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queryTables/queryTable3.xml" ContentType="application/vnd.openxmlformats-officedocument.spreadsheetml.queryTable+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T:\25\13600\T.25.13676\Toetsing\"/>
    </mc:Choice>
  </mc:AlternateContent>
  <xr:revisionPtr revIDLastSave="0" documentId="13_ncr:1_{C9CAAB39-0364-418C-962F-68661929AF4E}" xr6:coauthVersionLast="47" xr6:coauthVersionMax="47" xr10:uidLastSave="{00000000-0000-0000-0000-000000000000}"/>
  <bookViews>
    <workbookView xWindow="19200" yWindow="0" windowWidth="19200" windowHeight="15600" tabRatio="691" activeTab="1" xr2:uid="{00000000-000D-0000-FFFF-FFFF00000000}"/>
  </bookViews>
  <sheets>
    <sheet name="Invoer" sheetId="9" r:id="rId1"/>
    <sheet name="Tabel" sheetId="12" r:id="rId2"/>
    <sheet name="Overschrijdingen" sheetId="28" r:id="rId3"/>
    <sheet name="Toetsingswaarden" sheetId="27" r:id="rId4"/>
    <sheet name="Versie" sheetId="14" r:id="rId5"/>
    <sheet name="Instructie" sheetId="1" r:id="rId6"/>
    <sheet name="A" sheetId="19" r:id="rId7"/>
    <sheet name="B" sheetId="2" r:id="rId8"/>
    <sheet name="C" sheetId="6" r:id="rId9"/>
    <sheet name="D" sheetId="15" r:id="rId10"/>
    <sheet name="E" sheetId="26" r:id="rId11"/>
    <sheet name="F" sheetId="21" r:id="rId12"/>
    <sheet name="G" sheetId="22" r:id="rId13"/>
    <sheet name="H" sheetId="23" r:id="rId14"/>
    <sheet name="I" sheetId="24" r:id="rId15"/>
  </sheets>
  <functionGroups builtInGroupCount="19"/>
  <definedNames>
    <definedName name="_11299520" localSheetId="6">A!$A$1:$I$50</definedName>
    <definedName name="_11299520" localSheetId="7">B!$A$1:$I$50</definedName>
    <definedName name="_11299520_1" localSheetId="6">A!$A$1:$CU$11</definedName>
    <definedName name="_11299520_1" localSheetId="7">B!$A$1:$CW$11</definedName>
    <definedName name="_11299520_2" localSheetId="6">A!$A$1:$CU$11</definedName>
    <definedName name="_11299520_2" localSheetId="7">B!$A$1:$CW$11</definedName>
    <definedName name="_11299520_3" localSheetId="6">A!$A$1:$I$50</definedName>
    <definedName name="_11299520_3" localSheetId="7">B!$A$1:$I$50</definedName>
    <definedName name="_11299520_4" localSheetId="6">A!$A$1:$I$50</definedName>
    <definedName name="_11299520_4" localSheetId="7">B!$A$1:$I$50</definedName>
    <definedName name="_1LR11299520" localSheetId="6">A!$A$1:$CQ$368</definedName>
    <definedName name="_1LR11299520" localSheetId="7">B!$A$1:$CS$368</definedName>
    <definedName name="_xlnm._FilterDatabase" localSheetId="9" hidden="1">D!$AZ$6:$BH$6</definedName>
    <definedName name="_xlnm._FilterDatabase" localSheetId="2" hidden="1">Overschrijdingen!$AH$1:$AH$487</definedName>
    <definedName name="_xlnm._FilterDatabase" localSheetId="1" hidden="1">Tabel!$AE$1:$AE$502</definedName>
    <definedName name="_xlnm.Print_Area" localSheetId="3">Toetsingswaarden!$A$1:$V$369</definedName>
    <definedName name="_xlnm.Print_Titles" localSheetId="2">Overschrijdingen!$1:$22</definedName>
    <definedName name="_xlnm.Print_Titles" localSheetId="1">Tabel!$1:$24</definedName>
    <definedName name="_xlnm.Print_Titles" localSheetId="3">Toetsingswaarden!$1:$3</definedName>
    <definedName name="ExterneGegevens_1" localSheetId="10" hidden="1">E!$A$1:$AZ$300</definedName>
    <definedName name="gemeentecode">Invoer!$U$5</definedName>
    <definedName name="RFTW">Versie!$B$2</definedName>
  </definedNames>
  <calcPr calcId="191029"/>
  <pivotCaches>
    <pivotCache cacheId="0" r:id="rId16"/>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Z4" i="2" l="1"/>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Z502" i="2"/>
  <c r="Z503" i="2"/>
  <c r="Z504" i="2"/>
  <c r="Z505" i="2"/>
  <c r="Z506" i="2"/>
  <c r="Z507" i="2"/>
  <c r="Z508" i="2"/>
  <c r="Z509" i="2"/>
  <c r="Z510" i="2"/>
  <c r="Z511" i="2"/>
  <c r="Z512" i="2"/>
  <c r="Z513" i="2"/>
  <c r="Z514" i="2"/>
  <c r="Z515" i="2"/>
  <c r="Z516" i="2"/>
  <c r="Z517" i="2"/>
  <c r="Z518" i="2"/>
  <c r="Z519" i="2"/>
  <c r="Z520" i="2"/>
  <c r="Z521" i="2"/>
  <c r="Z522" i="2"/>
  <c r="Z523" i="2"/>
  <c r="Z524" i="2"/>
  <c r="Z525" i="2"/>
  <c r="Z526" i="2"/>
  <c r="Z527" i="2"/>
  <c r="Z528" i="2"/>
  <c r="Z529" i="2"/>
  <c r="Z530" i="2"/>
  <c r="Z531" i="2"/>
  <c r="Z532" i="2"/>
  <c r="Z533" i="2"/>
  <c r="Z534" i="2"/>
  <c r="Z535" i="2"/>
  <c r="Z536" i="2"/>
  <c r="Z537" i="2"/>
  <c r="Z538" i="2"/>
  <c r="Z539" i="2"/>
  <c r="Z540" i="2"/>
  <c r="Z541" i="2"/>
  <c r="Z542" i="2"/>
  <c r="Z543" i="2"/>
  <c r="Z544" i="2"/>
  <c r="Z545" i="2"/>
  <c r="Z546" i="2"/>
  <c r="Z547" i="2"/>
  <c r="Z548" i="2"/>
  <c r="Z549" i="2"/>
  <c r="Z550" i="2"/>
  <c r="Z551" i="2"/>
  <c r="Z552" i="2"/>
  <c r="Z553" i="2"/>
  <c r="Z554" i="2"/>
  <c r="Z555" i="2"/>
  <c r="Z556" i="2"/>
  <c r="Z557" i="2"/>
  <c r="Z558" i="2"/>
  <c r="Z559" i="2"/>
  <c r="Z560" i="2"/>
  <c r="Z561" i="2"/>
  <c r="Z562" i="2"/>
  <c r="Z563" i="2"/>
  <c r="Z564" i="2"/>
  <c r="Z565" i="2"/>
  <c r="Z566" i="2"/>
  <c r="Z567" i="2"/>
  <c r="Z568" i="2"/>
  <c r="Z569" i="2"/>
  <c r="Z570" i="2"/>
  <c r="Z571" i="2"/>
  <c r="Z572" i="2"/>
  <c r="Z573" i="2"/>
  <c r="Z574" i="2"/>
  <c r="Z575" i="2"/>
  <c r="Z576" i="2"/>
  <c r="Z577" i="2"/>
  <c r="Z578" i="2"/>
  <c r="Z579" i="2"/>
  <c r="Z580" i="2"/>
  <c r="Z581" i="2"/>
  <c r="Z582" i="2"/>
  <c r="Z583" i="2"/>
  <c r="Z584" i="2"/>
  <c r="Z585" i="2"/>
  <c r="Z586" i="2"/>
  <c r="Z587" i="2"/>
  <c r="Z588" i="2"/>
  <c r="Z589" i="2"/>
  <c r="Z590" i="2"/>
  <c r="Z591" i="2"/>
  <c r="Z592" i="2"/>
  <c r="Z593" i="2"/>
  <c r="Z594" i="2"/>
  <c r="Z595" i="2"/>
  <c r="Z596" i="2"/>
  <c r="Z597" i="2"/>
  <c r="Z598" i="2"/>
  <c r="Z599" i="2"/>
  <c r="Z600" i="2"/>
  <c r="Z601" i="2"/>
  <c r="Z602" i="2"/>
  <c r="Z603" i="2"/>
  <c r="Z604" i="2"/>
  <c r="Z605" i="2"/>
  <c r="Z606" i="2"/>
  <c r="Z607" i="2"/>
  <c r="Z608" i="2"/>
  <c r="Z609" i="2"/>
  <c r="Z610" i="2"/>
  <c r="Z611" i="2"/>
  <c r="Z612" i="2"/>
  <c r="Z613" i="2"/>
  <c r="Z614" i="2"/>
  <c r="Z615" i="2"/>
  <c r="Z616" i="2"/>
  <c r="Z617" i="2"/>
  <c r="Z618" i="2"/>
  <c r="Z619" i="2"/>
  <c r="Z620" i="2"/>
  <c r="Z621" i="2"/>
  <c r="Z622" i="2"/>
  <c r="Z623" i="2"/>
  <c r="Z624" i="2"/>
  <c r="Z625" i="2"/>
  <c r="Z626" i="2"/>
  <c r="Z627" i="2"/>
  <c r="Z628" i="2"/>
  <c r="Z629" i="2"/>
  <c r="Z630" i="2"/>
  <c r="Z631" i="2"/>
  <c r="Z632" i="2"/>
  <c r="Z633" i="2"/>
  <c r="Z634" i="2"/>
  <c r="Z635" i="2"/>
  <c r="Z636" i="2"/>
  <c r="Z637" i="2"/>
  <c r="Z638" i="2"/>
  <c r="Z639" i="2"/>
  <c r="Z640" i="2"/>
  <c r="Z641" i="2"/>
  <c r="Z642" i="2"/>
  <c r="Z643" i="2"/>
  <c r="Z644" i="2"/>
  <c r="Z645" i="2"/>
  <c r="Z646" i="2"/>
  <c r="Z647" i="2"/>
  <c r="Z648" i="2"/>
  <c r="Z649" i="2"/>
  <c r="Z650" i="2"/>
  <c r="Z651" i="2"/>
  <c r="Z652" i="2"/>
  <c r="Z653" i="2"/>
  <c r="Z654" i="2"/>
  <c r="Z655" i="2"/>
  <c r="Z656" i="2"/>
  <c r="Z657" i="2"/>
  <c r="Z658" i="2"/>
  <c r="Z659" i="2"/>
  <c r="Z660" i="2"/>
  <c r="Z661" i="2"/>
  <c r="Z662" i="2"/>
  <c r="Z663" i="2"/>
  <c r="Z664" i="2"/>
  <c r="Z665" i="2"/>
  <c r="Z666" i="2"/>
  <c r="Z667" i="2"/>
  <c r="Z668" i="2"/>
  <c r="Z669" i="2"/>
  <c r="Z670" i="2"/>
  <c r="Z671" i="2"/>
  <c r="Z672" i="2"/>
  <c r="Z673" i="2"/>
  <c r="Z674" i="2"/>
  <c r="Z675" i="2"/>
  <c r="Z676" i="2"/>
  <c r="Z677" i="2"/>
  <c r="Z678" i="2"/>
  <c r="Z679" i="2"/>
  <c r="Z680" i="2"/>
  <c r="Z681" i="2"/>
  <c r="Z682" i="2"/>
  <c r="Z683" i="2"/>
  <c r="Z684" i="2"/>
  <c r="Z685" i="2"/>
  <c r="Z686" i="2"/>
  <c r="Z687" i="2"/>
  <c r="Z688" i="2"/>
  <c r="Z689" i="2"/>
  <c r="Z690" i="2"/>
  <c r="Z691" i="2"/>
  <c r="Z692" i="2"/>
  <c r="Z693" i="2"/>
  <c r="Z694" i="2"/>
  <c r="Z695" i="2"/>
  <c r="Z696" i="2"/>
  <c r="Z697" i="2"/>
  <c r="Z698" i="2"/>
  <c r="Z699" i="2"/>
  <c r="Z700" i="2"/>
  <c r="Z701" i="2"/>
  <c r="Z702" i="2"/>
  <c r="Z703" i="2"/>
  <c r="Z704" i="2"/>
  <c r="Z705" i="2"/>
  <c r="Z706" i="2"/>
  <c r="Z707" i="2"/>
  <c r="Z708" i="2"/>
  <c r="Z709" i="2"/>
  <c r="Z710" i="2"/>
  <c r="Z711" i="2"/>
  <c r="Z712" i="2"/>
  <c r="Z713" i="2"/>
  <c r="Z714" i="2"/>
  <c r="Z715" i="2"/>
  <c r="Z716" i="2"/>
  <c r="Z717" i="2"/>
  <c r="Z718" i="2"/>
  <c r="Z719" i="2"/>
  <c r="Z720" i="2"/>
  <c r="Z721" i="2"/>
  <c r="Z722" i="2"/>
  <c r="Z723" i="2"/>
  <c r="Z724" i="2"/>
  <c r="Z725" i="2"/>
  <c r="Z726" i="2"/>
  <c r="Z727" i="2"/>
  <c r="Z728" i="2"/>
  <c r="Z729" i="2"/>
  <c r="Z730" i="2"/>
  <c r="Z731" i="2"/>
  <c r="Z732" i="2"/>
  <c r="Z733" i="2"/>
  <c r="Z734" i="2"/>
  <c r="Z735" i="2"/>
  <c r="Z736" i="2"/>
  <c r="Z737" i="2"/>
  <c r="Z738" i="2"/>
  <c r="Z739" i="2"/>
  <c r="Z740" i="2"/>
  <c r="Z741" i="2"/>
  <c r="Z742" i="2"/>
  <c r="Z743" i="2"/>
  <c r="Z744" i="2"/>
  <c r="Z745" i="2"/>
  <c r="Z746" i="2"/>
  <c r="Z747" i="2"/>
  <c r="Z748" i="2"/>
  <c r="Z749" i="2"/>
  <c r="Z750" i="2"/>
  <c r="Z751" i="2"/>
  <c r="Z752" i="2"/>
  <c r="Z753" i="2"/>
  <c r="Z754" i="2"/>
  <c r="Z755" i="2"/>
  <c r="Z756" i="2"/>
  <c r="Z757" i="2"/>
  <c r="Z758" i="2"/>
  <c r="Z759" i="2"/>
  <c r="Z760" i="2"/>
  <c r="Z761" i="2"/>
  <c r="Z762" i="2"/>
  <c r="Z763" i="2"/>
  <c r="Z764" i="2"/>
  <c r="Z765" i="2"/>
  <c r="Z766" i="2"/>
  <c r="Z767" i="2"/>
  <c r="Z768" i="2"/>
  <c r="Z769" i="2"/>
  <c r="Z770" i="2"/>
  <c r="Z771" i="2"/>
  <c r="Z772" i="2"/>
  <c r="Z773" i="2"/>
  <c r="Z774" i="2"/>
  <c r="Z775" i="2"/>
  <c r="Z776" i="2"/>
  <c r="Z777" i="2"/>
  <c r="Z778" i="2"/>
  <c r="Z779" i="2"/>
  <c r="Z780" i="2"/>
  <c r="Z781" i="2"/>
  <c r="Z782" i="2"/>
  <c r="Z783" i="2"/>
  <c r="Z784" i="2"/>
  <c r="Z785" i="2"/>
  <c r="Z786" i="2"/>
  <c r="Z787" i="2"/>
  <c r="Z788" i="2"/>
  <c r="Z789" i="2"/>
  <c r="Z790" i="2"/>
  <c r="Z791" i="2"/>
  <c r="Z792" i="2"/>
  <c r="Z793" i="2"/>
  <c r="Z794" i="2"/>
  <c r="Z795" i="2"/>
  <c r="Z796" i="2"/>
  <c r="Z797" i="2"/>
  <c r="Z798" i="2"/>
  <c r="Z799" i="2"/>
  <c r="Z800" i="2"/>
  <c r="Z801" i="2"/>
  <c r="Z802" i="2"/>
  <c r="Z803" i="2"/>
  <c r="Z804" i="2"/>
  <c r="Z805" i="2"/>
  <c r="Z806" i="2"/>
  <c r="Z807" i="2"/>
  <c r="Z808" i="2"/>
  <c r="Z809" i="2"/>
  <c r="Z810" i="2"/>
  <c r="Z811" i="2"/>
  <c r="Z812" i="2"/>
  <c r="Z813" i="2"/>
  <c r="Z814" i="2"/>
  <c r="Z815" i="2"/>
  <c r="Z816" i="2"/>
  <c r="Z817" i="2"/>
  <c r="Z818" i="2"/>
  <c r="Z819" i="2"/>
  <c r="Z820" i="2"/>
  <c r="Z821" i="2"/>
  <c r="Z822" i="2"/>
  <c r="Z823" i="2"/>
  <c r="Z824" i="2"/>
  <c r="Z825" i="2"/>
  <c r="Z826" i="2"/>
  <c r="Z827" i="2"/>
  <c r="Z828" i="2"/>
  <c r="Z829" i="2"/>
  <c r="Z830" i="2"/>
  <c r="Z831" i="2"/>
  <c r="Z832" i="2"/>
  <c r="Z833" i="2"/>
  <c r="Z834" i="2"/>
  <c r="Z835" i="2"/>
  <c r="Z836" i="2"/>
  <c r="Z837" i="2"/>
  <c r="Z838" i="2"/>
  <c r="Z839" i="2"/>
  <c r="Z840" i="2"/>
  <c r="Z841" i="2"/>
  <c r="Z842" i="2"/>
  <c r="Z843" i="2"/>
  <c r="Z844" i="2"/>
  <c r="Z845" i="2"/>
  <c r="Z846" i="2"/>
  <c r="Z847" i="2"/>
  <c r="Z848" i="2"/>
  <c r="Z849" i="2"/>
  <c r="Z850" i="2"/>
  <c r="Z851" i="2"/>
  <c r="Z852" i="2"/>
  <c r="Z853" i="2"/>
  <c r="Z854" i="2"/>
  <c r="Z855" i="2"/>
  <c r="Z856" i="2"/>
  <c r="Z857" i="2"/>
  <c r="Z858" i="2"/>
  <c r="Z859" i="2"/>
  <c r="Z860" i="2"/>
  <c r="Z861" i="2"/>
  <c r="Z862" i="2"/>
  <c r="Z863" i="2"/>
  <c r="Z864" i="2"/>
  <c r="Z865" i="2"/>
  <c r="Z866" i="2"/>
  <c r="Z867" i="2"/>
  <c r="Z868" i="2"/>
  <c r="Z869" i="2"/>
  <c r="Z870" i="2"/>
  <c r="Z871" i="2"/>
  <c r="Z872" i="2"/>
  <c r="Z873" i="2"/>
  <c r="Z874" i="2"/>
  <c r="Z875" i="2"/>
  <c r="Z876" i="2"/>
  <c r="Z877" i="2"/>
  <c r="Z878" i="2"/>
  <c r="Z879" i="2"/>
  <c r="Z880" i="2"/>
  <c r="Z881" i="2"/>
  <c r="Z882" i="2"/>
  <c r="Z883" i="2"/>
  <c r="Z884" i="2"/>
  <c r="Z885" i="2"/>
  <c r="Z886" i="2"/>
  <c r="Z887" i="2"/>
  <c r="Z888" i="2"/>
  <c r="Z889" i="2"/>
  <c r="Z890" i="2"/>
  <c r="Z891" i="2"/>
  <c r="Z892" i="2"/>
  <c r="Z893" i="2"/>
  <c r="Z894" i="2"/>
  <c r="Z895" i="2"/>
  <c r="Z896" i="2"/>
  <c r="Z897" i="2"/>
  <c r="Z898" i="2"/>
  <c r="Z899" i="2"/>
  <c r="Z900" i="2"/>
  <c r="Z901" i="2"/>
  <c r="Z902" i="2"/>
  <c r="Z903" i="2"/>
  <c r="Z904" i="2"/>
  <c r="Z905" i="2"/>
  <c r="Z906" i="2"/>
  <c r="Z907" i="2"/>
  <c r="Z908" i="2"/>
  <c r="Z909" i="2"/>
  <c r="Z910" i="2"/>
  <c r="Z911" i="2"/>
  <c r="Z912" i="2"/>
  <c r="Z913" i="2"/>
  <c r="Z914" i="2"/>
  <c r="Z915" i="2"/>
  <c r="Z916" i="2"/>
  <c r="Z917" i="2"/>
  <c r="Z918" i="2"/>
  <c r="Z919" i="2"/>
  <c r="Z920" i="2"/>
  <c r="Z921" i="2"/>
  <c r="Z922" i="2"/>
  <c r="Z923" i="2"/>
  <c r="Z924" i="2"/>
  <c r="Z925" i="2"/>
  <c r="Z926" i="2"/>
  <c r="Z927" i="2"/>
  <c r="Z928" i="2"/>
  <c r="Z929" i="2"/>
  <c r="Z930" i="2"/>
  <c r="Z931" i="2"/>
  <c r="Z932" i="2"/>
  <c r="Z933" i="2"/>
  <c r="Z934" i="2"/>
  <c r="Z935" i="2"/>
  <c r="Z936" i="2"/>
  <c r="Z937" i="2"/>
  <c r="Z938" i="2"/>
  <c r="Z939" i="2"/>
  <c r="Z940" i="2"/>
  <c r="Z941" i="2"/>
  <c r="Z942" i="2"/>
  <c r="Z943" i="2"/>
  <c r="Z944" i="2"/>
  <c r="Z945" i="2"/>
  <c r="Z946" i="2"/>
  <c r="Z947" i="2"/>
  <c r="Z948" i="2"/>
  <c r="Z949" i="2"/>
  <c r="Z950" i="2"/>
  <c r="Z951" i="2"/>
  <c r="Z952" i="2"/>
  <c r="Z953" i="2"/>
  <c r="Z954" i="2"/>
  <c r="Z955" i="2"/>
  <c r="Z956" i="2"/>
  <c r="Z957" i="2"/>
  <c r="Z958" i="2"/>
  <c r="Z959" i="2"/>
  <c r="Z960" i="2"/>
  <c r="Z961" i="2"/>
  <c r="Z962" i="2"/>
  <c r="Z963" i="2"/>
  <c r="Z964" i="2"/>
  <c r="Z965" i="2"/>
  <c r="Z966" i="2"/>
  <c r="Z967" i="2"/>
  <c r="Z968" i="2"/>
  <c r="Z969" i="2"/>
  <c r="Z970" i="2"/>
  <c r="Z971" i="2"/>
  <c r="Z972" i="2"/>
  <c r="Z973" i="2"/>
  <c r="Z974" i="2"/>
  <c r="Z975" i="2"/>
  <c r="Z976" i="2"/>
  <c r="Z977" i="2"/>
  <c r="Z978" i="2"/>
  <c r="Z979" i="2"/>
  <c r="Z980" i="2"/>
  <c r="Z981" i="2"/>
  <c r="Z982" i="2"/>
  <c r="Z983" i="2"/>
  <c r="Z984" i="2"/>
  <c r="Z985" i="2"/>
  <c r="Z986" i="2"/>
  <c r="Z987" i="2"/>
  <c r="Z988" i="2"/>
  <c r="Z989" i="2"/>
  <c r="Z990" i="2"/>
  <c r="Z991" i="2"/>
  <c r="Z992" i="2"/>
  <c r="Z993" i="2"/>
  <c r="Z994" i="2"/>
  <c r="Z995" i="2"/>
  <c r="Z996" i="2"/>
  <c r="Z997" i="2"/>
  <c r="Z998" i="2"/>
  <c r="Z999" i="2"/>
  <c r="Z1000" i="2"/>
  <c r="Z3" i="2"/>
  <c r="AW2" i="2"/>
  <c r="AW3" i="2"/>
  <c r="AW4" i="2"/>
  <c r="AW5" i="2"/>
  <c r="AW6" i="2"/>
  <c r="AW7" i="2"/>
  <c r="AW8" i="2"/>
  <c r="AW9" i="2"/>
  <c r="AW10" i="2"/>
  <c r="AW11" i="2"/>
  <c r="AW12" i="2"/>
  <c r="AW13" i="2"/>
  <c r="AW14" i="2"/>
  <c r="AW15" i="2"/>
  <c r="AW16" i="2"/>
  <c r="AW17" i="2"/>
  <c r="AW18" i="2"/>
  <c r="AW19" i="2"/>
  <c r="AW20" i="2"/>
  <c r="AW21" i="2"/>
  <c r="AW22" i="2"/>
  <c r="AW23" i="2"/>
  <c r="AW24" i="2"/>
  <c r="AW25" i="2"/>
  <c r="AW26" i="2"/>
  <c r="AW27" i="2"/>
  <c r="AW28" i="2"/>
  <c r="AW29" i="2"/>
  <c r="AW30" i="2"/>
  <c r="AW31" i="2"/>
  <c r="AW32" i="2"/>
  <c r="AW33" i="2"/>
  <c r="AW34" i="2"/>
  <c r="AW35" i="2"/>
  <c r="AW36" i="2"/>
  <c r="AW37" i="2"/>
  <c r="AW38" i="2"/>
  <c r="AW39" i="2"/>
  <c r="AW40" i="2"/>
  <c r="AW41" i="2"/>
  <c r="AW42" i="2"/>
  <c r="AW43" i="2"/>
  <c r="AW44" i="2"/>
  <c r="AW45" i="2"/>
  <c r="AW46" i="2"/>
  <c r="AW47" i="2"/>
  <c r="AW48" i="2"/>
  <c r="AW49" i="2"/>
  <c r="AW50" i="2"/>
  <c r="AW51" i="2"/>
  <c r="AW52" i="2"/>
  <c r="AW53" i="2"/>
  <c r="AW54" i="2"/>
  <c r="AW55" i="2"/>
  <c r="AW56" i="2"/>
  <c r="AW57" i="2"/>
  <c r="AW58" i="2"/>
  <c r="AW59" i="2"/>
  <c r="AW60" i="2"/>
  <c r="AW61" i="2"/>
  <c r="AW62" i="2"/>
  <c r="AW63" i="2"/>
  <c r="AW64" i="2"/>
  <c r="AW65" i="2"/>
  <c r="AW66" i="2"/>
  <c r="AW67" i="2"/>
  <c r="AW68" i="2"/>
  <c r="AW69" i="2"/>
  <c r="AW70" i="2"/>
  <c r="AW71" i="2"/>
  <c r="AW72" i="2"/>
  <c r="AW73" i="2"/>
  <c r="AW74" i="2"/>
  <c r="AW75" i="2"/>
  <c r="AW76" i="2"/>
  <c r="AW77" i="2"/>
  <c r="AW78" i="2"/>
  <c r="AW79" i="2"/>
  <c r="AW80" i="2"/>
  <c r="AW81" i="2"/>
  <c r="AW82" i="2"/>
  <c r="AW83" i="2"/>
  <c r="AW84" i="2"/>
  <c r="AW85" i="2"/>
  <c r="AW86" i="2"/>
  <c r="AW87" i="2"/>
  <c r="AW88" i="2"/>
  <c r="AW89" i="2"/>
  <c r="AW90" i="2"/>
  <c r="AW91" i="2"/>
  <c r="AW92" i="2"/>
  <c r="AW93" i="2"/>
  <c r="AW94" i="2"/>
  <c r="AW95" i="2"/>
  <c r="AW96" i="2"/>
  <c r="AW97" i="2"/>
  <c r="AW98" i="2"/>
  <c r="AW99" i="2"/>
  <c r="AW100" i="2"/>
  <c r="AW101" i="2"/>
  <c r="AW102" i="2"/>
  <c r="AW103" i="2"/>
  <c r="AW104" i="2"/>
  <c r="AW105" i="2"/>
  <c r="AW106" i="2"/>
  <c r="AW107" i="2"/>
  <c r="AW108" i="2"/>
  <c r="AW109" i="2"/>
  <c r="AW110" i="2"/>
  <c r="AW111" i="2"/>
  <c r="AW112" i="2"/>
  <c r="AW113" i="2"/>
  <c r="AW114" i="2"/>
  <c r="AW115" i="2"/>
  <c r="AW116" i="2"/>
  <c r="AW117" i="2"/>
  <c r="AW118" i="2"/>
  <c r="AW119" i="2"/>
  <c r="AW120" i="2"/>
  <c r="AW121" i="2"/>
  <c r="AW122" i="2"/>
  <c r="AW123" i="2"/>
  <c r="AW124" i="2"/>
  <c r="AW125" i="2"/>
  <c r="AW126" i="2"/>
  <c r="AW127" i="2"/>
  <c r="AW128" i="2"/>
  <c r="AW129" i="2"/>
  <c r="AW130" i="2"/>
  <c r="AW131" i="2"/>
  <c r="AW132" i="2"/>
  <c r="AW133" i="2"/>
  <c r="AW134" i="2"/>
  <c r="AW135" i="2"/>
  <c r="AW136" i="2"/>
  <c r="AW137" i="2"/>
  <c r="AW138" i="2"/>
  <c r="AW139" i="2"/>
  <c r="AW140" i="2"/>
  <c r="AW141" i="2"/>
  <c r="AW142" i="2"/>
  <c r="AW143" i="2"/>
  <c r="AW144" i="2"/>
  <c r="AW145" i="2"/>
  <c r="AW146" i="2"/>
  <c r="AW147" i="2"/>
  <c r="AW148" i="2"/>
  <c r="AW149" i="2"/>
  <c r="AW150" i="2"/>
  <c r="AW151" i="2"/>
  <c r="AW152" i="2"/>
  <c r="AW153" i="2"/>
  <c r="AW154" i="2"/>
  <c r="AW155" i="2"/>
  <c r="AW156" i="2"/>
  <c r="AW157" i="2"/>
  <c r="AW158" i="2"/>
  <c r="AW159" i="2"/>
  <c r="AW160" i="2"/>
  <c r="AW161" i="2"/>
  <c r="AW162" i="2"/>
  <c r="AW163" i="2"/>
  <c r="AW164" i="2"/>
  <c r="AW165" i="2"/>
  <c r="AW166" i="2"/>
  <c r="AW167" i="2"/>
  <c r="AW168" i="2"/>
  <c r="AW169" i="2"/>
  <c r="AW170" i="2"/>
  <c r="AW171" i="2"/>
  <c r="AW172" i="2"/>
  <c r="AW173" i="2"/>
  <c r="AW174" i="2"/>
  <c r="AW175" i="2"/>
  <c r="AW176" i="2"/>
  <c r="AW177" i="2"/>
  <c r="AW178" i="2"/>
  <c r="AW179" i="2"/>
  <c r="AW180" i="2"/>
  <c r="AW181" i="2"/>
  <c r="AW182" i="2"/>
  <c r="AW183" i="2"/>
  <c r="AW184" i="2"/>
  <c r="AW185" i="2"/>
  <c r="AW186" i="2"/>
  <c r="AW187" i="2"/>
  <c r="AW188" i="2"/>
  <c r="AW189" i="2"/>
  <c r="AW190" i="2"/>
  <c r="AW191" i="2"/>
  <c r="AW192" i="2"/>
  <c r="AW193" i="2"/>
  <c r="AW194" i="2"/>
  <c r="AW195" i="2"/>
  <c r="AW196" i="2"/>
  <c r="AW197" i="2"/>
  <c r="AW198" i="2"/>
  <c r="AW199" i="2"/>
  <c r="AW200" i="2"/>
  <c r="AW201" i="2"/>
  <c r="AW202" i="2"/>
  <c r="AW203" i="2"/>
  <c r="AW204" i="2"/>
  <c r="AW205" i="2"/>
  <c r="AW206" i="2"/>
  <c r="AW207" i="2"/>
  <c r="AW208" i="2"/>
  <c r="AW209" i="2"/>
  <c r="AW210" i="2"/>
  <c r="AW211" i="2"/>
  <c r="AW212" i="2"/>
  <c r="AW213" i="2"/>
  <c r="AW214" i="2"/>
  <c r="AW215" i="2"/>
  <c r="AW216" i="2"/>
  <c r="AW217" i="2"/>
  <c r="AW218" i="2"/>
  <c r="AW219" i="2"/>
  <c r="AW220" i="2"/>
  <c r="AW221" i="2"/>
  <c r="AW222" i="2"/>
  <c r="AW223" i="2"/>
  <c r="AW224" i="2"/>
  <c r="AW225" i="2"/>
  <c r="AW226" i="2"/>
  <c r="AW227" i="2"/>
  <c r="AW228" i="2"/>
  <c r="AW229" i="2"/>
  <c r="AW230" i="2"/>
  <c r="AW231" i="2"/>
  <c r="AW232" i="2"/>
  <c r="AW233" i="2"/>
  <c r="AW234" i="2"/>
  <c r="AW235" i="2"/>
  <c r="AW236" i="2"/>
  <c r="AW237" i="2"/>
  <c r="AW238" i="2"/>
  <c r="AW239" i="2"/>
  <c r="AW240" i="2"/>
  <c r="AW241" i="2"/>
  <c r="AW242" i="2"/>
  <c r="AW243" i="2"/>
  <c r="AW244" i="2"/>
  <c r="AW245" i="2"/>
  <c r="AW246" i="2"/>
  <c r="AW247" i="2"/>
  <c r="AW248" i="2"/>
  <c r="AW249" i="2"/>
  <c r="AW250" i="2"/>
  <c r="AW251" i="2"/>
  <c r="AW252" i="2"/>
  <c r="AW253" i="2"/>
  <c r="AW254" i="2"/>
  <c r="AW255" i="2"/>
  <c r="AW256" i="2"/>
  <c r="AW257" i="2"/>
  <c r="AW258" i="2"/>
  <c r="AW259" i="2"/>
  <c r="AW260" i="2"/>
  <c r="AW261" i="2"/>
  <c r="AW262" i="2"/>
  <c r="AW263" i="2"/>
  <c r="AW264" i="2"/>
  <c r="AW265" i="2"/>
  <c r="AW266" i="2"/>
  <c r="AW267" i="2"/>
  <c r="AW268" i="2"/>
  <c r="AW269" i="2"/>
  <c r="AW270" i="2"/>
  <c r="AW271" i="2"/>
  <c r="AW272" i="2"/>
  <c r="AW273" i="2"/>
  <c r="AW274" i="2"/>
  <c r="AW275" i="2"/>
  <c r="AW276" i="2"/>
  <c r="AW277" i="2"/>
  <c r="AW278" i="2"/>
  <c r="AW279" i="2"/>
  <c r="AW280" i="2"/>
  <c r="AW281" i="2"/>
  <c r="AW282" i="2"/>
  <c r="AW283" i="2"/>
  <c r="AW284" i="2"/>
  <c r="AW285" i="2"/>
  <c r="AW286" i="2"/>
  <c r="AW287" i="2"/>
  <c r="AW288" i="2"/>
  <c r="AW289" i="2"/>
  <c r="AW290" i="2"/>
  <c r="AW291" i="2"/>
  <c r="AW292" i="2"/>
  <c r="AW293" i="2"/>
  <c r="AW294" i="2"/>
  <c r="AW295" i="2"/>
  <c r="AW296" i="2"/>
  <c r="AW297" i="2"/>
  <c r="AW298" i="2"/>
  <c r="AW299" i="2"/>
  <c r="AW300" i="2"/>
  <c r="AW301" i="2"/>
  <c r="AW302" i="2"/>
  <c r="AW303" i="2"/>
  <c r="AW304" i="2"/>
  <c r="AW305" i="2"/>
  <c r="AW306" i="2"/>
  <c r="AW307" i="2"/>
  <c r="AW308" i="2"/>
  <c r="AW309" i="2"/>
  <c r="AW310" i="2"/>
  <c r="AW311" i="2"/>
  <c r="AW312" i="2"/>
  <c r="AW313" i="2"/>
  <c r="AW314" i="2"/>
  <c r="AW315" i="2"/>
  <c r="AW316" i="2"/>
  <c r="AW317" i="2"/>
  <c r="AW318" i="2"/>
  <c r="AW319" i="2"/>
  <c r="AW320" i="2"/>
  <c r="AW321" i="2"/>
  <c r="AW322" i="2"/>
  <c r="AW323" i="2"/>
  <c r="AW324" i="2"/>
  <c r="AW325" i="2"/>
  <c r="AW326" i="2"/>
  <c r="AW327" i="2"/>
  <c r="AW328" i="2"/>
  <c r="AW329" i="2"/>
  <c r="AW330" i="2"/>
  <c r="AW331" i="2"/>
  <c r="AW332" i="2"/>
  <c r="AW333" i="2"/>
  <c r="AW334" i="2"/>
  <c r="AW335" i="2"/>
  <c r="AW336" i="2"/>
  <c r="AW337" i="2"/>
  <c r="AW338" i="2"/>
  <c r="AW339" i="2"/>
  <c r="AW340" i="2"/>
  <c r="AW341" i="2"/>
  <c r="AW342" i="2"/>
  <c r="AW343" i="2"/>
  <c r="AW344" i="2"/>
  <c r="AW345" i="2"/>
  <c r="AW346" i="2"/>
  <c r="AW347" i="2"/>
  <c r="AW348" i="2"/>
  <c r="AW349" i="2"/>
  <c r="AW350" i="2"/>
  <c r="AW351" i="2"/>
  <c r="AW352" i="2"/>
  <c r="AW353" i="2"/>
  <c r="AW354" i="2"/>
  <c r="AW355" i="2"/>
  <c r="AW356" i="2"/>
  <c r="AW357" i="2"/>
  <c r="AW358" i="2"/>
  <c r="AW359" i="2"/>
  <c r="AW360" i="2"/>
  <c r="AW361" i="2"/>
  <c r="AW362" i="2"/>
  <c r="AW363" i="2"/>
  <c r="AW364" i="2"/>
  <c r="AW365" i="2"/>
  <c r="AW366" i="2"/>
  <c r="AW367" i="2"/>
  <c r="AW368" i="2"/>
  <c r="AW369" i="2"/>
  <c r="AW370" i="2"/>
  <c r="AW371" i="2"/>
  <c r="AW372" i="2"/>
  <c r="AW373" i="2"/>
  <c r="AW374" i="2"/>
  <c r="AW375" i="2"/>
  <c r="AW376" i="2"/>
  <c r="AW377" i="2"/>
  <c r="AW378" i="2"/>
  <c r="AW379" i="2"/>
  <c r="AW380" i="2"/>
  <c r="AW381" i="2"/>
  <c r="AW382" i="2"/>
  <c r="AW383" i="2"/>
  <c r="AW384" i="2"/>
  <c r="AW385" i="2"/>
  <c r="AW386" i="2"/>
  <c r="AW387" i="2"/>
  <c r="AW388" i="2"/>
  <c r="AW389" i="2"/>
  <c r="AW390" i="2"/>
  <c r="AW391" i="2"/>
  <c r="AW392" i="2"/>
  <c r="AW393" i="2"/>
  <c r="AW394" i="2"/>
  <c r="AW395" i="2"/>
  <c r="AW396" i="2"/>
  <c r="AW397" i="2"/>
  <c r="AW398" i="2"/>
  <c r="AW399" i="2"/>
  <c r="AW400" i="2"/>
  <c r="AW401" i="2"/>
  <c r="AW402" i="2"/>
  <c r="AW403" i="2"/>
  <c r="AW404" i="2"/>
  <c r="AW405" i="2"/>
  <c r="AW406" i="2"/>
  <c r="AW407" i="2"/>
  <c r="AW408" i="2"/>
  <c r="AW409" i="2"/>
  <c r="AW410" i="2"/>
  <c r="AW411" i="2"/>
  <c r="AW412" i="2"/>
  <c r="AW413" i="2"/>
  <c r="AW414" i="2"/>
  <c r="AW415" i="2"/>
  <c r="AW416" i="2"/>
  <c r="AW417" i="2"/>
  <c r="AW418" i="2"/>
  <c r="AW419" i="2"/>
  <c r="AW420" i="2"/>
  <c r="AW421" i="2"/>
  <c r="AW422" i="2"/>
  <c r="AW423" i="2"/>
  <c r="AW424" i="2"/>
  <c r="AW425" i="2"/>
  <c r="AW426" i="2"/>
  <c r="AW427" i="2"/>
  <c r="AW428" i="2"/>
  <c r="AW429" i="2"/>
  <c r="AW430" i="2"/>
  <c r="AW431" i="2"/>
  <c r="AW432" i="2"/>
  <c r="AW433" i="2"/>
  <c r="AW434" i="2"/>
  <c r="AW435" i="2"/>
  <c r="AW436" i="2"/>
  <c r="AW437" i="2"/>
  <c r="AW438" i="2"/>
  <c r="AW439" i="2"/>
  <c r="AW440" i="2"/>
  <c r="AW441" i="2"/>
  <c r="AW442" i="2"/>
  <c r="AW443" i="2"/>
  <c r="AW444" i="2"/>
  <c r="AW445" i="2"/>
  <c r="AW446" i="2"/>
  <c r="AW447" i="2"/>
  <c r="AW448" i="2"/>
  <c r="AW449" i="2"/>
  <c r="AW450" i="2"/>
  <c r="AW451" i="2"/>
  <c r="AW452" i="2"/>
  <c r="AW453" i="2"/>
  <c r="AW454" i="2"/>
  <c r="AW455" i="2"/>
  <c r="AW456" i="2"/>
  <c r="AW457" i="2"/>
  <c r="AW458" i="2"/>
  <c r="AW459" i="2"/>
  <c r="AW460" i="2"/>
  <c r="AW461" i="2"/>
  <c r="AW462" i="2"/>
  <c r="AW463" i="2"/>
  <c r="AW464" i="2"/>
  <c r="AW465" i="2"/>
  <c r="AW466" i="2"/>
  <c r="AW467" i="2"/>
  <c r="AW468" i="2"/>
  <c r="AW469" i="2"/>
  <c r="AW470" i="2"/>
  <c r="AW471" i="2"/>
  <c r="AW472" i="2"/>
  <c r="AW473" i="2"/>
  <c r="AW474" i="2"/>
  <c r="AW475" i="2"/>
  <c r="AW476" i="2"/>
  <c r="AW477" i="2"/>
  <c r="AW478" i="2"/>
  <c r="AW479" i="2"/>
  <c r="AW480" i="2"/>
  <c r="AW481" i="2"/>
  <c r="AW482" i="2"/>
  <c r="AW483" i="2"/>
  <c r="AW484" i="2"/>
  <c r="AW485" i="2"/>
  <c r="AW486" i="2"/>
  <c r="AW487" i="2"/>
  <c r="AW488" i="2"/>
  <c r="AW489" i="2"/>
  <c r="AW490" i="2"/>
  <c r="AW491" i="2"/>
  <c r="AW492" i="2"/>
  <c r="AW493" i="2"/>
  <c r="AW494" i="2"/>
  <c r="AW495" i="2"/>
  <c r="AW496" i="2"/>
  <c r="AW497" i="2"/>
  <c r="AW498" i="2"/>
  <c r="AW499" i="2"/>
  <c r="AW500" i="2"/>
  <c r="AW501" i="2"/>
  <c r="AW502" i="2"/>
  <c r="AW503" i="2"/>
  <c r="AW504" i="2"/>
  <c r="AW505" i="2"/>
  <c r="AW506" i="2"/>
  <c r="AW507" i="2"/>
  <c r="AW508" i="2"/>
  <c r="AW509" i="2"/>
  <c r="AW510" i="2"/>
  <c r="AW511" i="2"/>
  <c r="AW512" i="2"/>
  <c r="AW513" i="2"/>
  <c r="AW514" i="2"/>
  <c r="AW515" i="2"/>
  <c r="AW516" i="2"/>
  <c r="AW517" i="2"/>
  <c r="AW518" i="2"/>
  <c r="AW519" i="2"/>
  <c r="AW520" i="2"/>
  <c r="AW521" i="2"/>
  <c r="AW522" i="2"/>
  <c r="AW523" i="2"/>
  <c r="AW524" i="2"/>
  <c r="AW525" i="2"/>
  <c r="AW526" i="2"/>
  <c r="AW527" i="2"/>
  <c r="AW528" i="2"/>
  <c r="AW529" i="2"/>
  <c r="AW530" i="2"/>
  <c r="AW531" i="2"/>
  <c r="AW532" i="2"/>
  <c r="AW533" i="2"/>
  <c r="AW534" i="2"/>
  <c r="AW535" i="2"/>
  <c r="AW536" i="2"/>
  <c r="AW537" i="2"/>
  <c r="AW538" i="2"/>
  <c r="AW539" i="2"/>
  <c r="AW540" i="2"/>
  <c r="AW541" i="2"/>
  <c r="AW542" i="2"/>
  <c r="AW543" i="2"/>
  <c r="AW544" i="2"/>
  <c r="AW545" i="2"/>
  <c r="AW546" i="2"/>
  <c r="AW547" i="2"/>
  <c r="AW548" i="2"/>
  <c r="AW549" i="2"/>
  <c r="AW550" i="2"/>
  <c r="AW551" i="2"/>
  <c r="AW552" i="2"/>
  <c r="AW553" i="2"/>
  <c r="AW554" i="2"/>
  <c r="AW555" i="2"/>
  <c r="AW556" i="2"/>
  <c r="AW557" i="2"/>
  <c r="AW558" i="2"/>
  <c r="AW559" i="2"/>
  <c r="AW560" i="2"/>
  <c r="AW561" i="2"/>
  <c r="AW562" i="2"/>
  <c r="AW563" i="2"/>
  <c r="AW564" i="2"/>
  <c r="AW565" i="2"/>
  <c r="AW566" i="2"/>
  <c r="AW567" i="2"/>
  <c r="AW568" i="2"/>
  <c r="AW569" i="2"/>
  <c r="AW570" i="2"/>
  <c r="AW571" i="2"/>
  <c r="AW572" i="2"/>
  <c r="AW573" i="2"/>
  <c r="AW574" i="2"/>
  <c r="AW575" i="2"/>
  <c r="AW576" i="2"/>
  <c r="AW577" i="2"/>
  <c r="AW578" i="2"/>
  <c r="AW579" i="2"/>
  <c r="AW580" i="2"/>
  <c r="AW581" i="2"/>
  <c r="AW582" i="2"/>
  <c r="AW583" i="2"/>
  <c r="AW584" i="2"/>
  <c r="AW585" i="2"/>
  <c r="AW586" i="2"/>
  <c r="AW587" i="2"/>
  <c r="AW588" i="2"/>
  <c r="AW589" i="2"/>
  <c r="AW590" i="2"/>
  <c r="AW591" i="2"/>
  <c r="AW592" i="2"/>
  <c r="AW593" i="2"/>
  <c r="AW594" i="2"/>
  <c r="AW595" i="2"/>
  <c r="AW596" i="2"/>
  <c r="AW597" i="2"/>
  <c r="AW598" i="2"/>
  <c r="AW599" i="2"/>
  <c r="AW600" i="2"/>
  <c r="AW601" i="2"/>
  <c r="AW602" i="2"/>
  <c r="AW603" i="2"/>
  <c r="AW604" i="2"/>
  <c r="AW605" i="2"/>
  <c r="AW606" i="2"/>
  <c r="AW607" i="2"/>
  <c r="AW608" i="2"/>
  <c r="AW609" i="2"/>
  <c r="AW610" i="2"/>
  <c r="AW611" i="2"/>
  <c r="AW612" i="2"/>
  <c r="AW613" i="2"/>
  <c r="AW614" i="2"/>
  <c r="AW615" i="2"/>
  <c r="AW616" i="2"/>
  <c r="AW617" i="2"/>
  <c r="AW618" i="2"/>
  <c r="AW619" i="2"/>
  <c r="AW620" i="2"/>
  <c r="AW621" i="2"/>
  <c r="AW622" i="2"/>
  <c r="AW623" i="2"/>
  <c r="AW624" i="2"/>
  <c r="AW625" i="2"/>
  <c r="AW626" i="2"/>
  <c r="AW627" i="2"/>
  <c r="AW628" i="2"/>
  <c r="AW629" i="2"/>
  <c r="AW630" i="2"/>
  <c r="AW631" i="2"/>
  <c r="AW632" i="2"/>
  <c r="AW633" i="2"/>
  <c r="AW634" i="2"/>
  <c r="AW635" i="2"/>
  <c r="AW636" i="2"/>
  <c r="AW637" i="2"/>
  <c r="AW638" i="2"/>
  <c r="AW639" i="2"/>
  <c r="AW640" i="2"/>
  <c r="AW641" i="2"/>
  <c r="AW642" i="2"/>
  <c r="AW643" i="2"/>
  <c r="AW644" i="2"/>
  <c r="AW645" i="2"/>
  <c r="AW646" i="2"/>
  <c r="AW647" i="2"/>
  <c r="AW648" i="2"/>
  <c r="AW649" i="2"/>
  <c r="AW650" i="2"/>
  <c r="AW651" i="2"/>
  <c r="AW652" i="2"/>
  <c r="AW653" i="2"/>
  <c r="AW654" i="2"/>
  <c r="AW655" i="2"/>
  <c r="AW656" i="2"/>
  <c r="AW657" i="2"/>
  <c r="AW658" i="2"/>
  <c r="AW659" i="2"/>
  <c r="AW660" i="2"/>
  <c r="AW661" i="2"/>
  <c r="AW662" i="2"/>
  <c r="AW663" i="2"/>
  <c r="AW664" i="2"/>
  <c r="AW665" i="2"/>
  <c r="AW666" i="2"/>
  <c r="AW667" i="2"/>
  <c r="AW668" i="2"/>
  <c r="AW669" i="2"/>
  <c r="AW670" i="2"/>
  <c r="AW671" i="2"/>
  <c r="AW672" i="2"/>
  <c r="AW673" i="2"/>
  <c r="AW674" i="2"/>
  <c r="AW675" i="2"/>
  <c r="AW676" i="2"/>
  <c r="AW677" i="2"/>
  <c r="AW678" i="2"/>
  <c r="AW679" i="2"/>
  <c r="AW680" i="2"/>
  <c r="AW681" i="2"/>
  <c r="AW682" i="2"/>
  <c r="AW683" i="2"/>
  <c r="AW684" i="2"/>
  <c r="AW685" i="2"/>
  <c r="AW686" i="2"/>
  <c r="AW687" i="2"/>
  <c r="AW688" i="2"/>
  <c r="AW689" i="2"/>
  <c r="AW690" i="2"/>
  <c r="AW691" i="2"/>
  <c r="AW692" i="2"/>
  <c r="AW693" i="2"/>
  <c r="AW694" i="2"/>
  <c r="AW695" i="2"/>
  <c r="AW696" i="2"/>
  <c r="AW697" i="2"/>
  <c r="AW698" i="2"/>
  <c r="AW699" i="2"/>
  <c r="AW700" i="2"/>
  <c r="AW701" i="2"/>
  <c r="AW702" i="2"/>
  <c r="AW703" i="2"/>
  <c r="AW704" i="2"/>
  <c r="AW705" i="2"/>
  <c r="AW706" i="2"/>
  <c r="AW707" i="2"/>
  <c r="AW708" i="2"/>
  <c r="AW709" i="2"/>
  <c r="AW710" i="2"/>
  <c r="AW711" i="2"/>
  <c r="AW712" i="2"/>
  <c r="AW713" i="2"/>
  <c r="AW714" i="2"/>
  <c r="AW715" i="2"/>
  <c r="AW716" i="2"/>
  <c r="AW717" i="2"/>
  <c r="AW718" i="2"/>
  <c r="AW719" i="2"/>
  <c r="AW720" i="2"/>
  <c r="AW721" i="2"/>
  <c r="AW722" i="2"/>
  <c r="AW723" i="2"/>
  <c r="AW724" i="2"/>
  <c r="AW725" i="2"/>
  <c r="AW726" i="2"/>
  <c r="AW727" i="2"/>
  <c r="AW728" i="2"/>
  <c r="AW729" i="2"/>
  <c r="AW730" i="2"/>
  <c r="AW731" i="2"/>
  <c r="AW732" i="2"/>
  <c r="AW733" i="2"/>
  <c r="AW734" i="2"/>
  <c r="AW735" i="2"/>
  <c r="AW736" i="2"/>
  <c r="AW737" i="2"/>
  <c r="AW738" i="2"/>
  <c r="AW739" i="2"/>
  <c r="AW740" i="2"/>
  <c r="AW741" i="2"/>
  <c r="AW742" i="2"/>
  <c r="AW743" i="2"/>
  <c r="AW744" i="2"/>
  <c r="AW745" i="2"/>
  <c r="AW746" i="2"/>
  <c r="AW747" i="2"/>
  <c r="AW748" i="2"/>
  <c r="AW749" i="2"/>
  <c r="AW750" i="2"/>
  <c r="AW751" i="2"/>
  <c r="AW752" i="2"/>
  <c r="AW753" i="2"/>
  <c r="AW754" i="2"/>
  <c r="AW755" i="2"/>
  <c r="AW756" i="2"/>
  <c r="AW757" i="2"/>
  <c r="AW758" i="2"/>
  <c r="AW759" i="2"/>
  <c r="AW760" i="2"/>
  <c r="AW761" i="2"/>
  <c r="AW762" i="2"/>
  <c r="AW763" i="2"/>
  <c r="AW764" i="2"/>
  <c r="AW765" i="2"/>
  <c r="AW766" i="2"/>
  <c r="AW767" i="2"/>
  <c r="AW768" i="2"/>
  <c r="AW769" i="2"/>
  <c r="AW770" i="2"/>
  <c r="AW771" i="2"/>
  <c r="AW772" i="2"/>
  <c r="AW773" i="2"/>
  <c r="AW774" i="2"/>
  <c r="AW775" i="2"/>
  <c r="AW776" i="2"/>
  <c r="AW777" i="2"/>
  <c r="AW778" i="2"/>
  <c r="AW779" i="2"/>
  <c r="AW780" i="2"/>
  <c r="AW781" i="2"/>
  <c r="AW782" i="2"/>
  <c r="AW783" i="2"/>
  <c r="AW784" i="2"/>
  <c r="AW785" i="2"/>
  <c r="AW786" i="2"/>
  <c r="AW787" i="2"/>
  <c r="AW788" i="2"/>
  <c r="AW789" i="2"/>
  <c r="AW790" i="2"/>
  <c r="AW791" i="2"/>
  <c r="AW792" i="2"/>
  <c r="AW793" i="2"/>
  <c r="AW794" i="2"/>
  <c r="AW795" i="2"/>
  <c r="AW796" i="2"/>
  <c r="AW797" i="2"/>
  <c r="AW798" i="2"/>
  <c r="AW799" i="2"/>
  <c r="AW800" i="2"/>
  <c r="AW801" i="2"/>
  <c r="AW802" i="2"/>
  <c r="AW803" i="2"/>
  <c r="AW804" i="2"/>
  <c r="AW805" i="2"/>
  <c r="AW806" i="2"/>
  <c r="AW807" i="2"/>
  <c r="AW808" i="2"/>
  <c r="AW809" i="2"/>
  <c r="AW810" i="2"/>
  <c r="AW811" i="2"/>
  <c r="AW812" i="2"/>
  <c r="AW813" i="2"/>
  <c r="AW814" i="2"/>
  <c r="AW815" i="2"/>
  <c r="AW816" i="2"/>
  <c r="AW817" i="2"/>
  <c r="AW818" i="2"/>
  <c r="AW819" i="2"/>
  <c r="AW820" i="2"/>
  <c r="AW821" i="2"/>
  <c r="AW822" i="2"/>
  <c r="AW823" i="2"/>
  <c r="AW824" i="2"/>
  <c r="AW825" i="2"/>
  <c r="AW826" i="2"/>
  <c r="AW827" i="2"/>
  <c r="AW828" i="2"/>
  <c r="AW829" i="2"/>
  <c r="AW830" i="2"/>
  <c r="AW831" i="2"/>
  <c r="AW832" i="2"/>
  <c r="AW833" i="2"/>
  <c r="AW834" i="2"/>
  <c r="AW835" i="2"/>
  <c r="AW836" i="2"/>
  <c r="AW837" i="2"/>
  <c r="AW838" i="2"/>
  <c r="AW839" i="2"/>
  <c r="AW840" i="2"/>
  <c r="AW841" i="2"/>
  <c r="AW842" i="2"/>
  <c r="AW843" i="2"/>
  <c r="AW844" i="2"/>
  <c r="AW845" i="2"/>
  <c r="AW846" i="2"/>
  <c r="AW847" i="2"/>
  <c r="AW848" i="2"/>
  <c r="AW849" i="2"/>
  <c r="AW850" i="2"/>
  <c r="AW851" i="2"/>
  <c r="AW852" i="2"/>
  <c r="AW853" i="2"/>
  <c r="AW854" i="2"/>
  <c r="AW855" i="2"/>
  <c r="AW856" i="2"/>
  <c r="AW857" i="2"/>
  <c r="AW858" i="2"/>
  <c r="AW859" i="2"/>
  <c r="AW860" i="2"/>
  <c r="AW861" i="2"/>
  <c r="AW862" i="2"/>
  <c r="AW863" i="2"/>
  <c r="AW864" i="2"/>
  <c r="AW865" i="2"/>
  <c r="AW866" i="2"/>
  <c r="AW867" i="2"/>
  <c r="AW868" i="2"/>
  <c r="AW869" i="2"/>
  <c r="AW870" i="2"/>
  <c r="AW871" i="2"/>
  <c r="AW872" i="2"/>
  <c r="AW873" i="2"/>
  <c r="AW874" i="2"/>
  <c r="AW875" i="2"/>
  <c r="AW876" i="2"/>
  <c r="AW877" i="2"/>
  <c r="AW878" i="2"/>
  <c r="AW879" i="2"/>
  <c r="AW880" i="2"/>
  <c r="AW881" i="2"/>
  <c r="AW882" i="2"/>
  <c r="AW883" i="2"/>
  <c r="AW884" i="2"/>
  <c r="AW885" i="2"/>
  <c r="AW886" i="2"/>
  <c r="AW887" i="2"/>
  <c r="AW888" i="2"/>
  <c r="AW889" i="2"/>
  <c r="AW890" i="2"/>
  <c r="AW891" i="2"/>
  <c r="AW892" i="2"/>
  <c r="AW893" i="2"/>
  <c r="AW894" i="2"/>
  <c r="AW895" i="2"/>
  <c r="AW896" i="2"/>
  <c r="AW897" i="2"/>
  <c r="AW898" i="2"/>
  <c r="AW899" i="2"/>
  <c r="AW900" i="2"/>
  <c r="AW901" i="2"/>
  <c r="AW902" i="2"/>
  <c r="AW903" i="2"/>
  <c r="AW904" i="2"/>
  <c r="AW905" i="2"/>
  <c r="AW906" i="2"/>
  <c r="AW907" i="2"/>
  <c r="AW908" i="2"/>
  <c r="AW909" i="2"/>
  <c r="AW910" i="2"/>
  <c r="AW911" i="2"/>
  <c r="AW912" i="2"/>
  <c r="AW913" i="2"/>
  <c r="AW914" i="2"/>
  <c r="AW915" i="2"/>
  <c r="AW916" i="2"/>
  <c r="AW917" i="2"/>
  <c r="AW918" i="2"/>
  <c r="AW919" i="2"/>
  <c r="AW920" i="2"/>
  <c r="AW921" i="2"/>
  <c r="AW922" i="2"/>
  <c r="AW923" i="2"/>
  <c r="AW924" i="2"/>
  <c r="AW925" i="2"/>
  <c r="AW926" i="2"/>
  <c r="AW927" i="2"/>
  <c r="AW928" i="2"/>
  <c r="AW929" i="2"/>
  <c r="AW930" i="2"/>
  <c r="AW931" i="2"/>
  <c r="AW932" i="2"/>
  <c r="AW933" i="2"/>
  <c r="AW934" i="2"/>
  <c r="AW935" i="2"/>
  <c r="AW936" i="2"/>
  <c r="AW937" i="2"/>
  <c r="AW938" i="2"/>
  <c r="AW939" i="2"/>
  <c r="AW940" i="2"/>
  <c r="AW941" i="2"/>
  <c r="AW942" i="2"/>
  <c r="AW943" i="2"/>
  <c r="AW944" i="2"/>
  <c r="AW945" i="2"/>
  <c r="AW946" i="2"/>
  <c r="AW947" i="2"/>
  <c r="AW948" i="2"/>
  <c r="AW949" i="2"/>
  <c r="AW950" i="2"/>
  <c r="AW951" i="2"/>
  <c r="AW952" i="2"/>
  <c r="AW953" i="2"/>
  <c r="AW954" i="2"/>
  <c r="AW955" i="2"/>
  <c r="AW956" i="2"/>
  <c r="AW957" i="2"/>
  <c r="AW958" i="2"/>
  <c r="AW959" i="2"/>
  <c r="AW960" i="2"/>
  <c r="AW961" i="2"/>
  <c r="AW962" i="2"/>
  <c r="AW963" i="2"/>
  <c r="AW964" i="2"/>
  <c r="AW965" i="2"/>
  <c r="AW966" i="2"/>
  <c r="AW967" i="2"/>
  <c r="AW968" i="2"/>
  <c r="AW969" i="2"/>
  <c r="AW970" i="2"/>
  <c r="AW971" i="2"/>
  <c r="AW972" i="2"/>
  <c r="AW973" i="2"/>
  <c r="AW974" i="2"/>
  <c r="AW975" i="2"/>
  <c r="AW976" i="2"/>
  <c r="AW977" i="2"/>
  <c r="AW978" i="2"/>
  <c r="AW979" i="2"/>
  <c r="AW980" i="2"/>
  <c r="AW981" i="2"/>
  <c r="AW982" i="2"/>
  <c r="AW983" i="2"/>
  <c r="AW984" i="2"/>
  <c r="AW985" i="2"/>
  <c r="AW986" i="2"/>
  <c r="AW987" i="2"/>
  <c r="AW988" i="2"/>
  <c r="AW989" i="2"/>
  <c r="AW990" i="2"/>
  <c r="AW991" i="2"/>
  <c r="AW992" i="2"/>
  <c r="AW993" i="2"/>
  <c r="AW994" i="2"/>
  <c r="AW995" i="2"/>
  <c r="AW996" i="2"/>
  <c r="AW997" i="2"/>
  <c r="AW998" i="2"/>
  <c r="AW999" i="2"/>
  <c r="AW1000" i="2"/>
  <c r="AW1" i="2"/>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68" i="2"/>
  <c r="V69" i="2"/>
  <c r="V70"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102" i="2"/>
  <c r="V103" i="2"/>
  <c r="V104" i="2"/>
  <c r="V105" i="2"/>
  <c r="V106" i="2"/>
  <c r="V107" i="2"/>
  <c r="V108" i="2"/>
  <c r="V109" i="2"/>
  <c r="V110" i="2"/>
  <c r="V111" i="2"/>
  <c r="V112" i="2"/>
  <c r="V113" i="2"/>
  <c r="V114" i="2"/>
  <c r="V115" i="2"/>
  <c r="V116" i="2"/>
  <c r="V117" i="2"/>
  <c r="V118" i="2"/>
  <c r="V119" i="2"/>
  <c r="V120" i="2"/>
  <c r="V121" i="2"/>
  <c r="V122" i="2"/>
  <c r="V123" i="2"/>
  <c r="V124" i="2"/>
  <c r="V125" i="2"/>
  <c r="V126" i="2"/>
  <c r="V127" i="2"/>
  <c r="V128" i="2"/>
  <c r="V129" i="2"/>
  <c r="V130" i="2"/>
  <c r="V131" i="2"/>
  <c r="V132" i="2"/>
  <c r="V133" i="2"/>
  <c r="V134" i="2"/>
  <c r="V135" i="2"/>
  <c r="V136" i="2"/>
  <c r="V137" i="2"/>
  <c r="V138" i="2"/>
  <c r="V139" i="2"/>
  <c r="V140" i="2"/>
  <c r="V141" i="2"/>
  <c r="V142" i="2"/>
  <c r="V143" i="2"/>
  <c r="V144" i="2"/>
  <c r="V145" i="2"/>
  <c r="V146" i="2"/>
  <c r="V147" i="2"/>
  <c r="V148" i="2"/>
  <c r="V149" i="2"/>
  <c r="V150" i="2"/>
  <c r="V151" i="2"/>
  <c r="V152" i="2"/>
  <c r="V153" i="2"/>
  <c r="V154" i="2"/>
  <c r="V155" i="2"/>
  <c r="V156" i="2"/>
  <c r="V157" i="2"/>
  <c r="V158" i="2"/>
  <c r="V159" i="2"/>
  <c r="V160" i="2"/>
  <c r="V161" i="2"/>
  <c r="V162" i="2"/>
  <c r="V163" i="2"/>
  <c r="V164" i="2"/>
  <c r="V165" i="2"/>
  <c r="V166" i="2"/>
  <c r="V167" i="2"/>
  <c r="V168" i="2"/>
  <c r="V169" i="2"/>
  <c r="V170" i="2"/>
  <c r="V171" i="2"/>
  <c r="V172" i="2"/>
  <c r="V173" i="2"/>
  <c r="V174" i="2"/>
  <c r="V175" i="2"/>
  <c r="V176" i="2"/>
  <c r="V177" i="2"/>
  <c r="V178" i="2"/>
  <c r="V179" i="2"/>
  <c r="V180" i="2"/>
  <c r="V181" i="2"/>
  <c r="V182" i="2"/>
  <c r="V183" i="2"/>
  <c r="V184" i="2"/>
  <c r="V185" i="2"/>
  <c r="V186" i="2"/>
  <c r="V187" i="2"/>
  <c r="V188" i="2"/>
  <c r="V189" i="2"/>
  <c r="V190" i="2"/>
  <c r="V191" i="2"/>
  <c r="V192" i="2"/>
  <c r="V193" i="2"/>
  <c r="V194" i="2"/>
  <c r="V195" i="2"/>
  <c r="V196" i="2"/>
  <c r="V197" i="2"/>
  <c r="V198" i="2"/>
  <c r="V199" i="2"/>
  <c r="V200" i="2"/>
  <c r="V201" i="2"/>
  <c r="V202" i="2"/>
  <c r="V203" i="2"/>
  <c r="V204" i="2"/>
  <c r="V205" i="2"/>
  <c r="V206" i="2"/>
  <c r="V207" i="2"/>
  <c r="V208" i="2"/>
  <c r="V209" i="2"/>
  <c r="V210" i="2"/>
  <c r="V211" i="2"/>
  <c r="V212" i="2"/>
  <c r="V213" i="2"/>
  <c r="V214" i="2"/>
  <c r="V215" i="2"/>
  <c r="V216" i="2"/>
  <c r="V217" i="2"/>
  <c r="V218" i="2"/>
  <c r="V219" i="2"/>
  <c r="V220" i="2"/>
  <c r="V221" i="2"/>
  <c r="V222" i="2"/>
  <c r="V223" i="2"/>
  <c r="V224" i="2"/>
  <c r="V225" i="2"/>
  <c r="V226" i="2"/>
  <c r="V227" i="2"/>
  <c r="V228" i="2"/>
  <c r="V229" i="2"/>
  <c r="V230" i="2"/>
  <c r="V231" i="2"/>
  <c r="V232" i="2"/>
  <c r="V233" i="2"/>
  <c r="V234" i="2"/>
  <c r="V235" i="2"/>
  <c r="V236" i="2"/>
  <c r="V237" i="2"/>
  <c r="V238" i="2"/>
  <c r="V239" i="2"/>
  <c r="V240" i="2"/>
  <c r="V241" i="2"/>
  <c r="V242" i="2"/>
  <c r="V243" i="2"/>
  <c r="V244" i="2"/>
  <c r="V245" i="2"/>
  <c r="V246" i="2"/>
  <c r="V247" i="2"/>
  <c r="V248" i="2"/>
  <c r="V249" i="2"/>
  <c r="V250" i="2"/>
  <c r="V251" i="2"/>
  <c r="V252" i="2"/>
  <c r="V253" i="2"/>
  <c r="V254" i="2"/>
  <c r="V255" i="2"/>
  <c r="V256" i="2"/>
  <c r="V257" i="2"/>
  <c r="V258" i="2"/>
  <c r="V259" i="2"/>
  <c r="V260" i="2"/>
  <c r="V261" i="2"/>
  <c r="V262" i="2"/>
  <c r="V263" i="2"/>
  <c r="V264" i="2"/>
  <c r="V265" i="2"/>
  <c r="V266" i="2"/>
  <c r="V267" i="2"/>
  <c r="V268" i="2"/>
  <c r="V269" i="2"/>
  <c r="V270" i="2"/>
  <c r="V271" i="2"/>
  <c r="V272" i="2"/>
  <c r="V273" i="2"/>
  <c r="V274" i="2"/>
  <c r="V275" i="2"/>
  <c r="V276" i="2"/>
  <c r="V277" i="2"/>
  <c r="V278" i="2"/>
  <c r="V279" i="2"/>
  <c r="V280" i="2"/>
  <c r="V281" i="2"/>
  <c r="V282" i="2"/>
  <c r="V283" i="2"/>
  <c r="V284" i="2"/>
  <c r="V285" i="2"/>
  <c r="V286" i="2"/>
  <c r="V287" i="2"/>
  <c r="V288" i="2"/>
  <c r="V289" i="2"/>
  <c r="V290" i="2"/>
  <c r="V291" i="2"/>
  <c r="V292" i="2"/>
  <c r="V293" i="2"/>
  <c r="V294" i="2"/>
  <c r="V295" i="2"/>
  <c r="V296" i="2"/>
  <c r="V297" i="2"/>
  <c r="V298" i="2"/>
  <c r="V299" i="2"/>
  <c r="V300" i="2"/>
  <c r="V301" i="2"/>
  <c r="V302" i="2"/>
  <c r="V303" i="2"/>
  <c r="V304" i="2"/>
  <c r="V305" i="2"/>
  <c r="V306" i="2"/>
  <c r="V307" i="2"/>
  <c r="V308" i="2"/>
  <c r="V309" i="2"/>
  <c r="V310" i="2"/>
  <c r="V311" i="2"/>
  <c r="V312" i="2"/>
  <c r="V313" i="2"/>
  <c r="V314" i="2"/>
  <c r="V315" i="2"/>
  <c r="V316" i="2"/>
  <c r="V317" i="2"/>
  <c r="V318" i="2"/>
  <c r="V319" i="2"/>
  <c r="V320" i="2"/>
  <c r="V321" i="2"/>
  <c r="V322" i="2"/>
  <c r="V323" i="2"/>
  <c r="V324" i="2"/>
  <c r="V325" i="2"/>
  <c r="V326" i="2"/>
  <c r="V327" i="2"/>
  <c r="V328" i="2"/>
  <c r="V329" i="2"/>
  <c r="V330" i="2"/>
  <c r="V331" i="2"/>
  <c r="V332" i="2"/>
  <c r="V333" i="2"/>
  <c r="V334" i="2"/>
  <c r="V335" i="2"/>
  <c r="V336" i="2"/>
  <c r="V337" i="2"/>
  <c r="V338" i="2"/>
  <c r="V339" i="2"/>
  <c r="V340" i="2"/>
  <c r="V341" i="2"/>
  <c r="V342" i="2"/>
  <c r="V343" i="2"/>
  <c r="V344" i="2"/>
  <c r="V345" i="2"/>
  <c r="V346" i="2"/>
  <c r="V347" i="2"/>
  <c r="V348" i="2"/>
  <c r="V349" i="2"/>
  <c r="V350" i="2"/>
  <c r="V351" i="2"/>
  <c r="V352" i="2"/>
  <c r="V353" i="2"/>
  <c r="V354" i="2"/>
  <c r="V355" i="2"/>
  <c r="V356" i="2"/>
  <c r="V357" i="2"/>
  <c r="V358" i="2"/>
  <c r="V359" i="2"/>
  <c r="V360" i="2"/>
  <c r="V361" i="2"/>
  <c r="V362" i="2"/>
  <c r="V363" i="2"/>
  <c r="V364" i="2"/>
  <c r="V365" i="2"/>
  <c r="V366" i="2"/>
  <c r="V367" i="2"/>
  <c r="V368" i="2"/>
  <c r="V369" i="2"/>
  <c r="V370" i="2"/>
  <c r="V371" i="2"/>
  <c r="V372" i="2"/>
  <c r="V373" i="2"/>
  <c r="V374" i="2"/>
  <c r="V375" i="2"/>
  <c r="V376" i="2"/>
  <c r="V377" i="2"/>
  <c r="V378" i="2"/>
  <c r="V379" i="2"/>
  <c r="V380" i="2"/>
  <c r="V381" i="2"/>
  <c r="V382" i="2"/>
  <c r="V383" i="2"/>
  <c r="V384" i="2"/>
  <c r="V385" i="2"/>
  <c r="V386" i="2"/>
  <c r="V387" i="2"/>
  <c r="V388" i="2"/>
  <c r="V389" i="2"/>
  <c r="V390" i="2"/>
  <c r="V391" i="2"/>
  <c r="V392" i="2"/>
  <c r="V393" i="2"/>
  <c r="V394" i="2"/>
  <c r="V395" i="2"/>
  <c r="V396" i="2"/>
  <c r="V397" i="2"/>
  <c r="V398" i="2"/>
  <c r="V399" i="2"/>
  <c r="V400" i="2"/>
  <c r="V401" i="2"/>
  <c r="V402" i="2"/>
  <c r="V403" i="2"/>
  <c r="V404" i="2"/>
  <c r="V405" i="2"/>
  <c r="V406" i="2"/>
  <c r="V407" i="2"/>
  <c r="V408" i="2"/>
  <c r="V409" i="2"/>
  <c r="V410" i="2"/>
  <c r="V411" i="2"/>
  <c r="V412" i="2"/>
  <c r="V413" i="2"/>
  <c r="V414" i="2"/>
  <c r="V415" i="2"/>
  <c r="V416" i="2"/>
  <c r="V417" i="2"/>
  <c r="V418" i="2"/>
  <c r="V419" i="2"/>
  <c r="V420" i="2"/>
  <c r="V421" i="2"/>
  <c r="V422" i="2"/>
  <c r="V423" i="2"/>
  <c r="V424" i="2"/>
  <c r="V425" i="2"/>
  <c r="V426" i="2"/>
  <c r="V427" i="2"/>
  <c r="V428" i="2"/>
  <c r="V429" i="2"/>
  <c r="V430" i="2"/>
  <c r="V431" i="2"/>
  <c r="V432" i="2"/>
  <c r="V433" i="2"/>
  <c r="V434" i="2"/>
  <c r="V435" i="2"/>
  <c r="V436" i="2"/>
  <c r="V437" i="2"/>
  <c r="V438" i="2"/>
  <c r="V439" i="2"/>
  <c r="V440" i="2"/>
  <c r="V441" i="2"/>
  <c r="V442" i="2"/>
  <c r="V443" i="2"/>
  <c r="V444" i="2"/>
  <c r="V445" i="2"/>
  <c r="V446" i="2"/>
  <c r="V447" i="2"/>
  <c r="V448" i="2"/>
  <c r="V449" i="2"/>
  <c r="V450" i="2"/>
  <c r="V451" i="2"/>
  <c r="V452" i="2"/>
  <c r="V453" i="2"/>
  <c r="V454" i="2"/>
  <c r="V455" i="2"/>
  <c r="V456" i="2"/>
  <c r="V457" i="2"/>
  <c r="V458" i="2"/>
  <c r="V459" i="2"/>
  <c r="V460" i="2"/>
  <c r="V461" i="2"/>
  <c r="V462" i="2"/>
  <c r="V463" i="2"/>
  <c r="V464" i="2"/>
  <c r="V465" i="2"/>
  <c r="V466" i="2"/>
  <c r="V467" i="2"/>
  <c r="V468" i="2"/>
  <c r="V469" i="2"/>
  <c r="V470" i="2"/>
  <c r="V471" i="2"/>
  <c r="V472" i="2"/>
  <c r="V473" i="2"/>
  <c r="V474" i="2"/>
  <c r="V475" i="2"/>
  <c r="V476" i="2"/>
  <c r="V477" i="2"/>
  <c r="V478" i="2"/>
  <c r="V479" i="2"/>
  <c r="V480" i="2"/>
  <c r="V481" i="2"/>
  <c r="V482" i="2"/>
  <c r="V483" i="2"/>
  <c r="V484" i="2"/>
  <c r="V485" i="2"/>
  <c r="V486" i="2"/>
  <c r="V487" i="2"/>
  <c r="V488" i="2"/>
  <c r="V489" i="2"/>
  <c r="V490" i="2"/>
  <c r="V491" i="2"/>
  <c r="V492" i="2"/>
  <c r="V493" i="2"/>
  <c r="V494" i="2"/>
  <c r="V495" i="2"/>
  <c r="V496" i="2"/>
  <c r="V497" i="2"/>
  <c r="V498" i="2"/>
  <c r="V499" i="2"/>
  <c r="V500" i="2"/>
  <c r="V501" i="2"/>
  <c r="V502" i="2"/>
  <c r="V503" i="2"/>
  <c r="V504" i="2"/>
  <c r="V505" i="2"/>
  <c r="V506" i="2"/>
  <c r="V507" i="2"/>
  <c r="V508" i="2"/>
  <c r="V509" i="2"/>
  <c r="V510" i="2"/>
  <c r="V511" i="2"/>
  <c r="V512" i="2"/>
  <c r="V513" i="2"/>
  <c r="V514" i="2"/>
  <c r="V515" i="2"/>
  <c r="V516" i="2"/>
  <c r="V517" i="2"/>
  <c r="V518" i="2"/>
  <c r="V519" i="2"/>
  <c r="V520" i="2"/>
  <c r="V521" i="2"/>
  <c r="V522" i="2"/>
  <c r="V523" i="2"/>
  <c r="V524" i="2"/>
  <c r="V525" i="2"/>
  <c r="V526" i="2"/>
  <c r="V527" i="2"/>
  <c r="V528" i="2"/>
  <c r="V529" i="2"/>
  <c r="V530" i="2"/>
  <c r="V531" i="2"/>
  <c r="V532" i="2"/>
  <c r="V533" i="2"/>
  <c r="V534" i="2"/>
  <c r="V535" i="2"/>
  <c r="V536" i="2"/>
  <c r="V537" i="2"/>
  <c r="V538" i="2"/>
  <c r="V539" i="2"/>
  <c r="V540" i="2"/>
  <c r="V541" i="2"/>
  <c r="V542" i="2"/>
  <c r="V543" i="2"/>
  <c r="V544" i="2"/>
  <c r="V545" i="2"/>
  <c r="V546" i="2"/>
  <c r="V547" i="2"/>
  <c r="V548" i="2"/>
  <c r="V549" i="2"/>
  <c r="V550" i="2"/>
  <c r="V551" i="2"/>
  <c r="V552" i="2"/>
  <c r="V553" i="2"/>
  <c r="V554" i="2"/>
  <c r="V555" i="2"/>
  <c r="V556" i="2"/>
  <c r="V557" i="2"/>
  <c r="V558" i="2"/>
  <c r="V559" i="2"/>
  <c r="V560" i="2"/>
  <c r="V561" i="2"/>
  <c r="V562" i="2"/>
  <c r="V563" i="2"/>
  <c r="V564" i="2"/>
  <c r="V565" i="2"/>
  <c r="V566" i="2"/>
  <c r="V567" i="2"/>
  <c r="V568" i="2"/>
  <c r="V569" i="2"/>
  <c r="V570" i="2"/>
  <c r="V571" i="2"/>
  <c r="V572" i="2"/>
  <c r="V573" i="2"/>
  <c r="V574" i="2"/>
  <c r="V575" i="2"/>
  <c r="V576" i="2"/>
  <c r="V577" i="2"/>
  <c r="V578" i="2"/>
  <c r="V579" i="2"/>
  <c r="V580" i="2"/>
  <c r="V581" i="2"/>
  <c r="V582" i="2"/>
  <c r="V583" i="2"/>
  <c r="V584" i="2"/>
  <c r="V585" i="2"/>
  <c r="V586" i="2"/>
  <c r="V587" i="2"/>
  <c r="V588" i="2"/>
  <c r="V589" i="2"/>
  <c r="V590" i="2"/>
  <c r="V591" i="2"/>
  <c r="V592" i="2"/>
  <c r="V593" i="2"/>
  <c r="V594" i="2"/>
  <c r="V595" i="2"/>
  <c r="V596" i="2"/>
  <c r="V597" i="2"/>
  <c r="V598" i="2"/>
  <c r="V599" i="2"/>
  <c r="V600" i="2"/>
  <c r="V601" i="2"/>
  <c r="V602" i="2"/>
  <c r="V603" i="2"/>
  <c r="V604" i="2"/>
  <c r="V605" i="2"/>
  <c r="V606" i="2"/>
  <c r="V607" i="2"/>
  <c r="V608" i="2"/>
  <c r="V609" i="2"/>
  <c r="V610" i="2"/>
  <c r="V611" i="2"/>
  <c r="V612" i="2"/>
  <c r="V613" i="2"/>
  <c r="V614" i="2"/>
  <c r="V615" i="2"/>
  <c r="V616" i="2"/>
  <c r="V617" i="2"/>
  <c r="V618" i="2"/>
  <c r="V619" i="2"/>
  <c r="V620" i="2"/>
  <c r="V621" i="2"/>
  <c r="V622" i="2"/>
  <c r="V623" i="2"/>
  <c r="V624" i="2"/>
  <c r="V625" i="2"/>
  <c r="V626" i="2"/>
  <c r="V627" i="2"/>
  <c r="V628" i="2"/>
  <c r="V629" i="2"/>
  <c r="V630" i="2"/>
  <c r="V631" i="2"/>
  <c r="V632" i="2"/>
  <c r="V633" i="2"/>
  <c r="V634" i="2"/>
  <c r="V635" i="2"/>
  <c r="V636" i="2"/>
  <c r="V637" i="2"/>
  <c r="V638" i="2"/>
  <c r="V639" i="2"/>
  <c r="V640" i="2"/>
  <c r="V641" i="2"/>
  <c r="V642" i="2"/>
  <c r="V643" i="2"/>
  <c r="V644" i="2"/>
  <c r="V645" i="2"/>
  <c r="V646" i="2"/>
  <c r="V647" i="2"/>
  <c r="V648" i="2"/>
  <c r="V649" i="2"/>
  <c r="V650" i="2"/>
  <c r="V651" i="2"/>
  <c r="V652" i="2"/>
  <c r="V653" i="2"/>
  <c r="V654" i="2"/>
  <c r="V655" i="2"/>
  <c r="V656" i="2"/>
  <c r="V657" i="2"/>
  <c r="V658" i="2"/>
  <c r="V659" i="2"/>
  <c r="V660" i="2"/>
  <c r="V661" i="2"/>
  <c r="V662" i="2"/>
  <c r="V663" i="2"/>
  <c r="V664" i="2"/>
  <c r="V665" i="2"/>
  <c r="V666" i="2"/>
  <c r="V667" i="2"/>
  <c r="V668" i="2"/>
  <c r="V669" i="2"/>
  <c r="V670" i="2"/>
  <c r="V671" i="2"/>
  <c r="V672" i="2"/>
  <c r="V673" i="2"/>
  <c r="V674" i="2"/>
  <c r="V675" i="2"/>
  <c r="V676" i="2"/>
  <c r="V677" i="2"/>
  <c r="V678" i="2"/>
  <c r="V679" i="2"/>
  <c r="V680" i="2"/>
  <c r="V681" i="2"/>
  <c r="V682" i="2"/>
  <c r="V683" i="2"/>
  <c r="V684" i="2"/>
  <c r="V685" i="2"/>
  <c r="V686" i="2"/>
  <c r="V687" i="2"/>
  <c r="V688" i="2"/>
  <c r="V689" i="2"/>
  <c r="V690" i="2"/>
  <c r="V691" i="2"/>
  <c r="V692" i="2"/>
  <c r="V693" i="2"/>
  <c r="V694" i="2"/>
  <c r="V695" i="2"/>
  <c r="V696" i="2"/>
  <c r="V697" i="2"/>
  <c r="V698" i="2"/>
  <c r="V699" i="2"/>
  <c r="V700" i="2"/>
  <c r="V701" i="2"/>
  <c r="V702" i="2"/>
  <c r="V703" i="2"/>
  <c r="V704" i="2"/>
  <c r="V705" i="2"/>
  <c r="V706" i="2"/>
  <c r="V707" i="2"/>
  <c r="V708" i="2"/>
  <c r="V709" i="2"/>
  <c r="V710" i="2"/>
  <c r="V711" i="2"/>
  <c r="V712" i="2"/>
  <c r="V713" i="2"/>
  <c r="V714" i="2"/>
  <c r="V715" i="2"/>
  <c r="V716" i="2"/>
  <c r="V717" i="2"/>
  <c r="V718" i="2"/>
  <c r="V719" i="2"/>
  <c r="V720" i="2"/>
  <c r="V721" i="2"/>
  <c r="V722" i="2"/>
  <c r="V723" i="2"/>
  <c r="V724" i="2"/>
  <c r="V725" i="2"/>
  <c r="V726" i="2"/>
  <c r="V727" i="2"/>
  <c r="V728" i="2"/>
  <c r="V729" i="2"/>
  <c r="V730" i="2"/>
  <c r="V731" i="2"/>
  <c r="V732" i="2"/>
  <c r="V733" i="2"/>
  <c r="V734" i="2"/>
  <c r="V735" i="2"/>
  <c r="V736" i="2"/>
  <c r="V737" i="2"/>
  <c r="V738" i="2"/>
  <c r="V739" i="2"/>
  <c r="V740" i="2"/>
  <c r="V741" i="2"/>
  <c r="V742" i="2"/>
  <c r="V743" i="2"/>
  <c r="V744" i="2"/>
  <c r="V745" i="2"/>
  <c r="V746" i="2"/>
  <c r="V747" i="2"/>
  <c r="V748" i="2"/>
  <c r="V749" i="2"/>
  <c r="V750" i="2"/>
  <c r="V751" i="2"/>
  <c r="V752" i="2"/>
  <c r="V753" i="2"/>
  <c r="V754" i="2"/>
  <c r="V755" i="2"/>
  <c r="V756" i="2"/>
  <c r="V757" i="2"/>
  <c r="V758" i="2"/>
  <c r="V759" i="2"/>
  <c r="V760" i="2"/>
  <c r="V761" i="2"/>
  <c r="V762" i="2"/>
  <c r="V763" i="2"/>
  <c r="V764" i="2"/>
  <c r="V765" i="2"/>
  <c r="V766" i="2"/>
  <c r="V767" i="2"/>
  <c r="V768" i="2"/>
  <c r="V769" i="2"/>
  <c r="V770" i="2"/>
  <c r="V771" i="2"/>
  <c r="V772" i="2"/>
  <c r="V773" i="2"/>
  <c r="V774" i="2"/>
  <c r="V775" i="2"/>
  <c r="V776" i="2"/>
  <c r="V777" i="2"/>
  <c r="V778" i="2"/>
  <c r="V779" i="2"/>
  <c r="V780" i="2"/>
  <c r="V781" i="2"/>
  <c r="V782" i="2"/>
  <c r="V783" i="2"/>
  <c r="V784" i="2"/>
  <c r="V785" i="2"/>
  <c r="V786" i="2"/>
  <c r="V787" i="2"/>
  <c r="V788" i="2"/>
  <c r="V789" i="2"/>
  <c r="V790" i="2"/>
  <c r="V791" i="2"/>
  <c r="V792" i="2"/>
  <c r="V793" i="2"/>
  <c r="V794" i="2"/>
  <c r="V795" i="2"/>
  <c r="V796" i="2"/>
  <c r="V797" i="2"/>
  <c r="V798" i="2"/>
  <c r="V799" i="2"/>
  <c r="V800" i="2"/>
  <c r="V801" i="2"/>
  <c r="V802" i="2"/>
  <c r="V803" i="2"/>
  <c r="V804" i="2"/>
  <c r="V805" i="2"/>
  <c r="V806" i="2"/>
  <c r="V807" i="2"/>
  <c r="V808" i="2"/>
  <c r="V809" i="2"/>
  <c r="V810" i="2"/>
  <c r="V811" i="2"/>
  <c r="V812" i="2"/>
  <c r="V813" i="2"/>
  <c r="V814" i="2"/>
  <c r="V815" i="2"/>
  <c r="V816" i="2"/>
  <c r="V817" i="2"/>
  <c r="V818" i="2"/>
  <c r="V819" i="2"/>
  <c r="V820" i="2"/>
  <c r="V821" i="2"/>
  <c r="V822" i="2"/>
  <c r="V823" i="2"/>
  <c r="V824" i="2"/>
  <c r="V825" i="2"/>
  <c r="V826" i="2"/>
  <c r="V827" i="2"/>
  <c r="V828" i="2"/>
  <c r="V829" i="2"/>
  <c r="V830" i="2"/>
  <c r="V831" i="2"/>
  <c r="V832" i="2"/>
  <c r="V833" i="2"/>
  <c r="V834" i="2"/>
  <c r="V835" i="2"/>
  <c r="V836" i="2"/>
  <c r="V837" i="2"/>
  <c r="V838" i="2"/>
  <c r="V839" i="2"/>
  <c r="V840" i="2"/>
  <c r="V841" i="2"/>
  <c r="V842" i="2"/>
  <c r="V843" i="2"/>
  <c r="V844" i="2"/>
  <c r="V845" i="2"/>
  <c r="V846" i="2"/>
  <c r="V847" i="2"/>
  <c r="V848" i="2"/>
  <c r="V849" i="2"/>
  <c r="V850" i="2"/>
  <c r="V851" i="2"/>
  <c r="V852" i="2"/>
  <c r="V853" i="2"/>
  <c r="V854" i="2"/>
  <c r="V855" i="2"/>
  <c r="V856" i="2"/>
  <c r="V857" i="2"/>
  <c r="V858" i="2"/>
  <c r="V859" i="2"/>
  <c r="V860" i="2"/>
  <c r="V861" i="2"/>
  <c r="V862" i="2"/>
  <c r="V863" i="2"/>
  <c r="V864" i="2"/>
  <c r="V865" i="2"/>
  <c r="V866" i="2"/>
  <c r="V867" i="2"/>
  <c r="V868" i="2"/>
  <c r="V869" i="2"/>
  <c r="V870" i="2"/>
  <c r="V871" i="2"/>
  <c r="V872" i="2"/>
  <c r="V873" i="2"/>
  <c r="V874" i="2"/>
  <c r="V875" i="2"/>
  <c r="V876" i="2"/>
  <c r="V877" i="2"/>
  <c r="V878" i="2"/>
  <c r="V879" i="2"/>
  <c r="V880" i="2"/>
  <c r="V881" i="2"/>
  <c r="V882" i="2"/>
  <c r="V883" i="2"/>
  <c r="V884" i="2"/>
  <c r="V885" i="2"/>
  <c r="V886" i="2"/>
  <c r="V887" i="2"/>
  <c r="V888" i="2"/>
  <c r="V889" i="2"/>
  <c r="V890" i="2"/>
  <c r="V891" i="2"/>
  <c r="V892" i="2"/>
  <c r="V893" i="2"/>
  <c r="V894" i="2"/>
  <c r="V895" i="2"/>
  <c r="V896" i="2"/>
  <c r="V897" i="2"/>
  <c r="V898" i="2"/>
  <c r="V899" i="2"/>
  <c r="V900" i="2"/>
  <c r="V901" i="2"/>
  <c r="V902" i="2"/>
  <c r="V903" i="2"/>
  <c r="V904" i="2"/>
  <c r="V905" i="2"/>
  <c r="V906" i="2"/>
  <c r="V907" i="2"/>
  <c r="V908" i="2"/>
  <c r="V909" i="2"/>
  <c r="V910" i="2"/>
  <c r="V911" i="2"/>
  <c r="V912" i="2"/>
  <c r="V913" i="2"/>
  <c r="V914" i="2"/>
  <c r="V915" i="2"/>
  <c r="V916" i="2"/>
  <c r="V917" i="2"/>
  <c r="V918" i="2"/>
  <c r="V919" i="2"/>
  <c r="V920" i="2"/>
  <c r="V921" i="2"/>
  <c r="V922" i="2"/>
  <c r="V923" i="2"/>
  <c r="V924" i="2"/>
  <c r="V925" i="2"/>
  <c r="V926" i="2"/>
  <c r="V927" i="2"/>
  <c r="V928" i="2"/>
  <c r="V929" i="2"/>
  <c r="V930" i="2"/>
  <c r="V931" i="2"/>
  <c r="V932" i="2"/>
  <c r="V933" i="2"/>
  <c r="V934" i="2"/>
  <c r="V935" i="2"/>
  <c r="V936" i="2"/>
  <c r="V937" i="2"/>
  <c r="V938" i="2"/>
  <c r="V939" i="2"/>
  <c r="V940" i="2"/>
  <c r="V941" i="2"/>
  <c r="V942" i="2"/>
  <c r="V943" i="2"/>
  <c r="V944" i="2"/>
  <c r="V945" i="2"/>
  <c r="V946" i="2"/>
  <c r="V947" i="2"/>
  <c r="V948" i="2"/>
  <c r="V949" i="2"/>
  <c r="V950" i="2"/>
  <c r="V951" i="2"/>
  <c r="V952" i="2"/>
  <c r="V953" i="2"/>
  <c r="V954" i="2"/>
  <c r="V955" i="2"/>
  <c r="V956" i="2"/>
  <c r="V957" i="2"/>
  <c r="V958" i="2"/>
  <c r="V959" i="2"/>
  <c r="V960" i="2"/>
  <c r="V961" i="2"/>
  <c r="V962" i="2"/>
  <c r="V963" i="2"/>
  <c r="V964" i="2"/>
  <c r="V965" i="2"/>
  <c r="V966" i="2"/>
  <c r="V967" i="2"/>
  <c r="V968" i="2"/>
  <c r="V969" i="2"/>
  <c r="V970" i="2"/>
  <c r="V971" i="2"/>
  <c r="V972" i="2"/>
  <c r="V973" i="2"/>
  <c r="V974" i="2"/>
  <c r="V975" i="2"/>
  <c r="V976" i="2"/>
  <c r="V977" i="2"/>
  <c r="V978" i="2"/>
  <c r="V979" i="2"/>
  <c r="V980" i="2"/>
  <c r="V981" i="2"/>
  <c r="V982" i="2"/>
  <c r="V983" i="2"/>
  <c r="V984" i="2"/>
  <c r="V985" i="2"/>
  <c r="V986" i="2"/>
  <c r="V987" i="2"/>
  <c r="V988" i="2"/>
  <c r="V989" i="2"/>
  <c r="V990" i="2"/>
  <c r="V991" i="2"/>
  <c r="V992" i="2"/>
  <c r="V993" i="2"/>
  <c r="V994" i="2"/>
  <c r="V995" i="2"/>
  <c r="V996" i="2"/>
  <c r="V997" i="2"/>
  <c r="V998" i="2"/>
  <c r="V999" i="2"/>
  <c r="V1000" i="2"/>
  <c r="V1"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3" i="2"/>
  <c r="A2" i="2"/>
  <c r="B2" i="2"/>
  <c r="C2" i="2"/>
  <c r="D2" i="2"/>
  <c r="E2" i="2"/>
  <c r="F2" i="2"/>
  <c r="G2" i="2"/>
  <c r="H2" i="2"/>
  <c r="I2" i="2"/>
  <c r="J2" i="2"/>
  <c r="K2" i="2"/>
  <c r="L2" i="2"/>
  <c r="M2" i="2"/>
  <c r="N2" i="2"/>
  <c r="O2" i="2"/>
  <c r="P2" i="2"/>
  <c r="Q2" i="2"/>
  <c r="R2" i="2"/>
  <c r="S2" i="2"/>
  <c r="T2" i="2"/>
  <c r="U2" i="2"/>
  <c r="W2" i="2"/>
  <c r="X2" i="2"/>
  <c r="Y2" i="2"/>
  <c r="AA2" i="2"/>
  <c r="AB2" i="2"/>
  <c r="AC2" i="2"/>
  <c r="AD2" i="2"/>
  <c r="AE2" i="2"/>
  <c r="AF2" i="2"/>
  <c r="AG2" i="2"/>
  <c r="AH2" i="2"/>
  <c r="AI2" i="2"/>
  <c r="AJ2" i="2"/>
  <c r="AK2" i="2"/>
  <c r="AL2" i="2"/>
  <c r="AM2" i="2"/>
  <c r="AN2" i="2"/>
  <c r="AO2" i="2"/>
  <c r="AP2" i="2"/>
  <c r="AQ2" i="2"/>
  <c r="AR2" i="2"/>
  <c r="AS2" i="2"/>
  <c r="AT2" i="2"/>
  <c r="AU2" i="2"/>
  <c r="AV2" i="2"/>
  <c r="AX2" i="2"/>
  <c r="AY2" i="2"/>
  <c r="AZ2" i="2"/>
  <c r="BA2" i="2"/>
  <c r="BB2" i="2"/>
  <c r="BC2" i="2"/>
  <c r="BD2" i="2"/>
  <c r="BE2" i="2"/>
  <c r="BF2" i="2"/>
  <c r="BG2" i="2"/>
  <c r="BH2" i="2"/>
  <c r="BI2" i="2"/>
  <c r="BJ2" i="2"/>
  <c r="BK2" i="2"/>
  <c r="BL2" i="2"/>
  <c r="BM2" i="2"/>
  <c r="BN2" i="2"/>
  <c r="BO2" i="2"/>
  <c r="BP2" i="2"/>
  <c r="BQ2" i="2"/>
  <c r="BR2" i="2"/>
  <c r="BS2" i="2"/>
  <c r="BT2" i="2"/>
  <c r="BU2" i="2"/>
  <c r="BV2" i="2"/>
  <c r="BW2" i="2"/>
  <c r="BX2" i="2"/>
  <c r="BY2" i="2"/>
  <c r="BZ2" i="2"/>
  <c r="CA2" i="2"/>
  <c r="CB2" i="2"/>
  <c r="CC2" i="2"/>
  <c r="CD2" i="2"/>
  <c r="CE2" i="2"/>
  <c r="CF2" i="2"/>
  <c r="CG2" i="2"/>
  <c r="CH2" i="2"/>
  <c r="CI2" i="2"/>
  <c r="CJ2" i="2"/>
  <c r="CK2" i="2"/>
  <c r="CL2" i="2"/>
  <c r="CM2" i="2"/>
  <c r="CN2" i="2"/>
  <c r="CO2" i="2"/>
  <c r="CP2" i="2"/>
  <c r="A3" i="2"/>
  <c r="B3" i="2"/>
  <c r="C3" i="2"/>
  <c r="D3" i="2"/>
  <c r="E3" i="2"/>
  <c r="F3" i="2"/>
  <c r="G3" i="2"/>
  <c r="H3" i="2"/>
  <c r="I3" i="2"/>
  <c r="J3" i="2"/>
  <c r="K3" i="2"/>
  <c r="L3" i="2"/>
  <c r="M3" i="2"/>
  <c r="N3" i="2"/>
  <c r="O3" i="2"/>
  <c r="Q3" i="2"/>
  <c r="R3" i="2"/>
  <c r="S3" i="2"/>
  <c r="T3" i="2"/>
  <c r="U3" i="2"/>
  <c r="W3" i="2"/>
  <c r="X3" i="2"/>
  <c r="Y3" i="2"/>
  <c r="AA3" i="2"/>
  <c r="AB3" i="2"/>
  <c r="AC3" i="2"/>
  <c r="AD3" i="2"/>
  <c r="AE3" i="2"/>
  <c r="AF3" i="2"/>
  <c r="AG3" i="2"/>
  <c r="AH3" i="2"/>
  <c r="AI3" i="2"/>
  <c r="AJ3" i="2"/>
  <c r="AK3" i="2"/>
  <c r="AL3" i="2"/>
  <c r="AM3" i="2"/>
  <c r="AN3" i="2"/>
  <c r="AO3" i="2"/>
  <c r="AP3" i="2"/>
  <c r="AQ3" i="2"/>
  <c r="AR3" i="2"/>
  <c r="AS3" i="2"/>
  <c r="AT3" i="2"/>
  <c r="AU3" i="2"/>
  <c r="AV3" i="2"/>
  <c r="AX3" i="2"/>
  <c r="AY3" i="2"/>
  <c r="AZ3" i="2"/>
  <c r="BA3" i="2"/>
  <c r="BB3" i="2"/>
  <c r="BC3" i="2"/>
  <c r="BD3" i="2"/>
  <c r="BE3" i="2"/>
  <c r="BF3" i="2"/>
  <c r="BG3" i="2"/>
  <c r="BH3" i="2"/>
  <c r="BI3" i="2"/>
  <c r="BJ3" i="2"/>
  <c r="BK3" i="2"/>
  <c r="BL3" i="2"/>
  <c r="BM3" i="2"/>
  <c r="BN3" i="2"/>
  <c r="BO3" i="2"/>
  <c r="BP3" i="2"/>
  <c r="BQ3" i="2"/>
  <c r="BR3" i="2"/>
  <c r="BS3" i="2"/>
  <c r="BT3" i="2"/>
  <c r="BU3" i="2"/>
  <c r="BV3" i="2"/>
  <c r="BW3" i="2"/>
  <c r="BX3" i="2"/>
  <c r="BY3" i="2"/>
  <c r="BZ3" i="2"/>
  <c r="CA3" i="2"/>
  <c r="CB3" i="2"/>
  <c r="CC3" i="2"/>
  <c r="CD3" i="2"/>
  <c r="CE3" i="2"/>
  <c r="CF3" i="2"/>
  <c r="CG3" i="2"/>
  <c r="CH3" i="2"/>
  <c r="CI3" i="2"/>
  <c r="CJ3" i="2"/>
  <c r="CK3" i="2"/>
  <c r="CL3" i="2"/>
  <c r="CM3" i="2"/>
  <c r="CN3" i="2"/>
  <c r="CO3" i="2"/>
  <c r="CP3" i="2"/>
  <c r="A4" i="2"/>
  <c r="B4" i="2"/>
  <c r="C4" i="2"/>
  <c r="D4" i="2"/>
  <c r="E4" i="2"/>
  <c r="F4" i="2"/>
  <c r="G4" i="2"/>
  <c r="H4" i="2"/>
  <c r="I4" i="2"/>
  <c r="J4" i="2"/>
  <c r="K4" i="2"/>
  <c r="L4" i="2"/>
  <c r="M4" i="2"/>
  <c r="N4" i="2"/>
  <c r="O4" i="2"/>
  <c r="Q4" i="2"/>
  <c r="R4" i="2"/>
  <c r="S4" i="2"/>
  <c r="T4" i="2"/>
  <c r="U4" i="2"/>
  <c r="W4" i="2"/>
  <c r="X4" i="2"/>
  <c r="Y4" i="2"/>
  <c r="AA4" i="2"/>
  <c r="AB4" i="2"/>
  <c r="AC4" i="2"/>
  <c r="AD4" i="2"/>
  <c r="AE4" i="2"/>
  <c r="AF4" i="2"/>
  <c r="AG4" i="2"/>
  <c r="AH4" i="2"/>
  <c r="AI4" i="2"/>
  <c r="AJ4" i="2"/>
  <c r="AK4" i="2"/>
  <c r="AL4" i="2"/>
  <c r="AM4" i="2"/>
  <c r="AN4" i="2"/>
  <c r="AO4" i="2"/>
  <c r="AP4" i="2"/>
  <c r="AQ4" i="2"/>
  <c r="AR4" i="2"/>
  <c r="AS4" i="2"/>
  <c r="AT4" i="2"/>
  <c r="AU4" i="2"/>
  <c r="AV4" i="2"/>
  <c r="AX4" i="2"/>
  <c r="AY4" i="2"/>
  <c r="AZ4" i="2"/>
  <c r="BA4" i="2"/>
  <c r="BB4" i="2"/>
  <c r="BC4" i="2"/>
  <c r="BD4" i="2"/>
  <c r="BE4" i="2"/>
  <c r="BF4" i="2"/>
  <c r="BG4" i="2"/>
  <c r="BH4" i="2"/>
  <c r="BI4" i="2"/>
  <c r="BJ4" i="2"/>
  <c r="BK4" i="2"/>
  <c r="BL4" i="2"/>
  <c r="BM4" i="2"/>
  <c r="BN4" i="2"/>
  <c r="BO4" i="2"/>
  <c r="BP4" i="2"/>
  <c r="BQ4" i="2"/>
  <c r="BR4" i="2"/>
  <c r="BS4" i="2"/>
  <c r="BT4" i="2"/>
  <c r="BU4" i="2"/>
  <c r="BV4" i="2"/>
  <c r="BW4" i="2"/>
  <c r="BX4" i="2"/>
  <c r="BY4" i="2"/>
  <c r="BZ4" i="2"/>
  <c r="CA4" i="2"/>
  <c r="CB4" i="2"/>
  <c r="CC4" i="2"/>
  <c r="CD4" i="2"/>
  <c r="CE4" i="2"/>
  <c r="CF4" i="2"/>
  <c r="CG4" i="2"/>
  <c r="CH4" i="2"/>
  <c r="CI4" i="2"/>
  <c r="CJ4" i="2"/>
  <c r="CK4" i="2"/>
  <c r="CL4" i="2"/>
  <c r="CM4" i="2"/>
  <c r="CN4" i="2"/>
  <c r="CO4" i="2"/>
  <c r="CP4" i="2"/>
  <c r="A5" i="2"/>
  <c r="B5" i="2"/>
  <c r="C5" i="2"/>
  <c r="D5" i="2"/>
  <c r="E5" i="2"/>
  <c r="F5" i="2"/>
  <c r="G5" i="2"/>
  <c r="H5" i="2"/>
  <c r="I5" i="2"/>
  <c r="J5" i="2"/>
  <c r="K5" i="2"/>
  <c r="L5" i="2"/>
  <c r="M5" i="2"/>
  <c r="N5" i="2"/>
  <c r="O5" i="2"/>
  <c r="Q5" i="2"/>
  <c r="R5" i="2"/>
  <c r="S5" i="2"/>
  <c r="T5" i="2"/>
  <c r="U5" i="2"/>
  <c r="W5" i="2"/>
  <c r="X5" i="2"/>
  <c r="Y5" i="2"/>
  <c r="AA5" i="2"/>
  <c r="AB5" i="2"/>
  <c r="AC5" i="2"/>
  <c r="AD5" i="2"/>
  <c r="AE5" i="2"/>
  <c r="AF5" i="2"/>
  <c r="AG5" i="2"/>
  <c r="AH5" i="2"/>
  <c r="AI5" i="2"/>
  <c r="AJ5" i="2"/>
  <c r="AK5" i="2"/>
  <c r="AL5" i="2"/>
  <c r="AM5" i="2"/>
  <c r="AN5" i="2"/>
  <c r="AO5" i="2"/>
  <c r="AP5" i="2"/>
  <c r="AQ5" i="2"/>
  <c r="AR5" i="2"/>
  <c r="AS5" i="2"/>
  <c r="AT5" i="2"/>
  <c r="AU5" i="2"/>
  <c r="AV5" i="2"/>
  <c r="AX5" i="2"/>
  <c r="AY5" i="2"/>
  <c r="AZ5" i="2"/>
  <c r="BA5" i="2"/>
  <c r="BB5" i="2"/>
  <c r="BC5" i="2"/>
  <c r="BD5" i="2"/>
  <c r="BE5" i="2"/>
  <c r="BF5" i="2"/>
  <c r="BG5" i="2"/>
  <c r="BH5" i="2"/>
  <c r="BI5" i="2"/>
  <c r="BJ5" i="2"/>
  <c r="BK5" i="2"/>
  <c r="BL5" i="2"/>
  <c r="BM5" i="2"/>
  <c r="BN5" i="2"/>
  <c r="BO5" i="2"/>
  <c r="BP5" i="2"/>
  <c r="BQ5" i="2"/>
  <c r="BR5" i="2"/>
  <c r="BS5" i="2"/>
  <c r="BT5" i="2"/>
  <c r="BU5" i="2"/>
  <c r="BV5" i="2"/>
  <c r="BW5" i="2"/>
  <c r="BX5" i="2"/>
  <c r="BY5" i="2"/>
  <c r="BZ5" i="2"/>
  <c r="CA5" i="2"/>
  <c r="CB5" i="2"/>
  <c r="CC5" i="2"/>
  <c r="CD5" i="2"/>
  <c r="CE5" i="2"/>
  <c r="CF5" i="2"/>
  <c r="CG5" i="2"/>
  <c r="CH5" i="2"/>
  <c r="CI5" i="2"/>
  <c r="CJ5" i="2"/>
  <c r="CK5" i="2"/>
  <c r="CL5" i="2"/>
  <c r="CM5" i="2"/>
  <c r="CN5" i="2"/>
  <c r="CO5" i="2"/>
  <c r="CP5" i="2"/>
  <c r="A6" i="2"/>
  <c r="B6" i="2"/>
  <c r="C6" i="2"/>
  <c r="D6" i="2"/>
  <c r="E6" i="2"/>
  <c r="F6" i="2"/>
  <c r="G6" i="2"/>
  <c r="H6" i="2"/>
  <c r="I6" i="2"/>
  <c r="J6" i="2"/>
  <c r="K6" i="2"/>
  <c r="L6" i="2"/>
  <c r="M6" i="2"/>
  <c r="N6" i="2"/>
  <c r="O6" i="2"/>
  <c r="Q6" i="2"/>
  <c r="R6" i="2"/>
  <c r="S6" i="2"/>
  <c r="T6" i="2"/>
  <c r="U6" i="2"/>
  <c r="W6" i="2"/>
  <c r="X6" i="2"/>
  <c r="Y6" i="2"/>
  <c r="AA6" i="2"/>
  <c r="AB6" i="2"/>
  <c r="AC6" i="2"/>
  <c r="AD6" i="2"/>
  <c r="AE6" i="2"/>
  <c r="AF6" i="2"/>
  <c r="AG6" i="2"/>
  <c r="AH6" i="2"/>
  <c r="AI6" i="2"/>
  <c r="AJ6" i="2"/>
  <c r="AK6" i="2"/>
  <c r="AL6" i="2"/>
  <c r="AM6" i="2"/>
  <c r="AN6" i="2"/>
  <c r="AO6" i="2"/>
  <c r="AP6" i="2"/>
  <c r="AQ6" i="2"/>
  <c r="AR6" i="2"/>
  <c r="AS6" i="2"/>
  <c r="AT6" i="2"/>
  <c r="AU6" i="2"/>
  <c r="AV6" i="2"/>
  <c r="AX6" i="2"/>
  <c r="AY6" i="2"/>
  <c r="AZ6" i="2"/>
  <c r="BA6" i="2"/>
  <c r="BB6" i="2"/>
  <c r="BC6" i="2"/>
  <c r="BD6" i="2"/>
  <c r="BE6" i="2"/>
  <c r="BF6" i="2"/>
  <c r="BG6" i="2"/>
  <c r="BH6" i="2"/>
  <c r="BI6" i="2"/>
  <c r="BJ6" i="2"/>
  <c r="BK6" i="2"/>
  <c r="BL6" i="2"/>
  <c r="BM6" i="2"/>
  <c r="BN6" i="2"/>
  <c r="BO6" i="2"/>
  <c r="BP6" i="2"/>
  <c r="BQ6" i="2"/>
  <c r="BR6" i="2"/>
  <c r="BS6" i="2"/>
  <c r="BT6" i="2"/>
  <c r="BU6" i="2"/>
  <c r="BV6" i="2"/>
  <c r="BW6" i="2"/>
  <c r="BX6" i="2"/>
  <c r="BY6" i="2"/>
  <c r="BZ6" i="2"/>
  <c r="CA6" i="2"/>
  <c r="CB6" i="2"/>
  <c r="CC6" i="2"/>
  <c r="CD6" i="2"/>
  <c r="CE6" i="2"/>
  <c r="CF6" i="2"/>
  <c r="CG6" i="2"/>
  <c r="CH6" i="2"/>
  <c r="CI6" i="2"/>
  <c r="CJ6" i="2"/>
  <c r="CK6" i="2"/>
  <c r="CL6" i="2"/>
  <c r="CM6" i="2"/>
  <c r="CN6" i="2"/>
  <c r="CO6" i="2"/>
  <c r="CP6" i="2"/>
  <c r="A7" i="2"/>
  <c r="B7" i="2"/>
  <c r="C7" i="2"/>
  <c r="D7" i="2"/>
  <c r="E7" i="2"/>
  <c r="F7" i="2"/>
  <c r="G7" i="2"/>
  <c r="H7" i="2"/>
  <c r="I7" i="2"/>
  <c r="J7" i="2"/>
  <c r="K7" i="2"/>
  <c r="L7" i="2"/>
  <c r="M7" i="2"/>
  <c r="N7" i="2"/>
  <c r="O7" i="2"/>
  <c r="Q7" i="2"/>
  <c r="R7" i="2"/>
  <c r="S7" i="2"/>
  <c r="T7" i="2"/>
  <c r="U7" i="2"/>
  <c r="W7" i="2"/>
  <c r="X7" i="2"/>
  <c r="Y7" i="2"/>
  <c r="AA7" i="2"/>
  <c r="AB7" i="2"/>
  <c r="AC7" i="2"/>
  <c r="AD7" i="2"/>
  <c r="AE7" i="2"/>
  <c r="AF7" i="2"/>
  <c r="AG7" i="2"/>
  <c r="AH7" i="2"/>
  <c r="AI7" i="2"/>
  <c r="AJ7" i="2"/>
  <c r="AK7" i="2"/>
  <c r="AL7" i="2"/>
  <c r="AM7" i="2"/>
  <c r="AN7" i="2"/>
  <c r="AO7" i="2"/>
  <c r="AP7" i="2"/>
  <c r="AQ7" i="2"/>
  <c r="AR7" i="2"/>
  <c r="AS7" i="2"/>
  <c r="AT7" i="2"/>
  <c r="AU7" i="2"/>
  <c r="AV7" i="2"/>
  <c r="AX7" i="2"/>
  <c r="AY7" i="2"/>
  <c r="AZ7" i="2"/>
  <c r="BA7" i="2"/>
  <c r="BB7" i="2"/>
  <c r="BC7" i="2"/>
  <c r="BD7" i="2"/>
  <c r="BE7" i="2"/>
  <c r="BF7" i="2"/>
  <c r="BG7" i="2"/>
  <c r="BH7" i="2"/>
  <c r="BI7" i="2"/>
  <c r="BJ7" i="2"/>
  <c r="BK7" i="2"/>
  <c r="BL7" i="2"/>
  <c r="BM7" i="2"/>
  <c r="BN7" i="2"/>
  <c r="BO7" i="2"/>
  <c r="BP7" i="2"/>
  <c r="BQ7" i="2"/>
  <c r="BR7" i="2"/>
  <c r="BS7" i="2"/>
  <c r="BT7" i="2"/>
  <c r="BU7" i="2"/>
  <c r="BV7" i="2"/>
  <c r="BW7" i="2"/>
  <c r="BX7" i="2"/>
  <c r="BY7" i="2"/>
  <c r="BZ7" i="2"/>
  <c r="CA7" i="2"/>
  <c r="CB7" i="2"/>
  <c r="CC7" i="2"/>
  <c r="CD7" i="2"/>
  <c r="CE7" i="2"/>
  <c r="CF7" i="2"/>
  <c r="CG7" i="2"/>
  <c r="CH7" i="2"/>
  <c r="CI7" i="2"/>
  <c r="CJ7" i="2"/>
  <c r="CK7" i="2"/>
  <c r="CL7" i="2"/>
  <c r="CM7" i="2"/>
  <c r="CN7" i="2"/>
  <c r="CO7" i="2"/>
  <c r="CP7" i="2"/>
  <c r="A8" i="2"/>
  <c r="B8" i="2"/>
  <c r="C8" i="2"/>
  <c r="D8" i="2"/>
  <c r="E8" i="2"/>
  <c r="F8" i="2"/>
  <c r="G8" i="2"/>
  <c r="H8" i="2"/>
  <c r="I8" i="2"/>
  <c r="J8" i="2"/>
  <c r="K8" i="2"/>
  <c r="L8" i="2"/>
  <c r="M8" i="2"/>
  <c r="N8" i="2"/>
  <c r="O8" i="2"/>
  <c r="Q8" i="2"/>
  <c r="R8" i="2"/>
  <c r="S8" i="2"/>
  <c r="T8" i="2"/>
  <c r="U8" i="2"/>
  <c r="W8" i="2"/>
  <c r="X8" i="2"/>
  <c r="Y8" i="2"/>
  <c r="AA8" i="2"/>
  <c r="AB8" i="2"/>
  <c r="AC8" i="2"/>
  <c r="AD8" i="2"/>
  <c r="AE8" i="2"/>
  <c r="AF8" i="2"/>
  <c r="AG8" i="2"/>
  <c r="AH8" i="2"/>
  <c r="AI8" i="2"/>
  <c r="AJ8" i="2"/>
  <c r="AK8" i="2"/>
  <c r="AL8" i="2"/>
  <c r="AM8" i="2"/>
  <c r="AN8" i="2"/>
  <c r="AO8" i="2"/>
  <c r="AP8" i="2"/>
  <c r="AQ8" i="2"/>
  <c r="AR8" i="2"/>
  <c r="AS8" i="2"/>
  <c r="AT8" i="2"/>
  <c r="AU8" i="2"/>
  <c r="AV8" i="2"/>
  <c r="AX8" i="2"/>
  <c r="AY8" i="2"/>
  <c r="AZ8" i="2"/>
  <c r="BA8" i="2"/>
  <c r="BB8" i="2"/>
  <c r="BC8" i="2"/>
  <c r="BD8" i="2"/>
  <c r="BE8" i="2"/>
  <c r="BF8" i="2"/>
  <c r="BG8" i="2"/>
  <c r="BH8" i="2"/>
  <c r="BI8" i="2"/>
  <c r="BJ8" i="2"/>
  <c r="BK8" i="2"/>
  <c r="BL8" i="2"/>
  <c r="BM8" i="2"/>
  <c r="BN8" i="2"/>
  <c r="BO8" i="2"/>
  <c r="BP8" i="2"/>
  <c r="BQ8" i="2"/>
  <c r="BR8" i="2"/>
  <c r="BS8" i="2"/>
  <c r="BT8" i="2"/>
  <c r="BU8" i="2"/>
  <c r="BV8" i="2"/>
  <c r="BW8" i="2"/>
  <c r="BX8" i="2"/>
  <c r="BY8" i="2"/>
  <c r="BZ8" i="2"/>
  <c r="CA8" i="2"/>
  <c r="CB8" i="2"/>
  <c r="CC8" i="2"/>
  <c r="CD8" i="2"/>
  <c r="CE8" i="2"/>
  <c r="CF8" i="2"/>
  <c r="CG8" i="2"/>
  <c r="CH8" i="2"/>
  <c r="CI8" i="2"/>
  <c r="CJ8" i="2"/>
  <c r="CK8" i="2"/>
  <c r="CL8" i="2"/>
  <c r="CM8" i="2"/>
  <c r="CN8" i="2"/>
  <c r="CO8" i="2"/>
  <c r="CP8" i="2"/>
  <c r="A9" i="2"/>
  <c r="B9" i="2"/>
  <c r="C9" i="2"/>
  <c r="D9" i="2"/>
  <c r="E9" i="2"/>
  <c r="F9" i="2"/>
  <c r="G9" i="2"/>
  <c r="H9" i="2"/>
  <c r="I9" i="2"/>
  <c r="J9" i="2"/>
  <c r="K9" i="2"/>
  <c r="L9" i="2"/>
  <c r="M9" i="2"/>
  <c r="N9" i="2"/>
  <c r="O9" i="2"/>
  <c r="Q9" i="2"/>
  <c r="R9" i="2"/>
  <c r="S9" i="2"/>
  <c r="T9" i="2"/>
  <c r="U9" i="2"/>
  <c r="W9" i="2"/>
  <c r="X9" i="2"/>
  <c r="Y9" i="2"/>
  <c r="AA9" i="2"/>
  <c r="AB9" i="2"/>
  <c r="AC9" i="2"/>
  <c r="AD9" i="2"/>
  <c r="AE9" i="2"/>
  <c r="AF9" i="2"/>
  <c r="AG9" i="2"/>
  <c r="AH9" i="2"/>
  <c r="AI9" i="2"/>
  <c r="AJ9" i="2"/>
  <c r="AK9" i="2"/>
  <c r="AL9" i="2"/>
  <c r="AM9" i="2"/>
  <c r="AN9" i="2"/>
  <c r="AO9" i="2"/>
  <c r="AP9" i="2"/>
  <c r="AQ9" i="2"/>
  <c r="AR9" i="2"/>
  <c r="AS9" i="2"/>
  <c r="AT9" i="2"/>
  <c r="AU9" i="2"/>
  <c r="AV9" i="2"/>
  <c r="AX9" i="2"/>
  <c r="AY9" i="2"/>
  <c r="AZ9" i="2"/>
  <c r="BA9" i="2"/>
  <c r="BB9" i="2"/>
  <c r="BC9" i="2"/>
  <c r="BD9" i="2"/>
  <c r="BE9" i="2"/>
  <c r="BF9" i="2"/>
  <c r="BG9" i="2"/>
  <c r="BH9" i="2"/>
  <c r="BI9" i="2"/>
  <c r="BJ9" i="2"/>
  <c r="BK9" i="2"/>
  <c r="BL9" i="2"/>
  <c r="BM9" i="2"/>
  <c r="BN9" i="2"/>
  <c r="BO9" i="2"/>
  <c r="BP9" i="2"/>
  <c r="BQ9" i="2"/>
  <c r="BR9" i="2"/>
  <c r="BS9" i="2"/>
  <c r="BT9" i="2"/>
  <c r="BU9" i="2"/>
  <c r="BV9" i="2"/>
  <c r="BW9" i="2"/>
  <c r="BX9" i="2"/>
  <c r="BY9" i="2"/>
  <c r="BZ9" i="2"/>
  <c r="CA9" i="2"/>
  <c r="CB9" i="2"/>
  <c r="CC9" i="2"/>
  <c r="CD9" i="2"/>
  <c r="CE9" i="2"/>
  <c r="CF9" i="2"/>
  <c r="CG9" i="2"/>
  <c r="CH9" i="2"/>
  <c r="CI9" i="2"/>
  <c r="CJ9" i="2"/>
  <c r="CK9" i="2"/>
  <c r="CL9" i="2"/>
  <c r="CM9" i="2"/>
  <c r="CN9" i="2"/>
  <c r="CO9" i="2"/>
  <c r="CP9" i="2"/>
  <c r="A10" i="2"/>
  <c r="B10" i="2"/>
  <c r="C10" i="2"/>
  <c r="D10" i="2"/>
  <c r="E10" i="2"/>
  <c r="F10" i="2"/>
  <c r="G10" i="2"/>
  <c r="H10" i="2"/>
  <c r="I10" i="2"/>
  <c r="J10" i="2"/>
  <c r="K10" i="2"/>
  <c r="L10" i="2"/>
  <c r="M10" i="2"/>
  <c r="N10" i="2"/>
  <c r="O10" i="2"/>
  <c r="Q10" i="2"/>
  <c r="R10" i="2"/>
  <c r="S10" i="2"/>
  <c r="T10" i="2"/>
  <c r="U10" i="2"/>
  <c r="W10" i="2"/>
  <c r="X10" i="2"/>
  <c r="Y10" i="2"/>
  <c r="AA10" i="2"/>
  <c r="AB10" i="2"/>
  <c r="AC10" i="2"/>
  <c r="AD10" i="2"/>
  <c r="AE10" i="2"/>
  <c r="AF10" i="2"/>
  <c r="AG10" i="2"/>
  <c r="AH10" i="2"/>
  <c r="AI10" i="2"/>
  <c r="AJ10" i="2"/>
  <c r="AK10" i="2"/>
  <c r="AL10" i="2"/>
  <c r="AM10" i="2"/>
  <c r="AN10" i="2"/>
  <c r="AO10" i="2"/>
  <c r="AP10" i="2"/>
  <c r="AQ10" i="2"/>
  <c r="AR10" i="2"/>
  <c r="AS10" i="2"/>
  <c r="AT10" i="2"/>
  <c r="AU10" i="2"/>
  <c r="AV10" i="2"/>
  <c r="AX10" i="2"/>
  <c r="AY10" i="2"/>
  <c r="AZ10" i="2"/>
  <c r="BA10" i="2"/>
  <c r="BB10" i="2"/>
  <c r="BC10" i="2"/>
  <c r="BD10" i="2"/>
  <c r="BE10" i="2"/>
  <c r="BF10" i="2"/>
  <c r="BG10" i="2"/>
  <c r="BH10" i="2"/>
  <c r="BI10" i="2"/>
  <c r="BJ10" i="2"/>
  <c r="BK10" i="2"/>
  <c r="BL10" i="2"/>
  <c r="BM10" i="2"/>
  <c r="BN10" i="2"/>
  <c r="BO10" i="2"/>
  <c r="BP10" i="2"/>
  <c r="BQ10" i="2"/>
  <c r="BR10" i="2"/>
  <c r="BS10" i="2"/>
  <c r="BT10" i="2"/>
  <c r="BU10" i="2"/>
  <c r="BV10" i="2"/>
  <c r="BW10" i="2"/>
  <c r="BX10" i="2"/>
  <c r="BY10" i="2"/>
  <c r="BZ10" i="2"/>
  <c r="CA10" i="2"/>
  <c r="CB10" i="2"/>
  <c r="CC10" i="2"/>
  <c r="CD10" i="2"/>
  <c r="CE10" i="2"/>
  <c r="CF10" i="2"/>
  <c r="CG10" i="2"/>
  <c r="CH10" i="2"/>
  <c r="CI10" i="2"/>
  <c r="CJ10" i="2"/>
  <c r="CK10" i="2"/>
  <c r="CL10" i="2"/>
  <c r="CM10" i="2"/>
  <c r="CN10" i="2"/>
  <c r="CO10" i="2"/>
  <c r="CP10" i="2"/>
  <c r="A11" i="2"/>
  <c r="B11" i="2"/>
  <c r="C11" i="2"/>
  <c r="D11" i="2"/>
  <c r="E11" i="2"/>
  <c r="F11" i="2"/>
  <c r="G11" i="2"/>
  <c r="H11" i="2"/>
  <c r="I11" i="2"/>
  <c r="J11" i="2"/>
  <c r="K11" i="2"/>
  <c r="L11" i="2"/>
  <c r="M11" i="2"/>
  <c r="N11" i="2"/>
  <c r="O11" i="2"/>
  <c r="Q11" i="2"/>
  <c r="R11" i="2"/>
  <c r="S11" i="2"/>
  <c r="T11" i="2"/>
  <c r="U11" i="2"/>
  <c r="W11" i="2"/>
  <c r="X11" i="2"/>
  <c r="Y11" i="2"/>
  <c r="AA11" i="2"/>
  <c r="AB11" i="2"/>
  <c r="AC11" i="2"/>
  <c r="AD11" i="2"/>
  <c r="AE11" i="2"/>
  <c r="AF11" i="2"/>
  <c r="AG11" i="2"/>
  <c r="AH11" i="2"/>
  <c r="AI11" i="2"/>
  <c r="AJ11" i="2"/>
  <c r="AK11" i="2"/>
  <c r="AL11" i="2"/>
  <c r="AM11" i="2"/>
  <c r="AN11" i="2"/>
  <c r="AO11" i="2"/>
  <c r="AP11" i="2"/>
  <c r="AQ11" i="2"/>
  <c r="AR11" i="2"/>
  <c r="AS11" i="2"/>
  <c r="AT11" i="2"/>
  <c r="AU11" i="2"/>
  <c r="AV11" i="2"/>
  <c r="AX11" i="2"/>
  <c r="AY11" i="2"/>
  <c r="AZ11" i="2"/>
  <c r="BA11" i="2"/>
  <c r="BB11" i="2"/>
  <c r="BC11" i="2"/>
  <c r="BD11" i="2"/>
  <c r="BE11" i="2"/>
  <c r="BF11" i="2"/>
  <c r="BG11" i="2"/>
  <c r="BH11" i="2"/>
  <c r="BI11" i="2"/>
  <c r="BJ11" i="2"/>
  <c r="BK11" i="2"/>
  <c r="BL11" i="2"/>
  <c r="BM11" i="2"/>
  <c r="BN11" i="2"/>
  <c r="BO11" i="2"/>
  <c r="BP11" i="2"/>
  <c r="BQ11" i="2"/>
  <c r="BR11" i="2"/>
  <c r="BS11" i="2"/>
  <c r="BT11" i="2"/>
  <c r="BU11" i="2"/>
  <c r="BV11" i="2"/>
  <c r="BW11" i="2"/>
  <c r="BX11" i="2"/>
  <c r="BY11" i="2"/>
  <c r="BZ11" i="2"/>
  <c r="CA11" i="2"/>
  <c r="CB11" i="2"/>
  <c r="CC11" i="2"/>
  <c r="CD11" i="2"/>
  <c r="CE11" i="2"/>
  <c r="CF11" i="2"/>
  <c r="CG11" i="2"/>
  <c r="CH11" i="2"/>
  <c r="CI11" i="2"/>
  <c r="CJ11" i="2"/>
  <c r="CK11" i="2"/>
  <c r="CL11" i="2"/>
  <c r="CM11" i="2"/>
  <c r="CN11" i="2"/>
  <c r="CO11" i="2"/>
  <c r="CP11" i="2"/>
  <c r="A12" i="2"/>
  <c r="B12" i="2"/>
  <c r="C12" i="2"/>
  <c r="D12" i="2"/>
  <c r="E12" i="2"/>
  <c r="F12" i="2"/>
  <c r="G12" i="2"/>
  <c r="H12" i="2"/>
  <c r="I12" i="2"/>
  <c r="J12" i="2"/>
  <c r="K12" i="2"/>
  <c r="L12" i="2"/>
  <c r="M12" i="2"/>
  <c r="N12" i="2"/>
  <c r="O12" i="2"/>
  <c r="Q12" i="2"/>
  <c r="R12" i="2"/>
  <c r="S12" i="2"/>
  <c r="T12" i="2"/>
  <c r="U12" i="2"/>
  <c r="W12" i="2"/>
  <c r="X12" i="2"/>
  <c r="Y12" i="2"/>
  <c r="AA12" i="2"/>
  <c r="AB12" i="2"/>
  <c r="AC12" i="2"/>
  <c r="AD12" i="2"/>
  <c r="AE12" i="2"/>
  <c r="AF12" i="2"/>
  <c r="AG12" i="2"/>
  <c r="AH12" i="2"/>
  <c r="AI12" i="2"/>
  <c r="AJ12" i="2"/>
  <c r="AK12" i="2"/>
  <c r="AL12" i="2"/>
  <c r="AM12" i="2"/>
  <c r="AN12" i="2"/>
  <c r="AO12" i="2"/>
  <c r="AP12" i="2"/>
  <c r="AQ12" i="2"/>
  <c r="AR12" i="2"/>
  <c r="AS12" i="2"/>
  <c r="AT12" i="2"/>
  <c r="AU12" i="2"/>
  <c r="AV12" i="2"/>
  <c r="AX12" i="2"/>
  <c r="AY12" i="2"/>
  <c r="AZ12" i="2"/>
  <c r="BA12" i="2"/>
  <c r="BB12" i="2"/>
  <c r="BC12" i="2"/>
  <c r="BD12" i="2"/>
  <c r="BE12" i="2"/>
  <c r="BF12" i="2"/>
  <c r="BG12" i="2"/>
  <c r="BH12" i="2"/>
  <c r="BI12" i="2"/>
  <c r="BJ12" i="2"/>
  <c r="BK12" i="2"/>
  <c r="BL12" i="2"/>
  <c r="BM12" i="2"/>
  <c r="BN12" i="2"/>
  <c r="BO12" i="2"/>
  <c r="BP12" i="2"/>
  <c r="BQ12" i="2"/>
  <c r="BR12" i="2"/>
  <c r="BS12" i="2"/>
  <c r="BT12" i="2"/>
  <c r="BU12" i="2"/>
  <c r="BV12" i="2"/>
  <c r="BW12" i="2"/>
  <c r="BX12" i="2"/>
  <c r="BY12" i="2"/>
  <c r="BZ12" i="2"/>
  <c r="CA12" i="2"/>
  <c r="CB12" i="2"/>
  <c r="CC12" i="2"/>
  <c r="CD12" i="2"/>
  <c r="CE12" i="2"/>
  <c r="CF12" i="2"/>
  <c r="CG12" i="2"/>
  <c r="CH12" i="2"/>
  <c r="CI12" i="2"/>
  <c r="CJ12" i="2"/>
  <c r="CK12" i="2"/>
  <c r="CL12" i="2"/>
  <c r="CM12" i="2"/>
  <c r="CN12" i="2"/>
  <c r="CO12" i="2"/>
  <c r="CP12" i="2"/>
  <c r="A13" i="2"/>
  <c r="B13" i="2"/>
  <c r="C13" i="2"/>
  <c r="D13" i="2"/>
  <c r="E13" i="2"/>
  <c r="F13" i="2"/>
  <c r="G13" i="2"/>
  <c r="H13" i="2"/>
  <c r="I13" i="2"/>
  <c r="J13" i="2"/>
  <c r="K13" i="2"/>
  <c r="L13" i="2"/>
  <c r="M13" i="2"/>
  <c r="N13" i="2"/>
  <c r="O13" i="2"/>
  <c r="Q13" i="2"/>
  <c r="R13" i="2"/>
  <c r="S13" i="2"/>
  <c r="T13" i="2"/>
  <c r="U13" i="2"/>
  <c r="W13" i="2"/>
  <c r="X13" i="2"/>
  <c r="Y13" i="2"/>
  <c r="AA13" i="2"/>
  <c r="AB13" i="2"/>
  <c r="AC13" i="2"/>
  <c r="AD13" i="2"/>
  <c r="AE13" i="2"/>
  <c r="AF13" i="2"/>
  <c r="AG13" i="2"/>
  <c r="AH13" i="2"/>
  <c r="AI13" i="2"/>
  <c r="AJ13" i="2"/>
  <c r="AK13" i="2"/>
  <c r="AL13" i="2"/>
  <c r="AM13" i="2"/>
  <c r="AN13" i="2"/>
  <c r="AO13" i="2"/>
  <c r="AP13" i="2"/>
  <c r="AQ13" i="2"/>
  <c r="AR13" i="2"/>
  <c r="AS13" i="2"/>
  <c r="AT13" i="2"/>
  <c r="AU13" i="2"/>
  <c r="AV13" i="2"/>
  <c r="AX13" i="2"/>
  <c r="AY13" i="2"/>
  <c r="AZ13" i="2"/>
  <c r="BA13" i="2"/>
  <c r="BB13" i="2"/>
  <c r="BC13" i="2"/>
  <c r="BD13" i="2"/>
  <c r="BE13" i="2"/>
  <c r="BF13" i="2"/>
  <c r="BG13" i="2"/>
  <c r="BH13" i="2"/>
  <c r="BI13" i="2"/>
  <c r="BJ13" i="2"/>
  <c r="BK13" i="2"/>
  <c r="BL13" i="2"/>
  <c r="BM13" i="2"/>
  <c r="BN13" i="2"/>
  <c r="BO13" i="2"/>
  <c r="BP13" i="2"/>
  <c r="BQ13" i="2"/>
  <c r="BR13" i="2"/>
  <c r="BS13" i="2"/>
  <c r="BT13" i="2"/>
  <c r="BU13" i="2"/>
  <c r="BV13" i="2"/>
  <c r="BW13" i="2"/>
  <c r="BX13" i="2"/>
  <c r="BY13" i="2"/>
  <c r="BZ13" i="2"/>
  <c r="CA13" i="2"/>
  <c r="CB13" i="2"/>
  <c r="CC13" i="2"/>
  <c r="CD13" i="2"/>
  <c r="CE13" i="2"/>
  <c r="CF13" i="2"/>
  <c r="CG13" i="2"/>
  <c r="CH13" i="2"/>
  <c r="CI13" i="2"/>
  <c r="CJ13" i="2"/>
  <c r="CK13" i="2"/>
  <c r="CL13" i="2"/>
  <c r="CM13" i="2"/>
  <c r="CN13" i="2"/>
  <c r="CO13" i="2"/>
  <c r="CP13" i="2"/>
  <c r="A14" i="2"/>
  <c r="B14" i="2"/>
  <c r="C14" i="2"/>
  <c r="D14" i="2"/>
  <c r="E14" i="2"/>
  <c r="F14" i="2"/>
  <c r="G14" i="2"/>
  <c r="H14" i="2"/>
  <c r="I14" i="2"/>
  <c r="J14" i="2"/>
  <c r="K14" i="2"/>
  <c r="L14" i="2"/>
  <c r="M14" i="2"/>
  <c r="N14" i="2"/>
  <c r="O14" i="2"/>
  <c r="Q14" i="2"/>
  <c r="R14" i="2"/>
  <c r="S14" i="2"/>
  <c r="T14" i="2"/>
  <c r="U14" i="2"/>
  <c r="W14" i="2"/>
  <c r="X14" i="2"/>
  <c r="Y14" i="2"/>
  <c r="AA14" i="2"/>
  <c r="AB14" i="2"/>
  <c r="AC14" i="2"/>
  <c r="AD14" i="2"/>
  <c r="AE14" i="2"/>
  <c r="AF14" i="2"/>
  <c r="AG14" i="2"/>
  <c r="AH14" i="2"/>
  <c r="AI14" i="2"/>
  <c r="AJ14" i="2"/>
  <c r="AK14" i="2"/>
  <c r="AL14" i="2"/>
  <c r="AM14" i="2"/>
  <c r="AN14" i="2"/>
  <c r="AO14" i="2"/>
  <c r="AP14" i="2"/>
  <c r="AQ14" i="2"/>
  <c r="AR14" i="2"/>
  <c r="AS14" i="2"/>
  <c r="AT14" i="2"/>
  <c r="AU14" i="2"/>
  <c r="AV14" i="2"/>
  <c r="AX14" i="2"/>
  <c r="AY14" i="2"/>
  <c r="AZ14" i="2"/>
  <c r="BA14" i="2"/>
  <c r="BB14" i="2"/>
  <c r="BC14" i="2"/>
  <c r="BD14" i="2"/>
  <c r="BE14" i="2"/>
  <c r="BF14" i="2"/>
  <c r="BG14" i="2"/>
  <c r="BH14" i="2"/>
  <c r="BI14" i="2"/>
  <c r="BJ14" i="2"/>
  <c r="BK14" i="2"/>
  <c r="BL14" i="2"/>
  <c r="BM14" i="2"/>
  <c r="BN14" i="2"/>
  <c r="BO14" i="2"/>
  <c r="BP14" i="2"/>
  <c r="BQ14" i="2"/>
  <c r="BR14" i="2"/>
  <c r="BS14" i="2"/>
  <c r="BT14" i="2"/>
  <c r="BU14" i="2"/>
  <c r="BV14" i="2"/>
  <c r="BW14" i="2"/>
  <c r="BX14" i="2"/>
  <c r="BY14" i="2"/>
  <c r="BZ14" i="2"/>
  <c r="CA14" i="2"/>
  <c r="CB14" i="2"/>
  <c r="CC14" i="2"/>
  <c r="CD14" i="2"/>
  <c r="CE14" i="2"/>
  <c r="CF14" i="2"/>
  <c r="CG14" i="2"/>
  <c r="CH14" i="2"/>
  <c r="CI14" i="2"/>
  <c r="CJ14" i="2"/>
  <c r="CK14" i="2"/>
  <c r="CL14" i="2"/>
  <c r="CM14" i="2"/>
  <c r="CN14" i="2"/>
  <c r="CO14" i="2"/>
  <c r="CP14" i="2"/>
  <c r="A15" i="2"/>
  <c r="B15" i="2"/>
  <c r="C15" i="2"/>
  <c r="D15" i="2"/>
  <c r="E15" i="2"/>
  <c r="F15" i="2"/>
  <c r="G15" i="2"/>
  <c r="H15" i="2"/>
  <c r="I15" i="2"/>
  <c r="J15" i="2"/>
  <c r="K15" i="2"/>
  <c r="L15" i="2"/>
  <c r="M15" i="2"/>
  <c r="N15" i="2"/>
  <c r="O15" i="2"/>
  <c r="Q15" i="2"/>
  <c r="R15" i="2"/>
  <c r="S15" i="2"/>
  <c r="T15" i="2"/>
  <c r="U15" i="2"/>
  <c r="W15" i="2"/>
  <c r="X15" i="2"/>
  <c r="Y15" i="2"/>
  <c r="AA15" i="2"/>
  <c r="AB15" i="2"/>
  <c r="AC15" i="2"/>
  <c r="AD15" i="2"/>
  <c r="AE15" i="2"/>
  <c r="AF15" i="2"/>
  <c r="AG15" i="2"/>
  <c r="AH15" i="2"/>
  <c r="AI15" i="2"/>
  <c r="AJ15" i="2"/>
  <c r="AK15" i="2"/>
  <c r="AL15" i="2"/>
  <c r="AM15" i="2"/>
  <c r="AN15" i="2"/>
  <c r="AO15" i="2"/>
  <c r="AP15" i="2"/>
  <c r="AQ15" i="2"/>
  <c r="AR15" i="2"/>
  <c r="AS15" i="2"/>
  <c r="AT15" i="2"/>
  <c r="AU15" i="2"/>
  <c r="AV15" i="2"/>
  <c r="AX15" i="2"/>
  <c r="AY15" i="2"/>
  <c r="AZ15" i="2"/>
  <c r="BA15" i="2"/>
  <c r="BB15" i="2"/>
  <c r="BC15" i="2"/>
  <c r="BD15" i="2"/>
  <c r="BE15" i="2"/>
  <c r="BF15" i="2"/>
  <c r="BG15" i="2"/>
  <c r="BH15" i="2"/>
  <c r="BI15" i="2"/>
  <c r="BJ15" i="2"/>
  <c r="BK15" i="2"/>
  <c r="BL15" i="2"/>
  <c r="BM15" i="2"/>
  <c r="BN15" i="2"/>
  <c r="BO15" i="2"/>
  <c r="BP15" i="2"/>
  <c r="BQ15" i="2"/>
  <c r="BR15" i="2"/>
  <c r="BS15" i="2"/>
  <c r="BT15" i="2"/>
  <c r="BU15" i="2"/>
  <c r="BV15" i="2"/>
  <c r="BW15" i="2"/>
  <c r="BX15" i="2"/>
  <c r="BY15" i="2"/>
  <c r="BZ15" i="2"/>
  <c r="CA15" i="2"/>
  <c r="CB15" i="2"/>
  <c r="CC15" i="2"/>
  <c r="CD15" i="2"/>
  <c r="CE15" i="2"/>
  <c r="CF15" i="2"/>
  <c r="CG15" i="2"/>
  <c r="CH15" i="2"/>
  <c r="CI15" i="2"/>
  <c r="CJ15" i="2"/>
  <c r="CK15" i="2"/>
  <c r="CL15" i="2"/>
  <c r="CM15" i="2"/>
  <c r="CN15" i="2"/>
  <c r="CO15" i="2"/>
  <c r="CP15" i="2"/>
  <c r="A16" i="2"/>
  <c r="B16" i="2"/>
  <c r="C16" i="2"/>
  <c r="D16" i="2"/>
  <c r="E16" i="2"/>
  <c r="F16" i="2"/>
  <c r="G16" i="2"/>
  <c r="H16" i="2"/>
  <c r="I16" i="2"/>
  <c r="J16" i="2"/>
  <c r="K16" i="2"/>
  <c r="L16" i="2"/>
  <c r="M16" i="2"/>
  <c r="N16" i="2"/>
  <c r="O16" i="2"/>
  <c r="Q16" i="2"/>
  <c r="R16" i="2"/>
  <c r="S16" i="2"/>
  <c r="T16" i="2"/>
  <c r="U16" i="2"/>
  <c r="W16" i="2"/>
  <c r="X16" i="2"/>
  <c r="Y16" i="2"/>
  <c r="AA16" i="2"/>
  <c r="AB16" i="2"/>
  <c r="AC16" i="2"/>
  <c r="AD16" i="2"/>
  <c r="AE16" i="2"/>
  <c r="AF16" i="2"/>
  <c r="AG16" i="2"/>
  <c r="AH16" i="2"/>
  <c r="AI16" i="2"/>
  <c r="AJ16" i="2"/>
  <c r="AK16" i="2"/>
  <c r="AL16" i="2"/>
  <c r="AM16" i="2"/>
  <c r="AN16" i="2"/>
  <c r="AO16" i="2"/>
  <c r="AP16" i="2"/>
  <c r="AQ16" i="2"/>
  <c r="AR16" i="2"/>
  <c r="AS16" i="2"/>
  <c r="AT16" i="2"/>
  <c r="AU16" i="2"/>
  <c r="AV16" i="2"/>
  <c r="AX16" i="2"/>
  <c r="AY16" i="2"/>
  <c r="AZ16" i="2"/>
  <c r="BA16" i="2"/>
  <c r="BB16" i="2"/>
  <c r="BC16" i="2"/>
  <c r="BD16" i="2"/>
  <c r="BE16" i="2"/>
  <c r="BF16" i="2"/>
  <c r="BG16" i="2"/>
  <c r="BH16" i="2"/>
  <c r="BI16" i="2"/>
  <c r="BJ16" i="2"/>
  <c r="BK16" i="2"/>
  <c r="BL16" i="2"/>
  <c r="BM16" i="2"/>
  <c r="BN16" i="2"/>
  <c r="BO16" i="2"/>
  <c r="BP16" i="2"/>
  <c r="BQ16" i="2"/>
  <c r="BR16" i="2"/>
  <c r="BS16" i="2"/>
  <c r="BT16" i="2"/>
  <c r="BU16" i="2"/>
  <c r="BV16" i="2"/>
  <c r="BW16" i="2"/>
  <c r="BX16" i="2"/>
  <c r="BY16" i="2"/>
  <c r="BZ16" i="2"/>
  <c r="CA16" i="2"/>
  <c r="CB16" i="2"/>
  <c r="CC16" i="2"/>
  <c r="CD16" i="2"/>
  <c r="CE16" i="2"/>
  <c r="CF16" i="2"/>
  <c r="CG16" i="2"/>
  <c r="CH16" i="2"/>
  <c r="CI16" i="2"/>
  <c r="CJ16" i="2"/>
  <c r="CK16" i="2"/>
  <c r="CL16" i="2"/>
  <c r="CM16" i="2"/>
  <c r="CN16" i="2"/>
  <c r="CO16" i="2"/>
  <c r="CP16" i="2"/>
  <c r="A17" i="2"/>
  <c r="B17" i="2"/>
  <c r="C17" i="2"/>
  <c r="D17" i="2"/>
  <c r="E17" i="2"/>
  <c r="F17" i="2"/>
  <c r="G17" i="2"/>
  <c r="H17" i="2"/>
  <c r="I17" i="2"/>
  <c r="J17" i="2"/>
  <c r="K17" i="2"/>
  <c r="L17" i="2"/>
  <c r="M17" i="2"/>
  <c r="N17" i="2"/>
  <c r="O17" i="2"/>
  <c r="Q17" i="2"/>
  <c r="R17" i="2"/>
  <c r="S17" i="2"/>
  <c r="T17" i="2"/>
  <c r="U17" i="2"/>
  <c r="W17" i="2"/>
  <c r="X17" i="2"/>
  <c r="Y17" i="2"/>
  <c r="AA17" i="2"/>
  <c r="AB17" i="2"/>
  <c r="AC17" i="2"/>
  <c r="AD17" i="2"/>
  <c r="AE17" i="2"/>
  <c r="AF17" i="2"/>
  <c r="AG17" i="2"/>
  <c r="AH17" i="2"/>
  <c r="AI17" i="2"/>
  <c r="AJ17" i="2"/>
  <c r="AK17" i="2"/>
  <c r="AL17" i="2"/>
  <c r="AM17" i="2"/>
  <c r="AN17" i="2"/>
  <c r="AO17" i="2"/>
  <c r="AP17" i="2"/>
  <c r="AQ17" i="2"/>
  <c r="AR17" i="2"/>
  <c r="AS17" i="2"/>
  <c r="AT17" i="2"/>
  <c r="AU17" i="2"/>
  <c r="AV17" i="2"/>
  <c r="AX17" i="2"/>
  <c r="AY17" i="2"/>
  <c r="AZ17" i="2"/>
  <c r="BA17" i="2"/>
  <c r="BB17" i="2"/>
  <c r="BC17" i="2"/>
  <c r="BD17" i="2"/>
  <c r="BE17" i="2"/>
  <c r="BF17" i="2"/>
  <c r="BG17" i="2"/>
  <c r="BH17" i="2"/>
  <c r="BI17" i="2"/>
  <c r="BJ17" i="2"/>
  <c r="BK17" i="2"/>
  <c r="BL17" i="2"/>
  <c r="BM17" i="2"/>
  <c r="BN17" i="2"/>
  <c r="BO17" i="2"/>
  <c r="BP17" i="2"/>
  <c r="BQ17" i="2"/>
  <c r="BR17" i="2"/>
  <c r="BS17" i="2"/>
  <c r="BT17" i="2"/>
  <c r="BU17" i="2"/>
  <c r="BV17" i="2"/>
  <c r="BW17" i="2"/>
  <c r="BX17" i="2"/>
  <c r="BY17" i="2"/>
  <c r="BZ17" i="2"/>
  <c r="CA17" i="2"/>
  <c r="CB17" i="2"/>
  <c r="CC17" i="2"/>
  <c r="CD17" i="2"/>
  <c r="CE17" i="2"/>
  <c r="CF17" i="2"/>
  <c r="CG17" i="2"/>
  <c r="CH17" i="2"/>
  <c r="CI17" i="2"/>
  <c r="CJ17" i="2"/>
  <c r="CK17" i="2"/>
  <c r="CL17" i="2"/>
  <c r="CM17" i="2"/>
  <c r="CN17" i="2"/>
  <c r="CO17" i="2"/>
  <c r="CP17" i="2"/>
  <c r="A18" i="2"/>
  <c r="B18" i="2"/>
  <c r="C18" i="2"/>
  <c r="D18" i="2"/>
  <c r="E18" i="2"/>
  <c r="F18" i="2"/>
  <c r="G18" i="2"/>
  <c r="H18" i="2"/>
  <c r="I18" i="2"/>
  <c r="J18" i="2"/>
  <c r="K18" i="2"/>
  <c r="L18" i="2"/>
  <c r="M18" i="2"/>
  <c r="N18" i="2"/>
  <c r="O18" i="2"/>
  <c r="Q18" i="2"/>
  <c r="R18" i="2"/>
  <c r="S18" i="2"/>
  <c r="T18" i="2"/>
  <c r="U18" i="2"/>
  <c r="W18" i="2"/>
  <c r="X18" i="2"/>
  <c r="Y18" i="2"/>
  <c r="AA18" i="2"/>
  <c r="AB18" i="2"/>
  <c r="AC18" i="2"/>
  <c r="AD18" i="2"/>
  <c r="AE18" i="2"/>
  <c r="AF18" i="2"/>
  <c r="AG18" i="2"/>
  <c r="AH18" i="2"/>
  <c r="AI18" i="2"/>
  <c r="AJ18" i="2"/>
  <c r="AK18" i="2"/>
  <c r="AL18" i="2"/>
  <c r="AM18" i="2"/>
  <c r="AN18" i="2"/>
  <c r="AO18" i="2"/>
  <c r="AP18" i="2"/>
  <c r="AQ18" i="2"/>
  <c r="AR18" i="2"/>
  <c r="AS18" i="2"/>
  <c r="AT18" i="2"/>
  <c r="AU18" i="2"/>
  <c r="AV18" i="2"/>
  <c r="AX18" i="2"/>
  <c r="AY18" i="2"/>
  <c r="AZ18" i="2"/>
  <c r="BA18" i="2"/>
  <c r="BB18" i="2"/>
  <c r="BC18" i="2"/>
  <c r="BD18" i="2"/>
  <c r="BE18" i="2"/>
  <c r="BF18" i="2"/>
  <c r="BG18" i="2"/>
  <c r="BH18" i="2"/>
  <c r="BI18" i="2"/>
  <c r="BJ18" i="2"/>
  <c r="BK18" i="2"/>
  <c r="BL18" i="2"/>
  <c r="BM18" i="2"/>
  <c r="BN18" i="2"/>
  <c r="BO18" i="2"/>
  <c r="BP18" i="2"/>
  <c r="BQ18" i="2"/>
  <c r="BR18" i="2"/>
  <c r="BS18" i="2"/>
  <c r="BT18" i="2"/>
  <c r="BU18" i="2"/>
  <c r="BV18" i="2"/>
  <c r="BW18" i="2"/>
  <c r="BX18" i="2"/>
  <c r="BY18" i="2"/>
  <c r="BZ18" i="2"/>
  <c r="CA18" i="2"/>
  <c r="CB18" i="2"/>
  <c r="CC18" i="2"/>
  <c r="CD18" i="2"/>
  <c r="CE18" i="2"/>
  <c r="CF18" i="2"/>
  <c r="CG18" i="2"/>
  <c r="CH18" i="2"/>
  <c r="CI18" i="2"/>
  <c r="CJ18" i="2"/>
  <c r="CK18" i="2"/>
  <c r="CL18" i="2"/>
  <c r="CM18" i="2"/>
  <c r="CN18" i="2"/>
  <c r="CO18" i="2"/>
  <c r="CP18" i="2"/>
  <c r="A19" i="2"/>
  <c r="B19" i="2"/>
  <c r="C19" i="2"/>
  <c r="D19" i="2"/>
  <c r="E19" i="2"/>
  <c r="F19" i="2"/>
  <c r="G19" i="2"/>
  <c r="H19" i="2"/>
  <c r="I19" i="2"/>
  <c r="J19" i="2"/>
  <c r="K19" i="2"/>
  <c r="L19" i="2"/>
  <c r="M19" i="2"/>
  <c r="N19" i="2"/>
  <c r="O19" i="2"/>
  <c r="Q19" i="2"/>
  <c r="R19" i="2"/>
  <c r="S19" i="2"/>
  <c r="T19" i="2"/>
  <c r="U19" i="2"/>
  <c r="W19" i="2"/>
  <c r="X19" i="2"/>
  <c r="Y19" i="2"/>
  <c r="AA19" i="2"/>
  <c r="AB19" i="2"/>
  <c r="AC19" i="2"/>
  <c r="AD19" i="2"/>
  <c r="AE19" i="2"/>
  <c r="AF19" i="2"/>
  <c r="AG19" i="2"/>
  <c r="AH19" i="2"/>
  <c r="AI19" i="2"/>
  <c r="AJ19" i="2"/>
  <c r="AK19" i="2"/>
  <c r="AL19" i="2"/>
  <c r="AM19" i="2"/>
  <c r="AN19" i="2"/>
  <c r="AO19" i="2"/>
  <c r="AP19" i="2"/>
  <c r="AQ19" i="2"/>
  <c r="AR19" i="2"/>
  <c r="AS19" i="2"/>
  <c r="AT19" i="2"/>
  <c r="AU19" i="2"/>
  <c r="AV19" i="2"/>
  <c r="AX19" i="2"/>
  <c r="AY19" i="2"/>
  <c r="AZ19" i="2"/>
  <c r="BA19" i="2"/>
  <c r="BB19" i="2"/>
  <c r="BC19" i="2"/>
  <c r="BD19" i="2"/>
  <c r="BE19" i="2"/>
  <c r="BF19" i="2"/>
  <c r="BG19" i="2"/>
  <c r="BH19" i="2"/>
  <c r="BI19" i="2"/>
  <c r="BJ19" i="2"/>
  <c r="BK19" i="2"/>
  <c r="BL19" i="2"/>
  <c r="BM19" i="2"/>
  <c r="BN19" i="2"/>
  <c r="BO19" i="2"/>
  <c r="BP19" i="2"/>
  <c r="BQ19" i="2"/>
  <c r="BR19" i="2"/>
  <c r="BS19" i="2"/>
  <c r="BT19" i="2"/>
  <c r="BU19" i="2"/>
  <c r="BV19" i="2"/>
  <c r="BW19" i="2"/>
  <c r="BX19" i="2"/>
  <c r="BY19" i="2"/>
  <c r="BZ19" i="2"/>
  <c r="CA19" i="2"/>
  <c r="CB19" i="2"/>
  <c r="CC19" i="2"/>
  <c r="CD19" i="2"/>
  <c r="CE19" i="2"/>
  <c r="CF19" i="2"/>
  <c r="CG19" i="2"/>
  <c r="CH19" i="2"/>
  <c r="CI19" i="2"/>
  <c r="CJ19" i="2"/>
  <c r="CK19" i="2"/>
  <c r="CL19" i="2"/>
  <c r="CM19" i="2"/>
  <c r="CN19" i="2"/>
  <c r="CO19" i="2"/>
  <c r="CP19" i="2"/>
  <c r="A20" i="2"/>
  <c r="B20" i="2"/>
  <c r="C20" i="2"/>
  <c r="D20" i="2"/>
  <c r="E20" i="2"/>
  <c r="F20" i="2"/>
  <c r="G20" i="2"/>
  <c r="H20" i="2"/>
  <c r="I20" i="2"/>
  <c r="J20" i="2"/>
  <c r="K20" i="2"/>
  <c r="L20" i="2"/>
  <c r="M20" i="2"/>
  <c r="N20" i="2"/>
  <c r="O20" i="2"/>
  <c r="Q20" i="2"/>
  <c r="R20" i="2"/>
  <c r="S20" i="2"/>
  <c r="T20" i="2"/>
  <c r="U20" i="2"/>
  <c r="W20" i="2"/>
  <c r="X20" i="2"/>
  <c r="Y20" i="2"/>
  <c r="AA20" i="2"/>
  <c r="AB20" i="2"/>
  <c r="AC20" i="2"/>
  <c r="AD20" i="2"/>
  <c r="AE20" i="2"/>
  <c r="AF20" i="2"/>
  <c r="AG20" i="2"/>
  <c r="AH20" i="2"/>
  <c r="AI20" i="2"/>
  <c r="AJ20" i="2"/>
  <c r="AK20" i="2"/>
  <c r="AL20" i="2"/>
  <c r="AM20" i="2"/>
  <c r="AN20" i="2"/>
  <c r="AO20" i="2"/>
  <c r="AP20" i="2"/>
  <c r="AQ20" i="2"/>
  <c r="AR20" i="2"/>
  <c r="AS20" i="2"/>
  <c r="AT20" i="2"/>
  <c r="AU20" i="2"/>
  <c r="AV20" i="2"/>
  <c r="AX20" i="2"/>
  <c r="AY20" i="2"/>
  <c r="AZ20" i="2"/>
  <c r="BA20" i="2"/>
  <c r="BB20" i="2"/>
  <c r="BC20" i="2"/>
  <c r="BD20" i="2"/>
  <c r="BE20" i="2"/>
  <c r="BF20" i="2"/>
  <c r="BG20" i="2"/>
  <c r="BH20" i="2"/>
  <c r="BI20" i="2"/>
  <c r="BJ20" i="2"/>
  <c r="BK20" i="2"/>
  <c r="BL20" i="2"/>
  <c r="BM20" i="2"/>
  <c r="BN20" i="2"/>
  <c r="BO20" i="2"/>
  <c r="BP20" i="2"/>
  <c r="BQ20" i="2"/>
  <c r="BR20" i="2"/>
  <c r="BS20" i="2"/>
  <c r="BT20" i="2"/>
  <c r="BU20" i="2"/>
  <c r="BV20" i="2"/>
  <c r="BW20" i="2"/>
  <c r="BX20" i="2"/>
  <c r="BY20" i="2"/>
  <c r="BZ20" i="2"/>
  <c r="CA20" i="2"/>
  <c r="CB20" i="2"/>
  <c r="CC20" i="2"/>
  <c r="CD20" i="2"/>
  <c r="CE20" i="2"/>
  <c r="CF20" i="2"/>
  <c r="CG20" i="2"/>
  <c r="CH20" i="2"/>
  <c r="CI20" i="2"/>
  <c r="CJ20" i="2"/>
  <c r="CK20" i="2"/>
  <c r="CL20" i="2"/>
  <c r="CM20" i="2"/>
  <c r="CN20" i="2"/>
  <c r="CO20" i="2"/>
  <c r="CP20" i="2"/>
  <c r="A21" i="2"/>
  <c r="B21" i="2"/>
  <c r="C21" i="2"/>
  <c r="D21" i="2"/>
  <c r="E21" i="2"/>
  <c r="F21" i="2"/>
  <c r="G21" i="2"/>
  <c r="H21" i="2"/>
  <c r="I21" i="2"/>
  <c r="J21" i="2"/>
  <c r="K21" i="2"/>
  <c r="L21" i="2"/>
  <c r="M21" i="2"/>
  <c r="N21" i="2"/>
  <c r="O21" i="2"/>
  <c r="Q21" i="2"/>
  <c r="R21" i="2"/>
  <c r="S21" i="2"/>
  <c r="T21" i="2"/>
  <c r="U21" i="2"/>
  <c r="W21" i="2"/>
  <c r="X21" i="2"/>
  <c r="Y21" i="2"/>
  <c r="AA21" i="2"/>
  <c r="AB21" i="2"/>
  <c r="AC21" i="2"/>
  <c r="AD21" i="2"/>
  <c r="AE21" i="2"/>
  <c r="AF21" i="2"/>
  <c r="AG21" i="2"/>
  <c r="AH21" i="2"/>
  <c r="AI21" i="2"/>
  <c r="AJ21" i="2"/>
  <c r="AK21" i="2"/>
  <c r="AL21" i="2"/>
  <c r="AM21" i="2"/>
  <c r="AN21" i="2"/>
  <c r="AO21" i="2"/>
  <c r="AP21" i="2"/>
  <c r="AQ21" i="2"/>
  <c r="AR21" i="2"/>
  <c r="AS21" i="2"/>
  <c r="AT21" i="2"/>
  <c r="AU21" i="2"/>
  <c r="AV21" i="2"/>
  <c r="AX21" i="2"/>
  <c r="AY21" i="2"/>
  <c r="AZ21" i="2"/>
  <c r="BA21" i="2"/>
  <c r="BB21" i="2"/>
  <c r="BC21" i="2"/>
  <c r="BD21" i="2"/>
  <c r="BE21" i="2"/>
  <c r="BF21" i="2"/>
  <c r="BG21" i="2"/>
  <c r="BH21" i="2"/>
  <c r="BI21" i="2"/>
  <c r="BJ21" i="2"/>
  <c r="BK21" i="2"/>
  <c r="BL21" i="2"/>
  <c r="BM21" i="2"/>
  <c r="BN21" i="2"/>
  <c r="BO21" i="2"/>
  <c r="BP21" i="2"/>
  <c r="BQ21" i="2"/>
  <c r="BR21" i="2"/>
  <c r="BS21" i="2"/>
  <c r="BT21" i="2"/>
  <c r="BU21" i="2"/>
  <c r="BV21" i="2"/>
  <c r="BW21" i="2"/>
  <c r="BX21" i="2"/>
  <c r="BY21" i="2"/>
  <c r="BZ21" i="2"/>
  <c r="CA21" i="2"/>
  <c r="CB21" i="2"/>
  <c r="CC21" i="2"/>
  <c r="CD21" i="2"/>
  <c r="CE21" i="2"/>
  <c r="CF21" i="2"/>
  <c r="CG21" i="2"/>
  <c r="CH21" i="2"/>
  <c r="CI21" i="2"/>
  <c r="CJ21" i="2"/>
  <c r="CK21" i="2"/>
  <c r="CL21" i="2"/>
  <c r="CM21" i="2"/>
  <c r="CN21" i="2"/>
  <c r="CO21" i="2"/>
  <c r="CP21" i="2"/>
  <c r="A22" i="2"/>
  <c r="B22" i="2"/>
  <c r="C22" i="2"/>
  <c r="D22" i="2"/>
  <c r="E22" i="2"/>
  <c r="F22" i="2"/>
  <c r="G22" i="2"/>
  <c r="H22" i="2"/>
  <c r="I22" i="2"/>
  <c r="J22" i="2"/>
  <c r="K22" i="2"/>
  <c r="L22" i="2"/>
  <c r="M22" i="2"/>
  <c r="N22" i="2"/>
  <c r="O22" i="2"/>
  <c r="Q22" i="2"/>
  <c r="R22" i="2"/>
  <c r="S22" i="2"/>
  <c r="T22" i="2"/>
  <c r="U22" i="2"/>
  <c r="W22" i="2"/>
  <c r="X22" i="2"/>
  <c r="Y22" i="2"/>
  <c r="AA22" i="2"/>
  <c r="AB22" i="2"/>
  <c r="AC22" i="2"/>
  <c r="AD22" i="2"/>
  <c r="AE22" i="2"/>
  <c r="AF22" i="2"/>
  <c r="AG22" i="2"/>
  <c r="AH22" i="2"/>
  <c r="AI22" i="2"/>
  <c r="AJ22" i="2"/>
  <c r="AK22" i="2"/>
  <c r="AL22" i="2"/>
  <c r="AM22" i="2"/>
  <c r="AN22" i="2"/>
  <c r="AO22" i="2"/>
  <c r="AP22" i="2"/>
  <c r="AQ22" i="2"/>
  <c r="AR22" i="2"/>
  <c r="AS22" i="2"/>
  <c r="AT22" i="2"/>
  <c r="AU22" i="2"/>
  <c r="AV22" i="2"/>
  <c r="AX22" i="2"/>
  <c r="AY22" i="2"/>
  <c r="AZ22" i="2"/>
  <c r="BA22" i="2"/>
  <c r="BB22" i="2"/>
  <c r="BC22" i="2"/>
  <c r="BD22" i="2"/>
  <c r="BE22" i="2"/>
  <c r="BF22" i="2"/>
  <c r="BG22" i="2"/>
  <c r="BH22" i="2"/>
  <c r="BI22" i="2"/>
  <c r="BJ22" i="2"/>
  <c r="BK22" i="2"/>
  <c r="BL22" i="2"/>
  <c r="BM22" i="2"/>
  <c r="BN22" i="2"/>
  <c r="BO22" i="2"/>
  <c r="BP22" i="2"/>
  <c r="BQ22" i="2"/>
  <c r="BR22" i="2"/>
  <c r="BS22" i="2"/>
  <c r="BT22" i="2"/>
  <c r="BU22" i="2"/>
  <c r="BV22" i="2"/>
  <c r="BW22" i="2"/>
  <c r="BX22" i="2"/>
  <c r="BY22" i="2"/>
  <c r="BZ22" i="2"/>
  <c r="CA22" i="2"/>
  <c r="CB22" i="2"/>
  <c r="CC22" i="2"/>
  <c r="CD22" i="2"/>
  <c r="CE22" i="2"/>
  <c r="CF22" i="2"/>
  <c r="CG22" i="2"/>
  <c r="CH22" i="2"/>
  <c r="CI22" i="2"/>
  <c r="CJ22" i="2"/>
  <c r="CK22" i="2"/>
  <c r="CL22" i="2"/>
  <c r="CM22" i="2"/>
  <c r="CN22" i="2"/>
  <c r="CO22" i="2"/>
  <c r="CP22" i="2"/>
  <c r="A23" i="2"/>
  <c r="B23" i="2"/>
  <c r="C23" i="2"/>
  <c r="D23" i="2"/>
  <c r="E23" i="2"/>
  <c r="F23" i="2"/>
  <c r="G23" i="2"/>
  <c r="H23" i="2"/>
  <c r="I23" i="2"/>
  <c r="J23" i="2"/>
  <c r="K23" i="2"/>
  <c r="L23" i="2"/>
  <c r="M23" i="2"/>
  <c r="N23" i="2"/>
  <c r="O23" i="2"/>
  <c r="Q23" i="2"/>
  <c r="R23" i="2"/>
  <c r="S23" i="2"/>
  <c r="T23" i="2"/>
  <c r="U23" i="2"/>
  <c r="W23" i="2"/>
  <c r="X23" i="2"/>
  <c r="Y23" i="2"/>
  <c r="AA23" i="2"/>
  <c r="AB23" i="2"/>
  <c r="AC23" i="2"/>
  <c r="AD23" i="2"/>
  <c r="AE23" i="2"/>
  <c r="AF23" i="2"/>
  <c r="AG23" i="2"/>
  <c r="AH23" i="2"/>
  <c r="AI23" i="2"/>
  <c r="AJ23" i="2"/>
  <c r="AK23" i="2"/>
  <c r="AL23" i="2"/>
  <c r="AM23" i="2"/>
  <c r="AN23" i="2"/>
  <c r="AO23" i="2"/>
  <c r="AP23" i="2"/>
  <c r="AQ23" i="2"/>
  <c r="AR23" i="2"/>
  <c r="AS23" i="2"/>
  <c r="AT23" i="2"/>
  <c r="AU23" i="2"/>
  <c r="AV23" i="2"/>
  <c r="AX23" i="2"/>
  <c r="AY23" i="2"/>
  <c r="AZ23" i="2"/>
  <c r="BA23" i="2"/>
  <c r="BB23" i="2"/>
  <c r="BC23" i="2"/>
  <c r="BD23" i="2"/>
  <c r="BE23" i="2"/>
  <c r="BF23" i="2"/>
  <c r="BG23" i="2"/>
  <c r="BH23" i="2"/>
  <c r="BI23" i="2"/>
  <c r="BJ23" i="2"/>
  <c r="BK23" i="2"/>
  <c r="BL23" i="2"/>
  <c r="BM23" i="2"/>
  <c r="BN23" i="2"/>
  <c r="BO23" i="2"/>
  <c r="BP23" i="2"/>
  <c r="BQ23" i="2"/>
  <c r="BR23" i="2"/>
  <c r="BS23" i="2"/>
  <c r="BT23" i="2"/>
  <c r="BU23" i="2"/>
  <c r="BV23" i="2"/>
  <c r="BW23" i="2"/>
  <c r="BX23" i="2"/>
  <c r="BY23" i="2"/>
  <c r="BZ23" i="2"/>
  <c r="CA23" i="2"/>
  <c r="CB23" i="2"/>
  <c r="CC23" i="2"/>
  <c r="CD23" i="2"/>
  <c r="CE23" i="2"/>
  <c r="CF23" i="2"/>
  <c r="CG23" i="2"/>
  <c r="CH23" i="2"/>
  <c r="CI23" i="2"/>
  <c r="CJ23" i="2"/>
  <c r="CK23" i="2"/>
  <c r="CL23" i="2"/>
  <c r="CM23" i="2"/>
  <c r="CN23" i="2"/>
  <c r="CO23" i="2"/>
  <c r="CP23" i="2"/>
  <c r="A24" i="2"/>
  <c r="B24" i="2"/>
  <c r="C24" i="2"/>
  <c r="D24" i="2"/>
  <c r="E24" i="2"/>
  <c r="F24" i="2"/>
  <c r="G24" i="2"/>
  <c r="H24" i="2"/>
  <c r="I24" i="2"/>
  <c r="J24" i="2"/>
  <c r="K24" i="2"/>
  <c r="L24" i="2"/>
  <c r="M24" i="2"/>
  <c r="N24" i="2"/>
  <c r="O24" i="2"/>
  <c r="Q24" i="2"/>
  <c r="R24" i="2"/>
  <c r="S24" i="2"/>
  <c r="T24" i="2"/>
  <c r="U24" i="2"/>
  <c r="W24" i="2"/>
  <c r="X24" i="2"/>
  <c r="Y24" i="2"/>
  <c r="AA24" i="2"/>
  <c r="AB24" i="2"/>
  <c r="AC24" i="2"/>
  <c r="AD24" i="2"/>
  <c r="AE24" i="2"/>
  <c r="AF24" i="2"/>
  <c r="AG24" i="2"/>
  <c r="AH24" i="2"/>
  <c r="AI24" i="2"/>
  <c r="AJ24" i="2"/>
  <c r="AK24" i="2"/>
  <c r="AL24" i="2"/>
  <c r="AM24" i="2"/>
  <c r="AN24" i="2"/>
  <c r="AO24" i="2"/>
  <c r="AP24" i="2"/>
  <c r="AQ24" i="2"/>
  <c r="AR24" i="2"/>
  <c r="AS24" i="2"/>
  <c r="AT24" i="2"/>
  <c r="AU24" i="2"/>
  <c r="AV24" i="2"/>
  <c r="AX24" i="2"/>
  <c r="AY24" i="2"/>
  <c r="AZ24" i="2"/>
  <c r="BA24" i="2"/>
  <c r="BB24" i="2"/>
  <c r="BC24" i="2"/>
  <c r="BD24" i="2"/>
  <c r="BE24" i="2"/>
  <c r="BF24" i="2"/>
  <c r="BG24" i="2"/>
  <c r="BH24" i="2"/>
  <c r="BI24" i="2"/>
  <c r="BJ24" i="2"/>
  <c r="BK24" i="2"/>
  <c r="BL24" i="2"/>
  <c r="BM24" i="2"/>
  <c r="BN24" i="2"/>
  <c r="BO24" i="2"/>
  <c r="BP24" i="2"/>
  <c r="BQ24" i="2"/>
  <c r="BR24" i="2"/>
  <c r="BS24" i="2"/>
  <c r="BT24" i="2"/>
  <c r="BU24" i="2"/>
  <c r="BV24" i="2"/>
  <c r="BW24" i="2"/>
  <c r="BX24" i="2"/>
  <c r="BY24" i="2"/>
  <c r="BZ24" i="2"/>
  <c r="CA24" i="2"/>
  <c r="CB24" i="2"/>
  <c r="CC24" i="2"/>
  <c r="CD24" i="2"/>
  <c r="CE24" i="2"/>
  <c r="CF24" i="2"/>
  <c r="CG24" i="2"/>
  <c r="CH24" i="2"/>
  <c r="CI24" i="2"/>
  <c r="CJ24" i="2"/>
  <c r="CK24" i="2"/>
  <c r="CL24" i="2"/>
  <c r="CM24" i="2"/>
  <c r="CN24" i="2"/>
  <c r="CO24" i="2"/>
  <c r="CP24" i="2"/>
  <c r="A25" i="2"/>
  <c r="B25" i="2"/>
  <c r="C25" i="2"/>
  <c r="D25" i="2"/>
  <c r="E25" i="2"/>
  <c r="F25" i="2"/>
  <c r="G25" i="2"/>
  <c r="H25" i="2"/>
  <c r="I25" i="2"/>
  <c r="J25" i="2"/>
  <c r="K25" i="2"/>
  <c r="L25" i="2"/>
  <c r="M25" i="2"/>
  <c r="N25" i="2"/>
  <c r="O25" i="2"/>
  <c r="Q25" i="2"/>
  <c r="R25" i="2"/>
  <c r="S25" i="2"/>
  <c r="T25" i="2"/>
  <c r="U25" i="2"/>
  <c r="W25" i="2"/>
  <c r="X25" i="2"/>
  <c r="Y25" i="2"/>
  <c r="AA25" i="2"/>
  <c r="AB25" i="2"/>
  <c r="AC25" i="2"/>
  <c r="AD25" i="2"/>
  <c r="AE25" i="2"/>
  <c r="AF25" i="2"/>
  <c r="AG25" i="2"/>
  <c r="AH25" i="2"/>
  <c r="AI25" i="2"/>
  <c r="AJ25" i="2"/>
  <c r="AK25" i="2"/>
  <c r="AL25" i="2"/>
  <c r="AM25" i="2"/>
  <c r="AN25" i="2"/>
  <c r="AO25" i="2"/>
  <c r="AP25" i="2"/>
  <c r="AQ25" i="2"/>
  <c r="AR25" i="2"/>
  <c r="AS25" i="2"/>
  <c r="AT25" i="2"/>
  <c r="AU25" i="2"/>
  <c r="AV25" i="2"/>
  <c r="AX25" i="2"/>
  <c r="AY25" i="2"/>
  <c r="AZ25" i="2"/>
  <c r="BA25" i="2"/>
  <c r="BB25" i="2"/>
  <c r="BC25" i="2"/>
  <c r="BD25" i="2"/>
  <c r="BE25" i="2"/>
  <c r="BF25" i="2"/>
  <c r="BG25" i="2"/>
  <c r="BH25" i="2"/>
  <c r="BI25" i="2"/>
  <c r="BJ25" i="2"/>
  <c r="BK25" i="2"/>
  <c r="BL25" i="2"/>
  <c r="BM25" i="2"/>
  <c r="BN25" i="2"/>
  <c r="BO25" i="2"/>
  <c r="BP25" i="2"/>
  <c r="BQ25" i="2"/>
  <c r="BR25" i="2"/>
  <c r="BS25" i="2"/>
  <c r="BT25" i="2"/>
  <c r="BU25" i="2"/>
  <c r="BV25" i="2"/>
  <c r="BW25" i="2"/>
  <c r="BX25" i="2"/>
  <c r="BY25" i="2"/>
  <c r="BZ25" i="2"/>
  <c r="CA25" i="2"/>
  <c r="CB25" i="2"/>
  <c r="CC25" i="2"/>
  <c r="CD25" i="2"/>
  <c r="CE25" i="2"/>
  <c r="CF25" i="2"/>
  <c r="CG25" i="2"/>
  <c r="CH25" i="2"/>
  <c r="CI25" i="2"/>
  <c r="CJ25" i="2"/>
  <c r="CK25" i="2"/>
  <c r="CL25" i="2"/>
  <c r="CM25" i="2"/>
  <c r="CN25" i="2"/>
  <c r="CO25" i="2"/>
  <c r="CP25" i="2"/>
  <c r="A26" i="2"/>
  <c r="B26" i="2"/>
  <c r="C26" i="2"/>
  <c r="D26" i="2"/>
  <c r="E26" i="2"/>
  <c r="F26" i="2"/>
  <c r="G26" i="2"/>
  <c r="H26" i="2"/>
  <c r="I26" i="2"/>
  <c r="J26" i="2"/>
  <c r="K26" i="2"/>
  <c r="L26" i="2"/>
  <c r="M26" i="2"/>
  <c r="N26" i="2"/>
  <c r="O26" i="2"/>
  <c r="Q26" i="2"/>
  <c r="R26" i="2"/>
  <c r="S26" i="2"/>
  <c r="T26" i="2"/>
  <c r="U26" i="2"/>
  <c r="W26" i="2"/>
  <c r="X26" i="2"/>
  <c r="Y26" i="2"/>
  <c r="AA26" i="2"/>
  <c r="AB26" i="2"/>
  <c r="AC26" i="2"/>
  <c r="AD26" i="2"/>
  <c r="AE26" i="2"/>
  <c r="AF26" i="2"/>
  <c r="AG26" i="2"/>
  <c r="AH26" i="2"/>
  <c r="AI26" i="2"/>
  <c r="AJ26" i="2"/>
  <c r="AK26" i="2"/>
  <c r="AL26" i="2"/>
  <c r="AM26" i="2"/>
  <c r="AN26" i="2"/>
  <c r="AO26" i="2"/>
  <c r="AP26" i="2"/>
  <c r="AQ26" i="2"/>
  <c r="AR26" i="2"/>
  <c r="AS26" i="2"/>
  <c r="AT26" i="2"/>
  <c r="AU26" i="2"/>
  <c r="AV26" i="2"/>
  <c r="AX26" i="2"/>
  <c r="AY26" i="2"/>
  <c r="AZ26" i="2"/>
  <c r="BA26" i="2"/>
  <c r="BB26" i="2"/>
  <c r="BC26" i="2"/>
  <c r="BD26" i="2"/>
  <c r="BE26" i="2"/>
  <c r="BF26" i="2"/>
  <c r="BG26" i="2"/>
  <c r="BH26" i="2"/>
  <c r="BI26" i="2"/>
  <c r="BJ26" i="2"/>
  <c r="BK26" i="2"/>
  <c r="BL26" i="2"/>
  <c r="BM26" i="2"/>
  <c r="BN26" i="2"/>
  <c r="BO26" i="2"/>
  <c r="BP26" i="2"/>
  <c r="BQ26" i="2"/>
  <c r="BR26" i="2"/>
  <c r="BS26" i="2"/>
  <c r="BT26" i="2"/>
  <c r="BU26" i="2"/>
  <c r="BV26" i="2"/>
  <c r="BW26" i="2"/>
  <c r="BX26" i="2"/>
  <c r="BY26" i="2"/>
  <c r="BZ26" i="2"/>
  <c r="CA26" i="2"/>
  <c r="CB26" i="2"/>
  <c r="CC26" i="2"/>
  <c r="CD26" i="2"/>
  <c r="CE26" i="2"/>
  <c r="CF26" i="2"/>
  <c r="CG26" i="2"/>
  <c r="CH26" i="2"/>
  <c r="CI26" i="2"/>
  <c r="CJ26" i="2"/>
  <c r="CK26" i="2"/>
  <c r="CL26" i="2"/>
  <c r="CM26" i="2"/>
  <c r="CN26" i="2"/>
  <c r="CO26" i="2"/>
  <c r="CP26" i="2"/>
  <c r="A27" i="2"/>
  <c r="B27" i="2"/>
  <c r="C27" i="2"/>
  <c r="D27" i="2"/>
  <c r="E27" i="2"/>
  <c r="F27" i="2"/>
  <c r="G27" i="2"/>
  <c r="H27" i="2"/>
  <c r="I27" i="2"/>
  <c r="J27" i="2"/>
  <c r="K27" i="2"/>
  <c r="L27" i="2"/>
  <c r="M27" i="2"/>
  <c r="N27" i="2"/>
  <c r="O27" i="2"/>
  <c r="Q27" i="2"/>
  <c r="R27" i="2"/>
  <c r="S27" i="2"/>
  <c r="T27" i="2"/>
  <c r="U27" i="2"/>
  <c r="W27" i="2"/>
  <c r="X27" i="2"/>
  <c r="Y27" i="2"/>
  <c r="AA27" i="2"/>
  <c r="AB27" i="2"/>
  <c r="AC27" i="2"/>
  <c r="AD27" i="2"/>
  <c r="AE27" i="2"/>
  <c r="AF27" i="2"/>
  <c r="AG27" i="2"/>
  <c r="AH27" i="2"/>
  <c r="AI27" i="2"/>
  <c r="AJ27" i="2"/>
  <c r="AK27" i="2"/>
  <c r="AL27" i="2"/>
  <c r="AM27" i="2"/>
  <c r="AN27" i="2"/>
  <c r="AO27" i="2"/>
  <c r="AP27" i="2"/>
  <c r="AQ27" i="2"/>
  <c r="AR27" i="2"/>
  <c r="AS27" i="2"/>
  <c r="AT27" i="2"/>
  <c r="AU27" i="2"/>
  <c r="AV27" i="2"/>
  <c r="AX27" i="2"/>
  <c r="AY27" i="2"/>
  <c r="AZ27" i="2"/>
  <c r="BA27" i="2"/>
  <c r="BB27" i="2"/>
  <c r="BC27" i="2"/>
  <c r="BD27" i="2"/>
  <c r="BE27" i="2"/>
  <c r="BF27" i="2"/>
  <c r="BG27" i="2"/>
  <c r="BH27" i="2"/>
  <c r="BI27" i="2"/>
  <c r="BJ27" i="2"/>
  <c r="BK27" i="2"/>
  <c r="BL27" i="2"/>
  <c r="BM27" i="2"/>
  <c r="BN27" i="2"/>
  <c r="BO27" i="2"/>
  <c r="BP27" i="2"/>
  <c r="BQ27" i="2"/>
  <c r="BR27" i="2"/>
  <c r="BS27" i="2"/>
  <c r="BT27" i="2"/>
  <c r="BU27" i="2"/>
  <c r="BV27" i="2"/>
  <c r="BW27" i="2"/>
  <c r="BX27" i="2"/>
  <c r="BY27" i="2"/>
  <c r="BZ27" i="2"/>
  <c r="CA27" i="2"/>
  <c r="CB27" i="2"/>
  <c r="CC27" i="2"/>
  <c r="CD27" i="2"/>
  <c r="CE27" i="2"/>
  <c r="CF27" i="2"/>
  <c r="CG27" i="2"/>
  <c r="CH27" i="2"/>
  <c r="CI27" i="2"/>
  <c r="CJ27" i="2"/>
  <c r="CK27" i="2"/>
  <c r="CL27" i="2"/>
  <c r="CM27" i="2"/>
  <c r="CN27" i="2"/>
  <c r="CO27" i="2"/>
  <c r="CP27" i="2"/>
  <c r="A28" i="2"/>
  <c r="B28" i="2"/>
  <c r="C28" i="2"/>
  <c r="D28" i="2"/>
  <c r="E28" i="2"/>
  <c r="F28" i="2"/>
  <c r="G28" i="2"/>
  <c r="H28" i="2"/>
  <c r="I28" i="2"/>
  <c r="J28" i="2"/>
  <c r="K28" i="2"/>
  <c r="L28" i="2"/>
  <c r="M28" i="2"/>
  <c r="N28" i="2"/>
  <c r="O28" i="2"/>
  <c r="Q28" i="2"/>
  <c r="R28" i="2"/>
  <c r="S28" i="2"/>
  <c r="T28" i="2"/>
  <c r="U28" i="2"/>
  <c r="W28" i="2"/>
  <c r="X28" i="2"/>
  <c r="Y28" i="2"/>
  <c r="AA28" i="2"/>
  <c r="AB28" i="2"/>
  <c r="AC28" i="2"/>
  <c r="AD28" i="2"/>
  <c r="AE28" i="2"/>
  <c r="AF28" i="2"/>
  <c r="AG28" i="2"/>
  <c r="AH28" i="2"/>
  <c r="AI28" i="2"/>
  <c r="AJ28" i="2"/>
  <c r="AK28" i="2"/>
  <c r="AL28" i="2"/>
  <c r="AM28" i="2"/>
  <c r="AN28" i="2"/>
  <c r="AO28" i="2"/>
  <c r="AP28" i="2"/>
  <c r="AQ28" i="2"/>
  <c r="AR28" i="2"/>
  <c r="AS28" i="2"/>
  <c r="AT28" i="2"/>
  <c r="AU28" i="2"/>
  <c r="AV28" i="2"/>
  <c r="AX28" i="2"/>
  <c r="AY28" i="2"/>
  <c r="AZ28" i="2"/>
  <c r="BA28" i="2"/>
  <c r="BB28" i="2"/>
  <c r="BC28" i="2"/>
  <c r="BD28" i="2"/>
  <c r="BE28" i="2"/>
  <c r="BF28" i="2"/>
  <c r="BG28" i="2"/>
  <c r="BH28" i="2"/>
  <c r="BI28" i="2"/>
  <c r="BJ28" i="2"/>
  <c r="BK28" i="2"/>
  <c r="BL28" i="2"/>
  <c r="BM28" i="2"/>
  <c r="BN28" i="2"/>
  <c r="BO28" i="2"/>
  <c r="BP28" i="2"/>
  <c r="BQ28" i="2"/>
  <c r="BR28" i="2"/>
  <c r="BS28" i="2"/>
  <c r="BT28" i="2"/>
  <c r="BU28" i="2"/>
  <c r="BV28" i="2"/>
  <c r="BW28" i="2"/>
  <c r="BX28" i="2"/>
  <c r="BY28" i="2"/>
  <c r="BZ28" i="2"/>
  <c r="CA28" i="2"/>
  <c r="CB28" i="2"/>
  <c r="CC28" i="2"/>
  <c r="CD28" i="2"/>
  <c r="CE28" i="2"/>
  <c r="CF28" i="2"/>
  <c r="CG28" i="2"/>
  <c r="CH28" i="2"/>
  <c r="CI28" i="2"/>
  <c r="CJ28" i="2"/>
  <c r="CK28" i="2"/>
  <c r="CL28" i="2"/>
  <c r="CM28" i="2"/>
  <c r="CN28" i="2"/>
  <c r="CO28" i="2"/>
  <c r="CP28" i="2"/>
  <c r="A29" i="2"/>
  <c r="B29" i="2"/>
  <c r="C29" i="2"/>
  <c r="D29" i="2"/>
  <c r="E29" i="2"/>
  <c r="F29" i="2"/>
  <c r="G29" i="2"/>
  <c r="H29" i="2"/>
  <c r="I29" i="2"/>
  <c r="J29" i="2"/>
  <c r="K29" i="2"/>
  <c r="L29" i="2"/>
  <c r="M29" i="2"/>
  <c r="N29" i="2"/>
  <c r="O29" i="2"/>
  <c r="Q29" i="2"/>
  <c r="R29" i="2"/>
  <c r="S29" i="2"/>
  <c r="T29" i="2"/>
  <c r="U29" i="2"/>
  <c r="W29" i="2"/>
  <c r="X29" i="2"/>
  <c r="Y29" i="2"/>
  <c r="AA29" i="2"/>
  <c r="AB29" i="2"/>
  <c r="AC29" i="2"/>
  <c r="AD29" i="2"/>
  <c r="AE29" i="2"/>
  <c r="AF29" i="2"/>
  <c r="AG29" i="2"/>
  <c r="AH29" i="2"/>
  <c r="AI29" i="2"/>
  <c r="AJ29" i="2"/>
  <c r="AK29" i="2"/>
  <c r="AL29" i="2"/>
  <c r="AM29" i="2"/>
  <c r="AN29" i="2"/>
  <c r="AO29" i="2"/>
  <c r="AP29" i="2"/>
  <c r="AQ29" i="2"/>
  <c r="AR29" i="2"/>
  <c r="AS29" i="2"/>
  <c r="AT29" i="2"/>
  <c r="AU29" i="2"/>
  <c r="AV29" i="2"/>
  <c r="AX29" i="2"/>
  <c r="AY29" i="2"/>
  <c r="AZ29" i="2"/>
  <c r="BA29" i="2"/>
  <c r="BB29" i="2"/>
  <c r="BC29" i="2"/>
  <c r="BD29" i="2"/>
  <c r="BE29" i="2"/>
  <c r="BF29" i="2"/>
  <c r="BG29" i="2"/>
  <c r="BH29" i="2"/>
  <c r="BI29" i="2"/>
  <c r="BJ29" i="2"/>
  <c r="BK29" i="2"/>
  <c r="BL29" i="2"/>
  <c r="BM29" i="2"/>
  <c r="BN29" i="2"/>
  <c r="BO29" i="2"/>
  <c r="BP29" i="2"/>
  <c r="BQ29" i="2"/>
  <c r="BR29" i="2"/>
  <c r="BS29" i="2"/>
  <c r="BT29" i="2"/>
  <c r="BU29" i="2"/>
  <c r="BV29" i="2"/>
  <c r="BW29" i="2"/>
  <c r="BX29" i="2"/>
  <c r="BY29" i="2"/>
  <c r="BZ29" i="2"/>
  <c r="CA29" i="2"/>
  <c r="CB29" i="2"/>
  <c r="CC29" i="2"/>
  <c r="CD29" i="2"/>
  <c r="CE29" i="2"/>
  <c r="CF29" i="2"/>
  <c r="CG29" i="2"/>
  <c r="CH29" i="2"/>
  <c r="CI29" i="2"/>
  <c r="CJ29" i="2"/>
  <c r="CK29" i="2"/>
  <c r="CL29" i="2"/>
  <c r="CM29" i="2"/>
  <c r="CN29" i="2"/>
  <c r="CO29" i="2"/>
  <c r="CP29" i="2"/>
  <c r="A30" i="2"/>
  <c r="B30" i="2"/>
  <c r="C30" i="2"/>
  <c r="D30" i="2"/>
  <c r="E30" i="2"/>
  <c r="F30" i="2"/>
  <c r="G30" i="2"/>
  <c r="H30" i="2"/>
  <c r="I30" i="2"/>
  <c r="J30" i="2"/>
  <c r="K30" i="2"/>
  <c r="L30" i="2"/>
  <c r="M30" i="2"/>
  <c r="N30" i="2"/>
  <c r="O30" i="2"/>
  <c r="Q30" i="2"/>
  <c r="R30" i="2"/>
  <c r="S30" i="2"/>
  <c r="T30" i="2"/>
  <c r="U30" i="2"/>
  <c r="W30" i="2"/>
  <c r="X30" i="2"/>
  <c r="Y30" i="2"/>
  <c r="AA30" i="2"/>
  <c r="AB30" i="2"/>
  <c r="AC30" i="2"/>
  <c r="AD30" i="2"/>
  <c r="AE30" i="2"/>
  <c r="AF30" i="2"/>
  <c r="AG30" i="2"/>
  <c r="AH30" i="2"/>
  <c r="AI30" i="2"/>
  <c r="AJ30" i="2"/>
  <c r="AK30" i="2"/>
  <c r="AL30" i="2"/>
  <c r="AM30" i="2"/>
  <c r="AN30" i="2"/>
  <c r="AO30" i="2"/>
  <c r="AP30" i="2"/>
  <c r="AQ30" i="2"/>
  <c r="AR30" i="2"/>
  <c r="AS30" i="2"/>
  <c r="AT30" i="2"/>
  <c r="AU30" i="2"/>
  <c r="AV30" i="2"/>
  <c r="AX30" i="2"/>
  <c r="AY30" i="2"/>
  <c r="AZ30" i="2"/>
  <c r="BA30" i="2"/>
  <c r="BB30" i="2"/>
  <c r="BC30" i="2"/>
  <c r="BD30" i="2"/>
  <c r="BE30" i="2"/>
  <c r="BF30" i="2"/>
  <c r="BG30" i="2"/>
  <c r="BH30" i="2"/>
  <c r="BI30" i="2"/>
  <c r="BJ30" i="2"/>
  <c r="BK30" i="2"/>
  <c r="BL30" i="2"/>
  <c r="BM30" i="2"/>
  <c r="BN30" i="2"/>
  <c r="BO30" i="2"/>
  <c r="BP30" i="2"/>
  <c r="BQ30" i="2"/>
  <c r="BR30" i="2"/>
  <c r="BS30" i="2"/>
  <c r="BT30" i="2"/>
  <c r="BU30" i="2"/>
  <c r="BV30" i="2"/>
  <c r="BW30" i="2"/>
  <c r="BX30" i="2"/>
  <c r="BY30" i="2"/>
  <c r="BZ30" i="2"/>
  <c r="CA30" i="2"/>
  <c r="CB30" i="2"/>
  <c r="CC30" i="2"/>
  <c r="CD30" i="2"/>
  <c r="CE30" i="2"/>
  <c r="CF30" i="2"/>
  <c r="CG30" i="2"/>
  <c r="CH30" i="2"/>
  <c r="CI30" i="2"/>
  <c r="CJ30" i="2"/>
  <c r="CK30" i="2"/>
  <c r="CL30" i="2"/>
  <c r="CM30" i="2"/>
  <c r="CN30" i="2"/>
  <c r="CO30" i="2"/>
  <c r="CP30" i="2"/>
  <c r="A31" i="2"/>
  <c r="B31" i="2"/>
  <c r="C31" i="2"/>
  <c r="D31" i="2"/>
  <c r="E31" i="2"/>
  <c r="F31" i="2"/>
  <c r="G31" i="2"/>
  <c r="H31" i="2"/>
  <c r="I31" i="2"/>
  <c r="J31" i="2"/>
  <c r="K31" i="2"/>
  <c r="L31" i="2"/>
  <c r="M31" i="2"/>
  <c r="N31" i="2"/>
  <c r="O31" i="2"/>
  <c r="Q31" i="2"/>
  <c r="R31" i="2"/>
  <c r="S31" i="2"/>
  <c r="T31" i="2"/>
  <c r="U31" i="2"/>
  <c r="W31" i="2"/>
  <c r="X31" i="2"/>
  <c r="Y31" i="2"/>
  <c r="AA31" i="2"/>
  <c r="AB31" i="2"/>
  <c r="AC31" i="2"/>
  <c r="AD31" i="2"/>
  <c r="AE31" i="2"/>
  <c r="AF31" i="2"/>
  <c r="AG31" i="2"/>
  <c r="AH31" i="2"/>
  <c r="AI31" i="2"/>
  <c r="AJ31" i="2"/>
  <c r="AK31" i="2"/>
  <c r="AL31" i="2"/>
  <c r="AM31" i="2"/>
  <c r="AN31" i="2"/>
  <c r="AO31" i="2"/>
  <c r="AP31" i="2"/>
  <c r="AQ31" i="2"/>
  <c r="AR31" i="2"/>
  <c r="AS31" i="2"/>
  <c r="AT31" i="2"/>
  <c r="AU31" i="2"/>
  <c r="AV31" i="2"/>
  <c r="AX31" i="2"/>
  <c r="AY31" i="2"/>
  <c r="AZ31" i="2"/>
  <c r="BA31" i="2"/>
  <c r="BB31" i="2"/>
  <c r="BC31" i="2"/>
  <c r="BD31" i="2"/>
  <c r="BE31" i="2"/>
  <c r="BF31" i="2"/>
  <c r="BG31" i="2"/>
  <c r="BH31" i="2"/>
  <c r="BI31" i="2"/>
  <c r="BJ31" i="2"/>
  <c r="BK31" i="2"/>
  <c r="BL31" i="2"/>
  <c r="BM31" i="2"/>
  <c r="BN31" i="2"/>
  <c r="BO31" i="2"/>
  <c r="BP31" i="2"/>
  <c r="BQ31" i="2"/>
  <c r="BR31" i="2"/>
  <c r="BS31" i="2"/>
  <c r="BT31" i="2"/>
  <c r="BU31" i="2"/>
  <c r="BV31" i="2"/>
  <c r="BW31" i="2"/>
  <c r="BX31" i="2"/>
  <c r="BY31" i="2"/>
  <c r="BZ31" i="2"/>
  <c r="CA31" i="2"/>
  <c r="CB31" i="2"/>
  <c r="CC31" i="2"/>
  <c r="CD31" i="2"/>
  <c r="CE31" i="2"/>
  <c r="CF31" i="2"/>
  <c r="CG31" i="2"/>
  <c r="CH31" i="2"/>
  <c r="CI31" i="2"/>
  <c r="CJ31" i="2"/>
  <c r="CK31" i="2"/>
  <c r="CL31" i="2"/>
  <c r="CM31" i="2"/>
  <c r="CN31" i="2"/>
  <c r="CO31" i="2"/>
  <c r="CP31" i="2"/>
  <c r="A32" i="2"/>
  <c r="B32" i="2"/>
  <c r="C32" i="2"/>
  <c r="D32" i="2"/>
  <c r="E32" i="2"/>
  <c r="F32" i="2"/>
  <c r="G32" i="2"/>
  <c r="H32" i="2"/>
  <c r="I32" i="2"/>
  <c r="J32" i="2"/>
  <c r="K32" i="2"/>
  <c r="L32" i="2"/>
  <c r="M32" i="2"/>
  <c r="N32" i="2"/>
  <c r="O32" i="2"/>
  <c r="Q32" i="2"/>
  <c r="R32" i="2"/>
  <c r="S32" i="2"/>
  <c r="T32" i="2"/>
  <c r="U32" i="2"/>
  <c r="W32" i="2"/>
  <c r="X32" i="2"/>
  <c r="Y32" i="2"/>
  <c r="AA32" i="2"/>
  <c r="AB32" i="2"/>
  <c r="AC32" i="2"/>
  <c r="AD32" i="2"/>
  <c r="AE32" i="2"/>
  <c r="AF32" i="2"/>
  <c r="AG32" i="2"/>
  <c r="AH32" i="2"/>
  <c r="AI32" i="2"/>
  <c r="AJ32" i="2"/>
  <c r="AK32" i="2"/>
  <c r="AL32" i="2"/>
  <c r="AM32" i="2"/>
  <c r="AN32" i="2"/>
  <c r="AO32" i="2"/>
  <c r="AP32" i="2"/>
  <c r="AQ32" i="2"/>
  <c r="AR32" i="2"/>
  <c r="AS32" i="2"/>
  <c r="AT32" i="2"/>
  <c r="AU32" i="2"/>
  <c r="AV32" i="2"/>
  <c r="AX32" i="2"/>
  <c r="AY32" i="2"/>
  <c r="AZ32" i="2"/>
  <c r="BA32" i="2"/>
  <c r="BB32" i="2"/>
  <c r="BC32" i="2"/>
  <c r="BD32" i="2"/>
  <c r="BE32" i="2"/>
  <c r="BF32" i="2"/>
  <c r="BG32" i="2"/>
  <c r="BH32" i="2"/>
  <c r="BI32" i="2"/>
  <c r="BJ32" i="2"/>
  <c r="BK32" i="2"/>
  <c r="BL32" i="2"/>
  <c r="BM32" i="2"/>
  <c r="BN32" i="2"/>
  <c r="BO32" i="2"/>
  <c r="BP32" i="2"/>
  <c r="BQ32" i="2"/>
  <c r="BR32" i="2"/>
  <c r="BS32" i="2"/>
  <c r="BT32" i="2"/>
  <c r="BU32" i="2"/>
  <c r="BV32" i="2"/>
  <c r="BW32" i="2"/>
  <c r="BX32" i="2"/>
  <c r="BY32" i="2"/>
  <c r="BZ32" i="2"/>
  <c r="CA32" i="2"/>
  <c r="CB32" i="2"/>
  <c r="CC32" i="2"/>
  <c r="CD32" i="2"/>
  <c r="CE32" i="2"/>
  <c r="CF32" i="2"/>
  <c r="CG32" i="2"/>
  <c r="CH32" i="2"/>
  <c r="CI32" i="2"/>
  <c r="CJ32" i="2"/>
  <c r="CK32" i="2"/>
  <c r="CL32" i="2"/>
  <c r="CM32" i="2"/>
  <c r="CN32" i="2"/>
  <c r="CO32" i="2"/>
  <c r="CP32" i="2"/>
  <c r="A33" i="2"/>
  <c r="B33" i="2"/>
  <c r="C33" i="2"/>
  <c r="D33" i="2"/>
  <c r="E33" i="2"/>
  <c r="F33" i="2"/>
  <c r="G33" i="2"/>
  <c r="H33" i="2"/>
  <c r="I33" i="2"/>
  <c r="J33" i="2"/>
  <c r="K33" i="2"/>
  <c r="L33" i="2"/>
  <c r="M33" i="2"/>
  <c r="N33" i="2"/>
  <c r="O33" i="2"/>
  <c r="Q33" i="2"/>
  <c r="R33" i="2"/>
  <c r="S33" i="2"/>
  <c r="T33" i="2"/>
  <c r="U33" i="2"/>
  <c r="W33" i="2"/>
  <c r="X33" i="2"/>
  <c r="Y33" i="2"/>
  <c r="AA33" i="2"/>
  <c r="AB33" i="2"/>
  <c r="AC33" i="2"/>
  <c r="AD33" i="2"/>
  <c r="AE33" i="2"/>
  <c r="AF33" i="2"/>
  <c r="AG33" i="2"/>
  <c r="AH33" i="2"/>
  <c r="AI33" i="2"/>
  <c r="AJ33" i="2"/>
  <c r="AK33" i="2"/>
  <c r="AL33" i="2"/>
  <c r="AM33" i="2"/>
  <c r="AN33" i="2"/>
  <c r="AO33" i="2"/>
  <c r="AP33" i="2"/>
  <c r="AQ33" i="2"/>
  <c r="AR33" i="2"/>
  <c r="AS33" i="2"/>
  <c r="AT33" i="2"/>
  <c r="AU33" i="2"/>
  <c r="AV33" i="2"/>
  <c r="AX33" i="2"/>
  <c r="AY33" i="2"/>
  <c r="AZ33" i="2"/>
  <c r="BA33" i="2"/>
  <c r="BB33" i="2"/>
  <c r="BC33" i="2"/>
  <c r="BD33" i="2"/>
  <c r="BE33" i="2"/>
  <c r="BF33" i="2"/>
  <c r="BG33" i="2"/>
  <c r="BH33" i="2"/>
  <c r="BI33" i="2"/>
  <c r="BJ33" i="2"/>
  <c r="BK33" i="2"/>
  <c r="BL33" i="2"/>
  <c r="BM33" i="2"/>
  <c r="BN33" i="2"/>
  <c r="BO33" i="2"/>
  <c r="BP33" i="2"/>
  <c r="BQ33" i="2"/>
  <c r="BR33" i="2"/>
  <c r="BS33" i="2"/>
  <c r="BT33" i="2"/>
  <c r="BU33" i="2"/>
  <c r="BV33" i="2"/>
  <c r="BW33" i="2"/>
  <c r="BX33" i="2"/>
  <c r="BY33" i="2"/>
  <c r="BZ33" i="2"/>
  <c r="CA33" i="2"/>
  <c r="CB33" i="2"/>
  <c r="CC33" i="2"/>
  <c r="CD33" i="2"/>
  <c r="CE33" i="2"/>
  <c r="CF33" i="2"/>
  <c r="CG33" i="2"/>
  <c r="CH33" i="2"/>
  <c r="CI33" i="2"/>
  <c r="CJ33" i="2"/>
  <c r="CK33" i="2"/>
  <c r="CL33" i="2"/>
  <c r="CM33" i="2"/>
  <c r="CN33" i="2"/>
  <c r="CO33" i="2"/>
  <c r="CP33" i="2"/>
  <c r="A34" i="2"/>
  <c r="B34" i="2"/>
  <c r="C34" i="2"/>
  <c r="D34" i="2"/>
  <c r="E34" i="2"/>
  <c r="F34" i="2"/>
  <c r="G34" i="2"/>
  <c r="H34" i="2"/>
  <c r="I34" i="2"/>
  <c r="J34" i="2"/>
  <c r="K34" i="2"/>
  <c r="L34" i="2"/>
  <c r="M34" i="2"/>
  <c r="N34" i="2"/>
  <c r="O34" i="2"/>
  <c r="Q34" i="2"/>
  <c r="R34" i="2"/>
  <c r="S34" i="2"/>
  <c r="T34" i="2"/>
  <c r="U34" i="2"/>
  <c r="W34" i="2"/>
  <c r="X34" i="2"/>
  <c r="Y34" i="2"/>
  <c r="AA34" i="2"/>
  <c r="AB34" i="2"/>
  <c r="AC34" i="2"/>
  <c r="AD34" i="2"/>
  <c r="AE34" i="2"/>
  <c r="AF34" i="2"/>
  <c r="AG34" i="2"/>
  <c r="AH34" i="2"/>
  <c r="AI34" i="2"/>
  <c r="AJ34" i="2"/>
  <c r="AK34" i="2"/>
  <c r="AL34" i="2"/>
  <c r="AM34" i="2"/>
  <c r="AN34" i="2"/>
  <c r="AO34" i="2"/>
  <c r="AP34" i="2"/>
  <c r="AQ34" i="2"/>
  <c r="AR34" i="2"/>
  <c r="AS34" i="2"/>
  <c r="AT34" i="2"/>
  <c r="AU34" i="2"/>
  <c r="AV34" i="2"/>
  <c r="AX34" i="2"/>
  <c r="AY34" i="2"/>
  <c r="AZ34" i="2"/>
  <c r="BA34" i="2"/>
  <c r="BB34" i="2"/>
  <c r="BC34" i="2"/>
  <c r="BD34" i="2"/>
  <c r="BE34" i="2"/>
  <c r="BF34" i="2"/>
  <c r="BG34" i="2"/>
  <c r="BH34" i="2"/>
  <c r="BI34" i="2"/>
  <c r="BJ34" i="2"/>
  <c r="BK34" i="2"/>
  <c r="BL34" i="2"/>
  <c r="BM34" i="2"/>
  <c r="BN34" i="2"/>
  <c r="BO34" i="2"/>
  <c r="BP34" i="2"/>
  <c r="BQ34" i="2"/>
  <c r="BR34" i="2"/>
  <c r="BS34" i="2"/>
  <c r="BT34" i="2"/>
  <c r="BU34" i="2"/>
  <c r="BV34" i="2"/>
  <c r="BW34" i="2"/>
  <c r="BX34" i="2"/>
  <c r="BY34" i="2"/>
  <c r="BZ34" i="2"/>
  <c r="CA34" i="2"/>
  <c r="CB34" i="2"/>
  <c r="CC34" i="2"/>
  <c r="CD34" i="2"/>
  <c r="CE34" i="2"/>
  <c r="CF34" i="2"/>
  <c r="CG34" i="2"/>
  <c r="CH34" i="2"/>
  <c r="CI34" i="2"/>
  <c r="CJ34" i="2"/>
  <c r="CK34" i="2"/>
  <c r="CL34" i="2"/>
  <c r="CM34" i="2"/>
  <c r="CN34" i="2"/>
  <c r="CO34" i="2"/>
  <c r="CP34" i="2"/>
  <c r="A35" i="2"/>
  <c r="B35" i="2"/>
  <c r="C35" i="2"/>
  <c r="D35" i="2"/>
  <c r="E35" i="2"/>
  <c r="F35" i="2"/>
  <c r="G35" i="2"/>
  <c r="H35" i="2"/>
  <c r="I35" i="2"/>
  <c r="J35" i="2"/>
  <c r="K35" i="2"/>
  <c r="L35" i="2"/>
  <c r="M35" i="2"/>
  <c r="N35" i="2"/>
  <c r="O35" i="2"/>
  <c r="Q35" i="2"/>
  <c r="R35" i="2"/>
  <c r="S35" i="2"/>
  <c r="T35" i="2"/>
  <c r="U35" i="2"/>
  <c r="W35" i="2"/>
  <c r="X35" i="2"/>
  <c r="Y35" i="2"/>
  <c r="AA35" i="2"/>
  <c r="AB35" i="2"/>
  <c r="AC35" i="2"/>
  <c r="AD35" i="2"/>
  <c r="AE35" i="2"/>
  <c r="AF35" i="2"/>
  <c r="AG35" i="2"/>
  <c r="AH35" i="2"/>
  <c r="AI35" i="2"/>
  <c r="AJ35" i="2"/>
  <c r="AK35" i="2"/>
  <c r="AL35" i="2"/>
  <c r="AM35" i="2"/>
  <c r="AN35" i="2"/>
  <c r="AO35" i="2"/>
  <c r="AP35" i="2"/>
  <c r="AQ35" i="2"/>
  <c r="AR35" i="2"/>
  <c r="AS35" i="2"/>
  <c r="AT35" i="2"/>
  <c r="AU35" i="2"/>
  <c r="AV35" i="2"/>
  <c r="AX35" i="2"/>
  <c r="AY35" i="2"/>
  <c r="AZ35" i="2"/>
  <c r="BA35" i="2"/>
  <c r="BB35" i="2"/>
  <c r="BC35" i="2"/>
  <c r="BD35" i="2"/>
  <c r="BE35" i="2"/>
  <c r="BF35" i="2"/>
  <c r="BG35" i="2"/>
  <c r="BH35" i="2"/>
  <c r="BI35" i="2"/>
  <c r="BJ35" i="2"/>
  <c r="BK35" i="2"/>
  <c r="BL35" i="2"/>
  <c r="BM35" i="2"/>
  <c r="BN35" i="2"/>
  <c r="BO35" i="2"/>
  <c r="BP35" i="2"/>
  <c r="BQ35" i="2"/>
  <c r="BR35" i="2"/>
  <c r="BS35" i="2"/>
  <c r="BT35" i="2"/>
  <c r="BU35" i="2"/>
  <c r="BV35" i="2"/>
  <c r="BW35" i="2"/>
  <c r="BX35" i="2"/>
  <c r="BY35" i="2"/>
  <c r="BZ35" i="2"/>
  <c r="CA35" i="2"/>
  <c r="CB35" i="2"/>
  <c r="CC35" i="2"/>
  <c r="CD35" i="2"/>
  <c r="CE35" i="2"/>
  <c r="CF35" i="2"/>
  <c r="CG35" i="2"/>
  <c r="CH35" i="2"/>
  <c r="CI35" i="2"/>
  <c r="CJ35" i="2"/>
  <c r="CK35" i="2"/>
  <c r="CL35" i="2"/>
  <c r="CM35" i="2"/>
  <c r="CN35" i="2"/>
  <c r="CO35" i="2"/>
  <c r="CP35" i="2"/>
  <c r="A36" i="2"/>
  <c r="B36" i="2"/>
  <c r="C36" i="2"/>
  <c r="D36" i="2"/>
  <c r="E36" i="2"/>
  <c r="F36" i="2"/>
  <c r="G36" i="2"/>
  <c r="H36" i="2"/>
  <c r="I36" i="2"/>
  <c r="J36" i="2"/>
  <c r="K36" i="2"/>
  <c r="L36" i="2"/>
  <c r="M36" i="2"/>
  <c r="N36" i="2"/>
  <c r="O36" i="2"/>
  <c r="Q36" i="2"/>
  <c r="R36" i="2"/>
  <c r="S36" i="2"/>
  <c r="T36" i="2"/>
  <c r="U36" i="2"/>
  <c r="W36" i="2"/>
  <c r="X36" i="2"/>
  <c r="Y36" i="2"/>
  <c r="AA36" i="2"/>
  <c r="AB36" i="2"/>
  <c r="AC36" i="2"/>
  <c r="AD36" i="2"/>
  <c r="AE36" i="2"/>
  <c r="AF36" i="2"/>
  <c r="AG36" i="2"/>
  <c r="AH36" i="2"/>
  <c r="AI36" i="2"/>
  <c r="AJ36" i="2"/>
  <c r="AK36" i="2"/>
  <c r="AL36" i="2"/>
  <c r="AM36" i="2"/>
  <c r="AN36" i="2"/>
  <c r="AO36" i="2"/>
  <c r="AP36" i="2"/>
  <c r="AQ36" i="2"/>
  <c r="AR36" i="2"/>
  <c r="AS36" i="2"/>
  <c r="AT36" i="2"/>
  <c r="AU36" i="2"/>
  <c r="AV36" i="2"/>
  <c r="AX36" i="2"/>
  <c r="AY36" i="2"/>
  <c r="AZ36" i="2"/>
  <c r="BA36" i="2"/>
  <c r="BB36" i="2"/>
  <c r="BC36" i="2"/>
  <c r="BD36" i="2"/>
  <c r="BE36" i="2"/>
  <c r="BF36" i="2"/>
  <c r="BG36" i="2"/>
  <c r="BH36" i="2"/>
  <c r="BI36" i="2"/>
  <c r="BJ36" i="2"/>
  <c r="BK36" i="2"/>
  <c r="BL36" i="2"/>
  <c r="BM36" i="2"/>
  <c r="BN36" i="2"/>
  <c r="BO36" i="2"/>
  <c r="BP36" i="2"/>
  <c r="BQ36" i="2"/>
  <c r="BR36" i="2"/>
  <c r="BS36" i="2"/>
  <c r="BT36" i="2"/>
  <c r="BU36" i="2"/>
  <c r="BV36" i="2"/>
  <c r="BW36" i="2"/>
  <c r="BX36" i="2"/>
  <c r="BY36" i="2"/>
  <c r="BZ36" i="2"/>
  <c r="CA36" i="2"/>
  <c r="CB36" i="2"/>
  <c r="CC36" i="2"/>
  <c r="CD36" i="2"/>
  <c r="CE36" i="2"/>
  <c r="CF36" i="2"/>
  <c r="CG36" i="2"/>
  <c r="CH36" i="2"/>
  <c r="CI36" i="2"/>
  <c r="CJ36" i="2"/>
  <c r="CK36" i="2"/>
  <c r="CL36" i="2"/>
  <c r="CM36" i="2"/>
  <c r="CN36" i="2"/>
  <c r="CO36" i="2"/>
  <c r="CP36" i="2"/>
  <c r="A37" i="2"/>
  <c r="B37" i="2"/>
  <c r="C37" i="2"/>
  <c r="D37" i="2"/>
  <c r="E37" i="2"/>
  <c r="F37" i="2"/>
  <c r="G37" i="2"/>
  <c r="H37" i="2"/>
  <c r="I37" i="2"/>
  <c r="J37" i="2"/>
  <c r="K37" i="2"/>
  <c r="L37" i="2"/>
  <c r="M37" i="2"/>
  <c r="N37" i="2"/>
  <c r="O37" i="2"/>
  <c r="Q37" i="2"/>
  <c r="R37" i="2"/>
  <c r="S37" i="2"/>
  <c r="T37" i="2"/>
  <c r="U37" i="2"/>
  <c r="W37" i="2"/>
  <c r="X37" i="2"/>
  <c r="Y37" i="2"/>
  <c r="AA37" i="2"/>
  <c r="AB37" i="2"/>
  <c r="AC37" i="2"/>
  <c r="AD37" i="2"/>
  <c r="AE37" i="2"/>
  <c r="AF37" i="2"/>
  <c r="AG37" i="2"/>
  <c r="AH37" i="2"/>
  <c r="AI37" i="2"/>
  <c r="AJ37" i="2"/>
  <c r="AK37" i="2"/>
  <c r="AL37" i="2"/>
  <c r="AM37" i="2"/>
  <c r="AN37" i="2"/>
  <c r="AO37" i="2"/>
  <c r="AP37" i="2"/>
  <c r="AQ37" i="2"/>
  <c r="AR37" i="2"/>
  <c r="AS37" i="2"/>
  <c r="AT37" i="2"/>
  <c r="AU37" i="2"/>
  <c r="AV37" i="2"/>
  <c r="AX37" i="2"/>
  <c r="AY37" i="2"/>
  <c r="AZ37" i="2"/>
  <c r="BA37" i="2"/>
  <c r="BB37" i="2"/>
  <c r="BC37" i="2"/>
  <c r="BD37" i="2"/>
  <c r="BE37" i="2"/>
  <c r="BF37" i="2"/>
  <c r="BG37" i="2"/>
  <c r="BH37" i="2"/>
  <c r="BI37" i="2"/>
  <c r="BJ37" i="2"/>
  <c r="BK37" i="2"/>
  <c r="BL37" i="2"/>
  <c r="BM37" i="2"/>
  <c r="BN37" i="2"/>
  <c r="BO37" i="2"/>
  <c r="BP37" i="2"/>
  <c r="BQ37" i="2"/>
  <c r="BR37" i="2"/>
  <c r="BS37" i="2"/>
  <c r="BT37" i="2"/>
  <c r="BU37" i="2"/>
  <c r="BV37" i="2"/>
  <c r="BW37" i="2"/>
  <c r="BX37" i="2"/>
  <c r="BY37" i="2"/>
  <c r="BZ37" i="2"/>
  <c r="CA37" i="2"/>
  <c r="CB37" i="2"/>
  <c r="CC37" i="2"/>
  <c r="CD37" i="2"/>
  <c r="CE37" i="2"/>
  <c r="CF37" i="2"/>
  <c r="CG37" i="2"/>
  <c r="CH37" i="2"/>
  <c r="CI37" i="2"/>
  <c r="CJ37" i="2"/>
  <c r="CK37" i="2"/>
  <c r="CL37" i="2"/>
  <c r="CM37" i="2"/>
  <c r="CN37" i="2"/>
  <c r="CO37" i="2"/>
  <c r="CP37" i="2"/>
  <c r="A38" i="2"/>
  <c r="B38" i="2"/>
  <c r="C38" i="2"/>
  <c r="D38" i="2"/>
  <c r="E38" i="2"/>
  <c r="F38" i="2"/>
  <c r="G38" i="2"/>
  <c r="H38" i="2"/>
  <c r="I38" i="2"/>
  <c r="J38" i="2"/>
  <c r="K38" i="2"/>
  <c r="L38" i="2"/>
  <c r="M38" i="2"/>
  <c r="N38" i="2"/>
  <c r="O38" i="2"/>
  <c r="Q38" i="2"/>
  <c r="R38" i="2"/>
  <c r="S38" i="2"/>
  <c r="T38" i="2"/>
  <c r="U38" i="2"/>
  <c r="W38" i="2"/>
  <c r="X38" i="2"/>
  <c r="Y38" i="2"/>
  <c r="AA38" i="2"/>
  <c r="AB38" i="2"/>
  <c r="AC38" i="2"/>
  <c r="AD38" i="2"/>
  <c r="AE38" i="2"/>
  <c r="AF38" i="2"/>
  <c r="AG38" i="2"/>
  <c r="AH38" i="2"/>
  <c r="AI38" i="2"/>
  <c r="AJ38" i="2"/>
  <c r="AK38" i="2"/>
  <c r="AL38" i="2"/>
  <c r="AM38" i="2"/>
  <c r="AN38" i="2"/>
  <c r="AO38" i="2"/>
  <c r="AP38" i="2"/>
  <c r="AQ38" i="2"/>
  <c r="AR38" i="2"/>
  <c r="AS38" i="2"/>
  <c r="AT38" i="2"/>
  <c r="AU38" i="2"/>
  <c r="AV38" i="2"/>
  <c r="AX38" i="2"/>
  <c r="AY38" i="2"/>
  <c r="AZ38" i="2"/>
  <c r="BA38" i="2"/>
  <c r="BB38" i="2"/>
  <c r="BC38" i="2"/>
  <c r="BD38" i="2"/>
  <c r="BE38" i="2"/>
  <c r="BF38" i="2"/>
  <c r="BG38" i="2"/>
  <c r="BH38" i="2"/>
  <c r="BI38" i="2"/>
  <c r="BJ38" i="2"/>
  <c r="BK38" i="2"/>
  <c r="BL38" i="2"/>
  <c r="BM38" i="2"/>
  <c r="BN38" i="2"/>
  <c r="BO38" i="2"/>
  <c r="BP38" i="2"/>
  <c r="BQ38" i="2"/>
  <c r="BR38" i="2"/>
  <c r="BS38" i="2"/>
  <c r="BT38" i="2"/>
  <c r="BU38" i="2"/>
  <c r="BV38" i="2"/>
  <c r="BW38" i="2"/>
  <c r="BX38" i="2"/>
  <c r="BY38" i="2"/>
  <c r="BZ38" i="2"/>
  <c r="CA38" i="2"/>
  <c r="CB38" i="2"/>
  <c r="CC38" i="2"/>
  <c r="CD38" i="2"/>
  <c r="CE38" i="2"/>
  <c r="CF38" i="2"/>
  <c r="CG38" i="2"/>
  <c r="CH38" i="2"/>
  <c r="CI38" i="2"/>
  <c r="CJ38" i="2"/>
  <c r="CK38" i="2"/>
  <c r="CL38" i="2"/>
  <c r="CM38" i="2"/>
  <c r="CN38" i="2"/>
  <c r="CO38" i="2"/>
  <c r="CP38" i="2"/>
  <c r="A39" i="2"/>
  <c r="B39" i="2"/>
  <c r="C39" i="2"/>
  <c r="D39" i="2"/>
  <c r="E39" i="2"/>
  <c r="F39" i="2"/>
  <c r="G39" i="2"/>
  <c r="H39" i="2"/>
  <c r="I39" i="2"/>
  <c r="J39" i="2"/>
  <c r="K39" i="2"/>
  <c r="L39" i="2"/>
  <c r="M39" i="2"/>
  <c r="N39" i="2"/>
  <c r="O39" i="2"/>
  <c r="Q39" i="2"/>
  <c r="R39" i="2"/>
  <c r="S39" i="2"/>
  <c r="T39" i="2"/>
  <c r="U39" i="2"/>
  <c r="W39" i="2"/>
  <c r="X39" i="2"/>
  <c r="Y39" i="2"/>
  <c r="AA39" i="2"/>
  <c r="AB39" i="2"/>
  <c r="AC39" i="2"/>
  <c r="AD39" i="2"/>
  <c r="AE39" i="2"/>
  <c r="AF39" i="2"/>
  <c r="AG39" i="2"/>
  <c r="AH39" i="2"/>
  <c r="AI39" i="2"/>
  <c r="AJ39" i="2"/>
  <c r="AK39" i="2"/>
  <c r="AL39" i="2"/>
  <c r="AM39" i="2"/>
  <c r="AN39" i="2"/>
  <c r="AO39" i="2"/>
  <c r="AP39" i="2"/>
  <c r="AQ39" i="2"/>
  <c r="AR39" i="2"/>
  <c r="AS39" i="2"/>
  <c r="AT39" i="2"/>
  <c r="AU39" i="2"/>
  <c r="AV39" i="2"/>
  <c r="AX39" i="2"/>
  <c r="AY39" i="2"/>
  <c r="AZ39" i="2"/>
  <c r="BA39" i="2"/>
  <c r="BB39" i="2"/>
  <c r="BC39" i="2"/>
  <c r="BD39" i="2"/>
  <c r="BE39" i="2"/>
  <c r="BF39" i="2"/>
  <c r="BG39" i="2"/>
  <c r="BH39" i="2"/>
  <c r="BI39" i="2"/>
  <c r="BJ39" i="2"/>
  <c r="BK39" i="2"/>
  <c r="BL39" i="2"/>
  <c r="BM39" i="2"/>
  <c r="BN39" i="2"/>
  <c r="BO39" i="2"/>
  <c r="BP39" i="2"/>
  <c r="BQ39" i="2"/>
  <c r="BR39" i="2"/>
  <c r="BS39" i="2"/>
  <c r="BT39" i="2"/>
  <c r="BU39" i="2"/>
  <c r="BV39" i="2"/>
  <c r="BW39" i="2"/>
  <c r="BX39" i="2"/>
  <c r="BY39" i="2"/>
  <c r="BZ39" i="2"/>
  <c r="CA39" i="2"/>
  <c r="CB39" i="2"/>
  <c r="CC39" i="2"/>
  <c r="CD39" i="2"/>
  <c r="CE39" i="2"/>
  <c r="CF39" i="2"/>
  <c r="CG39" i="2"/>
  <c r="CH39" i="2"/>
  <c r="CI39" i="2"/>
  <c r="CJ39" i="2"/>
  <c r="CK39" i="2"/>
  <c r="CL39" i="2"/>
  <c r="CM39" i="2"/>
  <c r="CN39" i="2"/>
  <c r="CO39" i="2"/>
  <c r="CP39" i="2"/>
  <c r="A40" i="2"/>
  <c r="B40" i="2"/>
  <c r="C40" i="2"/>
  <c r="D40" i="2"/>
  <c r="E40" i="2"/>
  <c r="F40" i="2"/>
  <c r="G40" i="2"/>
  <c r="H40" i="2"/>
  <c r="I40" i="2"/>
  <c r="J40" i="2"/>
  <c r="K40" i="2"/>
  <c r="L40" i="2"/>
  <c r="M40" i="2"/>
  <c r="N40" i="2"/>
  <c r="O40" i="2"/>
  <c r="Q40" i="2"/>
  <c r="R40" i="2"/>
  <c r="S40" i="2"/>
  <c r="T40" i="2"/>
  <c r="U40" i="2"/>
  <c r="W40" i="2"/>
  <c r="X40" i="2"/>
  <c r="Y40" i="2"/>
  <c r="AA40" i="2"/>
  <c r="AB40" i="2"/>
  <c r="AC40" i="2"/>
  <c r="AD40" i="2"/>
  <c r="AE40" i="2"/>
  <c r="AF40" i="2"/>
  <c r="AG40" i="2"/>
  <c r="AH40" i="2"/>
  <c r="AI40" i="2"/>
  <c r="AJ40" i="2"/>
  <c r="AK40" i="2"/>
  <c r="AL40" i="2"/>
  <c r="AM40" i="2"/>
  <c r="AN40" i="2"/>
  <c r="AO40" i="2"/>
  <c r="AP40" i="2"/>
  <c r="AQ40" i="2"/>
  <c r="AR40" i="2"/>
  <c r="AS40" i="2"/>
  <c r="AT40" i="2"/>
  <c r="AU40" i="2"/>
  <c r="AV40" i="2"/>
  <c r="AX40" i="2"/>
  <c r="AY40" i="2"/>
  <c r="AZ40" i="2"/>
  <c r="BA40" i="2"/>
  <c r="BB40" i="2"/>
  <c r="BC40" i="2"/>
  <c r="BD40" i="2"/>
  <c r="BE40" i="2"/>
  <c r="BF40" i="2"/>
  <c r="BG40" i="2"/>
  <c r="BH40" i="2"/>
  <c r="BI40" i="2"/>
  <c r="BJ40" i="2"/>
  <c r="BK40" i="2"/>
  <c r="BL40" i="2"/>
  <c r="BM40" i="2"/>
  <c r="BN40" i="2"/>
  <c r="BO40" i="2"/>
  <c r="BP40" i="2"/>
  <c r="BQ40" i="2"/>
  <c r="BR40" i="2"/>
  <c r="BS40" i="2"/>
  <c r="BT40" i="2"/>
  <c r="BU40" i="2"/>
  <c r="BV40" i="2"/>
  <c r="BW40" i="2"/>
  <c r="BX40" i="2"/>
  <c r="BY40" i="2"/>
  <c r="BZ40" i="2"/>
  <c r="CA40" i="2"/>
  <c r="CB40" i="2"/>
  <c r="CC40" i="2"/>
  <c r="CD40" i="2"/>
  <c r="CE40" i="2"/>
  <c r="CF40" i="2"/>
  <c r="CG40" i="2"/>
  <c r="CH40" i="2"/>
  <c r="CI40" i="2"/>
  <c r="CJ40" i="2"/>
  <c r="CK40" i="2"/>
  <c r="CL40" i="2"/>
  <c r="CM40" i="2"/>
  <c r="CN40" i="2"/>
  <c r="CO40" i="2"/>
  <c r="CP40" i="2"/>
  <c r="A41" i="2"/>
  <c r="B41" i="2"/>
  <c r="C41" i="2"/>
  <c r="D41" i="2"/>
  <c r="E41" i="2"/>
  <c r="F41" i="2"/>
  <c r="G41" i="2"/>
  <c r="H41" i="2"/>
  <c r="I41" i="2"/>
  <c r="J41" i="2"/>
  <c r="K41" i="2"/>
  <c r="L41" i="2"/>
  <c r="M41" i="2"/>
  <c r="N41" i="2"/>
  <c r="O41" i="2"/>
  <c r="Q41" i="2"/>
  <c r="R41" i="2"/>
  <c r="S41" i="2"/>
  <c r="T41" i="2"/>
  <c r="U41" i="2"/>
  <c r="W41" i="2"/>
  <c r="X41" i="2"/>
  <c r="Y41" i="2"/>
  <c r="AA41" i="2"/>
  <c r="AB41" i="2"/>
  <c r="AC41" i="2"/>
  <c r="AD41" i="2"/>
  <c r="AE41" i="2"/>
  <c r="AF41" i="2"/>
  <c r="AG41" i="2"/>
  <c r="AH41" i="2"/>
  <c r="AI41" i="2"/>
  <c r="AJ41" i="2"/>
  <c r="AK41" i="2"/>
  <c r="AL41" i="2"/>
  <c r="AM41" i="2"/>
  <c r="AN41" i="2"/>
  <c r="AO41" i="2"/>
  <c r="AP41" i="2"/>
  <c r="AQ41" i="2"/>
  <c r="AR41" i="2"/>
  <c r="AS41" i="2"/>
  <c r="AT41" i="2"/>
  <c r="AU41" i="2"/>
  <c r="AV41" i="2"/>
  <c r="AX41" i="2"/>
  <c r="AY41" i="2"/>
  <c r="AZ41" i="2"/>
  <c r="BA41" i="2"/>
  <c r="BB41" i="2"/>
  <c r="BC41" i="2"/>
  <c r="BD41" i="2"/>
  <c r="BE41" i="2"/>
  <c r="BF41" i="2"/>
  <c r="BG41" i="2"/>
  <c r="BH41" i="2"/>
  <c r="BI41" i="2"/>
  <c r="BJ41" i="2"/>
  <c r="BK41" i="2"/>
  <c r="BL41" i="2"/>
  <c r="BM41" i="2"/>
  <c r="BN41" i="2"/>
  <c r="BO41" i="2"/>
  <c r="BP41" i="2"/>
  <c r="BQ41" i="2"/>
  <c r="BR41" i="2"/>
  <c r="BS41" i="2"/>
  <c r="BT41" i="2"/>
  <c r="BU41" i="2"/>
  <c r="BV41" i="2"/>
  <c r="BW41" i="2"/>
  <c r="BX41" i="2"/>
  <c r="BY41" i="2"/>
  <c r="BZ41" i="2"/>
  <c r="CA41" i="2"/>
  <c r="CB41" i="2"/>
  <c r="CC41" i="2"/>
  <c r="CD41" i="2"/>
  <c r="CE41" i="2"/>
  <c r="CF41" i="2"/>
  <c r="CG41" i="2"/>
  <c r="CH41" i="2"/>
  <c r="CI41" i="2"/>
  <c r="CJ41" i="2"/>
  <c r="CK41" i="2"/>
  <c r="CL41" i="2"/>
  <c r="CM41" i="2"/>
  <c r="CN41" i="2"/>
  <c r="CO41" i="2"/>
  <c r="CP41" i="2"/>
  <c r="A42" i="2"/>
  <c r="B42" i="2"/>
  <c r="C42" i="2"/>
  <c r="D42" i="2"/>
  <c r="E42" i="2"/>
  <c r="F42" i="2"/>
  <c r="G42" i="2"/>
  <c r="H42" i="2"/>
  <c r="I42" i="2"/>
  <c r="J42" i="2"/>
  <c r="K42" i="2"/>
  <c r="L42" i="2"/>
  <c r="M42" i="2"/>
  <c r="N42" i="2"/>
  <c r="O42" i="2"/>
  <c r="Q42" i="2"/>
  <c r="R42" i="2"/>
  <c r="S42" i="2"/>
  <c r="T42" i="2"/>
  <c r="U42" i="2"/>
  <c r="W42" i="2"/>
  <c r="X42" i="2"/>
  <c r="Y42" i="2"/>
  <c r="AA42" i="2"/>
  <c r="AB42" i="2"/>
  <c r="AC42" i="2"/>
  <c r="AD42" i="2"/>
  <c r="AE42" i="2"/>
  <c r="AF42" i="2"/>
  <c r="AG42" i="2"/>
  <c r="AH42" i="2"/>
  <c r="AI42" i="2"/>
  <c r="AJ42" i="2"/>
  <c r="AK42" i="2"/>
  <c r="AL42" i="2"/>
  <c r="AM42" i="2"/>
  <c r="AN42" i="2"/>
  <c r="AO42" i="2"/>
  <c r="AP42" i="2"/>
  <c r="AQ42" i="2"/>
  <c r="AR42" i="2"/>
  <c r="AS42" i="2"/>
  <c r="AT42" i="2"/>
  <c r="AU42" i="2"/>
  <c r="AV42" i="2"/>
  <c r="AX42" i="2"/>
  <c r="AY42" i="2"/>
  <c r="AZ42" i="2"/>
  <c r="BA42" i="2"/>
  <c r="BB42" i="2"/>
  <c r="BC42" i="2"/>
  <c r="BD42" i="2"/>
  <c r="BE42" i="2"/>
  <c r="BF42" i="2"/>
  <c r="BG42" i="2"/>
  <c r="BH42" i="2"/>
  <c r="BI42" i="2"/>
  <c r="BJ42" i="2"/>
  <c r="BK42" i="2"/>
  <c r="BL42" i="2"/>
  <c r="BM42" i="2"/>
  <c r="BN42" i="2"/>
  <c r="BO42" i="2"/>
  <c r="BP42" i="2"/>
  <c r="BQ42" i="2"/>
  <c r="BR42" i="2"/>
  <c r="BS42" i="2"/>
  <c r="BT42" i="2"/>
  <c r="BU42" i="2"/>
  <c r="BV42" i="2"/>
  <c r="BW42" i="2"/>
  <c r="BX42" i="2"/>
  <c r="BY42" i="2"/>
  <c r="BZ42" i="2"/>
  <c r="CA42" i="2"/>
  <c r="CB42" i="2"/>
  <c r="CC42" i="2"/>
  <c r="CD42" i="2"/>
  <c r="CE42" i="2"/>
  <c r="CF42" i="2"/>
  <c r="CG42" i="2"/>
  <c r="CH42" i="2"/>
  <c r="CI42" i="2"/>
  <c r="CJ42" i="2"/>
  <c r="CK42" i="2"/>
  <c r="CL42" i="2"/>
  <c r="CM42" i="2"/>
  <c r="CN42" i="2"/>
  <c r="CO42" i="2"/>
  <c r="CP42" i="2"/>
  <c r="A43" i="2"/>
  <c r="B43" i="2"/>
  <c r="C43" i="2"/>
  <c r="D43" i="2"/>
  <c r="E43" i="2"/>
  <c r="F43" i="2"/>
  <c r="G43" i="2"/>
  <c r="H43" i="2"/>
  <c r="I43" i="2"/>
  <c r="J43" i="2"/>
  <c r="K43" i="2"/>
  <c r="L43" i="2"/>
  <c r="M43" i="2"/>
  <c r="N43" i="2"/>
  <c r="O43" i="2"/>
  <c r="Q43" i="2"/>
  <c r="R43" i="2"/>
  <c r="S43" i="2"/>
  <c r="T43" i="2"/>
  <c r="U43" i="2"/>
  <c r="W43" i="2"/>
  <c r="X43" i="2"/>
  <c r="Y43" i="2"/>
  <c r="AA43" i="2"/>
  <c r="AB43" i="2"/>
  <c r="AC43" i="2"/>
  <c r="AD43" i="2"/>
  <c r="AE43" i="2"/>
  <c r="AF43" i="2"/>
  <c r="AG43" i="2"/>
  <c r="AH43" i="2"/>
  <c r="AI43" i="2"/>
  <c r="AJ43" i="2"/>
  <c r="AK43" i="2"/>
  <c r="AL43" i="2"/>
  <c r="AM43" i="2"/>
  <c r="AN43" i="2"/>
  <c r="AO43" i="2"/>
  <c r="AP43" i="2"/>
  <c r="AQ43" i="2"/>
  <c r="AR43" i="2"/>
  <c r="AS43" i="2"/>
  <c r="AT43" i="2"/>
  <c r="AU43" i="2"/>
  <c r="AV43" i="2"/>
  <c r="AX43" i="2"/>
  <c r="AY43" i="2"/>
  <c r="AZ43" i="2"/>
  <c r="BA43" i="2"/>
  <c r="BB43" i="2"/>
  <c r="BC43" i="2"/>
  <c r="BD43" i="2"/>
  <c r="BE43" i="2"/>
  <c r="BF43" i="2"/>
  <c r="BG43" i="2"/>
  <c r="BH43" i="2"/>
  <c r="BI43" i="2"/>
  <c r="BJ43" i="2"/>
  <c r="BK43" i="2"/>
  <c r="BL43" i="2"/>
  <c r="BM43" i="2"/>
  <c r="BN43" i="2"/>
  <c r="BO43" i="2"/>
  <c r="BP43" i="2"/>
  <c r="BQ43" i="2"/>
  <c r="BR43" i="2"/>
  <c r="BS43" i="2"/>
  <c r="BT43" i="2"/>
  <c r="BU43" i="2"/>
  <c r="BV43" i="2"/>
  <c r="BW43" i="2"/>
  <c r="BX43" i="2"/>
  <c r="BY43" i="2"/>
  <c r="BZ43" i="2"/>
  <c r="CA43" i="2"/>
  <c r="CB43" i="2"/>
  <c r="CC43" i="2"/>
  <c r="CD43" i="2"/>
  <c r="CE43" i="2"/>
  <c r="CF43" i="2"/>
  <c r="CG43" i="2"/>
  <c r="CH43" i="2"/>
  <c r="CI43" i="2"/>
  <c r="CJ43" i="2"/>
  <c r="CK43" i="2"/>
  <c r="CL43" i="2"/>
  <c r="CM43" i="2"/>
  <c r="CN43" i="2"/>
  <c r="CO43" i="2"/>
  <c r="CP43" i="2"/>
  <c r="A44" i="2"/>
  <c r="B44" i="2"/>
  <c r="C44" i="2"/>
  <c r="D44" i="2"/>
  <c r="E44" i="2"/>
  <c r="F44" i="2"/>
  <c r="G44" i="2"/>
  <c r="H44" i="2"/>
  <c r="I44" i="2"/>
  <c r="J44" i="2"/>
  <c r="K44" i="2"/>
  <c r="L44" i="2"/>
  <c r="M44" i="2"/>
  <c r="N44" i="2"/>
  <c r="O44" i="2"/>
  <c r="Q44" i="2"/>
  <c r="R44" i="2"/>
  <c r="S44" i="2"/>
  <c r="T44" i="2"/>
  <c r="U44" i="2"/>
  <c r="W44" i="2"/>
  <c r="X44" i="2"/>
  <c r="Y44" i="2"/>
  <c r="AA44" i="2"/>
  <c r="AB44" i="2"/>
  <c r="AC44" i="2"/>
  <c r="AD44" i="2"/>
  <c r="AE44" i="2"/>
  <c r="AF44" i="2"/>
  <c r="AG44" i="2"/>
  <c r="AH44" i="2"/>
  <c r="AI44" i="2"/>
  <c r="AJ44" i="2"/>
  <c r="AK44" i="2"/>
  <c r="AL44" i="2"/>
  <c r="AM44" i="2"/>
  <c r="AN44" i="2"/>
  <c r="AO44" i="2"/>
  <c r="AP44" i="2"/>
  <c r="AQ44" i="2"/>
  <c r="AR44" i="2"/>
  <c r="AS44" i="2"/>
  <c r="AT44" i="2"/>
  <c r="AU44" i="2"/>
  <c r="AV44" i="2"/>
  <c r="AX44" i="2"/>
  <c r="AY44" i="2"/>
  <c r="AZ44" i="2"/>
  <c r="BA44" i="2"/>
  <c r="BB44" i="2"/>
  <c r="BC44" i="2"/>
  <c r="BD44" i="2"/>
  <c r="BE44" i="2"/>
  <c r="BF44" i="2"/>
  <c r="BG44" i="2"/>
  <c r="BH44" i="2"/>
  <c r="BI44" i="2"/>
  <c r="BJ44" i="2"/>
  <c r="BK44" i="2"/>
  <c r="BL44" i="2"/>
  <c r="BM44" i="2"/>
  <c r="BN44" i="2"/>
  <c r="BO44" i="2"/>
  <c r="BP44" i="2"/>
  <c r="BQ44" i="2"/>
  <c r="BR44" i="2"/>
  <c r="BS44" i="2"/>
  <c r="BT44" i="2"/>
  <c r="BU44" i="2"/>
  <c r="BV44" i="2"/>
  <c r="BW44" i="2"/>
  <c r="BX44" i="2"/>
  <c r="BY44" i="2"/>
  <c r="BZ44" i="2"/>
  <c r="CA44" i="2"/>
  <c r="CB44" i="2"/>
  <c r="CC44" i="2"/>
  <c r="CD44" i="2"/>
  <c r="CE44" i="2"/>
  <c r="CF44" i="2"/>
  <c r="CG44" i="2"/>
  <c r="CH44" i="2"/>
  <c r="CI44" i="2"/>
  <c r="CJ44" i="2"/>
  <c r="CK44" i="2"/>
  <c r="CL44" i="2"/>
  <c r="CM44" i="2"/>
  <c r="CN44" i="2"/>
  <c r="CO44" i="2"/>
  <c r="CP44" i="2"/>
  <c r="A45" i="2"/>
  <c r="B45" i="2"/>
  <c r="C45" i="2"/>
  <c r="D45" i="2"/>
  <c r="E45" i="2"/>
  <c r="F45" i="2"/>
  <c r="G45" i="2"/>
  <c r="H45" i="2"/>
  <c r="I45" i="2"/>
  <c r="J45" i="2"/>
  <c r="K45" i="2"/>
  <c r="L45" i="2"/>
  <c r="M45" i="2"/>
  <c r="N45" i="2"/>
  <c r="O45" i="2"/>
  <c r="Q45" i="2"/>
  <c r="R45" i="2"/>
  <c r="S45" i="2"/>
  <c r="T45" i="2"/>
  <c r="U45" i="2"/>
  <c r="W45" i="2"/>
  <c r="X45" i="2"/>
  <c r="Y45" i="2"/>
  <c r="AA45" i="2"/>
  <c r="AB45" i="2"/>
  <c r="AC45" i="2"/>
  <c r="AD45" i="2"/>
  <c r="AE45" i="2"/>
  <c r="AF45" i="2"/>
  <c r="AG45" i="2"/>
  <c r="AH45" i="2"/>
  <c r="AI45" i="2"/>
  <c r="AJ45" i="2"/>
  <c r="AK45" i="2"/>
  <c r="AL45" i="2"/>
  <c r="AM45" i="2"/>
  <c r="AN45" i="2"/>
  <c r="AO45" i="2"/>
  <c r="AP45" i="2"/>
  <c r="AQ45" i="2"/>
  <c r="AR45" i="2"/>
  <c r="AS45" i="2"/>
  <c r="AT45" i="2"/>
  <c r="AU45" i="2"/>
  <c r="AV45" i="2"/>
  <c r="AX45" i="2"/>
  <c r="AY45" i="2"/>
  <c r="AZ45" i="2"/>
  <c r="BA45" i="2"/>
  <c r="BB45" i="2"/>
  <c r="BC45" i="2"/>
  <c r="BD45" i="2"/>
  <c r="BE45" i="2"/>
  <c r="BF45" i="2"/>
  <c r="BG45" i="2"/>
  <c r="BH45" i="2"/>
  <c r="BI45" i="2"/>
  <c r="BJ45" i="2"/>
  <c r="BK45" i="2"/>
  <c r="BL45" i="2"/>
  <c r="BM45" i="2"/>
  <c r="BN45" i="2"/>
  <c r="BO45" i="2"/>
  <c r="BP45" i="2"/>
  <c r="BQ45" i="2"/>
  <c r="BR45" i="2"/>
  <c r="BS45" i="2"/>
  <c r="BT45" i="2"/>
  <c r="BU45" i="2"/>
  <c r="BV45" i="2"/>
  <c r="BW45" i="2"/>
  <c r="BX45" i="2"/>
  <c r="BY45" i="2"/>
  <c r="BZ45" i="2"/>
  <c r="CA45" i="2"/>
  <c r="CB45" i="2"/>
  <c r="CC45" i="2"/>
  <c r="CD45" i="2"/>
  <c r="CE45" i="2"/>
  <c r="CF45" i="2"/>
  <c r="CG45" i="2"/>
  <c r="CH45" i="2"/>
  <c r="CI45" i="2"/>
  <c r="CJ45" i="2"/>
  <c r="CK45" i="2"/>
  <c r="CL45" i="2"/>
  <c r="CM45" i="2"/>
  <c r="CN45" i="2"/>
  <c r="CO45" i="2"/>
  <c r="CP45" i="2"/>
  <c r="A46" i="2"/>
  <c r="B46" i="2"/>
  <c r="C46" i="2"/>
  <c r="D46" i="2"/>
  <c r="E46" i="2"/>
  <c r="F46" i="2"/>
  <c r="G46" i="2"/>
  <c r="H46" i="2"/>
  <c r="I46" i="2"/>
  <c r="J46" i="2"/>
  <c r="K46" i="2"/>
  <c r="L46" i="2"/>
  <c r="M46" i="2"/>
  <c r="N46" i="2"/>
  <c r="O46" i="2"/>
  <c r="Q46" i="2"/>
  <c r="R46" i="2"/>
  <c r="S46" i="2"/>
  <c r="T46" i="2"/>
  <c r="U46" i="2"/>
  <c r="W46" i="2"/>
  <c r="X46" i="2"/>
  <c r="Y46" i="2"/>
  <c r="AA46" i="2"/>
  <c r="AB46" i="2"/>
  <c r="AC46" i="2"/>
  <c r="AD46" i="2"/>
  <c r="AE46" i="2"/>
  <c r="AF46" i="2"/>
  <c r="AG46" i="2"/>
  <c r="AH46" i="2"/>
  <c r="AI46" i="2"/>
  <c r="AJ46" i="2"/>
  <c r="AK46" i="2"/>
  <c r="AL46" i="2"/>
  <c r="AM46" i="2"/>
  <c r="AN46" i="2"/>
  <c r="AO46" i="2"/>
  <c r="AP46" i="2"/>
  <c r="AQ46" i="2"/>
  <c r="AR46" i="2"/>
  <c r="AS46" i="2"/>
  <c r="AT46" i="2"/>
  <c r="AU46" i="2"/>
  <c r="AV46" i="2"/>
  <c r="AX46" i="2"/>
  <c r="AY46" i="2"/>
  <c r="AZ46" i="2"/>
  <c r="BA46" i="2"/>
  <c r="BB46" i="2"/>
  <c r="BC46" i="2"/>
  <c r="BD46" i="2"/>
  <c r="BE46" i="2"/>
  <c r="BF46" i="2"/>
  <c r="BG46" i="2"/>
  <c r="BH46" i="2"/>
  <c r="BI46" i="2"/>
  <c r="BJ46" i="2"/>
  <c r="BK46" i="2"/>
  <c r="BL46" i="2"/>
  <c r="BM46" i="2"/>
  <c r="BN46" i="2"/>
  <c r="BO46" i="2"/>
  <c r="BP46" i="2"/>
  <c r="BQ46" i="2"/>
  <c r="BR46" i="2"/>
  <c r="BS46" i="2"/>
  <c r="BT46" i="2"/>
  <c r="BU46" i="2"/>
  <c r="BV46" i="2"/>
  <c r="BW46" i="2"/>
  <c r="BX46" i="2"/>
  <c r="BY46" i="2"/>
  <c r="BZ46" i="2"/>
  <c r="CA46" i="2"/>
  <c r="CB46" i="2"/>
  <c r="CC46" i="2"/>
  <c r="CD46" i="2"/>
  <c r="CE46" i="2"/>
  <c r="CF46" i="2"/>
  <c r="CG46" i="2"/>
  <c r="CH46" i="2"/>
  <c r="CI46" i="2"/>
  <c r="CJ46" i="2"/>
  <c r="CK46" i="2"/>
  <c r="CL46" i="2"/>
  <c r="CM46" i="2"/>
  <c r="CN46" i="2"/>
  <c r="CO46" i="2"/>
  <c r="CP46" i="2"/>
  <c r="A47" i="2"/>
  <c r="B47" i="2"/>
  <c r="C47" i="2"/>
  <c r="D47" i="2"/>
  <c r="E47" i="2"/>
  <c r="F47" i="2"/>
  <c r="G47" i="2"/>
  <c r="H47" i="2"/>
  <c r="I47" i="2"/>
  <c r="J47" i="2"/>
  <c r="K47" i="2"/>
  <c r="L47" i="2"/>
  <c r="M47" i="2"/>
  <c r="N47" i="2"/>
  <c r="O47" i="2"/>
  <c r="Q47" i="2"/>
  <c r="R47" i="2"/>
  <c r="S47" i="2"/>
  <c r="T47" i="2"/>
  <c r="U47" i="2"/>
  <c r="W47" i="2"/>
  <c r="X47" i="2"/>
  <c r="Y47" i="2"/>
  <c r="AA47" i="2"/>
  <c r="AB47" i="2"/>
  <c r="AC47" i="2"/>
  <c r="AD47" i="2"/>
  <c r="AE47" i="2"/>
  <c r="AF47" i="2"/>
  <c r="AG47" i="2"/>
  <c r="AH47" i="2"/>
  <c r="AI47" i="2"/>
  <c r="AJ47" i="2"/>
  <c r="AK47" i="2"/>
  <c r="AL47" i="2"/>
  <c r="AM47" i="2"/>
  <c r="AN47" i="2"/>
  <c r="AO47" i="2"/>
  <c r="AP47" i="2"/>
  <c r="AQ47" i="2"/>
  <c r="AR47" i="2"/>
  <c r="AS47" i="2"/>
  <c r="AT47" i="2"/>
  <c r="AU47" i="2"/>
  <c r="AV47" i="2"/>
  <c r="AX47" i="2"/>
  <c r="AY47" i="2"/>
  <c r="AZ47" i="2"/>
  <c r="BA47" i="2"/>
  <c r="BB47" i="2"/>
  <c r="BC47" i="2"/>
  <c r="BD47" i="2"/>
  <c r="BE47" i="2"/>
  <c r="BF47" i="2"/>
  <c r="BG47" i="2"/>
  <c r="BH47" i="2"/>
  <c r="BI47" i="2"/>
  <c r="BJ47" i="2"/>
  <c r="BK47" i="2"/>
  <c r="BL47" i="2"/>
  <c r="BM47" i="2"/>
  <c r="BN47" i="2"/>
  <c r="BO47" i="2"/>
  <c r="BP47" i="2"/>
  <c r="BQ47" i="2"/>
  <c r="BR47" i="2"/>
  <c r="BS47" i="2"/>
  <c r="BT47" i="2"/>
  <c r="BU47" i="2"/>
  <c r="BV47" i="2"/>
  <c r="BW47" i="2"/>
  <c r="BX47" i="2"/>
  <c r="BY47" i="2"/>
  <c r="BZ47" i="2"/>
  <c r="CA47" i="2"/>
  <c r="CB47" i="2"/>
  <c r="CC47" i="2"/>
  <c r="CD47" i="2"/>
  <c r="CE47" i="2"/>
  <c r="CF47" i="2"/>
  <c r="CG47" i="2"/>
  <c r="CH47" i="2"/>
  <c r="CI47" i="2"/>
  <c r="CJ47" i="2"/>
  <c r="CK47" i="2"/>
  <c r="CL47" i="2"/>
  <c r="CM47" i="2"/>
  <c r="CN47" i="2"/>
  <c r="CO47" i="2"/>
  <c r="CP47" i="2"/>
  <c r="A48" i="2"/>
  <c r="B48" i="2"/>
  <c r="C48" i="2"/>
  <c r="D48" i="2"/>
  <c r="E48" i="2"/>
  <c r="F48" i="2"/>
  <c r="G48" i="2"/>
  <c r="H48" i="2"/>
  <c r="I48" i="2"/>
  <c r="J48" i="2"/>
  <c r="K48" i="2"/>
  <c r="L48" i="2"/>
  <c r="M48" i="2"/>
  <c r="N48" i="2"/>
  <c r="O48" i="2"/>
  <c r="Q48" i="2"/>
  <c r="R48" i="2"/>
  <c r="S48" i="2"/>
  <c r="T48" i="2"/>
  <c r="U48" i="2"/>
  <c r="W48" i="2"/>
  <c r="X48" i="2"/>
  <c r="Y48" i="2"/>
  <c r="AA48" i="2"/>
  <c r="AB48" i="2"/>
  <c r="AC48" i="2"/>
  <c r="AD48" i="2"/>
  <c r="AE48" i="2"/>
  <c r="AF48" i="2"/>
  <c r="AG48" i="2"/>
  <c r="AH48" i="2"/>
  <c r="AI48" i="2"/>
  <c r="AJ48" i="2"/>
  <c r="AK48" i="2"/>
  <c r="AL48" i="2"/>
  <c r="AM48" i="2"/>
  <c r="AN48" i="2"/>
  <c r="AO48" i="2"/>
  <c r="AP48" i="2"/>
  <c r="AQ48" i="2"/>
  <c r="AR48" i="2"/>
  <c r="AS48" i="2"/>
  <c r="AT48" i="2"/>
  <c r="AU48" i="2"/>
  <c r="AV48" i="2"/>
  <c r="AX48" i="2"/>
  <c r="AY48" i="2"/>
  <c r="AZ48" i="2"/>
  <c r="BA48" i="2"/>
  <c r="BB48" i="2"/>
  <c r="BC48" i="2"/>
  <c r="BD48" i="2"/>
  <c r="BE48" i="2"/>
  <c r="BF48" i="2"/>
  <c r="BG48" i="2"/>
  <c r="BH48" i="2"/>
  <c r="BI48" i="2"/>
  <c r="BJ48" i="2"/>
  <c r="BK48" i="2"/>
  <c r="BL48" i="2"/>
  <c r="BM48" i="2"/>
  <c r="BN48" i="2"/>
  <c r="BO48" i="2"/>
  <c r="BP48" i="2"/>
  <c r="BQ48" i="2"/>
  <c r="BR48" i="2"/>
  <c r="BS48" i="2"/>
  <c r="BT48" i="2"/>
  <c r="BU48" i="2"/>
  <c r="BV48" i="2"/>
  <c r="BW48" i="2"/>
  <c r="BX48" i="2"/>
  <c r="BY48" i="2"/>
  <c r="BZ48" i="2"/>
  <c r="CA48" i="2"/>
  <c r="CB48" i="2"/>
  <c r="CC48" i="2"/>
  <c r="CD48" i="2"/>
  <c r="CE48" i="2"/>
  <c r="CF48" i="2"/>
  <c r="CG48" i="2"/>
  <c r="CH48" i="2"/>
  <c r="CI48" i="2"/>
  <c r="CJ48" i="2"/>
  <c r="CK48" i="2"/>
  <c r="CL48" i="2"/>
  <c r="CM48" i="2"/>
  <c r="CN48" i="2"/>
  <c r="CO48" i="2"/>
  <c r="CP48" i="2"/>
  <c r="A49" i="2"/>
  <c r="B49" i="2"/>
  <c r="C49" i="2"/>
  <c r="D49" i="2"/>
  <c r="E49" i="2"/>
  <c r="F49" i="2"/>
  <c r="G49" i="2"/>
  <c r="H49" i="2"/>
  <c r="I49" i="2"/>
  <c r="J49" i="2"/>
  <c r="K49" i="2"/>
  <c r="L49" i="2"/>
  <c r="M49" i="2"/>
  <c r="N49" i="2"/>
  <c r="O49" i="2"/>
  <c r="Q49" i="2"/>
  <c r="R49" i="2"/>
  <c r="S49" i="2"/>
  <c r="T49" i="2"/>
  <c r="U49" i="2"/>
  <c r="W49" i="2"/>
  <c r="X49" i="2"/>
  <c r="Y49" i="2"/>
  <c r="AA49" i="2"/>
  <c r="AB49" i="2"/>
  <c r="AC49" i="2"/>
  <c r="AD49" i="2"/>
  <c r="AE49" i="2"/>
  <c r="AF49" i="2"/>
  <c r="AG49" i="2"/>
  <c r="AH49" i="2"/>
  <c r="AI49" i="2"/>
  <c r="AJ49" i="2"/>
  <c r="AK49" i="2"/>
  <c r="AL49" i="2"/>
  <c r="AM49" i="2"/>
  <c r="AN49" i="2"/>
  <c r="AO49" i="2"/>
  <c r="AP49" i="2"/>
  <c r="AQ49" i="2"/>
  <c r="AR49" i="2"/>
  <c r="AS49" i="2"/>
  <c r="AT49" i="2"/>
  <c r="AU49" i="2"/>
  <c r="AV49" i="2"/>
  <c r="AX49" i="2"/>
  <c r="AY49" i="2"/>
  <c r="AZ49" i="2"/>
  <c r="BA49" i="2"/>
  <c r="BB49" i="2"/>
  <c r="BC49" i="2"/>
  <c r="BD49" i="2"/>
  <c r="BE49" i="2"/>
  <c r="BF49" i="2"/>
  <c r="BG49" i="2"/>
  <c r="BH49" i="2"/>
  <c r="BI49" i="2"/>
  <c r="BJ49" i="2"/>
  <c r="BK49" i="2"/>
  <c r="BL49" i="2"/>
  <c r="BM49" i="2"/>
  <c r="BN49" i="2"/>
  <c r="BO49" i="2"/>
  <c r="BP49" i="2"/>
  <c r="BQ49" i="2"/>
  <c r="BR49" i="2"/>
  <c r="BS49" i="2"/>
  <c r="BT49" i="2"/>
  <c r="BU49" i="2"/>
  <c r="BV49" i="2"/>
  <c r="BW49" i="2"/>
  <c r="BX49" i="2"/>
  <c r="BY49" i="2"/>
  <c r="BZ49" i="2"/>
  <c r="CA49" i="2"/>
  <c r="CB49" i="2"/>
  <c r="CC49" i="2"/>
  <c r="CD49" i="2"/>
  <c r="CE49" i="2"/>
  <c r="CF49" i="2"/>
  <c r="CG49" i="2"/>
  <c r="CH49" i="2"/>
  <c r="CI49" i="2"/>
  <c r="CJ49" i="2"/>
  <c r="CK49" i="2"/>
  <c r="CL49" i="2"/>
  <c r="CM49" i="2"/>
  <c r="CN49" i="2"/>
  <c r="CO49" i="2"/>
  <c r="CP49" i="2"/>
  <c r="A50" i="2"/>
  <c r="B50" i="2"/>
  <c r="C50" i="2"/>
  <c r="D50" i="2"/>
  <c r="E50" i="2"/>
  <c r="F50" i="2"/>
  <c r="G50" i="2"/>
  <c r="H50" i="2"/>
  <c r="I50" i="2"/>
  <c r="J50" i="2"/>
  <c r="K50" i="2"/>
  <c r="L50" i="2"/>
  <c r="M50" i="2"/>
  <c r="N50" i="2"/>
  <c r="O50" i="2"/>
  <c r="Q50" i="2"/>
  <c r="R50" i="2"/>
  <c r="S50" i="2"/>
  <c r="T50" i="2"/>
  <c r="U50" i="2"/>
  <c r="W50" i="2"/>
  <c r="X50" i="2"/>
  <c r="Y50" i="2"/>
  <c r="AA50" i="2"/>
  <c r="AB50" i="2"/>
  <c r="AC50" i="2"/>
  <c r="AD50" i="2"/>
  <c r="AE50" i="2"/>
  <c r="AF50" i="2"/>
  <c r="AG50" i="2"/>
  <c r="AH50" i="2"/>
  <c r="AI50" i="2"/>
  <c r="AJ50" i="2"/>
  <c r="AK50" i="2"/>
  <c r="AL50" i="2"/>
  <c r="AM50" i="2"/>
  <c r="AN50" i="2"/>
  <c r="AO50" i="2"/>
  <c r="AP50" i="2"/>
  <c r="AQ50" i="2"/>
  <c r="AR50" i="2"/>
  <c r="AS50" i="2"/>
  <c r="AT50" i="2"/>
  <c r="AU50" i="2"/>
  <c r="AV50" i="2"/>
  <c r="AX50" i="2"/>
  <c r="AY50" i="2"/>
  <c r="AZ50" i="2"/>
  <c r="BA50" i="2"/>
  <c r="BB50" i="2"/>
  <c r="BC50" i="2"/>
  <c r="BD50" i="2"/>
  <c r="BE50" i="2"/>
  <c r="BF50" i="2"/>
  <c r="BG50" i="2"/>
  <c r="BH50" i="2"/>
  <c r="BI50" i="2"/>
  <c r="BJ50" i="2"/>
  <c r="BK50" i="2"/>
  <c r="BL50" i="2"/>
  <c r="BM50" i="2"/>
  <c r="BN50" i="2"/>
  <c r="BO50" i="2"/>
  <c r="BP50" i="2"/>
  <c r="BQ50" i="2"/>
  <c r="BR50" i="2"/>
  <c r="BS50" i="2"/>
  <c r="BT50" i="2"/>
  <c r="BU50" i="2"/>
  <c r="BV50" i="2"/>
  <c r="BW50" i="2"/>
  <c r="BX50" i="2"/>
  <c r="BY50" i="2"/>
  <c r="BZ50" i="2"/>
  <c r="CA50" i="2"/>
  <c r="CB50" i="2"/>
  <c r="CC50" i="2"/>
  <c r="CD50" i="2"/>
  <c r="CE50" i="2"/>
  <c r="CF50" i="2"/>
  <c r="CG50" i="2"/>
  <c r="CH50" i="2"/>
  <c r="CI50" i="2"/>
  <c r="CJ50" i="2"/>
  <c r="CK50" i="2"/>
  <c r="CL50" i="2"/>
  <c r="CM50" i="2"/>
  <c r="CN50" i="2"/>
  <c r="CO50" i="2"/>
  <c r="CP50" i="2"/>
  <c r="A51" i="2"/>
  <c r="B51" i="2"/>
  <c r="C51" i="2"/>
  <c r="D51" i="2"/>
  <c r="E51" i="2"/>
  <c r="F51" i="2"/>
  <c r="G51" i="2"/>
  <c r="H51" i="2"/>
  <c r="I51" i="2"/>
  <c r="J51" i="2"/>
  <c r="K51" i="2"/>
  <c r="L51" i="2"/>
  <c r="M51" i="2"/>
  <c r="N51" i="2"/>
  <c r="O51" i="2"/>
  <c r="Q51" i="2"/>
  <c r="R51" i="2"/>
  <c r="S51" i="2"/>
  <c r="T51" i="2"/>
  <c r="U51" i="2"/>
  <c r="W51" i="2"/>
  <c r="X51" i="2"/>
  <c r="Y51" i="2"/>
  <c r="AA51" i="2"/>
  <c r="AB51" i="2"/>
  <c r="AC51" i="2"/>
  <c r="AD51" i="2"/>
  <c r="AE51" i="2"/>
  <c r="AF51" i="2"/>
  <c r="AG51" i="2"/>
  <c r="AH51" i="2"/>
  <c r="AI51" i="2"/>
  <c r="AJ51" i="2"/>
  <c r="AK51" i="2"/>
  <c r="AL51" i="2"/>
  <c r="AM51" i="2"/>
  <c r="AN51" i="2"/>
  <c r="AO51" i="2"/>
  <c r="AP51" i="2"/>
  <c r="AQ51" i="2"/>
  <c r="AR51" i="2"/>
  <c r="AS51" i="2"/>
  <c r="AT51" i="2"/>
  <c r="AU51" i="2"/>
  <c r="AV51" i="2"/>
  <c r="AX51" i="2"/>
  <c r="AY51" i="2"/>
  <c r="AZ51" i="2"/>
  <c r="BA51" i="2"/>
  <c r="BB51" i="2"/>
  <c r="BC51" i="2"/>
  <c r="BD51" i="2"/>
  <c r="BE51" i="2"/>
  <c r="BF51" i="2"/>
  <c r="BG51" i="2"/>
  <c r="BH51" i="2"/>
  <c r="BI51" i="2"/>
  <c r="BJ51" i="2"/>
  <c r="BK51" i="2"/>
  <c r="BL51" i="2"/>
  <c r="BM51" i="2"/>
  <c r="BN51" i="2"/>
  <c r="BO51" i="2"/>
  <c r="BP51" i="2"/>
  <c r="BQ51" i="2"/>
  <c r="BR51" i="2"/>
  <c r="BS51" i="2"/>
  <c r="BT51" i="2"/>
  <c r="BU51" i="2"/>
  <c r="BV51" i="2"/>
  <c r="BW51" i="2"/>
  <c r="BX51" i="2"/>
  <c r="BY51" i="2"/>
  <c r="BZ51" i="2"/>
  <c r="CA51" i="2"/>
  <c r="CB51" i="2"/>
  <c r="CC51" i="2"/>
  <c r="CD51" i="2"/>
  <c r="CE51" i="2"/>
  <c r="CF51" i="2"/>
  <c r="CG51" i="2"/>
  <c r="CH51" i="2"/>
  <c r="CI51" i="2"/>
  <c r="CJ51" i="2"/>
  <c r="CK51" i="2"/>
  <c r="CL51" i="2"/>
  <c r="CM51" i="2"/>
  <c r="CN51" i="2"/>
  <c r="CO51" i="2"/>
  <c r="CP51" i="2"/>
  <c r="A52" i="2"/>
  <c r="B52" i="2"/>
  <c r="C52" i="2"/>
  <c r="D52" i="2"/>
  <c r="E52" i="2"/>
  <c r="F52" i="2"/>
  <c r="G52" i="2"/>
  <c r="H52" i="2"/>
  <c r="I52" i="2"/>
  <c r="J52" i="2"/>
  <c r="K52" i="2"/>
  <c r="L52" i="2"/>
  <c r="M52" i="2"/>
  <c r="N52" i="2"/>
  <c r="O52" i="2"/>
  <c r="Q52" i="2"/>
  <c r="R52" i="2"/>
  <c r="S52" i="2"/>
  <c r="T52" i="2"/>
  <c r="U52" i="2"/>
  <c r="W52" i="2"/>
  <c r="X52" i="2"/>
  <c r="Y52" i="2"/>
  <c r="AA52" i="2"/>
  <c r="AB52" i="2"/>
  <c r="AC52" i="2"/>
  <c r="AD52" i="2"/>
  <c r="AE52" i="2"/>
  <c r="AF52" i="2"/>
  <c r="AG52" i="2"/>
  <c r="AH52" i="2"/>
  <c r="AI52" i="2"/>
  <c r="AJ52" i="2"/>
  <c r="AK52" i="2"/>
  <c r="AL52" i="2"/>
  <c r="AM52" i="2"/>
  <c r="AN52" i="2"/>
  <c r="AO52" i="2"/>
  <c r="AP52" i="2"/>
  <c r="AQ52" i="2"/>
  <c r="AR52" i="2"/>
  <c r="AS52" i="2"/>
  <c r="AT52" i="2"/>
  <c r="AU52" i="2"/>
  <c r="AV52" i="2"/>
  <c r="AX52" i="2"/>
  <c r="AY52" i="2"/>
  <c r="AZ52" i="2"/>
  <c r="BA52" i="2"/>
  <c r="BB52" i="2"/>
  <c r="BC52" i="2"/>
  <c r="BD52" i="2"/>
  <c r="BE52" i="2"/>
  <c r="BF52" i="2"/>
  <c r="BG52" i="2"/>
  <c r="BH52" i="2"/>
  <c r="BI52" i="2"/>
  <c r="BJ52" i="2"/>
  <c r="BK52" i="2"/>
  <c r="BL52" i="2"/>
  <c r="BM52" i="2"/>
  <c r="BN52" i="2"/>
  <c r="BO52" i="2"/>
  <c r="BP52" i="2"/>
  <c r="BQ52" i="2"/>
  <c r="BR52" i="2"/>
  <c r="BS52" i="2"/>
  <c r="BT52" i="2"/>
  <c r="BU52" i="2"/>
  <c r="BV52" i="2"/>
  <c r="BW52" i="2"/>
  <c r="BX52" i="2"/>
  <c r="BY52" i="2"/>
  <c r="BZ52" i="2"/>
  <c r="CA52" i="2"/>
  <c r="CB52" i="2"/>
  <c r="CC52" i="2"/>
  <c r="CD52" i="2"/>
  <c r="CE52" i="2"/>
  <c r="CF52" i="2"/>
  <c r="CG52" i="2"/>
  <c r="CH52" i="2"/>
  <c r="CI52" i="2"/>
  <c r="CJ52" i="2"/>
  <c r="CK52" i="2"/>
  <c r="CL52" i="2"/>
  <c r="CM52" i="2"/>
  <c r="CN52" i="2"/>
  <c r="CO52" i="2"/>
  <c r="CP52" i="2"/>
  <c r="A53" i="2"/>
  <c r="B53" i="2"/>
  <c r="C53" i="2"/>
  <c r="D53" i="2"/>
  <c r="E53" i="2"/>
  <c r="F53" i="2"/>
  <c r="G53" i="2"/>
  <c r="H53" i="2"/>
  <c r="I53" i="2"/>
  <c r="J53" i="2"/>
  <c r="K53" i="2"/>
  <c r="L53" i="2"/>
  <c r="M53" i="2"/>
  <c r="N53" i="2"/>
  <c r="O53" i="2"/>
  <c r="Q53" i="2"/>
  <c r="R53" i="2"/>
  <c r="S53" i="2"/>
  <c r="T53" i="2"/>
  <c r="U53" i="2"/>
  <c r="W53" i="2"/>
  <c r="X53" i="2"/>
  <c r="Y53" i="2"/>
  <c r="AA53" i="2"/>
  <c r="AB53" i="2"/>
  <c r="AC53" i="2"/>
  <c r="AD53" i="2"/>
  <c r="AE53" i="2"/>
  <c r="AF53" i="2"/>
  <c r="AG53" i="2"/>
  <c r="AH53" i="2"/>
  <c r="AI53" i="2"/>
  <c r="AJ53" i="2"/>
  <c r="AK53" i="2"/>
  <c r="AL53" i="2"/>
  <c r="AM53" i="2"/>
  <c r="AN53" i="2"/>
  <c r="AO53" i="2"/>
  <c r="AP53" i="2"/>
  <c r="AQ53" i="2"/>
  <c r="AR53" i="2"/>
  <c r="AS53" i="2"/>
  <c r="AT53" i="2"/>
  <c r="AU53" i="2"/>
  <c r="AV53" i="2"/>
  <c r="AX53" i="2"/>
  <c r="AY53" i="2"/>
  <c r="AZ53" i="2"/>
  <c r="BA53" i="2"/>
  <c r="BB53" i="2"/>
  <c r="BC53" i="2"/>
  <c r="BD53" i="2"/>
  <c r="BE53" i="2"/>
  <c r="BF53" i="2"/>
  <c r="BG53" i="2"/>
  <c r="BH53" i="2"/>
  <c r="BI53" i="2"/>
  <c r="BJ53" i="2"/>
  <c r="BK53" i="2"/>
  <c r="BL53" i="2"/>
  <c r="BM53" i="2"/>
  <c r="BN53" i="2"/>
  <c r="BO53" i="2"/>
  <c r="BP53" i="2"/>
  <c r="BQ53" i="2"/>
  <c r="BR53" i="2"/>
  <c r="BS53" i="2"/>
  <c r="BT53" i="2"/>
  <c r="BU53" i="2"/>
  <c r="BV53" i="2"/>
  <c r="BW53" i="2"/>
  <c r="BX53" i="2"/>
  <c r="BY53" i="2"/>
  <c r="BZ53" i="2"/>
  <c r="CA53" i="2"/>
  <c r="CB53" i="2"/>
  <c r="CC53" i="2"/>
  <c r="CD53" i="2"/>
  <c r="CE53" i="2"/>
  <c r="CF53" i="2"/>
  <c r="CG53" i="2"/>
  <c r="CH53" i="2"/>
  <c r="CI53" i="2"/>
  <c r="CJ53" i="2"/>
  <c r="CK53" i="2"/>
  <c r="CL53" i="2"/>
  <c r="CM53" i="2"/>
  <c r="CN53" i="2"/>
  <c r="CO53" i="2"/>
  <c r="CP53" i="2"/>
  <c r="A54" i="2"/>
  <c r="B54" i="2"/>
  <c r="C54" i="2"/>
  <c r="D54" i="2"/>
  <c r="E54" i="2"/>
  <c r="F54" i="2"/>
  <c r="G54" i="2"/>
  <c r="H54" i="2"/>
  <c r="I54" i="2"/>
  <c r="J54" i="2"/>
  <c r="K54" i="2"/>
  <c r="L54" i="2"/>
  <c r="M54" i="2"/>
  <c r="N54" i="2"/>
  <c r="O54" i="2"/>
  <c r="Q54" i="2"/>
  <c r="R54" i="2"/>
  <c r="S54" i="2"/>
  <c r="T54" i="2"/>
  <c r="U54" i="2"/>
  <c r="W54" i="2"/>
  <c r="X54" i="2"/>
  <c r="Y54" i="2"/>
  <c r="AA54" i="2"/>
  <c r="AB54" i="2"/>
  <c r="AC54" i="2"/>
  <c r="AD54" i="2"/>
  <c r="AE54" i="2"/>
  <c r="AF54" i="2"/>
  <c r="AG54" i="2"/>
  <c r="AH54" i="2"/>
  <c r="AI54" i="2"/>
  <c r="AJ54" i="2"/>
  <c r="AK54" i="2"/>
  <c r="AL54" i="2"/>
  <c r="AM54" i="2"/>
  <c r="AN54" i="2"/>
  <c r="AO54" i="2"/>
  <c r="AP54" i="2"/>
  <c r="AQ54" i="2"/>
  <c r="AR54" i="2"/>
  <c r="AS54" i="2"/>
  <c r="AT54" i="2"/>
  <c r="AU54" i="2"/>
  <c r="AV54" i="2"/>
  <c r="AX54" i="2"/>
  <c r="AY54" i="2"/>
  <c r="AZ54" i="2"/>
  <c r="BA54" i="2"/>
  <c r="BB54" i="2"/>
  <c r="BC54" i="2"/>
  <c r="BD54" i="2"/>
  <c r="BE54" i="2"/>
  <c r="BF54" i="2"/>
  <c r="BG54" i="2"/>
  <c r="BH54" i="2"/>
  <c r="BI54" i="2"/>
  <c r="BJ54" i="2"/>
  <c r="BK54" i="2"/>
  <c r="BL54" i="2"/>
  <c r="BM54" i="2"/>
  <c r="BN54" i="2"/>
  <c r="BO54" i="2"/>
  <c r="BP54" i="2"/>
  <c r="BQ54" i="2"/>
  <c r="BR54" i="2"/>
  <c r="BS54" i="2"/>
  <c r="BT54" i="2"/>
  <c r="BU54" i="2"/>
  <c r="BV54" i="2"/>
  <c r="BW54" i="2"/>
  <c r="BX54" i="2"/>
  <c r="BY54" i="2"/>
  <c r="BZ54" i="2"/>
  <c r="CA54" i="2"/>
  <c r="CB54" i="2"/>
  <c r="CC54" i="2"/>
  <c r="CD54" i="2"/>
  <c r="CE54" i="2"/>
  <c r="CF54" i="2"/>
  <c r="CG54" i="2"/>
  <c r="CH54" i="2"/>
  <c r="CI54" i="2"/>
  <c r="CJ54" i="2"/>
  <c r="CK54" i="2"/>
  <c r="CL54" i="2"/>
  <c r="CM54" i="2"/>
  <c r="CN54" i="2"/>
  <c r="CO54" i="2"/>
  <c r="CP54" i="2"/>
  <c r="A55" i="2"/>
  <c r="B55" i="2"/>
  <c r="C55" i="2"/>
  <c r="D55" i="2"/>
  <c r="E55" i="2"/>
  <c r="F55" i="2"/>
  <c r="G55" i="2"/>
  <c r="H55" i="2"/>
  <c r="I55" i="2"/>
  <c r="J55" i="2"/>
  <c r="K55" i="2"/>
  <c r="L55" i="2"/>
  <c r="M55" i="2"/>
  <c r="N55" i="2"/>
  <c r="O55" i="2"/>
  <c r="Q55" i="2"/>
  <c r="R55" i="2"/>
  <c r="S55" i="2"/>
  <c r="T55" i="2"/>
  <c r="U55" i="2"/>
  <c r="W55" i="2"/>
  <c r="X55" i="2"/>
  <c r="Y55" i="2"/>
  <c r="AA55" i="2"/>
  <c r="AB55" i="2"/>
  <c r="AC55" i="2"/>
  <c r="AD55" i="2"/>
  <c r="AE55" i="2"/>
  <c r="AF55" i="2"/>
  <c r="AG55" i="2"/>
  <c r="AH55" i="2"/>
  <c r="AI55" i="2"/>
  <c r="AJ55" i="2"/>
  <c r="AK55" i="2"/>
  <c r="AL55" i="2"/>
  <c r="AM55" i="2"/>
  <c r="AN55" i="2"/>
  <c r="AO55" i="2"/>
  <c r="AP55" i="2"/>
  <c r="AQ55" i="2"/>
  <c r="AR55" i="2"/>
  <c r="AS55" i="2"/>
  <c r="AT55" i="2"/>
  <c r="AU55" i="2"/>
  <c r="AV55" i="2"/>
  <c r="AX55" i="2"/>
  <c r="AY55" i="2"/>
  <c r="AZ55" i="2"/>
  <c r="BA55" i="2"/>
  <c r="BB55" i="2"/>
  <c r="BC55" i="2"/>
  <c r="BD55" i="2"/>
  <c r="BE55" i="2"/>
  <c r="BF55" i="2"/>
  <c r="BG55" i="2"/>
  <c r="BH55" i="2"/>
  <c r="BI55" i="2"/>
  <c r="BJ55" i="2"/>
  <c r="BK55" i="2"/>
  <c r="BL55" i="2"/>
  <c r="BM55" i="2"/>
  <c r="BN55" i="2"/>
  <c r="BO55" i="2"/>
  <c r="BP55" i="2"/>
  <c r="BQ55" i="2"/>
  <c r="BR55" i="2"/>
  <c r="BS55" i="2"/>
  <c r="BT55" i="2"/>
  <c r="BU55" i="2"/>
  <c r="BV55" i="2"/>
  <c r="BW55" i="2"/>
  <c r="BX55" i="2"/>
  <c r="BY55" i="2"/>
  <c r="BZ55" i="2"/>
  <c r="CA55" i="2"/>
  <c r="CB55" i="2"/>
  <c r="CC55" i="2"/>
  <c r="CD55" i="2"/>
  <c r="CE55" i="2"/>
  <c r="CF55" i="2"/>
  <c r="CG55" i="2"/>
  <c r="CH55" i="2"/>
  <c r="CI55" i="2"/>
  <c r="CJ55" i="2"/>
  <c r="CK55" i="2"/>
  <c r="CL55" i="2"/>
  <c r="CM55" i="2"/>
  <c r="CN55" i="2"/>
  <c r="CO55" i="2"/>
  <c r="CP55" i="2"/>
  <c r="A56" i="2"/>
  <c r="B56" i="2"/>
  <c r="C56" i="2"/>
  <c r="D56" i="2"/>
  <c r="E56" i="2"/>
  <c r="F56" i="2"/>
  <c r="G56" i="2"/>
  <c r="H56" i="2"/>
  <c r="I56" i="2"/>
  <c r="J56" i="2"/>
  <c r="K56" i="2"/>
  <c r="L56" i="2"/>
  <c r="M56" i="2"/>
  <c r="N56" i="2"/>
  <c r="O56" i="2"/>
  <c r="Q56" i="2"/>
  <c r="R56" i="2"/>
  <c r="S56" i="2"/>
  <c r="T56" i="2"/>
  <c r="U56" i="2"/>
  <c r="W56" i="2"/>
  <c r="X56" i="2"/>
  <c r="Y56" i="2"/>
  <c r="AA56" i="2"/>
  <c r="AB56" i="2"/>
  <c r="AC56" i="2"/>
  <c r="AD56" i="2"/>
  <c r="AE56" i="2"/>
  <c r="AF56" i="2"/>
  <c r="AG56" i="2"/>
  <c r="AH56" i="2"/>
  <c r="AI56" i="2"/>
  <c r="AJ56" i="2"/>
  <c r="AK56" i="2"/>
  <c r="AL56" i="2"/>
  <c r="AM56" i="2"/>
  <c r="AN56" i="2"/>
  <c r="AO56" i="2"/>
  <c r="AP56" i="2"/>
  <c r="AQ56" i="2"/>
  <c r="AR56" i="2"/>
  <c r="AS56" i="2"/>
  <c r="AT56" i="2"/>
  <c r="AU56" i="2"/>
  <c r="AV56" i="2"/>
  <c r="AX56" i="2"/>
  <c r="AY56" i="2"/>
  <c r="AZ56" i="2"/>
  <c r="BA56" i="2"/>
  <c r="BB56" i="2"/>
  <c r="BC56" i="2"/>
  <c r="BD56" i="2"/>
  <c r="BE56" i="2"/>
  <c r="BF56" i="2"/>
  <c r="BG56" i="2"/>
  <c r="BH56" i="2"/>
  <c r="BI56" i="2"/>
  <c r="BJ56" i="2"/>
  <c r="BK56" i="2"/>
  <c r="BL56" i="2"/>
  <c r="BM56" i="2"/>
  <c r="BN56" i="2"/>
  <c r="BO56" i="2"/>
  <c r="BP56" i="2"/>
  <c r="BQ56" i="2"/>
  <c r="BR56" i="2"/>
  <c r="BS56" i="2"/>
  <c r="BT56" i="2"/>
  <c r="BU56" i="2"/>
  <c r="BV56" i="2"/>
  <c r="BW56" i="2"/>
  <c r="BX56" i="2"/>
  <c r="BY56" i="2"/>
  <c r="BZ56" i="2"/>
  <c r="CA56" i="2"/>
  <c r="CB56" i="2"/>
  <c r="CC56" i="2"/>
  <c r="CD56" i="2"/>
  <c r="CE56" i="2"/>
  <c r="CF56" i="2"/>
  <c r="CG56" i="2"/>
  <c r="CH56" i="2"/>
  <c r="CI56" i="2"/>
  <c r="CJ56" i="2"/>
  <c r="CK56" i="2"/>
  <c r="CL56" i="2"/>
  <c r="CM56" i="2"/>
  <c r="CN56" i="2"/>
  <c r="CO56" i="2"/>
  <c r="CP56" i="2"/>
  <c r="A57" i="2"/>
  <c r="B57" i="2"/>
  <c r="C57" i="2"/>
  <c r="D57" i="2"/>
  <c r="E57" i="2"/>
  <c r="F57" i="2"/>
  <c r="G57" i="2"/>
  <c r="H57" i="2"/>
  <c r="I57" i="2"/>
  <c r="J57" i="2"/>
  <c r="K57" i="2"/>
  <c r="L57" i="2"/>
  <c r="M57" i="2"/>
  <c r="N57" i="2"/>
  <c r="O57" i="2"/>
  <c r="Q57" i="2"/>
  <c r="R57" i="2"/>
  <c r="S57" i="2"/>
  <c r="T57" i="2"/>
  <c r="U57" i="2"/>
  <c r="W57" i="2"/>
  <c r="X57" i="2"/>
  <c r="Y57" i="2"/>
  <c r="AA57" i="2"/>
  <c r="AB57" i="2"/>
  <c r="AC57" i="2"/>
  <c r="AD57" i="2"/>
  <c r="AE57" i="2"/>
  <c r="AF57" i="2"/>
  <c r="AG57" i="2"/>
  <c r="AH57" i="2"/>
  <c r="AI57" i="2"/>
  <c r="AJ57" i="2"/>
  <c r="AK57" i="2"/>
  <c r="AL57" i="2"/>
  <c r="AM57" i="2"/>
  <c r="AN57" i="2"/>
  <c r="AO57" i="2"/>
  <c r="AP57" i="2"/>
  <c r="AQ57" i="2"/>
  <c r="AR57" i="2"/>
  <c r="AS57" i="2"/>
  <c r="AT57" i="2"/>
  <c r="AU57" i="2"/>
  <c r="AV57" i="2"/>
  <c r="AX57" i="2"/>
  <c r="AY57" i="2"/>
  <c r="AZ57" i="2"/>
  <c r="BA57" i="2"/>
  <c r="BB57" i="2"/>
  <c r="BC57" i="2"/>
  <c r="BD57" i="2"/>
  <c r="BE57" i="2"/>
  <c r="BF57" i="2"/>
  <c r="BG57" i="2"/>
  <c r="BH57" i="2"/>
  <c r="BI57" i="2"/>
  <c r="BJ57" i="2"/>
  <c r="BK57" i="2"/>
  <c r="BL57" i="2"/>
  <c r="BM57" i="2"/>
  <c r="BN57" i="2"/>
  <c r="BO57" i="2"/>
  <c r="BP57" i="2"/>
  <c r="BQ57" i="2"/>
  <c r="BR57" i="2"/>
  <c r="BS57" i="2"/>
  <c r="BT57" i="2"/>
  <c r="BU57" i="2"/>
  <c r="BV57" i="2"/>
  <c r="BW57" i="2"/>
  <c r="BX57" i="2"/>
  <c r="BY57" i="2"/>
  <c r="BZ57" i="2"/>
  <c r="CA57" i="2"/>
  <c r="CB57" i="2"/>
  <c r="CC57" i="2"/>
  <c r="CD57" i="2"/>
  <c r="CE57" i="2"/>
  <c r="CF57" i="2"/>
  <c r="CG57" i="2"/>
  <c r="CH57" i="2"/>
  <c r="CI57" i="2"/>
  <c r="CJ57" i="2"/>
  <c r="CK57" i="2"/>
  <c r="CL57" i="2"/>
  <c r="CM57" i="2"/>
  <c r="CN57" i="2"/>
  <c r="CO57" i="2"/>
  <c r="CP57" i="2"/>
  <c r="A58" i="2"/>
  <c r="B58" i="2"/>
  <c r="C58" i="2"/>
  <c r="D58" i="2"/>
  <c r="E58" i="2"/>
  <c r="F58" i="2"/>
  <c r="G58" i="2"/>
  <c r="H58" i="2"/>
  <c r="I58" i="2"/>
  <c r="J58" i="2"/>
  <c r="K58" i="2"/>
  <c r="L58" i="2"/>
  <c r="M58" i="2"/>
  <c r="N58" i="2"/>
  <c r="O58" i="2"/>
  <c r="Q58" i="2"/>
  <c r="R58" i="2"/>
  <c r="S58" i="2"/>
  <c r="T58" i="2"/>
  <c r="U58" i="2"/>
  <c r="W58" i="2"/>
  <c r="X58" i="2"/>
  <c r="Y58" i="2"/>
  <c r="AA58" i="2"/>
  <c r="AB58" i="2"/>
  <c r="AC58" i="2"/>
  <c r="AD58" i="2"/>
  <c r="AE58" i="2"/>
  <c r="AF58" i="2"/>
  <c r="AG58" i="2"/>
  <c r="AH58" i="2"/>
  <c r="AI58" i="2"/>
  <c r="AJ58" i="2"/>
  <c r="AK58" i="2"/>
  <c r="AL58" i="2"/>
  <c r="AM58" i="2"/>
  <c r="AN58" i="2"/>
  <c r="AO58" i="2"/>
  <c r="AP58" i="2"/>
  <c r="AQ58" i="2"/>
  <c r="AR58" i="2"/>
  <c r="AS58" i="2"/>
  <c r="AT58" i="2"/>
  <c r="AU58" i="2"/>
  <c r="AV58" i="2"/>
  <c r="AX58" i="2"/>
  <c r="AY58" i="2"/>
  <c r="AZ58" i="2"/>
  <c r="BA58" i="2"/>
  <c r="BB58" i="2"/>
  <c r="BC58" i="2"/>
  <c r="BD58" i="2"/>
  <c r="BE58" i="2"/>
  <c r="BF58" i="2"/>
  <c r="BG58" i="2"/>
  <c r="BH58" i="2"/>
  <c r="BI58" i="2"/>
  <c r="BJ58" i="2"/>
  <c r="BK58" i="2"/>
  <c r="BL58" i="2"/>
  <c r="BM58" i="2"/>
  <c r="BN58" i="2"/>
  <c r="BO58" i="2"/>
  <c r="BP58" i="2"/>
  <c r="BQ58" i="2"/>
  <c r="BR58" i="2"/>
  <c r="BS58" i="2"/>
  <c r="BT58" i="2"/>
  <c r="BU58" i="2"/>
  <c r="BV58" i="2"/>
  <c r="BW58" i="2"/>
  <c r="BX58" i="2"/>
  <c r="BY58" i="2"/>
  <c r="BZ58" i="2"/>
  <c r="CA58" i="2"/>
  <c r="CB58" i="2"/>
  <c r="CC58" i="2"/>
  <c r="CD58" i="2"/>
  <c r="CE58" i="2"/>
  <c r="CF58" i="2"/>
  <c r="CG58" i="2"/>
  <c r="CH58" i="2"/>
  <c r="CI58" i="2"/>
  <c r="CJ58" i="2"/>
  <c r="CK58" i="2"/>
  <c r="CL58" i="2"/>
  <c r="CM58" i="2"/>
  <c r="CN58" i="2"/>
  <c r="CO58" i="2"/>
  <c r="CP58" i="2"/>
  <c r="A59" i="2"/>
  <c r="B59" i="2"/>
  <c r="C59" i="2"/>
  <c r="D59" i="2"/>
  <c r="E59" i="2"/>
  <c r="F59" i="2"/>
  <c r="G59" i="2"/>
  <c r="H59" i="2"/>
  <c r="I59" i="2"/>
  <c r="J59" i="2"/>
  <c r="K59" i="2"/>
  <c r="L59" i="2"/>
  <c r="M59" i="2"/>
  <c r="N59" i="2"/>
  <c r="O59" i="2"/>
  <c r="Q59" i="2"/>
  <c r="R59" i="2"/>
  <c r="S59" i="2"/>
  <c r="T59" i="2"/>
  <c r="U59" i="2"/>
  <c r="W59" i="2"/>
  <c r="X59" i="2"/>
  <c r="Y59" i="2"/>
  <c r="AA59" i="2"/>
  <c r="AB59" i="2"/>
  <c r="AC59" i="2"/>
  <c r="AD59" i="2"/>
  <c r="AE59" i="2"/>
  <c r="AF59" i="2"/>
  <c r="AG59" i="2"/>
  <c r="AH59" i="2"/>
  <c r="AI59" i="2"/>
  <c r="AJ59" i="2"/>
  <c r="AK59" i="2"/>
  <c r="AL59" i="2"/>
  <c r="AM59" i="2"/>
  <c r="AN59" i="2"/>
  <c r="AO59" i="2"/>
  <c r="AP59" i="2"/>
  <c r="AQ59" i="2"/>
  <c r="AR59" i="2"/>
  <c r="AS59" i="2"/>
  <c r="AT59" i="2"/>
  <c r="AU59" i="2"/>
  <c r="AV59" i="2"/>
  <c r="AX59" i="2"/>
  <c r="AY59" i="2"/>
  <c r="AZ59" i="2"/>
  <c r="BA59" i="2"/>
  <c r="BB59" i="2"/>
  <c r="BC59" i="2"/>
  <c r="BD59" i="2"/>
  <c r="BE59" i="2"/>
  <c r="BF59" i="2"/>
  <c r="BG59" i="2"/>
  <c r="BH59" i="2"/>
  <c r="BI59" i="2"/>
  <c r="BJ59" i="2"/>
  <c r="BK59" i="2"/>
  <c r="BL59" i="2"/>
  <c r="BM59" i="2"/>
  <c r="BN59" i="2"/>
  <c r="BO59" i="2"/>
  <c r="BP59" i="2"/>
  <c r="BQ59" i="2"/>
  <c r="BR59" i="2"/>
  <c r="BS59" i="2"/>
  <c r="BT59" i="2"/>
  <c r="BU59" i="2"/>
  <c r="BV59" i="2"/>
  <c r="BW59" i="2"/>
  <c r="BX59" i="2"/>
  <c r="BY59" i="2"/>
  <c r="BZ59" i="2"/>
  <c r="CA59" i="2"/>
  <c r="CB59" i="2"/>
  <c r="CC59" i="2"/>
  <c r="CD59" i="2"/>
  <c r="CE59" i="2"/>
  <c r="CF59" i="2"/>
  <c r="CG59" i="2"/>
  <c r="CH59" i="2"/>
  <c r="CI59" i="2"/>
  <c r="CJ59" i="2"/>
  <c r="CK59" i="2"/>
  <c r="CL59" i="2"/>
  <c r="CM59" i="2"/>
  <c r="CN59" i="2"/>
  <c r="CO59" i="2"/>
  <c r="CP59" i="2"/>
  <c r="A60" i="2"/>
  <c r="B60" i="2"/>
  <c r="C60" i="2"/>
  <c r="D60" i="2"/>
  <c r="E60" i="2"/>
  <c r="F60" i="2"/>
  <c r="G60" i="2"/>
  <c r="H60" i="2"/>
  <c r="I60" i="2"/>
  <c r="J60" i="2"/>
  <c r="K60" i="2"/>
  <c r="L60" i="2"/>
  <c r="M60" i="2"/>
  <c r="N60" i="2"/>
  <c r="O60" i="2"/>
  <c r="Q60" i="2"/>
  <c r="R60" i="2"/>
  <c r="S60" i="2"/>
  <c r="T60" i="2"/>
  <c r="U60" i="2"/>
  <c r="W60" i="2"/>
  <c r="X60" i="2"/>
  <c r="Y60" i="2"/>
  <c r="AA60" i="2"/>
  <c r="AB60" i="2"/>
  <c r="AC60" i="2"/>
  <c r="AD60" i="2"/>
  <c r="AE60" i="2"/>
  <c r="AF60" i="2"/>
  <c r="AG60" i="2"/>
  <c r="AH60" i="2"/>
  <c r="AI60" i="2"/>
  <c r="AJ60" i="2"/>
  <c r="AK60" i="2"/>
  <c r="AL60" i="2"/>
  <c r="AM60" i="2"/>
  <c r="AN60" i="2"/>
  <c r="AO60" i="2"/>
  <c r="AP60" i="2"/>
  <c r="AQ60" i="2"/>
  <c r="AR60" i="2"/>
  <c r="AS60" i="2"/>
  <c r="AT60" i="2"/>
  <c r="AU60" i="2"/>
  <c r="AV60" i="2"/>
  <c r="AX60" i="2"/>
  <c r="AY60" i="2"/>
  <c r="AZ60" i="2"/>
  <c r="BA60" i="2"/>
  <c r="BB60" i="2"/>
  <c r="BC60" i="2"/>
  <c r="BD60" i="2"/>
  <c r="BE60" i="2"/>
  <c r="BF60" i="2"/>
  <c r="BG60" i="2"/>
  <c r="BH60" i="2"/>
  <c r="BI60" i="2"/>
  <c r="BJ60" i="2"/>
  <c r="BK60" i="2"/>
  <c r="BL60" i="2"/>
  <c r="BM60" i="2"/>
  <c r="BN60" i="2"/>
  <c r="BO60" i="2"/>
  <c r="BP60" i="2"/>
  <c r="BQ60" i="2"/>
  <c r="BR60" i="2"/>
  <c r="BS60" i="2"/>
  <c r="BT60" i="2"/>
  <c r="BU60" i="2"/>
  <c r="BV60" i="2"/>
  <c r="BW60" i="2"/>
  <c r="BX60" i="2"/>
  <c r="BY60" i="2"/>
  <c r="BZ60" i="2"/>
  <c r="CA60" i="2"/>
  <c r="CB60" i="2"/>
  <c r="CC60" i="2"/>
  <c r="CD60" i="2"/>
  <c r="CE60" i="2"/>
  <c r="CF60" i="2"/>
  <c r="CG60" i="2"/>
  <c r="CH60" i="2"/>
  <c r="CI60" i="2"/>
  <c r="CJ60" i="2"/>
  <c r="CK60" i="2"/>
  <c r="CL60" i="2"/>
  <c r="CM60" i="2"/>
  <c r="CN60" i="2"/>
  <c r="CO60" i="2"/>
  <c r="CP60" i="2"/>
  <c r="A61" i="2"/>
  <c r="B61" i="2"/>
  <c r="C61" i="2"/>
  <c r="D61" i="2"/>
  <c r="E61" i="2"/>
  <c r="F61" i="2"/>
  <c r="G61" i="2"/>
  <c r="H61" i="2"/>
  <c r="I61" i="2"/>
  <c r="J61" i="2"/>
  <c r="K61" i="2"/>
  <c r="L61" i="2"/>
  <c r="M61" i="2"/>
  <c r="N61" i="2"/>
  <c r="O61" i="2"/>
  <c r="Q61" i="2"/>
  <c r="R61" i="2"/>
  <c r="S61" i="2"/>
  <c r="T61" i="2"/>
  <c r="U61" i="2"/>
  <c r="W61" i="2"/>
  <c r="X61" i="2"/>
  <c r="Y61" i="2"/>
  <c r="AA61" i="2"/>
  <c r="AB61" i="2"/>
  <c r="AC61" i="2"/>
  <c r="AD61" i="2"/>
  <c r="AE61" i="2"/>
  <c r="AF61" i="2"/>
  <c r="AG61" i="2"/>
  <c r="AH61" i="2"/>
  <c r="AI61" i="2"/>
  <c r="AJ61" i="2"/>
  <c r="AK61" i="2"/>
  <c r="AL61" i="2"/>
  <c r="AM61" i="2"/>
  <c r="AN61" i="2"/>
  <c r="AO61" i="2"/>
  <c r="AP61" i="2"/>
  <c r="AQ61" i="2"/>
  <c r="AR61" i="2"/>
  <c r="AS61" i="2"/>
  <c r="AT61" i="2"/>
  <c r="AU61" i="2"/>
  <c r="AV61" i="2"/>
  <c r="AX61" i="2"/>
  <c r="AY61" i="2"/>
  <c r="AZ61" i="2"/>
  <c r="BA61" i="2"/>
  <c r="BB61" i="2"/>
  <c r="BC61" i="2"/>
  <c r="BD61" i="2"/>
  <c r="BE61" i="2"/>
  <c r="BF61" i="2"/>
  <c r="BG61" i="2"/>
  <c r="BH61" i="2"/>
  <c r="BI61" i="2"/>
  <c r="BJ61" i="2"/>
  <c r="BK61" i="2"/>
  <c r="BL61" i="2"/>
  <c r="BM61" i="2"/>
  <c r="BN61" i="2"/>
  <c r="BO61" i="2"/>
  <c r="BP61" i="2"/>
  <c r="BQ61" i="2"/>
  <c r="BR61" i="2"/>
  <c r="BS61" i="2"/>
  <c r="BT61" i="2"/>
  <c r="BU61" i="2"/>
  <c r="BV61" i="2"/>
  <c r="BW61" i="2"/>
  <c r="BX61" i="2"/>
  <c r="BY61" i="2"/>
  <c r="BZ61" i="2"/>
  <c r="CA61" i="2"/>
  <c r="CB61" i="2"/>
  <c r="CC61" i="2"/>
  <c r="CD61" i="2"/>
  <c r="CE61" i="2"/>
  <c r="CF61" i="2"/>
  <c r="CG61" i="2"/>
  <c r="CH61" i="2"/>
  <c r="CI61" i="2"/>
  <c r="CJ61" i="2"/>
  <c r="CK61" i="2"/>
  <c r="CL61" i="2"/>
  <c r="CM61" i="2"/>
  <c r="CN61" i="2"/>
  <c r="CO61" i="2"/>
  <c r="CP61" i="2"/>
  <c r="A62" i="2"/>
  <c r="B62" i="2"/>
  <c r="C62" i="2"/>
  <c r="D62" i="2"/>
  <c r="E62" i="2"/>
  <c r="F62" i="2"/>
  <c r="G62" i="2"/>
  <c r="H62" i="2"/>
  <c r="I62" i="2"/>
  <c r="J62" i="2"/>
  <c r="K62" i="2"/>
  <c r="L62" i="2"/>
  <c r="M62" i="2"/>
  <c r="N62" i="2"/>
  <c r="O62" i="2"/>
  <c r="Q62" i="2"/>
  <c r="R62" i="2"/>
  <c r="S62" i="2"/>
  <c r="T62" i="2"/>
  <c r="U62" i="2"/>
  <c r="W62" i="2"/>
  <c r="X62" i="2"/>
  <c r="Y62" i="2"/>
  <c r="AA62" i="2"/>
  <c r="AB62" i="2"/>
  <c r="AC62" i="2"/>
  <c r="AD62" i="2"/>
  <c r="AE62" i="2"/>
  <c r="AF62" i="2"/>
  <c r="AG62" i="2"/>
  <c r="AH62" i="2"/>
  <c r="AI62" i="2"/>
  <c r="AJ62" i="2"/>
  <c r="AK62" i="2"/>
  <c r="AL62" i="2"/>
  <c r="AM62" i="2"/>
  <c r="AN62" i="2"/>
  <c r="AO62" i="2"/>
  <c r="AP62" i="2"/>
  <c r="AQ62" i="2"/>
  <c r="AR62" i="2"/>
  <c r="AS62" i="2"/>
  <c r="AT62" i="2"/>
  <c r="AU62" i="2"/>
  <c r="AV62" i="2"/>
  <c r="AX62" i="2"/>
  <c r="AY62" i="2"/>
  <c r="AZ62" i="2"/>
  <c r="BA62" i="2"/>
  <c r="BB62" i="2"/>
  <c r="BC62" i="2"/>
  <c r="BD62" i="2"/>
  <c r="BE62" i="2"/>
  <c r="BF62" i="2"/>
  <c r="BG62" i="2"/>
  <c r="BH62" i="2"/>
  <c r="BI62" i="2"/>
  <c r="BJ62" i="2"/>
  <c r="BK62" i="2"/>
  <c r="BL62" i="2"/>
  <c r="BM62" i="2"/>
  <c r="BN62" i="2"/>
  <c r="BO62" i="2"/>
  <c r="BP62" i="2"/>
  <c r="BQ62" i="2"/>
  <c r="BR62" i="2"/>
  <c r="BS62" i="2"/>
  <c r="BT62" i="2"/>
  <c r="BU62" i="2"/>
  <c r="BV62" i="2"/>
  <c r="BW62" i="2"/>
  <c r="BX62" i="2"/>
  <c r="BY62" i="2"/>
  <c r="BZ62" i="2"/>
  <c r="CA62" i="2"/>
  <c r="CB62" i="2"/>
  <c r="CC62" i="2"/>
  <c r="CD62" i="2"/>
  <c r="CE62" i="2"/>
  <c r="CF62" i="2"/>
  <c r="CG62" i="2"/>
  <c r="CH62" i="2"/>
  <c r="CI62" i="2"/>
  <c r="CJ62" i="2"/>
  <c r="CK62" i="2"/>
  <c r="CL62" i="2"/>
  <c r="CM62" i="2"/>
  <c r="CN62" i="2"/>
  <c r="CO62" i="2"/>
  <c r="CP62" i="2"/>
  <c r="A63" i="2"/>
  <c r="B63" i="2"/>
  <c r="C63" i="2"/>
  <c r="D63" i="2"/>
  <c r="E63" i="2"/>
  <c r="F63" i="2"/>
  <c r="G63" i="2"/>
  <c r="H63" i="2"/>
  <c r="I63" i="2"/>
  <c r="J63" i="2"/>
  <c r="K63" i="2"/>
  <c r="L63" i="2"/>
  <c r="M63" i="2"/>
  <c r="N63" i="2"/>
  <c r="O63" i="2"/>
  <c r="Q63" i="2"/>
  <c r="R63" i="2"/>
  <c r="S63" i="2"/>
  <c r="T63" i="2"/>
  <c r="U63" i="2"/>
  <c r="W63" i="2"/>
  <c r="X63" i="2"/>
  <c r="Y63" i="2"/>
  <c r="AA63" i="2"/>
  <c r="AB63" i="2"/>
  <c r="AC63" i="2"/>
  <c r="AD63" i="2"/>
  <c r="AE63" i="2"/>
  <c r="AF63" i="2"/>
  <c r="AG63" i="2"/>
  <c r="AH63" i="2"/>
  <c r="AI63" i="2"/>
  <c r="AJ63" i="2"/>
  <c r="AK63" i="2"/>
  <c r="AL63" i="2"/>
  <c r="AM63" i="2"/>
  <c r="AN63" i="2"/>
  <c r="AO63" i="2"/>
  <c r="AP63" i="2"/>
  <c r="AQ63" i="2"/>
  <c r="AR63" i="2"/>
  <c r="AS63" i="2"/>
  <c r="AT63" i="2"/>
  <c r="AU63" i="2"/>
  <c r="AV63" i="2"/>
  <c r="AX63" i="2"/>
  <c r="AY63" i="2"/>
  <c r="AZ63" i="2"/>
  <c r="BA63" i="2"/>
  <c r="BB63" i="2"/>
  <c r="BC63" i="2"/>
  <c r="BD63" i="2"/>
  <c r="BE63" i="2"/>
  <c r="BF63" i="2"/>
  <c r="BG63" i="2"/>
  <c r="BH63" i="2"/>
  <c r="BI63" i="2"/>
  <c r="BJ63" i="2"/>
  <c r="BK63" i="2"/>
  <c r="BL63" i="2"/>
  <c r="BM63" i="2"/>
  <c r="BN63" i="2"/>
  <c r="BO63" i="2"/>
  <c r="BP63" i="2"/>
  <c r="BQ63" i="2"/>
  <c r="BR63" i="2"/>
  <c r="BS63" i="2"/>
  <c r="BT63" i="2"/>
  <c r="BU63" i="2"/>
  <c r="BV63" i="2"/>
  <c r="BW63" i="2"/>
  <c r="BX63" i="2"/>
  <c r="BY63" i="2"/>
  <c r="BZ63" i="2"/>
  <c r="CA63" i="2"/>
  <c r="CB63" i="2"/>
  <c r="CC63" i="2"/>
  <c r="CD63" i="2"/>
  <c r="CE63" i="2"/>
  <c r="CF63" i="2"/>
  <c r="CG63" i="2"/>
  <c r="CH63" i="2"/>
  <c r="CI63" i="2"/>
  <c r="CJ63" i="2"/>
  <c r="CK63" i="2"/>
  <c r="CL63" i="2"/>
  <c r="CM63" i="2"/>
  <c r="CN63" i="2"/>
  <c r="CO63" i="2"/>
  <c r="CP63" i="2"/>
  <c r="A64" i="2"/>
  <c r="B64" i="2"/>
  <c r="C64" i="2"/>
  <c r="D64" i="2"/>
  <c r="E64" i="2"/>
  <c r="F64" i="2"/>
  <c r="G64" i="2"/>
  <c r="H64" i="2"/>
  <c r="I64" i="2"/>
  <c r="J64" i="2"/>
  <c r="K64" i="2"/>
  <c r="L64" i="2"/>
  <c r="M64" i="2"/>
  <c r="N64" i="2"/>
  <c r="O64" i="2"/>
  <c r="Q64" i="2"/>
  <c r="R64" i="2"/>
  <c r="S64" i="2"/>
  <c r="T64" i="2"/>
  <c r="U64" i="2"/>
  <c r="W64" i="2"/>
  <c r="X64" i="2"/>
  <c r="Y64" i="2"/>
  <c r="AA64" i="2"/>
  <c r="AB64" i="2"/>
  <c r="AC64" i="2"/>
  <c r="AD64" i="2"/>
  <c r="AE64" i="2"/>
  <c r="AF64" i="2"/>
  <c r="AG64" i="2"/>
  <c r="AH64" i="2"/>
  <c r="AI64" i="2"/>
  <c r="AJ64" i="2"/>
  <c r="AK64" i="2"/>
  <c r="AL64" i="2"/>
  <c r="AM64" i="2"/>
  <c r="AN64" i="2"/>
  <c r="AO64" i="2"/>
  <c r="AP64" i="2"/>
  <c r="AQ64" i="2"/>
  <c r="AR64" i="2"/>
  <c r="AS64" i="2"/>
  <c r="AT64" i="2"/>
  <c r="AU64" i="2"/>
  <c r="AV64" i="2"/>
  <c r="AX64" i="2"/>
  <c r="AY64" i="2"/>
  <c r="AZ64" i="2"/>
  <c r="BA64" i="2"/>
  <c r="BB64" i="2"/>
  <c r="BC64" i="2"/>
  <c r="BD64" i="2"/>
  <c r="BE64" i="2"/>
  <c r="BF64" i="2"/>
  <c r="BG64" i="2"/>
  <c r="BH64" i="2"/>
  <c r="BI64" i="2"/>
  <c r="BJ64" i="2"/>
  <c r="BK64" i="2"/>
  <c r="BL64" i="2"/>
  <c r="BM64" i="2"/>
  <c r="BN64" i="2"/>
  <c r="BO64" i="2"/>
  <c r="BP64" i="2"/>
  <c r="BQ64" i="2"/>
  <c r="BR64" i="2"/>
  <c r="BS64" i="2"/>
  <c r="BT64" i="2"/>
  <c r="BU64" i="2"/>
  <c r="BV64" i="2"/>
  <c r="BW64" i="2"/>
  <c r="BX64" i="2"/>
  <c r="BY64" i="2"/>
  <c r="BZ64" i="2"/>
  <c r="CA64" i="2"/>
  <c r="CB64" i="2"/>
  <c r="CC64" i="2"/>
  <c r="CD64" i="2"/>
  <c r="CE64" i="2"/>
  <c r="CF64" i="2"/>
  <c r="CG64" i="2"/>
  <c r="CH64" i="2"/>
  <c r="CI64" i="2"/>
  <c r="CJ64" i="2"/>
  <c r="CK64" i="2"/>
  <c r="CL64" i="2"/>
  <c r="CM64" i="2"/>
  <c r="CN64" i="2"/>
  <c r="CO64" i="2"/>
  <c r="CP64" i="2"/>
  <c r="A65" i="2"/>
  <c r="B65" i="2"/>
  <c r="C65" i="2"/>
  <c r="D65" i="2"/>
  <c r="E65" i="2"/>
  <c r="F65" i="2"/>
  <c r="G65" i="2"/>
  <c r="H65" i="2"/>
  <c r="I65" i="2"/>
  <c r="J65" i="2"/>
  <c r="K65" i="2"/>
  <c r="L65" i="2"/>
  <c r="M65" i="2"/>
  <c r="N65" i="2"/>
  <c r="O65" i="2"/>
  <c r="Q65" i="2"/>
  <c r="R65" i="2"/>
  <c r="S65" i="2"/>
  <c r="T65" i="2"/>
  <c r="U65" i="2"/>
  <c r="W65" i="2"/>
  <c r="X65" i="2"/>
  <c r="Y65" i="2"/>
  <c r="AA65" i="2"/>
  <c r="AB65" i="2"/>
  <c r="AC65" i="2"/>
  <c r="AD65" i="2"/>
  <c r="AE65" i="2"/>
  <c r="AF65" i="2"/>
  <c r="AG65" i="2"/>
  <c r="AH65" i="2"/>
  <c r="AI65" i="2"/>
  <c r="AJ65" i="2"/>
  <c r="AK65" i="2"/>
  <c r="AL65" i="2"/>
  <c r="AM65" i="2"/>
  <c r="AN65" i="2"/>
  <c r="AO65" i="2"/>
  <c r="AP65" i="2"/>
  <c r="AQ65" i="2"/>
  <c r="AR65" i="2"/>
  <c r="AS65" i="2"/>
  <c r="AT65" i="2"/>
  <c r="AU65" i="2"/>
  <c r="AV65" i="2"/>
  <c r="AX65" i="2"/>
  <c r="AY65" i="2"/>
  <c r="AZ65" i="2"/>
  <c r="BA65" i="2"/>
  <c r="BB65" i="2"/>
  <c r="BC65" i="2"/>
  <c r="BD65" i="2"/>
  <c r="BE65" i="2"/>
  <c r="BF65" i="2"/>
  <c r="BG65" i="2"/>
  <c r="BH65" i="2"/>
  <c r="BI65" i="2"/>
  <c r="BJ65" i="2"/>
  <c r="BK65" i="2"/>
  <c r="BL65" i="2"/>
  <c r="BM65" i="2"/>
  <c r="BN65" i="2"/>
  <c r="BO65" i="2"/>
  <c r="BP65" i="2"/>
  <c r="BQ65" i="2"/>
  <c r="BR65" i="2"/>
  <c r="BS65" i="2"/>
  <c r="BT65" i="2"/>
  <c r="BU65" i="2"/>
  <c r="BV65" i="2"/>
  <c r="BW65" i="2"/>
  <c r="BX65" i="2"/>
  <c r="BY65" i="2"/>
  <c r="BZ65" i="2"/>
  <c r="CA65" i="2"/>
  <c r="CB65" i="2"/>
  <c r="CC65" i="2"/>
  <c r="CD65" i="2"/>
  <c r="CE65" i="2"/>
  <c r="CF65" i="2"/>
  <c r="CG65" i="2"/>
  <c r="CH65" i="2"/>
  <c r="CI65" i="2"/>
  <c r="CJ65" i="2"/>
  <c r="CK65" i="2"/>
  <c r="CL65" i="2"/>
  <c r="CM65" i="2"/>
  <c r="CN65" i="2"/>
  <c r="CO65" i="2"/>
  <c r="CP65" i="2"/>
  <c r="A66" i="2"/>
  <c r="B66" i="2"/>
  <c r="C66" i="2"/>
  <c r="D66" i="2"/>
  <c r="E66" i="2"/>
  <c r="F66" i="2"/>
  <c r="G66" i="2"/>
  <c r="H66" i="2"/>
  <c r="I66" i="2"/>
  <c r="J66" i="2"/>
  <c r="K66" i="2"/>
  <c r="L66" i="2"/>
  <c r="M66" i="2"/>
  <c r="N66" i="2"/>
  <c r="O66" i="2"/>
  <c r="Q66" i="2"/>
  <c r="R66" i="2"/>
  <c r="S66" i="2"/>
  <c r="T66" i="2"/>
  <c r="U66" i="2"/>
  <c r="W66" i="2"/>
  <c r="X66" i="2"/>
  <c r="Y66" i="2"/>
  <c r="AA66" i="2"/>
  <c r="AB66" i="2"/>
  <c r="AC66" i="2"/>
  <c r="AD66" i="2"/>
  <c r="AE66" i="2"/>
  <c r="AF66" i="2"/>
  <c r="AG66" i="2"/>
  <c r="AH66" i="2"/>
  <c r="AI66" i="2"/>
  <c r="AJ66" i="2"/>
  <c r="AK66" i="2"/>
  <c r="AL66" i="2"/>
  <c r="AM66" i="2"/>
  <c r="AN66" i="2"/>
  <c r="AO66" i="2"/>
  <c r="AP66" i="2"/>
  <c r="AQ66" i="2"/>
  <c r="AR66" i="2"/>
  <c r="AS66" i="2"/>
  <c r="AT66" i="2"/>
  <c r="AU66" i="2"/>
  <c r="AV66" i="2"/>
  <c r="AX66" i="2"/>
  <c r="AY66" i="2"/>
  <c r="AZ66" i="2"/>
  <c r="BA66" i="2"/>
  <c r="BB66" i="2"/>
  <c r="BC66" i="2"/>
  <c r="BD66" i="2"/>
  <c r="BE66" i="2"/>
  <c r="BF66" i="2"/>
  <c r="BG66" i="2"/>
  <c r="BH66" i="2"/>
  <c r="BI66" i="2"/>
  <c r="BJ66" i="2"/>
  <c r="BK66" i="2"/>
  <c r="BL66" i="2"/>
  <c r="BM66" i="2"/>
  <c r="BN66" i="2"/>
  <c r="BO66" i="2"/>
  <c r="BP66" i="2"/>
  <c r="BQ66" i="2"/>
  <c r="BR66" i="2"/>
  <c r="BS66" i="2"/>
  <c r="BT66" i="2"/>
  <c r="BU66" i="2"/>
  <c r="BV66" i="2"/>
  <c r="BW66" i="2"/>
  <c r="BX66" i="2"/>
  <c r="BY66" i="2"/>
  <c r="BZ66" i="2"/>
  <c r="CA66" i="2"/>
  <c r="CB66" i="2"/>
  <c r="CC66" i="2"/>
  <c r="CD66" i="2"/>
  <c r="CE66" i="2"/>
  <c r="CF66" i="2"/>
  <c r="CG66" i="2"/>
  <c r="CH66" i="2"/>
  <c r="CI66" i="2"/>
  <c r="CJ66" i="2"/>
  <c r="CK66" i="2"/>
  <c r="CL66" i="2"/>
  <c r="CM66" i="2"/>
  <c r="CN66" i="2"/>
  <c r="CO66" i="2"/>
  <c r="CP66" i="2"/>
  <c r="A67" i="2"/>
  <c r="B67" i="2"/>
  <c r="C67" i="2"/>
  <c r="D67" i="2"/>
  <c r="E67" i="2"/>
  <c r="F67" i="2"/>
  <c r="G67" i="2"/>
  <c r="H67" i="2"/>
  <c r="I67" i="2"/>
  <c r="J67" i="2"/>
  <c r="K67" i="2"/>
  <c r="L67" i="2"/>
  <c r="M67" i="2"/>
  <c r="N67" i="2"/>
  <c r="O67" i="2"/>
  <c r="Q67" i="2"/>
  <c r="R67" i="2"/>
  <c r="S67" i="2"/>
  <c r="T67" i="2"/>
  <c r="U67" i="2"/>
  <c r="W67" i="2"/>
  <c r="X67" i="2"/>
  <c r="Y67" i="2"/>
  <c r="AA67" i="2"/>
  <c r="AB67" i="2"/>
  <c r="AC67" i="2"/>
  <c r="AD67" i="2"/>
  <c r="AE67" i="2"/>
  <c r="AF67" i="2"/>
  <c r="AG67" i="2"/>
  <c r="AH67" i="2"/>
  <c r="AI67" i="2"/>
  <c r="AJ67" i="2"/>
  <c r="AK67" i="2"/>
  <c r="AL67" i="2"/>
  <c r="AM67" i="2"/>
  <c r="AN67" i="2"/>
  <c r="AO67" i="2"/>
  <c r="AP67" i="2"/>
  <c r="AQ67" i="2"/>
  <c r="AR67" i="2"/>
  <c r="AS67" i="2"/>
  <c r="AT67" i="2"/>
  <c r="AU67" i="2"/>
  <c r="AV67" i="2"/>
  <c r="AX67" i="2"/>
  <c r="AY67" i="2"/>
  <c r="AZ67" i="2"/>
  <c r="BA67" i="2"/>
  <c r="BB67" i="2"/>
  <c r="BC67" i="2"/>
  <c r="BD67" i="2"/>
  <c r="BE67" i="2"/>
  <c r="BF67" i="2"/>
  <c r="BG67" i="2"/>
  <c r="BH67" i="2"/>
  <c r="BI67" i="2"/>
  <c r="BJ67" i="2"/>
  <c r="BK67" i="2"/>
  <c r="BL67" i="2"/>
  <c r="BM67" i="2"/>
  <c r="BN67" i="2"/>
  <c r="BO67" i="2"/>
  <c r="BP67" i="2"/>
  <c r="BQ67" i="2"/>
  <c r="BR67" i="2"/>
  <c r="BS67" i="2"/>
  <c r="BT67" i="2"/>
  <c r="BU67" i="2"/>
  <c r="BV67" i="2"/>
  <c r="BW67" i="2"/>
  <c r="BX67" i="2"/>
  <c r="BY67" i="2"/>
  <c r="BZ67" i="2"/>
  <c r="CA67" i="2"/>
  <c r="CB67" i="2"/>
  <c r="CC67" i="2"/>
  <c r="CD67" i="2"/>
  <c r="CE67" i="2"/>
  <c r="CF67" i="2"/>
  <c r="CG67" i="2"/>
  <c r="CH67" i="2"/>
  <c r="CI67" i="2"/>
  <c r="CJ67" i="2"/>
  <c r="CK67" i="2"/>
  <c r="CL67" i="2"/>
  <c r="CM67" i="2"/>
  <c r="CN67" i="2"/>
  <c r="CO67" i="2"/>
  <c r="CP67" i="2"/>
  <c r="A68" i="2"/>
  <c r="B68" i="2"/>
  <c r="C68" i="2"/>
  <c r="D68" i="2"/>
  <c r="E68" i="2"/>
  <c r="F68" i="2"/>
  <c r="G68" i="2"/>
  <c r="H68" i="2"/>
  <c r="I68" i="2"/>
  <c r="J68" i="2"/>
  <c r="K68" i="2"/>
  <c r="L68" i="2"/>
  <c r="M68" i="2"/>
  <c r="N68" i="2"/>
  <c r="O68" i="2"/>
  <c r="Q68" i="2"/>
  <c r="R68" i="2"/>
  <c r="S68" i="2"/>
  <c r="T68" i="2"/>
  <c r="U68" i="2"/>
  <c r="W68" i="2"/>
  <c r="X68" i="2"/>
  <c r="Y68" i="2"/>
  <c r="AA68" i="2"/>
  <c r="AB68" i="2"/>
  <c r="AC68" i="2"/>
  <c r="AD68" i="2"/>
  <c r="AE68" i="2"/>
  <c r="AF68" i="2"/>
  <c r="AG68" i="2"/>
  <c r="AH68" i="2"/>
  <c r="AI68" i="2"/>
  <c r="AJ68" i="2"/>
  <c r="AK68" i="2"/>
  <c r="AL68" i="2"/>
  <c r="AM68" i="2"/>
  <c r="AN68" i="2"/>
  <c r="AO68" i="2"/>
  <c r="AP68" i="2"/>
  <c r="AQ68" i="2"/>
  <c r="AR68" i="2"/>
  <c r="AS68" i="2"/>
  <c r="AT68" i="2"/>
  <c r="AU68" i="2"/>
  <c r="AV68" i="2"/>
  <c r="AX68" i="2"/>
  <c r="AY68" i="2"/>
  <c r="AZ68" i="2"/>
  <c r="BA68" i="2"/>
  <c r="BB68" i="2"/>
  <c r="BC68" i="2"/>
  <c r="BD68" i="2"/>
  <c r="BE68" i="2"/>
  <c r="BF68" i="2"/>
  <c r="BG68" i="2"/>
  <c r="BH68" i="2"/>
  <c r="BI68" i="2"/>
  <c r="BJ68" i="2"/>
  <c r="BK68" i="2"/>
  <c r="BL68" i="2"/>
  <c r="BM68" i="2"/>
  <c r="BN68" i="2"/>
  <c r="BO68" i="2"/>
  <c r="BP68" i="2"/>
  <c r="BQ68" i="2"/>
  <c r="BR68" i="2"/>
  <c r="BS68" i="2"/>
  <c r="BT68" i="2"/>
  <c r="BU68" i="2"/>
  <c r="BV68" i="2"/>
  <c r="BW68" i="2"/>
  <c r="BX68" i="2"/>
  <c r="BY68" i="2"/>
  <c r="BZ68" i="2"/>
  <c r="CA68" i="2"/>
  <c r="CB68" i="2"/>
  <c r="CC68" i="2"/>
  <c r="CD68" i="2"/>
  <c r="CE68" i="2"/>
  <c r="CF68" i="2"/>
  <c r="CG68" i="2"/>
  <c r="CH68" i="2"/>
  <c r="CI68" i="2"/>
  <c r="CJ68" i="2"/>
  <c r="CK68" i="2"/>
  <c r="CL68" i="2"/>
  <c r="CM68" i="2"/>
  <c r="CN68" i="2"/>
  <c r="CO68" i="2"/>
  <c r="CP68" i="2"/>
  <c r="A69" i="2"/>
  <c r="B69" i="2"/>
  <c r="C69" i="2"/>
  <c r="D69" i="2"/>
  <c r="E69" i="2"/>
  <c r="F69" i="2"/>
  <c r="G69" i="2"/>
  <c r="H69" i="2"/>
  <c r="I69" i="2"/>
  <c r="J69" i="2"/>
  <c r="K69" i="2"/>
  <c r="L69" i="2"/>
  <c r="M69" i="2"/>
  <c r="N69" i="2"/>
  <c r="O69" i="2"/>
  <c r="Q69" i="2"/>
  <c r="R69" i="2"/>
  <c r="S69" i="2"/>
  <c r="T69" i="2"/>
  <c r="U69" i="2"/>
  <c r="W69" i="2"/>
  <c r="X69" i="2"/>
  <c r="Y69" i="2"/>
  <c r="AA69" i="2"/>
  <c r="AB69" i="2"/>
  <c r="AC69" i="2"/>
  <c r="AD69" i="2"/>
  <c r="AE69" i="2"/>
  <c r="AF69" i="2"/>
  <c r="AG69" i="2"/>
  <c r="AH69" i="2"/>
  <c r="AI69" i="2"/>
  <c r="AJ69" i="2"/>
  <c r="AK69" i="2"/>
  <c r="AL69" i="2"/>
  <c r="AM69" i="2"/>
  <c r="AN69" i="2"/>
  <c r="AO69" i="2"/>
  <c r="AP69" i="2"/>
  <c r="AQ69" i="2"/>
  <c r="AR69" i="2"/>
  <c r="AS69" i="2"/>
  <c r="AT69" i="2"/>
  <c r="AU69" i="2"/>
  <c r="AV69" i="2"/>
  <c r="AX69" i="2"/>
  <c r="AY69" i="2"/>
  <c r="AZ69" i="2"/>
  <c r="BA69" i="2"/>
  <c r="BB69" i="2"/>
  <c r="BC69" i="2"/>
  <c r="BD69" i="2"/>
  <c r="BE69" i="2"/>
  <c r="BF69" i="2"/>
  <c r="BG69" i="2"/>
  <c r="BH69" i="2"/>
  <c r="BI69" i="2"/>
  <c r="BJ69" i="2"/>
  <c r="BK69" i="2"/>
  <c r="BL69" i="2"/>
  <c r="BM69" i="2"/>
  <c r="BN69" i="2"/>
  <c r="BO69" i="2"/>
  <c r="BP69" i="2"/>
  <c r="BQ69" i="2"/>
  <c r="BR69" i="2"/>
  <c r="BS69" i="2"/>
  <c r="BT69" i="2"/>
  <c r="BU69" i="2"/>
  <c r="BV69" i="2"/>
  <c r="BW69" i="2"/>
  <c r="BX69" i="2"/>
  <c r="BY69" i="2"/>
  <c r="BZ69" i="2"/>
  <c r="CA69" i="2"/>
  <c r="CB69" i="2"/>
  <c r="CC69" i="2"/>
  <c r="CD69" i="2"/>
  <c r="CE69" i="2"/>
  <c r="CF69" i="2"/>
  <c r="CG69" i="2"/>
  <c r="CH69" i="2"/>
  <c r="CI69" i="2"/>
  <c r="CJ69" i="2"/>
  <c r="CK69" i="2"/>
  <c r="CL69" i="2"/>
  <c r="CM69" i="2"/>
  <c r="CN69" i="2"/>
  <c r="CO69" i="2"/>
  <c r="CP69" i="2"/>
  <c r="A70" i="2"/>
  <c r="B70" i="2"/>
  <c r="C70" i="2"/>
  <c r="D70" i="2"/>
  <c r="E70" i="2"/>
  <c r="F70" i="2"/>
  <c r="G70" i="2"/>
  <c r="H70" i="2"/>
  <c r="I70" i="2"/>
  <c r="J70" i="2"/>
  <c r="K70" i="2"/>
  <c r="L70" i="2"/>
  <c r="M70" i="2"/>
  <c r="N70" i="2"/>
  <c r="O70" i="2"/>
  <c r="Q70" i="2"/>
  <c r="R70" i="2"/>
  <c r="S70" i="2"/>
  <c r="T70" i="2"/>
  <c r="U70" i="2"/>
  <c r="W70" i="2"/>
  <c r="X70" i="2"/>
  <c r="Y70" i="2"/>
  <c r="AA70" i="2"/>
  <c r="AB70" i="2"/>
  <c r="AC70" i="2"/>
  <c r="AD70" i="2"/>
  <c r="AE70" i="2"/>
  <c r="AF70" i="2"/>
  <c r="AG70" i="2"/>
  <c r="AH70" i="2"/>
  <c r="AI70" i="2"/>
  <c r="AJ70" i="2"/>
  <c r="AK70" i="2"/>
  <c r="AL70" i="2"/>
  <c r="AM70" i="2"/>
  <c r="AN70" i="2"/>
  <c r="AO70" i="2"/>
  <c r="AP70" i="2"/>
  <c r="AQ70" i="2"/>
  <c r="AR70" i="2"/>
  <c r="AS70" i="2"/>
  <c r="AT70" i="2"/>
  <c r="AU70" i="2"/>
  <c r="AV70" i="2"/>
  <c r="AX70" i="2"/>
  <c r="AY70" i="2"/>
  <c r="AZ70" i="2"/>
  <c r="BA70" i="2"/>
  <c r="BB70" i="2"/>
  <c r="BC70" i="2"/>
  <c r="BD70" i="2"/>
  <c r="BE70" i="2"/>
  <c r="BF70" i="2"/>
  <c r="BG70" i="2"/>
  <c r="BH70" i="2"/>
  <c r="BI70" i="2"/>
  <c r="BJ70" i="2"/>
  <c r="BK70" i="2"/>
  <c r="BL70" i="2"/>
  <c r="BM70" i="2"/>
  <c r="BN70" i="2"/>
  <c r="BO70" i="2"/>
  <c r="BP70" i="2"/>
  <c r="BQ70" i="2"/>
  <c r="BR70" i="2"/>
  <c r="BS70" i="2"/>
  <c r="BT70" i="2"/>
  <c r="BU70" i="2"/>
  <c r="BV70" i="2"/>
  <c r="BW70" i="2"/>
  <c r="BX70" i="2"/>
  <c r="BY70" i="2"/>
  <c r="BZ70" i="2"/>
  <c r="CA70" i="2"/>
  <c r="CB70" i="2"/>
  <c r="CC70" i="2"/>
  <c r="CD70" i="2"/>
  <c r="CE70" i="2"/>
  <c r="CF70" i="2"/>
  <c r="CG70" i="2"/>
  <c r="CH70" i="2"/>
  <c r="CI70" i="2"/>
  <c r="CJ70" i="2"/>
  <c r="CK70" i="2"/>
  <c r="CL70" i="2"/>
  <c r="CM70" i="2"/>
  <c r="CN70" i="2"/>
  <c r="CO70" i="2"/>
  <c r="CP70" i="2"/>
  <c r="A71" i="2"/>
  <c r="B71" i="2"/>
  <c r="C71" i="2"/>
  <c r="D71" i="2"/>
  <c r="E71" i="2"/>
  <c r="F71" i="2"/>
  <c r="G71" i="2"/>
  <c r="H71" i="2"/>
  <c r="I71" i="2"/>
  <c r="J71" i="2"/>
  <c r="K71" i="2"/>
  <c r="L71" i="2"/>
  <c r="M71" i="2"/>
  <c r="N71" i="2"/>
  <c r="O71" i="2"/>
  <c r="Q71" i="2"/>
  <c r="R71" i="2"/>
  <c r="S71" i="2"/>
  <c r="T71" i="2"/>
  <c r="U71" i="2"/>
  <c r="W71" i="2"/>
  <c r="X71" i="2"/>
  <c r="Y71" i="2"/>
  <c r="AA71" i="2"/>
  <c r="AB71" i="2"/>
  <c r="AC71" i="2"/>
  <c r="AD71" i="2"/>
  <c r="AE71" i="2"/>
  <c r="AF71" i="2"/>
  <c r="AG71" i="2"/>
  <c r="AH71" i="2"/>
  <c r="AI71" i="2"/>
  <c r="AJ71" i="2"/>
  <c r="AK71" i="2"/>
  <c r="AL71" i="2"/>
  <c r="AM71" i="2"/>
  <c r="AN71" i="2"/>
  <c r="AO71" i="2"/>
  <c r="AP71" i="2"/>
  <c r="AQ71" i="2"/>
  <c r="AR71" i="2"/>
  <c r="AS71" i="2"/>
  <c r="AT71" i="2"/>
  <c r="AU71" i="2"/>
  <c r="AV71" i="2"/>
  <c r="AX71" i="2"/>
  <c r="AY71" i="2"/>
  <c r="AZ71" i="2"/>
  <c r="BA71" i="2"/>
  <c r="BB71" i="2"/>
  <c r="BC71" i="2"/>
  <c r="BD71" i="2"/>
  <c r="BE71" i="2"/>
  <c r="BF71" i="2"/>
  <c r="BG71" i="2"/>
  <c r="BH71" i="2"/>
  <c r="BI71" i="2"/>
  <c r="BJ71" i="2"/>
  <c r="BK71" i="2"/>
  <c r="BL71" i="2"/>
  <c r="BM71" i="2"/>
  <c r="BN71" i="2"/>
  <c r="BO71" i="2"/>
  <c r="BP71" i="2"/>
  <c r="BQ71" i="2"/>
  <c r="BR71" i="2"/>
  <c r="BS71" i="2"/>
  <c r="BT71" i="2"/>
  <c r="BU71" i="2"/>
  <c r="BV71" i="2"/>
  <c r="BW71" i="2"/>
  <c r="BX71" i="2"/>
  <c r="BY71" i="2"/>
  <c r="BZ71" i="2"/>
  <c r="CA71" i="2"/>
  <c r="CB71" i="2"/>
  <c r="CC71" i="2"/>
  <c r="CD71" i="2"/>
  <c r="CE71" i="2"/>
  <c r="CF71" i="2"/>
  <c r="CG71" i="2"/>
  <c r="CH71" i="2"/>
  <c r="CI71" i="2"/>
  <c r="CJ71" i="2"/>
  <c r="CK71" i="2"/>
  <c r="CL71" i="2"/>
  <c r="CM71" i="2"/>
  <c r="CN71" i="2"/>
  <c r="CO71" i="2"/>
  <c r="CP71" i="2"/>
  <c r="A72" i="2"/>
  <c r="B72" i="2"/>
  <c r="C72" i="2"/>
  <c r="D72" i="2"/>
  <c r="E72" i="2"/>
  <c r="F72" i="2"/>
  <c r="G72" i="2"/>
  <c r="H72" i="2"/>
  <c r="I72" i="2"/>
  <c r="J72" i="2"/>
  <c r="K72" i="2"/>
  <c r="L72" i="2"/>
  <c r="M72" i="2"/>
  <c r="N72" i="2"/>
  <c r="O72" i="2"/>
  <c r="Q72" i="2"/>
  <c r="R72" i="2"/>
  <c r="S72" i="2"/>
  <c r="T72" i="2"/>
  <c r="U72" i="2"/>
  <c r="W72" i="2"/>
  <c r="X72" i="2"/>
  <c r="Y72" i="2"/>
  <c r="AA72" i="2"/>
  <c r="AB72" i="2"/>
  <c r="AC72" i="2"/>
  <c r="AD72" i="2"/>
  <c r="AE72" i="2"/>
  <c r="AF72" i="2"/>
  <c r="AG72" i="2"/>
  <c r="AH72" i="2"/>
  <c r="AI72" i="2"/>
  <c r="AJ72" i="2"/>
  <c r="AK72" i="2"/>
  <c r="AL72" i="2"/>
  <c r="AM72" i="2"/>
  <c r="AN72" i="2"/>
  <c r="AO72" i="2"/>
  <c r="AP72" i="2"/>
  <c r="AQ72" i="2"/>
  <c r="AR72" i="2"/>
  <c r="AS72" i="2"/>
  <c r="AT72" i="2"/>
  <c r="AU72" i="2"/>
  <c r="AV72" i="2"/>
  <c r="AX72" i="2"/>
  <c r="AY72" i="2"/>
  <c r="AZ72" i="2"/>
  <c r="BA72" i="2"/>
  <c r="BB72" i="2"/>
  <c r="BC72" i="2"/>
  <c r="BD72" i="2"/>
  <c r="BE72" i="2"/>
  <c r="BF72" i="2"/>
  <c r="BG72" i="2"/>
  <c r="BH72" i="2"/>
  <c r="BI72" i="2"/>
  <c r="BJ72" i="2"/>
  <c r="BK72" i="2"/>
  <c r="BL72" i="2"/>
  <c r="BM72" i="2"/>
  <c r="BN72" i="2"/>
  <c r="BO72" i="2"/>
  <c r="BP72" i="2"/>
  <c r="BQ72" i="2"/>
  <c r="BR72" i="2"/>
  <c r="BS72" i="2"/>
  <c r="BT72" i="2"/>
  <c r="BU72" i="2"/>
  <c r="BV72" i="2"/>
  <c r="BW72" i="2"/>
  <c r="BX72" i="2"/>
  <c r="BY72" i="2"/>
  <c r="BZ72" i="2"/>
  <c r="CA72" i="2"/>
  <c r="CB72" i="2"/>
  <c r="CC72" i="2"/>
  <c r="CD72" i="2"/>
  <c r="CE72" i="2"/>
  <c r="CF72" i="2"/>
  <c r="CG72" i="2"/>
  <c r="CH72" i="2"/>
  <c r="CI72" i="2"/>
  <c r="CJ72" i="2"/>
  <c r="CK72" i="2"/>
  <c r="CL72" i="2"/>
  <c r="CM72" i="2"/>
  <c r="CN72" i="2"/>
  <c r="CO72" i="2"/>
  <c r="CP72" i="2"/>
  <c r="A73" i="2"/>
  <c r="B73" i="2"/>
  <c r="C73" i="2"/>
  <c r="D73" i="2"/>
  <c r="E73" i="2"/>
  <c r="F73" i="2"/>
  <c r="G73" i="2"/>
  <c r="H73" i="2"/>
  <c r="I73" i="2"/>
  <c r="J73" i="2"/>
  <c r="K73" i="2"/>
  <c r="L73" i="2"/>
  <c r="M73" i="2"/>
  <c r="N73" i="2"/>
  <c r="O73" i="2"/>
  <c r="Q73" i="2"/>
  <c r="R73" i="2"/>
  <c r="S73" i="2"/>
  <c r="T73" i="2"/>
  <c r="U73" i="2"/>
  <c r="W73" i="2"/>
  <c r="X73" i="2"/>
  <c r="Y73" i="2"/>
  <c r="AA73" i="2"/>
  <c r="AB73" i="2"/>
  <c r="AC73" i="2"/>
  <c r="AD73" i="2"/>
  <c r="AE73" i="2"/>
  <c r="AF73" i="2"/>
  <c r="AG73" i="2"/>
  <c r="AH73" i="2"/>
  <c r="AI73" i="2"/>
  <c r="AJ73" i="2"/>
  <c r="AK73" i="2"/>
  <c r="AL73" i="2"/>
  <c r="AM73" i="2"/>
  <c r="AN73" i="2"/>
  <c r="AO73" i="2"/>
  <c r="AP73" i="2"/>
  <c r="AQ73" i="2"/>
  <c r="AR73" i="2"/>
  <c r="AS73" i="2"/>
  <c r="AT73" i="2"/>
  <c r="AU73" i="2"/>
  <c r="AV73" i="2"/>
  <c r="AX73" i="2"/>
  <c r="AY73" i="2"/>
  <c r="AZ73" i="2"/>
  <c r="BA73" i="2"/>
  <c r="BB73" i="2"/>
  <c r="BC73" i="2"/>
  <c r="BD73" i="2"/>
  <c r="BE73" i="2"/>
  <c r="BF73" i="2"/>
  <c r="BG73" i="2"/>
  <c r="BH73" i="2"/>
  <c r="BI73" i="2"/>
  <c r="BJ73" i="2"/>
  <c r="BK73" i="2"/>
  <c r="BL73" i="2"/>
  <c r="BM73" i="2"/>
  <c r="BN73" i="2"/>
  <c r="BO73" i="2"/>
  <c r="BP73" i="2"/>
  <c r="BQ73" i="2"/>
  <c r="BR73" i="2"/>
  <c r="BS73" i="2"/>
  <c r="BT73" i="2"/>
  <c r="BU73" i="2"/>
  <c r="BV73" i="2"/>
  <c r="BW73" i="2"/>
  <c r="BX73" i="2"/>
  <c r="BY73" i="2"/>
  <c r="BZ73" i="2"/>
  <c r="CA73" i="2"/>
  <c r="CB73" i="2"/>
  <c r="CC73" i="2"/>
  <c r="CD73" i="2"/>
  <c r="CE73" i="2"/>
  <c r="CF73" i="2"/>
  <c r="CG73" i="2"/>
  <c r="CH73" i="2"/>
  <c r="CI73" i="2"/>
  <c r="CJ73" i="2"/>
  <c r="CK73" i="2"/>
  <c r="CL73" i="2"/>
  <c r="CM73" i="2"/>
  <c r="CN73" i="2"/>
  <c r="CO73" i="2"/>
  <c r="CP73" i="2"/>
  <c r="A74" i="2"/>
  <c r="B74" i="2"/>
  <c r="C74" i="2"/>
  <c r="D74" i="2"/>
  <c r="E74" i="2"/>
  <c r="F74" i="2"/>
  <c r="G74" i="2"/>
  <c r="H74" i="2"/>
  <c r="I74" i="2"/>
  <c r="J74" i="2"/>
  <c r="K74" i="2"/>
  <c r="L74" i="2"/>
  <c r="M74" i="2"/>
  <c r="N74" i="2"/>
  <c r="O74" i="2"/>
  <c r="Q74" i="2"/>
  <c r="R74" i="2"/>
  <c r="S74" i="2"/>
  <c r="T74" i="2"/>
  <c r="U74" i="2"/>
  <c r="W74" i="2"/>
  <c r="X74" i="2"/>
  <c r="Y74" i="2"/>
  <c r="AA74" i="2"/>
  <c r="AB74" i="2"/>
  <c r="AC74" i="2"/>
  <c r="AD74" i="2"/>
  <c r="AE74" i="2"/>
  <c r="AF74" i="2"/>
  <c r="AG74" i="2"/>
  <c r="AH74" i="2"/>
  <c r="AI74" i="2"/>
  <c r="AJ74" i="2"/>
  <c r="AK74" i="2"/>
  <c r="AL74" i="2"/>
  <c r="AM74" i="2"/>
  <c r="AN74" i="2"/>
  <c r="AO74" i="2"/>
  <c r="AP74" i="2"/>
  <c r="AQ74" i="2"/>
  <c r="AR74" i="2"/>
  <c r="AS74" i="2"/>
  <c r="AT74" i="2"/>
  <c r="AU74" i="2"/>
  <c r="AV74" i="2"/>
  <c r="AX74" i="2"/>
  <c r="AY74" i="2"/>
  <c r="AZ74" i="2"/>
  <c r="BA74" i="2"/>
  <c r="BB74" i="2"/>
  <c r="BC74" i="2"/>
  <c r="BD74" i="2"/>
  <c r="BE74" i="2"/>
  <c r="BF74" i="2"/>
  <c r="BG74" i="2"/>
  <c r="BH74" i="2"/>
  <c r="BI74" i="2"/>
  <c r="BJ74" i="2"/>
  <c r="BK74" i="2"/>
  <c r="BL74" i="2"/>
  <c r="BM74" i="2"/>
  <c r="BN74" i="2"/>
  <c r="BO74" i="2"/>
  <c r="BP74" i="2"/>
  <c r="BQ74" i="2"/>
  <c r="BR74" i="2"/>
  <c r="BS74" i="2"/>
  <c r="BT74" i="2"/>
  <c r="BU74" i="2"/>
  <c r="BV74" i="2"/>
  <c r="BW74" i="2"/>
  <c r="BX74" i="2"/>
  <c r="BY74" i="2"/>
  <c r="BZ74" i="2"/>
  <c r="CA74" i="2"/>
  <c r="CB74" i="2"/>
  <c r="CC74" i="2"/>
  <c r="CD74" i="2"/>
  <c r="CE74" i="2"/>
  <c r="CF74" i="2"/>
  <c r="CG74" i="2"/>
  <c r="CH74" i="2"/>
  <c r="CI74" i="2"/>
  <c r="CJ74" i="2"/>
  <c r="CK74" i="2"/>
  <c r="CL74" i="2"/>
  <c r="CM74" i="2"/>
  <c r="CN74" i="2"/>
  <c r="CO74" i="2"/>
  <c r="CP74" i="2"/>
  <c r="A75" i="2"/>
  <c r="B75" i="2"/>
  <c r="C75" i="2"/>
  <c r="D75" i="2"/>
  <c r="E75" i="2"/>
  <c r="F75" i="2"/>
  <c r="G75" i="2"/>
  <c r="H75" i="2"/>
  <c r="I75" i="2"/>
  <c r="J75" i="2"/>
  <c r="K75" i="2"/>
  <c r="L75" i="2"/>
  <c r="M75" i="2"/>
  <c r="N75" i="2"/>
  <c r="O75" i="2"/>
  <c r="Q75" i="2"/>
  <c r="R75" i="2"/>
  <c r="S75" i="2"/>
  <c r="T75" i="2"/>
  <c r="U75" i="2"/>
  <c r="W75" i="2"/>
  <c r="X75" i="2"/>
  <c r="Y75" i="2"/>
  <c r="AA75" i="2"/>
  <c r="AB75" i="2"/>
  <c r="AC75" i="2"/>
  <c r="AD75" i="2"/>
  <c r="AE75" i="2"/>
  <c r="AF75" i="2"/>
  <c r="AG75" i="2"/>
  <c r="AH75" i="2"/>
  <c r="AI75" i="2"/>
  <c r="AJ75" i="2"/>
  <c r="AK75" i="2"/>
  <c r="AL75" i="2"/>
  <c r="AM75" i="2"/>
  <c r="AN75" i="2"/>
  <c r="AO75" i="2"/>
  <c r="AP75" i="2"/>
  <c r="AQ75" i="2"/>
  <c r="AR75" i="2"/>
  <c r="AS75" i="2"/>
  <c r="AT75" i="2"/>
  <c r="AU75" i="2"/>
  <c r="AV75" i="2"/>
  <c r="AX75" i="2"/>
  <c r="AY75" i="2"/>
  <c r="AZ75" i="2"/>
  <c r="BA75" i="2"/>
  <c r="BB75" i="2"/>
  <c r="BC75" i="2"/>
  <c r="BD75" i="2"/>
  <c r="BE75" i="2"/>
  <c r="BF75" i="2"/>
  <c r="BG75" i="2"/>
  <c r="BH75" i="2"/>
  <c r="BI75" i="2"/>
  <c r="BJ75" i="2"/>
  <c r="BK75" i="2"/>
  <c r="BL75" i="2"/>
  <c r="BM75" i="2"/>
  <c r="BN75" i="2"/>
  <c r="BO75" i="2"/>
  <c r="BP75" i="2"/>
  <c r="BQ75" i="2"/>
  <c r="BR75" i="2"/>
  <c r="BS75" i="2"/>
  <c r="BT75" i="2"/>
  <c r="BU75" i="2"/>
  <c r="BV75" i="2"/>
  <c r="BW75" i="2"/>
  <c r="BX75" i="2"/>
  <c r="BY75" i="2"/>
  <c r="BZ75" i="2"/>
  <c r="CA75" i="2"/>
  <c r="CB75" i="2"/>
  <c r="CC75" i="2"/>
  <c r="CD75" i="2"/>
  <c r="CE75" i="2"/>
  <c r="CF75" i="2"/>
  <c r="CG75" i="2"/>
  <c r="CH75" i="2"/>
  <c r="CI75" i="2"/>
  <c r="CJ75" i="2"/>
  <c r="CK75" i="2"/>
  <c r="CL75" i="2"/>
  <c r="CM75" i="2"/>
  <c r="CN75" i="2"/>
  <c r="CO75" i="2"/>
  <c r="CP75" i="2"/>
  <c r="A76" i="2"/>
  <c r="B76" i="2"/>
  <c r="C76" i="2"/>
  <c r="D76" i="2"/>
  <c r="E76" i="2"/>
  <c r="F76" i="2"/>
  <c r="G76" i="2"/>
  <c r="H76" i="2"/>
  <c r="I76" i="2"/>
  <c r="J76" i="2"/>
  <c r="K76" i="2"/>
  <c r="L76" i="2"/>
  <c r="M76" i="2"/>
  <c r="N76" i="2"/>
  <c r="O76" i="2"/>
  <c r="Q76" i="2"/>
  <c r="R76" i="2"/>
  <c r="S76" i="2"/>
  <c r="T76" i="2"/>
  <c r="U76" i="2"/>
  <c r="W76" i="2"/>
  <c r="X76" i="2"/>
  <c r="Y76" i="2"/>
  <c r="AA76" i="2"/>
  <c r="AB76" i="2"/>
  <c r="AC76" i="2"/>
  <c r="AD76" i="2"/>
  <c r="AE76" i="2"/>
  <c r="AF76" i="2"/>
  <c r="AG76" i="2"/>
  <c r="AH76" i="2"/>
  <c r="AI76" i="2"/>
  <c r="AJ76" i="2"/>
  <c r="AK76" i="2"/>
  <c r="AL76" i="2"/>
  <c r="AM76" i="2"/>
  <c r="AN76" i="2"/>
  <c r="AO76" i="2"/>
  <c r="AP76" i="2"/>
  <c r="AQ76" i="2"/>
  <c r="AR76" i="2"/>
  <c r="AS76" i="2"/>
  <c r="AT76" i="2"/>
  <c r="AU76" i="2"/>
  <c r="AV76" i="2"/>
  <c r="AX76" i="2"/>
  <c r="AY76" i="2"/>
  <c r="AZ76" i="2"/>
  <c r="BA76" i="2"/>
  <c r="BB76" i="2"/>
  <c r="BC76" i="2"/>
  <c r="BD76" i="2"/>
  <c r="BE76" i="2"/>
  <c r="BF76" i="2"/>
  <c r="BG76" i="2"/>
  <c r="BH76" i="2"/>
  <c r="BI76" i="2"/>
  <c r="BJ76" i="2"/>
  <c r="BK76" i="2"/>
  <c r="BL76" i="2"/>
  <c r="BM76" i="2"/>
  <c r="BN76" i="2"/>
  <c r="BO76" i="2"/>
  <c r="BP76" i="2"/>
  <c r="BQ76" i="2"/>
  <c r="BR76" i="2"/>
  <c r="BS76" i="2"/>
  <c r="BT76" i="2"/>
  <c r="BU76" i="2"/>
  <c r="BV76" i="2"/>
  <c r="BW76" i="2"/>
  <c r="BX76" i="2"/>
  <c r="BY76" i="2"/>
  <c r="BZ76" i="2"/>
  <c r="CA76" i="2"/>
  <c r="CB76" i="2"/>
  <c r="CC76" i="2"/>
  <c r="CD76" i="2"/>
  <c r="CE76" i="2"/>
  <c r="CF76" i="2"/>
  <c r="CG76" i="2"/>
  <c r="CH76" i="2"/>
  <c r="CI76" i="2"/>
  <c r="CJ76" i="2"/>
  <c r="CK76" i="2"/>
  <c r="CL76" i="2"/>
  <c r="CM76" i="2"/>
  <c r="CN76" i="2"/>
  <c r="CO76" i="2"/>
  <c r="CP76" i="2"/>
  <c r="A77" i="2"/>
  <c r="B77" i="2"/>
  <c r="C77" i="2"/>
  <c r="D77" i="2"/>
  <c r="E77" i="2"/>
  <c r="F77" i="2"/>
  <c r="G77" i="2"/>
  <c r="H77" i="2"/>
  <c r="I77" i="2"/>
  <c r="J77" i="2"/>
  <c r="K77" i="2"/>
  <c r="L77" i="2"/>
  <c r="M77" i="2"/>
  <c r="N77" i="2"/>
  <c r="O77" i="2"/>
  <c r="Q77" i="2"/>
  <c r="R77" i="2"/>
  <c r="S77" i="2"/>
  <c r="T77" i="2"/>
  <c r="U77" i="2"/>
  <c r="W77" i="2"/>
  <c r="X77" i="2"/>
  <c r="Y77" i="2"/>
  <c r="AA77" i="2"/>
  <c r="AB77" i="2"/>
  <c r="AC77" i="2"/>
  <c r="AD77" i="2"/>
  <c r="AE77" i="2"/>
  <c r="AF77" i="2"/>
  <c r="AG77" i="2"/>
  <c r="AH77" i="2"/>
  <c r="AI77" i="2"/>
  <c r="AJ77" i="2"/>
  <c r="AK77" i="2"/>
  <c r="AL77" i="2"/>
  <c r="AM77" i="2"/>
  <c r="AN77" i="2"/>
  <c r="AO77" i="2"/>
  <c r="AP77" i="2"/>
  <c r="AQ77" i="2"/>
  <c r="AR77" i="2"/>
  <c r="AS77" i="2"/>
  <c r="AT77" i="2"/>
  <c r="AU77" i="2"/>
  <c r="AV77" i="2"/>
  <c r="AX77" i="2"/>
  <c r="AY77" i="2"/>
  <c r="AZ77" i="2"/>
  <c r="BA77" i="2"/>
  <c r="BB77" i="2"/>
  <c r="BC77" i="2"/>
  <c r="BD77" i="2"/>
  <c r="BE77" i="2"/>
  <c r="BF77" i="2"/>
  <c r="BG77" i="2"/>
  <c r="BH77" i="2"/>
  <c r="BI77" i="2"/>
  <c r="BJ77" i="2"/>
  <c r="BK77" i="2"/>
  <c r="BL77" i="2"/>
  <c r="BM77" i="2"/>
  <c r="BN77" i="2"/>
  <c r="BO77" i="2"/>
  <c r="BP77" i="2"/>
  <c r="BQ77" i="2"/>
  <c r="BR77" i="2"/>
  <c r="BS77" i="2"/>
  <c r="BT77" i="2"/>
  <c r="BU77" i="2"/>
  <c r="BV77" i="2"/>
  <c r="BW77" i="2"/>
  <c r="BX77" i="2"/>
  <c r="BY77" i="2"/>
  <c r="BZ77" i="2"/>
  <c r="CA77" i="2"/>
  <c r="CB77" i="2"/>
  <c r="CC77" i="2"/>
  <c r="CD77" i="2"/>
  <c r="CE77" i="2"/>
  <c r="CF77" i="2"/>
  <c r="CG77" i="2"/>
  <c r="CH77" i="2"/>
  <c r="CI77" i="2"/>
  <c r="CJ77" i="2"/>
  <c r="CK77" i="2"/>
  <c r="CL77" i="2"/>
  <c r="CM77" i="2"/>
  <c r="CN77" i="2"/>
  <c r="CO77" i="2"/>
  <c r="CP77" i="2"/>
  <c r="A78" i="2"/>
  <c r="B78" i="2"/>
  <c r="C78" i="2"/>
  <c r="D78" i="2"/>
  <c r="E78" i="2"/>
  <c r="F78" i="2"/>
  <c r="G78" i="2"/>
  <c r="H78" i="2"/>
  <c r="I78" i="2"/>
  <c r="J78" i="2"/>
  <c r="K78" i="2"/>
  <c r="L78" i="2"/>
  <c r="M78" i="2"/>
  <c r="N78" i="2"/>
  <c r="O78" i="2"/>
  <c r="Q78" i="2"/>
  <c r="R78" i="2"/>
  <c r="S78" i="2"/>
  <c r="T78" i="2"/>
  <c r="U78" i="2"/>
  <c r="W78" i="2"/>
  <c r="X78" i="2"/>
  <c r="Y78" i="2"/>
  <c r="AA78" i="2"/>
  <c r="AB78" i="2"/>
  <c r="AC78" i="2"/>
  <c r="AD78" i="2"/>
  <c r="AE78" i="2"/>
  <c r="AF78" i="2"/>
  <c r="AG78" i="2"/>
  <c r="AH78" i="2"/>
  <c r="AI78" i="2"/>
  <c r="AJ78" i="2"/>
  <c r="AK78" i="2"/>
  <c r="AL78" i="2"/>
  <c r="AM78" i="2"/>
  <c r="AN78" i="2"/>
  <c r="AO78" i="2"/>
  <c r="AP78" i="2"/>
  <c r="AQ78" i="2"/>
  <c r="AR78" i="2"/>
  <c r="AS78" i="2"/>
  <c r="AT78" i="2"/>
  <c r="AU78" i="2"/>
  <c r="AV78" i="2"/>
  <c r="AX78" i="2"/>
  <c r="AY78" i="2"/>
  <c r="AZ78" i="2"/>
  <c r="BA78" i="2"/>
  <c r="BB78" i="2"/>
  <c r="BC78" i="2"/>
  <c r="BD78" i="2"/>
  <c r="BE78" i="2"/>
  <c r="BF78" i="2"/>
  <c r="BG78" i="2"/>
  <c r="BH78" i="2"/>
  <c r="BI78" i="2"/>
  <c r="BJ78" i="2"/>
  <c r="BK78" i="2"/>
  <c r="BL78" i="2"/>
  <c r="BM78" i="2"/>
  <c r="BN78" i="2"/>
  <c r="BO78" i="2"/>
  <c r="BP78" i="2"/>
  <c r="BQ78" i="2"/>
  <c r="BR78" i="2"/>
  <c r="BS78" i="2"/>
  <c r="BT78" i="2"/>
  <c r="BU78" i="2"/>
  <c r="BV78" i="2"/>
  <c r="BW78" i="2"/>
  <c r="BX78" i="2"/>
  <c r="BY78" i="2"/>
  <c r="BZ78" i="2"/>
  <c r="CA78" i="2"/>
  <c r="CB78" i="2"/>
  <c r="CC78" i="2"/>
  <c r="CD78" i="2"/>
  <c r="CE78" i="2"/>
  <c r="CF78" i="2"/>
  <c r="CG78" i="2"/>
  <c r="CH78" i="2"/>
  <c r="CI78" i="2"/>
  <c r="CJ78" i="2"/>
  <c r="CK78" i="2"/>
  <c r="CL78" i="2"/>
  <c r="CM78" i="2"/>
  <c r="CN78" i="2"/>
  <c r="CO78" i="2"/>
  <c r="CP78" i="2"/>
  <c r="A79" i="2"/>
  <c r="B79" i="2"/>
  <c r="C79" i="2"/>
  <c r="D79" i="2"/>
  <c r="E79" i="2"/>
  <c r="F79" i="2"/>
  <c r="G79" i="2"/>
  <c r="H79" i="2"/>
  <c r="I79" i="2"/>
  <c r="J79" i="2"/>
  <c r="K79" i="2"/>
  <c r="L79" i="2"/>
  <c r="M79" i="2"/>
  <c r="N79" i="2"/>
  <c r="O79" i="2"/>
  <c r="Q79" i="2"/>
  <c r="R79" i="2"/>
  <c r="S79" i="2"/>
  <c r="T79" i="2"/>
  <c r="U79" i="2"/>
  <c r="W79" i="2"/>
  <c r="X79" i="2"/>
  <c r="Y79" i="2"/>
  <c r="AA79" i="2"/>
  <c r="AB79" i="2"/>
  <c r="AC79" i="2"/>
  <c r="AD79" i="2"/>
  <c r="AE79" i="2"/>
  <c r="AF79" i="2"/>
  <c r="AG79" i="2"/>
  <c r="AH79" i="2"/>
  <c r="AI79" i="2"/>
  <c r="AJ79" i="2"/>
  <c r="AK79" i="2"/>
  <c r="AL79" i="2"/>
  <c r="AM79" i="2"/>
  <c r="AN79" i="2"/>
  <c r="AO79" i="2"/>
  <c r="AP79" i="2"/>
  <c r="AQ79" i="2"/>
  <c r="AR79" i="2"/>
  <c r="AS79" i="2"/>
  <c r="AT79" i="2"/>
  <c r="AU79" i="2"/>
  <c r="AV79" i="2"/>
  <c r="AX79" i="2"/>
  <c r="AY79" i="2"/>
  <c r="AZ79" i="2"/>
  <c r="BA79" i="2"/>
  <c r="BB79" i="2"/>
  <c r="BC79" i="2"/>
  <c r="BD79" i="2"/>
  <c r="BE79" i="2"/>
  <c r="BF79" i="2"/>
  <c r="BG79" i="2"/>
  <c r="BH79" i="2"/>
  <c r="BI79" i="2"/>
  <c r="BJ79" i="2"/>
  <c r="BK79" i="2"/>
  <c r="BL79" i="2"/>
  <c r="BM79" i="2"/>
  <c r="BN79" i="2"/>
  <c r="BO79" i="2"/>
  <c r="BP79" i="2"/>
  <c r="BQ79" i="2"/>
  <c r="BR79" i="2"/>
  <c r="BS79" i="2"/>
  <c r="BT79" i="2"/>
  <c r="BU79" i="2"/>
  <c r="BV79" i="2"/>
  <c r="BW79" i="2"/>
  <c r="BX79" i="2"/>
  <c r="BY79" i="2"/>
  <c r="BZ79" i="2"/>
  <c r="CA79" i="2"/>
  <c r="CB79" i="2"/>
  <c r="CC79" i="2"/>
  <c r="CD79" i="2"/>
  <c r="CE79" i="2"/>
  <c r="CF79" i="2"/>
  <c r="CG79" i="2"/>
  <c r="CH79" i="2"/>
  <c r="CI79" i="2"/>
  <c r="CJ79" i="2"/>
  <c r="CK79" i="2"/>
  <c r="CL79" i="2"/>
  <c r="CM79" i="2"/>
  <c r="CN79" i="2"/>
  <c r="CO79" i="2"/>
  <c r="CP79" i="2"/>
  <c r="A80" i="2"/>
  <c r="B80" i="2"/>
  <c r="C80" i="2"/>
  <c r="D80" i="2"/>
  <c r="E80" i="2"/>
  <c r="F80" i="2"/>
  <c r="G80" i="2"/>
  <c r="H80" i="2"/>
  <c r="I80" i="2"/>
  <c r="J80" i="2"/>
  <c r="K80" i="2"/>
  <c r="L80" i="2"/>
  <c r="M80" i="2"/>
  <c r="N80" i="2"/>
  <c r="O80" i="2"/>
  <c r="Q80" i="2"/>
  <c r="R80" i="2"/>
  <c r="S80" i="2"/>
  <c r="T80" i="2"/>
  <c r="U80" i="2"/>
  <c r="W80" i="2"/>
  <c r="X80" i="2"/>
  <c r="Y80" i="2"/>
  <c r="AA80" i="2"/>
  <c r="AB80" i="2"/>
  <c r="AC80" i="2"/>
  <c r="AD80" i="2"/>
  <c r="AE80" i="2"/>
  <c r="AF80" i="2"/>
  <c r="AG80" i="2"/>
  <c r="AH80" i="2"/>
  <c r="AI80" i="2"/>
  <c r="AJ80" i="2"/>
  <c r="AK80" i="2"/>
  <c r="AL80" i="2"/>
  <c r="AM80" i="2"/>
  <c r="AN80" i="2"/>
  <c r="AO80" i="2"/>
  <c r="AP80" i="2"/>
  <c r="AQ80" i="2"/>
  <c r="AR80" i="2"/>
  <c r="AS80" i="2"/>
  <c r="AT80" i="2"/>
  <c r="AU80" i="2"/>
  <c r="AV80" i="2"/>
  <c r="AX80" i="2"/>
  <c r="AY80" i="2"/>
  <c r="AZ80" i="2"/>
  <c r="BA80" i="2"/>
  <c r="BB80" i="2"/>
  <c r="BC80" i="2"/>
  <c r="BD80" i="2"/>
  <c r="BE80" i="2"/>
  <c r="BF80" i="2"/>
  <c r="BG80" i="2"/>
  <c r="BH80" i="2"/>
  <c r="BI80" i="2"/>
  <c r="BJ80" i="2"/>
  <c r="BK80" i="2"/>
  <c r="BL80" i="2"/>
  <c r="BM80" i="2"/>
  <c r="BN80" i="2"/>
  <c r="BO80" i="2"/>
  <c r="BP80" i="2"/>
  <c r="BQ80" i="2"/>
  <c r="BR80" i="2"/>
  <c r="BS80" i="2"/>
  <c r="BT80" i="2"/>
  <c r="BU80" i="2"/>
  <c r="BV80" i="2"/>
  <c r="BW80" i="2"/>
  <c r="BX80" i="2"/>
  <c r="BY80" i="2"/>
  <c r="BZ80" i="2"/>
  <c r="CA80" i="2"/>
  <c r="CB80" i="2"/>
  <c r="CC80" i="2"/>
  <c r="CD80" i="2"/>
  <c r="CE80" i="2"/>
  <c r="CF80" i="2"/>
  <c r="CG80" i="2"/>
  <c r="CH80" i="2"/>
  <c r="CI80" i="2"/>
  <c r="CJ80" i="2"/>
  <c r="CK80" i="2"/>
  <c r="CL80" i="2"/>
  <c r="CM80" i="2"/>
  <c r="CN80" i="2"/>
  <c r="CO80" i="2"/>
  <c r="CP80" i="2"/>
  <c r="A81" i="2"/>
  <c r="B81" i="2"/>
  <c r="C81" i="2"/>
  <c r="D81" i="2"/>
  <c r="E81" i="2"/>
  <c r="F81" i="2"/>
  <c r="G81" i="2"/>
  <c r="H81" i="2"/>
  <c r="I81" i="2"/>
  <c r="J81" i="2"/>
  <c r="K81" i="2"/>
  <c r="L81" i="2"/>
  <c r="M81" i="2"/>
  <c r="N81" i="2"/>
  <c r="O81" i="2"/>
  <c r="Q81" i="2"/>
  <c r="R81" i="2"/>
  <c r="S81" i="2"/>
  <c r="T81" i="2"/>
  <c r="U81" i="2"/>
  <c r="W81" i="2"/>
  <c r="X81" i="2"/>
  <c r="Y81" i="2"/>
  <c r="AA81" i="2"/>
  <c r="AB81" i="2"/>
  <c r="AC81" i="2"/>
  <c r="AD81" i="2"/>
  <c r="AE81" i="2"/>
  <c r="AF81" i="2"/>
  <c r="AG81" i="2"/>
  <c r="AH81" i="2"/>
  <c r="AI81" i="2"/>
  <c r="AJ81" i="2"/>
  <c r="AK81" i="2"/>
  <c r="AL81" i="2"/>
  <c r="AM81" i="2"/>
  <c r="AN81" i="2"/>
  <c r="AO81" i="2"/>
  <c r="AP81" i="2"/>
  <c r="AQ81" i="2"/>
  <c r="AR81" i="2"/>
  <c r="AS81" i="2"/>
  <c r="AT81" i="2"/>
  <c r="AU81" i="2"/>
  <c r="AV81" i="2"/>
  <c r="AX81" i="2"/>
  <c r="AY81" i="2"/>
  <c r="AZ81" i="2"/>
  <c r="BA81" i="2"/>
  <c r="BB81" i="2"/>
  <c r="BC81" i="2"/>
  <c r="BD81" i="2"/>
  <c r="BE81" i="2"/>
  <c r="BF81" i="2"/>
  <c r="BG81" i="2"/>
  <c r="BH81" i="2"/>
  <c r="BI81" i="2"/>
  <c r="BJ81" i="2"/>
  <c r="BK81" i="2"/>
  <c r="BL81" i="2"/>
  <c r="BM81" i="2"/>
  <c r="BN81" i="2"/>
  <c r="BO81" i="2"/>
  <c r="BP81" i="2"/>
  <c r="BQ81" i="2"/>
  <c r="BR81" i="2"/>
  <c r="BS81" i="2"/>
  <c r="BT81" i="2"/>
  <c r="BU81" i="2"/>
  <c r="BV81" i="2"/>
  <c r="BW81" i="2"/>
  <c r="BX81" i="2"/>
  <c r="BY81" i="2"/>
  <c r="BZ81" i="2"/>
  <c r="CA81" i="2"/>
  <c r="CB81" i="2"/>
  <c r="CC81" i="2"/>
  <c r="CD81" i="2"/>
  <c r="CE81" i="2"/>
  <c r="CF81" i="2"/>
  <c r="CG81" i="2"/>
  <c r="CH81" i="2"/>
  <c r="CI81" i="2"/>
  <c r="CJ81" i="2"/>
  <c r="CK81" i="2"/>
  <c r="CL81" i="2"/>
  <c r="CM81" i="2"/>
  <c r="CN81" i="2"/>
  <c r="CO81" i="2"/>
  <c r="CP81" i="2"/>
  <c r="A82" i="2"/>
  <c r="B82" i="2"/>
  <c r="C82" i="2"/>
  <c r="D82" i="2"/>
  <c r="E82" i="2"/>
  <c r="F82" i="2"/>
  <c r="G82" i="2"/>
  <c r="H82" i="2"/>
  <c r="I82" i="2"/>
  <c r="J82" i="2"/>
  <c r="K82" i="2"/>
  <c r="L82" i="2"/>
  <c r="M82" i="2"/>
  <c r="N82" i="2"/>
  <c r="O82" i="2"/>
  <c r="Q82" i="2"/>
  <c r="R82" i="2"/>
  <c r="S82" i="2"/>
  <c r="T82" i="2"/>
  <c r="U82" i="2"/>
  <c r="W82" i="2"/>
  <c r="X82" i="2"/>
  <c r="Y82" i="2"/>
  <c r="AA82" i="2"/>
  <c r="AB82" i="2"/>
  <c r="AC82" i="2"/>
  <c r="AD82" i="2"/>
  <c r="AE82" i="2"/>
  <c r="AF82" i="2"/>
  <c r="AG82" i="2"/>
  <c r="AH82" i="2"/>
  <c r="AI82" i="2"/>
  <c r="AJ82" i="2"/>
  <c r="AK82" i="2"/>
  <c r="AL82" i="2"/>
  <c r="AM82" i="2"/>
  <c r="AN82" i="2"/>
  <c r="AO82" i="2"/>
  <c r="AP82" i="2"/>
  <c r="AQ82" i="2"/>
  <c r="AR82" i="2"/>
  <c r="AS82" i="2"/>
  <c r="AT82" i="2"/>
  <c r="AU82" i="2"/>
  <c r="AV82" i="2"/>
  <c r="AX82" i="2"/>
  <c r="AY82" i="2"/>
  <c r="AZ82" i="2"/>
  <c r="BA82" i="2"/>
  <c r="BB82" i="2"/>
  <c r="BC82" i="2"/>
  <c r="BD82" i="2"/>
  <c r="BE82" i="2"/>
  <c r="BF82" i="2"/>
  <c r="BG82" i="2"/>
  <c r="BH82" i="2"/>
  <c r="BI82" i="2"/>
  <c r="BJ82" i="2"/>
  <c r="BK82" i="2"/>
  <c r="BL82" i="2"/>
  <c r="BM82" i="2"/>
  <c r="BN82" i="2"/>
  <c r="BO82" i="2"/>
  <c r="BP82" i="2"/>
  <c r="BQ82" i="2"/>
  <c r="BR82" i="2"/>
  <c r="BS82" i="2"/>
  <c r="BT82" i="2"/>
  <c r="BU82" i="2"/>
  <c r="BV82" i="2"/>
  <c r="BW82" i="2"/>
  <c r="BX82" i="2"/>
  <c r="BY82" i="2"/>
  <c r="BZ82" i="2"/>
  <c r="CA82" i="2"/>
  <c r="CB82" i="2"/>
  <c r="CC82" i="2"/>
  <c r="CD82" i="2"/>
  <c r="CE82" i="2"/>
  <c r="CF82" i="2"/>
  <c r="CG82" i="2"/>
  <c r="CH82" i="2"/>
  <c r="CI82" i="2"/>
  <c r="CJ82" i="2"/>
  <c r="CK82" i="2"/>
  <c r="CL82" i="2"/>
  <c r="CM82" i="2"/>
  <c r="CN82" i="2"/>
  <c r="CO82" i="2"/>
  <c r="CP82" i="2"/>
  <c r="A83" i="2"/>
  <c r="B83" i="2"/>
  <c r="C83" i="2"/>
  <c r="D83" i="2"/>
  <c r="E83" i="2"/>
  <c r="F83" i="2"/>
  <c r="G83" i="2"/>
  <c r="H83" i="2"/>
  <c r="I83" i="2"/>
  <c r="J83" i="2"/>
  <c r="K83" i="2"/>
  <c r="L83" i="2"/>
  <c r="M83" i="2"/>
  <c r="N83" i="2"/>
  <c r="O83" i="2"/>
  <c r="Q83" i="2"/>
  <c r="R83" i="2"/>
  <c r="S83" i="2"/>
  <c r="T83" i="2"/>
  <c r="U83" i="2"/>
  <c r="W83" i="2"/>
  <c r="X83" i="2"/>
  <c r="Y83" i="2"/>
  <c r="AA83" i="2"/>
  <c r="AB83" i="2"/>
  <c r="AC83" i="2"/>
  <c r="AD83" i="2"/>
  <c r="AE83" i="2"/>
  <c r="AF83" i="2"/>
  <c r="AG83" i="2"/>
  <c r="AH83" i="2"/>
  <c r="AI83" i="2"/>
  <c r="AJ83" i="2"/>
  <c r="AK83" i="2"/>
  <c r="AL83" i="2"/>
  <c r="AM83" i="2"/>
  <c r="AN83" i="2"/>
  <c r="AO83" i="2"/>
  <c r="AP83" i="2"/>
  <c r="AQ83" i="2"/>
  <c r="AR83" i="2"/>
  <c r="AS83" i="2"/>
  <c r="AT83" i="2"/>
  <c r="AU83" i="2"/>
  <c r="AV83" i="2"/>
  <c r="AX83" i="2"/>
  <c r="AY83" i="2"/>
  <c r="AZ83" i="2"/>
  <c r="BA83" i="2"/>
  <c r="BB83" i="2"/>
  <c r="BC83" i="2"/>
  <c r="BD83" i="2"/>
  <c r="BE83" i="2"/>
  <c r="BF83" i="2"/>
  <c r="BG83" i="2"/>
  <c r="BH83" i="2"/>
  <c r="BI83" i="2"/>
  <c r="BJ83" i="2"/>
  <c r="BK83" i="2"/>
  <c r="BL83" i="2"/>
  <c r="BM83" i="2"/>
  <c r="BN83" i="2"/>
  <c r="BO83" i="2"/>
  <c r="BP83" i="2"/>
  <c r="BQ83" i="2"/>
  <c r="BR83" i="2"/>
  <c r="BS83" i="2"/>
  <c r="BT83" i="2"/>
  <c r="BU83" i="2"/>
  <c r="BV83" i="2"/>
  <c r="BW83" i="2"/>
  <c r="BX83" i="2"/>
  <c r="BY83" i="2"/>
  <c r="BZ83" i="2"/>
  <c r="CA83" i="2"/>
  <c r="CB83" i="2"/>
  <c r="CC83" i="2"/>
  <c r="CD83" i="2"/>
  <c r="CE83" i="2"/>
  <c r="CF83" i="2"/>
  <c r="CG83" i="2"/>
  <c r="CH83" i="2"/>
  <c r="CI83" i="2"/>
  <c r="CJ83" i="2"/>
  <c r="CK83" i="2"/>
  <c r="CL83" i="2"/>
  <c r="CM83" i="2"/>
  <c r="CN83" i="2"/>
  <c r="CO83" i="2"/>
  <c r="CP83" i="2"/>
  <c r="A84" i="2"/>
  <c r="B84" i="2"/>
  <c r="C84" i="2"/>
  <c r="D84" i="2"/>
  <c r="E84" i="2"/>
  <c r="F84" i="2"/>
  <c r="G84" i="2"/>
  <c r="H84" i="2"/>
  <c r="I84" i="2"/>
  <c r="J84" i="2"/>
  <c r="K84" i="2"/>
  <c r="L84" i="2"/>
  <c r="M84" i="2"/>
  <c r="N84" i="2"/>
  <c r="O84" i="2"/>
  <c r="Q84" i="2"/>
  <c r="R84" i="2"/>
  <c r="S84" i="2"/>
  <c r="T84" i="2"/>
  <c r="U84" i="2"/>
  <c r="W84" i="2"/>
  <c r="X84" i="2"/>
  <c r="Y84" i="2"/>
  <c r="AA84" i="2"/>
  <c r="AB84" i="2"/>
  <c r="AC84" i="2"/>
  <c r="AD84" i="2"/>
  <c r="AE84" i="2"/>
  <c r="AF84" i="2"/>
  <c r="AG84" i="2"/>
  <c r="AH84" i="2"/>
  <c r="AI84" i="2"/>
  <c r="AJ84" i="2"/>
  <c r="AK84" i="2"/>
  <c r="AL84" i="2"/>
  <c r="AM84" i="2"/>
  <c r="AN84" i="2"/>
  <c r="AO84" i="2"/>
  <c r="AP84" i="2"/>
  <c r="AQ84" i="2"/>
  <c r="AR84" i="2"/>
  <c r="AS84" i="2"/>
  <c r="AT84" i="2"/>
  <c r="AU84" i="2"/>
  <c r="AV84" i="2"/>
  <c r="AX84" i="2"/>
  <c r="AY84" i="2"/>
  <c r="AZ84" i="2"/>
  <c r="BA84" i="2"/>
  <c r="BB84" i="2"/>
  <c r="BC84" i="2"/>
  <c r="BD84" i="2"/>
  <c r="BE84" i="2"/>
  <c r="BF84" i="2"/>
  <c r="BG84" i="2"/>
  <c r="BH84" i="2"/>
  <c r="BI84" i="2"/>
  <c r="BJ84" i="2"/>
  <c r="BK84" i="2"/>
  <c r="BL84" i="2"/>
  <c r="BM84" i="2"/>
  <c r="BN84" i="2"/>
  <c r="BO84" i="2"/>
  <c r="BP84" i="2"/>
  <c r="BQ84" i="2"/>
  <c r="BR84" i="2"/>
  <c r="BS84" i="2"/>
  <c r="BT84" i="2"/>
  <c r="BU84" i="2"/>
  <c r="BV84" i="2"/>
  <c r="BW84" i="2"/>
  <c r="BX84" i="2"/>
  <c r="BY84" i="2"/>
  <c r="BZ84" i="2"/>
  <c r="CA84" i="2"/>
  <c r="CB84" i="2"/>
  <c r="CC84" i="2"/>
  <c r="CD84" i="2"/>
  <c r="CE84" i="2"/>
  <c r="CF84" i="2"/>
  <c r="CG84" i="2"/>
  <c r="CH84" i="2"/>
  <c r="CI84" i="2"/>
  <c r="CJ84" i="2"/>
  <c r="CK84" i="2"/>
  <c r="CL84" i="2"/>
  <c r="CM84" i="2"/>
  <c r="CN84" i="2"/>
  <c r="CO84" i="2"/>
  <c r="CP84" i="2"/>
  <c r="A85" i="2"/>
  <c r="B85" i="2"/>
  <c r="C85" i="2"/>
  <c r="D85" i="2"/>
  <c r="E85" i="2"/>
  <c r="F85" i="2"/>
  <c r="G85" i="2"/>
  <c r="H85" i="2"/>
  <c r="I85" i="2"/>
  <c r="J85" i="2"/>
  <c r="K85" i="2"/>
  <c r="L85" i="2"/>
  <c r="M85" i="2"/>
  <c r="N85" i="2"/>
  <c r="O85" i="2"/>
  <c r="Q85" i="2"/>
  <c r="R85" i="2"/>
  <c r="S85" i="2"/>
  <c r="T85" i="2"/>
  <c r="U85" i="2"/>
  <c r="W85" i="2"/>
  <c r="X85" i="2"/>
  <c r="Y85" i="2"/>
  <c r="AA85" i="2"/>
  <c r="AB85" i="2"/>
  <c r="AC85" i="2"/>
  <c r="AD85" i="2"/>
  <c r="AE85" i="2"/>
  <c r="AF85" i="2"/>
  <c r="AG85" i="2"/>
  <c r="AH85" i="2"/>
  <c r="AI85" i="2"/>
  <c r="AJ85" i="2"/>
  <c r="AK85" i="2"/>
  <c r="AL85" i="2"/>
  <c r="AM85" i="2"/>
  <c r="AN85" i="2"/>
  <c r="AO85" i="2"/>
  <c r="AP85" i="2"/>
  <c r="AQ85" i="2"/>
  <c r="AR85" i="2"/>
  <c r="AS85" i="2"/>
  <c r="AT85" i="2"/>
  <c r="AU85" i="2"/>
  <c r="AV85" i="2"/>
  <c r="AX85" i="2"/>
  <c r="AY85" i="2"/>
  <c r="AZ85" i="2"/>
  <c r="BA85" i="2"/>
  <c r="BB85" i="2"/>
  <c r="BC85" i="2"/>
  <c r="BD85" i="2"/>
  <c r="BE85" i="2"/>
  <c r="BF85" i="2"/>
  <c r="BG85" i="2"/>
  <c r="BH85" i="2"/>
  <c r="BI85" i="2"/>
  <c r="BJ85" i="2"/>
  <c r="BK85" i="2"/>
  <c r="BL85" i="2"/>
  <c r="BM85" i="2"/>
  <c r="BN85" i="2"/>
  <c r="BO85" i="2"/>
  <c r="BP85" i="2"/>
  <c r="BQ85" i="2"/>
  <c r="BR85" i="2"/>
  <c r="BS85" i="2"/>
  <c r="BT85" i="2"/>
  <c r="BU85" i="2"/>
  <c r="BV85" i="2"/>
  <c r="BW85" i="2"/>
  <c r="BX85" i="2"/>
  <c r="BY85" i="2"/>
  <c r="BZ85" i="2"/>
  <c r="CA85" i="2"/>
  <c r="CB85" i="2"/>
  <c r="CC85" i="2"/>
  <c r="CD85" i="2"/>
  <c r="CE85" i="2"/>
  <c r="CF85" i="2"/>
  <c r="CG85" i="2"/>
  <c r="CH85" i="2"/>
  <c r="CI85" i="2"/>
  <c r="CJ85" i="2"/>
  <c r="CK85" i="2"/>
  <c r="CL85" i="2"/>
  <c r="CM85" i="2"/>
  <c r="CN85" i="2"/>
  <c r="CO85" i="2"/>
  <c r="CP85" i="2"/>
  <c r="A86" i="2"/>
  <c r="B86" i="2"/>
  <c r="C86" i="2"/>
  <c r="D86" i="2"/>
  <c r="E86" i="2"/>
  <c r="F86" i="2"/>
  <c r="G86" i="2"/>
  <c r="H86" i="2"/>
  <c r="I86" i="2"/>
  <c r="J86" i="2"/>
  <c r="K86" i="2"/>
  <c r="L86" i="2"/>
  <c r="M86" i="2"/>
  <c r="N86" i="2"/>
  <c r="O86" i="2"/>
  <c r="Q86" i="2"/>
  <c r="R86" i="2"/>
  <c r="S86" i="2"/>
  <c r="T86" i="2"/>
  <c r="U86" i="2"/>
  <c r="W86" i="2"/>
  <c r="X86" i="2"/>
  <c r="Y86" i="2"/>
  <c r="AA86" i="2"/>
  <c r="AB86" i="2"/>
  <c r="AC86" i="2"/>
  <c r="AD86" i="2"/>
  <c r="AE86" i="2"/>
  <c r="AF86" i="2"/>
  <c r="AG86" i="2"/>
  <c r="AH86" i="2"/>
  <c r="AI86" i="2"/>
  <c r="AJ86" i="2"/>
  <c r="AK86" i="2"/>
  <c r="AL86" i="2"/>
  <c r="AM86" i="2"/>
  <c r="AN86" i="2"/>
  <c r="AO86" i="2"/>
  <c r="AP86" i="2"/>
  <c r="AQ86" i="2"/>
  <c r="AR86" i="2"/>
  <c r="AS86" i="2"/>
  <c r="AT86" i="2"/>
  <c r="AU86" i="2"/>
  <c r="AV86" i="2"/>
  <c r="AX86" i="2"/>
  <c r="AY86" i="2"/>
  <c r="AZ86" i="2"/>
  <c r="BA86" i="2"/>
  <c r="BB86" i="2"/>
  <c r="BC86" i="2"/>
  <c r="BD86" i="2"/>
  <c r="BE86" i="2"/>
  <c r="BF86" i="2"/>
  <c r="BG86" i="2"/>
  <c r="BH86" i="2"/>
  <c r="BI86" i="2"/>
  <c r="BJ86" i="2"/>
  <c r="BK86" i="2"/>
  <c r="BL86" i="2"/>
  <c r="BM86" i="2"/>
  <c r="BN86" i="2"/>
  <c r="BO86" i="2"/>
  <c r="BP86" i="2"/>
  <c r="BQ86" i="2"/>
  <c r="BR86" i="2"/>
  <c r="BS86" i="2"/>
  <c r="BT86" i="2"/>
  <c r="BU86" i="2"/>
  <c r="BV86" i="2"/>
  <c r="BW86" i="2"/>
  <c r="BX86" i="2"/>
  <c r="BY86" i="2"/>
  <c r="BZ86" i="2"/>
  <c r="CA86" i="2"/>
  <c r="CB86" i="2"/>
  <c r="CC86" i="2"/>
  <c r="CD86" i="2"/>
  <c r="CE86" i="2"/>
  <c r="CF86" i="2"/>
  <c r="CG86" i="2"/>
  <c r="CH86" i="2"/>
  <c r="CI86" i="2"/>
  <c r="CJ86" i="2"/>
  <c r="CK86" i="2"/>
  <c r="CL86" i="2"/>
  <c r="CM86" i="2"/>
  <c r="CN86" i="2"/>
  <c r="CO86" i="2"/>
  <c r="CP86" i="2"/>
  <c r="A87" i="2"/>
  <c r="B87" i="2"/>
  <c r="C87" i="2"/>
  <c r="D87" i="2"/>
  <c r="E87" i="2"/>
  <c r="F87" i="2"/>
  <c r="G87" i="2"/>
  <c r="H87" i="2"/>
  <c r="I87" i="2"/>
  <c r="J87" i="2"/>
  <c r="K87" i="2"/>
  <c r="L87" i="2"/>
  <c r="M87" i="2"/>
  <c r="N87" i="2"/>
  <c r="O87" i="2"/>
  <c r="Q87" i="2"/>
  <c r="R87" i="2"/>
  <c r="S87" i="2"/>
  <c r="T87" i="2"/>
  <c r="U87" i="2"/>
  <c r="W87" i="2"/>
  <c r="X87" i="2"/>
  <c r="Y87" i="2"/>
  <c r="AA87" i="2"/>
  <c r="AB87" i="2"/>
  <c r="AC87" i="2"/>
  <c r="AD87" i="2"/>
  <c r="AE87" i="2"/>
  <c r="AF87" i="2"/>
  <c r="AG87" i="2"/>
  <c r="AH87" i="2"/>
  <c r="AI87" i="2"/>
  <c r="AJ87" i="2"/>
  <c r="AK87" i="2"/>
  <c r="AL87" i="2"/>
  <c r="AM87" i="2"/>
  <c r="AN87" i="2"/>
  <c r="AO87" i="2"/>
  <c r="AP87" i="2"/>
  <c r="AQ87" i="2"/>
  <c r="AR87" i="2"/>
  <c r="AS87" i="2"/>
  <c r="AT87" i="2"/>
  <c r="AU87" i="2"/>
  <c r="AV87" i="2"/>
  <c r="AX87" i="2"/>
  <c r="AY87" i="2"/>
  <c r="AZ87" i="2"/>
  <c r="BA87" i="2"/>
  <c r="BB87" i="2"/>
  <c r="BC87" i="2"/>
  <c r="BD87" i="2"/>
  <c r="BE87" i="2"/>
  <c r="BF87" i="2"/>
  <c r="BG87" i="2"/>
  <c r="BH87" i="2"/>
  <c r="BI87" i="2"/>
  <c r="BJ87" i="2"/>
  <c r="BK87" i="2"/>
  <c r="BL87" i="2"/>
  <c r="BM87" i="2"/>
  <c r="BN87" i="2"/>
  <c r="BO87" i="2"/>
  <c r="BP87" i="2"/>
  <c r="BQ87" i="2"/>
  <c r="BR87" i="2"/>
  <c r="BS87" i="2"/>
  <c r="BT87" i="2"/>
  <c r="BU87" i="2"/>
  <c r="BV87" i="2"/>
  <c r="BW87" i="2"/>
  <c r="BX87" i="2"/>
  <c r="BY87" i="2"/>
  <c r="BZ87" i="2"/>
  <c r="CA87" i="2"/>
  <c r="CB87" i="2"/>
  <c r="CC87" i="2"/>
  <c r="CD87" i="2"/>
  <c r="CE87" i="2"/>
  <c r="CF87" i="2"/>
  <c r="CG87" i="2"/>
  <c r="CH87" i="2"/>
  <c r="CI87" i="2"/>
  <c r="CJ87" i="2"/>
  <c r="CK87" i="2"/>
  <c r="CL87" i="2"/>
  <c r="CM87" i="2"/>
  <c r="CN87" i="2"/>
  <c r="CO87" i="2"/>
  <c r="CP87" i="2"/>
  <c r="A88" i="2"/>
  <c r="B88" i="2"/>
  <c r="C88" i="2"/>
  <c r="D88" i="2"/>
  <c r="E88" i="2"/>
  <c r="F88" i="2"/>
  <c r="G88" i="2"/>
  <c r="H88" i="2"/>
  <c r="I88" i="2"/>
  <c r="J88" i="2"/>
  <c r="K88" i="2"/>
  <c r="L88" i="2"/>
  <c r="M88" i="2"/>
  <c r="N88" i="2"/>
  <c r="O88" i="2"/>
  <c r="Q88" i="2"/>
  <c r="R88" i="2"/>
  <c r="S88" i="2"/>
  <c r="T88" i="2"/>
  <c r="U88" i="2"/>
  <c r="W88" i="2"/>
  <c r="X88" i="2"/>
  <c r="Y88" i="2"/>
  <c r="AA88" i="2"/>
  <c r="AB88" i="2"/>
  <c r="AC88" i="2"/>
  <c r="AD88" i="2"/>
  <c r="AE88" i="2"/>
  <c r="AF88" i="2"/>
  <c r="AG88" i="2"/>
  <c r="AH88" i="2"/>
  <c r="AI88" i="2"/>
  <c r="AJ88" i="2"/>
  <c r="AK88" i="2"/>
  <c r="AL88" i="2"/>
  <c r="AM88" i="2"/>
  <c r="AN88" i="2"/>
  <c r="AO88" i="2"/>
  <c r="AP88" i="2"/>
  <c r="AQ88" i="2"/>
  <c r="AR88" i="2"/>
  <c r="AS88" i="2"/>
  <c r="AT88" i="2"/>
  <c r="AU88" i="2"/>
  <c r="AV88" i="2"/>
  <c r="AX88" i="2"/>
  <c r="AY88" i="2"/>
  <c r="AZ88" i="2"/>
  <c r="BA88" i="2"/>
  <c r="BB88" i="2"/>
  <c r="BC88" i="2"/>
  <c r="BD88" i="2"/>
  <c r="BE88" i="2"/>
  <c r="BF88" i="2"/>
  <c r="BG88" i="2"/>
  <c r="BH88" i="2"/>
  <c r="BI88" i="2"/>
  <c r="BJ88" i="2"/>
  <c r="BK88" i="2"/>
  <c r="BL88" i="2"/>
  <c r="BM88" i="2"/>
  <c r="BN88" i="2"/>
  <c r="BO88" i="2"/>
  <c r="BP88" i="2"/>
  <c r="BQ88" i="2"/>
  <c r="BR88" i="2"/>
  <c r="BS88" i="2"/>
  <c r="BT88" i="2"/>
  <c r="BU88" i="2"/>
  <c r="BV88" i="2"/>
  <c r="BW88" i="2"/>
  <c r="BX88" i="2"/>
  <c r="BY88" i="2"/>
  <c r="BZ88" i="2"/>
  <c r="CA88" i="2"/>
  <c r="CB88" i="2"/>
  <c r="CC88" i="2"/>
  <c r="CD88" i="2"/>
  <c r="CE88" i="2"/>
  <c r="CF88" i="2"/>
  <c r="CG88" i="2"/>
  <c r="CH88" i="2"/>
  <c r="CI88" i="2"/>
  <c r="CJ88" i="2"/>
  <c r="CK88" i="2"/>
  <c r="CL88" i="2"/>
  <c r="CM88" i="2"/>
  <c r="CN88" i="2"/>
  <c r="CO88" i="2"/>
  <c r="CP88" i="2"/>
  <c r="A89" i="2"/>
  <c r="B89" i="2"/>
  <c r="C89" i="2"/>
  <c r="D89" i="2"/>
  <c r="E89" i="2"/>
  <c r="F89" i="2"/>
  <c r="G89" i="2"/>
  <c r="H89" i="2"/>
  <c r="I89" i="2"/>
  <c r="J89" i="2"/>
  <c r="K89" i="2"/>
  <c r="L89" i="2"/>
  <c r="M89" i="2"/>
  <c r="N89" i="2"/>
  <c r="O89" i="2"/>
  <c r="Q89" i="2"/>
  <c r="R89" i="2"/>
  <c r="S89" i="2"/>
  <c r="T89" i="2"/>
  <c r="U89" i="2"/>
  <c r="W89" i="2"/>
  <c r="X89" i="2"/>
  <c r="Y89" i="2"/>
  <c r="AA89" i="2"/>
  <c r="AB89" i="2"/>
  <c r="AC89" i="2"/>
  <c r="AD89" i="2"/>
  <c r="AE89" i="2"/>
  <c r="AF89" i="2"/>
  <c r="AG89" i="2"/>
  <c r="AH89" i="2"/>
  <c r="AI89" i="2"/>
  <c r="AJ89" i="2"/>
  <c r="AK89" i="2"/>
  <c r="AL89" i="2"/>
  <c r="AM89" i="2"/>
  <c r="AN89" i="2"/>
  <c r="AO89" i="2"/>
  <c r="AP89" i="2"/>
  <c r="AQ89" i="2"/>
  <c r="AR89" i="2"/>
  <c r="AS89" i="2"/>
  <c r="AT89" i="2"/>
  <c r="AU89" i="2"/>
  <c r="AV89" i="2"/>
  <c r="AX89" i="2"/>
  <c r="AY89" i="2"/>
  <c r="AZ89" i="2"/>
  <c r="BA89" i="2"/>
  <c r="BB89" i="2"/>
  <c r="BC89" i="2"/>
  <c r="BD89" i="2"/>
  <c r="BE89" i="2"/>
  <c r="BF89" i="2"/>
  <c r="BG89" i="2"/>
  <c r="BH89" i="2"/>
  <c r="BI89" i="2"/>
  <c r="BJ89" i="2"/>
  <c r="BK89" i="2"/>
  <c r="BL89" i="2"/>
  <c r="BM89" i="2"/>
  <c r="BN89" i="2"/>
  <c r="BO89" i="2"/>
  <c r="BP89" i="2"/>
  <c r="BQ89" i="2"/>
  <c r="BR89" i="2"/>
  <c r="BS89" i="2"/>
  <c r="BT89" i="2"/>
  <c r="BU89" i="2"/>
  <c r="BV89" i="2"/>
  <c r="BW89" i="2"/>
  <c r="BX89" i="2"/>
  <c r="BY89" i="2"/>
  <c r="BZ89" i="2"/>
  <c r="CA89" i="2"/>
  <c r="CB89" i="2"/>
  <c r="CC89" i="2"/>
  <c r="CD89" i="2"/>
  <c r="CE89" i="2"/>
  <c r="CF89" i="2"/>
  <c r="CG89" i="2"/>
  <c r="CH89" i="2"/>
  <c r="CI89" i="2"/>
  <c r="CJ89" i="2"/>
  <c r="CK89" i="2"/>
  <c r="CL89" i="2"/>
  <c r="CM89" i="2"/>
  <c r="CN89" i="2"/>
  <c r="CO89" i="2"/>
  <c r="CP89" i="2"/>
  <c r="A90" i="2"/>
  <c r="B90" i="2"/>
  <c r="C90" i="2"/>
  <c r="D90" i="2"/>
  <c r="E90" i="2"/>
  <c r="F90" i="2"/>
  <c r="G90" i="2"/>
  <c r="H90" i="2"/>
  <c r="I90" i="2"/>
  <c r="J90" i="2"/>
  <c r="K90" i="2"/>
  <c r="L90" i="2"/>
  <c r="M90" i="2"/>
  <c r="N90" i="2"/>
  <c r="O90" i="2"/>
  <c r="Q90" i="2"/>
  <c r="R90" i="2"/>
  <c r="S90" i="2"/>
  <c r="T90" i="2"/>
  <c r="U90" i="2"/>
  <c r="W90" i="2"/>
  <c r="X90" i="2"/>
  <c r="Y90" i="2"/>
  <c r="AA90" i="2"/>
  <c r="AB90" i="2"/>
  <c r="AC90" i="2"/>
  <c r="AD90" i="2"/>
  <c r="AE90" i="2"/>
  <c r="AF90" i="2"/>
  <c r="AG90" i="2"/>
  <c r="AH90" i="2"/>
  <c r="AI90" i="2"/>
  <c r="AJ90" i="2"/>
  <c r="AK90" i="2"/>
  <c r="AL90" i="2"/>
  <c r="AM90" i="2"/>
  <c r="AN90" i="2"/>
  <c r="AO90" i="2"/>
  <c r="AP90" i="2"/>
  <c r="AQ90" i="2"/>
  <c r="AR90" i="2"/>
  <c r="AS90" i="2"/>
  <c r="AT90" i="2"/>
  <c r="AU90" i="2"/>
  <c r="AV90" i="2"/>
  <c r="AX90" i="2"/>
  <c r="AY90" i="2"/>
  <c r="AZ90" i="2"/>
  <c r="BA90" i="2"/>
  <c r="BB90" i="2"/>
  <c r="BC90" i="2"/>
  <c r="BD90" i="2"/>
  <c r="BE90" i="2"/>
  <c r="BF90" i="2"/>
  <c r="BG90" i="2"/>
  <c r="BH90" i="2"/>
  <c r="BI90" i="2"/>
  <c r="BJ90" i="2"/>
  <c r="BK90" i="2"/>
  <c r="BL90" i="2"/>
  <c r="BM90" i="2"/>
  <c r="BN90" i="2"/>
  <c r="BO90" i="2"/>
  <c r="BP90" i="2"/>
  <c r="BQ90" i="2"/>
  <c r="BR90" i="2"/>
  <c r="BS90" i="2"/>
  <c r="BT90" i="2"/>
  <c r="BU90" i="2"/>
  <c r="BV90" i="2"/>
  <c r="BW90" i="2"/>
  <c r="BX90" i="2"/>
  <c r="BY90" i="2"/>
  <c r="BZ90" i="2"/>
  <c r="CA90" i="2"/>
  <c r="CB90" i="2"/>
  <c r="CC90" i="2"/>
  <c r="CD90" i="2"/>
  <c r="CE90" i="2"/>
  <c r="CF90" i="2"/>
  <c r="CG90" i="2"/>
  <c r="CH90" i="2"/>
  <c r="CI90" i="2"/>
  <c r="CJ90" i="2"/>
  <c r="CK90" i="2"/>
  <c r="CL90" i="2"/>
  <c r="CM90" i="2"/>
  <c r="CN90" i="2"/>
  <c r="CO90" i="2"/>
  <c r="CP90" i="2"/>
  <c r="A91" i="2"/>
  <c r="B91" i="2"/>
  <c r="C91" i="2"/>
  <c r="D91" i="2"/>
  <c r="E91" i="2"/>
  <c r="F91" i="2"/>
  <c r="G91" i="2"/>
  <c r="H91" i="2"/>
  <c r="I91" i="2"/>
  <c r="J91" i="2"/>
  <c r="K91" i="2"/>
  <c r="L91" i="2"/>
  <c r="M91" i="2"/>
  <c r="N91" i="2"/>
  <c r="O91" i="2"/>
  <c r="Q91" i="2"/>
  <c r="R91" i="2"/>
  <c r="S91" i="2"/>
  <c r="T91" i="2"/>
  <c r="U91" i="2"/>
  <c r="W91" i="2"/>
  <c r="X91" i="2"/>
  <c r="Y91" i="2"/>
  <c r="AA91" i="2"/>
  <c r="AB91" i="2"/>
  <c r="AC91" i="2"/>
  <c r="AD91" i="2"/>
  <c r="AE91" i="2"/>
  <c r="AF91" i="2"/>
  <c r="AG91" i="2"/>
  <c r="AH91" i="2"/>
  <c r="AI91" i="2"/>
  <c r="AJ91" i="2"/>
  <c r="AK91" i="2"/>
  <c r="AL91" i="2"/>
  <c r="AM91" i="2"/>
  <c r="AN91" i="2"/>
  <c r="AO91" i="2"/>
  <c r="AP91" i="2"/>
  <c r="AQ91" i="2"/>
  <c r="AR91" i="2"/>
  <c r="AS91" i="2"/>
  <c r="AT91" i="2"/>
  <c r="AU91" i="2"/>
  <c r="AV91" i="2"/>
  <c r="AX91" i="2"/>
  <c r="AY91" i="2"/>
  <c r="AZ91" i="2"/>
  <c r="BA91" i="2"/>
  <c r="BB91" i="2"/>
  <c r="BC91" i="2"/>
  <c r="BD91" i="2"/>
  <c r="BE91" i="2"/>
  <c r="BF91" i="2"/>
  <c r="BG91" i="2"/>
  <c r="BH91" i="2"/>
  <c r="BI91" i="2"/>
  <c r="BJ91" i="2"/>
  <c r="BK91" i="2"/>
  <c r="BL91" i="2"/>
  <c r="BM91" i="2"/>
  <c r="BN91" i="2"/>
  <c r="BO91" i="2"/>
  <c r="BP91" i="2"/>
  <c r="BQ91" i="2"/>
  <c r="BR91" i="2"/>
  <c r="BS91" i="2"/>
  <c r="BT91" i="2"/>
  <c r="BU91" i="2"/>
  <c r="BV91" i="2"/>
  <c r="BW91" i="2"/>
  <c r="BX91" i="2"/>
  <c r="BY91" i="2"/>
  <c r="BZ91" i="2"/>
  <c r="CA91" i="2"/>
  <c r="CB91" i="2"/>
  <c r="CC91" i="2"/>
  <c r="CD91" i="2"/>
  <c r="CE91" i="2"/>
  <c r="CF91" i="2"/>
  <c r="CG91" i="2"/>
  <c r="CH91" i="2"/>
  <c r="CI91" i="2"/>
  <c r="CJ91" i="2"/>
  <c r="CK91" i="2"/>
  <c r="CL91" i="2"/>
  <c r="CM91" i="2"/>
  <c r="CN91" i="2"/>
  <c r="CO91" i="2"/>
  <c r="CP91" i="2"/>
  <c r="A92" i="2"/>
  <c r="B92" i="2"/>
  <c r="C92" i="2"/>
  <c r="D92" i="2"/>
  <c r="E92" i="2"/>
  <c r="F92" i="2"/>
  <c r="G92" i="2"/>
  <c r="H92" i="2"/>
  <c r="I92" i="2"/>
  <c r="J92" i="2"/>
  <c r="K92" i="2"/>
  <c r="L92" i="2"/>
  <c r="M92" i="2"/>
  <c r="N92" i="2"/>
  <c r="O92" i="2"/>
  <c r="Q92" i="2"/>
  <c r="R92" i="2"/>
  <c r="S92" i="2"/>
  <c r="T92" i="2"/>
  <c r="U92" i="2"/>
  <c r="W92" i="2"/>
  <c r="X92" i="2"/>
  <c r="Y92" i="2"/>
  <c r="AA92" i="2"/>
  <c r="AB92" i="2"/>
  <c r="AC92" i="2"/>
  <c r="AD92" i="2"/>
  <c r="AE92" i="2"/>
  <c r="AF92" i="2"/>
  <c r="AG92" i="2"/>
  <c r="AH92" i="2"/>
  <c r="AI92" i="2"/>
  <c r="AJ92" i="2"/>
  <c r="AK92" i="2"/>
  <c r="AL92" i="2"/>
  <c r="AM92" i="2"/>
  <c r="AN92" i="2"/>
  <c r="AO92" i="2"/>
  <c r="AP92" i="2"/>
  <c r="AQ92" i="2"/>
  <c r="AR92" i="2"/>
  <c r="AS92" i="2"/>
  <c r="AT92" i="2"/>
  <c r="AU92" i="2"/>
  <c r="AV92" i="2"/>
  <c r="AX92" i="2"/>
  <c r="AY92" i="2"/>
  <c r="AZ92" i="2"/>
  <c r="BA92" i="2"/>
  <c r="BB92" i="2"/>
  <c r="BC92" i="2"/>
  <c r="BD92" i="2"/>
  <c r="BE92" i="2"/>
  <c r="BF92" i="2"/>
  <c r="BG92" i="2"/>
  <c r="BH92" i="2"/>
  <c r="BI92" i="2"/>
  <c r="BJ92" i="2"/>
  <c r="BK92" i="2"/>
  <c r="BL92" i="2"/>
  <c r="BM92" i="2"/>
  <c r="BN92" i="2"/>
  <c r="BO92" i="2"/>
  <c r="BP92" i="2"/>
  <c r="BQ92" i="2"/>
  <c r="BR92" i="2"/>
  <c r="BS92" i="2"/>
  <c r="BT92" i="2"/>
  <c r="BU92" i="2"/>
  <c r="BV92" i="2"/>
  <c r="BW92" i="2"/>
  <c r="BX92" i="2"/>
  <c r="BY92" i="2"/>
  <c r="BZ92" i="2"/>
  <c r="CA92" i="2"/>
  <c r="CB92" i="2"/>
  <c r="CC92" i="2"/>
  <c r="CD92" i="2"/>
  <c r="CE92" i="2"/>
  <c r="CF92" i="2"/>
  <c r="CG92" i="2"/>
  <c r="CH92" i="2"/>
  <c r="CI92" i="2"/>
  <c r="CJ92" i="2"/>
  <c r="CK92" i="2"/>
  <c r="CL92" i="2"/>
  <c r="CM92" i="2"/>
  <c r="CN92" i="2"/>
  <c r="CO92" i="2"/>
  <c r="CP92" i="2"/>
  <c r="A93" i="2"/>
  <c r="B93" i="2"/>
  <c r="C93" i="2"/>
  <c r="D93" i="2"/>
  <c r="E93" i="2"/>
  <c r="F93" i="2"/>
  <c r="G93" i="2"/>
  <c r="H93" i="2"/>
  <c r="I93" i="2"/>
  <c r="J93" i="2"/>
  <c r="K93" i="2"/>
  <c r="L93" i="2"/>
  <c r="M93" i="2"/>
  <c r="N93" i="2"/>
  <c r="O93" i="2"/>
  <c r="Q93" i="2"/>
  <c r="R93" i="2"/>
  <c r="S93" i="2"/>
  <c r="T93" i="2"/>
  <c r="U93" i="2"/>
  <c r="W93" i="2"/>
  <c r="X93" i="2"/>
  <c r="Y93" i="2"/>
  <c r="AA93" i="2"/>
  <c r="AB93" i="2"/>
  <c r="AC93" i="2"/>
  <c r="AD93" i="2"/>
  <c r="AE93" i="2"/>
  <c r="AF93" i="2"/>
  <c r="AG93" i="2"/>
  <c r="AH93" i="2"/>
  <c r="AI93" i="2"/>
  <c r="AJ93" i="2"/>
  <c r="AK93" i="2"/>
  <c r="AL93" i="2"/>
  <c r="AM93" i="2"/>
  <c r="AN93" i="2"/>
  <c r="AO93" i="2"/>
  <c r="AP93" i="2"/>
  <c r="AQ93" i="2"/>
  <c r="AR93" i="2"/>
  <c r="AS93" i="2"/>
  <c r="AT93" i="2"/>
  <c r="AU93" i="2"/>
  <c r="AV93" i="2"/>
  <c r="AX93" i="2"/>
  <c r="AY93" i="2"/>
  <c r="AZ93" i="2"/>
  <c r="BA93" i="2"/>
  <c r="BB93" i="2"/>
  <c r="BC93" i="2"/>
  <c r="BD93" i="2"/>
  <c r="BE93" i="2"/>
  <c r="BF93" i="2"/>
  <c r="BG93" i="2"/>
  <c r="BH93" i="2"/>
  <c r="BI93" i="2"/>
  <c r="BJ93" i="2"/>
  <c r="BK93" i="2"/>
  <c r="BL93" i="2"/>
  <c r="BM93" i="2"/>
  <c r="BN93" i="2"/>
  <c r="BO93" i="2"/>
  <c r="BP93" i="2"/>
  <c r="BQ93" i="2"/>
  <c r="BR93" i="2"/>
  <c r="BS93" i="2"/>
  <c r="BT93" i="2"/>
  <c r="BU93" i="2"/>
  <c r="BV93" i="2"/>
  <c r="BW93" i="2"/>
  <c r="BX93" i="2"/>
  <c r="BY93" i="2"/>
  <c r="BZ93" i="2"/>
  <c r="CA93" i="2"/>
  <c r="CB93" i="2"/>
  <c r="CC93" i="2"/>
  <c r="CD93" i="2"/>
  <c r="CE93" i="2"/>
  <c r="CF93" i="2"/>
  <c r="CG93" i="2"/>
  <c r="CH93" i="2"/>
  <c r="CI93" i="2"/>
  <c r="CJ93" i="2"/>
  <c r="CK93" i="2"/>
  <c r="CL93" i="2"/>
  <c r="CM93" i="2"/>
  <c r="CN93" i="2"/>
  <c r="CO93" i="2"/>
  <c r="CP93" i="2"/>
  <c r="A94" i="2"/>
  <c r="B94" i="2"/>
  <c r="C94" i="2"/>
  <c r="D94" i="2"/>
  <c r="E94" i="2"/>
  <c r="F94" i="2"/>
  <c r="G94" i="2"/>
  <c r="H94" i="2"/>
  <c r="I94" i="2"/>
  <c r="J94" i="2"/>
  <c r="K94" i="2"/>
  <c r="L94" i="2"/>
  <c r="M94" i="2"/>
  <c r="N94" i="2"/>
  <c r="O94" i="2"/>
  <c r="Q94" i="2"/>
  <c r="R94" i="2"/>
  <c r="S94" i="2"/>
  <c r="T94" i="2"/>
  <c r="U94" i="2"/>
  <c r="W94" i="2"/>
  <c r="X94" i="2"/>
  <c r="Y94" i="2"/>
  <c r="AA94" i="2"/>
  <c r="AB94" i="2"/>
  <c r="AC94" i="2"/>
  <c r="AD94" i="2"/>
  <c r="AE94" i="2"/>
  <c r="AF94" i="2"/>
  <c r="AG94" i="2"/>
  <c r="AH94" i="2"/>
  <c r="AI94" i="2"/>
  <c r="AJ94" i="2"/>
  <c r="AK94" i="2"/>
  <c r="AL94" i="2"/>
  <c r="AM94" i="2"/>
  <c r="AN94" i="2"/>
  <c r="AO94" i="2"/>
  <c r="AP94" i="2"/>
  <c r="AQ94" i="2"/>
  <c r="AR94" i="2"/>
  <c r="AS94" i="2"/>
  <c r="AT94" i="2"/>
  <c r="AU94" i="2"/>
  <c r="AV94" i="2"/>
  <c r="AX94" i="2"/>
  <c r="AY94" i="2"/>
  <c r="AZ94" i="2"/>
  <c r="BA94" i="2"/>
  <c r="BB94" i="2"/>
  <c r="BC94" i="2"/>
  <c r="BD94" i="2"/>
  <c r="BE94" i="2"/>
  <c r="BF94" i="2"/>
  <c r="BG94" i="2"/>
  <c r="BH94" i="2"/>
  <c r="BI94" i="2"/>
  <c r="BJ94" i="2"/>
  <c r="BK94" i="2"/>
  <c r="BL94" i="2"/>
  <c r="BM94" i="2"/>
  <c r="BN94" i="2"/>
  <c r="BO94" i="2"/>
  <c r="BP94" i="2"/>
  <c r="BQ94" i="2"/>
  <c r="BR94" i="2"/>
  <c r="BS94" i="2"/>
  <c r="BT94" i="2"/>
  <c r="BU94" i="2"/>
  <c r="BV94" i="2"/>
  <c r="BW94" i="2"/>
  <c r="BX94" i="2"/>
  <c r="BY94" i="2"/>
  <c r="BZ94" i="2"/>
  <c r="CA94" i="2"/>
  <c r="CB94" i="2"/>
  <c r="CC94" i="2"/>
  <c r="CD94" i="2"/>
  <c r="CE94" i="2"/>
  <c r="CF94" i="2"/>
  <c r="CG94" i="2"/>
  <c r="CH94" i="2"/>
  <c r="CI94" i="2"/>
  <c r="CJ94" i="2"/>
  <c r="CK94" i="2"/>
  <c r="CL94" i="2"/>
  <c r="CM94" i="2"/>
  <c r="CN94" i="2"/>
  <c r="CO94" i="2"/>
  <c r="CP94" i="2"/>
  <c r="A95" i="2"/>
  <c r="B95" i="2"/>
  <c r="C95" i="2"/>
  <c r="D95" i="2"/>
  <c r="E95" i="2"/>
  <c r="F95" i="2"/>
  <c r="G95" i="2"/>
  <c r="H95" i="2"/>
  <c r="I95" i="2"/>
  <c r="J95" i="2"/>
  <c r="K95" i="2"/>
  <c r="L95" i="2"/>
  <c r="M95" i="2"/>
  <c r="N95" i="2"/>
  <c r="O95" i="2"/>
  <c r="Q95" i="2"/>
  <c r="R95" i="2"/>
  <c r="S95" i="2"/>
  <c r="T95" i="2"/>
  <c r="U95" i="2"/>
  <c r="W95" i="2"/>
  <c r="X95" i="2"/>
  <c r="Y95" i="2"/>
  <c r="AA95" i="2"/>
  <c r="AB95" i="2"/>
  <c r="AC95" i="2"/>
  <c r="AD95" i="2"/>
  <c r="AE95" i="2"/>
  <c r="AF95" i="2"/>
  <c r="AG95" i="2"/>
  <c r="AH95" i="2"/>
  <c r="AI95" i="2"/>
  <c r="AJ95" i="2"/>
  <c r="AK95" i="2"/>
  <c r="AL95" i="2"/>
  <c r="AM95" i="2"/>
  <c r="AN95" i="2"/>
  <c r="AO95" i="2"/>
  <c r="AP95" i="2"/>
  <c r="AQ95" i="2"/>
  <c r="AR95" i="2"/>
  <c r="AS95" i="2"/>
  <c r="AT95" i="2"/>
  <c r="AU95" i="2"/>
  <c r="AV95" i="2"/>
  <c r="AX95" i="2"/>
  <c r="AY95" i="2"/>
  <c r="AZ95" i="2"/>
  <c r="BA95" i="2"/>
  <c r="BB95" i="2"/>
  <c r="BC95" i="2"/>
  <c r="BD95" i="2"/>
  <c r="BE95" i="2"/>
  <c r="BF95" i="2"/>
  <c r="BG95" i="2"/>
  <c r="BH95" i="2"/>
  <c r="BI95" i="2"/>
  <c r="BJ95" i="2"/>
  <c r="BK95" i="2"/>
  <c r="BL95" i="2"/>
  <c r="BM95" i="2"/>
  <c r="BN95" i="2"/>
  <c r="BO95" i="2"/>
  <c r="BP95" i="2"/>
  <c r="BQ95" i="2"/>
  <c r="BR95" i="2"/>
  <c r="BS95" i="2"/>
  <c r="BT95" i="2"/>
  <c r="BU95" i="2"/>
  <c r="BV95" i="2"/>
  <c r="BW95" i="2"/>
  <c r="BX95" i="2"/>
  <c r="BY95" i="2"/>
  <c r="BZ95" i="2"/>
  <c r="CA95" i="2"/>
  <c r="CB95" i="2"/>
  <c r="CC95" i="2"/>
  <c r="CD95" i="2"/>
  <c r="CE95" i="2"/>
  <c r="CF95" i="2"/>
  <c r="CG95" i="2"/>
  <c r="CH95" i="2"/>
  <c r="CI95" i="2"/>
  <c r="CJ95" i="2"/>
  <c r="CK95" i="2"/>
  <c r="CL95" i="2"/>
  <c r="CM95" i="2"/>
  <c r="CN95" i="2"/>
  <c r="CO95" i="2"/>
  <c r="CP95" i="2"/>
  <c r="A96" i="2"/>
  <c r="B96" i="2"/>
  <c r="C96" i="2"/>
  <c r="D96" i="2"/>
  <c r="E96" i="2"/>
  <c r="F96" i="2"/>
  <c r="G96" i="2"/>
  <c r="H96" i="2"/>
  <c r="I96" i="2"/>
  <c r="J96" i="2"/>
  <c r="K96" i="2"/>
  <c r="L96" i="2"/>
  <c r="M96" i="2"/>
  <c r="N96" i="2"/>
  <c r="O96" i="2"/>
  <c r="Q96" i="2"/>
  <c r="R96" i="2"/>
  <c r="S96" i="2"/>
  <c r="T96" i="2"/>
  <c r="U96" i="2"/>
  <c r="W96" i="2"/>
  <c r="X96" i="2"/>
  <c r="Y96" i="2"/>
  <c r="AA96" i="2"/>
  <c r="AB96" i="2"/>
  <c r="AC96" i="2"/>
  <c r="AD96" i="2"/>
  <c r="AE96" i="2"/>
  <c r="AF96" i="2"/>
  <c r="AG96" i="2"/>
  <c r="AH96" i="2"/>
  <c r="AI96" i="2"/>
  <c r="AJ96" i="2"/>
  <c r="AK96" i="2"/>
  <c r="AL96" i="2"/>
  <c r="AM96" i="2"/>
  <c r="AN96" i="2"/>
  <c r="AO96" i="2"/>
  <c r="AP96" i="2"/>
  <c r="AQ96" i="2"/>
  <c r="AR96" i="2"/>
  <c r="AS96" i="2"/>
  <c r="AT96" i="2"/>
  <c r="AU96" i="2"/>
  <c r="AV96" i="2"/>
  <c r="AX96" i="2"/>
  <c r="AY96" i="2"/>
  <c r="AZ96" i="2"/>
  <c r="BA96" i="2"/>
  <c r="BB96" i="2"/>
  <c r="BC96" i="2"/>
  <c r="BD96" i="2"/>
  <c r="BE96" i="2"/>
  <c r="BF96" i="2"/>
  <c r="BG96" i="2"/>
  <c r="BH96" i="2"/>
  <c r="BI96" i="2"/>
  <c r="BJ96" i="2"/>
  <c r="BK96" i="2"/>
  <c r="BL96" i="2"/>
  <c r="BM96" i="2"/>
  <c r="BN96" i="2"/>
  <c r="BO96" i="2"/>
  <c r="BP96" i="2"/>
  <c r="BQ96" i="2"/>
  <c r="BR96" i="2"/>
  <c r="BS96" i="2"/>
  <c r="BT96" i="2"/>
  <c r="BU96" i="2"/>
  <c r="BV96" i="2"/>
  <c r="BW96" i="2"/>
  <c r="BX96" i="2"/>
  <c r="BY96" i="2"/>
  <c r="BZ96" i="2"/>
  <c r="CA96" i="2"/>
  <c r="CB96" i="2"/>
  <c r="CC96" i="2"/>
  <c r="CD96" i="2"/>
  <c r="CE96" i="2"/>
  <c r="CF96" i="2"/>
  <c r="CG96" i="2"/>
  <c r="CH96" i="2"/>
  <c r="CI96" i="2"/>
  <c r="CJ96" i="2"/>
  <c r="CK96" i="2"/>
  <c r="CL96" i="2"/>
  <c r="CM96" i="2"/>
  <c r="CN96" i="2"/>
  <c r="CO96" i="2"/>
  <c r="CP96" i="2"/>
  <c r="A97" i="2"/>
  <c r="B97" i="2"/>
  <c r="C97" i="2"/>
  <c r="D97" i="2"/>
  <c r="E97" i="2"/>
  <c r="F97" i="2"/>
  <c r="G97" i="2"/>
  <c r="H97" i="2"/>
  <c r="I97" i="2"/>
  <c r="J97" i="2"/>
  <c r="K97" i="2"/>
  <c r="L97" i="2"/>
  <c r="M97" i="2"/>
  <c r="N97" i="2"/>
  <c r="O97" i="2"/>
  <c r="Q97" i="2"/>
  <c r="R97" i="2"/>
  <c r="S97" i="2"/>
  <c r="T97" i="2"/>
  <c r="U97" i="2"/>
  <c r="W97" i="2"/>
  <c r="X97" i="2"/>
  <c r="Y97" i="2"/>
  <c r="AA97" i="2"/>
  <c r="AB97" i="2"/>
  <c r="AC97" i="2"/>
  <c r="AD97" i="2"/>
  <c r="AE97" i="2"/>
  <c r="AF97" i="2"/>
  <c r="AG97" i="2"/>
  <c r="AH97" i="2"/>
  <c r="AI97" i="2"/>
  <c r="AJ97" i="2"/>
  <c r="AK97" i="2"/>
  <c r="AL97" i="2"/>
  <c r="AM97" i="2"/>
  <c r="AN97" i="2"/>
  <c r="AO97" i="2"/>
  <c r="AP97" i="2"/>
  <c r="AQ97" i="2"/>
  <c r="AR97" i="2"/>
  <c r="AS97" i="2"/>
  <c r="AT97" i="2"/>
  <c r="AU97" i="2"/>
  <c r="AV97" i="2"/>
  <c r="AX97" i="2"/>
  <c r="AY97" i="2"/>
  <c r="AZ97" i="2"/>
  <c r="BA97" i="2"/>
  <c r="BB97" i="2"/>
  <c r="BC97" i="2"/>
  <c r="BD97" i="2"/>
  <c r="BE97" i="2"/>
  <c r="BF97" i="2"/>
  <c r="BG97" i="2"/>
  <c r="BH97" i="2"/>
  <c r="BI97" i="2"/>
  <c r="BJ97" i="2"/>
  <c r="BK97" i="2"/>
  <c r="BL97" i="2"/>
  <c r="BM97" i="2"/>
  <c r="BN97" i="2"/>
  <c r="BO97" i="2"/>
  <c r="BP97" i="2"/>
  <c r="BQ97" i="2"/>
  <c r="BR97" i="2"/>
  <c r="BS97" i="2"/>
  <c r="BT97" i="2"/>
  <c r="BU97" i="2"/>
  <c r="BV97" i="2"/>
  <c r="BW97" i="2"/>
  <c r="BX97" i="2"/>
  <c r="BY97" i="2"/>
  <c r="BZ97" i="2"/>
  <c r="CA97" i="2"/>
  <c r="CB97" i="2"/>
  <c r="CC97" i="2"/>
  <c r="CD97" i="2"/>
  <c r="CE97" i="2"/>
  <c r="CF97" i="2"/>
  <c r="CG97" i="2"/>
  <c r="CH97" i="2"/>
  <c r="CI97" i="2"/>
  <c r="CJ97" i="2"/>
  <c r="CK97" i="2"/>
  <c r="CL97" i="2"/>
  <c r="CM97" i="2"/>
  <c r="CN97" i="2"/>
  <c r="CO97" i="2"/>
  <c r="CP97" i="2"/>
  <c r="A98" i="2"/>
  <c r="B98" i="2"/>
  <c r="C98" i="2"/>
  <c r="D98" i="2"/>
  <c r="E98" i="2"/>
  <c r="F98" i="2"/>
  <c r="G98" i="2"/>
  <c r="H98" i="2"/>
  <c r="I98" i="2"/>
  <c r="J98" i="2"/>
  <c r="K98" i="2"/>
  <c r="L98" i="2"/>
  <c r="M98" i="2"/>
  <c r="N98" i="2"/>
  <c r="O98" i="2"/>
  <c r="Q98" i="2"/>
  <c r="R98" i="2"/>
  <c r="S98" i="2"/>
  <c r="T98" i="2"/>
  <c r="U98" i="2"/>
  <c r="W98" i="2"/>
  <c r="X98" i="2"/>
  <c r="Y98" i="2"/>
  <c r="AA98" i="2"/>
  <c r="AB98" i="2"/>
  <c r="AC98" i="2"/>
  <c r="AD98" i="2"/>
  <c r="AE98" i="2"/>
  <c r="AF98" i="2"/>
  <c r="AG98" i="2"/>
  <c r="AH98" i="2"/>
  <c r="AI98" i="2"/>
  <c r="AJ98" i="2"/>
  <c r="AK98" i="2"/>
  <c r="AL98" i="2"/>
  <c r="AM98" i="2"/>
  <c r="AN98" i="2"/>
  <c r="AO98" i="2"/>
  <c r="AP98" i="2"/>
  <c r="AQ98" i="2"/>
  <c r="AR98" i="2"/>
  <c r="AS98" i="2"/>
  <c r="AT98" i="2"/>
  <c r="AU98" i="2"/>
  <c r="AV98" i="2"/>
  <c r="AX98" i="2"/>
  <c r="AY98" i="2"/>
  <c r="AZ98" i="2"/>
  <c r="BA98" i="2"/>
  <c r="BB98" i="2"/>
  <c r="BC98" i="2"/>
  <c r="BD98" i="2"/>
  <c r="BE98" i="2"/>
  <c r="BF98" i="2"/>
  <c r="BG98" i="2"/>
  <c r="BH98" i="2"/>
  <c r="BI98" i="2"/>
  <c r="BJ98" i="2"/>
  <c r="BK98" i="2"/>
  <c r="BL98" i="2"/>
  <c r="BM98" i="2"/>
  <c r="BN98" i="2"/>
  <c r="BO98" i="2"/>
  <c r="BP98" i="2"/>
  <c r="BQ98" i="2"/>
  <c r="BR98" i="2"/>
  <c r="BS98" i="2"/>
  <c r="BT98" i="2"/>
  <c r="BU98" i="2"/>
  <c r="BV98" i="2"/>
  <c r="BW98" i="2"/>
  <c r="BX98" i="2"/>
  <c r="BY98" i="2"/>
  <c r="BZ98" i="2"/>
  <c r="CA98" i="2"/>
  <c r="CB98" i="2"/>
  <c r="CC98" i="2"/>
  <c r="CD98" i="2"/>
  <c r="CE98" i="2"/>
  <c r="CF98" i="2"/>
  <c r="CG98" i="2"/>
  <c r="CH98" i="2"/>
  <c r="CI98" i="2"/>
  <c r="CJ98" i="2"/>
  <c r="CK98" i="2"/>
  <c r="CL98" i="2"/>
  <c r="CM98" i="2"/>
  <c r="CN98" i="2"/>
  <c r="CO98" i="2"/>
  <c r="CP98" i="2"/>
  <c r="A99" i="2"/>
  <c r="B99" i="2"/>
  <c r="C99" i="2"/>
  <c r="D99" i="2"/>
  <c r="E99" i="2"/>
  <c r="F99" i="2"/>
  <c r="G99" i="2"/>
  <c r="H99" i="2"/>
  <c r="I99" i="2"/>
  <c r="J99" i="2"/>
  <c r="K99" i="2"/>
  <c r="L99" i="2"/>
  <c r="M99" i="2"/>
  <c r="N99" i="2"/>
  <c r="O99" i="2"/>
  <c r="Q99" i="2"/>
  <c r="R99" i="2"/>
  <c r="S99" i="2"/>
  <c r="T99" i="2"/>
  <c r="U99" i="2"/>
  <c r="W99" i="2"/>
  <c r="X99" i="2"/>
  <c r="Y99" i="2"/>
  <c r="AA99" i="2"/>
  <c r="AB99" i="2"/>
  <c r="AC99" i="2"/>
  <c r="AD99" i="2"/>
  <c r="AE99" i="2"/>
  <c r="AF99" i="2"/>
  <c r="AG99" i="2"/>
  <c r="AH99" i="2"/>
  <c r="AI99" i="2"/>
  <c r="AJ99" i="2"/>
  <c r="AK99" i="2"/>
  <c r="AL99" i="2"/>
  <c r="AM99" i="2"/>
  <c r="AN99" i="2"/>
  <c r="AO99" i="2"/>
  <c r="AP99" i="2"/>
  <c r="AQ99" i="2"/>
  <c r="AR99" i="2"/>
  <c r="AS99" i="2"/>
  <c r="AT99" i="2"/>
  <c r="AU99" i="2"/>
  <c r="AV99" i="2"/>
  <c r="AX99" i="2"/>
  <c r="AY99" i="2"/>
  <c r="AZ99" i="2"/>
  <c r="BA99" i="2"/>
  <c r="BB99" i="2"/>
  <c r="BC99" i="2"/>
  <c r="BD99" i="2"/>
  <c r="BE99" i="2"/>
  <c r="BF99" i="2"/>
  <c r="BG99" i="2"/>
  <c r="BH99" i="2"/>
  <c r="BI99" i="2"/>
  <c r="BJ99" i="2"/>
  <c r="BK99" i="2"/>
  <c r="BL99" i="2"/>
  <c r="BM99" i="2"/>
  <c r="BN99" i="2"/>
  <c r="BO99" i="2"/>
  <c r="BP99" i="2"/>
  <c r="BQ99" i="2"/>
  <c r="BR99" i="2"/>
  <c r="BS99" i="2"/>
  <c r="BT99" i="2"/>
  <c r="BU99" i="2"/>
  <c r="BV99" i="2"/>
  <c r="BW99" i="2"/>
  <c r="BX99" i="2"/>
  <c r="BY99" i="2"/>
  <c r="BZ99" i="2"/>
  <c r="CA99" i="2"/>
  <c r="CB99" i="2"/>
  <c r="CC99" i="2"/>
  <c r="CD99" i="2"/>
  <c r="CE99" i="2"/>
  <c r="CF99" i="2"/>
  <c r="CG99" i="2"/>
  <c r="CH99" i="2"/>
  <c r="CI99" i="2"/>
  <c r="CJ99" i="2"/>
  <c r="CK99" i="2"/>
  <c r="CL99" i="2"/>
  <c r="CM99" i="2"/>
  <c r="CN99" i="2"/>
  <c r="CO99" i="2"/>
  <c r="CP99" i="2"/>
  <c r="A100" i="2"/>
  <c r="B100" i="2"/>
  <c r="C100" i="2"/>
  <c r="D100" i="2"/>
  <c r="E100" i="2"/>
  <c r="F100" i="2"/>
  <c r="G100" i="2"/>
  <c r="H100" i="2"/>
  <c r="I100" i="2"/>
  <c r="J100" i="2"/>
  <c r="K100" i="2"/>
  <c r="L100" i="2"/>
  <c r="M100" i="2"/>
  <c r="N100" i="2"/>
  <c r="O100" i="2"/>
  <c r="Q100" i="2"/>
  <c r="R100" i="2"/>
  <c r="S100" i="2"/>
  <c r="T100" i="2"/>
  <c r="U100" i="2"/>
  <c r="W100" i="2"/>
  <c r="X100" i="2"/>
  <c r="Y100" i="2"/>
  <c r="AA100" i="2"/>
  <c r="AB100" i="2"/>
  <c r="AC100" i="2"/>
  <c r="AD100" i="2"/>
  <c r="AE100" i="2"/>
  <c r="AF100" i="2"/>
  <c r="AG100" i="2"/>
  <c r="AH100" i="2"/>
  <c r="AI100" i="2"/>
  <c r="AJ100" i="2"/>
  <c r="AK100" i="2"/>
  <c r="AL100" i="2"/>
  <c r="AM100" i="2"/>
  <c r="AN100" i="2"/>
  <c r="AO100" i="2"/>
  <c r="AP100" i="2"/>
  <c r="AQ100" i="2"/>
  <c r="AR100" i="2"/>
  <c r="AS100" i="2"/>
  <c r="AT100" i="2"/>
  <c r="AU100" i="2"/>
  <c r="AV100" i="2"/>
  <c r="AX100" i="2"/>
  <c r="AY100" i="2"/>
  <c r="AZ100" i="2"/>
  <c r="BA100" i="2"/>
  <c r="BB100" i="2"/>
  <c r="BC100" i="2"/>
  <c r="BD100" i="2"/>
  <c r="BE100" i="2"/>
  <c r="BF100" i="2"/>
  <c r="BG100" i="2"/>
  <c r="BH100" i="2"/>
  <c r="BI100" i="2"/>
  <c r="BJ100" i="2"/>
  <c r="BK100" i="2"/>
  <c r="BL100" i="2"/>
  <c r="BM100" i="2"/>
  <c r="BN100" i="2"/>
  <c r="BO100" i="2"/>
  <c r="BP100" i="2"/>
  <c r="BQ100" i="2"/>
  <c r="BR100" i="2"/>
  <c r="BS100" i="2"/>
  <c r="BT100" i="2"/>
  <c r="BU100" i="2"/>
  <c r="BV100" i="2"/>
  <c r="BW100" i="2"/>
  <c r="BX100" i="2"/>
  <c r="BY100" i="2"/>
  <c r="BZ100" i="2"/>
  <c r="CA100" i="2"/>
  <c r="CB100" i="2"/>
  <c r="CC100" i="2"/>
  <c r="CD100" i="2"/>
  <c r="CE100" i="2"/>
  <c r="CF100" i="2"/>
  <c r="CG100" i="2"/>
  <c r="CH100" i="2"/>
  <c r="CI100" i="2"/>
  <c r="CJ100" i="2"/>
  <c r="CK100" i="2"/>
  <c r="CL100" i="2"/>
  <c r="CM100" i="2"/>
  <c r="CN100" i="2"/>
  <c r="CO100" i="2"/>
  <c r="CP100" i="2"/>
  <c r="A101" i="2"/>
  <c r="B101" i="2"/>
  <c r="C101" i="2"/>
  <c r="D101" i="2"/>
  <c r="E101" i="2"/>
  <c r="F101" i="2"/>
  <c r="G101" i="2"/>
  <c r="H101" i="2"/>
  <c r="I101" i="2"/>
  <c r="J101" i="2"/>
  <c r="K101" i="2"/>
  <c r="L101" i="2"/>
  <c r="M101" i="2"/>
  <c r="N101" i="2"/>
  <c r="O101" i="2"/>
  <c r="Q101" i="2"/>
  <c r="R101" i="2"/>
  <c r="S101" i="2"/>
  <c r="T101" i="2"/>
  <c r="U101" i="2"/>
  <c r="W101" i="2"/>
  <c r="X101" i="2"/>
  <c r="Y101" i="2"/>
  <c r="AA101" i="2"/>
  <c r="AB101" i="2"/>
  <c r="AC101" i="2"/>
  <c r="AD101" i="2"/>
  <c r="AE101" i="2"/>
  <c r="AF101" i="2"/>
  <c r="AG101" i="2"/>
  <c r="AH101" i="2"/>
  <c r="AI101" i="2"/>
  <c r="AJ101" i="2"/>
  <c r="AK101" i="2"/>
  <c r="AL101" i="2"/>
  <c r="AM101" i="2"/>
  <c r="AN101" i="2"/>
  <c r="AO101" i="2"/>
  <c r="AP101" i="2"/>
  <c r="AQ101" i="2"/>
  <c r="AR101" i="2"/>
  <c r="AS101" i="2"/>
  <c r="AT101" i="2"/>
  <c r="AU101" i="2"/>
  <c r="AV101" i="2"/>
  <c r="AX101" i="2"/>
  <c r="AY101" i="2"/>
  <c r="AZ101" i="2"/>
  <c r="BA101" i="2"/>
  <c r="BB101" i="2"/>
  <c r="BC101" i="2"/>
  <c r="BD101" i="2"/>
  <c r="BE101" i="2"/>
  <c r="BF101" i="2"/>
  <c r="BG101" i="2"/>
  <c r="BH101" i="2"/>
  <c r="BI101" i="2"/>
  <c r="BJ101" i="2"/>
  <c r="BK101" i="2"/>
  <c r="BL101" i="2"/>
  <c r="BM101" i="2"/>
  <c r="BN101" i="2"/>
  <c r="BO101" i="2"/>
  <c r="BP101" i="2"/>
  <c r="BQ101" i="2"/>
  <c r="BR101" i="2"/>
  <c r="BS101" i="2"/>
  <c r="BT101" i="2"/>
  <c r="BU101" i="2"/>
  <c r="BV101" i="2"/>
  <c r="BW101" i="2"/>
  <c r="BX101" i="2"/>
  <c r="BY101" i="2"/>
  <c r="BZ101" i="2"/>
  <c r="CA101" i="2"/>
  <c r="CB101" i="2"/>
  <c r="CC101" i="2"/>
  <c r="CD101" i="2"/>
  <c r="CE101" i="2"/>
  <c r="CF101" i="2"/>
  <c r="CG101" i="2"/>
  <c r="CH101" i="2"/>
  <c r="CI101" i="2"/>
  <c r="CJ101" i="2"/>
  <c r="CK101" i="2"/>
  <c r="CL101" i="2"/>
  <c r="CM101" i="2"/>
  <c r="CN101" i="2"/>
  <c r="CO101" i="2"/>
  <c r="CP101" i="2"/>
  <c r="A102" i="2"/>
  <c r="B102" i="2"/>
  <c r="C102" i="2"/>
  <c r="D102" i="2"/>
  <c r="E102" i="2"/>
  <c r="F102" i="2"/>
  <c r="G102" i="2"/>
  <c r="H102" i="2"/>
  <c r="I102" i="2"/>
  <c r="J102" i="2"/>
  <c r="K102" i="2"/>
  <c r="L102" i="2"/>
  <c r="M102" i="2"/>
  <c r="N102" i="2"/>
  <c r="O102" i="2"/>
  <c r="Q102" i="2"/>
  <c r="R102" i="2"/>
  <c r="S102" i="2"/>
  <c r="T102" i="2"/>
  <c r="U102" i="2"/>
  <c r="W102" i="2"/>
  <c r="X102" i="2"/>
  <c r="Y102" i="2"/>
  <c r="AA102" i="2"/>
  <c r="AB102" i="2"/>
  <c r="AC102" i="2"/>
  <c r="AD102" i="2"/>
  <c r="AE102" i="2"/>
  <c r="AF102" i="2"/>
  <c r="AG102" i="2"/>
  <c r="AH102" i="2"/>
  <c r="AI102" i="2"/>
  <c r="AJ102" i="2"/>
  <c r="AK102" i="2"/>
  <c r="AL102" i="2"/>
  <c r="AM102" i="2"/>
  <c r="AN102" i="2"/>
  <c r="AO102" i="2"/>
  <c r="AP102" i="2"/>
  <c r="AQ102" i="2"/>
  <c r="AR102" i="2"/>
  <c r="AS102" i="2"/>
  <c r="AT102" i="2"/>
  <c r="AU102" i="2"/>
  <c r="AV102" i="2"/>
  <c r="AX102" i="2"/>
  <c r="AY102" i="2"/>
  <c r="AZ102" i="2"/>
  <c r="BA102" i="2"/>
  <c r="BB102" i="2"/>
  <c r="BC102" i="2"/>
  <c r="BD102" i="2"/>
  <c r="BE102" i="2"/>
  <c r="BF102" i="2"/>
  <c r="BG102" i="2"/>
  <c r="BH102" i="2"/>
  <c r="BI102" i="2"/>
  <c r="BJ102" i="2"/>
  <c r="BK102" i="2"/>
  <c r="BL102" i="2"/>
  <c r="BM102" i="2"/>
  <c r="BN102" i="2"/>
  <c r="BO102" i="2"/>
  <c r="BP102" i="2"/>
  <c r="BQ102" i="2"/>
  <c r="BR102" i="2"/>
  <c r="BS102" i="2"/>
  <c r="BT102" i="2"/>
  <c r="BU102" i="2"/>
  <c r="BV102" i="2"/>
  <c r="BW102" i="2"/>
  <c r="BX102" i="2"/>
  <c r="BY102" i="2"/>
  <c r="BZ102" i="2"/>
  <c r="CA102" i="2"/>
  <c r="CB102" i="2"/>
  <c r="CC102" i="2"/>
  <c r="CD102" i="2"/>
  <c r="CE102" i="2"/>
  <c r="CF102" i="2"/>
  <c r="CG102" i="2"/>
  <c r="CH102" i="2"/>
  <c r="CI102" i="2"/>
  <c r="CJ102" i="2"/>
  <c r="CK102" i="2"/>
  <c r="CL102" i="2"/>
  <c r="CM102" i="2"/>
  <c r="CN102" i="2"/>
  <c r="CO102" i="2"/>
  <c r="CP102" i="2"/>
  <c r="A103" i="2"/>
  <c r="B103" i="2"/>
  <c r="C103" i="2"/>
  <c r="D103" i="2"/>
  <c r="E103" i="2"/>
  <c r="F103" i="2"/>
  <c r="G103" i="2"/>
  <c r="H103" i="2"/>
  <c r="I103" i="2"/>
  <c r="J103" i="2"/>
  <c r="K103" i="2"/>
  <c r="L103" i="2"/>
  <c r="M103" i="2"/>
  <c r="N103" i="2"/>
  <c r="O103" i="2"/>
  <c r="Q103" i="2"/>
  <c r="R103" i="2"/>
  <c r="S103" i="2"/>
  <c r="T103" i="2"/>
  <c r="U103" i="2"/>
  <c r="W103" i="2"/>
  <c r="X103" i="2"/>
  <c r="Y103" i="2"/>
  <c r="AA103" i="2"/>
  <c r="AB103" i="2"/>
  <c r="AC103" i="2"/>
  <c r="AD103" i="2"/>
  <c r="AE103" i="2"/>
  <c r="AF103" i="2"/>
  <c r="AG103" i="2"/>
  <c r="AH103" i="2"/>
  <c r="AI103" i="2"/>
  <c r="AJ103" i="2"/>
  <c r="AK103" i="2"/>
  <c r="AL103" i="2"/>
  <c r="AM103" i="2"/>
  <c r="AN103" i="2"/>
  <c r="AO103" i="2"/>
  <c r="AP103" i="2"/>
  <c r="AQ103" i="2"/>
  <c r="AR103" i="2"/>
  <c r="AS103" i="2"/>
  <c r="AT103" i="2"/>
  <c r="AU103" i="2"/>
  <c r="AV103" i="2"/>
  <c r="AX103" i="2"/>
  <c r="AY103" i="2"/>
  <c r="AZ103" i="2"/>
  <c r="BA103" i="2"/>
  <c r="BB103" i="2"/>
  <c r="BC103" i="2"/>
  <c r="BD103" i="2"/>
  <c r="BE103" i="2"/>
  <c r="BF103" i="2"/>
  <c r="BG103" i="2"/>
  <c r="BH103" i="2"/>
  <c r="BI103" i="2"/>
  <c r="BJ103" i="2"/>
  <c r="BK103" i="2"/>
  <c r="BL103" i="2"/>
  <c r="BM103" i="2"/>
  <c r="BN103" i="2"/>
  <c r="BO103" i="2"/>
  <c r="BP103" i="2"/>
  <c r="BQ103" i="2"/>
  <c r="BR103" i="2"/>
  <c r="BS103" i="2"/>
  <c r="BT103" i="2"/>
  <c r="BU103" i="2"/>
  <c r="BV103" i="2"/>
  <c r="BW103" i="2"/>
  <c r="BX103" i="2"/>
  <c r="BY103" i="2"/>
  <c r="BZ103" i="2"/>
  <c r="CA103" i="2"/>
  <c r="CB103" i="2"/>
  <c r="CC103" i="2"/>
  <c r="CD103" i="2"/>
  <c r="CE103" i="2"/>
  <c r="CF103" i="2"/>
  <c r="CG103" i="2"/>
  <c r="CH103" i="2"/>
  <c r="CI103" i="2"/>
  <c r="CJ103" i="2"/>
  <c r="CK103" i="2"/>
  <c r="CL103" i="2"/>
  <c r="CM103" i="2"/>
  <c r="CN103" i="2"/>
  <c r="CO103" i="2"/>
  <c r="CP103" i="2"/>
  <c r="A104" i="2"/>
  <c r="B104" i="2"/>
  <c r="C104" i="2"/>
  <c r="D104" i="2"/>
  <c r="E104" i="2"/>
  <c r="F104" i="2"/>
  <c r="G104" i="2"/>
  <c r="H104" i="2"/>
  <c r="I104" i="2"/>
  <c r="J104" i="2"/>
  <c r="K104" i="2"/>
  <c r="L104" i="2"/>
  <c r="M104" i="2"/>
  <c r="N104" i="2"/>
  <c r="O104" i="2"/>
  <c r="Q104" i="2"/>
  <c r="R104" i="2"/>
  <c r="S104" i="2"/>
  <c r="T104" i="2"/>
  <c r="U104" i="2"/>
  <c r="W104" i="2"/>
  <c r="X104" i="2"/>
  <c r="Y104" i="2"/>
  <c r="AA104" i="2"/>
  <c r="AB104" i="2"/>
  <c r="AC104" i="2"/>
  <c r="AD104" i="2"/>
  <c r="AE104" i="2"/>
  <c r="AF104" i="2"/>
  <c r="AG104" i="2"/>
  <c r="AH104" i="2"/>
  <c r="AI104" i="2"/>
  <c r="AJ104" i="2"/>
  <c r="AK104" i="2"/>
  <c r="AL104" i="2"/>
  <c r="AM104" i="2"/>
  <c r="AN104" i="2"/>
  <c r="AO104" i="2"/>
  <c r="AP104" i="2"/>
  <c r="AQ104" i="2"/>
  <c r="AR104" i="2"/>
  <c r="AS104" i="2"/>
  <c r="AT104" i="2"/>
  <c r="AU104" i="2"/>
  <c r="AV104" i="2"/>
  <c r="AX104" i="2"/>
  <c r="AY104" i="2"/>
  <c r="AZ104" i="2"/>
  <c r="BA104" i="2"/>
  <c r="BB104" i="2"/>
  <c r="BC104" i="2"/>
  <c r="BD104" i="2"/>
  <c r="BE104" i="2"/>
  <c r="BF104" i="2"/>
  <c r="BG104" i="2"/>
  <c r="BH104" i="2"/>
  <c r="BI104" i="2"/>
  <c r="BJ104" i="2"/>
  <c r="BK104" i="2"/>
  <c r="BL104" i="2"/>
  <c r="BM104" i="2"/>
  <c r="BN104" i="2"/>
  <c r="BO104" i="2"/>
  <c r="BP104" i="2"/>
  <c r="BQ104" i="2"/>
  <c r="BR104" i="2"/>
  <c r="BS104" i="2"/>
  <c r="BT104" i="2"/>
  <c r="BU104" i="2"/>
  <c r="BV104" i="2"/>
  <c r="BW104" i="2"/>
  <c r="BX104" i="2"/>
  <c r="BY104" i="2"/>
  <c r="BZ104" i="2"/>
  <c r="CA104" i="2"/>
  <c r="CB104" i="2"/>
  <c r="CC104" i="2"/>
  <c r="CD104" i="2"/>
  <c r="CE104" i="2"/>
  <c r="CF104" i="2"/>
  <c r="CG104" i="2"/>
  <c r="CH104" i="2"/>
  <c r="CI104" i="2"/>
  <c r="CJ104" i="2"/>
  <c r="CK104" i="2"/>
  <c r="CL104" i="2"/>
  <c r="CM104" i="2"/>
  <c r="CN104" i="2"/>
  <c r="CO104" i="2"/>
  <c r="CP104" i="2"/>
  <c r="A105" i="2"/>
  <c r="B105" i="2"/>
  <c r="C105" i="2"/>
  <c r="D105" i="2"/>
  <c r="E105" i="2"/>
  <c r="F105" i="2"/>
  <c r="G105" i="2"/>
  <c r="H105" i="2"/>
  <c r="I105" i="2"/>
  <c r="J105" i="2"/>
  <c r="K105" i="2"/>
  <c r="L105" i="2"/>
  <c r="M105" i="2"/>
  <c r="N105" i="2"/>
  <c r="O105" i="2"/>
  <c r="Q105" i="2"/>
  <c r="R105" i="2"/>
  <c r="S105" i="2"/>
  <c r="T105" i="2"/>
  <c r="U105" i="2"/>
  <c r="W105" i="2"/>
  <c r="X105" i="2"/>
  <c r="Y105" i="2"/>
  <c r="AA105" i="2"/>
  <c r="AB105" i="2"/>
  <c r="AC105" i="2"/>
  <c r="AD105" i="2"/>
  <c r="AE105" i="2"/>
  <c r="AF105" i="2"/>
  <c r="AG105" i="2"/>
  <c r="AH105" i="2"/>
  <c r="AI105" i="2"/>
  <c r="AJ105" i="2"/>
  <c r="AK105" i="2"/>
  <c r="AL105" i="2"/>
  <c r="AM105" i="2"/>
  <c r="AN105" i="2"/>
  <c r="AO105" i="2"/>
  <c r="AP105" i="2"/>
  <c r="AQ105" i="2"/>
  <c r="AR105" i="2"/>
  <c r="AS105" i="2"/>
  <c r="AT105" i="2"/>
  <c r="AU105" i="2"/>
  <c r="AV105" i="2"/>
  <c r="AX105" i="2"/>
  <c r="AY105" i="2"/>
  <c r="AZ105" i="2"/>
  <c r="BA105" i="2"/>
  <c r="BB105" i="2"/>
  <c r="BC105" i="2"/>
  <c r="BD105" i="2"/>
  <c r="BE105" i="2"/>
  <c r="BF105" i="2"/>
  <c r="BG105" i="2"/>
  <c r="BH105" i="2"/>
  <c r="BI105" i="2"/>
  <c r="BJ105" i="2"/>
  <c r="BK105" i="2"/>
  <c r="BL105" i="2"/>
  <c r="BM105" i="2"/>
  <c r="BN105" i="2"/>
  <c r="BO105" i="2"/>
  <c r="BP105" i="2"/>
  <c r="BQ105" i="2"/>
  <c r="BR105" i="2"/>
  <c r="BS105" i="2"/>
  <c r="BT105" i="2"/>
  <c r="BU105" i="2"/>
  <c r="BV105" i="2"/>
  <c r="BW105" i="2"/>
  <c r="BX105" i="2"/>
  <c r="BY105" i="2"/>
  <c r="BZ105" i="2"/>
  <c r="CA105" i="2"/>
  <c r="CB105" i="2"/>
  <c r="CC105" i="2"/>
  <c r="CD105" i="2"/>
  <c r="CE105" i="2"/>
  <c r="CF105" i="2"/>
  <c r="CG105" i="2"/>
  <c r="CH105" i="2"/>
  <c r="CI105" i="2"/>
  <c r="CJ105" i="2"/>
  <c r="CK105" i="2"/>
  <c r="CL105" i="2"/>
  <c r="CM105" i="2"/>
  <c r="CN105" i="2"/>
  <c r="CO105" i="2"/>
  <c r="CP105" i="2"/>
  <c r="A106" i="2"/>
  <c r="B106" i="2"/>
  <c r="C106" i="2"/>
  <c r="D106" i="2"/>
  <c r="E106" i="2"/>
  <c r="F106" i="2"/>
  <c r="G106" i="2"/>
  <c r="H106" i="2"/>
  <c r="I106" i="2"/>
  <c r="J106" i="2"/>
  <c r="K106" i="2"/>
  <c r="L106" i="2"/>
  <c r="M106" i="2"/>
  <c r="N106" i="2"/>
  <c r="O106" i="2"/>
  <c r="Q106" i="2"/>
  <c r="R106" i="2"/>
  <c r="S106" i="2"/>
  <c r="T106" i="2"/>
  <c r="U106" i="2"/>
  <c r="W106" i="2"/>
  <c r="X106" i="2"/>
  <c r="Y106" i="2"/>
  <c r="AA106" i="2"/>
  <c r="AB106" i="2"/>
  <c r="AC106" i="2"/>
  <c r="AD106" i="2"/>
  <c r="AE106" i="2"/>
  <c r="AF106" i="2"/>
  <c r="AG106" i="2"/>
  <c r="AH106" i="2"/>
  <c r="AI106" i="2"/>
  <c r="AJ106" i="2"/>
  <c r="AK106" i="2"/>
  <c r="AL106" i="2"/>
  <c r="AM106" i="2"/>
  <c r="AN106" i="2"/>
  <c r="AO106" i="2"/>
  <c r="AP106" i="2"/>
  <c r="AQ106" i="2"/>
  <c r="AR106" i="2"/>
  <c r="AS106" i="2"/>
  <c r="AT106" i="2"/>
  <c r="AU106" i="2"/>
  <c r="AV106" i="2"/>
  <c r="AX106" i="2"/>
  <c r="AY106" i="2"/>
  <c r="AZ106" i="2"/>
  <c r="BA106" i="2"/>
  <c r="BB106" i="2"/>
  <c r="BC106" i="2"/>
  <c r="BD106" i="2"/>
  <c r="BE106" i="2"/>
  <c r="BF106" i="2"/>
  <c r="BG106" i="2"/>
  <c r="BH106" i="2"/>
  <c r="BI106" i="2"/>
  <c r="BJ106" i="2"/>
  <c r="BK106" i="2"/>
  <c r="BL106" i="2"/>
  <c r="BM106" i="2"/>
  <c r="BN106" i="2"/>
  <c r="BO106" i="2"/>
  <c r="BP106" i="2"/>
  <c r="BQ106" i="2"/>
  <c r="BR106" i="2"/>
  <c r="BS106" i="2"/>
  <c r="BT106" i="2"/>
  <c r="BU106" i="2"/>
  <c r="BV106" i="2"/>
  <c r="BW106" i="2"/>
  <c r="BX106" i="2"/>
  <c r="BY106" i="2"/>
  <c r="BZ106" i="2"/>
  <c r="CA106" i="2"/>
  <c r="CB106" i="2"/>
  <c r="CC106" i="2"/>
  <c r="CD106" i="2"/>
  <c r="CE106" i="2"/>
  <c r="CF106" i="2"/>
  <c r="CG106" i="2"/>
  <c r="CH106" i="2"/>
  <c r="CI106" i="2"/>
  <c r="CJ106" i="2"/>
  <c r="CK106" i="2"/>
  <c r="CL106" i="2"/>
  <c r="CM106" i="2"/>
  <c r="CN106" i="2"/>
  <c r="CO106" i="2"/>
  <c r="CP106" i="2"/>
  <c r="A107" i="2"/>
  <c r="B107" i="2"/>
  <c r="C107" i="2"/>
  <c r="D107" i="2"/>
  <c r="E107" i="2"/>
  <c r="F107" i="2"/>
  <c r="G107" i="2"/>
  <c r="H107" i="2"/>
  <c r="I107" i="2"/>
  <c r="J107" i="2"/>
  <c r="K107" i="2"/>
  <c r="L107" i="2"/>
  <c r="M107" i="2"/>
  <c r="N107" i="2"/>
  <c r="O107" i="2"/>
  <c r="Q107" i="2"/>
  <c r="R107" i="2"/>
  <c r="S107" i="2"/>
  <c r="T107" i="2"/>
  <c r="U107" i="2"/>
  <c r="W107" i="2"/>
  <c r="X107" i="2"/>
  <c r="Y107" i="2"/>
  <c r="AA107" i="2"/>
  <c r="AB107" i="2"/>
  <c r="AC107" i="2"/>
  <c r="AD107" i="2"/>
  <c r="AE107" i="2"/>
  <c r="AF107" i="2"/>
  <c r="AG107" i="2"/>
  <c r="AH107" i="2"/>
  <c r="AI107" i="2"/>
  <c r="AJ107" i="2"/>
  <c r="AK107" i="2"/>
  <c r="AL107" i="2"/>
  <c r="AM107" i="2"/>
  <c r="AN107" i="2"/>
  <c r="AO107" i="2"/>
  <c r="AP107" i="2"/>
  <c r="AQ107" i="2"/>
  <c r="AR107" i="2"/>
  <c r="AS107" i="2"/>
  <c r="AT107" i="2"/>
  <c r="AU107" i="2"/>
  <c r="AV107" i="2"/>
  <c r="AX107" i="2"/>
  <c r="AY107" i="2"/>
  <c r="AZ107" i="2"/>
  <c r="BA107" i="2"/>
  <c r="BB107" i="2"/>
  <c r="BC107" i="2"/>
  <c r="BD107" i="2"/>
  <c r="BE107" i="2"/>
  <c r="BF107" i="2"/>
  <c r="BG107" i="2"/>
  <c r="BH107" i="2"/>
  <c r="BI107" i="2"/>
  <c r="BJ107" i="2"/>
  <c r="BK107" i="2"/>
  <c r="BL107" i="2"/>
  <c r="BM107" i="2"/>
  <c r="BN107" i="2"/>
  <c r="BO107" i="2"/>
  <c r="BP107" i="2"/>
  <c r="BQ107" i="2"/>
  <c r="BR107" i="2"/>
  <c r="BS107" i="2"/>
  <c r="BT107" i="2"/>
  <c r="BU107" i="2"/>
  <c r="BV107" i="2"/>
  <c r="BW107" i="2"/>
  <c r="BX107" i="2"/>
  <c r="BY107" i="2"/>
  <c r="BZ107" i="2"/>
  <c r="CA107" i="2"/>
  <c r="CB107" i="2"/>
  <c r="CC107" i="2"/>
  <c r="CD107" i="2"/>
  <c r="CE107" i="2"/>
  <c r="CF107" i="2"/>
  <c r="CG107" i="2"/>
  <c r="CH107" i="2"/>
  <c r="CI107" i="2"/>
  <c r="CJ107" i="2"/>
  <c r="CK107" i="2"/>
  <c r="CL107" i="2"/>
  <c r="CM107" i="2"/>
  <c r="CN107" i="2"/>
  <c r="CO107" i="2"/>
  <c r="CP107" i="2"/>
  <c r="A108" i="2"/>
  <c r="B108" i="2"/>
  <c r="C108" i="2"/>
  <c r="D108" i="2"/>
  <c r="E108" i="2"/>
  <c r="F108" i="2"/>
  <c r="G108" i="2"/>
  <c r="H108" i="2"/>
  <c r="I108" i="2"/>
  <c r="J108" i="2"/>
  <c r="K108" i="2"/>
  <c r="L108" i="2"/>
  <c r="M108" i="2"/>
  <c r="N108" i="2"/>
  <c r="O108" i="2"/>
  <c r="Q108" i="2"/>
  <c r="R108" i="2"/>
  <c r="S108" i="2"/>
  <c r="T108" i="2"/>
  <c r="U108" i="2"/>
  <c r="W108" i="2"/>
  <c r="X108" i="2"/>
  <c r="Y108" i="2"/>
  <c r="AA108" i="2"/>
  <c r="AB108" i="2"/>
  <c r="AC108" i="2"/>
  <c r="AD108" i="2"/>
  <c r="AE108" i="2"/>
  <c r="AF108" i="2"/>
  <c r="AG108" i="2"/>
  <c r="AH108" i="2"/>
  <c r="AI108" i="2"/>
  <c r="AJ108" i="2"/>
  <c r="AK108" i="2"/>
  <c r="AL108" i="2"/>
  <c r="AM108" i="2"/>
  <c r="AN108" i="2"/>
  <c r="AO108" i="2"/>
  <c r="AP108" i="2"/>
  <c r="AQ108" i="2"/>
  <c r="AR108" i="2"/>
  <c r="AS108" i="2"/>
  <c r="AT108" i="2"/>
  <c r="AU108" i="2"/>
  <c r="AV108" i="2"/>
  <c r="AX108" i="2"/>
  <c r="AY108" i="2"/>
  <c r="AZ108" i="2"/>
  <c r="BA108" i="2"/>
  <c r="BB108" i="2"/>
  <c r="BC108" i="2"/>
  <c r="BD108" i="2"/>
  <c r="BE108" i="2"/>
  <c r="BF108" i="2"/>
  <c r="BG108" i="2"/>
  <c r="BH108" i="2"/>
  <c r="BI108" i="2"/>
  <c r="BJ108" i="2"/>
  <c r="BK108" i="2"/>
  <c r="BL108" i="2"/>
  <c r="BM108" i="2"/>
  <c r="BN108" i="2"/>
  <c r="BO108" i="2"/>
  <c r="BP108" i="2"/>
  <c r="BQ108" i="2"/>
  <c r="BR108" i="2"/>
  <c r="BS108" i="2"/>
  <c r="BT108" i="2"/>
  <c r="BU108" i="2"/>
  <c r="BV108" i="2"/>
  <c r="BW108" i="2"/>
  <c r="BX108" i="2"/>
  <c r="BY108" i="2"/>
  <c r="BZ108" i="2"/>
  <c r="CA108" i="2"/>
  <c r="CB108" i="2"/>
  <c r="CC108" i="2"/>
  <c r="CD108" i="2"/>
  <c r="CE108" i="2"/>
  <c r="CF108" i="2"/>
  <c r="CG108" i="2"/>
  <c r="CH108" i="2"/>
  <c r="CI108" i="2"/>
  <c r="CJ108" i="2"/>
  <c r="CK108" i="2"/>
  <c r="CL108" i="2"/>
  <c r="CM108" i="2"/>
  <c r="CN108" i="2"/>
  <c r="CO108" i="2"/>
  <c r="CP108" i="2"/>
  <c r="A109" i="2"/>
  <c r="B109" i="2"/>
  <c r="C109" i="2"/>
  <c r="D109" i="2"/>
  <c r="E109" i="2"/>
  <c r="F109" i="2"/>
  <c r="G109" i="2"/>
  <c r="H109" i="2"/>
  <c r="I109" i="2"/>
  <c r="J109" i="2"/>
  <c r="K109" i="2"/>
  <c r="L109" i="2"/>
  <c r="M109" i="2"/>
  <c r="N109" i="2"/>
  <c r="O109" i="2"/>
  <c r="Q109" i="2"/>
  <c r="R109" i="2"/>
  <c r="S109" i="2"/>
  <c r="T109" i="2"/>
  <c r="U109" i="2"/>
  <c r="W109" i="2"/>
  <c r="X109" i="2"/>
  <c r="Y109" i="2"/>
  <c r="AA109" i="2"/>
  <c r="AB109" i="2"/>
  <c r="AC109" i="2"/>
  <c r="AD109" i="2"/>
  <c r="AE109" i="2"/>
  <c r="AF109" i="2"/>
  <c r="AG109" i="2"/>
  <c r="AH109" i="2"/>
  <c r="AI109" i="2"/>
  <c r="AJ109" i="2"/>
  <c r="AK109" i="2"/>
  <c r="AL109" i="2"/>
  <c r="AM109" i="2"/>
  <c r="AN109" i="2"/>
  <c r="AO109" i="2"/>
  <c r="AP109" i="2"/>
  <c r="AQ109" i="2"/>
  <c r="AR109" i="2"/>
  <c r="AS109" i="2"/>
  <c r="AT109" i="2"/>
  <c r="AU109" i="2"/>
  <c r="AV109" i="2"/>
  <c r="AX109" i="2"/>
  <c r="AY109" i="2"/>
  <c r="AZ109" i="2"/>
  <c r="BA109" i="2"/>
  <c r="BB109" i="2"/>
  <c r="BC109" i="2"/>
  <c r="BD109" i="2"/>
  <c r="BE109" i="2"/>
  <c r="BF109" i="2"/>
  <c r="BG109" i="2"/>
  <c r="BH109" i="2"/>
  <c r="BI109" i="2"/>
  <c r="BJ109" i="2"/>
  <c r="BK109" i="2"/>
  <c r="BL109" i="2"/>
  <c r="BM109" i="2"/>
  <c r="BN109" i="2"/>
  <c r="BO109" i="2"/>
  <c r="BP109" i="2"/>
  <c r="BQ109" i="2"/>
  <c r="BR109" i="2"/>
  <c r="BS109" i="2"/>
  <c r="BT109" i="2"/>
  <c r="BU109" i="2"/>
  <c r="BV109" i="2"/>
  <c r="BW109" i="2"/>
  <c r="BX109" i="2"/>
  <c r="BY109" i="2"/>
  <c r="BZ109" i="2"/>
  <c r="CA109" i="2"/>
  <c r="CB109" i="2"/>
  <c r="CC109" i="2"/>
  <c r="CD109" i="2"/>
  <c r="CE109" i="2"/>
  <c r="CF109" i="2"/>
  <c r="CG109" i="2"/>
  <c r="CH109" i="2"/>
  <c r="CI109" i="2"/>
  <c r="CJ109" i="2"/>
  <c r="CK109" i="2"/>
  <c r="CL109" i="2"/>
  <c r="CM109" i="2"/>
  <c r="CN109" i="2"/>
  <c r="CO109" i="2"/>
  <c r="CP109" i="2"/>
  <c r="A110" i="2"/>
  <c r="B110" i="2"/>
  <c r="C110" i="2"/>
  <c r="D110" i="2"/>
  <c r="E110" i="2"/>
  <c r="F110" i="2"/>
  <c r="G110" i="2"/>
  <c r="H110" i="2"/>
  <c r="I110" i="2"/>
  <c r="J110" i="2"/>
  <c r="K110" i="2"/>
  <c r="L110" i="2"/>
  <c r="M110" i="2"/>
  <c r="N110" i="2"/>
  <c r="O110" i="2"/>
  <c r="Q110" i="2"/>
  <c r="R110" i="2"/>
  <c r="S110" i="2"/>
  <c r="T110" i="2"/>
  <c r="U110" i="2"/>
  <c r="W110" i="2"/>
  <c r="X110" i="2"/>
  <c r="Y110" i="2"/>
  <c r="AA110" i="2"/>
  <c r="AB110" i="2"/>
  <c r="AC110" i="2"/>
  <c r="AD110" i="2"/>
  <c r="AE110" i="2"/>
  <c r="AF110" i="2"/>
  <c r="AG110" i="2"/>
  <c r="AH110" i="2"/>
  <c r="AI110" i="2"/>
  <c r="AJ110" i="2"/>
  <c r="AK110" i="2"/>
  <c r="AL110" i="2"/>
  <c r="AM110" i="2"/>
  <c r="AN110" i="2"/>
  <c r="AO110" i="2"/>
  <c r="AP110" i="2"/>
  <c r="AQ110" i="2"/>
  <c r="AR110" i="2"/>
  <c r="AS110" i="2"/>
  <c r="AT110" i="2"/>
  <c r="AU110" i="2"/>
  <c r="AV110" i="2"/>
  <c r="AX110" i="2"/>
  <c r="AY110" i="2"/>
  <c r="AZ110" i="2"/>
  <c r="BA110" i="2"/>
  <c r="BB110" i="2"/>
  <c r="BC110" i="2"/>
  <c r="BD110" i="2"/>
  <c r="BE110" i="2"/>
  <c r="BF110" i="2"/>
  <c r="BG110" i="2"/>
  <c r="BH110" i="2"/>
  <c r="BI110" i="2"/>
  <c r="BJ110" i="2"/>
  <c r="BK110" i="2"/>
  <c r="BL110" i="2"/>
  <c r="BM110" i="2"/>
  <c r="BN110" i="2"/>
  <c r="BO110" i="2"/>
  <c r="BP110" i="2"/>
  <c r="BQ110" i="2"/>
  <c r="BR110" i="2"/>
  <c r="BS110" i="2"/>
  <c r="BT110" i="2"/>
  <c r="BU110" i="2"/>
  <c r="BV110" i="2"/>
  <c r="BW110" i="2"/>
  <c r="BX110" i="2"/>
  <c r="BY110" i="2"/>
  <c r="BZ110" i="2"/>
  <c r="CA110" i="2"/>
  <c r="CB110" i="2"/>
  <c r="CC110" i="2"/>
  <c r="CD110" i="2"/>
  <c r="CE110" i="2"/>
  <c r="CF110" i="2"/>
  <c r="CG110" i="2"/>
  <c r="CH110" i="2"/>
  <c r="CI110" i="2"/>
  <c r="CJ110" i="2"/>
  <c r="CK110" i="2"/>
  <c r="CL110" i="2"/>
  <c r="CM110" i="2"/>
  <c r="CN110" i="2"/>
  <c r="CO110" i="2"/>
  <c r="CP110" i="2"/>
  <c r="A111" i="2"/>
  <c r="B111" i="2"/>
  <c r="C111" i="2"/>
  <c r="D111" i="2"/>
  <c r="E111" i="2"/>
  <c r="F111" i="2"/>
  <c r="G111" i="2"/>
  <c r="H111" i="2"/>
  <c r="I111" i="2"/>
  <c r="J111" i="2"/>
  <c r="K111" i="2"/>
  <c r="L111" i="2"/>
  <c r="M111" i="2"/>
  <c r="N111" i="2"/>
  <c r="O111" i="2"/>
  <c r="Q111" i="2"/>
  <c r="R111" i="2"/>
  <c r="S111" i="2"/>
  <c r="T111" i="2"/>
  <c r="U111" i="2"/>
  <c r="W111" i="2"/>
  <c r="X111" i="2"/>
  <c r="Y111" i="2"/>
  <c r="AA111" i="2"/>
  <c r="AB111" i="2"/>
  <c r="AC111" i="2"/>
  <c r="AD111" i="2"/>
  <c r="AE111" i="2"/>
  <c r="AF111" i="2"/>
  <c r="AG111" i="2"/>
  <c r="AH111" i="2"/>
  <c r="AI111" i="2"/>
  <c r="AJ111" i="2"/>
  <c r="AK111" i="2"/>
  <c r="AL111" i="2"/>
  <c r="AM111" i="2"/>
  <c r="AN111" i="2"/>
  <c r="AO111" i="2"/>
  <c r="AP111" i="2"/>
  <c r="AQ111" i="2"/>
  <c r="AR111" i="2"/>
  <c r="AS111" i="2"/>
  <c r="AT111" i="2"/>
  <c r="AU111" i="2"/>
  <c r="AV111" i="2"/>
  <c r="AX111" i="2"/>
  <c r="AY111" i="2"/>
  <c r="AZ111" i="2"/>
  <c r="BA111" i="2"/>
  <c r="BB111" i="2"/>
  <c r="BC111" i="2"/>
  <c r="BD111" i="2"/>
  <c r="BE111" i="2"/>
  <c r="BF111" i="2"/>
  <c r="BG111" i="2"/>
  <c r="BH111" i="2"/>
  <c r="BI111" i="2"/>
  <c r="BJ111" i="2"/>
  <c r="BK111" i="2"/>
  <c r="BL111" i="2"/>
  <c r="BM111" i="2"/>
  <c r="BN111" i="2"/>
  <c r="BO111" i="2"/>
  <c r="BP111" i="2"/>
  <c r="BQ111" i="2"/>
  <c r="BR111" i="2"/>
  <c r="BS111" i="2"/>
  <c r="BT111" i="2"/>
  <c r="BU111" i="2"/>
  <c r="BV111" i="2"/>
  <c r="BW111" i="2"/>
  <c r="BX111" i="2"/>
  <c r="BY111" i="2"/>
  <c r="BZ111" i="2"/>
  <c r="CA111" i="2"/>
  <c r="CB111" i="2"/>
  <c r="CC111" i="2"/>
  <c r="CD111" i="2"/>
  <c r="CE111" i="2"/>
  <c r="CF111" i="2"/>
  <c r="CG111" i="2"/>
  <c r="CH111" i="2"/>
  <c r="CI111" i="2"/>
  <c r="CJ111" i="2"/>
  <c r="CK111" i="2"/>
  <c r="CL111" i="2"/>
  <c r="CM111" i="2"/>
  <c r="CN111" i="2"/>
  <c r="CO111" i="2"/>
  <c r="CP111" i="2"/>
  <c r="A112" i="2"/>
  <c r="B112" i="2"/>
  <c r="C112" i="2"/>
  <c r="D112" i="2"/>
  <c r="E112" i="2"/>
  <c r="F112" i="2"/>
  <c r="G112" i="2"/>
  <c r="H112" i="2"/>
  <c r="I112" i="2"/>
  <c r="J112" i="2"/>
  <c r="K112" i="2"/>
  <c r="L112" i="2"/>
  <c r="M112" i="2"/>
  <c r="N112" i="2"/>
  <c r="O112" i="2"/>
  <c r="Q112" i="2"/>
  <c r="R112" i="2"/>
  <c r="S112" i="2"/>
  <c r="T112" i="2"/>
  <c r="U112" i="2"/>
  <c r="W112" i="2"/>
  <c r="X112" i="2"/>
  <c r="Y112" i="2"/>
  <c r="AA112" i="2"/>
  <c r="AB112" i="2"/>
  <c r="AC112" i="2"/>
  <c r="AD112" i="2"/>
  <c r="AE112" i="2"/>
  <c r="AF112" i="2"/>
  <c r="AG112" i="2"/>
  <c r="AH112" i="2"/>
  <c r="AI112" i="2"/>
  <c r="AJ112" i="2"/>
  <c r="AK112" i="2"/>
  <c r="AL112" i="2"/>
  <c r="AM112" i="2"/>
  <c r="AN112" i="2"/>
  <c r="AO112" i="2"/>
  <c r="AP112" i="2"/>
  <c r="AQ112" i="2"/>
  <c r="AR112" i="2"/>
  <c r="AS112" i="2"/>
  <c r="AT112" i="2"/>
  <c r="AU112" i="2"/>
  <c r="AV112" i="2"/>
  <c r="AX112" i="2"/>
  <c r="AY112" i="2"/>
  <c r="AZ112" i="2"/>
  <c r="BA112" i="2"/>
  <c r="BB112" i="2"/>
  <c r="BC112" i="2"/>
  <c r="BD112" i="2"/>
  <c r="BE112" i="2"/>
  <c r="BF112" i="2"/>
  <c r="BG112" i="2"/>
  <c r="BH112" i="2"/>
  <c r="BI112" i="2"/>
  <c r="BJ112" i="2"/>
  <c r="BK112" i="2"/>
  <c r="BL112" i="2"/>
  <c r="BM112" i="2"/>
  <c r="BN112" i="2"/>
  <c r="BO112" i="2"/>
  <c r="BP112" i="2"/>
  <c r="BQ112" i="2"/>
  <c r="BR112" i="2"/>
  <c r="BS112" i="2"/>
  <c r="BT112" i="2"/>
  <c r="BU112" i="2"/>
  <c r="BV112" i="2"/>
  <c r="BW112" i="2"/>
  <c r="BX112" i="2"/>
  <c r="BY112" i="2"/>
  <c r="BZ112" i="2"/>
  <c r="CA112" i="2"/>
  <c r="CB112" i="2"/>
  <c r="CC112" i="2"/>
  <c r="CD112" i="2"/>
  <c r="CE112" i="2"/>
  <c r="CF112" i="2"/>
  <c r="CG112" i="2"/>
  <c r="CH112" i="2"/>
  <c r="CI112" i="2"/>
  <c r="CJ112" i="2"/>
  <c r="CK112" i="2"/>
  <c r="CL112" i="2"/>
  <c r="CM112" i="2"/>
  <c r="CN112" i="2"/>
  <c r="CO112" i="2"/>
  <c r="CP112" i="2"/>
  <c r="A113" i="2"/>
  <c r="B113" i="2"/>
  <c r="C113" i="2"/>
  <c r="D113" i="2"/>
  <c r="E113" i="2"/>
  <c r="F113" i="2"/>
  <c r="G113" i="2"/>
  <c r="H113" i="2"/>
  <c r="I113" i="2"/>
  <c r="J113" i="2"/>
  <c r="K113" i="2"/>
  <c r="L113" i="2"/>
  <c r="M113" i="2"/>
  <c r="N113" i="2"/>
  <c r="O113" i="2"/>
  <c r="Q113" i="2"/>
  <c r="R113" i="2"/>
  <c r="S113" i="2"/>
  <c r="T113" i="2"/>
  <c r="U113" i="2"/>
  <c r="W113" i="2"/>
  <c r="X113" i="2"/>
  <c r="Y113" i="2"/>
  <c r="AA113" i="2"/>
  <c r="AB113" i="2"/>
  <c r="AC113" i="2"/>
  <c r="AD113" i="2"/>
  <c r="AE113" i="2"/>
  <c r="AF113" i="2"/>
  <c r="AG113" i="2"/>
  <c r="AH113" i="2"/>
  <c r="AI113" i="2"/>
  <c r="AJ113" i="2"/>
  <c r="AK113" i="2"/>
  <c r="AL113" i="2"/>
  <c r="AM113" i="2"/>
  <c r="AN113" i="2"/>
  <c r="AO113" i="2"/>
  <c r="AP113" i="2"/>
  <c r="AQ113" i="2"/>
  <c r="AR113" i="2"/>
  <c r="AS113" i="2"/>
  <c r="AT113" i="2"/>
  <c r="AU113" i="2"/>
  <c r="AV113" i="2"/>
  <c r="AX113" i="2"/>
  <c r="AY113" i="2"/>
  <c r="AZ113" i="2"/>
  <c r="BA113" i="2"/>
  <c r="BB113" i="2"/>
  <c r="BC113" i="2"/>
  <c r="BD113" i="2"/>
  <c r="BE113" i="2"/>
  <c r="BF113" i="2"/>
  <c r="BG113" i="2"/>
  <c r="BH113" i="2"/>
  <c r="BI113" i="2"/>
  <c r="BJ113" i="2"/>
  <c r="BK113" i="2"/>
  <c r="BL113" i="2"/>
  <c r="BM113" i="2"/>
  <c r="BN113" i="2"/>
  <c r="BO113" i="2"/>
  <c r="BP113" i="2"/>
  <c r="BQ113" i="2"/>
  <c r="BR113" i="2"/>
  <c r="BS113" i="2"/>
  <c r="BT113" i="2"/>
  <c r="BU113" i="2"/>
  <c r="BV113" i="2"/>
  <c r="BW113" i="2"/>
  <c r="BX113" i="2"/>
  <c r="BY113" i="2"/>
  <c r="BZ113" i="2"/>
  <c r="CA113" i="2"/>
  <c r="CB113" i="2"/>
  <c r="CC113" i="2"/>
  <c r="CD113" i="2"/>
  <c r="CE113" i="2"/>
  <c r="CF113" i="2"/>
  <c r="CG113" i="2"/>
  <c r="CH113" i="2"/>
  <c r="CI113" i="2"/>
  <c r="CJ113" i="2"/>
  <c r="CK113" i="2"/>
  <c r="CL113" i="2"/>
  <c r="CM113" i="2"/>
  <c r="CN113" i="2"/>
  <c r="CO113" i="2"/>
  <c r="CP113" i="2"/>
  <c r="A114" i="2"/>
  <c r="B114" i="2"/>
  <c r="C114" i="2"/>
  <c r="D114" i="2"/>
  <c r="E114" i="2"/>
  <c r="F114" i="2"/>
  <c r="G114" i="2"/>
  <c r="H114" i="2"/>
  <c r="I114" i="2"/>
  <c r="J114" i="2"/>
  <c r="K114" i="2"/>
  <c r="L114" i="2"/>
  <c r="M114" i="2"/>
  <c r="N114" i="2"/>
  <c r="O114" i="2"/>
  <c r="Q114" i="2"/>
  <c r="R114" i="2"/>
  <c r="S114" i="2"/>
  <c r="T114" i="2"/>
  <c r="U114" i="2"/>
  <c r="W114" i="2"/>
  <c r="X114" i="2"/>
  <c r="Y114" i="2"/>
  <c r="AA114" i="2"/>
  <c r="AB114" i="2"/>
  <c r="AC114" i="2"/>
  <c r="AD114" i="2"/>
  <c r="AE114" i="2"/>
  <c r="AF114" i="2"/>
  <c r="AG114" i="2"/>
  <c r="AH114" i="2"/>
  <c r="AI114" i="2"/>
  <c r="AJ114" i="2"/>
  <c r="AK114" i="2"/>
  <c r="AL114" i="2"/>
  <c r="AM114" i="2"/>
  <c r="AN114" i="2"/>
  <c r="AO114" i="2"/>
  <c r="AP114" i="2"/>
  <c r="AQ114" i="2"/>
  <c r="AR114" i="2"/>
  <c r="AS114" i="2"/>
  <c r="AT114" i="2"/>
  <c r="AU114" i="2"/>
  <c r="AV114" i="2"/>
  <c r="AX114" i="2"/>
  <c r="AY114" i="2"/>
  <c r="AZ114" i="2"/>
  <c r="BA114" i="2"/>
  <c r="BB114" i="2"/>
  <c r="BC114" i="2"/>
  <c r="BD114" i="2"/>
  <c r="BE114" i="2"/>
  <c r="BF114" i="2"/>
  <c r="BG114" i="2"/>
  <c r="BH114" i="2"/>
  <c r="BI114" i="2"/>
  <c r="BJ114" i="2"/>
  <c r="BK114" i="2"/>
  <c r="BL114" i="2"/>
  <c r="BM114" i="2"/>
  <c r="BN114" i="2"/>
  <c r="BO114" i="2"/>
  <c r="BP114" i="2"/>
  <c r="BQ114" i="2"/>
  <c r="BR114" i="2"/>
  <c r="BS114" i="2"/>
  <c r="BT114" i="2"/>
  <c r="BU114" i="2"/>
  <c r="BV114" i="2"/>
  <c r="BW114" i="2"/>
  <c r="BX114" i="2"/>
  <c r="BY114" i="2"/>
  <c r="BZ114" i="2"/>
  <c r="CA114" i="2"/>
  <c r="CB114" i="2"/>
  <c r="CC114" i="2"/>
  <c r="CD114" i="2"/>
  <c r="CE114" i="2"/>
  <c r="CF114" i="2"/>
  <c r="CG114" i="2"/>
  <c r="CH114" i="2"/>
  <c r="CI114" i="2"/>
  <c r="CJ114" i="2"/>
  <c r="CK114" i="2"/>
  <c r="CL114" i="2"/>
  <c r="CM114" i="2"/>
  <c r="CN114" i="2"/>
  <c r="CO114" i="2"/>
  <c r="CP114" i="2"/>
  <c r="A115" i="2"/>
  <c r="B115" i="2"/>
  <c r="C115" i="2"/>
  <c r="D115" i="2"/>
  <c r="E115" i="2"/>
  <c r="F115" i="2"/>
  <c r="G115" i="2"/>
  <c r="H115" i="2"/>
  <c r="I115" i="2"/>
  <c r="J115" i="2"/>
  <c r="K115" i="2"/>
  <c r="L115" i="2"/>
  <c r="M115" i="2"/>
  <c r="N115" i="2"/>
  <c r="O115" i="2"/>
  <c r="Q115" i="2"/>
  <c r="R115" i="2"/>
  <c r="S115" i="2"/>
  <c r="T115" i="2"/>
  <c r="U115" i="2"/>
  <c r="W115" i="2"/>
  <c r="X115" i="2"/>
  <c r="Y115" i="2"/>
  <c r="AA115" i="2"/>
  <c r="AB115" i="2"/>
  <c r="AC115" i="2"/>
  <c r="AD115" i="2"/>
  <c r="AE115" i="2"/>
  <c r="AF115" i="2"/>
  <c r="AG115" i="2"/>
  <c r="AH115" i="2"/>
  <c r="AI115" i="2"/>
  <c r="AJ115" i="2"/>
  <c r="AK115" i="2"/>
  <c r="AL115" i="2"/>
  <c r="AM115" i="2"/>
  <c r="AN115" i="2"/>
  <c r="AO115" i="2"/>
  <c r="AP115" i="2"/>
  <c r="AQ115" i="2"/>
  <c r="AR115" i="2"/>
  <c r="AS115" i="2"/>
  <c r="AT115" i="2"/>
  <c r="AU115" i="2"/>
  <c r="AV115" i="2"/>
  <c r="AX115" i="2"/>
  <c r="AY115" i="2"/>
  <c r="AZ115" i="2"/>
  <c r="BA115" i="2"/>
  <c r="BB115" i="2"/>
  <c r="BC115" i="2"/>
  <c r="BD115" i="2"/>
  <c r="BE115" i="2"/>
  <c r="BF115" i="2"/>
  <c r="BG115" i="2"/>
  <c r="BH115" i="2"/>
  <c r="BI115" i="2"/>
  <c r="BJ115" i="2"/>
  <c r="BK115" i="2"/>
  <c r="BL115" i="2"/>
  <c r="BM115" i="2"/>
  <c r="BN115" i="2"/>
  <c r="BO115" i="2"/>
  <c r="BP115" i="2"/>
  <c r="BQ115" i="2"/>
  <c r="BR115" i="2"/>
  <c r="BS115" i="2"/>
  <c r="BT115" i="2"/>
  <c r="BU115" i="2"/>
  <c r="BV115" i="2"/>
  <c r="BW115" i="2"/>
  <c r="BX115" i="2"/>
  <c r="BY115" i="2"/>
  <c r="BZ115" i="2"/>
  <c r="CA115" i="2"/>
  <c r="CB115" i="2"/>
  <c r="CC115" i="2"/>
  <c r="CD115" i="2"/>
  <c r="CE115" i="2"/>
  <c r="CF115" i="2"/>
  <c r="CG115" i="2"/>
  <c r="CH115" i="2"/>
  <c r="CI115" i="2"/>
  <c r="CJ115" i="2"/>
  <c r="CK115" i="2"/>
  <c r="CL115" i="2"/>
  <c r="CM115" i="2"/>
  <c r="CN115" i="2"/>
  <c r="CO115" i="2"/>
  <c r="CP115" i="2"/>
  <c r="A116" i="2"/>
  <c r="B116" i="2"/>
  <c r="C116" i="2"/>
  <c r="D116" i="2"/>
  <c r="E116" i="2"/>
  <c r="F116" i="2"/>
  <c r="G116" i="2"/>
  <c r="H116" i="2"/>
  <c r="I116" i="2"/>
  <c r="J116" i="2"/>
  <c r="K116" i="2"/>
  <c r="L116" i="2"/>
  <c r="M116" i="2"/>
  <c r="N116" i="2"/>
  <c r="O116" i="2"/>
  <c r="Q116" i="2"/>
  <c r="R116" i="2"/>
  <c r="S116" i="2"/>
  <c r="T116" i="2"/>
  <c r="U116" i="2"/>
  <c r="W116" i="2"/>
  <c r="X116" i="2"/>
  <c r="Y116" i="2"/>
  <c r="AA116" i="2"/>
  <c r="AB116" i="2"/>
  <c r="AC116" i="2"/>
  <c r="AD116" i="2"/>
  <c r="AE116" i="2"/>
  <c r="AF116" i="2"/>
  <c r="AG116" i="2"/>
  <c r="AH116" i="2"/>
  <c r="AI116" i="2"/>
  <c r="AJ116" i="2"/>
  <c r="AK116" i="2"/>
  <c r="AL116" i="2"/>
  <c r="AM116" i="2"/>
  <c r="AN116" i="2"/>
  <c r="AO116" i="2"/>
  <c r="AP116" i="2"/>
  <c r="AQ116" i="2"/>
  <c r="AR116" i="2"/>
  <c r="AS116" i="2"/>
  <c r="AT116" i="2"/>
  <c r="AU116" i="2"/>
  <c r="AV116" i="2"/>
  <c r="AX116" i="2"/>
  <c r="AY116" i="2"/>
  <c r="AZ116" i="2"/>
  <c r="BA116" i="2"/>
  <c r="BB116" i="2"/>
  <c r="BC116" i="2"/>
  <c r="BD116" i="2"/>
  <c r="BE116" i="2"/>
  <c r="BF116" i="2"/>
  <c r="BG116" i="2"/>
  <c r="BH116" i="2"/>
  <c r="BI116" i="2"/>
  <c r="BJ116" i="2"/>
  <c r="BK116" i="2"/>
  <c r="BL116" i="2"/>
  <c r="BM116" i="2"/>
  <c r="BN116" i="2"/>
  <c r="BO116" i="2"/>
  <c r="BP116" i="2"/>
  <c r="BQ116" i="2"/>
  <c r="BR116" i="2"/>
  <c r="BS116" i="2"/>
  <c r="BT116" i="2"/>
  <c r="BU116" i="2"/>
  <c r="BV116" i="2"/>
  <c r="BW116" i="2"/>
  <c r="BX116" i="2"/>
  <c r="BY116" i="2"/>
  <c r="BZ116" i="2"/>
  <c r="CA116" i="2"/>
  <c r="CB116" i="2"/>
  <c r="CC116" i="2"/>
  <c r="CD116" i="2"/>
  <c r="CE116" i="2"/>
  <c r="CF116" i="2"/>
  <c r="CG116" i="2"/>
  <c r="CH116" i="2"/>
  <c r="CI116" i="2"/>
  <c r="CJ116" i="2"/>
  <c r="CK116" i="2"/>
  <c r="CL116" i="2"/>
  <c r="CM116" i="2"/>
  <c r="CN116" i="2"/>
  <c r="CO116" i="2"/>
  <c r="CP116" i="2"/>
  <c r="A117" i="2"/>
  <c r="B117" i="2"/>
  <c r="C117" i="2"/>
  <c r="D117" i="2"/>
  <c r="E117" i="2"/>
  <c r="F117" i="2"/>
  <c r="G117" i="2"/>
  <c r="H117" i="2"/>
  <c r="I117" i="2"/>
  <c r="J117" i="2"/>
  <c r="K117" i="2"/>
  <c r="L117" i="2"/>
  <c r="M117" i="2"/>
  <c r="N117" i="2"/>
  <c r="O117" i="2"/>
  <c r="Q117" i="2"/>
  <c r="R117" i="2"/>
  <c r="S117" i="2"/>
  <c r="T117" i="2"/>
  <c r="U117" i="2"/>
  <c r="W117" i="2"/>
  <c r="X117" i="2"/>
  <c r="Y117" i="2"/>
  <c r="AA117" i="2"/>
  <c r="AB117" i="2"/>
  <c r="AC117" i="2"/>
  <c r="AD117" i="2"/>
  <c r="AE117" i="2"/>
  <c r="AF117" i="2"/>
  <c r="AG117" i="2"/>
  <c r="AH117" i="2"/>
  <c r="AI117" i="2"/>
  <c r="AJ117" i="2"/>
  <c r="AK117" i="2"/>
  <c r="AL117" i="2"/>
  <c r="AM117" i="2"/>
  <c r="AN117" i="2"/>
  <c r="AO117" i="2"/>
  <c r="AP117" i="2"/>
  <c r="AQ117" i="2"/>
  <c r="AR117" i="2"/>
  <c r="AS117" i="2"/>
  <c r="AT117" i="2"/>
  <c r="AU117" i="2"/>
  <c r="AV117" i="2"/>
  <c r="AX117" i="2"/>
  <c r="AY117" i="2"/>
  <c r="AZ117" i="2"/>
  <c r="BA117" i="2"/>
  <c r="BB117" i="2"/>
  <c r="BC117" i="2"/>
  <c r="BD117" i="2"/>
  <c r="BE117" i="2"/>
  <c r="BF117" i="2"/>
  <c r="BG117" i="2"/>
  <c r="BH117" i="2"/>
  <c r="BI117" i="2"/>
  <c r="BJ117" i="2"/>
  <c r="BK117" i="2"/>
  <c r="BL117" i="2"/>
  <c r="BM117" i="2"/>
  <c r="BN117" i="2"/>
  <c r="BO117" i="2"/>
  <c r="BP117" i="2"/>
  <c r="BQ117" i="2"/>
  <c r="BR117" i="2"/>
  <c r="BS117" i="2"/>
  <c r="BT117" i="2"/>
  <c r="BU117" i="2"/>
  <c r="BV117" i="2"/>
  <c r="BW117" i="2"/>
  <c r="BX117" i="2"/>
  <c r="BY117" i="2"/>
  <c r="BZ117" i="2"/>
  <c r="CA117" i="2"/>
  <c r="CB117" i="2"/>
  <c r="CC117" i="2"/>
  <c r="CD117" i="2"/>
  <c r="CE117" i="2"/>
  <c r="CF117" i="2"/>
  <c r="CG117" i="2"/>
  <c r="CH117" i="2"/>
  <c r="CI117" i="2"/>
  <c r="CJ117" i="2"/>
  <c r="CK117" i="2"/>
  <c r="CL117" i="2"/>
  <c r="CM117" i="2"/>
  <c r="CN117" i="2"/>
  <c r="CO117" i="2"/>
  <c r="CP117" i="2"/>
  <c r="A118" i="2"/>
  <c r="B118" i="2"/>
  <c r="C118" i="2"/>
  <c r="D118" i="2"/>
  <c r="E118" i="2"/>
  <c r="F118" i="2"/>
  <c r="G118" i="2"/>
  <c r="H118" i="2"/>
  <c r="I118" i="2"/>
  <c r="J118" i="2"/>
  <c r="K118" i="2"/>
  <c r="L118" i="2"/>
  <c r="M118" i="2"/>
  <c r="N118" i="2"/>
  <c r="O118" i="2"/>
  <c r="Q118" i="2"/>
  <c r="R118" i="2"/>
  <c r="S118" i="2"/>
  <c r="T118" i="2"/>
  <c r="U118" i="2"/>
  <c r="W118" i="2"/>
  <c r="X118" i="2"/>
  <c r="Y118" i="2"/>
  <c r="AA118" i="2"/>
  <c r="AB118" i="2"/>
  <c r="AC118" i="2"/>
  <c r="AD118" i="2"/>
  <c r="AE118" i="2"/>
  <c r="AF118" i="2"/>
  <c r="AG118" i="2"/>
  <c r="AH118" i="2"/>
  <c r="AI118" i="2"/>
  <c r="AJ118" i="2"/>
  <c r="AK118" i="2"/>
  <c r="AL118" i="2"/>
  <c r="AM118" i="2"/>
  <c r="AN118" i="2"/>
  <c r="AO118" i="2"/>
  <c r="AP118" i="2"/>
  <c r="AQ118" i="2"/>
  <c r="AR118" i="2"/>
  <c r="AS118" i="2"/>
  <c r="AT118" i="2"/>
  <c r="AU118" i="2"/>
  <c r="AV118" i="2"/>
  <c r="AX118" i="2"/>
  <c r="AY118" i="2"/>
  <c r="AZ118" i="2"/>
  <c r="BA118" i="2"/>
  <c r="BB118" i="2"/>
  <c r="BC118" i="2"/>
  <c r="BD118" i="2"/>
  <c r="BE118" i="2"/>
  <c r="BF118" i="2"/>
  <c r="BG118" i="2"/>
  <c r="BH118" i="2"/>
  <c r="BI118" i="2"/>
  <c r="BJ118" i="2"/>
  <c r="BK118" i="2"/>
  <c r="BL118" i="2"/>
  <c r="BM118" i="2"/>
  <c r="BN118" i="2"/>
  <c r="BO118" i="2"/>
  <c r="BP118" i="2"/>
  <c r="BQ118" i="2"/>
  <c r="BR118" i="2"/>
  <c r="BS118" i="2"/>
  <c r="BT118" i="2"/>
  <c r="BU118" i="2"/>
  <c r="BV118" i="2"/>
  <c r="BW118" i="2"/>
  <c r="BX118" i="2"/>
  <c r="BY118" i="2"/>
  <c r="BZ118" i="2"/>
  <c r="CA118" i="2"/>
  <c r="CB118" i="2"/>
  <c r="CC118" i="2"/>
  <c r="CD118" i="2"/>
  <c r="CE118" i="2"/>
  <c r="CF118" i="2"/>
  <c r="CG118" i="2"/>
  <c r="CH118" i="2"/>
  <c r="CI118" i="2"/>
  <c r="CJ118" i="2"/>
  <c r="CK118" i="2"/>
  <c r="CL118" i="2"/>
  <c r="CM118" i="2"/>
  <c r="CN118" i="2"/>
  <c r="CO118" i="2"/>
  <c r="CP118" i="2"/>
  <c r="A119" i="2"/>
  <c r="B119" i="2"/>
  <c r="C119" i="2"/>
  <c r="D119" i="2"/>
  <c r="E119" i="2"/>
  <c r="F119" i="2"/>
  <c r="G119" i="2"/>
  <c r="H119" i="2"/>
  <c r="I119" i="2"/>
  <c r="J119" i="2"/>
  <c r="K119" i="2"/>
  <c r="L119" i="2"/>
  <c r="M119" i="2"/>
  <c r="N119" i="2"/>
  <c r="O119" i="2"/>
  <c r="Q119" i="2"/>
  <c r="R119" i="2"/>
  <c r="S119" i="2"/>
  <c r="T119" i="2"/>
  <c r="U119" i="2"/>
  <c r="W119" i="2"/>
  <c r="X119" i="2"/>
  <c r="Y119" i="2"/>
  <c r="AA119" i="2"/>
  <c r="AB119" i="2"/>
  <c r="AC119" i="2"/>
  <c r="AD119" i="2"/>
  <c r="AE119" i="2"/>
  <c r="AF119" i="2"/>
  <c r="AG119" i="2"/>
  <c r="AH119" i="2"/>
  <c r="AI119" i="2"/>
  <c r="AJ119" i="2"/>
  <c r="AK119" i="2"/>
  <c r="AL119" i="2"/>
  <c r="AM119" i="2"/>
  <c r="AN119" i="2"/>
  <c r="AO119" i="2"/>
  <c r="AP119" i="2"/>
  <c r="AQ119" i="2"/>
  <c r="AR119" i="2"/>
  <c r="AS119" i="2"/>
  <c r="AT119" i="2"/>
  <c r="AU119" i="2"/>
  <c r="AV119" i="2"/>
  <c r="AX119" i="2"/>
  <c r="AY119" i="2"/>
  <c r="AZ119" i="2"/>
  <c r="BA119" i="2"/>
  <c r="BB119" i="2"/>
  <c r="BC119" i="2"/>
  <c r="BD119" i="2"/>
  <c r="BE119" i="2"/>
  <c r="BF119" i="2"/>
  <c r="BG119" i="2"/>
  <c r="BH119" i="2"/>
  <c r="BI119" i="2"/>
  <c r="BJ119" i="2"/>
  <c r="BK119" i="2"/>
  <c r="BL119" i="2"/>
  <c r="BM119" i="2"/>
  <c r="BN119" i="2"/>
  <c r="BO119" i="2"/>
  <c r="BP119" i="2"/>
  <c r="BQ119" i="2"/>
  <c r="BR119" i="2"/>
  <c r="BS119" i="2"/>
  <c r="BT119" i="2"/>
  <c r="BU119" i="2"/>
  <c r="BV119" i="2"/>
  <c r="BW119" i="2"/>
  <c r="BX119" i="2"/>
  <c r="BY119" i="2"/>
  <c r="BZ119" i="2"/>
  <c r="CA119" i="2"/>
  <c r="CB119" i="2"/>
  <c r="CC119" i="2"/>
  <c r="CD119" i="2"/>
  <c r="CE119" i="2"/>
  <c r="CF119" i="2"/>
  <c r="CG119" i="2"/>
  <c r="CH119" i="2"/>
  <c r="CI119" i="2"/>
  <c r="CJ119" i="2"/>
  <c r="CK119" i="2"/>
  <c r="CL119" i="2"/>
  <c r="CM119" i="2"/>
  <c r="CN119" i="2"/>
  <c r="CO119" i="2"/>
  <c r="CP119" i="2"/>
  <c r="A120" i="2"/>
  <c r="B120" i="2"/>
  <c r="C120" i="2"/>
  <c r="D120" i="2"/>
  <c r="E120" i="2"/>
  <c r="F120" i="2"/>
  <c r="G120" i="2"/>
  <c r="H120" i="2"/>
  <c r="I120" i="2"/>
  <c r="J120" i="2"/>
  <c r="K120" i="2"/>
  <c r="L120" i="2"/>
  <c r="M120" i="2"/>
  <c r="N120" i="2"/>
  <c r="O120" i="2"/>
  <c r="Q120" i="2"/>
  <c r="R120" i="2"/>
  <c r="S120" i="2"/>
  <c r="T120" i="2"/>
  <c r="U120" i="2"/>
  <c r="W120" i="2"/>
  <c r="X120" i="2"/>
  <c r="Y120" i="2"/>
  <c r="AA120" i="2"/>
  <c r="AB120" i="2"/>
  <c r="AC120" i="2"/>
  <c r="AD120" i="2"/>
  <c r="AE120" i="2"/>
  <c r="AF120" i="2"/>
  <c r="AG120" i="2"/>
  <c r="AH120" i="2"/>
  <c r="AI120" i="2"/>
  <c r="AJ120" i="2"/>
  <c r="AK120" i="2"/>
  <c r="AL120" i="2"/>
  <c r="AM120" i="2"/>
  <c r="AN120" i="2"/>
  <c r="AO120" i="2"/>
  <c r="AP120" i="2"/>
  <c r="AQ120" i="2"/>
  <c r="AR120" i="2"/>
  <c r="AS120" i="2"/>
  <c r="AT120" i="2"/>
  <c r="AU120" i="2"/>
  <c r="AV120" i="2"/>
  <c r="AX120" i="2"/>
  <c r="AY120" i="2"/>
  <c r="AZ120" i="2"/>
  <c r="BA120" i="2"/>
  <c r="BB120" i="2"/>
  <c r="BC120" i="2"/>
  <c r="BD120" i="2"/>
  <c r="BE120" i="2"/>
  <c r="BF120" i="2"/>
  <c r="BG120" i="2"/>
  <c r="BH120" i="2"/>
  <c r="BI120" i="2"/>
  <c r="BJ120" i="2"/>
  <c r="BK120" i="2"/>
  <c r="BL120" i="2"/>
  <c r="BM120" i="2"/>
  <c r="BN120" i="2"/>
  <c r="BO120" i="2"/>
  <c r="BP120" i="2"/>
  <c r="BQ120" i="2"/>
  <c r="BR120" i="2"/>
  <c r="BS120" i="2"/>
  <c r="BT120" i="2"/>
  <c r="BU120" i="2"/>
  <c r="BV120" i="2"/>
  <c r="BW120" i="2"/>
  <c r="BX120" i="2"/>
  <c r="BY120" i="2"/>
  <c r="BZ120" i="2"/>
  <c r="CA120" i="2"/>
  <c r="CB120" i="2"/>
  <c r="CC120" i="2"/>
  <c r="CD120" i="2"/>
  <c r="CE120" i="2"/>
  <c r="CF120" i="2"/>
  <c r="CG120" i="2"/>
  <c r="CH120" i="2"/>
  <c r="CI120" i="2"/>
  <c r="CJ120" i="2"/>
  <c r="CK120" i="2"/>
  <c r="CL120" i="2"/>
  <c r="CM120" i="2"/>
  <c r="CN120" i="2"/>
  <c r="CO120" i="2"/>
  <c r="CP120" i="2"/>
  <c r="A121" i="2"/>
  <c r="B121" i="2"/>
  <c r="C121" i="2"/>
  <c r="D121" i="2"/>
  <c r="E121" i="2"/>
  <c r="F121" i="2"/>
  <c r="G121" i="2"/>
  <c r="H121" i="2"/>
  <c r="I121" i="2"/>
  <c r="J121" i="2"/>
  <c r="K121" i="2"/>
  <c r="L121" i="2"/>
  <c r="M121" i="2"/>
  <c r="N121" i="2"/>
  <c r="O121" i="2"/>
  <c r="Q121" i="2"/>
  <c r="R121" i="2"/>
  <c r="S121" i="2"/>
  <c r="T121" i="2"/>
  <c r="U121" i="2"/>
  <c r="W121" i="2"/>
  <c r="X121" i="2"/>
  <c r="Y121" i="2"/>
  <c r="AA121" i="2"/>
  <c r="AB121" i="2"/>
  <c r="AC121" i="2"/>
  <c r="AD121" i="2"/>
  <c r="AE121" i="2"/>
  <c r="AF121" i="2"/>
  <c r="AG121" i="2"/>
  <c r="AH121" i="2"/>
  <c r="AI121" i="2"/>
  <c r="AJ121" i="2"/>
  <c r="AK121" i="2"/>
  <c r="AL121" i="2"/>
  <c r="AM121" i="2"/>
  <c r="AN121" i="2"/>
  <c r="AO121" i="2"/>
  <c r="AP121" i="2"/>
  <c r="AQ121" i="2"/>
  <c r="AR121" i="2"/>
  <c r="AS121" i="2"/>
  <c r="AT121" i="2"/>
  <c r="AU121" i="2"/>
  <c r="AV121" i="2"/>
  <c r="AX121" i="2"/>
  <c r="AY121" i="2"/>
  <c r="AZ121" i="2"/>
  <c r="BA121" i="2"/>
  <c r="BB121" i="2"/>
  <c r="BC121" i="2"/>
  <c r="BD121" i="2"/>
  <c r="BE121" i="2"/>
  <c r="BF121" i="2"/>
  <c r="BG121" i="2"/>
  <c r="BH121" i="2"/>
  <c r="BI121" i="2"/>
  <c r="BJ121" i="2"/>
  <c r="BK121" i="2"/>
  <c r="BL121" i="2"/>
  <c r="BM121" i="2"/>
  <c r="BN121" i="2"/>
  <c r="BO121" i="2"/>
  <c r="BP121" i="2"/>
  <c r="BQ121" i="2"/>
  <c r="BR121" i="2"/>
  <c r="BS121" i="2"/>
  <c r="BT121" i="2"/>
  <c r="BU121" i="2"/>
  <c r="BV121" i="2"/>
  <c r="BW121" i="2"/>
  <c r="BX121" i="2"/>
  <c r="BY121" i="2"/>
  <c r="BZ121" i="2"/>
  <c r="CA121" i="2"/>
  <c r="CB121" i="2"/>
  <c r="CC121" i="2"/>
  <c r="CD121" i="2"/>
  <c r="CE121" i="2"/>
  <c r="CF121" i="2"/>
  <c r="CG121" i="2"/>
  <c r="CH121" i="2"/>
  <c r="CI121" i="2"/>
  <c r="CJ121" i="2"/>
  <c r="CK121" i="2"/>
  <c r="CL121" i="2"/>
  <c r="CM121" i="2"/>
  <c r="CN121" i="2"/>
  <c r="CO121" i="2"/>
  <c r="CP121" i="2"/>
  <c r="A122" i="2"/>
  <c r="B122" i="2"/>
  <c r="C122" i="2"/>
  <c r="D122" i="2"/>
  <c r="E122" i="2"/>
  <c r="F122" i="2"/>
  <c r="G122" i="2"/>
  <c r="H122" i="2"/>
  <c r="I122" i="2"/>
  <c r="J122" i="2"/>
  <c r="K122" i="2"/>
  <c r="L122" i="2"/>
  <c r="M122" i="2"/>
  <c r="N122" i="2"/>
  <c r="O122" i="2"/>
  <c r="Q122" i="2"/>
  <c r="R122" i="2"/>
  <c r="S122" i="2"/>
  <c r="T122" i="2"/>
  <c r="U122" i="2"/>
  <c r="W122" i="2"/>
  <c r="X122" i="2"/>
  <c r="Y122" i="2"/>
  <c r="AA122" i="2"/>
  <c r="AB122" i="2"/>
  <c r="AC122" i="2"/>
  <c r="AD122" i="2"/>
  <c r="AE122" i="2"/>
  <c r="AF122" i="2"/>
  <c r="AG122" i="2"/>
  <c r="AH122" i="2"/>
  <c r="AI122" i="2"/>
  <c r="AJ122" i="2"/>
  <c r="AK122" i="2"/>
  <c r="AL122" i="2"/>
  <c r="AM122" i="2"/>
  <c r="AN122" i="2"/>
  <c r="AO122" i="2"/>
  <c r="AP122" i="2"/>
  <c r="AQ122" i="2"/>
  <c r="AR122" i="2"/>
  <c r="AS122" i="2"/>
  <c r="AT122" i="2"/>
  <c r="AU122" i="2"/>
  <c r="AV122" i="2"/>
  <c r="AX122" i="2"/>
  <c r="AY122" i="2"/>
  <c r="AZ122" i="2"/>
  <c r="BA122" i="2"/>
  <c r="BB122" i="2"/>
  <c r="BC122" i="2"/>
  <c r="BD122" i="2"/>
  <c r="BE122" i="2"/>
  <c r="BF122" i="2"/>
  <c r="BG122" i="2"/>
  <c r="BH122" i="2"/>
  <c r="BI122" i="2"/>
  <c r="BJ122" i="2"/>
  <c r="BK122" i="2"/>
  <c r="BL122" i="2"/>
  <c r="BM122" i="2"/>
  <c r="BN122" i="2"/>
  <c r="BO122" i="2"/>
  <c r="BP122" i="2"/>
  <c r="BQ122" i="2"/>
  <c r="BR122" i="2"/>
  <c r="BS122" i="2"/>
  <c r="BT122" i="2"/>
  <c r="BU122" i="2"/>
  <c r="BV122" i="2"/>
  <c r="BW122" i="2"/>
  <c r="BX122" i="2"/>
  <c r="BY122" i="2"/>
  <c r="BZ122" i="2"/>
  <c r="CA122" i="2"/>
  <c r="CB122" i="2"/>
  <c r="CC122" i="2"/>
  <c r="CD122" i="2"/>
  <c r="CE122" i="2"/>
  <c r="CF122" i="2"/>
  <c r="CG122" i="2"/>
  <c r="CH122" i="2"/>
  <c r="CI122" i="2"/>
  <c r="CJ122" i="2"/>
  <c r="CK122" i="2"/>
  <c r="CL122" i="2"/>
  <c r="CM122" i="2"/>
  <c r="CN122" i="2"/>
  <c r="CO122" i="2"/>
  <c r="CP122" i="2"/>
  <c r="A123" i="2"/>
  <c r="B123" i="2"/>
  <c r="C123" i="2"/>
  <c r="D123" i="2"/>
  <c r="E123" i="2"/>
  <c r="F123" i="2"/>
  <c r="G123" i="2"/>
  <c r="H123" i="2"/>
  <c r="I123" i="2"/>
  <c r="J123" i="2"/>
  <c r="K123" i="2"/>
  <c r="L123" i="2"/>
  <c r="M123" i="2"/>
  <c r="N123" i="2"/>
  <c r="O123" i="2"/>
  <c r="Q123" i="2"/>
  <c r="R123" i="2"/>
  <c r="S123" i="2"/>
  <c r="T123" i="2"/>
  <c r="U123" i="2"/>
  <c r="W123" i="2"/>
  <c r="X123" i="2"/>
  <c r="Y123" i="2"/>
  <c r="AA123" i="2"/>
  <c r="AB123" i="2"/>
  <c r="AC123" i="2"/>
  <c r="AD123" i="2"/>
  <c r="AE123" i="2"/>
  <c r="AF123" i="2"/>
  <c r="AG123" i="2"/>
  <c r="AH123" i="2"/>
  <c r="AI123" i="2"/>
  <c r="AJ123" i="2"/>
  <c r="AK123" i="2"/>
  <c r="AL123" i="2"/>
  <c r="AM123" i="2"/>
  <c r="AN123" i="2"/>
  <c r="AO123" i="2"/>
  <c r="AP123" i="2"/>
  <c r="AQ123" i="2"/>
  <c r="AR123" i="2"/>
  <c r="AS123" i="2"/>
  <c r="AT123" i="2"/>
  <c r="AU123" i="2"/>
  <c r="AV123" i="2"/>
  <c r="AX123" i="2"/>
  <c r="AY123" i="2"/>
  <c r="AZ123" i="2"/>
  <c r="BA123" i="2"/>
  <c r="BB123" i="2"/>
  <c r="BC123" i="2"/>
  <c r="BD123" i="2"/>
  <c r="BE123" i="2"/>
  <c r="BF123" i="2"/>
  <c r="BG123" i="2"/>
  <c r="BH123" i="2"/>
  <c r="BI123" i="2"/>
  <c r="BJ123" i="2"/>
  <c r="BK123" i="2"/>
  <c r="BL123" i="2"/>
  <c r="BM123" i="2"/>
  <c r="BN123" i="2"/>
  <c r="BO123" i="2"/>
  <c r="BP123" i="2"/>
  <c r="BQ123" i="2"/>
  <c r="BR123" i="2"/>
  <c r="BS123" i="2"/>
  <c r="BT123" i="2"/>
  <c r="BU123" i="2"/>
  <c r="BV123" i="2"/>
  <c r="BW123" i="2"/>
  <c r="BX123" i="2"/>
  <c r="BY123" i="2"/>
  <c r="BZ123" i="2"/>
  <c r="CA123" i="2"/>
  <c r="CB123" i="2"/>
  <c r="CC123" i="2"/>
  <c r="CD123" i="2"/>
  <c r="CE123" i="2"/>
  <c r="CF123" i="2"/>
  <c r="CG123" i="2"/>
  <c r="CH123" i="2"/>
  <c r="CI123" i="2"/>
  <c r="CJ123" i="2"/>
  <c r="CK123" i="2"/>
  <c r="CL123" i="2"/>
  <c r="CM123" i="2"/>
  <c r="CN123" i="2"/>
  <c r="CO123" i="2"/>
  <c r="CP123" i="2"/>
  <c r="A124" i="2"/>
  <c r="B124" i="2"/>
  <c r="C124" i="2"/>
  <c r="D124" i="2"/>
  <c r="E124" i="2"/>
  <c r="F124" i="2"/>
  <c r="G124" i="2"/>
  <c r="H124" i="2"/>
  <c r="I124" i="2"/>
  <c r="J124" i="2"/>
  <c r="K124" i="2"/>
  <c r="L124" i="2"/>
  <c r="M124" i="2"/>
  <c r="N124" i="2"/>
  <c r="O124" i="2"/>
  <c r="Q124" i="2"/>
  <c r="R124" i="2"/>
  <c r="S124" i="2"/>
  <c r="T124" i="2"/>
  <c r="U124" i="2"/>
  <c r="W124" i="2"/>
  <c r="X124" i="2"/>
  <c r="Y124" i="2"/>
  <c r="AA124" i="2"/>
  <c r="AB124" i="2"/>
  <c r="AC124" i="2"/>
  <c r="AD124" i="2"/>
  <c r="AE124" i="2"/>
  <c r="AF124" i="2"/>
  <c r="AG124" i="2"/>
  <c r="AH124" i="2"/>
  <c r="AI124" i="2"/>
  <c r="AJ124" i="2"/>
  <c r="AK124" i="2"/>
  <c r="AL124" i="2"/>
  <c r="AM124" i="2"/>
  <c r="AN124" i="2"/>
  <c r="AO124" i="2"/>
  <c r="AP124" i="2"/>
  <c r="AQ124" i="2"/>
  <c r="AR124" i="2"/>
  <c r="AS124" i="2"/>
  <c r="AT124" i="2"/>
  <c r="AU124" i="2"/>
  <c r="AV124" i="2"/>
  <c r="AX124" i="2"/>
  <c r="AY124" i="2"/>
  <c r="AZ124" i="2"/>
  <c r="BA124" i="2"/>
  <c r="BB124" i="2"/>
  <c r="BC124" i="2"/>
  <c r="BD124" i="2"/>
  <c r="BE124" i="2"/>
  <c r="BF124" i="2"/>
  <c r="BG124" i="2"/>
  <c r="BH124" i="2"/>
  <c r="BI124" i="2"/>
  <c r="BJ124" i="2"/>
  <c r="BK124" i="2"/>
  <c r="BL124" i="2"/>
  <c r="BM124" i="2"/>
  <c r="BN124" i="2"/>
  <c r="BO124" i="2"/>
  <c r="BP124" i="2"/>
  <c r="BQ124" i="2"/>
  <c r="BR124" i="2"/>
  <c r="BS124" i="2"/>
  <c r="BT124" i="2"/>
  <c r="BU124" i="2"/>
  <c r="BV124" i="2"/>
  <c r="BW124" i="2"/>
  <c r="BX124" i="2"/>
  <c r="BY124" i="2"/>
  <c r="BZ124" i="2"/>
  <c r="CA124" i="2"/>
  <c r="CB124" i="2"/>
  <c r="CC124" i="2"/>
  <c r="CD124" i="2"/>
  <c r="CE124" i="2"/>
  <c r="CF124" i="2"/>
  <c r="CG124" i="2"/>
  <c r="CH124" i="2"/>
  <c r="CI124" i="2"/>
  <c r="CJ124" i="2"/>
  <c r="CK124" i="2"/>
  <c r="CL124" i="2"/>
  <c r="CM124" i="2"/>
  <c r="CN124" i="2"/>
  <c r="CO124" i="2"/>
  <c r="CP124" i="2"/>
  <c r="A125" i="2"/>
  <c r="B125" i="2"/>
  <c r="C125" i="2"/>
  <c r="D125" i="2"/>
  <c r="E125" i="2"/>
  <c r="F125" i="2"/>
  <c r="G125" i="2"/>
  <c r="H125" i="2"/>
  <c r="I125" i="2"/>
  <c r="J125" i="2"/>
  <c r="K125" i="2"/>
  <c r="L125" i="2"/>
  <c r="M125" i="2"/>
  <c r="N125" i="2"/>
  <c r="O125" i="2"/>
  <c r="Q125" i="2"/>
  <c r="R125" i="2"/>
  <c r="S125" i="2"/>
  <c r="T125" i="2"/>
  <c r="U125" i="2"/>
  <c r="W125" i="2"/>
  <c r="X125" i="2"/>
  <c r="Y125" i="2"/>
  <c r="AA125" i="2"/>
  <c r="AB125" i="2"/>
  <c r="AC125" i="2"/>
  <c r="AD125" i="2"/>
  <c r="AE125" i="2"/>
  <c r="AF125" i="2"/>
  <c r="AG125" i="2"/>
  <c r="AH125" i="2"/>
  <c r="AI125" i="2"/>
  <c r="AJ125" i="2"/>
  <c r="AK125" i="2"/>
  <c r="AL125" i="2"/>
  <c r="AM125" i="2"/>
  <c r="AN125" i="2"/>
  <c r="AO125" i="2"/>
  <c r="AP125" i="2"/>
  <c r="AQ125" i="2"/>
  <c r="AR125" i="2"/>
  <c r="AS125" i="2"/>
  <c r="AT125" i="2"/>
  <c r="AU125" i="2"/>
  <c r="AV125" i="2"/>
  <c r="AX125" i="2"/>
  <c r="AY125" i="2"/>
  <c r="AZ125" i="2"/>
  <c r="BA125" i="2"/>
  <c r="BB125" i="2"/>
  <c r="BC125" i="2"/>
  <c r="BD125" i="2"/>
  <c r="BE125" i="2"/>
  <c r="BF125" i="2"/>
  <c r="BG125" i="2"/>
  <c r="BH125" i="2"/>
  <c r="BI125" i="2"/>
  <c r="BJ125" i="2"/>
  <c r="BK125" i="2"/>
  <c r="BL125" i="2"/>
  <c r="BM125" i="2"/>
  <c r="BN125" i="2"/>
  <c r="BO125" i="2"/>
  <c r="BP125" i="2"/>
  <c r="BQ125" i="2"/>
  <c r="BR125" i="2"/>
  <c r="BS125" i="2"/>
  <c r="BT125" i="2"/>
  <c r="BU125" i="2"/>
  <c r="BV125" i="2"/>
  <c r="BW125" i="2"/>
  <c r="BX125" i="2"/>
  <c r="BY125" i="2"/>
  <c r="BZ125" i="2"/>
  <c r="CA125" i="2"/>
  <c r="CB125" i="2"/>
  <c r="CC125" i="2"/>
  <c r="CD125" i="2"/>
  <c r="CE125" i="2"/>
  <c r="CF125" i="2"/>
  <c r="CG125" i="2"/>
  <c r="CH125" i="2"/>
  <c r="CI125" i="2"/>
  <c r="CJ125" i="2"/>
  <c r="CK125" i="2"/>
  <c r="CL125" i="2"/>
  <c r="CM125" i="2"/>
  <c r="CN125" i="2"/>
  <c r="CO125" i="2"/>
  <c r="CP125" i="2"/>
  <c r="A126" i="2"/>
  <c r="B126" i="2"/>
  <c r="C126" i="2"/>
  <c r="D126" i="2"/>
  <c r="E126" i="2"/>
  <c r="F126" i="2"/>
  <c r="G126" i="2"/>
  <c r="H126" i="2"/>
  <c r="I126" i="2"/>
  <c r="J126" i="2"/>
  <c r="K126" i="2"/>
  <c r="L126" i="2"/>
  <c r="M126" i="2"/>
  <c r="N126" i="2"/>
  <c r="O126" i="2"/>
  <c r="Q126" i="2"/>
  <c r="R126" i="2"/>
  <c r="S126" i="2"/>
  <c r="T126" i="2"/>
  <c r="U126" i="2"/>
  <c r="W126" i="2"/>
  <c r="X126" i="2"/>
  <c r="Y126" i="2"/>
  <c r="AA126" i="2"/>
  <c r="AB126" i="2"/>
  <c r="AC126" i="2"/>
  <c r="AD126" i="2"/>
  <c r="AE126" i="2"/>
  <c r="AF126" i="2"/>
  <c r="AG126" i="2"/>
  <c r="AH126" i="2"/>
  <c r="AI126" i="2"/>
  <c r="AJ126" i="2"/>
  <c r="AK126" i="2"/>
  <c r="AL126" i="2"/>
  <c r="AM126" i="2"/>
  <c r="AN126" i="2"/>
  <c r="AO126" i="2"/>
  <c r="AP126" i="2"/>
  <c r="AQ126" i="2"/>
  <c r="AR126" i="2"/>
  <c r="AS126" i="2"/>
  <c r="AT126" i="2"/>
  <c r="AU126" i="2"/>
  <c r="AV126" i="2"/>
  <c r="AX126" i="2"/>
  <c r="AY126" i="2"/>
  <c r="AZ126" i="2"/>
  <c r="BA126" i="2"/>
  <c r="BB126" i="2"/>
  <c r="BC126" i="2"/>
  <c r="BD126" i="2"/>
  <c r="BE126" i="2"/>
  <c r="BF126" i="2"/>
  <c r="BG126" i="2"/>
  <c r="BH126" i="2"/>
  <c r="BI126" i="2"/>
  <c r="BJ126" i="2"/>
  <c r="BK126" i="2"/>
  <c r="BL126" i="2"/>
  <c r="BM126" i="2"/>
  <c r="BN126" i="2"/>
  <c r="BO126" i="2"/>
  <c r="BP126" i="2"/>
  <c r="BQ126" i="2"/>
  <c r="BR126" i="2"/>
  <c r="BS126" i="2"/>
  <c r="BT126" i="2"/>
  <c r="BU126" i="2"/>
  <c r="BV126" i="2"/>
  <c r="BW126" i="2"/>
  <c r="BX126" i="2"/>
  <c r="BY126" i="2"/>
  <c r="BZ126" i="2"/>
  <c r="CA126" i="2"/>
  <c r="CB126" i="2"/>
  <c r="CC126" i="2"/>
  <c r="CD126" i="2"/>
  <c r="CE126" i="2"/>
  <c r="CF126" i="2"/>
  <c r="CG126" i="2"/>
  <c r="CH126" i="2"/>
  <c r="CI126" i="2"/>
  <c r="CJ126" i="2"/>
  <c r="CK126" i="2"/>
  <c r="CL126" i="2"/>
  <c r="CM126" i="2"/>
  <c r="CN126" i="2"/>
  <c r="CO126" i="2"/>
  <c r="CP126" i="2"/>
  <c r="A127" i="2"/>
  <c r="B127" i="2"/>
  <c r="C127" i="2"/>
  <c r="D127" i="2"/>
  <c r="E127" i="2"/>
  <c r="F127" i="2"/>
  <c r="G127" i="2"/>
  <c r="H127" i="2"/>
  <c r="I127" i="2"/>
  <c r="J127" i="2"/>
  <c r="K127" i="2"/>
  <c r="L127" i="2"/>
  <c r="M127" i="2"/>
  <c r="N127" i="2"/>
  <c r="O127" i="2"/>
  <c r="Q127" i="2"/>
  <c r="R127" i="2"/>
  <c r="S127" i="2"/>
  <c r="T127" i="2"/>
  <c r="U127" i="2"/>
  <c r="W127" i="2"/>
  <c r="X127" i="2"/>
  <c r="Y127" i="2"/>
  <c r="AA127" i="2"/>
  <c r="AB127" i="2"/>
  <c r="AC127" i="2"/>
  <c r="AD127" i="2"/>
  <c r="AE127" i="2"/>
  <c r="AF127" i="2"/>
  <c r="AG127" i="2"/>
  <c r="AH127" i="2"/>
  <c r="AI127" i="2"/>
  <c r="AJ127" i="2"/>
  <c r="AK127" i="2"/>
  <c r="AL127" i="2"/>
  <c r="AM127" i="2"/>
  <c r="AN127" i="2"/>
  <c r="AO127" i="2"/>
  <c r="AP127" i="2"/>
  <c r="AQ127" i="2"/>
  <c r="AR127" i="2"/>
  <c r="AS127" i="2"/>
  <c r="AT127" i="2"/>
  <c r="AU127" i="2"/>
  <c r="AV127" i="2"/>
  <c r="AX127" i="2"/>
  <c r="AY127" i="2"/>
  <c r="AZ127" i="2"/>
  <c r="BA127" i="2"/>
  <c r="BB127" i="2"/>
  <c r="BC127" i="2"/>
  <c r="BD127" i="2"/>
  <c r="BE127" i="2"/>
  <c r="BF127" i="2"/>
  <c r="BG127" i="2"/>
  <c r="BH127" i="2"/>
  <c r="BI127" i="2"/>
  <c r="BJ127" i="2"/>
  <c r="BK127" i="2"/>
  <c r="BL127" i="2"/>
  <c r="BM127" i="2"/>
  <c r="BN127" i="2"/>
  <c r="BO127" i="2"/>
  <c r="BP127" i="2"/>
  <c r="BQ127" i="2"/>
  <c r="BR127" i="2"/>
  <c r="BS127" i="2"/>
  <c r="BT127" i="2"/>
  <c r="BU127" i="2"/>
  <c r="BV127" i="2"/>
  <c r="BW127" i="2"/>
  <c r="BX127" i="2"/>
  <c r="BY127" i="2"/>
  <c r="BZ127" i="2"/>
  <c r="CA127" i="2"/>
  <c r="CB127" i="2"/>
  <c r="CC127" i="2"/>
  <c r="CD127" i="2"/>
  <c r="CE127" i="2"/>
  <c r="CF127" i="2"/>
  <c r="CG127" i="2"/>
  <c r="CH127" i="2"/>
  <c r="CI127" i="2"/>
  <c r="CJ127" i="2"/>
  <c r="CK127" i="2"/>
  <c r="CL127" i="2"/>
  <c r="CM127" i="2"/>
  <c r="CN127" i="2"/>
  <c r="CO127" i="2"/>
  <c r="CP127" i="2"/>
  <c r="A128" i="2"/>
  <c r="B128" i="2"/>
  <c r="C128" i="2"/>
  <c r="D128" i="2"/>
  <c r="E128" i="2"/>
  <c r="F128" i="2"/>
  <c r="G128" i="2"/>
  <c r="H128" i="2"/>
  <c r="I128" i="2"/>
  <c r="J128" i="2"/>
  <c r="K128" i="2"/>
  <c r="L128" i="2"/>
  <c r="M128" i="2"/>
  <c r="N128" i="2"/>
  <c r="O128" i="2"/>
  <c r="Q128" i="2"/>
  <c r="R128" i="2"/>
  <c r="S128" i="2"/>
  <c r="T128" i="2"/>
  <c r="U128" i="2"/>
  <c r="W128" i="2"/>
  <c r="X128" i="2"/>
  <c r="Y128" i="2"/>
  <c r="AA128" i="2"/>
  <c r="AB128" i="2"/>
  <c r="AC128" i="2"/>
  <c r="AD128" i="2"/>
  <c r="AE128" i="2"/>
  <c r="AF128" i="2"/>
  <c r="AG128" i="2"/>
  <c r="AH128" i="2"/>
  <c r="AI128" i="2"/>
  <c r="AJ128" i="2"/>
  <c r="AK128" i="2"/>
  <c r="AL128" i="2"/>
  <c r="AM128" i="2"/>
  <c r="AN128" i="2"/>
  <c r="AO128" i="2"/>
  <c r="AP128" i="2"/>
  <c r="AQ128" i="2"/>
  <c r="AR128" i="2"/>
  <c r="AS128" i="2"/>
  <c r="AT128" i="2"/>
  <c r="AU128" i="2"/>
  <c r="AV128" i="2"/>
  <c r="AX128" i="2"/>
  <c r="AY128" i="2"/>
  <c r="AZ128" i="2"/>
  <c r="BA128" i="2"/>
  <c r="BB128" i="2"/>
  <c r="BC128" i="2"/>
  <c r="BD128" i="2"/>
  <c r="BE128" i="2"/>
  <c r="BF128" i="2"/>
  <c r="BG128" i="2"/>
  <c r="BH128" i="2"/>
  <c r="BI128" i="2"/>
  <c r="BJ128" i="2"/>
  <c r="BK128" i="2"/>
  <c r="BL128" i="2"/>
  <c r="BM128" i="2"/>
  <c r="BN128" i="2"/>
  <c r="BO128" i="2"/>
  <c r="BP128" i="2"/>
  <c r="BQ128" i="2"/>
  <c r="BR128" i="2"/>
  <c r="BS128" i="2"/>
  <c r="BT128" i="2"/>
  <c r="BU128" i="2"/>
  <c r="BV128" i="2"/>
  <c r="BW128" i="2"/>
  <c r="BX128" i="2"/>
  <c r="BY128" i="2"/>
  <c r="BZ128" i="2"/>
  <c r="CA128" i="2"/>
  <c r="CB128" i="2"/>
  <c r="CC128" i="2"/>
  <c r="CD128" i="2"/>
  <c r="CE128" i="2"/>
  <c r="CF128" i="2"/>
  <c r="CG128" i="2"/>
  <c r="CH128" i="2"/>
  <c r="CI128" i="2"/>
  <c r="CJ128" i="2"/>
  <c r="CK128" i="2"/>
  <c r="CL128" i="2"/>
  <c r="CM128" i="2"/>
  <c r="CN128" i="2"/>
  <c r="CO128" i="2"/>
  <c r="CP128" i="2"/>
  <c r="A129" i="2"/>
  <c r="B129" i="2"/>
  <c r="C129" i="2"/>
  <c r="D129" i="2"/>
  <c r="E129" i="2"/>
  <c r="F129" i="2"/>
  <c r="G129" i="2"/>
  <c r="H129" i="2"/>
  <c r="I129" i="2"/>
  <c r="J129" i="2"/>
  <c r="K129" i="2"/>
  <c r="L129" i="2"/>
  <c r="M129" i="2"/>
  <c r="N129" i="2"/>
  <c r="O129" i="2"/>
  <c r="Q129" i="2"/>
  <c r="R129" i="2"/>
  <c r="S129" i="2"/>
  <c r="T129" i="2"/>
  <c r="U129" i="2"/>
  <c r="W129" i="2"/>
  <c r="X129" i="2"/>
  <c r="Y129" i="2"/>
  <c r="AA129" i="2"/>
  <c r="AB129" i="2"/>
  <c r="AC129" i="2"/>
  <c r="AD129" i="2"/>
  <c r="AE129" i="2"/>
  <c r="AF129" i="2"/>
  <c r="AG129" i="2"/>
  <c r="AH129" i="2"/>
  <c r="AI129" i="2"/>
  <c r="AJ129" i="2"/>
  <c r="AK129" i="2"/>
  <c r="AL129" i="2"/>
  <c r="AM129" i="2"/>
  <c r="AN129" i="2"/>
  <c r="AO129" i="2"/>
  <c r="AP129" i="2"/>
  <c r="AQ129" i="2"/>
  <c r="AR129" i="2"/>
  <c r="AS129" i="2"/>
  <c r="AT129" i="2"/>
  <c r="AU129" i="2"/>
  <c r="AV129" i="2"/>
  <c r="AX129" i="2"/>
  <c r="AY129" i="2"/>
  <c r="AZ129" i="2"/>
  <c r="BA129" i="2"/>
  <c r="BB129" i="2"/>
  <c r="BC129" i="2"/>
  <c r="BD129" i="2"/>
  <c r="BE129" i="2"/>
  <c r="BF129" i="2"/>
  <c r="BG129" i="2"/>
  <c r="BH129" i="2"/>
  <c r="BI129" i="2"/>
  <c r="BJ129" i="2"/>
  <c r="BK129" i="2"/>
  <c r="BL129" i="2"/>
  <c r="BM129" i="2"/>
  <c r="BN129" i="2"/>
  <c r="BO129" i="2"/>
  <c r="BP129" i="2"/>
  <c r="BQ129" i="2"/>
  <c r="BR129" i="2"/>
  <c r="BS129" i="2"/>
  <c r="BT129" i="2"/>
  <c r="BU129" i="2"/>
  <c r="BV129" i="2"/>
  <c r="BW129" i="2"/>
  <c r="BX129" i="2"/>
  <c r="BY129" i="2"/>
  <c r="BZ129" i="2"/>
  <c r="CA129" i="2"/>
  <c r="CB129" i="2"/>
  <c r="CC129" i="2"/>
  <c r="CD129" i="2"/>
  <c r="CE129" i="2"/>
  <c r="CF129" i="2"/>
  <c r="CG129" i="2"/>
  <c r="CH129" i="2"/>
  <c r="CI129" i="2"/>
  <c r="CJ129" i="2"/>
  <c r="CK129" i="2"/>
  <c r="CL129" i="2"/>
  <c r="CM129" i="2"/>
  <c r="CN129" i="2"/>
  <c r="CO129" i="2"/>
  <c r="CP129" i="2"/>
  <c r="A130" i="2"/>
  <c r="B130" i="2"/>
  <c r="C130" i="2"/>
  <c r="D130" i="2"/>
  <c r="E130" i="2"/>
  <c r="F130" i="2"/>
  <c r="G130" i="2"/>
  <c r="H130" i="2"/>
  <c r="I130" i="2"/>
  <c r="J130" i="2"/>
  <c r="K130" i="2"/>
  <c r="L130" i="2"/>
  <c r="M130" i="2"/>
  <c r="N130" i="2"/>
  <c r="O130" i="2"/>
  <c r="Q130" i="2"/>
  <c r="R130" i="2"/>
  <c r="S130" i="2"/>
  <c r="T130" i="2"/>
  <c r="U130" i="2"/>
  <c r="W130" i="2"/>
  <c r="X130" i="2"/>
  <c r="Y130" i="2"/>
  <c r="AA130" i="2"/>
  <c r="AB130" i="2"/>
  <c r="AC130" i="2"/>
  <c r="AD130" i="2"/>
  <c r="AE130" i="2"/>
  <c r="AF130" i="2"/>
  <c r="AG130" i="2"/>
  <c r="AH130" i="2"/>
  <c r="AI130" i="2"/>
  <c r="AJ130" i="2"/>
  <c r="AK130" i="2"/>
  <c r="AL130" i="2"/>
  <c r="AM130" i="2"/>
  <c r="AN130" i="2"/>
  <c r="AO130" i="2"/>
  <c r="AP130" i="2"/>
  <c r="AQ130" i="2"/>
  <c r="AR130" i="2"/>
  <c r="AS130" i="2"/>
  <c r="AT130" i="2"/>
  <c r="AU130" i="2"/>
  <c r="AV130" i="2"/>
  <c r="AX130" i="2"/>
  <c r="AY130" i="2"/>
  <c r="AZ130" i="2"/>
  <c r="BA130" i="2"/>
  <c r="BB130" i="2"/>
  <c r="BC130" i="2"/>
  <c r="BD130" i="2"/>
  <c r="BE130" i="2"/>
  <c r="BF130" i="2"/>
  <c r="BG130" i="2"/>
  <c r="BH130" i="2"/>
  <c r="BI130" i="2"/>
  <c r="BJ130" i="2"/>
  <c r="BK130" i="2"/>
  <c r="BL130" i="2"/>
  <c r="BM130" i="2"/>
  <c r="BN130" i="2"/>
  <c r="BO130" i="2"/>
  <c r="BP130" i="2"/>
  <c r="BQ130" i="2"/>
  <c r="BR130" i="2"/>
  <c r="BS130" i="2"/>
  <c r="BT130" i="2"/>
  <c r="BU130" i="2"/>
  <c r="BV130" i="2"/>
  <c r="BW130" i="2"/>
  <c r="BX130" i="2"/>
  <c r="BY130" i="2"/>
  <c r="BZ130" i="2"/>
  <c r="CA130" i="2"/>
  <c r="CB130" i="2"/>
  <c r="CC130" i="2"/>
  <c r="CD130" i="2"/>
  <c r="CE130" i="2"/>
  <c r="CF130" i="2"/>
  <c r="CG130" i="2"/>
  <c r="CH130" i="2"/>
  <c r="CI130" i="2"/>
  <c r="CJ130" i="2"/>
  <c r="CK130" i="2"/>
  <c r="CL130" i="2"/>
  <c r="CM130" i="2"/>
  <c r="CN130" i="2"/>
  <c r="CO130" i="2"/>
  <c r="CP130" i="2"/>
  <c r="A131" i="2"/>
  <c r="B131" i="2"/>
  <c r="C131" i="2"/>
  <c r="D131" i="2"/>
  <c r="E131" i="2"/>
  <c r="F131" i="2"/>
  <c r="G131" i="2"/>
  <c r="H131" i="2"/>
  <c r="I131" i="2"/>
  <c r="J131" i="2"/>
  <c r="K131" i="2"/>
  <c r="L131" i="2"/>
  <c r="M131" i="2"/>
  <c r="N131" i="2"/>
  <c r="O131" i="2"/>
  <c r="Q131" i="2"/>
  <c r="R131" i="2"/>
  <c r="S131" i="2"/>
  <c r="T131" i="2"/>
  <c r="U131" i="2"/>
  <c r="W131" i="2"/>
  <c r="X131" i="2"/>
  <c r="Y131" i="2"/>
  <c r="AA131" i="2"/>
  <c r="AB131" i="2"/>
  <c r="AC131" i="2"/>
  <c r="AD131" i="2"/>
  <c r="AE131" i="2"/>
  <c r="AF131" i="2"/>
  <c r="AG131" i="2"/>
  <c r="AH131" i="2"/>
  <c r="AI131" i="2"/>
  <c r="AJ131" i="2"/>
  <c r="AK131" i="2"/>
  <c r="AL131" i="2"/>
  <c r="AM131" i="2"/>
  <c r="AN131" i="2"/>
  <c r="AO131" i="2"/>
  <c r="AP131" i="2"/>
  <c r="AQ131" i="2"/>
  <c r="AR131" i="2"/>
  <c r="AS131" i="2"/>
  <c r="AT131" i="2"/>
  <c r="AU131" i="2"/>
  <c r="AV131" i="2"/>
  <c r="AX131" i="2"/>
  <c r="AY131" i="2"/>
  <c r="AZ131" i="2"/>
  <c r="BA131" i="2"/>
  <c r="BB131" i="2"/>
  <c r="BC131" i="2"/>
  <c r="BD131" i="2"/>
  <c r="BE131" i="2"/>
  <c r="BF131" i="2"/>
  <c r="BG131" i="2"/>
  <c r="BH131" i="2"/>
  <c r="BI131" i="2"/>
  <c r="BJ131" i="2"/>
  <c r="BK131" i="2"/>
  <c r="BL131" i="2"/>
  <c r="BM131" i="2"/>
  <c r="BN131" i="2"/>
  <c r="BO131" i="2"/>
  <c r="BP131" i="2"/>
  <c r="BQ131" i="2"/>
  <c r="BR131" i="2"/>
  <c r="BS131" i="2"/>
  <c r="BT131" i="2"/>
  <c r="BU131" i="2"/>
  <c r="BV131" i="2"/>
  <c r="BW131" i="2"/>
  <c r="BX131" i="2"/>
  <c r="BY131" i="2"/>
  <c r="BZ131" i="2"/>
  <c r="CA131" i="2"/>
  <c r="CB131" i="2"/>
  <c r="CC131" i="2"/>
  <c r="CD131" i="2"/>
  <c r="CE131" i="2"/>
  <c r="CF131" i="2"/>
  <c r="CG131" i="2"/>
  <c r="CH131" i="2"/>
  <c r="CI131" i="2"/>
  <c r="CJ131" i="2"/>
  <c r="CK131" i="2"/>
  <c r="CL131" i="2"/>
  <c r="CM131" i="2"/>
  <c r="CN131" i="2"/>
  <c r="CO131" i="2"/>
  <c r="CP131" i="2"/>
  <c r="A132" i="2"/>
  <c r="B132" i="2"/>
  <c r="C132" i="2"/>
  <c r="D132" i="2"/>
  <c r="E132" i="2"/>
  <c r="F132" i="2"/>
  <c r="G132" i="2"/>
  <c r="H132" i="2"/>
  <c r="I132" i="2"/>
  <c r="J132" i="2"/>
  <c r="K132" i="2"/>
  <c r="L132" i="2"/>
  <c r="M132" i="2"/>
  <c r="N132" i="2"/>
  <c r="O132" i="2"/>
  <c r="Q132" i="2"/>
  <c r="R132" i="2"/>
  <c r="S132" i="2"/>
  <c r="T132" i="2"/>
  <c r="U132" i="2"/>
  <c r="W132" i="2"/>
  <c r="X132" i="2"/>
  <c r="Y132" i="2"/>
  <c r="AA132" i="2"/>
  <c r="AB132" i="2"/>
  <c r="AC132" i="2"/>
  <c r="AD132" i="2"/>
  <c r="AE132" i="2"/>
  <c r="AF132" i="2"/>
  <c r="AG132" i="2"/>
  <c r="AH132" i="2"/>
  <c r="AI132" i="2"/>
  <c r="AJ132" i="2"/>
  <c r="AK132" i="2"/>
  <c r="AL132" i="2"/>
  <c r="AM132" i="2"/>
  <c r="AN132" i="2"/>
  <c r="AO132" i="2"/>
  <c r="AP132" i="2"/>
  <c r="AQ132" i="2"/>
  <c r="AR132" i="2"/>
  <c r="AS132" i="2"/>
  <c r="AT132" i="2"/>
  <c r="AU132" i="2"/>
  <c r="AV132" i="2"/>
  <c r="AX132" i="2"/>
  <c r="AY132" i="2"/>
  <c r="AZ132" i="2"/>
  <c r="BA132" i="2"/>
  <c r="BB132" i="2"/>
  <c r="BC132" i="2"/>
  <c r="BD132" i="2"/>
  <c r="BE132" i="2"/>
  <c r="BF132" i="2"/>
  <c r="BG132" i="2"/>
  <c r="BH132" i="2"/>
  <c r="BI132" i="2"/>
  <c r="BJ132" i="2"/>
  <c r="BK132" i="2"/>
  <c r="BL132" i="2"/>
  <c r="BM132" i="2"/>
  <c r="BN132" i="2"/>
  <c r="BO132" i="2"/>
  <c r="BP132" i="2"/>
  <c r="BQ132" i="2"/>
  <c r="BR132" i="2"/>
  <c r="BS132" i="2"/>
  <c r="BT132" i="2"/>
  <c r="BU132" i="2"/>
  <c r="BV132" i="2"/>
  <c r="BW132" i="2"/>
  <c r="BX132" i="2"/>
  <c r="BY132" i="2"/>
  <c r="BZ132" i="2"/>
  <c r="CA132" i="2"/>
  <c r="CB132" i="2"/>
  <c r="CC132" i="2"/>
  <c r="CD132" i="2"/>
  <c r="CE132" i="2"/>
  <c r="CF132" i="2"/>
  <c r="CG132" i="2"/>
  <c r="CH132" i="2"/>
  <c r="CI132" i="2"/>
  <c r="CJ132" i="2"/>
  <c r="CK132" i="2"/>
  <c r="CL132" i="2"/>
  <c r="CM132" i="2"/>
  <c r="CN132" i="2"/>
  <c r="CO132" i="2"/>
  <c r="CP132" i="2"/>
  <c r="A133" i="2"/>
  <c r="B133" i="2"/>
  <c r="C133" i="2"/>
  <c r="D133" i="2"/>
  <c r="E133" i="2"/>
  <c r="F133" i="2"/>
  <c r="G133" i="2"/>
  <c r="H133" i="2"/>
  <c r="I133" i="2"/>
  <c r="J133" i="2"/>
  <c r="K133" i="2"/>
  <c r="L133" i="2"/>
  <c r="M133" i="2"/>
  <c r="N133" i="2"/>
  <c r="O133" i="2"/>
  <c r="Q133" i="2"/>
  <c r="R133" i="2"/>
  <c r="S133" i="2"/>
  <c r="T133" i="2"/>
  <c r="U133" i="2"/>
  <c r="W133" i="2"/>
  <c r="X133" i="2"/>
  <c r="Y133" i="2"/>
  <c r="AA133" i="2"/>
  <c r="AB133" i="2"/>
  <c r="AC133" i="2"/>
  <c r="AD133" i="2"/>
  <c r="AE133" i="2"/>
  <c r="AF133" i="2"/>
  <c r="AG133" i="2"/>
  <c r="AH133" i="2"/>
  <c r="AI133" i="2"/>
  <c r="AJ133" i="2"/>
  <c r="AK133" i="2"/>
  <c r="AL133" i="2"/>
  <c r="AM133" i="2"/>
  <c r="AN133" i="2"/>
  <c r="AO133" i="2"/>
  <c r="AP133" i="2"/>
  <c r="AQ133" i="2"/>
  <c r="AR133" i="2"/>
  <c r="AS133" i="2"/>
  <c r="AT133" i="2"/>
  <c r="AU133" i="2"/>
  <c r="AV133" i="2"/>
  <c r="AX133" i="2"/>
  <c r="AY133" i="2"/>
  <c r="AZ133" i="2"/>
  <c r="BA133" i="2"/>
  <c r="BB133" i="2"/>
  <c r="BC133" i="2"/>
  <c r="BD133" i="2"/>
  <c r="BE133" i="2"/>
  <c r="BF133" i="2"/>
  <c r="BG133" i="2"/>
  <c r="BH133" i="2"/>
  <c r="BI133" i="2"/>
  <c r="BJ133" i="2"/>
  <c r="BK133" i="2"/>
  <c r="BL133" i="2"/>
  <c r="BM133" i="2"/>
  <c r="BN133" i="2"/>
  <c r="BO133" i="2"/>
  <c r="BP133" i="2"/>
  <c r="BQ133" i="2"/>
  <c r="BR133" i="2"/>
  <c r="BS133" i="2"/>
  <c r="BT133" i="2"/>
  <c r="BU133" i="2"/>
  <c r="BV133" i="2"/>
  <c r="BW133" i="2"/>
  <c r="BX133" i="2"/>
  <c r="BY133" i="2"/>
  <c r="BZ133" i="2"/>
  <c r="CA133" i="2"/>
  <c r="CB133" i="2"/>
  <c r="CC133" i="2"/>
  <c r="CD133" i="2"/>
  <c r="CE133" i="2"/>
  <c r="CF133" i="2"/>
  <c r="CG133" i="2"/>
  <c r="CH133" i="2"/>
  <c r="CI133" i="2"/>
  <c r="CJ133" i="2"/>
  <c r="CK133" i="2"/>
  <c r="CL133" i="2"/>
  <c r="CM133" i="2"/>
  <c r="CN133" i="2"/>
  <c r="CO133" i="2"/>
  <c r="CP133" i="2"/>
  <c r="A134" i="2"/>
  <c r="B134" i="2"/>
  <c r="C134" i="2"/>
  <c r="D134" i="2"/>
  <c r="E134" i="2"/>
  <c r="F134" i="2"/>
  <c r="G134" i="2"/>
  <c r="H134" i="2"/>
  <c r="I134" i="2"/>
  <c r="J134" i="2"/>
  <c r="K134" i="2"/>
  <c r="L134" i="2"/>
  <c r="M134" i="2"/>
  <c r="N134" i="2"/>
  <c r="O134" i="2"/>
  <c r="Q134" i="2"/>
  <c r="R134" i="2"/>
  <c r="S134" i="2"/>
  <c r="T134" i="2"/>
  <c r="U134" i="2"/>
  <c r="W134" i="2"/>
  <c r="X134" i="2"/>
  <c r="Y134" i="2"/>
  <c r="AA134" i="2"/>
  <c r="AB134" i="2"/>
  <c r="AC134" i="2"/>
  <c r="AD134" i="2"/>
  <c r="AE134" i="2"/>
  <c r="AF134" i="2"/>
  <c r="AG134" i="2"/>
  <c r="AH134" i="2"/>
  <c r="AI134" i="2"/>
  <c r="AJ134" i="2"/>
  <c r="AK134" i="2"/>
  <c r="AL134" i="2"/>
  <c r="AM134" i="2"/>
  <c r="AN134" i="2"/>
  <c r="AO134" i="2"/>
  <c r="AP134" i="2"/>
  <c r="AQ134" i="2"/>
  <c r="AR134" i="2"/>
  <c r="AS134" i="2"/>
  <c r="AT134" i="2"/>
  <c r="AU134" i="2"/>
  <c r="AV134" i="2"/>
  <c r="AX134" i="2"/>
  <c r="AY134" i="2"/>
  <c r="AZ134" i="2"/>
  <c r="BA134" i="2"/>
  <c r="BB134" i="2"/>
  <c r="BC134" i="2"/>
  <c r="BD134" i="2"/>
  <c r="BE134" i="2"/>
  <c r="BF134" i="2"/>
  <c r="BG134" i="2"/>
  <c r="BH134" i="2"/>
  <c r="BI134" i="2"/>
  <c r="BJ134" i="2"/>
  <c r="BK134" i="2"/>
  <c r="BL134" i="2"/>
  <c r="BM134" i="2"/>
  <c r="BN134" i="2"/>
  <c r="BO134" i="2"/>
  <c r="BP134" i="2"/>
  <c r="BQ134" i="2"/>
  <c r="BR134" i="2"/>
  <c r="BS134" i="2"/>
  <c r="BT134" i="2"/>
  <c r="BU134" i="2"/>
  <c r="BV134" i="2"/>
  <c r="BW134" i="2"/>
  <c r="BX134" i="2"/>
  <c r="BY134" i="2"/>
  <c r="BZ134" i="2"/>
  <c r="CA134" i="2"/>
  <c r="CB134" i="2"/>
  <c r="CC134" i="2"/>
  <c r="CD134" i="2"/>
  <c r="CE134" i="2"/>
  <c r="CF134" i="2"/>
  <c r="CG134" i="2"/>
  <c r="CH134" i="2"/>
  <c r="CI134" i="2"/>
  <c r="CJ134" i="2"/>
  <c r="CK134" i="2"/>
  <c r="CL134" i="2"/>
  <c r="CM134" i="2"/>
  <c r="CN134" i="2"/>
  <c r="CO134" i="2"/>
  <c r="CP134" i="2"/>
  <c r="A135" i="2"/>
  <c r="B135" i="2"/>
  <c r="C135" i="2"/>
  <c r="D135" i="2"/>
  <c r="E135" i="2"/>
  <c r="F135" i="2"/>
  <c r="G135" i="2"/>
  <c r="H135" i="2"/>
  <c r="I135" i="2"/>
  <c r="J135" i="2"/>
  <c r="K135" i="2"/>
  <c r="L135" i="2"/>
  <c r="M135" i="2"/>
  <c r="N135" i="2"/>
  <c r="O135" i="2"/>
  <c r="Q135" i="2"/>
  <c r="R135" i="2"/>
  <c r="S135" i="2"/>
  <c r="T135" i="2"/>
  <c r="U135" i="2"/>
  <c r="W135" i="2"/>
  <c r="X135" i="2"/>
  <c r="Y135" i="2"/>
  <c r="AA135" i="2"/>
  <c r="AB135" i="2"/>
  <c r="AC135" i="2"/>
  <c r="AD135" i="2"/>
  <c r="AE135" i="2"/>
  <c r="AF135" i="2"/>
  <c r="AG135" i="2"/>
  <c r="AH135" i="2"/>
  <c r="AI135" i="2"/>
  <c r="AJ135" i="2"/>
  <c r="AK135" i="2"/>
  <c r="AL135" i="2"/>
  <c r="AM135" i="2"/>
  <c r="AN135" i="2"/>
  <c r="AO135" i="2"/>
  <c r="AP135" i="2"/>
  <c r="AQ135" i="2"/>
  <c r="AR135" i="2"/>
  <c r="AS135" i="2"/>
  <c r="AT135" i="2"/>
  <c r="AU135" i="2"/>
  <c r="AV135" i="2"/>
  <c r="AX135" i="2"/>
  <c r="AY135" i="2"/>
  <c r="AZ135" i="2"/>
  <c r="BA135" i="2"/>
  <c r="BB135" i="2"/>
  <c r="BC135" i="2"/>
  <c r="BD135" i="2"/>
  <c r="BE135" i="2"/>
  <c r="BF135" i="2"/>
  <c r="BG135" i="2"/>
  <c r="BH135" i="2"/>
  <c r="BI135" i="2"/>
  <c r="BJ135" i="2"/>
  <c r="BK135" i="2"/>
  <c r="BL135" i="2"/>
  <c r="BM135" i="2"/>
  <c r="BN135" i="2"/>
  <c r="BO135" i="2"/>
  <c r="BP135" i="2"/>
  <c r="BQ135" i="2"/>
  <c r="BR135" i="2"/>
  <c r="BS135" i="2"/>
  <c r="BT135" i="2"/>
  <c r="BU135" i="2"/>
  <c r="BV135" i="2"/>
  <c r="BW135" i="2"/>
  <c r="BX135" i="2"/>
  <c r="BY135" i="2"/>
  <c r="BZ135" i="2"/>
  <c r="CA135" i="2"/>
  <c r="CB135" i="2"/>
  <c r="CC135" i="2"/>
  <c r="CD135" i="2"/>
  <c r="CE135" i="2"/>
  <c r="CF135" i="2"/>
  <c r="CG135" i="2"/>
  <c r="CH135" i="2"/>
  <c r="CI135" i="2"/>
  <c r="CJ135" i="2"/>
  <c r="CK135" i="2"/>
  <c r="CL135" i="2"/>
  <c r="CM135" i="2"/>
  <c r="CN135" i="2"/>
  <c r="CO135" i="2"/>
  <c r="CP135" i="2"/>
  <c r="A136" i="2"/>
  <c r="B136" i="2"/>
  <c r="C136" i="2"/>
  <c r="D136" i="2"/>
  <c r="E136" i="2"/>
  <c r="F136" i="2"/>
  <c r="G136" i="2"/>
  <c r="H136" i="2"/>
  <c r="I136" i="2"/>
  <c r="J136" i="2"/>
  <c r="K136" i="2"/>
  <c r="L136" i="2"/>
  <c r="M136" i="2"/>
  <c r="N136" i="2"/>
  <c r="O136" i="2"/>
  <c r="Q136" i="2"/>
  <c r="R136" i="2"/>
  <c r="S136" i="2"/>
  <c r="T136" i="2"/>
  <c r="U136" i="2"/>
  <c r="W136" i="2"/>
  <c r="X136" i="2"/>
  <c r="Y136" i="2"/>
  <c r="AA136" i="2"/>
  <c r="AB136" i="2"/>
  <c r="AC136" i="2"/>
  <c r="AD136" i="2"/>
  <c r="AE136" i="2"/>
  <c r="AF136" i="2"/>
  <c r="AG136" i="2"/>
  <c r="AH136" i="2"/>
  <c r="AI136" i="2"/>
  <c r="AJ136" i="2"/>
  <c r="AK136" i="2"/>
  <c r="AL136" i="2"/>
  <c r="AM136" i="2"/>
  <c r="AN136" i="2"/>
  <c r="AO136" i="2"/>
  <c r="AP136" i="2"/>
  <c r="AQ136" i="2"/>
  <c r="AR136" i="2"/>
  <c r="AS136" i="2"/>
  <c r="AT136" i="2"/>
  <c r="AU136" i="2"/>
  <c r="AV136" i="2"/>
  <c r="AX136" i="2"/>
  <c r="AY136" i="2"/>
  <c r="AZ136" i="2"/>
  <c r="BA136" i="2"/>
  <c r="BB136" i="2"/>
  <c r="BC136" i="2"/>
  <c r="BD136" i="2"/>
  <c r="BE136" i="2"/>
  <c r="BF136" i="2"/>
  <c r="BG136" i="2"/>
  <c r="BH136" i="2"/>
  <c r="BI136" i="2"/>
  <c r="BJ136" i="2"/>
  <c r="BK136" i="2"/>
  <c r="BL136" i="2"/>
  <c r="BM136" i="2"/>
  <c r="BN136" i="2"/>
  <c r="BO136" i="2"/>
  <c r="BP136" i="2"/>
  <c r="BQ136" i="2"/>
  <c r="BR136" i="2"/>
  <c r="BS136" i="2"/>
  <c r="BT136" i="2"/>
  <c r="BU136" i="2"/>
  <c r="BV136" i="2"/>
  <c r="BW136" i="2"/>
  <c r="BX136" i="2"/>
  <c r="BY136" i="2"/>
  <c r="BZ136" i="2"/>
  <c r="CA136" i="2"/>
  <c r="CB136" i="2"/>
  <c r="CC136" i="2"/>
  <c r="CD136" i="2"/>
  <c r="CE136" i="2"/>
  <c r="CF136" i="2"/>
  <c r="CG136" i="2"/>
  <c r="CH136" i="2"/>
  <c r="CI136" i="2"/>
  <c r="CJ136" i="2"/>
  <c r="CK136" i="2"/>
  <c r="CL136" i="2"/>
  <c r="CM136" i="2"/>
  <c r="CN136" i="2"/>
  <c r="CO136" i="2"/>
  <c r="CP136" i="2"/>
  <c r="A137" i="2"/>
  <c r="B137" i="2"/>
  <c r="C137" i="2"/>
  <c r="D137" i="2"/>
  <c r="E137" i="2"/>
  <c r="F137" i="2"/>
  <c r="G137" i="2"/>
  <c r="H137" i="2"/>
  <c r="I137" i="2"/>
  <c r="J137" i="2"/>
  <c r="K137" i="2"/>
  <c r="L137" i="2"/>
  <c r="M137" i="2"/>
  <c r="N137" i="2"/>
  <c r="O137" i="2"/>
  <c r="Q137" i="2"/>
  <c r="R137" i="2"/>
  <c r="S137" i="2"/>
  <c r="T137" i="2"/>
  <c r="U137" i="2"/>
  <c r="W137" i="2"/>
  <c r="X137" i="2"/>
  <c r="Y137" i="2"/>
  <c r="AA137" i="2"/>
  <c r="AB137" i="2"/>
  <c r="AC137" i="2"/>
  <c r="AD137" i="2"/>
  <c r="AE137" i="2"/>
  <c r="AF137" i="2"/>
  <c r="AG137" i="2"/>
  <c r="AH137" i="2"/>
  <c r="AI137" i="2"/>
  <c r="AJ137" i="2"/>
  <c r="AK137" i="2"/>
  <c r="AL137" i="2"/>
  <c r="AM137" i="2"/>
  <c r="AN137" i="2"/>
  <c r="AO137" i="2"/>
  <c r="AP137" i="2"/>
  <c r="AQ137" i="2"/>
  <c r="AR137" i="2"/>
  <c r="AS137" i="2"/>
  <c r="AT137" i="2"/>
  <c r="AU137" i="2"/>
  <c r="AV137" i="2"/>
  <c r="AX137" i="2"/>
  <c r="AY137" i="2"/>
  <c r="AZ137" i="2"/>
  <c r="BA137" i="2"/>
  <c r="BB137" i="2"/>
  <c r="BC137" i="2"/>
  <c r="BD137" i="2"/>
  <c r="BE137" i="2"/>
  <c r="BF137" i="2"/>
  <c r="BG137" i="2"/>
  <c r="BH137" i="2"/>
  <c r="BI137" i="2"/>
  <c r="BJ137" i="2"/>
  <c r="BK137" i="2"/>
  <c r="BL137" i="2"/>
  <c r="BM137" i="2"/>
  <c r="BN137" i="2"/>
  <c r="BO137" i="2"/>
  <c r="BP137" i="2"/>
  <c r="BQ137" i="2"/>
  <c r="BR137" i="2"/>
  <c r="BS137" i="2"/>
  <c r="BT137" i="2"/>
  <c r="BU137" i="2"/>
  <c r="BV137" i="2"/>
  <c r="BW137" i="2"/>
  <c r="BX137" i="2"/>
  <c r="BY137" i="2"/>
  <c r="BZ137" i="2"/>
  <c r="CA137" i="2"/>
  <c r="CB137" i="2"/>
  <c r="CC137" i="2"/>
  <c r="CD137" i="2"/>
  <c r="CE137" i="2"/>
  <c r="CF137" i="2"/>
  <c r="CG137" i="2"/>
  <c r="CH137" i="2"/>
  <c r="CI137" i="2"/>
  <c r="CJ137" i="2"/>
  <c r="CK137" i="2"/>
  <c r="CL137" i="2"/>
  <c r="CM137" i="2"/>
  <c r="CN137" i="2"/>
  <c r="CO137" i="2"/>
  <c r="CP137" i="2"/>
  <c r="A138" i="2"/>
  <c r="B138" i="2"/>
  <c r="C138" i="2"/>
  <c r="D138" i="2"/>
  <c r="E138" i="2"/>
  <c r="F138" i="2"/>
  <c r="G138" i="2"/>
  <c r="H138" i="2"/>
  <c r="I138" i="2"/>
  <c r="J138" i="2"/>
  <c r="K138" i="2"/>
  <c r="L138" i="2"/>
  <c r="M138" i="2"/>
  <c r="N138" i="2"/>
  <c r="O138" i="2"/>
  <c r="Q138" i="2"/>
  <c r="R138" i="2"/>
  <c r="S138" i="2"/>
  <c r="T138" i="2"/>
  <c r="U138" i="2"/>
  <c r="W138" i="2"/>
  <c r="X138" i="2"/>
  <c r="Y138" i="2"/>
  <c r="AA138" i="2"/>
  <c r="AB138" i="2"/>
  <c r="AC138" i="2"/>
  <c r="AD138" i="2"/>
  <c r="AE138" i="2"/>
  <c r="AF138" i="2"/>
  <c r="AG138" i="2"/>
  <c r="AH138" i="2"/>
  <c r="AI138" i="2"/>
  <c r="AJ138" i="2"/>
  <c r="AK138" i="2"/>
  <c r="AL138" i="2"/>
  <c r="AM138" i="2"/>
  <c r="AN138" i="2"/>
  <c r="AO138" i="2"/>
  <c r="AP138" i="2"/>
  <c r="AQ138" i="2"/>
  <c r="AR138" i="2"/>
  <c r="AS138" i="2"/>
  <c r="AT138" i="2"/>
  <c r="AU138" i="2"/>
  <c r="AV138" i="2"/>
  <c r="AX138" i="2"/>
  <c r="AY138" i="2"/>
  <c r="AZ138" i="2"/>
  <c r="BA138" i="2"/>
  <c r="BB138" i="2"/>
  <c r="BC138" i="2"/>
  <c r="BD138" i="2"/>
  <c r="BE138" i="2"/>
  <c r="BF138" i="2"/>
  <c r="BG138" i="2"/>
  <c r="BH138" i="2"/>
  <c r="BI138" i="2"/>
  <c r="BJ138" i="2"/>
  <c r="BK138" i="2"/>
  <c r="BL138" i="2"/>
  <c r="BM138" i="2"/>
  <c r="BN138" i="2"/>
  <c r="BO138" i="2"/>
  <c r="BP138" i="2"/>
  <c r="BQ138" i="2"/>
  <c r="BR138" i="2"/>
  <c r="BS138" i="2"/>
  <c r="BT138" i="2"/>
  <c r="BU138" i="2"/>
  <c r="BV138" i="2"/>
  <c r="BW138" i="2"/>
  <c r="BX138" i="2"/>
  <c r="BY138" i="2"/>
  <c r="BZ138" i="2"/>
  <c r="CA138" i="2"/>
  <c r="CB138" i="2"/>
  <c r="CC138" i="2"/>
  <c r="CD138" i="2"/>
  <c r="CE138" i="2"/>
  <c r="CF138" i="2"/>
  <c r="CG138" i="2"/>
  <c r="CH138" i="2"/>
  <c r="CI138" i="2"/>
  <c r="CJ138" i="2"/>
  <c r="CK138" i="2"/>
  <c r="CL138" i="2"/>
  <c r="CM138" i="2"/>
  <c r="CN138" i="2"/>
  <c r="CO138" i="2"/>
  <c r="CP138" i="2"/>
  <c r="A139" i="2"/>
  <c r="B139" i="2"/>
  <c r="C139" i="2"/>
  <c r="D139" i="2"/>
  <c r="E139" i="2"/>
  <c r="F139" i="2"/>
  <c r="G139" i="2"/>
  <c r="H139" i="2"/>
  <c r="I139" i="2"/>
  <c r="J139" i="2"/>
  <c r="K139" i="2"/>
  <c r="L139" i="2"/>
  <c r="M139" i="2"/>
  <c r="N139" i="2"/>
  <c r="O139" i="2"/>
  <c r="Q139" i="2"/>
  <c r="R139" i="2"/>
  <c r="S139" i="2"/>
  <c r="T139" i="2"/>
  <c r="U139" i="2"/>
  <c r="W139" i="2"/>
  <c r="X139" i="2"/>
  <c r="Y139" i="2"/>
  <c r="AA139" i="2"/>
  <c r="AB139" i="2"/>
  <c r="AC139" i="2"/>
  <c r="AD139" i="2"/>
  <c r="AE139" i="2"/>
  <c r="AF139" i="2"/>
  <c r="AG139" i="2"/>
  <c r="AH139" i="2"/>
  <c r="AI139" i="2"/>
  <c r="AJ139" i="2"/>
  <c r="AK139" i="2"/>
  <c r="AL139" i="2"/>
  <c r="AM139" i="2"/>
  <c r="AN139" i="2"/>
  <c r="AO139" i="2"/>
  <c r="AP139" i="2"/>
  <c r="AQ139" i="2"/>
  <c r="AR139" i="2"/>
  <c r="AS139" i="2"/>
  <c r="AT139" i="2"/>
  <c r="AU139" i="2"/>
  <c r="AV139" i="2"/>
  <c r="AX139" i="2"/>
  <c r="AY139" i="2"/>
  <c r="AZ139" i="2"/>
  <c r="BA139" i="2"/>
  <c r="BB139" i="2"/>
  <c r="BC139" i="2"/>
  <c r="BD139" i="2"/>
  <c r="BE139" i="2"/>
  <c r="BF139" i="2"/>
  <c r="BG139" i="2"/>
  <c r="BH139" i="2"/>
  <c r="BI139" i="2"/>
  <c r="BJ139" i="2"/>
  <c r="BK139" i="2"/>
  <c r="BL139" i="2"/>
  <c r="BM139" i="2"/>
  <c r="BN139" i="2"/>
  <c r="BO139" i="2"/>
  <c r="BP139" i="2"/>
  <c r="BQ139" i="2"/>
  <c r="BR139" i="2"/>
  <c r="BS139" i="2"/>
  <c r="BT139" i="2"/>
  <c r="BU139" i="2"/>
  <c r="BV139" i="2"/>
  <c r="BW139" i="2"/>
  <c r="BX139" i="2"/>
  <c r="BY139" i="2"/>
  <c r="BZ139" i="2"/>
  <c r="CA139" i="2"/>
  <c r="CB139" i="2"/>
  <c r="CC139" i="2"/>
  <c r="CD139" i="2"/>
  <c r="CE139" i="2"/>
  <c r="CF139" i="2"/>
  <c r="CG139" i="2"/>
  <c r="CH139" i="2"/>
  <c r="CI139" i="2"/>
  <c r="CJ139" i="2"/>
  <c r="CK139" i="2"/>
  <c r="CL139" i="2"/>
  <c r="CM139" i="2"/>
  <c r="CN139" i="2"/>
  <c r="CO139" i="2"/>
  <c r="CP139" i="2"/>
  <c r="A140" i="2"/>
  <c r="B140" i="2"/>
  <c r="C140" i="2"/>
  <c r="D140" i="2"/>
  <c r="E140" i="2"/>
  <c r="F140" i="2"/>
  <c r="G140" i="2"/>
  <c r="H140" i="2"/>
  <c r="I140" i="2"/>
  <c r="J140" i="2"/>
  <c r="K140" i="2"/>
  <c r="L140" i="2"/>
  <c r="M140" i="2"/>
  <c r="N140" i="2"/>
  <c r="O140" i="2"/>
  <c r="Q140" i="2"/>
  <c r="R140" i="2"/>
  <c r="S140" i="2"/>
  <c r="T140" i="2"/>
  <c r="U140" i="2"/>
  <c r="W140" i="2"/>
  <c r="X140" i="2"/>
  <c r="Y140" i="2"/>
  <c r="AA140" i="2"/>
  <c r="AB140" i="2"/>
  <c r="AC140" i="2"/>
  <c r="AD140" i="2"/>
  <c r="AE140" i="2"/>
  <c r="AF140" i="2"/>
  <c r="AG140" i="2"/>
  <c r="AH140" i="2"/>
  <c r="AI140" i="2"/>
  <c r="AJ140" i="2"/>
  <c r="AK140" i="2"/>
  <c r="AL140" i="2"/>
  <c r="AM140" i="2"/>
  <c r="AN140" i="2"/>
  <c r="AO140" i="2"/>
  <c r="AP140" i="2"/>
  <c r="AQ140" i="2"/>
  <c r="AR140" i="2"/>
  <c r="AS140" i="2"/>
  <c r="AT140" i="2"/>
  <c r="AU140" i="2"/>
  <c r="AV140" i="2"/>
  <c r="AX140" i="2"/>
  <c r="AY140" i="2"/>
  <c r="AZ140" i="2"/>
  <c r="BA140" i="2"/>
  <c r="BB140" i="2"/>
  <c r="BC140" i="2"/>
  <c r="BD140" i="2"/>
  <c r="BE140" i="2"/>
  <c r="BF140" i="2"/>
  <c r="BG140" i="2"/>
  <c r="BH140" i="2"/>
  <c r="BI140" i="2"/>
  <c r="BJ140" i="2"/>
  <c r="BK140" i="2"/>
  <c r="BL140" i="2"/>
  <c r="BM140" i="2"/>
  <c r="BN140" i="2"/>
  <c r="BO140" i="2"/>
  <c r="BP140" i="2"/>
  <c r="BQ140" i="2"/>
  <c r="BR140" i="2"/>
  <c r="BS140" i="2"/>
  <c r="BT140" i="2"/>
  <c r="BU140" i="2"/>
  <c r="BV140" i="2"/>
  <c r="BW140" i="2"/>
  <c r="BX140" i="2"/>
  <c r="BY140" i="2"/>
  <c r="BZ140" i="2"/>
  <c r="CA140" i="2"/>
  <c r="CB140" i="2"/>
  <c r="CC140" i="2"/>
  <c r="CD140" i="2"/>
  <c r="CE140" i="2"/>
  <c r="CF140" i="2"/>
  <c r="CG140" i="2"/>
  <c r="CH140" i="2"/>
  <c r="CI140" i="2"/>
  <c r="CJ140" i="2"/>
  <c r="CK140" i="2"/>
  <c r="CL140" i="2"/>
  <c r="CM140" i="2"/>
  <c r="CN140" i="2"/>
  <c r="CO140" i="2"/>
  <c r="CP140" i="2"/>
  <c r="A141" i="2"/>
  <c r="B141" i="2"/>
  <c r="C141" i="2"/>
  <c r="D141" i="2"/>
  <c r="E141" i="2"/>
  <c r="F141" i="2"/>
  <c r="G141" i="2"/>
  <c r="H141" i="2"/>
  <c r="I141" i="2"/>
  <c r="J141" i="2"/>
  <c r="K141" i="2"/>
  <c r="L141" i="2"/>
  <c r="M141" i="2"/>
  <c r="N141" i="2"/>
  <c r="O141" i="2"/>
  <c r="Q141" i="2"/>
  <c r="R141" i="2"/>
  <c r="S141" i="2"/>
  <c r="T141" i="2"/>
  <c r="U141" i="2"/>
  <c r="W141" i="2"/>
  <c r="X141" i="2"/>
  <c r="Y141" i="2"/>
  <c r="AA141" i="2"/>
  <c r="AB141" i="2"/>
  <c r="AC141" i="2"/>
  <c r="AD141" i="2"/>
  <c r="AE141" i="2"/>
  <c r="AF141" i="2"/>
  <c r="AG141" i="2"/>
  <c r="AH141" i="2"/>
  <c r="AI141" i="2"/>
  <c r="AJ141" i="2"/>
  <c r="AK141" i="2"/>
  <c r="AL141" i="2"/>
  <c r="AM141" i="2"/>
  <c r="AN141" i="2"/>
  <c r="AO141" i="2"/>
  <c r="AP141" i="2"/>
  <c r="AQ141" i="2"/>
  <c r="AR141" i="2"/>
  <c r="AS141" i="2"/>
  <c r="AT141" i="2"/>
  <c r="AU141" i="2"/>
  <c r="AV141" i="2"/>
  <c r="AX141" i="2"/>
  <c r="AY141" i="2"/>
  <c r="AZ141" i="2"/>
  <c r="BA141" i="2"/>
  <c r="BB141" i="2"/>
  <c r="BC141" i="2"/>
  <c r="BD141" i="2"/>
  <c r="BE141" i="2"/>
  <c r="BF141" i="2"/>
  <c r="BG141" i="2"/>
  <c r="BH141" i="2"/>
  <c r="BI141" i="2"/>
  <c r="BJ141" i="2"/>
  <c r="BK141" i="2"/>
  <c r="BL141" i="2"/>
  <c r="BM141" i="2"/>
  <c r="BN141" i="2"/>
  <c r="BO141" i="2"/>
  <c r="BP141" i="2"/>
  <c r="BQ141" i="2"/>
  <c r="BR141" i="2"/>
  <c r="BS141" i="2"/>
  <c r="BT141" i="2"/>
  <c r="BU141" i="2"/>
  <c r="BV141" i="2"/>
  <c r="BW141" i="2"/>
  <c r="BX141" i="2"/>
  <c r="BY141" i="2"/>
  <c r="BZ141" i="2"/>
  <c r="CA141" i="2"/>
  <c r="CB141" i="2"/>
  <c r="CC141" i="2"/>
  <c r="CD141" i="2"/>
  <c r="CE141" i="2"/>
  <c r="CF141" i="2"/>
  <c r="CG141" i="2"/>
  <c r="CH141" i="2"/>
  <c r="CI141" i="2"/>
  <c r="CJ141" i="2"/>
  <c r="CK141" i="2"/>
  <c r="CL141" i="2"/>
  <c r="CM141" i="2"/>
  <c r="CN141" i="2"/>
  <c r="CO141" i="2"/>
  <c r="CP141" i="2"/>
  <c r="A142" i="2"/>
  <c r="B142" i="2"/>
  <c r="C142" i="2"/>
  <c r="D142" i="2"/>
  <c r="E142" i="2"/>
  <c r="F142" i="2"/>
  <c r="G142" i="2"/>
  <c r="H142" i="2"/>
  <c r="I142" i="2"/>
  <c r="J142" i="2"/>
  <c r="K142" i="2"/>
  <c r="L142" i="2"/>
  <c r="M142" i="2"/>
  <c r="N142" i="2"/>
  <c r="O142" i="2"/>
  <c r="Q142" i="2"/>
  <c r="R142" i="2"/>
  <c r="S142" i="2"/>
  <c r="T142" i="2"/>
  <c r="U142" i="2"/>
  <c r="W142" i="2"/>
  <c r="X142" i="2"/>
  <c r="Y142" i="2"/>
  <c r="AA142" i="2"/>
  <c r="AB142" i="2"/>
  <c r="AC142" i="2"/>
  <c r="AD142" i="2"/>
  <c r="AE142" i="2"/>
  <c r="AF142" i="2"/>
  <c r="AG142" i="2"/>
  <c r="AH142" i="2"/>
  <c r="AI142" i="2"/>
  <c r="AJ142" i="2"/>
  <c r="AK142" i="2"/>
  <c r="AL142" i="2"/>
  <c r="AM142" i="2"/>
  <c r="AN142" i="2"/>
  <c r="AO142" i="2"/>
  <c r="AP142" i="2"/>
  <c r="AQ142" i="2"/>
  <c r="AR142" i="2"/>
  <c r="AS142" i="2"/>
  <c r="AT142" i="2"/>
  <c r="AU142" i="2"/>
  <c r="AV142" i="2"/>
  <c r="AX142" i="2"/>
  <c r="AY142" i="2"/>
  <c r="AZ142" i="2"/>
  <c r="BA142" i="2"/>
  <c r="BB142" i="2"/>
  <c r="BC142" i="2"/>
  <c r="BD142" i="2"/>
  <c r="BE142" i="2"/>
  <c r="BF142" i="2"/>
  <c r="BG142" i="2"/>
  <c r="BH142" i="2"/>
  <c r="BI142" i="2"/>
  <c r="BJ142" i="2"/>
  <c r="BK142" i="2"/>
  <c r="BL142" i="2"/>
  <c r="BM142" i="2"/>
  <c r="BN142" i="2"/>
  <c r="BO142" i="2"/>
  <c r="BP142" i="2"/>
  <c r="BQ142" i="2"/>
  <c r="BR142" i="2"/>
  <c r="BS142" i="2"/>
  <c r="BT142" i="2"/>
  <c r="BU142" i="2"/>
  <c r="BV142" i="2"/>
  <c r="BW142" i="2"/>
  <c r="BX142" i="2"/>
  <c r="BY142" i="2"/>
  <c r="BZ142" i="2"/>
  <c r="CA142" i="2"/>
  <c r="CB142" i="2"/>
  <c r="CC142" i="2"/>
  <c r="CD142" i="2"/>
  <c r="CE142" i="2"/>
  <c r="CF142" i="2"/>
  <c r="CG142" i="2"/>
  <c r="CH142" i="2"/>
  <c r="CI142" i="2"/>
  <c r="CJ142" i="2"/>
  <c r="CK142" i="2"/>
  <c r="CL142" i="2"/>
  <c r="CM142" i="2"/>
  <c r="CN142" i="2"/>
  <c r="CO142" i="2"/>
  <c r="CP142" i="2"/>
  <c r="A143" i="2"/>
  <c r="B143" i="2"/>
  <c r="C143" i="2"/>
  <c r="D143" i="2"/>
  <c r="E143" i="2"/>
  <c r="F143" i="2"/>
  <c r="G143" i="2"/>
  <c r="H143" i="2"/>
  <c r="I143" i="2"/>
  <c r="J143" i="2"/>
  <c r="K143" i="2"/>
  <c r="L143" i="2"/>
  <c r="M143" i="2"/>
  <c r="N143" i="2"/>
  <c r="O143" i="2"/>
  <c r="Q143" i="2"/>
  <c r="R143" i="2"/>
  <c r="S143" i="2"/>
  <c r="T143" i="2"/>
  <c r="U143" i="2"/>
  <c r="W143" i="2"/>
  <c r="X143" i="2"/>
  <c r="Y143" i="2"/>
  <c r="AA143" i="2"/>
  <c r="AB143" i="2"/>
  <c r="AC143" i="2"/>
  <c r="AD143" i="2"/>
  <c r="AE143" i="2"/>
  <c r="AF143" i="2"/>
  <c r="AG143" i="2"/>
  <c r="AH143" i="2"/>
  <c r="AI143" i="2"/>
  <c r="AJ143" i="2"/>
  <c r="AK143" i="2"/>
  <c r="AL143" i="2"/>
  <c r="AM143" i="2"/>
  <c r="AN143" i="2"/>
  <c r="AO143" i="2"/>
  <c r="AP143" i="2"/>
  <c r="AQ143" i="2"/>
  <c r="AR143" i="2"/>
  <c r="AS143" i="2"/>
  <c r="AT143" i="2"/>
  <c r="AU143" i="2"/>
  <c r="AV143" i="2"/>
  <c r="AX143" i="2"/>
  <c r="AY143" i="2"/>
  <c r="AZ143" i="2"/>
  <c r="BA143" i="2"/>
  <c r="BB143" i="2"/>
  <c r="BC143" i="2"/>
  <c r="BD143" i="2"/>
  <c r="BE143" i="2"/>
  <c r="BF143" i="2"/>
  <c r="BG143" i="2"/>
  <c r="BH143" i="2"/>
  <c r="BI143" i="2"/>
  <c r="BJ143" i="2"/>
  <c r="BK143" i="2"/>
  <c r="BL143" i="2"/>
  <c r="BM143" i="2"/>
  <c r="BN143" i="2"/>
  <c r="BO143" i="2"/>
  <c r="BP143" i="2"/>
  <c r="BQ143" i="2"/>
  <c r="BR143" i="2"/>
  <c r="BS143" i="2"/>
  <c r="BT143" i="2"/>
  <c r="BU143" i="2"/>
  <c r="BV143" i="2"/>
  <c r="BW143" i="2"/>
  <c r="BX143" i="2"/>
  <c r="BY143" i="2"/>
  <c r="BZ143" i="2"/>
  <c r="CA143" i="2"/>
  <c r="CB143" i="2"/>
  <c r="CC143" i="2"/>
  <c r="CD143" i="2"/>
  <c r="CE143" i="2"/>
  <c r="CF143" i="2"/>
  <c r="CG143" i="2"/>
  <c r="CH143" i="2"/>
  <c r="CI143" i="2"/>
  <c r="CJ143" i="2"/>
  <c r="CK143" i="2"/>
  <c r="CL143" i="2"/>
  <c r="CM143" i="2"/>
  <c r="CN143" i="2"/>
  <c r="CO143" i="2"/>
  <c r="CP143" i="2"/>
  <c r="A144" i="2"/>
  <c r="B144" i="2"/>
  <c r="C144" i="2"/>
  <c r="D144" i="2"/>
  <c r="E144" i="2"/>
  <c r="F144" i="2"/>
  <c r="G144" i="2"/>
  <c r="H144" i="2"/>
  <c r="I144" i="2"/>
  <c r="J144" i="2"/>
  <c r="K144" i="2"/>
  <c r="L144" i="2"/>
  <c r="M144" i="2"/>
  <c r="N144" i="2"/>
  <c r="O144" i="2"/>
  <c r="Q144" i="2"/>
  <c r="R144" i="2"/>
  <c r="S144" i="2"/>
  <c r="T144" i="2"/>
  <c r="U144" i="2"/>
  <c r="W144" i="2"/>
  <c r="X144" i="2"/>
  <c r="Y144" i="2"/>
  <c r="AA144" i="2"/>
  <c r="AB144" i="2"/>
  <c r="AC144" i="2"/>
  <c r="AD144" i="2"/>
  <c r="AE144" i="2"/>
  <c r="AF144" i="2"/>
  <c r="AG144" i="2"/>
  <c r="AH144" i="2"/>
  <c r="AI144" i="2"/>
  <c r="AJ144" i="2"/>
  <c r="AK144" i="2"/>
  <c r="AL144" i="2"/>
  <c r="AM144" i="2"/>
  <c r="AN144" i="2"/>
  <c r="AO144" i="2"/>
  <c r="AP144" i="2"/>
  <c r="AQ144" i="2"/>
  <c r="AR144" i="2"/>
  <c r="AS144" i="2"/>
  <c r="AT144" i="2"/>
  <c r="AU144" i="2"/>
  <c r="AV144" i="2"/>
  <c r="AX144" i="2"/>
  <c r="AY144" i="2"/>
  <c r="AZ144" i="2"/>
  <c r="BA144" i="2"/>
  <c r="BB144" i="2"/>
  <c r="BC144" i="2"/>
  <c r="BD144" i="2"/>
  <c r="BE144" i="2"/>
  <c r="BF144" i="2"/>
  <c r="BG144" i="2"/>
  <c r="BH144" i="2"/>
  <c r="BI144" i="2"/>
  <c r="BJ144" i="2"/>
  <c r="BK144" i="2"/>
  <c r="BL144" i="2"/>
  <c r="BM144" i="2"/>
  <c r="BN144" i="2"/>
  <c r="BO144" i="2"/>
  <c r="BP144" i="2"/>
  <c r="BQ144" i="2"/>
  <c r="BR144" i="2"/>
  <c r="BS144" i="2"/>
  <c r="BT144" i="2"/>
  <c r="BU144" i="2"/>
  <c r="BV144" i="2"/>
  <c r="BW144" i="2"/>
  <c r="BX144" i="2"/>
  <c r="BY144" i="2"/>
  <c r="BZ144" i="2"/>
  <c r="CA144" i="2"/>
  <c r="CB144" i="2"/>
  <c r="CC144" i="2"/>
  <c r="CD144" i="2"/>
  <c r="CE144" i="2"/>
  <c r="CF144" i="2"/>
  <c r="CG144" i="2"/>
  <c r="CH144" i="2"/>
  <c r="CI144" i="2"/>
  <c r="CJ144" i="2"/>
  <c r="CK144" i="2"/>
  <c r="CL144" i="2"/>
  <c r="CM144" i="2"/>
  <c r="CN144" i="2"/>
  <c r="CO144" i="2"/>
  <c r="CP144" i="2"/>
  <c r="A145" i="2"/>
  <c r="B145" i="2"/>
  <c r="C145" i="2"/>
  <c r="D145" i="2"/>
  <c r="E145" i="2"/>
  <c r="F145" i="2"/>
  <c r="G145" i="2"/>
  <c r="H145" i="2"/>
  <c r="I145" i="2"/>
  <c r="J145" i="2"/>
  <c r="K145" i="2"/>
  <c r="L145" i="2"/>
  <c r="M145" i="2"/>
  <c r="N145" i="2"/>
  <c r="O145" i="2"/>
  <c r="Q145" i="2"/>
  <c r="R145" i="2"/>
  <c r="S145" i="2"/>
  <c r="T145" i="2"/>
  <c r="U145" i="2"/>
  <c r="W145" i="2"/>
  <c r="X145" i="2"/>
  <c r="Y145" i="2"/>
  <c r="AA145" i="2"/>
  <c r="AB145" i="2"/>
  <c r="AC145" i="2"/>
  <c r="AD145" i="2"/>
  <c r="AE145" i="2"/>
  <c r="AF145" i="2"/>
  <c r="AG145" i="2"/>
  <c r="AH145" i="2"/>
  <c r="AI145" i="2"/>
  <c r="AJ145" i="2"/>
  <c r="AK145" i="2"/>
  <c r="AL145" i="2"/>
  <c r="AM145" i="2"/>
  <c r="AN145" i="2"/>
  <c r="AO145" i="2"/>
  <c r="AP145" i="2"/>
  <c r="AQ145" i="2"/>
  <c r="AR145" i="2"/>
  <c r="AS145" i="2"/>
  <c r="AT145" i="2"/>
  <c r="AU145" i="2"/>
  <c r="AV145" i="2"/>
  <c r="AX145" i="2"/>
  <c r="AY145" i="2"/>
  <c r="AZ145" i="2"/>
  <c r="BA145" i="2"/>
  <c r="BB145" i="2"/>
  <c r="BC145" i="2"/>
  <c r="BD145" i="2"/>
  <c r="BE145" i="2"/>
  <c r="BF145" i="2"/>
  <c r="BG145" i="2"/>
  <c r="BH145" i="2"/>
  <c r="BI145" i="2"/>
  <c r="BJ145" i="2"/>
  <c r="BK145" i="2"/>
  <c r="BL145" i="2"/>
  <c r="BM145" i="2"/>
  <c r="BN145" i="2"/>
  <c r="BO145" i="2"/>
  <c r="BP145" i="2"/>
  <c r="BQ145" i="2"/>
  <c r="BR145" i="2"/>
  <c r="BS145" i="2"/>
  <c r="BT145" i="2"/>
  <c r="BU145" i="2"/>
  <c r="BV145" i="2"/>
  <c r="BW145" i="2"/>
  <c r="BX145" i="2"/>
  <c r="BY145" i="2"/>
  <c r="BZ145" i="2"/>
  <c r="CA145" i="2"/>
  <c r="CB145" i="2"/>
  <c r="CC145" i="2"/>
  <c r="CD145" i="2"/>
  <c r="CE145" i="2"/>
  <c r="CF145" i="2"/>
  <c r="CG145" i="2"/>
  <c r="CH145" i="2"/>
  <c r="CI145" i="2"/>
  <c r="CJ145" i="2"/>
  <c r="CK145" i="2"/>
  <c r="CL145" i="2"/>
  <c r="CM145" i="2"/>
  <c r="CN145" i="2"/>
  <c r="CO145" i="2"/>
  <c r="CP145" i="2"/>
  <c r="A146" i="2"/>
  <c r="B146" i="2"/>
  <c r="C146" i="2"/>
  <c r="D146" i="2"/>
  <c r="E146" i="2"/>
  <c r="F146" i="2"/>
  <c r="G146" i="2"/>
  <c r="H146" i="2"/>
  <c r="I146" i="2"/>
  <c r="J146" i="2"/>
  <c r="K146" i="2"/>
  <c r="L146" i="2"/>
  <c r="M146" i="2"/>
  <c r="N146" i="2"/>
  <c r="O146" i="2"/>
  <c r="Q146" i="2"/>
  <c r="R146" i="2"/>
  <c r="S146" i="2"/>
  <c r="T146" i="2"/>
  <c r="U146" i="2"/>
  <c r="W146" i="2"/>
  <c r="X146" i="2"/>
  <c r="Y146" i="2"/>
  <c r="AA146" i="2"/>
  <c r="AB146" i="2"/>
  <c r="AC146" i="2"/>
  <c r="AD146" i="2"/>
  <c r="AE146" i="2"/>
  <c r="AF146" i="2"/>
  <c r="AG146" i="2"/>
  <c r="AH146" i="2"/>
  <c r="AI146" i="2"/>
  <c r="AJ146" i="2"/>
  <c r="AK146" i="2"/>
  <c r="AL146" i="2"/>
  <c r="AM146" i="2"/>
  <c r="AN146" i="2"/>
  <c r="AO146" i="2"/>
  <c r="AP146" i="2"/>
  <c r="AQ146" i="2"/>
  <c r="AR146" i="2"/>
  <c r="AS146" i="2"/>
  <c r="AT146" i="2"/>
  <c r="AU146" i="2"/>
  <c r="AV146" i="2"/>
  <c r="AX146" i="2"/>
  <c r="AY146" i="2"/>
  <c r="AZ146" i="2"/>
  <c r="BA146" i="2"/>
  <c r="BB146" i="2"/>
  <c r="BC146" i="2"/>
  <c r="BD146" i="2"/>
  <c r="BE146" i="2"/>
  <c r="BF146" i="2"/>
  <c r="BG146" i="2"/>
  <c r="BH146" i="2"/>
  <c r="BI146" i="2"/>
  <c r="BJ146" i="2"/>
  <c r="BK146" i="2"/>
  <c r="BL146" i="2"/>
  <c r="BM146" i="2"/>
  <c r="BN146" i="2"/>
  <c r="BO146" i="2"/>
  <c r="BP146" i="2"/>
  <c r="BQ146" i="2"/>
  <c r="BR146" i="2"/>
  <c r="BS146" i="2"/>
  <c r="BT146" i="2"/>
  <c r="BU146" i="2"/>
  <c r="BV146" i="2"/>
  <c r="BW146" i="2"/>
  <c r="BX146" i="2"/>
  <c r="BY146" i="2"/>
  <c r="BZ146" i="2"/>
  <c r="CA146" i="2"/>
  <c r="CB146" i="2"/>
  <c r="CC146" i="2"/>
  <c r="CD146" i="2"/>
  <c r="CE146" i="2"/>
  <c r="CF146" i="2"/>
  <c r="CG146" i="2"/>
  <c r="CH146" i="2"/>
  <c r="CI146" i="2"/>
  <c r="CJ146" i="2"/>
  <c r="CK146" i="2"/>
  <c r="CL146" i="2"/>
  <c r="CM146" i="2"/>
  <c r="CN146" i="2"/>
  <c r="CO146" i="2"/>
  <c r="CP146" i="2"/>
  <c r="A147" i="2"/>
  <c r="B147" i="2"/>
  <c r="C147" i="2"/>
  <c r="D147" i="2"/>
  <c r="E147" i="2"/>
  <c r="F147" i="2"/>
  <c r="G147" i="2"/>
  <c r="H147" i="2"/>
  <c r="I147" i="2"/>
  <c r="J147" i="2"/>
  <c r="K147" i="2"/>
  <c r="L147" i="2"/>
  <c r="M147" i="2"/>
  <c r="N147" i="2"/>
  <c r="O147" i="2"/>
  <c r="Q147" i="2"/>
  <c r="R147" i="2"/>
  <c r="S147" i="2"/>
  <c r="T147" i="2"/>
  <c r="U147" i="2"/>
  <c r="W147" i="2"/>
  <c r="X147" i="2"/>
  <c r="Y147" i="2"/>
  <c r="AA147" i="2"/>
  <c r="AB147" i="2"/>
  <c r="AC147" i="2"/>
  <c r="AD147" i="2"/>
  <c r="AE147" i="2"/>
  <c r="AF147" i="2"/>
  <c r="AG147" i="2"/>
  <c r="AH147" i="2"/>
  <c r="AI147" i="2"/>
  <c r="AJ147" i="2"/>
  <c r="AK147" i="2"/>
  <c r="AL147" i="2"/>
  <c r="AM147" i="2"/>
  <c r="AN147" i="2"/>
  <c r="AO147" i="2"/>
  <c r="AP147" i="2"/>
  <c r="AQ147" i="2"/>
  <c r="AR147" i="2"/>
  <c r="AS147" i="2"/>
  <c r="AT147" i="2"/>
  <c r="AU147" i="2"/>
  <c r="AV147" i="2"/>
  <c r="AX147" i="2"/>
  <c r="AY147" i="2"/>
  <c r="AZ147" i="2"/>
  <c r="BA147" i="2"/>
  <c r="BB147" i="2"/>
  <c r="BC147" i="2"/>
  <c r="BD147" i="2"/>
  <c r="BE147" i="2"/>
  <c r="BF147" i="2"/>
  <c r="BG147" i="2"/>
  <c r="BH147" i="2"/>
  <c r="BI147" i="2"/>
  <c r="BJ147" i="2"/>
  <c r="BK147" i="2"/>
  <c r="BL147" i="2"/>
  <c r="BM147" i="2"/>
  <c r="BN147" i="2"/>
  <c r="BO147" i="2"/>
  <c r="BP147" i="2"/>
  <c r="BQ147" i="2"/>
  <c r="BR147" i="2"/>
  <c r="BS147" i="2"/>
  <c r="BT147" i="2"/>
  <c r="BU147" i="2"/>
  <c r="BV147" i="2"/>
  <c r="BW147" i="2"/>
  <c r="BX147" i="2"/>
  <c r="BY147" i="2"/>
  <c r="BZ147" i="2"/>
  <c r="CA147" i="2"/>
  <c r="CB147" i="2"/>
  <c r="CC147" i="2"/>
  <c r="CD147" i="2"/>
  <c r="CE147" i="2"/>
  <c r="CF147" i="2"/>
  <c r="CG147" i="2"/>
  <c r="CH147" i="2"/>
  <c r="CI147" i="2"/>
  <c r="CJ147" i="2"/>
  <c r="CK147" i="2"/>
  <c r="CL147" i="2"/>
  <c r="CM147" i="2"/>
  <c r="CN147" i="2"/>
  <c r="CO147" i="2"/>
  <c r="CP147" i="2"/>
  <c r="A148" i="2"/>
  <c r="B148" i="2"/>
  <c r="C148" i="2"/>
  <c r="D148" i="2"/>
  <c r="E148" i="2"/>
  <c r="F148" i="2"/>
  <c r="G148" i="2"/>
  <c r="H148" i="2"/>
  <c r="I148" i="2"/>
  <c r="J148" i="2"/>
  <c r="K148" i="2"/>
  <c r="L148" i="2"/>
  <c r="M148" i="2"/>
  <c r="N148" i="2"/>
  <c r="O148" i="2"/>
  <c r="Q148" i="2"/>
  <c r="R148" i="2"/>
  <c r="S148" i="2"/>
  <c r="T148" i="2"/>
  <c r="U148" i="2"/>
  <c r="W148" i="2"/>
  <c r="X148" i="2"/>
  <c r="Y148" i="2"/>
  <c r="AA148" i="2"/>
  <c r="AB148" i="2"/>
  <c r="AC148" i="2"/>
  <c r="AD148" i="2"/>
  <c r="AE148" i="2"/>
  <c r="AF148" i="2"/>
  <c r="AG148" i="2"/>
  <c r="AH148" i="2"/>
  <c r="AI148" i="2"/>
  <c r="AJ148" i="2"/>
  <c r="AK148" i="2"/>
  <c r="AL148" i="2"/>
  <c r="AM148" i="2"/>
  <c r="AN148" i="2"/>
  <c r="AO148" i="2"/>
  <c r="AP148" i="2"/>
  <c r="AQ148" i="2"/>
  <c r="AR148" i="2"/>
  <c r="AS148" i="2"/>
  <c r="AT148" i="2"/>
  <c r="AU148" i="2"/>
  <c r="AV148" i="2"/>
  <c r="AX148" i="2"/>
  <c r="AY148" i="2"/>
  <c r="AZ148" i="2"/>
  <c r="BA148" i="2"/>
  <c r="BB148" i="2"/>
  <c r="BC148" i="2"/>
  <c r="BD148" i="2"/>
  <c r="BE148" i="2"/>
  <c r="BF148" i="2"/>
  <c r="BG148" i="2"/>
  <c r="BH148" i="2"/>
  <c r="BI148" i="2"/>
  <c r="BJ148" i="2"/>
  <c r="BK148" i="2"/>
  <c r="BL148" i="2"/>
  <c r="BM148" i="2"/>
  <c r="BN148" i="2"/>
  <c r="BO148" i="2"/>
  <c r="BP148" i="2"/>
  <c r="BQ148" i="2"/>
  <c r="BR148" i="2"/>
  <c r="BS148" i="2"/>
  <c r="BT148" i="2"/>
  <c r="BU148" i="2"/>
  <c r="BV148" i="2"/>
  <c r="BW148" i="2"/>
  <c r="BX148" i="2"/>
  <c r="BY148" i="2"/>
  <c r="BZ148" i="2"/>
  <c r="CA148" i="2"/>
  <c r="CB148" i="2"/>
  <c r="CC148" i="2"/>
  <c r="CD148" i="2"/>
  <c r="CE148" i="2"/>
  <c r="CF148" i="2"/>
  <c r="CG148" i="2"/>
  <c r="CH148" i="2"/>
  <c r="CI148" i="2"/>
  <c r="CJ148" i="2"/>
  <c r="CK148" i="2"/>
  <c r="CL148" i="2"/>
  <c r="CM148" i="2"/>
  <c r="CN148" i="2"/>
  <c r="CO148" i="2"/>
  <c r="CP148" i="2"/>
  <c r="A149" i="2"/>
  <c r="B149" i="2"/>
  <c r="C149" i="2"/>
  <c r="D149" i="2"/>
  <c r="E149" i="2"/>
  <c r="F149" i="2"/>
  <c r="G149" i="2"/>
  <c r="H149" i="2"/>
  <c r="I149" i="2"/>
  <c r="J149" i="2"/>
  <c r="K149" i="2"/>
  <c r="L149" i="2"/>
  <c r="M149" i="2"/>
  <c r="N149" i="2"/>
  <c r="O149" i="2"/>
  <c r="Q149" i="2"/>
  <c r="R149" i="2"/>
  <c r="S149" i="2"/>
  <c r="T149" i="2"/>
  <c r="U149" i="2"/>
  <c r="W149" i="2"/>
  <c r="X149" i="2"/>
  <c r="Y149" i="2"/>
  <c r="AA149" i="2"/>
  <c r="AB149" i="2"/>
  <c r="AC149" i="2"/>
  <c r="AD149" i="2"/>
  <c r="AE149" i="2"/>
  <c r="AF149" i="2"/>
  <c r="AG149" i="2"/>
  <c r="AH149" i="2"/>
  <c r="AI149" i="2"/>
  <c r="AJ149" i="2"/>
  <c r="AK149" i="2"/>
  <c r="AL149" i="2"/>
  <c r="AM149" i="2"/>
  <c r="AN149" i="2"/>
  <c r="AO149" i="2"/>
  <c r="AP149" i="2"/>
  <c r="AQ149" i="2"/>
  <c r="AR149" i="2"/>
  <c r="AS149" i="2"/>
  <c r="AT149" i="2"/>
  <c r="AU149" i="2"/>
  <c r="AV149" i="2"/>
  <c r="AX149" i="2"/>
  <c r="AY149" i="2"/>
  <c r="AZ149" i="2"/>
  <c r="BA149" i="2"/>
  <c r="BB149" i="2"/>
  <c r="BC149" i="2"/>
  <c r="BD149" i="2"/>
  <c r="BE149" i="2"/>
  <c r="BF149" i="2"/>
  <c r="BG149" i="2"/>
  <c r="BH149" i="2"/>
  <c r="BI149" i="2"/>
  <c r="BJ149" i="2"/>
  <c r="BK149" i="2"/>
  <c r="BL149" i="2"/>
  <c r="BM149" i="2"/>
  <c r="BN149" i="2"/>
  <c r="BO149" i="2"/>
  <c r="BP149" i="2"/>
  <c r="BQ149" i="2"/>
  <c r="BR149" i="2"/>
  <c r="BS149" i="2"/>
  <c r="BT149" i="2"/>
  <c r="BU149" i="2"/>
  <c r="BV149" i="2"/>
  <c r="BW149" i="2"/>
  <c r="BX149" i="2"/>
  <c r="BY149" i="2"/>
  <c r="BZ149" i="2"/>
  <c r="CA149" i="2"/>
  <c r="CB149" i="2"/>
  <c r="CC149" i="2"/>
  <c r="CD149" i="2"/>
  <c r="CE149" i="2"/>
  <c r="CF149" i="2"/>
  <c r="CG149" i="2"/>
  <c r="CH149" i="2"/>
  <c r="CI149" i="2"/>
  <c r="CJ149" i="2"/>
  <c r="CK149" i="2"/>
  <c r="CL149" i="2"/>
  <c r="CM149" i="2"/>
  <c r="CN149" i="2"/>
  <c r="CO149" i="2"/>
  <c r="CP149" i="2"/>
  <c r="A150" i="2"/>
  <c r="B150" i="2"/>
  <c r="C150" i="2"/>
  <c r="D150" i="2"/>
  <c r="E150" i="2"/>
  <c r="F150" i="2"/>
  <c r="G150" i="2"/>
  <c r="H150" i="2"/>
  <c r="I150" i="2"/>
  <c r="J150" i="2"/>
  <c r="K150" i="2"/>
  <c r="L150" i="2"/>
  <c r="M150" i="2"/>
  <c r="N150" i="2"/>
  <c r="O150" i="2"/>
  <c r="Q150" i="2"/>
  <c r="R150" i="2"/>
  <c r="S150" i="2"/>
  <c r="T150" i="2"/>
  <c r="U150" i="2"/>
  <c r="W150" i="2"/>
  <c r="X150" i="2"/>
  <c r="Y150" i="2"/>
  <c r="AA150" i="2"/>
  <c r="AB150" i="2"/>
  <c r="AC150" i="2"/>
  <c r="AD150" i="2"/>
  <c r="AE150" i="2"/>
  <c r="AF150" i="2"/>
  <c r="AG150" i="2"/>
  <c r="AH150" i="2"/>
  <c r="AI150" i="2"/>
  <c r="AJ150" i="2"/>
  <c r="AK150" i="2"/>
  <c r="AL150" i="2"/>
  <c r="AM150" i="2"/>
  <c r="AN150" i="2"/>
  <c r="AO150" i="2"/>
  <c r="AP150" i="2"/>
  <c r="AQ150" i="2"/>
  <c r="AR150" i="2"/>
  <c r="AS150" i="2"/>
  <c r="AT150" i="2"/>
  <c r="AU150" i="2"/>
  <c r="AV150" i="2"/>
  <c r="AX150" i="2"/>
  <c r="AY150" i="2"/>
  <c r="AZ150" i="2"/>
  <c r="BA150" i="2"/>
  <c r="BB150" i="2"/>
  <c r="BC150" i="2"/>
  <c r="BD150" i="2"/>
  <c r="BE150" i="2"/>
  <c r="BF150" i="2"/>
  <c r="BG150" i="2"/>
  <c r="BH150" i="2"/>
  <c r="BI150" i="2"/>
  <c r="BJ150" i="2"/>
  <c r="BK150" i="2"/>
  <c r="BL150" i="2"/>
  <c r="BM150" i="2"/>
  <c r="BN150" i="2"/>
  <c r="BO150" i="2"/>
  <c r="BP150" i="2"/>
  <c r="BQ150" i="2"/>
  <c r="BR150" i="2"/>
  <c r="BS150" i="2"/>
  <c r="BT150" i="2"/>
  <c r="BU150" i="2"/>
  <c r="BV150" i="2"/>
  <c r="BW150" i="2"/>
  <c r="BX150" i="2"/>
  <c r="BY150" i="2"/>
  <c r="BZ150" i="2"/>
  <c r="CA150" i="2"/>
  <c r="CB150" i="2"/>
  <c r="CC150" i="2"/>
  <c r="CD150" i="2"/>
  <c r="CE150" i="2"/>
  <c r="CF150" i="2"/>
  <c r="CG150" i="2"/>
  <c r="CH150" i="2"/>
  <c r="CI150" i="2"/>
  <c r="CJ150" i="2"/>
  <c r="CK150" i="2"/>
  <c r="CL150" i="2"/>
  <c r="CM150" i="2"/>
  <c r="CN150" i="2"/>
  <c r="CO150" i="2"/>
  <c r="CP150" i="2"/>
  <c r="A151" i="2"/>
  <c r="B151" i="2"/>
  <c r="C151" i="2"/>
  <c r="D151" i="2"/>
  <c r="E151" i="2"/>
  <c r="F151" i="2"/>
  <c r="G151" i="2"/>
  <c r="H151" i="2"/>
  <c r="I151" i="2"/>
  <c r="J151" i="2"/>
  <c r="K151" i="2"/>
  <c r="L151" i="2"/>
  <c r="M151" i="2"/>
  <c r="N151" i="2"/>
  <c r="O151" i="2"/>
  <c r="Q151" i="2"/>
  <c r="R151" i="2"/>
  <c r="S151" i="2"/>
  <c r="T151" i="2"/>
  <c r="U151" i="2"/>
  <c r="W151" i="2"/>
  <c r="X151" i="2"/>
  <c r="Y151" i="2"/>
  <c r="AA151" i="2"/>
  <c r="AB151" i="2"/>
  <c r="AC151" i="2"/>
  <c r="AD151" i="2"/>
  <c r="AE151" i="2"/>
  <c r="AF151" i="2"/>
  <c r="AG151" i="2"/>
  <c r="AH151" i="2"/>
  <c r="AI151" i="2"/>
  <c r="AJ151" i="2"/>
  <c r="AK151" i="2"/>
  <c r="AL151" i="2"/>
  <c r="AM151" i="2"/>
  <c r="AN151" i="2"/>
  <c r="AO151" i="2"/>
  <c r="AP151" i="2"/>
  <c r="AQ151" i="2"/>
  <c r="AR151" i="2"/>
  <c r="AS151" i="2"/>
  <c r="AT151" i="2"/>
  <c r="AU151" i="2"/>
  <c r="AV151" i="2"/>
  <c r="AX151" i="2"/>
  <c r="AY151" i="2"/>
  <c r="AZ151" i="2"/>
  <c r="BA151" i="2"/>
  <c r="BB151" i="2"/>
  <c r="BC151" i="2"/>
  <c r="BD151" i="2"/>
  <c r="BE151" i="2"/>
  <c r="BF151" i="2"/>
  <c r="BG151" i="2"/>
  <c r="BH151" i="2"/>
  <c r="BI151" i="2"/>
  <c r="BJ151" i="2"/>
  <c r="BK151" i="2"/>
  <c r="BL151" i="2"/>
  <c r="BM151" i="2"/>
  <c r="BN151" i="2"/>
  <c r="BO151" i="2"/>
  <c r="BP151" i="2"/>
  <c r="BQ151" i="2"/>
  <c r="BR151" i="2"/>
  <c r="BS151" i="2"/>
  <c r="BT151" i="2"/>
  <c r="BU151" i="2"/>
  <c r="BV151" i="2"/>
  <c r="BW151" i="2"/>
  <c r="BX151" i="2"/>
  <c r="BY151" i="2"/>
  <c r="BZ151" i="2"/>
  <c r="CA151" i="2"/>
  <c r="CB151" i="2"/>
  <c r="CC151" i="2"/>
  <c r="CD151" i="2"/>
  <c r="CE151" i="2"/>
  <c r="CF151" i="2"/>
  <c r="CG151" i="2"/>
  <c r="CH151" i="2"/>
  <c r="CI151" i="2"/>
  <c r="CJ151" i="2"/>
  <c r="CK151" i="2"/>
  <c r="CL151" i="2"/>
  <c r="CM151" i="2"/>
  <c r="CN151" i="2"/>
  <c r="CO151" i="2"/>
  <c r="CP151" i="2"/>
  <c r="A152" i="2"/>
  <c r="B152" i="2"/>
  <c r="C152" i="2"/>
  <c r="D152" i="2"/>
  <c r="E152" i="2"/>
  <c r="F152" i="2"/>
  <c r="G152" i="2"/>
  <c r="H152" i="2"/>
  <c r="I152" i="2"/>
  <c r="J152" i="2"/>
  <c r="K152" i="2"/>
  <c r="L152" i="2"/>
  <c r="M152" i="2"/>
  <c r="N152" i="2"/>
  <c r="O152" i="2"/>
  <c r="Q152" i="2"/>
  <c r="R152" i="2"/>
  <c r="S152" i="2"/>
  <c r="T152" i="2"/>
  <c r="U152" i="2"/>
  <c r="W152" i="2"/>
  <c r="X152" i="2"/>
  <c r="Y152" i="2"/>
  <c r="AA152" i="2"/>
  <c r="AB152" i="2"/>
  <c r="AC152" i="2"/>
  <c r="AD152" i="2"/>
  <c r="AE152" i="2"/>
  <c r="AF152" i="2"/>
  <c r="AG152" i="2"/>
  <c r="AH152" i="2"/>
  <c r="AI152" i="2"/>
  <c r="AJ152" i="2"/>
  <c r="AK152" i="2"/>
  <c r="AL152" i="2"/>
  <c r="AM152" i="2"/>
  <c r="AN152" i="2"/>
  <c r="AO152" i="2"/>
  <c r="AP152" i="2"/>
  <c r="AQ152" i="2"/>
  <c r="AR152" i="2"/>
  <c r="AS152" i="2"/>
  <c r="AT152" i="2"/>
  <c r="AU152" i="2"/>
  <c r="AV152" i="2"/>
  <c r="AX152" i="2"/>
  <c r="AY152" i="2"/>
  <c r="AZ152" i="2"/>
  <c r="BA152" i="2"/>
  <c r="BB152" i="2"/>
  <c r="BC152" i="2"/>
  <c r="BD152" i="2"/>
  <c r="BE152" i="2"/>
  <c r="BF152" i="2"/>
  <c r="BG152" i="2"/>
  <c r="BH152" i="2"/>
  <c r="BI152" i="2"/>
  <c r="BJ152" i="2"/>
  <c r="BK152" i="2"/>
  <c r="BL152" i="2"/>
  <c r="BM152" i="2"/>
  <c r="BN152" i="2"/>
  <c r="BO152" i="2"/>
  <c r="BP152" i="2"/>
  <c r="BQ152" i="2"/>
  <c r="BR152" i="2"/>
  <c r="BS152" i="2"/>
  <c r="BT152" i="2"/>
  <c r="BU152" i="2"/>
  <c r="BV152" i="2"/>
  <c r="BW152" i="2"/>
  <c r="BX152" i="2"/>
  <c r="BY152" i="2"/>
  <c r="BZ152" i="2"/>
  <c r="CA152" i="2"/>
  <c r="CB152" i="2"/>
  <c r="CC152" i="2"/>
  <c r="CD152" i="2"/>
  <c r="CE152" i="2"/>
  <c r="CF152" i="2"/>
  <c r="CG152" i="2"/>
  <c r="CH152" i="2"/>
  <c r="CI152" i="2"/>
  <c r="CJ152" i="2"/>
  <c r="CK152" i="2"/>
  <c r="CL152" i="2"/>
  <c r="CM152" i="2"/>
  <c r="CN152" i="2"/>
  <c r="CO152" i="2"/>
  <c r="CP152" i="2"/>
  <c r="A153" i="2"/>
  <c r="B153" i="2"/>
  <c r="C153" i="2"/>
  <c r="D153" i="2"/>
  <c r="E153" i="2"/>
  <c r="F153" i="2"/>
  <c r="G153" i="2"/>
  <c r="H153" i="2"/>
  <c r="I153" i="2"/>
  <c r="J153" i="2"/>
  <c r="K153" i="2"/>
  <c r="L153" i="2"/>
  <c r="M153" i="2"/>
  <c r="N153" i="2"/>
  <c r="O153" i="2"/>
  <c r="Q153" i="2"/>
  <c r="R153" i="2"/>
  <c r="S153" i="2"/>
  <c r="T153" i="2"/>
  <c r="U153" i="2"/>
  <c r="W153" i="2"/>
  <c r="X153" i="2"/>
  <c r="Y153" i="2"/>
  <c r="AA153" i="2"/>
  <c r="AB153" i="2"/>
  <c r="AC153" i="2"/>
  <c r="AD153" i="2"/>
  <c r="AE153" i="2"/>
  <c r="AF153" i="2"/>
  <c r="AG153" i="2"/>
  <c r="AH153" i="2"/>
  <c r="AI153" i="2"/>
  <c r="AJ153" i="2"/>
  <c r="AK153" i="2"/>
  <c r="AL153" i="2"/>
  <c r="AM153" i="2"/>
  <c r="AN153" i="2"/>
  <c r="AO153" i="2"/>
  <c r="AP153" i="2"/>
  <c r="AQ153" i="2"/>
  <c r="AR153" i="2"/>
  <c r="AS153" i="2"/>
  <c r="AT153" i="2"/>
  <c r="AU153" i="2"/>
  <c r="AV153" i="2"/>
  <c r="AX153" i="2"/>
  <c r="AY153" i="2"/>
  <c r="AZ153" i="2"/>
  <c r="BA153" i="2"/>
  <c r="BB153" i="2"/>
  <c r="BC153" i="2"/>
  <c r="BD153" i="2"/>
  <c r="BE153" i="2"/>
  <c r="BF153" i="2"/>
  <c r="BG153" i="2"/>
  <c r="BH153" i="2"/>
  <c r="BI153" i="2"/>
  <c r="BJ153" i="2"/>
  <c r="BK153" i="2"/>
  <c r="BL153" i="2"/>
  <c r="BM153" i="2"/>
  <c r="BN153" i="2"/>
  <c r="BO153" i="2"/>
  <c r="BP153" i="2"/>
  <c r="BQ153" i="2"/>
  <c r="BR153" i="2"/>
  <c r="BS153" i="2"/>
  <c r="BT153" i="2"/>
  <c r="BU153" i="2"/>
  <c r="BV153" i="2"/>
  <c r="BW153" i="2"/>
  <c r="BX153" i="2"/>
  <c r="BY153" i="2"/>
  <c r="BZ153" i="2"/>
  <c r="CA153" i="2"/>
  <c r="CB153" i="2"/>
  <c r="CC153" i="2"/>
  <c r="CD153" i="2"/>
  <c r="CE153" i="2"/>
  <c r="CF153" i="2"/>
  <c r="CG153" i="2"/>
  <c r="CH153" i="2"/>
  <c r="CI153" i="2"/>
  <c r="CJ153" i="2"/>
  <c r="CK153" i="2"/>
  <c r="CL153" i="2"/>
  <c r="CM153" i="2"/>
  <c r="CN153" i="2"/>
  <c r="CO153" i="2"/>
  <c r="CP153" i="2"/>
  <c r="A154" i="2"/>
  <c r="B154" i="2"/>
  <c r="C154" i="2"/>
  <c r="D154" i="2"/>
  <c r="E154" i="2"/>
  <c r="F154" i="2"/>
  <c r="G154" i="2"/>
  <c r="H154" i="2"/>
  <c r="I154" i="2"/>
  <c r="J154" i="2"/>
  <c r="K154" i="2"/>
  <c r="L154" i="2"/>
  <c r="M154" i="2"/>
  <c r="N154" i="2"/>
  <c r="O154" i="2"/>
  <c r="Q154" i="2"/>
  <c r="R154" i="2"/>
  <c r="S154" i="2"/>
  <c r="T154" i="2"/>
  <c r="U154" i="2"/>
  <c r="W154" i="2"/>
  <c r="X154" i="2"/>
  <c r="Y154" i="2"/>
  <c r="AA154" i="2"/>
  <c r="AB154" i="2"/>
  <c r="AC154" i="2"/>
  <c r="AD154" i="2"/>
  <c r="AE154" i="2"/>
  <c r="AF154" i="2"/>
  <c r="AG154" i="2"/>
  <c r="AH154" i="2"/>
  <c r="AI154" i="2"/>
  <c r="AJ154" i="2"/>
  <c r="AK154" i="2"/>
  <c r="AL154" i="2"/>
  <c r="AM154" i="2"/>
  <c r="AN154" i="2"/>
  <c r="AO154" i="2"/>
  <c r="AP154" i="2"/>
  <c r="AQ154" i="2"/>
  <c r="AR154" i="2"/>
  <c r="AS154" i="2"/>
  <c r="AT154" i="2"/>
  <c r="AU154" i="2"/>
  <c r="AV154" i="2"/>
  <c r="AX154" i="2"/>
  <c r="AY154" i="2"/>
  <c r="AZ154" i="2"/>
  <c r="BA154" i="2"/>
  <c r="BB154" i="2"/>
  <c r="BC154" i="2"/>
  <c r="BD154" i="2"/>
  <c r="BE154" i="2"/>
  <c r="BF154" i="2"/>
  <c r="BG154" i="2"/>
  <c r="BH154" i="2"/>
  <c r="BI154" i="2"/>
  <c r="BJ154" i="2"/>
  <c r="BK154" i="2"/>
  <c r="BL154" i="2"/>
  <c r="BM154" i="2"/>
  <c r="BN154" i="2"/>
  <c r="BO154" i="2"/>
  <c r="BP154" i="2"/>
  <c r="BQ154" i="2"/>
  <c r="BR154" i="2"/>
  <c r="BS154" i="2"/>
  <c r="BT154" i="2"/>
  <c r="BU154" i="2"/>
  <c r="BV154" i="2"/>
  <c r="BW154" i="2"/>
  <c r="BX154" i="2"/>
  <c r="BY154" i="2"/>
  <c r="BZ154" i="2"/>
  <c r="CA154" i="2"/>
  <c r="CB154" i="2"/>
  <c r="CC154" i="2"/>
  <c r="CD154" i="2"/>
  <c r="CE154" i="2"/>
  <c r="CF154" i="2"/>
  <c r="CG154" i="2"/>
  <c r="CH154" i="2"/>
  <c r="CI154" i="2"/>
  <c r="CJ154" i="2"/>
  <c r="CK154" i="2"/>
  <c r="CL154" i="2"/>
  <c r="CM154" i="2"/>
  <c r="CN154" i="2"/>
  <c r="CO154" i="2"/>
  <c r="CP154" i="2"/>
  <c r="A155" i="2"/>
  <c r="B155" i="2"/>
  <c r="C155" i="2"/>
  <c r="D155" i="2"/>
  <c r="E155" i="2"/>
  <c r="F155" i="2"/>
  <c r="G155" i="2"/>
  <c r="H155" i="2"/>
  <c r="I155" i="2"/>
  <c r="J155" i="2"/>
  <c r="K155" i="2"/>
  <c r="L155" i="2"/>
  <c r="M155" i="2"/>
  <c r="N155" i="2"/>
  <c r="O155" i="2"/>
  <c r="Q155" i="2"/>
  <c r="R155" i="2"/>
  <c r="S155" i="2"/>
  <c r="T155" i="2"/>
  <c r="U155" i="2"/>
  <c r="W155" i="2"/>
  <c r="X155" i="2"/>
  <c r="Y155" i="2"/>
  <c r="AA155" i="2"/>
  <c r="AB155" i="2"/>
  <c r="AC155" i="2"/>
  <c r="AD155" i="2"/>
  <c r="AE155" i="2"/>
  <c r="AF155" i="2"/>
  <c r="AG155" i="2"/>
  <c r="AH155" i="2"/>
  <c r="AI155" i="2"/>
  <c r="AJ155" i="2"/>
  <c r="AK155" i="2"/>
  <c r="AL155" i="2"/>
  <c r="AM155" i="2"/>
  <c r="AN155" i="2"/>
  <c r="AO155" i="2"/>
  <c r="AP155" i="2"/>
  <c r="AQ155" i="2"/>
  <c r="AR155" i="2"/>
  <c r="AS155" i="2"/>
  <c r="AT155" i="2"/>
  <c r="AU155" i="2"/>
  <c r="AV155" i="2"/>
  <c r="AX155" i="2"/>
  <c r="AY155" i="2"/>
  <c r="AZ155" i="2"/>
  <c r="BA155" i="2"/>
  <c r="BB155" i="2"/>
  <c r="BC155" i="2"/>
  <c r="BD155" i="2"/>
  <c r="BE155" i="2"/>
  <c r="BF155" i="2"/>
  <c r="BG155" i="2"/>
  <c r="BH155" i="2"/>
  <c r="BI155" i="2"/>
  <c r="BJ155" i="2"/>
  <c r="BK155" i="2"/>
  <c r="BL155" i="2"/>
  <c r="BM155" i="2"/>
  <c r="BN155" i="2"/>
  <c r="BO155" i="2"/>
  <c r="BP155" i="2"/>
  <c r="BQ155" i="2"/>
  <c r="BR155" i="2"/>
  <c r="BS155" i="2"/>
  <c r="BT155" i="2"/>
  <c r="BU155" i="2"/>
  <c r="BV155" i="2"/>
  <c r="BW155" i="2"/>
  <c r="BX155" i="2"/>
  <c r="BY155" i="2"/>
  <c r="BZ155" i="2"/>
  <c r="CA155" i="2"/>
  <c r="CB155" i="2"/>
  <c r="CC155" i="2"/>
  <c r="CD155" i="2"/>
  <c r="CE155" i="2"/>
  <c r="CF155" i="2"/>
  <c r="CG155" i="2"/>
  <c r="CH155" i="2"/>
  <c r="CI155" i="2"/>
  <c r="CJ155" i="2"/>
  <c r="CK155" i="2"/>
  <c r="CL155" i="2"/>
  <c r="CM155" i="2"/>
  <c r="CN155" i="2"/>
  <c r="CO155" i="2"/>
  <c r="CP155" i="2"/>
  <c r="A156" i="2"/>
  <c r="B156" i="2"/>
  <c r="C156" i="2"/>
  <c r="D156" i="2"/>
  <c r="E156" i="2"/>
  <c r="F156" i="2"/>
  <c r="G156" i="2"/>
  <c r="H156" i="2"/>
  <c r="I156" i="2"/>
  <c r="J156" i="2"/>
  <c r="K156" i="2"/>
  <c r="L156" i="2"/>
  <c r="M156" i="2"/>
  <c r="N156" i="2"/>
  <c r="O156" i="2"/>
  <c r="Q156" i="2"/>
  <c r="R156" i="2"/>
  <c r="S156" i="2"/>
  <c r="T156" i="2"/>
  <c r="U156" i="2"/>
  <c r="W156" i="2"/>
  <c r="X156" i="2"/>
  <c r="Y156" i="2"/>
  <c r="AA156" i="2"/>
  <c r="AB156" i="2"/>
  <c r="AC156" i="2"/>
  <c r="AD156" i="2"/>
  <c r="AE156" i="2"/>
  <c r="AF156" i="2"/>
  <c r="AG156" i="2"/>
  <c r="AH156" i="2"/>
  <c r="AI156" i="2"/>
  <c r="AJ156" i="2"/>
  <c r="AK156" i="2"/>
  <c r="AL156" i="2"/>
  <c r="AM156" i="2"/>
  <c r="AN156" i="2"/>
  <c r="AO156" i="2"/>
  <c r="AP156" i="2"/>
  <c r="AQ156" i="2"/>
  <c r="AR156" i="2"/>
  <c r="AS156" i="2"/>
  <c r="AT156" i="2"/>
  <c r="AU156" i="2"/>
  <c r="AV156" i="2"/>
  <c r="AX156" i="2"/>
  <c r="AY156" i="2"/>
  <c r="AZ156" i="2"/>
  <c r="BA156" i="2"/>
  <c r="BB156" i="2"/>
  <c r="BC156" i="2"/>
  <c r="BD156" i="2"/>
  <c r="BE156" i="2"/>
  <c r="BF156" i="2"/>
  <c r="BG156" i="2"/>
  <c r="BH156" i="2"/>
  <c r="BI156" i="2"/>
  <c r="BJ156" i="2"/>
  <c r="BK156" i="2"/>
  <c r="BL156" i="2"/>
  <c r="BM156" i="2"/>
  <c r="BN156" i="2"/>
  <c r="BO156" i="2"/>
  <c r="BP156" i="2"/>
  <c r="BQ156" i="2"/>
  <c r="BR156" i="2"/>
  <c r="BS156" i="2"/>
  <c r="BT156" i="2"/>
  <c r="BU156" i="2"/>
  <c r="BV156" i="2"/>
  <c r="BW156" i="2"/>
  <c r="BX156" i="2"/>
  <c r="BY156" i="2"/>
  <c r="BZ156" i="2"/>
  <c r="CA156" i="2"/>
  <c r="CB156" i="2"/>
  <c r="CC156" i="2"/>
  <c r="CD156" i="2"/>
  <c r="CE156" i="2"/>
  <c r="CF156" i="2"/>
  <c r="CG156" i="2"/>
  <c r="CH156" i="2"/>
  <c r="CI156" i="2"/>
  <c r="CJ156" i="2"/>
  <c r="CK156" i="2"/>
  <c r="CL156" i="2"/>
  <c r="CM156" i="2"/>
  <c r="CN156" i="2"/>
  <c r="CO156" i="2"/>
  <c r="CP156" i="2"/>
  <c r="A157" i="2"/>
  <c r="B157" i="2"/>
  <c r="C157" i="2"/>
  <c r="D157" i="2"/>
  <c r="E157" i="2"/>
  <c r="F157" i="2"/>
  <c r="G157" i="2"/>
  <c r="H157" i="2"/>
  <c r="I157" i="2"/>
  <c r="J157" i="2"/>
  <c r="K157" i="2"/>
  <c r="L157" i="2"/>
  <c r="M157" i="2"/>
  <c r="N157" i="2"/>
  <c r="O157" i="2"/>
  <c r="Q157" i="2"/>
  <c r="R157" i="2"/>
  <c r="S157" i="2"/>
  <c r="T157" i="2"/>
  <c r="U157" i="2"/>
  <c r="W157" i="2"/>
  <c r="X157" i="2"/>
  <c r="Y157" i="2"/>
  <c r="AA157" i="2"/>
  <c r="AB157" i="2"/>
  <c r="AC157" i="2"/>
  <c r="AD157" i="2"/>
  <c r="AE157" i="2"/>
  <c r="AF157" i="2"/>
  <c r="AG157" i="2"/>
  <c r="AH157" i="2"/>
  <c r="AI157" i="2"/>
  <c r="AJ157" i="2"/>
  <c r="AK157" i="2"/>
  <c r="AL157" i="2"/>
  <c r="AM157" i="2"/>
  <c r="AN157" i="2"/>
  <c r="AO157" i="2"/>
  <c r="AP157" i="2"/>
  <c r="AQ157" i="2"/>
  <c r="AR157" i="2"/>
  <c r="AS157" i="2"/>
  <c r="AT157" i="2"/>
  <c r="AU157" i="2"/>
  <c r="AV157" i="2"/>
  <c r="AX157" i="2"/>
  <c r="AY157" i="2"/>
  <c r="AZ157" i="2"/>
  <c r="BA157" i="2"/>
  <c r="BB157" i="2"/>
  <c r="BC157" i="2"/>
  <c r="BD157" i="2"/>
  <c r="BE157" i="2"/>
  <c r="BF157" i="2"/>
  <c r="BG157" i="2"/>
  <c r="BH157" i="2"/>
  <c r="BI157" i="2"/>
  <c r="BJ157" i="2"/>
  <c r="BK157" i="2"/>
  <c r="BL157" i="2"/>
  <c r="BM157" i="2"/>
  <c r="BN157" i="2"/>
  <c r="BO157" i="2"/>
  <c r="BP157" i="2"/>
  <c r="BQ157" i="2"/>
  <c r="BR157" i="2"/>
  <c r="BS157" i="2"/>
  <c r="BT157" i="2"/>
  <c r="BU157" i="2"/>
  <c r="BV157" i="2"/>
  <c r="BW157" i="2"/>
  <c r="BX157" i="2"/>
  <c r="BY157" i="2"/>
  <c r="BZ157" i="2"/>
  <c r="CA157" i="2"/>
  <c r="CB157" i="2"/>
  <c r="CC157" i="2"/>
  <c r="CD157" i="2"/>
  <c r="CE157" i="2"/>
  <c r="CF157" i="2"/>
  <c r="CG157" i="2"/>
  <c r="CH157" i="2"/>
  <c r="CI157" i="2"/>
  <c r="CJ157" i="2"/>
  <c r="CK157" i="2"/>
  <c r="CL157" i="2"/>
  <c r="CM157" i="2"/>
  <c r="CN157" i="2"/>
  <c r="CO157" i="2"/>
  <c r="CP157" i="2"/>
  <c r="A158" i="2"/>
  <c r="B158" i="2"/>
  <c r="C158" i="2"/>
  <c r="D158" i="2"/>
  <c r="E158" i="2"/>
  <c r="F158" i="2"/>
  <c r="G158" i="2"/>
  <c r="H158" i="2"/>
  <c r="I158" i="2"/>
  <c r="J158" i="2"/>
  <c r="K158" i="2"/>
  <c r="L158" i="2"/>
  <c r="M158" i="2"/>
  <c r="N158" i="2"/>
  <c r="O158" i="2"/>
  <c r="Q158" i="2"/>
  <c r="R158" i="2"/>
  <c r="S158" i="2"/>
  <c r="T158" i="2"/>
  <c r="U158" i="2"/>
  <c r="W158" i="2"/>
  <c r="X158" i="2"/>
  <c r="Y158" i="2"/>
  <c r="AA158" i="2"/>
  <c r="AB158" i="2"/>
  <c r="AC158" i="2"/>
  <c r="AD158" i="2"/>
  <c r="AE158" i="2"/>
  <c r="AF158" i="2"/>
  <c r="AG158" i="2"/>
  <c r="AH158" i="2"/>
  <c r="AI158" i="2"/>
  <c r="AJ158" i="2"/>
  <c r="AK158" i="2"/>
  <c r="AL158" i="2"/>
  <c r="AM158" i="2"/>
  <c r="AN158" i="2"/>
  <c r="AO158" i="2"/>
  <c r="AP158" i="2"/>
  <c r="AQ158" i="2"/>
  <c r="AR158" i="2"/>
  <c r="AS158" i="2"/>
  <c r="AT158" i="2"/>
  <c r="AU158" i="2"/>
  <c r="AV158" i="2"/>
  <c r="AX158" i="2"/>
  <c r="AY158" i="2"/>
  <c r="AZ158" i="2"/>
  <c r="BA158" i="2"/>
  <c r="BB158" i="2"/>
  <c r="BC158" i="2"/>
  <c r="BD158" i="2"/>
  <c r="BE158" i="2"/>
  <c r="BF158" i="2"/>
  <c r="BG158" i="2"/>
  <c r="BH158" i="2"/>
  <c r="BI158" i="2"/>
  <c r="BJ158" i="2"/>
  <c r="BK158" i="2"/>
  <c r="BL158" i="2"/>
  <c r="BM158" i="2"/>
  <c r="BN158" i="2"/>
  <c r="BO158" i="2"/>
  <c r="BP158" i="2"/>
  <c r="BQ158" i="2"/>
  <c r="BR158" i="2"/>
  <c r="BS158" i="2"/>
  <c r="BT158" i="2"/>
  <c r="BU158" i="2"/>
  <c r="BV158" i="2"/>
  <c r="BW158" i="2"/>
  <c r="BX158" i="2"/>
  <c r="BY158" i="2"/>
  <c r="BZ158" i="2"/>
  <c r="CA158" i="2"/>
  <c r="CB158" i="2"/>
  <c r="CC158" i="2"/>
  <c r="CD158" i="2"/>
  <c r="CE158" i="2"/>
  <c r="CF158" i="2"/>
  <c r="CG158" i="2"/>
  <c r="CH158" i="2"/>
  <c r="CI158" i="2"/>
  <c r="CJ158" i="2"/>
  <c r="CK158" i="2"/>
  <c r="CL158" i="2"/>
  <c r="CM158" i="2"/>
  <c r="CN158" i="2"/>
  <c r="CO158" i="2"/>
  <c r="CP158" i="2"/>
  <c r="A159" i="2"/>
  <c r="B159" i="2"/>
  <c r="C159" i="2"/>
  <c r="D159" i="2"/>
  <c r="E159" i="2"/>
  <c r="F159" i="2"/>
  <c r="G159" i="2"/>
  <c r="H159" i="2"/>
  <c r="I159" i="2"/>
  <c r="J159" i="2"/>
  <c r="K159" i="2"/>
  <c r="L159" i="2"/>
  <c r="M159" i="2"/>
  <c r="N159" i="2"/>
  <c r="O159" i="2"/>
  <c r="Q159" i="2"/>
  <c r="R159" i="2"/>
  <c r="S159" i="2"/>
  <c r="T159" i="2"/>
  <c r="U159" i="2"/>
  <c r="W159" i="2"/>
  <c r="X159" i="2"/>
  <c r="Y159" i="2"/>
  <c r="AA159" i="2"/>
  <c r="AB159" i="2"/>
  <c r="AC159" i="2"/>
  <c r="AD159" i="2"/>
  <c r="AE159" i="2"/>
  <c r="AF159" i="2"/>
  <c r="AG159" i="2"/>
  <c r="AH159" i="2"/>
  <c r="AI159" i="2"/>
  <c r="AJ159" i="2"/>
  <c r="AK159" i="2"/>
  <c r="AL159" i="2"/>
  <c r="AM159" i="2"/>
  <c r="AN159" i="2"/>
  <c r="AO159" i="2"/>
  <c r="AP159" i="2"/>
  <c r="AQ159" i="2"/>
  <c r="AR159" i="2"/>
  <c r="AS159" i="2"/>
  <c r="AT159" i="2"/>
  <c r="AU159" i="2"/>
  <c r="AV159" i="2"/>
  <c r="AX159" i="2"/>
  <c r="AY159" i="2"/>
  <c r="AZ159" i="2"/>
  <c r="BA159" i="2"/>
  <c r="BB159" i="2"/>
  <c r="BC159" i="2"/>
  <c r="BD159" i="2"/>
  <c r="BE159" i="2"/>
  <c r="BF159" i="2"/>
  <c r="BG159" i="2"/>
  <c r="BH159" i="2"/>
  <c r="BI159" i="2"/>
  <c r="BJ159" i="2"/>
  <c r="BK159" i="2"/>
  <c r="BL159" i="2"/>
  <c r="BM159" i="2"/>
  <c r="BN159" i="2"/>
  <c r="BO159" i="2"/>
  <c r="BP159" i="2"/>
  <c r="BQ159" i="2"/>
  <c r="BR159" i="2"/>
  <c r="BS159" i="2"/>
  <c r="BT159" i="2"/>
  <c r="BU159" i="2"/>
  <c r="BV159" i="2"/>
  <c r="BW159" i="2"/>
  <c r="BX159" i="2"/>
  <c r="BY159" i="2"/>
  <c r="BZ159" i="2"/>
  <c r="CA159" i="2"/>
  <c r="CB159" i="2"/>
  <c r="CC159" i="2"/>
  <c r="CD159" i="2"/>
  <c r="CE159" i="2"/>
  <c r="CF159" i="2"/>
  <c r="CG159" i="2"/>
  <c r="CH159" i="2"/>
  <c r="CI159" i="2"/>
  <c r="CJ159" i="2"/>
  <c r="CK159" i="2"/>
  <c r="CL159" i="2"/>
  <c r="CM159" i="2"/>
  <c r="CN159" i="2"/>
  <c r="CO159" i="2"/>
  <c r="CP159" i="2"/>
  <c r="A160" i="2"/>
  <c r="B160" i="2"/>
  <c r="C160" i="2"/>
  <c r="D160" i="2"/>
  <c r="E160" i="2"/>
  <c r="F160" i="2"/>
  <c r="G160" i="2"/>
  <c r="H160" i="2"/>
  <c r="I160" i="2"/>
  <c r="J160" i="2"/>
  <c r="K160" i="2"/>
  <c r="L160" i="2"/>
  <c r="M160" i="2"/>
  <c r="N160" i="2"/>
  <c r="O160" i="2"/>
  <c r="Q160" i="2"/>
  <c r="R160" i="2"/>
  <c r="S160" i="2"/>
  <c r="T160" i="2"/>
  <c r="U160" i="2"/>
  <c r="W160" i="2"/>
  <c r="X160" i="2"/>
  <c r="Y160" i="2"/>
  <c r="AA160" i="2"/>
  <c r="AB160" i="2"/>
  <c r="AC160" i="2"/>
  <c r="AD160" i="2"/>
  <c r="AE160" i="2"/>
  <c r="AF160" i="2"/>
  <c r="AG160" i="2"/>
  <c r="AH160" i="2"/>
  <c r="AI160" i="2"/>
  <c r="AJ160" i="2"/>
  <c r="AK160" i="2"/>
  <c r="AL160" i="2"/>
  <c r="AM160" i="2"/>
  <c r="AN160" i="2"/>
  <c r="AO160" i="2"/>
  <c r="AP160" i="2"/>
  <c r="AQ160" i="2"/>
  <c r="AR160" i="2"/>
  <c r="AS160" i="2"/>
  <c r="AT160" i="2"/>
  <c r="AU160" i="2"/>
  <c r="AV160" i="2"/>
  <c r="AX160" i="2"/>
  <c r="AY160" i="2"/>
  <c r="AZ160" i="2"/>
  <c r="BA160" i="2"/>
  <c r="BB160" i="2"/>
  <c r="BC160" i="2"/>
  <c r="BD160" i="2"/>
  <c r="BE160" i="2"/>
  <c r="BF160" i="2"/>
  <c r="BG160" i="2"/>
  <c r="BH160" i="2"/>
  <c r="BI160" i="2"/>
  <c r="BJ160" i="2"/>
  <c r="BK160" i="2"/>
  <c r="BL160" i="2"/>
  <c r="BM160" i="2"/>
  <c r="BN160" i="2"/>
  <c r="BO160" i="2"/>
  <c r="BP160" i="2"/>
  <c r="BQ160" i="2"/>
  <c r="BR160" i="2"/>
  <c r="BS160" i="2"/>
  <c r="BT160" i="2"/>
  <c r="BU160" i="2"/>
  <c r="BV160" i="2"/>
  <c r="BW160" i="2"/>
  <c r="BX160" i="2"/>
  <c r="BY160" i="2"/>
  <c r="BZ160" i="2"/>
  <c r="CA160" i="2"/>
  <c r="CB160" i="2"/>
  <c r="CC160" i="2"/>
  <c r="CD160" i="2"/>
  <c r="CE160" i="2"/>
  <c r="CF160" i="2"/>
  <c r="CG160" i="2"/>
  <c r="CH160" i="2"/>
  <c r="CI160" i="2"/>
  <c r="CJ160" i="2"/>
  <c r="CK160" i="2"/>
  <c r="CL160" i="2"/>
  <c r="CM160" i="2"/>
  <c r="CN160" i="2"/>
  <c r="CO160" i="2"/>
  <c r="CP160" i="2"/>
  <c r="A161" i="2"/>
  <c r="B161" i="2"/>
  <c r="C161" i="2"/>
  <c r="D161" i="2"/>
  <c r="E161" i="2"/>
  <c r="F161" i="2"/>
  <c r="G161" i="2"/>
  <c r="H161" i="2"/>
  <c r="I161" i="2"/>
  <c r="J161" i="2"/>
  <c r="K161" i="2"/>
  <c r="L161" i="2"/>
  <c r="M161" i="2"/>
  <c r="N161" i="2"/>
  <c r="O161" i="2"/>
  <c r="Q161" i="2"/>
  <c r="R161" i="2"/>
  <c r="S161" i="2"/>
  <c r="T161" i="2"/>
  <c r="U161" i="2"/>
  <c r="W161" i="2"/>
  <c r="X161" i="2"/>
  <c r="Y161" i="2"/>
  <c r="AA161" i="2"/>
  <c r="AB161" i="2"/>
  <c r="AC161" i="2"/>
  <c r="AD161" i="2"/>
  <c r="AE161" i="2"/>
  <c r="AF161" i="2"/>
  <c r="AG161" i="2"/>
  <c r="AH161" i="2"/>
  <c r="AI161" i="2"/>
  <c r="AJ161" i="2"/>
  <c r="AK161" i="2"/>
  <c r="AL161" i="2"/>
  <c r="AM161" i="2"/>
  <c r="AN161" i="2"/>
  <c r="AO161" i="2"/>
  <c r="AP161" i="2"/>
  <c r="AQ161" i="2"/>
  <c r="AR161" i="2"/>
  <c r="AS161" i="2"/>
  <c r="AT161" i="2"/>
  <c r="AU161" i="2"/>
  <c r="AV161" i="2"/>
  <c r="AX161" i="2"/>
  <c r="AY161" i="2"/>
  <c r="AZ161" i="2"/>
  <c r="BA161" i="2"/>
  <c r="BB161" i="2"/>
  <c r="BC161" i="2"/>
  <c r="BD161" i="2"/>
  <c r="BE161" i="2"/>
  <c r="BF161" i="2"/>
  <c r="BG161" i="2"/>
  <c r="BH161" i="2"/>
  <c r="BI161" i="2"/>
  <c r="BJ161" i="2"/>
  <c r="BK161" i="2"/>
  <c r="BL161" i="2"/>
  <c r="BM161" i="2"/>
  <c r="BN161" i="2"/>
  <c r="BO161" i="2"/>
  <c r="BP161" i="2"/>
  <c r="BQ161" i="2"/>
  <c r="BR161" i="2"/>
  <c r="BS161" i="2"/>
  <c r="BT161" i="2"/>
  <c r="BU161" i="2"/>
  <c r="BV161" i="2"/>
  <c r="BW161" i="2"/>
  <c r="BX161" i="2"/>
  <c r="BY161" i="2"/>
  <c r="BZ161" i="2"/>
  <c r="CA161" i="2"/>
  <c r="CB161" i="2"/>
  <c r="CC161" i="2"/>
  <c r="CD161" i="2"/>
  <c r="CE161" i="2"/>
  <c r="CF161" i="2"/>
  <c r="CG161" i="2"/>
  <c r="CH161" i="2"/>
  <c r="CI161" i="2"/>
  <c r="CJ161" i="2"/>
  <c r="CK161" i="2"/>
  <c r="CL161" i="2"/>
  <c r="CM161" i="2"/>
  <c r="CN161" i="2"/>
  <c r="CO161" i="2"/>
  <c r="CP161" i="2"/>
  <c r="A162" i="2"/>
  <c r="B162" i="2"/>
  <c r="C162" i="2"/>
  <c r="D162" i="2"/>
  <c r="E162" i="2"/>
  <c r="F162" i="2"/>
  <c r="G162" i="2"/>
  <c r="H162" i="2"/>
  <c r="I162" i="2"/>
  <c r="J162" i="2"/>
  <c r="K162" i="2"/>
  <c r="L162" i="2"/>
  <c r="M162" i="2"/>
  <c r="N162" i="2"/>
  <c r="O162" i="2"/>
  <c r="Q162" i="2"/>
  <c r="R162" i="2"/>
  <c r="S162" i="2"/>
  <c r="T162" i="2"/>
  <c r="U162" i="2"/>
  <c r="W162" i="2"/>
  <c r="X162" i="2"/>
  <c r="Y162" i="2"/>
  <c r="AA162" i="2"/>
  <c r="AB162" i="2"/>
  <c r="AC162" i="2"/>
  <c r="AD162" i="2"/>
  <c r="AE162" i="2"/>
  <c r="AF162" i="2"/>
  <c r="AG162" i="2"/>
  <c r="AH162" i="2"/>
  <c r="AI162" i="2"/>
  <c r="AJ162" i="2"/>
  <c r="AK162" i="2"/>
  <c r="AL162" i="2"/>
  <c r="AM162" i="2"/>
  <c r="AN162" i="2"/>
  <c r="AO162" i="2"/>
  <c r="AP162" i="2"/>
  <c r="AQ162" i="2"/>
  <c r="AR162" i="2"/>
  <c r="AS162" i="2"/>
  <c r="AT162" i="2"/>
  <c r="AU162" i="2"/>
  <c r="AV162" i="2"/>
  <c r="AX162" i="2"/>
  <c r="AY162" i="2"/>
  <c r="AZ162" i="2"/>
  <c r="BA162" i="2"/>
  <c r="BB162" i="2"/>
  <c r="BC162" i="2"/>
  <c r="BD162" i="2"/>
  <c r="BE162" i="2"/>
  <c r="BF162" i="2"/>
  <c r="BG162" i="2"/>
  <c r="BH162" i="2"/>
  <c r="BI162" i="2"/>
  <c r="BJ162" i="2"/>
  <c r="BK162" i="2"/>
  <c r="BL162" i="2"/>
  <c r="BM162" i="2"/>
  <c r="BN162" i="2"/>
  <c r="BO162" i="2"/>
  <c r="BP162" i="2"/>
  <c r="BQ162" i="2"/>
  <c r="BR162" i="2"/>
  <c r="BS162" i="2"/>
  <c r="BT162" i="2"/>
  <c r="BU162" i="2"/>
  <c r="BV162" i="2"/>
  <c r="BW162" i="2"/>
  <c r="BX162" i="2"/>
  <c r="BY162" i="2"/>
  <c r="BZ162" i="2"/>
  <c r="CA162" i="2"/>
  <c r="CB162" i="2"/>
  <c r="CC162" i="2"/>
  <c r="CD162" i="2"/>
  <c r="CE162" i="2"/>
  <c r="CF162" i="2"/>
  <c r="CG162" i="2"/>
  <c r="CH162" i="2"/>
  <c r="CI162" i="2"/>
  <c r="CJ162" i="2"/>
  <c r="CK162" i="2"/>
  <c r="CL162" i="2"/>
  <c r="CM162" i="2"/>
  <c r="CN162" i="2"/>
  <c r="CO162" i="2"/>
  <c r="CP162" i="2"/>
  <c r="A163" i="2"/>
  <c r="B163" i="2"/>
  <c r="C163" i="2"/>
  <c r="D163" i="2"/>
  <c r="E163" i="2"/>
  <c r="F163" i="2"/>
  <c r="G163" i="2"/>
  <c r="H163" i="2"/>
  <c r="I163" i="2"/>
  <c r="J163" i="2"/>
  <c r="K163" i="2"/>
  <c r="L163" i="2"/>
  <c r="M163" i="2"/>
  <c r="N163" i="2"/>
  <c r="O163" i="2"/>
  <c r="Q163" i="2"/>
  <c r="R163" i="2"/>
  <c r="S163" i="2"/>
  <c r="T163" i="2"/>
  <c r="U163" i="2"/>
  <c r="W163" i="2"/>
  <c r="X163" i="2"/>
  <c r="Y163" i="2"/>
  <c r="AA163" i="2"/>
  <c r="AB163" i="2"/>
  <c r="AC163" i="2"/>
  <c r="AD163" i="2"/>
  <c r="AE163" i="2"/>
  <c r="AF163" i="2"/>
  <c r="AG163" i="2"/>
  <c r="AH163" i="2"/>
  <c r="AI163" i="2"/>
  <c r="AJ163" i="2"/>
  <c r="AK163" i="2"/>
  <c r="AL163" i="2"/>
  <c r="AM163" i="2"/>
  <c r="AN163" i="2"/>
  <c r="AO163" i="2"/>
  <c r="AP163" i="2"/>
  <c r="AQ163" i="2"/>
  <c r="AR163" i="2"/>
  <c r="AS163" i="2"/>
  <c r="AT163" i="2"/>
  <c r="AU163" i="2"/>
  <c r="AV163" i="2"/>
  <c r="AX163" i="2"/>
  <c r="AY163" i="2"/>
  <c r="AZ163" i="2"/>
  <c r="BA163" i="2"/>
  <c r="BB163" i="2"/>
  <c r="BC163" i="2"/>
  <c r="BD163" i="2"/>
  <c r="BE163" i="2"/>
  <c r="BF163" i="2"/>
  <c r="BG163" i="2"/>
  <c r="BH163" i="2"/>
  <c r="BI163" i="2"/>
  <c r="BJ163" i="2"/>
  <c r="BK163" i="2"/>
  <c r="BL163" i="2"/>
  <c r="BM163" i="2"/>
  <c r="BN163" i="2"/>
  <c r="BO163" i="2"/>
  <c r="BP163" i="2"/>
  <c r="BQ163" i="2"/>
  <c r="BR163" i="2"/>
  <c r="BS163" i="2"/>
  <c r="BT163" i="2"/>
  <c r="BU163" i="2"/>
  <c r="BV163" i="2"/>
  <c r="BW163" i="2"/>
  <c r="BX163" i="2"/>
  <c r="BY163" i="2"/>
  <c r="BZ163" i="2"/>
  <c r="CA163" i="2"/>
  <c r="CB163" i="2"/>
  <c r="CC163" i="2"/>
  <c r="CD163" i="2"/>
  <c r="CE163" i="2"/>
  <c r="CF163" i="2"/>
  <c r="CG163" i="2"/>
  <c r="CH163" i="2"/>
  <c r="CI163" i="2"/>
  <c r="CJ163" i="2"/>
  <c r="CK163" i="2"/>
  <c r="CL163" i="2"/>
  <c r="CM163" i="2"/>
  <c r="CN163" i="2"/>
  <c r="CO163" i="2"/>
  <c r="CP163" i="2"/>
  <c r="A164" i="2"/>
  <c r="B164" i="2"/>
  <c r="C164" i="2"/>
  <c r="D164" i="2"/>
  <c r="E164" i="2"/>
  <c r="F164" i="2"/>
  <c r="G164" i="2"/>
  <c r="H164" i="2"/>
  <c r="I164" i="2"/>
  <c r="J164" i="2"/>
  <c r="K164" i="2"/>
  <c r="L164" i="2"/>
  <c r="M164" i="2"/>
  <c r="N164" i="2"/>
  <c r="O164" i="2"/>
  <c r="Q164" i="2"/>
  <c r="R164" i="2"/>
  <c r="S164" i="2"/>
  <c r="T164" i="2"/>
  <c r="U164" i="2"/>
  <c r="W164" i="2"/>
  <c r="X164" i="2"/>
  <c r="Y164" i="2"/>
  <c r="AA164" i="2"/>
  <c r="AB164" i="2"/>
  <c r="AC164" i="2"/>
  <c r="AD164" i="2"/>
  <c r="AE164" i="2"/>
  <c r="AF164" i="2"/>
  <c r="AG164" i="2"/>
  <c r="AH164" i="2"/>
  <c r="AI164" i="2"/>
  <c r="AJ164" i="2"/>
  <c r="AK164" i="2"/>
  <c r="AL164" i="2"/>
  <c r="AM164" i="2"/>
  <c r="AN164" i="2"/>
  <c r="AO164" i="2"/>
  <c r="AP164" i="2"/>
  <c r="AQ164" i="2"/>
  <c r="AR164" i="2"/>
  <c r="AS164" i="2"/>
  <c r="AT164" i="2"/>
  <c r="AU164" i="2"/>
  <c r="AV164" i="2"/>
  <c r="AX164" i="2"/>
  <c r="AY164" i="2"/>
  <c r="AZ164" i="2"/>
  <c r="BA164" i="2"/>
  <c r="BB164" i="2"/>
  <c r="BC164" i="2"/>
  <c r="BD164" i="2"/>
  <c r="BE164" i="2"/>
  <c r="BF164" i="2"/>
  <c r="BG164" i="2"/>
  <c r="BH164" i="2"/>
  <c r="BI164" i="2"/>
  <c r="BJ164" i="2"/>
  <c r="BK164" i="2"/>
  <c r="BL164" i="2"/>
  <c r="BM164" i="2"/>
  <c r="BN164" i="2"/>
  <c r="BO164" i="2"/>
  <c r="BP164" i="2"/>
  <c r="BQ164" i="2"/>
  <c r="BR164" i="2"/>
  <c r="BS164" i="2"/>
  <c r="BT164" i="2"/>
  <c r="BU164" i="2"/>
  <c r="BV164" i="2"/>
  <c r="BW164" i="2"/>
  <c r="BX164" i="2"/>
  <c r="BY164" i="2"/>
  <c r="BZ164" i="2"/>
  <c r="CA164" i="2"/>
  <c r="CB164" i="2"/>
  <c r="CC164" i="2"/>
  <c r="CD164" i="2"/>
  <c r="CE164" i="2"/>
  <c r="CF164" i="2"/>
  <c r="CG164" i="2"/>
  <c r="CH164" i="2"/>
  <c r="CI164" i="2"/>
  <c r="CJ164" i="2"/>
  <c r="CK164" i="2"/>
  <c r="CL164" i="2"/>
  <c r="CM164" i="2"/>
  <c r="CN164" i="2"/>
  <c r="CO164" i="2"/>
  <c r="CP164" i="2"/>
  <c r="A165" i="2"/>
  <c r="B165" i="2"/>
  <c r="C165" i="2"/>
  <c r="D165" i="2"/>
  <c r="E165" i="2"/>
  <c r="F165" i="2"/>
  <c r="G165" i="2"/>
  <c r="H165" i="2"/>
  <c r="I165" i="2"/>
  <c r="J165" i="2"/>
  <c r="K165" i="2"/>
  <c r="L165" i="2"/>
  <c r="M165" i="2"/>
  <c r="N165" i="2"/>
  <c r="O165" i="2"/>
  <c r="Q165" i="2"/>
  <c r="R165" i="2"/>
  <c r="S165" i="2"/>
  <c r="T165" i="2"/>
  <c r="U165" i="2"/>
  <c r="W165" i="2"/>
  <c r="X165" i="2"/>
  <c r="Y165" i="2"/>
  <c r="AA165" i="2"/>
  <c r="AB165" i="2"/>
  <c r="AC165" i="2"/>
  <c r="AD165" i="2"/>
  <c r="AE165" i="2"/>
  <c r="AF165" i="2"/>
  <c r="AG165" i="2"/>
  <c r="AH165" i="2"/>
  <c r="AI165" i="2"/>
  <c r="AJ165" i="2"/>
  <c r="AK165" i="2"/>
  <c r="AL165" i="2"/>
  <c r="AM165" i="2"/>
  <c r="AN165" i="2"/>
  <c r="AO165" i="2"/>
  <c r="AP165" i="2"/>
  <c r="AQ165" i="2"/>
  <c r="AR165" i="2"/>
  <c r="AS165" i="2"/>
  <c r="AT165" i="2"/>
  <c r="AU165" i="2"/>
  <c r="AV165" i="2"/>
  <c r="AX165" i="2"/>
  <c r="AY165" i="2"/>
  <c r="AZ165" i="2"/>
  <c r="BA165" i="2"/>
  <c r="BB165" i="2"/>
  <c r="BC165" i="2"/>
  <c r="BD165" i="2"/>
  <c r="BE165" i="2"/>
  <c r="BF165" i="2"/>
  <c r="BG165" i="2"/>
  <c r="BH165" i="2"/>
  <c r="BI165" i="2"/>
  <c r="BJ165" i="2"/>
  <c r="BK165" i="2"/>
  <c r="BL165" i="2"/>
  <c r="BM165" i="2"/>
  <c r="BN165" i="2"/>
  <c r="BO165" i="2"/>
  <c r="BP165" i="2"/>
  <c r="BQ165" i="2"/>
  <c r="BR165" i="2"/>
  <c r="BS165" i="2"/>
  <c r="BT165" i="2"/>
  <c r="BU165" i="2"/>
  <c r="BV165" i="2"/>
  <c r="BW165" i="2"/>
  <c r="BX165" i="2"/>
  <c r="BY165" i="2"/>
  <c r="BZ165" i="2"/>
  <c r="CA165" i="2"/>
  <c r="CB165" i="2"/>
  <c r="CC165" i="2"/>
  <c r="CD165" i="2"/>
  <c r="CE165" i="2"/>
  <c r="CF165" i="2"/>
  <c r="CG165" i="2"/>
  <c r="CH165" i="2"/>
  <c r="CI165" i="2"/>
  <c r="CJ165" i="2"/>
  <c r="CK165" i="2"/>
  <c r="CL165" i="2"/>
  <c r="CM165" i="2"/>
  <c r="CN165" i="2"/>
  <c r="CO165" i="2"/>
  <c r="CP165" i="2"/>
  <c r="A166" i="2"/>
  <c r="B166" i="2"/>
  <c r="C166" i="2"/>
  <c r="D166" i="2"/>
  <c r="E166" i="2"/>
  <c r="F166" i="2"/>
  <c r="G166" i="2"/>
  <c r="H166" i="2"/>
  <c r="I166" i="2"/>
  <c r="J166" i="2"/>
  <c r="K166" i="2"/>
  <c r="L166" i="2"/>
  <c r="M166" i="2"/>
  <c r="N166" i="2"/>
  <c r="O166" i="2"/>
  <c r="Q166" i="2"/>
  <c r="R166" i="2"/>
  <c r="S166" i="2"/>
  <c r="T166" i="2"/>
  <c r="U166" i="2"/>
  <c r="W166" i="2"/>
  <c r="X166" i="2"/>
  <c r="Y166" i="2"/>
  <c r="AA166" i="2"/>
  <c r="AB166" i="2"/>
  <c r="AC166" i="2"/>
  <c r="AD166" i="2"/>
  <c r="AE166" i="2"/>
  <c r="AF166" i="2"/>
  <c r="AG166" i="2"/>
  <c r="AH166" i="2"/>
  <c r="AI166" i="2"/>
  <c r="AJ166" i="2"/>
  <c r="AK166" i="2"/>
  <c r="AL166" i="2"/>
  <c r="AM166" i="2"/>
  <c r="AN166" i="2"/>
  <c r="AO166" i="2"/>
  <c r="AP166" i="2"/>
  <c r="AQ166" i="2"/>
  <c r="AR166" i="2"/>
  <c r="AS166" i="2"/>
  <c r="AT166" i="2"/>
  <c r="AU166" i="2"/>
  <c r="AV166" i="2"/>
  <c r="AX166" i="2"/>
  <c r="AY166" i="2"/>
  <c r="AZ166" i="2"/>
  <c r="BA166" i="2"/>
  <c r="BB166" i="2"/>
  <c r="BC166" i="2"/>
  <c r="BD166" i="2"/>
  <c r="BE166" i="2"/>
  <c r="BF166" i="2"/>
  <c r="BG166" i="2"/>
  <c r="BH166" i="2"/>
  <c r="BI166" i="2"/>
  <c r="BJ166" i="2"/>
  <c r="BK166" i="2"/>
  <c r="BL166" i="2"/>
  <c r="BM166" i="2"/>
  <c r="BN166" i="2"/>
  <c r="BO166" i="2"/>
  <c r="BP166" i="2"/>
  <c r="BQ166" i="2"/>
  <c r="BR166" i="2"/>
  <c r="BS166" i="2"/>
  <c r="BT166" i="2"/>
  <c r="BU166" i="2"/>
  <c r="BV166" i="2"/>
  <c r="BW166" i="2"/>
  <c r="BX166" i="2"/>
  <c r="BY166" i="2"/>
  <c r="BZ166" i="2"/>
  <c r="CA166" i="2"/>
  <c r="CB166" i="2"/>
  <c r="CC166" i="2"/>
  <c r="CD166" i="2"/>
  <c r="CE166" i="2"/>
  <c r="CF166" i="2"/>
  <c r="CG166" i="2"/>
  <c r="CH166" i="2"/>
  <c r="CI166" i="2"/>
  <c r="CJ166" i="2"/>
  <c r="CK166" i="2"/>
  <c r="CL166" i="2"/>
  <c r="CM166" i="2"/>
  <c r="CN166" i="2"/>
  <c r="CO166" i="2"/>
  <c r="CP166" i="2"/>
  <c r="A167" i="2"/>
  <c r="B167" i="2"/>
  <c r="C167" i="2"/>
  <c r="D167" i="2"/>
  <c r="E167" i="2"/>
  <c r="F167" i="2"/>
  <c r="G167" i="2"/>
  <c r="H167" i="2"/>
  <c r="I167" i="2"/>
  <c r="J167" i="2"/>
  <c r="K167" i="2"/>
  <c r="L167" i="2"/>
  <c r="M167" i="2"/>
  <c r="N167" i="2"/>
  <c r="O167" i="2"/>
  <c r="Q167" i="2"/>
  <c r="R167" i="2"/>
  <c r="S167" i="2"/>
  <c r="T167" i="2"/>
  <c r="U167" i="2"/>
  <c r="W167" i="2"/>
  <c r="X167" i="2"/>
  <c r="Y167" i="2"/>
  <c r="AA167" i="2"/>
  <c r="AB167" i="2"/>
  <c r="AC167" i="2"/>
  <c r="AD167" i="2"/>
  <c r="AE167" i="2"/>
  <c r="AF167" i="2"/>
  <c r="AG167" i="2"/>
  <c r="AH167" i="2"/>
  <c r="AI167" i="2"/>
  <c r="AJ167" i="2"/>
  <c r="AK167" i="2"/>
  <c r="AL167" i="2"/>
  <c r="AM167" i="2"/>
  <c r="AN167" i="2"/>
  <c r="AO167" i="2"/>
  <c r="AP167" i="2"/>
  <c r="AQ167" i="2"/>
  <c r="AR167" i="2"/>
  <c r="AS167" i="2"/>
  <c r="AT167" i="2"/>
  <c r="AU167" i="2"/>
  <c r="AV167" i="2"/>
  <c r="AX167" i="2"/>
  <c r="AY167" i="2"/>
  <c r="AZ167" i="2"/>
  <c r="BA167" i="2"/>
  <c r="BB167" i="2"/>
  <c r="BC167" i="2"/>
  <c r="BD167" i="2"/>
  <c r="BE167" i="2"/>
  <c r="BF167" i="2"/>
  <c r="BG167" i="2"/>
  <c r="BH167" i="2"/>
  <c r="BI167" i="2"/>
  <c r="BJ167" i="2"/>
  <c r="BK167" i="2"/>
  <c r="BL167" i="2"/>
  <c r="BM167" i="2"/>
  <c r="BN167" i="2"/>
  <c r="BO167" i="2"/>
  <c r="BP167" i="2"/>
  <c r="BQ167" i="2"/>
  <c r="BR167" i="2"/>
  <c r="BS167" i="2"/>
  <c r="BT167" i="2"/>
  <c r="BU167" i="2"/>
  <c r="BV167" i="2"/>
  <c r="BW167" i="2"/>
  <c r="BX167" i="2"/>
  <c r="BY167" i="2"/>
  <c r="BZ167" i="2"/>
  <c r="CA167" i="2"/>
  <c r="CB167" i="2"/>
  <c r="CC167" i="2"/>
  <c r="CD167" i="2"/>
  <c r="CE167" i="2"/>
  <c r="CF167" i="2"/>
  <c r="CG167" i="2"/>
  <c r="CH167" i="2"/>
  <c r="CI167" i="2"/>
  <c r="CJ167" i="2"/>
  <c r="CK167" i="2"/>
  <c r="CL167" i="2"/>
  <c r="CM167" i="2"/>
  <c r="CN167" i="2"/>
  <c r="CO167" i="2"/>
  <c r="CP167" i="2"/>
  <c r="A168" i="2"/>
  <c r="B168" i="2"/>
  <c r="C168" i="2"/>
  <c r="D168" i="2"/>
  <c r="E168" i="2"/>
  <c r="F168" i="2"/>
  <c r="G168" i="2"/>
  <c r="H168" i="2"/>
  <c r="I168" i="2"/>
  <c r="J168" i="2"/>
  <c r="K168" i="2"/>
  <c r="L168" i="2"/>
  <c r="M168" i="2"/>
  <c r="N168" i="2"/>
  <c r="O168" i="2"/>
  <c r="Q168" i="2"/>
  <c r="R168" i="2"/>
  <c r="S168" i="2"/>
  <c r="T168" i="2"/>
  <c r="U168" i="2"/>
  <c r="W168" i="2"/>
  <c r="X168" i="2"/>
  <c r="Y168" i="2"/>
  <c r="AA168" i="2"/>
  <c r="AB168" i="2"/>
  <c r="AC168" i="2"/>
  <c r="AD168" i="2"/>
  <c r="AE168" i="2"/>
  <c r="AF168" i="2"/>
  <c r="AG168" i="2"/>
  <c r="AH168" i="2"/>
  <c r="AI168" i="2"/>
  <c r="AJ168" i="2"/>
  <c r="AK168" i="2"/>
  <c r="AL168" i="2"/>
  <c r="AM168" i="2"/>
  <c r="AN168" i="2"/>
  <c r="AO168" i="2"/>
  <c r="AP168" i="2"/>
  <c r="AQ168" i="2"/>
  <c r="AR168" i="2"/>
  <c r="AS168" i="2"/>
  <c r="AT168" i="2"/>
  <c r="AU168" i="2"/>
  <c r="AV168" i="2"/>
  <c r="AX168" i="2"/>
  <c r="AY168" i="2"/>
  <c r="AZ168" i="2"/>
  <c r="BA168" i="2"/>
  <c r="BB168" i="2"/>
  <c r="BC168" i="2"/>
  <c r="BD168" i="2"/>
  <c r="BE168" i="2"/>
  <c r="BF168" i="2"/>
  <c r="BG168" i="2"/>
  <c r="BH168" i="2"/>
  <c r="BI168" i="2"/>
  <c r="BJ168" i="2"/>
  <c r="BK168" i="2"/>
  <c r="BL168" i="2"/>
  <c r="BM168" i="2"/>
  <c r="BN168" i="2"/>
  <c r="BO168" i="2"/>
  <c r="BP168" i="2"/>
  <c r="BQ168" i="2"/>
  <c r="BR168" i="2"/>
  <c r="BS168" i="2"/>
  <c r="BT168" i="2"/>
  <c r="BU168" i="2"/>
  <c r="BV168" i="2"/>
  <c r="BW168" i="2"/>
  <c r="BX168" i="2"/>
  <c r="BY168" i="2"/>
  <c r="BZ168" i="2"/>
  <c r="CA168" i="2"/>
  <c r="CB168" i="2"/>
  <c r="CC168" i="2"/>
  <c r="CD168" i="2"/>
  <c r="CE168" i="2"/>
  <c r="CF168" i="2"/>
  <c r="CG168" i="2"/>
  <c r="CH168" i="2"/>
  <c r="CI168" i="2"/>
  <c r="CJ168" i="2"/>
  <c r="CK168" i="2"/>
  <c r="CL168" i="2"/>
  <c r="CM168" i="2"/>
  <c r="CN168" i="2"/>
  <c r="CO168" i="2"/>
  <c r="CP168" i="2"/>
  <c r="A169" i="2"/>
  <c r="B169" i="2"/>
  <c r="C169" i="2"/>
  <c r="D169" i="2"/>
  <c r="E169" i="2"/>
  <c r="F169" i="2"/>
  <c r="G169" i="2"/>
  <c r="H169" i="2"/>
  <c r="I169" i="2"/>
  <c r="J169" i="2"/>
  <c r="K169" i="2"/>
  <c r="L169" i="2"/>
  <c r="M169" i="2"/>
  <c r="N169" i="2"/>
  <c r="O169" i="2"/>
  <c r="Q169" i="2"/>
  <c r="R169" i="2"/>
  <c r="S169" i="2"/>
  <c r="T169" i="2"/>
  <c r="U169" i="2"/>
  <c r="W169" i="2"/>
  <c r="X169" i="2"/>
  <c r="Y169" i="2"/>
  <c r="AA169" i="2"/>
  <c r="AB169" i="2"/>
  <c r="AC169" i="2"/>
  <c r="AD169" i="2"/>
  <c r="AE169" i="2"/>
  <c r="AF169" i="2"/>
  <c r="AG169" i="2"/>
  <c r="AH169" i="2"/>
  <c r="AI169" i="2"/>
  <c r="AJ169" i="2"/>
  <c r="AK169" i="2"/>
  <c r="AL169" i="2"/>
  <c r="AM169" i="2"/>
  <c r="AN169" i="2"/>
  <c r="AO169" i="2"/>
  <c r="AP169" i="2"/>
  <c r="AQ169" i="2"/>
  <c r="AR169" i="2"/>
  <c r="AS169" i="2"/>
  <c r="AT169" i="2"/>
  <c r="AU169" i="2"/>
  <c r="AV169" i="2"/>
  <c r="AX169" i="2"/>
  <c r="AY169" i="2"/>
  <c r="AZ169" i="2"/>
  <c r="BA169" i="2"/>
  <c r="BB169" i="2"/>
  <c r="BC169" i="2"/>
  <c r="BD169" i="2"/>
  <c r="BE169" i="2"/>
  <c r="BF169" i="2"/>
  <c r="BG169" i="2"/>
  <c r="BH169" i="2"/>
  <c r="BI169" i="2"/>
  <c r="BJ169" i="2"/>
  <c r="BK169" i="2"/>
  <c r="BL169" i="2"/>
  <c r="BM169" i="2"/>
  <c r="BN169" i="2"/>
  <c r="BO169" i="2"/>
  <c r="BP169" i="2"/>
  <c r="BQ169" i="2"/>
  <c r="BR169" i="2"/>
  <c r="BS169" i="2"/>
  <c r="BT169" i="2"/>
  <c r="BU169" i="2"/>
  <c r="BV169" i="2"/>
  <c r="BW169" i="2"/>
  <c r="BX169" i="2"/>
  <c r="BY169" i="2"/>
  <c r="BZ169" i="2"/>
  <c r="CA169" i="2"/>
  <c r="CB169" i="2"/>
  <c r="CC169" i="2"/>
  <c r="CD169" i="2"/>
  <c r="CE169" i="2"/>
  <c r="CF169" i="2"/>
  <c r="CG169" i="2"/>
  <c r="CH169" i="2"/>
  <c r="CI169" i="2"/>
  <c r="CJ169" i="2"/>
  <c r="CK169" i="2"/>
  <c r="CL169" i="2"/>
  <c r="CM169" i="2"/>
  <c r="CN169" i="2"/>
  <c r="CO169" i="2"/>
  <c r="CP169" i="2"/>
  <c r="A170" i="2"/>
  <c r="B170" i="2"/>
  <c r="C170" i="2"/>
  <c r="D170" i="2"/>
  <c r="E170" i="2"/>
  <c r="F170" i="2"/>
  <c r="G170" i="2"/>
  <c r="H170" i="2"/>
  <c r="I170" i="2"/>
  <c r="J170" i="2"/>
  <c r="K170" i="2"/>
  <c r="L170" i="2"/>
  <c r="M170" i="2"/>
  <c r="N170" i="2"/>
  <c r="O170" i="2"/>
  <c r="Q170" i="2"/>
  <c r="R170" i="2"/>
  <c r="S170" i="2"/>
  <c r="T170" i="2"/>
  <c r="U170" i="2"/>
  <c r="W170" i="2"/>
  <c r="X170" i="2"/>
  <c r="Y170" i="2"/>
  <c r="AA170" i="2"/>
  <c r="AB170" i="2"/>
  <c r="AC170" i="2"/>
  <c r="AD170" i="2"/>
  <c r="AE170" i="2"/>
  <c r="AF170" i="2"/>
  <c r="AG170" i="2"/>
  <c r="AH170" i="2"/>
  <c r="AI170" i="2"/>
  <c r="AJ170" i="2"/>
  <c r="AK170" i="2"/>
  <c r="AL170" i="2"/>
  <c r="AM170" i="2"/>
  <c r="AN170" i="2"/>
  <c r="AO170" i="2"/>
  <c r="AP170" i="2"/>
  <c r="AQ170" i="2"/>
  <c r="AR170" i="2"/>
  <c r="AS170" i="2"/>
  <c r="AT170" i="2"/>
  <c r="AU170" i="2"/>
  <c r="AV170" i="2"/>
  <c r="AX170" i="2"/>
  <c r="AY170" i="2"/>
  <c r="AZ170" i="2"/>
  <c r="BA170" i="2"/>
  <c r="BB170" i="2"/>
  <c r="BC170" i="2"/>
  <c r="BD170" i="2"/>
  <c r="BE170" i="2"/>
  <c r="BF170" i="2"/>
  <c r="BG170" i="2"/>
  <c r="BH170" i="2"/>
  <c r="BI170" i="2"/>
  <c r="BJ170" i="2"/>
  <c r="BK170" i="2"/>
  <c r="BL170" i="2"/>
  <c r="BM170" i="2"/>
  <c r="BN170" i="2"/>
  <c r="BO170" i="2"/>
  <c r="BP170" i="2"/>
  <c r="BQ170" i="2"/>
  <c r="BR170" i="2"/>
  <c r="BS170" i="2"/>
  <c r="BT170" i="2"/>
  <c r="BU170" i="2"/>
  <c r="BV170" i="2"/>
  <c r="BW170" i="2"/>
  <c r="BX170" i="2"/>
  <c r="BY170" i="2"/>
  <c r="BZ170" i="2"/>
  <c r="CA170" i="2"/>
  <c r="CB170" i="2"/>
  <c r="CC170" i="2"/>
  <c r="CD170" i="2"/>
  <c r="CE170" i="2"/>
  <c r="CF170" i="2"/>
  <c r="CG170" i="2"/>
  <c r="CH170" i="2"/>
  <c r="CI170" i="2"/>
  <c r="CJ170" i="2"/>
  <c r="CK170" i="2"/>
  <c r="CL170" i="2"/>
  <c r="CM170" i="2"/>
  <c r="CN170" i="2"/>
  <c r="CO170" i="2"/>
  <c r="CP170" i="2"/>
  <c r="A171" i="2"/>
  <c r="B171" i="2"/>
  <c r="C171" i="2"/>
  <c r="D171" i="2"/>
  <c r="E171" i="2"/>
  <c r="F171" i="2"/>
  <c r="G171" i="2"/>
  <c r="H171" i="2"/>
  <c r="I171" i="2"/>
  <c r="J171" i="2"/>
  <c r="K171" i="2"/>
  <c r="L171" i="2"/>
  <c r="M171" i="2"/>
  <c r="N171" i="2"/>
  <c r="O171" i="2"/>
  <c r="Q171" i="2"/>
  <c r="R171" i="2"/>
  <c r="S171" i="2"/>
  <c r="T171" i="2"/>
  <c r="U171" i="2"/>
  <c r="W171" i="2"/>
  <c r="X171" i="2"/>
  <c r="Y171" i="2"/>
  <c r="AA171" i="2"/>
  <c r="AB171" i="2"/>
  <c r="AC171" i="2"/>
  <c r="AD171" i="2"/>
  <c r="AE171" i="2"/>
  <c r="AF171" i="2"/>
  <c r="AG171" i="2"/>
  <c r="AH171" i="2"/>
  <c r="AI171" i="2"/>
  <c r="AJ171" i="2"/>
  <c r="AK171" i="2"/>
  <c r="AL171" i="2"/>
  <c r="AM171" i="2"/>
  <c r="AN171" i="2"/>
  <c r="AO171" i="2"/>
  <c r="AP171" i="2"/>
  <c r="AQ171" i="2"/>
  <c r="AR171" i="2"/>
  <c r="AS171" i="2"/>
  <c r="AT171" i="2"/>
  <c r="AU171" i="2"/>
  <c r="AV171" i="2"/>
  <c r="AX171" i="2"/>
  <c r="AY171" i="2"/>
  <c r="AZ171" i="2"/>
  <c r="BA171" i="2"/>
  <c r="BB171" i="2"/>
  <c r="BC171" i="2"/>
  <c r="BD171" i="2"/>
  <c r="BE171" i="2"/>
  <c r="BF171" i="2"/>
  <c r="BG171" i="2"/>
  <c r="BH171" i="2"/>
  <c r="BI171" i="2"/>
  <c r="BJ171" i="2"/>
  <c r="BK171" i="2"/>
  <c r="BL171" i="2"/>
  <c r="BM171" i="2"/>
  <c r="BN171" i="2"/>
  <c r="BO171" i="2"/>
  <c r="BP171" i="2"/>
  <c r="BQ171" i="2"/>
  <c r="BR171" i="2"/>
  <c r="BS171" i="2"/>
  <c r="BT171" i="2"/>
  <c r="BU171" i="2"/>
  <c r="BV171" i="2"/>
  <c r="BW171" i="2"/>
  <c r="BX171" i="2"/>
  <c r="BY171" i="2"/>
  <c r="BZ171" i="2"/>
  <c r="CA171" i="2"/>
  <c r="CB171" i="2"/>
  <c r="CC171" i="2"/>
  <c r="CD171" i="2"/>
  <c r="CE171" i="2"/>
  <c r="CF171" i="2"/>
  <c r="CG171" i="2"/>
  <c r="CH171" i="2"/>
  <c r="CI171" i="2"/>
  <c r="CJ171" i="2"/>
  <c r="CK171" i="2"/>
  <c r="CL171" i="2"/>
  <c r="CM171" i="2"/>
  <c r="CN171" i="2"/>
  <c r="CO171" i="2"/>
  <c r="CP171" i="2"/>
  <c r="A172" i="2"/>
  <c r="B172" i="2"/>
  <c r="C172" i="2"/>
  <c r="D172" i="2"/>
  <c r="E172" i="2"/>
  <c r="F172" i="2"/>
  <c r="G172" i="2"/>
  <c r="H172" i="2"/>
  <c r="I172" i="2"/>
  <c r="J172" i="2"/>
  <c r="K172" i="2"/>
  <c r="L172" i="2"/>
  <c r="M172" i="2"/>
  <c r="N172" i="2"/>
  <c r="O172" i="2"/>
  <c r="Q172" i="2"/>
  <c r="R172" i="2"/>
  <c r="S172" i="2"/>
  <c r="T172" i="2"/>
  <c r="U172" i="2"/>
  <c r="W172" i="2"/>
  <c r="X172" i="2"/>
  <c r="Y172" i="2"/>
  <c r="AA172" i="2"/>
  <c r="AB172" i="2"/>
  <c r="AC172" i="2"/>
  <c r="AD172" i="2"/>
  <c r="AE172" i="2"/>
  <c r="AF172" i="2"/>
  <c r="AG172" i="2"/>
  <c r="AH172" i="2"/>
  <c r="AI172" i="2"/>
  <c r="AJ172" i="2"/>
  <c r="AK172" i="2"/>
  <c r="AL172" i="2"/>
  <c r="AM172" i="2"/>
  <c r="AN172" i="2"/>
  <c r="AO172" i="2"/>
  <c r="AP172" i="2"/>
  <c r="AQ172" i="2"/>
  <c r="AR172" i="2"/>
  <c r="AS172" i="2"/>
  <c r="AT172" i="2"/>
  <c r="AU172" i="2"/>
  <c r="AV172" i="2"/>
  <c r="AX172" i="2"/>
  <c r="AY172" i="2"/>
  <c r="AZ172" i="2"/>
  <c r="BA172" i="2"/>
  <c r="BB172" i="2"/>
  <c r="BC172" i="2"/>
  <c r="BD172" i="2"/>
  <c r="BE172" i="2"/>
  <c r="BF172" i="2"/>
  <c r="BG172" i="2"/>
  <c r="BH172" i="2"/>
  <c r="BI172" i="2"/>
  <c r="BJ172" i="2"/>
  <c r="BK172" i="2"/>
  <c r="BL172" i="2"/>
  <c r="BM172" i="2"/>
  <c r="BN172" i="2"/>
  <c r="BO172" i="2"/>
  <c r="BP172" i="2"/>
  <c r="BQ172" i="2"/>
  <c r="BR172" i="2"/>
  <c r="BS172" i="2"/>
  <c r="BT172" i="2"/>
  <c r="BU172" i="2"/>
  <c r="BV172" i="2"/>
  <c r="BW172" i="2"/>
  <c r="BX172" i="2"/>
  <c r="BY172" i="2"/>
  <c r="BZ172" i="2"/>
  <c r="CA172" i="2"/>
  <c r="CB172" i="2"/>
  <c r="CC172" i="2"/>
  <c r="CD172" i="2"/>
  <c r="CE172" i="2"/>
  <c r="CF172" i="2"/>
  <c r="CG172" i="2"/>
  <c r="CH172" i="2"/>
  <c r="CI172" i="2"/>
  <c r="CJ172" i="2"/>
  <c r="CK172" i="2"/>
  <c r="CL172" i="2"/>
  <c r="CM172" i="2"/>
  <c r="CN172" i="2"/>
  <c r="CO172" i="2"/>
  <c r="CP172" i="2"/>
  <c r="A173" i="2"/>
  <c r="B173" i="2"/>
  <c r="C173" i="2"/>
  <c r="D173" i="2"/>
  <c r="E173" i="2"/>
  <c r="F173" i="2"/>
  <c r="G173" i="2"/>
  <c r="H173" i="2"/>
  <c r="I173" i="2"/>
  <c r="J173" i="2"/>
  <c r="K173" i="2"/>
  <c r="L173" i="2"/>
  <c r="M173" i="2"/>
  <c r="N173" i="2"/>
  <c r="O173" i="2"/>
  <c r="Q173" i="2"/>
  <c r="R173" i="2"/>
  <c r="S173" i="2"/>
  <c r="T173" i="2"/>
  <c r="U173" i="2"/>
  <c r="W173" i="2"/>
  <c r="X173" i="2"/>
  <c r="Y173" i="2"/>
  <c r="AA173" i="2"/>
  <c r="AB173" i="2"/>
  <c r="AC173" i="2"/>
  <c r="AD173" i="2"/>
  <c r="AE173" i="2"/>
  <c r="AF173" i="2"/>
  <c r="AG173" i="2"/>
  <c r="AH173" i="2"/>
  <c r="AI173" i="2"/>
  <c r="AJ173" i="2"/>
  <c r="AK173" i="2"/>
  <c r="AL173" i="2"/>
  <c r="AM173" i="2"/>
  <c r="AN173" i="2"/>
  <c r="AO173" i="2"/>
  <c r="AP173" i="2"/>
  <c r="AQ173" i="2"/>
  <c r="AR173" i="2"/>
  <c r="AS173" i="2"/>
  <c r="AT173" i="2"/>
  <c r="AU173" i="2"/>
  <c r="AV173" i="2"/>
  <c r="AX173" i="2"/>
  <c r="AY173" i="2"/>
  <c r="AZ173" i="2"/>
  <c r="BA173" i="2"/>
  <c r="BB173" i="2"/>
  <c r="BC173" i="2"/>
  <c r="BD173" i="2"/>
  <c r="BE173" i="2"/>
  <c r="BF173" i="2"/>
  <c r="BG173" i="2"/>
  <c r="BH173" i="2"/>
  <c r="BI173" i="2"/>
  <c r="BJ173" i="2"/>
  <c r="BK173" i="2"/>
  <c r="BL173" i="2"/>
  <c r="BM173" i="2"/>
  <c r="BN173" i="2"/>
  <c r="BO173" i="2"/>
  <c r="BP173" i="2"/>
  <c r="BQ173" i="2"/>
  <c r="BR173" i="2"/>
  <c r="BS173" i="2"/>
  <c r="BT173" i="2"/>
  <c r="BU173" i="2"/>
  <c r="BV173" i="2"/>
  <c r="BW173" i="2"/>
  <c r="BX173" i="2"/>
  <c r="BY173" i="2"/>
  <c r="BZ173" i="2"/>
  <c r="CA173" i="2"/>
  <c r="CB173" i="2"/>
  <c r="CC173" i="2"/>
  <c r="CD173" i="2"/>
  <c r="CE173" i="2"/>
  <c r="CF173" i="2"/>
  <c r="CG173" i="2"/>
  <c r="CH173" i="2"/>
  <c r="CI173" i="2"/>
  <c r="CJ173" i="2"/>
  <c r="CK173" i="2"/>
  <c r="CL173" i="2"/>
  <c r="CM173" i="2"/>
  <c r="CN173" i="2"/>
  <c r="CO173" i="2"/>
  <c r="CP173" i="2"/>
  <c r="A174" i="2"/>
  <c r="B174" i="2"/>
  <c r="C174" i="2"/>
  <c r="D174" i="2"/>
  <c r="E174" i="2"/>
  <c r="F174" i="2"/>
  <c r="G174" i="2"/>
  <c r="H174" i="2"/>
  <c r="I174" i="2"/>
  <c r="J174" i="2"/>
  <c r="K174" i="2"/>
  <c r="L174" i="2"/>
  <c r="M174" i="2"/>
  <c r="N174" i="2"/>
  <c r="O174" i="2"/>
  <c r="Q174" i="2"/>
  <c r="R174" i="2"/>
  <c r="S174" i="2"/>
  <c r="T174" i="2"/>
  <c r="U174" i="2"/>
  <c r="W174" i="2"/>
  <c r="X174" i="2"/>
  <c r="Y174" i="2"/>
  <c r="AA174" i="2"/>
  <c r="AB174" i="2"/>
  <c r="AC174" i="2"/>
  <c r="AD174" i="2"/>
  <c r="AE174" i="2"/>
  <c r="AF174" i="2"/>
  <c r="AG174" i="2"/>
  <c r="AH174" i="2"/>
  <c r="AI174" i="2"/>
  <c r="AJ174" i="2"/>
  <c r="AK174" i="2"/>
  <c r="AL174" i="2"/>
  <c r="AM174" i="2"/>
  <c r="AN174" i="2"/>
  <c r="AO174" i="2"/>
  <c r="AP174" i="2"/>
  <c r="AQ174" i="2"/>
  <c r="AR174" i="2"/>
  <c r="AS174" i="2"/>
  <c r="AT174" i="2"/>
  <c r="AU174" i="2"/>
  <c r="AV174" i="2"/>
  <c r="AX174" i="2"/>
  <c r="AY174" i="2"/>
  <c r="AZ174" i="2"/>
  <c r="BA174" i="2"/>
  <c r="BB174" i="2"/>
  <c r="BC174" i="2"/>
  <c r="BD174" i="2"/>
  <c r="BE174" i="2"/>
  <c r="BF174" i="2"/>
  <c r="BG174" i="2"/>
  <c r="BH174" i="2"/>
  <c r="BI174" i="2"/>
  <c r="BJ174" i="2"/>
  <c r="BK174" i="2"/>
  <c r="BL174" i="2"/>
  <c r="BM174" i="2"/>
  <c r="BN174" i="2"/>
  <c r="BO174" i="2"/>
  <c r="BP174" i="2"/>
  <c r="BQ174" i="2"/>
  <c r="BR174" i="2"/>
  <c r="BS174" i="2"/>
  <c r="BT174" i="2"/>
  <c r="BU174" i="2"/>
  <c r="BV174" i="2"/>
  <c r="BW174" i="2"/>
  <c r="BX174" i="2"/>
  <c r="BY174" i="2"/>
  <c r="BZ174" i="2"/>
  <c r="CA174" i="2"/>
  <c r="CB174" i="2"/>
  <c r="CC174" i="2"/>
  <c r="CD174" i="2"/>
  <c r="CE174" i="2"/>
  <c r="CF174" i="2"/>
  <c r="CG174" i="2"/>
  <c r="CH174" i="2"/>
  <c r="CI174" i="2"/>
  <c r="CJ174" i="2"/>
  <c r="CK174" i="2"/>
  <c r="CL174" i="2"/>
  <c r="CM174" i="2"/>
  <c r="CN174" i="2"/>
  <c r="CO174" i="2"/>
  <c r="CP174" i="2"/>
  <c r="A175" i="2"/>
  <c r="B175" i="2"/>
  <c r="C175" i="2"/>
  <c r="D175" i="2"/>
  <c r="E175" i="2"/>
  <c r="F175" i="2"/>
  <c r="G175" i="2"/>
  <c r="H175" i="2"/>
  <c r="I175" i="2"/>
  <c r="J175" i="2"/>
  <c r="K175" i="2"/>
  <c r="L175" i="2"/>
  <c r="M175" i="2"/>
  <c r="N175" i="2"/>
  <c r="O175" i="2"/>
  <c r="Q175" i="2"/>
  <c r="R175" i="2"/>
  <c r="S175" i="2"/>
  <c r="T175" i="2"/>
  <c r="U175" i="2"/>
  <c r="W175" i="2"/>
  <c r="X175" i="2"/>
  <c r="Y175" i="2"/>
  <c r="AA175" i="2"/>
  <c r="AB175" i="2"/>
  <c r="AC175" i="2"/>
  <c r="AD175" i="2"/>
  <c r="AE175" i="2"/>
  <c r="AF175" i="2"/>
  <c r="AG175" i="2"/>
  <c r="AH175" i="2"/>
  <c r="AI175" i="2"/>
  <c r="AJ175" i="2"/>
  <c r="AK175" i="2"/>
  <c r="AL175" i="2"/>
  <c r="AM175" i="2"/>
  <c r="AN175" i="2"/>
  <c r="AO175" i="2"/>
  <c r="AP175" i="2"/>
  <c r="AQ175" i="2"/>
  <c r="AR175" i="2"/>
  <c r="AS175" i="2"/>
  <c r="AT175" i="2"/>
  <c r="AU175" i="2"/>
  <c r="AV175" i="2"/>
  <c r="AX175" i="2"/>
  <c r="AY175" i="2"/>
  <c r="AZ175" i="2"/>
  <c r="BA175" i="2"/>
  <c r="BB175" i="2"/>
  <c r="BC175" i="2"/>
  <c r="BD175" i="2"/>
  <c r="BE175" i="2"/>
  <c r="BF175" i="2"/>
  <c r="BG175" i="2"/>
  <c r="BH175" i="2"/>
  <c r="BI175" i="2"/>
  <c r="BJ175" i="2"/>
  <c r="BK175" i="2"/>
  <c r="BL175" i="2"/>
  <c r="BM175" i="2"/>
  <c r="BN175" i="2"/>
  <c r="BO175" i="2"/>
  <c r="BP175" i="2"/>
  <c r="BQ175" i="2"/>
  <c r="BR175" i="2"/>
  <c r="BS175" i="2"/>
  <c r="BT175" i="2"/>
  <c r="BU175" i="2"/>
  <c r="BV175" i="2"/>
  <c r="BW175" i="2"/>
  <c r="BX175" i="2"/>
  <c r="BY175" i="2"/>
  <c r="BZ175" i="2"/>
  <c r="CA175" i="2"/>
  <c r="CB175" i="2"/>
  <c r="CC175" i="2"/>
  <c r="CD175" i="2"/>
  <c r="CE175" i="2"/>
  <c r="CF175" i="2"/>
  <c r="CG175" i="2"/>
  <c r="CH175" i="2"/>
  <c r="CI175" i="2"/>
  <c r="CJ175" i="2"/>
  <c r="CK175" i="2"/>
  <c r="CL175" i="2"/>
  <c r="CM175" i="2"/>
  <c r="CN175" i="2"/>
  <c r="CO175" i="2"/>
  <c r="CP175" i="2"/>
  <c r="A176" i="2"/>
  <c r="B176" i="2"/>
  <c r="C176" i="2"/>
  <c r="D176" i="2"/>
  <c r="E176" i="2"/>
  <c r="F176" i="2"/>
  <c r="G176" i="2"/>
  <c r="H176" i="2"/>
  <c r="I176" i="2"/>
  <c r="J176" i="2"/>
  <c r="K176" i="2"/>
  <c r="L176" i="2"/>
  <c r="M176" i="2"/>
  <c r="N176" i="2"/>
  <c r="O176" i="2"/>
  <c r="Q176" i="2"/>
  <c r="R176" i="2"/>
  <c r="S176" i="2"/>
  <c r="T176" i="2"/>
  <c r="U176" i="2"/>
  <c r="W176" i="2"/>
  <c r="X176" i="2"/>
  <c r="Y176" i="2"/>
  <c r="AA176" i="2"/>
  <c r="AB176" i="2"/>
  <c r="AC176" i="2"/>
  <c r="AD176" i="2"/>
  <c r="AE176" i="2"/>
  <c r="AF176" i="2"/>
  <c r="AG176" i="2"/>
  <c r="AH176" i="2"/>
  <c r="AI176" i="2"/>
  <c r="AJ176" i="2"/>
  <c r="AK176" i="2"/>
  <c r="AL176" i="2"/>
  <c r="AM176" i="2"/>
  <c r="AN176" i="2"/>
  <c r="AO176" i="2"/>
  <c r="AP176" i="2"/>
  <c r="AQ176" i="2"/>
  <c r="AR176" i="2"/>
  <c r="AS176" i="2"/>
  <c r="AT176" i="2"/>
  <c r="AU176" i="2"/>
  <c r="AV176" i="2"/>
  <c r="AX176" i="2"/>
  <c r="AY176" i="2"/>
  <c r="AZ176" i="2"/>
  <c r="BA176" i="2"/>
  <c r="BB176" i="2"/>
  <c r="BC176" i="2"/>
  <c r="BD176" i="2"/>
  <c r="BE176" i="2"/>
  <c r="BF176" i="2"/>
  <c r="BG176" i="2"/>
  <c r="BH176" i="2"/>
  <c r="BI176" i="2"/>
  <c r="BJ176" i="2"/>
  <c r="BK176" i="2"/>
  <c r="BL176" i="2"/>
  <c r="BM176" i="2"/>
  <c r="BN176" i="2"/>
  <c r="BO176" i="2"/>
  <c r="BP176" i="2"/>
  <c r="BQ176" i="2"/>
  <c r="BR176" i="2"/>
  <c r="BS176" i="2"/>
  <c r="BT176" i="2"/>
  <c r="BU176" i="2"/>
  <c r="BV176" i="2"/>
  <c r="BW176" i="2"/>
  <c r="BX176" i="2"/>
  <c r="BY176" i="2"/>
  <c r="BZ176" i="2"/>
  <c r="CA176" i="2"/>
  <c r="CB176" i="2"/>
  <c r="CC176" i="2"/>
  <c r="CD176" i="2"/>
  <c r="CE176" i="2"/>
  <c r="CF176" i="2"/>
  <c r="CG176" i="2"/>
  <c r="CH176" i="2"/>
  <c r="CI176" i="2"/>
  <c r="CJ176" i="2"/>
  <c r="CK176" i="2"/>
  <c r="CL176" i="2"/>
  <c r="CM176" i="2"/>
  <c r="CN176" i="2"/>
  <c r="CO176" i="2"/>
  <c r="CP176" i="2"/>
  <c r="A177" i="2"/>
  <c r="B177" i="2"/>
  <c r="C177" i="2"/>
  <c r="D177" i="2"/>
  <c r="E177" i="2"/>
  <c r="F177" i="2"/>
  <c r="G177" i="2"/>
  <c r="H177" i="2"/>
  <c r="I177" i="2"/>
  <c r="J177" i="2"/>
  <c r="K177" i="2"/>
  <c r="L177" i="2"/>
  <c r="M177" i="2"/>
  <c r="N177" i="2"/>
  <c r="O177" i="2"/>
  <c r="Q177" i="2"/>
  <c r="R177" i="2"/>
  <c r="S177" i="2"/>
  <c r="T177" i="2"/>
  <c r="U177" i="2"/>
  <c r="W177" i="2"/>
  <c r="X177" i="2"/>
  <c r="Y177" i="2"/>
  <c r="AA177" i="2"/>
  <c r="AB177" i="2"/>
  <c r="AC177" i="2"/>
  <c r="AD177" i="2"/>
  <c r="AE177" i="2"/>
  <c r="AF177" i="2"/>
  <c r="AG177" i="2"/>
  <c r="AH177" i="2"/>
  <c r="AI177" i="2"/>
  <c r="AJ177" i="2"/>
  <c r="AK177" i="2"/>
  <c r="AL177" i="2"/>
  <c r="AM177" i="2"/>
  <c r="AN177" i="2"/>
  <c r="AO177" i="2"/>
  <c r="AP177" i="2"/>
  <c r="AQ177" i="2"/>
  <c r="AR177" i="2"/>
  <c r="AS177" i="2"/>
  <c r="AT177" i="2"/>
  <c r="AU177" i="2"/>
  <c r="AV177" i="2"/>
  <c r="AX177" i="2"/>
  <c r="AY177" i="2"/>
  <c r="AZ177" i="2"/>
  <c r="BA177" i="2"/>
  <c r="BB177" i="2"/>
  <c r="BC177" i="2"/>
  <c r="BD177" i="2"/>
  <c r="BE177" i="2"/>
  <c r="BF177" i="2"/>
  <c r="BG177" i="2"/>
  <c r="BH177" i="2"/>
  <c r="BI177" i="2"/>
  <c r="BJ177" i="2"/>
  <c r="BK177" i="2"/>
  <c r="BL177" i="2"/>
  <c r="BM177" i="2"/>
  <c r="BN177" i="2"/>
  <c r="BO177" i="2"/>
  <c r="BP177" i="2"/>
  <c r="BQ177" i="2"/>
  <c r="BR177" i="2"/>
  <c r="BS177" i="2"/>
  <c r="BT177" i="2"/>
  <c r="BU177" i="2"/>
  <c r="BV177" i="2"/>
  <c r="BW177" i="2"/>
  <c r="BX177" i="2"/>
  <c r="BY177" i="2"/>
  <c r="BZ177" i="2"/>
  <c r="CA177" i="2"/>
  <c r="CB177" i="2"/>
  <c r="CC177" i="2"/>
  <c r="CD177" i="2"/>
  <c r="CE177" i="2"/>
  <c r="CF177" i="2"/>
  <c r="CG177" i="2"/>
  <c r="CH177" i="2"/>
  <c r="CI177" i="2"/>
  <c r="CJ177" i="2"/>
  <c r="CK177" i="2"/>
  <c r="CL177" i="2"/>
  <c r="CM177" i="2"/>
  <c r="CN177" i="2"/>
  <c r="CO177" i="2"/>
  <c r="CP177" i="2"/>
  <c r="A178" i="2"/>
  <c r="B178" i="2"/>
  <c r="C178" i="2"/>
  <c r="D178" i="2"/>
  <c r="E178" i="2"/>
  <c r="F178" i="2"/>
  <c r="G178" i="2"/>
  <c r="H178" i="2"/>
  <c r="I178" i="2"/>
  <c r="J178" i="2"/>
  <c r="K178" i="2"/>
  <c r="L178" i="2"/>
  <c r="M178" i="2"/>
  <c r="N178" i="2"/>
  <c r="O178" i="2"/>
  <c r="Q178" i="2"/>
  <c r="R178" i="2"/>
  <c r="S178" i="2"/>
  <c r="T178" i="2"/>
  <c r="U178" i="2"/>
  <c r="W178" i="2"/>
  <c r="X178" i="2"/>
  <c r="Y178" i="2"/>
  <c r="AA178" i="2"/>
  <c r="AB178" i="2"/>
  <c r="AC178" i="2"/>
  <c r="AD178" i="2"/>
  <c r="AE178" i="2"/>
  <c r="AF178" i="2"/>
  <c r="AG178" i="2"/>
  <c r="AH178" i="2"/>
  <c r="AI178" i="2"/>
  <c r="AJ178" i="2"/>
  <c r="AK178" i="2"/>
  <c r="AL178" i="2"/>
  <c r="AM178" i="2"/>
  <c r="AN178" i="2"/>
  <c r="AO178" i="2"/>
  <c r="AP178" i="2"/>
  <c r="AQ178" i="2"/>
  <c r="AR178" i="2"/>
  <c r="AS178" i="2"/>
  <c r="AT178" i="2"/>
  <c r="AU178" i="2"/>
  <c r="AV178" i="2"/>
  <c r="AX178" i="2"/>
  <c r="AY178" i="2"/>
  <c r="AZ178" i="2"/>
  <c r="BA178" i="2"/>
  <c r="BB178" i="2"/>
  <c r="BC178" i="2"/>
  <c r="BD178" i="2"/>
  <c r="BE178" i="2"/>
  <c r="BF178" i="2"/>
  <c r="BG178" i="2"/>
  <c r="BH178" i="2"/>
  <c r="BI178" i="2"/>
  <c r="BJ178" i="2"/>
  <c r="BK178" i="2"/>
  <c r="BL178" i="2"/>
  <c r="BM178" i="2"/>
  <c r="BN178" i="2"/>
  <c r="BO178" i="2"/>
  <c r="BP178" i="2"/>
  <c r="BQ178" i="2"/>
  <c r="BR178" i="2"/>
  <c r="BS178" i="2"/>
  <c r="BT178" i="2"/>
  <c r="BU178" i="2"/>
  <c r="BV178" i="2"/>
  <c r="BW178" i="2"/>
  <c r="BX178" i="2"/>
  <c r="BY178" i="2"/>
  <c r="BZ178" i="2"/>
  <c r="CA178" i="2"/>
  <c r="CB178" i="2"/>
  <c r="CC178" i="2"/>
  <c r="CD178" i="2"/>
  <c r="CE178" i="2"/>
  <c r="CF178" i="2"/>
  <c r="CG178" i="2"/>
  <c r="CH178" i="2"/>
  <c r="CI178" i="2"/>
  <c r="CJ178" i="2"/>
  <c r="CK178" i="2"/>
  <c r="CL178" i="2"/>
  <c r="CM178" i="2"/>
  <c r="CN178" i="2"/>
  <c r="CO178" i="2"/>
  <c r="CP178" i="2"/>
  <c r="A179" i="2"/>
  <c r="B179" i="2"/>
  <c r="C179" i="2"/>
  <c r="D179" i="2"/>
  <c r="E179" i="2"/>
  <c r="F179" i="2"/>
  <c r="G179" i="2"/>
  <c r="H179" i="2"/>
  <c r="I179" i="2"/>
  <c r="J179" i="2"/>
  <c r="K179" i="2"/>
  <c r="L179" i="2"/>
  <c r="M179" i="2"/>
  <c r="N179" i="2"/>
  <c r="O179" i="2"/>
  <c r="Q179" i="2"/>
  <c r="R179" i="2"/>
  <c r="S179" i="2"/>
  <c r="T179" i="2"/>
  <c r="U179" i="2"/>
  <c r="W179" i="2"/>
  <c r="X179" i="2"/>
  <c r="Y179" i="2"/>
  <c r="AA179" i="2"/>
  <c r="AB179" i="2"/>
  <c r="AC179" i="2"/>
  <c r="AD179" i="2"/>
  <c r="AE179" i="2"/>
  <c r="AF179" i="2"/>
  <c r="AG179" i="2"/>
  <c r="AH179" i="2"/>
  <c r="AI179" i="2"/>
  <c r="AJ179" i="2"/>
  <c r="AK179" i="2"/>
  <c r="AL179" i="2"/>
  <c r="AM179" i="2"/>
  <c r="AN179" i="2"/>
  <c r="AO179" i="2"/>
  <c r="AP179" i="2"/>
  <c r="AQ179" i="2"/>
  <c r="AR179" i="2"/>
  <c r="AS179" i="2"/>
  <c r="AT179" i="2"/>
  <c r="AU179" i="2"/>
  <c r="AV179" i="2"/>
  <c r="AX179" i="2"/>
  <c r="AY179" i="2"/>
  <c r="AZ179" i="2"/>
  <c r="BA179" i="2"/>
  <c r="BB179" i="2"/>
  <c r="BC179" i="2"/>
  <c r="BD179" i="2"/>
  <c r="BE179" i="2"/>
  <c r="BF179" i="2"/>
  <c r="BG179" i="2"/>
  <c r="BH179" i="2"/>
  <c r="BI179" i="2"/>
  <c r="BJ179" i="2"/>
  <c r="BK179" i="2"/>
  <c r="BL179" i="2"/>
  <c r="BM179" i="2"/>
  <c r="BN179" i="2"/>
  <c r="BO179" i="2"/>
  <c r="BP179" i="2"/>
  <c r="BQ179" i="2"/>
  <c r="BR179" i="2"/>
  <c r="BS179" i="2"/>
  <c r="BT179" i="2"/>
  <c r="BU179" i="2"/>
  <c r="BV179" i="2"/>
  <c r="BW179" i="2"/>
  <c r="BX179" i="2"/>
  <c r="BY179" i="2"/>
  <c r="BZ179" i="2"/>
  <c r="CA179" i="2"/>
  <c r="CB179" i="2"/>
  <c r="CC179" i="2"/>
  <c r="CD179" i="2"/>
  <c r="CE179" i="2"/>
  <c r="CF179" i="2"/>
  <c r="CG179" i="2"/>
  <c r="CH179" i="2"/>
  <c r="CI179" i="2"/>
  <c r="CJ179" i="2"/>
  <c r="CK179" i="2"/>
  <c r="CL179" i="2"/>
  <c r="CM179" i="2"/>
  <c r="CN179" i="2"/>
  <c r="CO179" i="2"/>
  <c r="CP179" i="2"/>
  <c r="A180" i="2"/>
  <c r="B180" i="2"/>
  <c r="C180" i="2"/>
  <c r="D180" i="2"/>
  <c r="E180" i="2"/>
  <c r="F180" i="2"/>
  <c r="G180" i="2"/>
  <c r="H180" i="2"/>
  <c r="I180" i="2"/>
  <c r="J180" i="2"/>
  <c r="K180" i="2"/>
  <c r="L180" i="2"/>
  <c r="M180" i="2"/>
  <c r="N180" i="2"/>
  <c r="O180" i="2"/>
  <c r="Q180" i="2"/>
  <c r="R180" i="2"/>
  <c r="S180" i="2"/>
  <c r="T180" i="2"/>
  <c r="U180" i="2"/>
  <c r="W180" i="2"/>
  <c r="X180" i="2"/>
  <c r="Y180" i="2"/>
  <c r="AA180" i="2"/>
  <c r="AB180" i="2"/>
  <c r="AC180" i="2"/>
  <c r="AD180" i="2"/>
  <c r="AE180" i="2"/>
  <c r="AF180" i="2"/>
  <c r="AG180" i="2"/>
  <c r="AH180" i="2"/>
  <c r="AI180" i="2"/>
  <c r="AJ180" i="2"/>
  <c r="AK180" i="2"/>
  <c r="AL180" i="2"/>
  <c r="AM180" i="2"/>
  <c r="AN180" i="2"/>
  <c r="AO180" i="2"/>
  <c r="AP180" i="2"/>
  <c r="AQ180" i="2"/>
  <c r="AR180" i="2"/>
  <c r="AS180" i="2"/>
  <c r="AT180" i="2"/>
  <c r="AU180" i="2"/>
  <c r="AV180" i="2"/>
  <c r="AX180" i="2"/>
  <c r="AY180" i="2"/>
  <c r="AZ180" i="2"/>
  <c r="BA180" i="2"/>
  <c r="BB180" i="2"/>
  <c r="BC180" i="2"/>
  <c r="BD180" i="2"/>
  <c r="BE180" i="2"/>
  <c r="BF180" i="2"/>
  <c r="BG180" i="2"/>
  <c r="BH180" i="2"/>
  <c r="BI180" i="2"/>
  <c r="BJ180" i="2"/>
  <c r="BK180" i="2"/>
  <c r="BL180" i="2"/>
  <c r="BM180" i="2"/>
  <c r="BN180" i="2"/>
  <c r="BO180" i="2"/>
  <c r="BP180" i="2"/>
  <c r="BQ180" i="2"/>
  <c r="BR180" i="2"/>
  <c r="BS180" i="2"/>
  <c r="BT180" i="2"/>
  <c r="BU180" i="2"/>
  <c r="BV180" i="2"/>
  <c r="BW180" i="2"/>
  <c r="BX180" i="2"/>
  <c r="BY180" i="2"/>
  <c r="BZ180" i="2"/>
  <c r="CA180" i="2"/>
  <c r="CB180" i="2"/>
  <c r="CC180" i="2"/>
  <c r="CD180" i="2"/>
  <c r="CE180" i="2"/>
  <c r="CF180" i="2"/>
  <c r="CG180" i="2"/>
  <c r="CH180" i="2"/>
  <c r="CI180" i="2"/>
  <c r="CJ180" i="2"/>
  <c r="CK180" i="2"/>
  <c r="CL180" i="2"/>
  <c r="CM180" i="2"/>
  <c r="CN180" i="2"/>
  <c r="CO180" i="2"/>
  <c r="CP180" i="2"/>
  <c r="A181" i="2"/>
  <c r="B181" i="2"/>
  <c r="C181" i="2"/>
  <c r="D181" i="2"/>
  <c r="E181" i="2"/>
  <c r="F181" i="2"/>
  <c r="G181" i="2"/>
  <c r="H181" i="2"/>
  <c r="I181" i="2"/>
  <c r="J181" i="2"/>
  <c r="K181" i="2"/>
  <c r="L181" i="2"/>
  <c r="M181" i="2"/>
  <c r="N181" i="2"/>
  <c r="O181" i="2"/>
  <c r="Q181" i="2"/>
  <c r="R181" i="2"/>
  <c r="S181" i="2"/>
  <c r="T181" i="2"/>
  <c r="U181" i="2"/>
  <c r="W181" i="2"/>
  <c r="X181" i="2"/>
  <c r="Y181" i="2"/>
  <c r="AA181" i="2"/>
  <c r="AB181" i="2"/>
  <c r="AC181" i="2"/>
  <c r="AD181" i="2"/>
  <c r="AE181" i="2"/>
  <c r="AF181" i="2"/>
  <c r="AG181" i="2"/>
  <c r="AH181" i="2"/>
  <c r="AI181" i="2"/>
  <c r="AJ181" i="2"/>
  <c r="AK181" i="2"/>
  <c r="AL181" i="2"/>
  <c r="AM181" i="2"/>
  <c r="AN181" i="2"/>
  <c r="AO181" i="2"/>
  <c r="AP181" i="2"/>
  <c r="AQ181" i="2"/>
  <c r="AR181" i="2"/>
  <c r="AS181" i="2"/>
  <c r="AT181" i="2"/>
  <c r="AU181" i="2"/>
  <c r="AV181" i="2"/>
  <c r="AX181" i="2"/>
  <c r="AY181" i="2"/>
  <c r="AZ181" i="2"/>
  <c r="BA181" i="2"/>
  <c r="BB181" i="2"/>
  <c r="BC181" i="2"/>
  <c r="BD181" i="2"/>
  <c r="BE181" i="2"/>
  <c r="BF181" i="2"/>
  <c r="BG181" i="2"/>
  <c r="BH181" i="2"/>
  <c r="BI181" i="2"/>
  <c r="BJ181" i="2"/>
  <c r="BK181" i="2"/>
  <c r="BL181" i="2"/>
  <c r="BM181" i="2"/>
  <c r="BN181" i="2"/>
  <c r="BO181" i="2"/>
  <c r="BP181" i="2"/>
  <c r="BQ181" i="2"/>
  <c r="BR181" i="2"/>
  <c r="BS181" i="2"/>
  <c r="BT181" i="2"/>
  <c r="BU181" i="2"/>
  <c r="BV181" i="2"/>
  <c r="BW181" i="2"/>
  <c r="BX181" i="2"/>
  <c r="BY181" i="2"/>
  <c r="BZ181" i="2"/>
  <c r="CA181" i="2"/>
  <c r="CB181" i="2"/>
  <c r="CC181" i="2"/>
  <c r="CD181" i="2"/>
  <c r="CE181" i="2"/>
  <c r="CF181" i="2"/>
  <c r="CG181" i="2"/>
  <c r="CH181" i="2"/>
  <c r="CI181" i="2"/>
  <c r="CJ181" i="2"/>
  <c r="CK181" i="2"/>
  <c r="CL181" i="2"/>
  <c r="CM181" i="2"/>
  <c r="CN181" i="2"/>
  <c r="CO181" i="2"/>
  <c r="CP181" i="2"/>
  <c r="A182" i="2"/>
  <c r="B182" i="2"/>
  <c r="C182" i="2"/>
  <c r="D182" i="2"/>
  <c r="E182" i="2"/>
  <c r="F182" i="2"/>
  <c r="G182" i="2"/>
  <c r="H182" i="2"/>
  <c r="I182" i="2"/>
  <c r="J182" i="2"/>
  <c r="K182" i="2"/>
  <c r="L182" i="2"/>
  <c r="M182" i="2"/>
  <c r="N182" i="2"/>
  <c r="O182" i="2"/>
  <c r="Q182" i="2"/>
  <c r="R182" i="2"/>
  <c r="S182" i="2"/>
  <c r="T182" i="2"/>
  <c r="U182" i="2"/>
  <c r="W182" i="2"/>
  <c r="X182" i="2"/>
  <c r="Y182" i="2"/>
  <c r="AA182" i="2"/>
  <c r="AB182" i="2"/>
  <c r="AC182" i="2"/>
  <c r="AD182" i="2"/>
  <c r="AE182" i="2"/>
  <c r="AF182" i="2"/>
  <c r="AG182" i="2"/>
  <c r="AH182" i="2"/>
  <c r="AI182" i="2"/>
  <c r="AJ182" i="2"/>
  <c r="AK182" i="2"/>
  <c r="AL182" i="2"/>
  <c r="AM182" i="2"/>
  <c r="AN182" i="2"/>
  <c r="AO182" i="2"/>
  <c r="AP182" i="2"/>
  <c r="AQ182" i="2"/>
  <c r="AR182" i="2"/>
  <c r="AS182" i="2"/>
  <c r="AT182" i="2"/>
  <c r="AU182" i="2"/>
  <c r="AV182" i="2"/>
  <c r="AX182" i="2"/>
  <c r="AY182" i="2"/>
  <c r="AZ182" i="2"/>
  <c r="BA182" i="2"/>
  <c r="BB182" i="2"/>
  <c r="BC182" i="2"/>
  <c r="BD182" i="2"/>
  <c r="BE182" i="2"/>
  <c r="BF182" i="2"/>
  <c r="BG182" i="2"/>
  <c r="BH182" i="2"/>
  <c r="BI182" i="2"/>
  <c r="BJ182" i="2"/>
  <c r="BK182" i="2"/>
  <c r="BL182" i="2"/>
  <c r="BM182" i="2"/>
  <c r="BN182" i="2"/>
  <c r="BO182" i="2"/>
  <c r="BP182" i="2"/>
  <c r="BQ182" i="2"/>
  <c r="BR182" i="2"/>
  <c r="BS182" i="2"/>
  <c r="BT182" i="2"/>
  <c r="BU182" i="2"/>
  <c r="BV182" i="2"/>
  <c r="BW182" i="2"/>
  <c r="BX182" i="2"/>
  <c r="BY182" i="2"/>
  <c r="BZ182" i="2"/>
  <c r="CA182" i="2"/>
  <c r="CB182" i="2"/>
  <c r="CC182" i="2"/>
  <c r="CD182" i="2"/>
  <c r="CE182" i="2"/>
  <c r="CF182" i="2"/>
  <c r="CG182" i="2"/>
  <c r="CH182" i="2"/>
  <c r="CI182" i="2"/>
  <c r="CJ182" i="2"/>
  <c r="CK182" i="2"/>
  <c r="CL182" i="2"/>
  <c r="CM182" i="2"/>
  <c r="CN182" i="2"/>
  <c r="CO182" i="2"/>
  <c r="CP182" i="2"/>
  <c r="A183" i="2"/>
  <c r="B183" i="2"/>
  <c r="C183" i="2"/>
  <c r="D183" i="2"/>
  <c r="E183" i="2"/>
  <c r="F183" i="2"/>
  <c r="G183" i="2"/>
  <c r="H183" i="2"/>
  <c r="I183" i="2"/>
  <c r="J183" i="2"/>
  <c r="K183" i="2"/>
  <c r="L183" i="2"/>
  <c r="M183" i="2"/>
  <c r="N183" i="2"/>
  <c r="O183" i="2"/>
  <c r="Q183" i="2"/>
  <c r="R183" i="2"/>
  <c r="S183" i="2"/>
  <c r="T183" i="2"/>
  <c r="U183" i="2"/>
  <c r="W183" i="2"/>
  <c r="X183" i="2"/>
  <c r="Y183" i="2"/>
  <c r="AA183" i="2"/>
  <c r="AB183" i="2"/>
  <c r="AC183" i="2"/>
  <c r="AD183" i="2"/>
  <c r="AE183" i="2"/>
  <c r="AF183" i="2"/>
  <c r="AG183" i="2"/>
  <c r="AH183" i="2"/>
  <c r="AI183" i="2"/>
  <c r="AJ183" i="2"/>
  <c r="AK183" i="2"/>
  <c r="AL183" i="2"/>
  <c r="AM183" i="2"/>
  <c r="AN183" i="2"/>
  <c r="AO183" i="2"/>
  <c r="AP183" i="2"/>
  <c r="AQ183" i="2"/>
  <c r="AR183" i="2"/>
  <c r="AS183" i="2"/>
  <c r="AT183" i="2"/>
  <c r="AU183" i="2"/>
  <c r="AV183" i="2"/>
  <c r="AX183" i="2"/>
  <c r="AY183" i="2"/>
  <c r="AZ183" i="2"/>
  <c r="BA183" i="2"/>
  <c r="BB183" i="2"/>
  <c r="BC183" i="2"/>
  <c r="BD183" i="2"/>
  <c r="BE183" i="2"/>
  <c r="BF183" i="2"/>
  <c r="BG183" i="2"/>
  <c r="BH183" i="2"/>
  <c r="BI183" i="2"/>
  <c r="BJ183" i="2"/>
  <c r="BK183" i="2"/>
  <c r="BL183" i="2"/>
  <c r="BM183" i="2"/>
  <c r="BN183" i="2"/>
  <c r="BO183" i="2"/>
  <c r="BP183" i="2"/>
  <c r="BQ183" i="2"/>
  <c r="BR183" i="2"/>
  <c r="BS183" i="2"/>
  <c r="BT183" i="2"/>
  <c r="BU183" i="2"/>
  <c r="BV183" i="2"/>
  <c r="BW183" i="2"/>
  <c r="BX183" i="2"/>
  <c r="BY183" i="2"/>
  <c r="BZ183" i="2"/>
  <c r="CA183" i="2"/>
  <c r="CB183" i="2"/>
  <c r="CC183" i="2"/>
  <c r="CD183" i="2"/>
  <c r="CE183" i="2"/>
  <c r="CF183" i="2"/>
  <c r="CG183" i="2"/>
  <c r="CH183" i="2"/>
  <c r="CI183" i="2"/>
  <c r="CJ183" i="2"/>
  <c r="CK183" i="2"/>
  <c r="CL183" i="2"/>
  <c r="CM183" i="2"/>
  <c r="CN183" i="2"/>
  <c r="CO183" i="2"/>
  <c r="CP183" i="2"/>
  <c r="A184" i="2"/>
  <c r="B184" i="2"/>
  <c r="C184" i="2"/>
  <c r="D184" i="2"/>
  <c r="E184" i="2"/>
  <c r="F184" i="2"/>
  <c r="G184" i="2"/>
  <c r="H184" i="2"/>
  <c r="I184" i="2"/>
  <c r="J184" i="2"/>
  <c r="K184" i="2"/>
  <c r="L184" i="2"/>
  <c r="M184" i="2"/>
  <c r="N184" i="2"/>
  <c r="O184" i="2"/>
  <c r="Q184" i="2"/>
  <c r="R184" i="2"/>
  <c r="S184" i="2"/>
  <c r="T184" i="2"/>
  <c r="U184" i="2"/>
  <c r="W184" i="2"/>
  <c r="X184" i="2"/>
  <c r="Y184" i="2"/>
  <c r="AA184" i="2"/>
  <c r="AB184" i="2"/>
  <c r="AC184" i="2"/>
  <c r="AD184" i="2"/>
  <c r="AE184" i="2"/>
  <c r="AF184" i="2"/>
  <c r="AG184" i="2"/>
  <c r="AH184" i="2"/>
  <c r="AI184" i="2"/>
  <c r="AJ184" i="2"/>
  <c r="AK184" i="2"/>
  <c r="AL184" i="2"/>
  <c r="AM184" i="2"/>
  <c r="AN184" i="2"/>
  <c r="AO184" i="2"/>
  <c r="AP184" i="2"/>
  <c r="AQ184" i="2"/>
  <c r="AR184" i="2"/>
  <c r="AS184" i="2"/>
  <c r="AT184" i="2"/>
  <c r="AU184" i="2"/>
  <c r="AV184" i="2"/>
  <c r="AX184" i="2"/>
  <c r="AY184" i="2"/>
  <c r="AZ184" i="2"/>
  <c r="BA184" i="2"/>
  <c r="BB184" i="2"/>
  <c r="BC184" i="2"/>
  <c r="BD184" i="2"/>
  <c r="BE184" i="2"/>
  <c r="BF184" i="2"/>
  <c r="BG184" i="2"/>
  <c r="BH184" i="2"/>
  <c r="BI184" i="2"/>
  <c r="BJ184" i="2"/>
  <c r="BK184" i="2"/>
  <c r="BL184" i="2"/>
  <c r="BM184" i="2"/>
  <c r="BN184" i="2"/>
  <c r="BO184" i="2"/>
  <c r="BP184" i="2"/>
  <c r="BQ184" i="2"/>
  <c r="BR184" i="2"/>
  <c r="BS184" i="2"/>
  <c r="BT184" i="2"/>
  <c r="BU184" i="2"/>
  <c r="BV184" i="2"/>
  <c r="BW184" i="2"/>
  <c r="BX184" i="2"/>
  <c r="BY184" i="2"/>
  <c r="BZ184" i="2"/>
  <c r="CA184" i="2"/>
  <c r="CB184" i="2"/>
  <c r="CC184" i="2"/>
  <c r="CD184" i="2"/>
  <c r="CE184" i="2"/>
  <c r="CF184" i="2"/>
  <c r="CG184" i="2"/>
  <c r="CH184" i="2"/>
  <c r="CI184" i="2"/>
  <c r="CJ184" i="2"/>
  <c r="CK184" i="2"/>
  <c r="CL184" i="2"/>
  <c r="CM184" i="2"/>
  <c r="CN184" i="2"/>
  <c r="CO184" i="2"/>
  <c r="CP184" i="2"/>
  <c r="A185" i="2"/>
  <c r="B185" i="2"/>
  <c r="C185" i="2"/>
  <c r="D185" i="2"/>
  <c r="E185" i="2"/>
  <c r="F185" i="2"/>
  <c r="G185" i="2"/>
  <c r="H185" i="2"/>
  <c r="I185" i="2"/>
  <c r="J185" i="2"/>
  <c r="K185" i="2"/>
  <c r="L185" i="2"/>
  <c r="M185" i="2"/>
  <c r="N185" i="2"/>
  <c r="O185" i="2"/>
  <c r="Q185" i="2"/>
  <c r="R185" i="2"/>
  <c r="S185" i="2"/>
  <c r="T185" i="2"/>
  <c r="U185" i="2"/>
  <c r="W185" i="2"/>
  <c r="X185" i="2"/>
  <c r="Y185" i="2"/>
  <c r="AA185" i="2"/>
  <c r="AB185" i="2"/>
  <c r="AC185" i="2"/>
  <c r="AD185" i="2"/>
  <c r="AE185" i="2"/>
  <c r="AF185" i="2"/>
  <c r="AG185" i="2"/>
  <c r="AH185" i="2"/>
  <c r="AI185" i="2"/>
  <c r="AJ185" i="2"/>
  <c r="AK185" i="2"/>
  <c r="AL185" i="2"/>
  <c r="AM185" i="2"/>
  <c r="AN185" i="2"/>
  <c r="AO185" i="2"/>
  <c r="AP185" i="2"/>
  <c r="AQ185" i="2"/>
  <c r="AR185" i="2"/>
  <c r="AS185" i="2"/>
  <c r="AT185" i="2"/>
  <c r="AU185" i="2"/>
  <c r="AV185" i="2"/>
  <c r="AX185" i="2"/>
  <c r="AY185" i="2"/>
  <c r="AZ185" i="2"/>
  <c r="BA185" i="2"/>
  <c r="BB185" i="2"/>
  <c r="BC185" i="2"/>
  <c r="BD185" i="2"/>
  <c r="BE185" i="2"/>
  <c r="BF185" i="2"/>
  <c r="BG185" i="2"/>
  <c r="BH185" i="2"/>
  <c r="BI185" i="2"/>
  <c r="BJ185" i="2"/>
  <c r="BK185" i="2"/>
  <c r="BL185" i="2"/>
  <c r="BM185" i="2"/>
  <c r="BN185" i="2"/>
  <c r="BO185" i="2"/>
  <c r="BP185" i="2"/>
  <c r="BQ185" i="2"/>
  <c r="BR185" i="2"/>
  <c r="BS185" i="2"/>
  <c r="BT185" i="2"/>
  <c r="BU185" i="2"/>
  <c r="BV185" i="2"/>
  <c r="BW185" i="2"/>
  <c r="BX185" i="2"/>
  <c r="BY185" i="2"/>
  <c r="BZ185" i="2"/>
  <c r="CA185" i="2"/>
  <c r="CB185" i="2"/>
  <c r="CC185" i="2"/>
  <c r="CD185" i="2"/>
  <c r="CE185" i="2"/>
  <c r="CF185" i="2"/>
  <c r="CG185" i="2"/>
  <c r="CH185" i="2"/>
  <c r="CI185" i="2"/>
  <c r="CJ185" i="2"/>
  <c r="CK185" i="2"/>
  <c r="CL185" i="2"/>
  <c r="CM185" i="2"/>
  <c r="CN185" i="2"/>
  <c r="CO185" i="2"/>
  <c r="CP185" i="2"/>
  <c r="A186" i="2"/>
  <c r="B186" i="2"/>
  <c r="C186" i="2"/>
  <c r="D186" i="2"/>
  <c r="E186" i="2"/>
  <c r="F186" i="2"/>
  <c r="G186" i="2"/>
  <c r="H186" i="2"/>
  <c r="I186" i="2"/>
  <c r="J186" i="2"/>
  <c r="K186" i="2"/>
  <c r="L186" i="2"/>
  <c r="M186" i="2"/>
  <c r="N186" i="2"/>
  <c r="O186" i="2"/>
  <c r="Q186" i="2"/>
  <c r="R186" i="2"/>
  <c r="S186" i="2"/>
  <c r="T186" i="2"/>
  <c r="U186" i="2"/>
  <c r="W186" i="2"/>
  <c r="X186" i="2"/>
  <c r="Y186" i="2"/>
  <c r="AA186" i="2"/>
  <c r="AB186" i="2"/>
  <c r="AC186" i="2"/>
  <c r="AD186" i="2"/>
  <c r="AE186" i="2"/>
  <c r="AF186" i="2"/>
  <c r="AG186" i="2"/>
  <c r="AH186" i="2"/>
  <c r="AI186" i="2"/>
  <c r="AJ186" i="2"/>
  <c r="AK186" i="2"/>
  <c r="AL186" i="2"/>
  <c r="AM186" i="2"/>
  <c r="AN186" i="2"/>
  <c r="AO186" i="2"/>
  <c r="AP186" i="2"/>
  <c r="AQ186" i="2"/>
  <c r="AR186" i="2"/>
  <c r="AS186" i="2"/>
  <c r="AT186" i="2"/>
  <c r="AU186" i="2"/>
  <c r="AV186" i="2"/>
  <c r="AX186" i="2"/>
  <c r="AY186" i="2"/>
  <c r="AZ186" i="2"/>
  <c r="BA186" i="2"/>
  <c r="BB186" i="2"/>
  <c r="BC186" i="2"/>
  <c r="BD186" i="2"/>
  <c r="BE186" i="2"/>
  <c r="BF186" i="2"/>
  <c r="BG186" i="2"/>
  <c r="BH186" i="2"/>
  <c r="BI186" i="2"/>
  <c r="BJ186" i="2"/>
  <c r="BK186" i="2"/>
  <c r="BL186" i="2"/>
  <c r="BM186" i="2"/>
  <c r="BN186" i="2"/>
  <c r="BO186" i="2"/>
  <c r="BP186" i="2"/>
  <c r="BQ186" i="2"/>
  <c r="BR186" i="2"/>
  <c r="BS186" i="2"/>
  <c r="BT186" i="2"/>
  <c r="BU186" i="2"/>
  <c r="BV186" i="2"/>
  <c r="BW186" i="2"/>
  <c r="BX186" i="2"/>
  <c r="BY186" i="2"/>
  <c r="BZ186" i="2"/>
  <c r="CA186" i="2"/>
  <c r="CB186" i="2"/>
  <c r="CC186" i="2"/>
  <c r="CD186" i="2"/>
  <c r="CE186" i="2"/>
  <c r="CF186" i="2"/>
  <c r="CG186" i="2"/>
  <c r="CH186" i="2"/>
  <c r="CI186" i="2"/>
  <c r="CJ186" i="2"/>
  <c r="CK186" i="2"/>
  <c r="CL186" i="2"/>
  <c r="CM186" i="2"/>
  <c r="CN186" i="2"/>
  <c r="CO186" i="2"/>
  <c r="CP186" i="2"/>
  <c r="A187" i="2"/>
  <c r="B187" i="2"/>
  <c r="C187" i="2"/>
  <c r="D187" i="2"/>
  <c r="E187" i="2"/>
  <c r="F187" i="2"/>
  <c r="G187" i="2"/>
  <c r="H187" i="2"/>
  <c r="I187" i="2"/>
  <c r="J187" i="2"/>
  <c r="K187" i="2"/>
  <c r="L187" i="2"/>
  <c r="M187" i="2"/>
  <c r="N187" i="2"/>
  <c r="O187" i="2"/>
  <c r="Q187" i="2"/>
  <c r="R187" i="2"/>
  <c r="S187" i="2"/>
  <c r="T187" i="2"/>
  <c r="U187" i="2"/>
  <c r="W187" i="2"/>
  <c r="X187" i="2"/>
  <c r="Y187" i="2"/>
  <c r="AA187" i="2"/>
  <c r="AB187" i="2"/>
  <c r="AC187" i="2"/>
  <c r="AD187" i="2"/>
  <c r="AE187" i="2"/>
  <c r="AF187" i="2"/>
  <c r="AG187" i="2"/>
  <c r="AH187" i="2"/>
  <c r="AI187" i="2"/>
  <c r="AJ187" i="2"/>
  <c r="AK187" i="2"/>
  <c r="AL187" i="2"/>
  <c r="AM187" i="2"/>
  <c r="AN187" i="2"/>
  <c r="AO187" i="2"/>
  <c r="AP187" i="2"/>
  <c r="AQ187" i="2"/>
  <c r="AR187" i="2"/>
  <c r="AS187" i="2"/>
  <c r="AT187" i="2"/>
  <c r="AU187" i="2"/>
  <c r="AV187" i="2"/>
  <c r="AX187" i="2"/>
  <c r="AY187" i="2"/>
  <c r="AZ187" i="2"/>
  <c r="BA187" i="2"/>
  <c r="BB187" i="2"/>
  <c r="BC187" i="2"/>
  <c r="BD187" i="2"/>
  <c r="BE187" i="2"/>
  <c r="BF187" i="2"/>
  <c r="BG187" i="2"/>
  <c r="BH187" i="2"/>
  <c r="BI187" i="2"/>
  <c r="BJ187" i="2"/>
  <c r="BK187" i="2"/>
  <c r="BL187" i="2"/>
  <c r="BM187" i="2"/>
  <c r="BN187" i="2"/>
  <c r="BO187" i="2"/>
  <c r="BP187" i="2"/>
  <c r="BQ187" i="2"/>
  <c r="BR187" i="2"/>
  <c r="BS187" i="2"/>
  <c r="BT187" i="2"/>
  <c r="BU187" i="2"/>
  <c r="BV187" i="2"/>
  <c r="BW187" i="2"/>
  <c r="BX187" i="2"/>
  <c r="BY187" i="2"/>
  <c r="BZ187" i="2"/>
  <c r="CA187" i="2"/>
  <c r="CB187" i="2"/>
  <c r="CC187" i="2"/>
  <c r="CD187" i="2"/>
  <c r="CE187" i="2"/>
  <c r="CF187" i="2"/>
  <c r="CG187" i="2"/>
  <c r="CH187" i="2"/>
  <c r="CI187" i="2"/>
  <c r="CJ187" i="2"/>
  <c r="CK187" i="2"/>
  <c r="CL187" i="2"/>
  <c r="CM187" i="2"/>
  <c r="CN187" i="2"/>
  <c r="CO187" i="2"/>
  <c r="CP187" i="2"/>
  <c r="A188" i="2"/>
  <c r="B188" i="2"/>
  <c r="C188" i="2"/>
  <c r="D188" i="2"/>
  <c r="E188" i="2"/>
  <c r="F188" i="2"/>
  <c r="G188" i="2"/>
  <c r="H188" i="2"/>
  <c r="I188" i="2"/>
  <c r="J188" i="2"/>
  <c r="K188" i="2"/>
  <c r="L188" i="2"/>
  <c r="M188" i="2"/>
  <c r="N188" i="2"/>
  <c r="O188" i="2"/>
  <c r="Q188" i="2"/>
  <c r="R188" i="2"/>
  <c r="S188" i="2"/>
  <c r="T188" i="2"/>
  <c r="U188" i="2"/>
  <c r="W188" i="2"/>
  <c r="X188" i="2"/>
  <c r="Y188" i="2"/>
  <c r="AA188" i="2"/>
  <c r="AB188" i="2"/>
  <c r="AC188" i="2"/>
  <c r="AD188" i="2"/>
  <c r="AE188" i="2"/>
  <c r="AF188" i="2"/>
  <c r="AG188" i="2"/>
  <c r="AH188" i="2"/>
  <c r="AI188" i="2"/>
  <c r="AJ188" i="2"/>
  <c r="AK188" i="2"/>
  <c r="AL188" i="2"/>
  <c r="AM188" i="2"/>
  <c r="AN188" i="2"/>
  <c r="AO188" i="2"/>
  <c r="AP188" i="2"/>
  <c r="AQ188" i="2"/>
  <c r="AR188" i="2"/>
  <c r="AS188" i="2"/>
  <c r="AT188" i="2"/>
  <c r="AU188" i="2"/>
  <c r="AV188" i="2"/>
  <c r="AX188" i="2"/>
  <c r="AY188" i="2"/>
  <c r="AZ188" i="2"/>
  <c r="BA188" i="2"/>
  <c r="BB188" i="2"/>
  <c r="BC188" i="2"/>
  <c r="BD188" i="2"/>
  <c r="BE188" i="2"/>
  <c r="BF188" i="2"/>
  <c r="BG188" i="2"/>
  <c r="BH188" i="2"/>
  <c r="BI188" i="2"/>
  <c r="BJ188" i="2"/>
  <c r="BK188" i="2"/>
  <c r="BL188" i="2"/>
  <c r="BM188" i="2"/>
  <c r="BN188" i="2"/>
  <c r="BO188" i="2"/>
  <c r="BP188" i="2"/>
  <c r="BQ188" i="2"/>
  <c r="BR188" i="2"/>
  <c r="BS188" i="2"/>
  <c r="BT188" i="2"/>
  <c r="BU188" i="2"/>
  <c r="BV188" i="2"/>
  <c r="BW188" i="2"/>
  <c r="BX188" i="2"/>
  <c r="BY188" i="2"/>
  <c r="BZ188" i="2"/>
  <c r="CA188" i="2"/>
  <c r="CB188" i="2"/>
  <c r="CC188" i="2"/>
  <c r="CD188" i="2"/>
  <c r="CE188" i="2"/>
  <c r="CF188" i="2"/>
  <c r="CG188" i="2"/>
  <c r="CH188" i="2"/>
  <c r="CI188" i="2"/>
  <c r="CJ188" i="2"/>
  <c r="CK188" i="2"/>
  <c r="CL188" i="2"/>
  <c r="CM188" i="2"/>
  <c r="CN188" i="2"/>
  <c r="CO188" i="2"/>
  <c r="CP188" i="2"/>
  <c r="A189" i="2"/>
  <c r="B189" i="2"/>
  <c r="C189" i="2"/>
  <c r="D189" i="2"/>
  <c r="E189" i="2"/>
  <c r="F189" i="2"/>
  <c r="G189" i="2"/>
  <c r="H189" i="2"/>
  <c r="I189" i="2"/>
  <c r="J189" i="2"/>
  <c r="K189" i="2"/>
  <c r="L189" i="2"/>
  <c r="M189" i="2"/>
  <c r="N189" i="2"/>
  <c r="O189" i="2"/>
  <c r="Q189" i="2"/>
  <c r="R189" i="2"/>
  <c r="S189" i="2"/>
  <c r="T189" i="2"/>
  <c r="U189" i="2"/>
  <c r="W189" i="2"/>
  <c r="X189" i="2"/>
  <c r="Y189" i="2"/>
  <c r="AA189" i="2"/>
  <c r="AB189" i="2"/>
  <c r="AC189" i="2"/>
  <c r="AD189" i="2"/>
  <c r="AE189" i="2"/>
  <c r="AF189" i="2"/>
  <c r="AG189" i="2"/>
  <c r="AH189" i="2"/>
  <c r="AI189" i="2"/>
  <c r="AJ189" i="2"/>
  <c r="AK189" i="2"/>
  <c r="AL189" i="2"/>
  <c r="AM189" i="2"/>
  <c r="AN189" i="2"/>
  <c r="AO189" i="2"/>
  <c r="AP189" i="2"/>
  <c r="AQ189" i="2"/>
  <c r="AR189" i="2"/>
  <c r="AS189" i="2"/>
  <c r="AT189" i="2"/>
  <c r="AU189" i="2"/>
  <c r="AV189" i="2"/>
  <c r="AX189" i="2"/>
  <c r="AY189" i="2"/>
  <c r="AZ189" i="2"/>
  <c r="BA189" i="2"/>
  <c r="BB189" i="2"/>
  <c r="BC189" i="2"/>
  <c r="BD189" i="2"/>
  <c r="BE189" i="2"/>
  <c r="BF189" i="2"/>
  <c r="BG189" i="2"/>
  <c r="BH189" i="2"/>
  <c r="BI189" i="2"/>
  <c r="BJ189" i="2"/>
  <c r="BK189" i="2"/>
  <c r="BL189" i="2"/>
  <c r="BM189" i="2"/>
  <c r="BN189" i="2"/>
  <c r="BO189" i="2"/>
  <c r="BP189" i="2"/>
  <c r="BQ189" i="2"/>
  <c r="BR189" i="2"/>
  <c r="BS189" i="2"/>
  <c r="BT189" i="2"/>
  <c r="BU189" i="2"/>
  <c r="BV189" i="2"/>
  <c r="BW189" i="2"/>
  <c r="BX189" i="2"/>
  <c r="BY189" i="2"/>
  <c r="BZ189" i="2"/>
  <c r="CA189" i="2"/>
  <c r="CB189" i="2"/>
  <c r="CC189" i="2"/>
  <c r="CD189" i="2"/>
  <c r="CE189" i="2"/>
  <c r="CF189" i="2"/>
  <c r="CG189" i="2"/>
  <c r="CH189" i="2"/>
  <c r="CI189" i="2"/>
  <c r="CJ189" i="2"/>
  <c r="CK189" i="2"/>
  <c r="CL189" i="2"/>
  <c r="CM189" i="2"/>
  <c r="CN189" i="2"/>
  <c r="CO189" i="2"/>
  <c r="CP189" i="2"/>
  <c r="A190" i="2"/>
  <c r="B190" i="2"/>
  <c r="C190" i="2"/>
  <c r="D190" i="2"/>
  <c r="E190" i="2"/>
  <c r="F190" i="2"/>
  <c r="G190" i="2"/>
  <c r="H190" i="2"/>
  <c r="I190" i="2"/>
  <c r="J190" i="2"/>
  <c r="K190" i="2"/>
  <c r="L190" i="2"/>
  <c r="M190" i="2"/>
  <c r="N190" i="2"/>
  <c r="O190" i="2"/>
  <c r="Q190" i="2"/>
  <c r="R190" i="2"/>
  <c r="S190" i="2"/>
  <c r="T190" i="2"/>
  <c r="U190" i="2"/>
  <c r="W190" i="2"/>
  <c r="X190" i="2"/>
  <c r="Y190" i="2"/>
  <c r="AA190" i="2"/>
  <c r="AB190" i="2"/>
  <c r="AC190" i="2"/>
  <c r="AD190" i="2"/>
  <c r="AE190" i="2"/>
  <c r="AF190" i="2"/>
  <c r="AG190" i="2"/>
  <c r="AH190" i="2"/>
  <c r="AI190" i="2"/>
  <c r="AJ190" i="2"/>
  <c r="AK190" i="2"/>
  <c r="AL190" i="2"/>
  <c r="AM190" i="2"/>
  <c r="AN190" i="2"/>
  <c r="AO190" i="2"/>
  <c r="AP190" i="2"/>
  <c r="AQ190" i="2"/>
  <c r="AR190" i="2"/>
  <c r="AS190" i="2"/>
  <c r="AT190" i="2"/>
  <c r="AU190" i="2"/>
  <c r="AV190" i="2"/>
  <c r="AX190" i="2"/>
  <c r="AY190" i="2"/>
  <c r="AZ190" i="2"/>
  <c r="BA190" i="2"/>
  <c r="BB190" i="2"/>
  <c r="BC190" i="2"/>
  <c r="BD190" i="2"/>
  <c r="BE190" i="2"/>
  <c r="BF190" i="2"/>
  <c r="BG190" i="2"/>
  <c r="BH190" i="2"/>
  <c r="BI190" i="2"/>
  <c r="BJ190" i="2"/>
  <c r="BK190" i="2"/>
  <c r="BL190" i="2"/>
  <c r="BM190" i="2"/>
  <c r="BN190" i="2"/>
  <c r="BO190" i="2"/>
  <c r="BP190" i="2"/>
  <c r="BQ190" i="2"/>
  <c r="BR190" i="2"/>
  <c r="BS190" i="2"/>
  <c r="BT190" i="2"/>
  <c r="BU190" i="2"/>
  <c r="BV190" i="2"/>
  <c r="BW190" i="2"/>
  <c r="BX190" i="2"/>
  <c r="BY190" i="2"/>
  <c r="BZ190" i="2"/>
  <c r="CA190" i="2"/>
  <c r="CB190" i="2"/>
  <c r="CC190" i="2"/>
  <c r="CD190" i="2"/>
  <c r="CE190" i="2"/>
  <c r="CF190" i="2"/>
  <c r="CG190" i="2"/>
  <c r="CH190" i="2"/>
  <c r="CI190" i="2"/>
  <c r="CJ190" i="2"/>
  <c r="CK190" i="2"/>
  <c r="CL190" i="2"/>
  <c r="CM190" i="2"/>
  <c r="CN190" i="2"/>
  <c r="CO190" i="2"/>
  <c r="CP190" i="2"/>
  <c r="A191" i="2"/>
  <c r="B191" i="2"/>
  <c r="C191" i="2"/>
  <c r="D191" i="2"/>
  <c r="E191" i="2"/>
  <c r="F191" i="2"/>
  <c r="G191" i="2"/>
  <c r="H191" i="2"/>
  <c r="I191" i="2"/>
  <c r="J191" i="2"/>
  <c r="K191" i="2"/>
  <c r="L191" i="2"/>
  <c r="M191" i="2"/>
  <c r="N191" i="2"/>
  <c r="O191" i="2"/>
  <c r="Q191" i="2"/>
  <c r="R191" i="2"/>
  <c r="S191" i="2"/>
  <c r="T191" i="2"/>
  <c r="U191" i="2"/>
  <c r="W191" i="2"/>
  <c r="X191" i="2"/>
  <c r="Y191" i="2"/>
  <c r="AA191" i="2"/>
  <c r="AB191" i="2"/>
  <c r="AC191" i="2"/>
  <c r="AD191" i="2"/>
  <c r="AE191" i="2"/>
  <c r="AF191" i="2"/>
  <c r="AG191" i="2"/>
  <c r="AH191" i="2"/>
  <c r="AI191" i="2"/>
  <c r="AJ191" i="2"/>
  <c r="AK191" i="2"/>
  <c r="AL191" i="2"/>
  <c r="AM191" i="2"/>
  <c r="AN191" i="2"/>
  <c r="AO191" i="2"/>
  <c r="AP191" i="2"/>
  <c r="AQ191" i="2"/>
  <c r="AR191" i="2"/>
  <c r="AS191" i="2"/>
  <c r="AT191" i="2"/>
  <c r="AU191" i="2"/>
  <c r="AV191" i="2"/>
  <c r="AX191" i="2"/>
  <c r="AY191" i="2"/>
  <c r="AZ191" i="2"/>
  <c r="BA191" i="2"/>
  <c r="BB191" i="2"/>
  <c r="BC191" i="2"/>
  <c r="BD191" i="2"/>
  <c r="BE191" i="2"/>
  <c r="BF191" i="2"/>
  <c r="BG191" i="2"/>
  <c r="BH191" i="2"/>
  <c r="BI191" i="2"/>
  <c r="BJ191" i="2"/>
  <c r="BK191" i="2"/>
  <c r="BL191" i="2"/>
  <c r="BM191" i="2"/>
  <c r="BN191" i="2"/>
  <c r="BO191" i="2"/>
  <c r="BP191" i="2"/>
  <c r="BQ191" i="2"/>
  <c r="BR191" i="2"/>
  <c r="BS191" i="2"/>
  <c r="BT191" i="2"/>
  <c r="BU191" i="2"/>
  <c r="BV191" i="2"/>
  <c r="BW191" i="2"/>
  <c r="BX191" i="2"/>
  <c r="BY191" i="2"/>
  <c r="BZ191" i="2"/>
  <c r="CA191" i="2"/>
  <c r="CB191" i="2"/>
  <c r="CC191" i="2"/>
  <c r="CD191" i="2"/>
  <c r="CE191" i="2"/>
  <c r="CF191" i="2"/>
  <c r="CG191" i="2"/>
  <c r="CH191" i="2"/>
  <c r="CI191" i="2"/>
  <c r="CJ191" i="2"/>
  <c r="CK191" i="2"/>
  <c r="CL191" i="2"/>
  <c r="CM191" i="2"/>
  <c r="CN191" i="2"/>
  <c r="CO191" i="2"/>
  <c r="CP191" i="2"/>
  <c r="A192" i="2"/>
  <c r="B192" i="2"/>
  <c r="C192" i="2"/>
  <c r="D192" i="2"/>
  <c r="E192" i="2"/>
  <c r="F192" i="2"/>
  <c r="G192" i="2"/>
  <c r="H192" i="2"/>
  <c r="I192" i="2"/>
  <c r="J192" i="2"/>
  <c r="K192" i="2"/>
  <c r="L192" i="2"/>
  <c r="M192" i="2"/>
  <c r="N192" i="2"/>
  <c r="O192" i="2"/>
  <c r="Q192" i="2"/>
  <c r="R192" i="2"/>
  <c r="S192" i="2"/>
  <c r="T192" i="2"/>
  <c r="U192" i="2"/>
  <c r="W192" i="2"/>
  <c r="X192" i="2"/>
  <c r="Y192" i="2"/>
  <c r="AA192" i="2"/>
  <c r="AB192" i="2"/>
  <c r="AC192" i="2"/>
  <c r="AD192" i="2"/>
  <c r="AE192" i="2"/>
  <c r="AF192" i="2"/>
  <c r="AG192" i="2"/>
  <c r="AH192" i="2"/>
  <c r="AI192" i="2"/>
  <c r="AJ192" i="2"/>
  <c r="AK192" i="2"/>
  <c r="AL192" i="2"/>
  <c r="AM192" i="2"/>
  <c r="AN192" i="2"/>
  <c r="AO192" i="2"/>
  <c r="AP192" i="2"/>
  <c r="AQ192" i="2"/>
  <c r="AR192" i="2"/>
  <c r="AS192" i="2"/>
  <c r="AT192" i="2"/>
  <c r="AU192" i="2"/>
  <c r="AV192" i="2"/>
  <c r="AX192" i="2"/>
  <c r="AY192" i="2"/>
  <c r="AZ192" i="2"/>
  <c r="BA192" i="2"/>
  <c r="BB192" i="2"/>
  <c r="BC192" i="2"/>
  <c r="BD192" i="2"/>
  <c r="BE192" i="2"/>
  <c r="BF192" i="2"/>
  <c r="BG192" i="2"/>
  <c r="BH192" i="2"/>
  <c r="BI192" i="2"/>
  <c r="BJ192" i="2"/>
  <c r="BK192" i="2"/>
  <c r="BL192" i="2"/>
  <c r="BM192" i="2"/>
  <c r="BN192" i="2"/>
  <c r="BO192" i="2"/>
  <c r="BP192" i="2"/>
  <c r="BQ192" i="2"/>
  <c r="BR192" i="2"/>
  <c r="BS192" i="2"/>
  <c r="BT192" i="2"/>
  <c r="BU192" i="2"/>
  <c r="BV192" i="2"/>
  <c r="BW192" i="2"/>
  <c r="BX192" i="2"/>
  <c r="BY192" i="2"/>
  <c r="BZ192" i="2"/>
  <c r="CA192" i="2"/>
  <c r="CB192" i="2"/>
  <c r="CC192" i="2"/>
  <c r="CD192" i="2"/>
  <c r="CE192" i="2"/>
  <c r="CF192" i="2"/>
  <c r="CG192" i="2"/>
  <c r="CH192" i="2"/>
  <c r="CI192" i="2"/>
  <c r="CJ192" i="2"/>
  <c r="CK192" i="2"/>
  <c r="CL192" i="2"/>
  <c r="CM192" i="2"/>
  <c r="CN192" i="2"/>
  <c r="CO192" i="2"/>
  <c r="CP192" i="2"/>
  <c r="A193" i="2"/>
  <c r="B193" i="2"/>
  <c r="C193" i="2"/>
  <c r="D193" i="2"/>
  <c r="E193" i="2"/>
  <c r="F193" i="2"/>
  <c r="G193" i="2"/>
  <c r="H193" i="2"/>
  <c r="I193" i="2"/>
  <c r="J193" i="2"/>
  <c r="K193" i="2"/>
  <c r="L193" i="2"/>
  <c r="M193" i="2"/>
  <c r="N193" i="2"/>
  <c r="O193" i="2"/>
  <c r="Q193" i="2"/>
  <c r="R193" i="2"/>
  <c r="S193" i="2"/>
  <c r="T193" i="2"/>
  <c r="U193" i="2"/>
  <c r="W193" i="2"/>
  <c r="X193" i="2"/>
  <c r="Y193" i="2"/>
  <c r="AA193" i="2"/>
  <c r="AB193" i="2"/>
  <c r="AC193" i="2"/>
  <c r="AD193" i="2"/>
  <c r="AE193" i="2"/>
  <c r="AF193" i="2"/>
  <c r="AG193" i="2"/>
  <c r="AH193" i="2"/>
  <c r="AI193" i="2"/>
  <c r="AJ193" i="2"/>
  <c r="AK193" i="2"/>
  <c r="AL193" i="2"/>
  <c r="AM193" i="2"/>
  <c r="AN193" i="2"/>
  <c r="AO193" i="2"/>
  <c r="AP193" i="2"/>
  <c r="AQ193" i="2"/>
  <c r="AR193" i="2"/>
  <c r="AS193" i="2"/>
  <c r="AT193" i="2"/>
  <c r="AU193" i="2"/>
  <c r="AV193" i="2"/>
  <c r="AX193" i="2"/>
  <c r="AY193" i="2"/>
  <c r="AZ193" i="2"/>
  <c r="BA193" i="2"/>
  <c r="BB193" i="2"/>
  <c r="BC193" i="2"/>
  <c r="BD193" i="2"/>
  <c r="BE193" i="2"/>
  <c r="BF193" i="2"/>
  <c r="BG193" i="2"/>
  <c r="BH193" i="2"/>
  <c r="BI193" i="2"/>
  <c r="BJ193" i="2"/>
  <c r="BK193" i="2"/>
  <c r="BL193" i="2"/>
  <c r="BM193" i="2"/>
  <c r="BN193" i="2"/>
  <c r="BO193" i="2"/>
  <c r="BP193" i="2"/>
  <c r="BQ193" i="2"/>
  <c r="BR193" i="2"/>
  <c r="BS193" i="2"/>
  <c r="BT193" i="2"/>
  <c r="BU193" i="2"/>
  <c r="BV193" i="2"/>
  <c r="BW193" i="2"/>
  <c r="BX193" i="2"/>
  <c r="BY193" i="2"/>
  <c r="BZ193" i="2"/>
  <c r="CA193" i="2"/>
  <c r="CB193" i="2"/>
  <c r="CC193" i="2"/>
  <c r="CD193" i="2"/>
  <c r="CE193" i="2"/>
  <c r="CF193" i="2"/>
  <c r="CG193" i="2"/>
  <c r="CH193" i="2"/>
  <c r="CI193" i="2"/>
  <c r="CJ193" i="2"/>
  <c r="CK193" i="2"/>
  <c r="CL193" i="2"/>
  <c r="CM193" i="2"/>
  <c r="CN193" i="2"/>
  <c r="CO193" i="2"/>
  <c r="CP193" i="2"/>
  <c r="A194" i="2"/>
  <c r="B194" i="2"/>
  <c r="C194" i="2"/>
  <c r="D194" i="2"/>
  <c r="E194" i="2"/>
  <c r="F194" i="2"/>
  <c r="G194" i="2"/>
  <c r="H194" i="2"/>
  <c r="I194" i="2"/>
  <c r="J194" i="2"/>
  <c r="K194" i="2"/>
  <c r="L194" i="2"/>
  <c r="M194" i="2"/>
  <c r="N194" i="2"/>
  <c r="O194" i="2"/>
  <c r="Q194" i="2"/>
  <c r="R194" i="2"/>
  <c r="S194" i="2"/>
  <c r="T194" i="2"/>
  <c r="U194" i="2"/>
  <c r="W194" i="2"/>
  <c r="X194" i="2"/>
  <c r="Y194" i="2"/>
  <c r="AA194" i="2"/>
  <c r="AB194" i="2"/>
  <c r="AC194" i="2"/>
  <c r="AD194" i="2"/>
  <c r="AE194" i="2"/>
  <c r="AF194" i="2"/>
  <c r="AG194" i="2"/>
  <c r="AH194" i="2"/>
  <c r="AI194" i="2"/>
  <c r="AJ194" i="2"/>
  <c r="AK194" i="2"/>
  <c r="AL194" i="2"/>
  <c r="AM194" i="2"/>
  <c r="AN194" i="2"/>
  <c r="AO194" i="2"/>
  <c r="AP194" i="2"/>
  <c r="AQ194" i="2"/>
  <c r="AR194" i="2"/>
  <c r="AS194" i="2"/>
  <c r="AT194" i="2"/>
  <c r="AU194" i="2"/>
  <c r="AV194" i="2"/>
  <c r="AX194" i="2"/>
  <c r="AY194" i="2"/>
  <c r="AZ194" i="2"/>
  <c r="BA194" i="2"/>
  <c r="BB194" i="2"/>
  <c r="BC194" i="2"/>
  <c r="BD194" i="2"/>
  <c r="BE194" i="2"/>
  <c r="BF194" i="2"/>
  <c r="BG194" i="2"/>
  <c r="BH194" i="2"/>
  <c r="BI194" i="2"/>
  <c r="BJ194" i="2"/>
  <c r="BK194" i="2"/>
  <c r="BL194" i="2"/>
  <c r="BM194" i="2"/>
  <c r="BN194" i="2"/>
  <c r="BO194" i="2"/>
  <c r="BP194" i="2"/>
  <c r="BQ194" i="2"/>
  <c r="BR194" i="2"/>
  <c r="BS194" i="2"/>
  <c r="BT194" i="2"/>
  <c r="BU194" i="2"/>
  <c r="BV194" i="2"/>
  <c r="BW194" i="2"/>
  <c r="BX194" i="2"/>
  <c r="BY194" i="2"/>
  <c r="BZ194" i="2"/>
  <c r="CA194" i="2"/>
  <c r="CB194" i="2"/>
  <c r="CC194" i="2"/>
  <c r="CD194" i="2"/>
  <c r="CE194" i="2"/>
  <c r="CF194" i="2"/>
  <c r="CG194" i="2"/>
  <c r="CH194" i="2"/>
  <c r="CI194" i="2"/>
  <c r="CJ194" i="2"/>
  <c r="CK194" i="2"/>
  <c r="CL194" i="2"/>
  <c r="CM194" i="2"/>
  <c r="CN194" i="2"/>
  <c r="CO194" i="2"/>
  <c r="CP194" i="2"/>
  <c r="A195" i="2"/>
  <c r="B195" i="2"/>
  <c r="C195" i="2"/>
  <c r="D195" i="2"/>
  <c r="E195" i="2"/>
  <c r="F195" i="2"/>
  <c r="G195" i="2"/>
  <c r="H195" i="2"/>
  <c r="I195" i="2"/>
  <c r="J195" i="2"/>
  <c r="K195" i="2"/>
  <c r="L195" i="2"/>
  <c r="M195" i="2"/>
  <c r="N195" i="2"/>
  <c r="O195" i="2"/>
  <c r="Q195" i="2"/>
  <c r="R195" i="2"/>
  <c r="S195" i="2"/>
  <c r="T195" i="2"/>
  <c r="U195" i="2"/>
  <c r="W195" i="2"/>
  <c r="X195" i="2"/>
  <c r="Y195" i="2"/>
  <c r="AA195" i="2"/>
  <c r="AB195" i="2"/>
  <c r="AC195" i="2"/>
  <c r="AD195" i="2"/>
  <c r="AE195" i="2"/>
  <c r="AF195" i="2"/>
  <c r="AG195" i="2"/>
  <c r="AH195" i="2"/>
  <c r="AI195" i="2"/>
  <c r="AJ195" i="2"/>
  <c r="AK195" i="2"/>
  <c r="AL195" i="2"/>
  <c r="AM195" i="2"/>
  <c r="AN195" i="2"/>
  <c r="AO195" i="2"/>
  <c r="AP195" i="2"/>
  <c r="AQ195" i="2"/>
  <c r="AR195" i="2"/>
  <c r="AS195" i="2"/>
  <c r="AT195" i="2"/>
  <c r="AU195" i="2"/>
  <c r="AV195" i="2"/>
  <c r="AX195" i="2"/>
  <c r="AY195" i="2"/>
  <c r="AZ195" i="2"/>
  <c r="BA195" i="2"/>
  <c r="BB195" i="2"/>
  <c r="BC195" i="2"/>
  <c r="BD195" i="2"/>
  <c r="BE195" i="2"/>
  <c r="BF195" i="2"/>
  <c r="BG195" i="2"/>
  <c r="BH195" i="2"/>
  <c r="BI195" i="2"/>
  <c r="BJ195" i="2"/>
  <c r="BK195" i="2"/>
  <c r="BL195" i="2"/>
  <c r="BM195" i="2"/>
  <c r="BN195" i="2"/>
  <c r="BO195" i="2"/>
  <c r="BP195" i="2"/>
  <c r="BQ195" i="2"/>
  <c r="BR195" i="2"/>
  <c r="BS195" i="2"/>
  <c r="BT195" i="2"/>
  <c r="BU195" i="2"/>
  <c r="BV195" i="2"/>
  <c r="BW195" i="2"/>
  <c r="BX195" i="2"/>
  <c r="BY195" i="2"/>
  <c r="BZ195" i="2"/>
  <c r="CA195" i="2"/>
  <c r="CB195" i="2"/>
  <c r="CC195" i="2"/>
  <c r="CD195" i="2"/>
  <c r="CE195" i="2"/>
  <c r="CF195" i="2"/>
  <c r="CG195" i="2"/>
  <c r="CH195" i="2"/>
  <c r="CI195" i="2"/>
  <c r="CJ195" i="2"/>
  <c r="CK195" i="2"/>
  <c r="CL195" i="2"/>
  <c r="CM195" i="2"/>
  <c r="CN195" i="2"/>
  <c r="CO195" i="2"/>
  <c r="CP195" i="2"/>
  <c r="A196" i="2"/>
  <c r="B196" i="2"/>
  <c r="C196" i="2"/>
  <c r="D196" i="2"/>
  <c r="E196" i="2"/>
  <c r="F196" i="2"/>
  <c r="G196" i="2"/>
  <c r="H196" i="2"/>
  <c r="I196" i="2"/>
  <c r="J196" i="2"/>
  <c r="K196" i="2"/>
  <c r="L196" i="2"/>
  <c r="M196" i="2"/>
  <c r="N196" i="2"/>
  <c r="O196" i="2"/>
  <c r="Q196" i="2"/>
  <c r="R196" i="2"/>
  <c r="S196" i="2"/>
  <c r="T196" i="2"/>
  <c r="U196" i="2"/>
  <c r="W196" i="2"/>
  <c r="X196" i="2"/>
  <c r="Y196" i="2"/>
  <c r="AA196" i="2"/>
  <c r="AB196" i="2"/>
  <c r="AC196" i="2"/>
  <c r="AD196" i="2"/>
  <c r="AE196" i="2"/>
  <c r="AF196" i="2"/>
  <c r="AG196" i="2"/>
  <c r="AH196" i="2"/>
  <c r="AI196" i="2"/>
  <c r="AJ196" i="2"/>
  <c r="AK196" i="2"/>
  <c r="AL196" i="2"/>
  <c r="AM196" i="2"/>
  <c r="AN196" i="2"/>
  <c r="AO196" i="2"/>
  <c r="AP196" i="2"/>
  <c r="AQ196" i="2"/>
  <c r="AR196" i="2"/>
  <c r="AS196" i="2"/>
  <c r="AT196" i="2"/>
  <c r="AU196" i="2"/>
  <c r="AV196" i="2"/>
  <c r="AX196" i="2"/>
  <c r="AY196" i="2"/>
  <c r="AZ196" i="2"/>
  <c r="BA196" i="2"/>
  <c r="BB196" i="2"/>
  <c r="BC196" i="2"/>
  <c r="BD196" i="2"/>
  <c r="BE196" i="2"/>
  <c r="BF196" i="2"/>
  <c r="BG196" i="2"/>
  <c r="BH196" i="2"/>
  <c r="BI196" i="2"/>
  <c r="BJ196" i="2"/>
  <c r="BK196" i="2"/>
  <c r="BL196" i="2"/>
  <c r="BM196" i="2"/>
  <c r="BN196" i="2"/>
  <c r="BO196" i="2"/>
  <c r="BP196" i="2"/>
  <c r="BQ196" i="2"/>
  <c r="BR196" i="2"/>
  <c r="BS196" i="2"/>
  <c r="BT196" i="2"/>
  <c r="BU196" i="2"/>
  <c r="BV196" i="2"/>
  <c r="BW196" i="2"/>
  <c r="BX196" i="2"/>
  <c r="BY196" i="2"/>
  <c r="BZ196" i="2"/>
  <c r="CA196" i="2"/>
  <c r="CB196" i="2"/>
  <c r="CC196" i="2"/>
  <c r="CD196" i="2"/>
  <c r="CE196" i="2"/>
  <c r="CF196" i="2"/>
  <c r="CG196" i="2"/>
  <c r="CH196" i="2"/>
  <c r="CI196" i="2"/>
  <c r="CJ196" i="2"/>
  <c r="CK196" i="2"/>
  <c r="CL196" i="2"/>
  <c r="CM196" i="2"/>
  <c r="CN196" i="2"/>
  <c r="CO196" i="2"/>
  <c r="CP196" i="2"/>
  <c r="A197" i="2"/>
  <c r="B197" i="2"/>
  <c r="C197" i="2"/>
  <c r="D197" i="2"/>
  <c r="E197" i="2"/>
  <c r="F197" i="2"/>
  <c r="G197" i="2"/>
  <c r="H197" i="2"/>
  <c r="I197" i="2"/>
  <c r="J197" i="2"/>
  <c r="K197" i="2"/>
  <c r="L197" i="2"/>
  <c r="M197" i="2"/>
  <c r="N197" i="2"/>
  <c r="O197" i="2"/>
  <c r="Q197" i="2"/>
  <c r="R197" i="2"/>
  <c r="S197" i="2"/>
  <c r="T197" i="2"/>
  <c r="U197" i="2"/>
  <c r="W197" i="2"/>
  <c r="X197" i="2"/>
  <c r="Y197" i="2"/>
  <c r="AA197" i="2"/>
  <c r="AB197" i="2"/>
  <c r="AC197" i="2"/>
  <c r="AD197" i="2"/>
  <c r="AE197" i="2"/>
  <c r="AF197" i="2"/>
  <c r="AG197" i="2"/>
  <c r="AH197" i="2"/>
  <c r="AI197" i="2"/>
  <c r="AJ197" i="2"/>
  <c r="AK197" i="2"/>
  <c r="AL197" i="2"/>
  <c r="AM197" i="2"/>
  <c r="AN197" i="2"/>
  <c r="AO197" i="2"/>
  <c r="AP197" i="2"/>
  <c r="AQ197" i="2"/>
  <c r="AR197" i="2"/>
  <c r="AS197" i="2"/>
  <c r="AT197" i="2"/>
  <c r="AU197" i="2"/>
  <c r="AV197" i="2"/>
  <c r="AX197" i="2"/>
  <c r="AY197" i="2"/>
  <c r="AZ197" i="2"/>
  <c r="BA197" i="2"/>
  <c r="BB197" i="2"/>
  <c r="BC197" i="2"/>
  <c r="BD197" i="2"/>
  <c r="BE197" i="2"/>
  <c r="BF197" i="2"/>
  <c r="BG197" i="2"/>
  <c r="BH197" i="2"/>
  <c r="BI197" i="2"/>
  <c r="BJ197" i="2"/>
  <c r="BK197" i="2"/>
  <c r="BL197" i="2"/>
  <c r="BM197" i="2"/>
  <c r="BN197" i="2"/>
  <c r="BO197" i="2"/>
  <c r="BP197" i="2"/>
  <c r="BQ197" i="2"/>
  <c r="BR197" i="2"/>
  <c r="BS197" i="2"/>
  <c r="BT197" i="2"/>
  <c r="BU197" i="2"/>
  <c r="BV197" i="2"/>
  <c r="BW197" i="2"/>
  <c r="BX197" i="2"/>
  <c r="BY197" i="2"/>
  <c r="BZ197" i="2"/>
  <c r="CA197" i="2"/>
  <c r="CB197" i="2"/>
  <c r="CC197" i="2"/>
  <c r="CD197" i="2"/>
  <c r="CE197" i="2"/>
  <c r="CF197" i="2"/>
  <c r="CG197" i="2"/>
  <c r="CH197" i="2"/>
  <c r="CI197" i="2"/>
  <c r="CJ197" i="2"/>
  <c r="CK197" i="2"/>
  <c r="CL197" i="2"/>
  <c r="CM197" i="2"/>
  <c r="CN197" i="2"/>
  <c r="CO197" i="2"/>
  <c r="CP197" i="2"/>
  <c r="A198" i="2"/>
  <c r="B198" i="2"/>
  <c r="C198" i="2"/>
  <c r="D198" i="2"/>
  <c r="E198" i="2"/>
  <c r="F198" i="2"/>
  <c r="G198" i="2"/>
  <c r="H198" i="2"/>
  <c r="I198" i="2"/>
  <c r="J198" i="2"/>
  <c r="K198" i="2"/>
  <c r="L198" i="2"/>
  <c r="M198" i="2"/>
  <c r="N198" i="2"/>
  <c r="O198" i="2"/>
  <c r="Q198" i="2"/>
  <c r="R198" i="2"/>
  <c r="S198" i="2"/>
  <c r="T198" i="2"/>
  <c r="U198" i="2"/>
  <c r="W198" i="2"/>
  <c r="X198" i="2"/>
  <c r="Y198" i="2"/>
  <c r="AA198" i="2"/>
  <c r="AB198" i="2"/>
  <c r="AC198" i="2"/>
  <c r="AD198" i="2"/>
  <c r="AE198" i="2"/>
  <c r="AF198" i="2"/>
  <c r="AG198" i="2"/>
  <c r="AH198" i="2"/>
  <c r="AI198" i="2"/>
  <c r="AJ198" i="2"/>
  <c r="AK198" i="2"/>
  <c r="AL198" i="2"/>
  <c r="AM198" i="2"/>
  <c r="AN198" i="2"/>
  <c r="AO198" i="2"/>
  <c r="AP198" i="2"/>
  <c r="AQ198" i="2"/>
  <c r="AR198" i="2"/>
  <c r="AS198" i="2"/>
  <c r="AT198" i="2"/>
  <c r="AU198" i="2"/>
  <c r="AV198" i="2"/>
  <c r="AX198" i="2"/>
  <c r="AY198" i="2"/>
  <c r="AZ198" i="2"/>
  <c r="BA198" i="2"/>
  <c r="BB198" i="2"/>
  <c r="BC198" i="2"/>
  <c r="BD198" i="2"/>
  <c r="BE198" i="2"/>
  <c r="BF198" i="2"/>
  <c r="BG198" i="2"/>
  <c r="BH198" i="2"/>
  <c r="BI198" i="2"/>
  <c r="BJ198" i="2"/>
  <c r="BK198" i="2"/>
  <c r="BL198" i="2"/>
  <c r="BM198" i="2"/>
  <c r="BN198" i="2"/>
  <c r="BO198" i="2"/>
  <c r="BP198" i="2"/>
  <c r="BQ198" i="2"/>
  <c r="BR198" i="2"/>
  <c r="BS198" i="2"/>
  <c r="BT198" i="2"/>
  <c r="BU198" i="2"/>
  <c r="BV198" i="2"/>
  <c r="BW198" i="2"/>
  <c r="BX198" i="2"/>
  <c r="BY198" i="2"/>
  <c r="BZ198" i="2"/>
  <c r="CA198" i="2"/>
  <c r="CB198" i="2"/>
  <c r="CC198" i="2"/>
  <c r="CD198" i="2"/>
  <c r="CE198" i="2"/>
  <c r="CF198" i="2"/>
  <c r="CG198" i="2"/>
  <c r="CH198" i="2"/>
  <c r="CI198" i="2"/>
  <c r="CJ198" i="2"/>
  <c r="CK198" i="2"/>
  <c r="CL198" i="2"/>
  <c r="CM198" i="2"/>
  <c r="CN198" i="2"/>
  <c r="CO198" i="2"/>
  <c r="CP198" i="2"/>
  <c r="A199" i="2"/>
  <c r="B199" i="2"/>
  <c r="C199" i="2"/>
  <c r="D199" i="2"/>
  <c r="E199" i="2"/>
  <c r="F199" i="2"/>
  <c r="G199" i="2"/>
  <c r="H199" i="2"/>
  <c r="I199" i="2"/>
  <c r="J199" i="2"/>
  <c r="K199" i="2"/>
  <c r="L199" i="2"/>
  <c r="M199" i="2"/>
  <c r="N199" i="2"/>
  <c r="O199" i="2"/>
  <c r="Q199" i="2"/>
  <c r="R199" i="2"/>
  <c r="S199" i="2"/>
  <c r="T199" i="2"/>
  <c r="U199" i="2"/>
  <c r="W199" i="2"/>
  <c r="X199" i="2"/>
  <c r="Y199" i="2"/>
  <c r="AA199" i="2"/>
  <c r="AB199" i="2"/>
  <c r="AC199" i="2"/>
  <c r="AD199" i="2"/>
  <c r="AE199" i="2"/>
  <c r="AF199" i="2"/>
  <c r="AG199" i="2"/>
  <c r="AH199" i="2"/>
  <c r="AI199" i="2"/>
  <c r="AJ199" i="2"/>
  <c r="AK199" i="2"/>
  <c r="AL199" i="2"/>
  <c r="AM199" i="2"/>
  <c r="AN199" i="2"/>
  <c r="AO199" i="2"/>
  <c r="AP199" i="2"/>
  <c r="AQ199" i="2"/>
  <c r="AR199" i="2"/>
  <c r="AS199" i="2"/>
  <c r="AT199" i="2"/>
  <c r="AU199" i="2"/>
  <c r="AV199" i="2"/>
  <c r="AX199" i="2"/>
  <c r="AY199" i="2"/>
  <c r="AZ199" i="2"/>
  <c r="BA199" i="2"/>
  <c r="BB199" i="2"/>
  <c r="BC199" i="2"/>
  <c r="BD199" i="2"/>
  <c r="BE199" i="2"/>
  <c r="BF199" i="2"/>
  <c r="BG199" i="2"/>
  <c r="BH199" i="2"/>
  <c r="BI199" i="2"/>
  <c r="BJ199" i="2"/>
  <c r="BK199" i="2"/>
  <c r="BL199" i="2"/>
  <c r="BM199" i="2"/>
  <c r="BN199" i="2"/>
  <c r="BO199" i="2"/>
  <c r="BP199" i="2"/>
  <c r="BQ199" i="2"/>
  <c r="BR199" i="2"/>
  <c r="BS199" i="2"/>
  <c r="BT199" i="2"/>
  <c r="BU199" i="2"/>
  <c r="BV199" i="2"/>
  <c r="BW199" i="2"/>
  <c r="BX199" i="2"/>
  <c r="BY199" i="2"/>
  <c r="BZ199" i="2"/>
  <c r="CA199" i="2"/>
  <c r="CB199" i="2"/>
  <c r="CC199" i="2"/>
  <c r="CD199" i="2"/>
  <c r="CE199" i="2"/>
  <c r="CF199" i="2"/>
  <c r="CG199" i="2"/>
  <c r="CH199" i="2"/>
  <c r="CI199" i="2"/>
  <c r="CJ199" i="2"/>
  <c r="CK199" i="2"/>
  <c r="CL199" i="2"/>
  <c r="CM199" i="2"/>
  <c r="CN199" i="2"/>
  <c r="CO199" i="2"/>
  <c r="CP199" i="2"/>
  <c r="A200" i="2"/>
  <c r="B200" i="2"/>
  <c r="C200" i="2"/>
  <c r="D200" i="2"/>
  <c r="E200" i="2"/>
  <c r="F200" i="2"/>
  <c r="G200" i="2"/>
  <c r="H200" i="2"/>
  <c r="I200" i="2"/>
  <c r="J200" i="2"/>
  <c r="K200" i="2"/>
  <c r="L200" i="2"/>
  <c r="M200" i="2"/>
  <c r="N200" i="2"/>
  <c r="O200" i="2"/>
  <c r="Q200" i="2"/>
  <c r="R200" i="2"/>
  <c r="S200" i="2"/>
  <c r="T200" i="2"/>
  <c r="U200" i="2"/>
  <c r="W200" i="2"/>
  <c r="X200" i="2"/>
  <c r="Y200" i="2"/>
  <c r="AA200" i="2"/>
  <c r="AB200" i="2"/>
  <c r="AC200" i="2"/>
  <c r="AD200" i="2"/>
  <c r="AE200" i="2"/>
  <c r="AF200" i="2"/>
  <c r="AG200" i="2"/>
  <c r="AH200" i="2"/>
  <c r="AI200" i="2"/>
  <c r="AJ200" i="2"/>
  <c r="AK200" i="2"/>
  <c r="AL200" i="2"/>
  <c r="AM200" i="2"/>
  <c r="AN200" i="2"/>
  <c r="AO200" i="2"/>
  <c r="AP200" i="2"/>
  <c r="AQ200" i="2"/>
  <c r="AR200" i="2"/>
  <c r="AS200" i="2"/>
  <c r="AT200" i="2"/>
  <c r="AU200" i="2"/>
  <c r="AV200" i="2"/>
  <c r="AX200" i="2"/>
  <c r="AY200" i="2"/>
  <c r="AZ200" i="2"/>
  <c r="BA200" i="2"/>
  <c r="BB200" i="2"/>
  <c r="BC200" i="2"/>
  <c r="BD200" i="2"/>
  <c r="BE200" i="2"/>
  <c r="BF200" i="2"/>
  <c r="BG200" i="2"/>
  <c r="BH200" i="2"/>
  <c r="BI200" i="2"/>
  <c r="BJ200" i="2"/>
  <c r="BK200" i="2"/>
  <c r="BL200" i="2"/>
  <c r="BM200" i="2"/>
  <c r="BN200" i="2"/>
  <c r="BO200" i="2"/>
  <c r="BP200" i="2"/>
  <c r="BQ200" i="2"/>
  <c r="BR200" i="2"/>
  <c r="BS200" i="2"/>
  <c r="BT200" i="2"/>
  <c r="BU200" i="2"/>
  <c r="BV200" i="2"/>
  <c r="BW200" i="2"/>
  <c r="BX200" i="2"/>
  <c r="BY200" i="2"/>
  <c r="BZ200" i="2"/>
  <c r="CA200" i="2"/>
  <c r="CB200" i="2"/>
  <c r="CC200" i="2"/>
  <c r="CD200" i="2"/>
  <c r="CE200" i="2"/>
  <c r="CF200" i="2"/>
  <c r="CG200" i="2"/>
  <c r="CH200" i="2"/>
  <c r="CI200" i="2"/>
  <c r="CJ200" i="2"/>
  <c r="CK200" i="2"/>
  <c r="CL200" i="2"/>
  <c r="CM200" i="2"/>
  <c r="CN200" i="2"/>
  <c r="CO200" i="2"/>
  <c r="CP200" i="2"/>
  <c r="A201" i="2"/>
  <c r="B201" i="2"/>
  <c r="C201" i="2"/>
  <c r="D201" i="2"/>
  <c r="E201" i="2"/>
  <c r="F201" i="2"/>
  <c r="G201" i="2"/>
  <c r="H201" i="2"/>
  <c r="I201" i="2"/>
  <c r="J201" i="2"/>
  <c r="K201" i="2"/>
  <c r="L201" i="2"/>
  <c r="M201" i="2"/>
  <c r="N201" i="2"/>
  <c r="O201" i="2"/>
  <c r="Q201" i="2"/>
  <c r="R201" i="2"/>
  <c r="S201" i="2"/>
  <c r="T201" i="2"/>
  <c r="U201" i="2"/>
  <c r="W201" i="2"/>
  <c r="X201" i="2"/>
  <c r="Y201" i="2"/>
  <c r="AA201" i="2"/>
  <c r="AB201" i="2"/>
  <c r="AC201" i="2"/>
  <c r="AD201" i="2"/>
  <c r="AE201" i="2"/>
  <c r="AF201" i="2"/>
  <c r="AG201" i="2"/>
  <c r="AH201" i="2"/>
  <c r="AI201" i="2"/>
  <c r="AJ201" i="2"/>
  <c r="AK201" i="2"/>
  <c r="AL201" i="2"/>
  <c r="AM201" i="2"/>
  <c r="AN201" i="2"/>
  <c r="AO201" i="2"/>
  <c r="AP201" i="2"/>
  <c r="AQ201" i="2"/>
  <c r="AR201" i="2"/>
  <c r="AS201" i="2"/>
  <c r="AT201" i="2"/>
  <c r="AU201" i="2"/>
  <c r="AV201" i="2"/>
  <c r="AX201" i="2"/>
  <c r="AY201" i="2"/>
  <c r="AZ201" i="2"/>
  <c r="BA201" i="2"/>
  <c r="BB201" i="2"/>
  <c r="BC201" i="2"/>
  <c r="BD201" i="2"/>
  <c r="BE201" i="2"/>
  <c r="BF201" i="2"/>
  <c r="BG201" i="2"/>
  <c r="BH201" i="2"/>
  <c r="BI201" i="2"/>
  <c r="BJ201" i="2"/>
  <c r="BK201" i="2"/>
  <c r="BL201" i="2"/>
  <c r="BM201" i="2"/>
  <c r="BN201" i="2"/>
  <c r="BO201" i="2"/>
  <c r="BP201" i="2"/>
  <c r="BQ201" i="2"/>
  <c r="BR201" i="2"/>
  <c r="BS201" i="2"/>
  <c r="BT201" i="2"/>
  <c r="BU201" i="2"/>
  <c r="BV201" i="2"/>
  <c r="BW201" i="2"/>
  <c r="BX201" i="2"/>
  <c r="BY201" i="2"/>
  <c r="BZ201" i="2"/>
  <c r="CA201" i="2"/>
  <c r="CB201" i="2"/>
  <c r="CC201" i="2"/>
  <c r="CD201" i="2"/>
  <c r="CE201" i="2"/>
  <c r="CF201" i="2"/>
  <c r="CG201" i="2"/>
  <c r="CH201" i="2"/>
  <c r="CI201" i="2"/>
  <c r="CJ201" i="2"/>
  <c r="CK201" i="2"/>
  <c r="CL201" i="2"/>
  <c r="CM201" i="2"/>
  <c r="CN201" i="2"/>
  <c r="CO201" i="2"/>
  <c r="CP201" i="2"/>
  <c r="A202" i="2"/>
  <c r="B202" i="2"/>
  <c r="C202" i="2"/>
  <c r="D202" i="2"/>
  <c r="E202" i="2"/>
  <c r="F202" i="2"/>
  <c r="G202" i="2"/>
  <c r="H202" i="2"/>
  <c r="I202" i="2"/>
  <c r="J202" i="2"/>
  <c r="K202" i="2"/>
  <c r="L202" i="2"/>
  <c r="M202" i="2"/>
  <c r="N202" i="2"/>
  <c r="O202" i="2"/>
  <c r="Q202" i="2"/>
  <c r="R202" i="2"/>
  <c r="S202" i="2"/>
  <c r="T202" i="2"/>
  <c r="U202" i="2"/>
  <c r="W202" i="2"/>
  <c r="X202" i="2"/>
  <c r="Y202" i="2"/>
  <c r="AA202" i="2"/>
  <c r="AB202" i="2"/>
  <c r="AC202" i="2"/>
  <c r="AD202" i="2"/>
  <c r="AE202" i="2"/>
  <c r="AF202" i="2"/>
  <c r="AG202" i="2"/>
  <c r="AH202" i="2"/>
  <c r="AI202" i="2"/>
  <c r="AJ202" i="2"/>
  <c r="AK202" i="2"/>
  <c r="AL202" i="2"/>
  <c r="AM202" i="2"/>
  <c r="AN202" i="2"/>
  <c r="AO202" i="2"/>
  <c r="AP202" i="2"/>
  <c r="AQ202" i="2"/>
  <c r="AR202" i="2"/>
  <c r="AS202" i="2"/>
  <c r="AT202" i="2"/>
  <c r="AU202" i="2"/>
  <c r="AV202" i="2"/>
  <c r="AX202" i="2"/>
  <c r="AY202" i="2"/>
  <c r="AZ202" i="2"/>
  <c r="BA202" i="2"/>
  <c r="BB202" i="2"/>
  <c r="BC202" i="2"/>
  <c r="BD202" i="2"/>
  <c r="BE202" i="2"/>
  <c r="BF202" i="2"/>
  <c r="BG202" i="2"/>
  <c r="BH202" i="2"/>
  <c r="BI202" i="2"/>
  <c r="BJ202" i="2"/>
  <c r="BK202" i="2"/>
  <c r="BL202" i="2"/>
  <c r="BM202" i="2"/>
  <c r="BN202" i="2"/>
  <c r="BO202" i="2"/>
  <c r="BP202" i="2"/>
  <c r="BQ202" i="2"/>
  <c r="BR202" i="2"/>
  <c r="BS202" i="2"/>
  <c r="BT202" i="2"/>
  <c r="BU202" i="2"/>
  <c r="BV202" i="2"/>
  <c r="BW202" i="2"/>
  <c r="BX202" i="2"/>
  <c r="BY202" i="2"/>
  <c r="BZ202" i="2"/>
  <c r="CA202" i="2"/>
  <c r="CB202" i="2"/>
  <c r="CC202" i="2"/>
  <c r="CD202" i="2"/>
  <c r="CE202" i="2"/>
  <c r="CF202" i="2"/>
  <c r="CG202" i="2"/>
  <c r="CH202" i="2"/>
  <c r="CI202" i="2"/>
  <c r="CJ202" i="2"/>
  <c r="CK202" i="2"/>
  <c r="CL202" i="2"/>
  <c r="CM202" i="2"/>
  <c r="CN202" i="2"/>
  <c r="CO202" i="2"/>
  <c r="CP202" i="2"/>
  <c r="A203" i="2"/>
  <c r="B203" i="2"/>
  <c r="C203" i="2"/>
  <c r="D203" i="2"/>
  <c r="E203" i="2"/>
  <c r="F203" i="2"/>
  <c r="G203" i="2"/>
  <c r="H203" i="2"/>
  <c r="I203" i="2"/>
  <c r="J203" i="2"/>
  <c r="K203" i="2"/>
  <c r="L203" i="2"/>
  <c r="M203" i="2"/>
  <c r="N203" i="2"/>
  <c r="O203" i="2"/>
  <c r="Q203" i="2"/>
  <c r="R203" i="2"/>
  <c r="S203" i="2"/>
  <c r="T203" i="2"/>
  <c r="U203" i="2"/>
  <c r="W203" i="2"/>
  <c r="X203" i="2"/>
  <c r="Y203" i="2"/>
  <c r="AA203" i="2"/>
  <c r="AB203" i="2"/>
  <c r="AC203" i="2"/>
  <c r="AD203" i="2"/>
  <c r="AE203" i="2"/>
  <c r="AF203" i="2"/>
  <c r="AG203" i="2"/>
  <c r="AH203" i="2"/>
  <c r="AI203" i="2"/>
  <c r="AJ203" i="2"/>
  <c r="AK203" i="2"/>
  <c r="AL203" i="2"/>
  <c r="AM203" i="2"/>
  <c r="AN203" i="2"/>
  <c r="AO203" i="2"/>
  <c r="AP203" i="2"/>
  <c r="AQ203" i="2"/>
  <c r="AR203" i="2"/>
  <c r="AS203" i="2"/>
  <c r="AT203" i="2"/>
  <c r="AU203" i="2"/>
  <c r="AV203" i="2"/>
  <c r="AX203" i="2"/>
  <c r="AY203" i="2"/>
  <c r="AZ203" i="2"/>
  <c r="BA203" i="2"/>
  <c r="BB203" i="2"/>
  <c r="BC203" i="2"/>
  <c r="BD203" i="2"/>
  <c r="BE203" i="2"/>
  <c r="BF203" i="2"/>
  <c r="BG203" i="2"/>
  <c r="BH203" i="2"/>
  <c r="BI203" i="2"/>
  <c r="BJ203" i="2"/>
  <c r="BK203" i="2"/>
  <c r="BL203" i="2"/>
  <c r="BM203" i="2"/>
  <c r="BN203" i="2"/>
  <c r="BO203" i="2"/>
  <c r="BP203" i="2"/>
  <c r="BQ203" i="2"/>
  <c r="BR203" i="2"/>
  <c r="BS203" i="2"/>
  <c r="BT203" i="2"/>
  <c r="BU203" i="2"/>
  <c r="BV203" i="2"/>
  <c r="BW203" i="2"/>
  <c r="BX203" i="2"/>
  <c r="BY203" i="2"/>
  <c r="BZ203" i="2"/>
  <c r="CA203" i="2"/>
  <c r="CB203" i="2"/>
  <c r="CC203" i="2"/>
  <c r="CD203" i="2"/>
  <c r="CE203" i="2"/>
  <c r="CF203" i="2"/>
  <c r="CG203" i="2"/>
  <c r="CH203" i="2"/>
  <c r="CI203" i="2"/>
  <c r="CJ203" i="2"/>
  <c r="CK203" i="2"/>
  <c r="CL203" i="2"/>
  <c r="CM203" i="2"/>
  <c r="CN203" i="2"/>
  <c r="CO203" i="2"/>
  <c r="CP203" i="2"/>
  <c r="A204" i="2"/>
  <c r="B204" i="2"/>
  <c r="C204" i="2"/>
  <c r="D204" i="2"/>
  <c r="E204" i="2"/>
  <c r="F204" i="2"/>
  <c r="G204" i="2"/>
  <c r="H204" i="2"/>
  <c r="I204" i="2"/>
  <c r="J204" i="2"/>
  <c r="K204" i="2"/>
  <c r="L204" i="2"/>
  <c r="M204" i="2"/>
  <c r="N204" i="2"/>
  <c r="O204" i="2"/>
  <c r="Q204" i="2"/>
  <c r="R204" i="2"/>
  <c r="S204" i="2"/>
  <c r="T204" i="2"/>
  <c r="U204" i="2"/>
  <c r="W204" i="2"/>
  <c r="X204" i="2"/>
  <c r="Y204" i="2"/>
  <c r="AA204" i="2"/>
  <c r="AB204" i="2"/>
  <c r="AC204" i="2"/>
  <c r="AD204" i="2"/>
  <c r="AE204" i="2"/>
  <c r="AF204" i="2"/>
  <c r="AG204" i="2"/>
  <c r="AH204" i="2"/>
  <c r="AI204" i="2"/>
  <c r="AJ204" i="2"/>
  <c r="AK204" i="2"/>
  <c r="AL204" i="2"/>
  <c r="AM204" i="2"/>
  <c r="AN204" i="2"/>
  <c r="AO204" i="2"/>
  <c r="AP204" i="2"/>
  <c r="AQ204" i="2"/>
  <c r="AR204" i="2"/>
  <c r="AS204" i="2"/>
  <c r="AT204" i="2"/>
  <c r="AU204" i="2"/>
  <c r="AV204" i="2"/>
  <c r="AX204" i="2"/>
  <c r="AY204" i="2"/>
  <c r="AZ204" i="2"/>
  <c r="BA204" i="2"/>
  <c r="BB204" i="2"/>
  <c r="BC204" i="2"/>
  <c r="BD204" i="2"/>
  <c r="BE204" i="2"/>
  <c r="BF204" i="2"/>
  <c r="BG204" i="2"/>
  <c r="BH204" i="2"/>
  <c r="BI204" i="2"/>
  <c r="BJ204" i="2"/>
  <c r="BK204" i="2"/>
  <c r="BL204" i="2"/>
  <c r="BM204" i="2"/>
  <c r="BN204" i="2"/>
  <c r="BO204" i="2"/>
  <c r="BP204" i="2"/>
  <c r="BQ204" i="2"/>
  <c r="BR204" i="2"/>
  <c r="BS204" i="2"/>
  <c r="BT204" i="2"/>
  <c r="BU204" i="2"/>
  <c r="BV204" i="2"/>
  <c r="BW204" i="2"/>
  <c r="BX204" i="2"/>
  <c r="BY204" i="2"/>
  <c r="BZ204" i="2"/>
  <c r="CA204" i="2"/>
  <c r="CB204" i="2"/>
  <c r="CC204" i="2"/>
  <c r="CD204" i="2"/>
  <c r="CE204" i="2"/>
  <c r="CF204" i="2"/>
  <c r="CG204" i="2"/>
  <c r="CH204" i="2"/>
  <c r="CI204" i="2"/>
  <c r="CJ204" i="2"/>
  <c r="CK204" i="2"/>
  <c r="CL204" i="2"/>
  <c r="CM204" i="2"/>
  <c r="CN204" i="2"/>
  <c r="CO204" i="2"/>
  <c r="CP204" i="2"/>
  <c r="A205" i="2"/>
  <c r="B205" i="2"/>
  <c r="C205" i="2"/>
  <c r="D205" i="2"/>
  <c r="E205" i="2"/>
  <c r="F205" i="2"/>
  <c r="G205" i="2"/>
  <c r="H205" i="2"/>
  <c r="I205" i="2"/>
  <c r="J205" i="2"/>
  <c r="K205" i="2"/>
  <c r="L205" i="2"/>
  <c r="M205" i="2"/>
  <c r="N205" i="2"/>
  <c r="O205" i="2"/>
  <c r="Q205" i="2"/>
  <c r="R205" i="2"/>
  <c r="S205" i="2"/>
  <c r="T205" i="2"/>
  <c r="U205" i="2"/>
  <c r="W205" i="2"/>
  <c r="X205" i="2"/>
  <c r="Y205" i="2"/>
  <c r="AA205" i="2"/>
  <c r="AB205" i="2"/>
  <c r="AC205" i="2"/>
  <c r="AD205" i="2"/>
  <c r="AE205" i="2"/>
  <c r="AF205" i="2"/>
  <c r="AG205" i="2"/>
  <c r="AH205" i="2"/>
  <c r="AI205" i="2"/>
  <c r="AJ205" i="2"/>
  <c r="AK205" i="2"/>
  <c r="AL205" i="2"/>
  <c r="AM205" i="2"/>
  <c r="AN205" i="2"/>
  <c r="AO205" i="2"/>
  <c r="AP205" i="2"/>
  <c r="AQ205" i="2"/>
  <c r="AR205" i="2"/>
  <c r="AS205" i="2"/>
  <c r="AT205" i="2"/>
  <c r="AU205" i="2"/>
  <c r="AV205" i="2"/>
  <c r="AX205" i="2"/>
  <c r="AY205" i="2"/>
  <c r="AZ205" i="2"/>
  <c r="BA205" i="2"/>
  <c r="BB205" i="2"/>
  <c r="BC205" i="2"/>
  <c r="BD205" i="2"/>
  <c r="BE205" i="2"/>
  <c r="BF205" i="2"/>
  <c r="BG205" i="2"/>
  <c r="BH205" i="2"/>
  <c r="BI205" i="2"/>
  <c r="BJ205" i="2"/>
  <c r="BK205" i="2"/>
  <c r="BL205" i="2"/>
  <c r="BM205" i="2"/>
  <c r="BN205" i="2"/>
  <c r="BO205" i="2"/>
  <c r="BP205" i="2"/>
  <c r="BQ205" i="2"/>
  <c r="BR205" i="2"/>
  <c r="BS205" i="2"/>
  <c r="BT205" i="2"/>
  <c r="BU205" i="2"/>
  <c r="BV205" i="2"/>
  <c r="BW205" i="2"/>
  <c r="BX205" i="2"/>
  <c r="BY205" i="2"/>
  <c r="BZ205" i="2"/>
  <c r="CA205" i="2"/>
  <c r="CB205" i="2"/>
  <c r="CC205" i="2"/>
  <c r="CD205" i="2"/>
  <c r="CE205" i="2"/>
  <c r="CF205" i="2"/>
  <c r="CG205" i="2"/>
  <c r="CH205" i="2"/>
  <c r="CI205" i="2"/>
  <c r="CJ205" i="2"/>
  <c r="CK205" i="2"/>
  <c r="CL205" i="2"/>
  <c r="CM205" i="2"/>
  <c r="CN205" i="2"/>
  <c r="CO205" i="2"/>
  <c r="CP205" i="2"/>
  <c r="A206" i="2"/>
  <c r="B206" i="2"/>
  <c r="C206" i="2"/>
  <c r="D206" i="2"/>
  <c r="E206" i="2"/>
  <c r="F206" i="2"/>
  <c r="G206" i="2"/>
  <c r="H206" i="2"/>
  <c r="I206" i="2"/>
  <c r="J206" i="2"/>
  <c r="K206" i="2"/>
  <c r="L206" i="2"/>
  <c r="M206" i="2"/>
  <c r="N206" i="2"/>
  <c r="O206" i="2"/>
  <c r="Q206" i="2"/>
  <c r="R206" i="2"/>
  <c r="S206" i="2"/>
  <c r="T206" i="2"/>
  <c r="U206" i="2"/>
  <c r="W206" i="2"/>
  <c r="X206" i="2"/>
  <c r="Y206" i="2"/>
  <c r="AA206" i="2"/>
  <c r="AB206" i="2"/>
  <c r="AC206" i="2"/>
  <c r="AD206" i="2"/>
  <c r="AE206" i="2"/>
  <c r="AF206" i="2"/>
  <c r="AG206" i="2"/>
  <c r="AH206" i="2"/>
  <c r="AI206" i="2"/>
  <c r="AJ206" i="2"/>
  <c r="AK206" i="2"/>
  <c r="AL206" i="2"/>
  <c r="AM206" i="2"/>
  <c r="AN206" i="2"/>
  <c r="AO206" i="2"/>
  <c r="AP206" i="2"/>
  <c r="AQ206" i="2"/>
  <c r="AR206" i="2"/>
  <c r="AS206" i="2"/>
  <c r="AT206" i="2"/>
  <c r="AU206" i="2"/>
  <c r="AV206" i="2"/>
  <c r="AX206" i="2"/>
  <c r="AY206" i="2"/>
  <c r="AZ206" i="2"/>
  <c r="BA206" i="2"/>
  <c r="BB206" i="2"/>
  <c r="BC206" i="2"/>
  <c r="BD206" i="2"/>
  <c r="BE206" i="2"/>
  <c r="BF206" i="2"/>
  <c r="BG206" i="2"/>
  <c r="BH206" i="2"/>
  <c r="BI206" i="2"/>
  <c r="BJ206" i="2"/>
  <c r="BK206" i="2"/>
  <c r="BL206" i="2"/>
  <c r="BM206" i="2"/>
  <c r="BN206" i="2"/>
  <c r="BO206" i="2"/>
  <c r="BP206" i="2"/>
  <c r="BQ206" i="2"/>
  <c r="BR206" i="2"/>
  <c r="BS206" i="2"/>
  <c r="BT206" i="2"/>
  <c r="BU206" i="2"/>
  <c r="BV206" i="2"/>
  <c r="BW206" i="2"/>
  <c r="BX206" i="2"/>
  <c r="BY206" i="2"/>
  <c r="BZ206" i="2"/>
  <c r="CA206" i="2"/>
  <c r="CB206" i="2"/>
  <c r="CC206" i="2"/>
  <c r="CD206" i="2"/>
  <c r="CE206" i="2"/>
  <c r="CF206" i="2"/>
  <c r="CG206" i="2"/>
  <c r="CH206" i="2"/>
  <c r="CI206" i="2"/>
  <c r="CJ206" i="2"/>
  <c r="CK206" i="2"/>
  <c r="CL206" i="2"/>
  <c r="CM206" i="2"/>
  <c r="CN206" i="2"/>
  <c r="CO206" i="2"/>
  <c r="CP206" i="2"/>
  <c r="A207" i="2"/>
  <c r="B207" i="2"/>
  <c r="C207" i="2"/>
  <c r="D207" i="2"/>
  <c r="E207" i="2"/>
  <c r="F207" i="2"/>
  <c r="G207" i="2"/>
  <c r="H207" i="2"/>
  <c r="I207" i="2"/>
  <c r="J207" i="2"/>
  <c r="K207" i="2"/>
  <c r="L207" i="2"/>
  <c r="M207" i="2"/>
  <c r="N207" i="2"/>
  <c r="O207" i="2"/>
  <c r="Q207" i="2"/>
  <c r="R207" i="2"/>
  <c r="S207" i="2"/>
  <c r="T207" i="2"/>
  <c r="U207" i="2"/>
  <c r="W207" i="2"/>
  <c r="X207" i="2"/>
  <c r="Y207" i="2"/>
  <c r="AA207" i="2"/>
  <c r="AB207" i="2"/>
  <c r="AC207" i="2"/>
  <c r="AD207" i="2"/>
  <c r="AE207" i="2"/>
  <c r="AF207" i="2"/>
  <c r="AG207" i="2"/>
  <c r="AH207" i="2"/>
  <c r="AI207" i="2"/>
  <c r="AJ207" i="2"/>
  <c r="AK207" i="2"/>
  <c r="AL207" i="2"/>
  <c r="AM207" i="2"/>
  <c r="AN207" i="2"/>
  <c r="AO207" i="2"/>
  <c r="AP207" i="2"/>
  <c r="AQ207" i="2"/>
  <c r="AR207" i="2"/>
  <c r="AS207" i="2"/>
  <c r="AT207" i="2"/>
  <c r="AU207" i="2"/>
  <c r="AV207" i="2"/>
  <c r="AX207" i="2"/>
  <c r="AY207" i="2"/>
  <c r="AZ207" i="2"/>
  <c r="BA207" i="2"/>
  <c r="BB207" i="2"/>
  <c r="BC207" i="2"/>
  <c r="BD207" i="2"/>
  <c r="BE207" i="2"/>
  <c r="BF207" i="2"/>
  <c r="BG207" i="2"/>
  <c r="BH207" i="2"/>
  <c r="BI207" i="2"/>
  <c r="BJ207" i="2"/>
  <c r="BK207" i="2"/>
  <c r="BL207" i="2"/>
  <c r="BM207" i="2"/>
  <c r="BN207" i="2"/>
  <c r="BO207" i="2"/>
  <c r="BP207" i="2"/>
  <c r="BQ207" i="2"/>
  <c r="BR207" i="2"/>
  <c r="BS207" i="2"/>
  <c r="BT207" i="2"/>
  <c r="BU207" i="2"/>
  <c r="BV207" i="2"/>
  <c r="BW207" i="2"/>
  <c r="BX207" i="2"/>
  <c r="BY207" i="2"/>
  <c r="BZ207" i="2"/>
  <c r="CA207" i="2"/>
  <c r="CB207" i="2"/>
  <c r="CC207" i="2"/>
  <c r="CD207" i="2"/>
  <c r="CE207" i="2"/>
  <c r="CF207" i="2"/>
  <c r="CG207" i="2"/>
  <c r="CH207" i="2"/>
  <c r="CI207" i="2"/>
  <c r="CJ207" i="2"/>
  <c r="CK207" i="2"/>
  <c r="CL207" i="2"/>
  <c r="CM207" i="2"/>
  <c r="CN207" i="2"/>
  <c r="CO207" i="2"/>
  <c r="CP207" i="2"/>
  <c r="A208" i="2"/>
  <c r="B208" i="2"/>
  <c r="C208" i="2"/>
  <c r="D208" i="2"/>
  <c r="E208" i="2"/>
  <c r="F208" i="2"/>
  <c r="G208" i="2"/>
  <c r="H208" i="2"/>
  <c r="I208" i="2"/>
  <c r="J208" i="2"/>
  <c r="K208" i="2"/>
  <c r="L208" i="2"/>
  <c r="M208" i="2"/>
  <c r="N208" i="2"/>
  <c r="O208" i="2"/>
  <c r="Q208" i="2"/>
  <c r="R208" i="2"/>
  <c r="S208" i="2"/>
  <c r="T208" i="2"/>
  <c r="U208" i="2"/>
  <c r="W208" i="2"/>
  <c r="X208" i="2"/>
  <c r="Y208" i="2"/>
  <c r="AA208" i="2"/>
  <c r="AB208" i="2"/>
  <c r="AC208" i="2"/>
  <c r="AD208" i="2"/>
  <c r="AE208" i="2"/>
  <c r="AF208" i="2"/>
  <c r="AG208" i="2"/>
  <c r="AH208" i="2"/>
  <c r="AI208" i="2"/>
  <c r="AJ208" i="2"/>
  <c r="AK208" i="2"/>
  <c r="AL208" i="2"/>
  <c r="AM208" i="2"/>
  <c r="AN208" i="2"/>
  <c r="AO208" i="2"/>
  <c r="AP208" i="2"/>
  <c r="AQ208" i="2"/>
  <c r="AR208" i="2"/>
  <c r="AS208" i="2"/>
  <c r="AT208" i="2"/>
  <c r="AU208" i="2"/>
  <c r="AV208" i="2"/>
  <c r="AX208" i="2"/>
  <c r="AY208" i="2"/>
  <c r="AZ208" i="2"/>
  <c r="BA208" i="2"/>
  <c r="BB208" i="2"/>
  <c r="BC208" i="2"/>
  <c r="BD208" i="2"/>
  <c r="BE208" i="2"/>
  <c r="BF208" i="2"/>
  <c r="BG208" i="2"/>
  <c r="BH208" i="2"/>
  <c r="BI208" i="2"/>
  <c r="BJ208" i="2"/>
  <c r="BK208" i="2"/>
  <c r="BL208" i="2"/>
  <c r="BM208" i="2"/>
  <c r="BN208" i="2"/>
  <c r="BO208" i="2"/>
  <c r="BP208" i="2"/>
  <c r="BQ208" i="2"/>
  <c r="BR208" i="2"/>
  <c r="BS208" i="2"/>
  <c r="BT208" i="2"/>
  <c r="BU208" i="2"/>
  <c r="BV208" i="2"/>
  <c r="BW208" i="2"/>
  <c r="BX208" i="2"/>
  <c r="BY208" i="2"/>
  <c r="BZ208" i="2"/>
  <c r="CA208" i="2"/>
  <c r="CB208" i="2"/>
  <c r="CC208" i="2"/>
  <c r="CD208" i="2"/>
  <c r="CE208" i="2"/>
  <c r="CF208" i="2"/>
  <c r="CG208" i="2"/>
  <c r="CH208" i="2"/>
  <c r="CI208" i="2"/>
  <c r="CJ208" i="2"/>
  <c r="CK208" i="2"/>
  <c r="CL208" i="2"/>
  <c r="CM208" i="2"/>
  <c r="CN208" i="2"/>
  <c r="CO208" i="2"/>
  <c r="CP208" i="2"/>
  <c r="A209" i="2"/>
  <c r="B209" i="2"/>
  <c r="C209" i="2"/>
  <c r="D209" i="2"/>
  <c r="E209" i="2"/>
  <c r="F209" i="2"/>
  <c r="G209" i="2"/>
  <c r="H209" i="2"/>
  <c r="I209" i="2"/>
  <c r="J209" i="2"/>
  <c r="K209" i="2"/>
  <c r="L209" i="2"/>
  <c r="M209" i="2"/>
  <c r="N209" i="2"/>
  <c r="O209" i="2"/>
  <c r="Q209" i="2"/>
  <c r="R209" i="2"/>
  <c r="S209" i="2"/>
  <c r="T209" i="2"/>
  <c r="U209" i="2"/>
  <c r="W209" i="2"/>
  <c r="X209" i="2"/>
  <c r="Y209" i="2"/>
  <c r="AA209" i="2"/>
  <c r="AB209" i="2"/>
  <c r="AC209" i="2"/>
  <c r="AD209" i="2"/>
  <c r="AE209" i="2"/>
  <c r="AF209" i="2"/>
  <c r="AG209" i="2"/>
  <c r="AH209" i="2"/>
  <c r="AI209" i="2"/>
  <c r="AJ209" i="2"/>
  <c r="AK209" i="2"/>
  <c r="AL209" i="2"/>
  <c r="AM209" i="2"/>
  <c r="AN209" i="2"/>
  <c r="AO209" i="2"/>
  <c r="AP209" i="2"/>
  <c r="AQ209" i="2"/>
  <c r="AR209" i="2"/>
  <c r="AS209" i="2"/>
  <c r="AT209" i="2"/>
  <c r="AU209" i="2"/>
  <c r="AV209" i="2"/>
  <c r="AX209" i="2"/>
  <c r="AY209" i="2"/>
  <c r="AZ209" i="2"/>
  <c r="BA209" i="2"/>
  <c r="BB209" i="2"/>
  <c r="BC209" i="2"/>
  <c r="BD209" i="2"/>
  <c r="BE209" i="2"/>
  <c r="BF209" i="2"/>
  <c r="BG209" i="2"/>
  <c r="BH209" i="2"/>
  <c r="BI209" i="2"/>
  <c r="BJ209" i="2"/>
  <c r="BK209" i="2"/>
  <c r="BL209" i="2"/>
  <c r="BM209" i="2"/>
  <c r="BN209" i="2"/>
  <c r="BO209" i="2"/>
  <c r="BP209" i="2"/>
  <c r="BQ209" i="2"/>
  <c r="BR209" i="2"/>
  <c r="BS209" i="2"/>
  <c r="BT209" i="2"/>
  <c r="BU209" i="2"/>
  <c r="BV209" i="2"/>
  <c r="BW209" i="2"/>
  <c r="BX209" i="2"/>
  <c r="BY209" i="2"/>
  <c r="BZ209" i="2"/>
  <c r="CA209" i="2"/>
  <c r="CB209" i="2"/>
  <c r="CC209" i="2"/>
  <c r="CD209" i="2"/>
  <c r="CE209" i="2"/>
  <c r="CF209" i="2"/>
  <c r="CG209" i="2"/>
  <c r="CH209" i="2"/>
  <c r="CI209" i="2"/>
  <c r="CJ209" i="2"/>
  <c r="CK209" i="2"/>
  <c r="CL209" i="2"/>
  <c r="CM209" i="2"/>
  <c r="CN209" i="2"/>
  <c r="CO209" i="2"/>
  <c r="CP209" i="2"/>
  <c r="A210" i="2"/>
  <c r="B210" i="2"/>
  <c r="C210" i="2"/>
  <c r="D210" i="2"/>
  <c r="E210" i="2"/>
  <c r="F210" i="2"/>
  <c r="G210" i="2"/>
  <c r="H210" i="2"/>
  <c r="I210" i="2"/>
  <c r="J210" i="2"/>
  <c r="K210" i="2"/>
  <c r="L210" i="2"/>
  <c r="M210" i="2"/>
  <c r="N210" i="2"/>
  <c r="O210" i="2"/>
  <c r="Q210" i="2"/>
  <c r="R210" i="2"/>
  <c r="S210" i="2"/>
  <c r="T210" i="2"/>
  <c r="U210" i="2"/>
  <c r="W210" i="2"/>
  <c r="X210" i="2"/>
  <c r="Y210" i="2"/>
  <c r="AA210" i="2"/>
  <c r="AB210" i="2"/>
  <c r="AC210" i="2"/>
  <c r="AD210" i="2"/>
  <c r="AE210" i="2"/>
  <c r="AF210" i="2"/>
  <c r="AG210" i="2"/>
  <c r="AH210" i="2"/>
  <c r="AI210" i="2"/>
  <c r="AJ210" i="2"/>
  <c r="AK210" i="2"/>
  <c r="AL210" i="2"/>
  <c r="AM210" i="2"/>
  <c r="AN210" i="2"/>
  <c r="AO210" i="2"/>
  <c r="AP210" i="2"/>
  <c r="AQ210" i="2"/>
  <c r="AR210" i="2"/>
  <c r="AS210" i="2"/>
  <c r="AT210" i="2"/>
  <c r="AU210" i="2"/>
  <c r="AV210" i="2"/>
  <c r="AX210" i="2"/>
  <c r="AY210" i="2"/>
  <c r="AZ210" i="2"/>
  <c r="BA210" i="2"/>
  <c r="BB210" i="2"/>
  <c r="BC210" i="2"/>
  <c r="BD210" i="2"/>
  <c r="BE210" i="2"/>
  <c r="BF210" i="2"/>
  <c r="BG210" i="2"/>
  <c r="BH210" i="2"/>
  <c r="BI210" i="2"/>
  <c r="BJ210" i="2"/>
  <c r="BK210" i="2"/>
  <c r="BL210" i="2"/>
  <c r="BM210" i="2"/>
  <c r="BN210" i="2"/>
  <c r="BO210" i="2"/>
  <c r="BP210" i="2"/>
  <c r="BQ210" i="2"/>
  <c r="BR210" i="2"/>
  <c r="BS210" i="2"/>
  <c r="BT210" i="2"/>
  <c r="BU210" i="2"/>
  <c r="BV210" i="2"/>
  <c r="BW210" i="2"/>
  <c r="BX210" i="2"/>
  <c r="BY210" i="2"/>
  <c r="BZ210" i="2"/>
  <c r="CA210" i="2"/>
  <c r="CB210" i="2"/>
  <c r="CC210" i="2"/>
  <c r="CD210" i="2"/>
  <c r="CE210" i="2"/>
  <c r="CF210" i="2"/>
  <c r="CG210" i="2"/>
  <c r="CH210" i="2"/>
  <c r="CI210" i="2"/>
  <c r="CJ210" i="2"/>
  <c r="CK210" i="2"/>
  <c r="CL210" i="2"/>
  <c r="CM210" i="2"/>
  <c r="CN210" i="2"/>
  <c r="CO210" i="2"/>
  <c r="CP210" i="2"/>
  <c r="A211" i="2"/>
  <c r="B211" i="2"/>
  <c r="C211" i="2"/>
  <c r="D211" i="2"/>
  <c r="E211" i="2"/>
  <c r="F211" i="2"/>
  <c r="G211" i="2"/>
  <c r="H211" i="2"/>
  <c r="I211" i="2"/>
  <c r="J211" i="2"/>
  <c r="K211" i="2"/>
  <c r="L211" i="2"/>
  <c r="M211" i="2"/>
  <c r="N211" i="2"/>
  <c r="O211" i="2"/>
  <c r="Q211" i="2"/>
  <c r="R211" i="2"/>
  <c r="S211" i="2"/>
  <c r="T211" i="2"/>
  <c r="U211" i="2"/>
  <c r="W211" i="2"/>
  <c r="X211" i="2"/>
  <c r="Y211" i="2"/>
  <c r="AA211" i="2"/>
  <c r="AB211" i="2"/>
  <c r="AC211" i="2"/>
  <c r="AD211" i="2"/>
  <c r="AE211" i="2"/>
  <c r="AF211" i="2"/>
  <c r="AG211" i="2"/>
  <c r="AH211" i="2"/>
  <c r="AI211" i="2"/>
  <c r="AJ211" i="2"/>
  <c r="AK211" i="2"/>
  <c r="AL211" i="2"/>
  <c r="AM211" i="2"/>
  <c r="AN211" i="2"/>
  <c r="AO211" i="2"/>
  <c r="AP211" i="2"/>
  <c r="AQ211" i="2"/>
  <c r="AR211" i="2"/>
  <c r="AS211" i="2"/>
  <c r="AT211" i="2"/>
  <c r="AU211" i="2"/>
  <c r="AV211" i="2"/>
  <c r="AX211" i="2"/>
  <c r="AY211" i="2"/>
  <c r="AZ211" i="2"/>
  <c r="BA211" i="2"/>
  <c r="BB211" i="2"/>
  <c r="BC211" i="2"/>
  <c r="BD211" i="2"/>
  <c r="BE211" i="2"/>
  <c r="BF211" i="2"/>
  <c r="BG211" i="2"/>
  <c r="BH211" i="2"/>
  <c r="BI211" i="2"/>
  <c r="BJ211" i="2"/>
  <c r="BK211" i="2"/>
  <c r="BL211" i="2"/>
  <c r="BM211" i="2"/>
  <c r="BN211" i="2"/>
  <c r="BO211" i="2"/>
  <c r="BP211" i="2"/>
  <c r="BQ211" i="2"/>
  <c r="BR211" i="2"/>
  <c r="BS211" i="2"/>
  <c r="BT211" i="2"/>
  <c r="BU211" i="2"/>
  <c r="BV211" i="2"/>
  <c r="BW211" i="2"/>
  <c r="BX211" i="2"/>
  <c r="BY211" i="2"/>
  <c r="BZ211" i="2"/>
  <c r="CA211" i="2"/>
  <c r="CB211" i="2"/>
  <c r="CC211" i="2"/>
  <c r="CD211" i="2"/>
  <c r="CE211" i="2"/>
  <c r="CF211" i="2"/>
  <c r="CG211" i="2"/>
  <c r="CH211" i="2"/>
  <c r="CI211" i="2"/>
  <c r="CJ211" i="2"/>
  <c r="CK211" i="2"/>
  <c r="CL211" i="2"/>
  <c r="CM211" i="2"/>
  <c r="CN211" i="2"/>
  <c r="CO211" i="2"/>
  <c r="CP211" i="2"/>
  <c r="A212" i="2"/>
  <c r="B212" i="2"/>
  <c r="C212" i="2"/>
  <c r="D212" i="2"/>
  <c r="E212" i="2"/>
  <c r="F212" i="2"/>
  <c r="G212" i="2"/>
  <c r="H212" i="2"/>
  <c r="I212" i="2"/>
  <c r="J212" i="2"/>
  <c r="K212" i="2"/>
  <c r="L212" i="2"/>
  <c r="M212" i="2"/>
  <c r="N212" i="2"/>
  <c r="O212" i="2"/>
  <c r="Q212" i="2"/>
  <c r="R212" i="2"/>
  <c r="S212" i="2"/>
  <c r="T212" i="2"/>
  <c r="U212" i="2"/>
  <c r="W212" i="2"/>
  <c r="X212" i="2"/>
  <c r="Y212" i="2"/>
  <c r="AA212" i="2"/>
  <c r="AB212" i="2"/>
  <c r="AC212" i="2"/>
  <c r="AD212" i="2"/>
  <c r="AE212" i="2"/>
  <c r="AF212" i="2"/>
  <c r="AG212" i="2"/>
  <c r="AH212" i="2"/>
  <c r="AI212" i="2"/>
  <c r="AJ212" i="2"/>
  <c r="AK212" i="2"/>
  <c r="AL212" i="2"/>
  <c r="AM212" i="2"/>
  <c r="AN212" i="2"/>
  <c r="AO212" i="2"/>
  <c r="AP212" i="2"/>
  <c r="AQ212" i="2"/>
  <c r="AR212" i="2"/>
  <c r="AS212" i="2"/>
  <c r="AT212" i="2"/>
  <c r="AU212" i="2"/>
  <c r="AV212" i="2"/>
  <c r="AX212" i="2"/>
  <c r="AY212" i="2"/>
  <c r="AZ212" i="2"/>
  <c r="BA212" i="2"/>
  <c r="BB212" i="2"/>
  <c r="BC212" i="2"/>
  <c r="BD212" i="2"/>
  <c r="BE212" i="2"/>
  <c r="BF212" i="2"/>
  <c r="BG212" i="2"/>
  <c r="BH212" i="2"/>
  <c r="BI212" i="2"/>
  <c r="BJ212" i="2"/>
  <c r="BK212" i="2"/>
  <c r="BL212" i="2"/>
  <c r="BM212" i="2"/>
  <c r="BN212" i="2"/>
  <c r="BO212" i="2"/>
  <c r="BP212" i="2"/>
  <c r="BQ212" i="2"/>
  <c r="BR212" i="2"/>
  <c r="BS212" i="2"/>
  <c r="BT212" i="2"/>
  <c r="BU212" i="2"/>
  <c r="BV212" i="2"/>
  <c r="BW212" i="2"/>
  <c r="BX212" i="2"/>
  <c r="BY212" i="2"/>
  <c r="BZ212" i="2"/>
  <c r="CA212" i="2"/>
  <c r="CB212" i="2"/>
  <c r="CC212" i="2"/>
  <c r="CD212" i="2"/>
  <c r="CE212" i="2"/>
  <c r="CF212" i="2"/>
  <c r="CG212" i="2"/>
  <c r="CH212" i="2"/>
  <c r="CI212" i="2"/>
  <c r="CJ212" i="2"/>
  <c r="CK212" i="2"/>
  <c r="CL212" i="2"/>
  <c r="CM212" i="2"/>
  <c r="CN212" i="2"/>
  <c r="CO212" i="2"/>
  <c r="CP212" i="2"/>
  <c r="A213" i="2"/>
  <c r="B213" i="2"/>
  <c r="C213" i="2"/>
  <c r="D213" i="2"/>
  <c r="E213" i="2"/>
  <c r="F213" i="2"/>
  <c r="G213" i="2"/>
  <c r="H213" i="2"/>
  <c r="I213" i="2"/>
  <c r="J213" i="2"/>
  <c r="K213" i="2"/>
  <c r="L213" i="2"/>
  <c r="M213" i="2"/>
  <c r="N213" i="2"/>
  <c r="O213" i="2"/>
  <c r="Q213" i="2"/>
  <c r="R213" i="2"/>
  <c r="S213" i="2"/>
  <c r="T213" i="2"/>
  <c r="U213" i="2"/>
  <c r="W213" i="2"/>
  <c r="X213" i="2"/>
  <c r="Y213" i="2"/>
  <c r="AA213" i="2"/>
  <c r="AB213" i="2"/>
  <c r="AC213" i="2"/>
  <c r="AD213" i="2"/>
  <c r="AE213" i="2"/>
  <c r="AF213" i="2"/>
  <c r="AG213" i="2"/>
  <c r="AH213" i="2"/>
  <c r="AI213" i="2"/>
  <c r="AJ213" i="2"/>
  <c r="AK213" i="2"/>
  <c r="AL213" i="2"/>
  <c r="AM213" i="2"/>
  <c r="AN213" i="2"/>
  <c r="AO213" i="2"/>
  <c r="AP213" i="2"/>
  <c r="AQ213" i="2"/>
  <c r="AR213" i="2"/>
  <c r="AS213" i="2"/>
  <c r="AT213" i="2"/>
  <c r="AU213" i="2"/>
  <c r="AV213" i="2"/>
  <c r="AX213" i="2"/>
  <c r="AY213" i="2"/>
  <c r="AZ213" i="2"/>
  <c r="BA213" i="2"/>
  <c r="BB213" i="2"/>
  <c r="BC213" i="2"/>
  <c r="BD213" i="2"/>
  <c r="BE213" i="2"/>
  <c r="BF213" i="2"/>
  <c r="BG213" i="2"/>
  <c r="BH213" i="2"/>
  <c r="BI213" i="2"/>
  <c r="BJ213" i="2"/>
  <c r="BK213" i="2"/>
  <c r="BL213" i="2"/>
  <c r="BM213" i="2"/>
  <c r="BN213" i="2"/>
  <c r="BO213" i="2"/>
  <c r="BP213" i="2"/>
  <c r="BQ213" i="2"/>
  <c r="BR213" i="2"/>
  <c r="BS213" i="2"/>
  <c r="BT213" i="2"/>
  <c r="BU213" i="2"/>
  <c r="BV213" i="2"/>
  <c r="BW213" i="2"/>
  <c r="BX213" i="2"/>
  <c r="BY213" i="2"/>
  <c r="BZ213" i="2"/>
  <c r="CA213" i="2"/>
  <c r="CB213" i="2"/>
  <c r="CC213" i="2"/>
  <c r="CD213" i="2"/>
  <c r="CE213" i="2"/>
  <c r="CF213" i="2"/>
  <c r="CG213" i="2"/>
  <c r="CH213" i="2"/>
  <c r="CI213" i="2"/>
  <c r="CJ213" i="2"/>
  <c r="CK213" i="2"/>
  <c r="CL213" i="2"/>
  <c r="CM213" i="2"/>
  <c r="CN213" i="2"/>
  <c r="CO213" i="2"/>
  <c r="CP213" i="2"/>
  <c r="A214" i="2"/>
  <c r="B214" i="2"/>
  <c r="C214" i="2"/>
  <c r="D214" i="2"/>
  <c r="E214" i="2"/>
  <c r="F214" i="2"/>
  <c r="G214" i="2"/>
  <c r="H214" i="2"/>
  <c r="I214" i="2"/>
  <c r="J214" i="2"/>
  <c r="K214" i="2"/>
  <c r="L214" i="2"/>
  <c r="M214" i="2"/>
  <c r="N214" i="2"/>
  <c r="O214" i="2"/>
  <c r="Q214" i="2"/>
  <c r="R214" i="2"/>
  <c r="S214" i="2"/>
  <c r="T214" i="2"/>
  <c r="U214" i="2"/>
  <c r="W214" i="2"/>
  <c r="X214" i="2"/>
  <c r="Y214" i="2"/>
  <c r="AA214" i="2"/>
  <c r="AB214" i="2"/>
  <c r="AC214" i="2"/>
  <c r="AD214" i="2"/>
  <c r="AE214" i="2"/>
  <c r="AF214" i="2"/>
  <c r="AG214" i="2"/>
  <c r="AH214" i="2"/>
  <c r="AI214" i="2"/>
  <c r="AJ214" i="2"/>
  <c r="AK214" i="2"/>
  <c r="AL214" i="2"/>
  <c r="AM214" i="2"/>
  <c r="AN214" i="2"/>
  <c r="AO214" i="2"/>
  <c r="AP214" i="2"/>
  <c r="AQ214" i="2"/>
  <c r="AR214" i="2"/>
  <c r="AS214" i="2"/>
  <c r="AT214" i="2"/>
  <c r="AU214" i="2"/>
  <c r="AV214" i="2"/>
  <c r="AX214" i="2"/>
  <c r="AY214" i="2"/>
  <c r="AZ214" i="2"/>
  <c r="BA214" i="2"/>
  <c r="BB214" i="2"/>
  <c r="BC214" i="2"/>
  <c r="BD214" i="2"/>
  <c r="BE214" i="2"/>
  <c r="BF214" i="2"/>
  <c r="BG214" i="2"/>
  <c r="BH214" i="2"/>
  <c r="BI214" i="2"/>
  <c r="BJ214" i="2"/>
  <c r="BK214" i="2"/>
  <c r="BL214" i="2"/>
  <c r="BM214" i="2"/>
  <c r="BN214" i="2"/>
  <c r="BO214" i="2"/>
  <c r="BP214" i="2"/>
  <c r="BQ214" i="2"/>
  <c r="BR214" i="2"/>
  <c r="BS214" i="2"/>
  <c r="BT214" i="2"/>
  <c r="BU214" i="2"/>
  <c r="BV214" i="2"/>
  <c r="BW214" i="2"/>
  <c r="BX214" i="2"/>
  <c r="BY214" i="2"/>
  <c r="BZ214" i="2"/>
  <c r="CA214" i="2"/>
  <c r="CB214" i="2"/>
  <c r="CC214" i="2"/>
  <c r="CD214" i="2"/>
  <c r="CE214" i="2"/>
  <c r="CF214" i="2"/>
  <c r="CG214" i="2"/>
  <c r="CH214" i="2"/>
  <c r="CI214" i="2"/>
  <c r="CJ214" i="2"/>
  <c r="CK214" i="2"/>
  <c r="CL214" i="2"/>
  <c r="CM214" i="2"/>
  <c r="CN214" i="2"/>
  <c r="CO214" i="2"/>
  <c r="CP214" i="2"/>
  <c r="A215" i="2"/>
  <c r="B215" i="2"/>
  <c r="C215" i="2"/>
  <c r="D215" i="2"/>
  <c r="E215" i="2"/>
  <c r="F215" i="2"/>
  <c r="G215" i="2"/>
  <c r="H215" i="2"/>
  <c r="I215" i="2"/>
  <c r="J215" i="2"/>
  <c r="K215" i="2"/>
  <c r="L215" i="2"/>
  <c r="M215" i="2"/>
  <c r="N215" i="2"/>
  <c r="O215" i="2"/>
  <c r="Q215" i="2"/>
  <c r="R215" i="2"/>
  <c r="S215" i="2"/>
  <c r="T215" i="2"/>
  <c r="U215" i="2"/>
  <c r="W215" i="2"/>
  <c r="X215" i="2"/>
  <c r="Y215" i="2"/>
  <c r="AA215" i="2"/>
  <c r="AB215" i="2"/>
  <c r="AC215" i="2"/>
  <c r="AD215" i="2"/>
  <c r="AE215" i="2"/>
  <c r="AF215" i="2"/>
  <c r="AG215" i="2"/>
  <c r="AH215" i="2"/>
  <c r="AI215" i="2"/>
  <c r="AJ215" i="2"/>
  <c r="AK215" i="2"/>
  <c r="AL215" i="2"/>
  <c r="AM215" i="2"/>
  <c r="AN215" i="2"/>
  <c r="AO215" i="2"/>
  <c r="AP215" i="2"/>
  <c r="AQ215" i="2"/>
  <c r="AR215" i="2"/>
  <c r="AS215" i="2"/>
  <c r="AT215" i="2"/>
  <c r="AU215" i="2"/>
  <c r="AV215" i="2"/>
  <c r="AX215" i="2"/>
  <c r="AY215" i="2"/>
  <c r="AZ215" i="2"/>
  <c r="BA215" i="2"/>
  <c r="BB215" i="2"/>
  <c r="BC215" i="2"/>
  <c r="BD215" i="2"/>
  <c r="BE215" i="2"/>
  <c r="BF215" i="2"/>
  <c r="BG215" i="2"/>
  <c r="BH215" i="2"/>
  <c r="BI215" i="2"/>
  <c r="BJ215" i="2"/>
  <c r="BK215" i="2"/>
  <c r="BL215" i="2"/>
  <c r="BM215" i="2"/>
  <c r="BN215" i="2"/>
  <c r="BO215" i="2"/>
  <c r="BP215" i="2"/>
  <c r="BQ215" i="2"/>
  <c r="BR215" i="2"/>
  <c r="BS215" i="2"/>
  <c r="BT215" i="2"/>
  <c r="BU215" i="2"/>
  <c r="BV215" i="2"/>
  <c r="BW215" i="2"/>
  <c r="BX215" i="2"/>
  <c r="BY215" i="2"/>
  <c r="BZ215" i="2"/>
  <c r="CA215" i="2"/>
  <c r="CB215" i="2"/>
  <c r="CC215" i="2"/>
  <c r="CD215" i="2"/>
  <c r="CE215" i="2"/>
  <c r="CF215" i="2"/>
  <c r="CG215" i="2"/>
  <c r="CH215" i="2"/>
  <c r="CI215" i="2"/>
  <c r="CJ215" i="2"/>
  <c r="CK215" i="2"/>
  <c r="CL215" i="2"/>
  <c r="CM215" i="2"/>
  <c r="CN215" i="2"/>
  <c r="CO215" i="2"/>
  <c r="CP215" i="2"/>
  <c r="A216" i="2"/>
  <c r="B216" i="2"/>
  <c r="C216" i="2"/>
  <c r="D216" i="2"/>
  <c r="E216" i="2"/>
  <c r="F216" i="2"/>
  <c r="G216" i="2"/>
  <c r="H216" i="2"/>
  <c r="I216" i="2"/>
  <c r="J216" i="2"/>
  <c r="K216" i="2"/>
  <c r="L216" i="2"/>
  <c r="M216" i="2"/>
  <c r="N216" i="2"/>
  <c r="O216" i="2"/>
  <c r="Q216" i="2"/>
  <c r="R216" i="2"/>
  <c r="S216" i="2"/>
  <c r="T216" i="2"/>
  <c r="U216" i="2"/>
  <c r="W216" i="2"/>
  <c r="X216" i="2"/>
  <c r="Y216" i="2"/>
  <c r="AA216" i="2"/>
  <c r="AB216" i="2"/>
  <c r="AC216" i="2"/>
  <c r="AD216" i="2"/>
  <c r="AE216" i="2"/>
  <c r="AF216" i="2"/>
  <c r="AG216" i="2"/>
  <c r="AH216" i="2"/>
  <c r="AI216" i="2"/>
  <c r="AJ216" i="2"/>
  <c r="AK216" i="2"/>
  <c r="AL216" i="2"/>
  <c r="AM216" i="2"/>
  <c r="AN216" i="2"/>
  <c r="AO216" i="2"/>
  <c r="AP216" i="2"/>
  <c r="AQ216" i="2"/>
  <c r="AR216" i="2"/>
  <c r="AS216" i="2"/>
  <c r="AT216" i="2"/>
  <c r="AU216" i="2"/>
  <c r="AV216" i="2"/>
  <c r="AX216" i="2"/>
  <c r="AY216" i="2"/>
  <c r="AZ216" i="2"/>
  <c r="BA216" i="2"/>
  <c r="BB216" i="2"/>
  <c r="BC216" i="2"/>
  <c r="BD216" i="2"/>
  <c r="BE216" i="2"/>
  <c r="BF216" i="2"/>
  <c r="BG216" i="2"/>
  <c r="BH216" i="2"/>
  <c r="BI216" i="2"/>
  <c r="BJ216" i="2"/>
  <c r="BK216" i="2"/>
  <c r="BL216" i="2"/>
  <c r="BM216" i="2"/>
  <c r="BN216" i="2"/>
  <c r="BO216" i="2"/>
  <c r="BP216" i="2"/>
  <c r="BQ216" i="2"/>
  <c r="BR216" i="2"/>
  <c r="BS216" i="2"/>
  <c r="BT216" i="2"/>
  <c r="BU216" i="2"/>
  <c r="BV216" i="2"/>
  <c r="BW216" i="2"/>
  <c r="BX216" i="2"/>
  <c r="BY216" i="2"/>
  <c r="BZ216" i="2"/>
  <c r="CA216" i="2"/>
  <c r="CB216" i="2"/>
  <c r="CC216" i="2"/>
  <c r="CD216" i="2"/>
  <c r="CE216" i="2"/>
  <c r="CF216" i="2"/>
  <c r="CG216" i="2"/>
  <c r="CH216" i="2"/>
  <c r="CI216" i="2"/>
  <c r="CJ216" i="2"/>
  <c r="CK216" i="2"/>
  <c r="CL216" i="2"/>
  <c r="CM216" i="2"/>
  <c r="CN216" i="2"/>
  <c r="CO216" i="2"/>
  <c r="CP216" i="2"/>
  <c r="A217" i="2"/>
  <c r="B217" i="2"/>
  <c r="C217" i="2"/>
  <c r="D217" i="2"/>
  <c r="E217" i="2"/>
  <c r="F217" i="2"/>
  <c r="G217" i="2"/>
  <c r="H217" i="2"/>
  <c r="I217" i="2"/>
  <c r="J217" i="2"/>
  <c r="K217" i="2"/>
  <c r="L217" i="2"/>
  <c r="M217" i="2"/>
  <c r="N217" i="2"/>
  <c r="O217" i="2"/>
  <c r="Q217" i="2"/>
  <c r="R217" i="2"/>
  <c r="S217" i="2"/>
  <c r="T217" i="2"/>
  <c r="U217" i="2"/>
  <c r="W217" i="2"/>
  <c r="X217" i="2"/>
  <c r="Y217" i="2"/>
  <c r="AA217" i="2"/>
  <c r="AB217" i="2"/>
  <c r="AC217" i="2"/>
  <c r="AD217" i="2"/>
  <c r="AE217" i="2"/>
  <c r="AF217" i="2"/>
  <c r="AG217" i="2"/>
  <c r="AH217" i="2"/>
  <c r="AI217" i="2"/>
  <c r="AJ217" i="2"/>
  <c r="AK217" i="2"/>
  <c r="AL217" i="2"/>
  <c r="AM217" i="2"/>
  <c r="AN217" i="2"/>
  <c r="AO217" i="2"/>
  <c r="AP217" i="2"/>
  <c r="AQ217" i="2"/>
  <c r="AR217" i="2"/>
  <c r="AS217" i="2"/>
  <c r="AT217" i="2"/>
  <c r="AU217" i="2"/>
  <c r="AV217" i="2"/>
  <c r="AX217" i="2"/>
  <c r="AY217" i="2"/>
  <c r="AZ217" i="2"/>
  <c r="BA217" i="2"/>
  <c r="BB217" i="2"/>
  <c r="BC217" i="2"/>
  <c r="BD217" i="2"/>
  <c r="BE217" i="2"/>
  <c r="BF217" i="2"/>
  <c r="BG217" i="2"/>
  <c r="BH217" i="2"/>
  <c r="BI217" i="2"/>
  <c r="BJ217" i="2"/>
  <c r="BK217" i="2"/>
  <c r="BL217" i="2"/>
  <c r="BM217" i="2"/>
  <c r="BN217" i="2"/>
  <c r="BO217" i="2"/>
  <c r="BP217" i="2"/>
  <c r="BQ217" i="2"/>
  <c r="BR217" i="2"/>
  <c r="BS217" i="2"/>
  <c r="BT217" i="2"/>
  <c r="BU217" i="2"/>
  <c r="BV217" i="2"/>
  <c r="BW217" i="2"/>
  <c r="BX217" i="2"/>
  <c r="BY217" i="2"/>
  <c r="BZ217" i="2"/>
  <c r="CA217" i="2"/>
  <c r="CB217" i="2"/>
  <c r="CC217" i="2"/>
  <c r="CD217" i="2"/>
  <c r="CE217" i="2"/>
  <c r="CF217" i="2"/>
  <c r="CG217" i="2"/>
  <c r="CH217" i="2"/>
  <c r="CI217" i="2"/>
  <c r="CJ217" i="2"/>
  <c r="CK217" i="2"/>
  <c r="CL217" i="2"/>
  <c r="CM217" i="2"/>
  <c r="CN217" i="2"/>
  <c r="CO217" i="2"/>
  <c r="CP217" i="2"/>
  <c r="A218" i="2"/>
  <c r="B218" i="2"/>
  <c r="C218" i="2"/>
  <c r="D218" i="2"/>
  <c r="E218" i="2"/>
  <c r="F218" i="2"/>
  <c r="G218" i="2"/>
  <c r="H218" i="2"/>
  <c r="I218" i="2"/>
  <c r="J218" i="2"/>
  <c r="K218" i="2"/>
  <c r="L218" i="2"/>
  <c r="M218" i="2"/>
  <c r="N218" i="2"/>
  <c r="O218" i="2"/>
  <c r="Q218" i="2"/>
  <c r="R218" i="2"/>
  <c r="S218" i="2"/>
  <c r="T218" i="2"/>
  <c r="U218" i="2"/>
  <c r="W218" i="2"/>
  <c r="X218" i="2"/>
  <c r="Y218" i="2"/>
  <c r="AA218" i="2"/>
  <c r="AB218" i="2"/>
  <c r="AC218" i="2"/>
  <c r="AD218" i="2"/>
  <c r="AE218" i="2"/>
  <c r="AF218" i="2"/>
  <c r="AG218" i="2"/>
  <c r="AH218" i="2"/>
  <c r="AI218" i="2"/>
  <c r="AJ218" i="2"/>
  <c r="AK218" i="2"/>
  <c r="AL218" i="2"/>
  <c r="AM218" i="2"/>
  <c r="AN218" i="2"/>
  <c r="AO218" i="2"/>
  <c r="AP218" i="2"/>
  <c r="AQ218" i="2"/>
  <c r="AR218" i="2"/>
  <c r="AS218" i="2"/>
  <c r="AT218" i="2"/>
  <c r="AU218" i="2"/>
  <c r="AV218" i="2"/>
  <c r="AX218" i="2"/>
  <c r="AY218" i="2"/>
  <c r="AZ218" i="2"/>
  <c r="BA218" i="2"/>
  <c r="BB218" i="2"/>
  <c r="BC218" i="2"/>
  <c r="BD218" i="2"/>
  <c r="BE218" i="2"/>
  <c r="BF218" i="2"/>
  <c r="BG218" i="2"/>
  <c r="BH218" i="2"/>
  <c r="BI218" i="2"/>
  <c r="BJ218" i="2"/>
  <c r="BK218" i="2"/>
  <c r="BL218" i="2"/>
  <c r="BM218" i="2"/>
  <c r="BN218" i="2"/>
  <c r="BO218" i="2"/>
  <c r="BP218" i="2"/>
  <c r="BQ218" i="2"/>
  <c r="BR218" i="2"/>
  <c r="BS218" i="2"/>
  <c r="BT218" i="2"/>
  <c r="BU218" i="2"/>
  <c r="BV218" i="2"/>
  <c r="BW218" i="2"/>
  <c r="BX218" i="2"/>
  <c r="BY218" i="2"/>
  <c r="BZ218" i="2"/>
  <c r="CA218" i="2"/>
  <c r="CB218" i="2"/>
  <c r="CC218" i="2"/>
  <c r="CD218" i="2"/>
  <c r="CE218" i="2"/>
  <c r="CF218" i="2"/>
  <c r="CG218" i="2"/>
  <c r="CH218" i="2"/>
  <c r="CI218" i="2"/>
  <c r="CJ218" i="2"/>
  <c r="CK218" i="2"/>
  <c r="CL218" i="2"/>
  <c r="CM218" i="2"/>
  <c r="CN218" i="2"/>
  <c r="CO218" i="2"/>
  <c r="CP218" i="2"/>
  <c r="A219" i="2"/>
  <c r="B219" i="2"/>
  <c r="C219" i="2"/>
  <c r="D219" i="2"/>
  <c r="E219" i="2"/>
  <c r="F219" i="2"/>
  <c r="G219" i="2"/>
  <c r="H219" i="2"/>
  <c r="I219" i="2"/>
  <c r="J219" i="2"/>
  <c r="K219" i="2"/>
  <c r="L219" i="2"/>
  <c r="M219" i="2"/>
  <c r="N219" i="2"/>
  <c r="O219" i="2"/>
  <c r="Q219" i="2"/>
  <c r="R219" i="2"/>
  <c r="S219" i="2"/>
  <c r="T219" i="2"/>
  <c r="U219" i="2"/>
  <c r="W219" i="2"/>
  <c r="X219" i="2"/>
  <c r="Y219" i="2"/>
  <c r="AA219" i="2"/>
  <c r="AB219" i="2"/>
  <c r="AC219" i="2"/>
  <c r="AD219" i="2"/>
  <c r="AE219" i="2"/>
  <c r="AF219" i="2"/>
  <c r="AG219" i="2"/>
  <c r="AH219" i="2"/>
  <c r="AI219" i="2"/>
  <c r="AJ219" i="2"/>
  <c r="AK219" i="2"/>
  <c r="AL219" i="2"/>
  <c r="AM219" i="2"/>
  <c r="AN219" i="2"/>
  <c r="AO219" i="2"/>
  <c r="AP219" i="2"/>
  <c r="AQ219" i="2"/>
  <c r="AR219" i="2"/>
  <c r="AS219" i="2"/>
  <c r="AT219" i="2"/>
  <c r="AU219" i="2"/>
  <c r="AV219" i="2"/>
  <c r="AX219" i="2"/>
  <c r="AY219" i="2"/>
  <c r="AZ219" i="2"/>
  <c r="BA219" i="2"/>
  <c r="BB219" i="2"/>
  <c r="BC219" i="2"/>
  <c r="BD219" i="2"/>
  <c r="BE219" i="2"/>
  <c r="BF219" i="2"/>
  <c r="BG219" i="2"/>
  <c r="BH219" i="2"/>
  <c r="BI219" i="2"/>
  <c r="BJ219" i="2"/>
  <c r="BK219" i="2"/>
  <c r="BL219" i="2"/>
  <c r="BM219" i="2"/>
  <c r="BN219" i="2"/>
  <c r="BO219" i="2"/>
  <c r="BP219" i="2"/>
  <c r="BQ219" i="2"/>
  <c r="BR219" i="2"/>
  <c r="BS219" i="2"/>
  <c r="BT219" i="2"/>
  <c r="BU219" i="2"/>
  <c r="BV219" i="2"/>
  <c r="BW219" i="2"/>
  <c r="BX219" i="2"/>
  <c r="BY219" i="2"/>
  <c r="BZ219" i="2"/>
  <c r="CA219" i="2"/>
  <c r="CB219" i="2"/>
  <c r="CC219" i="2"/>
  <c r="CD219" i="2"/>
  <c r="CE219" i="2"/>
  <c r="CF219" i="2"/>
  <c r="CG219" i="2"/>
  <c r="CH219" i="2"/>
  <c r="CI219" i="2"/>
  <c r="CJ219" i="2"/>
  <c r="CK219" i="2"/>
  <c r="CL219" i="2"/>
  <c r="CM219" i="2"/>
  <c r="CN219" i="2"/>
  <c r="CO219" i="2"/>
  <c r="CP219" i="2"/>
  <c r="A220" i="2"/>
  <c r="B220" i="2"/>
  <c r="C220" i="2"/>
  <c r="D220" i="2"/>
  <c r="E220" i="2"/>
  <c r="F220" i="2"/>
  <c r="G220" i="2"/>
  <c r="H220" i="2"/>
  <c r="I220" i="2"/>
  <c r="J220" i="2"/>
  <c r="K220" i="2"/>
  <c r="L220" i="2"/>
  <c r="M220" i="2"/>
  <c r="N220" i="2"/>
  <c r="O220" i="2"/>
  <c r="Q220" i="2"/>
  <c r="R220" i="2"/>
  <c r="S220" i="2"/>
  <c r="T220" i="2"/>
  <c r="U220" i="2"/>
  <c r="W220" i="2"/>
  <c r="X220" i="2"/>
  <c r="Y220" i="2"/>
  <c r="AA220" i="2"/>
  <c r="AB220" i="2"/>
  <c r="AC220" i="2"/>
  <c r="AD220" i="2"/>
  <c r="AE220" i="2"/>
  <c r="AF220" i="2"/>
  <c r="AG220" i="2"/>
  <c r="AH220" i="2"/>
  <c r="AI220" i="2"/>
  <c r="AJ220" i="2"/>
  <c r="AK220" i="2"/>
  <c r="AL220" i="2"/>
  <c r="AM220" i="2"/>
  <c r="AN220" i="2"/>
  <c r="AO220" i="2"/>
  <c r="AP220" i="2"/>
  <c r="AQ220" i="2"/>
  <c r="AR220" i="2"/>
  <c r="AS220" i="2"/>
  <c r="AT220" i="2"/>
  <c r="AU220" i="2"/>
  <c r="AV220" i="2"/>
  <c r="AX220" i="2"/>
  <c r="AY220" i="2"/>
  <c r="AZ220" i="2"/>
  <c r="BA220" i="2"/>
  <c r="BB220" i="2"/>
  <c r="BC220" i="2"/>
  <c r="BD220" i="2"/>
  <c r="BE220" i="2"/>
  <c r="BF220" i="2"/>
  <c r="BG220" i="2"/>
  <c r="BH220" i="2"/>
  <c r="BI220" i="2"/>
  <c r="BJ220" i="2"/>
  <c r="BK220" i="2"/>
  <c r="BL220" i="2"/>
  <c r="BM220" i="2"/>
  <c r="BN220" i="2"/>
  <c r="BO220" i="2"/>
  <c r="BP220" i="2"/>
  <c r="BQ220" i="2"/>
  <c r="BR220" i="2"/>
  <c r="BS220" i="2"/>
  <c r="BT220" i="2"/>
  <c r="BU220" i="2"/>
  <c r="BV220" i="2"/>
  <c r="BW220" i="2"/>
  <c r="BX220" i="2"/>
  <c r="BY220" i="2"/>
  <c r="BZ220" i="2"/>
  <c r="CA220" i="2"/>
  <c r="CB220" i="2"/>
  <c r="CC220" i="2"/>
  <c r="CD220" i="2"/>
  <c r="CE220" i="2"/>
  <c r="CF220" i="2"/>
  <c r="CG220" i="2"/>
  <c r="CH220" i="2"/>
  <c r="CI220" i="2"/>
  <c r="CJ220" i="2"/>
  <c r="CK220" i="2"/>
  <c r="CL220" i="2"/>
  <c r="CM220" i="2"/>
  <c r="CN220" i="2"/>
  <c r="CO220" i="2"/>
  <c r="CP220" i="2"/>
  <c r="A221" i="2"/>
  <c r="B221" i="2"/>
  <c r="C221" i="2"/>
  <c r="D221" i="2"/>
  <c r="E221" i="2"/>
  <c r="F221" i="2"/>
  <c r="G221" i="2"/>
  <c r="H221" i="2"/>
  <c r="I221" i="2"/>
  <c r="J221" i="2"/>
  <c r="K221" i="2"/>
  <c r="L221" i="2"/>
  <c r="M221" i="2"/>
  <c r="N221" i="2"/>
  <c r="O221" i="2"/>
  <c r="Q221" i="2"/>
  <c r="R221" i="2"/>
  <c r="S221" i="2"/>
  <c r="T221" i="2"/>
  <c r="U221" i="2"/>
  <c r="W221" i="2"/>
  <c r="X221" i="2"/>
  <c r="Y221" i="2"/>
  <c r="AA221" i="2"/>
  <c r="AB221" i="2"/>
  <c r="AC221" i="2"/>
  <c r="AD221" i="2"/>
  <c r="AE221" i="2"/>
  <c r="AF221" i="2"/>
  <c r="AG221" i="2"/>
  <c r="AH221" i="2"/>
  <c r="AI221" i="2"/>
  <c r="AJ221" i="2"/>
  <c r="AK221" i="2"/>
  <c r="AL221" i="2"/>
  <c r="AM221" i="2"/>
  <c r="AN221" i="2"/>
  <c r="AO221" i="2"/>
  <c r="AP221" i="2"/>
  <c r="AQ221" i="2"/>
  <c r="AR221" i="2"/>
  <c r="AS221" i="2"/>
  <c r="AT221" i="2"/>
  <c r="AU221" i="2"/>
  <c r="AV221" i="2"/>
  <c r="AX221" i="2"/>
  <c r="AY221" i="2"/>
  <c r="AZ221" i="2"/>
  <c r="BA221" i="2"/>
  <c r="BB221" i="2"/>
  <c r="BC221" i="2"/>
  <c r="BD221" i="2"/>
  <c r="BE221" i="2"/>
  <c r="BF221" i="2"/>
  <c r="BG221" i="2"/>
  <c r="BH221" i="2"/>
  <c r="BI221" i="2"/>
  <c r="BJ221" i="2"/>
  <c r="BK221" i="2"/>
  <c r="BL221" i="2"/>
  <c r="BM221" i="2"/>
  <c r="BN221" i="2"/>
  <c r="BO221" i="2"/>
  <c r="BP221" i="2"/>
  <c r="BQ221" i="2"/>
  <c r="BR221" i="2"/>
  <c r="BS221" i="2"/>
  <c r="BT221" i="2"/>
  <c r="BU221" i="2"/>
  <c r="BV221" i="2"/>
  <c r="BW221" i="2"/>
  <c r="BX221" i="2"/>
  <c r="BY221" i="2"/>
  <c r="BZ221" i="2"/>
  <c r="CA221" i="2"/>
  <c r="CB221" i="2"/>
  <c r="CC221" i="2"/>
  <c r="CD221" i="2"/>
  <c r="CE221" i="2"/>
  <c r="CF221" i="2"/>
  <c r="CG221" i="2"/>
  <c r="CH221" i="2"/>
  <c r="CI221" i="2"/>
  <c r="CJ221" i="2"/>
  <c r="CK221" i="2"/>
  <c r="CL221" i="2"/>
  <c r="CM221" i="2"/>
  <c r="CN221" i="2"/>
  <c r="CO221" i="2"/>
  <c r="CP221" i="2"/>
  <c r="A222" i="2"/>
  <c r="B222" i="2"/>
  <c r="C222" i="2"/>
  <c r="D222" i="2"/>
  <c r="E222" i="2"/>
  <c r="F222" i="2"/>
  <c r="G222" i="2"/>
  <c r="H222" i="2"/>
  <c r="I222" i="2"/>
  <c r="J222" i="2"/>
  <c r="K222" i="2"/>
  <c r="L222" i="2"/>
  <c r="M222" i="2"/>
  <c r="N222" i="2"/>
  <c r="O222" i="2"/>
  <c r="Q222" i="2"/>
  <c r="R222" i="2"/>
  <c r="S222" i="2"/>
  <c r="T222" i="2"/>
  <c r="U222" i="2"/>
  <c r="W222" i="2"/>
  <c r="X222" i="2"/>
  <c r="Y222" i="2"/>
  <c r="AA222" i="2"/>
  <c r="AB222" i="2"/>
  <c r="AC222" i="2"/>
  <c r="AD222" i="2"/>
  <c r="AE222" i="2"/>
  <c r="AF222" i="2"/>
  <c r="AG222" i="2"/>
  <c r="AH222" i="2"/>
  <c r="AI222" i="2"/>
  <c r="AJ222" i="2"/>
  <c r="AK222" i="2"/>
  <c r="AL222" i="2"/>
  <c r="AM222" i="2"/>
  <c r="AN222" i="2"/>
  <c r="AO222" i="2"/>
  <c r="AP222" i="2"/>
  <c r="AQ222" i="2"/>
  <c r="AR222" i="2"/>
  <c r="AS222" i="2"/>
  <c r="AT222" i="2"/>
  <c r="AU222" i="2"/>
  <c r="AV222" i="2"/>
  <c r="AX222" i="2"/>
  <c r="AY222" i="2"/>
  <c r="AZ222" i="2"/>
  <c r="BA222" i="2"/>
  <c r="BB222" i="2"/>
  <c r="BC222" i="2"/>
  <c r="BD222" i="2"/>
  <c r="BE222" i="2"/>
  <c r="BF222" i="2"/>
  <c r="BG222" i="2"/>
  <c r="BH222" i="2"/>
  <c r="BI222" i="2"/>
  <c r="BJ222" i="2"/>
  <c r="BK222" i="2"/>
  <c r="BL222" i="2"/>
  <c r="BM222" i="2"/>
  <c r="BN222" i="2"/>
  <c r="BO222" i="2"/>
  <c r="BP222" i="2"/>
  <c r="BQ222" i="2"/>
  <c r="BR222" i="2"/>
  <c r="BS222" i="2"/>
  <c r="BT222" i="2"/>
  <c r="BU222" i="2"/>
  <c r="BV222" i="2"/>
  <c r="BW222" i="2"/>
  <c r="BX222" i="2"/>
  <c r="BY222" i="2"/>
  <c r="BZ222" i="2"/>
  <c r="CA222" i="2"/>
  <c r="CB222" i="2"/>
  <c r="CC222" i="2"/>
  <c r="CD222" i="2"/>
  <c r="CE222" i="2"/>
  <c r="CF222" i="2"/>
  <c r="CG222" i="2"/>
  <c r="CH222" i="2"/>
  <c r="CI222" i="2"/>
  <c r="CJ222" i="2"/>
  <c r="CK222" i="2"/>
  <c r="CL222" i="2"/>
  <c r="CM222" i="2"/>
  <c r="CN222" i="2"/>
  <c r="CO222" i="2"/>
  <c r="CP222" i="2"/>
  <c r="A223" i="2"/>
  <c r="B223" i="2"/>
  <c r="C223" i="2"/>
  <c r="D223" i="2"/>
  <c r="E223" i="2"/>
  <c r="F223" i="2"/>
  <c r="G223" i="2"/>
  <c r="H223" i="2"/>
  <c r="I223" i="2"/>
  <c r="J223" i="2"/>
  <c r="K223" i="2"/>
  <c r="L223" i="2"/>
  <c r="M223" i="2"/>
  <c r="N223" i="2"/>
  <c r="O223" i="2"/>
  <c r="Q223" i="2"/>
  <c r="R223" i="2"/>
  <c r="S223" i="2"/>
  <c r="T223" i="2"/>
  <c r="U223" i="2"/>
  <c r="W223" i="2"/>
  <c r="X223" i="2"/>
  <c r="Y223" i="2"/>
  <c r="AA223" i="2"/>
  <c r="AB223" i="2"/>
  <c r="AC223" i="2"/>
  <c r="AD223" i="2"/>
  <c r="AE223" i="2"/>
  <c r="AF223" i="2"/>
  <c r="AG223" i="2"/>
  <c r="AH223" i="2"/>
  <c r="AI223" i="2"/>
  <c r="AJ223" i="2"/>
  <c r="AK223" i="2"/>
  <c r="AL223" i="2"/>
  <c r="AM223" i="2"/>
  <c r="AN223" i="2"/>
  <c r="AO223" i="2"/>
  <c r="AP223" i="2"/>
  <c r="AQ223" i="2"/>
  <c r="AR223" i="2"/>
  <c r="AS223" i="2"/>
  <c r="AT223" i="2"/>
  <c r="AU223" i="2"/>
  <c r="AV223" i="2"/>
  <c r="AX223" i="2"/>
  <c r="AY223" i="2"/>
  <c r="AZ223" i="2"/>
  <c r="BA223" i="2"/>
  <c r="BB223" i="2"/>
  <c r="BC223" i="2"/>
  <c r="BD223" i="2"/>
  <c r="BE223" i="2"/>
  <c r="BF223" i="2"/>
  <c r="BG223" i="2"/>
  <c r="BH223" i="2"/>
  <c r="BI223" i="2"/>
  <c r="BJ223" i="2"/>
  <c r="BK223" i="2"/>
  <c r="BL223" i="2"/>
  <c r="BM223" i="2"/>
  <c r="BN223" i="2"/>
  <c r="BO223" i="2"/>
  <c r="BP223" i="2"/>
  <c r="BQ223" i="2"/>
  <c r="BR223" i="2"/>
  <c r="BS223" i="2"/>
  <c r="BT223" i="2"/>
  <c r="BU223" i="2"/>
  <c r="BV223" i="2"/>
  <c r="BW223" i="2"/>
  <c r="BX223" i="2"/>
  <c r="BY223" i="2"/>
  <c r="BZ223" i="2"/>
  <c r="CA223" i="2"/>
  <c r="CB223" i="2"/>
  <c r="CC223" i="2"/>
  <c r="CD223" i="2"/>
  <c r="CE223" i="2"/>
  <c r="CF223" i="2"/>
  <c r="CG223" i="2"/>
  <c r="CH223" i="2"/>
  <c r="CI223" i="2"/>
  <c r="CJ223" i="2"/>
  <c r="CK223" i="2"/>
  <c r="CL223" i="2"/>
  <c r="CM223" i="2"/>
  <c r="CN223" i="2"/>
  <c r="CO223" i="2"/>
  <c r="CP223" i="2"/>
  <c r="A224" i="2"/>
  <c r="B224" i="2"/>
  <c r="C224" i="2"/>
  <c r="D224" i="2"/>
  <c r="E224" i="2"/>
  <c r="F224" i="2"/>
  <c r="G224" i="2"/>
  <c r="H224" i="2"/>
  <c r="I224" i="2"/>
  <c r="J224" i="2"/>
  <c r="K224" i="2"/>
  <c r="L224" i="2"/>
  <c r="M224" i="2"/>
  <c r="N224" i="2"/>
  <c r="O224" i="2"/>
  <c r="Q224" i="2"/>
  <c r="R224" i="2"/>
  <c r="S224" i="2"/>
  <c r="T224" i="2"/>
  <c r="U224" i="2"/>
  <c r="W224" i="2"/>
  <c r="X224" i="2"/>
  <c r="Y224" i="2"/>
  <c r="AA224" i="2"/>
  <c r="AB224" i="2"/>
  <c r="AC224" i="2"/>
  <c r="AD224" i="2"/>
  <c r="AE224" i="2"/>
  <c r="AF224" i="2"/>
  <c r="AG224" i="2"/>
  <c r="AH224" i="2"/>
  <c r="AI224" i="2"/>
  <c r="AJ224" i="2"/>
  <c r="AK224" i="2"/>
  <c r="AL224" i="2"/>
  <c r="AM224" i="2"/>
  <c r="AN224" i="2"/>
  <c r="AO224" i="2"/>
  <c r="AP224" i="2"/>
  <c r="AQ224" i="2"/>
  <c r="AR224" i="2"/>
  <c r="AS224" i="2"/>
  <c r="AT224" i="2"/>
  <c r="AU224" i="2"/>
  <c r="AV224" i="2"/>
  <c r="AX224" i="2"/>
  <c r="AY224" i="2"/>
  <c r="AZ224" i="2"/>
  <c r="BA224" i="2"/>
  <c r="BB224" i="2"/>
  <c r="BC224" i="2"/>
  <c r="BD224" i="2"/>
  <c r="BE224" i="2"/>
  <c r="BF224" i="2"/>
  <c r="BG224" i="2"/>
  <c r="BH224" i="2"/>
  <c r="BI224" i="2"/>
  <c r="BJ224" i="2"/>
  <c r="BK224" i="2"/>
  <c r="BL224" i="2"/>
  <c r="BM224" i="2"/>
  <c r="BN224" i="2"/>
  <c r="BO224" i="2"/>
  <c r="BP224" i="2"/>
  <c r="BQ224" i="2"/>
  <c r="BR224" i="2"/>
  <c r="BS224" i="2"/>
  <c r="BT224" i="2"/>
  <c r="BU224" i="2"/>
  <c r="BV224" i="2"/>
  <c r="BW224" i="2"/>
  <c r="BX224" i="2"/>
  <c r="BY224" i="2"/>
  <c r="BZ224" i="2"/>
  <c r="CA224" i="2"/>
  <c r="CB224" i="2"/>
  <c r="CC224" i="2"/>
  <c r="CD224" i="2"/>
  <c r="CE224" i="2"/>
  <c r="CF224" i="2"/>
  <c r="CG224" i="2"/>
  <c r="CH224" i="2"/>
  <c r="CI224" i="2"/>
  <c r="CJ224" i="2"/>
  <c r="CK224" i="2"/>
  <c r="CL224" i="2"/>
  <c r="CM224" i="2"/>
  <c r="CN224" i="2"/>
  <c r="CO224" i="2"/>
  <c r="CP224" i="2"/>
  <c r="A225" i="2"/>
  <c r="B225" i="2"/>
  <c r="C225" i="2"/>
  <c r="D225" i="2"/>
  <c r="E225" i="2"/>
  <c r="F225" i="2"/>
  <c r="G225" i="2"/>
  <c r="H225" i="2"/>
  <c r="I225" i="2"/>
  <c r="J225" i="2"/>
  <c r="K225" i="2"/>
  <c r="L225" i="2"/>
  <c r="M225" i="2"/>
  <c r="N225" i="2"/>
  <c r="O225" i="2"/>
  <c r="Q225" i="2"/>
  <c r="R225" i="2"/>
  <c r="S225" i="2"/>
  <c r="T225" i="2"/>
  <c r="U225" i="2"/>
  <c r="W225" i="2"/>
  <c r="X225" i="2"/>
  <c r="Y225" i="2"/>
  <c r="AA225" i="2"/>
  <c r="AB225" i="2"/>
  <c r="AC225" i="2"/>
  <c r="AD225" i="2"/>
  <c r="AE225" i="2"/>
  <c r="AF225" i="2"/>
  <c r="AG225" i="2"/>
  <c r="AH225" i="2"/>
  <c r="AI225" i="2"/>
  <c r="AJ225" i="2"/>
  <c r="AK225" i="2"/>
  <c r="AL225" i="2"/>
  <c r="AM225" i="2"/>
  <c r="AN225" i="2"/>
  <c r="AO225" i="2"/>
  <c r="AP225" i="2"/>
  <c r="AQ225" i="2"/>
  <c r="AR225" i="2"/>
  <c r="AS225" i="2"/>
  <c r="AT225" i="2"/>
  <c r="AU225" i="2"/>
  <c r="AV225" i="2"/>
  <c r="AX225" i="2"/>
  <c r="AY225" i="2"/>
  <c r="AZ225" i="2"/>
  <c r="BA225" i="2"/>
  <c r="BB225" i="2"/>
  <c r="BC225" i="2"/>
  <c r="BD225" i="2"/>
  <c r="BE225" i="2"/>
  <c r="BF225" i="2"/>
  <c r="BG225" i="2"/>
  <c r="BH225" i="2"/>
  <c r="BI225" i="2"/>
  <c r="BJ225" i="2"/>
  <c r="BK225" i="2"/>
  <c r="BL225" i="2"/>
  <c r="BM225" i="2"/>
  <c r="BN225" i="2"/>
  <c r="BO225" i="2"/>
  <c r="BP225" i="2"/>
  <c r="BQ225" i="2"/>
  <c r="BR225" i="2"/>
  <c r="BS225" i="2"/>
  <c r="BT225" i="2"/>
  <c r="BU225" i="2"/>
  <c r="BV225" i="2"/>
  <c r="BW225" i="2"/>
  <c r="BX225" i="2"/>
  <c r="BY225" i="2"/>
  <c r="BZ225" i="2"/>
  <c r="CA225" i="2"/>
  <c r="CB225" i="2"/>
  <c r="CC225" i="2"/>
  <c r="CD225" i="2"/>
  <c r="CE225" i="2"/>
  <c r="CF225" i="2"/>
  <c r="CG225" i="2"/>
  <c r="CH225" i="2"/>
  <c r="CI225" i="2"/>
  <c r="CJ225" i="2"/>
  <c r="CK225" i="2"/>
  <c r="CL225" i="2"/>
  <c r="CM225" i="2"/>
  <c r="CN225" i="2"/>
  <c r="CO225" i="2"/>
  <c r="CP225" i="2"/>
  <c r="A226" i="2"/>
  <c r="B226" i="2"/>
  <c r="C226" i="2"/>
  <c r="D226" i="2"/>
  <c r="E226" i="2"/>
  <c r="F226" i="2"/>
  <c r="G226" i="2"/>
  <c r="H226" i="2"/>
  <c r="I226" i="2"/>
  <c r="J226" i="2"/>
  <c r="K226" i="2"/>
  <c r="L226" i="2"/>
  <c r="M226" i="2"/>
  <c r="N226" i="2"/>
  <c r="O226" i="2"/>
  <c r="Q226" i="2"/>
  <c r="R226" i="2"/>
  <c r="S226" i="2"/>
  <c r="T226" i="2"/>
  <c r="U226" i="2"/>
  <c r="W226" i="2"/>
  <c r="X226" i="2"/>
  <c r="Y226" i="2"/>
  <c r="AA226" i="2"/>
  <c r="AB226" i="2"/>
  <c r="AC226" i="2"/>
  <c r="AD226" i="2"/>
  <c r="AE226" i="2"/>
  <c r="AF226" i="2"/>
  <c r="AG226" i="2"/>
  <c r="AH226" i="2"/>
  <c r="AI226" i="2"/>
  <c r="AJ226" i="2"/>
  <c r="AK226" i="2"/>
  <c r="AL226" i="2"/>
  <c r="AM226" i="2"/>
  <c r="AN226" i="2"/>
  <c r="AO226" i="2"/>
  <c r="AP226" i="2"/>
  <c r="AQ226" i="2"/>
  <c r="AR226" i="2"/>
  <c r="AS226" i="2"/>
  <c r="AT226" i="2"/>
  <c r="AU226" i="2"/>
  <c r="AV226" i="2"/>
  <c r="AX226" i="2"/>
  <c r="AY226" i="2"/>
  <c r="AZ226" i="2"/>
  <c r="BA226" i="2"/>
  <c r="BB226" i="2"/>
  <c r="BC226" i="2"/>
  <c r="BD226" i="2"/>
  <c r="BE226" i="2"/>
  <c r="BF226" i="2"/>
  <c r="BG226" i="2"/>
  <c r="BH226" i="2"/>
  <c r="BI226" i="2"/>
  <c r="BJ226" i="2"/>
  <c r="BK226" i="2"/>
  <c r="BL226" i="2"/>
  <c r="BM226" i="2"/>
  <c r="BN226" i="2"/>
  <c r="BO226" i="2"/>
  <c r="BP226" i="2"/>
  <c r="BQ226" i="2"/>
  <c r="BR226" i="2"/>
  <c r="BS226" i="2"/>
  <c r="BT226" i="2"/>
  <c r="BU226" i="2"/>
  <c r="BV226" i="2"/>
  <c r="BW226" i="2"/>
  <c r="BX226" i="2"/>
  <c r="BY226" i="2"/>
  <c r="BZ226" i="2"/>
  <c r="CA226" i="2"/>
  <c r="CB226" i="2"/>
  <c r="CC226" i="2"/>
  <c r="CD226" i="2"/>
  <c r="CE226" i="2"/>
  <c r="CF226" i="2"/>
  <c r="CG226" i="2"/>
  <c r="CH226" i="2"/>
  <c r="CI226" i="2"/>
  <c r="CJ226" i="2"/>
  <c r="CK226" i="2"/>
  <c r="CL226" i="2"/>
  <c r="CM226" i="2"/>
  <c r="CN226" i="2"/>
  <c r="CO226" i="2"/>
  <c r="CP226" i="2"/>
  <c r="A227" i="2"/>
  <c r="B227" i="2"/>
  <c r="C227" i="2"/>
  <c r="D227" i="2"/>
  <c r="E227" i="2"/>
  <c r="F227" i="2"/>
  <c r="G227" i="2"/>
  <c r="H227" i="2"/>
  <c r="I227" i="2"/>
  <c r="J227" i="2"/>
  <c r="K227" i="2"/>
  <c r="L227" i="2"/>
  <c r="M227" i="2"/>
  <c r="N227" i="2"/>
  <c r="O227" i="2"/>
  <c r="Q227" i="2"/>
  <c r="R227" i="2"/>
  <c r="S227" i="2"/>
  <c r="T227" i="2"/>
  <c r="U227" i="2"/>
  <c r="W227" i="2"/>
  <c r="X227" i="2"/>
  <c r="Y227" i="2"/>
  <c r="AA227" i="2"/>
  <c r="AB227" i="2"/>
  <c r="AC227" i="2"/>
  <c r="AD227" i="2"/>
  <c r="AE227" i="2"/>
  <c r="AF227" i="2"/>
  <c r="AG227" i="2"/>
  <c r="AH227" i="2"/>
  <c r="AI227" i="2"/>
  <c r="AJ227" i="2"/>
  <c r="AK227" i="2"/>
  <c r="AL227" i="2"/>
  <c r="AM227" i="2"/>
  <c r="AN227" i="2"/>
  <c r="AO227" i="2"/>
  <c r="AP227" i="2"/>
  <c r="AQ227" i="2"/>
  <c r="AR227" i="2"/>
  <c r="AS227" i="2"/>
  <c r="AT227" i="2"/>
  <c r="AU227" i="2"/>
  <c r="AV227" i="2"/>
  <c r="AX227" i="2"/>
  <c r="AY227" i="2"/>
  <c r="AZ227" i="2"/>
  <c r="BA227" i="2"/>
  <c r="BB227" i="2"/>
  <c r="BC227" i="2"/>
  <c r="BD227" i="2"/>
  <c r="BE227" i="2"/>
  <c r="BF227" i="2"/>
  <c r="BG227" i="2"/>
  <c r="BH227" i="2"/>
  <c r="BI227" i="2"/>
  <c r="BJ227" i="2"/>
  <c r="BK227" i="2"/>
  <c r="BL227" i="2"/>
  <c r="BM227" i="2"/>
  <c r="BN227" i="2"/>
  <c r="BO227" i="2"/>
  <c r="BP227" i="2"/>
  <c r="BQ227" i="2"/>
  <c r="BR227" i="2"/>
  <c r="BS227" i="2"/>
  <c r="BT227" i="2"/>
  <c r="BU227" i="2"/>
  <c r="BV227" i="2"/>
  <c r="BW227" i="2"/>
  <c r="BX227" i="2"/>
  <c r="BY227" i="2"/>
  <c r="BZ227" i="2"/>
  <c r="CA227" i="2"/>
  <c r="CB227" i="2"/>
  <c r="CC227" i="2"/>
  <c r="CD227" i="2"/>
  <c r="CE227" i="2"/>
  <c r="CF227" i="2"/>
  <c r="CG227" i="2"/>
  <c r="CH227" i="2"/>
  <c r="CI227" i="2"/>
  <c r="CJ227" i="2"/>
  <c r="CK227" i="2"/>
  <c r="CL227" i="2"/>
  <c r="CM227" i="2"/>
  <c r="CN227" i="2"/>
  <c r="CO227" i="2"/>
  <c r="CP227" i="2"/>
  <c r="A228" i="2"/>
  <c r="B228" i="2"/>
  <c r="C228" i="2"/>
  <c r="D228" i="2"/>
  <c r="E228" i="2"/>
  <c r="F228" i="2"/>
  <c r="G228" i="2"/>
  <c r="H228" i="2"/>
  <c r="I228" i="2"/>
  <c r="J228" i="2"/>
  <c r="K228" i="2"/>
  <c r="L228" i="2"/>
  <c r="M228" i="2"/>
  <c r="N228" i="2"/>
  <c r="O228" i="2"/>
  <c r="Q228" i="2"/>
  <c r="R228" i="2"/>
  <c r="S228" i="2"/>
  <c r="T228" i="2"/>
  <c r="U228" i="2"/>
  <c r="W228" i="2"/>
  <c r="X228" i="2"/>
  <c r="Y228" i="2"/>
  <c r="AA228" i="2"/>
  <c r="AB228" i="2"/>
  <c r="AC228" i="2"/>
  <c r="AD228" i="2"/>
  <c r="AE228" i="2"/>
  <c r="AF228" i="2"/>
  <c r="AG228" i="2"/>
  <c r="AH228" i="2"/>
  <c r="AI228" i="2"/>
  <c r="AJ228" i="2"/>
  <c r="AK228" i="2"/>
  <c r="AL228" i="2"/>
  <c r="AM228" i="2"/>
  <c r="AN228" i="2"/>
  <c r="AO228" i="2"/>
  <c r="AP228" i="2"/>
  <c r="AQ228" i="2"/>
  <c r="AR228" i="2"/>
  <c r="AS228" i="2"/>
  <c r="AT228" i="2"/>
  <c r="AU228" i="2"/>
  <c r="AV228" i="2"/>
  <c r="AX228" i="2"/>
  <c r="AY228" i="2"/>
  <c r="AZ228" i="2"/>
  <c r="BA228" i="2"/>
  <c r="BB228" i="2"/>
  <c r="BC228" i="2"/>
  <c r="BD228" i="2"/>
  <c r="BE228" i="2"/>
  <c r="BF228" i="2"/>
  <c r="BG228" i="2"/>
  <c r="BH228" i="2"/>
  <c r="BI228" i="2"/>
  <c r="BJ228" i="2"/>
  <c r="BK228" i="2"/>
  <c r="BL228" i="2"/>
  <c r="BM228" i="2"/>
  <c r="BN228" i="2"/>
  <c r="BO228" i="2"/>
  <c r="BP228" i="2"/>
  <c r="BQ228" i="2"/>
  <c r="BR228" i="2"/>
  <c r="BS228" i="2"/>
  <c r="BT228" i="2"/>
  <c r="BU228" i="2"/>
  <c r="BV228" i="2"/>
  <c r="BW228" i="2"/>
  <c r="BX228" i="2"/>
  <c r="BY228" i="2"/>
  <c r="BZ228" i="2"/>
  <c r="CA228" i="2"/>
  <c r="CB228" i="2"/>
  <c r="CC228" i="2"/>
  <c r="CD228" i="2"/>
  <c r="CE228" i="2"/>
  <c r="CF228" i="2"/>
  <c r="CG228" i="2"/>
  <c r="CH228" i="2"/>
  <c r="CI228" i="2"/>
  <c r="CJ228" i="2"/>
  <c r="CK228" i="2"/>
  <c r="CL228" i="2"/>
  <c r="CM228" i="2"/>
  <c r="CN228" i="2"/>
  <c r="CO228" i="2"/>
  <c r="CP228" i="2"/>
  <c r="A229" i="2"/>
  <c r="B229" i="2"/>
  <c r="C229" i="2"/>
  <c r="D229" i="2"/>
  <c r="E229" i="2"/>
  <c r="F229" i="2"/>
  <c r="G229" i="2"/>
  <c r="H229" i="2"/>
  <c r="I229" i="2"/>
  <c r="J229" i="2"/>
  <c r="K229" i="2"/>
  <c r="L229" i="2"/>
  <c r="M229" i="2"/>
  <c r="N229" i="2"/>
  <c r="O229" i="2"/>
  <c r="Q229" i="2"/>
  <c r="R229" i="2"/>
  <c r="S229" i="2"/>
  <c r="T229" i="2"/>
  <c r="U229" i="2"/>
  <c r="W229" i="2"/>
  <c r="X229" i="2"/>
  <c r="Y229" i="2"/>
  <c r="AA229" i="2"/>
  <c r="AB229" i="2"/>
  <c r="AC229" i="2"/>
  <c r="AD229" i="2"/>
  <c r="AE229" i="2"/>
  <c r="AF229" i="2"/>
  <c r="AG229" i="2"/>
  <c r="AH229" i="2"/>
  <c r="AI229" i="2"/>
  <c r="AJ229" i="2"/>
  <c r="AK229" i="2"/>
  <c r="AL229" i="2"/>
  <c r="AM229" i="2"/>
  <c r="AN229" i="2"/>
  <c r="AO229" i="2"/>
  <c r="AP229" i="2"/>
  <c r="AQ229" i="2"/>
  <c r="AR229" i="2"/>
  <c r="AS229" i="2"/>
  <c r="AT229" i="2"/>
  <c r="AU229" i="2"/>
  <c r="AV229" i="2"/>
  <c r="AX229" i="2"/>
  <c r="AY229" i="2"/>
  <c r="AZ229" i="2"/>
  <c r="BA229" i="2"/>
  <c r="BB229" i="2"/>
  <c r="BC229" i="2"/>
  <c r="BD229" i="2"/>
  <c r="BE229" i="2"/>
  <c r="BF229" i="2"/>
  <c r="BG229" i="2"/>
  <c r="BH229" i="2"/>
  <c r="BI229" i="2"/>
  <c r="BJ229" i="2"/>
  <c r="BK229" i="2"/>
  <c r="BL229" i="2"/>
  <c r="BM229" i="2"/>
  <c r="BN229" i="2"/>
  <c r="BO229" i="2"/>
  <c r="BP229" i="2"/>
  <c r="BQ229" i="2"/>
  <c r="BR229" i="2"/>
  <c r="BS229" i="2"/>
  <c r="BT229" i="2"/>
  <c r="BU229" i="2"/>
  <c r="BV229" i="2"/>
  <c r="BW229" i="2"/>
  <c r="BX229" i="2"/>
  <c r="BY229" i="2"/>
  <c r="BZ229" i="2"/>
  <c r="CA229" i="2"/>
  <c r="CB229" i="2"/>
  <c r="CC229" i="2"/>
  <c r="CD229" i="2"/>
  <c r="CE229" i="2"/>
  <c r="CF229" i="2"/>
  <c r="CG229" i="2"/>
  <c r="CH229" i="2"/>
  <c r="CI229" i="2"/>
  <c r="CJ229" i="2"/>
  <c r="CK229" i="2"/>
  <c r="CL229" i="2"/>
  <c r="CM229" i="2"/>
  <c r="CN229" i="2"/>
  <c r="CO229" i="2"/>
  <c r="CP229" i="2"/>
  <c r="A230" i="2"/>
  <c r="B230" i="2"/>
  <c r="C230" i="2"/>
  <c r="D230" i="2"/>
  <c r="E230" i="2"/>
  <c r="F230" i="2"/>
  <c r="G230" i="2"/>
  <c r="H230" i="2"/>
  <c r="I230" i="2"/>
  <c r="J230" i="2"/>
  <c r="K230" i="2"/>
  <c r="L230" i="2"/>
  <c r="M230" i="2"/>
  <c r="N230" i="2"/>
  <c r="O230" i="2"/>
  <c r="Q230" i="2"/>
  <c r="R230" i="2"/>
  <c r="S230" i="2"/>
  <c r="T230" i="2"/>
  <c r="U230" i="2"/>
  <c r="W230" i="2"/>
  <c r="X230" i="2"/>
  <c r="Y230" i="2"/>
  <c r="AA230" i="2"/>
  <c r="AB230" i="2"/>
  <c r="AC230" i="2"/>
  <c r="AD230" i="2"/>
  <c r="AE230" i="2"/>
  <c r="AF230" i="2"/>
  <c r="AG230" i="2"/>
  <c r="AH230" i="2"/>
  <c r="AI230" i="2"/>
  <c r="AJ230" i="2"/>
  <c r="AK230" i="2"/>
  <c r="AL230" i="2"/>
  <c r="AM230" i="2"/>
  <c r="AN230" i="2"/>
  <c r="AO230" i="2"/>
  <c r="AP230" i="2"/>
  <c r="AQ230" i="2"/>
  <c r="AR230" i="2"/>
  <c r="AS230" i="2"/>
  <c r="AT230" i="2"/>
  <c r="AU230" i="2"/>
  <c r="AV230" i="2"/>
  <c r="AX230" i="2"/>
  <c r="AY230" i="2"/>
  <c r="AZ230" i="2"/>
  <c r="BA230" i="2"/>
  <c r="BB230" i="2"/>
  <c r="BC230" i="2"/>
  <c r="BD230" i="2"/>
  <c r="BE230" i="2"/>
  <c r="BF230" i="2"/>
  <c r="BG230" i="2"/>
  <c r="BH230" i="2"/>
  <c r="BI230" i="2"/>
  <c r="BJ230" i="2"/>
  <c r="BK230" i="2"/>
  <c r="BL230" i="2"/>
  <c r="BM230" i="2"/>
  <c r="BN230" i="2"/>
  <c r="BO230" i="2"/>
  <c r="BP230" i="2"/>
  <c r="BQ230" i="2"/>
  <c r="BR230" i="2"/>
  <c r="BS230" i="2"/>
  <c r="BT230" i="2"/>
  <c r="BU230" i="2"/>
  <c r="BV230" i="2"/>
  <c r="BW230" i="2"/>
  <c r="BX230" i="2"/>
  <c r="BY230" i="2"/>
  <c r="BZ230" i="2"/>
  <c r="CA230" i="2"/>
  <c r="CB230" i="2"/>
  <c r="CC230" i="2"/>
  <c r="CD230" i="2"/>
  <c r="CE230" i="2"/>
  <c r="CF230" i="2"/>
  <c r="CG230" i="2"/>
  <c r="CH230" i="2"/>
  <c r="CI230" i="2"/>
  <c r="CJ230" i="2"/>
  <c r="CK230" i="2"/>
  <c r="CL230" i="2"/>
  <c r="CM230" i="2"/>
  <c r="CN230" i="2"/>
  <c r="CO230" i="2"/>
  <c r="CP230" i="2"/>
  <c r="A231" i="2"/>
  <c r="B231" i="2"/>
  <c r="C231" i="2"/>
  <c r="D231" i="2"/>
  <c r="E231" i="2"/>
  <c r="F231" i="2"/>
  <c r="G231" i="2"/>
  <c r="H231" i="2"/>
  <c r="I231" i="2"/>
  <c r="J231" i="2"/>
  <c r="K231" i="2"/>
  <c r="L231" i="2"/>
  <c r="M231" i="2"/>
  <c r="N231" i="2"/>
  <c r="O231" i="2"/>
  <c r="Q231" i="2"/>
  <c r="R231" i="2"/>
  <c r="S231" i="2"/>
  <c r="T231" i="2"/>
  <c r="U231" i="2"/>
  <c r="W231" i="2"/>
  <c r="X231" i="2"/>
  <c r="Y231" i="2"/>
  <c r="AA231" i="2"/>
  <c r="AB231" i="2"/>
  <c r="AC231" i="2"/>
  <c r="AD231" i="2"/>
  <c r="AE231" i="2"/>
  <c r="AF231" i="2"/>
  <c r="AG231" i="2"/>
  <c r="AH231" i="2"/>
  <c r="AI231" i="2"/>
  <c r="AJ231" i="2"/>
  <c r="AK231" i="2"/>
  <c r="AL231" i="2"/>
  <c r="AM231" i="2"/>
  <c r="AN231" i="2"/>
  <c r="AO231" i="2"/>
  <c r="AP231" i="2"/>
  <c r="AQ231" i="2"/>
  <c r="AR231" i="2"/>
  <c r="AS231" i="2"/>
  <c r="AT231" i="2"/>
  <c r="AU231" i="2"/>
  <c r="AV231" i="2"/>
  <c r="AX231" i="2"/>
  <c r="AY231" i="2"/>
  <c r="AZ231" i="2"/>
  <c r="BA231" i="2"/>
  <c r="BB231" i="2"/>
  <c r="BC231" i="2"/>
  <c r="BD231" i="2"/>
  <c r="BE231" i="2"/>
  <c r="BF231" i="2"/>
  <c r="BG231" i="2"/>
  <c r="BH231" i="2"/>
  <c r="BI231" i="2"/>
  <c r="BJ231" i="2"/>
  <c r="BK231" i="2"/>
  <c r="BL231" i="2"/>
  <c r="BM231" i="2"/>
  <c r="BN231" i="2"/>
  <c r="BO231" i="2"/>
  <c r="BP231" i="2"/>
  <c r="BQ231" i="2"/>
  <c r="BR231" i="2"/>
  <c r="BS231" i="2"/>
  <c r="BT231" i="2"/>
  <c r="BU231" i="2"/>
  <c r="BV231" i="2"/>
  <c r="BW231" i="2"/>
  <c r="BX231" i="2"/>
  <c r="BY231" i="2"/>
  <c r="BZ231" i="2"/>
  <c r="CA231" i="2"/>
  <c r="CB231" i="2"/>
  <c r="CC231" i="2"/>
  <c r="CD231" i="2"/>
  <c r="CE231" i="2"/>
  <c r="CF231" i="2"/>
  <c r="CG231" i="2"/>
  <c r="CH231" i="2"/>
  <c r="CI231" i="2"/>
  <c r="CJ231" i="2"/>
  <c r="CK231" i="2"/>
  <c r="CL231" i="2"/>
  <c r="CM231" i="2"/>
  <c r="CN231" i="2"/>
  <c r="CO231" i="2"/>
  <c r="CP231" i="2"/>
  <c r="A232" i="2"/>
  <c r="B232" i="2"/>
  <c r="C232" i="2"/>
  <c r="D232" i="2"/>
  <c r="E232" i="2"/>
  <c r="F232" i="2"/>
  <c r="G232" i="2"/>
  <c r="H232" i="2"/>
  <c r="I232" i="2"/>
  <c r="J232" i="2"/>
  <c r="K232" i="2"/>
  <c r="L232" i="2"/>
  <c r="M232" i="2"/>
  <c r="N232" i="2"/>
  <c r="O232" i="2"/>
  <c r="Q232" i="2"/>
  <c r="R232" i="2"/>
  <c r="S232" i="2"/>
  <c r="T232" i="2"/>
  <c r="U232" i="2"/>
  <c r="W232" i="2"/>
  <c r="X232" i="2"/>
  <c r="Y232" i="2"/>
  <c r="AA232" i="2"/>
  <c r="AB232" i="2"/>
  <c r="AC232" i="2"/>
  <c r="AD232" i="2"/>
  <c r="AE232" i="2"/>
  <c r="AF232" i="2"/>
  <c r="AG232" i="2"/>
  <c r="AH232" i="2"/>
  <c r="AI232" i="2"/>
  <c r="AJ232" i="2"/>
  <c r="AK232" i="2"/>
  <c r="AL232" i="2"/>
  <c r="AM232" i="2"/>
  <c r="AN232" i="2"/>
  <c r="AO232" i="2"/>
  <c r="AP232" i="2"/>
  <c r="AQ232" i="2"/>
  <c r="AR232" i="2"/>
  <c r="AS232" i="2"/>
  <c r="AT232" i="2"/>
  <c r="AU232" i="2"/>
  <c r="AV232" i="2"/>
  <c r="AX232" i="2"/>
  <c r="AY232" i="2"/>
  <c r="AZ232" i="2"/>
  <c r="BA232" i="2"/>
  <c r="BB232" i="2"/>
  <c r="BC232" i="2"/>
  <c r="BD232" i="2"/>
  <c r="BE232" i="2"/>
  <c r="BF232" i="2"/>
  <c r="BG232" i="2"/>
  <c r="BH232" i="2"/>
  <c r="BI232" i="2"/>
  <c r="BJ232" i="2"/>
  <c r="BK232" i="2"/>
  <c r="BL232" i="2"/>
  <c r="BM232" i="2"/>
  <c r="BN232" i="2"/>
  <c r="BO232" i="2"/>
  <c r="BP232" i="2"/>
  <c r="BQ232" i="2"/>
  <c r="BR232" i="2"/>
  <c r="BS232" i="2"/>
  <c r="BT232" i="2"/>
  <c r="BU232" i="2"/>
  <c r="BV232" i="2"/>
  <c r="BW232" i="2"/>
  <c r="BX232" i="2"/>
  <c r="BY232" i="2"/>
  <c r="BZ232" i="2"/>
  <c r="CA232" i="2"/>
  <c r="CB232" i="2"/>
  <c r="CC232" i="2"/>
  <c r="CD232" i="2"/>
  <c r="CE232" i="2"/>
  <c r="CF232" i="2"/>
  <c r="CG232" i="2"/>
  <c r="CH232" i="2"/>
  <c r="CI232" i="2"/>
  <c r="CJ232" i="2"/>
  <c r="CK232" i="2"/>
  <c r="CL232" i="2"/>
  <c r="CM232" i="2"/>
  <c r="CN232" i="2"/>
  <c r="CO232" i="2"/>
  <c r="CP232" i="2"/>
  <c r="A233" i="2"/>
  <c r="B233" i="2"/>
  <c r="C233" i="2"/>
  <c r="D233" i="2"/>
  <c r="E233" i="2"/>
  <c r="F233" i="2"/>
  <c r="G233" i="2"/>
  <c r="H233" i="2"/>
  <c r="I233" i="2"/>
  <c r="J233" i="2"/>
  <c r="K233" i="2"/>
  <c r="L233" i="2"/>
  <c r="M233" i="2"/>
  <c r="N233" i="2"/>
  <c r="O233" i="2"/>
  <c r="Q233" i="2"/>
  <c r="R233" i="2"/>
  <c r="S233" i="2"/>
  <c r="T233" i="2"/>
  <c r="U233" i="2"/>
  <c r="W233" i="2"/>
  <c r="X233" i="2"/>
  <c r="Y233" i="2"/>
  <c r="AA233" i="2"/>
  <c r="AB233" i="2"/>
  <c r="AC233" i="2"/>
  <c r="AD233" i="2"/>
  <c r="AE233" i="2"/>
  <c r="AF233" i="2"/>
  <c r="AG233" i="2"/>
  <c r="AH233" i="2"/>
  <c r="AI233" i="2"/>
  <c r="AJ233" i="2"/>
  <c r="AK233" i="2"/>
  <c r="AL233" i="2"/>
  <c r="AM233" i="2"/>
  <c r="AN233" i="2"/>
  <c r="AO233" i="2"/>
  <c r="AP233" i="2"/>
  <c r="AQ233" i="2"/>
  <c r="AR233" i="2"/>
  <c r="AS233" i="2"/>
  <c r="AT233" i="2"/>
  <c r="AU233" i="2"/>
  <c r="AV233" i="2"/>
  <c r="AX233" i="2"/>
  <c r="AY233" i="2"/>
  <c r="AZ233" i="2"/>
  <c r="BA233" i="2"/>
  <c r="BB233" i="2"/>
  <c r="BC233" i="2"/>
  <c r="BD233" i="2"/>
  <c r="BE233" i="2"/>
  <c r="BF233" i="2"/>
  <c r="BG233" i="2"/>
  <c r="BH233" i="2"/>
  <c r="BI233" i="2"/>
  <c r="BJ233" i="2"/>
  <c r="BK233" i="2"/>
  <c r="BL233" i="2"/>
  <c r="BM233" i="2"/>
  <c r="BN233" i="2"/>
  <c r="BO233" i="2"/>
  <c r="BP233" i="2"/>
  <c r="BQ233" i="2"/>
  <c r="BR233" i="2"/>
  <c r="BS233" i="2"/>
  <c r="BT233" i="2"/>
  <c r="BU233" i="2"/>
  <c r="BV233" i="2"/>
  <c r="BW233" i="2"/>
  <c r="BX233" i="2"/>
  <c r="BY233" i="2"/>
  <c r="BZ233" i="2"/>
  <c r="CA233" i="2"/>
  <c r="CB233" i="2"/>
  <c r="CC233" i="2"/>
  <c r="CD233" i="2"/>
  <c r="CE233" i="2"/>
  <c r="CF233" i="2"/>
  <c r="CG233" i="2"/>
  <c r="CH233" i="2"/>
  <c r="CI233" i="2"/>
  <c r="CJ233" i="2"/>
  <c r="CK233" i="2"/>
  <c r="CL233" i="2"/>
  <c r="CM233" i="2"/>
  <c r="CN233" i="2"/>
  <c r="CO233" i="2"/>
  <c r="CP233" i="2"/>
  <c r="A234" i="2"/>
  <c r="B234" i="2"/>
  <c r="C234" i="2"/>
  <c r="D234" i="2"/>
  <c r="E234" i="2"/>
  <c r="F234" i="2"/>
  <c r="G234" i="2"/>
  <c r="H234" i="2"/>
  <c r="I234" i="2"/>
  <c r="J234" i="2"/>
  <c r="K234" i="2"/>
  <c r="L234" i="2"/>
  <c r="M234" i="2"/>
  <c r="N234" i="2"/>
  <c r="O234" i="2"/>
  <c r="Q234" i="2"/>
  <c r="R234" i="2"/>
  <c r="S234" i="2"/>
  <c r="T234" i="2"/>
  <c r="U234" i="2"/>
  <c r="W234" i="2"/>
  <c r="X234" i="2"/>
  <c r="Y234" i="2"/>
  <c r="AA234" i="2"/>
  <c r="AB234" i="2"/>
  <c r="AC234" i="2"/>
  <c r="AD234" i="2"/>
  <c r="AE234" i="2"/>
  <c r="AF234" i="2"/>
  <c r="AG234" i="2"/>
  <c r="AH234" i="2"/>
  <c r="AI234" i="2"/>
  <c r="AJ234" i="2"/>
  <c r="AK234" i="2"/>
  <c r="AL234" i="2"/>
  <c r="AM234" i="2"/>
  <c r="AN234" i="2"/>
  <c r="AO234" i="2"/>
  <c r="AP234" i="2"/>
  <c r="AQ234" i="2"/>
  <c r="AR234" i="2"/>
  <c r="AS234" i="2"/>
  <c r="AT234" i="2"/>
  <c r="AU234" i="2"/>
  <c r="AV234" i="2"/>
  <c r="AX234" i="2"/>
  <c r="AY234" i="2"/>
  <c r="AZ234" i="2"/>
  <c r="BA234" i="2"/>
  <c r="BB234" i="2"/>
  <c r="BC234" i="2"/>
  <c r="BD234" i="2"/>
  <c r="BE234" i="2"/>
  <c r="BF234" i="2"/>
  <c r="BG234" i="2"/>
  <c r="BH234" i="2"/>
  <c r="BI234" i="2"/>
  <c r="BJ234" i="2"/>
  <c r="BK234" i="2"/>
  <c r="BL234" i="2"/>
  <c r="BM234" i="2"/>
  <c r="BN234" i="2"/>
  <c r="BO234" i="2"/>
  <c r="BP234" i="2"/>
  <c r="BQ234" i="2"/>
  <c r="BR234" i="2"/>
  <c r="BS234" i="2"/>
  <c r="BT234" i="2"/>
  <c r="BU234" i="2"/>
  <c r="BV234" i="2"/>
  <c r="BW234" i="2"/>
  <c r="BX234" i="2"/>
  <c r="BY234" i="2"/>
  <c r="BZ234" i="2"/>
  <c r="CA234" i="2"/>
  <c r="CB234" i="2"/>
  <c r="CC234" i="2"/>
  <c r="CD234" i="2"/>
  <c r="CE234" i="2"/>
  <c r="CF234" i="2"/>
  <c r="CG234" i="2"/>
  <c r="CH234" i="2"/>
  <c r="CI234" i="2"/>
  <c r="CJ234" i="2"/>
  <c r="CK234" i="2"/>
  <c r="CL234" i="2"/>
  <c r="CM234" i="2"/>
  <c r="CN234" i="2"/>
  <c r="CO234" i="2"/>
  <c r="CP234" i="2"/>
  <c r="A235" i="2"/>
  <c r="B235" i="2"/>
  <c r="C235" i="2"/>
  <c r="D235" i="2"/>
  <c r="E235" i="2"/>
  <c r="F235" i="2"/>
  <c r="G235" i="2"/>
  <c r="H235" i="2"/>
  <c r="I235" i="2"/>
  <c r="J235" i="2"/>
  <c r="K235" i="2"/>
  <c r="L235" i="2"/>
  <c r="M235" i="2"/>
  <c r="N235" i="2"/>
  <c r="O235" i="2"/>
  <c r="Q235" i="2"/>
  <c r="R235" i="2"/>
  <c r="S235" i="2"/>
  <c r="T235" i="2"/>
  <c r="U235" i="2"/>
  <c r="W235" i="2"/>
  <c r="X235" i="2"/>
  <c r="Y235" i="2"/>
  <c r="AA235" i="2"/>
  <c r="AB235" i="2"/>
  <c r="AC235" i="2"/>
  <c r="AD235" i="2"/>
  <c r="AE235" i="2"/>
  <c r="AF235" i="2"/>
  <c r="AG235" i="2"/>
  <c r="AH235" i="2"/>
  <c r="AI235" i="2"/>
  <c r="AJ235" i="2"/>
  <c r="AK235" i="2"/>
  <c r="AL235" i="2"/>
  <c r="AM235" i="2"/>
  <c r="AN235" i="2"/>
  <c r="AO235" i="2"/>
  <c r="AP235" i="2"/>
  <c r="AQ235" i="2"/>
  <c r="AR235" i="2"/>
  <c r="AS235" i="2"/>
  <c r="AT235" i="2"/>
  <c r="AU235" i="2"/>
  <c r="AV235" i="2"/>
  <c r="AX235" i="2"/>
  <c r="AY235" i="2"/>
  <c r="AZ235" i="2"/>
  <c r="BA235" i="2"/>
  <c r="BB235" i="2"/>
  <c r="BC235" i="2"/>
  <c r="BD235" i="2"/>
  <c r="BE235" i="2"/>
  <c r="BF235" i="2"/>
  <c r="BG235" i="2"/>
  <c r="BH235" i="2"/>
  <c r="BI235" i="2"/>
  <c r="BJ235" i="2"/>
  <c r="BK235" i="2"/>
  <c r="BL235" i="2"/>
  <c r="BM235" i="2"/>
  <c r="BN235" i="2"/>
  <c r="BO235" i="2"/>
  <c r="BP235" i="2"/>
  <c r="BQ235" i="2"/>
  <c r="BR235" i="2"/>
  <c r="BS235" i="2"/>
  <c r="BT235" i="2"/>
  <c r="BU235" i="2"/>
  <c r="BV235" i="2"/>
  <c r="BW235" i="2"/>
  <c r="BX235" i="2"/>
  <c r="BY235" i="2"/>
  <c r="BZ235" i="2"/>
  <c r="CA235" i="2"/>
  <c r="CB235" i="2"/>
  <c r="CC235" i="2"/>
  <c r="CD235" i="2"/>
  <c r="CE235" i="2"/>
  <c r="CF235" i="2"/>
  <c r="CG235" i="2"/>
  <c r="CH235" i="2"/>
  <c r="CI235" i="2"/>
  <c r="CJ235" i="2"/>
  <c r="CK235" i="2"/>
  <c r="CL235" i="2"/>
  <c r="CM235" i="2"/>
  <c r="CN235" i="2"/>
  <c r="CO235" i="2"/>
  <c r="CP235" i="2"/>
  <c r="A236" i="2"/>
  <c r="B236" i="2"/>
  <c r="C236" i="2"/>
  <c r="D236" i="2"/>
  <c r="E236" i="2"/>
  <c r="F236" i="2"/>
  <c r="G236" i="2"/>
  <c r="H236" i="2"/>
  <c r="I236" i="2"/>
  <c r="J236" i="2"/>
  <c r="K236" i="2"/>
  <c r="L236" i="2"/>
  <c r="M236" i="2"/>
  <c r="N236" i="2"/>
  <c r="O236" i="2"/>
  <c r="Q236" i="2"/>
  <c r="R236" i="2"/>
  <c r="S236" i="2"/>
  <c r="T236" i="2"/>
  <c r="U236" i="2"/>
  <c r="W236" i="2"/>
  <c r="X236" i="2"/>
  <c r="Y236" i="2"/>
  <c r="AA236" i="2"/>
  <c r="AB236" i="2"/>
  <c r="AC236" i="2"/>
  <c r="AD236" i="2"/>
  <c r="AE236" i="2"/>
  <c r="AF236" i="2"/>
  <c r="AG236" i="2"/>
  <c r="AH236" i="2"/>
  <c r="AI236" i="2"/>
  <c r="AJ236" i="2"/>
  <c r="AK236" i="2"/>
  <c r="AL236" i="2"/>
  <c r="AM236" i="2"/>
  <c r="AN236" i="2"/>
  <c r="AO236" i="2"/>
  <c r="AP236" i="2"/>
  <c r="AQ236" i="2"/>
  <c r="AR236" i="2"/>
  <c r="AS236" i="2"/>
  <c r="AT236" i="2"/>
  <c r="AU236" i="2"/>
  <c r="AV236" i="2"/>
  <c r="AX236" i="2"/>
  <c r="AY236" i="2"/>
  <c r="AZ236" i="2"/>
  <c r="BA236" i="2"/>
  <c r="BB236" i="2"/>
  <c r="BC236" i="2"/>
  <c r="BD236" i="2"/>
  <c r="BE236" i="2"/>
  <c r="BF236" i="2"/>
  <c r="BG236" i="2"/>
  <c r="BH236" i="2"/>
  <c r="BI236" i="2"/>
  <c r="BJ236" i="2"/>
  <c r="BK236" i="2"/>
  <c r="BL236" i="2"/>
  <c r="BM236" i="2"/>
  <c r="BN236" i="2"/>
  <c r="BO236" i="2"/>
  <c r="BP236" i="2"/>
  <c r="BQ236" i="2"/>
  <c r="BR236" i="2"/>
  <c r="BS236" i="2"/>
  <c r="BT236" i="2"/>
  <c r="BU236" i="2"/>
  <c r="BV236" i="2"/>
  <c r="BW236" i="2"/>
  <c r="BX236" i="2"/>
  <c r="BY236" i="2"/>
  <c r="BZ236" i="2"/>
  <c r="CA236" i="2"/>
  <c r="CB236" i="2"/>
  <c r="CC236" i="2"/>
  <c r="CD236" i="2"/>
  <c r="CE236" i="2"/>
  <c r="CF236" i="2"/>
  <c r="CG236" i="2"/>
  <c r="CH236" i="2"/>
  <c r="CI236" i="2"/>
  <c r="CJ236" i="2"/>
  <c r="CK236" i="2"/>
  <c r="CL236" i="2"/>
  <c r="CM236" i="2"/>
  <c r="CN236" i="2"/>
  <c r="CO236" i="2"/>
  <c r="CP236" i="2"/>
  <c r="A237" i="2"/>
  <c r="B237" i="2"/>
  <c r="C237" i="2"/>
  <c r="D237" i="2"/>
  <c r="E237" i="2"/>
  <c r="F237" i="2"/>
  <c r="G237" i="2"/>
  <c r="H237" i="2"/>
  <c r="I237" i="2"/>
  <c r="J237" i="2"/>
  <c r="K237" i="2"/>
  <c r="L237" i="2"/>
  <c r="M237" i="2"/>
  <c r="N237" i="2"/>
  <c r="O237" i="2"/>
  <c r="Q237" i="2"/>
  <c r="R237" i="2"/>
  <c r="S237" i="2"/>
  <c r="T237" i="2"/>
  <c r="U237" i="2"/>
  <c r="W237" i="2"/>
  <c r="X237" i="2"/>
  <c r="Y237" i="2"/>
  <c r="AA237" i="2"/>
  <c r="AB237" i="2"/>
  <c r="AC237" i="2"/>
  <c r="AD237" i="2"/>
  <c r="AE237" i="2"/>
  <c r="AF237" i="2"/>
  <c r="AG237" i="2"/>
  <c r="AH237" i="2"/>
  <c r="AI237" i="2"/>
  <c r="AJ237" i="2"/>
  <c r="AK237" i="2"/>
  <c r="AL237" i="2"/>
  <c r="AM237" i="2"/>
  <c r="AN237" i="2"/>
  <c r="AO237" i="2"/>
  <c r="AP237" i="2"/>
  <c r="AQ237" i="2"/>
  <c r="AR237" i="2"/>
  <c r="AS237" i="2"/>
  <c r="AT237" i="2"/>
  <c r="AU237" i="2"/>
  <c r="AV237" i="2"/>
  <c r="AX237" i="2"/>
  <c r="AY237" i="2"/>
  <c r="AZ237" i="2"/>
  <c r="BA237" i="2"/>
  <c r="BB237" i="2"/>
  <c r="BC237" i="2"/>
  <c r="BD237" i="2"/>
  <c r="BE237" i="2"/>
  <c r="BF237" i="2"/>
  <c r="BG237" i="2"/>
  <c r="BH237" i="2"/>
  <c r="BI237" i="2"/>
  <c r="BJ237" i="2"/>
  <c r="BK237" i="2"/>
  <c r="BL237" i="2"/>
  <c r="BM237" i="2"/>
  <c r="BN237" i="2"/>
  <c r="BO237" i="2"/>
  <c r="BP237" i="2"/>
  <c r="BQ237" i="2"/>
  <c r="BR237" i="2"/>
  <c r="BS237" i="2"/>
  <c r="BT237" i="2"/>
  <c r="BU237" i="2"/>
  <c r="BV237" i="2"/>
  <c r="BW237" i="2"/>
  <c r="BX237" i="2"/>
  <c r="BY237" i="2"/>
  <c r="BZ237" i="2"/>
  <c r="CA237" i="2"/>
  <c r="CB237" i="2"/>
  <c r="CC237" i="2"/>
  <c r="CD237" i="2"/>
  <c r="CE237" i="2"/>
  <c r="CF237" i="2"/>
  <c r="CG237" i="2"/>
  <c r="CH237" i="2"/>
  <c r="CI237" i="2"/>
  <c r="CJ237" i="2"/>
  <c r="CK237" i="2"/>
  <c r="CL237" i="2"/>
  <c r="CM237" i="2"/>
  <c r="CN237" i="2"/>
  <c r="CO237" i="2"/>
  <c r="CP237" i="2"/>
  <c r="A238" i="2"/>
  <c r="B238" i="2"/>
  <c r="C238" i="2"/>
  <c r="D238" i="2"/>
  <c r="E238" i="2"/>
  <c r="F238" i="2"/>
  <c r="G238" i="2"/>
  <c r="H238" i="2"/>
  <c r="I238" i="2"/>
  <c r="J238" i="2"/>
  <c r="K238" i="2"/>
  <c r="L238" i="2"/>
  <c r="M238" i="2"/>
  <c r="N238" i="2"/>
  <c r="O238" i="2"/>
  <c r="Q238" i="2"/>
  <c r="R238" i="2"/>
  <c r="S238" i="2"/>
  <c r="T238" i="2"/>
  <c r="U238" i="2"/>
  <c r="W238" i="2"/>
  <c r="X238" i="2"/>
  <c r="Y238" i="2"/>
  <c r="AA238" i="2"/>
  <c r="AB238" i="2"/>
  <c r="AC238" i="2"/>
  <c r="AD238" i="2"/>
  <c r="AE238" i="2"/>
  <c r="AF238" i="2"/>
  <c r="AG238" i="2"/>
  <c r="AH238" i="2"/>
  <c r="AI238" i="2"/>
  <c r="AJ238" i="2"/>
  <c r="AK238" i="2"/>
  <c r="AL238" i="2"/>
  <c r="AM238" i="2"/>
  <c r="AN238" i="2"/>
  <c r="AO238" i="2"/>
  <c r="AP238" i="2"/>
  <c r="AQ238" i="2"/>
  <c r="AR238" i="2"/>
  <c r="AS238" i="2"/>
  <c r="AT238" i="2"/>
  <c r="AU238" i="2"/>
  <c r="AV238" i="2"/>
  <c r="AX238" i="2"/>
  <c r="AY238" i="2"/>
  <c r="AZ238" i="2"/>
  <c r="BA238" i="2"/>
  <c r="BB238" i="2"/>
  <c r="BC238" i="2"/>
  <c r="BD238" i="2"/>
  <c r="BE238" i="2"/>
  <c r="BF238" i="2"/>
  <c r="BG238" i="2"/>
  <c r="BH238" i="2"/>
  <c r="BI238" i="2"/>
  <c r="BJ238" i="2"/>
  <c r="BK238" i="2"/>
  <c r="BL238" i="2"/>
  <c r="BM238" i="2"/>
  <c r="BN238" i="2"/>
  <c r="BO238" i="2"/>
  <c r="BP238" i="2"/>
  <c r="BQ238" i="2"/>
  <c r="BR238" i="2"/>
  <c r="BS238" i="2"/>
  <c r="BT238" i="2"/>
  <c r="BU238" i="2"/>
  <c r="BV238" i="2"/>
  <c r="BW238" i="2"/>
  <c r="BX238" i="2"/>
  <c r="BY238" i="2"/>
  <c r="BZ238" i="2"/>
  <c r="CA238" i="2"/>
  <c r="CB238" i="2"/>
  <c r="CC238" i="2"/>
  <c r="CD238" i="2"/>
  <c r="CE238" i="2"/>
  <c r="CF238" i="2"/>
  <c r="CG238" i="2"/>
  <c r="CH238" i="2"/>
  <c r="CI238" i="2"/>
  <c r="CJ238" i="2"/>
  <c r="CK238" i="2"/>
  <c r="CL238" i="2"/>
  <c r="CM238" i="2"/>
  <c r="CN238" i="2"/>
  <c r="CO238" i="2"/>
  <c r="CP238" i="2"/>
  <c r="A239" i="2"/>
  <c r="B239" i="2"/>
  <c r="C239" i="2"/>
  <c r="D239" i="2"/>
  <c r="E239" i="2"/>
  <c r="F239" i="2"/>
  <c r="G239" i="2"/>
  <c r="H239" i="2"/>
  <c r="I239" i="2"/>
  <c r="J239" i="2"/>
  <c r="K239" i="2"/>
  <c r="L239" i="2"/>
  <c r="M239" i="2"/>
  <c r="N239" i="2"/>
  <c r="O239" i="2"/>
  <c r="Q239" i="2"/>
  <c r="R239" i="2"/>
  <c r="S239" i="2"/>
  <c r="T239" i="2"/>
  <c r="U239" i="2"/>
  <c r="W239" i="2"/>
  <c r="X239" i="2"/>
  <c r="Y239" i="2"/>
  <c r="AA239" i="2"/>
  <c r="AB239" i="2"/>
  <c r="AC239" i="2"/>
  <c r="AD239" i="2"/>
  <c r="AE239" i="2"/>
  <c r="AF239" i="2"/>
  <c r="AG239" i="2"/>
  <c r="AH239" i="2"/>
  <c r="AI239" i="2"/>
  <c r="AJ239" i="2"/>
  <c r="AK239" i="2"/>
  <c r="AL239" i="2"/>
  <c r="AM239" i="2"/>
  <c r="AN239" i="2"/>
  <c r="AO239" i="2"/>
  <c r="AP239" i="2"/>
  <c r="AQ239" i="2"/>
  <c r="AR239" i="2"/>
  <c r="AS239" i="2"/>
  <c r="AT239" i="2"/>
  <c r="AU239" i="2"/>
  <c r="AV239" i="2"/>
  <c r="AX239" i="2"/>
  <c r="AY239" i="2"/>
  <c r="AZ239" i="2"/>
  <c r="BA239" i="2"/>
  <c r="BB239" i="2"/>
  <c r="BC239" i="2"/>
  <c r="BD239" i="2"/>
  <c r="BE239" i="2"/>
  <c r="BF239" i="2"/>
  <c r="BG239" i="2"/>
  <c r="BH239" i="2"/>
  <c r="BI239" i="2"/>
  <c r="BJ239" i="2"/>
  <c r="BK239" i="2"/>
  <c r="BL239" i="2"/>
  <c r="BM239" i="2"/>
  <c r="BN239" i="2"/>
  <c r="BO239" i="2"/>
  <c r="BP239" i="2"/>
  <c r="BQ239" i="2"/>
  <c r="BR239" i="2"/>
  <c r="BS239" i="2"/>
  <c r="BT239" i="2"/>
  <c r="BU239" i="2"/>
  <c r="BV239" i="2"/>
  <c r="BW239" i="2"/>
  <c r="BX239" i="2"/>
  <c r="BY239" i="2"/>
  <c r="BZ239" i="2"/>
  <c r="CA239" i="2"/>
  <c r="CB239" i="2"/>
  <c r="CC239" i="2"/>
  <c r="CD239" i="2"/>
  <c r="CE239" i="2"/>
  <c r="CF239" i="2"/>
  <c r="CG239" i="2"/>
  <c r="CH239" i="2"/>
  <c r="CI239" i="2"/>
  <c r="CJ239" i="2"/>
  <c r="CK239" i="2"/>
  <c r="CL239" i="2"/>
  <c r="CM239" i="2"/>
  <c r="CN239" i="2"/>
  <c r="CO239" i="2"/>
  <c r="CP239" i="2"/>
  <c r="A240" i="2"/>
  <c r="B240" i="2"/>
  <c r="C240" i="2"/>
  <c r="D240" i="2"/>
  <c r="E240" i="2"/>
  <c r="F240" i="2"/>
  <c r="G240" i="2"/>
  <c r="H240" i="2"/>
  <c r="I240" i="2"/>
  <c r="J240" i="2"/>
  <c r="K240" i="2"/>
  <c r="L240" i="2"/>
  <c r="M240" i="2"/>
  <c r="N240" i="2"/>
  <c r="O240" i="2"/>
  <c r="Q240" i="2"/>
  <c r="R240" i="2"/>
  <c r="S240" i="2"/>
  <c r="T240" i="2"/>
  <c r="U240" i="2"/>
  <c r="W240" i="2"/>
  <c r="X240" i="2"/>
  <c r="Y240" i="2"/>
  <c r="AA240" i="2"/>
  <c r="AB240" i="2"/>
  <c r="AC240" i="2"/>
  <c r="AD240" i="2"/>
  <c r="AE240" i="2"/>
  <c r="AF240" i="2"/>
  <c r="AG240" i="2"/>
  <c r="AH240" i="2"/>
  <c r="AI240" i="2"/>
  <c r="AJ240" i="2"/>
  <c r="AK240" i="2"/>
  <c r="AL240" i="2"/>
  <c r="AM240" i="2"/>
  <c r="AN240" i="2"/>
  <c r="AO240" i="2"/>
  <c r="AP240" i="2"/>
  <c r="AQ240" i="2"/>
  <c r="AR240" i="2"/>
  <c r="AS240" i="2"/>
  <c r="AT240" i="2"/>
  <c r="AU240" i="2"/>
  <c r="AV240" i="2"/>
  <c r="AX240" i="2"/>
  <c r="AY240" i="2"/>
  <c r="AZ240" i="2"/>
  <c r="BA240" i="2"/>
  <c r="BB240" i="2"/>
  <c r="BC240" i="2"/>
  <c r="BD240" i="2"/>
  <c r="BE240" i="2"/>
  <c r="BF240" i="2"/>
  <c r="BG240" i="2"/>
  <c r="BH240" i="2"/>
  <c r="BI240" i="2"/>
  <c r="BJ240" i="2"/>
  <c r="BK240" i="2"/>
  <c r="BL240" i="2"/>
  <c r="BM240" i="2"/>
  <c r="BN240" i="2"/>
  <c r="BO240" i="2"/>
  <c r="BP240" i="2"/>
  <c r="BQ240" i="2"/>
  <c r="BR240" i="2"/>
  <c r="BS240" i="2"/>
  <c r="BT240" i="2"/>
  <c r="BU240" i="2"/>
  <c r="BV240" i="2"/>
  <c r="BW240" i="2"/>
  <c r="BX240" i="2"/>
  <c r="BY240" i="2"/>
  <c r="BZ240" i="2"/>
  <c r="CA240" i="2"/>
  <c r="CB240" i="2"/>
  <c r="CC240" i="2"/>
  <c r="CD240" i="2"/>
  <c r="CE240" i="2"/>
  <c r="CF240" i="2"/>
  <c r="CG240" i="2"/>
  <c r="CH240" i="2"/>
  <c r="CI240" i="2"/>
  <c r="CJ240" i="2"/>
  <c r="CK240" i="2"/>
  <c r="CL240" i="2"/>
  <c r="CM240" i="2"/>
  <c r="CN240" i="2"/>
  <c r="CO240" i="2"/>
  <c r="CP240" i="2"/>
  <c r="A241" i="2"/>
  <c r="B241" i="2"/>
  <c r="C241" i="2"/>
  <c r="D241" i="2"/>
  <c r="E241" i="2"/>
  <c r="F241" i="2"/>
  <c r="G241" i="2"/>
  <c r="H241" i="2"/>
  <c r="I241" i="2"/>
  <c r="J241" i="2"/>
  <c r="K241" i="2"/>
  <c r="L241" i="2"/>
  <c r="M241" i="2"/>
  <c r="N241" i="2"/>
  <c r="O241" i="2"/>
  <c r="Q241" i="2"/>
  <c r="R241" i="2"/>
  <c r="S241" i="2"/>
  <c r="T241" i="2"/>
  <c r="U241" i="2"/>
  <c r="W241" i="2"/>
  <c r="X241" i="2"/>
  <c r="Y241" i="2"/>
  <c r="AA241" i="2"/>
  <c r="AB241" i="2"/>
  <c r="AC241" i="2"/>
  <c r="AD241" i="2"/>
  <c r="AE241" i="2"/>
  <c r="AF241" i="2"/>
  <c r="AG241" i="2"/>
  <c r="AH241" i="2"/>
  <c r="AI241" i="2"/>
  <c r="AJ241" i="2"/>
  <c r="AK241" i="2"/>
  <c r="AL241" i="2"/>
  <c r="AM241" i="2"/>
  <c r="AN241" i="2"/>
  <c r="AO241" i="2"/>
  <c r="AP241" i="2"/>
  <c r="AQ241" i="2"/>
  <c r="AR241" i="2"/>
  <c r="AS241" i="2"/>
  <c r="AT241" i="2"/>
  <c r="AU241" i="2"/>
  <c r="AV241" i="2"/>
  <c r="AX241" i="2"/>
  <c r="AY241" i="2"/>
  <c r="AZ241" i="2"/>
  <c r="BA241" i="2"/>
  <c r="BB241" i="2"/>
  <c r="BC241" i="2"/>
  <c r="BD241" i="2"/>
  <c r="BE241" i="2"/>
  <c r="BF241" i="2"/>
  <c r="BG241" i="2"/>
  <c r="BH241" i="2"/>
  <c r="BI241" i="2"/>
  <c r="BJ241" i="2"/>
  <c r="BK241" i="2"/>
  <c r="BL241" i="2"/>
  <c r="BM241" i="2"/>
  <c r="BN241" i="2"/>
  <c r="BO241" i="2"/>
  <c r="BP241" i="2"/>
  <c r="BQ241" i="2"/>
  <c r="BR241" i="2"/>
  <c r="BS241" i="2"/>
  <c r="BT241" i="2"/>
  <c r="BU241" i="2"/>
  <c r="BV241" i="2"/>
  <c r="BW241" i="2"/>
  <c r="BX241" i="2"/>
  <c r="BY241" i="2"/>
  <c r="BZ241" i="2"/>
  <c r="CA241" i="2"/>
  <c r="CB241" i="2"/>
  <c r="CC241" i="2"/>
  <c r="CD241" i="2"/>
  <c r="CE241" i="2"/>
  <c r="CF241" i="2"/>
  <c r="CG241" i="2"/>
  <c r="CH241" i="2"/>
  <c r="CI241" i="2"/>
  <c r="CJ241" i="2"/>
  <c r="CK241" i="2"/>
  <c r="CL241" i="2"/>
  <c r="CM241" i="2"/>
  <c r="CN241" i="2"/>
  <c r="CO241" i="2"/>
  <c r="CP241" i="2"/>
  <c r="A242" i="2"/>
  <c r="B242" i="2"/>
  <c r="C242" i="2"/>
  <c r="D242" i="2"/>
  <c r="E242" i="2"/>
  <c r="F242" i="2"/>
  <c r="G242" i="2"/>
  <c r="H242" i="2"/>
  <c r="I242" i="2"/>
  <c r="J242" i="2"/>
  <c r="K242" i="2"/>
  <c r="L242" i="2"/>
  <c r="M242" i="2"/>
  <c r="N242" i="2"/>
  <c r="O242" i="2"/>
  <c r="Q242" i="2"/>
  <c r="R242" i="2"/>
  <c r="S242" i="2"/>
  <c r="T242" i="2"/>
  <c r="U242" i="2"/>
  <c r="W242" i="2"/>
  <c r="X242" i="2"/>
  <c r="Y242" i="2"/>
  <c r="AA242" i="2"/>
  <c r="AB242" i="2"/>
  <c r="AC242" i="2"/>
  <c r="AD242" i="2"/>
  <c r="AE242" i="2"/>
  <c r="AF242" i="2"/>
  <c r="AG242" i="2"/>
  <c r="AH242" i="2"/>
  <c r="AI242" i="2"/>
  <c r="AJ242" i="2"/>
  <c r="AK242" i="2"/>
  <c r="AL242" i="2"/>
  <c r="AM242" i="2"/>
  <c r="AN242" i="2"/>
  <c r="AO242" i="2"/>
  <c r="AP242" i="2"/>
  <c r="AQ242" i="2"/>
  <c r="AR242" i="2"/>
  <c r="AS242" i="2"/>
  <c r="AT242" i="2"/>
  <c r="AU242" i="2"/>
  <c r="AV242" i="2"/>
  <c r="AX242" i="2"/>
  <c r="AY242" i="2"/>
  <c r="AZ242" i="2"/>
  <c r="BA242" i="2"/>
  <c r="BB242" i="2"/>
  <c r="BC242" i="2"/>
  <c r="BD242" i="2"/>
  <c r="BE242" i="2"/>
  <c r="BF242" i="2"/>
  <c r="BG242" i="2"/>
  <c r="BH242" i="2"/>
  <c r="BI242" i="2"/>
  <c r="BJ242" i="2"/>
  <c r="BK242" i="2"/>
  <c r="BL242" i="2"/>
  <c r="BM242" i="2"/>
  <c r="BN242" i="2"/>
  <c r="BO242" i="2"/>
  <c r="BP242" i="2"/>
  <c r="BQ242" i="2"/>
  <c r="BR242" i="2"/>
  <c r="BS242" i="2"/>
  <c r="BT242" i="2"/>
  <c r="BU242" i="2"/>
  <c r="BV242" i="2"/>
  <c r="BW242" i="2"/>
  <c r="BX242" i="2"/>
  <c r="BY242" i="2"/>
  <c r="BZ242" i="2"/>
  <c r="CA242" i="2"/>
  <c r="CB242" i="2"/>
  <c r="CC242" i="2"/>
  <c r="CD242" i="2"/>
  <c r="CE242" i="2"/>
  <c r="CF242" i="2"/>
  <c r="CG242" i="2"/>
  <c r="CH242" i="2"/>
  <c r="CI242" i="2"/>
  <c r="CJ242" i="2"/>
  <c r="CK242" i="2"/>
  <c r="CL242" i="2"/>
  <c r="CM242" i="2"/>
  <c r="CN242" i="2"/>
  <c r="CO242" i="2"/>
  <c r="CP242" i="2"/>
  <c r="A243" i="2"/>
  <c r="B243" i="2"/>
  <c r="C243" i="2"/>
  <c r="D243" i="2"/>
  <c r="E243" i="2"/>
  <c r="F243" i="2"/>
  <c r="G243" i="2"/>
  <c r="H243" i="2"/>
  <c r="I243" i="2"/>
  <c r="J243" i="2"/>
  <c r="K243" i="2"/>
  <c r="L243" i="2"/>
  <c r="M243" i="2"/>
  <c r="N243" i="2"/>
  <c r="O243" i="2"/>
  <c r="Q243" i="2"/>
  <c r="R243" i="2"/>
  <c r="S243" i="2"/>
  <c r="T243" i="2"/>
  <c r="U243" i="2"/>
  <c r="W243" i="2"/>
  <c r="X243" i="2"/>
  <c r="Y243" i="2"/>
  <c r="AA243" i="2"/>
  <c r="AB243" i="2"/>
  <c r="AC243" i="2"/>
  <c r="AD243" i="2"/>
  <c r="AE243" i="2"/>
  <c r="AF243" i="2"/>
  <c r="AG243" i="2"/>
  <c r="AH243" i="2"/>
  <c r="AI243" i="2"/>
  <c r="AJ243" i="2"/>
  <c r="AK243" i="2"/>
  <c r="AL243" i="2"/>
  <c r="AM243" i="2"/>
  <c r="AN243" i="2"/>
  <c r="AO243" i="2"/>
  <c r="AP243" i="2"/>
  <c r="AQ243" i="2"/>
  <c r="AR243" i="2"/>
  <c r="AS243" i="2"/>
  <c r="AT243" i="2"/>
  <c r="AU243" i="2"/>
  <c r="AV243" i="2"/>
  <c r="AX243" i="2"/>
  <c r="AY243" i="2"/>
  <c r="AZ243" i="2"/>
  <c r="BA243" i="2"/>
  <c r="BB243" i="2"/>
  <c r="BC243" i="2"/>
  <c r="BD243" i="2"/>
  <c r="BE243" i="2"/>
  <c r="BF243" i="2"/>
  <c r="BG243" i="2"/>
  <c r="BH243" i="2"/>
  <c r="BI243" i="2"/>
  <c r="BJ243" i="2"/>
  <c r="BK243" i="2"/>
  <c r="BL243" i="2"/>
  <c r="BM243" i="2"/>
  <c r="BN243" i="2"/>
  <c r="BO243" i="2"/>
  <c r="BP243" i="2"/>
  <c r="BQ243" i="2"/>
  <c r="BR243" i="2"/>
  <c r="BS243" i="2"/>
  <c r="BT243" i="2"/>
  <c r="BU243" i="2"/>
  <c r="BV243" i="2"/>
  <c r="BW243" i="2"/>
  <c r="BX243" i="2"/>
  <c r="BY243" i="2"/>
  <c r="BZ243" i="2"/>
  <c r="CA243" i="2"/>
  <c r="CB243" i="2"/>
  <c r="CC243" i="2"/>
  <c r="CD243" i="2"/>
  <c r="CE243" i="2"/>
  <c r="CF243" i="2"/>
  <c r="CG243" i="2"/>
  <c r="CH243" i="2"/>
  <c r="CI243" i="2"/>
  <c r="CJ243" i="2"/>
  <c r="CK243" i="2"/>
  <c r="CL243" i="2"/>
  <c r="CM243" i="2"/>
  <c r="CN243" i="2"/>
  <c r="CO243" i="2"/>
  <c r="CP243" i="2"/>
  <c r="A244" i="2"/>
  <c r="B244" i="2"/>
  <c r="C244" i="2"/>
  <c r="D244" i="2"/>
  <c r="E244" i="2"/>
  <c r="F244" i="2"/>
  <c r="G244" i="2"/>
  <c r="H244" i="2"/>
  <c r="I244" i="2"/>
  <c r="J244" i="2"/>
  <c r="K244" i="2"/>
  <c r="L244" i="2"/>
  <c r="M244" i="2"/>
  <c r="N244" i="2"/>
  <c r="O244" i="2"/>
  <c r="Q244" i="2"/>
  <c r="R244" i="2"/>
  <c r="S244" i="2"/>
  <c r="T244" i="2"/>
  <c r="U244" i="2"/>
  <c r="W244" i="2"/>
  <c r="X244" i="2"/>
  <c r="Y244" i="2"/>
  <c r="AA244" i="2"/>
  <c r="AB244" i="2"/>
  <c r="AC244" i="2"/>
  <c r="AD244" i="2"/>
  <c r="AE244" i="2"/>
  <c r="AF244" i="2"/>
  <c r="AG244" i="2"/>
  <c r="AH244" i="2"/>
  <c r="AI244" i="2"/>
  <c r="AJ244" i="2"/>
  <c r="AK244" i="2"/>
  <c r="AL244" i="2"/>
  <c r="AM244" i="2"/>
  <c r="AN244" i="2"/>
  <c r="AO244" i="2"/>
  <c r="AP244" i="2"/>
  <c r="AQ244" i="2"/>
  <c r="AR244" i="2"/>
  <c r="AS244" i="2"/>
  <c r="AT244" i="2"/>
  <c r="AU244" i="2"/>
  <c r="AV244" i="2"/>
  <c r="AX244" i="2"/>
  <c r="AY244" i="2"/>
  <c r="AZ244" i="2"/>
  <c r="BA244" i="2"/>
  <c r="BB244" i="2"/>
  <c r="BC244" i="2"/>
  <c r="BD244" i="2"/>
  <c r="BE244" i="2"/>
  <c r="BF244" i="2"/>
  <c r="BG244" i="2"/>
  <c r="BH244" i="2"/>
  <c r="BI244" i="2"/>
  <c r="BJ244" i="2"/>
  <c r="BK244" i="2"/>
  <c r="BL244" i="2"/>
  <c r="BM244" i="2"/>
  <c r="BN244" i="2"/>
  <c r="BO244" i="2"/>
  <c r="BP244" i="2"/>
  <c r="BQ244" i="2"/>
  <c r="BR244" i="2"/>
  <c r="BS244" i="2"/>
  <c r="BT244" i="2"/>
  <c r="BU244" i="2"/>
  <c r="BV244" i="2"/>
  <c r="BW244" i="2"/>
  <c r="BX244" i="2"/>
  <c r="BY244" i="2"/>
  <c r="BZ244" i="2"/>
  <c r="CA244" i="2"/>
  <c r="CB244" i="2"/>
  <c r="CC244" i="2"/>
  <c r="CD244" i="2"/>
  <c r="CE244" i="2"/>
  <c r="CF244" i="2"/>
  <c r="CG244" i="2"/>
  <c r="CH244" i="2"/>
  <c r="CI244" i="2"/>
  <c r="CJ244" i="2"/>
  <c r="CK244" i="2"/>
  <c r="CL244" i="2"/>
  <c r="CM244" i="2"/>
  <c r="CN244" i="2"/>
  <c r="CO244" i="2"/>
  <c r="CP244" i="2"/>
  <c r="A245" i="2"/>
  <c r="B245" i="2"/>
  <c r="C245" i="2"/>
  <c r="D245" i="2"/>
  <c r="E245" i="2"/>
  <c r="F245" i="2"/>
  <c r="G245" i="2"/>
  <c r="H245" i="2"/>
  <c r="I245" i="2"/>
  <c r="J245" i="2"/>
  <c r="K245" i="2"/>
  <c r="L245" i="2"/>
  <c r="M245" i="2"/>
  <c r="N245" i="2"/>
  <c r="O245" i="2"/>
  <c r="Q245" i="2"/>
  <c r="R245" i="2"/>
  <c r="S245" i="2"/>
  <c r="T245" i="2"/>
  <c r="U245" i="2"/>
  <c r="W245" i="2"/>
  <c r="X245" i="2"/>
  <c r="Y245" i="2"/>
  <c r="AA245" i="2"/>
  <c r="AB245" i="2"/>
  <c r="AC245" i="2"/>
  <c r="AD245" i="2"/>
  <c r="AE245" i="2"/>
  <c r="AF245" i="2"/>
  <c r="AG245" i="2"/>
  <c r="AH245" i="2"/>
  <c r="AI245" i="2"/>
  <c r="AJ245" i="2"/>
  <c r="AK245" i="2"/>
  <c r="AL245" i="2"/>
  <c r="AM245" i="2"/>
  <c r="AN245" i="2"/>
  <c r="AO245" i="2"/>
  <c r="AP245" i="2"/>
  <c r="AQ245" i="2"/>
  <c r="AR245" i="2"/>
  <c r="AS245" i="2"/>
  <c r="AT245" i="2"/>
  <c r="AU245" i="2"/>
  <c r="AV245" i="2"/>
  <c r="AX245" i="2"/>
  <c r="AY245" i="2"/>
  <c r="AZ245" i="2"/>
  <c r="BA245" i="2"/>
  <c r="BB245" i="2"/>
  <c r="BC245" i="2"/>
  <c r="BD245" i="2"/>
  <c r="BE245" i="2"/>
  <c r="BF245" i="2"/>
  <c r="BG245" i="2"/>
  <c r="BH245" i="2"/>
  <c r="BI245" i="2"/>
  <c r="BJ245" i="2"/>
  <c r="BK245" i="2"/>
  <c r="BL245" i="2"/>
  <c r="BM245" i="2"/>
  <c r="BN245" i="2"/>
  <c r="BO245" i="2"/>
  <c r="BP245" i="2"/>
  <c r="BQ245" i="2"/>
  <c r="BR245" i="2"/>
  <c r="BS245" i="2"/>
  <c r="BT245" i="2"/>
  <c r="BU245" i="2"/>
  <c r="BV245" i="2"/>
  <c r="BW245" i="2"/>
  <c r="BX245" i="2"/>
  <c r="BY245" i="2"/>
  <c r="BZ245" i="2"/>
  <c r="CA245" i="2"/>
  <c r="CB245" i="2"/>
  <c r="CC245" i="2"/>
  <c r="CD245" i="2"/>
  <c r="CE245" i="2"/>
  <c r="CF245" i="2"/>
  <c r="CG245" i="2"/>
  <c r="CH245" i="2"/>
  <c r="CI245" i="2"/>
  <c r="CJ245" i="2"/>
  <c r="CK245" i="2"/>
  <c r="CL245" i="2"/>
  <c r="CM245" i="2"/>
  <c r="CN245" i="2"/>
  <c r="CO245" i="2"/>
  <c r="CP245" i="2"/>
  <c r="A246" i="2"/>
  <c r="B246" i="2"/>
  <c r="C246" i="2"/>
  <c r="D246" i="2"/>
  <c r="E246" i="2"/>
  <c r="F246" i="2"/>
  <c r="G246" i="2"/>
  <c r="H246" i="2"/>
  <c r="I246" i="2"/>
  <c r="J246" i="2"/>
  <c r="K246" i="2"/>
  <c r="L246" i="2"/>
  <c r="M246" i="2"/>
  <c r="N246" i="2"/>
  <c r="O246" i="2"/>
  <c r="Q246" i="2"/>
  <c r="R246" i="2"/>
  <c r="S246" i="2"/>
  <c r="T246" i="2"/>
  <c r="U246" i="2"/>
  <c r="W246" i="2"/>
  <c r="X246" i="2"/>
  <c r="Y246" i="2"/>
  <c r="AA246" i="2"/>
  <c r="AB246" i="2"/>
  <c r="AC246" i="2"/>
  <c r="AD246" i="2"/>
  <c r="AE246" i="2"/>
  <c r="AF246" i="2"/>
  <c r="AG246" i="2"/>
  <c r="AH246" i="2"/>
  <c r="AI246" i="2"/>
  <c r="AJ246" i="2"/>
  <c r="AK246" i="2"/>
  <c r="AL246" i="2"/>
  <c r="AM246" i="2"/>
  <c r="AN246" i="2"/>
  <c r="AO246" i="2"/>
  <c r="AP246" i="2"/>
  <c r="AQ246" i="2"/>
  <c r="AR246" i="2"/>
  <c r="AS246" i="2"/>
  <c r="AT246" i="2"/>
  <c r="AU246" i="2"/>
  <c r="AV246" i="2"/>
  <c r="AX246" i="2"/>
  <c r="AY246" i="2"/>
  <c r="AZ246" i="2"/>
  <c r="BA246" i="2"/>
  <c r="BB246" i="2"/>
  <c r="BC246" i="2"/>
  <c r="BD246" i="2"/>
  <c r="BE246" i="2"/>
  <c r="BF246" i="2"/>
  <c r="BG246" i="2"/>
  <c r="BH246" i="2"/>
  <c r="BI246" i="2"/>
  <c r="BJ246" i="2"/>
  <c r="BK246" i="2"/>
  <c r="BL246" i="2"/>
  <c r="BM246" i="2"/>
  <c r="BN246" i="2"/>
  <c r="BO246" i="2"/>
  <c r="BP246" i="2"/>
  <c r="BQ246" i="2"/>
  <c r="BR246" i="2"/>
  <c r="BS246" i="2"/>
  <c r="BT246" i="2"/>
  <c r="BU246" i="2"/>
  <c r="BV246" i="2"/>
  <c r="BW246" i="2"/>
  <c r="BX246" i="2"/>
  <c r="BY246" i="2"/>
  <c r="BZ246" i="2"/>
  <c r="CA246" i="2"/>
  <c r="CB246" i="2"/>
  <c r="CC246" i="2"/>
  <c r="CD246" i="2"/>
  <c r="CE246" i="2"/>
  <c r="CF246" i="2"/>
  <c r="CG246" i="2"/>
  <c r="CH246" i="2"/>
  <c r="CI246" i="2"/>
  <c r="CJ246" i="2"/>
  <c r="CK246" i="2"/>
  <c r="CL246" i="2"/>
  <c r="CM246" i="2"/>
  <c r="CN246" i="2"/>
  <c r="CO246" i="2"/>
  <c r="CP246" i="2"/>
  <c r="A247" i="2"/>
  <c r="B247" i="2"/>
  <c r="C247" i="2"/>
  <c r="D247" i="2"/>
  <c r="E247" i="2"/>
  <c r="F247" i="2"/>
  <c r="G247" i="2"/>
  <c r="H247" i="2"/>
  <c r="I247" i="2"/>
  <c r="J247" i="2"/>
  <c r="K247" i="2"/>
  <c r="L247" i="2"/>
  <c r="M247" i="2"/>
  <c r="N247" i="2"/>
  <c r="O247" i="2"/>
  <c r="Q247" i="2"/>
  <c r="R247" i="2"/>
  <c r="S247" i="2"/>
  <c r="T247" i="2"/>
  <c r="U247" i="2"/>
  <c r="W247" i="2"/>
  <c r="X247" i="2"/>
  <c r="Y247" i="2"/>
  <c r="AA247" i="2"/>
  <c r="AB247" i="2"/>
  <c r="AC247" i="2"/>
  <c r="AD247" i="2"/>
  <c r="AE247" i="2"/>
  <c r="AF247" i="2"/>
  <c r="AG247" i="2"/>
  <c r="AH247" i="2"/>
  <c r="AI247" i="2"/>
  <c r="AJ247" i="2"/>
  <c r="AK247" i="2"/>
  <c r="AL247" i="2"/>
  <c r="AM247" i="2"/>
  <c r="AN247" i="2"/>
  <c r="AO247" i="2"/>
  <c r="AP247" i="2"/>
  <c r="AQ247" i="2"/>
  <c r="AR247" i="2"/>
  <c r="AS247" i="2"/>
  <c r="AT247" i="2"/>
  <c r="AU247" i="2"/>
  <c r="AV247" i="2"/>
  <c r="AX247" i="2"/>
  <c r="AY247" i="2"/>
  <c r="AZ247" i="2"/>
  <c r="BA247" i="2"/>
  <c r="BB247" i="2"/>
  <c r="BC247" i="2"/>
  <c r="BD247" i="2"/>
  <c r="BE247" i="2"/>
  <c r="BF247" i="2"/>
  <c r="BG247" i="2"/>
  <c r="BH247" i="2"/>
  <c r="BI247" i="2"/>
  <c r="BJ247" i="2"/>
  <c r="BK247" i="2"/>
  <c r="BL247" i="2"/>
  <c r="BM247" i="2"/>
  <c r="BN247" i="2"/>
  <c r="BO247" i="2"/>
  <c r="BP247" i="2"/>
  <c r="BQ247" i="2"/>
  <c r="BR247" i="2"/>
  <c r="BS247" i="2"/>
  <c r="BT247" i="2"/>
  <c r="BU247" i="2"/>
  <c r="BV247" i="2"/>
  <c r="BW247" i="2"/>
  <c r="BX247" i="2"/>
  <c r="BY247" i="2"/>
  <c r="BZ247" i="2"/>
  <c r="CA247" i="2"/>
  <c r="CB247" i="2"/>
  <c r="CC247" i="2"/>
  <c r="CD247" i="2"/>
  <c r="CE247" i="2"/>
  <c r="CF247" i="2"/>
  <c r="CG247" i="2"/>
  <c r="CH247" i="2"/>
  <c r="CI247" i="2"/>
  <c r="CJ247" i="2"/>
  <c r="CK247" i="2"/>
  <c r="CL247" i="2"/>
  <c r="CM247" i="2"/>
  <c r="CN247" i="2"/>
  <c r="CO247" i="2"/>
  <c r="CP247" i="2"/>
  <c r="A248" i="2"/>
  <c r="B248" i="2"/>
  <c r="C248" i="2"/>
  <c r="D248" i="2"/>
  <c r="E248" i="2"/>
  <c r="F248" i="2"/>
  <c r="G248" i="2"/>
  <c r="H248" i="2"/>
  <c r="I248" i="2"/>
  <c r="J248" i="2"/>
  <c r="K248" i="2"/>
  <c r="L248" i="2"/>
  <c r="M248" i="2"/>
  <c r="N248" i="2"/>
  <c r="O248" i="2"/>
  <c r="Q248" i="2"/>
  <c r="R248" i="2"/>
  <c r="S248" i="2"/>
  <c r="T248" i="2"/>
  <c r="U248" i="2"/>
  <c r="W248" i="2"/>
  <c r="X248" i="2"/>
  <c r="Y248" i="2"/>
  <c r="AA248" i="2"/>
  <c r="AB248" i="2"/>
  <c r="AC248" i="2"/>
  <c r="AD248" i="2"/>
  <c r="AE248" i="2"/>
  <c r="AF248" i="2"/>
  <c r="AG248" i="2"/>
  <c r="AH248" i="2"/>
  <c r="AI248" i="2"/>
  <c r="AJ248" i="2"/>
  <c r="AK248" i="2"/>
  <c r="AL248" i="2"/>
  <c r="AM248" i="2"/>
  <c r="AN248" i="2"/>
  <c r="AO248" i="2"/>
  <c r="AP248" i="2"/>
  <c r="AQ248" i="2"/>
  <c r="AR248" i="2"/>
  <c r="AS248" i="2"/>
  <c r="AT248" i="2"/>
  <c r="AU248" i="2"/>
  <c r="AV248" i="2"/>
  <c r="AX248" i="2"/>
  <c r="AY248" i="2"/>
  <c r="AZ248" i="2"/>
  <c r="BA248" i="2"/>
  <c r="BB248" i="2"/>
  <c r="BC248" i="2"/>
  <c r="BD248" i="2"/>
  <c r="BE248" i="2"/>
  <c r="BF248" i="2"/>
  <c r="BG248" i="2"/>
  <c r="BH248" i="2"/>
  <c r="BI248" i="2"/>
  <c r="BJ248" i="2"/>
  <c r="BK248" i="2"/>
  <c r="BL248" i="2"/>
  <c r="BM248" i="2"/>
  <c r="BN248" i="2"/>
  <c r="BO248" i="2"/>
  <c r="BP248" i="2"/>
  <c r="BQ248" i="2"/>
  <c r="BR248" i="2"/>
  <c r="BS248" i="2"/>
  <c r="BT248" i="2"/>
  <c r="BU248" i="2"/>
  <c r="BV248" i="2"/>
  <c r="BW248" i="2"/>
  <c r="BX248" i="2"/>
  <c r="BY248" i="2"/>
  <c r="BZ248" i="2"/>
  <c r="CA248" i="2"/>
  <c r="CB248" i="2"/>
  <c r="CC248" i="2"/>
  <c r="CD248" i="2"/>
  <c r="CE248" i="2"/>
  <c r="CF248" i="2"/>
  <c r="CG248" i="2"/>
  <c r="CH248" i="2"/>
  <c r="CI248" i="2"/>
  <c r="CJ248" i="2"/>
  <c r="CK248" i="2"/>
  <c r="CL248" i="2"/>
  <c r="CM248" i="2"/>
  <c r="CN248" i="2"/>
  <c r="CO248" i="2"/>
  <c r="CP248" i="2"/>
  <c r="A249" i="2"/>
  <c r="B249" i="2"/>
  <c r="C249" i="2"/>
  <c r="D249" i="2"/>
  <c r="E249" i="2"/>
  <c r="F249" i="2"/>
  <c r="G249" i="2"/>
  <c r="H249" i="2"/>
  <c r="I249" i="2"/>
  <c r="J249" i="2"/>
  <c r="K249" i="2"/>
  <c r="L249" i="2"/>
  <c r="M249" i="2"/>
  <c r="N249" i="2"/>
  <c r="O249" i="2"/>
  <c r="Q249" i="2"/>
  <c r="R249" i="2"/>
  <c r="S249" i="2"/>
  <c r="T249" i="2"/>
  <c r="U249" i="2"/>
  <c r="W249" i="2"/>
  <c r="X249" i="2"/>
  <c r="Y249" i="2"/>
  <c r="AA249" i="2"/>
  <c r="AB249" i="2"/>
  <c r="AC249" i="2"/>
  <c r="AD249" i="2"/>
  <c r="AE249" i="2"/>
  <c r="AF249" i="2"/>
  <c r="AG249" i="2"/>
  <c r="AH249" i="2"/>
  <c r="AI249" i="2"/>
  <c r="AJ249" i="2"/>
  <c r="AK249" i="2"/>
  <c r="AL249" i="2"/>
  <c r="AM249" i="2"/>
  <c r="AN249" i="2"/>
  <c r="AO249" i="2"/>
  <c r="AP249" i="2"/>
  <c r="AQ249" i="2"/>
  <c r="AR249" i="2"/>
  <c r="AS249" i="2"/>
  <c r="AT249" i="2"/>
  <c r="AU249" i="2"/>
  <c r="AV249" i="2"/>
  <c r="AX249" i="2"/>
  <c r="AY249" i="2"/>
  <c r="AZ249" i="2"/>
  <c r="BA249" i="2"/>
  <c r="BB249" i="2"/>
  <c r="BC249" i="2"/>
  <c r="BD249" i="2"/>
  <c r="BE249" i="2"/>
  <c r="BF249" i="2"/>
  <c r="BG249" i="2"/>
  <c r="BH249" i="2"/>
  <c r="BI249" i="2"/>
  <c r="BJ249" i="2"/>
  <c r="BK249" i="2"/>
  <c r="BL249" i="2"/>
  <c r="BM249" i="2"/>
  <c r="BN249" i="2"/>
  <c r="BO249" i="2"/>
  <c r="BP249" i="2"/>
  <c r="BQ249" i="2"/>
  <c r="BR249" i="2"/>
  <c r="BS249" i="2"/>
  <c r="BT249" i="2"/>
  <c r="BU249" i="2"/>
  <c r="BV249" i="2"/>
  <c r="BW249" i="2"/>
  <c r="BX249" i="2"/>
  <c r="BY249" i="2"/>
  <c r="BZ249" i="2"/>
  <c r="CA249" i="2"/>
  <c r="CB249" i="2"/>
  <c r="CC249" i="2"/>
  <c r="CD249" i="2"/>
  <c r="CE249" i="2"/>
  <c r="CF249" i="2"/>
  <c r="CG249" i="2"/>
  <c r="CH249" i="2"/>
  <c r="CI249" i="2"/>
  <c r="CJ249" i="2"/>
  <c r="CK249" i="2"/>
  <c r="CL249" i="2"/>
  <c r="CM249" i="2"/>
  <c r="CN249" i="2"/>
  <c r="CO249" i="2"/>
  <c r="CP249" i="2"/>
  <c r="A250" i="2"/>
  <c r="B250" i="2"/>
  <c r="C250" i="2"/>
  <c r="D250" i="2"/>
  <c r="E250" i="2"/>
  <c r="F250" i="2"/>
  <c r="G250" i="2"/>
  <c r="H250" i="2"/>
  <c r="I250" i="2"/>
  <c r="J250" i="2"/>
  <c r="K250" i="2"/>
  <c r="L250" i="2"/>
  <c r="M250" i="2"/>
  <c r="N250" i="2"/>
  <c r="O250" i="2"/>
  <c r="Q250" i="2"/>
  <c r="R250" i="2"/>
  <c r="S250" i="2"/>
  <c r="T250" i="2"/>
  <c r="U250" i="2"/>
  <c r="W250" i="2"/>
  <c r="X250" i="2"/>
  <c r="Y250" i="2"/>
  <c r="AA250" i="2"/>
  <c r="AB250" i="2"/>
  <c r="AC250" i="2"/>
  <c r="AD250" i="2"/>
  <c r="AE250" i="2"/>
  <c r="AF250" i="2"/>
  <c r="AG250" i="2"/>
  <c r="AH250" i="2"/>
  <c r="AI250" i="2"/>
  <c r="AJ250" i="2"/>
  <c r="AK250" i="2"/>
  <c r="AL250" i="2"/>
  <c r="AM250" i="2"/>
  <c r="AN250" i="2"/>
  <c r="AO250" i="2"/>
  <c r="AP250" i="2"/>
  <c r="AQ250" i="2"/>
  <c r="AR250" i="2"/>
  <c r="AS250" i="2"/>
  <c r="AT250" i="2"/>
  <c r="AU250" i="2"/>
  <c r="AV250" i="2"/>
  <c r="AX250" i="2"/>
  <c r="AY250" i="2"/>
  <c r="AZ250" i="2"/>
  <c r="BA250" i="2"/>
  <c r="BB250" i="2"/>
  <c r="BC250" i="2"/>
  <c r="BD250" i="2"/>
  <c r="BE250" i="2"/>
  <c r="BF250" i="2"/>
  <c r="BG250" i="2"/>
  <c r="BH250" i="2"/>
  <c r="BI250" i="2"/>
  <c r="BJ250" i="2"/>
  <c r="BK250" i="2"/>
  <c r="BL250" i="2"/>
  <c r="BM250" i="2"/>
  <c r="BN250" i="2"/>
  <c r="BO250" i="2"/>
  <c r="BP250" i="2"/>
  <c r="BQ250" i="2"/>
  <c r="BR250" i="2"/>
  <c r="BS250" i="2"/>
  <c r="BT250" i="2"/>
  <c r="BU250" i="2"/>
  <c r="BV250" i="2"/>
  <c r="BW250" i="2"/>
  <c r="BX250" i="2"/>
  <c r="BY250" i="2"/>
  <c r="BZ250" i="2"/>
  <c r="CA250" i="2"/>
  <c r="CB250" i="2"/>
  <c r="CC250" i="2"/>
  <c r="CD250" i="2"/>
  <c r="CE250" i="2"/>
  <c r="CF250" i="2"/>
  <c r="CG250" i="2"/>
  <c r="CH250" i="2"/>
  <c r="CI250" i="2"/>
  <c r="CJ250" i="2"/>
  <c r="CK250" i="2"/>
  <c r="CL250" i="2"/>
  <c r="CM250" i="2"/>
  <c r="CN250" i="2"/>
  <c r="CO250" i="2"/>
  <c r="CP250" i="2"/>
  <c r="A251" i="2"/>
  <c r="B251" i="2"/>
  <c r="C251" i="2"/>
  <c r="D251" i="2"/>
  <c r="E251" i="2"/>
  <c r="F251" i="2"/>
  <c r="G251" i="2"/>
  <c r="H251" i="2"/>
  <c r="I251" i="2"/>
  <c r="J251" i="2"/>
  <c r="K251" i="2"/>
  <c r="L251" i="2"/>
  <c r="M251" i="2"/>
  <c r="N251" i="2"/>
  <c r="O251" i="2"/>
  <c r="Q251" i="2"/>
  <c r="R251" i="2"/>
  <c r="S251" i="2"/>
  <c r="T251" i="2"/>
  <c r="U251" i="2"/>
  <c r="W251" i="2"/>
  <c r="X251" i="2"/>
  <c r="Y251" i="2"/>
  <c r="AA251" i="2"/>
  <c r="AB251" i="2"/>
  <c r="AC251" i="2"/>
  <c r="AD251" i="2"/>
  <c r="AE251" i="2"/>
  <c r="AF251" i="2"/>
  <c r="AG251" i="2"/>
  <c r="AH251" i="2"/>
  <c r="AI251" i="2"/>
  <c r="AJ251" i="2"/>
  <c r="AK251" i="2"/>
  <c r="AL251" i="2"/>
  <c r="AM251" i="2"/>
  <c r="AN251" i="2"/>
  <c r="AO251" i="2"/>
  <c r="AP251" i="2"/>
  <c r="AQ251" i="2"/>
  <c r="AR251" i="2"/>
  <c r="AS251" i="2"/>
  <c r="AT251" i="2"/>
  <c r="AU251" i="2"/>
  <c r="AV251" i="2"/>
  <c r="AX251" i="2"/>
  <c r="AY251" i="2"/>
  <c r="AZ251" i="2"/>
  <c r="BA251" i="2"/>
  <c r="BB251" i="2"/>
  <c r="BC251" i="2"/>
  <c r="BD251" i="2"/>
  <c r="BE251" i="2"/>
  <c r="BF251" i="2"/>
  <c r="BG251" i="2"/>
  <c r="BH251" i="2"/>
  <c r="BI251" i="2"/>
  <c r="BJ251" i="2"/>
  <c r="BK251" i="2"/>
  <c r="BL251" i="2"/>
  <c r="BM251" i="2"/>
  <c r="BN251" i="2"/>
  <c r="BO251" i="2"/>
  <c r="BP251" i="2"/>
  <c r="BQ251" i="2"/>
  <c r="BR251" i="2"/>
  <c r="BS251" i="2"/>
  <c r="BT251" i="2"/>
  <c r="BU251" i="2"/>
  <c r="BV251" i="2"/>
  <c r="BW251" i="2"/>
  <c r="BX251" i="2"/>
  <c r="BY251" i="2"/>
  <c r="BZ251" i="2"/>
  <c r="CA251" i="2"/>
  <c r="CB251" i="2"/>
  <c r="CC251" i="2"/>
  <c r="CD251" i="2"/>
  <c r="CE251" i="2"/>
  <c r="CF251" i="2"/>
  <c r="CG251" i="2"/>
  <c r="CH251" i="2"/>
  <c r="CI251" i="2"/>
  <c r="CJ251" i="2"/>
  <c r="CK251" i="2"/>
  <c r="CL251" i="2"/>
  <c r="CM251" i="2"/>
  <c r="CN251" i="2"/>
  <c r="CO251" i="2"/>
  <c r="CP251" i="2"/>
  <c r="A252" i="2"/>
  <c r="B252" i="2"/>
  <c r="C252" i="2"/>
  <c r="D252" i="2"/>
  <c r="E252" i="2"/>
  <c r="F252" i="2"/>
  <c r="G252" i="2"/>
  <c r="H252" i="2"/>
  <c r="I252" i="2"/>
  <c r="J252" i="2"/>
  <c r="K252" i="2"/>
  <c r="L252" i="2"/>
  <c r="M252" i="2"/>
  <c r="N252" i="2"/>
  <c r="O252" i="2"/>
  <c r="Q252" i="2"/>
  <c r="R252" i="2"/>
  <c r="S252" i="2"/>
  <c r="T252" i="2"/>
  <c r="U252" i="2"/>
  <c r="W252" i="2"/>
  <c r="X252" i="2"/>
  <c r="Y252" i="2"/>
  <c r="AA252" i="2"/>
  <c r="AB252" i="2"/>
  <c r="AC252" i="2"/>
  <c r="AD252" i="2"/>
  <c r="AE252" i="2"/>
  <c r="AF252" i="2"/>
  <c r="AG252" i="2"/>
  <c r="AH252" i="2"/>
  <c r="AI252" i="2"/>
  <c r="AJ252" i="2"/>
  <c r="AK252" i="2"/>
  <c r="AL252" i="2"/>
  <c r="AM252" i="2"/>
  <c r="AN252" i="2"/>
  <c r="AO252" i="2"/>
  <c r="AP252" i="2"/>
  <c r="AQ252" i="2"/>
  <c r="AR252" i="2"/>
  <c r="AS252" i="2"/>
  <c r="AT252" i="2"/>
  <c r="AU252" i="2"/>
  <c r="AV252" i="2"/>
  <c r="AX252" i="2"/>
  <c r="AY252" i="2"/>
  <c r="AZ252" i="2"/>
  <c r="BA252" i="2"/>
  <c r="BB252" i="2"/>
  <c r="BC252" i="2"/>
  <c r="BD252" i="2"/>
  <c r="BE252" i="2"/>
  <c r="BF252" i="2"/>
  <c r="BG252" i="2"/>
  <c r="BH252" i="2"/>
  <c r="BI252" i="2"/>
  <c r="BJ252" i="2"/>
  <c r="BK252" i="2"/>
  <c r="BL252" i="2"/>
  <c r="BM252" i="2"/>
  <c r="BN252" i="2"/>
  <c r="BO252" i="2"/>
  <c r="BP252" i="2"/>
  <c r="BQ252" i="2"/>
  <c r="BR252" i="2"/>
  <c r="BS252" i="2"/>
  <c r="BT252" i="2"/>
  <c r="BU252" i="2"/>
  <c r="BV252" i="2"/>
  <c r="BW252" i="2"/>
  <c r="BX252" i="2"/>
  <c r="BY252" i="2"/>
  <c r="BZ252" i="2"/>
  <c r="CA252" i="2"/>
  <c r="CB252" i="2"/>
  <c r="CC252" i="2"/>
  <c r="CD252" i="2"/>
  <c r="CE252" i="2"/>
  <c r="CF252" i="2"/>
  <c r="CG252" i="2"/>
  <c r="CH252" i="2"/>
  <c r="CI252" i="2"/>
  <c r="CJ252" i="2"/>
  <c r="CK252" i="2"/>
  <c r="CL252" i="2"/>
  <c r="CM252" i="2"/>
  <c r="CN252" i="2"/>
  <c r="CO252" i="2"/>
  <c r="CP252" i="2"/>
  <c r="A253" i="2"/>
  <c r="B253" i="2"/>
  <c r="C253" i="2"/>
  <c r="D253" i="2"/>
  <c r="E253" i="2"/>
  <c r="F253" i="2"/>
  <c r="G253" i="2"/>
  <c r="H253" i="2"/>
  <c r="I253" i="2"/>
  <c r="J253" i="2"/>
  <c r="K253" i="2"/>
  <c r="L253" i="2"/>
  <c r="M253" i="2"/>
  <c r="N253" i="2"/>
  <c r="O253" i="2"/>
  <c r="Q253" i="2"/>
  <c r="R253" i="2"/>
  <c r="S253" i="2"/>
  <c r="T253" i="2"/>
  <c r="U253" i="2"/>
  <c r="W253" i="2"/>
  <c r="X253" i="2"/>
  <c r="Y253" i="2"/>
  <c r="AA253" i="2"/>
  <c r="AB253" i="2"/>
  <c r="AC253" i="2"/>
  <c r="AD253" i="2"/>
  <c r="AE253" i="2"/>
  <c r="AF253" i="2"/>
  <c r="AG253" i="2"/>
  <c r="AH253" i="2"/>
  <c r="AI253" i="2"/>
  <c r="AJ253" i="2"/>
  <c r="AK253" i="2"/>
  <c r="AL253" i="2"/>
  <c r="AM253" i="2"/>
  <c r="AN253" i="2"/>
  <c r="AO253" i="2"/>
  <c r="AP253" i="2"/>
  <c r="AQ253" i="2"/>
  <c r="AR253" i="2"/>
  <c r="AS253" i="2"/>
  <c r="AT253" i="2"/>
  <c r="AU253" i="2"/>
  <c r="AV253" i="2"/>
  <c r="AX253" i="2"/>
  <c r="AY253" i="2"/>
  <c r="AZ253" i="2"/>
  <c r="BA253" i="2"/>
  <c r="BB253" i="2"/>
  <c r="BC253" i="2"/>
  <c r="BD253" i="2"/>
  <c r="BE253" i="2"/>
  <c r="BF253" i="2"/>
  <c r="BG253" i="2"/>
  <c r="BH253" i="2"/>
  <c r="BI253" i="2"/>
  <c r="BJ253" i="2"/>
  <c r="BK253" i="2"/>
  <c r="BL253" i="2"/>
  <c r="BM253" i="2"/>
  <c r="BN253" i="2"/>
  <c r="BO253" i="2"/>
  <c r="BP253" i="2"/>
  <c r="BQ253" i="2"/>
  <c r="BR253" i="2"/>
  <c r="BS253" i="2"/>
  <c r="BT253" i="2"/>
  <c r="BU253" i="2"/>
  <c r="BV253" i="2"/>
  <c r="BW253" i="2"/>
  <c r="BX253" i="2"/>
  <c r="BY253" i="2"/>
  <c r="BZ253" i="2"/>
  <c r="CA253" i="2"/>
  <c r="CB253" i="2"/>
  <c r="CC253" i="2"/>
  <c r="CD253" i="2"/>
  <c r="CE253" i="2"/>
  <c r="CF253" i="2"/>
  <c r="CG253" i="2"/>
  <c r="CH253" i="2"/>
  <c r="CI253" i="2"/>
  <c r="CJ253" i="2"/>
  <c r="CK253" i="2"/>
  <c r="CL253" i="2"/>
  <c r="CM253" i="2"/>
  <c r="CN253" i="2"/>
  <c r="CO253" i="2"/>
  <c r="CP253" i="2"/>
  <c r="A254" i="2"/>
  <c r="B254" i="2"/>
  <c r="C254" i="2"/>
  <c r="D254" i="2"/>
  <c r="E254" i="2"/>
  <c r="F254" i="2"/>
  <c r="G254" i="2"/>
  <c r="H254" i="2"/>
  <c r="I254" i="2"/>
  <c r="J254" i="2"/>
  <c r="K254" i="2"/>
  <c r="L254" i="2"/>
  <c r="M254" i="2"/>
  <c r="N254" i="2"/>
  <c r="O254" i="2"/>
  <c r="Q254" i="2"/>
  <c r="R254" i="2"/>
  <c r="S254" i="2"/>
  <c r="T254" i="2"/>
  <c r="U254" i="2"/>
  <c r="W254" i="2"/>
  <c r="X254" i="2"/>
  <c r="Y254" i="2"/>
  <c r="AA254" i="2"/>
  <c r="AB254" i="2"/>
  <c r="AC254" i="2"/>
  <c r="AD254" i="2"/>
  <c r="AE254" i="2"/>
  <c r="AF254" i="2"/>
  <c r="AG254" i="2"/>
  <c r="AH254" i="2"/>
  <c r="AI254" i="2"/>
  <c r="AJ254" i="2"/>
  <c r="AK254" i="2"/>
  <c r="AL254" i="2"/>
  <c r="AM254" i="2"/>
  <c r="AN254" i="2"/>
  <c r="AO254" i="2"/>
  <c r="AP254" i="2"/>
  <c r="AQ254" i="2"/>
  <c r="AR254" i="2"/>
  <c r="AS254" i="2"/>
  <c r="AT254" i="2"/>
  <c r="AU254" i="2"/>
  <c r="AV254" i="2"/>
  <c r="AX254" i="2"/>
  <c r="AY254" i="2"/>
  <c r="AZ254" i="2"/>
  <c r="BA254" i="2"/>
  <c r="BB254" i="2"/>
  <c r="BC254" i="2"/>
  <c r="BD254" i="2"/>
  <c r="BE254" i="2"/>
  <c r="BF254" i="2"/>
  <c r="BG254" i="2"/>
  <c r="BH254" i="2"/>
  <c r="BI254" i="2"/>
  <c r="BJ254" i="2"/>
  <c r="BK254" i="2"/>
  <c r="BL254" i="2"/>
  <c r="BM254" i="2"/>
  <c r="BN254" i="2"/>
  <c r="BO254" i="2"/>
  <c r="BP254" i="2"/>
  <c r="BQ254" i="2"/>
  <c r="BR254" i="2"/>
  <c r="BS254" i="2"/>
  <c r="BT254" i="2"/>
  <c r="BU254" i="2"/>
  <c r="BV254" i="2"/>
  <c r="BW254" i="2"/>
  <c r="BX254" i="2"/>
  <c r="BY254" i="2"/>
  <c r="BZ254" i="2"/>
  <c r="CA254" i="2"/>
  <c r="CB254" i="2"/>
  <c r="CC254" i="2"/>
  <c r="CD254" i="2"/>
  <c r="CE254" i="2"/>
  <c r="CF254" i="2"/>
  <c r="CG254" i="2"/>
  <c r="CH254" i="2"/>
  <c r="CI254" i="2"/>
  <c r="CJ254" i="2"/>
  <c r="CK254" i="2"/>
  <c r="CL254" i="2"/>
  <c r="CM254" i="2"/>
  <c r="CN254" i="2"/>
  <c r="CO254" i="2"/>
  <c r="CP254" i="2"/>
  <c r="A255" i="2"/>
  <c r="B255" i="2"/>
  <c r="C255" i="2"/>
  <c r="D255" i="2"/>
  <c r="E255" i="2"/>
  <c r="F255" i="2"/>
  <c r="G255" i="2"/>
  <c r="H255" i="2"/>
  <c r="I255" i="2"/>
  <c r="J255" i="2"/>
  <c r="K255" i="2"/>
  <c r="L255" i="2"/>
  <c r="M255" i="2"/>
  <c r="N255" i="2"/>
  <c r="O255" i="2"/>
  <c r="Q255" i="2"/>
  <c r="R255" i="2"/>
  <c r="S255" i="2"/>
  <c r="T255" i="2"/>
  <c r="U255" i="2"/>
  <c r="W255" i="2"/>
  <c r="X255" i="2"/>
  <c r="Y255" i="2"/>
  <c r="AA255" i="2"/>
  <c r="AB255" i="2"/>
  <c r="AC255" i="2"/>
  <c r="AD255" i="2"/>
  <c r="AE255" i="2"/>
  <c r="AF255" i="2"/>
  <c r="AG255" i="2"/>
  <c r="AH255" i="2"/>
  <c r="AI255" i="2"/>
  <c r="AJ255" i="2"/>
  <c r="AK255" i="2"/>
  <c r="AL255" i="2"/>
  <c r="AM255" i="2"/>
  <c r="AN255" i="2"/>
  <c r="AO255" i="2"/>
  <c r="AP255" i="2"/>
  <c r="AQ255" i="2"/>
  <c r="AR255" i="2"/>
  <c r="AS255" i="2"/>
  <c r="AT255" i="2"/>
  <c r="AU255" i="2"/>
  <c r="AV255" i="2"/>
  <c r="AX255" i="2"/>
  <c r="AY255" i="2"/>
  <c r="AZ255" i="2"/>
  <c r="BA255" i="2"/>
  <c r="BB255" i="2"/>
  <c r="BC255" i="2"/>
  <c r="BD255" i="2"/>
  <c r="BE255" i="2"/>
  <c r="BF255" i="2"/>
  <c r="BG255" i="2"/>
  <c r="BH255" i="2"/>
  <c r="BI255" i="2"/>
  <c r="BJ255" i="2"/>
  <c r="BK255" i="2"/>
  <c r="BL255" i="2"/>
  <c r="BM255" i="2"/>
  <c r="BN255" i="2"/>
  <c r="BO255" i="2"/>
  <c r="BP255" i="2"/>
  <c r="BQ255" i="2"/>
  <c r="BR255" i="2"/>
  <c r="BS255" i="2"/>
  <c r="BT255" i="2"/>
  <c r="BU255" i="2"/>
  <c r="BV255" i="2"/>
  <c r="BW255" i="2"/>
  <c r="BX255" i="2"/>
  <c r="BY255" i="2"/>
  <c r="BZ255" i="2"/>
  <c r="CA255" i="2"/>
  <c r="CB255" i="2"/>
  <c r="CC255" i="2"/>
  <c r="CD255" i="2"/>
  <c r="CE255" i="2"/>
  <c r="CF255" i="2"/>
  <c r="CG255" i="2"/>
  <c r="CH255" i="2"/>
  <c r="CI255" i="2"/>
  <c r="CJ255" i="2"/>
  <c r="CK255" i="2"/>
  <c r="CL255" i="2"/>
  <c r="CM255" i="2"/>
  <c r="CN255" i="2"/>
  <c r="CO255" i="2"/>
  <c r="CP255" i="2"/>
  <c r="A256" i="2"/>
  <c r="B256" i="2"/>
  <c r="C256" i="2"/>
  <c r="D256" i="2"/>
  <c r="E256" i="2"/>
  <c r="F256" i="2"/>
  <c r="G256" i="2"/>
  <c r="H256" i="2"/>
  <c r="I256" i="2"/>
  <c r="J256" i="2"/>
  <c r="K256" i="2"/>
  <c r="L256" i="2"/>
  <c r="M256" i="2"/>
  <c r="N256" i="2"/>
  <c r="O256" i="2"/>
  <c r="Q256" i="2"/>
  <c r="R256" i="2"/>
  <c r="S256" i="2"/>
  <c r="T256" i="2"/>
  <c r="U256" i="2"/>
  <c r="W256" i="2"/>
  <c r="X256" i="2"/>
  <c r="Y256" i="2"/>
  <c r="AA256" i="2"/>
  <c r="AB256" i="2"/>
  <c r="AC256" i="2"/>
  <c r="AD256" i="2"/>
  <c r="AE256" i="2"/>
  <c r="AF256" i="2"/>
  <c r="AG256" i="2"/>
  <c r="AH256" i="2"/>
  <c r="AI256" i="2"/>
  <c r="AJ256" i="2"/>
  <c r="AK256" i="2"/>
  <c r="AL256" i="2"/>
  <c r="AM256" i="2"/>
  <c r="AN256" i="2"/>
  <c r="AO256" i="2"/>
  <c r="AP256" i="2"/>
  <c r="AQ256" i="2"/>
  <c r="AR256" i="2"/>
  <c r="AS256" i="2"/>
  <c r="AT256" i="2"/>
  <c r="AU256" i="2"/>
  <c r="AV256" i="2"/>
  <c r="AX256" i="2"/>
  <c r="AY256" i="2"/>
  <c r="AZ256" i="2"/>
  <c r="BA256" i="2"/>
  <c r="BB256" i="2"/>
  <c r="BC256" i="2"/>
  <c r="BD256" i="2"/>
  <c r="BE256" i="2"/>
  <c r="BF256" i="2"/>
  <c r="BG256" i="2"/>
  <c r="BH256" i="2"/>
  <c r="BI256" i="2"/>
  <c r="BJ256" i="2"/>
  <c r="BK256" i="2"/>
  <c r="BL256" i="2"/>
  <c r="BM256" i="2"/>
  <c r="BN256" i="2"/>
  <c r="BO256" i="2"/>
  <c r="BP256" i="2"/>
  <c r="BQ256" i="2"/>
  <c r="BR256" i="2"/>
  <c r="BS256" i="2"/>
  <c r="BT256" i="2"/>
  <c r="BU256" i="2"/>
  <c r="BV256" i="2"/>
  <c r="BW256" i="2"/>
  <c r="BX256" i="2"/>
  <c r="BY256" i="2"/>
  <c r="BZ256" i="2"/>
  <c r="CA256" i="2"/>
  <c r="CB256" i="2"/>
  <c r="CC256" i="2"/>
  <c r="CD256" i="2"/>
  <c r="CE256" i="2"/>
  <c r="CF256" i="2"/>
  <c r="CG256" i="2"/>
  <c r="CH256" i="2"/>
  <c r="CI256" i="2"/>
  <c r="CJ256" i="2"/>
  <c r="CK256" i="2"/>
  <c r="CL256" i="2"/>
  <c r="CM256" i="2"/>
  <c r="CN256" i="2"/>
  <c r="CO256" i="2"/>
  <c r="CP256" i="2"/>
  <c r="A257" i="2"/>
  <c r="B257" i="2"/>
  <c r="C257" i="2"/>
  <c r="D257" i="2"/>
  <c r="E257" i="2"/>
  <c r="F257" i="2"/>
  <c r="G257" i="2"/>
  <c r="H257" i="2"/>
  <c r="I257" i="2"/>
  <c r="J257" i="2"/>
  <c r="K257" i="2"/>
  <c r="L257" i="2"/>
  <c r="M257" i="2"/>
  <c r="N257" i="2"/>
  <c r="O257" i="2"/>
  <c r="Q257" i="2"/>
  <c r="R257" i="2"/>
  <c r="S257" i="2"/>
  <c r="T257" i="2"/>
  <c r="U257" i="2"/>
  <c r="W257" i="2"/>
  <c r="X257" i="2"/>
  <c r="Y257" i="2"/>
  <c r="AA257" i="2"/>
  <c r="AB257" i="2"/>
  <c r="AC257" i="2"/>
  <c r="AD257" i="2"/>
  <c r="AE257" i="2"/>
  <c r="AF257" i="2"/>
  <c r="AG257" i="2"/>
  <c r="AH257" i="2"/>
  <c r="AI257" i="2"/>
  <c r="AJ257" i="2"/>
  <c r="AK257" i="2"/>
  <c r="AL257" i="2"/>
  <c r="AM257" i="2"/>
  <c r="AN257" i="2"/>
  <c r="AO257" i="2"/>
  <c r="AP257" i="2"/>
  <c r="AQ257" i="2"/>
  <c r="AR257" i="2"/>
  <c r="AS257" i="2"/>
  <c r="AT257" i="2"/>
  <c r="AU257" i="2"/>
  <c r="AV257" i="2"/>
  <c r="AX257" i="2"/>
  <c r="AY257" i="2"/>
  <c r="AZ257" i="2"/>
  <c r="BA257" i="2"/>
  <c r="BB257" i="2"/>
  <c r="BC257" i="2"/>
  <c r="BD257" i="2"/>
  <c r="BE257" i="2"/>
  <c r="BF257" i="2"/>
  <c r="BG257" i="2"/>
  <c r="BH257" i="2"/>
  <c r="BI257" i="2"/>
  <c r="BJ257" i="2"/>
  <c r="BK257" i="2"/>
  <c r="BL257" i="2"/>
  <c r="BM257" i="2"/>
  <c r="BN257" i="2"/>
  <c r="BO257" i="2"/>
  <c r="BP257" i="2"/>
  <c r="BQ257" i="2"/>
  <c r="BR257" i="2"/>
  <c r="BS257" i="2"/>
  <c r="BT257" i="2"/>
  <c r="BU257" i="2"/>
  <c r="BV257" i="2"/>
  <c r="BW257" i="2"/>
  <c r="BX257" i="2"/>
  <c r="BY257" i="2"/>
  <c r="BZ257" i="2"/>
  <c r="CA257" i="2"/>
  <c r="CB257" i="2"/>
  <c r="CC257" i="2"/>
  <c r="CD257" i="2"/>
  <c r="CE257" i="2"/>
  <c r="CF257" i="2"/>
  <c r="CG257" i="2"/>
  <c r="CH257" i="2"/>
  <c r="CI257" i="2"/>
  <c r="CJ257" i="2"/>
  <c r="CK257" i="2"/>
  <c r="CL257" i="2"/>
  <c r="CM257" i="2"/>
  <c r="CN257" i="2"/>
  <c r="CO257" i="2"/>
  <c r="CP257" i="2"/>
  <c r="A258" i="2"/>
  <c r="B258" i="2"/>
  <c r="C258" i="2"/>
  <c r="D258" i="2"/>
  <c r="E258" i="2"/>
  <c r="F258" i="2"/>
  <c r="G258" i="2"/>
  <c r="H258" i="2"/>
  <c r="I258" i="2"/>
  <c r="J258" i="2"/>
  <c r="K258" i="2"/>
  <c r="L258" i="2"/>
  <c r="M258" i="2"/>
  <c r="N258" i="2"/>
  <c r="O258" i="2"/>
  <c r="Q258" i="2"/>
  <c r="R258" i="2"/>
  <c r="S258" i="2"/>
  <c r="T258" i="2"/>
  <c r="U258" i="2"/>
  <c r="W258" i="2"/>
  <c r="X258" i="2"/>
  <c r="Y258" i="2"/>
  <c r="AA258" i="2"/>
  <c r="AB258" i="2"/>
  <c r="AC258" i="2"/>
  <c r="AD258" i="2"/>
  <c r="AE258" i="2"/>
  <c r="AF258" i="2"/>
  <c r="AG258" i="2"/>
  <c r="AH258" i="2"/>
  <c r="AI258" i="2"/>
  <c r="AJ258" i="2"/>
  <c r="AK258" i="2"/>
  <c r="AL258" i="2"/>
  <c r="AM258" i="2"/>
  <c r="AN258" i="2"/>
  <c r="AO258" i="2"/>
  <c r="AP258" i="2"/>
  <c r="AQ258" i="2"/>
  <c r="AR258" i="2"/>
  <c r="AS258" i="2"/>
  <c r="AT258" i="2"/>
  <c r="AU258" i="2"/>
  <c r="AV258" i="2"/>
  <c r="AX258" i="2"/>
  <c r="AY258" i="2"/>
  <c r="AZ258" i="2"/>
  <c r="BA258" i="2"/>
  <c r="BB258" i="2"/>
  <c r="BC258" i="2"/>
  <c r="BD258" i="2"/>
  <c r="BE258" i="2"/>
  <c r="BF258" i="2"/>
  <c r="BG258" i="2"/>
  <c r="BH258" i="2"/>
  <c r="BI258" i="2"/>
  <c r="BJ258" i="2"/>
  <c r="BK258" i="2"/>
  <c r="BL258" i="2"/>
  <c r="BM258" i="2"/>
  <c r="BN258" i="2"/>
  <c r="BO258" i="2"/>
  <c r="BP258" i="2"/>
  <c r="BQ258" i="2"/>
  <c r="BR258" i="2"/>
  <c r="BS258" i="2"/>
  <c r="BT258" i="2"/>
  <c r="BU258" i="2"/>
  <c r="BV258" i="2"/>
  <c r="BW258" i="2"/>
  <c r="BX258" i="2"/>
  <c r="BY258" i="2"/>
  <c r="BZ258" i="2"/>
  <c r="CA258" i="2"/>
  <c r="CB258" i="2"/>
  <c r="CC258" i="2"/>
  <c r="CD258" i="2"/>
  <c r="CE258" i="2"/>
  <c r="CF258" i="2"/>
  <c r="CG258" i="2"/>
  <c r="CH258" i="2"/>
  <c r="CI258" i="2"/>
  <c r="CJ258" i="2"/>
  <c r="CK258" i="2"/>
  <c r="CL258" i="2"/>
  <c r="CM258" i="2"/>
  <c r="CN258" i="2"/>
  <c r="CO258" i="2"/>
  <c r="CP258" i="2"/>
  <c r="A259" i="2"/>
  <c r="B259" i="2"/>
  <c r="C259" i="2"/>
  <c r="D259" i="2"/>
  <c r="E259" i="2"/>
  <c r="F259" i="2"/>
  <c r="G259" i="2"/>
  <c r="H259" i="2"/>
  <c r="I259" i="2"/>
  <c r="J259" i="2"/>
  <c r="K259" i="2"/>
  <c r="L259" i="2"/>
  <c r="M259" i="2"/>
  <c r="N259" i="2"/>
  <c r="O259" i="2"/>
  <c r="Q259" i="2"/>
  <c r="R259" i="2"/>
  <c r="S259" i="2"/>
  <c r="T259" i="2"/>
  <c r="U259" i="2"/>
  <c r="W259" i="2"/>
  <c r="X259" i="2"/>
  <c r="Y259" i="2"/>
  <c r="AA259" i="2"/>
  <c r="AB259" i="2"/>
  <c r="AC259" i="2"/>
  <c r="AD259" i="2"/>
  <c r="AE259" i="2"/>
  <c r="AF259" i="2"/>
  <c r="AG259" i="2"/>
  <c r="AH259" i="2"/>
  <c r="AI259" i="2"/>
  <c r="AJ259" i="2"/>
  <c r="AK259" i="2"/>
  <c r="AL259" i="2"/>
  <c r="AM259" i="2"/>
  <c r="AN259" i="2"/>
  <c r="AO259" i="2"/>
  <c r="AP259" i="2"/>
  <c r="AQ259" i="2"/>
  <c r="AR259" i="2"/>
  <c r="AS259" i="2"/>
  <c r="AT259" i="2"/>
  <c r="AU259" i="2"/>
  <c r="AV259" i="2"/>
  <c r="AX259" i="2"/>
  <c r="AY259" i="2"/>
  <c r="AZ259" i="2"/>
  <c r="BA259" i="2"/>
  <c r="BB259" i="2"/>
  <c r="BC259" i="2"/>
  <c r="BD259" i="2"/>
  <c r="BE259" i="2"/>
  <c r="BF259" i="2"/>
  <c r="BG259" i="2"/>
  <c r="BH259" i="2"/>
  <c r="BI259" i="2"/>
  <c r="BJ259" i="2"/>
  <c r="BK259" i="2"/>
  <c r="BL259" i="2"/>
  <c r="BM259" i="2"/>
  <c r="BN259" i="2"/>
  <c r="BO259" i="2"/>
  <c r="BP259" i="2"/>
  <c r="BQ259" i="2"/>
  <c r="BR259" i="2"/>
  <c r="BS259" i="2"/>
  <c r="BT259" i="2"/>
  <c r="BU259" i="2"/>
  <c r="BV259" i="2"/>
  <c r="BW259" i="2"/>
  <c r="BX259" i="2"/>
  <c r="BY259" i="2"/>
  <c r="BZ259" i="2"/>
  <c r="CA259" i="2"/>
  <c r="CB259" i="2"/>
  <c r="CC259" i="2"/>
  <c r="CD259" i="2"/>
  <c r="CE259" i="2"/>
  <c r="CF259" i="2"/>
  <c r="CG259" i="2"/>
  <c r="CH259" i="2"/>
  <c r="CI259" i="2"/>
  <c r="CJ259" i="2"/>
  <c r="CK259" i="2"/>
  <c r="CL259" i="2"/>
  <c r="CM259" i="2"/>
  <c r="CN259" i="2"/>
  <c r="CO259" i="2"/>
  <c r="CP259" i="2"/>
  <c r="A260" i="2"/>
  <c r="B260" i="2"/>
  <c r="C260" i="2"/>
  <c r="D260" i="2"/>
  <c r="E260" i="2"/>
  <c r="F260" i="2"/>
  <c r="G260" i="2"/>
  <c r="H260" i="2"/>
  <c r="I260" i="2"/>
  <c r="J260" i="2"/>
  <c r="K260" i="2"/>
  <c r="L260" i="2"/>
  <c r="M260" i="2"/>
  <c r="N260" i="2"/>
  <c r="O260" i="2"/>
  <c r="Q260" i="2"/>
  <c r="R260" i="2"/>
  <c r="S260" i="2"/>
  <c r="T260" i="2"/>
  <c r="U260" i="2"/>
  <c r="W260" i="2"/>
  <c r="X260" i="2"/>
  <c r="Y260" i="2"/>
  <c r="AA260" i="2"/>
  <c r="AB260" i="2"/>
  <c r="AC260" i="2"/>
  <c r="AD260" i="2"/>
  <c r="AE260" i="2"/>
  <c r="AF260" i="2"/>
  <c r="AG260" i="2"/>
  <c r="AH260" i="2"/>
  <c r="AI260" i="2"/>
  <c r="AJ260" i="2"/>
  <c r="AK260" i="2"/>
  <c r="AL260" i="2"/>
  <c r="AM260" i="2"/>
  <c r="AN260" i="2"/>
  <c r="AO260" i="2"/>
  <c r="AP260" i="2"/>
  <c r="AQ260" i="2"/>
  <c r="AR260" i="2"/>
  <c r="AS260" i="2"/>
  <c r="AT260" i="2"/>
  <c r="AU260" i="2"/>
  <c r="AV260" i="2"/>
  <c r="AX260" i="2"/>
  <c r="AY260" i="2"/>
  <c r="AZ260" i="2"/>
  <c r="BA260" i="2"/>
  <c r="BB260" i="2"/>
  <c r="BC260" i="2"/>
  <c r="BD260" i="2"/>
  <c r="BE260" i="2"/>
  <c r="BF260" i="2"/>
  <c r="BG260" i="2"/>
  <c r="BH260" i="2"/>
  <c r="BI260" i="2"/>
  <c r="BJ260" i="2"/>
  <c r="BK260" i="2"/>
  <c r="BL260" i="2"/>
  <c r="BM260" i="2"/>
  <c r="BN260" i="2"/>
  <c r="BO260" i="2"/>
  <c r="BP260" i="2"/>
  <c r="BQ260" i="2"/>
  <c r="BR260" i="2"/>
  <c r="BS260" i="2"/>
  <c r="BT260" i="2"/>
  <c r="BU260" i="2"/>
  <c r="BV260" i="2"/>
  <c r="BW260" i="2"/>
  <c r="BX260" i="2"/>
  <c r="BY260" i="2"/>
  <c r="BZ260" i="2"/>
  <c r="CA260" i="2"/>
  <c r="CB260" i="2"/>
  <c r="CC260" i="2"/>
  <c r="CD260" i="2"/>
  <c r="CE260" i="2"/>
  <c r="CF260" i="2"/>
  <c r="CG260" i="2"/>
  <c r="CH260" i="2"/>
  <c r="CI260" i="2"/>
  <c r="CJ260" i="2"/>
  <c r="CK260" i="2"/>
  <c r="CL260" i="2"/>
  <c r="CM260" i="2"/>
  <c r="CN260" i="2"/>
  <c r="CO260" i="2"/>
  <c r="CP260" i="2"/>
  <c r="A261" i="2"/>
  <c r="B261" i="2"/>
  <c r="C261" i="2"/>
  <c r="D261" i="2"/>
  <c r="E261" i="2"/>
  <c r="F261" i="2"/>
  <c r="G261" i="2"/>
  <c r="H261" i="2"/>
  <c r="I261" i="2"/>
  <c r="J261" i="2"/>
  <c r="K261" i="2"/>
  <c r="L261" i="2"/>
  <c r="M261" i="2"/>
  <c r="N261" i="2"/>
  <c r="O261" i="2"/>
  <c r="Q261" i="2"/>
  <c r="R261" i="2"/>
  <c r="S261" i="2"/>
  <c r="T261" i="2"/>
  <c r="U261" i="2"/>
  <c r="W261" i="2"/>
  <c r="X261" i="2"/>
  <c r="Y261" i="2"/>
  <c r="AA261" i="2"/>
  <c r="AB261" i="2"/>
  <c r="AC261" i="2"/>
  <c r="AD261" i="2"/>
  <c r="AE261" i="2"/>
  <c r="AF261" i="2"/>
  <c r="AG261" i="2"/>
  <c r="AH261" i="2"/>
  <c r="AI261" i="2"/>
  <c r="AJ261" i="2"/>
  <c r="AK261" i="2"/>
  <c r="AL261" i="2"/>
  <c r="AM261" i="2"/>
  <c r="AN261" i="2"/>
  <c r="AO261" i="2"/>
  <c r="AP261" i="2"/>
  <c r="AQ261" i="2"/>
  <c r="AR261" i="2"/>
  <c r="AS261" i="2"/>
  <c r="AT261" i="2"/>
  <c r="AU261" i="2"/>
  <c r="AV261" i="2"/>
  <c r="AX261" i="2"/>
  <c r="AY261" i="2"/>
  <c r="AZ261" i="2"/>
  <c r="BA261" i="2"/>
  <c r="BB261" i="2"/>
  <c r="BC261" i="2"/>
  <c r="BD261" i="2"/>
  <c r="BE261" i="2"/>
  <c r="BF261" i="2"/>
  <c r="BG261" i="2"/>
  <c r="BH261" i="2"/>
  <c r="BI261" i="2"/>
  <c r="BJ261" i="2"/>
  <c r="BK261" i="2"/>
  <c r="BL261" i="2"/>
  <c r="BM261" i="2"/>
  <c r="BN261" i="2"/>
  <c r="BO261" i="2"/>
  <c r="BP261" i="2"/>
  <c r="BQ261" i="2"/>
  <c r="BR261" i="2"/>
  <c r="BS261" i="2"/>
  <c r="BT261" i="2"/>
  <c r="BU261" i="2"/>
  <c r="BV261" i="2"/>
  <c r="BW261" i="2"/>
  <c r="BX261" i="2"/>
  <c r="BY261" i="2"/>
  <c r="BZ261" i="2"/>
  <c r="CA261" i="2"/>
  <c r="CB261" i="2"/>
  <c r="CC261" i="2"/>
  <c r="CD261" i="2"/>
  <c r="CE261" i="2"/>
  <c r="CF261" i="2"/>
  <c r="CG261" i="2"/>
  <c r="CH261" i="2"/>
  <c r="CI261" i="2"/>
  <c r="CJ261" i="2"/>
  <c r="CK261" i="2"/>
  <c r="CL261" i="2"/>
  <c r="CM261" i="2"/>
  <c r="CN261" i="2"/>
  <c r="CO261" i="2"/>
  <c r="CP261" i="2"/>
  <c r="A262" i="2"/>
  <c r="B262" i="2"/>
  <c r="C262" i="2"/>
  <c r="D262" i="2"/>
  <c r="E262" i="2"/>
  <c r="F262" i="2"/>
  <c r="G262" i="2"/>
  <c r="H262" i="2"/>
  <c r="I262" i="2"/>
  <c r="J262" i="2"/>
  <c r="K262" i="2"/>
  <c r="L262" i="2"/>
  <c r="M262" i="2"/>
  <c r="N262" i="2"/>
  <c r="O262" i="2"/>
  <c r="Q262" i="2"/>
  <c r="R262" i="2"/>
  <c r="S262" i="2"/>
  <c r="T262" i="2"/>
  <c r="U262" i="2"/>
  <c r="W262" i="2"/>
  <c r="X262" i="2"/>
  <c r="Y262" i="2"/>
  <c r="AA262" i="2"/>
  <c r="AB262" i="2"/>
  <c r="AC262" i="2"/>
  <c r="AD262" i="2"/>
  <c r="AE262" i="2"/>
  <c r="AF262" i="2"/>
  <c r="AG262" i="2"/>
  <c r="AH262" i="2"/>
  <c r="AI262" i="2"/>
  <c r="AJ262" i="2"/>
  <c r="AK262" i="2"/>
  <c r="AL262" i="2"/>
  <c r="AM262" i="2"/>
  <c r="AN262" i="2"/>
  <c r="AO262" i="2"/>
  <c r="AP262" i="2"/>
  <c r="AQ262" i="2"/>
  <c r="AR262" i="2"/>
  <c r="AS262" i="2"/>
  <c r="AT262" i="2"/>
  <c r="AU262" i="2"/>
  <c r="AV262" i="2"/>
  <c r="AX262" i="2"/>
  <c r="AY262" i="2"/>
  <c r="AZ262" i="2"/>
  <c r="BA262" i="2"/>
  <c r="BB262" i="2"/>
  <c r="BC262" i="2"/>
  <c r="BD262" i="2"/>
  <c r="BE262" i="2"/>
  <c r="BF262" i="2"/>
  <c r="BG262" i="2"/>
  <c r="BH262" i="2"/>
  <c r="BI262" i="2"/>
  <c r="BJ262" i="2"/>
  <c r="BK262" i="2"/>
  <c r="BL262" i="2"/>
  <c r="BM262" i="2"/>
  <c r="BN262" i="2"/>
  <c r="BO262" i="2"/>
  <c r="BP262" i="2"/>
  <c r="BQ262" i="2"/>
  <c r="BR262" i="2"/>
  <c r="BS262" i="2"/>
  <c r="BT262" i="2"/>
  <c r="BU262" i="2"/>
  <c r="BV262" i="2"/>
  <c r="BW262" i="2"/>
  <c r="BX262" i="2"/>
  <c r="BY262" i="2"/>
  <c r="BZ262" i="2"/>
  <c r="CA262" i="2"/>
  <c r="CB262" i="2"/>
  <c r="CC262" i="2"/>
  <c r="CD262" i="2"/>
  <c r="CE262" i="2"/>
  <c r="CF262" i="2"/>
  <c r="CG262" i="2"/>
  <c r="CH262" i="2"/>
  <c r="CI262" i="2"/>
  <c r="CJ262" i="2"/>
  <c r="CK262" i="2"/>
  <c r="CL262" i="2"/>
  <c r="CM262" i="2"/>
  <c r="CN262" i="2"/>
  <c r="CO262" i="2"/>
  <c r="CP262" i="2"/>
  <c r="A263" i="2"/>
  <c r="B263" i="2"/>
  <c r="C263" i="2"/>
  <c r="D263" i="2"/>
  <c r="E263" i="2"/>
  <c r="F263" i="2"/>
  <c r="G263" i="2"/>
  <c r="H263" i="2"/>
  <c r="I263" i="2"/>
  <c r="J263" i="2"/>
  <c r="K263" i="2"/>
  <c r="L263" i="2"/>
  <c r="M263" i="2"/>
  <c r="N263" i="2"/>
  <c r="O263" i="2"/>
  <c r="Q263" i="2"/>
  <c r="R263" i="2"/>
  <c r="S263" i="2"/>
  <c r="T263" i="2"/>
  <c r="U263" i="2"/>
  <c r="W263" i="2"/>
  <c r="X263" i="2"/>
  <c r="Y263" i="2"/>
  <c r="AA263" i="2"/>
  <c r="AB263" i="2"/>
  <c r="AC263" i="2"/>
  <c r="AD263" i="2"/>
  <c r="AE263" i="2"/>
  <c r="AF263" i="2"/>
  <c r="AG263" i="2"/>
  <c r="AH263" i="2"/>
  <c r="AI263" i="2"/>
  <c r="AJ263" i="2"/>
  <c r="AK263" i="2"/>
  <c r="AL263" i="2"/>
  <c r="AM263" i="2"/>
  <c r="AN263" i="2"/>
  <c r="AO263" i="2"/>
  <c r="AP263" i="2"/>
  <c r="AQ263" i="2"/>
  <c r="AR263" i="2"/>
  <c r="AS263" i="2"/>
  <c r="AT263" i="2"/>
  <c r="AU263" i="2"/>
  <c r="AV263" i="2"/>
  <c r="AX263" i="2"/>
  <c r="AY263" i="2"/>
  <c r="AZ263" i="2"/>
  <c r="BA263" i="2"/>
  <c r="BB263" i="2"/>
  <c r="BC263" i="2"/>
  <c r="BD263" i="2"/>
  <c r="BE263" i="2"/>
  <c r="BF263" i="2"/>
  <c r="BG263" i="2"/>
  <c r="BH263" i="2"/>
  <c r="BI263" i="2"/>
  <c r="BJ263" i="2"/>
  <c r="BK263" i="2"/>
  <c r="BL263" i="2"/>
  <c r="BM263" i="2"/>
  <c r="BN263" i="2"/>
  <c r="BO263" i="2"/>
  <c r="BP263" i="2"/>
  <c r="BQ263" i="2"/>
  <c r="BR263" i="2"/>
  <c r="BS263" i="2"/>
  <c r="BT263" i="2"/>
  <c r="BU263" i="2"/>
  <c r="BV263" i="2"/>
  <c r="BW263" i="2"/>
  <c r="BX263" i="2"/>
  <c r="BY263" i="2"/>
  <c r="BZ263" i="2"/>
  <c r="CA263" i="2"/>
  <c r="CB263" i="2"/>
  <c r="CC263" i="2"/>
  <c r="CD263" i="2"/>
  <c r="CE263" i="2"/>
  <c r="CF263" i="2"/>
  <c r="CG263" i="2"/>
  <c r="CH263" i="2"/>
  <c r="CI263" i="2"/>
  <c r="CJ263" i="2"/>
  <c r="CK263" i="2"/>
  <c r="CL263" i="2"/>
  <c r="CM263" i="2"/>
  <c r="CN263" i="2"/>
  <c r="CO263" i="2"/>
  <c r="CP263" i="2"/>
  <c r="A264" i="2"/>
  <c r="B264" i="2"/>
  <c r="C264" i="2"/>
  <c r="D264" i="2"/>
  <c r="E264" i="2"/>
  <c r="F264" i="2"/>
  <c r="G264" i="2"/>
  <c r="H264" i="2"/>
  <c r="I264" i="2"/>
  <c r="J264" i="2"/>
  <c r="K264" i="2"/>
  <c r="L264" i="2"/>
  <c r="M264" i="2"/>
  <c r="N264" i="2"/>
  <c r="O264" i="2"/>
  <c r="Q264" i="2"/>
  <c r="R264" i="2"/>
  <c r="S264" i="2"/>
  <c r="T264" i="2"/>
  <c r="U264" i="2"/>
  <c r="W264" i="2"/>
  <c r="X264" i="2"/>
  <c r="Y264" i="2"/>
  <c r="AA264" i="2"/>
  <c r="AB264" i="2"/>
  <c r="AC264" i="2"/>
  <c r="AD264" i="2"/>
  <c r="AE264" i="2"/>
  <c r="AF264" i="2"/>
  <c r="AG264" i="2"/>
  <c r="AH264" i="2"/>
  <c r="AI264" i="2"/>
  <c r="AJ264" i="2"/>
  <c r="AK264" i="2"/>
  <c r="AL264" i="2"/>
  <c r="AM264" i="2"/>
  <c r="AN264" i="2"/>
  <c r="AO264" i="2"/>
  <c r="AP264" i="2"/>
  <c r="AQ264" i="2"/>
  <c r="AR264" i="2"/>
  <c r="AS264" i="2"/>
  <c r="AT264" i="2"/>
  <c r="AU264" i="2"/>
  <c r="AV264" i="2"/>
  <c r="AX264" i="2"/>
  <c r="AY264" i="2"/>
  <c r="AZ264" i="2"/>
  <c r="BA264" i="2"/>
  <c r="BB264" i="2"/>
  <c r="BC264" i="2"/>
  <c r="BD264" i="2"/>
  <c r="BE264" i="2"/>
  <c r="BF264" i="2"/>
  <c r="BG264" i="2"/>
  <c r="BH264" i="2"/>
  <c r="BI264" i="2"/>
  <c r="BJ264" i="2"/>
  <c r="BK264" i="2"/>
  <c r="BL264" i="2"/>
  <c r="BM264" i="2"/>
  <c r="BN264" i="2"/>
  <c r="BO264" i="2"/>
  <c r="BP264" i="2"/>
  <c r="BQ264" i="2"/>
  <c r="BR264" i="2"/>
  <c r="BS264" i="2"/>
  <c r="BT264" i="2"/>
  <c r="BU264" i="2"/>
  <c r="BV264" i="2"/>
  <c r="BW264" i="2"/>
  <c r="BX264" i="2"/>
  <c r="BY264" i="2"/>
  <c r="BZ264" i="2"/>
  <c r="CA264" i="2"/>
  <c r="CB264" i="2"/>
  <c r="CC264" i="2"/>
  <c r="CD264" i="2"/>
  <c r="CE264" i="2"/>
  <c r="CF264" i="2"/>
  <c r="CG264" i="2"/>
  <c r="CH264" i="2"/>
  <c r="CI264" i="2"/>
  <c r="CJ264" i="2"/>
  <c r="CK264" i="2"/>
  <c r="CL264" i="2"/>
  <c r="CM264" i="2"/>
  <c r="CN264" i="2"/>
  <c r="CO264" i="2"/>
  <c r="CP264" i="2"/>
  <c r="A265" i="2"/>
  <c r="B265" i="2"/>
  <c r="C265" i="2"/>
  <c r="D265" i="2"/>
  <c r="E265" i="2"/>
  <c r="F265" i="2"/>
  <c r="G265" i="2"/>
  <c r="H265" i="2"/>
  <c r="I265" i="2"/>
  <c r="J265" i="2"/>
  <c r="K265" i="2"/>
  <c r="L265" i="2"/>
  <c r="M265" i="2"/>
  <c r="N265" i="2"/>
  <c r="O265" i="2"/>
  <c r="Q265" i="2"/>
  <c r="R265" i="2"/>
  <c r="S265" i="2"/>
  <c r="T265" i="2"/>
  <c r="U265" i="2"/>
  <c r="W265" i="2"/>
  <c r="X265" i="2"/>
  <c r="Y265" i="2"/>
  <c r="AA265" i="2"/>
  <c r="AB265" i="2"/>
  <c r="AC265" i="2"/>
  <c r="AD265" i="2"/>
  <c r="AE265" i="2"/>
  <c r="AF265" i="2"/>
  <c r="AG265" i="2"/>
  <c r="AH265" i="2"/>
  <c r="AI265" i="2"/>
  <c r="AJ265" i="2"/>
  <c r="AK265" i="2"/>
  <c r="AL265" i="2"/>
  <c r="AM265" i="2"/>
  <c r="AN265" i="2"/>
  <c r="AO265" i="2"/>
  <c r="AP265" i="2"/>
  <c r="AQ265" i="2"/>
  <c r="AR265" i="2"/>
  <c r="AS265" i="2"/>
  <c r="AT265" i="2"/>
  <c r="AU265" i="2"/>
  <c r="AV265" i="2"/>
  <c r="AX265" i="2"/>
  <c r="AY265" i="2"/>
  <c r="AZ265" i="2"/>
  <c r="BA265" i="2"/>
  <c r="BB265" i="2"/>
  <c r="BC265" i="2"/>
  <c r="BD265" i="2"/>
  <c r="BE265" i="2"/>
  <c r="BF265" i="2"/>
  <c r="BG265" i="2"/>
  <c r="BH265" i="2"/>
  <c r="BI265" i="2"/>
  <c r="BJ265" i="2"/>
  <c r="BK265" i="2"/>
  <c r="BL265" i="2"/>
  <c r="BM265" i="2"/>
  <c r="BN265" i="2"/>
  <c r="BO265" i="2"/>
  <c r="BP265" i="2"/>
  <c r="BQ265" i="2"/>
  <c r="BR265" i="2"/>
  <c r="BS265" i="2"/>
  <c r="BT265" i="2"/>
  <c r="BU265" i="2"/>
  <c r="BV265" i="2"/>
  <c r="BW265" i="2"/>
  <c r="BX265" i="2"/>
  <c r="BY265" i="2"/>
  <c r="BZ265" i="2"/>
  <c r="CA265" i="2"/>
  <c r="CB265" i="2"/>
  <c r="CC265" i="2"/>
  <c r="CD265" i="2"/>
  <c r="CE265" i="2"/>
  <c r="CF265" i="2"/>
  <c r="CG265" i="2"/>
  <c r="CH265" i="2"/>
  <c r="CI265" i="2"/>
  <c r="CJ265" i="2"/>
  <c r="CK265" i="2"/>
  <c r="CL265" i="2"/>
  <c r="CM265" i="2"/>
  <c r="CN265" i="2"/>
  <c r="CO265" i="2"/>
  <c r="CP265" i="2"/>
  <c r="A266" i="2"/>
  <c r="B266" i="2"/>
  <c r="C266" i="2"/>
  <c r="D266" i="2"/>
  <c r="E266" i="2"/>
  <c r="F266" i="2"/>
  <c r="G266" i="2"/>
  <c r="H266" i="2"/>
  <c r="I266" i="2"/>
  <c r="J266" i="2"/>
  <c r="K266" i="2"/>
  <c r="L266" i="2"/>
  <c r="M266" i="2"/>
  <c r="N266" i="2"/>
  <c r="O266" i="2"/>
  <c r="Q266" i="2"/>
  <c r="R266" i="2"/>
  <c r="S266" i="2"/>
  <c r="T266" i="2"/>
  <c r="U266" i="2"/>
  <c r="W266" i="2"/>
  <c r="X266" i="2"/>
  <c r="Y266" i="2"/>
  <c r="AA266" i="2"/>
  <c r="AB266" i="2"/>
  <c r="AC266" i="2"/>
  <c r="AD266" i="2"/>
  <c r="AE266" i="2"/>
  <c r="AF266" i="2"/>
  <c r="AG266" i="2"/>
  <c r="AH266" i="2"/>
  <c r="AI266" i="2"/>
  <c r="AJ266" i="2"/>
  <c r="AK266" i="2"/>
  <c r="AL266" i="2"/>
  <c r="AM266" i="2"/>
  <c r="AN266" i="2"/>
  <c r="AO266" i="2"/>
  <c r="AP266" i="2"/>
  <c r="AQ266" i="2"/>
  <c r="AR266" i="2"/>
  <c r="AS266" i="2"/>
  <c r="AT266" i="2"/>
  <c r="AU266" i="2"/>
  <c r="AV266" i="2"/>
  <c r="AX266" i="2"/>
  <c r="AY266" i="2"/>
  <c r="AZ266" i="2"/>
  <c r="BA266" i="2"/>
  <c r="BB266" i="2"/>
  <c r="BC266" i="2"/>
  <c r="BD266" i="2"/>
  <c r="BE266" i="2"/>
  <c r="BF266" i="2"/>
  <c r="BG266" i="2"/>
  <c r="BH266" i="2"/>
  <c r="BI266" i="2"/>
  <c r="BJ266" i="2"/>
  <c r="BK266" i="2"/>
  <c r="BL266" i="2"/>
  <c r="BM266" i="2"/>
  <c r="BN266" i="2"/>
  <c r="BO266" i="2"/>
  <c r="BP266" i="2"/>
  <c r="BQ266" i="2"/>
  <c r="BR266" i="2"/>
  <c r="BS266" i="2"/>
  <c r="BT266" i="2"/>
  <c r="BU266" i="2"/>
  <c r="BV266" i="2"/>
  <c r="BW266" i="2"/>
  <c r="BX266" i="2"/>
  <c r="BY266" i="2"/>
  <c r="BZ266" i="2"/>
  <c r="CA266" i="2"/>
  <c r="CB266" i="2"/>
  <c r="CC266" i="2"/>
  <c r="CD266" i="2"/>
  <c r="CE266" i="2"/>
  <c r="CF266" i="2"/>
  <c r="CG266" i="2"/>
  <c r="CH266" i="2"/>
  <c r="CI266" i="2"/>
  <c r="CJ266" i="2"/>
  <c r="CK266" i="2"/>
  <c r="CL266" i="2"/>
  <c r="CM266" i="2"/>
  <c r="CN266" i="2"/>
  <c r="CO266" i="2"/>
  <c r="CP266" i="2"/>
  <c r="A267" i="2"/>
  <c r="B267" i="2"/>
  <c r="C267" i="2"/>
  <c r="D267" i="2"/>
  <c r="E267" i="2"/>
  <c r="F267" i="2"/>
  <c r="G267" i="2"/>
  <c r="H267" i="2"/>
  <c r="I267" i="2"/>
  <c r="J267" i="2"/>
  <c r="K267" i="2"/>
  <c r="L267" i="2"/>
  <c r="M267" i="2"/>
  <c r="N267" i="2"/>
  <c r="O267" i="2"/>
  <c r="Q267" i="2"/>
  <c r="R267" i="2"/>
  <c r="S267" i="2"/>
  <c r="T267" i="2"/>
  <c r="U267" i="2"/>
  <c r="W267" i="2"/>
  <c r="X267" i="2"/>
  <c r="Y267" i="2"/>
  <c r="AA267" i="2"/>
  <c r="AB267" i="2"/>
  <c r="AC267" i="2"/>
  <c r="AD267" i="2"/>
  <c r="AE267" i="2"/>
  <c r="AF267" i="2"/>
  <c r="AG267" i="2"/>
  <c r="AH267" i="2"/>
  <c r="AI267" i="2"/>
  <c r="AJ267" i="2"/>
  <c r="AK267" i="2"/>
  <c r="AL267" i="2"/>
  <c r="AM267" i="2"/>
  <c r="AN267" i="2"/>
  <c r="AO267" i="2"/>
  <c r="AP267" i="2"/>
  <c r="AQ267" i="2"/>
  <c r="AR267" i="2"/>
  <c r="AS267" i="2"/>
  <c r="AT267" i="2"/>
  <c r="AU267" i="2"/>
  <c r="AV267" i="2"/>
  <c r="AX267" i="2"/>
  <c r="AY267" i="2"/>
  <c r="AZ267" i="2"/>
  <c r="BA267" i="2"/>
  <c r="BB267" i="2"/>
  <c r="BC267" i="2"/>
  <c r="BD267" i="2"/>
  <c r="BE267" i="2"/>
  <c r="BF267" i="2"/>
  <c r="BG267" i="2"/>
  <c r="BH267" i="2"/>
  <c r="BI267" i="2"/>
  <c r="BJ267" i="2"/>
  <c r="BK267" i="2"/>
  <c r="BL267" i="2"/>
  <c r="BM267" i="2"/>
  <c r="BN267" i="2"/>
  <c r="BO267" i="2"/>
  <c r="BP267" i="2"/>
  <c r="BQ267" i="2"/>
  <c r="BR267" i="2"/>
  <c r="BS267" i="2"/>
  <c r="BT267" i="2"/>
  <c r="BU267" i="2"/>
  <c r="BV267" i="2"/>
  <c r="BW267" i="2"/>
  <c r="BX267" i="2"/>
  <c r="BY267" i="2"/>
  <c r="BZ267" i="2"/>
  <c r="CA267" i="2"/>
  <c r="CB267" i="2"/>
  <c r="CC267" i="2"/>
  <c r="CD267" i="2"/>
  <c r="CE267" i="2"/>
  <c r="CF267" i="2"/>
  <c r="CG267" i="2"/>
  <c r="CH267" i="2"/>
  <c r="CI267" i="2"/>
  <c r="CJ267" i="2"/>
  <c r="CK267" i="2"/>
  <c r="CL267" i="2"/>
  <c r="CM267" i="2"/>
  <c r="CN267" i="2"/>
  <c r="CO267" i="2"/>
  <c r="CP267" i="2"/>
  <c r="A268" i="2"/>
  <c r="B268" i="2"/>
  <c r="C268" i="2"/>
  <c r="D268" i="2"/>
  <c r="E268" i="2"/>
  <c r="F268" i="2"/>
  <c r="G268" i="2"/>
  <c r="H268" i="2"/>
  <c r="I268" i="2"/>
  <c r="J268" i="2"/>
  <c r="K268" i="2"/>
  <c r="L268" i="2"/>
  <c r="M268" i="2"/>
  <c r="N268" i="2"/>
  <c r="O268" i="2"/>
  <c r="Q268" i="2"/>
  <c r="R268" i="2"/>
  <c r="S268" i="2"/>
  <c r="T268" i="2"/>
  <c r="U268" i="2"/>
  <c r="W268" i="2"/>
  <c r="X268" i="2"/>
  <c r="Y268" i="2"/>
  <c r="AA268" i="2"/>
  <c r="AB268" i="2"/>
  <c r="AC268" i="2"/>
  <c r="AD268" i="2"/>
  <c r="AE268" i="2"/>
  <c r="AF268" i="2"/>
  <c r="AG268" i="2"/>
  <c r="AH268" i="2"/>
  <c r="AI268" i="2"/>
  <c r="AJ268" i="2"/>
  <c r="AK268" i="2"/>
  <c r="AL268" i="2"/>
  <c r="AM268" i="2"/>
  <c r="AN268" i="2"/>
  <c r="AO268" i="2"/>
  <c r="AP268" i="2"/>
  <c r="AQ268" i="2"/>
  <c r="AR268" i="2"/>
  <c r="AS268" i="2"/>
  <c r="AT268" i="2"/>
  <c r="AU268" i="2"/>
  <c r="AV268" i="2"/>
  <c r="AX268" i="2"/>
  <c r="AY268" i="2"/>
  <c r="AZ268" i="2"/>
  <c r="BA268" i="2"/>
  <c r="BB268" i="2"/>
  <c r="BC268" i="2"/>
  <c r="BD268" i="2"/>
  <c r="BE268" i="2"/>
  <c r="BF268" i="2"/>
  <c r="BG268" i="2"/>
  <c r="BH268" i="2"/>
  <c r="BI268" i="2"/>
  <c r="BJ268" i="2"/>
  <c r="BK268" i="2"/>
  <c r="BL268" i="2"/>
  <c r="BM268" i="2"/>
  <c r="BN268" i="2"/>
  <c r="BO268" i="2"/>
  <c r="BP268" i="2"/>
  <c r="BQ268" i="2"/>
  <c r="BR268" i="2"/>
  <c r="BS268" i="2"/>
  <c r="BT268" i="2"/>
  <c r="BU268" i="2"/>
  <c r="BV268" i="2"/>
  <c r="BW268" i="2"/>
  <c r="BX268" i="2"/>
  <c r="BY268" i="2"/>
  <c r="BZ268" i="2"/>
  <c r="CA268" i="2"/>
  <c r="CB268" i="2"/>
  <c r="CC268" i="2"/>
  <c r="CD268" i="2"/>
  <c r="CE268" i="2"/>
  <c r="CF268" i="2"/>
  <c r="CG268" i="2"/>
  <c r="CH268" i="2"/>
  <c r="CI268" i="2"/>
  <c r="CJ268" i="2"/>
  <c r="CK268" i="2"/>
  <c r="CL268" i="2"/>
  <c r="CM268" i="2"/>
  <c r="CN268" i="2"/>
  <c r="CO268" i="2"/>
  <c r="CP268" i="2"/>
  <c r="A269" i="2"/>
  <c r="B269" i="2"/>
  <c r="C269" i="2"/>
  <c r="D269" i="2"/>
  <c r="E269" i="2"/>
  <c r="F269" i="2"/>
  <c r="G269" i="2"/>
  <c r="H269" i="2"/>
  <c r="I269" i="2"/>
  <c r="J269" i="2"/>
  <c r="K269" i="2"/>
  <c r="L269" i="2"/>
  <c r="M269" i="2"/>
  <c r="N269" i="2"/>
  <c r="O269" i="2"/>
  <c r="Q269" i="2"/>
  <c r="R269" i="2"/>
  <c r="S269" i="2"/>
  <c r="T269" i="2"/>
  <c r="U269" i="2"/>
  <c r="W269" i="2"/>
  <c r="X269" i="2"/>
  <c r="Y269" i="2"/>
  <c r="AA269" i="2"/>
  <c r="AB269" i="2"/>
  <c r="AC269" i="2"/>
  <c r="AD269" i="2"/>
  <c r="AE269" i="2"/>
  <c r="AF269" i="2"/>
  <c r="AG269" i="2"/>
  <c r="AH269" i="2"/>
  <c r="AI269" i="2"/>
  <c r="AJ269" i="2"/>
  <c r="AK269" i="2"/>
  <c r="AL269" i="2"/>
  <c r="AM269" i="2"/>
  <c r="AN269" i="2"/>
  <c r="AO269" i="2"/>
  <c r="AP269" i="2"/>
  <c r="AQ269" i="2"/>
  <c r="AR269" i="2"/>
  <c r="AS269" i="2"/>
  <c r="AT269" i="2"/>
  <c r="AU269" i="2"/>
  <c r="AV269" i="2"/>
  <c r="AX269" i="2"/>
  <c r="AY269" i="2"/>
  <c r="AZ269" i="2"/>
  <c r="BA269" i="2"/>
  <c r="BB269" i="2"/>
  <c r="BC269" i="2"/>
  <c r="BD269" i="2"/>
  <c r="BE269" i="2"/>
  <c r="BF269" i="2"/>
  <c r="BG269" i="2"/>
  <c r="BH269" i="2"/>
  <c r="BI269" i="2"/>
  <c r="BJ269" i="2"/>
  <c r="BK269" i="2"/>
  <c r="BL269" i="2"/>
  <c r="BM269" i="2"/>
  <c r="BN269" i="2"/>
  <c r="BO269" i="2"/>
  <c r="BP269" i="2"/>
  <c r="BQ269" i="2"/>
  <c r="BR269" i="2"/>
  <c r="BS269" i="2"/>
  <c r="BT269" i="2"/>
  <c r="BU269" i="2"/>
  <c r="BV269" i="2"/>
  <c r="BW269" i="2"/>
  <c r="BX269" i="2"/>
  <c r="BY269" i="2"/>
  <c r="BZ269" i="2"/>
  <c r="CA269" i="2"/>
  <c r="CB269" i="2"/>
  <c r="CC269" i="2"/>
  <c r="CD269" i="2"/>
  <c r="CE269" i="2"/>
  <c r="CF269" i="2"/>
  <c r="CG269" i="2"/>
  <c r="CH269" i="2"/>
  <c r="CI269" i="2"/>
  <c r="CJ269" i="2"/>
  <c r="CK269" i="2"/>
  <c r="CL269" i="2"/>
  <c r="CM269" i="2"/>
  <c r="CN269" i="2"/>
  <c r="CO269" i="2"/>
  <c r="CP269" i="2"/>
  <c r="A270" i="2"/>
  <c r="B270" i="2"/>
  <c r="C270" i="2"/>
  <c r="D270" i="2"/>
  <c r="E270" i="2"/>
  <c r="F270" i="2"/>
  <c r="G270" i="2"/>
  <c r="H270" i="2"/>
  <c r="I270" i="2"/>
  <c r="J270" i="2"/>
  <c r="K270" i="2"/>
  <c r="L270" i="2"/>
  <c r="M270" i="2"/>
  <c r="N270" i="2"/>
  <c r="O270" i="2"/>
  <c r="Q270" i="2"/>
  <c r="R270" i="2"/>
  <c r="S270" i="2"/>
  <c r="T270" i="2"/>
  <c r="U270" i="2"/>
  <c r="W270" i="2"/>
  <c r="X270" i="2"/>
  <c r="Y270" i="2"/>
  <c r="AA270" i="2"/>
  <c r="AB270" i="2"/>
  <c r="AC270" i="2"/>
  <c r="AD270" i="2"/>
  <c r="AE270" i="2"/>
  <c r="AF270" i="2"/>
  <c r="AG270" i="2"/>
  <c r="AH270" i="2"/>
  <c r="AI270" i="2"/>
  <c r="AJ270" i="2"/>
  <c r="AK270" i="2"/>
  <c r="AL270" i="2"/>
  <c r="AM270" i="2"/>
  <c r="AN270" i="2"/>
  <c r="AO270" i="2"/>
  <c r="AP270" i="2"/>
  <c r="AQ270" i="2"/>
  <c r="AR270" i="2"/>
  <c r="AS270" i="2"/>
  <c r="AT270" i="2"/>
  <c r="AU270" i="2"/>
  <c r="AV270" i="2"/>
  <c r="AX270" i="2"/>
  <c r="AY270" i="2"/>
  <c r="AZ270" i="2"/>
  <c r="BA270" i="2"/>
  <c r="BB270" i="2"/>
  <c r="BC270" i="2"/>
  <c r="BD270" i="2"/>
  <c r="BE270" i="2"/>
  <c r="BF270" i="2"/>
  <c r="BG270" i="2"/>
  <c r="BH270" i="2"/>
  <c r="BI270" i="2"/>
  <c r="BJ270" i="2"/>
  <c r="BK270" i="2"/>
  <c r="BL270" i="2"/>
  <c r="BM270" i="2"/>
  <c r="BN270" i="2"/>
  <c r="BO270" i="2"/>
  <c r="BP270" i="2"/>
  <c r="BQ270" i="2"/>
  <c r="BR270" i="2"/>
  <c r="BS270" i="2"/>
  <c r="BT270" i="2"/>
  <c r="BU270" i="2"/>
  <c r="BV270" i="2"/>
  <c r="BW270" i="2"/>
  <c r="BX270" i="2"/>
  <c r="BY270" i="2"/>
  <c r="BZ270" i="2"/>
  <c r="CA270" i="2"/>
  <c r="CB270" i="2"/>
  <c r="CC270" i="2"/>
  <c r="CD270" i="2"/>
  <c r="CE270" i="2"/>
  <c r="CF270" i="2"/>
  <c r="CG270" i="2"/>
  <c r="CH270" i="2"/>
  <c r="CI270" i="2"/>
  <c r="CJ270" i="2"/>
  <c r="CK270" i="2"/>
  <c r="CL270" i="2"/>
  <c r="CM270" i="2"/>
  <c r="CN270" i="2"/>
  <c r="CO270" i="2"/>
  <c r="CP270" i="2"/>
  <c r="A271" i="2"/>
  <c r="B271" i="2"/>
  <c r="C271" i="2"/>
  <c r="D271" i="2"/>
  <c r="E271" i="2"/>
  <c r="F271" i="2"/>
  <c r="G271" i="2"/>
  <c r="H271" i="2"/>
  <c r="I271" i="2"/>
  <c r="J271" i="2"/>
  <c r="K271" i="2"/>
  <c r="L271" i="2"/>
  <c r="M271" i="2"/>
  <c r="N271" i="2"/>
  <c r="O271" i="2"/>
  <c r="Q271" i="2"/>
  <c r="R271" i="2"/>
  <c r="S271" i="2"/>
  <c r="T271" i="2"/>
  <c r="U271" i="2"/>
  <c r="W271" i="2"/>
  <c r="X271" i="2"/>
  <c r="Y271" i="2"/>
  <c r="AA271" i="2"/>
  <c r="AB271" i="2"/>
  <c r="AC271" i="2"/>
  <c r="AD271" i="2"/>
  <c r="AE271" i="2"/>
  <c r="AF271" i="2"/>
  <c r="AG271" i="2"/>
  <c r="AH271" i="2"/>
  <c r="AI271" i="2"/>
  <c r="AJ271" i="2"/>
  <c r="AK271" i="2"/>
  <c r="AL271" i="2"/>
  <c r="AM271" i="2"/>
  <c r="AN271" i="2"/>
  <c r="AO271" i="2"/>
  <c r="AP271" i="2"/>
  <c r="AQ271" i="2"/>
  <c r="AR271" i="2"/>
  <c r="AS271" i="2"/>
  <c r="AT271" i="2"/>
  <c r="AU271" i="2"/>
  <c r="AV271" i="2"/>
  <c r="AX271" i="2"/>
  <c r="AY271" i="2"/>
  <c r="AZ271" i="2"/>
  <c r="BA271" i="2"/>
  <c r="BB271" i="2"/>
  <c r="BC271" i="2"/>
  <c r="BD271" i="2"/>
  <c r="BE271" i="2"/>
  <c r="BF271" i="2"/>
  <c r="BG271" i="2"/>
  <c r="BH271" i="2"/>
  <c r="BI271" i="2"/>
  <c r="BJ271" i="2"/>
  <c r="BK271" i="2"/>
  <c r="BL271" i="2"/>
  <c r="BM271" i="2"/>
  <c r="BN271" i="2"/>
  <c r="BO271" i="2"/>
  <c r="BP271" i="2"/>
  <c r="BQ271" i="2"/>
  <c r="BR271" i="2"/>
  <c r="BS271" i="2"/>
  <c r="BT271" i="2"/>
  <c r="BU271" i="2"/>
  <c r="BV271" i="2"/>
  <c r="BW271" i="2"/>
  <c r="BX271" i="2"/>
  <c r="BY271" i="2"/>
  <c r="BZ271" i="2"/>
  <c r="CA271" i="2"/>
  <c r="CB271" i="2"/>
  <c r="CC271" i="2"/>
  <c r="CD271" i="2"/>
  <c r="CE271" i="2"/>
  <c r="CF271" i="2"/>
  <c r="CG271" i="2"/>
  <c r="CH271" i="2"/>
  <c r="CI271" i="2"/>
  <c r="CJ271" i="2"/>
  <c r="CK271" i="2"/>
  <c r="CL271" i="2"/>
  <c r="CM271" i="2"/>
  <c r="CN271" i="2"/>
  <c r="CO271" i="2"/>
  <c r="CP271" i="2"/>
  <c r="A272" i="2"/>
  <c r="B272" i="2"/>
  <c r="C272" i="2"/>
  <c r="D272" i="2"/>
  <c r="E272" i="2"/>
  <c r="F272" i="2"/>
  <c r="G272" i="2"/>
  <c r="H272" i="2"/>
  <c r="I272" i="2"/>
  <c r="J272" i="2"/>
  <c r="K272" i="2"/>
  <c r="L272" i="2"/>
  <c r="M272" i="2"/>
  <c r="N272" i="2"/>
  <c r="O272" i="2"/>
  <c r="Q272" i="2"/>
  <c r="R272" i="2"/>
  <c r="S272" i="2"/>
  <c r="T272" i="2"/>
  <c r="U272" i="2"/>
  <c r="W272" i="2"/>
  <c r="X272" i="2"/>
  <c r="Y272" i="2"/>
  <c r="AA272" i="2"/>
  <c r="AB272" i="2"/>
  <c r="AC272" i="2"/>
  <c r="AD272" i="2"/>
  <c r="AE272" i="2"/>
  <c r="AF272" i="2"/>
  <c r="AG272" i="2"/>
  <c r="AH272" i="2"/>
  <c r="AI272" i="2"/>
  <c r="AJ272" i="2"/>
  <c r="AK272" i="2"/>
  <c r="AL272" i="2"/>
  <c r="AM272" i="2"/>
  <c r="AN272" i="2"/>
  <c r="AO272" i="2"/>
  <c r="AP272" i="2"/>
  <c r="AQ272" i="2"/>
  <c r="AR272" i="2"/>
  <c r="AS272" i="2"/>
  <c r="AT272" i="2"/>
  <c r="AU272" i="2"/>
  <c r="AV272" i="2"/>
  <c r="AX272" i="2"/>
  <c r="AY272" i="2"/>
  <c r="AZ272" i="2"/>
  <c r="BA272" i="2"/>
  <c r="BB272" i="2"/>
  <c r="BC272" i="2"/>
  <c r="BD272" i="2"/>
  <c r="BE272" i="2"/>
  <c r="BF272" i="2"/>
  <c r="BG272" i="2"/>
  <c r="BH272" i="2"/>
  <c r="BI272" i="2"/>
  <c r="BJ272" i="2"/>
  <c r="BK272" i="2"/>
  <c r="BL272" i="2"/>
  <c r="BM272" i="2"/>
  <c r="BN272" i="2"/>
  <c r="BO272" i="2"/>
  <c r="BP272" i="2"/>
  <c r="BQ272" i="2"/>
  <c r="BR272" i="2"/>
  <c r="BS272" i="2"/>
  <c r="BT272" i="2"/>
  <c r="BU272" i="2"/>
  <c r="BV272" i="2"/>
  <c r="BW272" i="2"/>
  <c r="BX272" i="2"/>
  <c r="BY272" i="2"/>
  <c r="BZ272" i="2"/>
  <c r="CA272" i="2"/>
  <c r="CB272" i="2"/>
  <c r="CC272" i="2"/>
  <c r="CD272" i="2"/>
  <c r="CE272" i="2"/>
  <c r="CF272" i="2"/>
  <c r="CG272" i="2"/>
  <c r="CH272" i="2"/>
  <c r="CI272" i="2"/>
  <c r="CJ272" i="2"/>
  <c r="CK272" i="2"/>
  <c r="CL272" i="2"/>
  <c r="CM272" i="2"/>
  <c r="CN272" i="2"/>
  <c r="CO272" i="2"/>
  <c r="CP272" i="2"/>
  <c r="A273" i="2"/>
  <c r="B273" i="2"/>
  <c r="C273" i="2"/>
  <c r="D273" i="2"/>
  <c r="E273" i="2"/>
  <c r="F273" i="2"/>
  <c r="G273" i="2"/>
  <c r="H273" i="2"/>
  <c r="I273" i="2"/>
  <c r="J273" i="2"/>
  <c r="K273" i="2"/>
  <c r="L273" i="2"/>
  <c r="M273" i="2"/>
  <c r="N273" i="2"/>
  <c r="O273" i="2"/>
  <c r="Q273" i="2"/>
  <c r="R273" i="2"/>
  <c r="S273" i="2"/>
  <c r="T273" i="2"/>
  <c r="U273" i="2"/>
  <c r="W273" i="2"/>
  <c r="X273" i="2"/>
  <c r="Y273" i="2"/>
  <c r="AA273" i="2"/>
  <c r="AB273" i="2"/>
  <c r="AC273" i="2"/>
  <c r="AD273" i="2"/>
  <c r="AE273" i="2"/>
  <c r="AF273" i="2"/>
  <c r="AG273" i="2"/>
  <c r="AH273" i="2"/>
  <c r="AI273" i="2"/>
  <c r="AJ273" i="2"/>
  <c r="AK273" i="2"/>
  <c r="AL273" i="2"/>
  <c r="AM273" i="2"/>
  <c r="AN273" i="2"/>
  <c r="AO273" i="2"/>
  <c r="AP273" i="2"/>
  <c r="AQ273" i="2"/>
  <c r="AR273" i="2"/>
  <c r="AS273" i="2"/>
  <c r="AT273" i="2"/>
  <c r="AU273" i="2"/>
  <c r="AV273" i="2"/>
  <c r="AX273" i="2"/>
  <c r="AY273" i="2"/>
  <c r="AZ273" i="2"/>
  <c r="BA273" i="2"/>
  <c r="BB273" i="2"/>
  <c r="BC273" i="2"/>
  <c r="BD273" i="2"/>
  <c r="BE273" i="2"/>
  <c r="BF273" i="2"/>
  <c r="BG273" i="2"/>
  <c r="BH273" i="2"/>
  <c r="BI273" i="2"/>
  <c r="BJ273" i="2"/>
  <c r="BK273" i="2"/>
  <c r="BL273" i="2"/>
  <c r="BM273" i="2"/>
  <c r="BN273" i="2"/>
  <c r="BO273" i="2"/>
  <c r="BP273" i="2"/>
  <c r="BQ273" i="2"/>
  <c r="BR273" i="2"/>
  <c r="BS273" i="2"/>
  <c r="BT273" i="2"/>
  <c r="BU273" i="2"/>
  <c r="BV273" i="2"/>
  <c r="BW273" i="2"/>
  <c r="BX273" i="2"/>
  <c r="BY273" i="2"/>
  <c r="BZ273" i="2"/>
  <c r="CA273" i="2"/>
  <c r="CB273" i="2"/>
  <c r="CC273" i="2"/>
  <c r="CD273" i="2"/>
  <c r="CE273" i="2"/>
  <c r="CF273" i="2"/>
  <c r="CG273" i="2"/>
  <c r="CH273" i="2"/>
  <c r="CI273" i="2"/>
  <c r="CJ273" i="2"/>
  <c r="CK273" i="2"/>
  <c r="CL273" i="2"/>
  <c r="CM273" i="2"/>
  <c r="CN273" i="2"/>
  <c r="CO273" i="2"/>
  <c r="CP273" i="2"/>
  <c r="A274" i="2"/>
  <c r="B274" i="2"/>
  <c r="C274" i="2"/>
  <c r="D274" i="2"/>
  <c r="E274" i="2"/>
  <c r="F274" i="2"/>
  <c r="G274" i="2"/>
  <c r="H274" i="2"/>
  <c r="I274" i="2"/>
  <c r="J274" i="2"/>
  <c r="K274" i="2"/>
  <c r="L274" i="2"/>
  <c r="M274" i="2"/>
  <c r="N274" i="2"/>
  <c r="O274" i="2"/>
  <c r="Q274" i="2"/>
  <c r="R274" i="2"/>
  <c r="S274" i="2"/>
  <c r="T274" i="2"/>
  <c r="U274" i="2"/>
  <c r="W274" i="2"/>
  <c r="X274" i="2"/>
  <c r="Y274" i="2"/>
  <c r="AA274" i="2"/>
  <c r="AB274" i="2"/>
  <c r="AC274" i="2"/>
  <c r="AD274" i="2"/>
  <c r="AE274" i="2"/>
  <c r="AF274" i="2"/>
  <c r="AG274" i="2"/>
  <c r="AH274" i="2"/>
  <c r="AI274" i="2"/>
  <c r="AJ274" i="2"/>
  <c r="AK274" i="2"/>
  <c r="AL274" i="2"/>
  <c r="AM274" i="2"/>
  <c r="AN274" i="2"/>
  <c r="AO274" i="2"/>
  <c r="AP274" i="2"/>
  <c r="AQ274" i="2"/>
  <c r="AR274" i="2"/>
  <c r="AS274" i="2"/>
  <c r="AT274" i="2"/>
  <c r="AU274" i="2"/>
  <c r="AV274" i="2"/>
  <c r="AX274" i="2"/>
  <c r="AY274" i="2"/>
  <c r="AZ274" i="2"/>
  <c r="BA274" i="2"/>
  <c r="BB274" i="2"/>
  <c r="BC274" i="2"/>
  <c r="BD274" i="2"/>
  <c r="BE274" i="2"/>
  <c r="BF274" i="2"/>
  <c r="BG274" i="2"/>
  <c r="BH274" i="2"/>
  <c r="BI274" i="2"/>
  <c r="BJ274" i="2"/>
  <c r="BK274" i="2"/>
  <c r="BL274" i="2"/>
  <c r="BM274" i="2"/>
  <c r="BN274" i="2"/>
  <c r="BO274" i="2"/>
  <c r="BP274" i="2"/>
  <c r="BQ274" i="2"/>
  <c r="BR274" i="2"/>
  <c r="BS274" i="2"/>
  <c r="BT274" i="2"/>
  <c r="BU274" i="2"/>
  <c r="BV274" i="2"/>
  <c r="BW274" i="2"/>
  <c r="BX274" i="2"/>
  <c r="BY274" i="2"/>
  <c r="BZ274" i="2"/>
  <c r="CA274" i="2"/>
  <c r="CB274" i="2"/>
  <c r="CC274" i="2"/>
  <c r="CD274" i="2"/>
  <c r="CE274" i="2"/>
  <c r="CF274" i="2"/>
  <c r="CG274" i="2"/>
  <c r="CH274" i="2"/>
  <c r="CI274" i="2"/>
  <c r="CJ274" i="2"/>
  <c r="CK274" i="2"/>
  <c r="CL274" i="2"/>
  <c r="CM274" i="2"/>
  <c r="CN274" i="2"/>
  <c r="CO274" i="2"/>
  <c r="CP274" i="2"/>
  <c r="A275" i="2"/>
  <c r="B275" i="2"/>
  <c r="C275" i="2"/>
  <c r="D275" i="2"/>
  <c r="E275" i="2"/>
  <c r="F275" i="2"/>
  <c r="G275" i="2"/>
  <c r="H275" i="2"/>
  <c r="I275" i="2"/>
  <c r="J275" i="2"/>
  <c r="K275" i="2"/>
  <c r="L275" i="2"/>
  <c r="M275" i="2"/>
  <c r="N275" i="2"/>
  <c r="O275" i="2"/>
  <c r="Q275" i="2"/>
  <c r="R275" i="2"/>
  <c r="S275" i="2"/>
  <c r="T275" i="2"/>
  <c r="U275" i="2"/>
  <c r="W275" i="2"/>
  <c r="X275" i="2"/>
  <c r="Y275" i="2"/>
  <c r="AA275" i="2"/>
  <c r="AB275" i="2"/>
  <c r="AC275" i="2"/>
  <c r="AD275" i="2"/>
  <c r="AE275" i="2"/>
  <c r="AF275" i="2"/>
  <c r="AG275" i="2"/>
  <c r="AH275" i="2"/>
  <c r="AI275" i="2"/>
  <c r="AJ275" i="2"/>
  <c r="AK275" i="2"/>
  <c r="AL275" i="2"/>
  <c r="AM275" i="2"/>
  <c r="AN275" i="2"/>
  <c r="AO275" i="2"/>
  <c r="AP275" i="2"/>
  <c r="AQ275" i="2"/>
  <c r="AR275" i="2"/>
  <c r="AS275" i="2"/>
  <c r="AT275" i="2"/>
  <c r="AU275" i="2"/>
  <c r="AV275" i="2"/>
  <c r="AX275" i="2"/>
  <c r="AY275" i="2"/>
  <c r="AZ275" i="2"/>
  <c r="BA275" i="2"/>
  <c r="BB275" i="2"/>
  <c r="BC275" i="2"/>
  <c r="BD275" i="2"/>
  <c r="BE275" i="2"/>
  <c r="BF275" i="2"/>
  <c r="BG275" i="2"/>
  <c r="BH275" i="2"/>
  <c r="BI275" i="2"/>
  <c r="BJ275" i="2"/>
  <c r="BK275" i="2"/>
  <c r="BL275" i="2"/>
  <c r="BM275" i="2"/>
  <c r="BN275" i="2"/>
  <c r="BO275" i="2"/>
  <c r="BP275" i="2"/>
  <c r="BQ275" i="2"/>
  <c r="BR275" i="2"/>
  <c r="BS275" i="2"/>
  <c r="BT275" i="2"/>
  <c r="BU275" i="2"/>
  <c r="BV275" i="2"/>
  <c r="BW275" i="2"/>
  <c r="BX275" i="2"/>
  <c r="BY275" i="2"/>
  <c r="BZ275" i="2"/>
  <c r="CA275" i="2"/>
  <c r="CB275" i="2"/>
  <c r="CC275" i="2"/>
  <c r="CD275" i="2"/>
  <c r="CE275" i="2"/>
  <c r="CF275" i="2"/>
  <c r="CG275" i="2"/>
  <c r="CH275" i="2"/>
  <c r="CI275" i="2"/>
  <c r="CJ275" i="2"/>
  <c r="CK275" i="2"/>
  <c r="CL275" i="2"/>
  <c r="CM275" i="2"/>
  <c r="CN275" i="2"/>
  <c r="CO275" i="2"/>
  <c r="CP275" i="2"/>
  <c r="A276" i="2"/>
  <c r="B276" i="2"/>
  <c r="C276" i="2"/>
  <c r="D276" i="2"/>
  <c r="E276" i="2"/>
  <c r="F276" i="2"/>
  <c r="G276" i="2"/>
  <c r="H276" i="2"/>
  <c r="I276" i="2"/>
  <c r="J276" i="2"/>
  <c r="K276" i="2"/>
  <c r="L276" i="2"/>
  <c r="M276" i="2"/>
  <c r="N276" i="2"/>
  <c r="O276" i="2"/>
  <c r="Q276" i="2"/>
  <c r="R276" i="2"/>
  <c r="S276" i="2"/>
  <c r="T276" i="2"/>
  <c r="U276" i="2"/>
  <c r="W276" i="2"/>
  <c r="X276" i="2"/>
  <c r="Y276" i="2"/>
  <c r="AA276" i="2"/>
  <c r="AB276" i="2"/>
  <c r="AC276" i="2"/>
  <c r="AD276" i="2"/>
  <c r="AE276" i="2"/>
  <c r="AF276" i="2"/>
  <c r="AG276" i="2"/>
  <c r="AH276" i="2"/>
  <c r="AI276" i="2"/>
  <c r="AJ276" i="2"/>
  <c r="AK276" i="2"/>
  <c r="AL276" i="2"/>
  <c r="AM276" i="2"/>
  <c r="AN276" i="2"/>
  <c r="AO276" i="2"/>
  <c r="AP276" i="2"/>
  <c r="AQ276" i="2"/>
  <c r="AR276" i="2"/>
  <c r="AS276" i="2"/>
  <c r="AT276" i="2"/>
  <c r="AU276" i="2"/>
  <c r="AV276" i="2"/>
  <c r="AX276" i="2"/>
  <c r="AY276" i="2"/>
  <c r="AZ276" i="2"/>
  <c r="BA276" i="2"/>
  <c r="BB276" i="2"/>
  <c r="BC276" i="2"/>
  <c r="BD276" i="2"/>
  <c r="BE276" i="2"/>
  <c r="BF276" i="2"/>
  <c r="BG276" i="2"/>
  <c r="BH276" i="2"/>
  <c r="BI276" i="2"/>
  <c r="BJ276" i="2"/>
  <c r="BK276" i="2"/>
  <c r="BL276" i="2"/>
  <c r="BM276" i="2"/>
  <c r="BN276" i="2"/>
  <c r="BO276" i="2"/>
  <c r="BP276" i="2"/>
  <c r="BQ276" i="2"/>
  <c r="BR276" i="2"/>
  <c r="BS276" i="2"/>
  <c r="BT276" i="2"/>
  <c r="BU276" i="2"/>
  <c r="BV276" i="2"/>
  <c r="BW276" i="2"/>
  <c r="BX276" i="2"/>
  <c r="BY276" i="2"/>
  <c r="BZ276" i="2"/>
  <c r="CA276" i="2"/>
  <c r="CB276" i="2"/>
  <c r="CC276" i="2"/>
  <c r="CD276" i="2"/>
  <c r="CE276" i="2"/>
  <c r="CF276" i="2"/>
  <c r="CG276" i="2"/>
  <c r="CH276" i="2"/>
  <c r="CI276" i="2"/>
  <c r="CJ276" i="2"/>
  <c r="CK276" i="2"/>
  <c r="CL276" i="2"/>
  <c r="CM276" i="2"/>
  <c r="CN276" i="2"/>
  <c r="CO276" i="2"/>
  <c r="CP276" i="2"/>
  <c r="A277" i="2"/>
  <c r="B277" i="2"/>
  <c r="C277" i="2"/>
  <c r="D277" i="2"/>
  <c r="E277" i="2"/>
  <c r="F277" i="2"/>
  <c r="G277" i="2"/>
  <c r="H277" i="2"/>
  <c r="I277" i="2"/>
  <c r="J277" i="2"/>
  <c r="K277" i="2"/>
  <c r="L277" i="2"/>
  <c r="M277" i="2"/>
  <c r="N277" i="2"/>
  <c r="O277" i="2"/>
  <c r="Q277" i="2"/>
  <c r="R277" i="2"/>
  <c r="S277" i="2"/>
  <c r="T277" i="2"/>
  <c r="U277" i="2"/>
  <c r="W277" i="2"/>
  <c r="X277" i="2"/>
  <c r="Y277" i="2"/>
  <c r="AA277" i="2"/>
  <c r="AB277" i="2"/>
  <c r="AC277" i="2"/>
  <c r="AD277" i="2"/>
  <c r="AE277" i="2"/>
  <c r="AF277" i="2"/>
  <c r="AG277" i="2"/>
  <c r="AH277" i="2"/>
  <c r="AI277" i="2"/>
  <c r="AJ277" i="2"/>
  <c r="AK277" i="2"/>
  <c r="AL277" i="2"/>
  <c r="AM277" i="2"/>
  <c r="AN277" i="2"/>
  <c r="AO277" i="2"/>
  <c r="AP277" i="2"/>
  <c r="AQ277" i="2"/>
  <c r="AR277" i="2"/>
  <c r="AS277" i="2"/>
  <c r="AT277" i="2"/>
  <c r="AU277" i="2"/>
  <c r="AV277" i="2"/>
  <c r="AX277" i="2"/>
  <c r="AY277" i="2"/>
  <c r="AZ277" i="2"/>
  <c r="BA277" i="2"/>
  <c r="BB277" i="2"/>
  <c r="BC277" i="2"/>
  <c r="BD277" i="2"/>
  <c r="BE277" i="2"/>
  <c r="BF277" i="2"/>
  <c r="BG277" i="2"/>
  <c r="BH277" i="2"/>
  <c r="BI277" i="2"/>
  <c r="BJ277" i="2"/>
  <c r="BK277" i="2"/>
  <c r="BL277" i="2"/>
  <c r="BM277" i="2"/>
  <c r="BN277" i="2"/>
  <c r="BO277" i="2"/>
  <c r="BP277" i="2"/>
  <c r="BQ277" i="2"/>
  <c r="BR277" i="2"/>
  <c r="BS277" i="2"/>
  <c r="BT277" i="2"/>
  <c r="BU277" i="2"/>
  <c r="BV277" i="2"/>
  <c r="BW277" i="2"/>
  <c r="BX277" i="2"/>
  <c r="BY277" i="2"/>
  <c r="BZ277" i="2"/>
  <c r="CA277" i="2"/>
  <c r="CB277" i="2"/>
  <c r="CC277" i="2"/>
  <c r="CD277" i="2"/>
  <c r="CE277" i="2"/>
  <c r="CF277" i="2"/>
  <c r="CG277" i="2"/>
  <c r="CH277" i="2"/>
  <c r="CI277" i="2"/>
  <c r="CJ277" i="2"/>
  <c r="CK277" i="2"/>
  <c r="CL277" i="2"/>
  <c r="CM277" i="2"/>
  <c r="CN277" i="2"/>
  <c r="CO277" i="2"/>
  <c r="CP277" i="2"/>
  <c r="A278" i="2"/>
  <c r="B278" i="2"/>
  <c r="C278" i="2"/>
  <c r="D278" i="2"/>
  <c r="E278" i="2"/>
  <c r="F278" i="2"/>
  <c r="G278" i="2"/>
  <c r="H278" i="2"/>
  <c r="I278" i="2"/>
  <c r="J278" i="2"/>
  <c r="K278" i="2"/>
  <c r="L278" i="2"/>
  <c r="M278" i="2"/>
  <c r="N278" i="2"/>
  <c r="O278" i="2"/>
  <c r="Q278" i="2"/>
  <c r="R278" i="2"/>
  <c r="S278" i="2"/>
  <c r="T278" i="2"/>
  <c r="U278" i="2"/>
  <c r="W278" i="2"/>
  <c r="X278" i="2"/>
  <c r="Y278" i="2"/>
  <c r="AA278" i="2"/>
  <c r="AB278" i="2"/>
  <c r="AC278" i="2"/>
  <c r="AD278" i="2"/>
  <c r="AE278" i="2"/>
  <c r="AF278" i="2"/>
  <c r="AG278" i="2"/>
  <c r="AH278" i="2"/>
  <c r="AI278" i="2"/>
  <c r="AJ278" i="2"/>
  <c r="AK278" i="2"/>
  <c r="AL278" i="2"/>
  <c r="AM278" i="2"/>
  <c r="AN278" i="2"/>
  <c r="AO278" i="2"/>
  <c r="AP278" i="2"/>
  <c r="AQ278" i="2"/>
  <c r="AR278" i="2"/>
  <c r="AS278" i="2"/>
  <c r="AT278" i="2"/>
  <c r="AU278" i="2"/>
  <c r="AV278" i="2"/>
  <c r="AX278" i="2"/>
  <c r="AY278" i="2"/>
  <c r="AZ278" i="2"/>
  <c r="BA278" i="2"/>
  <c r="BB278" i="2"/>
  <c r="BC278" i="2"/>
  <c r="BD278" i="2"/>
  <c r="BE278" i="2"/>
  <c r="BF278" i="2"/>
  <c r="BG278" i="2"/>
  <c r="BH278" i="2"/>
  <c r="BI278" i="2"/>
  <c r="BJ278" i="2"/>
  <c r="BK278" i="2"/>
  <c r="BL278" i="2"/>
  <c r="BM278" i="2"/>
  <c r="BN278" i="2"/>
  <c r="BO278" i="2"/>
  <c r="BP278" i="2"/>
  <c r="BQ278" i="2"/>
  <c r="BR278" i="2"/>
  <c r="BS278" i="2"/>
  <c r="BT278" i="2"/>
  <c r="BU278" i="2"/>
  <c r="BV278" i="2"/>
  <c r="BW278" i="2"/>
  <c r="BX278" i="2"/>
  <c r="BY278" i="2"/>
  <c r="BZ278" i="2"/>
  <c r="CA278" i="2"/>
  <c r="CB278" i="2"/>
  <c r="CC278" i="2"/>
  <c r="CD278" i="2"/>
  <c r="CE278" i="2"/>
  <c r="CF278" i="2"/>
  <c r="CG278" i="2"/>
  <c r="CH278" i="2"/>
  <c r="CI278" i="2"/>
  <c r="CJ278" i="2"/>
  <c r="CK278" i="2"/>
  <c r="CL278" i="2"/>
  <c r="CM278" i="2"/>
  <c r="CN278" i="2"/>
  <c r="CO278" i="2"/>
  <c r="CP278" i="2"/>
  <c r="A279" i="2"/>
  <c r="B279" i="2"/>
  <c r="C279" i="2"/>
  <c r="D279" i="2"/>
  <c r="E279" i="2"/>
  <c r="F279" i="2"/>
  <c r="G279" i="2"/>
  <c r="H279" i="2"/>
  <c r="I279" i="2"/>
  <c r="J279" i="2"/>
  <c r="K279" i="2"/>
  <c r="L279" i="2"/>
  <c r="M279" i="2"/>
  <c r="N279" i="2"/>
  <c r="O279" i="2"/>
  <c r="Q279" i="2"/>
  <c r="R279" i="2"/>
  <c r="S279" i="2"/>
  <c r="T279" i="2"/>
  <c r="U279" i="2"/>
  <c r="W279" i="2"/>
  <c r="X279" i="2"/>
  <c r="Y279" i="2"/>
  <c r="AA279" i="2"/>
  <c r="AB279" i="2"/>
  <c r="AC279" i="2"/>
  <c r="AD279" i="2"/>
  <c r="AE279" i="2"/>
  <c r="AF279" i="2"/>
  <c r="AG279" i="2"/>
  <c r="AH279" i="2"/>
  <c r="AI279" i="2"/>
  <c r="AJ279" i="2"/>
  <c r="AK279" i="2"/>
  <c r="AL279" i="2"/>
  <c r="AM279" i="2"/>
  <c r="AN279" i="2"/>
  <c r="AO279" i="2"/>
  <c r="AP279" i="2"/>
  <c r="AQ279" i="2"/>
  <c r="AR279" i="2"/>
  <c r="AS279" i="2"/>
  <c r="AT279" i="2"/>
  <c r="AU279" i="2"/>
  <c r="AV279" i="2"/>
  <c r="AX279" i="2"/>
  <c r="AY279" i="2"/>
  <c r="AZ279" i="2"/>
  <c r="BA279" i="2"/>
  <c r="BB279" i="2"/>
  <c r="BC279" i="2"/>
  <c r="BD279" i="2"/>
  <c r="BE279" i="2"/>
  <c r="BF279" i="2"/>
  <c r="BG279" i="2"/>
  <c r="BH279" i="2"/>
  <c r="BI279" i="2"/>
  <c r="BJ279" i="2"/>
  <c r="BK279" i="2"/>
  <c r="BL279" i="2"/>
  <c r="BM279" i="2"/>
  <c r="BN279" i="2"/>
  <c r="BO279" i="2"/>
  <c r="BP279" i="2"/>
  <c r="BQ279" i="2"/>
  <c r="BR279" i="2"/>
  <c r="BS279" i="2"/>
  <c r="BT279" i="2"/>
  <c r="BU279" i="2"/>
  <c r="BV279" i="2"/>
  <c r="BW279" i="2"/>
  <c r="BX279" i="2"/>
  <c r="BY279" i="2"/>
  <c r="BZ279" i="2"/>
  <c r="CA279" i="2"/>
  <c r="CB279" i="2"/>
  <c r="CC279" i="2"/>
  <c r="CD279" i="2"/>
  <c r="CE279" i="2"/>
  <c r="CF279" i="2"/>
  <c r="CG279" i="2"/>
  <c r="CH279" i="2"/>
  <c r="CI279" i="2"/>
  <c r="CJ279" i="2"/>
  <c r="CK279" i="2"/>
  <c r="CL279" i="2"/>
  <c r="CM279" i="2"/>
  <c r="CN279" i="2"/>
  <c r="CO279" i="2"/>
  <c r="CP279" i="2"/>
  <c r="A280" i="2"/>
  <c r="B280" i="2"/>
  <c r="C280" i="2"/>
  <c r="D280" i="2"/>
  <c r="E280" i="2"/>
  <c r="F280" i="2"/>
  <c r="G280" i="2"/>
  <c r="H280" i="2"/>
  <c r="I280" i="2"/>
  <c r="J280" i="2"/>
  <c r="K280" i="2"/>
  <c r="L280" i="2"/>
  <c r="M280" i="2"/>
  <c r="N280" i="2"/>
  <c r="O280" i="2"/>
  <c r="Q280" i="2"/>
  <c r="R280" i="2"/>
  <c r="S280" i="2"/>
  <c r="T280" i="2"/>
  <c r="U280" i="2"/>
  <c r="W280" i="2"/>
  <c r="X280" i="2"/>
  <c r="Y280" i="2"/>
  <c r="AA280" i="2"/>
  <c r="AB280" i="2"/>
  <c r="AC280" i="2"/>
  <c r="AD280" i="2"/>
  <c r="AE280" i="2"/>
  <c r="AF280" i="2"/>
  <c r="AG280" i="2"/>
  <c r="AH280" i="2"/>
  <c r="AI280" i="2"/>
  <c r="AJ280" i="2"/>
  <c r="AK280" i="2"/>
  <c r="AL280" i="2"/>
  <c r="AM280" i="2"/>
  <c r="AN280" i="2"/>
  <c r="AO280" i="2"/>
  <c r="AP280" i="2"/>
  <c r="AQ280" i="2"/>
  <c r="AR280" i="2"/>
  <c r="AS280" i="2"/>
  <c r="AT280" i="2"/>
  <c r="AU280" i="2"/>
  <c r="AV280" i="2"/>
  <c r="AX280" i="2"/>
  <c r="AY280" i="2"/>
  <c r="AZ280" i="2"/>
  <c r="BA280" i="2"/>
  <c r="BB280" i="2"/>
  <c r="BC280" i="2"/>
  <c r="BD280" i="2"/>
  <c r="BE280" i="2"/>
  <c r="BF280" i="2"/>
  <c r="BG280" i="2"/>
  <c r="BH280" i="2"/>
  <c r="BI280" i="2"/>
  <c r="BJ280" i="2"/>
  <c r="BK280" i="2"/>
  <c r="BL280" i="2"/>
  <c r="BM280" i="2"/>
  <c r="BN280" i="2"/>
  <c r="BO280" i="2"/>
  <c r="BP280" i="2"/>
  <c r="BQ280" i="2"/>
  <c r="BR280" i="2"/>
  <c r="BS280" i="2"/>
  <c r="BT280" i="2"/>
  <c r="BU280" i="2"/>
  <c r="BV280" i="2"/>
  <c r="BW280" i="2"/>
  <c r="BX280" i="2"/>
  <c r="BY280" i="2"/>
  <c r="BZ280" i="2"/>
  <c r="CA280" i="2"/>
  <c r="CB280" i="2"/>
  <c r="CC280" i="2"/>
  <c r="CD280" i="2"/>
  <c r="CE280" i="2"/>
  <c r="CF280" i="2"/>
  <c r="CG280" i="2"/>
  <c r="CH280" i="2"/>
  <c r="CI280" i="2"/>
  <c r="CJ280" i="2"/>
  <c r="CK280" i="2"/>
  <c r="CL280" i="2"/>
  <c r="CM280" i="2"/>
  <c r="CN280" i="2"/>
  <c r="CO280" i="2"/>
  <c r="CP280" i="2"/>
  <c r="A281" i="2"/>
  <c r="B281" i="2"/>
  <c r="C281" i="2"/>
  <c r="D281" i="2"/>
  <c r="E281" i="2"/>
  <c r="F281" i="2"/>
  <c r="G281" i="2"/>
  <c r="H281" i="2"/>
  <c r="I281" i="2"/>
  <c r="J281" i="2"/>
  <c r="K281" i="2"/>
  <c r="L281" i="2"/>
  <c r="M281" i="2"/>
  <c r="N281" i="2"/>
  <c r="O281" i="2"/>
  <c r="Q281" i="2"/>
  <c r="R281" i="2"/>
  <c r="S281" i="2"/>
  <c r="T281" i="2"/>
  <c r="U281" i="2"/>
  <c r="W281" i="2"/>
  <c r="X281" i="2"/>
  <c r="Y281" i="2"/>
  <c r="AA281" i="2"/>
  <c r="AB281" i="2"/>
  <c r="AC281" i="2"/>
  <c r="AD281" i="2"/>
  <c r="AE281" i="2"/>
  <c r="AF281" i="2"/>
  <c r="AG281" i="2"/>
  <c r="AH281" i="2"/>
  <c r="AI281" i="2"/>
  <c r="AJ281" i="2"/>
  <c r="AK281" i="2"/>
  <c r="AL281" i="2"/>
  <c r="AM281" i="2"/>
  <c r="AN281" i="2"/>
  <c r="AO281" i="2"/>
  <c r="AP281" i="2"/>
  <c r="AQ281" i="2"/>
  <c r="AR281" i="2"/>
  <c r="AS281" i="2"/>
  <c r="AT281" i="2"/>
  <c r="AU281" i="2"/>
  <c r="AV281" i="2"/>
  <c r="AX281" i="2"/>
  <c r="AY281" i="2"/>
  <c r="AZ281" i="2"/>
  <c r="BA281" i="2"/>
  <c r="BB281" i="2"/>
  <c r="BC281" i="2"/>
  <c r="BD281" i="2"/>
  <c r="BE281" i="2"/>
  <c r="BF281" i="2"/>
  <c r="BG281" i="2"/>
  <c r="BH281" i="2"/>
  <c r="BI281" i="2"/>
  <c r="BJ281" i="2"/>
  <c r="BK281" i="2"/>
  <c r="BL281" i="2"/>
  <c r="BM281" i="2"/>
  <c r="BN281" i="2"/>
  <c r="BO281" i="2"/>
  <c r="BP281" i="2"/>
  <c r="BQ281" i="2"/>
  <c r="BR281" i="2"/>
  <c r="BS281" i="2"/>
  <c r="BT281" i="2"/>
  <c r="BU281" i="2"/>
  <c r="BV281" i="2"/>
  <c r="BW281" i="2"/>
  <c r="BX281" i="2"/>
  <c r="BY281" i="2"/>
  <c r="BZ281" i="2"/>
  <c r="CA281" i="2"/>
  <c r="CB281" i="2"/>
  <c r="CC281" i="2"/>
  <c r="CD281" i="2"/>
  <c r="CE281" i="2"/>
  <c r="CF281" i="2"/>
  <c r="CG281" i="2"/>
  <c r="CH281" i="2"/>
  <c r="CI281" i="2"/>
  <c r="CJ281" i="2"/>
  <c r="CK281" i="2"/>
  <c r="CL281" i="2"/>
  <c r="CM281" i="2"/>
  <c r="CN281" i="2"/>
  <c r="CO281" i="2"/>
  <c r="CP281" i="2"/>
  <c r="A282" i="2"/>
  <c r="B282" i="2"/>
  <c r="C282" i="2"/>
  <c r="D282" i="2"/>
  <c r="E282" i="2"/>
  <c r="F282" i="2"/>
  <c r="G282" i="2"/>
  <c r="H282" i="2"/>
  <c r="I282" i="2"/>
  <c r="J282" i="2"/>
  <c r="K282" i="2"/>
  <c r="L282" i="2"/>
  <c r="M282" i="2"/>
  <c r="N282" i="2"/>
  <c r="O282" i="2"/>
  <c r="Q282" i="2"/>
  <c r="R282" i="2"/>
  <c r="S282" i="2"/>
  <c r="T282" i="2"/>
  <c r="U282" i="2"/>
  <c r="W282" i="2"/>
  <c r="X282" i="2"/>
  <c r="Y282" i="2"/>
  <c r="AA282" i="2"/>
  <c r="AB282" i="2"/>
  <c r="AC282" i="2"/>
  <c r="AD282" i="2"/>
  <c r="AE282" i="2"/>
  <c r="AF282" i="2"/>
  <c r="AG282" i="2"/>
  <c r="AH282" i="2"/>
  <c r="AI282" i="2"/>
  <c r="AJ282" i="2"/>
  <c r="AK282" i="2"/>
  <c r="AL282" i="2"/>
  <c r="AM282" i="2"/>
  <c r="AN282" i="2"/>
  <c r="AO282" i="2"/>
  <c r="AP282" i="2"/>
  <c r="AQ282" i="2"/>
  <c r="AR282" i="2"/>
  <c r="AS282" i="2"/>
  <c r="AT282" i="2"/>
  <c r="AU282" i="2"/>
  <c r="AV282" i="2"/>
  <c r="AX282" i="2"/>
  <c r="AY282" i="2"/>
  <c r="AZ282" i="2"/>
  <c r="BA282" i="2"/>
  <c r="BB282" i="2"/>
  <c r="BC282" i="2"/>
  <c r="BD282" i="2"/>
  <c r="BE282" i="2"/>
  <c r="BF282" i="2"/>
  <c r="BG282" i="2"/>
  <c r="BH282" i="2"/>
  <c r="BI282" i="2"/>
  <c r="BJ282" i="2"/>
  <c r="BK282" i="2"/>
  <c r="BL282" i="2"/>
  <c r="BM282" i="2"/>
  <c r="BN282" i="2"/>
  <c r="BO282" i="2"/>
  <c r="BP282" i="2"/>
  <c r="BQ282" i="2"/>
  <c r="BR282" i="2"/>
  <c r="BS282" i="2"/>
  <c r="BT282" i="2"/>
  <c r="BU282" i="2"/>
  <c r="BV282" i="2"/>
  <c r="BW282" i="2"/>
  <c r="BX282" i="2"/>
  <c r="BY282" i="2"/>
  <c r="BZ282" i="2"/>
  <c r="CA282" i="2"/>
  <c r="CB282" i="2"/>
  <c r="CC282" i="2"/>
  <c r="CD282" i="2"/>
  <c r="CE282" i="2"/>
  <c r="CF282" i="2"/>
  <c r="CG282" i="2"/>
  <c r="CH282" i="2"/>
  <c r="CI282" i="2"/>
  <c r="CJ282" i="2"/>
  <c r="CK282" i="2"/>
  <c r="CL282" i="2"/>
  <c r="CM282" i="2"/>
  <c r="CN282" i="2"/>
  <c r="CO282" i="2"/>
  <c r="CP282" i="2"/>
  <c r="A283" i="2"/>
  <c r="B283" i="2"/>
  <c r="C283" i="2"/>
  <c r="D283" i="2"/>
  <c r="E283" i="2"/>
  <c r="F283" i="2"/>
  <c r="G283" i="2"/>
  <c r="H283" i="2"/>
  <c r="I283" i="2"/>
  <c r="J283" i="2"/>
  <c r="K283" i="2"/>
  <c r="L283" i="2"/>
  <c r="M283" i="2"/>
  <c r="N283" i="2"/>
  <c r="O283" i="2"/>
  <c r="Q283" i="2"/>
  <c r="R283" i="2"/>
  <c r="S283" i="2"/>
  <c r="T283" i="2"/>
  <c r="U283" i="2"/>
  <c r="W283" i="2"/>
  <c r="X283" i="2"/>
  <c r="Y283" i="2"/>
  <c r="AA283" i="2"/>
  <c r="AB283" i="2"/>
  <c r="AC283" i="2"/>
  <c r="AD283" i="2"/>
  <c r="AE283" i="2"/>
  <c r="AF283" i="2"/>
  <c r="AG283" i="2"/>
  <c r="AH283" i="2"/>
  <c r="AI283" i="2"/>
  <c r="AJ283" i="2"/>
  <c r="AK283" i="2"/>
  <c r="AL283" i="2"/>
  <c r="AM283" i="2"/>
  <c r="AN283" i="2"/>
  <c r="AO283" i="2"/>
  <c r="AP283" i="2"/>
  <c r="AQ283" i="2"/>
  <c r="AR283" i="2"/>
  <c r="AS283" i="2"/>
  <c r="AT283" i="2"/>
  <c r="AU283" i="2"/>
  <c r="AV283" i="2"/>
  <c r="AX283" i="2"/>
  <c r="AY283" i="2"/>
  <c r="AZ283" i="2"/>
  <c r="BA283" i="2"/>
  <c r="BB283" i="2"/>
  <c r="BC283" i="2"/>
  <c r="BD283" i="2"/>
  <c r="BE283" i="2"/>
  <c r="BF283" i="2"/>
  <c r="BG283" i="2"/>
  <c r="BH283" i="2"/>
  <c r="BI283" i="2"/>
  <c r="BJ283" i="2"/>
  <c r="BK283" i="2"/>
  <c r="BL283" i="2"/>
  <c r="BM283" i="2"/>
  <c r="BN283" i="2"/>
  <c r="BO283" i="2"/>
  <c r="BP283" i="2"/>
  <c r="BQ283" i="2"/>
  <c r="BR283" i="2"/>
  <c r="BS283" i="2"/>
  <c r="BT283" i="2"/>
  <c r="BU283" i="2"/>
  <c r="BV283" i="2"/>
  <c r="BW283" i="2"/>
  <c r="BX283" i="2"/>
  <c r="BY283" i="2"/>
  <c r="BZ283" i="2"/>
  <c r="CA283" i="2"/>
  <c r="CB283" i="2"/>
  <c r="CC283" i="2"/>
  <c r="CD283" i="2"/>
  <c r="CE283" i="2"/>
  <c r="CF283" i="2"/>
  <c r="CG283" i="2"/>
  <c r="CH283" i="2"/>
  <c r="CI283" i="2"/>
  <c r="CJ283" i="2"/>
  <c r="CK283" i="2"/>
  <c r="CL283" i="2"/>
  <c r="CM283" i="2"/>
  <c r="CN283" i="2"/>
  <c r="CO283" i="2"/>
  <c r="CP283" i="2"/>
  <c r="A284" i="2"/>
  <c r="B284" i="2"/>
  <c r="C284" i="2"/>
  <c r="D284" i="2"/>
  <c r="E284" i="2"/>
  <c r="F284" i="2"/>
  <c r="G284" i="2"/>
  <c r="H284" i="2"/>
  <c r="I284" i="2"/>
  <c r="J284" i="2"/>
  <c r="K284" i="2"/>
  <c r="L284" i="2"/>
  <c r="M284" i="2"/>
  <c r="N284" i="2"/>
  <c r="O284" i="2"/>
  <c r="Q284" i="2"/>
  <c r="R284" i="2"/>
  <c r="S284" i="2"/>
  <c r="T284" i="2"/>
  <c r="U284" i="2"/>
  <c r="W284" i="2"/>
  <c r="X284" i="2"/>
  <c r="Y284" i="2"/>
  <c r="AA284" i="2"/>
  <c r="AB284" i="2"/>
  <c r="AC284" i="2"/>
  <c r="AD284" i="2"/>
  <c r="AE284" i="2"/>
  <c r="AF284" i="2"/>
  <c r="AG284" i="2"/>
  <c r="AH284" i="2"/>
  <c r="AI284" i="2"/>
  <c r="AJ284" i="2"/>
  <c r="AK284" i="2"/>
  <c r="AL284" i="2"/>
  <c r="AM284" i="2"/>
  <c r="AN284" i="2"/>
  <c r="AO284" i="2"/>
  <c r="AP284" i="2"/>
  <c r="AQ284" i="2"/>
  <c r="AR284" i="2"/>
  <c r="AS284" i="2"/>
  <c r="AT284" i="2"/>
  <c r="AU284" i="2"/>
  <c r="AV284" i="2"/>
  <c r="AX284" i="2"/>
  <c r="AY284" i="2"/>
  <c r="AZ284" i="2"/>
  <c r="BA284" i="2"/>
  <c r="BB284" i="2"/>
  <c r="BC284" i="2"/>
  <c r="BD284" i="2"/>
  <c r="BE284" i="2"/>
  <c r="BF284" i="2"/>
  <c r="BG284" i="2"/>
  <c r="BH284" i="2"/>
  <c r="BI284" i="2"/>
  <c r="BJ284" i="2"/>
  <c r="BK284" i="2"/>
  <c r="BL284" i="2"/>
  <c r="BM284" i="2"/>
  <c r="BN284" i="2"/>
  <c r="BO284" i="2"/>
  <c r="BP284" i="2"/>
  <c r="BQ284" i="2"/>
  <c r="BR284" i="2"/>
  <c r="BS284" i="2"/>
  <c r="BT284" i="2"/>
  <c r="BU284" i="2"/>
  <c r="BV284" i="2"/>
  <c r="BW284" i="2"/>
  <c r="BX284" i="2"/>
  <c r="BY284" i="2"/>
  <c r="BZ284" i="2"/>
  <c r="CA284" i="2"/>
  <c r="CB284" i="2"/>
  <c r="CC284" i="2"/>
  <c r="CD284" i="2"/>
  <c r="CE284" i="2"/>
  <c r="CF284" i="2"/>
  <c r="CG284" i="2"/>
  <c r="CH284" i="2"/>
  <c r="CI284" i="2"/>
  <c r="CJ284" i="2"/>
  <c r="CK284" i="2"/>
  <c r="CL284" i="2"/>
  <c r="CM284" i="2"/>
  <c r="CN284" i="2"/>
  <c r="CO284" i="2"/>
  <c r="CP284" i="2"/>
  <c r="A285" i="2"/>
  <c r="B285" i="2"/>
  <c r="C285" i="2"/>
  <c r="D285" i="2"/>
  <c r="E285" i="2"/>
  <c r="F285" i="2"/>
  <c r="G285" i="2"/>
  <c r="H285" i="2"/>
  <c r="I285" i="2"/>
  <c r="J285" i="2"/>
  <c r="K285" i="2"/>
  <c r="L285" i="2"/>
  <c r="M285" i="2"/>
  <c r="N285" i="2"/>
  <c r="O285" i="2"/>
  <c r="Q285" i="2"/>
  <c r="R285" i="2"/>
  <c r="S285" i="2"/>
  <c r="T285" i="2"/>
  <c r="U285" i="2"/>
  <c r="W285" i="2"/>
  <c r="X285" i="2"/>
  <c r="Y285" i="2"/>
  <c r="AA285" i="2"/>
  <c r="AB285" i="2"/>
  <c r="AC285" i="2"/>
  <c r="AD285" i="2"/>
  <c r="AE285" i="2"/>
  <c r="AF285" i="2"/>
  <c r="AG285" i="2"/>
  <c r="AH285" i="2"/>
  <c r="AI285" i="2"/>
  <c r="AJ285" i="2"/>
  <c r="AK285" i="2"/>
  <c r="AL285" i="2"/>
  <c r="AM285" i="2"/>
  <c r="AN285" i="2"/>
  <c r="AO285" i="2"/>
  <c r="AP285" i="2"/>
  <c r="AQ285" i="2"/>
  <c r="AR285" i="2"/>
  <c r="AS285" i="2"/>
  <c r="AT285" i="2"/>
  <c r="AU285" i="2"/>
  <c r="AV285" i="2"/>
  <c r="AX285" i="2"/>
  <c r="AY285" i="2"/>
  <c r="AZ285" i="2"/>
  <c r="BA285" i="2"/>
  <c r="BB285" i="2"/>
  <c r="BC285" i="2"/>
  <c r="BD285" i="2"/>
  <c r="BE285" i="2"/>
  <c r="BF285" i="2"/>
  <c r="BG285" i="2"/>
  <c r="BH285" i="2"/>
  <c r="BI285" i="2"/>
  <c r="BJ285" i="2"/>
  <c r="BK285" i="2"/>
  <c r="BL285" i="2"/>
  <c r="BM285" i="2"/>
  <c r="BN285" i="2"/>
  <c r="BO285" i="2"/>
  <c r="BP285" i="2"/>
  <c r="BQ285" i="2"/>
  <c r="BR285" i="2"/>
  <c r="BS285" i="2"/>
  <c r="BT285" i="2"/>
  <c r="BU285" i="2"/>
  <c r="BV285" i="2"/>
  <c r="BW285" i="2"/>
  <c r="BX285" i="2"/>
  <c r="BY285" i="2"/>
  <c r="BZ285" i="2"/>
  <c r="CA285" i="2"/>
  <c r="CB285" i="2"/>
  <c r="CC285" i="2"/>
  <c r="CD285" i="2"/>
  <c r="CE285" i="2"/>
  <c r="CF285" i="2"/>
  <c r="CG285" i="2"/>
  <c r="CH285" i="2"/>
  <c r="CI285" i="2"/>
  <c r="CJ285" i="2"/>
  <c r="CK285" i="2"/>
  <c r="CL285" i="2"/>
  <c r="CM285" i="2"/>
  <c r="CN285" i="2"/>
  <c r="CO285" i="2"/>
  <c r="CP285" i="2"/>
  <c r="A286" i="2"/>
  <c r="B286" i="2"/>
  <c r="C286" i="2"/>
  <c r="D286" i="2"/>
  <c r="E286" i="2"/>
  <c r="F286" i="2"/>
  <c r="G286" i="2"/>
  <c r="H286" i="2"/>
  <c r="I286" i="2"/>
  <c r="J286" i="2"/>
  <c r="K286" i="2"/>
  <c r="L286" i="2"/>
  <c r="M286" i="2"/>
  <c r="N286" i="2"/>
  <c r="O286" i="2"/>
  <c r="Q286" i="2"/>
  <c r="R286" i="2"/>
  <c r="S286" i="2"/>
  <c r="T286" i="2"/>
  <c r="U286" i="2"/>
  <c r="W286" i="2"/>
  <c r="X286" i="2"/>
  <c r="Y286" i="2"/>
  <c r="AA286" i="2"/>
  <c r="AB286" i="2"/>
  <c r="AC286" i="2"/>
  <c r="AD286" i="2"/>
  <c r="AE286" i="2"/>
  <c r="AF286" i="2"/>
  <c r="AG286" i="2"/>
  <c r="AH286" i="2"/>
  <c r="AI286" i="2"/>
  <c r="AJ286" i="2"/>
  <c r="AK286" i="2"/>
  <c r="AL286" i="2"/>
  <c r="AM286" i="2"/>
  <c r="AN286" i="2"/>
  <c r="AO286" i="2"/>
  <c r="AP286" i="2"/>
  <c r="AQ286" i="2"/>
  <c r="AR286" i="2"/>
  <c r="AS286" i="2"/>
  <c r="AT286" i="2"/>
  <c r="AU286" i="2"/>
  <c r="AV286" i="2"/>
  <c r="AX286" i="2"/>
  <c r="AY286" i="2"/>
  <c r="AZ286" i="2"/>
  <c r="BA286" i="2"/>
  <c r="BB286" i="2"/>
  <c r="BC286" i="2"/>
  <c r="BD286" i="2"/>
  <c r="BE286" i="2"/>
  <c r="BF286" i="2"/>
  <c r="BG286" i="2"/>
  <c r="BH286" i="2"/>
  <c r="BI286" i="2"/>
  <c r="BJ286" i="2"/>
  <c r="BK286" i="2"/>
  <c r="BL286" i="2"/>
  <c r="BM286" i="2"/>
  <c r="BN286" i="2"/>
  <c r="BO286" i="2"/>
  <c r="BP286" i="2"/>
  <c r="BQ286" i="2"/>
  <c r="BR286" i="2"/>
  <c r="BS286" i="2"/>
  <c r="BT286" i="2"/>
  <c r="BU286" i="2"/>
  <c r="BV286" i="2"/>
  <c r="BW286" i="2"/>
  <c r="BX286" i="2"/>
  <c r="BY286" i="2"/>
  <c r="BZ286" i="2"/>
  <c r="CA286" i="2"/>
  <c r="CB286" i="2"/>
  <c r="CC286" i="2"/>
  <c r="CD286" i="2"/>
  <c r="CE286" i="2"/>
  <c r="CF286" i="2"/>
  <c r="CG286" i="2"/>
  <c r="CH286" i="2"/>
  <c r="CI286" i="2"/>
  <c r="CJ286" i="2"/>
  <c r="CK286" i="2"/>
  <c r="CL286" i="2"/>
  <c r="CM286" i="2"/>
  <c r="CN286" i="2"/>
  <c r="CO286" i="2"/>
  <c r="CP286" i="2"/>
  <c r="A287" i="2"/>
  <c r="B287" i="2"/>
  <c r="C287" i="2"/>
  <c r="D287" i="2"/>
  <c r="E287" i="2"/>
  <c r="F287" i="2"/>
  <c r="G287" i="2"/>
  <c r="H287" i="2"/>
  <c r="I287" i="2"/>
  <c r="J287" i="2"/>
  <c r="K287" i="2"/>
  <c r="L287" i="2"/>
  <c r="M287" i="2"/>
  <c r="N287" i="2"/>
  <c r="O287" i="2"/>
  <c r="Q287" i="2"/>
  <c r="R287" i="2"/>
  <c r="S287" i="2"/>
  <c r="T287" i="2"/>
  <c r="U287" i="2"/>
  <c r="W287" i="2"/>
  <c r="X287" i="2"/>
  <c r="Y287" i="2"/>
  <c r="AA287" i="2"/>
  <c r="AB287" i="2"/>
  <c r="AC287" i="2"/>
  <c r="AD287" i="2"/>
  <c r="AE287" i="2"/>
  <c r="AF287" i="2"/>
  <c r="AG287" i="2"/>
  <c r="AH287" i="2"/>
  <c r="AI287" i="2"/>
  <c r="AJ287" i="2"/>
  <c r="AK287" i="2"/>
  <c r="AL287" i="2"/>
  <c r="AM287" i="2"/>
  <c r="AN287" i="2"/>
  <c r="AO287" i="2"/>
  <c r="AP287" i="2"/>
  <c r="AQ287" i="2"/>
  <c r="AR287" i="2"/>
  <c r="AS287" i="2"/>
  <c r="AT287" i="2"/>
  <c r="AU287" i="2"/>
  <c r="AV287" i="2"/>
  <c r="AX287" i="2"/>
  <c r="AY287" i="2"/>
  <c r="AZ287" i="2"/>
  <c r="BA287" i="2"/>
  <c r="BB287" i="2"/>
  <c r="BC287" i="2"/>
  <c r="BD287" i="2"/>
  <c r="BE287" i="2"/>
  <c r="BF287" i="2"/>
  <c r="BG287" i="2"/>
  <c r="BH287" i="2"/>
  <c r="BI287" i="2"/>
  <c r="BJ287" i="2"/>
  <c r="BK287" i="2"/>
  <c r="BL287" i="2"/>
  <c r="BM287" i="2"/>
  <c r="BN287" i="2"/>
  <c r="BO287" i="2"/>
  <c r="BP287" i="2"/>
  <c r="BQ287" i="2"/>
  <c r="BR287" i="2"/>
  <c r="BS287" i="2"/>
  <c r="BT287" i="2"/>
  <c r="BU287" i="2"/>
  <c r="BV287" i="2"/>
  <c r="BW287" i="2"/>
  <c r="BX287" i="2"/>
  <c r="BY287" i="2"/>
  <c r="BZ287" i="2"/>
  <c r="CA287" i="2"/>
  <c r="CB287" i="2"/>
  <c r="CC287" i="2"/>
  <c r="CD287" i="2"/>
  <c r="CE287" i="2"/>
  <c r="CF287" i="2"/>
  <c r="CG287" i="2"/>
  <c r="CH287" i="2"/>
  <c r="CI287" i="2"/>
  <c r="CJ287" i="2"/>
  <c r="CK287" i="2"/>
  <c r="CL287" i="2"/>
  <c r="CM287" i="2"/>
  <c r="CN287" i="2"/>
  <c r="CO287" i="2"/>
  <c r="CP287" i="2"/>
  <c r="A288" i="2"/>
  <c r="B288" i="2"/>
  <c r="C288" i="2"/>
  <c r="D288" i="2"/>
  <c r="E288" i="2"/>
  <c r="F288" i="2"/>
  <c r="G288" i="2"/>
  <c r="H288" i="2"/>
  <c r="I288" i="2"/>
  <c r="J288" i="2"/>
  <c r="K288" i="2"/>
  <c r="L288" i="2"/>
  <c r="M288" i="2"/>
  <c r="N288" i="2"/>
  <c r="O288" i="2"/>
  <c r="Q288" i="2"/>
  <c r="R288" i="2"/>
  <c r="S288" i="2"/>
  <c r="T288" i="2"/>
  <c r="U288" i="2"/>
  <c r="W288" i="2"/>
  <c r="X288" i="2"/>
  <c r="Y288" i="2"/>
  <c r="AA288" i="2"/>
  <c r="AB288" i="2"/>
  <c r="AC288" i="2"/>
  <c r="AD288" i="2"/>
  <c r="AE288" i="2"/>
  <c r="AF288" i="2"/>
  <c r="AG288" i="2"/>
  <c r="AH288" i="2"/>
  <c r="AI288" i="2"/>
  <c r="AJ288" i="2"/>
  <c r="AK288" i="2"/>
  <c r="AL288" i="2"/>
  <c r="AM288" i="2"/>
  <c r="AN288" i="2"/>
  <c r="AO288" i="2"/>
  <c r="AP288" i="2"/>
  <c r="AQ288" i="2"/>
  <c r="AR288" i="2"/>
  <c r="AS288" i="2"/>
  <c r="AT288" i="2"/>
  <c r="AU288" i="2"/>
  <c r="AV288" i="2"/>
  <c r="AX288" i="2"/>
  <c r="AY288" i="2"/>
  <c r="AZ288" i="2"/>
  <c r="BA288" i="2"/>
  <c r="BB288" i="2"/>
  <c r="BC288" i="2"/>
  <c r="BD288" i="2"/>
  <c r="BE288" i="2"/>
  <c r="BF288" i="2"/>
  <c r="BG288" i="2"/>
  <c r="BH288" i="2"/>
  <c r="BI288" i="2"/>
  <c r="BJ288" i="2"/>
  <c r="BK288" i="2"/>
  <c r="BL288" i="2"/>
  <c r="BM288" i="2"/>
  <c r="BN288" i="2"/>
  <c r="BO288" i="2"/>
  <c r="BP288" i="2"/>
  <c r="BQ288" i="2"/>
  <c r="BR288" i="2"/>
  <c r="BS288" i="2"/>
  <c r="BT288" i="2"/>
  <c r="BU288" i="2"/>
  <c r="BV288" i="2"/>
  <c r="BW288" i="2"/>
  <c r="BX288" i="2"/>
  <c r="BY288" i="2"/>
  <c r="BZ288" i="2"/>
  <c r="CA288" i="2"/>
  <c r="CB288" i="2"/>
  <c r="CC288" i="2"/>
  <c r="CD288" i="2"/>
  <c r="CE288" i="2"/>
  <c r="CF288" i="2"/>
  <c r="CG288" i="2"/>
  <c r="CH288" i="2"/>
  <c r="CI288" i="2"/>
  <c r="CJ288" i="2"/>
  <c r="CK288" i="2"/>
  <c r="CL288" i="2"/>
  <c r="CM288" i="2"/>
  <c r="CN288" i="2"/>
  <c r="CO288" i="2"/>
  <c r="CP288" i="2"/>
  <c r="A289" i="2"/>
  <c r="B289" i="2"/>
  <c r="C289" i="2"/>
  <c r="D289" i="2"/>
  <c r="E289" i="2"/>
  <c r="F289" i="2"/>
  <c r="G289" i="2"/>
  <c r="H289" i="2"/>
  <c r="I289" i="2"/>
  <c r="J289" i="2"/>
  <c r="K289" i="2"/>
  <c r="L289" i="2"/>
  <c r="M289" i="2"/>
  <c r="N289" i="2"/>
  <c r="O289" i="2"/>
  <c r="Q289" i="2"/>
  <c r="R289" i="2"/>
  <c r="S289" i="2"/>
  <c r="T289" i="2"/>
  <c r="U289" i="2"/>
  <c r="W289" i="2"/>
  <c r="X289" i="2"/>
  <c r="Y289" i="2"/>
  <c r="AA289" i="2"/>
  <c r="AB289" i="2"/>
  <c r="AC289" i="2"/>
  <c r="AD289" i="2"/>
  <c r="AE289" i="2"/>
  <c r="AF289" i="2"/>
  <c r="AG289" i="2"/>
  <c r="AH289" i="2"/>
  <c r="AI289" i="2"/>
  <c r="AJ289" i="2"/>
  <c r="AK289" i="2"/>
  <c r="AL289" i="2"/>
  <c r="AM289" i="2"/>
  <c r="AN289" i="2"/>
  <c r="AO289" i="2"/>
  <c r="AP289" i="2"/>
  <c r="AQ289" i="2"/>
  <c r="AR289" i="2"/>
  <c r="AS289" i="2"/>
  <c r="AT289" i="2"/>
  <c r="AU289" i="2"/>
  <c r="AV289" i="2"/>
  <c r="AX289" i="2"/>
  <c r="AY289" i="2"/>
  <c r="AZ289" i="2"/>
  <c r="BA289" i="2"/>
  <c r="BB289" i="2"/>
  <c r="BC289" i="2"/>
  <c r="BD289" i="2"/>
  <c r="BE289" i="2"/>
  <c r="BF289" i="2"/>
  <c r="BG289" i="2"/>
  <c r="BH289" i="2"/>
  <c r="BI289" i="2"/>
  <c r="BJ289" i="2"/>
  <c r="BK289" i="2"/>
  <c r="BL289" i="2"/>
  <c r="BM289" i="2"/>
  <c r="BN289" i="2"/>
  <c r="BO289" i="2"/>
  <c r="BP289" i="2"/>
  <c r="BQ289" i="2"/>
  <c r="BR289" i="2"/>
  <c r="BS289" i="2"/>
  <c r="BT289" i="2"/>
  <c r="BU289" i="2"/>
  <c r="BV289" i="2"/>
  <c r="BW289" i="2"/>
  <c r="BX289" i="2"/>
  <c r="BY289" i="2"/>
  <c r="BZ289" i="2"/>
  <c r="CA289" i="2"/>
  <c r="CB289" i="2"/>
  <c r="CC289" i="2"/>
  <c r="CD289" i="2"/>
  <c r="CE289" i="2"/>
  <c r="CF289" i="2"/>
  <c r="CG289" i="2"/>
  <c r="CH289" i="2"/>
  <c r="CI289" i="2"/>
  <c r="CJ289" i="2"/>
  <c r="CK289" i="2"/>
  <c r="CL289" i="2"/>
  <c r="CM289" i="2"/>
  <c r="CN289" i="2"/>
  <c r="CO289" i="2"/>
  <c r="CP289" i="2"/>
  <c r="A290" i="2"/>
  <c r="B290" i="2"/>
  <c r="C290" i="2"/>
  <c r="D290" i="2"/>
  <c r="E290" i="2"/>
  <c r="F290" i="2"/>
  <c r="G290" i="2"/>
  <c r="H290" i="2"/>
  <c r="I290" i="2"/>
  <c r="J290" i="2"/>
  <c r="K290" i="2"/>
  <c r="L290" i="2"/>
  <c r="M290" i="2"/>
  <c r="N290" i="2"/>
  <c r="O290" i="2"/>
  <c r="Q290" i="2"/>
  <c r="R290" i="2"/>
  <c r="S290" i="2"/>
  <c r="T290" i="2"/>
  <c r="U290" i="2"/>
  <c r="W290" i="2"/>
  <c r="X290" i="2"/>
  <c r="Y290" i="2"/>
  <c r="AA290" i="2"/>
  <c r="AB290" i="2"/>
  <c r="AC290" i="2"/>
  <c r="AD290" i="2"/>
  <c r="AE290" i="2"/>
  <c r="AF290" i="2"/>
  <c r="AG290" i="2"/>
  <c r="AH290" i="2"/>
  <c r="AI290" i="2"/>
  <c r="AJ290" i="2"/>
  <c r="AK290" i="2"/>
  <c r="AL290" i="2"/>
  <c r="AM290" i="2"/>
  <c r="AN290" i="2"/>
  <c r="AO290" i="2"/>
  <c r="AP290" i="2"/>
  <c r="AQ290" i="2"/>
  <c r="AR290" i="2"/>
  <c r="AS290" i="2"/>
  <c r="AT290" i="2"/>
  <c r="AU290" i="2"/>
  <c r="AV290" i="2"/>
  <c r="AX290" i="2"/>
  <c r="AY290" i="2"/>
  <c r="AZ290" i="2"/>
  <c r="BA290" i="2"/>
  <c r="BB290" i="2"/>
  <c r="BC290" i="2"/>
  <c r="BD290" i="2"/>
  <c r="BE290" i="2"/>
  <c r="BF290" i="2"/>
  <c r="BG290" i="2"/>
  <c r="BH290" i="2"/>
  <c r="BI290" i="2"/>
  <c r="BJ290" i="2"/>
  <c r="BK290" i="2"/>
  <c r="BL290" i="2"/>
  <c r="BM290" i="2"/>
  <c r="BN290" i="2"/>
  <c r="BO290" i="2"/>
  <c r="BP290" i="2"/>
  <c r="BQ290" i="2"/>
  <c r="BR290" i="2"/>
  <c r="BS290" i="2"/>
  <c r="BT290" i="2"/>
  <c r="BU290" i="2"/>
  <c r="BV290" i="2"/>
  <c r="BW290" i="2"/>
  <c r="BX290" i="2"/>
  <c r="BY290" i="2"/>
  <c r="BZ290" i="2"/>
  <c r="CA290" i="2"/>
  <c r="CB290" i="2"/>
  <c r="CC290" i="2"/>
  <c r="CD290" i="2"/>
  <c r="CE290" i="2"/>
  <c r="CF290" i="2"/>
  <c r="CG290" i="2"/>
  <c r="CH290" i="2"/>
  <c r="CI290" i="2"/>
  <c r="CJ290" i="2"/>
  <c r="CK290" i="2"/>
  <c r="CL290" i="2"/>
  <c r="CM290" i="2"/>
  <c r="CN290" i="2"/>
  <c r="CO290" i="2"/>
  <c r="CP290" i="2"/>
  <c r="A291" i="2"/>
  <c r="B291" i="2"/>
  <c r="C291" i="2"/>
  <c r="D291" i="2"/>
  <c r="E291" i="2"/>
  <c r="F291" i="2"/>
  <c r="G291" i="2"/>
  <c r="H291" i="2"/>
  <c r="I291" i="2"/>
  <c r="J291" i="2"/>
  <c r="K291" i="2"/>
  <c r="L291" i="2"/>
  <c r="M291" i="2"/>
  <c r="N291" i="2"/>
  <c r="O291" i="2"/>
  <c r="Q291" i="2"/>
  <c r="R291" i="2"/>
  <c r="S291" i="2"/>
  <c r="T291" i="2"/>
  <c r="U291" i="2"/>
  <c r="W291" i="2"/>
  <c r="X291" i="2"/>
  <c r="Y291" i="2"/>
  <c r="AA291" i="2"/>
  <c r="AB291" i="2"/>
  <c r="AC291" i="2"/>
  <c r="AD291" i="2"/>
  <c r="AE291" i="2"/>
  <c r="AF291" i="2"/>
  <c r="AG291" i="2"/>
  <c r="AH291" i="2"/>
  <c r="AI291" i="2"/>
  <c r="AJ291" i="2"/>
  <c r="AK291" i="2"/>
  <c r="AL291" i="2"/>
  <c r="AM291" i="2"/>
  <c r="AN291" i="2"/>
  <c r="AO291" i="2"/>
  <c r="AP291" i="2"/>
  <c r="AQ291" i="2"/>
  <c r="AR291" i="2"/>
  <c r="AS291" i="2"/>
  <c r="AT291" i="2"/>
  <c r="AU291" i="2"/>
  <c r="AV291" i="2"/>
  <c r="AX291" i="2"/>
  <c r="AY291" i="2"/>
  <c r="AZ291" i="2"/>
  <c r="BA291" i="2"/>
  <c r="BB291" i="2"/>
  <c r="BC291" i="2"/>
  <c r="BD291" i="2"/>
  <c r="BE291" i="2"/>
  <c r="BF291" i="2"/>
  <c r="BG291" i="2"/>
  <c r="BH291" i="2"/>
  <c r="BI291" i="2"/>
  <c r="BJ291" i="2"/>
  <c r="BK291" i="2"/>
  <c r="BL291" i="2"/>
  <c r="BM291" i="2"/>
  <c r="BN291" i="2"/>
  <c r="BO291" i="2"/>
  <c r="BP291" i="2"/>
  <c r="BQ291" i="2"/>
  <c r="BR291" i="2"/>
  <c r="BS291" i="2"/>
  <c r="BT291" i="2"/>
  <c r="BU291" i="2"/>
  <c r="BV291" i="2"/>
  <c r="BW291" i="2"/>
  <c r="BX291" i="2"/>
  <c r="BY291" i="2"/>
  <c r="BZ291" i="2"/>
  <c r="CA291" i="2"/>
  <c r="CB291" i="2"/>
  <c r="CC291" i="2"/>
  <c r="CD291" i="2"/>
  <c r="CE291" i="2"/>
  <c r="CF291" i="2"/>
  <c r="CG291" i="2"/>
  <c r="CH291" i="2"/>
  <c r="CI291" i="2"/>
  <c r="CJ291" i="2"/>
  <c r="CK291" i="2"/>
  <c r="CL291" i="2"/>
  <c r="CM291" i="2"/>
  <c r="CN291" i="2"/>
  <c r="CO291" i="2"/>
  <c r="CP291" i="2"/>
  <c r="A292" i="2"/>
  <c r="B292" i="2"/>
  <c r="C292" i="2"/>
  <c r="D292" i="2"/>
  <c r="E292" i="2"/>
  <c r="F292" i="2"/>
  <c r="G292" i="2"/>
  <c r="H292" i="2"/>
  <c r="I292" i="2"/>
  <c r="J292" i="2"/>
  <c r="K292" i="2"/>
  <c r="L292" i="2"/>
  <c r="M292" i="2"/>
  <c r="N292" i="2"/>
  <c r="O292" i="2"/>
  <c r="Q292" i="2"/>
  <c r="R292" i="2"/>
  <c r="S292" i="2"/>
  <c r="T292" i="2"/>
  <c r="U292" i="2"/>
  <c r="W292" i="2"/>
  <c r="X292" i="2"/>
  <c r="Y292" i="2"/>
  <c r="AA292" i="2"/>
  <c r="AB292" i="2"/>
  <c r="AC292" i="2"/>
  <c r="AD292" i="2"/>
  <c r="AE292" i="2"/>
  <c r="AF292" i="2"/>
  <c r="AG292" i="2"/>
  <c r="AH292" i="2"/>
  <c r="AI292" i="2"/>
  <c r="AJ292" i="2"/>
  <c r="AK292" i="2"/>
  <c r="AL292" i="2"/>
  <c r="AM292" i="2"/>
  <c r="AN292" i="2"/>
  <c r="AO292" i="2"/>
  <c r="AP292" i="2"/>
  <c r="AQ292" i="2"/>
  <c r="AR292" i="2"/>
  <c r="AS292" i="2"/>
  <c r="AT292" i="2"/>
  <c r="AU292" i="2"/>
  <c r="AV292" i="2"/>
  <c r="AX292" i="2"/>
  <c r="AY292" i="2"/>
  <c r="AZ292" i="2"/>
  <c r="BA292" i="2"/>
  <c r="BB292" i="2"/>
  <c r="BC292" i="2"/>
  <c r="BD292" i="2"/>
  <c r="BE292" i="2"/>
  <c r="BF292" i="2"/>
  <c r="BG292" i="2"/>
  <c r="BH292" i="2"/>
  <c r="BI292" i="2"/>
  <c r="BJ292" i="2"/>
  <c r="BK292" i="2"/>
  <c r="BL292" i="2"/>
  <c r="BM292" i="2"/>
  <c r="BN292" i="2"/>
  <c r="BO292" i="2"/>
  <c r="BP292" i="2"/>
  <c r="BQ292" i="2"/>
  <c r="BR292" i="2"/>
  <c r="BS292" i="2"/>
  <c r="BT292" i="2"/>
  <c r="BU292" i="2"/>
  <c r="BV292" i="2"/>
  <c r="BW292" i="2"/>
  <c r="BX292" i="2"/>
  <c r="BY292" i="2"/>
  <c r="BZ292" i="2"/>
  <c r="CA292" i="2"/>
  <c r="CB292" i="2"/>
  <c r="CC292" i="2"/>
  <c r="CD292" i="2"/>
  <c r="CE292" i="2"/>
  <c r="CF292" i="2"/>
  <c r="CG292" i="2"/>
  <c r="CH292" i="2"/>
  <c r="CI292" i="2"/>
  <c r="CJ292" i="2"/>
  <c r="CK292" i="2"/>
  <c r="CL292" i="2"/>
  <c r="CM292" i="2"/>
  <c r="CN292" i="2"/>
  <c r="CO292" i="2"/>
  <c r="CP292" i="2"/>
  <c r="A293" i="2"/>
  <c r="B293" i="2"/>
  <c r="C293" i="2"/>
  <c r="D293" i="2"/>
  <c r="E293" i="2"/>
  <c r="F293" i="2"/>
  <c r="G293" i="2"/>
  <c r="H293" i="2"/>
  <c r="I293" i="2"/>
  <c r="J293" i="2"/>
  <c r="K293" i="2"/>
  <c r="L293" i="2"/>
  <c r="M293" i="2"/>
  <c r="N293" i="2"/>
  <c r="O293" i="2"/>
  <c r="Q293" i="2"/>
  <c r="R293" i="2"/>
  <c r="S293" i="2"/>
  <c r="T293" i="2"/>
  <c r="U293" i="2"/>
  <c r="W293" i="2"/>
  <c r="X293" i="2"/>
  <c r="Y293" i="2"/>
  <c r="AA293" i="2"/>
  <c r="AB293" i="2"/>
  <c r="AC293" i="2"/>
  <c r="AD293" i="2"/>
  <c r="AE293" i="2"/>
  <c r="AF293" i="2"/>
  <c r="AG293" i="2"/>
  <c r="AH293" i="2"/>
  <c r="AI293" i="2"/>
  <c r="AJ293" i="2"/>
  <c r="AK293" i="2"/>
  <c r="AL293" i="2"/>
  <c r="AM293" i="2"/>
  <c r="AN293" i="2"/>
  <c r="AO293" i="2"/>
  <c r="AP293" i="2"/>
  <c r="AQ293" i="2"/>
  <c r="AR293" i="2"/>
  <c r="AS293" i="2"/>
  <c r="AT293" i="2"/>
  <c r="AU293" i="2"/>
  <c r="AV293" i="2"/>
  <c r="AX293" i="2"/>
  <c r="AY293" i="2"/>
  <c r="AZ293" i="2"/>
  <c r="BA293" i="2"/>
  <c r="BB293" i="2"/>
  <c r="BC293" i="2"/>
  <c r="BD293" i="2"/>
  <c r="BE293" i="2"/>
  <c r="BF293" i="2"/>
  <c r="BG293" i="2"/>
  <c r="BH293" i="2"/>
  <c r="BI293" i="2"/>
  <c r="BJ293" i="2"/>
  <c r="BK293" i="2"/>
  <c r="BL293" i="2"/>
  <c r="BM293" i="2"/>
  <c r="BN293" i="2"/>
  <c r="BO293" i="2"/>
  <c r="BP293" i="2"/>
  <c r="BQ293" i="2"/>
  <c r="BR293" i="2"/>
  <c r="BS293" i="2"/>
  <c r="BT293" i="2"/>
  <c r="BU293" i="2"/>
  <c r="BV293" i="2"/>
  <c r="BW293" i="2"/>
  <c r="BX293" i="2"/>
  <c r="BY293" i="2"/>
  <c r="BZ293" i="2"/>
  <c r="CA293" i="2"/>
  <c r="CB293" i="2"/>
  <c r="CC293" i="2"/>
  <c r="CD293" i="2"/>
  <c r="CE293" i="2"/>
  <c r="CF293" i="2"/>
  <c r="CG293" i="2"/>
  <c r="CH293" i="2"/>
  <c r="CI293" i="2"/>
  <c r="CJ293" i="2"/>
  <c r="CK293" i="2"/>
  <c r="CL293" i="2"/>
  <c r="CM293" i="2"/>
  <c r="CN293" i="2"/>
  <c r="CO293" i="2"/>
  <c r="CP293" i="2"/>
  <c r="A294" i="2"/>
  <c r="B294" i="2"/>
  <c r="C294" i="2"/>
  <c r="D294" i="2"/>
  <c r="E294" i="2"/>
  <c r="F294" i="2"/>
  <c r="G294" i="2"/>
  <c r="H294" i="2"/>
  <c r="I294" i="2"/>
  <c r="J294" i="2"/>
  <c r="K294" i="2"/>
  <c r="L294" i="2"/>
  <c r="M294" i="2"/>
  <c r="N294" i="2"/>
  <c r="O294" i="2"/>
  <c r="Q294" i="2"/>
  <c r="R294" i="2"/>
  <c r="S294" i="2"/>
  <c r="T294" i="2"/>
  <c r="U294" i="2"/>
  <c r="W294" i="2"/>
  <c r="X294" i="2"/>
  <c r="Y294" i="2"/>
  <c r="AA294" i="2"/>
  <c r="AB294" i="2"/>
  <c r="AC294" i="2"/>
  <c r="AD294" i="2"/>
  <c r="AE294" i="2"/>
  <c r="AF294" i="2"/>
  <c r="AG294" i="2"/>
  <c r="AH294" i="2"/>
  <c r="AI294" i="2"/>
  <c r="AJ294" i="2"/>
  <c r="AK294" i="2"/>
  <c r="AL294" i="2"/>
  <c r="AM294" i="2"/>
  <c r="AN294" i="2"/>
  <c r="AO294" i="2"/>
  <c r="AP294" i="2"/>
  <c r="AQ294" i="2"/>
  <c r="AR294" i="2"/>
  <c r="AS294" i="2"/>
  <c r="AT294" i="2"/>
  <c r="AU294" i="2"/>
  <c r="AV294" i="2"/>
  <c r="AX294" i="2"/>
  <c r="AY294" i="2"/>
  <c r="AZ294" i="2"/>
  <c r="BA294" i="2"/>
  <c r="BB294" i="2"/>
  <c r="BC294" i="2"/>
  <c r="BD294" i="2"/>
  <c r="BE294" i="2"/>
  <c r="BF294" i="2"/>
  <c r="BG294" i="2"/>
  <c r="BH294" i="2"/>
  <c r="BI294" i="2"/>
  <c r="BJ294" i="2"/>
  <c r="BK294" i="2"/>
  <c r="BL294" i="2"/>
  <c r="BM294" i="2"/>
  <c r="BN294" i="2"/>
  <c r="BO294" i="2"/>
  <c r="BP294" i="2"/>
  <c r="BQ294" i="2"/>
  <c r="BR294" i="2"/>
  <c r="BS294" i="2"/>
  <c r="BT294" i="2"/>
  <c r="BU294" i="2"/>
  <c r="BV294" i="2"/>
  <c r="BW294" i="2"/>
  <c r="BX294" i="2"/>
  <c r="BY294" i="2"/>
  <c r="BZ294" i="2"/>
  <c r="CA294" i="2"/>
  <c r="CB294" i="2"/>
  <c r="CC294" i="2"/>
  <c r="CD294" i="2"/>
  <c r="CE294" i="2"/>
  <c r="CF294" i="2"/>
  <c r="CG294" i="2"/>
  <c r="CH294" i="2"/>
  <c r="CI294" i="2"/>
  <c r="CJ294" i="2"/>
  <c r="CK294" i="2"/>
  <c r="CL294" i="2"/>
  <c r="CM294" i="2"/>
  <c r="CN294" i="2"/>
  <c r="CO294" i="2"/>
  <c r="CP294" i="2"/>
  <c r="A295" i="2"/>
  <c r="B295" i="2"/>
  <c r="C295" i="2"/>
  <c r="D295" i="2"/>
  <c r="E295" i="2"/>
  <c r="F295" i="2"/>
  <c r="G295" i="2"/>
  <c r="H295" i="2"/>
  <c r="I295" i="2"/>
  <c r="J295" i="2"/>
  <c r="K295" i="2"/>
  <c r="L295" i="2"/>
  <c r="M295" i="2"/>
  <c r="N295" i="2"/>
  <c r="O295" i="2"/>
  <c r="Q295" i="2"/>
  <c r="R295" i="2"/>
  <c r="S295" i="2"/>
  <c r="T295" i="2"/>
  <c r="U295" i="2"/>
  <c r="W295" i="2"/>
  <c r="X295" i="2"/>
  <c r="Y295" i="2"/>
  <c r="AA295" i="2"/>
  <c r="AB295" i="2"/>
  <c r="AC295" i="2"/>
  <c r="AD295" i="2"/>
  <c r="AE295" i="2"/>
  <c r="AF295" i="2"/>
  <c r="AG295" i="2"/>
  <c r="AH295" i="2"/>
  <c r="AI295" i="2"/>
  <c r="AJ295" i="2"/>
  <c r="AK295" i="2"/>
  <c r="AL295" i="2"/>
  <c r="AM295" i="2"/>
  <c r="AN295" i="2"/>
  <c r="AO295" i="2"/>
  <c r="AP295" i="2"/>
  <c r="AQ295" i="2"/>
  <c r="AR295" i="2"/>
  <c r="AS295" i="2"/>
  <c r="AT295" i="2"/>
  <c r="AU295" i="2"/>
  <c r="AV295" i="2"/>
  <c r="AX295" i="2"/>
  <c r="AY295" i="2"/>
  <c r="AZ295" i="2"/>
  <c r="BA295" i="2"/>
  <c r="BB295" i="2"/>
  <c r="BC295" i="2"/>
  <c r="BD295" i="2"/>
  <c r="BE295" i="2"/>
  <c r="BF295" i="2"/>
  <c r="BG295" i="2"/>
  <c r="BH295" i="2"/>
  <c r="BI295" i="2"/>
  <c r="BJ295" i="2"/>
  <c r="BK295" i="2"/>
  <c r="BL295" i="2"/>
  <c r="BM295" i="2"/>
  <c r="BN295" i="2"/>
  <c r="BO295" i="2"/>
  <c r="BP295" i="2"/>
  <c r="BQ295" i="2"/>
  <c r="BR295" i="2"/>
  <c r="BS295" i="2"/>
  <c r="BT295" i="2"/>
  <c r="BU295" i="2"/>
  <c r="BV295" i="2"/>
  <c r="BW295" i="2"/>
  <c r="BX295" i="2"/>
  <c r="BY295" i="2"/>
  <c r="BZ295" i="2"/>
  <c r="CA295" i="2"/>
  <c r="CB295" i="2"/>
  <c r="CC295" i="2"/>
  <c r="CD295" i="2"/>
  <c r="CE295" i="2"/>
  <c r="CF295" i="2"/>
  <c r="CG295" i="2"/>
  <c r="CH295" i="2"/>
  <c r="CI295" i="2"/>
  <c r="CJ295" i="2"/>
  <c r="CK295" i="2"/>
  <c r="CL295" i="2"/>
  <c r="CM295" i="2"/>
  <c r="CN295" i="2"/>
  <c r="CO295" i="2"/>
  <c r="CP295" i="2"/>
  <c r="A296" i="2"/>
  <c r="B296" i="2"/>
  <c r="C296" i="2"/>
  <c r="D296" i="2"/>
  <c r="E296" i="2"/>
  <c r="F296" i="2"/>
  <c r="G296" i="2"/>
  <c r="H296" i="2"/>
  <c r="I296" i="2"/>
  <c r="J296" i="2"/>
  <c r="K296" i="2"/>
  <c r="L296" i="2"/>
  <c r="M296" i="2"/>
  <c r="N296" i="2"/>
  <c r="O296" i="2"/>
  <c r="Q296" i="2"/>
  <c r="R296" i="2"/>
  <c r="S296" i="2"/>
  <c r="T296" i="2"/>
  <c r="U296" i="2"/>
  <c r="W296" i="2"/>
  <c r="X296" i="2"/>
  <c r="Y296" i="2"/>
  <c r="AA296" i="2"/>
  <c r="AB296" i="2"/>
  <c r="AC296" i="2"/>
  <c r="AD296" i="2"/>
  <c r="AE296" i="2"/>
  <c r="AF296" i="2"/>
  <c r="AG296" i="2"/>
  <c r="AH296" i="2"/>
  <c r="AI296" i="2"/>
  <c r="AJ296" i="2"/>
  <c r="AK296" i="2"/>
  <c r="AL296" i="2"/>
  <c r="AM296" i="2"/>
  <c r="AN296" i="2"/>
  <c r="AO296" i="2"/>
  <c r="AP296" i="2"/>
  <c r="AQ296" i="2"/>
  <c r="AR296" i="2"/>
  <c r="AS296" i="2"/>
  <c r="AT296" i="2"/>
  <c r="AU296" i="2"/>
  <c r="AV296" i="2"/>
  <c r="AX296" i="2"/>
  <c r="AY296" i="2"/>
  <c r="AZ296" i="2"/>
  <c r="BA296" i="2"/>
  <c r="BB296" i="2"/>
  <c r="BC296" i="2"/>
  <c r="BD296" i="2"/>
  <c r="BE296" i="2"/>
  <c r="BF296" i="2"/>
  <c r="BG296" i="2"/>
  <c r="BH296" i="2"/>
  <c r="BI296" i="2"/>
  <c r="BJ296" i="2"/>
  <c r="BK296" i="2"/>
  <c r="BL296" i="2"/>
  <c r="BM296" i="2"/>
  <c r="BN296" i="2"/>
  <c r="BO296" i="2"/>
  <c r="BP296" i="2"/>
  <c r="BQ296" i="2"/>
  <c r="BR296" i="2"/>
  <c r="BS296" i="2"/>
  <c r="BT296" i="2"/>
  <c r="BU296" i="2"/>
  <c r="BV296" i="2"/>
  <c r="BW296" i="2"/>
  <c r="BX296" i="2"/>
  <c r="BY296" i="2"/>
  <c r="BZ296" i="2"/>
  <c r="CA296" i="2"/>
  <c r="CB296" i="2"/>
  <c r="CC296" i="2"/>
  <c r="CD296" i="2"/>
  <c r="CE296" i="2"/>
  <c r="CF296" i="2"/>
  <c r="CG296" i="2"/>
  <c r="CH296" i="2"/>
  <c r="CI296" i="2"/>
  <c r="CJ296" i="2"/>
  <c r="CK296" i="2"/>
  <c r="CL296" i="2"/>
  <c r="CM296" i="2"/>
  <c r="CN296" i="2"/>
  <c r="CO296" i="2"/>
  <c r="CP296" i="2"/>
  <c r="A297" i="2"/>
  <c r="B297" i="2"/>
  <c r="C297" i="2"/>
  <c r="D297" i="2"/>
  <c r="E297" i="2"/>
  <c r="F297" i="2"/>
  <c r="G297" i="2"/>
  <c r="H297" i="2"/>
  <c r="I297" i="2"/>
  <c r="J297" i="2"/>
  <c r="K297" i="2"/>
  <c r="L297" i="2"/>
  <c r="M297" i="2"/>
  <c r="N297" i="2"/>
  <c r="O297" i="2"/>
  <c r="Q297" i="2"/>
  <c r="R297" i="2"/>
  <c r="S297" i="2"/>
  <c r="T297" i="2"/>
  <c r="U297" i="2"/>
  <c r="W297" i="2"/>
  <c r="X297" i="2"/>
  <c r="Y297" i="2"/>
  <c r="AA297" i="2"/>
  <c r="AB297" i="2"/>
  <c r="AC297" i="2"/>
  <c r="AD297" i="2"/>
  <c r="AE297" i="2"/>
  <c r="AF297" i="2"/>
  <c r="AG297" i="2"/>
  <c r="AH297" i="2"/>
  <c r="AI297" i="2"/>
  <c r="AJ297" i="2"/>
  <c r="AK297" i="2"/>
  <c r="AL297" i="2"/>
  <c r="AM297" i="2"/>
  <c r="AN297" i="2"/>
  <c r="AO297" i="2"/>
  <c r="AP297" i="2"/>
  <c r="AQ297" i="2"/>
  <c r="AR297" i="2"/>
  <c r="AS297" i="2"/>
  <c r="AT297" i="2"/>
  <c r="AU297" i="2"/>
  <c r="AV297" i="2"/>
  <c r="AX297" i="2"/>
  <c r="AY297" i="2"/>
  <c r="AZ297" i="2"/>
  <c r="BA297" i="2"/>
  <c r="BB297" i="2"/>
  <c r="BC297" i="2"/>
  <c r="BD297" i="2"/>
  <c r="BE297" i="2"/>
  <c r="BF297" i="2"/>
  <c r="BG297" i="2"/>
  <c r="BH297" i="2"/>
  <c r="BI297" i="2"/>
  <c r="BJ297" i="2"/>
  <c r="BK297" i="2"/>
  <c r="BL297" i="2"/>
  <c r="BM297" i="2"/>
  <c r="BN297" i="2"/>
  <c r="BO297" i="2"/>
  <c r="BP297" i="2"/>
  <c r="BQ297" i="2"/>
  <c r="BR297" i="2"/>
  <c r="BS297" i="2"/>
  <c r="BT297" i="2"/>
  <c r="BU297" i="2"/>
  <c r="BV297" i="2"/>
  <c r="BW297" i="2"/>
  <c r="BX297" i="2"/>
  <c r="BY297" i="2"/>
  <c r="BZ297" i="2"/>
  <c r="CA297" i="2"/>
  <c r="CB297" i="2"/>
  <c r="CC297" i="2"/>
  <c r="CD297" i="2"/>
  <c r="CE297" i="2"/>
  <c r="CF297" i="2"/>
  <c r="CG297" i="2"/>
  <c r="CH297" i="2"/>
  <c r="CI297" i="2"/>
  <c r="CJ297" i="2"/>
  <c r="CK297" i="2"/>
  <c r="CL297" i="2"/>
  <c r="CM297" i="2"/>
  <c r="CN297" i="2"/>
  <c r="CO297" i="2"/>
  <c r="CP297" i="2"/>
  <c r="A298" i="2"/>
  <c r="B298" i="2"/>
  <c r="C298" i="2"/>
  <c r="D298" i="2"/>
  <c r="E298" i="2"/>
  <c r="F298" i="2"/>
  <c r="G298" i="2"/>
  <c r="H298" i="2"/>
  <c r="I298" i="2"/>
  <c r="J298" i="2"/>
  <c r="K298" i="2"/>
  <c r="L298" i="2"/>
  <c r="M298" i="2"/>
  <c r="N298" i="2"/>
  <c r="O298" i="2"/>
  <c r="Q298" i="2"/>
  <c r="R298" i="2"/>
  <c r="S298" i="2"/>
  <c r="T298" i="2"/>
  <c r="U298" i="2"/>
  <c r="W298" i="2"/>
  <c r="X298" i="2"/>
  <c r="Y298" i="2"/>
  <c r="AA298" i="2"/>
  <c r="AB298" i="2"/>
  <c r="AC298" i="2"/>
  <c r="AD298" i="2"/>
  <c r="AE298" i="2"/>
  <c r="AF298" i="2"/>
  <c r="AG298" i="2"/>
  <c r="AH298" i="2"/>
  <c r="AI298" i="2"/>
  <c r="AJ298" i="2"/>
  <c r="AK298" i="2"/>
  <c r="AL298" i="2"/>
  <c r="AM298" i="2"/>
  <c r="AN298" i="2"/>
  <c r="AO298" i="2"/>
  <c r="AP298" i="2"/>
  <c r="AQ298" i="2"/>
  <c r="AR298" i="2"/>
  <c r="AS298" i="2"/>
  <c r="AT298" i="2"/>
  <c r="AU298" i="2"/>
  <c r="AV298" i="2"/>
  <c r="AX298" i="2"/>
  <c r="AY298" i="2"/>
  <c r="AZ298" i="2"/>
  <c r="BA298" i="2"/>
  <c r="BB298" i="2"/>
  <c r="BC298" i="2"/>
  <c r="BD298" i="2"/>
  <c r="BE298" i="2"/>
  <c r="BF298" i="2"/>
  <c r="BG298" i="2"/>
  <c r="BH298" i="2"/>
  <c r="BI298" i="2"/>
  <c r="BJ298" i="2"/>
  <c r="BK298" i="2"/>
  <c r="BL298" i="2"/>
  <c r="BM298" i="2"/>
  <c r="BN298" i="2"/>
  <c r="BO298" i="2"/>
  <c r="BP298" i="2"/>
  <c r="BQ298" i="2"/>
  <c r="BR298" i="2"/>
  <c r="BS298" i="2"/>
  <c r="BT298" i="2"/>
  <c r="BU298" i="2"/>
  <c r="BV298" i="2"/>
  <c r="BW298" i="2"/>
  <c r="BX298" i="2"/>
  <c r="BY298" i="2"/>
  <c r="BZ298" i="2"/>
  <c r="CA298" i="2"/>
  <c r="CB298" i="2"/>
  <c r="CC298" i="2"/>
  <c r="CD298" i="2"/>
  <c r="CE298" i="2"/>
  <c r="CF298" i="2"/>
  <c r="CG298" i="2"/>
  <c r="CH298" i="2"/>
  <c r="CI298" i="2"/>
  <c r="CJ298" i="2"/>
  <c r="CK298" i="2"/>
  <c r="CL298" i="2"/>
  <c r="CM298" i="2"/>
  <c r="CN298" i="2"/>
  <c r="CO298" i="2"/>
  <c r="CP298" i="2"/>
  <c r="A299" i="2"/>
  <c r="B299" i="2"/>
  <c r="C299" i="2"/>
  <c r="D299" i="2"/>
  <c r="E299" i="2"/>
  <c r="F299" i="2"/>
  <c r="G299" i="2"/>
  <c r="H299" i="2"/>
  <c r="I299" i="2"/>
  <c r="J299" i="2"/>
  <c r="K299" i="2"/>
  <c r="L299" i="2"/>
  <c r="M299" i="2"/>
  <c r="N299" i="2"/>
  <c r="O299" i="2"/>
  <c r="Q299" i="2"/>
  <c r="R299" i="2"/>
  <c r="S299" i="2"/>
  <c r="T299" i="2"/>
  <c r="U299" i="2"/>
  <c r="W299" i="2"/>
  <c r="X299" i="2"/>
  <c r="Y299" i="2"/>
  <c r="AA299" i="2"/>
  <c r="AB299" i="2"/>
  <c r="AC299" i="2"/>
  <c r="AD299" i="2"/>
  <c r="AE299" i="2"/>
  <c r="AF299" i="2"/>
  <c r="AG299" i="2"/>
  <c r="AH299" i="2"/>
  <c r="AI299" i="2"/>
  <c r="AJ299" i="2"/>
  <c r="AK299" i="2"/>
  <c r="AL299" i="2"/>
  <c r="AM299" i="2"/>
  <c r="AN299" i="2"/>
  <c r="AO299" i="2"/>
  <c r="AP299" i="2"/>
  <c r="AQ299" i="2"/>
  <c r="AR299" i="2"/>
  <c r="AS299" i="2"/>
  <c r="AT299" i="2"/>
  <c r="AU299" i="2"/>
  <c r="AV299" i="2"/>
  <c r="AX299" i="2"/>
  <c r="AY299" i="2"/>
  <c r="AZ299" i="2"/>
  <c r="BA299" i="2"/>
  <c r="BB299" i="2"/>
  <c r="BC299" i="2"/>
  <c r="BD299" i="2"/>
  <c r="BE299" i="2"/>
  <c r="BF299" i="2"/>
  <c r="BG299" i="2"/>
  <c r="BH299" i="2"/>
  <c r="BI299" i="2"/>
  <c r="BJ299" i="2"/>
  <c r="BK299" i="2"/>
  <c r="BL299" i="2"/>
  <c r="BM299" i="2"/>
  <c r="BN299" i="2"/>
  <c r="BO299" i="2"/>
  <c r="BP299" i="2"/>
  <c r="BQ299" i="2"/>
  <c r="BR299" i="2"/>
  <c r="BS299" i="2"/>
  <c r="BT299" i="2"/>
  <c r="BU299" i="2"/>
  <c r="BV299" i="2"/>
  <c r="BW299" i="2"/>
  <c r="BX299" i="2"/>
  <c r="BY299" i="2"/>
  <c r="BZ299" i="2"/>
  <c r="CA299" i="2"/>
  <c r="CB299" i="2"/>
  <c r="CC299" i="2"/>
  <c r="CD299" i="2"/>
  <c r="CE299" i="2"/>
  <c r="CF299" i="2"/>
  <c r="CG299" i="2"/>
  <c r="CH299" i="2"/>
  <c r="CI299" i="2"/>
  <c r="CJ299" i="2"/>
  <c r="CK299" i="2"/>
  <c r="CL299" i="2"/>
  <c r="CM299" i="2"/>
  <c r="CN299" i="2"/>
  <c r="CO299" i="2"/>
  <c r="CP299" i="2"/>
  <c r="A300" i="2"/>
  <c r="B300" i="2"/>
  <c r="C300" i="2"/>
  <c r="D300" i="2"/>
  <c r="E300" i="2"/>
  <c r="F300" i="2"/>
  <c r="G300" i="2"/>
  <c r="H300" i="2"/>
  <c r="I300" i="2"/>
  <c r="J300" i="2"/>
  <c r="K300" i="2"/>
  <c r="L300" i="2"/>
  <c r="M300" i="2"/>
  <c r="N300" i="2"/>
  <c r="O300" i="2"/>
  <c r="Q300" i="2"/>
  <c r="R300" i="2"/>
  <c r="S300" i="2"/>
  <c r="T300" i="2"/>
  <c r="U300" i="2"/>
  <c r="W300" i="2"/>
  <c r="X300" i="2"/>
  <c r="Y300" i="2"/>
  <c r="AA300" i="2"/>
  <c r="AB300" i="2"/>
  <c r="AC300" i="2"/>
  <c r="AD300" i="2"/>
  <c r="AE300" i="2"/>
  <c r="AF300" i="2"/>
  <c r="AG300" i="2"/>
  <c r="AH300" i="2"/>
  <c r="AI300" i="2"/>
  <c r="AJ300" i="2"/>
  <c r="AK300" i="2"/>
  <c r="AL300" i="2"/>
  <c r="AM300" i="2"/>
  <c r="AN300" i="2"/>
  <c r="AO300" i="2"/>
  <c r="AP300" i="2"/>
  <c r="AQ300" i="2"/>
  <c r="AR300" i="2"/>
  <c r="AS300" i="2"/>
  <c r="AT300" i="2"/>
  <c r="AU300" i="2"/>
  <c r="AV300" i="2"/>
  <c r="AX300" i="2"/>
  <c r="AY300" i="2"/>
  <c r="AZ300" i="2"/>
  <c r="BA300" i="2"/>
  <c r="BB300" i="2"/>
  <c r="BC300" i="2"/>
  <c r="BD300" i="2"/>
  <c r="BE300" i="2"/>
  <c r="BF300" i="2"/>
  <c r="BG300" i="2"/>
  <c r="BH300" i="2"/>
  <c r="BI300" i="2"/>
  <c r="BJ300" i="2"/>
  <c r="BK300" i="2"/>
  <c r="BL300" i="2"/>
  <c r="BM300" i="2"/>
  <c r="BN300" i="2"/>
  <c r="BO300" i="2"/>
  <c r="BP300" i="2"/>
  <c r="BQ300" i="2"/>
  <c r="BR300" i="2"/>
  <c r="BS300" i="2"/>
  <c r="BT300" i="2"/>
  <c r="BU300" i="2"/>
  <c r="BV300" i="2"/>
  <c r="BW300" i="2"/>
  <c r="BX300" i="2"/>
  <c r="BY300" i="2"/>
  <c r="BZ300" i="2"/>
  <c r="CA300" i="2"/>
  <c r="CB300" i="2"/>
  <c r="CC300" i="2"/>
  <c r="CD300" i="2"/>
  <c r="CE300" i="2"/>
  <c r="CF300" i="2"/>
  <c r="CG300" i="2"/>
  <c r="CH300" i="2"/>
  <c r="CI300" i="2"/>
  <c r="CJ300" i="2"/>
  <c r="CK300" i="2"/>
  <c r="CL300" i="2"/>
  <c r="CM300" i="2"/>
  <c r="CN300" i="2"/>
  <c r="CO300" i="2"/>
  <c r="CP300" i="2"/>
  <c r="A301" i="2"/>
  <c r="B301" i="2"/>
  <c r="C301" i="2"/>
  <c r="D301" i="2"/>
  <c r="E301" i="2"/>
  <c r="F301" i="2"/>
  <c r="G301" i="2"/>
  <c r="H301" i="2"/>
  <c r="I301" i="2"/>
  <c r="J301" i="2"/>
  <c r="K301" i="2"/>
  <c r="L301" i="2"/>
  <c r="M301" i="2"/>
  <c r="N301" i="2"/>
  <c r="O301" i="2"/>
  <c r="Q301" i="2"/>
  <c r="R301" i="2"/>
  <c r="S301" i="2"/>
  <c r="T301" i="2"/>
  <c r="U301" i="2"/>
  <c r="W301" i="2"/>
  <c r="X301" i="2"/>
  <c r="Y301" i="2"/>
  <c r="AA301" i="2"/>
  <c r="AB301" i="2"/>
  <c r="AC301" i="2"/>
  <c r="AD301" i="2"/>
  <c r="AE301" i="2"/>
  <c r="AF301" i="2"/>
  <c r="AG301" i="2"/>
  <c r="AH301" i="2"/>
  <c r="AI301" i="2"/>
  <c r="AJ301" i="2"/>
  <c r="AK301" i="2"/>
  <c r="AL301" i="2"/>
  <c r="AM301" i="2"/>
  <c r="AN301" i="2"/>
  <c r="AO301" i="2"/>
  <c r="AP301" i="2"/>
  <c r="AQ301" i="2"/>
  <c r="AR301" i="2"/>
  <c r="AS301" i="2"/>
  <c r="AT301" i="2"/>
  <c r="AU301" i="2"/>
  <c r="AV301" i="2"/>
  <c r="AX301" i="2"/>
  <c r="AY301" i="2"/>
  <c r="AZ301" i="2"/>
  <c r="BA301" i="2"/>
  <c r="BB301" i="2"/>
  <c r="BC301" i="2"/>
  <c r="BD301" i="2"/>
  <c r="BE301" i="2"/>
  <c r="BF301" i="2"/>
  <c r="BG301" i="2"/>
  <c r="BH301" i="2"/>
  <c r="BI301" i="2"/>
  <c r="BJ301" i="2"/>
  <c r="BK301" i="2"/>
  <c r="BL301" i="2"/>
  <c r="BM301" i="2"/>
  <c r="BN301" i="2"/>
  <c r="BO301" i="2"/>
  <c r="BP301" i="2"/>
  <c r="BQ301" i="2"/>
  <c r="BR301" i="2"/>
  <c r="BS301" i="2"/>
  <c r="BT301" i="2"/>
  <c r="BU301" i="2"/>
  <c r="BV301" i="2"/>
  <c r="BW301" i="2"/>
  <c r="BX301" i="2"/>
  <c r="BY301" i="2"/>
  <c r="BZ301" i="2"/>
  <c r="CA301" i="2"/>
  <c r="CB301" i="2"/>
  <c r="CC301" i="2"/>
  <c r="CD301" i="2"/>
  <c r="CE301" i="2"/>
  <c r="CF301" i="2"/>
  <c r="CG301" i="2"/>
  <c r="CH301" i="2"/>
  <c r="CI301" i="2"/>
  <c r="CJ301" i="2"/>
  <c r="CK301" i="2"/>
  <c r="CL301" i="2"/>
  <c r="CM301" i="2"/>
  <c r="CN301" i="2"/>
  <c r="CO301" i="2"/>
  <c r="CP301" i="2"/>
  <c r="A302" i="2"/>
  <c r="B302" i="2"/>
  <c r="C302" i="2"/>
  <c r="D302" i="2"/>
  <c r="E302" i="2"/>
  <c r="F302" i="2"/>
  <c r="G302" i="2"/>
  <c r="H302" i="2"/>
  <c r="I302" i="2"/>
  <c r="J302" i="2"/>
  <c r="K302" i="2"/>
  <c r="L302" i="2"/>
  <c r="M302" i="2"/>
  <c r="N302" i="2"/>
  <c r="O302" i="2"/>
  <c r="Q302" i="2"/>
  <c r="R302" i="2"/>
  <c r="S302" i="2"/>
  <c r="T302" i="2"/>
  <c r="U302" i="2"/>
  <c r="W302" i="2"/>
  <c r="X302" i="2"/>
  <c r="Y302" i="2"/>
  <c r="AA302" i="2"/>
  <c r="AB302" i="2"/>
  <c r="AC302" i="2"/>
  <c r="AD302" i="2"/>
  <c r="AE302" i="2"/>
  <c r="AF302" i="2"/>
  <c r="AG302" i="2"/>
  <c r="AH302" i="2"/>
  <c r="AI302" i="2"/>
  <c r="AJ302" i="2"/>
  <c r="AK302" i="2"/>
  <c r="AL302" i="2"/>
  <c r="AM302" i="2"/>
  <c r="AN302" i="2"/>
  <c r="AO302" i="2"/>
  <c r="AP302" i="2"/>
  <c r="AQ302" i="2"/>
  <c r="AR302" i="2"/>
  <c r="AS302" i="2"/>
  <c r="AT302" i="2"/>
  <c r="AU302" i="2"/>
  <c r="AV302" i="2"/>
  <c r="AX302" i="2"/>
  <c r="AY302" i="2"/>
  <c r="AZ302" i="2"/>
  <c r="BA302" i="2"/>
  <c r="BB302" i="2"/>
  <c r="BC302" i="2"/>
  <c r="BD302" i="2"/>
  <c r="BE302" i="2"/>
  <c r="BF302" i="2"/>
  <c r="BG302" i="2"/>
  <c r="BH302" i="2"/>
  <c r="BI302" i="2"/>
  <c r="BJ302" i="2"/>
  <c r="BK302" i="2"/>
  <c r="BL302" i="2"/>
  <c r="BM302" i="2"/>
  <c r="BN302" i="2"/>
  <c r="BO302" i="2"/>
  <c r="BP302" i="2"/>
  <c r="BQ302" i="2"/>
  <c r="BR302" i="2"/>
  <c r="BS302" i="2"/>
  <c r="BT302" i="2"/>
  <c r="BU302" i="2"/>
  <c r="BV302" i="2"/>
  <c r="BW302" i="2"/>
  <c r="BX302" i="2"/>
  <c r="BY302" i="2"/>
  <c r="BZ302" i="2"/>
  <c r="CA302" i="2"/>
  <c r="CB302" i="2"/>
  <c r="CC302" i="2"/>
  <c r="CD302" i="2"/>
  <c r="CE302" i="2"/>
  <c r="CF302" i="2"/>
  <c r="CG302" i="2"/>
  <c r="CH302" i="2"/>
  <c r="CI302" i="2"/>
  <c r="CJ302" i="2"/>
  <c r="CK302" i="2"/>
  <c r="CL302" i="2"/>
  <c r="CM302" i="2"/>
  <c r="CN302" i="2"/>
  <c r="CO302" i="2"/>
  <c r="CP302" i="2"/>
  <c r="A303" i="2"/>
  <c r="B303" i="2"/>
  <c r="C303" i="2"/>
  <c r="D303" i="2"/>
  <c r="E303" i="2"/>
  <c r="F303" i="2"/>
  <c r="G303" i="2"/>
  <c r="H303" i="2"/>
  <c r="I303" i="2"/>
  <c r="J303" i="2"/>
  <c r="K303" i="2"/>
  <c r="L303" i="2"/>
  <c r="M303" i="2"/>
  <c r="N303" i="2"/>
  <c r="O303" i="2"/>
  <c r="Q303" i="2"/>
  <c r="R303" i="2"/>
  <c r="S303" i="2"/>
  <c r="T303" i="2"/>
  <c r="U303" i="2"/>
  <c r="W303" i="2"/>
  <c r="X303" i="2"/>
  <c r="Y303" i="2"/>
  <c r="AA303" i="2"/>
  <c r="AB303" i="2"/>
  <c r="AC303" i="2"/>
  <c r="AD303" i="2"/>
  <c r="AE303" i="2"/>
  <c r="AF303" i="2"/>
  <c r="AG303" i="2"/>
  <c r="AH303" i="2"/>
  <c r="AI303" i="2"/>
  <c r="AJ303" i="2"/>
  <c r="AK303" i="2"/>
  <c r="AL303" i="2"/>
  <c r="AM303" i="2"/>
  <c r="AN303" i="2"/>
  <c r="AO303" i="2"/>
  <c r="AP303" i="2"/>
  <c r="AQ303" i="2"/>
  <c r="AR303" i="2"/>
  <c r="AS303" i="2"/>
  <c r="AT303" i="2"/>
  <c r="AU303" i="2"/>
  <c r="AV303" i="2"/>
  <c r="AX303" i="2"/>
  <c r="AY303" i="2"/>
  <c r="AZ303" i="2"/>
  <c r="BA303" i="2"/>
  <c r="BB303" i="2"/>
  <c r="BC303" i="2"/>
  <c r="BD303" i="2"/>
  <c r="BE303" i="2"/>
  <c r="BF303" i="2"/>
  <c r="BG303" i="2"/>
  <c r="BH303" i="2"/>
  <c r="BI303" i="2"/>
  <c r="BJ303" i="2"/>
  <c r="BK303" i="2"/>
  <c r="BL303" i="2"/>
  <c r="BM303" i="2"/>
  <c r="BN303" i="2"/>
  <c r="BO303" i="2"/>
  <c r="BP303" i="2"/>
  <c r="BQ303" i="2"/>
  <c r="BR303" i="2"/>
  <c r="BS303" i="2"/>
  <c r="BT303" i="2"/>
  <c r="BU303" i="2"/>
  <c r="BV303" i="2"/>
  <c r="BW303" i="2"/>
  <c r="BX303" i="2"/>
  <c r="BY303" i="2"/>
  <c r="BZ303" i="2"/>
  <c r="CA303" i="2"/>
  <c r="CB303" i="2"/>
  <c r="CC303" i="2"/>
  <c r="CD303" i="2"/>
  <c r="CE303" i="2"/>
  <c r="CF303" i="2"/>
  <c r="CG303" i="2"/>
  <c r="CH303" i="2"/>
  <c r="CI303" i="2"/>
  <c r="CJ303" i="2"/>
  <c r="CK303" i="2"/>
  <c r="CL303" i="2"/>
  <c r="CM303" i="2"/>
  <c r="CN303" i="2"/>
  <c r="CO303" i="2"/>
  <c r="CP303" i="2"/>
  <c r="A304" i="2"/>
  <c r="B304" i="2"/>
  <c r="C304" i="2"/>
  <c r="D304" i="2"/>
  <c r="E304" i="2"/>
  <c r="F304" i="2"/>
  <c r="G304" i="2"/>
  <c r="H304" i="2"/>
  <c r="I304" i="2"/>
  <c r="J304" i="2"/>
  <c r="K304" i="2"/>
  <c r="L304" i="2"/>
  <c r="M304" i="2"/>
  <c r="N304" i="2"/>
  <c r="O304" i="2"/>
  <c r="Q304" i="2"/>
  <c r="R304" i="2"/>
  <c r="S304" i="2"/>
  <c r="T304" i="2"/>
  <c r="U304" i="2"/>
  <c r="W304" i="2"/>
  <c r="X304" i="2"/>
  <c r="Y304" i="2"/>
  <c r="AA304" i="2"/>
  <c r="AB304" i="2"/>
  <c r="AC304" i="2"/>
  <c r="AD304" i="2"/>
  <c r="AE304" i="2"/>
  <c r="AF304" i="2"/>
  <c r="AG304" i="2"/>
  <c r="AH304" i="2"/>
  <c r="AI304" i="2"/>
  <c r="AJ304" i="2"/>
  <c r="AK304" i="2"/>
  <c r="AL304" i="2"/>
  <c r="AM304" i="2"/>
  <c r="AN304" i="2"/>
  <c r="AO304" i="2"/>
  <c r="AP304" i="2"/>
  <c r="AQ304" i="2"/>
  <c r="AR304" i="2"/>
  <c r="AS304" i="2"/>
  <c r="AT304" i="2"/>
  <c r="AU304" i="2"/>
  <c r="AV304" i="2"/>
  <c r="AX304" i="2"/>
  <c r="AY304" i="2"/>
  <c r="AZ304" i="2"/>
  <c r="BA304" i="2"/>
  <c r="BB304" i="2"/>
  <c r="BC304" i="2"/>
  <c r="BD304" i="2"/>
  <c r="BE304" i="2"/>
  <c r="BF304" i="2"/>
  <c r="BG304" i="2"/>
  <c r="BH304" i="2"/>
  <c r="BI304" i="2"/>
  <c r="BJ304" i="2"/>
  <c r="BK304" i="2"/>
  <c r="BL304" i="2"/>
  <c r="BM304" i="2"/>
  <c r="BN304" i="2"/>
  <c r="BO304" i="2"/>
  <c r="BP304" i="2"/>
  <c r="BQ304" i="2"/>
  <c r="BR304" i="2"/>
  <c r="BS304" i="2"/>
  <c r="BT304" i="2"/>
  <c r="BU304" i="2"/>
  <c r="BV304" i="2"/>
  <c r="BW304" i="2"/>
  <c r="BX304" i="2"/>
  <c r="BY304" i="2"/>
  <c r="BZ304" i="2"/>
  <c r="CA304" i="2"/>
  <c r="CB304" i="2"/>
  <c r="CC304" i="2"/>
  <c r="CD304" i="2"/>
  <c r="CE304" i="2"/>
  <c r="CF304" i="2"/>
  <c r="CG304" i="2"/>
  <c r="CH304" i="2"/>
  <c r="CI304" i="2"/>
  <c r="CJ304" i="2"/>
  <c r="CK304" i="2"/>
  <c r="CL304" i="2"/>
  <c r="CM304" i="2"/>
  <c r="CN304" i="2"/>
  <c r="CO304" i="2"/>
  <c r="CP304" i="2"/>
  <c r="A305" i="2"/>
  <c r="B305" i="2"/>
  <c r="C305" i="2"/>
  <c r="D305" i="2"/>
  <c r="E305" i="2"/>
  <c r="F305" i="2"/>
  <c r="G305" i="2"/>
  <c r="H305" i="2"/>
  <c r="I305" i="2"/>
  <c r="J305" i="2"/>
  <c r="K305" i="2"/>
  <c r="L305" i="2"/>
  <c r="M305" i="2"/>
  <c r="N305" i="2"/>
  <c r="O305" i="2"/>
  <c r="Q305" i="2"/>
  <c r="R305" i="2"/>
  <c r="S305" i="2"/>
  <c r="T305" i="2"/>
  <c r="U305" i="2"/>
  <c r="W305" i="2"/>
  <c r="X305" i="2"/>
  <c r="Y305" i="2"/>
  <c r="AA305" i="2"/>
  <c r="AB305" i="2"/>
  <c r="AC305" i="2"/>
  <c r="AD305" i="2"/>
  <c r="AE305" i="2"/>
  <c r="AF305" i="2"/>
  <c r="AG305" i="2"/>
  <c r="AH305" i="2"/>
  <c r="AI305" i="2"/>
  <c r="AJ305" i="2"/>
  <c r="AK305" i="2"/>
  <c r="AL305" i="2"/>
  <c r="AM305" i="2"/>
  <c r="AN305" i="2"/>
  <c r="AO305" i="2"/>
  <c r="AP305" i="2"/>
  <c r="AQ305" i="2"/>
  <c r="AR305" i="2"/>
  <c r="AS305" i="2"/>
  <c r="AT305" i="2"/>
  <c r="AU305" i="2"/>
  <c r="AV305" i="2"/>
  <c r="AX305" i="2"/>
  <c r="AY305" i="2"/>
  <c r="AZ305" i="2"/>
  <c r="BA305" i="2"/>
  <c r="BB305" i="2"/>
  <c r="BC305" i="2"/>
  <c r="BD305" i="2"/>
  <c r="BE305" i="2"/>
  <c r="BF305" i="2"/>
  <c r="BG305" i="2"/>
  <c r="BH305" i="2"/>
  <c r="BI305" i="2"/>
  <c r="BJ305" i="2"/>
  <c r="BK305" i="2"/>
  <c r="BL305" i="2"/>
  <c r="BM305" i="2"/>
  <c r="BN305" i="2"/>
  <c r="BO305" i="2"/>
  <c r="BP305" i="2"/>
  <c r="BQ305" i="2"/>
  <c r="BR305" i="2"/>
  <c r="BS305" i="2"/>
  <c r="BT305" i="2"/>
  <c r="BU305" i="2"/>
  <c r="BV305" i="2"/>
  <c r="BW305" i="2"/>
  <c r="BX305" i="2"/>
  <c r="BY305" i="2"/>
  <c r="BZ305" i="2"/>
  <c r="CA305" i="2"/>
  <c r="CB305" i="2"/>
  <c r="CC305" i="2"/>
  <c r="CD305" i="2"/>
  <c r="CE305" i="2"/>
  <c r="CF305" i="2"/>
  <c r="CG305" i="2"/>
  <c r="CH305" i="2"/>
  <c r="CI305" i="2"/>
  <c r="CJ305" i="2"/>
  <c r="CK305" i="2"/>
  <c r="CL305" i="2"/>
  <c r="CM305" i="2"/>
  <c r="CN305" i="2"/>
  <c r="CO305" i="2"/>
  <c r="CP305" i="2"/>
  <c r="A306" i="2"/>
  <c r="B306" i="2"/>
  <c r="C306" i="2"/>
  <c r="D306" i="2"/>
  <c r="E306" i="2"/>
  <c r="F306" i="2"/>
  <c r="G306" i="2"/>
  <c r="H306" i="2"/>
  <c r="I306" i="2"/>
  <c r="J306" i="2"/>
  <c r="K306" i="2"/>
  <c r="L306" i="2"/>
  <c r="M306" i="2"/>
  <c r="N306" i="2"/>
  <c r="O306" i="2"/>
  <c r="Q306" i="2"/>
  <c r="R306" i="2"/>
  <c r="S306" i="2"/>
  <c r="T306" i="2"/>
  <c r="U306" i="2"/>
  <c r="W306" i="2"/>
  <c r="X306" i="2"/>
  <c r="Y306" i="2"/>
  <c r="AA306" i="2"/>
  <c r="AB306" i="2"/>
  <c r="AC306" i="2"/>
  <c r="AD306" i="2"/>
  <c r="AE306" i="2"/>
  <c r="AF306" i="2"/>
  <c r="AG306" i="2"/>
  <c r="AH306" i="2"/>
  <c r="AI306" i="2"/>
  <c r="AJ306" i="2"/>
  <c r="AK306" i="2"/>
  <c r="AL306" i="2"/>
  <c r="AM306" i="2"/>
  <c r="AN306" i="2"/>
  <c r="AO306" i="2"/>
  <c r="AP306" i="2"/>
  <c r="AQ306" i="2"/>
  <c r="AR306" i="2"/>
  <c r="AS306" i="2"/>
  <c r="AT306" i="2"/>
  <c r="AU306" i="2"/>
  <c r="AV306" i="2"/>
  <c r="AX306" i="2"/>
  <c r="AY306" i="2"/>
  <c r="AZ306" i="2"/>
  <c r="BA306" i="2"/>
  <c r="BB306" i="2"/>
  <c r="BC306" i="2"/>
  <c r="BD306" i="2"/>
  <c r="BE306" i="2"/>
  <c r="BF306" i="2"/>
  <c r="BG306" i="2"/>
  <c r="BH306" i="2"/>
  <c r="BI306" i="2"/>
  <c r="BJ306" i="2"/>
  <c r="BK306" i="2"/>
  <c r="BL306" i="2"/>
  <c r="BM306" i="2"/>
  <c r="BN306" i="2"/>
  <c r="BO306" i="2"/>
  <c r="BP306" i="2"/>
  <c r="BQ306" i="2"/>
  <c r="BR306" i="2"/>
  <c r="BS306" i="2"/>
  <c r="BT306" i="2"/>
  <c r="BU306" i="2"/>
  <c r="BV306" i="2"/>
  <c r="BW306" i="2"/>
  <c r="BX306" i="2"/>
  <c r="BY306" i="2"/>
  <c r="BZ306" i="2"/>
  <c r="CA306" i="2"/>
  <c r="CB306" i="2"/>
  <c r="CC306" i="2"/>
  <c r="CD306" i="2"/>
  <c r="CE306" i="2"/>
  <c r="CF306" i="2"/>
  <c r="CG306" i="2"/>
  <c r="CH306" i="2"/>
  <c r="CI306" i="2"/>
  <c r="CJ306" i="2"/>
  <c r="CK306" i="2"/>
  <c r="CL306" i="2"/>
  <c r="CM306" i="2"/>
  <c r="CN306" i="2"/>
  <c r="CO306" i="2"/>
  <c r="CP306" i="2"/>
  <c r="A307" i="2"/>
  <c r="B307" i="2"/>
  <c r="C307" i="2"/>
  <c r="D307" i="2"/>
  <c r="E307" i="2"/>
  <c r="F307" i="2"/>
  <c r="G307" i="2"/>
  <c r="H307" i="2"/>
  <c r="I307" i="2"/>
  <c r="J307" i="2"/>
  <c r="K307" i="2"/>
  <c r="L307" i="2"/>
  <c r="M307" i="2"/>
  <c r="N307" i="2"/>
  <c r="O307" i="2"/>
  <c r="Q307" i="2"/>
  <c r="R307" i="2"/>
  <c r="S307" i="2"/>
  <c r="T307" i="2"/>
  <c r="U307" i="2"/>
  <c r="W307" i="2"/>
  <c r="X307" i="2"/>
  <c r="Y307" i="2"/>
  <c r="AA307" i="2"/>
  <c r="AB307" i="2"/>
  <c r="AC307" i="2"/>
  <c r="AD307" i="2"/>
  <c r="AE307" i="2"/>
  <c r="AF307" i="2"/>
  <c r="AG307" i="2"/>
  <c r="AH307" i="2"/>
  <c r="AI307" i="2"/>
  <c r="AJ307" i="2"/>
  <c r="AK307" i="2"/>
  <c r="AL307" i="2"/>
  <c r="AM307" i="2"/>
  <c r="AN307" i="2"/>
  <c r="AO307" i="2"/>
  <c r="AP307" i="2"/>
  <c r="AQ307" i="2"/>
  <c r="AR307" i="2"/>
  <c r="AS307" i="2"/>
  <c r="AT307" i="2"/>
  <c r="AU307" i="2"/>
  <c r="AV307" i="2"/>
  <c r="AX307" i="2"/>
  <c r="AY307" i="2"/>
  <c r="AZ307" i="2"/>
  <c r="BA307" i="2"/>
  <c r="BB307" i="2"/>
  <c r="BC307" i="2"/>
  <c r="BD307" i="2"/>
  <c r="BE307" i="2"/>
  <c r="BF307" i="2"/>
  <c r="BG307" i="2"/>
  <c r="BH307" i="2"/>
  <c r="BI307" i="2"/>
  <c r="BJ307" i="2"/>
  <c r="BK307" i="2"/>
  <c r="BL307" i="2"/>
  <c r="BM307" i="2"/>
  <c r="BN307" i="2"/>
  <c r="BO307" i="2"/>
  <c r="BP307" i="2"/>
  <c r="BQ307" i="2"/>
  <c r="BR307" i="2"/>
  <c r="BS307" i="2"/>
  <c r="BT307" i="2"/>
  <c r="BU307" i="2"/>
  <c r="BV307" i="2"/>
  <c r="BW307" i="2"/>
  <c r="BX307" i="2"/>
  <c r="BY307" i="2"/>
  <c r="BZ307" i="2"/>
  <c r="CA307" i="2"/>
  <c r="CB307" i="2"/>
  <c r="CC307" i="2"/>
  <c r="CD307" i="2"/>
  <c r="CE307" i="2"/>
  <c r="CF307" i="2"/>
  <c r="CG307" i="2"/>
  <c r="CH307" i="2"/>
  <c r="CI307" i="2"/>
  <c r="CJ307" i="2"/>
  <c r="CK307" i="2"/>
  <c r="CL307" i="2"/>
  <c r="CM307" i="2"/>
  <c r="CN307" i="2"/>
  <c r="CO307" i="2"/>
  <c r="CP307" i="2"/>
  <c r="A308" i="2"/>
  <c r="B308" i="2"/>
  <c r="C308" i="2"/>
  <c r="D308" i="2"/>
  <c r="E308" i="2"/>
  <c r="F308" i="2"/>
  <c r="G308" i="2"/>
  <c r="H308" i="2"/>
  <c r="I308" i="2"/>
  <c r="J308" i="2"/>
  <c r="K308" i="2"/>
  <c r="L308" i="2"/>
  <c r="M308" i="2"/>
  <c r="N308" i="2"/>
  <c r="O308" i="2"/>
  <c r="Q308" i="2"/>
  <c r="R308" i="2"/>
  <c r="S308" i="2"/>
  <c r="T308" i="2"/>
  <c r="U308" i="2"/>
  <c r="W308" i="2"/>
  <c r="X308" i="2"/>
  <c r="Y308" i="2"/>
  <c r="AA308" i="2"/>
  <c r="AB308" i="2"/>
  <c r="AC308" i="2"/>
  <c r="AD308" i="2"/>
  <c r="AE308" i="2"/>
  <c r="AF308" i="2"/>
  <c r="AG308" i="2"/>
  <c r="AH308" i="2"/>
  <c r="AI308" i="2"/>
  <c r="AJ308" i="2"/>
  <c r="AK308" i="2"/>
  <c r="AL308" i="2"/>
  <c r="AM308" i="2"/>
  <c r="AN308" i="2"/>
  <c r="AO308" i="2"/>
  <c r="AP308" i="2"/>
  <c r="AQ308" i="2"/>
  <c r="AR308" i="2"/>
  <c r="AS308" i="2"/>
  <c r="AT308" i="2"/>
  <c r="AU308" i="2"/>
  <c r="AV308" i="2"/>
  <c r="AX308" i="2"/>
  <c r="AY308" i="2"/>
  <c r="AZ308" i="2"/>
  <c r="BA308" i="2"/>
  <c r="BB308" i="2"/>
  <c r="BC308" i="2"/>
  <c r="BD308" i="2"/>
  <c r="BE308" i="2"/>
  <c r="BF308" i="2"/>
  <c r="BG308" i="2"/>
  <c r="BH308" i="2"/>
  <c r="BI308" i="2"/>
  <c r="BJ308" i="2"/>
  <c r="BK308" i="2"/>
  <c r="BL308" i="2"/>
  <c r="BM308" i="2"/>
  <c r="BN308" i="2"/>
  <c r="BO308" i="2"/>
  <c r="BP308" i="2"/>
  <c r="BQ308" i="2"/>
  <c r="BR308" i="2"/>
  <c r="BS308" i="2"/>
  <c r="BT308" i="2"/>
  <c r="BU308" i="2"/>
  <c r="BV308" i="2"/>
  <c r="BW308" i="2"/>
  <c r="BX308" i="2"/>
  <c r="BY308" i="2"/>
  <c r="BZ308" i="2"/>
  <c r="CA308" i="2"/>
  <c r="CB308" i="2"/>
  <c r="CC308" i="2"/>
  <c r="CD308" i="2"/>
  <c r="CE308" i="2"/>
  <c r="CF308" i="2"/>
  <c r="CG308" i="2"/>
  <c r="CH308" i="2"/>
  <c r="CI308" i="2"/>
  <c r="CJ308" i="2"/>
  <c r="CK308" i="2"/>
  <c r="CL308" i="2"/>
  <c r="CM308" i="2"/>
  <c r="CN308" i="2"/>
  <c r="CO308" i="2"/>
  <c r="CP308" i="2"/>
  <c r="A309" i="2"/>
  <c r="B309" i="2"/>
  <c r="C309" i="2"/>
  <c r="D309" i="2"/>
  <c r="E309" i="2"/>
  <c r="F309" i="2"/>
  <c r="G309" i="2"/>
  <c r="H309" i="2"/>
  <c r="I309" i="2"/>
  <c r="J309" i="2"/>
  <c r="K309" i="2"/>
  <c r="L309" i="2"/>
  <c r="M309" i="2"/>
  <c r="N309" i="2"/>
  <c r="O309" i="2"/>
  <c r="Q309" i="2"/>
  <c r="R309" i="2"/>
  <c r="S309" i="2"/>
  <c r="T309" i="2"/>
  <c r="U309" i="2"/>
  <c r="W309" i="2"/>
  <c r="X309" i="2"/>
  <c r="Y309" i="2"/>
  <c r="AA309" i="2"/>
  <c r="AB309" i="2"/>
  <c r="AC309" i="2"/>
  <c r="AD309" i="2"/>
  <c r="AE309" i="2"/>
  <c r="AF309" i="2"/>
  <c r="AG309" i="2"/>
  <c r="AH309" i="2"/>
  <c r="AI309" i="2"/>
  <c r="AJ309" i="2"/>
  <c r="AK309" i="2"/>
  <c r="AL309" i="2"/>
  <c r="AM309" i="2"/>
  <c r="AN309" i="2"/>
  <c r="AO309" i="2"/>
  <c r="AP309" i="2"/>
  <c r="AQ309" i="2"/>
  <c r="AR309" i="2"/>
  <c r="AS309" i="2"/>
  <c r="AT309" i="2"/>
  <c r="AU309" i="2"/>
  <c r="AV309" i="2"/>
  <c r="AX309" i="2"/>
  <c r="AY309" i="2"/>
  <c r="AZ309" i="2"/>
  <c r="BA309" i="2"/>
  <c r="BB309" i="2"/>
  <c r="BC309" i="2"/>
  <c r="BD309" i="2"/>
  <c r="BE309" i="2"/>
  <c r="BF309" i="2"/>
  <c r="BG309" i="2"/>
  <c r="BH309" i="2"/>
  <c r="BI309" i="2"/>
  <c r="BJ309" i="2"/>
  <c r="BK309" i="2"/>
  <c r="BL309" i="2"/>
  <c r="BM309" i="2"/>
  <c r="BN309" i="2"/>
  <c r="BO309" i="2"/>
  <c r="BP309" i="2"/>
  <c r="BQ309" i="2"/>
  <c r="BR309" i="2"/>
  <c r="BS309" i="2"/>
  <c r="BT309" i="2"/>
  <c r="BU309" i="2"/>
  <c r="BV309" i="2"/>
  <c r="BW309" i="2"/>
  <c r="BX309" i="2"/>
  <c r="BY309" i="2"/>
  <c r="BZ309" i="2"/>
  <c r="CA309" i="2"/>
  <c r="CB309" i="2"/>
  <c r="CC309" i="2"/>
  <c r="CD309" i="2"/>
  <c r="CE309" i="2"/>
  <c r="CF309" i="2"/>
  <c r="CG309" i="2"/>
  <c r="CH309" i="2"/>
  <c r="CI309" i="2"/>
  <c r="CJ309" i="2"/>
  <c r="CK309" i="2"/>
  <c r="CL309" i="2"/>
  <c r="CM309" i="2"/>
  <c r="CN309" i="2"/>
  <c r="CO309" i="2"/>
  <c r="CP309" i="2"/>
  <c r="A310" i="2"/>
  <c r="B310" i="2"/>
  <c r="C310" i="2"/>
  <c r="D310" i="2"/>
  <c r="E310" i="2"/>
  <c r="F310" i="2"/>
  <c r="G310" i="2"/>
  <c r="H310" i="2"/>
  <c r="I310" i="2"/>
  <c r="J310" i="2"/>
  <c r="K310" i="2"/>
  <c r="L310" i="2"/>
  <c r="M310" i="2"/>
  <c r="N310" i="2"/>
  <c r="O310" i="2"/>
  <c r="Q310" i="2"/>
  <c r="R310" i="2"/>
  <c r="S310" i="2"/>
  <c r="T310" i="2"/>
  <c r="U310" i="2"/>
  <c r="W310" i="2"/>
  <c r="X310" i="2"/>
  <c r="Y310" i="2"/>
  <c r="AA310" i="2"/>
  <c r="AB310" i="2"/>
  <c r="AC310" i="2"/>
  <c r="AD310" i="2"/>
  <c r="AE310" i="2"/>
  <c r="AF310" i="2"/>
  <c r="AG310" i="2"/>
  <c r="AH310" i="2"/>
  <c r="AI310" i="2"/>
  <c r="AJ310" i="2"/>
  <c r="AK310" i="2"/>
  <c r="AL310" i="2"/>
  <c r="AM310" i="2"/>
  <c r="AN310" i="2"/>
  <c r="AO310" i="2"/>
  <c r="AP310" i="2"/>
  <c r="AQ310" i="2"/>
  <c r="AR310" i="2"/>
  <c r="AS310" i="2"/>
  <c r="AT310" i="2"/>
  <c r="AU310" i="2"/>
  <c r="AV310" i="2"/>
  <c r="AX310" i="2"/>
  <c r="AY310" i="2"/>
  <c r="AZ310" i="2"/>
  <c r="BA310" i="2"/>
  <c r="BB310" i="2"/>
  <c r="BC310" i="2"/>
  <c r="BD310" i="2"/>
  <c r="BE310" i="2"/>
  <c r="BF310" i="2"/>
  <c r="BG310" i="2"/>
  <c r="BH310" i="2"/>
  <c r="BI310" i="2"/>
  <c r="BJ310" i="2"/>
  <c r="BK310" i="2"/>
  <c r="BL310" i="2"/>
  <c r="BM310" i="2"/>
  <c r="BN310" i="2"/>
  <c r="BO310" i="2"/>
  <c r="BP310" i="2"/>
  <c r="BQ310" i="2"/>
  <c r="BR310" i="2"/>
  <c r="BS310" i="2"/>
  <c r="BT310" i="2"/>
  <c r="BU310" i="2"/>
  <c r="BV310" i="2"/>
  <c r="BW310" i="2"/>
  <c r="BX310" i="2"/>
  <c r="BY310" i="2"/>
  <c r="BZ310" i="2"/>
  <c r="CA310" i="2"/>
  <c r="CB310" i="2"/>
  <c r="CC310" i="2"/>
  <c r="CD310" i="2"/>
  <c r="CE310" i="2"/>
  <c r="CF310" i="2"/>
  <c r="CG310" i="2"/>
  <c r="CH310" i="2"/>
  <c r="CI310" i="2"/>
  <c r="CJ310" i="2"/>
  <c r="CK310" i="2"/>
  <c r="CL310" i="2"/>
  <c r="CM310" i="2"/>
  <c r="CN310" i="2"/>
  <c r="CO310" i="2"/>
  <c r="CP310" i="2"/>
  <c r="A311" i="2"/>
  <c r="B311" i="2"/>
  <c r="C311" i="2"/>
  <c r="D311" i="2"/>
  <c r="E311" i="2"/>
  <c r="F311" i="2"/>
  <c r="G311" i="2"/>
  <c r="H311" i="2"/>
  <c r="I311" i="2"/>
  <c r="J311" i="2"/>
  <c r="K311" i="2"/>
  <c r="L311" i="2"/>
  <c r="M311" i="2"/>
  <c r="N311" i="2"/>
  <c r="O311" i="2"/>
  <c r="Q311" i="2"/>
  <c r="R311" i="2"/>
  <c r="S311" i="2"/>
  <c r="T311" i="2"/>
  <c r="U311" i="2"/>
  <c r="W311" i="2"/>
  <c r="X311" i="2"/>
  <c r="Y311" i="2"/>
  <c r="AA311" i="2"/>
  <c r="AB311" i="2"/>
  <c r="AC311" i="2"/>
  <c r="AD311" i="2"/>
  <c r="AE311" i="2"/>
  <c r="AF311" i="2"/>
  <c r="AG311" i="2"/>
  <c r="AH311" i="2"/>
  <c r="AI311" i="2"/>
  <c r="AJ311" i="2"/>
  <c r="AK311" i="2"/>
  <c r="AL311" i="2"/>
  <c r="AM311" i="2"/>
  <c r="AN311" i="2"/>
  <c r="AO311" i="2"/>
  <c r="AP311" i="2"/>
  <c r="AQ311" i="2"/>
  <c r="AR311" i="2"/>
  <c r="AS311" i="2"/>
  <c r="AT311" i="2"/>
  <c r="AU311" i="2"/>
  <c r="AV311" i="2"/>
  <c r="AX311" i="2"/>
  <c r="AY311" i="2"/>
  <c r="AZ311" i="2"/>
  <c r="BA311" i="2"/>
  <c r="BB311" i="2"/>
  <c r="BC311" i="2"/>
  <c r="BD311" i="2"/>
  <c r="BE311" i="2"/>
  <c r="BF311" i="2"/>
  <c r="BG311" i="2"/>
  <c r="BH311" i="2"/>
  <c r="BI311" i="2"/>
  <c r="BJ311" i="2"/>
  <c r="BK311" i="2"/>
  <c r="BL311" i="2"/>
  <c r="BM311" i="2"/>
  <c r="BN311" i="2"/>
  <c r="BO311" i="2"/>
  <c r="BP311" i="2"/>
  <c r="BQ311" i="2"/>
  <c r="BR311" i="2"/>
  <c r="BS311" i="2"/>
  <c r="BT311" i="2"/>
  <c r="BU311" i="2"/>
  <c r="BV311" i="2"/>
  <c r="BW311" i="2"/>
  <c r="BX311" i="2"/>
  <c r="BY311" i="2"/>
  <c r="BZ311" i="2"/>
  <c r="CA311" i="2"/>
  <c r="CB311" i="2"/>
  <c r="CC311" i="2"/>
  <c r="CD311" i="2"/>
  <c r="CE311" i="2"/>
  <c r="CF311" i="2"/>
  <c r="CG311" i="2"/>
  <c r="CH311" i="2"/>
  <c r="CI311" i="2"/>
  <c r="CJ311" i="2"/>
  <c r="CK311" i="2"/>
  <c r="CL311" i="2"/>
  <c r="CM311" i="2"/>
  <c r="CN311" i="2"/>
  <c r="CO311" i="2"/>
  <c r="CP311" i="2"/>
  <c r="A312" i="2"/>
  <c r="B312" i="2"/>
  <c r="C312" i="2"/>
  <c r="D312" i="2"/>
  <c r="E312" i="2"/>
  <c r="F312" i="2"/>
  <c r="G312" i="2"/>
  <c r="H312" i="2"/>
  <c r="I312" i="2"/>
  <c r="J312" i="2"/>
  <c r="K312" i="2"/>
  <c r="L312" i="2"/>
  <c r="M312" i="2"/>
  <c r="N312" i="2"/>
  <c r="O312" i="2"/>
  <c r="Q312" i="2"/>
  <c r="R312" i="2"/>
  <c r="S312" i="2"/>
  <c r="T312" i="2"/>
  <c r="U312" i="2"/>
  <c r="W312" i="2"/>
  <c r="X312" i="2"/>
  <c r="Y312" i="2"/>
  <c r="AA312" i="2"/>
  <c r="AB312" i="2"/>
  <c r="AC312" i="2"/>
  <c r="AD312" i="2"/>
  <c r="AE312" i="2"/>
  <c r="AF312" i="2"/>
  <c r="AG312" i="2"/>
  <c r="AH312" i="2"/>
  <c r="AI312" i="2"/>
  <c r="AJ312" i="2"/>
  <c r="AK312" i="2"/>
  <c r="AL312" i="2"/>
  <c r="AM312" i="2"/>
  <c r="AN312" i="2"/>
  <c r="AO312" i="2"/>
  <c r="AP312" i="2"/>
  <c r="AQ312" i="2"/>
  <c r="AR312" i="2"/>
  <c r="AS312" i="2"/>
  <c r="AT312" i="2"/>
  <c r="AU312" i="2"/>
  <c r="AV312" i="2"/>
  <c r="AX312" i="2"/>
  <c r="AY312" i="2"/>
  <c r="AZ312" i="2"/>
  <c r="BA312" i="2"/>
  <c r="BB312" i="2"/>
  <c r="BC312" i="2"/>
  <c r="BD312" i="2"/>
  <c r="BE312" i="2"/>
  <c r="BF312" i="2"/>
  <c r="BG312" i="2"/>
  <c r="BH312" i="2"/>
  <c r="BI312" i="2"/>
  <c r="BJ312" i="2"/>
  <c r="BK312" i="2"/>
  <c r="BL312" i="2"/>
  <c r="BM312" i="2"/>
  <c r="BN312" i="2"/>
  <c r="BO312" i="2"/>
  <c r="BP312" i="2"/>
  <c r="BQ312" i="2"/>
  <c r="BR312" i="2"/>
  <c r="BS312" i="2"/>
  <c r="BT312" i="2"/>
  <c r="BU312" i="2"/>
  <c r="BV312" i="2"/>
  <c r="BW312" i="2"/>
  <c r="BX312" i="2"/>
  <c r="BY312" i="2"/>
  <c r="BZ312" i="2"/>
  <c r="CA312" i="2"/>
  <c r="CB312" i="2"/>
  <c r="CC312" i="2"/>
  <c r="CD312" i="2"/>
  <c r="CE312" i="2"/>
  <c r="CF312" i="2"/>
  <c r="CG312" i="2"/>
  <c r="CH312" i="2"/>
  <c r="CI312" i="2"/>
  <c r="CJ312" i="2"/>
  <c r="CK312" i="2"/>
  <c r="CL312" i="2"/>
  <c r="CM312" i="2"/>
  <c r="CN312" i="2"/>
  <c r="CO312" i="2"/>
  <c r="CP312" i="2"/>
  <c r="A313" i="2"/>
  <c r="B313" i="2"/>
  <c r="C313" i="2"/>
  <c r="D313" i="2"/>
  <c r="E313" i="2"/>
  <c r="F313" i="2"/>
  <c r="G313" i="2"/>
  <c r="H313" i="2"/>
  <c r="I313" i="2"/>
  <c r="J313" i="2"/>
  <c r="K313" i="2"/>
  <c r="L313" i="2"/>
  <c r="M313" i="2"/>
  <c r="N313" i="2"/>
  <c r="O313" i="2"/>
  <c r="Q313" i="2"/>
  <c r="R313" i="2"/>
  <c r="S313" i="2"/>
  <c r="T313" i="2"/>
  <c r="U313" i="2"/>
  <c r="W313" i="2"/>
  <c r="X313" i="2"/>
  <c r="Y313" i="2"/>
  <c r="AA313" i="2"/>
  <c r="AB313" i="2"/>
  <c r="AC313" i="2"/>
  <c r="AD313" i="2"/>
  <c r="AE313" i="2"/>
  <c r="AF313" i="2"/>
  <c r="AG313" i="2"/>
  <c r="AH313" i="2"/>
  <c r="AI313" i="2"/>
  <c r="AJ313" i="2"/>
  <c r="AK313" i="2"/>
  <c r="AL313" i="2"/>
  <c r="AM313" i="2"/>
  <c r="AN313" i="2"/>
  <c r="AO313" i="2"/>
  <c r="AP313" i="2"/>
  <c r="AQ313" i="2"/>
  <c r="AR313" i="2"/>
  <c r="AS313" i="2"/>
  <c r="AT313" i="2"/>
  <c r="AU313" i="2"/>
  <c r="AV313" i="2"/>
  <c r="AX313" i="2"/>
  <c r="AY313" i="2"/>
  <c r="AZ313" i="2"/>
  <c r="BA313" i="2"/>
  <c r="BB313" i="2"/>
  <c r="BC313" i="2"/>
  <c r="BD313" i="2"/>
  <c r="BE313" i="2"/>
  <c r="BF313" i="2"/>
  <c r="BG313" i="2"/>
  <c r="BH313" i="2"/>
  <c r="BI313" i="2"/>
  <c r="BJ313" i="2"/>
  <c r="BK313" i="2"/>
  <c r="BL313" i="2"/>
  <c r="BM313" i="2"/>
  <c r="BN313" i="2"/>
  <c r="BO313" i="2"/>
  <c r="BP313" i="2"/>
  <c r="BQ313" i="2"/>
  <c r="BR313" i="2"/>
  <c r="BS313" i="2"/>
  <c r="BT313" i="2"/>
  <c r="BU313" i="2"/>
  <c r="BV313" i="2"/>
  <c r="BW313" i="2"/>
  <c r="BX313" i="2"/>
  <c r="BY313" i="2"/>
  <c r="BZ313" i="2"/>
  <c r="CA313" i="2"/>
  <c r="CB313" i="2"/>
  <c r="CC313" i="2"/>
  <c r="CD313" i="2"/>
  <c r="CE313" i="2"/>
  <c r="CF313" i="2"/>
  <c r="CG313" i="2"/>
  <c r="CH313" i="2"/>
  <c r="CI313" i="2"/>
  <c r="CJ313" i="2"/>
  <c r="CK313" i="2"/>
  <c r="CL313" i="2"/>
  <c r="CM313" i="2"/>
  <c r="CN313" i="2"/>
  <c r="CO313" i="2"/>
  <c r="CP313" i="2"/>
  <c r="A314" i="2"/>
  <c r="B314" i="2"/>
  <c r="C314" i="2"/>
  <c r="D314" i="2"/>
  <c r="E314" i="2"/>
  <c r="F314" i="2"/>
  <c r="G314" i="2"/>
  <c r="H314" i="2"/>
  <c r="I314" i="2"/>
  <c r="J314" i="2"/>
  <c r="K314" i="2"/>
  <c r="L314" i="2"/>
  <c r="M314" i="2"/>
  <c r="N314" i="2"/>
  <c r="O314" i="2"/>
  <c r="Q314" i="2"/>
  <c r="R314" i="2"/>
  <c r="S314" i="2"/>
  <c r="T314" i="2"/>
  <c r="U314" i="2"/>
  <c r="W314" i="2"/>
  <c r="X314" i="2"/>
  <c r="Y314" i="2"/>
  <c r="AA314" i="2"/>
  <c r="AB314" i="2"/>
  <c r="AC314" i="2"/>
  <c r="AD314" i="2"/>
  <c r="AE314" i="2"/>
  <c r="AF314" i="2"/>
  <c r="AG314" i="2"/>
  <c r="AH314" i="2"/>
  <c r="AI314" i="2"/>
  <c r="AJ314" i="2"/>
  <c r="AK314" i="2"/>
  <c r="AL314" i="2"/>
  <c r="AM314" i="2"/>
  <c r="AN314" i="2"/>
  <c r="AO314" i="2"/>
  <c r="AP314" i="2"/>
  <c r="AQ314" i="2"/>
  <c r="AR314" i="2"/>
  <c r="AS314" i="2"/>
  <c r="AT314" i="2"/>
  <c r="AU314" i="2"/>
  <c r="AV314" i="2"/>
  <c r="AX314" i="2"/>
  <c r="AY314" i="2"/>
  <c r="AZ314" i="2"/>
  <c r="BA314" i="2"/>
  <c r="BB314" i="2"/>
  <c r="BC314" i="2"/>
  <c r="BD314" i="2"/>
  <c r="BE314" i="2"/>
  <c r="BF314" i="2"/>
  <c r="BG314" i="2"/>
  <c r="BH314" i="2"/>
  <c r="BI314" i="2"/>
  <c r="BJ314" i="2"/>
  <c r="BK314" i="2"/>
  <c r="BL314" i="2"/>
  <c r="BM314" i="2"/>
  <c r="BN314" i="2"/>
  <c r="BO314" i="2"/>
  <c r="BP314" i="2"/>
  <c r="BQ314" i="2"/>
  <c r="BR314" i="2"/>
  <c r="BS314" i="2"/>
  <c r="BT314" i="2"/>
  <c r="BU314" i="2"/>
  <c r="BV314" i="2"/>
  <c r="BW314" i="2"/>
  <c r="BX314" i="2"/>
  <c r="BY314" i="2"/>
  <c r="BZ314" i="2"/>
  <c r="CA314" i="2"/>
  <c r="CB314" i="2"/>
  <c r="CC314" i="2"/>
  <c r="CD314" i="2"/>
  <c r="CE314" i="2"/>
  <c r="CF314" i="2"/>
  <c r="CG314" i="2"/>
  <c r="CH314" i="2"/>
  <c r="CI314" i="2"/>
  <c r="CJ314" i="2"/>
  <c r="CK314" i="2"/>
  <c r="CL314" i="2"/>
  <c r="CM314" i="2"/>
  <c r="CN314" i="2"/>
  <c r="CO314" i="2"/>
  <c r="CP314" i="2"/>
  <c r="A315" i="2"/>
  <c r="B315" i="2"/>
  <c r="C315" i="2"/>
  <c r="D315" i="2"/>
  <c r="E315" i="2"/>
  <c r="F315" i="2"/>
  <c r="G315" i="2"/>
  <c r="H315" i="2"/>
  <c r="I315" i="2"/>
  <c r="J315" i="2"/>
  <c r="K315" i="2"/>
  <c r="L315" i="2"/>
  <c r="M315" i="2"/>
  <c r="N315" i="2"/>
  <c r="O315" i="2"/>
  <c r="Q315" i="2"/>
  <c r="R315" i="2"/>
  <c r="S315" i="2"/>
  <c r="T315" i="2"/>
  <c r="U315" i="2"/>
  <c r="W315" i="2"/>
  <c r="X315" i="2"/>
  <c r="Y315" i="2"/>
  <c r="AA315" i="2"/>
  <c r="AB315" i="2"/>
  <c r="AC315" i="2"/>
  <c r="AD315" i="2"/>
  <c r="AE315" i="2"/>
  <c r="AF315" i="2"/>
  <c r="AG315" i="2"/>
  <c r="AH315" i="2"/>
  <c r="AI315" i="2"/>
  <c r="AJ315" i="2"/>
  <c r="AK315" i="2"/>
  <c r="AL315" i="2"/>
  <c r="AM315" i="2"/>
  <c r="AN315" i="2"/>
  <c r="AO315" i="2"/>
  <c r="AP315" i="2"/>
  <c r="AQ315" i="2"/>
  <c r="AR315" i="2"/>
  <c r="AS315" i="2"/>
  <c r="AT315" i="2"/>
  <c r="AU315" i="2"/>
  <c r="AV315" i="2"/>
  <c r="AX315" i="2"/>
  <c r="AY315" i="2"/>
  <c r="AZ315" i="2"/>
  <c r="BA315" i="2"/>
  <c r="BB315" i="2"/>
  <c r="BC315" i="2"/>
  <c r="BD315" i="2"/>
  <c r="BE315" i="2"/>
  <c r="BF315" i="2"/>
  <c r="BG315" i="2"/>
  <c r="BH315" i="2"/>
  <c r="BI315" i="2"/>
  <c r="BJ315" i="2"/>
  <c r="BK315" i="2"/>
  <c r="BL315" i="2"/>
  <c r="BM315" i="2"/>
  <c r="BN315" i="2"/>
  <c r="BO315" i="2"/>
  <c r="BP315" i="2"/>
  <c r="BQ315" i="2"/>
  <c r="BR315" i="2"/>
  <c r="BS315" i="2"/>
  <c r="BT315" i="2"/>
  <c r="BU315" i="2"/>
  <c r="BV315" i="2"/>
  <c r="BW315" i="2"/>
  <c r="BX315" i="2"/>
  <c r="BY315" i="2"/>
  <c r="BZ315" i="2"/>
  <c r="CA315" i="2"/>
  <c r="CB315" i="2"/>
  <c r="CC315" i="2"/>
  <c r="CD315" i="2"/>
  <c r="CE315" i="2"/>
  <c r="CF315" i="2"/>
  <c r="CG315" i="2"/>
  <c r="CH315" i="2"/>
  <c r="CI315" i="2"/>
  <c r="CJ315" i="2"/>
  <c r="CK315" i="2"/>
  <c r="CL315" i="2"/>
  <c r="CM315" i="2"/>
  <c r="CN315" i="2"/>
  <c r="CO315" i="2"/>
  <c r="CP315" i="2"/>
  <c r="A316" i="2"/>
  <c r="B316" i="2"/>
  <c r="C316" i="2"/>
  <c r="D316" i="2"/>
  <c r="E316" i="2"/>
  <c r="F316" i="2"/>
  <c r="G316" i="2"/>
  <c r="H316" i="2"/>
  <c r="I316" i="2"/>
  <c r="J316" i="2"/>
  <c r="K316" i="2"/>
  <c r="L316" i="2"/>
  <c r="M316" i="2"/>
  <c r="N316" i="2"/>
  <c r="O316" i="2"/>
  <c r="Q316" i="2"/>
  <c r="R316" i="2"/>
  <c r="S316" i="2"/>
  <c r="T316" i="2"/>
  <c r="U316" i="2"/>
  <c r="W316" i="2"/>
  <c r="X316" i="2"/>
  <c r="Y316" i="2"/>
  <c r="AA316" i="2"/>
  <c r="AB316" i="2"/>
  <c r="AC316" i="2"/>
  <c r="AD316" i="2"/>
  <c r="AE316" i="2"/>
  <c r="AF316" i="2"/>
  <c r="AG316" i="2"/>
  <c r="AH316" i="2"/>
  <c r="AI316" i="2"/>
  <c r="AJ316" i="2"/>
  <c r="AK316" i="2"/>
  <c r="AL316" i="2"/>
  <c r="AM316" i="2"/>
  <c r="AN316" i="2"/>
  <c r="AO316" i="2"/>
  <c r="AP316" i="2"/>
  <c r="AQ316" i="2"/>
  <c r="AR316" i="2"/>
  <c r="AS316" i="2"/>
  <c r="AT316" i="2"/>
  <c r="AU316" i="2"/>
  <c r="AV316" i="2"/>
  <c r="AX316" i="2"/>
  <c r="AY316" i="2"/>
  <c r="AZ316" i="2"/>
  <c r="BA316" i="2"/>
  <c r="BB316" i="2"/>
  <c r="BC316" i="2"/>
  <c r="BD316" i="2"/>
  <c r="BE316" i="2"/>
  <c r="BF316" i="2"/>
  <c r="BG316" i="2"/>
  <c r="BH316" i="2"/>
  <c r="BI316" i="2"/>
  <c r="BJ316" i="2"/>
  <c r="BK316" i="2"/>
  <c r="BL316" i="2"/>
  <c r="BM316" i="2"/>
  <c r="BN316" i="2"/>
  <c r="BO316" i="2"/>
  <c r="BP316" i="2"/>
  <c r="BQ316" i="2"/>
  <c r="BR316" i="2"/>
  <c r="BS316" i="2"/>
  <c r="BT316" i="2"/>
  <c r="BU316" i="2"/>
  <c r="BV316" i="2"/>
  <c r="BW316" i="2"/>
  <c r="BX316" i="2"/>
  <c r="BY316" i="2"/>
  <c r="BZ316" i="2"/>
  <c r="CA316" i="2"/>
  <c r="CB316" i="2"/>
  <c r="CC316" i="2"/>
  <c r="CD316" i="2"/>
  <c r="CE316" i="2"/>
  <c r="CF316" i="2"/>
  <c r="CG316" i="2"/>
  <c r="CH316" i="2"/>
  <c r="CI316" i="2"/>
  <c r="CJ316" i="2"/>
  <c r="CK316" i="2"/>
  <c r="CL316" i="2"/>
  <c r="CM316" i="2"/>
  <c r="CN316" i="2"/>
  <c r="CO316" i="2"/>
  <c r="CP316" i="2"/>
  <c r="A317" i="2"/>
  <c r="B317" i="2"/>
  <c r="C317" i="2"/>
  <c r="D317" i="2"/>
  <c r="E317" i="2"/>
  <c r="F317" i="2"/>
  <c r="G317" i="2"/>
  <c r="H317" i="2"/>
  <c r="I317" i="2"/>
  <c r="J317" i="2"/>
  <c r="K317" i="2"/>
  <c r="L317" i="2"/>
  <c r="M317" i="2"/>
  <c r="N317" i="2"/>
  <c r="O317" i="2"/>
  <c r="Q317" i="2"/>
  <c r="R317" i="2"/>
  <c r="S317" i="2"/>
  <c r="T317" i="2"/>
  <c r="U317" i="2"/>
  <c r="W317" i="2"/>
  <c r="X317" i="2"/>
  <c r="Y317" i="2"/>
  <c r="AA317" i="2"/>
  <c r="AB317" i="2"/>
  <c r="AC317" i="2"/>
  <c r="AD317" i="2"/>
  <c r="AE317" i="2"/>
  <c r="AF317" i="2"/>
  <c r="AG317" i="2"/>
  <c r="AH317" i="2"/>
  <c r="AI317" i="2"/>
  <c r="AJ317" i="2"/>
  <c r="AK317" i="2"/>
  <c r="AL317" i="2"/>
  <c r="AM317" i="2"/>
  <c r="AN317" i="2"/>
  <c r="AO317" i="2"/>
  <c r="AP317" i="2"/>
  <c r="AQ317" i="2"/>
  <c r="AR317" i="2"/>
  <c r="AS317" i="2"/>
  <c r="AT317" i="2"/>
  <c r="AU317" i="2"/>
  <c r="AV317" i="2"/>
  <c r="AX317" i="2"/>
  <c r="AY317" i="2"/>
  <c r="AZ317" i="2"/>
  <c r="BA317" i="2"/>
  <c r="BB317" i="2"/>
  <c r="BC317" i="2"/>
  <c r="BD317" i="2"/>
  <c r="BE317" i="2"/>
  <c r="BF317" i="2"/>
  <c r="BG317" i="2"/>
  <c r="BH317" i="2"/>
  <c r="BI317" i="2"/>
  <c r="BJ317" i="2"/>
  <c r="BK317" i="2"/>
  <c r="BL317" i="2"/>
  <c r="BM317" i="2"/>
  <c r="BN317" i="2"/>
  <c r="BO317" i="2"/>
  <c r="BP317" i="2"/>
  <c r="BQ317" i="2"/>
  <c r="BR317" i="2"/>
  <c r="BS317" i="2"/>
  <c r="BT317" i="2"/>
  <c r="BU317" i="2"/>
  <c r="BV317" i="2"/>
  <c r="BW317" i="2"/>
  <c r="BX317" i="2"/>
  <c r="BY317" i="2"/>
  <c r="BZ317" i="2"/>
  <c r="CA317" i="2"/>
  <c r="CB317" i="2"/>
  <c r="CC317" i="2"/>
  <c r="CD317" i="2"/>
  <c r="CE317" i="2"/>
  <c r="CF317" i="2"/>
  <c r="CG317" i="2"/>
  <c r="CH317" i="2"/>
  <c r="CI317" i="2"/>
  <c r="CJ317" i="2"/>
  <c r="CK317" i="2"/>
  <c r="CL317" i="2"/>
  <c r="CM317" i="2"/>
  <c r="CN317" i="2"/>
  <c r="CO317" i="2"/>
  <c r="CP317" i="2"/>
  <c r="A318" i="2"/>
  <c r="B318" i="2"/>
  <c r="C318" i="2"/>
  <c r="D318" i="2"/>
  <c r="E318" i="2"/>
  <c r="F318" i="2"/>
  <c r="G318" i="2"/>
  <c r="H318" i="2"/>
  <c r="I318" i="2"/>
  <c r="J318" i="2"/>
  <c r="K318" i="2"/>
  <c r="L318" i="2"/>
  <c r="M318" i="2"/>
  <c r="N318" i="2"/>
  <c r="O318" i="2"/>
  <c r="Q318" i="2"/>
  <c r="R318" i="2"/>
  <c r="S318" i="2"/>
  <c r="T318" i="2"/>
  <c r="U318" i="2"/>
  <c r="W318" i="2"/>
  <c r="X318" i="2"/>
  <c r="Y318" i="2"/>
  <c r="AA318" i="2"/>
  <c r="AB318" i="2"/>
  <c r="AC318" i="2"/>
  <c r="AD318" i="2"/>
  <c r="AE318" i="2"/>
  <c r="AF318" i="2"/>
  <c r="AG318" i="2"/>
  <c r="AH318" i="2"/>
  <c r="AI318" i="2"/>
  <c r="AJ318" i="2"/>
  <c r="AK318" i="2"/>
  <c r="AL318" i="2"/>
  <c r="AM318" i="2"/>
  <c r="AN318" i="2"/>
  <c r="AO318" i="2"/>
  <c r="AP318" i="2"/>
  <c r="AQ318" i="2"/>
  <c r="AR318" i="2"/>
  <c r="AS318" i="2"/>
  <c r="AT318" i="2"/>
  <c r="AU318" i="2"/>
  <c r="AV318" i="2"/>
  <c r="AX318" i="2"/>
  <c r="AY318" i="2"/>
  <c r="AZ318" i="2"/>
  <c r="BA318" i="2"/>
  <c r="BB318" i="2"/>
  <c r="BC318" i="2"/>
  <c r="BD318" i="2"/>
  <c r="BE318" i="2"/>
  <c r="BF318" i="2"/>
  <c r="BG318" i="2"/>
  <c r="BH318" i="2"/>
  <c r="BI318" i="2"/>
  <c r="BJ318" i="2"/>
  <c r="BK318" i="2"/>
  <c r="BL318" i="2"/>
  <c r="BM318" i="2"/>
  <c r="BN318" i="2"/>
  <c r="BO318" i="2"/>
  <c r="BP318" i="2"/>
  <c r="BQ318" i="2"/>
  <c r="BR318" i="2"/>
  <c r="BS318" i="2"/>
  <c r="BT318" i="2"/>
  <c r="BU318" i="2"/>
  <c r="BV318" i="2"/>
  <c r="BW318" i="2"/>
  <c r="BX318" i="2"/>
  <c r="BY318" i="2"/>
  <c r="BZ318" i="2"/>
  <c r="CA318" i="2"/>
  <c r="CB318" i="2"/>
  <c r="CC318" i="2"/>
  <c r="CD318" i="2"/>
  <c r="CE318" i="2"/>
  <c r="CF318" i="2"/>
  <c r="CG318" i="2"/>
  <c r="CH318" i="2"/>
  <c r="CI318" i="2"/>
  <c r="CJ318" i="2"/>
  <c r="CK318" i="2"/>
  <c r="CL318" i="2"/>
  <c r="CM318" i="2"/>
  <c r="CN318" i="2"/>
  <c r="CO318" i="2"/>
  <c r="CP318" i="2"/>
  <c r="A319" i="2"/>
  <c r="B319" i="2"/>
  <c r="C319" i="2"/>
  <c r="D319" i="2"/>
  <c r="E319" i="2"/>
  <c r="F319" i="2"/>
  <c r="G319" i="2"/>
  <c r="H319" i="2"/>
  <c r="I319" i="2"/>
  <c r="J319" i="2"/>
  <c r="K319" i="2"/>
  <c r="L319" i="2"/>
  <c r="M319" i="2"/>
  <c r="N319" i="2"/>
  <c r="O319" i="2"/>
  <c r="Q319" i="2"/>
  <c r="R319" i="2"/>
  <c r="S319" i="2"/>
  <c r="T319" i="2"/>
  <c r="U319" i="2"/>
  <c r="W319" i="2"/>
  <c r="X319" i="2"/>
  <c r="Y319" i="2"/>
  <c r="AA319" i="2"/>
  <c r="AB319" i="2"/>
  <c r="AC319" i="2"/>
  <c r="AD319" i="2"/>
  <c r="AE319" i="2"/>
  <c r="AF319" i="2"/>
  <c r="AG319" i="2"/>
  <c r="AH319" i="2"/>
  <c r="AI319" i="2"/>
  <c r="AJ319" i="2"/>
  <c r="AK319" i="2"/>
  <c r="AL319" i="2"/>
  <c r="AM319" i="2"/>
  <c r="AN319" i="2"/>
  <c r="AO319" i="2"/>
  <c r="AP319" i="2"/>
  <c r="AQ319" i="2"/>
  <c r="AR319" i="2"/>
  <c r="AS319" i="2"/>
  <c r="AT319" i="2"/>
  <c r="AU319" i="2"/>
  <c r="AV319" i="2"/>
  <c r="AX319" i="2"/>
  <c r="AY319" i="2"/>
  <c r="AZ319" i="2"/>
  <c r="BA319" i="2"/>
  <c r="BB319" i="2"/>
  <c r="BC319" i="2"/>
  <c r="BD319" i="2"/>
  <c r="BE319" i="2"/>
  <c r="BF319" i="2"/>
  <c r="BG319" i="2"/>
  <c r="BH319" i="2"/>
  <c r="BI319" i="2"/>
  <c r="BJ319" i="2"/>
  <c r="BK319" i="2"/>
  <c r="BL319" i="2"/>
  <c r="BM319" i="2"/>
  <c r="BN319" i="2"/>
  <c r="BO319" i="2"/>
  <c r="BP319" i="2"/>
  <c r="BQ319" i="2"/>
  <c r="BR319" i="2"/>
  <c r="BS319" i="2"/>
  <c r="BT319" i="2"/>
  <c r="BU319" i="2"/>
  <c r="BV319" i="2"/>
  <c r="BW319" i="2"/>
  <c r="BX319" i="2"/>
  <c r="BY319" i="2"/>
  <c r="BZ319" i="2"/>
  <c r="CA319" i="2"/>
  <c r="CB319" i="2"/>
  <c r="CC319" i="2"/>
  <c r="CD319" i="2"/>
  <c r="CE319" i="2"/>
  <c r="CF319" i="2"/>
  <c r="CG319" i="2"/>
  <c r="CH319" i="2"/>
  <c r="CI319" i="2"/>
  <c r="CJ319" i="2"/>
  <c r="CK319" i="2"/>
  <c r="CL319" i="2"/>
  <c r="CM319" i="2"/>
  <c r="CN319" i="2"/>
  <c r="CO319" i="2"/>
  <c r="CP319" i="2"/>
  <c r="A320" i="2"/>
  <c r="B320" i="2"/>
  <c r="C320" i="2"/>
  <c r="D320" i="2"/>
  <c r="E320" i="2"/>
  <c r="F320" i="2"/>
  <c r="G320" i="2"/>
  <c r="H320" i="2"/>
  <c r="I320" i="2"/>
  <c r="J320" i="2"/>
  <c r="K320" i="2"/>
  <c r="L320" i="2"/>
  <c r="M320" i="2"/>
  <c r="N320" i="2"/>
  <c r="O320" i="2"/>
  <c r="Q320" i="2"/>
  <c r="R320" i="2"/>
  <c r="S320" i="2"/>
  <c r="T320" i="2"/>
  <c r="U320" i="2"/>
  <c r="W320" i="2"/>
  <c r="X320" i="2"/>
  <c r="Y320" i="2"/>
  <c r="AA320" i="2"/>
  <c r="AB320" i="2"/>
  <c r="AC320" i="2"/>
  <c r="AD320" i="2"/>
  <c r="AE320" i="2"/>
  <c r="AF320" i="2"/>
  <c r="AG320" i="2"/>
  <c r="AH320" i="2"/>
  <c r="AI320" i="2"/>
  <c r="AJ320" i="2"/>
  <c r="AK320" i="2"/>
  <c r="AL320" i="2"/>
  <c r="AM320" i="2"/>
  <c r="AN320" i="2"/>
  <c r="AO320" i="2"/>
  <c r="AP320" i="2"/>
  <c r="AQ320" i="2"/>
  <c r="AR320" i="2"/>
  <c r="AS320" i="2"/>
  <c r="AT320" i="2"/>
  <c r="AU320" i="2"/>
  <c r="AV320" i="2"/>
  <c r="AX320" i="2"/>
  <c r="AY320" i="2"/>
  <c r="AZ320" i="2"/>
  <c r="BA320" i="2"/>
  <c r="BB320" i="2"/>
  <c r="BC320" i="2"/>
  <c r="BD320" i="2"/>
  <c r="BE320" i="2"/>
  <c r="BF320" i="2"/>
  <c r="BG320" i="2"/>
  <c r="BH320" i="2"/>
  <c r="BI320" i="2"/>
  <c r="BJ320" i="2"/>
  <c r="BK320" i="2"/>
  <c r="BL320" i="2"/>
  <c r="BM320" i="2"/>
  <c r="BN320" i="2"/>
  <c r="BO320" i="2"/>
  <c r="BP320" i="2"/>
  <c r="BQ320" i="2"/>
  <c r="BR320" i="2"/>
  <c r="BS320" i="2"/>
  <c r="BT320" i="2"/>
  <c r="BU320" i="2"/>
  <c r="BV320" i="2"/>
  <c r="BW320" i="2"/>
  <c r="BX320" i="2"/>
  <c r="BY320" i="2"/>
  <c r="BZ320" i="2"/>
  <c r="CA320" i="2"/>
  <c r="CB320" i="2"/>
  <c r="CC320" i="2"/>
  <c r="CD320" i="2"/>
  <c r="CE320" i="2"/>
  <c r="CF320" i="2"/>
  <c r="CG320" i="2"/>
  <c r="CH320" i="2"/>
  <c r="CI320" i="2"/>
  <c r="CJ320" i="2"/>
  <c r="CK320" i="2"/>
  <c r="CL320" i="2"/>
  <c r="CM320" i="2"/>
  <c r="CN320" i="2"/>
  <c r="CO320" i="2"/>
  <c r="CP320" i="2"/>
  <c r="A321" i="2"/>
  <c r="B321" i="2"/>
  <c r="C321" i="2"/>
  <c r="D321" i="2"/>
  <c r="E321" i="2"/>
  <c r="F321" i="2"/>
  <c r="G321" i="2"/>
  <c r="H321" i="2"/>
  <c r="I321" i="2"/>
  <c r="J321" i="2"/>
  <c r="K321" i="2"/>
  <c r="L321" i="2"/>
  <c r="M321" i="2"/>
  <c r="N321" i="2"/>
  <c r="O321" i="2"/>
  <c r="Q321" i="2"/>
  <c r="R321" i="2"/>
  <c r="S321" i="2"/>
  <c r="T321" i="2"/>
  <c r="U321" i="2"/>
  <c r="W321" i="2"/>
  <c r="X321" i="2"/>
  <c r="Y321" i="2"/>
  <c r="AA321" i="2"/>
  <c r="AB321" i="2"/>
  <c r="AC321" i="2"/>
  <c r="AD321" i="2"/>
  <c r="AE321" i="2"/>
  <c r="AF321" i="2"/>
  <c r="AG321" i="2"/>
  <c r="AH321" i="2"/>
  <c r="AI321" i="2"/>
  <c r="AJ321" i="2"/>
  <c r="AK321" i="2"/>
  <c r="AL321" i="2"/>
  <c r="AM321" i="2"/>
  <c r="AN321" i="2"/>
  <c r="AO321" i="2"/>
  <c r="AP321" i="2"/>
  <c r="AQ321" i="2"/>
  <c r="AR321" i="2"/>
  <c r="AS321" i="2"/>
  <c r="AT321" i="2"/>
  <c r="AU321" i="2"/>
  <c r="AV321" i="2"/>
  <c r="AX321" i="2"/>
  <c r="AY321" i="2"/>
  <c r="AZ321" i="2"/>
  <c r="BA321" i="2"/>
  <c r="BB321" i="2"/>
  <c r="BC321" i="2"/>
  <c r="BD321" i="2"/>
  <c r="BE321" i="2"/>
  <c r="BF321" i="2"/>
  <c r="BG321" i="2"/>
  <c r="BH321" i="2"/>
  <c r="BI321" i="2"/>
  <c r="BJ321" i="2"/>
  <c r="BK321" i="2"/>
  <c r="BL321" i="2"/>
  <c r="BM321" i="2"/>
  <c r="BN321" i="2"/>
  <c r="BO321" i="2"/>
  <c r="BP321" i="2"/>
  <c r="BQ321" i="2"/>
  <c r="BR321" i="2"/>
  <c r="BS321" i="2"/>
  <c r="BT321" i="2"/>
  <c r="BU321" i="2"/>
  <c r="BV321" i="2"/>
  <c r="BW321" i="2"/>
  <c r="BX321" i="2"/>
  <c r="BY321" i="2"/>
  <c r="BZ321" i="2"/>
  <c r="CA321" i="2"/>
  <c r="CB321" i="2"/>
  <c r="CC321" i="2"/>
  <c r="CD321" i="2"/>
  <c r="CE321" i="2"/>
  <c r="CF321" i="2"/>
  <c r="CG321" i="2"/>
  <c r="CH321" i="2"/>
  <c r="CI321" i="2"/>
  <c r="CJ321" i="2"/>
  <c r="CK321" i="2"/>
  <c r="CL321" i="2"/>
  <c r="CM321" i="2"/>
  <c r="CN321" i="2"/>
  <c r="CO321" i="2"/>
  <c r="CP321" i="2"/>
  <c r="A322" i="2"/>
  <c r="B322" i="2"/>
  <c r="C322" i="2"/>
  <c r="D322" i="2"/>
  <c r="E322" i="2"/>
  <c r="F322" i="2"/>
  <c r="G322" i="2"/>
  <c r="H322" i="2"/>
  <c r="I322" i="2"/>
  <c r="J322" i="2"/>
  <c r="K322" i="2"/>
  <c r="L322" i="2"/>
  <c r="M322" i="2"/>
  <c r="N322" i="2"/>
  <c r="O322" i="2"/>
  <c r="Q322" i="2"/>
  <c r="R322" i="2"/>
  <c r="S322" i="2"/>
  <c r="T322" i="2"/>
  <c r="U322" i="2"/>
  <c r="W322" i="2"/>
  <c r="X322" i="2"/>
  <c r="Y322" i="2"/>
  <c r="AA322" i="2"/>
  <c r="AB322" i="2"/>
  <c r="AC322" i="2"/>
  <c r="AD322" i="2"/>
  <c r="AE322" i="2"/>
  <c r="AF322" i="2"/>
  <c r="AG322" i="2"/>
  <c r="AH322" i="2"/>
  <c r="AI322" i="2"/>
  <c r="AJ322" i="2"/>
  <c r="AK322" i="2"/>
  <c r="AL322" i="2"/>
  <c r="AM322" i="2"/>
  <c r="AN322" i="2"/>
  <c r="AO322" i="2"/>
  <c r="AP322" i="2"/>
  <c r="AQ322" i="2"/>
  <c r="AR322" i="2"/>
  <c r="AS322" i="2"/>
  <c r="AT322" i="2"/>
  <c r="AU322" i="2"/>
  <c r="AV322" i="2"/>
  <c r="AX322" i="2"/>
  <c r="AY322" i="2"/>
  <c r="AZ322" i="2"/>
  <c r="BA322" i="2"/>
  <c r="BB322" i="2"/>
  <c r="BC322" i="2"/>
  <c r="BD322" i="2"/>
  <c r="BE322" i="2"/>
  <c r="BF322" i="2"/>
  <c r="BG322" i="2"/>
  <c r="BH322" i="2"/>
  <c r="BI322" i="2"/>
  <c r="BJ322" i="2"/>
  <c r="BK322" i="2"/>
  <c r="BL322" i="2"/>
  <c r="BM322" i="2"/>
  <c r="BN322" i="2"/>
  <c r="BO322" i="2"/>
  <c r="BP322" i="2"/>
  <c r="BQ322" i="2"/>
  <c r="BR322" i="2"/>
  <c r="BS322" i="2"/>
  <c r="BT322" i="2"/>
  <c r="BU322" i="2"/>
  <c r="BV322" i="2"/>
  <c r="BW322" i="2"/>
  <c r="BX322" i="2"/>
  <c r="BY322" i="2"/>
  <c r="BZ322" i="2"/>
  <c r="CA322" i="2"/>
  <c r="CB322" i="2"/>
  <c r="CC322" i="2"/>
  <c r="CD322" i="2"/>
  <c r="CE322" i="2"/>
  <c r="CF322" i="2"/>
  <c r="CG322" i="2"/>
  <c r="CH322" i="2"/>
  <c r="CI322" i="2"/>
  <c r="CJ322" i="2"/>
  <c r="CK322" i="2"/>
  <c r="CL322" i="2"/>
  <c r="CM322" i="2"/>
  <c r="CN322" i="2"/>
  <c r="CO322" i="2"/>
  <c r="CP322" i="2"/>
  <c r="A323" i="2"/>
  <c r="B323" i="2"/>
  <c r="C323" i="2"/>
  <c r="D323" i="2"/>
  <c r="E323" i="2"/>
  <c r="F323" i="2"/>
  <c r="G323" i="2"/>
  <c r="H323" i="2"/>
  <c r="I323" i="2"/>
  <c r="J323" i="2"/>
  <c r="K323" i="2"/>
  <c r="L323" i="2"/>
  <c r="M323" i="2"/>
  <c r="N323" i="2"/>
  <c r="O323" i="2"/>
  <c r="Q323" i="2"/>
  <c r="R323" i="2"/>
  <c r="S323" i="2"/>
  <c r="T323" i="2"/>
  <c r="U323" i="2"/>
  <c r="W323" i="2"/>
  <c r="X323" i="2"/>
  <c r="Y323" i="2"/>
  <c r="AA323" i="2"/>
  <c r="AB323" i="2"/>
  <c r="AC323" i="2"/>
  <c r="AD323" i="2"/>
  <c r="AE323" i="2"/>
  <c r="AF323" i="2"/>
  <c r="AG323" i="2"/>
  <c r="AH323" i="2"/>
  <c r="AI323" i="2"/>
  <c r="AJ323" i="2"/>
  <c r="AK323" i="2"/>
  <c r="AL323" i="2"/>
  <c r="AM323" i="2"/>
  <c r="AN323" i="2"/>
  <c r="AO323" i="2"/>
  <c r="AP323" i="2"/>
  <c r="AQ323" i="2"/>
  <c r="AR323" i="2"/>
  <c r="AS323" i="2"/>
  <c r="AT323" i="2"/>
  <c r="AU323" i="2"/>
  <c r="AV323" i="2"/>
  <c r="AX323" i="2"/>
  <c r="AY323" i="2"/>
  <c r="AZ323" i="2"/>
  <c r="BA323" i="2"/>
  <c r="BB323" i="2"/>
  <c r="BC323" i="2"/>
  <c r="BD323" i="2"/>
  <c r="BE323" i="2"/>
  <c r="BF323" i="2"/>
  <c r="BG323" i="2"/>
  <c r="BH323" i="2"/>
  <c r="BI323" i="2"/>
  <c r="BJ323" i="2"/>
  <c r="BK323" i="2"/>
  <c r="BL323" i="2"/>
  <c r="BM323" i="2"/>
  <c r="BN323" i="2"/>
  <c r="BO323" i="2"/>
  <c r="BP323" i="2"/>
  <c r="BQ323" i="2"/>
  <c r="BR323" i="2"/>
  <c r="BS323" i="2"/>
  <c r="BT323" i="2"/>
  <c r="BU323" i="2"/>
  <c r="BV323" i="2"/>
  <c r="BW323" i="2"/>
  <c r="BX323" i="2"/>
  <c r="BY323" i="2"/>
  <c r="BZ323" i="2"/>
  <c r="CA323" i="2"/>
  <c r="CB323" i="2"/>
  <c r="CC323" i="2"/>
  <c r="CD323" i="2"/>
  <c r="CE323" i="2"/>
  <c r="CF323" i="2"/>
  <c r="CG323" i="2"/>
  <c r="CH323" i="2"/>
  <c r="CI323" i="2"/>
  <c r="CJ323" i="2"/>
  <c r="CK323" i="2"/>
  <c r="CL323" i="2"/>
  <c r="CM323" i="2"/>
  <c r="CN323" i="2"/>
  <c r="CO323" i="2"/>
  <c r="CP323" i="2"/>
  <c r="A324" i="2"/>
  <c r="B324" i="2"/>
  <c r="C324" i="2"/>
  <c r="D324" i="2"/>
  <c r="E324" i="2"/>
  <c r="F324" i="2"/>
  <c r="G324" i="2"/>
  <c r="H324" i="2"/>
  <c r="I324" i="2"/>
  <c r="J324" i="2"/>
  <c r="K324" i="2"/>
  <c r="L324" i="2"/>
  <c r="M324" i="2"/>
  <c r="N324" i="2"/>
  <c r="O324" i="2"/>
  <c r="Q324" i="2"/>
  <c r="R324" i="2"/>
  <c r="S324" i="2"/>
  <c r="T324" i="2"/>
  <c r="U324" i="2"/>
  <c r="W324" i="2"/>
  <c r="X324" i="2"/>
  <c r="Y324" i="2"/>
  <c r="AA324" i="2"/>
  <c r="AB324" i="2"/>
  <c r="AC324" i="2"/>
  <c r="AD324" i="2"/>
  <c r="AE324" i="2"/>
  <c r="AF324" i="2"/>
  <c r="AG324" i="2"/>
  <c r="AH324" i="2"/>
  <c r="AI324" i="2"/>
  <c r="AJ324" i="2"/>
  <c r="AK324" i="2"/>
  <c r="AL324" i="2"/>
  <c r="AM324" i="2"/>
  <c r="AN324" i="2"/>
  <c r="AO324" i="2"/>
  <c r="AP324" i="2"/>
  <c r="AQ324" i="2"/>
  <c r="AR324" i="2"/>
  <c r="AS324" i="2"/>
  <c r="AT324" i="2"/>
  <c r="AU324" i="2"/>
  <c r="AV324" i="2"/>
  <c r="AX324" i="2"/>
  <c r="AY324" i="2"/>
  <c r="AZ324" i="2"/>
  <c r="BA324" i="2"/>
  <c r="BB324" i="2"/>
  <c r="BC324" i="2"/>
  <c r="BD324" i="2"/>
  <c r="BE324" i="2"/>
  <c r="BF324" i="2"/>
  <c r="BG324" i="2"/>
  <c r="BH324" i="2"/>
  <c r="BI324" i="2"/>
  <c r="BJ324" i="2"/>
  <c r="BK324" i="2"/>
  <c r="BL324" i="2"/>
  <c r="BM324" i="2"/>
  <c r="BN324" i="2"/>
  <c r="BO324" i="2"/>
  <c r="BP324" i="2"/>
  <c r="BQ324" i="2"/>
  <c r="BR324" i="2"/>
  <c r="BS324" i="2"/>
  <c r="BT324" i="2"/>
  <c r="BU324" i="2"/>
  <c r="BV324" i="2"/>
  <c r="BW324" i="2"/>
  <c r="BX324" i="2"/>
  <c r="BY324" i="2"/>
  <c r="BZ324" i="2"/>
  <c r="CA324" i="2"/>
  <c r="CB324" i="2"/>
  <c r="CC324" i="2"/>
  <c r="CD324" i="2"/>
  <c r="CE324" i="2"/>
  <c r="CF324" i="2"/>
  <c r="CG324" i="2"/>
  <c r="CH324" i="2"/>
  <c r="CI324" i="2"/>
  <c r="CJ324" i="2"/>
  <c r="CK324" i="2"/>
  <c r="CL324" i="2"/>
  <c r="CM324" i="2"/>
  <c r="CN324" i="2"/>
  <c r="CO324" i="2"/>
  <c r="CP324" i="2"/>
  <c r="A325" i="2"/>
  <c r="B325" i="2"/>
  <c r="C325" i="2"/>
  <c r="D325" i="2"/>
  <c r="E325" i="2"/>
  <c r="F325" i="2"/>
  <c r="G325" i="2"/>
  <c r="H325" i="2"/>
  <c r="I325" i="2"/>
  <c r="J325" i="2"/>
  <c r="K325" i="2"/>
  <c r="L325" i="2"/>
  <c r="M325" i="2"/>
  <c r="N325" i="2"/>
  <c r="O325" i="2"/>
  <c r="Q325" i="2"/>
  <c r="R325" i="2"/>
  <c r="S325" i="2"/>
  <c r="T325" i="2"/>
  <c r="U325" i="2"/>
  <c r="W325" i="2"/>
  <c r="X325" i="2"/>
  <c r="Y325" i="2"/>
  <c r="AA325" i="2"/>
  <c r="AB325" i="2"/>
  <c r="AC325" i="2"/>
  <c r="AD325" i="2"/>
  <c r="AE325" i="2"/>
  <c r="AF325" i="2"/>
  <c r="AG325" i="2"/>
  <c r="AH325" i="2"/>
  <c r="AI325" i="2"/>
  <c r="AJ325" i="2"/>
  <c r="AK325" i="2"/>
  <c r="AL325" i="2"/>
  <c r="AM325" i="2"/>
  <c r="AN325" i="2"/>
  <c r="AO325" i="2"/>
  <c r="AP325" i="2"/>
  <c r="AQ325" i="2"/>
  <c r="AR325" i="2"/>
  <c r="AS325" i="2"/>
  <c r="AT325" i="2"/>
  <c r="AU325" i="2"/>
  <c r="AV325" i="2"/>
  <c r="AX325" i="2"/>
  <c r="AY325" i="2"/>
  <c r="AZ325" i="2"/>
  <c r="BA325" i="2"/>
  <c r="BB325" i="2"/>
  <c r="BC325" i="2"/>
  <c r="BD325" i="2"/>
  <c r="BE325" i="2"/>
  <c r="BF325" i="2"/>
  <c r="BG325" i="2"/>
  <c r="BH325" i="2"/>
  <c r="BI325" i="2"/>
  <c r="BJ325" i="2"/>
  <c r="BK325" i="2"/>
  <c r="BL325" i="2"/>
  <c r="BM325" i="2"/>
  <c r="BN325" i="2"/>
  <c r="BO325" i="2"/>
  <c r="BP325" i="2"/>
  <c r="BQ325" i="2"/>
  <c r="BR325" i="2"/>
  <c r="BS325" i="2"/>
  <c r="BT325" i="2"/>
  <c r="BU325" i="2"/>
  <c r="BV325" i="2"/>
  <c r="BW325" i="2"/>
  <c r="BX325" i="2"/>
  <c r="BY325" i="2"/>
  <c r="BZ325" i="2"/>
  <c r="CA325" i="2"/>
  <c r="CB325" i="2"/>
  <c r="CC325" i="2"/>
  <c r="CD325" i="2"/>
  <c r="CE325" i="2"/>
  <c r="CF325" i="2"/>
  <c r="CG325" i="2"/>
  <c r="CH325" i="2"/>
  <c r="CI325" i="2"/>
  <c r="CJ325" i="2"/>
  <c r="CK325" i="2"/>
  <c r="CL325" i="2"/>
  <c r="CM325" i="2"/>
  <c r="CN325" i="2"/>
  <c r="CO325" i="2"/>
  <c r="CP325" i="2"/>
  <c r="A326" i="2"/>
  <c r="B326" i="2"/>
  <c r="C326" i="2"/>
  <c r="D326" i="2"/>
  <c r="E326" i="2"/>
  <c r="F326" i="2"/>
  <c r="G326" i="2"/>
  <c r="H326" i="2"/>
  <c r="I326" i="2"/>
  <c r="J326" i="2"/>
  <c r="K326" i="2"/>
  <c r="L326" i="2"/>
  <c r="M326" i="2"/>
  <c r="N326" i="2"/>
  <c r="O326" i="2"/>
  <c r="Q326" i="2"/>
  <c r="R326" i="2"/>
  <c r="S326" i="2"/>
  <c r="T326" i="2"/>
  <c r="U326" i="2"/>
  <c r="W326" i="2"/>
  <c r="X326" i="2"/>
  <c r="Y326" i="2"/>
  <c r="AA326" i="2"/>
  <c r="AB326" i="2"/>
  <c r="AC326" i="2"/>
  <c r="AD326" i="2"/>
  <c r="AE326" i="2"/>
  <c r="AF326" i="2"/>
  <c r="AG326" i="2"/>
  <c r="AH326" i="2"/>
  <c r="AI326" i="2"/>
  <c r="AJ326" i="2"/>
  <c r="AK326" i="2"/>
  <c r="AL326" i="2"/>
  <c r="AM326" i="2"/>
  <c r="AN326" i="2"/>
  <c r="AO326" i="2"/>
  <c r="AP326" i="2"/>
  <c r="AQ326" i="2"/>
  <c r="AR326" i="2"/>
  <c r="AS326" i="2"/>
  <c r="AT326" i="2"/>
  <c r="AU326" i="2"/>
  <c r="AV326" i="2"/>
  <c r="AX326" i="2"/>
  <c r="AY326" i="2"/>
  <c r="AZ326" i="2"/>
  <c r="BA326" i="2"/>
  <c r="BB326" i="2"/>
  <c r="BC326" i="2"/>
  <c r="BD326" i="2"/>
  <c r="BE326" i="2"/>
  <c r="BF326" i="2"/>
  <c r="BG326" i="2"/>
  <c r="BH326" i="2"/>
  <c r="BI326" i="2"/>
  <c r="BJ326" i="2"/>
  <c r="BK326" i="2"/>
  <c r="BL326" i="2"/>
  <c r="BM326" i="2"/>
  <c r="BN326" i="2"/>
  <c r="BO326" i="2"/>
  <c r="BP326" i="2"/>
  <c r="BQ326" i="2"/>
  <c r="BR326" i="2"/>
  <c r="BS326" i="2"/>
  <c r="BT326" i="2"/>
  <c r="BU326" i="2"/>
  <c r="BV326" i="2"/>
  <c r="BW326" i="2"/>
  <c r="BX326" i="2"/>
  <c r="BY326" i="2"/>
  <c r="BZ326" i="2"/>
  <c r="CA326" i="2"/>
  <c r="CB326" i="2"/>
  <c r="CC326" i="2"/>
  <c r="CD326" i="2"/>
  <c r="CE326" i="2"/>
  <c r="CF326" i="2"/>
  <c r="CG326" i="2"/>
  <c r="CH326" i="2"/>
  <c r="CI326" i="2"/>
  <c r="CJ326" i="2"/>
  <c r="CK326" i="2"/>
  <c r="CL326" i="2"/>
  <c r="CM326" i="2"/>
  <c r="CN326" i="2"/>
  <c r="CO326" i="2"/>
  <c r="CP326" i="2"/>
  <c r="A327" i="2"/>
  <c r="B327" i="2"/>
  <c r="C327" i="2"/>
  <c r="D327" i="2"/>
  <c r="E327" i="2"/>
  <c r="F327" i="2"/>
  <c r="G327" i="2"/>
  <c r="H327" i="2"/>
  <c r="I327" i="2"/>
  <c r="J327" i="2"/>
  <c r="K327" i="2"/>
  <c r="L327" i="2"/>
  <c r="M327" i="2"/>
  <c r="N327" i="2"/>
  <c r="O327" i="2"/>
  <c r="Q327" i="2"/>
  <c r="R327" i="2"/>
  <c r="S327" i="2"/>
  <c r="T327" i="2"/>
  <c r="U327" i="2"/>
  <c r="W327" i="2"/>
  <c r="X327" i="2"/>
  <c r="Y327" i="2"/>
  <c r="AA327" i="2"/>
  <c r="AB327" i="2"/>
  <c r="AC327" i="2"/>
  <c r="AD327" i="2"/>
  <c r="AE327" i="2"/>
  <c r="AF327" i="2"/>
  <c r="AG327" i="2"/>
  <c r="AH327" i="2"/>
  <c r="AI327" i="2"/>
  <c r="AJ327" i="2"/>
  <c r="AK327" i="2"/>
  <c r="AL327" i="2"/>
  <c r="AM327" i="2"/>
  <c r="AN327" i="2"/>
  <c r="AO327" i="2"/>
  <c r="AP327" i="2"/>
  <c r="AQ327" i="2"/>
  <c r="AR327" i="2"/>
  <c r="AS327" i="2"/>
  <c r="AT327" i="2"/>
  <c r="AU327" i="2"/>
  <c r="AV327" i="2"/>
  <c r="AX327" i="2"/>
  <c r="AY327" i="2"/>
  <c r="AZ327" i="2"/>
  <c r="BA327" i="2"/>
  <c r="BB327" i="2"/>
  <c r="BC327" i="2"/>
  <c r="BD327" i="2"/>
  <c r="BE327" i="2"/>
  <c r="BF327" i="2"/>
  <c r="BG327" i="2"/>
  <c r="BH327" i="2"/>
  <c r="BI327" i="2"/>
  <c r="BJ327" i="2"/>
  <c r="BK327" i="2"/>
  <c r="BL327" i="2"/>
  <c r="BM327" i="2"/>
  <c r="BN327" i="2"/>
  <c r="BO327" i="2"/>
  <c r="BP327" i="2"/>
  <c r="BQ327" i="2"/>
  <c r="BR327" i="2"/>
  <c r="BS327" i="2"/>
  <c r="BT327" i="2"/>
  <c r="BU327" i="2"/>
  <c r="BV327" i="2"/>
  <c r="BW327" i="2"/>
  <c r="BX327" i="2"/>
  <c r="BY327" i="2"/>
  <c r="BZ327" i="2"/>
  <c r="CA327" i="2"/>
  <c r="CB327" i="2"/>
  <c r="CC327" i="2"/>
  <c r="CD327" i="2"/>
  <c r="CE327" i="2"/>
  <c r="CF327" i="2"/>
  <c r="CG327" i="2"/>
  <c r="CH327" i="2"/>
  <c r="CI327" i="2"/>
  <c r="CJ327" i="2"/>
  <c r="CK327" i="2"/>
  <c r="CL327" i="2"/>
  <c r="CM327" i="2"/>
  <c r="CN327" i="2"/>
  <c r="CO327" i="2"/>
  <c r="CP327" i="2"/>
  <c r="A328" i="2"/>
  <c r="B328" i="2"/>
  <c r="C328" i="2"/>
  <c r="D328" i="2"/>
  <c r="E328" i="2"/>
  <c r="F328" i="2"/>
  <c r="G328" i="2"/>
  <c r="H328" i="2"/>
  <c r="I328" i="2"/>
  <c r="J328" i="2"/>
  <c r="K328" i="2"/>
  <c r="L328" i="2"/>
  <c r="M328" i="2"/>
  <c r="N328" i="2"/>
  <c r="O328" i="2"/>
  <c r="Q328" i="2"/>
  <c r="R328" i="2"/>
  <c r="S328" i="2"/>
  <c r="T328" i="2"/>
  <c r="U328" i="2"/>
  <c r="W328" i="2"/>
  <c r="X328" i="2"/>
  <c r="Y328" i="2"/>
  <c r="AA328" i="2"/>
  <c r="AB328" i="2"/>
  <c r="AC328" i="2"/>
  <c r="AD328" i="2"/>
  <c r="AE328" i="2"/>
  <c r="AF328" i="2"/>
  <c r="AG328" i="2"/>
  <c r="AH328" i="2"/>
  <c r="AI328" i="2"/>
  <c r="AJ328" i="2"/>
  <c r="AK328" i="2"/>
  <c r="AL328" i="2"/>
  <c r="AM328" i="2"/>
  <c r="AN328" i="2"/>
  <c r="AO328" i="2"/>
  <c r="AP328" i="2"/>
  <c r="AQ328" i="2"/>
  <c r="AR328" i="2"/>
  <c r="AS328" i="2"/>
  <c r="AT328" i="2"/>
  <c r="AU328" i="2"/>
  <c r="AV328" i="2"/>
  <c r="AX328" i="2"/>
  <c r="AY328" i="2"/>
  <c r="AZ328" i="2"/>
  <c r="BA328" i="2"/>
  <c r="BB328" i="2"/>
  <c r="BC328" i="2"/>
  <c r="BD328" i="2"/>
  <c r="BE328" i="2"/>
  <c r="BF328" i="2"/>
  <c r="BG328" i="2"/>
  <c r="BH328" i="2"/>
  <c r="BI328" i="2"/>
  <c r="BJ328" i="2"/>
  <c r="BK328" i="2"/>
  <c r="BL328" i="2"/>
  <c r="BM328" i="2"/>
  <c r="BN328" i="2"/>
  <c r="BO328" i="2"/>
  <c r="BP328" i="2"/>
  <c r="BQ328" i="2"/>
  <c r="BR328" i="2"/>
  <c r="BS328" i="2"/>
  <c r="BT328" i="2"/>
  <c r="BU328" i="2"/>
  <c r="BV328" i="2"/>
  <c r="BW328" i="2"/>
  <c r="BX328" i="2"/>
  <c r="BY328" i="2"/>
  <c r="BZ328" i="2"/>
  <c r="CA328" i="2"/>
  <c r="CB328" i="2"/>
  <c r="CC328" i="2"/>
  <c r="CD328" i="2"/>
  <c r="CE328" i="2"/>
  <c r="CF328" i="2"/>
  <c r="CG328" i="2"/>
  <c r="CH328" i="2"/>
  <c r="CI328" i="2"/>
  <c r="CJ328" i="2"/>
  <c r="CK328" i="2"/>
  <c r="CL328" i="2"/>
  <c r="CM328" i="2"/>
  <c r="CN328" i="2"/>
  <c r="CO328" i="2"/>
  <c r="CP328" i="2"/>
  <c r="A329" i="2"/>
  <c r="B329" i="2"/>
  <c r="C329" i="2"/>
  <c r="D329" i="2"/>
  <c r="E329" i="2"/>
  <c r="F329" i="2"/>
  <c r="G329" i="2"/>
  <c r="H329" i="2"/>
  <c r="I329" i="2"/>
  <c r="J329" i="2"/>
  <c r="K329" i="2"/>
  <c r="L329" i="2"/>
  <c r="M329" i="2"/>
  <c r="N329" i="2"/>
  <c r="O329" i="2"/>
  <c r="Q329" i="2"/>
  <c r="R329" i="2"/>
  <c r="S329" i="2"/>
  <c r="T329" i="2"/>
  <c r="U329" i="2"/>
  <c r="W329" i="2"/>
  <c r="X329" i="2"/>
  <c r="Y329" i="2"/>
  <c r="AA329" i="2"/>
  <c r="AB329" i="2"/>
  <c r="AC329" i="2"/>
  <c r="AD329" i="2"/>
  <c r="AE329" i="2"/>
  <c r="AF329" i="2"/>
  <c r="AG329" i="2"/>
  <c r="AH329" i="2"/>
  <c r="AI329" i="2"/>
  <c r="AJ329" i="2"/>
  <c r="AK329" i="2"/>
  <c r="AL329" i="2"/>
  <c r="AM329" i="2"/>
  <c r="AN329" i="2"/>
  <c r="AO329" i="2"/>
  <c r="AP329" i="2"/>
  <c r="AQ329" i="2"/>
  <c r="AR329" i="2"/>
  <c r="AS329" i="2"/>
  <c r="AT329" i="2"/>
  <c r="AU329" i="2"/>
  <c r="AV329" i="2"/>
  <c r="AX329" i="2"/>
  <c r="AY329" i="2"/>
  <c r="AZ329" i="2"/>
  <c r="BA329" i="2"/>
  <c r="BB329" i="2"/>
  <c r="BC329" i="2"/>
  <c r="BD329" i="2"/>
  <c r="BE329" i="2"/>
  <c r="BF329" i="2"/>
  <c r="BG329" i="2"/>
  <c r="BH329" i="2"/>
  <c r="BI329" i="2"/>
  <c r="BJ329" i="2"/>
  <c r="BK329" i="2"/>
  <c r="BL329" i="2"/>
  <c r="BM329" i="2"/>
  <c r="BN329" i="2"/>
  <c r="BO329" i="2"/>
  <c r="BP329" i="2"/>
  <c r="BQ329" i="2"/>
  <c r="BR329" i="2"/>
  <c r="BS329" i="2"/>
  <c r="BT329" i="2"/>
  <c r="BU329" i="2"/>
  <c r="BV329" i="2"/>
  <c r="BW329" i="2"/>
  <c r="BX329" i="2"/>
  <c r="BY329" i="2"/>
  <c r="BZ329" i="2"/>
  <c r="CA329" i="2"/>
  <c r="CB329" i="2"/>
  <c r="CC329" i="2"/>
  <c r="CD329" i="2"/>
  <c r="CE329" i="2"/>
  <c r="CF329" i="2"/>
  <c r="CG329" i="2"/>
  <c r="CH329" i="2"/>
  <c r="CI329" i="2"/>
  <c r="CJ329" i="2"/>
  <c r="CK329" i="2"/>
  <c r="CL329" i="2"/>
  <c r="CM329" i="2"/>
  <c r="CN329" i="2"/>
  <c r="CO329" i="2"/>
  <c r="CP329" i="2"/>
  <c r="A330" i="2"/>
  <c r="B330" i="2"/>
  <c r="C330" i="2"/>
  <c r="D330" i="2"/>
  <c r="E330" i="2"/>
  <c r="F330" i="2"/>
  <c r="G330" i="2"/>
  <c r="H330" i="2"/>
  <c r="I330" i="2"/>
  <c r="J330" i="2"/>
  <c r="K330" i="2"/>
  <c r="L330" i="2"/>
  <c r="M330" i="2"/>
  <c r="N330" i="2"/>
  <c r="O330" i="2"/>
  <c r="Q330" i="2"/>
  <c r="R330" i="2"/>
  <c r="S330" i="2"/>
  <c r="T330" i="2"/>
  <c r="U330" i="2"/>
  <c r="W330" i="2"/>
  <c r="X330" i="2"/>
  <c r="Y330" i="2"/>
  <c r="AA330" i="2"/>
  <c r="AB330" i="2"/>
  <c r="AC330" i="2"/>
  <c r="AD330" i="2"/>
  <c r="AE330" i="2"/>
  <c r="AF330" i="2"/>
  <c r="AG330" i="2"/>
  <c r="AH330" i="2"/>
  <c r="AI330" i="2"/>
  <c r="AJ330" i="2"/>
  <c r="AK330" i="2"/>
  <c r="AL330" i="2"/>
  <c r="AM330" i="2"/>
  <c r="AN330" i="2"/>
  <c r="AO330" i="2"/>
  <c r="AP330" i="2"/>
  <c r="AQ330" i="2"/>
  <c r="AR330" i="2"/>
  <c r="AS330" i="2"/>
  <c r="AT330" i="2"/>
  <c r="AU330" i="2"/>
  <c r="AV330" i="2"/>
  <c r="AX330" i="2"/>
  <c r="AY330" i="2"/>
  <c r="AZ330" i="2"/>
  <c r="BA330" i="2"/>
  <c r="BB330" i="2"/>
  <c r="BC330" i="2"/>
  <c r="BD330" i="2"/>
  <c r="BE330" i="2"/>
  <c r="BF330" i="2"/>
  <c r="BG330" i="2"/>
  <c r="BH330" i="2"/>
  <c r="BI330" i="2"/>
  <c r="BJ330" i="2"/>
  <c r="BK330" i="2"/>
  <c r="BL330" i="2"/>
  <c r="BM330" i="2"/>
  <c r="BN330" i="2"/>
  <c r="BO330" i="2"/>
  <c r="BP330" i="2"/>
  <c r="BQ330" i="2"/>
  <c r="BR330" i="2"/>
  <c r="BS330" i="2"/>
  <c r="BT330" i="2"/>
  <c r="BU330" i="2"/>
  <c r="BV330" i="2"/>
  <c r="BW330" i="2"/>
  <c r="BX330" i="2"/>
  <c r="BY330" i="2"/>
  <c r="BZ330" i="2"/>
  <c r="CA330" i="2"/>
  <c r="CB330" i="2"/>
  <c r="CC330" i="2"/>
  <c r="CD330" i="2"/>
  <c r="CE330" i="2"/>
  <c r="CF330" i="2"/>
  <c r="CG330" i="2"/>
  <c r="CH330" i="2"/>
  <c r="CI330" i="2"/>
  <c r="CJ330" i="2"/>
  <c r="CK330" i="2"/>
  <c r="CL330" i="2"/>
  <c r="CM330" i="2"/>
  <c r="CN330" i="2"/>
  <c r="CO330" i="2"/>
  <c r="CP330" i="2"/>
  <c r="A331" i="2"/>
  <c r="B331" i="2"/>
  <c r="C331" i="2"/>
  <c r="D331" i="2"/>
  <c r="E331" i="2"/>
  <c r="F331" i="2"/>
  <c r="G331" i="2"/>
  <c r="H331" i="2"/>
  <c r="I331" i="2"/>
  <c r="J331" i="2"/>
  <c r="K331" i="2"/>
  <c r="L331" i="2"/>
  <c r="M331" i="2"/>
  <c r="N331" i="2"/>
  <c r="O331" i="2"/>
  <c r="Q331" i="2"/>
  <c r="R331" i="2"/>
  <c r="S331" i="2"/>
  <c r="T331" i="2"/>
  <c r="U331" i="2"/>
  <c r="W331" i="2"/>
  <c r="X331" i="2"/>
  <c r="Y331" i="2"/>
  <c r="AA331" i="2"/>
  <c r="AB331" i="2"/>
  <c r="AC331" i="2"/>
  <c r="AD331" i="2"/>
  <c r="AE331" i="2"/>
  <c r="AF331" i="2"/>
  <c r="AG331" i="2"/>
  <c r="AH331" i="2"/>
  <c r="AI331" i="2"/>
  <c r="AJ331" i="2"/>
  <c r="AK331" i="2"/>
  <c r="AL331" i="2"/>
  <c r="AM331" i="2"/>
  <c r="AN331" i="2"/>
  <c r="AO331" i="2"/>
  <c r="AP331" i="2"/>
  <c r="AQ331" i="2"/>
  <c r="AR331" i="2"/>
  <c r="AS331" i="2"/>
  <c r="AT331" i="2"/>
  <c r="AU331" i="2"/>
  <c r="AV331" i="2"/>
  <c r="AX331" i="2"/>
  <c r="AY331" i="2"/>
  <c r="AZ331" i="2"/>
  <c r="BA331" i="2"/>
  <c r="BB331" i="2"/>
  <c r="BC331" i="2"/>
  <c r="BD331" i="2"/>
  <c r="BE331" i="2"/>
  <c r="BF331" i="2"/>
  <c r="BG331" i="2"/>
  <c r="BH331" i="2"/>
  <c r="BI331" i="2"/>
  <c r="BJ331" i="2"/>
  <c r="BK331" i="2"/>
  <c r="BL331" i="2"/>
  <c r="BM331" i="2"/>
  <c r="BN331" i="2"/>
  <c r="BO331" i="2"/>
  <c r="BP331" i="2"/>
  <c r="BQ331" i="2"/>
  <c r="BR331" i="2"/>
  <c r="BS331" i="2"/>
  <c r="BT331" i="2"/>
  <c r="BU331" i="2"/>
  <c r="BV331" i="2"/>
  <c r="BW331" i="2"/>
  <c r="BX331" i="2"/>
  <c r="BY331" i="2"/>
  <c r="BZ331" i="2"/>
  <c r="CA331" i="2"/>
  <c r="CB331" i="2"/>
  <c r="CC331" i="2"/>
  <c r="CD331" i="2"/>
  <c r="CE331" i="2"/>
  <c r="CF331" i="2"/>
  <c r="CG331" i="2"/>
  <c r="CH331" i="2"/>
  <c r="CI331" i="2"/>
  <c r="CJ331" i="2"/>
  <c r="CK331" i="2"/>
  <c r="CL331" i="2"/>
  <c r="CM331" i="2"/>
  <c r="CN331" i="2"/>
  <c r="CO331" i="2"/>
  <c r="CP331" i="2"/>
  <c r="A332" i="2"/>
  <c r="B332" i="2"/>
  <c r="C332" i="2"/>
  <c r="D332" i="2"/>
  <c r="E332" i="2"/>
  <c r="F332" i="2"/>
  <c r="G332" i="2"/>
  <c r="H332" i="2"/>
  <c r="I332" i="2"/>
  <c r="J332" i="2"/>
  <c r="K332" i="2"/>
  <c r="L332" i="2"/>
  <c r="M332" i="2"/>
  <c r="N332" i="2"/>
  <c r="O332" i="2"/>
  <c r="Q332" i="2"/>
  <c r="R332" i="2"/>
  <c r="S332" i="2"/>
  <c r="T332" i="2"/>
  <c r="U332" i="2"/>
  <c r="W332" i="2"/>
  <c r="X332" i="2"/>
  <c r="Y332" i="2"/>
  <c r="AA332" i="2"/>
  <c r="AB332" i="2"/>
  <c r="AC332" i="2"/>
  <c r="AD332" i="2"/>
  <c r="AE332" i="2"/>
  <c r="AF332" i="2"/>
  <c r="AG332" i="2"/>
  <c r="AH332" i="2"/>
  <c r="AI332" i="2"/>
  <c r="AJ332" i="2"/>
  <c r="AK332" i="2"/>
  <c r="AL332" i="2"/>
  <c r="AM332" i="2"/>
  <c r="AN332" i="2"/>
  <c r="AO332" i="2"/>
  <c r="AP332" i="2"/>
  <c r="AQ332" i="2"/>
  <c r="AR332" i="2"/>
  <c r="AS332" i="2"/>
  <c r="AT332" i="2"/>
  <c r="AU332" i="2"/>
  <c r="AV332" i="2"/>
  <c r="AX332" i="2"/>
  <c r="AY332" i="2"/>
  <c r="AZ332" i="2"/>
  <c r="BA332" i="2"/>
  <c r="BB332" i="2"/>
  <c r="BC332" i="2"/>
  <c r="BD332" i="2"/>
  <c r="BE332" i="2"/>
  <c r="BF332" i="2"/>
  <c r="BG332" i="2"/>
  <c r="BH332" i="2"/>
  <c r="BI332" i="2"/>
  <c r="BJ332" i="2"/>
  <c r="BK332" i="2"/>
  <c r="BL332" i="2"/>
  <c r="BM332" i="2"/>
  <c r="BN332" i="2"/>
  <c r="BO332" i="2"/>
  <c r="BP332" i="2"/>
  <c r="BQ332" i="2"/>
  <c r="BR332" i="2"/>
  <c r="BS332" i="2"/>
  <c r="BT332" i="2"/>
  <c r="BU332" i="2"/>
  <c r="BV332" i="2"/>
  <c r="BW332" i="2"/>
  <c r="BX332" i="2"/>
  <c r="BY332" i="2"/>
  <c r="BZ332" i="2"/>
  <c r="CA332" i="2"/>
  <c r="CB332" i="2"/>
  <c r="CC332" i="2"/>
  <c r="CD332" i="2"/>
  <c r="CE332" i="2"/>
  <c r="CF332" i="2"/>
  <c r="CG332" i="2"/>
  <c r="CH332" i="2"/>
  <c r="CI332" i="2"/>
  <c r="CJ332" i="2"/>
  <c r="CK332" i="2"/>
  <c r="CL332" i="2"/>
  <c r="CM332" i="2"/>
  <c r="CN332" i="2"/>
  <c r="CO332" i="2"/>
  <c r="CP332" i="2"/>
  <c r="A333" i="2"/>
  <c r="B333" i="2"/>
  <c r="C333" i="2"/>
  <c r="D333" i="2"/>
  <c r="E333" i="2"/>
  <c r="F333" i="2"/>
  <c r="G333" i="2"/>
  <c r="H333" i="2"/>
  <c r="I333" i="2"/>
  <c r="J333" i="2"/>
  <c r="K333" i="2"/>
  <c r="L333" i="2"/>
  <c r="M333" i="2"/>
  <c r="N333" i="2"/>
  <c r="O333" i="2"/>
  <c r="Q333" i="2"/>
  <c r="R333" i="2"/>
  <c r="S333" i="2"/>
  <c r="T333" i="2"/>
  <c r="U333" i="2"/>
  <c r="W333" i="2"/>
  <c r="X333" i="2"/>
  <c r="Y333" i="2"/>
  <c r="AA333" i="2"/>
  <c r="AB333" i="2"/>
  <c r="AC333" i="2"/>
  <c r="AD333" i="2"/>
  <c r="AE333" i="2"/>
  <c r="AF333" i="2"/>
  <c r="AG333" i="2"/>
  <c r="AH333" i="2"/>
  <c r="AI333" i="2"/>
  <c r="AJ333" i="2"/>
  <c r="AK333" i="2"/>
  <c r="AL333" i="2"/>
  <c r="AM333" i="2"/>
  <c r="AN333" i="2"/>
  <c r="AO333" i="2"/>
  <c r="AP333" i="2"/>
  <c r="AQ333" i="2"/>
  <c r="AR333" i="2"/>
  <c r="AS333" i="2"/>
  <c r="AT333" i="2"/>
  <c r="AU333" i="2"/>
  <c r="AV333" i="2"/>
  <c r="AX333" i="2"/>
  <c r="AY333" i="2"/>
  <c r="AZ333" i="2"/>
  <c r="BA333" i="2"/>
  <c r="BB333" i="2"/>
  <c r="BC333" i="2"/>
  <c r="BD333" i="2"/>
  <c r="BE333" i="2"/>
  <c r="BF333" i="2"/>
  <c r="BG333" i="2"/>
  <c r="BH333" i="2"/>
  <c r="BI333" i="2"/>
  <c r="BJ333" i="2"/>
  <c r="BK333" i="2"/>
  <c r="BL333" i="2"/>
  <c r="BM333" i="2"/>
  <c r="BN333" i="2"/>
  <c r="BO333" i="2"/>
  <c r="BP333" i="2"/>
  <c r="BQ333" i="2"/>
  <c r="BR333" i="2"/>
  <c r="BS333" i="2"/>
  <c r="BT333" i="2"/>
  <c r="BU333" i="2"/>
  <c r="BV333" i="2"/>
  <c r="BW333" i="2"/>
  <c r="BX333" i="2"/>
  <c r="BY333" i="2"/>
  <c r="BZ333" i="2"/>
  <c r="CA333" i="2"/>
  <c r="CB333" i="2"/>
  <c r="CC333" i="2"/>
  <c r="CD333" i="2"/>
  <c r="CE333" i="2"/>
  <c r="CF333" i="2"/>
  <c r="CG333" i="2"/>
  <c r="CH333" i="2"/>
  <c r="CI333" i="2"/>
  <c r="CJ333" i="2"/>
  <c r="CK333" i="2"/>
  <c r="CL333" i="2"/>
  <c r="CM333" i="2"/>
  <c r="CN333" i="2"/>
  <c r="CO333" i="2"/>
  <c r="CP333" i="2"/>
  <c r="A334" i="2"/>
  <c r="B334" i="2"/>
  <c r="C334" i="2"/>
  <c r="D334" i="2"/>
  <c r="E334" i="2"/>
  <c r="F334" i="2"/>
  <c r="G334" i="2"/>
  <c r="H334" i="2"/>
  <c r="I334" i="2"/>
  <c r="J334" i="2"/>
  <c r="K334" i="2"/>
  <c r="L334" i="2"/>
  <c r="M334" i="2"/>
  <c r="N334" i="2"/>
  <c r="O334" i="2"/>
  <c r="Q334" i="2"/>
  <c r="R334" i="2"/>
  <c r="S334" i="2"/>
  <c r="T334" i="2"/>
  <c r="U334" i="2"/>
  <c r="W334" i="2"/>
  <c r="X334" i="2"/>
  <c r="Y334" i="2"/>
  <c r="AA334" i="2"/>
  <c r="AB334" i="2"/>
  <c r="AC334" i="2"/>
  <c r="AD334" i="2"/>
  <c r="AE334" i="2"/>
  <c r="AF334" i="2"/>
  <c r="AG334" i="2"/>
  <c r="AH334" i="2"/>
  <c r="AI334" i="2"/>
  <c r="AJ334" i="2"/>
  <c r="AK334" i="2"/>
  <c r="AL334" i="2"/>
  <c r="AM334" i="2"/>
  <c r="AN334" i="2"/>
  <c r="AO334" i="2"/>
  <c r="AP334" i="2"/>
  <c r="AQ334" i="2"/>
  <c r="AR334" i="2"/>
  <c r="AS334" i="2"/>
  <c r="AT334" i="2"/>
  <c r="AU334" i="2"/>
  <c r="AV334" i="2"/>
  <c r="AX334" i="2"/>
  <c r="AY334" i="2"/>
  <c r="AZ334" i="2"/>
  <c r="BA334" i="2"/>
  <c r="BB334" i="2"/>
  <c r="BC334" i="2"/>
  <c r="BD334" i="2"/>
  <c r="BE334" i="2"/>
  <c r="BF334" i="2"/>
  <c r="BG334" i="2"/>
  <c r="BH334" i="2"/>
  <c r="BI334" i="2"/>
  <c r="BJ334" i="2"/>
  <c r="BK334" i="2"/>
  <c r="BL334" i="2"/>
  <c r="BM334" i="2"/>
  <c r="BN334" i="2"/>
  <c r="BO334" i="2"/>
  <c r="BP334" i="2"/>
  <c r="BQ334" i="2"/>
  <c r="BR334" i="2"/>
  <c r="BS334" i="2"/>
  <c r="BT334" i="2"/>
  <c r="BU334" i="2"/>
  <c r="BV334" i="2"/>
  <c r="BW334" i="2"/>
  <c r="BX334" i="2"/>
  <c r="BY334" i="2"/>
  <c r="BZ334" i="2"/>
  <c r="CA334" i="2"/>
  <c r="CB334" i="2"/>
  <c r="CC334" i="2"/>
  <c r="CD334" i="2"/>
  <c r="CE334" i="2"/>
  <c r="CF334" i="2"/>
  <c r="CG334" i="2"/>
  <c r="CH334" i="2"/>
  <c r="CI334" i="2"/>
  <c r="CJ334" i="2"/>
  <c r="CK334" i="2"/>
  <c r="CL334" i="2"/>
  <c r="CM334" i="2"/>
  <c r="CN334" i="2"/>
  <c r="CO334" i="2"/>
  <c r="CP334" i="2"/>
  <c r="A335" i="2"/>
  <c r="B335" i="2"/>
  <c r="C335" i="2"/>
  <c r="D335" i="2"/>
  <c r="E335" i="2"/>
  <c r="F335" i="2"/>
  <c r="G335" i="2"/>
  <c r="H335" i="2"/>
  <c r="I335" i="2"/>
  <c r="J335" i="2"/>
  <c r="K335" i="2"/>
  <c r="L335" i="2"/>
  <c r="M335" i="2"/>
  <c r="N335" i="2"/>
  <c r="O335" i="2"/>
  <c r="Q335" i="2"/>
  <c r="R335" i="2"/>
  <c r="S335" i="2"/>
  <c r="T335" i="2"/>
  <c r="U335" i="2"/>
  <c r="W335" i="2"/>
  <c r="X335" i="2"/>
  <c r="Y335" i="2"/>
  <c r="AA335" i="2"/>
  <c r="AB335" i="2"/>
  <c r="AC335" i="2"/>
  <c r="AD335" i="2"/>
  <c r="AE335" i="2"/>
  <c r="AF335" i="2"/>
  <c r="AG335" i="2"/>
  <c r="AH335" i="2"/>
  <c r="AI335" i="2"/>
  <c r="AJ335" i="2"/>
  <c r="AK335" i="2"/>
  <c r="AL335" i="2"/>
  <c r="AM335" i="2"/>
  <c r="AN335" i="2"/>
  <c r="AO335" i="2"/>
  <c r="AP335" i="2"/>
  <c r="AQ335" i="2"/>
  <c r="AR335" i="2"/>
  <c r="AS335" i="2"/>
  <c r="AT335" i="2"/>
  <c r="AU335" i="2"/>
  <c r="AV335" i="2"/>
  <c r="AX335" i="2"/>
  <c r="AY335" i="2"/>
  <c r="AZ335" i="2"/>
  <c r="BA335" i="2"/>
  <c r="BB335" i="2"/>
  <c r="BC335" i="2"/>
  <c r="BD335" i="2"/>
  <c r="BE335" i="2"/>
  <c r="BF335" i="2"/>
  <c r="BG335" i="2"/>
  <c r="BH335" i="2"/>
  <c r="BI335" i="2"/>
  <c r="BJ335" i="2"/>
  <c r="BK335" i="2"/>
  <c r="BL335" i="2"/>
  <c r="BM335" i="2"/>
  <c r="BN335" i="2"/>
  <c r="BO335" i="2"/>
  <c r="BP335" i="2"/>
  <c r="BQ335" i="2"/>
  <c r="BR335" i="2"/>
  <c r="BS335" i="2"/>
  <c r="BT335" i="2"/>
  <c r="BU335" i="2"/>
  <c r="BV335" i="2"/>
  <c r="BW335" i="2"/>
  <c r="BX335" i="2"/>
  <c r="BY335" i="2"/>
  <c r="BZ335" i="2"/>
  <c r="CA335" i="2"/>
  <c r="CB335" i="2"/>
  <c r="CC335" i="2"/>
  <c r="CD335" i="2"/>
  <c r="CE335" i="2"/>
  <c r="CF335" i="2"/>
  <c r="CG335" i="2"/>
  <c r="CH335" i="2"/>
  <c r="CI335" i="2"/>
  <c r="CJ335" i="2"/>
  <c r="CK335" i="2"/>
  <c r="CL335" i="2"/>
  <c r="CM335" i="2"/>
  <c r="CN335" i="2"/>
  <c r="CO335" i="2"/>
  <c r="CP335" i="2"/>
  <c r="A336" i="2"/>
  <c r="B336" i="2"/>
  <c r="C336" i="2"/>
  <c r="D336" i="2"/>
  <c r="E336" i="2"/>
  <c r="F336" i="2"/>
  <c r="G336" i="2"/>
  <c r="H336" i="2"/>
  <c r="I336" i="2"/>
  <c r="J336" i="2"/>
  <c r="K336" i="2"/>
  <c r="L336" i="2"/>
  <c r="M336" i="2"/>
  <c r="N336" i="2"/>
  <c r="O336" i="2"/>
  <c r="Q336" i="2"/>
  <c r="R336" i="2"/>
  <c r="S336" i="2"/>
  <c r="T336" i="2"/>
  <c r="U336" i="2"/>
  <c r="W336" i="2"/>
  <c r="X336" i="2"/>
  <c r="Y336" i="2"/>
  <c r="AA336" i="2"/>
  <c r="AB336" i="2"/>
  <c r="AC336" i="2"/>
  <c r="AD336" i="2"/>
  <c r="AE336" i="2"/>
  <c r="AF336" i="2"/>
  <c r="AG336" i="2"/>
  <c r="AH336" i="2"/>
  <c r="AI336" i="2"/>
  <c r="AJ336" i="2"/>
  <c r="AK336" i="2"/>
  <c r="AL336" i="2"/>
  <c r="AM336" i="2"/>
  <c r="AN336" i="2"/>
  <c r="AO336" i="2"/>
  <c r="AP336" i="2"/>
  <c r="AQ336" i="2"/>
  <c r="AR336" i="2"/>
  <c r="AS336" i="2"/>
  <c r="AT336" i="2"/>
  <c r="AU336" i="2"/>
  <c r="AV336" i="2"/>
  <c r="AX336" i="2"/>
  <c r="AY336" i="2"/>
  <c r="AZ336" i="2"/>
  <c r="BA336" i="2"/>
  <c r="BB336" i="2"/>
  <c r="BC336" i="2"/>
  <c r="BD336" i="2"/>
  <c r="BE336" i="2"/>
  <c r="BF336" i="2"/>
  <c r="BG336" i="2"/>
  <c r="BH336" i="2"/>
  <c r="BI336" i="2"/>
  <c r="BJ336" i="2"/>
  <c r="BK336" i="2"/>
  <c r="BL336" i="2"/>
  <c r="BM336" i="2"/>
  <c r="BN336" i="2"/>
  <c r="BO336" i="2"/>
  <c r="BP336" i="2"/>
  <c r="BQ336" i="2"/>
  <c r="BR336" i="2"/>
  <c r="BS336" i="2"/>
  <c r="BT336" i="2"/>
  <c r="BU336" i="2"/>
  <c r="BV336" i="2"/>
  <c r="BW336" i="2"/>
  <c r="BX336" i="2"/>
  <c r="BY336" i="2"/>
  <c r="BZ336" i="2"/>
  <c r="CA336" i="2"/>
  <c r="CB336" i="2"/>
  <c r="CC336" i="2"/>
  <c r="CD336" i="2"/>
  <c r="CE336" i="2"/>
  <c r="CF336" i="2"/>
  <c r="CG336" i="2"/>
  <c r="CH336" i="2"/>
  <c r="CI336" i="2"/>
  <c r="CJ336" i="2"/>
  <c r="CK336" i="2"/>
  <c r="CL336" i="2"/>
  <c r="CM336" i="2"/>
  <c r="CN336" i="2"/>
  <c r="CO336" i="2"/>
  <c r="CP336" i="2"/>
  <c r="A337" i="2"/>
  <c r="B337" i="2"/>
  <c r="C337" i="2"/>
  <c r="D337" i="2"/>
  <c r="E337" i="2"/>
  <c r="F337" i="2"/>
  <c r="G337" i="2"/>
  <c r="H337" i="2"/>
  <c r="I337" i="2"/>
  <c r="J337" i="2"/>
  <c r="K337" i="2"/>
  <c r="L337" i="2"/>
  <c r="M337" i="2"/>
  <c r="N337" i="2"/>
  <c r="O337" i="2"/>
  <c r="Q337" i="2"/>
  <c r="R337" i="2"/>
  <c r="S337" i="2"/>
  <c r="T337" i="2"/>
  <c r="U337" i="2"/>
  <c r="W337" i="2"/>
  <c r="X337" i="2"/>
  <c r="Y337" i="2"/>
  <c r="AA337" i="2"/>
  <c r="AB337" i="2"/>
  <c r="AC337" i="2"/>
  <c r="AD337" i="2"/>
  <c r="AE337" i="2"/>
  <c r="AF337" i="2"/>
  <c r="AG337" i="2"/>
  <c r="AH337" i="2"/>
  <c r="AI337" i="2"/>
  <c r="AJ337" i="2"/>
  <c r="AK337" i="2"/>
  <c r="AL337" i="2"/>
  <c r="AM337" i="2"/>
  <c r="AN337" i="2"/>
  <c r="AO337" i="2"/>
  <c r="AP337" i="2"/>
  <c r="AQ337" i="2"/>
  <c r="AR337" i="2"/>
  <c r="AS337" i="2"/>
  <c r="AT337" i="2"/>
  <c r="AU337" i="2"/>
  <c r="AV337" i="2"/>
  <c r="AX337" i="2"/>
  <c r="AY337" i="2"/>
  <c r="AZ337" i="2"/>
  <c r="BA337" i="2"/>
  <c r="BB337" i="2"/>
  <c r="BC337" i="2"/>
  <c r="BD337" i="2"/>
  <c r="BE337" i="2"/>
  <c r="BF337" i="2"/>
  <c r="BG337" i="2"/>
  <c r="BH337" i="2"/>
  <c r="BI337" i="2"/>
  <c r="BJ337" i="2"/>
  <c r="BK337" i="2"/>
  <c r="BL337" i="2"/>
  <c r="BM337" i="2"/>
  <c r="BN337" i="2"/>
  <c r="BO337" i="2"/>
  <c r="BP337" i="2"/>
  <c r="BQ337" i="2"/>
  <c r="BR337" i="2"/>
  <c r="BS337" i="2"/>
  <c r="BT337" i="2"/>
  <c r="BU337" i="2"/>
  <c r="BV337" i="2"/>
  <c r="BW337" i="2"/>
  <c r="BX337" i="2"/>
  <c r="BY337" i="2"/>
  <c r="BZ337" i="2"/>
  <c r="CA337" i="2"/>
  <c r="CB337" i="2"/>
  <c r="CC337" i="2"/>
  <c r="CD337" i="2"/>
  <c r="CE337" i="2"/>
  <c r="CF337" i="2"/>
  <c r="CG337" i="2"/>
  <c r="CH337" i="2"/>
  <c r="CI337" i="2"/>
  <c r="CJ337" i="2"/>
  <c r="CK337" i="2"/>
  <c r="CL337" i="2"/>
  <c r="CM337" i="2"/>
  <c r="CN337" i="2"/>
  <c r="CO337" i="2"/>
  <c r="CP337" i="2"/>
  <c r="A338" i="2"/>
  <c r="B338" i="2"/>
  <c r="C338" i="2"/>
  <c r="D338" i="2"/>
  <c r="E338" i="2"/>
  <c r="F338" i="2"/>
  <c r="G338" i="2"/>
  <c r="H338" i="2"/>
  <c r="I338" i="2"/>
  <c r="J338" i="2"/>
  <c r="K338" i="2"/>
  <c r="L338" i="2"/>
  <c r="M338" i="2"/>
  <c r="N338" i="2"/>
  <c r="O338" i="2"/>
  <c r="Q338" i="2"/>
  <c r="R338" i="2"/>
  <c r="S338" i="2"/>
  <c r="T338" i="2"/>
  <c r="U338" i="2"/>
  <c r="W338" i="2"/>
  <c r="X338" i="2"/>
  <c r="Y338" i="2"/>
  <c r="AA338" i="2"/>
  <c r="AB338" i="2"/>
  <c r="AC338" i="2"/>
  <c r="AD338" i="2"/>
  <c r="AE338" i="2"/>
  <c r="AF338" i="2"/>
  <c r="AG338" i="2"/>
  <c r="AH338" i="2"/>
  <c r="AI338" i="2"/>
  <c r="AJ338" i="2"/>
  <c r="AK338" i="2"/>
  <c r="AL338" i="2"/>
  <c r="AM338" i="2"/>
  <c r="AN338" i="2"/>
  <c r="AO338" i="2"/>
  <c r="AP338" i="2"/>
  <c r="AQ338" i="2"/>
  <c r="AR338" i="2"/>
  <c r="AS338" i="2"/>
  <c r="AT338" i="2"/>
  <c r="AU338" i="2"/>
  <c r="AV338" i="2"/>
  <c r="AX338" i="2"/>
  <c r="AY338" i="2"/>
  <c r="AZ338" i="2"/>
  <c r="BA338" i="2"/>
  <c r="BB338" i="2"/>
  <c r="BC338" i="2"/>
  <c r="BD338" i="2"/>
  <c r="BE338" i="2"/>
  <c r="BF338" i="2"/>
  <c r="BG338" i="2"/>
  <c r="BH338" i="2"/>
  <c r="BI338" i="2"/>
  <c r="BJ338" i="2"/>
  <c r="BK338" i="2"/>
  <c r="BL338" i="2"/>
  <c r="BM338" i="2"/>
  <c r="BN338" i="2"/>
  <c r="BO338" i="2"/>
  <c r="BP338" i="2"/>
  <c r="BQ338" i="2"/>
  <c r="BR338" i="2"/>
  <c r="BS338" i="2"/>
  <c r="BT338" i="2"/>
  <c r="BU338" i="2"/>
  <c r="BV338" i="2"/>
  <c r="BW338" i="2"/>
  <c r="BX338" i="2"/>
  <c r="BY338" i="2"/>
  <c r="BZ338" i="2"/>
  <c r="CA338" i="2"/>
  <c r="CB338" i="2"/>
  <c r="CC338" i="2"/>
  <c r="CD338" i="2"/>
  <c r="CE338" i="2"/>
  <c r="CF338" i="2"/>
  <c r="CG338" i="2"/>
  <c r="CH338" i="2"/>
  <c r="CI338" i="2"/>
  <c r="CJ338" i="2"/>
  <c r="CK338" i="2"/>
  <c r="CL338" i="2"/>
  <c r="CM338" i="2"/>
  <c r="CN338" i="2"/>
  <c r="CO338" i="2"/>
  <c r="CP338" i="2"/>
  <c r="A339" i="2"/>
  <c r="B339" i="2"/>
  <c r="C339" i="2"/>
  <c r="D339" i="2"/>
  <c r="E339" i="2"/>
  <c r="F339" i="2"/>
  <c r="G339" i="2"/>
  <c r="H339" i="2"/>
  <c r="I339" i="2"/>
  <c r="J339" i="2"/>
  <c r="K339" i="2"/>
  <c r="L339" i="2"/>
  <c r="M339" i="2"/>
  <c r="N339" i="2"/>
  <c r="O339" i="2"/>
  <c r="Q339" i="2"/>
  <c r="R339" i="2"/>
  <c r="S339" i="2"/>
  <c r="T339" i="2"/>
  <c r="U339" i="2"/>
  <c r="W339" i="2"/>
  <c r="X339" i="2"/>
  <c r="Y339" i="2"/>
  <c r="AA339" i="2"/>
  <c r="AB339" i="2"/>
  <c r="AC339" i="2"/>
  <c r="AD339" i="2"/>
  <c r="AE339" i="2"/>
  <c r="AF339" i="2"/>
  <c r="AG339" i="2"/>
  <c r="AH339" i="2"/>
  <c r="AI339" i="2"/>
  <c r="AJ339" i="2"/>
  <c r="AK339" i="2"/>
  <c r="AL339" i="2"/>
  <c r="AM339" i="2"/>
  <c r="AN339" i="2"/>
  <c r="AO339" i="2"/>
  <c r="AP339" i="2"/>
  <c r="AQ339" i="2"/>
  <c r="AR339" i="2"/>
  <c r="AS339" i="2"/>
  <c r="AT339" i="2"/>
  <c r="AU339" i="2"/>
  <c r="AV339" i="2"/>
  <c r="AX339" i="2"/>
  <c r="AY339" i="2"/>
  <c r="AZ339" i="2"/>
  <c r="BA339" i="2"/>
  <c r="BB339" i="2"/>
  <c r="BC339" i="2"/>
  <c r="BD339" i="2"/>
  <c r="BE339" i="2"/>
  <c r="BF339" i="2"/>
  <c r="BG339" i="2"/>
  <c r="BH339" i="2"/>
  <c r="BI339" i="2"/>
  <c r="BJ339" i="2"/>
  <c r="BK339" i="2"/>
  <c r="BL339" i="2"/>
  <c r="BM339" i="2"/>
  <c r="BN339" i="2"/>
  <c r="BO339" i="2"/>
  <c r="BP339" i="2"/>
  <c r="BQ339" i="2"/>
  <c r="BR339" i="2"/>
  <c r="BS339" i="2"/>
  <c r="BT339" i="2"/>
  <c r="BU339" i="2"/>
  <c r="BV339" i="2"/>
  <c r="BW339" i="2"/>
  <c r="BX339" i="2"/>
  <c r="BY339" i="2"/>
  <c r="BZ339" i="2"/>
  <c r="CA339" i="2"/>
  <c r="CB339" i="2"/>
  <c r="CC339" i="2"/>
  <c r="CD339" i="2"/>
  <c r="CE339" i="2"/>
  <c r="CF339" i="2"/>
  <c r="CG339" i="2"/>
  <c r="CH339" i="2"/>
  <c r="CI339" i="2"/>
  <c r="CJ339" i="2"/>
  <c r="CK339" i="2"/>
  <c r="CL339" i="2"/>
  <c r="CM339" i="2"/>
  <c r="CN339" i="2"/>
  <c r="CO339" i="2"/>
  <c r="CP339" i="2"/>
  <c r="A340" i="2"/>
  <c r="B340" i="2"/>
  <c r="C340" i="2"/>
  <c r="D340" i="2"/>
  <c r="E340" i="2"/>
  <c r="F340" i="2"/>
  <c r="G340" i="2"/>
  <c r="H340" i="2"/>
  <c r="I340" i="2"/>
  <c r="J340" i="2"/>
  <c r="K340" i="2"/>
  <c r="L340" i="2"/>
  <c r="M340" i="2"/>
  <c r="N340" i="2"/>
  <c r="O340" i="2"/>
  <c r="Q340" i="2"/>
  <c r="R340" i="2"/>
  <c r="S340" i="2"/>
  <c r="T340" i="2"/>
  <c r="U340" i="2"/>
  <c r="W340" i="2"/>
  <c r="X340" i="2"/>
  <c r="Y340" i="2"/>
  <c r="AA340" i="2"/>
  <c r="AB340" i="2"/>
  <c r="AC340" i="2"/>
  <c r="AD340" i="2"/>
  <c r="AE340" i="2"/>
  <c r="AF340" i="2"/>
  <c r="AG340" i="2"/>
  <c r="AH340" i="2"/>
  <c r="AI340" i="2"/>
  <c r="AJ340" i="2"/>
  <c r="AK340" i="2"/>
  <c r="AL340" i="2"/>
  <c r="AM340" i="2"/>
  <c r="AN340" i="2"/>
  <c r="AO340" i="2"/>
  <c r="AP340" i="2"/>
  <c r="AQ340" i="2"/>
  <c r="AR340" i="2"/>
  <c r="AS340" i="2"/>
  <c r="AT340" i="2"/>
  <c r="AU340" i="2"/>
  <c r="AV340" i="2"/>
  <c r="AX340" i="2"/>
  <c r="AY340" i="2"/>
  <c r="AZ340" i="2"/>
  <c r="BA340" i="2"/>
  <c r="BB340" i="2"/>
  <c r="BC340" i="2"/>
  <c r="BD340" i="2"/>
  <c r="BE340" i="2"/>
  <c r="BF340" i="2"/>
  <c r="BG340" i="2"/>
  <c r="BH340" i="2"/>
  <c r="BI340" i="2"/>
  <c r="BJ340" i="2"/>
  <c r="BK340" i="2"/>
  <c r="BL340" i="2"/>
  <c r="BM340" i="2"/>
  <c r="BN340" i="2"/>
  <c r="BO340" i="2"/>
  <c r="BP340" i="2"/>
  <c r="BQ340" i="2"/>
  <c r="BR340" i="2"/>
  <c r="BS340" i="2"/>
  <c r="BT340" i="2"/>
  <c r="BU340" i="2"/>
  <c r="BV340" i="2"/>
  <c r="BW340" i="2"/>
  <c r="BX340" i="2"/>
  <c r="BY340" i="2"/>
  <c r="BZ340" i="2"/>
  <c r="CA340" i="2"/>
  <c r="CB340" i="2"/>
  <c r="CC340" i="2"/>
  <c r="CD340" i="2"/>
  <c r="CE340" i="2"/>
  <c r="CF340" i="2"/>
  <c r="CG340" i="2"/>
  <c r="CH340" i="2"/>
  <c r="CI340" i="2"/>
  <c r="CJ340" i="2"/>
  <c r="CK340" i="2"/>
  <c r="CL340" i="2"/>
  <c r="CM340" i="2"/>
  <c r="CN340" i="2"/>
  <c r="CO340" i="2"/>
  <c r="CP340" i="2"/>
  <c r="A341" i="2"/>
  <c r="B341" i="2"/>
  <c r="C341" i="2"/>
  <c r="D341" i="2"/>
  <c r="E341" i="2"/>
  <c r="F341" i="2"/>
  <c r="G341" i="2"/>
  <c r="H341" i="2"/>
  <c r="I341" i="2"/>
  <c r="J341" i="2"/>
  <c r="K341" i="2"/>
  <c r="L341" i="2"/>
  <c r="M341" i="2"/>
  <c r="N341" i="2"/>
  <c r="O341" i="2"/>
  <c r="Q341" i="2"/>
  <c r="R341" i="2"/>
  <c r="S341" i="2"/>
  <c r="T341" i="2"/>
  <c r="U341" i="2"/>
  <c r="W341" i="2"/>
  <c r="X341" i="2"/>
  <c r="Y341" i="2"/>
  <c r="AA341" i="2"/>
  <c r="AB341" i="2"/>
  <c r="AC341" i="2"/>
  <c r="AD341" i="2"/>
  <c r="AE341" i="2"/>
  <c r="AF341" i="2"/>
  <c r="AG341" i="2"/>
  <c r="AH341" i="2"/>
  <c r="AI341" i="2"/>
  <c r="AJ341" i="2"/>
  <c r="AK341" i="2"/>
  <c r="AL341" i="2"/>
  <c r="AM341" i="2"/>
  <c r="AN341" i="2"/>
  <c r="AO341" i="2"/>
  <c r="AP341" i="2"/>
  <c r="AQ341" i="2"/>
  <c r="AR341" i="2"/>
  <c r="AS341" i="2"/>
  <c r="AT341" i="2"/>
  <c r="AU341" i="2"/>
  <c r="AV341" i="2"/>
  <c r="AX341" i="2"/>
  <c r="AY341" i="2"/>
  <c r="AZ341" i="2"/>
  <c r="BA341" i="2"/>
  <c r="BB341" i="2"/>
  <c r="BC341" i="2"/>
  <c r="BD341" i="2"/>
  <c r="BE341" i="2"/>
  <c r="BF341" i="2"/>
  <c r="BG341" i="2"/>
  <c r="BH341" i="2"/>
  <c r="BI341" i="2"/>
  <c r="BJ341" i="2"/>
  <c r="BK341" i="2"/>
  <c r="BL341" i="2"/>
  <c r="BM341" i="2"/>
  <c r="BN341" i="2"/>
  <c r="BO341" i="2"/>
  <c r="BP341" i="2"/>
  <c r="BQ341" i="2"/>
  <c r="BR341" i="2"/>
  <c r="BS341" i="2"/>
  <c r="BT341" i="2"/>
  <c r="BU341" i="2"/>
  <c r="BV341" i="2"/>
  <c r="BW341" i="2"/>
  <c r="BX341" i="2"/>
  <c r="BY341" i="2"/>
  <c r="BZ341" i="2"/>
  <c r="CA341" i="2"/>
  <c r="CB341" i="2"/>
  <c r="CC341" i="2"/>
  <c r="CD341" i="2"/>
  <c r="CE341" i="2"/>
  <c r="CF341" i="2"/>
  <c r="CG341" i="2"/>
  <c r="CH341" i="2"/>
  <c r="CI341" i="2"/>
  <c r="CJ341" i="2"/>
  <c r="CK341" i="2"/>
  <c r="CL341" i="2"/>
  <c r="CM341" i="2"/>
  <c r="CN341" i="2"/>
  <c r="CO341" i="2"/>
  <c r="CP341" i="2"/>
  <c r="A342" i="2"/>
  <c r="B342" i="2"/>
  <c r="C342" i="2"/>
  <c r="D342" i="2"/>
  <c r="E342" i="2"/>
  <c r="F342" i="2"/>
  <c r="G342" i="2"/>
  <c r="H342" i="2"/>
  <c r="I342" i="2"/>
  <c r="J342" i="2"/>
  <c r="K342" i="2"/>
  <c r="L342" i="2"/>
  <c r="M342" i="2"/>
  <c r="N342" i="2"/>
  <c r="O342" i="2"/>
  <c r="Q342" i="2"/>
  <c r="R342" i="2"/>
  <c r="S342" i="2"/>
  <c r="T342" i="2"/>
  <c r="U342" i="2"/>
  <c r="W342" i="2"/>
  <c r="X342" i="2"/>
  <c r="Y342" i="2"/>
  <c r="AA342" i="2"/>
  <c r="AB342" i="2"/>
  <c r="AC342" i="2"/>
  <c r="AD342" i="2"/>
  <c r="AE342" i="2"/>
  <c r="AF342" i="2"/>
  <c r="AG342" i="2"/>
  <c r="AH342" i="2"/>
  <c r="AI342" i="2"/>
  <c r="AJ342" i="2"/>
  <c r="AK342" i="2"/>
  <c r="AL342" i="2"/>
  <c r="AM342" i="2"/>
  <c r="AN342" i="2"/>
  <c r="AO342" i="2"/>
  <c r="AP342" i="2"/>
  <c r="AQ342" i="2"/>
  <c r="AR342" i="2"/>
  <c r="AS342" i="2"/>
  <c r="AT342" i="2"/>
  <c r="AU342" i="2"/>
  <c r="AV342" i="2"/>
  <c r="AX342" i="2"/>
  <c r="AY342" i="2"/>
  <c r="AZ342" i="2"/>
  <c r="BA342" i="2"/>
  <c r="BB342" i="2"/>
  <c r="BC342" i="2"/>
  <c r="BD342" i="2"/>
  <c r="BE342" i="2"/>
  <c r="BF342" i="2"/>
  <c r="BG342" i="2"/>
  <c r="BH342" i="2"/>
  <c r="BI342" i="2"/>
  <c r="BJ342" i="2"/>
  <c r="BK342" i="2"/>
  <c r="BL342" i="2"/>
  <c r="BM342" i="2"/>
  <c r="BN342" i="2"/>
  <c r="BO342" i="2"/>
  <c r="BP342" i="2"/>
  <c r="BQ342" i="2"/>
  <c r="BR342" i="2"/>
  <c r="BS342" i="2"/>
  <c r="BT342" i="2"/>
  <c r="BU342" i="2"/>
  <c r="BV342" i="2"/>
  <c r="BW342" i="2"/>
  <c r="BX342" i="2"/>
  <c r="BY342" i="2"/>
  <c r="BZ342" i="2"/>
  <c r="CA342" i="2"/>
  <c r="CB342" i="2"/>
  <c r="CC342" i="2"/>
  <c r="CD342" i="2"/>
  <c r="CE342" i="2"/>
  <c r="CF342" i="2"/>
  <c r="CG342" i="2"/>
  <c r="CH342" i="2"/>
  <c r="CI342" i="2"/>
  <c r="CJ342" i="2"/>
  <c r="CK342" i="2"/>
  <c r="CL342" i="2"/>
  <c r="CM342" i="2"/>
  <c r="CN342" i="2"/>
  <c r="CO342" i="2"/>
  <c r="CP342" i="2"/>
  <c r="A343" i="2"/>
  <c r="B343" i="2"/>
  <c r="C343" i="2"/>
  <c r="D343" i="2"/>
  <c r="E343" i="2"/>
  <c r="F343" i="2"/>
  <c r="G343" i="2"/>
  <c r="H343" i="2"/>
  <c r="I343" i="2"/>
  <c r="J343" i="2"/>
  <c r="K343" i="2"/>
  <c r="L343" i="2"/>
  <c r="M343" i="2"/>
  <c r="N343" i="2"/>
  <c r="O343" i="2"/>
  <c r="Q343" i="2"/>
  <c r="R343" i="2"/>
  <c r="S343" i="2"/>
  <c r="T343" i="2"/>
  <c r="U343" i="2"/>
  <c r="W343" i="2"/>
  <c r="X343" i="2"/>
  <c r="Y343" i="2"/>
  <c r="AA343" i="2"/>
  <c r="AB343" i="2"/>
  <c r="AC343" i="2"/>
  <c r="AD343" i="2"/>
  <c r="AE343" i="2"/>
  <c r="AF343" i="2"/>
  <c r="AG343" i="2"/>
  <c r="AH343" i="2"/>
  <c r="AI343" i="2"/>
  <c r="AJ343" i="2"/>
  <c r="AK343" i="2"/>
  <c r="AL343" i="2"/>
  <c r="AM343" i="2"/>
  <c r="AN343" i="2"/>
  <c r="AO343" i="2"/>
  <c r="AP343" i="2"/>
  <c r="AQ343" i="2"/>
  <c r="AR343" i="2"/>
  <c r="AS343" i="2"/>
  <c r="AT343" i="2"/>
  <c r="AU343" i="2"/>
  <c r="AV343" i="2"/>
  <c r="AX343" i="2"/>
  <c r="AY343" i="2"/>
  <c r="AZ343" i="2"/>
  <c r="BA343" i="2"/>
  <c r="BB343" i="2"/>
  <c r="BC343" i="2"/>
  <c r="BD343" i="2"/>
  <c r="BE343" i="2"/>
  <c r="BF343" i="2"/>
  <c r="BG343" i="2"/>
  <c r="BH343" i="2"/>
  <c r="BI343" i="2"/>
  <c r="BJ343" i="2"/>
  <c r="BK343" i="2"/>
  <c r="BL343" i="2"/>
  <c r="BM343" i="2"/>
  <c r="BN343" i="2"/>
  <c r="BO343" i="2"/>
  <c r="BP343" i="2"/>
  <c r="BQ343" i="2"/>
  <c r="BR343" i="2"/>
  <c r="BS343" i="2"/>
  <c r="BT343" i="2"/>
  <c r="BU343" i="2"/>
  <c r="BV343" i="2"/>
  <c r="BW343" i="2"/>
  <c r="BX343" i="2"/>
  <c r="BY343" i="2"/>
  <c r="BZ343" i="2"/>
  <c r="CA343" i="2"/>
  <c r="CB343" i="2"/>
  <c r="CC343" i="2"/>
  <c r="CD343" i="2"/>
  <c r="CE343" i="2"/>
  <c r="CF343" i="2"/>
  <c r="CG343" i="2"/>
  <c r="CH343" i="2"/>
  <c r="CI343" i="2"/>
  <c r="CJ343" i="2"/>
  <c r="CK343" i="2"/>
  <c r="CL343" i="2"/>
  <c r="CM343" i="2"/>
  <c r="CN343" i="2"/>
  <c r="CO343" i="2"/>
  <c r="CP343" i="2"/>
  <c r="A344" i="2"/>
  <c r="B344" i="2"/>
  <c r="C344" i="2"/>
  <c r="D344" i="2"/>
  <c r="E344" i="2"/>
  <c r="F344" i="2"/>
  <c r="G344" i="2"/>
  <c r="H344" i="2"/>
  <c r="I344" i="2"/>
  <c r="J344" i="2"/>
  <c r="K344" i="2"/>
  <c r="L344" i="2"/>
  <c r="M344" i="2"/>
  <c r="N344" i="2"/>
  <c r="O344" i="2"/>
  <c r="Q344" i="2"/>
  <c r="R344" i="2"/>
  <c r="S344" i="2"/>
  <c r="T344" i="2"/>
  <c r="U344" i="2"/>
  <c r="W344" i="2"/>
  <c r="X344" i="2"/>
  <c r="Y344" i="2"/>
  <c r="AA344" i="2"/>
  <c r="AB344" i="2"/>
  <c r="AC344" i="2"/>
  <c r="AD344" i="2"/>
  <c r="AE344" i="2"/>
  <c r="AF344" i="2"/>
  <c r="AG344" i="2"/>
  <c r="AH344" i="2"/>
  <c r="AI344" i="2"/>
  <c r="AJ344" i="2"/>
  <c r="AK344" i="2"/>
  <c r="AL344" i="2"/>
  <c r="AM344" i="2"/>
  <c r="AN344" i="2"/>
  <c r="AO344" i="2"/>
  <c r="AP344" i="2"/>
  <c r="AQ344" i="2"/>
  <c r="AR344" i="2"/>
  <c r="AS344" i="2"/>
  <c r="AT344" i="2"/>
  <c r="AU344" i="2"/>
  <c r="AV344" i="2"/>
  <c r="AX344" i="2"/>
  <c r="AY344" i="2"/>
  <c r="AZ344" i="2"/>
  <c r="BA344" i="2"/>
  <c r="BB344" i="2"/>
  <c r="BC344" i="2"/>
  <c r="BD344" i="2"/>
  <c r="BE344" i="2"/>
  <c r="BF344" i="2"/>
  <c r="BG344" i="2"/>
  <c r="BH344" i="2"/>
  <c r="BI344" i="2"/>
  <c r="BJ344" i="2"/>
  <c r="BK344" i="2"/>
  <c r="BL344" i="2"/>
  <c r="BM344" i="2"/>
  <c r="BN344" i="2"/>
  <c r="BO344" i="2"/>
  <c r="BP344" i="2"/>
  <c r="BQ344" i="2"/>
  <c r="BR344" i="2"/>
  <c r="BS344" i="2"/>
  <c r="BT344" i="2"/>
  <c r="BU344" i="2"/>
  <c r="BV344" i="2"/>
  <c r="BW344" i="2"/>
  <c r="BX344" i="2"/>
  <c r="BY344" i="2"/>
  <c r="BZ344" i="2"/>
  <c r="CA344" i="2"/>
  <c r="CB344" i="2"/>
  <c r="CC344" i="2"/>
  <c r="CD344" i="2"/>
  <c r="CE344" i="2"/>
  <c r="CF344" i="2"/>
  <c r="CG344" i="2"/>
  <c r="CH344" i="2"/>
  <c r="CI344" i="2"/>
  <c r="CJ344" i="2"/>
  <c r="CK344" i="2"/>
  <c r="CL344" i="2"/>
  <c r="CM344" i="2"/>
  <c r="CN344" i="2"/>
  <c r="CO344" i="2"/>
  <c r="CP344" i="2"/>
  <c r="A345" i="2"/>
  <c r="B345" i="2"/>
  <c r="C345" i="2"/>
  <c r="D345" i="2"/>
  <c r="E345" i="2"/>
  <c r="F345" i="2"/>
  <c r="G345" i="2"/>
  <c r="H345" i="2"/>
  <c r="I345" i="2"/>
  <c r="J345" i="2"/>
  <c r="K345" i="2"/>
  <c r="L345" i="2"/>
  <c r="M345" i="2"/>
  <c r="N345" i="2"/>
  <c r="O345" i="2"/>
  <c r="Q345" i="2"/>
  <c r="R345" i="2"/>
  <c r="S345" i="2"/>
  <c r="T345" i="2"/>
  <c r="U345" i="2"/>
  <c r="W345" i="2"/>
  <c r="X345" i="2"/>
  <c r="Y345" i="2"/>
  <c r="AA345" i="2"/>
  <c r="AB345" i="2"/>
  <c r="AC345" i="2"/>
  <c r="AD345" i="2"/>
  <c r="AE345" i="2"/>
  <c r="AF345" i="2"/>
  <c r="AG345" i="2"/>
  <c r="AH345" i="2"/>
  <c r="AI345" i="2"/>
  <c r="AJ345" i="2"/>
  <c r="AK345" i="2"/>
  <c r="AL345" i="2"/>
  <c r="AM345" i="2"/>
  <c r="AN345" i="2"/>
  <c r="AO345" i="2"/>
  <c r="AP345" i="2"/>
  <c r="AQ345" i="2"/>
  <c r="AR345" i="2"/>
  <c r="AS345" i="2"/>
  <c r="AT345" i="2"/>
  <c r="AU345" i="2"/>
  <c r="AV345" i="2"/>
  <c r="AX345" i="2"/>
  <c r="AY345" i="2"/>
  <c r="AZ345" i="2"/>
  <c r="BA345" i="2"/>
  <c r="BB345" i="2"/>
  <c r="BC345" i="2"/>
  <c r="BD345" i="2"/>
  <c r="BE345" i="2"/>
  <c r="BF345" i="2"/>
  <c r="BG345" i="2"/>
  <c r="BH345" i="2"/>
  <c r="BI345" i="2"/>
  <c r="BJ345" i="2"/>
  <c r="BK345" i="2"/>
  <c r="BL345" i="2"/>
  <c r="BM345" i="2"/>
  <c r="BN345" i="2"/>
  <c r="BO345" i="2"/>
  <c r="BP345" i="2"/>
  <c r="BQ345" i="2"/>
  <c r="BR345" i="2"/>
  <c r="BS345" i="2"/>
  <c r="BT345" i="2"/>
  <c r="BU345" i="2"/>
  <c r="BV345" i="2"/>
  <c r="BW345" i="2"/>
  <c r="BX345" i="2"/>
  <c r="BY345" i="2"/>
  <c r="BZ345" i="2"/>
  <c r="CA345" i="2"/>
  <c r="CB345" i="2"/>
  <c r="CC345" i="2"/>
  <c r="CD345" i="2"/>
  <c r="CE345" i="2"/>
  <c r="CF345" i="2"/>
  <c r="CG345" i="2"/>
  <c r="CH345" i="2"/>
  <c r="CI345" i="2"/>
  <c r="CJ345" i="2"/>
  <c r="CK345" i="2"/>
  <c r="CL345" i="2"/>
  <c r="CM345" i="2"/>
  <c r="CN345" i="2"/>
  <c r="CO345" i="2"/>
  <c r="CP345" i="2"/>
  <c r="A346" i="2"/>
  <c r="B346" i="2"/>
  <c r="C346" i="2"/>
  <c r="D346" i="2"/>
  <c r="E346" i="2"/>
  <c r="F346" i="2"/>
  <c r="G346" i="2"/>
  <c r="H346" i="2"/>
  <c r="I346" i="2"/>
  <c r="J346" i="2"/>
  <c r="K346" i="2"/>
  <c r="L346" i="2"/>
  <c r="M346" i="2"/>
  <c r="N346" i="2"/>
  <c r="O346" i="2"/>
  <c r="Q346" i="2"/>
  <c r="R346" i="2"/>
  <c r="S346" i="2"/>
  <c r="T346" i="2"/>
  <c r="U346" i="2"/>
  <c r="W346" i="2"/>
  <c r="X346" i="2"/>
  <c r="Y346" i="2"/>
  <c r="AA346" i="2"/>
  <c r="AB346" i="2"/>
  <c r="AC346" i="2"/>
  <c r="AD346" i="2"/>
  <c r="AE346" i="2"/>
  <c r="AF346" i="2"/>
  <c r="AG346" i="2"/>
  <c r="AH346" i="2"/>
  <c r="AI346" i="2"/>
  <c r="AJ346" i="2"/>
  <c r="AK346" i="2"/>
  <c r="AL346" i="2"/>
  <c r="AM346" i="2"/>
  <c r="AN346" i="2"/>
  <c r="AO346" i="2"/>
  <c r="AP346" i="2"/>
  <c r="AQ346" i="2"/>
  <c r="AR346" i="2"/>
  <c r="AS346" i="2"/>
  <c r="AT346" i="2"/>
  <c r="AU346" i="2"/>
  <c r="AV346" i="2"/>
  <c r="AX346" i="2"/>
  <c r="AY346" i="2"/>
  <c r="AZ346" i="2"/>
  <c r="BA346" i="2"/>
  <c r="BB346" i="2"/>
  <c r="BC346" i="2"/>
  <c r="BD346" i="2"/>
  <c r="BE346" i="2"/>
  <c r="BF346" i="2"/>
  <c r="BG346" i="2"/>
  <c r="BH346" i="2"/>
  <c r="BI346" i="2"/>
  <c r="BJ346" i="2"/>
  <c r="BK346" i="2"/>
  <c r="BL346" i="2"/>
  <c r="BM346" i="2"/>
  <c r="BN346" i="2"/>
  <c r="BO346" i="2"/>
  <c r="BP346" i="2"/>
  <c r="BQ346" i="2"/>
  <c r="BR346" i="2"/>
  <c r="BS346" i="2"/>
  <c r="BT346" i="2"/>
  <c r="BU346" i="2"/>
  <c r="BV346" i="2"/>
  <c r="BW346" i="2"/>
  <c r="BX346" i="2"/>
  <c r="BY346" i="2"/>
  <c r="BZ346" i="2"/>
  <c r="CA346" i="2"/>
  <c r="CB346" i="2"/>
  <c r="CC346" i="2"/>
  <c r="CD346" i="2"/>
  <c r="CE346" i="2"/>
  <c r="CF346" i="2"/>
  <c r="CG346" i="2"/>
  <c r="CH346" i="2"/>
  <c r="CI346" i="2"/>
  <c r="CJ346" i="2"/>
  <c r="CK346" i="2"/>
  <c r="CL346" i="2"/>
  <c r="CM346" i="2"/>
  <c r="CN346" i="2"/>
  <c r="CO346" i="2"/>
  <c r="CP346" i="2"/>
  <c r="A347" i="2"/>
  <c r="B347" i="2"/>
  <c r="C347" i="2"/>
  <c r="D347" i="2"/>
  <c r="E347" i="2"/>
  <c r="F347" i="2"/>
  <c r="G347" i="2"/>
  <c r="H347" i="2"/>
  <c r="I347" i="2"/>
  <c r="J347" i="2"/>
  <c r="K347" i="2"/>
  <c r="L347" i="2"/>
  <c r="M347" i="2"/>
  <c r="N347" i="2"/>
  <c r="O347" i="2"/>
  <c r="Q347" i="2"/>
  <c r="R347" i="2"/>
  <c r="S347" i="2"/>
  <c r="T347" i="2"/>
  <c r="U347" i="2"/>
  <c r="W347" i="2"/>
  <c r="X347" i="2"/>
  <c r="Y347" i="2"/>
  <c r="AA347" i="2"/>
  <c r="AB347" i="2"/>
  <c r="AC347" i="2"/>
  <c r="AD347" i="2"/>
  <c r="AE347" i="2"/>
  <c r="AF347" i="2"/>
  <c r="AG347" i="2"/>
  <c r="AH347" i="2"/>
  <c r="AI347" i="2"/>
  <c r="AJ347" i="2"/>
  <c r="AK347" i="2"/>
  <c r="AL347" i="2"/>
  <c r="AM347" i="2"/>
  <c r="AN347" i="2"/>
  <c r="AO347" i="2"/>
  <c r="AP347" i="2"/>
  <c r="AQ347" i="2"/>
  <c r="AR347" i="2"/>
  <c r="AS347" i="2"/>
  <c r="AT347" i="2"/>
  <c r="AU347" i="2"/>
  <c r="AV347" i="2"/>
  <c r="AX347" i="2"/>
  <c r="AY347" i="2"/>
  <c r="AZ347" i="2"/>
  <c r="BA347" i="2"/>
  <c r="BB347" i="2"/>
  <c r="BC347" i="2"/>
  <c r="BD347" i="2"/>
  <c r="BE347" i="2"/>
  <c r="BF347" i="2"/>
  <c r="BG347" i="2"/>
  <c r="BH347" i="2"/>
  <c r="BI347" i="2"/>
  <c r="BJ347" i="2"/>
  <c r="BK347" i="2"/>
  <c r="BL347" i="2"/>
  <c r="BM347" i="2"/>
  <c r="BN347" i="2"/>
  <c r="BO347" i="2"/>
  <c r="BP347" i="2"/>
  <c r="BQ347" i="2"/>
  <c r="BR347" i="2"/>
  <c r="BS347" i="2"/>
  <c r="BT347" i="2"/>
  <c r="BU347" i="2"/>
  <c r="BV347" i="2"/>
  <c r="BW347" i="2"/>
  <c r="BX347" i="2"/>
  <c r="BY347" i="2"/>
  <c r="BZ347" i="2"/>
  <c r="CA347" i="2"/>
  <c r="CB347" i="2"/>
  <c r="CC347" i="2"/>
  <c r="CD347" i="2"/>
  <c r="CE347" i="2"/>
  <c r="CF347" i="2"/>
  <c r="CG347" i="2"/>
  <c r="CH347" i="2"/>
  <c r="CI347" i="2"/>
  <c r="CJ347" i="2"/>
  <c r="CK347" i="2"/>
  <c r="CL347" i="2"/>
  <c r="CM347" i="2"/>
  <c r="CN347" i="2"/>
  <c r="CO347" i="2"/>
  <c r="CP347" i="2"/>
  <c r="A348" i="2"/>
  <c r="B348" i="2"/>
  <c r="C348" i="2"/>
  <c r="D348" i="2"/>
  <c r="E348" i="2"/>
  <c r="F348" i="2"/>
  <c r="G348" i="2"/>
  <c r="H348" i="2"/>
  <c r="I348" i="2"/>
  <c r="J348" i="2"/>
  <c r="K348" i="2"/>
  <c r="L348" i="2"/>
  <c r="M348" i="2"/>
  <c r="N348" i="2"/>
  <c r="O348" i="2"/>
  <c r="Q348" i="2"/>
  <c r="R348" i="2"/>
  <c r="S348" i="2"/>
  <c r="T348" i="2"/>
  <c r="U348" i="2"/>
  <c r="W348" i="2"/>
  <c r="X348" i="2"/>
  <c r="Y348" i="2"/>
  <c r="AA348" i="2"/>
  <c r="AB348" i="2"/>
  <c r="AC348" i="2"/>
  <c r="AD348" i="2"/>
  <c r="AE348" i="2"/>
  <c r="AF348" i="2"/>
  <c r="AG348" i="2"/>
  <c r="AH348" i="2"/>
  <c r="AI348" i="2"/>
  <c r="AJ348" i="2"/>
  <c r="AK348" i="2"/>
  <c r="AL348" i="2"/>
  <c r="AM348" i="2"/>
  <c r="AN348" i="2"/>
  <c r="AO348" i="2"/>
  <c r="AP348" i="2"/>
  <c r="AQ348" i="2"/>
  <c r="AR348" i="2"/>
  <c r="AS348" i="2"/>
  <c r="AT348" i="2"/>
  <c r="AU348" i="2"/>
  <c r="AV348" i="2"/>
  <c r="AX348" i="2"/>
  <c r="AY348" i="2"/>
  <c r="AZ348" i="2"/>
  <c r="BA348" i="2"/>
  <c r="BB348" i="2"/>
  <c r="BC348" i="2"/>
  <c r="BD348" i="2"/>
  <c r="BE348" i="2"/>
  <c r="BF348" i="2"/>
  <c r="BG348" i="2"/>
  <c r="BH348" i="2"/>
  <c r="BI348" i="2"/>
  <c r="BJ348" i="2"/>
  <c r="BK348" i="2"/>
  <c r="BL348" i="2"/>
  <c r="BM348" i="2"/>
  <c r="BN348" i="2"/>
  <c r="BO348" i="2"/>
  <c r="BP348" i="2"/>
  <c r="BQ348" i="2"/>
  <c r="BR348" i="2"/>
  <c r="BS348" i="2"/>
  <c r="BT348" i="2"/>
  <c r="BU348" i="2"/>
  <c r="BV348" i="2"/>
  <c r="BW348" i="2"/>
  <c r="BX348" i="2"/>
  <c r="BY348" i="2"/>
  <c r="BZ348" i="2"/>
  <c r="CA348" i="2"/>
  <c r="CB348" i="2"/>
  <c r="CC348" i="2"/>
  <c r="CD348" i="2"/>
  <c r="CE348" i="2"/>
  <c r="CF348" i="2"/>
  <c r="CG348" i="2"/>
  <c r="CH348" i="2"/>
  <c r="CI348" i="2"/>
  <c r="CJ348" i="2"/>
  <c r="CK348" i="2"/>
  <c r="CL348" i="2"/>
  <c r="CM348" i="2"/>
  <c r="CN348" i="2"/>
  <c r="CO348" i="2"/>
  <c r="CP348" i="2"/>
  <c r="A349" i="2"/>
  <c r="B349" i="2"/>
  <c r="C349" i="2"/>
  <c r="D349" i="2"/>
  <c r="E349" i="2"/>
  <c r="F349" i="2"/>
  <c r="G349" i="2"/>
  <c r="H349" i="2"/>
  <c r="I349" i="2"/>
  <c r="J349" i="2"/>
  <c r="K349" i="2"/>
  <c r="L349" i="2"/>
  <c r="M349" i="2"/>
  <c r="N349" i="2"/>
  <c r="O349" i="2"/>
  <c r="Q349" i="2"/>
  <c r="R349" i="2"/>
  <c r="S349" i="2"/>
  <c r="T349" i="2"/>
  <c r="U349" i="2"/>
  <c r="W349" i="2"/>
  <c r="X349" i="2"/>
  <c r="Y349" i="2"/>
  <c r="AA349" i="2"/>
  <c r="AB349" i="2"/>
  <c r="AC349" i="2"/>
  <c r="AD349" i="2"/>
  <c r="AE349" i="2"/>
  <c r="AF349" i="2"/>
  <c r="AG349" i="2"/>
  <c r="AH349" i="2"/>
  <c r="AI349" i="2"/>
  <c r="AJ349" i="2"/>
  <c r="AK349" i="2"/>
  <c r="AL349" i="2"/>
  <c r="AM349" i="2"/>
  <c r="AN349" i="2"/>
  <c r="AO349" i="2"/>
  <c r="AP349" i="2"/>
  <c r="AQ349" i="2"/>
  <c r="AR349" i="2"/>
  <c r="AS349" i="2"/>
  <c r="AT349" i="2"/>
  <c r="AU349" i="2"/>
  <c r="AV349" i="2"/>
  <c r="AX349" i="2"/>
  <c r="AY349" i="2"/>
  <c r="AZ349" i="2"/>
  <c r="BA349" i="2"/>
  <c r="BB349" i="2"/>
  <c r="BC349" i="2"/>
  <c r="BD349" i="2"/>
  <c r="BE349" i="2"/>
  <c r="BF349" i="2"/>
  <c r="BG349" i="2"/>
  <c r="BH349" i="2"/>
  <c r="BI349" i="2"/>
  <c r="BJ349" i="2"/>
  <c r="BK349" i="2"/>
  <c r="BL349" i="2"/>
  <c r="BM349" i="2"/>
  <c r="BN349" i="2"/>
  <c r="BO349" i="2"/>
  <c r="BP349" i="2"/>
  <c r="BQ349" i="2"/>
  <c r="BR349" i="2"/>
  <c r="BS349" i="2"/>
  <c r="BT349" i="2"/>
  <c r="BU349" i="2"/>
  <c r="BV349" i="2"/>
  <c r="BW349" i="2"/>
  <c r="BX349" i="2"/>
  <c r="BY349" i="2"/>
  <c r="BZ349" i="2"/>
  <c r="CA349" i="2"/>
  <c r="CB349" i="2"/>
  <c r="CC349" i="2"/>
  <c r="CD349" i="2"/>
  <c r="CE349" i="2"/>
  <c r="CF349" i="2"/>
  <c r="CG349" i="2"/>
  <c r="CH349" i="2"/>
  <c r="CI349" i="2"/>
  <c r="CJ349" i="2"/>
  <c r="CK349" i="2"/>
  <c r="CL349" i="2"/>
  <c r="CM349" i="2"/>
  <c r="CN349" i="2"/>
  <c r="CO349" i="2"/>
  <c r="CP349" i="2"/>
  <c r="A350" i="2"/>
  <c r="B350" i="2"/>
  <c r="C350" i="2"/>
  <c r="D350" i="2"/>
  <c r="E350" i="2"/>
  <c r="F350" i="2"/>
  <c r="G350" i="2"/>
  <c r="H350" i="2"/>
  <c r="I350" i="2"/>
  <c r="J350" i="2"/>
  <c r="K350" i="2"/>
  <c r="L350" i="2"/>
  <c r="M350" i="2"/>
  <c r="N350" i="2"/>
  <c r="O350" i="2"/>
  <c r="Q350" i="2"/>
  <c r="R350" i="2"/>
  <c r="S350" i="2"/>
  <c r="T350" i="2"/>
  <c r="U350" i="2"/>
  <c r="W350" i="2"/>
  <c r="X350" i="2"/>
  <c r="Y350" i="2"/>
  <c r="AA350" i="2"/>
  <c r="AB350" i="2"/>
  <c r="AC350" i="2"/>
  <c r="AD350" i="2"/>
  <c r="AE350" i="2"/>
  <c r="AF350" i="2"/>
  <c r="AG350" i="2"/>
  <c r="AH350" i="2"/>
  <c r="AI350" i="2"/>
  <c r="AJ350" i="2"/>
  <c r="AK350" i="2"/>
  <c r="AL350" i="2"/>
  <c r="AM350" i="2"/>
  <c r="AN350" i="2"/>
  <c r="AO350" i="2"/>
  <c r="AP350" i="2"/>
  <c r="AQ350" i="2"/>
  <c r="AR350" i="2"/>
  <c r="AS350" i="2"/>
  <c r="AT350" i="2"/>
  <c r="AU350" i="2"/>
  <c r="AV350" i="2"/>
  <c r="AX350" i="2"/>
  <c r="AY350" i="2"/>
  <c r="AZ350" i="2"/>
  <c r="BA350" i="2"/>
  <c r="BB350" i="2"/>
  <c r="BC350" i="2"/>
  <c r="BD350" i="2"/>
  <c r="BE350" i="2"/>
  <c r="BF350" i="2"/>
  <c r="BG350" i="2"/>
  <c r="BH350" i="2"/>
  <c r="BI350" i="2"/>
  <c r="BJ350" i="2"/>
  <c r="BK350" i="2"/>
  <c r="BL350" i="2"/>
  <c r="BM350" i="2"/>
  <c r="BN350" i="2"/>
  <c r="BO350" i="2"/>
  <c r="BP350" i="2"/>
  <c r="BQ350" i="2"/>
  <c r="BR350" i="2"/>
  <c r="BS350" i="2"/>
  <c r="BT350" i="2"/>
  <c r="BU350" i="2"/>
  <c r="BV350" i="2"/>
  <c r="BW350" i="2"/>
  <c r="BX350" i="2"/>
  <c r="BY350" i="2"/>
  <c r="BZ350" i="2"/>
  <c r="CA350" i="2"/>
  <c r="CB350" i="2"/>
  <c r="CC350" i="2"/>
  <c r="CD350" i="2"/>
  <c r="CE350" i="2"/>
  <c r="CF350" i="2"/>
  <c r="CG350" i="2"/>
  <c r="CH350" i="2"/>
  <c r="CI350" i="2"/>
  <c r="CJ350" i="2"/>
  <c r="CK350" i="2"/>
  <c r="CL350" i="2"/>
  <c r="CM350" i="2"/>
  <c r="CN350" i="2"/>
  <c r="CO350" i="2"/>
  <c r="CP350" i="2"/>
  <c r="A351" i="2"/>
  <c r="B351" i="2"/>
  <c r="C351" i="2"/>
  <c r="D351" i="2"/>
  <c r="E351" i="2"/>
  <c r="F351" i="2"/>
  <c r="G351" i="2"/>
  <c r="H351" i="2"/>
  <c r="I351" i="2"/>
  <c r="J351" i="2"/>
  <c r="K351" i="2"/>
  <c r="L351" i="2"/>
  <c r="M351" i="2"/>
  <c r="N351" i="2"/>
  <c r="O351" i="2"/>
  <c r="Q351" i="2"/>
  <c r="R351" i="2"/>
  <c r="S351" i="2"/>
  <c r="T351" i="2"/>
  <c r="U351" i="2"/>
  <c r="W351" i="2"/>
  <c r="X351" i="2"/>
  <c r="Y351" i="2"/>
  <c r="AA351" i="2"/>
  <c r="AB351" i="2"/>
  <c r="AC351" i="2"/>
  <c r="AD351" i="2"/>
  <c r="AE351" i="2"/>
  <c r="AF351" i="2"/>
  <c r="AG351" i="2"/>
  <c r="AH351" i="2"/>
  <c r="AI351" i="2"/>
  <c r="AJ351" i="2"/>
  <c r="AK351" i="2"/>
  <c r="AL351" i="2"/>
  <c r="AM351" i="2"/>
  <c r="AN351" i="2"/>
  <c r="AO351" i="2"/>
  <c r="AP351" i="2"/>
  <c r="AQ351" i="2"/>
  <c r="AR351" i="2"/>
  <c r="AS351" i="2"/>
  <c r="AT351" i="2"/>
  <c r="AU351" i="2"/>
  <c r="AV351" i="2"/>
  <c r="AX351" i="2"/>
  <c r="AY351" i="2"/>
  <c r="AZ351" i="2"/>
  <c r="BA351" i="2"/>
  <c r="BB351" i="2"/>
  <c r="BC351" i="2"/>
  <c r="BD351" i="2"/>
  <c r="BE351" i="2"/>
  <c r="BF351" i="2"/>
  <c r="BG351" i="2"/>
  <c r="BH351" i="2"/>
  <c r="BI351" i="2"/>
  <c r="BJ351" i="2"/>
  <c r="BK351" i="2"/>
  <c r="BL351" i="2"/>
  <c r="BM351" i="2"/>
  <c r="BN351" i="2"/>
  <c r="BO351" i="2"/>
  <c r="BP351" i="2"/>
  <c r="BQ351" i="2"/>
  <c r="BR351" i="2"/>
  <c r="BS351" i="2"/>
  <c r="BT351" i="2"/>
  <c r="BU351" i="2"/>
  <c r="BV351" i="2"/>
  <c r="BW351" i="2"/>
  <c r="BX351" i="2"/>
  <c r="BY351" i="2"/>
  <c r="BZ351" i="2"/>
  <c r="CA351" i="2"/>
  <c r="CB351" i="2"/>
  <c r="CC351" i="2"/>
  <c r="CD351" i="2"/>
  <c r="CE351" i="2"/>
  <c r="CF351" i="2"/>
  <c r="CG351" i="2"/>
  <c r="CH351" i="2"/>
  <c r="CI351" i="2"/>
  <c r="CJ351" i="2"/>
  <c r="CK351" i="2"/>
  <c r="CL351" i="2"/>
  <c r="CM351" i="2"/>
  <c r="CN351" i="2"/>
  <c r="CO351" i="2"/>
  <c r="CP351" i="2"/>
  <c r="A352" i="2"/>
  <c r="B352" i="2"/>
  <c r="C352" i="2"/>
  <c r="D352" i="2"/>
  <c r="E352" i="2"/>
  <c r="F352" i="2"/>
  <c r="G352" i="2"/>
  <c r="H352" i="2"/>
  <c r="I352" i="2"/>
  <c r="J352" i="2"/>
  <c r="K352" i="2"/>
  <c r="L352" i="2"/>
  <c r="M352" i="2"/>
  <c r="N352" i="2"/>
  <c r="O352" i="2"/>
  <c r="Q352" i="2"/>
  <c r="R352" i="2"/>
  <c r="S352" i="2"/>
  <c r="T352" i="2"/>
  <c r="U352" i="2"/>
  <c r="W352" i="2"/>
  <c r="X352" i="2"/>
  <c r="Y352" i="2"/>
  <c r="AA352" i="2"/>
  <c r="AB352" i="2"/>
  <c r="AC352" i="2"/>
  <c r="AD352" i="2"/>
  <c r="AE352" i="2"/>
  <c r="AF352" i="2"/>
  <c r="AG352" i="2"/>
  <c r="AH352" i="2"/>
  <c r="AI352" i="2"/>
  <c r="AJ352" i="2"/>
  <c r="AK352" i="2"/>
  <c r="AL352" i="2"/>
  <c r="AM352" i="2"/>
  <c r="AN352" i="2"/>
  <c r="AO352" i="2"/>
  <c r="AP352" i="2"/>
  <c r="AQ352" i="2"/>
  <c r="AR352" i="2"/>
  <c r="AS352" i="2"/>
  <c r="AT352" i="2"/>
  <c r="AU352" i="2"/>
  <c r="AV352" i="2"/>
  <c r="AX352" i="2"/>
  <c r="AY352" i="2"/>
  <c r="AZ352" i="2"/>
  <c r="BA352" i="2"/>
  <c r="BB352" i="2"/>
  <c r="BC352" i="2"/>
  <c r="BD352" i="2"/>
  <c r="BE352" i="2"/>
  <c r="BF352" i="2"/>
  <c r="BG352" i="2"/>
  <c r="BH352" i="2"/>
  <c r="BI352" i="2"/>
  <c r="BJ352" i="2"/>
  <c r="BK352" i="2"/>
  <c r="BL352" i="2"/>
  <c r="BM352" i="2"/>
  <c r="BN352" i="2"/>
  <c r="BO352" i="2"/>
  <c r="BP352" i="2"/>
  <c r="BQ352" i="2"/>
  <c r="BR352" i="2"/>
  <c r="BS352" i="2"/>
  <c r="BT352" i="2"/>
  <c r="BU352" i="2"/>
  <c r="BV352" i="2"/>
  <c r="BW352" i="2"/>
  <c r="BX352" i="2"/>
  <c r="BY352" i="2"/>
  <c r="BZ352" i="2"/>
  <c r="CA352" i="2"/>
  <c r="CB352" i="2"/>
  <c r="CC352" i="2"/>
  <c r="CD352" i="2"/>
  <c r="CE352" i="2"/>
  <c r="CF352" i="2"/>
  <c r="CG352" i="2"/>
  <c r="CH352" i="2"/>
  <c r="CI352" i="2"/>
  <c r="CJ352" i="2"/>
  <c r="CK352" i="2"/>
  <c r="CL352" i="2"/>
  <c r="CM352" i="2"/>
  <c r="CN352" i="2"/>
  <c r="CO352" i="2"/>
  <c r="CP352" i="2"/>
  <c r="A353" i="2"/>
  <c r="B353" i="2"/>
  <c r="C353" i="2"/>
  <c r="D353" i="2"/>
  <c r="E353" i="2"/>
  <c r="F353" i="2"/>
  <c r="G353" i="2"/>
  <c r="H353" i="2"/>
  <c r="I353" i="2"/>
  <c r="J353" i="2"/>
  <c r="K353" i="2"/>
  <c r="L353" i="2"/>
  <c r="M353" i="2"/>
  <c r="N353" i="2"/>
  <c r="O353" i="2"/>
  <c r="Q353" i="2"/>
  <c r="R353" i="2"/>
  <c r="S353" i="2"/>
  <c r="T353" i="2"/>
  <c r="U353" i="2"/>
  <c r="W353" i="2"/>
  <c r="X353" i="2"/>
  <c r="Y353" i="2"/>
  <c r="AA353" i="2"/>
  <c r="AB353" i="2"/>
  <c r="AC353" i="2"/>
  <c r="AD353" i="2"/>
  <c r="AE353" i="2"/>
  <c r="AF353" i="2"/>
  <c r="AG353" i="2"/>
  <c r="AH353" i="2"/>
  <c r="AI353" i="2"/>
  <c r="AJ353" i="2"/>
  <c r="AK353" i="2"/>
  <c r="AL353" i="2"/>
  <c r="AM353" i="2"/>
  <c r="AN353" i="2"/>
  <c r="AO353" i="2"/>
  <c r="AP353" i="2"/>
  <c r="AQ353" i="2"/>
  <c r="AR353" i="2"/>
  <c r="AS353" i="2"/>
  <c r="AT353" i="2"/>
  <c r="AU353" i="2"/>
  <c r="AV353" i="2"/>
  <c r="AX353" i="2"/>
  <c r="AY353" i="2"/>
  <c r="AZ353" i="2"/>
  <c r="BA353" i="2"/>
  <c r="BB353" i="2"/>
  <c r="BC353" i="2"/>
  <c r="BD353" i="2"/>
  <c r="BE353" i="2"/>
  <c r="BF353" i="2"/>
  <c r="BG353" i="2"/>
  <c r="BH353" i="2"/>
  <c r="BI353" i="2"/>
  <c r="BJ353" i="2"/>
  <c r="BK353" i="2"/>
  <c r="BL353" i="2"/>
  <c r="BM353" i="2"/>
  <c r="BN353" i="2"/>
  <c r="BO353" i="2"/>
  <c r="BP353" i="2"/>
  <c r="BQ353" i="2"/>
  <c r="BR353" i="2"/>
  <c r="BS353" i="2"/>
  <c r="BT353" i="2"/>
  <c r="BU353" i="2"/>
  <c r="BV353" i="2"/>
  <c r="BW353" i="2"/>
  <c r="BX353" i="2"/>
  <c r="BY353" i="2"/>
  <c r="BZ353" i="2"/>
  <c r="CA353" i="2"/>
  <c r="CB353" i="2"/>
  <c r="CC353" i="2"/>
  <c r="CD353" i="2"/>
  <c r="CE353" i="2"/>
  <c r="CF353" i="2"/>
  <c r="CG353" i="2"/>
  <c r="CH353" i="2"/>
  <c r="CI353" i="2"/>
  <c r="CJ353" i="2"/>
  <c r="CK353" i="2"/>
  <c r="CL353" i="2"/>
  <c r="CM353" i="2"/>
  <c r="CN353" i="2"/>
  <c r="CO353" i="2"/>
  <c r="CP353" i="2"/>
  <c r="A354" i="2"/>
  <c r="B354" i="2"/>
  <c r="C354" i="2"/>
  <c r="D354" i="2"/>
  <c r="E354" i="2"/>
  <c r="F354" i="2"/>
  <c r="G354" i="2"/>
  <c r="H354" i="2"/>
  <c r="I354" i="2"/>
  <c r="J354" i="2"/>
  <c r="K354" i="2"/>
  <c r="L354" i="2"/>
  <c r="M354" i="2"/>
  <c r="N354" i="2"/>
  <c r="O354" i="2"/>
  <c r="Q354" i="2"/>
  <c r="R354" i="2"/>
  <c r="S354" i="2"/>
  <c r="T354" i="2"/>
  <c r="U354" i="2"/>
  <c r="W354" i="2"/>
  <c r="X354" i="2"/>
  <c r="Y354" i="2"/>
  <c r="AA354" i="2"/>
  <c r="AB354" i="2"/>
  <c r="AC354" i="2"/>
  <c r="AD354" i="2"/>
  <c r="AE354" i="2"/>
  <c r="AF354" i="2"/>
  <c r="AG354" i="2"/>
  <c r="AH354" i="2"/>
  <c r="AI354" i="2"/>
  <c r="AJ354" i="2"/>
  <c r="AK354" i="2"/>
  <c r="AL354" i="2"/>
  <c r="AM354" i="2"/>
  <c r="AN354" i="2"/>
  <c r="AO354" i="2"/>
  <c r="AP354" i="2"/>
  <c r="AQ354" i="2"/>
  <c r="AR354" i="2"/>
  <c r="AS354" i="2"/>
  <c r="AT354" i="2"/>
  <c r="AU354" i="2"/>
  <c r="AV354" i="2"/>
  <c r="AX354" i="2"/>
  <c r="AY354" i="2"/>
  <c r="AZ354" i="2"/>
  <c r="BA354" i="2"/>
  <c r="BB354" i="2"/>
  <c r="BC354" i="2"/>
  <c r="BD354" i="2"/>
  <c r="BE354" i="2"/>
  <c r="BF354" i="2"/>
  <c r="BG354" i="2"/>
  <c r="BH354" i="2"/>
  <c r="BI354" i="2"/>
  <c r="BJ354" i="2"/>
  <c r="BK354" i="2"/>
  <c r="BL354" i="2"/>
  <c r="BM354" i="2"/>
  <c r="BN354" i="2"/>
  <c r="BO354" i="2"/>
  <c r="BP354" i="2"/>
  <c r="BQ354" i="2"/>
  <c r="BR354" i="2"/>
  <c r="BS354" i="2"/>
  <c r="BT354" i="2"/>
  <c r="BU354" i="2"/>
  <c r="BV354" i="2"/>
  <c r="BW354" i="2"/>
  <c r="BX354" i="2"/>
  <c r="BY354" i="2"/>
  <c r="BZ354" i="2"/>
  <c r="CA354" i="2"/>
  <c r="CB354" i="2"/>
  <c r="CC354" i="2"/>
  <c r="CD354" i="2"/>
  <c r="CE354" i="2"/>
  <c r="CF354" i="2"/>
  <c r="CG354" i="2"/>
  <c r="CH354" i="2"/>
  <c r="CI354" i="2"/>
  <c r="CJ354" i="2"/>
  <c r="CK354" i="2"/>
  <c r="CL354" i="2"/>
  <c r="CM354" i="2"/>
  <c r="CN354" i="2"/>
  <c r="CO354" i="2"/>
  <c r="CP354" i="2"/>
  <c r="A355" i="2"/>
  <c r="B355" i="2"/>
  <c r="C355" i="2"/>
  <c r="D355" i="2"/>
  <c r="E355" i="2"/>
  <c r="F355" i="2"/>
  <c r="G355" i="2"/>
  <c r="H355" i="2"/>
  <c r="I355" i="2"/>
  <c r="J355" i="2"/>
  <c r="K355" i="2"/>
  <c r="L355" i="2"/>
  <c r="M355" i="2"/>
  <c r="N355" i="2"/>
  <c r="O355" i="2"/>
  <c r="Q355" i="2"/>
  <c r="R355" i="2"/>
  <c r="S355" i="2"/>
  <c r="T355" i="2"/>
  <c r="U355" i="2"/>
  <c r="W355" i="2"/>
  <c r="X355" i="2"/>
  <c r="Y355" i="2"/>
  <c r="AA355" i="2"/>
  <c r="AB355" i="2"/>
  <c r="AC355" i="2"/>
  <c r="AD355" i="2"/>
  <c r="AE355" i="2"/>
  <c r="AF355" i="2"/>
  <c r="AG355" i="2"/>
  <c r="AH355" i="2"/>
  <c r="AI355" i="2"/>
  <c r="AJ355" i="2"/>
  <c r="AK355" i="2"/>
  <c r="AL355" i="2"/>
  <c r="AM355" i="2"/>
  <c r="AN355" i="2"/>
  <c r="AO355" i="2"/>
  <c r="AP355" i="2"/>
  <c r="AQ355" i="2"/>
  <c r="AR355" i="2"/>
  <c r="AS355" i="2"/>
  <c r="AT355" i="2"/>
  <c r="AU355" i="2"/>
  <c r="AV355" i="2"/>
  <c r="AX355" i="2"/>
  <c r="AY355" i="2"/>
  <c r="AZ355" i="2"/>
  <c r="BA355" i="2"/>
  <c r="BB355" i="2"/>
  <c r="BC355" i="2"/>
  <c r="BD355" i="2"/>
  <c r="BE355" i="2"/>
  <c r="BF355" i="2"/>
  <c r="BG355" i="2"/>
  <c r="BH355" i="2"/>
  <c r="BI355" i="2"/>
  <c r="BJ355" i="2"/>
  <c r="BK355" i="2"/>
  <c r="BL355" i="2"/>
  <c r="BM355" i="2"/>
  <c r="BN355" i="2"/>
  <c r="BO355" i="2"/>
  <c r="BP355" i="2"/>
  <c r="BQ355" i="2"/>
  <c r="BR355" i="2"/>
  <c r="BS355" i="2"/>
  <c r="BT355" i="2"/>
  <c r="BU355" i="2"/>
  <c r="BV355" i="2"/>
  <c r="BW355" i="2"/>
  <c r="BX355" i="2"/>
  <c r="BY355" i="2"/>
  <c r="BZ355" i="2"/>
  <c r="CA355" i="2"/>
  <c r="CB355" i="2"/>
  <c r="CC355" i="2"/>
  <c r="CD355" i="2"/>
  <c r="CE355" i="2"/>
  <c r="CF355" i="2"/>
  <c r="CG355" i="2"/>
  <c r="CH355" i="2"/>
  <c r="CI355" i="2"/>
  <c r="CJ355" i="2"/>
  <c r="CK355" i="2"/>
  <c r="CL355" i="2"/>
  <c r="CM355" i="2"/>
  <c r="CN355" i="2"/>
  <c r="CO355" i="2"/>
  <c r="CP355" i="2"/>
  <c r="A356" i="2"/>
  <c r="B356" i="2"/>
  <c r="C356" i="2"/>
  <c r="D356" i="2"/>
  <c r="E356" i="2"/>
  <c r="F356" i="2"/>
  <c r="G356" i="2"/>
  <c r="H356" i="2"/>
  <c r="I356" i="2"/>
  <c r="J356" i="2"/>
  <c r="K356" i="2"/>
  <c r="L356" i="2"/>
  <c r="M356" i="2"/>
  <c r="N356" i="2"/>
  <c r="O356" i="2"/>
  <c r="Q356" i="2"/>
  <c r="R356" i="2"/>
  <c r="S356" i="2"/>
  <c r="T356" i="2"/>
  <c r="U356" i="2"/>
  <c r="W356" i="2"/>
  <c r="X356" i="2"/>
  <c r="Y356" i="2"/>
  <c r="AA356" i="2"/>
  <c r="AB356" i="2"/>
  <c r="AC356" i="2"/>
  <c r="AD356" i="2"/>
  <c r="AE356" i="2"/>
  <c r="AF356" i="2"/>
  <c r="AG356" i="2"/>
  <c r="AH356" i="2"/>
  <c r="AI356" i="2"/>
  <c r="AJ356" i="2"/>
  <c r="AK356" i="2"/>
  <c r="AL356" i="2"/>
  <c r="AM356" i="2"/>
  <c r="AN356" i="2"/>
  <c r="AO356" i="2"/>
  <c r="AP356" i="2"/>
  <c r="AQ356" i="2"/>
  <c r="AR356" i="2"/>
  <c r="AS356" i="2"/>
  <c r="AT356" i="2"/>
  <c r="AU356" i="2"/>
  <c r="AV356" i="2"/>
  <c r="AX356" i="2"/>
  <c r="AY356" i="2"/>
  <c r="AZ356" i="2"/>
  <c r="BA356" i="2"/>
  <c r="BB356" i="2"/>
  <c r="BC356" i="2"/>
  <c r="BD356" i="2"/>
  <c r="BE356" i="2"/>
  <c r="BF356" i="2"/>
  <c r="BG356" i="2"/>
  <c r="BH356" i="2"/>
  <c r="BI356" i="2"/>
  <c r="BJ356" i="2"/>
  <c r="BK356" i="2"/>
  <c r="BL356" i="2"/>
  <c r="BM356" i="2"/>
  <c r="BN356" i="2"/>
  <c r="BO356" i="2"/>
  <c r="BP356" i="2"/>
  <c r="BQ356" i="2"/>
  <c r="BR356" i="2"/>
  <c r="BS356" i="2"/>
  <c r="BT356" i="2"/>
  <c r="BU356" i="2"/>
  <c r="BV356" i="2"/>
  <c r="BW356" i="2"/>
  <c r="BX356" i="2"/>
  <c r="BY356" i="2"/>
  <c r="BZ356" i="2"/>
  <c r="CA356" i="2"/>
  <c r="CB356" i="2"/>
  <c r="CC356" i="2"/>
  <c r="CD356" i="2"/>
  <c r="CE356" i="2"/>
  <c r="CF356" i="2"/>
  <c r="CG356" i="2"/>
  <c r="CH356" i="2"/>
  <c r="CI356" i="2"/>
  <c r="CJ356" i="2"/>
  <c r="CK356" i="2"/>
  <c r="CL356" i="2"/>
  <c r="CM356" i="2"/>
  <c r="CN356" i="2"/>
  <c r="CO356" i="2"/>
  <c r="CP356" i="2"/>
  <c r="A357" i="2"/>
  <c r="B357" i="2"/>
  <c r="C357" i="2"/>
  <c r="D357" i="2"/>
  <c r="E357" i="2"/>
  <c r="F357" i="2"/>
  <c r="G357" i="2"/>
  <c r="H357" i="2"/>
  <c r="I357" i="2"/>
  <c r="J357" i="2"/>
  <c r="K357" i="2"/>
  <c r="L357" i="2"/>
  <c r="M357" i="2"/>
  <c r="N357" i="2"/>
  <c r="O357" i="2"/>
  <c r="Q357" i="2"/>
  <c r="R357" i="2"/>
  <c r="S357" i="2"/>
  <c r="T357" i="2"/>
  <c r="U357" i="2"/>
  <c r="W357" i="2"/>
  <c r="X357" i="2"/>
  <c r="Y357" i="2"/>
  <c r="AA357" i="2"/>
  <c r="AB357" i="2"/>
  <c r="AC357" i="2"/>
  <c r="AD357" i="2"/>
  <c r="AE357" i="2"/>
  <c r="AF357" i="2"/>
  <c r="AG357" i="2"/>
  <c r="AH357" i="2"/>
  <c r="AI357" i="2"/>
  <c r="AJ357" i="2"/>
  <c r="AK357" i="2"/>
  <c r="AL357" i="2"/>
  <c r="AM357" i="2"/>
  <c r="AN357" i="2"/>
  <c r="AO357" i="2"/>
  <c r="AP357" i="2"/>
  <c r="AQ357" i="2"/>
  <c r="AR357" i="2"/>
  <c r="AS357" i="2"/>
  <c r="AT357" i="2"/>
  <c r="AU357" i="2"/>
  <c r="AV357" i="2"/>
  <c r="AX357" i="2"/>
  <c r="AY357" i="2"/>
  <c r="AZ357" i="2"/>
  <c r="BA357" i="2"/>
  <c r="BB357" i="2"/>
  <c r="BC357" i="2"/>
  <c r="BD357" i="2"/>
  <c r="BE357" i="2"/>
  <c r="BF357" i="2"/>
  <c r="BG357" i="2"/>
  <c r="BH357" i="2"/>
  <c r="BI357" i="2"/>
  <c r="BJ357" i="2"/>
  <c r="BK357" i="2"/>
  <c r="BL357" i="2"/>
  <c r="BM357" i="2"/>
  <c r="BN357" i="2"/>
  <c r="BO357" i="2"/>
  <c r="BP357" i="2"/>
  <c r="BQ357" i="2"/>
  <c r="BR357" i="2"/>
  <c r="BS357" i="2"/>
  <c r="BT357" i="2"/>
  <c r="BU357" i="2"/>
  <c r="BV357" i="2"/>
  <c r="BW357" i="2"/>
  <c r="BX357" i="2"/>
  <c r="BY357" i="2"/>
  <c r="BZ357" i="2"/>
  <c r="CA357" i="2"/>
  <c r="CB357" i="2"/>
  <c r="CC357" i="2"/>
  <c r="CD357" i="2"/>
  <c r="CE357" i="2"/>
  <c r="CF357" i="2"/>
  <c r="CG357" i="2"/>
  <c r="CH357" i="2"/>
  <c r="CI357" i="2"/>
  <c r="CJ357" i="2"/>
  <c r="CK357" i="2"/>
  <c r="CL357" i="2"/>
  <c r="CM357" i="2"/>
  <c r="CN357" i="2"/>
  <c r="CO357" i="2"/>
  <c r="CP357" i="2"/>
  <c r="A358" i="2"/>
  <c r="B358" i="2"/>
  <c r="C358" i="2"/>
  <c r="D358" i="2"/>
  <c r="E358" i="2"/>
  <c r="F358" i="2"/>
  <c r="G358" i="2"/>
  <c r="H358" i="2"/>
  <c r="I358" i="2"/>
  <c r="J358" i="2"/>
  <c r="K358" i="2"/>
  <c r="L358" i="2"/>
  <c r="M358" i="2"/>
  <c r="N358" i="2"/>
  <c r="O358" i="2"/>
  <c r="Q358" i="2"/>
  <c r="R358" i="2"/>
  <c r="S358" i="2"/>
  <c r="T358" i="2"/>
  <c r="U358" i="2"/>
  <c r="W358" i="2"/>
  <c r="X358" i="2"/>
  <c r="Y358" i="2"/>
  <c r="AA358" i="2"/>
  <c r="AB358" i="2"/>
  <c r="AC358" i="2"/>
  <c r="AD358" i="2"/>
  <c r="AE358" i="2"/>
  <c r="AF358" i="2"/>
  <c r="AG358" i="2"/>
  <c r="AH358" i="2"/>
  <c r="AI358" i="2"/>
  <c r="AJ358" i="2"/>
  <c r="AK358" i="2"/>
  <c r="AL358" i="2"/>
  <c r="AM358" i="2"/>
  <c r="AN358" i="2"/>
  <c r="AO358" i="2"/>
  <c r="AP358" i="2"/>
  <c r="AQ358" i="2"/>
  <c r="AR358" i="2"/>
  <c r="AS358" i="2"/>
  <c r="AT358" i="2"/>
  <c r="AU358" i="2"/>
  <c r="AV358" i="2"/>
  <c r="AX358" i="2"/>
  <c r="AY358" i="2"/>
  <c r="AZ358" i="2"/>
  <c r="BA358" i="2"/>
  <c r="BB358" i="2"/>
  <c r="BC358" i="2"/>
  <c r="BD358" i="2"/>
  <c r="BE358" i="2"/>
  <c r="BF358" i="2"/>
  <c r="BG358" i="2"/>
  <c r="BH358" i="2"/>
  <c r="BI358" i="2"/>
  <c r="BJ358" i="2"/>
  <c r="BK358" i="2"/>
  <c r="BL358" i="2"/>
  <c r="BM358" i="2"/>
  <c r="BN358" i="2"/>
  <c r="BO358" i="2"/>
  <c r="BP358" i="2"/>
  <c r="BQ358" i="2"/>
  <c r="BR358" i="2"/>
  <c r="BS358" i="2"/>
  <c r="BT358" i="2"/>
  <c r="BU358" i="2"/>
  <c r="BV358" i="2"/>
  <c r="BW358" i="2"/>
  <c r="BX358" i="2"/>
  <c r="BY358" i="2"/>
  <c r="BZ358" i="2"/>
  <c r="CA358" i="2"/>
  <c r="CB358" i="2"/>
  <c r="CC358" i="2"/>
  <c r="CD358" i="2"/>
  <c r="CE358" i="2"/>
  <c r="CF358" i="2"/>
  <c r="CG358" i="2"/>
  <c r="CH358" i="2"/>
  <c r="CI358" i="2"/>
  <c r="CJ358" i="2"/>
  <c r="CK358" i="2"/>
  <c r="CL358" i="2"/>
  <c r="CM358" i="2"/>
  <c r="CN358" i="2"/>
  <c r="CO358" i="2"/>
  <c r="CP358" i="2"/>
  <c r="A359" i="2"/>
  <c r="B359" i="2"/>
  <c r="C359" i="2"/>
  <c r="D359" i="2"/>
  <c r="E359" i="2"/>
  <c r="F359" i="2"/>
  <c r="G359" i="2"/>
  <c r="H359" i="2"/>
  <c r="I359" i="2"/>
  <c r="J359" i="2"/>
  <c r="K359" i="2"/>
  <c r="L359" i="2"/>
  <c r="M359" i="2"/>
  <c r="N359" i="2"/>
  <c r="O359" i="2"/>
  <c r="Q359" i="2"/>
  <c r="R359" i="2"/>
  <c r="S359" i="2"/>
  <c r="T359" i="2"/>
  <c r="U359" i="2"/>
  <c r="W359" i="2"/>
  <c r="X359" i="2"/>
  <c r="Y359" i="2"/>
  <c r="AA359" i="2"/>
  <c r="AB359" i="2"/>
  <c r="AC359" i="2"/>
  <c r="AD359" i="2"/>
  <c r="AE359" i="2"/>
  <c r="AF359" i="2"/>
  <c r="AG359" i="2"/>
  <c r="AH359" i="2"/>
  <c r="AI359" i="2"/>
  <c r="AJ359" i="2"/>
  <c r="AK359" i="2"/>
  <c r="AL359" i="2"/>
  <c r="AM359" i="2"/>
  <c r="AN359" i="2"/>
  <c r="AO359" i="2"/>
  <c r="AP359" i="2"/>
  <c r="AQ359" i="2"/>
  <c r="AR359" i="2"/>
  <c r="AS359" i="2"/>
  <c r="AT359" i="2"/>
  <c r="AU359" i="2"/>
  <c r="AV359" i="2"/>
  <c r="AX359" i="2"/>
  <c r="AY359" i="2"/>
  <c r="AZ359" i="2"/>
  <c r="BA359" i="2"/>
  <c r="BB359" i="2"/>
  <c r="BC359" i="2"/>
  <c r="BD359" i="2"/>
  <c r="BE359" i="2"/>
  <c r="BF359" i="2"/>
  <c r="BG359" i="2"/>
  <c r="BH359" i="2"/>
  <c r="BI359" i="2"/>
  <c r="BJ359" i="2"/>
  <c r="BK359" i="2"/>
  <c r="BL359" i="2"/>
  <c r="BM359" i="2"/>
  <c r="BN359" i="2"/>
  <c r="BO359" i="2"/>
  <c r="BP359" i="2"/>
  <c r="BQ359" i="2"/>
  <c r="BR359" i="2"/>
  <c r="BS359" i="2"/>
  <c r="BT359" i="2"/>
  <c r="BU359" i="2"/>
  <c r="BV359" i="2"/>
  <c r="BW359" i="2"/>
  <c r="BX359" i="2"/>
  <c r="BY359" i="2"/>
  <c r="BZ359" i="2"/>
  <c r="CA359" i="2"/>
  <c r="CB359" i="2"/>
  <c r="CC359" i="2"/>
  <c r="CD359" i="2"/>
  <c r="CE359" i="2"/>
  <c r="CF359" i="2"/>
  <c r="CG359" i="2"/>
  <c r="CH359" i="2"/>
  <c r="CI359" i="2"/>
  <c r="CJ359" i="2"/>
  <c r="CK359" i="2"/>
  <c r="CL359" i="2"/>
  <c r="CM359" i="2"/>
  <c r="CN359" i="2"/>
  <c r="CO359" i="2"/>
  <c r="CP359" i="2"/>
  <c r="A360" i="2"/>
  <c r="B360" i="2"/>
  <c r="C360" i="2"/>
  <c r="D360" i="2"/>
  <c r="E360" i="2"/>
  <c r="F360" i="2"/>
  <c r="G360" i="2"/>
  <c r="H360" i="2"/>
  <c r="I360" i="2"/>
  <c r="J360" i="2"/>
  <c r="K360" i="2"/>
  <c r="L360" i="2"/>
  <c r="M360" i="2"/>
  <c r="N360" i="2"/>
  <c r="O360" i="2"/>
  <c r="Q360" i="2"/>
  <c r="R360" i="2"/>
  <c r="S360" i="2"/>
  <c r="T360" i="2"/>
  <c r="U360" i="2"/>
  <c r="W360" i="2"/>
  <c r="X360" i="2"/>
  <c r="Y360" i="2"/>
  <c r="AA360" i="2"/>
  <c r="AB360" i="2"/>
  <c r="AC360" i="2"/>
  <c r="AD360" i="2"/>
  <c r="AE360" i="2"/>
  <c r="AF360" i="2"/>
  <c r="AG360" i="2"/>
  <c r="AH360" i="2"/>
  <c r="AI360" i="2"/>
  <c r="AJ360" i="2"/>
  <c r="AK360" i="2"/>
  <c r="AL360" i="2"/>
  <c r="AM360" i="2"/>
  <c r="AN360" i="2"/>
  <c r="AO360" i="2"/>
  <c r="AP360" i="2"/>
  <c r="AQ360" i="2"/>
  <c r="AR360" i="2"/>
  <c r="AS360" i="2"/>
  <c r="AT360" i="2"/>
  <c r="AU360" i="2"/>
  <c r="AV360" i="2"/>
  <c r="AX360" i="2"/>
  <c r="AY360" i="2"/>
  <c r="AZ360" i="2"/>
  <c r="BA360" i="2"/>
  <c r="BB360" i="2"/>
  <c r="BC360" i="2"/>
  <c r="BD360" i="2"/>
  <c r="BE360" i="2"/>
  <c r="BF360" i="2"/>
  <c r="BG360" i="2"/>
  <c r="BH360" i="2"/>
  <c r="BI360" i="2"/>
  <c r="BJ360" i="2"/>
  <c r="BK360" i="2"/>
  <c r="BL360" i="2"/>
  <c r="BM360" i="2"/>
  <c r="BN360" i="2"/>
  <c r="BO360" i="2"/>
  <c r="BP360" i="2"/>
  <c r="BQ360" i="2"/>
  <c r="BR360" i="2"/>
  <c r="BS360" i="2"/>
  <c r="BT360" i="2"/>
  <c r="BU360" i="2"/>
  <c r="BV360" i="2"/>
  <c r="BW360" i="2"/>
  <c r="BX360" i="2"/>
  <c r="BY360" i="2"/>
  <c r="BZ360" i="2"/>
  <c r="CA360" i="2"/>
  <c r="CB360" i="2"/>
  <c r="CC360" i="2"/>
  <c r="CD360" i="2"/>
  <c r="CE360" i="2"/>
  <c r="CF360" i="2"/>
  <c r="CG360" i="2"/>
  <c r="CH360" i="2"/>
  <c r="CI360" i="2"/>
  <c r="CJ360" i="2"/>
  <c r="CK360" i="2"/>
  <c r="CL360" i="2"/>
  <c r="CM360" i="2"/>
  <c r="CN360" i="2"/>
  <c r="CO360" i="2"/>
  <c r="CP360" i="2"/>
  <c r="A361" i="2"/>
  <c r="B361" i="2"/>
  <c r="C361" i="2"/>
  <c r="D361" i="2"/>
  <c r="E361" i="2"/>
  <c r="F361" i="2"/>
  <c r="G361" i="2"/>
  <c r="H361" i="2"/>
  <c r="I361" i="2"/>
  <c r="J361" i="2"/>
  <c r="K361" i="2"/>
  <c r="L361" i="2"/>
  <c r="M361" i="2"/>
  <c r="N361" i="2"/>
  <c r="O361" i="2"/>
  <c r="Q361" i="2"/>
  <c r="R361" i="2"/>
  <c r="S361" i="2"/>
  <c r="T361" i="2"/>
  <c r="U361" i="2"/>
  <c r="W361" i="2"/>
  <c r="X361" i="2"/>
  <c r="Y361" i="2"/>
  <c r="AA361" i="2"/>
  <c r="AB361" i="2"/>
  <c r="AC361" i="2"/>
  <c r="AD361" i="2"/>
  <c r="AE361" i="2"/>
  <c r="AF361" i="2"/>
  <c r="AG361" i="2"/>
  <c r="AH361" i="2"/>
  <c r="AI361" i="2"/>
  <c r="AJ361" i="2"/>
  <c r="AK361" i="2"/>
  <c r="AL361" i="2"/>
  <c r="AM361" i="2"/>
  <c r="AN361" i="2"/>
  <c r="AO361" i="2"/>
  <c r="AP361" i="2"/>
  <c r="AQ361" i="2"/>
  <c r="AR361" i="2"/>
  <c r="AS361" i="2"/>
  <c r="AT361" i="2"/>
  <c r="AU361" i="2"/>
  <c r="AV361" i="2"/>
  <c r="AX361" i="2"/>
  <c r="AY361" i="2"/>
  <c r="AZ361" i="2"/>
  <c r="BA361" i="2"/>
  <c r="BB361" i="2"/>
  <c r="BC361" i="2"/>
  <c r="BD361" i="2"/>
  <c r="BE361" i="2"/>
  <c r="BF361" i="2"/>
  <c r="BG361" i="2"/>
  <c r="BH361" i="2"/>
  <c r="BI361" i="2"/>
  <c r="BJ361" i="2"/>
  <c r="BK361" i="2"/>
  <c r="BL361" i="2"/>
  <c r="BM361" i="2"/>
  <c r="BN361" i="2"/>
  <c r="BO361" i="2"/>
  <c r="BP361" i="2"/>
  <c r="BQ361" i="2"/>
  <c r="BR361" i="2"/>
  <c r="BS361" i="2"/>
  <c r="BT361" i="2"/>
  <c r="BU361" i="2"/>
  <c r="BV361" i="2"/>
  <c r="BW361" i="2"/>
  <c r="BX361" i="2"/>
  <c r="BY361" i="2"/>
  <c r="BZ361" i="2"/>
  <c r="CA361" i="2"/>
  <c r="CB361" i="2"/>
  <c r="CC361" i="2"/>
  <c r="CD361" i="2"/>
  <c r="CE361" i="2"/>
  <c r="CF361" i="2"/>
  <c r="CG361" i="2"/>
  <c r="CH361" i="2"/>
  <c r="CI361" i="2"/>
  <c r="CJ361" i="2"/>
  <c r="CK361" i="2"/>
  <c r="CL361" i="2"/>
  <c r="CM361" i="2"/>
  <c r="CN361" i="2"/>
  <c r="CO361" i="2"/>
  <c r="CP361" i="2"/>
  <c r="A362" i="2"/>
  <c r="B362" i="2"/>
  <c r="C362" i="2"/>
  <c r="D362" i="2"/>
  <c r="E362" i="2"/>
  <c r="F362" i="2"/>
  <c r="G362" i="2"/>
  <c r="H362" i="2"/>
  <c r="I362" i="2"/>
  <c r="J362" i="2"/>
  <c r="K362" i="2"/>
  <c r="L362" i="2"/>
  <c r="M362" i="2"/>
  <c r="N362" i="2"/>
  <c r="O362" i="2"/>
  <c r="Q362" i="2"/>
  <c r="R362" i="2"/>
  <c r="S362" i="2"/>
  <c r="T362" i="2"/>
  <c r="U362" i="2"/>
  <c r="W362" i="2"/>
  <c r="X362" i="2"/>
  <c r="Y362" i="2"/>
  <c r="AA362" i="2"/>
  <c r="AB362" i="2"/>
  <c r="AC362" i="2"/>
  <c r="AD362" i="2"/>
  <c r="AE362" i="2"/>
  <c r="AF362" i="2"/>
  <c r="AG362" i="2"/>
  <c r="AH362" i="2"/>
  <c r="AI362" i="2"/>
  <c r="AJ362" i="2"/>
  <c r="AK362" i="2"/>
  <c r="AL362" i="2"/>
  <c r="AM362" i="2"/>
  <c r="AN362" i="2"/>
  <c r="AO362" i="2"/>
  <c r="AP362" i="2"/>
  <c r="AQ362" i="2"/>
  <c r="AR362" i="2"/>
  <c r="AS362" i="2"/>
  <c r="AT362" i="2"/>
  <c r="AU362" i="2"/>
  <c r="AV362" i="2"/>
  <c r="AX362" i="2"/>
  <c r="AY362" i="2"/>
  <c r="AZ362" i="2"/>
  <c r="BA362" i="2"/>
  <c r="BB362" i="2"/>
  <c r="BC362" i="2"/>
  <c r="BD362" i="2"/>
  <c r="BE362" i="2"/>
  <c r="BF362" i="2"/>
  <c r="BG362" i="2"/>
  <c r="BH362" i="2"/>
  <c r="BI362" i="2"/>
  <c r="BJ362" i="2"/>
  <c r="BK362" i="2"/>
  <c r="BL362" i="2"/>
  <c r="BM362" i="2"/>
  <c r="BN362" i="2"/>
  <c r="BO362" i="2"/>
  <c r="BP362" i="2"/>
  <c r="BQ362" i="2"/>
  <c r="BR362" i="2"/>
  <c r="BS362" i="2"/>
  <c r="BT362" i="2"/>
  <c r="BU362" i="2"/>
  <c r="BV362" i="2"/>
  <c r="BW362" i="2"/>
  <c r="BX362" i="2"/>
  <c r="BY362" i="2"/>
  <c r="BZ362" i="2"/>
  <c r="CA362" i="2"/>
  <c r="CB362" i="2"/>
  <c r="CC362" i="2"/>
  <c r="CD362" i="2"/>
  <c r="CE362" i="2"/>
  <c r="CF362" i="2"/>
  <c r="CG362" i="2"/>
  <c r="CH362" i="2"/>
  <c r="CI362" i="2"/>
  <c r="CJ362" i="2"/>
  <c r="CK362" i="2"/>
  <c r="CL362" i="2"/>
  <c r="CM362" i="2"/>
  <c r="CN362" i="2"/>
  <c r="CO362" i="2"/>
  <c r="CP362" i="2"/>
  <c r="A363" i="2"/>
  <c r="B363" i="2"/>
  <c r="C363" i="2"/>
  <c r="D363" i="2"/>
  <c r="E363" i="2"/>
  <c r="F363" i="2"/>
  <c r="G363" i="2"/>
  <c r="H363" i="2"/>
  <c r="I363" i="2"/>
  <c r="J363" i="2"/>
  <c r="K363" i="2"/>
  <c r="L363" i="2"/>
  <c r="M363" i="2"/>
  <c r="N363" i="2"/>
  <c r="O363" i="2"/>
  <c r="Q363" i="2"/>
  <c r="R363" i="2"/>
  <c r="S363" i="2"/>
  <c r="T363" i="2"/>
  <c r="U363" i="2"/>
  <c r="W363" i="2"/>
  <c r="X363" i="2"/>
  <c r="Y363" i="2"/>
  <c r="AA363" i="2"/>
  <c r="AB363" i="2"/>
  <c r="AC363" i="2"/>
  <c r="AD363" i="2"/>
  <c r="AE363" i="2"/>
  <c r="AF363" i="2"/>
  <c r="AG363" i="2"/>
  <c r="AH363" i="2"/>
  <c r="AI363" i="2"/>
  <c r="AJ363" i="2"/>
  <c r="AK363" i="2"/>
  <c r="AL363" i="2"/>
  <c r="AM363" i="2"/>
  <c r="AN363" i="2"/>
  <c r="AO363" i="2"/>
  <c r="AP363" i="2"/>
  <c r="AQ363" i="2"/>
  <c r="AR363" i="2"/>
  <c r="AS363" i="2"/>
  <c r="AT363" i="2"/>
  <c r="AU363" i="2"/>
  <c r="AV363" i="2"/>
  <c r="AX363" i="2"/>
  <c r="AY363" i="2"/>
  <c r="AZ363" i="2"/>
  <c r="BA363" i="2"/>
  <c r="BB363" i="2"/>
  <c r="BC363" i="2"/>
  <c r="BD363" i="2"/>
  <c r="BE363" i="2"/>
  <c r="BF363" i="2"/>
  <c r="BG363" i="2"/>
  <c r="BH363" i="2"/>
  <c r="BI363" i="2"/>
  <c r="BJ363" i="2"/>
  <c r="BK363" i="2"/>
  <c r="BL363" i="2"/>
  <c r="BM363" i="2"/>
  <c r="BN363" i="2"/>
  <c r="BO363" i="2"/>
  <c r="BP363" i="2"/>
  <c r="BQ363" i="2"/>
  <c r="BR363" i="2"/>
  <c r="BS363" i="2"/>
  <c r="BT363" i="2"/>
  <c r="BU363" i="2"/>
  <c r="BV363" i="2"/>
  <c r="BW363" i="2"/>
  <c r="BX363" i="2"/>
  <c r="BY363" i="2"/>
  <c r="BZ363" i="2"/>
  <c r="CA363" i="2"/>
  <c r="CB363" i="2"/>
  <c r="CC363" i="2"/>
  <c r="CD363" i="2"/>
  <c r="CE363" i="2"/>
  <c r="CF363" i="2"/>
  <c r="CG363" i="2"/>
  <c r="CH363" i="2"/>
  <c r="CI363" i="2"/>
  <c r="CJ363" i="2"/>
  <c r="CK363" i="2"/>
  <c r="CL363" i="2"/>
  <c r="CM363" i="2"/>
  <c r="CN363" i="2"/>
  <c r="CO363" i="2"/>
  <c r="CP363" i="2"/>
  <c r="A364" i="2"/>
  <c r="B364" i="2"/>
  <c r="C364" i="2"/>
  <c r="D364" i="2"/>
  <c r="E364" i="2"/>
  <c r="F364" i="2"/>
  <c r="G364" i="2"/>
  <c r="H364" i="2"/>
  <c r="I364" i="2"/>
  <c r="J364" i="2"/>
  <c r="K364" i="2"/>
  <c r="L364" i="2"/>
  <c r="M364" i="2"/>
  <c r="N364" i="2"/>
  <c r="O364" i="2"/>
  <c r="Q364" i="2"/>
  <c r="R364" i="2"/>
  <c r="S364" i="2"/>
  <c r="T364" i="2"/>
  <c r="U364" i="2"/>
  <c r="W364" i="2"/>
  <c r="X364" i="2"/>
  <c r="Y364" i="2"/>
  <c r="AA364" i="2"/>
  <c r="AB364" i="2"/>
  <c r="AC364" i="2"/>
  <c r="AD364" i="2"/>
  <c r="AE364" i="2"/>
  <c r="AF364" i="2"/>
  <c r="AG364" i="2"/>
  <c r="AH364" i="2"/>
  <c r="AI364" i="2"/>
  <c r="AJ364" i="2"/>
  <c r="AK364" i="2"/>
  <c r="AL364" i="2"/>
  <c r="AM364" i="2"/>
  <c r="AN364" i="2"/>
  <c r="AO364" i="2"/>
  <c r="AP364" i="2"/>
  <c r="AQ364" i="2"/>
  <c r="AR364" i="2"/>
  <c r="AS364" i="2"/>
  <c r="AT364" i="2"/>
  <c r="AU364" i="2"/>
  <c r="AV364" i="2"/>
  <c r="AX364" i="2"/>
  <c r="AY364" i="2"/>
  <c r="AZ364" i="2"/>
  <c r="BA364" i="2"/>
  <c r="BB364" i="2"/>
  <c r="BC364" i="2"/>
  <c r="BD364" i="2"/>
  <c r="BE364" i="2"/>
  <c r="BF364" i="2"/>
  <c r="BG364" i="2"/>
  <c r="BH364" i="2"/>
  <c r="BI364" i="2"/>
  <c r="BJ364" i="2"/>
  <c r="BK364" i="2"/>
  <c r="BL364" i="2"/>
  <c r="BM364" i="2"/>
  <c r="BN364" i="2"/>
  <c r="BO364" i="2"/>
  <c r="BP364" i="2"/>
  <c r="BQ364" i="2"/>
  <c r="BR364" i="2"/>
  <c r="BS364" i="2"/>
  <c r="BT364" i="2"/>
  <c r="BU364" i="2"/>
  <c r="BV364" i="2"/>
  <c r="BW364" i="2"/>
  <c r="BX364" i="2"/>
  <c r="BY364" i="2"/>
  <c r="BZ364" i="2"/>
  <c r="CA364" i="2"/>
  <c r="CB364" i="2"/>
  <c r="CC364" i="2"/>
  <c r="CD364" i="2"/>
  <c r="CE364" i="2"/>
  <c r="CF364" i="2"/>
  <c r="CG364" i="2"/>
  <c r="CH364" i="2"/>
  <c r="CI364" i="2"/>
  <c r="CJ364" i="2"/>
  <c r="CK364" i="2"/>
  <c r="CL364" i="2"/>
  <c r="CM364" i="2"/>
  <c r="CN364" i="2"/>
  <c r="CO364" i="2"/>
  <c r="CP364" i="2"/>
  <c r="A365" i="2"/>
  <c r="B365" i="2"/>
  <c r="C365" i="2"/>
  <c r="D365" i="2"/>
  <c r="E365" i="2"/>
  <c r="F365" i="2"/>
  <c r="G365" i="2"/>
  <c r="H365" i="2"/>
  <c r="I365" i="2"/>
  <c r="J365" i="2"/>
  <c r="K365" i="2"/>
  <c r="L365" i="2"/>
  <c r="M365" i="2"/>
  <c r="N365" i="2"/>
  <c r="O365" i="2"/>
  <c r="Q365" i="2"/>
  <c r="R365" i="2"/>
  <c r="S365" i="2"/>
  <c r="T365" i="2"/>
  <c r="U365" i="2"/>
  <c r="W365" i="2"/>
  <c r="X365" i="2"/>
  <c r="Y365" i="2"/>
  <c r="AA365" i="2"/>
  <c r="AB365" i="2"/>
  <c r="AC365" i="2"/>
  <c r="AD365" i="2"/>
  <c r="AE365" i="2"/>
  <c r="AF365" i="2"/>
  <c r="AG365" i="2"/>
  <c r="AH365" i="2"/>
  <c r="AI365" i="2"/>
  <c r="AJ365" i="2"/>
  <c r="AK365" i="2"/>
  <c r="AL365" i="2"/>
  <c r="AM365" i="2"/>
  <c r="AN365" i="2"/>
  <c r="AO365" i="2"/>
  <c r="AP365" i="2"/>
  <c r="AQ365" i="2"/>
  <c r="AR365" i="2"/>
  <c r="AS365" i="2"/>
  <c r="AT365" i="2"/>
  <c r="AU365" i="2"/>
  <c r="AV365" i="2"/>
  <c r="AX365" i="2"/>
  <c r="AY365" i="2"/>
  <c r="AZ365" i="2"/>
  <c r="BA365" i="2"/>
  <c r="BB365" i="2"/>
  <c r="BC365" i="2"/>
  <c r="BD365" i="2"/>
  <c r="BE365" i="2"/>
  <c r="BF365" i="2"/>
  <c r="BG365" i="2"/>
  <c r="BH365" i="2"/>
  <c r="BI365" i="2"/>
  <c r="BJ365" i="2"/>
  <c r="BK365" i="2"/>
  <c r="BL365" i="2"/>
  <c r="BM365" i="2"/>
  <c r="BN365" i="2"/>
  <c r="BO365" i="2"/>
  <c r="BP365" i="2"/>
  <c r="BQ365" i="2"/>
  <c r="BR365" i="2"/>
  <c r="BS365" i="2"/>
  <c r="BT365" i="2"/>
  <c r="BU365" i="2"/>
  <c r="BV365" i="2"/>
  <c r="BW365" i="2"/>
  <c r="BX365" i="2"/>
  <c r="BY365" i="2"/>
  <c r="BZ365" i="2"/>
  <c r="CA365" i="2"/>
  <c r="CB365" i="2"/>
  <c r="CC365" i="2"/>
  <c r="CD365" i="2"/>
  <c r="CE365" i="2"/>
  <c r="CF365" i="2"/>
  <c r="CG365" i="2"/>
  <c r="CH365" i="2"/>
  <c r="CI365" i="2"/>
  <c r="CJ365" i="2"/>
  <c r="CK365" i="2"/>
  <c r="CL365" i="2"/>
  <c r="CM365" i="2"/>
  <c r="CN365" i="2"/>
  <c r="CO365" i="2"/>
  <c r="CP365" i="2"/>
  <c r="A366" i="2"/>
  <c r="B366" i="2"/>
  <c r="C366" i="2"/>
  <c r="D366" i="2"/>
  <c r="E366" i="2"/>
  <c r="F366" i="2"/>
  <c r="G366" i="2"/>
  <c r="H366" i="2"/>
  <c r="I366" i="2"/>
  <c r="J366" i="2"/>
  <c r="K366" i="2"/>
  <c r="L366" i="2"/>
  <c r="M366" i="2"/>
  <c r="N366" i="2"/>
  <c r="O366" i="2"/>
  <c r="Q366" i="2"/>
  <c r="R366" i="2"/>
  <c r="S366" i="2"/>
  <c r="T366" i="2"/>
  <c r="U366" i="2"/>
  <c r="W366" i="2"/>
  <c r="X366" i="2"/>
  <c r="Y366" i="2"/>
  <c r="AA366" i="2"/>
  <c r="AB366" i="2"/>
  <c r="AC366" i="2"/>
  <c r="AD366" i="2"/>
  <c r="AE366" i="2"/>
  <c r="AF366" i="2"/>
  <c r="AG366" i="2"/>
  <c r="AH366" i="2"/>
  <c r="AI366" i="2"/>
  <c r="AJ366" i="2"/>
  <c r="AK366" i="2"/>
  <c r="AL366" i="2"/>
  <c r="AM366" i="2"/>
  <c r="AN366" i="2"/>
  <c r="AO366" i="2"/>
  <c r="AP366" i="2"/>
  <c r="AQ366" i="2"/>
  <c r="AR366" i="2"/>
  <c r="AS366" i="2"/>
  <c r="AT366" i="2"/>
  <c r="AU366" i="2"/>
  <c r="AV366" i="2"/>
  <c r="AX366" i="2"/>
  <c r="AY366" i="2"/>
  <c r="AZ366" i="2"/>
  <c r="BA366" i="2"/>
  <c r="BB366" i="2"/>
  <c r="BC366" i="2"/>
  <c r="BD366" i="2"/>
  <c r="BE366" i="2"/>
  <c r="BF366" i="2"/>
  <c r="BG366" i="2"/>
  <c r="BH366" i="2"/>
  <c r="BI366" i="2"/>
  <c r="BJ366" i="2"/>
  <c r="BK366" i="2"/>
  <c r="BL366" i="2"/>
  <c r="BM366" i="2"/>
  <c r="BN366" i="2"/>
  <c r="BO366" i="2"/>
  <c r="BP366" i="2"/>
  <c r="BQ366" i="2"/>
  <c r="BR366" i="2"/>
  <c r="BS366" i="2"/>
  <c r="BT366" i="2"/>
  <c r="BU366" i="2"/>
  <c r="BV366" i="2"/>
  <c r="BW366" i="2"/>
  <c r="BX366" i="2"/>
  <c r="BY366" i="2"/>
  <c r="BZ366" i="2"/>
  <c r="CA366" i="2"/>
  <c r="CB366" i="2"/>
  <c r="CC366" i="2"/>
  <c r="CD366" i="2"/>
  <c r="CE366" i="2"/>
  <c r="CF366" i="2"/>
  <c r="CG366" i="2"/>
  <c r="CH366" i="2"/>
  <c r="CI366" i="2"/>
  <c r="CJ366" i="2"/>
  <c r="CK366" i="2"/>
  <c r="CL366" i="2"/>
  <c r="CM366" i="2"/>
  <c r="CN366" i="2"/>
  <c r="CO366" i="2"/>
  <c r="CP366" i="2"/>
  <c r="A367" i="2"/>
  <c r="B367" i="2"/>
  <c r="C367" i="2"/>
  <c r="D367" i="2"/>
  <c r="E367" i="2"/>
  <c r="F367" i="2"/>
  <c r="G367" i="2"/>
  <c r="H367" i="2"/>
  <c r="I367" i="2"/>
  <c r="J367" i="2"/>
  <c r="K367" i="2"/>
  <c r="L367" i="2"/>
  <c r="M367" i="2"/>
  <c r="N367" i="2"/>
  <c r="O367" i="2"/>
  <c r="Q367" i="2"/>
  <c r="R367" i="2"/>
  <c r="S367" i="2"/>
  <c r="T367" i="2"/>
  <c r="U367" i="2"/>
  <c r="W367" i="2"/>
  <c r="X367" i="2"/>
  <c r="Y367" i="2"/>
  <c r="AA367" i="2"/>
  <c r="AB367" i="2"/>
  <c r="AC367" i="2"/>
  <c r="AD367" i="2"/>
  <c r="AE367" i="2"/>
  <c r="AF367" i="2"/>
  <c r="AG367" i="2"/>
  <c r="AH367" i="2"/>
  <c r="AI367" i="2"/>
  <c r="AJ367" i="2"/>
  <c r="AK367" i="2"/>
  <c r="AL367" i="2"/>
  <c r="AM367" i="2"/>
  <c r="AN367" i="2"/>
  <c r="AO367" i="2"/>
  <c r="AP367" i="2"/>
  <c r="AQ367" i="2"/>
  <c r="AR367" i="2"/>
  <c r="AS367" i="2"/>
  <c r="AT367" i="2"/>
  <c r="AU367" i="2"/>
  <c r="AV367" i="2"/>
  <c r="AX367" i="2"/>
  <c r="AY367" i="2"/>
  <c r="AZ367" i="2"/>
  <c r="BA367" i="2"/>
  <c r="BB367" i="2"/>
  <c r="BC367" i="2"/>
  <c r="BD367" i="2"/>
  <c r="BE367" i="2"/>
  <c r="BF367" i="2"/>
  <c r="BG367" i="2"/>
  <c r="BH367" i="2"/>
  <c r="BI367" i="2"/>
  <c r="BJ367" i="2"/>
  <c r="BK367" i="2"/>
  <c r="BL367" i="2"/>
  <c r="BM367" i="2"/>
  <c r="BN367" i="2"/>
  <c r="BO367" i="2"/>
  <c r="BP367" i="2"/>
  <c r="BQ367" i="2"/>
  <c r="BR367" i="2"/>
  <c r="BS367" i="2"/>
  <c r="BT367" i="2"/>
  <c r="BU367" i="2"/>
  <c r="BV367" i="2"/>
  <c r="BW367" i="2"/>
  <c r="BX367" i="2"/>
  <c r="BY367" i="2"/>
  <c r="BZ367" i="2"/>
  <c r="CA367" i="2"/>
  <c r="CB367" i="2"/>
  <c r="CC367" i="2"/>
  <c r="CD367" i="2"/>
  <c r="CE367" i="2"/>
  <c r="CF367" i="2"/>
  <c r="CG367" i="2"/>
  <c r="CH367" i="2"/>
  <c r="CI367" i="2"/>
  <c r="CJ367" i="2"/>
  <c r="CK367" i="2"/>
  <c r="CL367" i="2"/>
  <c r="CM367" i="2"/>
  <c r="CN367" i="2"/>
  <c r="CO367" i="2"/>
  <c r="CP367" i="2"/>
  <c r="A368" i="2"/>
  <c r="B368" i="2"/>
  <c r="C368" i="2"/>
  <c r="D368" i="2"/>
  <c r="E368" i="2"/>
  <c r="F368" i="2"/>
  <c r="G368" i="2"/>
  <c r="H368" i="2"/>
  <c r="I368" i="2"/>
  <c r="J368" i="2"/>
  <c r="K368" i="2"/>
  <c r="L368" i="2"/>
  <c r="M368" i="2"/>
  <c r="N368" i="2"/>
  <c r="O368" i="2"/>
  <c r="Q368" i="2"/>
  <c r="R368" i="2"/>
  <c r="S368" i="2"/>
  <c r="T368" i="2"/>
  <c r="U368" i="2"/>
  <c r="W368" i="2"/>
  <c r="X368" i="2"/>
  <c r="Y368" i="2"/>
  <c r="AA368" i="2"/>
  <c r="AB368" i="2"/>
  <c r="AC368" i="2"/>
  <c r="AD368" i="2"/>
  <c r="AE368" i="2"/>
  <c r="AF368" i="2"/>
  <c r="AG368" i="2"/>
  <c r="AH368" i="2"/>
  <c r="AI368" i="2"/>
  <c r="AJ368" i="2"/>
  <c r="AK368" i="2"/>
  <c r="AL368" i="2"/>
  <c r="AM368" i="2"/>
  <c r="AN368" i="2"/>
  <c r="AO368" i="2"/>
  <c r="AP368" i="2"/>
  <c r="AQ368" i="2"/>
  <c r="AR368" i="2"/>
  <c r="AS368" i="2"/>
  <c r="AT368" i="2"/>
  <c r="AU368" i="2"/>
  <c r="AV368" i="2"/>
  <c r="AX368" i="2"/>
  <c r="AY368" i="2"/>
  <c r="AZ368" i="2"/>
  <c r="BA368" i="2"/>
  <c r="BB368" i="2"/>
  <c r="BC368" i="2"/>
  <c r="BD368" i="2"/>
  <c r="BE368" i="2"/>
  <c r="BF368" i="2"/>
  <c r="BG368" i="2"/>
  <c r="BH368" i="2"/>
  <c r="BI368" i="2"/>
  <c r="BJ368" i="2"/>
  <c r="BK368" i="2"/>
  <c r="BL368" i="2"/>
  <c r="BM368" i="2"/>
  <c r="BN368" i="2"/>
  <c r="BO368" i="2"/>
  <c r="BP368" i="2"/>
  <c r="BQ368" i="2"/>
  <c r="BR368" i="2"/>
  <c r="BS368" i="2"/>
  <c r="BT368" i="2"/>
  <c r="BU368" i="2"/>
  <c r="BV368" i="2"/>
  <c r="BW368" i="2"/>
  <c r="BX368" i="2"/>
  <c r="BY368" i="2"/>
  <c r="BZ368" i="2"/>
  <c r="CA368" i="2"/>
  <c r="CB368" i="2"/>
  <c r="CC368" i="2"/>
  <c r="CD368" i="2"/>
  <c r="CE368" i="2"/>
  <c r="CF368" i="2"/>
  <c r="CG368" i="2"/>
  <c r="CH368" i="2"/>
  <c r="CI368" i="2"/>
  <c r="CJ368" i="2"/>
  <c r="CK368" i="2"/>
  <c r="CL368" i="2"/>
  <c r="CM368" i="2"/>
  <c r="CN368" i="2"/>
  <c r="CO368" i="2"/>
  <c r="CP368" i="2"/>
  <c r="A369" i="2"/>
  <c r="B369" i="2"/>
  <c r="C369" i="2"/>
  <c r="D369" i="2"/>
  <c r="E369" i="2"/>
  <c r="F369" i="2"/>
  <c r="G369" i="2"/>
  <c r="H369" i="2"/>
  <c r="I369" i="2"/>
  <c r="J369" i="2"/>
  <c r="K369" i="2"/>
  <c r="L369" i="2"/>
  <c r="M369" i="2"/>
  <c r="N369" i="2"/>
  <c r="O369" i="2"/>
  <c r="Q369" i="2"/>
  <c r="R369" i="2"/>
  <c r="S369" i="2"/>
  <c r="T369" i="2"/>
  <c r="U369" i="2"/>
  <c r="W369" i="2"/>
  <c r="X369" i="2"/>
  <c r="Y369" i="2"/>
  <c r="AA369" i="2"/>
  <c r="AB369" i="2"/>
  <c r="AC369" i="2"/>
  <c r="AD369" i="2"/>
  <c r="AE369" i="2"/>
  <c r="AF369" i="2"/>
  <c r="AG369" i="2"/>
  <c r="AH369" i="2"/>
  <c r="AI369" i="2"/>
  <c r="AJ369" i="2"/>
  <c r="AK369" i="2"/>
  <c r="AL369" i="2"/>
  <c r="AM369" i="2"/>
  <c r="AN369" i="2"/>
  <c r="AO369" i="2"/>
  <c r="AP369" i="2"/>
  <c r="AQ369" i="2"/>
  <c r="AR369" i="2"/>
  <c r="AS369" i="2"/>
  <c r="AT369" i="2"/>
  <c r="AU369" i="2"/>
  <c r="AV369" i="2"/>
  <c r="AX369" i="2"/>
  <c r="AY369" i="2"/>
  <c r="AZ369" i="2"/>
  <c r="BA369" i="2"/>
  <c r="BB369" i="2"/>
  <c r="BC369" i="2"/>
  <c r="BD369" i="2"/>
  <c r="BE369" i="2"/>
  <c r="BF369" i="2"/>
  <c r="BG369" i="2"/>
  <c r="BH369" i="2"/>
  <c r="BI369" i="2"/>
  <c r="BJ369" i="2"/>
  <c r="BK369" i="2"/>
  <c r="BL369" i="2"/>
  <c r="BM369" i="2"/>
  <c r="BN369" i="2"/>
  <c r="BO369" i="2"/>
  <c r="BP369" i="2"/>
  <c r="BQ369" i="2"/>
  <c r="BR369" i="2"/>
  <c r="BS369" i="2"/>
  <c r="BT369" i="2"/>
  <c r="BU369" i="2"/>
  <c r="BV369" i="2"/>
  <c r="BW369" i="2"/>
  <c r="BX369" i="2"/>
  <c r="BY369" i="2"/>
  <c r="BZ369" i="2"/>
  <c r="CA369" i="2"/>
  <c r="CB369" i="2"/>
  <c r="CC369" i="2"/>
  <c r="CD369" i="2"/>
  <c r="CE369" i="2"/>
  <c r="CF369" i="2"/>
  <c r="CG369" i="2"/>
  <c r="CH369" i="2"/>
  <c r="CI369" i="2"/>
  <c r="CJ369" i="2"/>
  <c r="CK369" i="2"/>
  <c r="CL369" i="2"/>
  <c r="CM369" i="2"/>
  <c r="CN369" i="2"/>
  <c r="CO369" i="2"/>
  <c r="CP369" i="2"/>
  <c r="A370" i="2"/>
  <c r="B370" i="2"/>
  <c r="C370" i="2"/>
  <c r="D370" i="2"/>
  <c r="E370" i="2"/>
  <c r="F370" i="2"/>
  <c r="G370" i="2"/>
  <c r="H370" i="2"/>
  <c r="I370" i="2"/>
  <c r="J370" i="2"/>
  <c r="K370" i="2"/>
  <c r="L370" i="2"/>
  <c r="M370" i="2"/>
  <c r="N370" i="2"/>
  <c r="O370" i="2"/>
  <c r="Q370" i="2"/>
  <c r="R370" i="2"/>
  <c r="S370" i="2"/>
  <c r="T370" i="2"/>
  <c r="U370" i="2"/>
  <c r="W370" i="2"/>
  <c r="X370" i="2"/>
  <c r="Y370" i="2"/>
  <c r="AA370" i="2"/>
  <c r="AB370" i="2"/>
  <c r="AC370" i="2"/>
  <c r="AD370" i="2"/>
  <c r="AE370" i="2"/>
  <c r="AF370" i="2"/>
  <c r="AG370" i="2"/>
  <c r="AH370" i="2"/>
  <c r="AI370" i="2"/>
  <c r="AJ370" i="2"/>
  <c r="AK370" i="2"/>
  <c r="AL370" i="2"/>
  <c r="AM370" i="2"/>
  <c r="AN370" i="2"/>
  <c r="AO370" i="2"/>
  <c r="AP370" i="2"/>
  <c r="AQ370" i="2"/>
  <c r="AR370" i="2"/>
  <c r="AS370" i="2"/>
  <c r="AT370" i="2"/>
  <c r="AU370" i="2"/>
  <c r="AV370" i="2"/>
  <c r="AX370" i="2"/>
  <c r="AY370" i="2"/>
  <c r="AZ370" i="2"/>
  <c r="BA370" i="2"/>
  <c r="BB370" i="2"/>
  <c r="BC370" i="2"/>
  <c r="BD370" i="2"/>
  <c r="BE370" i="2"/>
  <c r="BF370" i="2"/>
  <c r="BG370" i="2"/>
  <c r="BH370" i="2"/>
  <c r="BI370" i="2"/>
  <c r="BJ370" i="2"/>
  <c r="BK370" i="2"/>
  <c r="BL370" i="2"/>
  <c r="BM370" i="2"/>
  <c r="BN370" i="2"/>
  <c r="BO370" i="2"/>
  <c r="BP370" i="2"/>
  <c r="BQ370" i="2"/>
  <c r="BR370" i="2"/>
  <c r="BS370" i="2"/>
  <c r="BT370" i="2"/>
  <c r="BU370" i="2"/>
  <c r="BV370" i="2"/>
  <c r="BW370" i="2"/>
  <c r="BX370" i="2"/>
  <c r="BY370" i="2"/>
  <c r="BZ370" i="2"/>
  <c r="CA370" i="2"/>
  <c r="CB370" i="2"/>
  <c r="CC370" i="2"/>
  <c r="CD370" i="2"/>
  <c r="CE370" i="2"/>
  <c r="CF370" i="2"/>
  <c r="CG370" i="2"/>
  <c r="CH370" i="2"/>
  <c r="CI370" i="2"/>
  <c r="CJ370" i="2"/>
  <c r="CK370" i="2"/>
  <c r="CL370" i="2"/>
  <c r="CM370" i="2"/>
  <c r="CN370" i="2"/>
  <c r="CO370" i="2"/>
  <c r="CP370" i="2"/>
  <c r="A371" i="2"/>
  <c r="B371" i="2"/>
  <c r="C371" i="2"/>
  <c r="D371" i="2"/>
  <c r="E371" i="2"/>
  <c r="F371" i="2"/>
  <c r="G371" i="2"/>
  <c r="H371" i="2"/>
  <c r="I371" i="2"/>
  <c r="J371" i="2"/>
  <c r="K371" i="2"/>
  <c r="L371" i="2"/>
  <c r="M371" i="2"/>
  <c r="N371" i="2"/>
  <c r="O371" i="2"/>
  <c r="Q371" i="2"/>
  <c r="R371" i="2"/>
  <c r="S371" i="2"/>
  <c r="T371" i="2"/>
  <c r="U371" i="2"/>
  <c r="W371" i="2"/>
  <c r="X371" i="2"/>
  <c r="Y371" i="2"/>
  <c r="AA371" i="2"/>
  <c r="AB371" i="2"/>
  <c r="AC371" i="2"/>
  <c r="AD371" i="2"/>
  <c r="AE371" i="2"/>
  <c r="AF371" i="2"/>
  <c r="AG371" i="2"/>
  <c r="AH371" i="2"/>
  <c r="AI371" i="2"/>
  <c r="AJ371" i="2"/>
  <c r="AK371" i="2"/>
  <c r="AL371" i="2"/>
  <c r="AM371" i="2"/>
  <c r="AN371" i="2"/>
  <c r="AO371" i="2"/>
  <c r="AP371" i="2"/>
  <c r="AQ371" i="2"/>
  <c r="AR371" i="2"/>
  <c r="AS371" i="2"/>
  <c r="AT371" i="2"/>
  <c r="AU371" i="2"/>
  <c r="AV371" i="2"/>
  <c r="AX371" i="2"/>
  <c r="AY371" i="2"/>
  <c r="AZ371" i="2"/>
  <c r="BA371" i="2"/>
  <c r="BB371" i="2"/>
  <c r="BC371" i="2"/>
  <c r="BD371" i="2"/>
  <c r="BE371" i="2"/>
  <c r="BF371" i="2"/>
  <c r="BG371" i="2"/>
  <c r="BH371" i="2"/>
  <c r="BI371" i="2"/>
  <c r="BJ371" i="2"/>
  <c r="BK371" i="2"/>
  <c r="BL371" i="2"/>
  <c r="BM371" i="2"/>
  <c r="BN371" i="2"/>
  <c r="BO371" i="2"/>
  <c r="BP371" i="2"/>
  <c r="BQ371" i="2"/>
  <c r="BR371" i="2"/>
  <c r="BS371" i="2"/>
  <c r="BT371" i="2"/>
  <c r="BU371" i="2"/>
  <c r="BV371" i="2"/>
  <c r="BW371" i="2"/>
  <c r="BX371" i="2"/>
  <c r="BY371" i="2"/>
  <c r="BZ371" i="2"/>
  <c r="CA371" i="2"/>
  <c r="CB371" i="2"/>
  <c r="CC371" i="2"/>
  <c r="CD371" i="2"/>
  <c r="CE371" i="2"/>
  <c r="CF371" i="2"/>
  <c r="CG371" i="2"/>
  <c r="CH371" i="2"/>
  <c r="CI371" i="2"/>
  <c r="CJ371" i="2"/>
  <c r="CK371" i="2"/>
  <c r="CL371" i="2"/>
  <c r="CM371" i="2"/>
  <c r="CN371" i="2"/>
  <c r="CO371" i="2"/>
  <c r="CP371" i="2"/>
  <c r="A372" i="2"/>
  <c r="B372" i="2"/>
  <c r="C372" i="2"/>
  <c r="D372" i="2"/>
  <c r="E372" i="2"/>
  <c r="F372" i="2"/>
  <c r="G372" i="2"/>
  <c r="H372" i="2"/>
  <c r="I372" i="2"/>
  <c r="J372" i="2"/>
  <c r="K372" i="2"/>
  <c r="L372" i="2"/>
  <c r="M372" i="2"/>
  <c r="N372" i="2"/>
  <c r="O372" i="2"/>
  <c r="Q372" i="2"/>
  <c r="R372" i="2"/>
  <c r="S372" i="2"/>
  <c r="T372" i="2"/>
  <c r="U372" i="2"/>
  <c r="W372" i="2"/>
  <c r="X372" i="2"/>
  <c r="Y372" i="2"/>
  <c r="AA372" i="2"/>
  <c r="AB372" i="2"/>
  <c r="AC372" i="2"/>
  <c r="AD372" i="2"/>
  <c r="AE372" i="2"/>
  <c r="AF372" i="2"/>
  <c r="AG372" i="2"/>
  <c r="AH372" i="2"/>
  <c r="AI372" i="2"/>
  <c r="AJ372" i="2"/>
  <c r="AK372" i="2"/>
  <c r="AL372" i="2"/>
  <c r="AM372" i="2"/>
  <c r="AN372" i="2"/>
  <c r="AO372" i="2"/>
  <c r="AP372" i="2"/>
  <c r="AQ372" i="2"/>
  <c r="AR372" i="2"/>
  <c r="AS372" i="2"/>
  <c r="AT372" i="2"/>
  <c r="AU372" i="2"/>
  <c r="AV372" i="2"/>
  <c r="AX372" i="2"/>
  <c r="AY372" i="2"/>
  <c r="AZ372" i="2"/>
  <c r="BA372" i="2"/>
  <c r="BB372" i="2"/>
  <c r="BC372" i="2"/>
  <c r="BD372" i="2"/>
  <c r="BE372" i="2"/>
  <c r="BF372" i="2"/>
  <c r="BG372" i="2"/>
  <c r="BH372" i="2"/>
  <c r="BI372" i="2"/>
  <c r="BJ372" i="2"/>
  <c r="BK372" i="2"/>
  <c r="BL372" i="2"/>
  <c r="BM372" i="2"/>
  <c r="BN372" i="2"/>
  <c r="BO372" i="2"/>
  <c r="BP372" i="2"/>
  <c r="BQ372" i="2"/>
  <c r="BR372" i="2"/>
  <c r="BS372" i="2"/>
  <c r="BT372" i="2"/>
  <c r="BU372" i="2"/>
  <c r="BV372" i="2"/>
  <c r="BW372" i="2"/>
  <c r="BX372" i="2"/>
  <c r="BY372" i="2"/>
  <c r="BZ372" i="2"/>
  <c r="CA372" i="2"/>
  <c r="CB372" i="2"/>
  <c r="CC372" i="2"/>
  <c r="CD372" i="2"/>
  <c r="CE372" i="2"/>
  <c r="CF372" i="2"/>
  <c r="CG372" i="2"/>
  <c r="CH372" i="2"/>
  <c r="CI372" i="2"/>
  <c r="CJ372" i="2"/>
  <c r="CK372" i="2"/>
  <c r="CL372" i="2"/>
  <c r="CM372" i="2"/>
  <c r="CN372" i="2"/>
  <c r="CO372" i="2"/>
  <c r="CP372" i="2"/>
  <c r="A373" i="2"/>
  <c r="B373" i="2"/>
  <c r="C373" i="2"/>
  <c r="D373" i="2"/>
  <c r="E373" i="2"/>
  <c r="F373" i="2"/>
  <c r="G373" i="2"/>
  <c r="H373" i="2"/>
  <c r="I373" i="2"/>
  <c r="J373" i="2"/>
  <c r="K373" i="2"/>
  <c r="L373" i="2"/>
  <c r="M373" i="2"/>
  <c r="N373" i="2"/>
  <c r="O373" i="2"/>
  <c r="Q373" i="2"/>
  <c r="R373" i="2"/>
  <c r="S373" i="2"/>
  <c r="T373" i="2"/>
  <c r="U373" i="2"/>
  <c r="W373" i="2"/>
  <c r="X373" i="2"/>
  <c r="Y373" i="2"/>
  <c r="AA373" i="2"/>
  <c r="AB373" i="2"/>
  <c r="AC373" i="2"/>
  <c r="AD373" i="2"/>
  <c r="AE373" i="2"/>
  <c r="AF373" i="2"/>
  <c r="AG373" i="2"/>
  <c r="AH373" i="2"/>
  <c r="AI373" i="2"/>
  <c r="AJ373" i="2"/>
  <c r="AK373" i="2"/>
  <c r="AL373" i="2"/>
  <c r="AM373" i="2"/>
  <c r="AN373" i="2"/>
  <c r="AO373" i="2"/>
  <c r="AP373" i="2"/>
  <c r="AQ373" i="2"/>
  <c r="AR373" i="2"/>
  <c r="AS373" i="2"/>
  <c r="AT373" i="2"/>
  <c r="AU373" i="2"/>
  <c r="AV373" i="2"/>
  <c r="AX373" i="2"/>
  <c r="AY373" i="2"/>
  <c r="AZ373" i="2"/>
  <c r="BA373" i="2"/>
  <c r="BB373" i="2"/>
  <c r="BC373" i="2"/>
  <c r="BD373" i="2"/>
  <c r="BE373" i="2"/>
  <c r="BF373" i="2"/>
  <c r="BG373" i="2"/>
  <c r="BH373" i="2"/>
  <c r="BI373" i="2"/>
  <c r="BJ373" i="2"/>
  <c r="BK373" i="2"/>
  <c r="BL373" i="2"/>
  <c r="BM373" i="2"/>
  <c r="BN373" i="2"/>
  <c r="BO373" i="2"/>
  <c r="BP373" i="2"/>
  <c r="BQ373" i="2"/>
  <c r="BR373" i="2"/>
  <c r="BS373" i="2"/>
  <c r="BT373" i="2"/>
  <c r="BU373" i="2"/>
  <c r="BV373" i="2"/>
  <c r="BW373" i="2"/>
  <c r="BX373" i="2"/>
  <c r="BY373" i="2"/>
  <c r="BZ373" i="2"/>
  <c r="CA373" i="2"/>
  <c r="CB373" i="2"/>
  <c r="CC373" i="2"/>
  <c r="CD373" i="2"/>
  <c r="CE373" i="2"/>
  <c r="CF373" i="2"/>
  <c r="CG373" i="2"/>
  <c r="CH373" i="2"/>
  <c r="CI373" i="2"/>
  <c r="CJ373" i="2"/>
  <c r="CK373" i="2"/>
  <c r="CL373" i="2"/>
  <c r="CM373" i="2"/>
  <c r="CN373" i="2"/>
  <c r="CO373" i="2"/>
  <c r="CP373" i="2"/>
  <c r="A374" i="2"/>
  <c r="B374" i="2"/>
  <c r="C374" i="2"/>
  <c r="D374" i="2"/>
  <c r="E374" i="2"/>
  <c r="F374" i="2"/>
  <c r="G374" i="2"/>
  <c r="H374" i="2"/>
  <c r="I374" i="2"/>
  <c r="J374" i="2"/>
  <c r="K374" i="2"/>
  <c r="L374" i="2"/>
  <c r="M374" i="2"/>
  <c r="N374" i="2"/>
  <c r="O374" i="2"/>
  <c r="Q374" i="2"/>
  <c r="R374" i="2"/>
  <c r="S374" i="2"/>
  <c r="T374" i="2"/>
  <c r="U374" i="2"/>
  <c r="W374" i="2"/>
  <c r="X374" i="2"/>
  <c r="Y374" i="2"/>
  <c r="AA374" i="2"/>
  <c r="AB374" i="2"/>
  <c r="AC374" i="2"/>
  <c r="AD374" i="2"/>
  <c r="AE374" i="2"/>
  <c r="AF374" i="2"/>
  <c r="AG374" i="2"/>
  <c r="AH374" i="2"/>
  <c r="AI374" i="2"/>
  <c r="AJ374" i="2"/>
  <c r="AK374" i="2"/>
  <c r="AL374" i="2"/>
  <c r="AM374" i="2"/>
  <c r="AN374" i="2"/>
  <c r="AO374" i="2"/>
  <c r="AP374" i="2"/>
  <c r="AQ374" i="2"/>
  <c r="AR374" i="2"/>
  <c r="AS374" i="2"/>
  <c r="AT374" i="2"/>
  <c r="AU374" i="2"/>
  <c r="AV374" i="2"/>
  <c r="AX374" i="2"/>
  <c r="AY374" i="2"/>
  <c r="AZ374" i="2"/>
  <c r="BA374" i="2"/>
  <c r="BB374" i="2"/>
  <c r="BC374" i="2"/>
  <c r="BD374" i="2"/>
  <c r="BE374" i="2"/>
  <c r="BF374" i="2"/>
  <c r="BG374" i="2"/>
  <c r="BH374" i="2"/>
  <c r="BI374" i="2"/>
  <c r="BJ374" i="2"/>
  <c r="BK374" i="2"/>
  <c r="BL374" i="2"/>
  <c r="BM374" i="2"/>
  <c r="BN374" i="2"/>
  <c r="BO374" i="2"/>
  <c r="BP374" i="2"/>
  <c r="BQ374" i="2"/>
  <c r="BR374" i="2"/>
  <c r="BS374" i="2"/>
  <c r="BT374" i="2"/>
  <c r="BU374" i="2"/>
  <c r="BV374" i="2"/>
  <c r="BW374" i="2"/>
  <c r="BX374" i="2"/>
  <c r="BY374" i="2"/>
  <c r="BZ374" i="2"/>
  <c r="CA374" i="2"/>
  <c r="CB374" i="2"/>
  <c r="CC374" i="2"/>
  <c r="CD374" i="2"/>
  <c r="CE374" i="2"/>
  <c r="CF374" i="2"/>
  <c r="CG374" i="2"/>
  <c r="CH374" i="2"/>
  <c r="CI374" i="2"/>
  <c r="CJ374" i="2"/>
  <c r="CK374" i="2"/>
  <c r="CL374" i="2"/>
  <c r="CM374" i="2"/>
  <c r="CN374" i="2"/>
  <c r="CO374" i="2"/>
  <c r="CP374" i="2"/>
  <c r="A375" i="2"/>
  <c r="B375" i="2"/>
  <c r="C375" i="2"/>
  <c r="D375" i="2"/>
  <c r="E375" i="2"/>
  <c r="F375" i="2"/>
  <c r="G375" i="2"/>
  <c r="H375" i="2"/>
  <c r="I375" i="2"/>
  <c r="J375" i="2"/>
  <c r="K375" i="2"/>
  <c r="L375" i="2"/>
  <c r="M375" i="2"/>
  <c r="N375" i="2"/>
  <c r="O375" i="2"/>
  <c r="Q375" i="2"/>
  <c r="R375" i="2"/>
  <c r="S375" i="2"/>
  <c r="T375" i="2"/>
  <c r="U375" i="2"/>
  <c r="W375" i="2"/>
  <c r="X375" i="2"/>
  <c r="Y375" i="2"/>
  <c r="AA375" i="2"/>
  <c r="AB375" i="2"/>
  <c r="AC375" i="2"/>
  <c r="AD375" i="2"/>
  <c r="AE375" i="2"/>
  <c r="AF375" i="2"/>
  <c r="AG375" i="2"/>
  <c r="AH375" i="2"/>
  <c r="AI375" i="2"/>
  <c r="AJ375" i="2"/>
  <c r="AK375" i="2"/>
  <c r="AL375" i="2"/>
  <c r="AM375" i="2"/>
  <c r="AN375" i="2"/>
  <c r="AO375" i="2"/>
  <c r="AP375" i="2"/>
  <c r="AQ375" i="2"/>
  <c r="AR375" i="2"/>
  <c r="AS375" i="2"/>
  <c r="AT375" i="2"/>
  <c r="AU375" i="2"/>
  <c r="AV375" i="2"/>
  <c r="AX375" i="2"/>
  <c r="AY375" i="2"/>
  <c r="AZ375" i="2"/>
  <c r="BA375" i="2"/>
  <c r="BB375" i="2"/>
  <c r="BC375" i="2"/>
  <c r="BD375" i="2"/>
  <c r="BE375" i="2"/>
  <c r="BF375" i="2"/>
  <c r="BG375" i="2"/>
  <c r="BH375" i="2"/>
  <c r="BI375" i="2"/>
  <c r="BJ375" i="2"/>
  <c r="BK375" i="2"/>
  <c r="BL375" i="2"/>
  <c r="BM375" i="2"/>
  <c r="BN375" i="2"/>
  <c r="BO375" i="2"/>
  <c r="BP375" i="2"/>
  <c r="BQ375" i="2"/>
  <c r="BR375" i="2"/>
  <c r="BS375" i="2"/>
  <c r="BT375" i="2"/>
  <c r="BU375" i="2"/>
  <c r="BV375" i="2"/>
  <c r="BW375" i="2"/>
  <c r="BX375" i="2"/>
  <c r="BY375" i="2"/>
  <c r="BZ375" i="2"/>
  <c r="CA375" i="2"/>
  <c r="CB375" i="2"/>
  <c r="CC375" i="2"/>
  <c r="CD375" i="2"/>
  <c r="CE375" i="2"/>
  <c r="CF375" i="2"/>
  <c r="CG375" i="2"/>
  <c r="CH375" i="2"/>
  <c r="CI375" i="2"/>
  <c r="CJ375" i="2"/>
  <c r="CK375" i="2"/>
  <c r="CL375" i="2"/>
  <c r="CM375" i="2"/>
  <c r="CN375" i="2"/>
  <c r="CO375" i="2"/>
  <c r="CP375" i="2"/>
  <c r="A376" i="2"/>
  <c r="B376" i="2"/>
  <c r="C376" i="2"/>
  <c r="D376" i="2"/>
  <c r="E376" i="2"/>
  <c r="F376" i="2"/>
  <c r="G376" i="2"/>
  <c r="H376" i="2"/>
  <c r="I376" i="2"/>
  <c r="J376" i="2"/>
  <c r="K376" i="2"/>
  <c r="L376" i="2"/>
  <c r="M376" i="2"/>
  <c r="N376" i="2"/>
  <c r="O376" i="2"/>
  <c r="Q376" i="2"/>
  <c r="R376" i="2"/>
  <c r="S376" i="2"/>
  <c r="T376" i="2"/>
  <c r="U376" i="2"/>
  <c r="W376" i="2"/>
  <c r="X376" i="2"/>
  <c r="Y376" i="2"/>
  <c r="AA376" i="2"/>
  <c r="AB376" i="2"/>
  <c r="AC376" i="2"/>
  <c r="AD376" i="2"/>
  <c r="AE376" i="2"/>
  <c r="AF376" i="2"/>
  <c r="AG376" i="2"/>
  <c r="AH376" i="2"/>
  <c r="AI376" i="2"/>
  <c r="AJ376" i="2"/>
  <c r="AK376" i="2"/>
  <c r="AL376" i="2"/>
  <c r="AM376" i="2"/>
  <c r="AN376" i="2"/>
  <c r="AO376" i="2"/>
  <c r="AP376" i="2"/>
  <c r="AQ376" i="2"/>
  <c r="AR376" i="2"/>
  <c r="AS376" i="2"/>
  <c r="AT376" i="2"/>
  <c r="AU376" i="2"/>
  <c r="AV376" i="2"/>
  <c r="AX376" i="2"/>
  <c r="AY376" i="2"/>
  <c r="AZ376" i="2"/>
  <c r="BA376" i="2"/>
  <c r="BB376" i="2"/>
  <c r="BC376" i="2"/>
  <c r="BD376" i="2"/>
  <c r="BE376" i="2"/>
  <c r="BF376" i="2"/>
  <c r="BG376" i="2"/>
  <c r="BH376" i="2"/>
  <c r="BI376" i="2"/>
  <c r="BJ376" i="2"/>
  <c r="BK376" i="2"/>
  <c r="BL376" i="2"/>
  <c r="BM376" i="2"/>
  <c r="BN376" i="2"/>
  <c r="BO376" i="2"/>
  <c r="BP376" i="2"/>
  <c r="BQ376" i="2"/>
  <c r="BR376" i="2"/>
  <c r="BS376" i="2"/>
  <c r="BT376" i="2"/>
  <c r="BU376" i="2"/>
  <c r="BV376" i="2"/>
  <c r="BW376" i="2"/>
  <c r="BX376" i="2"/>
  <c r="BY376" i="2"/>
  <c r="BZ376" i="2"/>
  <c r="CA376" i="2"/>
  <c r="CB376" i="2"/>
  <c r="CC376" i="2"/>
  <c r="CD376" i="2"/>
  <c r="CE376" i="2"/>
  <c r="CF376" i="2"/>
  <c r="CG376" i="2"/>
  <c r="CH376" i="2"/>
  <c r="CI376" i="2"/>
  <c r="CJ376" i="2"/>
  <c r="CK376" i="2"/>
  <c r="CL376" i="2"/>
  <c r="CM376" i="2"/>
  <c r="CN376" i="2"/>
  <c r="CO376" i="2"/>
  <c r="CP376" i="2"/>
  <c r="A377" i="2"/>
  <c r="B377" i="2"/>
  <c r="C377" i="2"/>
  <c r="D377" i="2"/>
  <c r="E377" i="2"/>
  <c r="F377" i="2"/>
  <c r="G377" i="2"/>
  <c r="H377" i="2"/>
  <c r="I377" i="2"/>
  <c r="J377" i="2"/>
  <c r="K377" i="2"/>
  <c r="L377" i="2"/>
  <c r="M377" i="2"/>
  <c r="N377" i="2"/>
  <c r="O377" i="2"/>
  <c r="Q377" i="2"/>
  <c r="R377" i="2"/>
  <c r="S377" i="2"/>
  <c r="T377" i="2"/>
  <c r="U377" i="2"/>
  <c r="W377" i="2"/>
  <c r="X377" i="2"/>
  <c r="Y377" i="2"/>
  <c r="AA377" i="2"/>
  <c r="AB377" i="2"/>
  <c r="AC377" i="2"/>
  <c r="AD377" i="2"/>
  <c r="AE377" i="2"/>
  <c r="AF377" i="2"/>
  <c r="AG377" i="2"/>
  <c r="AH377" i="2"/>
  <c r="AI377" i="2"/>
  <c r="AJ377" i="2"/>
  <c r="AK377" i="2"/>
  <c r="AL377" i="2"/>
  <c r="AM377" i="2"/>
  <c r="AN377" i="2"/>
  <c r="AO377" i="2"/>
  <c r="AP377" i="2"/>
  <c r="AQ377" i="2"/>
  <c r="AR377" i="2"/>
  <c r="AS377" i="2"/>
  <c r="AT377" i="2"/>
  <c r="AU377" i="2"/>
  <c r="AV377" i="2"/>
  <c r="AX377" i="2"/>
  <c r="AY377" i="2"/>
  <c r="AZ377" i="2"/>
  <c r="BA377" i="2"/>
  <c r="BB377" i="2"/>
  <c r="BC377" i="2"/>
  <c r="BD377" i="2"/>
  <c r="BE377" i="2"/>
  <c r="BF377" i="2"/>
  <c r="BG377" i="2"/>
  <c r="BH377" i="2"/>
  <c r="BI377" i="2"/>
  <c r="BJ377" i="2"/>
  <c r="BK377" i="2"/>
  <c r="BL377" i="2"/>
  <c r="BM377" i="2"/>
  <c r="BN377" i="2"/>
  <c r="BO377" i="2"/>
  <c r="BP377" i="2"/>
  <c r="BQ377" i="2"/>
  <c r="BR377" i="2"/>
  <c r="BS377" i="2"/>
  <c r="BT377" i="2"/>
  <c r="BU377" i="2"/>
  <c r="BV377" i="2"/>
  <c r="BW377" i="2"/>
  <c r="BX377" i="2"/>
  <c r="BY377" i="2"/>
  <c r="BZ377" i="2"/>
  <c r="CA377" i="2"/>
  <c r="CB377" i="2"/>
  <c r="CC377" i="2"/>
  <c r="CD377" i="2"/>
  <c r="CE377" i="2"/>
  <c r="CF377" i="2"/>
  <c r="CG377" i="2"/>
  <c r="CH377" i="2"/>
  <c r="CI377" i="2"/>
  <c r="CJ377" i="2"/>
  <c r="CK377" i="2"/>
  <c r="CL377" i="2"/>
  <c r="CM377" i="2"/>
  <c r="CN377" i="2"/>
  <c r="CO377" i="2"/>
  <c r="CP377" i="2"/>
  <c r="A378" i="2"/>
  <c r="B378" i="2"/>
  <c r="C378" i="2"/>
  <c r="D378" i="2"/>
  <c r="E378" i="2"/>
  <c r="F378" i="2"/>
  <c r="G378" i="2"/>
  <c r="H378" i="2"/>
  <c r="I378" i="2"/>
  <c r="J378" i="2"/>
  <c r="K378" i="2"/>
  <c r="L378" i="2"/>
  <c r="M378" i="2"/>
  <c r="N378" i="2"/>
  <c r="O378" i="2"/>
  <c r="Q378" i="2"/>
  <c r="R378" i="2"/>
  <c r="S378" i="2"/>
  <c r="T378" i="2"/>
  <c r="U378" i="2"/>
  <c r="W378" i="2"/>
  <c r="X378" i="2"/>
  <c r="Y378" i="2"/>
  <c r="AA378" i="2"/>
  <c r="AB378" i="2"/>
  <c r="AC378" i="2"/>
  <c r="AD378" i="2"/>
  <c r="AE378" i="2"/>
  <c r="AF378" i="2"/>
  <c r="AG378" i="2"/>
  <c r="AH378" i="2"/>
  <c r="AI378" i="2"/>
  <c r="AJ378" i="2"/>
  <c r="AK378" i="2"/>
  <c r="AL378" i="2"/>
  <c r="AM378" i="2"/>
  <c r="AN378" i="2"/>
  <c r="AO378" i="2"/>
  <c r="AP378" i="2"/>
  <c r="AQ378" i="2"/>
  <c r="AR378" i="2"/>
  <c r="AS378" i="2"/>
  <c r="AT378" i="2"/>
  <c r="AU378" i="2"/>
  <c r="AV378" i="2"/>
  <c r="AX378" i="2"/>
  <c r="AY378" i="2"/>
  <c r="AZ378" i="2"/>
  <c r="BA378" i="2"/>
  <c r="BB378" i="2"/>
  <c r="BC378" i="2"/>
  <c r="BD378" i="2"/>
  <c r="BE378" i="2"/>
  <c r="BF378" i="2"/>
  <c r="BG378" i="2"/>
  <c r="BH378" i="2"/>
  <c r="BI378" i="2"/>
  <c r="BJ378" i="2"/>
  <c r="BK378" i="2"/>
  <c r="BL378" i="2"/>
  <c r="BM378" i="2"/>
  <c r="BN378" i="2"/>
  <c r="BO378" i="2"/>
  <c r="BP378" i="2"/>
  <c r="BQ378" i="2"/>
  <c r="BR378" i="2"/>
  <c r="BS378" i="2"/>
  <c r="BT378" i="2"/>
  <c r="BU378" i="2"/>
  <c r="BV378" i="2"/>
  <c r="BW378" i="2"/>
  <c r="BX378" i="2"/>
  <c r="BY378" i="2"/>
  <c r="BZ378" i="2"/>
  <c r="CA378" i="2"/>
  <c r="CB378" i="2"/>
  <c r="CC378" i="2"/>
  <c r="CD378" i="2"/>
  <c r="CE378" i="2"/>
  <c r="CF378" i="2"/>
  <c r="CG378" i="2"/>
  <c r="CH378" i="2"/>
  <c r="CI378" i="2"/>
  <c r="CJ378" i="2"/>
  <c r="CK378" i="2"/>
  <c r="CL378" i="2"/>
  <c r="CM378" i="2"/>
  <c r="CN378" i="2"/>
  <c r="CO378" i="2"/>
  <c r="CP378" i="2"/>
  <c r="A379" i="2"/>
  <c r="B379" i="2"/>
  <c r="C379" i="2"/>
  <c r="D379" i="2"/>
  <c r="E379" i="2"/>
  <c r="F379" i="2"/>
  <c r="G379" i="2"/>
  <c r="H379" i="2"/>
  <c r="I379" i="2"/>
  <c r="J379" i="2"/>
  <c r="K379" i="2"/>
  <c r="L379" i="2"/>
  <c r="M379" i="2"/>
  <c r="N379" i="2"/>
  <c r="O379" i="2"/>
  <c r="Q379" i="2"/>
  <c r="R379" i="2"/>
  <c r="S379" i="2"/>
  <c r="T379" i="2"/>
  <c r="U379" i="2"/>
  <c r="W379" i="2"/>
  <c r="X379" i="2"/>
  <c r="Y379" i="2"/>
  <c r="AA379" i="2"/>
  <c r="AB379" i="2"/>
  <c r="AC379" i="2"/>
  <c r="AD379" i="2"/>
  <c r="AE379" i="2"/>
  <c r="AF379" i="2"/>
  <c r="AG379" i="2"/>
  <c r="AH379" i="2"/>
  <c r="AI379" i="2"/>
  <c r="AJ379" i="2"/>
  <c r="AK379" i="2"/>
  <c r="AL379" i="2"/>
  <c r="AM379" i="2"/>
  <c r="AN379" i="2"/>
  <c r="AO379" i="2"/>
  <c r="AP379" i="2"/>
  <c r="AQ379" i="2"/>
  <c r="AR379" i="2"/>
  <c r="AS379" i="2"/>
  <c r="AT379" i="2"/>
  <c r="AU379" i="2"/>
  <c r="AV379" i="2"/>
  <c r="AX379" i="2"/>
  <c r="AY379" i="2"/>
  <c r="AZ379" i="2"/>
  <c r="BA379" i="2"/>
  <c r="BB379" i="2"/>
  <c r="BC379" i="2"/>
  <c r="BD379" i="2"/>
  <c r="BE379" i="2"/>
  <c r="BF379" i="2"/>
  <c r="BG379" i="2"/>
  <c r="BH379" i="2"/>
  <c r="BI379" i="2"/>
  <c r="BJ379" i="2"/>
  <c r="BK379" i="2"/>
  <c r="BL379" i="2"/>
  <c r="BM379" i="2"/>
  <c r="BN379" i="2"/>
  <c r="BO379" i="2"/>
  <c r="BP379" i="2"/>
  <c r="BQ379" i="2"/>
  <c r="BR379" i="2"/>
  <c r="BS379" i="2"/>
  <c r="BT379" i="2"/>
  <c r="BU379" i="2"/>
  <c r="BV379" i="2"/>
  <c r="BW379" i="2"/>
  <c r="BX379" i="2"/>
  <c r="BY379" i="2"/>
  <c r="BZ379" i="2"/>
  <c r="CA379" i="2"/>
  <c r="CB379" i="2"/>
  <c r="CC379" i="2"/>
  <c r="CD379" i="2"/>
  <c r="CE379" i="2"/>
  <c r="CF379" i="2"/>
  <c r="CG379" i="2"/>
  <c r="CH379" i="2"/>
  <c r="CI379" i="2"/>
  <c r="CJ379" i="2"/>
  <c r="CK379" i="2"/>
  <c r="CL379" i="2"/>
  <c r="CM379" i="2"/>
  <c r="CN379" i="2"/>
  <c r="CO379" i="2"/>
  <c r="CP379" i="2"/>
  <c r="A380" i="2"/>
  <c r="B380" i="2"/>
  <c r="C380" i="2"/>
  <c r="D380" i="2"/>
  <c r="E380" i="2"/>
  <c r="F380" i="2"/>
  <c r="G380" i="2"/>
  <c r="H380" i="2"/>
  <c r="I380" i="2"/>
  <c r="J380" i="2"/>
  <c r="K380" i="2"/>
  <c r="L380" i="2"/>
  <c r="M380" i="2"/>
  <c r="N380" i="2"/>
  <c r="O380" i="2"/>
  <c r="Q380" i="2"/>
  <c r="R380" i="2"/>
  <c r="S380" i="2"/>
  <c r="T380" i="2"/>
  <c r="U380" i="2"/>
  <c r="W380" i="2"/>
  <c r="X380" i="2"/>
  <c r="Y380" i="2"/>
  <c r="AA380" i="2"/>
  <c r="AB380" i="2"/>
  <c r="AC380" i="2"/>
  <c r="AD380" i="2"/>
  <c r="AE380" i="2"/>
  <c r="AF380" i="2"/>
  <c r="AG380" i="2"/>
  <c r="AH380" i="2"/>
  <c r="AI380" i="2"/>
  <c r="AJ380" i="2"/>
  <c r="AK380" i="2"/>
  <c r="AL380" i="2"/>
  <c r="AM380" i="2"/>
  <c r="AN380" i="2"/>
  <c r="AO380" i="2"/>
  <c r="AP380" i="2"/>
  <c r="AQ380" i="2"/>
  <c r="AR380" i="2"/>
  <c r="AS380" i="2"/>
  <c r="AT380" i="2"/>
  <c r="AU380" i="2"/>
  <c r="AV380" i="2"/>
  <c r="AX380" i="2"/>
  <c r="AY380" i="2"/>
  <c r="AZ380" i="2"/>
  <c r="BA380" i="2"/>
  <c r="BB380" i="2"/>
  <c r="BC380" i="2"/>
  <c r="BD380" i="2"/>
  <c r="BE380" i="2"/>
  <c r="BF380" i="2"/>
  <c r="BG380" i="2"/>
  <c r="BH380" i="2"/>
  <c r="BI380" i="2"/>
  <c r="BJ380" i="2"/>
  <c r="BK380" i="2"/>
  <c r="BL380" i="2"/>
  <c r="BM380" i="2"/>
  <c r="BN380" i="2"/>
  <c r="BO380" i="2"/>
  <c r="BP380" i="2"/>
  <c r="BQ380" i="2"/>
  <c r="BR380" i="2"/>
  <c r="BS380" i="2"/>
  <c r="BT380" i="2"/>
  <c r="BU380" i="2"/>
  <c r="BV380" i="2"/>
  <c r="BW380" i="2"/>
  <c r="BX380" i="2"/>
  <c r="BY380" i="2"/>
  <c r="BZ380" i="2"/>
  <c r="CA380" i="2"/>
  <c r="CB380" i="2"/>
  <c r="CC380" i="2"/>
  <c r="CD380" i="2"/>
  <c r="CE380" i="2"/>
  <c r="CF380" i="2"/>
  <c r="CG380" i="2"/>
  <c r="CH380" i="2"/>
  <c r="CI380" i="2"/>
  <c r="CJ380" i="2"/>
  <c r="CK380" i="2"/>
  <c r="CL380" i="2"/>
  <c r="CM380" i="2"/>
  <c r="CN380" i="2"/>
  <c r="CO380" i="2"/>
  <c r="CP380" i="2"/>
  <c r="A381" i="2"/>
  <c r="B381" i="2"/>
  <c r="C381" i="2"/>
  <c r="D381" i="2"/>
  <c r="E381" i="2"/>
  <c r="F381" i="2"/>
  <c r="G381" i="2"/>
  <c r="H381" i="2"/>
  <c r="I381" i="2"/>
  <c r="J381" i="2"/>
  <c r="K381" i="2"/>
  <c r="L381" i="2"/>
  <c r="M381" i="2"/>
  <c r="N381" i="2"/>
  <c r="O381" i="2"/>
  <c r="Q381" i="2"/>
  <c r="R381" i="2"/>
  <c r="S381" i="2"/>
  <c r="T381" i="2"/>
  <c r="U381" i="2"/>
  <c r="W381" i="2"/>
  <c r="X381" i="2"/>
  <c r="Y381" i="2"/>
  <c r="AA381" i="2"/>
  <c r="AB381" i="2"/>
  <c r="AC381" i="2"/>
  <c r="AD381" i="2"/>
  <c r="AE381" i="2"/>
  <c r="AF381" i="2"/>
  <c r="AG381" i="2"/>
  <c r="AH381" i="2"/>
  <c r="AI381" i="2"/>
  <c r="AJ381" i="2"/>
  <c r="AK381" i="2"/>
  <c r="AL381" i="2"/>
  <c r="AM381" i="2"/>
  <c r="AN381" i="2"/>
  <c r="AO381" i="2"/>
  <c r="AP381" i="2"/>
  <c r="AQ381" i="2"/>
  <c r="AR381" i="2"/>
  <c r="AS381" i="2"/>
  <c r="AT381" i="2"/>
  <c r="AU381" i="2"/>
  <c r="AV381" i="2"/>
  <c r="AX381" i="2"/>
  <c r="AY381" i="2"/>
  <c r="AZ381" i="2"/>
  <c r="BA381" i="2"/>
  <c r="BB381" i="2"/>
  <c r="BC381" i="2"/>
  <c r="BD381" i="2"/>
  <c r="BE381" i="2"/>
  <c r="BF381" i="2"/>
  <c r="BG381" i="2"/>
  <c r="BH381" i="2"/>
  <c r="BI381" i="2"/>
  <c r="BJ381" i="2"/>
  <c r="BK381" i="2"/>
  <c r="BL381" i="2"/>
  <c r="BM381" i="2"/>
  <c r="BN381" i="2"/>
  <c r="BO381" i="2"/>
  <c r="BP381" i="2"/>
  <c r="BQ381" i="2"/>
  <c r="BR381" i="2"/>
  <c r="BS381" i="2"/>
  <c r="BT381" i="2"/>
  <c r="BU381" i="2"/>
  <c r="BV381" i="2"/>
  <c r="BW381" i="2"/>
  <c r="BX381" i="2"/>
  <c r="BY381" i="2"/>
  <c r="BZ381" i="2"/>
  <c r="CA381" i="2"/>
  <c r="CB381" i="2"/>
  <c r="CC381" i="2"/>
  <c r="CD381" i="2"/>
  <c r="CE381" i="2"/>
  <c r="CF381" i="2"/>
  <c r="CG381" i="2"/>
  <c r="CH381" i="2"/>
  <c r="CI381" i="2"/>
  <c r="CJ381" i="2"/>
  <c r="CK381" i="2"/>
  <c r="CL381" i="2"/>
  <c r="CM381" i="2"/>
  <c r="CN381" i="2"/>
  <c r="CO381" i="2"/>
  <c r="CP381" i="2"/>
  <c r="A382" i="2"/>
  <c r="B382" i="2"/>
  <c r="C382" i="2"/>
  <c r="D382" i="2"/>
  <c r="E382" i="2"/>
  <c r="F382" i="2"/>
  <c r="G382" i="2"/>
  <c r="H382" i="2"/>
  <c r="I382" i="2"/>
  <c r="J382" i="2"/>
  <c r="K382" i="2"/>
  <c r="L382" i="2"/>
  <c r="M382" i="2"/>
  <c r="N382" i="2"/>
  <c r="O382" i="2"/>
  <c r="Q382" i="2"/>
  <c r="R382" i="2"/>
  <c r="S382" i="2"/>
  <c r="T382" i="2"/>
  <c r="U382" i="2"/>
  <c r="W382" i="2"/>
  <c r="X382" i="2"/>
  <c r="Y382" i="2"/>
  <c r="AA382" i="2"/>
  <c r="AB382" i="2"/>
  <c r="AC382" i="2"/>
  <c r="AD382" i="2"/>
  <c r="AE382" i="2"/>
  <c r="AF382" i="2"/>
  <c r="AG382" i="2"/>
  <c r="AH382" i="2"/>
  <c r="AI382" i="2"/>
  <c r="AJ382" i="2"/>
  <c r="AK382" i="2"/>
  <c r="AL382" i="2"/>
  <c r="AM382" i="2"/>
  <c r="AN382" i="2"/>
  <c r="AO382" i="2"/>
  <c r="AP382" i="2"/>
  <c r="AQ382" i="2"/>
  <c r="AR382" i="2"/>
  <c r="AS382" i="2"/>
  <c r="AT382" i="2"/>
  <c r="AU382" i="2"/>
  <c r="AV382" i="2"/>
  <c r="AX382" i="2"/>
  <c r="AY382" i="2"/>
  <c r="AZ382" i="2"/>
  <c r="BA382" i="2"/>
  <c r="BB382" i="2"/>
  <c r="BC382" i="2"/>
  <c r="BD382" i="2"/>
  <c r="BE382" i="2"/>
  <c r="BF382" i="2"/>
  <c r="BG382" i="2"/>
  <c r="BH382" i="2"/>
  <c r="BI382" i="2"/>
  <c r="BJ382" i="2"/>
  <c r="BK382" i="2"/>
  <c r="BL382" i="2"/>
  <c r="BM382" i="2"/>
  <c r="BN382" i="2"/>
  <c r="BO382" i="2"/>
  <c r="BP382" i="2"/>
  <c r="BQ382" i="2"/>
  <c r="BR382" i="2"/>
  <c r="BS382" i="2"/>
  <c r="BT382" i="2"/>
  <c r="BU382" i="2"/>
  <c r="BV382" i="2"/>
  <c r="BW382" i="2"/>
  <c r="BX382" i="2"/>
  <c r="BY382" i="2"/>
  <c r="BZ382" i="2"/>
  <c r="CA382" i="2"/>
  <c r="CB382" i="2"/>
  <c r="CC382" i="2"/>
  <c r="CD382" i="2"/>
  <c r="CE382" i="2"/>
  <c r="CF382" i="2"/>
  <c r="CG382" i="2"/>
  <c r="CH382" i="2"/>
  <c r="CI382" i="2"/>
  <c r="CJ382" i="2"/>
  <c r="CK382" i="2"/>
  <c r="CL382" i="2"/>
  <c r="CM382" i="2"/>
  <c r="CN382" i="2"/>
  <c r="CO382" i="2"/>
  <c r="CP382" i="2"/>
  <c r="A383" i="2"/>
  <c r="B383" i="2"/>
  <c r="C383" i="2"/>
  <c r="D383" i="2"/>
  <c r="E383" i="2"/>
  <c r="F383" i="2"/>
  <c r="G383" i="2"/>
  <c r="H383" i="2"/>
  <c r="I383" i="2"/>
  <c r="J383" i="2"/>
  <c r="K383" i="2"/>
  <c r="L383" i="2"/>
  <c r="M383" i="2"/>
  <c r="N383" i="2"/>
  <c r="O383" i="2"/>
  <c r="Q383" i="2"/>
  <c r="R383" i="2"/>
  <c r="S383" i="2"/>
  <c r="T383" i="2"/>
  <c r="U383" i="2"/>
  <c r="W383" i="2"/>
  <c r="X383" i="2"/>
  <c r="Y383" i="2"/>
  <c r="AA383" i="2"/>
  <c r="AB383" i="2"/>
  <c r="AC383" i="2"/>
  <c r="AD383" i="2"/>
  <c r="AE383" i="2"/>
  <c r="AF383" i="2"/>
  <c r="AG383" i="2"/>
  <c r="AH383" i="2"/>
  <c r="AI383" i="2"/>
  <c r="AJ383" i="2"/>
  <c r="AK383" i="2"/>
  <c r="AL383" i="2"/>
  <c r="AM383" i="2"/>
  <c r="AN383" i="2"/>
  <c r="AO383" i="2"/>
  <c r="AP383" i="2"/>
  <c r="AQ383" i="2"/>
  <c r="AR383" i="2"/>
  <c r="AS383" i="2"/>
  <c r="AT383" i="2"/>
  <c r="AU383" i="2"/>
  <c r="AV383" i="2"/>
  <c r="AX383" i="2"/>
  <c r="AY383" i="2"/>
  <c r="AZ383" i="2"/>
  <c r="BA383" i="2"/>
  <c r="BB383" i="2"/>
  <c r="BC383" i="2"/>
  <c r="BD383" i="2"/>
  <c r="BE383" i="2"/>
  <c r="BF383" i="2"/>
  <c r="BG383" i="2"/>
  <c r="BH383" i="2"/>
  <c r="BI383" i="2"/>
  <c r="BJ383" i="2"/>
  <c r="BK383" i="2"/>
  <c r="BL383" i="2"/>
  <c r="BM383" i="2"/>
  <c r="BN383" i="2"/>
  <c r="BO383" i="2"/>
  <c r="BP383" i="2"/>
  <c r="BQ383" i="2"/>
  <c r="BR383" i="2"/>
  <c r="BS383" i="2"/>
  <c r="BT383" i="2"/>
  <c r="BU383" i="2"/>
  <c r="BV383" i="2"/>
  <c r="BW383" i="2"/>
  <c r="BX383" i="2"/>
  <c r="BY383" i="2"/>
  <c r="BZ383" i="2"/>
  <c r="CA383" i="2"/>
  <c r="CB383" i="2"/>
  <c r="CC383" i="2"/>
  <c r="CD383" i="2"/>
  <c r="CE383" i="2"/>
  <c r="CF383" i="2"/>
  <c r="CG383" i="2"/>
  <c r="CH383" i="2"/>
  <c r="CI383" i="2"/>
  <c r="CJ383" i="2"/>
  <c r="CK383" i="2"/>
  <c r="CL383" i="2"/>
  <c r="CM383" i="2"/>
  <c r="CN383" i="2"/>
  <c r="CO383" i="2"/>
  <c r="CP383" i="2"/>
  <c r="A384" i="2"/>
  <c r="B384" i="2"/>
  <c r="C384" i="2"/>
  <c r="D384" i="2"/>
  <c r="E384" i="2"/>
  <c r="F384" i="2"/>
  <c r="G384" i="2"/>
  <c r="H384" i="2"/>
  <c r="I384" i="2"/>
  <c r="J384" i="2"/>
  <c r="K384" i="2"/>
  <c r="L384" i="2"/>
  <c r="M384" i="2"/>
  <c r="N384" i="2"/>
  <c r="O384" i="2"/>
  <c r="Q384" i="2"/>
  <c r="R384" i="2"/>
  <c r="S384" i="2"/>
  <c r="T384" i="2"/>
  <c r="U384" i="2"/>
  <c r="W384" i="2"/>
  <c r="X384" i="2"/>
  <c r="Y384" i="2"/>
  <c r="AA384" i="2"/>
  <c r="AB384" i="2"/>
  <c r="AC384" i="2"/>
  <c r="AD384" i="2"/>
  <c r="AE384" i="2"/>
  <c r="AF384" i="2"/>
  <c r="AG384" i="2"/>
  <c r="AH384" i="2"/>
  <c r="AI384" i="2"/>
  <c r="AJ384" i="2"/>
  <c r="AK384" i="2"/>
  <c r="AL384" i="2"/>
  <c r="AM384" i="2"/>
  <c r="AN384" i="2"/>
  <c r="AO384" i="2"/>
  <c r="AP384" i="2"/>
  <c r="AQ384" i="2"/>
  <c r="AR384" i="2"/>
  <c r="AS384" i="2"/>
  <c r="AT384" i="2"/>
  <c r="AU384" i="2"/>
  <c r="AV384" i="2"/>
  <c r="AX384" i="2"/>
  <c r="AY384" i="2"/>
  <c r="AZ384" i="2"/>
  <c r="BA384" i="2"/>
  <c r="BB384" i="2"/>
  <c r="BC384" i="2"/>
  <c r="BD384" i="2"/>
  <c r="BE384" i="2"/>
  <c r="BF384" i="2"/>
  <c r="BG384" i="2"/>
  <c r="BH384" i="2"/>
  <c r="BI384" i="2"/>
  <c r="BJ384" i="2"/>
  <c r="BK384" i="2"/>
  <c r="BL384" i="2"/>
  <c r="BM384" i="2"/>
  <c r="BN384" i="2"/>
  <c r="BO384" i="2"/>
  <c r="BP384" i="2"/>
  <c r="BQ384" i="2"/>
  <c r="BR384" i="2"/>
  <c r="BS384" i="2"/>
  <c r="BT384" i="2"/>
  <c r="BU384" i="2"/>
  <c r="BV384" i="2"/>
  <c r="BW384" i="2"/>
  <c r="BX384" i="2"/>
  <c r="BY384" i="2"/>
  <c r="BZ384" i="2"/>
  <c r="CA384" i="2"/>
  <c r="CB384" i="2"/>
  <c r="CC384" i="2"/>
  <c r="CD384" i="2"/>
  <c r="CE384" i="2"/>
  <c r="CF384" i="2"/>
  <c r="CG384" i="2"/>
  <c r="CH384" i="2"/>
  <c r="CI384" i="2"/>
  <c r="CJ384" i="2"/>
  <c r="CK384" i="2"/>
  <c r="CL384" i="2"/>
  <c r="CM384" i="2"/>
  <c r="CN384" i="2"/>
  <c r="CO384" i="2"/>
  <c r="CP384" i="2"/>
  <c r="A385" i="2"/>
  <c r="B385" i="2"/>
  <c r="C385" i="2"/>
  <c r="D385" i="2"/>
  <c r="E385" i="2"/>
  <c r="F385" i="2"/>
  <c r="G385" i="2"/>
  <c r="H385" i="2"/>
  <c r="I385" i="2"/>
  <c r="J385" i="2"/>
  <c r="K385" i="2"/>
  <c r="L385" i="2"/>
  <c r="M385" i="2"/>
  <c r="N385" i="2"/>
  <c r="O385" i="2"/>
  <c r="Q385" i="2"/>
  <c r="R385" i="2"/>
  <c r="S385" i="2"/>
  <c r="T385" i="2"/>
  <c r="U385" i="2"/>
  <c r="W385" i="2"/>
  <c r="X385" i="2"/>
  <c r="Y385" i="2"/>
  <c r="AA385" i="2"/>
  <c r="AB385" i="2"/>
  <c r="AC385" i="2"/>
  <c r="AD385" i="2"/>
  <c r="AE385" i="2"/>
  <c r="AF385" i="2"/>
  <c r="AG385" i="2"/>
  <c r="AH385" i="2"/>
  <c r="AI385" i="2"/>
  <c r="AJ385" i="2"/>
  <c r="AK385" i="2"/>
  <c r="AL385" i="2"/>
  <c r="AM385" i="2"/>
  <c r="AN385" i="2"/>
  <c r="AO385" i="2"/>
  <c r="AP385" i="2"/>
  <c r="AQ385" i="2"/>
  <c r="AR385" i="2"/>
  <c r="AS385" i="2"/>
  <c r="AT385" i="2"/>
  <c r="AU385" i="2"/>
  <c r="AV385" i="2"/>
  <c r="AX385" i="2"/>
  <c r="AY385" i="2"/>
  <c r="AZ385" i="2"/>
  <c r="BA385" i="2"/>
  <c r="BB385" i="2"/>
  <c r="BC385" i="2"/>
  <c r="BD385" i="2"/>
  <c r="BE385" i="2"/>
  <c r="BF385" i="2"/>
  <c r="BG385" i="2"/>
  <c r="BH385" i="2"/>
  <c r="BI385" i="2"/>
  <c r="BJ385" i="2"/>
  <c r="BK385" i="2"/>
  <c r="BL385" i="2"/>
  <c r="BM385" i="2"/>
  <c r="BN385" i="2"/>
  <c r="BO385" i="2"/>
  <c r="BP385" i="2"/>
  <c r="BQ385" i="2"/>
  <c r="BR385" i="2"/>
  <c r="BS385" i="2"/>
  <c r="BT385" i="2"/>
  <c r="BU385" i="2"/>
  <c r="BV385" i="2"/>
  <c r="BW385" i="2"/>
  <c r="BX385" i="2"/>
  <c r="BY385" i="2"/>
  <c r="BZ385" i="2"/>
  <c r="CA385" i="2"/>
  <c r="CB385" i="2"/>
  <c r="CC385" i="2"/>
  <c r="CD385" i="2"/>
  <c r="CE385" i="2"/>
  <c r="CF385" i="2"/>
  <c r="CG385" i="2"/>
  <c r="CH385" i="2"/>
  <c r="CI385" i="2"/>
  <c r="CJ385" i="2"/>
  <c r="CK385" i="2"/>
  <c r="CL385" i="2"/>
  <c r="CM385" i="2"/>
  <c r="CN385" i="2"/>
  <c r="CO385" i="2"/>
  <c r="CP385" i="2"/>
  <c r="A386" i="2"/>
  <c r="B386" i="2"/>
  <c r="C386" i="2"/>
  <c r="D386" i="2"/>
  <c r="E386" i="2"/>
  <c r="F386" i="2"/>
  <c r="G386" i="2"/>
  <c r="H386" i="2"/>
  <c r="I386" i="2"/>
  <c r="J386" i="2"/>
  <c r="K386" i="2"/>
  <c r="L386" i="2"/>
  <c r="M386" i="2"/>
  <c r="N386" i="2"/>
  <c r="O386" i="2"/>
  <c r="Q386" i="2"/>
  <c r="R386" i="2"/>
  <c r="S386" i="2"/>
  <c r="T386" i="2"/>
  <c r="U386" i="2"/>
  <c r="W386" i="2"/>
  <c r="X386" i="2"/>
  <c r="Y386" i="2"/>
  <c r="AA386" i="2"/>
  <c r="AB386" i="2"/>
  <c r="AC386" i="2"/>
  <c r="AD386" i="2"/>
  <c r="AE386" i="2"/>
  <c r="AF386" i="2"/>
  <c r="AG386" i="2"/>
  <c r="AH386" i="2"/>
  <c r="AI386" i="2"/>
  <c r="AJ386" i="2"/>
  <c r="AK386" i="2"/>
  <c r="AL386" i="2"/>
  <c r="AM386" i="2"/>
  <c r="AN386" i="2"/>
  <c r="AO386" i="2"/>
  <c r="AP386" i="2"/>
  <c r="AQ386" i="2"/>
  <c r="AR386" i="2"/>
  <c r="AS386" i="2"/>
  <c r="AT386" i="2"/>
  <c r="AU386" i="2"/>
  <c r="AV386" i="2"/>
  <c r="AX386" i="2"/>
  <c r="AY386" i="2"/>
  <c r="AZ386" i="2"/>
  <c r="BA386" i="2"/>
  <c r="BB386" i="2"/>
  <c r="BC386" i="2"/>
  <c r="BD386" i="2"/>
  <c r="BE386" i="2"/>
  <c r="BF386" i="2"/>
  <c r="BG386" i="2"/>
  <c r="BH386" i="2"/>
  <c r="BI386" i="2"/>
  <c r="BJ386" i="2"/>
  <c r="BK386" i="2"/>
  <c r="BL386" i="2"/>
  <c r="BM386" i="2"/>
  <c r="BN386" i="2"/>
  <c r="BO386" i="2"/>
  <c r="BP386" i="2"/>
  <c r="BQ386" i="2"/>
  <c r="BR386" i="2"/>
  <c r="BS386" i="2"/>
  <c r="BT386" i="2"/>
  <c r="BU386" i="2"/>
  <c r="BV386" i="2"/>
  <c r="BW386" i="2"/>
  <c r="BX386" i="2"/>
  <c r="BY386" i="2"/>
  <c r="BZ386" i="2"/>
  <c r="CA386" i="2"/>
  <c r="CB386" i="2"/>
  <c r="CC386" i="2"/>
  <c r="CD386" i="2"/>
  <c r="CE386" i="2"/>
  <c r="CF386" i="2"/>
  <c r="CG386" i="2"/>
  <c r="CH386" i="2"/>
  <c r="CI386" i="2"/>
  <c r="CJ386" i="2"/>
  <c r="CK386" i="2"/>
  <c r="CL386" i="2"/>
  <c r="CM386" i="2"/>
  <c r="CN386" i="2"/>
  <c r="CO386" i="2"/>
  <c r="CP386" i="2"/>
  <c r="A387" i="2"/>
  <c r="B387" i="2"/>
  <c r="C387" i="2"/>
  <c r="D387" i="2"/>
  <c r="E387" i="2"/>
  <c r="F387" i="2"/>
  <c r="G387" i="2"/>
  <c r="H387" i="2"/>
  <c r="I387" i="2"/>
  <c r="J387" i="2"/>
  <c r="K387" i="2"/>
  <c r="L387" i="2"/>
  <c r="M387" i="2"/>
  <c r="N387" i="2"/>
  <c r="O387" i="2"/>
  <c r="Q387" i="2"/>
  <c r="R387" i="2"/>
  <c r="S387" i="2"/>
  <c r="T387" i="2"/>
  <c r="U387" i="2"/>
  <c r="W387" i="2"/>
  <c r="X387" i="2"/>
  <c r="Y387" i="2"/>
  <c r="AA387" i="2"/>
  <c r="AB387" i="2"/>
  <c r="AC387" i="2"/>
  <c r="AD387" i="2"/>
  <c r="AE387" i="2"/>
  <c r="AF387" i="2"/>
  <c r="AG387" i="2"/>
  <c r="AH387" i="2"/>
  <c r="AI387" i="2"/>
  <c r="AJ387" i="2"/>
  <c r="AK387" i="2"/>
  <c r="AL387" i="2"/>
  <c r="AM387" i="2"/>
  <c r="AN387" i="2"/>
  <c r="AO387" i="2"/>
  <c r="AP387" i="2"/>
  <c r="AQ387" i="2"/>
  <c r="AR387" i="2"/>
  <c r="AS387" i="2"/>
  <c r="AT387" i="2"/>
  <c r="AU387" i="2"/>
  <c r="AV387" i="2"/>
  <c r="AX387" i="2"/>
  <c r="AY387" i="2"/>
  <c r="AZ387" i="2"/>
  <c r="BA387" i="2"/>
  <c r="BB387" i="2"/>
  <c r="BC387" i="2"/>
  <c r="BD387" i="2"/>
  <c r="BE387" i="2"/>
  <c r="BF387" i="2"/>
  <c r="BG387" i="2"/>
  <c r="BH387" i="2"/>
  <c r="BI387" i="2"/>
  <c r="BJ387" i="2"/>
  <c r="BK387" i="2"/>
  <c r="BL387" i="2"/>
  <c r="BM387" i="2"/>
  <c r="BN387" i="2"/>
  <c r="BO387" i="2"/>
  <c r="BP387" i="2"/>
  <c r="BQ387" i="2"/>
  <c r="BR387" i="2"/>
  <c r="BS387" i="2"/>
  <c r="BT387" i="2"/>
  <c r="BU387" i="2"/>
  <c r="BV387" i="2"/>
  <c r="BW387" i="2"/>
  <c r="BX387" i="2"/>
  <c r="BY387" i="2"/>
  <c r="BZ387" i="2"/>
  <c r="CA387" i="2"/>
  <c r="CB387" i="2"/>
  <c r="CC387" i="2"/>
  <c r="CD387" i="2"/>
  <c r="CE387" i="2"/>
  <c r="CF387" i="2"/>
  <c r="CG387" i="2"/>
  <c r="CH387" i="2"/>
  <c r="CI387" i="2"/>
  <c r="CJ387" i="2"/>
  <c r="CK387" i="2"/>
  <c r="CL387" i="2"/>
  <c r="CM387" i="2"/>
  <c r="CN387" i="2"/>
  <c r="CO387" i="2"/>
  <c r="CP387" i="2"/>
  <c r="A388" i="2"/>
  <c r="B388" i="2"/>
  <c r="C388" i="2"/>
  <c r="D388" i="2"/>
  <c r="E388" i="2"/>
  <c r="F388" i="2"/>
  <c r="G388" i="2"/>
  <c r="H388" i="2"/>
  <c r="I388" i="2"/>
  <c r="J388" i="2"/>
  <c r="K388" i="2"/>
  <c r="L388" i="2"/>
  <c r="M388" i="2"/>
  <c r="N388" i="2"/>
  <c r="O388" i="2"/>
  <c r="Q388" i="2"/>
  <c r="R388" i="2"/>
  <c r="S388" i="2"/>
  <c r="T388" i="2"/>
  <c r="U388" i="2"/>
  <c r="W388" i="2"/>
  <c r="X388" i="2"/>
  <c r="Y388" i="2"/>
  <c r="AA388" i="2"/>
  <c r="AB388" i="2"/>
  <c r="AC388" i="2"/>
  <c r="AD388" i="2"/>
  <c r="AE388" i="2"/>
  <c r="AF388" i="2"/>
  <c r="AG388" i="2"/>
  <c r="AH388" i="2"/>
  <c r="AI388" i="2"/>
  <c r="AJ388" i="2"/>
  <c r="AK388" i="2"/>
  <c r="AL388" i="2"/>
  <c r="AM388" i="2"/>
  <c r="AN388" i="2"/>
  <c r="AO388" i="2"/>
  <c r="AP388" i="2"/>
  <c r="AQ388" i="2"/>
  <c r="AR388" i="2"/>
  <c r="AS388" i="2"/>
  <c r="AT388" i="2"/>
  <c r="AU388" i="2"/>
  <c r="AV388" i="2"/>
  <c r="AX388" i="2"/>
  <c r="AY388" i="2"/>
  <c r="AZ388" i="2"/>
  <c r="BA388" i="2"/>
  <c r="BB388" i="2"/>
  <c r="BC388" i="2"/>
  <c r="BD388" i="2"/>
  <c r="BE388" i="2"/>
  <c r="BF388" i="2"/>
  <c r="BG388" i="2"/>
  <c r="BH388" i="2"/>
  <c r="BI388" i="2"/>
  <c r="BJ388" i="2"/>
  <c r="BK388" i="2"/>
  <c r="BL388" i="2"/>
  <c r="BM388" i="2"/>
  <c r="BN388" i="2"/>
  <c r="BO388" i="2"/>
  <c r="BP388" i="2"/>
  <c r="BQ388" i="2"/>
  <c r="BR388" i="2"/>
  <c r="BS388" i="2"/>
  <c r="BT388" i="2"/>
  <c r="BU388" i="2"/>
  <c r="BV388" i="2"/>
  <c r="BW388" i="2"/>
  <c r="BX388" i="2"/>
  <c r="BY388" i="2"/>
  <c r="BZ388" i="2"/>
  <c r="CA388" i="2"/>
  <c r="CB388" i="2"/>
  <c r="CC388" i="2"/>
  <c r="CD388" i="2"/>
  <c r="CE388" i="2"/>
  <c r="CF388" i="2"/>
  <c r="CG388" i="2"/>
  <c r="CH388" i="2"/>
  <c r="CI388" i="2"/>
  <c r="CJ388" i="2"/>
  <c r="CK388" i="2"/>
  <c r="CL388" i="2"/>
  <c r="CM388" i="2"/>
  <c r="CN388" i="2"/>
  <c r="CO388" i="2"/>
  <c r="CP388" i="2"/>
  <c r="A389" i="2"/>
  <c r="B389" i="2"/>
  <c r="C389" i="2"/>
  <c r="D389" i="2"/>
  <c r="E389" i="2"/>
  <c r="F389" i="2"/>
  <c r="G389" i="2"/>
  <c r="H389" i="2"/>
  <c r="I389" i="2"/>
  <c r="J389" i="2"/>
  <c r="K389" i="2"/>
  <c r="L389" i="2"/>
  <c r="M389" i="2"/>
  <c r="N389" i="2"/>
  <c r="O389" i="2"/>
  <c r="Q389" i="2"/>
  <c r="R389" i="2"/>
  <c r="S389" i="2"/>
  <c r="T389" i="2"/>
  <c r="U389" i="2"/>
  <c r="W389" i="2"/>
  <c r="X389" i="2"/>
  <c r="Y389" i="2"/>
  <c r="AA389" i="2"/>
  <c r="AB389" i="2"/>
  <c r="AC389" i="2"/>
  <c r="AD389" i="2"/>
  <c r="AE389" i="2"/>
  <c r="AF389" i="2"/>
  <c r="AG389" i="2"/>
  <c r="AH389" i="2"/>
  <c r="AI389" i="2"/>
  <c r="AJ389" i="2"/>
  <c r="AK389" i="2"/>
  <c r="AL389" i="2"/>
  <c r="AM389" i="2"/>
  <c r="AN389" i="2"/>
  <c r="AO389" i="2"/>
  <c r="AP389" i="2"/>
  <c r="AQ389" i="2"/>
  <c r="AR389" i="2"/>
  <c r="AS389" i="2"/>
  <c r="AT389" i="2"/>
  <c r="AU389" i="2"/>
  <c r="AV389" i="2"/>
  <c r="AX389" i="2"/>
  <c r="AY389" i="2"/>
  <c r="AZ389" i="2"/>
  <c r="BA389" i="2"/>
  <c r="BB389" i="2"/>
  <c r="BC389" i="2"/>
  <c r="BD389" i="2"/>
  <c r="BE389" i="2"/>
  <c r="BF389" i="2"/>
  <c r="BG389" i="2"/>
  <c r="BH389" i="2"/>
  <c r="BI389" i="2"/>
  <c r="BJ389" i="2"/>
  <c r="BK389" i="2"/>
  <c r="BL389" i="2"/>
  <c r="BM389" i="2"/>
  <c r="BN389" i="2"/>
  <c r="BO389" i="2"/>
  <c r="BP389" i="2"/>
  <c r="BQ389" i="2"/>
  <c r="BR389" i="2"/>
  <c r="BS389" i="2"/>
  <c r="BT389" i="2"/>
  <c r="BU389" i="2"/>
  <c r="BV389" i="2"/>
  <c r="BW389" i="2"/>
  <c r="BX389" i="2"/>
  <c r="BY389" i="2"/>
  <c r="BZ389" i="2"/>
  <c r="CA389" i="2"/>
  <c r="CB389" i="2"/>
  <c r="CC389" i="2"/>
  <c r="CD389" i="2"/>
  <c r="CE389" i="2"/>
  <c r="CF389" i="2"/>
  <c r="CG389" i="2"/>
  <c r="CH389" i="2"/>
  <c r="CI389" i="2"/>
  <c r="CJ389" i="2"/>
  <c r="CK389" i="2"/>
  <c r="CL389" i="2"/>
  <c r="CM389" i="2"/>
  <c r="CN389" i="2"/>
  <c r="CO389" i="2"/>
  <c r="CP389" i="2"/>
  <c r="A390" i="2"/>
  <c r="B390" i="2"/>
  <c r="C390" i="2"/>
  <c r="D390" i="2"/>
  <c r="E390" i="2"/>
  <c r="F390" i="2"/>
  <c r="G390" i="2"/>
  <c r="H390" i="2"/>
  <c r="I390" i="2"/>
  <c r="J390" i="2"/>
  <c r="K390" i="2"/>
  <c r="L390" i="2"/>
  <c r="M390" i="2"/>
  <c r="N390" i="2"/>
  <c r="O390" i="2"/>
  <c r="Q390" i="2"/>
  <c r="R390" i="2"/>
  <c r="S390" i="2"/>
  <c r="T390" i="2"/>
  <c r="U390" i="2"/>
  <c r="W390" i="2"/>
  <c r="X390" i="2"/>
  <c r="Y390" i="2"/>
  <c r="AA390" i="2"/>
  <c r="AB390" i="2"/>
  <c r="AC390" i="2"/>
  <c r="AD390" i="2"/>
  <c r="AE390" i="2"/>
  <c r="AF390" i="2"/>
  <c r="AG390" i="2"/>
  <c r="AH390" i="2"/>
  <c r="AI390" i="2"/>
  <c r="AJ390" i="2"/>
  <c r="AK390" i="2"/>
  <c r="AL390" i="2"/>
  <c r="AM390" i="2"/>
  <c r="AN390" i="2"/>
  <c r="AO390" i="2"/>
  <c r="AP390" i="2"/>
  <c r="AQ390" i="2"/>
  <c r="AR390" i="2"/>
  <c r="AS390" i="2"/>
  <c r="AT390" i="2"/>
  <c r="AU390" i="2"/>
  <c r="AV390" i="2"/>
  <c r="AX390" i="2"/>
  <c r="AY390" i="2"/>
  <c r="AZ390" i="2"/>
  <c r="BA390" i="2"/>
  <c r="BB390" i="2"/>
  <c r="BC390" i="2"/>
  <c r="BD390" i="2"/>
  <c r="BE390" i="2"/>
  <c r="BF390" i="2"/>
  <c r="BG390" i="2"/>
  <c r="BH390" i="2"/>
  <c r="BI390" i="2"/>
  <c r="BJ390" i="2"/>
  <c r="BK390" i="2"/>
  <c r="BL390" i="2"/>
  <c r="BM390" i="2"/>
  <c r="BN390" i="2"/>
  <c r="BO390" i="2"/>
  <c r="BP390" i="2"/>
  <c r="BQ390" i="2"/>
  <c r="BR390" i="2"/>
  <c r="BS390" i="2"/>
  <c r="BT390" i="2"/>
  <c r="BU390" i="2"/>
  <c r="BV390" i="2"/>
  <c r="BW390" i="2"/>
  <c r="BX390" i="2"/>
  <c r="BY390" i="2"/>
  <c r="BZ390" i="2"/>
  <c r="CA390" i="2"/>
  <c r="CB390" i="2"/>
  <c r="CC390" i="2"/>
  <c r="CD390" i="2"/>
  <c r="CE390" i="2"/>
  <c r="CF390" i="2"/>
  <c r="CG390" i="2"/>
  <c r="CH390" i="2"/>
  <c r="CI390" i="2"/>
  <c r="CJ390" i="2"/>
  <c r="CK390" i="2"/>
  <c r="CL390" i="2"/>
  <c r="CM390" i="2"/>
  <c r="CN390" i="2"/>
  <c r="CO390" i="2"/>
  <c r="CP390" i="2"/>
  <c r="A391" i="2"/>
  <c r="B391" i="2"/>
  <c r="C391" i="2"/>
  <c r="D391" i="2"/>
  <c r="E391" i="2"/>
  <c r="F391" i="2"/>
  <c r="G391" i="2"/>
  <c r="H391" i="2"/>
  <c r="I391" i="2"/>
  <c r="J391" i="2"/>
  <c r="K391" i="2"/>
  <c r="L391" i="2"/>
  <c r="M391" i="2"/>
  <c r="N391" i="2"/>
  <c r="O391" i="2"/>
  <c r="Q391" i="2"/>
  <c r="R391" i="2"/>
  <c r="S391" i="2"/>
  <c r="T391" i="2"/>
  <c r="U391" i="2"/>
  <c r="W391" i="2"/>
  <c r="X391" i="2"/>
  <c r="Y391" i="2"/>
  <c r="AA391" i="2"/>
  <c r="AB391" i="2"/>
  <c r="AC391" i="2"/>
  <c r="AD391" i="2"/>
  <c r="AE391" i="2"/>
  <c r="AF391" i="2"/>
  <c r="AG391" i="2"/>
  <c r="AH391" i="2"/>
  <c r="AI391" i="2"/>
  <c r="AJ391" i="2"/>
  <c r="AK391" i="2"/>
  <c r="AL391" i="2"/>
  <c r="AM391" i="2"/>
  <c r="AN391" i="2"/>
  <c r="AO391" i="2"/>
  <c r="AP391" i="2"/>
  <c r="AQ391" i="2"/>
  <c r="AR391" i="2"/>
  <c r="AS391" i="2"/>
  <c r="AT391" i="2"/>
  <c r="AU391" i="2"/>
  <c r="AV391" i="2"/>
  <c r="AX391" i="2"/>
  <c r="AY391" i="2"/>
  <c r="AZ391" i="2"/>
  <c r="BA391" i="2"/>
  <c r="BB391" i="2"/>
  <c r="BC391" i="2"/>
  <c r="BD391" i="2"/>
  <c r="BE391" i="2"/>
  <c r="BF391" i="2"/>
  <c r="BG391" i="2"/>
  <c r="BH391" i="2"/>
  <c r="BI391" i="2"/>
  <c r="BJ391" i="2"/>
  <c r="BK391" i="2"/>
  <c r="BL391" i="2"/>
  <c r="BM391" i="2"/>
  <c r="BN391" i="2"/>
  <c r="BO391" i="2"/>
  <c r="BP391" i="2"/>
  <c r="BQ391" i="2"/>
  <c r="BR391" i="2"/>
  <c r="BS391" i="2"/>
  <c r="BT391" i="2"/>
  <c r="BU391" i="2"/>
  <c r="BV391" i="2"/>
  <c r="BW391" i="2"/>
  <c r="BX391" i="2"/>
  <c r="BY391" i="2"/>
  <c r="BZ391" i="2"/>
  <c r="CA391" i="2"/>
  <c r="CB391" i="2"/>
  <c r="CC391" i="2"/>
  <c r="CD391" i="2"/>
  <c r="CE391" i="2"/>
  <c r="CF391" i="2"/>
  <c r="CG391" i="2"/>
  <c r="CH391" i="2"/>
  <c r="CI391" i="2"/>
  <c r="CJ391" i="2"/>
  <c r="CK391" i="2"/>
  <c r="CL391" i="2"/>
  <c r="CM391" i="2"/>
  <c r="CN391" i="2"/>
  <c r="CO391" i="2"/>
  <c r="CP391" i="2"/>
  <c r="A392" i="2"/>
  <c r="B392" i="2"/>
  <c r="C392" i="2"/>
  <c r="D392" i="2"/>
  <c r="E392" i="2"/>
  <c r="F392" i="2"/>
  <c r="G392" i="2"/>
  <c r="H392" i="2"/>
  <c r="I392" i="2"/>
  <c r="J392" i="2"/>
  <c r="K392" i="2"/>
  <c r="L392" i="2"/>
  <c r="M392" i="2"/>
  <c r="N392" i="2"/>
  <c r="O392" i="2"/>
  <c r="Q392" i="2"/>
  <c r="R392" i="2"/>
  <c r="S392" i="2"/>
  <c r="T392" i="2"/>
  <c r="U392" i="2"/>
  <c r="W392" i="2"/>
  <c r="X392" i="2"/>
  <c r="Y392" i="2"/>
  <c r="AA392" i="2"/>
  <c r="AB392" i="2"/>
  <c r="AC392" i="2"/>
  <c r="AD392" i="2"/>
  <c r="AE392" i="2"/>
  <c r="AF392" i="2"/>
  <c r="AG392" i="2"/>
  <c r="AH392" i="2"/>
  <c r="AI392" i="2"/>
  <c r="AJ392" i="2"/>
  <c r="AK392" i="2"/>
  <c r="AL392" i="2"/>
  <c r="AM392" i="2"/>
  <c r="AN392" i="2"/>
  <c r="AO392" i="2"/>
  <c r="AP392" i="2"/>
  <c r="AQ392" i="2"/>
  <c r="AR392" i="2"/>
  <c r="AS392" i="2"/>
  <c r="AT392" i="2"/>
  <c r="AU392" i="2"/>
  <c r="AV392" i="2"/>
  <c r="AX392" i="2"/>
  <c r="AY392" i="2"/>
  <c r="AZ392" i="2"/>
  <c r="BA392" i="2"/>
  <c r="BB392" i="2"/>
  <c r="BC392" i="2"/>
  <c r="BD392" i="2"/>
  <c r="BE392" i="2"/>
  <c r="BF392" i="2"/>
  <c r="BG392" i="2"/>
  <c r="BH392" i="2"/>
  <c r="BI392" i="2"/>
  <c r="BJ392" i="2"/>
  <c r="BK392" i="2"/>
  <c r="BL392" i="2"/>
  <c r="BM392" i="2"/>
  <c r="BN392" i="2"/>
  <c r="BO392" i="2"/>
  <c r="BP392" i="2"/>
  <c r="BQ392" i="2"/>
  <c r="BR392" i="2"/>
  <c r="BS392" i="2"/>
  <c r="BT392" i="2"/>
  <c r="BU392" i="2"/>
  <c r="BV392" i="2"/>
  <c r="BW392" i="2"/>
  <c r="BX392" i="2"/>
  <c r="BY392" i="2"/>
  <c r="BZ392" i="2"/>
  <c r="CA392" i="2"/>
  <c r="CB392" i="2"/>
  <c r="CC392" i="2"/>
  <c r="CD392" i="2"/>
  <c r="CE392" i="2"/>
  <c r="CF392" i="2"/>
  <c r="CG392" i="2"/>
  <c r="CH392" i="2"/>
  <c r="CI392" i="2"/>
  <c r="CJ392" i="2"/>
  <c r="CK392" i="2"/>
  <c r="CL392" i="2"/>
  <c r="CM392" i="2"/>
  <c r="CN392" i="2"/>
  <c r="CO392" i="2"/>
  <c r="CP392" i="2"/>
  <c r="A393" i="2"/>
  <c r="B393" i="2"/>
  <c r="C393" i="2"/>
  <c r="D393" i="2"/>
  <c r="E393" i="2"/>
  <c r="F393" i="2"/>
  <c r="G393" i="2"/>
  <c r="H393" i="2"/>
  <c r="I393" i="2"/>
  <c r="J393" i="2"/>
  <c r="K393" i="2"/>
  <c r="L393" i="2"/>
  <c r="M393" i="2"/>
  <c r="N393" i="2"/>
  <c r="O393" i="2"/>
  <c r="Q393" i="2"/>
  <c r="R393" i="2"/>
  <c r="S393" i="2"/>
  <c r="T393" i="2"/>
  <c r="U393" i="2"/>
  <c r="W393" i="2"/>
  <c r="X393" i="2"/>
  <c r="Y393" i="2"/>
  <c r="AA393" i="2"/>
  <c r="AB393" i="2"/>
  <c r="AC393" i="2"/>
  <c r="AD393" i="2"/>
  <c r="AE393" i="2"/>
  <c r="AF393" i="2"/>
  <c r="AG393" i="2"/>
  <c r="AH393" i="2"/>
  <c r="AI393" i="2"/>
  <c r="AJ393" i="2"/>
  <c r="AK393" i="2"/>
  <c r="AL393" i="2"/>
  <c r="AM393" i="2"/>
  <c r="AN393" i="2"/>
  <c r="AO393" i="2"/>
  <c r="AP393" i="2"/>
  <c r="AQ393" i="2"/>
  <c r="AR393" i="2"/>
  <c r="AS393" i="2"/>
  <c r="AT393" i="2"/>
  <c r="AU393" i="2"/>
  <c r="AV393" i="2"/>
  <c r="AX393" i="2"/>
  <c r="AY393" i="2"/>
  <c r="AZ393" i="2"/>
  <c r="BA393" i="2"/>
  <c r="BB393" i="2"/>
  <c r="BC393" i="2"/>
  <c r="BD393" i="2"/>
  <c r="BE393" i="2"/>
  <c r="BF393" i="2"/>
  <c r="BG393" i="2"/>
  <c r="BH393" i="2"/>
  <c r="BI393" i="2"/>
  <c r="BJ393" i="2"/>
  <c r="BK393" i="2"/>
  <c r="BL393" i="2"/>
  <c r="BM393" i="2"/>
  <c r="BN393" i="2"/>
  <c r="BO393" i="2"/>
  <c r="BP393" i="2"/>
  <c r="BQ393" i="2"/>
  <c r="BR393" i="2"/>
  <c r="BS393" i="2"/>
  <c r="BT393" i="2"/>
  <c r="BU393" i="2"/>
  <c r="BV393" i="2"/>
  <c r="BW393" i="2"/>
  <c r="BX393" i="2"/>
  <c r="BY393" i="2"/>
  <c r="BZ393" i="2"/>
  <c r="CA393" i="2"/>
  <c r="CB393" i="2"/>
  <c r="CC393" i="2"/>
  <c r="CD393" i="2"/>
  <c r="CE393" i="2"/>
  <c r="CF393" i="2"/>
  <c r="CG393" i="2"/>
  <c r="CH393" i="2"/>
  <c r="CI393" i="2"/>
  <c r="CJ393" i="2"/>
  <c r="CK393" i="2"/>
  <c r="CL393" i="2"/>
  <c r="CM393" i="2"/>
  <c r="CN393" i="2"/>
  <c r="CO393" i="2"/>
  <c r="CP393" i="2"/>
  <c r="A394" i="2"/>
  <c r="B394" i="2"/>
  <c r="C394" i="2"/>
  <c r="D394" i="2"/>
  <c r="E394" i="2"/>
  <c r="F394" i="2"/>
  <c r="G394" i="2"/>
  <c r="H394" i="2"/>
  <c r="I394" i="2"/>
  <c r="J394" i="2"/>
  <c r="K394" i="2"/>
  <c r="L394" i="2"/>
  <c r="M394" i="2"/>
  <c r="N394" i="2"/>
  <c r="O394" i="2"/>
  <c r="Q394" i="2"/>
  <c r="R394" i="2"/>
  <c r="S394" i="2"/>
  <c r="T394" i="2"/>
  <c r="U394" i="2"/>
  <c r="W394" i="2"/>
  <c r="X394" i="2"/>
  <c r="Y394" i="2"/>
  <c r="AA394" i="2"/>
  <c r="AB394" i="2"/>
  <c r="AC394" i="2"/>
  <c r="AD394" i="2"/>
  <c r="AE394" i="2"/>
  <c r="AF394" i="2"/>
  <c r="AG394" i="2"/>
  <c r="AH394" i="2"/>
  <c r="AI394" i="2"/>
  <c r="AJ394" i="2"/>
  <c r="AK394" i="2"/>
  <c r="AL394" i="2"/>
  <c r="AM394" i="2"/>
  <c r="AN394" i="2"/>
  <c r="AO394" i="2"/>
  <c r="AP394" i="2"/>
  <c r="AQ394" i="2"/>
  <c r="AR394" i="2"/>
  <c r="AS394" i="2"/>
  <c r="AT394" i="2"/>
  <c r="AU394" i="2"/>
  <c r="AV394" i="2"/>
  <c r="AX394" i="2"/>
  <c r="AY394" i="2"/>
  <c r="AZ394" i="2"/>
  <c r="BA394" i="2"/>
  <c r="BB394" i="2"/>
  <c r="BC394" i="2"/>
  <c r="BD394" i="2"/>
  <c r="BE394" i="2"/>
  <c r="BF394" i="2"/>
  <c r="BG394" i="2"/>
  <c r="BH394" i="2"/>
  <c r="BI394" i="2"/>
  <c r="BJ394" i="2"/>
  <c r="BK394" i="2"/>
  <c r="BL394" i="2"/>
  <c r="BM394" i="2"/>
  <c r="BN394" i="2"/>
  <c r="BO394" i="2"/>
  <c r="BP394" i="2"/>
  <c r="BQ394" i="2"/>
  <c r="BR394" i="2"/>
  <c r="BS394" i="2"/>
  <c r="BT394" i="2"/>
  <c r="BU394" i="2"/>
  <c r="BV394" i="2"/>
  <c r="BW394" i="2"/>
  <c r="BX394" i="2"/>
  <c r="BY394" i="2"/>
  <c r="BZ394" i="2"/>
  <c r="CA394" i="2"/>
  <c r="CB394" i="2"/>
  <c r="CC394" i="2"/>
  <c r="CD394" i="2"/>
  <c r="CE394" i="2"/>
  <c r="CF394" i="2"/>
  <c r="CG394" i="2"/>
  <c r="CH394" i="2"/>
  <c r="CI394" i="2"/>
  <c r="CJ394" i="2"/>
  <c r="CK394" i="2"/>
  <c r="CL394" i="2"/>
  <c r="CM394" i="2"/>
  <c r="CN394" i="2"/>
  <c r="CO394" i="2"/>
  <c r="CP394" i="2"/>
  <c r="A395" i="2"/>
  <c r="B395" i="2"/>
  <c r="C395" i="2"/>
  <c r="D395" i="2"/>
  <c r="E395" i="2"/>
  <c r="F395" i="2"/>
  <c r="G395" i="2"/>
  <c r="H395" i="2"/>
  <c r="I395" i="2"/>
  <c r="J395" i="2"/>
  <c r="K395" i="2"/>
  <c r="L395" i="2"/>
  <c r="M395" i="2"/>
  <c r="N395" i="2"/>
  <c r="O395" i="2"/>
  <c r="Q395" i="2"/>
  <c r="R395" i="2"/>
  <c r="S395" i="2"/>
  <c r="T395" i="2"/>
  <c r="U395" i="2"/>
  <c r="W395" i="2"/>
  <c r="X395" i="2"/>
  <c r="Y395" i="2"/>
  <c r="AA395" i="2"/>
  <c r="AB395" i="2"/>
  <c r="AC395" i="2"/>
  <c r="AD395" i="2"/>
  <c r="AE395" i="2"/>
  <c r="AF395" i="2"/>
  <c r="AG395" i="2"/>
  <c r="AH395" i="2"/>
  <c r="AI395" i="2"/>
  <c r="AJ395" i="2"/>
  <c r="AK395" i="2"/>
  <c r="AL395" i="2"/>
  <c r="AM395" i="2"/>
  <c r="AN395" i="2"/>
  <c r="AO395" i="2"/>
  <c r="AP395" i="2"/>
  <c r="AQ395" i="2"/>
  <c r="AR395" i="2"/>
  <c r="AS395" i="2"/>
  <c r="AT395" i="2"/>
  <c r="AU395" i="2"/>
  <c r="AV395" i="2"/>
  <c r="AX395" i="2"/>
  <c r="AY395" i="2"/>
  <c r="AZ395" i="2"/>
  <c r="BA395" i="2"/>
  <c r="BB395" i="2"/>
  <c r="BC395" i="2"/>
  <c r="BD395" i="2"/>
  <c r="BE395" i="2"/>
  <c r="BF395" i="2"/>
  <c r="BG395" i="2"/>
  <c r="BH395" i="2"/>
  <c r="BI395" i="2"/>
  <c r="BJ395" i="2"/>
  <c r="BK395" i="2"/>
  <c r="BL395" i="2"/>
  <c r="BM395" i="2"/>
  <c r="BN395" i="2"/>
  <c r="BO395" i="2"/>
  <c r="BP395" i="2"/>
  <c r="BQ395" i="2"/>
  <c r="BR395" i="2"/>
  <c r="BS395" i="2"/>
  <c r="BT395" i="2"/>
  <c r="BU395" i="2"/>
  <c r="BV395" i="2"/>
  <c r="BW395" i="2"/>
  <c r="BX395" i="2"/>
  <c r="BY395" i="2"/>
  <c r="BZ395" i="2"/>
  <c r="CA395" i="2"/>
  <c r="CB395" i="2"/>
  <c r="CC395" i="2"/>
  <c r="CD395" i="2"/>
  <c r="CE395" i="2"/>
  <c r="CF395" i="2"/>
  <c r="CG395" i="2"/>
  <c r="CH395" i="2"/>
  <c r="CI395" i="2"/>
  <c r="CJ395" i="2"/>
  <c r="CK395" i="2"/>
  <c r="CL395" i="2"/>
  <c r="CM395" i="2"/>
  <c r="CN395" i="2"/>
  <c r="CO395" i="2"/>
  <c r="CP395" i="2"/>
  <c r="A396" i="2"/>
  <c r="B396" i="2"/>
  <c r="C396" i="2"/>
  <c r="D396" i="2"/>
  <c r="E396" i="2"/>
  <c r="F396" i="2"/>
  <c r="G396" i="2"/>
  <c r="H396" i="2"/>
  <c r="I396" i="2"/>
  <c r="J396" i="2"/>
  <c r="K396" i="2"/>
  <c r="L396" i="2"/>
  <c r="M396" i="2"/>
  <c r="N396" i="2"/>
  <c r="O396" i="2"/>
  <c r="Q396" i="2"/>
  <c r="R396" i="2"/>
  <c r="S396" i="2"/>
  <c r="T396" i="2"/>
  <c r="U396" i="2"/>
  <c r="W396" i="2"/>
  <c r="X396" i="2"/>
  <c r="Y396" i="2"/>
  <c r="AA396" i="2"/>
  <c r="AB396" i="2"/>
  <c r="AC396" i="2"/>
  <c r="AD396" i="2"/>
  <c r="AE396" i="2"/>
  <c r="AF396" i="2"/>
  <c r="AG396" i="2"/>
  <c r="AH396" i="2"/>
  <c r="AI396" i="2"/>
  <c r="AJ396" i="2"/>
  <c r="AK396" i="2"/>
  <c r="AL396" i="2"/>
  <c r="AM396" i="2"/>
  <c r="AN396" i="2"/>
  <c r="AO396" i="2"/>
  <c r="AP396" i="2"/>
  <c r="AQ396" i="2"/>
  <c r="AR396" i="2"/>
  <c r="AS396" i="2"/>
  <c r="AT396" i="2"/>
  <c r="AU396" i="2"/>
  <c r="AV396" i="2"/>
  <c r="AX396" i="2"/>
  <c r="AY396" i="2"/>
  <c r="AZ396" i="2"/>
  <c r="BA396" i="2"/>
  <c r="BB396" i="2"/>
  <c r="BC396" i="2"/>
  <c r="BD396" i="2"/>
  <c r="BE396" i="2"/>
  <c r="BF396" i="2"/>
  <c r="BG396" i="2"/>
  <c r="BH396" i="2"/>
  <c r="BI396" i="2"/>
  <c r="BJ396" i="2"/>
  <c r="BK396" i="2"/>
  <c r="BL396" i="2"/>
  <c r="BM396" i="2"/>
  <c r="BN396" i="2"/>
  <c r="BO396" i="2"/>
  <c r="BP396" i="2"/>
  <c r="BQ396" i="2"/>
  <c r="BR396" i="2"/>
  <c r="BS396" i="2"/>
  <c r="BT396" i="2"/>
  <c r="BU396" i="2"/>
  <c r="BV396" i="2"/>
  <c r="BW396" i="2"/>
  <c r="BX396" i="2"/>
  <c r="BY396" i="2"/>
  <c r="BZ396" i="2"/>
  <c r="CA396" i="2"/>
  <c r="CB396" i="2"/>
  <c r="CC396" i="2"/>
  <c r="CD396" i="2"/>
  <c r="CE396" i="2"/>
  <c r="CF396" i="2"/>
  <c r="CG396" i="2"/>
  <c r="CH396" i="2"/>
  <c r="CI396" i="2"/>
  <c r="CJ396" i="2"/>
  <c r="CK396" i="2"/>
  <c r="CL396" i="2"/>
  <c r="CM396" i="2"/>
  <c r="CN396" i="2"/>
  <c r="CO396" i="2"/>
  <c r="CP396" i="2"/>
  <c r="A397" i="2"/>
  <c r="B397" i="2"/>
  <c r="C397" i="2"/>
  <c r="D397" i="2"/>
  <c r="E397" i="2"/>
  <c r="F397" i="2"/>
  <c r="G397" i="2"/>
  <c r="H397" i="2"/>
  <c r="I397" i="2"/>
  <c r="J397" i="2"/>
  <c r="K397" i="2"/>
  <c r="L397" i="2"/>
  <c r="M397" i="2"/>
  <c r="N397" i="2"/>
  <c r="O397" i="2"/>
  <c r="Q397" i="2"/>
  <c r="R397" i="2"/>
  <c r="S397" i="2"/>
  <c r="T397" i="2"/>
  <c r="U397" i="2"/>
  <c r="W397" i="2"/>
  <c r="X397" i="2"/>
  <c r="Y397" i="2"/>
  <c r="AA397" i="2"/>
  <c r="AB397" i="2"/>
  <c r="AC397" i="2"/>
  <c r="AD397" i="2"/>
  <c r="AE397" i="2"/>
  <c r="AF397" i="2"/>
  <c r="AG397" i="2"/>
  <c r="AH397" i="2"/>
  <c r="AI397" i="2"/>
  <c r="AJ397" i="2"/>
  <c r="AK397" i="2"/>
  <c r="AL397" i="2"/>
  <c r="AM397" i="2"/>
  <c r="AN397" i="2"/>
  <c r="AO397" i="2"/>
  <c r="AP397" i="2"/>
  <c r="AQ397" i="2"/>
  <c r="AR397" i="2"/>
  <c r="AS397" i="2"/>
  <c r="AT397" i="2"/>
  <c r="AU397" i="2"/>
  <c r="AV397" i="2"/>
  <c r="AX397" i="2"/>
  <c r="AY397" i="2"/>
  <c r="AZ397" i="2"/>
  <c r="BA397" i="2"/>
  <c r="BB397" i="2"/>
  <c r="BC397" i="2"/>
  <c r="BD397" i="2"/>
  <c r="BE397" i="2"/>
  <c r="BF397" i="2"/>
  <c r="BG397" i="2"/>
  <c r="BH397" i="2"/>
  <c r="BI397" i="2"/>
  <c r="BJ397" i="2"/>
  <c r="BK397" i="2"/>
  <c r="BL397" i="2"/>
  <c r="BM397" i="2"/>
  <c r="BN397" i="2"/>
  <c r="BO397" i="2"/>
  <c r="BP397" i="2"/>
  <c r="BQ397" i="2"/>
  <c r="BR397" i="2"/>
  <c r="BS397" i="2"/>
  <c r="BT397" i="2"/>
  <c r="BU397" i="2"/>
  <c r="BV397" i="2"/>
  <c r="BW397" i="2"/>
  <c r="BX397" i="2"/>
  <c r="BY397" i="2"/>
  <c r="BZ397" i="2"/>
  <c r="CA397" i="2"/>
  <c r="CB397" i="2"/>
  <c r="CC397" i="2"/>
  <c r="CD397" i="2"/>
  <c r="CE397" i="2"/>
  <c r="CF397" i="2"/>
  <c r="CG397" i="2"/>
  <c r="CH397" i="2"/>
  <c r="CI397" i="2"/>
  <c r="CJ397" i="2"/>
  <c r="CK397" i="2"/>
  <c r="CL397" i="2"/>
  <c r="CM397" i="2"/>
  <c r="CN397" i="2"/>
  <c r="CO397" i="2"/>
  <c r="CP397" i="2"/>
  <c r="A398" i="2"/>
  <c r="B398" i="2"/>
  <c r="C398" i="2"/>
  <c r="D398" i="2"/>
  <c r="E398" i="2"/>
  <c r="F398" i="2"/>
  <c r="G398" i="2"/>
  <c r="H398" i="2"/>
  <c r="I398" i="2"/>
  <c r="J398" i="2"/>
  <c r="K398" i="2"/>
  <c r="L398" i="2"/>
  <c r="M398" i="2"/>
  <c r="N398" i="2"/>
  <c r="O398" i="2"/>
  <c r="Q398" i="2"/>
  <c r="R398" i="2"/>
  <c r="S398" i="2"/>
  <c r="T398" i="2"/>
  <c r="U398" i="2"/>
  <c r="W398" i="2"/>
  <c r="X398" i="2"/>
  <c r="Y398" i="2"/>
  <c r="AA398" i="2"/>
  <c r="AB398" i="2"/>
  <c r="AC398" i="2"/>
  <c r="AD398" i="2"/>
  <c r="AE398" i="2"/>
  <c r="AF398" i="2"/>
  <c r="AG398" i="2"/>
  <c r="AH398" i="2"/>
  <c r="AI398" i="2"/>
  <c r="AJ398" i="2"/>
  <c r="AK398" i="2"/>
  <c r="AL398" i="2"/>
  <c r="AM398" i="2"/>
  <c r="AN398" i="2"/>
  <c r="AO398" i="2"/>
  <c r="AP398" i="2"/>
  <c r="AQ398" i="2"/>
  <c r="AR398" i="2"/>
  <c r="AS398" i="2"/>
  <c r="AT398" i="2"/>
  <c r="AU398" i="2"/>
  <c r="AV398" i="2"/>
  <c r="AX398" i="2"/>
  <c r="AY398" i="2"/>
  <c r="AZ398" i="2"/>
  <c r="BA398" i="2"/>
  <c r="BB398" i="2"/>
  <c r="BC398" i="2"/>
  <c r="BD398" i="2"/>
  <c r="BE398" i="2"/>
  <c r="BF398" i="2"/>
  <c r="BG398" i="2"/>
  <c r="BH398" i="2"/>
  <c r="BI398" i="2"/>
  <c r="BJ398" i="2"/>
  <c r="BK398" i="2"/>
  <c r="BL398" i="2"/>
  <c r="BM398" i="2"/>
  <c r="BN398" i="2"/>
  <c r="BO398" i="2"/>
  <c r="BP398" i="2"/>
  <c r="BQ398" i="2"/>
  <c r="BR398" i="2"/>
  <c r="BS398" i="2"/>
  <c r="BT398" i="2"/>
  <c r="BU398" i="2"/>
  <c r="BV398" i="2"/>
  <c r="BW398" i="2"/>
  <c r="BX398" i="2"/>
  <c r="BY398" i="2"/>
  <c r="BZ398" i="2"/>
  <c r="CA398" i="2"/>
  <c r="CB398" i="2"/>
  <c r="CC398" i="2"/>
  <c r="CD398" i="2"/>
  <c r="CE398" i="2"/>
  <c r="CF398" i="2"/>
  <c r="CG398" i="2"/>
  <c r="CH398" i="2"/>
  <c r="CI398" i="2"/>
  <c r="CJ398" i="2"/>
  <c r="CK398" i="2"/>
  <c r="CL398" i="2"/>
  <c r="CM398" i="2"/>
  <c r="CN398" i="2"/>
  <c r="CO398" i="2"/>
  <c r="CP398" i="2"/>
  <c r="A399" i="2"/>
  <c r="B399" i="2"/>
  <c r="C399" i="2"/>
  <c r="D399" i="2"/>
  <c r="E399" i="2"/>
  <c r="F399" i="2"/>
  <c r="G399" i="2"/>
  <c r="H399" i="2"/>
  <c r="I399" i="2"/>
  <c r="J399" i="2"/>
  <c r="K399" i="2"/>
  <c r="L399" i="2"/>
  <c r="M399" i="2"/>
  <c r="N399" i="2"/>
  <c r="O399" i="2"/>
  <c r="Q399" i="2"/>
  <c r="R399" i="2"/>
  <c r="S399" i="2"/>
  <c r="T399" i="2"/>
  <c r="U399" i="2"/>
  <c r="W399" i="2"/>
  <c r="X399" i="2"/>
  <c r="Y399" i="2"/>
  <c r="AA399" i="2"/>
  <c r="AB399" i="2"/>
  <c r="AC399" i="2"/>
  <c r="AD399" i="2"/>
  <c r="AE399" i="2"/>
  <c r="AF399" i="2"/>
  <c r="AG399" i="2"/>
  <c r="AH399" i="2"/>
  <c r="AI399" i="2"/>
  <c r="AJ399" i="2"/>
  <c r="AK399" i="2"/>
  <c r="AL399" i="2"/>
  <c r="AM399" i="2"/>
  <c r="AN399" i="2"/>
  <c r="AO399" i="2"/>
  <c r="AP399" i="2"/>
  <c r="AQ399" i="2"/>
  <c r="AR399" i="2"/>
  <c r="AS399" i="2"/>
  <c r="AT399" i="2"/>
  <c r="AU399" i="2"/>
  <c r="AV399" i="2"/>
  <c r="AX399" i="2"/>
  <c r="AY399" i="2"/>
  <c r="AZ399" i="2"/>
  <c r="BA399" i="2"/>
  <c r="BB399" i="2"/>
  <c r="BC399" i="2"/>
  <c r="BD399" i="2"/>
  <c r="BE399" i="2"/>
  <c r="BF399" i="2"/>
  <c r="BG399" i="2"/>
  <c r="BH399" i="2"/>
  <c r="BI399" i="2"/>
  <c r="BJ399" i="2"/>
  <c r="BK399" i="2"/>
  <c r="BL399" i="2"/>
  <c r="BM399" i="2"/>
  <c r="BN399" i="2"/>
  <c r="BO399" i="2"/>
  <c r="BP399" i="2"/>
  <c r="BQ399" i="2"/>
  <c r="BR399" i="2"/>
  <c r="BS399" i="2"/>
  <c r="BT399" i="2"/>
  <c r="BU399" i="2"/>
  <c r="BV399" i="2"/>
  <c r="BW399" i="2"/>
  <c r="BX399" i="2"/>
  <c r="BY399" i="2"/>
  <c r="BZ399" i="2"/>
  <c r="CA399" i="2"/>
  <c r="CB399" i="2"/>
  <c r="CC399" i="2"/>
  <c r="CD399" i="2"/>
  <c r="CE399" i="2"/>
  <c r="CF399" i="2"/>
  <c r="CG399" i="2"/>
  <c r="CH399" i="2"/>
  <c r="CI399" i="2"/>
  <c r="CJ399" i="2"/>
  <c r="CK399" i="2"/>
  <c r="CL399" i="2"/>
  <c r="CM399" i="2"/>
  <c r="CN399" i="2"/>
  <c r="CO399" i="2"/>
  <c r="CP399" i="2"/>
  <c r="A400" i="2"/>
  <c r="B400" i="2"/>
  <c r="C400" i="2"/>
  <c r="D400" i="2"/>
  <c r="E400" i="2"/>
  <c r="F400" i="2"/>
  <c r="G400" i="2"/>
  <c r="H400" i="2"/>
  <c r="I400" i="2"/>
  <c r="J400" i="2"/>
  <c r="K400" i="2"/>
  <c r="L400" i="2"/>
  <c r="M400" i="2"/>
  <c r="N400" i="2"/>
  <c r="O400" i="2"/>
  <c r="Q400" i="2"/>
  <c r="R400" i="2"/>
  <c r="S400" i="2"/>
  <c r="T400" i="2"/>
  <c r="U400" i="2"/>
  <c r="W400" i="2"/>
  <c r="X400" i="2"/>
  <c r="Y400" i="2"/>
  <c r="AA400" i="2"/>
  <c r="AB400" i="2"/>
  <c r="AC400" i="2"/>
  <c r="AD400" i="2"/>
  <c r="AE400" i="2"/>
  <c r="AF400" i="2"/>
  <c r="AG400" i="2"/>
  <c r="AH400" i="2"/>
  <c r="AI400" i="2"/>
  <c r="AJ400" i="2"/>
  <c r="AK400" i="2"/>
  <c r="AL400" i="2"/>
  <c r="AM400" i="2"/>
  <c r="AN400" i="2"/>
  <c r="AO400" i="2"/>
  <c r="AP400" i="2"/>
  <c r="AQ400" i="2"/>
  <c r="AR400" i="2"/>
  <c r="AS400" i="2"/>
  <c r="AT400" i="2"/>
  <c r="AU400" i="2"/>
  <c r="AV400" i="2"/>
  <c r="AX400" i="2"/>
  <c r="AY400" i="2"/>
  <c r="AZ400" i="2"/>
  <c r="BA400" i="2"/>
  <c r="BB400" i="2"/>
  <c r="BC400" i="2"/>
  <c r="BD400" i="2"/>
  <c r="BE400" i="2"/>
  <c r="BF400" i="2"/>
  <c r="BG400" i="2"/>
  <c r="BH400" i="2"/>
  <c r="BI400" i="2"/>
  <c r="BJ400" i="2"/>
  <c r="BK400" i="2"/>
  <c r="BL400" i="2"/>
  <c r="BM400" i="2"/>
  <c r="BN400" i="2"/>
  <c r="BO400" i="2"/>
  <c r="BP400" i="2"/>
  <c r="BQ400" i="2"/>
  <c r="BR400" i="2"/>
  <c r="BS400" i="2"/>
  <c r="BT400" i="2"/>
  <c r="BU400" i="2"/>
  <c r="BV400" i="2"/>
  <c r="BW400" i="2"/>
  <c r="BX400" i="2"/>
  <c r="BY400" i="2"/>
  <c r="BZ400" i="2"/>
  <c r="CA400" i="2"/>
  <c r="CB400" i="2"/>
  <c r="CC400" i="2"/>
  <c r="CD400" i="2"/>
  <c r="CE400" i="2"/>
  <c r="CF400" i="2"/>
  <c r="CG400" i="2"/>
  <c r="CH400" i="2"/>
  <c r="CI400" i="2"/>
  <c r="CJ400" i="2"/>
  <c r="CK400" i="2"/>
  <c r="CL400" i="2"/>
  <c r="CM400" i="2"/>
  <c r="CN400" i="2"/>
  <c r="CO400" i="2"/>
  <c r="CP400" i="2"/>
  <c r="A401" i="2"/>
  <c r="B401" i="2"/>
  <c r="C401" i="2"/>
  <c r="D401" i="2"/>
  <c r="E401" i="2"/>
  <c r="F401" i="2"/>
  <c r="G401" i="2"/>
  <c r="H401" i="2"/>
  <c r="I401" i="2"/>
  <c r="J401" i="2"/>
  <c r="K401" i="2"/>
  <c r="L401" i="2"/>
  <c r="M401" i="2"/>
  <c r="N401" i="2"/>
  <c r="O401" i="2"/>
  <c r="Q401" i="2"/>
  <c r="R401" i="2"/>
  <c r="S401" i="2"/>
  <c r="T401" i="2"/>
  <c r="U401" i="2"/>
  <c r="W401" i="2"/>
  <c r="X401" i="2"/>
  <c r="Y401" i="2"/>
  <c r="AA401" i="2"/>
  <c r="AB401" i="2"/>
  <c r="AC401" i="2"/>
  <c r="AD401" i="2"/>
  <c r="AE401" i="2"/>
  <c r="AF401" i="2"/>
  <c r="AG401" i="2"/>
  <c r="AH401" i="2"/>
  <c r="AI401" i="2"/>
  <c r="AJ401" i="2"/>
  <c r="AK401" i="2"/>
  <c r="AL401" i="2"/>
  <c r="AM401" i="2"/>
  <c r="AN401" i="2"/>
  <c r="AO401" i="2"/>
  <c r="AP401" i="2"/>
  <c r="AQ401" i="2"/>
  <c r="AR401" i="2"/>
  <c r="AS401" i="2"/>
  <c r="AT401" i="2"/>
  <c r="AU401" i="2"/>
  <c r="AV401" i="2"/>
  <c r="AX401" i="2"/>
  <c r="AY401" i="2"/>
  <c r="AZ401" i="2"/>
  <c r="BA401" i="2"/>
  <c r="BB401" i="2"/>
  <c r="BC401" i="2"/>
  <c r="BD401" i="2"/>
  <c r="BE401" i="2"/>
  <c r="BF401" i="2"/>
  <c r="BG401" i="2"/>
  <c r="BH401" i="2"/>
  <c r="BI401" i="2"/>
  <c r="BJ401" i="2"/>
  <c r="BK401" i="2"/>
  <c r="BL401" i="2"/>
  <c r="BM401" i="2"/>
  <c r="BN401" i="2"/>
  <c r="BO401" i="2"/>
  <c r="BP401" i="2"/>
  <c r="BQ401" i="2"/>
  <c r="BR401" i="2"/>
  <c r="BS401" i="2"/>
  <c r="BT401" i="2"/>
  <c r="BU401" i="2"/>
  <c r="BV401" i="2"/>
  <c r="BW401" i="2"/>
  <c r="BX401" i="2"/>
  <c r="BY401" i="2"/>
  <c r="BZ401" i="2"/>
  <c r="CA401" i="2"/>
  <c r="CB401" i="2"/>
  <c r="CC401" i="2"/>
  <c r="CD401" i="2"/>
  <c r="CE401" i="2"/>
  <c r="CF401" i="2"/>
  <c r="CG401" i="2"/>
  <c r="CH401" i="2"/>
  <c r="CI401" i="2"/>
  <c r="CJ401" i="2"/>
  <c r="CK401" i="2"/>
  <c r="CL401" i="2"/>
  <c r="CM401" i="2"/>
  <c r="CN401" i="2"/>
  <c r="CO401" i="2"/>
  <c r="CP401" i="2"/>
  <c r="A402" i="2"/>
  <c r="B402" i="2"/>
  <c r="C402" i="2"/>
  <c r="D402" i="2"/>
  <c r="E402" i="2"/>
  <c r="F402" i="2"/>
  <c r="G402" i="2"/>
  <c r="H402" i="2"/>
  <c r="I402" i="2"/>
  <c r="J402" i="2"/>
  <c r="K402" i="2"/>
  <c r="L402" i="2"/>
  <c r="M402" i="2"/>
  <c r="N402" i="2"/>
  <c r="O402" i="2"/>
  <c r="Q402" i="2"/>
  <c r="R402" i="2"/>
  <c r="S402" i="2"/>
  <c r="T402" i="2"/>
  <c r="U402" i="2"/>
  <c r="W402" i="2"/>
  <c r="X402" i="2"/>
  <c r="Y402" i="2"/>
  <c r="AA402" i="2"/>
  <c r="AB402" i="2"/>
  <c r="AC402" i="2"/>
  <c r="AD402" i="2"/>
  <c r="AE402" i="2"/>
  <c r="AF402" i="2"/>
  <c r="AG402" i="2"/>
  <c r="AH402" i="2"/>
  <c r="AI402" i="2"/>
  <c r="AJ402" i="2"/>
  <c r="AK402" i="2"/>
  <c r="AL402" i="2"/>
  <c r="AM402" i="2"/>
  <c r="AN402" i="2"/>
  <c r="AO402" i="2"/>
  <c r="AP402" i="2"/>
  <c r="AQ402" i="2"/>
  <c r="AR402" i="2"/>
  <c r="AS402" i="2"/>
  <c r="AT402" i="2"/>
  <c r="AU402" i="2"/>
  <c r="AV402" i="2"/>
  <c r="AX402" i="2"/>
  <c r="AY402" i="2"/>
  <c r="AZ402" i="2"/>
  <c r="BA402" i="2"/>
  <c r="BB402" i="2"/>
  <c r="BC402" i="2"/>
  <c r="BD402" i="2"/>
  <c r="BE402" i="2"/>
  <c r="BF402" i="2"/>
  <c r="BG402" i="2"/>
  <c r="BH402" i="2"/>
  <c r="BI402" i="2"/>
  <c r="BJ402" i="2"/>
  <c r="BK402" i="2"/>
  <c r="BL402" i="2"/>
  <c r="BM402" i="2"/>
  <c r="BN402" i="2"/>
  <c r="BO402" i="2"/>
  <c r="BP402" i="2"/>
  <c r="BQ402" i="2"/>
  <c r="BR402" i="2"/>
  <c r="BS402" i="2"/>
  <c r="BT402" i="2"/>
  <c r="BU402" i="2"/>
  <c r="BV402" i="2"/>
  <c r="BW402" i="2"/>
  <c r="BX402" i="2"/>
  <c r="BY402" i="2"/>
  <c r="BZ402" i="2"/>
  <c r="CA402" i="2"/>
  <c r="CB402" i="2"/>
  <c r="CC402" i="2"/>
  <c r="CD402" i="2"/>
  <c r="CE402" i="2"/>
  <c r="CF402" i="2"/>
  <c r="CG402" i="2"/>
  <c r="CH402" i="2"/>
  <c r="CI402" i="2"/>
  <c r="CJ402" i="2"/>
  <c r="CK402" i="2"/>
  <c r="CL402" i="2"/>
  <c r="CM402" i="2"/>
  <c r="CN402" i="2"/>
  <c r="CO402" i="2"/>
  <c r="CP402" i="2"/>
  <c r="A403" i="2"/>
  <c r="B403" i="2"/>
  <c r="C403" i="2"/>
  <c r="D403" i="2"/>
  <c r="E403" i="2"/>
  <c r="F403" i="2"/>
  <c r="G403" i="2"/>
  <c r="H403" i="2"/>
  <c r="I403" i="2"/>
  <c r="J403" i="2"/>
  <c r="K403" i="2"/>
  <c r="L403" i="2"/>
  <c r="M403" i="2"/>
  <c r="N403" i="2"/>
  <c r="O403" i="2"/>
  <c r="Q403" i="2"/>
  <c r="R403" i="2"/>
  <c r="S403" i="2"/>
  <c r="T403" i="2"/>
  <c r="U403" i="2"/>
  <c r="W403" i="2"/>
  <c r="X403" i="2"/>
  <c r="Y403" i="2"/>
  <c r="AA403" i="2"/>
  <c r="AB403" i="2"/>
  <c r="AC403" i="2"/>
  <c r="AD403" i="2"/>
  <c r="AE403" i="2"/>
  <c r="AF403" i="2"/>
  <c r="AG403" i="2"/>
  <c r="AH403" i="2"/>
  <c r="AI403" i="2"/>
  <c r="AJ403" i="2"/>
  <c r="AK403" i="2"/>
  <c r="AL403" i="2"/>
  <c r="AM403" i="2"/>
  <c r="AN403" i="2"/>
  <c r="AO403" i="2"/>
  <c r="AP403" i="2"/>
  <c r="AQ403" i="2"/>
  <c r="AR403" i="2"/>
  <c r="AS403" i="2"/>
  <c r="AT403" i="2"/>
  <c r="AU403" i="2"/>
  <c r="AV403" i="2"/>
  <c r="AX403" i="2"/>
  <c r="AY403" i="2"/>
  <c r="AZ403" i="2"/>
  <c r="BA403" i="2"/>
  <c r="BB403" i="2"/>
  <c r="BC403" i="2"/>
  <c r="BD403" i="2"/>
  <c r="BE403" i="2"/>
  <c r="BF403" i="2"/>
  <c r="BG403" i="2"/>
  <c r="BH403" i="2"/>
  <c r="BI403" i="2"/>
  <c r="BJ403" i="2"/>
  <c r="BK403" i="2"/>
  <c r="BL403" i="2"/>
  <c r="BM403" i="2"/>
  <c r="BN403" i="2"/>
  <c r="BO403" i="2"/>
  <c r="BP403" i="2"/>
  <c r="BQ403" i="2"/>
  <c r="BR403" i="2"/>
  <c r="BS403" i="2"/>
  <c r="BT403" i="2"/>
  <c r="BU403" i="2"/>
  <c r="BV403" i="2"/>
  <c r="BW403" i="2"/>
  <c r="BX403" i="2"/>
  <c r="BY403" i="2"/>
  <c r="BZ403" i="2"/>
  <c r="CA403" i="2"/>
  <c r="CB403" i="2"/>
  <c r="CC403" i="2"/>
  <c r="CD403" i="2"/>
  <c r="CE403" i="2"/>
  <c r="CF403" i="2"/>
  <c r="CG403" i="2"/>
  <c r="CH403" i="2"/>
  <c r="CI403" i="2"/>
  <c r="CJ403" i="2"/>
  <c r="CK403" i="2"/>
  <c r="CL403" i="2"/>
  <c r="CM403" i="2"/>
  <c r="CN403" i="2"/>
  <c r="CO403" i="2"/>
  <c r="CP403" i="2"/>
  <c r="A404" i="2"/>
  <c r="B404" i="2"/>
  <c r="C404" i="2"/>
  <c r="D404" i="2"/>
  <c r="E404" i="2"/>
  <c r="F404" i="2"/>
  <c r="G404" i="2"/>
  <c r="H404" i="2"/>
  <c r="I404" i="2"/>
  <c r="J404" i="2"/>
  <c r="K404" i="2"/>
  <c r="L404" i="2"/>
  <c r="M404" i="2"/>
  <c r="N404" i="2"/>
  <c r="O404" i="2"/>
  <c r="Q404" i="2"/>
  <c r="R404" i="2"/>
  <c r="S404" i="2"/>
  <c r="T404" i="2"/>
  <c r="U404" i="2"/>
  <c r="W404" i="2"/>
  <c r="X404" i="2"/>
  <c r="Y404" i="2"/>
  <c r="AA404" i="2"/>
  <c r="AB404" i="2"/>
  <c r="AC404" i="2"/>
  <c r="AD404" i="2"/>
  <c r="AE404" i="2"/>
  <c r="AF404" i="2"/>
  <c r="AG404" i="2"/>
  <c r="AH404" i="2"/>
  <c r="AI404" i="2"/>
  <c r="AJ404" i="2"/>
  <c r="AK404" i="2"/>
  <c r="AL404" i="2"/>
  <c r="AM404" i="2"/>
  <c r="AN404" i="2"/>
  <c r="AO404" i="2"/>
  <c r="AP404" i="2"/>
  <c r="AQ404" i="2"/>
  <c r="AR404" i="2"/>
  <c r="AS404" i="2"/>
  <c r="AT404" i="2"/>
  <c r="AU404" i="2"/>
  <c r="AV404" i="2"/>
  <c r="AX404" i="2"/>
  <c r="AY404" i="2"/>
  <c r="AZ404" i="2"/>
  <c r="BA404" i="2"/>
  <c r="BB404" i="2"/>
  <c r="BC404" i="2"/>
  <c r="BD404" i="2"/>
  <c r="BE404" i="2"/>
  <c r="BF404" i="2"/>
  <c r="BG404" i="2"/>
  <c r="BH404" i="2"/>
  <c r="BI404" i="2"/>
  <c r="BJ404" i="2"/>
  <c r="BK404" i="2"/>
  <c r="BL404" i="2"/>
  <c r="BM404" i="2"/>
  <c r="BN404" i="2"/>
  <c r="BO404" i="2"/>
  <c r="BP404" i="2"/>
  <c r="BQ404" i="2"/>
  <c r="BR404" i="2"/>
  <c r="BS404" i="2"/>
  <c r="BT404" i="2"/>
  <c r="BU404" i="2"/>
  <c r="BV404" i="2"/>
  <c r="BW404" i="2"/>
  <c r="BX404" i="2"/>
  <c r="BY404" i="2"/>
  <c r="BZ404" i="2"/>
  <c r="CA404" i="2"/>
  <c r="CB404" i="2"/>
  <c r="CC404" i="2"/>
  <c r="CD404" i="2"/>
  <c r="CE404" i="2"/>
  <c r="CF404" i="2"/>
  <c r="CG404" i="2"/>
  <c r="CH404" i="2"/>
  <c r="CI404" i="2"/>
  <c r="CJ404" i="2"/>
  <c r="CK404" i="2"/>
  <c r="CL404" i="2"/>
  <c r="CM404" i="2"/>
  <c r="CN404" i="2"/>
  <c r="CO404" i="2"/>
  <c r="CP404" i="2"/>
  <c r="A405" i="2"/>
  <c r="B405" i="2"/>
  <c r="C405" i="2"/>
  <c r="D405" i="2"/>
  <c r="E405" i="2"/>
  <c r="F405" i="2"/>
  <c r="G405" i="2"/>
  <c r="H405" i="2"/>
  <c r="I405" i="2"/>
  <c r="J405" i="2"/>
  <c r="K405" i="2"/>
  <c r="L405" i="2"/>
  <c r="M405" i="2"/>
  <c r="N405" i="2"/>
  <c r="O405" i="2"/>
  <c r="Q405" i="2"/>
  <c r="R405" i="2"/>
  <c r="S405" i="2"/>
  <c r="T405" i="2"/>
  <c r="U405" i="2"/>
  <c r="W405" i="2"/>
  <c r="X405" i="2"/>
  <c r="Y405" i="2"/>
  <c r="AA405" i="2"/>
  <c r="AB405" i="2"/>
  <c r="AC405" i="2"/>
  <c r="AD405" i="2"/>
  <c r="AE405" i="2"/>
  <c r="AF405" i="2"/>
  <c r="AG405" i="2"/>
  <c r="AH405" i="2"/>
  <c r="AI405" i="2"/>
  <c r="AJ405" i="2"/>
  <c r="AK405" i="2"/>
  <c r="AL405" i="2"/>
  <c r="AM405" i="2"/>
  <c r="AN405" i="2"/>
  <c r="AO405" i="2"/>
  <c r="AP405" i="2"/>
  <c r="AQ405" i="2"/>
  <c r="AR405" i="2"/>
  <c r="AS405" i="2"/>
  <c r="AT405" i="2"/>
  <c r="AU405" i="2"/>
  <c r="AV405" i="2"/>
  <c r="AX405" i="2"/>
  <c r="AY405" i="2"/>
  <c r="AZ405" i="2"/>
  <c r="BA405" i="2"/>
  <c r="BB405" i="2"/>
  <c r="BC405" i="2"/>
  <c r="BD405" i="2"/>
  <c r="BE405" i="2"/>
  <c r="BF405" i="2"/>
  <c r="BG405" i="2"/>
  <c r="BH405" i="2"/>
  <c r="BI405" i="2"/>
  <c r="BJ405" i="2"/>
  <c r="BK405" i="2"/>
  <c r="BL405" i="2"/>
  <c r="BM405" i="2"/>
  <c r="BN405" i="2"/>
  <c r="BO405" i="2"/>
  <c r="BP405" i="2"/>
  <c r="BQ405" i="2"/>
  <c r="BR405" i="2"/>
  <c r="BS405" i="2"/>
  <c r="BT405" i="2"/>
  <c r="BU405" i="2"/>
  <c r="BV405" i="2"/>
  <c r="BW405" i="2"/>
  <c r="BX405" i="2"/>
  <c r="BY405" i="2"/>
  <c r="BZ405" i="2"/>
  <c r="CA405" i="2"/>
  <c r="CB405" i="2"/>
  <c r="CC405" i="2"/>
  <c r="CD405" i="2"/>
  <c r="CE405" i="2"/>
  <c r="CF405" i="2"/>
  <c r="CG405" i="2"/>
  <c r="CH405" i="2"/>
  <c r="CI405" i="2"/>
  <c r="CJ405" i="2"/>
  <c r="CK405" i="2"/>
  <c r="CL405" i="2"/>
  <c r="CM405" i="2"/>
  <c r="CN405" i="2"/>
  <c r="CO405" i="2"/>
  <c r="CP405" i="2"/>
  <c r="A406" i="2"/>
  <c r="B406" i="2"/>
  <c r="C406" i="2"/>
  <c r="D406" i="2"/>
  <c r="E406" i="2"/>
  <c r="F406" i="2"/>
  <c r="G406" i="2"/>
  <c r="H406" i="2"/>
  <c r="I406" i="2"/>
  <c r="J406" i="2"/>
  <c r="K406" i="2"/>
  <c r="L406" i="2"/>
  <c r="M406" i="2"/>
  <c r="N406" i="2"/>
  <c r="O406" i="2"/>
  <c r="Q406" i="2"/>
  <c r="R406" i="2"/>
  <c r="S406" i="2"/>
  <c r="T406" i="2"/>
  <c r="U406" i="2"/>
  <c r="W406" i="2"/>
  <c r="X406" i="2"/>
  <c r="Y406" i="2"/>
  <c r="AA406" i="2"/>
  <c r="AB406" i="2"/>
  <c r="AC406" i="2"/>
  <c r="AD406" i="2"/>
  <c r="AE406" i="2"/>
  <c r="AF406" i="2"/>
  <c r="AG406" i="2"/>
  <c r="AH406" i="2"/>
  <c r="AI406" i="2"/>
  <c r="AJ406" i="2"/>
  <c r="AK406" i="2"/>
  <c r="AL406" i="2"/>
  <c r="AM406" i="2"/>
  <c r="AN406" i="2"/>
  <c r="AO406" i="2"/>
  <c r="AP406" i="2"/>
  <c r="AQ406" i="2"/>
  <c r="AR406" i="2"/>
  <c r="AS406" i="2"/>
  <c r="AT406" i="2"/>
  <c r="AU406" i="2"/>
  <c r="AV406" i="2"/>
  <c r="AX406" i="2"/>
  <c r="AY406" i="2"/>
  <c r="AZ406" i="2"/>
  <c r="BA406" i="2"/>
  <c r="BB406" i="2"/>
  <c r="BC406" i="2"/>
  <c r="BD406" i="2"/>
  <c r="BE406" i="2"/>
  <c r="BF406" i="2"/>
  <c r="BG406" i="2"/>
  <c r="BH406" i="2"/>
  <c r="BI406" i="2"/>
  <c r="BJ406" i="2"/>
  <c r="BK406" i="2"/>
  <c r="BL406" i="2"/>
  <c r="BM406" i="2"/>
  <c r="BN406" i="2"/>
  <c r="BO406" i="2"/>
  <c r="BP406" i="2"/>
  <c r="BQ406" i="2"/>
  <c r="BR406" i="2"/>
  <c r="BS406" i="2"/>
  <c r="BT406" i="2"/>
  <c r="BU406" i="2"/>
  <c r="BV406" i="2"/>
  <c r="BW406" i="2"/>
  <c r="BX406" i="2"/>
  <c r="BY406" i="2"/>
  <c r="BZ406" i="2"/>
  <c r="CA406" i="2"/>
  <c r="CB406" i="2"/>
  <c r="CC406" i="2"/>
  <c r="CD406" i="2"/>
  <c r="CE406" i="2"/>
  <c r="CF406" i="2"/>
  <c r="CG406" i="2"/>
  <c r="CH406" i="2"/>
  <c r="CI406" i="2"/>
  <c r="CJ406" i="2"/>
  <c r="CK406" i="2"/>
  <c r="CL406" i="2"/>
  <c r="CM406" i="2"/>
  <c r="CN406" i="2"/>
  <c r="CO406" i="2"/>
  <c r="CP406" i="2"/>
  <c r="A407" i="2"/>
  <c r="B407" i="2"/>
  <c r="C407" i="2"/>
  <c r="D407" i="2"/>
  <c r="E407" i="2"/>
  <c r="F407" i="2"/>
  <c r="G407" i="2"/>
  <c r="H407" i="2"/>
  <c r="I407" i="2"/>
  <c r="J407" i="2"/>
  <c r="K407" i="2"/>
  <c r="L407" i="2"/>
  <c r="M407" i="2"/>
  <c r="N407" i="2"/>
  <c r="O407" i="2"/>
  <c r="Q407" i="2"/>
  <c r="R407" i="2"/>
  <c r="S407" i="2"/>
  <c r="T407" i="2"/>
  <c r="U407" i="2"/>
  <c r="W407" i="2"/>
  <c r="X407" i="2"/>
  <c r="Y407" i="2"/>
  <c r="AA407" i="2"/>
  <c r="AB407" i="2"/>
  <c r="AC407" i="2"/>
  <c r="AD407" i="2"/>
  <c r="AE407" i="2"/>
  <c r="AF407" i="2"/>
  <c r="AG407" i="2"/>
  <c r="AH407" i="2"/>
  <c r="AI407" i="2"/>
  <c r="AJ407" i="2"/>
  <c r="AK407" i="2"/>
  <c r="AL407" i="2"/>
  <c r="AM407" i="2"/>
  <c r="AN407" i="2"/>
  <c r="AO407" i="2"/>
  <c r="AP407" i="2"/>
  <c r="AQ407" i="2"/>
  <c r="AR407" i="2"/>
  <c r="AS407" i="2"/>
  <c r="AT407" i="2"/>
  <c r="AU407" i="2"/>
  <c r="AV407" i="2"/>
  <c r="AX407" i="2"/>
  <c r="AY407" i="2"/>
  <c r="AZ407" i="2"/>
  <c r="BA407" i="2"/>
  <c r="BB407" i="2"/>
  <c r="BC407" i="2"/>
  <c r="BD407" i="2"/>
  <c r="BE407" i="2"/>
  <c r="BF407" i="2"/>
  <c r="BG407" i="2"/>
  <c r="BH407" i="2"/>
  <c r="BI407" i="2"/>
  <c r="BJ407" i="2"/>
  <c r="BK407" i="2"/>
  <c r="BL407" i="2"/>
  <c r="BM407" i="2"/>
  <c r="BN407" i="2"/>
  <c r="BO407" i="2"/>
  <c r="BP407" i="2"/>
  <c r="BQ407" i="2"/>
  <c r="BR407" i="2"/>
  <c r="BS407" i="2"/>
  <c r="BT407" i="2"/>
  <c r="BU407" i="2"/>
  <c r="BV407" i="2"/>
  <c r="BW407" i="2"/>
  <c r="BX407" i="2"/>
  <c r="BY407" i="2"/>
  <c r="BZ407" i="2"/>
  <c r="CA407" i="2"/>
  <c r="CB407" i="2"/>
  <c r="CC407" i="2"/>
  <c r="CD407" i="2"/>
  <c r="CE407" i="2"/>
  <c r="CF407" i="2"/>
  <c r="CG407" i="2"/>
  <c r="CH407" i="2"/>
  <c r="CI407" i="2"/>
  <c r="CJ407" i="2"/>
  <c r="CK407" i="2"/>
  <c r="CL407" i="2"/>
  <c r="CM407" i="2"/>
  <c r="CN407" i="2"/>
  <c r="CO407" i="2"/>
  <c r="CP407" i="2"/>
  <c r="A408" i="2"/>
  <c r="B408" i="2"/>
  <c r="C408" i="2"/>
  <c r="D408" i="2"/>
  <c r="E408" i="2"/>
  <c r="F408" i="2"/>
  <c r="G408" i="2"/>
  <c r="H408" i="2"/>
  <c r="I408" i="2"/>
  <c r="J408" i="2"/>
  <c r="K408" i="2"/>
  <c r="L408" i="2"/>
  <c r="M408" i="2"/>
  <c r="N408" i="2"/>
  <c r="O408" i="2"/>
  <c r="Q408" i="2"/>
  <c r="R408" i="2"/>
  <c r="S408" i="2"/>
  <c r="T408" i="2"/>
  <c r="U408" i="2"/>
  <c r="W408" i="2"/>
  <c r="X408" i="2"/>
  <c r="Y408" i="2"/>
  <c r="AA408" i="2"/>
  <c r="AB408" i="2"/>
  <c r="AC408" i="2"/>
  <c r="AD408" i="2"/>
  <c r="AE408" i="2"/>
  <c r="AF408" i="2"/>
  <c r="AG408" i="2"/>
  <c r="AH408" i="2"/>
  <c r="AI408" i="2"/>
  <c r="AJ408" i="2"/>
  <c r="AK408" i="2"/>
  <c r="AL408" i="2"/>
  <c r="AM408" i="2"/>
  <c r="AN408" i="2"/>
  <c r="AO408" i="2"/>
  <c r="AP408" i="2"/>
  <c r="AQ408" i="2"/>
  <c r="AR408" i="2"/>
  <c r="AS408" i="2"/>
  <c r="AT408" i="2"/>
  <c r="AU408" i="2"/>
  <c r="AV408" i="2"/>
  <c r="AX408" i="2"/>
  <c r="AY408" i="2"/>
  <c r="AZ408" i="2"/>
  <c r="BA408" i="2"/>
  <c r="BB408" i="2"/>
  <c r="BC408" i="2"/>
  <c r="BD408" i="2"/>
  <c r="BE408" i="2"/>
  <c r="BF408" i="2"/>
  <c r="BG408" i="2"/>
  <c r="BH408" i="2"/>
  <c r="BI408" i="2"/>
  <c r="BJ408" i="2"/>
  <c r="BK408" i="2"/>
  <c r="BL408" i="2"/>
  <c r="BM408" i="2"/>
  <c r="BN408" i="2"/>
  <c r="BO408" i="2"/>
  <c r="BP408" i="2"/>
  <c r="BQ408" i="2"/>
  <c r="BR408" i="2"/>
  <c r="BS408" i="2"/>
  <c r="BT408" i="2"/>
  <c r="BU408" i="2"/>
  <c r="BV408" i="2"/>
  <c r="BW408" i="2"/>
  <c r="BX408" i="2"/>
  <c r="BY408" i="2"/>
  <c r="BZ408" i="2"/>
  <c r="CA408" i="2"/>
  <c r="CB408" i="2"/>
  <c r="CC408" i="2"/>
  <c r="CD408" i="2"/>
  <c r="CE408" i="2"/>
  <c r="CF408" i="2"/>
  <c r="CG408" i="2"/>
  <c r="CH408" i="2"/>
  <c r="CI408" i="2"/>
  <c r="CJ408" i="2"/>
  <c r="CK408" i="2"/>
  <c r="CL408" i="2"/>
  <c r="CM408" i="2"/>
  <c r="CN408" i="2"/>
  <c r="CO408" i="2"/>
  <c r="CP408" i="2"/>
  <c r="A409" i="2"/>
  <c r="B409" i="2"/>
  <c r="C409" i="2"/>
  <c r="D409" i="2"/>
  <c r="E409" i="2"/>
  <c r="F409" i="2"/>
  <c r="G409" i="2"/>
  <c r="H409" i="2"/>
  <c r="I409" i="2"/>
  <c r="J409" i="2"/>
  <c r="K409" i="2"/>
  <c r="L409" i="2"/>
  <c r="M409" i="2"/>
  <c r="N409" i="2"/>
  <c r="O409" i="2"/>
  <c r="Q409" i="2"/>
  <c r="R409" i="2"/>
  <c r="S409" i="2"/>
  <c r="T409" i="2"/>
  <c r="U409" i="2"/>
  <c r="W409" i="2"/>
  <c r="X409" i="2"/>
  <c r="Y409" i="2"/>
  <c r="AA409" i="2"/>
  <c r="AB409" i="2"/>
  <c r="AC409" i="2"/>
  <c r="AD409" i="2"/>
  <c r="AE409" i="2"/>
  <c r="AF409" i="2"/>
  <c r="AG409" i="2"/>
  <c r="AH409" i="2"/>
  <c r="AI409" i="2"/>
  <c r="AJ409" i="2"/>
  <c r="AK409" i="2"/>
  <c r="AL409" i="2"/>
  <c r="AM409" i="2"/>
  <c r="AN409" i="2"/>
  <c r="AO409" i="2"/>
  <c r="AP409" i="2"/>
  <c r="AQ409" i="2"/>
  <c r="AR409" i="2"/>
  <c r="AS409" i="2"/>
  <c r="AT409" i="2"/>
  <c r="AU409" i="2"/>
  <c r="AV409" i="2"/>
  <c r="AX409" i="2"/>
  <c r="AY409" i="2"/>
  <c r="AZ409" i="2"/>
  <c r="BA409" i="2"/>
  <c r="BB409" i="2"/>
  <c r="BC409" i="2"/>
  <c r="BD409" i="2"/>
  <c r="BE409" i="2"/>
  <c r="BF409" i="2"/>
  <c r="BG409" i="2"/>
  <c r="BH409" i="2"/>
  <c r="BI409" i="2"/>
  <c r="BJ409" i="2"/>
  <c r="BK409" i="2"/>
  <c r="BL409" i="2"/>
  <c r="BM409" i="2"/>
  <c r="BN409" i="2"/>
  <c r="BO409" i="2"/>
  <c r="BP409" i="2"/>
  <c r="BQ409" i="2"/>
  <c r="BR409" i="2"/>
  <c r="BS409" i="2"/>
  <c r="BT409" i="2"/>
  <c r="BU409" i="2"/>
  <c r="BV409" i="2"/>
  <c r="BW409" i="2"/>
  <c r="BX409" i="2"/>
  <c r="BY409" i="2"/>
  <c r="BZ409" i="2"/>
  <c r="CA409" i="2"/>
  <c r="CB409" i="2"/>
  <c r="CC409" i="2"/>
  <c r="CD409" i="2"/>
  <c r="CE409" i="2"/>
  <c r="CF409" i="2"/>
  <c r="CG409" i="2"/>
  <c r="CH409" i="2"/>
  <c r="CI409" i="2"/>
  <c r="CJ409" i="2"/>
  <c r="CK409" i="2"/>
  <c r="CL409" i="2"/>
  <c r="CM409" i="2"/>
  <c r="CN409" i="2"/>
  <c r="CO409" i="2"/>
  <c r="CP409" i="2"/>
  <c r="A410" i="2"/>
  <c r="B410" i="2"/>
  <c r="C410" i="2"/>
  <c r="D410" i="2"/>
  <c r="E410" i="2"/>
  <c r="F410" i="2"/>
  <c r="G410" i="2"/>
  <c r="H410" i="2"/>
  <c r="I410" i="2"/>
  <c r="J410" i="2"/>
  <c r="K410" i="2"/>
  <c r="L410" i="2"/>
  <c r="M410" i="2"/>
  <c r="N410" i="2"/>
  <c r="O410" i="2"/>
  <c r="Q410" i="2"/>
  <c r="R410" i="2"/>
  <c r="S410" i="2"/>
  <c r="T410" i="2"/>
  <c r="U410" i="2"/>
  <c r="W410" i="2"/>
  <c r="X410" i="2"/>
  <c r="Y410" i="2"/>
  <c r="AA410" i="2"/>
  <c r="AB410" i="2"/>
  <c r="AC410" i="2"/>
  <c r="AD410" i="2"/>
  <c r="AE410" i="2"/>
  <c r="AF410" i="2"/>
  <c r="AG410" i="2"/>
  <c r="AH410" i="2"/>
  <c r="AI410" i="2"/>
  <c r="AJ410" i="2"/>
  <c r="AK410" i="2"/>
  <c r="AL410" i="2"/>
  <c r="AM410" i="2"/>
  <c r="AN410" i="2"/>
  <c r="AO410" i="2"/>
  <c r="AP410" i="2"/>
  <c r="AQ410" i="2"/>
  <c r="AR410" i="2"/>
  <c r="AS410" i="2"/>
  <c r="AT410" i="2"/>
  <c r="AU410" i="2"/>
  <c r="AV410" i="2"/>
  <c r="AX410" i="2"/>
  <c r="AY410" i="2"/>
  <c r="AZ410" i="2"/>
  <c r="BA410" i="2"/>
  <c r="BB410" i="2"/>
  <c r="BC410" i="2"/>
  <c r="BD410" i="2"/>
  <c r="BE410" i="2"/>
  <c r="BF410" i="2"/>
  <c r="BG410" i="2"/>
  <c r="BH410" i="2"/>
  <c r="BI410" i="2"/>
  <c r="BJ410" i="2"/>
  <c r="BK410" i="2"/>
  <c r="BL410" i="2"/>
  <c r="BM410" i="2"/>
  <c r="BN410" i="2"/>
  <c r="BO410" i="2"/>
  <c r="BP410" i="2"/>
  <c r="BQ410" i="2"/>
  <c r="BR410" i="2"/>
  <c r="BS410" i="2"/>
  <c r="BT410" i="2"/>
  <c r="BU410" i="2"/>
  <c r="BV410" i="2"/>
  <c r="BW410" i="2"/>
  <c r="BX410" i="2"/>
  <c r="BY410" i="2"/>
  <c r="BZ410" i="2"/>
  <c r="CA410" i="2"/>
  <c r="CB410" i="2"/>
  <c r="CC410" i="2"/>
  <c r="CD410" i="2"/>
  <c r="CE410" i="2"/>
  <c r="CF410" i="2"/>
  <c r="CG410" i="2"/>
  <c r="CH410" i="2"/>
  <c r="CI410" i="2"/>
  <c r="CJ410" i="2"/>
  <c r="CK410" i="2"/>
  <c r="CL410" i="2"/>
  <c r="CM410" i="2"/>
  <c r="CN410" i="2"/>
  <c r="CO410" i="2"/>
  <c r="CP410" i="2"/>
  <c r="A411" i="2"/>
  <c r="B411" i="2"/>
  <c r="C411" i="2"/>
  <c r="D411" i="2"/>
  <c r="E411" i="2"/>
  <c r="F411" i="2"/>
  <c r="G411" i="2"/>
  <c r="H411" i="2"/>
  <c r="I411" i="2"/>
  <c r="J411" i="2"/>
  <c r="K411" i="2"/>
  <c r="L411" i="2"/>
  <c r="M411" i="2"/>
  <c r="N411" i="2"/>
  <c r="O411" i="2"/>
  <c r="Q411" i="2"/>
  <c r="R411" i="2"/>
  <c r="S411" i="2"/>
  <c r="T411" i="2"/>
  <c r="U411" i="2"/>
  <c r="W411" i="2"/>
  <c r="X411" i="2"/>
  <c r="Y411" i="2"/>
  <c r="AA411" i="2"/>
  <c r="AB411" i="2"/>
  <c r="AC411" i="2"/>
  <c r="AD411" i="2"/>
  <c r="AE411" i="2"/>
  <c r="AF411" i="2"/>
  <c r="AG411" i="2"/>
  <c r="AH411" i="2"/>
  <c r="AI411" i="2"/>
  <c r="AJ411" i="2"/>
  <c r="AK411" i="2"/>
  <c r="AL411" i="2"/>
  <c r="AM411" i="2"/>
  <c r="AN411" i="2"/>
  <c r="AO411" i="2"/>
  <c r="AP411" i="2"/>
  <c r="AQ411" i="2"/>
  <c r="AR411" i="2"/>
  <c r="AS411" i="2"/>
  <c r="AT411" i="2"/>
  <c r="AU411" i="2"/>
  <c r="AV411" i="2"/>
  <c r="AX411" i="2"/>
  <c r="AY411" i="2"/>
  <c r="AZ411" i="2"/>
  <c r="BA411" i="2"/>
  <c r="BB411" i="2"/>
  <c r="BC411" i="2"/>
  <c r="BD411" i="2"/>
  <c r="BE411" i="2"/>
  <c r="BF411" i="2"/>
  <c r="BG411" i="2"/>
  <c r="BH411" i="2"/>
  <c r="BI411" i="2"/>
  <c r="BJ411" i="2"/>
  <c r="BK411" i="2"/>
  <c r="BL411" i="2"/>
  <c r="BM411" i="2"/>
  <c r="BN411" i="2"/>
  <c r="BO411" i="2"/>
  <c r="BP411" i="2"/>
  <c r="BQ411" i="2"/>
  <c r="BR411" i="2"/>
  <c r="BS411" i="2"/>
  <c r="BT411" i="2"/>
  <c r="BU411" i="2"/>
  <c r="BV411" i="2"/>
  <c r="BW411" i="2"/>
  <c r="BX411" i="2"/>
  <c r="BY411" i="2"/>
  <c r="BZ411" i="2"/>
  <c r="CA411" i="2"/>
  <c r="CB411" i="2"/>
  <c r="CC411" i="2"/>
  <c r="CD411" i="2"/>
  <c r="CE411" i="2"/>
  <c r="CF411" i="2"/>
  <c r="CG411" i="2"/>
  <c r="CH411" i="2"/>
  <c r="CI411" i="2"/>
  <c r="CJ411" i="2"/>
  <c r="CK411" i="2"/>
  <c r="CL411" i="2"/>
  <c r="CM411" i="2"/>
  <c r="CN411" i="2"/>
  <c r="CO411" i="2"/>
  <c r="CP411" i="2"/>
  <c r="A412" i="2"/>
  <c r="B412" i="2"/>
  <c r="C412" i="2"/>
  <c r="D412" i="2"/>
  <c r="E412" i="2"/>
  <c r="F412" i="2"/>
  <c r="G412" i="2"/>
  <c r="H412" i="2"/>
  <c r="I412" i="2"/>
  <c r="J412" i="2"/>
  <c r="K412" i="2"/>
  <c r="L412" i="2"/>
  <c r="M412" i="2"/>
  <c r="N412" i="2"/>
  <c r="O412" i="2"/>
  <c r="Q412" i="2"/>
  <c r="R412" i="2"/>
  <c r="S412" i="2"/>
  <c r="T412" i="2"/>
  <c r="U412" i="2"/>
  <c r="W412" i="2"/>
  <c r="X412" i="2"/>
  <c r="Y412" i="2"/>
  <c r="AA412" i="2"/>
  <c r="AB412" i="2"/>
  <c r="AC412" i="2"/>
  <c r="AD412" i="2"/>
  <c r="AE412" i="2"/>
  <c r="AF412" i="2"/>
  <c r="AG412" i="2"/>
  <c r="AH412" i="2"/>
  <c r="AI412" i="2"/>
  <c r="AJ412" i="2"/>
  <c r="AK412" i="2"/>
  <c r="AL412" i="2"/>
  <c r="AM412" i="2"/>
  <c r="AN412" i="2"/>
  <c r="AO412" i="2"/>
  <c r="AP412" i="2"/>
  <c r="AQ412" i="2"/>
  <c r="AR412" i="2"/>
  <c r="AS412" i="2"/>
  <c r="AT412" i="2"/>
  <c r="AU412" i="2"/>
  <c r="AV412" i="2"/>
  <c r="AX412" i="2"/>
  <c r="AY412" i="2"/>
  <c r="AZ412" i="2"/>
  <c r="BA412" i="2"/>
  <c r="BB412" i="2"/>
  <c r="BC412" i="2"/>
  <c r="BD412" i="2"/>
  <c r="BE412" i="2"/>
  <c r="BF412" i="2"/>
  <c r="BG412" i="2"/>
  <c r="BH412" i="2"/>
  <c r="BI412" i="2"/>
  <c r="BJ412" i="2"/>
  <c r="BK412" i="2"/>
  <c r="BL412" i="2"/>
  <c r="BM412" i="2"/>
  <c r="BN412" i="2"/>
  <c r="BO412" i="2"/>
  <c r="BP412" i="2"/>
  <c r="BQ412" i="2"/>
  <c r="BR412" i="2"/>
  <c r="BS412" i="2"/>
  <c r="BT412" i="2"/>
  <c r="BU412" i="2"/>
  <c r="BV412" i="2"/>
  <c r="BW412" i="2"/>
  <c r="BX412" i="2"/>
  <c r="BY412" i="2"/>
  <c r="BZ412" i="2"/>
  <c r="CA412" i="2"/>
  <c r="CB412" i="2"/>
  <c r="CC412" i="2"/>
  <c r="CD412" i="2"/>
  <c r="CE412" i="2"/>
  <c r="CF412" i="2"/>
  <c r="CG412" i="2"/>
  <c r="CH412" i="2"/>
  <c r="CI412" i="2"/>
  <c r="CJ412" i="2"/>
  <c r="CK412" i="2"/>
  <c r="CL412" i="2"/>
  <c r="CM412" i="2"/>
  <c r="CN412" i="2"/>
  <c r="CO412" i="2"/>
  <c r="CP412" i="2"/>
  <c r="A413" i="2"/>
  <c r="B413" i="2"/>
  <c r="C413" i="2"/>
  <c r="D413" i="2"/>
  <c r="E413" i="2"/>
  <c r="F413" i="2"/>
  <c r="G413" i="2"/>
  <c r="H413" i="2"/>
  <c r="I413" i="2"/>
  <c r="J413" i="2"/>
  <c r="K413" i="2"/>
  <c r="L413" i="2"/>
  <c r="M413" i="2"/>
  <c r="N413" i="2"/>
  <c r="O413" i="2"/>
  <c r="Q413" i="2"/>
  <c r="R413" i="2"/>
  <c r="S413" i="2"/>
  <c r="T413" i="2"/>
  <c r="U413" i="2"/>
  <c r="W413" i="2"/>
  <c r="X413" i="2"/>
  <c r="Y413" i="2"/>
  <c r="AA413" i="2"/>
  <c r="AB413" i="2"/>
  <c r="AC413" i="2"/>
  <c r="AD413" i="2"/>
  <c r="AE413" i="2"/>
  <c r="AF413" i="2"/>
  <c r="AG413" i="2"/>
  <c r="AH413" i="2"/>
  <c r="AI413" i="2"/>
  <c r="AJ413" i="2"/>
  <c r="AK413" i="2"/>
  <c r="AL413" i="2"/>
  <c r="AM413" i="2"/>
  <c r="AN413" i="2"/>
  <c r="AO413" i="2"/>
  <c r="AP413" i="2"/>
  <c r="AQ413" i="2"/>
  <c r="AR413" i="2"/>
  <c r="AS413" i="2"/>
  <c r="AT413" i="2"/>
  <c r="AU413" i="2"/>
  <c r="AV413" i="2"/>
  <c r="AX413" i="2"/>
  <c r="AY413" i="2"/>
  <c r="AZ413" i="2"/>
  <c r="BA413" i="2"/>
  <c r="BB413" i="2"/>
  <c r="BC413" i="2"/>
  <c r="BD413" i="2"/>
  <c r="BE413" i="2"/>
  <c r="BF413" i="2"/>
  <c r="BG413" i="2"/>
  <c r="BH413" i="2"/>
  <c r="BI413" i="2"/>
  <c r="BJ413" i="2"/>
  <c r="BK413" i="2"/>
  <c r="BL413" i="2"/>
  <c r="BM413" i="2"/>
  <c r="BN413" i="2"/>
  <c r="BO413" i="2"/>
  <c r="BP413" i="2"/>
  <c r="BQ413" i="2"/>
  <c r="BR413" i="2"/>
  <c r="BS413" i="2"/>
  <c r="BT413" i="2"/>
  <c r="BU413" i="2"/>
  <c r="BV413" i="2"/>
  <c r="BW413" i="2"/>
  <c r="BX413" i="2"/>
  <c r="BY413" i="2"/>
  <c r="BZ413" i="2"/>
  <c r="CA413" i="2"/>
  <c r="CB413" i="2"/>
  <c r="CC413" i="2"/>
  <c r="CD413" i="2"/>
  <c r="CE413" i="2"/>
  <c r="CF413" i="2"/>
  <c r="CG413" i="2"/>
  <c r="CH413" i="2"/>
  <c r="CI413" i="2"/>
  <c r="CJ413" i="2"/>
  <c r="CK413" i="2"/>
  <c r="CL413" i="2"/>
  <c r="CM413" i="2"/>
  <c r="CN413" i="2"/>
  <c r="CO413" i="2"/>
  <c r="CP413" i="2"/>
  <c r="A414" i="2"/>
  <c r="B414" i="2"/>
  <c r="C414" i="2"/>
  <c r="D414" i="2"/>
  <c r="E414" i="2"/>
  <c r="F414" i="2"/>
  <c r="G414" i="2"/>
  <c r="H414" i="2"/>
  <c r="I414" i="2"/>
  <c r="J414" i="2"/>
  <c r="K414" i="2"/>
  <c r="L414" i="2"/>
  <c r="M414" i="2"/>
  <c r="N414" i="2"/>
  <c r="O414" i="2"/>
  <c r="Q414" i="2"/>
  <c r="R414" i="2"/>
  <c r="S414" i="2"/>
  <c r="T414" i="2"/>
  <c r="U414" i="2"/>
  <c r="W414" i="2"/>
  <c r="X414" i="2"/>
  <c r="Y414" i="2"/>
  <c r="AA414" i="2"/>
  <c r="AB414" i="2"/>
  <c r="AC414" i="2"/>
  <c r="AD414" i="2"/>
  <c r="AE414" i="2"/>
  <c r="AF414" i="2"/>
  <c r="AG414" i="2"/>
  <c r="AH414" i="2"/>
  <c r="AI414" i="2"/>
  <c r="AJ414" i="2"/>
  <c r="AK414" i="2"/>
  <c r="AL414" i="2"/>
  <c r="AM414" i="2"/>
  <c r="AN414" i="2"/>
  <c r="AO414" i="2"/>
  <c r="AP414" i="2"/>
  <c r="AQ414" i="2"/>
  <c r="AR414" i="2"/>
  <c r="AS414" i="2"/>
  <c r="AT414" i="2"/>
  <c r="AU414" i="2"/>
  <c r="AV414" i="2"/>
  <c r="AX414" i="2"/>
  <c r="AY414" i="2"/>
  <c r="AZ414" i="2"/>
  <c r="BA414" i="2"/>
  <c r="BB414" i="2"/>
  <c r="BC414" i="2"/>
  <c r="BD414" i="2"/>
  <c r="BE414" i="2"/>
  <c r="BF414" i="2"/>
  <c r="BG414" i="2"/>
  <c r="BH414" i="2"/>
  <c r="BI414" i="2"/>
  <c r="BJ414" i="2"/>
  <c r="BK414" i="2"/>
  <c r="BL414" i="2"/>
  <c r="BM414" i="2"/>
  <c r="BN414" i="2"/>
  <c r="BO414" i="2"/>
  <c r="BP414" i="2"/>
  <c r="BQ414" i="2"/>
  <c r="BR414" i="2"/>
  <c r="BS414" i="2"/>
  <c r="BT414" i="2"/>
  <c r="BU414" i="2"/>
  <c r="BV414" i="2"/>
  <c r="BW414" i="2"/>
  <c r="BX414" i="2"/>
  <c r="BY414" i="2"/>
  <c r="BZ414" i="2"/>
  <c r="CA414" i="2"/>
  <c r="CB414" i="2"/>
  <c r="CC414" i="2"/>
  <c r="CD414" i="2"/>
  <c r="CE414" i="2"/>
  <c r="CF414" i="2"/>
  <c r="CG414" i="2"/>
  <c r="CH414" i="2"/>
  <c r="CI414" i="2"/>
  <c r="CJ414" i="2"/>
  <c r="CK414" i="2"/>
  <c r="CL414" i="2"/>
  <c r="CM414" i="2"/>
  <c r="CN414" i="2"/>
  <c r="CO414" i="2"/>
  <c r="CP414" i="2"/>
  <c r="A415" i="2"/>
  <c r="B415" i="2"/>
  <c r="C415" i="2"/>
  <c r="D415" i="2"/>
  <c r="E415" i="2"/>
  <c r="F415" i="2"/>
  <c r="G415" i="2"/>
  <c r="H415" i="2"/>
  <c r="I415" i="2"/>
  <c r="J415" i="2"/>
  <c r="K415" i="2"/>
  <c r="L415" i="2"/>
  <c r="M415" i="2"/>
  <c r="N415" i="2"/>
  <c r="O415" i="2"/>
  <c r="Q415" i="2"/>
  <c r="R415" i="2"/>
  <c r="S415" i="2"/>
  <c r="T415" i="2"/>
  <c r="U415" i="2"/>
  <c r="W415" i="2"/>
  <c r="X415" i="2"/>
  <c r="Y415" i="2"/>
  <c r="AA415" i="2"/>
  <c r="AB415" i="2"/>
  <c r="AC415" i="2"/>
  <c r="AD415" i="2"/>
  <c r="AE415" i="2"/>
  <c r="AF415" i="2"/>
  <c r="AG415" i="2"/>
  <c r="AH415" i="2"/>
  <c r="AI415" i="2"/>
  <c r="AJ415" i="2"/>
  <c r="AK415" i="2"/>
  <c r="AL415" i="2"/>
  <c r="AM415" i="2"/>
  <c r="AN415" i="2"/>
  <c r="AO415" i="2"/>
  <c r="AP415" i="2"/>
  <c r="AQ415" i="2"/>
  <c r="AR415" i="2"/>
  <c r="AS415" i="2"/>
  <c r="AT415" i="2"/>
  <c r="AU415" i="2"/>
  <c r="AV415" i="2"/>
  <c r="AX415" i="2"/>
  <c r="AY415" i="2"/>
  <c r="AZ415" i="2"/>
  <c r="BA415" i="2"/>
  <c r="BB415" i="2"/>
  <c r="BC415" i="2"/>
  <c r="BD415" i="2"/>
  <c r="BE415" i="2"/>
  <c r="BF415" i="2"/>
  <c r="BG415" i="2"/>
  <c r="BH415" i="2"/>
  <c r="BI415" i="2"/>
  <c r="BJ415" i="2"/>
  <c r="BK415" i="2"/>
  <c r="BL415" i="2"/>
  <c r="BM415" i="2"/>
  <c r="BN415" i="2"/>
  <c r="BO415" i="2"/>
  <c r="BP415" i="2"/>
  <c r="BQ415" i="2"/>
  <c r="BR415" i="2"/>
  <c r="BS415" i="2"/>
  <c r="BT415" i="2"/>
  <c r="BU415" i="2"/>
  <c r="BV415" i="2"/>
  <c r="BW415" i="2"/>
  <c r="BX415" i="2"/>
  <c r="BY415" i="2"/>
  <c r="BZ415" i="2"/>
  <c r="CA415" i="2"/>
  <c r="CB415" i="2"/>
  <c r="CC415" i="2"/>
  <c r="CD415" i="2"/>
  <c r="CE415" i="2"/>
  <c r="CF415" i="2"/>
  <c r="CG415" i="2"/>
  <c r="CH415" i="2"/>
  <c r="CI415" i="2"/>
  <c r="CJ415" i="2"/>
  <c r="CK415" i="2"/>
  <c r="CL415" i="2"/>
  <c r="CM415" i="2"/>
  <c r="CN415" i="2"/>
  <c r="CO415" i="2"/>
  <c r="CP415" i="2"/>
  <c r="A416" i="2"/>
  <c r="B416" i="2"/>
  <c r="C416" i="2"/>
  <c r="D416" i="2"/>
  <c r="E416" i="2"/>
  <c r="F416" i="2"/>
  <c r="G416" i="2"/>
  <c r="H416" i="2"/>
  <c r="I416" i="2"/>
  <c r="J416" i="2"/>
  <c r="K416" i="2"/>
  <c r="L416" i="2"/>
  <c r="M416" i="2"/>
  <c r="N416" i="2"/>
  <c r="O416" i="2"/>
  <c r="Q416" i="2"/>
  <c r="R416" i="2"/>
  <c r="S416" i="2"/>
  <c r="T416" i="2"/>
  <c r="U416" i="2"/>
  <c r="W416" i="2"/>
  <c r="X416" i="2"/>
  <c r="Y416" i="2"/>
  <c r="AA416" i="2"/>
  <c r="AB416" i="2"/>
  <c r="AC416" i="2"/>
  <c r="AD416" i="2"/>
  <c r="AE416" i="2"/>
  <c r="AF416" i="2"/>
  <c r="AG416" i="2"/>
  <c r="AH416" i="2"/>
  <c r="AI416" i="2"/>
  <c r="AJ416" i="2"/>
  <c r="AK416" i="2"/>
  <c r="AL416" i="2"/>
  <c r="AM416" i="2"/>
  <c r="AN416" i="2"/>
  <c r="AO416" i="2"/>
  <c r="AP416" i="2"/>
  <c r="AQ416" i="2"/>
  <c r="AR416" i="2"/>
  <c r="AS416" i="2"/>
  <c r="AT416" i="2"/>
  <c r="AU416" i="2"/>
  <c r="AV416" i="2"/>
  <c r="AX416" i="2"/>
  <c r="AY416" i="2"/>
  <c r="AZ416" i="2"/>
  <c r="BA416" i="2"/>
  <c r="BB416" i="2"/>
  <c r="BC416" i="2"/>
  <c r="BD416" i="2"/>
  <c r="BE416" i="2"/>
  <c r="BF416" i="2"/>
  <c r="BG416" i="2"/>
  <c r="BH416" i="2"/>
  <c r="BI416" i="2"/>
  <c r="BJ416" i="2"/>
  <c r="BK416" i="2"/>
  <c r="BL416" i="2"/>
  <c r="BM416" i="2"/>
  <c r="BN416" i="2"/>
  <c r="BO416" i="2"/>
  <c r="BP416" i="2"/>
  <c r="BQ416" i="2"/>
  <c r="BR416" i="2"/>
  <c r="BS416" i="2"/>
  <c r="BT416" i="2"/>
  <c r="BU416" i="2"/>
  <c r="BV416" i="2"/>
  <c r="BW416" i="2"/>
  <c r="BX416" i="2"/>
  <c r="BY416" i="2"/>
  <c r="BZ416" i="2"/>
  <c r="CA416" i="2"/>
  <c r="CB416" i="2"/>
  <c r="CC416" i="2"/>
  <c r="CD416" i="2"/>
  <c r="CE416" i="2"/>
  <c r="CF416" i="2"/>
  <c r="CG416" i="2"/>
  <c r="CH416" i="2"/>
  <c r="CI416" i="2"/>
  <c r="CJ416" i="2"/>
  <c r="CK416" i="2"/>
  <c r="CL416" i="2"/>
  <c r="CM416" i="2"/>
  <c r="CN416" i="2"/>
  <c r="CO416" i="2"/>
  <c r="CP416" i="2"/>
  <c r="A417" i="2"/>
  <c r="B417" i="2"/>
  <c r="C417" i="2"/>
  <c r="D417" i="2"/>
  <c r="E417" i="2"/>
  <c r="F417" i="2"/>
  <c r="G417" i="2"/>
  <c r="H417" i="2"/>
  <c r="I417" i="2"/>
  <c r="J417" i="2"/>
  <c r="K417" i="2"/>
  <c r="L417" i="2"/>
  <c r="M417" i="2"/>
  <c r="N417" i="2"/>
  <c r="O417" i="2"/>
  <c r="Q417" i="2"/>
  <c r="R417" i="2"/>
  <c r="S417" i="2"/>
  <c r="T417" i="2"/>
  <c r="U417" i="2"/>
  <c r="W417" i="2"/>
  <c r="X417" i="2"/>
  <c r="Y417" i="2"/>
  <c r="AA417" i="2"/>
  <c r="AB417" i="2"/>
  <c r="AC417" i="2"/>
  <c r="AD417" i="2"/>
  <c r="AE417" i="2"/>
  <c r="AF417" i="2"/>
  <c r="AG417" i="2"/>
  <c r="AH417" i="2"/>
  <c r="AI417" i="2"/>
  <c r="AJ417" i="2"/>
  <c r="AK417" i="2"/>
  <c r="AL417" i="2"/>
  <c r="AM417" i="2"/>
  <c r="AN417" i="2"/>
  <c r="AO417" i="2"/>
  <c r="AP417" i="2"/>
  <c r="AQ417" i="2"/>
  <c r="AR417" i="2"/>
  <c r="AS417" i="2"/>
  <c r="AT417" i="2"/>
  <c r="AU417" i="2"/>
  <c r="AV417" i="2"/>
  <c r="AX417" i="2"/>
  <c r="AY417" i="2"/>
  <c r="AZ417" i="2"/>
  <c r="BA417" i="2"/>
  <c r="BB417" i="2"/>
  <c r="BC417" i="2"/>
  <c r="BD417" i="2"/>
  <c r="BE417" i="2"/>
  <c r="BF417" i="2"/>
  <c r="BG417" i="2"/>
  <c r="BH417" i="2"/>
  <c r="BI417" i="2"/>
  <c r="BJ417" i="2"/>
  <c r="BK417" i="2"/>
  <c r="BL417" i="2"/>
  <c r="BM417" i="2"/>
  <c r="BN417" i="2"/>
  <c r="BO417" i="2"/>
  <c r="BP417" i="2"/>
  <c r="BQ417" i="2"/>
  <c r="BR417" i="2"/>
  <c r="BS417" i="2"/>
  <c r="BT417" i="2"/>
  <c r="BU417" i="2"/>
  <c r="BV417" i="2"/>
  <c r="BW417" i="2"/>
  <c r="BX417" i="2"/>
  <c r="BY417" i="2"/>
  <c r="BZ417" i="2"/>
  <c r="CA417" i="2"/>
  <c r="CB417" i="2"/>
  <c r="CC417" i="2"/>
  <c r="CD417" i="2"/>
  <c r="CE417" i="2"/>
  <c r="CF417" i="2"/>
  <c r="CG417" i="2"/>
  <c r="CH417" i="2"/>
  <c r="CI417" i="2"/>
  <c r="CJ417" i="2"/>
  <c r="CK417" i="2"/>
  <c r="CL417" i="2"/>
  <c r="CM417" i="2"/>
  <c r="CN417" i="2"/>
  <c r="CO417" i="2"/>
  <c r="CP417" i="2"/>
  <c r="A418" i="2"/>
  <c r="B418" i="2"/>
  <c r="C418" i="2"/>
  <c r="D418" i="2"/>
  <c r="E418" i="2"/>
  <c r="F418" i="2"/>
  <c r="G418" i="2"/>
  <c r="H418" i="2"/>
  <c r="I418" i="2"/>
  <c r="J418" i="2"/>
  <c r="K418" i="2"/>
  <c r="L418" i="2"/>
  <c r="M418" i="2"/>
  <c r="N418" i="2"/>
  <c r="O418" i="2"/>
  <c r="Q418" i="2"/>
  <c r="R418" i="2"/>
  <c r="S418" i="2"/>
  <c r="T418" i="2"/>
  <c r="U418" i="2"/>
  <c r="W418" i="2"/>
  <c r="X418" i="2"/>
  <c r="Y418" i="2"/>
  <c r="AA418" i="2"/>
  <c r="AB418" i="2"/>
  <c r="AC418" i="2"/>
  <c r="AD418" i="2"/>
  <c r="AE418" i="2"/>
  <c r="AF418" i="2"/>
  <c r="AG418" i="2"/>
  <c r="AH418" i="2"/>
  <c r="AI418" i="2"/>
  <c r="AJ418" i="2"/>
  <c r="AK418" i="2"/>
  <c r="AL418" i="2"/>
  <c r="AM418" i="2"/>
  <c r="AN418" i="2"/>
  <c r="AO418" i="2"/>
  <c r="AP418" i="2"/>
  <c r="AQ418" i="2"/>
  <c r="AR418" i="2"/>
  <c r="AS418" i="2"/>
  <c r="AT418" i="2"/>
  <c r="AU418" i="2"/>
  <c r="AV418" i="2"/>
  <c r="AX418" i="2"/>
  <c r="AY418" i="2"/>
  <c r="AZ418" i="2"/>
  <c r="BA418" i="2"/>
  <c r="BB418" i="2"/>
  <c r="BC418" i="2"/>
  <c r="BD418" i="2"/>
  <c r="BE418" i="2"/>
  <c r="BF418" i="2"/>
  <c r="BG418" i="2"/>
  <c r="BH418" i="2"/>
  <c r="BI418" i="2"/>
  <c r="BJ418" i="2"/>
  <c r="BK418" i="2"/>
  <c r="BL418" i="2"/>
  <c r="BM418" i="2"/>
  <c r="BN418" i="2"/>
  <c r="BO418" i="2"/>
  <c r="BP418" i="2"/>
  <c r="BQ418" i="2"/>
  <c r="BR418" i="2"/>
  <c r="BS418" i="2"/>
  <c r="BT418" i="2"/>
  <c r="BU418" i="2"/>
  <c r="BV418" i="2"/>
  <c r="BW418" i="2"/>
  <c r="BX418" i="2"/>
  <c r="BY418" i="2"/>
  <c r="BZ418" i="2"/>
  <c r="CA418" i="2"/>
  <c r="CB418" i="2"/>
  <c r="CC418" i="2"/>
  <c r="CD418" i="2"/>
  <c r="CE418" i="2"/>
  <c r="CF418" i="2"/>
  <c r="CG418" i="2"/>
  <c r="CH418" i="2"/>
  <c r="CI418" i="2"/>
  <c r="CJ418" i="2"/>
  <c r="CK418" i="2"/>
  <c r="CL418" i="2"/>
  <c r="CM418" i="2"/>
  <c r="CN418" i="2"/>
  <c r="CO418" i="2"/>
  <c r="CP418" i="2"/>
  <c r="A419" i="2"/>
  <c r="B419" i="2"/>
  <c r="C419" i="2"/>
  <c r="D419" i="2"/>
  <c r="E419" i="2"/>
  <c r="F419" i="2"/>
  <c r="G419" i="2"/>
  <c r="H419" i="2"/>
  <c r="I419" i="2"/>
  <c r="J419" i="2"/>
  <c r="K419" i="2"/>
  <c r="L419" i="2"/>
  <c r="M419" i="2"/>
  <c r="N419" i="2"/>
  <c r="O419" i="2"/>
  <c r="Q419" i="2"/>
  <c r="R419" i="2"/>
  <c r="S419" i="2"/>
  <c r="T419" i="2"/>
  <c r="U419" i="2"/>
  <c r="W419" i="2"/>
  <c r="X419" i="2"/>
  <c r="Y419" i="2"/>
  <c r="AA419" i="2"/>
  <c r="AB419" i="2"/>
  <c r="AC419" i="2"/>
  <c r="AD419" i="2"/>
  <c r="AE419" i="2"/>
  <c r="AF419" i="2"/>
  <c r="AG419" i="2"/>
  <c r="AH419" i="2"/>
  <c r="AI419" i="2"/>
  <c r="AJ419" i="2"/>
  <c r="AK419" i="2"/>
  <c r="AL419" i="2"/>
  <c r="AM419" i="2"/>
  <c r="AN419" i="2"/>
  <c r="AO419" i="2"/>
  <c r="AP419" i="2"/>
  <c r="AQ419" i="2"/>
  <c r="AR419" i="2"/>
  <c r="AS419" i="2"/>
  <c r="AT419" i="2"/>
  <c r="AU419" i="2"/>
  <c r="AV419" i="2"/>
  <c r="AX419" i="2"/>
  <c r="AY419" i="2"/>
  <c r="AZ419" i="2"/>
  <c r="BA419" i="2"/>
  <c r="BB419" i="2"/>
  <c r="BC419" i="2"/>
  <c r="BD419" i="2"/>
  <c r="BE419" i="2"/>
  <c r="BF419" i="2"/>
  <c r="BG419" i="2"/>
  <c r="BH419" i="2"/>
  <c r="BI419" i="2"/>
  <c r="BJ419" i="2"/>
  <c r="BK419" i="2"/>
  <c r="BL419" i="2"/>
  <c r="BM419" i="2"/>
  <c r="BN419" i="2"/>
  <c r="BO419" i="2"/>
  <c r="BP419" i="2"/>
  <c r="BQ419" i="2"/>
  <c r="BR419" i="2"/>
  <c r="BS419" i="2"/>
  <c r="BT419" i="2"/>
  <c r="BU419" i="2"/>
  <c r="BV419" i="2"/>
  <c r="BW419" i="2"/>
  <c r="BX419" i="2"/>
  <c r="BY419" i="2"/>
  <c r="BZ419" i="2"/>
  <c r="CA419" i="2"/>
  <c r="CB419" i="2"/>
  <c r="CC419" i="2"/>
  <c r="CD419" i="2"/>
  <c r="CE419" i="2"/>
  <c r="CF419" i="2"/>
  <c r="CG419" i="2"/>
  <c r="CH419" i="2"/>
  <c r="CI419" i="2"/>
  <c r="CJ419" i="2"/>
  <c r="CK419" i="2"/>
  <c r="CL419" i="2"/>
  <c r="CM419" i="2"/>
  <c r="CN419" i="2"/>
  <c r="CO419" i="2"/>
  <c r="CP419" i="2"/>
  <c r="A420" i="2"/>
  <c r="B420" i="2"/>
  <c r="C420" i="2"/>
  <c r="D420" i="2"/>
  <c r="E420" i="2"/>
  <c r="F420" i="2"/>
  <c r="G420" i="2"/>
  <c r="H420" i="2"/>
  <c r="I420" i="2"/>
  <c r="J420" i="2"/>
  <c r="K420" i="2"/>
  <c r="L420" i="2"/>
  <c r="M420" i="2"/>
  <c r="N420" i="2"/>
  <c r="O420" i="2"/>
  <c r="Q420" i="2"/>
  <c r="R420" i="2"/>
  <c r="S420" i="2"/>
  <c r="T420" i="2"/>
  <c r="U420" i="2"/>
  <c r="W420" i="2"/>
  <c r="X420" i="2"/>
  <c r="Y420" i="2"/>
  <c r="AA420" i="2"/>
  <c r="AB420" i="2"/>
  <c r="AC420" i="2"/>
  <c r="AD420" i="2"/>
  <c r="AE420" i="2"/>
  <c r="AF420" i="2"/>
  <c r="AG420" i="2"/>
  <c r="AH420" i="2"/>
  <c r="AI420" i="2"/>
  <c r="AJ420" i="2"/>
  <c r="AK420" i="2"/>
  <c r="AL420" i="2"/>
  <c r="AM420" i="2"/>
  <c r="AN420" i="2"/>
  <c r="AO420" i="2"/>
  <c r="AP420" i="2"/>
  <c r="AQ420" i="2"/>
  <c r="AR420" i="2"/>
  <c r="AS420" i="2"/>
  <c r="AT420" i="2"/>
  <c r="AU420" i="2"/>
  <c r="AV420" i="2"/>
  <c r="AX420" i="2"/>
  <c r="AY420" i="2"/>
  <c r="AZ420" i="2"/>
  <c r="BA420" i="2"/>
  <c r="BB420" i="2"/>
  <c r="BC420" i="2"/>
  <c r="BD420" i="2"/>
  <c r="BE420" i="2"/>
  <c r="BF420" i="2"/>
  <c r="BG420" i="2"/>
  <c r="BH420" i="2"/>
  <c r="BI420" i="2"/>
  <c r="BJ420" i="2"/>
  <c r="BK420" i="2"/>
  <c r="BL420" i="2"/>
  <c r="BM420" i="2"/>
  <c r="BN420" i="2"/>
  <c r="BO420" i="2"/>
  <c r="BP420" i="2"/>
  <c r="BQ420" i="2"/>
  <c r="BR420" i="2"/>
  <c r="BS420" i="2"/>
  <c r="BT420" i="2"/>
  <c r="BU420" i="2"/>
  <c r="BV420" i="2"/>
  <c r="BW420" i="2"/>
  <c r="BX420" i="2"/>
  <c r="BY420" i="2"/>
  <c r="BZ420" i="2"/>
  <c r="CA420" i="2"/>
  <c r="CB420" i="2"/>
  <c r="CC420" i="2"/>
  <c r="CD420" i="2"/>
  <c r="CE420" i="2"/>
  <c r="CF420" i="2"/>
  <c r="CG420" i="2"/>
  <c r="CH420" i="2"/>
  <c r="CI420" i="2"/>
  <c r="CJ420" i="2"/>
  <c r="CK420" i="2"/>
  <c r="CL420" i="2"/>
  <c r="CM420" i="2"/>
  <c r="CN420" i="2"/>
  <c r="CO420" i="2"/>
  <c r="CP420" i="2"/>
  <c r="A421" i="2"/>
  <c r="B421" i="2"/>
  <c r="C421" i="2"/>
  <c r="D421" i="2"/>
  <c r="E421" i="2"/>
  <c r="F421" i="2"/>
  <c r="G421" i="2"/>
  <c r="H421" i="2"/>
  <c r="I421" i="2"/>
  <c r="J421" i="2"/>
  <c r="K421" i="2"/>
  <c r="L421" i="2"/>
  <c r="M421" i="2"/>
  <c r="N421" i="2"/>
  <c r="O421" i="2"/>
  <c r="Q421" i="2"/>
  <c r="R421" i="2"/>
  <c r="S421" i="2"/>
  <c r="T421" i="2"/>
  <c r="U421" i="2"/>
  <c r="W421" i="2"/>
  <c r="X421" i="2"/>
  <c r="Y421" i="2"/>
  <c r="AA421" i="2"/>
  <c r="AB421" i="2"/>
  <c r="AC421" i="2"/>
  <c r="AD421" i="2"/>
  <c r="AE421" i="2"/>
  <c r="AF421" i="2"/>
  <c r="AG421" i="2"/>
  <c r="AH421" i="2"/>
  <c r="AI421" i="2"/>
  <c r="AJ421" i="2"/>
  <c r="AK421" i="2"/>
  <c r="AL421" i="2"/>
  <c r="AM421" i="2"/>
  <c r="AN421" i="2"/>
  <c r="AO421" i="2"/>
  <c r="AP421" i="2"/>
  <c r="AQ421" i="2"/>
  <c r="AR421" i="2"/>
  <c r="AS421" i="2"/>
  <c r="AT421" i="2"/>
  <c r="AU421" i="2"/>
  <c r="AV421" i="2"/>
  <c r="AX421" i="2"/>
  <c r="AY421" i="2"/>
  <c r="AZ421" i="2"/>
  <c r="BA421" i="2"/>
  <c r="BB421" i="2"/>
  <c r="BC421" i="2"/>
  <c r="BD421" i="2"/>
  <c r="BE421" i="2"/>
  <c r="BF421" i="2"/>
  <c r="BG421" i="2"/>
  <c r="BH421" i="2"/>
  <c r="BI421" i="2"/>
  <c r="BJ421" i="2"/>
  <c r="BK421" i="2"/>
  <c r="BL421" i="2"/>
  <c r="BM421" i="2"/>
  <c r="BN421" i="2"/>
  <c r="BO421" i="2"/>
  <c r="BP421" i="2"/>
  <c r="BQ421" i="2"/>
  <c r="BR421" i="2"/>
  <c r="BS421" i="2"/>
  <c r="BT421" i="2"/>
  <c r="BU421" i="2"/>
  <c r="BV421" i="2"/>
  <c r="BW421" i="2"/>
  <c r="BX421" i="2"/>
  <c r="BY421" i="2"/>
  <c r="BZ421" i="2"/>
  <c r="CA421" i="2"/>
  <c r="CB421" i="2"/>
  <c r="CC421" i="2"/>
  <c r="CD421" i="2"/>
  <c r="CE421" i="2"/>
  <c r="CF421" i="2"/>
  <c r="CG421" i="2"/>
  <c r="CH421" i="2"/>
  <c r="CI421" i="2"/>
  <c r="CJ421" i="2"/>
  <c r="CK421" i="2"/>
  <c r="CL421" i="2"/>
  <c r="CM421" i="2"/>
  <c r="CN421" i="2"/>
  <c r="CO421" i="2"/>
  <c r="CP421" i="2"/>
  <c r="A422" i="2"/>
  <c r="B422" i="2"/>
  <c r="C422" i="2"/>
  <c r="D422" i="2"/>
  <c r="E422" i="2"/>
  <c r="F422" i="2"/>
  <c r="G422" i="2"/>
  <c r="H422" i="2"/>
  <c r="I422" i="2"/>
  <c r="J422" i="2"/>
  <c r="K422" i="2"/>
  <c r="L422" i="2"/>
  <c r="M422" i="2"/>
  <c r="N422" i="2"/>
  <c r="O422" i="2"/>
  <c r="Q422" i="2"/>
  <c r="R422" i="2"/>
  <c r="S422" i="2"/>
  <c r="T422" i="2"/>
  <c r="U422" i="2"/>
  <c r="W422" i="2"/>
  <c r="X422" i="2"/>
  <c r="Y422" i="2"/>
  <c r="AA422" i="2"/>
  <c r="AB422" i="2"/>
  <c r="AC422" i="2"/>
  <c r="AD422" i="2"/>
  <c r="AE422" i="2"/>
  <c r="AF422" i="2"/>
  <c r="AG422" i="2"/>
  <c r="AH422" i="2"/>
  <c r="AI422" i="2"/>
  <c r="AJ422" i="2"/>
  <c r="AK422" i="2"/>
  <c r="AL422" i="2"/>
  <c r="AM422" i="2"/>
  <c r="AN422" i="2"/>
  <c r="AO422" i="2"/>
  <c r="AP422" i="2"/>
  <c r="AQ422" i="2"/>
  <c r="AR422" i="2"/>
  <c r="AS422" i="2"/>
  <c r="AT422" i="2"/>
  <c r="AU422" i="2"/>
  <c r="AV422" i="2"/>
  <c r="AX422" i="2"/>
  <c r="AY422" i="2"/>
  <c r="AZ422" i="2"/>
  <c r="BA422" i="2"/>
  <c r="BB422" i="2"/>
  <c r="BC422" i="2"/>
  <c r="BD422" i="2"/>
  <c r="BE422" i="2"/>
  <c r="BF422" i="2"/>
  <c r="BG422" i="2"/>
  <c r="BH422" i="2"/>
  <c r="BI422" i="2"/>
  <c r="BJ422" i="2"/>
  <c r="BK422" i="2"/>
  <c r="BL422" i="2"/>
  <c r="BM422" i="2"/>
  <c r="BN422" i="2"/>
  <c r="BO422" i="2"/>
  <c r="BP422" i="2"/>
  <c r="BQ422" i="2"/>
  <c r="BR422" i="2"/>
  <c r="BS422" i="2"/>
  <c r="BT422" i="2"/>
  <c r="BU422" i="2"/>
  <c r="BV422" i="2"/>
  <c r="BW422" i="2"/>
  <c r="BX422" i="2"/>
  <c r="BY422" i="2"/>
  <c r="BZ422" i="2"/>
  <c r="CA422" i="2"/>
  <c r="CB422" i="2"/>
  <c r="CC422" i="2"/>
  <c r="CD422" i="2"/>
  <c r="CE422" i="2"/>
  <c r="CF422" i="2"/>
  <c r="CG422" i="2"/>
  <c r="CH422" i="2"/>
  <c r="CI422" i="2"/>
  <c r="CJ422" i="2"/>
  <c r="CK422" i="2"/>
  <c r="CL422" i="2"/>
  <c r="CM422" i="2"/>
  <c r="CN422" i="2"/>
  <c r="CO422" i="2"/>
  <c r="CP422" i="2"/>
  <c r="A423" i="2"/>
  <c r="B423" i="2"/>
  <c r="C423" i="2"/>
  <c r="D423" i="2"/>
  <c r="E423" i="2"/>
  <c r="F423" i="2"/>
  <c r="G423" i="2"/>
  <c r="H423" i="2"/>
  <c r="I423" i="2"/>
  <c r="J423" i="2"/>
  <c r="K423" i="2"/>
  <c r="L423" i="2"/>
  <c r="M423" i="2"/>
  <c r="N423" i="2"/>
  <c r="O423" i="2"/>
  <c r="Q423" i="2"/>
  <c r="R423" i="2"/>
  <c r="S423" i="2"/>
  <c r="T423" i="2"/>
  <c r="U423" i="2"/>
  <c r="W423" i="2"/>
  <c r="X423" i="2"/>
  <c r="Y423" i="2"/>
  <c r="AA423" i="2"/>
  <c r="AB423" i="2"/>
  <c r="AC423" i="2"/>
  <c r="AD423" i="2"/>
  <c r="AE423" i="2"/>
  <c r="AF423" i="2"/>
  <c r="AG423" i="2"/>
  <c r="AH423" i="2"/>
  <c r="AI423" i="2"/>
  <c r="AJ423" i="2"/>
  <c r="AK423" i="2"/>
  <c r="AL423" i="2"/>
  <c r="AM423" i="2"/>
  <c r="AN423" i="2"/>
  <c r="AO423" i="2"/>
  <c r="AP423" i="2"/>
  <c r="AQ423" i="2"/>
  <c r="AR423" i="2"/>
  <c r="AS423" i="2"/>
  <c r="AT423" i="2"/>
  <c r="AU423" i="2"/>
  <c r="AV423" i="2"/>
  <c r="AX423" i="2"/>
  <c r="AY423" i="2"/>
  <c r="AZ423" i="2"/>
  <c r="BA423" i="2"/>
  <c r="BB423" i="2"/>
  <c r="BC423" i="2"/>
  <c r="BD423" i="2"/>
  <c r="BE423" i="2"/>
  <c r="BF423" i="2"/>
  <c r="BG423" i="2"/>
  <c r="BH423" i="2"/>
  <c r="BI423" i="2"/>
  <c r="BJ423" i="2"/>
  <c r="BK423" i="2"/>
  <c r="BL423" i="2"/>
  <c r="BM423" i="2"/>
  <c r="BN423" i="2"/>
  <c r="BO423" i="2"/>
  <c r="BP423" i="2"/>
  <c r="BQ423" i="2"/>
  <c r="BR423" i="2"/>
  <c r="BS423" i="2"/>
  <c r="BT423" i="2"/>
  <c r="BU423" i="2"/>
  <c r="BV423" i="2"/>
  <c r="BW423" i="2"/>
  <c r="BX423" i="2"/>
  <c r="BY423" i="2"/>
  <c r="BZ423" i="2"/>
  <c r="CA423" i="2"/>
  <c r="CB423" i="2"/>
  <c r="CC423" i="2"/>
  <c r="CD423" i="2"/>
  <c r="CE423" i="2"/>
  <c r="CF423" i="2"/>
  <c r="CG423" i="2"/>
  <c r="CH423" i="2"/>
  <c r="CI423" i="2"/>
  <c r="CJ423" i="2"/>
  <c r="CK423" i="2"/>
  <c r="CL423" i="2"/>
  <c r="CM423" i="2"/>
  <c r="CN423" i="2"/>
  <c r="CO423" i="2"/>
  <c r="CP423" i="2"/>
  <c r="A424" i="2"/>
  <c r="B424" i="2"/>
  <c r="C424" i="2"/>
  <c r="D424" i="2"/>
  <c r="E424" i="2"/>
  <c r="F424" i="2"/>
  <c r="G424" i="2"/>
  <c r="H424" i="2"/>
  <c r="I424" i="2"/>
  <c r="J424" i="2"/>
  <c r="K424" i="2"/>
  <c r="L424" i="2"/>
  <c r="M424" i="2"/>
  <c r="N424" i="2"/>
  <c r="O424" i="2"/>
  <c r="Q424" i="2"/>
  <c r="R424" i="2"/>
  <c r="S424" i="2"/>
  <c r="T424" i="2"/>
  <c r="U424" i="2"/>
  <c r="W424" i="2"/>
  <c r="X424" i="2"/>
  <c r="Y424" i="2"/>
  <c r="AA424" i="2"/>
  <c r="AB424" i="2"/>
  <c r="AC424" i="2"/>
  <c r="AD424" i="2"/>
  <c r="AE424" i="2"/>
  <c r="AF424" i="2"/>
  <c r="AG424" i="2"/>
  <c r="AH424" i="2"/>
  <c r="AI424" i="2"/>
  <c r="AJ424" i="2"/>
  <c r="AK424" i="2"/>
  <c r="AL424" i="2"/>
  <c r="AM424" i="2"/>
  <c r="AN424" i="2"/>
  <c r="AO424" i="2"/>
  <c r="AP424" i="2"/>
  <c r="AQ424" i="2"/>
  <c r="AR424" i="2"/>
  <c r="AS424" i="2"/>
  <c r="AT424" i="2"/>
  <c r="AU424" i="2"/>
  <c r="AV424" i="2"/>
  <c r="AX424" i="2"/>
  <c r="AY424" i="2"/>
  <c r="AZ424" i="2"/>
  <c r="BA424" i="2"/>
  <c r="BB424" i="2"/>
  <c r="BC424" i="2"/>
  <c r="BD424" i="2"/>
  <c r="BE424" i="2"/>
  <c r="BF424" i="2"/>
  <c r="BG424" i="2"/>
  <c r="BH424" i="2"/>
  <c r="BI424" i="2"/>
  <c r="BJ424" i="2"/>
  <c r="BK424" i="2"/>
  <c r="BL424" i="2"/>
  <c r="BM424" i="2"/>
  <c r="BN424" i="2"/>
  <c r="BO424" i="2"/>
  <c r="BP424" i="2"/>
  <c r="BQ424" i="2"/>
  <c r="BR424" i="2"/>
  <c r="BS424" i="2"/>
  <c r="BT424" i="2"/>
  <c r="BU424" i="2"/>
  <c r="BV424" i="2"/>
  <c r="BW424" i="2"/>
  <c r="BX424" i="2"/>
  <c r="BY424" i="2"/>
  <c r="BZ424" i="2"/>
  <c r="CA424" i="2"/>
  <c r="CB424" i="2"/>
  <c r="CC424" i="2"/>
  <c r="CD424" i="2"/>
  <c r="CE424" i="2"/>
  <c r="CF424" i="2"/>
  <c r="CG424" i="2"/>
  <c r="CH424" i="2"/>
  <c r="CI424" i="2"/>
  <c r="CJ424" i="2"/>
  <c r="CK424" i="2"/>
  <c r="CL424" i="2"/>
  <c r="CM424" i="2"/>
  <c r="CN424" i="2"/>
  <c r="CO424" i="2"/>
  <c r="CP424" i="2"/>
  <c r="A425" i="2"/>
  <c r="B425" i="2"/>
  <c r="C425" i="2"/>
  <c r="D425" i="2"/>
  <c r="E425" i="2"/>
  <c r="F425" i="2"/>
  <c r="G425" i="2"/>
  <c r="H425" i="2"/>
  <c r="I425" i="2"/>
  <c r="J425" i="2"/>
  <c r="K425" i="2"/>
  <c r="L425" i="2"/>
  <c r="M425" i="2"/>
  <c r="N425" i="2"/>
  <c r="O425" i="2"/>
  <c r="Q425" i="2"/>
  <c r="R425" i="2"/>
  <c r="S425" i="2"/>
  <c r="T425" i="2"/>
  <c r="U425" i="2"/>
  <c r="W425" i="2"/>
  <c r="X425" i="2"/>
  <c r="Y425" i="2"/>
  <c r="AA425" i="2"/>
  <c r="AB425" i="2"/>
  <c r="AC425" i="2"/>
  <c r="AD425" i="2"/>
  <c r="AE425" i="2"/>
  <c r="AF425" i="2"/>
  <c r="AG425" i="2"/>
  <c r="AH425" i="2"/>
  <c r="AI425" i="2"/>
  <c r="AJ425" i="2"/>
  <c r="AK425" i="2"/>
  <c r="AL425" i="2"/>
  <c r="AM425" i="2"/>
  <c r="AN425" i="2"/>
  <c r="AO425" i="2"/>
  <c r="AP425" i="2"/>
  <c r="AQ425" i="2"/>
  <c r="AR425" i="2"/>
  <c r="AS425" i="2"/>
  <c r="AT425" i="2"/>
  <c r="AU425" i="2"/>
  <c r="AV425" i="2"/>
  <c r="AX425" i="2"/>
  <c r="AY425" i="2"/>
  <c r="AZ425" i="2"/>
  <c r="BA425" i="2"/>
  <c r="BB425" i="2"/>
  <c r="BC425" i="2"/>
  <c r="BD425" i="2"/>
  <c r="BE425" i="2"/>
  <c r="BF425" i="2"/>
  <c r="BG425" i="2"/>
  <c r="BH425" i="2"/>
  <c r="BI425" i="2"/>
  <c r="BJ425" i="2"/>
  <c r="BK425" i="2"/>
  <c r="BL425" i="2"/>
  <c r="BM425" i="2"/>
  <c r="BN425" i="2"/>
  <c r="BO425" i="2"/>
  <c r="BP425" i="2"/>
  <c r="BQ425" i="2"/>
  <c r="BR425" i="2"/>
  <c r="BS425" i="2"/>
  <c r="BT425" i="2"/>
  <c r="BU425" i="2"/>
  <c r="BV425" i="2"/>
  <c r="BW425" i="2"/>
  <c r="BX425" i="2"/>
  <c r="BY425" i="2"/>
  <c r="BZ425" i="2"/>
  <c r="CA425" i="2"/>
  <c r="CB425" i="2"/>
  <c r="CC425" i="2"/>
  <c r="CD425" i="2"/>
  <c r="CE425" i="2"/>
  <c r="CF425" i="2"/>
  <c r="CG425" i="2"/>
  <c r="CH425" i="2"/>
  <c r="CI425" i="2"/>
  <c r="CJ425" i="2"/>
  <c r="CK425" i="2"/>
  <c r="CL425" i="2"/>
  <c r="CM425" i="2"/>
  <c r="CN425" i="2"/>
  <c r="CO425" i="2"/>
  <c r="CP425" i="2"/>
  <c r="A426" i="2"/>
  <c r="B426" i="2"/>
  <c r="C426" i="2"/>
  <c r="D426" i="2"/>
  <c r="E426" i="2"/>
  <c r="F426" i="2"/>
  <c r="G426" i="2"/>
  <c r="H426" i="2"/>
  <c r="I426" i="2"/>
  <c r="J426" i="2"/>
  <c r="K426" i="2"/>
  <c r="L426" i="2"/>
  <c r="M426" i="2"/>
  <c r="N426" i="2"/>
  <c r="O426" i="2"/>
  <c r="Q426" i="2"/>
  <c r="R426" i="2"/>
  <c r="S426" i="2"/>
  <c r="T426" i="2"/>
  <c r="U426" i="2"/>
  <c r="W426" i="2"/>
  <c r="X426" i="2"/>
  <c r="Y426" i="2"/>
  <c r="AA426" i="2"/>
  <c r="AB426" i="2"/>
  <c r="AC426" i="2"/>
  <c r="AD426" i="2"/>
  <c r="AE426" i="2"/>
  <c r="AF426" i="2"/>
  <c r="AG426" i="2"/>
  <c r="AH426" i="2"/>
  <c r="AI426" i="2"/>
  <c r="AJ426" i="2"/>
  <c r="AK426" i="2"/>
  <c r="AL426" i="2"/>
  <c r="AM426" i="2"/>
  <c r="AN426" i="2"/>
  <c r="AO426" i="2"/>
  <c r="AP426" i="2"/>
  <c r="AQ426" i="2"/>
  <c r="AR426" i="2"/>
  <c r="AS426" i="2"/>
  <c r="AT426" i="2"/>
  <c r="AU426" i="2"/>
  <c r="AV426" i="2"/>
  <c r="AX426" i="2"/>
  <c r="AY426" i="2"/>
  <c r="AZ426" i="2"/>
  <c r="BA426" i="2"/>
  <c r="BB426" i="2"/>
  <c r="BC426" i="2"/>
  <c r="BD426" i="2"/>
  <c r="BE426" i="2"/>
  <c r="BF426" i="2"/>
  <c r="BG426" i="2"/>
  <c r="BH426" i="2"/>
  <c r="BI426" i="2"/>
  <c r="BJ426" i="2"/>
  <c r="BK426" i="2"/>
  <c r="BL426" i="2"/>
  <c r="BM426" i="2"/>
  <c r="BN426" i="2"/>
  <c r="BO426" i="2"/>
  <c r="BP426" i="2"/>
  <c r="BQ426" i="2"/>
  <c r="BR426" i="2"/>
  <c r="BS426" i="2"/>
  <c r="BT426" i="2"/>
  <c r="BU426" i="2"/>
  <c r="BV426" i="2"/>
  <c r="BW426" i="2"/>
  <c r="BX426" i="2"/>
  <c r="BY426" i="2"/>
  <c r="BZ426" i="2"/>
  <c r="CA426" i="2"/>
  <c r="CB426" i="2"/>
  <c r="CC426" i="2"/>
  <c r="CD426" i="2"/>
  <c r="CE426" i="2"/>
  <c r="CF426" i="2"/>
  <c r="CG426" i="2"/>
  <c r="CH426" i="2"/>
  <c r="CI426" i="2"/>
  <c r="CJ426" i="2"/>
  <c r="CK426" i="2"/>
  <c r="CL426" i="2"/>
  <c r="CM426" i="2"/>
  <c r="CN426" i="2"/>
  <c r="CO426" i="2"/>
  <c r="CP426" i="2"/>
  <c r="A427" i="2"/>
  <c r="B427" i="2"/>
  <c r="C427" i="2"/>
  <c r="D427" i="2"/>
  <c r="E427" i="2"/>
  <c r="F427" i="2"/>
  <c r="G427" i="2"/>
  <c r="H427" i="2"/>
  <c r="I427" i="2"/>
  <c r="J427" i="2"/>
  <c r="K427" i="2"/>
  <c r="L427" i="2"/>
  <c r="M427" i="2"/>
  <c r="N427" i="2"/>
  <c r="O427" i="2"/>
  <c r="Q427" i="2"/>
  <c r="R427" i="2"/>
  <c r="S427" i="2"/>
  <c r="T427" i="2"/>
  <c r="U427" i="2"/>
  <c r="W427" i="2"/>
  <c r="X427" i="2"/>
  <c r="Y427" i="2"/>
  <c r="AA427" i="2"/>
  <c r="AB427" i="2"/>
  <c r="AC427" i="2"/>
  <c r="AD427" i="2"/>
  <c r="AE427" i="2"/>
  <c r="AF427" i="2"/>
  <c r="AG427" i="2"/>
  <c r="AH427" i="2"/>
  <c r="AI427" i="2"/>
  <c r="AJ427" i="2"/>
  <c r="AK427" i="2"/>
  <c r="AL427" i="2"/>
  <c r="AM427" i="2"/>
  <c r="AN427" i="2"/>
  <c r="AO427" i="2"/>
  <c r="AP427" i="2"/>
  <c r="AQ427" i="2"/>
  <c r="AR427" i="2"/>
  <c r="AS427" i="2"/>
  <c r="AT427" i="2"/>
  <c r="AU427" i="2"/>
  <c r="AV427" i="2"/>
  <c r="AX427" i="2"/>
  <c r="AY427" i="2"/>
  <c r="AZ427" i="2"/>
  <c r="BA427" i="2"/>
  <c r="BB427" i="2"/>
  <c r="BC427" i="2"/>
  <c r="BD427" i="2"/>
  <c r="BE427" i="2"/>
  <c r="BF427" i="2"/>
  <c r="BG427" i="2"/>
  <c r="BH427" i="2"/>
  <c r="BI427" i="2"/>
  <c r="BJ427" i="2"/>
  <c r="BK427" i="2"/>
  <c r="BL427" i="2"/>
  <c r="BM427" i="2"/>
  <c r="BN427" i="2"/>
  <c r="BO427" i="2"/>
  <c r="BP427" i="2"/>
  <c r="BQ427" i="2"/>
  <c r="BR427" i="2"/>
  <c r="BS427" i="2"/>
  <c r="BT427" i="2"/>
  <c r="BU427" i="2"/>
  <c r="BV427" i="2"/>
  <c r="BW427" i="2"/>
  <c r="BX427" i="2"/>
  <c r="BY427" i="2"/>
  <c r="BZ427" i="2"/>
  <c r="CA427" i="2"/>
  <c r="CB427" i="2"/>
  <c r="CC427" i="2"/>
  <c r="CD427" i="2"/>
  <c r="CE427" i="2"/>
  <c r="CF427" i="2"/>
  <c r="CG427" i="2"/>
  <c r="CH427" i="2"/>
  <c r="CI427" i="2"/>
  <c r="CJ427" i="2"/>
  <c r="CK427" i="2"/>
  <c r="CL427" i="2"/>
  <c r="CM427" i="2"/>
  <c r="CN427" i="2"/>
  <c r="CO427" i="2"/>
  <c r="CP427" i="2"/>
  <c r="A428" i="2"/>
  <c r="B428" i="2"/>
  <c r="C428" i="2"/>
  <c r="D428" i="2"/>
  <c r="E428" i="2"/>
  <c r="F428" i="2"/>
  <c r="G428" i="2"/>
  <c r="H428" i="2"/>
  <c r="I428" i="2"/>
  <c r="J428" i="2"/>
  <c r="K428" i="2"/>
  <c r="L428" i="2"/>
  <c r="M428" i="2"/>
  <c r="N428" i="2"/>
  <c r="O428" i="2"/>
  <c r="Q428" i="2"/>
  <c r="R428" i="2"/>
  <c r="S428" i="2"/>
  <c r="T428" i="2"/>
  <c r="U428" i="2"/>
  <c r="W428" i="2"/>
  <c r="X428" i="2"/>
  <c r="Y428" i="2"/>
  <c r="AA428" i="2"/>
  <c r="AB428" i="2"/>
  <c r="AC428" i="2"/>
  <c r="AD428" i="2"/>
  <c r="AE428" i="2"/>
  <c r="AF428" i="2"/>
  <c r="AG428" i="2"/>
  <c r="AH428" i="2"/>
  <c r="AI428" i="2"/>
  <c r="AJ428" i="2"/>
  <c r="AK428" i="2"/>
  <c r="AL428" i="2"/>
  <c r="AM428" i="2"/>
  <c r="AN428" i="2"/>
  <c r="AO428" i="2"/>
  <c r="AP428" i="2"/>
  <c r="AQ428" i="2"/>
  <c r="AR428" i="2"/>
  <c r="AS428" i="2"/>
  <c r="AT428" i="2"/>
  <c r="AU428" i="2"/>
  <c r="AV428" i="2"/>
  <c r="AX428" i="2"/>
  <c r="AY428" i="2"/>
  <c r="AZ428" i="2"/>
  <c r="BA428" i="2"/>
  <c r="BB428" i="2"/>
  <c r="BC428" i="2"/>
  <c r="BD428" i="2"/>
  <c r="BE428" i="2"/>
  <c r="BF428" i="2"/>
  <c r="BG428" i="2"/>
  <c r="BH428" i="2"/>
  <c r="BI428" i="2"/>
  <c r="BJ428" i="2"/>
  <c r="BK428" i="2"/>
  <c r="BL428" i="2"/>
  <c r="BM428" i="2"/>
  <c r="BN428" i="2"/>
  <c r="BO428" i="2"/>
  <c r="BP428" i="2"/>
  <c r="BQ428" i="2"/>
  <c r="BR428" i="2"/>
  <c r="BS428" i="2"/>
  <c r="BT428" i="2"/>
  <c r="BU428" i="2"/>
  <c r="BV428" i="2"/>
  <c r="BW428" i="2"/>
  <c r="BX428" i="2"/>
  <c r="BY428" i="2"/>
  <c r="BZ428" i="2"/>
  <c r="CA428" i="2"/>
  <c r="CB428" i="2"/>
  <c r="CC428" i="2"/>
  <c r="CD428" i="2"/>
  <c r="CE428" i="2"/>
  <c r="CF428" i="2"/>
  <c r="CG428" i="2"/>
  <c r="CH428" i="2"/>
  <c r="CI428" i="2"/>
  <c r="CJ428" i="2"/>
  <c r="CK428" i="2"/>
  <c r="CL428" i="2"/>
  <c r="CM428" i="2"/>
  <c r="CN428" i="2"/>
  <c r="CO428" i="2"/>
  <c r="CP428" i="2"/>
  <c r="A429" i="2"/>
  <c r="B429" i="2"/>
  <c r="C429" i="2"/>
  <c r="D429" i="2"/>
  <c r="E429" i="2"/>
  <c r="F429" i="2"/>
  <c r="G429" i="2"/>
  <c r="H429" i="2"/>
  <c r="I429" i="2"/>
  <c r="J429" i="2"/>
  <c r="K429" i="2"/>
  <c r="L429" i="2"/>
  <c r="M429" i="2"/>
  <c r="N429" i="2"/>
  <c r="O429" i="2"/>
  <c r="Q429" i="2"/>
  <c r="R429" i="2"/>
  <c r="S429" i="2"/>
  <c r="T429" i="2"/>
  <c r="U429" i="2"/>
  <c r="W429" i="2"/>
  <c r="X429" i="2"/>
  <c r="Y429" i="2"/>
  <c r="AA429" i="2"/>
  <c r="AB429" i="2"/>
  <c r="AC429" i="2"/>
  <c r="AD429" i="2"/>
  <c r="AE429" i="2"/>
  <c r="AF429" i="2"/>
  <c r="AG429" i="2"/>
  <c r="AH429" i="2"/>
  <c r="AI429" i="2"/>
  <c r="AJ429" i="2"/>
  <c r="AK429" i="2"/>
  <c r="AL429" i="2"/>
  <c r="AM429" i="2"/>
  <c r="AN429" i="2"/>
  <c r="AO429" i="2"/>
  <c r="AP429" i="2"/>
  <c r="AQ429" i="2"/>
  <c r="AR429" i="2"/>
  <c r="AS429" i="2"/>
  <c r="AT429" i="2"/>
  <c r="AU429" i="2"/>
  <c r="AV429" i="2"/>
  <c r="AX429" i="2"/>
  <c r="AY429" i="2"/>
  <c r="AZ429" i="2"/>
  <c r="BA429" i="2"/>
  <c r="BB429" i="2"/>
  <c r="BC429" i="2"/>
  <c r="BD429" i="2"/>
  <c r="BE429" i="2"/>
  <c r="BF429" i="2"/>
  <c r="BG429" i="2"/>
  <c r="BH429" i="2"/>
  <c r="BI429" i="2"/>
  <c r="BJ429" i="2"/>
  <c r="BK429" i="2"/>
  <c r="BL429" i="2"/>
  <c r="BM429" i="2"/>
  <c r="BN429" i="2"/>
  <c r="BO429" i="2"/>
  <c r="BP429" i="2"/>
  <c r="BQ429" i="2"/>
  <c r="BR429" i="2"/>
  <c r="BS429" i="2"/>
  <c r="BT429" i="2"/>
  <c r="BU429" i="2"/>
  <c r="BV429" i="2"/>
  <c r="BW429" i="2"/>
  <c r="BX429" i="2"/>
  <c r="BY429" i="2"/>
  <c r="BZ429" i="2"/>
  <c r="CA429" i="2"/>
  <c r="CB429" i="2"/>
  <c r="CC429" i="2"/>
  <c r="CD429" i="2"/>
  <c r="CE429" i="2"/>
  <c r="CF429" i="2"/>
  <c r="CG429" i="2"/>
  <c r="CH429" i="2"/>
  <c r="CI429" i="2"/>
  <c r="CJ429" i="2"/>
  <c r="CK429" i="2"/>
  <c r="CL429" i="2"/>
  <c r="CM429" i="2"/>
  <c r="CN429" i="2"/>
  <c r="CO429" i="2"/>
  <c r="CP429" i="2"/>
  <c r="A430" i="2"/>
  <c r="B430" i="2"/>
  <c r="C430" i="2"/>
  <c r="D430" i="2"/>
  <c r="E430" i="2"/>
  <c r="F430" i="2"/>
  <c r="G430" i="2"/>
  <c r="H430" i="2"/>
  <c r="I430" i="2"/>
  <c r="J430" i="2"/>
  <c r="K430" i="2"/>
  <c r="L430" i="2"/>
  <c r="M430" i="2"/>
  <c r="N430" i="2"/>
  <c r="O430" i="2"/>
  <c r="Q430" i="2"/>
  <c r="R430" i="2"/>
  <c r="S430" i="2"/>
  <c r="T430" i="2"/>
  <c r="U430" i="2"/>
  <c r="W430" i="2"/>
  <c r="X430" i="2"/>
  <c r="Y430" i="2"/>
  <c r="AA430" i="2"/>
  <c r="AB430" i="2"/>
  <c r="AC430" i="2"/>
  <c r="AD430" i="2"/>
  <c r="AE430" i="2"/>
  <c r="AF430" i="2"/>
  <c r="AG430" i="2"/>
  <c r="AH430" i="2"/>
  <c r="AI430" i="2"/>
  <c r="AJ430" i="2"/>
  <c r="AK430" i="2"/>
  <c r="AL430" i="2"/>
  <c r="AM430" i="2"/>
  <c r="AN430" i="2"/>
  <c r="AO430" i="2"/>
  <c r="AP430" i="2"/>
  <c r="AQ430" i="2"/>
  <c r="AR430" i="2"/>
  <c r="AS430" i="2"/>
  <c r="AT430" i="2"/>
  <c r="AU430" i="2"/>
  <c r="AV430" i="2"/>
  <c r="AX430" i="2"/>
  <c r="AY430" i="2"/>
  <c r="AZ430" i="2"/>
  <c r="BA430" i="2"/>
  <c r="BB430" i="2"/>
  <c r="BC430" i="2"/>
  <c r="BD430" i="2"/>
  <c r="BE430" i="2"/>
  <c r="BF430" i="2"/>
  <c r="BG430" i="2"/>
  <c r="BH430" i="2"/>
  <c r="BI430" i="2"/>
  <c r="BJ430" i="2"/>
  <c r="BK430" i="2"/>
  <c r="BL430" i="2"/>
  <c r="BM430" i="2"/>
  <c r="BN430" i="2"/>
  <c r="BO430" i="2"/>
  <c r="BP430" i="2"/>
  <c r="BQ430" i="2"/>
  <c r="BR430" i="2"/>
  <c r="BS430" i="2"/>
  <c r="BT430" i="2"/>
  <c r="BU430" i="2"/>
  <c r="BV430" i="2"/>
  <c r="BW430" i="2"/>
  <c r="BX430" i="2"/>
  <c r="BY430" i="2"/>
  <c r="BZ430" i="2"/>
  <c r="CA430" i="2"/>
  <c r="CB430" i="2"/>
  <c r="CC430" i="2"/>
  <c r="CD430" i="2"/>
  <c r="CE430" i="2"/>
  <c r="CF430" i="2"/>
  <c r="CG430" i="2"/>
  <c r="CH430" i="2"/>
  <c r="CI430" i="2"/>
  <c r="CJ430" i="2"/>
  <c r="CK430" i="2"/>
  <c r="CL430" i="2"/>
  <c r="CM430" i="2"/>
  <c r="CN430" i="2"/>
  <c r="CO430" i="2"/>
  <c r="CP430" i="2"/>
  <c r="A431" i="2"/>
  <c r="B431" i="2"/>
  <c r="C431" i="2"/>
  <c r="D431" i="2"/>
  <c r="E431" i="2"/>
  <c r="F431" i="2"/>
  <c r="G431" i="2"/>
  <c r="H431" i="2"/>
  <c r="I431" i="2"/>
  <c r="J431" i="2"/>
  <c r="K431" i="2"/>
  <c r="L431" i="2"/>
  <c r="M431" i="2"/>
  <c r="N431" i="2"/>
  <c r="O431" i="2"/>
  <c r="Q431" i="2"/>
  <c r="R431" i="2"/>
  <c r="S431" i="2"/>
  <c r="T431" i="2"/>
  <c r="U431" i="2"/>
  <c r="W431" i="2"/>
  <c r="X431" i="2"/>
  <c r="Y431" i="2"/>
  <c r="AA431" i="2"/>
  <c r="AB431" i="2"/>
  <c r="AC431" i="2"/>
  <c r="AD431" i="2"/>
  <c r="AE431" i="2"/>
  <c r="AF431" i="2"/>
  <c r="AG431" i="2"/>
  <c r="AH431" i="2"/>
  <c r="AI431" i="2"/>
  <c r="AJ431" i="2"/>
  <c r="AK431" i="2"/>
  <c r="AL431" i="2"/>
  <c r="AM431" i="2"/>
  <c r="AN431" i="2"/>
  <c r="AO431" i="2"/>
  <c r="AP431" i="2"/>
  <c r="AQ431" i="2"/>
  <c r="AR431" i="2"/>
  <c r="AS431" i="2"/>
  <c r="AT431" i="2"/>
  <c r="AU431" i="2"/>
  <c r="AV431" i="2"/>
  <c r="AX431" i="2"/>
  <c r="AY431" i="2"/>
  <c r="AZ431" i="2"/>
  <c r="BA431" i="2"/>
  <c r="BB431" i="2"/>
  <c r="BC431" i="2"/>
  <c r="BD431" i="2"/>
  <c r="BE431" i="2"/>
  <c r="BF431" i="2"/>
  <c r="BG431" i="2"/>
  <c r="BH431" i="2"/>
  <c r="BI431" i="2"/>
  <c r="BJ431" i="2"/>
  <c r="BK431" i="2"/>
  <c r="BL431" i="2"/>
  <c r="BM431" i="2"/>
  <c r="BN431" i="2"/>
  <c r="BO431" i="2"/>
  <c r="BP431" i="2"/>
  <c r="BQ431" i="2"/>
  <c r="BR431" i="2"/>
  <c r="BS431" i="2"/>
  <c r="BT431" i="2"/>
  <c r="BU431" i="2"/>
  <c r="BV431" i="2"/>
  <c r="BW431" i="2"/>
  <c r="BX431" i="2"/>
  <c r="BY431" i="2"/>
  <c r="BZ431" i="2"/>
  <c r="CA431" i="2"/>
  <c r="CB431" i="2"/>
  <c r="CC431" i="2"/>
  <c r="CD431" i="2"/>
  <c r="CE431" i="2"/>
  <c r="CF431" i="2"/>
  <c r="CG431" i="2"/>
  <c r="CH431" i="2"/>
  <c r="CI431" i="2"/>
  <c r="CJ431" i="2"/>
  <c r="CK431" i="2"/>
  <c r="CL431" i="2"/>
  <c r="CM431" i="2"/>
  <c r="CN431" i="2"/>
  <c r="CO431" i="2"/>
  <c r="CP431" i="2"/>
  <c r="A432" i="2"/>
  <c r="B432" i="2"/>
  <c r="C432" i="2"/>
  <c r="D432" i="2"/>
  <c r="E432" i="2"/>
  <c r="F432" i="2"/>
  <c r="G432" i="2"/>
  <c r="H432" i="2"/>
  <c r="I432" i="2"/>
  <c r="J432" i="2"/>
  <c r="K432" i="2"/>
  <c r="L432" i="2"/>
  <c r="M432" i="2"/>
  <c r="N432" i="2"/>
  <c r="O432" i="2"/>
  <c r="Q432" i="2"/>
  <c r="R432" i="2"/>
  <c r="S432" i="2"/>
  <c r="T432" i="2"/>
  <c r="U432" i="2"/>
  <c r="W432" i="2"/>
  <c r="X432" i="2"/>
  <c r="Y432" i="2"/>
  <c r="AA432" i="2"/>
  <c r="AB432" i="2"/>
  <c r="AC432" i="2"/>
  <c r="AD432" i="2"/>
  <c r="AE432" i="2"/>
  <c r="AF432" i="2"/>
  <c r="AG432" i="2"/>
  <c r="AH432" i="2"/>
  <c r="AI432" i="2"/>
  <c r="AJ432" i="2"/>
  <c r="AK432" i="2"/>
  <c r="AL432" i="2"/>
  <c r="AM432" i="2"/>
  <c r="AN432" i="2"/>
  <c r="AO432" i="2"/>
  <c r="AP432" i="2"/>
  <c r="AQ432" i="2"/>
  <c r="AR432" i="2"/>
  <c r="AS432" i="2"/>
  <c r="AT432" i="2"/>
  <c r="AU432" i="2"/>
  <c r="AV432" i="2"/>
  <c r="AX432" i="2"/>
  <c r="AY432" i="2"/>
  <c r="AZ432" i="2"/>
  <c r="BA432" i="2"/>
  <c r="BB432" i="2"/>
  <c r="BC432" i="2"/>
  <c r="BD432" i="2"/>
  <c r="BE432" i="2"/>
  <c r="BF432" i="2"/>
  <c r="BG432" i="2"/>
  <c r="BH432" i="2"/>
  <c r="BI432" i="2"/>
  <c r="BJ432" i="2"/>
  <c r="BK432" i="2"/>
  <c r="BL432" i="2"/>
  <c r="BM432" i="2"/>
  <c r="BN432" i="2"/>
  <c r="BO432" i="2"/>
  <c r="BP432" i="2"/>
  <c r="BQ432" i="2"/>
  <c r="BR432" i="2"/>
  <c r="BS432" i="2"/>
  <c r="BT432" i="2"/>
  <c r="BU432" i="2"/>
  <c r="BV432" i="2"/>
  <c r="BW432" i="2"/>
  <c r="BX432" i="2"/>
  <c r="BY432" i="2"/>
  <c r="BZ432" i="2"/>
  <c r="CA432" i="2"/>
  <c r="CB432" i="2"/>
  <c r="CC432" i="2"/>
  <c r="CD432" i="2"/>
  <c r="CE432" i="2"/>
  <c r="CF432" i="2"/>
  <c r="CG432" i="2"/>
  <c r="CH432" i="2"/>
  <c r="CI432" i="2"/>
  <c r="CJ432" i="2"/>
  <c r="CK432" i="2"/>
  <c r="CL432" i="2"/>
  <c r="CM432" i="2"/>
  <c r="CN432" i="2"/>
  <c r="CO432" i="2"/>
  <c r="CP432" i="2"/>
  <c r="A433" i="2"/>
  <c r="B433" i="2"/>
  <c r="C433" i="2"/>
  <c r="D433" i="2"/>
  <c r="E433" i="2"/>
  <c r="F433" i="2"/>
  <c r="G433" i="2"/>
  <c r="H433" i="2"/>
  <c r="I433" i="2"/>
  <c r="J433" i="2"/>
  <c r="K433" i="2"/>
  <c r="L433" i="2"/>
  <c r="M433" i="2"/>
  <c r="N433" i="2"/>
  <c r="O433" i="2"/>
  <c r="Q433" i="2"/>
  <c r="R433" i="2"/>
  <c r="S433" i="2"/>
  <c r="T433" i="2"/>
  <c r="U433" i="2"/>
  <c r="W433" i="2"/>
  <c r="X433" i="2"/>
  <c r="Y433" i="2"/>
  <c r="AA433" i="2"/>
  <c r="AB433" i="2"/>
  <c r="AC433" i="2"/>
  <c r="AD433" i="2"/>
  <c r="AE433" i="2"/>
  <c r="AF433" i="2"/>
  <c r="AG433" i="2"/>
  <c r="AH433" i="2"/>
  <c r="AI433" i="2"/>
  <c r="AJ433" i="2"/>
  <c r="AK433" i="2"/>
  <c r="AL433" i="2"/>
  <c r="AM433" i="2"/>
  <c r="AN433" i="2"/>
  <c r="AO433" i="2"/>
  <c r="AP433" i="2"/>
  <c r="AQ433" i="2"/>
  <c r="AR433" i="2"/>
  <c r="AS433" i="2"/>
  <c r="AT433" i="2"/>
  <c r="AU433" i="2"/>
  <c r="AV433" i="2"/>
  <c r="AX433" i="2"/>
  <c r="AY433" i="2"/>
  <c r="AZ433" i="2"/>
  <c r="BA433" i="2"/>
  <c r="BB433" i="2"/>
  <c r="BC433" i="2"/>
  <c r="BD433" i="2"/>
  <c r="BE433" i="2"/>
  <c r="BF433" i="2"/>
  <c r="BG433" i="2"/>
  <c r="BH433" i="2"/>
  <c r="BI433" i="2"/>
  <c r="BJ433" i="2"/>
  <c r="BK433" i="2"/>
  <c r="BL433" i="2"/>
  <c r="BM433" i="2"/>
  <c r="BN433" i="2"/>
  <c r="BO433" i="2"/>
  <c r="BP433" i="2"/>
  <c r="BQ433" i="2"/>
  <c r="BR433" i="2"/>
  <c r="BS433" i="2"/>
  <c r="BT433" i="2"/>
  <c r="BU433" i="2"/>
  <c r="BV433" i="2"/>
  <c r="BW433" i="2"/>
  <c r="BX433" i="2"/>
  <c r="BY433" i="2"/>
  <c r="BZ433" i="2"/>
  <c r="CA433" i="2"/>
  <c r="CB433" i="2"/>
  <c r="CC433" i="2"/>
  <c r="CD433" i="2"/>
  <c r="CE433" i="2"/>
  <c r="CF433" i="2"/>
  <c r="CG433" i="2"/>
  <c r="CH433" i="2"/>
  <c r="CI433" i="2"/>
  <c r="CJ433" i="2"/>
  <c r="CK433" i="2"/>
  <c r="CL433" i="2"/>
  <c r="CM433" i="2"/>
  <c r="CN433" i="2"/>
  <c r="CO433" i="2"/>
  <c r="CP433" i="2"/>
  <c r="A434" i="2"/>
  <c r="B434" i="2"/>
  <c r="C434" i="2"/>
  <c r="D434" i="2"/>
  <c r="E434" i="2"/>
  <c r="F434" i="2"/>
  <c r="G434" i="2"/>
  <c r="H434" i="2"/>
  <c r="I434" i="2"/>
  <c r="J434" i="2"/>
  <c r="K434" i="2"/>
  <c r="L434" i="2"/>
  <c r="M434" i="2"/>
  <c r="N434" i="2"/>
  <c r="O434" i="2"/>
  <c r="Q434" i="2"/>
  <c r="R434" i="2"/>
  <c r="S434" i="2"/>
  <c r="T434" i="2"/>
  <c r="U434" i="2"/>
  <c r="W434" i="2"/>
  <c r="X434" i="2"/>
  <c r="Y434" i="2"/>
  <c r="AA434" i="2"/>
  <c r="AB434" i="2"/>
  <c r="AC434" i="2"/>
  <c r="AD434" i="2"/>
  <c r="AE434" i="2"/>
  <c r="AF434" i="2"/>
  <c r="AG434" i="2"/>
  <c r="AH434" i="2"/>
  <c r="AI434" i="2"/>
  <c r="AJ434" i="2"/>
  <c r="AK434" i="2"/>
  <c r="AL434" i="2"/>
  <c r="AM434" i="2"/>
  <c r="AN434" i="2"/>
  <c r="AO434" i="2"/>
  <c r="AP434" i="2"/>
  <c r="AQ434" i="2"/>
  <c r="AR434" i="2"/>
  <c r="AS434" i="2"/>
  <c r="AT434" i="2"/>
  <c r="AU434" i="2"/>
  <c r="AV434" i="2"/>
  <c r="AX434" i="2"/>
  <c r="AY434" i="2"/>
  <c r="AZ434" i="2"/>
  <c r="BA434" i="2"/>
  <c r="BB434" i="2"/>
  <c r="BC434" i="2"/>
  <c r="BD434" i="2"/>
  <c r="BE434" i="2"/>
  <c r="BF434" i="2"/>
  <c r="BG434" i="2"/>
  <c r="BH434" i="2"/>
  <c r="BI434" i="2"/>
  <c r="BJ434" i="2"/>
  <c r="BK434" i="2"/>
  <c r="BL434" i="2"/>
  <c r="BM434" i="2"/>
  <c r="BN434" i="2"/>
  <c r="BO434" i="2"/>
  <c r="BP434" i="2"/>
  <c r="BQ434" i="2"/>
  <c r="BR434" i="2"/>
  <c r="BS434" i="2"/>
  <c r="BT434" i="2"/>
  <c r="BU434" i="2"/>
  <c r="BV434" i="2"/>
  <c r="BW434" i="2"/>
  <c r="BX434" i="2"/>
  <c r="BY434" i="2"/>
  <c r="BZ434" i="2"/>
  <c r="CA434" i="2"/>
  <c r="CB434" i="2"/>
  <c r="CC434" i="2"/>
  <c r="CD434" i="2"/>
  <c r="CE434" i="2"/>
  <c r="CF434" i="2"/>
  <c r="CG434" i="2"/>
  <c r="CH434" i="2"/>
  <c r="CI434" i="2"/>
  <c r="CJ434" i="2"/>
  <c r="CK434" i="2"/>
  <c r="CL434" i="2"/>
  <c r="CM434" i="2"/>
  <c r="CN434" i="2"/>
  <c r="CO434" i="2"/>
  <c r="CP434" i="2"/>
  <c r="A435" i="2"/>
  <c r="B435" i="2"/>
  <c r="C435" i="2"/>
  <c r="D435" i="2"/>
  <c r="E435" i="2"/>
  <c r="F435" i="2"/>
  <c r="G435" i="2"/>
  <c r="H435" i="2"/>
  <c r="I435" i="2"/>
  <c r="J435" i="2"/>
  <c r="K435" i="2"/>
  <c r="L435" i="2"/>
  <c r="M435" i="2"/>
  <c r="N435" i="2"/>
  <c r="O435" i="2"/>
  <c r="Q435" i="2"/>
  <c r="R435" i="2"/>
  <c r="S435" i="2"/>
  <c r="T435" i="2"/>
  <c r="U435" i="2"/>
  <c r="W435" i="2"/>
  <c r="X435" i="2"/>
  <c r="Y435" i="2"/>
  <c r="AA435" i="2"/>
  <c r="AB435" i="2"/>
  <c r="AC435" i="2"/>
  <c r="AD435" i="2"/>
  <c r="AE435" i="2"/>
  <c r="AF435" i="2"/>
  <c r="AG435" i="2"/>
  <c r="AH435" i="2"/>
  <c r="AI435" i="2"/>
  <c r="AJ435" i="2"/>
  <c r="AK435" i="2"/>
  <c r="AL435" i="2"/>
  <c r="AM435" i="2"/>
  <c r="AN435" i="2"/>
  <c r="AO435" i="2"/>
  <c r="AP435" i="2"/>
  <c r="AQ435" i="2"/>
  <c r="AR435" i="2"/>
  <c r="AS435" i="2"/>
  <c r="AT435" i="2"/>
  <c r="AU435" i="2"/>
  <c r="AV435" i="2"/>
  <c r="AX435" i="2"/>
  <c r="AY435" i="2"/>
  <c r="AZ435" i="2"/>
  <c r="BA435" i="2"/>
  <c r="BB435" i="2"/>
  <c r="BC435" i="2"/>
  <c r="BD435" i="2"/>
  <c r="BE435" i="2"/>
  <c r="BF435" i="2"/>
  <c r="BG435" i="2"/>
  <c r="BH435" i="2"/>
  <c r="BI435" i="2"/>
  <c r="BJ435" i="2"/>
  <c r="BK435" i="2"/>
  <c r="BL435" i="2"/>
  <c r="BM435" i="2"/>
  <c r="BN435" i="2"/>
  <c r="BO435" i="2"/>
  <c r="BP435" i="2"/>
  <c r="BQ435" i="2"/>
  <c r="BR435" i="2"/>
  <c r="BS435" i="2"/>
  <c r="BT435" i="2"/>
  <c r="BU435" i="2"/>
  <c r="BV435" i="2"/>
  <c r="BW435" i="2"/>
  <c r="BX435" i="2"/>
  <c r="BY435" i="2"/>
  <c r="BZ435" i="2"/>
  <c r="CA435" i="2"/>
  <c r="CB435" i="2"/>
  <c r="CC435" i="2"/>
  <c r="CD435" i="2"/>
  <c r="CE435" i="2"/>
  <c r="CF435" i="2"/>
  <c r="CG435" i="2"/>
  <c r="CH435" i="2"/>
  <c r="CI435" i="2"/>
  <c r="CJ435" i="2"/>
  <c r="CK435" i="2"/>
  <c r="CL435" i="2"/>
  <c r="CM435" i="2"/>
  <c r="CN435" i="2"/>
  <c r="CO435" i="2"/>
  <c r="CP435" i="2"/>
  <c r="A436" i="2"/>
  <c r="B436" i="2"/>
  <c r="C436" i="2"/>
  <c r="D436" i="2"/>
  <c r="E436" i="2"/>
  <c r="F436" i="2"/>
  <c r="G436" i="2"/>
  <c r="H436" i="2"/>
  <c r="I436" i="2"/>
  <c r="J436" i="2"/>
  <c r="K436" i="2"/>
  <c r="L436" i="2"/>
  <c r="M436" i="2"/>
  <c r="N436" i="2"/>
  <c r="O436" i="2"/>
  <c r="Q436" i="2"/>
  <c r="R436" i="2"/>
  <c r="S436" i="2"/>
  <c r="T436" i="2"/>
  <c r="U436" i="2"/>
  <c r="W436" i="2"/>
  <c r="X436" i="2"/>
  <c r="Y436" i="2"/>
  <c r="AA436" i="2"/>
  <c r="AB436" i="2"/>
  <c r="AC436" i="2"/>
  <c r="AD436" i="2"/>
  <c r="AE436" i="2"/>
  <c r="AF436" i="2"/>
  <c r="AG436" i="2"/>
  <c r="AH436" i="2"/>
  <c r="AI436" i="2"/>
  <c r="AJ436" i="2"/>
  <c r="AK436" i="2"/>
  <c r="AL436" i="2"/>
  <c r="AM436" i="2"/>
  <c r="AN436" i="2"/>
  <c r="AO436" i="2"/>
  <c r="AP436" i="2"/>
  <c r="AQ436" i="2"/>
  <c r="AR436" i="2"/>
  <c r="AS436" i="2"/>
  <c r="AT436" i="2"/>
  <c r="AU436" i="2"/>
  <c r="AV436" i="2"/>
  <c r="AX436" i="2"/>
  <c r="AY436" i="2"/>
  <c r="AZ436" i="2"/>
  <c r="BA436" i="2"/>
  <c r="BB436" i="2"/>
  <c r="BC436" i="2"/>
  <c r="BD436" i="2"/>
  <c r="BE436" i="2"/>
  <c r="BF436" i="2"/>
  <c r="BG436" i="2"/>
  <c r="BH436" i="2"/>
  <c r="BI436" i="2"/>
  <c r="BJ436" i="2"/>
  <c r="BK436" i="2"/>
  <c r="BL436" i="2"/>
  <c r="BM436" i="2"/>
  <c r="BN436" i="2"/>
  <c r="BO436" i="2"/>
  <c r="BP436" i="2"/>
  <c r="BQ436" i="2"/>
  <c r="BR436" i="2"/>
  <c r="BS436" i="2"/>
  <c r="BT436" i="2"/>
  <c r="BU436" i="2"/>
  <c r="BV436" i="2"/>
  <c r="BW436" i="2"/>
  <c r="BX436" i="2"/>
  <c r="BY436" i="2"/>
  <c r="BZ436" i="2"/>
  <c r="CA436" i="2"/>
  <c r="CB436" i="2"/>
  <c r="CC436" i="2"/>
  <c r="CD436" i="2"/>
  <c r="CE436" i="2"/>
  <c r="CF436" i="2"/>
  <c r="CG436" i="2"/>
  <c r="CH436" i="2"/>
  <c r="CI436" i="2"/>
  <c r="CJ436" i="2"/>
  <c r="CK436" i="2"/>
  <c r="CL436" i="2"/>
  <c r="CM436" i="2"/>
  <c r="CN436" i="2"/>
  <c r="CO436" i="2"/>
  <c r="CP436" i="2"/>
  <c r="A437" i="2"/>
  <c r="B437" i="2"/>
  <c r="C437" i="2"/>
  <c r="D437" i="2"/>
  <c r="E437" i="2"/>
  <c r="F437" i="2"/>
  <c r="G437" i="2"/>
  <c r="H437" i="2"/>
  <c r="I437" i="2"/>
  <c r="J437" i="2"/>
  <c r="K437" i="2"/>
  <c r="L437" i="2"/>
  <c r="M437" i="2"/>
  <c r="N437" i="2"/>
  <c r="O437" i="2"/>
  <c r="Q437" i="2"/>
  <c r="R437" i="2"/>
  <c r="S437" i="2"/>
  <c r="T437" i="2"/>
  <c r="U437" i="2"/>
  <c r="W437" i="2"/>
  <c r="X437" i="2"/>
  <c r="Y437" i="2"/>
  <c r="AA437" i="2"/>
  <c r="AB437" i="2"/>
  <c r="AC437" i="2"/>
  <c r="AD437" i="2"/>
  <c r="AE437" i="2"/>
  <c r="AF437" i="2"/>
  <c r="AG437" i="2"/>
  <c r="AH437" i="2"/>
  <c r="AI437" i="2"/>
  <c r="AJ437" i="2"/>
  <c r="AK437" i="2"/>
  <c r="AL437" i="2"/>
  <c r="AM437" i="2"/>
  <c r="AN437" i="2"/>
  <c r="AO437" i="2"/>
  <c r="AP437" i="2"/>
  <c r="AQ437" i="2"/>
  <c r="AR437" i="2"/>
  <c r="AS437" i="2"/>
  <c r="AT437" i="2"/>
  <c r="AU437" i="2"/>
  <c r="AV437" i="2"/>
  <c r="AX437" i="2"/>
  <c r="AY437" i="2"/>
  <c r="AZ437" i="2"/>
  <c r="BA437" i="2"/>
  <c r="BB437" i="2"/>
  <c r="BC437" i="2"/>
  <c r="BD437" i="2"/>
  <c r="BE437" i="2"/>
  <c r="BF437" i="2"/>
  <c r="BG437" i="2"/>
  <c r="BH437" i="2"/>
  <c r="BI437" i="2"/>
  <c r="BJ437" i="2"/>
  <c r="BK437" i="2"/>
  <c r="BL437" i="2"/>
  <c r="BM437" i="2"/>
  <c r="BN437" i="2"/>
  <c r="BO437" i="2"/>
  <c r="BP437" i="2"/>
  <c r="BQ437" i="2"/>
  <c r="BR437" i="2"/>
  <c r="BS437" i="2"/>
  <c r="BT437" i="2"/>
  <c r="BU437" i="2"/>
  <c r="BV437" i="2"/>
  <c r="BW437" i="2"/>
  <c r="BX437" i="2"/>
  <c r="BY437" i="2"/>
  <c r="BZ437" i="2"/>
  <c r="CA437" i="2"/>
  <c r="CB437" i="2"/>
  <c r="CC437" i="2"/>
  <c r="CD437" i="2"/>
  <c r="CE437" i="2"/>
  <c r="CF437" i="2"/>
  <c r="CG437" i="2"/>
  <c r="CH437" i="2"/>
  <c r="CI437" i="2"/>
  <c r="CJ437" i="2"/>
  <c r="CK437" i="2"/>
  <c r="CL437" i="2"/>
  <c r="CM437" i="2"/>
  <c r="CN437" i="2"/>
  <c r="CO437" i="2"/>
  <c r="CP437" i="2"/>
  <c r="A438" i="2"/>
  <c r="B438" i="2"/>
  <c r="C438" i="2"/>
  <c r="D438" i="2"/>
  <c r="E438" i="2"/>
  <c r="F438" i="2"/>
  <c r="G438" i="2"/>
  <c r="H438" i="2"/>
  <c r="I438" i="2"/>
  <c r="J438" i="2"/>
  <c r="K438" i="2"/>
  <c r="L438" i="2"/>
  <c r="M438" i="2"/>
  <c r="N438" i="2"/>
  <c r="O438" i="2"/>
  <c r="Q438" i="2"/>
  <c r="R438" i="2"/>
  <c r="S438" i="2"/>
  <c r="T438" i="2"/>
  <c r="U438" i="2"/>
  <c r="W438" i="2"/>
  <c r="X438" i="2"/>
  <c r="Y438" i="2"/>
  <c r="AA438" i="2"/>
  <c r="AB438" i="2"/>
  <c r="AC438" i="2"/>
  <c r="AD438" i="2"/>
  <c r="AE438" i="2"/>
  <c r="AF438" i="2"/>
  <c r="AG438" i="2"/>
  <c r="AH438" i="2"/>
  <c r="AI438" i="2"/>
  <c r="AJ438" i="2"/>
  <c r="AK438" i="2"/>
  <c r="AL438" i="2"/>
  <c r="AM438" i="2"/>
  <c r="AN438" i="2"/>
  <c r="AO438" i="2"/>
  <c r="AP438" i="2"/>
  <c r="AQ438" i="2"/>
  <c r="AR438" i="2"/>
  <c r="AS438" i="2"/>
  <c r="AT438" i="2"/>
  <c r="AU438" i="2"/>
  <c r="AV438" i="2"/>
  <c r="AX438" i="2"/>
  <c r="AY438" i="2"/>
  <c r="AZ438" i="2"/>
  <c r="BA438" i="2"/>
  <c r="BB438" i="2"/>
  <c r="BC438" i="2"/>
  <c r="BD438" i="2"/>
  <c r="BE438" i="2"/>
  <c r="BF438" i="2"/>
  <c r="BG438" i="2"/>
  <c r="BH438" i="2"/>
  <c r="BI438" i="2"/>
  <c r="BJ438" i="2"/>
  <c r="BK438" i="2"/>
  <c r="BL438" i="2"/>
  <c r="BM438" i="2"/>
  <c r="BN438" i="2"/>
  <c r="BO438" i="2"/>
  <c r="BP438" i="2"/>
  <c r="BQ438" i="2"/>
  <c r="BR438" i="2"/>
  <c r="BS438" i="2"/>
  <c r="BT438" i="2"/>
  <c r="BU438" i="2"/>
  <c r="BV438" i="2"/>
  <c r="BW438" i="2"/>
  <c r="BX438" i="2"/>
  <c r="BY438" i="2"/>
  <c r="BZ438" i="2"/>
  <c r="CA438" i="2"/>
  <c r="CB438" i="2"/>
  <c r="CC438" i="2"/>
  <c r="CD438" i="2"/>
  <c r="CE438" i="2"/>
  <c r="CF438" i="2"/>
  <c r="CG438" i="2"/>
  <c r="CH438" i="2"/>
  <c r="CI438" i="2"/>
  <c r="CJ438" i="2"/>
  <c r="CK438" i="2"/>
  <c r="CL438" i="2"/>
  <c r="CM438" i="2"/>
  <c r="CN438" i="2"/>
  <c r="CO438" i="2"/>
  <c r="CP438" i="2"/>
  <c r="A439" i="2"/>
  <c r="B439" i="2"/>
  <c r="C439" i="2"/>
  <c r="D439" i="2"/>
  <c r="E439" i="2"/>
  <c r="F439" i="2"/>
  <c r="G439" i="2"/>
  <c r="H439" i="2"/>
  <c r="I439" i="2"/>
  <c r="J439" i="2"/>
  <c r="K439" i="2"/>
  <c r="L439" i="2"/>
  <c r="M439" i="2"/>
  <c r="N439" i="2"/>
  <c r="O439" i="2"/>
  <c r="Q439" i="2"/>
  <c r="R439" i="2"/>
  <c r="S439" i="2"/>
  <c r="T439" i="2"/>
  <c r="U439" i="2"/>
  <c r="W439" i="2"/>
  <c r="X439" i="2"/>
  <c r="Y439" i="2"/>
  <c r="AA439" i="2"/>
  <c r="AB439" i="2"/>
  <c r="AC439" i="2"/>
  <c r="AD439" i="2"/>
  <c r="AE439" i="2"/>
  <c r="AF439" i="2"/>
  <c r="AG439" i="2"/>
  <c r="AH439" i="2"/>
  <c r="AI439" i="2"/>
  <c r="AJ439" i="2"/>
  <c r="AK439" i="2"/>
  <c r="AL439" i="2"/>
  <c r="AM439" i="2"/>
  <c r="AN439" i="2"/>
  <c r="AO439" i="2"/>
  <c r="AP439" i="2"/>
  <c r="AQ439" i="2"/>
  <c r="AR439" i="2"/>
  <c r="AS439" i="2"/>
  <c r="AT439" i="2"/>
  <c r="AU439" i="2"/>
  <c r="AV439" i="2"/>
  <c r="AX439" i="2"/>
  <c r="AY439" i="2"/>
  <c r="AZ439" i="2"/>
  <c r="BA439" i="2"/>
  <c r="BB439" i="2"/>
  <c r="BC439" i="2"/>
  <c r="BD439" i="2"/>
  <c r="BE439" i="2"/>
  <c r="BF439" i="2"/>
  <c r="BG439" i="2"/>
  <c r="BH439" i="2"/>
  <c r="BI439" i="2"/>
  <c r="BJ439" i="2"/>
  <c r="BK439" i="2"/>
  <c r="BL439" i="2"/>
  <c r="BM439" i="2"/>
  <c r="BN439" i="2"/>
  <c r="BO439" i="2"/>
  <c r="BP439" i="2"/>
  <c r="BQ439" i="2"/>
  <c r="BR439" i="2"/>
  <c r="BS439" i="2"/>
  <c r="BT439" i="2"/>
  <c r="BU439" i="2"/>
  <c r="BV439" i="2"/>
  <c r="BW439" i="2"/>
  <c r="BX439" i="2"/>
  <c r="BY439" i="2"/>
  <c r="BZ439" i="2"/>
  <c r="CA439" i="2"/>
  <c r="CB439" i="2"/>
  <c r="CC439" i="2"/>
  <c r="CD439" i="2"/>
  <c r="CE439" i="2"/>
  <c r="CF439" i="2"/>
  <c r="CG439" i="2"/>
  <c r="CH439" i="2"/>
  <c r="CI439" i="2"/>
  <c r="CJ439" i="2"/>
  <c r="CK439" i="2"/>
  <c r="CL439" i="2"/>
  <c r="CM439" i="2"/>
  <c r="CN439" i="2"/>
  <c r="CO439" i="2"/>
  <c r="CP439" i="2"/>
  <c r="A440" i="2"/>
  <c r="B440" i="2"/>
  <c r="C440" i="2"/>
  <c r="D440" i="2"/>
  <c r="E440" i="2"/>
  <c r="F440" i="2"/>
  <c r="G440" i="2"/>
  <c r="H440" i="2"/>
  <c r="I440" i="2"/>
  <c r="J440" i="2"/>
  <c r="K440" i="2"/>
  <c r="L440" i="2"/>
  <c r="M440" i="2"/>
  <c r="N440" i="2"/>
  <c r="O440" i="2"/>
  <c r="Q440" i="2"/>
  <c r="R440" i="2"/>
  <c r="S440" i="2"/>
  <c r="T440" i="2"/>
  <c r="U440" i="2"/>
  <c r="W440" i="2"/>
  <c r="X440" i="2"/>
  <c r="Y440" i="2"/>
  <c r="AA440" i="2"/>
  <c r="AB440" i="2"/>
  <c r="AC440" i="2"/>
  <c r="AD440" i="2"/>
  <c r="AE440" i="2"/>
  <c r="AF440" i="2"/>
  <c r="AG440" i="2"/>
  <c r="AH440" i="2"/>
  <c r="AI440" i="2"/>
  <c r="AJ440" i="2"/>
  <c r="AK440" i="2"/>
  <c r="AL440" i="2"/>
  <c r="AM440" i="2"/>
  <c r="AN440" i="2"/>
  <c r="AO440" i="2"/>
  <c r="AP440" i="2"/>
  <c r="AQ440" i="2"/>
  <c r="AR440" i="2"/>
  <c r="AS440" i="2"/>
  <c r="AT440" i="2"/>
  <c r="AU440" i="2"/>
  <c r="AV440" i="2"/>
  <c r="AX440" i="2"/>
  <c r="AY440" i="2"/>
  <c r="AZ440" i="2"/>
  <c r="BA440" i="2"/>
  <c r="BB440" i="2"/>
  <c r="BC440" i="2"/>
  <c r="BD440" i="2"/>
  <c r="BE440" i="2"/>
  <c r="BF440" i="2"/>
  <c r="BG440" i="2"/>
  <c r="BH440" i="2"/>
  <c r="BI440" i="2"/>
  <c r="BJ440" i="2"/>
  <c r="BK440" i="2"/>
  <c r="BL440" i="2"/>
  <c r="BM440" i="2"/>
  <c r="BN440" i="2"/>
  <c r="BO440" i="2"/>
  <c r="BP440" i="2"/>
  <c r="BQ440" i="2"/>
  <c r="BR440" i="2"/>
  <c r="BS440" i="2"/>
  <c r="BT440" i="2"/>
  <c r="BU440" i="2"/>
  <c r="BV440" i="2"/>
  <c r="BW440" i="2"/>
  <c r="BX440" i="2"/>
  <c r="BY440" i="2"/>
  <c r="BZ440" i="2"/>
  <c r="CA440" i="2"/>
  <c r="CB440" i="2"/>
  <c r="CC440" i="2"/>
  <c r="CD440" i="2"/>
  <c r="CE440" i="2"/>
  <c r="CF440" i="2"/>
  <c r="CG440" i="2"/>
  <c r="CH440" i="2"/>
  <c r="CI440" i="2"/>
  <c r="CJ440" i="2"/>
  <c r="CK440" i="2"/>
  <c r="CL440" i="2"/>
  <c r="CM440" i="2"/>
  <c r="CN440" i="2"/>
  <c r="CO440" i="2"/>
  <c r="CP440" i="2"/>
  <c r="A441" i="2"/>
  <c r="B441" i="2"/>
  <c r="C441" i="2"/>
  <c r="D441" i="2"/>
  <c r="E441" i="2"/>
  <c r="F441" i="2"/>
  <c r="G441" i="2"/>
  <c r="H441" i="2"/>
  <c r="I441" i="2"/>
  <c r="J441" i="2"/>
  <c r="K441" i="2"/>
  <c r="L441" i="2"/>
  <c r="M441" i="2"/>
  <c r="N441" i="2"/>
  <c r="O441" i="2"/>
  <c r="Q441" i="2"/>
  <c r="R441" i="2"/>
  <c r="S441" i="2"/>
  <c r="T441" i="2"/>
  <c r="U441" i="2"/>
  <c r="W441" i="2"/>
  <c r="X441" i="2"/>
  <c r="Y441" i="2"/>
  <c r="AA441" i="2"/>
  <c r="AB441" i="2"/>
  <c r="AC441" i="2"/>
  <c r="AD441" i="2"/>
  <c r="AE441" i="2"/>
  <c r="AF441" i="2"/>
  <c r="AG441" i="2"/>
  <c r="AH441" i="2"/>
  <c r="AI441" i="2"/>
  <c r="AJ441" i="2"/>
  <c r="AK441" i="2"/>
  <c r="AL441" i="2"/>
  <c r="AM441" i="2"/>
  <c r="AN441" i="2"/>
  <c r="AO441" i="2"/>
  <c r="AP441" i="2"/>
  <c r="AQ441" i="2"/>
  <c r="AR441" i="2"/>
  <c r="AS441" i="2"/>
  <c r="AT441" i="2"/>
  <c r="AU441" i="2"/>
  <c r="AV441" i="2"/>
  <c r="AX441" i="2"/>
  <c r="AY441" i="2"/>
  <c r="AZ441" i="2"/>
  <c r="BA441" i="2"/>
  <c r="BB441" i="2"/>
  <c r="BC441" i="2"/>
  <c r="BD441" i="2"/>
  <c r="BE441" i="2"/>
  <c r="BF441" i="2"/>
  <c r="BG441" i="2"/>
  <c r="BH441" i="2"/>
  <c r="BI441" i="2"/>
  <c r="BJ441" i="2"/>
  <c r="BK441" i="2"/>
  <c r="BL441" i="2"/>
  <c r="BM441" i="2"/>
  <c r="BN441" i="2"/>
  <c r="BO441" i="2"/>
  <c r="BP441" i="2"/>
  <c r="BQ441" i="2"/>
  <c r="BR441" i="2"/>
  <c r="BS441" i="2"/>
  <c r="BT441" i="2"/>
  <c r="BU441" i="2"/>
  <c r="BV441" i="2"/>
  <c r="BW441" i="2"/>
  <c r="BX441" i="2"/>
  <c r="BY441" i="2"/>
  <c r="BZ441" i="2"/>
  <c r="CA441" i="2"/>
  <c r="CB441" i="2"/>
  <c r="CC441" i="2"/>
  <c r="CD441" i="2"/>
  <c r="CE441" i="2"/>
  <c r="CF441" i="2"/>
  <c r="CG441" i="2"/>
  <c r="CH441" i="2"/>
  <c r="CI441" i="2"/>
  <c r="CJ441" i="2"/>
  <c r="CK441" i="2"/>
  <c r="CL441" i="2"/>
  <c r="CM441" i="2"/>
  <c r="CN441" i="2"/>
  <c r="CO441" i="2"/>
  <c r="CP441" i="2"/>
  <c r="A442" i="2"/>
  <c r="B442" i="2"/>
  <c r="C442" i="2"/>
  <c r="D442" i="2"/>
  <c r="E442" i="2"/>
  <c r="F442" i="2"/>
  <c r="G442" i="2"/>
  <c r="H442" i="2"/>
  <c r="I442" i="2"/>
  <c r="J442" i="2"/>
  <c r="K442" i="2"/>
  <c r="L442" i="2"/>
  <c r="M442" i="2"/>
  <c r="N442" i="2"/>
  <c r="O442" i="2"/>
  <c r="Q442" i="2"/>
  <c r="R442" i="2"/>
  <c r="S442" i="2"/>
  <c r="T442" i="2"/>
  <c r="U442" i="2"/>
  <c r="W442" i="2"/>
  <c r="X442" i="2"/>
  <c r="Y442" i="2"/>
  <c r="AA442" i="2"/>
  <c r="AB442" i="2"/>
  <c r="AC442" i="2"/>
  <c r="AD442" i="2"/>
  <c r="AE442" i="2"/>
  <c r="AF442" i="2"/>
  <c r="AG442" i="2"/>
  <c r="AH442" i="2"/>
  <c r="AI442" i="2"/>
  <c r="AJ442" i="2"/>
  <c r="AK442" i="2"/>
  <c r="AL442" i="2"/>
  <c r="AM442" i="2"/>
  <c r="AN442" i="2"/>
  <c r="AO442" i="2"/>
  <c r="AP442" i="2"/>
  <c r="AQ442" i="2"/>
  <c r="AR442" i="2"/>
  <c r="AS442" i="2"/>
  <c r="AT442" i="2"/>
  <c r="AU442" i="2"/>
  <c r="AV442" i="2"/>
  <c r="AX442" i="2"/>
  <c r="AY442" i="2"/>
  <c r="AZ442" i="2"/>
  <c r="BA442" i="2"/>
  <c r="BB442" i="2"/>
  <c r="BC442" i="2"/>
  <c r="BD442" i="2"/>
  <c r="BE442" i="2"/>
  <c r="BF442" i="2"/>
  <c r="BG442" i="2"/>
  <c r="BH442" i="2"/>
  <c r="BI442" i="2"/>
  <c r="BJ442" i="2"/>
  <c r="BK442" i="2"/>
  <c r="BL442" i="2"/>
  <c r="BM442" i="2"/>
  <c r="BN442" i="2"/>
  <c r="BO442" i="2"/>
  <c r="BP442" i="2"/>
  <c r="BQ442" i="2"/>
  <c r="BR442" i="2"/>
  <c r="BS442" i="2"/>
  <c r="BT442" i="2"/>
  <c r="BU442" i="2"/>
  <c r="BV442" i="2"/>
  <c r="BW442" i="2"/>
  <c r="BX442" i="2"/>
  <c r="BY442" i="2"/>
  <c r="BZ442" i="2"/>
  <c r="CA442" i="2"/>
  <c r="CB442" i="2"/>
  <c r="CC442" i="2"/>
  <c r="CD442" i="2"/>
  <c r="CE442" i="2"/>
  <c r="CF442" i="2"/>
  <c r="CG442" i="2"/>
  <c r="CH442" i="2"/>
  <c r="CI442" i="2"/>
  <c r="CJ442" i="2"/>
  <c r="CK442" i="2"/>
  <c r="CL442" i="2"/>
  <c r="CM442" i="2"/>
  <c r="CN442" i="2"/>
  <c r="CO442" i="2"/>
  <c r="CP442" i="2"/>
  <c r="A443" i="2"/>
  <c r="B443" i="2"/>
  <c r="C443" i="2"/>
  <c r="D443" i="2"/>
  <c r="E443" i="2"/>
  <c r="F443" i="2"/>
  <c r="G443" i="2"/>
  <c r="H443" i="2"/>
  <c r="I443" i="2"/>
  <c r="J443" i="2"/>
  <c r="K443" i="2"/>
  <c r="L443" i="2"/>
  <c r="M443" i="2"/>
  <c r="N443" i="2"/>
  <c r="O443" i="2"/>
  <c r="Q443" i="2"/>
  <c r="R443" i="2"/>
  <c r="S443" i="2"/>
  <c r="T443" i="2"/>
  <c r="U443" i="2"/>
  <c r="W443" i="2"/>
  <c r="X443" i="2"/>
  <c r="Y443" i="2"/>
  <c r="AA443" i="2"/>
  <c r="AB443" i="2"/>
  <c r="AC443" i="2"/>
  <c r="AD443" i="2"/>
  <c r="AE443" i="2"/>
  <c r="AF443" i="2"/>
  <c r="AG443" i="2"/>
  <c r="AH443" i="2"/>
  <c r="AI443" i="2"/>
  <c r="AJ443" i="2"/>
  <c r="AK443" i="2"/>
  <c r="AL443" i="2"/>
  <c r="AM443" i="2"/>
  <c r="AN443" i="2"/>
  <c r="AO443" i="2"/>
  <c r="AP443" i="2"/>
  <c r="AQ443" i="2"/>
  <c r="AR443" i="2"/>
  <c r="AS443" i="2"/>
  <c r="AT443" i="2"/>
  <c r="AU443" i="2"/>
  <c r="AV443" i="2"/>
  <c r="AX443" i="2"/>
  <c r="AY443" i="2"/>
  <c r="AZ443" i="2"/>
  <c r="BA443" i="2"/>
  <c r="BB443" i="2"/>
  <c r="BC443" i="2"/>
  <c r="BD443" i="2"/>
  <c r="BE443" i="2"/>
  <c r="BF443" i="2"/>
  <c r="BG443" i="2"/>
  <c r="BH443" i="2"/>
  <c r="BI443" i="2"/>
  <c r="BJ443" i="2"/>
  <c r="BK443" i="2"/>
  <c r="BL443" i="2"/>
  <c r="BM443" i="2"/>
  <c r="BN443" i="2"/>
  <c r="BO443" i="2"/>
  <c r="BP443" i="2"/>
  <c r="BQ443" i="2"/>
  <c r="BR443" i="2"/>
  <c r="BS443" i="2"/>
  <c r="BT443" i="2"/>
  <c r="BU443" i="2"/>
  <c r="BV443" i="2"/>
  <c r="BW443" i="2"/>
  <c r="BX443" i="2"/>
  <c r="BY443" i="2"/>
  <c r="BZ443" i="2"/>
  <c r="CA443" i="2"/>
  <c r="CB443" i="2"/>
  <c r="CC443" i="2"/>
  <c r="CD443" i="2"/>
  <c r="CE443" i="2"/>
  <c r="CF443" i="2"/>
  <c r="CG443" i="2"/>
  <c r="CH443" i="2"/>
  <c r="CI443" i="2"/>
  <c r="CJ443" i="2"/>
  <c r="CK443" i="2"/>
  <c r="CL443" i="2"/>
  <c r="CM443" i="2"/>
  <c r="CN443" i="2"/>
  <c r="CO443" i="2"/>
  <c r="CP443" i="2"/>
  <c r="A444" i="2"/>
  <c r="B444" i="2"/>
  <c r="C444" i="2"/>
  <c r="D444" i="2"/>
  <c r="E444" i="2"/>
  <c r="F444" i="2"/>
  <c r="G444" i="2"/>
  <c r="H444" i="2"/>
  <c r="I444" i="2"/>
  <c r="J444" i="2"/>
  <c r="K444" i="2"/>
  <c r="L444" i="2"/>
  <c r="M444" i="2"/>
  <c r="N444" i="2"/>
  <c r="O444" i="2"/>
  <c r="Q444" i="2"/>
  <c r="R444" i="2"/>
  <c r="S444" i="2"/>
  <c r="T444" i="2"/>
  <c r="U444" i="2"/>
  <c r="W444" i="2"/>
  <c r="X444" i="2"/>
  <c r="Y444" i="2"/>
  <c r="AA444" i="2"/>
  <c r="AB444" i="2"/>
  <c r="AC444" i="2"/>
  <c r="AD444" i="2"/>
  <c r="AE444" i="2"/>
  <c r="AF444" i="2"/>
  <c r="AG444" i="2"/>
  <c r="AH444" i="2"/>
  <c r="AI444" i="2"/>
  <c r="AJ444" i="2"/>
  <c r="AK444" i="2"/>
  <c r="AL444" i="2"/>
  <c r="AM444" i="2"/>
  <c r="AN444" i="2"/>
  <c r="AO444" i="2"/>
  <c r="AP444" i="2"/>
  <c r="AQ444" i="2"/>
  <c r="AR444" i="2"/>
  <c r="AS444" i="2"/>
  <c r="AT444" i="2"/>
  <c r="AU444" i="2"/>
  <c r="AV444" i="2"/>
  <c r="AX444" i="2"/>
  <c r="AY444" i="2"/>
  <c r="AZ444" i="2"/>
  <c r="BA444" i="2"/>
  <c r="BB444" i="2"/>
  <c r="BC444" i="2"/>
  <c r="BD444" i="2"/>
  <c r="BE444" i="2"/>
  <c r="BF444" i="2"/>
  <c r="BG444" i="2"/>
  <c r="BH444" i="2"/>
  <c r="BI444" i="2"/>
  <c r="BJ444" i="2"/>
  <c r="BK444" i="2"/>
  <c r="BL444" i="2"/>
  <c r="BM444" i="2"/>
  <c r="BN444" i="2"/>
  <c r="BO444" i="2"/>
  <c r="BP444" i="2"/>
  <c r="BQ444" i="2"/>
  <c r="BR444" i="2"/>
  <c r="BS444" i="2"/>
  <c r="BT444" i="2"/>
  <c r="BU444" i="2"/>
  <c r="BV444" i="2"/>
  <c r="BW444" i="2"/>
  <c r="BX444" i="2"/>
  <c r="BY444" i="2"/>
  <c r="BZ444" i="2"/>
  <c r="CA444" i="2"/>
  <c r="CB444" i="2"/>
  <c r="CC444" i="2"/>
  <c r="CD444" i="2"/>
  <c r="CE444" i="2"/>
  <c r="CF444" i="2"/>
  <c r="CG444" i="2"/>
  <c r="CH444" i="2"/>
  <c r="CI444" i="2"/>
  <c r="CJ444" i="2"/>
  <c r="CK444" i="2"/>
  <c r="CL444" i="2"/>
  <c r="CM444" i="2"/>
  <c r="CN444" i="2"/>
  <c r="CO444" i="2"/>
  <c r="CP444" i="2"/>
  <c r="A445" i="2"/>
  <c r="B445" i="2"/>
  <c r="C445" i="2"/>
  <c r="D445" i="2"/>
  <c r="E445" i="2"/>
  <c r="F445" i="2"/>
  <c r="G445" i="2"/>
  <c r="H445" i="2"/>
  <c r="I445" i="2"/>
  <c r="J445" i="2"/>
  <c r="K445" i="2"/>
  <c r="L445" i="2"/>
  <c r="M445" i="2"/>
  <c r="N445" i="2"/>
  <c r="O445" i="2"/>
  <c r="Q445" i="2"/>
  <c r="R445" i="2"/>
  <c r="S445" i="2"/>
  <c r="T445" i="2"/>
  <c r="U445" i="2"/>
  <c r="W445" i="2"/>
  <c r="X445" i="2"/>
  <c r="Y445" i="2"/>
  <c r="AA445" i="2"/>
  <c r="AB445" i="2"/>
  <c r="AC445" i="2"/>
  <c r="AD445" i="2"/>
  <c r="AE445" i="2"/>
  <c r="AF445" i="2"/>
  <c r="AG445" i="2"/>
  <c r="AH445" i="2"/>
  <c r="AI445" i="2"/>
  <c r="AJ445" i="2"/>
  <c r="AK445" i="2"/>
  <c r="AL445" i="2"/>
  <c r="AM445" i="2"/>
  <c r="AN445" i="2"/>
  <c r="AO445" i="2"/>
  <c r="AP445" i="2"/>
  <c r="AQ445" i="2"/>
  <c r="AR445" i="2"/>
  <c r="AS445" i="2"/>
  <c r="AT445" i="2"/>
  <c r="AU445" i="2"/>
  <c r="AV445" i="2"/>
  <c r="AX445" i="2"/>
  <c r="AY445" i="2"/>
  <c r="AZ445" i="2"/>
  <c r="BA445" i="2"/>
  <c r="BB445" i="2"/>
  <c r="BC445" i="2"/>
  <c r="BD445" i="2"/>
  <c r="BE445" i="2"/>
  <c r="BF445" i="2"/>
  <c r="BG445" i="2"/>
  <c r="BH445" i="2"/>
  <c r="BI445" i="2"/>
  <c r="BJ445" i="2"/>
  <c r="BK445" i="2"/>
  <c r="BL445" i="2"/>
  <c r="BM445" i="2"/>
  <c r="BN445" i="2"/>
  <c r="BO445" i="2"/>
  <c r="BP445" i="2"/>
  <c r="BQ445" i="2"/>
  <c r="BR445" i="2"/>
  <c r="BS445" i="2"/>
  <c r="BT445" i="2"/>
  <c r="BU445" i="2"/>
  <c r="BV445" i="2"/>
  <c r="BW445" i="2"/>
  <c r="BX445" i="2"/>
  <c r="BY445" i="2"/>
  <c r="BZ445" i="2"/>
  <c r="CA445" i="2"/>
  <c r="CB445" i="2"/>
  <c r="CC445" i="2"/>
  <c r="CD445" i="2"/>
  <c r="CE445" i="2"/>
  <c r="CF445" i="2"/>
  <c r="CG445" i="2"/>
  <c r="CH445" i="2"/>
  <c r="CI445" i="2"/>
  <c r="CJ445" i="2"/>
  <c r="CK445" i="2"/>
  <c r="CL445" i="2"/>
  <c r="CM445" i="2"/>
  <c r="CN445" i="2"/>
  <c r="CO445" i="2"/>
  <c r="CP445" i="2"/>
  <c r="A446" i="2"/>
  <c r="B446" i="2"/>
  <c r="C446" i="2"/>
  <c r="D446" i="2"/>
  <c r="E446" i="2"/>
  <c r="F446" i="2"/>
  <c r="G446" i="2"/>
  <c r="H446" i="2"/>
  <c r="I446" i="2"/>
  <c r="J446" i="2"/>
  <c r="K446" i="2"/>
  <c r="L446" i="2"/>
  <c r="M446" i="2"/>
  <c r="N446" i="2"/>
  <c r="O446" i="2"/>
  <c r="Q446" i="2"/>
  <c r="R446" i="2"/>
  <c r="S446" i="2"/>
  <c r="T446" i="2"/>
  <c r="U446" i="2"/>
  <c r="W446" i="2"/>
  <c r="X446" i="2"/>
  <c r="Y446" i="2"/>
  <c r="AA446" i="2"/>
  <c r="AB446" i="2"/>
  <c r="AC446" i="2"/>
  <c r="AD446" i="2"/>
  <c r="AE446" i="2"/>
  <c r="AF446" i="2"/>
  <c r="AG446" i="2"/>
  <c r="AH446" i="2"/>
  <c r="AI446" i="2"/>
  <c r="AJ446" i="2"/>
  <c r="AK446" i="2"/>
  <c r="AL446" i="2"/>
  <c r="AM446" i="2"/>
  <c r="AN446" i="2"/>
  <c r="AO446" i="2"/>
  <c r="AP446" i="2"/>
  <c r="AQ446" i="2"/>
  <c r="AR446" i="2"/>
  <c r="AS446" i="2"/>
  <c r="AT446" i="2"/>
  <c r="AU446" i="2"/>
  <c r="AV446" i="2"/>
  <c r="AX446" i="2"/>
  <c r="AY446" i="2"/>
  <c r="AZ446" i="2"/>
  <c r="BA446" i="2"/>
  <c r="BB446" i="2"/>
  <c r="BC446" i="2"/>
  <c r="BD446" i="2"/>
  <c r="BE446" i="2"/>
  <c r="BF446" i="2"/>
  <c r="BG446" i="2"/>
  <c r="BH446" i="2"/>
  <c r="BI446" i="2"/>
  <c r="BJ446" i="2"/>
  <c r="BK446" i="2"/>
  <c r="BL446" i="2"/>
  <c r="BM446" i="2"/>
  <c r="BN446" i="2"/>
  <c r="BO446" i="2"/>
  <c r="BP446" i="2"/>
  <c r="BQ446" i="2"/>
  <c r="BR446" i="2"/>
  <c r="BS446" i="2"/>
  <c r="BT446" i="2"/>
  <c r="BU446" i="2"/>
  <c r="BV446" i="2"/>
  <c r="BW446" i="2"/>
  <c r="BX446" i="2"/>
  <c r="BY446" i="2"/>
  <c r="BZ446" i="2"/>
  <c r="CA446" i="2"/>
  <c r="CB446" i="2"/>
  <c r="CC446" i="2"/>
  <c r="CD446" i="2"/>
  <c r="CE446" i="2"/>
  <c r="CF446" i="2"/>
  <c r="CG446" i="2"/>
  <c r="CH446" i="2"/>
  <c r="CI446" i="2"/>
  <c r="CJ446" i="2"/>
  <c r="CK446" i="2"/>
  <c r="CL446" i="2"/>
  <c r="CM446" i="2"/>
  <c r="CN446" i="2"/>
  <c r="CO446" i="2"/>
  <c r="CP446" i="2"/>
  <c r="A447" i="2"/>
  <c r="B447" i="2"/>
  <c r="C447" i="2"/>
  <c r="D447" i="2"/>
  <c r="E447" i="2"/>
  <c r="F447" i="2"/>
  <c r="G447" i="2"/>
  <c r="H447" i="2"/>
  <c r="I447" i="2"/>
  <c r="J447" i="2"/>
  <c r="K447" i="2"/>
  <c r="L447" i="2"/>
  <c r="M447" i="2"/>
  <c r="N447" i="2"/>
  <c r="O447" i="2"/>
  <c r="Q447" i="2"/>
  <c r="R447" i="2"/>
  <c r="S447" i="2"/>
  <c r="T447" i="2"/>
  <c r="U447" i="2"/>
  <c r="W447" i="2"/>
  <c r="X447" i="2"/>
  <c r="Y447" i="2"/>
  <c r="AA447" i="2"/>
  <c r="AB447" i="2"/>
  <c r="AC447" i="2"/>
  <c r="AD447" i="2"/>
  <c r="AE447" i="2"/>
  <c r="AF447" i="2"/>
  <c r="AG447" i="2"/>
  <c r="AH447" i="2"/>
  <c r="AI447" i="2"/>
  <c r="AJ447" i="2"/>
  <c r="AK447" i="2"/>
  <c r="AL447" i="2"/>
  <c r="AM447" i="2"/>
  <c r="AN447" i="2"/>
  <c r="AO447" i="2"/>
  <c r="AP447" i="2"/>
  <c r="AQ447" i="2"/>
  <c r="AR447" i="2"/>
  <c r="AS447" i="2"/>
  <c r="AT447" i="2"/>
  <c r="AU447" i="2"/>
  <c r="AV447" i="2"/>
  <c r="AX447" i="2"/>
  <c r="AY447" i="2"/>
  <c r="AZ447" i="2"/>
  <c r="BA447" i="2"/>
  <c r="BB447" i="2"/>
  <c r="BC447" i="2"/>
  <c r="BD447" i="2"/>
  <c r="BE447" i="2"/>
  <c r="BF447" i="2"/>
  <c r="BG447" i="2"/>
  <c r="BH447" i="2"/>
  <c r="BI447" i="2"/>
  <c r="BJ447" i="2"/>
  <c r="BK447" i="2"/>
  <c r="BL447" i="2"/>
  <c r="BM447" i="2"/>
  <c r="BN447" i="2"/>
  <c r="BO447" i="2"/>
  <c r="BP447" i="2"/>
  <c r="BQ447" i="2"/>
  <c r="BR447" i="2"/>
  <c r="BS447" i="2"/>
  <c r="BT447" i="2"/>
  <c r="BU447" i="2"/>
  <c r="BV447" i="2"/>
  <c r="BW447" i="2"/>
  <c r="BX447" i="2"/>
  <c r="BY447" i="2"/>
  <c r="BZ447" i="2"/>
  <c r="CA447" i="2"/>
  <c r="CB447" i="2"/>
  <c r="CC447" i="2"/>
  <c r="CD447" i="2"/>
  <c r="CE447" i="2"/>
  <c r="CF447" i="2"/>
  <c r="CG447" i="2"/>
  <c r="CH447" i="2"/>
  <c r="CI447" i="2"/>
  <c r="CJ447" i="2"/>
  <c r="CK447" i="2"/>
  <c r="CL447" i="2"/>
  <c r="CM447" i="2"/>
  <c r="CN447" i="2"/>
  <c r="CO447" i="2"/>
  <c r="CP447" i="2"/>
  <c r="A448" i="2"/>
  <c r="B448" i="2"/>
  <c r="C448" i="2"/>
  <c r="D448" i="2"/>
  <c r="E448" i="2"/>
  <c r="F448" i="2"/>
  <c r="G448" i="2"/>
  <c r="H448" i="2"/>
  <c r="I448" i="2"/>
  <c r="J448" i="2"/>
  <c r="K448" i="2"/>
  <c r="L448" i="2"/>
  <c r="M448" i="2"/>
  <c r="N448" i="2"/>
  <c r="O448" i="2"/>
  <c r="Q448" i="2"/>
  <c r="R448" i="2"/>
  <c r="S448" i="2"/>
  <c r="T448" i="2"/>
  <c r="U448" i="2"/>
  <c r="W448" i="2"/>
  <c r="X448" i="2"/>
  <c r="Y448" i="2"/>
  <c r="AA448" i="2"/>
  <c r="AB448" i="2"/>
  <c r="AC448" i="2"/>
  <c r="AD448" i="2"/>
  <c r="AE448" i="2"/>
  <c r="AF448" i="2"/>
  <c r="AG448" i="2"/>
  <c r="AH448" i="2"/>
  <c r="AI448" i="2"/>
  <c r="AJ448" i="2"/>
  <c r="AK448" i="2"/>
  <c r="AL448" i="2"/>
  <c r="AM448" i="2"/>
  <c r="AN448" i="2"/>
  <c r="AO448" i="2"/>
  <c r="AP448" i="2"/>
  <c r="AQ448" i="2"/>
  <c r="AR448" i="2"/>
  <c r="AS448" i="2"/>
  <c r="AT448" i="2"/>
  <c r="AU448" i="2"/>
  <c r="AV448" i="2"/>
  <c r="AX448" i="2"/>
  <c r="AY448" i="2"/>
  <c r="AZ448" i="2"/>
  <c r="BA448" i="2"/>
  <c r="BB448" i="2"/>
  <c r="BC448" i="2"/>
  <c r="BD448" i="2"/>
  <c r="BE448" i="2"/>
  <c r="BF448" i="2"/>
  <c r="BG448" i="2"/>
  <c r="BH448" i="2"/>
  <c r="BI448" i="2"/>
  <c r="BJ448" i="2"/>
  <c r="BK448" i="2"/>
  <c r="BL448" i="2"/>
  <c r="BM448" i="2"/>
  <c r="BN448" i="2"/>
  <c r="BO448" i="2"/>
  <c r="BP448" i="2"/>
  <c r="BQ448" i="2"/>
  <c r="BR448" i="2"/>
  <c r="BS448" i="2"/>
  <c r="BT448" i="2"/>
  <c r="BU448" i="2"/>
  <c r="BV448" i="2"/>
  <c r="BW448" i="2"/>
  <c r="BX448" i="2"/>
  <c r="BY448" i="2"/>
  <c r="BZ448" i="2"/>
  <c r="CA448" i="2"/>
  <c r="CB448" i="2"/>
  <c r="CC448" i="2"/>
  <c r="CD448" i="2"/>
  <c r="CE448" i="2"/>
  <c r="CF448" i="2"/>
  <c r="CG448" i="2"/>
  <c r="CH448" i="2"/>
  <c r="CI448" i="2"/>
  <c r="CJ448" i="2"/>
  <c r="CK448" i="2"/>
  <c r="CL448" i="2"/>
  <c r="CM448" i="2"/>
  <c r="CN448" i="2"/>
  <c r="CO448" i="2"/>
  <c r="CP448" i="2"/>
  <c r="A449" i="2"/>
  <c r="B449" i="2"/>
  <c r="C449" i="2"/>
  <c r="D449" i="2"/>
  <c r="E449" i="2"/>
  <c r="F449" i="2"/>
  <c r="G449" i="2"/>
  <c r="H449" i="2"/>
  <c r="I449" i="2"/>
  <c r="J449" i="2"/>
  <c r="K449" i="2"/>
  <c r="L449" i="2"/>
  <c r="M449" i="2"/>
  <c r="N449" i="2"/>
  <c r="O449" i="2"/>
  <c r="Q449" i="2"/>
  <c r="R449" i="2"/>
  <c r="S449" i="2"/>
  <c r="T449" i="2"/>
  <c r="U449" i="2"/>
  <c r="W449" i="2"/>
  <c r="X449" i="2"/>
  <c r="Y449" i="2"/>
  <c r="AA449" i="2"/>
  <c r="AB449" i="2"/>
  <c r="AC449" i="2"/>
  <c r="AD449" i="2"/>
  <c r="AE449" i="2"/>
  <c r="AF449" i="2"/>
  <c r="AG449" i="2"/>
  <c r="AH449" i="2"/>
  <c r="AI449" i="2"/>
  <c r="AJ449" i="2"/>
  <c r="AK449" i="2"/>
  <c r="AL449" i="2"/>
  <c r="AM449" i="2"/>
  <c r="AN449" i="2"/>
  <c r="AO449" i="2"/>
  <c r="AP449" i="2"/>
  <c r="AQ449" i="2"/>
  <c r="AR449" i="2"/>
  <c r="AS449" i="2"/>
  <c r="AT449" i="2"/>
  <c r="AU449" i="2"/>
  <c r="AV449" i="2"/>
  <c r="AX449" i="2"/>
  <c r="AY449" i="2"/>
  <c r="AZ449" i="2"/>
  <c r="BA449" i="2"/>
  <c r="BB449" i="2"/>
  <c r="BC449" i="2"/>
  <c r="BD449" i="2"/>
  <c r="BE449" i="2"/>
  <c r="BF449" i="2"/>
  <c r="BG449" i="2"/>
  <c r="BH449" i="2"/>
  <c r="BI449" i="2"/>
  <c r="BJ449" i="2"/>
  <c r="BK449" i="2"/>
  <c r="BL449" i="2"/>
  <c r="BM449" i="2"/>
  <c r="BN449" i="2"/>
  <c r="BO449" i="2"/>
  <c r="BP449" i="2"/>
  <c r="BQ449" i="2"/>
  <c r="BR449" i="2"/>
  <c r="BS449" i="2"/>
  <c r="BT449" i="2"/>
  <c r="BU449" i="2"/>
  <c r="BV449" i="2"/>
  <c r="BW449" i="2"/>
  <c r="BX449" i="2"/>
  <c r="BY449" i="2"/>
  <c r="BZ449" i="2"/>
  <c r="CA449" i="2"/>
  <c r="CB449" i="2"/>
  <c r="CC449" i="2"/>
  <c r="CD449" i="2"/>
  <c r="CE449" i="2"/>
  <c r="CF449" i="2"/>
  <c r="CG449" i="2"/>
  <c r="CH449" i="2"/>
  <c r="CI449" i="2"/>
  <c r="CJ449" i="2"/>
  <c r="CK449" i="2"/>
  <c r="CL449" i="2"/>
  <c r="CM449" i="2"/>
  <c r="CN449" i="2"/>
  <c r="CO449" i="2"/>
  <c r="CP449" i="2"/>
  <c r="A450" i="2"/>
  <c r="B450" i="2"/>
  <c r="C450" i="2"/>
  <c r="D450" i="2"/>
  <c r="E450" i="2"/>
  <c r="F450" i="2"/>
  <c r="G450" i="2"/>
  <c r="H450" i="2"/>
  <c r="I450" i="2"/>
  <c r="J450" i="2"/>
  <c r="K450" i="2"/>
  <c r="L450" i="2"/>
  <c r="M450" i="2"/>
  <c r="N450" i="2"/>
  <c r="O450" i="2"/>
  <c r="Q450" i="2"/>
  <c r="R450" i="2"/>
  <c r="S450" i="2"/>
  <c r="T450" i="2"/>
  <c r="U450" i="2"/>
  <c r="W450" i="2"/>
  <c r="X450" i="2"/>
  <c r="Y450" i="2"/>
  <c r="AA450" i="2"/>
  <c r="AB450" i="2"/>
  <c r="AC450" i="2"/>
  <c r="AD450" i="2"/>
  <c r="AE450" i="2"/>
  <c r="AF450" i="2"/>
  <c r="AG450" i="2"/>
  <c r="AH450" i="2"/>
  <c r="AI450" i="2"/>
  <c r="AJ450" i="2"/>
  <c r="AK450" i="2"/>
  <c r="AL450" i="2"/>
  <c r="AM450" i="2"/>
  <c r="AN450" i="2"/>
  <c r="AO450" i="2"/>
  <c r="AP450" i="2"/>
  <c r="AQ450" i="2"/>
  <c r="AR450" i="2"/>
  <c r="AS450" i="2"/>
  <c r="AT450" i="2"/>
  <c r="AU450" i="2"/>
  <c r="AV450" i="2"/>
  <c r="AX450" i="2"/>
  <c r="AY450" i="2"/>
  <c r="AZ450" i="2"/>
  <c r="BA450" i="2"/>
  <c r="BB450" i="2"/>
  <c r="BC450" i="2"/>
  <c r="BD450" i="2"/>
  <c r="BE450" i="2"/>
  <c r="BF450" i="2"/>
  <c r="BG450" i="2"/>
  <c r="BH450" i="2"/>
  <c r="BI450" i="2"/>
  <c r="BJ450" i="2"/>
  <c r="BK450" i="2"/>
  <c r="BL450" i="2"/>
  <c r="BM450" i="2"/>
  <c r="BN450" i="2"/>
  <c r="BO450" i="2"/>
  <c r="BP450" i="2"/>
  <c r="BQ450" i="2"/>
  <c r="BR450" i="2"/>
  <c r="BS450" i="2"/>
  <c r="BT450" i="2"/>
  <c r="BU450" i="2"/>
  <c r="BV450" i="2"/>
  <c r="BW450" i="2"/>
  <c r="BX450" i="2"/>
  <c r="BY450" i="2"/>
  <c r="BZ450" i="2"/>
  <c r="CA450" i="2"/>
  <c r="CB450" i="2"/>
  <c r="CC450" i="2"/>
  <c r="CD450" i="2"/>
  <c r="CE450" i="2"/>
  <c r="CF450" i="2"/>
  <c r="CG450" i="2"/>
  <c r="CH450" i="2"/>
  <c r="CI450" i="2"/>
  <c r="CJ450" i="2"/>
  <c r="CK450" i="2"/>
  <c r="CL450" i="2"/>
  <c r="CM450" i="2"/>
  <c r="CN450" i="2"/>
  <c r="CO450" i="2"/>
  <c r="CP450" i="2"/>
  <c r="A451" i="2"/>
  <c r="B451" i="2"/>
  <c r="C451" i="2"/>
  <c r="D451" i="2"/>
  <c r="E451" i="2"/>
  <c r="F451" i="2"/>
  <c r="G451" i="2"/>
  <c r="H451" i="2"/>
  <c r="I451" i="2"/>
  <c r="J451" i="2"/>
  <c r="K451" i="2"/>
  <c r="L451" i="2"/>
  <c r="M451" i="2"/>
  <c r="N451" i="2"/>
  <c r="O451" i="2"/>
  <c r="Q451" i="2"/>
  <c r="R451" i="2"/>
  <c r="S451" i="2"/>
  <c r="T451" i="2"/>
  <c r="U451" i="2"/>
  <c r="W451" i="2"/>
  <c r="X451" i="2"/>
  <c r="Y451" i="2"/>
  <c r="AA451" i="2"/>
  <c r="AB451" i="2"/>
  <c r="AC451" i="2"/>
  <c r="AD451" i="2"/>
  <c r="AE451" i="2"/>
  <c r="AF451" i="2"/>
  <c r="AG451" i="2"/>
  <c r="AH451" i="2"/>
  <c r="AI451" i="2"/>
  <c r="AJ451" i="2"/>
  <c r="AK451" i="2"/>
  <c r="AL451" i="2"/>
  <c r="AM451" i="2"/>
  <c r="AN451" i="2"/>
  <c r="AO451" i="2"/>
  <c r="AP451" i="2"/>
  <c r="AQ451" i="2"/>
  <c r="AR451" i="2"/>
  <c r="AS451" i="2"/>
  <c r="AT451" i="2"/>
  <c r="AU451" i="2"/>
  <c r="AV451" i="2"/>
  <c r="AX451" i="2"/>
  <c r="AY451" i="2"/>
  <c r="AZ451" i="2"/>
  <c r="BA451" i="2"/>
  <c r="BB451" i="2"/>
  <c r="BC451" i="2"/>
  <c r="BD451" i="2"/>
  <c r="BE451" i="2"/>
  <c r="BF451" i="2"/>
  <c r="BG451" i="2"/>
  <c r="BH451" i="2"/>
  <c r="BI451" i="2"/>
  <c r="BJ451" i="2"/>
  <c r="BK451" i="2"/>
  <c r="BL451" i="2"/>
  <c r="BM451" i="2"/>
  <c r="BN451" i="2"/>
  <c r="BO451" i="2"/>
  <c r="BP451" i="2"/>
  <c r="BQ451" i="2"/>
  <c r="BR451" i="2"/>
  <c r="BS451" i="2"/>
  <c r="BT451" i="2"/>
  <c r="BU451" i="2"/>
  <c r="BV451" i="2"/>
  <c r="BW451" i="2"/>
  <c r="BX451" i="2"/>
  <c r="BY451" i="2"/>
  <c r="BZ451" i="2"/>
  <c r="CA451" i="2"/>
  <c r="CB451" i="2"/>
  <c r="CC451" i="2"/>
  <c r="CD451" i="2"/>
  <c r="CE451" i="2"/>
  <c r="CF451" i="2"/>
  <c r="CG451" i="2"/>
  <c r="CH451" i="2"/>
  <c r="CI451" i="2"/>
  <c r="CJ451" i="2"/>
  <c r="CK451" i="2"/>
  <c r="CL451" i="2"/>
  <c r="CM451" i="2"/>
  <c r="CN451" i="2"/>
  <c r="CO451" i="2"/>
  <c r="CP451" i="2"/>
  <c r="A452" i="2"/>
  <c r="B452" i="2"/>
  <c r="C452" i="2"/>
  <c r="D452" i="2"/>
  <c r="E452" i="2"/>
  <c r="F452" i="2"/>
  <c r="G452" i="2"/>
  <c r="H452" i="2"/>
  <c r="I452" i="2"/>
  <c r="J452" i="2"/>
  <c r="K452" i="2"/>
  <c r="L452" i="2"/>
  <c r="M452" i="2"/>
  <c r="N452" i="2"/>
  <c r="O452" i="2"/>
  <c r="Q452" i="2"/>
  <c r="R452" i="2"/>
  <c r="S452" i="2"/>
  <c r="T452" i="2"/>
  <c r="U452" i="2"/>
  <c r="W452" i="2"/>
  <c r="X452" i="2"/>
  <c r="Y452" i="2"/>
  <c r="AA452" i="2"/>
  <c r="AB452" i="2"/>
  <c r="AC452" i="2"/>
  <c r="AD452" i="2"/>
  <c r="AE452" i="2"/>
  <c r="AF452" i="2"/>
  <c r="AG452" i="2"/>
  <c r="AH452" i="2"/>
  <c r="AI452" i="2"/>
  <c r="AJ452" i="2"/>
  <c r="AK452" i="2"/>
  <c r="AL452" i="2"/>
  <c r="AM452" i="2"/>
  <c r="AN452" i="2"/>
  <c r="AO452" i="2"/>
  <c r="AP452" i="2"/>
  <c r="AQ452" i="2"/>
  <c r="AR452" i="2"/>
  <c r="AS452" i="2"/>
  <c r="AT452" i="2"/>
  <c r="AU452" i="2"/>
  <c r="AV452" i="2"/>
  <c r="AX452" i="2"/>
  <c r="AY452" i="2"/>
  <c r="AZ452" i="2"/>
  <c r="BA452" i="2"/>
  <c r="BB452" i="2"/>
  <c r="BC452" i="2"/>
  <c r="BD452" i="2"/>
  <c r="BE452" i="2"/>
  <c r="BF452" i="2"/>
  <c r="BG452" i="2"/>
  <c r="BH452" i="2"/>
  <c r="BI452" i="2"/>
  <c r="BJ452" i="2"/>
  <c r="BK452" i="2"/>
  <c r="BL452" i="2"/>
  <c r="BM452" i="2"/>
  <c r="BN452" i="2"/>
  <c r="BO452" i="2"/>
  <c r="BP452" i="2"/>
  <c r="BQ452" i="2"/>
  <c r="BR452" i="2"/>
  <c r="BS452" i="2"/>
  <c r="BT452" i="2"/>
  <c r="BU452" i="2"/>
  <c r="BV452" i="2"/>
  <c r="BW452" i="2"/>
  <c r="BX452" i="2"/>
  <c r="BY452" i="2"/>
  <c r="BZ452" i="2"/>
  <c r="CA452" i="2"/>
  <c r="CB452" i="2"/>
  <c r="CC452" i="2"/>
  <c r="CD452" i="2"/>
  <c r="CE452" i="2"/>
  <c r="CF452" i="2"/>
  <c r="CG452" i="2"/>
  <c r="CH452" i="2"/>
  <c r="CI452" i="2"/>
  <c r="CJ452" i="2"/>
  <c r="CK452" i="2"/>
  <c r="CL452" i="2"/>
  <c r="CM452" i="2"/>
  <c r="CN452" i="2"/>
  <c r="CO452" i="2"/>
  <c r="CP452" i="2"/>
  <c r="A453" i="2"/>
  <c r="B453" i="2"/>
  <c r="C453" i="2"/>
  <c r="D453" i="2"/>
  <c r="E453" i="2"/>
  <c r="F453" i="2"/>
  <c r="G453" i="2"/>
  <c r="H453" i="2"/>
  <c r="I453" i="2"/>
  <c r="J453" i="2"/>
  <c r="K453" i="2"/>
  <c r="L453" i="2"/>
  <c r="M453" i="2"/>
  <c r="N453" i="2"/>
  <c r="O453" i="2"/>
  <c r="Q453" i="2"/>
  <c r="R453" i="2"/>
  <c r="S453" i="2"/>
  <c r="T453" i="2"/>
  <c r="U453" i="2"/>
  <c r="W453" i="2"/>
  <c r="X453" i="2"/>
  <c r="Y453" i="2"/>
  <c r="AA453" i="2"/>
  <c r="AB453" i="2"/>
  <c r="AC453" i="2"/>
  <c r="AD453" i="2"/>
  <c r="AE453" i="2"/>
  <c r="AF453" i="2"/>
  <c r="AG453" i="2"/>
  <c r="AH453" i="2"/>
  <c r="AI453" i="2"/>
  <c r="AJ453" i="2"/>
  <c r="AK453" i="2"/>
  <c r="AL453" i="2"/>
  <c r="AM453" i="2"/>
  <c r="AN453" i="2"/>
  <c r="AO453" i="2"/>
  <c r="AP453" i="2"/>
  <c r="AQ453" i="2"/>
  <c r="AR453" i="2"/>
  <c r="AS453" i="2"/>
  <c r="AT453" i="2"/>
  <c r="AU453" i="2"/>
  <c r="AV453" i="2"/>
  <c r="AX453" i="2"/>
  <c r="AY453" i="2"/>
  <c r="AZ453" i="2"/>
  <c r="BA453" i="2"/>
  <c r="BB453" i="2"/>
  <c r="BC453" i="2"/>
  <c r="BD453" i="2"/>
  <c r="BE453" i="2"/>
  <c r="BF453" i="2"/>
  <c r="BG453" i="2"/>
  <c r="BH453" i="2"/>
  <c r="BI453" i="2"/>
  <c r="BJ453" i="2"/>
  <c r="BK453" i="2"/>
  <c r="BL453" i="2"/>
  <c r="BM453" i="2"/>
  <c r="BN453" i="2"/>
  <c r="BO453" i="2"/>
  <c r="BP453" i="2"/>
  <c r="BQ453" i="2"/>
  <c r="BR453" i="2"/>
  <c r="BS453" i="2"/>
  <c r="BT453" i="2"/>
  <c r="BU453" i="2"/>
  <c r="BV453" i="2"/>
  <c r="BW453" i="2"/>
  <c r="BX453" i="2"/>
  <c r="BY453" i="2"/>
  <c r="BZ453" i="2"/>
  <c r="CA453" i="2"/>
  <c r="CB453" i="2"/>
  <c r="CC453" i="2"/>
  <c r="CD453" i="2"/>
  <c r="CE453" i="2"/>
  <c r="CF453" i="2"/>
  <c r="CG453" i="2"/>
  <c r="CH453" i="2"/>
  <c r="CI453" i="2"/>
  <c r="CJ453" i="2"/>
  <c r="CK453" i="2"/>
  <c r="CL453" i="2"/>
  <c r="CM453" i="2"/>
  <c r="CN453" i="2"/>
  <c r="CO453" i="2"/>
  <c r="CP453" i="2"/>
  <c r="A454" i="2"/>
  <c r="B454" i="2"/>
  <c r="C454" i="2"/>
  <c r="D454" i="2"/>
  <c r="E454" i="2"/>
  <c r="F454" i="2"/>
  <c r="G454" i="2"/>
  <c r="H454" i="2"/>
  <c r="I454" i="2"/>
  <c r="J454" i="2"/>
  <c r="K454" i="2"/>
  <c r="L454" i="2"/>
  <c r="M454" i="2"/>
  <c r="N454" i="2"/>
  <c r="O454" i="2"/>
  <c r="Q454" i="2"/>
  <c r="R454" i="2"/>
  <c r="S454" i="2"/>
  <c r="T454" i="2"/>
  <c r="U454" i="2"/>
  <c r="W454" i="2"/>
  <c r="X454" i="2"/>
  <c r="Y454" i="2"/>
  <c r="AA454" i="2"/>
  <c r="AB454" i="2"/>
  <c r="AC454" i="2"/>
  <c r="AD454" i="2"/>
  <c r="AE454" i="2"/>
  <c r="AF454" i="2"/>
  <c r="AG454" i="2"/>
  <c r="AH454" i="2"/>
  <c r="AI454" i="2"/>
  <c r="AJ454" i="2"/>
  <c r="AK454" i="2"/>
  <c r="AL454" i="2"/>
  <c r="AM454" i="2"/>
  <c r="AN454" i="2"/>
  <c r="AO454" i="2"/>
  <c r="AP454" i="2"/>
  <c r="AQ454" i="2"/>
  <c r="AR454" i="2"/>
  <c r="AS454" i="2"/>
  <c r="AT454" i="2"/>
  <c r="AU454" i="2"/>
  <c r="AV454" i="2"/>
  <c r="AX454" i="2"/>
  <c r="AY454" i="2"/>
  <c r="AZ454" i="2"/>
  <c r="BA454" i="2"/>
  <c r="BB454" i="2"/>
  <c r="BC454" i="2"/>
  <c r="BD454" i="2"/>
  <c r="BE454" i="2"/>
  <c r="BF454" i="2"/>
  <c r="BG454" i="2"/>
  <c r="BH454" i="2"/>
  <c r="BI454" i="2"/>
  <c r="BJ454" i="2"/>
  <c r="BK454" i="2"/>
  <c r="BL454" i="2"/>
  <c r="BM454" i="2"/>
  <c r="BN454" i="2"/>
  <c r="BO454" i="2"/>
  <c r="BP454" i="2"/>
  <c r="BQ454" i="2"/>
  <c r="BR454" i="2"/>
  <c r="BS454" i="2"/>
  <c r="BT454" i="2"/>
  <c r="BU454" i="2"/>
  <c r="BV454" i="2"/>
  <c r="BW454" i="2"/>
  <c r="BX454" i="2"/>
  <c r="BY454" i="2"/>
  <c r="BZ454" i="2"/>
  <c r="CA454" i="2"/>
  <c r="CB454" i="2"/>
  <c r="CC454" i="2"/>
  <c r="CD454" i="2"/>
  <c r="CE454" i="2"/>
  <c r="CF454" i="2"/>
  <c r="CG454" i="2"/>
  <c r="CH454" i="2"/>
  <c r="CI454" i="2"/>
  <c r="CJ454" i="2"/>
  <c r="CK454" i="2"/>
  <c r="CL454" i="2"/>
  <c r="CM454" i="2"/>
  <c r="CN454" i="2"/>
  <c r="CO454" i="2"/>
  <c r="CP454" i="2"/>
  <c r="A455" i="2"/>
  <c r="B455" i="2"/>
  <c r="C455" i="2"/>
  <c r="D455" i="2"/>
  <c r="E455" i="2"/>
  <c r="F455" i="2"/>
  <c r="G455" i="2"/>
  <c r="H455" i="2"/>
  <c r="I455" i="2"/>
  <c r="J455" i="2"/>
  <c r="K455" i="2"/>
  <c r="L455" i="2"/>
  <c r="M455" i="2"/>
  <c r="N455" i="2"/>
  <c r="O455" i="2"/>
  <c r="Q455" i="2"/>
  <c r="R455" i="2"/>
  <c r="S455" i="2"/>
  <c r="T455" i="2"/>
  <c r="U455" i="2"/>
  <c r="W455" i="2"/>
  <c r="X455" i="2"/>
  <c r="Y455" i="2"/>
  <c r="AA455" i="2"/>
  <c r="AB455" i="2"/>
  <c r="AC455" i="2"/>
  <c r="AD455" i="2"/>
  <c r="AE455" i="2"/>
  <c r="AF455" i="2"/>
  <c r="AG455" i="2"/>
  <c r="AH455" i="2"/>
  <c r="AI455" i="2"/>
  <c r="AJ455" i="2"/>
  <c r="AK455" i="2"/>
  <c r="AL455" i="2"/>
  <c r="AM455" i="2"/>
  <c r="AN455" i="2"/>
  <c r="AO455" i="2"/>
  <c r="AP455" i="2"/>
  <c r="AQ455" i="2"/>
  <c r="AR455" i="2"/>
  <c r="AS455" i="2"/>
  <c r="AT455" i="2"/>
  <c r="AU455" i="2"/>
  <c r="AV455" i="2"/>
  <c r="AX455" i="2"/>
  <c r="AY455" i="2"/>
  <c r="AZ455" i="2"/>
  <c r="BA455" i="2"/>
  <c r="BB455" i="2"/>
  <c r="BC455" i="2"/>
  <c r="BD455" i="2"/>
  <c r="BE455" i="2"/>
  <c r="BF455" i="2"/>
  <c r="BG455" i="2"/>
  <c r="BH455" i="2"/>
  <c r="BI455" i="2"/>
  <c r="BJ455" i="2"/>
  <c r="BK455" i="2"/>
  <c r="BL455" i="2"/>
  <c r="BM455" i="2"/>
  <c r="BN455" i="2"/>
  <c r="BO455" i="2"/>
  <c r="BP455" i="2"/>
  <c r="BQ455" i="2"/>
  <c r="BR455" i="2"/>
  <c r="BS455" i="2"/>
  <c r="BT455" i="2"/>
  <c r="BU455" i="2"/>
  <c r="BV455" i="2"/>
  <c r="BW455" i="2"/>
  <c r="BX455" i="2"/>
  <c r="BY455" i="2"/>
  <c r="BZ455" i="2"/>
  <c r="CA455" i="2"/>
  <c r="CB455" i="2"/>
  <c r="CC455" i="2"/>
  <c r="CD455" i="2"/>
  <c r="CE455" i="2"/>
  <c r="CF455" i="2"/>
  <c r="CG455" i="2"/>
  <c r="CH455" i="2"/>
  <c r="CI455" i="2"/>
  <c r="CJ455" i="2"/>
  <c r="CK455" i="2"/>
  <c r="CL455" i="2"/>
  <c r="CM455" i="2"/>
  <c r="CN455" i="2"/>
  <c r="CO455" i="2"/>
  <c r="CP455" i="2"/>
  <c r="A456" i="2"/>
  <c r="B456" i="2"/>
  <c r="C456" i="2"/>
  <c r="D456" i="2"/>
  <c r="E456" i="2"/>
  <c r="F456" i="2"/>
  <c r="G456" i="2"/>
  <c r="H456" i="2"/>
  <c r="I456" i="2"/>
  <c r="J456" i="2"/>
  <c r="K456" i="2"/>
  <c r="L456" i="2"/>
  <c r="M456" i="2"/>
  <c r="N456" i="2"/>
  <c r="O456" i="2"/>
  <c r="Q456" i="2"/>
  <c r="R456" i="2"/>
  <c r="S456" i="2"/>
  <c r="T456" i="2"/>
  <c r="U456" i="2"/>
  <c r="W456" i="2"/>
  <c r="X456" i="2"/>
  <c r="Y456" i="2"/>
  <c r="AA456" i="2"/>
  <c r="AB456" i="2"/>
  <c r="AC456" i="2"/>
  <c r="AD456" i="2"/>
  <c r="AE456" i="2"/>
  <c r="AF456" i="2"/>
  <c r="AG456" i="2"/>
  <c r="AH456" i="2"/>
  <c r="AI456" i="2"/>
  <c r="AJ456" i="2"/>
  <c r="AK456" i="2"/>
  <c r="AL456" i="2"/>
  <c r="AM456" i="2"/>
  <c r="AN456" i="2"/>
  <c r="AO456" i="2"/>
  <c r="AP456" i="2"/>
  <c r="AQ456" i="2"/>
  <c r="AR456" i="2"/>
  <c r="AS456" i="2"/>
  <c r="AT456" i="2"/>
  <c r="AU456" i="2"/>
  <c r="AV456" i="2"/>
  <c r="AX456" i="2"/>
  <c r="AY456" i="2"/>
  <c r="AZ456" i="2"/>
  <c r="BA456" i="2"/>
  <c r="BB456" i="2"/>
  <c r="BC456" i="2"/>
  <c r="BD456" i="2"/>
  <c r="BE456" i="2"/>
  <c r="BF456" i="2"/>
  <c r="BG456" i="2"/>
  <c r="BH456" i="2"/>
  <c r="BI456" i="2"/>
  <c r="BJ456" i="2"/>
  <c r="BK456" i="2"/>
  <c r="BL456" i="2"/>
  <c r="BM456" i="2"/>
  <c r="BN456" i="2"/>
  <c r="BO456" i="2"/>
  <c r="BP456" i="2"/>
  <c r="BQ456" i="2"/>
  <c r="BR456" i="2"/>
  <c r="BS456" i="2"/>
  <c r="BT456" i="2"/>
  <c r="BU456" i="2"/>
  <c r="BV456" i="2"/>
  <c r="BW456" i="2"/>
  <c r="BX456" i="2"/>
  <c r="BY456" i="2"/>
  <c r="BZ456" i="2"/>
  <c r="CA456" i="2"/>
  <c r="CB456" i="2"/>
  <c r="CC456" i="2"/>
  <c r="CD456" i="2"/>
  <c r="CE456" i="2"/>
  <c r="CF456" i="2"/>
  <c r="CG456" i="2"/>
  <c r="CH456" i="2"/>
  <c r="CI456" i="2"/>
  <c r="CJ456" i="2"/>
  <c r="CK456" i="2"/>
  <c r="CL456" i="2"/>
  <c r="CM456" i="2"/>
  <c r="CN456" i="2"/>
  <c r="CO456" i="2"/>
  <c r="CP456" i="2"/>
  <c r="A457" i="2"/>
  <c r="B457" i="2"/>
  <c r="C457" i="2"/>
  <c r="D457" i="2"/>
  <c r="E457" i="2"/>
  <c r="F457" i="2"/>
  <c r="G457" i="2"/>
  <c r="H457" i="2"/>
  <c r="I457" i="2"/>
  <c r="J457" i="2"/>
  <c r="K457" i="2"/>
  <c r="L457" i="2"/>
  <c r="M457" i="2"/>
  <c r="N457" i="2"/>
  <c r="O457" i="2"/>
  <c r="Q457" i="2"/>
  <c r="R457" i="2"/>
  <c r="S457" i="2"/>
  <c r="T457" i="2"/>
  <c r="U457" i="2"/>
  <c r="W457" i="2"/>
  <c r="X457" i="2"/>
  <c r="Y457" i="2"/>
  <c r="AA457" i="2"/>
  <c r="AB457" i="2"/>
  <c r="AC457" i="2"/>
  <c r="AD457" i="2"/>
  <c r="AE457" i="2"/>
  <c r="AF457" i="2"/>
  <c r="AG457" i="2"/>
  <c r="AH457" i="2"/>
  <c r="AI457" i="2"/>
  <c r="AJ457" i="2"/>
  <c r="AK457" i="2"/>
  <c r="AL457" i="2"/>
  <c r="AM457" i="2"/>
  <c r="AN457" i="2"/>
  <c r="AO457" i="2"/>
  <c r="AP457" i="2"/>
  <c r="AQ457" i="2"/>
  <c r="AR457" i="2"/>
  <c r="AS457" i="2"/>
  <c r="AT457" i="2"/>
  <c r="AU457" i="2"/>
  <c r="AV457" i="2"/>
  <c r="AX457" i="2"/>
  <c r="AY457" i="2"/>
  <c r="AZ457" i="2"/>
  <c r="BA457" i="2"/>
  <c r="BB457" i="2"/>
  <c r="BC457" i="2"/>
  <c r="BD457" i="2"/>
  <c r="BE457" i="2"/>
  <c r="BF457" i="2"/>
  <c r="BG457" i="2"/>
  <c r="BH457" i="2"/>
  <c r="BI457" i="2"/>
  <c r="BJ457" i="2"/>
  <c r="BK457" i="2"/>
  <c r="BL457" i="2"/>
  <c r="BM457" i="2"/>
  <c r="BN457" i="2"/>
  <c r="BO457" i="2"/>
  <c r="BP457" i="2"/>
  <c r="BQ457" i="2"/>
  <c r="BR457" i="2"/>
  <c r="BS457" i="2"/>
  <c r="BT457" i="2"/>
  <c r="BU457" i="2"/>
  <c r="BV457" i="2"/>
  <c r="BW457" i="2"/>
  <c r="BX457" i="2"/>
  <c r="BY457" i="2"/>
  <c r="BZ457" i="2"/>
  <c r="CA457" i="2"/>
  <c r="CB457" i="2"/>
  <c r="CC457" i="2"/>
  <c r="CD457" i="2"/>
  <c r="CE457" i="2"/>
  <c r="CF457" i="2"/>
  <c r="CG457" i="2"/>
  <c r="CH457" i="2"/>
  <c r="CI457" i="2"/>
  <c r="CJ457" i="2"/>
  <c r="CK457" i="2"/>
  <c r="CL457" i="2"/>
  <c r="CM457" i="2"/>
  <c r="CN457" i="2"/>
  <c r="CO457" i="2"/>
  <c r="CP457" i="2"/>
  <c r="A458" i="2"/>
  <c r="B458" i="2"/>
  <c r="C458" i="2"/>
  <c r="D458" i="2"/>
  <c r="E458" i="2"/>
  <c r="F458" i="2"/>
  <c r="G458" i="2"/>
  <c r="H458" i="2"/>
  <c r="I458" i="2"/>
  <c r="J458" i="2"/>
  <c r="K458" i="2"/>
  <c r="L458" i="2"/>
  <c r="M458" i="2"/>
  <c r="N458" i="2"/>
  <c r="O458" i="2"/>
  <c r="Q458" i="2"/>
  <c r="R458" i="2"/>
  <c r="S458" i="2"/>
  <c r="T458" i="2"/>
  <c r="U458" i="2"/>
  <c r="W458" i="2"/>
  <c r="X458" i="2"/>
  <c r="Y458" i="2"/>
  <c r="AA458" i="2"/>
  <c r="AB458" i="2"/>
  <c r="AC458" i="2"/>
  <c r="AD458" i="2"/>
  <c r="AE458" i="2"/>
  <c r="AF458" i="2"/>
  <c r="AG458" i="2"/>
  <c r="AH458" i="2"/>
  <c r="AI458" i="2"/>
  <c r="AJ458" i="2"/>
  <c r="AK458" i="2"/>
  <c r="AL458" i="2"/>
  <c r="AM458" i="2"/>
  <c r="AN458" i="2"/>
  <c r="AO458" i="2"/>
  <c r="AP458" i="2"/>
  <c r="AQ458" i="2"/>
  <c r="AR458" i="2"/>
  <c r="AS458" i="2"/>
  <c r="AT458" i="2"/>
  <c r="AU458" i="2"/>
  <c r="AV458" i="2"/>
  <c r="AX458" i="2"/>
  <c r="AY458" i="2"/>
  <c r="AZ458" i="2"/>
  <c r="BA458" i="2"/>
  <c r="BB458" i="2"/>
  <c r="BC458" i="2"/>
  <c r="BD458" i="2"/>
  <c r="BE458" i="2"/>
  <c r="BF458" i="2"/>
  <c r="BG458" i="2"/>
  <c r="BH458" i="2"/>
  <c r="BI458" i="2"/>
  <c r="BJ458" i="2"/>
  <c r="BK458" i="2"/>
  <c r="BL458" i="2"/>
  <c r="BM458" i="2"/>
  <c r="BN458" i="2"/>
  <c r="BO458" i="2"/>
  <c r="BP458" i="2"/>
  <c r="BQ458" i="2"/>
  <c r="BR458" i="2"/>
  <c r="BS458" i="2"/>
  <c r="BT458" i="2"/>
  <c r="BU458" i="2"/>
  <c r="BV458" i="2"/>
  <c r="BW458" i="2"/>
  <c r="BX458" i="2"/>
  <c r="BY458" i="2"/>
  <c r="BZ458" i="2"/>
  <c r="CA458" i="2"/>
  <c r="CB458" i="2"/>
  <c r="CC458" i="2"/>
  <c r="CD458" i="2"/>
  <c r="CE458" i="2"/>
  <c r="CF458" i="2"/>
  <c r="CG458" i="2"/>
  <c r="CH458" i="2"/>
  <c r="CI458" i="2"/>
  <c r="CJ458" i="2"/>
  <c r="CK458" i="2"/>
  <c r="CL458" i="2"/>
  <c r="CM458" i="2"/>
  <c r="CN458" i="2"/>
  <c r="CO458" i="2"/>
  <c r="CP458" i="2"/>
  <c r="A459" i="2"/>
  <c r="B459" i="2"/>
  <c r="C459" i="2"/>
  <c r="D459" i="2"/>
  <c r="E459" i="2"/>
  <c r="F459" i="2"/>
  <c r="G459" i="2"/>
  <c r="H459" i="2"/>
  <c r="I459" i="2"/>
  <c r="J459" i="2"/>
  <c r="K459" i="2"/>
  <c r="L459" i="2"/>
  <c r="M459" i="2"/>
  <c r="N459" i="2"/>
  <c r="O459" i="2"/>
  <c r="Q459" i="2"/>
  <c r="R459" i="2"/>
  <c r="S459" i="2"/>
  <c r="T459" i="2"/>
  <c r="U459" i="2"/>
  <c r="W459" i="2"/>
  <c r="X459" i="2"/>
  <c r="Y459" i="2"/>
  <c r="AA459" i="2"/>
  <c r="AB459" i="2"/>
  <c r="AC459" i="2"/>
  <c r="AD459" i="2"/>
  <c r="AE459" i="2"/>
  <c r="AF459" i="2"/>
  <c r="AG459" i="2"/>
  <c r="AH459" i="2"/>
  <c r="AI459" i="2"/>
  <c r="AJ459" i="2"/>
  <c r="AK459" i="2"/>
  <c r="AL459" i="2"/>
  <c r="AM459" i="2"/>
  <c r="AN459" i="2"/>
  <c r="AO459" i="2"/>
  <c r="AP459" i="2"/>
  <c r="AQ459" i="2"/>
  <c r="AR459" i="2"/>
  <c r="AS459" i="2"/>
  <c r="AT459" i="2"/>
  <c r="AU459" i="2"/>
  <c r="AV459" i="2"/>
  <c r="AX459" i="2"/>
  <c r="AY459" i="2"/>
  <c r="AZ459" i="2"/>
  <c r="BA459" i="2"/>
  <c r="BB459" i="2"/>
  <c r="BC459" i="2"/>
  <c r="BD459" i="2"/>
  <c r="BE459" i="2"/>
  <c r="BF459" i="2"/>
  <c r="BG459" i="2"/>
  <c r="BH459" i="2"/>
  <c r="BI459" i="2"/>
  <c r="BJ459" i="2"/>
  <c r="BK459" i="2"/>
  <c r="BL459" i="2"/>
  <c r="BM459" i="2"/>
  <c r="BN459" i="2"/>
  <c r="BO459" i="2"/>
  <c r="BP459" i="2"/>
  <c r="BQ459" i="2"/>
  <c r="BR459" i="2"/>
  <c r="BS459" i="2"/>
  <c r="BT459" i="2"/>
  <c r="BU459" i="2"/>
  <c r="BV459" i="2"/>
  <c r="BW459" i="2"/>
  <c r="BX459" i="2"/>
  <c r="BY459" i="2"/>
  <c r="BZ459" i="2"/>
  <c r="CA459" i="2"/>
  <c r="CB459" i="2"/>
  <c r="CC459" i="2"/>
  <c r="CD459" i="2"/>
  <c r="CE459" i="2"/>
  <c r="CF459" i="2"/>
  <c r="CG459" i="2"/>
  <c r="CH459" i="2"/>
  <c r="CI459" i="2"/>
  <c r="CJ459" i="2"/>
  <c r="CK459" i="2"/>
  <c r="CL459" i="2"/>
  <c r="CM459" i="2"/>
  <c r="CN459" i="2"/>
  <c r="CO459" i="2"/>
  <c r="CP459" i="2"/>
  <c r="A460" i="2"/>
  <c r="B460" i="2"/>
  <c r="C460" i="2"/>
  <c r="D460" i="2"/>
  <c r="E460" i="2"/>
  <c r="F460" i="2"/>
  <c r="G460" i="2"/>
  <c r="H460" i="2"/>
  <c r="I460" i="2"/>
  <c r="J460" i="2"/>
  <c r="K460" i="2"/>
  <c r="L460" i="2"/>
  <c r="M460" i="2"/>
  <c r="N460" i="2"/>
  <c r="O460" i="2"/>
  <c r="Q460" i="2"/>
  <c r="R460" i="2"/>
  <c r="S460" i="2"/>
  <c r="T460" i="2"/>
  <c r="U460" i="2"/>
  <c r="W460" i="2"/>
  <c r="X460" i="2"/>
  <c r="Y460" i="2"/>
  <c r="AA460" i="2"/>
  <c r="AB460" i="2"/>
  <c r="AC460" i="2"/>
  <c r="AD460" i="2"/>
  <c r="AE460" i="2"/>
  <c r="AF460" i="2"/>
  <c r="AG460" i="2"/>
  <c r="AH460" i="2"/>
  <c r="AI460" i="2"/>
  <c r="AJ460" i="2"/>
  <c r="AK460" i="2"/>
  <c r="AL460" i="2"/>
  <c r="AM460" i="2"/>
  <c r="AN460" i="2"/>
  <c r="AO460" i="2"/>
  <c r="AP460" i="2"/>
  <c r="AQ460" i="2"/>
  <c r="AR460" i="2"/>
  <c r="AS460" i="2"/>
  <c r="AT460" i="2"/>
  <c r="AU460" i="2"/>
  <c r="AV460" i="2"/>
  <c r="AX460" i="2"/>
  <c r="AY460" i="2"/>
  <c r="AZ460" i="2"/>
  <c r="BA460" i="2"/>
  <c r="BB460" i="2"/>
  <c r="BC460" i="2"/>
  <c r="BD460" i="2"/>
  <c r="BE460" i="2"/>
  <c r="BF460" i="2"/>
  <c r="BG460" i="2"/>
  <c r="BH460" i="2"/>
  <c r="BI460" i="2"/>
  <c r="BJ460" i="2"/>
  <c r="BK460" i="2"/>
  <c r="BL460" i="2"/>
  <c r="BM460" i="2"/>
  <c r="BN460" i="2"/>
  <c r="BO460" i="2"/>
  <c r="BP460" i="2"/>
  <c r="BQ460" i="2"/>
  <c r="BR460" i="2"/>
  <c r="BS460" i="2"/>
  <c r="BT460" i="2"/>
  <c r="BU460" i="2"/>
  <c r="BV460" i="2"/>
  <c r="BW460" i="2"/>
  <c r="BX460" i="2"/>
  <c r="BY460" i="2"/>
  <c r="BZ460" i="2"/>
  <c r="CA460" i="2"/>
  <c r="CB460" i="2"/>
  <c r="CC460" i="2"/>
  <c r="CD460" i="2"/>
  <c r="CE460" i="2"/>
  <c r="CF460" i="2"/>
  <c r="CG460" i="2"/>
  <c r="CH460" i="2"/>
  <c r="CI460" i="2"/>
  <c r="CJ460" i="2"/>
  <c r="CK460" i="2"/>
  <c r="CL460" i="2"/>
  <c r="CM460" i="2"/>
  <c r="CN460" i="2"/>
  <c r="CO460" i="2"/>
  <c r="CP460" i="2"/>
  <c r="A461" i="2"/>
  <c r="B461" i="2"/>
  <c r="C461" i="2"/>
  <c r="D461" i="2"/>
  <c r="E461" i="2"/>
  <c r="F461" i="2"/>
  <c r="G461" i="2"/>
  <c r="H461" i="2"/>
  <c r="I461" i="2"/>
  <c r="J461" i="2"/>
  <c r="K461" i="2"/>
  <c r="L461" i="2"/>
  <c r="M461" i="2"/>
  <c r="N461" i="2"/>
  <c r="O461" i="2"/>
  <c r="Q461" i="2"/>
  <c r="R461" i="2"/>
  <c r="S461" i="2"/>
  <c r="T461" i="2"/>
  <c r="U461" i="2"/>
  <c r="W461" i="2"/>
  <c r="X461" i="2"/>
  <c r="Y461" i="2"/>
  <c r="AA461" i="2"/>
  <c r="AB461" i="2"/>
  <c r="AC461" i="2"/>
  <c r="AD461" i="2"/>
  <c r="AE461" i="2"/>
  <c r="AF461" i="2"/>
  <c r="AG461" i="2"/>
  <c r="AH461" i="2"/>
  <c r="AI461" i="2"/>
  <c r="AJ461" i="2"/>
  <c r="AK461" i="2"/>
  <c r="AL461" i="2"/>
  <c r="AM461" i="2"/>
  <c r="AN461" i="2"/>
  <c r="AO461" i="2"/>
  <c r="AP461" i="2"/>
  <c r="AQ461" i="2"/>
  <c r="AR461" i="2"/>
  <c r="AS461" i="2"/>
  <c r="AT461" i="2"/>
  <c r="AU461" i="2"/>
  <c r="AV461" i="2"/>
  <c r="AX461" i="2"/>
  <c r="AY461" i="2"/>
  <c r="AZ461" i="2"/>
  <c r="BA461" i="2"/>
  <c r="BB461" i="2"/>
  <c r="BC461" i="2"/>
  <c r="BD461" i="2"/>
  <c r="BE461" i="2"/>
  <c r="BF461" i="2"/>
  <c r="BG461" i="2"/>
  <c r="BH461" i="2"/>
  <c r="BI461" i="2"/>
  <c r="BJ461" i="2"/>
  <c r="BK461" i="2"/>
  <c r="BL461" i="2"/>
  <c r="BM461" i="2"/>
  <c r="BN461" i="2"/>
  <c r="BO461" i="2"/>
  <c r="BP461" i="2"/>
  <c r="BQ461" i="2"/>
  <c r="BR461" i="2"/>
  <c r="BS461" i="2"/>
  <c r="BT461" i="2"/>
  <c r="BU461" i="2"/>
  <c r="BV461" i="2"/>
  <c r="BW461" i="2"/>
  <c r="BX461" i="2"/>
  <c r="BY461" i="2"/>
  <c r="BZ461" i="2"/>
  <c r="CA461" i="2"/>
  <c r="CB461" i="2"/>
  <c r="CC461" i="2"/>
  <c r="CD461" i="2"/>
  <c r="CE461" i="2"/>
  <c r="CF461" i="2"/>
  <c r="CG461" i="2"/>
  <c r="CH461" i="2"/>
  <c r="CI461" i="2"/>
  <c r="CJ461" i="2"/>
  <c r="CK461" i="2"/>
  <c r="CL461" i="2"/>
  <c r="CM461" i="2"/>
  <c r="CN461" i="2"/>
  <c r="CO461" i="2"/>
  <c r="CP461" i="2"/>
  <c r="A462" i="2"/>
  <c r="B462" i="2"/>
  <c r="C462" i="2"/>
  <c r="D462" i="2"/>
  <c r="E462" i="2"/>
  <c r="F462" i="2"/>
  <c r="G462" i="2"/>
  <c r="H462" i="2"/>
  <c r="I462" i="2"/>
  <c r="J462" i="2"/>
  <c r="K462" i="2"/>
  <c r="L462" i="2"/>
  <c r="M462" i="2"/>
  <c r="N462" i="2"/>
  <c r="O462" i="2"/>
  <c r="Q462" i="2"/>
  <c r="R462" i="2"/>
  <c r="S462" i="2"/>
  <c r="T462" i="2"/>
  <c r="U462" i="2"/>
  <c r="W462" i="2"/>
  <c r="X462" i="2"/>
  <c r="Y462" i="2"/>
  <c r="AA462" i="2"/>
  <c r="AB462" i="2"/>
  <c r="AC462" i="2"/>
  <c r="AD462" i="2"/>
  <c r="AE462" i="2"/>
  <c r="AF462" i="2"/>
  <c r="AG462" i="2"/>
  <c r="AH462" i="2"/>
  <c r="AI462" i="2"/>
  <c r="AJ462" i="2"/>
  <c r="AK462" i="2"/>
  <c r="AL462" i="2"/>
  <c r="AM462" i="2"/>
  <c r="AN462" i="2"/>
  <c r="AO462" i="2"/>
  <c r="AP462" i="2"/>
  <c r="AQ462" i="2"/>
  <c r="AR462" i="2"/>
  <c r="AS462" i="2"/>
  <c r="AT462" i="2"/>
  <c r="AU462" i="2"/>
  <c r="AV462" i="2"/>
  <c r="AX462" i="2"/>
  <c r="AY462" i="2"/>
  <c r="AZ462" i="2"/>
  <c r="BA462" i="2"/>
  <c r="BB462" i="2"/>
  <c r="BC462" i="2"/>
  <c r="BD462" i="2"/>
  <c r="BE462" i="2"/>
  <c r="BF462" i="2"/>
  <c r="BG462" i="2"/>
  <c r="BH462" i="2"/>
  <c r="BI462" i="2"/>
  <c r="BJ462" i="2"/>
  <c r="BK462" i="2"/>
  <c r="BL462" i="2"/>
  <c r="BM462" i="2"/>
  <c r="BN462" i="2"/>
  <c r="BO462" i="2"/>
  <c r="BP462" i="2"/>
  <c r="BQ462" i="2"/>
  <c r="BR462" i="2"/>
  <c r="BS462" i="2"/>
  <c r="BT462" i="2"/>
  <c r="BU462" i="2"/>
  <c r="BV462" i="2"/>
  <c r="BW462" i="2"/>
  <c r="BX462" i="2"/>
  <c r="BY462" i="2"/>
  <c r="BZ462" i="2"/>
  <c r="CA462" i="2"/>
  <c r="CB462" i="2"/>
  <c r="CC462" i="2"/>
  <c r="CD462" i="2"/>
  <c r="CE462" i="2"/>
  <c r="CF462" i="2"/>
  <c r="CG462" i="2"/>
  <c r="CH462" i="2"/>
  <c r="CI462" i="2"/>
  <c r="CJ462" i="2"/>
  <c r="CK462" i="2"/>
  <c r="CL462" i="2"/>
  <c r="CM462" i="2"/>
  <c r="CN462" i="2"/>
  <c r="CO462" i="2"/>
  <c r="CP462" i="2"/>
  <c r="A463" i="2"/>
  <c r="B463" i="2"/>
  <c r="C463" i="2"/>
  <c r="D463" i="2"/>
  <c r="E463" i="2"/>
  <c r="F463" i="2"/>
  <c r="G463" i="2"/>
  <c r="H463" i="2"/>
  <c r="I463" i="2"/>
  <c r="J463" i="2"/>
  <c r="K463" i="2"/>
  <c r="L463" i="2"/>
  <c r="M463" i="2"/>
  <c r="N463" i="2"/>
  <c r="O463" i="2"/>
  <c r="Q463" i="2"/>
  <c r="R463" i="2"/>
  <c r="S463" i="2"/>
  <c r="T463" i="2"/>
  <c r="U463" i="2"/>
  <c r="W463" i="2"/>
  <c r="X463" i="2"/>
  <c r="Y463" i="2"/>
  <c r="AA463" i="2"/>
  <c r="AB463" i="2"/>
  <c r="AC463" i="2"/>
  <c r="AD463" i="2"/>
  <c r="AE463" i="2"/>
  <c r="AF463" i="2"/>
  <c r="AG463" i="2"/>
  <c r="AH463" i="2"/>
  <c r="AI463" i="2"/>
  <c r="AJ463" i="2"/>
  <c r="AK463" i="2"/>
  <c r="AL463" i="2"/>
  <c r="AM463" i="2"/>
  <c r="AN463" i="2"/>
  <c r="AO463" i="2"/>
  <c r="AP463" i="2"/>
  <c r="AQ463" i="2"/>
  <c r="AR463" i="2"/>
  <c r="AS463" i="2"/>
  <c r="AT463" i="2"/>
  <c r="AU463" i="2"/>
  <c r="AV463" i="2"/>
  <c r="AX463" i="2"/>
  <c r="AY463" i="2"/>
  <c r="AZ463" i="2"/>
  <c r="BA463" i="2"/>
  <c r="BB463" i="2"/>
  <c r="BC463" i="2"/>
  <c r="BD463" i="2"/>
  <c r="BE463" i="2"/>
  <c r="BF463" i="2"/>
  <c r="BG463" i="2"/>
  <c r="BH463" i="2"/>
  <c r="BI463" i="2"/>
  <c r="BJ463" i="2"/>
  <c r="BK463" i="2"/>
  <c r="BL463" i="2"/>
  <c r="BM463" i="2"/>
  <c r="BN463" i="2"/>
  <c r="BO463" i="2"/>
  <c r="BP463" i="2"/>
  <c r="BQ463" i="2"/>
  <c r="BR463" i="2"/>
  <c r="BS463" i="2"/>
  <c r="BT463" i="2"/>
  <c r="BU463" i="2"/>
  <c r="BV463" i="2"/>
  <c r="BW463" i="2"/>
  <c r="BX463" i="2"/>
  <c r="BY463" i="2"/>
  <c r="BZ463" i="2"/>
  <c r="CA463" i="2"/>
  <c r="CB463" i="2"/>
  <c r="CC463" i="2"/>
  <c r="CD463" i="2"/>
  <c r="CE463" i="2"/>
  <c r="CF463" i="2"/>
  <c r="CG463" i="2"/>
  <c r="CH463" i="2"/>
  <c r="CI463" i="2"/>
  <c r="CJ463" i="2"/>
  <c r="CK463" i="2"/>
  <c r="CL463" i="2"/>
  <c r="CM463" i="2"/>
  <c r="CN463" i="2"/>
  <c r="CO463" i="2"/>
  <c r="CP463" i="2"/>
  <c r="A464" i="2"/>
  <c r="B464" i="2"/>
  <c r="C464" i="2"/>
  <c r="D464" i="2"/>
  <c r="E464" i="2"/>
  <c r="F464" i="2"/>
  <c r="G464" i="2"/>
  <c r="H464" i="2"/>
  <c r="I464" i="2"/>
  <c r="J464" i="2"/>
  <c r="K464" i="2"/>
  <c r="L464" i="2"/>
  <c r="M464" i="2"/>
  <c r="N464" i="2"/>
  <c r="O464" i="2"/>
  <c r="Q464" i="2"/>
  <c r="R464" i="2"/>
  <c r="S464" i="2"/>
  <c r="T464" i="2"/>
  <c r="U464" i="2"/>
  <c r="W464" i="2"/>
  <c r="X464" i="2"/>
  <c r="Y464" i="2"/>
  <c r="AA464" i="2"/>
  <c r="AB464" i="2"/>
  <c r="AC464" i="2"/>
  <c r="AD464" i="2"/>
  <c r="AE464" i="2"/>
  <c r="AF464" i="2"/>
  <c r="AG464" i="2"/>
  <c r="AH464" i="2"/>
  <c r="AI464" i="2"/>
  <c r="AJ464" i="2"/>
  <c r="AK464" i="2"/>
  <c r="AL464" i="2"/>
  <c r="AM464" i="2"/>
  <c r="AN464" i="2"/>
  <c r="AO464" i="2"/>
  <c r="AP464" i="2"/>
  <c r="AQ464" i="2"/>
  <c r="AR464" i="2"/>
  <c r="AS464" i="2"/>
  <c r="AT464" i="2"/>
  <c r="AU464" i="2"/>
  <c r="AV464" i="2"/>
  <c r="AX464" i="2"/>
  <c r="AY464" i="2"/>
  <c r="AZ464" i="2"/>
  <c r="BA464" i="2"/>
  <c r="BB464" i="2"/>
  <c r="BC464" i="2"/>
  <c r="BD464" i="2"/>
  <c r="BE464" i="2"/>
  <c r="BF464" i="2"/>
  <c r="BG464" i="2"/>
  <c r="BH464" i="2"/>
  <c r="BI464" i="2"/>
  <c r="BJ464" i="2"/>
  <c r="BK464" i="2"/>
  <c r="BL464" i="2"/>
  <c r="BM464" i="2"/>
  <c r="BN464" i="2"/>
  <c r="BO464" i="2"/>
  <c r="BP464" i="2"/>
  <c r="BQ464" i="2"/>
  <c r="BR464" i="2"/>
  <c r="BS464" i="2"/>
  <c r="BT464" i="2"/>
  <c r="BU464" i="2"/>
  <c r="BV464" i="2"/>
  <c r="BW464" i="2"/>
  <c r="BX464" i="2"/>
  <c r="BY464" i="2"/>
  <c r="BZ464" i="2"/>
  <c r="CA464" i="2"/>
  <c r="CB464" i="2"/>
  <c r="CC464" i="2"/>
  <c r="CD464" i="2"/>
  <c r="CE464" i="2"/>
  <c r="CF464" i="2"/>
  <c r="CG464" i="2"/>
  <c r="CH464" i="2"/>
  <c r="CI464" i="2"/>
  <c r="CJ464" i="2"/>
  <c r="CK464" i="2"/>
  <c r="CL464" i="2"/>
  <c r="CM464" i="2"/>
  <c r="CN464" i="2"/>
  <c r="CO464" i="2"/>
  <c r="CP464" i="2"/>
  <c r="A465" i="2"/>
  <c r="B465" i="2"/>
  <c r="C465" i="2"/>
  <c r="D465" i="2"/>
  <c r="E465" i="2"/>
  <c r="F465" i="2"/>
  <c r="G465" i="2"/>
  <c r="H465" i="2"/>
  <c r="I465" i="2"/>
  <c r="J465" i="2"/>
  <c r="K465" i="2"/>
  <c r="L465" i="2"/>
  <c r="M465" i="2"/>
  <c r="N465" i="2"/>
  <c r="O465" i="2"/>
  <c r="Q465" i="2"/>
  <c r="R465" i="2"/>
  <c r="S465" i="2"/>
  <c r="T465" i="2"/>
  <c r="U465" i="2"/>
  <c r="W465" i="2"/>
  <c r="X465" i="2"/>
  <c r="Y465" i="2"/>
  <c r="AA465" i="2"/>
  <c r="AB465" i="2"/>
  <c r="AC465" i="2"/>
  <c r="AD465" i="2"/>
  <c r="AE465" i="2"/>
  <c r="AF465" i="2"/>
  <c r="AG465" i="2"/>
  <c r="AH465" i="2"/>
  <c r="AI465" i="2"/>
  <c r="AJ465" i="2"/>
  <c r="AK465" i="2"/>
  <c r="AL465" i="2"/>
  <c r="AM465" i="2"/>
  <c r="AN465" i="2"/>
  <c r="AO465" i="2"/>
  <c r="AP465" i="2"/>
  <c r="AQ465" i="2"/>
  <c r="AR465" i="2"/>
  <c r="AS465" i="2"/>
  <c r="AT465" i="2"/>
  <c r="AU465" i="2"/>
  <c r="AV465" i="2"/>
  <c r="AX465" i="2"/>
  <c r="AY465" i="2"/>
  <c r="AZ465" i="2"/>
  <c r="BA465" i="2"/>
  <c r="BB465" i="2"/>
  <c r="BC465" i="2"/>
  <c r="BD465" i="2"/>
  <c r="BE465" i="2"/>
  <c r="BF465" i="2"/>
  <c r="BG465" i="2"/>
  <c r="BH465" i="2"/>
  <c r="BI465" i="2"/>
  <c r="BJ465" i="2"/>
  <c r="BK465" i="2"/>
  <c r="BL465" i="2"/>
  <c r="BM465" i="2"/>
  <c r="BN465" i="2"/>
  <c r="BO465" i="2"/>
  <c r="BP465" i="2"/>
  <c r="BQ465" i="2"/>
  <c r="BR465" i="2"/>
  <c r="BS465" i="2"/>
  <c r="BT465" i="2"/>
  <c r="BU465" i="2"/>
  <c r="BV465" i="2"/>
  <c r="BW465" i="2"/>
  <c r="BX465" i="2"/>
  <c r="BY465" i="2"/>
  <c r="BZ465" i="2"/>
  <c r="CA465" i="2"/>
  <c r="CB465" i="2"/>
  <c r="CC465" i="2"/>
  <c r="CD465" i="2"/>
  <c r="CE465" i="2"/>
  <c r="CF465" i="2"/>
  <c r="CG465" i="2"/>
  <c r="CH465" i="2"/>
  <c r="CI465" i="2"/>
  <c r="CJ465" i="2"/>
  <c r="CK465" i="2"/>
  <c r="CL465" i="2"/>
  <c r="CM465" i="2"/>
  <c r="CN465" i="2"/>
  <c r="CO465" i="2"/>
  <c r="CP465" i="2"/>
  <c r="A466" i="2"/>
  <c r="B466" i="2"/>
  <c r="C466" i="2"/>
  <c r="D466" i="2"/>
  <c r="E466" i="2"/>
  <c r="F466" i="2"/>
  <c r="G466" i="2"/>
  <c r="H466" i="2"/>
  <c r="I466" i="2"/>
  <c r="J466" i="2"/>
  <c r="K466" i="2"/>
  <c r="L466" i="2"/>
  <c r="M466" i="2"/>
  <c r="N466" i="2"/>
  <c r="O466" i="2"/>
  <c r="Q466" i="2"/>
  <c r="R466" i="2"/>
  <c r="S466" i="2"/>
  <c r="T466" i="2"/>
  <c r="U466" i="2"/>
  <c r="W466" i="2"/>
  <c r="X466" i="2"/>
  <c r="Y466" i="2"/>
  <c r="AA466" i="2"/>
  <c r="AB466" i="2"/>
  <c r="AC466" i="2"/>
  <c r="AD466" i="2"/>
  <c r="AE466" i="2"/>
  <c r="AF466" i="2"/>
  <c r="AG466" i="2"/>
  <c r="AH466" i="2"/>
  <c r="AI466" i="2"/>
  <c r="AJ466" i="2"/>
  <c r="AK466" i="2"/>
  <c r="AL466" i="2"/>
  <c r="AM466" i="2"/>
  <c r="AN466" i="2"/>
  <c r="AO466" i="2"/>
  <c r="AP466" i="2"/>
  <c r="AQ466" i="2"/>
  <c r="AR466" i="2"/>
  <c r="AS466" i="2"/>
  <c r="AT466" i="2"/>
  <c r="AU466" i="2"/>
  <c r="AV466" i="2"/>
  <c r="AX466" i="2"/>
  <c r="AY466" i="2"/>
  <c r="AZ466" i="2"/>
  <c r="BA466" i="2"/>
  <c r="BB466" i="2"/>
  <c r="BC466" i="2"/>
  <c r="BD466" i="2"/>
  <c r="BE466" i="2"/>
  <c r="BF466" i="2"/>
  <c r="BG466" i="2"/>
  <c r="BH466" i="2"/>
  <c r="BI466" i="2"/>
  <c r="BJ466" i="2"/>
  <c r="BK466" i="2"/>
  <c r="BL466" i="2"/>
  <c r="BM466" i="2"/>
  <c r="BN466" i="2"/>
  <c r="BO466" i="2"/>
  <c r="BP466" i="2"/>
  <c r="BQ466" i="2"/>
  <c r="BR466" i="2"/>
  <c r="BS466" i="2"/>
  <c r="BT466" i="2"/>
  <c r="BU466" i="2"/>
  <c r="BV466" i="2"/>
  <c r="BW466" i="2"/>
  <c r="BX466" i="2"/>
  <c r="BY466" i="2"/>
  <c r="BZ466" i="2"/>
  <c r="CA466" i="2"/>
  <c r="CB466" i="2"/>
  <c r="CC466" i="2"/>
  <c r="CD466" i="2"/>
  <c r="CE466" i="2"/>
  <c r="CF466" i="2"/>
  <c r="CG466" i="2"/>
  <c r="CH466" i="2"/>
  <c r="CI466" i="2"/>
  <c r="CJ466" i="2"/>
  <c r="CK466" i="2"/>
  <c r="CL466" i="2"/>
  <c r="CM466" i="2"/>
  <c r="CN466" i="2"/>
  <c r="CO466" i="2"/>
  <c r="CP466" i="2"/>
  <c r="A467" i="2"/>
  <c r="B467" i="2"/>
  <c r="C467" i="2"/>
  <c r="D467" i="2"/>
  <c r="E467" i="2"/>
  <c r="F467" i="2"/>
  <c r="G467" i="2"/>
  <c r="H467" i="2"/>
  <c r="I467" i="2"/>
  <c r="J467" i="2"/>
  <c r="K467" i="2"/>
  <c r="L467" i="2"/>
  <c r="M467" i="2"/>
  <c r="N467" i="2"/>
  <c r="O467" i="2"/>
  <c r="Q467" i="2"/>
  <c r="R467" i="2"/>
  <c r="S467" i="2"/>
  <c r="T467" i="2"/>
  <c r="U467" i="2"/>
  <c r="W467" i="2"/>
  <c r="X467" i="2"/>
  <c r="Y467" i="2"/>
  <c r="AA467" i="2"/>
  <c r="AB467" i="2"/>
  <c r="AC467" i="2"/>
  <c r="AD467" i="2"/>
  <c r="AE467" i="2"/>
  <c r="AF467" i="2"/>
  <c r="AG467" i="2"/>
  <c r="AH467" i="2"/>
  <c r="AI467" i="2"/>
  <c r="AJ467" i="2"/>
  <c r="AK467" i="2"/>
  <c r="AL467" i="2"/>
  <c r="AM467" i="2"/>
  <c r="AN467" i="2"/>
  <c r="AO467" i="2"/>
  <c r="AP467" i="2"/>
  <c r="AQ467" i="2"/>
  <c r="AR467" i="2"/>
  <c r="AS467" i="2"/>
  <c r="AT467" i="2"/>
  <c r="AU467" i="2"/>
  <c r="AV467" i="2"/>
  <c r="AX467" i="2"/>
  <c r="AY467" i="2"/>
  <c r="AZ467" i="2"/>
  <c r="BA467" i="2"/>
  <c r="BB467" i="2"/>
  <c r="BC467" i="2"/>
  <c r="BD467" i="2"/>
  <c r="BE467" i="2"/>
  <c r="BF467" i="2"/>
  <c r="BG467" i="2"/>
  <c r="BH467" i="2"/>
  <c r="BI467" i="2"/>
  <c r="BJ467" i="2"/>
  <c r="BK467" i="2"/>
  <c r="BL467" i="2"/>
  <c r="BM467" i="2"/>
  <c r="BN467" i="2"/>
  <c r="BO467" i="2"/>
  <c r="BP467" i="2"/>
  <c r="BQ467" i="2"/>
  <c r="BR467" i="2"/>
  <c r="BS467" i="2"/>
  <c r="BT467" i="2"/>
  <c r="BU467" i="2"/>
  <c r="BV467" i="2"/>
  <c r="BW467" i="2"/>
  <c r="BX467" i="2"/>
  <c r="BY467" i="2"/>
  <c r="BZ467" i="2"/>
  <c r="CA467" i="2"/>
  <c r="CB467" i="2"/>
  <c r="CC467" i="2"/>
  <c r="CD467" i="2"/>
  <c r="CE467" i="2"/>
  <c r="CF467" i="2"/>
  <c r="CG467" i="2"/>
  <c r="CH467" i="2"/>
  <c r="CI467" i="2"/>
  <c r="CJ467" i="2"/>
  <c r="CK467" i="2"/>
  <c r="CL467" i="2"/>
  <c r="CM467" i="2"/>
  <c r="CN467" i="2"/>
  <c r="CO467" i="2"/>
  <c r="CP467" i="2"/>
  <c r="A468" i="2"/>
  <c r="B468" i="2"/>
  <c r="C468" i="2"/>
  <c r="D468" i="2"/>
  <c r="E468" i="2"/>
  <c r="F468" i="2"/>
  <c r="G468" i="2"/>
  <c r="H468" i="2"/>
  <c r="I468" i="2"/>
  <c r="J468" i="2"/>
  <c r="K468" i="2"/>
  <c r="L468" i="2"/>
  <c r="M468" i="2"/>
  <c r="N468" i="2"/>
  <c r="O468" i="2"/>
  <c r="Q468" i="2"/>
  <c r="R468" i="2"/>
  <c r="S468" i="2"/>
  <c r="T468" i="2"/>
  <c r="U468" i="2"/>
  <c r="W468" i="2"/>
  <c r="X468" i="2"/>
  <c r="Y468" i="2"/>
  <c r="AA468" i="2"/>
  <c r="AB468" i="2"/>
  <c r="AC468" i="2"/>
  <c r="AD468" i="2"/>
  <c r="AE468" i="2"/>
  <c r="AF468" i="2"/>
  <c r="AG468" i="2"/>
  <c r="AH468" i="2"/>
  <c r="AI468" i="2"/>
  <c r="AJ468" i="2"/>
  <c r="AK468" i="2"/>
  <c r="AL468" i="2"/>
  <c r="AM468" i="2"/>
  <c r="AN468" i="2"/>
  <c r="AO468" i="2"/>
  <c r="AP468" i="2"/>
  <c r="AQ468" i="2"/>
  <c r="AR468" i="2"/>
  <c r="AS468" i="2"/>
  <c r="AT468" i="2"/>
  <c r="AU468" i="2"/>
  <c r="AV468" i="2"/>
  <c r="AX468" i="2"/>
  <c r="AY468" i="2"/>
  <c r="AZ468" i="2"/>
  <c r="BA468" i="2"/>
  <c r="BB468" i="2"/>
  <c r="BC468" i="2"/>
  <c r="BD468" i="2"/>
  <c r="BE468" i="2"/>
  <c r="BF468" i="2"/>
  <c r="BG468" i="2"/>
  <c r="BH468" i="2"/>
  <c r="BI468" i="2"/>
  <c r="BJ468" i="2"/>
  <c r="BK468" i="2"/>
  <c r="BL468" i="2"/>
  <c r="BM468" i="2"/>
  <c r="BN468" i="2"/>
  <c r="BO468" i="2"/>
  <c r="BP468" i="2"/>
  <c r="BQ468" i="2"/>
  <c r="BR468" i="2"/>
  <c r="BS468" i="2"/>
  <c r="BT468" i="2"/>
  <c r="BU468" i="2"/>
  <c r="BV468" i="2"/>
  <c r="BW468" i="2"/>
  <c r="BX468" i="2"/>
  <c r="BY468" i="2"/>
  <c r="BZ468" i="2"/>
  <c r="CA468" i="2"/>
  <c r="CB468" i="2"/>
  <c r="CC468" i="2"/>
  <c r="CD468" i="2"/>
  <c r="CE468" i="2"/>
  <c r="CF468" i="2"/>
  <c r="CG468" i="2"/>
  <c r="CH468" i="2"/>
  <c r="CI468" i="2"/>
  <c r="CJ468" i="2"/>
  <c r="CK468" i="2"/>
  <c r="CL468" i="2"/>
  <c r="CM468" i="2"/>
  <c r="CN468" i="2"/>
  <c r="CO468" i="2"/>
  <c r="CP468" i="2"/>
  <c r="A469" i="2"/>
  <c r="B469" i="2"/>
  <c r="C469" i="2"/>
  <c r="D469" i="2"/>
  <c r="E469" i="2"/>
  <c r="F469" i="2"/>
  <c r="G469" i="2"/>
  <c r="H469" i="2"/>
  <c r="I469" i="2"/>
  <c r="J469" i="2"/>
  <c r="K469" i="2"/>
  <c r="L469" i="2"/>
  <c r="M469" i="2"/>
  <c r="N469" i="2"/>
  <c r="O469" i="2"/>
  <c r="Q469" i="2"/>
  <c r="R469" i="2"/>
  <c r="S469" i="2"/>
  <c r="T469" i="2"/>
  <c r="U469" i="2"/>
  <c r="W469" i="2"/>
  <c r="X469" i="2"/>
  <c r="Y469" i="2"/>
  <c r="AA469" i="2"/>
  <c r="AB469" i="2"/>
  <c r="AC469" i="2"/>
  <c r="AD469" i="2"/>
  <c r="AE469" i="2"/>
  <c r="AF469" i="2"/>
  <c r="AG469" i="2"/>
  <c r="AH469" i="2"/>
  <c r="AI469" i="2"/>
  <c r="AJ469" i="2"/>
  <c r="AK469" i="2"/>
  <c r="AL469" i="2"/>
  <c r="AM469" i="2"/>
  <c r="AN469" i="2"/>
  <c r="AO469" i="2"/>
  <c r="AP469" i="2"/>
  <c r="AQ469" i="2"/>
  <c r="AR469" i="2"/>
  <c r="AS469" i="2"/>
  <c r="AT469" i="2"/>
  <c r="AU469" i="2"/>
  <c r="AV469" i="2"/>
  <c r="AX469" i="2"/>
  <c r="AY469" i="2"/>
  <c r="AZ469" i="2"/>
  <c r="BA469" i="2"/>
  <c r="BB469" i="2"/>
  <c r="BC469" i="2"/>
  <c r="BD469" i="2"/>
  <c r="BE469" i="2"/>
  <c r="BF469" i="2"/>
  <c r="BG469" i="2"/>
  <c r="BH469" i="2"/>
  <c r="BI469" i="2"/>
  <c r="BJ469" i="2"/>
  <c r="BK469" i="2"/>
  <c r="BL469" i="2"/>
  <c r="BM469" i="2"/>
  <c r="BN469" i="2"/>
  <c r="BO469" i="2"/>
  <c r="BP469" i="2"/>
  <c r="BQ469" i="2"/>
  <c r="BR469" i="2"/>
  <c r="BS469" i="2"/>
  <c r="BT469" i="2"/>
  <c r="BU469" i="2"/>
  <c r="BV469" i="2"/>
  <c r="BW469" i="2"/>
  <c r="BX469" i="2"/>
  <c r="BY469" i="2"/>
  <c r="BZ469" i="2"/>
  <c r="CA469" i="2"/>
  <c r="CB469" i="2"/>
  <c r="CC469" i="2"/>
  <c r="CD469" i="2"/>
  <c r="CE469" i="2"/>
  <c r="CF469" i="2"/>
  <c r="CG469" i="2"/>
  <c r="CH469" i="2"/>
  <c r="CI469" i="2"/>
  <c r="CJ469" i="2"/>
  <c r="CK469" i="2"/>
  <c r="CL469" i="2"/>
  <c r="CM469" i="2"/>
  <c r="CN469" i="2"/>
  <c r="CO469" i="2"/>
  <c r="CP469" i="2"/>
  <c r="A470" i="2"/>
  <c r="B470" i="2"/>
  <c r="C470" i="2"/>
  <c r="D470" i="2"/>
  <c r="E470" i="2"/>
  <c r="F470" i="2"/>
  <c r="G470" i="2"/>
  <c r="H470" i="2"/>
  <c r="I470" i="2"/>
  <c r="J470" i="2"/>
  <c r="K470" i="2"/>
  <c r="L470" i="2"/>
  <c r="M470" i="2"/>
  <c r="N470" i="2"/>
  <c r="O470" i="2"/>
  <c r="Q470" i="2"/>
  <c r="R470" i="2"/>
  <c r="S470" i="2"/>
  <c r="T470" i="2"/>
  <c r="U470" i="2"/>
  <c r="W470" i="2"/>
  <c r="X470" i="2"/>
  <c r="Y470" i="2"/>
  <c r="AA470" i="2"/>
  <c r="AB470" i="2"/>
  <c r="AC470" i="2"/>
  <c r="AD470" i="2"/>
  <c r="AE470" i="2"/>
  <c r="AF470" i="2"/>
  <c r="AG470" i="2"/>
  <c r="AH470" i="2"/>
  <c r="AI470" i="2"/>
  <c r="AJ470" i="2"/>
  <c r="AK470" i="2"/>
  <c r="AL470" i="2"/>
  <c r="AM470" i="2"/>
  <c r="AN470" i="2"/>
  <c r="AO470" i="2"/>
  <c r="AP470" i="2"/>
  <c r="AQ470" i="2"/>
  <c r="AR470" i="2"/>
  <c r="AS470" i="2"/>
  <c r="AT470" i="2"/>
  <c r="AU470" i="2"/>
  <c r="AV470" i="2"/>
  <c r="AX470" i="2"/>
  <c r="AY470" i="2"/>
  <c r="AZ470" i="2"/>
  <c r="BA470" i="2"/>
  <c r="BB470" i="2"/>
  <c r="BC470" i="2"/>
  <c r="BD470" i="2"/>
  <c r="BE470" i="2"/>
  <c r="BF470" i="2"/>
  <c r="BG470" i="2"/>
  <c r="BH470" i="2"/>
  <c r="BI470" i="2"/>
  <c r="BJ470" i="2"/>
  <c r="BK470" i="2"/>
  <c r="BL470" i="2"/>
  <c r="BM470" i="2"/>
  <c r="BN470" i="2"/>
  <c r="BO470" i="2"/>
  <c r="BP470" i="2"/>
  <c r="BQ470" i="2"/>
  <c r="BR470" i="2"/>
  <c r="BS470" i="2"/>
  <c r="BT470" i="2"/>
  <c r="BU470" i="2"/>
  <c r="BV470" i="2"/>
  <c r="BW470" i="2"/>
  <c r="BX470" i="2"/>
  <c r="BY470" i="2"/>
  <c r="BZ470" i="2"/>
  <c r="CA470" i="2"/>
  <c r="CB470" i="2"/>
  <c r="CC470" i="2"/>
  <c r="CD470" i="2"/>
  <c r="CE470" i="2"/>
  <c r="CF470" i="2"/>
  <c r="CG470" i="2"/>
  <c r="CH470" i="2"/>
  <c r="CI470" i="2"/>
  <c r="CJ470" i="2"/>
  <c r="CK470" i="2"/>
  <c r="CL470" i="2"/>
  <c r="CM470" i="2"/>
  <c r="CN470" i="2"/>
  <c r="CO470" i="2"/>
  <c r="CP470" i="2"/>
  <c r="A471" i="2"/>
  <c r="B471" i="2"/>
  <c r="C471" i="2"/>
  <c r="D471" i="2"/>
  <c r="E471" i="2"/>
  <c r="F471" i="2"/>
  <c r="G471" i="2"/>
  <c r="H471" i="2"/>
  <c r="I471" i="2"/>
  <c r="J471" i="2"/>
  <c r="K471" i="2"/>
  <c r="L471" i="2"/>
  <c r="M471" i="2"/>
  <c r="N471" i="2"/>
  <c r="O471" i="2"/>
  <c r="Q471" i="2"/>
  <c r="R471" i="2"/>
  <c r="S471" i="2"/>
  <c r="T471" i="2"/>
  <c r="U471" i="2"/>
  <c r="W471" i="2"/>
  <c r="X471" i="2"/>
  <c r="Y471" i="2"/>
  <c r="AA471" i="2"/>
  <c r="AB471" i="2"/>
  <c r="AC471" i="2"/>
  <c r="AD471" i="2"/>
  <c r="AE471" i="2"/>
  <c r="AF471" i="2"/>
  <c r="AG471" i="2"/>
  <c r="AH471" i="2"/>
  <c r="AI471" i="2"/>
  <c r="AJ471" i="2"/>
  <c r="AK471" i="2"/>
  <c r="AL471" i="2"/>
  <c r="AM471" i="2"/>
  <c r="AN471" i="2"/>
  <c r="AO471" i="2"/>
  <c r="AP471" i="2"/>
  <c r="AQ471" i="2"/>
  <c r="AR471" i="2"/>
  <c r="AS471" i="2"/>
  <c r="AT471" i="2"/>
  <c r="AU471" i="2"/>
  <c r="AV471" i="2"/>
  <c r="AX471" i="2"/>
  <c r="AY471" i="2"/>
  <c r="AZ471" i="2"/>
  <c r="BA471" i="2"/>
  <c r="BB471" i="2"/>
  <c r="BC471" i="2"/>
  <c r="BD471" i="2"/>
  <c r="BE471" i="2"/>
  <c r="BF471" i="2"/>
  <c r="BG471" i="2"/>
  <c r="BH471" i="2"/>
  <c r="BI471" i="2"/>
  <c r="BJ471" i="2"/>
  <c r="BK471" i="2"/>
  <c r="BL471" i="2"/>
  <c r="BM471" i="2"/>
  <c r="BN471" i="2"/>
  <c r="BO471" i="2"/>
  <c r="BP471" i="2"/>
  <c r="BQ471" i="2"/>
  <c r="BR471" i="2"/>
  <c r="BS471" i="2"/>
  <c r="BT471" i="2"/>
  <c r="BU471" i="2"/>
  <c r="BV471" i="2"/>
  <c r="BW471" i="2"/>
  <c r="BX471" i="2"/>
  <c r="BY471" i="2"/>
  <c r="BZ471" i="2"/>
  <c r="CA471" i="2"/>
  <c r="CB471" i="2"/>
  <c r="CC471" i="2"/>
  <c r="CD471" i="2"/>
  <c r="CE471" i="2"/>
  <c r="CF471" i="2"/>
  <c r="CG471" i="2"/>
  <c r="CH471" i="2"/>
  <c r="CI471" i="2"/>
  <c r="CJ471" i="2"/>
  <c r="CK471" i="2"/>
  <c r="CL471" i="2"/>
  <c r="CM471" i="2"/>
  <c r="CN471" i="2"/>
  <c r="CO471" i="2"/>
  <c r="CP471" i="2"/>
  <c r="A472" i="2"/>
  <c r="B472" i="2"/>
  <c r="C472" i="2"/>
  <c r="D472" i="2"/>
  <c r="E472" i="2"/>
  <c r="F472" i="2"/>
  <c r="G472" i="2"/>
  <c r="H472" i="2"/>
  <c r="I472" i="2"/>
  <c r="J472" i="2"/>
  <c r="K472" i="2"/>
  <c r="L472" i="2"/>
  <c r="M472" i="2"/>
  <c r="N472" i="2"/>
  <c r="O472" i="2"/>
  <c r="Q472" i="2"/>
  <c r="R472" i="2"/>
  <c r="S472" i="2"/>
  <c r="T472" i="2"/>
  <c r="U472" i="2"/>
  <c r="W472" i="2"/>
  <c r="X472" i="2"/>
  <c r="Y472" i="2"/>
  <c r="AA472" i="2"/>
  <c r="AB472" i="2"/>
  <c r="AC472" i="2"/>
  <c r="AD472" i="2"/>
  <c r="AE472" i="2"/>
  <c r="AF472" i="2"/>
  <c r="AG472" i="2"/>
  <c r="AH472" i="2"/>
  <c r="AI472" i="2"/>
  <c r="AJ472" i="2"/>
  <c r="AK472" i="2"/>
  <c r="AL472" i="2"/>
  <c r="AM472" i="2"/>
  <c r="AN472" i="2"/>
  <c r="AO472" i="2"/>
  <c r="AP472" i="2"/>
  <c r="AQ472" i="2"/>
  <c r="AR472" i="2"/>
  <c r="AS472" i="2"/>
  <c r="AT472" i="2"/>
  <c r="AU472" i="2"/>
  <c r="AV472" i="2"/>
  <c r="AX472" i="2"/>
  <c r="AY472" i="2"/>
  <c r="AZ472" i="2"/>
  <c r="BA472" i="2"/>
  <c r="BB472" i="2"/>
  <c r="BC472" i="2"/>
  <c r="BD472" i="2"/>
  <c r="BE472" i="2"/>
  <c r="BF472" i="2"/>
  <c r="BG472" i="2"/>
  <c r="BH472" i="2"/>
  <c r="BI472" i="2"/>
  <c r="BJ472" i="2"/>
  <c r="BK472" i="2"/>
  <c r="BL472" i="2"/>
  <c r="BM472" i="2"/>
  <c r="BN472" i="2"/>
  <c r="BO472" i="2"/>
  <c r="BP472" i="2"/>
  <c r="BQ472" i="2"/>
  <c r="BR472" i="2"/>
  <c r="BS472" i="2"/>
  <c r="BT472" i="2"/>
  <c r="BU472" i="2"/>
  <c r="BV472" i="2"/>
  <c r="BW472" i="2"/>
  <c r="BX472" i="2"/>
  <c r="BY472" i="2"/>
  <c r="BZ472" i="2"/>
  <c r="CA472" i="2"/>
  <c r="CB472" i="2"/>
  <c r="CC472" i="2"/>
  <c r="CD472" i="2"/>
  <c r="CE472" i="2"/>
  <c r="CF472" i="2"/>
  <c r="CG472" i="2"/>
  <c r="CH472" i="2"/>
  <c r="CI472" i="2"/>
  <c r="CJ472" i="2"/>
  <c r="CK472" i="2"/>
  <c r="CL472" i="2"/>
  <c r="CM472" i="2"/>
  <c r="CN472" i="2"/>
  <c r="CO472" i="2"/>
  <c r="CP472" i="2"/>
  <c r="A473" i="2"/>
  <c r="B473" i="2"/>
  <c r="C473" i="2"/>
  <c r="D473" i="2"/>
  <c r="E473" i="2"/>
  <c r="F473" i="2"/>
  <c r="G473" i="2"/>
  <c r="H473" i="2"/>
  <c r="I473" i="2"/>
  <c r="J473" i="2"/>
  <c r="K473" i="2"/>
  <c r="L473" i="2"/>
  <c r="M473" i="2"/>
  <c r="N473" i="2"/>
  <c r="O473" i="2"/>
  <c r="Q473" i="2"/>
  <c r="R473" i="2"/>
  <c r="S473" i="2"/>
  <c r="T473" i="2"/>
  <c r="U473" i="2"/>
  <c r="W473" i="2"/>
  <c r="X473" i="2"/>
  <c r="Y473" i="2"/>
  <c r="AA473" i="2"/>
  <c r="AB473" i="2"/>
  <c r="AC473" i="2"/>
  <c r="AD473" i="2"/>
  <c r="AE473" i="2"/>
  <c r="AF473" i="2"/>
  <c r="AG473" i="2"/>
  <c r="AH473" i="2"/>
  <c r="AI473" i="2"/>
  <c r="AJ473" i="2"/>
  <c r="AK473" i="2"/>
  <c r="AL473" i="2"/>
  <c r="AM473" i="2"/>
  <c r="AN473" i="2"/>
  <c r="AO473" i="2"/>
  <c r="AP473" i="2"/>
  <c r="AQ473" i="2"/>
  <c r="AR473" i="2"/>
  <c r="AS473" i="2"/>
  <c r="AT473" i="2"/>
  <c r="AU473" i="2"/>
  <c r="AV473" i="2"/>
  <c r="AX473" i="2"/>
  <c r="AY473" i="2"/>
  <c r="AZ473" i="2"/>
  <c r="BA473" i="2"/>
  <c r="BB473" i="2"/>
  <c r="BC473" i="2"/>
  <c r="BD473" i="2"/>
  <c r="BE473" i="2"/>
  <c r="BF473" i="2"/>
  <c r="BG473" i="2"/>
  <c r="BH473" i="2"/>
  <c r="BI473" i="2"/>
  <c r="BJ473" i="2"/>
  <c r="BK473" i="2"/>
  <c r="BL473" i="2"/>
  <c r="BM473" i="2"/>
  <c r="BN473" i="2"/>
  <c r="BO473" i="2"/>
  <c r="BP473" i="2"/>
  <c r="BQ473" i="2"/>
  <c r="BR473" i="2"/>
  <c r="BS473" i="2"/>
  <c r="BT473" i="2"/>
  <c r="BU473" i="2"/>
  <c r="BV473" i="2"/>
  <c r="BW473" i="2"/>
  <c r="BX473" i="2"/>
  <c r="BY473" i="2"/>
  <c r="BZ473" i="2"/>
  <c r="CA473" i="2"/>
  <c r="CB473" i="2"/>
  <c r="CC473" i="2"/>
  <c r="CD473" i="2"/>
  <c r="CE473" i="2"/>
  <c r="CF473" i="2"/>
  <c r="CG473" i="2"/>
  <c r="CH473" i="2"/>
  <c r="CI473" i="2"/>
  <c r="CJ473" i="2"/>
  <c r="CK473" i="2"/>
  <c r="CL473" i="2"/>
  <c r="CM473" i="2"/>
  <c r="CN473" i="2"/>
  <c r="CO473" i="2"/>
  <c r="CP473" i="2"/>
  <c r="A474" i="2"/>
  <c r="B474" i="2"/>
  <c r="C474" i="2"/>
  <c r="D474" i="2"/>
  <c r="E474" i="2"/>
  <c r="F474" i="2"/>
  <c r="G474" i="2"/>
  <c r="H474" i="2"/>
  <c r="I474" i="2"/>
  <c r="J474" i="2"/>
  <c r="K474" i="2"/>
  <c r="L474" i="2"/>
  <c r="M474" i="2"/>
  <c r="N474" i="2"/>
  <c r="O474" i="2"/>
  <c r="Q474" i="2"/>
  <c r="R474" i="2"/>
  <c r="S474" i="2"/>
  <c r="T474" i="2"/>
  <c r="U474" i="2"/>
  <c r="W474" i="2"/>
  <c r="X474" i="2"/>
  <c r="Y474" i="2"/>
  <c r="AA474" i="2"/>
  <c r="AB474" i="2"/>
  <c r="AC474" i="2"/>
  <c r="AD474" i="2"/>
  <c r="AE474" i="2"/>
  <c r="AF474" i="2"/>
  <c r="AG474" i="2"/>
  <c r="AH474" i="2"/>
  <c r="AI474" i="2"/>
  <c r="AJ474" i="2"/>
  <c r="AK474" i="2"/>
  <c r="AL474" i="2"/>
  <c r="AM474" i="2"/>
  <c r="AN474" i="2"/>
  <c r="AO474" i="2"/>
  <c r="AP474" i="2"/>
  <c r="AQ474" i="2"/>
  <c r="AR474" i="2"/>
  <c r="AS474" i="2"/>
  <c r="AT474" i="2"/>
  <c r="AU474" i="2"/>
  <c r="AV474" i="2"/>
  <c r="AX474" i="2"/>
  <c r="AY474" i="2"/>
  <c r="AZ474" i="2"/>
  <c r="BA474" i="2"/>
  <c r="BB474" i="2"/>
  <c r="BC474" i="2"/>
  <c r="BD474" i="2"/>
  <c r="BE474" i="2"/>
  <c r="BF474" i="2"/>
  <c r="BG474" i="2"/>
  <c r="BH474" i="2"/>
  <c r="BI474" i="2"/>
  <c r="BJ474" i="2"/>
  <c r="BK474" i="2"/>
  <c r="BL474" i="2"/>
  <c r="BM474" i="2"/>
  <c r="BN474" i="2"/>
  <c r="BO474" i="2"/>
  <c r="BP474" i="2"/>
  <c r="BQ474" i="2"/>
  <c r="BR474" i="2"/>
  <c r="BS474" i="2"/>
  <c r="BT474" i="2"/>
  <c r="BU474" i="2"/>
  <c r="BV474" i="2"/>
  <c r="BW474" i="2"/>
  <c r="BX474" i="2"/>
  <c r="BY474" i="2"/>
  <c r="BZ474" i="2"/>
  <c r="CA474" i="2"/>
  <c r="CB474" i="2"/>
  <c r="CC474" i="2"/>
  <c r="CD474" i="2"/>
  <c r="CE474" i="2"/>
  <c r="CF474" i="2"/>
  <c r="CG474" i="2"/>
  <c r="CH474" i="2"/>
  <c r="CI474" i="2"/>
  <c r="CJ474" i="2"/>
  <c r="CK474" i="2"/>
  <c r="CL474" i="2"/>
  <c r="CM474" i="2"/>
  <c r="CN474" i="2"/>
  <c r="CO474" i="2"/>
  <c r="CP474" i="2"/>
  <c r="A475" i="2"/>
  <c r="B475" i="2"/>
  <c r="C475" i="2"/>
  <c r="D475" i="2"/>
  <c r="E475" i="2"/>
  <c r="F475" i="2"/>
  <c r="G475" i="2"/>
  <c r="H475" i="2"/>
  <c r="I475" i="2"/>
  <c r="J475" i="2"/>
  <c r="K475" i="2"/>
  <c r="L475" i="2"/>
  <c r="M475" i="2"/>
  <c r="N475" i="2"/>
  <c r="O475" i="2"/>
  <c r="Q475" i="2"/>
  <c r="R475" i="2"/>
  <c r="S475" i="2"/>
  <c r="T475" i="2"/>
  <c r="U475" i="2"/>
  <c r="W475" i="2"/>
  <c r="X475" i="2"/>
  <c r="Y475" i="2"/>
  <c r="AA475" i="2"/>
  <c r="AB475" i="2"/>
  <c r="AC475" i="2"/>
  <c r="AD475" i="2"/>
  <c r="AE475" i="2"/>
  <c r="AF475" i="2"/>
  <c r="AG475" i="2"/>
  <c r="AH475" i="2"/>
  <c r="AI475" i="2"/>
  <c r="AJ475" i="2"/>
  <c r="AK475" i="2"/>
  <c r="AL475" i="2"/>
  <c r="AM475" i="2"/>
  <c r="AN475" i="2"/>
  <c r="AO475" i="2"/>
  <c r="AP475" i="2"/>
  <c r="AQ475" i="2"/>
  <c r="AR475" i="2"/>
  <c r="AS475" i="2"/>
  <c r="AT475" i="2"/>
  <c r="AU475" i="2"/>
  <c r="AV475" i="2"/>
  <c r="AX475" i="2"/>
  <c r="AY475" i="2"/>
  <c r="AZ475" i="2"/>
  <c r="BA475" i="2"/>
  <c r="BB475" i="2"/>
  <c r="BC475" i="2"/>
  <c r="BD475" i="2"/>
  <c r="BE475" i="2"/>
  <c r="BF475" i="2"/>
  <c r="BG475" i="2"/>
  <c r="BH475" i="2"/>
  <c r="BI475" i="2"/>
  <c r="BJ475" i="2"/>
  <c r="BK475" i="2"/>
  <c r="BL475" i="2"/>
  <c r="BM475" i="2"/>
  <c r="BN475" i="2"/>
  <c r="BO475" i="2"/>
  <c r="BP475" i="2"/>
  <c r="BQ475" i="2"/>
  <c r="BR475" i="2"/>
  <c r="BS475" i="2"/>
  <c r="BT475" i="2"/>
  <c r="BU475" i="2"/>
  <c r="BV475" i="2"/>
  <c r="BW475" i="2"/>
  <c r="BX475" i="2"/>
  <c r="BY475" i="2"/>
  <c r="BZ475" i="2"/>
  <c r="CA475" i="2"/>
  <c r="CB475" i="2"/>
  <c r="CC475" i="2"/>
  <c r="CD475" i="2"/>
  <c r="CE475" i="2"/>
  <c r="CF475" i="2"/>
  <c r="CG475" i="2"/>
  <c r="CH475" i="2"/>
  <c r="CI475" i="2"/>
  <c r="CJ475" i="2"/>
  <c r="CK475" i="2"/>
  <c r="CL475" i="2"/>
  <c r="CM475" i="2"/>
  <c r="CN475" i="2"/>
  <c r="CO475" i="2"/>
  <c r="CP475" i="2"/>
  <c r="A476" i="2"/>
  <c r="B476" i="2"/>
  <c r="C476" i="2"/>
  <c r="D476" i="2"/>
  <c r="E476" i="2"/>
  <c r="F476" i="2"/>
  <c r="G476" i="2"/>
  <c r="H476" i="2"/>
  <c r="I476" i="2"/>
  <c r="J476" i="2"/>
  <c r="K476" i="2"/>
  <c r="L476" i="2"/>
  <c r="M476" i="2"/>
  <c r="N476" i="2"/>
  <c r="O476" i="2"/>
  <c r="Q476" i="2"/>
  <c r="R476" i="2"/>
  <c r="S476" i="2"/>
  <c r="T476" i="2"/>
  <c r="U476" i="2"/>
  <c r="W476" i="2"/>
  <c r="X476" i="2"/>
  <c r="Y476" i="2"/>
  <c r="AA476" i="2"/>
  <c r="AB476" i="2"/>
  <c r="AC476" i="2"/>
  <c r="AD476" i="2"/>
  <c r="AE476" i="2"/>
  <c r="AF476" i="2"/>
  <c r="AG476" i="2"/>
  <c r="AH476" i="2"/>
  <c r="AI476" i="2"/>
  <c r="AJ476" i="2"/>
  <c r="AK476" i="2"/>
  <c r="AL476" i="2"/>
  <c r="AM476" i="2"/>
  <c r="AN476" i="2"/>
  <c r="AO476" i="2"/>
  <c r="AP476" i="2"/>
  <c r="AQ476" i="2"/>
  <c r="AR476" i="2"/>
  <c r="AS476" i="2"/>
  <c r="AT476" i="2"/>
  <c r="AU476" i="2"/>
  <c r="AV476" i="2"/>
  <c r="AX476" i="2"/>
  <c r="AY476" i="2"/>
  <c r="AZ476" i="2"/>
  <c r="BA476" i="2"/>
  <c r="BB476" i="2"/>
  <c r="BC476" i="2"/>
  <c r="BD476" i="2"/>
  <c r="BE476" i="2"/>
  <c r="BF476" i="2"/>
  <c r="BG476" i="2"/>
  <c r="BH476" i="2"/>
  <c r="BI476" i="2"/>
  <c r="BJ476" i="2"/>
  <c r="BK476" i="2"/>
  <c r="BL476" i="2"/>
  <c r="BM476" i="2"/>
  <c r="BN476" i="2"/>
  <c r="BO476" i="2"/>
  <c r="BP476" i="2"/>
  <c r="BQ476" i="2"/>
  <c r="BR476" i="2"/>
  <c r="BS476" i="2"/>
  <c r="BT476" i="2"/>
  <c r="BU476" i="2"/>
  <c r="BV476" i="2"/>
  <c r="BW476" i="2"/>
  <c r="BX476" i="2"/>
  <c r="BY476" i="2"/>
  <c r="BZ476" i="2"/>
  <c r="CA476" i="2"/>
  <c r="CB476" i="2"/>
  <c r="CC476" i="2"/>
  <c r="CD476" i="2"/>
  <c r="CE476" i="2"/>
  <c r="CF476" i="2"/>
  <c r="CG476" i="2"/>
  <c r="CH476" i="2"/>
  <c r="CI476" i="2"/>
  <c r="CJ476" i="2"/>
  <c r="CK476" i="2"/>
  <c r="CL476" i="2"/>
  <c r="CM476" i="2"/>
  <c r="CN476" i="2"/>
  <c r="CO476" i="2"/>
  <c r="CP476" i="2"/>
  <c r="A477" i="2"/>
  <c r="B477" i="2"/>
  <c r="C477" i="2"/>
  <c r="D477" i="2"/>
  <c r="E477" i="2"/>
  <c r="F477" i="2"/>
  <c r="G477" i="2"/>
  <c r="H477" i="2"/>
  <c r="I477" i="2"/>
  <c r="J477" i="2"/>
  <c r="K477" i="2"/>
  <c r="L477" i="2"/>
  <c r="M477" i="2"/>
  <c r="N477" i="2"/>
  <c r="O477" i="2"/>
  <c r="Q477" i="2"/>
  <c r="R477" i="2"/>
  <c r="S477" i="2"/>
  <c r="T477" i="2"/>
  <c r="U477" i="2"/>
  <c r="W477" i="2"/>
  <c r="X477" i="2"/>
  <c r="Y477" i="2"/>
  <c r="AA477" i="2"/>
  <c r="AB477" i="2"/>
  <c r="AC477" i="2"/>
  <c r="AD477" i="2"/>
  <c r="AE477" i="2"/>
  <c r="AF477" i="2"/>
  <c r="AG477" i="2"/>
  <c r="AH477" i="2"/>
  <c r="AI477" i="2"/>
  <c r="AJ477" i="2"/>
  <c r="AK477" i="2"/>
  <c r="AL477" i="2"/>
  <c r="AM477" i="2"/>
  <c r="AN477" i="2"/>
  <c r="AO477" i="2"/>
  <c r="AP477" i="2"/>
  <c r="AQ477" i="2"/>
  <c r="AR477" i="2"/>
  <c r="AS477" i="2"/>
  <c r="AT477" i="2"/>
  <c r="AU477" i="2"/>
  <c r="AV477" i="2"/>
  <c r="AX477" i="2"/>
  <c r="AY477" i="2"/>
  <c r="AZ477" i="2"/>
  <c r="BA477" i="2"/>
  <c r="BB477" i="2"/>
  <c r="BC477" i="2"/>
  <c r="BD477" i="2"/>
  <c r="BE477" i="2"/>
  <c r="BF477" i="2"/>
  <c r="BG477" i="2"/>
  <c r="BH477" i="2"/>
  <c r="BI477" i="2"/>
  <c r="BJ477" i="2"/>
  <c r="BK477" i="2"/>
  <c r="BL477" i="2"/>
  <c r="BM477" i="2"/>
  <c r="BN477" i="2"/>
  <c r="BO477" i="2"/>
  <c r="BP477" i="2"/>
  <c r="BQ477" i="2"/>
  <c r="BR477" i="2"/>
  <c r="BS477" i="2"/>
  <c r="BT477" i="2"/>
  <c r="BU477" i="2"/>
  <c r="BV477" i="2"/>
  <c r="BW477" i="2"/>
  <c r="BX477" i="2"/>
  <c r="BY477" i="2"/>
  <c r="BZ477" i="2"/>
  <c r="CA477" i="2"/>
  <c r="CB477" i="2"/>
  <c r="CC477" i="2"/>
  <c r="CD477" i="2"/>
  <c r="CE477" i="2"/>
  <c r="CF477" i="2"/>
  <c r="CG477" i="2"/>
  <c r="CH477" i="2"/>
  <c r="CI477" i="2"/>
  <c r="CJ477" i="2"/>
  <c r="CK477" i="2"/>
  <c r="CL477" i="2"/>
  <c r="CM477" i="2"/>
  <c r="CN477" i="2"/>
  <c r="CO477" i="2"/>
  <c r="CP477" i="2"/>
  <c r="A478" i="2"/>
  <c r="B478" i="2"/>
  <c r="C478" i="2"/>
  <c r="D478" i="2"/>
  <c r="E478" i="2"/>
  <c r="F478" i="2"/>
  <c r="G478" i="2"/>
  <c r="H478" i="2"/>
  <c r="I478" i="2"/>
  <c r="J478" i="2"/>
  <c r="K478" i="2"/>
  <c r="L478" i="2"/>
  <c r="M478" i="2"/>
  <c r="N478" i="2"/>
  <c r="O478" i="2"/>
  <c r="Q478" i="2"/>
  <c r="R478" i="2"/>
  <c r="S478" i="2"/>
  <c r="T478" i="2"/>
  <c r="U478" i="2"/>
  <c r="W478" i="2"/>
  <c r="X478" i="2"/>
  <c r="Y478" i="2"/>
  <c r="AA478" i="2"/>
  <c r="AB478" i="2"/>
  <c r="AC478" i="2"/>
  <c r="AD478" i="2"/>
  <c r="AE478" i="2"/>
  <c r="AF478" i="2"/>
  <c r="AG478" i="2"/>
  <c r="AH478" i="2"/>
  <c r="AI478" i="2"/>
  <c r="AJ478" i="2"/>
  <c r="AK478" i="2"/>
  <c r="AL478" i="2"/>
  <c r="AM478" i="2"/>
  <c r="AN478" i="2"/>
  <c r="AO478" i="2"/>
  <c r="AP478" i="2"/>
  <c r="AQ478" i="2"/>
  <c r="AR478" i="2"/>
  <c r="AS478" i="2"/>
  <c r="AT478" i="2"/>
  <c r="AU478" i="2"/>
  <c r="AV478" i="2"/>
  <c r="AX478" i="2"/>
  <c r="AY478" i="2"/>
  <c r="AZ478" i="2"/>
  <c r="BA478" i="2"/>
  <c r="BB478" i="2"/>
  <c r="BC478" i="2"/>
  <c r="BD478" i="2"/>
  <c r="BE478" i="2"/>
  <c r="BF478" i="2"/>
  <c r="BG478" i="2"/>
  <c r="BH478" i="2"/>
  <c r="BI478" i="2"/>
  <c r="BJ478" i="2"/>
  <c r="BK478" i="2"/>
  <c r="BL478" i="2"/>
  <c r="BM478" i="2"/>
  <c r="BN478" i="2"/>
  <c r="BO478" i="2"/>
  <c r="BP478" i="2"/>
  <c r="BQ478" i="2"/>
  <c r="BR478" i="2"/>
  <c r="BS478" i="2"/>
  <c r="BT478" i="2"/>
  <c r="BU478" i="2"/>
  <c r="BV478" i="2"/>
  <c r="BW478" i="2"/>
  <c r="BX478" i="2"/>
  <c r="BY478" i="2"/>
  <c r="BZ478" i="2"/>
  <c r="CA478" i="2"/>
  <c r="CB478" i="2"/>
  <c r="CC478" i="2"/>
  <c r="CD478" i="2"/>
  <c r="CE478" i="2"/>
  <c r="CF478" i="2"/>
  <c r="CG478" i="2"/>
  <c r="CH478" i="2"/>
  <c r="CI478" i="2"/>
  <c r="CJ478" i="2"/>
  <c r="CK478" i="2"/>
  <c r="CL478" i="2"/>
  <c r="CM478" i="2"/>
  <c r="CN478" i="2"/>
  <c r="CO478" i="2"/>
  <c r="CP478" i="2"/>
  <c r="A479" i="2"/>
  <c r="B479" i="2"/>
  <c r="C479" i="2"/>
  <c r="D479" i="2"/>
  <c r="E479" i="2"/>
  <c r="F479" i="2"/>
  <c r="G479" i="2"/>
  <c r="H479" i="2"/>
  <c r="I479" i="2"/>
  <c r="J479" i="2"/>
  <c r="K479" i="2"/>
  <c r="L479" i="2"/>
  <c r="M479" i="2"/>
  <c r="N479" i="2"/>
  <c r="O479" i="2"/>
  <c r="Q479" i="2"/>
  <c r="R479" i="2"/>
  <c r="S479" i="2"/>
  <c r="T479" i="2"/>
  <c r="U479" i="2"/>
  <c r="W479" i="2"/>
  <c r="X479" i="2"/>
  <c r="Y479" i="2"/>
  <c r="AA479" i="2"/>
  <c r="AB479" i="2"/>
  <c r="AC479" i="2"/>
  <c r="AD479" i="2"/>
  <c r="AE479" i="2"/>
  <c r="AF479" i="2"/>
  <c r="AG479" i="2"/>
  <c r="AH479" i="2"/>
  <c r="AI479" i="2"/>
  <c r="AJ479" i="2"/>
  <c r="AK479" i="2"/>
  <c r="AL479" i="2"/>
  <c r="AM479" i="2"/>
  <c r="AN479" i="2"/>
  <c r="AO479" i="2"/>
  <c r="AP479" i="2"/>
  <c r="AQ479" i="2"/>
  <c r="AR479" i="2"/>
  <c r="AS479" i="2"/>
  <c r="AT479" i="2"/>
  <c r="AU479" i="2"/>
  <c r="AV479" i="2"/>
  <c r="AX479" i="2"/>
  <c r="AY479" i="2"/>
  <c r="AZ479" i="2"/>
  <c r="BA479" i="2"/>
  <c r="BB479" i="2"/>
  <c r="BC479" i="2"/>
  <c r="BD479" i="2"/>
  <c r="BE479" i="2"/>
  <c r="BF479" i="2"/>
  <c r="BG479" i="2"/>
  <c r="BH479" i="2"/>
  <c r="BI479" i="2"/>
  <c r="BJ479" i="2"/>
  <c r="BK479" i="2"/>
  <c r="BL479" i="2"/>
  <c r="BM479" i="2"/>
  <c r="BN479" i="2"/>
  <c r="BO479" i="2"/>
  <c r="BP479" i="2"/>
  <c r="BQ479" i="2"/>
  <c r="BR479" i="2"/>
  <c r="BS479" i="2"/>
  <c r="BT479" i="2"/>
  <c r="BU479" i="2"/>
  <c r="BV479" i="2"/>
  <c r="BW479" i="2"/>
  <c r="BX479" i="2"/>
  <c r="BY479" i="2"/>
  <c r="BZ479" i="2"/>
  <c r="CA479" i="2"/>
  <c r="CB479" i="2"/>
  <c r="CC479" i="2"/>
  <c r="CD479" i="2"/>
  <c r="CE479" i="2"/>
  <c r="CF479" i="2"/>
  <c r="CG479" i="2"/>
  <c r="CH479" i="2"/>
  <c r="CI479" i="2"/>
  <c r="CJ479" i="2"/>
  <c r="CK479" i="2"/>
  <c r="CL479" i="2"/>
  <c r="CM479" i="2"/>
  <c r="CN479" i="2"/>
  <c r="CO479" i="2"/>
  <c r="CP479" i="2"/>
  <c r="A480" i="2"/>
  <c r="B480" i="2"/>
  <c r="C480" i="2"/>
  <c r="D480" i="2"/>
  <c r="E480" i="2"/>
  <c r="F480" i="2"/>
  <c r="G480" i="2"/>
  <c r="H480" i="2"/>
  <c r="I480" i="2"/>
  <c r="J480" i="2"/>
  <c r="K480" i="2"/>
  <c r="L480" i="2"/>
  <c r="M480" i="2"/>
  <c r="N480" i="2"/>
  <c r="O480" i="2"/>
  <c r="Q480" i="2"/>
  <c r="R480" i="2"/>
  <c r="S480" i="2"/>
  <c r="T480" i="2"/>
  <c r="U480" i="2"/>
  <c r="W480" i="2"/>
  <c r="X480" i="2"/>
  <c r="Y480" i="2"/>
  <c r="AA480" i="2"/>
  <c r="AB480" i="2"/>
  <c r="AC480" i="2"/>
  <c r="AD480" i="2"/>
  <c r="AE480" i="2"/>
  <c r="AF480" i="2"/>
  <c r="AG480" i="2"/>
  <c r="AH480" i="2"/>
  <c r="AI480" i="2"/>
  <c r="AJ480" i="2"/>
  <c r="AK480" i="2"/>
  <c r="AL480" i="2"/>
  <c r="AM480" i="2"/>
  <c r="AN480" i="2"/>
  <c r="AO480" i="2"/>
  <c r="AP480" i="2"/>
  <c r="AQ480" i="2"/>
  <c r="AR480" i="2"/>
  <c r="AS480" i="2"/>
  <c r="AT480" i="2"/>
  <c r="AU480" i="2"/>
  <c r="AV480" i="2"/>
  <c r="AX480" i="2"/>
  <c r="AY480" i="2"/>
  <c r="AZ480" i="2"/>
  <c r="BA480" i="2"/>
  <c r="BB480" i="2"/>
  <c r="BC480" i="2"/>
  <c r="BD480" i="2"/>
  <c r="BE480" i="2"/>
  <c r="BF480" i="2"/>
  <c r="BG480" i="2"/>
  <c r="BH480" i="2"/>
  <c r="BI480" i="2"/>
  <c r="BJ480" i="2"/>
  <c r="BK480" i="2"/>
  <c r="BL480" i="2"/>
  <c r="BM480" i="2"/>
  <c r="BN480" i="2"/>
  <c r="BO480" i="2"/>
  <c r="BP480" i="2"/>
  <c r="BQ480" i="2"/>
  <c r="BR480" i="2"/>
  <c r="BS480" i="2"/>
  <c r="BT480" i="2"/>
  <c r="BU480" i="2"/>
  <c r="BV480" i="2"/>
  <c r="BW480" i="2"/>
  <c r="BX480" i="2"/>
  <c r="BY480" i="2"/>
  <c r="BZ480" i="2"/>
  <c r="CA480" i="2"/>
  <c r="CB480" i="2"/>
  <c r="CC480" i="2"/>
  <c r="CD480" i="2"/>
  <c r="CE480" i="2"/>
  <c r="CF480" i="2"/>
  <c r="CG480" i="2"/>
  <c r="CH480" i="2"/>
  <c r="CI480" i="2"/>
  <c r="CJ480" i="2"/>
  <c r="CK480" i="2"/>
  <c r="CL480" i="2"/>
  <c r="CM480" i="2"/>
  <c r="CN480" i="2"/>
  <c r="CO480" i="2"/>
  <c r="CP480" i="2"/>
  <c r="A481" i="2"/>
  <c r="B481" i="2"/>
  <c r="C481" i="2"/>
  <c r="D481" i="2"/>
  <c r="E481" i="2"/>
  <c r="F481" i="2"/>
  <c r="G481" i="2"/>
  <c r="H481" i="2"/>
  <c r="I481" i="2"/>
  <c r="J481" i="2"/>
  <c r="K481" i="2"/>
  <c r="L481" i="2"/>
  <c r="M481" i="2"/>
  <c r="N481" i="2"/>
  <c r="O481" i="2"/>
  <c r="Q481" i="2"/>
  <c r="R481" i="2"/>
  <c r="S481" i="2"/>
  <c r="T481" i="2"/>
  <c r="U481" i="2"/>
  <c r="W481" i="2"/>
  <c r="X481" i="2"/>
  <c r="Y481" i="2"/>
  <c r="AA481" i="2"/>
  <c r="AB481" i="2"/>
  <c r="AC481" i="2"/>
  <c r="AD481" i="2"/>
  <c r="AE481" i="2"/>
  <c r="AF481" i="2"/>
  <c r="AG481" i="2"/>
  <c r="AH481" i="2"/>
  <c r="AI481" i="2"/>
  <c r="AJ481" i="2"/>
  <c r="AK481" i="2"/>
  <c r="AL481" i="2"/>
  <c r="AM481" i="2"/>
  <c r="AN481" i="2"/>
  <c r="AO481" i="2"/>
  <c r="AP481" i="2"/>
  <c r="AQ481" i="2"/>
  <c r="AR481" i="2"/>
  <c r="AS481" i="2"/>
  <c r="AT481" i="2"/>
  <c r="AU481" i="2"/>
  <c r="AV481" i="2"/>
  <c r="AX481" i="2"/>
  <c r="AY481" i="2"/>
  <c r="AZ481" i="2"/>
  <c r="BA481" i="2"/>
  <c r="BB481" i="2"/>
  <c r="BC481" i="2"/>
  <c r="BD481" i="2"/>
  <c r="BE481" i="2"/>
  <c r="BF481" i="2"/>
  <c r="BG481" i="2"/>
  <c r="BH481" i="2"/>
  <c r="BI481" i="2"/>
  <c r="BJ481" i="2"/>
  <c r="BK481" i="2"/>
  <c r="BL481" i="2"/>
  <c r="BM481" i="2"/>
  <c r="BN481" i="2"/>
  <c r="BO481" i="2"/>
  <c r="BP481" i="2"/>
  <c r="BQ481" i="2"/>
  <c r="BR481" i="2"/>
  <c r="BS481" i="2"/>
  <c r="BT481" i="2"/>
  <c r="BU481" i="2"/>
  <c r="BV481" i="2"/>
  <c r="BW481" i="2"/>
  <c r="BX481" i="2"/>
  <c r="BY481" i="2"/>
  <c r="BZ481" i="2"/>
  <c r="CA481" i="2"/>
  <c r="CB481" i="2"/>
  <c r="CC481" i="2"/>
  <c r="CD481" i="2"/>
  <c r="CE481" i="2"/>
  <c r="CF481" i="2"/>
  <c r="CG481" i="2"/>
  <c r="CH481" i="2"/>
  <c r="CI481" i="2"/>
  <c r="CJ481" i="2"/>
  <c r="CK481" i="2"/>
  <c r="CL481" i="2"/>
  <c r="CM481" i="2"/>
  <c r="CN481" i="2"/>
  <c r="CO481" i="2"/>
  <c r="CP481" i="2"/>
  <c r="A482" i="2"/>
  <c r="B482" i="2"/>
  <c r="C482" i="2"/>
  <c r="D482" i="2"/>
  <c r="E482" i="2"/>
  <c r="F482" i="2"/>
  <c r="G482" i="2"/>
  <c r="H482" i="2"/>
  <c r="I482" i="2"/>
  <c r="J482" i="2"/>
  <c r="K482" i="2"/>
  <c r="L482" i="2"/>
  <c r="M482" i="2"/>
  <c r="N482" i="2"/>
  <c r="O482" i="2"/>
  <c r="Q482" i="2"/>
  <c r="R482" i="2"/>
  <c r="S482" i="2"/>
  <c r="T482" i="2"/>
  <c r="U482" i="2"/>
  <c r="W482" i="2"/>
  <c r="X482" i="2"/>
  <c r="Y482" i="2"/>
  <c r="AA482" i="2"/>
  <c r="AB482" i="2"/>
  <c r="AC482" i="2"/>
  <c r="AD482" i="2"/>
  <c r="AE482" i="2"/>
  <c r="AF482" i="2"/>
  <c r="AG482" i="2"/>
  <c r="AH482" i="2"/>
  <c r="AI482" i="2"/>
  <c r="AJ482" i="2"/>
  <c r="AK482" i="2"/>
  <c r="AL482" i="2"/>
  <c r="AM482" i="2"/>
  <c r="AN482" i="2"/>
  <c r="AO482" i="2"/>
  <c r="AP482" i="2"/>
  <c r="AQ482" i="2"/>
  <c r="AR482" i="2"/>
  <c r="AS482" i="2"/>
  <c r="AT482" i="2"/>
  <c r="AU482" i="2"/>
  <c r="AV482" i="2"/>
  <c r="AX482" i="2"/>
  <c r="AY482" i="2"/>
  <c r="AZ482" i="2"/>
  <c r="BA482" i="2"/>
  <c r="BB482" i="2"/>
  <c r="BC482" i="2"/>
  <c r="BD482" i="2"/>
  <c r="BE482" i="2"/>
  <c r="BF482" i="2"/>
  <c r="BG482" i="2"/>
  <c r="BH482" i="2"/>
  <c r="BI482" i="2"/>
  <c r="BJ482" i="2"/>
  <c r="BK482" i="2"/>
  <c r="BL482" i="2"/>
  <c r="BM482" i="2"/>
  <c r="BN482" i="2"/>
  <c r="BO482" i="2"/>
  <c r="BP482" i="2"/>
  <c r="BQ482" i="2"/>
  <c r="BR482" i="2"/>
  <c r="BS482" i="2"/>
  <c r="BT482" i="2"/>
  <c r="BU482" i="2"/>
  <c r="BV482" i="2"/>
  <c r="BW482" i="2"/>
  <c r="BX482" i="2"/>
  <c r="BY482" i="2"/>
  <c r="BZ482" i="2"/>
  <c r="CA482" i="2"/>
  <c r="CB482" i="2"/>
  <c r="CC482" i="2"/>
  <c r="CD482" i="2"/>
  <c r="CE482" i="2"/>
  <c r="CF482" i="2"/>
  <c r="CG482" i="2"/>
  <c r="CH482" i="2"/>
  <c r="CI482" i="2"/>
  <c r="CJ482" i="2"/>
  <c r="CK482" i="2"/>
  <c r="CL482" i="2"/>
  <c r="CM482" i="2"/>
  <c r="CN482" i="2"/>
  <c r="CO482" i="2"/>
  <c r="CP482" i="2"/>
  <c r="A483" i="2"/>
  <c r="B483" i="2"/>
  <c r="C483" i="2"/>
  <c r="D483" i="2"/>
  <c r="E483" i="2"/>
  <c r="F483" i="2"/>
  <c r="G483" i="2"/>
  <c r="H483" i="2"/>
  <c r="I483" i="2"/>
  <c r="J483" i="2"/>
  <c r="K483" i="2"/>
  <c r="L483" i="2"/>
  <c r="M483" i="2"/>
  <c r="N483" i="2"/>
  <c r="O483" i="2"/>
  <c r="Q483" i="2"/>
  <c r="R483" i="2"/>
  <c r="S483" i="2"/>
  <c r="T483" i="2"/>
  <c r="U483" i="2"/>
  <c r="W483" i="2"/>
  <c r="X483" i="2"/>
  <c r="Y483" i="2"/>
  <c r="AA483" i="2"/>
  <c r="AB483" i="2"/>
  <c r="AC483" i="2"/>
  <c r="AD483" i="2"/>
  <c r="AE483" i="2"/>
  <c r="AF483" i="2"/>
  <c r="AG483" i="2"/>
  <c r="AH483" i="2"/>
  <c r="AI483" i="2"/>
  <c r="AJ483" i="2"/>
  <c r="AK483" i="2"/>
  <c r="AL483" i="2"/>
  <c r="AM483" i="2"/>
  <c r="AN483" i="2"/>
  <c r="AO483" i="2"/>
  <c r="AP483" i="2"/>
  <c r="AQ483" i="2"/>
  <c r="AR483" i="2"/>
  <c r="AS483" i="2"/>
  <c r="AT483" i="2"/>
  <c r="AU483" i="2"/>
  <c r="AV483" i="2"/>
  <c r="AX483" i="2"/>
  <c r="AY483" i="2"/>
  <c r="AZ483" i="2"/>
  <c r="BA483" i="2"/>
  <c r="BB483" i="2"/>
  <c r="BC483" i="2"/>
  <c r="BD483" i="2"/>
  <c r="BE483" i="2"/>
  <c r="BF483" i="2"/>
  <c r="BG483" i="2"/>
  <c r="BH483" i="2"/>
  <c r="BI483" i="2"/>
  <c r="BJ483" i="2"/>
  <c r="BK483" i="2"/>
  <c r="BL483" i="2"/>
  <c r="BM483" i="2"/>
  <c r="BN483" i="2"/>
  <c r="BO483" i="2"/>
  <c r="BP483" i="2"/>
  <c r="BQ483" i="2"/>
  <c r="BR483" i="2"/>
  <c r="BS483" i="2"/>
  <c r="BT483" i="2"/>
  <c r="BU483" i="2"/>
  <c r="BV483" i="2"/>
  <c r="BW483" i="2"/>
  <c r="BX483" i="2"/>
  <c r="BY483" i="2"/>
  <c r="BZ483" i="2"/>
  <c r="CA483" i="2"/>
  <c r="CB483" i="2"/>
  <c r="CC483" i="2"/>
  <c r="CD483" i="2"/>
  <c r="CE483" i="2"/>
  <c r="CF483" i="2"/>
  <c r="CG483" i="2"/>
  <c r="CH483" i="2"/>
  <c r="CI483" i="2"/>
  <c r="CJ483" i="2"/>
  <c r="CK483" i="2"/>
  <c r="CL483" i="2"/>
  <c r="CM483" i="2"/>
  <c r="CN483" i="2"/>
  <c r="CO483" i="2"/>
  <c r="CP483" i="2"/>
  <c r="A484" i="2"/>
  <c r="B484" i="2"/>
  <c r="C484" i="2"/>
  <c r="D484" i="2"/>
  <c r="E484" i="2"/>
  <c r="F484" i="2"/>
  <c r="G484" i="2"/>
  <c r="H484" i="2"/>
  <c r="I484" i="2"/>
  <c r="J484" i="2"/>
  <c r="K484" i="2"/>
  <c r="L484" i="2"/>
  <c r="M484" i="2"/>
  <c r="N484" i="2"/>
  <c r="O484" i="2"/>
  <c r="Q484" i="2"/>
  <c r="R484" i="2"/>
  <c r="S484" i="2"/>
  <c r="T484" i="2"/>
  <c r="U484" i="2"/>
  <c r="W484" i="2"/>
  <c r="X484" i="2"/>
  <c r="Y484" i="2"/>
  <c r="AA484" i="2"/>
  <c r="AB484" i="2"/>
  <c r="AC484" i="2"/>
  <c r="AD484" i="2"/>
  <c r="AE484" i="2"/>
  <c r="AF484" i="2"/>
  <c r="AG484" i="2"/>
  <c r="AH484" i="2"/>
  <c r="AI484" i="2"/>
  <c r="AJ484" i="2"/>
  <c r="AK484" i="2"/>
  <c r="AL484" i="2"/>
  <c r="AM484" i="2"/>
  <c r="AN484" i="2"/>
  <c r="AO484" i="2"/>
  <c r="AP484" i="2"/>
  <c r="AQ484" i="2"/>
  <c r="AR484" i="2"/>
  <c r="AS484" i="2"/>
  <c r="AT484" i="2"/>
  <c r="AU484" i="2"/>
  <c r="AV484" i="2"/>
  <c r="AX484" i="2"/>
  <c r="AY484" i="2"/>
  <c r="AZ484" i="2"/>
  <c r="BA484" i="2"/>
  <c r="BB484" i="2"/>
  <c r="BC484" i="2"/>
  <c r="BD484" i="2"/>
  <c r="BE484" i="2"/>
  <c r="BF484" i="2"/>
  <c r="BG484" i="2"/>
  <c r="BH484" i="2"/>
  <c r="BI484" i="2"/>
  <c r="BJ484" i="2"/>
  <c r="BK484" i="2"/>
  <c r="BL484" i="2"/>
  <c r="BM484" i="2"/>
  <c r="BN484" i="2"/>
  <c r="BO484" i="2"/>
  <c r="BP484" i="2"/>
  <c r="BQ484" i="2"/>
  <c r="BR484" i="2"/>
  <c r="BS484" i="2"/>
  <c r="BT484" i="2"/>
  <c r="BU484" i="2"/>
  <c r="BV484" i="2"/>
  <c r="BW484" i="2"/>
  <c r="BX484" i="2"/>
  <c r="BY484" i="2"/>
  <c r="BZ484" i="2"/>
  <c r="CA484" i="2"/>
  <c r="CB484" i="2"/>
  <c r="CC484" i="2"/>
  <c r="CD484" i="2"/>
  <c r="CE484" i="2"/>
  <c r="CF484" i="2"/>
  <c r="CG484" i="2"/>
  <c r="CH484" i="2"/>
  <c r="CI484" i="2"/>
  <c r="CJ484" i="2"/>
  <c r="CK484" i="2"/>
  <c r="CL484" i="2"/>
  <c r="CM484" i="2"/>
  <c r="CN484" i="2"/>
  <c r="CO484" i="2"/>
  <c r="CP484" i="2"/>
  <c r="A485" i="2"/>
  <c r="B485" i="2"/>
  <c r="C485" i="2"/>
  <c r="D485" i="2"/>
  <c r="E485" i="2"/>
  <c r="F485" i="2"/>
  <c r="G485" i="2"/>
  <c r="H485" i="2"/>
  <c r="I485" i="2"/>
  <c r="J485" i="2"/>
  <c r="K485" i="2"/>
  <c r="L485" i="2"/>
  <c r="M485" i="2"/>
  <c r="N485" i="2"/>
  <c r="O485" i="2"/>
  <c r="Q485" i="2"/>
  <c r="R485" i="2"/>
  <c r="S485" i="2"/>
  <c r="T485" i="2"/>
  <c r="U485" i="2"/>
  <c r="W485" i="2"/>
  <c r="X485" i="2"/>
  <c r="Y485" i="2"/>
  <c r="AA485" i="2"/>
  <c r="AB485" i="2"/>
  <c r="AC485" i="2"/>
  <c r="AD485" i="2"/>
  <c r="AE485" i="2"/>
  <c r="AF485" i="2"/>
  <c r="AG485" i="2"/>
  <c r="AH485" i="2"/>
  <c r="AI485" i="2"/>
  <c r="AJ485" i="2"/>
  <c r="AK485" i="2"/>
  <c r="AL485" i="2"/>
  <c r="AM485" i="2"/>
  <c r="AN485" i="2"/>
  <c r="AO485" i="2"/>
  <c r="AP485" i="2"/>
  <c r="AQ485" i="2"/>
  <c r="AR485" i="2"/>
  <c r="AS485" i="2"/>
  <c r="AT485" i="2"/>
  <c r="AU485" i="2"/>
  <c r="AV485" i="2"/>
  <c r="AX485" i="2"/>
  <c r="AY485" i="2"/>
  <c r="AZ485" i="2"/>
  <c r="BA485" i="2"/>
  <c r="BB485" i="2"/>
  <c r="BC485" i="2"/>
  <c r="BD485" i="2"/>
  <c r="BE485" i="2"/>
  <c r="BF485" i="2"/>
  <c r="BG485" i="2"/>
  <c r="BH485" i="2"/>
  <c r="BI485" i="2"/>
  <c r="BJ485" i="2"/>
  <c r="BK485" i="2"/>
  <c r="BL485" i="2"/>
  <c r="BM485" i="2"/>
  <c r="BN485" i="2"/>
  <c r="BO485" i="2"/>
  <c r="BP485" i="2"/>
  <c r="BQ485" i="2"/>
  <c r="BR485" i="2"/>
  <c r="BS485" i="2"/>
  <c r="BT485" i="2"/>
  <c r="BU485" i="2"/>
  <c r="BV485" i="2"/>
  <c r="BW485" i="2"/>
  <c r="BX485" i="2"/>
  <c r="BY485" i="2"/>
  <c r="BZ485" i="2"/>
  <c r="CA485" i="2"/>
  <c r="CB485" i="2"/>
  <c r="CC485" i="2"/>
  <c r="CD485" i="2"/>
  <c r="CE485" i="2"/>
  <c r="CF485" i="2"/>
  <c r="CG485" i="2"/>
  <c r="CH485" i="2"/>
  <c r="CI485" i="2"/>
  <c r="CJ485" i="2"/>
  <c r="CK485" i="2"/>
  <c r="CL485" i="2"/>
  <c r="CM485" i="2"/>
  <c r="CN485" i="2"/>
  <c r="CO485" i="2"/>
  <c r="CP485" i="2"/>
  <c r="A486" i="2"/>
  <c r="B486" i="2"/>
  <c r="C486" i="2"/>
  <c r="D486" i="2"/>
  <c r="E486" i="2"/>
  <c r="F486" i="2"/>
  <c r="G486" i="2"/>
  <c r="H486" i="2"/>
  <c r="I486" i="2"/>
  <c r="J486" i="2"/>
  <c r="K486" i="2"/>
  <c r="L486" i="2"/>
  <c r="M486" i="2"/>
  <c r="N486" i="2"/>
  <c r="O486" i="2"/>
  <c r="Q486" i="2"/>
  <c r="R486" i="2"/>
  <c r="S486" i="2"/>
  <c r="T486" i="2"/>
  <c r="U486" i="2"/>
  <c r="W486" i="2"/>
  <c r="X486" i="2"/>
  <c r="Y486" i="2"/>
  <c r="AA486" i="2"/>
  <c r="AB486" i="2"/>
  <c r="AC486" i="2"/>
  <c r="AD486" i="2"/>
  <c r="AE486" i="2"/>
  <c r="AF486" i="2"/>
  <c r="AG486" i="2"/>
  <c r="AH486" i="2"/>
  <c r="AI486" i="2"/>
  <c r="AJ486" i="2"/>
  <c r="AK486" i="2"/>
  <c r="AL486" i="2"/>
  <c r="AM486" i="2"/>
  <c r="AN486" i="2"/>
  <c r="AO486" i="2"/>
  <c r="AP486" i="2"/>
  <c r="AQ486" i="2"/>
  <c r="AR486" i="2"/>
  <c r="AS486" i="2"/>
  <c r="AT486" i="2"/>
  <c r="AU486" i="2"/>
  <c r="AV486" i="2"/>
  <c r="AX486" i="2"/>
  <c r="AY486" i="2"/>
  <c r="AZ486" i="2"/>
  <c r="BA486" i="2"/>
  <c r="BB486" i="2"/>
  <c r="BC486" i="2"/>
  <c r="BD486" i="2"/>
  <c r="BE486" i="2"/>
  <c r="BF486" i="2"/>
  <c r="BG486" i="2"/>
  <c r="BH486" i="2"/>
  <c r="BI486" i="2"/>
  <c r="BJ486" i="2"/>
  <c r="BK486" i="2"/>
  <c r="BL486" i="2"/>
  <c r="BM486" i="2"/>
  <c r="BN486" i="2"/>
  <c r="BO486" i="2"/>
  <c r="BP486" i="2"/>
  <c r="BQ486" i="2"/>
  <c r="BR486" i="2"/>
  <c r="BS486" i="2"/>
  <c r="BT486" i="2"/>
  <c r="BU486" i="2"/>
  <c r="BV486" i="2"/>
  <c r="BW486" i="2"/>
  <c r="BX486" i="2"/>
  <c r="BY486" i="2"/>
  <c r="BZ486" i="2"/>
  <c r="CA486" i="2"/>
  <c r="CB486" i="2"/>
  <c r="CC486" i="2"/>
  <c r="CD486" i="2"/>
  <c r="CE486" i="2"/>
  <c r="CF486" i="2"/>
  <c r="CG486" i="2"/>
  <c r="CH486" i="2"/>
  <c r="CI486" i="2"/>
  <c r="CJ486" i="2"/>
  <c r="CK486" i="2"/>
  <c r="CL486" i="2"/>
  <c r="CM486" i="2"/>
  <c r="CN486" i="2"/>
  <c r="CO486" i="2"/>
  <c r="CP486" i="2"/>
  <c r="A487" i="2"/>
  <c r="B487" i="2"/>
  <c r="C487" i="2"/>
  <c r="D487" i="2"/>
  <c r="E487" i="2"/>
  <c r="F487" i="2"/>
  <c r="G487" i="2"/>
  <c r="H487" i="2"/>
  <c r="I487" i="2"/>
  <c r="J487" i="2"/>
  <c r="K487" i="2"/>
  <c r="L487" i="2"/>
  <c r="M487" i="2"/>
  <c r="N487" i="2"/>
  <c r="O487" i="2"/>
  <c r="Q487" i="2"/>
  <c r="R487" i="2"/>
  <c r="S487" i="2"/>
  <c r="T487" i="2"/>
  <c r="U487" i="2"/>
  <c r="W487" i="2"/>
  <c r="X487" i="2"/>
  <c r="Y487" i="2"/>
  <c r="AA487" i="2"/>
  <c r="AB487" i="2"/>
  <c r="AC487" i="2"/>
  <c r="AD487" i="2"/>
  <c r="AE487" i="2"/>
  <c r="AF487" i="2"/>
  <c r="AG487" i="2"/>
  <c r="AH487" i="2"/>
  <c r="AI487" i="2"/>
  <c r="AJ487" i="2"/>
  <c r="AK487" i="2"/>
  <c r="AL487" i="2"/>
  <c r="AM487" i="2"/>
  <c r="AN487" i="2"/>
  <c r="AO487" i="2"/>
  <c r="AP487" i="2"/>
  <c r="AQ487" i="2"/>
  <c r="AR487" i="2"/>
  <c r="AS487" i="2"/>
  <c r="AT487" i="2"/>
  <c r="AU487" i="2"/>
  <c r="AV487" i="2"/>
  <c r="AX487" i="2"/>
  <c r="AY487" i="2"/>
  <c r="AZ487" i="2"/>
  <c r="BA487" i="2"/>
  <c r="BB487" i="2"/>
  <c r="BC487" i="2"/>
  <c r="BD487" i="2"/>
  <c r="BE487" i="2"/>
  <c r="BF487" i="2"/>
  <c r="BG487" i="2"/>
  <c r="BH487" i="2"/>
  <c r="BI487" i="2"/>
  <c r="BJ487" i="2"/>
  <c r="BK487" i="2"/>
  <c r="BL487" i="2"/>
  <c r="BM487" i="2"/>
  <c r="BN487" i="2"/>
  <c r="BO487" i="2"/>
  <c r="BP487" i="2"/>
  <c r="BQ487" i="2"/>
  <c r="BR487" i="2"/>
  <c r="BS487" i="2"/>
  <c r="BT487" i="2"/>
  <c r="BU487" i="2"/>
  <c r="BV487" i="2"/>
  <c r="BW487" i="2"/>
  <c r="BX487" i="2"/>
  <c r="BY487" i="2"/>
  <c r="BZ487" i="2"/>
  <c r="CA487" i="2"/>
  <c r="CB487" i="2"/>
  <c r="CC487" i="2"/>
  <c r="CD487" i="2"/>
  <c r="CE487" i="2"/>
  <c r="CF487" i="2"/>
  <c r="CG487" i="2"/>
  <c r="CH487" i="2"/>
  <c r="CI487" i="2"/>
  <c r="CJ487" i="2"/>
  <c r="CK487" i="2"/>
  <c r="CL487" i="2"/>
  <c r="CM487" i="2"/>
  <c r="CN487" i="2"/>
  <c r="CO487" i="2"/>
  <c r="CP487" i="2"/>
  <c r="A488" i="2"/>
  <c r="B488" i="2"/>
  <c r="C488" i="2"/>
  <c r="D488" i="2"/>
  <c r="E488" i="2"/>
  <c r="F488" i="2"/>
  <c r="G488" i="2"/>
  <c r="H488" i="2"/>
  <c r="I488" i="2"/>
  <c r="J488" i="2"/>
  <c r="K488" i="2"/>
  <c r="L488" i="2"/>
  <c r="M488" i="2"/>
  <c r="N488" i="2"/>
  <c r="O488" i="2"/>
  <c r="Q488" i="2"/>
  <c r="R488" i="2"/>
  <c r="S488" i="2"/>
  <c r="T488" i="2"/>
  <c r="U488" i="2"/>
  <c r="W488" i="2"/>
  <c r="X488" i="2"/>
  <c r="Y488" i="2"/>
  <c r="AA488" i="2"/>
  <c r="AB488" i="2"/>
  <c r="AC488" i="2"/>
  <c r="AD488" i="2"/>
  <c r="AE488" i="2"/>
  <c r="AF488" i="2"/>
  <c r="AG488" i="2"/>
  <c r="AH488" i="2"/>
  <c r="AI488" i="2"/>
  <c r="AJ488" i="2"/>
  <c r="AK488" i="2"/>
  <c r="AL488" i="2"/>
  <c r="AM488" i="2"/>
  <c r="AN488" i="2"/>
  <c r="AO488" i="2"/>
  <c r="AP488" i="2"/>
  <c r="AQ488" i="2"/>
  <c r="AR488" i="2"/>
  <c r="AS488" i="2"/>
  <c r="AT488" i="2"/>
  <c r="AU488" i="2"/>
  <c r="AV488" i="2"/>
  <c r="AX488" i="2"/>
  <c r="AY488" i="2"/>
  <c r="AZ488" i="2"/>
  <c r="BA488" i="2"/>
  <c r="BB488" i="2"/>
  <c r="BC488" i="2"/>
  <c r="BD488" i="2"/>
  <c r="BE488" i="2"/>
  <c r="BF488" i="2"/>
  <c r="BG488" i="2"/>
  <c r="BH488" i="2"/>
  <c r="BI488" i="2"/>
  <c r="BJ488" i="2"/>
  <c r="BK488" i="2"/>
  <c r="BL488" i="2"/>
  <c r="BM488" i="2"/>
  <c r="BN488" i="2"/>
  <c r="BO488" i="2"/>
  <c r="BP488" i="2"/>
  <c r="BQ488" i="2"/>
  <c r="BR488" i="2"/>
  <c r="BS488" i="2"/>
  <c r="BT488" i="2"/>
  <c r="BU488" i="2"/>
  <c r="BV488" i="2"/>
  <c r="BW488" i="2"/>
  <c r="BX488" i="2"/>
  <c r="BY488" i="2"/>
  <c r="BZ488" i="2"/>
  <c r="CA488" i="2"/>
  <c r="CB488" i="2"/>
  <c r="CC488" i="2"/>
  <c r="CD488" i="2"/>
  <c r="CE488" i="2"/>
  <c r="CF488" i="2"/>
  <c r="CG488" i="2"/>
  <c r="CH488" i="2"/>
  <c r="CI488" i="2"/>
  <c r="CJ488" i="2"/>
  <c r="CK488" i="2"/>
  <c r="CL488" i="2"/>
  <c r="CM488" i="2"/>
  <c r="CN488" i="2"/>
  <c r="CO488" i="2"/>
  <c r="CP488" i="2"/>
  <c r="A489" i="2"/>
  <c r="B489" i="2"/>
  <c r="C489" i="2"/>
  <c r="D489" i="2"/>
  <c r="E489" i="2"/>
  <c r="F489" i="2"/>
  <c r="G489" i="2"/>
  <c r="H489" i="2"/>
  <c r="I489" i="2"/>
  <c r="J489" i="2"/>
  <c r="K489" i="2"/>
  <c r="L489" i="2"/>
  <c r="M489" i="2"/>
  <c r="N489" i="2"/>
  <c r="O489" i="2"/>
  <c r="Q489" i="2"/>
  <c r="R489" i="2"/>
  <c r="S489" i="2"/>
  <c r="T489" i="2"/>
  <c r="U489" i="2"/>
  <c r="W489" i="2"/>
  <c r="X489" i="2"/>
  <c r="Y489" i="2"/>
  <c r="AA489" i="2"/>
  <c r="AB489" i="2"/>
  <c r="AC489" i="2"/>
  <c r="AD489" i="2"/>
  <c r="AE489" i="2"/>
  <c r="AF489" i="2"/>
  <c r="AG489" i="2"/>
  <c r="AH489" i="2"/>
  <c r="AI489" i="2"/>
  <c r="AJ489" i="2"/>
  <c r="AK489" i="2"/>
  <c r="AL489" i="2"/>
  <c r="AM489" i="2"/>
  <c r="AN489" i="2"/>
  <c r="AO489" i="2"/>
  <c r="AP489" i="2"/>
  <c r="AQ489" i="2"/>
  <c r="AR489" i="2"/>
  <c r="AS489" i="2"/>
  <c r="AT489" i="2"/>
  <c r="AU489" i="2"/>
  <c r="AV489" i="2"/>
  <c r="AX489" i="2"/>
  <c r="AY489" i="2"/>
  <c r="AZ489" i="2"/>
  <c r="BA489" i="2"/>
  <c r="BB489" i="2"/>
  <c r="BC489" i="2"/>
  <c r="BD489" i="2"/>
  <c r="BE489" i="2"/>
  <c r="BF489" i="2"/>
  <c r="BG489" i="2"/>
  <c r="BH489" i="2"/>
  <c r="BI489" i="2"/>
  <c r="BJ489" i="2"/>
  <c r="BK489" i="2"/>
  <c r="BL489" i="2"/>
  <c r="BM489" i="2"/>
  <c r="BN489" i="2"/>
  <c r="BO489" i="2"/>
  <c r="BP489" i="2"/>
  <c r="BQ489" i="2"/>
  <c r="BR489" i="2"/>
  <c r="BS489" i="2"/>
  <c r="BT489" i="2"/>
  <c r="BU489" i="2"/>
  <c r="BV489" i="2"/>
  <c r="BW489" i="2"/>
  <c r="BX489" i="2"/>
  <c r="BY489" i="2"/>
  <c r="BZ489" i="2"/>
  <c r="CA489" i="2"/>
  <c r="CB489" i="2"/>
  <c r="CC489" i="2"/>
  <c r="CD489" i="2"/>
  <c r="CE489" i="2"/>
  <c r="CF489" i="2"/>
  <c r="CG489" i="2"/>
  <c r="CH489" i="2"/>
  <c r="CI489" i="2"/>
  <c r="CJ489" i="2"/>
  <c r="CK489" i="2"/>
  <c r="CL489" i="2"/>
  <c r="CM489" i="2"/>
  <c r="CN489" i="2"/>
  <c r="CO489" i="2"/>
  <c r="CP489" i="2"/>
  <c r="A490" i="2"/>
  <c r="B490" i="2"/>
  <c r="C490" i="2"/>
  <c r="D490" i="2"/>
  <c r="E490" i="2"/>
  <c r="F490" i="2"/>
  <c r="G490" i="2"/>
  <c r="H490" i="2"/>
  <c r="I490" i="2"/>
  <c r="J490" i="2"/>
  <c r="K490" i="2"/>
  <c r="L490" i="2"/>
  <c r="M490" i="2"/>
  <c r="N490" i="2"/>
  <c r="O490" i="2"/>
  <c r="Q490" i="2"/>
  <c r="R490" i="2"/>
  <c r="S490" i="2"/>
  <c r="T490" i="2"/>
  <c r="U490" i="2"/>
  <c r="W490" i="2"/>
  <c r="X490" i="2"/>
  <c r="Y490" i="2"/>
  <c r="AA490" i="2"/>
  <c r="AB490" i="2"/>
  <c r="AC490" i="2"/>
  <c r="AD490" i="2"/>
  <c r="AE490" i="2"/>
  <c r="AF490" i="2"/>
  <c r="AG490" i="2"/>
  <c r="AH490" i="2"/>
  <c r="AI490" i="2"/>
  <c r="AJ490" i="2"/>
  <c r="AK490" i="2"/>
  <c r="AL490" i="2"/>
  <c r="AM490" i="2"/>
  <c r="AN490" i="2"/>
  <c r="AO490" i="2"/>
  <c r="AP490" i="2"/>
  <c r="AQ490" i="2"/>
  <c r="AR490" i="2"/>
  <c r="AS490" i="2"/>
  <c r="AT490" i="2"/>
  <c r="AU490" i="2"/>
  <c r="AV490" i="2"/>
  <c r="AX490" i="2"/>
  <c r="AY490" i="2"/>
  <c r="AZ490" i="2"/>
  <c r="BA490" i="2"/>
  <c r="BB490" i="2"/>
  <c r="BC490" i="2"/>
  <c r="BD490" i="2"/>
  <c r="BE490" i="2"/>
  <c r="BF490" i="2"/>
  <c r="BG490" i="2"/>
  <c r="BH490" i="2"/>
  <c r="BI490" i="2"/>
  <c r="BJ490" i="2"/>
  <c r="BK490" i="2"/>
  <c r="BL490" i="2"/>
  <c r="BM490" i="2"/>
  <c r="BN490" i="2"/>
  <c r="BO490" i="2"/>
  <c r="BP490" i="2"/>
  <c r="BQ490" i="2"/>
  <c r="BR490" i="2"/>
  <c r="BS490" i="2"/>
  <c r="BT490" i="2"/>
  <c r="BU490" i="2"/>
  <c r="BV490" i="2"/>
  <c r="BW490" i="2"/>
  <c r="BX490" i="2"/>
  <c r="BY490" i="2"/>
  <c r="BZ490" i="2"/>
  <c r="CA490" i="2"/>
  <c r="CB490" i="2"/>
  <c r="CC490" i="2"/>
  <c r="CD490" i="2"/>
  <c r="CE490" i="2"/>
  <c r="CF490" i="2"/>
  <c r="CG490" i="2"/>
  <c r="CH490" i="2"/>
  <c r="CI490" i="2"/>
  <c r="CJ490" i="2"/>
  <c r="CK490" i="2"/>
  <c r="CL490" i="2"/>
  <c r="CM490" i="2"/>
  <c r="CN490" i="2"/>
  <c r="CO490" i="2"/>
  <c r="CP490" i="2"/>
  <c r="A491" i="2"/>
  <c r="B491" i="2"/>
  <c r="C491" i="2"/>
  <c r="D491" i="2"/>
  <c r="E491" i="2"/>
  <c r="F491" i="2"/>
  <c r="G491" i="2"/>
  <c r="H491" i="2"/>
  <c r="I491" i="2"/>
  <c r="J491" i="2"/>
  <c r="K491" i="2"/>
  <c r="L491" i="2"/>
  <c r="M491" i="2"/>
  <c r="N491" i="2"/>
  <c r="O491" i="2"/>
  <c r="Q491" i="2"/>
  <c r="R491" i="2"/>
  <c r="S491" i="2"/>
  <c r="T491" i="2"/>
  <c r="U491" i="2"/>
  <c r="W491" i="2"/>
  <c r="X491" i="2"/>
  <c r="Y491" i="2"/>
  <c r="AA491" i="2"/>
  <c r="AB491" i="2"/>
  <c r="AC491" i="2"/>
  <c r="AD491" i="2"/>
  <c r="AE491" i="2"/>
  <c r="AF491" i="2"/>
  <c r="AG491" i="2"/>
  <c r="AH491" i="2"/>
  <c r="AI491" i="2"/>
  <c r="AJ491" i="2"/>
  <c r="AK491" i="2"/>
  <c r="AL491" i="2"/>
  <c r="AM491" i="2"/>
  <c r="AN491" i="2"/>
  <c r="AO491" i="2"/>
  <c r="AP491" i="2"/>
  <c r="AQ491" i="2"/>
  <c r="AR491" i="2"/>
  <c r="AS491" i="2"/>
  <c r="AT491" i="2"/>
  <c r="AU491" i="2"/>
  <c r="AV491" i="2"/>
  <c r="AX491" i="2"/>
  <c r="AY491" i="2"/>
  <c r="AZ491" i="2"/>
  <c r="BA491" i="2"/>
  <c r="BB491" i="2"/>
  <c r="BC491" i="2"/>
  <c r="BD491" i="2"/>
  <c r="BE491" i="2"/>
  <c r="BF491" i="2"/>
  <c r="BG491" i="2"/>
  <c r="BH491" i="2"/>
  <c r="BI491" i="2"/>
  <c r="BJ491" i="2"/>
  <c r="BK491" i="2"/>
  <c r="BL491" i="2"/>
  <c r="BM491" i="2"/>
  <c r="BN491" i="2"/>
  <c r="BO491" i="2"/>
  <c r="BP491" i="2"/>
  <c r="BQ491" i="2"/>
  <c r="BR491" i="2"/>
  <c r="BS491" i="2"/>
  <c r="BT491" i="2"/>
  <c r="BU491" i="2"/>
  <c r="BV491" i="2"/>
  <c r="BW491" i="2"/>
  <c r="BX491" i="2"/>
  <c r="BY491" i="2"/>
  <c r="BZ491" i="2"/>
  <c r="CA491" i="2"/>
  <c r="CB491" i="2"/>
  <c r="CC491" i="2"/>
  <c r="CD491" i="2"/>
  <c r="CE491" i="2"/>
  <c r="CF491" i="2"/>
  <c r="CG491" i="2"/>
  <c r="CH491" i="2"/>
  <c r="CI491" i="2"/>
  <c r="CJ491" i="2"/>
  <c r="CK491" i="2"/>
  <c r="CL491" i="2"/>
  <c r="CM491" i="2"/>
  <c r="CN491" i="2"/>
  <c r="CO491" i="2"/>
  <c r="CP491" i="2"/>
  <c r="A492" i="2"/>
  <c r="B492" i="2"/>
  <c r="C492" i="2"/>
  <c r="D492" i="2"/>
  <c r="E492" i="2"/>
  <c r="F492" i="2"/>
  <c r="G492" i="2"/>
  <c r="H492" i="2"/>
  <c r="I492" i="2"/>
  <c r="J492" i="2"/>
  <c r="K492" i="2"/>
  <c r="L492" i="2"/>
  <c r="M492" i="2"/>
  <c r="N492" i="2"/>
  <c r="O492" i="2"/>
  <c r="Q492" i="2"/>
  <c r="R492" i="2"/>
  <c r="S492" i="2"/>
  <c r="T492" i="2"/>
  <c r="U492" i="2"/>
  <c r="W492" i="2"/>
  <c r="X492" i="2"/>
  <c r="Y492" i="2"/>
  <c r="AA492" i="2"/>
  <c r="AB492" i="2"/>
  <c r="AC492" i="2"/>
  <c r="AD492" i="2"/>
  <c r="AE492" i="2"/>
  <c r="AF492" i="2"/>
  <c r="AG492" i="2"/>
  <c r="AH492" i="2"/>
  <c r="AI492" i="2"/>
  <c r="AJ492" i="2"/>
  <c r="AK492" i="2"/>
  <c r="AL492" i="2"/>
  <c r="AM492" i="2"/>
  <c r="AN492" i="2"/>
  <c r="AO492" i="2"/>
  <c r="AP492" i="2"/>
  <c r="AQ492" i="2"/>
  <c r="AR492" i="2"/>
  <c r="AS492" i="2"/>
  <c r="AT492" i="2"/>
  <c r="AU492" i="2"/>
  <c r="AV492" i="2"/>
  <c r="AX492" i="2"/>
  <c r="AY492" i="2"/>
  <c r="AZ492" i="2"/>
  <c r="BA492" i="2"/>
  <c r="BB492" i="2"/>
  <c r="BC492" i="2"/>
  <c r="BD492" i="2"/>
  <c r="BE492" i="2"/>
  <c r="BF492" i="2"/>
  <c r="BG492" i="2"/>
  <c r="BH492" i="2"/>
  <c r="BI492" i="2"/>
  <c r="BJ492" i="2"/>
  <c r="BK492" i="2"/>
  <c r="BL492" i="2"/>
  <c r="BM492" i="2"/>
  <c r="BN492" i="2"/>
  <c r="BO492" i="2"/>
  <c r="BP492" i="2"/>
  <c r="BQ492" i="2"/>
  <c r="BR492" i="2"/>
  <c r="BS492" i="2"/>
  <c r="BT492" i="2"/>
  <c r="BU492" i="2"/>
  <c r="BV492" i="2"/>
  <c r="BW492" i="2"/>
  <c r="BX492" i="2"/>
  <c r="BY492" i="2"/>
  <c r="BZ492" i="2"/>
  <c r="CA492" i="2"/>
  <c r="CB492" i="2"/>
  <c r="CC492" i="2"/>
  <c r="CD492" i="2"/>
  <c r="CE492" i="2"/>
  <c r="CF492" i="2"/>
  <c r="CG492" i="2"/>
  <c r="CH492" i="2"/>
  <c r="CI492" i="2"/>
  <c r="CJ492" i="2"/>
  <c r="CK492" i="2"/>
  <c r="CL492" i="2"/>
  <c r="CM492" i="2"/>
  <c r="CN492" i="2"/>
  <c r="CO492" i="2"/>
  <c r="CP492" i="2"/>
  <c r="A493" i="2"/>
  <c r="B493" i="2"/>
  <c r="C493" i="2"/>
  <c r="D493" i="2"/>
  <c r="E493" i="2"/>
  <c r="F493" i="2"/>
  <c r="G493" i="2"/>
  <c r="H493" i="2"/>
  <c r="I493" i="2"/>
  <c r="J493" i="2"/>
  <c r="K493" i="2"/>
  <c r="L493" i="2"/>
  <c r="M493" i="2"/>
  <c r="N493" i="2"/>
  <c r="O493" i="2"/>
  <c r="Q493" i="2"/>
  <c r="R493" i="2"/>
  <c r="S493" i="2"/>
  <c r="T493" i="2"/>
  <c r="U493" i="2"/>
  <c r="W493" i="2"/>
  <c r="X493" i="2"/>
  <c r="Y493" i="2"/>
  <c r="AA493" i="2"/>
  <c r="AB493" i="2"/>
  <c r="AC493" i="2"/>
  <c r="AD493" i="2"/>
  <c r="AE493" i="2"/>
  <c r="AF493" i="2"/>
  <c r="AG493" i="2"/>
  <c r="AH493" i="2"/>
  <c r="AI493" i="2"/>
  <c r="AJ493" i="2"/>
  <c r="AK493" i="2"/>
  <c r="AL493" i="2"/>
  <c r="AM493" i="2"/>
  <c r="AN493" i="2"/>
  <c r="AO493" i="2"/>
  <c r="AP493" i="2"/>
  <c r="AQ493" i="2"/>
  <c r="AR493" i="2"/>
  <c r="AS493" i="2"/>
  <c r="AT493" i="2"/>
  <c r="AU493" i="2"/>
  <c r="AV493" i="2"/>
  <c r="AX493" i="2"/>
  <c r="AY493" i="2"/>
  <c r="AZ493" i="2"/>
  <c r="BA493" i="2"/>
  <c r="BB493" i="2"/>
  <c r="BC493" i="2"/>
  <c r="BD493" i="2"/>
  <c r="BE493" i="2"/>
  <c r="BF493" i="2"/>
  <c r="BG493" i="2"/>
  <c r="BH493" i="2"/>
  <c r="BI493" i="2"/>
  <c r="BJ493" i="2"/>
  <c r="BK493" i="2"/>
  <c r="BL493" i="2"/>
  <c r="BM493" i="2"/>
  <c r="BN493" i="2"/>
  <c r="BO493" i="2"/>
  <c r="BP493" i="2"/>
  <c r="BQ493" i="2"/>
  <c r="BR493" i="2"/>
  <c r="BS493" i="2"/>
  <c r="BT493" i="2"/>
  <c r="BU493" i="2"/>
  <c r="BV493" i="2"/>
  <c r="BW493" i="2"/>
  <c r="BX493" i="2"/>
  <c r="BY493" i="2"/>
  <c r="BZ493" i="2"/>
  <c r="CA493" i="2"/>
  <c r="CB493" i="2"/>
  <c r="CC493" i="2"/>
  <c r="CD493" i="2"/>
  <c r="CE493" i="2"/>
  <c r="CF493" i="2"/>
  <c r="CG493" i="2"/>
  <c r="CH493" i="2"/>
  <c r="CI493" i="2"/>
  <c r="CJ493" i="2"/>
  <c r="CK493" i="2"/>
  <c r="CL493" i="2"/>
  <c r="CM493" i="2"/>
  <c r="CN493" i="2"/>
  <c r="CO493" i="2"/>
  <c r="CP493" i="2"/>
  <c r="A494" i="2"/>
  <c r="B494" i="2"/>
  <c r="C494" i="2"/>
  <c r="D494" i="2"/>
  <c r="E494" i="2"/>
  <c r="F494" i="2"/>
  <c r="G494" i="2"/>
  <c r="H494" i="2"/>
  <c r="I494" i="2"/>
  <c r="J494" i="2"/>
  <c r="K494" i="2"/>
  <c r="L494" i="2"/>
  <c r="M494" i="2"/>
  <c r="N494" i="2"/>
  <c r="O494" i="2"/>
  <c r="Q494" i="2"/>
  <c r="R494" i="2"/>
  <c r="S494" i="2"/>
  <c r="T494" i="2"/>
  <c r="U494" i="2"/>
  <c r="W494" i="2"/>
  <c r="X494" i="2"/>
  <c r="Y494" i="2"/>
  <c r="AA494" i="2"/>
  <c r="AB494" i="2"/>
  <c r="AC494" i="2"/>
  <c r="AD494" i="2"/>
  <c r="AE494" i="2"/>
  <c r="AF494" i="2"/>
  <c r="AG494" i="2"/>
  <c r="AH494" i="2"/>
  <c r="AI494" i="2"/>
  <c r="AJ494" i="2"/>
  <c r="AK494" i="2"/>
  <c r="AL494" i="2"/>
  <c r="AM494" i="2"/>
  <c r="AN494" i="2"/>
  <c r="AO494" i="2"/>
  <c r="AP494" i="2"/>
  <c r="AQ494" i="2"/>
  <c r="AR494" i="2"/>
  <c r="AS494" i="2"/>
  <c r="AT494" i="2"/>
  <c r="AU494" i="2"/>
  <c r="AV494" i="2"/>
  <c r="AX494" i="2"/>
  <c r="AY494" i="2"/>
  <c r="AZ494" i="2"/>
  <c r="BA494" i="2"/>
  <c r="BB494" i="2"/>
  <c r="BC494" i="2"/>
  <c r="BD494" i="2"/>
  <c r="BE494" i="2"/>
  <c r="BF494" i="2"/>
  <c r="BG494" i="2"/>
  <c r="BH494" i="2"/>
  <c r="BI494" i="2"/>
  <c r="BJ494" i="2"/>
  <c r="BK494" i="2"/>
  <c r="BL494" i="2"/>
  <c r="BM494" i="2"/>
  <c r="BN494" i="2"/>
  <c r="BO494" i="2"/>
  <c r="BP494" i="2"/>
  <c r="BQ494" i="2"/>
  <c r="BR494" i="2"/>
  <c r="BS494" i="2"/>
  <c r="BT494" i="2"/>
  <c r="BU494" i="2"/>
  <c r="BV494" i="2"/>
  <c r="BW494" i="2"/>
  <c r="BX494" i="2"/>
  <c r="BY494" i="2"/>
  <c r="BZ494" i="2"/>
  <c r="CA494" i="2"/>
  <c r="CB494" i="2"/>
  <c r="CC494" i="2"/>
  <c r="CD494" i="2"/>
  <c r="CE494" i="2"/>
  <c r="CF494" i="2"/>
  <c r="CG494" i="2"/>
  <c r="CH494" i="2"/>
  <c r="CI494" i="2"/>
  <c r="CJ494" i="2"/>
  <c r="CK494" i="2"/>
  <c r="CL494" i="2"/>
  <c r="CM494" i="2"/>
  <c r="CN494" i="2"/>
  <c r="CO494" i="2"/>
  <c r="CP494" i="2"/>
  <c r="A495" i="2"/>
  <c r="B495" i="2"/>
  <c r="C495" i="2"/>
  <c r="D495" i="2"/>
  <c r="E495" i="2"/>
  <c r="F495" i="2"/>
  <c r="G495" i="2"/>
  <c r="H495" i="2"/>
  <c r="I495" i="2"/>
  <c r="J495" i="2"/>
  <c r="K495" i="2"/>
  <c r="L495" i="2"/>
  <c r="M495" i="2"/>
  <c r="N495" i="2"/>
  <c r="O495" i="2"/>
  <c r="Q495" i="2"/>
  <c r="R495" i="2"/>
  <c r="S495" i="2"/>
  <c r="T495" i="2"/>
  <c r="U495" i="2"/>
  <c r="W495" i="2"/>
  <c r="X495" i="2"/>
  <c r="Y495" i="2"/>
  <c r="AA495" i="2"/>
  <c r="AB495" i="2"/>
  <c r="AC495" i="2"/>
  <c r="AD495" i="2"/>
  <c r="AE495" i="2"/>
  <c r="AF495" i="2"/>
  <c r="AG495" i="2"/>
  <c r="AH495" i="2"/>
  <c r="AI495" i="2"/>
  <c r="AJ495" i="2"/>
  <c r="AK495" i="2"/>
  <c r="AL495" i="2"/>
  <c r="AM495" i="2"/>
  <c r="AN495" i="2"/>
  <c r="AO495" i="2"/>
  <c r="AP495" i="2"/>
  <c r="AQ495" i="2"/>
  <c r="AR495" i="2"/>
  <c r="AS495" i="2"/>
  <c r="AT495" i="2"/>
  <c r="AU495" i="2"/>
  <c r="AV495" i="2"/>
  <c r="AX495" i="2"/>
  <c r="AY495" i="2"/>
  <c r="AZ495" i="2"/>
  <c r="BA495" i="2"/>
  <c r="BB495" i="2"/>
  <c r="BC495" i="2"/>
  <c r="BD495" i="2"/>
  <c r="BE495" i="2"/>
  <c r="BF495" i="2"/>
  <c r="BG495" i="2"/>
  <c r="BH495" i="2"/>
  <c r="BI495" i="2"/>
  <c r="BJ495" i="2"/>
  <c r="BK495" i="2"/>
  <c r="BL495" i="2"/>
  <c r="BM495" i="2"/>
  <c r="BN495" i="2"/>
  <c r="BO495" i="2"/>
  <c r="BP495" i="2"/>
  <c r="BQ495" i="2"/>
  <c r="BR495" i="2"/>
  <c r="BS495" i="2"/>
  <c r="BT495" i="2"/>
  <c r="BU495" i="2"/>
  <c r="BV495" i="2"/>
  <c r="BW495" i="2"/>
  <c r="BX495" i="2"/>
  <c r="BY495" i="2"/>
  <c r="BZ495" i="2"/>
  <c r="CA495" i="2"/>
  <c r="CB495" i="2"/>
  <c r="CC495" i="2"/>
  <c r="CD495" i="2"/>
  <c r="CE495" i="2"/>
  <c r="CF495" i="2"/>
  <c r="CG495" i="2"/>
  <c r="CH495" i="2"/>
  <c r="CI495" i="2"/>
  <c r="CJ495" i="2"/>
  <c r="CK495" i="2"/>
  <c r="CL495" i="2"/>
  <c r="CM495" i="2"/>
  <c r="CN495" i="2"/>
  <c r="CO495" i="2"/>
  <c r="CP495" i="2"/>
  <c r="A496" i="2"/>
  <c r="B496" i="2"/>
  <c r="C496" i="2"/>
  <c r="D496" i="2"/>
  <c r="E496" i="2"/>
  <c r="F496" i="2"/>
  <c r="G496" i="2"/>
  <c r="H496" i="2"/>
  <c r="I496" i="2"/>
  <c r="J496" i="2"/>
  <c r="K496" i="2"/>
  <c r="L496" i="2"/>
  <c r="M496" i="2"/>
  <c r="N496" i="2"/>
  <c r="O496" i="2"/>
  <c r="Q496" i="2"/>
  <c r="R496" i="2"/>
  <c r="S496" i="2"/>
  <c r="T496" i="2"/>
  <c r="U496" i="2"/>
  <c r="W496" i="2"/>
  <c r="X496" i="2"/>
  <c r="Y496" i="2"/>
  <c r="AA496" i="2"/>
  <c r="AB496" i="2"/>
  <c r="AC496" i="2"/>
  <c r="AD496" i="2"/>
  <c r="AE496" i="2"/>
  <c r="AF496" i="2"/>
  <c r="AG496" i="2"/>
  <c r="AH496" i="2"/>
  <c r="AI496" i="2"/>
  <c r="AJ496" i="2"/>
  <c r="AK496" i="2"/>
  <c r="AL496" i="2"/>
  <c r="AM496" i="2"/>
  <c r="AN496" i="2"/>
  <c r="AO496" i="2"/>
  <c r="AP496" i="2"/>
  <c r="AQ496" i="2"/>
  <c r="AR496" i="2"/>
  <c r="AS496" i="2"/>
  <c r="AT496" i="2"/>
  <c r="AU496" i="2"/>
  <c r="AV496" i="2"/>
  <c r="AX496" i="2"/>
  <c r="AY496" i="2"/>
  <c r="AZ496" i="2"/>
  <c r="BA496" i="2"/>
  <c r="BB496" i="2"/>
  <c r="BC496" i="2"/>
  <c r="BD496" i="2"/>
  <c r="BE496" i="2"/>
  <c r="BF496" i="2"/>
  <c r="BG496" i="2"/>
  <c r="BH496" i="2"/>
  <c r="BI496" i="2"/>
  <c r="BJ496" i="2"/>
  <c r="BK496" i="2"/>
  <c r="BL496" i="2"/>
  <c r="BM496" i="2"/>
  <c r="BN496" i="2"/>
  <c r="BO496" i="2"/>
  <c r="BP496" i="2"/>
  <c r="BQ496" i="2"/>
  <c r="BR496" i="2"/>
  <c r="BS496" i="2"/>
  <c r="BT496" i="2"/>
  <c r="BU496" i="2"/>
  <c r="BV496" i="2"/>
  <c r="BW496" i="2"/>
  <c r="BX496" i="2"/>
  <c r="BY496" i="2"/>
  <c r="BZ496" i="2"/>
  <c r="CA496" i="2"/>
  <c r="CB496" i="2"/>
  <c r="CC496" i="2"/>
  <c r="CD496" i="2"/>
  <c r="CE496" i="2"/>
  <c r="CF496" i="2"/>
  <c r="CG496" i="2"/>
  <c r="CH496" i="2"/>
  <c r="CI496" i="2"/>
  <c r="CJ496" i="2"/>
  <c r="CK496" i="2"/>
  <c r="CL496" i="2"/>
  <c r="CM496" i="2"/>
  <c r="CN496" i="2"/>
  <c r="CO496" i="2"/>
  <c r="CP496" i="2"/>
  <c r="A497" i="2"/>
  <c r="B497" i="2"/>
  <c r="C497" i="2"/>
  <c r="D497" i="2"/>
  <c r="E497" i="2"/>
  <c r="F497" i="2"/>
  <c r="G497" i="2"/>
  <c r="H497" i="2"/>
  <c r="I497" i="2"/>
  <c r="J497" i="2"/>
  <c r="K497" i="2"/>
  <c r="L497" i="2"/>
  <c r="M497" i="2"/>
  <c r="N497" i="2"/>
  <c r="O497" i="2"/>
  <c r="Q497" i="2"/>
  <c r="R497" i="2"/>
  <c r="S497" i="2"/>
  <c r="T497" i="2"/>
  <c r="U497" i="2"/>
  <c r="W497" i="2"/>
  <c r="X497" i="2"/>
  <c r="Y497" i="2"/>
  <c r="AA497" i="2"/>
  <c r="AB497" i="2"/>
  <c r="AC497" i="2"/>
  <c r="AD497" i="2"/>
  <c r="AE497" i="2"/>
  <c r="AF497" i="2"/>
  <c r="AG497" i="2"/>
  <c r="AH497" i="2"/>
  <c r="AI497" i="2"/>
  <c r="AJ497" i="2"/>
  <c r="AK497" i="2"/>
  <c r="AL497" i="2"/>
  <c r="AM497" i="2"/>
  <c r="AN497" i="2"/>
  <c r="AO497" i="2"/>
  <c r="AP497" i="2"/>
  <c r="AQ497" i="2"/>
  <c r="AR497" i="2"/>
  <c r="AS497" i="2"/>
  <c r="AT497" i="2"/>
  <c r="AU497" i="2"/>
  <c r="AV497" i="2"/>
  <c r="AX497" i="2"/>
  <c r="AY497" i="2"/>
  <c r="AZ497" i="2"/>
  <c r="BA497" i="2"/>
  <c r="BB497" i="2"/>
  <c r="BC497" i="2"/>
  <c r="BD497" i="2"/>
  <c r="BE497" i="2"/>
  <c r="BF497" i="2"/>
  <c r="BG497" i="2"/>
  <c r="BH497" i="2"/>
  <c r="BI497" i="2"/>
  <c r="BJ497" i="2"/>
  <c r="BK497" i="2"/>
  <c r="BL497" i="2"/>
  <c r="BM497" i="2"/>
  <c r="BN497" i="2"/>
  <c r="BO497" i="2"/>
  <c r="BP497" i="2"/>
  <c r="BQ497" i="2"/>
  <c r="BR497" i="2"/>
  <c r="BS497" i="2"/>
  <c r="BT497" i="2"/>
  <c r="BU497" i="2"/>
  <c r="BV497" i="2"/>
  <c r="BW497" i="2"/>
  <c r="BX497" i="2"/>
  <c r="BY497" i="2"/>
  <c r="BZ497" i="2"/>
  <c r="CA497" i="2"/>
  <c r="CB497" i="2"/>
  <c r="CC497" i="2"/>
  <c r="CD497" i="2"/>
  <c r="CE497" i="2"/>
  <c r="CF497" i="2"/>
  <c r="CG497" i="2"/>
  <c r="CH497" i="2"/>
  <c r="CI497" i="2"/>
  <c r="CJ497" i="2"/>
  <c r="CK497" i="2"/>
  <c r="CL497" i="2"/>
  <c r="CM497" i="2"/>
  <c r="CN497" i="2"/>
  <c r="CO497" i="2"/>
  <c r="CP497" i="2"/>
  <c r="A498" i="2"/>
  <c r="B498" i="2"/>
  <c r="C498" i="2"/>
  <c r="D498" i="2"/>
  <c r="E498" i="2"/>
  <c r="F498" i="2"/>
  <c r="G498" i="2"/>
  <c r="H498" i="2"/>
  <c r="I498" i="2"/>
  <c r="J498" i="2"/>
  <c r="K498" i="2"/>
  <c r="L498" i="2"/>
  <c r="M498" i="2"/>
  <c r="N498" i="2"/>
  <c r="O498" i="2"/>
  <c r="Q498" i="2"/>
  <c r="R498" i="2"/>
  <c r="S498" i="2"/>
  <c r="T498" i="2"/>
  <c r="U498" i="2"/>
  <c r="W498" i="2"/>
  <c r="X498" i="2"/>
  <c r="Y498" i="2"/>
  <c r="AA498" i="2"/>
  <c r="AB498" i="2"/>
  <c r="AC498" i="2"/>
  <c r="AD498" i="2"/>
  <c r="AE498" i="2"/>
  <c r="AF498" i="2"/>
  <c r="AG498" i="2"/>
  <c r="AH498" i="2"/>
  <c r="AI498" i="2"/>
  <c r="AJ498" i="2"/>
  <c r="AK498" i="2"/>
  <c r="AL498" i="2"/>
  <c r="AM498" i="2"/>
  <c r="AN498" i="2"/>
  <c r="AO498" i="2"/>
  <c r="AP498" i="2"/>
  <c r="AQ498" i="2"/>
  <c r="AR498" i="2"/>
  <c r="AS498" i="2"/>
  <c r="AT498" i="2"/>
  <c r="AU498" i="2"/>
  <c r="AV498" i="2"/>
  <c r="AX498" i="2"/>
  <c r="AY498" i="2"/>
  <c r="AZ498" i="2"/>
  <c r="BA498" i="2"/>
  <c r="BB498" i="2"/>
  <c r="BC498" i="2"/>
  <c r="BD498" i="2"/>
  <c r="BE498" i="2"/>
  <c r="BF498" i="2"/>
  <c r="BG498" i="2"/>
  <c r="BH498" i="2"/>
  <c r="BI498" i="2"/>
  <c r="BJ498" i="2"/>
  <c r="BK498" i="2"/>
  <c r="BL498" i="2"/>
  <c r="BM498" i="2"/>
  <c r="BN498" i="2"/>
  <c r="BO498" i="2"/>
  <c r="BP498" i="2"/>
  <c r="BQ498" i="2"/>
  <c r="BR498" i="2"/>
  <c r="BS498" i="2"/>
  <c r="BT498" i="2"/>
  <c r="BU498" i="2"/>
  <c r="BV498" i="2"/>
  <c r="BW498" i="2"/>
  <c r="BX498" i="2"/>
  <c r="BY498" i="2"/>
  <c r="BZ498" i="2"/>
  <c r="CA498" i="2"/>
  <c r="CB498" i="2"/>
  <c r="CC498" i="2"/>
  <c r="CD498" i="2"/>
  <c r="CE498" i="2"/>
  <c r="CF498" i="2"/>
  <c r="CG498" i="2"/>
  <c r="CH498" i="2"/>
  <c r="CI498" i="2"/>
  <c r="CJ498" i="2"/>
  <c r="CK498" i="2"/>
  <c r="CL498" i="2"/>
  <c r="CM498" i="2"/>
  <c r="CN498" i="2"/>
  <c r="CO498" i="2"/>
  <c r="CP498" i="2"/>
  <c r="A499" i="2"/>
  <c r="B499" i="2"/>
  <c r="C499" i="2"/>
  <c r="D499" i="2"/>
  <c r="E499" i="2"/>
  <c r="F499" i="2"/>
  <c r="G499" i="2"/>
  <c r="H499" i="2"/>
  <c r="I499" i="2"/>
  <c r="J499" i="2"/>
  <c r="K499" i="2"/>
  <c r="L499" i="2"/>
  <c r="M499" i="2"/>
  <c r="N499" i="2"/>
  <c r="O499" i="2"/>
  <c r="Q499" i="2"/>
  <c r="R499" i="2"/>
  <c r="S499" i="2"/>
  <c r="T499" i="2"/>
  <c r="U499" i="2"/>
  <c r="W499" i="2"/>
  <c r="X499" i="2"/>
  <c r="Y499" i="2"/>
  <c r="AA499" i="2"/>
  <c r="AB499" i="2"/>
  <c r="AC499" i="2"/>
  <c r="AD499" i="2"/>
  <c r="AE499" i="2"/>
  <c r="AF499" i="2"/>
  <c r="AG499" i="2"/>
  <c r="AH499" i="2"/>
  <c r="AI499" i="2"/>
  <c r="AJ499" i="2"/>
  <c r="AK499" i="2"/>
  <c r="AL499" i="2"/>
  <c r="AM499" i="2"/>
  <c r="AN499" i="2"/>
  <c r="AO499" i="2"/>
  <c r="AP499" i="2"/>
  <c r="AQ499" i="2"/>
  <c r="AR499" i="2"/>
  <c r="AS499" i="2"/>
  <c r="AT499" i="2"/>
  <c r="AU499" i="2"/>
  <c r="AV499" i="2"/>
  <c r="AX499" i="2"/>
  <c r="AY499" i="2"/>
  <c r="AZ499" i="2"/>
  <c r="BA499" i="2"/>
  <c r="BB499" i="2"/>
  <c r="BC499" i="2"/>
  <c r="BD499" i="2"/>
  <c r="BE499" i="2"/>
  <c r="BF499" i="2"/>
  <c r="BG499" i="2"/>
  <c r="BH499" i="2"/>
  <c r="BI499" i="2"/>
  <c r="BJ499" i="2"/>
  <c r="BK499" i="2"/>
  <c r="BL499" i="2"/>
  <c r="BM499" i="2"/>
  <c r="BN499" i="2"/>
  <c r="BO499" i="2"/>
  <c r="BP499" i="2"/>
  <c r="BQ499" i="2"/>
  <c r="BR499" i="2"/>
  <c r="BS499" i="2"/>
  <c r="BT499" i="2"/>
  <c r="BU499" i="2"/>
  <c r="BV499" i="2"/>
  <c r="BW499" i="2"/>
  <c r="BX499" i="2"/>
  <c r="BY499" i="2"/>
  <c r="BZ499" i="2"/>
  <c r="CA499" i="2"/>
  <c r="CB499" i="2"/>
  <c r="CC499" i="2"/>
  <c r="CD499" i="2"/>
  <c r="CE499" i="2"/>
  <c r="CF499" i="2"/>
  <c r="CG499" i="2"/>
  <c r="CH499" i="2"/>
  <c r="CI499" i="2"/>
  <c r="CJ499" i="2"/>
  <c r="CK499" i="2"/>
  <c r="CL499" i="2"/>
  <c r="CM499" i="2"/>
  <c r="CN499" i="2"/>
  <c r="CO499" i="2"/>
  <c r="CP499" i="2"/>
  <c r="A500" i="2"/>
  <c r="B500" i="2"/>
  <c r="C500" i="2"/>
  <c r="D500" i="2"/>
  <c r="E500" i="2"/>
  <c r="F500" i="2"/>
  <c r="G500" i="2"/>
  <c r="H500" i="2"/>
  <c r="I500" i="2"/>
  <c r="J500" i="2"/>
  <c r="K500" i="2"/>
  <c r="L500" i="2"/>
  <c r="M500" i="2"/>
  <c r="N500" i="2"/>
  <c r="O500" i="2"/>
  <c r="Q500" i="2"/>
  <c r="R500" i="2"/>
  <c r="S500" i="2"/>
  <c r="T500" i="2"/>
  <c r="U500" i="2"/>
  <c r="W500" i="2"/>
  <c r="X500" i="2"/>
  <c r="Y500" i="2"/>
  <c r="AA500" i="2"/>
  <c r="AB500" i="2"/>
  <c r="AC500" i="2"/>
  <c r="AD500" i="2"/>
  <c r="AE500" i="2"/>
  <c r="AF500" i="2"/>
  <c r="AG500" i="2"/>
  <c r="AH500" i="2"/>
  <c r="AI500" i="2"/>
  <c r="AJ500" i="2"/>
  <c r="AK500" i="2"/>
  <c r="AL500" i="2"/>
  <c r="AM500" i="2"/>
  <c r="AN500" i="2"/>
  <c r="AO500" i="2"/>
  <c r="AP500" i="2"/>
  <c r="AQ500" i="2"/>
  <c r="AR500" i="2"/>
  <c r="AS500" i="2"/>
  <c r="AT500" i="2"/>
  <c r="AU500" i="2"/>
  <c r="AV500" i="2"/>
  <c r="AX500" i="2"/>
  <c r="AY500" i="2"/>
  <c r="AZ500" i="2"/>
  <c r="BA500" i="2"/>
  <c r="BB500" i="2"/>
  <c r="BC500" i="2"/>
  <c r="BD500" i="2"/>
  <c r="BE500" i="2"/>
  <c r="BF500" i="2"/>
  <c r="BG500" i="2"/>
  <c r="BH500" i="2"/>
  <c r="BI500" i="2"/>
  <c r="BJ500" i="2"/>
  <c r="BK500" i="2"/>
  <c r="BL500" i="2"/>
  <c r="BM500" i="2"/>
  <c r="BN500" i="2"/>
  <c r="BO500" i="2"/>
  <c r="BP500" i="2"/>
  <c r="BQ500" i="2"/>
  <c r="BR500" i="2"/>
  <c r="BS500" i="2"/>
  <c r="BT500" i="2"/>
  <c r="BU500" i="2"/>
  <c r="BV500" i="2"/>
  <c r="BW500" i="2"/>
  <c r="BX500" i="2"/>
  <c r="BY500" i="2"/>
  <c r="BZ500" i="2"/>
  <c r="CA500" i="2"/>
  <c r="CB500" i="2"/>
  <c r="CC500" i="2"/>
  <c r="CD500" i="2"/>
  <c r="CE500" i="2"/>
  <c r="CF500" i="2"/>
  <c r="CG500" i="2"/>
  <c r="CH500" i="2"/>
  <c r="CI500" i="2"/>
  <c r="CJ500" i="2"/>
  <c r="CK500" i="2"/>
  <c r="CL500" i="2"/>
  <c r="CM500" i="2"/>
  <c r="CN500" i="2"/>
  <c r="CO500" i="2"/>
  <c r="CP500" i="2"/>
  <c r="A501" i="2"/>
  <c r="B501" i="2"/>
  <c r="C501" i="2"/>
  <c r="D501" i="2"/>
  <c r="E501" i="2"/>
  <c r="F501" i="2"/>
  <c r="G501" i="2"/>
  <c r="H501" i="2"/>
  <c r="I501" i="2"/>
  <c r="J501" i="2"/>
  <c r="K501" i="2"/>
  <c r="L501" i="2"/>
  <c r="M501" i="2"/>
  <c r="N501" i="2"/>
  <c r="O501" i="2"/>
  <c r="Q501" i="2"/>
  <c r="R501" i="2"/>
  <c r="S501" i="2"/>
  <c r="T501" i="2"/>
  <c r="U501" i="2"/>
  <c r="W501" i="2"/>
  <c r="X501" i="2"/>
  <c r="Y501" i="2"/>
  <c r="AA501" i="2"/>
  <c r="AB501" i="2"/>
  <c r="AC501" i="2"/>
  <c r="AD501" i="2"/>
  <c r="AE501" i="2"/>
  <c r="AF501" i="2"/>
  <c r="AG501" i="2"/>
  <c r="AH501" i="2"/>
  <c r="AI501" i="2"/>
  <c r="AJ501" i="2"/>
  <c r="AK501" i="2"/>
  <c r="AL501" i="2"/>
  <c r="AM501" i="2"/>
  <c r="AN501" i="2"/>
  <c r="AO501" i="2"/>
  <c r="AP501" i="2"/>
  <c r="AQ501" i="2"/>
  <c r="AR501" i="2"/>
  <c r="AS501" i="2"/>
  <c r="AT501" i="2"/>
  <c r="AU501" i="2"/>
  <c r="AV501" i="2"/>
  <c r="AX501" i="2"/>
  <c r="AY501" i="2"/>
  <c r="AZ501" i="2"/>
  <c r="BA501" i="2"/>
  <c r="BB501" i="2"/>
  <c r="BC501" i="2"/>
  <c r="BD501" i="2"/>
  <c r="BE501" i="2"/>
  <c r="BF501" i="2"/>
  <c r="BG501" i="2"/>
  <c r="BH501" i="2"/>
  <c r="BI501" i="2"/>
  <c r="BJ501" i="2"/>
  <c r="BK501" i="2"/>
  <c r="BL501" i="2"/>
  <c r="BM501" i="2"/>
  <c r="BN501" i="2"/>
  <c r="BO501" i="2"/>
  <c r="BP501" i="2"/>
  <c r="BQ501" i="2"/>
  <c r="BR501" i="2"/>
  <c r="BS501" i="2"/>
  <c r="BT501" i="2"/>
  <c r="BU501" i="2"/>
  <c r="BV501" i="2"/>
  <c r="BW501" i="2"/>
  <c r="BX501" i="2"/>
  <c r="BY501" i="2"/>
  <c r="BZ501" i="2"/>
  <c r="CA501" i="2"/>
  <c r="CB501" i="2"/>
  <c r="CC501" i="2"/>
  <c r="CD501" i="2"/>
  <c r="CE501" i="2"/>
  <c r="CF501" i="2"/>
  <c r="CG501" i="2"/>
  <c r="CH501" i="2"/>
  <c r="CI501" i="2"/>
  <c r="CJ501" i="2"/>
  <c r="CK501" i="2"/>
  <c r="CL501" i="2"/>
  <c r="CM501" i="2"/>
  <c r="CN501" i="2"/>
  <c r="CO501" i="2"/>
  <c r="CP501" i="2"/>
  <c r="A502" i="2"/>
  <c r="B502" i="2"/>
  <c r="C502" i="2"/>
  <c r="D502" i="2"/>
  <c r="E502" i="2"/>
  <c r="F502" i="2"/>
  <c r="G502" i="2"/>
  <c r="H502" i="2"/>
  <c r="I502" i="2"/>
  <c r="J502" i="2"/>
  <c r="K502" i="2"/>
  <c r="L502" i="2"/>
  <c r="M502" i="2"/>
  <c r="N502" i="2"/>
  <c r="O502" i="2"/>
  <c r="Q502" i="2"/>
  <c r="R502" i="2"/>
  <c r="S502" i="2"/>
  <c r="T502" i="2"/>
  <c r="U502" i="2"/>
  <c r="W502" i="2"/>
  <c r="X502" i="2"/>
  <c r="Y502" i="2"/>
  <c r="AA502" i="2"/>
  <c r="AB502" i="2"/>
  <c r="AC502" i="2"/>
  <c r="AD502" i="2"/>
  <c r="AE502" i="2"/>
  <c r="AF502" i="2"/>
  <c r="AG502" i="2"/>
  <c r="AH502" i="2"/>
  <c r="AI502" i="2"/>
  <c r="AJ502" i="2"/>
  <c r="AK502" i="2"/>
  <c r="AL502" i="2"/>
  <c r="AM502" i="2"/>
  <c r="AN502" i="2"/>
  <c r="AO502" i="2"/>
  <c r="AP502" i="2"/>
  <c r="AQ502" i="2"/>
  <c r="AR502" i="2"/>
  <c r="AS502" i="2"/>
  <c r="AT502" i="2"/>
  <c r="AU502" i="2"/>
  <c r="AV502" i="2"/>
  <c r="AX502" i="2"/>
  <c r="AY502" i="2"/>
  <c r="AZ502" i="2"/>
  <c r="BA502" i="2"/>
  <c r="BB502" i="2"/>
  <c r="BC502" i="2"/>
  <c r="BD502" i="2"/>
  <c r="BE502" i="2"/>
  <c r="BF502" i="2"/>
  <c r="BG502" i="2"/>
  <c r="BH502" i="2"/>
  <c r="BI502" i="2"/>
  <c r="BJ502" i="2"/>
  <c r="BK502" i="2"/>
  <c r="BL502" i="2"/>
  <c r="BM502" i="2"/>
  <c r="BN502" i="2"/>
  <c r="BO502" i="2"/>
  <c r="BP502" i="2"/>
  <c r="BQ502" i="2"/>
  <c r="BR502" i="2"/>
  <c r="BS502" i="2"/>
  <c r="BT502" i="2"/>
  <c r="BU502" i="2"/>
  <c r="BV502" i="2"/>
  <c r="BW502" i="2"/>
  <c r="BX502" i="2"/>
  <c r="BY502" i="2"/>
  <c r="BZ502" i="2"/>
  <c r="CA502" i="2"/>
  <c r="CB502" i="2"/>
  <c r="CC502" i="2"/>
  <c r="CD502" i="2"/>
  <c r="CE502" i="2"/>
  <c r="CF502" i="2"/>
  <c r="CG502" i="2"/>
  <c r="CH502" i="2"/>
  <c r="CI502" i="2"/>
  <c r="CJ502" i="2"/>
  <c r="CK502" i="2"/>
  <c r="CL502" i="2"/>
  <c r="CM502" i="2"/>
  <c r="CN502" i="2"/>
  <c r="CO502" i="2"/>
  <c r="CP502" i="2"/>
  <c r="A503" i="2"/>
  <c r="B503" i="2"/>
  <c r="C503" i="2"/>
  <c r="D503" i="2"/>
  <c r="E503" i="2"/>
  <c r="F503" i="2"/>
  <c r="G503" i="2"/>
  <c r="H503" i="2"/>
  <c r="I503" i="2"/>
  <c r="J503" i="2"/>
  <c r="K503" i="2"/>
  <c r="L503" i="2"/>
  <c r="M503" i="2"/>
  <c r="N503" i="2"/>
  <c r="O503" i="2"/>
  <c r="Q503" i="2"/>
  <c r="R503" i="2"/>
  <c r="S503" i="2"/>
  <c r="T503" i="2"/>
  <c r="U503" i="2"/>
  <c r="W503" i="2"/>
  <c r="X503" i="2"/>
  <c r="Y503" i="2"/>
  <c r="AA503" i="2"/>
  <c r="AB503" i="2"/>
  <c r="AC503" i="2"/>
  <c r="AD503" i="2"/>
  <c r="AE503" i="2"/>
  <c r="AF503" i="2"/>
  <c r="AG503" i="2"/>
  <c r="AH503" i="2"/>
  <c r="AI503" i="2"/>
  <c r="AJ503" i="2"/>
  <c r="AK503" i="2"/>
  <c r="AL503" i="2"/>
  <c r="AM503" i="2"/>
  <c r="AN503" i="2"/>
  <c r="AO503" i="2"/>
  <c r="AP503" i="2"/>
  <c r="AQ503" i="2"/>
  <c r="AR503" i="2"/>
  <c r="AS503" i="2"/>
  <c r="AT503" i="2"/>
  <c r="AU503" i="2"/>
  <c r="AV503" i="2"/>
  <c r="AX503" i="2"/>
  <c r="AY503" i="2"/>
  <c r="AZ503" i="2"/>
  <c r="BA503" i="2"/>
  <c r="BB503" i="2"/>
  <c r="BC503" i="2"/>
  <c r="BD503" i="2"/>
  <c r="BE503" i="2"/>
  <c r="BF503" i="2"/>
  <c r="BG503" i="2"/>
  <c r="BH503" i="2"/>
  <c r="BI503" i="2"/>
  <c r="BJ503" i="2"/>
  <c r="BK503" i="2"/>
  <c r="BL503" i="2"/>
  <c r="BM503" i="2"/>
  <c r="BN503" i="2"/>
  <c r="BO503" i="2"/>
  <c r="BP503" i="2"/>
  <c r="BQ503" i="2"/>
  <c r="BR503" i="2"/>
  <c r="BS503" i="2"/>
  <c r="BT503" i="2"/>
  <c r="BU503" i="2"/>
  <c r="BV503" i="2"/>
  <c r="BW503" i="2"/>
  <c r="BX503" i="2"/>
  <c r="BY503" i="2"/>
  <c r="BZ503" i="2"/>
  <c r="CA503" i="2"/>
  <c r="CB503" i="2"/>
  <c r="CC503" i="2"/>
  <c r="CD503" i="2"/>
  <c r="CE503" i="2"/>
  <c r="CF503" i="2"/>
  <c r="CG503" i="2"/>
  <c r="CH503" i="2"/>
  <c r="CI503" i="2"/>
  <c r="CJ503" i="2"/>
  <c r="CK503" i="2"/>
  <c r="CL503" i="2"/>
  <c r="CM503" i="2"/>
  <c r="CN503" i="2"/>
  <c r="CO503" i="2"/>
  <c r="CP503" i="2"/>
  <c r="A504" i="2"/>
  <c r="B504" i="2"/>
  <c r="C504" i="2"/>
  <c r="D504" i="2"/>
  <c r="E504" i="2"/>
  <c r="F504" i="2"/>
  <c r="G504" i="2"/>
  <c r="H504" i="2"/>
  <c r="I504" i="2"/>
  <c r="J504" i="2"/>
  <c r="K504" i="2"/>
  <c r="L504" i="2"/>
  <c r="M504" i="2"/>
  <c r="N504" i="2"/>
  <c r="O504" i="2"/>
  <c r="Q504" i="2"/>
  <c r="R504" i="2"/>
  <c r="S504" i="2"/>
  <c r="T504" i="2"/>
  <c r="U504" i="2"/>
  <c r="W504" i="2"/>
  <c r="X504" i="2"/>
  <c r="Y504" i="2"/>
  <c r="AA504" i="2"/>
  <c r="AB504" i="2"/>
  <c r="AC504" i="2"/>
  <c r="AD504" i="2"/>
  <c r="AE504" i="2"/>
  <c r="AF504" i="2"/>
  <c r="AG504" i="2"/>
  <c r="AH504" i="2"/>
  <c r="AI504" i="2"/>
  <c r="AJ504" i="2"/>
  <c r="AK504" i="2"/>
  <c r="AL504" i="2"/>
  <c r="AM504" i="2"/>
  <c r="AN504" i="2"/>
  <c r="AO504" i="2"/>
  <c r="AP504" i="2"/>
  <c r="AQ504" i="2"/>
  <c r="AR504" i="2"/>
  <c r="AS504" i="2"/>
  <c r="AT504" i="2"/>
  <c r="AU504" i="2"/>
  <c r="AV504" i="2"/>
  <c r="AX504" i="2"/>
  <c r="AY504" i="2"/>
  <c r="AZ504" i="2"/>
  <c r="BA504" i="2"/>
  <c r="BB504" i="2"/>
  <c r="BC504" i="2"/>
  <c r="BD504" i="2"/>
  <c r="BE504" i="2"/>
  <c r="BF504" i="2"/>
  <c r="BG504" i="2"/>
  <c r="BH504" i="2"/>
  <c r="BI504" i="2"/>
  <c r="BJ504" i="2"/>
  <c r="BK504" i="2"/>
  <c r="BL504" i="2"/>
  <c r="BM504" i="2"/>
  <c r="BN504" i="2"/>
  <c r="BO504" i="2"/>
  <c r="BP504" i="2"/>
  <c r="BQ504" i="2"/>
  <c r="BR504" i="2"/>
  <c r="BS504" i="2"/>
  <c r="BT504" i="2"/>
  <c r="BU504" i="2"/>
  <c r="BV504" i="2"/>
  <c r="BW504" i="2"/>
  <c r="BX504" i="2"/>
  <c r="BY504" i="2"/>
  <c r="BZ504" i="2"/>
  <c r="CA504" i="2"/>
  <c r="CB504" i="2"/>
  <c r="CC504" i="2"/>
  <c r="CD504" i="2"/>
  <c r="CE504" i="2"/>
  <c r="CF504" i="2"/>
  <c r="CG504" i="2"/>
  <c r="CH504" i="2"/>
  <c r="CI504" i="2"/>
  <c r="CJ504" i="2"/>
  <c r="CK504" i="2"/>
  <c r="CL504" i="2"/>
  <c r="CM504" i="2"/>
  <c r="CN504" i="2"/>
  <c r="CO504" i="2"/>
  <c r="CP504" i="2"/>
  <c r="A505" i="2"/>
  <c r="B505" i="2"/>
  <c r="C505" i="2"/>
  <c r="D505" i="2"/>
  <c r="E505" i="2"/>
  <c r="F505" i="2"/>
  <c r="G505" i="2"/>
  <c r="H505" i="2"/>
  <c r="I505" i="2"/>
  <c r="J505" i="2"/>
  <c r="K505" i="2"/>
  <c r="L505" i="2"/>
  <c r="M505" i="2"/>
  <c r="N505" i="2"/>
  <c r="O505" i="2"/>
  <c r="Q505" i="2"/>
  <c r="R505" i="2"/>
  <c r="S505" i="2"/>
  <c r="T505" i="2"/>
  <c r="U505" i="2"/>
  <c r="W505" i="2"/>
  <c r="X505" i="2"/>
  <c r="Y505" i="2"/>
  <c r="AA505" i="2"/>
  <c r="AB505" i="2"/>
  <c r="AC505" i="2"/>
  <c r="AD505" i="2"/>
  <c r="AE505" i="2"/>
  <c r="AF505" i="2"/>
  <c r="AG505" i="2"/>
  <c r="AH505" i="2"/>
  <c r="AI505" i="2"/>
  <c r="AJ505" i="2"/>
  <c r="AK505" i="2"/>
  <c r="AL505" i="2"/>
  <c r="AM505" i="2"/>
  <c r="AN505" i="2"/>
  <c r="AO505" i="2"/>
  <c r="AP505" i="2"/>
  <c r="AQ505" i="2"/>
  <c r="AR505" i="2"/>
  <c r="AS505" i="2"/>
  <c r="AT505" i="2"/>
  <c r="AU505" i="2"/>
  <c r="AV505" i="2"/>
  <c r="AX505" i="2"/>
  <c r="AY505" i="2"/>
  <c r="AZ505" i="2"/>
  <c r="BA505" i="2"/>
  <c r="BB505" i="2"/>
  <c r="BC505" i="2"/>
  <c r="BD505" i="2"/>
  <c r="BE505" i="2"/>
  <c r="BF505" i="2"/>
  <c r="BG505" i="2"/>
  <c r="BH505" i="2"/>
  <c r="BI505" i="2"/>
  <c r="BJ505" i="2"/>
  <c r="BK505" i="2"/>
  <c r="BL505" i="2"/>
  <c r="BM505" i="2"/>
  <c r="BN505" i="2"/>
  <c r="BO505" i="2"/>
  <c r="BP505" i="2"/>
  <c r="BQ505" i="2"/>
  <c r="BR505" i="2"/>
  <c r="BS505" i="2"/>
  <c r="BT505" i="2"/>
  <c r="BU505" i="2"/>
  <c r="BV505" i="2"/>
  <c r="BW505" i="2"/>
  <c r="BX505" i="2"/>
  <c r="BY505" i="2"/>
  <c r="BZ505" i="2"/>
  <c r="CA505" i="2"/>
  <c r="CB505" i="2"/>
  <c r="CC505" i="2"/>
  <c r="CD505" i="2"/>
  <c r="CE505" i="2"/>
  <c r="CF505" i="2"/>
  <c r="CG505" i="2"/>
  <c r="CH505" i="2"/>
  <c r="CI505" i="2"/>
  <c r="CJ505" i="2"/>
  <c r="CK505" i="2"/>
  <c r="CL505" i="2"/>
  <c r="CM505" i="2"/>
  <c r="CN505" i="2"/>
  <c r="CO505" i="2"/>
  <c r="CP505" i="2"/>
  <c r="A506" i="2"/>
  <c r="B506" i="2"/>
  <c r="C506" i="2"/>
  <c r="D506" i="2"/>
  <c r="E506" i="2"/>
  <c r="F506" i="2"/>
  <c r="G506" i="2"/>
  <c r="H506" i="2"/>
  <c r="I506" i="2"/>
  <c r="J506" i="2"/>
  <c r="K506" i="2"/>
  <c r="L506" i="2"/>
  <c r="M506" i="2"/>
  <c r="N506" i="2"/>
  <c r="O506" i="2"/>
  <c r="Q506" i="2"/>
  <c r="R506" i="2"/>
  <c r="S506" i="2"/>
  <c r="T506" i="2"/>
  <c r="U506" i="2"/>
  <c r="W506" i="2"/>
  <c r="X506" i="2"/>
  <c r="Y506" i="2"/>
  <c r="AA506" i="2"/>
  <c r="AB506" i="2"/>
  <c r="AC506" i="2"/>
  <c r="AD506" i="2"/>
  <c r="AE506" i="2"/>
  <c r="AF506" i="2"/>
  <c r="AG506" i="2"/>
  <c r="AH506" i="2"/>
  <c r="AI506" i="2"/>
  <c r="AJ506" i="2"/>
  <c r="AK506" i="2"/>
  <c r="AL506" i="2"/>
  <c r="AM506" i="2"/>
  <c r="AN506" i="2"/>
  <c r="AO506" i="2"/>
  <c r="AP506" i="2"/>
  <c r="AQ506" i="2"/>
  <c r="AR506" i="2"/>
  <c r="AS506" i="2"/>
  <c r="AT506" i="2"/>
  <c r="AU506" i="2"/>
  <c r="AV506" i="2"/>
  <c r="AX506" i="2"/>
  <c r="AY506" i="2"/>
  <c r="AZ506" i="2"/>
  <c r="BA506" i="2"/>
  <c r="BB506" i="2"/>
  <c r="BC506" i="2"/>
  <c r="BD506" i="2"/>
  <c r="BE506" i="2"/>
  <c r="BF506" i="2"/>
  <c r="BG506" i="2"/>
  <c r="BH506" i="2"/>
  <c r="BI506" i="2"/>
  <c r="BJ506" i="2"/>
  <c r="BK506" i="2"/>
  <c r="BL506" i="2"/>
  <c r="BM506" i="2"/>
  <c r="BN506" i="2"/>
  <c r="BO506" i="2"/>
  <c r="BP506" i="2"/>
  <c r="BQ506" i="2"/>
  <c r="BR506" i="2"/>
  <c r="BS506" i="2"/>
  <c r="BT506" i="2"/>
  <c r="BU506" i="2"/>
  <c r="BV506" i="2"/>
  <c r="BW506" i="2"/>
  <c r="BX506" i="2"/>
  <c r="BY506" i="2"/>
  <c r="BZ506" i="2"/>
  <c r="CA506" i="2"/>
  <c r="CB506" i="2"/>
  <c r="CC506" i="2"/>
  <c r="CD506" i="2"/>
  <c r="CE506" i="2"/>
  <c r="CF506" i="2"/>
  <c r="CG506" i="2"/>
  <c r="CH506" i="2"/>
  <c r="CI506" i="2"/>
  <c r="CJ506" i="2"/>
  <c r="CK506" i="2"/>
  <c r="CL506" i="2"/>
  <c r="CM506" i="2"/>
  <c r="CN506" i="2"/>
  <c r="CO506" i="2"/>
  <c r="CP506" i="2"/>
  <c r="A507" i="2"/>
  <c r="B507" i="2"/>
  <c r="C507" i="2"/>
  <c r="D507" i="2"/>
  <c r="E507" i="2"/>
  <c r="F507" i="2"/>
  <c r="G507" i="2"/>
  <c r="H507" i="2"/>
  <c r="I507" i="2"/>
  <c r="J507" i="2"/>
  <c r="K507" i="2"/>
  <c r="L507" i="2"/>
  <c r="M507" i="2"/>
  <c r="N507" i="2"/>
  <c r="O507" i="2"/>
  <c r="Q507" i="2"/>
  <c r="R507" i="2"/>
  <c r="S507" i="2"/>
  <c r="T507" i="2"/>
  <c r="U507" i="2"/>
  <c r="W507" i="2"/>
  <c r="X507" i="2"/>
  <c r="Y507" i="2"/>
  <c r="AA507" i="2"/>
  <c r="AB507" i="2"/>
  <c r="AC507" i="2"/>
  <c r="AD507" i="2"/>
  <c r="AE507" i="2"/>
  <c r="AF507" i="2"/>
  <c r="AG507" i="2"/>
  <c r="AH507" i="2"/>
  <c r="AI507" i="2"/>
  <c r="AJ507" i="2"/>
  <c r="AK507" i="2"/>
  <c r="AL507" i="2"/>
  <c r="AM507" i="2"/>
  <c r="AN507" i="2"/>
  <c r="AO507" i="2"/>
  <c r="AP507" i="2"/>
  <c r="AQ507" i="2"/>
  <c r="AR507" i="2"/>
  <c r="AS507" i="2"/>
  <c r="AT507" i="2"/>
  <c r="AU507" i="2"/>
  <c r="AV507" i="2"/>
  <c r="AX507" i="2"/>
  <c r="AY507" i="2"/>
  <c r="AZ507" i="2"/>
  <c r="BA507" i="2"/>
  <c r="BB507" i="2"/>
  <c r="BC507" i="2"/>
  <c r="BD507" i="2"/>
  <c r="BE507" i="2"/>
  <c r="BF507" i="2"/>
  <c r="BG507" i="2"/>
  <c r="BH507" i="2"/>
  <c r="BI507" i="2"/>
  <c r="BJ507" i="2"/>
  <c r="BK507" i="2"/>
  <c r="BL507" i="2"/>
  <c r="BM507" i="2"/>
  <c r="BN507" i="2"/>
  <c r="BO507" i="2"/>
  <c r="BP507" i="2"/>
  <c r="BQ507" i="2"/>
  <c r="BR507" i="2"/>
  <c r="BS507" i="2"/>
  <c r="BT507" i="2"/>
  <c r="BU507" i="2"/>
  <c r="BV507" i="2"/>
  <c r="BW507" i="2"/>
  <c r="BX507" i="2"/>
  <c r="BY507" i="2"/>
  <c r="BZ507" i="2"/>
  <c r="CA507" i="2"/>
  <c r="CB507" i="2"/>
  <c r="CC507" i="2"/>
  <c r="CD507" i="2"/>
  <c r="CE507" i="2"/>
  <c r="CF507" i="2"/>
  <c r="CG507" i="2"/>
  <c r="CH507" i="2"/>
  <c r="CI507" i="2"/>
  <c r="CJ507" i="2"/>
  <c r="CK507" i="2"/>
  <c r="CL507" i="2"/>
  <c r="CM507" i="2"/>
  <c r="CN507" i="2"/>
  <c r="CO507" i="2"/>
  <c r="CP507" i="2"/>
  <c r="A508" i="2"/>
  <c r="B508" i="2"/>
  <c r="C508" i="2"/>
  <c r="D508" i="2"/>
  <c r="E508" i="2"/>
  <c r="F508" i="2"/>
  <c r="G508" i="2"/>
  <c r="H508" i="2"/>
  <c r="I508" i="2"/>
  <c r="J508" i="2"/>
  <c r="K508" i="2"/>
  <c r="L508" i="2"/>
  <c r="M508" i="2"/>
  <c r="N508" i="2"/>
  <c r="O508" i="2"/>
  <c r="Q508" i="2"/>
  <c r="R508" i="2"/>
  <c r="S508" i="2"/>
  <c r="T508" i="2"/>
  <c r="U508" i="2"/>
  <c r="W508" i="2"/>
  <c r="X508" i="2"/>
  <c r="Y508" i="2"/>
  <c r="AA508" i="2"/>
  <c r="AB508" i="2"/>
  <c r="AC508" i="2"/>
  <c r="AD508" i="2"/>
  <c r="AE508" i="2"/>
  <c r="AF508" i="2"/>
  <c r="AG508" i="2"/>
  <c r="AH508" i="2"/>
  <c r="AI508" i="2"/>
  <c r="AJ508" i="2"/>
  <c r="AK508" i="2"/>
  <c r="AL508" i="2"/>
  <c r="AM508" i="2"/>
  <c r="AN508" i="2"/>
  <c r="AO508" i="2"/>
  <c r="AP508" i="2"/>
  <c r="AQ508" i="2"/>
  <c r="AR508" i="2"/>
  <c r="AS508" i="2"/>
  <c r="AT508" i="2"/>
  <c r="AU508" i="2"/>
  <c r="AV508" i="2"/>
  <c r="AX508" i="2"/>
  <c r="AY508" i="2"/>
  <c r="AZ508" i="2"/>
  <c r="BA508" i="2"/>
  <c r="BB508" i="2"/>
  <c r="BC508" i="2"/>
  <c r="BD508" i="2"/>
  <c r="BE508" i="2"/>
  <c r="BF508" i="2"/>
  <c r="BG508" i="2"/>
  <c r="BH508" i="2"/>
  <c r="BI508" i="2"/>
  <c r="BJ508" i="2"/>
  <c r="BK508" i="2"/>
  <c r="BL508" i="2"/>
  <c r="BM508" i="2"/>
  <c r="BN508" i="2"/>
  <c r="BO508" i="2"/>
  <c r="BP508" i="2"/>
  <c r="BQ508" i="2"/>
  <c r="BR508" i="2"/>
  <c r="BS508" i="2"/>
  <c r="BT508" i="2"/>
  <c r="BU508" i="2"/>
  <c r="BV508" i="2"/>
  <c r="BW508" i="2"/>
  <c r="BX508" i="2"/>
  <c r="BY508" i="2"/>
  <c r="BZ508" i="2"/>
  <c r="CA508" i="2"/>
  <c r="CB508" i="2"/>
  <c r="CC508" i="2"/>
  <c r="CD508" i="2"/>
  <c r="CE508" i="2"/>
  <c r="CF508" i="2"/>
  <c r="CG508" i="2"/>
  <c r="CH508" i="2"/>
  <c r="CI508" i="2"/>
  <c r="CJ508" i="2"/>
  <c r="CK508" i="2"/>
  <c r="CL508" i="2"/>
  <c r="CM508" i="2"/>
  <c r="CN508" i="2"/>
  <c r="CO508" i="2"/>
  <c r="CP508" i="2"/>
  <c r="A509" i="2"/>
  <c r="B509" i="2"/>
  <c r="C509" i="2"/>
  <c r="D509" i="2"/>
  <c r="E509" i="2"/>
  <c r="F509" i="2"/>
  <c r="G509" i="2"/>
  <c r="H509" i="2"/>
  <c r="I509" i="2"/>
  <c r="J509" i="2"/>
  <c r="K509" i="2"/>
  <c r="L509" i="2"/>
  <c r="M509" i="2"/>
  <c r="N509" i="2"/>
  <c r="O509" i="2"/>
  <c r="Q509" i="2"/>
  <c r="R509" i="2"/>
  <c r="S509" i="2"/>
  <c r="T509" i="2"/>
  <c r="U509" i="2"/>
  <c r="W509" i="2"/>
  <c r="X509" i="2"/>
  <c r="Y509" i="2"/>
  <c r="AA509" i="2"/>
  <c r="AB509" i="2"/>
  <c r="AC509" i="2"/>
  <c r="AD509" i="2"/>
  <c r="AE509" i="2"/>
  <c r="AF509" i="2"/>
  <c r="AG509" i="2"/>
  <c r="AH509" i="2"/>
  <c r="AI509" i="2"/>
  <c r="AJ509" i="2"/>
  <c r="AK509" i="2"/>
  <c r="AL509" i="2"/>
  <c r="AM509" i="2"/>
  <c r="AN509" i="2"/>
  <c r="AO509" i="2"/>
  <c r="AP509" i="2"/>
  <c r="AQ509" i="2"/>
  <c r="AR509" i="2"/>
  <c r="AS509" i="2"/>
  <c r="AT509" i="2"/>
  <c r="AU509" i="2"/>
  <c r="AV509" i="2"/>
  <c r="AX509" i="2"/>
  <c r="AY509" i="2"/>
  <c r="AZ509" i="2"/>
  <c r="BA509" i="2"/>
  <c r="BB509" i="2"/>
  <c r="BC509" i="2"/>
  <c r="BD509" i="2"/>
  <c r="BE509" i="2"/>
  <c r="BF509" i="2"/>
  <c r="BG509" i="2"/>
  <c r="BH509" i="2"/>
  <c r="BI509" i="2"/>
  <c r="BJ509" i="2"/>
  <c r="BK509" i="2"/>
  <c r="BL509" i="2"/>
  <c r="BM509" i="2"/>
  <c r="BN509" i="2"/>
  <c r="BO509" i="2"/>
  <c r="BP509" i="2"/>
  <c r="BQ509" i="2"/>
  <c r="BR509" i="2"/>
  <c r="BS509" i="2"/>
  <c r="BT509" i="2"/>
  <c r="BU509" i="2"/>
  <c r="BV509" i="2"/>
  <c r="BW509" i="2"/>
  <c r="BX509" i="2"/>
  <c r="BY509" i="2"/>
  <c r="BZ509" i="2"/>
  <c r="CA509" i="2"/>
  <c r="CB509" i="2"/>
  <c r="CC509" i="2"/>
  <c r="CD509" i="2"/>
  <c r="CE509" i="2"/>
  <c r="CF509" i="2"/>
  <c r="CG509" i="2"/>
  <c r="CH509" i="2"/>
  <c r="CI509" i="2"/>
  <c r="CJ509" i="2"/>
  <c r="CK509" i="2"/>
  <c r="CL509" i="2"/>
  <c r="CM509" i="2"/>
  <c r="CN509" i="2"/>
  <c r="CO509" i="2"/>
  <c r="CP509" i="2"/>
  <c r="A510" i="2"/>
  <c r="B510" i="2"/>
  <c r="C510" i="2"/>
  <c r="D510" i="2"/>
  <c r="E510" i="2"/>
  <c r="F510" i="2"/>
  <c r="G510" i="2"/>
  <c r="H510" i="2"/>
  <c r="I510" i="2"/>
  <c r="J510" i="2"/>
  <c r="K510" i="2"/>
  <c r="L510" i="2"/>
  <c r="M510" i="2"/>
  <c r="N510" i="2"/>
  <c r="O510" i="2"/>
  <c r="Q510" i="2"/>
  <c r="R510" i="2"/>
  <c r="S510" i="2"/>
  <c r="T510" i="2"/>
  <c r="U510" i="2"/>
  <c r="W510" i="2"/>
  <c r="X510" i="2"/>
  <c r="Y510" i="2"/>
  <c r="AA510" i="2"/>
  <c r="AB510" i="2"/>
  <c r="AC510" i="2"/>
  <c r="AD510" i="2"/>
  <c r="AE510" i="2"/>
  <c r="AF510" i="2"/>
  <c r="AG510" i="2"/>
  <c r="AH510" i="2"/>
  <c r="AI510" i="2"/>
  <c r="AJ510" i="2"/>
  <c r="AK510" i="2"/>
  <c r="AL510" i="2"/>
  <c r="AM510" i="2"/>
  <c r="AN510" i="2"/>
  <c r="AO510" i="2"/>
  <c r="AP510" i="2"/>
  <c r="AQ510" i="2"/>
  <c r="AR510" i="2"/>
  <c r="AS510" i="2"/>
  <c r="AT510" i="2"/>
  <c r="AU510" i="2"/>
  <c r="AV510" i="2"/>
  <c r="AX510" i="2"/>
  <c r="AY510" i="2"/>
  <c r="AZ510" i="2"/>
  <c r="BA510" i="2"/>
  <c r="BB510" i="2"/>
  <c r="BC510" i="2"/>
  <c r="BD510" i="2"/>
  <c r="BE510" i="2"/>
  <c r="BF510" i="2"/>
  <c r="BG510" i="2"/>
  <c r="BH510" i="2"/>
  <c r="BI510" i="2"/>
  <c r="BJ510" i="2"/>
  <c r="BK510" i="2"/>
  <c r="BL510" i="2"/>
  <c r="BM510" i="2"/>
  <c r="BN510" i="2"/>
  <c r="BO510" i="2"/>
  <c r="BP510" i="2"/>
  <c r="BQ510" i="2"/>
  <c r="BR510" i="2"/>
  <c r="BS510" i="2"/>
  <c r="BT510" i="2"/>
  <c r="BU510" i="2"/>
  <c r="BV510" i="2"/>
  <c r="BW510" i="2"/>
  <c r="BX510" i="2"/>
  <c r="BY510" i="2"/>
  <c r="BZ510" i="2"/>
  <c r="CA510" i="2"/>
  <c r="CB510" i="2"/>
  <c r="CC510" i="2"/>
  <c r="CD510" i="2"/>
  <c r="CE510" i="2"/>
  <c r="CF510" i="2"/>
  <c r="CG510" i="2"/>
  <c r="CH510" i="2"/>
  <c r="CI510" i="2"/>
  <c r="CJ510" i="2"/>
  <c r="CK510" i="2"/>
  <c r="CL510" i="2"/>
  <c r="CM510" i="2"/>
  <c r="CN510" i="2"/>
  <c r="CO510" i="2"/>
  <c r="CP510" i="2"/>
  <c r="A511" i="2"/>
  <c r="B511" i="2"/>
  <c r="C511" i="2"/>
  <c r="D511" i="2"/>
  <c r="E511" i="2"/>
  <c r="F511" i="2"/>
  <c r="G511" i="2"/>
  <c r="H511" i="2"/>
  <c r="I511" i="2"/>
  <c r="J511" i="2"/>
  <c r="K511" i="2"/>
  <c r="L511" i="2"/>
  <c r="M511" i="2"/>
  <c r="N511" i="2"/>
  <c r="O511" i="2"/>
  <c r="Q511" i="2"/>
  <c r="R511" i="2"/>
  <c r="S511" i="2"/>
  <c r="T511" i="2"/>
  <c r="U511" i="2"/>
  <c r="W511" i="2"/>
  <c r="X511" i="2"/>
  <c r="Y511" i="2"/>
  <c r="AA511" i="2"/>
  <c r="AB511" i="2"/>
  <c r="AC511" i="2"/>
  <c r="AD511" i="2"/>
  <c r="AE511" i="2"/>
  <c r="AF511" i="2"/>
  <c r="AG511" i="2"/>
  <c r="AH511" i="2"/>
  <c r="AI511" i="2"/>
  <c r="AJ511" i="2"/>
  <c r="AK511" i="2"/>
  <c r="AL511" i="2"/>
  <c r="AM511" i="2"/>
  <c r="AN511" i="2"/>
  <c r="AO511" i="2"/>
  <c r="AP511" i="2"/>
  <c r="AQ511" i="2"/>
  <c r="AR511" i="2"/>
  <c r="AS511" i="2"/>
  <c r="AT511" i="2"/>
  <c r="AU511" i="2"/>
  <c r="AV511" i="2"/>
  <c r="AX511" i="2"/>
  <c r="AY511" i="2"/>
  <c r="AZ511" i="2"/>
  <c r="BA511" i="2"/>
  <c r="BB511" i="2"/>
  <c r="BC511" i="2"/>
  <c r="BD511" i="2"/>
  <c r="BE511" i="2"/>
  <c r="BF511" i="2"/>
  <c r="BG511" i="2"/>
  <c r="BH511" i="2"/>
  <c r="BI511" i="2"/>
  <c r="BJ511" i="2"/>
  <c r="BK511" i="2"/>
  <c r="BL511" i="2"/>
  <c r="BM511" i="2"/>
  <c r="BN511" i="2"/>
  <c r="BO511" i="2"/>
  <c r="BP511" i="2"/>
  <c r="BQ511" i="2"/>
  <c r="BR511" i="2"/>
  <c r="BS511" i="2"/>
  <c r="BT511" i="2"/>
  <c r="BU511" i="2"/>
  <c r="BV511" i="2"/>
  <c r="BW511" i="2"/>
  <c r="BX511" i="2"/>
  <c r="BY511" i="2"/>
  <c r="BZ511" i="2"/>
  <c r="CA511" i="2"/>
  <c r="CB511" i="2"/>
  <c r="CC511" i="2"/>
  <c r="CD511" i="2"/>
  <c r="CE511" i="2"/>
  <c r="CF511" i="2"/>
  <c r="CG511" i="2"/>
  <c r="CH511" i="2"/>
  <c r="CI511" i="2"/>
  <c r="CJ511" i="2"/>
  <c r="CK511" i="2"/>
  <c r="CL511" i="2"/>
  <c r="CM511" i="2"/>
  <c r="CN511" i="2"/>
  <c r="CO511" i="2"/>
  <c r="CP511" i="2"/>
  <c r="A512" i="2"/>
  <c r="B512" i="2"/>
  <c r="C512" i="2"/>
  <c r="D512" i="2"/>
  <c r="E512" i="2"/>
  <c r="F512" i="2"/>
  <c r="G512" i="2"/>
  <c r="H512" i="2"/>
  <c r="I512" i="2"/>
  <c r="J512" i="2"/>
  <c r="K512" i="2"/>
  <c r="L512" i="2"/>
  <c r="M512" i="2"/>
  <c r="N512" i="2"/>
  <c r="O512" i="2"/>
  <c r="Q512" i="2"/>
  <c r="R512" i="2"/>
  <c r="S512" i="2"/>
  <c r="T512" i="2"/>
  <c r="U512" i="2"/>
  <c r="W512" i="2"/>
  <c r="X512" i="2"/>
  <c r="Y512" i="2"/>
  <c r="AA512" i="2"/>
  <c r="AB512" i="2"/>
  <c r="AC512" i="2"/>
  <c r="AD512" i="2"/>
  <c r="AE512" i="2"/>
  <c r="AF512" i="2"/>
  <c r="AG512" i="2"/>
  <c r="AH512" i="2"/>
  <c r="AI512" i="2"/>
  <c r="AJ512" i="2"/>
  <c r="AK512" i="2"/>
  <c r="AL512" i="2"/>
  <c r="AM512" i="2"/>
  <c r="AN512" i="2"/>
  <c r="AO512" i="2"/>
  <c r="AP512" i="2"/>
  <c r="AQ512" i="2"/>
  <c r="AR512" i="2"/>
  <c r="AS512" i="2"/>
  <c r="AT512" i="2"/>
  <c r="AU512" i="2"/>
  <c r="AV512" i="2"/>
  <c r="AX512" i="2"/>
  <c r="AY512" i="2"/>
  <c r="AZ512" i="2"/>
  <c r="BA512" i="2"/>
  <c r="BB512" i="2"/>
  <c r="BC512" i="2"/>
  <c r="BD512" i="2"/>
  <c r="BE512" i="2"/>
  <c r="BF512" i="2"/>
  <c r="BG512" i="2"/>
  <c r="BH512" i="2"/>
  <c r="BI512" i="2"/>
  <c r="BJ512" i="2"/>
  <c r="BK512" i="2"/>
  <c r="BL512" i="2"/>
  <c r="BM512" i="2"/>
  <c r="BN512" i="2"/>
  <c r="BO512" i="2"/>
  <c r="BP512" i="2"/>
  <c r="BQ512" i="2"/>
  <c r="BR512" i="2"/>
  <c r="BS512" i="2"/>
  <c r="BT512" i="2"/>
  <c r="BU512" i="2"/>
  <c r="BV512" i="2"/>
  <c r="BW512" i="2"/>
  <c r="BX512" i="2"/>
  <c r="BY512" i="2"/>
  <c r="BZ512" i="2"/>
  <c r="CA512" i="2"/>
  <c r="CB512" i="2"/>
  <c r="CC512" i="2"/>
  <c r="CD512" i="2"/>
  <c r="CE512" i="2"/>
  <c r="CF512" i="2"/>
  <c r="CG512" i="2"/>
  <c r="CH512" i="2"/>
  <c r="CI512" i="2"/>
  <c r="CJ512" i="2"/>
  <c r="CK512" i="2"/>
  <c r="CL512" i="2"/>
  <c r="CM512" i="2"/>
  <c r="CN512" i="2"/>
  <c r="CO512" i="2"/>
  <c r="CP512" i="2"/>
  <c r="A513" i="2"/>
  <c r="B513" i="2"/>
  <c r="C513" i="2"/>
  <c r="D513" i="2"/>
  <c r="E513" i="2"/>
  <c r="F513" i="2"/>
  <c r="G513" i="2"/>
  <c r="H513" i="2"/>
  <c r="I513" i="2"/>
  <c r="J513" i="2"/>
  <c r="K513" i="2"/>
  <c r="L513" i="2"/>
  <c r="M513" i="2"/>
  <c r="N513" i="2"/>
  <c r="O513" i="2"/>
  <c r="Q513" i="2"/>
  <c r="R513" i="2"/>
  <c r="S513" i="2"/>
  <c r="T513" i="2"/>
  <c r="U513" i="2"/>
  <c r="W513" i="2"/>
  <c r="X513" i="2"/>
  <c r="Y513" i="2"/>
  <c r="AA513" i="2"/>
  <c r="AB513" i="2"/>
  <c r="AC513" i="2"/>
  <c r="AD513" i="2"/>
  <c r="AE513" i="2"/>
  <c r="AF513" i="2"/>
  <c r="AG513" i="2"/>
  <c r="AH513" i="2"/>
  <c r="AI513" i="2"/>
  <c r="AJ513" i="2"/>
  <c r="AK513" i="2"/>
  <c r="AL513" i="2"/>
  <c r="AM513" i="2"/>
  <c r="AN513" i="2"/>
  <c r="AO513" i="2"/>
  <c r="AP513" i="2"/>
  <c r="AQ513" i="2"/>
  <c r="AR513" i="2"/>
  <c r="AS513" i="2"/>
  <c r="AT513" i="2"/>
  <c r="AU513" i="2"/>
  <c r="AV513" i="2"/>
  <c r="AX513" i="2"/>
  <c r="AY513" i="2"/>
  <c r="AZ513" i="2"/>
  <c r="BA513" i="2"/>
  <c r="BB513" i="2"/>
  <c r="BC513" i="2"/>
  <c r="BD513" i="2"/>
  <c r="BE513" i="2"/>
  <c r="BF513" i="2"/>
  <c r="BG513" i="2"/>
  <c r="BH513" i="2"/>
  <c r="BI513" i="2"/>
  <c r="BJ513" i="2"/>
  <c r="BK513" i="2"/>
  <c r="BL513" i="2"/>
  <c r="BM513" i="2"/>
  <c r="BN513" i="2"/>
  <c r="BO513" i="2"/>
  <c r="BP513" i="2"/>
  <c r="BQ513" i="2"/>
  <c r="BR513" i="2"/>
  <c r="BS513" i="2"/>
  <c r="BT513" i="2"/>
  <c r="BU513" i="2"/>
  <c r="BV513" i="2"/>
  <c r="BW513" i="2"/>
  <c r="BX513" i="2"/>
  <c r="BY513" i="2"/>
  <c r="BZ513" i="2"/>
  <c r="CA513" i="2"/>
  <c r="CB513" i="2"/>
  <c r="CC513" i="2"/>
  <c r="CD513" i="2"/>
  <c r="CE513" i="2"/>
  <c r="CF513" i="2"/>
  <c r="CG513" i="2"/>
  <c r="CH513" i="2"/>
  <c r="CI513" i="2"/>
  <c r="CJ513" i="2"/>
  <c r="CK513" i="2"/>
  <c r="CL513" i="2"/>
  <c r="CM513" i="2"/>
  <c r="CN513" i="2"/>
  <c r="CO513" i="2"/>
  <c r="CP513" i="2"/>
  <c r="A514" i="2"/>
  <c r="B514" i="2"/>
  <c r="C514" i="2"/>
  <c r="D514" i="2"/>
  <c r="E514" i="2"/>
  <c r="F514" i="2"/>
  <c r="G514" i="2"/>
  <c r="H514" i="2"/>
  <c r="I514" i="2"/>
  <c r="J514" i="2"/>
  <c r="K514" i="2"/>
  <c r="L514" i="2"/>
  <c r="M514" i="2"/>
  <c r="N514" i="2"/>
  <c r="O514" i="2"/>
  <c r="Q514" i="2"/>
  <c r="R514" i="2"/>
  <c r="S514" i="2"/>
  <c r="T514" i="2"/>
  <c r="U514" i="2"/>
  <c r="W514" i="2"/>
  <c r="X514" i="2"/>
  <c r="Y514" i="2"/>
  <c r="AA514" i="2"/>
  <c r="AB514" i="2"/>
  <c r="AC514" i="2"/>
  <c r="AD514" i="2"/>
  <c r="AE514" i="2"/>
  <c r="AF514" i="2"/>
  <c r="AG514" i="2"/>
  <c r="AH514" i="2"/>
  <c r="AI514" i="2"/>
  <c r="AJ514" i="2"/>
  <c r="AK514" i="2"/>
  <c r="AL514" i="2"/>
  <c r="AM514" i="2"/>
  <c r="AN514" i="2"/>
  <c r="AO514" i="2"/>
  <c r="AP514" i="2"/>
  <c r="AQ514" i="2"/>
  <c r="AR514" i="2"/>
  <c r="AS514" i="2"/>
  <c r="AT514" i="2"/>
  <c r="AU514" i="2"/>
  <c r="AV514" i="2"/>
  <c r="AX514" i="2"/>
  <c r="AY514" i="2"/>
  <c r="AZ514" i="2"/>
  <c r="BA514" i="2"/>
  <c r="BB514" i="2"/>
  <c r="BC514" i="2"/>
  <c r="BD514" i="2"/>
  <c r="BE514" i="2"/>
  <c r="BF514" i="2"/>
  <c r="BG514" i="2"/>
  <c r="BH514" i="2"/>
  <c r="BI514" i="2"/>
  <c r="BJ514" i="2"/>
  <c r="BK514" i="2"/>
  <c r="BL514" i="2"/>
  <c r="BM514" i="2"/>
  <c r="BN514" i="2"/>
  <c r="BO514" i="2"/>
  <c r="BP514" i="2"/>
  <c r="BQ514" i="2"/>
  <c r="BR514" i="2"/>
  <c r="BS514" i="2"/>
  <c r="BT514" i="2"/>
  <c r="BU514" i="2"/>
  <c r="BV514" i="2"/>
  <c r="BW514" i="2"/>
  <c r="BX514" i="2"/>
  <c r="BY514" i="2"/>
  <c r="BZ514" i="2"/>
  <c r="CA514" i="2"/>
  <c r="CB514" i="2"/>
  <c r="CC514" i="2"/>
  <c r="CD514" i="2"/>
  <c r="CE514" i="2"/>
  <c r="CF514" i="2"/>
  <c r="CG514" i="2"/>
  <c r="CH514" i="2"/>
  <c r="CI514" i="2"/>
  <c r="CJ514" i="2"/>
  <c r="CK514" i="2"/>
  <c r="CL514" i="2"/>
  <c r="CM514" i="2"/>
  <c r="CN514" i="2"/>
  <c r="CO514" i="2"/>
  <c r="CP514" i="2"/>
  <c r="A515" i="2"/>
  <c r="B515" i="2"/>
  <c r="C515" i="2"/>
  <c r="D515" i="2"/>
  <c r="E515" i="2"/>
  <c r="F515" i="2"/>
  <c r="G515" i="2"/>
  <c r="H515" i="2"/>
  <c r="I515" i="2"/>
  <c r="J515" i="2"/>
  <c r="K515" i="2"/>
  <c r="L515" i="2"/>
  <c r="M515" i="2"/>
  <c r="N515" i="2"/>
  <c r="O515" i="2"/>
  <c r="Q515" i="2"/>
  <c r="R515" i="2"/>
  <c r="S515" i="2"/>
  <c r="T515" i="2"/>
  <c r="U515" i="2"/>
  <c r="W515" i="2"/>
  <c r="X515" i="2"/>
  <c r="Y515" i="2"/>
  <c r="AA515" i="2"/>
  <c r="AB515" i="2"/>
  <c r="AC515" i="2"/>
  <c r="AD515" i="2"/>
  <c r="AE515" i="2"/>
  <c r="AF515" i="2"/>
  <c r="AG515" i="2"/>
  <c r="AH515" i="2"/>
  <c r="AI515" i="2"/>
  <c r="AJ515" i="2"/>
  <c r="AK515" i="2"/>
  <c r="AL515" i="2"/>
  <c r="AM515" i="2"/>
  <c r="AN515" i="2"/>
  <c r="AO515" i="2"/>
  <c r="AP515" i="2"/>
  <c r="AQ515" i="2"/>
  <c r="AR515" i="2"/>
  <c r="AS515" i="2"/>
  <c r="AT515" i="2"/>
  <c r="AU515" i="2"/>
  <c r="AV515" i="2"/>
  <c r="AX515" i="2"/>
  <c r="AY515" i="2"/>
  <c r="AZ515" i="2"/>
  <c r="BA515" i="2"/>
  <c r="BB515" i="2"/>
  <c r="BC515" i="2"/>
  <c r="BD515" i="2"/>
  <c r="BE515" i="2"/>
  <c r="BF515" i="2"/>
  <c r="BG515" i="2"/>
  <c r="BH515" i="2"/>
  <c r="BI515" i="2"/>
  <c r="BJ515" i="2"/>
  <c r="BK515" i="2"/>
  <c r="BL515" i="2"/>
  <c r="BM515" i="2"/>
  <c r="BN515" i="2"/>
  <c r="BO515" i="2"/>
  <c r="BP515" i="2"/>
  <c r="BQ515" i="2"/>
  <c r="BR515" i="2"/>
  <c r="BS515" i="2"/>
  <c r="BT515" i="2"/>
  <c r="BU515" i="2"/>
  <c r="BV515" i="2"/>
  <c r="BW515" i="2"/>
  <c r="BX515" i="2"/>
  <c r="BY515" i="2"/>
  <c r="BZ515" i="2"/>
  <c r="CA515" i="2"/>
  <c r="CB515" i="2"/>
  <c r="CC515" i="2"/>
  <c r="CD515" i="2"/>
  <c r="CE515" i="2"/>
  <c r="CF515" i="2"/>
  <c r="CG515" i="2"/>
  <c r="CH515" i="2"/>
  <c r="CI515" i="2"/>
  <c r="CJ515" i="2"/>
  <c r="CK515" i="2"/>
  <c r="CL515" i="2"/>
  <c r="CM515" i="2"/>
  <c r="CN515" i="2"/>
  <c r="CO515" i="2"/>
  <c r="CP515" i="2"/>
  <c r="A516" i="2"/>
  <c r="B516" i="2"/>
  <c r="C516" i="2"/>
  <c r="D516" i="2"/>
  <c r="E516" i="2"/>
  <c r="F516" i="2"/>
  <c r="G516" i="2"/>
  <c r="H516" i="2"/>
  <c r="I516" i="2"/>
  <c r="J516" i="2"/>
  <c r="K516" i="2"/>
  <c r="L516" i="2"/>
  <c r="M516" i="2"/>
  <c r="N516" i="2"/>
  <c r="O516" i="2"/>
  <c r="Q516" i="2"/>
  <c r="R516" i="2"/>
  <c r="S516" i="2"/>
  <c r="T516" i="2"/>
  <c r="U516" i="2"/>
  <c r="W516" i="2"/>
  <c r="X516" i="2"/>
  <c r="Y516" i="2"/>
  <c r="AA516" i="2"/>
  <c r="AB516" i="2"/>
  <c r="AC516" i="2"/>
  <c r="AD516" i="2"/>
  <c r="AE516" i="2"/>
  <c r="AF516" i="2"/>
  <c r="AG516" i="2"/>
  <c r="AH516" i="2"/>
  <c r="AI516" i="2"/>
  <c r="AJ516" i="2"/>
  <c r="AK516" i="2"/>
  <c r="AL516" i="2"/>
  <c r="AM516" i="2"/>
  <c r="AN516" i="2"/>
  <c r="AO516" i="2"/>
  <c r="AP516" i="2"/>
  <c r="AQ516" i="2"/>
  <c r="AR516" i="2"/>
  <c r="AS516" i="2"/>
  <c r="AT516" i="2"/>
  <c r="AU516" i="2"/>
  <c r="AV516" i="2"/>
  <c r="AX516" i="2"/>
  <c r="AY516" i="2"/>
  <c r="AZ516" i="2"/>
  <c r="BA516" i="2"/>
  <c r="BB516" i="2"/>
  <c r="BC516" i="2"/>
  <c r="BD516" i="2"/>
  <c r="BE516" i="2"/>
  <c r="BF516" i="2"/>
  <c r="BG516" i="2"/>
  <c r="BH516" i="2"/>
  <c r="BI516" i="2"/>
  <c r="BJ516" i="2"/>
  <c r="BK516" i="2"/>
  <c r="BL516" i="2"/>
  <c r="BM516" i="2"/>
  <c r="BN516" i="2"/>
  <c r="BO516" i="2"/>
  <c r="BP516" i="2"/>
  <c r="BQ516" i="2"/>
  <c r="BR516" i="2"/>
  <c r="BS516" i="2"/>
  <c r="BT516" i="2"/>
  <c r="BU516" i="2"/>
  <c r="BV516" i="2"/>
  <c r="BW516" i="2"/>
  <c r="BX516" i="2"/>
  <c r="BY516" i="2"/>
  <c r="BZ516" i="2"/>
  <c r="CA516" i="2"/>
  <c r="CB516" i="2"/>
  <c r="CC516" i="2"/>
  <c r="CD516" i="2"/>
  <c r="CE516" i="2"/>
  <c r="CF516" i="2"/>
  <c r="CG516" i="2"/>
  <c r="CH516" i="2"/>
  <c r="CI516" i="2"/>
  <c r="CJ516" i="2"/>
  <c r="CK516" i="2"/>
  <c r="CL516" i="2"/>
  <c r="CM516" i="2"/>
  <c r="CN516" i="2"/>
  <c r="CO516" i="2"/>
  <c r="CP516" i="2"/>
  <c r="A517" i="2"/>
  <c r="B517" i="2"/>
  <c r="C517" i="2"/>
  <c r="D517" i="2"/>
  <c r="E517" i="2"/>
  <c r="F517" i="2"/>
  <c r="G517" i="2"/>
  <c r="H517" i="2"/>
  <c r="I517" i="2"/>
  <c r="J517" i="2"/>
  <c r="K517" i="2"/>
  <c r="L517" i="2"/>
  <c r="M517" i="2"/>
  <c r="N517" i="2"/>
  <c r="O517" i="2"/>
  <c r="Q517" i="2"/>
  <c r="R517" i="2"/>
  <c r="S517" i="2"/>
  <c r="T517" i="2"/>
  <c r="U517" i="2"/>
  <c r="W517" i="2"/>
  <c r="X517" i="2"/>
  <c r="Y517" i="2"/>
  <c r="AA517" i="2"/>
  <c r="AB517" i="2"/>
  <c r="AC517" i="2"/>
  <c r="AD517" i="2"/>
  <c r="AE517" i="2"/>
  <c r="AF517" i="2"/>
  <c r="AG517" i="2"/>
  <c r="AH517" i="2"/>
  <c r="AI517" i="2"/>
  <c r="AJ517" i="2"/>
  <c r="AK517" i="2"/>
  <c r="AL517" i="2"/>
  <c r="AM517" i="2"/>
  <c r="AN517" i="2"/>
  <c r="AO517" i="2"/>
  <c r="AP517" i="2"/>
  <c r="AQ517" i="2"/>
  <c r="AR517" i="2"/>
  <c r="AS517" i="2"/>
  <c r="AT517" i="2"/>
  <c r="AU517" i="2"/>
  <c r="AV517" i="2"/>
  <c r="AX517" i="2"/>
  <c r="AY517" i="2"/>
  <c r="AZ517" i="2"/>
  <c r="BA517" i="2"/>
  <c r="BB517" i="2"/>
  <c r="BC517" i="2"/>
  <c r="BD517" i="2"/>
  <c r="BE517" i="2"/>
  <c r="BF517" i="2"/>
  <c r="BG517" i="2"/>
  <c r="BH517" i="2"/>
  <c r="BI517" i="2"/>
  <c r="BJ517" i="2"/>
  <c r="BK517" i="2"/>
  <c r="BL517" i="2"/>
  <c r="BM517" i="2"/>
  <c r="BN517" i="2"/>
  <c r="BO517" i="2"/>
  <c r="BP517" i="2"/>
  <c r="BQ517" i="2"/>
  <c r="BR517" i="2"/>
  <c r="BS517" i="2"/>
  <c r="BT517" i="2"/>
  <c r="BU517" i="2"/>
  <c r="BV517" i="2"/>
  <c r="BW517" i="2"/>
  <c r="BX517" i="2"/>
  <c r="BY517" i="2"/>
  <c r="BZ517" i="2"/>
  <c r="CA517" i="2"/>
  <c r="CB517" i="2"/>
  <c r="CC517" i="2"/>
  <c r="CD517" i="2"/>
  <c r="CE517" i="2"/>
  <c r="CF517" i="2"/>
  <c r="CG517" i="2"/>
  <c r="CH517" i="2"/>
  <c r="CI517" i="2"/>
  <c r="CJ517" i="2"/>
  <c r="CK517" i="2"/>
  <c r="CL517" i="2"/>
  <c r="CM517" i="2"/>
  <c r="CN517" i="2"/>
  <c r="CO517" i="2"/>
  <c r="CP517" i="2"/>
  <c r="A518" i="2"/>
  <c r="B518" i="2"/>
  <c r="C518" i="2"/>
  <c r="D518" i="2"/>
  <c r="E518" i="2"/>
  <c r="F518" i="2"/>
  <c r="G518" i="2"/>
  <c r="H518" i="2"/>
  <c r="I518" i="2"/>
  <c r="J518" i="2"/>
  <c r="K518" i="2"/>
  <c r="L518" i="2"/>
  <c r="M518" i="2"/>
  <c r="N518" i="2"/>
  <c r="O518" i="2"/>
  <c r="Q518" i="2"/>
  <c r="R518" i="2"/>
  <c r="S518" i="2"/>
  <c r="T518" i="2"/>
  <c r="U518" i="2"/>
  <c r="W518" i="2"/>
  <c r="X518" i="2"/>
  <c r="Y518" i="2"/>
  <c r="AA518" i="2"/>
  <c r="AB518" i="2"/>
  <c r="AC518" i="2"/>
  <c r="AD518" i="2"/>
  <c r="AE518" i="2"/>
  <c r="AF518" i="2"/>
  <c r="AG518" i="2"/>
  <c r="AH518" i="2"/>
  <c r="AI518" i="2"/>
  <c r="AJ518" i="2"/>
  <c r="AK518" i="2"/>
  <c r="AL518" i="2"/>
  <c r="AM518" i="2"/>
  <c r="AN518" i="2"/>
  <c r="AO518" i="2"/>
  <c r="AP518" i="2"/>
  <c r="AQ518" i="2"/>
  <c r="AR518" i="2"/>
  <c r="AS518" i="2"/>
  <c r="AT518" i="2"/>
  <c r="AU518" i="2"/>
  <c r="AV518" i="2"/>
  <c r="AX518" i="2"/>
  <c r="AY518" i="2"/>
  <c r="AZ518" i="2"/>
  <c r="BA518" i="2"/>
  <c r="BB518" i="2"/>
  <c r="BC518" i="2"/>
  <c r="BD518" i="2"/>
  <c r="BE518" i="2"/>
  <c r="BF518" i="2"/>
  <c r="BG518" i="2"/>
  <c r="BH518" i="2"/>
  <c r="BI518" i="2"/>
  <c r="BJ518" i="2"/>
  <c r="BK518" i="2"/>
  <c r="BL518" i="2"/>
  <c r="BM518" i="2"/>
  <c r="BN518" i="2"/>
  <c r="BO518" i="2"/>
  <c r="BP518" i="2"/>
  <c r="BQ518" i="2"/>
  <c r="BR518" i="2"/>
  <c r="BS518" i="2"/>
  <c r="BT518" i="2"/>
  <c r="BU518" i="2"/>
  <c r="BV518" i="2"/>
  <c r="BW518" i="2"/>
  <c r="BX518" i="2"/>
  <c r="BY518" i="2"/>
  <c r="BZ518" i="2"/>
  <c r="CA518" i="2"/>
  <c r="CB518" i="2"/>
  <c r="CC518" i="2"/>
  <c r="CD518" i="2"/>
  <c r="CE518" i="2"/>
  <c r="CF518" i="2"/>
  <c r="CG518" i="2"/>
  <c r="CH518" i="2"/>
  <c r="CI518" i="2"/>
  <c r="CJ518" i="2"/>
  <c r="CK518" i="2"/>
  <c r="CL518" i="2"/>
  <c r="CM518" i="2"/>
  <c r="CN518" i="2"/>
  <c r="CO518" i="2"/>
  <c r="CP518" i="2"/>
  <c r="A519" i="2"/>
  <c r="B519" i="2"/>
  <c r="C519" i="2"/>
  <c r="D519" i="2"/>
  <c r="E519" i="2"/>
  <c r="F519" i="2"/>
  <c r="G519" i="2"/>
  <c r="H519" i="2"/>
  <c r="I519" i="2"/>
  <c r="J519" i="2"/>
  <c r="K519" i="2"/>
  <c r="L519" i="2"/>
  <c r="M519" i="2"/>
  <c r="N519" i="2"/>
  <c r="O519" i="2"/>
  <c r="Q519" i="2"/>
  <c r="R519" i="2"/>
  <c r="S519" i="2"/>
  <c r="T519" i="2"/>
  <c r="U519" i="2"/>
  <c r="W519" i="2"/>
  <c r="X519" i="2"/>
  <c r="Y519" i="2"/>
  <c r="AA519" i="2"/>
  <c r="AB519" i="2"/>
  <c r="AC519" i="2"/>
  <c r="AD519" i="2"/>
  <c r="AE519" i="2"/>
  <c r="AF519" i="2"/>
  <c r="AG519" i="2"/>
  <c r="AH519" i="2"/>
  <c r="AI519" i="2"/>
  <c r="AJ519" i="2"/>
  <c r="AK519" i="2"/>
  <c r="AL519" i="2"/>
  <c r="AM519" i="2"/>
  <c r="AN519" i="2"/>
  <c r="AO519" i="2"/>
  <c r="AP519" i="2"/>
  <c r="AQ519" i="2"/>
  <c r="AR519" i="2"/>
  <c r="AS519" i="2"/>
  <c r="AT519" i="2"/>
  <c r="AU519" i="2"/>
  <c r="AV519" i="2"/>
  <c r="AX519" i="2"/>
  <c r="AY519" i="2"/>
  <c r="AZ519" i="2"/>
  <c r="BA519" i="2"/>
  <c r="BB519" i="2"/>
  <c r="BC519" i="2"/>
  <c r="BD519" i="2"/>
  <c r="BE519" i="2"/>
  <c r="BF519" i="2"/>
  <c r="BG519" i="2"/>
  <c r="BH519" i="2"/>
  <c r="BI519" i="2"/>
  <c r="BJ519" i="2"/>
  <c r="BK519" i="2"/>
  <c r="BL519" i="2"/>
  <c r="BM519" i="2"/>
  <c r="BN519" i="2"/>
  <c r="BO519" i="2"/>
  <c r="BP519" i="2"/>
  <c r="BQ519" i="2"/>
  <c r="BR519" i="2"/>
  <c r="BS519" i="2"/>
  <c r="BT519" i="2"/>
  <c r="BU519" i="2"/>
  <c r="BV519" i="2"/>
  <c r="BW519" i="2"/>
  <c r="BX519" i="2"/>
  <c r="BY519" i="2"/>
  <c r="BZ519" i="2"/>
  <c r="CA519" i="2"/>
  <c r="CB519" i="2"/>
  <c r="CC519" i="2"/>
  <c r="CD519" i="2"/>
  <c r="CE519" i="2"/>
  <c r="CF519" i="2"/>
  <c r="CG519" i="2"/>
  <c r="CH519" i="2"/>
  <c r="CI519" i="2"/>
  <c r="CJ519" i="2"/>
  <c r="CK519" i="2"/>
  <c r="CL519" i="2"/>
  <c r="CM519" i="2"/>
  <c r="CN519" i="2"/>
  <c r="CO519" i="2"/>
  <c r="CP519" i="2"/>
  <c r="A520" i="2"/>
  <c r="B520" i="2"/>
  <c r="C520" i="2"/>
  <c r="D520" i="2"/>
  <c r="E520" i="2"/>
  <c r="F520" i="2"/>
  <c r="G520" i="2"/>
  <c r="H520" i="2"/>
  <c r="I520" i="2"/>
  <c r="J520" i="2"/>
  <c r="K520" i="2"/>
  <c r="L520" i="2"/>
  <c r="M520" i="2"/>
  <c r="N520" i="2"/>
  <c r="O520" i="2"/>
  <c r="Q520" i="2"/>
  <c r="R520" i="2"/>
  <c r="S520" i="2"/>
  <c r="T520" i="2"/>
  <c r="U520" i="2"/>
  <c r="W520" i="2"/>
  <c r="X520" i="2"/>
  <c r="Y520" i="2"/>
  <c r="AA520" i="2"/>
  <c r="AB520" i="2"/>
  <c r="AC520" i="2"/>
  <c r="AD520" i="2"/>
  <c r="AE520" i="2"/>
  <c r="AF520" i="2"/>
  <c r="AG520" i="2"/>
  <c r="AH520" i="2"/>
  <c r="AI520" i="2"/>
  <c r="AJ520" i="2"/>
  <c r="AK520" i="2"/>
  <c r="AL520" i="2"/>
  <c r="AM520" i="2"/>
  <c r="AN520" i="2"/>
  <c r="AO520" i="2"/>
  <c r="AP520" i="2"/>
  <c r="AQ520" i="2"/>
  <c r="AR520" i="2"/>
  <c r="AS520" i="2"/>
  <c r="AT520" i="2"/>
  <c r="AU520" i="2"/>
  <c r="AV520" i="2"/>
  <c r="AX520" i="2"/>
  <c r="AY520" i="2"/>
  <c r="AZ520" i="2"/>
  <c r="BA520" i="2"/>
  <c r="BB520" i="2"/>
  <c r="BC520" i="2"/>
  <c r="BD520" i="2"/>
  <c r="BE520" i="2"/>
  <c r="BF520" i="2"/>
  <c r="BG520" i="2"/>
  <c r="BH520" i="2"/>
  <c r="BI520" i="2"/>
  <c r="BJ520" i="2"/>
  <c r="BK520" i="2"/>
  <c r="BL520" i="2"/>
  <c r="BM520" i="2"/>
  <c r="BN520" i="2"/>
  <c r="BO520" i="2"/>
  <c r="BP520" i="2"/>
  <c r="BQ520" i="2"/>
  <c r="BR520" i="2"/>
  <c r="BS520" i="2"/>
  <c r="BT520" i="2"/>
  <c r="BU520" i="2"/>
  <c r="BV520" i="2"/>
  <c r="BW520" i="2"/>
  <c r="BX520" i="2"/>
  <c r="BY520" i="2"/>
  <c r="BZ520" i="2"/>
  <c r="CA520" i="2"/>
  <c r="CB520" i="2"/>
  <c r="CC520" i="2"/>
  <c r="CD520" i="2"/>
  <c r="CE520" i="2"/>
  <c r="CF520" i="2"/>
  <c r="CG520" i="2"/>
  <c r="CH520" i="2"/>
  <c r="CI520" i="2"/>
  <c r="CJ520" i="2"/>
  <c r="CK520" i="2"/>
  <c r="CL520" i="2"/>
  <c r="CM520" i="2"/>
  <c r="CN520" i="2"/>
  <c r="CO520" i="2"/>
  <c r="CP520" i="2"/>
  <c r="A521" i="2"/>
  <c r="B521" i="2"/>
  <c r="C521" i="2"/>
  <c r="D521" i="2"/>
  <c r="E521" i="2"/>
  <c r="F521" i="2"/>
  <c r="G521" i="2"/>
  <c r="H521" i="2"/>
  <c r="I521" i="2"/>
  <c r="J521" i="2"/>
  <c r="K521" i="2"/>
  <c r="L521" i="2"/>
  <c r="M521" i="2"/>
  <c r="N521" i="2"/>
  <c r="O521" i="2"/>
  <c r="Q521" i="2"/>
  <c r="R521" i="2"/>
  <c r="S521" i="2"/>
  <c r="T521" i="2"/>
  <c r="U521" i="2"/>
  <c r="W521" i="2"/>
  <c r="X521" i="2"/>
  <c r="Y521" i="2"/>
  <c r="AA521" i="2"/>
  <c r="AB521" i="2"/>
  <c r="AC521" i="2"/>
  <c r="AD521" i="2"/>
  <c r="AE521" i="2"/>
  <c r="AF521" i="2"/>
  <c r="AG521" i="2"/>
  <c r="AH521" i="2"/>
  <c r="AI521" i="2"/>
  <c r="AJ521" i="2"/>
  <c r="AK521" i="2"/>
  <c r="AL521" i="2"/>
  <c r="AM521" i="2"/>
  <c r="AN521" i="2"/>
  <c r="AO521" i="2"/>
  <c r="AP521" i="2"/>
  <c r="AQ521" i="2"/>
  <c r="AR521" i="2"/>
  <c r="AS521" i="2"/>
  <c r="AT521" i="2"/>
  <c r="AU521" i="2"/>
  <c r="AV521" i="2"/>
  <c r="AX521" i="2"/>
  <c r="AY521" i="2"/>
  <c r="AZ521" i="2"/>
  <c r="BA521" i="2"/>
  <c r="BB521" i="2"/>
  <c r="BC521" i="2"/>
  <c r="BD521" i="2"/>
  <c r="BE521" i="2"/>
  <c r="BF521" i="2"/>
  <c r="BG521" i="2"/>
  <c r="BH521" i="2"/>
  <c r="BI521" i="2"/>
  <c r="BJ521" i="2"/>
  <c r="BK521" i="2"/>
  <c r="BL521" i="2"/>
  <c r="BM521" i="2"/>
  <c r="BN521" i="2"/>
  <c r="BO521" i="2"/>
  <c r="BP521" i="2"/>
  <c r="BQ521" i="2"/>
  <c r="BR521" i="2"/>
  <c r="BS521" i="2"/>
  <c r="BT521" i="2"/>
  <c r="BU521" i="2"/>
  <c r="BV521" i="2"/>
  <c r="BW521" i="2"/>
  <c r="BX521" i="2"/>
  <c r="BY521" i="2"/>
  <c r="BZ521" i="2"/>
  <c r="CA521" i="2"/>
  <c r="CB521" i="2"/>
  <c r="CC521" i="2"/>
  <c r="CD521" i="2"/>
  <c r="CE521" i="2"/>
  <c r="CF521" i="2"/>
  <c r="CG521" i="2"/>
  <c r="CH521" i="2"/>
  <c r="CI521" i="2"/>
  <c r="CJ521" i="2"/>
  <c r="CK521" i="2"/>
  <c r="CL521" i="2"/>
  <c r="CM521" i="2"/>
  <c r="CN521" i="2"/>
  <c r="CO521" i="2"/>
  <c r="CP521" i="2"/>
  <c r="A522" i="2"/>
  <c r="B522" i="2"/>
  <c r="C522" i="2"/>
  <c r="D522" i="2"/>
  <c r="E522" i="2"/>
  <c r="F522" i="2"/>
  <c r="G522" i="2"/>
  <c r="H522" i="2"/>
  <c r="I522" i="2"/>
  <c r="J522" i="2"/>
  <c r="K522" i="2"/>
  <c r="L522" i="2"/>
  <c r="M522" i="2"/>
  <c r="N522" i="2"/>
  <c r="O522" i="2"/>
  <c r="Q522" i="2"/>
  <c r="R522" i="2"/>
  <c r="S522" i="2"/>
  <c r="T522" i="2"/>
  <c r="U522" i="2"/>
  <c r="W522" i="2"/>
  <c r="X522" i="2"/>
  <c r="Y522" i="2"/>
  <c r="AA522" i="2"/>
  <c r="AB522" i="2"/>
  <c r="AC522" i="2"/>
  <c r="AD522" i="2"/>
  <c r="AE522" i="2"/>
  <c r="AF522" i="2"/>
  <c r="AG522" i="2"/>
  <c r="AH522" i="2"/>
  <c r="AI522" i="2"/>
  <c r="AJ522" i="2"/>
  <c r="AK522" i="2"/>
  <c r="AL522" i="2"/>
  <c r="AM522" i="2"/>
  <c r="AN522" i="2"/>
  <c r="AO522" i="2"/>
  <c r="AP522" i="2"/>
  <c r="AQ522" i="2"/>
  <c r="AR522" i="2"/>
  <c r="AS522" i="2"/>
  <c r="AT522" i="2"/>
  <c r="AU522" i="2"/>
  <c r="AV522" i="2"/>
  <c r="AX522" i="2"/>
  <c r="AY522" i="2"/>
  <c r="AZ522" i="2"/>
  <c r="BA522" i="2"/>
  <c r="BB522" i="2"/>
  <c r="BC522" i="2"/>
  <c r="BD522" i="2"/>
  <c r="BE522" i="2"/>
  <c r="BF522" i="2"/>
  <c r="BG522" i="2"/>
  <c r="BH522" i="2"/>
  <c r="BI522" i="2"/>
  <c r="BJ522" i="2"/>
  <c r="BK522" i="2"/>
  <c r="BL522" i="2"/>
  <c r="BM522" i="2"/>
  <c r="BN522" i="2"/>
  <c r="BO522" i="2"/>
  <c r="BP522" i="2"/>
  <c r="BQ522" i="2"/>
  <c r="BR522" i="2"/>
  <c r="BS522" i="2"/>
  <c r="BT522" i="2"/>
  <c r="BU522" i="2"/>
  <c r="BV522" i="2"/>
  <c r="BW522" i="2"/>
  <c r="BX522" i="2"/>
  <c r="BY522" i="2"/>
  <c r="BZ522" i="2"/>
  <c r="CA522" i="2"/>
  <c r="CB522" i="2"/>
  <c r="CC522" i="2"/>
  <c r="CD522" i="2"/>
  <c r="CE522" i="2"/>
  <c r="CF522" i="2"/>
  <c r="CG522" i="2"/>
  <c r="CH522" i="2"/>
  <c r="CI522" i="2"/>
  <c r="CJ522" i="2"/>
  <c r="CK522" i="2"/>
  <c r="CL522" i="2"/>
  <c r="CM522" i="2"/>
  <c r="CN522" i="2"/>
  <c r="CO522" i="2"/>
  <c r="CP522" i="2"/>
  <c r="A523" i="2"/>
  <c r="B523" i="2"/>
  <c r="C523" i="2"/>
  <c r="D523" i="2"/>
  <c r="E523" i="2"/>
  <c r="F523" i="2"/>
  <c r="G523" i="2"/>
  <c r="H523" i="2"/>
  <c r="I523" i="2"/>
  <c r="J523" i="2"/>
  <c r="K523" i="2"/>
  <c r="L523" i="2"/>
  <c r="M523" i="2"/>
  <c r="N523" i="2"/>
  <c r="O523" i="2"/>
  <c r="Q523" i="2"/>
  <c r="R523" i="2"/>
  <c r="S523" i="2"/>
  <c r="T523" i="2"/>
  <c r="U523" i="2"/>
  <c r="W523" i="2"/>
  <c r="X523" i="2"/>
  <c r="Y523" i="2"/>
  <c r="AA523" i="2"/>
  <c r="AB523" i="2"/>
  <c r="AC523" i="2"/>
  <c r="AD523" i="2"/>
  <c r="AE523" i="2"/>
  <c r="AF523" i="2"/>
  <c r="AG523" i="2"/>
  <c r="AH523" i="2"/>
  <c r="AI523" i="2"/>
  <c r="AJ523" i="2"/>
  <c r="AK523" i="2"/>
  <c r="AL523" i="2"/>
  <c r="AM523" i="2"/>
  <c r="AN523" i="2"/>
  <c r="AO523" i="2"/>
  <c r="AP523" i="2"/>
  <c r="AQ523" i="2"/>
  <c r="AR523" i="2"/>
  <c r="AS523" i="2"/>
  <c r="AT523" i="2"/>
  <c r="AU523" i="2"/>
  <c r="AV523" i="2"/>
  <c r="AX523" i="2"/>
  <c r="AY523" i="2"/>
  <c r="AZ523" i="2"/>
  <c r="BA523" i="2"/>
  <c r="BB523" i="2"/>
  <c r="BC523" i="2"/>
  <c r="BD523" i="2"/>
  <c r="BE523" i="2"/>
  <c r="BF523" i="2"/>
  <c r="BG523" i="2"/>
  <c r="BH523" i="2"/>
  <c r="BI523" i="2"/>
  <c r="BJ523" i="2"/>
  <c r="BK523" i="2"/>
  <c r="BL523" i="2"/>
  <c r="BM523" i="2"/>
  <c r="BN523" i="2"/>
  <c r="BO523" i="2"/>
  <c r="BP523" i="2"/>
  <c r="BQ523" i="2"/>
  <c r="BR523" i="2"/>
  <c r="BS523" i="2"/>
  <c r="BT523" i="2"/>
  <c r="BU523" i="2"/>
  <c r="BV523" i="2"/>
  <c r="BW523" i="2"/>
  <c r="BX523" i="2"/>
  <c r="BY523" i="2"/>
  <c r="BZ523" i="2"/>
  <c r="CA523" i="2"/>
  <c r="CB523" i="2"/>
  <c r="CC523" i="2"/>
  <c r="CD523" i="2"/>
  <c r="CE523" i="2"/>
  <c r="CF523" i="2"/>
  <c r="CG523" i="2"/>
  <c r="CH523" i="2"/>
  <c r="CI523" i="2"/>
  <c r="CJ523" i="2"/>
  <c r="CK523" i="2"/>
  <c r="CL523" i="2"/>
  <c r="CM523" i="2"/>
  <c r="CN523" i="2"/>
  <c r="CO523" i="2"/>
  <c r="CP523" i="2"/>
  <c r="A524" i="2"/>
  <c r="B524" i="2"/>
  <c r="C524" i="2"/>
  <c r="D524" i="2"/>
  <c r="E524" i="2"/>
  <c r="F524" i="2"/>
  <c r="G524" i="2"/>
  <c r="H524" i="2"/>
  <c r="I524" i="2"/>
  <c r="J524" i="2"/>
  <c r="K524" i="2"/>
  <c r="L524" i="2"/>
  <c r="M524" i="2"/>
  <c r="N524" i="2"/>
  <c r="O524" i="2"/>
  <c r="Q524" i="2"/>
  <c r="R524" i="2"/>
  <c r="S524" i="2"/>
  <c r="T524" i="2"/>
  <c r="U524" i="2"/>
  <c r="W524" i="2"/>
  <c r="X524" i="2"/>
  <c r="Y524" i="2"/>
  <c r="AA524" i="2"/>
  <c r="AB524" i="2"/>
  <c r="AC524" i="2"/>
  <c r="AD524" i="2"/>
  <c r="AE524" i="2"/>
  <c r="AF524" i="2"/>
  <c r="AG524" i="2"/>
  <c r="AH524" i="2"/>
  <c r="AI524" i="2"/>
  <c r="AJ524" i="2"/>
  <c r="AK524" i="2"/>
  <c r="AL524" i="2"/>
  <c r="AM524" i="2"/>
  <c r="AN524" i="2"/>
  <c r="AO524" i="2"/>
  <c r="AP524" i="2"/>
  <c r="AQ524" i="2"/>
  <c r="AR524" i="2"/>
  <c r="AS524" i="2"/>
  <c r="AT524" i="2"/>
  <c r="AU524" i="2"/>
  <c r="AV524" i="2"/>
  <c r="AX524" i="2"/>
  <c r="AY524" i="2"/>
  <c r="AZ524" i="2"/>
  <c r="BA524" i="2"/>
  <c r="BB524" i="2"/>
  <c r="BC524" i="2"/>
  <c r="BD524" i="2"/>
  <c r="BE524" i="2"/>
  <c r="BF524" i="2"/>
  <c r="BG524" i="2"/>
  <c r="BH524" i="2"/>
  <c r="BI524" i="2"/>
  <c r="BJ524" i="2"/>
  <c r="BK524" i="2"/>
  <c r="BL524" i="2"/>
  <c r="BM524" i="2"/>
  <c r="BN524" i="2"/>
  <c r="BO524" i="2"/>
  <c r="BP524" i="2"/>
  <c r="BQ524" i="2"/>
  <c r="BR524" i="2"/>
  <c r="BS524" i="2"/>
  <c r="BT524" i="2"/>
  <c r="BU524" i="2"/>
  <c r="BV524" i="2"/>
  <c r="BW524" i="2"/>
  <c r="BX524" i="2"/>
  <c r="BY524" i="2"/>
  <c r="BZ524" i="2"/>
  <c r="CA524" i="2"/>
  <c r="CB524" i="2"/>
  <c r="CC524" i="2"/>
  <c r="CD524" i="2"/>
  <c r="CE524" i="2"/>
  <c r="CF524" i="2"/>
  <c r="CG524" i="2"/>
  <c r="CH524" i="2"/>
  <c r="CI524" i="2"/>
  <c r="CJ524" i="2"/>
  <c r="CK524" i="2"/>
  <c r="CL524" i="2"/>
  <c r="CM524" i="2"/>
  <c r="CN524" i="2"/>
  <c r="CO524" i="2"/>
  <c r="CP524" i="2"/>
  <c r="A525" i="2"/>
  <c r="B525" i="2"/>
  <c r="C525" i="2"/>
  <c r="D525" i="2"/>
  <c r="E525" i="2"/>
  <c r="F525" i="2"/>
  <c r="G525" i="2"/>
  <c r="H525" i="2"/>
  <c r="I525" i="2"/>
  <c r="J525" i="2"/>
  <c r="K525" i="2"/>
  <c r="L525" i="2"/>
  <c r="M525" i="2"/>
  <c r="N525" i="2"/>
  <c r="O525" i="2"/>
  <c r="Q525" i="2"/>
  <c r="R525" i="2"/>
  <c r="S525" i="2"/>
  <c r="T525" i="2"/>
  <c r="U525" i="2"/>
  <c r="W525" i="2"/>
  <c r="X525" i="2"/>
  <c r="Y525" i="2"/>
  <c r="AA525" i="2"/>
  <c r="AB525" i="2"/>
  <c r="AC525" i="2"/>
  <c r="AD525" i="2"/>
  <c r="AE525" i="2"/>
  <c r="AF525" i="2"/>
  <c r="AG525" i="2"/>
  <c r="AH525" i="2"/>
  <c r="AI525" i="2"/>
  <c r="AJ525" i="2"/>
  <c r="AK525" i="2"/>
  <c r="AL525" i="2"/>
  <c r="AM525" i="2"/>
  <c r="AN525" i="2"/>
  <c r="AO525" i="2"/>
  <c r="AP525" i="2"/>
  <c r="AQ525" i="2"/>
  <c r="AR525" i="2"/>
  <c r="AS525" i="2"/>
  <c r="AT525" i="2"/>
  <c r="AU525" i="2"/>
  <c r="AV525" i="2"/>
  <c r="AX525" i="2"/>
  <c r="AY525" i="2"/>
  <c r="AZ525" i="2"/>
  <c r="BA525" i="2"/>
  <c r="BB525" i="2"/>
  <c r="BC525" i="2"/>
  <c r="BD525" i="2"/>
  <c r="BE525" i="2"/>
  <c r="BF525" i="2"/>
  <c r="BG525" i="2"/>
  <c r="BH525" i="2"/>
  <c r="BI525" i="2"/>
  <c r="BJ525" i="2"/>
  <c r="BK525" i="2"/>
  <c r="BL525" i="2"/>
  <c r="BM525" i="2"/>
  <c r="BN525" i="2"/>
  <c r="BO525" i="2"/>
  <c r="BP525" i="2"/>
  <c r="BQ525" i="2"/>
  <c r="BR525" i="2"/>
  <c r="BS525" i="2"/>
  <c r="BT525" i="2"/>
  <c r="BU525" i="2"/>
  <c r="BV525" i="2"/>
  <c r="BW525" i="2"/>
  <c r="BX525" i="2"/>
  <c r="BY525" i="2"/>
  <c r="BZ525" i="2"/>
  <c r="CA525" i="2"/>
  <c r="CB525" i="2"/>
  <c r="CC525" i="2"/>
  <c r="CD525" i="2"/>
  <c r="CE525" i="2"/>
  <c r="CF525" i="2"/>
  <c r="CG525" i="2"/>
  <c r="CH525" i="2"/>
  <c r="CI525" i="2"/>
  <c r="CJ525" i="2"/>
  <c r="CK525" i="2"/>
  <c r="CL525" i="2"/>
  <c r="CM525" i="2"/>
  <c r="CN525" i="2"/>
  <c r="CO525" i="2"/>
  <c r="CP525" i="2"/>
  <c r="A526" i="2"/>
  <c r="B526" i="2"/>
  <c r="C526" i="2"/>
  <c r="D526" i="2"/>
  <c r="E526" i="2"/>
  <c r="F526" i="2"/>
  <c r="G526" i="2"/>
  <c r="H526" i="2"/>
  <c r="I526" i="2"/>
  <c r="J526" i="2"/>
  <c r="K526" i="2"/>
  <c r="L526" i="2"/>
  <c r="M526" i="2"/>
  <c r="N526" i="2"/>
  <c r="O526" i="2"/>
  <c r="Q526" i="2"/>
  <c r="R526" i="2"/>
  <c r="S526" i="2"/>
  <c r="T526" i="2"/>
  <c r="U526" i="2"/>
  <c r="W526" i="2"/>
  <c r="X526" i="2"/>
  <c r="Y526" i="2"/>
  <c r="AA526" i="2"/>
  <c r="AB526" i="2"/>
  <c r="AC526" i="2"/>
  <c r="AD526" i="2"/>
  <c r="AE526" i="2"/>
  <c r="AF526" i="2"/>
  <c r="AG526" i="2"/>
  <c r="AH526" i="2"/>
  <c r="AI526" i="2"/>
  <c r="AJ526" i="2"/>
  <c r="AK526" i="2"/>
  <c r="AL526" i="2"/>
  <c r="AM526" i="2"/>
  <c r="AN526" i="2"/>
  <c r="AO526" i="2"/>
  <c r="AP526" i="2"/>
  <c r="AQ526" i="2"/>
  <c r="AR526" i="2"/>
  <c r="AS526" i="2"/>
  <c r="AT526" i="2"/>
  <c r="AU526" i="2"/>
  <c r="AV526" i="2"/>
  <c r="AX526" i="2"/>
  <c r="AY526" i="2"/>
  <c r="AZ526" i="2"/>
  <c r="BA526" i="2"/>
  <c r="BB526" i="2"/>
  <c r="BC526" i="2"/>
  <c r="BD526" i="2"/>
  <c r="BE526" i="2"/>
  <c r="BF526" i="2"/>
  <c r="BG526" i="2"/>
  <c r="BH526" i="2"/>
  <c r="BI526" i="2"/>
  <c r="BJ526" i="2"/>
  <c r="BK526" i="2"/>
  <c r="BL526" i="2"/>
  <c r="BM526" i="2"/>
  <c r="BN526" i="2"/>
  <c r="BO526" i="2"/>
  <c r="BP526" i="2"/>
  <c r="BQ526" i="2"/>
  <c r="BR526" i="2"/>
  <c r="BS526" i="2"/>
  <c r="BT526" i="2"/>
  <c r="BU526" i="2"/>
  <c r="BV526" i="2"/>
  <c r="BW526" i="2"/>
  <c r="BX526" i="2"/>
  <c r="BY526" i="2"/>
  <c r="BZ526" i="2"/>
  <c r="CA526" i="2"/>
  <c r="CB526" i="2"/>
  <c r="CC526" i="2"/>
  <c r="CD526" i="2"/>
  <c r="CE526" i="2"/>
  <c r="CF526" i="2"/>
  <c r="CG526" i="2"/>
  <c r="CH526" i="2"/>
  <c r="CI526" i="2"/>
  <c r="CJ526" i="2"/>
  <c r="CK526" i="2"/>
  <c r="CL526" i="2"/>
  <c r="CM526" i="2"/>
  <c r="CN526" i="2"/>
  <c r="CO526" i="2"/>
  <c r="CP526" i="2"/>
  <c r="A527" i="2"/>
  <c r="B527" i="2"/>
  <c r="C527" i="2"/>
  <c r="D527" i="2"/>
  <c r="E527" i="2"/>
  <c r="F527" i="2"/>
  <c r="G527" i="2"/>
  <c r="H527" i="2"/>
  <c r="I527" i="2"/>
  <c r="J527" i="2"/>
  <c r="K527" i="2"/>
  <c r="L527" i="2"/>
  <c r="M527" i="2"/>
  <c r="N527" i="2"/>
  <c r="O527" i="2"/>
  <c r="Q527" i="2"/>
  <c r="R527" i="2"/>
  <c r="S527" i="2"/>
  <c r="T527" i="2"/>
  <c r="U527" i="2"/>
  <c r="W527" i="2"/>
  <c r="X527" i="2"/>
  <c r="Y527" i="2"/>
  <c r="AA527" i="2"/>
  <c r="AB527" i="2"/>
  <c r="AC527" i="2"/>
  <c r="AD527" i="2"/>
  <c r="AE527" i="2"/>
  <c r="AF527" i="2"/>
  <c r="AG527" i="2"/>
  <c r="AH527" i="2"/>
  <c r="AI527" i="2"/>
  <c r="AJ527" i="2"/>
  <c r="AK527" i="2"/>
  <c r="AL527" i="2"/>
  <c r="AM527" i="2"/>
  <c r="AN527" i="2"/>
  <c r="AO527" i="2"/>
  <c r="AP527" i="2"/>
  <c r="AQ527" i="2"/>
  <c r="AR527" i="2"/>
  <c r="AS527" i="2"/>
  <c r="AT527" i="2"/>
  <c r="AU527" i="2"/>
  <c r="AV527" i="2"/>
  <c r="AX527" i="2"/>
  <c r="AY527" i="2"/>
  <c r="AZ527" i="2"/>
  <c r="BA527" i="2"/>
  <c r="BB527" i="2"/>
  <c r="BC527" i="2"/>
  <c r="BD527" i="2"/>
  <c r="BE527" i="2"/>
  <c r="BF527" i="2"/>
  <c r="BG527" i="2"/>
  <c r="BH527" i="2"/>
  <c r="BI527" i="2"/>
  <c r="BJ527" i="2"/>
  <c r="BK527" i="2"/>
  <c r="BL527" i="2"/>
  <c r="BM527" i="2"/>
  <c r="BN527" i="2"/>
  <c r="BO527" i="2"/>
  <c r="BP527" i="2"/>
  <c r="BQ527" i="2"/>
  <c r="BR527" i="2"/>
  <c r="BS527" i="2"/>
  <c r="BT527" i="2"/>
  <c r="BU527" i="2"/>
  <c r="BV527" i="2"/>
  <c r="BW527" i="2"/>
  <c r="BX527" i="2"/>
  <c r="BY527" i="2"/>
  <c r="BZ527" i="2"/>
  <c r="CA527" i="2"/>
  <c r="CB527" i="2"/>
  <c r="CC527" i="2"/>
  <c r="CD527" i="2"/>
  <c r="CE527" i="2"/>
  <c r="CF527" i="2"/>
  <c r="CG527" i="2"/>
  <c r="CH527" i="2"/>
  <c r="CI527" i="2"/>
  <c r="CJ527" i="2"/>
  <c r="CK527" i="2"/>
  <c r="CL527" i="2"/>
  <c r="CM527" i="2"/>
  <c r="CN527" i="2"/>
  <c r="CO527" i="2"/>
  <c r="CP527" i="2"/>
  <c r="A528" i="2"/>
  <c r="B528" i="2"/>
  <c r="C528" i="2"/>
  <c r="D528" i="2"/>
  <c r="E528" i="2"/>
  <c r="F528" i="2"/>
  <c r="G528" i="2"/>
  <c r="H528" i="2"/>
  <c r="I528" i="2"/>
  <c r="J528" i="2"/>
  <c r="K528" i="2"/>
  <c r="L528" i="2"/>
  <c r="M528" i="2"/>
  <c r="N528" i="2"/>
  <c r="O528" i="2"/>
  <c r="Q528" i="2"/>
  <c r="R528" i="2"/>
  <c r="S528" i="2"/>
  <c r="T528" i="2"/>
  <c r="U528" i="2"/>
  <c r="W528" i="2"/>
  <c r="X528" i="2"/>
  <c r="Y528" i="2"/>
  <c r="AA528" i="2"/>
  <c r="AB528" i="2"/>
  <c r="AC528" i="2"/>
  <c r="AD528" i="2"/>
  <c r="AE528" i="2"/>
  <c r="AF528" i="2"/>
  <c r="AG528" i="2"/>
  <c r="AH528" i="2"/>
  <c r="AI528" i="2"/>
  <c r="AJ528" i="2"/>
  <c r="AK528" i="2"/>
  <c r="AL528" i="2"/>
  <c r="AM528" i="2"/>
  <c r="AN528" i="2"/>
  <c r="AO528" i="2"/>
  <c r="AP528" i="2"/>
  <c r="AQ528" i="2"/>
  <c r="AR528" i="2"/>
  <c r="AS528" i="2"/>
  <c r="AT528" i="2"/>
  <c r="AU528" i="2"/>
  <c r="AV528" i="2"/>
  <c r="AX528" i="2"/>
  <c r="AY528" i="2"/>
  <c r="AZ528" i="2"/>
  <c r="BA528" i="2"/>
  <c r="BB528" i="2"/>
  <c r="BC528" i="2"/>
  <c r="BD528" i="2"/>
  <c r="BE528" i="2"/>
  <c r="BF528" i="2"/>
  <c r="BG528" i="2"/>
  <c r="BH528" i="2"/>
  <c r="BI528" i="2"/>
  <c r="BJ528" i="2"/>
  <c r="BK528" i="2"/>
  <c r="BL528" i="2"/>
  <c r="BM528" i="2"/>
  <c r="BN528" i="2"/>
  <c r="BO528" i="2"/>
  <c r="BP528" i="2"/>
  <c r="BQ528" i="2"/>
  <c r="BR528" i="2"/>
  <c r="BS528" i="2"/>
  <c r="BT528" i="2"/>
  <c r="BU528" i="2"/>
  <c r="BV528" i="2"/>
  <c r="BW528" i="2"/>
  <c r="BX528" i="2"/>
  <c r="BY528" i="2"/>
  <c r="BZ528" i="2"/>
  <c r="CA528" i="2"/>
  <c r="CB528" i="2"/>
  <c r="CC528" i="2"/>
  <c r="CD528" i="2"/>
  <c r="CE528" i="2"/>
  <c r="CF528" i="2"/>
  <c r="CG528" i="2"/>
  <c r="CH528" i="2"/>
  <c r="CI528" i="2"/>
  <c r="CJ528" i="2"/>
  <c r="CK528" i="2"/>
  <c r="CL528" i="2"/>
  <c r="CM528" i="2"/>
  <c r="CN528" i="2"/>
  <c r="CO528" i="2"/>
  <c r="CP528" i="2"/>
  <c r="A529" i="2"/>
  <c r="B529" i="2"/>
  <c r="C529" i="2"/>
  <c r="D529" i="2"/>
  <c r="E529" i="2"/>
  <c r="F529" i="2"/>
  <c r="G529" i="2"/>
  <c r="H529" i="2"/>
  <c r="I529" i="2"/>
  <c r="J529" i="2"/>
  <c r="K529" i="2"/>
  <c r="L529" i="2"/>
  <c r="M529" i="2"/>
  <c r="N529" i="2"/>
  <c r="O529" i="2"/>
  <c r="Q529" i="2"/>
  <c r="R529" i="2"/>
  <c r="S529" i="2"/>
  <c r="T529" i="2"/>
  <c r="U529" i="2"/>
  <c r="W529" i="2"/>
  <c r="X529" i="2"/>
  <c r="Y529" i="2"/>
  <c r="AA529" i="2"/>
  <c r="AB529" i="2"/>
  <c r="AC529" i="2"/>
  <c r="AD529" i="2"/>
  <c r="AE529" i="2"/>
  <c r="AF529" i="2"/>
  <c r="AG529" i="2"/>
  <c r="AH529" i="2"/>
  <c r="AI529" i="2"/>
  <c r="AJ529" i="2"/>
  <c r="AK529" i="2"/>
  <c r="AL529" i="2"/>
  <c r="AM529" i="2"/>
  <c r="AN529" i="2"/>
  <c r="AO529" i="2"/>
  <c r="AP529" i="2"/>
  <c r="AQ529" i="2"/>
  <c r="AR529" i="2"/>
  <c r="AS529" i="2"/>
  <c r="AT529" i="2"/>
  <c r="AU529" i="2"/>
  <c r="AV529" i="2"/>
  <c r="AX529" i="2"/>
  <c r="AY529" i="2"/>
  <c r="AZ529" i="2"/>
  <c r="BA529" i="2"/>
  <c r="BB529" i="2"/>
  <c r="BC529" i="2"/>
  <c r="BD529" i="2"/>
  <c r="BE529" i="2"/>
  <c r="BF529" i="2"/>
  <c r="BG529" i="2"/>
  <c r="BH529" i="2"/>
  <c r="BI529" i="2"/>
  <c r="BJ529" i="2"/>
  <c r="BK529" i="2"/>
  <c r="BL529" i="2"/>
  <c r="BM529" i="2"/>
  <c r="BN529" i="2"/>
  <c r="BO529" i="2"/>
  <c r="BP529" i="2"/>
  <c r="BQ529" i="2"/>
  <c r="BR529" i="2"/>
  <c r="BS529" i="2"/>
  <c r="BT529" i="2"/>
  <c r="BU529" i="2"/>
  <c r="BV529" i="2"/>
  <c r="BW529" i="2"/>
  <c r="BX529" i="2"/>
  <c r="BY529" i="2"/>
  <c r="BZ529" i="2"/>
  <c r="CA529" i="2"/>
  <c r="CB529" i="2"/>
  <c r="CC529" i="2"/>
  <c r="CD529" i="2"/>
  <c r="CE529" i="2"/>
  <c r="CF529" i="2"/>
  <c r="CG529" i="2"/>
  <c r="CH529" i="2"/>
  <c r="CI529" i="2"/>
  <c r="CJ529" i="2"/>
  <c r="CK529" i="2"/>
  <c r="CL529" i="2"/>
  <c r="CM529" i="2"/>
  <c r="CN529" i="2"/>
  <c r="CO529" i="2"/>
  <c r="CP529" i="2"/>
  <c r="A530" i="2"/>
  <c r="B530" i="2"/>
  <c r="C530" i="2"/>
  <c r="D530" i="2"/>
  <c r="E530" i="2"/>
  <c r="F530" i="2"/>
  <c r="G530" i="2"/>
  <c r="H530" i="2"/>
  <c r="I530" i="2"/>
  <c r="J530" i="2"/>
  <c r="K530" i="2"/>
  <c r="L530" i="2"/>
  <c r="M530" i="2"/>
  <c r="N530" i="2"/>
  <c r="O530" i="2"/>
  <c r="Q530" i="2"/>
  <c r="R530" i="2"/>
  <c r="S530" i="2"/>
  <c r="T530" i="2"/>
  <c r="U530" i="2"/>
  <c r="W530" i="2"/>
  <c r="X530" i="2"/>
  <c r="Y530" i="2"/>
  <c r="AA530" i="2"/>
  <c r="AB530" i="2"/>
  <c r="AC530" i="2"/>
  <c r="AD530" i="2"/>
  <c r="AE530" i="2"/>
  <c r="AF530" i="2"/>
  <c r="AG530" i="2"/>
  <c r="AH530" i="2"/>
  <c r="AI530" i="2"/>
  <c r="AJ530" i="2"/>
  <c r="AK530" i="2"/>
  <c r="AL530" i="2"/>
  <c r="AM530" i="2"/>
  <c r="AN530" i="2"/>
  <c r="AO530" i="2"/>
  <c r="AP530" i="2"/>
  <c r="AQ530" i="2"/>
  <c r="AR530" i="2"/>
  <c r="AS530" i="2"/>
  <c r="AT530" i="2"/>
  <c r="AU530" i="2"/>
  <c r="AV530" i="2"/>
  <c r="AX530" i="2"/>
  <c r="AY530" i="2"/>
  <c r="AZ530" i="2"/>
  <c r="BA530" i="2"/>
  <c r="BB530" i="2"/>
  <c r="BC530" i="2"/>
  <c r="BD530" i="2"/>
  <c r="BE530" i="2"/>
  <c r="BF530" i="2"/>
  <c r="BG530" i="2"/>
  <c r="BH530" i="2"/>
  <c r="BI530" i="2"/>
  <c r="BJ530" i="2"/>
  <c r="BK530" i="2"/>
  <c r="BL530" i="2"/>
  <c r="BM530" i="2"/>
  <c r="BN530" i="2"/>
  <c r="BO530" i="2"/>
  <c r="BP530" i="2"/>
  <c r="BQ530" i="2"/>
  <c r="BR530" i="2"/>
  <c r="BS530" i="2"/>
  <c r="BT530" i="2"/>
  <c r="BU530" i="2"/>
  <c r="BV530" i="2"/>
  <c r="BW530" i="2"/>
  <c r="BX530" i="2"/>
  <c r="BY530" i="2"/>
  <c r="BZ530" i="2"/>
  <c r="CA530" i="2"/>
  <c r="CB530" i="2"/>
  <c r="CC530" i="2"/>
  <c r="CD530" i="2"/>
  <c r="CE530" i="2"/>
  <c r="CF530" i="2"/>
  <c r="CG530" i="2"/>
  <c r="CH530" i="2"/>
  <c r="CI530" i="2"/>
  <c r="CJ530" i="2"/>
  <c r="CK530" i="2"/>
  <c r="CL530" i="2"/>
  <c r="CM530" i="2"/>
  <c r="CN530" i="2"/>
  <c r="CO530" i="2"/>
  <c r="CP530" i="2"/>
  <c r="A531" i="2"/>
  <c r="B531" i="2"/>
  <c r="C531" i="2"/>
  <c r="D531" i="2"/>
  <c r="E531" i="2"/>
  <c r="F531" i="2"/>
  <c r="G531" i="2"/>
  <c r="H531" i="2"/>
  <c r="I531" i="2"/>
  <c r="J531" i="2"/>
  <c r="K531" i="2"/>
  <c r="L531" i="2"/>
  <c r="M531" i="2"/>
  <c r="N531" i="2"/>
  <c r="O531" i="2"/>
  <c r="Q531" i="2"/>
  <c r="R531" i="2"/>
  <c r="S531" i="2"/>
  <c r="T531" i="2"/>
  <c r="U531" i="2"/>
  <c r="W531" i="2"/>
  <c r="X531" i="2"/>
  <c r="Y531" i="2"/>
  <c r="AA531" i="2"/>
  <c r="AB531" i="2"/>
  <c r="AC531" i="2"/>
  <c r="AD531" i="2"/>
  <c r="AE531" i="2"/>
  <c r="AF531" i="2"/>
  <c r="AG531" i="2"/>
  <c r="AH531" i="2"/>
  <c r="AI531" i="2"/>
  <c r="AJ531" i="2"/>
  <c r="AK531" i="2"/>
  <c r="AL531" i="2"/>
  <c r="AM531" i="2"/>
  <c r="AN531" i="2"/>
  <c r="AO531" i="2"/>
  <c r="AP531" i="2"/>
  <c r="AQ531" i="2"/>
  <c r="AR531" i="2"/>
  <c r="AS531" i="2"/>
  <c r="AT531" i="2"/>
  <c r="AU531" i="2"/>
  <c r="AV531" i="2"/>
  <c r="AX531" i="2"/>
  <c r="AY531" i="2"/>
  <c r="AZ531" i="2"/>
  <c r="BA531" i="2"/>
  <c r="BB531" i="2"/>
  <c r="BC531" i="2"/>
  <c r="BD531" i="2"/>
  <c r="BE531" i="2"/>
  <c r="BF531" i="2"/>
  <c r="BG531" i="2"/>
  <c r="BH531" i="2"/>
  <c r="BI531" i="2"/>
  <c r="BJ531" i="2"/>
  <c r="BK531" i="2"/>
  <c r="BL531" i="2"/>
  <c r="BM531" i="2"/>
  <c r="BN531" i="2"/>
  <c r="BO531" i="2"/>
  <c r="BP531" i="2"/>
  <c r="BQ531" i="2"/>
  <c r="BR531" i="2"/>
  <c r="BS531" i="2"/>
  <c r="BT531" i="2"/>
  <c r="BU531" i="2"/>
  <c r="BV531" i="2"/>
  <c r="BW531" i="2"/>
  <c r="BX531" i="2"/>
  <c r="BY531" i="2"/>
  <c r="BZ531" i="2"/>
  <c r="CA531" i="2"/>
  <c r="CB531" i="2"/>
  <c r="CC531" i="2"/>
  <c r="CD531" i="2"/>
  <c r="CE531" i="2"/>
  <c r="CF531" i="2"/>
  <c r="CG531" i="2"/>
  <c r="CH531" i="2"/>
  <c r="CI531" i="2"/>
  <c r="CJ531" i="2"/>
  <c r="CK531" i="2"/>
  <c r="CL531" i="2"/>
  <c r="CM531" i="2"/>
  <c r="CN531" i="2"/>
  <c r="CO531" i="2"/>
  <c r="CP531" i="2"/>
  <c r="A532" i="2"/>
  <c r="B532" i="2"/>
  <c r="C532" i="2"/>
  <c r="D532" i="2"/>
  <c r="E532" i="2"/>
  <c r="F532" i="2"/>
  <c r="G532" i="2"/>
  <c r="H532" i="2"/>
  <c r="I532" i="2"/>
  <c r="J532" i="2"/>
  <c r="K532" i="2"/>
  <c r="L532" i="2"/>
  <c r="M532" i="2"/>
  <c r="N532" i="2"/>
  <c r="O532" i="2"/>
  <c r="Q532" i="2"/>
  <c r="R532" i="2"/>
  <c r="S532" i="2"/>
  <c r="T532" i="2"/>
  <c r="U532" i="2"/>
  <c r="W532" i="2"/>
  <c r="X532" i="2"/>
  <c r="Y532" i="2"/>
  <c r="AA532" i="2"/>
  <c r="AB532" i="2"/>
  <c r="AC532" i="2"/>
  <c r="AD532" i="2"/>
  <c r="AE532" i="2"/>
  <c r="AF532" i="2"/>
  <c r="AG532" i="2"/>
  <c r="AH532" i="2"/>
  <c r="AI532" i="2"/>
  <c r="AJ532" i="2"/>
  <c r="AK532" i="2"/>
  <c r="AL532" i="2"/>
  <c r="AM532" i="2"/>
  <c r="AN532" i="2"/>
  <c r="AO532" i="2"/>
  <c r="AP532" i="2"/>
  <c r="AQ532" i="2"/>
  <c r="AR532" i="2"/>
  <c r="AS532" i="2"/>
  <c r="AT532" i="2"/>
  <c r="AU532" i="2"/>
  <c r="AV532" i="2"/>
  <c r="AX532" i="2"/>
  <c r="AY532" i="2"/>
  <c r="AZ532" i="2"/>
  <c r="BA532" i="2"/>
  <c r="BB532" i="2"/>
  <c r="BC532" i="2"/>
  <c r="BD532" i="2"/>
  <c r="BE532" i="2"/>
  <c r="BF532" i="2"/>
  <c r="BG532" i="2"/>
  <c r="BH532" i="2"/>
  <c r="BI532" i="2"/>
  <c r="BJ532" i="2"/>
  <c r="BK532" i="2"/>
  <c r="BL532" i="2"/>
  <c r="BM532" i="2"/>
  <c r="BN532" i="2"/>
  <c r="BO532" i="2"/>
  <c r="BP532" i="2"/>
  <c r="BQ532" i="2"/>
  <c r="BR532" i="2"/>
  <c r="BS532" i="2"/>
  <c r="BT532" i="2"/>
  <c r="BU532" i="2"/>
  <c r="BV532" i="2"/>
  <c r="BW532" i="2"/>
  <c r="BX532" i="2"/>
  <c r="BY532" i="2"/>
  <c r="BZ532" i="2"/>
  <c r="CA532" i="2"/>
  <c r="CB532" i="2"/>
  <c r="CC532" i="2"/>
  <c r="CD532" i="2"/>
  <c r="CE532" i="2"/>
  <c r="CF532" i="2"/>
  <c r="CG532" i="2"/>
  <c r="CH532" i="2"/>
  <c r="CI532" i="2"/>
  <c r="CJ532" i="2"/>
  <c r="CK532" i="2"/>
  <c r="CL532" i="2"/>
  <c r="CM532" i="2"/>
  <c r="CN532" i="2"/>
  <c r="CO532" i="2"/>
  <c r="CP532" i="2"/>
  <c r="A533" i="2"/>
  <c r="B533" i="2"/>
  <c r="C533" i="2"/>
  <c r="D533" i="2"/>
  <c r="E533" i="2"/>
  <c r="F533" i="2"/>
  <c r="G533" i="2"/>
  <c r="H533" i="2"/>
  <c r="I533" i="2"/>
  <c r="J533" i="2"/>
  <c r="K533" i="2"/>
  <c r="L533" i="2"/>
  <c r="M533" i="2"/>
  <c r="N533" i="2"/>
  <c r="O533" i="2"/>
  <c r="Q533" i="2"/>
  <c r="R533" i="2"/>
  <c r="S533" i="2"/>
  <c r="T533" i="2"/>
  <c r="U533" i="2"/>
  <c r="W533" i="2"/>
  <c r="X533" i="2"/>
  <c r="Y533" i="2"/>
  <c r="AA533" i="2"/>
  <c r="AB533" i="2"/>
  <c r="AC533" i="2"/>
  <c r="AD533" i="2"/>
  <c r="AE533" i="2"/>
  <c r="AF533" i="2"/>
  <c r="AG533" i="2"/>
  <c r="AH533" i="2"/>
  <c r="AI533" i="2"/>
  <c r="AJ533" i="2"/>
  <c r="AK533" i="2"/>
  <c r="AL533" i="2"/>
  <c r="AM533" i="2"/>
  <c r="AN533" i="2"/>
  <c r="AO533" i="2"/>
  <c r="AP533" i="2"/>
  <c r="AQ533" i="2"/>
  <c r="AR533" i="2"/>
  <c r="AS533" i="2"/>
  <c r="AT533" i="2"/>
  <c r="AU533" i="2"/>
  <c r="AV533" i="2"/>
  <c r="AX533" i="2"/>
  <c r="AY533" i="2"/>
  <c r="AZ533" i="2"/>
  <c r="BA533" i="2"/>
  <c r="BB533" i="2"/>
  <c r="BC533" i="2"/>
  <c r="BD533" i="2"/>
  <c r="BE533" i="2"/>
  <c r="BF533" i="2"/>
  <c r="BG533" i="2"/>
  <c r="BH533" i="2"/>
  <c r="BI533" i="2"/>
  <c r="BJ533" i="2"/>
  <c r="BK533" i="2"/>
  <c r="BL533" i="2"/>
  <c r="BM533" i="2"/>
  <c r="BN533" i="2"/>
  <c r="BO533" i="2"/>
  <c r="BP533" i="2"/>
  <c r="BQ533" i="2"/>
  <c r="BR533" i="2"/>
  <c r="BS533" i="2"/>
  <c r="BT533" i="2"/>
  <c r="BU533" i="2"/>
  <c r="BV533" i="2"/>
  <c r="BW533" i="2"/>
  <c r="BX533" i="2"/>
  <c r="BY533" i="2"/>
  <c r="BZ533" i="2"/>
  <c r="CA533" i="2"/>
  <c r="CB533" i="2"/>
  <c r="CC533" i="2"/>
  <c r="CD533" i="2"/>
  <c r="CE533" i="2"/>
  <c r="CF533" i="2"/>
  <c r="CG533" i="2"/>
  <c r="CH533" i="2"/>
  <c r="CI533" i="2"/>
  <c r="CJ533" i="2"/>
  <c r="CK533" i="2"/>
  <c r="CL533" i="2"/>
  <c r="CM533" i="2"/>
  <c r="CN533" i="2"/>
  <c r="CO533" i="2"/>
  <c r="CP533" i="2"/>
  <c r="A534" i="2"/>
  <c r="B534" i="2"/>
  <c r="C534" i="2"/>
  <c r="D534" i="2"/>
  <c r="E534" i="2"/>
  <c r="F534" i="2"/>
  <c r="G534" i="2"/>
  <c r="H534" i="2"/>
  <c r="I534" i="2"/>
  <c r="J534" i="2"/>
  <c r="K534" i="2"/>
  <c r="L534" i="2"/>
  <c r="M534" i="2"/>
  <c r="N534" i="2"/>
  <c r="O534" i="2"/>
  <c r="Q534" i="2"/>
  <c r="R534" i="2"/>
  <c r="S534" i="2"/>
  <c r="T534" i="2"/>
  <c r="U534" i="2"/>
  <c r="W534" i="2"/>
  <c r="X534" i="2"/>
  <c r="Y534" i="2"/>
  <c r="AA534" i="2"/>
  <c r="AB534" i="2"/>
  <c r="AC534" i="2"/>
  <c r="AD534" i="2"/>
  <c r="AE534" i="2"/>
  <c r="AF534" i="2"/>
  <c r="AG534" i="2"/>
  <c r="AH534" i="2"/>
  <c r="AI534" i="2"/>
  <c r="AJ534" i="2"/>
  <c r="AK534" i="2"/>
  <c r="AL534" i="2"/>
  <c r="AM534" i="2"/>
  <c r="AN534" i="2"/>
  <c r="AO534" i="2"/>
  <c r="AP534" i="2"/>
  <c r="AQ534" i="2"/>
  <c r="AR534" i="2"/>
  <c r="AS534" i="2"/>
  <c r="AT534" i="2"/>
  <c r="AU534" i="2"/>
  <c r="AV534" i="2"/>
  <c r="AX534" i="2"/>
  <c r="AY534" i="2"/>
  <c r="AZ534" i="2"/>
  <c r="BA534" i="2"/>
  <c r="BB534" i="2"/>
  <c r="BC534" i="2"/>
  <c r="BD534" i="2"/>
  <c r="BE534" i="2"/>
  <c r="BF534" i="2"/>
  <c r="BG534" i="2"/>
  <c r="BH534" i="2"/>
  <c r="BI534" i="2"/>
  <c r="BJ534" i="2"/>
  <c r="BK534" i="2"/>
  <c r="BL534" i="2"/>
  <c r="BM534" i="2"/>
  <c r="BN534" i="2"/>
  <c r="BO534" i="2"/>
  <c r="BP534" i="2"/>
  <c r="BQ534" i="2"/>
  <c r="BR534" i="2"/>
  <c r="BS534" i="2"/>
  <c r="BT534" i="2"/>
  <c r="BU534" i="2"/>
  <c r="BV534" i="2"/>
  <c r="BW534" i="2"/>
  <c r="BX534" i="2"/>
  <c r="BY534" i="2"/>
  <c r="BZ534" i="2"/>
  <c r="CA534" i="2"/>
  <c r="CB534" i="2"/>
  <c r="CC534" i="2"/>
  <c r="CD534" i="2"/>
  <c r="CE534" i="2"/>
  <c r="CF534" i="2"/>
  <c r="CG534" i="2"/>
  <c r="CH534" i="2"/>
  <c r="CI534" i="2"/>
  <c r="CJ534" i="2"/>
  <c r="CK534" i="2"/>
  <c r="CL534" i="2"/>
  <c r="CM534" i="2"/>
  <c r="CN534" i="2"/>
  <c r="CO534" i="2"/>
  <c r="CP534" i="2"/>
  <c r="A535" i="2"/>
  <c r="B535" i="2"/>
  <c r="C535" i="2"/>
  <c r="D535" i="2"/>
  <c r="E535" i="2"/>
  <c r="F535" i="2"/>
  <c r="G535" i="2"/>
  <c r="H535" i="2"/>
  <c r="I535" i="2"/>
  <c r="J535" i="2"/>
  <c r="K535" i="2"/>
  <c r="L535" i="2"/>
  <c r="M535" i="2"/>
  <c r="N535" i="2"/>
  <c r="O535" i="2"/>
  <c r="Q535" i="2"/>
  <c r="R535" i="2"/>
  <c r="S535" i="2"/>
  <c r="T535" i="2"/>
  <c r="U535" i="2"/>
  <c r="W535" i="2"/>
  <c r="X535" i="2"/>
  <c r="Y535" i="2"/>
  <c r="AA535" i="2"/>
  <c r="AB535" i="2"/>
  <c r="AC535" i="2"/>
  <c r="AD535" i="2"/>
  <c r="AE535" i="2"/>
  <c r="AF535" i="2"/>
  <c r="AG535" i="2"/>
  <c r="AH535" i="2"/>
  <c r="AI535" i="2"/>
  <c r="AJ535" i="2"/>
  <c r="AK535" i="2"/>
  <c r="AL535" i="2"/>
  <c r="AM535" i="2"/>
  <c r="AN535" i="2"/>
  <c r="AO535" i="2"/>
  <c r="AP535" i="2"/>
  <c r="AQ535" i="2"/>
  <c r="AR535" i="2"/>
  <c r="AS535" i="2"/>
  <c r="AT535" i="2"/>
  <c r="AU535" i="2"/>
  <c r="AV535" i="2"/>
  <c r="AX535" i="2"/>
  <c r="AY535" i="2"/>
  <c r="AZ535" i="2"/>
  <c r="BA535" i="2"/>
  <c r="BB535" i="2"/>
  <c r="BC535" i="2"/>
  <c r="BD535" i="2"/>
  <c r="BE535" i="2"/>
  <c r="BF535" i="2"/>
  <c r="BG535" i="2"/>
  <c r="BH535" i="2"/>
  <c r="BI535" i="2"/>
  <c r="BJ535" i="2"/>
  <c r="BK535" i="2"/>
  <c r="BL535" i="2"/>
  <c r="BM535" i="2"/>
  <c r="BN535" i="2"/>
  <c r="BO535" i="2"/>
  <c r="BP535" i="2"/>
  <c r="BQ535" i="2"/>
  <c r="BR535" i="2"/>
  <c r="BS535" i="2"/>
  <c r="BT535" i="2"/>
  <c r="BU535" i="2"/>
  <c r="BV535" i="2"/>
  <c r="BW535" i="2"/>
  <c r="BX535" i="2"/>
  <c r="BY535" i="2"/>
  <c r="BZ535" i="2"/>
  <c r="CA535" i="2"/>
  <c r="CB535" i="2"/>
  <c r="CC535" i="2"/>
  <c r="CD535" i="2"/>
  <c r="CE535" i="2"/>
  <c r="CF535" i="2"/>
  <c r="CG535" i="2"/>
  <c r="CH535" i="2"/>
  <c r="CI535" i="2"/>
  <c r="CJ535" i="2"/>
  <c r="CK535" i="2"/>
  <c r="CL535" i="2"/>
  <c r="CM535" i="2"/>
  <c r="CN535" i="2"/>
  <c r="CO535" i="2"/>
  <c r="CP535" i="2"/>
  <c r="A536" i="2"/>
  <c r="B536" i="2"/>
  <c r="C536" i="2"/>
  <c r="D536" i="2"/>
  <c r="E536" i="2"/>
  <c r="F536" i="2"/>
  <c r="G536" i="2"/>
  <c r="H536" i="2"/>
  <c r="I536" i="2"/>
  <c r="J536" i="2"/>
  <c r="K536" i="2"/>
  <c r="L536" i="2"/>
  <c r="M536" i="2"/>
  <c r="N536" i="2"/>
  <c r="O536" i="2"/>
  <c r="Q536" i="2"/>
  <c r="R536" i="2"/>
  <c r="S536" i="2"/>
  <c r="T536" i="2"/>
  <c r="U536" i="2"/>
  <c r="W536" i="2"/>
  <c r="X536" i="2"/>
  <c r="Y536" i="2"/>
  <c r="AA536" i="2"/>
  <c r="AB536" i="2"/>
  <c r="AC536" i="2"/>
  <c r="AD536" i="2"/>
  <c r="AE536" i="2"/>
  <c r="AF536" i="2"/>
  <c r="AG536" i="2"/>
  <c r="AH536" i="2"/>
  <c r="AI536" i="2"/>
  <c r="AJ536" i="2"/>
  <c r="AK536" i="2"/>
  <c r="AL536" i="2"/>
  <c r="AM536" i="2"/>
  <c r="AN536" i="2"/>
  <c r="AO536" i="2"/>
  <c r="AP536" i="2"/>
  <c r="AQ536" i="2"/>
  <c r="AR536" i="2"/>
  <c r="AS536" i="2"/>
  <c r="AT536" i="2"/>
  <c r="AU536" i="2"/>
  <c r="AV536" i="2"/>
  <c r="AX536" i="2"/>
  <c r="AY536" i="2"/>
  <c r="AZ536" i="2"/>
  <c r="BA536" i="2"/>
  <c r="BB536" i="2"/>
  <c r="BC536" i="2"/>
  <c r="BD536" i="2"/>
  <c r="BE536" i="2"/>
  <c r="BF536" i="2"/>
  <c r="BG536" i="2"/>
  <c r="BH536" i="2"/>
  <c r="BI536" i="2"/>
  <c r="BJ536" i="2"/>
  <c r="BK536" i="2"/>
  <c r="BL536" i="2"/>
  <c r="BM536" i="2"/>
  <c r="BN536" i="2"/>
  <c r="BO536" i="2"/>
  <c r="BP536" i="2"/>
  <c r="BQ536" i="2"/>
  <c r="BR536" i="2"/>
  <c r="BS536" i="2"/>
  <c r="BT536" i="2"/>
  <c r="BU536" i="2"/>
  <c r="BV536" i="2"/>
  <c r="BW536" i="2"/>
  <c r="BX536" i="2"/>
  <c r="BY536" i="2"/>
  <c r="BZ536" i="2"/>
  <c r="CA536" i="2"/>
  <c r="CB536" i="2"/>
  <c r="CC536" i="2"/>
  <c r="CD536" i="2"/>
  <c r="CE536" i="2"/>
  <c r="CF536" i="2"/>
  <c r="CG536" i="2"/>
  <c r="CH536" i="2"/>
  <c r="CI536" i="2"/>
  <c r="CJ536" i="2"/>
  <c r="CK536" i="2"/>
  <c r="CL536" i="2"/>
  <c r="CM536" i="2"/>
  <c r="CN536" i="2"/>
  <c r="CO536" i="2"/>
  <c r="CP536" i="2"/>
  <c r="A537" i="2"/>
  <c r="B537" i="2"/>
  <c r="C537" i="2"/>
  <c r="D537" i="2"/>
  <c r="E537" i="2"/>
  <c r="F537" i="2"/>
  <c r="G537" i="2"/>
  <c r="H537" i="2"/>
  <c r="I537" i="2"/>
  <c r="J537" i="2"/>
  <c r="K537" i="2"/>
  <c r="L537" i="2"/>
  <c r="M537" i="2"/>
  <c r="N537" i="2"/>
  <c r="O537" i="2"/>
  <c r="Q537" i="2"/>
  <c r="R537" i="2"/>
  <c r="S537" i="2"/>
  <c r="T537" i="2"/>
  <c r="U537" i="2"/>
  <c r="W537" i="2"/>
  <c r="X537" i="2"/>
  <c r="Y537" i="2"/>
  <c r="AA537" i="2"/>
  <c r="AB537" i="2"/>
  <c r="AC537" i="2"/>
  <c r="AD537" i="2"/>
  <c r="AE537" i="2"/>
  <c r="AF537" i="2"/>
  <c r="AG537" i="2"/>
  <c r="AH537" i="2"/>
  <c r="AI537" i="2"/>
  <c r="AJ537" i="2"/>
  <c r="AK537" i="2"/>
  <c r="AL537" i="2"/>
  <c r="AM537" i="2"/>
  <c r="AN537" i="2"/>
  <c r="AO537" i="2"/>
  <c r="AP537" i="2"/>
  <c r="AQ537" i="2"/>
  <c r="AR537" i="2"/>
  <c r="AS537" i="2"/>
  <c r="AT537" i="2"/>
  <c r="AU537" i="2"/>
  <c r="AV537" i="2"/>
  <c r="AX537" i="2"/>
  <c r="AY537" i="2"/>
  <c r="AZ537" i="2"/>
  <c r="BA537" i="2"/>
  <c r="BB537" i="2"/>
  <c r="BC537" i="2"/>
  <c r="BD537" i="2"/>
  <c r="BE537" i="2"/>
  <c r="BF537" i="2"/>
  <c r="BG537" i="2"/>
  <c r="BH537" i="2"/>
  <c r="BI537" i="2"/>
  <c r="BJ537" i="2"/>
  <c r="BK537" i="2"/>
  <c r="BL537" i="2"/>
  <c r="BM537" i="2"/>
  <c r="BN537" i="2"/>
  <c r="BO537" i="2"/>
  <c r="BP537" i="2"/>
  <c r="BQ537" i="2"/>
  <c r="BR537" i="2"/>
  <c r="BS537" i="2"/>
  <c r="BT537" i="2"/>
  <c r="BU537" i="2"/>
  <c r="BV537" i="2"/>
  <c r="BW537" i="2"/>
  <c r="BX537" i="2"/>
  <c r="BY537" i="2"/>
  <c r="BZ537" i="2"/>
  <c r="CA537" i="2"/>
  <c r="CB537" i="2"/>
  <c r="CC537" i="2"/>
  <c r="CD537" i="2"/>
  <c r="CE537" i="2"/>
  <c r="CF537" i="2"/>
  <c r="CG537" i="2"/>
  <c r="CH537" i="2"/>
  <c r="CI537" i="2"/>
  <c r="CJ537" i="2"/>
  <c r="CK537" i="2"/>
  <c r="CL537" i="2"/>
  <c r="CM537" i="2"/>
  <c r="CN537" i="2"/>
  <c r="CO537" i="2"/>
  <c r="CP537" i="2"/>
  <c r="A538" i="2"/>
  <c r="B538" i="2"/>
  <c r="C538" i="2"/>
  <c r="D538" i="2"/>
  <c r="E538" i="2"/>
  <c r="F538" i="2"/>
  <c r="G538" i="2"/>
  <c r="H538" i="2"/>
  <c r="I538" i="2"/>
  <c r="J538" i="2"/>
  <c r="K538" i="2"/>
  <c r="L538" i="2"/>
  <c r="M538" i="2"/>
  <c r="N538" i="2"/>
  <c r="O538" i="2"/>
  <c r="Q538" i="2"/>
  <c r="R538" i="2"/>
  <c r="S538" i="2"/>
  <c r="T538" i="2"/>
  <c r="U538" i="2"/>
  <c r="W538" i="2"/>
  <c r="X538" i="2"/>
  <c r="Y538" i="2"/>
  <c r="AA538" i="2"/>
  <c r="AB538" i="2"/>
  <c r="AC538" i="2"/>
  <c r="AD538" i="2"/>
  <c r="AE538" i="2"/>
  <c r="AF538" i="2"/>
  <c r="AG538" i="2"/>
  <c r="AH538" i="2"/>
  <c r="AI538" i="2"/>
  <c r="AJ538" i="2"/>
  <c r="AK538" i="2"/>
  <c r="AL538" i="2"/>
  <c r="AM538" i="2"/>
  <c r="AN538" i="2"/>
  <c r="AO538" i="2"/>
  <c r="AP538" i="2"/>
  <c r="AQ538" i="2"/>
  <c r="AR538" i="2"/>
  <c r="AS538" i="2"/>
  <c r="AT538" i="2"/>
  <c r="AU538" i="2"/>
  <c r="AV538" i="2"/>
  <c r="AX538" i="2"/>
  <c r="AY538" i="2"/>
  <c r="AZ538" i="2"/>
  <c r="BA538" i="2"/>
  <c r="BB538" i="2"/>
  <c r="BC538" i="2"/>
  <c r="BD538" i="2"/>
  <c r="BE538" i="2"/>
  <c r="BF538" i="2"/>
  <c r="BG538" i="2"/>
  <c r="BH538" i="2"/>
  <c r="BI538" i="2"/>
  <c r="BJ538" i="2"/>
  <c r="BK538" i="2"/>
  <c r="BL538" i="2"/>
  <c r="BM538" i="2"/>
  <c r="BN538" i="2"/>
  <c r="BO538" i="2"/>
  <c r="BP538" i="2"/>
  <c r="BQ538" i="2"/>
  <c r="BR538" i="2"/>
  <c r="BS538" i="2"/>
  <c r="BT538" i="2"/>
  <c r="BU538" i="2"/>
  <c r="BV538" i="2"/>
  <c r="BW538" i="2"/>
  <c r="BX538" i="2"/>
  <c r="BY538" i="2"/>
  <c r="BZ538" i="2"/>
  <c r="CA538" i="2"/>
  <c r="CB538" i="2"/>
  <c r="CC538" i="2"/>
  <c r="CD538" i="2"/>
  <c r="CE538" i="2"/>
  <c r="CF538" i="2"/>
  <c r="CG538" i="2"/>
  <c r="CH538" i="2"/>
  <c r="CI538" i="2"/>
  <c r="CJ538" i="2"/>
  <c r="CK538" i="2"/>
  <c r="CL538" i="2"/>
  <c r="CM538" i="2"/>
  <c r="CN538" i="2"/>
  <c r="CO538" i="2"/>
  <c r="CP538" i="2"/>
  <c r="A539" i="2"/>
  <c r="B539" i="2"/>
  <c r="C539" i="2"/>
  <c r="D539" i="2"/>
  <c r="E539" i="2"/>
  <c r="F539" i="2"/>
  <c r="G539" i="2"/>
  <c r="H539" i="2"/>
  <c r="I539" i="2"/>
  <c r="J539" i="2"/>
  <c r="K539" i="2"/>
  <c r="L539" i="2"/>
  <c r="M539" i="2"/>
  <c r="N539" i="2"/>
  <c r="O539" i="2"/>
  <c r="Q539" i="2"/>
  <c r="R539" i="2"/>
  <c r="S539" i="2"/>
  <c r="T539" i="2"/>
  <c r="U539" i="2"/>
  <c r="W539" i="2"/>
  <c r="X539" i="2"/>
  <c r="Y539" i="2"/>
  <c r="AA539" i="2"/>
  <c r="AB539" i="2"/>
  <c r="AC539" i="2"/>
  <c r="AD539" i="2"/>
  <c r="AE539" i="2"/>
  <c r="AF539" i="2"/>
  <c r="AG539" i="2"/>
  <c r="AH539" i="2"/>
  <c r="AI539" i="2"/>
  <c r="AJ539" i="2"/>
  <c r="AK539" i="2"/>
  <c r="AL539" i="2"/>
  <c r="AM539" i="2"/>
  <c r="AN539" i="2"/>
  <c r="AO539" i="2"/>
  <c r="AP539" i="2"/>
  <c r="AQ539" i="2"/>
  <c r="AR539" i="2"/>
  <c r="AS539" i="2"/>
  <c r="AT539" i="2"/>
  <c r="AU539" i="2"/>
  <c r="AV539" i="2"/>
  <c r="AX539" i="2"/>
  <c r="AY539" i="2"/>
  <c r="AZ539" i="2"/>
  <c r="BA539" i="2"/>
  <c r="BB539" i="2"/>
  <c r="BC539" i="2"/>
  <c r="BD539" i="2"/>
  <c r="BE539" i="2"/>
  <c r="BF539" i="2"/>
  <c r="BG539" i="2"/>
  <c r="BH539" i="2"/>
  <c r="BI539" i="2"/>
  <c r="BJ539" i="2"/>
  <c r="BK539" i="2"/>
  <c r="BL539" i="2"/>
  <c r="BM539" i="2"/>
  <c r="BN539" i="2"/>
  <c r="BO539" i="2"/>
  <c r="BP539" i="2"/>
  <c r="BQ539" i="2"/>
  <c r="BR539" i="2"/>
  <c r="BS539" i="2"/>
  <c r="BT539" i="2"/>
  <c r="BU539" i="2"/>
  <c r="BV539" i="2"/>
  <c r="BW539" i="2"/>
  <c r="BX539" i="2"/>
  <c r="BY539" i="2"/>
  <c r="BZ539" i="2"/>
  <c r="CA539" i="2"/>
  <c r="CB539" i="2"/>
  <c r="CC539" i="2"/>
  <c r="CD539" i="2"/>
  <c r="CE539" i="2"/>
  <c r="CF539" i="2"/>
  <c r="CG539" i="2"/>
  <c r="CH539" i="2"/>
  <c r="CI539" i="2"/>
  <c r="CJ539" i="2"/>
  <c r="CK539" i="2"/>
  <c r="CL539" i="2"/>
  <c r="CM539" i="2"/>
  <c r="CN539" i="2"/>
  <c r="CO539" i="2"/>
  <c r="CP539" i="2"/>
  <c r="A540" i="2"/>
  <c r="B540" i="2"/>
  <c r="C540" i="2"/>
  <c r="D540" i="2"/>
  <c r="E540" i="2"/>
  <c r="F540" i="2"/>
  <c r="G540" i="2"/>
  <c r="H540" i="2"/>
  <c r="I540" i="2"/>
  <c r="J540" i="2"/>
  <c r="K540" i="2"/>
  <c r="L540" i="2"/>
  <c r="M540" i="2"/>
  <c r="N540" i="2"/>
  <c r="O540" i="2"/>
  <c r="Q540" i="2"/>
  <c r="R540" i="2"/>
  <c r="S540" i="2"/>
  <c r="T540" i="2"/>
  <c r="U540" i="2"/>
  <c r="W540" i="2"/>
  <c r="X540" i="2"/>
  <c r="Y540" i="2"/>
  <c r="AA540" i="2"/>
  <c r="AB540" i="2"/>
  <c r="AC540" i="2"/>
  <c r="AD540" i="2"/>
  <c r="AE540" i="2"/>
  <c r="AF540" i="2"/>
  <c r="AG540" i="2"/>
  <c r="AH540" i="2"/>
  <c r="AI540" i="2"/>
  <c r="AJ540" i="2"/>
  <c r="AK540" i="2"/>
  <c r="AL540" i="2"/>
  <c r="AM540" i="2"/>
  <c r="AN540" i="2"/>
  <c r="AO540" i="2"/>
  <c r="AP540" i="2"/>
  <c r="AQ540" i="2"/>
  <c r="AR540" i="2"/>
  <c r="AS540" i="2"/>
  <c r="AT540" i="2"/>
  <c r="AU540" i="2"/>
  <c r="AV540" i="2"/>
  <c r="AX540" i="2"/>
  <c r="AY540" i="2"/>
  <c r="AZ540" i="2"/>
  <c r="BA540" i="2"/>
  <c r="BB540" i="2"/>
  <c r="BC540" i="2"/>
  <c r="BD540" i="2"/>
  <c r="BE540" i="2"/>
  <c r="BF540" i="2"/>
  <c r="BG540" i="2"/>
  <c r="BH540" i="2"/>
  <c r="BI540" i="2"/>
  <c r="BJ540" i="2"/>
  <c r="BK540" i="2"/>
  <c r="BL540" i="2"/>
  <c r="BM540" i="2"/>
  <c r="BN540" i="2"/>
  <c r="BO540" i="2"/>
  <c r="BP540" i="2"/>
  <c r="BQ540" i="2"/>
  <c r="BR540" i="2"/>
  <c r="BS540" i="2"/>
  <c r="BT540" i="2"/>
  <c r="BU540" i="2"/>
  <c r="BV540" i="2"/>
  <c r="BW540" i="2"/>
  <c r="BX540" i="2"/>
  <c r="BY540" i="2"/>
  <c r="BZ540" i="2"/>
  <c r="CA540" i="2"/>
  <c r="CB540" i="2"/>
  <c r="CC540" i="2"/>
  <c r="CD540" i="2"/>
  <c r="CE540" i="2"/>
  <c r="CF540" i="2"/>
  <c r="CG540" i="2"/>
  <c r="CH540" i="2"/>
  <c r="CI540" i="2"/>
  <c r="CJ540" i="2"/>
  <c r="CK540" i="2"/>
  <c r="CL540" i="2"/>
  <c r="CM540" i="2"/>
  <c r="CN540" i="2"/>
  <c r="CO540" i="2"/>
  <c r="CP540" i="2"/>
  <c r="A541" i="2"/>
  <c r="B541" i="2"/>
  <c r="C541" i="2"/>
  <c r="D541" i="2"/>
  <c r="E541" i="2"/>
  <c r="F541" i="2"/>
  <c r="G541" i="2"/>
  <c r="H541" i="2"/>
  <c r="I541" i="2"/>
  <c r="J541" i="2"/>
  <c r="K541" i="2"/>
  <c r="L541" i="2"/>
  <c r="M541" i="2"/>
  <c r="N541" i="2"/>
  <c r="O541" i="2"/>
  <c r="Q541" i="2"/>
  <c r="R541" i="2"/>
  <c r="S541" i="2"/>
  <c r="T541" i="2"/>
  <c r="U541" i="2"/>
  <c r="W541" i="2"/>
  <c r="X541" i="2"/>
  <c r="Y541" i="2"/>
  <c r="AA541" i="2"/>
  <c r="AB541" i="2"/>
  <c r="AC541" i="2"/>
  <c r="AD541" i="2"/>
  <c r="AE541" i="2"/>
  <c r="AF541" i="2"/>
  <c r="AG541" i="2"/>
  <c r="AH541" i="2"/>
  <c r="AI541" i="2"/>
  <c r="AJ541" i="2"/>
  <c r="AK541" i="2"/>
  <c r="AL541" i="2"/>
  <c r="AM541" i="2"/>
  <c r="AN541" i="2"/>
  <c r="AO541" i="2"/>
  <c r="AP541" i="2"/>
  <c r="AQ541" i="2"/>
  <c r="AR541" i="2"/>
  <c r="AS541" i="2"/>
  <c r="AT541" i="2"/>
  <c r="AU541" i="2"/>
  <c r="AV541" i="2"/>
  <c r="AX541" i="2"/>
  <c r="AY541" i="2"/>
  <c r="AZ541" i="2"/>
  <c r="BA541" i="2"/>
  <c r="BB541" i="2"/>
  <c r="BC541" i="2"/>
  <c r="BD541" i="2"/>
  <c r="BE541" i="2"/>
  <c r="BF541" i="2"/>
  <c r="BG541" i="2"/>
  <c r="BH541" i="2"/>
  <c r="BI541" i="2"/>
  <c r="BJ541" i="2"/>
  <c r="BK541" i="2"/>
  <c r="BL541" i="2"/>
  <c r="BM541" i="2"/>
  <c r="BN541" i="2"/>
  <c r="BO541" i="2"/>
  <c r="BP541" i="2"/>
  <c r="BQ541" i="2"/>
  <c r="BR541" i="2"/>
  <c r="BS541" i="2"/>
  <c r="BT541" i="2"/>
  <c r="BU541" i="2"/>
  <c r="BV541" i="2"/>
  <c r="BW541" i="2"/>
  <c r="BX541" i="2"/>
  <c r="BY541" i="2"/>
  <c r="BZ541" i="2"/>
  <c r="CA541" i="2"/>
  <c r="CB541" i="2"/>
  <c r="CC541" i="2"/>
  <c r="CD541" i="2"/>
  <c r="CE541" i="2"/>
  <c r="CF541" i="2"/>
  <c r="CG541" i="2"/>
  <c r="CH541" i="2"/>
  <c r="CI541" i="2"/>
  <c r="CJ541" i="2"/>
  <c r="CK541" i="2"/>
  <c r="CL541" i="2"/>
  <c r="CM541" i="2"/>
  <c r="CN541" i="2"/>
  <c r="CO541" i="2"/>
  <c r="CP541" i="2"/>
  <c r="A542" i="2"/>
  <c r="B542" i="2"/>
  <c r="C542" i="2"/>
  <c r="D542" i="2"/>
  <c r="E542" i="2"/>
  <c r="F542" i="2"/>
  <c r="G542" i="2"/>
  <c r="H542" i="2"/>
  <c r="I542" i="2"/>
  <c r="J542" i="2"/>
  <c r="K542" i="2"/>
  <c r="L542" i="2"/>
  <c r="M542" i="2"/>
  <c r="N542" i="2"/>
  <c r="O542" i="2"/>
  <c r="Q542" i="2"/>
  <c r="R542" i="2"/>
  <c r="S542" i="2"/>
  <c r="T542" i="2"/>
  <c r="U542" i="2"/>
  <c r="W542" i="2"/>
  <c r="X542" i="2"/>
  <c r="Y542" i="2"/>
  <c r="AA542" i="2"/>
  <c r="AB542" i="2"/>
  <c r="AC542" i="2"/>
  <c r="AD542" i="2"/>
  <c r="AE542" i="2"/>
  <c r="AF542" i="2"/>
  <c r="AG542" i="2"/>
  <c r="AH542" i="2"/>
  <c r="AI542" i="2"/>
  <c r="AJ542" i="2"/>
  <c r="AK542" i="2"/>
  <c r="AL542" i="2"/>
  <c r="AM542" i="2"/>
  <c r="AN542" i="2"/>
  <c r="AO542" i="2"/>
  <c r="AP542" i="2"/>
  <c r="AQ542" i="2"/>
  <c r="AR542" i="2"/>
  <c r="AS542" i="2"/>
  <c r="AT542" i="2"/>
  <c r="AU542" i="2"/>
  <c r="AV542" i="2"/>
  <c r="AX542" i="2"/>
  <c r="AY542" i="2"/>
  <c r="AZ542" i="2"/>
  <c r="BA542" i="2"/>
  <c r="BB542" i="2"/>
  <c r="BC542" i="2"/>
  <c r="BD542" i="2"/>
  <c r="BE542" i="2"/>
  <c r="BF542" i="2"/>
  <c r="BG542" i="2"/>
  <c r="BH542" i="2"/>
  <c r="BI542" i="2"/>
  <c r="BJ542" i="2"/>
  <c r="BK542" i="2"/>
  <c r="BL542" i="2"/>
  <c r="BM542" i="2"/>
  <c r="BN542" i="2"/>
  <c r="BO542" i="2"/>
  <c r="BP542" i="2"/>
  <c r="BQ542" i="2"/>
  <c r="BR542" i="2"/>
  <c r="BS542" i="2"/>
  <c r="BT542" i="2"/>
  <c r="BU542" i="2"/>
  <c r="BV542" i="2"/>
  <c r="BW542" i="2"/>
  <c r="BX542" i="2"/>
  <c r="BY542" i="2"/>
  <c r="BZ542" i="2"/>
  <c r="CA542" i="2"/>
  <c r="CB542" i="2"/>
  <c r="CC542" i="2"/>
  <c r="CD542" i="2"/>
  <c r="CE542" i="2"/>
  <c r="CF542" i="2"/>
  <c r="CG542" i="2"/>
  <c r="CH542" i="2"/>
  <c r="CI542" i="2"/>
  <c r="CJ542" i="2"/>
  <c r="CK542" i="2"/>
  <c r="CL542" i="2"/>
  <c r="CM542" i="2"/>
  <c r="CN542" i="2"/>
  <c r="CO542" i="2"/>
  <c r="CP542" i="2"/>
  <c r="A543" i="2"/>
  <c r="B543" i="2"/>
  <c r="C543" i="2"/>
  <c r="D543" i="2"/>
  <c r="E543" i="2"/>
  <c r="F543" i="2"/>
  <c r="G543" i="2"/>
  <c r="H543" i="2"/>
  <c r="I543" i="2"/>
  <c r="J543" i="2"/>
  <c r="K543" i="2"/>
  <c r="L543" i="2"/>
  <c r="M543" i="2"/>
  <c r="N543" i="2"/>
  <c r="O543" i="2"/>
  <c r="Q543" i="2"/>
  <c r="R543" i="2"/>
  <c r="S543" i="2"/>
  <c r="T543" i="2"/>
  <c r="U543" i="2"/>
  <c r="W543" i="2"/>
  <c r="X543" i="2"/>
  <c r="Y543" i="2"/>
  <c r="AA543" i="2"/>
  <c r="AB543" i="2"/>
  <c r="AC543" i="2"/>
  <c r="AD543" i="2"/>
  <c r="AE543" i="2"/>
  <c r="AF543" i="2"/>
  <c r="AG543" i="2"/>
  <c r="AH543" i="2"/>
  <c r="AI543" i="2"/>
  <c r="AJ543" i="2"/>
  <c r="AK543" i="2"/>
  <c r="AL543" i="2"/>
  <c r="AM543" i="2"/>
  <c r="AN543" i="2"/>
  <c r="AO543" i="2"/>
  <c r="AP543" i="2"/>
  <c r="AQ543" i="2"/>
  <c r="AR543" i="2"/>
  <c r="AS543" i="2"/>
  <c r="AT543" i="2"/>
  <c r="AU543" i="2"/>
  <c r="AV543" i="2"/>
  <c r="AX543" i="2"/>
  <c r="AY543" i="2"/>
  <c r="AZ543" i="2"/>
  <c r="BA543" i="2"/>
  <c r="BB543" i="2"/>
  <c r="BC543" i="2"/>
  <c r="BD543" i="2"/>
  <c r="BE543" i="2"/>
  <c r="BF543" i="2"/>
  <c r="BG543" i="2"/>
  <c r="BH543" i="2"/>
  <c r="BI543" i="2"/>
  <c r="BJ543" i="2"/>
  <c r="BK543" i="2"/>
  <c r="BL543" i="2"/>
  <c r="BM543" i="2"/>
  <c r="BN543" i="2"/>
  <c r="BO543" i="2"/>
  <c r="BP543" i="2"/>
  <c r="BQ543" i="2"/>
  <c r="BR543" i="2"/>
  <c r="BS543" i="2"/>
  <c r="BT543" i="2"/>
  <c r="BU543" i="2"/>
  <c r="BV543" i="2"/>
  <c r="BW543" i="2"/>
  <c r="BX543" i="2"/>
  <c r="BY543" i="2"/>
  <c r="BZ543" i="2"/>
  <c r="CA543" i="2"/>
  <c r="CB543" i="2"/>
  <c r="CC543" i="2"/>
  <c r="CD543" i="2"/>
  <c r="CE543" i="2"/>
  <c r="CF543" i="2"/>
  <c r="CG543" i="2"/>
  <c r="CH543" i="2"/>
  <c r="CI543" i="2"/>
  <c r="CJ543" i="2"/>
  <c r="CK543" i="2"/>
  <c r="CL543" i="2"/>
  <c r="CM543" i="2"/>
  <c r="CN543" i="2"/>
  <c r="CO543" i="2"/>
  <c r="CP543" i="2"/>
  <c r="A544" i="2"/>
  <c r="B544" i="2"/>
  <c r="C544" i="2"/>
  <c r="D544" i="2"/>
  <c r="E544" i="2"/>
  <c r="F544" i="2"/>
  <c r="G544" i="2"/>
  <c r="H544" i="2"/>
  <c r="I544" i="2"/>
  <c r="J544" i="2"/>
  <c r="K544" i="2"/>
  <c r="L544" i="2"/>
  <c r="M544" i="2"/>
  <c r="N544" i="2"/>
  <c r="O544" i="2"/>
  <c r="Q544" i="2"/>
  <c r="R544" i="2"/>
  <c r="S544" i="2"/>
  <c r="T544" i="2"/>
  <c r="U544" i="2"/>
  <c r="W544" i="2"/>
  <c r="X544" i="2"/>
  <c r="Y544" i="2"/>
  <c r="AA544" i="2"/>
  <c r="AB544" i="2"/>
  <c r="AC544" i="2"/>
  <c r="AD544" i="2"/>
  <c r="AE544" i="2"/>
  <c r="AF544" i="2"/>
  <c r="AG544" i="2"/>
  <c r="AH544" i="2"/>
  <c r="AI544" i="2"/>
  <c r="AJ544" i="2"/>
  <c r="AK544" i="2"/>
  <c r="AL544" i="2"/>
  <c r="AM544" i="2"/>
  <c r="AN544" i="2"/>
  <c r="AO544" i="2"/>
  <c r="AP544" i="2"/>
  <c r="AQ544" i="2"/>
  <c r="AR544" i="2"/>
  <c r="AS544" i="2"/>
  <c r="AT544" i="2"/>
  <c r="AU544" i="2"/>
  <c r="AV544" i="2"/>
  <c r="AX544" i="2"/>
  <c r="AY544" i="2"/>
  <c r="AZ544" i="2"/>
  <c r="BA544" i="2"/>
  <c r="BB544" i="2"/>
  <c r="BC544" i="2"/>
  <c r="BD544" i="2"/>
  <c r="BE544" i="2"/>
  <c r="BF544" i="2"/>
  <c r="BG544" i="2"/>
  <c r="BH544" i="2"/>
  <c r="BI544" i="2"/>
  <c r="BJ544" i="2"/>
  <c r="BK544" i="2"/>
  <c r="BL544" i="2"/>
  <c r="BM544" i="2"/>
  <c r="BN544" i="2"/>
  <c r="BO544" i="2"/>
  <c r="BP544" i="2"/>
  <c r="BQ544" i="2"/>
  <c r="BR544" i="2"/>
  <c r="BS544" i="2"/>
  <c r="BT544" i="2"/>
  <c r="BU544" i="2"/>
  <c r="BV544" i="2"/>
  <c r="BW544" i="2"/>
  <c r="BX544" i="2"/>
  <c r="BY544" i="2"/>
  <c r="BZ544" i="2"/>
  <c r="CA544" i="2"/>
  <c r="CB544" i="2"/>
  <c r="CC544" i="2"/>
  <c r="CD544" i="2"/>
  <c r="CE544" i="2"/>
  <c r="CF544" i="2"/>
  <c r="CG544" i="2"/>
  <c r="CH544" i="2"/>
  <c r="CI544" i="2"/>
  <c r="CJ544" i="2"/>
  <c r="CK544" i="2"/>
  <c r="CL544" i="2"/>
  <c r="CM544" i="2"/>
  <c r="CN544" i="2"/>
  <c r="CO544" i="2"/>
  <c r="CP544" i="2"/>
  <c r="A545" i="2"/>
  <c r="B545" i="2"/>
  <c r="C545" i="2"/>
  <c r="D545" i="2"/>
  <c r="E545" i="2"/>
  <c r="F545" i="2"/>
  <c r="G545" i="2"/>
  <c r="H545" i="2"/>
  <c r="I545" i="2"/>
  <c r="J545" i="2"/>
  <c r="K545" i="2"/>
  <c r="L545" i="2"/>
  <c r="M545" i="2"/>
  <c r="N545" i="2"/>
  <c r="O545" i="2"/>
  <c r="Q545" i="2"/>
  <c r="R545" i="2"/>
  <c r="S545" i="2"/>
  <c r="T545" i="2"/>
  <c r="U545" i="2"/>
  <c r="W545" i="2"/>
  <c r="X545" i="2"/>
  <c r="Y545" i="2"/>
  <c r="AA545" i="2"/>
  <c r="AB545" i="2"/>
  <c r="AC545" i="2"/>
  <c r="AD545" i="2"/>
  <c r="AE545" i="2"/>
  <c r="AF545" i="2"/>
  <c r="AG545" i="2"/>
  <c r="AH545" i="2"/>
  <c r="AI545" i="2"/>
  <c r="AJ545" i="2"/>
  <c r="AK545" i="2"/>
  <c r="AL545" i="2"/>
  <c r="AM545" i="2"/>
  <c r="AN545" i="2"/>
  <c r="AO545" i="2"/>
  <c r="AP545" i="2"/>
  <c r="AQ545" i="2"/>
  <c r="AR545" i="2"/>
  <c r="AS545" i="2"/>
  <c r="AT545" i="2"/>
  <c r="AU545" i="2"/>
  <c r="AV545" i="2"/>
  <c r="AX545" i="2"/>
  <c r="AY545" i="2"/>
  <c r="AZ545" i="2"/>
  <c r="BA545" i="2"/>
  <c r="BB545" i="2"/>
  <c r="BC545" i="2"/>
  <c r="BD545" i="2"/>
  <c r="BE545" i="2"/>
  <c r="BF545" i="2"/>
  <c r="BG545" i="2"/>
  <c r="BH545" i="2"/>
  <c r="BI545" i="2"/>
  <c r="BJ545" i="2"/>
  <c r="BK545" i="2"/>
  <c r="BL545" i="2"/>
  <c r="BM545" i="2"/>
  <c r="BN545" i="2"/>
  <c r="BO545" i="2"/>
  <c r="BP545" i="2"/>
  <c r="BQ545" i="2"/>
  <c r="BR545" i="2"/>
  <c r="BS545" i="2"/>
  <c r="BT545" i="2"/>
  <c r="BU545" i="2"/>
  <c r="BV545" i="2"/>
  <c r="BW545" i="2"/>
  <c r="BX545" i="2"/>
  <c r="BY545" i="2"/>
  <c r="BZ545" i="2"/>
  <c r="CA545" i="2"/>
  <c r="CB545" i="2"/>
  <c r="CC545" i="2"/>
  <c r="CD545" i="2"/>
  <c r="CE545" i="2"/>
  <c r="CF545" i="2"/>
  <c r="CG545" i="2"/>
  <c r="CH545" i="2"/>
  <c r="CI545" i="2"/>
  <c r="CJ545" i="2"/>
  <c r="CK545" i="2"/>
  <c r="CL545" i="2"/>
  <c r="CM545" i="2"/>
  <c r="CN545" i="2"/>
  <c r="CO545" i="2"/>
  <c r="CP545" i="2"/>
  <c r="A546" i="2"/>
  <c r="B546" i="2"/>
  <c r="C546" i="2"/>
  <c r="D546" i="2"/>
  <c r="E546" i="2"/>
  <c r="F546" i="2"/>
  <c r="G546" i="2"/>
  <c r="H546" i="2"/>
  <c r="I546" i="2"/>
  <c r="J546" i="2"/>
  <c r="K546" i="2"/>
  <c r="L546" i="2"/>
  <c r="M546" i="2"/>
  <c r="N546" i="2"/>
  <c r="O546" i="2"/>
  <c r="Q546" i="2"/>
  <c r="R546" i="2"/>
  <c r="S546" i="2"/>
  <c r="T546" i="2"/>
  <c r="U546" i="2"/>
  <c r="W546" i="2"/>
  <c r="X546" i="2"/>
  <c r="Y546" i="2"/>
  <c r="AA546" i="2"/>
  <c r="AB546" i="2"/>
  <c r="AC546" i="2"/>
  <c r="AD546" i="2"/>
  <c r="AE546" i="2"/>
  <c r="AF546" i="2"/>
  <c r="AG546" i="2"/>
  <c r="AH546" i="2"/>
  <c r="AI546" i="2"/>
  <c r="AJ546" i="2"/>
  <c r="AK546" i="2"/>
  <c r="AL546" i="2"/>
  <c r="AM546" i="2"/>
  <c r="AN546" i="2"/>
  <c r="AO546" i="2"/>
  <c r="AP546" i="2"/>
  <c r="AQ546" i="2"/>
  <c r="AR546" i="2"/>
  <c r="AS546" i="2"/>
  <c r="AT546" i="2"/>
  <c r="AU546" i="2"/>
  <c r="AV546" i="2"/>
  <c r="AX546" i="2"/>
  <c r="AY546" i="2"/>
  <c r="AZ546" i="2"/>
  <c r="BA546" i="2"/>
  <c r="BB546" i="2"/>
  <c r="BC546" i="2"/>
  <c r="BD546" i="2"/>
  <c r="BE546" i="2"/>
  <c r="BF546" i="2"/>
  <c r="BG546" i="2"/>
  <c r="BH546" i="2"/>
  <c r="BI546" i="2"/>
  <c r="BJ546" i="2"/>
  <c r="BK546" i="2"/>
  <c r="BL546" i="2"/>
  <c r="BM546" i="2"/>
  <c r="BN546" i="2"/>
  <c r="BO546" i="2"/>
  <c r="BP546" i="2"/>
  <c r="BQ546" i="2"/>
  <c r="BR546" i="2"/>
  <c r="BS546" i="2"/>
  <c r="BT546" i="2"/>
  <c r="BU546" i="2"/>
  <c r="BV546" i="2"/>
  <c r="BW546" i="2"/>
  <c r="BX546" i="2"/>
  <c r="BY546" i="2"/>
  <c r="BZ546" i="2"/>
  <c r="CA546" i="2"/>
  <c r="CB546" i="2"/>
  <c r="CC546" i="2"/>
  <c r="CD546" i="2"/>
  <c r="CE546" i="2"/>
  <c r="CF546" i="2"/>
  <c r="CG546" i="2"/>
  <c r="CH546" i="2"/>
  <c r="CI546" i="2"/>
  <c r="CJ546" i="2"/>
  <c r="CK546" i="2"/>
  <c r="CL546" i="2"/>
  <c r="CM546" i="2"/>
  <c r="CN546" i="2"/>
  <c r="CO546" i="2"/>
  <c r="CP546" i="2"/>
  <c r="A547" i="2"/>
  <c r="B547" i="2"/>
  <c r="C547" i="2"/>
  <c r="D547" i="2"/>
  <c r="E547" i="2"/>
  <c r="F547" i="2"/>
  <c r="G547" i="2"/>
  <c r="H547" i="2"/>
  <c r="I547" i="2"/>
  <c r="J547" i="2"/>
  <c r="K547" i="2"/>
  <c r="L547" i="2"/>
  <c r="M547" i="2"/>
  <c r="N547" i="2"/>
  <c r="O547" i="2"/>
  <c r="Q547" i="2"/>
  <c r="R547" i="2"/>
  <c r="S547" i="2"/>
  <c r="T547" i="2"/>
  <c r="U547" i="2"/>
  <c r="W547" i="2"/>
  <c r="X547" i="2"/>
  <c r="Y547" i="2"/>
  <c r="AA547" i="2"/>
  <c r="AB547" i="2"/>
  <c r="AC547" i="2"/>
  <c r="AD547" i="2"/>
  <c r="AE547" i="2"/>
  <c r="AF547" i="2"/>
  <c r="AG547" i="2"/>
  <c r="AH547" i="2"/>
  <c r="AI547" i="2"/>
  <c r="AJ547" i="2"/>
  <c r="AK547" i="2"/>
  <c r="AL547" i="2"/>
  <c r="AM547" i="2"/>
  <c r="AN547" i="2"/>
  <c r="AO547" i="2"/>
  <c r="AP547" i="2"/>
  <c r="AQ547" i="2"/>
  <c r="AR547" i="2"/>
  <c r="AS547" i="2"/>
  <c r="AT547" i="2"/>
  <c r="AU547" i="2"/>
  <c r="AV547" i="2"/>
  <c r="AX547" i="2"/>
  <c r="AY547" i="2"/>
  <c r="AZ547" i="2"/>
  <c r="BA547" i="2"/>
  <c r="BB547" i="2"/>
  <c r="BC547" i="2"/>
  <c r="BD547" i="2"/>
  <c r="BE547" i="2"/>
  <c r="BF547" i="2"/>
  <c r="BG547" i="2"/>
  <c r="BH547" i="2"/>
  <c r="BI547" i="2"/>
  <c r="BJ547" i="2"/>
  <c r="BK547" i="2"/>
  <c r="BL547" i="2"/>
  <c r="BM547" i="2"/>
  <c r="BN547" i="2"/>
  <c r="BO547" i="2"/>
  <c r="BP547" i="2"/>
  <c r="BQ547" i="2"/>
  <c r="BR547" i="2"/>
  <c r="BS547" i="2"/>
  <c r="BT547" i="2"/>
  <c r="BU547" i="2"/>
  <c r="BV547" i="2"/>
  <c r="BW547" i="2"/>
  <c r="BX547" i="2"/>
  <c r="BY547" i="2"/>
  <c r="BZ547" i="2"/>
  <c r="CA547" i="2"/>
  <c r="CB547" i="2"/>
  <c r="CC547" i="2"/>
  <c r="CD547" i="2"/>
  <c r="CE547" i="2"/>
  <c r="CF547" i="2"/>
  <c r="CG547" i="2"/>
  <c r="CH547" i="2"/>
  <c r="CI547" i="2"/>
  <c r="CJ547" i="2"/>
  <c r="CK547" i="2"/>
  <c r="CL547" i="2"/>
  <c r="CM547" i="2"/>
  <c r="CN547" i="2"/>
  <c r="CO547" i="2"/>
  <c r="CP547" i="2"/>
  <c r="A548" i="2"/>
  <c r="B548" i="2"/>
  <c r="C548" i="2"/>
  <c r="D548" i="2"/>
  <c r="E548" i="2"/>
  <c r="F548" i="2"/>
  <c r="G548" i="2"/>
  <c r="H548" i="2"/>
  <c r="I548" i="2"/>
  <c r="J548" i="2"/>
  <c r="K548" i="2"/>
  <c r="L548" i="2"/>
  <c r="M548" i="2"/>
  <c r="N548" i="2"/>
  <c r="O548" i="2"/>
  <c r="Q548" i="2"/>
  <c r="R548" i="2"/>
  <c r="S548" i="2"/>
  <c r="T548" i="2"/>
  <c r="U548" i="2"/>
  <c r="W548" i="2"/>
  <c r="X548" i="2"/>
  <c r="Y548" i="2"/>
  <c r="AA548" i="2"/>
  <c r="AB548" i="2"/>
  <c r="AC548" i="2"/>
  <c r="AD548" i="2"/>
  <c r="AE548" i="2"/>
  <c r="AF548" i="2"/>
  <c r="AG548" i="2"/>
  <c r="AH548" i="2"/>
  <c r="AI548" i="2"/>
  <c r="AJ548" i="2"/>
  <c r="AK548" i="2"/>
  <c r="AL548" i="2"/>
  <c r="AM548" i="2"/>
  <c r="AN548" i="2"/>
  <c r="AO548" i="2"/>
  <c r="AP548" i="2"/>
  <c r="AQ548" i="2"/>
  <c r="AR548" i="2"/>
  <c r="AS548" i="2"/>
  <c r="AT548" i="2"/>
  <c r="AU548" i="2"/>
  <c r="AV548" i="2"/>
  <c r="AX548" i="2"/>
  <c r="AY548" i="2"/>
  <c r="AZ548" i="2"/>
  <c r="BA548" i="2"/>
  <c r="BB548" i="2"/>
  <c r="BC548" i="2"/>
  <c r="BD548" i="2"/>
  <c r="BE548" i="2"/>
  <c r="BF548" i="2"/>
  <c r="BG548" i="2"/>
  <c r="BH548" i="2"/>
  <c r="BI548" i="2"/>
  <c r="BJ548" i="2"/>
  <c r="BK548" i="2"/>
  <c r="BL548" i="2"/>
  <c r="BM548" i="2"/>
  <c r="BN548" i="2"/>
  <c r="BO548" i="2"/>
  <c r="BP548" i="2"/>
  <c r="BQ548" i="2"/>
  <c r="BR548" i="2"/>
  <c r="BS548" i="2"/>
  <c r="BT548" i="2"/>
  <c r="BU548" i="2"/>
  <c r="BV548" i="2"/>
  <c r="BW548" i="2"/>
  <c r="BX548" i="2"/>
  <c r="BY548" i="2"/>
  <c r="BZ548" i="2"/>
  <c r="CA548" i="2"/>
  <c r="CB548" i="2"/>
  <c r="CC548" i="2"/>
  <c r="CD548" i="2"/>
  <c r="CE548" i="2"/>
  <c r="CF548" i="2"/>
  <c r="CG548" i="2"/>
  <c r="CH548" i="2"/>
  <c r="CI548" i="2"/>
  <c r="CJ548" i="2"/>
  <c r="CK548" i="2"/>
  <c r="CL548" i="2"/>
  <c r="CM548" i="2"/>
  <c r="CN548" i="2"/>
  <c r="CO548" i="2"/>
  <c r="CP548" i="2"/>
  <c r="A549" i="2"/>
  <c r="B549" i="2"/>
  <c r="C549" i="2"/>
  <c r="D549" i="2"/>
  <c r="E549" i="2"/>
  <c r="F549" i="2"/>
  <c r="G549" i="2"/>
  <c r="H549" i="2"/>
  <c r="I549" i="2"/>
  <c r="J549" i="2"/>
  <c r="K549" i="2"/>
  <c r="L549" i="2"/>
  <c r="M549" i="2"/>
  <c r="N549" i="2"/>
  <c r="O549" i="2"/>
  <c r="Q549" i="2"/>
  <c r="R549" i="2"/>
  <c r="S549" i="2"/>
  <c r="T549" i="2"/>
  <c r="U549" i="2"/>
  <c r="W549" i="2"/>
  <c r="X549" i="2"/>
  <c r="Y549" i="2"/>
  <c r="AA549" i="2"/>
  <c r="AB549" i="2"/>
  <c r="AC549" i="2"/>
  <c r="AD549" i="2"/>
  <c r="AE549" i="2"/>
  <c r="AF549" i="2"/>
  <c r="AG549" i="2"/>
  <c r="AH549" i="2"/>
  <c r="AI549" i="2"/>
  <c r="AJ549" i="2"/>
  <c r="AK549" i="2"/>
  <c r="AL549" i="2"/>
  <c r="AM549" i="2"/>
  <c r="AN549" i="2"/>
  <c r="AO549" i="2"/>
  <c r="AP549" i="2"/>
  <c r="AQ549" i="2"/>
  <c r="AR549" i="2"/>
  <c r="AS549" i="2"/>
  <c r="AT549" i="2"/>
  <c r="AU549" i="2"/>
  <c r="AV549" i="2"/>
  <c r="AX549" i="2"/>
  <c r="AY549" i="2"/>
  <c r="AZ549" i="2"/>
  <c r="BA549" i="2"/>
  <c r="BB549" i="2"/>
  <c r="BC549" i="2"/>
  <c r="BD549" i="2"/>
  <c r="BE549" i="2"/>
  <c r="BF549" i="2"/>
  <c r="BG549" i="2"/>
  <c r="BH549" i="2"/>
  <c r="BI549" i="2"/>
  <c r="BJ549" i="2"/>
  <c r="BK549" i="2"/>
  <c r="BL549" i="2"/>
  <c r="BM549" i="2"/>
  <c r="BN549" i="2"/>
  <c r="BO549" i="2"/>
  <c r="BP549" i="2"/>
  <c r="BQ549" i="2"/>
  <c r="BR549" i="2"/>
  <c r="BS549" i="2"/>
  <c r="BT549" i="2"/>
  <c r="BU549" i="2"/>
  <c r="BV549" i="2"/>
  <c r="BW549" i="2"/>
  <c r="BX549" i="2"/>
  <c r="BY549" i="2"/>
  <c r="BZ549" i="2"/>
  <c r="CA549" i="2"/>
  <c r="CB549" i="2"/>
  <c r="CC549" i="2"/>
  <c r="CD549" i="2"/>
  <c r="CE549" i="2"/>
  <c r="CF549" i="2"/>
  <c r="CG549" i="2"/>
  <c r="CH549" i="2"/>
  <c r="CI549" i="2"/>
  <c r="CJ549" i="2"/>
  <c r="CK549" i="2"/>
  <c r="CL549" i="2"/>
  <c r="CM549" i="2"/>
  <c r="CN549" i="2"/>
  <c r="CO549" i="2"/>
  <c r="CP549" i="2"/>
  <c r="A550" i="2"/>
  <c r="B550" i="2"/>
  <c r="C550" i="2"/>
  <c r="D550" i="2"/>
  <c r="E550" i="2"/>
  <c r="F550" i="2"/>
  <c r="G550" i="2"/>
  <c r="H550" i="2"/>
  <c r="I550" i="2"/>
  <c r="J550" i="2"/>
  <c r="K550" i="2"/>
  <c r="L550" i="2"/>
  <c r="M550" i="2"/>
  <c r="N550" i="2"/>
  <c r="O550" i="2"/>
  <c r="Q550" i="2"/>
  <c r="R550" i="2"/>
  <c r="S550" i="2"/>
  <c r="T550" i="2"/>
  <c r="U550" i="2"/>
  <c r="W550" i="2"/>
  <c r="X550" i="2"/>
  <c r="Y550" i="2"/>
  <c r="AA550" i="2"/>
  <c r="AB550" i="2"/>
  <c r="AC550" i="2"/>
  <c r="AD550" i="2"/>
  <c r="AE550" i="2"/>
  <c r="AF550" i="2"/>
  <c r="AG550" i="2"/>
  <c r="AH550" i="2"/>
  <c r="AI550" i="2"/>
  <c r="AJ550" i="2"/>
  <c r="AK550" i="2"/>
  <c r="AL550" i="2"/>
  <c r="AM550" i="2"/>
  <c r="AN550" i="2"/>
  <c r="AO550" i="2"/>
  <c r="AP550" i="2"/>
  <c r="AQ550" i="2"/>
  <c r="AR550" i="2"/>
  <c r="AS550" i="2"/>
  <c r="AT550" i="2"/>
  <c r="AU550" i="2"/>
  <c r="AV550" i="2"/>
  <c r="AX550" i="2"/>
  <c r="AY550" i="2"/>
  <c r="AZ550" i="2"/>
  <c r="BA550" i="2"/>
  <c r="BB550" i="2"/>
  <c r="BC550" i="2"/>
  <c r="BD550" i="2"/>
  <c r="BE550" i="2"/>
  <c r="BF550" i="2"/>
  <c r="BG550" i="2"/>
  <c r="BH550" i="2"/>
  <c r="BI550" i="2"/>
  <c r="BJ550" i="2"/>
  <c r="BK550" i="2"/>
  <c r="BL550" i="2"/>
  <c r="BM550" i="2"/>
  <c r="BN550" i="2"/>
  <c r="BO550" i="2"/>
  <c r="BP550" i="2"/>
  <c r="BQ550" i="2"/>
  <c r="BR550" i="2"/>
  <c r="BS550" i="2"/>
  <c r="BT550" i="2"/>
  <c r="BU550" i="2"/>
  <c r="BV550" i="2"/>
  <c r="BW550" i="2"/>
  <c r="BX550" i="2"/>
  <c r="BY550" i="2"/>
  <c r="BZ550" i="2"/>
  <c r="CA550" i="2"/>
  <c r="CB550" i="2"/>
  <c r="CC550" i="2"/>
  <c r="CD550" i="2"/>
  <c r="CE550" i="2"/>
  <c r="CF550" i="2"/>
  <c r="CG550" i="2"/>
  <c r="CH550" i="2"/>
  <c r="CI550" i="2"/>
  <c r="CJ550" i="2"/>
  <c r="CK550" i="2"/>
  <c r="CL550" i="2"/>
  <c r="CM550" i="2"/>
  <c r="CN550" i="2"/>
  <c r="CO550" i="2"/>
  <c r="CP550" i="2"/>
  <c r="A551" i="2"/>
  <c r="B551" i="2"/>
  <c r="C551" i="2"/>
  <c r="D551" i="2"/>
  <c r="E551" i="2"/>
  <c r="F551" i="2"/>
  <c r="G551" i="2"/>
  <c r="H551" i="2"/>
  <c r="I551" i="2"/>
  <c r="J551" i="2"/>
  <c r="K551" i="2"/>
  <c r="L551" i="2"/>
  <c r="M551" i="2"/>
  <c r="N551" i="2"/>
  <c r="O551" i="2"/>
  <c r="Q551" i="2"/>
  <c r="R551" i="2"/>
  <c r="S551" i="2"/>
  <c r="T551" i="2"/>
  <c r="U551" i="2"/>
  <c r="W551" i="2"/>
  <c r="X551" i="2"/>
  <c r="Y551" i="2"/>
  <c r="AA551" i="2"/>
  <c r="AB551" i="2"/>
  <c r="AC551" i="2"/>
  <c r="AD551" i="2"/>
  <c r="AE551" i="2"/>
  <c r="AF551" i="2"/>
  <c r="AG551" i="2"/>
  <c r="AH551" i="2"/>
  <c r="AI551" i="2"/>
  <c r="AJ551" i="2"/>
  <c r="AK551" i="2"/>
  <c r="AL551" i="2"/>
  <c r="AM551" i="2"/>
  <c r="AN551" i="2"/>
  <c r="AO551" i="2"/>
  <c r="AP551" i="2"/>
  <c r="AQ551" i="2"/>
  <c r="AR551" i="2"/>
  <c r="AS551" i="2"/>
  <c r="AT551" i="2"/>
  <c r="AU551" i="2"/>
  <c r="AV551" i="2"/>
  <c r="AX551" i="2"/>
  <c r="AY551" i="2"/>
  <c r="AZ551" i="2"/>
  <c r="BA551" i="2"/>
  <c r="BB551" i="2"/>
  <c r="BC551" i="2"/>
  <c r="BD551" i="2"/>
  <c r="BE551" i="2"/>
  <c r="BF551" i="2"/>
  <c r="BG551" i="2"/>
  <c r="BH551" i="2"/>
  <c r="BI551" i="2"/>
  <c r="BJ551" i="2"/>
  <c r="BK551" i="2"/>
  <c r="BL551" i="2"/>
  <c r="BM551" i="2"/>
  <c r="BN551" i="2"/>
  <c r="BO551" i="2"/>
  <c r="BP551" i="2"/>
  <c r="BQ551" i="2"/>
  <c r="BR551" i="2"/>
  <c r="BS551" i="2"/>
  <c r="BT551" i="2"/>
  <c r="BU551" i="2"/>
  <c r="BV551" i="2"/>
  <c r="BW551" i="2"/>
  <c r="BX551" i="2"/>
  <c r="BY551" i="2"/>
  <c r="BZ551" i="2"/>
  <c r="CA551" i="2"/>
  <c r="CB551" i="2"/>
  <c r="CC551" i="2"/>
  <c r="CD551" i="2"/>
  <c r="CE551" i="2"/>
  <c r="CF551" i="2"/>
  <c r="CG551" i="2"/>
  <c r="CH551" i="2"/>
  <c r="CI551" i="2"/>
  <c r="CJ551" i="2"/>
  <c r="CK551" i="2"/>
  <c r="CL551" i="2"/>
  <c r="CM551" i="2"/>
  <c r="CN551" i="2"/>
  <c r="CO551" i="2"/>
  <c r="CP551" i="2"/>
  <c r="A552" i="2"/>
  <c r="B552" i="2"/>
  <c r="C552" i="2"/>
  <c r="D552" i="2"/>
  <c r="E552" i="2"/>
  <c r="F552" i="2"/>
  <c r="G552" i="2"/>
  <c r="H552" i="2"/>
  <c r="I552" i="2"/>
  <c r="J552" i="2"/>
  <c r="K552" i="2"/>
  <c r="L552" i="2"/>
  <c r="M552" i="2"/>
  <c r="N552" i="2"/>
  <c r="O552" i="2"/>
  <c r="Q552" i="2"/>
  <c r="R552" i="2"/>
  <c r="S552" i="2"/>
  <c r="T552" i="2"/>
  <c r="U552" i="2"/>
  <c r="W552" i="2"/>
  <c r="X552" i="2"/>
  <c r="Y552" i="2"/>
  <c r="AA552" i="2"/>
  <c r="AB552" i="2"/>
  <c r="AC552" i="2"/>
  <c r="AD552" i="2"/>
  <c r="AE552" i="2"/>
  <c r="AF552" i="2"/>
  <c r="AG552" i="2"/>
  <c r="AH552" i="2"/>
  <c r="AI552" i="2"/>
  <c r="AJ552" i="2"/>
  <c r="AK552" i="2"/>
  <c r="AL552" i="2"/>
  <c r="AM552" i="2"/>
  <c r="AN552" i="2"/>
  <c r="AO552" i="2"/>
  <c r="AP552" i="2"/>
  <c r="AQ552" i="2"/>
  <c r="AR552" i="2"/>
  <c r="AS552" i="2"/>
  <c r="AT552" i="2"/>
  <c r="AU552" i="2"/>
  <c r="AV552" i="2"/>
  <c r="AX552" i="2"/>
  <c r="AY552" i="2"/>
  <c r="AZ552" i="2"/>
  <c r="BA552" i="2"/>
  <c r="BB552" i="2"/>
  <c r="BC552" i="2"/>
  <c r="BD552" i="2"/>
  <c r="BE552" i="2"/>
  <c r="BF552" i="2"/>
  <c r="BG552" i="2"/>
  <c r="BH552" i="2"/>
  <c r="BI552" i="2"/>
  <c r="BJ552" i="2"/>
  <c r="BK552" i="2"/>
  <c r="BL552" i="2"/>
  <c r="BM552" i="2"/>
  <c r="BN552" i="2"/>
  <c r="BO552" i="2"/>
  <c r="BP552" i="2"/>
  <c r="BQ552" i="2"/>
  <c r="BR552" i="2"/>
  <c r="BS552" i="2"/>
  <c r="BT552" i="2"/>
  <c r="BU552" i="2"/>
  <c r="BV552" i="2"/>
  <c r="BW552" i="2"/>
  <c r="BX552" i="2"/>
  <c r="BY552" i="2"/>
  <c r="BZ552" i="2"/>
  <c r="CA552" i="2"/>
  <c r="CB552" i="2"/>
  <c r="CC552" i="2"/>
  <c r="CD552" i="2"/>
  <c r="CE552" i="2"/>
  <c r="CF552" i="2"/>
  <c r="CG552" i="2"/>
  <c r="CH552" i="2"/>
  <c r="CI552" i="2"/>
  <c r="CJ552" i="2"/>
  <c r="CK552" i="2"/>
  <c r="CL552" i="2"/>
  <c r="CM552" i="2"/>
  <c r="CN552" i="2"/>
  <c r="CO552" i="2"/>
  <c r="CP552" i="2"/>
  <c r="A553" i="2"/>
  <c r="B553" i="2"/>
  <c r="C553" i="2"/>
  <c r="D553" i="2"/>
  <c r="E553" i="2"/>
  <c r="F553" i="2"/>
  <c r="G553" i="2"/>
  <c r="H553" i="2"/>
  <c r="I553" i="2"/>
  <c r="J553" i="2"/>
  <c r="K553" i="2"/>
  <c r="L553" i="2"/>
  <c r="M553" i="2"/>
  <c r="N553" i="2"/>
  <c r="O553" i="2"/>
  <c r="Q553" i="2"/>
  <c r="R553" i="2"/>
  <c r="S553" i="2"/>
  <c r="T553" i="2"/>
  <c r="U553" i="2"/>
  <c r="W553" i="2"/>
  <c r="X553" i="2"/>
  <c r="Y553" i="2"/>
  <c r="AA553" i="2"/>
  <c r="AB553" i="2"/>
  <c r="AC553" i="2"/>
  <c r="AD553" i="2"/>
  <c r="AE553" i="2"/>
  <c r="AF553" i="2"/>
  <c r="AG553" i="2"/>
  <c r="AH553" i="2"/>
  <c r="AI553" i="2"/>
  <c r="AJ553" i="2"/>
  <c r="AK553" i="2"/>
  <c r="AL553" i="2"/>
  <c r="AM553" i="2"/>
  <c r="AN553" i="2"/>
  <c r="AO553" i="2"/>
  <c r="AP553" i="2"/>
  <c r="AQ553" i="2"/>
  <c r="AR553" i="2"/>
  <c r="AS553" i="2"/>
  <c r="AT553" i="2"/>
  <c r="AU553" i="2"/>
  <c r="AV553" i="2"/>
  <c r="AX553" i="2"/>
  <c r="AY553" i="2"/>
  <c r="AZ553" i="2"/>
  <c r="BA553" i="2"/>
  <c r="BB553" i="2"/>
  <c r="BC553" i="2"/>
  <c r="BD553" i="2"/>
  <c r="BE553" i="2"/>
  <c r="BF553" i="2"/>
  <c r="BG553" i="2"/>
  <c r="BH553" i="2"/>
  <c r="BI553" i="2"/>
  <c r="BJ553" i="2"/>
  <c r="BK553" i="2"/>
  <c r="BL553" i="2"/>
  <c r="BM553" i="2"/>
  <c r="BN553" i="2"/>
  <c r="BO553" i="2"/>
  <c r="BP553" i="2"/>
  <c r="BQ553" i="2"/>
  <c r="BR553" i="2"/>
  <c r="BS553" i="2"/>
  <c r="BT553" i="2"/>
  <c r="BU553" i="2"/>
  <c r="BV553" i="2"/>
  <c r="BW553" i="2"/>
  <c r="BX553" i="2"/>
  <c r="BY553" i="2"/>
  <c r="BZ553" i="2"/>
  <c r="CA553" i="2"/>
  <c r="CB553" i="2"/>
  <c r="CC553" i="2"/>
  <c r="CD553" i="2"/>
  <c r="CE553" i="2"/>
  <c r="CF553" i="2"/>
  <c r="CG553" i="2"/>
  <c r="CH553" i="2"/>
  <c r="CI553" i="2"/>
  <c r="CJ553" i="2"/>
  <c r="CK553" i="2"/>
  <c r="CL553" i="2"/>
  <c r="CM553" i="2"/>
  <c r="CN553" i="2"/>
  <c r="CO553" i="2"/>
  <c r="CP553" i="2"/>
  <c r="A554" i="2"/>
  <c r="B554" i="2"/>
  <c r="C554" i="2"/>
  <c r="D554" i="2"/>
  <c r="E554" i="2"/>
  <c r="F554" i="2"/>
  <c r="G554" i="2"/>
  <c r="H554" i="2"/>
  <c r="I554" i="2"/>
  <c r="J554" i="2"/>
  <c r="K554" i="2"/>
  <c r="L554" i="2"/>
  <c r="M554" i="2"/>
  <c r="N554" i="2"/>
  <c r="O554" i="2"/>
  <c r="Q554" i="2"/>
  <c r="R554" i="2"/>
  <c r="S554" i="2"/>
  <c r="T554" i="2"/>
  <c r="U554" i="2"/>
  <c r="W554" i="2"/>
  <c r="X554" i="2"/>
  <c r="Y554" i="2"/>
  <c r="AA554" i="2"/>
  <c r="AB554" i="2"/>
  <c r="AC554" i="2"/>
  <c r="AD554" i="2"/>
  <c r="AE554" i="2"/>
  <c r="AF554" i="2"/>
  <c r="AG554" i="2"/>
  <c r="AH554" i="2"/>
  <c r="AI554" i="2"/>
  <c r="AJ554" i="2"/>
  <c r="AK554" i="2"/>
  <c r="AL554" i="2"/>
  <c r="AM554" i="2"/>
  <c r="AN554" i="2"/>
  <c r="AO554" i="2"/>
  <c r="AP554" i="2"/>
  <c r="AQ554" i="2"/>
  <c r="AR554" i="2"/>
  <c r="AS554" i="2"/>
  <c r="AT554" i="2"/>
  <c r="AU554" i="2"/>
  <c r="AV554" i="2"/>
  <c r="AX554" i="2"/>
  <c r="AY554" i="2"/>
  <c r="AZ554" i="2"/>
  <c r="BA554" i="2"/>
  <c r="BB554" i="2"/>
  <c r="BC554" i="2"/>
  <c r="BD554" i="2"/>
  <c r="BE554" i="2"/>
  <c r="BF554" i="2"/>
  <c r="BG554" i="2"/>
  <c r="BH554" i="2"/>
  <c r="BI554" i="2"/>
  <c r="BJ554" i="2"/>
  <c r="BK554" i="2"/>
  <c r="BL554" i="2"/>
  <c r="BM554" i="2"/>
  <c r="BN554" i="2"/>
  <c r="BO554" i="2"/>
  <c r="BP554" i="2"/>
  <c r="BQ554" i="2"/>
  <c r="BR554" i="2"/>
  <c r="BS554" i="2"/>
  <c r="BT554" i="2"/>
  <c r="BU554" i="2"/>
  <c r="BV554" i="2"/>
  <c r="BW554" i="2"/>
  <c r="BX554" i="2"/>
  <c r="BY554" i="2"/>
  <c r="BZ554" i="2"/>
  <c r="CA554" i="2"/>
  <c r="CB554" i="2"/>
  <c r="CC554" i="2"/>
  <c r="CD554" i="2"/>
  <c r="CE554" i="2"/>
  <c r="CF554" i="2"/>
  <c r="CG554" i="2"/>
  <c r="CH554" i="2"/>
  <c r="CI554" i="2"/>
  <c r="CJ554" i="2"/>
  <c r="CK554" i="2"/>
  <c r="CL554" i="2"/>
  <c r="CM554" i="2"/>
  <c r="CN554" i="2"/>
  <c r="CO554" i="2"/>
  <c r="CP554" i="2"/>
  <c r="A555" i="2"/>
  <c r="B555" i="2"/>
  <c r="C555" i="2"/>
  <c r="D555" i="2"/>
  <c r="E555" i="2"/>
  <c r="F555" i="2"/>
  <c r="G555" i="2"/>
  <c r="H555" i="2"/>
  <c r="I555" i="2"/>
  <c r="J555" i="2"/>
  <c r="K555" i="2"/>
  <c r="L555" i="2"/>
  <c r="M555" i="2"/>
  <c r="N555" i="2"/>
  <c r="O555" i="2"/>
  <c r="Q555" i="2"/>
  <c r="R555" i="2"/>
  <c r="S555" i="2"/>
  <c r="T555" i="2"/>
  <c r="U555" i="2"/>
  <c r="W555" i="2"/>
  <c r="X555" i="2"/>
  <c r="Y555" i="2"/>
  <c r="AA555" i="2"/>
  <c r="AB555" i="2"/>
  <c r="AC555" i="2"/>
  <c r="AD555" i="2"/>
  <c r="AE555" i="2"/>
  <c r="AF555" i="2"/>
  <c r="AG555" i="2"/>
  <c r="AH555" i="2"/>
  <c r="AI555" i="2"/>
  <c r="AJ555" i="2"/>
  <c r="AK555" i="2"/>
  <c r="AL555" i="2"/>
  <c r="AM555" i="2"/>
  <c r="AN555" i="2"/>
  <c r="AO555" i="2"/>
  <c r="AP555" i="2"/>
  <c r="AQ555" i="2"/>
  <c r="AR555" i="2"/>
  <c r="AS555" i="2"/>
  <c r="AT555" i="2"/>
  <c r="AU555" i="2"/>
  <c r="AV555" i="2"/>
  <c r="AX555" i="2"/>
  <c r="AY555" i="2"/>
  <c r="AZ555" i="2"/>
  <c r="BA555" i="2"/>
  <c r="BB555" i="2"/>
  <c r="BC555" i="2"/>
  <c r="BD555" i="2"/>
  <c r="BE555" i="2"/>
  <c r="BF555" i="2"/>
  <c r="BG555" i="2"/>
  <c r="BH555" i="2"/>
  <c r="BI555" i="2"/>
  <c r="BJ555" i="2"/>
  <c r="BK555" i="2"/>
  <c r="BL555" i="2"/>
  <c r="BM555" i="2"/>
  <c r="BN555" i="2"/>
  <c r="BO555" i="2"/>
  <c r="BP555" i="2"/>
  <c r="BQ555" i="2"/>
  <c r="BR555" i="2"/>
  <c r="BS555" i="2"/>
  <c r="BT555" i="2"/>
  <c r="BU555" i="2"/>
  <c r="BV555" i="2"/>
  <c r="BW555" i="2"/>
  <c r="BX555" i="2"/>
  <c r="BY555" i="2"/>
  <c r="BZ555" i="2"/>
  <c r="CA555" i="2"/>
  <c r="CB555" i="2"/>
  <c r="CC555" i="2"/>
  <c r="CD555" i="2"/>
  <c r="CE555" i="2"/>
  <c r="CF555" i="2"/>
  <c r="CG555" i="2"/>
  <c r="CH555" i="2"/>
  <c r="CI555" i="2"/>
  <c r="CJ555" i="2"/>
  <c r="CK555" i="2"/>
  <c r="CL555" i="2"/>
  <c r="CM555" i="2"/>
  <c r="CN555" i="2"/>
  <c r="CO555" i="2"/>
  <c r="CP555" i="2"/>
  <c r="A556" i="2"/>
  <c r="B556" i="2"/>
  <c r="C556" i="2"/>
  <c r="D556" i="2"/>
  <c r="E556" i="2"/>
  <c r="F556" i="2"/>
  <c r="G556" i="2"/>
  <c r="H556" i="2"/>
  <c r="I556" i="2"/>
  <c r="J556" i="2"/>
  <c r="K556" i="2"/>
  <c r="L556" i="2"/>
  <c r="M556" i="2"/>
  <c r="N556" i="2"/>
  <c r="O556" i="2"/>
  <c r="Q556" i="2"/>
  <c r="R556" i="2"/>
  <c r="S556" i="2"/>
  <c r="T556" i="2"/>
  <c r="U556" i="2"/>
  <c r="W556" i="2"/>
  <c r="X556" i="2"/>
  <c r="Y556" i="2"/>
  <c r="AA556" i="2"/>
  <c r="AB556" i="2"/>
  <c r="AC556" i="2"/>
  <c r="AD556" i="2"/>
  <c r="AE556" i="2"/>
  <c r="AF556" i="2"/>
  <c r="AG556" i="2"/>
  <c r="AH556" i="2"/>
  <c r="AI556" i="2"/>
  <c r="AJ556" i="2"/>
  <c r="AK556" i="2"/>
  <c r="AL556" i="2"/>
  <c r="AM556" i="2"/>
  <c r="AN556" i="2"/>
  <c r="AO556" i="2"/>
  <c r="AP556" i="2"/>
  <c r="AQ556" i="2"/>
  <c r="AR556" i="2"/>
  <c r="AS556" i="2"/>
  <c r="AT556" i="2"/>
  <c r="AU556" i="2"/>
  <c r="AV556" i="2"/>
  <c r="AX556" i="2"/>
  <c r="AY556" i="2"/>
  <c r="AZ556" i="2"/>
  <c r="BA556" i="2"/>
  <c r="BB556" i="2"/>
  <c r="BC556" i="2"/>
  <c r="BD556" i="2"/>
  <c r="BE556" i="2"/>
  <c r="BF556" i="2"/>
  <c r="BG556" i="2"/>
  <c r="BH556" i="2"/>
  <c r="BI556" i="2"/>
  <c r="BJ556" i="2"/>
  <c r="BK556" i="2"/>
  <c r="BL556" i="2"/>
  <c r="BM556" i="2"/>
  <c r="BN556" i="2"/>
  <c r="BO556" i="2"/>
  <c r="BP556" i="2"/>
  <c r="BQ556" i="2"/>
  <c r="BR556" i="2"/>
  <c r="BS556" i="2"/>
  <c r="BT556" i="2"/>
  <c r="BU556" i="2"/>
  <c r="BV556" i="2"/>
  <c r="BW556" i="2"/>
  <c r="BX556" i="2"/>
  <c r="BY556" i="2"/>
  <c r="BZ556" i="2"/>
  <c r="CA556" i="2"/>
  <c r="CB556" i="2"/>
  <c r="CC556" i="2"/>
  <c r="CD556" i="2"/>
  <c r="CE556" i="2"/>
  <c r="CF556" i="2"/>
  <c r="CG556" i="2"/>
  <c r="CH556" i="2"/>
  <c r="CI556" i="2"/>
  <c r="CJ556" i="2"/>
  <c r="CK556" i="2"/>
  <c r="CL556" i="2"/>
  <c r="CM556" i="2"/>
  <c r="CN556" i="2"/>
  <c r="CO556" i="2"/>
  <c r="CP556" i="2"/>
  <c r="A557" i="2"/>
  <c r="B557" i="2"/>
  <c r="C557" i="2"/>
  <c r="D557" i="2"/>
  <c r="E557" i="2"/>
  <c r="F557" i="2"/>
  <c r="G557" i="2"/>
  <c r="H557" i="2"/>
  <c r="I557" i="2"/>
  <c r="J557" i="2"/>
  <c r="K557" i="2"/>
  <c r="L557" i="2"/>
  <c r="M557" i="2"/>
  <c r="N557" i="2"/>
  <c r="O557" i="2"/>
  <c r="Q557" i="2"/>
  <c r="R557" i="2"/>
  <c r="S557" i="2"/>
  <c r="T557" i="2"/>
  <c r="U557" i="2"/>
  <c r="W557" i="2"/>
  <c r="X557" i="2"/>
  <c r="Y557" i="2"/>
  <c r="AA557" i="2"/>
  <c r="AB557" i="2"/>
  <c r="AC557" i="2"/>
  <c r="AD557" i="2"/>
  <c r="AE557" i="2"/>
  <c r="AF557" i="2"/>
  <c r="AG557" i="2"/>
  <c r="AH557" i="2"/>
  <c r="AI557" i="2"/>
  <c r="AJ557" i="2"/>
  <c r="AK557" i="2"/>
  <c r="AL557" i="2"/>
  <c r="AM557" i="2"/>
  <c r="AN557" i="2"/>
  <c r="AO557" i="2"/>
  <c r="AP557" i="2"/>
  <c r="AQ557" i="2"/>
  <c r="AR557" i="2"/>
  <c r="AS557" i="2"/>
  <c r="AT557" i="2"/>
  <c r="AU557" i="2"/>
  <c r="AV557" i="2"/>
  <c r="AX557" i="2"/>
  <c r="AY557" i="2"/>
  <c r="AZ557" i="2"/>
  <c r="BA557" i="2"/>
  <c r="BB557" i="2"/>
  <c r="BC557" i="2"/>
  <c r="BD557" i="2"/>
  <c r="BE557" i="2"/>
  <c r="BF557" i="2"/>
  <c r="BG557" i="2"/>
  <c r="BH557" i="2"/>
  <c r="BI557" i="2"/>
  <c r="BJ557" i="2"/>
  <c r="BK557" i="2"/>
  <c r="BL557" i="2"/>
  <c r="BM557" i="2"/>
  <c r="BN557" i="2"/>
  <c r="BO557" i="2"/>
  <c r="BP557" i="2"/>
  <c r="BQ557" i="2"/>
  <c r="BR557" i="2"/>
  <c r="BS557" i="2"/>
  <c r="BT557" i="2"/>
  <c r="BU557" i="2"/>
  <c r="BV557" i="2"/>
  <c r="BW557" i="2"/>
  <c r="BX557" i="2"/>
  <c r="BY557" i="2"/>
  <c r="BZ557" i="2"/>
  <c r="CA557" i="2"/>
  <c r="CB557" i="2"/>
  <c r="CC557" i="2"/>
  <c r="CD557" i="2"/>
  <c r="CE557" i="2"/>
  <c r="CF557" i="2"/>
  <c r="CG557" i="2"/>
  <c r="CH557" i="2"/>
  <c r="CI557" i="2"/>
  <c r="CJ557" i="2"/>
  <c r="CK557" i="2"/>
  <c r="CL557" i="2"/>
  <c r="CM557" i="2"/>
  <c r="CN557" i="2"/>
  <c r="CO557" i="2"/>
  <c r="CP557" i="2"/>
  <c r="A558" i="2"/>
  <c r="B558" i="2"/>
  <c r="C558" i="2"/>
  <c r="D558" i="2"/>
  <c r="E558" i="2"/>
  <c r="F558" i="2"/>
  <c r="G558" i="2"/>
  <c r="H558" i="2"/>
  <c r="I558" i="2"/>
  <c r="J558" i="2"/>
  <c r="K558" i="2"/>
  <c r="L558" i="2"/>
  <c r="M558" i="2"/>
  <c r="N558" i="2"/>
  <c r="O558" i="2"/>
  <c r="Q558" i="2"/>
  <c r="R558" i="2"/>
  <c r="S558" i="2"/>
  <c r="T558" i="2"/>
  <c r="U558" i="2"/>
  <c r="W558" i="2"/>
  <c r="X558" i="2"/>
  <c r="Y558" i="2"/>
  <c r="AA558" i="2"/>
  <c r="AB558" i="2"/>
  <c r="AC558" i="2"/>
  <c r="AD558" i="2"/>
  <c r="AE558" i="2"/>
  <c r="AF558" i="2"/>
  <c r="AG558" i="2"/>
  <c r="AH558" i="2"/>
  <c r="AI558" i="2"/>
  <c r="AJ558" i="2"/>
  <c r="AK558" i="2"/>
  <c r="AL558" i="2"/>
  <c r="AM558" i="2"/>
  <c r="AN558" i="2"/>
  <c r="AO558" i="2"/>
  <c r="AP558" i="2"/>
  <c r="AQ558" i="2"/>
  <c r="AR558" i="2"/>
  <c r="AS558" i="2"/>
  <c r="AT558" i="2"/>
  <c r="AU558" i="2"/>
  <c r="AV558" i="2"/>
  <c r="AX558" i="2"/>
  <c r="AY558" i="2"/>
  <c r="AZ558" i="2"/>
  <c r="BA558" i="2"/>
  <c r="BB558" i="2"/>
  <c r="BC558" i="2"/>
  <c r="BD558" i="2"/>
  <c r="BE558" i="2"/>
  <c r="BF558" i="2"/>
  <c r="BG558" i="2"/>
  <c r="BH558" i="2"/>
  <c r="BI558" i="2"/>
  <c r="BJ558" i="2"/>
  <c r="BK558" i="2"/>
  <c r="BL558" i="2"/>
  <c r="BM558" i="2"/>
  <c r="BN558" i="2"/>
  <c r="BO558" i="2"/>
  <c r="BP558" i="2"/>
  <c r="BQ558" i="2"/>
  <c r="BR558" i="2"/>
  <c r="BS558" i="2"/>
  <c r="BT558" i="2"/>
  <c r="BU558" i="2"/>
  <c r="BV558" i="2"/>
  <c r="BW558" i="2"/>
  <c r="BX558" i="2"/>
  <c r="BY558" i="2"/>
  <c r="BZ558" i="2"/>
  <c r="CA558" i="2"/>
  <c r="CB558" i="2"/>
  <c r="CC558" i="2"/>
  <c r="CD558" i="2"/>
  <c r="CE558" i="2"/>
  <c r="CF558" i="2"/>
  <c r="CG558" i="2"/>
  <c r="CH558" i="2"/>
  <c r="CI558" i="2"/>
  <c r="CJ558" i="2"/>
  <c r="CK558" i="2"/>
  <c r="CL558" i="2"/>
  <c r="CM558" i="2"/>
  <c r="CN558" i="2"/>
  <c r="CO558" i="2"/>
  <c r="CP558" i="2"/>
  <c r="A559" i="2"/>
  <c r="B559" i="2"/>
  <c r="C559" i="2"/>
  <c r="D559" i="2"/>
  <c r="E559" i="2"/>
  <c r="F559" i="2"/>
  <c r="G559" i="2"/>
  <c r="H559" i="2"/>
  <c r="I559" i="2"/>
  <c r="J559" i="2"/>
  <c r="K559" i="2"/>
  <c r="L559" i="2"/>
  <c r="M559" i="2"/>
  <c r="N559" i="2"/>
  <c r="O559" i="2"/>
  <c r="Q559" i="2"/>
  <c r="R559" i="2"/>
  <c r="S559" i="2"/>
  <c r="T559" i="2"/>
  <c r="U559" i="2"/>
  <c r="W559" i="2"/>
  <c r="X559" i="2"/>
  <c r="Y559" i="2"/>
  <c r="AA559" i="2"/>
  <c r="AB559" i="2"/>
  <c r="AC559" i="2"/>
  <c r="AD559" i="2"/>
  <c r="AE559" i="2"/>
  <c r="AF559" i="2"/>
  <c r="AG559" i="2"/>
  <c r="AH559" i="2"/>
  <c r="AI559" i="2"/>
  <c r="AJ559" i="2"/>
  <c r="AK559" i="2"/>
  <c r="AL559" i="2"/>
  <c r="AM559" i="2"/>
  <c r="AN559" i="2"/>
  <c r="AO559" i="2"/>
  <c r="AP559" i="2"/>
  <c r="AQ559" i="2"/>
  <c r="AR559" i="2"/>
  <c r="AS559" i="2"/>
  <c r="AT559" i="2"/>
  <c r="AU559" i="2"/>
  <c r="AV559" i="2"/>
  <c r="AX559" i="2"/>
  <c r="AY559" i="2"/>
  <c r="AZ559" i="2"/>
  <c r="BA559" i="2"/>
  <c r="BB559" i="2"/>
  <c r="BC559" i="2"/>
  <c r="BD559" i="2"/>
  <c r="BE559" i="2"/>
  <c r="BF559" i="2"/>
  <c r="BG559" i="2"/>
  <c r="BH559" i="2"/>
  <c r="BI559" i="2"/>
  <c r="BJ559" i="2"/>
  <c r="BK559" i="2"/>
  <c r="BL559" i="2"/>
  <c r="BM559" i="2"/>
  <c r="BN559" i="2"/>
  <c r="BO559" i="2"/>
  <c r="BP559" i="2"/>
  <c r="BQ559" i="2"/>
  <c r="BR559" i="2"/>
  <c r="BS559" i="2"/>
  <c r="BT559" i="2"/>
  <c r="BU559" i="2"/>
  <c r="BV559" i="2"/>
  <c r="BW559" i="2"/>
  <c r="BX559" i="2"/>
  <c r="BY559" i="2"/>
  <c r="BZ559" i="2"/>
  <c r="CA559" i="2"/>
  <c r="CB559" i="2"/>
  <c r="CC559" i="2"/>
  <c r="CD559" i="2"/>
  <c r="CE559" i="2"/>
  <c r="CF559" i="2"/>
  <c r="CG559" i="2"/>
  <c r="CH559" i="2"/>
  <c r="CI559" i="2"/>
  <c r="CJ559" i="2"/>
  <c r="CK559" i="2"/>
  <c r="CL559" i="2"/>
  <c r="CM559" i="2"/>
  <c r="CN559" i="2"/>
  <c r="CO559" i="2"/>
  <c r="CP559" i="2"/>
  <c r="A560" i="2"/>
  <c r="B560" i="2"/>
  <c r="C560" i="2"/>
  <c r="D560" i="2"/>
  <c r="E560" i="2"/>
  <c r="F560" i="2"/>
  <c r="G560" i="2"/>
  <c r="H560" i="2"/>
  <c r="I560" i="2"/>
  <c r="J560" i="2"/>
  <c r="K560" i="2"/>
  <c r="L560" i="2"/>
  <c r="M560" i="2"/>
  <c r="N560" i="2"/>
  <c r="O560" i="2"/>
  <c r="Q560" i="2"/>
  <c r="R560" i="2"/>
  <c r="S560" i="2"/>
  <c r="T560" i="2"/>
  <c r="U560" i="2"/>
  <c r="W560" i="2"/>
  <c r="X560" i="2"/>
  <c r="Y560" i="2"/>
  <c r="AA560" i="2"/>
  <c r="AB560" i="2"/>
  <c r="AC560" i="2"/>
  <c r="AD560" i="2"/>
  <c r="AE560" i="2"/>
  <c r="AF560" i="2"/>
  <c r="AG560" i="2"/>
  <c r="AH560" i="2"/>
  <c r="AI560" i="2"/>
  <c r="AJ560" i="2"/>
  <c r="AK560" i="2"/>
  <c r="AL560" i="2"/>
  <c r="AM560" i="2"/>
  <c r="AN560" i="2"/>
  <c r="AO560" i="2"/>
  <c r="AP560" i="2"/>
  <c r="AQ560" i="2"/>
  <c r="AR560" i="2"/>
  <c r="AS560" i="2"/>
  <c r="AT560" i="2"/>
  <c r="AU560" i="2"/>
  <c r="AV560" i="2"/>
  <c r="AX560" i="2"/>
  <c r="AY560" i="2"/>
  <c r="AZ560" i="2"/>
  <c r="BA560" i="2"/>
  <c r="BB560" i="2"/>
  <c r="BC560" i="2"/>
  <c r="BD560" i="2"/>
  <c r="BE560" i="2"/>
  <c r="BF560" i="2"/>
  <c r="BG560" i="2"/>
  <c r="BH560" i="2"/>
  <c r="BI560" i="2"/>
  <c r="BJ560" i="2"/>
  <c r="BK560" i="2"/>
  <c r="BL560" i="2"/>
  <c r="BM560" i="2"/>
  <c r="BN560" i="2"/>
  <c r="BO560" i="2"/>
  <c r="BP560" i="2"/>
  <c r="BQ560" i="2"/>
  <c r="BR560" i="2"/>
  <c r="BS560" i="2"/>
  <c r="BT560" i="2"/>
  <c r="BU560" i="2"/>
  <c r="BV560" i="2"/>
  <c r="BW560" i="2"/>
  <c r="BX560" i="2"/>
  <c r="BY560" i="2"/>
  <c r="BZ560" i="2"/>
  <c r="CA560" i="2"/>
  <c r="CB560" i="2"/>
  <c r="CC560" i="2"/>
  <c r="CD560" i="2"/>
  <c r="CE560" i="2"/>
  <c r="CF560" i="2"/>
  <c r="CG560" i="2"/>
  <c r="CH560" i="2"/>
  <c r="CI560" i="2"/>
  <c r="CJ560" i="2"/>
  <c r="CK560" i="2"/>
  <c r="CL560" i="2"/>
  <c r="CM560" i="2"/>
  <c r="CN560" i="2"/>
  <c r="CO560" i="2"/>
  <c r="CP560" i="2"/>
  <c r="A561" i="2"/>
  <c r="B561" i="2"/>
  <c r="C561" i="2"/>
  <c r="D561" i="2"/>
  <c r="E561" i="2"/>
  <c r="F561" i="2"/>
  <c r="G561" i="2"/>
  <c r="H561" i="2"/>
  <c r="I561" i="2"/>
  <c r="J561" i="2"/>
  <c r="K561" i="2"/>
  <c r="L561" i="2"/>
  <c r="M561" i="2"/>
  <c r="N561" i="2"/>
  <c r="O561" i="2"/>
  <c r="Q561" i="2"/>
  <c r="R561" i="2"/>
  <c r="S561" i="2"/>
  <c r="T561" i="2"/>
  <c r="U561" i="2"/>
  <c r="W561" i="2"/>
  <c r="X561" i="2"/>
  <c r="Y561" i="2"/>
  <c r="AA561" i="2"/>
  <c r="AB561" i="2"/>
  <c r="AC561" i="2"/>
  <c r="AD561" i="2"/>
  <c r="AE561" i="2"/>
  <c r="AF561" i="2"/>
  <c r="AG561" i="2"/>
  <c r="AH561" i="2"/>
  <c r="AI561" i="2"/>
  <c r="AJ561" i="2"/>
  <c r="AK561" i="2"/>
  <c r="AL561" i="2"/>
  <c r="AM561" i="2"/>
  <c r="AN561" i="2"/>
  <c r="AO561" i="2"/>
  <c r="AP561" i="2"/>
  <c r="AQ561" i="2"/>
  <c r="AR561" i="2"/>
  <c r="AS561" i="2"/>
  <c r="AT561" i="2"/>
  <c r="AU561" i="2"/>
  <c r="AV561" i="2"/>
  <c r="AX561" i="2"/>
  <c r="AY561" i="2"/>
  <c r="AZ561" i="2"/>
  <c r="BA561" i="2"/>
  <c r="BB561" i="2"/>
  <c r="BC561" i="2"/>
  <c r="BD561" i="2"/>
  <c r="BE561" i="2"/>
  <c r="BF561" i="2"/>
  <c r="BG561" i="2"/>
  <c r="BH561" i="2"/>
  <c r="BI561" i="2"/>
  <c r="BJ561" i="2"/>
  <c r="BK561" i="2"/>
  <c r="BL561" i="2"/>
  <c r="BM561" i="2"/>
  <c r="BN561" i="2"/>
  <c r="BO561" i="2"/>
  <c r="BP561" i="2"/>
  <c r="BQ561" i="2"/>
  <c r="BR561" i="2"/>
  <c r="BS561" i="2"/>
  <c r="BT561" i="2"/>
  <c r="BU561" i="2"/>
  <c r="BV561" i="2"/>
  <c r="BW561" i="2"/>
  <c r="BX561" i="2"/>
  <c r="BY561" i="2"/>
  <c r="BZ561" i="2"/>
  <c r="CA561" i="2"/>
  <c r="CB561" i="2"/>
  <c r="CC561" i="2"/>
  <c r="CD561" i="2"/>
  <c r="CE561" i="2"/>
  <c r="CF561" i="2"/>
  <c r="CG561" i="2"/>
  <c r="CH561" i="2"/>
  <c r="CI561" i="2"/>
  <c r="CJ561" i="2"/>
  <c r="CK561" i="2"/>
  <c r="CL561" i="2"/>
  <c r="CM561" i="2"/>
  <c r="CN561" i="2"/>
  <c r="CO561" i="2"/>
  <c r="CP561" i="2"/>
  <c r="A562" i="2"/>
  <c r="B562" i="2"/>
  <c r="C562" i="2"/>
  <c r="D562" i="2"/>
  <c r="E562" i="2"/>
  <c r="F562" i="2"/>
  <c r="G562" i="2"/>
  <c r="H562" i="2"/>
  <c r="I562" i="2"/>
  <c r="J562" i="2"/>
  <c r="K562" i="2"/>
  <c r="L562" i="2"/>
  <c r="M562" i="2"/>
  <c r="N562" i="2"/>
  <c r="O562" i="2"/>
  <c r="Q562" i="2"/>
  <c r="R562" i="2"/>
  <c r="S562" i="2"/>
  <c r="T562" i="2"/>
  <c r="U562" i="2"/>
  <c r="W562" i="2"/>
  <c r="X562" i="2"/>
  <c r="Y562" i="2"/>
  <c r="AA562" i="2"/>
  <c r="AB562" i="2"/>
  <c r="AC562" i="2"/>
  <c r="AD562" i="2"/>
  <c r="AE562" i="2"/>
  <c r="AF562" i="2"/>
  <c r="AG562" i="2"/>
  <c r="AH562" i="2"/>
  <c r="AI562" i="2"/>
  <c r="AJ562" i="2"/>
  <c r="AK562" i="2"/>
  <c r="AL562" i="2"/>
  <c r="AM562" i="2"/>
  <c r="AN562" i="2"/>
  <c r="AO562" i="2"/>
  <c r="AP562" i="2"/>
  <c r="AQ562" i="2"/>
  <c r="AR562" i="2"/>
  <c r="AS562" i="2"/>
  <c r="AT562" i="2"/>
  <c r="AU562" i="2"/>
  <c r="AV562" i="2"/>
  <c r="AX562" i="2"/>
  <c r="AY562" i="2"/>
  <c r="AZ562" i="2"/>
  <c r="BA562" i="2"/>
  <c r="BB562" i="2"/>
  <c r="BC562" i="2"/>
  <c r="BD562" i="2"/>
  <c r="BE562" i="2"/>
  <c r="BF562" i="2"/>
  <c r="BG562" i="2"/>
  <c r="BH562" i="2"/>
  <c r="BI562" i="2"/>
  <c r="BJ562" i="2"/>
  <c r="BK562" i="2"/>
  <c r="BL562" i="2"/>
  <c r="BM562" i="2"/>
  <c r="BN562" i="2"/>
  <c r="BO562" i="2"/>
  <c r="BP562" i="2"/>
  <c r="BQ562" i="2"/>
  <c r="BR562" i="2"/>
  <c r="BS562" i="2"/>
  <c r="BT562" i="2"/>
  <c r="BU562" i="2"/>
  <c r="BV562" i="2"/>
  <c r="BW562" i="2"/>
  <c r="BX562" i="2"/>
  <c r="BY562" i="2"/>
  <c r="BZ562" i="2"/>
  <c r="CA562" i="2"/>
  <c r="CB562" i="2"/>
  <c r="CC562" i="2"/>
  <c r="CD562" i="2"/>
  <c r="CE562" i="2"/>
  <c r="CF562" i="2"/>
  <c r="CG562" i="2"/>
  <c r="CH562" i="2"/>
  <c r="CI562" i="2"/>
  <c r="CJ562" i="2"/>
  <c r="CK562" i="2"/>
  <c r="CL562" i="2"/>
  <c r="CM562" i="2"/>
  <c r="CN562" i="2"/>
  <c r="CO562" i="2"/>
  <c r="CP562" i="2"/>
  <c r="A563" i="2"/>
  <c r="B563" i="2"/>
  <c r="C563" i="2"/>
  <c r="D563" i="2"/>
  <c r="E563" i="2"/>
  <c r="F563" i="2"/>
  <c r="G563" i="2"/>
  <c r="H563" i="2"/>
  <c r="I563" i="2"/>
  <c r="J563" i="2"/>
  <c r="K563" i="2"/>
  <c r="L563" i="2"/>
  <c r="M563" i="2"/>
  <c r="N563" i="2"/>
  <c r="O563" i="2"/>
  <c r="Q563" i="2"/>
  <c r="R563" i="2"/>
  <c r="S563" i="2"/>
  <c r="T563" i="2"/>
  <c r="U563" i="2"/>
  <c r="W563" i="2"/>
  <c r="X563" i="2"/>
  <c r="Y563" i="2"/>
  <c r="AA563" i="2"/>
  <c r="AB563" i="2"/>
  <c r="AC563" i="2"/>
  <c r="AD563" i="2"/>
  <c r="AE563" i="2"/>
  <c r="AF563" i="2"/>
  <c r="AG563" i="2"/>
  <c r="AH563" i="2"/>
  <c r="AI563" i="2"/>
  <c r="AJ563" i="2"/>
  <c r="AK563" i="2"/>
  <c r="AL563" i="2"/>
  <c r="AM563" i="2"/>
  <c r="AN563" i="2"/>
  <c r="AO563" i="2"/>
  <c r="AP563" i="2"/>
  <c r="AQ563" i="2"/>
  <c r="AR563" i="2"/>
  <c r="AS563" i="2"/>
  <c r="AT563" i="2"/>
  <c r="AU563" i="2"/>
  <c r="AV563" i="2"/>
  <c r="AX563" i="2"/>
  <c r="AY563" i="2"/>
  <c r="AZ563" i="2"/>
  <c r="BA563" i="2"/>
  <c r="BB563" i="2"/>
  <c r="BC563" i="2"/>
  <c r="BD563" i="2"/>
  <c r="BE563" i="2"/>
  <c r="BF563" i="2"/>
  <c r="BG563" i="2"/>
  <c r="BH563" i="2"/>
  <c r="BI563" i="2"/>
  <c r="BJ563" i="2"/>
  <c r="BK563" i="2"/>
  <c r="BL563" i="2"/>
  <c r="BM563" i="2"/>
  <c r="BN563" i="2"/>
  <c r="BO563" i="2"/>
  <c r="BP563" i="2"/>
  <c r="BQ563" i="2"/>
  <c r="BR563" i="2"/>
  <c r="BS563" i="2"/>
  <c r="BT563" i="2"/>
  <c r="BU563" i="2"/>
  <c r="BV563" i="2"/>
  <c r="BW563" i="2"/>
  <c r="BX563" i="2"/>
  <c r="BY563" i="2"/>
  <c r="BZ563" i="2"/>
  <c r="CA563" i="2"/>
  <c r="CB563" i="2"/>
  <c r="CC563" i="2"/>
  <c r="CD563" i="2"/>
  <c r="CE563" i="2"/>
  <c r="CF563" i="2"/>
  <c r="CG563" i="2"/>
  <c r="CH563" i="2"/>
  <c r="CI563" i="2"/>
  <c r="CJ563" i="2"/>
  <c r="CK563" i="2"/>
  <c r="CL563" i="2"/>
  <c r="CM563" i="2"/>
  <c r="CN563" i="2"/>
  <c r="CO563" i="2"/>
  <c r="CP563" i="2"/>
  <c r="A564" i="2"/>
  <c r="B564" i="2"/>
  <c r="C564" i="2"/>
  <c r="D564" i="2"/>
  <c r="E564" i="2"/>
  <c r="F564" i="2"/>
  <c r="G564" i="2"/>
  <c r="H564" i="2"/>
  <c r="I564" i="2"/>
  <c r="J564" i="2"/>
  <c r="K564" i="2"/>
  <c r="L564" i="2"/>
  <c r="M564" i="2"/>
  <c r="N564" i="2"/>
  <c r="O564" i="2"/>
  <c r="Q564" i="2"/>
  <c r="R564" i="2"/>
  <c r="S564" i="2"/>
  <c r="T564" i="2"/>
  <c r="U564" i="2"/>
  <c r="W564" i="2"/>
  <c r="X564" i="2"/>
  <c r="Y564" i="2"/>
  <c r="AA564" i="2"/>
  <c r="AB564" i="2"/>
  <c r="AC564" i="2"/>
  <c r="AD564" i="2"/>
  <c r="AE564" i="2"/>
  <c r="AF564" i="2"/>
  <c r="AG564" i="2"/>
  <c r="AH564" i="2"/>
  <c r="AI564" i="2"/>
  <c r="AJ564" i="2"/>
  <c r="AK564" i="2"/>
  <c r="AL564" i="2"/>
  <c r="AM564" i="2"/>
  <c r="AN564" i="2"/>
  <c r="AO564" i="2"/>
  <c r="AP564" i="2"/>
  <c r="AQ564" i="2"/>
  <c r="AR564" i="2"/>
  <c r="AS564" i="2"/>
  <c r="AT564" i="2"/>
  <c r="AU564" i="2"/>
  <c r="AV564" i="2"/>
  <c r="AX564" i="2"/>
  <c r="AY564" i="2"/>
  <c r="AZ564" i="2"/>
  <c r="BA564" i="2"/>
  <c r="BB564" i="2"/>
  <c r="BC564" i="2"/>
  <c r="BD564" i="2"/>
  <c r="BE564" i="2"/>
  <c r="BF564" i="2"/>
  <c r="BG564" i="2"/>
  <c r="BH564" i="2"/>
  <c r="BI564" i="2"/>
  <c r="BJ564" i="2"/>
  <c r="BK564" i="2"/>
  <c r="BL564" i="2"/>
  <c r="BM564" i="2"/>
  <c r="BN564" i="2"/>
  <c r="BO564" i="2"/>
  <c r="BP564" i="2"/>
  <c r="BQ564" i="2"/>
  <c r="BR564" i="2"/>
  <c r="BS564" i="2"/>
  <c r="BT564" i="2"/>
  <c r="BU564" i="2"/>
  <c r="BV564" i="2"/>
  <c r="BW564" i="2"/>
  <c r="BX564" i="2"/>
  <c r="BY564" i="2"/>
  <c r="BZ564" i="2"/>
  <c r="CA564" i="2"/>
  <c r="CB564" i="2"/>
  <c r="CC564" i="2"/>
  <c r="CD564" i="2"/>
  <c r="CE564" i="2"/>
  <c r="CF564" i="2"/>
  <c r="CG564" i="2"/>
  <c r="CH564" i="2"/>
  <c r="CI564" i="2"/>
  <c r="CJ564" i="2"/>
  <c r="CK564" i="2"/>
  <c r="CL564" i="2"/>
  <c r="CM564" i="2"/>
  <c r="CN564" i="2"/>
  <c r="CO564" i="2"/>
  <c r="CP564" i="2"/>
  <c r="A565" i="2"/>
  <c r="B565" i="2"/>
  <c r="C565" i="2"/>
  <c r="D565" i="2"/>
  <c r="E565" i="2"/>
  <c r="F565" i="2"/>
  <c r="G565" i="2"/>
  <c r="H565" i="2"/>
  <c r="I565" i="2"/>
  <c r="J565" i="2"/>
  <c r="K565" i="2"/>
  <c r="L565" i="2"/>
  <c r="M565" i="2"/>
  <c r="N565" i="2"/>
  <c r="O565" i="2"/>
  <c r="Q565" i="2"/>
  <c r="R565" i="2"/>
  <c r="S565" i="2"/>
  <c r="T565" i="2"/>
  <c r="U565" i="2"/>
  <c r="W565" i="2"/>
  <c r="X565" i="2"/>
  <c r="Y565" i="2"/>
  <c r="AA565" i="2"/>
  <c r="AB565" i="2"/>
  <c r="AC565" i="2"/>
  <c r="AD565" i="2"/>
  <c r="AE565" i="2"/>
  <c r="AF565" i="2"/>
  <c r="AG565" i="2"/>
  <c r="AH565" i="2"/>
  <c r="AI565" i="2"/>
  <c r="AJ565" i="2"/>
  <c r="AK565" i="2"/>
  <c r="AL565" i="2"/>
  <c r="AM565" i="2"/>
  <c r="AN565" i="2"/>
  <c r="AO565" i="2"/>
  <c r="AP565" i="2"/>
  <c r="AQ565" i="2"/>
  <c r="AR565" i="2"/>
  <c r="AS565" i="2"/>
  <c r="AT565" i="2"/>
  <c r="AU565" i="2"/>
  <c r="AV565" i="2"/>
  <c r="AX565" i="2"/>
  <c r="AY565" i="2"/>
  <c r="AZ565" i="2"/>
  <c r="BA565" i="2"/>
  <c r="BB565" i="2"/>
  <c r="BC565" i="2"/>
  <c r="BD565" i="2"/>
  <c r="BE565" i="2"/>
  <c r="BF565" i="2"/>
  <c r="BG565" i="2"/>
  <c r="BH565" i="2"/>
  <c r="BI565" i="2"/>
  <c r="BJ565" i="2"/>
  <c r="BK565" i="2"/>
  <c r="BL565" i="2"/>
  <c r="BM565" i="2"/>
  <c r="BN565" i="2"/>
  <c r="BO565" i="2"/>
  <c r="BP565" i="2"/>
  <c r="BQ565" i="2"/>
  <c r="BR565" i="2"/>
  <c r="BS565" i="2"/>
  <c r="BT565" i="2"/>
  <c r="BU565" i="2"/>
  <c r="BV565" i="2"/>
  <c r="BW565" i="2"/>
  <c r="BX565" i="2"/>
  <c r="BY565" i="2"/>
  <c r="BZ565" i="2"/>
  <c r="CA565" i="2"/>
  <c r="CB565" i="2"/>
  <c r="CC565" i="2"/>
  <c r="CD565" i="2"/>
  <c r="CE565" i="2"/>
  <c r="CF565" i="2"/>
  <c r="CG565" i="2"/>
  <c r="CH565" i="2"/>
  <c r="CI565" i="2"/>
  <c r="CJ565" i="2"/>
  <c r="CK565" i="2"/>
  <c r="CL565" i="2"/>
  <c r="CM565" i="2"/>
  <c r="CN565" i="2"/>
  <c r="CO565" i="2"/>
  <c r="CP565" i="2"/>
  <c r="A566" i="2"/>
  <c r="B566" i="2"/>
  <c r="C566" i="2"/>
  <c r="D566" i="2"/>
  <c r="E566" i="2"/>
  <c r="F566" i="2"/>
  <c r="G566" i="2"/>
  <c r="H566" i="2"/>
  <c r="I566" i="2"/>
  <c r="J566" i="2"/>
  <c r="K566" i="2"/>
  <c r="L566" i="2"/>
  <c r="M566" i="2"/>
  <c r="N566" i="2"/>
  <c r="O566" i="2"/>
  <c r="Q566" i="2"/>
  <c r="R566" i="2"/>
  <c r="S566" i="2"/>
  <c r="T566" i="2"/>
  <c r="U566" i="2"/>
  <c r="W566" i="2"/>
  <c r="X566" i="2"/>
  <c r="Y566" i="2"/>
  <c r="AA566" i="2"/>
  <c r="AB566" i="2"/>
  <c r="AC566" i="2"/>
  <c r="AD566" i="2"/>
  <c r="AE566" i="2"/>
  <c r="AF566" i="2"/>
  <c r="AG566" i="2"/>
  <c r="AH566" i="2"/>
  <c r="AI566" i="2"/>
  <c r="AJ566" i="2"/>
  <c r="AK566" i="2"/>
  <c r="AL566" i="2"/>
  <c r="AM566" i="2"/>
  <c r="AN566" i="2"/>
  <c r="AO566" i="2"/>
  <c r="AP566" i="2"/>
  <c r="AQ566" i="2"/>
  <c r="AR566" i="2"/>
  <c r="AS566" i="2"/>
  <c r="AT566" i="2"/>
  <c r="AU566" i="2"/>
  <c r="AV566" i="2"/>
  <c r="AX566" i="2"/>
  <c r="AY566" i="2"/>
  <c r="AZ566" i="2"/>
  <c r="BA566" i="2"/>
  <c r="BB566" i="2"/>
  <c r="BC566" i="2"/>
  <c r="BD566" i="2"/>
  <c r="BE566" i="2"/>
  <c r="BF566" i="2"/>
  <c r="BG566" i="2"/>
  <c r="BH566" i="2"/>
  <c r="BI566" i="2"/>
  <c r="BJ566" i="2"/>
  <c r="BK566" i="2"/>
  <c r="BL566" i="2"/>
  <c r="BM566" i="2"/>
  <c r="BN566" i="2"/>
  <c r="BO566" i="2"/>
  <c r="BP566" i="2"/>
  <c r="BQ566" i="2"/>
  <c r="BR566" i="2"/>
  <c r="BS566" i="2"/>
  <c r="BT566" i="2"/>
  <c r="BU566" i="2"/>
  <c r="BV566" i="2"/>
  <c r="BW566" i="2"/>
  <c r="BX566" i="2"/>
  <c r="BY566" i="2"/>
  <c r="BZ566" i="2"/>
  <c r="CA566" i="2"/>
  <c r="CB566" i="2"/>
  <c r="CC566" i="2"/>
  <c r="CD566" i="2"/>
  <c r="CE566" i="2"/>
  <c r="CF566" i="2"/>
  <c r="CG566" i="2"/>
  <c r="CH566" i="2"/>
  <c r="CI566" i="2"/>
  <c r="CJ566" i="2"/>
  <c r="CK566" i="2"/>
  <c r="CL566" i="2"/>
  <c r="CM566" i="2"/>
  <c r="CN566" i="2"/>
  <c r="CO566" i="2"/>
  <c r="CP566" i="2"/>
  <c r="A567" i="2"/>
  <c r="B567" i="2"/>
  <c r="C567" i="2"/>
  <c r="D567" i="2"/>
  <c r="E567" i="2"/>
  <c r="F567" i="2"/>
  <c r="G567" i="2"/>
  <c r="H567" i="2"/>
  <c r="I567" i="2"/>
  <c r="J567" i="2"/>
  <c r="K567" i="2"/>
  <c r="L567" i="2"/>
  <c r="M567" i="2"/>
  <c r="N567" i="2"/>
  <c r="O567" i="2"/>
  <c r="Q567" i="2"/>
  <c r="R567" i="2"/>
  <c r="S567" i="2"/>
  <c r="T567" i="2"/>
  <c r="U567" i="2"/>
  <c r="W567" i="2"/>
  <c r="X567" i="2"/>
  <c r="Y567" i="2"/>
  <c r="AA567" i="2"/>
  <c r="AB567" i="2"/>
  <c r="AC567" i="2"/>
  <c r="AD567" i="2"/>
  <c r="AE567" i="2"/>
  <c r="AF567" i="2"/>
  <c r="AG567" i="2"/>
  <c r="AH567" i="2"/>
  <c r="AI567" i="2"/>
  <c r="AJ567" i="2"/>
  <c r="AK567" i="2"/>
  <c r="AL567" i="2"/>
  <c r="AM567" i="2"/>
  <c r="AN567" i="2"/>
  <c r="AO567" i="2"/>
  <c r="AP567" i="2"/>
  <c r="AQ567" i="2"/>
  <c r="AR567" i="2"/>
  <c r="AS567" i="2"/>
  <c r="AT567" i="2"/>
  <c r="AU567" i="2"/>
  <c r="AV567" i="2"/>
  <c r="AX567" i="2"/>
  <c r="AY567" i="2"/>
  <c r="AZ567" i="2"/>
  <c r="BA567" i="2"/>
  <c r="BB567" i="2"/>
  <c r="BC567" i="2"/>
  <c r="BD567" i="2"/>
  <c r="BE567" i="2"/>
  <c r="BF567" i="2"/>
  <c r="BG567" i="2"/>
  <c r="BH567" i="2"/>
  <c r="BI567" i="2"/>
  <c r="BJ567" i="2"/>
  <c r="BK567" i="2"/>
  <c r="BL567" i="2"/>
  <c r="BM567" i="2"/>
  <c r="BN567" i="2"/>
  <c r="BO567" i="2"/>
  <c r="BP567" i="2"/>
  <c r="BQ567" i="2"/>
  <c r="BR567" i="2"/>
  <c r="BS567" i="2"/>
  <c r="BT567" i="2"/>
  <c r="BU567" i="2"/>
  <c r="BV567" i="2"/>
  <c r="BW567" i="2"/>
  <c r="BX567" i="2"/>
  <c r="BY567" i="2"/>
  <c r="BZ567" i="2"/>
  <c r="CA567" i="2"/>
  <c r="CB567" i="2"/>
  <c r="CC567" i="2"/>
  <c r="CD567" i="2"/>
  <c r="CE567" i="2"/>
  <c r="CF567" i="2"/>
  <c r="CG567" i="2"/>
  <c r="CH567" i="2"/>
  <c r="CI567" i="2"/>
  <c r="CJ567" i="2"/>
  <c r="CK567" i="2"/>
  <c r="CL567" i="2"/>
  <c r="CM567" i="2"/>
  <c r="CN567" i="2"/>
  <c r="CO567" i="2"/>
  <c r="CP567" i="2"/>
  <c r="A568" i="2"/>
  <c r="B568" i="2"/>
  <c r="C568" i="2"/>
  <c r="D568" i="2"/>
  <c r="E568" i="2"/>
  <c r="F568" i="2"/>
  <c r="G568" i="2"/>
  <c r="H568" i="2"/>
  <c r="I568" i="2"/>
  <c r="J568" i="2"/>
  <c r="K568" i="2"/>
  <c r="L568" i="2"/>
  <c r="M568" i="2"/>
  <c r="N568" i="2"/>
  <c r="O568" i="2"/>
  <c r="Q568" i="2"/>
  <c r="R568" i="2"/>
  <c r="S568" i="2"/>
  <c r="T568" i="2"/>
  <c r="U568" i="2"/>
  <c r="W568" i="2"/>
  <c r="X568" i="2"/>
  <c r="Y568" i="2"/>
  <c r="AA568" i="2"/>
  <c r="AB568" i="2"/>
  <c r="AC568" i="2"/>
  <c r="AD568" i="2"/>
  <c r="AE568" i="2"/>
  <c r="AF568" i="2"/>
  <c r="AG568" i="2"/>
  <c r="AH568" i="2"/>
  <c r="AI568" i="2"/>
  <c r="AJ568" i="2"/>
  <c r="AK568" i="2"/>
  <c r="AL568" i="2"/>
  <c r="AM568" i="2"/>
  <c r="AN568" i="2"/>
  <c r="AO568" i="2"/>
  <c r="AP568" i="2"/>
  <c r="AQ568" i="2"/>
  <c r="AR568" i="2"/>
  <c r="AS568" i="2"/>
  <c r="AT568" i="2"/>
  <c r="AU568" i="2"/>
  <c r="AV568" i="2"/>
  <c r="AX568" i="2"/>
  <c r="AY568" i="2"/>
  <c r="AZ568" i="2"/>
  <c r="BA568" i="2"/>
  <c r="BB568" i="2"/>
  <c r="BC568" i="2"/>
  <c r="BD568" i="2"/>
  <c r="BE568" i="2"/>
  <c r="BF568" i="2"/>
  <c r="BG568" i="2"/>
  <c r="BH568" i="2"/>
  <c r="BI568" i="2"/>
  <c r="BJ568" i="2"/>
  <c r="BK568" i="2"/>
  <c r="BL568" i="2"/>
  <c r="BM568" i="2"/>
  <c r="BN568" i="2"/>
  <c r="BO568" i="2"/>
  <c r="BP568" i="2"/>
  <c r="BQ568" i="2"/>
  <c r="BR568" i="2"/>
  <c r="BS568" i="2"/>
  <c r="BT568" i="2"/>
  <c r="BU568" i="2"/>
  <c r="BV568" i="2"/>
  <c r="BW568" i="2"/>
  <c r="BX568" i="2"/>
  <c r="BY568" i="2"/>
  <c r="BZ568" i="2"/>
  <c r="CA568" i="2"/>
  <c r="CB568" i="2"/>
  <c r="CC568" i="2"/>
  <c r="CD568" i="2"/>
  <c r="CE568" i="2"/>
  <c r="CF568" i="2"/>
  <c r="CG568" i="2"/>
  <c r="CH568" i="2"/>
  <c r="CI568" i="2"/>
  <c r="CJ568" i="2"/>
  <c r="CK568" i="2"/>
  <c r="CL568" i="2"/>
  <c r="CM568" i="2"/>
  <c r="CN568" i="2"/>
  <c r="CO568" i="2"/>
  <c r="CP568" i="2"/>
  <c r="A569" i="2"/>
  <c r="B569" i="2"/>
  <c r="C569" i="2"/>
  <c r="D569" i="2"/>
  <c r="E569" i="2"/>
  <c r="F569" i="2"/>
  <c r="G569" i="2"/>
  <c r="H569" i="2"/>
  <c r="I569" i="2"/>
  <c r="J569" i="2"/>
  <c r="K569" i="2"/>
  <c r="L569" i="2"/>
  <c r="M569" i="2"/>
  <c r="N569" i="2"/>
  <c r="O569" i="2"/>
  <c r="Q569" i="2"/>
  <c r="R569" i="2"/>
  <c r="S569" i="2"/>
  <c r="T569" i="2"/>
  <c r="U569" i="2"/>
  <c r="W569" i="2"/>
  <c r="X569" i="2"/>
  <c r="Y569" i="2"/>
  <c r="AA569" i="2"/>
  <c r="AB569" i="2"/>
  <c r="AC569" i="2"/>
  <c r="AD569" i="2"/>
  <c r="AE569" i="2"/>
  <c r="AF569" i="2"/>
  <c r="AG569" i="2"/>
  <c r="AH569" i="2"/>
  <c r="AI569" i="2"/>
  <c r="AJ569" i="2"/>
  <c r="AK569" i="2"/>
  <c r="AL569" i="2"/>
  <c r="AM569" i="2"/>
  <c r="AN569" i="2"/>
  <c r="AO569" i="2"/>
  <c r="AP569" i="2"/>
  <c r="AQ569" i="2"/>
  <c r="AR569" i="2"/>
  <c r="AS569" i="2"/>
  <c r="AT569" i="2"/>
  <c r="AU569" i="2"/>
  <c r="AV569" i="2"/>
  <c r="AX569" i="2"/>
  <c r="AY569" i="2"/>
  <c r="AZ569" i="2"/>
  <c r="BA569" i="2"/>
  <c r="BB569" i="2"/>
  <c r="BC569" i="2"/>
  <c r="BD569" i="2"/>
  <c r="BE569" i="2"/>
  <c r="BF569" i="2"/>
  <c r="BG569" i="2"/>
  <c r="BH569" i="2"/>
  <c r="BI569" i="2"/>
  <c r="BJ569" i="2"/>
  <c r="BK569" i="2"/>
  <c r="BL569" i="2"/>
  <c r="BM569" i="2"/>
  <c r="BN569" i="2"/>
  <c r="BO569" i="2"/>
  <c r="BP569" i="2"/>
  <c r="BQ569" i="2"/>
  <c r="BR569" i="2"/>
  <c r="BS569" i="2"/>
  <c r="BT569" i="2"/>
  <c r="BU569" i="2"/>
  <c r="BV569" i="2"/>
  <c r="BW569" i="2"/>
  <c r="BX569" i="2"/>
  <c r="BY569" i="2"/>
  <c r="BZ569" i="2"/>
  <c r="CA569" i="2"/>
  <c r="CB569" i="2"/>
  <c r="CC569" i="2"/>
  <c r="CD569" i="2"/>
  <c r="CE569" i="2"/>
  <c r="CF569" i="2"/>
  <c r="CG569" i="2"/>
  <c r="CH569" i="2"/>
  <c r="CI569" i="2"/>
  <c r="CJ569" i="2"/>
  <c r="CK569" i="2"/>
  <c r="CL569" i="2"/>
  <c r="CM569" i="2"/>
  <c r="CN569" i="2"/>
  <c r="CO569" i="2"/>
  <c r="CP569" i="2"/>
  <c r="A570" i="2"/>
  <c r="B570" i="2"/>
  <c r="C570" i="2"/>
  <c r="D570" i="2"/>
  <c r="E570" i="2"/>
  <c r="F570" i="2"/>
  <c r="G570" i="2"/>
  <c r="H570" i="2"/>
  <c r="I570" i="2"/>
  <c r="J570" i="2"/>
  <c r="K570" i="2"/>
  <c r="L570" i="2"/>
  <c r="M570" i="2"/>
  <c r="N570" i="2"/>
  <c r="O570" i="2"/>
  <c r="Q570" i="2"/>
  <c r="R570" i="2"/>
  <c r="S570" i="2"/>
  <c r="T570" i="2"/>
  <c r="U570" i="2"/>
  <c r="W570" i="2"/>
  <c r="X570" i="2"/>
  <c r="Y570" i="2"/>
  <c r="AA570" i="2"/>
  <c r="AB570" i="2"/>
  <c r="AC570" i="2"/>
  <c r="AD570" i="2"/>
  <c r="AE570" i="2"/>
  <c r="AF570" i="2"/>
  <c r="AG570" i="2"/>
  <c r="AH570" i="2"/>
  <c r="AI570" i="2"/>
  <c r="AJ570" i="2"/>
  <c r="AK570" i="2"/>
  <c r="AL570" i="2"/>
  <c r="AM570" i="2"/>
  <c r="AN570" i="2"/>
  <c r="AO570" i="2"/>
  <c r="AP570" i="2"/>
  <c r="AQ570" i="2"/>
  <c r="AR570" i="2"/>
  <c r="AS570" i="2"/>
  <c r="AT570" i="2"/>
  <c r="AU570" i="2"/>
  <c r="AV570" i="2"/>
  <c r="AX570" i="2"/>
  <c r="AY570" i="2"/>
  <c r="AZ570" i="2"/>
  <c r="BA570" i="2"/>
  <c r="BB570" i="2"/>
  <c r="BC570" i="2"/>
  <c r="BD570" i="2"/>
  <c r="BE570" i="2"/>
  <c r="BF570" i="2"/>
  <c r="BG570" i="2"/>
  <c r="BH570" i="2"/>
  <c r="BI570" i="2"/>
  <c r="BJ570" i="2"/>
  <c r="BK570" i="2"/>
  <c r="BL570" i="2"/>
  <c r="BM570" i="2"/>
  <c r="BN570" i="2"/>
  <c r="BO570" i="2"/>
  <c r="BP570" i="2"/>
  <c r="BQ570" i="2"/>
  <c r="BR570" i="2"/>
  <c r="BS570" i="2"/>
  <c r="BT570" i="2"/>
  <c r="BU570" i="2"/>
  <c r="BV570" i="2"/>
  <c r="BW570" i="2"/>
  <c r="BX570" i="2"/>
  <c r="BY570" i="2"/>
  <c r="BZ570" i="2"/>
  <c r="CA570" i="2"/>
  <c r="CB570" i="2"/>
  <c r="CC570" i="2"/>
  <c r="CD570" i="2"/>
  <c r="CE570" i="2"/>
  <c r="CF570" i="2"/>
  <c r="CG570" i="2"/>
  <c r="CH570" i="2"/>
  <c r="CI570" i="2"/>
  <c r="CJ570" i="2"/>
  <c r="CK570" i="2"/>
  <c r="CL570" i="2"/>
  <c r="CM570" i="2"/>
  <c r="CN570" i="2"/>
  <c r="CO570" i="2"/>
  <c r="CP570" i="2"/>
  <c r="A571" i="2"/>
  <c r="B571" i="2"/>
  <c r="C571" i="2"/>
  <c r="D571" i="2"/>
  <c r="E571" i="2"/>
  <c r="F571" i="2"/>
  <c r="G571" i="2"/>
  <c r="H571" i="2"/>
  <c r="I571" i="2"/>
  <c r="J571" i="2"/>
  <c r="K571" i="2"/>
  <c r="L571" i="2"/>
  <c r="M571" i="2"/>
  <c r="N571" i="2"/>
  <c r="O571" i="2"/>
  <c r="Q571" i="2"/>
  <c r="R571" i="2"/>
  <c r="S571" i="2"/>
  <c r="T571" i="2"/>
  <c r="U571" i="2"/>
  <c r="W571" i="2"/>
  <c r="X571" i="2"/>
  <c r="Y571" i="2"/>
  <c r="AA571" i="2"/>
  <c r="AB571" i="2"/>
  <c r="AC571" i="2"/>
  <c r="AD571" i="2"/>
  <c r="AE571" i="2"/>
  <c r="AF571" i="2"/>
  <c r="AG571" i="2"/>
  <c r="AH571" i="2"/>
  <c r="AI571" i="2"/>
  <c r="AJ571" i="2"/>
  <c r="AK571" i="2"/>
  <c r="AL571" i="2"/>
  <c r="AM571" i="2"/>
  <c r="AN571" i="2"/>
  <c r="AO571" i="2"/>
  <c r="AP571" i="2"/>
  <c r="AQ571" i="2"/>
  <c r="AR571" i="2"/>
  <c r="AS571" i="2"/>
  <c r="AT571" i="2"/>
  <c r="AU571" i="2"/>
  <c r="AV571" i="2"/>
  <c r="AX571" i="2"/>
  <c r="AY571" i="2"/>
  <c r="AZ571" i="2"/>
  <c r="BA571" i="2"/>
  <c r="BB571" i="2"/>
  <c r="BC571" i="2"/>
  <c r="BD571" i="2"/>
  <c r="BE571" i="2"/>
  <c r="BF571" i="2"/>
  <c r="BG571" i="2"/>
  <c r="BH571" i="2"/>
  <c r="BI571" i="2"/>
  <c r="BJ571" i="2"/>
  <c r="BK571" i="2"/>
  <c r="BL571" i="2"/>
  <c r="BM571" i="2"/>
  <c r="BN571" i="2"/>
  <c r="BO571" i="2"/>
  <c r="BP571" i="2"/>
  <c r="BQ571" i="2"/>
  <c r="BR571" i="2"/>
  <c r="BS571" i="2"/>
  <c r="BT571" i="2"/>
  <c r="BU571" i="2"/>
  <c r="BV571" i="2"/>
  <c r="BW571" i="2"/>
  <c r="BX571" i="2"/>
  <c r="BY571" i="2"/>
  <c r="BZ571" i="2"/>
  <c r="CA571" i="2"/>
  <c r="CB571" i="2"/>
  <c r="CC571" i="2"/>
  <c r="CD571" i="2"/>
  <c r="CE571" i="2"/>
  <c r="CF571" i="2"/>
  <c r="CG571" i="2"/>
  <c r="CH571" i="2"/>
  <c r="CI571" i="2"/>
  <c r="CJ571" i="2"/>
  <c r="CK571" i="2"/>
  <c r="CL571" i="2"/>
  <c r="CM571" i="2"/>
  <c r="CN571" i="2"/>
  <c r="CO571" i="2"/>
  <c r="CP571" i="2"/>
  <c r="A572" i="2"/>
  <c r="B572" i="2"/>
  <c r="C572" i="2"/>
  <c r="D572" i="2"/>
  <c r="E572" i="2"/>
  <c r="F572" i="2"/>
  <c r="G572" i="2"/>
  <c r="H572" i="2"/>
  <c r="I572" i="2"/>
  <c r="J572" i="2"/>
  <c r="K572" i="2"/>
  <c r="L572" i="2"/>
  <c r="M572" i="2"/>
  <c r="N572" i="2"/>
  <c r="O572" i="2"/>
  <c r="Q572" i="2"/>
  <c r="R572" i="2"/>
  <c r="S572" i="2"/>
  <c r="T572" i="2"/>
  <c r="U572" i="2"/>
  <c r="W572" i="2"/>
  <c r="X572" i="2"/>
  <c r="Y572" i="2"/>
  <c r="AA572" i="2"/>
  <c r="AB572" i="2"/>
  <c r="AC572" i="2"/>
  <c r="AD572" i="2"/>
  <c r="AE572" i="2"/>
  <c r="AF572" i="2"/>
  <c r="AG572" i="2"/>
  <c r="AH572" i="2"/>
  <c r="AI572" i="2"/>
  <c r="AJ572" i="2"/>
  <c r="AK572" i="2"/>
  <c r="AL572" i="2"/>
  <c r="AM572" i="2"/>
  <c r="AN572" i="2"/>
  <c r="AO572" i="2"/>
  <c r="AP572" i="2"/>
  <c r="AQ572" i="2"/>
  <c r="AR572" i="2"/>
  <c r="AS572" i="2"/>
  <c r="AT572" i="2"/>
  <c r="AU572" i="2"/>
  <c r="AV572" i="2"/>
  <c r="AX572" i="2"/>
  <c r="AY572" i="2"/>
  <c r="AZ572" i="2"/>
  <c r="BA572" i="2"/>
  <c r="BB572" i="2"/>
  <c r="BC572" i="2"/>
  <c r="BD572" i="2"/>
  <c r="BE572" i="2"/>
  <c r="BF572" i="2"/>
  <c r="BG572" i="2"/>
  <c r="BH572" i="2"/>
  <c r="BI572" i="2"/>
  <c r="BJ572" i="2"/>
  <c r="BK572" i="2"/>
  <c r="BL572" i="2"/>
  <c r="BM572" i="2"/>
  <c r="BN572" i="2"/>
  <c r="BO572" i="2"/>
  <c r="BP572" i="2"/>
  <c r="BQ572" i="2"/>
  <c r="BR572" i="2"/>
  <c r="BS572" i="2"/>
  <c r="BT572" i="2"/>
  <c r="BU572" i="2"/>
  <c r="BV572" i="2"/>
  <c r="BW572" i="2"/>
  <c r="BX572" i="2"/>
  <c r="BY572" i="2"/>
  <c r="BZ572" i="2"/>
  <c r="CA572" i="2"/>
  <c r="CB572" i="2"/>
  <c r="CC572" i="2"/>
  <c r="CD572" i="2"/>
  <c r="CE572" i="2"/>
  <c r="CF572" i="2"/>
  <c r="CG572" i="2"/>
  <c r="CH572" i="2"/>
  <c r="CI572" i="2"/>
  <c r="CJ572" i="2"/>
  <c r="CK572" i="2"/>
  <c r="CL572" i="2"/>
  <c r="CM572" i="2"/>
  <c r="CN572" i="2"/>
  <c r="CO572" i="2"/>
  <c r="CP572" i="2"/>
  <c r="A573" i="2"/>
  <c r="B573" i="2"/>
  <c r="C573" i="2"/>
  <c r="D573" i="2"/>
  <c r="E573" i="2"/>
  <c r="F573" i="2"/>
  <c r="G573" i="2"/>
  <c r="H573" i="2"/>
  <c r="I573" i="2"/>
  <c r="J573" i="2"/>
  <c r="K573" i="2"/>
  <c r="L573" i="2"/>
  <c r="M573" i="2"/>
  <c r="N573" i="2"/>
  <c r="O573" i="2"/>
  <c r="Q573" i="2"/>
  <c r="R573" i="2"/>
  <c r="S573" i="2"/>
  <c r="T573" i="2"/>
  <c r="U573" i="2"/>
  <c r="W573" i="2"/>
  <c r="X573" i="2"/>
  <c r="Y573" i="2"/>
  <c r="AA573" i="2"/>
  <c r="AB573" i="2"/>
  <c r="AC573" i="2"/>
  <c r="AD573" i="2"/>
  <c r="AE573" i="2"/>
  <c r="AF573" i="2"/>
  <c r="AG573" i="2"/>
  <c r="AH573" i="2"/>
  <c r="AI573" i="2"/>
  <c r="AJ573" i="2"/>
  <c r="AK573" i="2"/>
  <c r="AL573" i="2"/>
  <c r="AM573" i="2"/>
  <c r="AN573" i="2"/>
  <c r="AO573" i="2"/>
  <c r="AP573" i="2"/>
  <c r="AQ573" i="2"/>
  <c r="AR573" i="2"/>
  <c r="AS573" i="2"/>
  <c r="AT573" i="2"/>
  <c r="AU573" i="2"/>
  <c r="AV573" i="2"/>
  <c r="AX573" i="2"/>
  <c r="AY573" i="2"/>
  <c r="AZ573" i="2"/>
  <c r="BA573" i="2"/>
  <c r="BB573" i="2"/>
  <c r="BC573" i="2"/>
  <c r="BD573" i="2"/>
  <c r="BE573" i="2"/>
  <c r="BF573" i="2"/>
  <c r="BG573" i="2"/>
  <c r="BH573" i="2"/>
  <c r="BI573" i="2"/>
  <c r="BJ573" i="2"/>
  <c r="BK573" i="2"/>
  <c r="BL573" i="2"/>
  <c r="BM573" i="2"/>
  <c r="BN573" i="2"/>
  <c r="BO573" i="2"/>
  <c r="BP573" i="2"/>
  <c r="BQ573" i="2"/>
  <c r="BR573" i="2"/>
  <c r="BS573" i="2"/>
  <c r="BT573" i="2"/>
  <c r="BU573" i="2"/>
  <c r="BV573" i="2"/>
  <c r="BW573" i="2"/>
  <c r="BX573" i="2"/>
  <c r="BY573" i="2"/>
  <c r="BZ573" i="2"/>
  <c r="CA573" i="2"/>
  <c r="CB573" i="2"/>
  <c r="CC573" i="2"/>
  <c r="CD573" i="2"/>
  <c r="CE573" i="2"/>
  <c r="CF573" i="2"/>
  <c r="CG573" i="2"/>
  <c r="CH573" i="2"/>
  <c r="CI573" i="2"/>
  <c r="CJ573" i="2"/>
  <c r="CK573" i="2"/>
  <c r="CL573" i="2"/>
  <c r="CM573" i="2"/>
  <c r="CN573" i="2"/>
  <c r="CO573" i="2"/>
  <c r="CP573" i="2"/>
  <c r="A574" i="2"/>
  <c r="B574" i="2"/>
  <c r="C574" i="2"/>
  <c r="D574" i="2"/>
  <c r="E574" i="2"/>
  <c r="F574" i="2"/>
  <c r="G574" i="2"/>
  <c r="H574" i="2"/>
  <c r="I574" i="2"/>
  <c r="J574" i="2"/>
  <c r="K574" i="2"/>
  <c r="L574" i="2"/>
  <c r="M574" i="2"/>
  <c r="N574" i="2"/>
  <c r="O574" i="2"/>
  <c r="Q574" i="2"/>
  <c r="R574" i="2"/>
  <c r="S574" i="2"/>
  <c r="T574" i="2"/>
  <c r="U574" i="2"/>
  <c r="W574" i="2"/>
  <c r="X574" i="2"/>
  <c r="Y574" i="2"/>
  <c r="AA574" i="2"/>
  <c r="AB574" i="2"/>
  <c r="AC574" i="2"/>
  <c r="AD574" i="2"/>
  <c r="AE574" i="2"/>
  <c r="AF574" i="2"/>
  <c r="AG574" i="2"/>
  <c r="AH574" i="2"/>
  <c r="AI574" i="2"/>
  <c r="AJ574" i="2"/>
  <c r="AK574" i="2"/>
  <c r="AL574" i="2"/>
  <c r="AM574" i="2"/>
  <c r="AN574" i="2"/>
  <c r="AO574" i="2"/>
  <c r="AP574" i="2"/>
  <c r="AQ574" i="2"/>
  <c r="AR574" i="2"/>
  <c r="AS574" i="2"/>
  <c r="AT574" i="2"/>
  <c r="AU574" i="2"/>
  <c r="AV574" i="2"/>
  <c r="AX574" i="2"/>
  <c r="AY574" i="2"/>
  <c r="AZ574" i="2"/>
  <c r="BA574" i="2"/>
  <c r="BB574" i="2"/>
  <c r="BC574" i="2"/>
  <c r="BD574" i="2"/>
  <c r="BE574" i="2"/>
  <c r="BF574" i="2"/>
  <c r="BG574" i="2"/>
  <c r="BH574" i="2"/>
  <c r="BI574" i="2"/>
  <c r="BJ574" i="2"/>
  <c r="BK574" i="2"/>
  <c r="BL574" i="2"/>
  <c r="BM574" i="2"/>
  <c r="BN574" i="2"/>
  <c r="BO574" i="2"/>
  <c r="BP574" i="2"/>
  <c r="BQ574" i="2"/>
  <c r="BR574" i="2"/>
  <c r="BS574" i="2"/>
  <c r="BT574" i="2"/>
  <c r="BU574" i="2"/>
  <c r="BV574" i="2"/>
  <c r="BW574" i="2"/>
  <c r="BX574" i="2"/>
  <c r="BY574" i="2"/>
  <c r="BZ574" i="2"/>
  <c r="CA574" i="2"/>
  <c r="CB574" i="2"/>
  <c r="CC574" i="2"/>
  <c r="CD574" i="2"/>
  <c r="CE574" i="2"/>
  <c r="CF574" i="2"/>
  <c r="CG574" i="2"/>
  <c r="CH574" i="2"/>
  <c r="CI574" i="2"/>
  <c r="CJ574" i="2"/>
  <c r="CK574" i="2"/>
  <c r="CL574" i="2"/>
  <c r="CM574" i="2"/>
  <c r="CN574" i="2"/>
  <c r="CO574" i="2"/>
  <c r="CP574" i="2"/>
  <c r="A575" i="2"/>
  <c r="B575" i="2"/>
  <c r="C575" i="2"/>
  <c r="D575" i="2"/>
  <c r="E575" i="2"/>
  <c r="F575" i="2"/>
  <c r="G575" i="2"/>
  <c r="H575" i="2"/>
  <c r="I575" i="2"/>
  <c r="J575" i="2"/>
  <c r="K575" i="2"/>
  <c r="L575" i="2"/>
  <c r="M575" i="2"/>
  <c r="N575" i="2"/>
  <c r="O575" i="2"/>
  <c r="Q575" i="2"/>
  <c r="R575" i="2"/>
  <c r="S575" i="2"/>
  <c r="T575" i="2"/>
  <c r="U575" i="2"/>
  <c r="W575" i="2"/>
  <c r="X575" i="2"/>
  <c r="Y575" i="2"/>
  <c r="AA575" i="2"/>
  <c r="AB575" i="2"/>
  <c r="AC575" i="2"/>
  <c r="AD575" i="2"/>
  <c r="AE575" i="2"/>
  <c r="AF575" i="2"/>
  <c r="AG575" i="2"/>
  <c r="AH575" i="2"/>
  <c r="AI575" i="2"/>
  <c r="AJ575" i="2"/>
  <c r="AK575" i="2"/>
  <c r="AL575" i="2"/>
  <c r="AM575" i="2"/>
  <c r="AN575" i="2"/>
  <c r="AO575" i="2"/>
  <c r="AP575" i="2"/>
  <c r="AQ575" i="2"/>
  <c r="AR575" i="2"/>
  <c r="AS575" i="2"/>
  <c r="AT575" i="2"/>
  <c r="AU575" i="2"/>
  <c r="AV575" i="2"/>
  <c r="AX575" i="2"/>
  <c r="AY575" i="2"/>
  <c r="AZ575" i="2"/>
  <c r="BA575" i="2"/>
  <c r="BB575" i="2"/>
  <c r="BC575" i="2"/>
  <c r="BD575" i="2"/>
  <c r="BE575" i="2"/>
  <c r="BF575" i="2"/>
  <c r="BG575" i="2"/>
  <c r="BH575" i="2"/>
  <c r="BI575" i="2"/>
  <c r="BJ575" i="2"/>
  <c r="BK575" i="2"/>
  <c r="BL575" i="2"/>
  <c r="BM575" i="2"/>
  <c r="BN575" i="2"/>
  <c r="BO575" i="2"/>
  <c r="BP575" i="2"/>
  <c r="BQ575" i="2"/>
  <c r="BR575" i="2"/>
  <c r="BS575" i="2"/>
  <c r="BT575" i="2"/>
  <c r="BU575" i="2"/>
  <c r="BV575" i="2"/>
  <c r="BW575" i="2"/>
  <c r="BX575" i="2"/>
  <c r="BY575" i="2"/>
  <c r="BZ575" i="2"/>
  <c r="CA575" i="2"/>
  <c r="CB575" i="2"/>
  <c r="CC575" i="2"/>
  <c r="CD575" i="2"/>
  <c r="CE575" i="2"/>
  <c r="CF575" i="2"/>
  <c r="CG575" i="2"/>
  <c r="CH575" i="2"/>
  <c r="CI575" i="2"/>
  <c r="CJ575" i="2"/>
  <c r="CK575" i="2"/>
  <c r="CL575" i="2"/>
  <c r="CM575" i="2"/>
  <c r="CN575" i="2"/>
  <c r="CO575" i="2"/>
  <c r="CP575" i="2"/>
  <c r="A576" i="2"/>
  <c r="B576" i="2"/>
  <c r="C576" i="2"/>
  <c r="D576" i="2"/>
  <c r="E576" i="2"/>
  <c r="F576" i="2"/>
  <c r="G576" i="2"/>
  <c r="H576" i="2"/>
  <c r="I576" i="2"/>
  <c r="J576" i="2"/>
  <c r="K576" i="2"/>
  <c r="L576" i="2"/>
  <c r="M576" i="2"/>
  <c r="N576" i="2"/>
  <c r="O576" i="2"/>
  <c r="Q576" i="2"/>
  <c r="R576" i="2"/>
  <c r="S576" i="2"/>
  <c r="T576" i="2"/>
  <c r="U576" i="2"/>
  <c r="W576" i="2"/>
  <c r="X576" i="2"/>
  <c r="Y576" i="2"/>
  <c r="AA576" i="2"/>
  <c r="AB576" i="2"/>
  <c r="AC576" i="2"/>
  <c r="AD576" i="2"/>
  <c r="AE576" i="2"/>
  <c r="AF576" i="2"/>
  <c r="AG576" i="2"/>
  <c r="AH576" i="2"/>
  <c r="AI576" i="2"/>
  <c r="AJ576" i="2"/>
  <c r="AK576" i="2"/>
  <c r="AL576" i="2"/>
  <c r="AM576" i="2"/>
  <c r="AN576" i="2"/>
  <c r="AO576" i="2"/>
  <c r="AP576" i="2"/>
  <c r="AQ576" i="2"/>
  <c r="AR576" i="2"/>
  <c r="AS576" i="2"/>
  <c r="AT576" i="2"/>
  <c r="AU576" i="2"/>
  <c r="AV576" i="2"/>
  <c r="AX576" i="2"/>
  <c r="AY576" i="2"/>
  <c r="AZ576" i="2"/>
  <c r="BA576" i="2"/>
  <c r="BB576" i="2"/>
  <c r="BC576" i="2"/>
  <c r="BD576" i="2"/>
  <c r="BE576" i="2"/>
  <c r="BF576" i="2"/>
  <c r="BG576" i="2"/>
  <c r="BH576" i="2"/>
  <c r="BI576" i="2"/>
  <c r="BJ576" i="2"/>
  <c r="BK576" i="2"/>
  <c r="BL576" i="2"/>
  <c r="BM576" i="2"/>
  <c r="BN576" i="2"/>
  <c r="BO576" i="2"/>
  <c r="BP576" i="2"/>
  <c r="BQ576" i="2"/>
  <c r="BR576" i="2"/>
  <c r="BS576" i="2"/>
  <c r="BT576" i="2"/>
  <c r="BU576" i="2"/>
  <c r="BV576" i="2"/>
  <c r="BW576" i="2"/>
  <c r="BX576" i="2"/>
  <c r="BY576" i="2"/>
  <c r="BZ576" i="2"/>
  <c r="CA576" i="2"/>
  <c r="CB576" i="2"/>
  <c r="CC576" i="2"/>
  <c r="CD576" i="2"/>
  <c r="CE576" i="2"/>
  <c r="CF576" i="2"/>
  <c r="CG576" i="2"/>
  <c r="CH576" i="2"/>
  <c r="CI576" i="2"/>
  <c r="CJ576" i="2"/>
  <c r="CK576" i="2"/>
  <c r="CL576" i="2"/>
  <c r="CM576" i="2"/>
  <c r="CN576" i="2"/>
  <c r="CO576" i="2"/>
  <c r="CP576" i="2"/>
  <c r="A577" i="2"/>
  <c r="B577" i="2"/>
  <c r="C577" i="2"/>
  <c r="D577" i="2"/>
  <c r="E577" i="2"/>
  <c r="F577" i="2"/>
  <c r="G577" i="2"/>
  <c r="H577" i="2"/>
  <c r="I577" i="2"/>
  <c r="J577" i="2"/>
  <c r="K577" i="2"/>
  <c r="L577" i="2"/>
  <c r="M577" i="2"/>
  <c r="N577" i="2"/>
  <c r="O577" i="2"/>
  <c r="Q577" i="2"/>
  <c r="R577" i="2"/>
  <c r="S577" i="2"/>
  <c r="T577" i="2"/>
  <c r="U577" i="2"/>
  <c r="W577" i="2"/>
  <c r="X577" i="2"/>
  <c r="Y577" i="2"/>
  <c r="AA577" i="2"/>
  <c r="AB577" i="2"/>
  <c r="AC577" i="2"/>
  <c r="AD577" i="2"/>
  <c r="AE577" i="2"/>
  <c r="AF577" i="2"/>
  <c r="AG577" i="2"/>
  <c r="AH577" i="2"/>
  <c r="AI577" i="2"/>
  <c r="AJ577" i="2"/>
  <c r="AK577" i="2"/>
  <c r="AL577" i="2"/>
  <c r="AM577" i="2"/>
  <c r="AN577" i="2"/>
  <c r="AO577" i="2"/>
  <c r="AP577" i="2"/>
  <c r="AQ577" i="2"/>
  <c r="AR577" i="2"/>
  <c r="AS577" i="2"/>
  <c r="AT577" i="2"/>
  <c r="AU577" i="2"/>
  <c r="AV577" i="2"/>
  <c r="AX577" i="2"/>
  <c r="AY577" i="2"/>
  <c r="AZ577" i="2"/>
  <c r="BA577" i="2"/>
  <c r="BB577" i="2"/>
  <c r="BC577" i="2"/>
  <c r="BD577" i="2"/>
  <c r="BE577" i="2"/>
  <c r="BF577" i="2"/>
  <c r="BG577" i="2"/>
  <c r="BH577" i="2"/>
  <c r="BI577" i="2"/>
  <c r="BJ577" i="2"/>
  <c r="BK577" i="2"/>
  <c r="BL577" i="2"/>
  <c r="BM577" i="2"/>
  <c r="BN577" i="2"/>
  <c r="BO577" i="2"/>
  <c r="BP577" i="2"/>
  <c r="BQ577" i="2"/>
  <c r="BR577" i="2"/>
  <c r="BS577" i="2"/>
  <c r="BT577" i="2"/>
  <c r="BU577" i="2"/>
  <c r="BV577" i="2"/>
  <c r="BW577" i="2"/>
  <c r="BX577" i="2"/>
  <c r="BY577" i="2"/>
  <c r="BZ577" i="2"/>
  <c r="CA577" i="2"/>
  <c r="CB577" i="2"/>
  <c r="CC577" i="2"/>
  <c r="CD577" i="2"/>
  <c r="CE577" i="2"/>
  <c r="CF577" i="2"/>
  <c r="CG577" i="2"/>
  <c r="CH577" i="2"/>
  <c r="CI577" i="2"/>
  <c r="CJ577" i="2"/>
  <c r="CK577" i="2"/>
  <c r="CL577" i="2"/>
  <c r="CM577" i="2"/>
  <c r="CN577" i="2"/>
  <c r="CO577" i="2"/>
  <c r="CP577" i="2"/>
  <c r="A578" i="2"/>
  <c r="B578" i="2"/>
  <c r="C578" i="2"/>
  <c r="D578" i="2"/>
  <c r="E578" i="2"/>
  <c r="F578" i="2"/>
  <c r="G578" i="2"/>
  <c r="H578" i="2"/>
  <c r="I578" i="2"/>
  <c r="J578" i="2"/>
  <c r="K578" i="2"/>
  <c r="L578" i="2"/>
  <c r="M578" i="2"/>
  <c r="N578" i="2"/>
  <c r="O578" i="2"/>
  <c r="Q578" i="2"/>
  <c r="R578" i="2"/>
  <c r="S578" i="2"/>
  <c r="T578" i="2"/>
  <c r="U578" i="2"/>
  <c r="W578" i="2"/>
  <c r="X578" i="2"/>
  <c r="Y578" i="2"/>
  <c r="AA578" i="2"/>
  <c r="AB578" i="2"/>
  <c r="AC578" i="2"/>
  <c r="AD578" i="2"/>
  <c r="AE578" i="2"/>
  <c r="AF578" i="2"/>
  <c r="AG578" i="2"/>
  <c r="AH578" i="2"/>
  <c r="AI578" i="2"/>
  <c r="AJ578" i="2"/>
  <c r="AK578" i="2"/>
  <c r="AL578" i="2"/>
  <c r="AM578" i="2"/>
  <c r="AN578" i="2"/>
  <c r="AO578" i="2"/>
  <c r="AP578" i="2"/>
  <c r="AQ578" i="2"/>
  <c r="AR578" i="2"/>
  <c r="AS578" i="2"/>
  <c r="AT578" i="2"/>
  <c r="AU578" i="2"/>
  <c r="AV578" i="2"/>
  <c r="AX578" i="2"/>
  <c r="AY578" i="2"/>
  <c r="AZ578" i="2"/>
  <c r="BA578" i="2"/>
  <c r="BB578" i="2"/>
  <c r="BC578" i="2"/>
  <c r="BD578" i="2"/>
  <c r="BE578" i="2"/>
  <c r="BF578" i="2"/>
  <c r="BG578" i="2"/>
  <c r="BH578" i="2"/>
  <c r="BI578" i="2"/>
  <c r="BJ578" i="2"/>
  <c r="BK578" i="2"/>
  <c r="BL578" i="2"/>
  <c r="BM578" i="2"/>
  <c r="BN578" i="2"/>
  <c r="BO578" i="2"/>
  <c r="BP578" i="2"/>
  <c r="BQ578" i="2"/>
  <c r="BR578" i="2"/>
  <c r="BS578" i="2"/>
  <c r="BT578" i="2"/>
  <c r="BU578" i="2"/>
  <c r="BV578" i="2"/>
  <c r="BW578" i="2"/>
  <c r="BX578" i="2"/>
  <c r="BY578" i="2"/>
  <c r="BZ578" i="2"/>
  <c r="CA578" i="2"/>
  <c r="CB578" i="2"/>
  <c r="CC578" i="2"/>
  <c r="CD578" i="2"/>
  <c r="CE578" i="2"/>
  <c r="CF578" i="2"/>
  <c r="CG578" i="2"/>
  <c r="CH578" i="2"/>
  <c r="CI578" i="2"/>
  <c r="CJ578" i="2"/>
  <c r="CK578" i="2"/>
  <c r="CL578" i="2"/>
  <c r="CM578" i="2"/>
  <c r="CN578" i="2"/>
  <c r="CO578" i="2"/>
  <c r="CP578" i="2"/>
  <c r="A579" i="2"/>
  <c r="B579" i="2"/>
  <c r="C579" i="2"/>
  <c r="D579" i="2"/>
  <c r="E579" i="2"/>
  <c r="F579" i="2"/>
  <c r="G579" i="2"/>
  <c r="H579" i="2"/>
  <c r="I579" i="2"/>
  <c r="J579" i="2"/>
  <c r="K579" i="2"/>
  <c r="L579" i="2"/>
  <c r="M579" i="2"/>
  <c r="N579" i="2"/>
  <c r="O579" i="2"/>
  <c r="Q579" i="2"/>
  <c r="R579" i="2"/>
  <c r="S579" i="2"/>
  <c r="T579" i="2"/>
  <c r="U579" i="2"/>
  <c r="W579" i="2"/>
  <c r="X579" i="2"/>
  <c r="Y579" i="2"/>
  <c r="AA579" i="2"/>
  <c r="AB579" i="2"/>
  <c r="AC579" i="2"/>
  <c r="AD579" i="2"/>
  <c r="AE579" i="2"/>
  <c r="AF579" i="2"/>
  <c r="AG579" i="2"/>
  <c r="AH579" i="2"/>
  <c r="AI579" i="2"/>
  <c r="AJ579" i="2"/>
  <c r="AK579" i="2"/>
  <c r="AL579" i="2"/>
  <c r="AM579" i="2"/>
  <c r="AN579" i="2"/>
  <c r="AO579" i="2"/>
  <c r="AP579" i="2"/>
  <c r="AQ579" i="2"/>
  <c r="AR579" i="2"/>
  <c r="AS579" i="2"/>
  <c r="AT579" i="2"/>
  <c r="AU579" i="2"/>
  <c r="AV579" i="2"/>
  <c r="AX579" i="2"/>
  <c r="AY579" i="2"/>
  <c r="AZ579" i="2"/>
  <c r="BA579" i="2"/>
  <c r="BB579" i="2"/>
  <c r="BC579" i="2"/>
  <c r="BD579" i="2"/>
  <c r="BE579" i="2"/>
  <c r="BF579" i="2"/>
  <c r="BG579" i="2"/>
  <c r="BH579" i="2"/>
  <c r="BI579" i="2"/>
  <c r="BJ579" i="2"/>
  <c r="BK579" i="2"/>
  <c r="BL579" i="2"/>
  <c r="BM579" i="2"/>
  <c r="BN579" i="2"/>
  <c r="BO579" i="2"/>
  <c r="BP579" i="2"/>
  <c r="BQ579" i="2"/>
  <c r="BR579" i="2"/>
  <c r="BS579" i="2"/>
  <c r="BT579" i="2"/>
  <c r="BU579" i="2"/>
  <c r="BV579" i="2"/>
  <c r="BW579" i="2"/>
  <c r="BX579" i="2"/>
  <c r="BY579" i="2"/>
  <c r="BZ579" i="2"/>
  <c r="CA579" i="2"/>
  <c r="CB579" i="2"/>
  <c r="CC579" i="2"/>
  <c r="CD579" i="2"/>
  <c r="CE579" i="2"/>
  <c r="CF579" i="2"/>
  <c r="CG579" i="2"/>
  <c r="CH579" i="2"/>
  <c r="CI579" i="2"/>
  <c r="CJ579" i="2"/>
  <c r="CK579" i="2"/>
  <c r="CL579" i="2"/>
  <c r="CM579" i="2"/>
  <c r="CN579" i="2"/>
  <c r="CO579" i="2"/>
  <c r="CP579" i="2"/>
  <c r="A580" i="2"/>
  <c r="B580" i="2"/>
  <c r="C580" i="2"/>
  <c r="D580" i="2"/>
  <c r="E580" i="2"/>
  <c r="F580" i="2"/>
  <c r="G580" i="2"/>
  <c r="H580" i="2"/>
  <c r="I580" i="2"/>
  <c r="J580" i="2"/>
  <c r="K580" i="2"/>
  <c r="L580" i="2"/>
  <c r="M580" i="2"/>
  <c r="N580" i="2"/>
  <c r="O580" i="2"/>
  <c r="Q580" i="2"/>
  <c r="R580" i="2"/>
  <c r="S580" i="2"/>
  <c r="T580" i="2"/>
  <c r="U580" i="2"/>
  <c r="W580" i="2"/>
  <c r="X580" i="2"/>
  <c r="Y580" i="2"/>
  <c r="AA580" i="2"/>
  <c r="AB580" i="2"/>
  <c r="AC580" i="2"/>
  <c r="AD580" i="2"/>
  <c r="AE580" i="2"/>
  <c r="AF580" i="2"/>
  <c r="AG580" i="2"/>
  <c r="AH580" i="2"/>
  <c r="AI580" i="2"/>
  <c r="AJ580" i="2"/>
  <c r="AK580" i="2"/>
  <c r="AL580" i="2"/>
  <c r="AM580" i="2"/>
  <c r="AN580" i="2"/>
  <c r="AO580" i="2"/>
  <c r="AP580" i="2"/>
  <c r="AQ580" i="2"/>
  <c r="AR580" i="2"/>
  <c r="AS580" i="2"/>
  <c r="AT580" i="2"/>
  <c r="AU580" i="2"/>
  <c r="AV580" i="2"/>
  <c r="AX580" i="2"/>
  <c r="AY580" i="2"/>
  <c r="AZ580" i="2"/>
  <c r="BA580" i="2"/>
  <c r="BB580" i="2"/>
  <c r="BC580" i="2"/>
  <c r="BD580" i="2"/>
  <c r="BE580" i="2"/>
  <c r="BF580" i="2"/>
  <c r="BG580" i="2"/>
  <c r="BH580" i="2"/>
  <c r="BI580" i="2"/>
  <c r="BJ580" i="2"/>
  <c r="BK580" i="2"/>
  <c r="BL580" i="2"/>
  <c r="BM580" i="2"/>
  <c r="BN580" i="2"/>
  <c r="BO580" i="2"/>
  <c r="BP580" i="2"/>
  <c r="BQ580" i="2"/>
  <c r="BR580" i="2"/>
  <c r="BS580" i="2"/>
  <c r="BT580" i="2"/>
  <c r="BU580" i="2"/>
  <c r="BV580" i="2"/>
  <c r="BW580" i="2"/>
  <c r="BX580" i="2"/>
  <c r="BY580" i="2"/>
  <c r="BZ580" i="2"/>
  <c r="CA580" i="2"/>
  <c r="CB580" i="2"/>
  <c r="CC580" i="2"/>
  <c r="CD580" i="2"/>
  <c r="CE580" i="2"/>
  <c r="CF580" i="2"/>
  <c r="CG580" i="2"/>
  <c r="CH580" i="2"/>
  <c r="CI580" i="2"/>
  <c r="CJ580" i="2"/>
  <c r="CK580" i="2"/>
  <c r="CL580" i="2"/>
  <c r="CM580" i="2"/>
  <c r="CN580" i="2"/>
  <c r="CO580" i="2"/>
  <c r="CP580" i="2"/>
  <c r="A581" i="2"/>
  <c r="B581" i="2"/>
  <c r="C581" i="2"/>
  <c r="D581" i="2"/>
  <c r="E581" i="2"/>
  <c r="F581" i="2"/>
  <c r="G581" i="2"/>
  <c r="H581" i="2"/>
  <c r="I581" i="2"/>
  <c r="J581" i="2"/>
  <c r="K581" i="2"/>
  <c r="L581" i="2"/>
  <c r="M581" i="2"/>
  <c r="N581" i="2"/>
  <c r="O581" i="2"/>
  <c r="Q581" i="2"/>
  <c r="R581" i="2"/>
  <c r="S581" i="2"/>
  <c r="T581" i="2"/>
  <c r="U581" i="2"/>
  <c r="W581" i="2"/>
  <c r="X581" i="2"/>
  <c r="Y581" i="2"/>
  <c r="AA581" i="2"/>
  <c r="AB581" i="2"/>
  <c r="AC581" i="2"/>
  <c r="AD581" i="2"/>
  <c r="AE581" i="2"/>
  <c r="AF581" i="2"/>
  <c r="AG581" i="2"/>
  <c r="AH581" i="2"/>
  <c r="AI581" i="2"/>
  <c r="AJ581" i="2"/>
  <c r="AK581" i="2"/>
  <c r="AL581" i="2"/>
  <c r="AM581" i="2"/>
  <c r="AN581" i="2"/>
  <c r="AO581" i="2"/>
  <c r="AP581" i="2"/>
  <c r="AQ581" i="2"/>
  <c r="AR581" i="2"/>
  <c r="AS581" i="2"/>
  <c r="AT581" i="2"/>
  <c r="AU581" i="2"/>
  <c r="AV581" i="2"/>
  <c r="AX581" i="2"/>
  <c r="AY581" i="2"/>
  <c r="AZ581" i="2"/>
  <c r="BA581" i="2"/>
  <c r="BB581" i="2"/>
  <c r="BC581" i="2"/>
  <c r="BD581" i="2"/>
  <c r="BE581" i="2"/>
  <c r="BF581" i="2"/>
  <c r="BG581" i="2"/>
  <c r="BH581" i="2"/>
  <c r="BI581" i="2"/>
  <c r="BJ581" i="2"/>
  <c r="BK581" i="2"/>
  <c r="BL581" i="2"/>
  <c r="BM581" i="2"/>
  <c r="BN581" i="2"/>
  <c r="BO581" i="2"/>
  <c r="BP581" i="2"/>
  <c r="BQ581" i="2"/>
  <c r="BR581" i="2"/>
  <c r="BS581" i="2"/>
  <c r="BT581" i="2"/>
  <c r="BU581" i="2"/>
  <c r="BV581" i="2"/>
  <c r="BW581" i="2"/>
  <c r="BX581" i="2"/>
  <c r="BY581" i="2"/>
  <c r="BZ581" i="2"/>
  <c r="CA581" i="2"/>
  <c r="CB581" i="2"/>
  <c r="CC581" i="2"/>
  <c r="CD581" i="2"/>
  <c r="CE581" i="2"/>
  <c r="CF581" i="2"/>
  <c r="CG581" i="2"/>
  <c r="CH581" i="2"/>
  <c r="CI581" i="2"/>
  <c r="CJ581" i="2"/>
  <c r="CK581" i="2"/>
  <c r="CL581" i="2"/>
  <c r="CM581" i="2"/>
  <c r="CN581" i="2"/>
  <c r="CO581" i="2"/>
  <c r="CP581" i="2"/>
  <c r="A582" i="2"/>
  <c r="B582" i="2"/>
  <c r="C582" i="2"/>
  <c r="D582" i="2"/>
  <c r="E582" i="2"/>
  <c r="F582" i="2"/>
  <c r="G582" i="2"/>
  <c r="H582" i="2"/>
  <c r="I582" i="2"/>
  <c r="J582" i="2"/>
  <c r="K582" i="2"/>
  <c r="L582" i="2"/>
  <c r="M582" i="2"/>
  <c r="N582" i="2"/>
  <c r="O582" i="2"/>
  <c r="Q582" i="2"/>
  <c r="R582" i="2"/>
  <c r="S582" i="2"/>
  <c r="T582" i="2"/>
  <c r="U582" i="2"/>
  <c r="W582" i="2"/>
  <c r="X582" i="2"/>
  <c r="Y582" i="2"/>
  <c r="AA582" i="2"/>
  <c r="AB582" i="2"/>
  <c r="AC582" i="2"/>
  <c r="AD582" i="2"/>
  <c r="AE582" i="2"/>
  <c r="AF582" i="2"/>
  <c r="AG582" i="2"/>
  <c r="AH582" i="2"/>
  <c r="AI582" i="2"/>
  <c r="AJ582" i="2"/>
  <c r="AK582" i="2"/>
  <c r="AL582" i="2"/>
  <c r="AM582" i="2"/>
  <c r="AN582" i="2"/>
  <c r="AO582" i="2"/>
  <c r="AP582" i="2"/>
  <c r="AQ582" i="2"/>
  <c r="AR582" i="2"/>
  <c r="AS582" i="2"/>
  <c r="AT582" i="2"/>
  <c r="AU582" i="2"/>
  <c r="AV582" i="2"/>
  <c r="AX582" i="2"/>
  <c r="AY582" i="2"/>
  <c r="AZ582" i="2"/>
  <c r="BA582" i="2"/>
  <c r="BB582" i="2"/>
  <c r="BC582" i="2"/>
  <c r="BD582" i="2"/>
  <c r="BE582" i="2"/>
  <c r="BF582" i="2"/>
  <c r="BG582" i="2"/>
  <c r="BH582" i="2"/>
  <c r="BI582" i="2"/>
  <c r="BJ582" i="2"/>
  <c r="BK582" i="2"/>
  <c r="BL582" i="2"/>
  <c r="BM582" i="2"/>
  <c r="BN582" i="2"/>
  <c r="BO582" i="2"/>
  <c r="BP582" i="2"/>
  <c r="BQ582" i="2"/>
  <c r="BR582" i="2"/>
  <c r="BS582" i="2"/>
  <c r="BT582" i="2"/>
  <c r="BU582" i="2"/>
  <c r="BV582" i="2"/>
  <c r="BW582" i="2"/>
  <c r="BX582" i="2"/>
  <c r="BY582" i="2"/>
  <c r="BZ582" i="2"/>
  <c r="CA582" i="2"/>
  <c r="CB582" i="2"/>
  <c r="CC582" i="2"/>
  <c r="CD582" i="2"/>
  <c r="CE582" i="2"/>
  <c r="CF582" i="2"/>
  <c r="CG582" i="2"/>
  <c r="CH582" i="2"/>
  <c r="CI582" i="2"/>
  <c r="CJ582" i="2"/>
  <c r="CK582" i="2"/>
  <c r="CL582" i="2"/>
  <c r="CM582" i="2"/>
  <c r="CN582" i="2"/>
  <c r="CO582" i="2"/>
  <c r="CP582" i="2"/>
  <c r="A583" i="2"/>
  <c r="B583" i="2"/>
  <c r="C583" i="2"/>
  <c r="D583" i="2"/>
  <c r="E583" i="2"/>
  <c r="F583" i="2"/>
  <c r="G583" i="2"/>
  <c r="H583" i="2"/>
  <c r="I583" i="2"/>
  <c r="J583" i="2"/>
  <c r="K583" i="2"/>
  <c r="L583" i="2"/>
  <c r="M583" i="2"/>
  <c r="N583" i="2"/>
  <c r="O583" i="2"/>
  <c r="Q583" i="2"/>
  <c r="R583" i="2"/>
  <c r="S583" i="2"/>
  <c r="T583" i="2"/>
  <c r="U583" i="2"/>
  <c r="W583" i="2"/>
  <c r="X583" i="2"/>
  <c r="Y583" i="2"/>
  <c r="AA583" i="2"/>
  <c r="AB583" i="2"/>
  <c r="AC583" i="2"/>
  <c r="AD583" i="2"/>
  <c r="AE583" i="2"/>
  <c r="AF583" i="2"/>
  <c r="AG583" i="2"/>
  <c r="AH583" i="2"/>
  <c r="AI583" i="2"/>
  <c r="AJ583" i="2"/>
  <c r="AK583" i="2"/>
  <c r="AL583" i="2"/>
  <c r="AM583" i="2"/>
  <c r="AN583" i="2"/>
  <c r="AO583" i="2"/>
  <c r="AP583" i="2"/>
  <c r="AQ583" i="2"/>
  <c r="AR583" i="2"/>
  <c r="AS583" i="2"/>
  <c r="AT583" i="2"/>
  <c r="AU583" i="2"/>
  <c r="AV583" i="2"/>
  <c r="AX583" i="2"/>
  <c r="AY583" i="2"/>
  <c r="AZ583" i="2"/>
  <c r="BA583" i="2"/>
  <c r="BB583" i="2"/>
  <c r="BC583" i="2"/>
  <c r="BD583" i="2"/>
  <c r="BE583" i="2"/>
  <c r="BF583" i="2"/>
  <c r="BG583" i="2"/>
  <c r="BH583" i="2"/>
  <c r="BI583" i="2"/>
  <c r="BJ583" i="2"/>
  <c r="BK583" i="2"/>
  <c r="BL583" i="2"/>
  <c r="BM583" i="2"/>
  <c r="BN583" i="2"/>
  <c r="BO583" i="2"/>
  <c r="BP583" i="2"/>
  <c r="BQ583" i="2"/>
  <c r="BR583" i="2"/>
  <c r="BS583" i="2"/>
  <c r="BT583" i="2"/>
  <c r="BU583" i="2"/>
  <c r="BV583" i="2"/>
  <c r="BW583" i="2"/>
  <c r="BX583" i="2"/>
  <c r="BY583" i="2"/>
  <c r="BZ583" i="2"/>
  <c r="CA583" i="2"/>
  <c r="CB583" i="2"/>
  <c r="CC583" i="2"/>
  <c r="CD583" i="2"/>
  <c r="CE583" i="2"/>
  <c r="CF583" i="2"/>
  <c r="CG583" i="2"/>
  <c r="CH583" i="2"/>
  <c r="CI583" i="2"/>
  <c r="CJ583" i="2"/>
  <c r="CK583" i="2"/>
  <c r="CL583" i="2"/>
  <c r="CM583" i="2"/>
  <c r="CN583" i="2"/>
  <c r="CO583" i="2"/>
  <c r="CP583" i="2"/>
  <c r="A584" i="2"/>
  <c r="B584" i="2"/>
  <c r="C584" i="2"/>
  <c r="D584" i="2"/>
  <c r="E584" i="2"/>
  <c r="F584" i="2"/>
  <c r="G584" i="2"/>
  <c r="H584" i="2"/>
  <c r="I584" i="2"/>
  <c r="J584" i="2"/>
  <c r="K584" i="2"/>
  <c r="L584" i="2"/>
  <c r="M584" i="2"/>
  <c r="N584" i="2"/>
  <c r="O584" i="2"/>
  <c r="Q584" i="2"/>
  <c r="R584" i="2"/>
  <c r="S584" i="2"/>
  <c r="T584" i="2"/>
  <c r="U584" i="2"/>
  <c r="W584" i="2"/>
  <c r="X584" i="2"/>
  <c r="Y584" i="2"/>
  <c r="AA584" i="2"/>
  <c r="AB584" i="2"/>
  <c r="AC584" i="2"/>
  <c r="AD584" i="2"/>
  <c r="AE584" i="2"/>
  <c r="AF584" i="2"/>
  <c r="AG584" i="2"/>
  <c r="AH584" i="2"/>
  <c r="AI584" i="2"/>
  <c r="AJ584" i="2"/>
  <c r="AK584" i="2"/>
  <c r="AL584" i="2"/>
  <c r="AM584" i="2"/>
  <c r="AN584" i="2"/>
  <c r="AO584" i="2"/>
  <c r="AP584" i="2"/>
  <c r="AQ584" i="2"/>
  <c r="AR584" i="2"/>
  <c r="AS584" i="2"/>
  <c r="AT584" i="2"/>
  <c r="AU584" i="2"/>
  <c r="AV584" i="2"/>
  <c r="AX584" i="2"/>
  <c r="AY584" i="2"/>
  <c r="AZ584" i="2"/>
  <c r="BA584" i="2"/>
  <c r="BB584" i="2"/>
  <c r="BC584" i="2"/>
  <c r="BD584" i="2"/>
  <c r="BE584" i="2"/>
  <c r="BF584" i="2"/>
  <c r="BG584" i="2"/>
  <c r="BH584" i="2"/>
  <c r="BI584" i="2"/>
  <c r="BJ584" i="2"/>
  <c r="BK584" i="2"/>
  <c r="BL584" i="2"/>
  <c r="BM584" i="2"/>
  <c r="BN584" i="2"/>
  <c r="BO584" i="2"/>
  <c r="BP584" i="2"/>
  <c r="BQ584" i="2"/>
  <c r="BR584" i="2"/>
  <c r="BS584" i="2"/>
  <c r="BT584" i="2"/>
  <c r="BU584" i="2"/>
  <c r="BV584" i="2"/>
  <c r="BW584" i="2"/>
  <c r="BX584" i="2"/>
  <c r="BY584" i="2"/>
  <c r="BZ584" i="2"/>
  <c r="CA584" i="2"/>
  <c r="CB584" i="2"/>
  <c r="CC584" i="2"/>
  <c r="CD584" i="2"/>
  <c r="CE584" i="2"/>
  <c r="CF584" i="2"/>
  <c r="CG584" i="2"/>
  <c r="CH584" i="2"/>
  <c r="CI584" i="2"/>
  <c r="CJ584" i="2"/>
  <c r="CK584" i="2"/>
  <c r="CL584" i="2"/>
  <c r="CM584" i="2"/>
  <c r="CN584" i="2"/>
  <c r="CO584" i="2"/>
  <c r="CP584" i="2"/>
  <c r="A585" i="2"/>
  <c r="B585" i="2"/>
  <c r="C585" i="2"/>
  <c r="D585" i="2"/>
  <c r="E585" i="2"/>
  <c r="F585" i="2"/>
  <c r="G585" i="2"/>
  <c r="H585" i="2"/>
  <c r="I585" i="2"/>
  <c r="J585" i="2"/>
  <c r="K585" i="2"/>
  <c r="L585" i="2"/>
  <c r="M585" i="2"/>
  <c r="N585" i="2"/>
  <c r="O585" i="2"/>
  <c r="Q585" i="2"/>
  <c r="R585" i="2"/>
  <c r="S585" i="2"/>
  <c r="T585" i="2"/>
  <c r="U585" i="2"/>
  <c r="W585" i="2"/>
  <c r="X585" i="2"/>
  <c r="Y585" i="2"/>
  <c r="AA585" i="2"/>
  <c r="AB585" i="2"/>
  <c r="AC585" i="2"/>
  <c r="AD585" i="2"/>
  <c r="AE585" i="2"/>
  <c r="AF585" i="2"/>
  <c r="AG585" i="2"/>
  <c r="AH585" i="2"/>
  <c r="AI585" i="2"/>
  <c r="AJ585" i="2"/>
  <c r="AK585" i="2"/>
  <c r="AL585" i="2"/>
  <c r="AM585" i="2"/>
  <c r="AN585" i="2"/>
  <c r="AO585" i="2"/>
  <c r="AP585" i="2"/>
  <c r="AQ585" i="2"/>
  <c r="AR585" i="2"/>
  <c r="AS585" i="2"/>
  <c r="AT585" i="2"/>
  <c r="AU585" i="2"/>
  <c r="AV585" i="2"/>
  <c r="AX585" i="2"/>
  <c r="AY585" i="2"/>
  <c r="AZ585" i="2"/>
  <c r="BA585" i="2"/>
  <c r="BB585" i="2"/>
  <c r="BC585" i="2"/>
  <c r="BD585" i="2"/>
  <c r="BE585" i="2"/>
  <c r="BF585" i="2"/>
  <c r="BG585" i="2"/>
  <c r="BH585" i="2"/>
  <c r="BI585" i="2"/>
  <c r="BJ585" i="2"/>
  <c r="BK585" i="2"/>
  <c r="BL585" i="2"/>
  <c r="BM585" i="2"/>
  <c r="BN585" i="2"/>
  <c r="BO585" i="2"/>
  <c r="BP585" i="2"/>
  <c r="BQ585" i="2"/>
  <c r="BR585" i="2"/>
  <c r="BS585" i="2"/>
  <c r="BT585" i="2"/>
  <c r="BU585" i="2"/>
  <c r="BV585" i="2"/>
  <c r="BW585" i="2"/>
  <c r="BX585" i="2"/>
  <c r="BY585" i="2"/>
  <c r="BZ585" i="2"/>
  <c r="CA585" i="2"/>
  <c r="CB585" i="2"/>
  <c r="CC585" i="2"/>
  <c r="CD585" i="2"/>
  <c r="CE585" i="2"/>
  <c r="CF585" i="2"/>
  <c r="CG585" i="2"/>
  <c r="CH585" i="2"/>
  <c r="CI585" i="2"/>
  <c r="CJ585" i="2"/>
  <c r="CK585" i="2"/>
  <c r="CL585" i="2"/>
  <c r="CM585" i="2"/>
  <c r="CN585" i="2"/>
  <c r="CO585" i="2"/>
  <c r="CP585" i="2"/>
  <c r="A586" i="2"/>
  <c r="B586" i="2"/>
  <c r="C586" i="2"/>
  <c r="D586" i="2"/>
  <c r="E586" i="2"/>
  <c r="F586" i="2"/>
  <c r="G586" i="2"/>
  <c r="H586" i="2"/>
  <c r="I586" i="2"/>
  <c r="J586" i="2"/>
  <c r="K586" i="2"/>
  <c r="L586" i="2"/>
  <c r="M586" i="2"/>
  <c r="N586" i="2"/>
  <c r="O586" i="2"/>
  <c r="Q586" i="2"/>
  <c r="R586" i="2"/>
  <c r="S586" i="2"/>
  <c r="T586" i="2"/>
  <c r="U586" i="2"/>
  <c r="W586" i="2"/>
  <c r="X586" i="2"/>
  <c r="Y586" i="2"/>
  <c r="AA586" i="2"/>
  <c r="AB586" i="2"/>
  <c r="AC586" i="2"/>
  <c r="AD586" i="2"/>
  <c r="AE586" i="2"/>
  <c r="AF586" i="2"/>
  <c r="AG586" i="2"/>
  <c r="AH586" i="2"/>
  <c r="AI586" i="2"/>
  <c r="AJ586" i="2"/>
  <c r="AK586" i="2"/>
  <c r="AL586" i="2"/>
  <c r="AM586" i="2"/>
  <c r="AN586" i="2"/>
  <c r="AO586" i="2"/>
  <c r="AP586" i="2"/>
  <c r="AQ586" i="2"/>
  <c r="AR586" i="2"/>
  <c r="AS586" i="2"/>
  <c r="AT586" i="2"/>
  <c r="AU586" i="2"/>
  <c r="AV586" i="2"/>
  <c r="AX586" i="2"/>
  <c r="AY586" i="2"/>
  <c r="AZ586" i="2"/>
  <c r="BA586" i="2"/>
  <c r="BB586" i="2"/>
  <c r="BC586" i="2"/>
  <c r="BD586" i="2"/>
  <c r="BE586" i="2"/>
  <c r="BF586" i="2"/>
  <c r="BG586" i="2"/>
  <c r="BH586" i="2"/>
  <c r="BI586" i="2"/>
  <c r="BJ586" i="2"/>
  <c r="BK586" i="2"/>
  <c r="BL586" i="2"/>
  <c r="BM586" i="2"/>
  <c r="BN586" i="2"/>
  <c r="BO586" i="2"/>
  <c r="BP586" i="2"/>
  <c r="BQ586" i="2"/>
  <c r="BR586" i="2"/>
  <c r="BS586" i="2"/>
  <c r="BT586" i="2"/>
  <c r="BU586" i="2"/>
  <c r="BV586" i="2"/>
  <c r="BW586" i="2"/>
  <c r="BX586" i="2"/>
  <c r="BY586" i="2"/>
  <c r="BZ586" i="2"/>
  <c r="CA586" i="2"/>
  <c r="CB586" i="2"/>
  <c r="CC586" i="2"/>
  <c r="CD586" i="2"/>
  <c r="CE586" i="2"/>
  <c r="CF586" i="2"/>
  <c r="CG586" i="2"/>
  <c r="CH586" i="2"/>
  <c r="CI586" i="2"/>
  <c r="CJ586" i="2"/>
  <c r="CK586" i="2"/>
  <c r="CL586" i="2"/>
  <c r="CM586" i="2"/>
  <c r="CN586" i="2"/>
  <c r="CO586" i="2"/>
  <c r="CP586" i="2"/>
  <c r="A587" i="2"/>
  <c r="B587" i="2"/>
  <c r="C587" i="2"/>
  <c r="D587" i="2"/>
  <c r="E587" i="2"/>
  <c r="F587" i="2"/>
  <c r="G587" i="2"/>
  <c r="H587" i="2"/>
  <c r="I587" i="2"/>
  <c r="J587" i="2"/>
  <c r="K587" i="2"/>
  <c r="L587" i="2"/>
  <c r="M587" i="2"/>
  <c r="N587" i="2"/>
  <c r="O587" i="2"/>
  <c r="Q587" i="2"/>
  <c r="R587" i="2"/>
  <c r="S587" i="2"/>
  <c r="T587" i="2"/>
  <c r="U587" i="2"/>
  <c r="W587" i="2"/>
  <c r="X587" i="2"/>
  <c r="Y587" i="2"/>
  <c r="AA587" i="2"/>
  <c r="AB587" i="2"/>
  <c r="AC587" i="2"/>
  <c r="AD587" i="2"/>
  <c r="AE587" i="2"/>
  <c r="AF587" i="2"/>
  <c r="AG587" i="2"/>
  <c r="AH587" i="2"/>
  <c r="AI587" i="2"/>
  <c r="AJ587" i="2"/>
  <c r="AK587" i="2"/>
  <c r="AL587" i="2"/>
  <c r="AM587" i="2"/>
  <c r="AN587" i="2"/>
  <c r="AO587" i="2"/>
  <c r="AP587" i="2"/>
  <c r="AQ587" i="2"/>
  <c r="AR587" i="2"/>
  <c r="AS587" i="2"/>
  <c r="AT587" i="2"/>
  <c r="AU587" i="2"/>
  <c r="AV587" i="2"/>
  <c r="AX587" i="2"/>
  <c r="AY587" i="2"/>
  <c r="AZ587" i="2"/>
  <c r="BA587" i="2"/>
  <c r="BB587" i="2"/>
  <c r="BC587" i="2"/>
  <c r="BD587" i="2"/>
  <c r="BE587" i="2"/>
  <c r="BF587" i="2"/>
  <c r="BG587" i="2"/>
  <c r="BH587" i="2"/>
  <c r="BI587" i="2"/>
  <c r="BJ587" i="2"/>
  <c r="BK587" i="2"/>
  <c r="BL587" i="2"/>
  <c r="BM587" i="2"/>
  <c r="BN587" i="2"/>
  <c r="BO587" i="2"/>
  <c r="BP587" i="2"/>
  <c r="BQ587" i="2"/>
  <c r="BR587" i="2"/>
  <c r="BS587" i="2"/>
  <c r="BT587" i="2"/>
  <c r="BU587" i="2"/>
  <c r="BV587" i="2"/>
  <c r="BW587" i="2"/>
  <c r="BX587" i="2"/>
  <c r="BY587" i="2"/>
  <c r="BZ587" i="2"/>
  <c r="CA587" i="2"/>
  <c r="CB587" i="2"/>
  <c r="CC587" i="2"/>
  <c r="CD587" i="2"/>
  <c r="CE587" i="2"/>
  <c r="CF587" i="2"/>
  <c r="CG587" i="2"/>
  <c r="CH587" i="2"/>
  <c r="CI587" i="2"/>
  <c r="CJ587" i="2"/>
  <c r="CK587" i="2"/>
  <c r="CL587" i="2"/>
  <c r="CM587" i="2"/>
  <c r="CN587" i="2"/>
  <c r="CO587" i="2"/>
  <c r="CP587" i="2"/>
  <c r="A588" i="2"/>
  <c r="B588" i="2"/>
  <c r="C588" i="2"/>
  <c r="D588" i="2"/>
  <c r="E588" i="2"/>
  <c r="F588" i="2"/>
  <c r="G588" i="2"/>
  <c r="H588" i="2"/>
  <c r="I588" i="2"/>
  <c r="J588" i="2"/>
  <c r="K588" i="2"/>
  <c r="L588" i="2"/>
  <c r="M588" i="2"/>
  <c r="N588" i="2"/>
  <c r="O588" i="2"/>
  <c r="Q588" i="2"/>
  <c r="R588" i="2"/>
  <c r="S588" i="2"/>
  <c r="T588" i="2"/>
  <c r="U588" i="2"/>
  <c r="W588" i="2"/>
  <c r="X588" i="2"/>
  <c r="Y588" i="2"/>
  <c r="AA588" i="2"/>
  <c r="AB588" i="2"/>
  <c r="AC588" i="2"/>
  <c r="AD588" i="2"/>
  <c r="AE588" i="2"/>
  <c r="AF588" i="2"/>
  <c r="AG588" i="2"/>
  <c r="AH588" i="2"/>
  <c r="AI588" i="2"/>
  <c r="AJ588" i="2"/>
  <c r="AK588" i="2"/>
  <c r="AL588" i="2"/>
  <c r="AM588" i="2"/>
  <c r="AN588" i="2"/>
  <c r="AO588" i="2"/>
  <c r="AP588" i="2"/>
  <c r="AQ588" i="2"/>
  <c r="AR588" i="2"/>
  <c r="AS588" i="2"/>
  <c r="AT588" i="2"/>
  <c r="AU588" i="2"/>
  <c r="AV588" i="2"/>
  <c r="AX588" i="2"/>
  <c r="AY588" i="2"/>
  <c r="AZ588" i="2"/>
  <c r="BA588" i="2"/>
  <c r="BB588" i="2"/>
  <c r="BC588" i="2"/>
  <c r="BD588" i="2"/>
  <c r="BE588" i="2"/>
  <c r="BF588" i="2"/>
  <c r="BG588" i="2"/>
  <c r="BH588" i="2"/>
  <c r="BI588" i="2"/>
  <c r="BJ588" i="2"/>
  <c r="BK588" i="2"/>
  <c r="BL588" i="2"/>
  <c r="BM588" i="2"/>
  <c r="BN588" i="2"/>
  <c r="BO588" i="2"/>
  <c r="BP588" i="2"/>
  <c r="BQ588" i="2"/>
  <c r="BR588" i="2"/>
  <c r="BS588" i="2"/>
  <c r="BT588" i="2"/>
  <c r="BU588" i="2"/>
  <c r="BV588" i="2"/>
  <c r="BW588" i="2"/>
  <c r="BX588" i="2"/>
  <c r="BY588" i="2"/>
  <c r="BZ588" i="2"/>
  <c r="CA588" i="2"/>
  <c r="CB588" i="2"/>
  <c r="CC588" i="2"/>
  <c r="CD588" i="2"/>
  <c r="CE588" i="2"/>
  <c r="CF588" i="2"/>
  <c r="CG588" i="2"/>
  <c r="CH588" i="2"/>
  <c r="CI588" i="2"/>
  <c r="CJ588" i="2"/>
  <c r="CK588" i="2"/>
  <c r="CL588" i="2"/>
  <c r="CM588" i="2"/>
  <c r="CN588" i="2"/>
  <c r="CO588" i="2"/>
  <c r="CP588" i="2"/>
  <c r="A589" i="2"/>
  <c r="B589" i="2"/>
  <c r="C589" i="2"/>
  <c r="D589" i="2"/>
  <c r="E589" i="2"/>
  <c r="F589" i="2"/>
  <c r="G589" i="2"/>
  <c r="H589" i="2"/>
  <c r="I589" i="2"/>
  <c r="J589" i="2"/>
  <c r="K589" i="2"/>
  <c r="L589" i="2"/>
  <c r="M589" i="2"/>
  <c r="N589" i="2"/>
  <c r="O589" i="2"/>
  <c r="Q589" i="2"/>
  <c r="R589" i="2"/>
  <c r="S589" i="2"/>
  <c r="T589" i="2"/>
  <c r="U589" i="2"/>
  <c r="W589" i="2"/>
  <c r="X589" i="2"/>
  <c r="Y589" i="2"/>
  <c r="AA589" i="2"/>
  <c r="AB589" i="2"/>
  <c r="AC589" i="2"/>
  <c r="AD589" i="2"/>
  <c r="AE589" i="2"/>
  <c r="AF589" i="2"/>
  <c r="AG589" i="2"/>
  <c r="AH589" i="2"/>
  <c r="AI589" i="2"/>
  <c r="AJ589" i="2"/>
  <c r="AK589" i="2"/>
  <c r="AL589" i="2"/>
  <c r="AM589" i="2"/>
  <c r="AN589" i="2"/>
  <c r="AO589" i="2"/>
  <c r="AP589" i="2"/>
  <c r="AQ589" i="2"/>
  <c r="AR589" i="2"/>
  <c r="AS589" i="2"/>
  <c r="AT589" i="2"/>
  <c r="AU589" i="2"/>
  <c r="AV589" i="2"/>
  <c r="AX589" i="2"/>
  <c r="AY589" i="2"/>
  <c r="AZ589" i="2"/>
  <c r="BA589" i="2"/>
  <c r="BB589" i="2"/>
  <c r="BC589" i="2"/>
  <c r="BD589" i="2"/>
  <c r="BE589" i="2"/>
  <c r="BF589" i="2"/>
  <c r="BG589" i="2"/>
  <c r="BH589" i="2"/>
  <c r="BI589" i="2"/>
  <c r="BJ589" i="2"/>
  <c r="BK589" i="2"/>
  <c r="BL589" i="2"/>
  <c r="BM589" i="2"/>
  <c r="BN589" i="2"/>
  <c r="BO589" i="2"/>
  <c r="BP589" i="2"/>
  <c r="BQ589" i="2"/>
  <c r="BR589" i="2"/>
  <c r="BS589" i="2"/>
  <c r="BT589" i="2"/>
  <c r="BU589" i="2"/>
  <c r="BV589" i="2"/>
  <c r="BW589" i="2"/>
  <c r="BX589" i="2"/>
  <c r="BY589" i="2"/>
  <c r="BZ589" i="2"/>
  <c r="CA589" i="2"/>
  <c r="CB589" i="2"/>
  <c r="CC589" i="2"/>
  <c r="CD589" i="2"/>
  <c r="CE589" i="2"/>
  <c r="CF589" i="2"/>
  <c r="CG589" i="2"/>
  <c r="CH589" i="2"/>
  <c r="CI589" i="2"/>
  <c r="CJ589" i="2"/>
  <c r="CK589" i="2"/>
  <c r="CL589" i="2"/>
  <c r="CM589" i="2"/>
  <c r="CN589" i="2"/>
  <c r="CO589" i="2"/>
  <c r="CP589" i="2"/>
  <c r="A590" i="2"/>
  <c r="B590" i="2"/>
  <c r="C590" i="2"/>
  <c r="D590" i="2"/>
  <c r="E590" i="2"/>
  <c r="F590" i="2"/>
  <c r="G590" i="2"/>
  <c r="H590" i="2"/>
  <c r="I590" i="2"/>
  <c r="J590" i="2"/>
  <c r="K590" i="2"/>
  <c r="L590" i="2"/>
  <c r="M590" i="2"/>
  <c r="N590" i="2"/>
  <c r="O590" i="2"/>
  <c r="Q590" i="2"/>
  <c r="R590" i="2"/>
  <c r="S590" i="2"/>
  <c r="T590" i="2"/>
  <c r="U590" i="2"/>
  <c r="W590" i="2"/>
  <c r="X590" i="2"/>
  <c r="Y590" i="2"/>
  <c r="AA590" i="2"/>
  <c r="AB590" i="2"/>
  <c r="AC590" i="2"/>
  <c r="AD590" i="2"/>
  <c r="AE590" i="2"/>
  <c r="AF590" i="2"/>
  <c r="AG590" i="2"/>
  <c r="AH590" i="2"/>
  <c r="AI590" i="2"/>
  <c r="AJ590" i="2"/>
  <c r="AK590" i="2"/>
  <c r="AL590" i="2"/>
  <c r="AM590" i="2"/>
  <c r="AN590" i="2"/>
  <c r="AO590" i="2"/>
  <c r="AP590" i="2"/>
  <c r="AQ590" i="2"/>
  <c r="AR590" i="2"/>
  <c r="AS590" i="2"/>
  <c r="AT590" i="2"/>
  <c r="AU590" i="2"/>
  <c r="AV590" i="2"/>
  <c r="AX590" i="2"/>
  <c r="AY590" i="2"/>
  <c r="AZ590" i="2"/>
  <c r="BA590" i="2"/>
  <c r="BB590" i="2"/>
  <c r="BC590" i="2"/>
  <c r="BD590" i="2"/>
  <c r="BE590" i="2"/>
  <c r="BF590" i="2"/>
  <c r="BG590" i="2"/>
  <c r="BH590" i="2"/>
  <c r="BI590" i="2"/>
  <c r="BJ590" i="2"/>
  <c r="BK590" i="2"/>
  <c r="BL590" i="2"/>
  <c r="BM590" i="2"/>
  <c r="BN590" i="2"/>
  <c r="BO590" i="2"/>
  <c r="BP590" i="2"/>
  <c r="BQ590" i="2"/>
  <c r="BR590" i="2"/>
  <c r="BS590" i="2"/>
  <c r="BT590" i="2"/>
  <c r="BU590" i="2"/>
  <c r="BV590" i="2"/>
  <c r="BW590" i="2"/>
  <c r="BX590" i="2"/>
  <c r="BY590" i="2"/>
  <c r="BZ590" i="2"/>
  <c r="CA590" i="2"/>
  <c r="CB590" i="2"/>
  <c r="CC590" i="2"/>
  <c r="CD590" i="2"/>
  <c r="CE590" i="2"/>
  <c r="CF590" i="2"/>
  <c r="CG590" i="2"/>
  <c r="CH590" i="2"/>
  <c r="CI590" i="2"/>
  <c r="CJ590" i="2"/>
  <c r="CK590" i="2"/>
  <c r="CL590" i="2"/>
  <c r="CM590" i="2"/>
  <c r="CN590" i="2"/>
  <c r="CO590" i="2"/>
  <c r="CP590" i="2"/>
  <c r="A591" i="2"/>
  <c r="B591" i="2"/>
  <c r="C591" i="2"/>
  <c r="D591" i="2"/>
  <c r="E591" i="2"/>
  <c r="F591" i="2"/>
  <c r="G591" i="2"/>
  <c r="H591" i="2"/>
  <c r="I591" i="2"/>
  <c r="J591" i="2"/>
  <c r="K591" i="2"/>
  <c r="L591" i="2"/>
  <c r="M591" i="2"/>
  <c r="N591" i="2"/>
  <c r="O591" i="2"/>
  <c r="Q591" i="2"/>
  <c r="R591" i="2"/>
  <c r="S591" i="2"/>
  <c r="T591" i="2"/>
  <c r="U591" i="2"/>
  <c r="W591" i="2"/>
  <c r="X591" i="2"/>
  <c r="Y591" i="2"/>
  <c r="AA591" i="2"/>
  <c r="AB591" i="2"/>
  <c r="AC591" i="2"/>
  <c r="AD591" i="2"/>
  <c r="AE591" i="2"/>
  <c r="AF591" i="2"/>
  <c r="AG591" i="2"/>
  <c r="AH591" i="2"/>
  <c r="AI591" i="2"/>
  <c r="AJ591" i="2"/>
  <c r="AK591" i="2"/>
  <c r="AL591" i="2"/>
  <c r="AM591" i="2"/>
  <c r="AN591" i="2"/>
  <c r="AO591" i="2"/>
  <c r="AP591" i="2"/>
  <c r="AQ591" i="2"/>
  <c r="AR591" i="2"/>
  <c r="AS591" i="2"/>
  <c r="AT591" i="2"/>
  <c r="AU591" i="2"/>
  <c r="AV591" i="2"/>
  <c r="AX591" i="2"/>
  <c r="AY591" i="2"/>
  <c r="AZ591" i="2"/>
  <c r="BA591" i="2"/>
  <c r="BB591" i="2"/>
  <c r="BC591" i="2"/>
  <c r="BD591" i="2"/>
  <c r="BE591" i="2"/>
  <c r="BF591" i="2"/>
  <c r="BG591" i="2"/>
  <c r="BH591" i="2"/>
  <c r="BI591" i="2"/>
  <c r="BJ591" i="2"/>
  <c r="BK591" i="2"/>
  <c r="BL591" i="2"/>
  <c r="BM591" i="2"/>
  <c r="BN591" i="2"/>
  <c r="BO591" i="2"/>
  <c r="BP591" i="2"/>
  <c r="BQ591" i="2"/>
  <c r="BR591" i="2"/>
  <c r="BS591" i="2"/>
  <c r="BT591" i="2"/>
  <c r="BU591" i="2"/>
  <c r="BV591" i="2"/>
  <c r="BW591" i="2"/>
  <c r="BX591" i="2"/>
  <c r="BY591" i="2"/>
  <c r="BZ591" i="2"/>
  <c r="CA591" i="2"/>
  <c r="CB591" i="2"/>
  <c r="CC591" i="2"/>
  <c r="CD591" i="2"/>
  <c r="CE591" i="2"/>
  <c r="CF591" i="2"/>
  <c r="CG591" i="2"/>
  <c r="CH591" i="2"/>
  <c r="CI591" i="2"/>
  <c r="CJ591" i="2"/>
  <c r="CK591" i="2"/>
  <c r="CL591" i="2"/>
  <c r="CM591" i="2"/>
  <c r="CN591" i="2"/>
  <c r="CO591" i="2"/>
  <c r="CP591" i="2"/>
  <c r="A592" i="2"/>
  <c r="B592" i="2"/>
  <c r="C592" i="2"/>
  <c r="D592" i="2"/>
  <c r="E592" i="2"/>
  <c r="F592" i="2"/>
  <c r="G592" i="2"/>
  <c r="H592" i="2"/>
  <c r="I592" i="2"/>
  <c r="J592" i="2"/>
  <c r="K592" i="2"/>
  <c r="L592" i="2"/>
  <c r="M592" i="2"/>
  <c r="N592" i="2"/>
  <c r="O592" i="2"/>
  <c r="Q592" i="2"/>
  <c r="R592" i="2"/>
  <c r="S592" i="2"/>
  <c r="T592" i="2"/>
  <c r="U592" i="2"/>
  <c r="W592" i="2"/>
  <c r="X592" i="2"/>
  <c r="Y592" i="2"/>
  <c r="AA592" i="2"/>
  <c r="AB592" i="2"/>
  <c r="AC592" i="2"/>
  <c r="AD592" i="2"/>
  <c r="AE592" i="2"/>
  <c r="AF592" i="2"/>
  <c r="AG592" i="2"/>
  <c r="AH592" i="2"/>
  <c r="AI592" i="2"/>
  <c r="AJ592" i="2"/>
  <c r="AK592" i="2"/>
  <c r="AL592" i="2"/>
  <c r="AM592" i="2"/>
  <c r="AN592" i="2"/>
  <c r="AO592" i="2"/>
  <c r="AP592" i="2"/>
  <c r="AQ592" i="2"/>
  <c r="AR592" i="2"/>
  <c r="AS592" i="2"/>
  <c r="AT592" i="2"/>
  <c r="AU592" i="2"/>
  <c r="AV592" i="2"/>
  <c r="AX592" i="2"/>
  <c r="AY592" i="2"/>
  <c r="AZ592" i="2"/>
  <c r="BA592" i="2"/>
  <c r="BB592" i="2"/>
  <c r="BC592" i="2"/>
  <c r="BD592" i="2"/>
  <c r="BE592" i="2"/>
  <c r="BF592" i="2"/>
  <c r="BG592" i="2"/>
  <c r="BH592" i="2"/>
  <c r="BI592" i="2"/>
  <c r="BJ592" i="2"/>
  <c r="BK592" i="2"/>
  <c r="BL592" i="2"/>
  <c r="BM592" i="2"/>
  <c r="BN592" i="2"/>
  <c r="BO592" i="2"/>
  <c r="BP592" i="2"/>
  <c r="BQ592" i="2"/>
  <c r="BR592" i="2"/>
  <c r="BS592" i="2"/>
  <c r="BT592" i="2"/>
  <c r="BU592" i="2"/>
  <c r="BV592" i="2"/>
  <c r="BW592" i="2"/>
  <c r="BX592" i="2"/>
  <c r="BY592" i="2"/>
  <c r="BZ592" i="2"/>
  <c r="CA592" i="2"/>
  <c r="CB592" i="2"/>
  <c r="CC592" i="2"/>
  <c r="CD592" i="2"/>
  <c r="CE592" i="2"/>
  <c r="CF592" i="2"/>
  <c r="CG592" i="2"/>
  <c r="CH592" i="2"/>
  <c r="CI592" i="2"/>
  <c r="CJ592" i="2"/>
  <c r="CK592" i="2"/>
  <c r="CL592" i="2"/>
  <c r="CM592" i="2"/>
  <c r="CN592" i="2"/>
  <c r="CO592" i="2"/>
  <c r="CP592" i="2"/>
  <c r="A593" i="2"/>
  <c r="B593" i="2"/>
  <c r="C593" i="2"/>
  <c r="D593" i="2"/>
  <c r="E593" i="2"/>
  <c r="F593" i="2"/>
  <c r="G593" i="2"/>
  <c r="H593" i="2"/>
  <c r="I593" i="2"/>
  <c r="J593" i="2"/>
  <c r="K593" i="2"/>
  <c r="L593" i="2"/>
  <c r="M593" i="2"/>
  <c r="N593" i="2"/>
  <c r="O593" i="2"/>
  <c r="Q593" i="2"/>
  <c r="R593" i="2"/>
  <c r="S593" i="2"/>
  <c r="T593" i="2"/>
  <c r="U593" i="2"/>
  <c r="W593" i="2"/>
  <c r="X593" i="2"/>
  <c r="Y593" i="2"/>
  <c r="AA593" i="2"/>
  <c r="AB593" i="2"/>
  <c r="AC593" i="2"/>
  <c r="AD593" i="2"/>
  <c r="AE593" i="2"/>
  <c r="AF593" i="2"/>
  <c r="AG593" i="2"/>
  <c r="AH593" i="2"/>
  <c r="AI593" i="2"/>
  <c r="AJ593" i="2"/>
  <c r="AK593" i="2"/>
  <c r="AL593" i="2"/>
  <c r="AM593" i="2"/>
  <c r="AN593" i="2"/>
  <c r="AO593" i="2"/>
  <c r="AP593" i="2"/>
  <c r="AQ593" i="2"/>
  <c r="AR593" i="2"/>
  <c r="AS593" i="2"/>
  <c r="AT593" i="2"/>
  <c r="AU593" i="2"/>
  <c r="AV593" i="2"/>
  <c r="AX593" i="2"/>
  <c r="AY593" i="2"/>
  <c r="AZ593" i="2"/>
  <c r="BA593" i="2"/>
  <c r="BB593" i="2"/>
  <c r="BC593" i="2"/>
  <c r="BD593" i="2"/>
  <c r="BE593" i="2"/>
  <c r="BF593" i="2"/>
  <c r="BG593" i="2"/>
  <c r="BH593" i="2"/>
  <c r="BI593" i="2"/>
  <c r="BJ593" i="2"/>
  <c r="BK593" i="2"/>
  <c r="BL593" i="2"/>
  <c r="BM593" i="2"/>
  <c r="BN593" i="2"/>
  <c r="BO593" i="2"/>
  <c r="BP593" i="2"/>
  <c r="BQ593" i="2"/>
  <c r="BR593" i="2"/>
  <c r="BS593" i="2"/>
  <c r="BT593" i="2"/>
  <c r="BU593" i="2"/>
  <c r="BV593" i="2"/>
  <c r="BW593" i="2"/>
  <c r="BX593" i="2"/>
  <c r="BY593" i="2"/>
  <c r="BZ593" i="2"/>
  <c r="CA593" i="2"/>
  <c r="CB593" i="2"/>
  <c r="CC593" i="2"/>
  <c r="CD593" i="2"/>
  <c r="CE593" i="2"/>
  <c r="CF593" i="2"/>
  <c r="CG593" i="2"/>
  <c r="CH593" i="2"/>
  <c r="CI593" i="2"/>
  <c r="CJ593" i="2"/>
  <c r="CK593" i="2"/>
  <c r="CL593" i="2"/>
  <c r="CM593" i="2"/>
  <c r="CN593" i="2"/>
  <c r="CO593" i="2"/>
  <c r="CP593" i="2"/>
  <c r="A594" i="2"/>
  <c r="B594" i="2"/>
  <c r="C594" i="2"/>
  <c r="D594" i="2"/>
  <c r="E594" i="2"/>
  <c r="F594" i="2"/>
  <c r="G594" i="2"/>
  <c r="H594" i="2"/>
  <c r="I594" i="2"/>
  <c r="J594" i="2"/>
  <c r="K594" i="2"/>
  <c r="L594" i="2"/>
  <c r="M594" i="2"/>
  <c r="N594" i="2"/>
  <c r="O594" i="2"/>
  <c r="Q594" i="2"/>
  <c r="R594" i="2"/>
  <c r="S594" i="2"/>
  <c r="T594" i="2"/>
  <c r="U594" i="2"/>
  <c r="W594" i="2"/>
  <c r="X594" i="2"/>
  <c r="Y594" i="2"/>
  <c r="AA594" i="2"/>
  <c r="AB594" i="2"/>
  <c r="AC594" i="2"/>
  <c r="AD594" i="2"/>
  <c r="AE594" i="2"/>
  <c r="AF594" i="2"/>
  <c r="AG594" i="2"/>
  <c r="AH594" i="2"/>
  <c r="AI594" i="2"/>
  <c r="AJ594" i="2"/>
  <c r="AK594" i="2"/>
  <c r="AL594" i="2"/>
  <c r="AM594" i="2"/>
  <c r="AN594" i="2"/>
  <c r="AO594" i="2"/>
  <c r="AP594" i="2"/>
  <c r="AQ594" i="2"/>
  <c r="AR594" i="2"/>
  <c r="AS594" i="2"/>
  <c r="AT594" i="2"/>
  <c r="AU594" i="2"/>
  <c r="AV594" i="2"/>
  <c r="AX594" i="2"/>
  <c r="AY594" i="2"/>
  <c r="AZ594" i="2"/>
  <c r="BA594" i="2"/>
  <c r="BB594" i="2"/>
  <c r="BC594" i="2"/>
  <c r="BD594" i="2"/>
  <c r="BE594" i="2"/>
  <c r="BF594" i="2"/>
  <c r="BG594" i="2"/>
  <c r="BH594" i="2"/>
  <c r="BI594" i="2"/>
  <c r="BJ594" i="2"/>
  <c r="BK594" i="2"/>
  <c r="BL594" i="2"/>
  <c r="BM594" i="2"/>
  <c r="BN594" i="2"/>
  <c r="BO594" i="2"/>
  <c r="BP594" i="2"/>
  <c r="BQ594" i="2"/>
  <c r="BR594" i="2"/>
  <c r="BS594" i="2"/>
  <c r="BT594" i="2"/>
  <c r="BU594" i="2"/>
  <c r="BV594" i="2"/>
  <c r="BW594" i="2"/>
  <c r="BX594" i="2"/>
  <c r="BY594" i="2"/>
  <c r="BZ594" i="2"/>
  <c r="CA594" i="2"/>
  <c r="CB594" i="2"/>
  <c r="CC594" i="2"/>
  <c r="CD594" i="2"/>
  <c r="CE594" i="2"/>
  <c r="CF594" i="2"/>
  <c r="CG594" i="2"/>
  <c r="CH594" i="2"/>
  <c r="CI594" i="2"/>
  <c r="CJ594" i="2"/>
  <c r="CK594" i="2"/>
  <c r="CL594" i="2"/>
  <c r="CM594" i="2"/>
  <c r="CN594" i="2"/>
  <c r="CO594" i="2"/>
  <c r="CP594" i="2"/>
  <c r="A595" i="2"/>
  <c r="B595" i="2"/>
  <c r="C595" i="2"/>
  <c r="D595" i="2"/>
  <c r="E595" i="2"/>
  <c r="F595" i="2"/>
  <c r="G595" i="2"/>
  <c r="H595" i="2"/>
  <c r="I595" i="2"/>
  <c r="J595" i="2"/>
  <c r="K595" i="2"/>
  <c r="L595" i="2"/>
  <c r="M595" i="2"/>
  <c r="N595" i="2"/>
  <c r="O595" i="2"/>
  <c r="Q595" i="2"/>
  <c r="R595" i="2"/>
  <c r="S595" i="2"/>
  <c r="T595" i="2"/>
  <c r="U595" i="2"/>
  <c r="W595" i="2"/>
  <c r="X595" i="2"/>
  <c r="Y595" i="2"/>
  <c r="AA595" i="2"/>
  <c r="AB595" i="2"/>
  <c r="AC595" i="2"/>
  <c r="AD595" i="2"/>
  <c r="AE595" i="2"/>
  <c r="AF595" i="2"/>
  <c r="AG595" i="2"/>
  <c r="AH595" i="2"/>
  <c r="AI595" i="2"/>
  <c r="AJ595" i="2"/>
  <c r="AK595" i="2"/>
  <c r="AL595" i="2"/>
  <c r="AM595" i="2"/>
  <c r="AN595" i="2"/>
  <c r="AO595" i="2"/>
  <c r="AP595" i="2"/>
  <c r="AQ595" i="2"/>
  <c r="AR595" i="2"/>
  <c r="AS595" i="2"/>
  <c r="AT595" i="2"/>
  <c r="AU595" i="2"/>
  <c r="AV595" i="2"/>
  <c r="AX595" i="2"/>
  <c r="AY595" i="2"/>
  <c r="AZ595" i="2"/>
  <c r="BA595" i="2"/>
  <c r="BB595" i="2"/>
  <c r="BC595" i="2"/>
  <c r="BD595" i="2"/>
  <c r="BE595" i="2"/>
  <c r="BF595" i="2"/>
  <c r="BG595" i="2"/>
  <c r="BH595" i="2"/>
  <c r="BI595" i="2"/>
  <c r="BJ595" i="2"/>
  <c r="BK595" i="2"/>
  <c r="BL595" i="2"/>
  <c r="BM595" i="2"/>
  <c r="BN595" i="2"/>
  <c r="BO595" i="2"/>
  <c r="BP595" i="2"/>
  <c r="BQ595" i="2"/>
  <c r="BR595" i="2"/>
  <c r="BS595" i="2"/>
  <c r="BT595" i="2"/>
  <c r="BU595" i="2"/>
  <c r="BV595" i="2"/>
  <c r="BW595" i="2"/>
  <c r="BX595" i="2"/>
  <c r="BY595" i="2"/>
  <c r="BZ595" i="2"/>
  <c r="CA595" i="2"/>
  <c r="CB595" i="2"/>
  <c r="CC595" i="2"/>
  <c r="CD595" i="2"/>
  <c r="CE595" i="2"/>
  <c r="CF595" i="2"/>
  <c r="CG595" i="2"/>
  <c r="CH595" i="2"/>
  <c r="CI595" i="2"/>
  <c r="CJ595" i="2"/>
  <c r="CK595" i="2"/>
  <c r="CL595" i="2"/>
  <c r="CM595" i="2"/>
  <c r="CN595" i="2"/>
  <c r="CO595" i="2"/>
  <c r="CP595" i="2"/>
  <c r="A596" i="2"/>
  <c r="B596" i="2"/>
  <c r="C596" i="2"/>
  <c r="D596" i="2"/>
  <c r="E596" i="2"/>
  <c r="F596" i="2"/>
  <c r="G596" i="2"/>
  <c r="H596" i="2"/>
  <c r="I596" i="2"/>
  <c r="J596" i="2"/>
  <c r="K596" i="2"/>
  <c r="L596" i="2"/>
  <c r="M596" i="2"/>
  <c r="N596" i="2"/>
  <c r="O596" i="2"/>
  <c r="Q596" i="2"/>
  <c r="R596" i="2"/>
  <c r="S596" i="2"/>
  <c r="T596" i="2"/>
  <c r="U596" i="2"/>
  <c r="W596" i="2"/>
  <c r="X596" i="2"/>
  <c r="Y596" i="2"/>
  <c r="AA596" i="2"/>
  <c r="AB596" i="2"/>
  <c r="AC596" i="2"/>
  <c r="AD596" i="2"/>
  <c r="AE596" i="2"/>
  <c r="AF596" i="2"/>
  <c r="AG596" i="2"/>
  <c r="AH596" i="2"/>
  <c r="AI596" i="2"/>
  <c r="AJ596" i="2"/>
  <c r="AK596" i="2"/>
  <c r="AL596" i="2"/>
  <c r="AM596" i="2"/>
  <c r="AN596" i="2"/>
  <c r="AO596" i="2"/>
  <c r="AP596" i="2"/>
  <c r="AQ596" i="2"/>
  <c r="AR596" i="2"/>
  <c r="AS596" i="2"/>
  <c r="AT596" i="2"/>
  <c r="AU596" i="2"/>
  <c r="AV596" i="2"/>
  <c r="AX596" i="2"/>
  <c r="AY596" i="2"/>
  <c r="AZ596" i="2"/>
  <c r="BA596" i="2"/>
  <c r="BB596" i="2"/>
  <c r="BC596" i="2"/>
  <c r="BD596" i="2"/>
  <c r="BE596" i="2"/>
  <c r="BF596" i="2"/>
  <c r="BG596" i="2"/>
  <c r="BH596" i="2"/>
  <c r="BI596" i="2"/>
  <c r="BJ596" i="2"/>
  <c r="BK596" i="2"/>
  <c r="BL596" i="2"/>
  <c r="BM596" i="2"/>
  <c r="BN596" i="2"/>
  <c r="BO596" i="2"/>
  <c r="BP596" i="2"/>
  <c r="BQ596" i="2"/>
  <c r="BR596" i="2"/>
  <c r="BS596" i="2"/>
  <c r="BT596" i="2"/>
  <c r="BU596" i="2"/>
  <c r="BV596" i="2"/>
  <c r="BW596" i="2"/>
  <c r="BX596" i="2"/>
  <c r="BY596" i="2"/>
  <c r="BZ596" i="2"/>
  <c r="CA596" i="2"/>
  <c r="CB596" i="2"/>
  <c r="CC596" i="2"/>
  <c r="CD596" i="2"/>
  <c r="CE596" i="2"/>
  <c r="CF596" i="2"/>
  <c r="CG596" i="2"/>
  <c r="CH596" i="2"/>
  <c r="CI596" i="2"/>
  <c r="CJ596" i="2"/>
  <c r="CK596" i="2"/>
  <c r="CL596" i="2"/>
  <c r="CM596" i="2"/>
  <c r="CN596" i="2"/>
  <c r="CO596" i="2"/>
  <c r="CP596" i="2"/>
  <c r="A597" i="2"/>
  <c r="B597" i="2"/>
  <c r="C597" i="2"/>
  <c r="D597" i="2"/>
  <c r="E597" i="2"/>
  <c r="F597" i="2"/>
  <c r="G597" i="2"/>
  <c r="H597" i="2"/>
  <c r="I597" i="2"/>
  <c r="J597" i="2"/>
  <c r="K597" i="2"/>
  <c r="L597" i="2"/>
  <c r="M597" i="2"/>
  <c r="N597" i="2"/>
  <c r="O597" i="2"/>
  <c r="Q597" i="2"/>
  <c r="R597" i="2"/>
  <c r="S597" i="2"/>
  <c r="T597" i="2"/>
  <c r="U597" i="2"/>
  <c r="W597" i="2"/>
  <c r="X597" i="2"/>
  <c r="Y597" i="2"/>
  <c r="AA597" i="2"/>
  <c r="AB597" i="2"/>
  <c r="AC597" i="2"/>
  <c r="AD597" i="2"/>
  <c r="AE597" i="2"/>
  <c r="AF597" i="2"/>
  <c r="AG597" i="2"/>
  <c r="AH597" i="2"/>
  <c r="AI597" i="2"/>
  <c r="AJ597" i="2"/>
  <c r="AK597" i="2"/>
  <c r="AL597" i="2"/>
  <c r="AM597" i="2"/>
  <c r="AN597" i="2"/>
  <c r="AO597" i="2"/>
  <c r="AP597" i="2"/>
  <c r="AQ597" i="2"/>
  <c r="AR597" i="2"/>
  <c r="AS597" i="2"/>
  <c r="AT597" i="2"/>
  <c r="AU597" i="2"/>
  <c r="AV597" i="2"/>
  <c r="AX597" i="2"/>
  <c r="AY597" i="2"/>
  <c r="AZ597" i="2"/>
  <c r="BA597" i="2"/>
  <c r="BB597" i="2"/>
  <c r="BC597" i="2"/>
  <c r="BD597" i="2"/>
  <c r="BE597" i="2"/>
  <c r="BF597" i="2"/>
  <c r="BG597" i="2"/>
  <c r="BH597" i="2"/>
  <c r="BI597" i="2"/>
  <c r="BJ597" i="2"/>
  <c r="BK597" i="2"/>
  <c r="BL597" i="2"/>
  <c r="BM597" i="2"/>
  <c r="BN597" i="2"/>
  <c r="BO597" i="2"/>
  <c r="BP597" i="2"/>
  <c r="BQ597" i="2"/>
  <c r="BR597" i="2"/>
  <c r="BS597" i="2"/>
  <c r="BT597" i="2"/>
  <c r="BU597" i="2"/>
  <c r="BV597" i="2"/>
  <c r="BW597" i="2"/>
  <c r="BX597" i="2"/>
  <c r="BY597" i="2"/>
  <c r="BZ597" i="2"/>
  <c r="CA597" i="2"/>
  <c r="CB597" i="2"/>
  <c r="CC597" i="2"/>
  <c r="CD597" i="2"/>
  <c r="CE597" i="2"/>
  <c r="CF597" i="2"/>
  <c r="CG597" i="2"/>
  <c r="CH597" i="2"/>
  <c r="CI597" i="2"/>
  <c r="CJ597" i="2"/>
  <c r="CK597" i="2"/>
  <c r="CL597" i="2"/>
  <c r="CM597" i="2"/>
  <c r="CN597" i="2"/>
  <c r="CO597" i="2"/>
  <c r="CP597" i="2"/>
  <c r="A598" i="2"/>
  <c r="B598" i="2"/>
  <c r="C598" i="2"/>
  <c r="D598" i="2"/>
  <c r="E598" i="2"/>
  <c r="F598" i="2"/>
  <c r="G598" i="2"/>
  <c r="H598" i="2"/>
  <c r="I598" i="2"/>
  <c r="J598" i="2"/>
  <c r="K598" i="2"/>
  <c r="L598" i="2"/>
  <c r="M598" i="2"/>
  <c r="N598" i="2"/>
  <c r="O598" i="2"/>
  <c r="Q598" i="2"/>
  <c r="R598" i="2"/>
  <c r="S598" i="2"/>
  <c r="T598" i="2"/>
  <c r="U598" i="2"/>
  <c r="W598" i="2"/>
  <c r="X598" i="2"/>
  <c r="Y598" i="2"/>
  <c r="AA598" i="2"/>
  <c r="AB598" i="2"/>
  <c r="AC598" i="2"/>
  <c r="AD598" i="2"/>
  <c r="AE598" i="2"/>
  <c r="AF598" i="2"/>
  <c r="AG598" i="2"/>
  <c r="AH598" i="2"/>
  <c r="AI598" i="2"/>
  <c r="AJ598" i="2"/>
  <c r="AK598" i="2"/>
  <c r="AL598" i="2"/>
  <c r="AM598" i="2"/>
  <c r="AN598" i="2"/>
  <c r="AO598" i="2"/>
  <c r="AP598" i="2"/>
  <c r="AQ598" i="2"/>
  <c r="AR598" i="2"/>
  <c r="AS598" i="2"/>
  <c r="AT598" i="2"/>
  <c r="AU598" i="2"/>
  <c r="AV598" i="2"/>
  <c r="AX598" i="2"/>
  <c r="AY598" i="2"/>
  <c r="AZ598" i="2"/>
  <c r="BA598" i="2"/>
  <c r="BB598" i="2"/>
  <c r="BC598" i="2"/>
  <c r="BD598" i="2"/>
  <c r="BE598" i="2"/>
  <c r="BF598" i="2"/>
  <c r="BG598" i="2"/>
  <c r="BH598" i="2"/>
  <c r="BI598" i="2"/>
  <c r="BJ598" i="2"/>
  <c r="BK598" i="2"/>
  <c r="BL598" i="2"/>
  <c r="BM598" i="2"/>
  <c r="BN598" i="2"/>
  <c r="BO598" i="2"/>
  <c r="BP598" i="2"/>
  <c r="BQ598" i="2"/>
  <c r="BR598" i="2"/>
  <c r="BS598" i="2"/>
  <c r="BT598" i="2"/>
  <c r="BU598" i="2"/>
  <c r="BV598" i="2"/>
  <c r="BW598" i="2"/>
  <c r="BX598" i="2"/>
  <c r="BY598" i="2"/>
  <c r="BZ598" i="2"/>
  <c r="CA598" i="2"/>
  <c r="CB598" i="2"/>
  <c r="CC598" i="2"/>
  <c r="CD598" i="2"/>
  <c r="CE598" i="2"/>
  <c r="CF598" i="2"/>
  <c r="CG598" i="2"/>
  <c r="CH598" i="2"/>
  <c r="CI598" i="2"/>
  <c r="CJ598" i="2"/>
  <c r="CK598" i="2"/>
  <c r="CL598" i="2"/>
  <c r="CM598" i="2"/>
  <c r="CN598" i="2"/>
  <c r="CO598" i="2"/>
  <c r="CP598" i="2"/>
  <c r="A599" i="2"/>
  <c r="B599" i="2"/>
  <c r="C599" i="2"/>
  <c r="D599" i="2"/>
  <c r="E599" i="2"/>
  <c r="F599" i="2"/>
  <c r="G599" i="2"/>
  <c r="H599" i="2"/>
  <c r="I599" i="2"/>
  <c r="J599" i="2"/>
  <c r="K599" i="2"/>
  <c r="L599" i="2"/>
  <c r="M599" i="2"/>
  <c r="N599" i="2"/>
  <c r="O599" i="2"/>
  <c r="Q599" i="2"/>
  <c r="R599" i="2"/>
  <c r="S599" i="2"/>
  <c r="T599" i="2"/>
  <c r="U599" i="2"/>
  <c r="W599" i="2"/>
  <c r="X599" i="2"/>
  <c r="Y599" i="2"/>
  <c r="AA599" i="2"/>
  <c r="AB599" i="2"/>
  <c r="AC599" i="2"/>
  <c r="AD599" i="2"/>
  <c r="AE599" i="2"/>
  <c r="AF599" i="2"/>
  <c r="AG599" i="2"/>
  <c r="AH599" i="2"/>
  <c r="AI599" i="2"/>
  <c r="AJ599" i="2"/>
  <c r="AK599" i="2"/>
  <c r="AL599" i="2"/>
  <c r="AM599" i="2"/>
  <c r="AN599" i="2"/>
  <c r="AO599" i="2"/>
  <c r="AP599" i="2"/>
  <c r="AQ599" i="2"/>
  <c r="AR599" i="2"/>
  <c r="AS599" i="2"/>
  <c r="AT599" i="2"/>
  <c r="AU599" i="2"/>
  <c r="AV599" i="2"/>
  <c r="AX599" i="2"/>
  <c r="AY599" i="2"/>
  <c r="AZ599" i="2"/>
  <c r="BA599" i="2"/>
  <c r="BB599" i="2"/>
  <c r="BC599" i="2"/>
  <c r="BD599" i="2"/>
  <c r="BE599" i="2"/>
  <c r="BF599" i="2"/>
  <c r="BG599" i="2"/>
  <c r="BH599" i="2"/>
  <c r="BI599" i="2"/>
  <c r="BJ599" i="2"/>
  <c r="BK599" i="2"/>
  <c r="BL599" i="2"/>
  <c r="BM599" i="2"/>
  <c r="BN599" i="2"/>
  <c r="BO599" i="2"/>
  <c r="BP599" i="2"/>
  <c r="BQ599" i="2"/>
  <c r="BR599" i="2"/>
  <c r="BS599" i="2"/>
  <c r="BT599" i="2"/>
  <c r="BU599" i="2"/>
  <c r="BV599" i="2"/>
  <c r="BW599" i="2"/>
  <c r="BX599" i="2"/>
  <c r="BY599" i="2"/>
  <c r="BZ599" i="2"/>
  <c r="CA599" i="2"/>
  <c r="CB599" i="2"/>
  <c r="CC599" i="2"/>
  <c r="CD599" i="2"/>
  <c r="CE599" i="2"/>
  <c r="CF599" i="2"/>
  <c r="CG599" i="2"/>
  <c r="CH599" i="2"/>
  <c r="CI599" i="2"/>
  <c r="CJ599" i="2"/>
  <c r="CK599" i="2"/>
  <c r="CL599" i="2"/>
  <c r="CM599" i="2"/>
  <c r="CN599" i="2"/>
  <c r="CO599" i="2"/>
  <c r="CP599" i="2"/>
  <c r="A600" i="2"/>
  <c r="B600" i="2"/>
  <c r="C600" i="2"/>
  <c r="D600" i="2"/>
  <c r="E600" i="2"/>
  <c r="F600" i="2"/>
  <c r="G600" i="2"/>
  <c r="H600" i="2"/>
  <c r="I600" i="2"/>
  <c r="J600" i="2"/>
  <c r="K600" i="2"/>
  <c r="L600" i="2"/>
  <c r="M600" i="2"/>
  <c r="N600" i="2"/>
  <c r="O600" i="2"/>
  <c r="Q600" i="2"/>
  <c r="R600" i="2"/>
  <c r="S600" i="2"/>
  <c r="T600" i="2"/>
  <c r="U600" i="2"/>
  <c r="W600" i="2"/>
  <c r="X600" i="2"/>
  <c r="Y600" i="2"/>
  <c r="AA600" i="2"/>
  <c r="AB600" i="2"/>
  <c r="AC600" i="2"/>
  <c r="AD600" i="2"/>
  <c r="AE600" i="2"/>
  <c r="AF600" i="2"/>
  <c r="AG600" i="2"/>
  <c r="AH600" i="2"/>
  <c r="AI600" i="2"/>
  <c r="AJ600" i="2"/>
  <c r="AK600" i="2"/>
  <c r="AL600" i="2"/>
  <c r="AM600" i="2"/>
  <c r="AN600" i="2"/>
  <c r="AO600" i="2"/>
  <c r="AP600" i="2"/>
  <c r="AQ600" i="2"/>
  <c r="AR600" i="2"/>
  <c r="AS600" i="2"/>
  <c r="AT600" i="2"/>
  <c r="AU600" i="2"/>
  <c r="AV600" i="2"/>
  <c r="AX600" i="2"/>
  <c r="AY600" i="2"/>
  <c r="AZ600" i="2"/>
  <c r="BA600" i="2"/>
  <c r="BB600" i="2"/>
  <c r="BC600" i="2"/>
  <c r="BD600" i="2"/>
  <c r="BE600" i="2"/>
  <c r="BF600" i="2"/>
  <c r="BG600" i="2"/>
  <c r="BH600" i="2"/>
  <c r="BI600" i="2"/>
  <c r="BJ600" i="2"/>
  <c r="BK600" i="2"/>
  <c r="BL600" i="2"/>
  <c r="BM600" i="2"/>
  <c r="BN600" i="2"/>
  <c r="BO600" i="2"/>
  <c r="BP600" i="2"/>
  <c r="BQ600" i="2"/>
  <c r="BR600" i="2"/>
  <c r="BS600" i="2"/>
  <c r="BT600" i="2"/>
  <c r="BU600" i="2"/>
  <c r="BV600" i="2"/>
  <c r="BW600" i="2"/>
  <c r="BX600" i="2"/>
  <c r="BY600" i="2"/>
  <c r="BZ600" i="2"/>
  <c r="CA600" i="2"/>
  <c r="CB600" i="2"/>
  <c r="CC600" i="2"/>
  <c r="CD600" i="2"/>
  <c r="CE600" i="2"/>
  <c r="CF600" i="2"/>
  <c r="CG600" i="2"/>
  <c r="CH600" i="2"/>
  <c r="CI600" i="2"/>
  <c r="CJ600" i="2"/>
  <c r="CK600" i="2"/>
  <c r="CL600" i="2"/>
  <c r="CM600" i="2"/>
  <c r="CN600" i="2"/>
  <c r="CO600" i="2"/>
  <c r="CP600" i="2"/>
  <c r="A601" i="2"/>
  <c r="B601" i="2"/>
  <c r="C601" i="2"/>
  <c r="D601" i="2"/>
  <c r="E601" i="2"/>
  <c r="F601" i="2"/>
  <c r="G601" i="2"/>
  <c r="H601" i="2"/>
  <c r="I601" i="2"/>
  <c r="J601" i="2"/>
  <c r="K601" i="2"/>
  <c r="L601" i="2"/>
  <c r="M601" i="2"/>
  <c r="N601" i="2"/>
  <c r="O601" i="2"/>
  <c r="Q601" i="2"/>
  <c r="R601" i="2"/>
  <c r="S601" i="2"/>
  <c r="T601" i="2"/>
  <c r="U601" i="2"/>
  <c r="W601" i="2"/>
  <c r="X601" i="2"/>
  <c r="Y601" i="2"/>
  <c r="AA601" i="2"/>
  <c r="AB601" i="2"/>
  <c r="AC601" i="2"/>
  <c r="AD601" i="2"/>
  <c r="AE601" i="2"/>
  <c r="AF601" i="2"/>
  <c r="AG601" i="2"/>
  <c r="AH601" i="2"/>
  <c r="AI601" i="2"/>
  <c r="AJ601" i="2"/>
  <c r="AK601" i="2"/>
  <c r="AL601" i="2"/>
  <c r="AM601" i="2"/>
  <c r="AN601" i="2"/>
  <c r="AO601" i="2"/>
  <c r="AP601" i="2"/>
  <c r="AQ601" i="2"/>
  <c r="AR601" i="2"/>
  <c r="AS601" i="2"/>
  <c r="AT601" i="2"/>
  <c r="AU601" i="2"/>
  <c r="AV601" i="2"/>
  <c r="AX601" i="2"/>
  <c r="AY601" i="2"/>
  <c r="AZ601" i="2"/>
  <c r="BA601" i="2"/>
  <c r="BB601" i="2"/>
  <c r="BC601" i="2"/>
  <c r="BD601" i="2"/>
  <c r="BE601" i="2"/>
  <c r="BF601" i="2"/>
  <c r="BG601" i="2"/>
  <c r="BH601" i="2"/>
  <c r="BI601" i="2"/>
  <c r="BJ601" i="2"/>
  <c r="BK601" i="2"/>
  <c r="BL601" i="2"/>
  <c r="BM601" i="2"/>
  <c r="BN601" i="2"/>
  <c r="BO601" i="2"/>
  <c r="BP601" i="2"/>
  <c r="BQ601" i="2"/>
  <c r="BR601" i="2"/>
  <c r="BS601" i="2"/>
  <c r="BT601" i="2"/>
  <c r="BU601" i="2"/>
  <c r="BV601" i="2"/>
  <c r="BW601" i="2"/>
  <c r="BX601" i="2"/>
  <c r="BY601" i="2"/>
  <c r="BZ601" i="2"/>
  <c r="CA601" i="2"/>
  <c r="CB601" i="2"/>
  <c r="CC601" i="2"/>
  <c r="CD601" i="2"/>
  <c r="CE601" i="2"/>
  <c r="CF601" i="2"/>
  <c r="CG601" i="2"/>
  <c r="CH601" i="2"/>
  <c r="CI601" i="2"/>
  <c r="CJ601" i="2"/>
  <c r="CK601" i="2"/>
  <c r="CL601" i="2"/>
  <c r="CM601" i="2"/>
  <c r="CN601" i="2"/>
  <c r="CO601" i="2"/>
  <c r="CP601" i="2"/>
  <c r="A602" i="2"/>
  <c r="B602" i="2"/>
  <c r="C602" i="2"/>
  <c r="D602" i="2"/>
  <c r="E602" i="2"/>
  <c r="F602" i="2"/>
  <c r="G602" i="2"/>
  <c r="H602" i="2"/>
  <c r="I602" i="2"/>
  <c r="J602" i="2"/>
  <c r="K602" i="2"/>
  <c r="L602" i="2"/>
  <c r="M602" i="2"/>
  <c r="N602" i="2"/>
  <c r="O602" i="2"/>
  <c r="Q602" i="2"/>
  <c r="R602" i="2"/>
  <c r="S602" i="2"/>
  <c r="T602" i="2"/>
  <c r="U602" i="2"/>
  <c r="W602" i="2"/>
  <c r="X602" i="2"/>
  <c r="Y602" i="2"/>
  <c r="AA602" i="2"/>
  <c r="AB602" i="2"/>
  <c r="AC602" i="2"/>
  <c r="AD602" i="2"/>
  <c r="AE602" i="2"/>
  <c r="AF602" i="2"/>
  <c r="AG602" i="2"/>
  <c r="AH602" i="2"/>
  <c r="AI602" i="2"/>
  <c r="AJ602" i="2"/>
  <c r="AK602" i="2"/>
  <c r="AL602" i="2"/>
  <c r="AM602" i="2"/>
  <c r="AN602" i="2"/>
  <c r="AO602" i="2"/>
  <c r="AP602" i="2"/>
  <c r="AQ602" i="2"/>
  <c r="AR602" i="2"/>
  <c r="AS602" i="2"/>
  <c r="AT602" i="2"/>
  <c r="AU602" i="2"/>
  <c r="AV602" i="2"/>
  <c r="AX602" i="2"/>
  <c r="AY602" i="2"/>
  <c r="AZ602" i="2"/>
  <c r="BA602" i="2"/>
  <c r="BB602" i="2"/>
  <c r="BC602" i="2"/>
  <c r="BD602" i="2"/>
  <c r="BE602" i="2"/>
  <c r="BF602" i="2"/>
  <c r="BG602" i="2"/>
  <c r="BH602" i="2"/>
  <c r="BI602" i="2"/>
  <c r="BJ602" i="2"/>
  <c r="BK602" i="2"/>
  <c r="BL602" i="2"/>
  <c r="BM602" i="2"/>
  <c r="BN602" i="2"/>
  <c r="BO602" i="2"/>
  <c r="BP602" i="2"/>
  <c r="BQ602" i="2"/>
  <c r="BR602" i="2"/>
  <c r="BS602" i="2"/>
  <c r="BT602" i="2"/>
  <c r="BU602" i="2"/>
  <c r="BV602" i="2"/>
  <c r="BW602" i="2"/>
  <c r="BX602" i="2"/>
  <c r="BY602" i="2"/>
  <c r="BZ602" i="2"/>
  <c r="CA602" i="2"/>
  <c r="CB602" i="2"/>
  <c r="CC602" i="2"/>
  <c r="CD602" i="2"/>
  <c r="CE602" i="2"/>
  <c r="CF602" i="2"/>
  <c r="CG602" i="2"/>
  <c r="CH602" i="2"/>
  <c r="CI602" i="2"/>
  <c r="CJ602" i="2"/>
  <c r="CK602" i="2"/>
  <c r="CL602" i="2"/>
  <c r="CM602" i="2"/>
  <c r="CN602" i="2"/>
  <c r="CO602" i="2"/>
  <c r="CP602" i="2"/>
  <c r="A603" i="2"/>
  <c r="B603" i="2"/>
  <c r="C603" i="2"/>
  <c r="D603" i="2"/>
  <c r="E603" i="2"/>
  <c r="F603" i="2"/>
  <c r="G603" i="2"/>
  <c r="H603" i="2"/>
  <c r="I603" i="2"/>
  <c r="J603" i="2"/>
  <c r="K603" i="2"/>
  <c r="L603" i="2"/>
  <c r="M603" i="2"/>
  <c r="N603" i="2"/>
  <c r="O603" i="2"/>
  <c r="Q603" i="2"/>
  <c r="R603" i="2"/>
  <c r="S603" i="2"/>
  <c r="T603" i="2"/>
  <c r="U603" i="2"/>
  <c r="W603" i="2"/>
  <c r="X603" i="2"/>
  <c r="Y603" i="2"/>
  <c r="AA603" i="2"/>
  <c r="AB603" i="2"/>
  <c r="AC603" i="2"/>
  <c r="AD603" i="2"/>
  <c r="AE603" i="2"/>
  <c r="AF603" i="2"/>
  <c r="AG603" i="2"/>
  <c r="AH603" i="2"/>
  <c r="AI603" i="2"/>
  <c r="AJ603" i="2"/>
  <c r="AK603" i="2"/>
  <c r="AL603" i="2"/>
  <c r="AM603" i="2"/>
  <c r="AN603" i="2"/>
  <c r="AO603" i="2"/>
  <c r="AP603" i="2"/>
  <c r="AQ603" i="2"/>
  <c r="AR603" i="2"/>
  <c r="AS603" i="2"/>
  <c r="AT603" i="2"/>
  <c r="AU603" i="2"/>
  <c r="AV603" i="2"/>
  <c r="AX603" i="2"/>
  <c r="AY603" i="2"/>
  <c r="AZ603" i="2"/>
  <c r="BA603" i="2"/>
  <c r="BB603" i="2"/>
  <c r="BC603" i="2"/>
  <c r="BD603" i="2"/>
  <c r="BE603" i="2"/>
  <c r="BF603" i="2"/>
  <c r="BG603" i="2"/>
  <c r="BH603" i="2"/>
  <c r="BI603" i="2"/>
  <c r="BJ603" i="2"/>
  <c r="BK603" i="2"/>
  <c r="BL603" i="2"/>
  <c r="BM603" i="2"/>
  <c r="BN603" i="2"/>
  <c r="BO603" i="2"/>
  <c r="BP603" i="2"/>
  <c r="BQ603" i="2"/>
  <c r="BR603" i="2"/>
  <c r="BS603" i="2"/>
  <c r="BT603" i="2"/>
  <c r="BU603" i="2"/>
  <c r="BV603" i="2"/>
  <c r="BW603" i="2"/>
  <c r="BX603" i="2"/>
  <c r="BY603" i="2"/>
  <c r="BZ603" i="2"/>
  <c r="CA603" i="2"/>
  <c r="CB603" i="2"/>
  <c r="CC603" i="2"/>
  <c r="CD603" i="2"/>
  <c r="CE603" i="2"/>
  <c r="CF603" i="2"/>
  <c r="CG603" i="2"/>
  <c r="CH603" i="2"/>
  <c r="CI603" i="2"/>
  <c r="CJ603" i="2"/>
  <c r="CK603" i="2"/>
  <c r="CL603" i="2"/>
  <c r="CM603" i="2"/>
  <c r="CN603" i="2"/>
  <c r="CO603" i="2"/>
  <c r="CP603" i="2"/>
  <c r="A604" i="2"/>
  <c r="B604" i="2"/>
  <c r="C604" i="2"/>
  <c r="D604" i="2"/>
  <c r="E604" i="2"/>
  <c r="F604" i="2"/>
  <c r="G604" i="2"/>
  <c r="H604" i="2"/>
  <c r="I604" i="2"/>
  <c r="J604" i="2"/>
  <c r="K604" i="2"/>
  <c r="L604" i="2"/>
  <c r="M604" i="2"/>
  <c r="N604" i="2"/>
  <c r="O604" i="2"/>
  <c r="Q604" i="2"/>
  <c r="R604" i="2"/>
  <c r="S604" i="2"/>
  <c r="T604" i="2"/>
  <c r="U604" i="2"/>
  <c r="W604" i="2"/>
  <c r="X604" i="2"/>
  <c r="Y604" i="2"/>
  <c r="AA604" i="2"/>
  <c r="AB604" i="2"/>
  <c r="AC604" i="2"/>
  <c r="AD604" i="2"/>
  <c r="AE604" i="2"/>
  <c r="AF604" i="2"/>
  <c r="AG604" i="2"/>
  <c r="AH604" i="2"/>
  <c r="AI604" i="2"/>
  <c r="AJ604" i="2"/>
  <c r="AK604" i="2"/>
  <c r="AL604" i="2"/>
  <c r="AM604" i="2"/>
  <c r="AN604" i="2"/>
  <c r="AO604" i="2"/>
  <c r="AP604" i="2"/>
  <c r="AQ604" i="2"/>
  <c r="AR604" i="2"/>
  <c r="AS604" i="2"/>
  <c r="AT604" i="2"/>
  <c r="AU604" i="2"/>
  <c r="AV604" i="2"/>
  <c r="AX604" i="2"/>
  <c r="AY604" i="2"/>
  <c r="AZ604" i="2"/>
  <c r="BA604" i="2"/>
  <c r="BB604" i="2"/>
  <c r="BC604" i="2"/>
  <c r="BD604" i="2"/>
  <c r="BE604" i="2"/>
  <c r="BF604" i="2"/>
  <c r="BG604" i="2"/>
  <c r="BH604" i="2"/>
  <c r="BI604" i="2"/>
  <c r="BJ604" i="2"/>
  <c r="BK604" i="2"/>
  <c r="BL604" i="2"/>
  <c r="BM604" i="2"/>
  <c r="BN604" i="2"/>
  <c r="BO604" i="2"/>
  <c r="BP604" i="2"/>
  <c r="BQ604" i="2"/>
  <c r="BR604" i="2"/>
  <c r="BS604" i="2"/>
  <c r="BT604" i="2"/>
  <c r="BU604" i="2"/>
  <c r="BV604" i="2"/>
  <c r="BW604" i="2"/>
  <c r="BX604" i="2"/>
  <c r="BY604" i="2"/>
  <c r="BZ604" i="2"/>
  <c r="CA604" i="2"/>
  <c r="CB604" i="2"/>
  <c r="CC604" i="2"/>
  <c r="CD604" i="2"/>
  <c r="CE604" i="2"/>
  <c r="CF604" i="2"/>
  <c r="CG604" i="2"/>
  <c r="CH604" i="2"/>
  <c r="CI604" i="2"/>
  <c r="CJ604" i="2"/>
  <c r="CK604" i="2"/>
  <c r="CL604" i="2"/>
  <c r="CM604" i="2"/>
  <c r="CN604" i="2"/>
  <c r="CO604" i="2"/>
  <c r="CP604" i="2"/>
  <c r="A605" i="2"/>
  <c r="B605" i="2"/>
  <c r="C605" i="2"/>
  <c r="D605" i="2"/>
  <c r="E605" i="2"/>
  <c r="F605" i="2"/>
  <c r="G605" i="2"/>
  <c r="H605" i="2"/>
  <c r="I605" i="2"/>
  <c r="J605" i="2"/>
  <c r="K605" i="2"/>
  <c r="L605" i="2"/>
  <c r="M605" i="2"/>
  <c r="N605" i="2"/>
  <c r="O605" i="2"/>
  <c r="Q605" i="2"/>
  <c r="R605" i="2"/>
  <c r="S605" i="2"/>
  <c r="T605" i="2"/>
  <c r="U605" i="2"/>
  <c r="W605" i="2"/>
  <c r="X605" i="2"/>
  <c r="Y605" i="2"/>
  <c r="AA605" i="2"/>
  <c r="AB605" i="2"/>
  <c r="AC605" i="2"/>
  <c r="AD605" i="2"/>
  <c r="AE605" i="2"/>
  <c r="AF605" i="2"/>
  <c r="AG605" i="2"/>
  <c r="AH605" i="2"/>
  <c r="AI605" i="2"/>
  <c r="AJ605" i="2"/>
  <c r="AK605" i="2"/>
  <c r="AL605" i="2"/>
  <c r="AM605" i="2"/>
  <c r="AN605" i="2"/>
  <c r="AO605" i="2"/>
  <c r="AP605" i="2"/>
  <c r="AQ605" i="2"/>
  <c r="AR605" i="2"/>
  <c r="AS605" i="2"/>
  <c r="AT605" i="2"/>
  <c r="AU605" i="2"/>
  <c r="AV605" i="2"/>
  <c r="AX605" i="2"/>
  <c r="AY605" i="2"/>
  <c r="AZ605" i="2"/>
  <c r="BA605" i="2"/>
  <c r="BB605" i="2"/>
  <c r="BC605" i="2"/>
  <c r="BD605" i="2"/>
  <c r="BE605" i="2"/>
  <c r="BF605" i="2"/>
  <c r="BG605" i="2"/>
  <c r="BH605" i="2"/>
  <c r="BI605" i="2"/>
  <c r="BJ605" i="2"/>
  <c r="BK605" i="2"/>
  <c r="BL605" i="2"/>
  <c r="BM605" i="2"/>
  <c r="BN605" i="2"/>
  <c r="BO605" i="2"/>
  <c r="BP605" i="2"/>
  <c r="BQ605" i="2"/>
  <c r="BR605" i="2"/>
  <c r="BS605" i="2"/>
  <c r="BT605" i="2"/>
  <c r="BU605" i="2"/>
  <c r="BV605" i="2"/>
  <c r="BW605" i="2"/>
  <c r="BX605" i="2"/>
  <c r="BY605" i="2"/>
  <c r="BZ605" i="2"/>
  <c r="CA605" i="2"/>
  <c r="CB605" i="2"/>
  <c r="CC605" i="2"/>
  <c r="CD605" i="2"/>
  <c r="CE605" i="2"/>
  <c r="CF605" i="2"/>
  <c r="CG605" i="2"/>
  <c r="CH605" i="2"/>
  <c r="CI605" i="2"/>
  <c r="CJ605" i="2"/>
  <c r="CK605" i="2"/>
  <c r="CL605" i="2"/>
  <c r="CM605" i="2"/>
  <c r="CN605" i="2"/>
  <c r="CO605" i="2"/>
  <c r="CP605" i="2"/>
  <c r="A606" i="2"/>
  <c r="B606" i="2"/>
  <c r="C606" i="2"/>
  <c r="D606" i="2"/>
  <c r="E606" i="2"/>
  <c r="F606" i="2"/>
  <c r="G606" i="2"/>
  <c r="H606" i="2"/>
  <c r="I606" i="2"/>
  <c r="J606" i="2"/>
  <c r="K606" i="2"/>
  <c r="L606" i="2"/>
  <c r="M606" i="2"/>
  <c r="N606" i="2"/>
  <c r="O606" i="2"/>
  <c r="Q606" i="2"/>
  <c r="R606" i="2"/>
  <c r="S606" i="2"/>
  <c r="T606" i="2"/>
  <c r="U606" i="2"/>
  <c r="W606" i="2"/>
  <c r="X606" i="2"/>
  <c r="Y606" i="2"/>
  <c r="AA606" i="2"/>
  <c r="AB606" i="2"/>
  <c r="AC606" i="2"/>
  <c r="AD606" i="2"/>
  <c r="AE606" i="2"/>
  <c r="AF606" i="2"/>
  <c r="AG606" i="2"/>
  <c r="AH606" i="2"/>
  <c r="AI606" i="2"/>
  <c r="AJ606" i="2"/>
  <c r="AK606" i="2"/>
  <c r="AL606" i="2"/>
  <c r="AM606" i="2"/>
  <c r="AN606" i="2"/>
  <c r="AO606" i="2"/>
  <c r="AP606" i="2"/>
  <c r="AQ606" i="2"/>
  <c r="AR606" i="2"/>
  <c r="AS606" i="2"/>
  <c r="AT606" i="2"/>
  <c r="AU606" i="2"/>
  <c r="AV606" i="2"/>
  <c r="AX606" i="2"/>
  <c r="AY606" i="2"/>
  <c r="AZ606" i="2"/>
  <c r="BA606" i="2"/>
  <c r="BB606" i="2"/>
  <c r="BC606" i="2"/>
  <c r="BD606" i="2"/>
  <c r="BE606" i="2"/>
  <c r="BF606" i="2"/>
  <c r="BG606" i="2"/>
  <c r="BH606" i="2"/>
  <c r="BI606" i="2"/>
  <c r="BJ606" i="2"/>
  <c r="BK606" i="2"/>
  <c r="BL606" i="2"/>
  <c r="BM606" i="2"/>
  <c r="BN606" i="2"/>
  <c r="BO606" i="2"/>
  <c r="BP606" i="2"/>
  <c r="BQ606" i="2"/>
  <c r="BR606" i="2"/>
  <c r="BS606" i="2"/>
  <c r="BT606" i="2"/>
  <c r="BU606" i="2"/>
  <c r="BV606" i="2"/>
  <c r="BW606" i="2"/>
  <c r="BX606" i="2"/>
  <c r="BY606" i="2"/>
  <c r="BZ606" i="2"/>
  <c r="CA606" i="2"/>
  <c r="CB606" i="2"/>
  <c r="CC606" i="2"/>
  <c r="CD606" i="2"/>
  <c r="CE606" i="2"/>
  <c r="CF606" i="2"/>
  <c r="CG606" i="2"/>
  <c r="CH606" i="2"/>
  <c r="CI606" i="2"/>
  <c r="CJ606" i="2"/>
  <c r="CK606" i="2"/>
  <c r="CL606" i="2"/>
  <c r="CM606" i="2"/>
  <c r="CN606" i="2"/>
  <c r="CO606" i="2"/>
  <c r="CP606" i="2"/>
  <c r="A607" i="2"/>
  <c r="B607" i="2"/>
  <c r="C607" i="2"/>
  <c r="D607" i="2"/>
  <c r="E607" i="2"/>
  <c r="F607" i="2"/>
  <c r="G607" i="2"/>
  <c r="H607" i="2"/>
  <c r="I607" i="2"/>
  <c r="J607" i="2"/>
  <c r="K607" i="2"/>
  <c r="L607" i="2"/>
  <c r="M607" i="2"/>
  <c r="N607" i="2"/>
  <c r="O607" i="2"/>
  <c r="Q607" i="2"/>
  <c r="R607" i="2"/>
  <c r="S607" i="2"/>
  <c r="T607" i="2"/>
  <c r="U607" i="2"/>
  <c r="W607" i="2"/>
  <c r="X607" i="2"/>
  <c r="Y607" i="2"/>
  <c r="AA607" i="2"/>
  <c r="AB607" i="2"/>
  <c r="AC607" i="2"/>
  <c r="AD607" i="2"/>
  <c r="AE607" i="2"/>
  <c r="AF607" i="2"/>
  <c r="AG607" i="2"/>
  <c r="AH607" i="2"/>
  <c r="AI607" i="2"/>
  <c r="AJ607" i="2"/>
  <c r="AK607" i="2"/>
  <c r="AL607" i="2"/>
  <c r="AM607" i="2"/>
  <c r="AN607" i="2"/>
  <c r="AO607" i="2"/>
  <c r="AP607" i="2"/>
  <c r="AQ607" i="2"/>
  <c r="AR607" i="2"/>
  <c r="AS607" i="2"/>
  <c r="AT607" i="2"/>
  <c r="AU607" i="2"/>
  <c r="AV607" i="2"/>
  <c r="AX607" i="2"/>
  <c r="AY607" i="2"/>
  <c r="AZ607" i="2"/>
  <c r="BA607" i="2"/>
  <c r="BB607" i="2"/>
  <c r="BC607" i="2"/>
  <c r="BD607" i="2"/>
  <c r="BE607" i="2"/>
  <c r="BF607" i="2"/>
  <c r="BG607" i="2"/>
  <c r="BH607" i="2"/>
  <c r="BI607" i="2"/>
  <c r="BJ607" i="2"/>
  <c r="BK607" i="2"/>
  <c r="BL607" i="2"/>
  <c r="BM607" i="2"/>
  <c r="BN607" i="2"/>
  <c r="BO607" i="2"/>
  <c r="BP607" i="2"/>
  <c r="BQ607" i="2"/>
  <c r="BR607" i="2"/>
  <c r="BS607" i="2"/>
  <c r="BT607" i="2"/>
  <c r="BU607" i="2"/>
  <c r="BV607" i="2"/>
  <c r="BW607" i="2"/>
  <c r="BX607" i="2"/>
  <c r="BY607" i="2"/>
  <c r="BZ607" i="2"/>
  <c r="CA607" i="2"/>
  <c r="CB607" i="2"/>
  <c r="CC607" i="2"/>
  <c r="CD607" i="2"/>
  <c r="CE607" i="2"/>
  <c r="CF607" i="2"/>
  <c r="CG607" i="2"/>
  <c r="CH607" i="2"/>
  <c r="CI607" i="2"/>
  <c r="CJ607" i="2"/>
  <c r="CK607" i="2"/>
  <c r="CL607" i="2"/>
  <c r="CM607" i="2"/>
  <c r="CN607" i="2"/>
  <c r="CO607" i="2"/>
  <c r="CP607" i="2"/>
  <c r="A608" i="2"/>
  <c r="B608" i="2"/>
  <c r="C608" i="2"/>
  <c r="D608" i="2"/>
  <c r="E608" i="2"/>
  <c r="F608" i="2"/>
  <c r="G608" i="2"/>
  <c r="H608" i="2"/>
  <c r="I608" i="2"/>
  <c r="J608" i="2"/>
  <c r="K608" i="2"/>
  <c r="L608" i="2"/>
  <c r="M608" i="2"/>
  <c r="N608" i="2"/>
  <c r="O608" i="2"/>
  <c r="Q608" i="2"/>
  <c r="R608" i="2"/>
  <c r="S608" i="2"/>
  <c r="T608" i="2"/>
  <c r="U608" i="2"/>
  <c r="W608" i="2"/>
  <c r="X608" i="2"/>
  <c r="Y608" i="2"/>
  <c r="AA608" i="2"/>
  <c r="AB608" i="2"/>
  <c r="AC608" i="2"/>
  <c r="AD608" i="2"/>
  <c r="AE608" i="2"/>
  <c r="AF608" i="2"/>
  <c r="AG608" i="2"/>
  <c r="AH608" i="2"/>
  <c r="AI608" i="2"/>
  <c r="AJ608" i="2"/>
  <c r="AK608" i="2"/>
  <c r="AL608" i="2"/>
  <c r="AM608" i="2"/>
  <c r="AN608" i="2"/>
  <c r="AO608" i="2"/>
  <c r="AP608" i="2"/>
  <c r="AQ608" i="2"/>
  <c r="AR608" i="2"/>
  <c r="AS608" i="2"/>
  <c r="AT608" i="2"/>
  <c r="AU608" i="2"/>
  <c r="AV608" i="2"/>
  <c r="AX608" i="2"/>
  <c r="AY608" i="2"/>
  <c r="AZ608" i="2"/>
  <c r="BA608" i="2"/>
  <c r="BB608" i="2"/>
  <c r="BC608" i="2"/>
  <c r="BD608" i="2"/>
  <c r="BE608" i="2"/>
  <c r="BF608" i="2"/>
  <c r="BG608" i="2"/>
  <c r="BH608" i="2"/>
  <c r="BI608" i="2"/>
  <c r="BJ608" i="2"/>
  <c r="BK608" i="2"/>
  <c r="BL608" i="2"/>
  <c r="BM608" i="2"/>
  <c r="BN608" i="2"/>
  <c r="BO608" i="2"/>
  <c r="BP608" i="2"/>
  <c r="BQ608" i="2"/>
  <c r="BR608" i="2"/>
  <c r="BS608" i="2"/>
  <c r="BT608" i="2"/>
  <c r="BU608" i="2"/>
  <c r="BV608" i="2"/>
  <c r="BW608" i="2"/>
  <c r="BX608" i="2"/>
  <c r="BY608" i="2"/>
  <c r="BZ608" i="2"/>
  <c r="CA608" i="2"/>
  <c r="CB608" i="2"/>
  <c r="CC608" i="2"/>
  <c r="CD608" i="2"/>
  <c r="CE608" i="2"/>
  <c r="CF608" i="2"/>
  <c r="CG608" i="2"/>
  <c r="CH608" i="2"/>
  <c r="CI608" i="2"/>
  <c r="CJ608" i="2"/>
  <c r="CK608" i="2"/>
  <c r="CL608" i="2"/>
  <c r="CM608" i="2"/>
  <c r="CN608" i="2"/>
  <c r="CO608" i="2"/>
  <c r="CP608" i="2"/>
  <c r="A609" i="2"/>
  <c r="B609" i="2"/>
  <c r="C609" i="2"/>
  <c r="D609" i="2"/>
  <c r="E609" i="2"/>
  <c r="F609" i="2"/>
  <c r="G609" i="2"/>
  <c r="H609" i="2"/>
  <c r="I609" i="2"/>
  <c r="J609" i="2"/>
  <c r="K609" i="2"/>
  <c r="L609" i="2"/>
  <c r="M609" i="2"/>
  <c r="N609" i="2"/>
  <c r="O609" i="2"/>
  <c r="Q609" i="2"/>
  <c r="R609" i="2"/>
  <c r="S609" i="2"/>
  <c r="T609" i="2"/>
  <c r="U609" i="2"/>
  <c r="W609" i="2"/>
  <c r="X609" i="2"/>
  <c r="Y609" i="2"/>
  <c r="AA609" i="2"/>
  <c r="AB609" i="2"/>
  <c r="AC609" i="2"/>
  <c r="AD609" i="2"/>
  <c r="AE609" i="2"/>
  <c r="AF609" i="2"/>
  <c r="AG609" i="2"/>
  <c r="AH609" i="2"/>
  <c r="AI609" i="2"/>
  <c r="AJ609" i="2"/>
  <c r="AK609" i="2"/>
  <c r="AL609" i="2"/>
  <c r="AM609" i="2"/>
  <c r="AN609" i="2"/>
  <c r="AO609" i="2"/>
  <c r="AP609" i="2"/>
  <c r="AQ609" i="2"/>
  <c r="AR609" i="2"/>
  <c r="AS609" i="2"/>
  <c r="AT609" i="2"/>
  <c r="AU609" i="2"/>
  <c r="AV609" i="2"/>
  <c r="AX609" i="2"/>
  <c r="AY609" i="2"/>
  <c r="AZ609" i="2"/>
  <c r="BA609" i="2"/>
  <c r="BB609" i="2"/>
  <c r="BC609" i="2"/>
  <c r="BD609" i="2"/>
  <c r="BE609" i="2"/>
  <c r="BF609" i="2"/>
  <c r="BG609" i="2"/>
  <c r="BH609" i="2"/>
  <c r="BI609" i="2"/>
  <c r="BJ609" i="2"/>
  <c r="BK609" i="2"/>
  <c r="BL609" i="2"/>
  <c r="BM609" i="2"/>
  <c r="BN609" i="2"/>
  <c r="BO609" i="2"/>
  <c r="BP609" i="2"/>
  <c r="BQ609" i="2"/>
  <c r="BR609" i="2"/>
  <c r="BS609" i="2"/>
  <c r="BT609" i="2"/>
  <c r="BU609" i="2"/>
  <c r="BV609" i="2"/>
  <c r="BW609" i="2"/>
  <c r="BX609" i="2"/>
  <c r="BY609" i="2"/>
  <c r="BZ609" i="2"/>
  <c r="CA609" i="2"/>
  <c r="CB609" i="2"/>
  <c r="CC609" i="2"/>
  <c r="CD609" i="2"/>
  <c r="CE609" i="2"/>
  <c r="CF609" i="2"/>
  <c r="CG609" i="2"/>
  <c r="CH609" i="2"/>
  <c r="CI609" i="2"/>
  <c r="CJ609" i="2"/>
  <c r="CK609" i="2"/>
  <c r="CL609" i="2"/>
  <c r="CM609" i="2"/>
  <c r="CN609" i="2"/>
  <c r="CO609" i="2"/>
  <c r="CP609" i="2"/>
  <c r="A610" i="2"/>
  <c r="B610" i="2"/>
  <c r="C610" i="2"/>
  <c r="D610" i="2"/>
  <c r="E610" i="2"/>
  <c r="F610" i="2"/>
  <c r="G610" i="2"/>
  <c r="H610" i="2"/>
  <c r="I610" i="2"/>
  <c r="J610" i="2"/>
  <c r="K610" i="2"/>
  <c r="L610" i="2"/>
  <c r="M610" i="2"/>
  <c r="N610" i="2"/>
  <c r="O610" i="2"/>
  <c r="Q610" i="2"/>
  <c r="R610" i="2"/>
  <c r="S610" i="2"/>
  <c r="T610" i="2"/>
  <c r="U610" i="2"/>
  <c r="W610" i="2"/>
  <c r="X610" i="2"/>
  <c r="Y610" i="2"/>
  <c r="AA610" i="2"/>
  <c r="AB610" i="2"/>
  <c r="AC610" i="2"/>
  <c r="AD610" i="2"/>
  <c r="AE610" i="2"/>
  <c r="AF610" i="2"/>
  <c r="AG610" i="2"/>
  <c r="AH610" i="2"/>
  <c r="AI610" i="2"/>
  <c r="AJ610" i="2"/>
  <c r="AK610" i="2"/>
  <c r="AL610" i="2"/>
  <c r="AM610" i="2"/>
  <c r="AN610" i="2"/>
  <c r="AO610" i="2"/>
  <c r="AP610" i="2"/>
  <c r="AQ610" i="2"/>
  <c r="AR610" i="2"/>
  <c r="AS610" i="2"/>
  <c r="AT610" i="2"/>
  <c r="AU610" i="2"/>
  <c r="AV610" i="2"/>
  <c r="AX610" i="2"/>
  <c r="AY610" i="2"/>
  <c r="AZ610" i="2"/>
  <c r="BA610" i="2"/>
  <c r="BB610" i="2"/>
  <c r="BC610" i="2"/>
  <c r="BD610" i="2"/>
  <c r="BE610" i="2"/>
  <c r="BF610" i="2"/>
  <c r="BG610" i="2"/>
  <c r="BH610" i="2"/>
  <c r="BI610" i="2"/>
  <c r="BJ610" i="2"/>
  <c r="BK610" i="2"/>
  <c r="BL610" i="2"/>
  <c r="BM610" i="2"/>
  <c r="BN610" i="2"/>
  <c r="BO610" i="2"/>
  <c r="BP610" i="2"/>
  <c r="BQ610" i="2"/>
  <c r="BR610" i="2"/>
  <c r="BS610" i="2"/>
  <c r="BT610" i="2"/>
  <c r="BU610" i="2"/>
  <c r="BV610" i="2"/>
  <c r="BW610" i="2"/>
  <c r="BX610" i="2"/>
  <c r="BY610" i="2"/>
  <c r="BZ610" i="2"/>
  <c r="CA610" i="2"/>
  <c r="CB610" i="2"/>
  <c r="CC610" i="2"/>
  <c r="CD610" i="2"/>
  <c r="CE610" i="2"/>
  <c r="CF610" i="2"/>
  <c r="CG610" i="2"/>
  <c r="CH610" i="2"/>
  <c r="CI610" i="2"/>
  <c r="CJ610" i="2"/>
  <c r="CK610" i="2"/>
  <c r="CL610" i="2"/>
  <c r="CM610" i="2"/>
  <c r="CN610" i="2"/>
  <c r="CO610" i="2"/>
  <c r="CP610" i="2"/>
  <c r="A611" i="2"/>
  <c r="B611" i="2"/>
  <c r="C611" i="2"/>
  <c r="D611" i="2"/>
  <c r="E611" i="2"/>
  <c r="F611" i="2"/>
  <c r="G611" i="2"/>
  <c r="H611" i="2"/>
  <c r="I611" i="2"/>
  <c r="J611" i="2"/>
  <c r="K611" i="2"/>
  <c r="L611" i="2"/>
  <c r="M611" i="2"/>
  <c r="N611" i="2"/>
  <c r="O611" i="2"/>
  <c r="Q611" i="2"/>
  <c r="R611" i="2"/>
  <c r="S611" i="2"/>
  <c r="T611" i="2"/>
  <c r="U611" i="2"/>
  <c r="W611" i="2"/>
  <c r="X611" i="2"/>
  <c r="Y611" i="2"/>
  <c r="AA611" i="2"/>
  <c r="AB611" i="2"/>
  <c r="AC611" i="2"/>
  <c r="AD611" i="2"/>
  <c r="AE611" i="2"/>
  <c r="AF611" i="2"/>
  <c r="AG611" i="2"/>
  <c r="AH611" i="2"/>
  <c r="AI611" i="2"/>
  <c r="AJ611" i="2"/>
  <c r="AK611" i="2"/>
  <c r="AL611" i="2"/>
  <c r="AM611" i="2"/>
  <c r="AN611" i="2"/>
  <c r="AO611" i="2"/>
  <c r="AP611" i="2"/>
  <c r="AQ611" i="2"/>
  <c r="AR611" i="2"/>
  <c r="AS611" i="2"/>
  <c r="AT611" i="2"/>
  <c r="AU611" i="2"/>
  <c r="AV611" i="2"/>
  <c r="AX611" i="2"/>
  <c r="AY611" i="2"/>
  <c r="AZ611" i="2"/>
  <c r="BA611" i="2"/>
  <c r="BB611" i="2"/>
  <c r="BC611" i="2"/>
  <c r="BD611" i="2"/>
  <c r="BE611" i="2"/>
  <c r="BF611" i="2"/>
  <c r="BG611" i="2"/>
  <c r="BH611" i="2"/>
  <c r="BI611" i="2"/>
  <c r="BJ611" i="2"/>
  <c r="BK611" i="2"/>
  <c r="BL611" i="2"/>
  <c r="BM611" i="2"/>
  <c r="BN611" i="2"/>
  <c r="BO611" i="2"/>
  <c r="BP611" i="2"/>
  <c r="BQ611" i="2"/>
  <c r="BR611" i="2"/>
  <c r="BS611" i="2"/>
  <c r="BT611" i="2"/>
  <c r="BU611" i="2"/>
  <c r="BV611" i="2"/>
  <c r="BW611" i="2"/>
  <c r="BX611" i="2"/>
  <c r="BY611" i="2"/>
  <c r="BZ611" i="2"/>
  <c r="CA611" i="2"/>
  <c r="CB611" i="2"/>
  <c r="CC611" i="2"/>
  <c r="CD611" i="2"/>
  <c r="CE611" i="2"/>
  <c r="CF611" i="2"/>
  <c r="CG611" i="2"/>
  <c r="CH611" i="2"/>
  <c r="CI611" i="2"/>
  <c r="CJ611" i="2"/>
  <c r="CK611" i="2"/>
  <c r="CL611" i="2"/>
  <c r="CM611" i="2"/>
  <c r="CN611" i="2"/>
  <c r="CO611" i="2"/>
  <c r="CP611" i="2"/>
  <c r="A612" i="2"/>
  <c r="B612" i="2"/>
  <c r="C612" i="2"/>
  <c r="D612" i="2"/>
  <c r="E612" i="2"/>
  <c r="F612" i="2"/>
  <c r="G612" i="2"/>
  <c r="H612" i="2"/>
  <c r="I612" i="2"/>
  <c r="J612" i="2"/>
  <c r="K612" i="2"/>
  <c r="L612" i="2"/>
  <c r="M612" i="2"/>
  <c r="N612" i="2"/>
  <c r="O612" i="2"/>
  <c r="Q612" i="2"/>
  <c r="R612" i="2"/>
  <c r="S612" i="2"/>
  <c r="T612" i="2"/>
  <c r="U612" i="2"/>
  <c r="W612" i="2"/>
  <c r="X612" i="2"/>
  <c r="Y612" i="2"/>
  <c r="AA612" i="2"/>
  <c r="AB612" i="2"/>
  <c r="AC612" i="2"/>
  <c r="AD612" i="2"/>
  <c r="AE612" i="2"/>
  <c r="AF612" i="2"/>
  <c r="AG612" i="2"/>
  <c r="AH612" i="2"/>
  <c r="AI612" i="2"/>
  <c r="AJ612" i="2"/>
  <c r="AK612" i="2"/>
  <c r="AL612" i="2"/>
  <c r="AM612" i="2"/>
  <c r="AN612" i="2"/>
  <c r="AO612" i="2"/>
  <c r="AP612" i="2"/>
  <c r="AQ612" i="2"/>
  <c r="AR612" i="2"/>
  <c r="AS612" i="2"/>
  <c r="AT612" i="2"/>
  <c r="AU612" i="2"/>
  <c r="AV612" i="2"/>
  <c r="AX612" i="2"/>
  <c r="AY612" i="2"/>
  <c r="AZ612" i="2"/>
  <c r="BA612" i="2"/>
  <c r="BB612" i="2"/>
  <c r="BC612" i="2"/>
  <c r="BD612" i="2"/>
  <c r="BE612" i="2"/>
  <c r="BF612" i="2"/>
  <c r="BG612" i="2"/>
  <c r="BH612" i="2"/>
  <c r="BI612" i="2"/>
  <c r="BJ612" i="2"/>
  <c r="BK612" i="2"/>
  <c r="BL612" i="2"/>
  <c r="BM612" i="2"/>
  <c r="BN612" i="2"/>
  <c r="BO612" i="2"/>
  <c r="BP612" i="2"/>
  <c r="BQ612" i="2"/>
  <c r="BR612" i="2"/>
  <c r="BS612" i="2"/>
  <c r="BT612" i="2"/>
  <c r="BU612" i="2"/>
  <c r="BV612" i="2"/>
  <c r="BW612" i="2"/>
  <c r="BX612" i="2"/>
  <c r="BY612" i="2"/>
  <c r="BZ612" i="2"/>
  <c r="CA612" i="2"/>
  <c r="CB612" i="2"/>
  <c r="CC612" i="2"/>
  <c r="CD612" i="2"/>
  <c r="CE612" i="2"/>
  <c r="CF612" i="2"/>
  <c r="CG612" i="2"/>
  <c r="CH612" i="2"/>
  <c r="CI612" i="2"/>
  <c r="CJ612" i="2"/>
  <c r="CK612" i="2"/>
  <c r="CL612" i="2"/>
  <c r="CM612" i="2"/>
  <c r="CN612" i="2"/>
  <c r="CO612" i="2"/>
  <c r="CP612" i="2"/>
  <c r="A613" i="2"/>
  <c r="B613" i="2"/>
  <c r="C613" i="2"/>
  <c r="D613" i="2"/>
  <c r="E613" i="2"/>
  <c r="F613" i="2"/>
  <c r="G613" i="2"/>
  <c r="H613" i="2"/>
  <c r="I613" i="2"/>
  <c r="J613" i="2"/>
  <c r="K613" i="2"/>
  <c r="L613" i="2"/>
  <c r="M613" i="2"/>
  <c r="N613" i="2"/>
  <c r="O613" i="2"/>
  <c r="Q613" i="2"/>
  <c r="R613" i="2"/>
  <c r="S613" i="2"/>
  <c r="T613" i="2"/>
  <c r="U613" i="2"/>
  <c r="W613" i="2"/>
  <c r="X613" i="2"/>
  <c r="Y613" i="2"/>
  <c r="AA613" i="2"/>
  <c r="AB613" i="2"/>
  <c r="AC613" i="2"/>
  <c r="AD613" i="2"/>
  <c r="AE613" i="2"/>
  <c r="AF613" i="2"/>
  <c r="AG613" i="2"/>
  <c r="AH613" i="2"/>
  <c r="AI613" i="2"/>
  <c r="AJ613" i="2"/>
  <c r="AK613" i="2"/>
  <c r="AL613" i="2"/>
  <c r="AM613" i="2"/>
  <c r="AN613" i="2"/>
  <c r="AO613" i="2"/>
  <c r="AP613" i="2"/>
  <c r="AQ613" i="2"/>
  <c r="AR613" i="2"/>
  <c r="AS613" i="2"/>
  <c r="AT613" i="2"/>
  <c r="AU613" i="2"/>
  <c r="AV613" i="2"/>
  <c r="AX613" i="2"/>
  <c r="AY613" i="2"/>
  <c r="AZ613" i="2"/>
  <c r="BA613" i="2"/>
  <c r="BB613" i="2"/>
  <c r="BC613" i="2"/>
  <c r="BD613" i="2"/>
  <c r="BE613" i="2"/>
  <c r="BF613" i="2"/>
  <c r="BG613" i="2"/>
  <c r="BH613" i="2"/>
  <c r="BI613" i="2"/>
  <c r="BJ613" i="2"/>
  <c r="BK613" i="2"/>
  <c r="BL613" i="2"/>
  <c r="BM613" i="2"/>
  <c r="BN613" i="2"/>
  <c r="BO613" i="2"/>
  <c r="BP613" i="2"/>
  <c r="BQ613" i="2"/>
  <c r="BR613" i="2"/>
  <c r="BS613" i="2"/>
  <c r="BT613" i="2"/>
  <c r="BU613" i="2"/>
  <c r="BV613" i="2"/>
  <c r="BW613" i="2"/>
  <c r="BX613" i="2"/>
  <c r="BY613" i="2"/>
  <c r="BZ613" i="2"/>
  <c r="CA613" i="2"/>
  <c r="CB613" i="2"/>
  <c r="CC613" i="2"/>
  <c r="CD613" i="2"/>
  <c r="CE613" i="2"/>
  <c r="CF613" i="2"/>
  <c r="CG613" i="2"/>
  <c r="CH613" i="2"/>
  <c r="CI613" i="2"/>
  <c r="CJ613" i="2"/>
  <c r="CK613" i="2"/>
  <c r="CL613" i="2"/>
  <c r="CM613" i="2"/>
  <c r="CN613" i="2"/>
  <c r="CO613" i="2"/>
  <c r="CP613" i="2"/>
  <c r="A614" i="2"/>
  <c r="B614" i="2"/>
  <c r="C614" i="2"/>
  <c r="D614" i="2"/>
  <c r="E614" i="2"/>
  <c r="F614" i="2"/>
  <c r="G614" i="2"/>
  <c r="H614" i="2"/>
  <c r="I614" i="2"/>
  <c r="J614" i="2"/>
  <c r="K614" i="2"/>
  <c r="L614" i="2"/>
  <c r="M614" i="2"/>
  <c r="N614" i="2"/>
  <c r="O614" i="2"/>
  <c r="Q614" i="2"/>
  <c r="R614" i="2"/>
  <c r="S614" i="2"/>
  <c r="T614" i="2"/>
  <c r="U614" i="2"/>
  <c r="W614" i="2"/>
  <c r="X614" i="2"/>
  <c r="Y614" i="2"/>
  <c r="AA614" i="2"/>
  <c r="AB614" i="2"/>
  <c r="AC614" i="2"/>
  <c r="AD614" i="2"/>
  <c r="AE614" i="2"/>
  <c r="AF614" i="2"/>
  <c r="AG614" i="2"/>
  <c r="AH614" i="2"/>
  <c r="AI614" i="2"/>
  <c r="AJ614" i="2"/>
  <c r="AK614" i="2"/>
  <c r="AL614" i="2"/>
  <c r="AM614" i="2"/>
  <c r="AN614" i="2"/>
  <c r="AO614" i="2"/>
  <c r="AP614" i="2"/>
  <c r="AQ614" i="2"/>
  <c r="AR614" i="2"/>
  <c r="AS614" i="2"/>
  <c r="AT614" i="2"/>
  <c r="AU614" i="2"/>
  <c r="AV614" i="2"/>
  <c r="AX614" i="2"/>
  <c r="AY614" i="2"/>
  <c r="AZ614" i="2"/>
  <c r="BA614" i="2"/>
  <c r="BB614" i="2"/>
  <c r="BC614" i="2"/>
  <c r="BD614" i="2"/>
  <c r="BE614" i="2"/>
  <c r="BF614" i="2"/>
  <c r="BG614" i="2"/>
  <c r="BH614" i="2"/>
  <c r="BI614" i="2"/>
  <c r="BJ614" i="2"/>
  <c r="BK614" i="2"/>
  <c r="BL614" i="2"/>
  <c r="BM614" i="2"/>
  <c r="BN614" i="2"/>
  <c r="BO614" i="2"/>
  <c r="BP614" i="2"/>
  <c r="BQ614" i="2"/>
  <c r="BR614" i="2"/>
  <c r="BS614" i="2"/>
  <c r="BT614" i="2"/>
  <c r="BU614" i="2"/>
  <c r="BV614" i="2"/>
  <c r="BW614" i="2"/>
  <c r="BX614" i="2"/>
  <c r="BY614" i="2"/>
  <c r="BZ614" i="2"/>
  <c r="CA614" i="2"/>
  <c r="CB614" i="2"/>
  <c r="CC614" i="2"/>
  <c r="CD614" i="2"/>
  <c r="CE614" i="2"/>
  <c r="CF614" i="2"/>
  <c r="CG614" i="2"/>
  <c r="CH614" i="2"/>
  <c r="CI614" i="2"/>
  <c r="CJ614" i="2"/>
  <c r="CK614" i="2"/>
  <c r="CL614" i="2"/>
  <c r="CM614" i="2"/>
  <c r="CN614" i="2"/>
  <c r="CO614" i="2"/>
  <c r="CP614" i="2"/>
  <c r="A615" i="2"/>
  <c r="B615" i="2"/>
  <c r="C615" i="2"/>
  <c r="D615" i="2"/>
  <c r="E615" i="2"/>
  <c r="F615" i="2"/>
  <c r="G615" i="2"/>
  <c r="H615" i="2"/>
  <c r="I615" i="2"/>
  <c r="J615" i="2"/>
  <c r="K615" i="2"/>
  <c r="L615" i="2"/>
  <c r="M615" i="2"/>
  <c r="N615" i="2"/>
  <c r="O615" i="2"/>
  <c r="Q615" i="2"/>
  <c r="R615" i="2"/>
  <c r="S615" i="2"/>
  <c r="T615" i="2"/>
  <c r="U615" i="2"/>
  <c r="W615" i="2"/>
  <c r="X615" i="2"/>
  <c r="Y615" i="2"/>
  <c r="AA615" i="2"/>
  <c r="AB615" i="2"/>
  <c r="AC615" i="2"/>
  <c r="AD615" i="2"/>
  <c r="AE615" i="2"/>
  <c r="AF615" i="2"/>
  <c r="AG615" i="2"/>
  <c r="AH615" i="2"/>
  <c r="AI615" i="2"/>
  <c r="AJ615" i="2"/>
  <c r="AK615" i="2"/>
  <c r="AL615" i="2"/>
  <c r="AM615" i="2"/>
  <c r="AN615" i="2"/>
  <c r="AO615" i="2"/>
  <c r="AP615" i="2"/>
  <c r="AQ615" i="2"/>
  <c r="AR615" i="2"/>
  <c r="AS615" i="2"/>
  <c r="AT615" i="2"/>
  <c r="AU615" i="2"/>
  <c r="AV615" i="2"/>
  <c r="AX615" i="2"/>
  <c r="AY615" i="2"/>
  <c r="AZ615" i="2"/>
  <c r="BA615" i="2"/>
  <c r="BB615" i="2"/>
  <c r="BC615" i="2"/>
  <c r="BD615" i="2"/>
  <c r="BE615" i="2"/>
  <c r="BF615" i="2"/>
  <c r="BG615" i="2"/>
  <c r="BH615" i="2"/>
  <c r="BI615" i="2"/>
  <c r="BJ615" i="2"/>
  <c r="BK615" i="2"/>
  <c r="BL615" i="2"/>
  <c r="BM615" i="2"/>
  <c r="BN615" i="2"/>
  <c r="BO615" i="2"/>
  <c r="BP615" i="2"/>
  <c r="BQ615" i="2"/>
  <c r="BR615" i="2"/>
  <c r="BS615" i="2"/>
  <c r="BT615" i="2"/>
  <c r="BU615" i="2"/>
  <c r="BV615" i="2"/>
  <c r="BW615" i="2"/>
  <c r="BX615" i="2"/>
  <c r="BY615" i="2"/>
  <c r="BZ615" i="2"/>
  <c r="CA615" i="2"/>
  <c r="CB615" i="2"/>
  <c r="CC615" i="2"/>
  <c r="CD615" i="2"/>
  <c r="CE615" i="2"/>
  <c r="CF615" i="2"/>
  <c r="CG615" i="2"/>
  <c r="CH615" i="2"/>
  <c r="CI615" i="2"/>
  <c r="CJ615" i="2"/>
  <c r="CK615" i="2"/>
  <c r="CL615" i="2"/>
  <c r="CM615" i="2"/>
  <c r="CN615" i="2"/>
  <c r="CO615" i="2"/>
  <c r="CP615" i="2"/>
  <c r="A616" i="2"/>
  <c r="B616" i="2"/>
  <c r="C616" i="2"/>
  <c r="D616" i="2"/>
  <c r="E616" i="2"/>
  <c r="F616" i="2"/>
  <c r="G616" i="2"/>
  <c r="H616" i="2"/>
  <c r="I616" i="2"/>
  <c r="J616" i="2"/>
  <c r="K616" i="2"/>
  <c r="L616" i="2"/>
  <c r="M616" i="2"/>
  <c r="N616" i="2"/>
  <c r="O616" i="2"/>
  <c r="Q616" i="2"/>
  <c r="R616" i="2"/>
  <c r="S616" i="2"/>
  <c r="T616" i="2"/>
  <c r="U616" i="2"/>
  <c r="W616" i="2"/>
  <c r="X616" i="2"/>
  <c r="Y616" i="2"/>
  <c r="AA616" i="2"/>
  <c r="AB616" i="2"/>
  <c r="AC616" i="2"/>
  <c r="AD616" i="2"/>
  <c r="AE616" i="2"/>
  <c r="AF616" i="2"/>
  <c r="AG616" i="2"/>
  <c r="AH616" i="2"/>
  <c r="AI616" i="2"/>
  <c r="AJ616" i="2"/>
  <c r="AK616" i="2"/>
  <c r="AL616" i="2"/>
  <c r="AM616" i="2"/>
  <c r="AN616" i="2"/>
  <c r="AO616" i="2"/>
  <c r="AP616" i="2"/>
  <c r="AQ616" i="2"/>
  <c r="AR616" i="2"/>
  <c r="AS616" i="2"/>
  <c r="AT616" i="2"/>
  <c r="AU616" i="2"/>
  <c r="AV616" i="2"/>
  <c r="AX616" i="2"/>
  <c r="AY616" i="2"/>
  <c r="AZ616" i="2"/>
  <c r="BA616" i="2"/>
  <c r="BB616" i="2"/>
  <c r="BC616" i="2"/>
  <c r="BD616" i="2"/>
  <c r="BE616" i="2"/>
  <c r="BF616" i="2"/>
  <c r="BG616" i="2"/>
  <c r="BH616" i="2"/>
  <c r="BI616" i="2"/>
  <c r="BJ616" i="2"/>
  <c r="BK616" i="2"/>
  <c r="BL616" i="2"/>
  <c r="BM616" i="2"/>
  <c r="BN616" i="2"/>
  <c r="BO616" i="2"/>
  <c r="BP616" i="2"/>
  <c r="BQ616" i="2"/>
  <c r="BR616" i="2"/>
  <c r="BS616" i="2"/>
  <c r="BT616" i="2"/>
  <c r="BU616" i="2"/>
  <c r="BV616" i="2"/>
  <c r="BW616" i="2"/>
  <c r="BX616" i="2"/>
  <c r="BY616" i="2"/>
  <c r="BZ616" i="2"/>
  <c r="CA616" i="2"/>
  <c r="CB616" i="2"/>
  <c r="CC616" i="2"/>
  <c r="CD616" i="2"/>
  <c r="CE616" i="2"/>
  <c r="CF616" i="2"/>
  <c r="CG616" i="2"/>
  <c r="CH616" i="2"/>
  <c r="CI616" i="2"/>
  <c r="CJ616" i="2"/>
  <c r="CK616" i="2"/>
  <c r="CL616" i="2"/>
  <c r="CM616" i="2"/>
  <c r="CN616" i="2"/>
  <c r="CO616" i="2"/>
  <c r="CP616" i="2"/>
  <c r="A617" i="2"/>
  <c r="B617" i="2"/>
  <c r="C617" i="2"/>
  <c r="D617" i="2"/>
  <c r="E617" i="2"/>
  <c r="F617" i="2"/>
  <c r="G617" i="2"/>
  <c r="H617" i="2"/>
  <c r="I617" i="2"/>
  <c r="J617" i="2"/>
  <c r="K617" i="2"/>
  <c r="L617" i="2"/>
  <c r="M617" i="2"/>
  <c r="N617" i="2"/>
  <c r="O617" i="2"/>
  <c r="Q617" i="2"/>
  <c r="R617" i="2"/>
  <c r="S617" i="2"/>
  <c r="T617" i="2"/>
  <c r="U617" i="2"/>
  <c r="W617" i="2"/>
  <c r="X617" i="2"/>
  <c r="Y617" i="2"/>
  <c r="AA617" i="2"/>
  <c r="AB617" i="2"/>
  <c r="AC617" i="2"/>
  <c r="AD617" i="2"/>
  <c r="AE617" i="2"/>
  <c r="AF617" i="2"/>
  <c r="AG617" i="2"/>
  <c r="AH617" i="2"/>
  <c r="AI617" i="2"/>
  <c r="AJ617" i="2"/>
  <c r="AK617" i="2"/>
  <c r="AL617" i="2"/>
  <c r="AM617" i="2"/>
  <c r="AN617" i="2"/>
  <c r="AO617" i="2"/>
  <c r="AP617" i="2"/>
  <c r="AQ617" i="2"/>
  <c r="AR617" i="2"/>
  <c r="AS617" i="2"/>
  <c r="AT617" i="2"/>
  <c r="AU617" i="2"/>
  <c r="AV617" i="2"/>
  <c r="AX617" i="2"/>
  <c r="AY617" i="2"/>
  <c r="AZ617" i="2"/>
  <c r="BA617" i="2"/>
  <c r="BB617" i="2"/>
  <c r="BC617" i="2"/>
  <c r="BD617" i="2"/>
  <c r="BE617" i="2"/>
  <c r="BF617" i="2"/>
  <c r="BG617" i="2"/>
  <c r="BH617" i="2"/>
  <c r="BI617" i="2"/>
  <c r="BJ617" i="2"/>
  <c r="BK617" i="2"/>
  <c r="BL617" i="2"/>
  <c r="BM617" i="2"/>
  <c r="BN617" i="2"/>
  <c r="BO617" i="2"/>
  <c r="BP617" i="2"/>
  <c r="BQ617" i="2"/>
  <c r="BR617" i="2"/>
  <c r="BS617" i="2"/>
  <c r="BT617" i="2"/>
  <c r="BU617" i="2"/>
  <c r="BV617" i="2"/>
  <c r="BW617" i="2"/>
  <c r="BX617" i="2"/>
  <c r="BY617" i="2"/>
  <c r="BZ617" i="2"/>
  <c r="CA617" i="2"/>
  <c r="CB617" i="2"/>
  <c r="CC617" i="2"/>
  <c r="CD617" i="2"/>
  <c r="CE617" i="2"/>
  <c r="CF617" i="2"/>
  <c r="CG617" i="2"/>
  <c r="CH617" i="2"/>
  <c r="CI617" i="2"/>
  <c r="CJ617" i="2"/>
  <c r="CK617" i="2"/>
  <c r="CL617" i="2"/>
  <c r="CM617" i="2"/>
  <c r="CN617" i="2"/>
  <c r="CO617" i="2"/>
  <c r="CP617" i="2"/>
  <c r="A618" i="2"/>
  <c r="B618" i="2"/>
  <c r="C618" i="2"/>
  <c r="D618" i="2"/>
  <c r="E618" i="2"/>
  <c r="F618" i="2"/>
  <c r="G618" i="2"/>
  <c r="H618" i="2"/>
  <c r="I618" i="2"/>
  <c r="J618" i="2"/>
  <c r="K618" i="2"/>
  <c r="L618" i="2"/>
  <c r="M618" i="2"/>
  <c r="N618" i="2"/>
  <c r="O618" i="2"/>
  <c r="Q618" i="2"/>
  <c r="R618" i="2"/>
  <c r="S618" i="2"/>
  <c r="T618" i="2"/>
  <c r="U618" i="2"/>
  <c r="W618" i="2"/>
  <c r="X618" i="2"/>
  <c r="Y618" i="2"/>
  <c r="AA618" i="2"/>
  <c r="AB618" i="2"/>
  <c r="AC618" i="2"/>
  <c r="AD618" i="2"/>
  <c r="AE618" i="2"/>
  <c r="AF618" i="2"/>
  <c r="AG618" i="2"/>
  <c r="AH618" i="2"/>
  <c r="AI618" i="2"/>
  <c r="AJ618" i="2"/>
  <c r="AK618" i="2"/>
  <c r="AL618" i="2"/>
  <c r="AM618" i="2"/>
  <c r="AN618" i="2"/>
  <c r="AO618" i="2"/>
  <c r="AP618" i="2"/>
  <c r="AQ618" i="2"/>
  <c r="AR618" i="2"/>
  <c r="AS618" i="2"/>
  <c r="AT618" i="2"/>
  <c r="AU618" i="2"/>
  <c r="AV618" i="2"/>
  <c r="AX618" i="2"/>
  <c r="AY618" i="2"/>
  <c r="AZ618" i="2"/>
  <c r="BA618" i="2"/>
  <c r="BB618" i="2"/>
  <c r="BC618" i="2"/>
  <c r="BD618" i="2"/>
  <c r="BE618" i="2"/>
  <c r="BF618" i="2"/>
  <c r="BG618" i="2"/>
  <c r="BH618" i="2"/>
  <c r="BI618" i="2"/>
  <c r="BJ618" i="2"/>
  <c r="BK618" i="2"/>
  <c r="BL618" i="2"/>
  <c r="BM618" i="2"/>
  <c r="BN618" i="2"/>
  <c r="BO618" i="2"/>
  <c r="BP618" i="2"/>
  <c r="BQ618" i="2"/>
  <c r="BR618" i="2"/>
  <c r="BS618" i="2"/>
  <c r="BT618" i="2"/>
  <c r="BU618" i="2"/>
  <c r="BV618" i="2"/>
  <c r="BW618" i="2"/>
  <c r="BX618" i="2"/>
  <c r="BY618" i="2"/>
  <c r="BZ618" i="2"/>
  <c r="CA618" i="2"/>
  <c r="CB618" i="2"/>
  <c r="CC618" i="2"/>
  <c r="CD618" i="2"/>
  <c r="CE618" i="2"/>
  <c r="CF618" i="2"/>
  <c r="CG618" i="2"/>
  <c r="CH618" i="2"/>
  <c r="CI618" i="2"/>
  <c r="CJ618" i="2"/>
  <c r="CK618" i="2"/>
  <c r="CL618" i="2"/>
  <c r="CM618" i="2"/>
  <c r="CN618" i="2"/>
  <c r="CO618" i="2"/>
  <c r="CP618" i="2"/>
  <c r="A619" i="2"/>
  <c r="B619" i="2"/>
  <c r="C619" i="2"/>
  <c r="D619" i="2"/>
  <c r="E619" i="2"/>
  <c r="F619" i="2"/>
  <c r="G619" i="2"/>
  <c r="H619" i="2"/>
  <c r="I619" i="2"/>
  <c r="J619" i="2"/>
  <c r="K619" i="2"/>
  <c r="L619" i="2"/>
  <c r="M619" i="2"/>
  <c r="N619" i="2"/>
  <c r="O619" i="2"/>
  <c r="Q619" i="2"/>
  <c r="R619" i="2"/>
  <c r="S619" i="2"/>
  <c r="T619" i="2"/>
  <c r="U619" i="2"/>
  <c r="W619" i="2"/>
  <c r="X619" i="2"/>
  <c r="Y619" i="2"/>
  <c r="AA619" i="2"/>
  <c r="AB619" i="2"/>
  <c r="AC619" i="2"/>
  <c r="AD619" i="2"/>
  <c r="AE619" i="2"/>
  <c r="AF619" i="2"/>
  <c r="AG619" i="2"/>
  <c r="AH619" i="2"/>
  <c r="AI619" i="2"/>
  <c r="AJ619" i="2"/>
  <c r="AK619" i="2"/>
  <c r="AL619" i="2"/>
  <c r="AM619" i="2"/>
  <c r="AN619" i="2"/>
  <c r="AO619" i="2"/>
  <c r="AP619" i="2"/>
  <c r="AQ619" i="2"/>
  <c r="AR619" i="2"/>
  <c r="AS619" i="2"/>
  <c r="AT619" i="2"/>
  <c r="AU619" i="2"/>
  <c r="AV619" i="2"/>
  <c r="AX619" i="2"/>
  <c r="AY619" i="2"/>
  <c r="AZ619" i="2"/>
  <c r="BA619" i="2"/>
  <c r="BB619" i="2"/>
  <c r="BC619" i="2"/>
  <c r="BD619" i="2"/>
  <c r="BE619" i="2"/>
  <c r="BF619" i="2"/>
  <c r="BG619" i="2"/>
  <c r="BH619" i="2"/>
  <c r="BI619" i="2"/>
  <c r="BJ619" i="2"/>
  <c r="BK619" i="2"/>
  <c r="BL619" i="2"/>
  <c r="BM619" i="2"/>
  <c r="BN619" i="2"/>
  <c r="BO619" i="2"/>
  <c r="BP619" i="2"/>
  <c r="BQ619" i="2"/>
  <c r="BR619" i="2"/>
  <c r="BS619" i="2"/>
  <c r="BT619" i="2"/>
  <c r="BU619" i="2"/>
  <c r="BV619" i="2"/>
  <c r="BW619" i="2"/>
  <c r="BX619" i="2"/>
  <c r="BY619" i="2"/>
  <c r="BZ619" i="2"/>
  <c r="CA619" i="2"/>
  <c r="CB619" i="2"/>
  <c r="CC619" i="2"/>
  <c r="CD619" i="2"/>
  <c r="CE619" i="2"/>
  <c r="CF619" i="2"/>
  <c r="CG619" i="2"/>
  <c r="CH619" i="2"/>
  <c r="CI619" i="2"/>
  <c r="CJ619" i="2"/>
  <c r="CK619" i="2"/>
  <c r="CL619" i="2"/>
  <c r="CM619" i="2"/>
  <c r="CN619" i="2"/>
  <c r="CO619" i="2"/>
  <c r="CP619" i="2"/>
  <c r="A620" i="2"/>
  <c r="B620" i="2"/>
  <c r="C620" i="2"/>
  <c r="D620" i="2"/>
  <c r="E620" i="2"/>
  <c r="F620" i="2"/>
  <c r="G620" i="2"/>
  <c r="H620" i="2"/>
  <c r="I620" i="2"/>
  <c r="J620" i="2"/>
  <c r="K620" i="2"/>
  <c r="L620" i="2"/>
  <c r="M620" i="2"/>
  <c r="N620" i="2"/>
  <c r="O620" i="2"/>
  <c r="Q620" i="2"/>
  <c r="R620" i="2"/>
  <c r="S620" i="2"/>
  <c r="T620" i="2"/>
  <c r="U620" i="2"/>
  <c r="W620" i="2"/>
  <c r="X620" i="2"/>
  <c r="Y620" i="2"/>
  <c r="AA620" i="2"/>
  <c r="AB620" i="2"/>
  <c r="AC620" i="2"/>
  <c r="AD620" i="2"/>
  <c r="AE620" i="2"/>
  <c r="AF620" i="2"/>
  <c r="AG620" i="2"/>
  <c r="AH620" i="2"/>
  <c r="AI620" i="2"/>
  <c r="AJ620" i="2"/>
  <c r="AK620" i="2"/>
  <c r="AL620" i="2"/>
  <c r="AM620" i="2"/>
  <c r="AN620" i="2"/>
  <c r="AO620" i="2"/>
  <c r="AP620" i="2"/>
  <c r="AQ620" i="2"/>
  <c r="AR620" i="2"/>
  <c r="AS620" i="2"/>
  <c r="AT620" i="2"/>
  <c r="AU620" i="2"/>
  <c r="AV620" i="2"/>
  <c r="AX620" i="2"/>
  <c r="AY620" i="2"/>
  <c r="AZ620" i="2"/>
  <c r="BA620" i="2"/>
  <c r="BB620" i="2"/>
  <c r="BC620" i="2"/>
  <c r="BD620" i="2"/>
  <c r="BE620" i="2"/>
  <c r="BF620" i="2"/>
  <c r="BG620" i="2"/>
  <c r="BH620" i="2"/>
  <c r="BI620" i="2"/>
  <c r="BJ620" i="2"/>
  <c r="BK620" i="2"/>
  <c r="BL620" i="2"/>
  <c r="BM620" i="2"/>
  <c r="BN620" i="2"/>
  <c r="BO620" i="2"/>
  <c r="BP620" i="2"/>
  <c r="BQ620" i="2"/>
  <c r="BR620" i="2"/>
  <c r="BS620" i="2"/>
  <c r="BT620" i="2"/>
  <c r="BU620" i="2"/>
  <c r="BV620" i="2"/>
  <c r="BW620" i="2"/>
  <c r="BX620" i="2"/>
  <c r="BY620" i="2"/>
  <c r="BZ620" i="2"/>
  <c r="CA620" i="2"/>
  <c r="CB620" i="2"/>
  <c r="CC620" i="2"/>
  <c r="CD620" i="2"/>
  <c r="CE620" i="2"/>
  <c r="CF620" i="2"/>
  <c r="CG620" i="2"/>
  <c r="CH620" i="2"/>
  <c r="CI620" i="2"/>
  <c r="CJ620" i="2"/>
  <c r="CK620" i="2"/>
  <c r="CL620" i="2"/>
  <c r="CM620" i="2"/>
  <c r="CN620" i="2"/>
  <c r="CO620" i="2"/>
  <c r="CP620" i="2"/>
  <c r="A621" i="2"/>
  <c r="B621" i="2"/>
  <c r="C621" i="2"/>
  <c r="D621" i="2"/>
  <c r="E621" i="2"/>
  <c r="F621" i="2"/>
  <c r="G621" i="2"/>
  <c r="H621" i="2"/>
  <c r="I621" i="2"/>
  <c r="J621" i="2"/>
  <c r="K621" i="2"/>
  <c r="L621" i="2"/>
  <c r="M621" i="2"/>
  <c r="N621" i="2"/>
  <c r="O621" i="2"/>
  <c r="Q621" i="2"/>
  <c r="R621" i="2"/>
  <c r="S621" i="2"/>
  <c r="T621" i="2"/>
  <c r="U621" i="2"/>
  <c r="W621" i="2"/>
  <c r="X621" i="2"/>
  <c r="Y621" i="2"/>
  <c r="AA621" i="2"/>
  <c r="AB621" i="2"/>
  <c r="AC621" i="2"/>
  <c r="AD621" i="2"/>
  <c r="AE621" i="2"/>
  <c r="AF621" i="2"/>
  <c r="AG621" i="2"/>
  <c r="AH621" i="2"/>
  <c r="AI621" i="2"/>
  <c r="AJ621" i="2"/>
  <c r="AK621" i="2"/>
  <c r="AL621" i="2"/>
  <c r="AM621" i="2"/>
  <c r="AN621" i="2"/>
  <c r="AO621" i="2"/>
  <c r="AP621" i="2"/>
  <c r="AQ621" i="2"/>
  <c r="AR621" i="2"/>
  <c r="AS621" i="2"/>
  <c r="AT621" i="2"/>
  <c r="AU621" i="2"/>
  <c r="AV621" i="2"/>
  <c r="AX621" i="2"/>
  <c r="AY621" i="2"/>
  <c r="AZ621" i="2"/>
  <c r="BA621" i="2"/>
  <c r="BB621" i="2"/>
  <c r="BC621" i="2"/>
  <c r="BD621" i="2"/>
  <c r="BE621" i="2"/>
  <c r="BF621" i="2"/>
  <c r="BG621" i="2"/>
  <c r="BH621" i="2"/>
  <c r="BI621" i="2"/>
  <c r="BJ621" i="2"/>
  <c r="BK621" i="2"/>
  <c r="BL621" i="2"/>
  <c r="BM621" i="2"/>
  <c r="BN621" i="2"/>
  <c r="BO621" i="2"/>
  <c r="BP621" i="2"/>
  <c r="BQ621" i="2"/>
  <c r="BR621" i="2"/>
  <c r="BS621" i="2"/>
  <c r="BT621" i="2"/>
  <c r="BU621" i="2"/>
  <c r="BV621" i="2"/>
  <c r="BW621" i="2"/>
  <c r="BX621" i="2"/>
  <c r="BY621" i="2"/>
  <c r="BZ621" i="2"/>
  <c r="CA621" i="2"/>
  <c r="CB621" i="2"/>
  <c r="CC621" i="2"/>
  <c r="CD621" i="2"/>
  <c r="CE621" i="2"/>
  <c r="CF621" i="2"/>
  <c r="CG621" i="2"/>
  <c r="CH621" i="2"/>
  <c r="CI621" i="2"/>
  <c r="CJ621" i="2"/>
  <c r="CK621" i="2"/>
  <c r="CL621" i="2"/>
  <c r="CM621" i="2"/>
  <c r="CN621" i="2"/>
  <c r="CO621" i="2"/>
  <c r="CP621" i="2"/>
  <c r="A622" i="2"/>
  <c r="B622" i="2"/>
  <c r="C622" i="2"/>
  <c r="D622" i="2"/>
  <c r="E622" i="2"/>
  <c r="F622" i="2"/>
  <c r="G622" i="2"/>
  <c r="H622" i="2"/>
  <c r="I622" i="2"/>
  <c r="J622" i="2"/>
  <c r="K622" i="2"/>
  <c r="L622" i="2"/>
  <c r="M622" i="2"/>
  <c r="N622" i="2"/>
  <c r="O622" i="2"/>
  <c r="Q622" i="2"/>
  <c r="R622" i="2"/>
  <c r="S622" i="2"/>
  <c r="T622" i="2"/>
  <c r="U622" i="2"/>
  <c r="W622" i="2"/>
  <c r="X622" i="2"/>
  <c r="Y622" i="2"/>
  <c r="AA622" i="2"/>
  <c r="AB622" i="2"/>
  <c r="AC622" i="2"/>
  <c r="AD622" i="2"/>
  <c r="AE622" i="2"/>
  <c r="AF622" i="2"/>
  <c r="AG622" i="2"/>
  <c r="AH622" i="2"/>
  <c r="AI622" i="2"/>
  <c r="AJ622" i="2"/>
  <c r="AK622" i="2"/>
  <c r="AL622" i="2"/>
  <c r="AM622" i="2"/>
  <c r="AN622" i="2"/>
  <c r="AO622" i="2"/>
  <c r="AP622" i="2"/>
  <c r="AQ622" i="2"/>
  <c r="AR622" i="2"/>
  <c r="AS622" i="2"/>
  <c r="AT622" i="2"/>
  <c r="AU622" i="2"/>
  <c r="AV622" i="2"/>
  <c r="AX622" i="2"/>
  <c r="AY622" i="2"/>
  <c r="AZ622" i="2"/>
  <c r="BA622" i="2"/>
  <c r="BB622" i="2"/>
  <c r="BC622" i="2"/>
  <c r="BD622" i="2"/>
  <c r="BE622" i="2"/>
  <c r="BF622" i="2"/>
  <c r="BG622" i="2"/>
  <c r="BH622" i="2"/>
  <c r="BI622" i="2"/>
  <c r="BJ622" i="2"/>
  <c r="BK622" i="2"/>
  <c r="BL622" i="2"/>
  <c r="BM622" i="2"/>
  <c r="BN622" i="2"/>
  <c r="BO622" i="2"/>
  <c r="BP622" i="2"/>
  <c r="BQ622" i="2"/>
  <c r="BR622" i="2"/>
  <c r="BS622" i="2"/>
  <c r="BT622" i="2"/>
  <c r="BU622" i="2"/>
  <c r="BV622" i="2"/>
  <c r="BW622" i="2"/>
  <c r="BX622" i="2"/>
  <c r="BY622" i="2"/>
  <c r="BZ622" i="2"/>
  <c r="CA622" i="2"/>
  <c r="CB622" i="2"/>
  <c r="CC622" i="2"/>
  <c r="CD622" i="2"/>
  <c r="CE622" i="2"/>
  <c r="CF622" i="2"/>
  <c r="CG622" i="2"/>
  <c r="CH622" i="2"/>
  <c r="CI622" i="2"/>
  <c r="CJ622" i="2"/>
  <c r="CK622" i="2"/>
  <c r="CL622" i="2"/>
  <c r="CM622" i="2"/>
  <c r="CN622" i="2"/>
  <c r="CO622" i="2"/>
  <c r="CP622" i="2"/>
  <c r="A623" i="2"/>
  <c r="B623" i="2"/>
  <c r="C623" i="2"/>
  <c r="D623" i="2"/>
  <c r="E623" i="2"/>
  <c r="F623" i="2"/>
  <c r="G623" i="2"/>
  <c r="H623" i="2"/>
  <c r="I623" i="2"/>
  <c r="J623" i="2"/>
  <c r="K623" i="2"/>
  <c r="L623" i="2"/>
  <c r="M623" i="2"/>
  <c r="N623" i="2"/>
  <c r="O623" i="2"/>
  <c r="Q623" i="2"/>
  <c r="R623" i="2"/>
  <c r="S623" i="2"/>
  <c r="T623" i="2"/>
  <c r="U623" i="2"/>
  <c r="W623" i="2"/>
  <c r="X623" i="2"/>
  <c r="Y623" i="2"/>
  <c r="AA623" i="2"/>
  <c r="AB623" i="2"/>
  <c r="AC623" i="2"/>
  <c r="AD623" i="2"/>
  <c r="AE623" i="2"/>
  <c r="AF623" i="2"/>
  <c r="AG623" i="2"/>
  <c r="AH623" i="2"/>
  <c r="AI623" i="2"/>
  <c r="AJ623" i="2"/>
  <c r="AK623" i="2"/>
  <c r="AL623" i="2"/>
  <c r="AM623" i="2"/>
  <c r="AN623" i="2"/>
  <c r="AO623" i="2"/>
  <c r="AP623" i="2"/>
  <c r="AQ623" i="2"/>
  <c r="AR623" i="2"/>
  <c r="AS623" i="2"/>
  <c r="AT623" i="2"/>
  <c r="AU623" i="2"/>
  <c r="AV623" i="2"/>
  <c r="AX623" i="2"/>
  <c r="AY623" i="2"/>
  <c r="AZ623" i="2"/>
  <c r="BA623" i="2"/>
  <c r="BB623" i="2"/>
  <c r="BC623" i="2"/>
  <c r="BD623" i="2"/>
  <c r="BE623" i="2"/>
  <c r="BF623" i="2"/>
  <c r="BG623" i="2"/>
  <c r="BH623" i="2"/>
  <c r="BI623" i="2"/>
  <c r="BJ623" i="2"/>
  <c r="BK623" i="2"/>
  <c r="BL623" i="2"/>
  <c r="BM623" i="2"/>
  <c r="BN623" i="2"/>
  <c r="BO623" i="2"/>
  <c r="BP623" i="2"/>
  <c r="BQ623" i="2"/>
  <c r="BR623" i="2"/>
  <c r="BS623" i="2"/>
  <c r="BT623" i="2"/>
  <c r="BU623" i="2"/>
  <c r="BV623" i="2"/>
  <c r="BW623" i="2"/>
  <c r="BX623" i="2"/>
  <c r="BY623" i="2"/>
  <c r="BZ623" i="2"/>
  <c r="CA623" i="2"/>
  <c r="CB623" i="2"/>
  <c r="CC623" i="2"/>
  <c r="CD623" i="2"/>
  <c r="CE623" i="2"/>
  <c r="CF623" i="2"/>
  <c r="CG623" i="2"/>
  <c r="CH623" i="2"/>
  <c r="CI623" i="2"/>
  <c r="CJ623" i="2"/>
  <c r="CK623" i="2"/>
  <c r="CL623" i="2"/>
  <c r="CM623" i="2"/>
  <c r="CN623" i="2"/>
  <c r="CO623" i="2"/>
  <c r="CP623" i="2"/>
  <c r="A624" i="2"/>
  <c r="B624" i="2"/>
  <c r="C624" i="2"/>
  <c r="D624" i="2"/>
  <c r="E624" i="2"/>
  <c r="F624" i="2"/>
  <c r="G624" i="2"/>
  <c r="H624" i="2"/>
  <c r="I624" i="2"/>
  <c r="J624" i="2"/>
  <c r="K624" i="2"/>
  <c r="L624" i="2"/>
  <c r="M624" i="2"/>
  <c r="N624" i="2"/>
  <c r="O624" i="2"/>
  <c r="Q624" i="2"/>
  <c r="R624" i="2"/>
  <c r="S624" i="2"/>
  <c r="T624" i="2"/>
  <c r="U624" i="2"/>
  <c r="W624" i="2"/>
  <c r="X624" i="2"/>
  <c r="Y624" i="2"/>
  <c r="AA624" i="2"/>
  <c r="AB624" i="2"/>
  <c r="AC624" i="2"/>
  <c r="AD624" i="2"/>
  <c r="AE624" i="2"/>
  <c r="AF624" i="2"/>
  <c r="AG624" i="2"/>
  <c r="AH624" i="2"/>
  <c r="AI624" i="2"/>
  <c r="AJ624" i="2"/>
  <c r="AK624" i="2"/>
  <c r="AL624" i="2"/>
  <c r="AM624" i="2"/>
  <c r="AN624" i="2"/>
  <c r="AO624" i="2"/>
  <c r="AP624" i="2"/>
  <c r="AQ624" i="2"/>
  <c r="AR624" i="2"/>
  <c r="AS624" i="2"/>
  <c r="AT624" i="2"/>
  <c r="AU624" i="2"/>
  <c r="AV624" i="2"/>
  <c r="AX624" i="2"/>
  <c r="AY624" i="2"/>
  <c r="AZ624" i="2"/>
  <c r="BA624" i="2"/>
  <c r="BB624" i="2"/>
  <c r="BC624" i="2"/>
  <c r="BD624" i="2"/>
  <c r="BE624" i="2"/>
  <c r="BF624" i="2"/>
  <c r="BG624" i="2"/>
  <c r="BH624" i="2"/>
  <c r="BI624" i="2"/>
  <c r="BJ624" i="2"/>
  <c r="BK624" i="2"/>
  <c r="BL624" i="2"/>
  <c r="BM624" i="2"/>
  <c r="BN624" i="2"/>
  <c r="BO624" i="2"/>
  <c r="BP624" i="2"/>
  <c r="BQ624" i="2"/>
  <c r="BR624" i="2"/>
  <c r="BS624" i="2"/>
  <c r="BT624" i="2"/>
  <c r="BU624" i="2"/>
  <c r="BV624" i="2"/>
  <c r="BW624" i="2"/>
  <c r="BX624" i="2"/>
  <c r="BY624" i="2"/>
  <c r="BZ624" i="2"/>
  <c r="CA624" i="2"/>
  <c r="CB624" i="2"/>
  <c r="CC624" i="2"/>
  <c r="CD624" i="2"/>
  <c r="CE624" i="2"/>
  <c r="CF624" i="2"/>
  <c r="CG624" i="2"/>
  <c r="CH624" i="2"/>
  <c r="CI624" i="2"/>
  <c r="CJ624" i="2"/>
  <c r="CK624" i="2"/>
  <c r="CL624" i="2"/>
  <c r="CM624" i="2"/>
  <c r="CN624" i="2"/>
  <c r="CO624" i="2"/>
  <c r="CP624" i="2"/>
  <c r="A625" i="2"/>
  <c r="B625" i="2"/>
  <c r="C625" i="2"/>
  <c r="D625" i="2"/>
  <c r="E625" i="2"/>
  <c r="F625" i="2"/>
  <c r="G625" i="2"/>
  <c r="H625" i="2"/>
  <c r="I625" i="2"/>
  <c r="J625" i="2"/>
  <c r="K625" i="2"/>
  <c r="L625" i="2"/>
  <c r="M625" i="2"/>
  <c r="N625" i="2"/>
  <c r="O625" i="2"/>
  <c r="Q625" i="2"/>
  <c r="R625" i="2"/>
  <c r="S625" i="2"/>
  <c r="T625" i="2"/>
  <c r="U625" i="2"/>
  <c r="W625" i="2"/>
  <c r="X625" i="2"/>
  <c r="Y625" i="2"/>
  <c r="AA625" i="2"/>
  <c r="AB625" i="2"/>
  <c r="AC625" i="2"/>
  <c r="AD625" i="2"/>
  <c r="AE625" i="2"/>
  <c r="AF625" i="2"/>
  <c r="AG625" i="2"/>
  <c r="AH625" i="2"/>
  <c r="AI625" i="2"/>
  <c r="AJ625" i="2"/>
  <c r="AK625" i="2"/>
  <c r="AL625" i="2"/>
  <c r="AM625" i="2"/>
  <c r="AN625" i="2"/>
  <c r="AO625" i="2"/>
  <c r="AP625" i="2"/>
  <c r="AQ625" i="2"/>
  <c r="AR625" i="2"/>
  <c r="AS625" i="2"/>
  <c r="AT625" i="2"/>
  <c r="AU625" i="2"/>
  <c r="AV625" i="2"/>
  <c r="AX625" i="2"/>
  <c r="AY625" i="2"/>
  <c r="AZ625" i="2"/>
  <c r="BA625" i="2"/>
  <c r="BB625" i="2"/>
  <c r="BC625" i="2"/>
  <c r="BD625" i="2"/>
  <c r="BE625" i="2"/>
  <c r="BF625" i="2"/>
  <c r="BG625" i="2"/>
  <c r="BH625" i="2"/>
  <c r="BI625" i="2"/>
  <c r="BJ625" i="2"/>
  <c r="BK625" i="2"/>
  <c r="BL625" i="2"/>
  <c r="BM625" i="2"/>
  <c r="BN625" i="2"/>
  <c r="BO625" i="2"/>
  <c r="BP625" i="2"/>
  <c r="BQ625" i="2"/>
  <c r="BR625" i="2"/>
  <c r="BS625" i="2"/>
  <c r="BT625" i="2"/>
  <c r="BU625" i="2"/>
  <c r="BV625" i="2"/>
  <c r="BW625" i="2"/>
  <c r="BX625" i="2"/>
  <c r="BY625" i="2"/>
  <c r="BZ625" i="2"/>
  <c r="CA625" i="2"/>
  <c r="CB625" i="2"/>
  <c r="CC625" i="2"/>
  <c r="CD625" i="2"/>
  <c r="CE625" i="2"/>
  <c r="CF625" i="2"/>
  <c r="CG625" i="2"/>
  <c r="CH625" i="2"/>
  <c r="CI625" i="2"/>
  <c r="CJ625" i="2"/>
  <c r="CK625" i="2"/>
  <c r="CL625" i="2"/>
  <c r="CM625" i="2"/>
  <c r="CN625" i="2"/>
  <c r="CO625" i="2"/>
  <c r="CP625" i="2"/>
  <c r="A626" i="2"/>
  <c r="B626" i="2"/>
  <c r="C626" i="2"/>
  <c r="D626" i="2"/>
  <c r="E626" i="2"/>
  <c r="F626" i="2"/>
  <c r="G626" i="2"/>
  <c r="H626" i="2"/>
  <c r="I626" i="2"/>
  <c r="J626" i="2"/>
  <c r="K626" i="2"/>
  <c r="L626" i="2"/>
  <c r="M626" i="2"/>
  <c r="N626" i="2"/>
  <c r="O626" i="2"/>
  <c r="Q626" i="2"/>
  <c r="R626" i="2"/>
  <c r="S626" i="2"/>
  <c r="T626" i="2"/>
  <c r="U626" i="2"/>
  <c r="W626" i="2"/>
  <c r="X626" i="2"/>
  <c r="Y626" i="2"/>
  <c r="AA626" i="2"/>
  <c r="AB626" i="2"/>
  <c r="AC626" i="2"/>
  <c r="AD626" i="2"/>
  <c r="AE626" i="2"/>
  <c r="AF626" i="2"/>
  <c r="AG626" i="2"/>
  <c r="AH626" i="2"/>
  <c r="AI626" i="2"/>
  <c r="AJ626" i="2"/>
  <c r="AK626" i="2"/>
  <c r="AL626" i="2"/>
  <c r="AM626" i="2"/>
  <c r="AN626" i="2"/>
  <c r="AO626" i="2"/>
  <c r="AP626" i="2"/>
  <c r="AQ626" i="2"/>
  <c r="AR626" i="2"/>
  <c r="AS626" i="2"/>
  <c r="AT626" i="2"/>
  <c r="AU626" i="2"/>
  <c r="AV626" i="2"/>
  <c r="AX626" i="2"/>
  <c r="AY626" i="2"/>
  <c r="AZ626" i="2"/>
  <c r="BA626" i="2"/>
  <c r="BB626" i="2"/>
  <c r="BC626" i="2"/>
  <c r="BD626" i="2"/>
  <c r="BE626" i="2"/>
  <c r="BF626" i="2"/>
  <c r="BG626" i="2"/>
  <c r="BH626" i="2"/>
  <c r="BI626" i="2"/>
  <c r="BJ626" i="2"/>
  <c r="BK626" i="2"/>
  <c r="BL626" i="2"/>
  <c r="BM626" i="2"/>
  <c r="BN626" i="2"/>
  <c r="BO626" i="2"/>
  <c r="BP626" i="2"/>
  <c r="BQ626" i="2"/>
  <c r="BR626" i="2"/>
  <c r="BS626" i="2"/>
  <c r="BT626" i="2"/>
  <c r="BU626" i="2"/>
  <c r="BV626" i="2"/>
  <c r="BW626" i="2"/>
  <c r="BX626" i="2"/>
  <c r="BY626" i="2"/>
  <c r="BZ626" i="2"/>
  <c r="CA626" i="2"/>
  <c r="CB626" i="2"/>
  <c r="CC626" i="2"/>
  <c r="CD626" i="2"/>
  <c r="CE626" i="2"/>
  <c r="CF626" i="2"/>
  <c r="CG626" i="2"/>
  <c r="CH626" i="2"/>
  <c r="CI626" i="2"/>
  <c r="CJ626" i="2"/>
  <c r="CK626" i="2"/>
  <c r="CL626" i="2"/>
  <c r="CM626" i="2"/>
  <c r="CN626" i="2"/>
  <c r="CO626" i="2"/>
  <c r="CP626" i="2"/>
  <c r="A627" i="2"/>
  <c r="B627" i="2"/>
  <c r="C627" i="2"/>
  <c r="D627" i="2"/>
  <c r="E627" i="2"/>
  <c r="F627" i="2"/>
  <c r="G627" i="2"/>
  <c r="H627" i="2"/>
  <c r="I627" i="2"/>
  <c r="J627" i="2"/>
  <c r="K627" i="2"/>
  <c r="L627" i="2"/>
  <c r="M627" i="2"/>
  <c r="N627" i="2"/>
  <c r="O627" i="2"/>
  <c r="Q627" i="2"/>
  <c r="R627" i="2"/>
  <c r="S627" i="2"/>
  <c r="T627" i="2"/>
  <c r="U627" i="2"/>
  <c r="W627" i="2"/>
  <c r="X627" i="2"/>
  <c r="Y627" i="2"/>
  <c r="AA627" i="2"/>
  <c r="AB627" i="2"/>
  <c r="AC627" i="2"/>
  <c r="AD627" i="2"/>
  <c r="AE627" i="2"/>
  <c r="AF627" i="2"/>
  <c r="AG627" i="2"/>
  <c r="AH627" i="2"/>
  <c r="AI627" i="2"/>
  <c r="AJ627" i="2"/>
  <c r="AK627" i="2"/>
  <c r="AL627" i="2"/>
  <c r="AM627" i="2"/>
  <c r="AN627" i="2"/>
  <c r="AO627" i="2"/>
  <c r="AP627" i="2"/>
  <c r="AQ627" i="2"/>
  <c r="AR627" i="2"/>
  <c r="AS627" i="2"/>
  <c r="AT627" i="2"/>
  <c r="AU627" i="2"/>
  <c r="AV627" i="2"/>
  <c r="AX627" i="2"/>
  <c r="AY627" i="2"/>
  <c r="AZ627" i="2"/>
  <c r="BA627" i="2"/>
  <c r="BB627" i="2"/>
  <c r="BC627" i="2"/>
  <c r="BD627" i="2"/>
  <c r="BE627" i="2"/>
  <c r="BF627" i="2"/>
  <c r="BG627" i="2"/>
  <c r="BH627" i="2"/>
  <c r="BI627" i="2"/>
  <c r="BJ627" i="2"/>
  <c r="BK627" i="2"/>
  <c r="BL627" i="2"/>
  <c r="BM627" i="2"/>
  <c r="BN627" i="2"/>
  <c r="BO627" i="2"/>
  <c r="BP627" i="2"/>
  <c r="BQ627" i="2"/>
  <c r="BR627" i="2"/>
  <c r="BS627" i="2"/>
  <c r="BT627" i="2"/>
  <c r="BU627" i="2"/>
  <c r="BV627" i="2"/>
  <c r="BW627" i="2"/>
  <c r="BX627" i="2"/>
  <c r="BY627" i="2"/>
  <c r="BZ627" i="2"/>
  <c r="CA627" i="2"/>
  <c r="CB627" i="2"/>
  <c r="CC627" i="2"/>
  <c r="CD627" i="2"/>
  <c r="CE627" i="2"/>
  <c r="CF627" i="2"/>
  <c r="CG627" i="2"/>
  <c r="CH627" i="2"/>
  <c r="CI627" i="2"/>
  <c r="CJ627" i="2"/>
  <c r="CK627" i="2"/>
  <c r="CL627" i="2"/>
  <c r="CM627" i="2"/>
  <c r="CN627" i="2"/>
  <c r="CO627" i="2"/>
  <c r="CP627" i="2"/>
  <c r="A628" i="2"/>
  <c r="B628" i="2"/>
  <c r="C628" i="2"/>
  <c r="D628" i="2"/>
  <c r="E628" i="2"/>
  <c r="F628" i="2"/>
  <c r="G628" i="2"/>
  <c r="H628" i="2"/>
  <c r="I628" i="2"/>
  <c r="J628" i="2"/>
  <c r="K628" i="2"/>
  <c r="L628" i="2"/>
  <c r="M628" i="2"/>
  <c r="N628" i="2"/>
  <c r="O628" i="2"/>
  <c r="Q628" i="2"/>
  <c r="R628" i="2"/>
  <c r="S628" i="2"/>
  <c r="T628" i="2"/>
  <c r="U628" i="2"/>
  <c r="W628" i="2"/>
  <c r="X628" i="2"/>
  <c r="Y628" i="2"/>
  <c r="AA628" i="2"/>
  <c r="AB628" i="2"/>
  <c r="AC628" i="2"/>
  <c r="AD628" i="2"/>
  <c r="AE628" i="2"/>
  <c r="AF628" i="2"/>
  <c r="AG628" i="2"/>
  <c r="AH628" i="2"/>
  <c r="AI628" i="2"/>
  <c r="AJ628" i="2"/>
  <c r="AK628" i="2"/>
  <c r="AL628" i="2"/>
  <c r="AM628" i="2"/>
  <c r="AN628" i="2"/>
  <c r="AO628" i="2"/>
  <c r="AP628" i="2"/>
  <c r="AQ628" i="2"/>
  <c r="AR628" i="2"/>
  <c r="AS628" i="2"/>
  <c r="AT628" i="2"/>
  <c r="AU628" i="2"/>
  <c r="AV628" i="2"/>
  <c r="AX628" i="2"/>
  <c r="AY628" i="2"/>
  <c r="AZ628" i="2"/>
  <c r="BA628" i="2"/>
  <c r="BB628" i="2"/>
  <c r="BC628" i="2"/>
  <c r="BD628" i="2"/>
  <c r="BE628" i="2"/>
  <c r="BF628" i="2"/>
  <c r="BG628" i="2"/>
  <c r="BH628" i="2"/>
  <c r="BI628" i="2"/>
  <c r="BJ628" i="2"/>
  <c r="BK628" i="2"/>
  <c r="BL628" i="2"/>
  <c r="BM628" i="2"/>
  <c r="BN628" i="2"/>
  <c r="BO628" i="2"/>
  <c r="BP628" i="2"/>
  <c r="BQ628" i="2"/>
  <c r="BR628" i="2"/>
  <c r="BS628" i="2"/>
  <c r="BT628" i="2"/>
  <c r="BU628" i="2"/>
  <c r="BV628" i="2"/>
  <c r="BW628" i="2"/>
  <c r="BX628" i="2"/>
  <c r="BY628" i="2"/>
  <c r="BZ628" i="2"/>
  <c r="CA628" i="2"/>
  <c r="CB628" i="2"/>
  <c r="CC628" i="2"/>
  <c r="CD628" i="2"/>
  <c r="CE628" i="2"/>
  <c r="CF628" i="2"/>
  <c r="CG628" i="2"/>
  <c r="CH628" i="2"/>
  <c r="CI628" i="2"/>
  <c r="CJ628" i="2"/>
  <c r="CK628" i="2"/>
  <c r="CL628" i="2"/>
  <c r="CM628" i="2"/>
  <c r="CN628" i="2"/>
  <c r="CO628" i="2"/>
  <c r="CP628" i="2"/>
  <c r="A629" i="2"/>
  <c r="B629" i="2"/>
  <c r="C629" i="2"/>
  <c r="D629" i="2"/>
  <c r="E629" i="2"/>
  <c r="F629" i="2"/>
  <c r="G629" i="2"/>
  <c r="H629" i="2"/>
  <c r="I629" i="2"/>
  <c r="J629" i="2"/>
  <c r="K629" i="2"/>
  <c r="L629" i="2"/>
  <c r="M629" i="2"/>
  <c r="N629" i="2"/>
  <c r="O629" i="2"/>
  <c r="Q629" i="2"/>
  <c r="R629" i="2"/>
  <c r="S629" i="2"/>
  <c r="T629" i="2"/>
  <c r="U629" i="2"/>
  <c r="W629" i="2"/>
  <c r="X629" i="2"/>
  <c r="Y629" i="2"/>
  <c r="AA629" i="2"/>
  <c r="AB629" i="2"/>
  <c r="AC629" i="2"/>
  <c r="AD629" i="2"/>
  <c r="AE629" i="2"/>
  <c r="AF629" i="2"/>
  <c r="AG629" i="2"/>
  <c r="AH629" i="2"/>
  <c r="AI629" i="2"/>
  <c r="AJ629" i="2"/>
  <c r="AK629" i="2"/>
  <c r="AL629" i="2"/>
  <c r="AM629" i="2"/>
  <c r="AN629" i="2"/>
  <c r="AO629" i="2"/>
  <c r="AP629" i="2"/>
  <c r="AQ629" i="2"/>
  <c r="AR629" i="2"/>
  <c r="AS629" i="2"/>
  <c r="AT629" i="2"/>
  <c r="AU629" i="2"/>
  <c r="AV629" i="2"/>
  <c r="AX629" i="2"/>
  <c r="AY629" i="2"/>
  <c r="AZ629" i="2"/>
  <c r="BA629" i="2"/>
  <c r="BB629" i="2"/>
  <c r="BC629" i="2"/>
  <c r="BD629" i="2"/>
  <c r="BE629" i="2"/>
  <c r="BF629" i="2"/>
  <c r="BG629" i="2"/>
  <c r="BH629" i="2"/>
  <c r="BI629" i="2"/>
  <c r="BJ629" i="2"/>
  <c r="BK629" i="2"/>
  <c r="BL629" i="2"/>
  <c r="BM629" i="2"/>
  <c r="BN629" i="2"/>
  <c r="BO629" i="2"/>
  <c r="BP629" i="2"/>
  <c r="BQ629" i="2"/>
  <c r="BR629" i="2"/>
  <c r="BS629" i="2"/>
  <c r="BT629" i="2"/>
  <c r="BU629" i="2"/>
  <c r="BV629" i="2"/>
  <c r="BW629" i="2"/>
  <c r="BX629" i="2"/>
  <c r="BY629" i="2"/>
  <c r="BZ629" i="2"/>
  <c r="CA629" i="2"/>
  <c r="CB629" i="2"/>
  <c r="CC629" i="2"/>
  <c r="CD629" i="2"/>
  <c r="CE629" i="2"/>
  <c r="CF629" i="2"/>
  <c r="CG629" i="2"/>
  <c r="CH629" i="2"/>
  <c r="CI629" i="2"/>
  <c r="CJ629" i="2"/>
  <c r="CK629" i="2"/>
  <c r="CL629" i="2"/>
  <c r="CM629" i="2"/>
  <c r="CN629" i="2"/>
  <c r="CO629" i="2"/>
  <c r="CP629" i="2"/>
  <c r="A630" i="2"/>
  <c r="B630" i="2"/>
  <c r="C630" i="2"/>
  <c r="D630" i="2"/>
  <c r="E630" i="2"/>
  <c r="F630" i="2"/>
  <c r="G630" i="2"/>
  <c r="H630" i="2"/>
  <c r="I630" i="2"/>
  <c r="J630" i="2"/>
  <c r="K630" i="2"/>
  <c r="L630" i="2"/>
  <c r="M630" i="2"/>
  <c r="N630" i="2"/>
  <c r="O630" i="2"/>
  <c r="Q630" i="2"/>
  <c r="R630" i="2"/>
  <c r="S630" i="2"/>
  <c r="T630" i="2"/>
  <c r="U630" i="2"/>
  <c r="W630" i="2"/>
  <c r="X630" i="2"/>
  <c r="Y630" i="2"/>
  <c r="AA630" i="2"/>
  <c r="AB630" i="2"/>
  <c r="AC630" i="2"/>
  <c r="AD630" i="2"/>
  <c r="AE630" i="2"/>
  <c r="AF630" i="2"/>
  <c r="AG630" i="2"/>
  <c r="AH630" i="2"/>
  <c r="AI630" i="2"/>
  <c r="AJ630" i="2"/>
  <c r="AK630" i="2"/>
  <c r="AL630" i="2"/>
  <c r="AM630" i="2"/>
  <c r="AN630" i="2"/>
  <c r="AO630" i="2"/>
  <c r="AP630" i="2"/>
  <c r="AQ630" i="2"/>
  <c r="AR630" i="2"/>
  <c r="AS630" i="2"/>
  <c r="AT630" i="2"/>
  <c r="AU630" i="2"/>
  <c r="AV630" i="2"/>
  <c r="AX630" i="2"/>
  <c r="AY630" i="2"/>
  <c r="AZ630" i="2"/>
  <c r="BA630" i="2"/>
  <c r="BB630" i="2"/>
  <c r="BC630" i="2"/>
  <c r="BD630" i="2"/>
  <c r="BE630" i="2"/>
  <c r="BF630" i="2"/>
  <c r="BG630" i="2"/>
  <c r="BH630" i="2"/>
  <c r="BI630" i="2"/>
  <c r="BJ630" i="2"/>
  <c r="BK630" i="2"/>
  <c r="BL630" i="2"/>
  <c r="BM630" i="2"/>
  <c r="BN630" i="2"/>
  <c r="BO630" i="2"/>
  <c r="BP630" i="2"/>
  <c r="BQ630" i="2"/>
  <c r="BR630" i="2"/>
  <c r="BS630" i="2"/>
  <c r="BT630" i="2"/>
  <c r="BU630" i="2"/>
  <c r="BV630" i="2"/>
  <c r="BW630" i="2"/>
  <c r="BX630" i="2"/>
  <c r="BY630" i="2"/>
  <c r="BZ630" i="2"/>
  <c r="CA630" i="2"/>
  <c r="CB630" i="2"/>
  <c r="CC630" i="2"/>
  <c r="CD630" i="2"/>
  <c r="CE630" i="2"/>
  <c r="CF630" i="2"/>
  <c r="CG630" i="2"/>
  <c r="CH630" i="2"/>
  <c r="CI630" i="2"/>
  <c r="CJ630" i="2"/>
  <c r="CK630" i="2"/>
  <c r="CL630" i="2"/>
  <c r="CM630" i="2"/>
  <c r="CN630" i="2"/>
  <c r="CO630" i="2"/>
  <c r="CP630" i="2"/>
  <c r="A631" i="2"/>
  <c r="B631" i="2"/>
  <c r="C631" i="2"/>
  <c r="D631" i="2"/>
  <c r="E631" i="2"/>
  <c r="F631" i="2"/>
  <c r="G631" i="2"/>
  <c r="H631" i="2"/>
  <c r="I631" i="2"/>
  <c r="J631" i="2"/>
  <c r="K631" i="2"/>
  <c r="L631" i="2"/>
  <c r="M631" i="2"/>
  <c r="N631" i="2"/>
  <c r="O631" i="2"/>
  <c r="Q631" i="2"/>
  <c r="R631" i="2"/>
  <c r="S631" i="2"/>
  <c r="T631" i="2"/>
  <c r="U631" i="2"/>
  <c r="W631" i="2"/>
  <c r="X631" i="2"/>
  <c r="Y631" i="2"/>
  <c r="AA631" i="2"/>
  <c r="AB631" i="2"/>
  <c r="AC631" i="2"/>
  <c r="AD631" i="2"/>
  <c r="AE631" i="2"/>
  <c r="AF631" i="2"/>
  <c r="AG631" i="2"/>
  <c r="AH631" i="2"/>
  <c r="AI631" i="2"/>
  <c r="AJ631" i="2"/>
  <c r="AK631" i="2"/>
  <c r="AL631" i="2"/>
  <c r="AM631" i="2"/>
  <c r="AN631" i="2"/>
  <c r="AO631" i="2"/>
  <c r="AP631" i="2"/>
  <c r="AQ631" i="2"/>
  <c r="AR631" i="2"/>
  <c r="AS631" i="2"/>
  <c r="AT631" i="2"/>
  <c r="AU631" i="2"/>
  <c r="AV631" i="2"/>
  <c r="AX631" i="2"/>
  <c r="AY631" i="2"/>
  <c r="AZ631" i="2"/>
  <c r="BA631" i="2"/>
  <c r="BB631" i="2"/>
  <c r="BC631" i="2"/>
  <c r="BD631" i="2"/>
  <c r="BE631" i="2"/>
  <c r="BF631" i="2"/>
  <c r="BG631" i="2"/>
  <c r="BH631" i="2"/>
  <c r="BI631" i="2"/>
  <c r="BJ631" i="2"/>
  <c r="BK631" i="2"/>
  <c r="BL631" i="2"/>
  <c r="BM631" i="2"/>
  <c r="BN631" i="2"/>
  <c r="BO631" i="2"/>
  <c r="BP631" i="2"/>
  <c r="BQ631" i="2"/>
  <c r="BR631" i="2"/>
  <c r="BS631" i="2"/>
  <c r="BT631" i="2"/>
  <c r="BU631" i="2"/>
  <c r="BV631" i="2"/>
  <c r="BW631" i="2"/>
  <c r="BX631" i="2"/>
  <c r="BY631" i="2"/>
  <c r="BZ631" i="2"/>
  <c r="CA631" i="2"/>
  <c r="CB631" i="2"/>
  <c r="CC631" i="2"/>
  <c r="CD631" i="2"/>
  <c r="CE631" i="2"/>
  <c r="CF631" i="2"/>
  <c r="CG631" i="2"/>
  <c r="CH631" i="2"/>
  <c r="CI631" i="2"/>
  <c r="CJ631" i="2"/>
  <c r="CK631" i="2"/>
  <c r="CL631" i="2"/>
  <c r="CM631" i="2"/>
  <c r="CN631" i="2"/>
  <c r="CO631" i="2"/>
  <c r="CP631" i="2"/>
  <c r="A632" i="2"/>
  <c r="B632" i="2"/>
  <c r="C632" i="2"/>
  <c r="D632" i="2"/>
  <c r="E632" i="2"/>
  <c r="F632" i="2"/>
  <c r="G632" i="2"/>
  <c r="H632" i="2"/>
  <c r="I632" i="2"/>
  <c r="J632" i="2"/>
  <c r="K632" i="2"/>
  <c r="L632" i="2"/>
  <c r="M632" i="2"/>
  <c r="N632" i="2"/>
  <c r="O632" i="2"/>
  <c r="Q632" i="2"/>
  <c r="R632" i="2"/>
  <c r="S632" i="2"/>
  <c r="T632" i="2"/>
  <c r="U632" i="2"/>
  <c r="W632" i="2"/>
  <c r="X632" i="2"/>
  <c r="Y632" i="2"/>
  <c r="AA632" i="2"/>
  <c r="AB632" i="2"/>
  <c r="AC632" i="2"/>
  <c r="AD632" i="2"/>
  <c r="AE632" i="2"/>
  <c r="AF632" i="2"/>
  <c r="AG632" i="2"/>
  <c r="AH632" i="2"/>
  <c r="AI632" i="2"/>
  <c r="AJ632" i="2"/>
  <c r="AK632" i="2"/>
  <c r="AL632" i="2"/>
  <c r="AM632" i="2"/>
  <c r="AN632" i="2"/>
  <c r="AO632" i="2"/>
  <c r="AP632" i="2"/>
  <c r="AQ632" i="2"/>
  <c r="AR632" i="2"/>
  <c r="AS632" i="2"/>
  <c r="AT632" i="2"/>
  <c r="AU632" i="2"/>
  <c r="AV632" i="2"/>
  <c r="AX632" i="2"/>
  <c r="AY632" i="2"/>
  <c r="AZ632" i="2"/>
  <c r="BA632" i="2"/>
  <c r="BB632" i="2"/>
  <c r="BC632" i="2"/>
  <c r="BD632" i="2"/>
  <c r="BE632" i="2"/>
  <c r="BF632" i="2"/>
  <c r="BG632" i="2"/>
  <c r="BH632" i="2"/>
  <c r="BI632" i="2"/>
  <c r="BJ632" i="2"/>
  <c r="BK632" i="2"/>
  <c r="BL632" i="2"/>
  <c r="BM632" i="2"/>
  <c r="BN632" i="2"/>
  <c r="BO632" i="2"/>
  <c r="BP632" i="2"/>
  <c r="BQ632" i="2"/>
  <c r="BR632" i="2"/>
  <c r="BS632" i="2"/>
  <c r="BT632" i="2"/>
  <c r="BU632" i="2"/>
  <c r="BV632" i="2"/>
  <c r="BW632" i="2"/>
  <c r="BX632" i="2"/>
  <c r="BY632" i="2"/>
  <c r="BZ632" i="2"/>
  <c r="CA632" i="2"/>
  <c r="CB632" i="2"/>
  <c r="CC632" i="2"/>
  <c r="CD632" i="2"/>
  <c r="CE632" i="2"/>
  <c r="CF632" i="2"/>
  <c r="CG632" i="2"/>
  <c r="CH632" i="2"/>
  <c r="CI632" i="2"/>
  <c r="CJ632" i="2"/>
  <c r="CK632" i="2"/>
  <c r="CL632" i="2"/>
  <c r="CM632" i="2"/>
  <c r="CN632" i="2"/>
  <c r="CO632" i="2"/>
  <c r="CP632" i="2"/>
  <c r="A633" i="2"/>
  <c r="B633" i="2"/>
  <c r="C633" i="2"/>
  <c r="D633" i="2"/>
  <c r="E633" i="2"/>
  <c r="F633" i="2"/>
  <c r="G633" i="2"/>
  <c r="H633" i="2"/>
  <c r="I633" i="2"/>
  <c r="J633" i="2"/>
  <c r="K633" i="2"/>
  <c r="L633" i="2"/>
  <c r="M633" i="2"/>
  <c r="N633" i="2"/>
  <c r="O633" i="2"/>
  <c r="Q633" i="2"/>
  <c r="R633" i="2"/>
  <c r="S633" i="2"/>
  <c r="T633" i="2"/>
  <c r="U633" i="2"/>
  <c r="W633" i="2"/>
  <c r="X633" i="2"/>
  <c r="Y633" i="2"/>
  <c r="AA633" i="2"/>
  <c r="AB633" i="2"/>
  <c r="AC633" i="2"/>
  <c r="AD633" i="2"/>
  <c r="AE633" i="2"/>
  <c r="AF633" i="2"/>
  <c r="AG633" i="2"/>
  <c r="AH633" i="2"/>
  <c r="AI633" i="2"/>
  <c r="AJ633" i="2"/>
  <c r="AK633" i="2"/>
  <c r="AL633" i="2"/>
  <c r="AM633" i="2"/>
  <c r="AN633" i="2"/>
  <c r="AO633" i="2"/>
  <c r="AP633" i="2"/>
  <c r="AQ633" i="2"/>
  <c r="AR633" i="2"/>
  <c r="AS633" i="2"/>
  <c r="AT633" i="2"/>
  <c r="AU633" i="2"/>
  <c r="AV633" i="2"/>
  <c r="AX633" i="2"/>
  <c r="AY633" i="2"/>
  <c r="AZ633" i="2"/>
  <c r="BA633" i="2"/>
  <c r="BB633" i="2"/>
  <c r="BC633" i="2"/>
  <c r="BD633" i="2"/>
  <c r="BE633" i="2"/>
  <c r="BF633" i="2"/>
  <c r="BG633" i="2"/>
  <c r="BH633" i="2"/>
  <c r="BI633" i="2"/>
  <c r="BJ633" i="2"/>
  <c r="BK633" i="2"/>
  <c r="BL633" i="2"/>
  <c r="BM633" i="2"/>
  <c r="BN633" i="2"/>
  <c r="BO633" i="2"/>
  <c r="BP633" i="2"/>
  <c r="BQ633" i="2"/>
  <c r="BR633" i="2"/>
  <c r="BS633" i="2"/>
  <c r="BT633" i="2"/>
  <c r="BU633" i="2"/>
  <c r="BV633" i="2"/>
  <c r="BW633" i="2"/>
  <c r="BX633" i="2"/>
  <c r="BY633" i="2"/>
  <c r="BZ633" i="2"/>
  <c r="CA633" i="2"/>
  <c r="CB633" i="2"/>
  <c r="CC633" i="2"/>
  <c r="CD633" i="2"/>
  <c r="CE633" i="2"/>
  <c r="CF633" i="2"/>
  <c r="CG633" i="2"/>
  <c r="CH633" i="2"/>
  <c r="CI633" i="2"/>
  <c r="CJ633" i="2"/>
  <c r="CK633" i="2"/>
  <c r="CL633" i="2"/>
  <c r="CM633" i="2"/>
  <c r="CN633" i="2"/>
  <c r="CO633" i="2"/>
  <c r="CP633" i="2"/>
  <c r="A634" i="2"/>
  <c r="B634" i="2"/>
  <c r="C634" i="2"/>
  <c r="D634" i="2"/>
  <c r="E634" i="2"/>
  <c r="F634" i="2"/>
  <c r="G634" i="2"/>
  <c r="H634" i="2"/>
  <c r="I634" i="2"/>
  <c r="J634" i="2"/>
  <c r="K634" i="2"/>
  <c r="L634" i="2"/>
  <c r="M634" i="2"/>
  <c r="N634" i="2"/>
  <c r="O634" i="2"/>
  <c r="Q634" i="2"/>
  <c r="R634" i="2"/>
  <c r="S634" i="2"/>
  <c r="T634" i="2"/>
  <c r="U634" i="2"/>
  <c r="W634" i="2"/>
  <c r="X634" i="2"/>
  <c r="Y634" i="2"/>
  <c r="AA634" i="2"/>
  <c r="AB634" i="2"/>
  <c r="AC634" i="2"/>
  <c r="AD634" i="2"/>
  <c r="AE634" i="2"/>
  <c r="AF634" i="2"/>
  <c r="AG634" i="2"/>
  <c r="AH634" i="2"/>
  <c r="AI634" i="2"/>
  <c r="AJ634" i="2"/>
  <c r="AK634" i="2"/>
  <c r="AL634" i="2"/>
  <c r="AM634" i="2"/>
  <c r="AN634" i="2"/>
  <c r="AO634" i="2"/>
  <c r="AP634" i="2"/>
  <c r="AQ634" i="2"/>
  <c r="AR634" i="2"/>
  <c r="AS634" i="2"/>
  <c r="AT634" i="2"/>
  <c r="AU634" i="2"/>
  <c r="AV634" i="2"/>
  <c r="AX634" i="2"/>
  <c r="AY634" i="2"/>
  <c r="AZ634" i="2"/>
  <c r="BA634" i="2"/>
  <c r="BB634" i="2"/>
  <c r="BC634" i="2"/>
  <c r="BD634" i="2"/>
  <c r="BE634" i="2"/>
  <c r="BF634" i="2"/>
  <c r="BG634" i="2"/>
  <c r="BH634" i="2"/>
  <c r="BI634" i="2"/>
  <c r="BJ634" i="2"/>
  <c r="BK634" i="2"/>
  <c r="BL634" i="2"/>
  <c r="BM634" i="2"/>
  <c r="BN634" i="2"/>
  <c r="BO634" i="2"/>
  <c r="BP634" i="2"/>
  <c r="BQ634" i="2"/>
  <c r="BR634" i="2"/>
  <c r="BS634" i="2"/>
  <c r="BT634" i="2"/>
  <c r="BU634" i="2"/>
  <c r="BV634" i="2"/>
  <c r="BW634" i="2"/>
  <c r="BX634" i="2"/>
  <c r="BY634" i="2"/>
  <c r="BZ634" i="2"/>
  <c r="CA634" i="2"/>
  <c r="CB634" i="2"/>
  <c r="CC634" i="2"/>
  <c r="CD634" i="2"/>
  <c r="CE634" i="2"/>
  <c r="CF634" i="2"/>
  <c r="CG634" i="2"/>
  <c r="CH634" i="2"/>
  <c r="CI634" i="2"/>
  <c r="CJ634" i="2"/>
  <c r="CK634" i="2"/>
  <c r="CL634" i="2"/>
  <c r="CM634" i="2"/>
  <c r="CN634" i="2"/>
  <c r="CO634" i="2"/>
  <c r="CP634" i="2"/>
  <c r="A635" i="2"/>
  <c r="B635" i="2"/>
  <c r="C635" i="2"/>
  <c r="D635" i="2"/>
  <c r="E635" i="2"/>
  <c r="F635" i="2"/>
  <c r="G635" i="2"/>
  <c r="H635" i="2"/>
  <c r="I635" i="2"/>
  <c r="J635" i="2"/>
  <c r="K635" i="2"/>
  <c r="L635" i="2"/>
  <c r="M635" i="2"/>
  <c r="N635" i="2"/>
  <c r="O635" i="2"/>
  <c r="Q635" i="2"/>
  <c r="R635" i="2"/>
  <c r="S635" i="2"/>
  <c r="T635" i="2"/>
  <c r="U635" i="2"/>
  <c r="W635" i="2"/>
  <c r="X635" i="2"/>
  <c r="Y635" i="2"/>
  <c r="AA635" i="2"/>
  <c r="AB635" i="2"/>
  <c r="AC635" i="2"/>
  <c r="AD635" i="2"/>
  <c r="AE635" i="2"/>
  <c r="AF635" i="2"/>
  <c r="AG635" i="2"/>
  <c r="AH635" i="2"/>
  <c r="AI635" i="2"/>
  <c r="AJ635" i="2"/>
  <c r="AK635" i="2"/>
  <c r="AL635" i="2"/>
  <c r="AM635" i="2"/>
  <c r="AN635" i="2"/>
  <c r="AO635" i="2"/>
  <c r="AP635" i="2"/>
  <c r="AQ635" i="2"/>
  <c r="AR635" i="2"/>
  <c r="AS635" i="2"/>
  <c r="AT635" i="2"/>
  <c r="AU635" i="2"/>
  <c r="AV635" i="2"/>
  <c r="AX635" i="2"/>
  <c r="AY635" i="2"/>
  <c r="AZ635" i="2"/>
  <c r="BA635" i="2"/>
  <c r="BB635" i="2"/>
  <c r="BC635" i="2"/>
  <c r="BD635" i="2"/>
  <c r="BE635" i="2"/>
  <c r="BF635" i="2"/>
  <c r="BG635" i="2"/>
  <c r="BH635" i="2"/>
  <c r="BI635" i="2"/>
  <c r="BJ635" i="2"/>
  <c r="BK635" i="2"/>
  <c r="BL635" i="2"/>
  <c r="BM635" i="2"/>
  <c r="BN635" i="2"/>
  <c r="BO635" i="2"/>
  <c r="BP635" i="2"/>
  <c r="BQ635" i="2"/>
  <c r="BR635" i="2"/>
  <c r="BS635" i="2"/>
  <c r="BT635" i="2"/>
  <c r="BU635" i="2"/>
  <c r="BV635" i="2"/>
  <c r="BW635" i="2"/>
  <c r="BX635" i="2"/>
  <c r="BY635" i="2"/>
  <c r="BZ635" i="2"/>
  <c r="CA635" i="2"/>
  <c r="CB635" i="2"/>
  <c r="CC635" i="2"/>
  <c r="CD635" i="2"/>
  <c r="CE635" i="2"/>
  <c r="CF635" i="2"/>
  <c r="CG635" i="2"/>
  <c r="CH635" i="2"/>
  <c r="CI635" i="2"/>
  <c r="CJ635" i="2"/>
  <c r="CK635" i="2"/>
  <c r="CL635" i="2"/>
  <c r="CM635" i="2"/>
  <c r="CN635" i="2"/>
  <c r="CO635" i="2"/>
  <c r="CP635" i="2"/>
  <c r="A636" i="2"/>
  <c r="B636" i="2"/>
  <c r="C636" i="2"/>
  <c r="D636" i="2"/>
  <c r="E636" i="2"/>
  <c r="F636" i="2"/>
  <c r="G636" i="2"/>
  <c r="H636" i="2"/>
  <c r="I636" i="2"/>
  <c r="J636" i="2"/>
  <c r="K636" i="2"/>
  <c r="L636" i="2"/>
  <c r="M636" i="2"/>
  <c r="N636" i="2"/>
  <c r="O636" i="2"/>
  <c r="Q636" i="2"/>
  <c r="R636" i="2"/>
  <c r="S636" i="2"/>
  <c r="T636" i="2"/>
  <c r="U636" i="2"/>
  <c r="W636" i="2"/>
  <c r="X636" i="2"/>
  <c r="Y636" i="2"/>
  <c r="AA636" i="2"/>
  <c r="AB636" i="2"/>
  <c r="AC636" i="2"/>
  <c r="AD636" i="2"/>
  <c r="AE636" i="2"/>
  <c r="AF636" i="2"/>
  <c r="AG636" i="2"/>
  <c r="AH636" i="2"/>
  <c r="AI636" i="2"/>
  <c r="AJ636" i="2"/>
  <c r="AK636" i="2"/>
  <c r="AL636" i="2"/>
  <c r="AM636" i="2"/>
  <c r="AN636" i="2"/>
  <c r="AO636" i="2"/>
  <c r="AP636" i="2"/>
  <c r="AQ636" i="2"/>
  <c r="AR636" i="2"/>
  <c r="AS636" i="2"/>
  <c r="AT636" i="2"/>
  <c r="AU636" i="2"/>
  <c r="AV636" i="2"/>
  <c r="AX636" i="2"/>
  <c r="AY636" i="2"/>
  <c r="AZ636" i="2"/>
  <c r="BA636" i="2"/>
  <c r="BB636" i="2"/>
  <c r="BC636" i="2"/>
  <c r="BD636" i="2"/>
  <c r="BE636" i="2"/>
  <c r="BF636" i="2"/>
  <c r="BG636" i="2"/>
  <c r="BH636" i="2"/>
  <c r="BI636" i="2"/>
  <c r="BJ636" i="2"/>
  <c r="BK636" i="2"/>
  <c r="BL636" i="2"/>
  <c r="BM636" i="2"/>
  <c r="BN636" i="2"/>
  <c r="BO636" i="2"/>
  <c r="BP636" i="2"/>
  <c r="BQ636" i="2"/>
  <c r="BR636" i="2"/>
  <c r="BS636" i="2"/>
  <c r="BT636" i="2"/>
  <c r="BU636" i="2"/>
  <c r="BV636" i="2"/>
  <c r="BW636" i="2"/>
  <c r="BX636" i="2"/>
  <c r="BY636" i="2"/>
  <c r="BZ636" i="2"/>
  <c r="CA636" i="2"/>
  <c r="CB636" i="2"/>
  <c r="CC636" i="2"/>
  <c r="CD636" i="2"/>
  <c r="CE636" i="2"/>
  <c r="CF636" i="2"/>
  <c r="CG636" i="2"/>
  <c r="CH636" i="2"/>
  <c r="CI636" i="2"/>
  <c r="CJ636" i="2"/>
  <c r="CK636" i="2"/>
  <c r="CL636" i="2"/>
  <c r="CM636" i="2"/>
  <c r="CN636" i="2"/>
  <c r="CO636" i="2"/>
  <c r="CP636" i="2"/>
  <c r="A637" i="2"/>
  <c r="B637" i="2"/>
  <c r="C637" i="2"/>
  <c r="D637" i="2"/>
  <c r="E637" i="2"/>
  <c r="F637" i="2"/>
  <c r="G637" i="2"/>
  <c r="H637" i="2"/>
  <c r="I637" i="2"/>
  <c r="J637" i="2"/>
  <c r="K637" i="2"/>
  <c r="L637" i="2"/>
  <c r="M637" i="2"/>
  <c r="N637" i="2"/>
  <c r="O637" i="2"/>
  <c r="Q637" i="2"/>
  <c r="R637" i="2"/>
  <c r="S637" i="2"/>
  <c r="T637" i="2"/>
  <c r="U637" i="2"/>
  <c r="W637" i="2"/>
  <c r="X637" i="2"/>
  <c r="Y637" i="2"/>
  <c r="AA637" i="2"/>
  <c r="AB637" i="2"/>
  <c r="AC637" i="2"/>
  <c r="AD637" i="2"/>
  <c r="AE637" i="2"/>
  <c r="AF637" i="2"/>
  <c r="AG637" i="2"/>
  <c r="AH637" i="2"/>
  <c r="AI637" i="2"/>
  <c r="AJ637" i="2"/>
  <c r="AK637" i="2"/>
  <c r="AL637" i="2"/>
  <c r="AM637" i="2"/>
  <c r="AN637" i="2"/>
  <c r="AO637" i="2"/>
  <c r="AP637" i="2"/>
  <c r="AQ637" i="2"/>
  <c r="AR637" i="2"/>
  <c r="AS637" i="2"/>
  <c r="AT637" i="2"/>
  <c r="AU637" i="2"/>
  <c r="AV637" i="2"/>
  <c r="AX637" i="2"/>
  <c r="AY637" i="2"/>
  <c r="AZ637" i="2"/>
  <c r="BA637" i="2"/>
  <c r="BB637" i="2"/>
  <c r="BC637" i="2"/>
  <c r="BD637" i="2"/>
  <c r="BE637" i="2"/>
  <c r="BF637" i="2"/>
  <c r="BG637" i="2"/>
  <c r="BH637" i="2"/>
  <c r="BI637" i="2"/>
  <c r="BJ637" i="2"/>
  <c r="BK637" i="2"/>
  <c r="BL637" i="2"/>
  <c r="BM637" i="2"/>
  <c r="BN637" i="2"/>
  <c r="BO637" i="2"/>
  <c r="BP637" i="2"/>
  <c r="BQ637" i="2"/>
  <c r="BR637" i="2"/>
  <c r="BS637" i="2"/>
  <c r="BT637" i="2"/>
  <c r="BU637" i="2"/>
  <c r="BV637" i="2"/>
  <c r="BW637" i="2"/>
  <c r="BX637" i="2"/>
  <c r="BY637" i="2"/>
  <c r="BZ637" i="2"/>
  <c r="CA637" i="2"/>
  <c r="CB637" i="2"/>
  <c r="CC637" i="2"/>
  <c r="CD637" i="2"/>
  <c r="CE637" i="2"/>
  <c r="CF637" i="2"/>
  <c r="CG637" i="2"/>
  <c r="CH637" i="2"/>
  <c r="CI637" i="2"/>
  <c r="CJ637" i="2"/>
  <c r="CK637" i="2"/>
  <c r="CL637" i="2"/>
  <c r="CM637" i="2"/>
  <c r="CN637" i="2"/>
  <c r="CO637" i="2"/>
  <c r="CP637" i="2"/>
  <c r="A638" i="2"/>
  <c r="B638" i="2"/>
  <c r="C638" i="2"/>
  <c r="D638" i="2"/>
  <c r="E638" i="2"/>
  <c r="F638" i="2"/>
  <c r="G638" i="2"/>
  <c r="H638" i="2"/>
  <c r="I638" i="2"/>
  <c r="J638" i="2"/>
  <c r="K638" i="2"/>
  <c r="L638" i="2"/>
  <c r="M638" i="2"/>
  <c r="N638" i="2"/>
  <c r="O638" i="2"/>
  <c r="Q638" i="2"/>
  <c r="R638" i="2"/>
  <c r="S638" i="2"/>
  <c r="T638" i="2"/>
  <c r="U638" i="2"/>
  <c r="W638" i="2"/>
  <c r="X638" i="2"/>
  <c r="Y638" i="2"/>
  <c r="AA638" i="2"/>
  <c r="AB638" i="2"/>
  <c r="AC638" i="2"/>
  <c r="AD638" i="2"/>
  <c r="AE638" i="2"/>
  <c r="AF638" i="2"/>
  <c r="AG638" i="2"/>
  <c r="AH638" i="2"/>
  <c r="AI638" i="2"/>
  <c r="AJ638" i="2"/>
  <c r="AK638" i="2"/>
  <c r="AL638" i="2"/>
  <c r="AM638" i="2"/>
  <c r="AN638" i="2"/>
  <c r="AO638" i="2"/>
  <c r="AP638" i="2"/>
  <c r="AQ638" i="2"/>
  <c r="AR638" i="2"/>
  <c r="AS638" i="2"/>
  <c r="AT638" i="2"/>
  <c r="AU638" i="2"/>
  <c r="AV638" i="2"/>
  <c r="AX638" i="2"/>
  <c r="AY638" i="2"/>
  <c r="AZ638" i="2"/>
  <c r="BA638" i="2"/>
  <c r="BB638" i="2"/>
  <c r="BC638" i="2"/>
  <c r="BD638" i="2"/>
  <c r="BE638" i="2"/>
  <c r="BF638" i="2"/>
  <c r="BG638" i="2"/>
  <c r="BH638" i="2"/>
  <c r="BI638" i="2"/>
  <c r="BJ638" i="2"/>
  <c r="BK638" i="2"/>
  <c r="BL638" i="2"/>
  <c r="BM638" i="2"/>
  <c r="BN638" i="2"/>
  <c r="BO638" i="2"/>
  <c r="BP638" i="2"/>
  <c r="BQ638" i="2"/>
  <c r="BR638" i="2"/>
  <c r="BS638" i="2"/>
  <c r="BT638" i="2"/>
  <c r="BU638" i="2"/>
  <c r="BV638" i="2"/>
  <c r="BW638" i="2"/>
  <c r="BX638" i="2"/>
  <c r="BY638" i="2"/>
  <c r="BZ638" i="2"/>
  <c r="CA638" i="2"/>
  <c r="CB638" i="2"/>
  <c r="CC638" i="2"/>
  <c r="CD638" i="2"/>
  <c r="CE638" i="2"/>
  <c r="CF638" i="2"/>
  <c r="CG638" i="2"/>
  <c r="CH638" i="2"/>
  <c r="CI638" i="2"/>
  <c r="CJ638" i="2"/>
  <c r="CK638" i="2"/>
  <c r="CL638" i="2"/>
  <c r="CM638" i="2"/>
  <c r="CN638" i="2"/>
  <c r="CO638" i="2"/>
  <c r="CP638" i="2"/>
  <c r="A639" i="2"/>
  <c r="B639" i="2"/>
  <c r="C639" i="2"/>
  <c r="D639" i="2"/>
  <c r="E639" i="2"/>
  <c r="F639" i="2"/>
  <c r="G639" i="2"/>
  <c r="H639" i="2"/>
  <c r="I639" i="2"/>
  <c r="J639" i="2"/>
  <c r="K639" i="2"/>
  <c r="L639" i="2"/>
  <c r="M639" i="2"/>
  <c r="N639" i="2"/>
  <c r="O639" i="2"/>
  <c r="Q639" i="2"/>
  <c r="R639" i="2"/>
  <c r="S639" i="2"/>
  <c r="T639" i="2"/>
  <c r="U639" i="2"/>
  <c r="W639" i="2"/>
  <c r="X639" i="2"/>
  <c r="Y639" i="2"/>
  <c r="AA639" i="2"/>
  <c r="AB639" i="2"/>
  <c r="AC639" i="2"/>
  <c r="AD639" i="2"/>
  <c r="AE639" i="2"/>
  <c r="AF639" i="2"/>
  <c r="AG639" i="2"/>
  <c r="AH639" i="2"/>
  <c r="AI639" i="2"/>
  <c r="AJ639" i="2"/>
  <c r="AK639" i="2"/>
  <c r="AL639" i="2"/>
  <c r="AM639" i="2"/>
  <c r="AN639" i="2"/>
  <c r="AO639" i="2"/>
  <c r="AP639" i="2"/>
  <c r="AQ639" i="2"/>
  <c r="AR639" i="2"/>
  <c r="AS639" i="2"/>
  <c r="AT639" i="2"/>
  <c r="AU639" i="2"/>
  <c r="AV639" i="2"/>
  <c r="AX639" i="2"/>
  <c r="AY639" i="2"/>
  <c r="AZ639" i="2"/>
  <c r="BA639" i="2"/>
  <c r="BB639" i="2"/>
  <c r="BC639" i="2"/>
  <c r="BD639" i="2"/>
  <c r="BE639" i="2"/>
  <c r="BF639" i="2"/>
  <c r="BG639" i="2"/>
  <c r="BH639" i="2"/>
  <c r="BI639" i="2"/>
  <c r="BJ639" i="2"/>
  <c r="BK639" i="2"/>
  <c r="BL639" i="2"/>
  <c r="BM639" i="2"/>
  <c r="BN639" i="2"/>
  <c r="BO639" i="2"/>
  <c r="BP639" i="2"/>
  <c r="BQ639" i="2"/>
  <c r="BR639" i="2"/>
  <c r="BS639" i="2"/>
  <c r="BT639" i="2"/>
  <c r="BU639" i="2"/>
  <c r="BV639" i="2"/>
  <c r="BW639" i="2"/>
  <c r="BX639" i="2"/>
  <c r="BY639" i="2"/>
  <c r="BZ639" i="2"/>
  <c r="CA639" i="2"/>
  <c r="CB639" i="2"/>
  <c r="CC639" i="2"/>
  <c r="CD639" i="2"/>
  <c r="CE639" i="2"/>
  <c r="CF639" i="2"/>
  <c r="CG639" i="2"/>
  <c r="CH639" i="2"/>
  <c r="CI639" i="2"/>
  <c r="CJ639" i="2"/>
  <c r="CK639" i="2"/>
  <c r="CL639" i="2"/>
  <c r="CM639" i="2"/>
  <c r="CN639" i="2"/>
  <c r="CO639" i="2"/>
  <c r="CP639" i="2"/>
  <c r="A640" i="2"/>
  <c r="B640" i="2"/>
  <c r="C640" i="2"/>
  <c r="D640" i="2"/>
  <c r="E640" i="2"/>
  <c r="F640" i="2"/>
  <c r="G640" i="2"/>
  <c r="H640" i="2"/>
  <c r="I640" i="2"/>
  <c r="J640" i="2"/>
  <c r="K640" i="2"/>
  <c r="L640" i="2"/>
  <c r="M640" i="2"/>
  <c r="N640" i="2"/>
  <c r="O640" i="2"/>
  <c r="Q640" i="2"/>
  <c r="R640" i="2"/>
  <c r="S640" i="2"/>
  <c r="T640" i="2"/>
  <c r="U640" i="2"/>
  <c r="W640" i="2"/>
  <c r="X640" i="2"/>
  <c r="Y640" i="2"/>
  <c r="AA640" i="2"/>
  <c r="AB640" i="2"/>
  <c r="AC640" i="2"/>
  <c r="AD640" i="2"/>
  <c r="AE640" i="2"/>
  <c r="AF640" i="2"/>
  <c r="AG640" i="2"/>
  <c r="AH640" i="2"/>
  <c r="AI640" i="2"/>
  <c r="AJ640" i="2"/>
  <c r="AK640" i="2"/>
  <c r="AL640" i="2"/>
  <c r="AM640" i="2"/>
  <c r="AN640" i="2"/>
  <c r="AO640" i="2"/>
  <c r="AP640" i="2"/>
  <c r="AQ640" i="2"/>
  <c r="AR640" i="2"/>
  <c r="AS640" i="2"/>
  <c r="AT640" i="2"/>
  <c r="AU640" i="2"/>
  <c r="AV640" i="2"/>
  <c r="AX640" i="2"/>
  <c r="AY640" i="2"/>
  <c r="AZ640" i="2"/>
  <c r="BA640" i="2"/>
  <c r="BB640" i="2"/>
  <c r="BC640" i="2"/>
  <c r="BD640" i="2"/>
  <c r="BE640" i="2"/>
  <c r="BF640" i="2"/>
  <c r="BG640" i="2"/>
  <c r="BH640" i="2"/>
  <c r="BI640" i="2"/>
  <c r="BJ640" i="2"/>
  <c r="BK640" i="2"/>
  <c r="BL640" i="2"/>
  <c r="BM640" i="2"/>
  <c r="BN640" i="2"/>
  <c r="BO640" i="2"/>
  <c r="BP640" i="2"/>
  <c r="BQ640" i="2"/>
  <c r="BR640" i="2"/>
  <c r="BS640" i="2"/>
  <c r="BT640" i="2"/>
  <c r="BU640" i="2"/>
  <c r="BV640" i="2"/>
  <c r="BW640" i="2"/>
  <c r="BX640" i="2"/>
  <c r="BY640" i="2"/>
  <c r="BZ640" i="2"/>
  <c r="CA640" i="2"/>
  <c r="CB640" i="2"/>
  <c r="CC640" i="2"/>
  <c r="CD640" i="2"/>
  <c r="CE640" i="2"/>
  <c r="CF640" i="2"/>
  <c r="CG640" i="2"/>
  <c r="CH640" i="2"/>
  <c r="CI640" i="2"/>
  <c r="CJ640" i="2"/>
  <c r="CK640" i="2"/>
  <c r="CL640" i="2"/>
  <c r="CM640" i="2"/>
  <c r="CN640" i="2"/>
  <c r="CO640" i="2"/>
  <c r="CP640" i="2"/>
  <c r="A641" i="2"/>
  <c r="B641" i="2"/>
  <c r="C641" i="2"/>
  <c r="D641" i="2"/>
  <c r="E641" i="2"/>
  <c r="F641" i="2"/>
  <c r="G641" i="2"/>
  <c r="H641" i="2"/>
  <c r="I641" i="2"/>
  <c r="J641" i="2"/>
  <c r="K641" i="2"/>
  <c r="L641" i="2"/>
  <c r="M641" i="2"/>
  <c r="N641" i="2"/>
  <c r="O641" i="2"/>
  <c r="Q641" i="2"/>
  <c r="R641" i="2"/>
  <c r="S641" i="2"/>
  <c r="T641" i="2"/>
  <c r="U641" i="2"/>
  <c r="W641" i="2"/>
  <c r="X641" i="2"/>
  <c r="Y641" i="2"/>
  <c r="AA641" i="2"/>
  <c r="AB641" i="2"/>
  <c r="AC641" i="2"/>
  <c r="AD641" i="2"/>
  <c r="AE641" i="2"/>
  <c r="AF641" i="2"/>
  <c r="AG641" i="2"/>
  <c r="AH641" i="2"/>
  <c r="AI641" i="2"/>
  <c r="AJ641" i="2"/>
  <c r="AK641" i="2"/>
  <c r="AL641" i="2"/>
  <c r="AM641" i="2"/>
  <c r="AN641" i="2"/>
  <c r="AO641" i="2"/>
  <c r="AP641" i="2"/>
  <c r="AQ641" i="2"/>
  <c r="AR641" i="2"/>
  <c r="AS641" i="2"/>
  <c r="AT641" i="2"/>
  <c r="AU641" i="2"/>
  <c r="AV641" i="2"/>
  <c r="AX641" i="2"/>
  <c r="AY641" i="2"/>
  <c r="AZ641" i="2"/>
  <c r="BA641" i="2"/>
  <c r="BB641" i="2"/>
  <c r="BC641" i="2"/>
  <c r="BD641" i="2"/>
  <c r="BE641" i="2"/>
  <c r="BF641" i="2"/>
  <c r="BG641" i="2"/>
  <c r="BH641" i="2"/>
  <c r="BI641" i="2"/>
  <c r="BJ641" i="2"/>
  <c r="BK641" i="2"/>
  <c r="BL641" i="2"/>
  <c r="BM641" i="2"/>
  <c r="BN641" i="2"/>
  <c r="BO641" i="2"/>
  <c r="BP641" i="2"/>
  <c r="BQ641" i="2"/>
  <c r="BR641" i="2"/>
  <c r="BS641" i="2"/>
  <c r="BT641" i="2"/>
  <c r="BU641" i="2"/>
  <c r="BV641" i="2"/>
  <c r="BW641" i="2"/>
  <c r="BX641" i="2"/>
  <c r="BY641" i="2"/>
  <c r="BZ641" i="2"/>
  <c r="CA641" i="2"/>
  <c r="CB641" i="2"/>
  <c r="CC641" i="2"/>
  <c r="CD641" i="2"/>
  <c r="CE641" i="2"/>
  <c r="CF641" i="2"/>
  <c r="CG641" i="2"/>
  <c r="CH641" i="2"/>
  <c r="CI641" i="2"/>
  <c r="CJ641" i="2"/>
  <c r="CK641" i="2"/>
  <c r="CL641" i="2"/>
  <c r="CM641" i="2"/>
  <c r="CN641" i="2"/>
  <c r="CO641" i="2"/>
  <c r="CP641" i="2"/>
  <c r="A642" i="2"/>
  <c r="B642" i="2"/>
  <c r="C642" i="2"/>
  <c r="D642" i="2"/>
  <c r="E642" i="2"/>
  <c r="F642" i="2"/>
  <c r="G642" i="2"/>
  <c r="H642" i="2"/>
  <c r="I642" i="2"/>
  <c r="J642" i="2"/>
  <c r="K642" i="2"/>
  <c r="L642" i="2"/>
  <c r="M642" i="2"/>
  <c r="N642" i="2"/>
  <c r="O642" i="2"/>
  <c r="Q642" i="2"/>
  <c r="R642" i="2"/>
  <c r="S642" i="2"/>
  <c r="T642" i="2"/>
  <c r="U642" i="2"/>
  <c r="W642" i="2"/>
  <c r="X642" i="2"/>
  <c r="Y642" i="2"/>
  <c r="AA642" i="2"/>
  <c r="AB642" i="2"/>
  <c r="AC642" i="2"/>
  <c r="AD642" i="2"/>
  <c r="AE642" i="2"/>
  <c r="AF642" i="2"/>
  <c r="AG642" i="2"/>
  <c r="AH642" i="2"/>
  <c r="AI642" i="2"/>
  <c r="AJ642" i="2"/>
  <c r="AK642" i="2"/>
  <c r="AL642" i="2"/>
  <c r="AM642" i="2"/>
  <c r="AN642" i="2"/>
  <c r="AO642" i="2"/>
  <c r="AP642" i="2"/>
  <c r="AQ642" i="2"/>
  <c r="AR642" i="2"/>
  <c r="AS642" i="2"/>
  <c r="AT642" i="2"/>
  <c r="AU642" i="2"/>
  <c r="AV642" i="2"/>
  <c r="AX642" i="2"/>
  <c r="AY642" i="2"/>
  <c r="AZ642" i="2"/>
  <c r="BA642" i="2"/>
  <c r="BB642" i="2"/>
  <c r="BC642" i="2"/>
  <c r="BD642" i="2"/>
  <c r="BE642" i="2"/>
  <c r="BF642" i="2"/>
  <c r="BG642" i="2"/>
  <c r="BH642" i="2"/>
  <c r="BI642" i="2"/>
  <c r="BJ642" i="2"/>
  <c r="BK642" i="2"/>
  <c r="BL642" i="2"/>
  <c r="BM642" i="2"/>
  <c r="BN642" i="2"/>
  <c r="BO642" i="2"/>
  <c r="BP642" i="2"/>
  <c r="BQ642" i="2"/>
  <c r="BR642" i="2"/>
  <c r="BS642" i="2"/>
  <c r="BT642" i="2"/>
  <c r="BU642" i="2"/>
  <c r="BV642" i="2"/>
  <c r="BW642" i="2"/>
  <c r="BX642" i="2"/>
  <c r="BY642" i="2"/>
  <c r="BZ642" i="2"/>
  <c r="CA642" i="2"/>
  <c r="CB642" i="2"/>
  <c r="CC642" i="2"/>
  <c r="CD642" i="2"/>
  <c r="CE642" i="2"/>
  <c r="CF642" i="2"/>
  <c r="CG642" i="2"/>
  <c r="CH642" i="2"/>
  <c r="CI642" i="2"/>
  <c r="CJ642" i="2"/>
  <c r="CK642" i="2"/>
  <c r="CL642" i="2"/>
  <c r="CM642" i="2"/>
  <c r="CN642" i="2"/>
  <c r="CO642" i="2"/>
  <c r="CP642" i="2"/>
  <c r="A643" i="2"/>
  <c r="B643" i="2"/>
  <c r="C643" i="2"/>
  <c r="D643" i="2"/>
  <c r="E643" i="2"/>
  <c r="F643" i="2"/>
  <c r="G643" i="2"/>
  <c r="H643" i="2"/>
  <c r="I643" i="2"/>
  <c r="J643" i="2"/>
  <c r="K643" i="2"/>
  <c r="L643" i="2"/>
  <c r="M643" i="2"/>
  <c r="N643" i="2"/>
  <c r="O643" i="2"/>
  <c r="Q643" i="2"/>
  <c r="R643" i="2"/>
  <c r="S643" i="2"/>
  <c r="T643" i="2"/>
  <c r="U643" i="2"/>
  <c r="W643" i="2"/>
  <c r="X643" i="2"/>
  <c r="Y643" i="2"/>
  <c r="AA643" i="2"/>
  <c r="AB643" i="2"/>
  <c r="AC643" i="2"/>
  <c r="AD643" i="2"/>
  <c r="AE643" i="2"/>
  <c r="AF643" i="2"/>
  <c r="AG643" i="2"/>
  <c r="AH643" i="2"/>
  <c r="AI643" i="2"/>
  <c r="AJ643" i="2"/>
  <c r="AK643" i="2"/>
  <c r="AL643" i="2"/>
  <c r="AM643" i="2"/>
  <c r="AN643" i="2"/>
  <c r="AO643" i="2"/>
  <c r="AP643" i="2"/>
  <c r="AQ643" i="2"/>
  <c r="AR643" i="2"/>
  <c r="AS643" i="2"/>
  <c r="AT643" i="2"/>
  <c r="AU643" i="2"/>
  <c r="AV643" i="2"/>
  <c r="AX643" i="2"/>
  <c r="AY643" i="2"/>
  <c r="AZ643" i="2"/>
  <c r="BA643" i="2"/>
  <c r="BB643" i="2"/>
  <c r="BC643" i="2"/>
  <c r="BD643" i="2"/>
  <c r="BE643" i="2"/>
  <c r="BF643" i="2"/>
  <c r="BG643" i="2"/>
  <c r="BH643" i="2"/>
  <c r="BI643" i="2"/>
  <c r="BJ643" i="2"/>
  <c r="BK643" i="2"/>
  <c r="BL643" i="2"/>
  <c r="BM643" i="2"/>
  <c r="BN643" i="2"/>
  <c r="BO643" i="2"/>
  <c r="BP643" i="2"/>
  <c r="BQ643" i="2"/>
  <c r="BR643" i="2"/>
  <c r="BS643" i="2"/>
  <c r="BT643" i="2"/>
  <c r="BU643" i="2"/>
  <c r="BV643" i="2"/>
  <c r="BW643" i="2"/>
  <c r="BX643" i="2"/>
  <c r="BY643" i="2"/>
  <c r="BZ643" i="2"/>
  <c r="CA643" i="2"/>
  <c r="CB643" i="2"/>
  <c r="CC643" i="2"/>
  <c r="CD643" i="2"/>
  <c r="CE643" i="2"/>
  <c r="CF643" i="2"/>
  <c r="CG643" i="2"/>
  <c r="CH643" i="2"/>
  <c r="CI643" i="2"/>
  <c r="CJ643" i="2"/>
  <c r="CK643" i="2"/>
  <c r="CL643" i="2"/>
  <c r="CM643" i="2"/>
  <c r="CN643" i="2"/>
  <c r="CO643" i="2"/>
  <c r="CP643" i="2"/>
  <c r="A644" i="2"/>
  <c r="B644" i="2"/>
  <c r="C644" i="2"/>
  <c r="D644" i="2"/>
  <c r="E644" i="2"/>
  <c r="F644" i="2"/>
  <c r="G644" i="2"/>
  <c r="H644" i="2"/>
  <c r="I644" i="2"/>
  <c r="J644" i="2"/>
  <c r="K644" i="2"/>
  <c r="L644" i="2"/>
  <c r="M644" i="2"/>
  <c r="N644" i="2"/>
  <c r="O644" i="2"/>
  <c r="Q644" i="2"/>
  <c r="R644" i="2"/>
  <c r="S644" i="2"/>
  <c r="T644" i="2"/>
  <c r="U644" i="2"/>
  <c r="W644" i="2"/>
  <c r="X644" i="2"/>
  <c r="Y644" i="2"/>
  <c r="AA644" i="2"/>
  <c r="AB644" i="2"/>
  <c r="AC644" i="2"/>
  <c r="AD644" i="2"/>
  <c r="AE644" i="2"/>
  <c r="AF644" i="2"/>
  <c r="AG644" i="2"/>
  <c r="AH644" i="2"/>
  <c r="AI644" i="2"/>
  <c r="AJ644" i="2"/>
  <c r="AK644" i="2"/>
  <c r="AL644" i="2"/>
  <c r="AM644" i="2"/>
  <c r="AN644" i="2"/>
  <c r="AO644" i="2"/>
  <c r="AP644" i="2"/>
  <c r="AQ644" i="2"/>
  <c r="AR644" i="2"/>
  <c r="AS644" i="2"/>
  <c r="AT644" i="2"/>
  <c r="AU644" i="2"/>
  <c r="AV644" i="2"/>
  <c r="AX644" i="2"/>
  <c r="AY644" i="2"/>
  <c r="AZ644" i="2"/>
  <c r="BA644" i="2"/>
  <c r="BB644" i="2"/>
  <c r="BC644" i="2"/>
  <c r="BD644" i="2"/>
  <c r="BE644" i="2"/>
  <c r="BF644" i="2"/>
  <c r="BG644" i="2"/>
  <c r="BH644" i="2"/>
  <c r="BI644" i="2"/>
  <c r="BJ644" i="2"/>
  <c r="BK644" i="2"/>
  <c r="BL644" i="2"/>
  <c r="BM644" i="2"/>
  <c r="BN644" i="2"/>
  <c r="BO644" i="2"/>
  <c r="BP644" i="2"/>
  <c r="BQ644" i="2"/>
  <c r="BR644" i="2"/>
  <c r="BS644" i="2"/>
  <c r="BT644" i="2"/>
  <c r="BU644" i="2"/>
  <c r="BV644" i="2"/>
  <c r="BW644" i="2"/>
  <c r="BX644" i="2"/>
  <c r="BY644" i="2"/>
  <c r="BZ644" i="2"/>
  <c r="CA644" i="2"/>
  <c r="CB644" i="2"/>
  <c r="CC644" i="2"/>
  <c r="CD644" i="2"/>
  <c r="CE644" i="2"/>
  <c r="CF644" i="2"/>
  <c r="CG644" i="2"/>
  <c r="CH644" i="2"/>
  <c r="CI644" i="2"/>
  <c r="CJ644" i="2"/>
  <c r="CK644" i="2"/>
  <c r="CL644" i="2"/>
  <c r="CM644" i="2"/>
  <c r="CN644" i="2"/>
  <c r="CO644" i="2"/>
  <c r="CP644" i="2"/>
  <c r="A645" i="2"/>
  <c r="B645" i="2"/>
  <c r="C645" i="2"/>
  <c r="D645" i="2"/>
  <c r="E645" i="2"/>
  <c r="F645" i="2"/>
  <c r="G645" i="2"/>
  <c r="H645" i="2"/>
  <c r="I645" i="2"/>
  <c r="J645" i="2"/>
  <c r="K645" i="2"/>
  <c r="L645" i="2"/>
  <c r="M645" i="2"/>
  <c r="N645" i="2"/>
  <c r="O645" i="2"/>
  <c r="Q645" i="2"/>
  <c r="R645" i="2"/>
  <c r="S645" i="2"/>
  <c r="T645" i="2"/>
  <c r="U645" i="2"/>
  <c r="W645" i="2"/>
  <c r="X645" i="2"/>
  <c r="Y645" i="2"/>
  <c r="AA645" i="2"/>
  <c r="AB645" i="2"/>
  <c r="AC645" i="2"/>
  <c r="AD645" i="2"/>
  <c r="AE645" i="2"/>
  <c r="AF645" i="2"/>
  <c r="AG645" i="2"/>
  <c r="AH645" i="2"/>
  <c r="AI645" i="2"/>
  <c r="AJ645" i="2"/>
  <c r="AK645" i="2"/>
  <c r="AL645" i="2"/>
  <c r="AM645" i="2"/>
  <c r="AN645" i="2"/>
  <c r="AO645" i="2"/>
  <c r="AP645" i="2"/>
  <c r="AQ645" i="2"/>
  <c r="AR645" i="2"/>
  <c r="AS645" i="2"/>
  <c r="AT645" i="2"/>
  <c r="AU645" i="2"/>
  <c r="AV645" i="2"/>
  <c r="AX645" i="2"/>
  <c r="AY645" i="2"/>
  <c r="AZ645" i="2"/>
  <c r="BA645" i="2"/>
  <c r="BB645" i="2"/>
  <c r="BC645" i="2"/>
  <c r="BD645" i="2"/>
  <c r="BE645" i="2"/>
  <c r="BF645" i="2"/>
  <c r="BG645" i="2"/>
  <c r="BH645" i="2"/>
  <c r="BI645" i="2"/>
  <c r="BJ645" i="2"/>
  <c r="BK645" i="2"/>
  <c r="BL645" i="2"/>
  <c r="BM645" i="2"/>
  <c r="BN645" i="2"/>
  <c r="BO645" i="2"/>
  <c r="BP645" i="2"/>
  <c r="BQ645" i="2"/>
  <c r="BR645" i="2"/>
  <c r="BS645" i="2"/>
  <c r="BT645" i="2"/>
  <c r="BU645" i="2"/>
  <c r="BV645" i="2"/>
  <c r="BW645" i="2"/>
  <c r="BX645" i="2"/>
  <c r="BY645" i="2"/>
  <c r="BZ645" i="2"/>
  <c r="CA645" i="2"/>
  <c r="CB645" i="2"/>
  <c r="CC645" i="2"/>
  <c r="CD645" i="2"/>
  <c r="CE645" i="2"/>
  <c r="CF645" i="2"/>
  <c r="CG645" i="2"/>
  <c r="CH645" i="2"/>
  <c r="CI645" i="2"/>
  <c r="CJ645" i="2"/>
  <c r="CK645" i="2"/>
  <c r="CL645" i="2"/>
  <c r="CM645" i="2"/>
  <c r="CN645" i="2"/>
  <c r="CO645" i="2"/>
  <c r="CP645" i="2"/>
  <c r="A646" i="2"/>
  <c r="B646" i="2"/>
  <c r="C646" i="2"/>
  <c r="D646" i="2"/>
  <c r="E646" i="2"/>
  <c r="F646" i="2"/>
  <c r="G646" i="2"/>
  <c r="H646" i="2"/>
  <c r="I646" i="2"/>
  <c r="J646" i="2"/>
  <c r="K646" i="2"/>
  <c r="L646" i="2"/>
  <c r="M646" i="2"/>
  <c r="N646" i="2"/>
  <c r="O646" i="2"/>
  <c r="Q646" i="2"/>
  <c r="R646" i="2"/>
  <c r="S646" i="2"/>
  <c r="T646" i="2"/>
  <c r="U646" i="2"/>
  <c r="W646" i="2"/>
  <c r="X646" i="2"/>
  <c r="Y646" i="2"/>
  <c r="AA646" i="2"/>
  <c r="AB646" i="2"/>
  <c r="AC646" i="2"/>
  <c r="AD646" i="2"/>
  <c r="AE646" i="2"/>
  <c r="AF646" i="2"/>
  <c r="AG646" i="2"/>
  <c r="AH646" i="2"/>
  <c r="AI646" i="2"/>
  <c r="AJ646" i="2"/>
  <c r="AK646" i="2"/>
  <c r="AL646" i="2"/>
  <c r="AM646" i="2"/>
  <c r="AN646" i="2"/>
  <c r="AO646" i="2"/>
  <c r="AP646" i="2"/>
  <c r="AQ646" i="2"/>
  <c r="AR646" i="2"/>
  <c r="AS646" i="2"/>
  <c r="AT646" i="2"/>
  <c r="AU646" i="2"/>
  <c r="AV646" i="2"/>
  <c r="AX646" i="2"/>
  <c r="AY646" i="2"/>
  <c r="AZ646" i="2"/>
  <c r="BA646" i="2"/>
  <c r="BB646" i="2"/>
  <c r="BC646" i="2"/>
  <c r="BD646" i="2"/>
  <c r="BE646" i="2"/>
  <c r="BF646" i="2"/>
  <c r="BG646" i="2"/>
  <c r="BH646" i="2"/>
  <c r="BI646" i="2"/>
  <c r="BJ646" i="2"/>
  <c r="BK646" i="2"/>
  <c r="BL646" i="2"/>
  <c r="BM646" i="2"/>
  <c r="BN646" i="2"/>
  <c r="BO646" i="2"/>
  <c r="BP646" i="2"/>
  <c r="BQ646" i="2"/>
  <c r="BR646" i="2"/>
  <c r="BS646" i="2"/>
  <c r="BT646" i="2"/>
  <c r="BU646" i="2"/>
  <c r="BV646" i="2"/>
  <c r="BW646" i="2"/>
  <c r="BX646" i="2"/>
  <c r="BY646" i="2"/>
  <c r="BZ646" i="2"/>
  <c r="CA646" i="2"/>
  <c r="CB646" i="2"/>
  <c r="CC646" i="2"/>
  <c r="CD646" i="2"/>
  <c r="CE646" i="2"/>
  <c r="CF646" i="2"/>
  <c r="CG646" i="2"/>
  <c r="CH646" i="2"/>
  <c r="CI646" i="2"/>
  <c r="CJ646" i="2"/>
  <c r="CK646" i="2"/>
  <c r="CL646" i="2"/>
  <c r="CM646" i="2"/>
  <c r="CN646" i="2"/>
  <c r="CO646" i="2"/>
  <c r="CP646" i="2"/>
  <c r="A647" i="2"/>
  <c r="B647" i="2"/>
  <c r="C647" i="2"/>
  <c r="D647" i="2"/>
  <c r="E647" i="2"/>
  <c r="F647" i="2"/>
  <c r="G647" i="2"/>
  <c r="H647" i="2"/>
  <c r="I647" i="2"/>
  <c r="J647" i="2"/>
  <c r="K647" i="2"/>
  <c r="L647" i="2"/>
  <c r="M647" i="2"/>
  <c r="N647" i="2"/>
  <c r="O647" i="2"/>
  <c r="Q647" i="2"/>
  <c r="R647" i="2"/>
  <c r="S647" i="2"/>
  <c r="T647" i="2"/>
  <c r="U647" i="2"/>
  <c r="W647" i="2"/>
  <c r="X647" i="2"/>
  <c r="Y647" i="2"/>
  <c r="AA647" i="2"/>
  <c r="AB647" i="2"/>
  <c r="AC647" i="2"/>
  <c r="AD647" i="2"/>
  <c r="AE647" i="2"/>
  <c r="AF647" i="2"/>
  <c r="AG647" i="2"/>
  <c r="AH647" i="2"/>
  <c r="AI647" i="2"/>
  <c r="AJ647" i="2"/>
  <c r="AK647" i="2"/>
  <c r="AL647" i="2"/>
  <c r="AM647" i="2"/>
  <c r="AN647" i="2"/>
  <c r="AO647" i="2"/>
  <c r="AP647" i="2"/>
  <c r="AQ647" i="2"/>
  <c r="AR647" i="2"/>
  <c r="AS647" i="2"/>
  <c r="AT647" i="2"/>
  <c r="AU647" i="2"/>
  <c r="AV647" i="2"/>
  <c r="AX647" i="2"/>
  <c r="AY647" i="2"/>
  <c r="AZ647" i="2"/>
  <c r="BA647" i="2"/>
  <c r="BB647" i="2"/>
  <c r="BC647" i="2"/>
  <c r="BD647" i="2"/>
  <c r="BE647" i="2"/>
  <c r="BF647" i="2"/>
  <c r="BG647" i="2"/>
  <c r="BH647" i="2"/>
  <c r="BI647" i="2"/>
  <c r="BJ647" i="2"/>
  <c r="BK647" i="2"/>
  <c r="BL647" i="2"/>
  <c r="BM647" i="2"/>
  <c r="BN647" i="2"/>
  <c r="BO647" i="2"/>
  <c r="BP647" i="2"/>
  <c r="BQ647" i="2"/>
  <c r="BR647" i="2"/>
  <c r="BS647" i="2"/>
  <c r="BT647" i="2"/>
  <c r="BU647" i="2"/>
  <c r="BV647" i="2"/>
  <c r="BW647" i="2"/>
  <c r="BX647" i="2"/>
  <c r="BY647" i="2"/>
  <c r="BZ647" i="2"/>
  <c r="CA647" i="2"/>
  <c r="CB647" i="2"/>
  <c r="CC647" i="2"/>
  <c r="CD647" i="2"/>
  <c r="CE647" i="2"/>
  <c r="CF647" i="2"/>
  <c r="CG647" i="2"/>
  <c r="CH647" i="2"/>
  <c r="CI647" i="2"/>
  <c r="CJ647" i="2"/>
  <c r="CK647" i="2"/>
  <c r="CL647" i="2"/>
  <c r="CM647" i="2"/>
  <c r="CN647" i="2"/>
  <c r="CO647" i="2"/>
  <c r="CP647" i="2"/>
  <c r="A648" i="2"/>
  <c r="B648" i="2"/>
  <c r="C648" i="2"/>
  <c r="D648" i="2"/>
  <c r="E648" i="2"/>
  <c r="F648" i="2"/>
  <c r="G648" i="2"/>
  <c r="H648" i="2"/>
  <c r="I648" i="2"/>
  <c r="J648" i="2"/>
  <c r="K648" i="2"/>
  <c r="L648" i="2"/>
  <c r="M648" i="2"/>
  <c r="N648" i="2"/>
  <c r="O648" i="2"/>
  <c r="Q648" i="2"/>
  <c r="R648" i="2"/>
  <c r="S648" i="2"/>
  <c r="T648" i="2"/>
  <c r="U648" i="2"/>
  <c r="W648" i="2"/>
  <c r="X648" i="2"/>
  <c r="Y648" i="2"/>
  <c r="AA648" i="2"/>
  <c r="AB648" i="2"/>
  <c r="AC648" i="2"/>
  <c r="AD648" i="2"/>
  <c r="AE648" i="2"/>
  <c r="AF648" i="2"/>
  <c r="AG648" i="2"/>
  <c r="AH648" i="2"/>
  <c r="AI648" i="2"/>
  <c r="AJ648" i="2"/>
  <c r="AK648" i="2"/>
  <c r="AL648" i="2"/>
  <c r="AM648" i="2"/>
  <c r="AN648" i="2"/>
  <c r="AO648" i="2"/>
  <c r="AP648" i="2"/>
  <c r="AQ648" i="2"/>
  <c r="AR648" i="2"/>
  <c r="AS648" i="2"/>
  <c r="AT648" i="2"/>
  <c r="AU648" i="2"/>
  <c r="AV648" i="2"/>
  <c r="AX648" i="2"/>
  <c r="AY648" i="2"/>
  <c r="AZ648" i="2"/>
  <c r="BA648" i="2"/>
  <c r="BB648" i="2"/>
  <c r="BC648" i="2"/>
  <c r="BD648" i="2"/>
  <c r="BE648" i="2"/>
  <c r="BF648" i="2"/>
  <c r="BG648" i="2"/>
  <c r="BH648" i="2"/>
  <c r="BI648" i="2"/>
  <c r="BJ648" i="2"/>
  <c r="BK648" i="2"/>
  <c r="BL648" i="2"/>
  <c r="BM648" i="2"/>
  <c r="BN648" i="2"/>
  <c r="BO648" i="2"/>
  <c r="BP648" i="2"/>
  <c r="BQ648" i="2"/>
  <c r="BR648" i="2"/>
  <c r="BS648" i="2"/>
  <c r="BT648" i="2"/>
  <c r="BU648" i="2"/>
  <c r="BV648" i="2"/>
  <c r="BW648" i="2"/>
  <c r="BX648" i="2"/>
  <c r="BY648" i="2"/>
  <c r="BZ648" i="2"/>
  <c r="CA648" i="2"/>
  <c r="CB648" i="2"/>
  <c r="CC648" i="2"/>
  <c r="CD648" i="2"/>
  <c r="CE648" i="2"/>
  <c r="CF648" i="2"/>
  <c r="CG648" i="2"/>
  <c r="CH648" i="2"/>
  <c r="CI648" i="2"/>
  <c r="CJ648" i="2"/>
  <c r="CK648" i="2"/>
  <c r="CL648" i="2"/>
  <c r="CM648" i="2"/>
  <c r="CN648" i="2"/>
  <c r="CO648" i="2"/>
  <c r="CP648" i="2"/>
  <c r="A649" i="2"/>
  <c r="B649" i="2"/>
  <c r="C649" i="2"/>
  <c r="D649" i="2"/>
  <c r="E649" i="2"/>
  <c r="F649" i="2"/>
  <c r="G649" i="2"/>
  <c r="H649" i="2"/>
  <c r="I649" i="2"/>
  <c r="J649" i="2"/>
  <c r="K649" i="2"/>
  <c r="L649" i="2"/>
  <c r="M649" i="2"/>
  <c r="N649" i="2"/>
  <c r="O649" i="2"/>
  <c r="Q649" i="2"/>
  <c r="R649" i="2"/>
  <c r="S649" i="2"/>
  <c r="T649" i="2"/>
  <c r="U649" i="2"/>
  <c r="W649" i="2"/>
  <c r="X649" i="2"/>
  <c r="Y649" i="2"/>
  <c r="AA649" i="2"/>
  <c r="AB649" i="2"/>
  <c r="AC649" i="2"/>
  <c r="AD649" i="2"/>
  <c r="AE649" i="2"/>
  <c r="AF649" i="2"/>
  <c r="AG649" i="2"/>
  <c r="AH649" i="2"/>
  <c r="AI649" i="2"/>
  <c r="AJ649" i="2"/>
  <c r="AK649" i="2"/>
  <c r="AL649" i="2"/>
  <c r="AM649" i="2"/>
  <c r="AN649" i="2"/>
  <c r="AO649" i="2"/>
  <c r="AP649" i="2"/>
  <c r="AQ649" i="2"/>
  <c r="AR649" i="2"/>
  <c r="AS649" i="2"/>
  <c r="AT649" i="2"/>
  <c r="AU649" i="2"/>
  <c r="AV649" i="2"/>
  <c r="AX649" i="2"/>
  <c r="AY649" i="2"/>
  <c r="AZ649" i="2"/>
  <c r="BA649" i="2"/>
  <c r="BB649" i="2"/>
  <c r="BC649" i="2"/>
  <c r="BD649" i="2"/>
  <c r="BE649" i="2"/>
  <c r="BF649" i="2"/>
  <c r="BG649" i="2"/>
  <c r="BH649" i="2"/>
  <c r="BI649" i="2"/>
  <c r="BJ649" i="2"/>
  <c r="BK649" i="2"/>
  <c r="BL649" i="2"/>
  <c r="BM649" i="2"/>
  <c r="BN649" i="2"/>
  <c r="BO649" i="2"/>
  <c r="BP649" i="2"/>
  <c r="BQ649" i="2"/>
  <c r="BR649" i="2"/>
  <c r="BS649" i="2"/>
  <c r="BT649" i="2"/>
  <c r="BU649" i="2"/>
  <c r="BV649" i="2"/>
  <c r="BW649" i="2"/>
  <c r="BX649" i="2"/>
  <c r="BY649" i="2"/>
  <c r="BZ649" i="2"/>
  <c r="CA649" i="2"/>
  <c r="CB649" i="2"/>
  <c r="CC649" i="2"/>
  <c r="CD649" i="2"/>
  <c r="CE649" i="2"/>
  <c r="CF649" i="2"/>
  <c r="CG649" i="2"/>
  <c r="CH649" i="2"/>
  <c r="CI649" i="2"/>
  <c r="CJ649" i="2"/>
  <c r="CK649" i="2"/>
  <c r="CL649" i="2"/>
  <c r="CM649" i="2"/>
  <c r="CN649" i="2"/>
  <c r="CO649" i="2"/>
  <c r="CP649" i="2"/>
  <c r="A650" i="2"/>
  <c r="B650" i="2"/>
  <c r="C650" i="2"/>
  <c r="D650" i="2"/>
  <c r="E650" i="2"/>
  <c r="F650" i="2"/>
  <c r="G650" i="2"/>
  <c r="H650" i="2"/>
  <c r="I650" i="2"/>
  <c r="J650" i="2"/>
  <c r="K650" i="2"/>
  <c r="L650" i="2"/>
  <c r="M650" i="2"/>
  <c r="N650" i="2"/>
  <c r="O650" i="2"/>
  <c r="Q650" i="2"/>
  <c r="R650" i="2"/>
  <c r="S650" i="2"/>
  <c r="T650" i="2"/>
  <c r="U650" i="2"/>
  <c r="W650" i="2"/>
  <c r="X650" i="2"/>
  <c r="Y650" i="2"/>
  <c r="AA650" i="2"/>
  <c r="AB650" i="2"/>
  <c r="AC650" i="2"/>
  <c r="AD650" i="2"/>
  <c r="AE650" i="2"/>
  <c r="AF650" i="2"/>
  <c r="AG650" i="2"/>
  <c r="AH650" i="2"/>
  <c r="AI650" i="2"/>
  <c r="AJ650" i="2"/>
  <c r="AK650" i="2"/>
  <c r="AL650" i="2"/>
  <c r="AM650" i="2"/>
  <c r="AN650" i="2"/>
  <c r="AO650" i="2"/>
  <c r="AP650" i="2"/>
  <c r="AQ650" i="2"/>
  <c r="AR650" i="2"/>
  <c r="AS650" i="2"/>
  <c r="AT650" i="2"/>
  <c r="AU650" i="2"/>
  <c r="AV650" i="2"/>
  <c r="AX650" i="2"/>
  <c r="AY650" i="2"/>
  <c r="AZ650" i="2"/>
  <c r="BA650" i="2"/>
  <c r="BB650" i="2"/>
  <c r="BC650" i="2"/>
  <c r="BD650" i="2"/>
  <c r="BE650" i="2"/>
  <c r="BF650" i="2"/>
  <c r="BG650" i="2"/>
  <c r="BH650" i="2"/>
  <c r="BI650" i="2"/>
  <c r="BJ650" i="2"/>
  <c r="BK650" i="2"/>
  <c r="BL650" i="2"/>
  <c r="BM650" i="2"/>
  <c r="BN650" i="2"/>
  <c r="BO650" i="2"/>
  <c r="BP650" i="2"/>
  <c r="BQ650" i="2"/>
  <c r="BR650" i="2"/>
  <c r="BS650" i="2"/>
  <c r="BT650" i="2"/>
  <c r="BU650" i="2"/>
  <c r="BV650" i="2"/>
  <c r="BW650" i="2"/>
  <c r="BX650" i="2"/>
  <c r="BY650" i="2"/>
  <c r="BZ650" i="2"/>
  <c r="CA650" i="2"/>
  <c r="CB650" i="2"/>
  <c r="CC650" i="2"/>
  <c r="CD650" i="2"/>
  <c r="CE650" i="2"/>
  <c r="CF650" i="2"/>
  <c r="CG650" i="2"/>
  <c r="CH650" i="2"/>
  <c r="CI650" i="2"/>
  <c r="CJ650" i="2"/>
  <c r="CK650" i="2"/>
  <c r="CL650" i="2"/>
  <c r="CM650" i="2"/>
  <c r="CN650" i="2"/>
  <c r="CO650" i="2"/>
  <c r="CP650" i="2"/>
  <c r="A651" i="2"/>
  <c r="B651" i="2"/>
  <c r="C651" i="2"/>
  <c r="D651" i="2"/>
  <c r="E651" i="2"/>
  <c r="F651" i="2"/>
  <c r="G651" i="2"/>
  <c r="H651" i="2"/>
  <c r="I651" i="2"/>
  <c r="J651" i="2"/>
  <c r="K651" i="2"/>
  <c r="L651" i="2"/>
  <c r="M651" i="2"/>
  <c r="N651" i="2"/>
  <c r="O651" i="2"/>
  <c r="Q651" i="2"/>
  <c r="R651" i="2"/>
  <c r="S651" i="2"/>
  <c r="T651" i="2"/>
  <c r="U651" i="2"/>
  <c r="W651" i="2"/>
  <c r="X651" i="2"/>
  <c r="Y651" i="2"/>
  <c r="AA651" i="2"/>
  <c r="AB651" i="2"/>
  <c r="AC651" i="2"/>
  <c r="AD651" i="2"/>
  <c r="AE651" i="2"/>
  <c r="AF651" i="2"/>
  <c r="AG651" i="2"/>
  <c r="AH651" i="2"/>
  <c r="AI651" i="2"/>
  <c r="AJ651" i="2"/>
  <c r="AK651" i="2"/>
  <c r="AL651" i="2"/>
  <c r="AM651" i="2"/>
  <c r="AN651" i="2"/>
  <c r="AO651" i="2"/>
  <c r="AP651" i="2"/>
  <c r="AQ651" i="2"/>
  <c r="AR651" i="2"/>
  <c r="AS651" i="2"/>
  <c r="AT651" i="2"/>
  <c r="AU651" i="2"/>
  <c r="AV651" i="2"/>
  <c r="AX651" i="2"/>
  <c r="AY651" i="2"/>
  <c r="AZ651" i="2"/>
  <c r="BA651" i="2"/>
  <c r="BB651" i="2"/>
  <c r="BC651" i="2"/>
  <c r="BD651" i="2"/>
  <c r="BE651" i="2"/>
  <c r="BF651" i="2"/>
  <c r="BG651" i="2"/>
  <c r="BH651" i="2"/>
  <c r="BI651" i="2"/>
  <c r="BJ651" i="2"/>
  <c r="BK651" i="2"/>
  <c r="BL651" i="2"/>
  <c r="BM651" i="2"/>
  <c r="BN651" i="2"/>
  <c r="BO651" i="2"/>
  <c r="BP651" i="2"/>
  <c r="BQ651" i="2"/>
  <c r="BR651" i="2"/>
  <c r="BS651" i="2"/>
  <c r="BT651" i="2"/>
  <c r="BU651" i="2"/>
  <c r="BV651" i="2"/>
  <c r="BW651" i="2"/>
  <c r="BX651" i="2"/>
  <c r="BY651" i="2"/>
  <c r="BZ651" i="2"/>
  <c r="CA651" i="2"/>
  <c r="CB651" i="2"/>
  <c r="CC651" i="2"/>
  <c r="CD651" i="2"/>
  <c r="CE651" i="2"/>
  <c r="CF651" i="2"/>
  <c r="CG651" i="2"/>
  <c r="CH651" i="2"/>
  <c r="CI651" i="2"/>
  <c r="CJ651" i="2"/>
  <c r="CK651" i="2"/>
  <c r="CL651" i="2"/>
  <c r="CM651" i="2"/>
  <c r="CN651" i="2"/>
  <c r="CO651" i="2"/>
  <c r="CP651" i="2"/>
  <c r="A652" i="2"/>
  <c r="B652" i="2"/>
  <c r="C652" i="2"/>
  <c r="D652" i="2"/>
  <c r="E652" i="2"/>
  <c r="F652" i="2"/>
  <c r="G652" i="2"/>
  <c r="H652" i="2"/>
  <c r="I652" i="2"/>
  <c r="J652" i="2"/>
  <c r="K652" i="2"/>
  <c r="L652" i="2"/>
  <c r="M652" i="2"/>
  <c r="N652" i="2"/>
  <c r="O652" i="2"/>
  <c r="Q652" i="2"/>
  <c r="R652" i="2"/>
  <c r="S652" i="2"/>
  <c r="T652" i="2"/>
  <c r="U652" i="2"/>
  <c r="W652" i="2"/>
  <c r="X652" i="2"/>
  <c r="Y652" i="2"/>
  <c r="AA652" i="2"/>
  <c r="AB652" i="2"/>
  <c r="AC652" i="2"/>
  <c r="AD652" i="2"/>
  <c r="AE652" i="2"/>
  <c r="AF652" i="2"/>
  <c r="AG652" i="2"/>
  <c r="AH652" i="2"/>
  <c r="AI652" i="2"/>
  <c r="AJ652" i="2"/>
  <c r="AK652" i="2"/>
  <c r="AL652" i="2"/>
  <c r="AM652" i="2"/>
  <c r="AN652" i="2"/>
  <c r="AO652" i="2"/>
  <c r="AP652" i="2"/>
  <c r="AQ652" i="2"/>
  <c r="AR652" i="2"/>
  <c r="AS652" i="2"/>
  <c r="AT652" i="2"/>
  <c r="AU652" i="2"/>
  <c r="AV652" i="2"/>
  <c r="AX652" i="2"/>
  <c r="AY652" i="2"/>
  <c r="AZ652" i="2"/>
  <c r="BA652" i="2"/>
  <c r="BB652" i="2"/>
  <c r="BC652" i="2"/>
  <c r="BD652" i="2"/>
  <c r="BE652" i="2"/>
  <c r="BF652" i="2"/>
  <c r="BG652" i="2"/>
  <c r="BH652" i="2"/>
  <c r="BI652" i="2"/>
  <c r="BJ652" i="2"/>
  <c r="BK652" i="2"/>
  <c r="BL652" i="2"/>
  <c r="BM652" i="2"/>
  <c r="BN652" i="2"/>
  <c r="BO652" i="2"/>
  <c r="BP652" i="2"/>
  <c r="BQ652" i="2"/>
  <c r="BR652" i="2"/>
  <c r="BS652" i="2"/>
  <c r="BT652" i="2"/>
  <c r="BU652" i="2"/>
  <c r="BV652" i="2"/>
  <c r="BW652" i="2"/>
  <c r="BX652" i="2"/>
  <c r="BY652" i="2"/>
  <c r="BZ652" i="2"/>
  <c r="CA652" i="2"/>
  <c r="CB652" i="2"/>
  <c r="CC652" i="2"/>
  <c r="CD652" i="2"/>
  <c r="CE652" i="2"/>
  <c r="CF652" i="2"/>
  <c r="CG652" i="2"/>
  <c r="CH652" i="2"/>
  <c r="CI652" i="2"/>
  <c r="CJ652" i="2"/>
  <c r="CK652" i="2"/>
  <c r="CL652" i="2"/>
  <c r="CM652" i="2"/>
  <c r="CN652" i="2"/>
  <c r="CO652" i="2"/>
  <c r="CP652" i="2"/>
  <c r="A653" i="2"/>
  <c r="B653" i="2"/>
  <c r="C653" i="2"/>
  <c r="D653" i="2"/>
  <c r="E653" i="2"/>
  <c r="F653" i="2"/>
  <c r="G653" i="2"/>
  <c r="H653" i="2"/>
  <c r="I653" i="2"/>
  <c r="J653" i="2"/>
  <c r="K653" i="2"/>
  <c r="L653" i="2"/>
  <c r="M653" i="2"/>
  <c r="N653" i="2"/>
  <c r="O653" i="2"/>
  <c r="Q653" i="2"/>
  <c r="R653" i="2"/>
  <c r="S653" i="2"/>
  <c r="T653" i="2"/>
  <c r="U653" i="2"/>
  <c r="W653" i="2"/>
  <c r="X653" i="2"/>
  <c r="Y653" i="2"/>
  <c r="AA653" i="2"/>
  <c r="AB653" i="2"/>
  <c r="AC653" i="2"/>
  <c r="AD653" i="2"/>
  <c r="AE653" i="2"/>
  <c r="AF653" i="2"/>
  <c r="AG653" i="2"/>
  <c r="AH653" i="2"/>
  <c r="AI653" i="2"/>
  <c r="AJ653" i="2"/>
  <c r="AK653" i="2"/>
  <c r="AL653" i="2"/>
  <c r="AM653" i="2"/>
  <c r="AN653" i="2"/>
  <c r="AO653" i="2"/>
  <c r="AP653" i="2"/>
  <c r="AQ653" i="2"/>
  <c r="AR653" i="2"/>
  <c r="AS653" i="2"/>
  <c r="AT653" i="2"/>
  <c r="AU653" i="2"/>
  <c r="AV653" i="2"/>
  <c r="AX653" i="2"/>
  <c r="AY653" i="2"/>
  <c r="AZ653" i="2"/>
  <c r="BA653" i="2"/>
  <c r="BB653" i="2"/>
  <c r="BC653" i="2"/>
  <c r="BD653" i="2"/>
  <c r="BE653" i="2"/>
  <c r="BF653" i="2"/>
  <c r="BG653" i="2"/>
  <c r="BH653" i="2"/>
  <c r="BI653" i="2"/>
  <c r="BJ653" i="2"/>
  <c r="BK653" i="2"/>
  <c r="BL653" i="2"/>
  <c r="BM653" i="2"/>
  <c r="BN653" i="2"/>
  <c r="BO653" i="2"/>
  <c r="BP653" i="2"/>
  <c r="BQ653" i="2"/>
  <c r="BR653" i="2"/>
  <c r="BS653" i="2"/>
  <c r="BT653" i="2"/>
  <c r="BU653" i="2"/>
  <c r="BV653" i="2"/>
  <c r="BW653" i="2"/>
  <c r="BX653" i="2"/>
  <c r="BY653" i="2"/>
  <c r="BZ653" i="2"/>
  <c r="CA653" i="2"/>
  <c r="CB653" i="2"/>
  <c r="CC653" i="2"/>
  <c r="CD653" i="2"/>
  <c r="CE653" i="2"/>
  <c r="CF653" i="2"/>
  <c r="CG653" i="2"/>
  <c r="CH653" i="2"/>
  <c r="CI653" i="2"/>
  <c r="CJ653" i="2"/>
  <c r="CK653" i="2"/>
  <c r="CL653" i="2"/>
  <c r="CM653" i="2"/>
  <c r="CN653" i="2"/>
  <c r="CO653" i="2"/>
  <c r="CP653" i="2"/>
  <c r="A654" i="2"/>
  <c r="B654" i="2"/>
  <c r="C654" i="2"/>
  <c r="D654" i="2"/>
  <c r="E654" i="2"/>
  <c r="F654" i="2"/>
  <c r="G654" i="2"/>
  <c r="H654" i="2"/>
  <c r="I654" i="2"/>
  <c r="J654" i="2"/>
  <c r="K654" i="2"/>
  <c r="L654" i="2"/>
  <c r="M654" i="2"/>
  <c r="N654" i="2"/>
  <c r="O654" i="2"/>
  <c r="Q654" i="2"/>
  <c r="R654" i="2"/>
  <c r="S654" i="2"/>
  <c r="T654" i="2"/>
  <c r="U654" i="2"/>
  <c r="W654" i="2"/>
  <c r="X654" i="2"/>
  <c r="Y654" i="2"/>
  <c r="AA654" i="2"/>
  <c r="AB654" i="2"/>
  <c r="AC654" i="2"/>
  <c r="AD654" i="2"/>
  <c r="AE654" i="2"/>
  <c r="AF654" i="2"/>
  <c r="AG654" i="2"/>
  <c r="AH654" i="2"/>
  <c r="AI654" i="2"/>
  <c r="AJ654" i="2"/>
  <c r="AK654" i="2"/>
  <c r="AL654" i="2"/>
  <c r="AM654" i="2"/>
  <c r="AN654" i="2"/>
  <c r="AO654" i="2"/>
  <c r="AP654" i="2"/>
  <c r="AQ654" i="2"/>
  <c r="AR654" i="2"/>
  <c r="AS654" i="2"/>
  <c r="AT654" i="2"/>
  <c r="AU654" i="2"/>
  <c r="AV654" i="2"/>
  <c r="AX654" i="2"/>
  <c r="AY654" i="2"/>
  <c r="AZ654" i="2"/>
  <c r="BA654" i="2"/>
  <c r="BB654" i="2"/>
  <c r="BC654" i="2"/>
  <c r="BD654" i="2"/>
  <c r="BE654" i="2"/>
  <c r="BF654" i="2"/>
  <c r="BG654" i="2"/>
  <c r="BH654" i="2"/>
  <c r="BI654" i="2"/>
  <c r="BJ654" i="2"/>
  <c r="BK654" i="2"/>
  <c r="BL654" i="2"/>
  <c r="BM654" i="2"/>
  <c r="BN654" i="2"/>
  <c r="BO654" i="2"/>
  <c r="BP654" i="2"/>
  <c r="BQ654" i="2"/>
  <c r="BR654" i="2"/>
  <c r="BS654" i="2"/>
  <c r="BT654" i="2"/>
  <c r="BU654" i="2"/>
  <c r="BV654" i="2"/>
  <c r="BW654" i="2"/>
  <c r="BX654" i="2"/>
  <c r="BY654" i="2"/>
  <c r="BZ654" i="2"/>
  <c r="CA654" i="2"/>
  <c r="CB654" i="2"/>
  <c r="CC654" i="2"/>
  <c r="CD654" i="2"/>
  <c r="CE654" i="2"/>
  <c r="CF654" i="2"/>
  <c r="CG654" i="2"/>
  <c r="CH654" i="2"/>
  <c r="CI654" i="2"/>
  <c r="CJ654" i="2"/>
  <c r="CK654" i="2"/>
  <c r="CL654" i="2"/>
  <c r="CM654" i="2"/>
  <c r="CN654" i="2"/>
  <c r="CO654" i="2"/>
  <c r="CP654" i="2"/>
  <c r="A655" i="2"/>
  <c r="B655" i="2"/>
  <c r="C655" i="2"/>
  <c r="D655" i="2"/>
  <c r="E655" i="2"/>
  <c r="F655" i="2"/>
  <c r="G655" i="2"/>
  <c r="H655" i="2"/>
  <c r="I655" i="2"/>
  <c r="J655" i="2"/>
  <c r="K655" i="2"/>
  <c r="L655" i="2"/>
  <c r="M655" i="2"/>
  <c r="N655" i="2"/>
  <c r="O655" i="2"/>
  <c r="Q655" i="2"/>
  <c r="R655" i="2"/>
  <c r="S655" i="2"/>
  <c r="T655" i="2"/>
  <c r="U655" i="2"/>
  <c r="W655" i="2"/>
  <c r="X655" i="2"/>
  <c r="Y655" i="2"/>
  <c r="AA655" i="2"/>
  <c r="AB655" i="2"/>
  <c r="AC655" i="2"/>
  <c r="AD655" i="2"/>
  <c r="AE655" i="2"/>
  <c r="AF655" i="2"/>
  <c r="AG655" i="2"/>
  <c r="AH655" i="2"/>
  <c r="AI655" i="2"/>
  <c r="AJ655" i="2"/>
  <c r="AK655" i="2"/>
  <c r="AL655" i="2"/>
  <c r="AM655" i="2"/>
  <c r="AN655" i="2"/>
  <c r="AO655" i="2"/>
  <c r="AP655" i="2"/>
  <c r="AQ655" i="2"/>
  <c r="AR655" i="2"/>
  <c r="AS655" i="2"/>
  <c r="AT655" i="2"/>
  <c r="AU655" i="2"/>
  <c r="AV655" i="2"/>
  <c r="AX655" i="2"/>
  <c r="AY655" i="2"/>
  <c r="AZ655" i="2"/>
  <c r="BA655" i="2"/>
  <c r="BB655" i="2"/>
  <c r="BC655" i="2"/>
  <c r="BD655" i="2"/>
  <c r="BE655" i="2"/>
  <c r="BF655" i="2"/>
  <c r="BG655" i="2"/>
  <c r="BH655" i="2"/>
  <c r="BI655" i="2"/>
  <c r="BJ655" i="2"/>
  <c r="BK655" i="2"/>
  <c r="BL655" i="2"/>
  <c r="BM655" i="2"/>
  <c r="BN655" i="2"/>
  <c r="BO655" i="2"/>
  <c r="BP655" i="2"/>
  <c r="BQ655" i="2"/>
  <c r="BR655" i="2"/>
  <c r="BS655" i="2"/>
  <c r="BT655" i="2"/>
  <c r="BU655" i="2"/>
  <c r="BV655" i="2"/>
  <c r="BW655" i="2"/>
  <c r="BX655" i="2"/>
  <c r="BY655" i="2"/>
  <c r="BZ655" i="2"/>
  <c r="CA655" i="2"/>
  <c r="CB655" i="2"/>
  <c r="CC655" i="2"/>
  <c r="CD655" i="2"/>
  <c r="CE655" i="2"/>
  <c r="CF655" i="2"/>
  <c r="CG655" i="2"/>
  <c r="CH655" i="2"/>
  <c r="CI655" i="2"/>
  <c r="CJ655" i="2"/>
  <c r="CK655" i="2"/>
  <c r="CL655" i="2"/>
  <c r="CM655" i="2"/>
  <c r="CN655" i="2"/>
  <c r="CO655" i="2"/>
  <c r="CP655" i="2"/>
  <c r="A656" i="2"/>
  <c r="B656" i="2"/>
  <c r="C656" i="2"/>
  <c r="D656" i="2"/>
  <c r="E656" i="2"/>
  <c r="F656" i="2"/>
  <c r="G656" i="2"/>
  <c r="H656" i="2"/>
  <c r="I656" i="2"/>
  <c r="J656" i="2"/>
  <c r="K656" i="2"/>
  <c r="L656" i="2"/>
  <c r="M656" i="2"/>
  <c r="N656" i="2"/>
  <c r="O656" i="2"/>
  <c r="Q656" i="2"/>
  <c r="R656" i="2"/>
  <c r="S656" i="2"/>
  <c r="T656" i="2"/>
  <c r="U656" i="2"/>
  <c r="W656" i="2"/>
  <c r="X656" i="2"/>
  <c r="Y656" i="2"/>
  <c r="AA656" i="2"/>
  <c r="AB656" i="2"/>
  <c r="AC656" i="2"/>
  <c r="AD656" i="2"/>
  <c r="AE656" i="2"/>
  <c r="AF656" i="2"/>
  <c r="AG656" i="2"/>
  <c r="AH656" i="2"/>
  <c r="AI656" i="2"/>
  <c r="AJ656" i="2"/>
  <c r="AK656" i="2"/>
  <c r="AL656" i="2"/>
  <c r="AM656" i="2"/>
  <c r="AN656" i="2"/>
  <c r="AO656" i="2"/>
  <c r="AP656" i="2"/>
  <c r="AQ656" i="2"/>
  <c r="AR656" i="2"/>
  <c r="AS656" i="2"/>
  <c r="AT656" i="2"/>
  <c r="AU656" i="2"/>
  <c r="AV656" i="2"/>
  <c r="AX656" i="2"/>
  <c r="AY656" i="2"/>
  <c r="AZ656" i="2"/>
  <c r="BA656" i="2"/>
  <c r="BB656" i="2"/>
  <c r="BC656" i="2"/>
  <c r="BD656" i="2"/>
  <c r="BE656" i="2"/>
  <c r="BF656" i="2"/>
  <c r="BG656" i="2"/>
  <c r="BH656" i="2"/>
  <c r="BI656" i="2"/>
  <c r="BJ656" i="2"/>
  <c r="BK656" i="2"/>
  <c r="BL656" i="2"/>
  <c r="BM656" i="2"/>
  <c r="BN656" i="2"/>
  <c r="BO656" i="2"/>
  <c r="BP656" i="2"/>
  <c r="BQ656" i="2"/>
  <c r="BR656" i="2"/>
  <c r="BS656" i="2"/>
  <c r="BT656" i="2"/>
  <c r="BU656" i="2"/>
  <c r="BV656" i="2"/>
  <c r="BW656" i="2"/>
  <c r="BX656" i="2"/>
  <c r="BY656" i="2"/>
  <c r="BZ656" i="2"/>
  <c r="CA656" i="2"/>
  <c r="CB656" i="2"/>
  <c r="CC656" i="2"/>
  <c r="CD656" i="2"/>
  <c r="CE656" i="2"/>
  <c r="CF656" i="2"/>
  <c r="CG656" i="2"/>
  <c r="CH656" i="2"/>
  <c r="CI656" i="2"/>
  <c r="CJ656" i="2"/>
  <c r="CK656" i="2"/>
  <c r="CL656" i="2"/>
  <c r="CM656" i="2"/>
  <c r="CN656" i="2"/>
  <c r="CO656" i="2"/>
  <c r="CP656" i="2"/>
  <c r="A657" i="2"/>
  <c r="B657" i="2"/>
  <c r="C657" i="2"/>
  <c r="D657" i="2"/>
  <c r="E657" i="2"/>
  <c r="F657" i="2"/>
  <c r="G657" i="2"/>
  <c r="H657" i="2"/>
  <c r="I657" i="2"/>
  <c r="J657" i="2"/>
  <c r="K657" i="2"/>
  <c r="L657" i="2"/>
  <c r="M657" i="2"/>
  <c r="N657" i="2"/>
  <c r="O657" i="2"/>
  <c r="Q657" i="2"/>
  <c r="R657" i="2"/>
  <c r="S657" i="2"/>
  <c r="T657" i="2"/>
  <c r="U657" i="2"/>
  <c r="W657" i="2"/>
  <c r="X657" i="2"/>
  <c r="Y657" i="2"/>
  <c r="AA657" i="2"/>
  <c r="AB657" i="2"/>
  <c r="AC657" i="2"/>
  <c r="AD657" i="2"/>
  <c r="AE657" i="2"/>
  <c r="AF657" i="2"/>
  <c r="AG657" i="2"/>
  <c r="AH657" i="2"/>
  <c r="AI657" i="2"/>
  <c r="AJ657" i="2"/>
  <c r="AK657" i="2"/>
  <c r="AL657" i="2"/>
  <c r="AM657" i="2"/>
  <c r="AN657" i="2"/>
  <c r="AO657" i="2"/>
  <c r="AP657" i="2"/>
  <c r="AQ657" i="2"/>
  <c r="AR657" i="2"/>
  <c r="AS657" i="2"/>
  <c r="AT657" i="2"/>
  <c r="AU657" i="2"/>
  <c r="AV657" i="2"/>
  <c r="AX657" i="2"/>
  <c r="AY657" i="2"/>
  <c r="AZ657" i="2"/>
  <c r="BA657" i="2"/>
  <c r="BB657" i="2"/>
  <c r="BC657" i="2"/>
  <c r="BD657" i="2"/>
  <c r="BE657" i="2"/>
  <c r="BF657" i="2"/>
  <c r="BG657" i="2"/>
  <c r="BH657" i="2"/>
  <c r="BI657" i="2"/>
  <c r="BJ657" i="2"/>
  <c r="BK657" i="2"/>
  <c r="BL657" i="2"/>
  <c r="BM657" i="2"/>
  <c r="BN657" i="2"/>
  <c r="BO657" i="2"/>
  <c r="BP657" i="2"/>
  <c r="BQ657" i="2"/>
  <c r="BR657" i="2"/>
  <c r="BS657" i="2"/>
  <c r="BT657" i="2"/>
  <c r="BU657" i="2"/>
  <c r="BV657" i="2"/>
  <c r="BW657" i="2"/>
  <c r="BX657" i="2"/>
  <c r="BY657" i="2"/>
  <c r="BZ657" i="2"/>
  <c r="CA657" i="2"/>
  <c r="CB657" i="2"/>
  <c r="CC657" i="2"/>
  <c r="CD657" i="2"/>
  <c r="CE657" i="2"/>
  <c r="CF657" i="2"/>
  <c r="CG657" i="2"/>
  <c r="CH657" i="2"/>
  <c r="CI657" i="2"/>
  <c r="CJ657" i="2"/>
  <c r="CK657" i="2"/>
  <c r="CL657" i="2"/>
  <c r="CM657" i="2"/>
  <c r="CN657" i="2"/>
  <c r="CO657" i="2"/>
  <c r="CP657" i="2"/>
  <c r="A658" i="2"/>
  <c r="B658" i="2"/>
  <c r="C658" i="2"/>
  <c r="D658" i="2"/>
  <c r="E658" i="2"/>
  <c r="F658" i="2"/>
  <c r="G658" i="2"/>
  <c r="H658" i="2"/>
  <c r="I658" i="2"/>
  <c r="J658" i="2"/>
  <c r="K658" i="2"/>
  <c r="L658" i="2"/>
  <c r="M658" i="2"/>
  <c r="N658" i="2"/>
  <c r="O658" i="2"/>
  <c r="Q658" i="2"/>
  <c r="R658" i="2"/>
  <c r="S658" i="2"/>
  <c r="T658" i="2"/>
  <c r="U658" i="2"/>
  <c r="W658" i="2"/>
  <c r="X658" i="2"/>
  <c r="Y658" i="2"/>
  <c r="AA658" i="2"/>
  <c r="AB658" i="2"/>
  <c r="AC658" i="2"/>
  <c r="AD658" i="2"/>
  <c r="AE658" i="2"/>
  <c r="AF658" i="2"/>
  <c r="AG658" i="2"/>
  <c r="AH658" i="2"/>
  <c r="AI658" i="2"/>
  <c r="AJ658" i="2"/>
  <c r="AK658" i="2"/>
  <c r="AL658" i="2"/>
  <c r="AM658" i="2"/>
  <c r="AN658" i="2"/>
  <c r="AO658" i="2"/>
  <c r="AP658" i="2"/>
  <c r="AQ658" i="2"/>
  <c r="AR658" i="2"/>
  <c r="AS658" i="2"/>
  <c r="AT658" i="2"/>
  <c r="AU658" i="2"/>
  <c r="AV658" i="2"/>
  <c r="AX658" i="2"/>
  <c r="AY658" i="2"/>
  <c r="AZ658" i="2"/>
  <c r="BA658" i="2"/>
  <c r="BB658" i="2"/>
  <c r="BC658" i="2"/>
  <c r="BD658" i="2"/>
  <c r="BE658" i="2"/>
  <c r="BF658" i="2"/>
  <c r="BG658" i="2"/>
  <c r="BH658" i="2"/>
  <c r="BI658" i="2"/>
  <c r="BJ658" i="2"/>
  <c r="BK658" i="2"/>
  <c r="BL658" i="2"/>
  <c r="BM658" i="2"/>
  <c r="BN658" i="2"/>
  <c r="BO658" i="2"/>
  <c r="BP658" i="2"/>
  <c r="BQ658" i="2"/>
  <c r="BR658" i="2"/>
  <c r="BS658" i="2"/>
  <c r="BT658" i="2"/>
  <c r="BU658" i="2"/>
  <c r="BV658" i="2"/>
  <c r="BW658" i="2"/>
  <c r="BX658" i="2"/>
  <c r="BY658" i="2"/>
  <c r="BZ658" i="2"/>
  <c r="CA658" i="2"/>
  <c r="CB658" i="2"/>
  <c r="CC658" i="2"/>
  <c r="CD658" i="2"/>
  <c r="CE658" i="2"/>
  <c r="CF658" i="2"/>
  <c r="CG658" i="2"/>
  <c r="CH658" i="2"/>
  <c r="CI658" i="2"/>
  <c r="CJ658" i="2"/>
  <c r="CK658" i="2"/>
  <c r="CL658" i="2"/>
  <c r="CM658" i="2"/>
  <c r="CN658" i="2"/>
  <c r="CO658" i="2"/>
  <c r="CP658" i="2"/>
  <c r="A659" i="2"/>
  <c r="B659" i="2"/>
  <c r="C659" i="2"/>
  <c r="D659" i="2"/>
  <c r="E659" i="2"/>
  <c r="F659" i="2"/>
  <c r="G659" i="2"/>
  <c r="H659" i="2"/>
  <c r="I659" i="2"/>
  <c r="J659" i="2"/>
  <c r="K659" i="2"/>
  <c r="L659" i="2"/>
  <c r="M659" i="2"/>
  <c r="N659" i="2"/>
  <c r="O659" i="2"/>
  <c r="Q659" i="2"/>
  <c r="R659" i="2"/>
  <c r="S659" i="2"/>
  <c r="T659" i="2"/>
  <c r="U659" i="2"/>
  <c r="W659" i="2"/>
  <c r="X659" i="2"/>
  <c r="Y659" i="2"/>
  <c r="AA659" i="2"/>
  <c r="AB659" i="2"/>
  <c r="AC659" i="2"/>
  <c r="AD659" i="2"/>
  <c r="AE659" i="2"/>
  <c r="AF659" i="2"/>
  <c r="AG659" i="2"/>
  <c r="AH659" i="2"/>
  <c r="AI659" i="2"/>
  <c r="AJ659" i="2"/>
  <c r="AK659" i="2"/>
  <c r="AL659" i="2"/>
  <c r="AM659" i="2"/>
  <c r="AN659" i="2"/>
  <c r="AO659" i="2"/>
  <c r="AP659" i="2"/>
  <c r="AQ659" i="2"/>
  <c r="AR659" i="2"/>
  <c r="AS659" i="2"/>
  <c r="AT659" i="2"/>
  <c r="AU659" i="2"/>
  <c r="AV659" i="2"/>
  <c r="AX659" i="2"/>
  <c r="AY659" i="2"/>
  <c r="AZ659" i="2"/>
  <c r="BA659" i="2"/>
  <c r="BB659" i="2"/>
  <c r="BC659" i="2"/>
  <c r="BD659" i="2"/>
  <c r="BE659" i="2"/>
  <c r="BF659" i="2"/>
  <c r="BG659" i="2"/>
  <c r="BH659" i="2"/>
  <c r="BI659" i="2"/>
  <c r="BJ659" i="2"/>
  <c r="BK659" i="2"/>
  <c r="BL659" i="2"/>
  <c r="BM659" i="2"/>
  <c r="BN659" i="2"/>
  <c r="BO659" i="2"/>
  <c r="BP659" i="2"/>
  <c r="BQ659" i="2"/>
  <c r="BR659" i="2"/>
  <c r="BS659" i="2"/>
  <c r="BT659" i="2"/>
  <c r="BU659" i="2"/>
  <c r="BV659" i="2"/>
  <c r="BW659" i="2"/>
  <c r="BX659" i="2"/>
  <c r="BY659" i="2"/>
  <c r="BZ659" i="2"/>
  <c r="CA659" i="2"/>
  <c r="CB659" i="2"/>
  <c r="CC659" i="2"/>
  <c r="CD659" i="2"/>
  <c r="CE659" i="2"/>
  <c r="CF659" i="2"/>
  <c r="CG659" i="2"/>
  <c r="CH659" i="2"/>
  <c r="CI659" i="2"/>
  <c r="CJ659" i="2"/>
  <c r="CK659" i="2"/>
  <c r="CL659" i="2"/>
  <c r="CM659" i="2"/>
  <c r="CN659" i="2"/>
  <c r="CO659" i="2"/>
  <c r="CP659" i="2"/>
  <c r="A660" i="2"/>
  <c r="B660" i="2"/>
  <c r="C660" i="2"/>
  <c r="D660" i="2"/>
  <c r="E660" i="2"/>
  <c r="F660" i="2"/>
  <c r="G660" i="2"/>
  <c r="H660" i="2"/>
  <c r="I660" i="2"/>
  <c r="J660" i="2"/>
  <c r="K660" i="2"/>
  <c r="L660" i="2"/>
  <c r="M660" i="2"/>
  <c r="N660" i="2"/>
  <c r="O660" i="2"/>
  <c r="Q660" i="2"/>
  <c r="R660" i="2"/>
  <c r="S660" i="2"/>
  <c r="T660" i="2"/>
  <c r="U660" i="2"/>
  <c r="W660" i="2"/>
  <c r="X660" i="2"/>
  <c r="Y660" i="2"/>
  <c r="AA660" i="2"/>
  <c r="AB660" i="2"/>
  <c r="AC660" i="2"/>
  <c r="AD660" i="2"/>
  <c r="AE660" i="2"/>
  <c r="AF660" i="2"/>
  <c r="AG660" i="2"/>
  <c r="AH660" i="2"/>
  <c r="AI660" i="2"/>
  <c r="AJ660" i="2"/>
  <c r="AK660" i="2"/>
  <c r="AL660" i="2"/>
  <c r="AM660" i="2"/>
  <c r="AN660" i="2"/>
  <c r="AO660" i="2"/>
  <c r="AP660" i="2"/>
  <c r="AQ660" i="2"/>
  <c r="AR660" i="2"/>
  <c r="AS660" i="2"/>
  <c r="AT660" i="2"/>
  <c r="AU660" i="2"/>
  <c r="AV660" i="2"/>
  <c r="AX660" i="2"/>
  <c r="AY660" i="2"/>
  <c r="AZ660" i="2"/>
  <c r="BA660" i="2"/>
  <c r="BB660" i="2"/>
  <c r="BC660" i="2"/>
  <c r="BD660" i="2"/>
  <c r="BE660" i="2"/>
  <c r="BF660" i="2"/>
  <c r="BG660" i="2"/>
  <c r="BH660" i="2"/>
  <c r="BI660" i="2"/>
  <c r="BJ660" i="2"/>
  <c r="BK660" i="2"/>
  <c r="BL660" i="2"/>
  <c r="BM660" i="2"/>
  <c r="BN660" i="2"/>
  <c r="BO660" i="2"/>
  <c r="BP660" i="2"/>
  <c r="BQ660" i="2"/>
  <c r="BR660" i="2"/>
  <c r="BS660" i="2"/>
  <c r="BT660" i="2"/>
  <c r="BU660" i="2"/>
  <c r="BV660" i="2"/>
  <c r="BW660" i="2"/>
  <c r="BX660" i="2"/>
  <c r="BY660" i="2"/>
  <c r="BZ660" i="2"/>
  <c r="CA660" i="2"/>
  <c r="CB660" i="2"/>
  <c r="CC660" i="2"/>
  <c r="CD660" i="2"/>
  <c r="CE660" i="2"/>
  <c r="CF660" i="2"/>
  <c r="CG660" i="2"/>
  <c r="CH660" i="2"/>
  <c r="CI660" i="2"/>
  <c r="CJ660" i="2"/>
  <c r="CK660" i="2"/>
  <c r="CL660" i="2"/>
  <c r="CM660" i="2"/>
  <c r="CN660" i="2"/>
  <c r="CO660" i="2"/>
  <c r="CP660" i="2"/>
  <c r="A661" i="2"/>
  <c r="B661" i="2"/>
  <c r="C661" i="2"/>
  <c r="D661" i="2"/>
  <c r="E661" i="2"/>
  <c r="F661" i="2"/>
  <c r="G661" i="2"/>
  <c r="H661" i="2"/>
  <c r="I661" i="2"/>
  <c r="J661" i="2"/>
  <c r="K661" i="2"/>
  <c r="L661" i="2"/>
  <c r="M661" i="2"/>
  <c r="N661" i="2"/>
  <c r="O661" i="2"/>
  <c r="Q661" i="2"/>
  <c r="R661" i="2"/>
  <c r="S661" i="2"/>
  <c r="T661" i="2"/>
  <c r="U661" i="2"/>
  <c r="W661" i="2"/>
  <c r="X661" i="2"/>
  <c r="Y661" i="2"/>
  <c r="AA661" i="2"/>
  <c r="AB661" i="2"/>
  <c r="AC661" i="2"/>
  <c r="AD661" i="2"/>
  <c r="AE661" i="2"/>
  <c r="AF661" i="2"/>
  <c r="AG661" i="2"/>
  <c r="AH661" i="2"/>
  <c r="AI661" i="2"/>
  <c r="AJ661" i="2"/>
  <c r="AK661" i="2"/>
  <c r="AL661" i="2"/>
  <c r="AM661" i="2"/>
  <c r="AN661" i="2"/>
  <c r="AO661" i="2"/>
  <c r="AP661" i="2"/>
  <c r="AQ661" i="2"/>
  <c r="AR661" i="2"/>
  <c r="AS661" i="2"/>
  <c r="AT661" i="2"/>
  <c r="AU661" i="2"/>
  <c r="AV661" i="2"/>
  <c r="AX661" i="2"/>
  <c r="AY661" i="2"/>
  <c r="AZ661" i="2"/>
  <c r="BA661" i="2"/>
  <c r="BB661" i="2"/>
  <c r="BC661" i="2"/>
  <c r="BD661" i="2"/>
  <c r="BE661" i="2"/>
  <c r="BF661" i="2"/>
  <c r="BG661" i="2"/>
  <c r="BH661" i="2"/>
  <c r="BI661" i="2"/>
  <c r="BJ661" i="2"/>
  <c r="BK661" i="2"/>
  <c r="BL661" i="2"/>
  <c r="BM661" i="2"/>
  <c r="BN661" i="2"/>
  <c r="BO661" i="2"/>
  <c r="BP661" i="2"/>
  <c r="BQ661" i="2"/>
  <c r="BR661" i="2"/>
  <c r="BS661" i="2"/>
  <c r="BT661" i="2"/>
  <c r="BU661" i="2"/>
  <c r="BV661" i="2"/>
  <c r="BW661" i="2"/>
  <c r="BX661" i="2"/>
  <c r="BY661" i="2"/>
  <c r="BZ661" i="2"/>
  <c r="CA661" i="2"/>
  <c r="CB661" i="2"/>
  <c r="CC661" i="2"/>
  <c r="CD661" i="2"/>
  <c r="CE661" i="2"/>
  <c r="CF661" i="2"/>
  <c r="CG661" i="2"/>
  <c r="CH661" i="2"/>
  <c r="CI661" i="2"/>
  <c r="CJ661" i="2"/>
  <c r="CK661" i="2"/>
  <c r="CL661" i="2"/>
  <c r="CM661" i="2"/>
  <c r="CN661" i="2"/>
  <c r="CO661" i="2"/>
  <c r="CP661" i="2"/>
  <c r="A662" i="2"/>
  <c r="B662" i="2"/>
  <c r="C662" i="2"/>
  <c r="D662" i="2"/>
  <c r="E662" i="2"/>
  <c r="F662" i="2"/>
  <c r="G662" i="2"/>
  <c r="H662" i="2"/>
  <c r="I662" i="2"/>
  <c r="J662" i="2"/>
  <c r="K662" i="2"/>
  <c r="L662" i="2"/>
  <c r="M662" i="2"/>
  <c r="N662" i="2"/>
  <c r="O662" i="2"/>
  <c r="Q662" i="2"/>
  <c r="R662" i="2"/>
  <c r="S662" i="2"/>
  <c r="T662" i="2"/>
  <c r="U662" i="2"/>
  <c r="W662" i="2"/>
  <c r="X662" i="2"/>
  <c r="Y662" i="2"/>
  <c r="AA662" i="2"/>
  <c r="AB662" i="2"/>
  <c r="AC662" i="2"/>
  <c r="AD662" i="2"/>
  <c r="AE662" i="2"/>
  <c r="AF662" i="2"/>
  <c r="AG662" i="2"/>
  <c r="AH662" i="2"/>
  <c r="AI662" i="2"/>
  <c r="AJ662" i="2"/>
  <c r="AK662" i="2"/>
  <c r="AL662" i="2"/>
  <c r="AM662" i="2"/>
  <c r="AN662" i="2"/>
  <c r="AO662" i="2"/>
  <c r="AP662" i="2"/>
  <c r="AQ662" i="2"/>
  <c r="AR662" i="2"/>
  <c r="AS662" i="2"/>
  <c r="AT662" i="2"/>
  <c r="AU662" i="2"/>
  <c r="AV662" i="2"/>
  <c r="AX662" i="2"/>
  <c r="AY662" i="2"/>
  <c r="AZ662" i="2"/>
  <c r="BA662" i="2"/>
  <c r="BB662" i="2"/>
  <c r="BC662" i="2"/>
  <c r="BD662" i="2"/>
  <c r="BE662" i="2"/>
  <c r="BF662" i="2"/>
  <c r="BG662" i="2"/>
  <c r="BH662" i="2"/>
  <c r="BI662" i="2"/>
  <c r="BJ662" i="2"/>
  <c r="BK662" i="2"/>
  <c r="BL662" i="2"/>
  <c r="BM662" i="2"/>
  <c r="BN662" i="2"/>
  <c r="BO662" i="2"/>
  <c r="BP662" i="2"/>
  <c r="BQ662" i="2"/>
  <c r="BR662" i="2"/>
  <c r="BS662" i="2"/>
  <c r="BT662" i="2"/>
  <c r="BU662" i="2"/>
  <c r="BV662" i="2"/>
  <c r="BW662" i="2"/>
  <c r="BX662" i="2"/>
  <c r="BY662" i="2"/>
  <c r="BZ662" i="2"/>
  <c r="CA662" i="2"/>
  <c r="CB662" i="2"/>
  <c r="CC662" i="2"/>
  <c r="CD662" i="2"/>
  <c r="CE662" i="2"/>
  <c r="CF662" i="2"/>
  <c r="CG662" i="2"/>
  <c r="CH662" i="2"/>
  <c r="CI662" i="2"/>
  <c r="CJ662" i="2"/>
  <c r="CK662" i="2"/>
  <c r="CL662" i="2"/>
  <c r="CM662" i="2"/>
  <c r="CN662" i="2"/>
  <c r="CO662" i="2"/>
  <c r="CP662" i="2"/>
  <c r="A663" i="2"/>
  <c r="B663" i="2"/>
  <c r="C663" i="2"/>
  <c r="D663" i="2"/>
  <c r="E663" i="2"/>
  <c r="F663" i="2"/>
  <c r="G663" i="2"/>
  <c r="H663" i="2"/>
  <c r="I663" i="2"/>
  <c r="J663" i="2"/>
  <c r="K663" i="2"/>
  <c r="L663" i="2"/>
  <c r="M663" i="2"/>
  <c r="N663" i="2"/>
  <c r="O663" i="2"/>
  <c r="Q663" i="2"/>
  <c r="R663" i="2"/>
  <c r="S663" i="2"/>
  <c r="T663" i="2"/>
  <c r="U663" i="2"/>
  <c r="W663" i="2"/>
  <c r="X663" i="2"/>
  <c r="Y663" i="2"/>
  <c r="AA663" i="2"/>
  <c r="AB663" i="2"/>
  <c r="AC663" i="2"/>
  <c r="AD663" i="2"/>
  <c r="AE663" i="2"/>
  <c r="AF663" i="2"/>
  <c r="AG663" i="2"/>
  <c r="AH663" i="2"/>
  <c r="AI663" i="2"/>
  <c r="AJ663" i="2"/>
  <c r="AK663" i="2"/>
  <c r="AL663" i="2"/>
  <c r="AM663" i="2"/>
  <c r="AN663" i="2"/>
  <c r="AO663" i="2"/>
  <c r="AP663" i="2"/>
  <c r="AQ663" i="2"/>
  <c r="AR663" i="2"/>
  <c r="AS663" i="2"/>
  <c r="AT663" i="2"/>
  <c r="AU663" i="2"/>
  <c r="AV663" i="2"/>
  <c r="AX663" i="2"/>
  <c r="AY663" i="2"/>
  <c r="AZ663" i="2"/>
  <c r="BA663" i="2"/>
  <c r="BB663" i="2"/>
  <c r="BC663" i="2"/>
  <c r="BD663" i="2"/>
  <c r="BE663" i="2"/>
  <c r="BF663" i="2"/>
  <c r="BG663" i="2"/>
  <c r="BH663" i="2"/>
  <c r="BI663" i="2"/>
  <c r="BJ663" i="2"/>
  <c r="BK663" i="2"/>
  <c r="BL663" i="2"/>
  <c r="BM663" i="2"/>
  <c r="BN663" i="2"/>
  <c r="BO663" i="2"/>
  <c r="BP663" i="2"/>
  <c r="BQ663" i="2"/>
  <c r="BR663" i="2"/>
  <c r="BS663" i="2"/>
  <c r="BT663" i="2"/>
  <c r="BU663" i="2"/>
  <c r="BV663" i="2"/>
  <c r="BW663" i="2"/>
  <c r="BX663" i="2"/>
  <c r="BY663" i="2"/>
  <c r="BZ663" i="2"/>
  <c r="CA663" i="2"/>
  <c r="CB663" i="2"/>
  <c r="CC663" i="2"/>
  <c r="CD663" i="2"/>
  <c r="CE663" i="2"/>
  <c r="CF663" i="2"/>
  <c r="CG663" i="2"/>
  <c r="CH663" i="2"/>
  <c r="CI663" i="2"/>
  <c r="CJ663" i="2"/>
  <c r="CK663" i="2"/>
  <c r="CL663" i="2"/>
  <c r="CM663" i="2"/>
  <c r="CN663" i="2"/>
  <c r="CO663" i="2"/>
  <c r="CP663" i="2"/>
  <c r="A664" i="2"/>
  <c r="B664" i="2"/>
  <c r="C664" i="2"/>
  <c r="D664" i="2"/>
  <c r="E664" i="2"/>
  <c r="F664" i="2"/>
  <c r="G664" i="2"/>
  <c r="H664" i="2"/>
  <c r="I664" i="2"/>
  <c r="J664" i="2"/>
  <c r="K664" i="2"/>
  <c r="L664" i="2"/>
  <c r="M664" i="2"/>
  <c r="N664" i="2"/>
  <c r="O664" i="2"/>
  <c r="Q664" i="2"/>
  <c r="R664" i="2"/>
  <c r="S664" i="2"/>
  <c r="T664" i="2"/>
  <c r="U664" i="2"/>
  <c r="W664" i="2"/>
  <c r="X664" i="2"/>
  <c r="Y664" i="2"/>
  <c r="AA664" i="2"/>
  <c r="AB664" i="2"/>
  <c r="AC664" i="2"/>
  <c r="AD664" i="2"/>
  <c r="AE664" i="2"/>
  <c r="AF664" i="2"/>
  <c r="AG664" i="2"/>
  <c r="AH664" i="2"/>
  <c r="AI664" i="2"/>
  <c r="AJ664" i="2"/>
  <c r="AK664" i="2"/>
  <c r="AL664" i="2"/>
  <c r="AM664" i="2"/>
  <c r="AN664" i="2"/>
  <c r="AO664" i="2"/>
  <c r="AP664" i="2"/>
  <c r="AQ664" i="2"/>
  <c r="AR664" i="2"/>
  <c r="AS664" i="2"/>
  <c r="AT664" i="2"/>
  <c r="AU664" i="2"/>
  <c r="AV664" i="2"/>
  <c r="AX664" i="2"/>
  <c r="AY664" i="2"/>
  <c r="AZ664" i="2"/>
  <c r="BA664" i="2"/>
  <c r="BB664" i="2"/>
  <c r="BC664" i="2"/>
  <c r="BD664" i="2"/>
  <c r="BE664" i="2"/>
  <c r="BF664" i="2"/>
  <c r="BG664" i="2"/>
  <c r="BH664" i="2"/>
  <c r="BI664" i="2"/>
  <c r="BJ664" i="2"/>
  <c r="BK664" i="2"/>
  <c r="BL664" i="2"/>
  <c r="BM664" i="2"/>
  <c r="BN664" i="2"/>
  <c r="BO664" i="2"/>
  <c r="BP664" i="2"/>
  <c r="BQ664" i="2"/>
  <c r="BR664" i="2"/>
  <c r="BS664" i="2"/>
  <c r="BT664" i="2"/>
  <c r="BU664" i="2"/>
  <c r="BV664" i="2"/>
  <c r="BW664" i="2"/>
  <c r="BX664" i="2"/>
  <c r="BY664" i="2"/>
  <c r="BZ664" i="2"/>
  <c r="CA664" i="2"/>
  <c r="CB664" i="2"/>
  <c r="CC664" i="2"/>
  <c r="CD664" i="2"/>
  <c r="CE664" i="2"/>
  <c r="CF664" i="2"/>
  <c r="CG664" i="2"/>
  <c r="CH664" i="2"/>
  <c r="CI664" i="2"/>
  <c r="CJ664" i="2"/>
  <c r="CK664" i="2"/>
  <c r="CL664" i="2"/>
  <c r="CM664" i="2"/>
  <c r="CN664" i="2"/>
  <c r="CO664" i="2"/>
  <c r="CP664" i="2"/>
  <c r="A665" i="2"/>
  <c r="B665" i="2"/>
  <c r="C665" i="2"/>
  <c r="D665" i="2"/>
  <c r="E665" i="2"/>
  <c r="F665" i="2"/>
  <c r="G665" i="2"/>
  <c r="H665" i="2"/>
  <c r="I665" i="2"/>
  <c r="J665" i="2"/>
  <c r="K665" i="2"/>
  <c r="L665" i="2"/>
  <c r="M665" i="2"/>
  <c r="N665" i="2"/>
  <c r="O665" i="2"/>
  <c r="Q665" i="2"/>
  <c r="R665" i="2"/>
  <c r="S665" i="2"/>
  <c r="T665" i="2"/>
  <c r="U665" i="2"/>
  <c r="W665" i="2"/>
  <c r="X665" i="2"/>
  <c r="Y665" i="2"/>
  <c r="AA665" i="2"/>
  <c r="AB665" i="2"/>
  <c r="AC665" i="2"/>
  <c r="AD665" i="2"/>
  <c r="AE665" i="2"/>
  <c r="AF665" i="2"/>
  <c r="AG665" i="2"/>
  <c r="AH665" i="2"/>
  <c r="AI665" i="2"/>
  <c r="AJ665" i="2"/>
  <c r="AK665" i="2"/>
  <c r="AL665" i="2"/>
  <c r="AM665" i="2"/>
  <c r="AN665" i="2"/>
  <c r="AO665" i="2"/>
  <c r="AP665" i="2"/>
  <c r="AQ665" i="2"/>
  <c r="AR665" i="2"/>
  <c r="AS665" i="2"/>
  <c r="AT665" i="2"/>
  <c r="AU665" i="2"/>
  <c r="AV665" i="2"/>
  <c r="AX665" i="2"/>
  <c r="AY665" i="2"/>
  <c r="AZ665" i="2"/>
  <c r="BA665" i="2"/>
  <c r="BB665" i="2"/>
  <c r="BC665" i="2"/>
  <c r="BD665" i="2"/>
  <c r="BE665" i="2"/>
  <c r="BF665" i="2"/>
  <c r="BG665" i="2"/>
  <c r="BH665" i="2"/>
  <c r="BI665" i="2"/>
  <c r="BJ665" i="2"/>
  <c r="BK665" i="2"/>
  <c r="BL665" i="2"/>
  <c r="BM665" i="2"/>
  <c r="BN665" i="2"/>
  <c r="BO665" i="2"/>
  <c r="BP665" i="2"/>
  <c r="BQ665" i="2"/>
  <c r="BR665" i="2"/>
  <c r="BS665" i="2"/>
  <c r="BT665" i="2"/>
  <c r="BU665" i="2"/>
  <c r="BV665" i="2"/>
  <c r="BW665" i="2"/>
  <c r="BX665" i="2"/>
  <c r="BY665" i="2"/>
  <c r="BZ665" i="2"/>
  <c r="CA665" i="2"/>
  <c r="CB665" i="2"/>
  <c r="CC665" i="2"/>
  <c r="CD665" i="2"/>
  <c r="CE665" i="2"/>
  <c r="CF665" i="2"/>
  <c r="CG665" i="2"/>
  <c r="CH665" i="2"/>
  <c r="CI665" i="2"/>
  <c r="CJ665" i="2"/>
  <c r="CK665" i="2"/>
  <c r="CL665" i="2"/>
  <c r="CM665" i="2"/>
  <c r="CN665" i="2"/>
  <c r="CO665" i="2"/>
  <c r="CP665" i="2"/>
  <c r="A666" i="2"/>
  <c r="B666" i="2"/>
  <c r="C666" i="2"/>
  <c r="D666" i="2"/>
  <c r="E666" i="2"/>
  <c r="F666" i="2"/>
  <c r="G666" i="2"/>
  <c r="H666" i="2"/>
  <c r="I666" i="2"/>
  <c r="J666" i="2"/>
  <c r="K666" i="2"/>
  <c r="L666" i="2"/>
  <c r="M666" i="2"/>
  <c r="N666" i="2"/>
  <c r="O666" i="2"/>
  <c r="Q666" i="2"/>
  <c r="R666" i="2"/>
  <c r="S666" i="2"/>
  <c r="T666" i="2"/>
  <c r="U666" i="2"/>
  <c r="W666" i="2"/>
  <c r="X666" i="2"/>
  <c r="Y666" i="2"/>
  <c r="AA666" i="2"/>
  <c r="AB666" i="2"/>
  <c r="AC666" i="2"/>
  <c r="AD666" i="2"/>
  <c r="AE666" i="2"/>
  <c r="AF666" i="2"/>
  <c r="AG666" i="2"/>
  <c r="AH666" i="2"/>
  <c r="AI666" i="2"/>
  <c r="AJ666" i="2"/>
  <c r="AK666" i="2"/>
  <c r="AL666" i="2"/>
  <c r="AM666" i="2"/>
  <c r="AN666" i="2"/>
  <c r="AO666" i="2"/>
  <c r="AP666" i="2"/>
  <c r="AQ666" i="2"/>
  <c r="AR666" i="2"/>
  <c r="AS666" i="2"/>
  <c r="AT666" i="2"/>
  <c r="AU666" i="2"/>
  <c r="AV666" i="2"/>
  <c r="AX666" i="2"/>
  <c r="AY666" i="2"/>
  <c r="AZ666" i="2"/>
  <c r="BA666" i="2"/>
  <c r="BB666" i="2"/>
  <c r="BC666" i="2"/>
  <c r="BD666" i="2"/>
  <c r="BE666" i="2"/>
  <c r="BF666" i="2"/>
  <c r="BG666" i="2"/>
  <c r="BH666" i="2"/>
  <c r="BI666" i="2"/>
  <c r="BJ666" i="2"/>
  <c r="BK666" i="2"/>
  <c r="BL666" i="2"/>
  <c r="BM666" i="2"/>
  <c r="BN666" i="2"/>
  <c r="BO666" i="2"/>
  <c r="BP666" i="2"/>
  <c r="BQ666" i="2"/>
  <c r="BR666" i="2"/>
  <c r="BS666" i="2"/>
  <c r="BT666" i="2"/>
  <c r="BU666" i="2"/>
  <c r="BV666" i="2"/>
  <c r="BW666" i="2"/>
  <c r="BX666" i="2"/>
  <c r="BY666" i="2"/>
  <c r="BZ666" i="2"/>
  <c r="CA666" i="2"/>
  <c r="CB666" i="2"/>
  <c r="CC666" i="2"/>
  <c r="CD666" i="2"/>
  <c r="CE666" i="2"/>
  <c r="CF666" i="2"/>
  <c r="CG666" i="2"/>
  <c r="CH666" i="2"/>
  <c r="CI666" i="2"/>
  <c r="CJ666" i="2"/>
  <c r="CK666" i="2"/>
  <c r="CL666" i="2"/>
  <c r="CM666" i="2"/>
  <c r="CN666" i="2"/>
  <c r="CO666" i="2"/>
  <c r="CP666" i="2"/>
  <c r="A667" i="2"/>
  <c r="B667" i="2"/>
  <c r="C667" i="2"/>
  <c r="D667" i="2"/>
  <c r="E667" i="2"/>
  <c r="F667" i="2"/>
  <c r="G667" i="2"/>
  <c r="H667" i="2"/>
  <c r="I667" i="2"/>
  <c r="J667" i="2"/>
  <c r="K667" i="2"/>
  <c r="L667" i="2"/>
  <c r="M667" i="2"/>
  <c r="N667" i="2"/>
  <c r="O667" i="2"/>
  <c r="Q667" i="2"/>
  <c r="R667" i="2"/>
  <c r="S667" i="2"/>
  <c r="T667" i="2"/>
  <c r="U667" i="2"/>
  <c r="W667" i="2"/>
  <c r="X667" i="2"/>
  <c r="Y667" i="2"/>
  <c r="AA667" i="2"/>
  <c r="AB667" i="2"/>
  <c r="AC667" i="2"/>
  <c r="AD667" i="2"/>
  <c r="AE667" i="2"/>
  <c r="AF667" i="2"/>
  <c r="AG667" i="2"/>
  <c r="AH667" i="2"/>
  <c r="AI667" i="2"/>
  <c r="AJ667" i="2"/>
  <c r="AK667" i="2"/>
  <c r="AL667" i="2"/>
  <c r="AM667" i="2"/>
  <c r="AN667" i="2"/>
  <c r="AO667" i="2"/>
  <c r="AP667" i="2"/>
  <c r="AQ667" i="2"/>
  <c r="AR667" i="2"/>
  <c r="AS667" i="2"/>
  <c r="AT667" i="2"/>
  <c r="AU667" i="2"/>
  <c r="AV667" i="2"/>
  <c r="AX667" i="2"/>
  <c r="AY667" i="2"/>
  <c r="AZ667" i="2"/>
  <c r="BA667" i="2"/>
  <c r="BB667" i="2"/>
  <c r="BC667" i="2"/>
  <c r="BD667" i="2"/>
  <c r="BE667" i="2"/>
  <c r="BF667" i="2"/>
  <c r="BG667" i="2"/>
  <c r="BH667" i="2"/>
  <c r="BI667" i="2"/>
  <c r="BJ667" i="2"/>
  <c r="BK667" i="2"/>
  <c r="BL667" i="2"/>
  <c r="BM667" i="2"/>
  <c r="BN667" i="2"/>
  <c r="BO667" i="2"/>
  <c r="BP667" i="2"/>
  <c r="BQ667" i="2"/>
  <c r="BR667" i="2"/>
  <c r="BS667" i="2"/>
  <c r="BT667" i="2"/>
  <c r="BU667" i="2"/>
  <c r="BV667" i="2"/>
  <c r="BW667" i="2"/>
  <c r="BX667" i="2"/>
  <c r="BY667" i="2"/>
  <c r="BZ667" i="2"/>
  <c r="CA667" i="2"/>
  <c r="CB667" i="2"/>
  <c r="CC667" i="2"/>
  <c r="CD667" i="2"/>
  <c r="CE667" i="2"/>
  <c r="CF667" i="2"/>
  <c r="CG667" i="2"/>
  <c r="CH667" i="2"/>
  <c r="CI667" i="2"/>
  <c r="CJ667" i="2"/>
  <c r="CK667" i="2"/>
  <c r="CL667" i="2"/>
  <c r="CM667" i="2"/>
  <c r="CN667" i="2"/>
  <c r="CO667" i="2"/>
  <c r="CP667" i="2"/>
  <c r="A668" i="2"/>
  <c r="B668" i="2"/>
  <c r="C668" i="2"/>
  <c r="D668" i="2"/>
  <c r="E668" i="2"/>
  <c r="F668" i="2"/>
  <c r="G668" i="2"/>
  <c r="H668" i="2"/>
  <c r="I668" i="2"/>
  <c r="J668" i="2"/>
  <c r="K668" i="2"/>
  <c r="L668" i="2"/>
  <c r="M668" i="2"/>
  <c r="N668" i="2"/>
  <c r="O668" i="2"/>
  <c r="Q668" i="2"/>
  <c r="R668" i="2"/>
  <c r="S668" i="2"/>
  <c r="T668" i="2"/>
  <c r="U668" i="2"/>
  <c r="W668" i="2"/>
  <c r="X668" i="2"/>
  <c r="Y668" i="2"/>
  <c r="AA668" i="2"/>
  <c r="AB668" i="2"/>
  <c r="AC668" i="2"/>
  <c r="AD668" i="2"/>
  <c r="AE668" i="2"/>
  <c r="AF668" i="2"/>
  <c r="AG668" i="2"/>
  <c r="AH668" i="2"/>
  <c r="AI668" i="2"/>
  <c r="AJ668" i="2"/>
  <c r="AK668" i="2"/>
  <c r="AL668" i="2"/>
  <c r="AM668" i="2"/>
  <c r="AN668" i="2"/>
  <c r="AO668" i="2"/>
  <c r="AP668" i="2"/>
  <c r="AQ668" i="2"/>
  <c r="AR668" i="2"/>
  <c r="AS668" i="2"/>
  <c r="AT668" i="2"/>
  <c r="AU668" i="2"/>
  <c r="AV668" i="2"/>
  <c r="AX668" i="2"/>
  <c r="AY668" i="2"/>
  <c r="AZ668" i="2"/>
  <c r="BA668" i="2"/>
  <c r="BB668" i="2"/>
  <c r="BC668" i="2"/>
  <c r="BD668" i="2"/>
  <c r="BE668" i="2"/>
  <c r="BF668" i="2"/>
  <c r="BG668" i="2"/>
  <c r="BH668" i="2"/>
  <c r="BI668" i="2"/>
  <c r="BJ668" i="2"/>
  <c r="BK668" i="2"/>
  <c r="BL668" i="2"/>
  <c r="BM668" i="2"/>
  <c r="BN668" i="2"/>
  <c r="BO668" i="2"/>
  <c r="BP668" i="2"/>
  <c r="BQ668" i="2"/>
  <c r="BR668" i="2"/>
  <c r="BS668" i="2"/>
  <c r="BT668" i="2"/>
  <c r="BU668" i="2"/>
  <c r="BV668" i="2"/>
  <c r="BW668" i="2"/>
  <c r="BX668" i="2"/>
  <c r="BY668" i="2"/>
  <c r="BZ668" i="2"/>
  <c r="CA668" i="2"/>
  <c r="CB668" i="2"/>
  <c r="CC668" i="2"/>
  <c r="CD668" i="2"/>
  <c r="CE668" i="2"/>
  <c r="CF668" i="2"/>
  <c r="CG668" i="2"/>
  <c r="CH668" i="2"/>
  <c r="CI668" i="2"/>
  <c r="CJ668" i="2"/>
  <c r="CK668" i="2"/>
  <c r="CL668" i="2"/>
  <c r="CM668" i="2"/>
  <c r="CN668" i="2"/>
  <c r="CO668" i="2"/>
  <c r="CP668" i="2"/>
  <c r="A669" i="2"/>
  <c r="B669" i="2"/>
  <c r="C669" i="2"/>
  <c r="D669" i="2"/>
  <c r="E669" i="2"/>
  <c r="F669" i="2"/>
  <c r="G669" i="2"/>
  <c r="H669" i="2"/>
  <c r="I669" i="2"/>
  <c r="J669" i="2"/>
  <c r="K669" i="2"/>
  <c r="L669" i="2"/>
  <c r="M669" i="2"/>
  <c r="N669" i="2"/>
  <c r="O669" i="2"/>
  <c r="Q669" i="2"/>
  <c r="R669" i="2"/>
  <c r="S669" i="2"/>
  <c r="T669" i="2"/>
  <c r="U669" i="2"/>
  <c r="W669" i="2"/>
  <c r="X669" i="2"/>
  <c r="Y669" i="2"/>
  <c r="AA669" i="2"/>
  <c r="AB669" i="2"/>
  <c r="AC669" i="2"/>
  <c r="AD669" i="2"/>
  <c r="AE669" i="2"/>
  <c r="AF669" i="2"/>
  <c r="AG669" i="2"/>
  <c r="AH669" i="2"/>
  <c r="AI669" i="2"/>
  <c r="AJ669" i="2"/>
  <c r="AK669" i="2"/>
  <c r="AL669" i="2"/>
  <c r="AM669" i="2"/>
  <c r="AN669" i="2"/>
  <c r="AO669" i="2"/>
  <c r="AP669" i="2"/>
  <c r="AQ669" i="2"/>
  <c r="AR669" i="2"/>
  <c r="AS669" i="2"/>
  <c r="AT669" i="2"/>
  <c r="AU669" i="2"/>
  <c r="AV669" i="2"/>
  <c r="AX669" i="2"/>
  <c r="AY669" i="2"/>
  <c r="AZ669" i="2"/>
  <c r="BA669" i="2"/>
  <c r="BB669" i="2"/>
  <c r="BC669" i="2"/>
  <c r="BD669" i="2"/>
  <c r="BE669" i="2"/>
  <c r="BF669" i="2"/>
  <c r="BG669" i="2"/>
  <c r="BH669" i="2"/>
  <c r="BI669" i="2"/>
  <c r="BJ669" i="2"/>
  <c r="BK669" i="2"/>
  <c r="BL669" i="2"/>
  <c r="BM669" i="2"/>
  <c r="BN669" i="2"/>
  <c r="BO669" i="2"/>
  <c r="BP669" i="2"/>
  <c r="BQ669" i="2"/>
  <c r="BR669" i="2"/>
  <c r="BS669" i="2"/>
  <c r="BT669" i="2"/>
  <c r="BU669" i="2"/>
  <c r="BV669" i="2"/>
  <c r="BW669" i="2"/>
  <c r="BX669" i="2"/>
  <c r="BY669" i="2"/>
  <c r="BZ669" i="2"/>
  <c r="CA669" i="2"/>
  <c r="CB669" i="2"/>
  <c r="CC669" i="2"/>
  <c r="CD669" i="2"/>
  <c r="CE669" i="2"/>
  <c r="CF669" i="2"/>
  <c r="CG669" i="2"/>
  <c r="CH669" i="2"/>
  <c r="CI669" i="2"/>
  <c r="CJ669" i="2"/>
  <c r="CK669" i="2"/>
  <c r="CL669" i="2"/>
  <c r="CM669" i="2"/>
  <c r="CN669" i="2"/>
  <c r="CO669" i="2"/>
  <c r="CP669" i="2"/>
  <c r="A670" i="2"/>
  <c r="B670" i="2"/>
  <c r="C670" i="2"/>
  <c r="D670" i="2"/>
  <c r="E670" i="2"/>
  <c r="F670" i="2"/>
  <c r="G670" i="2"/>
  <c r="H670" i="2"/>
  <c r="I670" i="2"/>
  <c r="J670" i="2"/>
  <c r="K670" i="2"/>
  <c r="L670" i="2"/>
  <c r="M670" i="2"/>
  <c r="N670" i="2"/>
  <c r="O670" i="2"/>
  <c r="Q670" i="2"/>
  <c r="R670" i="2"/>
  <c r="S670" i="2"/>
  <c r="T670" i="2"/>
  <c r="U670" i="2"/>
  <c r="W670" i="2"/>
  <c r="X670" i="2"/>
  <c r="Y670" i="2"/>
  <c r="AA670" i="2"/>
  <c r="AB670" i="2"/>
  <c r="AC670" i="2"/>
  <c r="AD670" i="2"/>
  <c r="AE670" i="2"/>
  <c r="AF670" i="2"/>
  <c r="AG670" i="2"/>
  <c r="AH670" i="2"/>
  <c r="AI670" i="2"/>
  <c r="AJ670" i="2"/>
  <c r="AK670" i="2"/>
  <c r="AL670" i="2"/>
  <c r="AM670" i="2"/>
  <c r="AN670" i="2"/>
  <c r="AO670" i="2"/>
  <c r="AP670" i="2"/>
  <c r="AQ670" i="2"/>
  <c r="AR670" i="2"/>
  <c r="AS670" i="2"/>
  <c r="AT670" i="2"/>
  <c r="AU670" i="2"/>
  <c r="AV670" i="2"/>
  <c r="AX670" i="2"/>
  <c r="AY670" i="2"/>
  <c r="AZ670" i="2"/>
  <c r="BA670" i="2"/>
  <c r="BB670" i="2"/>
  <c r="BC670" i="2"/>
  <c r="BD670" i="2"/>
  <c r="BE670" i="2"/>
  <c r="BF670" i="2"/>
  <c r="BG670" i="2"/>
  <c r="BH670" i="2"/>
  <c r="BI670" i="2"/>
  <c r="BJ670" i="2"/>
  <c r="BK670" i="2"/>
  <c r="BL670" i="2"/>
  <c r="BM670" i="2"/>
  <c r="BN670" i="2"/>
  <c r="BO670" i="2"/>
  <c r="BP670" i="2"/>
  <c r="BQ670" i="2"/>
  <c r="BR670" i="2"/>
  <c r="BS670" i="2"/>
  <c r="BT670" i="2"/>
  <c r="BU670" i="2"/>
  <c r="BV670" i="2"/>
  <c r="BW670" i="2"/>
  <c r="BX670" i="2"/>
  <c r="BY670" i="2"/>
  <c r="BZ670" i="2"/>
  <c r="CA670" i="2"/>
  <c r="CB670" i="2"/>
  <c r="CC670" i="2"/>
  <c r="CD670" i="2"/>
  <c r="CE670" i="2"/>
  <c r="CF670" i="2"/>
  <c r="CG670" i="2"/>
  <c r="CH670" i="2"/>
  <c r="CI670" i="2"/>
  <c r="CJ670" i="2"/>
  <c r="CK670" i="2"/>
  <c r="CL670" i="2"/>
  <c r="CM670" i="2"/>
  <c r="CN670" i="2"/>
  <c r="CO670" i="2"/>
  <c r="CP670" i="2"/>
  <c r="A671" i="2"/>
  <c r="B671" i="2"/>
  <c r="C671" i="2"/>
  <c r="D671" i="2"/>
  <c r="E671" i="2"/>
  <c r="F671" i="2"/>
  <c r="G671" i="2"/>
  <c r="H671" i="2"/>
  <c r="I671" i="2"/>
  <c r="J671" i="2"/>
  <c r="K671" i="2"/>
  <c r="L671" i="2"/>
  <c r="M671" i="2"/>
  <c r="N671" i="2"/>
  <c r="O671" i="2"/>
  <c r="Q671" i="2"/>
  <c r="R671" i="2"/>
  <c r="S671" i="2"/>
  <c r="T671" i="2"/>
  <c r="U671" i="2"/>
  <c r="W671" i="2"/>
  <c r="X671" i="2"/>
  <c r="Y671" i="2"/>
  <c r="AA671" i="2"/>
  <c r="AB671" i="2"/>
  <c r="AC671" i="2"/>
  <c r="AD671" i="2"/>
  <c r="AE671" i="2"/>
  <c r="AF671" i="2"/>
  <c r="AG671" i="2"/>
  <c r="AH671" i="2"/>
  <c r="AI671" i="2"/>
  <c r="AJ671" i="2"/>
  <c r="AK671" i="2"/>
  <c r="AL671" i="2"/>
  <c r="AM671" i="2"/>
  <c r="AN671" i="2"/>
  <c r="AO671" i="2"/>
  <c r="AP671" i="2"/>
  <c r="AQ671" i="2"/>
  <c r="AR671" i="2"/>
  <c r="AS671" i="2"/>
  <c r="AT671" i="2"/>
  <c r="AU671" i="2"/>
  <c r="AV671" i="2"/>
  <c r="AX671" i="2"/>
  <c r="AY671" i="2"/>
  <c r="AZ671" i="2"/>
  <c r="BA671" i="2"/>
  <c r="BB671" i="2"/>
  <c r="BC671" i="2"/>
  <c r="BD671" i="2"/>
  <c r="BE671" i="2"/>
  <c r="BF671" i="2"/>
  <c r="BG671" i="2"/>
  <c r="BH671" i="2"/>
  <c r="BI671" i="2"/>
  <c r="BJ671" i="2"/>
  <c r="BK671" i="2"/>
  <c r="BL671" i="2"/>
  <c r="BM671" i="2"/>
  <c r="BN671" i="2"/>
  <c r="BO671" i="2"/>
  <c r="BP671" i="2"/>
  <c r="BQ671" i="2"/>
  <c r="BR671" i="2"/>
  <c r="BS671" i="2"/>
  <c r="BT671" i="2"/>
  <c r="BU671" i="2"/>
  <c r="BV671" i="2"/>
  <c r="BW671" i="2"/>
  <c r="BX671" i="2"/>
  <c r="BY671" i="2"/>
  <c r="BZ671" i="2"/>
  <c r="CA671" i="2"/>
  <c r="CB671" i="2"/>
  <c r="CC671" i="2"/>
  <c r="CD671" i="2"/>
  <c r="CE671" i="2"/>
  <c r="CF671" i="2"/>
  <c r="CG671" i="2"/>
  <c r="CH671" i="2"/>
  <c r="CI671" i="2"/>
  <c r="CJ671" i="2"/>
  <c r="CK671" i="2"/>
  <c r="CL671" i="2"/>
  <c r="CM671" i="2"/>
  <c r="CN671" i="2"/>
  <c r="CO671" i="2"/>
  <c r="CP671" i="2"/>
  <c r="A672" i="2"/>
  <c r="B672" i="2"/>
  <c r="C672" i="2"/>
  <c r="D672" i="2"/>
  <c r="E672" i="2"/>
  <c r="F672" i="2"/>
  <c r="G672" i="2"/>
  <c r="H672" i="2"/>
  <c r="I672" i="2"/>
  <c r="J672" i="2"/>
  <c r="K672" i="2"/>
  <c r="L672" i="2"/>
  <c r="M672" i="2"/>
  <c r="N672" i="2"/>
  <c r="O672" i="2"/>
  <c r="Q672" i="2"/>
  <c r="R672" i="2"/>
  <c r="S672" i="2"/>
  <c r="T672" i="2"/>
  <c r="U672" i="2"/>
  <c r="W672" i="2"/>
  <c r="X672" i="2"/>
  <c r="Y672" i="2"/>
  <c r="AA672" i="2"/>
  <c r="AB672" i="2"/>
  <c r="AC672" i="2"/>
  <c r="AD672" i="2"/>
  <c r="AE672" i="2"/>
  <c r="AF672" i="2"/>
  <c r="AG672" i="2"/>
  <c r="AH672" i="2"/>
  <c r="AI672" i="2"/>
  <c r="AJ672" i="2"/>
  <c r="AK672" i="2"/>
  <c r="AL672" i="2"/>
  <c r="AM672" i="2"/>
  <c r="AN672" i="2"/>
  <c r="AO672" i="2"/>
  <c r="AP672" i="2"/>
  <c r="AQ672" i="2"/>
  <c r="AR672" i="2"/>
  <c r="AS672" i="2"/>
  <c r="AT672" i="2"/>
  <c r="AU672" i="2"/>
  <c r="AV672" i="2"/>
  <c r="AX672" i="2"/>
  <c r="AY672" i="2"/>
  <c r="AZ672" i="2"/>
  <c r="BA672" i="2"/>
  <c r="BB672" i="2"/>
  <c r="BC672" i="2"/>
  <c r="BD672" i="2"/>
  <c r="BE672" i="2"/>
  <c r="BF672" i="2"/>
  <c r="BG672" i="2"/>
  <c r="BH672" i="2"/>
  <c r="BI672" i="2"/>
  <c r="BJ672" i="2"/>
  <c r="BK672" i="2"/>
  <c r="BL672" i="2"/>
  <c r="BM672" i="2"/>
  <c r="BN672" i="2"/>
  <c r="BO672" i="2"/>
  <c r="BP672" i="2"/>
  <c r="BQ672" i="2"/>
  <c r="BR672" i="2"/>
  <c r="BS672" i="2"/>
  <c r="BT672" i="2"/>
  <c r="BU672" i="2"/>
  <c r="BV672" i="2"/>
  <c r="BW672" i="2"/>
  <c r="BX672" i="2"/>
  <c r="BY672" i="2"/>
  <c r="BZ672" i="2"/>
  <c r="CA672" i="2"/>
  <c r="CB672" i="2"/>
  <c r="CC672" i="2"/>
  <c r="CD672" i="2"/>
  <c r="CE672" i="2"/>
  <c r="CF672" i="2"/>
  <c r="CG672" i="2"/>
  <c r="CH672" i="2"/>
  <c r="CI672" i="2"/>
  <c r="CJ672" i="2"/>
  <c r="CK672" i="2"/>
  <c r="CL672" i="2"/>
  <c r="CM672" i="2"/>
  <c r="CN672" i="2"/>
  <c r="CO672" i="2"/>
  <c r="CP672" i="2"/>
  <c r="A673" i="2"/>
  <c r="B673" i="2"/>
  <c r="C673" i="2"/>
  <c r="D673" i="2"/>
  <c r="E673" i="2"/>
  <c r="F673" i="2"/>
  <c r="G673" i="2"/>
  <c r="H673" i="2"/>
  <c r="I673" i="2"/>
  <c r="J673" i="2"/>
  <c r="K673" i="2"/>
  <c r="L673" i="2"/>
  <c r="M673" i="2"/>
  <c r="N673" i="2"/>
  <c r="O673" i="2"/>
  <c r="Q673" i="2"/>
  <c r="R673" i="2"/>
  <c r="S673" i="2"/>
  <c r="T673" i="2"/>
  <c r="U673" i="2"/>
  <c r="W673" i="2"/>
  <c r="X673" i="2"/>
  <c r="Y673" i="2"/>
  <c r="AA673" i="2"/>
  <c r="AB673" i="2"/>
  <c r="AC673" i="2"/>
  <c r="AD673" i="2"/>
  <c r="AE673" i="2"/>
  <c r="AF673" i="2"/>
  <c r="AG673" i="2"/>
  <c r="AH673" i="2"/>
  <c r="AI673" i="2"/>
  <c r="AJ673" i="2"/>
  <c r="AK673" i="2"/>
  <c r="AL673" i="2"/>
  <c r="AM673" i="2"/>
  <c r="AN673" i="2"/>
  <c r="AO673" i="2"/>
  <c r="AP673" i="2"/>
  <c r="AQ673" i="2"/>
  <c r="AR673" i="2"/>
  <c r="AS673" i="2"/>
  <c r="AT673" i="2"/>
  <c r="AU673" i="2"/>
  <c r="AV673" i="2"/>
  <c r="AX673" i="2"/>
  <c r="AY673" i="2"/>
  <c r="AZ673" i="2"/>
  <c r="BA673" i="2"/>
  <c r="BB673" i="2"/>
  <c r="BC673" i="2"/>
  <c r="BD673" i="2"/>
  <c r="BE673" i="2"/>
  <c r="BF673" i="2"/>
  <c r="BG673" i="2"/>
  <c r="BH673" i="2"/>
  <c r="BI673" i="2"/>
  <c r="BJ673" i="2"/>
  <c r="BK673" i="2"/>
  <c r="BL673" i="2"/>
  <c r="BM673" i="2"/>
  <c r="BN673" i="2"/>
  <c r="BO673" i="2"/>
  <c r="BP673" i="2"/>
  <c r="BQ673" i="2"/>
  <c r="BR673" i="2"/>
  <c r="BS673" i="2"/>
  <c r="BT673" i="2"/>
  <c r="BU673" i="2"/>
  <c r="BV673" i="2"/>
  <c r="BW673" i="2"/>
  <c r="BX673" i="2"/>
  <c r="BY673" i="2"/>
  <c r="BZ673" i="2"/>
  <c r="CA673" i="2"/>
  <c r="CB673" i="2"/>
  <c r="CC673" i="2"/>
  <c r="CD673" i="2"/>
  <c r="CE673" i="2"/>
  <c r="CF673" i="2"/>
  <c r="CG673" i="2"/>
  <c r="CH673" i="2"/>
  <c r="CI673" i="2"/>
  <c r="CJ673" i="2"/>
  <c r="CK673" i="2"/>
  <c r="CL673" i="2"/>
  <c r="CM673" i="2"/>
  <c r="CN673" i="2"/>
  <c r="CO673" i="2"/>
  <c r="CP673" i="2"/>
  <c r="A674" i="2"/>
  <c r="B674" i="2"/>
  <c r="C674" i="2"/>
  <c r="D674" i="2"/>
  <c r="E674" i="2"/>
  <c r="F674" i="2"/>
  <c r="G674" i="2"/>
  <c r="H674" i="2"/>
  <c r="I674" i="2"/>
  <c r="J674" i="2"/>
  <c r="K674" i="2"/>
  <c r="L674" i="2"/>
  <c r="M674" i="2"/>
  <c r="N674" i="2"/>
  <c r="O674" i="2"/>
  <c r="Q674" i="2"/>
  <c r="R674" i="2"/>
  <c r="S674" i="2"/>
  <c r="T674" i="2"/>
  <c r="U674" i="2"/>
  <c r="W674" i="2"/>
  <c r="X674" i="2"/>
  <c r="Y674" i="2"/>
  <c r="AA674" i="2"/>
  <c r="AB674" i="2"/>
  <c r="AC674" i="2"/>
  <c r="AD674" i="2"/>
  <c r="AE674" i="2"/>
  <c r="AF674" i="2"/>
  <c r="AG674" i="2"/>
  <c r="AH674" i="2"/>
  <c r="AI674" i="2"/>
  <c r="AJ674" i="2"/>
  <c r="AK674" i="2"/>
  <c r="AL674" i="2"/>
  <c r="AM674" i="2"/>
  <c r="AN674" i="2"/>
  <c r="AO674" i="2"/>
  <c r="AP674" i="2"/>
  <c r="AQ674" i="2"/>
  <c r="AR674" i="2"/>
  <c r="AS674" i="2"/>
  <c r="AT674" i="2"/>
  <c r="AU674" i="2"/>
  <c r="AV674" i="2"/>
  <c r="AX674" i="2"/>
  <c r="AY674" i="2"/>
  <c r="AZ674" i="2"/>
  <c r="BA674" i="2"/>
  <c r="BB674" i="2"/>
  <c r="BC674" i="2"/>
  <c r="BD674" i="2"/>
  <c r="BE674" i="2"/>
  <c r="BF674" i="2"/>
  <c r="BG674" i="2"/>
  <c r="BH674" i="2"/>
  <c r="BI674" i="2"/>
  <c r="BJ674" i="2"/>
  <c r="BK674" i="2"/>
  <c r="BL674" i="2"/>
  <c r="BM674" i="2"/>
  <c r="BN674" i="2"/>
  <c r="BO674" i="2"/>
  <c r="BP674" i="2"/>
  <c r="BQ674" i="2"/>
  <c r="BR674" i="2"/>
  <c r="BS674" i="2"/>
  <c r="BT674" i="2"/>
  <c r="BU674" i="2"/>
  <c r="BV674" i="2"/>
  <c r="BW674" i="2"/>
  <c r="BX674" i="2"/>
  <c r="BY674" i="2"/>
  <c r="BZ674" i="2"/>
  <c r="CA674" i="2"/>
  <c r="CB674" i="2"/>
  <c r="CC674" i="2"/>
  <c r="CD674" i="2"/>
  <c r="CE674" i="2"/>
  <c r="CF674" i="2"/>
  <c r="CG674" i="2"/>
  <c r="CH674" i="2"/>
  <c r="CI674" i="2"/>
  <c r="CJ674" i="2"/>
  <c r="CK674" i="2"/>
  <c r="CL674" i="2"/>
  <c r="CM674" i="2"/>
  <c r="CN674" i="2"/>
  <c r="CO674" i="2"/>
  <c r="CP674" i="2"/>
  <c r="A675" i="2"/>
  <c r="B675" i="2"/>
  <c r="C675" i="2"/>
  <c r="D675" i="2"/>
  <c r="E675" i="2"/>
  <c r="F675" i="2"/>
  <c r="G675" i="2"/>
  <c r="H675" i="2"/>
  <c r="I675" i="2"/>
  <c r="J675" i="2"/>
  <c r="K675" i="2"/>
  <c r="L675" i="2"/>
  <c r="M675" i="2"/>
  <c r="N675" i="2"/>
  <c r="O675" i="2"/>
  <c r="Q675" i="2"/>
  <c r="R675" i="2"/>
  <c r="S675" i="2"/>
  <c r="T675" i="2"/>
  <c r="U675" i="2"/>
  <c r="W675" i="2"/>
  <c r="X675" i="2"/>
  <c r="Y675" i="2"/>
  <c r="AA675" i="2"/>
  <c r="AB675" i="2"/>
  <c r="AC675" i="2"/>
  <c r="AD675" i="2"/>
  <c r="AE675" i="2"/>
  <c r="AF675" i="2"/>
  <c r="AG675" i="2"/>
  <c r="AH675" i="2"/>
  <c r="AI675" i="2"/>
  <c r="AJ675" i="2"/>
  <c r="AK675" i="2"/>
  <c r="AL675" i="2"/>
  <c r="AM675" i="2"/>
  <c r="AN675" i="2"/>
  <c r="AO675" i="2"/>
  <c r="AP675" i="2"/>
  <c r="AQ675" i="2"/>
  <c r="AR675" i="2"/>
  <c r="AS675" i="2"/>
  <c r="AT675" i="2"/>
  <c r="AU675" i="2"/>
  <c r="AV675" i="2"/>
  <c r="AX675" i="2"/>
  <c r="AY675" i="2"/>
  <c r="AZ675" i="2"/>
  <c r="BA675" i="2"/>
  <c r="BB675" i="2"/>
  <c r="BC675" i="2"/>
  <c r="BD675" i="2"/>
  <c r="BE675" i="2"/>
  <c r="BF675" i="2"/>
  <c r="BG675" i="2"/>
  <c r="BH675" i="2"/>
  <c r="BI675" i="2"/>
  <c r="BJ675" i="2"/>
  <c r="BK675" i="2"/>
  <c r="BL675" i="2"/>
  <c r="BM675" i="2"/>
  <c r="BN675" i="2"/>
  <c r="BO675" i="2"/>
  <c r="BP675" i="2"/>
  <c r="BQ675" i="2"/>
  <c r="BR675" i="2"/>
  <c r="BS675" i="2"/>
  <c r="BT675" i="2"/>
  <c r="BU675" i="2"/>
  <c r="BV675" i="2"/>
  <c r="BW675" i="2"/>
  <c r="BX675" i="2"/>
  <c r="BY675" i="2"/>
  <c r="BZ675" i="2"/>
  <c r="CA675" i="2"/>
  <c r="CB675" i="2"/>
  <c r="CC675" i="2"/>
  <c r="CD675" i="2"/>
  <c r="CE675" i="2"/>
  <c r="CF675" i="2"/>
  <c r="CG675" i="2"/>
  <c r="CH675" i="2"/>
  <c r="CI675" i="2"/>
  <c r="CJ675" i="2"/>
  <c r="CK675" i="2"/>
  <c r="CL675" i="2"/>
  <c r="CM675" i="2"/>
  <c r="CN675" i="2"/>
  <c r="CO675" i="2"/>
  <c r="CP675" i="2"/>
  <c r="A676" i="2"/>
  <c r="B676" i="2"/>
  <c r="C676" i="2"/>
  <c r="D676" i="2"/>
  <c r="E676" i="2"/>
  <c r="F676" i="2"/>
  <c r="G676" i="2"/>
  <c r="H676" i="2"/>
  <c r="I676" i="2"/>
  <c r="J676" i="2"/>
  <c r="K676" i="2"/>
  <c r="L676" i="2"/>
  <c r="M676" i="2"/>
  <c r="N676" i="2"/>
  <c r="O676" i="2"/>
  <c r="Q676" i="2"/>
  <c r="R676" i="2"/>
  <c r="S676" i="2"/>
  <c r="T676" i="2"/>
  <c r="U676" i="2"/>
  <c r="W676" i="2"/>
  <c r="X676" i="2"/>
  <c r="Y676" i="2"/>
  <c r="AA676" i="2"/>
  <c r="AB676" i="2"/>
  <c r="AC676" i="2"/>
  <c r="AD676" i="2"/>
  <c r="AE676" i="2"/>
  <c r="AF676" i="2"/>
  <c r="AG676" i="2"/>
  <c r="AH676" i="2"/>
  <c r="AI676" i="2"/>
  <c r="AJ676" i="2"/>
  <c r="AK676" i="2"/>
  <c r="AL676" i="2"/>
  <c r="AM676" i="2"/>
  <c r="AN676" i="2"/>
  <c r="AO676" i="2"/>
  <c r="AP676" i="2"/>
  <c r="AQ676" i="2"/>
  <c r="AR676" i="2"/>
  <c r="AS676" i="2"/>
  <c r="AT676" i="2"/>
  <c r="AU676" i="2"/>
  <c r="AV676" i="2"/>
  <c r="AX676" i="2"/>
  <c r="AY676" i="2"/>
  <c r="AZ676" i="2"/>
  <c r="BA676" i="2"/>
  <c r="BB676" i="2"/>
  <c r="BC676" i="2"/>
  <c r="BD676" i="2"/>
  <c r="BE676" i="2"/>
  <c r="BF676" i="2"/>
  <c r="BG676" i="2"/>
  <c r="BH676" i="2"/>
  <c r="BI676" i="2"/>
  <c r="BJ676" i="2"/>
  <c r="BK676" i="2"/>
  <c r="BL676" i="2"/>
  <c r="BM676" i="2"/>
  <c r="BN676" i="2"/>
  <c r="BO676" i="2"/>
  <c r="BP676" i="2"/>
  <c r="BQ676" i="2"/>
  <c r="BR676" i="2"/>
  <c r="BS676" i="2"/>
  <c r="BT676" i="2"/>
  <c r="BU676" i="2"/>
  <c r="BV676" i="2"/>
  <c r="BW676" i="2"/>
  <c r="BX676" i="2"/>
  <c r="BY676" i="2"/>
  <c r="BZ676" i="2"/>
  <c r="CA676" i="2"/>
  <c r="CB676" i="2"/>
  <c r="CC676" i="2"/>
  <c r="CD676" i="2"/>
  <c r="CE676" i="2"/>
  <c r="CF676" i="2"/>
  <c r="CG676" i="2"/>
  <c r="CH676" i="2"/>
  <c r="CI676" i="2"/>
  <c r="CJ676" i="2"/>
  <c r="CK676" i="2"/>
  <c r="CL676" i="2"/>
  <c r="CM676" i="2"/>
  <c r="CN676" i="2"/>
  <c r="CO676" i="2"/>
  <c r="CP676" i="2"/>
  <c r="A677" i="2"/>
  <c r="B677" i="2"/>
  <c r="C677" i="2"/>
  <c r="D677" i="2"/>
  <c r="E677" i="2"/>
  <c r="F677" i="2"/>
  <c r="G677" i="2"/>
  <c r="H677" i="2"/>
  <c r="I677" i="2"/>
  <c r="J677" i="2"/>
  <c r="K677" i="2"/>
  <c r="L677" i="2"/>
  <c r="M677" i="2"/>
  <c r="N677" i="2"/>
  <c r="O677" i="2"/>
  <c r="Q677" i="2"/>
  <c r="R677" i="2"/>
  <c r="S677" i="2"/>
  <c r="T677" i="2"/>
  <c r="U677" i="2"/>
  <c r="W677" i="2"/>
  <c r="X677" i="2"/>
  <c r="Y677" i="2"/>
  <c r="AA677" i="2"/>
  <c r="AB677" i="2"/>
  <c r="AC677" i="2"/>
  <c r="AD677" i="2"/>
  <c r="AE677" i="2"/>
  <c r="AF677" i="2"/>
  <c r="AG677" i="2"/>
  <c r="AH677" i="2"/>
  <c r="AI677" i="2"/>
  <c r="AJ677" i="2"/>
  <c r="AK677" i="2"/>
  <c r="AL677" i="2"/>
  <c r="AM677" i="2"/>
  <c r="AN677" i="2"/>
  <c r="AO677" i="2"/>
  <c r="AP677" i="2"/>
  <c r="AQ677" i="2"/>
  <c r="AR677" i="2"/>
  <c r="AS677" i="2"/>
  <c r="AT677" i="2"/>
  <c r="AU677" i="2"/>
  <c r="AV677" i="2"/>
  <c r="AX677" i="2"/>
  <c r="AY677" i="2"/>
  <c r="AZ677" i="2"/>
  <c r="BA677" i="2"/>
  <c r="BB677" i="2"/>
  <c r="BC677" i="2"/>
  <c r="BD677" i="2"/>
  <c r="BE677" i="2"/>
  <c r="BF677" i="2"/>
  <c r="BG677" i="2"/>
  <c r="BH677" i="2"/>
  <c r="BI677" i="2"/>
  <c r="BJ677" i="2"/>
  <c r="BK677" i="2"/>
  <c r="BL677" i="2"/>
  <c r="BM677" i="2"/>
  <c r="BN677" i="2"/>
  <c r="BO677" i="2"/>
  <c r="BP677" i="2"/>
  <c r="BQ677" i="2"/>
  <c r="BR677" i="2"/>
  <c r="BS677" i="2"/>
  <c r="BT677" i="2"/>
  <c r="BU677" i="2"/>
  <c r="BV677" i="2"/>
  <c r="BW677" i="2"/>
  <c r="BX677" i="2"/>
  <c r="BY677" i="2"/>
  <c r="BZ677" i="2"/>
  <c r="CA677" i="2"/>
  <c r="CB677" i="2"/>
  <c r="CC677" i="2"/>
  <c r="CD677" i="2"/>
  <c r="CE677" i="2"/>
  <c r="CF677" i="2"/>
  <c r="CG677" i="2"/>
  <c r="CH677" i="2"/>
  <c r="CI677" i="2"/>
  <c r="CJ677" i="2"/>
  <c r="CK677" i="2"/>
  <c r="CL677" i="2"/>
  <c r="CM677" i="2"/>
  <c r="CN677" i="2"/>
  <c r="CO677" i="2"/>
  <c r="CP677" i="2"/>
  <c r="A678" i="2"/>
  <c r="B678" i="2"/>
  <c r="C678" i="2"/>
  <c r="D678" i="2"/>
  <c r="E678" i="2"/>
  <c r="F678" i="2"/>
  <c r="G678" i="2"/>
  <c r="H678" i="2"/>
  <c r="I678" i="2"/>
  <c r="J678" i="2"/>
  <c r="K678" i="2"/>
  <c r="L678" i="2"/>
  <c r="M678" i="2"/>
  <c r="N678" i="2"/>
  <c r="O678" i="2"/>
  <c r="Q678" i="2"/>
  <c r="R678" i="2"/>
  <c r="S678" i="2"/>
  <c r="T678" i="2"/>
  <c r="U678" i="2"/>
  <c r="W678" i="2"/>
  <c r="X678" i="2"/>
  <c r="Y678" i="2"/>
  <c r="AA678" i="2"/>
  <c r="AB678" i="2"/>
  <c r="AC678" i="2"/>
  <c r="AD678" i="2"/>
  <c r="AE678" i="2"/>
  <c r="AF678" i="2"/>
  <c r="AG678" i="2"/>
  <c r="AH678" i="2"/>
  <c r="AI678" i="2"/>
  <c r="AJ678" i="2"/>
  <c r="AK678" i="2"/>
  <c r="AL678" i="2"/>
  <c r="AM678" i="2"/>
  <c r="AN678" i="2"/>
  <c r="AO678" i="2"/>
  <c r="AP678" i="2"/>
  <c r="AQ678" i="2"/>
  <c r="AR678" i="2"/>
  <c r="AS678" i="2"/>
  <c r="AT678" i="2"/>
  <c r="AU678" i="2"/>
  <c r="AV678" i="2"/>
  <c r="AX678" i="2"/>
  <c r="AY678" i="2"/>
  <c r="AZ678" i="2"/>
  <c r="BA678" i="2"/>
  <c r="BB678" i="2"/>
  <c r="BC678" i="2"/>
  <c r="BD678" i="2"/>
  <c r="BE678" i="2"/>
  <c r="BF678" i="2"/>
  <c r="BG678" i="2"/>
  <c r="BH678" i="2"/>
  <c r="BI678" i="2"/>
  <c r="BJ678" i="2"/>
  <c r="BK678" i="2"/>
  <c r="BL678" i="2"/>
  <c r="BM678" i="2"/>
  <c r="BN678" i="2"/>
  <c r="BO678" i="2"/>
  <c r="BP678" i="2"/>
  <c r="BQ678" i="2"/>
  <c r="BR678" i="2"/>
  <c r="BS678" i="2"/>
  <c r="BT678" i="2"/>
  <c r="BU678" i="2"/>
  <c r="BV678" i="2"/>
  <c r="BW678" i="2"/>
  <c r="BX678" i="2"/>
  <c r="BY678" i="2"/>
  <c r="BZ678" i="2"/>
  <c r="CA678" i="2"/>
  <c r="CB678" i="2"/>
  <c r="CC678" i="2"/>
  <c r="CD678" i="2"/>
  <c r="CE678" i="2"/>
  <c r="CF678" i="2"/>
  <c r="CG678" i="2"/>
  <c r="CH678" i="2"/>
  <c r="CI678" i="2"/>
  <c r="CJ678" i="2"/>
  <c r="CK678" i="2"/>
  <c r="CL678" i="2"/>
  <c r="CM678" i="2"/>
  <c r="CN678" i="2"/>
  <c r="CO678" i="2"/>
  <c r="CP678" i="2"/>
  <c r="A679" i="2"/>
  <c r="B679" i="2"/>
  <c r="C679" i="2"/>
  <c r="D679" i="2"/>
  <c r="E679" i="2"/>
  <c r="F679" i="2"/>
  <c r="G679" i="2"/>
  <c r="H679" i="2"/>
  <c r="I679" i="2"/>
  <c r="J679" i="2"/>
  <c r="K679" i="2"/>
  <c r="L679" i="2"/>
  <c r="M679" i="2"/>
  <c r="N679" i="2"/>
  <c r="O679" i="2"/>
  <c r="Q679" i="2"/>
  <c r="R679" i="2"/>
  <c r="S679" i="2"/>
  <c r="T679" i="2"/>
  <c r="U679" i="2"/>
  <c r="W679" i="2"/>
  <c r="X679" i="2"/>
  <c r="Y679" i="2"/>
  <c r="AA679" i="2"/>
  <c r="AB679" i="2"/>
  <c r="AC679" i="2"/>
  <c r="AD679" i="2"/>
  <c r="AE679" i="2"/>
  <c r="AF679" i="2"/>
  <c r="AG679" i="2"/>
  <c r="AH679" i="2"/>
  <c r="AI679" i="2"/>
  <c r="AJ679" i="2"/>
  <c r="AK679" i="2"/>
  <c r="AL679" i="2"/>
  <c r="AM679" i="2"/>
  <c r="AN679" i="2"/>
  <c r="AO679" i="2"/>
  <c r="AP679" i="2"/>
  <c r="AQ679" i="2"/>
  <c r="AR679" i="2"/>
  <c r="AS679" i="2"/>
  <c r="AT679" i="2"/>
  <c r="AU679" i="2"/>
  <c r="AV679" i="2"/>
  <c r="AX679" i="2"/>
  <c r="AY679" i="2"/>
  <c r="AZ679" i="2"/>
  <c r="BA679" i="2"/>
  <c r="BB679" i="2"/>
  <c r="BC679" i="2"/>
  <c r="BD679" i="2"/>
  <c r="BE679" i="2"/>
  <c r="BF679" i="2"/>
  <c r="BG679" i="2"/>
  <c r="BH679" i="2"/>
  <c r="BI679" i="2"/>
  <c r="BJ679" i="2"/>
  <c r="BK679" i="2"/>
  <c r="BL679" i="2"/>
  <c r="BM679" i="2"/>
  <c r="BN679" i="2"/>
  <c r="BO679" i="2"/>
  <c r="BP679" i="2"/>
  <c r="BQ679" i="2"/>
  <c r="BR679" i="2"/>
  <c r="BS679" i="2"/>
  <c r="BT679" i="2"/>
  <c r="BU679" i="2"/>
  <c r="BV679" i="2"/>
  <c r="BW679" i="2"/>
  <c r="BX679" i="2"/>
  <c r="BY679" i="2"/>
  <c r="BZ679" i="2"/>
  <c r="CA679" i="2"/>
  <c r="CB679" i="2"/>
  <c r="CC679" i="2"/>
  <c r="CD679" i="2"/>
  <c r="CE679" i="2"/>
  <c r="CF679" i="2"/>
  <c r="CG679" i="2"/>
  <c r="CH679" i="2"/>
  <c r="CI679" i="2"/>
  <c r="CJ679" i="2"/>
  <c r="CK679" i="2"/>
  <c r="CL679" i="2"/>
  <c r="CM679" i="2"/>
  <c r="CN679" i="2"/>
  <c r="CO679" i="2"/>
  <c r="CP679" i="2"/>
  <c r="A680" i="2"/>
  <c r="B680" i="2"/>
  <c r="C680" i="2"/>
  <c r="D680" i="2"/>
  <c r="E680" i="2"/>
  <c r="F680" i="2"/>
  <c r="G680" i="2"/>
  <c r="H680" i="2"/>
  <c r="I680" i="2"/>
  <c r="J680" i="2"/>
  <c r="K680" i="2"/>
  <c r="L680" i="2"/>
  <c r="M680" i="2"/>
  <c r="N680" i="2"/>
  <c r="O680" i="2"/>
  <c r="Q680" i="2"/>
  <c r="R680" i="2"/>
  <c r="S680" i="2"/>
  <c r="T680" i="2"/>
  <c r="U680" i="2"/>
  <c r="W680" i="2"/>
  <c r="X680" i="2"/>
  <c r="Y680" i="2"/>
  <c r="AA680" i="2"/>
  <c r="AB680" i="2"/>
  <c r="AC680" i="2"/>
  <c r="AD680" i="2"/>
  <c r="AE680" i="2"/>
  <c r="AF680" i="2"/>
  <c r="AG680" i="2"/>
  <c r="AH680" i="2"/>
  <c r="AI680" i="2"/>
  <c r="AJ680" i="2"/>
  <c r="AK680" i="2"/>
  <c r="AL680" i="2"/>
  <c r="AM680" i="2"/>
  <c r="AN680" i="2"/>
  <c r="AO680" i="2"/>
  <c r="AP680" i="2"/>
  <c r="AQ680" i="2"/>
  <c r="AR680" i="2"/>
  <c r="AS680" i="2"/>
  <c r="AT680" i="2"/>
  <c r="AU680" i="2"/>
  <c r="AV680" i="2"/>
  <c r="AX680" i="2"/>
  <c r="AY680" i="2"/>
  <c r="AZ680" i="2"/>
  <c r="BA680" i="2"/>
  <c r="BB680" i="2"/>
  <c r="BC680" i="2"/>
  <c r="BD680" i="2"/>
  <c r="BE680" i="2"/>
  <c r="BF680" i="2"/>
  <c r="BG680" i="2"/>
  <c r="BH680" i="2"/>
  <c r="BI680" i="2"/>
  <c r="BJ680" i="2"/>
  <c r="BK680" i="2"/>
  <c r="BL680" i="2"/>
  <c r="BM680" i="2"/>
  <c r="BN680" i="2"/>
  <c r="BO680" i="2"/>
  <c r="BP680" i="2"/>
  <c r="BQ680" i="2"/>
  <c r="BR680" i="2"/>
  <c r="BS680" i="2"/>
  <c r="BT680" i="2"/>
  <c r="BU680" i="2"/>
  <c r="BV680" i="2"/>
  <c r="BW680" i="2"/>
  <c r="BX680" i="2"/>
  <c r="BY680" i="2"/>
  <c r="BZ680" i="2"/>
  <c r="CA680" i="2"/>
  <c r="CB680" i="2"/>
  <c r="CC680" i="2"/>
  <c r="CD680" i="2"/>
  <c r="CE680" i="2"/>
  <c r="CF680" i="2"/>
  <c r="CG680" i="2"/>
  <c r="CH680" i="2"/>
  <c r="CI680" i="2"/>
  <c r="CJ680" i="2"/>
  <c r="CK680" i="2"/>
  <c r="CL680" i="2"/>
  <c r="CM680" i="2"/>
  <c r="CN680" i="2"/>
  <c r="CO680" i="2"/>
  <c r="CP680" i="2"/>
  <c r="A681" i="2"/>
  <c r="B681" i="2"/>
  <c r="C681" i="2"/>
  <c r="D681" i="2"/>
  <c r="E681" i="2"/>
  <c r="F681" i="2"/>
  <c r="G681" i="2"/>
  <c r="H681" i="2"/>
  <c r="I681" i="2"/>
  <c r="J681" i="2"/>
  <c r="K681" i="2"/>
  <c r="L681" i="2"/>
  <c r="M681" i="2"/>
  <c r="N681" i="2"/>
  <c r="O681" i="2"/>
  <c r="Q681" i="2"/>
  <c r="R681" i="2"/>
  <c r="S681" i="2"/>
  <c r="T681" i="2"/>
  <c r="U681" i="2"/>
  <c r="W681" i="2"/>
  <c r="X681" i="2"/>
  <c r="Y681" i="2"/>
  <c r="AA681" i="2"/>
  <c r="AB681" i="2"/>
  <c r="AC681" i="2"/>
  <c r="AD681" i="2"/>
  <c r="AE681" i="2"/>
  <c r="AF681" i="2"/>
  <c r="AG681" i="2"/>
  <c r="AH681" i="2"/>
  <c r="AI681" i="2"/>
  <c r="AJ681" i="2"/>
  <c r="AK681" i="2"/>
  <c r="AL681" i="2"/>
  <c r="AM681" i="2"/>
  <c r="AN681" i="2"/>
  <c r="AO681" i="2"/>
  <c r="AP681" i="2"/>
  <c r="AQ681" i="2"/>
  <c r="AR681" i="2"/>
  <c r="AS681" i="2"/>
  <c r="AT681" i="2"/>
  <c r="AU681" i="2"/>
  <c r="AV681" i="2"/>
  <c r="AX681" i="2"/>
  <c r="AY681" i="2"/>
  <c r="AZ681" i="2"/>
  <c r="BA681" i="2"/>
  <c r="BB681" i="2"/>
  <c r="BC681" i="2"/>
  <c r="BD681" i="2"/>
  <c r="BE681" i="2"/>
  <c r="BF681" i="2"/>
  <c r="BG681" i="2"/>
  <c r="BH681" i="2"/>
  <c r="BI681" i="2"/>
  <c r="BJ681" i="2"/>
  <c r="BK681" i="2"/>
  <c r="BL681" i="2"/>
  <c r="BM681" i="2"/>
  <c r="BN681" i="2"/>
  <c r="BO681" i="2"/>
  <c r="BP681" i="2"/>
  <c r="BQ681" i="2"/>
  <c r="BR681" i="2"/>
  <c r="BS681" i="2"/>
  <c r="BT681" i="2"/>
  <c r="BU681" i="2"/>
  <c r="BV681" i="2"/>
  <c r="BW681" i="2"/>
  <c r="BX681" i="2"/>
  <c r="BY681" i="2"/>
  <c r="BZ681" i="2"/>
  <c r="CA681" i="2"/>
  <c r="CB681" i="2"/>
  <c r="CC681" i="2"/>
  <c r="CD681" i="2"/>
  <c r="CE681" i="2"/>
  <c r="CF681" i="2"/>
  <c r="CG681" i="2"/>
  <c r="CH681" i="2"/>
  <c r="CI681" i="2"/>
  <c r="CJ681" i="2"/>
  <c r="CK681" i="2"/>
  <c r="CL681" i="2"/>
  <c r="CM681" i="2"/>
  <c r="CN681" i="2"/>
  <c r="CO681" i="2"/>
  <c r="CP681" i="2"/>
  <c r="A682" i="2"/>
  <c r="B682" i="2"/>
  <c r="C682" i="2"/>
  <c r="D682" i="2"/>
  <c r="E682" i="2"/>
  <c r="F682" i="2"/>
  <c r="G682" i="2"/>
  <c r="H682" i="2"/>
  <c r="I682" i="2"/>
  <c r="J682" i="2"/>
  <c r="K682" i="2"/>
  <c r="L682" i="2"/>
  <c r="M682" i="2"/>
  <c r="N682" i="2"/>
  <c r="O682" i="2"/>
  <c r="Q682" i="2"/>
  <c r="R682" i="2"/>
  <c r="S682" i="2"/>
  <c r="T682" i="2"/>
  <c r="U682" i="2"/>
  <c r="W682" i="2"/>
  <c r="X682" i="2"/>
  <c r="Y682" i="2"/>
  <c r="AA682" i="2"/>
  <c r="AB682" i="2"/>
  <c r="AC682" i="2"/>
  <c r="AD682" i="2"/>
  <c r="AE682" i="2"/>
  <c r="AF682" i="2"/>
  <c r="AG682" i="2"/>
  <c r="AH682" i="2"/>
  <c r="AI682" i="2"/>
  <c r="AJ682" i="2"/>
  <c r="AK682" i="2"/>
  <c r="AL682" i="2"/>
  <c r="AM682" i="2"/>
  <c r="AN682" i="2"/>
  <c r="AO682" i="2"/>
  <c r="AP682" i="2"/>
  <c r="AQ682" i="2"/>
  <c r="AR682" i="2"/>
  <c r="AS682" i="2"/>
  <c r="AT682" i="2"/>
  <c r="AU682" i="2"/>
  <c r="AV682" i="2"/>
  <c r="AX682" i="2"/>
  <c r="AY682" i="2"/>
  <c r="AZ682" i="2"/>
  <c r="BA682" i="2"/>
  <c r="BB682" i="2"/>
  <c r="BC682" i="2"/>
  <c r="BD682" i="2"/>
  <c r="BE682" i="2"/>
  <c r="BF682" i="2"/>
  <c r="BG682" i="2"/>
  <c r="BH682" i="2"/>
  <c r="BI682" i="2"/>
  <c r="BJ682" i="2"/>
  <c r="BK682" i="2"/>
  <c r="BL682" i="2"/>
  <c r="BM682" i="2"/>
  <c r="BN682" i="2"/>
  <c r="BO682" i="2"/>
  <c r="BP682" i="2"/>
  <c r="BQ682" i="2"/>
  <c r="BR682" i="2"/>
  <c r="BS682" i="2"/>
  <c r="BT682" i="2"/>
  <c r="BU682" i="2"/>
  <c r="BV682" i="2"/>
  <c r="BW682" i="2"/>
  <c r="BX682" i="2"/>
  <c r="BY682" i="2"/>
  <c r="BZ682" i="2"/>
  <c r="CA682" i="2"/>
  <c r="CB682" i="2"/>
  <c r="CC682" i="2"/>
  <c r="CD682" i="2"/>
  <c r="CE682" i="2"/>
  <c r="CF682" i="2"/>
  <c r="CG682" i="2"/>
  <c r="CH682" i="2"/>
  <c r="CI682" i="2"/>
  <c r="CJ682" i="2"/>
  <c r="CK682" i="2"/>
  <c r="CL682" i="2"/>
  <c r="CM682" i="2"/>
  <c r="CN682" i="2"/>
  <c r="CO682" i="2"/>
  <c r="CP682" i="2"/>
  <c r="A683" i="2"/>
  <c r="B683" i="2"/>
  <c r="C683" i="2"/>
  <c r="D683" i="2"/>
  <c r="E683" i="2"/>
  <c r="F683" i="2"/>
  <c r="G683" i="2"/>
  <c r="H683" i="2"/>
  <c r="I683" i="2"/>
  <c r="J683" i="2"/>
  <c r="K683" i="2"/>
  <c r="L683" i="2"/>
  <c r="M683" i="2"/>
  <c r="N683" i="2"/>
  <c r="O683" i="2"/>
  <c r="Q683" i="2"/>
  <c r="R683" i="2"/>
  <c r="S683" i="2"/>
  <c r="T683" i="2"/>
  <c r="U683" i="2"/>
  <c r="W683" i="2"/>
  <c r="X683" i="2"/>
  <c r="Y683" i="2"/>
  <c r="AA683" i="2"/>
  <c r="AB683" i="2"/>
  <c r="AC683" i="2"/>
  <c r="AD683" i="2"/>
  <c r="AE683" i="2"/>
  <c r="AF683" i="2"/>
  <c r="AG683" i="2"/>
  <c r="AH683" i="2"/>
  <c r="AI683" i="2"/>
  <c r="AJ683" i="2"/>
  <c r="AK683" i="2"/>
  <c r="AL683" i="2"/>
  <c r="AM683" i="2"/>
  <c r="AN683" i="2"/>
  <c r="AO683" i="2"/>
  <c r="AP683" i="2"/>
  <c r="AQ683" i="2"/>
  <c r="AR683" i="2"/>
  <c r="AS683" i="2"/>
  <c r="AT683" i="2"/>
  <c r="AU683" i="2"/>
  <c r="AV683" i="2"/>
  <c r="AX683" i="2"/>
  <c r="AY683" i="2"/>
  <c r="AZ683" i="2"/>
  <c r="BA683" i="2"/>
  <c r="BB683" i="2"/>
  <c r="BC683" i="2"/>
  <c r="BD683" i="2"/>
  <c r="BE683" i="2"/>
  <c r="BF683" i="2"/>
  <c r="BG683" i="2"/>
  <c r="BH683" i="2"/>
  <c r="BI683" i="2"/>
  <c r="BJ683" i="2"/>
  <c r="BK683" i="2"/>
  <c r="BL683" i="2"/>
  <c r="BM683" i="2"/>
  <c r="BN683" i="2"/>
  <c r="BO683" i="2"/>
  <c r="BP683" i="2"/>
  <c r="BQ683" i="2"/>
  <c r="BR683" i="2"/>
  <c r="BS683" i="2"/>
  <c r="BT683" i="2"/>
  <c r="BU683" i="2"/>
  <c r="BV683" i="2"/>
  <c r="BW683" i="2"/>
  <c r="BX683" i="2"/>
  <c r="BY683" i="2"/>
  <c r="BZ683" i="2"/>
  <c r="CA683" i="2"/>
  <c r="CB683" i="2"/>
  <c r="CC683" i="2"/>
  <c r="CD683" i="2"/>
  <c r="CE683" i="2"/>
  <c r="CF683" i="2"/>
  <c r="CG683" i="2"/>
  <c r="CH683" i="2"/>
  <c r="CI683" i="2"/>
  <c r="CJ683" i="2"/>
  <c r="CK683" i="2"/>
  <c r="CL683" i="2"/>
  <c r="CM683" i="2"/>
  <c r="CN683" i="2"/>
  <c r="CO683" i="2"/>
  <c r="CP683" i="2"/>
  <c r="A684" i="2"/>
  <c r="B684" i="2"/>
  <c r="C684" i="2"/>
  <c r="D684" i="2"/>
  <c r="E684" i="2"/>
  <c r="F684" i="2"/>
  <c r="G684" i="2"/>
  <c r="H684" i="2"/>
  <c r="I684" i="2"/>
  <c r="J684" i="2"/>
  <c r="K684" i="2"/>
  <c r="L684" i="2"/>
  <c r="M684" i="2"/>
  <c r="N684" i="2"/>
  <c r="O684" i="2"/>
  <c r="Q684" i="2"/>
  <c r="R684" i="2"/>
  <c r="S684" i="2"/>
  <c r="T684" i="2"/>
  <c r="U684" i="2"/>
  <c r="W684" i="2"/>
  <c r="X684" i="2"/>
  <c r="Y684" i="2"/>
  <c r="AA684" i="2"/>
  <c r="AB684" i="2"/>
  <c r="AC684" i="2"/>
  <c r="AD684" i="2"/>
  <c r="AE684" i="2"/>
  <c r="AF684" i="2"/>
  <c r="AG684" i="2"/>
  <c r="AH684" i="2"/>
  <c r="AI684" i="2"/>
  <c r="AJ684" i="2"/>
  <c r="AK684" i="2"/>
  <c r="AL684" i="2"/>
  <c r="AM684" i="2"/>
  <c r="AN684" i="2"/>
  <c r="AO684" i="2"/>
  <c r="AP684" i="2"/>
  <c r="AQ684" i="2"/>
  <c r="AR684" i="2"/>
  <c r="AS684" i="2"/>
  <c r="AT684" i="2"/>
  <c r="AU684" i="2"/>
  <c r="AV684" i="2"/>
  <c r="AX684" i="2"/>
  <c r="AY684" i="2"/>
  <c r="AZ684" i="2"/>
  <c r="BA684" i="2"/>
  <c r="BB684" i="2"/>
  <c r="BC684" i="2"/>
  <c r="BD684" i="2"/>
  <c r="BE684" i="2"/>
  <c r="BF684" i="2"/>
  <c r="BG684" i="2"/>
  <c r="BH684" i="2"/>
  <c r="BI684" i="2"/>
  <c r="BJ684" i="2"/>
  <c r="BK684" i="2"/>
  <c r="BL684" i="2"/>
  <c r="BM684" i="2"/>
  <c r="BN684" i="2"/>
  <c r="BO684" i="2"/>
  <c r="BP684" i="2"/>
  <c r="BQ684" i="2"/>
  <c r="BR684" i="2"/>
  <c r="BS684" i="2"/>
  <c r="BT684" i="2"/>
  <c r="BU684" i="2"/>
  <c r="BV684" i="2"/>
  <c r="BW684" i="2"/>
  <c r="BX684" i="2"/>
  <c r="BY684" i="2"/>
  <c r="BZ684" i="2"/>
  <c r="CA684" i="2"/>
  <c r="CB684" i="2"/>
  <c r="CC684" i="2"/>
  <c r="CD684" i="2"/>
  <c r="CE684" i="2"/>
  <c r="CF684" i="2"/>
  <c r="CG684" i="2"/>
  <c r="CH684" i="2"/>
  <c r="CI684" i="2"/>
  <c r="CJ684" i="2"/>
  <c r="CK684" i="2"/>
  <c r="CL684" i="2"/>
  <c r="CM684" i="2"/>
  <c r="CN684" i="2"/>
  <c r="CO684" i="2"/>
  <c r="CP684" i="2"/>
  <c r="A685" i="2"/>
  <c r="B685" i="2"/>
  <c r="C685" i="2"/>
  <c r="D685" i="2"/>
  <c r="E685" i="2"/>
  <c r="F685" i="2"/>
  <c r="G685" i="2"/>
  <c r="H685" i="2"/>
  <c r="I685" i="2"/>
  <c r="J685" i="2"/>
  <c r="K685" i="2"/>
  <c r="L685" i="2"/>
  <c r="M685" i="2"/>
  <c r="N685" i="2"/>
  <c r="O685" i="2"/>
  <c r="Q685" i="2"/>
  <c r="R685" i="2"/>
  <c r="S685" i="2"/>
  <c r="T685" i="2"/>
  <c r="U685" i="2"/>
  <c r="W685" i="2"/>
  <c r="X685" i="2"/>
  <c r="Y685" i="2"/>
  <c r="AA685" i="2"/>
  <c r="AB685" i="2"/>
  <c r="AC685" i="2"/>
  <c r="AD685" i="2"/>
  <c r="AE685" i="2"/>
  <c r="AF685" i="2"/>
  <c r="AG685" i="2"/>
  <c r="AH685" i="2"/>
  <c r="AI685" i="2"/>
  <c r="AJ685" i="2"/>
  <c r="AK685" i="2"/>
  <c r="AL685" i="2"/>
  <c r="AM685" i="2"/>
  <c r="AN685" i="2"/>
  <c r="AO685" i="2"/>
  <c r="AP685" i="2"/>
  <c r="AQ685" i="2"/>
  <c r="AR685" i="2"/>
  <c r="AS685" i="2"/>
  <c r="AT685" i="2"/>
  <c r="AU685" i="2"/>
  <c r="AV685" i="2"/>
  <c r="AX685" i="2"/>
  <c r="AY685" i="2"/>
  <c r="AZ685" i="2"/>
  <c r="BA685" i="2"/>
  <c r="BB685" i="2"/>
  <c r="BC685" i="2"/>
  <c r="BD685" i="2"/>
  <c r="BE685" i="2"/>
  <c r="BF685" i="2"/>
  <c r="BG685" i="2"/>
  <c r="BH685" i="2"/>
  <c r="BI685" i="2"/>
  <c r="BJ685" i="2"/>
  <c r="BK685" i="2"/>
  <c r="BL685" i="2"/>
  <c r="BM685" i="2"/>
  <c r="BN685" i="2"/>
  <c r="BO685" i="2"/>
  <c r="BP685" i="2"/>
  <c r="BQ685" i="2"/>
  <c r="BR685" i="2"/>
  <c r="BS685" i="2"/>
  <c r="BT685" i="2"/>
  <c r="BU685" i="2"/>
  <c r="BV685" i="2"/>
  <c r="BW685" i="2"/>
  <c r="BX685" i="2"/>
  <c r="BY685" i="2"/>
  <c r="BZ685" i="2"/>
  <c r="CA685" i="2"/>
  <c r="CB685" i="2"/>
  <c r="CC685" i="2"/>
  <c r="CD685" i="2"/>
  <c r="CE685" i="2"/>
  <c r="CF685" i="2"/>
  <c r="CG685" i="2"/>
  <c r="CH685" i="2"/>
  <c r="CI685" i="2"/>
  <c r="CJ685" i="2"/>
  <c r="CK685" i="2"/>
  <c r="CL685" i="2"/>
  <c r="CM685" i="2"/>
  <c r="CN685" i="2"/>
  <c r="CO685" i="2"/>
  <c r="CP685" i="2"/>
  <c r="A686" i="2"/>
  <c r="B686" i="2"/>
  <c r="C686" i="2"/>
  <c r="D686" i="2"/>
  <c r="E686" i="2"/>
  <c r="F686" i="2"/>
  <c r="G686" i="2"/>
  <c r="H686" i="2"/>
  <c r="I686" i="2"/>
  <c r="J686" i="2"/>
  <c r="K686" i="2"/>
  <c r="L686" i="2"/>
  <c r="M686" i="2"/>
  <c r="N686" i="2"/>
  <c r="O686" i="2"/>
  <c r="Q686" i="2"/>
  <c r="R686" i="2"/>
  <c r="S686" i="2"/>
  <c r="T686" i="2"/>
  <c r="U686" i="2"/>
  <c r="W686" i="2"/>
  <c r="X686" i="2"/>
  <c r="Y686" i="2"/>
  <c r="AA686" i="2"/>
  <c r="AB686" i="2"/>
  <c r="AC686" i="2"/>
  <c r="AD686" i="2"/>
  <c r="AE686" i="2"/>
  <c r="AF686" i="2"/>
  <c r="AG686" i="2"/>
  <c r="AH686" i="2"/>
  <c r="AI686" i="2"/>
  <c r="AJ686" i="2"/>
  <c r="AK686" i="2"/>
  <c r="AL686" i="2"/>
  <c r="AM686" i="2"/>
  <c r="AN686" i="2"/>
  <c r="AO686" i="2"/>
  <c r="AP686" i="2"/>
  <c r="AQ686" i="2"/>
  <c r="AR686" i="2"/>
  <c r="AS686" i="2"/>
  <c r="AT686" i="2"/>
  <c r="AU686" i="2"/>
  <c r="AV686" i="2"/>
  <c r="AX686" i="2"/>
  <c r="AY686" i="2"/>
  <c r="AZ686" i="2"/>
  <c r="BA686" i="2"/>
  <c r="BB686" i="2"/>
  <c r="BC686" i="2"/>
  <c r="BD686" i="2"/>
  <c r="BE686" i="2"/>
  <c r="BF686" i="2"/>
  <c r="BG686" i="2"/>
  <c r="BH686" i="2"/>
  <c r="BI686" i="2"/>
  <c r="BJ686" i="2"/>
  <c r="BK686" i="2"/>
  <c r="BL686" i="2"/>
  <c r="BM686" i="2"/>
  <c r="BN686" i="2"/>
  <c r="BO686" i="2"/>
  <c r="BP686" i="2"/>
  <c r="BQ686" i="2"/>
  <c r="BR686" i="2"/>
  <c r="BS686" i="2"/>
  <c r="BT686" i="2"/>
  <c r="BU686" i="2"/>
  <c r="BV686" i="2"/>
  <c r="BW686" i="2"/>
  <c r="BX686" i="2"/>
  <c r="BY686" i="2"/>
  <c r="BZ686" i="2"/>
  <c r="CA686" i="2"/>
  <c r="CB686" i="2"/>
  <c r="CC686" i="2"/>
  <c r="CD686" i="2"/>
  <c r="CE686" i="2"/>
  <c r="CF686" i="2"/>
  <c r="CG686" i="2"/>
  <c r="CH686" i="2"/>
  <c r="CI686" i="2"/>
  <c r="CJ686" i="2"/>
  <c r="CK686" i="2"/>
  <c r="CL686" i="2"/>
  <c r="CM686" i="2"/>
  <c r="CN686" i="2"/>
  <c r="CO686" i="2"/>
  <c r="CP686" i="2"/>
  <c r="A687" i="2"/>
  <c r="B687" i="2"/>
  <c r="C687" i="2"/>
  <c r="D687" i="2"/>
  <c r="E687" i="2"/>
  <c r="F687" i="2"/>
  <c r="G687" i="2"/>
  <c r="H687" i="2"/>
  <c r="I687" i="2"/>
  <c r="J687" i="2"/>
  <c r="K687" i="2"/>
  <c r="L687" i="2"/>
  <c r="M687" i="2"/>
  <c r="N687" i="2"/>
  <c r="O687" i="2"/>
  <c r="Q687" i="2"/>
  <c r="R687" i="2"/>
  <c r="S687" i="2"/>
  <c r="T687" i="2"/>
  <c r="U687" i="2"/>
  <c r="W687" i="2"/>
  <c r="X687" i="2"/>
  <c r="Y687" i="2"/>
  <c r="AA687" i="2"/>
  <c r="AB687" i="2"/>
  <c r="AC687" i="2"/>
  <c r="AD687" i="2"/>
  <c r="AE687" i="2"/>
  <c r="AF687" i="2"/>
  <c r="AG687" i="2"/>
  <c r="AH687" i="2"/>
  <c r="AI687" i="2"/>
  <c r="AJ687" i="2"/>
  <c r="AK687" i="2"/>
  <c r="AL687" i="2"/>
  <c r="AM687" i="2"/>
  <c r="AN687" i="2"/>
  <c r="AO687" i="2"/>
  <c r="AP687" i="2"/>
  <c r="AQ687" i="2"/>
  <c r="AR687" i="2"/>
  <c r="AS687" i="2"/>
  <c r="AT687" i="2"/>
  <c r="AU687" i="2"/>
  <c r="AV687" i="2"/>
  <c r="AX687" i="2"/>
  <c r="AY687" i="2"/>
  <c r="AZ687" i="2"/>
  <c r="BA687" i="2"/>
  <c r="BB687" i="2"/>
  <c r="BC687" i="2"/>
  <c r="BD687" i="2"/>
  <c r="BE687" i="2"/>
  <c r="BF687" i="2"/>
  <c r="BG687" i="2"/>
  <c r="BH687" i="2"/>
  <c r="BI687" i="2"/>
  <c r="BJ687" i="2"/>
  <c r="BK687" i="2"/>
  <c r="BL687" i="2"/>
  <c r="BM687" i="2"/>
  <c r="BN687" i="2"/>
  <c r="BO687" i="2"/>
  <c r="BP687" i="2"/>
  <c r="BQ687" i="2"/>
  <c r="BR687" i="2"/>
  <c r="BS687" i="2"/>
  <c r="BT687" i="2"/>
  <c r="BU687" i="2"/>
  <c r="BV687" i="2"/>
  <c r="BW687" i="2"/>
  <c r="BX687" i="2"/>
  <c r="BY687" i="2"/>
  <c r="BZ687" i="2"/>
  <c r="CA687" i="2"/>
  <c r="CB687" i="2"/>
  <c r="CC687" i="2"/>
  <c r="CD687" i="2"/>
  <c r="CE687" i="2"/>
  <c r="CF687" i="2"/>
  <c r="CG687" i="2"/>
  <c r="CH687" i="2"/>
  <c r="CI687" i="2"/>
  <c r="CJ687" i="2"/>
  <c r="CK687" i="2"/>
  <c r="CL687" i="2"/>
  <c r="CM687" i="2"/>
  <c r="CN687" i="2"/>
  <c r="CO687" i="2"/>
  <c r="CP687" i="2"/>
  <c r="A688" i="2"/>
  <c r="B688" i="2"/>
  <c r="C688" i="2"/>
  <c r="D688" i="2"/>
  <c r="E688" i="2"/>
  <c r="F688" i="2"/>
  <c r="G688" i="2"/>
  <c r="H688" i="2"/>
  <c r="I688" i="2"/>
  <c r="J688" i="2"/>
  <c r="K688" i="2"/>
  <c r="L688" i="2"/>
  <c r="M688" i="2"/>
  <c r="N688" i="2"/>
  <c r="O688" i="2"/>
  <c r="Q688" i="2"/>
  <c r="R688" i="2"/>
  <c r="S688" i="2"/>
  <c r="T688" i="2"/>
  <c r="U688" i="2"/>
  <c r="W688" i="2"/>
  <c r="X688" i="2"/>
  <c r="Y688" i="2"/>
  <c r="AA688" i="2"/>
  <c r="AB688" i="2"/>
  <c r="AC688" i="2"/>
  <c r="AD688" i="2"/>
  <c r="AE688" i="2"/>
  <c r="AF688" i="2"/>
  <c r="AG688" i="2"/>
  <c r="AH688" i="2"/>
  <c r="AI688" i="2"/>
  <c r="AJ688" i="2"/>
  <c r="AK688" i="2"/>
  <c r="AL688" i="2"/>
  <c r="AM688" i="2"/>
  <c r="AN688" i="2"/>
  <c r="AO688" i="2"/>
  <c r="AP688" i="2"/>
  <c r="AQ688" i="2"/>
  <c r="AR688" i="2"/>
  <c r="AS688" i="2"/>
  <c r="AT688" i="2"/>
  <c r="AU688" i="2"/>
  <c r="AV688" i="2"/>
  <c r="AX688" i="2"/>
  <c r="AY688" i="2"/>
  <c r="AZ688" i="2"/>
  <c r="BA688" i="2"/>
  <c r="BB688" i="2"/>
  <c r="BC688" i="2"/>
  <c r="BD688" i="2"/>
  <c r="BE688" i="2"/>
  <c r="BF688" i="2"/>
  <c r="BG688" i="2"/>
  <c r="BH688" i="2"/>
  <c r="BI688" i="2"/>
  <c r="BJ688" i="2"/>
  <c r="BK688" i="2"/>
  <c r="BL688" i="2"/>
  <c r="BM688" i="2"/>
  <c r="BN688" i="2"/>
  <c r="BO688" i="2"/>
  <c r="BP688" i="2"/>
  <c r="BQ688" i="2"/>
  <c r="BR688" i="2"/>
  <c r="BS688" i="2"/>
  <c r="BT688" i="2"/>
  <c r="BU688" i="2"/>
  <c r="BV688" i="2"/>
  <c r="BW688" i="2"/>
  <c r="BX688" i="2"/>
  <c r="BY688" i="2"/>
  <c r="BZ688" i="2"/>
  <c r="CA688" i="2"/>
  <c r="CB688" i="2"/>
  <c r="CC688" i="2"/>
  <c r="CD688" i="2"/>
  <c r="CE688" i="2"/>
  <c r="CF688" i="2"/>
  <c r="CG688" i="2"/>
  <c r="CH688" i="2"/>
  <c r="CI688" i="2"/>
  <c r="CJ688" i="2"/>
  <c r="CK688" i="2"/>
  <c r="CL688" i="2"/>
  <c r="CM688" i="2"/>
  <c r="CN688" i="2"/>
  <c r="CO688" i="2"/>
  <c r="CP688" i="2"/>
  <c r="A689" i="2"/>
  <c r="B689" i="2"/>
  <c r="C689" i="2"/>
  <c r="D689" i="2"/>
  <c r="E689" i="2"/>
  <c r="F689" i="2"/>
  <c r="G689" i="2"/>
  <c r="H689" i="2"/>
  <c r="I689" i="2"/>
  <c r="J689" i="2"/>
  <c r="K689" i="2"/>
  <c r="L689" i="2"/>
  <c r="M689" i="2"/>
  <c r="N689" i="2"/>
  <c r="O689" i="2"/>
  <c r="Q689" i="2"/>
  <c r="R689" i="2"/>
  <c r="S689" i="2"/>
  <c r="T689" i="2"/>
  <c r="U689" i="2"/>
  <c r="W689" i="2"/>
  <c r="X689" i="2"/>
  <c r="Y689" i="2"/>
  <c r="AA689" i="2"/>
  <c r="AB689" i="2"/>
  <c r="AC689" i="2"/>
  <c r="AD689" i="2"/>
  <c r="AE689" i="2"/>
  <c r="AF689" i="2"/>
  <c r="AG689" i="2"/>
  <c r="AH689" i="2"/>
  <c r="AI689" i="2"/>
  <c r="AJ689" i="2"/>
  <c r="AK689" i="2"/>
  <c r="AL689" i="2"/>
  <c r="AM689" i="2"/>
  <c r="AN689" i="2"/>
  <c r="AO689" i="2"/>
  <c r="AP689" i="2"/>
  <c r="AQ689" i="2"/>
  <c r="AR689" i="2"/>
  <c r="AS689" i="2"/>
  <c r="AT689" i="2"/>
  <c r="AU689" i="2"/>
  <c r="AV689" i="2"/>
  <c r="AX689" i="2"/>
  <c r="AY689" i="2"/>
  <c r="AZ689" i="2"/>
  <c r="BA689" i="2"/>
  <c r="BB689" i="2"/>
  <c r="BC689" i="2"/>
  <c r="BD689" i="2"/>
  <c r="BE689" i="2"/>
  <c r="BF689" i="2"/>
  <c r="BG689" i="2"/>
  <c r="BH689" i="2"/>
  <c r="BI689" i="2"/>
  <c r="BJ689" i="2"/>
  <c r="BK689" i="2"/>
  <c r="BL689" i="2"/>
  <c r="BM689" i="2"/>
  <c r="BN689" i="2"/>
  <c r="BO689" i="2"/>
  <c r="BP689" i="2"/>
  <c r="BQ689" i="2"/>
  <c r="BR689" i="2"/>
  <c r="BS689" i="2"/>
  <c r="BT689" i="2"/>
  <c r="BU689" i="2"/>
  <c r="BV689" i="2"/>
  <c r="BW689" i="2"/>
  <c r="BX689" i="2"/>
  <c r="BY689" i="2"/>
  <c r="BZ689" i="2"/>
  <c r="CA689" i="2"/>
  <c r="CB689" i="2"/>
  <c r="CC689" i="2"/>
  <c r="CD689" i="2"/>
  <c r="CE689" i="2"/>
  <c r="CF689" i="2"/>
  <c r="CG689" i="2"/>
  <c r="CH689" i="2"/>
  <c r="CI689" i="2"/>
  <c r="CJ689" i="2"/>
  <c r="CK689" i="2"/>
  <c r="CL689" i="2"/>
  <c r="CM689" i="2"/>
  <c r="CN689" i="2"/>
  <c r="CO689" i="2"/>
  <c r="CP689" i="2"/>
  <c r="A690" i="2"/>
  <c r="B690" i="2"/>
  <c r="C690" i="2"/>
  <c r="D690" i="2"/>
  <c r="E690" i="2"/>
  <c r="F690" i="2"/>
  <c r="G690" i="2"/>
  <c r="H690" i="2"/>
  <c r="I690" i="2"/>
  <c r="J690" i="2"/>
  <c r="K690" i="2"/>
  <c r="L690" i="2"/>
  <c r="M690" i="2"/>
  <c r="N690" i="2"/>
  <c r="O690" i="2"/>
  <c r="Q690" i="2"/>
  <c r="R690" i="2"/>
  <c r="S690" i="2"/>
  <c r="T690" i="2"/>
  <c r="U690" i="2"/>
  <c r="W690" i="2"/>
  <c r="X690" i="2"/>
  <c r="Y690" i="2"/>
  <c r="AA690" i="2"/>
  <c r="AB690" i="2"/>
  <c r="AC690" i="2"/>
  <c r="AD690" i="2"/>
  <c r="AE690" i="2"/>
  <c r="AF690" i="2"/>
  <c r="AG690" i="2"/>
  <c r="AH690" i="2"/>
  <c r="AI690" i="2"/>
  <c r="AJ690" i="2"/>
  <c r="AK690" i="2"/>
  <c r="AL690" i="2"/>
  <c r="AM690" i="2"/>
  <c r="AN690" i="2"/>
  <c r="AO690" i="2"/>
  <c r="AP690" i="2"/>
  <c r="AQ690" i="2"/>
  <c r="AR690" i="2"/>
  <c r="AS690" i="2"/>
  <c r="AT690" i="2"/>
  <c r="AU690" i="2"/>
  <c r="AV690" i="2"/>
  <c r="AX690" i="2"/>
  <c r="AY690" i="2"/>
  <c r="AZ690" i="2"/>
  <c r="BA690" i="2"/>
  <c r="BB690" i="2"/>
  <c r="BC690" i="2"/>
  <c r="BD690" i="2"/>
  <c r="BE690" i="2"/>
  <c r="BF690" i="2"/>
  <c r="BG690" i="2"/>
  <c r="BH690" i="2"/>
  <c r="BI690" i="2"/>
  <c r="BJ690" i="2"/>
  <c r="BK690" i="2"/>
  <c r="BL690" i="2"/>
  <c r="BM690" i="2"/>
  <c r="BN690" i="2"/>
  <c r="BO690" i="2"/>
  <c r="BP690" i="2"/>
  <c r="BQ690" i="2"/>
  <c r="BR690" i="2"/>
  <c r="BS690" i="2"/>
  <c r="BT690" i="2"/>
  <c r="BU690" i="2"/>
  <c r="BV690" i="2"/>
  <c r="BW690" i="2"/>
  <c r="BX690" i="2"/>
  <c r="BY690" i="2"/>
  <c r="BZ690" i="2"/>
  <c r="CA690" i="2"/>
  <c r="CB690" i="2"/>
  <c r="CC690" i="2"/>
  <c r="CD690" i="2"/>
  <c r="CE690" i="2"/>
  <c r="CF690" i="2"/>
  <c r="CG690" i="2"/>
  <c r="CH690" i="2"/>
  <c r="CI690" i="2"/>
  <c r="CJ690" i="2"/>
  <c r="CK690" i="2"/>
  <c r="CL690" i="2"/>
  <c r="CM690" i="2"/>
  <c r="CN690" i="2"/>
  <c r="CO690" i="2"/>
  <c r="CP690" i="2"/>
  <c r="A691" i="2"/>
  <c r="B691" i="2"/>
  <c r="C691" i="2"/>
  <c r="D691" i="2"/>
  <c r="E691" i="2"/>
  <c r="F691" i="2"/>
  <c r="G691" i="2"/>
  <c r="H691" i="2"/>
  <c r="I691" i="2"/>
  <c r="J691" i="2"/>
  <c r="K691" i="2"/>
  <c r="L691" i="2"/>
  <c r="M691" i="2"/>
  <c r="N691" i="2"/>
  <c r="O691" i="2"/>
  <c r="Q691" i="2"/>
  <c r="R691" i="2"/>
  <c r="S691" i="2"/>
  <c r="T691" i="2"/>
  <c r="U691" i="2"/>
  <c r="W691" i="2"/>
  <c r="X691" i="2"/>
  <c r="Y691" i="2"/>
  <c r="AA691" i="2"/>
  <c r="AB691" i="2"/>
  <c r="AC691" i="2"/>
  <c r="AD691" i="2"/>
  <c r="AE691" i="2"/>
  <c r="AF691" i="2"/>
  <c r="AG691" i="2"/>
  <c r="AH691" i="2"/>
  <c r="AI691" i="2"/>
  <c r="AJ691" i="2"/>
  <c r="AK691" i="2"/>
  <c r="AL691" i="2"/>
  <c r="AM691" i="2"/>
  <c r="AN691" i="2"/>
  <c r="AO691" i="2"/>
  <c r="AP691" i="2"/>
  <c r="AQ691" i="2"/>
  <c r="AR691" i="2"/>
  <c r="AS691" i="2"/>
  <c r="AT691" i="2"/>
  <c r="AU691" i="2"/>
  <c r="AV691" i="2"/>
  <c r="AX691" i="2"/>
  <c r="AY691" i="2"/>
  <c r="AZ691" i="2"/>
  <c r="BA691" i="2"/>
  <c r="BB691" i="2"/>
  <c r="BC691" i="2"/>
  <c r="BD691" i="2"/>
  <c r="BE691" i="2"/>
  <c r="BF691" i="2"/>
  <c r="BG691" i="2"/>
  <c r="BH691" i="2"/>
  <c r="BI691" i="2"/>
  <c r="BJ691" i="2"/>
  <c r="BK691" i="2"/>
  <c r="BL691" i="2"/>
  <c r="BM691" i="2"/>
  <c r="BN691" i="2"/>
  <c r="BO691" i="2"/>
  <c r="BP691" i="2"/>
  <c r="BQ691" i="2"/>
  <c r="BR691" i="2"/>
  <c r="BS691" i="2"/>
  <c r="BT691" i="2"/>
  <c r="BU691" i="2"/>
  <c r="BV691" i="2"/>
  <c r="BW691" i="2"/>
  <c r="BX691" i="2"/>
  <c r="BY691" i="2"/>
  <c r="BZ691" i="2"/>
  <c r="CA691" i="2"/>
  <c r="CB691" i="2"/>
  <c r="CC691" i="2"/>
  <c r="CD691" i="2"/>
  <c r="CE691" i="2"/>
  <c r="CF691" i="2"/>
  <c r="CG691" i="2"/>
  <c r="CH691" i="2"/>
  <c r="CI691" i="2"/>
  <c r="CJ691" i="2"/>
  <c r="CK691" i="2"/>
  <c r="CL691" i="2"/>
  <c r="CM691" i="2"/>
  <c r="CN691" i="2"/>
  <c r="CO691" i="2"/>
  <c r="CP691" i="2"/>
  <c r="A692" i="2"/>
  <c r="B692" i="2"/>
  <c r="C692" i="2"/>
  <c r="D692" i="2"/>
  <c r="E692" i="2"/>
  <c r="F692" i="2"/>
  <c r="G692" i="2"/>
  <c r="H692" i="2"/>
  <c r="I692" i="2"/>
  <c r="J692" i="2"/>
  <c r="K692" i="2"/>
  <c r="L692" i="2"/>
  <c r="M692" i="2"/>
  <c r="N692" i="2"/>
  <c r="O692" i="2"/>
  <c r="Q692" i="2"/>
  <c r="R692" i="2"/>
  <c r="S692" i="2"/>
  <c r="T692" i="2"/>
  <c r="U692" i="2"/>
  <c r="W692" i="2"/>
  <c r="X692" i="2"/>
  <c r="Y692" i="2"/>
  <c r="AA692" i="2"/>
  <c r="AB692" i="2"/>
  <c r="AC692" i="2"/>
  <c r="AD692" i="2"/>
  <c r="AE692" i="2"/>
  <c r="AF692" i="2"/>
  <c r="AG692" i="2"/>
  <c r="AH692" i="2"/>
  <c r="AI692" i="2"/>
  <c r="AJ692" i="2"/>
  <c r="AK692" i="2"/>
  <c r="AL692" i="2"/>
  <c r="AM692" i="2"/>
  <c r="AN692" i="2"/>
  <c r="AO692" i="2"/>
  <c r="AP692" i="2"/>
  <c r="AQ692" i="2"/>
  <c r="AR692" i="2"/>
  <c r="AS692" i="2"/>
  <c r="AT692" i="2"/>
  <c r="AU692" i="2"/>
  <c r="AV692" i="2"/>
  <c r="AX692" i="2"/>
  <c r="AY692" i="2"/>
  <c r="AZ692" i="2"/>
  <c r="BA692" i="2"/>
  <c r="BB692" i="2"/>
  <c r="BC692" i="2"/>
  <c r="BD692" i="2"/>
  <c r="BE692" i="2"/>
  <c r="BF692" i="2"/>
  <c r="BG692" i="2"/>
  <c r="BH692" i="2"/>
  <c r="BI692" i="2"/>
  <c r="BJ692" i="2"/>
  <c r="BK692" i="2"/>
  <c r="BL692" i="2"/>
  <c r="BM692" i="2"/>
  <c r="BN692" i="2"/>
  <c r="BO692" i="2"/>
  <c r="BP692" i="2"/>
  <c r="BQ692" i="2"/>
  <c r="BR692" i="2"/>
  <c r="BS692" i="2"/>
  <c r="BT692" i="2"/>
  <c r="BU692" i="2"/>
  <c r="BV692" i="2"/>
  <c r="BW692" i="2"/>
  <c r="BX692" i="2"/>
  <c r="BY692" i="2"/>
  <c r="BZ692" i="2"/>
  <c r="CA692" i="2"/>
  <c r="CB692" i="2"/>
  <c r="CC692" i="2"/>
  <c r="CD692" i="2"/>
  <c r="CE692" i="2"/>
  <c r="CF692" i="2"/>
  <c r="CG692" i="2"/>
  <c r="CH692" i="2"/>
  <c r="CI692" i="2"/>
  <c r="CJ692" i="2"/>
  <c r="CK692" i="2"/>
  <c r="CL692" i="2"/>
  <c r="CM692" i="2"/>
  <c r="CN692" i="2"/>
  <c r="CO692" i="2"/>
  <c r="CP692" i="2"/>
  <c r="A693" i="2"/>
  <c r="B693" i="2"/>
  <c r="C693" i="2"/>
  <c r="D693" i="2"/>
  <c r="E693" i="2"/>
  <c r="F693" i="2"/>
  <c r="G693" i="2"/>
  <c r="H693" i="2"/>
  <c r="I693" i="2"/>
  <c r="J693" i="2"/>
  <c r="K693" i="2"/>
  <c r="L693" i="2"/>
  <c r="M693" i="2"/>
  <c r="N693" i="2"/>
  <c r="O693" i="2"/>
  <c r="Q693" i="2"/>
  <c r="R693" i="2"/>
  <c r="S693" i="2"/>
  <c r="T693" i="2"/>
  <c r="U693" i="2"/>
  <c r="W693" i="2"/>
  <c r="X693" i="2"/>
  <c r="Y693" i="2"/>
  <c r="AA693" i="2"/>
  <c r="AB693" i="2"/>
  <c r="AC693" i="2"/>
  <c r="AD693" i="2"/>
  <c r="AE693" i="2"/>
  <c r="AF693" i="2"/>
  <c r="AG693" i="2"/>
  <c r="AH693" i="2"/>
  <c r="AI693" i="2"/>
  <c r="AJ693" i="2"/>
  <c r="AK693" i="2"/>
  <c r="AL693" i="2"/>
  <c r="AM693" i="2"/>
  <c r="AN693" i="2"/>
  <c r="AO693" i="2"/>
  <c r="AP693" i="2"/>
  <c r="AQ693" i="2"/>
  <c r="AR693" i="2"/>
  <c r="AS693" i="2"/>
  <c r="AT693" i="2"/>
  <c r="AU693" i="2"/>
  <c r="AV693" i="2"/>
  <c r="AX693" i="2"/>
  <c r="AY693" i="2"/>
  <c r="AZ693" i="2"/>
  <c r="BA693" i="2"/>
  <c r="BB693" i="2"/>
  <c r="BC693" i="2"/>
  <c r="BD693" i="2"/>
  <c r="BE693" i="2"/>
  <c r="BF693" i="2"/>
  <c r="BG693" i="2"/>
  <c r="BH693" i="2"/>
  <c r="BI693" i="2"/>
  <c r="BJ693" i="2"/>
  <c r="BK693" i="2"/>
  <c r="BL693" i="2"/>
  <c r="BM693" i="2"/>
  <c r="BN693" i="2"/>
  <c r="BO693" i="2"/>
  <c r="BP693" i="2"/>
  <c r="BQ693" i="2"/>
  <c r="BR693" i="2"/>
  <c r="BS693" i="2"/>
  <c r="BT693" i="2"/>
  <c r="BU693" i="2"/>
  <c r="BV693" i="2"/>
  <c r="BW693" i="2"/>
  <c r="BX693" i="2"/>
  <c r="BY693" i="2"/>
  <c r="BZ693" i="2"/>
  <c r="CA693" i="2"/>
  <c r="CB693" i="2"/>
  <c r="CC693" i="2"/>
  <c r="CD693" i="2"/>
  <c r="CE693" i="2"/>
  <c r="CF693" i="2"/>
  <c r="CG693" i="2"/>
  <c r="CH693" i="2"/>
  <c r="CI693" i="2"/>
  <c r="CJ693" i="2"/>
  <c r="CK693" i="2"/>
  <c r="CL693" i="2"/>
  <c r="CM693" i="2"/>
  <c r="CN693" i="2"/>
  <c r="CO693" i="2"/>
  <c r="CP693" i="2"/>
  <c r="A694" i="2"/>
  <c r="B694" i="2"/>
  <c r="C694" i="2"/>
  <c r="D694" i="2"/>
  <c r="E694" i="2"/>
  <c r="F694" i="2"/>
  <c r="G694" i="2"/>
  <c r="H694" i="2"/>
  <c r="I694" i="2"/>
  <c r="J694" i="2"/>
  <c r="K694" i="2"/>
  <c r="L694" i="2"/>
  <c r="M694" i="2"/>
  <c r="N694" i="2"/>
  <c r="O694" i="2"/>
  <c r="Q694" i="2"/>
  <c r="R694" i="2"/>
  <c r="S694" i="2"/>
  <c r="T694" i="2"/>
  <c r="U694" i="2"/>
  <c r="W694" i="2"/>
  <c r="X694" i="2"/>
  <c r="Y694" i="2"/>
  <c r="AA694" i="2"/>
  <c r="AB694" i="2"/>
  <c r="AC694" i="2"/>
  <c r="AD694" i="2"/>
  <c r="AE694" i="2"/>
  <c r="AF694" i="2"/>
  <c r="AG694" i="2"/>
  <c r="AH694" i="2"/>
  <c r="AI694" i="2"/>
  <c r="AJ694" i="2"/>
  <c r="AK694" i="2"/>
  <c r="AL694" i="2"/>
  <c r="AM694" i="2"/>
  <c r="AN694" i="2"/>
  <c r="AO694" i="2"/>
  <c r="AP694" i="2"/>
  <c r="AQ694" i="2"/>
  <c r="AR694" i="2"/>
  <c r="AS694" i="2"/>
  <c r="AT694" i="2"/>
  <c r="AU694" i="2"/>
  <c r="AV694" i="2"/>
  <c r="AX694" i="2"/>
  <c r="AY694" i="2"/>
  <c r="AZ694" i="2"/>
  <c r="BA694" i="2"/>
  <c r="BB694" i="2"/>
  <c r="BC694" i="2"/>
  <c r="BD694" i="2"/>
  <c r="BE694" i="2"/>
  <c r="BF694" i="2"/>
  <c r="BG694" i="2"/>
  <c r="BH694" i="2"/>
  <c r="BI694" i="2"/>
  <c r="BJ694" i="2"/>
  <c r="BK694" i="2"/>
  <c r="BL694" i="2"/>
  <c r="BM694" i="2"/>
  <c r="BN694" i="2"/>
  <c r="BO694" i="2"/>
  <c r="BP694" i="2"/>
  <c r="BQ694" i="2"/>
  <c r="BR694" i="2"/>
  <c r="BS694" i="2"/>
  <c r="BT694" i="2"/>
  <c r="BU694" i="2"/>
  <c r="BV694" i="2"/>
  <c r="BW694" i="2"/>
  <c r="BX694" i="2"/>
  <c r="BY694" i="2"/>
  <c r="BZ694" i="2"/>
  <c r="CA694" i="2"/>
  <c r="CB694" i="2"/>
  <c r="CC694" i="2"/>
  <c r="CD694" i="2"/>
  <c r="CE694" i="2"/>
  <c r="CF694" i="2"/>
  <c r="CG694" i="2"/>
  <c r="CH694" i="2"/>
  <c r="CI694" i="2"/>
  <c r="CJ694" i="2"/>
  <c r="CK694" i="2"/>
  <c r="CL694" i="2"/>
  <c r="CM694" i="2"/>
  <c r="CN694" i="2"/>
  <c r="CO694" i="2"/>
  <c r="CP694" i="2"/>
  <c r="A695" i="2"/>
  <c r="B695" i="2"/>
  <c r="C695" i="2"/>
  <c r="D695" i="2"/>
  <c r="E695" i="2"/>
  <c r="F695" i="2"/>
  <c r="G695" i="2"/>
  <c r="H695" i="2"/>
  <c r="I695" i="2"/>
  <c r="J695" i="2"/>
  <c r="K695" i="2"/>
  <c r="L695" i="2"/>
  <c r="M695" i="2"/>
  <c r="N695" i="2"/>
  <c r="O695" i="2"/>
  <c r="Q695" i="2"/>
  <c r="R695" i="2"/>
  <c r="S695" i="2"/>
  <c r="T695" i="2"/>
  <c r="U695" i="2"/>
  <c r="W695" i="2"/>
  <c r="X695" i="2"/>
  <c r="Y695" i="2"/>
  <c r="AA695" i="2"/>
  <c r="AB695" i="2"/>
  <c r="AC695" i="2"/>
  <c r="AD695" i="2"/>
  <c r="AE695" i="2"/>
  <c r="AF695" i="2"/>
  <c r="AG695" i="2"/>
  <c r="AH695" i="2"/>
  <c r="AI695" i="2"/>
  <c r="AJ695" i="2"/>
  <c r="AK695" i="2"/>
  <c r="AL695" i="2"/>
  <c r="AM695" i="2"/>
  <c r="AN695" i="2"/>
  <c r="AO695" i="2"/>
  <c r="AP695" i="2"/>
  <c r="AQ695" i="2"/>
  <c r="AR695" i="2"/>
  <c r="AS695" i="2"/>
  <c r="AT695" i="2"/>
  <c r="AU695" i="2"/>
  <c r="AV695" i="2"/>
  <c r="AX695" i="2"/>
  <c r="AY695" i="2"/>
  <c r="AZ695" i="2"/>
  <c r="BA695" i="2"/>
  <c r="BB695" i="2"/>
  <c r="BC695" i="2"/>
  <c r="BD695" i="2"/>
  <c r="BE695" i="2"/>
  <c r="BF695" i="2"/>
  <c r="BG695" i="2"/>
  <c r="BH695" i="2"/>
  <c r="BI695" i="2"/>
  <c r="BJ695" i="2"/>
  <c r="BK695" i="2"/>
  <c r="BL695" i="2"/>
  <c r="BM695" i="2"/>
  <c r="BN695" i="2"/>
  <c r="BO695" i="2"/>
  <c r="BP695" i="2"/>
  <c r="BQ695" i="2"/>
  <c r="BR695" i="2"/>
  <c r="BS695" i="2"/>
  <c r="BT695" i="2"/>
  <c r="BU695" i="2"/>
  <c r="BV695" i="2"/>
  <c r="BW695" i="2"/>
  <c r="BX695" i="2"/>
  <c r="BY695" i="2"/>
  <c r="BZ695" i="2"/>
  <c r="CA695" i="2"/>
  <c r="CB695" i="2"/>
  <c r="CC695" i="2"/>
  <c r="CD695" i="2"/>
  <c r="CE695" i="2"/>
  <c r="CF695" i="2"/>
  <c r="CG695" i="2"/>
  <c r="CH695" i="2"/>
  <c r="CI695" i="2"/>
  <c r="CJ695" i="2"/>
  <c r="CK695" i="2"/>
  <c r="CL695" i="2"/>
  <c r="CM695" i="2"/>
  <c r="CN695" i="2"/>
  <c r="CO695" i="2"/>
  <c r="CP695" i="2"/>
  <c r="A696" i="2"/>
  <c r="B696" i="2"/>
  <c r="C696" i="2"/>
  <c r="D696" i="2"/>
  <c r="E696" i="2"/>
  <c r="F696" i="2"/>
  <c r="G696" i="2"/>
  <c r="H696" i="2"/>
  <c r="I696" i="2"/>
  <c r="J696" i="2"/>
  <c r="K696" i="2"/>
  <c r="L696" i="2"/>
  <c r="M696" i="2"/>
  <c r="N696" i="2"/>
  <c r="O696" i="2"/>
  <c r="Q696" i="2"/>
  <c r="R696" i="2"/>
  <c r="S696" i="2"/>
  <c r="T696" i="2"/>
  <c r="U696" i="2"/>
  <c r="W696" i="2"/>
  <c r="X696" i="2"/>
  <c r="Y696" i="2"/>
  <c r="AA696" i="2"/>
  <c r="AB696" i="2"/>
  <c r="AC696" i="2"/>
  <c r="AD696" i="2"/>
  <c r="AE696" i="2"/>
  <c r="AF696" i="2"/>
  <c r="AG696" i="2"/>
  <c r="AH696" i="2"/>
  <c r="AI696" i="2"/>
  <c r="AJ696" i="2"/>
  <c r="AK696" i="2"/>
  <c r="AL696" i="2"/>
  <c r="AM696" i="2"/>
  <c r="AN696" i="2"/>
  <c r="AO696" i="2"/>
  <c r="AP696" i="2"/>
  <c r="AQ696" i="2"/>
  <c r="AR696" i="2"/>
  <c r="AS696" i="2"/>
  <c r="AT696" i="2"/>
  <c r="AU696" i="2"/>
  <c r="AV696" i="2"/>
  <c r="AX696" i="2"/>
  <c r="AY696" i="2"/>
  <c r="AZ696" i="2"/>
  <c r="BA696" i="2"/>
  <c r="BB696" i="2"/>
  <c r="BC696" i="2"/>
  <c r="BD696" i="2"/>
  <c r="BE696" i="2"/>
  <c r="BF696" i="2"/>
  <c r="BG696" i="2"/>
  <c r="BH696" i="2"/>
  <c r="BI696" i="2"/>
  <c r="BJ696" i="2"/>
  <c r="BK696" i="2"/>
  <c r="BL696" i="2"/>
  <c r="BM696" i="2"/>
  <c r="BN696" i="2"/>
  <c r="BO696" i="2"/>
  <c r="BP696" i="2"/>
  <c r="BQ696" i="2"/>
  <c r="BR696" i="2"/>
  <c r="BS696" i="2"/>
  <c r="BT696" i="2"/>
  <c r="BU696" i="2"/>
  <c r="BV696" i="2"/>
  <c r="BW696" i="2"/>
  <c r="BX696" i="2"/>
  <c r="BY696" i="2"/>
  <c r="BZ696" i="2"/>
  <c r="CA696" i="2"/>
  <c r="CB696" i="2"/>
  <c r="CC696" i="2"/>
  <c r="CD696" i="2"/>
  <c r="CE696" i="2"/>
  <c r="CF696" i="2"/>
  <c r="CG696" i="2"/>
  <c r="CH696" i="2"/>
  <c r="CI696" i="2"/>
  <c r="CJ696" i="2"/>
  <c r="CK696" i="2"/>
  <c r="CL696" i="2"/>
  <c r="CM696" i="2"/>
  <c r="CN696" i="2"/>
  <c r="CO696" i="2"/>
  <c r="CP696" i="2"/>
  <c r="A697" i="2"/>
  <c r="B697" i="2"/>
  <c r="C697" i="2"/>
  <c r="D697" i="2"/>
  <c r="E697" i="2"/>
  <c r="F697" i="2"/>
  <c r="G697" i="2"/>
  <c r="H697" i="2"/>
  <c r="I697" i="2"/>
  <c r="J697" i="2"/>
  <c r="K697" i="2"/>
  <c r="L697" i="2"/>
  <c r="M697" i="2"/>
  <c r="N697" i="2"/>
  <c r="O697" i="2"/>
  <c r="Q697" i="2"/>
  <c r="R697" i="2"/>
  <c r="S697" i="2"/>
  <c r="T697" i="2"/>
  <c r="U697" i="2"/>
  <c r="W697" i="2"/>
  <c r="X697" i="2"/>
  <c r="Y697" i="2"/>
  <c r="AA697" i="2"/>
  <c r="AB697" i="2"/>
  <c r="AC697" i="2"/>
  <c r="AD697" i="2"/>
  <c r="AE697" i="2"/>
  <c r="AF697" i="2"/>
  <c r="AG697" i="2"/>
  <c r="AH697" i="2"/>
  <c r="AI697" i="2"/>
  <c r="AJ697" i="2"/>
  <c r="AK697" i="2"/>
  <c r="AL697" i="2"/>
  <c r="AM697" i="2"/>
  <c r="AN697" i="2"/>
  <c r="AO697" i="2"/>
  <c r="AP697" i="2"/>
  <c r="AQ697" i="2"/>
  <c r="AR697" i="2"/>
  <c r="AS697" i="2"/>
  <c r="AT697" i="2"/>
  <c r="AU697" i="2"/>
  <c r="AV697" i="2"/>
  <c r="AX697" i="2"/>
  <c r="AY697" i="2"/>
  <c r="AZ697" i="2"/>
  <c r="BA697" i="2"/>
  <c r="BB697" i="2"/>
  <c r="BC697" i="2"/>
  <c r="BD697" i="2"/>
  <c r="BE697" i="2"/>
  <c r="BF697" i="2"/>
  <c r="BG697" i="2"/>
  <c r="BH697" i="2"/>
  <c r="BI697" i="2"/>
  <c r="BJ697" i="2"/>
  <c r="BK697" i="2"/>
  <c r="BL697" i="2"/>
  <c r="BM697" i="2"/>
  <c r="BN697" i="2"/>
  <c r="BO697" i="2"/>
  <c r="BP697" i="2"/>
  <c r="BQ697" i="2"/>
  <c r="BR697" i="2"/>
  <c r="BS697" i="2"/>
  <c r="BT697" i="2"/>
  <c r="BU697" i="2"/>
  <c r="BV697" i="2"/>
  <c r="BW697" i="2"/>
  <c r="BX697" i="2"/>
  <c r="BY697" i="2"/>
  <c r="BZ697" i="2"/>
  <c r="CA697" i="2"/>
  <c r="CB697" i="2"/>
  <c r="CC697" i="2"/>
  <c r="CD697" i="2"/>
  <c r="CE697" i="2"/>
  <c r="CF697" i="2"/>
  <c r="CG697" i="2"/>
  <c r="CH697" i="2"/>
  <c r="CI697" i="2"/>
  <c r="CJ697" i="2"/>
  <c r="CK697" i="2"/>
  <c r="CL697" i="2"/>
  <c r="CM697" i="2"/>
  <c r="CN697" i="2"/>
  <c r="CO697" i="2"/>
  <c r="CP697" i="2"/>
  <c r="A698" i="2"/>
  <c r="B698" i="2"/>
  <c r="C698" i="2"/>
  <c r="D698" i="2"/>
  <c r="E698" i="2"/>
  <c r="F698" i="2"/>
  <c r="G698" i="2"/>
  <c r="H698" i="2"/>
  <c r="I698" i="2"/>
  <c r="J698" i="2"/>
  <c r="K698" i="2"/>
  <c r="L698" i="2"/>
  <c r="M698" i="2"/>
  <c r="N698" i="2"/>
  <c r="O698" i="2"/>
  <c r="Q698" i="2"/>
  <c r="R698" i="2"/>
  <c r="S698" i="2"/>
  <c r="T698" i="2"/>
  <c r="U698" i="2"/>
  <c r="W698" i="2"/>
  <c r="X698" i="2"/>
  <c r="Y698" i="2"/>
  <c r="AA698" i="2"/>
  <c r="AB698" i="2"/>
  <c r="AC698" i="2"/>
  <c r="AD698" i="2"/>
  <c r="AE698" i="2"/>
  <c r="AF698" i="2"/>
  <c r="AG698" i="2"/>
  <c r="AH698" i="2"/>
  <c r="AI698" i="2"/>
  <c r="AJ698" i="2"/>
  <c r="AK698" i="2"/>
  <c r="AL698" i="2"/>
  <c r="AM698" i="2"/>
  <c r="AN698" i="2"/>
  <c r="AO698" i="2"/>
  <c r="AP698" i="2"/>
  <c r="AQ698" i="2"/>
  <c r="AR698" i="2"/>
  <c r="AS698" i="2"/>
  <c r="AT698" i="2"/>
  <c r="AU698" i="2"/>
  <c r="AV698" i="2"/>
  <c r="AX698" i="2"/>
  <c r="AY698" i="2"/>
  <c r="AZ698" i="2"/>
  <c r="BA698" i="2"/>
  <c r="BB698" i="2"/>
  <c r="BC698" i="2"/>
  <c r="BD698" i="2"/>
  <c r="BE698" i="2"/>
  <c r="BF698" i="2"/>
  <c r="BG698" i="2"/>
  <c r="BH698" i="2"/>
  <c r="BI698" i="2"/>
  <c r="BJ698" i="2"/>
  <c r="BK698" i="2"/>
  <c r="BL698" i="2"/>
  <c r="BM698" i="2"/>
  <c r="BN698" i="2"/>
  <c r="BO698" i="2"/>
  <c r="BP698" i="2"/>
  <c r="BQ698" i="2"/>
  <c r="BR698" i="2"/>
  <c r="BS698" i="2"/>
  <c r="BT698" i="2"/>
  <c r="BU698" i="2"/>
  <c r="BV698" i="2"/>
  <c r="BW698" i="2"/>
  <c r="BX698" i="2"/>
  <c r="BY698" i="2"/>
  <c r="BZ698" i="2"/>
  <c r="CA698" i="2"/>
  <c r="CB698" i="2"/>
  <c r="CC698" i="2"/>
  <c r="CD698" i="2"/>
  <c r="CE698" i="2"/>
  <c r="CF698" i="2"/>
  <c r="CG698" i="2"/>
  <c r="CH698" i="2"/>
  <c r="CI698" i="2"/>
  <c r="CJ698" i="2"/>
  <c r="CK698" i="2"/>
  <c r="CL698" i="2"/>
  <c r="CM698" i="2"/>
  <c r="CN698" i="2"/>
  <c r="CO698" i="2"/>
  <c r="CP698" i="2"/>
  <c r="A699" i="2"/>
  <c r="B699" i="2"/>
  <c r="C699" i="2"/>
  <c r="D699" i="2"/>
  <c r="E699" i="2"/>
  <c r="F699" i="2"/>
  <c r="G699" i="2"/>
  <c r="H699" i="2"/>
  <c r="I699" i="2"/>
  <c r="J699" i="2"/>
  <c r="K699" i="2"/>
  <c r="L699" i="2"/>
  <c r="M699" i="2"/>
  <c r="N699" i="2"/>
  <c r="O699" i="2"/>
  <c r="Q699" i="2"/>
  <c r="R699" i="2"/>
  <c r="S699" i="2"/>
  <c r="T699" i="2"/>
  <c r="U699" i="2"/>
  <c r="W699" i="2"/>
  <c r="X699" i="2"/>
  <c r="Y699" i="2"/>
  <c r="AA699" i="2"/>
  <c r="AB699" i="2"/>
  <c r="AC699" i="2"/>
  <c r="AD699" i="2"/>
  <c r="AE699" i="2"/>
  <c r="AF699" i="2"/>
  <c r="AG699" i="2"/>
  <c r="AH699" i="2"/>
  <c r="AI699" i="2"/>
  <c r="AJ699" i="2"/>
  <c r="AK699" i="2"/>
  <c r="AL699" i="2"/>
  <c r="AM699" i="2"/>
  <c r="AN699" i="2"/>
  <c r="AO699" i="2"/>
  <c r="AP699" i="2"/>
  <c r="AQ699" i="2"/>
  <c r="AR699" i="2"/>
  <c r="AS699" i="2"/>
  <c r="AT699" i="2"/>
  <c r="AU699" i="2"/>
  <c r="AV699" i="2"/>
  <c r="AX699" i="2"/>
  <c r="AY699" i="2"/>
  <c r="AZ699" i="2"/>
  <c r="BA699" i="2"/>
  <c r="BB699" i="2"/>
  <c r="BC699" i="2"/>
  <c r="BD699" i="2"/>
  <c r="BE699" i="2"/>
  <c r="BF699" i="2"/>
  <c r="BG699" i="2"/>
  <c r="BH699" i="2"/>
  <c r="BI699" i="2"/>
  <c r="BJ699" i="2"/>
  <c r="BK699" i="2"/>
  <c r="BL699" i="2"/>
  <c r="BM699" i="2"/>
  <c r="BN699" i="2"/>
  <c r="BO699" i="2"/>
  <c r="BP699" i="2"/>
  <c r="BQ699" i="2"/>
  <c r="BR699" i="2"/>
  <c r="BS699" i="2"/>
  <c r="BT699" i="2"/>
  <c r="BU699" i="2"/>
  <c r="BV699" i="2"/>
  <c r="BW699" i="2"/>
  <c r="BX699" i="2"/>
  <c r="BY699" i="2"/>
  <c r="BZ699" i="2"/>
  <c r="CA699" i="2"/>
  <c r="CB699" i="2"/>
  <c r="CC699" i="2"/>
  <c r="CD699" i="2"/>
  <c r="CE699" i="2"/>
  <c r="CF699" i="2"/>
  <c r="CG699" i="2"/>
  <c r="CH699" i="2"/>
  <c r="CI699" i="2"/>
  <c r="CJ699" i="2"/>
  <c r="CK699" i="2"/>
  <c r="CL699" i="2"/>
  <c r="CM699" i="2"/>
  <c r="CN699" i="2"/>
  <c r="CO699" i="2"/>
  <c r="CP699" i="2"/>
  <c r="A700" i="2"/>
  <c r="B700" i="2"/>
  <c r="C700" i="2"/>
  <c r="D700" i="2"/>
  <c r="E700" i="2"/>
  <c r="F700" i="2"/>
  <c r="G700" i="2"/>
  <c r="H700" i="2"/>
  <c r="I700" i="2"/>
  <c r="J700" i="2"/>
  <c r="K700" i="2"/>
  <c r="L700" i="2"/>
  <c r="M700" i="2"/>
  <c r="N700" i="2"/>
  <c r="O700" i="2"/>
  <c r="Q700" i="2"/>
  <c r="R700" i="2"/>
  <c r="S700" i="2"/>
  <c r="T700" i="2"/>
  <c r="U700" i="2"/>
  <c r="W700" i="2"/>
  <c r="X700" i="2"/>
  <c r="Y700" i="2"/>
  <c r="AA700" i="2"/>
  <c r="AB700" i="2"/>
  <c r="AC700" i="2"/>
  <c r="AD700" i="2"/>
  <c r="AE700" i="2"/>
  <c r="AF700" i="2"/>
  <c r="AG700" i="2"/>
  <c r="AH700" i="2"/>
  <c r="AI700" i="2"/>
  <c r="AJ700" i="2"/>
  <c r="AK700" i="2"/>
  <c r="AL700" i="2"/>
  <c r="AM700" i="2"/>
  <c r="AN700" i="2"/>
  <c r="AO700" i="2"/>
  <c r="AP700" i="2"/>
  <c r="AQ700" i="2"/>
  <c r="AR700" i="2"/>
  <c r="AS700" i="2"/>
  <c r="AT700" i="2"/>
  <c r="AU700" i="2"/>
  <c r="AV700" i="2"/>
  <c r="AX700" i="2"/>
  <c r="AY700" i="2"/>
  <c r="AZ700" i="2"/>
  <c r="BA700" i="2"/>
  <c r="BB700" i="2"/>
  <c r="BC700" i="2"/>
  <c r="BD700" i="2"/>
  <c r="BE700" i="2"/>
  <c r="BF700" i="2"/>
  <c r="BG700" i="2"/>
  <c r="BH700" i="2"/>
  <c r="BI700" i="2"/>
  <c r="BJ700" i="2"/>
  <c r="BK700" i="2"/>
  <c r="BL700" i="2"/>
  <c r="BM700" i="2"/>
  <c r="BN700" i="2"/>
  <c r="BO700" i="2"/>
  <c r="BP700" i="2"/>
  <c r="BQ700" i="2"/>
  <c r="BR700" i="2"/>
  <c r="BS700" i="2"/>
  <c r="BT700" i="2"/>
  <c r="BU700" i="2"/>
  <c r="BV700" i="2"/>
  <c r="BW700" i="2"/>
  <c r="BX700" i="2"/>
  <c r="BY700" i="2"/>
  <c r="BZ700" i="2"/>
  <c r="CA700" i="2"/>
  <c r="CB700" i="2"/>
  <c r="CC700" i="2"/>
  <c r="CD700" i="2"/>
  <c r="CE700" i="2"/>
  <c r="CF700" i="2"/>
  <c r="CG700" i="2"/>
  <c r="CH700" i="2"/>
  <c r="CI700" i="2"/>
  <c r="CJ700" i="2"/>
  <c r="CK700" i="2"/>
  <c r="CL700" i="2"/>
  <c r="CM700" i="2"/>
  <c r="CN700" i="2"/>
  <c r="CO700" i="2"/>
  <c r="CP700" i="2"/>
  <c r="A701" i="2"/>
  <c r="B701" i="2"/>
  <c r="C701" i="2"/>
  <c r="D701" i="2"/>
  <c r="E701" i="2"/>
  <c r="F701" i="2"/>
  <c r="G701" i="2"/>
  <c r="H701" i="2"/>
  <c r="I701" i="2"/>
  <c r="J701" i="2"/>
  <c r="K701" i="2"/>
  <c r="L701" i="2"/>
  <c r="M701" i="2"/>
  <c r="N701" i="2"/>
  <c r="O701" i="2"/>
  <c r="Q701" i="2"/>
  <c r="R701" i="2"/>
  <c r="S701" i="2"/>
  <c r="T701" i="2"/>
  <c r="U701" i="2"/>
  <c r="W701" i="2"/>
  <c r="X701" i="2"/>
  <c r="Y701" i="2"/>
  <c r="AA701" i="2"/>
  <c r="AB701" i="2"/>
  <c r="AC701" i="2"/>
  <c r="AD701" i="2"/>
  <c r="AE701" i="2"/>
  <c r="AF701" i="2"/>
  <c r="AG701" i="2"/>
  <c r="AH701" i="2"/>
  <c r="AI701" i="2"/>
  <c r="AJ701" i="2"/>
  <c r="AK701" i="2"/>
  <c r="AL701" i="2"/>
  <c r="AM701" i="2"/>
  <c r="AN701" i="2"/>
  <c r="AO701" i="2"/>
  <c r="AP701" i="2"/>
  <c r="AQ701" i="2"/>
  <c r="AR701" i="2"/>
  <c r="AS701" i="2"/>
  <c r="AT701" i="2"/>
  <c r="AU701" i="2"/>
  <c r="AV701" i="2"/>
  <c r="AX701" i="2"/>
  <c r="AY701" i="2"/>
  <c r="AZ701" i="2"/>
  <c r="BA701" i="2"/>
  <c r="BB701" i="2"/>
  <c r="BC701" i="2"/>
  <c r="BD701" i="2"/>
  <c r="BE701" i="2"/>
  <c r="BF701" i="2"/>
  <c r="BG701" i="2"/>
  <c r="BH701" i="2"/>
  <c r="BI701" i="2"/>
  <c r="BJ701" i="2"/>
  <c r="BK701" i="2"/>
  <c r="BL701" i="2"/>
  <c r="BM701" i="2"/>
  <c r="BN701" i="2"/>
  <c r="BO701" i="2"/>
  <c r="BP701" i="2"/>
  <c r="BQ701" i="2"/>
  <c r="BR701" i="2"/>
  <c r="BS701" i="2"/>
  <c r="BT701" i="2"/>
  <c r="BU701" i="2"/>
  <c r="BV701" i="2"/>
  <c r="BW701" i="2"/>
  <c r="BX701" i="2"/>
  <c r="BY701" i="2"/>
  <c r="BZ701" i="2"/>
  <c r="CA701" i="2"/>
  <c r="CB701" i="2"/>
  <c r="CC701" i="2"/>
  <c r="CD701" i="2"/>
  <c r="CE701" i="2"/>
  <c r="CF701" i="2"/>
  <c r="CG701" i="2"/>
  <c r="CH701" i="2"/>
  <c r="CI701" i="2"/>
  <c r="CJ701" i="2"/>
  <c r="CK701" i="2"/>
  <c r="CL701" i="2"/>
  <c r="CM701" i="2"/>
  <c r="CN701" i="2"/>
  <c r="CO701" i="2"/>
  <c r="CP701" i="2"/>
  <c r="A702" i="2"/>
  <c r="B702" i="2"/>
  <c r="C702" i="2"/>
  <c r="D702" i="2"/>
  <c r="E702" i="2"/>
  <c r="F702" i="2"/>
  <c r="G702" i="2"/>
  <c r="H702" i="2"/>
  <c r="I702" i="2"/>
  <c r="J702" i="2"/>
  <c r="K702" i="2"/>
  <c r="L702" i="2"/>
  <c r="M702" i="2"/>
  <c r="N702" i="2"/>
  <c r="O702" i="2"/>
  <c r="Q702" i="2"/>
  <c r="R702" i="2"/>
  <c r="S702" i="2"/>
  <c r="T702" i="2"/>
  <c r="U702" i="2"/>
  <c r="W702" i="2"/>
  <c r="X702" i="2"/>
  <c r="Y702" i="2"/>
  <c r="AA702" i="2"/>
  <c r="AB702" i="2"/>
  <c r="AC702" i="2"/>
  <c r="AD702" i="2"/>
  <c r="AE702" i="2"/>
  <c r="AF702" i="2"/>
  <c r="AG702" i="2"/>
  <c r="AH702" i="2"/>
  <c r="AI702" i="2"/>
  <c r="AJ702" i="2"/>
  <c r="AK702" i="2"/>
  <c r="AL702" i="2"/>
  <c r="AM702" i="2"/>
  <c r="AN702" i="2"/>
  <c r="AO702" i="2"/>
  <c r="AP702" i="2"/>
  <c r="AQ702" i="2"/>
  <c r="AR702" i="2"/>
  <c r="AS702" i="2"/>
  <c r="AT702" i="2"/>
  <c r="AU702" i="2"/>
  <c r="AV702" i="2"/>
  <c r="AX702" i="2"/>
  <c r="AY702" i="2"/>
  <c r="AZ702" i="2"/>
  <c r="BA702" i="2"/>
  <c r="BB702" i="2"/>
  <c r="BC702" i="2"/>
  <c r="BD702" i="2"/>
  <c r="BE702" i="2"/>
  <c r="BF702" i="2"/>
  <c r="BG702" i="2"/>
  <c r="BH702" i="2"/>
  <c r="BI702" i="2"/>
  <c r="BJ702" i="2"/>
  <c r="BK702" i="2"/>
  <c r="BL702" i="2"/>
  <c r="BM702" i="2"/>
  <c r="BN702" i="2"/>
  <c r="BO702" i="2"/>
  <c r="BP702" i="2"/>
  <c r="BQ702" i="2"/>
  <c r="BR702" i="2"/>
  <c r="BS702" i="2"/>
  <c r="BT702" i="2"/>
  <c r="BU702" i="2"/>
  <c r="BV702" i="2"/>
  <c r="BW702" i="2"/>
  <c r="BX702" i="2"/>
  <c r="BY702" i="2"/>
  <c r="BZ702" i="2"/>
  <c r="CA702" i="2"/>
  <c r="CB702" i="2"/>
  <c r="CC702" i="2"/>
  <c r="CD702" i="2"/>
  <c r="CE702" i="2"/>
  <c r="CF702" i="2"/>
  <c r="CG702" i="2"/>
  <c r="CH702" i="2"/>
  <c r="CI702" i="2"/>
  <c r="CJ702" i="2"/>
  <c r="CK702" i="2"/>
  <c r="CL702" i="2"/>
  <c r="CM702" i="2"/>
  <c r="CN702" i="2"/>
  <c r="CO702" i="2"/>
  <c r="CP702" i="2"/>
  <c r="A703" i="2"/>
  <c r="B703" i="2"/>
  <c r="C703" i="2"/>
  <c r="D703" i="2"/>
  <c r="E703" i="2"/>
  <c r="F703" i="2"/>
  <c r="G703" i="2"/>
  <c r="H703" i="2"/>
  <c r="I703" i="2"/>
  <c r="J703" i="2"/>
  <c r="K703" i="2"/>
  <c r="L703" i="2"/>
  <c r="M703" i="2"/>
  <c r="N703" i="2"/>
  <c r="O703" i="2"/>
  <c r="Q703" i="2"/>
  <c r="R703" i="2"/>
  <c r="S703" i="2"/>
  <c r="T703" i="2"/>
  <c r="U703" i="2"/>
  <c r="W703" i="2"/>
  <c r="X703" i="2"/>
  <c r="Y703" i="2"/>
  <c r="AA703" i="2"/>
  <c r="AB703" i="2"/>
  <c r="AC703" i="2"/>
  <c r="AD703" i="2"/>
  <c r="AE703" i="2"/>
  <c r="AF703" i="2"/>
  <c r="AG703" i="2"/>
  <c r="AH703" i="2"/>
  <c r="AI703" i="2"/>
  <c r="AJ703" i="2"/>
  <c r="AK703" i="2"/>
  <c r="AL703" i="2"/>
  <c r="AM703" i="2"/>
  <c r="AN703" i="2"/>
  <c r="AO703" i="2"/>
  <c r="AP703" i="2"/>
  <c r="AQ703" i="2"/>
  <c r="AR703" i="2"/>
  <c r="AS703" i="2"/>
  <c r="AT703" i="2"/>
  <c r="AU703" i="2"/>
  <c r="AV703" i="2"/>
  <c r="AX703" i="2"/>
  <c r="AY703" i="2"/>
  <c r="AZ703" i="2"/>
  <c r="BA703" i="2"/>
  <c r="BB703" i="2"/>
  <c r="BC703" i="2"/>
  <c r="BD703" i="2"/>
  <c r="BE703" i="2"/>
  <c r="BF703" i="2"/>
  <c r="BG703" i="2"/>
  <c r="BH703" i="2"/>
  <c r="BI703" i="2"/>
  <c r="BJ703" i="2"/>
  <c r="BK703" i="2"/>
  <c r="BL703" i="2"/>
  <c r="BM703" i="2"/>
  <c r="BN703" i="2"/>
  <c r="BO703" i="2"/>
  <c r="BP703" i="2"/>
  <c r="BQ703" i="2"/>
  <c r="BR703" i="2"/>
  <c r="BS703" i="2"/>
  <c r="BT703" i="2"/>
  <c r="BU703" i="2"/>
  <c r="BV703" i="2"/>
  <c r="BW703" i="2"/>
  <c r="BX703" i="2"/>
  <c r="BY703" i="2"/>
  <c r="BZ703" i="2"/>
  <c r="CA703" i="2"/>
  <c r="CB703" i="2"/>
  <c r="CC703" i="2"/>
  <c r="CD703" i="2"/>
  <c r="CE703" i="2"/>
  <c r="CF703" i="2"/>
  <c r="CG703" i="2"/>
  <c r="CH703" i="2"/>
  <c r="CI703" i="2"/>
  <c r="CJ703" i="2"/>
  <c r="CK703" i="2"/>
  <c r="CL703" i="2"/>
  <c r="CM703" i="2"/>
  <c r="CN703" i="2"/>
  <c r="CO703" i="2"/>
  <c r="CP703" i="2"/>
  <c r="A704" i="2"/>
  <c r="B704" i="2"/>
  <c r="C704" i="2"/>
  <c r="D704" i="2"/>
  <c r="E704" i="2"/>
  <c r="F704" i="2"/>
  <c r="G704" i="2"/>
  <c r="H704" i="2"/>
  <c r="I704" i="2"/>
  <c r="J704" i="2"/>
  <c r="K704" i="2"/>
  <c r="L704" i="2"/>
  <c r="M704" i="2"/>
  <c r="N704" i="2"/>
  <c r="O704" i="2"/>
  <c r="Q704" i="2"/>
  <c r="R704" i="2"/>
  <c r="S704" i="2"/>
  <c r="T704" i="2"/>
  <c r="U704" i="2"/>
  <c r="W704" i="2"/>
  <c r="X704" i="2"/>
  <c r="Y704" i="2"/>
  <c r="AA704" i="2"/>
  <c r="AB704" i="2"/>
  <c r="AC704" i="2"/>
  <c r="AD704" i="2"/>
  <c r="AE704" i="2"/>
  <c r="AF704" i="2"/>
  <c r="AG704" i="2"/>
  <c r="AH704" i="2"/>
  <c r="AI704" i="2"/>
  <c r="AJ704" i="2"/>
  <c r="AK704" i="2"/>
  <c r="AL704" i="2"/>
  <c r="AM704" i="2"/>
  <c r="AN704" i="2"/>
  <c r="AO704" i="2"/>
  <c r="AP704" i="2"/>
  <c r="AQ704" i="2"/>
  <c r="AR704" i="2"/>
  <c r="AS704" i="2"/>
  <c r="AT704" i="2"/>
  <c r="AU704" i="2"/>
  <c r="AV704" i="2"/>
  <c r="AX704" i="2"/>
  <c r="AY704" i="2"/>
  <c r="AZ704" i="2"/>
  <c r="BA704" i="2"/>
  <c r="BB704" i="2"/>
  <c r="BC704" i="2"/>
  <c r="BD704" i="2"/>
  <c r="BE704" i="2"/>
  <c r="BF704" i="2"/>
  <c r="BG704" i="2"/>
  <c r="BH704" i="2"/>
  <c r="BI704" i="2"/>
  <c r="BJ704" i="2"/>
  <c r="BK704" i="2"/>
  <c r="BL704" i="2"/>
  <c r="BM704" i="2"/>
  <c r="BN704" i="2"/>
  <c r="BO704" i="2"/>
  <c r="BP704" i="2"/>
  <c r="BQ704" i="2"/>
  <c r="BR704" i="2"/>
  <c r="BS704" i="2"/>
  <c r="BT704" i="2"/>
  <c r="BU704" i="2"/>
  <c r="BV704" i="2"/>
  <c r="BW704" i="2"/>
  <c r="BX704" i="2"/>
  <c r="BY704" i="2"/>
  <c r="BZ704" i="2"/>
  <c r="CA704" i="2"/>
  <c r="CB704" i="2"/>
  <c r="CC704" i="2"/>
  <c r="CD704" i="2"/>
  <c r="CE704" i="2"/>
  <c r="CF704" i="2"/>
  <c r="CG704" i="2"/>
  <c r="CH704" i="2"/>
  <c r="CI704" i="2"/>
  <c r="CJ704" i="2"/>
  <c r="CK704" i="2"/>
  <c r="CL704" i="2"/>
  <c r="CM704" i="2"/>
  <c r="CN704" i="2"/>
  <c r="CO704" i="2"/>
  <c r="CP704" i="2"/>
  <c r="A705" i="2"/>
  <c r="B705" i="2"/>
  <c r="C705" i="2"/>
  <c r="D705" i="2"/>
  <c r="E705" i="2"/>
  <c r="F705" i="2"/>
  <c r="G705" i="2"/>
  <c r="H705" i="2"/>
  <c r="I705" i="2"/>
  <c r="J705" i="2"/>
  <c r="K705" i="2"/>
  <c r="L705" i="2"/>
  <c r="M705" i="2"/>
  <c r="N705" i="2"/>
  <c r="O705" i="2"/>
  <c r="Q705" i="2"/>
  <c r="R705" i="2"/>
  <c r="S705" i="2"/>
  <c r="T705" i="2"/>
  <c r="U705" i="2"/>
  <c r="W705" i="2"/>
  <c r="X705" i="2"/>
  <c r="Y705" i="2"/>
  <c r="AA705" i="2"/>
  <c r="AB705" i="2"/>
  <c r="AC705" i="2"/>
  <c r="AD705" i="2"/>
  <c r="AE705" i="2"/>
  <c r="AF705" i="2"/>
  <c r="AG705" i="2"/>
  <c r="AH705" i="2"/>
  <c r="AI705" i="2"/>
  <c r="AJ705" i="2"/>
  <c r="AK705" i="2"/>
  <c r="AL705" i="2"/>
  <c r="AM705" i="2"/>
  <c r="AN705" i="2"/>
  <c r="AO705" i="2"/>
  <c r="AP705" i="2"/>
  <c r="AQ705" i="2"/>
  <c r="AR705" i="2"/>
  <c r="AS705" i="2"/>
  <c r="AT705" i="2"/>
  <c r="AU705" i="2"/>
  <c r="AV705" i="2"/>
  <c r="AX705" i="2"/>
  <c r="AY705" i="2"/>
  <c r="AZ705" i="2"/>
  <c r="BA705" i="2"/>
  <c r="BB705" i="2"/>
  <c r="BC705" i="2"/>
  <c r="BD705" i="2"/>
  <c r="BE705" i="2"/>
  <c r="BF705" i="2"/>
  <c r="BG705" i="2"/>
  <c r="BH705" i="2"/>
  <c r="BI705" i="2"/>
  <c r="BJ705" i="2"/>
  <c r="BK705" i="2"/>
  <c r="BL705" i="2"/>
  <c r="BM705" i="2"/>
  <c r="BN705" i="2"/>
  <c r="BO705" i="2"/>
  <c r="BP705" i="2"/>
  <c r="BQ705" i="2"/>
  <c r="BR705" i="2"/>
  <c r="BS705" i="2"/>
  <c r="BT705" i="2"/>
  <c r="BU705" i="2"/>
  <c r="BV705" i="2"/>
  <c r="BW705" i="2"/>
  <c r="BX705" i="2"/>
  <c r="BY705" i="2"/>
  <c r="BZ705" i="2"/>
  <c r="CA705" i="2"/>
  <c r="CB705" i="2"/>
  <c r="CC705" i="2"/>
  <c r="CD705" i="2"/>
  <c r="CE705" i="2"/>
  <c r="CF705" i="2"/>
  <c r="CG705" i="2"/>
  <c r="CH705" i="2"/>
  <c r="CI705" i="2"/>
  <c r="CJ705" i="2"/>
  <c r="CK705" i="2"/>
  <c r="CL705" i="2"/>
  <c r="CM705" i="2"/>
  <c r="CN705" i="2"/>
  <c r="CO705" i="2"/>
  <c r="CP705" i="2"/>
  <c r="A706" i="2"/>
  <c r="B706" i="2"/>
  <c r="C706" i="2"/>
  <c r="D706" i="2"/>
  <c r="E706" i="2"/>
  <c r="F706" i="2"/>
  <c r="G706" i="2"/>
  <c r="H706" i="2"/>
  <c r="I706" i="2"/>
  <c r="J706" i="2"/>
  <c r="K706" i="2"/>
  <c r="L706" i="2"/>
  <c r="M706" i="2"/>
  <c r="N706" i="2"/>
  <c r="O706" i="2"/>
  <c r="Q706" i="2"/>
  <c r="R706" i="2"/>
  <c r="S706" i="2"/>
  <c r="T706" i="2"/>
  <c r="U706" i="2"/>
  <c r="W706" i="2"/>
  <c r="X706" i="2"/>
  <c r="Y706" i="2"/>
  <c r="AA706" i="2"/>
  <c r="AB706" i="2"/>
  <c r="AC706" i="2"/>
  <c r="AD706" i="2"/>
  <c r="AE706" i="2"/>
  <c r="AF706" i="2"/>
  <c r="AG706" i="2"/>
  <c r="AH706" i="2"/>
  <c r="AI706" i="2"/>
  <c r="AJ706" i="2"/>
  <c r="AK706" i="2"/>
  <c r="AL706" i="2"/>
  <c r="AM706" i="2"/>
  <c r="AN706" i="2"/>
  <c r="AO706" i="2"/>
  <c r="AP706" i="2"/>
  <c r="AQ706" i="2"/>
  <c r="AR706" i="2"/>
  <c r="AS706" i="2"/>
  <c r="AT706" i="2"/>
  <c r="AU706" i="2"/>
  <c r="AV706" i="2"/>
  <c r="AX706" i="2"/>
  <c r="AY706" i="2"/>
  <c r="AZ706" i="2"/>
  <c r="BA706" i="2"/>
  <c r="BB706" i="2"/>
  <c r="BC706" i="2"/>
  <c r="BD706" i="2"/>
  <c r="BE706" i="2"/>
  <c r="BF706" i="2"/>
  <c r="BG706" i="2"/>
  <c r="BH706" i="2"/>
  <c r="BI706" i="2"/>
  <c r="BJ706" i="2"/>
  <c r="BK706" i="2"/>
  <c r="BL706" i="2"/>
  <c r="BM706" i="2"/>
  <c r="BN706" i="2"/>
  <c r="BO706" i="2"/>
  <c r="BP706" i="2"/>
  <c r="BQ706" i="2"/>
  <c r="BR706" i="2"/>
  <c r="BS706" i="2"/>
  <c r="BT706" i="2"/>
  <c r="BU706" i="2"/>
  <c r="BV706" i="2"/>
  <c r="BW706" i="2"/>
  <c r="BX706" i="2"/>
  <c r="BY706" i="2"/>
  <c r="BZ706" i="2"/>
  <c r="CA706" i="2"/>
  <c r="CB706" i="2"/>
  <c r="CC706" i="2"/>
  <c r="CD706" i="2"/>
  <c r="CE706" i="2"/>
  <c r="CF706" i="2"/>
  <c r="CG706" i="2"/>
  <c r="CH706" i="2"/>
  <c r="CI706" i="2"/>
  <c r="CJ706" i="2"/>
  <c r="CK706" i="2"/>
  <c r="CL706" i="2"/>
  <c r="CM706" i="2"/>
  <c r="CN706" i="2"/>
  <c r="CO706" i="2"/>
  <c r="CP706" i="2"/>
  <c r="A707" i="2"/>
  <c r="B707" i="2"/>
  <c r="C707" i="2"/>
  <c r="D707" i="2"/>
  <c r="E707" i="2"/>
  <c r="F707" i="2"/>
  <c r="G707" i="2"/>
  <c r="H707" i="2"/>
  <c r="I707" i="2"/>
  <c r="J707" i="2"/>
  <c r="K707" i="2"/>
  <c r="L707" i="2"/>
  <c r="M707" i="2"/>
  <c r="N707" i="2"/>
  <c r="O707" i="2"/>
  <c r="Q707" i="2"/>
  <c r="R707" i="2"/>
  <c r="S707" i="2"/>
  <c r="T707" i="2"/>
  <c r="U707" i="2"/>
  <c r="W707" i="2"/>
  <c r="X707" i="2"/>
  <c r="Y707" i="2"/>
  <c r="AA707" i="2"/>
  <c r="AB707" i="2"/>
  <c r="AC707" i="2"/>
  <c r="AD707" i="2"/>
  <c r="AE707" i="2"/>
  <c r="AF707" i="2"/>
  <c r="AG707" i="2"/>
  <c r="AH707" i="2"/>
  <c r="AI707" i="2"/>
  <c r="AJ707" i="2"/>
  <c r="AK707" i="2"/>
  <c r="AL707" i="2"/>
  <c r="AM707" i="2"/>
  <c r="AN707" i="2"/>
  <c r="AO707" i="2"/>
  <c r="AP707" i="2"/>
  <c r="AQ707" i="2"/>
  <c r="AR707" i="2"/>
  <c r="AS707" i="2"/>
  <c r="AT707" i="2"/>
  <c r="AU707" i="2"/>
  <c r="AV707" i="2"/>
  <c r="AX707" i="2"/>
  <c r="AY707" i="2"/>
  <c r="AZ707" i="2"/>
  <c r="BA707" i="2"/>
  <c r="BB707" i="2"/>
  <c r="BC707" i="2"/>
  <c r="BD707" i="2"/>
  <c r="BE707" i="2"/>
  <c r="BF707" i="2"/>
  <c r="BG707" i="2"/>
  <c r="BH707" i="2"/>
  <c r="BI707" i="2"/>
  <c r="BJ707" i="2"/>
  <c r="BK707" i="2"/>
  <c r="BL707" i="2"/>
  <c r="BM707" i="2"/>
  <c r="BN707" i="2"/>
  <c r="BO707" i="2"/>
  <c r="BP707" i="2"/>
  <c r="BQ707" i="2"/>
  <c r="BR707" i="2"/>
  <c r="BS707" i="2"/>
  <c r="BT707" i="2"/>
  <c r="BU707" i="2"/>
  <c r="BV707" i="2"/>
  <c r="BW707" i="2"/>
  <c r="BX707" i="2"/>
  <c r="BY707" i="2"/>
  <c r="BZ707" i="2"/>
  <c r="CA707" i="2"/>
  <c r="CB707" i="2"/>
  <c r="CC707" i="2"/>
  <c r="CD707" i="2"/>
  <c r="CE707" i="2"/>
  <c r="CF707" i="2"/>
  <c r="CG707" i="2"/>
  <c r="CH707" i="2"/>
  <c r="CI707" i="2"/>
  <c r="CJ707" i="2"/>
  <c r="CK707" i="2"/>
  <c r="CL707" i="2"/>
  <c r="CM707" i="2"/>
  <c r="CN707" i="2"/>
  <c r="CO707" i="2"/>
  <c r="CP707" i="2"/>
  <c r="A708" i="2"/>
  <c r="B708" i="2"/>
  <c r="C708" i="2"/>
  <c r="D708" i="2"/>
  <c r="E708" i="2"/>
  <c r="F708" i="2"/>
  <c r="G708" i="2"/>
  <c r="H708" i="2"/>
  <c r="I708" i="2"/>
  <c r="J708" i="2"/>
  <c r="K708" i="2"/>
  <c r="L708" i="2"/>
  <c r="M708" i="2"/>
  <c r="N708" i="2"/>
  <c r="O708" i="2"/>
  <c r="Q708" i="2"/>
  <c r="R708" i="2"/>
  <c r="S708" i="2"/>
  <c r="T708" i="2"/>
  <c r="U708" i="2"/>
  <c r="W708" i="2"/>
  <c r="X708" i="2"/>
  <c r="Y708" i="2"/>
  <c r="AA708" i="2"/>
  <c r="AB708" i="2"/>
  <c r="AC708" i="2"/>
  <c r="AD708" i="2"/>
  <c r="AE708" i="2"/>
  <c r="AF708" i="2"/>
  <c r="AG708" i="2"/>
  <c r="AH708" i="2"/>
  <c r="AI708" i="2"/>
  <c r="AJ708" i="2"/>
  <c r="AK708" i="2"/>
  <c r="AL708" i="2"/>
  <c r="AM708" i="2"/>
  <c r="AN708" i="2"/>
  <c r="AO708" i="2"/>
  <c r="AP708" i="2"/>
  <c r="AQ708" i="2"/>
  <c r="AR708" i="2"/>
  <c r="AS708" i="2"/>
  <c r="AT708" i="2"/>
  <c r="AU708" i="2"/>
  <c r="AV708" i="2"/>
  <c r="AX708" i="2"/>
  <c r="AY708" i="2"/>
  <c r="AZ708" i="2"/>
  <c r="BA708" i="2"/>
  <c r="BB708" i="2"/>
  <c r="BC708" i="2"/>
  <c r="BD708" i="2"/>
  <c r="BE708" i="2"/>
  <c r="BF708" i="2"/>
  <c r="BG708" i="2"/>
  <c r="BH708" i="2"/>
  <c r="BI708" i="2"/>
  <c r="BJ708" i="2"/>
  <c r="BK708" i="2"/>
  <c r="BL708" i="2"/>
  <c r="BM708" i="2"/>
  <c r="BN708" i="2"/>
  <c r="BO708" i="2"/>
  <c r="BP708" i="2"/>
  <c r="BQ708" i="2"/>
  <c r="BR708" i="2"/>
  <c r="BS708" i="2"/>
  <c r="BT708" i="2"/>
  <c r="BU708" i="2"/>
  <c r="BV708" i="2"/>
  <c r="BW708" i="2"/>
  <c r="BX708" i="2"/>
  <c r="BY708" i="2"/>
  <c r="BZ708" i="2"/>
  <c r="CA708" i="2"/>
  <c r="CB708" i="2"/>
  <c r="CC708" i="2"/>
  <c r="CD708" i="2"/>
  <c r="CE708" i="2"/>
  <c r="CF708" i="2"/>
  <c r="CG708" i="2"/>
  <c r="CH708" i="2"/>
  <c r="CI708" i="2"/>
  <c r="CJ708" i="2"/>
  <c r="CK708" i="2"/>
  <c r="CL708" i="2"/>
  <c r="CM708" i="2"/>
  <c r="CN708" i="2"/>
  <c r="CO708" i="2"/>
  <c r="CP708" i="2"/>
  <c r="A709" i="2"/>
  <c r="B709" i="2"/>
  <c r="C709" i="2"/>
  <c r="D709" i="2"/>
  <c r="E709" i="2"/>
  <c r="F709" i="2"/>
  <c r="G709" i="2"/>
  <c r="H709" i="2"/>
  <c r="I709" i="2"/>
  <c r="J709" i="2"/>
  <c r="K709" i="2"/>
  <c r="L709" i="2"/>
  <c r="M709" i="2"/>
  <c r="N709" i="2"/>
  <c r="O709" i="2"/>
  <c r="Q709" i="2"/>
  <c r="R709" i="2"/>
  <c r="S709" i="2"/>
  <c r="T709" i="2"/>
  <c r="U709" i="2"/>
  <c r="W709" i="2"/>
  <c r="X709" i="2"/>
  <c r="Y709" i="2"/>
  <c r="AA709" i="2"/>
  <c r="AB709" i="2"/>
  <c r="AC709" i="2"/>
  <c r="AD709" i="2"/>
  <c r="AE709" i="2"/>
  <c r="AF709" i="2"/>
  <c r="AG709" i="2"/>
  <c r="AH709" i="2"/>
  <c r="AI709" i="2"/>
  <c r="AJ709" i="2"/>
  <c r="AK709" i="2"/>
  <c r="AL709" i="2"/>
  <c r="AM709" i="2"/>
  <c r="AN709" i="2"/>
  <c r="AO709" i="2"/>
  <c r="AP709" i="2"/>
  <c r="AQ709" i="2"/>
  <c r="AR709" i="2"/>
  <c r="AS709" i="2"/>
  <c r="AT709" i="2"/>
  <c r="AU709" i="2"/>
  <c r="AV709" i="2"/>
  <c r="AX709" i="2"/>
  <c r="AY709" i="2"/>
  <c r="AZ709" i="2"/>
  <c r="BA709" i="2"/>
  <c r="BB709" i="2"/>
  <c r="BC709" i="2"/>
  <c r="BD709" i="2"/>
  <c r="BE709" i="2"/>
  <c r="BF709" i="2"/>
  <c r="BG709" i="2"/>
  <c r="BH709" i="2"/>
  <c r="BI709" i="2"/>
  <c r="BJ709" i="2"/>
  <c r="BK709" i="2"/>
  <c r="BL709" i="2"/>
  <c r="BM709" i="2"/>
  <c r="BN709" i="2"/>
  <c r="BO709" i="2"/>
  <c r="BP709" i="2"/>
  <c r="BQ709" i="2"/>
  <c r="BR709" i="2"/>
  <c r="BS709" i="2"/>
  <c r="BT709" i="2"/>
  <c r="BU709" i="2"/>
  <c r="BV709" i="2"/>
  <c r="BW709" i="2"/>
  <c r="BX709" i="2"/>
  <c r="BY709" i="2"/>
  <c r="BZ709" i="2"/>
  <c r="CA709" i="2"/>
  <c r="CB709" i="2"/>
  <c r="CC709" i="2"/>
  <c r="CD709" i="2"/>
  <c r="CE709" i="2"/>
  <c r="CF709" i="2"/>
  <c r="CG709" i="2"/>
  <c r="CH709" i="2"/>
  <c r="CI709" i="2"/>
  <c r="CJ709" i="2"/>
  <c r="CK709" i="2"/>
  <c r="CL709" i="2"/>
  <c r="CM709" i="2"/>
  <c r="CN709" i="2"/>
  <c r="CO709" i="2"/>
  <c r="CP709" i="2"/>
  <c r="A710" i="2"/>
  <c r="B710" i="2"/>
  <c r="C710" i="2"/>
  <c r="D710" i="2"/>
  <c r="E710" i="2"/>
  <c r="F710" i="2"/>
  <c r="G710" i="2"/>
  <c r="H710" i="2"/>
  <c r="I710" i="2"/>
  <c r="J710" i="2"/>
  <c r="K710" i="2"/>
  <c r="L710" i="2"/>
  <c r="M710" i="2"/>
  <c r="N710" i="2"/>
  <c r="O710" i="2"/>
  <c r="Q710" i="2"/>
  <c r="R710" i="2"/>
  <c r="S710" i="2"/>
  <c r="T710" i="2"/>
  <c r="U710" i="2"/>
  <c r="W710" i="2"/>
  <c r="X710" i="2"/>
  <c r="Y710" i="2"/>
  <c r="AA710" i="2"/>
  <c r="AB710" i="2"/>
  <c r="AC710" i="2"/>
  <c r="AD710" i="2"/>
  <c r="AE710" i="2"/>
  <c r="AF710" i="2"/>
  <c r="AG710" i="2"/>
  <c r="AH710" i="2"/>
  <c r="AI710" i="2"/>
  <c r="AJ710" i="2"/>
  <c r="AK710" i="2"/>
  <c r="AL710" i="2"/>
  <c r="AM710" i="2"/>
  <c r="AN710" i="2"/>
  <c r="AO710" i="2"/>
  <c r="AP710" i="2"/>
  <c r="AQ710" i="2"/>
  <c r="AR710" i="2"/>
  <c r="AS710" i="2"/>
  <c r="AT710" i="2"/>
  <c r="AU710" i="2"/>
  <c r="AV710" i="2"/>
  <c r="AX710" i="2"/>
  <c r="AY710" i="2"/>
  <c r="AZ710" i="2"/>
  <c r="BA710" i="2"/>
  <c r="BB710" i="2"/>
  <c r="BC710" i="2"/>
  <c r="BD710" i="2"/>
  <c r="BE710" i="2"/>
  <c r="BF710" i="2"/>
  <c r="BG710" i="2"/>
  <c r="BH710" i="2"/>
  <c r="BI710" i="2"/>
  <c r="BJ710" i="2"/>
  <c r="BK710" i="2"/>
  <c r="BL710" i="2"/>
  <c r="BM710" i="2"/>
  <c r="BN710" i="2"/>
  <c r="BO710" i="2"/>
  <c r="BP710" i="2"/>
  <c r="BQ710" i="2"/>
  <c r="BR710" i="2"/>
  <c r="BS710" i="2"/>
  <c r="BT710" i="2"/>
  <c r="BU710" i="2"/>
  <c r="BV710" i="2"/>
  <c r="BW710" i="2"/>
  <c r="BX710" i="2"/>
  <c r="BY710" i="2"/>
  <c r="BZ710" i="2"/>
  <c r="CA710" i="2"/>
  <c r="CB710" i="2"/>
  <c r="CC710" i="2"/>
  <c r="CD710" i="2"/>
  <c r="CE710" i="2"/>
  <c r="CF710" i="2"/>
  <c r="CG710" i="2"/>
  <c r="CH710" i="2"/>
  <c r="CI710" i="2"/>
  <c r="CJ710" i="2"/>
  <c r="CK710" i="2"/>
  <c r="CL710" i="2"/>
  <c r="CM710" i="2"/>
  <c r="CN710" i="2"/>
  <c r="CO710" i="2"/>
  <c r="CP710" i="2"/>
  <c r="A711" i="2"/>
  <c r="B711" i="2"/>
  <c r="C711" i="2"/>
  <c r="D711" i="2"/>
  <c r="E711" i="2"/>
  <c r="F711" i="2"/>
  <c r="G711" i="2"/>
  <c r="H711" i="2"/>
  <c r="I711" i="2"/>
  <c r="J711" i="2"/>
  <c r="K711" i="2"/>
  <c r="L711" i="2"/>
  <c r="M711" i="2"/>
  <c r="N711" i="2"/>
  <c r="O711" i="2"/>
  <c r="Q711" i="2"/>
  <c r="R711" i="2"/>
  <c r="S711" i="2"/>
  <c r="T711" i="2"/>
  <c r="U711" i="2"/>
  <c r="W711" i="2"/>
  <c r="X711" i="2"/>
  <c r="Y711" i="2"/>
  <c r="AA711" i="2"/>
  <c r="AB711" i="2"/>
  <c r="AC711" i="2"/>
  <c r="AD711" i="2"/>
  <c r="AE711" i="2"/>
  <c r="AF711" i="2"/>
  <c r="AG711" i="2"/>
  <c r="AH711" i="2"/>
  <c r="AI711" i="2"/>
  <c r="AJ711" i="2"/>
  <c r="AK711" i="2"/>
  <c r="AL711" i="2"/>
  <c r="AM711" i="2"/>
  <c r="AN711" i="2"/>
  <c r="AO711" i="2"/>
  <c r="AP711" i="2"/>
  <c r="AQ711" i="2"/>
  <c r="AR711" i="2"/>
  <c r="AS711" i="2"/>
  <c r="AT711" i="2"/>
  <c r="AU711" i="2"/>
  <c r="AV711" i="2"/>
  <c r="AX711" i="2"/>
  <c r="AY711" i="2"/>
  <c r="AZ711" i="2"/>
  <c r="BA711" i="2"/>
  <c r="BB711" i="2"/>
  <c r="BC711" i="2"/>
  <c r="BD711" i="2"/>
  <c r="BE711" i="2"/>
  <c r="BF711" i="2"/>
  <c r="BG711" i="2"/>
  <c r="BH711" i="2"/>
  <c r="BI711" i="2"/>
  <c r="BJ711" i="2"/>
  <c r="BK711" i="2"/>
  <c r="BL711" i="2"/>
  <c r="BM711" i="2"/>
  <c r="BN711" i="2"/>
  <c r="BO711" i="2"/>
  <c r="BP711" i="2"/>
  <c r="BQ711" i="2"/>
  <c r="BR711" i="2"/>
  <c r="BS711" i="2"/>
  <c r="BT711" i="2"/>
  <c r="BU711" i="2"/>
  <c r="BV711" i="2"/>
  <c r="BW711" i="2"/>
  <c r="BX711" i="2"/>
  <c r="BY711" i="2"/>
  <c r="BZ711" i="2"/>
  <c r="CA711" i="2"/>
  <c r="CB711" i="2"/>
  <c r="CC711" i="2"/>
  <c r="CD711" i="2"/>
  <c r="CE711" i="2"/>
  <c r="CF711" i="2"/>
  <c r="CG711" i="2"/>
  <c r="CH711" i="2"/>
  <c r="CI711" i="2"/>
  <c r="CJ711" i="2"/>
  <c r="CK711" i="2"/>
  <c r="CL711" i="2"/>
  <c r="CM711" i="2"/>
  <c r="CN711" i="2"/>
  <c r="CO711" i="2"/>
  <c r="CP711" i="2"/>
  <c r="A712" i="2"/>
  <c r="B712" i="2"/>
  <c r="C712" i="2"/>
  <c r="D712" i="2"/>
  <c r="E712" i="2"/>
  <c r="F712" i="2"/>
  <c r="G712" i="2"/>
  <c r="H712" i="2"/>
  <c r="I712" i="2"/>
  <c r="J712" i="2"/>
  <c r="K712" i="2"/>
  <c r="L712" i="2"/>
  <c r="M712" i="2"/>
  <c r="N712" i="2"/>
  <c r="O712" i="2"/>
  <c r="Q712" i="2"/>
  <c r="R712" i="2"/>
  <c r="S712" i="2"/>
  <c r="T712" i="2"/>
  <c r="U712" i="2"/>
  <c r="W712" i="2"/>
  <c r="X712" i="2"/>
  <c r="Y712" i="2"/>
  <c r="AA712" i="2"/>
  <c r="AB712" i="2"/>
  <c r="AC712" i="2"/>
  <c r="AD712" i="2"/>
  <c r="AE712" i="2"/>
  <c r="AF712" i="2"/>
  <c r="AG712" i="2"/>
  <c r="AH712" i="2"/>
  <c r="AI712" i="2"/>
  <c r="AJ712" i="2"/>
  <c r="AK712" i="2"/>
  <c r="AL712" i="2"/>
  <c r="AM712" i="2"/>
  <c r="AN712" i="2"/>
  <c r="AO712" i="2"/>
  <c r="AP712" i="2"/>
  <c r="AQ712" i="2"/>
  <c r="AR712" i="2"/>
  <c r="AS712" i="2"/>
  <c r="AT712" i="2"/>
  <c r="AU712" i="2"/>
  <c r="AV712" i="2"/>
  <c r="AX712" i="2"/>
  <c r="AY712" i="2"/>
  <c r="AZ712" i="2"/>
  <c r="BA712" i="2"/>
  <c r="BB712" i="2"/>
  <c r="BC712" i="2"/>
  <c r="BD712" i="2"/>
  <c r="BE712" i="2"/>
  <c r="BF712" i="2"/>
  <c r="BG712" i="2"/>
  <c r="BH712" i="2"/>
  <c r="BI712" i="2"/>
  <c r="BJ712" i="2"/>
  <c r="BK712" i="2"/>
  <c r="BL712" i="2"/>
  <c r="BM712" i="2"/>
  <c r="BN712" i="2"/>
  <c r="BO712" i="2"/>
  <c r="BP712" i="2"/>
  <c r="BQ712" i="2"/>
  <c r="BR712" i="2"/>
  <c r="BS712" i="2"/>
  <c r="BT712" i="2"/>
  <c r="BU712" i="2"/>
  <c r="BV712" i="2"/>
  <c r="BW712" i="2"/>
  <c r="BX712" i="2"/>
  <c r="BY712" i="2"/>
  <c r="BZ712" i="2"/>
  <c r="CA712" i="2"/>
  <c r="CB712" i="2"/>
  <c r="CC712" i="2"/>
  <c r="CD712" i="2"/>
  <c r="CE712" i="2"/>
  <c r="CF712" i="2"/>
  <c r="CG712" i="2"/>
  <c r="CH712" i="2"/>
  <c r="CI712" i="2"/>
  <c r="CJ712" i="2"/>
  <c r="CK712" i="2"/>
  <c r="CL712" i="2"/>
  <c r="CM712" i="2"/>
  <c r="CN712" i="2"/>
  <c r="CO712" i="2"/>
  <c r="CP712" i="2"/>
  <c r="A713" i="2"/>
  <c r="B713" i="2"/>
  <c r="C713" i="2"/>
  <c r="D713" i="2"/>
  <c r="E713" i="2"/>
  <c r="F713" i="2"/>
  <c r="G713" i="2"/>
  <c r="H713" i="2"/>
  <c r="I713" i="2"/>
  <c r="J713" i="2"/>
  <c r="K713" i="2"/>
  <c r="L713" i="2"/>
  <c r="M713" i="2"/>
  <c r="N713" i="2"/>
  <c r="O713" i="2"/>
  <c r="Q713" i="2"/>
  <c r="R713" i="2"/>
  <c r="S713" i="2"/>
  <c r="T713" i="2"/>
  <c r="U713" i="2"/>
  <c r="W713" i="2"/>
  <c r="X713" i="2"/>
  <c r="Y713" i="2"/>
  <c r="AA713" i="2"/>
  <c r="AB713" i="2"/>
  <c r="AC713" i="2"/>
  <c r="AD713" i="2"/>
  <c r="AE713" i="2"/>
  <c r="AF713" i="2"/>
  <c r="AG713" i="2"/>
  <c r="AH713" i="2"/>
  <c r="AI713" i="2"/>
  <c r="AJ713" i="2"/>
  <c r="AK713" i="2"/>
  <c r="AL713" i="2"/>
  <c r="AM713" i="2"/>
  <c r="AN713" i="2"/>
  <c r="AO713" i="2"/>
  <c r="AP713" i="2"/>
  <c r="AQ713" i="2"/>
  <c r="AR713" i="2"/>
  <c r="AS713" i="2"/>
  <c r="AT713" i="2"/>
  <c r="AU713" i="2"/>
  <c r="AV713" i="2"/>
  <c r="AX713" i="2"/>
  <c r="AY713" i="2"/>
  <c r="AZ713" i="2"/>
  <c r="BA713" i="2"/>
  <c r="BB713" i="2"/>
  <c r="BC713" i="2"/>
  <c r="BD713" i="2"/>
  <c r="BE713" i="2"/>
  <c r="BF713" i="2"/>
  <c r="BG713" i="2"/>
  <c r="BH713" i="2"/>
  <c r="BI713" i="2"/>
  <c r="BJ713" i="2"/>
  <c r="BK713" i="2"/>
  <c r="BL713" i="2"/>
  <c r="BM713" i="2"/>
  <c r="BN713" i="2"/>
  <c r="BO713" i="2"/>
  <c r="BP713" i="2"/>
  <c r="BQ713" i="2"/>
  <c r="BR713" i="2"/>
  <c r="BS713" i="2"/>
  <c r="BT713" i="2"/>
  <c r="BU713" i="2"/>
  <c r="BV713" i="2"/>
  <c r="BW713" i="2"/>
  <c r="BX713" i="2"/>
  <c r="BY713" i="2"/>
  <c r="BZ713" i="2"/>
  <c r="CA713" i="2"/>
  <c r="CB713" i="2"/>
  <c r="CC713" i="2"/>
  <c r="CD713" i="2"/>
  <c r="CE713" i="2"/>
  <c r="CF713" i="2"/>
  <c r="CG713" i="2"/>
  <c r="CH713" i="2"/>
  <c r="CI713" i="2"/>
  <c r="CJ713" i="2"/>
  <c r="CK713" i="2"/>
  <c r="CL713" i="2"/>
  <c r="CM713" i="2"/>
  <c r="CN713" i="2"/>
  <c r="CO713" i="2"/>
  <c r="CP713" i="2"/>
  <c r="A714" i="2"/>
  <c r="B714" i="2"/>
  <c r="C714" i="2"/>
  <c r="D714" i="2"/>
  <c r="E714" i="2"/>
  <c r="F714" i="2"/>
  <c r="G714" i="2"/>
  <c r="H714" i="2"/>
  <c r="I714" i="2"/>
  <c r="J714" i="2"/>
  <c r="K714" i="2"/>
  <c r="L714" i="2"/>
  <c r="M714" i="2"/>
  <c r="N714" i="2"/>
  <c r="O714" i="2"/>
  <c r="Q714" i="2"/>
  <c r="R714" i="2"/>
  <c r="S714" i="2"/>
  <c r="T714" i="2"/>
  <c r="U714" i="2"/>
  <c r="W714" i="2"/>
  <c r="X714" i="2"/>
  <c r="Y714" i="2"/>
  <c r="AA714" i="2"/>
  <c r="AB714" i="2"/>
  <c r="AC714" i="2"/>
  <c r="AD714" i="2"/>
  <c r="AE714" i="2"/>
  <c r="AF714" i="2"/>
  <c r="AG714" i="2"/>
  <c r="AH714" i="2"/>
  <c r="AI714" i="2"/>
  <c r="AJ714" i="2"/>
  <c r="AK714" i="2"/>
  <c r="AL714" i="2"/>
  <c r="AM714" i="2"/>
  <c r="AN714" i="2"/>
  <c r="AO714" i="2"/>
  <c r="AP714" i="2"/>
  <c r="AQ714" i="2"/>
  <c r="AR714" i="2"/>
  <c r="AS714" i="2"/>
  <c r="AT714" i="2"/>
  <c r="AU714" i="2"/>
  <c r="AV714" i="2"/>
  <c r="AX714" i="2"/>
  <c r="AY714" i="2"/>
  <c r="AZ714" i="2"/>
  <c r="BA714" i="2"/>
  <c r="BB714" i="2"/>
  <c r="BC714" i="2"/>
  <c r="BD714" i="2"/>
  <c r="BE714" i="2"/>
  <c r="BF714" i="2"/>
  <c r="BG714" i="2"/>
  <c r="BH714" i="2"/>
  <c r="BI714" i="2"/>
  <c r="BJ714" i="2"/>
  <c r="BK714" i="2"/>
  <c r="BL714" i="2"/>
  <c r="BM714" i="2"/>
  <c r="BN714" i="2"/>
  <c r="BO714" i="2"/>
  <c r="BP714" i="2"/>
  <c r="BQ714" i="2"/>
  <c r="BR714" i="2"/>
  <c r="BS714" i="2"/>
  <c r="BT714" i="2"/>
  <c r="BU714" i="2"/>
  <c r="BV714" i="2"/>
  <c r="BW714" i="2"/>
  <c r="BX714" i="2"/>
  <c r="BY714" i="2"/>
  <c r="BZ714" i="2"/>
  <c r="CA714" i="2"/>
  <c r="CB714" i="2"/>
  <c r="CC714" i="2"/>
  <c r="CD714" i="2"/>
  <c r="CE714" i="2"/>
  <c r="CF714" i="2"/>
  <c r="CG714" i="2"/>
  <c r="CH714" i="2"/>
  <c r="CI714" i="2"/>
  <c r="CJ714" i="2"/>
  <c r="CK714" i="2"/>
  <c r="CL714" i="2"/>
  <c r="CM714" i="2"/>
  <c r="CN714" i="2"/>
  <c r="CO714" i="2"/>
  <c r="CP714" i="2"/>
  <c r="A715" i="2"/>
  <c r="B715" i="2"/>
  <c r="C715" i="2"/>
  <c r="D715" i="2"/>
  <c r="E715" i="2"/>
  <c r="F715" i="2"/>
  <c r="G715" i="2"/>
  <c r="H715" i="2"/>
  <c r="I715" i="2"/>
  <c r="J715" i="2"/>
  <c r="K715" i="2"/>
  <c r="L715" i="2"/>
  <c r="M715" i="2"/>
  <c r="N715" i="2"/>
  <c r="O715" i="2"/>
  <c r="Q715" i="2"/>
  <c r="R715" i="2"/>
  <c r="S715" i="2"/>
  <c r="T715" i="2"/>
  <c r="U715" i="2"/>
  <c r="W715" i="2"/>
  <c r="X715" i="2"/>
  <c r="Y715" i="2"/>
  <c r="AA715" i="2"/>
  <c r="AB715" i="2"/>
  <c r="AC715" i="2"/>
  <c r="AD715" i="2"/>
  <c r="AE715" i="2"/>
  <c r="AF715" i="2"/>
  <c r="AG715" i="2"/>
  <c r="AH715" i="2"/>
  <c r="AI715" i="2"/>
  <c r="AJ715" i="2"/>
  <c r="AK715" i="2"/>
  <c r="AL715" i="2"/>
  <c r="AM715" i="2"/>
  <c r="AN715" i="2"/>
  <c r="AO715" i="2"/>
  <c r="AP715" i="2"/>
  <c r="AQ715" i="2"/>
  <c r="AR715" i="2"/>
  <c r="AS715" i="2"/>
  <c r="AT715" i="2"/>
  <c r="AU715" i="2"/>
  <c r="AV715" i="2"/>
  <c r="AX715" i="2"/>
  <c r="AY715" i="2"/>
  <c r="AZ715" i="2"/>
  <c r="BA715" i="2"/>
  <c r="BB715" i="2"/>
  <c r="BC715" i="2"/>
  <c r="BD715" i="2"/>
  <c r="BE715" i="2"/>
  <c r="BF715" i="2"/>
  <c r="BG715" i="2"/>
  <c r="BH715" i="2"/>
  <c r="BI715" i="2"/>
  <c r="BJ715" i="2"/>
  <c r="BK715" i="2"/>
  <c r="BL715" i="2"/>
  <c r="BM715" i="2"/>
  <c r="BN715" i="2"/>
  <c r="BO715" i="2"/>
  <c r="BP715" i="2"/>
  <c r="BQ715" i="2"/>
  <c r="BR715" i="2"/>
  <c r="BS715" i="2"/>
  <c r="BT715" i="2"/>
  <c r="BU715" i="2"/>
  <c r="BV715" i="2"/>
  <c r="BW715" i="2"/>
  <c r="BX715" i="2"/>
  <c r="BY715" i="2"/>
  <c r="BZ715" i="2"/>
  <c r="CA715" i="2"/>
  <c r="CB715" i="2"/>
  <c r="CC715" i="2"/>
  <c r="CD715" i="2"/>
  <c r="CE715" i="2"/>
  <c r="CF715" i="2"/>
  <c r="CG715" i="2"/>
  <c r="CH715" i="2"/>
  <c r="CI715" i="2"/>
  <c r="CJ715" i="2"/>
  <c r="CK715" i="2"/>
  <c r="CL715" i="2"/>
  <c r="CM715" i="2"/>
  <c r="CN715" i="2"/>
  <c r="CO715" i="2"/>
  <c r="CP715" i="2"/>
  <c r="A716" i="2"/>
  <c r="B716" i="2"/>
  <c r="C716" i="2"/>
  <c r="D716" i="2"/>
  <c r="E716" i="2"/>
  <c r="F716" i="2"/>
  <c r="G716" i="2"/>
  <c r="H716" i="2"/>
  <c r="I716" i="2"/>
  <c r="J716" i="2"/>
  <c r="K716" i="2"/>
  <c r="L716" i="2"/>
  <c r="M716" i="2"/>
  <c r="N716" i="2"/>
  <c r="O716" i="2"/>
  <c r="Q716" i="2"/>
  <c r="R716" i="2"/>
  <c r="S716" i="2"/>
  <c r="T716" i="2"/>
  <c r="U716" i="2"/>
  <c r="W716" i="2"/>
  <c r="X716" i="2"/>
  <c r="Y716" i="2"/>
  <c r="AA716" i="2"/>
  <c r="AB716" i="2"/>
  <c r="AC716" i="2"/>
  <c r="AD716" i="2"/>
  <c r="AE716" i="2"/>
  <c r="AF716" i="2"/>
  <c r="AG716" i="2"/>
  <c r="AH716" i="2"/>
  <c r="AI716" i="2"/>
  <c r="AJ716" i="2"/>
  <c r="AK716" i="2"/>
  <c r="AL716" i="2"/>
  <c r="AM716" i="2"/>
  <c r="AN716" i="2"/>
  <c r="AO716" i="2"/>
  <c r="AP716" i="2"/>
  <c r="AQ716" i="2"/>
  <c r="AR716" i="2"/>
  <c r="AS716" i="2"/>
  <c r="AT716" i="2"/>
  <c r="AU716" i="2"/>
  <c r="AV716" i="2"/>
  <c r="AX716" i="2"/>
  <c r="AY716" i="2"/>
  <c r="AZ716" i="2"/>
  <c r="BA716" i="2"/>
  <c r="BB716" i="2"/>
  <c r="BC716" i="2"/>
  <c r="BD716" i="2"/>
  <c r="BE716" i="2"/>
  <c r="BF716" i="2"/>
  <c r="BG716" i="2"/>
  <c r="BH716" i="2"/>
  <c r="BI716" i="2"/>
  <c r="BJ716" i="2"/>
  <c r="BK716" i="2"/>
  <c r="BL716" i="2"/>
  <c r="BM716" i="2"/>
  <c r="BN716" i="2"/>
  <c r="BO716" i="2"/>
  <c r="BP716" i="2"/>
  <c r="BQ716" i="2"/>
  <c r="BR716" i="2"/>
  <c r="BS716" i="2"/>
  <c r="BT716" i="2"/>
  <c r="BU716" i="2"/>
  <c r="BV716" i="2"/>
  <c r="BW716" i="2"/>
  <c r="BX716" i="2"/>
  <c r="BY716" i="2"/>
  <c r="BZ716" i="2"/>
  <c r="CA716" i="2"/>
  <c r="CB716" i="2"/>
  <c r="CC716" i="2"/>
  <c r="CD716" i="2"/>
  <c r="CE716" i="2"/>
  <c r="CF716" i="2"/>
  <c r="CG716" i="2"/>
  <c r="CH716" i="2"/>
  <c r="CI716" i="2"/>
  <c r="CJ716" i="2"/>
  <c r="CK716" i="2"/>
  <c r="CL716" i="2"/>
  <c r="CM716" i="2"/>
  <c r="CN716" i="2"/>
  <c r="CO716" i="2"/>
  <c r="CP716" i="2"/>
  <c r="A717" i="2"/>
  <c r="B717" i="2"/>
  <c r="C717" i="2"/>
  <c r="D717" i="2"/>
  <c r="E717" i="2"/>
  <c r="F717" i="2"/>
  <c r="G717" i="2"/>
  <c r="H717" i="2"/>
  <c r="I717" i="2"/>
  <c r="J717" i="2"/>
  <c r="K717" i="2"/>
  <c r="L717" i="2"/>
  <c r="M717" i="2"/>
  <c r="N717" i="2"/>
  <c r="O717" i="2"/>
  <c r="Q717" i="2"/>
  <c r="R717" i="2"/>
  <c r="S717" i="2"/>
  <c r="T717" i="2"/>
  <c r="U717" i="2"/>
  <c r="W717" i="2"/>
  <c r="X717" i="2"/>
  <c r="Y717" i="2"/>
  <c r="AA717" i="2"/>
  <c r="AB717" i="2"/>
  <c r="AC717" i="2"/>
  <c r="AD717" i="2"/>
  <c r="AE717" i="2"/>
  <c r="AF717" i="2"/>
  <c r="AG717" i="2"/>
  <c r="AH717" i="2"/>
  <c r="AI717" i="2"/>
  <c r="AJ717" i="2"/>
  <c r="AK717" i="2"/>
  <c r="AL717" i="2"/>
  <c r="AM717" i="2"/>
  <c r="AN717" i="2"/>
  <c r="AO717" i="2"/>
  <c r="AP717" i="2"/>
  <c r="AQ717" i="2"/>
  <c r="AR717" i="2"/>
  <c r="AS717" i="2"/>
  <c r="AT717" i="2"/>
  <c r="AU717" i="2"/>
  <c r="AV717" i="2"/>
  <c r="AX717" i="2"/>
  <c r="AY717" i="2"/>
  <c r="AZ717" i="2"/>
  <c r="BA717" i="2"/>
  <c r="BB717" i="2"/>
  <c r="BC717" i="2"/>
  <c r="BD717" i="2"/>
  <c r="BE717" i="2"/>
  <c r="BF717" i="2"/>
  <c r="BG717" i="2"/>
  <c r="BH717" i="2"/>
  <c r="BI717" i="2"/>
  <c r="BJ717" i="2"/>
  <c r="BK717" i="2"/>
  <c r="BL717" i="2"/>
  <c r="BM717" i="2"/>
  <c r="BN717" i="2"/>
  <c r="BO717" i="2"/>
  <c r="BP717" i="2"/>
  <c r="BQ717" i="2"/>
  <c r="BR717" i="2"/>
  <c r="BS717" i="2"/>
  <c r="BT717" i="2"/>
  <c r="BU717" i="2"/>
  <c r="BV717" i="2"/>
  <c r="BW717" i="2"/>
  <c r="BX717" i="2"/>
  <c r="BY717" i="2"/>
  <c r="BZ717" i="2"/>
  <c r="CA717" i="2"/>
  <c r="CB717" i="2"/>
  <c r="CC717" i="2"/>
  <c r="CD717" i="2"/>
  <c r="CE717" i="2"/>
  <c r="CF717" i="2"/>
  <c r="CG717" i="2"/>
  <c r="CH717" i="2"/>
  <c r="CI717" i="2"/>
  <c r="CJ717" i="2"/>
  <c r="CK717" i="2"/>
  <c r="CL717" i="2"/>
  <c r="CM717" i="2"/>
  <c r="CN717" i="2"/>
  <c r="CO717" i="2"/>
  <c r="CP717" i="2"/>
  <c r="A718" i="2"/>
  <c r="B718" i="2"/>
  <c r="C718" i="2"/>
  <c r="D718" i="2"/>
  <c r="E718" i="2"/>
  <c r="F718" i="2"/>
  <c r="G718" i="2"/>
  <c r="H718" i="2"/>
  <c r="I718" i="2"/>
  <c r="J718" i="2"/>
  <c r="K718" i="2"/>
  <c r="L718" i="2"/>
  <c r="M718" i="2"/>
  <c r="N718" i="2"/>
  <c r="O718" i="2"/>
  <c r="Q718" i="2"/>
  <c r="R718" i="2"/>
  <c r="S718" i="2"/>
  <c r="T718" i="2"/>
  <c r="U718" i="2"/>
  <c r="W718" i="2"/>
  <c r="X718" i="2"/>
  <c r="Y718" i="2"/>
  <c r="AA718" i="2"/>
  <c r="AB718" i="2"/>
  <c r="AC718" i="2"/>
  <c r="AD718" i="2"/>
  <c r="AE718" i="2"/>
  <c r="AF718" i="2"/>
  <c r="AG718" i="2"/>
  <c r="AH718" i="2"/>
  <c r="AI718" i="2"/>
  <c r="AJ718" i="2"/>
  <c r="AK718" i="2"/>
  <c r="AL718" i="2"/>
  <c r="AM718" i="2"/>
  <c r="AN718" i="2"/>
  <c r="AO718" i="2"/>
  <c r="AP718" i="2"/>
  <c r="AQ718" i="2"/>
  <c r="AR718" i="2"/>
  <c r="AS718" i="2"/>
  <c r="AT718" i="2"/>
  <c r="AU718" i="2"/>
  <c r="AV718" i="2"/>
  <c r="AX718" i="2"/>
  <c r="AY718" i="2"/>
  <c r="AZ718" i="2"/>
  <c r="BA718" i="2"/>
  <c r="BB718" i="2"/>
  <c r="BC718" i="2"/>
  <c r="BD718" i="2"/>
  <c r="BE718" i="2"/>
  <c r="BF718" i="2"/>
  <c r="BG718" i="2"/>
  <c r="BH718" i="2"/>
  <c r="BI718" i="2"/>
  <c r="BJ718" i="2"/>
  <c r="BK718" i="2"/>
  <c r="BL718" i="2"/>
  <c r="BM718" i="2"/>
  <c r="BN718" i="2"/>
  <c r="BO718" i="2"/>
  <c r="BP718" i="2"/>
  <c r="BQ718" i="2"/>
  <c r="BR718" i="2"/>
  <c r="BS718" i="2"/>
  <c r="BT718" i="2"/>
  <c r="BU718" i="2"/>
  <c r="BV718" i="2"/>
  <c r="BW718" i="2"/>
  <c r="BX718" i="2"/>
  <c r="BY718" i="2"/>
  <c r="BZ718" i="2"/>
  <c r="CA718" i="2"/>
  <c r="CB718" i="2"/>
  <c r="CC718" i="2"/>
  <c r="CD718" i="2"/>
  <c r="CE718" i="2"/>
  <c r="CF718" i="2"/>
  <c r="CG718" i="2"/>
  <c r="CH718" i="2"/>
  <c r="CI718" i="2"/>
  <c r="CJ718" i="2"/>
  <c r="CK718" i="2"/>
  <c r="CL718" i="2"/>
  <c r="CM718" i="2"/>
  <c r="CN718" i="2"/>
  <c r="CO718" i="2"/>
  <c r="CP718" i="2"/>
  <c r="A719" i="2"/>
  <c r="B719" i="2"/>
  <c r="C719" i="2"/>
  <c r="D719" i="2"/>
  <c r="E719" i="2"/>
  <c r="F719" i="2"/>
  <c r="G719" i="2"/>
  <c r="H719" i="2"/>
  <c r="I719" i="2"/>
  <c r="J719" i="2"/>
  <c r="K719" i="2"/>
  <c r="L719" i="2"/>
  <c r="M719" i="2"/>
  <c r="N719" i="2"/>
  <c r="O719" i="2"/>
  <c r="Q719" i="2"/>
  <c r="R719" i="2"/>
  <c r="S719" i="2"/>
  <c r="T719" i="2"/>
  <c r="U719" i="2"/>
  <c r="W719" i="2"/>
  <c r="X719" i="2"/>
  <c r="Y719" i="2"/>
  <c r="AA719" i="2"/>
  <c r="AB719" i="2"/>
  <c r="AC719" i="2"/>
  <c r="AD719" i="2"/>
  <c r="AE719" i="2"/>
  <c r="AF719" i="2"/>
  <c r="AG719" i="2"/>
  <c r="AH719" i="2"/>
  <c r="AI719" i="2"/>
  <c r="AJ719" i="2"/>
  <c r="AK719" i="2"/>
  <c r="AL719" i="2"/>
  <c r="AM719" i="2"/>
  <c r="AN719" i="2"/>
  <c r="AO719" i="2"/>
  <c r="AP719" i="2"/>
  <c r="AQ719" i="2"/>
  <c r="AR719" i="2"/>
  <c r="AS719" i="2"/>
  <c r="AT719" i="2"/>
  <c r="AU719" i="2"/>
  <c r="AV719" i="2"/>
  <c r="AX719" i="2"/>
  <c r="AY719" i="2"/>
  <c r="AZ719" i="2"/>
  <c r="BA719" i="2"/>
  <c r="BB719" i="2"/>
  <c r="BC719" i="2"/>
  <c r="BD719" i="2"/>
  <c r="BE719" i="2"/>
  <c r="BF719" i="2"/>
  <c r="BG719" i="2"/>
  <c r="BH719" i="2"/>
  <c r="BI719" i="2"/>
  <c r="BJ719" i="2"/>
  <c r="BK719" i="2"/>
  <c r="BL719" i="2"/>
  <c r="BM719" i="2"/>
  <c r="BN719" i="2"/>
  <c r="BO719" i="2"/>
  <c r="BP719" i="2"/>
  <c r="BQ719" i="2"/>
  <c r="BR719" i="2"/>
  <c r="BS719" i="2"/>
  <c r="BT719" i="2"/>
  <c r="BU719" i="2"/>
  <c r="BV719" i="2"/>
  <c r="BW719" i="2"/>
  <c r="BX719" i="2"/>
  <c r="BY719" i="2"/>
  <c r="BZ719" i="2"/>
  <c r="CA719" i="2"/>
  <c r="CB719" i="2"/>
  <c r="CC719" i="2"/>
  <c r="CD719" i="2"/>
  <c r="CE719" i="2"/>
  <c r="CF719" i="2"/>
  <c r="CG719" i="2"/>
  <c r="CH719" i="2"/>
  <c r="CI719" i="2"/>
  <c r="CJ719" i="2"/>
  <c r="CK719" i="2"/>
  <c r="CL719" i="2"/>
  <c r="CM719" i="2"/>
  <c r="CN719" i="2"/>
  <c r="CO719" i="2"/>
  <c r="CP719" i="2"/>
  <c r="A720" i="2"/>
  <c r="B720" i="2"/>
  <c r="C720" i="2"/>
  <c r="D720" i="2"/>
  <c r="E720" i="2"/>
  <c r="F720" i="2"/>
  <c r="G720" i="2"/>
  <c r="H720" i="2"/>
  <c r="I720" i="2"/>
  <c r="J720" i="2"/>
  <c r="K720" i="2"/>
  <c r="L720" i="2"/>
  <c r="M720" i="2"/>
  <c r="N720" i="2"/>
  <c r="O720" i="2"/>
  <c r="Q720" i="2"/>
  <c r="R720" i="2"/>
  <c r="S720" i="2"/>
  <c r="T720" i="2"/>
  <c r="U720" i="2"/>
  <c r="W720" i="2"/>
  <c r="X720" i="2"/>
  <c r="Y720" i="2"/>
  <c r="AA720" i="2"/>
  <c r="AB720" i="2"/>
  <c r="AC720" i="2"/>
  <c r="AD720" i="2"/>
  <c r="AE720" i="2"/>
  <c r="AF720" i="2"/>
  <c r="AG720" i="2"/>
  <c r="AH720" i="2"/>
  <c r="AI720" i="2"/>
  <c r="AJ720" i="2"/>
  <c r="AK720" i="2"/>
  <c r="AL720" i="2"/>
  <c r="AM720" i="2"/>
  <c r="AN720" i="2"/>
  <c r="AO720" i="2"/>
  <c r="AP720" i="2"/>
  <c r="AQ720" i="2"/>
  <c r="AR720" i="2"/>
  <c r="AS720" i="2"/>
  <c r="AT720" i="2"/>
  <c r="AU720" i="2"/>
  <c r="AV720" i="2"/>
  <c r="AX720" i="2"/>
  <c r="AY720" i="2"/>
  <c r="AZ720" i="2"/>
  <c r="BA720" i="2"/>
  <c r="BB720" i="2"/>
  <c r="BC720" i="2"/>
  <c r="BD720" i="2"/>
  <c r="BE720" i="2"/>
  <c r="BF720" i="2"/>
  <c r="BG720" i="2"/>
  <c r="BH720" i="2"/>
  <c r="BI720" i="2"/>
  <c r="BJ720" i="2"/>
  <c r="BK720" i="2"/>
  <c r="BL720" i="2"/>
  <c r="BM720" i="2"/>
  <c r="BN720" i="2"/>
  <c r="BO720" i="2"/>
  <c r="BP720" i="2"/>
  <c r="BQ720" i="2"/>
  <c r="BR720" i="2"/>
  <c r="BS720" i="2"/>
  <c r="BT720" i="2"/>
  <c r="BU720" i="2"/>
  <c r="BV720" i="2"/>
  <c r="BW720" i="2"/>
  <c r="BX720" i="2"/>
  <c r="BY720" i="2"/>
  <c r="BZ720" i="2"/>
  <c r="CA720" i="2"/>
  <c r="CB720" i="2"/>
  <c r="CC720" i="2"/>
  <c r="CD720" i="2"/>
  <c r="CE720" i="2"/>
  <c r="CF720" i="2"/>
  <c r="CG720" i="2"/>
  <c r="CH720" i="2"/>
  <c r="CI720" i="2"/>
  <c r="CJ720" i="2"/>
  <c r="CK720" i="2"/>
  <c r="CL720" i="2"/>
  <c r="CM720" i="2"/>
  <c r="CN720" i="2"/>
  <c r="CO720" i="2"/>
  <c r="CP720" i="2"/>
  <c r="A721" i="2"/>
  <c r="B721" i="2"/>
  <c r="C721" i="2"/>
  <c r="D721" i="2"/>
  <c r="E721" i="2"/>
  <c r="F721" i="2"/>
  <c r="G721" i="2"/>
  <c r="H721" i="2"/>
  <c r="I721" i="2"/>
  <c r="J721" i="2"/>
  <c r="K721" i="2"/>
  <c r="L721" i="2"/>
  <c r="M721" i="2"/>
  <c r="N721" i="2"/>
  <c r="O721" i="2"/>
  <c r="Q721" i="2"/>
  <c r="R721" i="2"/>
  <c r="S721" i="2"/>
  <c r="T721" i="2"/>
  <c r="U721" i="2"/>
  <c r="W721" i="2"/>
  <c r="X721" i="2"/>
  <c r="Y721" i="2"/>
  <c r="AA721" i="2"/>
  <c r="AB721" i="2"/>
  <c r="AC721" i="2"/>
  <c r="AD721" i="2"/>
  <c r="AE721" i="2"/>
  <c r="AF721" i="2"/>
  <c r="AG721" i="2"/>
  <c r="AH721" i="2"/>
  <c r="AI721" i="2"/>
  <c r="AJ721" i="2"/>
  <c r="AK721" i="2"/>
  <c r="AL721" i="2"/>
  <c r="AM721" i="2"/>
  <c r="AN721" i="2"/>
  <c r="AO721" i="2"/>
  <c r="AP721" i="2"/>
  <c r="AQ721" i="2"/>
  <c r="AR721" i="2"/>
  <c r="AS721" i="2"/>
  <c r="AT721" i="2"/>
  <c r="AU721" i="2"/>
  <c r="AV721" i="2"/>
  <c r="AX721" i="2"/>
  <c r="AY721" i="2"/>
  <c r="AZ721" i="2"/>
  <c r="BA721" i="2"/>
  <c r="BB721" i="2"/>
  <c r="BC721" i="2"/>
  <c r="BD721" i="2"/>
  <c r="BE721" i="2"/>
  <c r="BF721" i="2"/>
  <c r="BG721" i="2"/>
  <c r="BH721" i="2"/>
  <c r="BI721" i="2"/>
  <c r="BJ721" i="2"/>
  <c r="BK721" i="2"/>
  <c r="BL721" i="2"/>
  <c r="BM721" i="2"/>
  <c r="BN721" i="2"/>
  <c r="BO721" i="2"/>
  <c r="BP721" i="2"/>
  <c r="BQ721" i="2"/>
  <c r="BR721" i="2"/>
  <c r="BS721" i="2"/>
  <c r="BT721" i="2"/>
  <c r="BU721" i="2"/>
  <c r="BV721" i="2"/>
  <c r="BW721" i="2"/>
  <c r="BX721" i="2"/>
  <c r="BY721" i="2"/>
  <c r="BZ721" i="2"/>
  <c r="CA721" i="2"/>
  <c r="CB721" i="2"/>
  <c r="CC721" i="2"/>
  <c r="CD721" i="2"/>
  <c r="CE721" i="2"/>
  <c r="CF721" i="2"/>
  <c r="CG721" i="2"/>
  <c r="CH721" i="2"/>
  <c r="CI721" i="2"/>
  <c r="CJ721" i="2"/>
  <c r="CK721" i="2"/>
  <c r="CL721" i="2"/>
  <c r="CM721" i="2"/>
  <c r="CN721" i="2"/>
  <c r="CO721" i="2"/>
  <c r="CP721" i="2"/>
  <c r="A722" i="2"/>
  <c r="B722" i="2"/>
  <c r="C722" i="2"/>
  <c r="D722" i="2"/>
  <c r="E722" i="2"/>
  <c r="F722" i="2"/>
  <c r="G722" i="2"/>
  <c r="H722" i="2"/>
  <c r="I722" i="2"/>
  <c r="J722" i="2"/>
  <c r="K722" i="2"/>
  <c r="L722" i="2"/>
  <c r="M722" i="2"/>
  <c r="N722" i="2"/>
  <c r="O722" i="2"/>
  <c r="Q722" i="2"/>
  <c r="R722" i="2"/>
  <c r="S722" i="2"/>
  <c r="T722" i="2"/>
  <c r="U722" i="2"/>
  <c r="W722" i="2"/>
  <c r="X722" i="2"/>
  <c r="Y722" i="2"/>
  <c r="AA722" i="2"/>
  <c r="AB722" i="2"/>
  <c r="AC722" i="2"/>
  <c r="AD722" i="2"/>
  <c r="AE722" i="2"/>
  <c r="AF722" i="2"/>
  <c r="AG722" i="2"/>
  <c r="AH722" i="2"/>
  <c r="AI722" i="2"/>
  <c r="AJ722" i="2"/>
  <c r="AK722" i="2"/>
  <c r="AL722" i="2"/>
  <c r="AM722" i="2"/>
  <c r="AN722" i="2"/>
  <c r="AO722" i="2"/>
  <c r="AP722" i="2"/>
  <c r="AQ722" i="2"/>
  <c r="AR722" i="2"/>
  <c r="AS722" i="2"/>
  <c r="AT722" i="2"/>
  <c r="AU722" i="2"/>
  <c r="AV722" i="2"/>
  <c r="AX722" i="2"/>
  <c r="AY722" i="2"/>
  <c r="AZ722" i="2"/>
  <c r="BA722" i="2"/>
  <c r="BB722" i="2"/>
  <c r="BC722" i="2"/>
  <c r="BD722" i="2"/>
  <c r="BE722" i="2"/>
  <c r="BF722" i="2"/>
  <c r="BG722" i="2"/>
  <c r="BH722" i="2"/>
  <c r="BI722" i="2"/>
  <c r="BJ722" i="2"/>
  <c r="BK722" i="2"/>
  <c r="BL722" i="2"/>
  <c r="BM722" i="2"/>
  <c r="BN722" i="2"/>
  <c r="BO722" i="2"/>
  <c r="BP722" i="2"/>
  <c r="BQ722" i="2"/>
  <c r="BR722" i="2"/>
  <c r="BS722" i="2"/>
  <c r="BT722" i="2"/>
  <c r="BU722" i="2"/>
  <c r="BV722" i="2"/>
  <c r="BW722" i="2"/>
  <c r="BX722" i="2"/>
  <c r="BY722" i="2"/>
  <c r="BZ722" i="2"/>
  <c r="CA722" i="2"/>
  <c r="CB722" i="2"/>
  <c r="CC722" i="2"/>
  <c r="CD722" i="2"/>
  <c r="CE722" i="2"/>
  <c r="CF722" i="2"/>
  <c r="CG722" i="2"/>
  <c r="CH722" i="2"/>
  <c r="CI722" i="2"/>
  <c r="CJ722" i="2"/>
  <c r="CK722" i="2"/>
  <c r="CL722" i="2"/>
  <c r="CM722" i="2"/>
  <c r="CN722" i="2"/>
  <c r="CO722" i="2"/>
  <c r="CP722" i="2"/>
  <c r="A723" i="2"/>
  <c r="B723" i="2"/>
  <c r="C723" i="2"/>
  <c r="D723" i="2"/>
  <c r="E723" i="2"/>
  <c r="F723" i="2"/>
  <c r="G723" i="2"/>
  <c r="H723" i="2"/>
  <c r="I723" i="2"/>
  <c r="J723" i="2"/>
  <c r="K723" i="2"/>
  <c r="L723" i="2"/>
  <c r="M723" i="2"/>
  <c r="N723" i="2"/>
  <c r="O723" i="2"/>
  <c r="Q723" i="2"/>
  <c r="R723" i="2"/>
  <c r="S723" i="2"/>
  <c r="T723" i="2"/>
  <c r="U723" i="2"/>
  <c r="W723" i="2"/>
  <c r="X723" i="2"/>
  <c r="Y723" i="2"/>
  <c r="AA723" i="2"/>
  <c r="AB723" i="2"/>
  <c r="AC723" i="2"/>
  <c r="AD723" i="2"/>
  <c r="AE723" i="2"/>
  <c r="AF723" i="2"/>
  <c r="AG723" i="2"/>
  <c r="AH723" i="2"/>
  <c r="AI723" i="2"/>
  <c r="AJ723" i="2"/>
  <c r="AK723" i="2"/>
  <c r="AL723" i="2"/>
  <c r="AM723" i="2"/>
  <c r="AN723" i="2"/>
  <c r="AO723" i="2"/>
  <c r="AP723" i="2"/>
  <c r="AQ723" i="2"/>
  <c r="AR723" i="2"/>
  <c r="AS723" i="2"/>
  <c r="AT723" i="2"/>
  <c r="AU723" i="2"/>
  <c r="AV723" i="2"/>
  <c r="AX723" i="2"/>
  <c r="AY723" i="2"/>
  <c r="AZ723" i="2"/>
  <c r="BA723" i="2"/>
  <c r="BB723" i="2"/>
  <c r="BC723" i="2"/>
  <c r="BD723" i="2"/>
  <c r="BE723" i="2"/>
  <c r="BF723" i="2"/>
  <c r="BG723" i="2"/>
  <c r="BH723" i="2"/>
  <c r="BI723" i="2"/>
  <c r="BJ723" i="2"/>
  <c r="BK723" i="2"/>
  <c r="BL723" i="2"/>
  <c r="BM723" i="2"/>
  <c r="BN723" i="2"/>
  <c r="BO723" i="2"/>
  <c r="BP723" i="2"/>
  <c r="BQ723" i="2"/>
  <c r="BR723" i="2"/>
  <c r="BS723" i="2"/>
  <c r="BT723" i="2"/>
  <c r="BU723" i="2"/>
  <c r="BV723" i="2"/>
  <c r="BW723" i="2"/>
  <c r="BX723" i="2"/>
  <c r="BY723" i="2"/>
  <c r="BZ723" i="2"/>
  <c r="CA723" i="2"/>
  <c r="CB723" i="2"/>
  <c r="CC723" i="2"/>
  <c r="CD723" i="2"/>
  <c r="CE723" i="2"/>
  <c r="CF723" i="2"/>
  <c r="CG723" i="2"/>
  <c r="CH723" i="2"/>
  <c r="CI723" i="2"/>
  <c r="CJ723" i="2"/>
  <c r="CK723" i="2"/>
  <c r="CL723" i="2"/>
  <c r="CM723" i="2"/>
  <c r="CN723" i="2"/>
  <c r="CO723" i="2"/>
  <c r="CP723" i="2"/>
  <c r="A724" i="2"/>
  <c r="B724" i="2"/>
  <c r="C724" i="2"/>
  <c r="D724" i="2"/>
  <c r="E724" i="2"/>
  <c r="F724" i="2"/>
  <c r="G724" i="2"/>
  <c r="H724" i="2"/>
  <c r="I724" i="2"/>
  <c r="J724" i="2"/>
  <c r="K724" i="2"/>
  <c r="L724" i="2"/>
  <c r="M724" i="2"/>
  <c r="N724" i="2"/>
  <c r="O724" i="2"/>
  <c r="Q724" i="2"/>
  <c r="R724" i="2"/>
  <c r="S724" i="2"/>
  <c r="T724" i="2"/>
  <c r="U724" i="2"/>
  <c r="W724" i="2"/>
  <c r="X724" i="2"/>
  <c r="Y724" i="2"/>
  <c r="AA724" i="2"/>
  <c r="AB724" i="2"/>
  <c r="AC724" i="2"/>
  <c r="AD724" i="2"/>
  <c r="AE724" i="2"/>
  <c r="AF724" i="2"/>
  <c r="AG724" i="2"/>
  <c r="AH724" i="2"/>
  <c r="AI724" i="2"/>
  <c r="AJ724" i="2"/>
  <c r="AK724" i="2"/>
  <c r="AL724" i="2"/>
  <c r="AM724" i="2"/>
  <c r="AN724" i="2"/>
  <c r="AO724" i="2"/>
  <c r="AP724" i="2"/>
  <c r="AQ724" i="2"/>
  <c r="AR724" i="2"/>
  <c r="AS724" i="2"/>
  <c r="AT724" i="2"/>
  <c r="AU724" i="2"/>
  <c r="AV724" i="2"/>
  <c r="AX724" i="2"/>
  <c r="AY724" i="2"/>
  <c r="AZ724" i="2"/>
  <c r="BA724" i="2"/>
  <c r="BB724" i="2"/>
  <c r="BC724" i="2"/>
  <c r="BD724" i="2"/>
  <c r="BE724" i="2"/>
  <c r="BF724" i="2"/>
  <c r="BG724" i="2"/>
  <c r="BH724" i="2"/>
  <c r="BI724" i="2"/>
  <c r="BJ724" i="2"/>
  <c r="BK724" i="2"/>
  <c r="BL724" i="2"/>
  <c r="BM724" i="2"/>
  <c r="BN724" i="2"/>
  <c r="BO724" i="2"/>
  <c r="BP724" i="2"/>
  <c r="BQ724" i="2"/>
  <c r="BR724" i="2"/>
  <c r="BS724" i="2"/>
  <c r="BT724" i="2"/>
  <c r="BU724" i="2"/>
  <c r="BV724" i="2"/>
  <c r="BW724" i="2"/>
  <c r="BX724" i="2"/>
  <c r="BY724" i="2"/>
  <c r="BZ724" i="2"/>
  <c r="CA724" i="2"/>
  <c r="CB724" i="2"/>
  <c r="CC724" i="2"/>
  <c r="CD724" i="2"/>
  <c r="CE724" i="2"/>
  <c r="CF724" i="2"/>
  <c r="CG724" i="2"/>
  <c r="CH724" i="2"/>
  <c r="CI724" i="2"/>
  <c r="CJ724" i="2"/>
  <c r="CK724" i="2"/>
  <c r="CL724" i="2"/>
  <c r="CM724" i="2"/>
  <c r="CN724" i="2"/>
  <c r="CO724" i="2"/>
  <c r="CP724" i="2"/>
  <c r="A725" i="2"/>
  <c r="B725" i="2"/>
  <c r="C725" i="2"/>
  <c r="D725" i="2"/>
  <c r="E725" i="2"/>
  <c r="F725" i="2"/>
  <c r="G725" i="2"/>
  <c r="H725" i="2"/>
  <c r="I725" i="2"/>
  <c r="J725" i="2"/>
  <c r="K725" i="2"/>
  <c r="L725" i="2"/>
  <c r="M725" i="2"/>
  <c r="N725" i="2"/>
  <c r="O725" i="2"/>
  <c r="Q725" i="2"/>
  <c r="R725" i="2"/>
  <c r="S725" i="2"/>
  <c r="T725" i="2"/>
  <c r="U725" i="2"/>
  <c r="W725" i="2"/>
  <c r="X725" i="2"/>
  <c r="Y725" i="2"/>
  <c r="AA725" i="2"/>
  <c r="AB725" i="2"/>
  <c r="AC725" i="2"/>
  <c r="AD725" i="2"/>
  <c r="AE725" i="2"/>
  <c r="AF725" i="2"/>
  <c r="AG725" i="2"/>
  <c r="AH725" i="2"/>
  <c r="AI725" i="2"/>
  <c r="AJ725" i="2"/>
  <c r="AK725" i="2"/>
  <c r="AL725" i="2"/>
  <c r="AM725" i="2"/>
  <c r="AN725" i="2"/>
  <c r="AO725" i="2"/>
  <c r="AP725" i="2"/>
  <c r="AQ725" i="2"/>
  <c r="AR725" i="2"/>
  <c r="AS725" i="2"/>
  <c r="AT725" i="2"/>
  <c r="AU725" i="2"/>
  <c r="AV725" i="2"/>
  <c r="AX725" i="2"/>
  <c r="AY725" i="2"/>
  <c r="AZ725" i="2"/>
  <c r="BA725" i="2"/>
  <c r="BB725" i="2"/>
  <c r="BC725" i="2"/>
  <c r="BD725" i="2"/>
  <c r="BE725" i="2"/>
  <c r="BF725" i="2"/>
  <c r="BG725" i="2"/>
  <c r="BH725" i="2"/>
  <c r="BI725" i="2"/>
  <c r="BJ725" i="2"/>
  <c r="BK725" i="2"/>
  <c r="BL725" i="2"/>
  <c r="BM725" i="2"/>
  <c r="BN725" i="2"/>
  <c r="BO725" i="2"/>
  <c r="BP725" i="2"/>
  <c r="BQ725" i="2"/>
  <c r="BR725" i="2"/>
  <c r="BS725" i="2"/>
  <c r="BT725" i="2"/>
  <c r="BU725" i="2"/>
  <c r="BV725" i="2"/>
  <c r="BW725" i="2"/>
  <c r="BX725" i="2"/>
  <c r="BY725" i="2"/>
  <c r="BZ725" i="2"/>
  <c r="CA725" i="2"/>
  <c r="CB725" i="2"/>
  <c r="CC725" i="2"/>
  <c r="CD725" i="2"/>
  <c r="CE725" i="2"/>
  <c r="CF725" i="2"/>
  <c r="CG725" i="2"/>
  <c r="CH725" i="2"/>
  <c r="CI725" i="2"/>
  <c r="CJ725" i="2"/>
  <c r="CK725" i="2"/>
  <c r="CL725" i="2"/>
  <c r="CM725" i="2"/>
  <c r="CN725" i="2"/>
  <c r="CO725" i="2"/>
  <c r="CP725" i="2"/>
  <c r="A726" i="2"/>
  <c r="B726" i="2"/>
  <c r="C726" i="2"/>
  <c r="D726" i="2"/>
  <c r="E726" i="2"/>
  <c r="F726" i="2"/>
  <c r="G726" i="2"/>
  <c r="H726" i="2"/>
  <c r="I726" i="2"/>
  <c r="J726" i="2"/>
  <c r="K726" i="2"/>
  <c r="L726" i="2"/>
  <c r="M726" i="2"/>
  <c r="N726" i="2"/>
  <c r="O726" i="2"/>
  <c r="Q726" i="2"/>
  <c r="R726" i="2"/>
  <c r="S726" i="2"/>
  <c r="T726" i="2"/>
  <c r="U726" i="2"/>
  <c r="W726" i="2"/>
  <c r="X726" i="2"/>
  <c r="Y726" i="2"/>
  <c r="AA726" i="2"/>
  <c r="AB726" i="2"/>
  <c r="AC726" i="2"/>
  <c r="AD726" i="2"/>
  <c r="AE726" i="2"/>
  <c r="AF726" i="2"/>
  <c r="AG726" i="2"/>
  <c r="AH726" i="2"/>
  <c r="AI726" i="2"/>
  <c r="AJ726" i="2"/>
  <c r="AK726" i="2"/>
  <c r="AL726" i="2"/>
  <c r="AM726" i="2"/>
  <c r="AN726" i="2"/>
  <c r="AO726" i="2"/>
  <c r="AP726" i="2"/>
  <c r="AQ726" i="2"/>
  <c r="AR726" i="2"/>
  <c r="AS726" i="2"/>
  <c r="AT726" i="2"/>
  <c r="AU726" i="2"/>
  <c r="AV726" i="2"/>
  <c r="AX726" i="2"/>
  <c r="AY726" i="2"/>
  <c r="AZ726" i="2"/>
  <c r="BA726" i="2"/>
  <c r="BB726" i="2"/>
  <c r="BC726" i="2"/>
  <c r="BD726" i="2"/>
  <c r="BE726" i="2"/>
  <c r="BF726" i="2"/>
  <c r="BG726" i="2"/>
  <c r="BH726" i="2"/>
  <c r="BI726" i="2"/>
  <c r="BJ726" i="2"/>
  <c r="BK726" i="2"/>
  <c r="BL726" i="2"/>
  <c r="BM726" i="2"/>
  <c r="BN726" i="2"/>
  <c r="BO726" i="2"/>
  <c r="BP726" i="2"/>
  <c r="BQ726" i="2"/>
  <c r="BR726" i="2"/>
  <c r="BS726" i="2"/>
  <c r="BT726" i="2"/>
  <c r="BU726" i="2"/>
  <c r="BV726" i="2"/>
  <c r="BW726" i="2"/>
  <c r="BX726" i="2"/>
  <c r="BY726" i="2"/>
  <c r="BZ726" i="2"/>
  <c r="CA726" i="2"/>
  <c r="CB726" i="2"/>
  <c r="CC726" i="2"/>
  <c r="CD726" i="2"/>
  <c r="CE726" i="2"/>
  <c r="CF726" i="2"/>
  <c r="CG726" i="2"/>
  <c r="CH726" i="2"/>
  <c r="CI726" i="2"/>
  <c r="CJ726" i="2"/>
  <c r="CK726" i="2"/>
  <c r="CL726" i="2"/>
  <c r="CM726" i="2"/>
  <c r="CN726" i="2"/>
  <c r="CO726" i="2"/>
  <c r="CP726" i="2"/>
  <c r="A727" i="2"/>
  <c r="B727" i="2"/>
  <c r="C727" i="2"/>
  <c r="D727" i="2"/>
  <c r="E727" i="2"/>
  <c r="F727" i="2"/>
  <c r="G727" i="2"/>
  <c r="H727" i="2"/>
  <c r="I727" i="2"/>
  <c r="J727" i="2"/>
  <c r="K727" i="2"/>
  <c r="L727" i="2"/>
  <c r="M727" i="2"/>
  <c r="N727" i="2"/>
  <c r="O727" i="2"/>
  <c r="Q727" i="2"/>
  <c r="R727" i="2"/>
  <c r="S727" i="2"/>
  <c r="T727" i="2"/>
  <c r="U727" i="2"/>
  <c r="W727" i="2"/>
  <c r="X727" i="2"/>
  <c r="Y727" i="2"/>
  <c r="AA727" i="2"/>
  <c r="AB727" i="2"/>
  <c r="AC727" i="2"/>
  <c r="AD727" i="2"/>
  <c r="AE727" i="2"/>
  <c r="AF727" i="2"/>
  <c r="AG727" i="2"/>
  <c r="AH727" i="2"/>
  <c r="AI727" i="2"/>
  <c r="AJ727" i="2"/>
  <c r="AK727" i="2"/>
  <c r="AL727" i="2"/>
  <c r="AM727" i="2"/>
  <c r="AN727" i="2"/>
  <c r="AO727" i="2"/>
  <c r="AP727" i="2"/>
  <c r="AQ727" i="2"/>
  <c r="AR727" i="2"/>
  <c r="AS727" i="2"/>
  <c r="AT727" i="2"/>
  <c r="AU727" i="2"/>
  <c r="AV727" i="2"/>
  <c r="AX727" i="2"/>
  <c r="AY727" i="2"/>
  <c r="AZ727" i="2"/>
  <c r="BA727" i="2"/>
  <c r="BB727" i="2"/>
  <c r="BC727" i="2"/>
  <c r="BD727" i="2"/>
  <c r="BE727" i="2"/>
  <c r="BF727" i="2"/>
  <c r="BG727" i="2"/>
  <c r="BH727" i="2"/>
  <c r="BI727" i="2"/>
  <c r="BJ727" i="2"/>
  <c r="BK727" i="2"/>
  <c r="BL727" i="2"/>
  <c r="BM727" i="2"/>
  <c r="BN727" i="2"/>
  <c r="BO727" i="2"/>
  <c r="BP727" i="2"/>
  <c r="BQ727" i="2"/>
  <c r="BR727" i="2"/>
  <c r="BS727" i="2"/>
  <c r="BT727" i="2"/>
  <c r="BU727" i="2"/>
  <c r="BV727" i="2"/>
  <c r="BW727" i="2"/>
  <c r="BX727" i="2"/>
  <c r="BY727" i="2"/>
  <c r="BZ727" i="2"/>
  <c r="CA727" i="2"/>
  <c r="CB727" i="2"/>
  <c r="CC727" i="2"/>
  <c r="CD727" i="2"/>
  <c r="CE727" i="2"/>
  <c r="CF727" i="2"/>
  <c r="CG727" i="2"/>
  <c r="CH727" i="2"/>
  <c r="CI727" i="2"/>
  <c r="CJ727" i="2"/>
  <c r="CK727" i="2"/>
  <c r="CL727" i="2"/>
  <c r="CM727" i="2"/>
  <c r="CN727" i="2"/>
  <c r="CO727" i="2"/>
  <c r="CP727" i="2"/>
  <c r="A728" i="2"/>
  <c r="B728" i="2"/>
  <c r="C728" i="2"/>
  <c r="D728" i="2"/>
  <c r="E728" i="2"/>
  <c r="F728" i="2"/>
  <c r="G728" i="2"/>
  <c r="H728" i="2"/>
  <c r="I728" i="2"/>
  <c r="J728" i="2"/>
  <c r="K728" i="2"/>
  <c r="L728" i="2"/>
  <c r="M728" i="2"/>
  <c r="N728" i="2"/>
  <c r="O728" i="2"/>
  <c r="Q728" i="2"/>
  <c r="R728" i="2"/>
  <c r="S728" i="2"/>
  <c r="T728" i="2"/>
  <c r="U728" i="2"/>
  <c r="W728" i="2"/>
  <c r="X728" i="2"/>
  <c r="Y728" i="2"/>
  <c r="AA728" i="2"/>
  <c r="AB728" i="2"/>
  <c r="AC728" i="2"/>
  <c r="AD728" i="2"/>
  <c r="AE728" i="2"/>
  <c r="AF728" i="2"/>
  <c r="AG728" i="2"/>
  <c r="AH728" i="2"/>
  <c r="AI728" i="2"/>
  <c r="AJ728" i="2"/>
  <c r="AK728" i="2"/>
  <c r="AL728" i="2"/>
  <c r="AM728" i="2"/>
  <c r="AN728" i="2"/>
  <c r="AO728" i="2"/>
  <c r="AP728" i="2"/>
  <c r="AQ728" i="2"/>
  <c r="AR728" i="2"/>
  <c r="AS728" i="2"/>
  <c r="AT728" i="2"/>
  <c r="AU728" i="2"/>
  <c r="AV728" i="2"/>
  <c r="AX728" i="2"/>
  <c r="AY728" i="2"/>
  <c r="AZ728" i="2"/>
  <c r="BA728" i="2"/>
  <c r="BB728" i="2"/>
  <c r="BC728" i="2"/>
  <c r="BD728" i="2"/>
  <c r="BE728" i="2"/>
  <c r="BF728" i="2"/>
  <c r="BG728" i="2"/>
  <c r="BH728" i="2"/>
  <c r="BI728" i="2"/>
  <c r="BJ728" i="2"/>
  <c r="BK728" i="2"/>
  <c r="BL728" i="2"/>
  <c r="BM728" i="2"/>
  <c r="BN728" i="2"/>
  <c r="BO728" i="2"/>
  <c r="BP728" i="2"/>
  <c r="BQ728" i="2"/>
  <c r="BR728" i="2"/>
  <c r="BS728" i="2"/>
  <c r="BT728" i="2"/>
  <c r="BU728" i="2"/>
  <c r="BV728" i="2"/>
  <c r="BW728" i="2"/>
  <c r="BX728" i="2"/>
  <c r="BY728" i="2"/>
  <c r="BZ728" i="2"/>
  <c r="CA728" i="2"/>
  <c r="CB728" i="2"/>
  <c r="CC728" i="2"/>
  <c r="CD728" i="2"/>
  <c r="CE728" i="2"/>
  <c r="CF728" i="2"/>
  <c r="CG728" i="2"/>
  <c r="CH728" i="2"/>
  <c r="CI728" i="2"/>
  <c r="CJ728" i="2"/>
  <c r="CK728" i="2"/>
  <c r="CL728" i="2"/>
  <c r="CM728" i="2"/>
  <c r="CN728" i="2"/>
  <c r="CO728" i="2"/>
  <c r="CP728" i="2"/>
  <c r="A729" i="2"/>
  <c r="B729" i="2"/>
  <c r="C729" i="2"/>
  <c r="D729" i="2"/>
  <c r="E729" i="2"/>
  <c r="F729" i="2"/>
  <c r="G729" i="2"/>
  <c r="H729" i="2"/>
  <c r="I729" i="2"/>
  <c r="J729" i="2"/>
  <c r="K729" i="2"/>
  <c r="L729" i="2"/>
  <c r="M729" i="2"/>
  <c r="N729" i="2"/>
  <c r="O729" i="2"/>
  <c r="Q729" i="2"/>
  <c r="R729" i="2"/>
  <c r="S729" i="2"/>
  <c r="T729" i="2"/>
  <c r="U729" i="2"/>
  <c r="W729" i="2"/>
  <c r="X729" i="2"/>
  <c r="Y729" i="2"/>
  <c r="AA729" i="2"/>
  <c r="AB729" i="2"/>
  <c r="AC729" i="2"/>
  <c r="AD729" i="2"/>
  <c r="AE729" i="2"/>
  <c r="AF729" i="2"/>
  <c r="AG729" i="2"/>
  <c r="AH729" i="2"/>
  <c r="AI729" i="2"/>
  <c r="AJ729" i="2"/>
  <c r="AK729" i="2"/>
  <c r="AL729" i="2"/>
  <c r="AM729" i="2"/>
  <c r="AN729" i="2"/>
  <c r="AO729" i="2"/>
  <c r="AP729" i="2"/>
  <c r="AQ729" i="2"/>
  <c r="AR729" i="2"/>
  <c r="AS729" i="2"/>
  <c r="AT729" i="2"/>
  <c r="AU729" i="2"/>
  <c r="AV729" i="2"/>
  <c r="AX729" i="2"/>
  <c r="AY729" i="2"/>
  <c r="AZ729" i="2"/>
  <c r="BA729" i="2"/>
  <c r="BB729" i="2"/>
  <c r="BC729" i="2"/>
  <c r="BD729" i="2"/>
  <c r="BE729" i="2"/>
  <c r="BF729" i="2"/>
  <c r="BG729" i="2"/>
  <c r="BH729" i="2"/>
  <c r="BI729" i="2"/>
  <c r="BJ729" i="2"/>
  <c r="BK729" i="2"/>
  <c r="BL729" i="2"/>
  <c r="BM729" i="2"/>
  <c r="BN729" i="2"/>
  <c r="BO729" i="2"/>
  <c r="BP729" i="2"/>
  <c r="BQ729" i="2"/>
  <c r="BR729" i="2"/>
  <c r="BS729" i="2"/>
  <c r="BT729" i="2"/>
  <c r="BU729" i="2"/>
  <c r="BV729" i="2"/>
  <c r="BW729" i="2"/>
  <c r="BX729" i="2"/>
  <c r="BY729" i="2"/>
  <c r="BZ729" i="2"/>
  <c r="CA729" i="2"/>
  <c r="CB729" i="2"/>
  <c r="CC729" i="2"/>
  <c r="CD729" i="2"/>
  <c r="CE729" i="2"/>
  <c r="CF729" i="2"/>
  <c r="CG729" i="2"/>
  <c r="CH729" i="2"/>
  <c r="CI729" i="2"/>
  <c r="CJ729" i="2"/>
  <c r="CK729" i="2"/>
  <c r="CL729" i="2"/>
  <c r="CM729" i="2"/>
  <c r="CN729" i="2"/>
  <c r="CO729" i="2"/>
  <c r="CP729" i="2"/>
  <c r="A730" i="2"/>
  <c r="B730" i="2"/>
  <c r="C730" i="2"/>
  <c r="D730" i="2"/>
  <c r="E730" i="2"/>
  <c r="F730" i="2"/>
  <c r="G730" i="2"/>
  <c r="H730" i="2"/>
  <c r="I730" i="2"/>
  <c r="J730" i="2"/>
  <c r="K730" i="2"/>
  <c r="L730" i="2"/>
  <c r="M730" i="2"/>
  <c r="N730" i="2"/>
  <c r="O730" i="2"/>
  <c r="Q730" i="2"/>
  <c r="R730" i="2"/>
  <c r="S730" i="2"/>
  <c r="T730" i="2"/>
  <c r="U730" i="2"/>
  <c r="W730" i="2"/>
  <c r="X730" i="2"/>
  <c r="Y730" i="2"/>
  <c r="AA730" i="2"/>
  <c r="AB730" i="2"/>
  <c r="AC730" i="2"/>
  <c r="AD730" i="2"/>
  <c r="AE730" i="2"/>
  <c r="AF730" i="2"/>
  <c r="AG730" i="2"/>
  <c r="AH730" i="2"/>
  <c r="AI730" i="2"/>
  <c r="AJ730" i="2"/>
  <c r="AK730" i="2"/>
  <c r="AL730" i="2"/>
  <c r="AM730" i="2"/>
  <c r="AN730" i="2"/>
  <c r="AO730" i="2"/>
  <c r="AP730" i="2"/>
  <c r="AQ730" i="2"/>
  <c r="AR730" i="2"/>
  <c r="AS730" i="2"/>
  <c r="AT730" i="2"/>
  <c r="AU730" i="2"/>
  <c r="AV730" i="2"/>
  <c r="AX730" i="2"/>
  <c r="AY730" i="2"/>
  <c r="AZ730" i="2"/>
  <c r="BA730" i="2"/>
  <c r="BB730" i="2"/>
  <c r="BC730" i="2"/>
  <c r="BD730" i="2"/>
  <c r="BE730" i="2"/>
  <c r="BF730" i="2"/>
  <c r="BG730" i="2"/>
  <c r="BH730" i="2"/>
  <c r="BI730" i="2"/>
  <c r="BJ730" i="2"/>
  <c r="BK730" i="2"/>
  <c r="BL730" i="2"/>
  <c r="BM730" i="2"/>
  <c r="BN730" i="2"/>
  <c r="BO730" i="2"/>
  <c r="BP730" i="2"/>
  <c r="BQ730" i="2"/>
  <c r="BR730" i="2"/>
  <c r="BS730" i="2"/>
  <c r="BT730" i="2"/>
  <c r="BU730" i="2"/>
  <c r="BV730" i="2"/>
  <c r="BW730" i="2"/>
  <c r="BX730" i="2"/>
  <c r="BY730" i="2"/>
  <c r="BZ730" i="2"/>
  <c r="CA730" i="2"/>
  <c r="CB730" i="2"/>
  <c r="CC730" i="2"/>
  <c r="CD730" i="2"/>
  <c r="CE730" i="2"/>
  <c r="CF730" i="2"/>
  <c r="CG730" i="2"/>
  <c r="CH730" i="2"/>
  <c r="CI730" i="2"/>
  <c r="CJ730" i="2"/>
  <c r="CK730" i="2"/>
  <c r="CL730" i="2"/>
  <c r="CM730" i="2"/>
  <c r="CN730" i="2"/>
  <c r="CO730" i="2"/>
  <c r="CP730" i="2"/>
  <c r="A731" i="2"/>
  <c r="B731" i="2"/>
  <c r="C731" i="2"/>
  <c r="D731" i="2"/>
  <c r="E731" i="2"/>
  <c r="F731" i="2"/>
  <c r="G731" i="2"/>
  <c r="H731" i="2"/>
  <c r="I731" i="2"/>
  <c r="J731" i="2"/>
  <c r="K731" i="2"/>
  <c r="L731" i="2"/>
  <c r="M731" i="2"/>
  <c r="N731" i="2"/>
  <c r="O731" i="2"/>
  <c r="Q731" i="2"/>
  <c r="R731" i="2"/>
  <c r="S731" i="2"/>
  <c r="T731" i="2"/>
  <c r="U731" i="2"/>
  <c r="W731" i="2"/>
  <c r="X731" i="2"/>
  <c r="Y731" i="2"/>
  <c r="AA731" i="2"/>
  <c r="AB731" i="2"/>
  <c r="AC731" i="2"/>
  <c r="AD731" i="2"/>
  <c r="AE731" i="2"/>
  <c r="AF731" i="2"/>
  <c r="AG731" i="2"/>
  <c r="AH731" i="2"/>
  <c r="AI731" i="2"/>
  <c r="AJ731" i="2"/>
  <c r="AK731" i="2"/>
  <c r="AL731" i="2"/>
  <c r="AM731" i="2"/>
  <c r="AN731" i="2"/>
  <c r="AO731" i="2"/>
  <c r="AP731" i="2"/>
  <c r="AQ731" i="2"/>
  <c r="AR731" i="2"/>
  <c r="AS731" i="2"/>
  <c r="AT731" i="2"/>
  <c r="AU731" i="2"/>
  <c r="AV731" i="2"/>
  <c r="AX731" i="2"/>
  <c r="AY731" i="2"/>
  <c r="AZ731" i="2"/>
  <c r="BA731" i="2"/>
  <c r="BB731" i="2"/>
  <c r="BC731" i="2"/>
  <c r="BD731" i="2"/>
  <c r="BE731" i="2"/>
  <c r="BF731" i="2"/>
  <c r="BG731" i="2"/>
  <c r="BH731" i="2"/>
  <c r="BI731" i="2"/>
  <c r="BJ731" i="2"/>
  <c r="BK731" i="2"/>
  <c r="BL731" i="2"/>
  <c r="BM731" i="2"/>
  <c r="BN731" i="2"/>
  <c r="BO731" i="2"/>
  <c r="BP731" i="2"/>
  <c r="BQ731" i="2"/>
  <c r="BR731" i="2"/>
  <c r="BS731" i="2"/>
  <c r="BT731" i="2"/>
  <c r="BU731" i="2"/>
  <c r="BV731" i="2"/>
  <c r="BW731" i="2"/>
  <c r="BX731" i="2"/>
  <c r="BY731" i="2"/>
  <c r="BZ731" i="2"/>
  <c r="CA731" i="2"/>
  <c r="CB731" i="2"/>
  <c r="CC731" i="2"/>
  <c r="CD731" i="2"/>
  <c r="CE731" i="2"/>
  <c r="CF731" i="2"/>
  <c r="CG731" i="2"/>
  <c r="CH731" i="2"/>
  <c r="CI731" i="2"/>
  <c r="CJ731" i="2"/>
  <c r="CK731" i="2"/>
  <c r="CL731" i="2"/>
  <c r="CM731" i="2"/>
  <c r="CN731" i="2"/>
  <c r="CO731" i="2"/>
  <c r="CP731" i="2"/>
  <c r="A732" i="2"/>
  <c r="B732" i="2"/>
  <c r="C732" i="2"/>
  <c r="D732" i="2"/>
  <c r="E732" i="2"/>
  <c r="F732" i="2"/>
  <c r="G732" i="2"/>
  <c r="H732" i="2"/>
  <c r="I732" i="2"/>
  <c r="J732" i="2"/>
  <c r="K732" i="2"/>
  <c r="L732" i="2"/>
  <c r="M732" i="2"/>
  <c r="N732" i="2"/>
  <c r="O732" i="2"/>
  <c r="Q732" i="2"/>
  <c r="R732" i="2"/>
  <c r="S732" i="2"/>
  <c r="T732" i="2"/>
  <c r="U732" i="2"/>
  <c r="W732" i="2"/>
  <c r="X732" i="2"/>
  <c r="Y732" i="2"/>
  <c r="AA732" i="2"/>
  <c r="AB732" i="2"/>
  <c r="AC732" i="2"/>
  <c r="AD732" i="2"/>
  <c r="AE732" i="2"/>
  <c r="AF732" i="2"/>
  <c r="AG732" i="2"/>
  <c r="AH732" i="2"/>
  <c r="AI732" i="2"/>
  <c r="AJ732" i="2"/>
  <c r="AK732" i="2"/>
  <c r="AL732" i="2"/>
  <c r="AM732" i="2"/>
  <c r="AN732" i="2"/>
  <c r="AO732" i="2"/>
  <c r="AP732" i="2"/>
  <c r="AQ732" i="2"/>
  <c r="AR732" i="2"/>
  <c r="AS732" i="2"/>
  <c r="AT732" i="2"/>
  <c r="AU732" i="2"/>
  <c r="AV732" i="2"/>
  <c r="AX732" i="2"/>
  <c r="AY732" i="2"/>
  <c r="AZ732" i="2"/>
  <c r="BA732" i="2"/>
  <c r="BB732" i="2"/>
  <c r="BC732" i="2"/>
  <c r="BD732" i="2"/>
  <c r="BE732" i="2"/>
  <c r="BF732" i="2"/>
  <c r="BG732" i="2"/>
  <c r="BH732" i="2"/>
  <c r="BI732" i="2"/>
  <c r="BJ732" i="2"/>
  <c r="BK732" i="2"/>
  <c r="BL732" i="2"/>
  <c r="BM732" i="2"/>
  <c r="BN732" i="2"/>
  <c r="BO732" i="2"/>
  <c r="BP732" i="2"/>
  <c r="BQ732" i="2"/>
  <c r="BR732" i="2"/>
  <c r="BS732" i="2"/>
  <c r="BT732" i="2"/>
  <c r="BU732" i="2"/>
  <c r="BV732" i="2"/>
  <c r="BW732" i="2"/>
  <c r="BX732" i="2"/>
  <c r="BY732" i="2"/>
  <c r="BZ732" i="2"/>
  <c r="CA732" i="2"/>
  <c r="CB732" i="2"/>
  <c r="CC732" i="2"/>
  <c r="CD732" i="2"/>
  <c r="CE732" i="2"/>
  <c r="CF732" i="2"/>
  <c r="CG732" i="2"/>
  <c r="CH732" i="2"/>
  <c r="CI732" i="2"/>
  <c r="CJ732" i="2"/>
  <c r="CK732" i="2"/>
  <c r="CL732" i="2"/>
  <c r="CM732" i="2"/>
  <c r="CN732" i="2"/>
  <c r="CO732" i="2"/>
  <c r="CP732" i="2"/>
  <c r="A733" i="2"/>
  <c r="B733" i="2"/>
  <c r="C733" i="2"/>
  <c r="D733" i="2"/>
  <c r="E733" i="2"/>
  <c r="F733" i="2"/>
  <c r="G733" i="2"/>
  <c r="H733" i="2"/>
  <c r="I733" i="2"/>
  <c r="J733" i="2"/>
  <c r="K733" i="2"/>
  <c r="L733" i="2"/>
  <c r="M733" i="2"/>
  <c r="N733" i="2"/>
  <c r="O733" i="2"/>
  <c r="Q733" i="2"/>
  <c r="R733" i="2"/>
  <c r="S733" i="2"/>
  <c r="T733" i="2"/>
  <c r="U733" i="2"/>
  <c r="W733" i="2"/>
  <c r="X733" i="2"/>
  <c r="Y733" i="2"/>
  <c r="AA733" i="2"/>
  <c r="AB733" i="2"/>
  <c r="AC733" i="2"/>
  <c r="AD733" i="2"/>
  <c r="AE733" i="2"/>
  <c r="AF733" i="2"/>
  <c r="AG733" i="2"/>
  <c r="AH733" i="2"/>
  <c r="AI733" i="2"/>
  <c r="AJ733" i="2"/>
  <c r="AK733" i="2"/>
  <c r="AL733" i="2"/>
  <c r="AM733" i="2"/>
  <c r="AN733" i="2"/>
  <c r="AO733" i="2"/>
  <c r="AP733" i="2"/>
  <c r="AQ733" i="2"/>
  <c r="AR733" i="2"/>
  <c r="AS733" i="2"/>
  <c r="AT733" i="2"/>
  <c r="AU733" i="2"/>
  <c r="AV733" i="2"/>
  <c r="AX733" i="2"/>
  <c r="AY733" i="2"/>
  <c r="AZ733" i="2"/>
  <c r="BA733" i="2"/>
  <c r="BB733" i="2"/>
  <c r="BC733" i="2"/>
  <c r="BD733" i="2"/>
  <c r="BE733" i="2"/>
  <c r="BF733" i="2"/>
  <c r="BG733" i="2"/>
  <c r="BH733" i="2"/>
  <c r="BI733" i="2"/>
  <c r="BJ733" i="2"/>
  <c r="BK733" i="2"/>
  <c r="BL733" i="2"/>
  <c r="BM733" i="2"/>
  <c r="BN733" i="2"/>
  <c r="BO733" i="2"/>
  <c r="BP733" i="2"/>
  <c r="BQ733" i="2"/>
  <c r="BR733" i="2"/>
  <c r="BS733" i="2"/>
  <c r="BT733" i="2"/>
  <c r="BU733" i="2"/>
  <c r="BV733" i="2"/>
  <c r="BW733" i="2"/>
  <c r="BX733" i="2"/>
  <c r="BY733" i="2"/>
  <c r="BZ733" i="2"/>
  <c r="CA733" i="2"/>
  <c r="CB733" i="2"/>
  <c r="CC733" i="2"/>
  <c r="CD733" i="2"/>
  <c r="CE733" i="2"/>
  <c r="CF733" i="2"/>
  <c r="CG733" i="2"/>
  <c r="CH733" i="2"/>
  <c r="CI733" i="2"/>
  <c r="CJ733" i="2"/>
  <c r="CK733" i="2"/>
  <c r="CL733" i="2"/>
  <c r="CM733" i="2"/>
  <c r="CN733" i="2"/>
  <c r="CO733" i="2"/>
  <c r="CP733" i="2"/>
  <c r="A734" i="2"/>
  <c r="B734" i="2"/>
  <c r="C734" i="2"/>
  <c r="D734" i="2"/>
  <c r="E734" i="2"/>
  <c r="F734" i="2"/>
  <c r="G734" i="2"/>
  <c r="H734" i="2"/>
  <c r="I734" i="2"/>
  <c r="J734" i="2"/>
  <c r="K734" i="2"/>
  <c r="L734" i="2"/>
  <c r="M734" i="2"/>
  <c r="N734" i="2"/>
  <c r="O734" i="2"/>
  <c r="Q734" i="2"/>
  <c r="R734" i="2"/>
  <c r="S734" i="2"/>
  <c r="T734" i="2"/>
  <c r="U734" i="2"/>
  <c r="W734" i="2"/>
  <c r="X734" i="2"/>
  <c r="Y734" i="2"/>
  <c r="AA734" i="2"/>
  <c r="AB734" i="2"/>
  <c r="AC734" i="2"/>
  <c r="AD734" i="2"/>
  <c r="AE734" i="2"/>
  <c r="AF734" i="2"/>
  <c r="AG734" i="2"/>
  <c r="AH734" i="2"/>
  <c r="AI734" i="2"/>
  <c r="AJ734" i="2"/>
  <c r="AK734" i="2"/>
  <c r="AL734" i="2"/>
  <c r="AM734" i="2"/>
  <c r="AN734" i="2"/>
  <c r="AO734" i="2"/>
  <c r="AP734" i="2"/>
  <c r="AQ734" i="2"/>
  <c r="AR734" i="2"/>
  <c r="AS734" i="2"/>
  <c r="AT734" i="2"/>
  <c r="AU734" i="2"/>
  <c r="AV734" i="2"/>
  <c r="AX734" i="2"/>
  <c r="AY734" i="2"/>
  <c r="AZ734" i="2"/>
  <c r="BA734" i="2"/>
  <c r="BB734" i="2"/>
  <c r="BC734" i="2"/>
  <c r="BD734" i="2"/>
  <c r="BE734" i="2"/>
  <c r="BF734" i="2"/>
  <c r="BG734" i="2"/>
  <c r="BH734" i="2"/>
  <c r="BI734" i="2"/>
  <c r="BJ734" i="2"/>
  <c r="BK734" i="2"/>
  <c r="BL734" i="2"/>
  <c r="BM734" i="2"/>
  <c r="BN734" i="2"/>
  <c r="BO734" i="2"/>
  <c r="BP734" i="2"/>
  <c r="BQ734" i="2"/>
  <c r="BR734" i="2"/>
  <c r="BS734" i="2"/>
  <c r="BT734" i="2"/>
  <c r="BU734" i="2"/>
  <c r="BV734" i="2"/>
  <c r="BW734" i="2"/>
  <c r="BX734" i="2"/>
  <c r="BY734" i="2"/>
  <c r="BZ734" i="2"/>
  <c r="CA734" i="2"/>
  <c r="CB734" i="2"/>
  <c r="CC734" i="2"/>
  <c r="CD734" i="2"/>
  <c r="CE734" i="2"/>
  <c r="CF734" i="2"/>
  <c r="CG734" i="2"/>
  <c r="CH734" i="2"/>
  <c r="CI734" i="2"/>
  <c r="CJ734" i="2"/>
  <c r="CK734" i="2"/>
  <c r="CL734" i="2"/>
  <c r="CM734" i="2"/>
  <c r="CN734" i="2"/>
  <c r="CO734" i="2"/>
  <c r="CP734" i="2"/>
  <c r="A735" i="2"/>
  <c r="B735" i="2"/>
  <c r="C735" i="2"/>
  <c r="D735" i="2"/>
  <c r="E735" i="2"/>
  <c r="F735" i="2"/>
  <c r="G735" i="2"/>
  <c r="H735" i="2"/>
  <c r="I735" i="2"/>
  <c r="J735" i="2"/>
  <c r="K735" i="2"/>
  <c r="L735" i="2"/>
  <c r="M735" i="2"/>
  <c r="N735" i="2"/>
  <c r="O735" i="2"/>
  <c r="Q735" i="2"/>
  <c r="R735" i="2"/>
  <c r="S735" i="2"/>
  <c r="T735" i="2"/>
  <c r="U735" i="2"/>
  <c r="W735" i="2"/>
  <c r="X735" i="2"/>
  <c r="Y735" i="2"/>
  <c r="AA735" i="2"/>
  <c r="AB735" i="2"/>
  <c r="AC735" i="2"/>
  <c r="AD735" i="2"/>
  <c r="AE735" i="2"/>
  <c r="AF735" i="2"/>
  <c r="AG735" i="2"/>
  <c r="AH735" i="2"/>
  <c r="AI735" i="2"/>
  <c r="AJ735" i="2"/>
  <c r="AK735" i="2"/>
  <c r="AL735" i="2"/>
  <c r="AM735" i="2"/>
  <c r="AN735" i="2"/>
  <c r="AO735" i="2"/>
  <c r="AP735" i="2"/>
  <c r="AQ735" i="2"/>
  <c r="AR735" i="2"/>
  <c r="AS735" i="2"/>
  <c r="AT735" i="2"/>
  <c r="AU735" i="2"/>
  <c r="AV735" i="2"/>
  <c r="AX735" i="2"/>
  <c r="AY735" i="2"/>
  <c r="AZ735" i="2"/>
  <c r="BA735" i="2"/>
  <c r="BB735" i="2"/>
  <c r="BC735" i="2"/>
  <c r="BD735" i="2"/>
  <c r="BE735" i="2"/>
  <c r="BF735" i="2"/>
  <c r="BG735" i="2"/>
  <c r="BH735" i="2"/>
  <c r="BI735" i="2"/>
  <c r="BJ735" i="2"/>
  <c r="BK735" i="2"/>
  <c r="BL735" i="2"/>
  <c r="BM735" i="2"/>
  <c r="BN735" i="2"/>
  <c r="BO735" i="2"/>
  <c r="BP735" i="2"/>
  <c r="BQ735" i="2"/>
  <c r="BR735" i="2"/>
  <c r="BS735" i="2"/>
  <c r="BT735" i="2"/>
  <c r="BU735" i="2"/>
  <c r="BV735" i="2"/>
  <c r="BW735" i="2"/>
  <c r="BX735" i="2"/>
  <c r="BY735" i="2"/>
  <c r="BZ735" i="2"/>
  <c r="CA735" i="2"/>
  <c r="CB735" i="2"/>
  <c r="CC735" i="2"/>
  <c r="CD735" i="2"/>
  <c r="CE735" i="2"/>
  <c r="CF735" i="2"/>
  <c r="CG735" i="2"/>
  <c r="CH735" i="2"/>
  <c r="CI735" i="2"/>
  <c r="CJ735" i="2"/>
  <c r="CK735" i="2"/>
  <c r="CL735" i="2"/>
  <c r="CM735" i="2"/>
  <c r="CN735" i="2"/>
  <c r="CO735" i="2"/>
  <c r="CP735" i="2"/>
  <c r="A736" i="2"/>
  <c r="B736" i="2"/>
  <c r="C736" i="2"/>
  <c r="D736" i="2"/>
  <c r="E736" i="2"/>
  <c r="F736" i="2"/>
  <c r="G736" i="2"/>
  <c r="H736" i="2"/>
  <c r="I736" i="2"/>
  <c r="J736" i="2"/>
  <c r="K736" i="2"/>
  <c r="L736" i="2"/>
  <c r="M736" i="2"/>
  <c r="N736" i="2"/>
  <c r="O736" i="2"/>
  <c r="Q736" i="2"/>
  <c r="R736" i="2"/>
  <c r="S736" i="2"/>
  <c r="T736" i="2"/>
  <c r="U736" i="2"/>
  <c r="W736" i="2"/>
  <c r="X736" i="2"/>
  <c r="Y736" i="2"/>
  <c r="AA736" i="2"/>
  <c r="AB736" i="2"/>
  <c r="AC736" i="2"/>
  <c r="AD736" i="2"/>
  <c r="AE736" i="2"/>
  <c r="AF736" i="2"/>
  <c r="AG736" i="2"/>
  <c r="AH736" i="2"/>
  <c r="AI736" i="2"/>
  <c r="AJ736" i="2"/>
  <c r="AK736" i="2"/>
  <c r="AL736" i="2"/>
  <c r="AM736" i="2"/>
  <c r="AN736" i="2"/>
  <c r="AO736" i="2"/>
  <c r="AP736" i="2"/>
  <c r="AQ736" i="2"/>
  <c r="AR736" i="2"/>
  <c r="AS736" i="2"/>
  <c r="AT736" i="2"/>
  <c r="AU736" i="2"/>
  <c r="AV736" i="2"/>
  <c r="AX736" i="2"/>
  <c r="AY736" i="2"/>
  <c r="AZ736" i="2"/>
  <c r="BA736" i="2"/>
  <c r="BB736" i="2"/>
  <c r="BC736" i="2"/>
  <c r="BD736" i="2"/>
  <c r="BE736" i="2"/>
  <c r="BF736" i="2"/>
  <c r="BG736" i="2"/>
  <c r="BH736" i="2"/>
  <c r="BI736" i="2"/>
  <c r="BJ736" i="2"/>
  <c r="BK736" i="2"/>
  <c r="BL736" i="2"/>
  <c r="BM736" i="2"/>
  <c r="BN736" i="2"/>
  <c r="BO736" i="2"/>
  <c r="BP736" i="2"/>
  <c r="BQ736" i="2"/>
  <c r="BR736" i="2"/>
  <c r="BS736" i="2"/>
  <c r="BT736" i="2"/>
  <c r="BU736" i="2"/>
  <c r="BV736" i="2"/>
  <c r="BW736" i="2"/>
  <c r="BX736" i="2"/>
  <c r="BY736" i="2"/>
  <c r="BZ736" i="2"/>
  <c r="CA736" i="2"/>
  <c r="CB736" i="2"/>
  <c r="CC736" i="2"/>
  <c r="CD736" i="2"/>
  <c r="CE736" i="2"/>
  <c r="CF736" i="2"/>
  <c r="CG736" i="2"/>
  <c r="CH736" i="2"/>
  <c r="CI736" i="2"/>
  <c r="CJ736" i="2"/>
  <c r="CK736" i="2"/>
  <c r="CL736" i="2"/>
  <c r="CM736" i="2"/>
  <c r="CN736" i="2"/>
  <c r="CO736" i="2"/>
  <c r="CP736" i="2"/>
  <c r="A737" i="2"/>
  <c r="B737" i="2"/>
  <c r="C737" i="2"/>
  <c r="D737" i="2"/>
  <c r="E737" i="2"/>
  <c r="F737" i="2"/>
  <c r="G737" i="2"/>
  <c r="H737" i="2"/>
  <c r="I737" i="2"/>
  <c r="J737" i="2"/>
  <c r="K737" i="2"/>
  <c r="L737" i="2"/>
  <c r="M737" i="2"/>
  <c r="N737" i="2"/>
  <c r="O737" i="2"/>
  <c r="Q737" i="2"/>
  <c r="R737" i="2"/>
  <c r="S737" i="2"/>
  <c r="T737" i="2"/>
  <c r="U737" i="2"/>
  <c r="W737" i="2"/>
  <c r="X737" i="2"/>
  <c r="Y737" i="2"/>
  <c r="AA737" i="2"/>
  <c r="AB737" i="2"/>
  <c r="AC737" i="2"/>
  <c r="AD737" i="2"/>
  <c r="AE737" i="2"/>
  <c r="AF737" i="2"/>
  <c r="AG737" i="2"/>
  <c r="AH737" i="2"/>
  <c r="AI737" i="2"/>
  <c r="AJ737" i="2"/>
  <c r="AK737" i="2"/>
  <c r="AL737" i="2"/>
  <c r="AM737" i="2"/>
  <c r="AN737" i="2"/>
  <c r="AO737" i="2"/>
  <c r="AP737" i="2"/>
  <c r="AQ737" i="2"/>
  <c r="AR737" i="2"/>
  <c r="AS737" i="2"/>
  <c r="AT737" i="2"/>
  <c r="AU737" i="2"/>
  <c r="AV737" i="2"/>
  <c r="AX737" i="2"/>
  <c r="AY737" i="2"/>
  <c r="AZ737" i="2"/>
  <c r="BA737" i="2"/>
  <c r="BB737" i="2"/>
  <c r="BC737" i="2"/>
  <c r="BD737" i="2"/>
  <c r="BE737" i="2"/>
  <c r="BF737" i="2"/>
  <c r="BG737" i="2"/>
  <c r="BH737" i="2"/>
  <c r="BI737" i="2"/>
  <c r="BJ737" i="2"/>
  <c r="BK737" i="2"/>
  <c r="BL737" i="2"/>
  <c r="BM737" i="2"/>
  <c r="BN737" i="2"/>
  <c r="BO737" i="2"/>
  <c r="BP737" i="2"/>
  <c r="BQ737" i="2"/>
  <c r="BR737" i="2"/>
  <c r="BS737" i="2"/>
  <c r="BT737" i="2"/>
  <c r="BU737" i="2"/>
  <c r="BV737" i="2"/>
  <c r="BW737" i="2"/>
  <c r="BX737" i="2"/>
  <c r="BY737" i="2"/>
  <c r="BZ737" i="2"/>
  <c r="CA737" i="2"/>
  <c r="CB737" i="2"/>
  <c r="CC737" i="2"/>
  <c r="CD737" i="2"/>
  <c r="CE737" i="2"/>
  <c r="CF737" i="2"/>
  <c r="CG737" i="2"/>
  <c r="CH737" i="2"/>
  <c r="CI737" i="2"/>
  <c r="CJ737" i="2"/>
  <c r="CK737" i="2"/>
  <c r="CL737" i="2"/>
  <c r="CM737" i="2"/>
  <c r="CN737" i="2"/>
  <c r="CO737" i="2"/>
  <c r="CP737" i="2"/>
  <c r="A738" i="2"/>
  <c r="B738" i="2"/>
  <c r="C738" i="2"/>
  <c r="D738" i="2"/>
  <c r="E738" i="2"/>
  <c r="F738" i="2"/>
  <c r="G738" i="2"/>
  <c r="H738" i="2"/>
  <c r="I738" i="2"/>
  <c r="J738" i="2"/>
  <c r="K738" i="2"/>
  <c r="L738" i="2"/>
  <c r="M738" i="2"/>
  <c r="N738" i="2"/>
  <c r="O738" i="2"/>
  <c r="Q738" i="2"/>
  <c r="R738" i="2"/>
  <c r="S738" i="2"/>
  <c r="T738" i="2"/>
  <c r="U738" i="2"/>
  <c r="W738" i="2"/>
  <c r="X738" i="2"/>
  <c r="Y738" i="2"/>
  <c r="AA738" i="2"/>
  <c r="AB738" i="2"/>
  <c r="AC738" i="2"/>
  <c r="AD738" i="2"/>
  <c r="AE738" i="2"/>
  <c r="AF738" i="2"/>
  <c r="AG738" i="2"/>
  <c r="AH738" i="2"/>
  <c r="AI738" i="2"/>
  <c r="AJ738" i="2"/>
  <c r="AK738" i="2"/>
  <c r="AL738" i="2"/>
  <c r="AM738" i="2"/>
  <c r="AN738" i="2"/>
  <c r="AO738" i="2"/>
  <c r="AP738" i="2"/>
  <c r="AQ738" i="2"/>
  <c r="AR738" i="2"/>
  <c r="AS738" i="2"/>
  <c r="AT738" i="2"/>
  <c r="AU738" i="2"/>
  <c r="AV738" i="2"/>
  <c r="AX738" i="2"/>
  <c r="AY738" i="2"/>
  <c r="AZ738" i="2"/>
  <c r="BA738" i="2"/>
  <c r="BB738" i="2"/>
  <c r="BC738" i="2"/>
  <c r="BD738" i="2"/>
  <c r="BE738" i="2"/>
  <c r="BF738" i="2"/>
  <c r="BG738" i="2"/>
  <c r="BH738" i="2"/>
  <c r="BI738" i="2"/>
  <c r="BJ738" i="2"/>
  <c r="BK738" i="2"/>
  <c r="BL738" i="2"/>
  <c r="BM738" i="2"/>
  <c r="BN738" i="2"/>
  <c r="BO738" i="2"/>
  <c r="BP738" i="2"/>
  <c r="BQ738" i="2"/>
  <c r="BR738" i="2"/>
  <c r="BS738" i="2"/>
  <c r="BT738" i="2"/>
  <c r="BU738" i="2"/>
  <c r="BV738" i="2"/>
  <c r="BW738" i="2"/>
  <c r="BX738" i="2"/>
  <c r="BY738" i="2"/>
  <c r="BZ738" i="2"/>
  <c r="CA738" i="2"/>
  <c r="CB738" i="2"/>
  <c r="CC738" i="2"/>
  <c r="CD738" i="2"/>
  <c r="CE738" i="2"/>
  <c r="CF738" i="2"/>
  <c r="CG738" i="2"/>
  <c r="CH738" i="2"/>
  <c r="CI738" i="2"/>
  <c r="CJ738" i="2"/>
  <c r="CK738" i="2"/>
  <c r="CL738" i="2"/>
  <c r="CM738" i="2"/>
  <c r="CN738" i="2"/>
  <c r="CO738" i="2"/>
  <c r="CP738" i="2"/>
  <c r="A739" i="2"/>
  <c r="B739" i="2"/>
  <c r="C739" i="2"/>
  <c r="D739" i="2"/>
  <c r="E739" i="2"/>
  <c r="F739" i="2"/>
  <c r="G739" i="2"/>
  <c r="H739" i="2"/>
  <c r="I739" i="2"/>
  <c r="J739" i="2"/>
  <c r="K739" i="2"/>
  <c r="L739" i="2"/>
  <c r="M739" i="2"/>
  <c r="N739" i="2"/>
  <c r="O739" i="2"/>
  <c r="Q739" i="2"/>
  <c r="R739" i="2"/>
  <c r="S739" i="2"/>
  <c r="T739" i="2"/>
  <c r="U739" i="2"/>
  <c r="W739" i="2"/>
  <c r="X739" i="2"/>
  <c r="Y739" i="2"/>
  <c r="AA739" i="2"/>
  <c r="AB739" i="2"/>
  <c r="AC739" i="2"/>
  <c r="AD739" i="2"/>
  <c r="AE739" i="2"/>
  <c r="AF739" i="2"/>
  <c r="AG739" i="2"/>
  <c r="AH739" i="2"/>
  <c r="AI739" i="2"/>
  <c r="AJ739" i="2"/>
  <c r="AK739" i="2"/>
  <c r="AL739" i="2"/>
  <c r="AM739" i="2"/>
  <c r="AN739" i="2"/>
  <c r="AO739" i="2"/>
  <c r="AP739" i="2"/>
  <c r="AQ739" i="2"/>
  <c r="AR739" i="2"/>
  <c r="AS739" i="2"/>
  <c r="AT739" i="2"/>
  <c r="AU739" i="2"/>
  <c r="AV739" i="2"/>
  <c r="AX739" i="2"/>
  <c r="AY739" i="2"/>
  <c r="AZ739" i="2"/>
  <c r="BA739" i="2"/>
  <c r="BB739" i="2"/>
  <c r="BC739" i="2"/>
  <c r="BD739" i="2"/>
  <c r="BE739" i="2"/>
  <c r="BF739" i="2"/>
  <c r="BG739" i="2"/>
  <c r="BH739" i="2"/>
  <c r="BI739" i="2"/>
  <c r="BJ739" i="2"/>
  <c r="BK739" i="2"/>
  <c r="BL739" i="2"/>
  <c r="BM739" i="2"/>
  <c r="BN739" i="2"/>
  <c r="BO739" i="2"/>
  <c r="BP739" i="2"/>
  <c r="BQ739" i="2"/>
  <c r="BR739" i="2"/>
  <c r="BS739" i="2"/>
  <c r="BT739" i="2"/>
  <c r="BU739" i="2"/>
  <c r="BV739" i="2"/>
  <c r="BW739" i="2"/>
  <c r="BX739" i="2"/>
  <c r="BY739" i="2"/>
  <c r="BZ739" i="2"/>
  <c r="CA739" i="2"/>
  <c r="CB739" i="2"/>
  <c r="CC739" i="2"/>
  <c r="CD739" i="2"/>
  <c r="CE739" i="2"/>
  <c r="CF739" i="2"/>
  <c r="CG739" i="2"/>
  <c r="CH739" i="2"/>
  <c r="CI739" i="2"/>
  <c r="CJ739" i="2"/>
  <c r="CK739" i="2"/>
  <c r="CL739" i="2"/>
  <c r="CM739" i="2"/>
  <c r="CN739" i="2"/>
  <c r="CO739" i="2"/>
  <c r="CP739" i="2"/>
  <c r="A740" i="2"/>
  <c r="B740" i="2"/>
  <c r="C740" i="2"/>
  <c r="D740" i="2"/>
  <c r="E740" i="2"/>
  <c r="F740" i="2"/>
  <c r="G740" i="2"/>
  <c r="H740" i="2"/>
  <c r="I740" i="2"/>
  <c r="J740" i="2"/>
  <c r="K740" i="2"/>
  <c r="L740" i="2"/>
  <c r="M740" i="2"/>
  <c r="N740" i="2"/>
  <c r="O740" i="2"/>
  <c r="Q740" i="2"/>
  <c r="R740" i="2"/>
  <c r="S740" i="2"/>
  <c r="T740" i="2"/>
  <c r="U740" i="2"/>
  <c r="W740" i="2"/>
  <c r="X740" i="2"/>
  <c r="Y740" i="2"/>
  <c r="AA740" i="2"/>
  <c r="AB740" i="2"/>
  <c r="AC740" i="2"/>
  <c r="AD740" i="2"/>
  <c r="AE740" i="2"/>
  <c r="AF740" i="2"/>
  <c r="AG740" i="2"/>
  <c r="AH740" i="2"/>
  <c r="AI740" i="2"/>
  <c r="AJ740" i="2"/>
  <c r="AK740" i="2"/>
  <c r="AL740" i="2"/>
  <c r="AM740" i="2"/>
  <c r="AN740" i="2"/>
  <c r="AO740" i="2"/>
  <c r="AP740" i="2"/>
  <c r="AQ740" i="2"/>
  <c r="AR740" i="2"/>
  <c r="AS740" i="2"/>
  <c r="AT740" i="2"/>
  <c r="AU740" i="2"/>
  <c r="AV740" i="2"/>
  <c r="AX740" i="2"/>
  <c r="AY740" i="2"/>
  <c r="AZ740" i="2"/>
  <c r="BA740" i="2"/>
  <c r="BB740" i="2"/>
  <c r="BC740" i="2"/>
  <c r="BD740" i="2"/>
  <c r="BE740" i="2"/>
  <c r="BF740" i="2"/>
  <c r="BG740" i="2"/>
  <c r="BH740" i="2"/>
  <c r="BI740" i="2"/>
  <c r="BJ740" i="2"/>
  <c r="BK740" i="2"/>
  <c r="BL740" i="2"/>
  <c r="BM740" i="2"/>
  <c r="BN740" i="2"/>
  <c r="BO740" i="2"/>
  <c r="BP740" i="2"/>
  <c r="BQ740" i="2"/>
  <c r="BR740" i="2"/>
  <c r="BS740" i="2"/>
  <c r="BT740" i="2"/>
  <c r="BU740" i="2"/>
  <c r="BV740" i="2"/>
  <c r="BW740" i="2"/>
  <c r="BX740" i="2"/>
  <c r="BY740" i="2"/>
  <c r="BZ740" i="2"/>
  <c r="CA740" i="2"/>
  <c r="CB740" i="2"/>
  <c r="CC740" i="2"/>
  <c r="CD740" i="2"/>
  <c r="CE740" i="2"/>
  <c r="CF740" i="2"/>
  <c r="CG740" i="2"/>
  <c r="CH740" i="2"/>
  <c r="CI740" i="2"/>
  <c r="CJ740" i="2"/>
  <c r="CK740" i="2"/>
  <c r="CL740" i="2"/>
  <c r="CM740" i="2"/>
  <c r="CN740" i="2"/>
  <c r="CO740" i="2"/>
  <c r="CP740" i="2"/>
  <c r="A741" i="2"/>
  <c r="B741" i="2"/>
  <c r="C741" i="2"/>
  <c r="D741" i="2"/>
  <c r="E741" i="2"/>
  <c r="F741" i="2"/>
  <c r="G741" i="2"/>
  <c r="H741" i="2"/>
  <c r="I741" i="2"/>
  <c r="J741" i="2"/>
  <c r="K741" i="2"/>
  <c r="L741" i="2"/>
  <c r="M741" i="2"/>
  <c r="N741" i="2"/>
  <c r="O741" i="2"/>
  <c r="Q741" i="2"/>
  <c r="R741" i="2"/>
  <c r="S741" i="2"/>
  <c r="T741" i="2"/>
  <c r="U741" i="2"/>
  <c r="W741" i="2"/>
  <c r="X741" i="2"/>
  <c r="Y741" i="2"/>
  <c r="AA741" i="2"/>
  <c r="AB741" i="2"/>
  <c r="AC741" i="2"/>
  <c r="AD741" i="2"/>
  <c r="AE741" i="2"/>
  <c r="AF741" i="2"/>
  <c r="AG741" i="2"/>
  <c r="AH741" i="2"/>
  <c r="AI741" i="2"/>
  <c r="AJ741" i="2"/>
  <c r="AK741" i="2"/>
  <c r="AL741" i="2"/>
  <c r="AM741" i="2"/>
  <c r="AN741" i="2"/>
  <c r="AO741" i="2"/>
  <c r="AP741" i="2"/>
  <c r="AQ741" i="2"/>
  <c r="AR741" i="2"/>
  <c r="AS741" i="2"/>
  <c r="AT741" i="2"/>
  <c r="AU741" i="2"/>
  <c r="AV741" i="2"/>
  <c r="AX741" i="2"/>
  <c r="AY741" i="2"/>
  <c r="AZ741" i="2"/>
  <c r="BA741" i="2"/>
  <c r="BB741" i="2"/>
  <c r="BC741" i="2"/>
  <c r="BD741" i="2"/>
  <c r="BE741" i="2"/>
  <c r="BF741" i="2"/>
  <c r="BG741" i="2"/>
  <c r="BH741" i="2"/>
  <c r="BI741" i="2"/>
  <c r="BJ741" i="2"/>
  <c r="BK741" i="2"/>
  <c r="BL741" i="2"/>
  <c r="BM741" i="2"/>
  <c r="BN741" i="2"/>
  <c r="BO741" i="2"/>
  <c r="BP741" i="2"/>
  <c r="BQ741" i="2"/>
  <c r="BR741" i="2"/>
  <c r="BS741" i="2"/>
  <c r="BT741" i="2"/>
  <c r="BU741" i="2"/>
  <c r="BV741" i="2"/>
  <c r="BW741" i="2"/>
  <c r="BX741" i="2"/>
  <c r="BY741" i="2"/>
  <c r="BZ741" i="2"/>
  <c r="CA741" i="2"/>
  <c r="CB741" i="2"/>
  <c r="CC741" i="2"/>
  <c r="CD741" i="2"/>
  <c r="CE741" i="2"/>
  <c r="CF741" i="2"/>
  <c r="CG741" i="2"/>
  <c r="CH741" i="2"/>
  <c r="CI741" i="2"/>
  <c r="CJ741" i="2"/>
  <c r="CK741" i="2"/>
  <c r="CL741" i="2"/>
  <c r="CM741" i="2"/>
  <c r="CN741" i="2"/>
  <c r="CO741" i="2"/>
  <c r="CP741" i="2"/>
  <c r="A742" i="2"/>
  <c r="B742" i="2"/>
  <c r="C742" i="2"/>
  <c r="D742" i="2"/>
  <c r="E742" i="2"/>
  <c r="F742" i="2"/>
  <c r="G742" i="2"/>
  <c r="H742" i="2"/>
  <c r="I742" i="2"/>
  <c r="J742" i="2"/>
  <c r="K742" i="2"/>
  <c r="L742" i="2"/>
  <c r="M742" i="2"/>
  <c r="N742" i="2"/>
  <c r="O742" i="2"/>
  <c r="Q742" i="2"/>
  <c r="R742" i="2"/>
  <c r="S742" i="2"/>
  <c r="T742" i="2"/>
  <c r="U742" i="2"/>
  <c r="W742" i="2"/>
  <c r="X742" i="2"/>
  <c r="Y742" i="2"/>
  <c r="AA742" i="2"/>
  <c r="AB742" i="2"/>
  <c r="AC742" i="2"/>
  <c r="AD742" i="2"/>
  <c r="AE742" i="2"/>
  <c r="AF742" i="2"/>
  <c r="AG742" i="2"/>
  <c r="AH742" i="2"/>
  <c r="AI742" i="2"/>
  <c r="AJ742" i="2"/>
  <c r="AK742" i="2"/>
  <c r="AL742" i="2"/>
  <c r="AM742" i="2"/>
  <c r="AN742" i="2"/>
  <c r="AO742" i="2"/>
  <c r="AP742" i="2"/>
  <c r="AQ742" i="2"/>
  <c r="AR742" i="2"/>
  <c r="AS742" i="2"/>
  <c r="AT742" i="2"/>
  <c r="AU742" i="2"/>
  <c r="AV742" i="2"/>
  <c r="AX742" i="2"/>
  <c r="AY742" i="2"/>
  <c r="AZ742" i="2"/>
  <c r="BA742" i="2"/>
  <c r="BB742" i="2"/>
  <c r="BC742" i="2"/>
  <c r="BD742" i="2"/>
  <c r="BE742" i="2"/>
  <c r="BF742" i="2"/>
  <c r="BG742" i="2"/>
  <c r="BH742" i="2"/>
  <c r="BI742" i="2"/>
  <c r="BJ742" i="2"/>
  <c r="BK742" i="2"/>
  <c r="BL742" i="2"/>
  <c r="BM742" i="2"/>
  <c r="BN742" i="2"/>
  <c r="BO742" i="2"/>
  <c r="BP742" i="2"/>
  <c r="BQ742" i="2"/>
  <c r="BR742" i="2"/>
  <c r="BS742" i="2"/>
  <c r="BT742" i="2"/>
  <c r="BU742" i="2"/>
  <c r="BV742" i="2"/>
  <c r="BW742" i="2"/>
  <c r="BX742" i="2"/>
  <c r="BY742" i="2"/>
  <c r="BZ742" i="2"/>
  <c r="CA742" i="2"/>
  <c r="CB742" i="2"/>
  <c r="CC742" i="2"/>
  <c r="CD742" i="2"/>
  <c r="CE742" i="2"/>
  <c r="CF742" i="2"/>
  <c r="CG742" i="2"/>
  <c r="CH742" i="2"/>
  <c r="CI742" i="2"/>
  <c r="CJ742" i="2"/>
  <c r="CK742" i="2"/>
  <c r="CL742" i="2"/>
  <c r="CM742" i="2"/>
  <c r="CN742" i="2"/>
  <c r="CO742" i="2"/>
  <c r="CP742" i="2"/>
  <c r="A743" i="2"/>
  <c r="B743" i="2"/>
  <c r="C743" i="2"/>
  <c r="D743" i="2"/>
  <c r="E743" i="2"/>
  <c r="F743" i="2"/>
  <c r="G743" i="2"/>
  <c r="H743" i="2"/>
  <c r="I743" i="2"/>
  <c r="J743" i="2"/>
  <c r="K743" i="2"/>
  <c r="L743" i="2"/>
  <c r="M743" i="2"/>
  <c r="N743" i="2"/>
  <c r="O743" i="2"/>
  <c r="Q743" i="2"/>
  <c r="R743" i="2"/>
  <c r="S743" i="2"/>
  <c r="T743" i="2"/>
  <c r="U743" i="2"/>
  <c r="W743" i="2"/>
  <c r="X743" i="2"/>
  <c r="Y743" i="2"/>
  <c r="AA743" i="2"/>
  <c r="AB743" i="2"/>
  <c r="AC743" i="2"/>
  <c r="AD743" i="2"/>
  <c r="AE743" i="2"/>
  <c r="AF743" i="2"/>
  <c r="AG743" i="2"/>
  <c r="AH743" i="2"/>
  <c r="AI743" i="2"/>
  <c r="AJ743" i="2"/>
  <c r="AK743" i="2"/>
  <c r="AL743" i="2"/>
  <c r="AM743" i="2"/>
  <c r="AN743" i="2"/>
  <c r="AO743" i="2"/>
  <c r="AP743" i="2"/>
  <c r="AQ743" i="2"/>
  <c r="AR743" i="2"/>
  <c r="AS743" i="2"/>
  <c r="AT743" i="2"/>
  <c r="AU743" i="2"/>
  <c r="AV743" i="2"/>
  <c r="AX743" i="2"/>
  <c r="AY743" i="2"/>
  <c r="AZ743" i="2"/>
  <c r="BA743" i="2"/>
  <c r="BB743" i="2"/>
  <c r="BC743" i="2"/>
  <c r="BD743" i="2"/>
  <c r="BE743" i="2"/>
  <c r="BF743" i="2"/>
  <c r="BG743" i="2"/>
  <c r="BH743" i="2"/>
  <c r="BI743" i="2"/>
  <c r="BJ743" i="2"/>
  <c r="BK743" i="2"/>
  <c r="BL743" i="2"/>
  <c r="BM743" i="2"/>
  <c r="BN743" i="2"/>
  <c r="BO743" i="2"/>
  <c r="BP743" i="2"/>
  <c r="BQ743" i="2"/>
  <c r="BR743" i="2"/>
  <c r="BS743" i="2"/>
  <c r="BT743" i="2"/>
  <c r="BU743" i="2"/>
  <c r="BV743" i="2"/>
  <c r="BW743" i="2"/>
  <c r="BX743" i="2"/>
  <c r="BY743" i="2"/>
  <c r="BZ743" i="2"/>
  <c r="CA743" i="2"/>
  <c r="CB743" i="2"/>
  <c r="CC743" i="2"/>
  <c r="CD743" i="2"/>
  <c r="CE743" i="2"/>
  <c r="CF743" i="2"/>
  <c r="CG743" i="2"/>
  <c r="CH743" i="2"/>
  <c r="CI743" i="2"/>
  <c r="CJ743" i="2"/>
  <c r="CK743" i="2"/>
  <c r="CL743" i="2"/>
  <c r="CM743" i="2"/>
  <c r="CN743" i="2"/>
  <c r="CO743" i="2"/>
  <c r="CP743" i="2"/>
  <c r="A744" i="2"/>
  <c r="B744" i="2"/>
  <c r="C744" i="2"/>
  <c r="D744" i="2"/>
  <c r="E744" i="2"/>
  <c r="F744" i="2"/>
  <c r="G744" i="2"/>
  <c r="H744" i="2"/>
  <c r="I744" i="2"/>
  <c r="J744" i="2"/>
  <c r="K744" i="2"/>
  <c r="L744" i="2"/>
  <c r="M744" i="2"/>
  <c r="N744" i="2"/>
  <c r="O744" i="2"/>
  <c r="Q744" i="2"/>
  <c r="R744" i="2"/>
  <c r="S744" i="2"/>
  <c r="T744" i="2"/>
  <c r="U744" i="2"/>
  <c r="W744" i="2"/>
  <c r="X744" i="2"/>
  <c r="Y744" i="2"/>
  <c r="AA744" i="2"/>
  <c r="AB744" i="2"/>
  <c r="AC744" i="2"/>
  <c r="AD744" i="2"/>
  <c r="AE744" i="2"/>
  <c r="AF744" i="2"/>
  <c r="AG744" i="2"/>
  <c r="AH744" i="2"/>
  <c r="AI744" i="2"/>
  <c r="AJ744" i="2"/>
  <c r="AK744" i="2"/>
  <c r="AL744" i="2"/>
  <c r="AM744" i="2"/>
  <c r="AN744" i="2"/>
  <c r="AO744" i="2"/>
  <c r="AP744" i="2"/>
  <c r="AQ744" i="2"/>
  <c r="AR744" i="2"/>
  <c r="AS744" i="2"/>
  <c r="AT744" i="2"/>
  <c r="AU744" i="2"/>
  <c r="AV744" i="2"/>
  <c r="AX744" i="2"/>
  <c r="AY744" i="2"/>
  <c r="AZ744" i="2"/>
  <c r="BA744" i="2"/>
  <c r="BB744" i="2"/>
  <c r="BC744" i="2"/>
  <c r="BD744" i="2"/>
  <c r="BE744" i="2"/>
  <c r="BF744" i="2"/>
  <c r="BG744" i="2"/>
  <c r="BH744" i="2"/>
  <c r="BI744" i="2"/>
  <c r="BJ744" i="2"/>
  <c r="BK744" i="2"/>
  <c r="BL744" i="2"/>
  <c r="BM744" i="2"/>
  <c r="BN744" i="2"/>
  <c r="BO744" i="2"/>
  <c r="BP744" i="2"/>
  <c r="BQ744" i="2"/>
  <c r="BR744" i="2"/>
  <c r="BS744" i="2"/>
  <c r="BT744" i="2"/>
  <c r="BU744" i="2"/>
  <c r="BV744" i="2"/>
  <c r="BW744" i="2"/>
  <c r="BX744" i="2"/>
  <c r="BY744" i="2"/>
  <c r="BZ744" i="2"/>
  <c r="CA744" i="2"/>
  <c r="CB744" i="2"/>
  <c r="CC744" i="2"/>
  <c r="CD744" i="2"/>
  <c r="CE744" i="2"/>
  <c r="CF744" i="2"/>
  <c r="CG744" i="2"/>
  <c r="CH744" i="2"/>
  <c r="CI744" i="2"/>
  <c r="CJ744" i="2"/>
  <c r="CK744" i="2"/>
  <c r="CL744" i="2"/>
  <c r="CM744" i="2"/>
  <c r="CN744" i="2"/>
  <c r="CO744" i="2"/>
  <c r="CP744" i="2"/>
  <c r="A745" i="2"/>
  <c r="B745" i="2"/>
  <c r="C745" i="2"/>
  <c r="D745" i="2"/>
  <c r="E745" i="2"/>
  <c r="F745" i="2"/>
  <c r="G745" i="2"/>
  <c r="H745" i="2"/>
  <c r="I745" i="2"/>
  <c r="J745" i="2"/>
  <c r="K745" i="2"/>
  <c r="L745" i="2"/>
  <c r="M745" i="2"/>
  <c r="N745" i="2"/>
  <c r="O745" i="2"/>
  <c r="Q745" i="2"/>
  <c r="R745" i="2"/>
  <c r="S745" i="2"/>
  <c r="T745" i="2"/>
  <c r="U745" i="2"/>
  <c r="W745" i="2"/>
  <c r="X745" i="2"/>
  <c r="Y745" i="2"/>
  <c r="AA745" i="2"/>
  <c r="AB745" i="2"/>
  <c r="AC745" i="2"/>
  <c r="AD745" i="2"/>
  <c r="AE745" i="2"/>
  <c r="AF745" i="2"/>
  <c r="AG745" i="2"/>
  <c r="AH745" i="2"/>
  <c r="AI745" i="2"/>
  <c r="AJ745" i="2"/>
  <c r="AK745" i="2"/>
  <c r="AL745" i="2"/>
  <c r="AM745" i="2"/>
  <c r="AN745" i="2"/>
  <c r="AO745" i="2"/>
  <c r="AP745" i="2"/>
  <c r="AQ745" i="2"/>
  <c r="AR745" i="2"/>
  <c r="AS745" i="2"/>
  <c r="AT745" i="2"/>
  <c r="AU745" i="2"/>
  <c r="AV745" i="2"/>
  <c r="AX745" i="2"/>
  <c r="AY745" i="2"/>
  <c r="AZ745" i="2"/>
  <c r="BA745" i="2"/>
  <c r="BB745" i="2"/>
  <c r="BC745" i="2"/>
  <c r="BD745" i="2"/>
  <c r="BE745" i="2"/>
  <c r="BF745" i="2"/>
  <c r="BG745" i="2"/>
  <c r="BH745" i="2"/>
  <c r="BI745" i="2"/>
  <c r="BJ745" i="2"/>
  <c r="BK745" i="2"/>
  <c r="BL745" i="2"/>
  <c r="BM745" i="2"/>
  <c r="BN745" i="2"/>
  <c r="BO745" i="2"/>
  <c r="BP745" i="2"/>
  <c r="BQ745" i="2"/>
  <c r="BR745" i="2"/>
  <c r="BS745" i="2"/>
  <c r="BT745" i="2"/>
  <c r="BU745" i="2"/>
  <c r="BV745" i="2"/>
  <c r="BW745" i="2"/>
  <c r="BX745" i="2"/>
  <c r="BY745" i="2"/>
  <c r="BZ745" i="2"/>
  <c r="CA745" i="2"/>
  <c r="CB745" i="2"/>
  <c r="CC745" i="2"/>
  <c r="CD745" i="2"/>
  <c r="CE745" i="2"/>
  <c r="CF745" i="2"/>
  <c r="CG745" i="2"/>
  <c r="CH745" i="2"/>
  <c r="CI745" i="2"/>
  <c r="CJ745" i="2"/>
  <c r="CK745" i="2"/>
  <c r="CL745" i="2"/>
  <c r="CM745" i="2"/>
  <c r="CN745" i="2"/>
  <c r="CO745" i="2"/>
  <c r="CP745" i="2"/>
  <c r="A746" i="2"/>
  <c r="B746" i="2"/>
  <c r="C746" i="2"/>
  <c r="D746" i="2"/>
  <c r="E746" i="2"/>
  <c r="F746" i="2"/>
  <c r="G746" i="2"/>
  <c r="H746" i="2"/>
  <c r="I746" i="2"/>
  <c r="J746" i="2"/>
  <c r="K746" i="2"/>
  <c r="L746" i="2"/>
  <c r="M746" i="2"/>
  <c r="N746" i="2"/>
  <c r="O746" i="2"/>
  <c r="Q746" i="2"/>
  <c r="R746" i="2"/>
  <c r="S746" i="2"/>
  <c r="T746" i="2"/>
  <c r="U746" i="2"/>
  <c r="W746" i="2"/>
  <c r="X746" i="2"/>
  <c r="Y746" i="2"/>
  <c r="AA746" i="2"/>
  <c r="AB746" i="2"/>
  <c r="AC746" i="2"/>
  <c r="AD746" i="2"/>
  <c r="AE746" i="2"/>
  <c r="AF746" i="2"/>
  <c r="AG746" i="2"/>
  <c r="AH746" i="2"/>
  <c r="AI746" i="2"/>
  <c r="AJ746" i="2"/>
  <c r="AK746" i="2"/>
  <c r="AL746" i="2"/>
  <c r="AM746" i="2"/>
  <c r="AN746" i="2"/>
  <c r="AO746" i="2"/>
  <c r="AP746" i="2"/>
  <c r="AQ746" i="2"/>
  <c r="AR746" i="2"/>
  <c r="AS746" i="2"/>
  <c r="AT746" i="2"/>
  <c r="AU746" i="2"/>
  <c r="AV746" i="2"/>
  <c r="AX746" i="2"/>
  <c r="AY746" i="2"/>
  <c r="AZ746" i="2"/>
  <c r="BA746" i="2"/>
  <c r="BB746" i="2"/>
  <c r="BC746" i="2"/>
  <c r="BD746" i="2"/>
  <c r="BE746" i="2"/>
  <c r="BF746" i="2"/>
  <c r="BG746" i="2"/>
  <c r="BH746" i="2"/>
  <c r="BI746" i="2"/>
  <c r="BJ746" i="2"/>
  <c r="BK746" i="2"/>
  <c r="BL746" i="2"/>
  <c r="BM746" i="2"/>
  <c r="BN746" i="2"/>
  <c r="BO746" i="2"/>
  <c r="BP746" i="2"/>
  <c r="BQ746" i="2"/>
  <c r="BR746" i="2"/>
  <c r="BS746" i="2"/>
  <c r="BT746" i="2"/>
  <c r="BU746" i="2"/>
  <c r="BV746" i="2"/>
  <c r="BW746" i="2"/>
  <c r="BX746" i="2"/>
  <c r="BY746" i="2"/>
  <c r="BZ746" i="2"/>
  <c r="CA746" i="2"/>
  <c r="CB746" i="2"/>
  <c r="CC746" i="2"/>
  <c r="CD746" i="2"/>
  <c r="CE746" i="2"/>
  <c r="CF746" i="2"/>
  <c r="CG746" i="2"/>
  <c r="CH746" i="2"/>
  <c r="CI746" i="2"/>
  <c r="CJ746" i="2"/>
  <c r="CK746" i="2"/>
  <c r="CL746" i="2"/>
  <c r="CM746" i="2"/>
  <c r="CN746" i="2"/>
  <c r="CO746" i="2"/>
  <c r="CP746" i="2"/>
  <c r="A747" i="2"/>
  <c r="B747" i="2"/>
  <c r="C747" i="2"/>
  <c r="D747" i="2"/>
  <c r="E747" i="2"/>
  <c r="F747" i="2"/>
  <c r="G747" i="2"/>
  <c r="H747" i="2"/>
  <c r="I747" i="2"/>
  <c r="J747" i="2"/>
  <c r="K747" i="2"/>
  <c r="L747" i="2"/>
  <c r="M747" i="2"/>
  <c r="N747" i="2"/>
  <c r="O747" i="2"/>
  <c r="Q747" i="2"/>
  <c r="R747" i="2"/>
  <c r="S747" i="2"/>
  <c r="T747" i="2"/>
  <c r="U747" i="2"/>
  <c r="W747" i="2"/>
  <c r="X747" i="2"/>
  <c r="Y747" i="2"/>
  <c r="AA747" i="2"/>
  <c r="AB747" i="2"/>
  <c r="AC747" i="2"/>
  <c r="AD747" i="2"/>
  <c r="AE747" i="2"/>
  <c r="AF747" i="2"/>
  <c r="AG747" i="2"/>
  <c r="AH747" i="2"/>
  <c r="AI747" i="2"/>
  <c r="AJ747" i="2"/>
  <c r="AK747" i="2"/>
  <c r="AL747" i="2"/>
  <c r="AM747" i="2"/>
  <c r="AN747" i="2"/>
  <c r="AO747" i="2"/>
  <c r="AP747" i="2"/>
  <c r="AQ747" i="2"/>
  <c r="AR747" i="2"/>
  <c r="AS747" i="2"/>
  <c r="AT747" i="2"/>
  <c r="AU747" i="2"/>
  <c r="AV747" i="2"/>
  <c r="AX747" i="2"/>
  <c r="AY747" i="2"/>
  <c r="AZ747" i="2"/>
  <c r="BA747" i="2"/>
  <c r="BB747" i="2"/>
  <c r="BC747" i="2"/>
  <c r="BD747" i="2"/>
  <c r="BE747" i="2"/>
  <c r="BF747" i="2"/>
  <c r="BG747" i="2"/>
  <c r="BH747" i="2"/>
  <c r="BI747" i="2"/>
  <c r="BJ747" i="2"/>
  <c r="BK747" i="2"/>
  <c r="BL747" i="2"/>
  <c r="BM747" i="2"/>
  <c r="BN747" i="2"/>
  <c r="BO747" i="2"/>
  <c r="BP747" i="2"/>
  <c r="BQ747" i="2"/>
  <c r="BR747" i="2"/>
  <c r="BS747" i="2"/>
  <c r="BT747" i="2"/>
  <c r="BU747" i="2"/>
  <c r="BV747" i="2"/>
  <c r="BW747" i="2"/>
  <c r="BX747" i="2"/>
  <c r="BY747" i="2"/>
  <c r="BZ747" i="2"/>
  <c r="CA747" i="2"/>
  <c r="CB747" i="2"/>
  <c r="CC747" i="2"/>
  <c r="CD747" i="2"/>
  <c r="CE747" i="2"/>
  <c r="CF747" i="2"/>
  <c r="CG747" i="2"/>
  <c r="CH747" i="2"/>
  <c r="CI747" i="2"/>
  <c r="CJ747" i="2"/>
  <c r="CK747" i="2"/>
  <c r="CL747" i="2"/>
  <c r="CM747" i="2"/>
  <c r="CN747" i="2"/>
  <c r="CO747" i="2"/>
  <c r="CP747" i="2"/>
  <c r="A748" i="2"/>
  <c r="B748" i="2"/>
  <c r="C748" i="2"/>
  <c r="D748" i="2"/>
  <c r="E748" i="2"/>
  <c r="F748" i="2"/>
  <c r="G748" i="2"/>
  <c r="H748" i="2"/>
  <c r="I748" i="2"/>
  <c r="J748" i="2"/>
  <c r="K748" i="2"/>
  <c r="L748" i="2"/>
  <c r="M748" i="2"/>
  <c r="N748" i="2"/>
  <c r="O748" i="2"/>
  <c r="Q748" i="2"/>
  <c r="R748" i="2"/>
  <c r="S748" i="2"/>
  <c r="T748" i="2"/>
  <c r="U748" i="2"/>
  <c r="W748" i="2"/>
  <c r="X748" i="2"/>
  <c r="Y748" i="2"/>
  <c r="AA748" i="2"/>
  <c r="AB748" i="2"/>
  <c r="AC748" i="2"/>
  <c r="AD748" i="2"/>
  <c r="AE748" i="2"/>
  <c r="AF748" i="2"/>
  <c r="AG748" i="2"/>
  <c r="AH748" i="2"/>
  <c r="AI748" i="2"/>
  <c r="AJ748" i="2"/>
  <c r="AK748" i="2"/>
  <c r="AL748" i="2"/>
  <c r="AM748" i="2"/>
  <c r="AN748" i="2"/>
  <c r="AO748" i="2"/>
  <c r="AP748" i="2"/>
  <c r="AQ748" i="2"/>
  <c r="AR748" i="2"/>
  <c r="AS748" i="2"/>
  <c r="AT748" i="2"/>
  <c r="AU748" i="2"/>
  <c r="AV748" i="2"/>
  <c r="AX748" i="2"/>
  <c r="AY748" i="2"/>
  <c r="AZ748" i="2"/>
  <c r="BA748" i="2"/>
  <c r="BB748" i="2"/>
  <c r="BC748" i="2"/>
  <c r="BD748" i="2"/>
  <c r="BE748" i="2"/>
  <c r="BF748" i="2"/>
  <c r="BG748" i="2"/>
  <c r="BH748" i="2"/>
  <c r="BI748" i="2"/>
  <c r="BJ748" i="2"/>
  <c r="BK748" i="2"/>
  <c r="BL748" i="2"/>
  <c r="BM748" i="2"/>
  <c r="BN748" i="2"/>
  <c r="BO748" i="2"/>
  <c r="BP748" i="2"/>
  <c r="BQ748" i="2"/>
  <c r="BR748" i="2"/>
  <c r="BS748" i="2"/>
  <c r="BT748" i="2"/>
  <c r="BU748" i="2"/>
  <c r="BV748" i="2"/>
  <c r="BW748" i="2"/>
  <c r="BX748" i="2"/>
  <c r="BY748" i="2"/>
  <c r="BZ748" i="2"/>
  <c r="CA748" i="2"/>
  <c r="CB748" i="2"/>
  <c r="CC748" i="2"/>
  <c r="CD748" i="2"/>
  <c r="CE748" i="2"/>
  <c r="CF748" i="2"/>
  <c r="CG748" i="2"/>
  <c r="CH748" i="2"/>
  <c r="CI748" i="2"/>
  <c r="CJ748" i="2"/>
  <c r="CK748" i="2"/>
  <c r="CL748" i="2"/>
  <c r="CM748" i="2"/>
  <c r="CN748" i="2"/>
  <c r="CO748" i="2"/>
  <c r="CP748" i="2"/>
  <c r="A749" i="2"/>
  <c r="B749" i="2"/>
  <c r="C749" i="2"/>
  <c r="D749" i="2"/>
  <c r="E749" i="2"/>
  <c r="F749" i="2"/>
  <c r="G749" i="2"/>
  <c r="H749" i="2"/>
  <c r="I749" i="2"/>
  <c r="J749" i="2"/>
  <c r="K749" i="2"/>
  <c r="L749" i="2"/>
  <c r="M749" i="2"/>
  <c r="N749" i="2"/>
  <c r="O749" i="2"/>
  <c r="Q749" i="2"/>
  <c r="R749" i="2"/>
  <c r="S749" i="2"/>
  <c r="T749" i="2"/>
  <c r="U749" i="2"/>
  <c r="W749" i="2"/>
  <c r="X749" i="2"/>
  <c r="Y749" i="2"/>
  <c r="AA749" i="2"/>
  <c r="AB749" i="2"/>
  <c r="AC749" i="2"/>
  <c r="AD749" i="2"/>
  <c r="AE749" i="2"/>
  <c r="AF749" i="2"/>
  <c r="AG749" i="2"/>
  <c r="AH749" i="2"/>
  <c r="AI749" i="2"/>
  <c r="AJ749" i="2"/>
  <c r="AK749" i="2"/>
  <c r="AL749" i="2"/>
  <c r="AM749" i="2"/>
  <c r="AN749" i="2"/>
  <c r="AO749" i="2"/>
  <c r="AP749" i="2"/>
  <c r="AQ749" i="2"/>
  <c r="AR749" i="2"/>
  <c r="AS749" i="2"/>
  <c r="AT749" i="2"/>
  <c r="AU749" i="2"/>
  <c r="AV749" i="2"/>
  <c r="AX749" i="2"/>
  <c r="AY749" i="2"/>
  <c r="AZ749" i="2"/>
  <c r="BA749" i="2"/>
  <c r="BB749" i="2"/>
  <c r="BC749" i="2"/>
  <c r="BD749" i="2"/>
  <c r="BE749" i="2"/>
  <c r="BF749" i="2"/>
  <c r="BG749" i="2"/>
  <c r="BH749" i="2"/>
  <c r="BI749" i="2"/>
  <c r="BJ749" i="2"/>
  <c r="BK749" i="2"/>
  <c r="BL749" i="2"/>
  <c r="BM749" i="2"/>
  <c r="BN749" i="2"/>
  <c r="BO749" i="2"/>
  <c r="BP749" i="2"/>
  <c r="BQ749" i="2"/>
  <c r="BR749" i="2"/>
  <c r="BS749" i="2"/>
  <c r="BT749" i="2"/>
  <c r="BU749" i="2"/>
  <c r="BV749" i="2"/>
  <c r="BW749" i="2"/>
  <c r="BX749" i="2"/>
  <c r="BY749" i="2"/>
  <c r="BZ749" i="2"/>
  <c r="CA749" i="2"/>
  <c r="CB749" i="2"/>
  <c r="CC749" i="2"/>
  <c r="CD749" i="2"/>
  <c r="CE749" i="2"/>
  <c r="CF749" i="2"/>
  <c r="CG749" i="2"/>
  <c r="CH749" i="2"/>
  <c r="CI749" i="2"/>
  <c r="CJ749" i="2"/>
  <c r="CK749" i="2"/>
  <c r="CL749" i="2"/>
  <c r="CM749" i="2"/>
  <c r="CN749" i="2"/>
  <c r="CO749" i="2"/>
  <c r="CP749" i="2"/>
  <c r="A750" i="2"/>
  <c r="B750" i="2"/>
  <c r="C750" i="2"/>
  <c r="D750" i="2"/>
  <c r="E750" i="2"/>
  <c r="F750" i="2"/>
  <c r="G750" i="2"/>
  <c r="H750" i="2"/>
  <c r="I750" i="2"/>
  <c r="J750" i="2"/>
  <c r="K750" i="2"/>
  <c r="L750" i="2"/>
  <c r="M750" i="2"/>
  <c r="N750" i="2"/>
  <c r="O750" i="2"/>
  <c r="Q750" i="2"/>
  <c r="R750" i="2"/>
  <c r="S750" i="2"/>
  <c r="T750" i="2"/>
  <c r="U750" i="2"/>
  <c r="W750" i="2"/>
  <c r="X750" i="2"/>
  <c r="Y750" i="2"/>
  <c r="AA750" i="2"/>
  <c r="AB750" i="2"/>
  <c r="AC750" i="2"/>
  <c r="AD750" i="2"/>
  <c r="AE750" i="2"/>
  <c r="AF750" i="2"/>
  <c r="AG750" i="2"/>
  <c r="AH750" i="2"/>
  <c r="AI750" i="2"/>
  <c r="AJ750" i="2"/>
  <c r="AK750" i="2"/>
  <c r="AL750" i="2"/>
  <c r="AM750" i="2"/>
  <c r="AN750" i="2"/>
  <c r="AO750" i="2"/>
  <c r="AP750" i="2"/>
  <c r="AQ750" i="2"/>
  <c r="AR750" i="2"/>
  <c r="AS750" i="2"/>
  <c r="AT750" i="2"/>
  <c r="AU750" i="2"/>
  <c r="AV750" i="2"/>
  <c r="AX750" i="2"/>
  <c r="AY750" i="2"/>
  <c r="AZ750" i="2"/>
  <c r="BA750" i="2"/>
  <c r="BB750" i="2"/>
  <c r="BC750" i="2"/>
  <c r="BD750" i="2"/>
  <c r="BE750" i="2"/>
  <c r="BF750" i="2"/>
  <c r="BG750" i="2"/>
  <c r="BH750" i="2"/>
  <c r="BI750" i="2"/>
  <c r="BJ750" i="2"/>
  <c r="BK750" i="2"/>
  <c r="BL750" i="2"/>
  <c r="BM750" i="2"/>
  <c r="BN750" i="2"/>
  <c r="BO750" i="2"/>
  <c r="BP750" i="2"/>
  <c r="BQ750" i="2"/>
  <c r="BR750" i="2"/>
  <c r="BS750" i="2"/>
  <c r="BT750" i="2"/>
  <c r="BU750" i="2"/>
  <c r="BV750" i="2"/>
  <c r="BW750" i="2"/>
  <c r="BX750" i="2"/>
  <c r="BY750" i="2"/>
  <c r="BZ750" i="2"/>
  <c r="CA750" i="2"/>
  <c r="CB750" i="2"/>
  <c r="CC750" i="2"/>
  <c r="CD750" i="2"/>
  <c r="CE750" i="2"/>
  <c r="CF750" i="2"/>
  <c r="CG750" i="2"/>
  <c r="CH750" i="2"/>
  <c r="CI750" i="2"/>
  <c r="CJ750" i="2"/>
  <c r="CK750" i="2"/>
  <c r="CL750" i="2"/>
  <c r="CM750" i="2"/>
  <c r="CN750" i="2"/>
  <c r="CO750" i="2"/>
  <c r="CP750" i="2"/>
  <c r="A751" i="2"/>
  <c r="B751" i="2"/>
  <c r="C751" i="2"/>
  <c r="D751" i="2"/>
  <c r="E751" i="2"/>
  <c r="F751" i="2"/>
  <c r="G751" i="2"/>
  <c r="H751" i="2"/>
  <c r="I751" i="2"/>
  <c r="J751" i="2"/>
  <c r="K751" i="2"/>
  <c r="L751" i="2"/>
  <c r="M751" i="2"/>
  <c r="N751" i="2"/>
  <c r="O751" i="2"/>
  <c r="Q751" i="2"/>
  <c r="R751" i="2"/>
  <c r="S751" i="2"/>
  <c r="T751" i="2"/>
  <c r="U751" i="2"/>
  <c r="W751" i="2"/>
  <c r="X751" i="2"/>
  <c r="Y751" i="2"/>
  <c r="AA751" i="2"/>
  <c r="AB751" i="2"/>
  <c r="AC751" i="2"/>
  <c r="AD751" i="2"/>
  <c r="AE751" i="2"/>
  <c r="AF751" i="2"/>
  <c r="AG751" i="2"/>
  <c r="AH751" i="2"/>
  <c r="AI751" i="2"/>
  <c r="AJ751" i="2"/>
  <c r="AK751" i="2"/>
  <c r="AL751" i="2"/>
  <c r="AM751" i="2"/>
  <c r="AN751" i="2"/>
  <c r="AO751" i="2"/>
  <c r="AP751" i="2"/>
  <c r="AQ751" i="2"/>
  <c r="AR751" i="2"/>
  <c r="AS751" i="2"/>
  <c r="AT751" i="2"/>
  <c r="AU751" i="2"/>
  <c r="AV751" i="2"/>
  <c r="AX751" i="2"/>
  <c r="AY751" i="2"/>
  <c r="AZ751" i="2"/>
  <c r="BA751" i="2"/>
  <c r="BB751" i="2"/>
  <c r="BC751" i="2"/>
  <c r="BD751" i="2"/>
  <c r="BE751" i="2"/>
  <c r="BF751" i="2"/>
  <c r="BG751" i="2"/>
  <c r="BH751" i="2"/>
  <c r="BI751" i="2"/>
  <c r="BJ751" i="2"/>
  <c r="BK751" i="2"/>
  <c r="BL751" i="2"/>
  <c r="BM751" i="2"/>
  <c r="BN751" i="2"/>
  <c r="BO751" i="2"/>
  <c r="BP751" i="2"/>
  <c r="BQ751" i="2"/>
  <c r="BR751" i="2"/>
  <c r="BS751" i="2"/>
  <c r="BT751" i="2"/>
  <c r="BU751" i="2"/>
  <c r="BV751" i="2"/>
  <c r="BW751" i="2"/>
  <c r="BX751" i="2"/>
  <c r="BY751" i="2"/>
  <c r="BZ751" i="2"/>
  <c r="CA751" i="2"/>
  <c r="CB751" i="2"/>
  <c r="CC751" i="2"/>
  <c r="CD751" i="2"/>
  <c r="CE751" i="2"/>
  <c r="CF751" i="2"/>
  <c r="CG751" i="2"/>
  <c r="CH751" i="2"/>
  <c r="CI751" i="2"/>
  <c r="CJ751" i="2"/>
  <c r="CK751" i="2"/>
  <c r="CL751" i="2"/>
  <c r="CM751" i="2"/>
  <c r="CN751" i="2"/>
  <c r="CO751" i="2"/>
  <c r="CP751" i="2"/>
  <c r="A752" i="2"/>
  <c r="B752" i="2"/>
  <c r="C752" i="2"/>
  <c r="D752" i="2"/>
  <c r="E752" i="2"/>
  <c r="F752" i="2"/>
  <c r="G752" i="2"/>
  <c r="H752" i="2"/>
  <c r="I752" i="2"/>
  <c r="J752" i="2"/>
  <c r="K752" i="2"/>
  <c r="L752" i="2"/>
  <c r="M752" i="2"/>
  <c r="N752" i="2"/>
  <c r="O752" i="2"/>
  <c r="Q752" i="2"/>
  <c r="R752" i="2"/>
  <c r="S752" i="2"/>
  <c r="T752" i="2"/>
  <c r="U752" i="2"/>
  <c r="W752" i="2"/>
  <c r="X752" i="2"/>
  <c r="Y752" i="2"/>
  <c r="AA752" i="2"/>
  <c r="AB752" i="2"/>
  <c r="AC752" i="2"/>
  <c r="AD752" i="2"/>
  <c r="AE752" i="2"/>
  <c r="AF752" i="2"/>
  <c r="AG752" i="2"/>
  <c r="AH752" i="2"/>
  <c r="AI752" i="2"/>
  <c r="AJ752" i="2"/>
  <c r="AK752" i="2"/>
  <c r="AL752" i="2"/>
  <c r="AM752" i="2"/>
  <c r="AN752" i="2"/>
  <c r="AO752" i="2"/>
  <c r="AP752" i="2"/>
  <c r="AQ752" i="2"/>
  <c r="AR752" i="2"/>
  <c r="AS752" i="2"/>
  <c r="AT752" i="2"/>
  <c r="AU752" i="2"/>
  <c r="AV752" i="2"/>
  <c r="AX752" i="2"/>
  <c r="AY752" i="2"/>
  <c r="AZ752" i="2"/>
  <c r="BA752" i="2"/>
  <c r="BB752" i="2"/>
  <c r="BC752" i="2"/>
  <c r="BD752" i="2"/>
  <c r="BE752" i="2"/>
  <c r="BF752" i="2"/>
  <c r="BG752" i="2"/>
  <c r="BH752" i="2"/>
  <c r="BI752" i="2"/>
  <c r="BJ752" i="2"/>
  <c r="BK752" i="2"/>
  <c r="BL752" i="2"/>
  <c r="BM752" i="2"/>
  <c r="BN752" i="2"/>
  <c r="BO752" i="2"/>
  <c r="BP752" i="2"/>
  <c r="BQ752" i="2"/>
  <c r="BR752" i="2"/>
  <c r="BS752" i="2"/>
  <c r="BT752" i="2"/>
  <c r="BU752" i="2"/>
  <c r="BV752" i="2"/>
  <c r="BW752" i="2"/>
  <c r="BX752" i="2"/>
  <c r="BY752" i="2"/>
  <c r="BZ752" i="2"/>
  <c r="CA752" i="2"/>
  <c r="CB752" i="2"/>
  <c r="CC752" i="2"/>
  <c r="CD752" i="2"/>
  <c r="CE752" i="2"/>
  <c r="CF752" i="2"/>
  <c r="CG752" i="2"/>
  <c r="CH752" i="2"/>
  <c r="CI752" i="2"/>
  <c r="CJ752" i="2"/>
  <c r="CK752" i="2"/>
  <c r="CL752" i="2"/>
  <c r="CM752" i="2"/>
  <c r="CN752" i="2"/>
  <c r="CO752" i="2"/>
  <c r="CP752" i="2"/>
  <c r="A753" i="2"/>
  <c r="B753" i="2"/>
  <c r="C753" i="2"/>
  <c r="D753" i="2"/>
  <c r="E753" i="2"/>
  <c r="F753" i="2"/>
  <c r="G753" i="2"/>
  <c r="H753" i="2"/>
  <c r="I753" i="2"/>
  <c r="J753" i="2"/>
  <c r="K753" i="2"/>
  <c r="L753" i="2"/>
  <c r="M753" i="2"/>
  <c r="N753" i="2"/>
  <c r="O753" i="2"/>
  <c r="Q753" i="2"/>
  <c r="R753" i="2"/>
  <c r="S753" i="2"/>
  <c r="T753" i="2"/>
  <c r="U753" i="2"/>
  <c r="W753" i="2"/>
  <c r="X753" i="2"/>
  <c r="Y753" i="2"/>
  <c r="AA753" i="2"/>
  <c r="AB753" i="2"/>
  <c r="AC753" i="2"/>
  <c r="AD753" i="2"/>
  <c r="AE753" i="2"/>
  <c r="AF753" i="2"/>
  <c r="AG753" i="2"/>
  <c r="AH753" i="2"/>
  <c r="AI753" i="2"/>
  <c r="AJ753" i="2"/>
  <c r="AK753" i="2"/>
  <c r="AL753" i="2"/>
  <c r="AM753" i="2"/>
  <c r="AN753" i="2"/>
  <c r="AO753" i="2"/>
  <c r="AP753" i="2"/>
  <c r="AQ753" i="2"/>
  <c r="AR753" i="2"/>
  <c r="AS753" i="2"/>
  <c r="AT753" i="2"/>
  <c r="AU753" i="2"/>
  <c r="AV753" i="2"/>
  <c r="AX753" i="2"/>
  <c r="AY753" i="2"/>
  <c r="AZ753" i="2"/>
  <c r="BA753" i="2"/>
  <c r="BB753" i="2"/>
  <c r="BC753" i="2"/>
  <c r="BD753" i="2"/>
  <c r="BE753" i="2"/>
  <c r="BF753" i="2"/>
  <c r="BG753" i="2"/>
  <c r="BH753" i="2"/>
  <c r="BI753" i="2"/>
  <c r="BJ753" i="2"/>
  <c r="BK753" i="2"/>
  <c r="BL753" i="2"/>
  <c r="BM753" i="2"/>
  <c r="BN753" i="2"/>
  <c r="BO753" i="2"/>
  <c r="BP753" i="2"/>
  <c r="BQ753" i="2"/>
  <c r="BR753" i="2"/>
  <c r="BS753" i="2"/>
  <c r="BT753" i="2"/>
  <c r="BU753" i="2"/>
  <c r="BV753" i="2"/>
  <c r="BW753" i="2"/>
  <c r="BX753" i="2"/>
  <c r="BY753" i="2"/>
  <c r="BZ753" i="2"/>
  <c r="CA753" i="2"/>
  <c r="CB753" i="2"/>
  <c r="CC753" i="2"/>
  <c r="CD753" i="2"/>
  <c r="CE753" i="2"/>
  <c r="CF753" i="2"/>
  <c r="CG753" i="2"/>
  <c r="CH753" i="2"/>
  <c r="CI753" i="2"/>
  <c r="CJ753" i="2"/>
  <c r="CK753" i="2"/>
  <c r="CL753" i="2"/>
  <c r="CM753" i="2"/>
  <c r="CN753" i="2"/>
  <c r="CO753" i="2"/>
  <c r="CP753" i="2"/>
  <c r="A754" i="2"/>
  <c r="B754" i="2"/>
  <c r="C754" i="2"/>
  <c r="D754" i="2"/>
  <c r="E754" i="2"/>
  <c r="F754" i="2"/>
  <c r="G754" i="2"/>
  <c r="H754" i="2"/>
  <c r="I754" i="2"/>
  <c r="J754" i="2"/>
  <c r="K754" i="2"/>
  <c r="L754" i="2"/>
  <c r="M754" i="2"/>
  <c r="N754" i="2"/>
  <c r="O754" i="2"/>
  <c r="Q754" i="2"/>
  <c r="R754" i="2"/>
  <c r="S754" i="2"/>
  <c r="T754" i="2"/>
  <c r="U754" i="2"/>
  <c r="W754" i="2"/>
  <c r="X754" i="2"/>
  <c r="Y754" i="2"/>
  <c r="AA754" i="2"/>
  <c r="AB754" i="2"/>
  <c r="AC754" i="2"/>
  <c r="AD754" i="2"/>
  <c r="AE754" i="2"/>
  <c r="AF754" i="2"/>
  <c r="AG754" i="2"/>
  <c r="AH754" i="2"/>
  <c r="AI754" i="2"/>
  <c r="AJ754" i="2"/>
  <c r="AK754" i="2"/>
  <c r="AL754" i="2"/>
  <c r="AM754" i="2"/>
  <c r="AN754" i="2"/>
  <c r="AO754" i="2"/>
  <c r="AP754" i="2"/>
  <c r="AQ754" i="2"/>
  <c r="AR754" i="2"/>
  <c r="AS754" i="2"/>
  <c r="AT754" i="2"/>
  <c r="AU754" i="2"/>
  <c r="AV754" i="2"/>
  <c r="AX754" i="2"/>
  <c r="AY754" i="2"/>
  <c r="AZ754" i="2"/>
  <c r="BA754" i="2"/>
  <c r="BB754" i="2"/>
  <c r="BC754" i="2"/>
  <c r="BD754" i="2"/>
  <c r="BE754" i="2"/>
  <c r="BF754" i="2"/>
  <c r="BG754" i="2"/>
  <c r="BH754" i="2"/>
  <c r="BI754" i="2"/>
  <c r="BJ754" i="2"/>
  <c r="BK754" i="2"/>
  <c r="BL754" i="2"/>
  <c r="BM754" i="2"/>
  <c r="BN754" i="2"/>
  <c r="BO754" i="2"/>
  <c r="BP754" i="2"/>
  <c r="BQ754" i="2"/>
  <c r="BR754" i="2"/>
  <c r="BS754" i="2"/>
  <c r="BT754" i="2"/>
  <c r="BU754" i="2"/>
  <c r="BV754" i="2"/>
  <c r="BW754" i="2"/>
  <c r="BX754" i="2"/>
  <c r="BY754" i="2"/>
  <c r="BZ754" i="2"/>
  <c r="CA754" i="2"/>
  <c r="CB754" i="2"/>
  <c r="CC754" i="2"/>
  <c r="CD754" i="2"/>
  <c r="CE754" i="2"/>
  <c r="CF754" i="2"/>
  <c r="CG754" i="2"/>
  <c r="CH754" i="2"/>
  <c r="CI754" i="2"/>
  <c r="CJ754" i="2"/>
  <c r="CK754" i="2"/>
  <c r="CL754" i="2"/>
  <c r="CM754" i="2"/>
  <c r="CN754" i="2"/>
  <c r="CO754" i="2"/>
  <c r="CP754" i="2"/>
  <c r="A755" i="2"/>
  <c r="B755" i="2"/>
  <c r="C755" i="2"/>
  <c r="D755" i="2"/>
  <c r="E755" i="2"/>
  <c r="F755" i="2"/>
  <c r="G755" i="2"/>
  <c r="H755" i="2"/>
  <c r="I755" i="2"/>
  <c r="J755" i="2"/>
  <c r="K755" i="2"/>
  <c r="L755" i="2"/>
  <c r="M755" i="2"/>
  <c r="N755" i="2"/>
  <c r="O755" i="2"/>
  <c r="Q755" i="2"/>
  <c r="R755" i="2"/>
  <c r="S755" i="2"/>
  <c r="T755" i="2"/>
  <c r="U755" i="2"/>
  <c r="W755" i="2"/>
  <c r="X755" i="2"/>
  <c r="Y755" i="2"/>
  <c r="AA755" i="2"/>
  <c r="AB755" i="2"/>
  <c r="AC755" i="2"/>
  <c r="AD755" i="2"/>
  <c r="AE755" i="2"/>
  <c r="AF755" i="2"/>
  <c r="AG755" i="2"/>
  <c r="AH755" i="2"/>
  <c r="AI755" i="2"/>
  <c r="AJ755" i="2"/>
  <c r="AK755" i="2"/>
  <c r="AL755" i="2"/>
  <c r="AM755" i="2"/>
  <c r="AN755" i="2"/>
  <c r="AO755" i="2"/>
  <c r="AP755" i="2"/>
  <c r="AQ755" i="2"/>
  <c r="AR755" i="2"/>
  <c r="AS755" i="2"/>
  <c r="AT755" i="2"/>
  <c r="AU755" i="2"/>
  <c r="AV755" i="2"/>
  <c r="AX755" i="2"/>
  <c r="AY755" i="2"/>
  <c r="AZ755" i="2"/>
  <c r="BA755" i="2"/>
  <c r="BB755" i="2"/>
  <c r="BC755" i="2"/>
  <c r="BD755" i="2"/>
  <c r="BE755" i="2"/>
  <c r="BF755" i="2"/>
  <c r="BG755" i="2"/>
  <c r="BH755" i="2"/>
  <c r="BI755" i="2"/>
  <c r="BJ755" i="2"/>
  <c r="BK755" i="2"/>
  <c r="BL755" i="2"/>
  <c r="BM755" i="2"/>
  <c r="BN755" i="2"/>
  <c r="BO755" i="2"/>
  <c r="BP755" i="2"/>
  <c r="BQ755" i="2"/>
  <c r="BR755" i="2"/>
  <c r="BS755" i="2"/>
  <c r="BT755" i="2"/>
  <c r="BU755" i="2"/>
  <c r="BV755" i="2"/>
  <c r="BW755" i="2"/>
  <c r="BX755" i="2"/>
  <c r="BY755" i="2"/>
  <c r="BZ755" i="2"/>
  <c r="CA755" i="2"/>
  <c r="CB755" i="2"/>
  <c r="CC755" i="2"/>
  <c r="CD755" i="2"/>
  <c r="CE755" i="2"/>
  <c r="CF755" i="2"/>
  <c r="CG755" i="2"/>
  <c r="CH755" i="2"/>
  <c r="CI755" i="2"/>
  <c r="CJ755" i="2"/>
  <c r="CK755" i="2"/>
  <c r="CL755" i="2"/>
  <c r="CM755" i="2"/>
  <c r="CN755" i="2"/>
  <c r="CO755" i="2"/>
  <c r="CP755" i="2"/>
  <c r="A756" i="2"/>
  <c r="B756" i="2"/>
  <c r="C756" i="2"/>
  <c r="D756" i="2"/>
  <c r="E756" i="2"/>
  <c r="F756" i="2"/>
  <c r="G756" i="2"/>
  <c r="H756" i="2"/>
  <c r="I756" i="2"/>
  <c r="J756" i="2"/>
  <c r="K756" i="2"/>
  <c r="L756" i="2"/>
  <c r="M756" i="2"/>
  <c r="N756" i="2"/>
  <c r="O756" i="2"/>
  <c r="Q756" i="2"/>
  <c r="R756" i="2"/>
  <c r="S756" i="2"/>
  <c r="T756" i="2"/>
  <c r="U756" i="2"/>
  <c r="W756" i="2"/>
  <c r="X756" i="2"/>
  <c r="Y756" i="2"/>
  <c r="AA756" i="2"/>
  <c r="AB756" i="2"/>
  <c r="AC756" i="2"/>
  <c r="AD756" i="2"/>
  <c r="AE756" i="2"/>
  <c r="AF756" i="2"/>
  <c r="AG756" i="2"/>
  <c r="AH756" i="2"/>
  <c r="AI756" i="2"/>
  <c r="AJ756" i="2"/>
  <c r="AK756" i="2"/>
  <c r="AL756" i="2"/>
  <c r="AM756" i="2"/>
  <c r="AN756" i="2"/>
  <c r="AO756" i="2"/>
  <c r="AP756" i="2"/>
  <c r="AQ756" i="2"/>
  <c r="AR756" i="2"/>
  <c r="AS756" i="2"/>
  <c r="AT756" i="2"/>
  <c r="AU756" i="2"/>
  <c r="AV756" i="2"/>
  <c r="AX756" i="2"/>
  <c r="AY756" i="2"/>
  <c r="AZ756" i="2"/>
  <c r="BA756" i="2"/>
  <c r="BB756" i="2"/>
  <c r="BC756" i="2"/>
  <c r="BD756" i="2"/>
  <c r="BE756" i="2"/>
  <c r="BF756" i="2"/>
  <c r="BG756" i="2"/>
  <c r="BH756" i="2"/>
  <c r="BI756" i="2"/>
  <c r="BJ756" i="2"/>
  <c r="BK756" i="2"/>
  <c r="BL756" i="2"/>
  <c r="BM756" i="2"/>
  <c r="BN756" i="2"/>
  <c r="BO756" i="2"/>
  <c r="BP756" i="2"/>
  <c r="BQ756" i="2"/>
  <c r="BR756" i="2"/>
  <c r="BS756" i="2"/>
  <c r="BT756" i="2"/>
  <c r="BU756" i="2"/>
  <c r="BV756" i="2"/>
  <c r="BW756" i="2"/>
  <c r="BX756" i="2"/>
  <c r="BY756" i="2"/>
  <c r="BZ756" i="2"/>
  <c r="CA756" i="2"/>
  <c r="CB756" i="2"/>
  <c r="CC756" i="2"/>
  <c r="CD756" i="2"/>
  <c r="CE756" i="2"/>
  <c r="CF756" i="2"/>
  <c r="CG756" i="2"/>
  <c r="CH756" i="2"/>
  <c r="CI756" i="2"/>
  <c r="CJ756" i="2"/>
  <c r="CK756" i="2"/>
  <c r="CL756" i="2"/>
  <c r="CM756" i="2"/>
  <c r="CN756" i="2"/>
  <c r="CO756" i="2"/>
  <c r="CP756" i="2"/>
  <c r="A757" i="2"/>
  <c r="B757" i="2"/>
  <c r="C757" i="2"/>
  <c r="D757" i="2"/>
  <c r="E757" i="2"/>
  <c r="F757" i="2"/>
  <c r="G757" i="2"/>
  <c r="H757" i="2"/>
  <c r="I757" i="2"/>
  <c r="J757" i="2"/>
  <c r="K757" i="2"/>
  <c r="L757" i="2"/>
  <c r="M757" i="2"/>
  <c r="N757" i="2"/>
  <c r="O757" i="2"/>
  <c r="Q757" i="2"/>
  <c r="R757" i="2"/>
  <c r="S757" i="2"/>
  <c r="T757" i="2"/>
  <c r="U757" i="2"/>
  <c r="W757" i="2"/>
  <c r="X757" i="2"/>
  <c r="Y757" i="2"/>
  <c r="AA757" i="2"/>
  <c r="AB757" i="2"/>
  <c r="AC757" i="2"/>
  <c r="AD757" i="2"/>
  <c r="AE757" i="2"/>
  <c r="AF757" i="2"/>
  <c r="AG757" i="2"/>
  <c r="AH757" i="2"/>
  <c r="AI757" i="2"/>
  <c r="AJ757" i="2"/>
  <c r="AK757" i="2"/>
  <c r="AL757" i="2"/>
  <c r="AM757" i="2"/>
  <c r="AN757" i="2"/>
  <c r="AO757" i="2"/>
  <c r="AP757" i="2"/>
  <c r="AQ757" i="2"/>
  <c r="AR757" i="2"/>
  <c r="AS757" i="2"/>
  <c r="AT757" i="2"/>
  <c r="AU757" i="2"/>
  <c r="AV757" i="2"/>
  <c r="AX757" i="2"/>
  <c r="AY757" i="2"/>
  <c r="AZ757" i="2"/>
  <c r="BA757" i="2"/>
  <c r="BB757" i="2"/>
  <c r="BC757" i="2"/>
  <c r="BD757" i="2"/>
  <c r="BE757" i="2"/>
  <c r="BF757" i="2"/>
  <c r="BG757" i="2"/>
  <c r="BH757" i="2"/>
  <c r="BI757" i="2"/>
  <c r="BJ757" i="2"/>
  <c r="BK757" i="2"/>
  <c r="BL757" i="2"/>
  <c r="BM757" i="2"/>
  <c r="BN757" i="2"/>
  <c r="BO757" i="2"/>
  <c r="BP757" i="2"/>
  <c r="BQ757" i="2"/>
  <c r="BR757" i="2"/>
  <c r="BS757" i="2"/>
  <c r="BT757" i="2"/>
  <c r="BU757" i="2"/>
  <c r="BV757" i="2"/>
  <c r="BW757" i="2"/>
  <c r="BX757" i="2"/>
  <c r="BY757" i="2"/>
  <c r="BZ757" i="2"/>
  <c r="CA757" i="2"/>
  <c r="CB757" i="2"/>
  <c r="CC757" i="2"/>
  <c r="CD757" i="2"/>
  <c r="CE757" i="2"/>
  <c r="CF757" i="2"/>
  <c r="CG757" i="2"/>
  <c r="CH757" i="2"/>
  <c r="CI757" i="2"/>
  <c r="CJ757" i="2"/>
  <c r="CK757" i="2"/>
  <c r="CL757" i="2"/>
  <c r="CM757" i="2"/>
  <c r="CN757" i="2"/>
  <c r="CO757" i="2"/>
  <c r="CP757" i="2"/>
  <c r="A758" i="2"/>
  <c r="B758" i="2"/>
  <c r="C758" i="2"/>
  <c r="D758" i="2"/>
  <c r="E758" i="2"/>
  <c r="F758" i="2"/>
  <c r="G758" i="2"/>
  <c r="H758" i="2"/>
  <c r="I758" i="2"/>
  <c r="J758" i="2"/>
  <c r="K758" i="2"/>
  <c r="L758" i="2"/>
  <c r="M758" i="2"/>
  <c r="N758" i="2"/>
  <c r="O758" i="2"/>
  <c r="Q758" i="2"/>
  <c r="R758" i="2"/>
  <c r="S758" i="2"/>
  <c r="T758" i="2"/>
  <c r="U758" i="2"/>
  <c r="W758" i="2"/>
  <c r="X758" i="2"/>
  <c r="Y758" i="2"/>
  <c r="AA758" i="2"/>
  <c r="AB758" i="2"/>
  <c r="AC758" i="2"/>
  <c r="AD758" i="2"/>
  <c r="AE758" i="2"/>
  <c r="AF758" i="2"/>
  <c r="AG758" i="2"/>
  <c r="AH758" i="2"/>
  <c r="AI758" i="2"/>
  <c r="AJ758" i="2"/>
  <c r="AK758" i="2"/>
  <c r="AL758" i="2"/>
  <c r="AM758" i="2"/>
  <c r="AN758" i="2"/>
  <c r="AO758" i="2"/>
  <c r="AP758" i="2"/>
  <c r="AQ758" i="2"/>
  <c r="AR758" i="2"/>
  <c r="AS758" i="2"/>
  <c r="AT758" i="2"/>
  <c r="AU758" i="2"/>
  <c r="AV758" i="2"/>
  <c r="AX758" i="2"/>
  <c r="AY758" i="2"/>
  <c r="AZ758" i="2"/>
  <c r="BA758" i="2"/>
  <c r="BB758" i="2"/>
  <c r="BC758" i="2"/>
  <c r="BD758" i="2"/>
  <c r="BE758" i="2"/>
  <c r="BF758" i="2"/>
  <c r="BG758" i="2"/>
  <c r="BH758" i="2"/>
  <c r="BI758" i="2"/>
  <c r="BJ758" i="2"/>
  <c r="BK758" i="2"/>
  <c r="BL758" i="2"/>
  <c r="BM758" i="2"/>
  <c r="BN758" i="2"/>
  <c r="BO758" i="2"/>
  <c r="BP758" i="2"/>
  <c r="BQ758" i="2"/>
  <c r="BR758" i="2"/>
  <c r="BS758" i="2"/>
  <c r="BT758" i="2"/>
  <c r="BU758" i="2"/>
  <c r="BV758" i="2"/>
  <c r="BW758" i="2"/>
  <c r="BX758" i="2"/>
  <c r="BY758" i="2"/>
  <c r="BZ758" i="2"/>
  <c r="CA758" i="2"/>
  <c r="CB758" i="2"/>
  <c r="CC758" i="2"/>
  <c r="CD758" i="2"/>
  <c r="CE758" i="2"/>
  <c r="CF758" i="2"/>
  <c r="CG758" i="2"/>
  <c r="CH758" i="2"/>
  <c r="CI758" i="2"/>
  <c r="CJ758" i="2"/>
  <c r="CK758" i="2"/>
  <c r="CL758" i="2"/>
  <c r="CM758" i="2"/>
  <c r="CN758" i="2"/>
  <c r="CO758" i="2"/>
  <c r="CP758" i="2"/>
  <c r="A759" i="2"/>
  <c r="B759" i="2"/>
  <c r="C759" i="2"/>
  <c r="D759" i="2"/>
  <c r="E759" i="2"/>
  <c r="F759" i="2"/>
  <c r="G759" i="2"/>
  <c r="H759" i="2"/>
  <c r="I759" i="2"/>
  <c r="J759" i="2"/>
  <c r="K759" i="2"/>
  <c r="L759" i="2"/>
  <c r="M759" i="2"/>
  <c r="N759" i="2"/>
  <c r="O759" i="2"/>
  <c r="Q759" i="2"/>
  <c r="R759" i="2"/>
  <c r="S759" i="2"/>
  <c r="T759" i="2"/>
  <c r="U759" i="2"/>
  <c r="W759" i="2"/>
  <c r="X759" i="2"/>
  <c r="Y759" i="2"/>
  <c r="AA759" i="2"/>
  <c r="AB759" i="2"/>
  <c r="AC759" i="2"/>
  <c r="AD759" i="2"/>
  <c r="AE759" i="2"/>
  <c r="AF759" i="2"/>
  <c r="AG759" i="2"/>
  <c r="AH759" i="2"/>
  <c r="AI759" i="2"/>
  <c r="AJ759" i="2"/>
  <c r="AK759" i="2"/>
  <c r="AL759" i="2"/>
  <c r="AM759" i="2"/>
  <c r="AN759" i="2"/>
  <c r="AO759" i="2"/>
  <c r="AP759" i="2"/>
  <c r="AQ759" i="2"/>
  <c r="AR759" i="2"/>
  <c r="AS759" i="2"/>
  <c r="AT759" i="2"/>
  <c r="AU759" i="2"/>
  <c r="AV759" i="2"/>
  <c r="AX759" i="2"/>
  <c r="AY759" i="2"/>
  <c r="AZ759" i="2"/>
  <c r="BA759" i="2"/>
  <c r="BB759" i="2"/>
  <c r="BC759" i="2"/>
  <c r="BD759" i="2"/>
  <c r="BE759" i="2"/>
  <c r="BF759" i="2"/>
  <c r="BG759" i="2"/>
  <c r="BH759" i="2"/>
  <c r="BI759" i="2"/>
  <c r="BJ759" i="2"/>
  <c r="BK759" i="2"/>
  <c r="BL759" i="2"/>
  <c r="BM759" i="2"/>
  <c r="BN759" i="2"/>
  <c r="BO759" i="2"/>
  <c r="BP759" i="2"/>
  <c r="BQ759" i="2"/>
  <c r="BR759" i="2"/>
  <c r="BS759" i="2"/>
  <c r="BT759" i="2"/>
  <c r="BU759" i="2"/>
  <c r="BV759" i="2"/>
  <c r="BW759" i="2"/>
  <c r="BX759" i="2"/>
  <c r="BY759" i="2"/>
  <c r="BZ759" i="2"/>
  <c r="CA759" i="2"/>
  <c r="CB759" i="2"/>
  <c r="CC759" i="2"/>
  <c r="CD759" i="2"/>
  <c r="CE759" i="2"/>
  <c r="CF759" i="2"/>
  <c r="CG759" i="2"/>
  <c r="CH759" i="2"/>
  <c r="CI759" i="2"/>
  <c r="CJ759" i="2"/>
  <c r="CK759" i="2"/>
  <c r="CL759" i="2"/>
  <c r="CM759" i="2"/>
  <c r="CN759" i="2"/>
  <c r="CO759" i="2"/>
  <c r="CP759" i="2"/>
  <c r="A760" i="2"/>
  <c r="B760" i="2"/>
  <c r="C760" i="2"/>
  <c r="D760" i="2"/>
  <c r="E760" i="2"/>
  <c r="F760" i="2"/>
  <c r="G760" i="2"/>
  <c r="H760" i="2"/>
  <c r="I760" i="2"/>
  <c r="J760" i="2"/>
  <c r="K760" i="2"/>
  <c r="L760" i="2"/>
  <c r="M760" i="2"/>
  <c r="N760" i="2"/>
  <c r="O760" i="2"/>
  <c r="Q760" i="2"/>
  <c r="R760" i="2"/>
  <c r="S760" i="2"/>
  <c r="T760" i="2"/>
  <c r="U760" i="2"/>
  <c r="W760" i="2"/>
  <c r="X760" i="2"/>
  <c r="Y760" i="2"/>
  <c r="AA760" i="2"/>
  <c r="AB760" i="2"/>
  <c r="AC760" i="2"/>
  <c r="AD760" i="2"/>
  <c r="AE760" i="2"/>
  <c r="AF760" i="2"/>
  <c r="AG760" i="2"/>
  <c r="AH760" i="2"/>
  <c r="AI760" i="2"/>
  <c r="AJ760" i="2"/>
  <c r="AK760" i="2"/>
  <c r="AL760" i="2"/>
  <c r="AM760" i="2"/>
  <c r="AN760" i="2"/>
  <c r="AO760" i="2"/>
  <c r="AP760" i="2"/>
  <c r="AQ760" i="2"/>
  <c r="AR760" i="2"/>
  <c r="AS760" i="2"/>
  <c r="AT760" i="2"/>
  <c r="AU760" i="2"/>
  <c r="AV760" i="2"/>
  <c r="AX760" i="2"/>
  <c r="AY760" i="2"/>
  <c r="AZ760" i="2"/>
  <c r="BA760" i="2"/>
  <c r="BB760" i="2"/>
  <c r="BC760" i="2"/>
  <c r="BD760" i="2"/>
  <c r="BE760" i="2"/>
  <c r="BF760" i="2"/>
  <c r="BG760" i="2"/>
  <c r="BH760" i="2"/>
  <c r="BI760" i="2"/>
  <c r="BJ760" i="2"/>
  <c r="BK760" i="2"/>
  <c r="BL760" i="2"/>
  <c r="BM760" i="2"/>
  <c r="BN760" i="2"/>
  <c r="BO760" i="2"/>
  <c r="BP760" i="2"/>
  <c r="BQ760" i="2"/>
  <c r="BR760" i="2"/>
  <c r="BS760" i="2"/>
  <c r="BT760" i="2"/>
  <c r="BU760" i="2"/>
  <c r="BV760" i="2"/>
  <c r="BW760" i="2"/>
  <c r="BX760" i="2"/>
  <c r="BY760" i="2"/>
  <c r="BZ760" i="2"/>
  <c r="CA760" i="2"/>
  <c r="CB760" i="2"/>
  <c r="CC760" i="2"/>
  <c r="CD760" i="2"/>
  <c r="CE760" i="2"/>
  <c r="CF760" i="2"/>
  <c r="CG760" i="2"/>
  <c r="CH760" i="2"/>
  <c r="CI760" i="2"/>
  <c r="CJ760" i="2"/>
  <c r="CK760" i="2"/>
  <c r="CL760" i="2"/>
  <c r="CM760" i="2"/>
  <c r="CN760" i="2"/>
  <c r="CO760" i="2"/>
  <c r="CP760" i="2"/>
  <c r="A761" i="2"/>
  <c r="B761" i="2"/>
  <c r="C761" i="2"/>
  <c r="D761" i="2"/>
  <c r="E761" i="2"/>
  <c r="F761" i="2"/>
  <c r="G761" i="2"/>
  <c r="H761" i="2"/>
  <c r="I761" i="2"/>
  <c r="J761" i="2"/>
  <c r="K761" i="2"/>
  <c r="L761" i="2"/>
  <c r="M761" i="2"/>
  <c r="N761" i="2"/>
  <c r="O761" i="2"/>
  <c r="Q761" i="2"/>
  <c r="R761" i="2"/>
  <c r="S761" i="2"/>
  <c r="T761" i="2"/>
  <c r="U761" i="2"/>
  <c r="W761" i="2"/>
  <c r="X761" i="2"/>
  <c r="Y761" i="2"/>
  <c r="AA761" i="2"/>
  <c r="AB761" i="2"/>
  <c r="AC761" i="2"/>
  <c r="AD761" i="2"/>
  <c r="AE761" i="2"/>
  <c r="AF761" i="2"/>
  <c r="AG761" i="2"/>
  <c r="AH761" i="2"/>
  <c r="AI761" i="2"/>
  <c r="AJ761" i="2"/>
  <c r="AK761" i="2"/>
  <c r="AL761" i="2"/>
  <c r="AM761" i="2"/>
  <c r="AN761" i="2"/>
  <c r="AO761" i="2"/>
  <c r="AP761" i="2"/>
  <c r="AQ761" i="2"/>
  <c r="AR761" i="2"/>
  <c r="AS761" i="2"/>
  <c r="AT761" i="2"/>
  <c r="AU761" i="2"/>
  <c r="AV761" i="2"/>
  <c r="AX761" i="2"/>
  <c r="AY761" i="2"/>
  <c r="AZ761" i="2"/>
  <c r="BA761" i="2"/>
  <c r="BB761" i="2"/>
  <c r="BC761" i="2"/>
  <c r="BD761" i="2"/>
  <c r="BE761" i="2"/>
  <c r="BF761" i="2"/>
  <c r="BG761" i="2"/>
  <c r="BH761" i="2"/>
  <c r="BI761" i="2"/>
  <c r="BJ761" i="2"/>
  <c r="BK761" i="2"/>
  <c r="BL761" i="2"/>
  <c r="BM761" i="2"/>
  <c r="BN761" i="2"/>
  <c r="BO761" i="2"/>
  <c r="BP761" i="2"/>
  <c r="BQ761" i="2"/>
  <c r="BR761" i="2"/>
  <c r="BS761" i="2"/>
  <c r="BT761" i="2"/>
  <c r="BU761" i="2"/>
  <c r="BV761" i="2"/>
  <c r="BW761" i="2"/>
  <c r="BX761" i="2"/>
  <c r="BY761" i="2"/>
  <c r="BZ761" i="2"/>
  <c r="CA761" i="2"/>
  <c r="CB761" i="2"/>
  <c r="CC761" i="2"/>
  <c r="CD761" i="2"/>
  <c r="CE761" i="2"/>
  <c r="CF761" i="2"/>
  <c r="CG761" i="2"/>
  <c r="CH761" i="2"/>
  <c r="CI761" i="2"/>
  <c r="CJ761" i="2"/>
  <c r="CK761" i="2"/>
  <c r="CL761" i="2"/>
  <c r="CM761" i="2"/>
  <c r="CN761" i="2"/>
  <c r="CO761" i="2"/>
  <c r="CP761" i="2"/>
  <c r="A762" i="2"/>
  <c r="B762" i="2"/>
  <c r="C762" i="2"/>
  <c r="D762" i="2"/>
  <c r="E762" i="2"/>
  <c r="F762" i="2"/>
  <c r="G762" i="2"/>
  <c r="H762" i="2"/>
  <c r="I762" i="2"/>
  <c r="J762" i="2"/>
  <c r="K762" i="2"/>
  <c r="L762" i="2"/>
  <c r="M762" i="2"/>
  <c r="N762" i="2"/>
  <c r="O762" i="2"/>
  <c r="Q762" i="2"/>
  <c r="R762" i="2"/>
  <c r="S762" i="2"/>
  <c r="T762" i="2"/>
  <c r="U762" i="2"/>
  <c r="W762" i="2"/>
  <c r="X762" i="2"/>
  <c r="Y762" i="2"/>
  <c r="AA762" i="2"/>
  <c r="AB762" i="2"/>
  <c r="AC762" i="2"/>
  <c r="AD762" i="2"/>
  <c r="AE762" i="2"/>
  <c r="AF762" i="2"/>
  <c r="AG762" i="2"/>
  <c r="AH762" i="2"/>
  <c r="AI762" i="2"/>
  <c r="AJ762" i="2"/>
  <c r="AK762" i="2"/>
  <c r="AL762" i="2"/>
  <c r="AM762" i="2"/>
  <c r="AN762" i="2"/>
  <c r="AO762" i="2"/>
  <c r="AP762" i="2"/>
  <c r="AQ762" i="2"/>
  <c r="AR762" i="2"/>
  <c r="AS762" i="2"/>
  <c r="AT762" i="2"/>
  <c r="AU762" i="2"/>
  <c r="AV762" i="2"/>
  <c r="AX762" i="2"/>
  <c r="AY762" i="2"/>
  <c r="AZ762" i="2"/>
  <c r="BA762" i="2"/>
  <c r="BB762" i="2"/>
  <c r="BC762" i="2"/>
  <c r="BD762" i="2"/>
  <c r="BE762" i="2"/>
  <c r="BF762" i="2"/>
  <c r="BG762" i="2"/>
  <c r="BH762" i="2"/>
  <c r="BI762" i="2"/>
  <c r="BJ762" i="2"/>
  <c r="BK762" i="2"/>
  <c r="BL762" i="2"/>
  <c r="BM762" i="2"/>
  <c r="BN762" i="2"/>
  <c r="BO762" i="2"/>
  <c r="BP762" i="2"/>
  <c r="BQ762" i="2"/>
  <c r="BR762" i="2"/>
  <c r="BS762" i="2"/>
  <c r="BT762" i="2"/>
  <c r="BU762" i="2"/>
  <c r="BV762" i="2"/>
  <c r="BW762" i="2"/>
  <c r="BX762" i="2"/>
  <c r="BY762" i="2"/>
  <c r="BZ762" i="2"/>
  <c r="CA762" i="2"/>
  <c r="CB762" i="2"/>
  <c r="CC762" i="2"/>
  <c r="CD762" i="2"/>
  <c r="CE762" i="2"/>
  <c r="CF762" i="2"/>
  <c r="CG762" i="2"/>
  <c r="CH762" i="2"/>
  <c r="CI762" i="2"/>
  <c r="CJ762" i="2"/>
  <c r="CK762" i="2"/>
  <c r="CL762" i="2"/>
  <c r="CM762" i="2"/>
  <c r="CN762" i="2"/>
  <c r="CO762" i="2"/>
  <c r="CP762" i="2"/>
  <c r="A763" i="2"/>
  <c r="B763" i="2"/>
  <c r="C763" i="2"/>
  <c r="D763" i="2"/>
  <c r="E763" i="2"/>
  <c r="F763" i="2"/>
  <c r="G763" i="2"/>
  <c r="H763" i="2"/>
  <c r="I763" i="2"/>
  <c r="J763" i="2"/>
  <c r="K763" i="2"/>
  <c r="L763" i="2"/>
  <c r="M763" i="2"/>
  <c r="N763" i="2"/>
  <c r="O763" i="2"/>
  <c r="Q763" i="2"/>
  <c r="R763" i="2"/>
  <c r="S763" i="2"/>
  <c r="T763" i="2"/>
  <c r="U763" i="2"/>
  <c r="W763" i="2"/>
  <c r="X763" i="2"/>
  <c r="Y763" i="2"/>
  <c r="AA763" i="2"/>
  <c r="AB763" i="2"/>
  <c r="AC763" i="2"/>
  <c r="AD763" i="2"/>
  <c r="AE763" i="2"/>
  <c r="AF763" i="2"/>
  <c r="AG763" i="2"/>
  <c r="AH763" i="2"/>
  <c r="AI763" i="2"/>
  <c r="AJ763" i="2"/>
  <c r="AK763" i="2"/>
  <c r="AL763" i="2"/>
  <c r="AM763" i="2"/>
  <c r="AN763" i="2"/>
  <c r="AO763" i="2"/>
  <c r="AP763" i="2"/>
  <c r="AQ763" i="2"/>
  <c r="AR763" i="2"/>
  <c r="AS763" i="2"/>
  <c r="AT763" i="2"/>
  <c r="AU763" i="2"/>
  <c r="AV763" i="2"/>
  <c r="AX763" i="2"/>
  <c r="AY763" i="2"/>
  <c r="AZ763" i="2"/>
  <c r="BA763" i="2"/>
  <c r="BB763" i="2"/>
  <c r="BC763" i="2"/>
  <c r="BD763" i="2"/>
  <c r="BE763" i="2"/>
  <c r="BF763" i="2"/>
  <c r="BG763" i="2"/>
  <c r="BH763" i="2"/>
  <c r="BI763" i="2"/>
  <c r="BJ763" i="2"/>
  <c r="BK763" i="2"/>
  <c r="BL763" i="2"/>
  <c r="BM763" i="2"/>
  <c r="BN763" i="2"/>
  <c r="BO763" i="2"/>
  <c r="BP763" i="2"/>
  <c r="BQ763" i="2"/>
  <c r="BR763" i="2"/>
  <c r="BS763" i="2"/>
  <c r="BT763" i="2"/>
  <c r="BU763" i="2"/>
  <c r="BV763" i="2"/>
  <c r="BW763" i="2"/>
  <c r="BX763" i="2"/>
  <c r="BY763" i="2"/>
  <c r="BZ763" i="2"/>
  <c r="CA763" i="2"/>
  <c r="CB763" i="2"/>
  <c r="CC763" i="2"/>
  <c r="CD763" i="2"/>
  <c r="CE763" i="2"/>
  <c r="CF763" i="2"/>
  <c r="CG763" i="2"/>
  <c r="CH763" i="2"/>
  <c r="CI763" i="2"/>
  <c r="CJ763" i="2"/>
  <c r="CK763" i="2"/>
  <c r="CL763" i="2"/>
  <c r="CM763" i="2"/>
  <c r="CN763" i="2"/>
  <c r="CO763" i="2"/>
  <c r="CP763" i="2"/>
  <c r="A764" i="2"/>
  <c r="B764" i="2"/>
  <c r="C764" i="2"/>
  <c r="D764" i="2"/>
  <c r="E764" i="2"/>
  <c r="F764" i="2"/>
  <c r="G764" i="2"/>
  <c r="H764" i="2"/>
  <c r="I764" i="2"/>
  <c r="J764" i="2"/>
  <c r="K764" i="2"/>
  <c r="L764" i="2"/>
  <c r="M764" i="2"/>
  <c r="N764" i="2"/>
  <c r="O764" i="2"/>
  <c r="Q764" i="2"/>
  <c r="R764" i="2"/>
  <c r="S764" i="2"/>
  <c r="T764" i="2"/>
  <c r="U764" i="2"/>
  <c r="W764" i="2"/>
  <c r="X764" i="2"/>
  <c r="Y764" i="2"/>
  <c r="AA764" i="2"/>
  <c r="AB764" i="2"/>
  <c r="AC764" i="2"/>
  <c r="AD764" i="2"/>
  <c r="AE764" i="2"/>
  <c r="AF764" i="2"/>
  <c r="AG764" i="2"/>
  <c r="AH764" i="2"/>
  <c r="AI764" i="2"/>
  <c r="AJ764" i="2"/>
  <c r="AK764" i="2"/>
  <c r="AL764" i="2"/>
  <c r="AM764" i="2"/>
  <c r="AN764" i="2"/>
  <c r="AO764" i="2"/>
  <c r="AP764" i="2"/>
  <c r="AQ764" i="2"/>
  <c r="AR764" i="2"/>
  <c r="AS764" i="2"/>
  <c r="AT764" i="2"/>
  <c r="AU764" i="2"/>
  <c r="AV764" i="2"/>
  <c r="AX764" i="2"/>
  <c r="AY764" i="2"/>
  <c r="AZ764" i="2"/>
  <c r="BA764" i="2"/>
  <c r="BB764" i="2"/>
  <c r="BC764" i="2"/>
  <c r="BD764" i="2"/>
  <c r="BE764" i="2"/>
  <c r="BF764" i="2"/>
  <c r="BG764" i="2"/>
  <c r="BH764" i="2"/>
  <c r="BI764" i="2"/>
  <c r="BJ764" i="2"/>
  <c r="BK764" i="2"/>
  <c r="BL764" i="2"/>
  <c r="BM764" i="2"/>
  <c r="BN764" i="2"/>
  <c r="BO764" i="2"/>
  <c r="BP764" i="2"/>
  <c r="BQ764" i="2"/>
  <c r="BR764" i="2"/>
  <c r="BS764" i="2"/>
  <c r="BT764" i="2"/>
  <c r="BU764" i="2"/>
  <c r="BV764" i="2"/>
  <c r="BW764" i="2"/>
  <c r="BX764" i="2"/>
  <c r="BY764" i="2"/>
  <c r="BZ764" i="2"/>
  <c r="CA764" i="2"/>
  <c r="CB764" i="2"/>
  <c r="CC764" i="2"/>
  <c r="CD764" i="2"/>
  <c r="CE764" i="2"/>
  <c r="CF764" i="2"/>
  <c r="CG764" i="2"/>
  <c r="CH764" i="2"/>
  <c r="CI764" i="2"/>
  <c r="CJ764" i="2"/>
  <c r="CK764" i="2"/>
  <c r="CL764" i="2"/>
  <c r="CM764" i="2"/>
  <c r="CN764" i="2"/>
  <c r="CO764" i="2"/>
  <c r="CP764" i="2"/>
  <c r="A765" i="2"/>
  <c r="B765" i="2"/>
  <c r="C765" i="2"/>
  <c r="D765" i="2"/>
  <c r="E765" i="2"/>
  <c r="F765" i="2"/>
  <c r="G765" i="2"/>
  <c r="H765" i="2"/>
  <c r="I765" i="2"/>
  <c r="J765" i="2"/>
  <c r="K765" i="2"/>
  <c r="L765" i="2"/>
  <c r="M765" i="2"/>
  <c r="N765" i="2"/>
  <c r="O765" i="2"/>
  <c r="Q765" i="2"/>
  <c r="R765" i="2"/>
  <c r="S765" i="2"/>
  <c r="T765" i="2"/>
  <c r="U765" i="2"/>
  <c r="W765" i="2"/>
  <c r="X765" i="2"/>
  <c r="Y765" i="2"/>
  <c r="AA765" i="2"/>
  <c r="AB765" i="2"/>
  <c r="AC765" i="2"/>
  <c r="AD765" i="2"/>
  <c r="AE765" i="2"/>
  <c r="AF765" i="2"/>
  <c r="AG765" i="2"/>
  <c r="AH765" i="2"/>
  <c r="AI765" i="2"/>
  <c r="AJ765" i="2"/>
  <c r="AK765" i="2"/>
  <c r="AL765" i="2"/>
  <c r="AM765" i="2"/>
  <c r="AN765" i="2"/>
  <c r="AO765" i="2"/>
  <c r="AP765" i="2"/>
  <c r="AQ765" i="2"/>
  <c r="AR765" i="2"/>
  <c r="AS765" i="2"/>
  <c r="AT765" i="2"/>
  <c r="AU765" i="2"/>
  <c r="AV765" i="2"/>
  <c r="AX765" i="2"/>
  <c r="AY765" i="2"/>
  <c r="AZ765" i="2"/>
  <c r="BA765" i="2"/>
  <c r="BB765" i="2"/>
  <c r="BC765" i="2"/>
  <c r="BD765" i="2"/>
  <c r="BE765" i="2"/>
  <c r="BF765" i="2"/>
  <c r="BG765" i="2"/>
  <c r="BH765" i="2"/>
  <c r="BI765" i="2"/>
  <c r="BJ765" i="2"/>
  <c r="BK765" i="2"/>
  <c r="BL765" i="2"/>
  <c r="BM765" i="2"/>
  <c r="BN765" i="2"/>
  <c r="BO765" i="2"/>
  <c r="BP765" i="2"/>
  <c r="BQ765" i="2"/>
  <c r="BR765" i="2"/>
  <c r="BS765" i="2"/>
  <c r="BT765" i="2"/>
  <c r="BU765" i="2"/>
  <c r="BV765" i="2"/>
  <c r="BW765" i="2"/>
  <c r="BX765" i="2"/>
  <c r="BY765" i="2"/>
  <c r="BZ765" i="2"/>
  <c r="CA765" i="2"/>
  <c r="CB765" i="2"/>
  <c r="CC765" i="2"/>
  <c r="CD765" i="2"/>
  <c r="CE765" i="2"/>
  <c r="CF765" i="2"/>
  <c r="CG765" i="2"/>
  <c r="CH765" i="2"/>
  <c r="CI765" i="2"/>
  <c r="CJ765" i="2"/>
  <c r="CK765" i="2"/>
  <c r="CL765" i="2"/>
  <c r="CM765" i="2"/>
  <c r="CN765" i="2"/>
  <c r="CO765" i="2"/>
  <c r="CP765" i="2"/>
  <c r="A766" i="2"/>
  <c r="B766" i="2"/>
  <c r="C766" i="2"/>
  <c r="D766" i="2"/>
  <c r="E766" i="2"/>
  <c r="F766" i="2"/>
  <c r="G766" i="2"/>
  <c r="H766" i="2"/>
  <c r="I766" i="2"/>
  <c r="J766" i="2"/>
  <c r="K766" i="2"/>
  <c r="L766" i="2"/>
  <c r="M766" i="2"/>
  <c r="N766" i="2"/>
  <c r="O766" i="2"/>
  <c r="Q766" i="2"/>
  <c r="R766" i="2"/>
  <c r="S766" i="2"/>
  <c r="T766" i="2"/>
  <c r="U766" i="2"/>
  <c r="W766" i="2"/>
  <c r="X766" i="2"/>
  <c r="Y766" i="2"/>
  <c r="AA766" i="2"/>
  <c r="AB766" i="2"/>
  <c r="AC766" i="2"/>
  <c r="AD766" i="2"/>
  <c r="AE766" i="2"/>
  <c r="AF766" i="2"/>
  <c r="AG766" i="2"/>
  <c r="AH766" i="2"/>
  <c r="AI766" i="2"/>
  <c r="AJ766" i="2"/>
  <c r="AK766" i="2"/>
  <c r="AL766" i="2"/>
  <c r="AM766" i="2"/>
  <c r="AN766" i="2"/>
  <c r="AO766" i="2"/>
  <c r="AP766" i="2"/>
  <c r="AQ766" i="2"/>
  <c r="AR766" i="2"/>
  <c r="AS766" i="2"/>
  <c r="AT766" i="2"/>
  <c r="AU766" i="2"/>
  <c r="AV766" i="2"/>
  <c r="AX766" i="2"/>
  <c r="AY766" i="2"/>
  <c r="AZ766" i="2"/>
  <c r="BA766" i="2"/>
  <c r="BB766" i="2"/>
  <c r="BC766" i="2"/>
  <c r="BD766" i="2"/>
  <c r="BE766" i="2"/>
  <c r="BF766" i="2"/>
  <c r="BG766" i="2"/>
  <c r="BH766" i="2"/>
  <c r="BI766" i="2"/>
  <c r="BJ766" i="2"/>
  <c r="BK766" i="2"/>
  <c r="BL766" i="2"/>
  <c r="BM766" i="2"/>
  <c r="BN766" i="2"/>
  <c r="BO766" i="2"/>
  <c r="BP766" i="2"/>
  <c r="BQ766" i="2"/>
  <c r="BR766" i="2"/>
  <c r="BS766" i="2"/>
  <c r="BT766" i="2"/>
  <c r="BU766" i="2"/>
  <c r="BV766" i="2"/>
  <c r="BW766" i="2"/>
  <c r="BX766" i="2"/>
  <c r="BY766" i="2"/>
  <c r="BZ766" i="2"/>
  <c r="CA766" i="2"/>
  <c r="CB766" i="2"/>
  <c r="CC766" i="2"/>
  <c r="CD766" i="2"/>
  <c r="CE766" i="2"/>
  <c r="CF766" i="2"/>
  <c r="CG766" i="2"/>
  <c r="CH766" i="2"/>
  <c r="CI766" i="2"/>
  <c r="CJ766" i="2"/>
  <c r="CK766" i="2"/>
  <c r="CL766" i="2"/>
  <c r="CM766" i="2"/>
  <c r="CN766" i="2"/>
  <c r="CO766" i="2"/>
  <c r="CP766" i="2"/>
  <c r="A767" i="2"/>
  <c r="B767" i="2"/>
  <c r="C767" i="2"/>
  <c r="D767" i="2"/>
  <c r="E767" i="2"/>
  <c r="F767" i="2"/>
  <c r="G767" i="2"/>
  <c r="H767" i="2"/>
  <c r="I767" i="2"/>
  <c r="J767" i="2"/>
  <c r="K767" i="2"/>
  <c r="L767" i="2"/>
  <c r="M767" i="2"/>
  <c r="N767" i="2"/>
  <c r="O767" i="2"/>
  <c r="Q767" i="2"/>
  <c r="R767" i="2"/>
  <c r="S767" i="2"/>
  <c r="T767" i="2"/>
  <c r="U767" i="2"/>
  <c r="W767" i="2"/>
  <c r="X767" i="2"/>
  <c r="Y767" i="2"/>
  <c r="AA767" i="2"/>
  <c r="AB767" i="2"/>
  <c r="AC767" i="2"/>
  <c r="AD767" i="2"/>
  <c r="AE767" i="2"/>
  <c r="AF767" i="2"/>
  <c r="AG767" i="2"/>
  <c r="AH767" i="2"/>
  <c r="AI767" i="2"/>
  <c r="AJ767" i="2"/>
  <c r="AK767" i="2"/>
  <c r="AL767" i="2"/>
  <c r="AM767" i="2"/>
  <c r="AN767" i="2"/>
  <c r="AO767" i="2"/>
  <c r="AP767" i="2"/>
  <c r="AQ767" i="2"/>
  <c r="AR767" i="2"/>
  <c r="AS767" i="2"/>
  <c r="AT767" i="2"/>
  <c r="AU767" i="2"/>
  <c r="AV767" i="2"/>
  <c r="AX767" i="2"/>
  <c r="AY767" i="2"/>
  <c r="AZ767" i="2"/>
  <c r="BA767" i="2"/>
  <c r="BB767" i="2"/>
  <c r="BC767" i="2"/>
  <c r="BD767" i="2"/>
  <c r="BE767" i="2"/>
  <c r="BF767" i="2"/>
  <c r="BG767" i="2"/>
  <c r="BH767" i="2"/>
  <c r="BI767" i="2"/>
  <c r="BJ767" i="2"/>
  <c r="BK767" i="2"/>
  <c r="BL767" i="2"/>
  <c r="BM767" i="2"/>
  <c r="BN767" i="2"/>
  <c r="BO767" i="2"/>
  <c r="BP767" i="2"/>
  <c r="BQ767" i="2"/>
  <c r="BR767" i="2"/>
  <c r="BS767" i="2"/>
  <c r="BT767" i="2"/>
  <c r="BU767" i="2"/>
  <c r="BV767" i="2"/>
  <c r="BW767" i="2"/>
  <c r="BX767" i="2"/>
  <c r="BY767" i="2"/>
  <c r="BZ767" i="2"/>
  <c r="CA767" i="2"/>
  <c r="CB767" i="2"/>
  <c r="CC767" i="2"/>
  <c r="CD767" i="2"/>
  <c r="CE767" i="2"/>
  <c r="CF767" i="2"/>
  <c r="CG767" i="2"/>
  <c r="CH767" i="2"/>
  <c r="CI767" i="2"/>
  <c r="CJ767" i="2"/>
  <c r="CK767" i="2"/>
  <c r="CL767" i="2"/>
  <c r="CM767" i="2"/>
  <c r="CN767" i="2"/>
  <c r="CO767" i="2"/>
  <c r="CP767" i="2"/>
  <c r="A768" i="2"/>
  <c r="B768" i="2"/>
  <c r="C768" i="2"/>
  <c r="D768" i="2"/>
  <c r="E768" i="2"/>
  <c r="F768" i="2"/>
  <c r="G768" i="2"/>
  <c r="H768" i="2"/>
  <c r="I768" i="2"/>
  <c r="J768" i="2"/>
  <c r="K768" i="2"/>
  <c r="L768" i="2"/>
  <c r="M768" i="2"/>
  <c r="N768" i="2"/>
  <c r="O768" i="2"/>
  <c r="Q768" i="2"/>
  <c r="R768" i="2"/>
  <c r="S768" i="2"/>
  <c r="T768" i="2"/>
  <c r="U768" i="2"/>
  <c r="W768" i="2"/>
  <c r="X768" i="2"/>
  <c r="Y768" i="2"/>
  <c r="AA768" i="2"/>
  <c r="AB768" i="2"/>
  <c r="AC768" i="2"/>
  <c r="AD768" i="2"/>
  <c r="AE768" i="2"/>
  <c r="AF768" i="2"/>
  <c r="AG768" i="2"/>
  <c r="AH768" i="2"/>
  <c r="AI768" i="2"/>
  <c r="AJ768" i="2"/>
  <c r="AK768" i="2"/>
  <c r="AL768" i="2"/>
  <c r="AM768" i="2"/>
  <c r="AN768" i="2"/>
  <c r="AO768" i="2"/>
  <c r="AP768" i="2"/>
  <c r="AQ768" i="2"/>
  <c r="AR768" i="2"/>
  <c r="AS768" i="2"/>
  <c r="AT768" i="2"/>
  <c r="AU768" i="2"/>
  <c r="AV768" i="2"/>
  <c r="AX768" i="2"/>
  <c r="AY768" i="2"/>
  <c r="AZ768" i="2"/>
  <c r="BA768" i="2"/>
  <c r="BB768" i="2"/>
  <c r="BC768" i="2"/>
  <c r="BD768" i="2"/>
  <c r="BE768" i="2"/>
  <c r="BF768" i="2"/>
  <c r="BG768" i="2"/>
  <c r="BH768" i="2"/>
  <c r="BI768" i="2"/>
  <c r="BJ768" i="2"/>
  <c r="BK768" i="2"/>
  <c r="BL768" i="2"/>
  <c r="BM768" i="2"/>
  <c r="BN768" i="2"/>
  <c r="BO768" i="2"/>
  <c r="BP768" i="2"/>
  <c r="BQ768" i="2"/>
  <c r="BR768" i="2"/>
  <c r="BS768" i="2"/>
  <c r="BT768" i="2"/>
  <c r="BU768" i="2"/>
  <c r="BV768" i="2"/>
  <c r="BW768" i="2"/>
  <c r="BX768" i="2"/>
  <c r="BY768" i="2"/>
  <c r="BZ768" i="2"/>
  <c r="CA768" i="2"/>
  <c r="CB768" i="2"/>
  <c r="CC768" i="2"/>
  <c r="CD768" i="2"/>
  <c r="CE768" i="2"/>
  <c r="CF768" i="2"/>
  <c r="CG768" i="2"/>
  <c r="CH768" i="2"/>
  <c r="CI768" i="2"/>
  <c r="CJ768" i="2"/>
  <c r="CK768" i="2"/>
  <c r="CL768" i="2"/>
  <c r="CM768" i="2"/>
  <c r="CN768" i="2"/>
  <c r="CO768" i="2"/>
  <c r="CP768" i="2"/>
  <c r="A769" i="2"/>
  <c r="B769" i="2"/>
  <c r="C769" i="2"/>
  <c r="D769" i="2"/>
  <c r="E769" i="2"/>
  <c r="F769" i="2"/>
  <c r="G769" i="2"/>
  <c r="H769" i="2"/>
  <c r="I769" i="2"/>
  <c r="J769" i="2"/>
  <c r="K769" i="2"/>
  <c r="L769" i="2"/>
  <c r="M769" i="2"/>
  <c r="N769" i="2"/>
  <c r="O769" i="2"/>
  <c r="Q769" i="2"/>
  <c r="R769" i="2"/>
  <c r="S769" i="2"/>
  <c r="T769" i="2"/>
  <c r="U769" i="2"/>
  <c r="W769" i="2"/>
  <c r="X769" i="2"/>
  <c r="Y769" i="2"/>
  <c r="AA769" i="2"/>
  <c r="AB769" i="2"/>
  <c r="AC769" i="2"/>
  <c r="AD769" i="2"/>
  <c r="AE769" i="2"/>
  <c r="AF769" i="2"/>
  <c r="AG769" i="2"/>
  <c r="AH769" i="2"/>
  <c r="AI769" i="2"/>
  <c r="AJ769" i="2"/>
  <c r="AK769" i="2"/>
  <c r="AL769" i="2"/>
  <c r="AM769" i="2"/>
  <c r="AN769" i="2"/>
  <c r="AO769" i="2"/>
  <c r="AP769" i="2"/>
  <c r="AQ769" i="2"/>
  <c r="AR769" i="2"/>
  <c r="AS769" i="2"/>
  <c r="AT769" i="2"/>
  <c r="AU769" i="2"/>
  <c r="AV769" i="2"/>
  <c r="AX769" i="2"/>
  <c r="AY769" i="2"/>
  <c r="AZ769" i="2"/>
  <c r="BA769" i="2"/>
  <c r="BB769" i="2"/>
  <c r="BC769" i="2"/>
  <c r="BD769" i="2"/>
  <c r="BE769" i="2"/>
  <c r="BF769" i="2"/>
  <c r="BG769" i="2"/>
  <c r="BH769" i="2"/>
  <c r="BI769" i="2"/>
  <c r="BJ769" i="2"/>
  <c r="BK769" i="2"/>
  <c r="BL769" i="2"/>
  <c r="BM769" i="2"/>
  <c r="BN769" i="2"/>
  <c r="BO769" i="2"/>
  <c r="BP769" i="2"/>
  <c r="BQ769" i="2"/>
  <c r="BR769" i="2"/>
  <c r="BS769" i="2"/>
  <c r="BT769" i="2"/>
  <c r="BU769" i="2"/>
  <c r="BV769" i="2"/>
  <c r="BW769" i="2"/>
  <c r="BX769" i="2"/>
  <c r="BY769" i="2"/>
  <c r="BZ769" i="2"/>
  <c r="CA769" i="2"/>
  <c r="CB769" i="2"/>
  <c r="CC769" i="2"/>
  <c r="CD769" i="2"/>
  <c r="CE769" i="2"/>
  <c r="CF769" i="2"/>
  <c r="CG769" i="2"/>
  <c r="CH769" i="2"/>
  <c r="CI769" i="2"/>
  <c r="CJ769" i="2"/>
  <c r="CK769" i="2"/>
  <c r="CL769" i="2"/>
  <c r="CM769" i="2"/>
  <c r="CN769" i="2"/>
  <c r="CO769" i="2"/>
  <c r="CP769" i="2"/>
  <c r="A770" i="2"/>
  <c r="B770" i="2"/>
  <c r="C770" i="2"/>
  <c r="D770" i="2"/>
  <c r="E770" i="2"/>
  <c r="F770" i="2"/>
  <c r="G770" i="2"/>
  <c r="H770" i="2"/>
  <c r="I770" i="2"/>
  <c r="J770" i="2"/>
  <c r="K770" i="2"/>
  <c r="L770" i="2"/>
  <c r="M770" i="2"/>
  <c r="N770" i="2"/>
  <c r="O770" i="2"/>
  <c r="Q770" i="2"/>
  <c r="R770" i="2"/>
  <c r="S770" i="2"/>
  <c r="T770" i="2"/>
  <c r="U770" i="2"/>
  <c r="W770" i="2"/>
  <c r="X770" i="2"/>
  <c r="Y770" i="2"/>
  <c r="AA770" i="2"/>
  <c r="AB770" i="2"/>
  <c r="AC770" i="2"/>
  <c r="AD770" i="2"/>
  <c r="AE770" i="2"/>
  <c r="AF770" i="2"/>
  <c r="AG770" i="2"/>
  <c r="AH770" i="2"/>
  <c r="AI770" i="2"/>
  <c r="AJ770" i="2"/>
  <c r="AK770" i="2"/>
  <c r="AL770" i="2"/>
  <c r="AM770" i="2"/>
  <c r="AN770" i="2"/>
  <c r="AO770" i="2"/>
  <c r="AP770" i="2"/>
  <c r="AQ770" i="2"/>
  <c r="AR770" i="2"/>
  <c r="AS770" i="2"/>
  <c r="AT770" i="2"/>
  <c r="AU770" i="2"/>
  <c r="AV770" i="2"/>
  <c r="AX770" i="2"/>
  <c r="AY770" i="2"/>
  <c r="AZ770" i="2"/>
  <c r="BA770" i="2"/>
  <c r="BB770" i="2"/>
  <c r="BC770" i="2"/>
  <c r="BD770" i="2"/>
  <c r="BE770" i="2"/>
  <c r="BF770" i="2"/>
  <c r="BG770" i="2"/>
  <c r="BH770" i="2"/>
  <c r="BI770" i="2"/>
  <c r="BJ770" i="2"/>
  <c r="BK770" i="2"/>
  <c r="BL770" i="2"/>
  <c r="BM770" i="2"/>
  <c r="BN770" i="2"/>
  <c r="BO770" i="2"/>
  <c r="BP770" i="2"/>
  <c r="BQ770" i="2"/>
  <c r="BR770" i="2"/>
  <c r="BS770" i="2"/>
  <c r="BT770" i="2"/>
  <c r="BU770" i="2"/>
  <c r="BV770" i="2"/>
  <c r="BW770" i="2"/>
  <c r="BX770" i="2"/>
  <c r="BY770" i="2"/>
  <c r="BZ770" i="2"/>
  <c r="CA770" i="2"/>
  <c r="CB770" i="2"/>
  <c r="CC770" i="2"/>
  <c r="CD770" i="2"/>
  <c r="CE770" i="2"/>
  <c r="CF770" i="2"/>
  <c r="CG770" i="2"/>
  <c r="CH770" i="2"/>
  <c r="CI770" i="2"/>
  <c r="CJ770" i="2"/>
  <c r="CK770" i="2"/>
  <c r="CL770" i="2"/>
  <c r="CM770" i="2"/>
  <c r="CN770" i="2"/>
  <c r="CO770" i="2"/>
  <c r="CP770" i="2"/>
  <c r="A771" i="2"/>
  <c r="B771" i="2"/>
  <c r="C771" i="2"/>
  <c r="D771" i="2"/>
  <c r="E771" i="2"/>
  <c r="F771" i="2"/>
  <c r="G771" i="2"/>
  <c r="H771" i="2"/>
  <c r="I771" i="2"/>
  <c r="J771" i="2"/>
  <c r="K771" i="2"/>
  <c r="L771" i="2"/>
  <c r="M771" i="2"/>
  <c r="N771" i="2"/>
  <c r="O771" i="2"/>
  <c r="Q771" i="2"/>
  <c r="R771" i="2"/>
  <c r="S771" i="2"/>
  <c r="T771" i="2"/>
  <c r="U771" i="2"/>
  <c r="W771" i="2"/>
  <c r="X771" i="2"/>
  <c r="Y771" i="2"/>
  <c r="AA771" i="2"/>
  <c r="AB771" i="2"/>
  <c r="AC771" i="2"/>
  <c r="AD771" i="2"/>
  <c r="AE771" i="2"/>
  <c r="AF771" i="2"/>
  <c r="AG771" i="2"/>
  <c r="AH771" i="2"/>
  <c r="AI771" i="2"/>
  <c r="AJ771" i="2"/>
  <c r="AK771" i="2"/>
  <c r="AL771" i="2"/>
  <c r="AM771" i="2"/>
  <c r="AN771" i="2"/>
  <c r="AO771" i="2"/>
  <c r="AP771" i="2"/>
  <c r="AQ771" i="2"/>
  <c r="AR771" i="2"/>
  <c r="AS771" i="2"/>
  <c r="AT771" i="2"/>
  <c r="AU771" i="2"/>
  <c r="AV771" i="2"/>
  <c r="AX771" i="2"/>
  <c r="AY771" i="2"/>
  <c r="AZ771" i="2"/>
  <c r="BA771" i="2"/>
  <c r="BB771" i="2"/>
  <c r="BC771" i="2"/>
  <c r="BD771" i="2"/>
  <c r="BE771" i="2"/>
  <c r="BF771" i="2"/>
  <c r="BG771" i="2"/>
  <c r="BH771" i="2"/>
  <c r="BI771" i="2"/>
  <c r="BJ771" i="2"/>
  <c r="BK771" i="2"/>
  <c r="BL771" i="2"/>
  <c r="BM771" i="2"/>
  <c r="BN771" i="2"/>
  <c r="BO771" i="2"/>
  <c r="BP771" i="2"/>
  <c r="BQ771" i="2"/>
  <c r="BR771" i="2"/>
  <c r="BS771" i="2"/>
  <c r="BT771" i="2"/>
  <c r="BU771" i="2"/>
  <c r="BV771" i="2"/>
  <c r="BW771" i="2"/>
  <c r="BX771" i="2"/>
  <c r="BY771" i="2"/>
  <c r="BZ771" i="2"/>
  <c r="CA771" i="2"/>
  <c r="CB771" i="2"/>
  <c r="CC771" i="2"/>
  <c r="CD771" i="2"/>
  <c r="CE771" i="2"/>
  <c r="CF771" i="2"/>
  <c r="CG771" i="2"/>
  <c r="CH771" i="2"/>
  <c r="CI771" i="2"/>
  <c r="CJ771" i="2"/>
  <c r="CK771" i="2"/>
  <c r="CL771" i="2"/>
  <c r="CM771" i="2"/>
  <c r="CN771" i="2"/>
  <c r="CO771" i="2"/>
  <c r="CP771" i="2"/>
  <c r="A772" i="2"/>
  <c r="B772" i="2"/>
  <c r="C772" i="2"/>
  <c r="D772" i="2"/>
  <c r="E772" i="2"/>
  <c r="F772" i="2"/>
  <c r="G772" i="2"/>
  <c r="H772" i="2"/>
  <c r="I772" i="2"/>
  <c r="J772" i="2"/>
  <c r="K772" i="2"/>
  <c r="L772" i="2"/>
  <c r="M772" i="2"/>
  <c r="N772" i="2"/>
  <c r="O772" i="2"/>
  <c r="Q772" i="2"/>
  <c r="R772" i="2"/>
  <c r="S772" i="2"/>
  <c r="T772" i="2"/>
  <c r="U772" i="2"/>
  <c r="W772" i="2"/>
  <c r="X772" i="2"/>
  <c r="Y772" i="2"/>
  <c r="AA772" i="2"/>
  <c r="AB772" i="2"/>
  <c r="AC772" i="2"/>
  <c r="AD772" i="2"/>
  <c r="AE772" i="2"/>
  <c r="AF772" i="2"/>
  <c r="AG772" i="2"/>
  <c r="AH772" i="2"/>
  <c r="AI772" i="2"/>
  <c r="AJ772" i="2"/>
  <c r="AK772" i="2"/>
  <c r="AL772" i="2"/>
  <c r="AM772" i="2"/>
  <c r="AN772" i="2"/>
  <c r="AO772" i="2"/>
  <c r="AP772" i="2"/>
  <c r="AQ772" i="2"/>
  <c r="AR772" i="2"/>
  <c r="AS772" i="2"/>
  <c r="AT772" i="2"/>
  <c r="AU772" i="2"/>
  <c r="AV772" i="2"/>
  <c r="AX772" i="2"/>
  <c r="AY772" i="2"/>
  <c r="AZ772" i="2"/>
  <c r="BA772" i="2"/>
  <c r="BB772" i="2"/>
  <c r="BC772" i="2"/>
  <c r="BD772" i="2"/>
  <c r="BE772" i="2"/>
  <c r="BF772" i="2"/>
  <c r="BG772" i="2"/>
  <c r="BH772" i="2"/>
  <c r="BI772" i="2"/>
  <c r="BJ772" i="2"/>
  <c r="BK772" i="2"/>
  <c r="BL772" i="2"/>
  <c r="BM772" i="2"/>
  <c r="BN772" i="2"/>
  <c r="BO772" i="2"/>
  <c r="BP772" i="2"/>
  <c r="BQ772" i="2"/>
  <c r="BR772" i="2"/>
  <c r="BS772" i="2"/>
  <c r="BT772" i="2"/>
  <c r="BU772" i="2"/>
  <c r="BV772" i="2"/>
  <c r="BW772" i="2"/>
  <c r="BX772" i="2"/>
  <c r="BY772" i="2"/>
  <c r="BZ772" i="2"/>
  <c r="CA772" i="2"/>
  <c r="CB772" i="2"/>
  <c r="CC772" i="2"/>
  <c r="CD772" i="2"/>
  <c r="CE772" i="2"/>
  <c r="CF772" i="2"/>
  <c r="CG772" i="2"/>
  <c r="CH772" i="2"/>
  <c r="CI772" i="2"/>
  <c r="CJ772" i="2"/>
  <c r="CK772" i="2"/>
  <c r="CL772" i="2"/>
  <c r="CM772" i="2"/>
  <c r="CN772" i="2"/>
  <c r="CO772" i="2"/>
  <c r="CP772" i="2"/>
  <c r="A773" i="2"/>
  <c r="B773" i="2"/>
  <c r="C773" i="2"/>
  <c r="D773" i="2"/>
  <c r="E773" i="2"/>
  <c r="F773" i="2"/>
  <c r="G773" i="2"/>
  <c r="H773" i="2"/>
  <c r="I773" i="2"/>
  <c r="J773" i="2"/>
  <c r="K773" i="2"/>
  <c r="L773" i="2"/>
  <c r="M773" i="2"/>
  <c r="N773" i="2"/>
  <c r="O773" i="2"/>
  <c r="Q773" i="2"/>
  <c r="R773" i="2"/>
  <c r="S773" i="2"/>
  <c r="T773" i="2"/>
  <c r="U773" i="2"/>
  <c r="W773" i="2"/>
  <c r="X773" i="2"/>
  <c r="Y773" i="2"/>
  <c r="AA773" i="2"/>
  <c r="AB773" i="2"/>
  <c r="AC773" i="2"/>
  <c r="AD773" i="2"/>
  <c r="AE773" i="2"/>
  <c r="AF773" i="2"/>
  <c r="AG773" i="2"/>
  <c r="AH773" i="2"/>
  <c r="AI773" i="2"/>
  <c r="AJ773" i="2"/>
  <c r="AK773" i="2"/>
  <c r="AL773" i="2"/>
  <c r="AM773" i="2"/>
  <c r="AN773" i="2"/>
  <c r="AO773" i="2"/>
  <c r="AP773" i="2"/>
  <c r="AQ773" i="2"/>
  <c r="AR773" i="2"/>
  <c r="AS773" i="2"/>
  <c r="AT773" i="2"/>
  <c r="AU773" i="2"/>
  <c r="AV773" i="2"/>
  <c r="AX773" i="2"/>
  <c r="AY773" i="2"/>
  <c r="AZ773" i="2"/>
  <c r="BA773" i="2"/>
  <c r="BB773" i="2"/>
  <c r="BC773" i="2"/>
  <c r="BD773" i="2"/>
  <c r="BE773" i="2"/>
  <c r="BF773" i="2"/>
  <c r="BG773" i="2"/>
  <c r="BH773" i="2"/>
  <c r="BI773" i="2"/>
  <c r="BJ773" i="2"/>
  <c r="BK773" i="2"/>
  <c r="BL773" i="2"/>
  <c r="BM773" i="2"/>
  <c r="BN773" i="2"/>
  <c r="BO773" i="2"/>
  <c r="BP773" i="2"/>
  <c r="BQ773" i="2"/>
  <c r="BR773" i="2"/>
  <c r="BS773" i="2"/>
  <c r="BT773" i="2"/>
  <c r="BU773" i="2"/>
  <c r="BV773" i="2"/>
  <c r="BW773" i="2"/>
  <c r="BX773" i="2"/>
  <c r="BY773" i="2"/>
  <c r="BZ773" i="2"/>
  <c r="CA773" i="2"/>
  <c r="CB773" i="2"/>
  <c r="CC773" i="2"/>
  <c r="CD773" i="2"/>
  <c r="CE773" i="2"/>
  <c r="CF773" i="2"/>
  <c r="CG773" i="2"/>
  <c r="CH773" i="2"/>
  <c r="CI773" i="2"/>
  <c r="CJ773" i="2"/>
  <c r="CK773" i="2"/>
  <c r="CL773" i="2"/>
  <c r="CM773" i="2"/>
  <c r="CN773" i="2"/>
  <c r="CO773" i="2"/>
  <c r="CP773" i="2"/>
  <c r="A774" i="2"/>
  <c r="B774" i="2"/>
  <c r="C774" i="2"/>
  <c r="D774" i="2"/>
  <c r="E774" i="2"/>
  <c r="F774" i="2"/>
  <c r="G774" i="2"/>
  <c r="H774" i="2"/>
  <c r="I774" i="2"/>
  <c r="J774" i="2"/>
  <c r="K774" i="2"/>
  <c r="L774" i="2"/>
  <c r="M774" i="2"/>
  <c r="N774" i="2"/>
  <c r="O774" i="2"/>
  <c r="Q774" i="2"/>
  <c r="R774" i="2"/>
  <c r="S774" i="2"/>
  <c r="T774" i="2"/>
  <c r="U774" i="2"/>
  <c r="W774" i="2"/>
  <c r="X774" i="2"/>
  <c r="Y774" i="2"/>
  <c r="AA774" i="2"/>
  <c r="AB774" i="2"/>
  <c r="AC774" i="2"/>
  <c r="AD774" i="2"/>
  <c r="AE774" i="2"/>
  <c r="AF774" i="2"/>
  <c r="AG774" i="2"/>
  <c r="AH774" i="2"/>
  <c r="AI774" i="2"/>
  <c r="AJ774" i="2"/>
  <c r="AK774" i="2"/>
  <c r="AL774" i="2"/>
  <c r="AM774" i="2"/>
  <c r="AN774" i="2"/>
  <c r="AO774" i="2"/>
  <c r="AP774" i="2"/>
  <c r="AQ774" i="2"/>
  <c r="AR774" i="2"/>
  <c r="AS774" i="2"/>
  <c r="AT774" i="2"/>
  <c r="AU774" i="2"/>
  <c r="AV774" i="2"/>
  <c r="AX774" i="2"/>
  <c r="AY774" i="2"/>
  <c r="AZ774" i="2"/>
  <c r="BA774" i="2"/>
  <c r="BB774" i="2"/>
  <c r="BC774" i="2"/>
  <c r="BD774" i="2"/>
  <c r="BE774" i="2"/>
  <c r="BF774" i="2"/>
  <c r="BG774" i="2"/>
  <c r="BH774" i="2"/>
  <c r="BI774" i="2"/>
  <c r="BJ774" i="2"/>
  <c r="BK774" i="2"/>
  <c r="BL774" i="2"/>
  <c r="BM774" i="2"/>
  <c r="BN774" i="2"/>
  <c r="BO774" i="2"/>
  <c r="BP774" i="2"/>
  <c r="BQ774" i="2"/>
  <c r="BR774" i="2"/>
  <c r="BS774" i="2"/>
  <c r="BT774" i="2"/>
  <c r="BU774" i="2"/>
  <c r="BV774" i="2"/>
  <c r="BW774" i="2"/>
  <c r="BX774" i="2"/>
  <c r="BY774" i="2"/>
  <c r="BZ774" i="2"/>
  <c r="CA774" i="2"/>
  <c r="CB774" i="2"/>
  <c r="CC774" i="2"/>
  <c r="CD774" i="2"/>
  <c r="CE774" i="2"/>
  <c r="CF774" i="2"/>
  <c r="CG774" i="2"/>
  <c r="CH774" i="2"/>
  <c r="CI774" i="2"/>
  <c r="CJ774" i="2"/>
  <c r="CK774" i="2"/>
  <c r="CL774" i="2"/>
  <c r="CM774" i="2"/>
  <c r="CN774" i="2"/>
  <c r="CO774" i="2"/>
  <c r="CP774" i="2"/>
  <c r="A775" i="2"/>
  <c r="B775" i="2"/>
  <c r="C775" i="2"/>
  <c r="D775" i="2"/>
  <c r="E775" i="2"/>
  <c r="F775" i="2"/>
  <c r="G775" i="2"/>
  <c r="H775" i="2"/>
  <c r="I775" i="2"/>
  <c r="J775" i="2"/>
  <c r="K775" i="2"/>
  <c r="L775" i="2"/>
  <c r="M775" i="2"/>
  <c r="N775" i="2"/>
  <c r="O775" i="2"/>
  <c r="Q775" i="2"/>
  <c r="R775" i="2"/>
  <c r="S775" i="2"/>
  <c r="T775" i="2"/>
  <c r="U775" i="2"/>
  <c r="W775" i="2"/>
  <c r="X775" i="2"/>
  <c r="Y775" i="2"/>
  <c r="AA775" i="2"/>
  <c r="AB775" i="2"/>
  <c r="AC775" i="2"/>
  <c r="AD775" i="2"/>
  <c r="AE775" i="2"/>
  <c r="AF775" i="2"/>
  <c r="AG775" i="2"/>
  <c r="AH775" i="2"/>
  <c r="AI775" i="2"/>
  <c r="AJ775" i="2"/>
  <c r="AK775" i="2"/>
  <c r="AL775" i="2"/>
  <c r="AM775" i="2"/>
  <c r="AN775" i="2"/>
  <c r="AO775" i="2"/>
  <c r="AP775" i="2"/>
  <c r="AQ775" i="2"/>
  <c r="AR775" i="2"/>
  <c r="AS775" i="2"/>
  <c r="AT775" i="2"/>
  <c r="AU775" i="2"/>
  <c r="AV775" i="2"/>
  <c r="AX775" i="2"/>
  <c r="AY775" i="2"/>
  <c r="AZ775" i="2"/>
  <c r="BA775" i="2"/>
  <c r="BB775" i="2"/>
  <c r="BC775" i="2"/>
  <c r="BD775" i="2"/>
  <c r="BE775" i="2"/>
  <c r="BF775" i="2"/>
  <c r="BG775" i="2"/>
  <c r="BH775" i="2"/>
  <c r="BI775" i="2"/>
  <c r="BJ775" i="2"/>
  <c r="BK775" i="2"/>
  <c r="BL775" i="2"/>
  <c r="BM775" i="2"/>
  <c r="BN775" i="2"/>
  <c r="BO775" i="2"/>
  <c r="BP775" i="2"/>
  <c r="BQ775" i="2"/>
  <c r="BR775" i="2"/>
  <c r="BS775" i="2"/>
  <c r="BT775" i="2"/>
  <c r="BU775" i="2"/>
  <c r="BV775" i="2"/>
  <c r="BW775" i="2"/>
  <c r="BX775" i="2"/>
  <c r="BY775" i="2"/>
  <c r="BZ775" i="2"/>
  <c r="CA775" i="2"/>
  <c r="CB775" i="2"/>
  <c r="CC775" i="2"/>
  <c r="CD775" i="2"/>
  <c r="CE775" i="2"/>
  <c r="CF775" i="2"/>
  <c r="CG775" i="2"/>
  <c r="CH775" i="2"/>
  <c r="CI775" i="2"/>
  <c r="CJ775" i="2"/>
  <c r="CK775" i="2"/>
  <c r="CL775" i="2"/>
  <c r="CM775" i="2"/>
  <c r="CN775" i="2"/>
  <c r="CO775" i="2"/>
  <c r="CP775" i="2"/>
  <c r="A776" i="2"/>
  <c r="B776" i="2"/>
  <c r="C776" i="2"/>
  <c r="D776" i="2"/>
  <c r="E776" i="2"/>
  <c r="F776" i="2"/>
  <c r="G776" i="2"/>
  <c r="H776" i="2"/>
  <c r="I776" i="2"/>
  <c r="J776" i="2"/>
  <c r="K776" i="2"/>
  <c r="L776" i="2"/>
  <c r="M776" i="2"/>
  <c r="N776" i="2"/>
  <c r="O776" i="2"/>
  <c r="Q776" i="2"/>
  <c r="R776" i="2"/>
  <c r="S776" i="2"/>
  <c r="T776" i="2"/>
  <c r="U776" i="2"/>
  <c r="W776" i="2"/>
  <c r="X776" i="2"/>
  <c r="Y776" i="2"/>
  <c r="AA776" i="2"/>
  <c r="AB776" i="2"/>
  <c r="AC776" i="2"/>
  <c r="AD776" i="2"/>
  <c r="AE776" i="2"/>
  <c r="AF776" i="2"/>
  <c r="AG776" i="2"/>
  <c r="AH776" i="2"/>
  <c r="AI776" i="2"/>
  <c r="AJ776" i="2"/>
  <c r="AK776" i="2"/>
  <c r="AL776" i="2"/>
  <c r="AM776" i="2"/>
  <c r="AN776" i="2"/>
  <c r="AO776" i="2"/>
  <c r="AP776" i="2"/>
  <c r="AQ776" i="2"/>
  <c r="AR776" i="2"/>
  <c r="AS776" i="2"/>
  <c r="AT776" i="2"/>
  <c r="AU776" i="2"/>
  <c r="AV776" i="2"/>
  <c r="AX776" i="2"/>
  <c r="AY776" i="2"/>
  <c r="AZ776" i="2"/>
  <c r="BA776" i="2"/>
  <c r="BB776" i="2"/>
  <c r="BC776" i="2"/>
  <c r="BD776" i="2"/>
  <c r="BE776" i="2"/>
  <c r="BF776" i="2"/>
  <c r="BG776" i="2"/>
  <c r="BH776" i="2"/>
  <c r="BI776" i="2"/>
  <c r="BJ776" i="2"/>
  <c r="BK776" i="2"/>
  <c r="BL776" i="2"/>
  <c r="BM776" i="2"/>
  <c r="BN776" i="2"/>
  <c r="BO776" i="2"/>
  <c r="BP776" i="2"/>
  <c r="BQ776" i="2"/>
  <c r="BR776" i="2"/>
  <c r="BS776" i="2"/>
  <c r="BT776" i="2"/>
  <c r="BU776" i="2"/>
  <c r="BV776" i="2"/>
  <c r="BW776" i="2"/>
  <c r="BX776" i="2"/>
  <c r="BY776" i="2"/>
  <c r="BZ776" i="2"/>
  <c r="CA776" i="2"/>
  <c r="CB776" i="2"/>
  <c r="CC776" i="2"/>
  <c r="CD776" i="2"/>
  <c r="CE776" i="2"/>
  <c r="CF776" i="2"/>
  <c r="CG776" i="2"/>
  <c r="CH776" i="2"/>
  <c r="CI776" i="2"/>
  <c r="CJ776" i="2"/>
  <c r="CK776" i="2"/>
  <c r="CL776" i="2"/>
  <c r="CM776" i="2"/>
  <c r="CN776" i="2"/>
  <c r="CO776" i="2"/>
  <c r="CP776" i="2"/>
  <c r="A777" i="2"/>
  <c r="B777" i="2"/>
  <c r="C777" i="2"/>
  <c r="D777" i="2"/>
  <c r="E777" i="2"/>
  <c r="F777" i="2"/>
  <c r="G777" i="2"/>
  <c r="H777" i="2"/>
  <c r="I777" i="2"/>
  <c r="J777" i="2"/>
  <c r="K777" i="2"/>
  <c r="L777" i="2"/>
  <c r="M777" i="2"/>
  <c r="N777" i="2"/>
  <c r="O777" i="2"/>
  <c r="Q777" i="2"/>
  <c r="R777" i="2"/>
  <c r="S777" i="2"/>
  <c r="T777" i="2"/>
  <c r="U777" i="2"/>
  <c r="W777" i="2"/>
  <c r="X777" i="2"/>
  <c r="Y777" i="2"/>
  <c r="AA777" i="2"/>
  <c r="AB777" i="2"/>
  <c r="AC777" i="2"/>
  <c r="AD777" i="2"/>
  <c r="AE777" i="2"/>
  <c r="AF777" i="2"/>
  <c r="AG777" i="2"/>
  <c r="AH777" i="2"/>
  <c r="AI777" i="2"/>
  <c r="AJ777" i="2"/>
  <c r="AK777" i="2"/>
  <c r="AL777" i="2"/>
  <c r="AM777" i="2"/>
  <c r="AN777" i="2"/>
  <c r="AO777" i="2"/>
  <c r="AP777" i="2"/>
  <c r="AQ777" i="2"/>
  <c r="AR777" i="2"/>
  <c r="AS777" i="2"/>
  <c r="AT777" i="2"/>
  <c r="AU777" i="2"/>
  <c r="AV777" i="2"/>
  <c r="AX777" i="2"/>
  <c r="AY777" i="2"/>
  <c r="AZ777" i="2"/>
  <c r="BA777" i="2"/>
  <c r="BB777" i="2"/>
  <c r="BC777" i="2"/>
  <c r="BD777" i="2"/>
  <c r="BE777" i="2"/>
  <c r="BF777" i="2"/>
  <c r="BG777" i="2"/>
  <c r="BH777" i="2"/>
  <c r="BI777" i="2"/>
  <c r="BJ777" i="2"/>
  <c r="BK777" i="2"/>
  <c r="BL777" i="2"/>
  <c r="BM777" i="2"/>
  <c r="BN777" i="2"/>
  <c r="BO777" i="2"/>
  <c r="BP777" i="2"/>
  <c r="BQ777" i="2"/>
  <c r="BR777" i="2"/>
  <c r="BS777" i="2"/>
  <c r="BT777" i="2"/>
  <c r="BU777" i="2"/>
  <c r="BV777" i="2"/>
  <c r="BW777" i="2"/>
  <c r="BX777" i="2"/>
  <c r="BY777" i="2"/>
  <c r="BZ777" i="2"/>
  <c r="CA777" i="2"/>
  <c r="CB777" i="2"/>
  <c r="CC777" i="2"/>
  <c r="CD777" i="2"/>
  <c r="CE777" i="2"/>
  <c r="CF777" i="2"/>
  <c r="CG777" i="2"/>
  <c r="CH777" i="2"/>
  <c r="CI777" i="2"/>
  <c r="CJ777" i="2"/>
  <c r="CK777" i="2"/>
  <c r="CL777" i="2"/>
  <c r="CM777" i="2"/>
  <c r="CN777" i="2"/>
  <c r="CO777" i="2"/>
  <c r="CP777" i="2"/>
  <c r="A778" i="2"/>
  <c r="B778" i="2"/>
  <c r="C778" i="2"/>
  <c r="D778" i="2"/>
  <c r="E778" i="2"/>
  <c r="F778" i="2"/>
  <c r="G778" i="2"/>
  <c r="H778" i="2"/>
  <c r="I778" i="2"/>
  <c r="J778" i="2"/>
  <c r="K778" i="2"/>
  <c r="L778" i="2"/>
  <c r="M778" i="2"/>
  <c r="N778" i="2"/>
  <c r="O778" i="2"/>
  <c r="Q778" i="2"/>
  <c r="R778" i="2"/>
  <c r="S778" i="2"/>
  <c r="T778" i="2"/>
  <c r="U778" i="2"/>
  <c r="W778" i="2"/>
  <c r="X778" i="2"/>
  <c r="Y778" i="2"/>
  <c r="AA778" i="2"/>
  <c r="AB778" i="2"/>
  <c r="AC778" i="2"/>
  <c r="AD778" i="2"/>
  <c r="AE778" i="2"/>
  <c r="AF778" i="2"/>
  <c r="AG778" i="2"/>
  <c r="AH778" i="2"/>
  <c r="AI778" i="2"/>
  <c r="AJ778" i="2"/>
  <c r="AK778" i="2"/>
  <c r="AL778" i="2"/>
  <c r="AM778" i="2"/>
  <c r="AN778" i="2"/>
  <c r="AO778" i="2"/>
  <c r="AP778" i="2"/>
  <c r="AQ778" i="2"/>
  <c r="AR778" i="2"/>
  <c r="AS778" i="2"/>
  <c r="AT778" i="2"/>
  <c r="AU778" i="2"/>
  <c r="AV778" i="2"/>
  <c r="AX778" i="2"/>
  <c r="AY778" i="2"/>
  <c r="AZ778" i="2"/>
  <c r="BA778" i="2"/>
  <c r="BB778" i="2"/>
  <c r="BC778" i="2"/>
  <c r="BD778" i="2"/>
  <c r="BE778" i="2"/>
  <c r="BF778" i="2"/>
  <c r="BG778" i="2"/>
  <c r="BH778" i="2"/>
  <c r="BI778" i="2"/>
  <c r="BJ778" i="2"/>
  <c r="BK778" i="2"/>
  <c r="BL778" i="2"/>
  <c r="BM778" i="2"/>
  <c r="BN778" i="2"/>
  <c r="BO778" i="2"/>
  <c r="BP778" i="2"/>
  <c r="BQ778" i="2"/>
  <c r="BR778" i="2"/>
  <c r="BS778" i="2"/>
  <c r="BT778" i="2"/>
  <c r="BU778" i="2"/>
  <c r="BV778" i="2"/>
  <c r="BW778" i="2"/>
  <c r="BX778" i="2"/>
  <c r="BY778" i="2"/>
  <c r="BZ778" i="2"/>
  <c r="CA778" i="2"/>
  <c r="CB778" i="2"/>
  <c r="CC778" i="2"/>
  <c r="CD778" i="2"/>
  <c r="CE778" i="2"/>
  <c r="CF778" i="2"/>
  <c r="CG778" i="2"/>
  <c r="CH778" i="2"/>
  <c r="CI778" i="2"/>
  <c r="CJ778" i="2"/>
  <c r="CK778" i="2"/>
  <c r="CL778" i="2"/>
  <c r="CM778" i="2"/>
  <c r="CN778" i="2"/>
  <c r="CO778" i="2"/>
  <c r="CP778" i="2"/>
  <c r="A779" i="2"/>
  <c r="B779" i="2"/>
  <c r="C779" i="2"/>
  <c r="D779" i="2"/>
  <c r="E779" i="2"/>
  <c r="F779" i="2"/>
  <c r="G779" i="2"/>
  <c r="H779" i="2"/>
  <c r="I779" i="2"/>
  <c r="J779" i="2"/>
  <c r="K779" i="2"/>
  <c r="L779" i="2"/>
  <c r="M779" i="2"/>
  <c r="N779" i="2"/>
  <c r="O779" i="2"/>
  <c r="Q779" i="2"/>
  <c r="R779" i="2"/>
  <c r="S779" i="2"/>
  <c r="T779" i="2"/>
  <c r="U779" i="2"/>
  <c r="W779" i="2"/>
  <c r="X779" i="2"/>
  <c r="Y779" i="2"/>
  <c r="AA779" i="2"/>
  <c r="AB779" i="2"/>
  <c r="AC779" i="2"/>
  <c r="AD779" i="2"/>
  <c r="AE779" i="2"/>
  <c r="AF779" i="2"/>
  <c r="AG779" i="2"/>
  <c r="AH779" i="2"/>
  <c r="AI779" i="2"/>
  <c r="AJ779" i="2"/>
  <c r="AK779" i="2"/>
  <c r="AL779" i="2"/>
  <c r="AM779" i="2"/>
  <c r="AN779" i="2"/>
  <c r="AO779" i="2"/>
  <c r="AP779" i="2"/>
  <c r="AQ779" i="2"/>
  <c r="AR779" i="2"/>
  <c r="AS779" i="2"/>
  <c r="AT779" i="2"/>
  <c r="AU779" i="2"/>
  <c r="AV779" i="2"/>
  <c r="AX779" i="2"/>
  <c r="AY779" i="2"/>
  <c r="AZ779" i="2"/>
  <c r="BA779" i="2"/>
  <c r="BB779" i="2"/>
  <c r="BC779" i="2"/>
  <c r="BD779" i="2"/>
  <c r="BE779" i="2"/>
  <c r="BF779" i="2"/>
  <c r="BG779" i="2"/>
  <c r="BH779" i="2"/>
  <c r="BI779" i="2"/>
  <c r="BJ779" i="2"/>
  <c r="BK779" i="2"/>
  <c r="BL779" i="2"/>
  <c r="BM779" i="2"/>
  <c r="BN779" i="2"/>
  <c r="BO779" i="2"/>
  <c r="BP779" i="2"/>
  <c r="BQ779" i="2"/>
  <c r="BR779" i="2"/>
  <c r="BS779" i="2"/>
  <c r="BT779" i="2"/>
  <c r="BU779" i="2"/>
  <c r="BV779" i="2"/>
  <c r="BW779" i="2"/>
  <c r="BX779" i="2"/>
  <c r="BY779" i="2"/>
  <c r="BZ779" i="2"/>
  <c r="CA779" i="2"/>
  <c r="CB779" i="2"/>
  <c r="CC779" i="2"/>
  <c r="CD779" i="2"/>
  <c r="CE779" i="2"/>
  <c r="CF779" i="2"/>
  <c r="CG779" i="2"/>
  <c r="CH779" i="2"/>
  <c r="CI779" i="2"/>
  <c r="CJ779" i="2"/>
  <c r="CK779" i="2"/>
  <c r="CL779" i="2"/>
  <c r="CM779" i="2"/>
  <c r="CN779" i="2"/>
  <c r="CO779" i="2"/>
  <c r="CP779" i="2"/>
  <c r="A780" i="2"/>
  <c r="B780" i="2"/>
  <c r="C780" i="2"/>
  <c r="D780" i="2"/>
  <c r="E780" i="2"/>
  <c r="F780" i="2"/>
  <c r="G780" i="2"/>
  <c r="H780" i="2"/>
  <c r="I780" i="2"/>
  <c r="J780" i="2"/>
  <c r="K780" i="2"/>
  <c r="L780" i="2"/>
  <c r="M780" i="2"/>
  <c r="N780" i="2"/>
  <c r="O780" i="2"/>
  <c r="Q780" i="2"/>
  <c r="R780" i="2"/>
  <c r="S780" i="2"/>
  <c r="T780" i="2"/>
  <c r="U780" i="2"/>
  <c r="W780" i="2"/>
  <c r="X780" i="2"/>
  <c r="Y780" i="2"/>
  <c r="AA780" i="2"/>
  <c r="AB780" i="2"/>
  <c r="AC780" i="2"/>
  <c r="AD780" i="2"/>
  <c r="AE780" i="2"/>
  <c r="AF780" i="2"/>
  <c r="AG780" i="2"/>
  <c r="AH780" i="2"/>
  <c r="AI780" i="2"/>
  <c r="AJ780" i="2"/>
  <c r="AK780" i="2"/>
  <c r="AL780" i="2"/>
  <c r="AM780" i="2"/>
  <c r="AN780" i="2"/>
  <c r="AO780" i="2"/>
  <c r="AP780" i="2"/>
  <c r="AQ780" i="2"/>
  <c r="AR780" i="2"/>
  <c r="AS780" i="2"/>
  <c r="AT780" i="2"/>
  <c r="AU780" i="2"/>
  <c r="AV780" i="2"/>
  <c r="AX780" i="2"/>
  <c r="AY780" i="2"/>
  <c r="AZ780" i="2"/>
  <c r="BA780" i="2"/>
  <c r="BB780" i="2"/>
  <c r="BC780" i="2"/>
  <c r="BD780" i="2"/>
  <c r="BE780" i="2"/>
  <c r="BF780" i="2"/>
  <c r="BG780" i="2"/>
  <c r="BH780" i="2"/>
  <c r="BI780" i="2"/>
  <c r="BJ780" i="2"/>
  <c r="BK780" i="2"/>
  <c r="BL780" i="2"/>
  <c r="BM780" i="2"/>
  <c r="BN780" i="2"/>
  <c r="BO780" i="2"/>
  <c r="BP780" i="2"/>
  <c r="BQ780" i="2"/>
  <c r="BR780" i="2"/>
  <c r="BS780" i="2"/>
  <c r="BT780" i="2"/>
  <c r="BU780" i="2"/>
  <c r="BV780" i="2"/>
  <c r="BW780" i="2"/>
  <c r="BX780" i="2"/>
  <c r="BY780" i="2"/>
  <c r="BZ780" i="2"/>
  <c r="CA780" i="2"/>
  <c r="CB780" i="2"/>
  <c r="CC780" i="2"/>
  <c r="CD780" i="2"/>
  <c r="CE780" i="2"/>
  <c r="CF780" i="2"/>
  <c r="CG780" i="2"/>
  <c r="CH780" i="2"/>
  <c r="CI780" i="2"/>
  <c r="CJ780" i="2"/>
  <c r="CK780" i="2"/>
  <c r="CL780" i="2"/>
  <c r="CM780" i="2"/>
  <c r="CN780" i="2"/>
  <c r="CO780" i="2"/>
  <c r="CP780" i="2"/>
  <c r="A781" i="2"/>
  <c r="B781" i="2"/>
  <c r="C781" i="2"/>
  <c r="D781" i="2"/>
  <c r="E781" i="2"/>
  <c r="F781" i="2"/>
  <c r="G781" i="2"/>
  <c r="H781" i="2"/>
  <c r="I781" i="2"/>
  <c r="J781" i="2"/>
  <c r="K781" i="2"/>
  <c r="L781" i="2"/>
  <c r="M781" i="2"/>
  <c r="N781" i="2"/>
  <c r="O781" i="2"/>
  <c r="Q781" i="2"/>
  <c r="R781" i="2"/>
  <c r="S781" i="2"/>
  <c r="T781" i="2"/>
  <c r="U781" i="2"/>
  <c r="W781" i="2"/>
  <c r="X781" i="2"/>
  <c r="Y781" i="2"/>
  <c r="AA781" i="2"/>
  <c r="AB781" i="2"/>
  <c r="AC781" i="2"/>
  <c r="AD781" i="2"/>
  <c r="AE781" i="2"/>
  <c r="AF781" i="2"/>
  <c r="AG781" i="2"/>
  <c r="AH781" i="2"/>
  <c r="AI781" i="2"/>
  <c r="AJ781" i="2"/>
  <c r="AK781" i="2"/>
  <c r="AL781" i="2"/>
  <c r="AM781" i="2"/>
  <c r="AN781" i="2"/>
  <c r="AO781" i="2"/>
  <c r="AP781" i="2"/>
  <c r="AQ781" i="2"/>
  <c r="AR781" i="2"/>
  <c r="AS781" i="2"/>
  <c r="AT781" i="2"/>
  <c r="AU781" i="2"/>
  <c r="AV781" i="2"/>
  <c r="AX781" i="2"/>
  <c r="AY781" i="2"/>
  <c r="AZ781" i="2"/>
  <c r="BA781" i="2"/>
  <c r="BB781" i="2"/>
  <c r="BC781" i="2"/>
  <c r="BD781" i="2"/>
  <c r="BE781" i="2"/>
  <c r="BF781" i="2"/>
  <c r="BG781" i="2"/>
  <c r="BH781" i="2"/>
  <c r="BI781" i="2"/>
  <c r="BJ781" i="2"/>
  <c r="BK781" i="2"/>
  <c r="BL781" i="2"/>
  <c r="BM781" i="2"/>
  <c r="BN781" i="2"/>
  <c r="BO781" i="2"/>
  <c r="BP781" i="2"/>
  <c r="BQ781" i="2"/>
  <c r="BR781" i="2"/>
  <c r="BS781" i="2"/>
  <c r="BT781" i="2"/>
  <c r="BU781" i="2"/>
  <c r="BV781" i="2"/>
  <c r="BW781" i="2"/>
  <c r="BX781" i="2"/>
  <c r="BY781" i="2"/>
  <c r="BZ781" i="2"/>
  <c r="CA781" i="2"/>
  <c r="CB781" i="2"/>
  <c r="CC781" i="2"/>
  <c r="CD781" i="2"/>
  <c r="CE781" i="2"/>
  <c r="CF781" i="2"/>
  <c r="CG781" i="2"/>
  <c r="CH781" i="2"/>
  <c r="CI781" i="2"/>
  <c r="CJ781" i="2"/>
  <c r="CK781" i="2"/>
  <c r="CL781" i="2"/>
  <c r="CM781" i="2"/>
  <c r="CN781" i="2"/>
  <c r="CO781" i="2"/>
  <c r="CP781" i="2"/>
  <c r="A782" i="2"/>
  <c r="B782" i="2"/>
  <c r="C782" i="2"/>
  <c r="D782" i="2"/>
  <c r="E782" i="2"/>
  <c r="F782" i="2"/>
  <c r="G782" i="2"/>
  <c r="H782" i="2"/>
  <c r="I782" i="2"/>
  <c r="J782" i="2"/>
  <c r="K782" i="2"/>
  <c r="L782" i="2"/>
  <c r="M782" i="2"/>
  <c r="N782" i="2"/>
  <c r="O782" i="2"/>
  <c r="Q782" i="2"/>
  <c r="R782" i="2"/>
  <c r="S782" i="2"/>
  <c r="T782" i="2"/>
  <c r="U782" i="2"/>
  <c r="W782" i="2"/>
  <c r="X782" i="2"/>
  <c r="Y782" i="2"/>
  <c r="AA782" i="2"/>
  <c r="AB782" i="2"/>
  <c r="AC782" i="2"/>
  <c r="AD782" i="2"/>
  <c r="AE782" i="2"/>
  <c r="AF782" i="2"/>
  <c r="AG782" i="2"/>
  <c r="AH782" i="2"/>
  <c r="AI782" i="2"/>
  <c r="AJ782" i="2"/>
  <c r="AK782" i="2"/>
  <c r="AL782" i="2"/>
  <c r="AM782" i="2"/>
  <c r="AN782" i="2"/>
  <c r="AO782" i="2"/>
  <c r="AP782" i="2"/>
  <c r="AQ782" i="2"/>
  <c r="AR782" i="2"/>
  <c r="AS782" i="2"/>
  <c r="AT782" i="2"/>
  <c r="AU782" i="2"/>
  <c r="AV782" i="2"/>
  <c r="AX782" i="2"/>
  <c r="AY782" i="2"/>
  <c r="AZ782" i="2"/>
  <c r="BA782" i="2"/>
  <c r="BB782" i="2"/>
  <c r="BC782" i="2"/>
  <c r="BD782" i="2"/>
  <c r="BE782" i="2"/>
  <c r="BF782" i="2"/>
  <c r="BG782" i="2"/>
  <c r="BH782" i="2"/>
  <c r="BI782" i="2"/>
  <c r="BJ782" i="2"/>
  <c r="BK782" i="2"/>
  <c r="BL782" i="2"/>
  <c r="BM782" i="2"/>
  <c r="BN782" i="2"/>
  <c r="BO782" i="2"/>
  <c r="BP782" i="2"/>
  <c r="BQ782" i="2"/>
  <c r="BR782" i="2"/>
  <c r="BS782" i="2"/>
  <c r="BT782" i="2"/>
  <c r="BU782" i="2"/>
  <c r="BV782" i="2"/>
  <c r="BW782" i="2"/>
  <c r="BX782" i="2"/>
  <c r="BY782" i="2"/>
  <c r="BZ782" i="2"/>
  <c r="CA782" i="2"/>
  <c r="CB782" i="2"/>
  <c r="CC782" i="2"/>
  <c r="CD782" i="2"/>
  <c r="CE782" i="2"/>
  <c r="CF782" i="2"/>
  <c r="CG782" i="2"/>
  <c r="CH782" i="2"/>
  <c r="CI782" i="2"/>
  <c r="CJ782" i="2"/>
  <c r="CK782" i="2"/>
  <c r="CL782" i="2"/>
  <c r="CM782" i="2"/>
  <c r="CN782" i="2"/>
  <c r="CO782" i="2"/>
  <c r="CP782" i="2"/>
  <c r="A783" i="2"/>
  <c r="B783" i="2"/>
  <c r="C783" i="2"/>
  <c r="D783" i="2"/>
  <c r="E783" i="2"/>
  <c r="F783" i="2"/>
  <c r="G783" i="2"/>
  <c r="H783" i="2"/>
  <c r="I783" i="2"/>
  <c r="J783" i="2"/>
  <c r="K783" i="2"/>
  <c r="L783" i="2"/>
  <c r="M783" i="2"/>
  <c r="N783" i="2"/>
  <c r="O783" i="2"/>
  <c r="Q783" i="2"/>
  <c r="R783" i="2"/>
  <c r="S783" i="2"/>
  <c r="T783" i="2"/>
  <c r="U783" i="2"/>
  <c r="W783" i="2"/>
  <c r="X783" i="2"/>
  <c r="Y783" i="2"/>
  <c r="AA783" i="2"/>
  <c r="AB783" i="2"/>
  <c r="AC783" i="2"/>
  <c r="AD783" i="2"/>
  <c r="AE783" i="2"/>
  <c r="AF783" i="2"/>
  <c r="AG783" i="2"/>
  <c r="AH783" i="2"/>
  <c r="AI783" i="2"/>
  <c r="AJ783" i="2"/>
  <c r="AK783" i="2"/>
  <c r="AL783" i="2"/>
  <c r="AM783" i="2"/>
  <c r="AN783" i="2"/>
  <c r="AO783" i="2"/>
  <c r="AP783" i="2"/>
  <c r="AQ783" i="2"/>
  <c r="AR783" i="2"/>
  <c r="AS783" i="2"/>
  <c r="AT783" i="2"/>
  <c r="AU783" i="2"/>
  <c r="AV783" i="2"/>
  <c r="AX783" i="2"/>
  <c r="AY783" i="2"/>
  <c r="AZ783" i="2"/>
  <c r="BA783" i="2"/>
  <c r="BB783" i="2"/>
  <c r="BC783" i="2"/>
  <c r="BD783" i="2"/>
  <c r="BE783" i="2"/>
  <c r="BF783" i="2"/>
  <c r="BG783" i="2"/>
  <c r="BH783" i="2"/>
  <c r="BI783" i="2"/>
  <c r="BJ783" i="2"/>
  <c r="BK783" i="2"/>
  <c r="BL783" i="2"/>
  <c r="BM783" i="2"/>
  <c r="BN783" i="2"/>
  <c r="BO783" i="2"/>
  <c r="BP783" i="2"/>
  <c r="BQ783" i="2"/>
  <c r="BR783" i="2"/>
  <c r="BS783" i="2"/>
  <c r="BT783" i="2"/>
  <c r="BU783" i="2"/>
  <c r="BV783" i="2"/>
  <c r="BW783" i="2"/>
  <c r="BX783" i="2"/>
  <c r="BY783" i="2"/>
  <c r="BZ783" i="2"/>
  <c r="CA783" i="2"/>
  <c r="CB783" i="2"/>
  <c r="CC783" i="2"/>
  <c r="CD783" i="2"/>
  <c r="CE783" i="2"/>
  <c r="CF783" i="2"/>
  <c r="CG783" i="2"/>
  <c r="CH783" i="2"/>
  <c r="CI783" i="2"/>
  <c r="CJ783" i="2"/>
  <c r="CK783" i="2"/>
  <c r="CL783" i="2"/>
  <c r="CM783" i="2"/>
  <c r="CN783" i="2"/>
  <c r="CO783" i="2"/>
  <c r="CP783" i="2"/>
  <c r="A784" i="2"/>
  <c r="B784" i="2"/>
  <c r="C784" i="2"/>
  <c r="D784" i="2"/>
  <c r="E784" i="2"/>
  <c r="F784" i="2"/>
  <c r="G784" i="2"/>
  <c r="H784" i="2"/>
  <c r="I784" i="2"/>
  <c r="J784" i="2"/>
  <c r="K784" i="2"/>
  <c r="L784" i="2"/>
  <c r="M784" i="2"/>
  <c r="N784" i="2"/>
  <c r="O784" i="2"/>
  <c r="Q784" i="2"/>
  <c r="R784" i="2"/>
  <c r="S784" i="2"/>
  <c r="T784" i="2"/>
  <c r="U784" i="2"/>
  <c r="W784" i="2"/>
  <c r="X784" i="2"/>
  <c r="Y784" i="2"/>
  <c r="AA784" i="2"/>
  <c r="AB784" i="2"/>
  <c r="AC784" i="2"/>
  <c r="AD784" i="2"/>
  <c r="AE784" i="2"/>
  <c r="AF784" i="2"/>
  <c r="AG784" i="2"/>
  <c r="AH784" i="2"/>
  <c r="AI784" i="2"/>
  <c r="AJ784" i="2"/>
  <c r="AK784" i="2"/>
  <c r="AL784" i="2"/>
  <c r="AM784" i="2"/>
  <c r="AN784" i="2"/>
  <c r="AO784" i="2"/>
  <c r="AP784" i="2"/>
  <c r="AQ784" i="2"/>
  <c r="AR784" i="2"/>
  <c r="AS784" i="2"/>
  <c r="AT784" i="2"/>
  <c r="AU784" i="2"/>
  <c r="AV784" i="2"/>
  <c r="AX784" i="2"/>
  <c r="AY784" i="2"/>
  <c r="AZ784" i="2"/>
  <c r="BA784" i="2"/>
  <c r="BB784" i="2"/>
  <c r="BC784" i="2"/>
  <c r="BD784" i="2"/>
  <c r="BE784" i="2"/>
  <c r="BF784" i="2"/>
  <c r="BG784" i="2"/>
  <c r="BH784" i="2"/>
  <c r="BI784" i="2"/>
  <c r="BJ784" i="2"/>
  <c r="BK784" i="2"/>
  <c r="BL784" i="2"/>
  <c r="BM784" i="2"/>
  <c r="BN784" i="2"/>
  <c r="BO784" i="2"/>
  <c r="BP784" i="2"/>
  <c r="BQ784" i="2"/>
  <c r="BR784" i="2"/>
  <c r="BS784" i="2"/>
  <c r="BT784" i="2"/>
  <c r="BU784" i="2"/>
  <c r="BV784" i="2"/>
  <c r="BW784" i="2"/>
  <c r="BX784" i="2"/>
  <c r="BY784" i="2"/>
  <c r="BZ784" i="2"/>
  <c r="CA784" i="2"/>
  <c r="CB784" i="2"/>
  <c r="CC784" i="2"/>
  <c r="CD784" i="2"/>
  <c r="CE784" i="2"/>
  <c r="CF784" i="2"/>
  <c r="CG784" i="2"/>
  <c r="CH784" i="2"/>
  <c r="CI784" i="2"/>
  <c r="CJ784" i="2"/>
  <c r="CK784" i="2"/>
  <c r="CL784" i="2"/>
  <c r="CM784" i="2"/>
  <c r="CN784" i="2"/>
  <c r="CO784" i="2"/>
  <c r="CP784" i="2"/>
  <c r="A785" i="2"/>
  <c r="B785" i="2"/>
  <c r="C785" i="2"/>
  <c r="D785" i="2"/>
  <c r="E785" i="2"/>
  <c r="F785" i="2"/>
  <c r="G785" i="2"/>
  <c r="H785" i="2"/>
  <c r="I785" i="2"/>
  <c r="J785" i="2"/>
  <c r="K785" i="2"/>
  <c r="L785" i="2"/>
  <c r="M785" i="2"/>
  <c r="N785" i="2"/>
  <c r="O785" i="2"/>
  <c r="Q785" i="2"/>
  <c r="R785" i="2"/>
  <c r="S785" i="2"/>
  <c r="T785" i="2"/>
  <c r="U785" i="2"/>
  <c r="W785" i="2"/>
  <c r="X785" i="2"/>
  <c r="Y785" i="2"/>
  <c r="AA785" i="2"/>
  <c r="AB785" i="2"/>
  <c r="AC785" i="2"/>
  <c r="AD785" i="2"/>
  <c r="AE785" i="2"/>
  <c r="AF785" i="2"/>
  <c r="AG785" i="2"/>
  <c r="AH785" i="2"/>
  <c r="AI785" i="2"/>
  <c r="AJ785" i="2"/>
  <c r="AK785" i="2"/>
  <c r="AL785" i="2"/>
  <c r="AM785" i="2"/>
  <c r="AN785" i="2"/>
  <c r="AO785" i="2"/>
  <c r="AP785" i="2"/>
  <c r="AQ785" i="2"/>
  <c r="AR785" i="2"/>
  <c r="AS785" i="2"/>
  <c r="AT785" i="2"/>
  <c r="AU785" i="2"/>
  <c r="AV785" i="2"/>
  <c r="AX785" i="2"/>
  <c r="AY785" i="2"/>
  <c r="AZ785" i="2"/>
  <c r="BA785" i="2"/>
  <c r="BB785" i="2"/>
  <c r="BC785" i="2"/>
  <c r="BD785" i="2"/>
  <c r="BE785" i="2"/>
  <c r="BF785" i="2"/>
  <c r="BG785" i="2"/>
  <c r="BH785" i="2"/>
  <c r="BI785" i="2"/>
  <c r="BJ785" i="2"/>
  <c r="BK785" i="2"/>
  <c r="BL785" i="2"/>
  <c r="BM785" i="2"/>
  <c r="BN785" i="2"/>
  <c r="BO785" i="2"/>
  <c r="BP785" i="2"/>
  <c r="BQ785" i="2"/>
  <c r="BR785" i="2"/>
  <c r="BS785" i="2"/>
  <c r="BT785" i="2"/>
  <c r="BU785" i="2"/>
  <c r="BV785" i="2"/>
  <c r="BW785" i="2"/>
  <c r="BX785" i="2"/>
  <c r="BY785" i="2"/>
  <c r="BZ785" i="2"/>
  <c r="CA785" i="2"/>
  <c r="CB785" i="2"/>
  <c r="CC785" i="2"/>
  <c r="CD785" i="2"/>
  <c r="CE785" i="2"/>
  <c r="CF785" i="2"/>
  <c r="CG785" i="2"/>
  <c r="CH785" i="2"/>
  <c r="CI785" i="2"/>
  <c r="CJ785" i="2"/>
  <c r="CK785" i="2"/>
  <c r="CL785" i="2"/>
  <c r="CM785" i="2"/>
  <c r="CN785" i="2"/>
  <c r="CO785" i="2"/>
  <c r="CP785" i="2"/>
  <c r="A786" i="2"/>
  <c r="B786" i="2"/>
  <c r="C786" i="2"/>
  <c r="D786" i="2"/>
  <c r="E786" i="2"/>
  <c r="F786" i="2"/>
  <c r="G786" i="2"/>
  <c r="H786" i="2"/>
  <c r="I786" i="2"/>
  <c r="J786" i="2"/>
  <c r="K786" i="2"/>
  <c r="L786" i="2"/>
  <c r="M786" i="2"/>
  <c r="N786" i="2"/>
  <c r="O786" i="2"/>
  <c r="Q786" i="2"/>
  <c r="R786" i="2"/>
  <c r="S786" i="2"/>
  <c r="T786" i="2"/>
  <c r="U786" i="2"/>
  <c r="W786" i="2"/>
  <c r="X786" i="2"/>
  <c r="Y786" i="2"/>
  <c r="AA786" i="2"/>
  <c r="AB786" i="2"/>
  <c r="AC786" i="2"/>
  <c r="AD786" i="2"/>
  <c r="AE786" i="2"/>
  <c r="AF786" i="2"/>
  <c r="AG786" i="2"/>
  <c r="AH786" i="2"/>
  <c r="AI786" i="2"/>
  <c r="AJ786" i="2"/>
  <c r="AK786" i="2"/>
  <c r="AL786" i="2"/>
  <c r="AM786" i="2"/>
  <c r="AN786" i="2"/>
  <c r="AO786" i="2"/>
  <c r="AP786" i="2"/>
  <c r="AQ786" i="2"/>
  <c r="AR786" i="2"/>
  <c r="AS786" i="2"/>
  <c r="AT786" i="2"/>
  <c r="AU786" i="2"/>
  <c r="AV786" i="2"/>
  <c r="AX786" i="2"/>
  <c r="AY786" i="2"/>
  <c r="AZ786" i="2"/>
  <c r="BA786" i="2"/>
  <c r="BB786" i="2"/>
  <c r="BC786" i="2"/>
  <c r="BD786" i="2"/>
  <c r="BE786" i="2"/>
  <c r="BF786" i="2"/>
  <c r="BG786" i="2"/>
  <c r="BH786" i="2"/>
  <c r="BI786" i="2"/>
  <c r="BJ786" i="2"/>
  <c r="BK786" i="2"/>
  <c r="BL786" i="2"/>
  <c r="BM786" i="2"/>
  <c r="BN786" i="2"/>
  <c r="BO786" i="2"/>
  <c r="BP786" i="2"/>
  <c r="BQ786" i="2"/>
  <c r="BR786" i="2"/>
  <c r="BS786" i="2"/>
  <c r="BT786" i="2"/>
  <c r="BU786" i="2"/>
  <c r="BV786" i="2"/>
  <c r="BW786" i="2"/>
  <c r="BX786" i="2"/>
  <c r="BY786" i="2"/>
  <c r="BZ786" i="2"/>
  <c r="CA786" i="2"/>
  <c r="CB786" i="2"/>
  <c r="CC786" i="2"/>
  <c r="CD786" i="2"/>
  <c r="CE786" i="2"/>
  <c r="CF786" i="2"/>
  <c r="CG786" i="2"/>
  <c r="CH786" i="2"/>
  <c r="CI786" i="2"/>
  <c r="CJ786" i="2"/>
  <c r="CK786" i="2"/>
  <c r="CL786" i="2"/>
  <c r="CM786" i="2"/>
  <c r="CN786" i="2"/>
  <c r="CO786" i="2"/>
  <c r="CP786" i="2"/>
  <c r="A787" i="2"/>
  <c r="B787" i="2"/>
  <c r="C787" i="2"/>
  <c r="D787" i="2"/>
  <c r="E787" i="2"/>
  <c r="F787" i="2"/>
  <c r="G787" i="2"/>
  <c r="H787" i="2"/>
  <c r="I787" i="2"/>
  <c r="J787" i="2"/>
  <c r="K787" i="2"/>
  <c r="L787" i="2"/>
  <c r="M787" i="2"/>
  <c r="N787" i="2"/>
  <c r="O787" i="2"/>
  <c r="Q787" i="2"/>
  <c r="R787" i="2"/>
  <c r="S787" i="2"/>
  <c r="T787" i="2"/>
  <c r="U787" i="2"/>
  <c r="W787" i="2"/>
  <c r="X787" i="2"/>
  <c r="Y787" i="2"/>
  <c r="AA787" i="2"/>
  <c r="AB787" i="2"/>
  <c r="AC787" i="2"/>
  <c r="AD787" i="2"/>
  <c r="AE787" i="2"/>
  <c r="AF787" i="2"/>
  <c r="AG787" i="2"/>
  <c r="AH787" i="2"/>
  <c r="AI787" i="2"/>
  <c r="AJ787" i="2"/>
  <c r="AK787" i="2"/>
  <c r="AL787" i="2"/>
  <c r="AM787" i="2"/>
  <c r="AN787" i="2"/>
  <c r="AO787" i="2"/>
  <c r="AP787" i="2"/>
  <c r="AQ787" i="2"/>
  <c r="AR787" i="2"/>
  <c r="AS787" i="2"/>
  <c r="AT787" i="2"/>
  <c r="AU787" i="2"/>
  <c r="AV787" i="2"/>
  <c r="AX787" i="2"/>
  <c r="AY787" i="2"/>
  <c r="AZ787" i="2"/>
  <c r="BA787" i="2"/>
  <c r="BB787" i="2"/>
  <c r="BC787" i="2"/>
  <c r="BD787" i="2"/>
  <c r="BE787" i="2"/>
  <c r="BF787" i="2"/>
  <c r="BG787" i="2"/>
  <c r="BH787" i="2"/>
  <c r="BI787" i="2"/>
  <c r="BJ787" i="2"/>
  <c r="BK787" i="2"/>
  <c r="BL787" i="2"/>
  <c r="BM787" i="2"/>
  <c r="BN787" i="2"/>
  <c r="BO787" i="2"/>
  <c r="BP787" i="2"/>
  <c r="BQ787" i="2"/>
  <c r="BR787" i="2"/>
  <c r="BS787" i="2"/>
  <c r="BT787" i="2"/>
  <c r="BU787" i="2"/>
  <c r="BV787" i="2"/>
  <c r="BW787" i="2"/>
  <c r="BX787" i="2"/>
  <c r="BY787" i="2"/>
  <c r="BZ787" i="2"/>
  <c r="CA787" i="2"/>
  <c r="CB787" i="2"/>
  <c r="CC787" i="2"/>
  <c r="CD787" i="2"/>
  <c r="CE787" i="2"/>
  <c r="CF787" i="2"/>
  <c r="CG787" i="2"/>
  <c r="CH787" i="2"/>
  <c r="CI787" i="2"/>
  <c r="CJ787" i="2"/>
  <c r="CK787" i="2"/>
  <c r="CL787" i="2"/>
  <c r="CM787" i="2"/>
  <c r="CN787" i="2"/>
  <c r="CO787" i="2"/>
  <c r="CP787" i="2"/>
  <c r="A788" i="2"/>
  <c r="B788" i="2"/>
  <c r="C788" i="2"/>
  <c r="D788" i="2"/>
  <c r="E788" i="2"/>
  <c r="F788" i="2"/>
  <c r="G788" i="2"/>
  <c r="H788" i="2"/>
  <c r="I788" i="2"/>
  <c r="J788" i="2"/>
  <c r="K788" i="2"/>
  <c r="L788" i="2"/>
  <c r="M788" i="2"/>
  <c r="N788" i="2"/>
  <c r="O788" i="2"/>
  <c r="Q788" i="2"/>
  <c r="R788" i="2"/>
  <c r="S788" i="2"/>
  <c r="T788" i="2"/>
  <c r="U788" i="2"/>
  <c r="W788" i="2"/>
  <c r="X788" i="2"/>
  <c r="Y788" i="2"/>
  <c r="AA788" i="2"/>
  <c r="AB788" i="2"/>
  <c r="AC788" i="2"/>
  <c r="AD788" i="2"/>
  <c r="AE788" i="2"/>
  <c r="AF788" i="2"/>
  <c r="AG788" i="2"/>
  <c r="AH788" i="2"/>
  <c r="AI788" i="2"/>
  <c r="AJ788" i="2"/>
  <c r="AK788" i="2"/>
  <c r="AL788" i="2"/>
  <c r="AM788" i="2"/>
  <c r="AN788" i="2"/>
  <c r="AO788" i="2"/>
  <c r="AP788" i="2"/>
  <c r="AQ788" i="2"/>
  <c r="AR788" i="2"/>
  <c r="AS788" i="2"/>
  <c r="AT788" i="2"/>
  <c r="AU788" i="2"/>
  <c r="AV788" i="2"/>
  <c r="AX788" i="2"/>
  <c r="AY788" i="2"/>
  <c r="AZ788" i="2"/>
  <c r="BA788" i="2"/>
  <c r="BB788" i="2"/>
  <c r="BC788" i="2"/>
  <c r="BD788" i="2"/>
  <c r="BE788" i="2"/>
  <c r="BF788" i="2"/>
  <c r="BG788" i="2"/>
  <c r="BH788" i="2"/>
  <c r="BI788" i="2"/>
  <c r="BJ788" i="2"/>
  <c r="BK788" i="2"/>
  <c r="BL788" i="2"/>
  <c r="BM788" i="2"/>
  <c r="BN788" i="2"/>
  <c r="BO788" i="2"/>
  <c r="BP788" i="2"/>
  <c r="BQ788" i="2"/>
  <c r="BR788" i="2"/>
  <c r="BS788" i="2"/>
  <c r="BT788" i="2"/>
  <c r="BU788" i="2"/>
  <c r="BV788" i="2"/>
  <c r="BW788" i="2"/>
  <c r="BX788" i="2"/>
  <c r="BY788" i="2"/>
  <c r="BZ788" i="2"/>
  <c r="CA788" i="2"/>
  <c r="CB788" i="2"/>
  <c r="CC788" i="2"/>
  <c r="CD788" i="2"/>
  <c r="CE788" i="2"/>
  <c r="CF788" i="2"/>
  <c r="CG788" i="2"/>
  <c r="CH788" i="2"/>
  <c r="CI788" i="2"/>
  <c r="CJ788" i="2"/>
  <c r="CK788" i="2"/>
  <c r="CL788" i="2"/>
  <c r="CM788" i="2"/>
  <c r="CN788" i="2"/>
  <c r="CO788" i="2"/>
  <c r="CP788" i="2"/>
  <c r="A789" i="2"/>
  <c r="B789" i="2"/>
  <c r="C789" i="2"/>
  <c r="D789" i="2"/>
  <c r="E789" i="2"/>
  <c r="F789" i="2"/>
  <c r="G789" i="2"/>
  <c r="H789" i="2"/>
  <c r="I789" i="2"/>
  <c r="J789" i="2"/>
  <c r="K789" i="2"/>
  <c r="L789" i="2"/>
  <c r="M789" i="2"/>
  <c r="N789" i="2"/>
  <c r="O789" i="2"/>
  <c r="Q789" i="2"/>
  <c r="R789" i="2"/>
  <c r="S789" i="2"/>
  <c r="T789" i="2"/>
  <c r="U789" i="2"/>
  <c r="W789" i="2"/>
  <c r="X789" i="2"/>
  <c r="Y789" i="2"/>
  <c r="AA789" i="2"/>
  <c r="AB789" i="2"/>
  <c r="AC789" i="2"/>
  <c r="AD789" i="2"/>
  <c r="AE789" i="2"/>
  <c r="AF789" i="2"/>
  <c r="AG789" i="2"/>
  <c r="AH789" i="2"/>
  <c r="AI789" i="2"/>
  <c r="AJ789" i="2"/>
  <c r="AK789" i="2"/>
  <c r="AL789" i="2"/>
  <c r="AM789" i="2"/>
  <c r="AN789" i="2"/>
  <c r="AO789" i="2"/>
  <c r="AP789" i="2"/>
  <c r="AQ789" i="2"/>
  <c r="AR789" i="2"/>
  <c r="AS789" i="2"/>
  <c r="AT789" i="2"/>
  <c r="AU789" i="2"/>
  <c r="AV789" i="2"/>
  <c r="AX789" i="2"/>
  <c r="AY789" i="2"/>
  <c r="AZ789" i="2"/>
  <c r="BA789" i="2"/>
  <c r="BB789" i="2"/>
  <c r="BC789" i="2"/>
  <c r="BD789" i="2"/>
  <c r="BE789" i="2"/>
  <c r="BF789" i="2"/>
  <c r="BG789" i="2"/>
  <c r="BH789" i="2"/>
  <c r="BI789" i="2"/>
  <c r="BJ789" i="2"/>
  <c r="BK789" i="2"/>
  <c r="BL789" i="2"/>
  <c r="BM789" i="2"/>
  <c r="BN789" i="2"/>
  <c r="BO789" i="2"/>
  <c r="BP789" i="2"/>
  <c r="BQ789" i="2"/>
  <c r="BR789" i="2"/>
  <c r="BS789" i="2"/>
  <c r="BT789" i="2"/>
  <c r="BU789" i="2"/>
  <c r="BV789" i="2"/>
  <c r="BW789" i="2"/>
  <c r="BX789" i="2"/>
  <c r="BY789" i="2"/>
  <c r="BZ789" i="2"/>
  <c r="CA789" i="2"/>
  <c r="CB789" i="2"/>
  <c r="CC789" i="2"/>
  <c r="CD789" i="2"/>
  <c r="CE789" i="2"/>
  <c r="CF789" i="2"/>
  <c r="CG789" i="2"/>
  <c r="CH789" i="2"/>
  <c r="CI789" i="2"/>
  <c r="CJ789" i="2"/>
  <c r="CK789" i="2"/>
  <c r="CL789" i="2"/>
  <c r="CM789" i="2"/>
  <c r="CN789" i="2"/>
  <c r="CO789" i="2"/>
  <c r="CP789" i="2"/>
  <c r="A790" i="2"/>
  <c r="B790" i="2"/>
  <c r="C790" i="2"/>
  <c r="D790" i="2"/>
  <c r="E790" i="2"/>
  <c r="F790" i="2"/>
  <c r="G790" i="2"/>
  <c r="H790" i="2"/>
  <c r="I790" i="2"/>
  <c r="J790" i="2"/>
  <c r="K790" i="2"/>
  <c r="L790" i="2"/>
  <c r="M790" i="2"/>
  <c r="N790" i="2"/>
  <c r="O790" i="2"/>
  <c r="Q790" i="2"/>
  <c r="R790" i="2"/>
  <c r="S790" i="2"/>
  <c r="T790" i="2"/>
  <c r="U790" i="2"/>
  <c r="W790" i="2"/>
  <c r="X790" i="2"/>
  <c r="Y790" i="2"/>
  <c r="AA790" i="2"/>
  <c r="AB790" i="2"/>
  <c r="AC790" i="2"/>
  <c r="AD790" i="2"/>
  <c r="AE790" i="2"/>
  <c r="AF790" i="2"/>
  <c r="AG790" i="2"/>
  <c r="AH790" i="2"/>
  <c r="AI790" i="2"/>
  <c r="AJ790" i="2"/>
  <c r="AK790" i="2"/>
  <c r="AL790" i="2"/>
  <c r="AM790" i="2"/>
  <c r="AN790" i="2"/>
  <c r="AO790" i="2"/>
  <c r="AP790" i="2"/>
  <c r="AQ790" i="2"/>
  <c r="AR790" i="2"/>
  <c r="AS790" i="2"/>
  <c r="AT790" i="2"/>
  <c r="AU790" i="2"/>
  <c r="AV790" i="2"/>
  <c r="AX790" i="2"/>
  <c r="AY790" i="2"/>
  <c r="AZ790" i="2"/>
  <c r="BA790" i="2"/>
  <c r="BB790" i="2"/>
  <c r="BC790" i="2"/>
  <c r="BD790" i="2"/>
  <c r="BE790" i="2"/>
  <c r="BF790" i="2"/>
  <c r="BG790" i="2"/>
  <c r="BH790" i="2"/>
  <c r="BI790" i="2"/>
  <c r="BJ790" i="2"/>
  <c r="BK790" i="2"/>
  <c r="BL790" i="2"/>
  <c r="BM790" i="2"/>
  <c r="BN790" i="2"/>
  <c r="BO790" i="2"/>
  <c r="BP790" i="2"/>
  <c r="BQ790" i="2"/>
  <c r="BR790" i="2"/>
  <c r="BS790" i="2"/>
  <c r="BT790" i="2"/>
  <c r="BU790" i="2"/>
  <c r="BV790" i="2"/>
  <c r="BW790" i="2"/>
  <c r="BX790" i="2"/>
  <c r="BY790" i="2"/>
  <c r="BZ790" i="2"/>
  <c r="CA790" i="2"/>
  <c r="CB790" i="2"/>
  <c r="CC790" i="2"/>
  <c r="CD790" i="2"/>
  <c r="CE790" i="2"/>
  <c r="CF790" i="2"/>
  <c r="CG790" i="2"/>
  <c r="CH790" i="2"/>
  <c r="CI790" i="2"/>
  <c r="CJ790" i="2"/>
  <c r="CK790" i="2"/>
  <c r="CL790" i="2"/>
  <c r="CM790" i="2"/>
  <c r="CN790" i="2"/>
  <c r="CO790" i="2"/>
  <c r="CP790" i="2"/>
  <c r="A791" i="2"/>
  <c r="B791" i="2"/>
  <c r="C791" i="2"/>
  <c r="D791" i="2"/>
  <c r="E791" i="2"/>
  <c r="F791" i="2"/>
  <c r="G791" i="2"/>
  <c r="H791" i="2"/>
  <c r="I791" i="2"/>
  <c r="J791" i="2"/>
  <c r="K791" i="2"/>
  <c r="L791" i="2"/>
  <c r="M791" i="2"/>
  <c r="N791" i="2"/>
  <c r="O791" i="2"/>
  <c r="Q791" i="2"/>
  <c r="R791" i="2"/>
  <c r="S791" i="2"/>
  <c r="T791" i="2"/>
  <c r="U791" i="2"/>
  <c r="W791" i="2"/>
  <c r="X791" i="2"/>
  <c r="Y791" i="2"/>
  <c r="AA791" i="2"/>
  <c r="AB791" i="2"/>
  <c r="AC791" i="2"/>
  <c r="AD791" i="2"/>
  <c r="AE791" i="2"/>
  <c r="AF791" i="2"/>
  <c r="AG791" i="2"/>
  <c r="AH791" i="2"/>
  <c r="AI791" i="2"/>
  <c r="AJ791" i="2"/>
  <c r="AK791" i="2"/>
  <c r="AL791" i="2"/>
  <c r="AM791" i="2"/>
  <c r="AN791" i="2"/>
  <c r="AO791" i="2"/>
  <c r="AP791" i="2"/>
  <c r="AQ791" i="2"/>
  <c r="AR791" i="2"/>
  <c r="AS791" i="2"/>
  <c r="AT791" i="2"/>
  <c r="AU791" i="2"/>
  <c r="AV791" i="2"/>
  <c r="AX791" i="2"/>
  <c r="AY791" i="2"/>
  <c r="AZ791" i="2"/>
  <c r="BA791" i="2"/>
  <c r="BB791" i="2"/>
  <c r="BC791" i="2"/>
  <c r="BD791" i="2"/>
  <c r="BE791" i="2"/>
  <c r="BF791" i="2"/>
  <c r="BG791" i="2"/>
  <c r="BH791" i="2"/>
  <c r="BI791" i="2"/>
  <c r="BJ791" i="2"/>
  <c r="BK791" i="2"/>
  <c r="BL791" i="2"/>
  <c r="BM791" i="2"/>
  <c r="BN791" i="2"/>
  <c r="BO791" i="2"/>
  <c r="BP791" i="2"/>
  <c r="BQ791" i="2"/>
  <c r="BR791" i="2"/>
  <c r="BS791" i="2"/>
  <c r="BT791" i="2"/>
  <c r="BU791" i="2"/>
  <c r="BV791" i="2"/>
  <c r="BW791" i="2"/>
  <c r="BX791" i="2"/>
  <c r="BY791" i="2"/>
  <c r="BZ791" i="2"/>
  <c r="CA791" i="2"/>
  <c r="CB791" i="2"/>
  <c r="CC791" i="2"/>
  <c r="CD791" i="2"/>
  <c r="CE791" i="2"/>
  <c r="CF791" i="2"/>
  <c r="CG791" i="2"/>
  <c r="CH791" i="2"/>
  <c r="CI791" i="2"/>
  <c r="CJ791" i="2"/>
  <c r="CK791" i="2"/>
  <c r="CL791" i="2"/>
  <c r="CM791" i="2"/>
  <c r="CN791" i="2"/>
  <c r="CO791" i="2"/>
  <c r="CP791" i="2"/>
  <c r="A792" i="2"/>
  <c r="B792" i="2"/>
  <c r="C792" i="2"/>
  <c r="D792" i="2"/>
  <c r="E792" i="2"/>
  <c r="F792" i="2"/>
  <c r="G792" i="2"/>
  <c r="H792" i="2"/>
  <c r="I792" i="2"/>
  <c r="J792" i="2"/>
  <c r="K792" i="2"/>
  <c r="L792" i="2"/>
  <c r="M792" i="2"/>
  <c r="N792" i="2"/>
  <c r="O792" i="2"/>
  <c r="Q792" i="2"/>
  <c r="R792" i="2"/>
  <c r="S792" i="2"/>
  <c r="T792" i="2"/>
  <c r="U792" i="2"/>
  <c r="W792" i="2"/>
  <c r="X792" i="2"/>
  <c r="Y792" i="2"/>
  <c r="AA792" i="2"/>
  <c r="AB792" i="2"/>
  <c r="AC792" i="2"/>
  <c r="AD792" i="2"/>
  <c r="AE792" i="2"/>
  <c r="AF792" i="2"/>
  <c r="AG792" i="2"/>
  <c r="AH792" i="2"/>
  <c r="AI792" i="2"/>
  <c r="AJ792" i="2"/>
  <c r="AK792" i="2"/>
  <c r="AL792" i="2"/>
  <c r="AM792" i="2"/>
  <c r="AN792" i="2"/>
  <c r="AO792" i="2"/>
  <c r="AP792" i="2"/>
  <c r="AQ792" i="2"/>
  <c r="AR792" i="2"/>
  <c r="AS792" i="2"/>
  <c r="AT792" i="2"/>
  <c r="AU792" i="2"/>
  <c r="AV792" i="2"/>
  <c r="AX792" i="2"/>
  <c r="AY792" i="2"/>
  <c r="AZ792" i="2"/>
  <c r="BA792" i="2"/>
  <c r="BB792" i="2"/>
  <c r="BC792" i="2"/>
  <c r="BD792" i="2"/>
  <c r="BE792" i="2"/>
  <c r="BF792" i="2"/>
  <c r="BG792" i="2"/>
  <c r="BH792" i="2"/>
  <c r="BI792" i="2"/>
  <c r="BJ792" i="2"/>
  <c r="BK792" i="2"/>
  <c r="BL792" i="2"/>
  <c r="BM792" i="2"/>
  <c r="BN792" i="2"/>
  <c r="BO792" i="2"/>
  <c r="BP792" i="2"/>
  <c r="BQ792" i="2"/>
  <c r="BR792" i="2"/>
  <c r="BS792" i="2"/>
  <c r="BT792" i="2"/>
  <c r="BU792" i="2"/>
  <c r="BV792" i="2"/>
  <c r="BW792" i="2"/>
  <c r="BX792" i="2"/>
  <c r="BY792" i="2"/>
  <c r="BZ792" i="2"/>
  <c r="CA792" i="2"/>
  <c r="CB792" i="2"/>
  <c r="CC792" i="2"/>
  <c r="CD792" i="2"/>
  <c r="CE792" i="2"/>
  <c r="CF792" i="2"/>
  <c r="CG792" i="2"/>
  <c r="CH792" i="2"/>
  <c r="CI792" i="2"/>
  <c r="CJ792" i="2"/>
  <c r="CK792" i="2"/>
  <c r="CL792" i="2"/>
  <c r="CM792" i="2"/>
  <c r="CN792" i="2"/>
  <c r="CO792" i="2"/>
  <c r="CP792" i="2"/>
  <c r="A793" i="2"/>
  <c r="B793" i="2"/>
  <c r="C793" i="2"/>
  <c r="D793" i="2"/>
  <c r="E793" i="2"/>
  <c r="F793" i="2"/>
  <c r="G793" i="2"/>
  <c r="H793" i="2"/>
  <c r="I793" i="2"/>
  <c r="J793" i="2"/>
  <c r="K793" i="2"/>
  <c r="L793" i="2"/>
  <c r="M793" i="2"/>
  <c r="N793" i="2"/>
  <c r="O793" i="2"/>
  <c r="Q793" i="2"/>
  <c r="R793" i="2"/>
  <c r="S793" i="2"/>
  <c r="T793" i="2"/>
  <c r="U793" i="2"/>
  <c r="W793" i="2"/>
  <c r="X793" i="2"/>
  <c r="Y793" i="2"/>
  <c r="AA793" i="2"/>
  <c r="AB793" i="2"/>
  <c r="AC793" i="2"/>
  <c r="AD793" i="2"/>
  <c r="AE793" i="2"/>
  <c r="AF793" i="2"/>
  <c r="AG793" i="2"/>
  <c r="AH793" i="2"/>
  <c r="AI793" i="2"/>
  <c r="AJ793" i="2"/>
  <c r="AK793" i="2"/>
  <c r="AL793" i="2"/>
  <c r="AM793" i="2"/>
  <c r="AN793" i="2"/>
  <c r="AO793" i="2"/>
  <c r="AP793" i="2"/>
  <c r="AQ793" i="2"/>
  <c r="AR793" i="2"/>
  <c r="AS793" i="2"/>
  <c r="AT793" i="2"/>
  <c r="AU793" i="2"/>
  <c r="AV793" i="2"/>
  <c r="AX793" i="2"/>
  <c r="AY793" i="2"/>
  <c r="AZ793" i="2"/>
  <c r="BA793" i="2"/>
  <c r="BB793" i="2"/>
  <c r="BC793" i="2"/>
  <c r="BD793" i="2"/>
  <c r="BE793" i="2"/>
  <c r="BF793" i="2"/>
  <c r="BG793" i="2"/>
  <c r="BH793" i="2"/>
  <c r="BI793" i="2"/>
  <c r="BJ793" i="2"/>
  <c r="BK793" i="2"/>
  <c r="BL793" i="2"/>
  <c r="BM793" i="2"/>
  <c r="BN793" i="2"/>
  <c r="BO793" i="2"/>
  <c r="BP793" i="2"/>
  <c r="BQ793" i="2"/>
  <c r="BR793" i="2"/>
  <c r="BS793" i="2"/>
  <c r="BT793" i="2"/>
  <c r="BU793" i="2"/>
  <c r="BV793" i="2"/>
  <c r="BW793" i="2"/>
  <c r="BX793" i="2"/>
  <c r="BY793" i="2"/>
  <c r="BZ793" i="2"/>
  <c r="CA793" i="2"/>
  <c r="CB793" i="2"/>
  <c r="CC793" i="2"/>
  <c r="CD793" i="2"/>
  <c r="CE793" i="2"/>
  <c r="CF793" i="2"/>
  <c r="CG793" i="2"/>
  <c r="CH793" i="2"/>
  <c r="CI793" i="2"/>
  <c r="CJ793" i="2"/>
  <c r="CK793" i="2"/>
  <c r="CL793" i="2"/>
  <c r="CM793" i="2"/>
  <c r="CN793" i="2"/>
  <c r="CO793" i="2"/>
  <c r="CP793" i="2"/>
  <c r="A794" i="2"/>
  <c r="B794" i="2"/>
  <c r="C794" i="2"/>
  <c r="D794" i="2"/>
  <c r="E794" i="2"/>
  <c r="F794" i="2"/>
  <c r="G794" i="2"/>
  <c r="H794" i="2"/>
  <c r="I794" i="2"/>
  <c r="J794" i="2"/>
  <c r="K794" i="2"/>
  <c r="L794" i="2"/>
  <c r="M794" i="2"/>
  <c r="N794" i="2"/>
  <c r="O794" i="2"/>
  <c r="Q794" i="2"/>
  <c r="R794" i="2"/>
  <c r="S794" i="2"/>
  <c r="T794" i="2"/>
  <c r="U794" i="2"/>
  <c r="W794" i="2"/>
  <c r="X794" i="2"/>
  <c r="Y794" i="2"/>
  <c r="AA794" i="2"/>
  <c r="AB794" i="2"/>
  <c r="AC794" i="2"/>
  <c r="AD794" i="2"/>
  <c r="AE794" i="2"/>
  <c r="AF794" i="2"/>
  <c r="AG794" i="2"/>
  <c r="AH794" i="2"/>
  <c r="AI794" i="2"/>
  <c r="AJ794" i="2"/>
  <c r="AK794" i="2"/>
  <c r="AL794" i="2"/>
  <c r="AM794" i="2"/>
  <c r="AN794" i="2"/>
  <c r="AO794" i="2"/>
  <c r="AP794" i="2"/>
  <c r="AQ794" i="2"/>
  <c r="AR794" i="2"/>
  <c r="AS794" i="2"/>
  <c r="AT794" i="2"/>
  <c r="AU794" i="2"/>
  <c r="AV794" i="2"/>
  <c r="AX794" i="2"/>
  <c r="AY794" i="2"/>
  <c r="AZ794" i="2"/>
  <c r="BA794" i="2"/>
  <c r="BB794" i="2"/>
  <c r="BC794" i="2"/>
  <c r="BD794" i="2"/>
  <c r="BE794" i="2"/>
  <c r="BF794" i="2"/>
  <c r="BG794" i="2"/>
  <c r="BH794" i="2"/>
  <c r="BI794" i="2"/>
  <c r="BJ794" i="2"/>
  <c r="BK794" i="2"/>
  <c r="BL794" i="2"/>
  <c r="BM794" i="2"/>
  <c r="BN794" i="2"/>
  <c r="BO794" i="2"/>
  <c r="BP794" i="2"/>
  <c r="BQ794" i="2"/>
  <c r="BR794" i="2"/>
  <c r="BS794" i="2"/>
  <c r="BT794" i="2"/>
  <c r="BU794" i="2"/>
  <c r="BV794" i="2"/>
  <c r="BW794" i="2"/>
  <c r="BX794" i="2"/>
  <c r="BY794" i="2"/>
  <c r="BZ794" i="2"/>
  <c r="CA794" i="2"/>
  <c r="CB794" i="2"/>
  <c r="CC794" i="2"/>
  <c r="CD794" i="2"/>
  <c r="CE794" i="2"/>
  <c r="CF794" i="2"/>
  <c r="CG794" i="2"/>
  <c r="CH794" i="2"/>
  <c r="CI794" i="2"/>
  <c r="CJ794" i="2"/>
  <c r="CK794" i="2"/>
  <c r="CL794" i="2"/>
  <c r="CM794" i="2"/>
  <c r="CN794" i="2"/>
  <c r="CO794" i="2"/>
  <c r="CP794" i="2"/>
  <c r="A795" i="2"/>
  <c r="B795" i="2"/>
  <c r="C795" i="2"/>
  <c r="D795" i="2"/>
  <c r="E795" i="2"/>
  <c r="F795" i="2"/>
  <c r="G795" i="2"/>
  <c r="H795" i="2"/>
  <c r="I795" i="2"/>
  <c r="J795" i="2"/>
  <c r="K795" i="2"/>
  <c r="L795" i="2"/>
  <c r="M795" i="2"/>
  <c r="N795" i="2"/>
  <c r="O795" i="2"/>
  <c r="Q795" i="2"/>
  <c r="R795" i="2"/>
  <c r="S795" i="2"/>
  <c r="T795" i="2"/>
  <c r="U795" i="2"/>
  <c r="W795" i="2"/>
  <c r="X795" i="2"/>
  <c r="Y795" i="2"/>
  <c r="AA795" i="2"/>
  <c r="AB795" i="2"/>
  <c r="AC795" i="2"/>
  <c r="AD795" i="2"/>
  <c r="AE795" i="2"/>
  <c r="AF795" i="2"/>
  <c r="AG795" i="2"/>
  <c r="AH795" i="2"/>
  <c r="AI795" i="2"/>
  <c r="AJ795" i="2"/>
  <c r="AK795" i="2"/>
  <c r="AL795" i="2"/>
  <c r="AM795" i="2"/>
  <c r="AN795" i="2"/>
  <c r="AO795" i="2"/>
  <c r="AP795" i="2"/>
  <c r="AQ795" i="2"/>
  <c r="AR795" i="2"/>
  <c r="AS795" i="2"/>
  <c r="AT795" i="2"/>
  <c r="AU795" i="2"/>
  <c r="AV795" i="2"/>
  <c r="AX795" i="2"/>
  <c r="AY795" i="2"/>
  <c r="AZ795" i="2"/>
  <c r="BA795" i="2"/>
  <c r="BB795" i="2"/>
  <c r="BC795" i="2"/>
  <c r="BD795" i="2"/>
  <c r="BE795" i="2"/>
  <c r="BF795" i="2"/>
  <c r="BG795" i="2"/>
  <c r="BH795" i="2"/>
  <c r="BI795" i="2"/>
  <c r="BJ795" i="2"/>
  <c r="BK795" i="2"/>
  <c r="BL795" i="2"/>
  <c r="BM795" i="2"/>
  <c r="BN795" i="2"/>
  <c r="BO795" i="2"/>
  <c r="BP795" i="2"/>
  <c r="BQ795" i="2"/>
  <c r="BR795" i="2"/>
  <c r="BS795" i="2"/>
  <c r="BT795" i="2"/>
  <c r="BU795" i="2"/>
  <c r="BV795" i="2"/>
  <c r="BW795" i="2"/>
  <c r="BX795" i="2"/>
  <c r="BY795" i="2"/>
  <c r="BZ795" i="2"/>
  <c r="CA795" i="2"/>
  <c r="CB795" i="2"/>
  <c r="CC795" i="2"/>
  <c r="CD795" i="2"/>
  <c r="CE795" i="2"/>
  <c r="CF795" i="2"/>
  <c r="CG795" i="2"/>
  <c r="CH795" i="2"/>
  <c r="CI795" i="2"/>
  <c r="CJ795" i="2"/>
  <c r="CK795" i="2"/>
  <c r="CL795" i="2"/>
  <c r="CM795" i="2"/>
  <c r="CN795" i="2"/>
  <c r="CO795" i="2"/>
  <c r="CP795" i="2"/>
  <c r="A796" i="2"/>
  <c r="B796" i="2"/>
  <c r="C796" i="2"/>
  <c r="D796" i="2"/>
  <c r="E796" i="2"/>
  <c r="F796" i="2"/>
  <c r="G796" i="2"/>
  <c r="H796" i="2"/>
  <c r="I796" i="2"/>
  <c r="J796" i="2"/>
  <c r="K796" i="2"/>
  <c r="L796" i="2"/>
  <c r="M796" i="2"/>
  <c r="N796" i="2"/>
  <c r="O796" i="2"/>
  <c r="Q796" i="2"/>
  <c r="R796" i="2"/>
  <c r="S796" i="2"/>
  <c r="T796" i="2"/>
  <c r="U796" i="2"/>
  <c r="W796" i="2"/>
  <c r="X796" i="2"/>
  <c r="Y796" i="2"/>
  <c r="AA796" i="2"/>
  <c r="AB796" i="2"/>
  <c r="AC796" i="2"/>
  <c r="AD796" i="2"/>
  <c r="AE796" i="2"/>
  <c r="AF796" i="2"/>
  <c r="AG796" i="2"/>
  <c r="AH796" i="2"/>
  <c r="AI796" i="2"/>
  <c r="AJ796" i="2"/>
  <c r="AK796" i="2"/>
  <c r="AL796" i="2"/>
  <c r="AM796" i="2"/>
  <c r="AN796" i="2"/>
  <c r="AO796" i="2"/>
  <c r="AP796" i="2"/>
  <c r="AQ796" i="2"/>
  <c r="AR796" i="2"/>
  <c r="AS796" i="2"/>
  <c r="AT796" i="2"/>
  <c r="AU796" i="2"/>
  <c r="AV796" i="2"/>
  <c r="AX796" i="2"/>
  <c r="AY796" i="2"/>
  <c r="AZ796" i="2"/>
  <c r="BA796" i="2"/>
  <c r="BB796" i="2"/>
  <c r="BC796" i="2"/>
  <c r="BD796" i="2"/>
  <c r="BE796" i="2"/>
  <c r="BF796" i="2"/>
  <c r="BG796" i="2"/>
  <c r="BH796" i="2"/>
  <c r="BI796" i="2"/>
  <c r="BJ796" i="2"/>
  <c r="BK796" i="2"/>
  <c r="BL796" i="2"/>
  <c r="BM796" i="2"/>
  <c r="BN796" i="2"/>
  <c r="BO796" i="2"/>
  <c r="BP796" i="2"/>
  <c r="BQ796" i="2"/>
  <c r="BR796" i="2"/>
  <c r="BS796" i="2"/>
  <c r="BT796" i="2"/>
  <c r="BU796" i="2"/>
  <c r="BV796" i="2"/>
  <c r="BW796" i="2"/>
  <c r="BX796" i="2"/>
  <c r="BY796" i="2"/>
  <c r="BZ796" i="2"/>
  <c r="CA796" i="2"/>
  <c r="CB796" i="2"/>
  <c r="CC796" i="2"/>
  <c r="CD796" i="2"/>
  <c r="CE796" i="2"/>
  <c r="CF796" i="2"/>
  <c r="CG796" i="2"/>
  <c r="CH796" i="2"/>
  <c r="CI796" i="2"/>
  <c r="CJ796" i="2"/>
  <c r="CK796" i="2"/>
  <c r="CL796" i="2"/>
  <c r="CM796" i="2"/>
  <c r="CN796" i="2"/>
  <c r="CO796" i="2"/>
  <c r="CP796" i="2"/>
  <c r="A797" i="2"/>
  <c r="B797" i="2"/>
  <c r="C797" i="2"/>
  <c r="D797" i="2"/>
  <c r="E797" i="2"/>
  <c r="F797" i="2"/>
  <c r="G797" i="2"/>
  <c r="H797" i="2"/>
  <c r="I797" i="2"/>
  <c r="J797" i="2"/>
  <c r="K797" i="2"/>
  <c r="L797" i="2"/>
  <c r="M797" i="2"/>
  <c r="N797" i="2"/>
  <c r="O797" i="2"/>
  <c r="Q797" i="2"/>
  <c r="R797" i="2"/>
  <c r="S797" i="2"/>
  <c r="T797" i="2"/>
  <c r="U797" i="2"/>
  <c r="W797" i="2"/>
  <c r="X797" i="2"/>
  <c r="Y797" i="2"/>
  <c r="AA797" i="2"/>
  <c r="AB797" i="2"/>
  <c r="AC797" i="2"/>
  <c r="AD797" i="2"/>
  <c r="AE797" i="2"/>
  <c r="AF797" i="2"/>
  <c r="AG797" i="2"/>
  <c r="AH797" i="2"/>
  <c r="AI797" i="2"/>
  <c r="AJ797" i="2"/>
  <c r="AK797" i="2"/>
  <c r="AL797" i="2"/>
  <c r="AM797" i="2"/>
  <c r="AN797" i="2"/>
  <c r="AO797" i="2"/>
  <c r="AP797" i="2"/>
  <c r="AQ797" i="2"/>
  <c r="AR797" i="2"/>
  <c r="AS797" i="2"/>
  <c r="AT797" i="2"/>
  <c r="AU797" i="2"/>
  <c r="AV797" i="2"/>
  <c r="AX797" i="2"/>
  <c r="AY797" i="2"/>
  <c r="AZ797" i="2"/>
  <c r="BA797" i="2"/>
  <c r="BB797" i="2"/>
  <c r="BC797" i="2"/>
  <c r="BD797" i="2"/>
  <c r="BE797" i="2"/>
  <c r="BF797" i="2"/>
  <c r="BG797" i="2"/>
  <c r="BH797" i="2"/>
  <c r="BI797" i="2"/>
  <c r="BJ797" i="2"/>
  <c r="BK797" i="2"/>
  <c r="BL797" i="2"/>
  <c r="BM797" i="2"/>
  <c r="BN797" i="2"/>
  <c r="BO797" i="2"/>
  <c r="BP797" i="2"/>
  <c r="BQ797" i="2"/>
  <c r="BR797" i="2"/>
  <c r="BS797" i="2"/>
  <c r="BT797" i="2"/>
  <c r="BU797" i="2"/>
  <c r="BV797" i="2"/>
  <c r="BW797" i="2"/>
  <c r="BX797" i="2"/>
  <c r="BY797" i="2"/>
  <c r="BZ797" i="2"/>
  <c r="CA797" i="2"/>
  <c r="CB797" i="2"/>
  <c r="CC797" i="2"/>
  <c r="CD797" i="2"/>
  <c r="CE797" i="2"/>
  <c r="CF797" i="2"/>
  <c r="CG797" i="2"/>
  <c r="CH797" i="2"/>
  <c r="CI797" i="2"/>
  <c r="CJ797" i="2"/>
  <c r="CK797" i="2"/>
  <c r="CL797" i="2"/>
  <c r="CM797" i="2"/>
  <c r="CN797" i="2"/>
  <c r="CO797" i="2"/>
  <c r="CP797" i="2"/>
  <c r="A798" i="2"/>
  <c r="B798" i="2"/>
  <c r="C798" i="2"/>
  <c r="D798" i="2"/>
  <c r="E798" i="2"/>
  <c r="F798" i="2"/>
  <c r="G798" i="2"/>
  <c r="H798" i="2"/>
  <c r="I798" i="2"/>
  <c r="J798" i="2"/>
  <c r="K798" i="2"/>
  <c r="L798" i="2"/>
  <c r="M798" i="2"/>
  <c r="N798" i="2"/>
  <c r="O798" i="2"/>
  <c r="Q798" i="2"/>
  <c r="R798" i="2"/>
  <c r="S798" i="2"/>
  <c r="T798" i="2"/>
  <c r="U798" i="2"/>
  <c r="W798" i="2"/>
  <c r="X798" i="2"/>
  <c r="Y798" i="2"/>
  <c r="AA798" i="2"/>
  <c r="AB798" i="2"/>
  <c r="AC798" i="2"/>
  <c r="AD798" i="2"/>
  <c r="AE798" i="2"/>
  <c r="AF798" i="2"/>
  <c r="AG798" i="2"/>
  <c r="AH798" i="2"/>
  <c r="AI798" i="2"/>
  <c r="AJ798" i="2"/>
  <c r="AK798" i="2"/>
  <c r="AL798" i="2"/>
  <c r="AM798" i="2"/>
  <c r="AN798" i="2"/>
  <c r="AO798" i="2"/>
  <c r="AP798" i="2"/>
  <c r="AQ798" i="2"/>
  <c r="AR798" i="2"/>
  <c r="AS798" i="2"/>
  <c r="AT798" i="2"/>
  <c r="AU798" i="2"/>
  <c r="AV798" i="2"/>
  <c r="AX798" i="2"/>
  <c r="AY798" i="2"/>
  <c r="AZ798" i="2"/>
  <c r="BA798" i="2"/>
  <c r="BB798" i="2"/>
  <c r="BC798" i="2"/>
  <c r="BD798" i="2"/>
  <c r="BE798" i="2"/>
  <c r="BF798" i="2"/>
  <c r="BG798" i="2"/>
  <c r="BH798" i="2"/>
  <c r="BI798" i="2"/>
  <c r="BJ798" i="2"/>
  <c r="BK798" i="2"/>
  <c r="BL798" i="2"/>
  <c r="BM798" i="2"/>
  <c r="BN798" i="2"/>
  <c r="BO798" i="2"/>
  <c r="BP798" i="2"/>
  <c r="BQ798" i="2"/>
  <c r="BR798" i="2"/>
  <c r="BS798" i="2"/>
  <c r="BT798" i="2"/>
  <c r="BU798" i="2"/>
  <c r="BV798" i="2"/>
  <c r="BW798" i="2"/>
  <c r="BX798" i="2"/>
  <c r="BY798" i="2"/>
  <c r="BZ798" i="2"/>
  <c r="CA798" i="2"/>
  <c r="CB798" i="2"/>
  <c r="CC798" i="2"/>
  <c r="CD798" i="2"/>
  <c r="CE798" i="2"/>
  <c r="CF798" i="2"/>
  <c r="CG798" i="2"/>
  <c r="CH798" i="2"/>
  <c r="CI798" i="2"/>
  <c r="CJ798" i="2"/>
  <c r="CK798" i="2"/>
  <c r="CL798" i="2"/>
  <c r="CM798" i="2"/>
  <c r="CN798" i="2"/>
  <c r="CO798" i="2"/>
  <c r="CP798" i="2"/>
  <c r="A799" i="2"/>
  <c r="B799" i="2"/>
  <c r="C799" i="2"/>
  <c r="D799" i="2"/>
  <c r="E799" i="2"/>
  <c r="F799" i="2"/>
  <c r="G799" i="2"/>
  <c r="H799" i="2"/>
  <c r="I799" i="2"/>
  <c r="J799" i="2"/>
  <c r="K799" i="2"/>
  <c r="L799" i="2"/>
  <c r="M799" i="2"/>
  <c r="N799" i="2"/>
  <c r="O799" i="2"/>
  <c r="Q799" i="2"/>
  <c r="R799" i="2"/>
  <c r="S799" i="2"/>
  <c r="T799" i="2"/>
  <c r="U799" i="2"/>
  <c r="W799" i="2"/>
  <c r="X799" i="2"/>
  <c r="Y799" i="2"/>
  <c r="AA799" i="2"/>
  <c r="AB799" i="2"/>
  <c r="AC799" i="2"/>
  <c r="AD799" i="2"/>
  <c r="AE799" i="2"/>
  <c r="AF799" i="2"/>
  <c r="AG799" i="2"/>
  <c r="AH799" i="2"/>
  <c r="AI799" i="2"/>
  <c r="AJ799" i="2"/>
  <c r="AK799" i="2"/>
  <c r="AL799" i="2"/>
  <c r="AM799" i="2"/>
  <c r="AN799" i="2"/>
  <c r="AO799" i="2"/>
  <c r="AP799" i="2"/>
  <c r="AQ799" i="2"/>
  <c r="AR799" i="2"/>
  <c r="AS799" i="2"/>
  <c r="AT799" i="2"/>
  <c r="AU799" i="2"/>
  <c r="AV799" i="2"/>
  <c r="AX799" i="2"/>
  <c r="AY799" i="2"/>
  <c r="AZ799" i="2"/>
  <c r="BA799" i="2"/>
  <c r="BB799" i="2"/>
  <c r="BC799" i="2"/>
  <c r="BD799" i="2"/>
  <c r="BE799" i="2"/>
  <c r="BF799" i="2"/>
  <c r="BG799" i="2"/>
  <c r="BH799" i="2"/>
  <c r="BI799" i="2"/>
  <c r="BJ799" i="2"/>
  <c r="BK799" i="2"/>
  <c r="BL799" i="2"/>
  <c r="BM799" i="2"/>
  <c r="BN799" i="2"/>
  <c r="BO799" i="2"/>
  <c r="BP799" i="2"/>
  <c r="BQ799" i="2"/>
  <c r="BR799" i="2"/>
  <c r="BS799" i="2"/>
  <c r="BT799" i="2"/>
  <c r="BU799" i="2"/>
  <c r="BV799" i="2"/>
  <c r="BW799" i="2"/>
  <c r="BX799" i="2"/>
  <c r="BY799" i="2"/>
  <c r="BZ799" i="2"/>
  <c r="CA799" i="2"/>
  <c r="CB799" i="2"/>
  <c r="CC799" i="2"/>
  <c r="CD799" i="2"/>
  <c r="CE799" i="2"/>
  <c r="CF799" i="2"/>
  <c r="CG799" i="2"/>
  <c r="CH799" i="2"/>
  <c r="CI799" i="2"/>
  <c r="CJ799" i="2"/>
  <c r="CK799" i="2"/>
  <c r="CL799" i="2"/>
  <c r="CM799" i="2"/>
  <c r="CN799" i="2"/>
  <c r="CO799" i="2"/>
  <c r="CP799" i="2"/>
  <c r="A800" i="2"/>
  <c r="B800" i="2"/>
  <c r="C800" i="2"/>
  <c r="D800" i="2"/>
  <c r="E800" i="2"/>
  <c r="F800" i="2"/>
  <c r="G800" i="2"/>
  <c r="H800" i="2"/>
  <c r="I800" i="2"/>
  <c r="J800" i="2"/>
  <c r="K800" i="2"/>
  <c r="L800" i="2"/>
  <c r="M800" i="2"/>
  <c r="N800" i="2"/>
  <c r="O800" i="2"/>
  <c r="Q800" i="2"/>
  <c r="R800" i="2"/>
  <c r="S800" i="2"/>
  <c r="T800" i="2"/>
  <c r="U800" i="2"/>
  <c r="W800" i="2"/>
  <c r="X800" i="2"/>
  <c r="Y800" i="2"/>
  <c r="AA800" i="2"/>
  <c r="AB800" i="2"/>
  <c r="AC800" i="2"/>
  <c r="AD800" i="2"/>
  <c r="AE800" i="2"/>
  <c r="AF800" i="2"/>
  <c r="AG800" i="2"/>
  <c r="AH800" i="2"/>
  <c r="AI800" i="2"/>
  <c r="AJ800" i="2"/>
  <c r="AK800" i="2"/>
  <c r="AL800" i="2"/>
  <c r="AM800" i="2"/>
  <c r="AN800" i="2"/>
  <c r="AO800" i="2"/>
  <c r="AP800" i="2"/>
  <c r="AQ800" i="2"/>
  <c r="AR800" i="2"/>
  <c r="AS800" i="2"/>
  <c r="AT800" i="2"/>
  <c r="AU800" i="2"/>
  <c r="AV800" i="2"/>
  <c r="AX800" i="2"/>
  <c r="AY800" i="2"/>
  <c r="AZ800" i="2"/>
  <c r="BA800" i="2"/>
  <c r="BB800" i="2"/>
  <c r="BC800" i="2"/>
  <c r="BD800" i="2"/>
  <c r="BE800" i="2"/>
  <c r="BF800" i="2"/>
  <c r="BG800" i="2"/>
  <c r="BH800" i="2"/>
  <c r="BI800" i="2"/>
  <c r="BJ800" i="2"/>
  <c r="BK800" i="2"/>
  <c r="BL800" i="2"/>
  <c r="BM800" i="2"/>
  <c r="BN800" i="2"/>
  <c r="BO800" i="2"/>
  <c r="BP800" i="2"/>
  <c r="BQ800" i="2"/>
  <c r="BR800" i="2"/>
  <c r="BS800" i="2"/>
  <c r="BT800" i="2"/>
  <c r="BU800" i="2"/>
  <c r="BV800" i="2"/>
  <c r="BW800" i="2"/>
  <c r="BX800" i="2"/>
  <c r="BY800" i="2"/>
  <c r="BZ800" i="2"/>
  <c r="CA800" i="2"/>
  <c r="CB800" i="2"/>
  <c r="CC800" i="2"/>
  <c r="CD800" i="2"/>
  <c r="CE800" i="2"/>
  <c r="CF800" i="2"/>
  <c r="CG800" i="2"/>
  <c r="CH800" i="2"/>
  <c r="CI800" i="2"/>
  <c r="CJ800" i="2"/>
  <c r="CK800" i="2"/>
  <c r="CL800" i="2"/>
  <c r="CM800" i="2"/>
  <c r="CN800" i="2"/>
  <c r="CO800" i="2"/>
  <c r="CP800" i="2"/>
  <c r="A801" i="2"/>
  <c r="B801" i="2"/>
  <c r="C801" i="2"/>
  <c r="D801" i="2"/>
  <c r="E801" i="2"/>
  <c r="F801" i="2"/>
  <c r="G801" i="2"/>
  <c r="H801" i="2"/>
  <c r="I801" i="2"/>
  <c r="J801" i="2"/>
  <c r="K801" i="2"/>
  <c r="L801" i="2"/>
  <c r="M801" i="2"/>
  <c r="N801" i="2"/>
  <c r="O801" i="2"/>
  <c r="Q801" i="2"/>
  <c r="R801" i="2"/>
  <c r="S801" i="2"/>
  <c r="T801" i="2"/>
  <c r="U801" i="2"/>
  <c r="W801" i="2"/>
  <c r="X801" i="2"/>
  <c r="Y801" i="2"/>
  <c r="AA801" i="2"/>
  <c r="AB801" i="2"/>
  <c r="AC801" i="2"/>
  <c r="AD801" i="2"/>
  <c r="AE801" i="2"/>
  <c r="AF801" i="2"/>
  <c r="AG801" i="2"/>
  <c r="AH801" i="2"/>
  <c r="AI801" i="2"/>
  <c r="AJ801" i="2"/>
  <c r="AK801" i="2"/>
  <c r="AL801" i="2"/>
  <c r="AM801" i="2"/>
  <c r="AN801" i="2"/>
  <c r="AO801" i="2"/>
  <c r="AP801" i="2"/>
  <c r="AQ801" i="2"/>
  <c r="AR801" i="2"/>
  <c r="AS801" i="2"/>
  <c r="AT801" i="2"/>
  <c r="AU801" i="2"/>
  <c r="AV801" i="2"/>
  <c r="AX801" i="2"/>
  <c r="AY801" i="2"/>
  <c r="AZ801" i="2"/>
  <c r="BA801" i="2"/>
  <c r="BB801" i="2"/>
  <c r="BC801" i="2"/>
  <c r="BD801" i="2"/>
  <c r="BE801" i="2"/>
  <c r="BF801" i="2"/>
  <c r="BG801" i="2"/>
  <c r="BH801" i="2"/>
  <c r="BI801" i="2"/>
  <c r="BJ801" i="2"/>
  <c r="BK801" i="2"/>
  <c r="BL801" i="2"/>
  <c r="BM801" i="2"/>
  <c r="BN801" i="2"/>
  <c r="BO801" i="2"/>
  <c r="BP801" i="2"/>
  <c r="BQ801" i="2"/>
  <c r="BR801" i="2"/>
  <c r="BS801" i="2"/>
  <c r="BT801" i="2"/>
  <c r="BU801" i="2"/>
  <c r="BV801" i="2"/>
  <c r="BW801" i="2"/>
  <c r="BX801" i="2"/>
  <c r="BY801" i="2"/>
  <c r="BZ801" i="2"/>
  <c r="CA801" i="2"/>
  <c r="CB801" i="2"/>
  <c r="CC801" i="2"/>
  <c r="CD801" i="2"/>
  <c r="CE801" i="2"/>
  <c r="CF801" i="2"/>
  <c r="CG801" i="2"/>
  <c r="CH801" i="2"/>
  <c r="CI801" i="2"/>
  <c r="CJ801" i="2"/>
  <c r="CK801" i="2"/>
  <c r="CL801" i="2"/>
  <c r="CM801" i="2"/>
  <c r="CN801" i="2"/>
  <c r="CO801" i="2"/>
  <c r="CP801" i="2"/>
  <c r="A802" i="2"/>
  <c r="B802" i="2"/>
  <c r="C802" i="2"/>
  <c r="D802" i="2"/>
  <c r="E802" i="2"/>
  <c r="F802" i="2"/>
  <c r="G802" i="2"/>
  <c r="H802" i="2"/>
  <c r="I802" i="2"/>
  <c r="J802" i="2"/>
  <c r="K802" i="2"/>
  <c r="L802" i="2"/>
  <c r="M802" i="2"/>
  <c r="N802" i="2"/>
  <c r="O802" i="2"/>
  <c r="Q802" i="2"/>
  <c r="R802" i="2"/>
  <c r="S802" i="2"/>
  <c r="T802" i="2"/>
  <c r="U802" i="2"/>
  <c r="W802" i="2"/>
  <c r="X802" i="2"/>
  <c r="Y802" i="2"/>
  <c r="AA802" i="2"/>
  <c r="AB802" i="2"/>
  <c r="AC802" i="2"/>
  <c r="AD802" i="2"/>
  <c r="AE802" i="2"/>
  <c r="AF802" i="2"/>
  <c r="AG802" i="2"/>
  <c r="AH802" i="2"/>
  <c r="AI802" i="2"/>
  <c r="AJ802" i="2"/>
  <c r="AK802" i="2"/>
  <c r="AL802" i="2"/>
  <c r="AM802" i="2"/>
  <c r="AN802" i="2"/>
  <c r="AO802" i="2"/>
  <c r="AP802" i="2"/>
  <c r="AQ802" i="2"/>
  <c r="AR802" i="2"/>
  <c r="AS802" i="2"/>
  <c r="AT802" i="2"/>
  <c r="AU802" i="2"/>
  <c r="AV802" i="2"/>
  <c r="AX802" i="2"/>
  <c r="AY802" i="2"/>
  <c r="AZ802" i="2"/>
  <c r="BA802" i="2"/>
  <c r="BB802" i="2"/>
  <c r="BC802" i="2"/>
  <c r="BD802" i="2"/>
  <c r="BE802" i="2"/>
  <c r="BF802" i="2"/>
  <c r="BG802" i="2"/>
  <c r="BH802" i="2"/>
  <c r="BI802" i="2"/>
  <c r="BJ802" i="2"/>
  <c r="BK802" i="2"/>
  <c r="BL802" i="2"/>
  <c r="BM802" i="2"/>
  <c r="BN802" i="2"/>
  <c r="BO802" i="2"/>
  <c r="BP802" i="2"/>
  <c r="BQ802" i="2"/>
  <c r="BR802" i="2"/>
  <c r="BS802" i="2"/>
  <c r="BT802" i="2"/>
  <c r="BU802" i="2"/>
  <c r="BV802" i="2"/>
  <c r="BW802" i="2"/>
  <c r="BX802" i="2"/>
  <c r="BY802" i="2"/>
  <c r="BZ802" i="2"/>
  <c r="CA802" i="2"/>
  <c r="CB802" i="2"/>
  <c r="CC802" i="2"/>
  <c r="CD802" i="2"/>
  <c r="CE802" i="2"/>
  <c r="CF802" i="2"/>
  <c r="CG802" i="2"/>
  <c r="CH802" i="2"/>
  <c r="CI802" i="2"/>
  <c r="CJ802" i="2"/>
  <c r="CK802" i="2"/>
  <c r="CL802" i="2"/>
  <c r="CM802" i="2"/>
  <c r="CN802" i="2"/>
  <c r="CO802" i="2"/>
  <c r="CP802" i="2"/>
  <c r="A803" i="2"/>
  <c r="B803" i="2"/>
  <c r="C803" i="2"/>
  <c r="D803" i="2"/>
  <c r="E803" i="2"/>
  <c r="F803" i="2"/>
  <c r="G803" i="2"/>
  <c r="H803" i="2"/>
  <c r="I803" i="2"/>
  <c r="J803" i="2"/>
  <c r="K803" i="2"/>
  <c r="L803" i="2"/>
  <c r="M803" i="2"/>
  <c r="N803" i="2"/>
  <c r="O803" i="2"/>
  <c r="Q803" i="2"/>
  <c r="R803" i="2"/>
  <c r="S803" i="2"/>
  <c r="T803" i="2"/>
  <c r="U803" i="2"/>
  <c r="W803" i="2"/>
  <c r="X803" i="2"/>
  <c r="Y803" i="2"/>
  <c r="AA803" i="2"/>
  <c r="AB803" i="2"/>
  <c r="AC803" i="2"/>
  <c r="AD803" i="2"/>
  <c r="AE803" i="2"/>
  <c r="AF803" i="2"/>
  <c r="AG803" i="2"/>
  <c r="AH803" i="2"/>
  <c r="AI803" i="2"/>
  <c r="AJ803" i="2"/>
  <c r="AK803" i="2"/>
  <c r="AL803" i="2"/>
  <c r="AM803" i="2"/>
  <c r="AN803" i="2"/>
  <c r="AO803" i="2"/>
  <c r="AP803" i="2"/>
  <c r="AQ803" i="2"/>
  <c r="AR803" i="2"/>
  <c r="AS803" i="2"/>
  <c r="AT803" i="2"/>
  <c r="AU803" i="2"/>
  <c r="AV803" i="2"/>
  <c r="AX803" i="2"/>
  <c r="AY803" i="2"/>
  <c r="AZ803" i="2"/>
  <c r="BA803" i="2"/>
  <c r="BB803" i="2"/>
  <c r="BC803" i="2"/>
  <c r="BD803" i="2"/>
  <c r="BE803" i="2"/>
  <c r="BF803" i="2"/>
  <c r="BG803" i="2"/>
  <c r="BH803" i="2"/>
  <c r="BI803" i="2"/>
  <c r="BJ803" i="2"/>
  <c r="BK803" i="2"/>
  <c r="BL803" i="2"/>
  <c r="BM803" i="2"/>
  <c r="BN803" i="2"/>
  <c r="BO803" i="2"/>
  <c r="BP803" i="2"/>
  <c r="BQ803" i="2"/>
  <c r="BR803" i="2"/>
  <c r="BS803" i="2"/>
  <c r="BT803" i="2"/>
  <c r="BU803" i="2"/>
  <c r="BV803" i="2"/>
  <c r="BW803" i="2"/>
  <c r="BX803" i="2"/>
  <c r="BY803" i="2"/>
  <c r="BZ803" i="2"/>
  <c r="CA803" i="2"/>
  <c r="CB803" i="2"/>
  <c r="CC803" i="2"/>
  <c r="CD803" i="2"/>
  <c r="CE803" i="2"/>
  <c r="CF803" i="2"/>
  <c r="CG803" i="2"/>
  <c r="CH803" i="2"/>
  <c r="CI803" i="2"/>
  <c r="CJ803" i="2"/>
  <c r="CK803" i="2"/>
  <c r="CL803" i="2"/>
  <c r="CM803" i="2"/>
  <c r="CN803" i="2"/>
  <c r="CO803" i="2"/>
  <c r="CP803" i="2"/>
  <c r="A804" i="2"/>
  <c r="B804" i="2"/>
  <c r="C804" i="2"/>
  <c r="D804" i="2"/>
  <c r="E804" i="2"/>
  <c r="F804" i="2"/>
  <c r="G804" i="2"/>
  <c r="H804" i="2"/>
  <c r="I804" i="2"/>
  <c r="J804" i="2"/>
  <c r="K804" i="2"/>
  <c r="L804" i="2"/>
  <c r="M804" i="2"/>
  <c r="N804" i="2"/>
  <c r="O804" i="2"/>
  <c r="Q804" i="2"/>
  <c r="R804" i="2"/>
  <c r="S804" i="2"/>
  <c r="T804" i="2"/>
  <c r="U804" i="2"/>
  <c r="W804" i="2"/>
  <c r="X804" i="2"/>
  <c r="Y804" i="2"/>
  <c r="AA804" i="2"/>
  <c r="AB804" i="2"/>
  <c r="AC804" i="2"/>
  <c r="AD804" i="2"/>
  <c r="AE804" i="2"/>
  <c r="AF804" i="2"/>
  <c r="AG804" i="2"/>
  <c r="AH804" i="2"/>
  <c r="AI804" i="2"/>
  <c r="AJ804" i="2"/>
  <c r="AK804" i="2"/>
  <c r="AL804" i="2"/>
  <c r="AM804" i="2"/>
  <c r="AN804" i="2"/>
  <c r="AO804" i="2"/>
  <c r="AP804" i="2"/>
  <c r="AQ804" i="2"/>
  <c r="AR804" i="2"/>
  <c r="AS804" i="2"/>
  <c r="AT804" i="2"/>
  <c r="AU804" i="2"/>
  <c r="AV804" i="2"/>
  <c r="AX804" i="2"/>
  <c r="AY804" i="2"/>
  <c r="AZ804" i="2"/>
  <c r="BA804" i="2"/>
  <c r="BB804" i="2"/>
  <c r="BC804" i="2"/>
  <c r="BD804" i="2"/>
  <c r="BE804" i="2"/>
  <c r="BF804" i="2"/>
  <c r="BG804" i="2"/>
  <c r="BH804" i="2"/>
  <c r="BI804" i="2"/>
  <c r="BJ804" i="2"/>
  <c r="BK804" i="2"/>
  <c r="BL804" i="2"/>
  <c r="BM804" i="2"/>
  <c r="BN804" i="2"/>
  <c r="BO804" i="2"/>
  <c r="BP804" i="2"/>
  <c r="BQ804" i="2"/>
  <c r="BR804" i="2"/>
  <c r="BS804" i="2"/>
  <c r="BT804" i="2"/>
  <c r="BU804" i="2"/>
  <c r="BV804" i="2"/>
  <c r="BW804" i="2"/>
  <c r="BX804" i="2"/>
  <c r="BY804" i="2"/>
  <c r="BZ804" i="2"/>
  <c r="CA804" i="2"/>
  <c r="CB804" i="2"/>
  <c r="CC804" i="2"/>
  <c r="CD804" i="2"/>
  <c r="CE804" i="2"/>
  <c r="CF804" i="2"/>
  <c r="CG804" i="2"/>
  <c r="CH804" i="2"/>
  <c r="CI804" i="2"/>
  <c r="CJ804" i="2"/>
  <c r="CK804" i="2"/>
  <c r="CL804" i="2"/>
  <c r="CM804" i="2"/>
  <c r="CN804" i="2"/>
  <c r="CO804" i="2"/>
  <c r="CP804" i="2"/>
  <c r="A805" i="2"/>
  <c r="B805" i="2"/>
  <c r="C805" i="2"/>
  <c r="D805" i="2"/>
  <c r="E805" i="2"/>
  <c r="F805" i="2"/>
  <c r="G805" i="2"/>
  <c r="H805" i="2"/>
  <c r="I805" i="2"/>
  <c r="J805" i="2"/>
  <c r="K805" i="2"/>
  <c r="L805" i="2"/>
  <c r="M805" i="2"/>
  <c r="N805" i="2"/>
  <c r="O805" i="2"/>
  <c r="Q805" i="2"/>
  <c r="R805" i="2"/>
  <c r="S805" i="2"/>
  <c r="T805" i="2"/>
  <c r="U805" i="2"/>
  <c r="W805" i="2"/>
  <c r="X805" i="2"/>
  <c r="Y805" i="2"/>
  <c r="AA805" i="2"/>
  <c r="AB805" i="2"/>
  <c r="AC805" i="2"/>
  <c r="AD805" i="2"/>
  <c r="AE805" i="2"/>
  <c r="AF805" i="2"/>
  <c r="AG805" i="2"/>
  <c r="AH805" i="2"/>
  <c r="AI805" i="2"/>
  <c r="AJ805" i="2"/>
  <c r="AK805" i="2"/>
  <c r="AL805" i="2"/>
  <c r="AM805" i="2"/>
  <c r="AN805" i="2"/>
  <c r="AO805" i="2"/>
  <c r="AP805" i="2"/>
  <c r="AQ805" i="2"/>
  <c r="AR805" i="2"/>
  <c r="AS805" i="2"/>
  <c r="AT805" i="2"/>
  <c r="AU805" i="2"/>
  <c r="AV805" i="2"/>
  <c r="AX805" i="2"/>
  <c r="AY805" i="2"/>
  <c r="AZ805" i="2"/>
  <c r="BA805" i="2"/>
  <c r="BB805" i="2"/>
  <c r="BC805" i="2"/>
  <c r="BD805" i="2"/>
  <c r="BE805" i="2"/>
  <c r="BF805" i="2"/>
  <c r="BG805" i="2"/>
  <c r="BH805" i="2"/>
  <c r="BI805" i="2"/>
  <c r="BJ805" i="2"/>
  <c r="BK805" i="2"/>
  <c r="BL805" i="2"/>
  <c r="BM805" i="2"/>
  <c r="BN805" i="2"/>
  <c r="BO805" i="2"/>
  <c r="BP805" i="2"/>
  <c r="BQ805" i="2"/>
  <c r="BR805" i="2"/>
  <c r="BS805" i="2"/>
  <c r="BT805" i="2"/>
  <c r="BU805" i="2"/>
  <c r="BV805" i="2"/>
  <c r="BW805" i="2"/>
  <c r="BX805" i="2"/>
  <c r="BY805" i="2"/>
  <c r="BZ805" i="2"/>
  <c r="CA805" i="2"/>
  <c r="CB805" i="2"/>
  <c r="CC805" i="2"/>
  <c r="CD805" i="2"/>
  <c r="CE805" i="2"/>
  <c r="CF805" i="2"/>
  <c r="CG805" i="2"/>
  <c r="CH805" i="2"/>
  <c r="CI805" i="2"/>
  <c r="CJ805" i="2"/>
  <c r="CK805" i="2"/>
  <c r="CL805" i="2"/>
  <c r="CM805" i="2"/>
  <c r="CN805" i="2"/>
  <c r="CO805" i="2"/>
  <c r="CP805" i="2"/>
  <c r="A806" i="2"/>
  <c r="B806" i="2"/>
  <c r="C806" i="2"/>
  <c r="D806" i="2"/>
  <c r="E806" i="2"/>
  <c r="F806" i="2"/>
  <c r="G806" i="2"/>
  <c r="H806" i="2"/>
  <c r="I806" i="2"/>
  <c r="J806" i="2"/>
  <c r="K806" i="2"/>
  <c r="L806" i="2"/>
  <c r="M806" i="2"/>
  <c r="N806" i="2"/>
  <c r="O806" i="2"/>
  <c r="Q806" i="2"/>
  <c r="R806" i="2"/>
  <c r="S806" i="2"/>
  <c r="T806" i="2"/>
  <c r="U806" i="2"/>
  <c r="W806" i="2"/>
  <c r="X806" i="2"/>
  <c r="Y806" i="2"/>
  <c r="AA806" i="2"/>
  <c r="AB806" i="2"/>
  <c r="AC806" i="2"/>
  <c r="AD806" i="2"/>
  <c r="AE806" i="2"/>
  <c r="AF806" i="2"/>
  <c r="AG806" i="2"/>
  <c r="AH806" i="2"/>
  <c r="AI806" i="2"/>
  <c r="AJ806" i="2"/>
  <c r="AK806" i="2"/>
  <c r="AL806" i="2"/>
  <c r="AM806" i="2"/>
  <c r="AN806" i="2"/>
  <c r="AO806" i="2"/>
  <c r="AP806" i="2"/>
  <c r="AQ806" i="2"/>
  <c r="AR806" i="2"/>
  <c r="AS806" i="2"/>
  <c r="AT806" i="2"/>
  <c r="AU806" i="2"/>
  <c r="AV806" i="2"/>
  <c r="AX806" i="2"/>
  <c r="AY806" i="2"/>
  <c r="AZ806" i="2"/>
  <c r="BA806" i="2"/>
  <c r="BB806" i="2"/>
  <c r="BC806" i="2"/>
  <c r="BD806" i="2"/>
  <c r="BE806" i="2"/>
  <c r="BF806" i="2"/>
  <c r="BG806" i="2"/>
  <c r="BH806" i="2"/>
  <c r="BI806" i="2"/>
  <c r="BJ806" i="2"/>
  <c r="BK806" i="2"/>
  <c r="BL806" i="2"/>
  <c r="BM806" i="2"/>
  <c r="BN806" i="2"/>
  <c r="BO806" i="2"/>
  <c r="BP806" i="2"/>
  <c r="BQ806" i="2"/>
  <c r="BR806" i="2"/>
  <c r="BS806" i="2"/>
  <c r="BT806" i="2"/>
  <c r="BU806" i="2"/>
  <c r="BV806" i="2"/>
  <c r="BW806" i="2"/>
  <c r="BX806" i="2"/>
  <c r="BY806" i="2"/>
  <c r="BZ806" i="2"/>
  <c r="CA806" i="2"/>
  <c r="CB806" i="2"/>
  <c r="CC806" i="2"/>
  <c r="CD806" i="2"/>
  <c r="CE806" i="2"/>
  <c r="CF806" i="2"/>
  <c r="CG806" i="2"/>
  <c r="CH806" i="2"/>
  <c r="CI806" i="2"/>
  <c r="CJ806" i="2"/>
  <c r="CK806" i="2"/>
  <c r="CL806" i="2"/>
  <c r="CM806" i="2"/>
  <c r="CN806" i="2"/>
  <c r="CO806" i="2"/>
  <c r="CP806" i="2"/>
  <c r="A807" i="2"/>
  <c r="B807" i="2"/>
  <c r="C807" i="2"/>
  <c r="D807" i="2"/>
  <c r="E807" i="2"/>
  <c r="F807" i="2"/>
  <c r="G807" i="2"/>
  <c r="H807" i="2"/>
  <c r="I807" i="2"/>
  <c r="J807" i="2"/>
  <c r="K807" i="2"/>
  <c r="L807" i="2"/>
  <c r="M807" i="2"/>
  <c r="N807" i="2"/>
  <c r="O807" i="2"/>
  <c r="Q807" i="2"/>
  <c r="R807" i="2"/>
  <c r="S807" i="2"/>
  <c r="T807" i="2"/>
  <c r="U807" i="2"/>
  <c r="W807" i="2"/>
  <c r="X807" i="2"/>
  <c r="Y807" i="2"/>
  <c r="AA807" i="2"/>
  <c r="AB807" i="2"/>
  <c r="AC807" i="2"/>
  <c r="AD807" i="2"/>
  <c r="AE807" i="2"/>
  <c r="AF807" i="2"/>
  <c r="AG807" i="2"/>
  <c r="AH807" i="2"/>
  <c r="AI807" i="2"/>
  <c r="AJ807" i="2"/>
  <c r="AK807" i="2"/>
  <c r="AL807" i="2"/>
  <c r="AM807" i="2"/>
  <c r="AN807" i="2"/>
  <c r="AO807" i="2"/>
  <c r="AP807" i="2"/>
  <c r="AQ807" i="2"/>
  <c r="AR807" i="2"/>
  <c r="AS807" i="2"/>
  <c r="AT807" i="2"/>
  <c r="AU807" i="2"/>
  <c r="AV807" i="2"/>
  <c r="AX807" i="2"/>
  <c r="AY807" i="2"/>
  <c r="AZ807" i="2"/>
  <c r="BA807" i="2"/>
  <c r="BB807" i="2"/>
  <c r="BC807" i="2"/>
  <c r="BD807" i="2"/>
  <c r="BE807" i="2"/>
  <c r="BF807" i="2"/>
  <c r="BG807" i="2"/>
  <c r="BH807" i="2"/>
  <c r="BI807" i="2"/>
  <c r="BJ807" i="2"/>
  <c r="BK807" i="2"/>
  <c r="BL807" i="2"/>
  <c r="BM807" i="2"/>
  <c r="BN807" i="2"/>
  <c r="BO807" i="2"/>
  <c r="BP807" i="2"/>
  <c r="BQ807" i="2"/>
  <c r="BR807" i="2"/>
  <c r="BS807" i="2"/>
  <c r="BT807" i="2"/>
  <c r="BU807" i="2"/>
  <c r="BV807" i="2"/>
  <c r="BW807" i="2"/>
  <c r="BX807" i="2"/>
  <c r="BY807" i="2"/>
  <c r="BZ807" i="2"/>
  <c r="CA807" i="2"/>
  <c r="CB807" i="2"/>
  <c r="CC807" i="2"/>
  <c r="CD807" i="2"/>
  <c r="CE807" i="2"/>
  <c r="CF807" i="2"/>
  <c r="CG807" i="2"/>
  <c r="CH807" i="2"/>
  <c r="CI807" i="2"/>
  <c r="CJ807" i="2"/>
  <c r="CK807" i="2"/>
  <c r="CL807" i="2"/>
  <c r="CM807" i="2"/>
  <c r="CN807" i="2"/>
  <c r="CO807" i="2"/>
  <c r="CP807" i="2"/>
  <c r="A808" i="2"/>
  <c r="B808" i="2"/>
  <c r="C808" i="2"/>
  <c r="D808" i="2"/>
  <c r="E808" i="2"/>
  <c r="F808" i="2"/>
  <c r="G808" i="2"/>
  <c r="H808" i="2"/>
  <c r="I808" i="2"/>
  <c r="J808" i="2"/>
  <c r="K808" i="2"/>
  <c r="L808" i="2"/>
  <c r="M808" i="2"/>
  <c r="N808" i="2"/>
  <c r="O808" i="2"/>
  <c r="Q808" i="2"/>
  <c r="R808" i="2"/>
  <c r="S808" i="2"/>
  <c r="T808" i="2"/>
  <c r="U808" i="2"/>
  <c r="W808" i="2"/>
  <c r="X808" i="2"/>
  <c r="Y808" i="2"/>
  <c r="AA808" i="2"/>
  <c r="AB808" i="2"/>
  <c r="AC808" i="2"/>
  <c r="AD808" i="2"/>
  <c r="AE808" i="2"/>
  <c r="AF808" i="2"/>
  <c r="AG808" i="2"/>
  <c r="AH808" i="2"/>
  <c r="AI808" i="2"/>
  <c r="AJ808" i="2"/>
  <c r="AK808" i="2"/>
  <c r="AL808" i="2"/>
  <c r="AM808" i="2"/>
  <c r="AN808" i="2"/>
  <c r="AO808" i="2"/>
  <c r="AP808" i="2"/>
  <c r="AQ808" i="2"/>
  <c r="AR808" i="2"/>
  <c r="AS808" i="2"/>
  <c r="AT808" i="2"/>
  <c r="AU808" i="2"/>
  <c r="AV808" i="2"/>
  <c r="AX808" i="2"/>
  <c r="AY808" i="2"/>
  <c r="AZ808" i="2"/>
  <c r="BA808" i="2"/>
  <c r="BB808" i="2"/>
  <c r="BC808" i="2"/>
  <c r="BD808" i="2"/>
  <c r="BE808" i="2"/>
  <c r="BF808" i="2"/>
  <c r="BG808" i="2"/>
  <c r="BH808" i="2"/>
  <c r="BI808" i="2"/>
  <c r="BJ808" i="2"/>
  <c r="BK808" i="2"/>
  <c r="BL808" i="2"/>
  <c r="BM808" i="2"/>
  <c r="BN808" i="2"/>
  <c r="BO808" i="2"/>
  <c r="BP808" i="2"/>
  <c r="BQ808" i="2"/>
  <c r="BR808" i="2"/>
  <c r="BS808" i="2"/>
  <c r="BT808" i="2"/>
  <c r="BU808" i="2"/>
  <c r="BV808" i="2"/>
  <c r="BW808" i="2"/>
  <c r="BX808" i="2"/>
  <c r="BY808" i="2"/>
  <c r="BZ808" i="2"/>
  <c r="CA808" i="2"/>
  <c r="CB808" i="2"/>
  <c r="CC808" i="2"/>
  <c r="CD808" i="2"/>
  <c r="CE808" i="2"/>
  <c r="CF808" i="2"/>
  <c r="CG808" i="2"/>
  <c r="CH808" i="2"/>
  <c r="CI808" i="2"/>
  <c r="CJ808" i="2"/>
  <c r="CK808" i="2"/>
  <c r="CL808" i="2"/>
  <c r="CM808" i="2"/>
  <c r="CN808" i="2"/>
  <c r="CO808" i="2"/>
  <c r="CP808" i="2"/>
  <c r="A809" i="2"/>
  <c r="B809" i="2"/>
  <c r="C809" i="2"/>
  <c r="D809" i="2"/>
  <c r="E809" i="2"/>
  <c r="F809" i="2"/>
  <c r="G809" i="2"/>
  <c r="H809" i="2"/>
  <c r="I809" i="2"/>
  <c r="J809" i="2"/>
  <c r="K809" i="2"/>
  <c r="L809" i="2"/>
  <c r="M809" i="2"/>
  <c r="N809" i="2"/>
  <c r="O809" i="2"/>
  <c r="Q809" i="2"/>
  <c r="R809" i="2"/>
  <c r="S809" i="2"/>
  <c r="T809" i="2"/>
  <c r="U809" i="2"/>
  <c r="W809" i="2"/>
  <c r="X809" i="2"/>
  <c r="Y809" i="2"/>
  <c r="AA809" i="2"/>
  <c r="AB809" i="2"/>
  <c r="AC809" i="2"/>
  <c r="AD809" i="2"/>
  <c r="AE809" i="2"/>
  <c r="AF809" i="2"/>
  <c r="AG809" i="2"/>
  <c r="AH809" i="2"/>
  <c r="AI809" i="2"/>
  <c r="AJ809" i="2"/>
  <c r="AK809" i="2"/>
  <c r="AL809" i="2"/>
  <c r="AM809" i="2"/>
  <c r="AN809" i="2"/>
  <c r="AO809" i="2"/>
  <c r="AP809" i="2"/>
  <c r="AQ809" i="2"/>
  <c r="AR809" i="2"/>
  <c r="AS809" i="2"/>
  <c r="AT809" i="2"/>
  <c r="AU809" i="2"/>
  <c r="AV809" i="2"/>
  <c r="AX809" i="2"/>
  <c r="AY809" i="2"/>
  <c r="AZ809" i="2"/>
  <c r="BA809" i="2"/>
  <c r="BB809" i="2"/>
  <c r="BC809" i="2"/>
  <c r="BD809" i="2"/>
  <c r="BE809" i="2"/>
  <c r="BF809" i="2"/>
  <c r="BG809" i="2"/>
  <c r="BH809" i="2"/>
  <c r="BI809" i="2"/>
  <c r="BJ809" i="2"/>
  <c r="BK809" i="2"/>
  <c r="BL809" i="2"/>
  <c r="BM809" i="2"/>
  <c r="BN809" i="2"/>
  <c r="BO809" i="2"/>
  <c r="BP809" i="2"/>
  <c r="BQ809" i="2"/>
  <c r="BR809" i="2"/>
  <c r="BS809" i="2"/>
  <c r="BT809" i="2"/>
  <c r="BU809" i="2"/>
  <c r="BV809" i="2"/>
  <c r="BW809" i="2"/>
  <c r="BX809" i="2"/>
  <c r="BY809" i="2"/>
  <c r="BZ809" i="2"/>
  <c r="CA809" i="2"/>
  <c r="CB809" i="2"/>
  <c r="CC809" i="2"/>
  <c r="CD809" i="2"/>
  <c r="CE809" i="2"/>
  <c r="CF809" i="2"/>
  <c r="CG809" i="2"/>
  <c r="CH809" i="2"/>
  <c r="CI809" i="2"/>
  <c r="CJ809" i="2"/>
  <c r="CK809" i="2"/>
  <c r="CL809" i="2"/>
  <c r="CM809" i="2"/>
  <c r="CN809" i="2"/>
  <c r="CO809" i="2"/>
  <c r="CP809" i="2"/>
  <c r="A810" i="2"/>
  <c r="B810" i="2"/>
  <c r="C810" i="2"/>
  <c r="D810" i="2"/>
  <c r="E810" i="2"/>
  <c r="F810" i="2"/>
  <c r="G810" i="2"/>
  <c r="H810" i="2"/>
  <c r="I810" i="2"/>
  <c r="J810" i="2"/>
  <c r="K810" i="2"/>
  <c r="L810" i="2"/>
  <c r="M810" i="2"/>
  <c r="N810" i="2"/>
  <c r="O810" i="2"/>
  <c r="Q810" i="2"/>
  <c r="R810" i="2"/>
  <c r="S810" i="2"/>
  <c r="T810" i="2"/>
  <c r="U810" i="2"/>
  <c r="W810" i="2"/>
  <c r="X810" i="2"/>
  <c r="Y810" i="2"/>
  <c r="AA810" i="2"/>
  <c r="AB810" i="2"/>
  <c r="AC810" i="2"/>
  <c r="AD810" i="2"/>
  <c r="AE810" i="2"/>
  <c r="AF810" i="2"/>
  <c r="AG810" i="2"/>
  <c r="AH810" i="2"/>
  <c r="AI810" i="2"/>
  <c r="AJ810" i="2"/>
  <c r="AK810" i="2"/>
  <c r="AL810" i="2"/>
  <c r="AM810" i="2"/>
  <c r="AN810" i="2"/>
  <c r="AO810" i="2"/>
  <c r="AP810" i="2"/>
  <c r="AQ810" i="2"/>
  <c r="AR810" i="2"/>
  <c r="AS810" i="2"/>
  <c r="AT810" i="2"/>
  <c r="AU810" i="2"/>
  <c r="AV810" i="2"/>
  <c r="AX810" i="2"/>
  <c r="AY810" i="2"/>
  <c r="AZ810" i="2"/>
  <c r="BA810" i="2"/>
  <c r="BB810" i="2"/>
  <c r="BC810" i="2"/>
  <c r="BD810" i="2"/>
  <c r="BE810" i="2"/>
  <c r="BF810" i="2"/>
  <c r="BG810" i="2"/>
  <c r="BH810" i="2"/>
  <c r="BI810" i="2"/>
  <c r="BJ810" i="2"/>
  <c r="BK810" i="2"/>
  <c r="BL810" i="2"/>
  <c r="BM810" i="2"/>
  <c r="BN810" i="2"/>
  <c r="BO810" i="2"/>
  <c r="BP810" i="2"/>
  <c r="BQ810" i="2"/>
  <c r="BR810" i="2"/>
  <c r="BS810" i="2"/>
  <c r="BT810" i="2"/>
  <c r="BU810" i="2"/>
  <c r="BV810" i="2"/>
  <c r="BW810" i="2"/>
  <c r="BX810" i="2"/>
  <c r="BY810" i="2"/>
  <c r="BZ810" i="2"/>
  <c r="CA810" i="2"/>
  <c r="CB810" i="2"/>
  <c r="CC810" i="2"/>
  <c r="CD810" i="2"/>
  <c r="CE810" i="2"/>
  <c r="CF810" i="2"/>
  <c r="CG810" i="2"/>
  <c r="CH810" i="2"/>
  <c r="CI810" i="2"/>
  <c r="CJ810" i="2"/>
  <c r="CK810" i="2"/>
  <c r="CL810" i="2"/>
  <c r="CM810" i="2"/>
  <c r="CN810" i="2"/>
  <c r="CO810" i="2"/>
  <c r="CP810" i="2"/>
  <c r="A811" i="2"/>
  <c r="B811" i="2"/>
  <c r="C811" i="2"/>
  <c r="D811" i="2"/>
  <c r="E811" i="2"/>
  <c r="F811" i="2"/>
  <c r="G811" i="2"/>
  <c r="H811" i="2"/>
  <c r="I811" i="2"/>
  <c r="J811" i="2"/>
  <c r="K811" i="2"/>
  <c r="L811" i="2"/>
  <c r="M811" i="2"/>
  <c r="N811" i="2"/>
  <c r="O811" i="2"/>
  <c r="Q811" i="2"/>
  <c r="R811" i="2"/>
  <c r="S811" i="2"/>
  <c r="T811" i="2"/>
  <c r="U811" i="2"/>
  <c r="W811" i="2"/>
  <c r="X811" i="2"/>
  <c r="Y811" i="2"/>
  <c r="AA811" i="2"/>
  <c r="AB811" i="2"/>
  <c r="AC811" i="2"/>
  <c r="AD811" i="2"/>
  <c r="AE811" i="2"/>
  <c r="AF811" i="2"/>
  <c r="AG811" i="2"/>
  <c r="AH811" i="2"/>
  <c r="AI811" i="2"/>
  <c r="AJ811" i="2"/>
  <c r="AK811" i="2"/>
  <c r="AL811" i="2"/>
  <c r="AM811" i="2"/>
  <c r="AN811" i="2"/>
  <c r="AO811" i="2"/>
  <c r="AP811" i="2"/>
  <c r="AQ811" i="2"/>
  <c r="AR811" i="2"/>
  <c r="AS811" i="2"/>
  <c r="AT811" i="2"/>
  <c r="AU811" i="2"/>
  <c r="AV811" i="2"/>
  <c r="AX811" i="2"/>
  <c r="AY811" i="2"/>
  <c r="AZ811" i="2"/>
  <c r="BA811" i="2"/>
  <c r="BB811" i="2"/>
  <c r="BC811" i="2"/>
  <c r="BD811" i="2"/>
  <c r="BE811" i="2"/>
  <c r="BF811" i="2"/>
  <c r="BG811" i="2"/>
  <c r="BH811" i="2"/>
  <c r="BI811" i="2"/>
  <c r="BJ811" i="2"/>
  <c r="BK811" i="2"/>
  <c r="BL811" i="2"/>
  <c r="BM811" i="2"/>
  <c r="BN811" i="2"/>
  <c r="BO811" i="2"/>
  <c r="BP811" i="2"/>
  <c r="BQ811" i="2"/>
  <c r="BR811" i="2"/>
  <c r="BS811" i="2"/>
  <c r="BT811" i="2"/>
  <c r="BU811" i="2"/>
  <c r="BV811" i="2"/>
  <c r="BW811" i="2"/>
  <c r="BX811" i="2"/>
  <c r="BY811" i="2"/>
  <c r="BZ811" i="2"/>
  <c r="CA811" i="2"/>
  <c r="CB811" i="2"/>
  <c r="CC811" i="2"/>
  <c r="CD811" i="2"/>
  <c r="CE811" i="2"/>
  <c r="CF811" i="2"/>
  <c r="CG811" i="2"/>
  <c r="CH811" i="2"/>
  <c r="CI811" i="2"/>
  <c r="CJ811" i="2"/>
  <c r="CK811" i="2"/>
  <c r="CL811" i="2"/>
  <c r="CM811" i="2"/>
  <c r="CN811" i="2"/>
  <c r="CO811" i="2"/>
  <c r="CP811" i="2"/>
  <c r="A812" i="2"/>
  <c r="B812" i="2"/>
  <c r="C812" i="2"/>
  <c r="D812" i="2"/>
  <c r="E812" i="2"/>
  <c r="F812" i="2"/>
  <c r="G812" i="2"/>
  <c r="H812" i="2"/>
  <c r="I812" i="2"/>
  <c r="J812" i="2"/>
  <c r="K812" i="2"/>
  <c r="L812" i="2"/>
  <c r="M812" i="2"/>
  <c r="N812" i="2"/>
  <c r="O812" i="2"/>
  <c r="Q812" i="2"/>
  <c r="R812" i="2"/>
  <c r="S812" i="2"/>
  <c r="T812" i="2"/>
  <c r="U812" i="2"/>
  <c r="W812" i="2"/>
  <c r="X812" i="2"/>
  <c r="Y812" i="2"/>
  <c r="AA812" i="2"/>
  <c r="AB812" i="2"/>
  <c r="AC812" i="2"/>
  <c r="AD812" i="2"/>
  <c r="AE812" i="2"/>
  <c r="AF812" i="2"/>
  <c r="AG812" i="2"/>
  <c r="AH812" i="2"/>
  <c r="AI812" i="2"/>
  <c r="AJ812" i="2"/>
  <c r="AK812" i="2"/>
  <c r="AL812" i="2"/>
  <c r="AM812" i="2"/>
  <c r="AN812" i="2"/>
  <c r="AO812" i="2"/>
  <c r="AP812" i="2"/>
  <c r="AQ812" i="2"/>
  <c r="AR812" i="2"/>
  <c r="AS812" i="2"/>
  <c r="AT812" i="2"/>
  <c r="AU812" i="2"/>
  <c r="AV812" i="2"/>
  <c r="AX812" i="2"/>
  <c r="AY812" i="2"/>
  <c r="AZ812" i="2"/>
  <c r="BA812" i="2"/>
  <c r="BB812" i="2"/>
  <c r="BC812" i="2"/>
  <c r="BD812" i="2"/>
  <c r="BE812" i="2"/>
  <c r="BF812" i="2"/>
  <c r="BG812" i="2"/>
  <c r="BH812" i="2"/>
  <c r="BI812" i="2"/>
  <c r="BJ812" i="2"/>
  <c r="BK812" i="2"/>
  <c r="BL812" i="2"/>
  <c r="BM812" i="2"/>
  <c r="BN812" i="2"/>
  <c r="BO812" i="2"/>
  <c r="BP812" i="2"/>
  <c r="BQ812" i="2"/>
  <c r="BR812" i="2"/>
  <c r="BS812" i="2"/>
  <c r="BT812" i="2"/>
  <c r="BU812" i="2"/>
  <c r="BV812" i="2"/>
  <c r="BW812" i="2"/>
  <c r="BX812" i="2"/>
  <c r="BY812" i="2"/>
  <c r="BZ812" i="2"/>
  <c r="CA812" i="2"/>
  <c r="CB812" i="2"/>
  <c r="CC812" i="2"/>
  <c r="CD812" i="2"/>
  <c r="CE812" i="2"/>
  <c r="CF812" i="2"/>
  <c r="CG812" i="2"/>
  <c r="CH812" i="2"/>
  <c r="CI812" i="2"/>
  <c r="CJ812" i="2"/>
  <c r="CK812" i="2"/>
  <c r="CL812" i="2"/>
  <c r="CM812" i="2"/>
  <c r="CN812" i="2"/>
  <c r="CO812" i="2"/>
  <c r="CP812" i="2"/>
  <c r="A813" i="2"/>
  <c r="B813" i="2"/>
  <c r="C813" i="2"/>
  <c r="D813" i="2"/>
  <c r="E813" i="2"/>
  <c r="F813" i="2"/>
  <c r="G813" i="2"/>
  <c r="H813" i="2"/>
  <c r="I813" i="2"/>
  <c r="J813" i="2"/>
  <c r="K813" i="2"/>
  <c r="L813" i="2"/>
  <c r="M813" i="2"/>
  <c r="N813" i="2"/>
  <c r="O813" i="2"/>
  <c r="Q813" i="2"/>
  <c r="R813" i="2"/>
  <c r="S813" i="2"/>
  <c r="T813" i="2"/>
  <c r="U813" i="2"/>
  <c r="W813" i="2"/>
  <c r="X813" i="2"/>
  <c r="Y813" i="2"/>
  <c r="AA813" i="2"/>
  <c r="AB813" i="2"/>
  <c r="AC813" i="2"/>
  <c r="AD813" i="2"/>
  <c r="AE813" i="2"/>
  <c r="AF813" i="2"/>
  <c r="AG813" i="2"/>
  <c r="AH813" i="2"/>
  <c r="AI813" i="2"/>
  <c r="AJ813" i="2"/>
  <c r="AK813" i="2"/>
  <c r="AL813" i="2"/>
  <c r="AM813" i="2"/>
  <c r="AN813" i="2"/>
  <c r="AO813" i="2"/>
  <c r="AP813" i="2"/>
  <c r="AQ813" i="2"/>
  <c r="AR813" i="2"/>
  <c r="AS813" i="2"/>
  <c r="AT813" i="2"/>
  <c r="AU813" i="2"/>
  <c r="AV813" i="2"/>
  <c r="AX813" i="2"/>
  <c r="AY813" i="2"/>
  <c r="AZ813" i="2"/>
  <c r="BA813" i="2"/>
  <c r="BB813" i="2"/>
  <c r="BC813" i="2"/>
  <c r="BD813" i="2"/>
  <c r="BE813" i="2"/>
  <c r="BF813" i="2"/>
  <c r="BG813" i="2"/>
  <c r="BH813" i="2"/>
  <c r="BI813" i="2"/>
  <c r="BJ813" i="2"/>
  <c r="BK813" i="2"/>
  <c r="BL813" i="2"/>
  <c r="BM813" i="2"/>
  <c r="BN813" i="2"/>
  <c r="BO813" i="2"/>
  <c r="BP813" i="2"/>
  <c r="BQ813" i="2"/>
  <c r="BR813" i="2"/>
  <c r="BS813" i="2"/>
  <c r="BT813" i="2"/>
  <c r="BU813" i="2"/>
  <c r="BV813" i="2"/>
  <c r="BW813" i="2"/>
  <c r="BX813" i="2"/>
  <c r="BY813" i="2"/>
  <c r="BZ813" i="2"/>
  <c r="CA813" i="2"/>
  <c r="CB813" i="2"/>
  <c r="CC813" i="2"/>
  <c r="CD813" i="2"/>
  <c r="CE813" i="2"/>
  <c r="CF813" i="2"/>
  <c r="CG813" i="2"/>
  <c r="CH813" i="2"/>
  <c r="CI813" i="2"/>
  <c r="CJ813" i="2"/>
  <c r="CK813" i="2"/>
  <c r="CL813" i="2"/>
  <c r="CM813" i="2"/>
  <c r="CN813" i="2"/>
  <c r="CO813" i="2"/>
  <c r="CP813" i="2"/>
  <c r="A814" i="2"/>
  <c r="B814" i="2"/>
  <c r="C814" i="2"/>
  <c r="D814" i="2"/>
  <c r="E814" i="2"/>
  <c r="F814" i="2"/>
  <c r="G814" i="2"/>
  <c r="H814" i="2"/>
  <c r="I814" i="2"/>
  <c r="J814" i="2"/>
  <c r="K814" i="2"/>
  <c r="L814" i="2"/>
  <c r="M814" i="2"/>
  <c r="N814" i="2"/>
  <c r="O814" i="2"/>
  <c r="Q814" i="2"/>
  <c r="R814" i="2"/>
  <c r="S814" i="2"/>
  <c r="T814" i="2"/>
  <c r="U814" i="2"/>
  <c r="W814" i="2"/>
  <c r="X814" i="2"/>
  <c r="Y814" i="2"/>
  <c r="AA814" i="2"/>
  <c r="AB814" i="2"/>
  <c r="AC814" i="2"/>
  <c r="AD814" i="2"/>
  <c r="AE814" i="2"/>
  <c r="AF814" i="2"/>
  <c r="AG814" i="2"/>
  <c r="AH814" i="2"/>
  <c r="AI814" i="2"/>
  <c r="AJ814" i="2"/>
  <c r="AK814" i="2"/>
  <c r="AL814" i="2"/>
  <c r="AM814" i="2"/>
  <c r="AN814" i="2"/>
  <c r="AO814" i="2"/>
  <c r="AP814" i="2"/>
  <c r="AQ814" i="2"/>
  <c r="AR814" i="2"/>
  <c r="AS814" i="2"/>
  <c r="AT814" i="2"/>
  <c r="AU814" i="2"/>
  <c r="AV814" i="2"/>
  <c r="AX814" i="2"/>
  <c r="AY814" i="2"/>
  <c r="AZ814" i="2"/>
  <c r="BA814" i="2"/>
  <c r="BB814" i="2"/>
  <c r="BC814" i="2"/>
  <c r="BD814" i="2"/>
  <c r="BE814" i="2"/>
  <c r="BF814" i="2"/>
  <c r="BG814" i="2"/>
  <c r="BH814" i="2"/>
  <c r="BI814" i="2"/>
  <c r="BJ814" i="2"/>
  <c r="BK814" i="2"/>
  <c r="BL814" i="2"/>
  <c r="BM814" i="2"/>
  <c r="BN814" i="2"/>
  <c r="BO814" i="2"/>
  <c r="BP814" i="2"/>
  <c r="BQ814" i="2"/>
  <c r="BR814" i="2"/>
  <c r="BS814" i="2"/>
  <c r="BT814" i="2"/>
  <c r="BU814" i="2"/>
  <c r="BV814" i="2"/>
  <c r="BW814" i="2"/>
  <c r="BX814" i="2"/>
  <c r="BY814" i="2"/>
  <c r="BZ814" i="2"/>
  <c r="CA814" i="2"/>
  <c r="CB814" i="2"/>
  <c r="CC814" i="2"/>
  <c r="CD814" i="2"/>
  <c r="CE814" i="2"/>
  <c r="CF814" i="2"/>
  <c r="CG814" i="2"/>
  <c r="CH814" i="2"/>
  <c r="CI814" i="2"/>
  <c r="CJ814" i="2"/>
  <c r="CK814" i="2"/>
  <c r="CL814" i="2"/>
  <c r="CM814" i="2"/>
  <c r="CN814" i="2"/>
  <c r="CO814" i="2"/>
  <c r="CP814" i="2"/>
  <c r="A815" i="2"/>
  <c r="B815" i="2"/>
  <c r="C815" i="2"/>
  <c r="D815" i="2"/>
  <c r="E815" i="2"/>
  <c r="F815" i="2"/>
  <c r="G815" i="2"/>
  <c r="H815" i="2"/>
  <c r="I815" i="2"/>
  <c r="J815" i="2"/>
  <c r="K815" i="2"/>
  <c r="L815" i="2"/>
  <c r="M815" i="2"/>
  <c r="N815" i="2"/>
  <c r="O815" i="2"/>
  <c r="Q815" i="2"/>
  <c r="R815" i="2"/>
  <c r="S815" i="2"/>
  <c r="T815" i="2"/>
  <c r="U815" i="2"/>
  <c r="W815" i="2"/>
  <c r="X815" i="2"/>
  <c r="Y815" i="2"/>
  <c r="AA815" i="2"/>
  <c r="AB815" i="2"/>
  <c r="AC815" i="2"/>
  <c r="AD815" i="2"/>
  <c r="AE815" i="2"/>
  <c r="AF815" i="2"/>
  <c r="AG815" i="2"/>
  <c r="AH815" i="2"/>
  <c r="AI815" i="2"/>
  <c r="AJ815" i="2"/>
  <c r="AK815" i="2"/>
  <c r="AL815" i="2"/>
  <c r="AM815" i="2"/>
  <c r="AN815" i="2"/>
  <c r="AO815" i="2"/>
  <c r="AP815" i="2"/>
  <c r="AQ815" i="2"/>
  <c r="AR815" i="2"/>
  <c r="AS815" i="2"/>
  <c r="AT815" i="2"/>
  <c r="AU815" i="2"/>
  <c r="AV815" i="2"/>
  <c r="AX815" i="2"/>
  <c r="AY815" i="2"/>
  <c r="AZ815" i="2"/>
  <c r="BA815" i="2"/>
  <c r="BB815" i="2"/>
  <c r="BC815" i="2"/>
  <c r="BD815" i="2"/>
  <c r="BE815" i="2"/>
  <c r="BF815" i="2"/>
  <c r="BG815" i="2"/>
  <c r="BH815" i="2"/>
  <c r="BI815" i="2"/>
  <c r="BJ815" i="2"/>
  <c r="BK815" i="2"/>
  <c r="BL815" i="2"/>
  <c r="BM815" i="2"/>
  <c r="BN815" i="2"/>
  <c r="BO815" i="2"/>
  <c r="BP815" i="2"/>
  <c r="BQ815" i="2"/>
  <c r="BR815" i="2"/>
  <c r="BS815" i="2"/>
  <c r="BT815" i="2"/>
  <c r="BU815" i="2"/>
  <c r="BV815" i="2"/>
  <c r="BW815" i="2"/>
  <c r="BX815" i="2"/>
  <c r="BY815" i="2"/>
  <c r="BZ815" i="2"/>
  <c r="CA815" i="2"/>
  <c r="CB815" i="2"/>
  <c r="CC815" i="2"/>
  <c r="CD815" i="2"/>
  <c r="CE815" i="2"/>
  <c r="CF815" i="2"/>
  <c r="CG815" i="2"/>
  <c r="CH815" i="2"/>
  <c r="CI815" i="2"/>
  <c r="CJ815" i="2"/>
  <c r="CK815" i="2"/>
  <c r="CL815" i="2"/>
  <c r="CM815" i="2"/>
  <c r="CN815" i="2"/>
  <c r="CO815" i="2"/>
  <c r="CP815" i="2"/>
  <c r="A816" i="2"/>
  <c r="B816" i="2"/>
  <c r="C816" i="2"/>
  <c r="D816" i="2"/>
  <c r="E816" i="2"/>
  <c r="F816" i="2"/>
  <c r="G816" i="2"/>
  <c r="H816" i="2"/>
  <c r="I816" i="2"/>
  <c r="J816" i="2"/>
  <c r="K816" i="2"/>
  <c r="L816" i="2"/>
  <c r="M816" i="2"/>
  <c r="N816" i="2"/>
  <c r="O816" i="2"/>
  <c r="Q816" i="2"/>
  <c r="R816" i="2"/>
  <c r="S816" i="2"/>
  <c r="T816" i="2"/>
  <c r="U816" i="2"/>
  <c r="W816" i="2"/>
  <c r="X816" i="2"/>
  <c r="Y816" i="2"/>
  <c r="AA816" i="2"/>
  <c r="AB816" i="2"/>
  <c r="AC816" i="2"/>
  <c r="AD816" i="2"/>
  <c r="AE816" i="2"/>
  <c r="AF816" i="2"/>
  <c r="AG816" i="2"/>
  <c r="AH816" i="2"/>
  <c r="AI816" i="2"/>
  <c r="AJ816" i="2"/>
  <c r="AK816" i="2"/>
  <c r="AL816" i="2"/>
  <c r="AM816" i="2"/>
  <c r="AN816" i="2"/>
  <c r="AO816" i="2"/>
  <c r="AP816" i="2"/>
  <c r="AQ816" i="2"/>
  <c r="AR816" i="2"/>
  <c r="AS816" i="2"/>
  <c r="AT816" i="2"/>
  <c r="AU816" i="2"/>
  <c r="AV816" i="2"/>
  <c r="AX816" i="2"/>
  <c r="AY816" i="2"/>
  <c r="AZ816" i="2"/>
  <c r="BA816" i="2"/>
  <c r="BB816" i="2"/>
  <c r="BC816" i="2"/>
  <c r="BD816" i="2"/>
  <c r="BE816" i="2"/>
  <c r="BF816" i="2"/>
  <c r="BG816" i="2"/>
  <c r="BH816" i="2"/>
  <c r="BI816" i="2"/>
  <c r="BJ816" i="2"/>
  <c r="BK816" i="2"/>
  <c r="BL816" i="2"/>
  <c r="BM816" i="2"/>
  <c r="BN816" i="2"/>
  <c r="BO816" i="2"/>
  <c r="BP816" i="2"/>
  <c r="BQ816" i="2"/>
  <c r="BR816" i="2"/>
  <c r="BS816" i="2"/>
  <c r="BT816" i="2"/>
  <c r="BU816" i="2"/>
  <c r="BV816" i="2"/>
  <c r="BW816" i="2"/>
  <c r="BX816" i="2"/>
  <c r="BY816" i="2"/>
  <c r="BZ816" i="2"/>
  <c r="CA816" i="2"/>
  <c r="CB816" i="2"/>
  <c r="CC816" i="2"/>
  <c r="CD816" i="2"/>
  <c r="CE816" i="2"/>
  <c r="CF816" i="2"/>
  <c r="CG816" i="2"/>
  <c r="CH816" i="2"/>
  <c r="CI816" i="2"/>
  <c r="CJ816" i="2"/>
  <c r="CK816" i="2"/>
  <c r="CL816" i="2"/>
  <c r="CM816" i="2"/>
  <c r="CN816" i="2"/>
  <c r="CO816" i="2"/>
  <c r="CP816" i="2"/>
  <c r="A817" i="2"/>
  <c r="B817" i="2"/>
  <c r="C817" i="2"/>
  <c r="D817" i="2"/>
  <c r="E817" i="2"/>
  <c r="F817" i="2"/>
  <c r="G817" i="2"/>
  <c r="H817" i="2"/>
  <c r="I817" i="2"/>
  <c r="J817" i="2"/>
  <c r="K817" i="2"/>
  <c r="L817" i="2"/>
  <c r="M817" i="2"/>
  <c r="N817" i="2"/>
  <c r="O817" i="2"/>
  <c r="Q817" i="2"/>
  <c r="R817" i="2"/>
  <c r="S817" i="2"/>
  <c r="T817" i="2"/>
  <c r="U817" i="2"/>
  <c r="W817" i="2"/>
  <c r="X817" i="2"/>
  <c r="Y817" i="2"/>
  <c r="AA817" i="2"/>
  <c r="AB817" i="2"/>
  <c r="AC817" i="2"/>
  <c r="AD817" i="2"/>
  <c r="AE817" i="2"/>
  <c r="AF817" i="2"/>
  <c r="AG817" i="2"/>
  <c r="AH817" i="2"/>
  <c r="AI817" i="2"/>
  <c r="AJ817" i="2"/>
  <c r="AK817" i="2"/>
  <c r="AL817" i="2"/>
  <c r="AM817" i="2"/>
  <c r="AN817" i="2"/>
  <c r="AO817" i="2"/>
  <c r="AP817" i="2"/>
  <c r="AQ817" i="2"/>
  <c r="AR817" i="2"/>
  <c r="AS817" i="2"/>
  <c r="AT817" i="2"/>
  <c r="AU817" i="2"/>
  <c r="AV817" i="2"/>
  <c r="AX817" i="2"/>
  <c r="AY817" i="2"/>
  <c r="AZ817" i="2"/>
  <c r="BA817" i="2"/>
  <c r="BB817" i="2"/>
  <c r="BC817" i="2"/>
  <c r="BD817" i="2"/>
  <c r="BE817" i="2"/>
  <c r="BF817" i="2"/>
  <c r="BG817" i="2"/>
  <c r="BH817" i="2"/>
  <c r="BI817" i="2"/>
  <c r="BJ817" i="2"/>
  <c r="BK817" i="2"/>
  <c r="BL817" i="2"/>
  <c r="BM817" i="2"/>
  <c r="BN817" i="2"/>
  <c r="BO817" i="2"/>
  <c r="BP817" i="2"/>
  <c r="BQ817" i="2"/>
  <c r="BR817" i="2"/>
  <c r="BS817" i="2"/>
  <c r="BT817" i="2"/>
  <c r="BU817" i="2"/>
  <c r="BV817" i="2"/>
  <c r="BW817" i="2"/>
  <c r="BX817" i="2"/>
  <c r="BY817" i="2"/>
  <c r="BZ817" i="2"/>
  <c r="CA817" i="2"/>
  <c r="CB817" i="2"/>
  <c r="CC817" i="2"/>
  <c r="CD817" i="2"/>
  <c r="CE817" i="2"/>
  <c r="CF817" i="2"/>
  <c r="CG817" i="2"/>
  <c r="CH817" i="2"/>
  <c r="CI817" i="2"/>
  <c r="CJ817" i="2"/>
  <c r="CK817" i="2"/>
  <c r="CL817" i="2"/>
  <c r="CM817" i="2"/>
  <c r="CN817" i="2"/>
  <c r="CO817" i="2"/>
  <c r="CP817" i="2"/>
  <c r="A818" i="2"/>
  <c r="B818" i="2"/>
  <c r="C818" i="2"/>
  <c r="D818" i="2"/>
  <c r="E818" i="2"/>
  <c r="F818" i="2"/>
  <c r="G818" i="2"/>
  <c r="H818" i="2"/>
  <c r="I818" i="2"/>
  <c r="J818" i="2"/>
  <c r="K818" i="2"/>
  <c r="L818" i="2"/>
  <c r="M818" i="2"/>
  <c r="N818" i="2"/>
  <c r="O818" i="2"/>
  <c r="Q818" i="2"/>
  <c r="R818" i="2"/>
  <c r="S818" i="2"/>
  <c r="T818" i="2"/>
  <c r="U818" i="2"/>
  <c r="W818" i="2"/>
  <c r="X818" i="2"/>
  <c r="Y818" i="2"/>
  <c r="AA818" i="2"/>
  <c r="AB818" i="2"/>
  <c r="AC818" i="2"/>
  <c r="AD818" i="2"/>
  <c r="AE818" i="2"/>
  <c r="AF818" i="2"/>
  <c r="AG818" i="2"/>
  <c r="AH818" i="2"/>
  <c r="AI818" i="2"/>
  <c r="AJ818" i="2"/>
  <c r="AK818" i="2"/>
  <c r="AL818" i="2"/>
  <c r="AM818" i="2"/>
  <c r="AN818" i="2"/>
  <c r="AO818" i="2"/>
  <c r="AP818" i="2"/>
  <c r="AQ818" i="2"/>
  <c r="AR818" i="2"/>
  <c r="AS818" i="2"/>
  <c r="AT818" i="2"/>
  <c r="AU818" i="2"/>
  <c r="AV818" i="2"/>
  <c r="AX818" i="2"/>
  <c r="AY818" i="2"/>
  <c r="AZ818" i="2"/>
  <c r="BA818" i="2"/>
  <c r="BB818" i="2"/>
  <c r="BC818" i="2"/>
  <c r="BD818" i="2"/>
  <c r="BE818" i="2"/>
  <c r="BF818" i="2"/>
  <c r="BG818" i="2"/>
  <c r="BH818" i="2"/>
  <c r="BI818" i="2"/>
  <c r="BJ818" i="2"/>
  <c r="BK818" i="2"/>
  <c r="BL818" i="2"/>
  <c r="BM818" i="2"/>
  <c r="BN818" i="2"/>
  <c r="BO818" i="2"/>
  <c r="BP818" i="2"/>
  <c r="BQ818" i="2"/>
  <c r="BR818" i="2"/>
  <c r="BS818" i="2"/>
  <c r="BT818" i="2"/>
  <c r="BU818" i="2"/>
  <c r="BV818" i="2"/>
  <c r="BW818" i="2"/>
  <c r="BX818" i="2"/>
  <c r="BY818" i="2"/>
  <c r="BZ818" i="2"/>
  <c r="CA818" i="2"/>
  <c r="CB818" i="2"/>
  <c r="CC818" i="2"/>
  <c r="CD818" i="2"/>
  <c r="CE818" i="2"/>
  <c r="CF818" i="2"/>
  <c r="CG818" i="2"/>
  <c r="CH818" i="2"/>
  <c r="CI818" i="2"/>
  <c r="CJ818" i="2"/>
  <c r="CK818" i="2"/>
  <c r="CL818" i="2"/>
  <c r="CM818" i="2"/>
  <c r="CN818" i="2"/>
  <c r="CO818" i="2"/>
  <c r="CP818" i="2"/>
  <c r="A819" i="2"/>
  <c r="B819" i="2"/>
  <c r="C819" i="2"/>
  <c r="D819" i="2"/>
  <c r="E819" i="2"/>
  <c r="F819" i="2"/>
  <c r="G819" i="2"/>
  <c r="H819" i="2"/>
  <c r="I819" i="2"/>
  <c r="J819" i="2"/>
  <c r="K819" i="2"/>
  <c r="L819" i="2"/>
  <c r="M819" i="2"/>
  <c r="N819" i="2"/>
  <c r="O819" i="2"/>
  <c r="Q819" i="2"/>
  <c r="R819" i="2"/>
  <c r="S819" i="2"/>
  <c r="T819" i="2"/>
  <c r="U819" i="2"/>
  <c r="W819" i="2"/>
  <c r="X819" i="2"/>
  <c r="Y819" i="2"/>
  <c r="AA819" i="2"/>
  <c r="AB819" i="2"/>
  <c r="AC819" i="2"/>
  <c r="AD819" i="2"/>
  <c r="AE819" i="2"/>
  <c r="AF819" i="2"/>
  <c r="AG819" i="2"/>
  <c r="AH819" i="2"/>
  <c r="AI819" i="2"/>
  <c r="AJ819" i="2"/>
  <c r="AK819" i="2"/>
  <c r="AL819" i="2"/>
  <c r="AM819" i="2"/>
  <c r="AN819" i="2"/>
  <c r="AO819" i="2"/>
  <c r="AP819" i="2"/>
  <c r="AQ819" i="2"/>
  <c r="AR819" i="2"/>
  <c r="AS819" i="2"/>
  <c r="AT819" i="2"/>
  <c r="AU819" i="2"/>
  <c r="AV819" i="2"/>
  <c r="AX819" i="2"/>
  <c r="AY819" i="2"/>
  <c r="AZ819" i="2"/>
  <c r="BA819" i="2"/>
  <c r="BB819" i="2"/>
  <c r="BC819" i="2"/>
  <c r="BD819" i="2"/>
  <c r="BE819" i="2"/>
  <c r="BF819" i="2"/>
  <c r="BG819" i="2"/>
  <c r="BH819" i="2"/>
  <c r="BI819" i="2"/>
  <c r="BJ819" i="2"/>
  <c r="BK819" i="2"/>
  <c r="BL819" i="2"/>
  <c r="BM819" i="2"/>
  <c r="BN819" i="2"/>
  <c r="BO819" i="2"/>
  <c r="BP819" i="2"/>
  <c r="BQ819" i="2"/>
  <c r="BR819" i="2"/>
  <c r="BS819" i="2"/>
  <c r="BT819" i="2"/>
  <c r="BU819" i="2"/>
  <c r="BV819" i="2"/>
  <c r="BW819" i="2"/>
  <c r="BX819" i="2"/>
  <c r="BY819" i="2"/>
  <c r="BZ819" i="2"/>
  <c r="CA819" i="2"/>
  <c r="CB819" i="2"/>
  <c r="CC819" i="2"/>
  <c r="CD819" i="2"/>
  <c r="CE819" i="2"/>
  <c r="CF819" i="2"/>
  <c r="CG819" i="2"/>
  <c r="CH819" i="2"/>
  <c r="CI819" i="2"/>
  <c r="CJ819" i="2"/>
  <c r="CK819" i="2"/>
  <c r="CL819" i="2"/>
  <c r="CM819" i="2"/>
  <c r="CN819" i="2"/>
  <c r="CO819" i="2"/>
  <c r="CP819" i="2"/>
  <c r="A820" i="2"/>
  <c r="B820" i="2"/>
  <c r="C820" i="2"/>
  <c r="D820" i="2"/>
  <c r="E820" i="2"/>
  <c r="F820" i="2"/>
  <c r="G820" i="2"/>
  <c r="H820" i="2"/>
  <c r="I820" i="2"/>
  <c r="J820" i="2"/>
  <c r="K820" i="2"/>
  <c r="L820" i="2"/>
  <c r="M820" i="2"/>
  <c r="N820" i="2"/>
  <c r="O820" i="2"/>
  <c r="Q820" i="2"/>
  <c r="R820" i="2"/>
  <c r="S820" i="2"/>
  <c r="T820" i="2"/>
  <c r="U820" i="2"/>
  <c r="W820" i="2"/>
  <c r="X820" i="2"/>
  <c r="Y820" i="2"/>
  <c r="AA820" i="2"/>
  <c r="AB820" i="2"/>
  <c r="AC820" i="2"/>
  <c r="AD820" i="2"/>
  <c r="AE820" i="2"/>
  <c r="AF820" i="2"/>
  <c r="AG820" i="2"/>
  <c r="AH820" i="2"/>
  <c r="AI820" i="2"/>
  <c r="AJ820" i="2"/>
  <c r="AK820" i="2"/>
  <c r="AL820" i="2"/>
  <c r="AM820" i="2"/>
  <c r="AN820" i="2"/>
  <c r="AO820" i="2"/>
  <c r="AP820" i="2"/>
  <c r="AQ820" i="2"/>
  <c r="AR820" i="2"/>
  <c r="AS820" i="2"/>
  <c r="AT820" i="2"/>
  <c r="AU820" i="2"/>
  <c r="AV820" i="2"/>
  <c r="AX820" i="2"/>
  <c r="AY820" i="2"/>
  <c r="AZ820" i="2"/>
  <c r="BA820" i="2"/>
  <c r="BB820" i="2"/>
  <c r="BC820" i="2"/>
  <c r="BD820" i="2"/>
  <c r="BE820" i="2"/>
  <c r="BF820" i="2"/>
  <c r="BG820" i="2"/>
  <c r="BH820" i="2"/>
  <c r="BI820" i="2"/>
  <c r="BJ820" i="2"/>
  <c r="BK820" i="2"/>
  <c r="BL820" i="2"/>
  <c r="BM820" i="2"/>
  <c r="BN820" i="2"/>
  <c r="BO820" i="2"/>
  <c r="BP820" i="2"/>
  <c r="BQ820" i="2"/>
  <c r="BR820" i="2"/>
  <c r="BS820" i="2"/>
  <c r="BT820" i="2"/>
  <c r="BU820" i="2"/>
  <c r="BV820" i="2"/>
  <c r="BW820" i="2"/>
  <c r="BX820" i="2"/>
  <c r="BY820" i="2"/>
  <c r="BZ820" i="2"/>
  <c r="CA820" i="2"/>
  <c r="CB820" i="2"/>
  <c r="CC820" i="2"/>
  <c r="CD820" i="2"/>
  <c r="CE820" i="2"/>
  <c r="CF820" i="2"/>
  <c r="CG820" i="2"/>
  <c r="CH820" i="2"/>
  <c r="CI820" i="2"/>
  <c r="CJ820" i="2"/>
  <c r="CK820" i="2"/>
  <c r="CL820" i="2"/>
  <c r="CM820" i="2"/>
  <c r="CN820" i="2"/>
  <c r="CO820" i="2"/>
  <c r="CP820" i="2"/>
  <c r="A821" i="2"/>
  <c r="B821" i="2"/>
  <c r="C821" i="2"/>
  <c r="D821" i="2"/>
  <c r="E821" i="2"/>
  <c r="F821" i="2"/>
  <c r="G821" i="2"/>
  <c r="H821" i="2"/>
  <c r="I821" i="2"/>
  <c r="J821" i="2"/>
  <c r="K821" i="2"/>
  <c r="L821" i="2"/>
  <c r="M821" i="2"/>
  <c r="N821" i="2"/>
  <c r="O821" i="2"/>
  <c r="Q821" i="2"/>
  <c r="R821" i="2"/>
  <c r="S821" i="2"/>
  <c r="T821" i="2"/>
  <c r="U821" i="2"/>
  <c r="W821" i="2"/>
  <c r="X821" i="2"/>
  <c r="Y821" i="2"/>
  <c r="AA821" i="2"/>
  <c r="AB821" i="2"/>
  <c r="AC821" i="2"/>
  <c r="AD821" i="2"/>
  <c r="AE821" i="2"/>
  <c r="AF821" i="2"/>
  <c r="AG821" i="2"/>
  <c r="AH821" i="2"/>
  <c r="AI821" i="2"/>
  <c r="AJ821" i="2"/>
  <c r="AK821" i="2"/>
  <c r="AL821" i="2"/>
  <c r="AM821" i="2"/>
  <c r="AN821" i="2"/>
  <c r="AO821" i="2"/>
  <c r="AP821" i="2"/>
  <c r="AQ821" i="2"/>
  <c r="AR821" i="2"/>
  <c r="AS821" i="2"/>
  <c r="AT821" i="2"/>
  <c r="AU821" i="2"/>
  <c r="AV821" i="2"/>
  <c r="AX821" i="2"/>
  <c r="AY821" i="2"/>
  <c r="AZ821" i="2"/>
  <c r="BA821" i="2"/>
  <c r="BB821" i="2"/>
  <c r="BC821" i="2"/>
  <c r="BD821" i="2"/>
  <c r="BE821" i="2"/>
  <c r="BF821" i="2"/>
  <c r="BG821" i="2"/>
  <c r="BH821" i="2"/>
  <c r="BI821" i="2"/>
  <c r="BJ821" i="2"/>
  <c r="BK821" i="2"/>
  <c r="BL821" i="2"/>
  <c r="BM821" i="2"/>
  <c r="BN821" i="2"/>
  <c r="BO821" i="2"/>
  <c r="BP821" i="2"/>
  <c r="BQ821" i="2"/>
  <c r="BR821" i="2"/>
  <c r="BS821" i="2"/>
  <c r="BT821" i="2"/>
  <c r="BU821" i="2"/>
  <c r="BV821" i="2"/>
  <c r="BW821" i="2"/>
  <c r="BX821" i="2"/>
  <c r="BY821" i="2"/>
  <c r="BZ821" i="2"/>
  <c r="CA821" i="2"/>
  <c r="CB821" i="2"/>
  <c r="CC821" i="2"/>
  <c r="CD821" i="2"/>
  <c r="CE821" i="2"/>
  <c r="CF821" i="2"/>
  <c r="CG821" i="2"/>
  <c r="CH821" i="2"/>
  <c r="CI821" i="2"/>
  <c r="CJ821" i="2"/>
  <c r="CK821" i="2"/>
  <c r="CL821" i="2"/>
  <c r="CM821" i="2"/>
  <c r="CN821" i="2"/>
  <c r="CO821" i="2"/>
  <c r="CP821" i="2"/>
  <c r="A822" i="2"/>
  <c r="B822" i="2"/>
  <c r="C822" i="2"/>
  <c r="D822" i="2"/>
  <c r="E822" i="2"/>
  <c r="F822" i="2"/>
  <c r="G822" i="2"/>
  <c r="H822" i="2"/>
  <c r="I822" i="2"/>
  <c r="J822" i="2"/>
  <c r="K822" i="2"/>
  <c r="L822" i="2"/>
  <c r="M822" i="2"/>
  <c r="N822" i="2"/>
  <c r="O822" i="2"/>
  <c r="Q822" i="2"/>
  <c r="R822" i="2"/>
  <c r="S822" i="2"/>
  <c r="T822" i="2"/>
  <c r="U822" i="2"/>
  <c r="W822" i="2"/>
  <c r="X822" i="2"/>
  <c r="Y822" i="2"/>
  <c r="AA822" i="2"/>
  <c r="AB822" i="2"/>
  <c r="AC822" i="2"/>
  <c r="AD822" i="2"/>
  <c r="AE822" i="2"/>
  <c r="AF822" i="2"/>
  <c r="AG822" i="2"/>
  <c r="AH822" i="2"/>
  <c r="AI822" i="2"/>
  <c r="AJ822" i="2"/>
  <c r="AK822" i="2"/>
  <c r="AL822" i="2"/>
  <c r="AM822" i="2"/>
  <c r="AN822" i="2"/>
  <c r="AO822" i="2"/>
  <c r="AP822" i="2"/>
  <c r="AQ822" i="2"/>
  <c r="AR822" i="2"/>
  <c r="AS822" i="2"/>
  <c r="AT822" i="2"/>
  <c r="AU822" i="2"/>
  <c r="AV822" i="2"/>
  <c r="AX822" i="2"/>
  <c r="AY822" i="2"/>
  <c r="AZ822" i="2"/>
  <c r="BA822" i="2"/>
  <c r="BB822" i="2"/>
  <c r="BC822" i="2"/>
  <c r="BD822" i="2"/>
  <c r="BE822" i="2"/>
  <c r="BF822" i="2"/>
  <c r="BG822" i="2"/>
  <c r="BH822" i="2"/>
  <c r="BI822" i="2"/>
  <c r="BJ822" i="2"/>
  <c r="BK822" i="2"/>
  <c r="BL822" i="2"/>
  <c r="BM822" i="2"/>
  <c r="BN822" i="2"/>
  <c r="BO822" i="2"/>
  <c r="BP822" i="2"/>
  <c r="BQ822" i="2"/>
  <c r="BR822" i="2"/>
  <c r="BS822" i="2"/>
  <c r="BT822" i="2"/>
  <c r="BU822" i="2"/>
  <c r="BV822" i="2"/>
  <c r="BW822" i="2"/>
  <c r="BX822" i="2"/>
  <c r="BY822" i="2"/>
  <c r="BZ822" i="2"/>
  <c r="CA822" i="2"/>
  <c r="CB822" i="2"/>
  <c r="CC822" i="2"/>
  <c r="CD822" i="2"/>
  <c r="CE822" i="2"/>
  <c r="CF822" i="2"/>
  <c r="CG822" i="2"/>
  <c r="CH822" i="2"/>
  <c r="CI822" i="2"/>
  <c r="CJ822" i="2"/>
  <c r="CK822" i="2"/>
  <c r="CL822" i="2"/>
  <c r="CM822" i="2"/>
  <c r="CN822" i="2"/>
  <c r="CO822" i="2"/>
  <c r="CP822" i="2"/>
  <c r="A823" i="2"/>
  <c r="B823" i="2"/>
  <c r="C823" i="2"/>
  <c r="D823" i="2"/>
  <c r="E823" i="2"/>
  <c r="F823" i="2"/>
  <c r="G823" i="2"/>
  <c r="H823" i="2"/>
  <c r="I823" i="2"/>
  <c r="J823" i="2"/>
  <c r="K823" i="2"/>
  <c r="L823" i="2"/>
  <c r="M823" i="2"/>
  <c r="N823" i="2"/>
  <c r="O823" i="2"/>
  <c r="Q823" i="2"/>
  <c r="R823" i="2"/>
  <c r="S823" i="2"/>
  <c r="T823" i="2"/>
  <c r="U823" i="2"/>
  <c r="W823" i="2"/>
  <c r="X823" i="2"/>
  <c r="Y823" i="2"/>
  <c r="AA823" i="2"/>
  <c r="AB823" i="2"/>
  <c r="AC823" i="2"/>
  <c r="AD823" i="2"/>
  <c r="AE823" i="2"/>
  <c r="AF823" i="2"/>
  <c r="AG823" i="2"/>
  <c r="AH823" i="2"/>
  <c r="AI823" i="2"/>
  <c r="AJ823" i="2"/>
  <c r="AK823" i="2"/>
  <c r="AL823" i="2"/>
  <c r="AM823" i="2"/>
  <c r="AN823" i="2"/>
  <c r="AO823" i="2"/>
  <c r="AP823" i="2"/>
  <c r="AQ823" i="2"/>
  <c r="AR823" i="2"/>
  <c r="AS823" i="2"/>
  <c r="AT823" i="2"/>
  <c r="AU823" i="2"/>
  <c r="AV823" i="2"/>
  <c r="AX823" i="2"/>
  <c r="AY823" i="2"/>
  <c r="AZ823" i="2"/>
  <c r="BA823" i="2"/>
  <c r="BB823" i="2"/>
  <c r="BC823" i="2"/>
  <c r="BD823" i="2"/>
  <c r="BE823" i="2"/>
  <c r="BF823" i="2"/>
  <c r="BG823" i="2"/>
  <c r="BH823" i="2"/>
  <c r="BI823" i="2"/>
  <c r="BJ823" i="2"/>
  <c r="BK823" i="2"/>
  <c r="BL823" i="2"/>
  <c r="BM823" i="2"/>
  <c r="BN823" i="2"/>
  <c r="BO823" i="2"/>
  <c r="BP823" i="2"/>
  <c r="BQ823" i="2"/>
  <c r="BR823" i="2"/>
  <c r="BS823" i="2"/>
  <c r="BT823" i="2"/>
  <c r="BU823" i="2"/>
  <c r="BV823" i="2"/>
  <c r="BW823" i="2"/>
  <c r="BX823" i="2"/>
  <c r="BY823" i="2"/>
  <c r="BZ823" i="2"/>
  <c r="CA823" i="2"/>
  <c r="CB823" i="2"/>
  <c r="CC823" i="2"/>
  <c r="CD823" i="2"/>
  <c r="CE823" i="2"/>
  <c r="CF823" i="2"/>
  <c r="CG823" i="2"/>
  <c r="CH823" i="2"/>
  <c r="CI823" i="2"/>
  <c r="CJ823" i="2"/>
  <c r="CK823" i="2"/>
  <c r="CL823" i="2"/>
  <c r="CM823" i="2"/>
  <c r="CN823" i="2"/>
  <c r="CO823" i="2"/>
  <c r="CP823" i="2"/>
  <c r="A824" i="2"/>
  <c r="B824" i="2"/>
  <c r="C824" i="2"/>
  <c r="D824" i="2"/>
  <c r="E824" i="2"/>
  <c r="F824" i="2"/>
  <c r="G824" i="2"/>
  <c r="H824" i="2"/>
  <c r="I824" i="2"/>
  <c r="J824" i="2"/>
  <c r="K824" i="2"/>
  <c r="L824" i="2"/>
  <c r="M824" i="2"/>
  <c r="N824" i="2"/>
  <c r="O824" i="2"/>
  <c r="Q824" i="2"/>
  <c r="R824" i="2"/>
  <c r="S824" i="2"/>
  <c r="T824" i="2"/>
  <c r="U824" i="2"/>
  <c r="W824" i="2"/>
  <c r="X824" i="2"/>
  <c r="Y824" i="2"/>
  <c r="AA824" i="2"/>
  <c r="AB824" i="2"/>
  <c r="AC824" i="2"/>
  <c r="AD824" i="2"/>
  <c r="AE824" i="2"/>
  <c r="AF824" i="2"/>
  <c r="AG824" i="2"/>
  <c r="AH824" i="2"/>
  <c r="AI824" i="2"/>
  <c r="AJ824" i="2"/>
  <c r="AK824" i="2"/>
  <c r="AL824" i="2"/>
  <c r="AM824" i="2"/>
  <c r="AN824" i="2"/>
  <c r="AO824" i="2"/>
  <c r="AP824" i="2"/>
  <c r="AQ824" i="2"/>
  <c r="AR824" i="2"/>
  <c r="AS824" i="2"/>
  <c r="AT824" i="2"/>
  <c r="AU824" i="2"/>
  <c r="AV824" i="2"/>
  <c r="AX824" i="2"/>
  <c r="AY824" i="2"/>
  <c r="AZ824" i="2"/>
  <c r="BA824" i="2"/>
  <c r="BB824" i="2"/>
  <c r="BC824" i="2"/>
  <c r="BD824" i="2"/>
  <c r="BE824" i="2"/>
  <c r="BF824" i="2"/>
  <c r="BG824" i="2"/>
  <c r="BH824" i="2"/>
  <c r="BI824" i="2"/>
  <c r="BJ824" i="2"/>
  <c r="BK824" i="2"/>
  <c r="BL824" i="2"/>
  <c r="BM824" i="2"/>
  <c r="BN824" i="2"/>
  <c r="BO824" i="2"/>
  <c r="BP824" i="2"/>
  <c r="BQ824" i="2"/>
  <c r="BR824" i="2"/>
  <c r="BS824" i="2"/>
  <c r="BT824" i="2"/>
  <c r="BU824" i="2"/>
  <c r="BV824" i="2"/>
  <c r="BW824" i="2"/>
  <c r="BX824" i="2"/>
  <c r="BY824" i="2"/>
  <c r="BZ824" i="2"/>
  <c r="CA824" i="2"/>
  <c r="CB824" i="2"/>
  <c r="CC824" i="2"/>
  <c r="CD824" i="2"/>
  <c r="CE824" i="2"/>
  <c r="CF824" i="2"/>
  <c r="CG824" i="2"/>
  <c r="CH824" i="2"/>
  <c r="CI824" i="2"/>
  <c r="CJ824" i="2"/>
  <c r="CK824" i="2"/>
  <c r="CL824" i="2"/>
  <c r="CM824" i="2"/>
  <c r="CN824" i="2"/>
  <c r="CO824" i="2"/>
  <c r="CP824" i="2"/>
  <c r="A825" i="2"/>
  <c r="B825" i="2"/>
  <c r="C825" i="2"/>
  <c r="D825" i="2"/>
  <c r="E825" i="2"/>
  <c r="F825" i="2"/>
  <c r="G825" i="2"/>
  <c r="H825" i="2"/>
  <c r="I825" i="2"/>
  <c r="J825" i="2"/>
  <c r="K825" i="2"/>
  <c r="L825" i="2"/>
  <c r="M825" i="2"/>
  <c r="N825" i="2"/>
  <c r="O825" i="2"/>
  <c r="Q825" i="2"/>
  <c r="R825" i="2"/>
  <c r="S825" i="2"/>
  <c r="T825" i="2"/>
  <c r="U825" i="2"/>
  <c r="W825" i="2"/>
  <c r="X825" i="2"/>
  <c r="Y825" i="2"/>
  <c r="AA825" i="2"/>
  <c r="AB825" i="2"/>
  <c r="AC825" i="2"/>
  <c r="AD825" i="2"/>
  <c r="AE825" i="2"/>
  <c r="AF825" i="2"/>
  <c r="AG825" i="2"/>
  <c r="AH825" i="2"/>
  <c r="AI825" i="2"/>
  <c r="AJ825" i="2"/>
  <c r="AK825" i="2"/>
  <c r="AL825" i="2"/>
  <c r="AM825" i="2"/>
  <c r="AN825" i="2"/>
  <c r="AO825" i="2"/>
  <c r="AP825" i="2"/>
  <c r="AQ825" i="2"/>
  <c r="AR825" i="2"/>
  <c r="AS825" i="2"/>
  <c r="AT825" i="2"/>
  <c r="AU825" i="2"/>
  <c r="AV825" i="2"/>
  <c r="AX825" i="2"/>
  <c r="AY825" i="2"/>
  <c r="AZ825" i="2"/>
  <c r="BA825" i="2"/>
  <c r="BB825" i="2"/>
  <c r="BC825" i="2"/>
  <c r="BD825" i="2"/>
  <c r="BE825" i="2"/>
  <c r="BF825" i="2"/>
  <c r="BG825" i="2"/>
  <c r="BH825" i="2"/>
  <c r="BI825" i="2"/>
  <c r="BJ825" i="2"/>
  <c r="BK825" i="2"/>
  <c r="BL825" i="2"/>
  <c r="BM825" i="2"/>
  <c r="BN825" i="2"/>
  <c r="BO825" i="2"/>
  <c r="BP825" i="2"/>
  <c r="BQ825" i="2"/>
  <c r="BR825" i="2"/>
  <c r="BS825" i="2"/>
  <c r="BT825" i="2"/>
  <c r="BU825" i="2"/>
  <c r="BV825" i="2"/>
  <c r="BW825" i="2"/>
  <c r="BX825" i="2"/>
  <c r="BY825" i="2"/>
  <c r="BZ825" i="2"/>
  <c r="CA825" i="2"/>
  <c r="CB825" i="2"/>
  <c r="CC825" i="2"/>
  <c r="CD825" i="2"/>
  <c r="CE825" i="2"/>
  <c r="CF825" i="2"/>
  <c r="CG825" i="2"/>
  <c r="CH825" i="2"/>
  <c r="CI825" i="2"/>
  <c r="CJ825" i="2"/>
  <c r="CK825" i="2"/>
  <c r="CL825" i="2"/>
  <c r="CM825" i="2"/>
  <c r="CN825" i="2"/>
  <c r="CO825" i="2"/>
  <c r="CP825" i="2"/>
  <c r="A826" i="2"/>
  <c r="B826" i="2"/>
  <c r="C826" i="2"/>
  <c r="D826" i="2"/>
  <c r="E826" i="2"/>
  <c r="F826" i="2"/>
  <c r="G826" i="2"/>
  <c r="H826" i="2"/>
  <c r="I826" i="2"/>
  <c r="J826" i="2"/>
  <c r="K826" i="2"/>
  <c r="L826" i="2"/>
  <c r="M826" i="2"/>
  <c r="N826" i="2"/>
  <c r="O826" i="2"/>
  <c r="Q826" i="2"/>
  <c r="R826" i="2"/>
  <c r="S826" i="2"/>
  <c r="T826" i="2"/>
  <c r="U826" i="2"/>
  <c r="W826" i="2"/>
  <c r="X826" i="2"/>
  <c r="Y826" i="2"/>
  <c r="AA826" i="2"/>
  <c r="AB826" i="2"/>
  <c r="AC826" i="2"/>
  <c r="AD826" i="2"/>
  <c r="AE826" i="2"/>
  <c r="AF826" i="2"/>
  <c r="AG826" i="2"/>
  <c r="AH826" i="2"/>
  <c r="AI826" i="2"/>
  <c r="AJ826" i="2"/>
  <c r="AK826" i="2"/>
  <c r="AL826" i="2"/>
  <c r="AM826" i="2"/>
  <c r="AN826" i="2"/>
  <c r="AO826" i="2"/>
  <c r="AP826" i="2"/>
  <c r="AQ826" i="2"/>
  <c r="AR826" i="2"/>
  <c r="AS826" i="2"/>
  <c r="AT826" i="2"/>
  <c r="AU826" i="2"/>
  <c r="AV826" i="2"/>
  <c r="AX826" i="2"/>
  <c r="AY826" i="2"/>
  <c r="AZ826" i="2"/>
  <c r="BA826" i="2"/>
  <c r="BB826" i="2"/>
  <c r="BC826" i="2"/>
  <c r="BD826" i="2"/>
  <c r="BE826" i="2"/>
  <c r="BF826" i="2"/>
  <c r="BG826" i="2"/>
  <c r="BH826" i="2"/>
  <c r="BI826" i="2"/>
  <c r="BJ826" i="2"/>
  <c r="BK826" i="2"/>
  <c r="BL826" i="2"/>
  <c r="BM826" i="2"/>
  <c r="BN826" i="2"/>
  <c r="BO826" i="2"/>
  <c r="BP826" i="2"/>
  <c r="BQ826" i="2"/>
  <c r="BR826" i="2"/>
  <c r="BS826" i="2"/>
  <c r="BT826" i="2"/>
  <c r="BU826" i="2"/>
  <c r="BV826" i="2"/>
  <c r="BW826" i="2"/>
  <c r="BX826" i="2"/>
  <c r="BY826" i="2"/>
  <c r="BZ826" i="2"/>
  <c r="CA826" i="2"/>
  <c r="CB826" i="2"/>
  <c r="CC826" i="2"/>
  <c r="CD826" i="2"/>
  <c r="CE826" i="2"/>
  <c r="CF826" i="2"/>
  <c r="CG826" i="2"/>
  <c r="CH826" i="2"/>
  <c r="CI826" i="2"/>
  <c r="CJ826" i="2"/>
  <c r="CK826" i="2"/>
  <c r="CL826" i="2"/>
  <c r="CM826" i="2"/>
  <c r="CN826" i="2"/>
  <c r="CO826" i="2"/>
  <c r="CP826" i="2"/>
  <c r="A827" i="2"/>
  <c r="B827" i="2"/>
  <c r="C827" i="2"/>
  <c r="D827" i="2"/>
  <c r="E827" i="2"/>
  <c r="F827" i="2"/>
  <c r="G827" i="2"/>
  <c r="H827" i="2"/>
  <c r="I827" i="2"/>
  <c r="J827" i="2"/>
  <c r="K827" i="2"/>
  <c r="L827" i="2"/>
  <c r="M827" i="2"/>
  <c r="N827" i="2"/>
  <c r="O827" i="2"/>
  <c r="Q827" i="2"/>
  <c r="R827" i="2"/>
  <c r="S827" i="2"/>
  <c r="T827" i="2"/>
  <c r="U827" i="2"/>
  <c r="W827" i="2"/>
  <c r="X827" i="2"/>
  <c r="Y827" i="2"/>
  <c r="AA827" i="2"/>
  <c r="AB827" i="2"/>
  <c r="AC827" i="2"/>
  <c r="AD827" i="2"/>
  <c r="AE827" i="2"/>
  <c r="AF827" i="2"/>
  <c r="AG827" i="2"/>
  <c r="AH827" i="2"/>
  <c r="AI827" i="2"/>
  <c r="AJ827" i="2"/>
  <c r="AK827" i="2"/>
  <c r="AL827" i="2"/>
  <c r="AM827" i="2"/>
  <c r="AN827" i="2"/>
  <c r="AO827" i="2"/>
  <c r="AP827" i="2"/>
  <c r="AQ827" i="2"/>
  <c r="AR827" i="2"/>
  <c r="AS827" i="2"/>
  <c r="AT827" i="2"/>
  <c r="AU827" i="2"/>
  <c r="AV827" i="2"/>
  <c r="AX827" i="2"/>
  <c r="AY827" i="2"/>
  <c r="AZ827" i="2"/>
  <c r="BA827" i="2"/>
  <c r="BB827" i="2"/>
  <c r="BC827" i="2"/>
  <c r="BD827" i="2"/>
  <c r="BE827" i="2"/>
  <c r="BF827" i="2"/>
  <c r="BG827" i="2"/>
  <c r="BH827" i="2"/>
  <c r="BI827" i="2"/>
  <c r="BJ827" i="2"/>
  <c r="BK827" i="2"/>
  <c r="BL827" i="2"/>
  <c r="BM827" i="2"/>
  <c r="BN827" i="2"/>
  <c r="BO827" i="2"/>
  <c r="BP827" i="2"/>
  <c r="BQ827" i="2"/>
  <c r="BR827" i="2"/>
  <c r="BS827" i="2"/>
  <c r="BT827" i="2"/>
  <c r="BU827" i="2"/>
  <c r="BV827" i="2"/>
  <c r="BW827" i="2"/>
  <c r="BX827" i="2"/>
  <c r="BY827" i="2"/>
  <c r="BZ827" i="2"/>
  <c r="CA827" i="2"/>
  <c r="CB827" i="2"/>
  <c r="CC827" i="2"/>
  <c r="CD827" i="2"/>
  <c r="CE827" i="2"/>
  <c r="CF827" i="2"/>
  <c r="CG827" i="2"/>
  <c r="CH827" i="2"/>
  <c r="CI827" i="2"/>
  <c r="CJ827" i="2"/>
  <c r="CK827" i="2"/>
  <c r="CL827" i="2"/>
  <c r="CM827" i="2"/>
  <c r="CN827" i="2"/>
  <c r="CO827" i="2"/>
  <c r="CP827" i="2"/>
  <c r="A828" i="2"/>
  <c r="B828" i="2"/>
  <c r="C828" i="2"/>
  <c r="D828" i="2"/>
  <c r="E828" i="2"/>
  <c r="F828" i="2"/>
  <c r="G828" i="2"/>
  <c r="H828" i="2"/>
  <c r="I828" i="2"/>
  <c r="J828" i="2"/>
  <c r="K828" i="2"/>
  <c r="L828" i="2"/>
  <c r="M828" i="2"/>
  <c r="N828" i="2"/>
  <c r="O828" i="2"/>
  <c r="Q828" i="2"/>
  <c r="R828" i="2"/>
  <c r="S828" i="2"/>
  <c r="T828" i="2"/>
  <c r="U828" i="2"/>
  <c r="W828" i="2"/>
  <c r="X828" i="2"/>
  <c r="Y828" i="2"/>
  <c r="AA828" i="2"/>
  <c r="AB828" i="2"/>
  <c r="AC828" i="2"/>
  <c r="AD828" i="2"/>
  <c r="AE828" i="2"/>
  <c r="AF828" i="2"/>
  <c r="AG828" i="2"/>
  <c r="AH828" i="2"/>
  <c r="AI828" i="2"/>
  <c r="AJ828" i="2"/>
  <c r="AK828" i="2"/>
  <c r="AL828" i="2"/>
  <c r="AM828" i="2"/>
  <c r="AN828" i="2"/>
  <c r="AO828" i="2"/>
  <c r="AP828" i="2"/>
  <c r="AQ828" i="2"/>
  <c r="AR828" i="2"/>
  <c r="AS828" i="2"/>
  <c r="AT828" i="2"/>
  <c r="AU828" i="2"/>
  <c r="AV828" i="2"/>
  <c r="AX828" i="2"/>
  <c r="AY828" i="2"/>
  <c r="AZ828" i="2"/>
  <c r="BA828" i="2"/>
  <c r="BB828" i="2"/>
  <c r="BC828" i="2"/>
  <c r="BD828" i="2"/>
  <c r="BE828" i="2"/>
  <c r="BF828" i="2"/>
  <c r="BG828" i="2"/>
  <c r="BH828" i="2"/>
  <c r="BI828" i="2"/>
  <c r="BJ828" i="2"/>
  <c r="BK828" i="2"/>
  <c r="BL828" i="2"/>
  <c r="BM828" i="2"/>
  <c r="BN828" i="2"/>
  <c r="BO828" i="2"/>
  <c r="BP828" i="2"/>
  <c r="BQ828" i="2"/>
  <c r="BR828" i="2"/>
  <c r="BS828" i="2"/>
  <c r="BT828" i="2"/>
  <c r="BU828" i="2"/>
  <c r="BV828" i="2"/>
  <c r="BW828" i="2"/>
  <c r="BX828" i="2"/>
  <c r="BY828" i="2"/>
  <c r="BZ828" i="2"/>
  <c r="CA828" i="2"/>
  <c r="CB828" i="2"/>
  <c r="CC828" i="2"/>
  <c r="CD828" i="2"/>
  <c r="CE828" i="2"/>
  <c r="CF828" i="2"/>
  <c r="CG828" i="2"/>
  <c r="CH828" i="2"/>
  <c r="CI828" i="2"/>
  <c r="CJ828" i="2"/>
  <c r="CK828" i="2"/>
  <c r="CL828" i="2"/>
  <c r="CM828" i="2"/>
  <c r="CN828" i="2"/>
  <c r="CO828" i="2"/>
  <c r="CP828" i="2"/>
  <c r="A829" i="2"/>
  <c r="B829" i="2"/>
  <c r="C829" i="2"/>
  <c r="D829" i="2"/>
  <c r="E829" i="2"/>
  <c r="F829" i="2"/>
  <c r="G829" i="2"/>
  <c r="H829" i="2"/>
  <c r="I829" i="2"/>
  <c r="J829" i="2"/>
  <c r="K829" i="2"/>
  <c r="L829" i="2"/>
  <c r="M829" i="2"/>
  <c r="N829" i="2"/>
  <c r="O829" i="2"/>
  <c r="Q829" i="2"/>
  <c r="R829" i="2"/>
  <c r="S829" i="2"/>
  <c r="T829" i="2"/>
  <c r="U829" i="2"/>
  <c r="W829" i="2"/>
  <c r="X829" i="2"/>
  <c r="Y829" i="2"/>
  <c r="AA829" i="2"/>
  <c r="AB829" i="2"/>
  <c r="AC829" i="2"/>
  <c r="AD829" i="2"/>
  <c r="AE829" i="2"/>
  <c r="AF829" i="2"/>
  <c r="AG829" i="2"/>
  <c r="AH829" i="2"/>
  <c r="AI829" i="2"/>
  <c r="AJ829" i="2"/>
  <c r="AK829" i="2"/>
  <c r="AL829" i="2"/>
  <c r="AM829" i="2"/>
  <c r="AN829" i="2"/>
  <c r="AO829" i="2"/>
  <c r="AP829" i="2"/>
  <c r="AQ829" i="2"/>
  <c r="AR829" i="2"/>
  <c r="AS829" i="2"/>
  <c r="AT829" i="2"/>
  <c r="AU829" i="2"/>
  <c r="AV829" i="2"/>
  <c r="AX829" i="2"/>
  <c r="AY829" i="2"/>
  <c r="AZ829" i="2"/>
  <c r="BA829" i="2"/>
  <c r="BB829" i="2"/>
  <c r="BC829" i="2"/>
  <c r="BD829" i="2"/>
  <c r="BE829" i="2"/>
  <c r="BF829" i="2"/>
  <c r="BG829" i="2"/>
  <c r="BH829" i="2"/>
  <c r="BI829" i="2"/>
  <c r="BJ829" i="2"/>
  <c r="BK829" i="2"/>
  <c r="BL829" i="2"/>
  <c r="BM829" i="2"/>
  <c r="BN829" i="2"/>
  <c r="BO829" i="2"/>
  <c r="BP829" i="2"/>
  <c r="BQ829" i="2"/>
  <c r="BR829" i="2"/>
  <c r="BS829" i="2"/>
  <c r="BT829" i="2"/>
  <c r="BU829" i="2"/>
  <c r="BV829" i="2"/>
  <c r="BW829" i="2"/>
  <c r="BX829" i="2"/>
  <c r="BY829" i="2"/>
  <c r="BZ829" i="2"/>
  <c r="CA829" i="2"/>
  <c r="CB829" i="2"/>
  <c r="CC829" i="2"/>
  <c r="CD829" i="2"/>
  <c r="CE829" i="2"/>
  <c r="CF829" i="2"/>
  <c r="CG829" i="2"/>
  <c r="CH829" i="2"/>
  <c r="CI829" i="2"/>
  <c r="CJ829" i="2"/>
  <c r="CK829" i="2"/>
  <c r="CL829" i="2"/>
  <c r="CM829" i="2"/>
  <c r="CN829" i="2"/>
  <c r="CO829" i="2"/>
  <c r="CP829" i="2"/>
  <c r="A830" i="2"/>
  <c r="B830" i="2"/>
  <c r="C830" i="2"/>
  <c r="D830" i="2"/>
  <c r="E830" i="2"/>
  <c r="F830" i="2"/>
  <c r="G830" i="2"/>
  <c r="H830" i="2"/>
  <c r="I830" i="2"/>
  <c r="J830" i="2"/>
  <c r="K830" i="2"/>
  <c r="L830" i="2"/>
  <c r="M830" i="2"/>
  <c r="N830" i="2"/>
  <c r="O830" i="2"/>
  <c r="Q830" i="2"/>
  <c r="R830" i="2"/>
  <c r="S830" i="2"/>
  <c r="T830" i="2"/>
  <c r="U830" i="2"/>
  <c r="W830" i="2"/>
  <c r="X830" i="2"/>
  <c r="Y830" i="2"/>
  <c r="AA830" i="2"/>
  <c r="AB830" i="2"/>
  <c r="AC830" i="2"/>
  <c r="AD830" i="2"/>
  <c r="AE830" i="2"/>
  <c r="AF830" i="2"/>
  <c r="AG830" i="2"/>
  <c r="AH830" i="2"/>
  <c r="AI830" i="2"/>
  <c r="AJ830" i="2"/>
  <c r="AK830" i="2"/>
  <c r="AL830" i="2"/>
  <c r="AM830" i="2"/>
  <c r="AN830" i="2"/>
  <c r="AO830" i="2"/>
  <c r="AP830" i="2"/>
  <c r="AQ830" i="2"/>
  <c r="AR830" i="2"/>
  <c r="AS830" i="2"/>
  <c r="AT830" i="2"/>
  <c r="AU830" i="2"/>
  <c r="AV830" i="2"/>
  <c r="AX830" i="2"/>
  <c r="AY830" i="2"/>
  <c r="AZ830" i="2"/>
  <c r="BA830" i="2"/>
  <c r="BB830" i="2"/>
  <c r="BC830" i="2"/>
  <c r="BD830" i="2"/>
  <c r="BE830" i="2"/>
  <c r="BF830" i="2"/>
  <c r="BG830" i="2"/>
  <c r="BH830" i="2"/>
  <c r="BI830" i="2"/>
  <c r="BJ830" i="2"/>
  <c r="BK830" i="2"/>
  <c r="BL830" i="2"/>
  <c r="BM830" i="2"/>
  <c r="BN830" i="2"/>
  <c r="BO830" i="2"/>
  <c r="BP830" i="2"/>
  <c r="BQ830" i="2"/>
  <c r="BR830" i="2"/>
  <c r="BS830" i="2"/>
  <c r="BT830" i="2"/>
  <c r="BU830" i="2"/>
  <c r="BV830" i="2"/>
  <c r="BW830" i="2"/>
  <c r="BX830" i="2"/>
  <c r="BY830" i="2"/>
  <c r="BZ830" i="2"/>
  <c r="CA830" i="2"/>
  <c r="CB830" i="2"/>
  <c r="CC830" i="2"/>
  <c r="CD830" i="2"/>
  <c r="CE830" i="2"/>
  <c r="CF830" i="2"/>
  <c r="CG830" i="2"/>
  <c r="CH830" i="2"/>
  <c r="CI830" i="2"/>
  <c r="CJ830" i="2"/>
  <c r="CK830" i="2"/>
  <c r="CL830" i="2"/>
  <c r="CM830" i="2"/>
  <c r="CN830" i="2"/>
  <c r="CO830" i="2"/>
  <c r="CP830" i="2"/>
  <c r="A831" i="2"/>
  <c r="B831" i="2"/>
  <c r="C831" i="2"/>
  <c r="D831" i="2"/>
  <c r="E831" i="2"/>
  <c r="F831" i="2"/>
  <c r="G831" i="2"/>
  <c r="H831" i="2"/>
  <c r="I831" i="2"/>
  <c r="J831" i="2"/>
  <c r="K831" i="2"/>
  <c r="L831" i="2"/>
  <c r="M831" i="2"/>
  <c r="N831" i="2"/>
  <c r="O831" i="2"/>
  <c r="Q831" i="2"/>
  <c r="R831" i="2"/>
  <c r="S831" i="2"/>
  <c r="T831" i="2"/>
  <c r="U831" i="2"/>
  <c r="W831" i="2"/>
  <c r="X831" i="2"/>
  <c r="Y831" i="2"/>
  <c r="AA831" i="2"/>
  <c r="AB831" i="2"/>
  <c r="AC831" i="2"/>
  <c r="AD831" i="2"/>
  <c r="AE831" i="2"/>
  <c r="AF831" i="2"/>
  <c r="AG831" i="2"/>
  <c r="AH831" i="2"/>
  <c r="AI831" i="2"/>
  <c r="AJ831" i="2"/>
  <c r="AK831" i="2"/>
  <c r="AL831" i="2"/>
  <c r="AM831" i="2"/>
  <c r="AN831" i="2"/>
  <c r="AO831" i="2"/>
  <c r="AP831" i="2"/>
  <c r="AQ831" i="2"/>
  <c r="AR831" i="2"/>
  <c r="AS831" i="2"/>
  <c r="AT831" i="2"/>
  <c r="AU831" i="2"/>
  <c r="AV831" i="2"/>
  <c r="AX831" i="2"/>
  <c r="AY831" i="2"/>
  <c r="AZ831" i="2"/>
  <c r="BA831" i="2"/>
  <c r="BB831" i="2"/>
  <c r="BC831" i="2"/>
  <c r="BD831" i="2"/>
  <c r="BE831" i="2"/>
  <c r="BF831" i="2"/>
  <c r="BG831" i="2"/>
  <c r="BH831" i="2"/>
  <c r="BI831" i="2"/>
  <c r="BJ831" i="2"/>
  <c r="BK831" i="2"/>
  <c r="BL831" i="2"/>
  <c r="BM831" i="2"/>
  <c r="BN831" i="2"/>
  <c r="BO831" i="2"/>
  <c r="BP831" i="2"/>
  <c r="BQ831" i="2"/>
  <c r="BR831" i="2"/>
  <c r="BS831" i="2"/>
  <c r="BT831" i="2"/>
  <c r="BU831" i="2"/>
  <c r="BV831" i="2"/>
  <c r="BW831" i="2"/>
  <c r="BX831" i="2"/>
  <c r="BY831" i="2"/>
  <c r="BZ831" i="2"/>
  <c r="CA831" i="2"/>
  <c r="CB831" i="2"/>
  <c r="CC831" i="2"/>
  <c r="CD831" i="2"/>
  <c r="CE831" i="2"/>
  <c r="CF831" i="2"/>
  <c r="CG831" i="2"/>
  <c r="CH831" i="2"/>
  <c r="CI831" i="2"/>
  <c r="CJ831" i="2"/>
  <c r="CK831" i="2"/>
  <c r="CL831" i="2"/>
  <c r="CM831" i="2"/>
  <c r="CN831" i="2"/>
  <c r="CO831" i="2"/>
  <c r="CP831" i="2"/>
  <c r="A832" i="2"/>
  <c r="B832" i="2"/>
  <c r="C832" i="2"/>
  <c r="D832" i="2"/>
  <c r="E832" i="2"/>
  <c r="F832" i="2"/>
  <c r="G832" i="2"/>
  <c r="H832" i="2"/>
  <c r="I832" i="2"/>
  <c r="J832" i="2"/>
  <c r="K832" i="2"/>
  <c r="L832" i="2"/>
  <c r="M832" i="2"/>
  <c r="N832" i="2"/>
  <c r="O832" i="2"/>
  <c r="Q832" i="2"/>
  <c r="R832" i="2"/>
  <c r="S832" i="2"/>
  <c r="T832" i="2"/>
  <c r="U832" i="2"/>
  <c r="W832" i="2"/>
  <c r="X832" i="2"/>
  <c r="Y832" i="2"/>
  <c r="AA832" i="2"/>
  <c r="AB832" i="2"/>
  <c r="AC832" i="2"/>
  <c r="AD832" i="2"/>
  <c r="AE832" i="2"/>
  <c r="AF832" i="2"/>
  <c r="AG832" i="2"/>
  <c r="AH832" i="2"/>
  <c r="AI832" i="2"/>
  <c r="AJ832" i="2"/>
  <c r="AK832" i="2"/>
  <c r="AL832" i="2"/>
  <c r="AM832" i="2"/>
  <c r="AN832" i="2"/>
  <c r="AO832" i="2"/>
  <c r="AP832" i="2"/>
  <c r="AQ832" i="2"/>
  <c r="AR832" i="2"/>
  <c r="AS832" i="2"/>
  <c r="AT832" i="2"/>
  <c r="AU832" i="2"/>
  <c r="AV832" i="2"/>
  <c r="AX832" i="2"/>
  <c r="AY832" i="2"/>
  <c r="AZ832" i="2"/>
  <c r="BA832" i="2"/>
  <c r="BB832" i="2"/>
  <c r="BC832" i="2"/>
  <c r="BD832" i="2"/>
  <c r="BE832" i="2"/>
  <c r="BF832" i="2"/>
  <c r="BG832" i="2"/>
  <c r="BH832" i="2"/>
  <c r="BI832" i="2"/>
  <c r="BJ832" i="2"/>
  <c r="BK832" i="2"/>
  <c r="BL832" i="2"/>
  <c r="BM832" i="2"/>
  <c r="BN832" i="2"/>
  <c r="BO832" i="2"/>
  <c r="BP832" i="2"/>
  <c r="BQ832" i="2"/>
  <c r="BR832" i="2"/>
  <c r="BS832" i="2"/>
  <c r="BT832" i="2"/>
  <c r="BU832" i="2"/>
  <c r="BV832" i="2"/>
  <c r="BW832" i="2"/>
  <c r="BX832" i="2"/>
  <c r="BY832" i="2"/>
  <c r="BZ832" i="2"/>
  <c r="CA832" i="2"/>
  <c r="CB832" i="2"/>
  <c r="CC832" i="2"/>
  <c r="CD832" i="2"/>
  <c r="CE832" i="2"/>
  <c r="CF832" i="2"/>
  <c r="CG832" i="2"/>
  <c r="CH832" i="2"/>
  <c r="CI832" i="2"/>
  <c r="CJ832" i="2"/>
  <c r="CK832" i="2"/>
  <c r="CL832" i="2"/>
  <c r="CM832" i="2"/>
  <c r="CN832" i="2"/>
  <c r="CO832" i="2"/>
  <c r="CP832" i="2"/>
  <c r="A833" i="2"/>
  <c r="B833" i="2"/>
  <c r="C833" i="2"/>
  <c r="D833" i="2"/>
  <c r="E833" i="2"/>
  <c r="F833" i="2"/>
  <c r="G833" i="2"/>
  <c r="H833" i="2"/>
  <c r="I833" i="2"/>
  <c r="J833" i="2"/>
  <c r="K833" i="2"/>
  <c r="L833" i="2"/>
  <c r="M833" i="2"/>
  <c r="N833" i="2"/>
  <c r="O833" i="2"/>
  <c r="Q833" i="2"/>
  <c r="R833" i="2"/>
  <c r="S833" i="2"/>
  <c r="T833" i="2"/>
  <c r="U833" i="2"/>
  <c r="W833" i="2"/>
  <c r="X833" i="2"/>
  <c r="Y833" i="2"/>
  <c r="AA833" i="2"/>
  <c r="AB833" i="2"/>
  <c r="AC833" i="2"/>
  <c r="AD833" i="2"/>
  <c r="AE833" i="2"/>
  <c r="AF833" i="2"/>
  <c r="AG833" i="2"/>
  <c r="AH833" i="2"/>
  <c r="AI833" i="2"/>
  <c r="AJ833" i="2"/>
  <c r="AK833" i="2"/>
  <c r="AL833" i="2"/>
  <c r="AM833" i="2"/>
  <c r="AN833" i="2"/>
  <c r="AO833" i="2"/>
  <c r="AP833" i="2"/>
  <c r="AQ833" i="2"/>
  <c r="AR833" i="2"/>
  <c r="AS833" i="2"/>
  <c r="AT833" i="2"/>
  <c r="AU833" i="2"/>
  <c r="AV833" i="2"/>
  <c r="AX833" i="2"/>
  <c r="AY833" i="2"/>
  <c r="AZ833" i="2"/>
  <c r="BA833" i="2"/>
  <c r="BB833" i="2"/>
  <c r="BC833" i="2"/>
  <c r="BD833" i="2"/>
  <c r="BE833" i="2"/>
  <c r="BF833" i="2"/>
  <c r="BG833" i="2"/>
  <c r="BH833" i="2"/>
  <c r="BI833" i="2"/>
  <c r="BJ833" i="2"/>
  <c r="BK833" i="2"/>
  <c r="BL833" i="2"/>
  <c r="BM833" i="2"/>
  <c r="BN833" i="2"/>
  <c r="BO833" i="2"/>
  <c r="BP833" i="2"/>
  <c r="BQ833" i="2"/>
  <c r="BR833" i="2"/>
  <c r="BS833" i="2"/>
  <c r="BT833" i="2"/>
  <c r="BU833" i="2"/>
  <c r="BV833" i="2"/>
  <c r="BW833" i="2"/>
  <c r="BX833" i="2"/>
  <c r="BY833" i="2"/>
  <c r="BZ833" i="2"/>
  <c r="CA833" i="2"/>
  <c r="CB833" i="2"/>
  <c r="CC833" i="2"/>
  <c r="CD833" i="2"/>
  <c r="CE833" i="2"/>
  <c r="CF833" i="2"/>
  <c r="CG833" i="2"/>
  <c r="CH833" i="2"/>
  <c r="CI833" i="2"/>
  <c r="CJ833" i="2"/>
  <c r="CK833" i="2"/>
  <c r="CL833" i="2"/>
  <c r="CM833" i="2"/>
  <c r="CN833" i="2"/>
  <c r="CO833" i="2"/>
  <c r="CP833" i="2"/>
  <c r="A834" i="2"/>
  <c r="B834" i="2"/>
  <c r="C834" i="2"/>
  <c r="D834" i="2"/>
  <c r="E834" i="2"/>
  <c r="F834" i="2"/>
  <c r="G834" i="2"/>
  <c r="H834" i="2"/>
  <c r="I834" i="2"/>
  <c r="J834" i="2"/>
  <c r="K834" i="2"/>
  <c r="L834" i="2"/>
  <c r="M834" i="2"/>
  <c r="N834" i="2"/>
  <c r="O834" i="2"/>
  <c r="Q834" i="2"/>
  <c r="R834" i="2"/>
  <c r="S834" i="2"/>
  <c r="T834" i="2"/>
  <c r="U834" i="2"/>
  <c r="W834" i="2"/>
  <c r="X834" i="2"/>
  <c r="Y834" i="2"/>
  <c r="AA834" i="2"/>
  <c r="AB834" i="2"/>
  <c r="AC834" i="2"/>
  <c r="AD834" i="2"/>
  <c r="AE834" i="2"/>
  <c r="AF834" i="2"/>
  <c r="AG834" i="2"/>
  <c r="AH834" i="2"/>
  <c r="AI834" i="2"/>
  <c r="AJ834" i="2"/>
  <c r="AK834" i="2"/>
  <c r="AL834" i="2"/>
  <c r="AM834" i="2"/>
  <c r="AN834" i="2"/>
  <c r="AO834" i="2"/>
  <c r="AP834" i="2"/>
  <c r="AQ834" i="2"/>
  <c r="AR834" i="2"/>
  <c r="AS834" i="2"/>
  <c r="AT834" i="2"/>
  <c r="AU834" i="2"/>
  <c r="AV834" i="2"/>
  <c r="AX834" i="2"/>
  <c r="AY834" i="2"/>
  <c r="AZ834" i="2"/>
  <c r="BA834" i="2"/>
  <c r="BB834" i="2"/>
  <c r="BC834" i="2"/>
  <c r="BD834" i="2"/>
  <c r="BE834" i="2"/>
  <c r="BF834" i="2"/>
  <c r="BG834" i="2"/>
  <c r="BH834" i="2"/>
  <c r="BI834" i="2"/>
  <c r="BJ834" i="2"/>
  <c r="BK834" i="2"/>
  <c r="BL834" i="2"/>
  <c r="BM834" i="2"/>
  <c r="BN834" i="2"/>
  <c r="BO834" i="2"/>
  <c r="BP834" i="2"/>
  <c r="BQ834" i="2"/>
  <c r="BR834" i="2"/>
  <c r="BS834" i="2"/>
  <c r="BT834" i="2"/>
  <c r="BU834" i="2"/>
  <c r="BV834" i="2"/>
  <c r="BW834" i="2"/>
  <c r="BX834" i="2"/>
  <c r="BY834" i="2"/>
  <c r="BZ834" i="2"/>
  <c r="CA834" i="2"/>
  <c r="CB834" i="2"/>
  <c r="CC834" i="2"/>
  <c r="CD834" i="2"/>
  <c r="CE834" i="2"/>
  <c r="CF834" i="2"/>
  <c r="CG834" i="2"/>
  <c r="CH834" i="2"/>
  <c r="CI834" i="2"/>
  <c r="CJ834" i="2"/>
  <c r="CK834" i="2"/>
  <c r="CL834" i="2"/>
  <c r="CM834" i="2"/>
  <c r="CN834" i="2"/>
  <c r="CO834" i="2"/>
  <c r="CP834" i="2"/>
  <c r="A835" i="2"/>
  <c r="B835" i="2"/>
  <c r="C835" i="2"/>
  <c r="D835" i="2"/>
  <c r="E835" i="2"/>
  <c r="F835" i="2"/>
  <c r="G835" i="2"/>
  <c r="H835" i="2"/>
  <c r="I835" i="2"/>
  <c r="J835" i="2"/>
  <c r="K835" i="2"/>
  <c r="L835" i="2"/>
  <c r="M835" i="2"/>
  <c r="N835" i="2"/>
  <c r="O835" i="2"/>
  <c r="Q835" i="2"/>
  <c r="R835" i="2"/>
  <c r="S835" i="2"/>
  <c r="T835" i="2"/>
  <c r="U835" i="2"/>
  <c r="W835" i="2"/>
  <c r="X835" i="2"/>
  <c r="Y835" i="2"/>
  <c r="AA835" i="2"/>
  <c r="AB835" i="2"/>
  <c r="AC835" i="2"/>
  <c r="AD835" i="2"/>
  <c r="AE835" i="2"/>
  <c r="AF835" i="2"/>
  <c r="AG835" i="2"/>
  <c r="AH835" i="2"/>
  <c r="AI835" i="2"/>
  <c r="AJ835" i="2"/>
  <c r="AK835" i="2"/>
  <c r="AL835" i="2"/>
  <c r="AM835" i="2"/>
  <c r="AN835" i="2"/>
  <c r="AO835" i="2"/>
  <c r="AP835" i="2"/>
  <c r="AQ835" i="2"/>
  <c r="AR835" i="2"/>
  <c r="AS835" i="2"/>
  <c r="AT835" i="2"/>
  <c r="AU835" i="2"/>
  <c r="AV835" i="2"/>
  <c r="AX835" i="2"/>
  <c r="AY835" i="2"/>
  <c r="AZ835" i="2"/>
  <c r="BA835" i="2"/>
  <c r="BB835" i="2"/>
  <c r="BC835" i="2"/>
  <c r="BD835" i="2"/>
  <c r="BE835" i="2"/>
  <c r="BF835" i="2"/>
  <c r="BG835" i="2"/>
  <c r="BH835" i="2"/>
  <c r="BI835" i="2"/>
  <c r="BJ835" i="2"/>
  <c r="BK835" i="2"/>
  <c r="BL835" i="2"/>
  <c r="BM835" i="2"/>
  <c r="BN835" i="2"/>
  <c r="BO835" i="2"/>
  <c r="BP835" i="2"/>
  <c r="BQ835" i="2"/>
  <c r="BR835" i="2"/>
  <c r="BS835" i="2"/>
  <c r="BT835" i="2"/>
  <c r="BU835" i="2"/>
  <c r="BV835" i="2"/>
  <c r="BW835" i="2"/>
  <c r="BX835" i="2"/>
  <c r="BY835" i="2"/>
  <c r="BZ835" i="2"/>
  <c r="CA835" i="2"/>
  <c r="CB835" i="2"/>
  <c r="CC835" i="2"/>
  <c r="CD835" i="2"/>
  <c r="CE835" i="2"/>
  <c r="CF835" i="2"/>
  <c r="CG835" i="2"/>
  <c r="CH835" i="2"/>
  <c r="CI835" i="2"/>
  <c r="CJ835" i="2"/>
  <c r="CK835" i="2"/>
  <c r="CL835" i="2"/>
  <c r="CM835" i="2"/>
  <c r="CN835" i="2"/>
  <c r="CO835" i="2"/>
  <c r="CP835" i="2"/>
  <c r="A836" i="2"/>
  <c r="B836" i="2"/>
  <c r="C836" i="2"/>
  <c r="D836" i="2"/>
  <c r="E836" i="2"/>
  <c r="F836" i="2"/>
  <c r="G836" i="2"/>
  <c r="H836" i="2"/>
  <c r="I836" i="2"/>
  <c r="J836" i="2"/>
  <c r="K836" i="2"/>
  <c r="L836" i="2"/>
  <c r="M836" i="2"/>
  <c r="N836" i="2"/>
  <c r="O836" i="2"/>
  <c r="Q836" i="2"/>
  <c r="R836" i="2"/>
  <c r="S836" i="2"/>
  <c r="T836" i="2"/>
  <c r="U836" i="2"/>
  <c r="W836" i="2"/>
  <c r="X836" i="2"/>
  <c r="Y836" i="2"/>
  <c r="AA836" i="2"/>
  <c r="AB836" i="2"/>
  <c r="AC836" i="2"/>
  <c r="AD836" i="2"/>
  <c r="AE836" i="2"/>
  <c r="AF836" i="2"/>
  <c r="AG836" i="2"/>
  <c r="AH836" i="2"/>
  <c r="AI836" i="2"/>
  <c r="AJ836" i="2"/>
  <c r="AK836" i="2"/>
  <c r="AL836" i="2"/>
  <c r="AM836" i="2"/>
  <c r="AN836" i="2"/>
  <c r="AO836" i="2"/>
  <c r="AP836" i="2"/>
  <c r="AQ836" i="2"/>
  <c r="AR836" i="2"/>
  <c r="AS836" i="2"/>
  <c r="AT836" i="2"/>
  <c r="AU836" i="2"/>
  <c r="AV836" i="2"/>
  <c r="AX836" i="2"/>
  <c r="AY836" i="2"/>
  <c r="AZ836" i="2"/>
  <c r="BA836" i="2"/>
  <c r="BB836" i="2"/>
  <c r="BC836" i="2"/>
  <c r="BD836" i="2"/>
  <c r="BE836" i="2"/>
  <c r="BF836" i="2"/>
  <c r="BG836" i="2"/>
  <c r="BH836" i="2"/>
  <c r="BI836" i="2"/>
  <c r="BJ836" i="2"/>
  <c r="BK836" i="2"/>
  <c r="BL836" i="2"/>
  <c r="BM836" i="2"/>
  <c r="BN836" i="2"/>
  <c r="BO836" i="2"/>
  <c r="BP836" i="2"/>
  <c r="BQ836" i="2"/>
  <c r="BR836" i="2"/>
  <c r="BS836" i="2"/>
  <c r="BT836" i="2"/>
  <c r="BU836" i="2"/>
  <c r="BV836" i="2"/>
  <c r="BW836" i="2"/>
  <c r="BX836" i="2"/>
  <c r="BY836" i="2"/>
  <c r="BZ836" i="2"/>
  <c r="CA836" i="2"/>
  <c r="CB836" i="2"/>
  <c r="CC836" i="2"/>
  <c r="CD836" i="2"/>
  <c r="CE836" i="2"/>
  <c r="CF836" i="2"/>
  <c r="CG836" i="2"/>
  <c r="CH836" i="2"/>
  <c r="CI836" i="2"/>
  <c r="CJ836" i="2"/>
  <c r="CK836" i="2"/>
  <c r="CL836" i="2"/>
  <c r="CM836" i="2"/>
  <c r="CN836" i="2"/>
  <c r="CO836" i="2"/>
  <c r="CP836" i="2"/>
  <c r="A837" i="2"/>
  <c r="B837" i="2"/>
  <c r="C837" i="2"/>
  <c r="D837" i="2"/>
  <c r="E837" i="2"/>
  <c r="F837" i="2"/>
  <c r="G837" i="2"/>
  <c r="H837" i="2"/>
  <c r="I837" i="2"/>
  <c r="J837" i="2"/>
  <c r="K837" i="2"/>
  <c r="L837" i="2"/>
  <c r="M837" i="2"/>
  <c r="N837" i="2"/>
  <c r="O837" i="2"/>
  <c r="Q837" i="2"/>
  <c r="R837" i="2"/>
  <c r="S837" i="2"/>
  <c r="T837" i="2"/>
  <c r="U837" i="2"/>
  <c r="W837" i="2"/>
  <c r="X837" i="2"/>
  <c r="Y837" i="2"/>
  <c r="AA837" i="2"/>
  <c r="AB837" i="2"/>
  <c r="AC837" i="2"/>
  <c r="AD837" i="2"/>
  <c r="AE837" i="2"/>
  <c r="AF837" i="2"/>
  <c r="AG837" i="2"/>
  <c r="AH837" i="2"/>
  <c r="AI837" i="2"/>
  <c r="AJ837" i="2"/>
  <c r="AK837" i="2"/>
  <c r="AL837" i="2"/>
  <c r="AM837" i="2"/>
  <c r="AN837" i="2"/>
  <c r="AO837" i="2"/>
  <c r="AP837" i="2"/>
  <c r="AQ837" i="2"/>
  <c r="AR837" i="2"/>
  <c r="AS837" i="2"/>
  <c r="AT837" i="2"/>
  <c r="AU837" i="2"/>
  <c r="AV837" i="2"/>
  <c r="AX837" i="2"/>
  <c r="AY837" i="2"/>
  <c r="AZ837" i="2"/>
  <c r="BA837" i="2"/>
  <c r="BB837" i="2"/>
  <c r="BC837" i="2"/>
  <c r="BD837" i="2"/>
  <c r="BE837" i="2"/>
  <c r="BF837" i="2"/>
  <c r="BG837" i="2"/>
  <c r="BH837" i="2"/>
  <c r="BI837" i="2"/>
  <c r="BJ837" i="2"/>
  <c r="BK837" i="2"/>
  <c r="BL837" i="2"/>
  <c r="BM837" i="2"/>
  <c r="BN837" i="2"/>
  <c r="BO837" i="2"/>
  <c r="BP837" i="2"/>
  <c r="BQ837" i="2"/>
  <c r="BR837" i="2"/>
  <c r="BS837" i="2"/>
  <c r="BT837" i="2"/>
  <c r="BU837" i="2"/>
  <c r="BV837" i="2"/>
  <c r="BW837" i="2"/>
  <c r="BX837" i="2"/>
  <c r="BY837" i="2"/>
  <c r="BZ837" i="2"/>
  <c r="CA837" i="2"/>
  <c r="CB837" i="2"/>
  <c r="CC837" i="2"/>
  <c r="CD837" i="2"/>
  <c r="CE837" i="2"/>
  <c r="CF837" i="2"/>
  <c r="CG837" i="2"/>
  <c r="CH837" i="2"/>
  <c r="CI837" i="2"/>
  <c r="CJ837" i="2"/>
  <c r="CK837" i="2"/>
  <c r="CL837" i="2"/>
  <c r="CM837" i="2"/>
  <c r="CN837" i="2"/>
  <c r="CO837" i="2"/>
  <c r="CP837" i="2"/>
  <c r="A838" i="2"/>
  <c r="B838" i="2"/>
  <c r="C838" i="2"/>
  <c r="D838" i="2"/>
  <c r="E838" i="2"/>
  <c r="F838" i="2"/>
  <c r="G838" i="2"/>
  <c r="H838" i="2"/>
  <c r="I838" i="2"/>
  <c r="J838" i="2"/>
  <c r="K838" i="2"/>
  <c r="L838" i="2"/>
  <c r="M838" i="2"/>
  <c r="N838" i="2"/>
  <c r="O838" i="2"/>
  <c r="Q838" i="2"/>
  <c r="R838" i="2"/>
  <c r="S838" i="2"/>
  <c r="T838" i="2"/>
  <c r="U838" i="2"/>
  <c r="W838" i="2"/>
  <c r="X838" i="2"/>
  <c r="Y838" i="2"/>
  <c r="AA838" i="2"/>
  <c r="AB838" i="2"/>
  <c r="AC838" i="2"/>
  <c r="AD838" i="2"/>
  <c r="AE838" i="2"/>
  <c r="AF838" i="2"/>
  <c r="AG838" i="2"/>
  <c r="AH838" i="2"/>
  <c r="AI838" i="2"/>
  <c r="AJ838" i="2"/>
  <c r="AK838" i="2"/>
  <c r="AL838" i="2"/>
  <c r="AM838" i="2"/>
  <c r="AN838" i="2"/>
  <c r="AO838" i="2"/>
  <c r="AP838" i="2"/>
  <c r="AQ838" i="2"/>
  <c r="AR838" i="2"/>
  <c r="AS838" i="2"/>
  <c r="AT838" i="2"/>
  <c r="AU838" i="2"/>
  <c r="AV838" i="2"/>
  <c r="AX838" i="2"/>
  <c r="AY838" i="2"/>
  <c r="AZ838" i="2"/>
  <c r="BA838" i="2"/>
  <c r="BB838" i="2"/>
  <c r="BC838" i="2"/>
  <c r="BD838" i="2"/>
  <c r="BE838" i="2"/>
  <c r="BF838" i="2"/>
  <c r="BG838" i="2"/>
  <c r="BH838" i="2"/>
  <c r="BI838" i="2"/>
  <c r="BJ838" i="2"/>
  <c r="BK838" i="2"/>
  <c r="BL838" i="2"/>
  <c r="BM838" i="2"/>
  <c r="BN838" i="2"/>
  <c r="BO838" i="2"/>
  <c r="BP838" i="2"/>
  <c r="BQ838" i="2"/>
  <c r="BR838" i="2"/>
  <c r="BS838" i="2"/>
  <c r="BT838" i="2"/>
  <c r="BU838" i="2"/>
  <c r="BV838" i="2"/>
  <c r="BW838" i="2"/>
  <c r="BX838" i="2"/>
  <c r="BY838" i="2"/>
  <c r="BZ838" i="2"/>
  <c r="CA838" i="2"/>
  <c r="CB838" i="2"/>
  <c r="CC838" i="2"/>
  <c r="CD838" i="2"/>
  <c r="CE838" i="2"/>
  <c r="CF838" i="2"/>
  <c r="CG838" i="2"/>
  <c r="CH838" i="2"/>
  <c r="CI838" i="2"/>
  <c r="CJ838" i="2"/>
  <c r="CK838" i="2"/>
  <c r="CL838" i="2"/>
  <c r="CM838" i="2"/>
  <c r="CN838" i="2"/>
  <c r="CO838" i="2"/>
  <c r="CP838" i="2"/>
  <c r="A839" i="2"/>
  <c r="B839" i="2"/>
  <c r="C839" i="2"/>
  <c r="D839" i="2"/>
  <c r="E839" i="2"/>
  <c r="F839" i="2"/>
  <c r="G839" i="2"/>
  <c r="H839" i="2"/>
  <c r="I839" i="2"/>
  <c r="J839" i="2"/>
  <c r="K839" i="2"/>
  <c r="L839" i="2"/>
  <c r="M839" i="2"/>
  <c r="N839" i="2"/>
  <c r="O839" i="2"/>
  <c r="Q839" i="2"/>
  <c r="R839" i="2"/>
  <c r="S839" i="2"/>
  <c r="T839" i="2"/>
  <c r="U839" i="2"/>
  <c r="W839" i="2"/>
  <c r="X839" i="2"/>
  <c r="Y839" i="2"/>
  <c r="AA839" i="2"/>
  <c r="AB839" i="2"/>
  <c r="AC839" i="2"/>
  <c r="AD839" i="2"/>
  <c r="AE839" i="2"/>
  <c r="AF839" i="2"/>
  <c r="AG839" i="2"/>
  <c r="AH839" i="2"/>
  <c r="AI839" i="2"/>
  <c r="AJ839" i="2"/>
  <c r="AK839" i="2"/>
  <c r="AL839" i="2"/>
  <c r="AM839" i="2"/>
  <c r="AN839" i="2"/>
  <c r="AO839" i="2"/>
  <c r="AP839" i="2"/>
  <c r="AQ839" i="2"/>
  <c r="AR839" i="2"/>
  <c r="AS839" i="2"/>
  <c r="AT839" i="2"/>
  <c r="AU839" i="2"/>
  <c r="AV839" i="2"/>
  <c r="AX839" i="2"/>
  <c r="AY839" i="2"/>
  <c r="AZ839" i="2"/>
  <c r="BA839" i="2"/>
  <c r="BB839" i="2"/>
  <c r="BC839" i="2"/>
  <c r="BD839" i="2"/>
  <c r="BE839" i="2"/>
  <c r="BF839" i="2"/>
  <c r="BG839" i="2"/>
  <c r="BH839" i="2"/>
  <c r="BI839" i="2"/>
  <c r="BJ839" i="2"/>
  <c r="BK839" i="2"/>
  <c r="BL839" i="2"/>
  <c r="BM839" i="2"/>
  <c r="BN839" i="2"/>
  <c r="BO839" i="2"/>
  <c r="BP839" i="2"/>
  <c r="BQ839" i="2"/>
  <c r="BR839" i="2"/>
  <c r="BS839" i="2"/>
  <c r="BT839" i="2"/>
  <c r="BU839" i="2"/>
  <c r="BV839" i="2"/>
  <c r="BW839" i="2"/>
  <c r="BX839" i="2"/>
  <c r="BY839" i="2"/>
  <c r="BZ839" i="2"/>
  <c r="CA839" i="2"/>
  <c r="CB839" i="2"/>
  <c r="CC839" i="2"/>
  <c r="CD839" i="2"/>
  <c r="CE839" i="2"/>
  <c r="CF839" i="2"/>
  <c r="CG839" i="2"/>
  <c r="CH839" i="2"/>
  <c r="CI839" i="2"/>
  <c r="CJ839" i="2"/>
  <c r="CK839" i="2"/>
  <c r="CL839" i="2"/>
  <c r="CM839" i="2"/>
  <c r="CN839" i="2"/>
  <c r="CO839" i="2"/>
  <c r="CP839" i="2"/>
  <c r="A840" i="2"/>
  <c r="B840" i="2"/>
  <c r="C840" i="2"/>
  <c r="D840" i="2"/>
  <c r="E840" i="2"/>
  <c r="F840" i="2"/>
  <c r="G840" i="2"/>
  <c r="H840" i="2"/>
  <c r="I840" i="2"/>
  <c r="J840" i="2"/>
  <c r="K840" i="2"/>
  <c r="L840" i="2"/>
  <c r="M840" i="2"/>
  <c r="N840" i="2"/>
  <c r="O840" i="2"/>
  <c r="Q840" i="2"/>
  <c r="R840" i="2"/>
  <c r="S840" i="2"/>
  <c r="T840" i="2"/>
  <c r="U840" i="2"/>
  <c r="W840" i="2"/>
  <c r="X840" i="2"/>
  <c r="Y840" i="2"/>
  <c r="AA840" i="2"/>
  <c r="AB840" i="2"/>
  <c r="AC840" i="2"/>
  <c r="AD840" i="2"/>
  <c r="AE840" i="2"/>
  <c r="AF840" i="2"/>
  <c r="AG840" i="2"/>
  <c r="AH840" i="2"/>
  <c r="AI840" i="2"/>
  <c r="AJ840" i="2"/>
  <c r="AK840" i="2"/>
  <c r="AL840" i="2"/>
  <c r="AM840" i="2"/>
  <c r="AN840" i="2"/>
  <c r="AO840" i="2"/>
  <c r="AP840" i="2"/>
  <c r="AQ840" i="2"/>
  <c r="AR840" i="2"/>
  <c r="AS840" i="2"/>
  <c r="AT840" i="2"/>
  <c r="AU840" i="2"/>
  <c r="AV840" i="2"/>
  <c r="AX840" i="2"/>
  <c r="AY840" i="2"/>
  <c r="AZ840" i="2"/>
  <c r="BA840" i="2"/>
  <c r="BB840" i="2"/>
  <c r="BC840" i="2"/>
  <c r="BD840" i="2"/>
  <c r="BE840" i="2"/>
  <c r="BF840" i="2"/>
  <c r="BG840" i="2"/>
  <c r="BH840" i="2"/>
  <c r="BI840" i="2"/>
  <c r="BJ840" i="2"/>
  <c r="BK840" i="2"/>
  <c r="BL840" i="2"/>
  <c r="BM840" i="2"/>
  <c r="BN840" i="2"/>
  <c r="BO840" i="2"/>
  <c r="BP840" i="2"/>
  <c r="BQ840" i="2"/>
  <c r="BR840" i="2"/>
  <c r="BS840" i="2"/>
  <c r="BT840" i="2"/>
  <c r="BU840" i="2"/>
  <c r="BV840" i="2"/>
  <c r="BW840" i="2"/>
  <c r="BX840" i="2"/>
  <c r="BY840" i="2"/>
  <c r="BZ840" i="2"/>
  <c r="CA840" i="2"/>
  <c r="CB840" i="2"/>
  <c r="CC840" i="2"/>
  <c r="CD840" i="2"/>
  <c r="CE840" i="2"/>
  <c r="CF840" i="2"/>
  <c r="CG840" i="2"/>
  <c r="CH840" i="2"/>
  <c r="CI840" i="2"/>
  <c r="CJ840" i="2"/>
  <c r="CK840" i="2"/>
  <c r="CL840" i="2"/>
  <c r="CM840" i="2"/>
  <c r="CN840" i="2"/>
  <c r="CO840" i="2"/>
  <c r="CP840" i="2"/>
  <c r="A841" i="2"/>
  <c r="B841" i="2"/>
  <c r="C841" i="2"/>
  <c r="D841" i="2"/>
  <c r="E841" i="2"/>
  <c r="F841" i="2"/>
  <c r="G841" i="2"/>
  <c r="H841" i="2"/>
  <c r="I841" i="2"/>
  <c r="J841" i="2"/>
  <c r="K841" i="2"/>
  <c r="L841" i="2"/>
  <c r="M841" i="2"/>
  <c r="N841" i="2"/>
  <c r="O841" i="2"/>
  <c r="Q841" i="2"/>
  <c r="R841" i="2"/>
  <c r="S841" i="2"/>
  <c r="T841" i="2"/>
  <c r="U841" i="2"/>
  <c r="W841" i="2"/>
  <c r="X841" i="2"/>
  <c r="Y841" i="2"/>
  <c r="AA841" i="2"/>
  <c r="AB841" i="2"/>
  <c r="AC841" i="2"/>
  <c r="AD841" i="2"/>
  <c r="AE841" i="2"/>
  <c r="AF841" i="2"/>
  <c r="AG841" i="2"/>
  <c r="AH841" i="2"/>
  <c r="AI841" i="2"/>
  <c r="AJ841" i="2"/>
  <c r="AK841" i="2"/>
  <c r="AL841" i="2"/>
  <c r="AM841" i="2"/>
  <c r="AN841" i="2"/>
  <c r="AO841" i="2"/>
  <c r="AP841" i="2"/>
  <c r="AQ841" i="2"/>
  <c r="AR841" i="2"/>
  <c r="AS841" i="2"/>
  <c r="AT841" i="2"/>
  <c r="AU841" i="2"/>
  <c r="AV841" i="2"/>
  <c r="AX841" i="2"/>
  <c r="AY841" i="2"/>
  <c r="AZ841" i="2"/>
  <c r="BA841" i="2"/>
  <c r="BB841" i="2"/>
  <c r="BC841" i="2"/>
  <c r="BD841" i="2"/>
  <c r="BE841" i="2"/>
  <c r="BF841" i="2"/>
  <c r="BG841" i="2"/>
  <c r="BH841" i="2"/>
  <c r="BI841" i="2"/>
  <c r="BJ841" i="2"/>
  <c r="BK841" i="2"/>
  <c r="BL841" i="2"/>
  <c r="BM841" i="2"/>
  <c r="BN841" i="2"/>
  <c r="BO841" i="2"/>
  <c r="BP841" i="2"/>
  <c r="BQ841" i="2"/>
  <c r="BR841" i="2"/>
  <c r="BS841" i="2"/>
  <c r="BT841" i="2"/>
  <c r="BU841" i="2"/>
  <c r="BV841" i="2"/>
  <c r="BW841" i="2"/>
  <c r="BX841" i="2"/>
  <c r="BY841" i="2"/>
  <c r="BZ841" i="2"/>
  <c r="CA841" i="2"/>
  <c r="CB841" i="2"/>
  <c r="CC841" i="2"/>
  <c r="CD841" i="2"/>
  <c r="CE841" i="2"/>
  <c r="CF841" i="2"/>
  <c r="CG841" i="2"/>
  <c r="CH841" i="2"/>
  <c r="CI841" i="2"/>
  <c r="CJ841" i="2"/>
  <c r="CK841" i="2"/>
  <c r="CL841" i="2"/>
  <c r="CM841" i="2"/>
  <c r="CN841" i="2"/>
  <c r="CO841" i="2"/>
  <c r="CP841" i="2"/>
  <c r="A842" i="2"/>
  <c r="B842" i="2"/>
  <c r="C842" i="2"/>
  <c r="D842" i="2"/>
  <c r="E842" i="2"/>
  <c r="F842" i="2"/>
  <c r="G842" i="2"/>
  <c r="H842" i="2"/>
  <c r="I842" i="2"/>
  <c r="J842" i="2"/>
  <c r="K842" i="2"/>
  <c r="L842" i="2"/>
  <c r="M842" i="2"/>
  <c r="N842" i="2"/>
  <c r="O842" i="2"/>
  <c r="Q842" i="2"/>
  <c r="R842" i="2"/>
  <c r="S842" i="2"/>
  <c r="T842" i="2"/>
  <c r="U842" i="2"/>
  <c r="W842" i="2"/>
  <c r="X842" i="2"/>
  <c r="Y842" i="2"/>
  <c r="AA842" i="2"/>
  <c r="AB842" i="2"/>
  <c r="AC842" i="2"/>
  <c r="AD842" i="2"/>
  <c r="AE842" i="2"/>
  <c r="AF842" i="2"/>
  <c r="AG842" i="2"/>
  <c r="AH842" i="2"/>
  <c r="AI842" i="2"/>
  <c r="AJ842" i="2"/>
  <c r="AK842" i="2"/>
  <c r="AL842" i="2"/>
  <c r="AM842" i="2"/>
  <c r="AN842" i="2"/>
  <c r="AO842" i="2"/>
  <c r="AP842" i="2"/>
  <c r="AQ842" i="2"/>
  <c r="AR842" i="2"/>
  <c r="AS842" i="2"/>
  <c r="AT842" i="2"/>
  <c r="AU842" i="2"/>
  <c r="AV842" i="2"/>
  <c r="AX842" i="2"/>
  <c r="AY842" i="2"/>
  <c r="AZ842" i="2"/>
  <c r="BA842" i="2"/>
  <c r="BB842" i="2"/>
  <c r="BC842" i="2"/>
  <c r="BD842" i="2"/>
  <c r="BE842" i="2"/>
  <c r="BF842" i="2"/>
  <c r="BG842" i="2"/>
  <c r="BH842" i="2"/>
  <c r="BI842" i="2"/>
  <c r="BJ842" i="2"/>
  <c r="BK842" i="2"/>
  <c r="BL842" i="2"/>
  <c r="BM842" i="2"/>
  <c r="BN842" i="2"/>
  <c r="BO842" i="2"/>
  <c r="BP842" i="2"/>
  <c r="BQ842" i="2"/>
  <c r="BR842" i="2"/>
  <c r="BS842" i="2"/>
  <c r="BT842" i="2"/>
  <c r="BU842" i="2"/>
  <c r="BV842" i="2"/>
  <c r="BW842" i="2"/>
  <c r="BX842" i="2"/>
  <c r="BY842" i="2"/>
  <c r="BZ842" i="2"/>
  <c r="CA842" i="2"/>
  <c r="CB842" i="2"/>
  <c r="CC842" i="2"/>
  <c r="CD842" i="2"/>
  <c r="CE842" i="2"/>
  <c r="CF842" i="2"/>
  <c r="CG842" i="2"/>
  <c r="CH842" i="2"/>
  <c r="CI842" i="2"/>
  <c r="CJ842" i="2"/>
  <c r="CK842" i="2"/>
  <c r="CL842" i="2"/>
  <c r="CM842" i="2"/>
  <c r="CN842" i="2"/>
  <c r="CO842" i="2"/>
  <c r="CP842" i="2"/>
  <c r="A843" i="2"/>
  <c r="B843" i="2"/>
  <c r="C843" i="2"/>
  <c r="D843" i="2"/>
  <c r="E843" i="2"/>
  <c r="F843" i="2"/>
  <c r="G843" i="2"/>
  <c r="H843" i="2"/>
  <c r="I843" i="2"/>
  <c r="J843" i="2"/>
  <c r="K843" i="2"/>
  <c r="L843" i="2"/>
  <c r="M843" i="2"/>
  <c r="N843" i="2"/>
  <c r="O843" i="2"/>
  <c r="Q843" i="2"/>
  <c r="R843" i="2"/>
  <c r="S843" i="2"/>
  <c r="T843" i="2"/>
  <c r="U843" i="2"/>
  <c r="W843" i="2"/>
  <c r="X843" i="2"/>
  <c r="Y843" i="2"/>
  <c r="AA843" i="2"/>
  <c r="AB843" i="2"/>
  <c r="AC843" i="2"/>
  <c r="AD843" i="2"/>
  <c r="AE843" i="2"/>
  <c r="AF843" i="2"/>
  <c r="AG843" i="2"/>
  <c r="AH843" i="2"/>
  <c r="AI843" i="2"/>
  <c r="AJ843" i="2"/>
  <c r="AK843" i="2"/>
  <c r="AL843" i="2"/>
  <c r="AM843" i="2"/>
  <c r="AN843" i="2"/>
  <c r="AO843" i="2"/>
  <c r="AP843" i="2"/>
  <c r="AQ843" i="2"/>
  <c r="AR843" i="2"/>
  <c r="AS843" i="2"/>
  <c r="AT843" i="2"/>
  <c r="AU843" i="2"/>
  <c r="AV843" i="2"/>
  <c r="AX843" i="2"/>
  <c r="AY843" i="2"/>
  <c r="AZ843" i="2"/>
  <c r="BA843" i="2"/>
  <c r="BB843" i="2"/>
  <c r="BC843" i="2"/>
  <c r="BD843" i="2"/>
  <c r="BE843" i="2"/>
  <c r="BF843" i="2"/>
  <c r="BG843" i="2"/>
  <c r="BH843" i="2"/>
  <c r="BI843" i="2"/>
  <c r="BJ843" i="2"/>
  <c r="BK843" i="2"/>
  <c r="BL843" i="2"/>
  <c r="BM843" i="2"/>
  <c r="BN843" i="2"/>
  <c r="BO843" i="2"/>
  <c r="BP843" i="2"/>
  <c r="BQ843" i="2"/>
  <c r="BR843" i="2"/>
  <c r="BS843" i="2"/>
  <c r="BT843" i="2"/>
  <c r="BU843" i="2"/>
  <c r="BV843" i="2"/>
  <c r="BW843" i="2"/>
  <c r="BX843" i="2"/>
  <c r="BY843" i="2"/>
  <c r="BZ843" i="2"/>
  <c r="CA843" i="2"/>
  <c r="CB843" i="2"/>
  <c r="CC843" i="2"/>
  <c r="CD843" i="2"/>
  <c r="CE843" i="2"/>
  <c r="CF843" i="2"/>
  <c r="CG843" i="2"/>
  <c r="CH843" i="2"/>
  <c r="CI843" i="2"/>
  <c r="CJ843" i="2"/>
  <c r="CK843" i="2"/>
  <c r="CL843" i="2"/>
  <c r="CM843" i="2"/>
  <c r="CN843" i="2"/>
  <c r="CO843" i="2"/>
  <c r="CP843" i="2"/>
  <c r="A844" i="2"/>
  <c r="B844" i="2"/>
  <c r="C844" i="2"/>
  <c r="D844" i="2"/>
  <c r="E844" i="2"/>
  <c r="F844" i="2"/>
  <c r="G844" i="2"/>
  <c r="H844" i="2"/>
  <c r="I844" i="2"/>
  <c r="J844" i="2"/>
  <c r="K844" i="2"/>
  <c r="L844" i="2"/>
  <c r="M844" i="2"/>
  <c r="N844" i="2"/>
  <c r="O844" i="2"/>
  <c r="Q844" i="2"/>
  <c r="R844" i="2"/>
  <c r="S844" i="2"/>
  <c r="T844" i="2"/>
  <c r="U844" i="2"/>
  <c r="W844" i="2"/>
  <c r="X844" i="2"/>
  <c r="Y844" i="2"/>
  <c r="AA844" i="2"/>
  <c r="AB844" i="2"/>
  <c r="AC844" i="2"/>
  <c r="AD844" i="2"/>
  <c r="AE844" i="2"/>
  <c r="AF844" i="2"/>
  <c r="AG844" i="2"/>
  <c r="AH844" i="2"/>
  <c r="AI844" i="2"/>
  <c r="AJ844" i="2"/>
  <c r="AK844" i="2"/>
  <c r="AL844" i="2"/>
  <c r="AM844" i="2"/>
  <c r="AN844" i="2"/>
  <c r="AO844" i="2"/>
  <c r="AP844" i="2"/>
  <c r="AQ844" i="2"/>
  <c r="AR844" i="2"/>
  <c r="AS844" i="2"/>
  <c r="AT844" i="2"/>
  <c r="AU844" i="2"/>
  <c r="AV844" i="2"/>
  <c r="AX844" i="2"/>
  <c r="AY844" i="2"/>
  <c r="AZ844" i="2"/>
  <c r="BA844" i="2"/>
  <c r="BB844" i="2"/>
  <c r="BC844" i="2"/>
  <c r="BD844" i="2"/>
  <c r="BE844" i="2"/>
  <c r="BF844" i="2"/>
  <c r="BG844" i="2"/>
  <c r="BH844" i="2"/>
  <c r="BI844" i="2"/>
  <c r="BJ844" i="2"/>
  <c r="BK844" i="2"/>
  <c r="BL844" i="2"/>
  <c r="BM844" i="2"/>
  <c r="BN844" i="2"/>
  <c r="BO844" i="2"/>
  <c r="BP844" i="2"/>
  <c r="BQ844" i="2"/>
  <c r="BR844" i="2"/>
  <c r="BS844" i="2"/>
  <c r="BT844" i="2"/>
  <c r="BU844" i="2"/>
  <c r="BV844" i="2"/>
  <c r="BW844" i="2"/>
  <c r="BX844" i="2"/>
  <c r="BY844" i="2"/>
  <c r="BZ844" i="2"/>
  <c r="CA844" i="2"/>
  <c r="CB844" i="2"/>
  <c r="CC844" i="2"/>
  <c r="CD844" i="2"/>
  <c r="CE844" i="2"/>
  <c r="CF844" i="2"/>
  <c r="CG844" i="2"/>
  <c r="CH844" i="2"/>
  <c r="CI844" i="2"/>
  <c r="CJ844" i="2"/>
  <c r="CK844" i="2"/>
  <c r="CL844" i="2"/>
  <c r="CM844" i="2"/>
  <c r="CN844" i="2"/>
  <c r="CO844" i="2"/>
  <c r="CP844" i="2"/>
  <c r="A845" i="2"/>
  <c r="B845" i="2"/>
  <c r="C845" i="2"/>
  <c r="D845" i="2"/>
  <c r="E845" i="2"/>
  <c r="F845" i="2"/>
  <c r="G845" i="2"/>
  <c r="H845" i="2"/>
  <c r="I845" i="2"/>
  <c r="J845" i="2"/>
  <c r="K845" i="2"/>
  <c r="L845" i="2"/>
  <c r="M845" i="2"/>
  <c r="N845" i="2"/>
  <c r="O845" i="2"/>
  <c r="Q845" i="2"/>
  <c r="R845" i="2"/>
  <c r="S845" i="2"/>
  <c r="T845" i="2"/>
  <c r="U845" i="2"/>
  <c r="W845" i="2"/>
  <c r="X845" i="2"/>
  <c r="Y845" i="2"/>
  <c r="AA845" i="2"/>
  <c r="AB845" i="2"/>
  <c r="AC845" i="2"/>
  <c r="AD845" i="2"/>
  <c r="AE845" i="2"/>
  <c r="AF845" i="2"/>
  <c r="AG845" i="2"/>
  <c r="AH845" i="2"/>
  <c r="AI845" i="2"/>
  <c r="AJ845" i="2"/>
  <c r="AK845" i="2"/>
  <c r="AL845" i="2"/>
  <c r="AM845" i="2"/>
  <c r="AN845" i="2"/>
  <c r="AO845" i="2"/>
  <c r="AP845" i="2"/>
  <c r="AQ845" i="2"/>
  <c r="AR845" i="2"/>
  <c r="AS845" i="2"/>
  <c r="AT845" i="2"/>
  <c r="AU845" i="2"/>
  <c r="AV845" i="2"/>
  <c r="AX845" i="2"/>
  <c r="AY845" i="2"/>
  <c r="AZ845" i="2"/>
  <c r="BA845" i="2"/>
  <c r="BB845" i="2"/>
  <c r="BC845" i="2"/>
  <c r="BD845" i="2"/>
  <c r="BE845" i="2"/>
  <c r="BF845" i="2"/>
  <c r="BG845" i="2"/>
  <c r="BH845" i="2"/>
  <c r="BI845" i="2"/>
  <c r="BJ845" i="2"/>
  <c r="BK845" i="2"/>
  <c r="BL845" i="2"/>
  <c r="BM845" i="2"/>
  <c r="BN845" i="2"/>
  <c r="BO845" i="2"/>
  <c r="BP845" i="2"/>
  <c r="BQ845" i="2"/>
  <c r="BR845" i="2"/>
  <c r="BS845" i="2"/>
  <c r="BT845" i="2"/>
  <c r="BU845" i="2"/>
  <c r="BV845" i="2"/>
  <c r="BW845" i="2"/>
  <c r="BX845" i="2"/>
  <c r="BY845" i="2"/>
  <c r="BZ845" i="2"/>
  <c r="CA845" i="2"/>
  <c r="CB845" i="2"/>
  <c r="CC845" i="2"/>
  <c r="CD845" i="2"/>
  <c r="CE845" i="2"/>
  <c r="CF845" i="2"/>
  <c r="CG845" i="2"/>
  <c r="CH845" i="2"/>
  <c r="CI845" i="2"/>
  <c r="CJ845" i="2"/>
  <c r="CK845" i="2"/>
  <c r="CL845" i="2"/>
  <c r="CM845" i="2"/>
  <c r="CN845" i="2"/>
  <c r="CO845" i="2"/>
  <c r="CP845" i="2"/>
  <c r="A846" i="2"/>
  <c r="B846" i="2"/>
  <c r="C846" i="2"/>
  <c r="D846" i="2"/>
  <c r="E846" i="2"/>
  <c r="F846" i="2"/>
  <c r="G846" i="2"/>
  <c r="H846" i="2"/>
  <c r="I846" i="2"/>
  <c r="J846" i="2"/>
  <c r="K846" i="2"/>
  <c r="L846" i="2"/>
  <c r="M846" i="2"/>
  <c r="N846" i="2"/>
  <c r="O846" i="2"/>
  <c r="Q846" i="2"/>
  <c r="R846" i="2"/>
  <c r="S846" i="2"/>
  <c r="T846" i="2"/>
  <c r="U846" i="2"/>
  <c r="W846" i="2"/>
  <c r="X846" i="2"/>
  <c r="Y846" i="2"/>
  <c r="AA846" i="2"/>
  <c r="AB846" i="2"/>
  <c r="AC846" i="2"/>
  <c r="AD846" i="2"/>
  <c r="AE846" i="2"/>
  <c r="AF846" i="2"/>
  <c r="AG846" i="2"/>
  <c r="AH846" i="2"/>
  <c r="AI846" i="2"/>
  <c r="AJ846" i="2"/>
  <c r="AK846" i="2"/>
  <c r="AL846" i="2"/>
  <c r="AM846" i="2"/>
  <c r="AN846" i="2"/>
  <c r="AO846" i="2"/>
  <c r="AP846" i="2"/>
  <c r="AQ846" i="2"/>
  <c r="AR846" i="2"/>
  <c r="AS846" i="2"/>
  <c r="AT846" i="2"/>
  <c r="AU846" i="2"/>
  <c r="AV846" i="2"/>
  <c r="AX846" i="2"/>
  <c r="AY846" i="2"/>
  <c r="AZ846" i="2"/>
  <c r="BA846" i="2"/>
  <c r="BB846" i="2"/>
  <c r="BC846" i="2"/>
  <c r="BD846" i="2"/>
  <c r="BE846" i="2"/>
  <c r="BF846" i="2"/>
  <c r="BG846" i="2"/>
  <c r="BH846" i="2"/>
  <c r="BI846" i="2"/>
  <c r="BJ846" i="2"/>
  <c r="BK846" i="2"/>
  <c r="BL846" i="2"/>
  <c r="BM846" i="2"/>
  <c r="BN846" i="2"/>
  <c r="BO846" i="2"/>
  <c r="BP846" i="2"/>
  <c r="BQ846" i="2"/>
  <c r="BR846" i="2"/>
  <c r="BS846" i="2"/>
  <c r="BT846" i="2"/>
  <c r="BU846" i="2"/>
  <c r="BV846" i="2"/>
  <c r="BW846" i="2"/>
  <c r="BX846" i="2"/>
  <c r="BY846" i="2"/>
  <c r="BZ846" i="2"/>
  <c r="CA846" i="2"/>
  <c r="CB846" i="2"/>
  <c r="CC846" i="2"/>
  <c r="CD846" i="2"/>
  <c r="CE846" i="2"/>
  <c r="CF846" i="2"/>
  <c r="CG846" i="2"/>
  <c r="CH846" i="2"/>
  <c r="CI846" i="2"/>
  <c r="CJ846" i="2"/>
  <c r="CK846" i="2"/>
  <c r="CL846" i="2"/>
  <c r="CM846" i="2"/>
  <c r="CN846" i="2"/>
  <c r="CO846" i="2"/>
  <c r="CP846" i="2"/>
  <c r="A847" i="2"/>
  <c r="B847" i="2"/>
  <c r="C847" i="2"/>
  <c r="D847" i="2"/>
  <c r="E847" i="2"/>
  <c r="F847" i="2"/>
  <c r="G847" i="2"/>
  <c r="H847" i="2"/>
  <c r="I847" i="2"/>
  <c r="J847" i="2"/>
  <c r="K847" i="2"/>
  <c r="L847" i="2"/>
  <c r="M847" i="2"/>
  <c r="N847" i="2"/>
  <c r="O847" i="2"/>
  <c r="Q847" i="2"/>
  <c r="R847" i="2"/>
  <c r="S847" i="2"/>
  <c r="T847" i="2"/>
  <c r="U847" i="2"/>
  <c r="W847" i="2"/>
  <c r="X847" i="2"/>
  <c r="Y847" i="2"/>
  <c r="AA847" i="2"/>
  <c r="AB847" i="2"/>
  <c r="AC847" i="2"/>
  <c r="AD847" i="2"/>
  <c r="AE847" i="2"/>
  <c r="AF847" i="2"/>
  <c r="AG847" i="2"/>
  <c r="AH847" i="2"/>
  <c r="AI847" i="2"/>
  <c r="AJ847" i="2"/>
  <c r="AK847" i="2"/>
  <c r="AL847" i="2"/>
  <c r="AM847" i="2"/>
  <c r="AN847" i="2"/>
  <c r="AO847" i="2"/>
  <c r="AP847" i="2"/>
  <c r="AQ847" i="2"/>
  <c r="AR847" i="2"/>
  <c r="AS847" i="2"/>
  <c r="AT847" i="2"/>
  <c r="AU847" i="2"/>
  <c r="AV847" i="2"/>
  <c r="AX847" i="2"/>
  <c r="AY847" i="2"/>
  <c r="AZ847" i="2"/>
  <c r="BA847" i="2"/>
  <c r="BB847" i="2"/>
  <c r="BC847" i="2"/>
  <c r="BD847" i="2"/>
  <c r="BE847" i="2"/>
  <c r="BF847" i="2"/>
  <c r="BG847" i="2"/>
  <c r="BH847" i="2"/>
  <c r="BI847" i="2"/>
  <c r="BJ847" i="2"/>
  <c r="BK847" i="2"/>
  <c r="BL847" i="2"/>
  <c r="BM847" i="2"/>
  <c r="BN847" i="2"/>
  <c r="BO847" i="2"/>
  <c r="BP847" i="2"/>
  <c r="BQ847" i="2"/>
  <c r="BR847" i="2"/>
  <c r="BS847" i="2"/>
  <c r="BT847" i="2"/>
  <c r="BU847" i="2"/>
  <c r="BV847" i="2"/>
  <c r="BW847" i="2"/>
  <c r="BX847" i="2"/>
  <c r="BY847" i="2"/>
  <c r="BZ847" i="2"/>
  <c r="CA847" i="2"/>
  <c r="CB847" i="2"/>
  <c r="CC847" i="2"/>
  <c r="CD847" i="2"/>
  <c r="CE847" i="2"/>
  <c r="CF847" i="2"/>
  <c r="CG847" i="2"/>
  <c r="CH847" i="2"/>
  <c r="CI847" i="2"/>
  <c r="CJ847" i="2"/>
  <c r="CK847" i="2"/>
  <c r="CL847" i="2"/>
  <c r="CM847" i="2"/>
  <c r="CN847" i="2"/>
  <c r="CO847" i="2"/>
  <c r="CP847" i="2"/>
  <c r="A848" i="2"/>
  <c r="B848" i="2"/>
  <c r="C848" i="2"/>
  <c r="D848" i="2"/>
  <c r="E848" i="2"/>
  <c r="F848" i="2"/>
  <c r="G848" i="2"/>
  <c r="H848" i="2"/>
  <c r="I848" i="2"/>
  <c r="J848" i="2"/>
  <c r="K848" i="2"/>
  <c r="L848" i="2"/>
  <c r="M848" i="2"/>
  <c r="N848" i="2"/>
  <c r="O848" i="2"/>
  <c r="Q848" i="2"/>
  <c r="R848" i="2"/>
  <c r="S848" i="2"/>
  <c r="T848" i="2"/>
  <c r="U848" i="2"/>
  <c r="W848" i="2"/>
  <c r="X848" i="2"/>
  <c r="Y848" i="2"/>
  <c r="AA848" i="2"/>
  <c r="AB848" i="2"/>
  <c r="AC848" i="2"/>
  <c r="AD848" i="2"/>
  <c r="AE848" i="2"/>
  <c r="AF848" i="2"/>
  <c r="AG848" i="2"/>
  <c r="AH848" i="2"/>
  <c r="AI848" i="2"/>
  <c r="AJ848" i="2"/>
  <c r="AK848" i="2"/>
  <c r="AL848" i="2"/>
  <c r="AM848" i="2"/>
  <c r="AN848" i="2"/>
  <c r="AO848" i="2"/>
  <c r="AP848" i="2"/>
  <c r="AQ848" i="2"/>
  <c r="AR848" i="2"/>
  <c r="AS848" i="2"/>
  <c r="AT848" i="2"/>
  <c r="AU848" i="2"/>
  <c r="AV848" i="2"/>
  <c r="AX848" i="2"/>
  <c r="AY848" i="2"/>
  <c r="AZ848" i="2"/>
  <c r="BA848" i="2"/>
  <c r="BB848" i="2"/>
  <c r="BC848" i="2"/>
  <c r="BD848" i="2"/>
  <c r="BE848" i="2"/>
  <c r="BF848" i="2"/>
  <c r="BG848" i="2"/>
  <c r="BH848" i="2"/>
  <c r="BI848" i="2"/>
  <c r="BJ848" i="2"/>
  <c r="BK848" i="2"/>
  <c r="BL848" i="2"/>
  <c r="BM848" i="2"/>
  <c r="BN848" i="2"/>
  <c r="BO848" i="2"/>
  <c r="BP848" i="2"/>
  <c r="BQ848" i="2"/>
  <c r="BR848" i="2"/>
  <c r="BS848" i="2"/>
  <c r="BT848" i="2"/>
  <c r="BU848" i="2"/>
  <c r="BV848" i="2"/>
  <c r="BW848" i="2"/>
  <c r="BX848" i="2"/>
  <c r="BY848" i="2"/>
  <c r="BZ848" i="2"/>
  <c r="CA848" i="2"/>
  <c r="CB848" i="2"/>
  <c r="CC848" i="2"/>
  <c r="CD848" i="2"/>
  <c r="CE848" i="2"/>
  <c r="CF848" i="2"/>
  <c r="CG848" i="2"/>
  <c r="CH848" i="2"/>
  <c r="CI848" i="2"/>
  <c r="CJ848" i="2"/>
  <c r="CK848" i="2"/>
  <c r="CL848" i="2"/>
  <c r="CM848" i="2"/>
  <c r="CN848" i="2"/>
  <c r="CO848" i="2"/>
  <c r="CP848" i="2"/>
  <c r="A849" i="2"/>
  <c r="B849" i="2"/>
  <c r="C849" i="2"/>
  <c r="D849" i="2"/>
  <c r="E849" i="2"/>
  <c r="F849" i="2"/>
  <c r="G849" i="2"/>
  <c r="H849" i="2"/>
  <c r="I849" i="2"/>
  <c r="J849" i="2"/>
  <c r="K849" i="2"/>
  <c r="L849" i="2"/>
  <c r="M849" i="2"/>
  <c r="N849" i="2"/>
  <c r="O849" i="2"/>
  <c r="Q849" i="2"/>
  <c r="R849" i="2"/>
  <c r="S849" i="2"/>
  <c r="T849" i="2"/>
  <c r="U849" i="2"/>
  <c r="W849" i="2"/>
  <c r="X849" i="2"/>
  <c r="Y849" i="2"/>
  <c r="AA849" i="2"/>
  <c r="AB849" i="2"/>
  <c r="AC849" i="2"/>
  <c r="AD849" i="2"/>
  <c r="AE849" i="2"/>
  <c r="AF849" i="2"/>
  <c r="AG849" i="2"/>
  <c r="AH849" i="2"/>
  <c r="AI849" i="2"/>
  <c r="AJ849" i="2"/>
  <c r="AK849" i="2"/>
  <c r="AL849" i="2"/>
  <c r="AM849" i="2"/>
  <c r="AN849" i="2"/>
  <c r="AO849" i="2"/>
  <c r="AP849" i="2"/>
  <c r="AQ849" i="2"/>
  <c r="AR849" i="2"/>
  <c r="AS849" i="2"/>
  <c r="AT849" i="2"/>
  <c r="AU849" i="2"/>
  <c r="AV849" i="2"/>
  <c r="AX849" i="2"/>
  <c r="AY849" i="2"/>
  <c r="AZ849" i="2"/>
  <c r="BA849" i="2"/>
  <c r="BB849" i="2"/>
  <c r="BC849" i="2"/>
  <c r="BD849" i="2"/>
  <c r="BE849" i="2"/>
  <c r="BF849" i="2"/>
  <c r="BG849" i="2"/>
  <c r="BH849" i="2"/>
  <c r="BI849" i="2"/>
  <c r="BJ849" i="2"/>
  <c r="BK849" i="2"/>
  <c r="BL849" i="2"/>
  <c r="BM849" i="2"/>
  <c r="BN849" i="2"/>
  <c r="BO849" i="2"/>
  <c r="BP849" i="2"/>
  <c r="BQ849" i="2"/>
  <c r="BR849" i="2"/>
  <c r="BS849" i="2"/>
  <c r="BT849" i="2"/>
  <c r="BU849" i="2"/>
  <c r="BV849" i="2"/>
  <c r="BW849" i="2"/>
  <c r="BX849" i="2"/>
  <c r="BY849" i="2"/>
  <c r="BZ849" i="2"/>
  <c r="CA849" i="2"/>
  <c r="CB849" i="2"/>
  <c r="CC849" i="2"/>
  <c r="CD849" i="2"/>
  <c r="CE849" i="2"/>
  <c r="CF849" i="2"/>
  <c r="CG849" i="2"/>
  <c r="CH849" i="2"/>
  <c r="CI849" i="2"/>
  <c r="CJ849" i="2"/>
  <c r="CK849" i="2"/>
  <c r="CL849" i="2"/>
  <c r="CM849" i="2"/>
  <c r="CN849" i="2"/>
  <c r="CO849" i="2"/>
  <c r="CP849" i="2"/>
  <c r="A850" i="2"/>
  <c r="B850" i="2"/>
  <c r="C850" i="2"/>
  <c r="D850" i="2"/>
  <c r="E850" i="2"/>
  <c r="F850" i="2"/>
  <c r="G850" i="2"/>
  <c r="H850" i="2"/>
  <c r="I850" i="2"/>
  <c r="J850" i="2"/>
  <c r="K850" i="2"/>
  <c r="L850" i="2"/>
  <c r="M850" i="2"/>
  <c r="N850" i="2"/>
  <c r="O850" i="2"/>
  <c r="Q850" i="2"/>
  <c r="R850" i="2"/>
  <c r="S850" i="2"/>
  <c r="T850" i="2"/>
  <c r="U850" i="2"/>
  <c r="W850" i="2"/>
  <c r="X850" i="2"/>
  <c r="Y850" i="2"/>
  <c r="AA850" i="2"/>
  <c r="AB850" i="2"/>
  <c r="AC850" i="2"/>
  <c r="AD850" i="2"/>
  <c r="AE850" i="2"/>
  <c r="AF850" i="2"/>
  <c r="AG850" i="2"/>
  <c r="AH850" i="2"/>
  <c r="AI850" i="2"/>
  <c r="AJ850" i="2"/>
  <c r="AK850" i="2"/>
  <c r="AL850" i="2"/>
  <c r="AM850" i="2"/>
  <c r="AN850" i="2"/>
  <c r="AO850" i="2"/>
  <c r="AP850" i="2"/>
  <c r="AQ850" i="2"/>
  <c r="AR850" i="2"/>
  <c r="AS850" i="2"/>
  <c r="AT850" i="2"/>
  <c r="AU850" i="2"/>
  <c r="AV850" i="2"/>
  <c r="AX850" i="2"/>
  <c r="AY850" i="2"/>
  <c r="AZ850" i="2"/>
  <c r="BA850" i="2"/>
  <c r="BB850" i="2"/>
  <c r="BC850" i="2"/>
  <c r="BD850" i="2"/>
  <c r="BE850" i="2"/>
  <c r="BF850" i="2"/>
  <c r="BG850" i="2"/>
  <c r="BH850" i="2"/>
  <c r="BI850" i="2"/>
  <c r="BJ850" i="2"/>
  <c r="BK850" i="2"/>
  <c r="BL850" i="2"/>
  <c r="BM850" i="2"/>
  <c r="BN850" i="2"/>
  <c r="BO850" i="2"/>
  <c r="BP850" i="2"/>
  <c r="BQ850" i="2"/>
  <c r="BR850" i="2"/>
  <c r="BS850" i="2"/>
  <c r="BT850" i="2"/>
  <c r="BU850" i="2"/>
  <c r="BV850" i="2"/>
  <c r="BW850" i="2"/>
  <c r="BX850" i="2"/>
  <c r="BY850" i="2"/>
  <c r="BZ850" i="2"/>
  <c r="CA850" i="2"/>
  <c r="CB850" i="2"/>
  <c r="CC850" i="2"/>
  <c r="CD850" i="2"/>
  <c r="CE850" i="2"/>
  <c r="CF850" i="2"/>
  <c r="CG850" i="2"/>
  <c r="CH850" i="2"/>
  <c r="CI850" i="2"/>
  <c r="CJ850" i="2"/>
  <c r="CK850" i="2"/>
  <c r="CL850" i="2"/>
  <c r="CM850" i="2"/>
  <c r="CN850" i="2"/>
  <c r="CO850" i="2"/>
  <c r="CP850" i="2"/>
  <c r="A851" i="2"/>
  <c r="B851" i="2"/>
  <c r="C851" i="2"/>
  <c r="D851" i="2"/>
  <c r="E851" i="2"/>
  <c r="F851" i="2"/>
  <c r="G851" i="2"/>
  <c r="H851" i="2"/>
  <c r="I851" i="2"/>
  <c r="J851" i="2"/>
  <c r="K851" i="2"/>
  <c r="L851" i="2"/>
  <c r="M851" i="2"/>
  <c r="N851" i="2"/>
  <c r="O851" i="2"/>
  <c r="Q851" i="2"/>
  <c r="R851" i="2"/>
  <c r="S851" i="2"/>
  <c r="T851" i="2"/>
  <c r="U851" i="2"/>
  <c r="W851" i="2"/>
  <c r="X851" i="2"/>
  <c r="Y851" i="2"/>
  <c r="AA851" i="2"/>
  <c r="AB851" i="2"/>
  <c r="AC851" i="2"/>
  <c r="AD851" i="2"/>
  <c r="AE851" i="2"/>
  <c r="AF851" i="2"/>
  <c r="AG851" i="2"/>
  <c r="AH851" i="2"/>
  <c r="AI851" i="2"/>
  <c r="AJ851" i="2"/>
  <c r="AK851" i="2"/>
  <c r="AL851" i="2"/>
  <c r="AM851" i="2"/>
  <c r="AN851" i="2"/>
  <c r="AO851" i="2"/>
  <c r="AP851" i="2"/>
  <c r="AQ851" i="2"/>
  <c r="AR851" i="2"/>
  <c r="AS851" i="2"/>
  <c r="AT851" i="2"/>
  <c r="AU851" i="2"/>
  <c r="AV851" i="2"/>
  <c r="AX851" i="2"/>
  <c r="AY851" i="2"/>
  <c r="AZ851" i="2"/>
  <c r="BA851" i="2"/>
  <c r="BB851" i="2"/>
  <c r="BC851" i="2"/>
  <c r="BD851" i="2"/>
  <c r="BE851" i="2"/>
  <c r="BF851" i="2"/>
  <c r="BG851" i="2"/>
  <c r="BH851" i="2"/>
  <c r="BI851" i="2"/>
  <c r="BJ851" i="2"/>
  <c r="BK851" i="2"/>
  <c r="BL851" i="2"/>
  <c r="BM851" i="2"/>
  <c r="BN851" i="2"/>
  <c r="BO851" i="2"/>
  <c r="BP851" i="2"/>
  <c r="BQ851" i="2"/>
  <c r="BR851" i="2"/>
  <c r="BS851" i="2"/>
  <c r="BT851" i="2"/>
  <c r="BU851" i="2"/>
  <c r="BV851" i="2"/>
  <c r="BW851" i="2"/>
  <c r="BX851" i="2"/>
  <c r="BY851" i="2"/>
  <c r="BZ851" i="2"/>
  <c r="CA851" i="2"/>
  <c r="CB851" i="2"/>
  <c r="CC851" i="2"/>
  <c r="CD851" i="2"/>
  <c r="CE851" i="2"/>
  <c r="CF851" i="2"/>
  <c r="CG851" i="2"/>
  <c r="CH851" i="2"/>
  <c r="CI851" i="2"/>
  <c r="CJ851" i="2"/>
  <c r="CK851" i="2"/>
  <c r="CL851" i="2"/>
  <c r="CM851" i="2"/>
  <c r="CN851" i="2"/>
  <c r="CO851" i="2"/>
  <c r="CP851" i="2"/>
  <c r="A852" i="2"/>
  <c r="B852" i="2"/>
  <c r="C852" i="2"/>
  <c r="D852" i="2"/>
  <c r="E852" i="2"/>
  <c r="F852" i="2"/>
  <c r="G852" i="2"/>
  <c r="H852" i="2"/>
  <c r="I852" i="2"/>
  <c r="J852" i="2"/>
  <c r="K852" i="2"/>
  <c r="L852" i="2"/>
  <c r="M852" i="2"/>
  <c r="N852" i="2"/>
  <c r="O852" i="2"/>
  <c r="Q852" i="2"/>
  <c r="R852" i="2"/>
  <c r="S852" i="2"/>
  <c r="T852" i="2"/>
  <c r="U852" i="2"/>
  <c r="W852" i="2"/>
  <c r="X852" i="2"/>
  <c r="Y852" i="2"/>
  <c r="AA852" i="2"/>
  <c r="AB852" i="2"/>
  <c r="AC852" i="2"/>
  <c r="AD852" i="2"/>
  <c r="AE852" i="2"/>
  <c r="AF852" i="2"/>
  <c r="AG852" i="2"/>
  <c r="AH852" i="2"/>
  <c r="AI852" i="2"/>
  <c r="AJ852" i="2"/>
  <c r="AK852" i="2"/>
  <c r="AL852" i="2"/>
  <c r="AM852" i="2"/>
  <c r="AN852" i="2"/>
  <c r="AO852" i="2"/>
  <c r="AP852" i="2"/>
  <c r="AQ852" i="2"/>
  <c r="AR852" i="2"/>
  <c r="AS852" i="2"/>
  <c r="AT852" i="2"/>
  <c r="AU852" i="2"/>
  <c r="AV852" i="2"/>
  <c r="AX852" i="2"/>
  <c r="AY852" i="2"/>
  <c r="AZ852" i="2"/>
  <c r="BA852" i="2"/>
  <c r="BB852" i="2"/>
  <c r="BC852" i="2"/>
  <c r="BD852" i="2"/>
  <c r="BE852" i="2"/>
  <c r="BF852" i="2"/>
  <c r="BG852" i="2"/>
  <c r="BH852" i="2"/>
  <c r="BI852" i="2"/>
  <c r="BJ852" i="2"/>
  <c r="BK852" i="2"/>
  <c r="BL852" i="2"/>
  <c r="BM852" i="2"/>
  <c r="BN852" i="2"/>
  <c r="BO852" i="2"/>
  <c r="BP852" i="2"/>
  <c r="BQ852" i="2"/>
  <c r="BR852" i="2"/>
  <c r="BS852" i="2"/>
  <c r="BT852" i="2"/>
  <c r="BU852" i="2"/>
  <c r="BV852" i="2"/>
  <c r="BW852" i="2"/>
  <c r="BX852" i="2"/>
  <c r="BY852" i="2"/>
  <c r="BZ852" i="2"/>
  <c r="CA852" i="2"/>
  <c r="CB852" i="2"/>
  <c r="CC852" i="2"/>
  <c r="CD852" i="2"/>
  <c r="CE852" i="2"/>
  <c r="CF852" i="2"/>
  <c r="CG852" i="2"/>
  <c r="CH852" i="2"/>
  <c r="CI852" i="2"/>
  <c r="CJ852" i="2"/>
  <c r="CK852" i="2"/>
  <c r="CL852" i="2"/>
  <c r="CM852" i="2"/>
  <c r="CN852" i="2"/>
  <c r="CO852" i="2"/>
  <c r="CP852" i="2"/>
  <c r="A853" i="2"/>
  <c r="B853" i="2"/>
  <c r="C853" i="2"/>
  <c r="D853" i="2"/>
  <c r="E853" i="2"/>
  <c r="F853" i="2"/>
  <c r="G853" i="2"/>
  <c r="H853" i="2"/>
  <c r="I853" i="2"/>
  <c r="J853" i="2"/>
  <c r="K853" i="2"/>
  <c r="L853" i="2"/>
  <c r="M853" i="2"/>
  <c r="N853" i="2"/>
  <c r="O853" i="2"/>
  <c r="Q853" i="2"/>
  <c r="R853" i="2"/>
  <c r="S853" i="2"/>
  <c r="T853" i="2"/>
  <c r="U853" i="2"/>
  <c r="W853" i="2"/>
  <c r="X853" i="2"/>
  <c r="Y853" i="2"/>
  <c r="AA853" i="2"/>
  <c r="AB853" i="2"/>
  <c r="AC853" i="2"/>
  <c r="AD853" i="2"/>
  <c r="AE853" i="2"/>
  <c r="AF853" i="2"/>
  <c r="AG853" i="2"/>
  <c r="AH853" i="2"/>
  <c r="AI853" i="2"/>
  <c r="AJ853" i="2"/>
  <c r="AK853" i="2"/>
  <c r="AL853" i="2"/>
  <c r="AM853" i="2"/>
  <c r="AN853" i="2"/>
  <c r="AO853" i="2"/>
  <c r="AP853" i="2"/>
  <c r="AQ853" i="2"/>
  <c r="AR853" i="2"/>
  <c r="AS853" i="2"/>
  <c r="AT853" i="2"/>
  <c r="AU853" i="2"/>
  <c r="AV853" i="2"/>
  <c r="AX853" i="2"/>
  <c r="AY853" i="2"/>
  <c r="AZ853" i="2"/>
  <c r="BA853" i="2"/>
  <c r="BB853" i="2"/>
  <c r="BC853" i="2"/>
  <c r="BD853" i="2"/>
  <c r="BE853" i="2"/>
  <c r="BF853" i="2"/>
  <c r="BG853" i="2"/>
  <c r="BH853" i="2"/>
  <c r="BI853" i="2"/>
  <c r="BJ853" i="2"/>
  <c r="BK853" i="2"/>
  <c r="BL853" i="2"/>
  <c r="BM853" i="2"/>
  <c r="BN853" i="2"/>
  <c r="BO853" i="2"/>
  <c r="BP853" i="2"/>
  <c r="BQ853" i="2"/>
  <c r="BR853" i="2"/>
  <c r="BS853" i="2"/>
  <c r="BT853" i="2"/>
  <c r="BU853" i="2"/>
  <c r="BV853" i="2"/>
  <c r="BW853" i="2"/>
  <c r="BX853" i="2"/>
  <c r="BY853" i="2"/>
  <c r="BZ853" i="2"/>
  <c r="CA853" i="2"/>
  <c r="CB853" i="2"/>
  <c r="CC853" i="2"/>
  <c r="CD853" i="2"/>
  <c r="CE853" i="2"/>
  <c r="CF853" i="2"/>
  <c r="CG853" i="2"/>
  <c r="CH853" i="2"/>
  <c r="CI853" i="2"/>
  <c r="CJ853" i="2"/>
  <c r="CK853" i="2"/>
  <c r="CL853" i="2"/>
  <c r="CM853" i="2"/>
  <c r="CN853" i="2"/>
  <c r="CO853" i="2"/>
  <c r="CP853" i="2"/>
  <c r="A854" i="2"/>
  <c r="B854" i="2"/>
  <c r="C854" i="2"/>
  <c r="D854" i="2"/>
  <c r="E854" i="2"/>
  <c r="F854" i="2"/>
  <c r="G854" i="2"/>
  <c r="H854" i="2"/>
  <c r="I854" i="2"/>
  <c r="J854" i="2"/>
  <c r="K854" i="2"/>
  <c r="L854" i="2"/>
  <c r="M854" i="2"/>
  <c r="N854" i="2"/>
  <c r="O854" i="2"/>
  <c r="Q854" i="2"/>
  <c r="R854" i="2"/>
  <c r="S854" i="2"/>
  <c r="T854" i="2"/>
  <c r="U854" i="2"/>
  <c r="W854" i="2"/>
  <c r="X854" i="2"/>
  <c r="Y854" i="2"/>
  <c r="AA854" i="2"/>
  <c r="AB854" i="2"/>
  <c r="AC854" i="2"/>
  <c r="AD854" i="2"/>
  <c r="AE854" i="2"/>
  <c r="AF854" i="2"/>
  <c r="AG854" i="2"/>
  <c r="AH854" i="2"/>
  <c r="AI854" i="2"/>
  <c r="AJ854" i="2"/>
  <c r="AK854" i="2"/>
  <c r="AL854" i="2"/>
  <c r="AM854" i="2"/>
  <c r="AN854" i="2"/>
  <c r="AO854" i="2"/>
  <c r="AP854" i="2"/>
  <c r="AQ854" i="2"/>
  <c r="AR854" i="2"/>
  <c r="AS854" i="2"/>
  <c r="AT854" i="2"/>
  <c r="AU854" i="2"/>
  <c r="AV854" i="2"/>
  <c r="AX854" i="2"/>
  <c r="AY854" i="2"/>
  <c r="AZ854" i="2"/>
  <c r="BA854" i="2"/>
  <c r="BB854" i="2"/>
  <c r="BC854" i="2"/>
  <c r="BD854" i="2"/>
  <c r="BE854" i="2"/>
  <c r="BF854" i="2"/>
  <c r="BG854" i="2"/>
  <c r="BH854" i="2"/>
  <c r="BI854" i="2"/>
  <c r="BJ854" i="2"/>
  <c r="BK854" i="2"/>
  <c r="BL854" i="2"/>
  <c r="BM854" i="2"/>
  <c r="BN854" i="2"/>
  <c r="BO854" i="2"/>
  <c r="BP854" i="2"/>
  <c r="BQ854" i="2"/>
  <c r="BR854" i="2"/>
  <c r="BS854" i="2"/>
  <c r="BT854" i="2"/>
  <c r="BU854" i="2"/>
  <c r="BV854" i="2"/>
  <c r="BW854" i="2"/>
  <c r="BX854" i="2"/>
  <c r="BY854" i="2"/>
  <c r="BZ854" i="2"/>
  <c r="CA854" i="2"/>
  <c r="CB854" i="2"/>
  <c r="CC854" i="2"/>
  <c r="CD854" i="2"/>
  <c r="CE854" i="2"/>
  <c r="CF854" i="2"/>
  <c r="CG854" i="2"/>
  <c r="CH854" i="2"/>
  <c r="CI854" i="2"/>
  <c r="CJ854" i="2"/>
  <c r="CK854" i="2"/>
  <c r="CL854" i="2"/>
  <c r="CM854" i="2"/>
  <c r="CN854" i="2"/>
  <c r="CO854" i="2"/>
  <c r="CP854" i="2"/>
  <c r="A855" i="2"/>
  <c r="B855" i="2"/>
  <c r="C855" i="2"/>
  <c r="D855" i="2"/>
  <c r="E855" i="2"/>
  <c r="F855" i="2"/>
  <c r="G855" i="2"/>
  <c r="H855" i="2"/>
  <c r="I855" i="2"/>
  <c r="J855" i="2"/>
  <c r="K855" i="2"/>
  <c r="L855" i="2"/>
  <c r="M855" i="2"/>
  <c r="N855" i="2"/>
  <c r="O855" i="2"/>
  <c r="Q855" i="2"/>
  <c r="R855" i="2"/>
  <c r="S855" i="2"/>
  <c r="T855" i="2"/>
  <c r="U855" i="2"/>
  <c r="W855" i="2"/>
  <c r="X855" i="2"/>
  <c r="Y855" i="2"/>
  <c r="AA855" i="2"/>
  <c r="AB855" i="2"/>
  <c r="AC855" i="2"/>
  <c r="AD855" i="2"/>
  <c r="AE855" i="2"/>
  <c r="AF855" i="2"/>
  <c r="AG855" i="2"/>
  <c r="AH855" i="2"/>
  <c r="AI855" i="2"/>
  <c r="AJ855" i="2"/>
  <c r="AK855" i="2"/>
  <c r="AL855" i="2"/>
  <c r="AM855" i="2"/>
  <c r="AN855" i="2"/>
  <c r="AO855" i="2"/>
  <c r="AP855" i="2"/>
  <c r="AQ855" i="2"/>
  <c r="AR855" i="2"/>
  <c r="AS855" i="2"/>
  <c r="AT855" i="2"/>
  <c r="AU855" i="2"/>
  <c r="AV855" i="2"/>
  <c r="AX855" i="2"/>
  <c r="AY855" i="2"/>
  <c r="AZ855" i="2"/>
  <c r="BA855" i="2"/>
  <c r="BB855" i="2"/>
  <c r="BC855" i="2"/>
  <c r="BD855" i="2"/>
  <c r="BE855" i="2"/>
  <c r="BF855" i="2"/>
  <c r="BG855" i="2"/>
  <c r="BH855" i="2"/>
  <c r="BI855" i="2"/>
  <c r="BJ855" i="2"/>
  <c r="BK855" i="2"/>
  <c r="BL855" i="2"/>
  <c r="BM855" i="2"/>
  <c r="BN855" i="2"/>
  <c r="BO855" i="2"/>
  <c r="BP855" i="2"/>
  <c r="BQ855" i="2"/>
  <c r="BR855" i="2"/>
  <c r="BS855" i="2"/>
  <c r="BT855" i="2"/>
  <c r="BU855" i="2"/>
  <c r="BV855" i="2"/>
  <c r="BW855" i="2"/>
  <c r="BX855" i="2"/>
  <c r="BY855" i="2"/>
  <c r="BZ855" i="2"/>
  <c r="CA855" i="2"/>
  <c r="CB855" i="2"/>
  <c r="CC855" i="2"/>
  <c r="CD855" i="2"/>
  <c r="CE855" i="2"/>
  <c r="CF855" i="2"/>
  <c r="CG855" i="2"/>
  <c r="CH855" i="2"/>
  <c r="CI855" i="2"/>
  <c r="CJ855" i="2"/>
  <c r="CK855" i="2"/>
  <c r="CL855" i="2"/>
  <c r="CM855" i="2"/>
  <c r="CN855" i="2"/>
  <c r="CO855" i="2"/>
  <c r="CP855" i="2"/>
  <c r="A856" i="2"/>
  <c r="B856" i="2"/>
  <c r="C856" i="2"/>
  <c r="D856" i="2"/>
  <c r="E856" i="2"/>
  <c r="F856" i="2"/>
  <c r="G856" i="2"/>
  <c r="H856" i="2"/>
  <c r="I856" i="2"/>
  <c r="J856" i="2"/>
  <c r="K856" i="2"/>
  <c r="L856" i="2"/>
  <c r="M856" i="2"/>
  <c r="N856" i="2"/>
  <c r="O856" i="2"/>
  <c r="Q856" i="2"/>
  <c r="R856" i="2"/>
  <c r="S856" i="2"/>
  <c r="T856" i="2"/>
  <c r="U856" i="2"/>
  <c r="W856" i="2"/>
  <c r="X856" i="2"/>
  <c r="Y856" i="2"/>
  <c r="AA856" i="2"/>
  <c r="AB856" i="2"/>
  <c r="AC856" i="2"/>
  <c r="AD856" i="2"/>
  <c r="AE856" i="2"/>
  <c r="AF856" i="2"/>
  <c r="AG856" i="2"/>
  <c r="AH856" i="2"/>
  <c r="AI856" i="2"/>
  <c r="AJ856" i="2"/>
  <c r="AK856" i="2"/>
  <c r="AL856" i="2"/>
  <c r="AM856" i="2"/>
  <c r="AN856" i="2"/>
  <c r="AO856" i="2"/>
  <c r="AP856" i="2"/>
  <c r="AQ856" i="2"/>
  <c r="AR856" i="2"/>
  <c r="AS856" i="2"/>
  <c r="AT856" i="2"/>
  <c r="AU856" i="2"/>
  <c r="AV856" i="2"/>
  <c r="AX856" i="2"/>
  <c r="AY856" i="2"/>
  <c r="AZ856" i="2"/>
  <c r="BA856" i="2"/>
  <c r="BB856" i="2"/>
  <c r="BC856" i="2"/>
  <c r="BD856" i="2"/>
  <c r="BE856" i="2"/>
  <c r="BF856" i="2"/>
  <c r="BG856" i="2"/>
  <c r="BH856" i="2"/>
  <c r="BI856" i="2"/>
  <c r="BJ856" i="2"/>
  <c r="BK856" i="2"/>
  <c r="BL856" i="2"/>
  <c r="BM856" i="2"/>
  <c r="BN856" i="2"/>
  <c r="BO856" i="2"/>
  <c r="BP856" i="2"/>
  <c r="BQ856" i="2"/>
  <c r="BR856" i="2"/>
  <c r="BS856" i="2"/>
  <c r="BT856" i="2"/>
  <c r="BU856" i="2"/>
  <c r="BV856" i="2"/>
  <c r="BW856" i="2"/>
  <c r="BX856" i="2"/>
  <c r="BY856" i="2"/>
  <c r="BZ856" i="2"/>
  <c r="CA856" i="2"/>
  <c r="CB856" i="2"/>
  <c r="CC856" i="2"/>
  <c r="CD856" i="2"/>
  <c r="CE856" i="2"/>
  <c r="CF856" i="2"/>
  <c r="CG856" i="2"/>
  <c r="CH856" i="2"/>
  <c r="CI856" i="2"/>
  <c r="CJ856" i="2"/>
  <c r="CK856" i="2"/>
  <c r="CL856" i="2"/>
  <c r="CM856" i="2"/>
  <c r="CN856" i="2"/>
  <c r="CO856" i="2"/>
  <c r="CP856" i="2"/>
  <c r="A857" i="2"/>
  <c r="B857" i="2"/>
  <c r="C857" i="2"/>
  <c r="D857" i="2"/>
  <c r="E857" i="2"/>
  <c r="F857" i="2"/>
  <c r="G857" i="2"/>
  <c r="H857" i="2"/>
  <c r="I857" i="2"/>
  <c r="J857" i="2"/>
  <c r="K857" i="2"/>
  <c r="L857" i="2"/>
  <c r="M857" i="2"/>
  <c r="N857" i="2"/>
  <c r="O857" i="2"/>
  <c r="Q857" i="2"/>
  <c r="R857" i="2"/>
  <c r="S857" i="2"/>
  <c r="T857" i="2"/>
  <c r="U857" i="2"/>
  <c r="W857" i="2"/>
  <c r="X857" i="2"/>
  <c r="Y857" i="2"/>
  <c r="AA857" i="2"/>
  <c r="AB857" i="2"/>
  <c r="AC857" i="2"/>
  <c r="AD857" i="2"/>
  <c r="AE857" i="2"/>
  <c r="AF857" i="2"/>
  <c r="AG857" i="2"/>
  <c r="AH857" i="2"/>
  <c r="AI857" i="2"/>
  <c r="AJ857" i="2"/>
  <c r="AK857" i="2"/>
  <c r="AL857" i="2"/>
  <c r="AM857" i="2"/>
  <c r="AN857" i="2"/>
  <c r="AO857" i="2"/>
  <c r="AP857" i="2"/>
  <c r="AQ857" i="2"/>
  <c r="AR857" i="2"/>
  <c r="AS857" i="2"/>
  <c r="AT857" i="2"/>
  <c r="AU857" i="2"/>
  <c r="AV857" i="2"/>
  <c r="AX857" i="2"/>
  <c r="AY857" i="2"/>
  <c r="AZ857" i="2"/>
  <c r="BA857" i="2"/>
  <c r="BB857" i="2"/>
  <c r="BC857" i="2"/>
  <c r="BD857" i="2"/>
  <c r="BE857" i="2"/>
  <c r="BF857" i="2"/>
  <c r="BG857" i="2"/>
  <c r="BH857" i="2"/>
  <c r="BI857" i="2"/>
  <c r="BJ857" i="2"/>
  <c r="BK857" i="2"/>
  <c r="BL857" i="2"/>
  <c r="BM857" i="2"/>
  <c r="BN857" i="2"/>
  <c r="BO857" i="2"/>
  <c r="BP857" i="2"/>
  <c r="BQ857" i="2"/>
  <c r="BR857" i="2"/>
  <c r="BS857" i="2"/>
  <c r="BT857" i="2"/>
  <c r="BU857" i="2"/>
  <c r="BV857" i="2"/>
  <c r="BW857" i="2"/>
  <c r="BX857" i="2"/>
  <c r="BY857" i="2"/>
  <c r="BZ857" i="2"/>
  <c r="CA857" i="2"/>
  <c r="CB857" i="2"/>
  <c r="CC857" i="2"/>
  <c r="CD857" i="2"/>
  <c r="CE857" i="2"/>
  <c r="CF857" i="2"/>
  <c r="CG857" i="2"/>
  <c r="CH857" i="2"/>
  <c r="CI857" i="2"/>
  <c r="CJ857" i="2"/>
  <c r="CK857" i="2"/>
  <c r="CL857" i="2"/>
  <c r="CM857" i="2"/>
  <c r="CN857" i="2"/>
  <c r="CO857" i="2"/>
  <c r="CP857" i="2"/>
  <c r="A858" i="2"/>
  <c r="B858" i="2"/>
  <c r="C858" i="2"/>
  <c r="D858" i="2"/>
  <c r="E858" i="2"/>
  <c r="F858" i="2"/>
  <c r="G858" i="2"/>
  <c r="H858" i="2"/>
  <c r="I858" i="2"/>
  <c r="J858" i="2"/>
  <c r="K858" i="2"/>
  <c r="L858" i="2"/>
  <c r="M858" i="2"/>
  <c r="N858" i="2"/>
  <c r="O858" i="2"/>
  <c r="Q858" i="2"/>
  <c r="R858" i="2"/>
  <c r="S858" i="2"/>
  <c r="T858" i="2"/>
  <c r="U858" i="2"/>
  <c r="W858" i="2"/>
  <c r="X858" i="2"/>
  <c r="Y858" i="2"/>
  <c r="AA858" i="2"/>
  <c r="AB858" i="2"/>
  <c r="AC858" i="2"/>
  <c r="AD858" i="2"/>
  <c r="AE858" i="2"/>
  <c r="AF858" i="2"/>
  <c r="AG858" i="2"/>
  <c r="AH858" i="2"/>
  <c r="AI858" i="2"/>
  <c r="AJ858" i="2"/>
  <c r="AK858" i="2"/>
  <c r="AL858" i="2"/>
  <c r="AM858" i="2"/>
  <c r="AN858" i="2"/>
  <c r="AO858" i="2"/>
  <c r="AP858" i="2"/>
  <c r="AQ858" i="2"/>
  <c r="AR858" i="2"/>
  <c r="AS858" i="2"/>
  <c r="AT858" i="2"/>
  <c r="AU858" i="2"/>
  <c r="AV858" i="2"/>
  <c r="AX858" i="2"/>
  <c r="AY858" i="2"/>
  <c r="AZ858" i="2"/>
  <c r="BA858" i="2"/>
  <c r="BB858" i="2"/>
  <c r="BC858" i="2"/>
  <c r="BD858" i="2"/>
  <c r="BE858" i="2"/>
  <c r="BF858" i="2"/>
  <c r="BG858" i="2"/>
  <c r="BH858" i="2"/>
  <c r="BI858" i="2"/>
  <c r="BJ858" i="2"/>
  <c r="BK858" i="2"/>
  <c r="BL858" i="2"/>
  <c r="BM858" i="2"/>
  <c r="BN858" i="2"/>
  <c r="BO858" i="2"/>
  <c r="BP858" i="2"/>
  <c r="BQ858" i="2"/>
  <c r="BR858" i="2"/>
  <c r="BS858" i="2"/>
  <c r="BT858" i="2"/>
  <c r="BU858" i="2"/>
  <c r="BV858" i="2"/>
  <c r="BW858" i="2"/>
  <c r="BX858" i="2"/>
  <c r="BY858" i="2"/>
  <c r="BZ858" i="2"/>
  <c r="CA858" i="2"/>
  <c r="CB858" i="2"/>
  <c r="CC858" i="2"/>
  <c r="CD858" i="2"/>
  <c r="CE858" i="2"/>
  <c r="CF858" i="2"/>
  <c r="CG858" i="2"/>
  <c r="CH858" i="2"/>
  <c r="CI858" i="2"/>
  <c r="CJ858" i="2"/>
  <c r="CK858" i="2"/>
  <c r="CL858" i="2"/>
  <c r="CM858" i="2"/>
  <c r="CN858" i="2"/>
  <c r="CO858" i="2"/>
  <c r="CP858" i="2"/>
  <c r="A859" i="2"/>
  <c r="B859" i="2"/>
  <c r="C859" i="2"/>
  <c r="D859" i="2"/>
  <c r="E859" i="2"/>
  <c r="F859" i="2"/>
  <c r="G859" i="2"/>
  <c r="H859" i="2"/>
  <c r="I859" i="2"/>
  <c r="J859" i="2"/>
  <c r="K859" i="2"/>
  <c r="L859" i="2"/>
  <c r="M859" i="2"/>
  <c r="N859" i="2"/>
  <c r="O859" i="2"/>
  <c r="Q859" i="2"/>
  <c r="R859" i="2"/>
  <c r="S859" i="2"/>
  <c r="T859" i="2"/>
  <c r="U859" i="2"/>
  <c r="W859" i="2"/>
  <c r="X859" i="2"/>
  <c r="Y859" i="2"/>
  <c r="AA859" i="2"/>
  <c r="AB859" i="2"/>
  <c r="AC859" i="2"/>
  <c r="AD859" i="2"/>
  <c r="AE859" i="2"/>
  <c r="AF859" i="2"/>
  <c r="AG859" i="2"/>
  <c r="AH859" i="2"/>
  <c r="AI859" i="2"/>
  <c r="AJ859" i="2"/>
  <c r="AK859" i="2"/>
  <c r="AL859" i="2"/>
  <c r="AM859" i="2"/>
  <c r="AN859" i="2"/>
  <c r="AO859" i="2"/>
  <c r="AP859" i="2"/>
  <c r="AQ859" i="2"/>
  <c r="AR859" i="2"/>
  <c r="AS859" i="2"/>
  <c r="AT859" i="2"/>
  <c r="AU859" i="2"/>
  <c r="AV859" i="2"/>
  <c r="AX859" i="2"/>
  <c r="AY859" i="2"/>
  <c r="AZ859" i="2"/>
  <c r="BA859" i="2"/>
  <c r="BB859" i="2"/>
  <c r="BC859" i="2"/>
  <c r="BD859" i="2"/>
  <c r="BE859" i="2"/>
  <c r="BF859" i="2"/>
  <c r="BG859" i="2"/>
  <c r="BH859" i="2"/>
  <c r="BI859" i="2"/>
  <c r="BJ859" i="2"/>
  <c r="BK859" i="2"/>
  <c r="BL859" i="2"/>
  <c r="BM859" i="2"/>
  <c r="BN859" i="2"/>
  <c r="BO859" i="2"/>
  <c r="BP859" i="2"/>
  <c r="BQ859" i="2"/>
  <c r="BR859" i="2"/>
  <c r="BS859" i="2"/>
  <c r="BT859" i="2"/>
  <c r="BU859" i="2"/>
  <c r="BV859" i="2"/>
  <c r="BW859" i="2"/>
  <c r="BX859" i="2"/>
  <c r="BY859" i="2"/>
  <c r="BZ859" i="2"/>
  <c r="CA859" i="2"/>
  <c r="CB859" i="2"/>
  <c r="CC859" i="2"/>
  <c r="CD859" i="2"/>
  <c r="CE859" i="2"/>
  <c r="CF859" i="2"/>
  <c r="CG859" i="2"/>
  <c r="CH859" i="2"/>
  <c r="CI859" i="2"/>
  <c r="CJ859" i="2"/>
  <c r="CK859" i="2"/>
  <c r="CL859" i="2"/>
  <c r="CM859" i="2"/>
  <c r="CN859" i="2"/>
  <c r="CO859" i="2"/>
  <c r="CP859" i="2"/>
  <c r="A860" i="2"/>
  <c r="B860" i="2"/>
  <c r="C860" i="2"/>
  <c r="D860" i="2"/>
  <c r="E860" i="2"/>
  <c r="F860" i="2"/>
  <c r="G860" i="2"/>
  <c r="H860" i="2"/>
  <c r="I860" i="2"/>
  <c r="J860" i="2"/>
  <c r="K860" i="2"/>
  <c r="L860" i="2"/>
  <c r="M860" i="2"/>
  <c r="N860" i="2"/>
  <c r="O860" i="2"/>
  <c r="Q860" i="2"/>
  <c r="R860" i="2"/>
  <c r="S860" i="2"/>
  <c r="T860" i="2"/>
  <c r="U860" i="2"/>
  <c r="W860" i="2"/>
  <c r="X860" i="2"/>
  <c r="Y860" i="2"/>
  <c r="AA860" i="2"/>
  <c r="AB860" i="2"/>
  <c r="AC860" i="2"/>
  <c r="AD860" i="2"/>
  <c r="AE860" i="2"/>
  <c r="AF860" i="2"/>
  <c r="AG860" i="2"/>
  <c r="AH860" i="2"/>
  <c r="AI860" i="2"/>
  <c r="AJ860" i="2"/>
  <c r="AK860" i="2"/>
  <c r="AL860" i="2"/>
  <c r="AM860" i="2"/>
  <c r="AN860" i="2"/>
  <c r="AO860" i="2"/>
  <c r="AP860" i="2"/>
  <c r="AQ860" i="2"/>
  <c r="AR860" i="2"/>
  <c r="AS860" i="2"/>
  <c r="AT860" i="2"/>
  <c r="AU860" i="2"/>
  <c r="AV860" i="2"/>
  <c r="AX860" i="2"/>
  <c r="AY860" i="2"/>
  <c r="AZ860" i="2"/>
  <c r="BA860" i="2"/>
  <c r="BB860" i="2"/>
  <c r="BC860" i="2"/>
  <c r="BD860" i="2"/>
  <c r="BE860" i="2"/>
  <c r="BF860" i="2"/>
  <c r="BG860" i="2"/>
  <c r="BH860" i="2"/>
  <c r="BI860" i="2"/>
  <c r="BJ860" i="2"/>
  <c r="BK860" i="2"/>
  <c r="BL860" i="2"/>
  <c r="BM860" i="2"/>
  <c r="BN860" i="2"/>
  <c r="BO860" i="2"/>
  <c r="BP860" i="2"/>
  <c r="BQ860" i="2"/>
  <c r="BR860" i="2"/>
  <c r="BS860" i="2"/>
  <c r="BT860" i="2"/>
  <c r="BU860" i="2"/>
  <c r="BV860" i="2"/>
  <c r="BW860" i="2"/>
  <c r="BX860" i="2"/>
  <c r="BY860" i="2"/>
  <c r="BZ860" i="2"/>
  <c r="CA860" i="2"/>
  <c r="CB860" i="2"/>
  <c r="CC860" i="2"/>
  <c r="CD860" i="2"/>
  <c r="CE860" i="2"/>
  <c r="CF860" i="2"/>
  <c r="CG860" i="2"/>
  <c r="CH860" i="2"/>
  <c r="CI860" i="2"/>
  <c r="CJ860" i="2"/>
  <c r="CK860" i="2"/>
  <c r="CL860" i="2"/>
  <c r="CM860" i="2"/>
  <c r="CN860" i="2"/>
  <c r="CO860" i="2"/>
  <c r="CP860" i="2"/>
  <c r="A861" i="2"/>
  <c r="B861" i="2"/>
  <c r="C861" i="2"/>
  <c r="D861" i="2"/>
  <c r="E861" i="2"/>
  <c r="F861" i="2"/>
  <c r="G861" i="2"/>
  <c r="H861" i="2"/>
  <c r="I861" i="2"/>
  <c r="J861" i="2"/>
  <c r="K861" i="2"/>
  <c r="L861" i="2"/>
  <c r="M861" i="2"/>
  <c r="N861" i="2"/>
  <c r="O861" i="2"/>
  <c r="Q861" i="2"/>
  <c r="R861" i="2"/>
  <c r="S861" i="2"/>
  <c r="T861" i="2"/>
  <c r="U861" i="2"/>
  <c r="W861" i="2"/>
  <c r="X861" i="2"/>
  <c r="Y861" i="2"/>
  <c r="AA861" i="2"/>
  <c r="AB861" i="2"/>
  <c r="AC861" i="2"/>
  <c r="AD861" i="2"/>
  <c r="AE861" i="2"/>
  <c r="AF861" i="2"/>
  <c r="AG861" i="2"/>
  <c r="AH861" i="2"/>
  <c r="AI861" i="2"/>
  <c r="AJ861" i="2"/>
  <c r="AK861" i="2"/>
  <c r="AL861" i="2"/>
  <c r="AM861" i="2"/>
  <c r="AN861" i="2"/>
  <c r="AO861" i="2"/>
  <c r="AP861" i="2"/>
  <c r="AQ861" i="2"/>
  <c r="AR861" i="2"/>
  <c r="AS861" i="2"/>
  <c r="AT861" i="2"/>
  <c r="AU861" i="2"/>
  <c r="AV861" i="2"/>
  <c r="AX861" i="2"/>
  <c r="AY861" i="2"/>
  <c r="AZ861" i="2"/>
  <c r="BA861" i="2"/>
  <c r="BB861" i="2"/>
  <c r="BC861" i="2"/>
  <c r="BD861" i="2"/>
  <c r="BE861" i="2"/>
  <c r="BF861" i="2"/>
  <c r="BG861" i="2"/>
  <c r="BH861" i="2"/>
  <c r="BI861" i="2"/>
  <c r="BJ861" i="2"/>
  <c r="BK861" i="2"/>
  <c r="BL861" i="2"/>
  <c r="BM861" i="2"/>
  <c r="BN861" i="2"/>
  <c r="BO861" i="2"/>
  <c r="BP861" i="2"/>
  <c r="BQ861" i="2"/>
  <c r="BR861" i="2"/>
  <c r="BS861" i="2"/>
  <c r="BT861" i="2"/>
  <c r="BU861" i="2"/>
  <c r="BV861" i="2"/>
  <c r="BW861" i="2"/>
  <c r="BX861" i="2"/>
  <c r="BY861" i="2"/>
  <c r="BZ861" i="2"/>
  <c r="CA861" i="2"/>
  <c r="CB861" i="2"/>
  <c r="CC861" i="2"/>
  <c r="CD861" i="2"/>
  <c r="CE861" i="2"/>
  <c r="CF861" i="2"/>
  <c r="CG861" i="2"/>
  <c r="CH861" i="2"/>
  <c r="CI861" i="2"/>
  <c r="CJ861" i="2"/>
  <c r="CK861" i="2"/>
  <c r="CL861" i="2"/>
  <c r="CM861" i="2"/>
  <c r="CN861" i="2"/>
  <c r="CO861" i="2"/>
  <c r="CP861" i="2"/>
  <c r="A862" i="2"/>
  <c r="B862" i="2"/>
  <c r="C862" i="2"/>
  <c r="D862" i="2"/>
  <c r="E862" i="2"/>
  <c r="F862" i="2"/>
  <c r="G862" i="2"/>
  <c r="H862" i="2"/>
  <c r="I862" i="2"/>
  <c r="J862" i="2"/>
  <c r="K862" i="2"/>
  <c r="L862" i="2"/>
  <c r="M862" i="2"/>
  <c r="N862" i="2"/>
  <c r="O862" i="2"/>
  <c r="Q862" i="2"/>
  <c r="R862" i="2"/>
  <c r="S862" i="2"/>
  <c r="T862" i="2"/>
  <c r="U862" i="2"/>
  <c r="W862" i="2"/>
  <c r="X862" i="2"/>
  <c r="Y862" i="2"/>
  <c r="AA862" i="2"/>
  <c r="AB862" i="2"/>
  <c r="AC862" i="2"/>
  <c r="AD862" i="2"/>
  <c r="AE862" i="2"/>
  <c r="AF862" i="2"/>
  <c r="AG862" i="2"/>
  <c r="AH862" i="2"/>
  <c r="AI862" i="2"/>
  <c r="AJ862" i="2"/>
  <c r="AK862" i="2"/>
  <c r="AL862" i="2"/>
  <c r="AM862" i="2"/>
  <c r="AN862" i="2"/>
  <c r="AO862" i="2"/>
  <c r="AP862" i="2"/>
  <c r="AQ862" i="2"/>
  <c r="AR862" i="2"/>
  <c r="AS862" i="2"/>
  <c r="AT862" i="2"/>
  <c r="AU862" i="2"/>
  <c r="AV862" i="2"/>
  <c r="AX862" i="2"/>
  <c r="AY862" i="2"/>
  <c r="AZ862" i="2"/>
  <c r="BA862" i="2"/>
  <c r="BB862" i="2"/>
  <c r="BC862" i="2"/>
  <c r="BD862" i="2"/>
  <c r="BE862" i="2"/>
  <c r="BF862" i="2"/>
  <c r="BG862" i="2"/>
  <c r="BH862" i="2"/>
  <c r="BI862" i="2"/>
  <c r="BJ862" i="2"/>
  <c r="BK862" i="2"/>
  <c r="BL862" i="2"/>
  <c r="BM862" i="2"/>
  <c r="BN862" i="2"/>
  <c r="BO862" i="2"/>
  <c r="BP862" i="2"/>
  <c r="BQ862" i="2"/>
  <c r="BR862" i="2"/>
  <c r="BS862" i="2"/>
  <c r="BT862" i="2"/>
  <c r="BU862" i="2"/>
  <c r="BV862" i="2"/>
  <c r="BW862" i="2"/>
  <c r="BX862" i="2"/>
  <c r="BY862" i="2"/>
  <c r="BZ862" i="2"/>
  <c r="CA862" i="2"/>
  <c r="CB862" i="2"/>
  <c r="CC862" i="2"/>
  <c r="CD862" i="2"/>
  <c r="CE862" i="2"/>
  <c r="CF862" i="2"/>
  <c r="CG862" i="2"/>
  <c r="CH862" i="2"/>
  <c r="CI862" i="2"/>
  <c r="CJ862" i="2"/>
  <c r="CK862" i="2"/>
  <c r="CL862" i="2"/>
  <c r="CM862" i="2"/>
  <c r="CN862" i="2"/>
  <c r="CO862" i="2"/>
  <c r="CP862" i="2"/>
  <c r="A863" i="2"/>
  <c r="B863" i="2"/>
  <c r="C863" i="2"/>
  <c r="D863" i="2"/>
  <c r="E863" i="2"/>
  <c r="F863" i="2"/>
  <c r="G863" i="2"/>
  <c r="H863" i="2"/>
  <c r="I863" i="2"/>
  <c r="J863" i="2"/>
  <c r="K863" i="2"/>
  <c r="L863" i="2"/>
  <c r="M863" i="2"/>
  <c r="N863" i="2"/>
  <c r="O863" i="2"/>
  <c r="Q863" i="2"/>
  <c r="R863" i="2"/>
  <c r="S863" i="2"/>
  <c r="T863" i="2"/>
  <c r="U863" i="2"/>
  <c r="W863" i="2"/>
  <c r="X863" i="2"/>
  <c r="Y863" i="2"/>
  <c r="AA863" i="2"/>
  <c r="AB863" i="2"/>
  <c r="AC863" i="2"/>
  <c r="AD863" i="2"/>
  <c r="AE863" i="2"/>
  <c r="AF863" i="2"/>
  <c r="AG863" i="2"/>
  <c r="AH863" i="2"/>
  <c r="AI863" i="2"/>
  <c r="AJ863" i="2"/>
  <c r="AK863" i="2"/>
  <c r="AL863" i="2"/>
  <c r="AM863" i="2"/>
  <c r="AN863" i="2"/>
  <c r="AO863" i="2"/>
  <c r="AP863" i="2"/>
  <c r="AQ863" i="2"/>
  <c r="AR863" i="2"/>
  <c r="AS863" i="2"/>
  <c r="AT863" i="2"/>
  <c r="AU863" i="2"/>
  <c r="AV863" i="2"/>
  <c r="AX863" i="2"/>
  <c r="AY863" i="2"/>
  <c r="AZ863" i="2"/>
  <c r="BA863" i="2"/>
  <c r="BB863" i="2"/>
  <c r="BC863" i="2"/>
  <c r="BD863" i="2"/>
  <c r="BE863" i="2"/>
  <c r="BF863" i="2"/>
  <c r="BG863" i="2"/>
  <c r="BH863" i="2"/>
  <c r="BI863" i="2"/>
  <c r="BJ863" i="2"/>
  <c r="BK863" i="2"/>
  <c r="BL863" i="2"/>
  <c r="BM863" i="2"/>
  <c r="BN863" i="2"/>
  <c r="BO863" i="2"/>
  <c r="BP863" i="2"/>
  <c r="BQ863" i="2"/>
  <c r="BR863" i="2"/>
  <c r="BS863" i="2"/>
  <c r="BT863" i="2"/>
  <c r="BU863" i="2"/>
  <c r="BV863" i="2"/>
  <c r="BW863" i="2"/>
  <c r="BX863" i="2"/>
  <c r="BY863" i="2"/>
  <c r="BZ863" i="2"/>
  <c r="CA863" i="2"/>
  <c r="CB863" i="2"/>
  <c r="CC863" i="2"/>
  <c r="CD863" i="2"/>
  <c r="CE863" i="2"/>
  <c r="CF863" i="2"/>
  <c r="CG863" i="2"/>
  <c r="CH863" i="2"/>
  <c r="CI863" i="2"/>
  <c r="CJ863" i="2"/>
  <c r="CK863" i="2"/>
  <c r="CL863" i="2"/>
  <c r="CM863" i="2"/>
  <c r="CN863" i="2"/>
  <c r="CO863" i="2"/>
  <c r="CP863" i="2"/>
  <c r="A864" i="2"/>
  <c r="B864" i="2"/>
  <c r="C864" i="2"/>
  <c r="D864" i="2"/>
  <c r="E864" i="2"/>
  <c r="F864" i="2"/>
  <c r="G864" i="2"/>
  <c r="H864" i="2"/>
  <c r="I864" i="2"/>
  <c r="J864" i="2"/>
  <c r="K864" i="2"/>
  <c r="L864" i="2"/>
  <c r="M864" i="2"/>
  <c r="N864" i="2"/>
  <c r="O864" i="2"/>
  <c r="Q864" i="2"/>
  <c r="R864" i="2"/>
  <c r="S864" i="2"/>
  <c r="T864" i="2"/>
  <c r="U864" i="2"/>
  <c r="W864" i="2"/>
  <c r="X864" i="2"/>
  <c r="Y864" i="2"/>
  <c r="AA864" i="2"/>
  <c r="AB864" i="2"/>
  <c r="AC864" i="2"/>
  <c r="AD864" i="2"/>
  <c r="AE864" i="2"/>
  <c r="AF864" i="2"/>
  <c r="AG864" i="2"/>
  <c r="AH864" i="2"/>
  <c r="AI864" i="2"/>
  <c r="AJ864" i="2"/>
  <c r="AK864" i="2"/>
  <c r="AL864" i="2"/>
  <c r="AM864" i="2"/>
  <c r="AN864" i="2"/>
  <c r="AO864" i="2"/>
  <c r="AP864" i="2"/>
  <c r="AQ864" i="2"/>
  <c r="AR864" i="2"/>
  <c r="AS864" i="2"/>
  <c r="AT864" i="2"/>
  <c r="AU864" i="2"/>
  <c r="AV864" i="2"/>
  <c r="AX864" i="2"/>
  <c r="AY864" i="2"/>
  <c r="AZ864" i="2"/>
  <c r="BA864" i="2"/>
  <c r="BB864" i="2"/>
  <c r="BC864" i="2"/>
  <c r="BD864" i="2"/>
  <c r="BE864" i="2"/>
  <c r="BF864" i="2"/>
  <c r="BG864" i="2"/>
  <c r="BH864" i="2"/>
  <c r="BI864" i="2"/>
  <c r="BJ864" i="2"/>
  <c r="BK864" i="2"/>
  <c r="BL864" i="2"/>
  <c r="BM864" i="2"/>
  <c r="BN864" i="2"/>
  <c r="BO864" i="2"/>
  <c r="BP864" i="2"/>
  <c r="BQ864" i="2"/>
  <c r="BR864" i="2"/>
  <c r="BS864" i="2"/>
  <c r="BT864" i="2"/>
  <c r="BU864" i="2"/>
  <c r="BV864" i="2"/>
  <c r="BW864" i="2"/>
  <c r="BX864" i="2"/>
  <c r="BY864" i="2"/>
  <c r="BZ864" i="2"/>
  <c r="CA864" i="2"/>
  <c r="CB864" i="2"/>
  <c r="CC864" i="2"/>
  <c r="CD864" i="2"/>
  <c r="CE864" i="2"/>
  <c r="CF864" i="2"/>
  <c r="CG864" i="2"/>
  <c r="CH864" i="2"/>
  <c r="CI864" i="2"/>
  <c r="CJ864" i="2"/>
  <c r="CK864" i="2"/>
  <c r="CL864" i="2"/>
  <c r="CM864" i="2"/>
  <c r="CN864" i="2"/>
  <c r="CO864" i="2"/>
  <c r="CP864" i="2"/>
  <c r="A865" i="2"/>
  <c r="B865" i="2"/>
  <c r="C865" i="2"/>
  <c r="D865" i="2"/>
  <c r="E865" i="2"/>
  <c r="F865" i="2"/>
  <c r="G865" i="2"/>
  <c r="H865" i="2"/>
  <c r="I865" i="2"/>
  <c r="J865" i="2"/>
  <c r="K865" i="2"/>
  <c r="L865" i="2"/>
  <c r="M865" i="2"/>
  <c r="N865" i="2"/>
  <c r="O865" i="2"/>
  <c r="Q865" i="2"/>
  <c r="R865" i="2"/>
  <c r="S865" i="2"/>
  <c r="T865" i="2"/>
  <c r="U865" i="2"/>
  <c r="W865" i="2"/>
  <c r="X865" i="2"/>
  <c r="Y865" i="2"/>
  <c r="AA865" i="2"/>
  <c r="AB865" i="2"/>
  <c r="AC865" i="2"/>
  <c r="AD865" i="2"/>
  <c r="AE865" i="2"/>
  <c r="AF865" i="2"/>
  <c r="AG865" i="2"/>
  <c r="AH865" i="2"/>
  <c r="AI865" i="2"/>
  <c r="AJ865" i="2"/>
  <c r="AK865" i="2"/>
  <c r="AL865" i="2"/>
  <c r="AM865" i="2"/>
  <c r="AN865" i="2"/>
  <c r="AO865" i="2"/>
  <c r="AP865" i="2"/>
  <c r="AQ865" i="2"/>
  <c r="AR865" i="2"/>
  <c r="AS865" i="2"/>
  <c r="AT865" i="2"/>
  <c r="AU865" i="2"/>
  <c r="AV865" i="2"/>
  <c r="AX865" i="2"/>
  <c r="AY865" i="2"/>
  <c r="AZ865" i="2"/>
  <c r="BA865" i="2"/>
  <c r="BB865" i="2"/>
  <c r="BC865" i="2"/>
  <c r="BD865" i="2"/>
  <c r="BE865" i="2"/>
  <c r="BF865" i="2"/>
  <c r="BG865" i="2"/>
  <c r="BH865" i="2"/>
  <c r="BI865" i="2"/>
  <c r="BJ865" i="2"/>
  <c r="BK865" i="2"/>
  <c r="BL865" i="2"/>
  <c r="BM865" i="2"/>
  <c r="BN865" i="2"/>
  <c r="BO865" i="2"/>
  <c r="BP865" i="2"/>
  <c r="BQ865" i="2"/>
  <c r="BR865" i="2"/>
  <c r="BS865" i="2"/>
  <c r="BT865" i="2"/>
  <c r="BU865" i="2"/>
  <c r="BV865" i="2"/>
  <c r="BW865" i="2"/>
  <c r="BX865" i="2"/>
  <c r="BY865" i="2"/>
  <c r="BZ865" i="2"/>
  <c r="CA865" i="2"/>
  <c r="CB865" i="2"/>
  <c r="CC865" i="2"/>
  <c r="CD865" i="2"/>
  <c r="CE865" i="2"/>
  <c r="CF865" i="2"/>
  <c r="CG865" i="2"/>
  <c r="CH865" i="2"/>
  <c r="CI865" i="2"/>
  <c r="CJ865" i="2"/>
  <c r="CK865" i="2"/>
  <c r="CL865" i="2"/>
  <c r="CM865" i="2"/>
  <c r="CN865" i="2"/>
  <c r="CO865" i="2"/>
  <c r="CP865" i="2"/>
  <c r="A866" i="2"/>
  <c r="B866" i="2"/>
  <c r="C866" i="2"/>
  <c r="D866" i="2"/>
  <c r="E866" i="2"/>
  <c r="F866" i="2"/>
  <c r="G866" i="2"/>
  <c r="H866" i="2"/>
  <c r="I866" i="2"/>
  <c r="J866" i="2"/>
  <c r="K866" i="2"/>
  <c r="L866" i="2"/>
  <c r="M866" i="2"/>
  <c r="N866" i="2"/>
  <c r="O866" i="2"/>
  <c r="Q866" i="2"/>
  <c r="R866" i="2"/>
  <c r="S866" i="2"/>
  <c r="T866" i="2"/>
  <c r="U866" i="2"/>
  <c r="W866" i="2"/>
  <c r="X866" i="2"/>
  <c r="Y866" i="2"/>
  <c r="AA866" i="2"/>
  <c r="AB866" i="2"/>
  <c r="AC866" i="2"/>
  <c r="AD866" i="2"/>
  <c r="AE866" i="2"/>
  <c r="AF866" i="2"/>
  <c r="AG866" i="2"/>
  <c r="AH866" i="2"/>
  <c r="AI866" i="2"/>
  <c r="AJ866" i="2"/>
  <c r="AK866" i="2"/>
  <c r="AL866" i="2"/>
  <c r="AM866" i="2"/>
  <c r="AN866" i="2"/>
  <c r="AO866" i="2"/>
  <c r="AP866" i="2"/>
  <c r="AQ866" i="2"/>
  <c r="AR866" i="2"/>
  <c r="AS866" i="2"/>
  <c r="AT866" i="2"/>
  <c r="AU866" i="2"/>
  <c r="AV866" i="2"/>
  <c r="AX866" i="2"/>
  <c r="AY866" i="2"/>
  <c r="AZ866" i="2"/>
  <c r="BA866" i="2"/>
  <c r="BB866" i="2"/>
  <c r="BC866" i="2"/>
  <c r="BD866" i="2"/>
  <c r="BE866" i="2"/>
  <c r="BF866" i="2"/>
  <c r="BG866" i="2"/>
  <c r="BH866" i="2"/>
  <c r="BI866" i="2"/>
  <c r="BJ866" i="2"/>
  <c r="BK866" i="2"/>
  <c r="BL866" i="2"/>
  <c r="BM866" i="2"/>
  <c r="BN866" i="2"/>
  <c r="BO866" i="2"/>
  <c r="BP866" i="2"/>
  <c r="BQ866" i="2"/>
  <c r="BR866" i="2"/>
  <c r="BS866" i="2"/>
  <c r="BT866" i="2"/>
  <c r="BU866" i="2"/>
  <c r="BV866" i="2"/>
  <c r="BW866" i="2"/>
  <c r="BX866" i="2"/>
  <c r="BY866" i="2"/>
  <c r="BZ866" i="2"/>
  <c r="CA866" i="2"/>
  <c r="CB866" i="2"/>
  <c r="CC866" i="2"/>
  <c r="CD866" i="2"/>
  <c r="CE866" i="2"/>
  <c r="CF866" i="2"/>
  <c r="CG866" i="2"/>
  <c r="CH866" i="2"/>
  <c r="CI866" i="2"/>
  <c r="CJ866" i="2"/>
  <c r="CK866" i="2"/>
  <c r="CL866" i="2"/>
  <c r="CM866" i="2"/>
  <c r="CN866" i="2"/>
  <c r="CO866" i="2"/>
  <c r="CP866" i="2"/>
  <c r="A867" i="2"/>
  <c r="B867" i="2"/>
  <c r="C867" i="2"/>
  <c r="D867" i="2"/>
  <c r="E867" i="2"/>
  <c r="F867" i="2"/>
  <c r="G867" i="2"/>
  <c r="H867" i="2"/>
  <c r="I867" i="2"/>
  <c r="J867" i="2"/>
  <c r="K867" i="2"/>
  <c r="L867" i="2"/>
  <c r="M867" i="2"/>
  <c r="N867" i="2"/>
  <c r="O867" i="2"/>
  <c r="Q867" i="2"/>
  <c r="R867" i="2"/>
  <c r="S867" i="2"/>
  <c r="T867" i="2"/>
  <c r="U867" i="2"/>
  <c r="W867" i="2"/>
  <c r="X867" i="2"/>
  <c r="Y867" i="2"/>
  <c r="AA867" i="2"/>
  <c r="AB867" i="2"/>
  <c r="AC867" i="2"/>
  <c r="AD867" i="2"/>
  <c r="AE867" i="2"/>
  <c r="AF867" i="2"/>
  <c r="AG867" i="2"/>
  <c r="AH867" i="2"/>
  <c r="AI867" i="2"/>
  <c r="AJ867" i="2"/>
  <c r="AK867" i="2"/>
  <c r="AL867" i="2"/>
  <c r="AM867" i="2"/>
  <c r="AN867" i="2"/>
  <c r="AO867" i="2"/>
  <c r="AP867" i="2"/>
  <c r="AQ867" i="2"/>
  <c r="AR867" i="2"/>
  <c r="AS867" i="2"/>
  <c r="AT867" i="2"/>
  <c r="AU867" i="2"/>
  <c r="AV867" i="2"/>
  <c r="AX867" i="2"/>
  <c r="AY867" i="2"/>
  <c r="AZ867" i="2"/>
  <c r="BA867" i="2"/>
  <c r="BB867" i="2"/>
  <c r="BC867" i="2"/>
  <c r="BD867" i="2"/>
  <c r="BE867" i="2"/>
  <c r="BF867" i="2"/>
  <c r="BG867" i="2"/>
  <c r="BH867" i="2"/>
  <c r="BI867" i="2"/>
  <c r="BJ867" i="2"/>
  <c r="BK867" i="2"/>
  <c r="BL867" i="2"/>
  <c r="BM867" i="2"/>
  <c r="BN867" i="2"/>
  <c r="BO867" i="2"/>
  <c r="BP867" i="2"/>
  <c r="BQ867" i="2"/>
  <c r="BR867" i="2"/>
  <c r="BS867" i="2"/>
  <c r="BT867" i="2"/>
  <c r="BU867" i="2"/>
  <c r="BV867" i="2"/>
  <c r="BW867" i="2"/>
  <c r="BX867" i="2"/>
  <c r="BY867" i="2"/>
  <c r="BZ867" i="2"/>
  <c r="CA867" i="2"/>
  <c r="CB867" i="2"/>
  <c r="CC867" i="2"/>
  <c r="CD867" i="2"/>
  <c r="CE867" i="2"/>
  <c r="CF867" i="2"/>
  <c r="CG867" i="2"/>
  <c r="CH867" i="2"/>
  <c r="CI867" i="2"/>
  <c r="CJ867" i="2"/>
  <c r="CK867" i="2"/>
  <c r="CL867" i="2"/>
  <c r="CM867" i="2"/>
  <c r="CN867" i="2"/>
  <c r="CO867" i="2"/>
  <c r="CP867" i="2"/>
  <c r="A868" i="2"/>
  <c r="B868" i="2"/>
  <c r="C868" i="2"/>
  <c r="D868" i="2"/>
  <c r="E868" i="2"/>
  <c r="F868" i="2"/>
  <c r="G868" i="2"/>
  <c r="H868" i="2"/>
  <c r="I868" i="2"/>
  <c r="J868" i="2"/>
  <c r="K868" i="2"/>
  <c r="L868" i="2"/>
  <c r="M868" i="2"/>
  <c r="N868" i="2"/>
  <c r="O868" i="2"/>
  <c r="Q868" i="2"/>
  <c r="R868" i="2"/>
  <c r="S868" i="2"/>
  <c r="T868" i="2"/>
  <c r="U868" i="2"/>
  <c r="W868" i="2"/>
  <c r="X868" i="2"/>
  <c r="Y868" i="2"/>
  <c r="AA868" i="2"/>
  <c r="AB868" i="2"/>
  <c r="AC868" i="2"/>
  <c r="AD868" i="2"/>
  <c r="AE868" i="2"/>
  <c r="AF868" i="2"/>
  <c r="AG868" i="2"/>
  <c r="AH868" i="2"/>
  <c r="AI868" i="2"/>
  <c r="AJ868" i="2"/>
  <c r="AK868" i="2"/>
  <c r="AL868" i="2"/>
  <c r="AM868" i="2"/>
  <c r="AN868" i="2"/>
  <c r="AO868" i="2"/>
  <c r="AP868" i="2"/>
  <c r="AQ868" i="2"/>
  <c r="AR868" i="2"/>
  <c r="AS868" i="2"/>
  <c r="AT868" i="2"/>
  <c r="AU868" i="2"/>
  <c r="AV868" i="2"/>
  <c r="AX868" i="2"/>
  <c r="AY868" i="2"/>
  <c r="AZ868" i="2"/>
  <c r="BA868" i="2"/>
  <c r="BB868" i="2"/>
  <c r="BC868" i="2"/>
  <c r="BD868" i="2"/>
  <c r="BE868" i="2"/>
  <c r="BF868" i="2"/>
  <c r="BG868" i="2"/>
  <c r="BH868" i="2"/>
  <c r="BI868" i="2"/>
  <c r="BJ868" i="2"/>
  <c r="BK868" i="2"/>
  <c r="BL868" i="2"/>
  <c r="BM868" i="2"/>
  <c r="BN868" i="2"/>
  <c r="BO868" i="2"/>
  <c r="BP868" i="2"/>
  <c r="BQ868" i="2"/>
  <c r="BR868" i="2"/>
  <c r="BS868" i="2"/>
  <c r="BT868" i="2"/>
  <c r="BU868" i="2"/>
  <c r="BV868" i="2"/>
  <c r="BW868" i="2"/>
  <c r="BX868" i="2"/>
  <c r="BY868" i="2"/>
  <c r="BZ868" i="2"/>
  <c r="CA868" i="2"/>
  <c r="CB868" i="2"/>
  <c r="CC868" i="2"/>
  <c r="CD868" i="2"/>
  <c r="CE868" i="2"/>
  <c r="CF868" i="2"/>
  <c r="CG868" i="2"/>
  <c r="CH868" i="2"/>
  <c r="CI868" i="2"/>
  <c r="CJ868" i="2"/>
  <c r="CK868" i="2"/>
  <c r="CL868" i="2"/>
  <c r="CM868" i="2"/>
  <c r="CN868" i="2"/>
  <c r="CO868" i="2"/>
  <c r="CP868" i="2"/>
  <c r="A869" i="2"/>
  <c r="B869" i="2"/>
  <c r="C869" i="2"/>
  <c r="D869" i="2"/>
  <c r="E869" i="2"/>
  <c r="F869" i="2"/>
  <c r="G869" i="2"/>
  <c r="H869" i="2"/>
  <c r="I869" i="2"/>
  <c r="J869" i="2"/>
  <c r="K869" i="2"/>
  <c r="L869" i="2"/>
  <c r="M869" i="2"/>
  <c r="N869" i="2"/>
  <c r="O869" i="2"/>
  <c r="Q869" i="2"/>
  <c r="R869" i="2"/>
  <c r="S869" i="2"/>
  <c r="T869" i="2"/>
  <c r="U869" i="2"/>
  <c r="W869" i="2"/>
  <c r="X869" i="2"/>
  <c r="Y869" i="2"/>
  <c r="AA869" i="2"/>
  <c r="AB869" i="2"/>
  <c r="AC869" i="2"/>
  <c r="AD869" i="2"/>
  <c r="AE869" i="2"/>
  <c r="AF869" i="2"/>
  <c r="AG869" i="2"/>
  <c r="AH869" i="2"/>
  <c r="AI869" i="2"/>
  <c r="AJ869" i="2"/>
  <c r="AK869" i="2"/>
  <c r="AL869" i="2"/>
  <c r="AM869" i="2"/>
  <c r="AN869" i="2"/>
  <c r="AO869" i="2"/>
  <c r="AP869" i="2"/>
  <c r="AQ869" i="2"/>
  <c r="AR869" i="2"/>
  <c r="AS869" i="2"/>
  <c r="AT869" i="2"/>
  <c r="AU869" i="2"/>
  <c r="AV869" i="2"/>
  <c r="AX869" i="2"/>
  <c r="AY869" i="2"/>
  <c r="AZ869" i="2"/>
  <c r="BA869" i="2"/>
  <c r="BB869" i="2"/>
  <c r="BC869" i="2"/>
  <c r="BD869" i="2"/>
  <c r="BE869" i="2"/>
  <c r="BF869" i="2"/>
  <c r="BG869" i="2"/>
  <c r="BH869" i="2"/>
  <c r="BI869" i="2"/>
  <c r="BJ869" i="2"/>
  <c r="BK869" i="2"/>
  <c r="BL869" i="2"/>
  <c r="BM869" i="2"/>
  <c r="BN869" i="2"/>
  <c r="BO869" i="2"/>
  <c r="BP869" i="2"/>
  <c r="BQ869" i="2"/>
  <c r="BR869" i="2"/>
  <c r="BS869" i="2"/>
  <c r="BT869" i="2"/>
  <c r="BU869" i="2"/>
  <c r="BV869" i="2"/>
  <c r="BW869" i="2"/>
  <c r="BX869" i="2"/>
  <c r="BY869" i="2"/>
  <c r="BZ869" i="2"/>
  <c r="CA869" i="2"/>
  <c r="CB869" i="2"/>
  <c r="CC869" i="2"/>
  <c r="CD869" i="2"/>
  <c r="CE869" i="2"/>
  <c r="CF869" i="2"/>
  <c r="CG869" i="2"/>
  <c r="CH869" i="2"/>
  <c r="CI869" i="2"/>
  <c r="CJ869" i="2"/>
  <c r="CK869" i="2"/>
  <c r="CL869" i="2"/>
  <c r="CM869" i="2"/>
  <c r="CN869" i="2"/>
  <c r="CO869" i="2"/>
  <c r="CP869" i="2"/>
  <c r="A870" i="2"/>
  <c r="B870" i="2"/>
  <c r="C870" i="2"/>
  <c r="D870" i="2"/>
  <c r="E870" i="2"/>
  <c r="F870" i="2"/>
  <c r="G870" i="2"/>
  <c r="H870" i="2"/>
  <c r="I870" i="2"/>
  <c r="J870" i="2"/>
  <c r="K870" i="2"/>
  <c r="L870" i="2"/>
  <c r="M870" i="2"/>
  <c r="N870" i="2"/>
  <c r="O870" i="2"/>
  <c r="Q870" i="2"/>
  <c r="R870" i="2"/>
  <c r="S870" i="2"/>
  <c r="T870" i="2"/>
  <c r="U870" i="2"/>
  <c r="W870" i="2"/>
  <c r="X870" i="2"/>
  <c r="Y870" i="2"/>
  <c r="AA870" i="2"/>
  <c r="AB870" i="2"/>
  <c r="AC870" i="2"/>
  <c r="AD870" i="2"/>
  <c r="AE870" i="2"/>
  <c r="AF870" i="2"/>
  <c r="AG870" i="2"/>
  <c r="AH870" i="2"/>
  <c r="AI870" i="2"/>
  <c r="AJ870" i="2"/>
  <c r="AK870" i="2"/>
  <c r="AL870" i="2"/>
  <c r="AM870" i="2"/>
  <c r="AN870" i="2"/>
  <c r="AO870" i="2"/>
  <c r="AP870" i="2"/>
  <c r="AQ870" i="2"/>
  <c r="AR870" i="2"/>
  <c r="AS870" i="2"/>
  <c r="AT870" i="2"/>
  <c r="AU870" i="2"/>
  <c r="AV870" i="2"/>
  <c r="AX870" i="2"/>
  <c r="AY870" i="2"/>
  <c r="AZ870" i="2"/>
  <c r="BA870" i="2"/>
  <c r="BB870" i="2"/>
  <c r="BC870" i="2"/>
  <c r="BD870" i="2"/>
  <c r="BE870" i="2"/>
  <c r="BF870" i="2"/>
  <c r="BG870" i="2"/>
  <c r="BH870" i="2"/>
  <c r="BI870" i="2"/>
  <c r="BJ870" i="2"/>
  <c r="BK870" i="2"/>
  <c r="BL870" i="2"/>
  <c r="BM870" i="2"/>
  <c r="BN870" i="2"/>
  <c r="BO870" i="2"/>
  <c r="BP870" i="2"/>
  <c r="BQ870" i="2"/>
  <c r="BR870" i="2"/>
  <c r="BS870" i="2"/>
  <c r="BT870" i="2"/>
  <c r="BU870" i="2"/>
  <c r="BV870" i="2"/>
  <c r="BW870" i="2"/>
  <c r="BX870" i="2"/>
  <c r="BY870" i="2"/>
  <c r="BZ870" i="2"/>
  <c r="CA870" i="2"/>
  <c r="CB870" i="2"/>
  <c r="CC870" i="2"/>
  <c r="CD870" i="2"/>
  <c r="CE870" i="2"/>
  <c r="CF870" i="2"/>
  <c r="CG870" i="2"/>
  <c r="CH870" i="2"/>
  <c r="CI870" i="2"/>
  <c r="CJ870" i="2"/>
  <c r="CK870" i="2"/>
  <c r="CL870" i="2"/>
  <c r="CM870" i="2"/>
  <c r="CN870" i="2"/>
  <c r="CO870" i="2"/>
  <c r="CP870" i="2"/>
  <c r="A871" i="2"/>
  <c r="B871" i="2"/>
  <c r="C871" i="2"/>
  <c r="D871" i="2"/>
  <c r="E871" i="2"/>
  <c r="F871" i="2"/>
  <c r="G871" i="2"/>
  <c r="H871" i="2"/>
  <c r="I871" i="2"/>
  <c r="J871" i="2"/>
  <c r="K871" i="2"/>
  <c r="L871" i="2"/>
  <c r="M871" i="2"/>
  <c r="N871" i="2"/>
  <c r="O871" i="2"/>
  <c r="Q871" i="2"/>
  <c r="R871" i="2"/>
  <c r="S871" i="2"/>
  <c r="T871" i="2"/>
  <c r="U871" i="2"/>
  <c r="W871" i="2"/>
  <c r="X871" i="2"/>
  <c r="Y871" i="2"/>
  <c r="AA871" i="2"/>
  <c r="AB871" i="2"/>
  <c r="AC871" i="2"/>
  <c r="AD871" i="2"/>
  <c r="AE871" i="2"/>
  <c r="AF871" i="2"/>
  <c r="AG871" i="2"/>
  <c r="AH871" i="2"/>
  <c r="AI871" i="2"/>
  <c r="AJ871" i="2"/>
  <c r="AK871" i="2"/>
  <c r="AL871" i="2"/>
  <c r="AM871" i="2"/>
  <c r="AN871" i="2"/>
  <c r="AO871" i="2"/>
  <c r="AP871" i="2"/>
  <c r="AQ871" i="2"/>
  <c r="AR871" i="2"/>
  <c r="AS871" i="2"/>
  <c r="AT871" i="2"/>
  <c r="AU871" i="2"/>
  <c r="AV871" i="2"/>
  <c r="AX871" i="2"/>
  <c r="AY871" i="2"/>
  <c r="AZ871" i="2"/>
  <c r="BA871" i="2"/>
  <c r="BB871" i="2"/>
  <c r="BC871" i="2"/>
  <c r="BD871" i="2"/>
  <c r="BE871" i="2"/>
  <c r="BF871" i="2"/>
  <c r="BG871" i="2"/>
  <c r="BH871" i="2"/>
  <c r="BI871" i="2"/>
  <c r="BJ871" i="2"/>
  <c r="BK871" i="2"/>
  <c r="BL871" i="2"/>
  <c r="BM871" i="2"/>
  <c r="BN871" i="2"/>
  <c r="BO871" i="2"/>
  <c r="BP871" i="2"/>
  <c r="BQ871" i="2"/>
  <c r="BR871" i="2"/>
  <c r="BS871" i="2"/>
  <c r="BT871" i="2"/>
  <c r="BU871" i="2"/>
  <c r="BV871" i="2"/>
  <c r="BW871" i="2"/>
  <c r="BX871" i="2"/>
  <c r="BY871" i="2"/>
  <c r="BZ871" i="2"/>
  <c r="CA871" i="2"/>
  <c r="CB871" i="2"/>
  <c r="CC871" i="2"/>
  <c r="CD871" i="2"/>
  <c r="CE871" i="2"/>
  <c r="CF871" i="2"/>
  <c r="CG871" i="2"/>
  <c r="CH871" i="2"/>
  <c r="CI871" i="2"/>
  <c r="CJ871" i="2"/>
  <c r="CK871" i="2"/>
  <c r="CL871" i="2"/>
  <c r="CM871" i="2"/>
  <c r="CN871" i="2"/>
  <c r="CO871" i="2"/>
  <c r="CP871" i="2"/>
  <c r="A872" i="2"/>
  <c r="B872" i="2"/>
  <c r="C872" i="2"/>
  <c r="D872" i="2"/>
  <c r="E872" i="2"/>
  <c r="F872" i="2"/>
  <c r="G872" i="2"/>
  <c r="H872" i="2"/>
  <c r="I872" i="2"/>
  <c r="J872" i="2"/>
  <c r="K872" i="2"/>
  <c r="L872" i="2"/>
  <c r="M872" i="2"/>
  <c r="N872" i="2"/>
  <c r="O872" i="2"/>
  <c r="Q872" i="2"/>
  <c r="R872" i="2"/>
  <c r="S872" i="2"/>
  <c r="T872" i="2"/>
  <c r="U872" i="2"/>
  <c r="W872" i="2"/>
  <c r="X872" i="2"/>
  <c r="Y872" i="2"/>
  <c r="AA872" i="2"/>
  <c r="AB872" i="2"/>
  <c r="AC872" i="2"/>
  <c r="AD872" i="2"/>
  <c r="AE872" i="2"/>
  <c r="AF872" i="2"/>
  <c r="AG872" i="2"/>
  <c r="AH872" i="2"/>
  <c r="AI872" i="2"/>
  <c r="AJ872" i="2"/>
  <c r="AK872" i="2"/>
  <c r="AL872" i="2"/>
  <c r="AM872" i="2"/>
  <c r="AN872" i="2"/>
  <c r="AO872" i="2"/>
  <c r="AP872" i="2"/>
  <c r="AQ872" i="2"/>
  <c r="AR872" i="2"/>
  <c r="AS872" i="2"/>
  <c r="AT872" i="2"/>
  <c r="AU872" i="2"/>
  <c r="AV872" i="2"/>
  <c r="AX872" i="2"/>
  <c r="AY872" i="2"/>
  <c r="AZ872" i="2"/>
  <c r="BA872" i="2"/>
  <c r="BB872" i="2"/>
  <c r="BC872" i="2"/>
  <c r="BD872" i="2"/>
  <c r="BE872" i="2"/>
  <c r="BF872" i="2"/>
  <c r="BG872" i="2"/>
  <c r="BH872" i="2"/>
  <c r="BI872" i="2"/>
  <c r="BJ872" i="2"/>
  <c r="BK872" i="2"/>
  <c r="BL872" i="2"/>
  <c r="BM872" i="2"/>
  <c r="BN872" i="2"/>
  <c r="BO872" i="2"/>
  <c r="BP872" i="2"/>
  <c r="BQ872" i="2"/>
  <c r="BR872" i="2"/>
  <c r="BS872" i="2"/>
  <c r="BT872" i="2"/>
  <c r="BU872" i="2"/>
  <c r="BV872" i="2"/>
  <c r="BW872" i="2"/>
  <c r="BX872" i="2"/>
  <c r="BY872" i="2"/>
  <c r="BZ872" i="2"/>
  <c r="CA872" i="2"/>
  <c r="CB872" i="2"/>
  <c r="CC872" i="2"/>
  <c r="CD872" i="2"/>
  <c r="CE872" i="2"/>
  <c r="CF872" i="2"/>
  <c r="CG872" i="2"/>
  <c r="CH872" i="2"/>
  <c r="CI872" i="2"/>
  <c r="CJ872" i="2"/>
  <c r="CK872" i="2"/>
  <c r="CL872" i="2"/>
  <c r="CM872" i="2"/>
  <c r="CN872" i="2"/>
  <c r="CO872" i="2"/>
  <c r="CP872" i="2"/>
  <c r="A873" i="2"/>
  <c r="B873" i="2"/>
  <c r="C873" i="2"/>
  <c r="D873" i="2"/>
  <c r="E873" i="2"/>
  <c r="F873" i="2"/>
  <c r="G873" i="2"/>
  <c r="H873" i="2"/>
  <c r="I873" i="2"/>
  <c r="J873" i="2"/>
  <c r="K873" i="2"/>
  <c r="L873" i="2"/>
  <c r="M873" i="2"/>
  <c r="N873" i="2"/>
  <c r="O873" i="2"/>
  <c r="Q873" i="2"/>
  <c r="R873" i="2"/>
  <c r="S873" i="2"/>
  <c r="T873" i="2"/>
  <c r="U873" i="2"/>
  <c r="W873" i="2"/>
  <c r="X873" i="2"/>
  <c r="Y873" i="2"/>
  <c r="AA873" i="2"/>
  <c r="AB873" i="2"/>
  <c r="AC873" i="2"/>
  <c r="AD873" i="2"/>
  <c r="AE873" i="2"/>
  <c r="AF873" i="2"/>
  <c r="AG873" i="2"/>
  <c r="AH873" i="2"/>
  <c r="AI873" i="2"/>
  <c r="AJ873" i="2"/>
  <c r="AK873" i="2"/>
  <c r="AL873" i="2"/>
  <c r="AM873" i="2"/>
  <c r="AN873" i="2"/>
  <c r="AO873" i="2"/>
  <c r="AP873" i="2"/>
  <c r="AQ873" i="2"/>
  <c r="AR873" i="2"/>
  <c r="AS873" i="2"/>
  <c r="AT873" i="2"/>
  <c r="AU873" i="2"/>
  <c r="AV873" i="2"/>
  <c r="AX873" i="2"/>
  <c r="AY873" i="2"/>
  <c r="AZ873" i="2"/>
  <c r="BA873" i="2"/>
  <c r="BB873" i="2"/>
  <c r="BC873" i="2"/>
  <c r="BD873" i="2"/>
  <c r="BE873" i="2"/>
  <c r="BF873" i="2"/>
  <c r="BG873" i="2"/>
  <c r="BH873" i="2"/>
  <c r="BI873" i="2"/>
  <c r="BJ873" i="2"/>
  <c r="BK873" i="2"/>
  <c r="BL873" i="2"/>
  <c r="BM873" i="2"/>
  <c r="BN873" i="2"/>
  <c r="BO873" i="2"/>
  <c r="BP873" i="2"/>
  <c r="BQ873" i="2"/>
  <c r="BR873" i="2"/>
  <c r="BS873" i="2"/>
  <c r="BT873" i="2"/>
  <c r="BU873" i="2"/>
  <c r="BV873" i="2"/>
  <c r="BW873" i="2"/>
  <c r="BX873" i="2"/>
  <c r="BY873" i="2"/>
  <c r="BZ873" i="2"/>
  <c r="CA873" i="2"/>
  <c r="CB873" i="2"/>
  <c r="CC873" i="2"/>
  <c r="CD873" i="2"/>
  <c r="CE873" i="2"/>
  <c r="CF873" i="2"/>
  <c r="CG873" i="2"/>
  <c r="CH873" i="2"/>
  <c r="CI873" i="2"/>
  <c r="CJ873" i="2"/>
  <c r="CK873" i="2"/>
  <c r="CL873" i="2"/>
  <c r="CM873" i="2"/>
  <c r="CN873" i="2"/>
  <c r="CO873" i="2"/>
  <c r="CP873" i="2"/>
  <c r="A874" i="2"/>
  <c r="B874" i="2"/>
  <c r="C874" i="2"/>
  <c r="D874" i="2"/>
  <c r="E874" i="2"/>
  <c r="F874" i="2"/>
  <c r="G874" i="2"/>
  <c r="H874" i="2"/>
  <c r="I874" i="2"/>
  <c r="J874" i="2"/>
  <c r="K874" i="2"/>
  <c r="L874" i="2"/>
  <c r="M874" i="2"/>
  <c r="N874" i="2"/>
  <c r="O874" i="2"/>
  <c r="Q874" i="2"/>
  <c r="R874" i="2"/>
  <c r="S874" i="2"/>
  <c r="T874" i="2"/>
  <c r="U874" i="2"/>
  <c r="W874" i="2"/>
  <c r="X874" i="2"/>
  <c r="Y874" i="2"/>
  <c r="AA874" i="2"/>
  <c r="AB874" i="2"/>
  <c r="AC874" i="2"/>
  <c r="AD874" i="2"/>
  <c r="AE874" i="2"/>
  <c r="AF874" i="2"/>
  <c r="AG874" i="2"/>
  <c r="AH874" i="2"/>
  <c r="AI874" i="2"/>
  <c r="AJ874" i="2"/>
  <c r="AK874" i="2"/>
  <c r="AL874" i="2"/>
  <c r="AM874" i="2"/>
  <c r="AN874" i="2"/>
  <c r="AO874" i="2"/>
  <c r="AP874" i="2"/>
  <c r="AQ874" i="2"/>
  <c r="AR874" i="2"/>
  <c r="AS874" i="2"/>
  <c r="AT874" i="2"/>
  <c r="AU874" i="2"/>
  <c r="AV874" i="2"/>
  <c r="AX874" i="2"/>
  <c r="AY874" i="2"/>
  <c r="AZ874" i="2"/>
  <c r="BA874" i="2"/>
  <c r="BB874" i="2"/>
  <c r="BC874" i="2"/>
  <c r="BD874" i="2"/>
  <c r="BE874" i="2"/>
  <c r="BF874" i="2"/>
  <c r="BG874" i="2"/>
  <c r="BH874" i="2"/>
  <c r="BI874" i="2"/>
  <c r="BJ874" i="2"/>
  <c r="BK874" i="2"/>
  <c r="BL874" i="2"/>
  <c r="BM874" i="2"/>
  <c r="BN874" i="2"/>
  <c r="BO874" i="2"/>
  <c r="BP874" i="2"/>
  <c r="BQ874" i="2"/>
  <c r="BR874" i="2"/>
  <c r="BS874" i="2"/>
  <c r="BT874" i="2"/>
  <c r="BU874" i="2"/>
  <c r="BV874" i="2"/>
  <c r="BW874" i="2"/>
  <c r="BX874" i="2"/>
  <c r="BY874" i="2"/>
  <c r="BZ874" i="2"/>
  <c r="CA874" i="2"/>
  <c r="CB874" i="2"/>
  <c r="CC874" i="2"/>
  <c r="CD874" i="2"/>
  <c r="CE874" i="2"/>
  <c r="CF874" i="2"/>
  <c r="CG874" i="2"/>
  <c r="CH874" i="2"/>
  <c r="CI874" i="2"/>
  <c r="CJ874" i="2"/>
  <c r="CK874" i="2"/>
  <c r="CL874" i="2"/>
  <c r="CM874" i="2"/>
  <c r="CN874" i="2"/>
  <c r="CO874" i="2"/>
  <c r="CP874" i="2"/>
  <c r="A875" i="2"/>
  <c r="B875" i="2"/>
  <c r="C875" i="2"/>
  <c r="D875" i="2"/>
  <c r="E875" i="2"/>
  <c r="F875" i="2"/>
  <c r="G875" i="2"/>
  <c r="H875" i="2"/>
  <c r="I875" i="2"/>
  <c r="J875" i="2"/>
  <c r="K875" i="2"/>
  <c r="L875" i="2"/>
  <c r="M875" i="2"/>
  <c r="N875" i="2"/>
  <c r="O875" i="2"/>
  <c r="Q875" i="2"/>
  <c r="R875" i="2"/>
  <c r="S875" i="2"/>
  <c r="T875" i="2"/>
  <c r="U875" i="2"/>
  <c r="W875" i="2"/>
  <c r="X875" i="2"/>
  <c r="Y875" i="2"/>
  <c r="AA875" i="2"/>
  <c r="AB875" i="2"/>
  <c r="AC875" i="2"/>
  <c r="AD875" i="2"/>
  <c r="AE875" i="2"/>
  <c r="AF875" i="2"/>
  <c r="AG875" i="2"/>
  <c r="AH875" i="2"/>
  <c r="AI875" i="2"/>
  <c r="AJ875" i="2"/>
  <c r="AK875" i="2"/>
  <c r="AL875" i="2"/>
  <c r="AM875" i="2"/>
  <c r="AN875" i="2"/>
  <c r="AO875" i="2"/>
  <c r="AP875" i="2"/>
  <c r="AQ875" i="2"/>
  <c r="AR875" i="2"/>
  <c r="AS875" i="2"/>
  <c r="AT875" i="2"/>
  <c r="AU875" i="2"/>
  <c r="AV875" i="2"/>
  <c r="AX875" i="2"/>
  <c r="AY875" i="2"/>
  <c r="AZ875" i="2"/>
  <c r="BA875" i="2"/>
  <c r="BB875" i="2"/>
  <c r="BC875" i="2"/>
  <c r="BD875" i="2"/>
  <c r="BE875" i="2"/>
  <c r="BF875" i="2"/>
  <c r="BG875" i="2"/>
  <c r="BH875" i="2"/>
  <c r="BI875" i="2"/>
  <c r="BJ875" i="2"/>
  <c r="BK875" i="2"/>
  <c r="BL875" i="2"/>
  <c r="BM875" i="2"/>
  <c r="BN875" i="2"/>
  <c r="BO875" i="2"/>
  <c r="BP875" i="2"/>
  <c r="BQ875" i="2"/>
  <c r="BR875" i="2"/>
  <c r="BS875" i="2"/>
  <c r="BT875" i="2"/>
  <c r="BU875" i="2"/>
  <c r="BV875" i="2"/>
  <c r="BW875" i="2"/>
  <c r="BX875" i="2"/>
  <c r="BY875" i="2"/>
  <c r="BZ875" i="2"/>
  <c r="CA875" i="2"/>
  <c r="CB875" i="2"/>
  <c r="CC875" i="2"/>
  <c r="CD875" i="2"/>
  <c r="CE875" i="2"/>
  <c r="CF875" i="2"/>
  <c r="CG875" i="2"/>
  <c r="CH875" i="2"/>
  <c r="CI875" i="2"/>
  <c r="CJ875" i="2"/>
  <c r="CK875" i="2"/>
  <c r="CL875" i="2"/>
  <c r="CM875" i="2"/>
  <c r="CN875" i="2"/>
  <c r="CO875" i="2"/>
  <c r="CP875" i="2"/>
  <c r="A876" i="2"/>
  <c r="B876" i="2"/>
  <c r="C876" i="2"/>
  <c r="D876" i="2"/>
  <c r="E876" i="2"/>
  <c r="F876" i="2"/>
  <c r="G876" i="2"/>
  <c r="H876" i="2"/>
  <c r="I876" i="2"/>
  <c r="J876" i="2"/>
  <c r="K876" i="2"/>
  <c r="L876" i="2"/>
  <c r="M876" i="2"/>
  <c r="N876" i="2"/>
  <c r="O876" i="2"/>
  <c r="Q876" i="2"/>
  <c r="R876" i="2"/>
  <c r="S876" i="2"/>
  <c r="T876" i="2"/>
  <c r="U876" i="2"/>
  <c r="W876" i="2"/>
  <c r="X876" i="2"/>
  <c r="Y876" i="2"/>
  <c r="AA876" i="2"/>
  <c r="AB876" i="2"/>
  <c r="AC876" i="2"/>
  <c r="AD876" i="2"/>
  <c r="AE876" i="2"/>
  <c r="AF876" i="2"/>
  <c r="AG876" i="2"/>
  <c r="AH876" i="2"/>
  <c r="AI876" i="2"/>
  <c r="AJ876" i="2"/>
  <c r="AK876" i="2"/>
  <c r="AL876" i="2"/>
  <c r="AM876" i="2"/>
  <c r="AN876" i="2"/>
  <c r="AO876" i="2"/>
  <c r="AP876" i="2"/>
  <c r="AQ876" i="2"/>
  <c r="AR876" i="2"/>
  <c r="AS876" i="2"/>
  <c r="AT876" i="2"/>
  <c r="AU876" i="2"/>
  <c r="AV876" i="2"/>
  <c r="AX876" i="2"/>
  <c r="AY876" i="2"/>
  <c r="AZ876" i="2"/>
  <c r="BA876" i="2"/>
  <c r="BB876" i="2"/>
  <c r="BC876" i="2"/>
  <c r="BD876" i="2"/>
  <c r="BE876" i="2"/>
  <c r="BF876" i="2"/>
  <c r="BG876" i="2"/>
  <c r="BH876" i="2"/>
  <c r="BI876" i="2"/>
  <c r="BJ876" i="2"/>
  <c r="BK876" i="2"/>
  <c r="BL876" i="2"/>
  <c r="BM876" i="2"/>
  <c r="BN876" i="2"/>
  <c r="BO876" i="2"/>
  <c r="BP876" i="2"/>
  <c r="BQ876" i="2"/>
  <c r="BR876" i="2"/>
  <c r="BS876" i="2"/>
  <c r="BT876" i="2"/>
  <c r="BU876" i="2"/>
  <c r="BV876" i="2"/>
  <c r="BW876" i="2"/>
  <c r="BX876" i="2"/>
  <c r="BY876" i="2"/>
  <c r="BZ876" i="2"/>
  <c r="CA876" i="2"/>
  <c r="CB876" i="2"/>
  <c r="CC876" i="2"/>
  <c r="CD876" i="2"/>
  <c r="CE876" i="2"/>
  <c r="CF876" i="2"/>
  <c r="CG876" i="2"/>
  <c r="CH876" i="2"/>
  <c r="CI876" i="2"/>
  <c r="CJ876" i="2"/>
  <c r="CK876" i="2"/>
  <c r="CL876" i="2"/>
  <c r="CM876" i="2"/>
  <c r="CN876" i="2"/>
  <c r="CO876" i="2"/>
  <c r="CP876" i="2"/>
  <c r="A877" i="2"/>
  <c r="B877" i="2"/>
  <c r="C877" i="2"/>
  <c r="D877" i="2"/>
  <c r="E877" i="2"/>
  <c r="F877" i="2"/>
  <c r="G877" i="2"/>
  <c r="H877" i="2"/>
  <c r="I877" i="2"/>
  <c r="J877" i="2"/>
  <c r="K877" i="2"/>
  <c r="L877" i="2"/>
  <c r="M877" i="2"/>
  <c r="N877" i="2"/>
  <c r="O877" i="2"/>
  <c r="Q877" i="2"/>
  <c r="R877" i="2"/>
  <c r="S877" i="2"/>
  <c r="T877" i="2"/>
  <c r="U877" i="2"/>
  <c r="W877" i="2"/>
  <c r="X877" i="2"/>
  <c r="Y877" i="2"/>
  <c r="AA877" i="2"/>
  <c r="AB877" i="2"/>
  <c r="AC877" i="2"/>
  <c r="AD877" i="2"/>
  <c r="AE877" i="2"/>
  <c r="AF877" i="2"/>
  <c r="AG877" i="2"/>
  <c r="AH877" i="2"/>
  <c r="AI877" i="2"/>
  <c r="AJ877" i="2"/>
  <c r="AK877" i="2"/>
  <c r="AL877" i="2"/>
  <c r="AM877" i="2"/>
  <c r="AN877" i="2"/>
  <c r="AO877" i="2"/>
  <c r="AP877" i="2"/>
  <c r="AQ877" i="2"/>
  <c r="AR877" i="2"/>
  <c r="AS877" i="2"/>
  <c r="AT877" i="2"/>
  <c r="AU877" i="2"/>
  <c r="AV877" i="2"/>
  <c r="AX877" i="2"/>
  <c r="AY877" i="2"/>
  <c r="AZ877" i="2"/>
  <c r="BA877" i="2"/>
  <c r="BB877" i="2"/>
  <c r="BC877" i="2"/>
  <c r="BD877" i="2"/>
  <c r="BE877" i="2"/>
  <c r="BF877" i="2"/>
  <c r="BG877" i="2"/>
  <c r="BH877" i="2"/>
  <c r="BI877" i="2"/>
  <c r="BJ877" i="2"/>
  <c r="BK877" i="2"/>
  <c r="BL877" i="2"/>
  <c r="BM877" i="2"/>
  <c r="BN877" i="2"/>
  <c r="BO877" i="2"/>
  <c r="BP877" i="2"/>
  <c r="BQ877" i="2"/>
  <c r="BR877" i="2"/>
  <c r="BS877" i="2"/>
  <c r="BT877" i="2"/>
  <c r="BU877" i="2"/>
  <c r="BV877" i="2"/>
  <c r="BW877" i="2"/>
  <c r="BX877" i="2"/>
  <c r="BY877" i="2"/>
  <c r="BZ877" i="2"/>
  <c r="CA877" i="2"/>
  <c r="CB877" i="2"/>
  <c r="CC877" i="2"/>
  <c r="CD877" i="2"/>
  <c r="CE877" i="2"/>
  <c r="CF877" i="2"/>
  <c r="CG877" i="2"/>
  <c r="CH877" i="2"/>
  <c r="CI877" i="2"/>
  <c r="CJ877" i="2"/>
  <c r="CK877" i="2"/>
  <c r="CL877" i="2"/>
  <c r="CM877" i="2"/>
  <c r="CN877" i="2"/>
  <c r="CO877" i="2"/>
  <c r="CP877" i="2"/>
  <c r="A878" i="2"/>
  <c r="B878" i="2"/>
  <c r="C878" i="2"/>
  <c r="D878" i="2"/>
  <c r="E878" i="2"/>
  <c r="F878" i="2"/>
  <c r="G878" i="2"/>
  <c r="H878" i="2"/>
  <c r="I878" i="2"/>
  <c r="J878" i="2"/>
  <c r="K878" i="2"/>
  <c r="L878" i="2"/>
  <c r="M878" i="2"/>
  <c r="N878" i="2"/>
  <c r="O878" i="2"/>
  <c r="Q878" i="2"/>
  <c r="R878" i="2"/>
  <c r="S878" i="2"/>
  <c r="T878" i="2"/>
  <c r="U878" i="2"/>
  <c r="W878" i="2"/>
  <c r="X878" i="2"/>
  <c r="Y878" i="2"/>
  <c r="AA878" i="2"/>
  <c r="AB878" i="2"/>
  <c r="AC878" i="2"/>
  <c r="AD878" i="2"/>
  <c r="AE878" i="2"/>
  <c r="AF878" i="2"/>
  <c r="AG878" i="2"/>
  <c r="AH878" i="2"/>
  <c r="AI878" i="2"/>
  <c r="AJ878" i="2"/>
  <c r="AK878" i="2"/>
  <c r="AL878" i="2"/>
  <c r="AM878" i="2"/>
  <c r="AN878" i="2"/>
  <c r="AO878" i="2"/>
  <c r="AP878" i="2"/>
  <c r="AQ878" i="2"/>
  <c r="AR878" i="2"/>
  <c r="AS878" i="2"/>
  <c r="AT878" i="2"/>
  <c r="AU878" i="2"/>
  <c r="AV878" i="2"/>
  <c r="AX878" i="2"/>
  <c r="AY878" i="2"/>
  <c r="AZ878" i="2"/>
  <c r="BA878" i="2"/>
  <c r="BB878" i="2"/>
  <c r="BC878" i="2"/>
  <c r="BD878" i="2"/>
  <c r="BE878" i="2"/>
  <c r="BF878" i="2"/>
  <c r="BG878" i="2"/>
  <c r="BH878" i="2"/>
  <c r="BI878" i="2"/>
  <c r="BJ878" i="2"/>
  <c r="BK878" i="2"/>
  <c r="BL878" i="2"/>
  <c r="BM878" i="2"/>
  <c r="BN878" i="2"/>
  <c r="BO878" i="2"/>
  <c r="BP878" i="2"/>
  <c r="BQ878" i="2"/>
  <c r="BR878" i="2"/>
  <c r="BS878" i="2"/>
  <c r="BT878" i="2"/>
  <c r="BU878" i="2"/>
  <c r="BV878" i="2"/>
  <c r="BW878" i="2"/>
  <c r="BX878" i="2"/>
  <c r="BY878" i="2"/>
  <c r="BZ878" i="2"/>
  <c r="CA878" i="2"/>
  <c r="CB878" i="2"/>
  <c r="CC878" i="2"/>
  <c r="CD878" i="2"/>
  <c r="CE878" i="2"/>
  <c r="CF878" i="2"/>
  <c r="CG878" i="2"/>
  <c r="CH878" i="2"/>
  <c r="CI878" i="2"/>
  <c r="CJ878" i="2"/>
  <c r="CK878" i="2"/>
  <c r="CL878" i="2"/>
  <c r="CM878" i="2"/>
  <c r="CN878" i="2"/>
  <c r="CO878" i="2"/>
  <c r="CP878" i="2"/>
  <c r="A879" i="2"/>
  <c r="B879" i="2"/>
  <c r="C879" i="2"/>
  <c r="D879" i="2"/>
  <c r="E879" i="2"/>
  <c r="F879" i="2"/>
  <c r="G879" i="2"/>
  <c r="H879" i="2"/>
  <c r="I879" i="2"/>
  <c r="J879" i="2"/>
  <c r="K879" i="2"/>
  <c r="L879" i="2"/>
  <c r="M879" i="2"/>
  <c r="N879" i="2"/>
  <c r="O879" i="2"/>
  <c r="Q879" i="2"/>
  <c r="R879" i="2"/>
  <c r="S879" i="2"/>
  <c r="T879" i="2"/>
  <c r="U879" i="2"/>
  <c r="W879" i="2"/>
  <c r="X879" i="2"/>
  <c r="Y879" i="2"/>
  <c r="AA879" i="2"/>
  <c r="AB879" i="2"/>
  <c r="AC879" i="2"/>
  <c r="AD879" i="2"/>
  <c r="AE879" i="2"/>
  <c r="AF879" i="2"/>
  <c r="AG879" i="2"/>
  <c r="AH879" i="2"/>
  <c r="AI879" i="2"/>
  <c r="AJ879" i="2"/>
  <c r="AK879" i="2"/>
  <c r="AL879" i="2"/>
  <c r="AM879" i="2"/>
  <c r="AN879" i="2"/>
  <c r="AO879" i="2"/>
  <c r="AP879" i="2"/>
  <c r="AQ879" i="2"/>
  <c r="AR879" i="2"/>
  <c r="AS879" i="2"/>
  <c r="AT879" i="2"/>
  <c r="AU879" i="2"/>
  <c r="AV879" i="2"/>
  <c r="AX879" i="2"/>
  <c r="AY879" i="2"/>
  <c r="AZ879" i="2"/>
  <c r="BA879" i="2"/>
  <c r="BB879" i="2"/>
  <c r="BC879" i="2"/>
  <c r="BD879" i="2"/>
  <c r="BE879" i="2"/>
  <c r="BF879" i="2"/>
  <c r="BG879" i="2"/>
  <c r="BH879" i="2"/>
  <c r="BI879" i="2"/>
  <c r="BJ879" i="2"/>
  <c r="BK879" i="2"/>
  <c r="BL879" i="2"/>
  <c r="BM879" i="2"/>
  <c r="BN879" i="2"/>
  <c r="BO879" i="2"/>
  <c r="BP879" i="2"/>
  <c r="BQ879" i="2"/>
  <c r="BR879" i="2"/>
  <c r="BS879" i="2"/>
  <c r="BT879" i="2"/>
  <c r="BU879" i="2"/>
  <c r="BV879" i="2"/>
  <c r="BW879" i="2"/>
  <c r="BX879" i="2"/>
  <c r="BY879" i="2"/>
  <c r="BZ879" i="2"/>
  <c r="CA879" i="2"/>
  <c r="CB879" i="2"/>
  <c r="CC879" i="2"/>
  <c r="CD879" i="2"/>
  <c r="CE879" i="2"/>
  <c r="CF879" i="2"/>
  <c r="CG879" i="2"/>
  <c r="CH879" i="2"/>
  <c r="CI879" i="2"/>
  <c r="CJ879" i="2"/>
  <c r="CK879" i="2"/>
  <c r="CL879" i="2"/>
  <c r="CM879" i="2"/>
  <c r="CN879" i="2"/>
  <c r="CO879" i="2"/>
  <c r="CP879" i="2"/>
  <c r="A880" i="2"/>
  <c r="B880" i="2"/>
  <c r="C880" i="2"/>
  <c r="D880" i="2"/>
  <c r="E880" i="2"/>
  <c r="F880" i="2"/>
  <c r="G880" i="2"/>
  <c r="H880" i="2"/>
  <c r="I880" i="2"/>
  <c r="J880" i="2"/>
  <c r="K880" i="2"/>
  <c r="L880" i="2"/>
  <c r="M880" i="2"/>
  <c r="N880" i="2"/>
  <c r="O880" i="2"/>
  <c r="Q880" i="2"/>
  <c r="R880" i="2"/>
  <c r="S880" i="2"/>
  <c r="T880" i="2"/>
  <c r="U880" i="2"/>
  <c r="W880" i="2"/>
  <c r="X880" i="2"/>
  <c r="Y880" i="2"/>
  <c r="AA880" i="2"/>
  <c r="AB880" i="2"/>
  <c r="AC880" i="2"/>
  <c r="AD880" i="2"/>
  <c r="AE880" i="2"/>
  <c r="AF880" i="2"/>
  <c r="AG880" i="2"/>
  <c r="AH880" i="2"/>
  <c r="AI880" i="2"/>
  <c r="AJ880" i="2"/>
  <c r="AK880" i="2"/>
  <c r="AL880" i="2"/>
  <c r="AM880" i="2"/>
  <c r="AN880" i="2"/>
  <c r="AO880" i="2"/>
  <c r="AP880" i="2"/>
  <c r="AQ880" i="2"/>
  <c r="AR880" i="2"/>
  <c r="AS880" i="2"/>
  <c r="AT880" i="2"/>
  <c r="AU880" i="2"/>
  <c r="AV880" i="2"/>
  <c r="AX880" i="2"/>
  <c r="AY880" i="2"/>
  <c r="AZ880" i="2"/>
  <c r="BA880" i="2"/>
  <c r="BB880" i="2"/>
  <c r="BC880" i="2"/>
  <c r="BD880" i="2"/>
  <c r="BE880" i="2"/>
  <c r="BF880" i="2"/>
  <c r="BG880" i="2"/>
  <c r="BH880" i="2"/>
  <c r="BI880" i="2"/>
  <c r="BJ880" i="2"/>
  <c r="BK880" i="2"/>
  <c r="BL880" i="2"/>
  <c r="BM880" i="2"/>
  <c r="BN880" i="2"/>
  <c r="BO880" i="2"/>
  <c r="BP880" i="2"/>
  <c r="BQ880" i="2"/>
  <c r="BR880" i="2"/>
  <c r="BS880" i="2"/>
  <c r="BT880" i="2"/>
  <c r="BU880" i="2"/>
  <c r="BV880" i="2"/>
  <c r="BW880" i="2"/>
  <c r="BX880" i="2"/>
  <c r="BY880" i="2"/>
  <c r="BZ880" i="2"/>
  <c r="CA880" i="2"/>
  <c r="CB880" i="2"/>
  <c r="CC880" i="2"/>
  <c r="CD880" i="2"/>
  <c r="CE880" i="2"/>
  <c r="CF880" i="2"/>
  <c r="CG880" i="2"/>
  <c r="CH880" i="2"/>
  <c r="CI880" i="2"/>
  <c r="CJ880" i="2"/>
  <c r="CK880" i="2"/>
  <c r="CL880" i="2"/>
  <c r="CM880" i="2"/>
  <c r="CN880" i="2"/>
  <c r="CO880" i="2"/>
  <c r="CP880" i="2"/>
  <c r="A881" i="2"/>
  <c r="B881" i="2"/>
  <c r="C881" i="2"/>
  <c r="D881" i="2"/>
  <c r="E881" i="2"/>
  <c r="F881" i="2"/>
  <c r="G881" i="2"/>
  <c r="H881" i="2"/>
  <c r="I881" i="2"/>
  <c r="J881" i="2"/>
  <c r="K881" i="2"/>
  <c r="L881" i="2"/>
  <c r="M881" i="2"/>
  <c r="N881" i="2"/>
  <c r="O881" i="2"/>
  <c r="Q881" i="2"/>
  <c r="R881" i="2"/>
  <c r="S881" i="2"/>
  <c r="T881" i="2"/>
  <c r="U881" i="2"/>
  <c r="W881" i="2"/>
  <c r="X881" i="2"/>
  <c r="Y881" i="2"/>
  <c r="AA881" i="2"/>
  <c r="AB881" i="2"/>
  <c r="AC881" i="2"/>
  <c r="AD881" i="2"/>
  <c r="AE881" i="2"/>
  <c r="AF881" i="2"/>
  <c r="AG881" i="2"/>
  <c r="AH881" i="2"/>
  <c r="AI881" i="2"/>
  <c r="AJ881" i="2"/>
  <c r="AK881" i="2"/>
  <c r="AL881" i="2"/>
  <c r="AM881" i="2"/>
  <c r="AN881" i="2"/>
  <c r="AO881" i="2"/>
  <c r="AP881" i="2"/>
  <c r="AQ881" i="2"/>
  <c r="AR881" i="2"/>
  <c r="AS881" i="2"/>
  <c r="AT881" i="2"/>
  <c r="AU881" i="2"/>
  <c r="AV881" i="2"/>
  <c r="AX881" i="2"/>
  <c r="AY881" i="2"/>
  <c r="AZ881" i="2"/>
  <c r="BA881" i="2"/>
  <c r="BB881" i="2"/>
  <c r="BC881" i="2"/>
  <c r="BD881" i="2"/>
  <c r="BE881" i="2"/>
  <c r="BF881" i="2"/>
  <c r="BG881" i="2"/>
  <c r="BH881" i="2"/>
  <c r="BI881" i="2"/>
  <c r="BJ881" i="2"/>
  <c r="BK881" i="2"/>
  <c r="BL881" i="2"/>
  <c r="BM881" i="2"/>
  <c r="BN881" i="2"/>
  <c r="BO881" i="2"/>
  <c r="BP881" i="2"/>
  <c r="BQ881" i="2"/>
  <c r="BR881" i="2"/>
  <c r="BS881" i="2"/>
  <c r="BT881" i="2"/>
  <c r="BU881" i="2"/>
  <c r="BV881" i="2"/>
  <c r="BW881" i="2"/>
  <c r="BX881" i="2"/>
  <c r="BY881" i="2"/>
  <c r="BZ881" i="2"/>
  <c r="CA881" i="2"/>
  <c r="CB881" i="2"/>
  <c r="CC881" i="2"/>
  <c r="CD881" i="2"/>
  <c r="CE881" i="2"/>
  <c r="CF881" i="2"/>
  <c r="CG881" i="2"/>
  <c r="CH881" i="2"/>
  <c r="CI881" i="2"/>
  <c r="CJ881" i="2"/>
  <c r="CK881" i="2"/>
  <c r="CL881" i="2"/>
  <c r="CM881" i="2"/>
  <c r="CN881" i="2"/>
  <c r="CO881" i="2"/>
  <c r="CP881" i="2"/>
  <c r="A882" i="2"/>
  <c r="B882" i="2"/>
  <c r="C882" i="2"/>
  <c r="D882" i="2"/>
  <c r="E882" i="2"/>
  <c r="F882" i="2"/>
  <c r="G882" i="2"/>
  <c r="H882" i="2"/>
  <c r="I882" i="2"/>
  <c r="J882" i="2"/>
  <c r="K882" i="2"/>
  <c r="L882" i="2"/>
  <c r="M882" i="2"/>
  <c r="N882" i="2"/>
  <c r="O882" i="2"/>
  <c r="Q882" i="2"/>
  <c r="R882" i="2"/>
  <c r="S882" i="2"/>
  <c r="T882" i="2"/>
  <c r="U882" i="2"/>
  <c r="W882" i="2"/>
  <c r="X882" i="2"/>
  <c r="Y882" i="2"/>
  <c r="AA882" i="2"/>
  <c r="AB882" i="2"/>
  <c r="AC882" i="2"/>
  <c r="AD882" i="2"/>
  <c r="AE882" i="2"/>
  <c r="AF882" i="2"/>
  <c r="AG882" i="2"/>
  <c r="AH882" i="2"/>
  <c r="AI882" i="2"/>
  <c r="AJ882" i="2"/>
  <c r="AK882" i="2"/>
  <c r="AL882" i="2"/>
  <c r="AM882" i="2"/>
  <c r="AN882" i="2"/>
  <c r="AO882" i="2"/>
  <c r="AP882" i="2"/>
  <c r="AQ882" i="2"/>
  <c r="AR882" i="2"/>
  <c r="AS882" i="2"/>
  <c r="AT882" i="2"/>
  <c r="AU882" i="2"/>
  <c r="AV882" i="2"/>
  <c r="AX882" i="2"/>
  <c r="AY882" i="2"/>
  <c r="AZ882" i="2"/>
  <c r="BA882" i="2"/>
  <c r="BB882" i="2"/>
  <c r="BC882" i="2"/>
  <c r="BD882" i="2"/>
  <c r="BE882" i="2"/>
  <c r="BF882" i="2"/>
  <c r="BG882" i="2"/>
  <c r="BH882" i="2"/>
  <c r="BI882" i="2"/>
  <c r="BJ882" i="2"/>
  <c r="BK882" i="2"/>
  <c r="BL882" i="2"/>
  <c r="BM882" i="2"/>
  <c r="BN882" i="2"/>
  <c r="BO882" i="2"/>
  <c r="BP882" i="2"/>
  <c r="BQ882" i="2"/>
  <c r="BR882" i="2"/>
  <c r="BS882" i="2"/>
  <c r="BT882" i="2"/>
  <c r="BU882" i="2"/>
  <c r="BV882" i="2"/>
  <c r="BW882" i="2"/>
  <c r="BX882" i="2"/>
  <c r="BY882" i="2"/>
  <c r="BZ882" i="2"/>
  <c r="CA882" i="2"/>
  <c r="CB882" i="2"/>
  <c r="CC882" i="2"/>
  <c r="CD882" i="2"/>
  <c r="CE882" i="2"/>
  <c r="CF882" i="2"/>
  <c r="CG882" i="2"/>
  <c r="CH882" i="2"/>
  <c r="CI882" i="2"/>
  <c r="CJ882" i="2"/>
  <c r="CK882" i="2"/>
  <c r="CL882" i="2"/>
  <c r="CM882" i="2"/>
  <c r="CN882" i="2"/>
  <c r="CO882" i="2"/>
  <c r="CP882" i="2"/>
  <c r="A883" i="2"/>
  <c r="B883" i="2"/>
  <c r="C883" i="2"/>
  <c r="D883" i="2"/>
  <c r="E883" i="2"/>
  <c r="F883" i="2"/>
  <c r="G883" i="2"/>
  <c r="H883" i="2"/>
  <c r="I883" i="2"/>
  <c r="J883" i="2"/>
  <c r="K883" i="2"/>
  <c r="L883" i="2"/>
  <c r="M883" i="2"/>
  <c r="N883" i="2"/>
  <c r="O883" i="2"/>
  <c r="Q883" i="2"/>
  <c r="R883" i="2"/>
  <c r="S883" i="2"/>
  <c r="T883" i="2"/>
  <c r="U883" i="2"/>
  <c r="W883" i="2"/>
  <c r="X883" i="2"/>
  <c r="Y883" i="2"/>
  <c r="AA883" i="2"/>
  <c r="AB883" i="2"/>
  <c r="AC883" i="2"/>
  <c r="AD883" i="2"/>
  <c r="AE883" i="2"/>
  <c r="AF883" i="2"/>
  <c r="AG883" i="2"/>
  <c r="AH883" i="2"/>
  <c r="AI883" i="2"/>
  <c r="AJ883" i="2"/>
  <c r="AK883" i="2"/>
  <c r="AL883" i="2"/>
  <c r="AM883" i="2"/>
  <c r="AN883" i="2"/>
  <c r="AO883" i="2"/>
  <c r="AP883" i="2"/>
  <c r="AQ883" i="2"/>
  <c r="AR883" i="2"/>
  <c r="AS883" i="2"/>
  <c r="AT883" i="2"/>
  <c r="AU883" i="2"/>
  <c r="AV883" i="2"/>
  <c r="AX883" i="2"/>
  <c r="AY883" i="2"/>
  <c r="AZ883" i="2"/>
  <c r="BA883" i="2"/>
  <c r="BB883" i="2"/>
  <c r="BC883" i="2"/>
  <c r="BD883" i="2"/>
  <c r="BE883" i="2"/>
  <c r="BF883" i="2"/>
  <c r="BG883" i="2"/>
  <c r="BH883" i="2"/>
  <c r="BI883" i="2"/>
  <c r="BJ883" i="2"/>
  <c r="BK883" i="2"/>
  <c r="BL883" i="2"/>
  <c r="BM883" i="2"/>
  <c r="BN883" i="2"/>
  <c r="BO883" i="2"/>
  <c r="BP883" i="2"/>
  <c r="BQ883" i="2"/>
  <c r="BR883" i="2"/>
  <c r="BS883" i="2"/>
  <c r="BT883" i="2"/>
  <c r="BU883" i="2"/>
  <c r="BV883" i="2"/>
  <c r="BW883" i="2"/>
  <c r="BX883" i="2"/>
  <c r="BY883" i="2"/>
  <c r="BZ883" i="2"/>
  <c r="CA883" i="2"/>
  <c r="CB883" i="2"/>
  <c r="CC883" i="2"/>
  <c r="CD883" i="2"/>
  <c r="CE883" i="2"/>
  <c r="CF883" i="2"/>
  <c r="CG883" i="2"/>
  <c r="CH883" i="2"/>
  <c r="CI883" i="2"/>
  <c r="CJ883" i="2"/>
  <c r="CK883" i="2"/>
  <c r="CL883" i="2"/>
  <c r="CM883" i="2"/>
  <c r="CN883" i="2"/>
  <c r="CO883" i="2"/>
  <c r="CP883" i="2"/>
  <c r="A884" i="2"/>
  <c r="B884" i="2"/>
  <c r="C884" i="2"/>
  <c r="D884" i="2"/>
  <c r="E884" i="2"/>
  <c r="F884" i="2"/>
  <c r="G884" i="2"/>
  <c r="H884" i="2"/>
  <c r="I884" i="2"/>
  <c r="J884" i="2"/>
  <c r="K884" i="2"/>
  <c r="L884" i="2"/>
  <c r="M884" i="2"/>
  <c r="N884" i="2"/>
  <c r="O884" i="2"/>
  <c r="Q884" i="2"/>
  <c r="R884" i="2"/>
  <c r="S884" i="2"/>
  <c r="T884" i="2"/>
  <c r="U884" i="2"/>
  <c r="W884" i="2"/>
  <c r="X884" i="2"/>
  <c r="Y884" i="2"/>
  <c r="AA884" i="2"/>
  <c r="AB884" i="2"/>
  <c r="AC884" i="2"/>
  <c r="AD884" i="2"/>
  <c r="AE884" i="2"/>
  <c r="AF884" i="2"/>
  <c r="AG884" i="2"/>
  <c r="AH884" i="2"/>
  <c r="AI884" i="2"/>
  <c r="AJ884" i="2"/>
  <c r="AK884" i="2"/>
  <c r="AL884" i="2"/>
  <c r="AM884" i="2"/>
  <c r="AN884" i="2"/>
  <c r="AO884" i="2"/>
  <c r="AP884" i="2"/>
  <c r="AQ884" i="2"/>
  <c r="AR884" i="2"/>
  <c r="AS884" i="2"/>
  <c r="AT884" i="2"/>
  <c r="AU884" i="2"/>
  <c r="AV884" i="2"/>
  <c r="AX884" i="2"/>
  <c r="AY884" i="2"/>
  <c r="AZ884" i="2"/>
  <c r="BA884" i="2"/>
  <c r="BB884" i="2"/>
  <c r="BC884" i="2"/>
  <c r="BD884" i="2"/>
  <c r="BE884" i="2"/>
  <c r="BF884" i="2"/>
  <c r="BG884" i="2"/>
  <c r="BH884" i="2"/>
  <c r="BI884" i="2"/>
  <c r="BJ884" i="2"/>
  <c r="BK884" i="2"/>
  <c r="BL884" i="2"/>
  <c r="BM884" i="2"/>
  <c r="BN884" i="2"/>
  <c r="BO884" i="2"/>
  <c r="BP884" i="2"/>
  <c r="BQ884" i="2"/>
  <c r="BR884" i="2"/>
  <c r="BS884" i="2"/>
  <c r="BT884" i="2"/>
  <c r="BU884" i="2"/>
  <c r="BV884" i="2"/>
  <c r="BW884" i="2"/>
  <c r="BX884" i="2"/>
  <c r="BY884" i="2"/>
  <c r="BZ884" i="2"/>
  <c r="CA884" i="2"/>
  <c r="CB884" i="2"/>
  <c r="CC884" i="2"/>
  <c r="CD884" i="2"/>
  <c r="CE884" i="2"/>
  <c r="CF884" i="2"/>
  <c r="CG884" i="2"/>
  <c r="CH884" i="2"/>
  <c r="CI884" i="2"/>
  <c r="CJ884" i="2"/>
  <c r="CK884" i="2"/>
  <c r="CL884" i="2"/>
  <c r="CM884" i="2"/>
  <c r="CN884" i="2"/>
  <c r="CO884" i="2"/>
  <c r="CP884" i="2"/>
  <c r="A885" i="2"/>
  <c r="B885" i="2"/>
  <c r="C885" i="2"/>
  <c r="D885" i="2"/>
  <c r="E885" i="2"/>
  <c r="F885" i="2"/>
  <c r="G885" i="2"/>
  <c r="H885" i="2"/>
  <c r="I885" i="2"/>
  <c r="J885" i="2"/>
  <c r="K885" i="2"/>
  <c r="L885" i="2"/>
  <c r="M885" i="2"/>
  <c r="N885" i="2"/>
  <c r="O885" i="2"/>
  <c r="Q885" i="2"/>
  <c r="R885" i="2"/>
  <c r="S885" i="2"/>
  <c r="T885" i="2"/>
  <c r="U885" i="2"/>
  <c r="W885" i="2"/>
  <c r="X885" i="2"/>
  <c r="Y885" i="2"/>
  <c r="AA885" i="2"/>
  <c r="AB885" i="2"/>
  <c r="AC885" i="2"/>
  <c r="AD885" i="2"/>
  <c r="AE885" i="2"/>
  <c r="AF885" i="2"/>
  <c r="AG885" i="2"/>
  <c r="AH885" i="2"/>
  <c r="AI885" i="2"/>
  <c r="AJ885" i="2"/>
  <c r="AK885" i="2"/>
  <c r="AL885" i="2"/>
  <c r="AM885" i="2"/>
  <c r="AN885" i="2"/>
  <c r="AO885" i="2"/>
  <c r="AP885" i="2"/>
  <c r="AQ885" i="2"/>
  <c r="AR885" i="2"/>
  <c r="AS885" i="2"/>
  <c r="AT885" i="2"/>
  <c r="AU885" i="2"/>
  <c r="AV885" i="2"/>
  <c r="AX885" i="2"/>
  <c r="AY885" i="2"/>
  <c r="AZ885" i="2"/>
  <c r="BA885" i="2"/>
  <c r="BB885" i="2"/>
  <c r="BC885" i="2"/>
  <c r="BD885" i="2"/>
  <c r="BE885" i="2"/>
  <c r="BF885" i="2"/>
  <c r="BG885" i="2"/>
  <c r="BH885" i="2"/>
  <c r="BI885" i="2"/>
  <c r="BJ885" i="2"/>
  <c r="BK885" i="2"/>
  <c r="BL885" i="2"/>
  <c r="BM885" i="2"/>
  <c r="BN885" i="2"/>
  <c r="BO885" i="2"/>
  <c r="BP885" i="2"/>
  <c r="BQ885" i="2"/>
  <c r="BR885" i="2"/>
  <c r="BS885" i="2"/>
  <c r="BT885" i="2"/>
  <c r="BU885" i="2"/>
  <c r="BV885" i="2"/>
  <c r="BW885" i="2"/>
  <c r="BX885" i="2"/>
  <c r="BY885" i="2"/>
  <c r="BZ885" i="2"/>
  <c r="CA885" i="2"/>
  <c r="CB885" i="2"/>
  <c r="CC885" i="2"/>
  <c r="CD885" i="2"/>
  <c r="CE885" i="2"/>
  <c r="CF885" i="2"/>
  <c r="CG885" i="2"/>
  <c r="CH885" i="2"/>
  <c r="CI885" i="2"/>
  <c r="CJ885" i="2"/>
  <c r="CK885" i="2"/>
  <c r="CL885" i="2"/>
  <c r="CM885" i="2"/>
  <c r="CN885" i="2"/>
  <c r="CO885" i="2"/>
  <c r="CP885" i="2"/>
  <c r="A886" i="2"/>
  <c r="B886" i="2"/>
  <c r="C886" i="2"/>
  <c r="D886" i="2"/>
  <c r="E886" i="2"/>
  <c r="F886" i="2"/>
  <c r="G886" i="2"/>
  <c r="H886" i="2"/>
  <c r="I886" i="2"/>
  <c r="J886" i="2"/>
  <c r="K886" i="2"/>
  <c r="L886" i="2"/>
  <c r="M886" i="2"/>
  <c r="N886" i="2"/>
  <c r="O886" i="2"/>
  <c r="Q886" i="2"/>
  <c r="R886" i="2"/>
  <c r="S886" i="2"/>
  <c r="T886" i="2"/>
  <c r="U886" i="2"/>
  <c r="W886" i="2"/>
  <c r="X886" i="2"/>
  <c r="Y886" i="2"/>
  <c r="AA886" i="2"/>
  <c r="AB886" i="2"/>
  <c r="AC886" i="2"/>
  <c r="AD886" i="2"/>
  <c r="AE886" i="2"/>
  <c r="AF886" i="2"/>
  <c r="AG886" i="2"/>
  <c r="AH886" i="2"/>
  <c r="AI886" i="2"/>
  <c r="AJ886" i="2"/>
  <c r="AK886" i="2"/>
  <c r="AL886" i="2"/>
  <c r="AM886" i="2"/>
  <c r="AN886" i="2"/>
  <c r="AO886" i="2"/>
  <c r="AP886" i="2"/>
  <c r="AQ886" i="2"/>
  <c r="AR886" i="2"/>
  <c r="AS886" i="2"/>
  <c r="AT886" i="2"/>
  <c r="AU886" i="2"/>
  <c r="AV886" i="2"/>
  <c r="AX886" i="2"/>
  <c r="AY886" i="2"/>
  <c r="AZ886" i="2"/>
  <c r="BA886" i="2"/>
  <c r="BB886" i="2"/>
  <c r="BC886" i="2"/>
  <c r="BD886" i="2"/>
  <c r="BE886" i="2"/>
  <c r="BF886" i="2"/>
  <c r="BG886" i="2"/>
  <c r="BH886" i="2"/>
  <c r="BI886" i="2"/>
  <c r="BJ886" i="2"/>
  <c r="BK886" i="2"/>
  <c r="BL886" i="2"/>
  <c r="BM886" i="2"/>
  <c r="BN886" i="2"/>
  <c r="BO886" i="2"/>
  <c r="BP886" i="2"/>
  <c r="BQ886" i="2"/>
  <c r="BR886" i="2"/>
  <c r="BS886" i="2"/>
  <c r="BT886" i="2"/>
  <c r="BU886" i="2"/>
  <c r="BV886" i="2"/>
  <c r="BW886" i="2"/>
  <c r="BX886" i="2"/>
  <c r="BY886" i="2"/>
  <c r="BZ886" i="2"/>
  <c r="CA886" i="2"/>
  <c r="CB886" i="2"/>
  <c r="CC886" i="2"/>
  <c r="CD886" i="2"/>
  <c r="CE886" i="2"/>
  <c r="CF886" i="2"/>
  <c r="CG886" i="2"/>
  <c r="CH886" i="2"/>
  <c r="CI886" i="2"/>
  <c r="CJ886" i="2"/>
  <c r="CK886" i="2"/>
  <c r="CL886" i="2"/>
  <c r="CM886" i="2"/>
  <c r="CN886" i="2"/>
  <c r="CO886" i="2"/>
  <c r="CP886" i="2"/>
  <c r="A887" i="2"/>
  <c r="B887" i="2"/>
  <c r="C887" i="2"/>
  <c r="D887" i="2"/>
  <c r="E887" i="2"/>
  <c r="F887" i="2"/>
  <c r="G887" i="2"/>
  <c r="H887" i="2"/>
  <c r="I887" i="2"/>
  <c r="J887" i="2"/>
  <c r="K887" i="2"/>
  <c r="L887" i="2"/>
  <c r="M887" i="2"/>
  <c r="N887" i="2"/>
  <c r="O887" i="2"/>
  <c r="Q887" i="2"/>
  <c r="R887" i="2"/>
  <c r="S887" i="2"/>
  <c r="T887" i="2"/>
  <c r="U887" i="2"/>
  <c r="W887" i="2"/>
  <c r="X887" i="2"/>
  <c r="Y887" i="2"/>
  <c r="AA887" i="2"/>
  <c r="AB887" i="2"/>
  <c r="AC887" i="2"/>
  <c r="AD887" i="2"/>
  <c r="AE887" i="2"/>
  <c r="AF887" i="2"/>
  <c r="AG887" i="2"/>
  <c r="AH887" i="2"/>
  <c r="AI887" i="2"/>
  <c r="AJ887" i="2"/>
  <c r="AK887" i="2"/>
  <c r="AL887" i="2"/>
  <c r="AM887" i="2"/>
  <c r="AN887" i="2"/>
  <c r="AO887" i="2"/>
  <c r="AP887" i="2"/>
  <c r="AQ887" i="2"/>
  <c r="AR887" i="2"/>
  <c r="AS887" i="2"/>
  <c r="AT887" i="2"/>
  <c r="AU887" i="2"/>
  <c r="AV887" i="2"/>
  <c r="AX887" i="2"/>
  <c r="AY887" i="2"/>
  <c r="AZ887" i="2"/>
  <c r="BA887" i="2"/>
  <c r="BB887" i="2"/>
  <c r="BC887" i="2"/>
  <c r="BD887" i="2"/>
  <c r="BE887" i="2"/>
  <c r="BF887" i="2"/>
  <c r="BG887" i="2"/>
  <c r="BH887" i="2"/>
  <c r="BI887" i="2"/>
  <c r="BJ887" i="2"/>
  <c r="BK887" i="2"/>
  <c r="BL887" i="2"/>
  <c r="BM887" i="2"/>
  <c r="BN887" i="2"/>
  <c r="BO887" i="2"/>
  <c r="BP887" i="2"/>
  <c r="BQ887" i="2"/>
  <c r="BR887" i="2"/>
  <c r="BS887" i="2"/>
  <c r="BT887" i="2"/>
  <c r="BU887" i="2"/>
  <c r="BV887" i="2"/>
  <c r="BW887" i="2"/>
  <c r="BX887" i="2"/>
  <c r="BY887" i="2"/>
  <c r="BZ887" i="2"/>
  <c r="CA887" i="2"/>
  <c r="CB887" i="2"/>
  <c r="CC887" i="2"/>
  <c r="CD887" i="2"/>
  <c r="CE887" i="2"/>
  <c r="CF887" i="2"/>
  <c r="CG887" i="2"/>
  <c r="CH887" i="2"/>
  <c r="CI887" i="2"/>
  <c r="CJ887" i="2"/>
  <c r="CK887" i="2"/>
  <c r="CL887" i="2"/>
  <c r="CM887" i="2"/>
  <c r="CN887" i="2"/>
  <c r="CO887" i="2"/>
  <c r="CP887" i="2"/>
  <c r="A888" i="2"/>
  <c r="B888" i="2"/>
  <c r="C888" i="2"/>
  <c r="D888" i="2"/>
  <c r="E888" i="2"/>
  <c r="F888" i="2"/>
  <c r="G888" i="2"/>
  <c r="H888" i="2"/>
  <c r="I888" i="2"/>
  <c r="J888" i="2"/>
  <c r="K888" i="2"/>
  <c r="L888" i="2"/>
  <c r="M888" i="2"/>
  <c r="N888" i="2"/>
  <c r="O888" i="2"/>
  <c r="Q888" i="2"/>
  <c r="R888" i="2"/>
  <c r="S888" i="2"/>
  <c r="T888" i="2"/>
  <c r="U888" i="2"/>
  <c r="W888" i="2"/>
  <c r="X888" i="2"/>
  <c r="Y888" i="2"/>
  <c r="AA888" i="2"/>
  <c r="AB888" i="2"/>
  <c r="AC888" i="2"/>
  <c r="AD888" i="2"/>
  <c r="AE888" i="2"/>
  <c r="AF888" i="2"/>
  <c r="AG888" i="2"/>
  <c r="AH888" i="2"/>
  <c r="AI888" i="2"/>
  <c r="AJ888" i="2"/>
  <c r="AK888" i="2"/>
  <c r="AL888" i="2"/>
  <c r="AM888" i="2"/>
  <c r="AN888" i="2"/>
  <c r="AO888" i="2"/>
  <c r="AP888" i="2"/>
  <c r="AQ888" i="2"/>
  <c r="AR888" i="2"/>
  <c r="AS888" i="2"/>
  <c r="AT888" i="2"/>
  <c r="AU888" i="2"/>
  <c r="AV888" i="2"/>
  <c r="AX888" i="2"/>
  <c r="AY888" i="2"/>
  <c r="AZ888" i="2"/>
  <c r="BA888" i="2"/>
  <c r="BB888" i="2"/>
  <c r="BC888" i="2"/>
  <c r="BD888" i="2"/>
  <c r="BE888" i="2"/>
  <c r="BF888" i="2"/>
  <c r="BG888" i="2"/>
  <c r="BH888" i="2"/>
  <c r="BI888" i="2"/>
  <c r="BJ888" i="2"/>
  <c r="BK888" i="2"/>
  <c r="BL888" i="2"/>
  <c r="BM888" i="2"/>
  <c r="BN888" i="2"/>
  <c r="BO888" i="2"/>
  <c r="BP888" i="2"/>
  <c r="BQ888" i="2"/>
  <c r="BR888" i="2"/>
  <c r="BS888" i="2"/>
  <c r="BT888" i="2"/>
  <c r="BU888" i="2"/>
  <c r="BV888" i="2"/>
  <c r="BW888" i="2"/>
  <c r="BX888" i="2"/>
  <c r="BY888" i="2"/>
  <c r="BZ888" i="2"/>
  <c r="CA888" i="2"/>
  <c r="CB888" i="2"/>
  <c r="CC888" i="2"/>
  <c r="CD888" i="2"/>
  <c r="CE888" i="2"/>
  <c r="CF888" i="2"/>
  <c r="CG888" i="2"/>
  <c r="CH888" i="2"/>
  <c r="CI888" i="2"/>
  <c r="CJ888" i="2"/>
  <c r="CK888" i="2"/>
  <c r="CL888" i="2"/>
  <c r="CM888" i="2"/>
  <c r="CN888" i="2"/>
  <c r="CO888" i="2"/>
  <c r="CP888" i="2"/>
  <c r="A889" i="2"/>
  <c r="B889" i="2"/>
  <c r="C889" i="2"/>
  <c r="D889" i="2"/>
  <c r="E889" i="2"/>
  <c r="F889" i="2"/>
  <c r="G889" i="2"/>
  <c r="H889" i="2"/>
  <c r="I889" i="2"/>
  <c r="J889" i="2"/>
  <c r="K889" i="2"/>
  <c r="L889" i="2"/>
  <c r="M889" i="2"/>
  <c r="N889" i="2"/>
  <c r="O889" i="2"/>
  <c r="Q889" i="2"/>
  <c r="R889" i="2"/>
  <c r="S889" i="2"/>
  <c r="T889" i="2"/>
  <c r="U889" i="2"/>
  <c r="W889" i="2"/>
  <c r="X889" i="2"/>
  <c r="Y889" i="2"/>
  <c r="AA889" i="2"/>
  <c r="AB889" i="2"/>
  <c r="AC889" i="2"/>
  <c r="AD889" i="2"/>
  <c r="AE889" i="2"/>
  <c r="AF889" i="2"/>
  <c r="AG889" i="2"/>
  <c r="AH889" i="2"/>
  <c r="AI889" i="2"/>
  <c r="AJ889" i="2"/>
  <c r="AK889" i="2"/>
  <c r="AL889" i="2"/>
  <c r="AM889" i="2"/>
  <c r="AN889" i="2"/>
  <c r="AO889" i="2"/>
  <c r="AP889" i="2"/>
  <c r="AQ889" i="2"/>
  <c r="AR889" i="2"/>
  <c r="AS889" i="2"/>
  <c r="AT889" i="2"/>
  <c r="AU889" i="2"/>
  <c r="AV889" i="2"/>
  <c r="AX889" i="2"/>
  <c r="AY889" i="2"/>
  <c r="AZ889" i="2"/>
  <c r="BA889" i="2"/>
  <c r="BB889" i="2"/>
  <c r="BC889" i="2"/>
  <c r="BD889" i="2"/>
  <c r="BE889" i="2"/>
  <c r="BF889" i="2"/>
  <c r="BG889" i="2"/>
  <c r="BH889" i="2"/>
  <c r="BI889" i="2"/>
  <c r="BJ889" i="2"/>
  <c r="BK889" i="2"/>
  <c r="BL889" i="2"/>
  <c r="BM889" i="2"/>
  <c r="BN889" i="2"/>
  <c r="BO889" i="2"/>
  <c r="BP889" i="2"/>
  <c r="BQ889" i="2"/>
  <c r="BR889" i="2"/>
  <c r="BS889" i="2"/>
  <c r="BT889" i="2"/>
  <c r="BU889" i="2"/>
  <c r="BV889" i="2"/>
  <c r="BW889" i="2"/>
  <c r="BX889" i="2"/>
  <c r="BY889" i="2"/>
  <c r="BZ889" i="2"/>
  <c r="CA889" i="2"/>
  <c r="CB889" i="2"/>
  <c r="CC889" i="2"/>
  <c r="CD889" i="2"/>
  <c r="CE889" i="2"/>
  <c r="CF889" i="2"/>
  <c r="CG889" i="2"/>
  <c r="CH889" i="2"/>
  <c r="CI889" i="2"/>
  <c r="CJ889" i="2"/>
  <c r="CK889" i="2"/>
  <c r="CL889" i="2"/>
  <c r="CM889" i="2"/>
  <c r="CN889" i="2"/>
  <c r="CO889" i="2"/>
  <c r="CP889" i="2"/>
  <c r="A890" i="2"/>
  <c r="B890" i="2"/>
  <c r="C890" i="2"/>
  <c r="D890" i="2"/>
  <c r="E890" i="2"/>
  <c r="F890" i="2"/>
  <c r="G890" i="2"/>
  <c r="H890" i="2"/>
  <c r="I890" i="2"/>
  <c r="J890" i="2"/>
  <c r="K890" i="2"/>
  <c r="L890" i="2"/>
  <c r="M890" i="2"/>
  <c r="N890" i="2"/>
  <c r="O890" i="2"/>
  <c r="Q890" i="2"/>
  <c r="R890" i="2"/>
  <c r="S890" i="2"/>
  <c r="T890" i="2"/>
  <c r="U890" i="2"/>
  <c r="W890" i="2"/>
  <c r="X890" i="2"/>
  <c r="Y890" i="2"/>
  <c r="AA890" i="2"/>
  <c r="AB890" i="2"/>
  <c r="AC890" i="2"/>
  <c r="AD890" i="2"/>
  <c r="AE890" i="2"/>
  <c r="AF890" i="2"/>
  <c r="AG890" i="2"/>
  <c r="AH890" i="2"/>
  <c r="AI890" i="2"/>
  <c r="AJ890" i="2"/>
  <c r="AK890" i="2"/>
  <c r="AL890" i="2"/>
  <c r="AM890" i="2"/>
  <c r="AN890" i="2"/>
  <c r="AO890" i="2"/>
  <c r="AP890" i="2"/>
  <c r="AQ890" i="2"/>
  <c r="AR890" i="2"/>
  <c r="AS890" i="2"/>
  <c r="AT890" i="2"/>
  <c r="AU890" i="2"/>
  <c r="AV890" i="2"/>
  <c r="AX890" i="2"/>
  <c r="AY890" i="2"/>
  <c r="AZ890" i="2"/>
  <c r="BA890" i="2"/>
  <c r="BB890" i="2"/>
  <c r="BC890" i="2"/>
  <c r="BD890" i="2"/>
  <c r="BE890" i="2"/>
  <c r="BF890" i="2"/>
  <c r="BG890" i="2"/>
  <c r="BH890" i="2"/>
  <c r="BI890" i="2"/>
  <c r="BJ890" i="2"/>
  <c r="BK890" i="2"/>
  <c r="BL890" i="2"/>
  <c r="BM890" i="2"/>
  <c r="BN890" i="2"/>
  <c r="BO890" i="2"/>
  <c r="BP890" i="2"/>
  <c r="BQ890" i="2"/>
  <c r="BR890" i="2"/>
  <c r="BS890" i="2"/>
  <c r="BT890" i="2"/>
  <c r="BU890" i="2"/>
  <c r="BV890" i="2"/>
  <c r="BW890" i="2"/>
  <c r="BX890" i="2"/>
  <c r="BY890" i="2"/>
  <c r="BZ890" i="2"/>
  <c r="CA890" i="2"/>
  <c r="CB890" i="2"/>
  <c r="CC890" i="2"/>
  <c r="CD890" i="2"/>
  <c r="CE890" i="2"/>
  <c r="CF890" i="2"/>
  <c r="CG890" i="2"/>
  <c r="CH890" i="2"/>
  <c r="CI890" i="2"/>
  <c r="CJ890" i="2"/>
  <c r="CK890" i="2"/>
  <c r="CL890" i="2"/>
  <c r="CM890" i="2"/>
  <c r="CN890" i="2"/>
  <c r="CO890" i="2"/>
  <c r="CP890" i="2"/>
  <c r="A891" i="2"/>
  <c r="B891" i="2"/>
  <c r="C891" i="2"/>
  <c r="D891" i="2"/>
  <c r="E891" i="2"/>
  <c r="F891" i="2"/>
  <c r="G891" i="2"/>
  <c r="H891" i="2"/>
  <c r="I891" i="2"/>
  <c r="J891" i="2"/>
  <c r="K891" i="2"/>
  <c r="L891" i="2"/>
  <c r="M891" i="2"/>
  <c r="N891" i="2"/>
  <c r="O891" i="2"/>
  <c r="Q891" i="2"/>
  <c r="R891" i="2"/>
  <c r="S891" i="2"/>
  <c r="T891" i="2"/>
  <c r="U891" i="2"/>
  <c r="W891" i="2"/>
  <c r="X891" i="2"/>
  <c r="Y891" i="2"/>
  <c r="AA891" i="2"/>
  <c r="AB891" i="2"/>
  <c r="AC891" i="2"/>
  <c r="AD891" i="2"/>
  <c r="AE891" i="2"/>
  <c r="AF891" i="2"/>
  <c r="AG891" i="2"/>
  <c r="AH891" i="2"/>
  <c r="AI891" i="2"/>
  <c r="AJ891" i="2"/>
  <c r="AK891" i="2"/>
  <c r="AL891" i="2"/>
  <c r="AM891" i="2"/>
  <c r="AN891" i="2"/>
  <c r="AO891" i="2"/>
  <c r="AP891" i="2"/>
  <c r="AQ891" i="2"/>
  <c r="AR891" i="2"/>
  <c r="AS891" i="2"/>
  <c r="AT891" i="2"/>
  <c r="AU891" i="2"/>
  <c r="AV891" i="2"/>
  <c r="AX891" i="2"/>
  <c r="AY891" i="2"/>
  <c r="AZ891" i="2"/>
  <c r="BA891" i="2"/>
  <c r="BB891" i="2"/>
  <c r="BC891" i="2"/>
  <c r="BD891" i="2"/>
  <c r="BE891" i="2"/>
  <c r="BF891" i="2"/>
  <c r="BG891" i="2"/>
  <c r="BH891" i="2"/>
  <c r="BI891" i="2"/>
  <c r="BJ891" i="2"/>
  <c r="BK891" i="2"/>
  <c r="BL891" i="2"/>
  <c r="BM891" i="2"/>
  <c r="BN891" i="2"/>
  <c r="BO891" i="2"/>
  <c r="BP891" i="2"/>
  <c r="BQ891" i="2"/>
  <c r="BR891" i="2"/>
  <c r="BS891" i="2"/>
  <c r="BT891" i="2"/>
  <c r="BU891" i="2"/>
  <c r="BV891" i="2"/>
  <c r="BW891" i="2"/>
  <c r="BX891" i="2"/>
  <c r="BY891" i="2"/>
  <c r="BZ891" i="2"/>
  <c r="CA891" i="2"/>
  <c r="CB891" i="2"/>
  <c r="CC891" i="2"/>
  <c r="CD891" i="2"/>
  <c r="CE891" i="2"/>
  <c r="CF891" i="2"/>
  <c r="CG891" i="2"/>
  <c r="CH891" i="2"/>
  <c r="CI891" i="2"/>
  <c r="CJ891" i="2"/>
  <c r="CK891" i="2"/>
  <c r="CL891" i="2"/>
  <c r="CM891" i="2"/>
  <c r="CN891" i="2"/>
  <c r="CO891" i="2"/>
  <c r="CP891" i="2"/>
  <c r="A892" i="2"/>
  <c r="B892" i="2"/>
  <c r="C892" i="2"/>
  <c r="D892" i="2"/>
  <c r="E892" i="2"/>
  <c r="F892" i="2"/>
  <c r="G892" i="2"/>
  <c r="H892" i="2"/>
  <c r="I892" i="2"/>
  <c r="J892" i="2"/>
  <c r="K892" i="2"/>
  <c r="L892" i="2"/>
  <c r="M892" i="2"/>
  <c r="N892" i="2"/>
  <c r="O892" i="2"/>
  <c r="Q892" i="2"/>
  <c r="R892" i="2"/>
  <c r="S892" i="2"/>
  <c r="T892" i="2"/>
  <c r="U892" i="2"/>
  <c r="W892" i="2"/>
  <c r="X892" i="2"/>
  <c r="Y892" i="2"/>
  <c r="AA892" i="2"/>
  <c r="AB892" i="2"/>
  <c r="AC892" i="2"/>
  <c r="AD892" i="2"/>
  <c r="AE892" i="2"/>
  <c r="AF892" i="2"/>
  <c r="AG892" i="2"/>
  <c r="AH892" i="2"/>
  <c r="AI892" i="2"/>
  <c r="AJ892" i="2"/>
  <c r="AK892" i="2"/>
  <c r="AL892" i="2"/>
  <c r="AM892" i="2"/>
  <c r="AN892" i="2"/>
  <c r="AO892" i="2"/>
  <c r="AP892" i="2"/>
  <c r="AQ892" i="2"/>
  <c r="AR892" i="2"/>
  <c r="AS892" i="2"/>
  <c r="AT892" i="2"/>
  <c r="AU892" i="2"/>
  <c r="AV892" i="2"/>
  <c r="AX892" i="2"/>
  <c r="AY892" i="2"/>
  <c r="AZ892" i="2"/>
  <c r="BA892" i="2"/>
  <c r="BB892" i="2"/>
  <c r="BC892" i="2"/>
  <c r="BD892" i="2"/>
  <c r="BE892" i="2"/>
  <c r="BF892" i="2"/>
  <c r="BG892" i="2"/>
  <c r="BH892" i="2"/>
  <c r="BI892" i="2"/>
  <c r="BJ892" i="2"/>
  <c r="BK892" i="2"/>
  <c r="BL892" i="2"/>
  <c r="BM892" i="2"/>
  <c r="BN892" i="2"/>
  <c r="BO892" i="2"/>
  <c r="BP892" i="2"/>
  <c r="BQ892" i="2"/>
  <c r="BR892" i="2"/>
  <c r="BS892" i="2"/>
  <c r="BT892" i="2"/>
  <c r="BU892" i="2"/>
  <c r="BV892" i="2"/>
  <c r="BW892" i="2"/>
  <c r="BX892" i="2"/>
  <c r="BY892" i="2"/>
  <c r="BZ892" i="2"/>
  <c r="CA892" i="2"/>
  <c r="CB892" i="2"/>
  <c r="CC892" i="2"/>
  <c r="CD892" i="2"/>
  <c r="CE892" i="2"/>
  <c r="CF892" i="2"/>
  <c r="CG892" i="2"/>
  <c r="CH892" i="2"/>
  <c r="CI892" i="2"/>
  <c r="CJ892" i="2"/>
  <c r="CK892" i="2"/>
  <c r="CL892" i="2"/>
  <c r="CM892" i="2"/>
  <c r="CN892" i="2"/>
  <c r="CO892" i="2"/>
  <c r="CP892" i="2"/>
  <c r="A893" i="2"/>
  <c r="B893" i="2"/>
  <c r="C893" i="2"/>
  <c r="D893" i="2"/>
  <c r="E893" i="2"/>
  <c r="F893" i="2"/>
  <c r="G893" i="2"/>
  <c r="H893" i="2"/>
  <c r="I893" i="2"/>
  <c r="J893" i="2"/>
  <c r="K893" i="2"/>
  <c r="L893" i="2"/>
  <c r="M893" i="2"/>
  <c r="N893" i="2"/>
  <c r="O893" i="2"/>
  <c r="Q893" i="2"/>
  <c r="R893" i="2"/>
  <c r="S893" i="2"/>
  <c r="T893" i="2"/>
  <c r="U893" i="2"/>
  <c r="W893" i="2"/>
  <c r="X893" i="2"/>
  <c r="Y893" i="2"/>
  <c r="AA893" i="2"/>
  <c r="AB893" i="2"/>
  <c r="AC893" i="2"/>
  <c r="AD893" i="2"/>
  <c r="AE893" i="2"/>
  <c r="AF893" i="2"/>
  <c r="AG893" i="2"/>
  <c r="AH893" i="2"/>
  <c r="AI893" i="2"/>
  <c r="AJ893" i="2"/>
  <c r="AK893" i="2"/>
  <c r="AL893" i="2"/>
  <c r="AM893" i="2"/>
  <c r="AN893" i="2"/>
  <c r="AO893" i="2"/>
  <c r="AP893" i="2"/>
  <c r="AQ893" i="2"/>
  <c r="AR893" i="2"/>
  <c r="AS893" i="2"/>
  <c r="AT893" i="2"/>
  <c r="AU893" i="2"/>
  <c r="AV893" i="2"/>
  <c r="AX893" i="2"/>
  <c r="AY893" i="2"/>
  <c r="AZ893" i="2"/>
  <c r="BA893" i="2"/>
  <c r="BB893" i="2"/>
  <c r="BC893" i="2"/>
  <c r="BD893" i="2"/>
  <c r="BE893" i="2"/>
  <c r="BF893" i="2"/>
  <c r="BG893" i="2"/>
  <c r="BH893" i="2"/>
  <c r="BI893" i="2"/>
  <c r="BJ893" i="2"/>
  <c r="BK893" i="2"/>
  <c r="BL893" i="2"/>
  <c r="BM893" i="2"/>
  <c r="BN893" i="2"/>
  <c r="BO893" i="2"/>
  <c r="BP893" i="2"/>
  <c r="BQ893" i="2"/>
  <c r="BR893" i="2"/>
  <c r="BS893" i="2"/>
  <c r="BT893" i="2"/>
  <c r="BU893" i="2"/>
  <c r="BV893" i="2"/>
  <c r="BW893" i="2"/>
  <c r="BX893" i="2"/>
  <c r="BY893" i="2"/>
  <c r="BZ893" i="2"/>
  <c r="CA893" i="2"/>
  <c r="CB893" i="2"/>
  <c r="CC893" i="2"/>
  <c r="CD893" i="2"/>
  <c r="CE893" i="2"/>
  <c r="CF893" i="2"/>
  <c r="CG893" i="2"/>
  <c r="CH893" i="2"/>
  <c r="CI893" i="2"/>
  <c r="CJ893" i="2"/>
  <c r="CK893" i="2"/>
  <c r="CL893" i="2"/>
  <c r="CM893" i="2"/>
  <c r="CN893" i="2"/>
  <c r="CO893" i="2"/>
  <c r="CP893" i="2"/>
  <c r="A894" i="2"/>
  <c r="B894" i="2"/>
  <c r="C894" i="2"/>
  <c r="D894" i="2"/>
  <c r="E894" i="2"/>
  <c r="F894" i="2"/>
  <c r="G894" i="2"/>
  <c r="H894" i="2"/>
  <c r="I894" i="2"/>
  <c r="J894" i="2"/>
  <c r="K894" i="2"/>
  <c r="L894" i="2"/>
  <c r="M894" i="2"/>
  <c r="N894" i="2"/>
  <c r="O894" i="2"/>
  <c r="Q894" i="2"/>
  <c r="R894" i="2"/>
  <c r="S894" i="2"/>
  <c r="T894" i="2"/>
  <c r="U894" i="2"/>
  <c r="W894" i="2"/>
  <c r="X894" i="2"/>
  <c r="Y894" i="2"/>
  <c r="AA894" i="2"/>
  <c r="AB894" i="2"/>
  <c r="AC894" i="2"/>
  <c r="AD894" i="2"/>
  <c r="AE894" i="2"/>
  <c r="AF894" i="2"/>
  <c r="AG894" i="2"/>
  <c r="AH894" i="2"/>
  <c r="AI894" i="2"/>
  <c r="AJ894" i="2"/>
  <c r="AK894" i="2"/>
  <c r="AL894" i="2"/>
  <c r="AM894" i="2"/>
  <c r="AN894" i="2"/>
  <c r="AO894" i="2"/>
  <c r="AP894" i="2"/>
  <c r="AQ894" i="2"/>
  <c r="AR894" i="2"/>
  <c r="AS894" i="2"/>
  <c r="AT894" i="2"/>
  <c r="AU894" i="2"/>
  <c r="AV894" i="2"/>
  <c r="AX894" i="2"/>
  <c r="AY894" i="2"/>
  <c r="AZ894" i="2"/>
  <c r="BA894" i="2"/>
  <c r="BB894" i="2"/>
  <c r="BC894" i="2"/>
  <c r="BD894" i="2"/>
  <c r="BE894" i="2"/>
  <c r="BF894" i="2"/>
  <c r="BG894" i="2"/>
  <c r="BH894" i="2"/>
  <c r="BI894" i="2"/>
  <c r="BJ894" i="2"/>
  <c r="BK894" i="2"/>
  <c r="BL894" i="2"/>
  <c r="BM894" i="2"/>
  <c r="BN894" i="2"/>
  <c r="BO894" i="2"/>
  <c r="BP894" i="2"/>
  <c r="BQ894" i="2"/>
  <c r="BR894" i="2"/>
  <c r="BS894" i="2"/>
  <c r="BT894" i="2"/>
  <c r="BU894" i="2"/>
  <c r="BV894" i="2"/>
  <c r="BW894" i="2"/>
  <c r="BX894" i="2"/>
  <c r="BY894" i="2"/>
  <c r="BZ894" i="2"/>
  <c r="CA894" i="2"/>
  <c r="CB894" i="2"/>
  <c r="CC894" i="2"/>
  <c r="CD894" i="2"/>
  <c r="CE894" i="2"/>
  <c r="CF894" i="2"/>
  <c r="CG894" i="2"/>
  <c r="CH894" i="2"/>
  <c r="CI894" i="2"/>
  <c r="CJ894" i="2"/>
  <c r="CK894" i="2"/>
  <c r="CL894" i="2"/>
  <c r="CM894" i="2"/>
  <c r="CN894" i="2"/>
  <c r="CO894" i="2"/>
  <c r="CP894" i="2"/>
  <c r="A895" i="2"/>
  <c r="B895" i="2"/>
  <c r="C895" i="2"/>
  <c r="D895" i="2"/>
  <c r="E895" i="2"/>
  <c r="F895" i="2"/>
  <c r="G895" i="2"/>
  <c r="H895" i="2"/>
  <c r="I895" i="2"/>
  <c r="J895" i="2"/>
  <c r="K895" i="2"/>
  <c r="L895" i="2"/>
  <c r="M895" i="2"/>
  <c r="N895" i="2"/>
  <c r="O895" i="2"/>
  <c r="Q895" i="2"/>
  <c r="R895" i="2"/>
  <c r="S895" i="2"/>
  <c r="T895" i="2"/>
  <c r="U895" i="2"/>
  <c r="W895" i="2"/>
  <c r="X895" i="2"/>
  <c r="Y895" i="2"/>
  <c r="AA895" i="2"/>
  <c r="AB895" i="2"/>
  <c r="AC895" i="2"/>
  <c r="AD895" i="2"/>
  <c r="AE895" i="2"/>
  <c r="AF895" i="2"/>
  <c r="AG895" i="2"/>
  <c r="AH895" i="2"/>
  <c r="AI895" i="2"/>
  <c r="AJ895" i="2"/>
  <c r="AK895" i="2"/>
  <c r="AL895" i="2"/>
  <c r="AM895" i="2"/>
  <c r="AN895" i="2"/>
  <c r="AO895" i="2"/>
  <c r="AP895" i="2"/>
  <c r="AQ895" i="2"/>
  <c r="AR895" i="2"/>
  <c r="AS895" i="2"/>
  <c r="AT895" i="2"/>
  <c r="AU895" i="2"/>
  <c r="AV895" i="2"/>
  <c r="AX895" i="2"/>
  <c r="AY895" i="2"/>
  <c r="AZ895" i="2"/>
  <c r="BA895" i="2"/>
  <c r="BB895" i="2"/>
  <c r="BC895" i="2"/>
  <c r="BD895" i="2"/>
  <c r="BE895" i="2"/>
  <c r="BF895" i="2"/>
  <c r="BG895" i="2"/>
  <c r="BH895" i="2"/>
  <c r="BI895" i="2"/>
  <c r="BJ895" i="2"/>
  <c r="BK895" i="2"/>
  <c r="BL895" i="2"/>
  <c r="BM895" i="2"/>
  <c r="BN895" i="2"/>
  <c r="BO895" i="2"/>
  <c r="BP895" i="2"/>
  <c r="BQ895" i="2"/>
  <c r="BR895" i="2"/>
  <c r="BS895" i="2"/>
  <c r="BT895" i="2"/>
  <c r="BU895" i="2"/>
  <c r="BV895" i="2"/>
  <c r="BW895" i="2"/>
  <c r="BX895" i="2"/>
  <c r="BY895" i="2"/>
  <c r="BZ895" i="2"/>
  <c r="CA895" i="2"/>
  <c r="CB895" i="2"/>
  <c r="CC895" i="2"/>
  <c r="CD895" i="2"/>
  <c r="CE895" i="2"/>
  <c r="CF895" i="2"/>
  <c r="CG895" i="2"/>
  <c r="CH895" i="2"/>
  <c r="CI895" i="2"/>
  <c r="CJ895" i="2"/>
  <c r="CK895" i="2"/>
  <c r="CL895" i="2"/>
  <c r="CM895" i="2"/>
  <c r="CN895" i="2"/>
  <c r="CO895" i="2"/>
  <c r="CP895" i="2"/>
  <c r="A896" i="2"/>
  <c r="B896" i="2"/>
  <c r="C896" i="2"/>
  <c r="D896" i="2"/>
  <c r="E896" i="2"/>
  <c r="F896" i="2"/>
  <c r="G896" i="2"/>
  <c r="H896" i="2"/>
  <c r="I896" i="2"/>
  <c r="J896" i="2"/>
  <c r="K896" i="2"/>
  <c r="L896" i="2"/>
  <c r="M896" i="2"/>
  <c r="N896" i="2"/>
  <c r="O896" i="2"/>
  <c r="Q896" i="2"/>
  <c r="R896" i="2"/>
  <c r="S896" i="2"/>
  <c r="T896" i="2"/>
  <c r="U896" i="2"/>
  <c r="W896" i="2"/>
  <c r="X896" i="2"/>
  <c r="Y896" i="2"/>
  <c r="AA896" i="2"/>
  <c r="AB896" i="2"/>
  <c r="AC896" i="2"/>
  <c r="AD896" i="2"/>
  <c r="AE896" i="2"/>
  <c r="AF896" i="2"/>
  <c r="AG896" i="2"/>
  <c r="AH896" i="2"/>
  <c r="AI896" i="2"/>
  <c r="AJ896" i="2"/>
  <c r="AK896" i="2"/>
  <c r="AL896" i="2"/>
  <c r="AM896" i="2"/>
  <c r="AN896" i="2"/>
  <c r="AO896" i="2"/>
  <c r="AP896" i="2"/>
  <c r="AQ896" i="2"/>
  <c r="AR896" i="2"/>
  <c r="AS896" i="2"/>
  <c r="AT896" i="2"/>
  <c r="AU896" i="2"/>
  <c r="AV896" i="2"/>
  <c r="AX896" i="2"/>
  <c r="AY896" i="2"/>
  <c r="AZ896" i="2"/>
  <c r="BA896" i="2"/>
  <c r="BB896" i="2"/>
  <c r="BC896" i="2"/>
  <c r="BD896" i="2"/>
  <c r="BE896" i="2"/>
  <c r="BF896" i="2"/>
  <c r="BG896" i="2"/>
  <c r="BH896" i="2"/>
  <c r="BI896" i="2"/>
  <c r="BJ896" i="2"/>
  <c r="BK896" i="2"/>
  <c r="BL896" i="2"/>
  <c r="BM896" i="2"/>
  <c r="BN896" i="2"/>
  <c r="BO896" i="2"/>
  <c r="BP896" i="2"/>
  <c r="BQ896" i="2"/>
  <c r="BR896" i="2"/>
  <c r="BS896" i="2"/>
  <c r="BT896" i="2"/>
  <c r="BU896" i="2"/>
  <c r="BV896" i="2"/>
  <c r="BW896" i="2"/>
  <c r="BX896" i="2"/>
  <c r="BY896" i="2"/>
  <c r="BZ896" i="2"/>
  <c r="CA896" i="2"/>
  <c r="CB896" i="2"/>
  <c r="CC896" i="2"/>
  <c r="CD896" i="2"/>
  <c r="CE896" i="2"/>
  <c r="CF896" i="2"/>
  <c r="CG896" i="2"/>
  <c r="CH896" i="2"/>
  <c r="CI896" i="2"/>
  <c r="CJ896" i="2"/>
  <c r="CK896" i="2"/>
  <c r="CL896" i="2"/>
  <c r="CM896" i="2"/>
  <c r="CN896" i="2"/>
  <c r="CO896" i="2"/>
  <c r="CP896" i="2"/>
  <c r="A897" i="2"/>
  <c r="B897" i="2"/>
  <c r="C897" i="2"/>
  <c r="D897" i="2"/>
  <c r="E897" i="2"/>
  <c r="F897" i="2"/>
  <c r="G897" i="2"/>
  <c r="H897" i="2"/>
  <c r="I897" i="2"/>
  <c r="J897" i="2"/>
  <c r="K897" i="2"/>
  <c r="L897" i="2"/>
  <c r="M897" i="2"/>
  <c r="N897" i="2"/>
  <c r="O897" i="2"/>
  <c r="Q897" i="2"/>
  <c r="R897" i="2"/>
  <c r="S897" i="2"/>
  <c r="T897" i="2"/>
  <c r="U897" i="2"/>
  <c r="W897" i="2"/>
  <c r="X897" i="2"/>
  <c r="Y897" i="2"/>
  <c r="AA897" i="2"/>
  <c r="AB897" i="2"/>
  <c r="AC897" i="2"/>
  <c r="AD897" i="2"/>
  <c r="AE897" i="2"/>
  <c r="AF897" i="2"/>
  <c r="AG897" i="2"/>
  <c r="AH897" i="2"/>
  <c r="AI897" i="2"/>
  <c r="AJ897" i="2"/>
  <c r="AK897" i="2"/>
  <c r="AL897" i="2"/>
  <c r="AM897" i="2"/>
  <c r="AN897" i="2"/>
  <c r="AO897" i="2"/>
  <c r="AP897" i="2"/>
  <c r="AQ897" i="2"/>
  <c r="AR897" i="2"/>
  <c r="AS897" i="2"/>
  <c r="AT897" i="2"/>
  <c r="AU897" i="2"/>
  <c r="AV897" i="2"/>
  <c r="AX897" i="2"/>
  <c r="AY897" i="2"/>
  <c r="AZ897" i="2"/>
  <c r="BA897" i="2"/>
  <c r="BB897" i="2"/>
  <c r="BC897" i="2"/>
  <c r="BD897" i="2"/>
  <c r="BE897" i="2"/>
  <c r="BF897" i="2"/>
  <c r="BG897" i="2"/>
  <c r="BH897" i="2"/>
  <c r="BI897" i="2"/>
  <c r="BJ897" i="2"/>
  <c r="BK897" i="2"/>
  <c r="BL897" i="2"/>
  <c r="BM897" i="2"/>
  <c r="BN897" i="2"/>
  <c r="BO897" i="2"/>
  <c r="BP897" i="2"/>
  <c r="BQ897" i="2"/>
  <c r="BR897" i="2"/>
  <c r="BS897" i="2"/>
  <c r="BT897" i="2"/>
  <c r="BU897" i="2"/>
  <c r="BV897" i="2"/>
  <c r="BW897" i="2"/>
  <c r="BX897" i="2"/>
  <c r="BY897" i="2"/>
  <c r="BZ897" i="2"/>
  <c r="CA897" i="2"/>
  <c r="CB897" i="2"/>
  <c r="CC897" i="2"/>
  <c r="CD897" i="2"/>
  <c r="CE897" i="2"/>
  <c r="CF897" i="2"/>
  <c r="CG897" i="2"/>
  <c r="CH897" i="2"/>
  <c r="CI897" i="2"/>
  <c r="CJ897" i="2"/>
  <c r="CK897" i="2"/>
  <c r="CL897" i="2"/>
  <c r="CM897" i="2"/>
  <c r="CN897" i="2"/>
  <c r="CO897" i="2"/>
  <c r="CP897" i="2"/>
  <c r="A898" i="2"/>
  <c r="B898" i="2"/>
  <c r="C898" i="2"/>
  <c r="D898" i="2"/>
  <c r="E898" i="2"/>
  <c r="F898" i="2"/>
  <c r="G898" i="2"/>
  <c r="H898" i="2"/>
  <c r="I898" i="2"/>
  <c r="J898" i="2"/>
  <c r="K898" i="2"/>
  <c r="L898" i="2"/>
  <c r="M898" i="2"/>
  <c r="N898" i="2"/>
  <c r="O898" i="2"/>
  <c r="Q898" i="2"/>
  <c r="R898" i="2"/>
  <c r="S898" i="2"/>
  <c r="T898" i="2"/>
  <c r="U898" i="2"/>
  <c r="W898" i="2"/>
  <c r="X898" i="2"/>
  <c r="Y898" i="2"/>
  <c r="AA898" i="2"/>
  <c r="AB898" i="2"/>
  <c r="AC898" i="2"/>
  <c r="AD898" i="2"/>
  <c r="AE898" i="2"/>
  <c r="AF898" i="2"/>
  <c r="AG898" i="2"/>
  <c r="AH898" i="2"/>
  <c r="AI898" i="2"/>
  <c r="AJ898" i="2"/>
  <c r="AK898" i="2"/>
  <c r="AL898" i="2"/>
  <c r="AM898" i="2"/>
  <c r="AN898" i="2"/>
  <c r="AO898" i="2"/>
  <c r="AP898" i="2"/>
  <c r="AQ898" i="2"/>
  <c r="AR898" i="2"/>
  <c r="AS898" i="2"/>
  <c r="AT898" i="2"/>
  <c r="AU898" i="2"/>
  <c r="AV898" i="2"/>
  <c r="AX898" i="2"/>
  <c r="AY898" i="2"/>
  <c r="AZ898" i="2"/>
  <c r="BA898" i="2"/>
  <c r="BB898" i="2"/>
  <c r="BC898" i="2"/>
  <c r="BD898" i="2"/>
  <c r="BE898" i="2"/>
  <c r="BF898" i="2"/>
  <c r="BG898" i="2"/>
  <c r="BH898" i="2"/>
  <c r="BI898" i="2"/>
  <c r="BJ898" i="2"/>
  <c r="BK898" i="2"/>
  <c r="BL898" i="2"/>
  <c r="BM898" i="2"/>
  <c r="BN898" i="2"/>
  <c r="BO898" i="2"/>
  <c r="BP898" i="2"/>
  <c r="BQ898" i="2"/>
  <c r="BR898" i="2"/>
  <c r="BS898" i="2"/>
  <c r="BT898" i="2"/>
  <c r="BU898" i="2"/>
  <c r="BV898" i="2"/>
  <c r="BW898" i="2"/>
  <c r="BX898" i="2"/>
  <c r="BY898" i="2"/>
  <c r="BZ898" i="2"/>
  <c r="CA898" i="2"/>
  <c r="CB898" i="2"/>
  <c r="CC898" i="2"/>
  <c r="CD898" i="2"/>
  <c r="CE898" i="2"/>
  <c r="CF898" i="2"/>
  <c r="CG898" i="2"/>
  <c r="CH898" i="2"/>
  <c r="CI898" i="2"/>
  <c r="CJ898" i="2"/>
  <c r="CK898" i="2"/>
  <c r="CL898" i="2"/>
  <c r="CM898" i="2"/>
  <c r="CN898" i="2"/>
  <c r="CO898" i="2"/>
  <c r="CP898" i="2"/>
  <c r="A899" i="2"/>
  <c r="B899" i="2"/>
  <c r="C899" i="2"/>
  <c r="D899" i="2"/>
  <c r="E899" i="2"/>
  <c r="F899" i="2"/>
  <c r="G899" i="2"/>
  <c r="H899" i="2"/>
  <c r="I899" i="2"/>
  <c r="J899" i="2"/>
  <c r="K899" i="2"/>
  <c r="L899" i="2"/>
  <c r="M899" i="2"/>
  <c r="N899" i="2"/>
  <c r="O899" i="2"/>
  <c r="Q899" i="2"/>
  <c r="R899" i="2"/>
  <c r="S899" i="2"/>
  <c r="T899" i="2"/>
  <c r="U899" i="2"/>
  <c r="W899" i="2"/>
  <c r="X899" i="2"/>
  <c r="Y899" i="2"/>
  <c r="AA899" i="2"/>
  <c r="AB899" i="2"/>
  <c r="AC899" i="2"/>
  <c r="AD899" i="2"/>
  <c r="AE899" i="2"/>
  <c r="AF899" i="2"/>
  <c r="AG899" i="2"/>
  <c r="AH899" i="2"/>
  <c r="AI899" i="2"/>
  <c r="AJ899" i="2"/>
  <c r="AK899" i="2"/>
  <c r="AL899" i="2"/>
  <c r="AM899" i="2"/>
  <c r="AN899" i="2"/>
  <c r="AO899" i="2"/>
  <c r="AP899" i="2"/>
  <c r="AQ899" i="2"/>
  <c r="AR899" i="2"/>
  <c r="AS899" i="2"/>
  <c r="AT899" i="2"/>
  <c r="AU899" i="2"/>
  <c r="AV899" i="2"/>
  <c r="AX899" i="2"/>
  <c r="AY899" i="2"/>
  <c r="AZ899" i="2"/>
  <c r="BA899" i="2"/>
  <c r="BB899" i="2"/>
  <c r="BC899" i="2"/>
  <c r="BD899" i="2"/>
  <c r="BE899" i="2"/>
  <c r="BF899" i="2"/>
  <c r="BG899" i="2"/>
  <c r="BH899" i="2"/>
  <c r="BI899" i="2"/>
  <c r="BJ899" i="2"/>
  <c r="BK899" i="2"/>
  <c r="BL899" i="2"/>
  <c r="BM899" i="2"/>
  <c r="BN899" i="2"/>
  <c r="BO899" i="2"/>
  <c r="BP899" i="2"/>
  <c r="BQ899" i="2"/>
  <c r="BR899" i="2"/>
  <c r="BS899" i="2"/>
  <c r="BT899" i="2"/>
  <c r="BU899" i="2"/>
  <c r="BV899" i="2"/>
  <c r="BW899" i="2"/>
  <c r="BX899" i="2"/>
  <c r="BY899" i="2"/>
  <c r="BZ899" i="2"/>
  <c r="CA899" i="2"/>
  <c r="CB899" i="2"/>
  <c r="CC899" i="2"/>
  <c r="CD899" i="2"/>
  <c r="CE899" i="2"/>
  <c r="CF899" i="2"/>
  <c r="CG899" i="2"/>
  <c r="CH899" i="2"/>
  <c r="CI899" i="2"/>
  <c r="CJ899" i="2"/>
  <c r="CK899" i="2"/>
  <c r="CL899" i="2"/>
  <c r="CM899" i="2"/>
  <c r="CN899" i="2"/>
  <c r="CO899" i="2"/>
  <c r="CP899" i="2"/>
  <c r="A900" i="2"/>
  <c r="B900" i="2"/>
  <c r="C900" i="2"/>
  <c r="D900" i="2"/>
  <c r="E900" i="2"/>
  <c r="F900" i="2"/>
  <c r="G900" i="2"/>
  <c r="H900" i="2"/>
  <c r="I900" i="2"/>
  <c r="J900" i="2"/>
  <c r="K900" i="2"/>
  <c r="L900" i="2"/>
  <c r="M900" i="2"/>
  <c r="N900" i="2"/>
  <c r="O900" i="2"/>
  <c r="Q900" i="2"/>
  <c r="R900" i="2"/>
  <c r="S900" i="2"/>
  <c r="T900" i="2"/>
  <c r="U900" i="2"/>
  <c r="W900" i="2"/>
  <c r="X900" i="2"/>
  <c r="Y900" i="2"/>
  <c r="AA900" i="2"/>
  <c r="AB900" i="2"/>
  <c r="AC900" i="2"/>
  <c r="AD900" i="2"/>
  <c r="AE900" i="2"/>
  <c r="AF900" i="2"/>
  <c r="AG900" i="2"/>
  <c r="AH900" i="2"/>
  <c r="AI900" i="2"/>
  <c r="AJ900" i="2"/>
  <c r="AK900" i="2"/>
  <c r="AL900" i="2"/>
  <c r="AM900" i="2"/>
  <c r="AN900" i="2"/>
  <c r="AO900" i="2"/>
  <c r="AP900" i="2"/>
  <c r="AQ900" i="2"/>
  <c r="AR900" i="2"/>
  <c r="AS900" i="2"/>
  <c r="AT900" i="2"/>
  <c r="AU900" i="2"/>
  <c r="AV900" i="2"/>
  <c r="AX900" i="2"/>
  <c r="AY900" i="2"/>
  <c r="AZ900" i="2"/>
  <c r="BA900" i="2"/>
  <c r="BB900" i="2"/>
  <c r="BC900" i="2"/>
  <c r="BD900" i="2"/>
  <c r="BE900" i="2"/>
  <c r="BF900" i="2"/>
  <c r="BG900" i="2"/>
  <c r="BH900" i="2"/>
  <c r="BI900" i="2"/>
  <c r="BJ900" i="2"/>
  <c r="BK900" i="2"/>
  <c r="BL900" i="2"/>
  <c r="BM900" i="2"/>
  <c r="BN900" i="2"/>
  <c r="BO900" i="2"/>
  <c r="BP900" i="2"/>
  <c r="BQ900" i="2"/>
  <c r="BR900" i="2"/>
  <c r="BS900" i="2"/>
  <c r="BT900" i="2"/>
  <c r="BU900" i="2"/>
  <c r="BV900" i="2"/>
  <c r="BW900" i="2"/>
  <c r="BX900" i="2"/>
  <c r="BY900" i="2"/>
  <c r="BZ900" i="2"/>
  <c r="CA900" i="2"/>
  <c r="CB900" i="2"/>
  <c r="CC900" i="2"/>
  <c r="CD900" i="2"/>
  <c r="CE900" i="2"/>
  <c r="CF900" i="2"/>
  <c r="CG900" i="2"/>
  <c r="CH900" i="2"/>
  <c r="CI900" i="2"/>
  <c r="CJ900" i="2"/>
  <c r="CK900" i="2"/>
  <c r="CL900" i="2"/>
  <c r="CM900" i="2"/>
  <c r="CN900" i="2"/>
  <c r="CO900" i="2"/>
  <c r="CP900" i="2"/>
  <c r="A901" i="2"/>
  <c r="B901" i="2"/>
  <c r="C901" i="2"/>
  <c r="D901" i="2"/>
  <c r="E901" i="2"/>
  <c r="F901" i="2"/>
  <c r="G901" i="2"/>
  <c r="H901" i="2"/>
  <c r="I901" i="2"/>
  <c r="J901" i="2"/>
  <c r="K901" i="2"/>
  <c r="L901" i="2"/>
  <c r="M901" i="2"/>
  <c r="N901" i="2"/>
  <c r="O901" i="2"/>
  <c r="Q901" i="2"/>
  <c r="R901" i="2"/>
  <c r="S901" i="2"/>
  <c r="T901" i="2"/>
  <c r="U901" i="2"/>
  <c r="W901" i="2"/>
  <c r="X901" i="2"/>
  <c r="Y901" i="2"/>
  <c r="AA901" i="2"/>
  <c r="AB901" i="2"/>
  <c r="AC901" i="2"/>
  <c r="AD901" i="2"/>
  <c r="AE901" i="2"/>
  <c r="AF901" i="2"/>
  <c r="AG901" i="2"/>
  <c r="AH901" i="2"/>
  <c r="AI901" i="2"/>
  <c r="AJ901" i="2"/>
  <c r="AK901" i="2"/>
  <c r="AL901" i="2"/>
  <c r="AM901" i="2"/>
  <c r="AN901" i="2"/>
  <c r="AO901" i="2"/>
  <c r="AP901" i="2"/>
  <c r="AQ901" i="2"/>
  <c r="AR901" i="2"/>
  <c r="AS901" i="2"/>
  <c r="AT901" i="2"/>
  <c r="AU901" i="2"/>
  <c r="AV901" i="2"/>
  <c r="AX901" i="2"/>
  <c r="AY901" i="2"/>
  <c r="AZ901" i="2"/>
  <c r="BA901" i="2"/>
  <c r="BB901" i="2"/>
  <c r="BC901" i="2"/>
  <c r="BD901" i="2"/>
  <c r="BE901" i="2"/>
  <c r="BF901" i="2"/>
  <c r="BG901" i="2"/>
  <c r="BH901" i="2"/>
  <c r="BI901" i="2"/>
  <c r="BJ901" i="2"/>
  <c r="BK901" i="2"/>
  <c r="BL901" i="2"/>
  <c r="BM901" i="2"/>
  <c r="BN901" i="2"/>
  <c r="BO901" i="2"/>
  <c r="BP901" i="2"/>
  <c r="BQ901" i="2"/>
  <c r="BR901" i="2"/>
  <c r="BS901" i="2"/>
  <c r="BT901" i="2"/>
  <c r="BU901" i="2"/>
  <c r="BV901" i="2"/>
  <c r="BW901" i="2"/>
  <c r="BX901" i="2"/>
  <c r="BY901" i="2"/>
  <c r="BZ901" i="2"/>
  <c r="CA901" i="2"/>
  <c r="CB901" i="2"/>
  <c r="CC901" i="2"/>
  <c r="CD901" i="2"/>
  <c r="CE901" i="2"/>
  <c r="CF901" i="2"/>
  <c r="CG901" i="2"/>
  <c r="CH901" i="2"/>
  <c r="CI901" i="2"/>
  <c r="CJ901" i="2"/>
  <c r="CK901" i="2"/>
  <c r="CL901" i="2"/>
  <c r="CM901" i="2"/>
  <c r="CN901" i="2"/>
  <c r="CO901" i="2"/>
  <c r="CP901" i="2"/>
  <c r="A902" i="2"/>
  <c r="B902" i="2"/>
  <c r="C902" i="2"/>
  <c r="D902" i="2"/>
  <c r="E902" i="2"/>
  <c r="F902" i="2"/>
  <c r="G902" i="2"/>
  <c r="H902" i="2"/>
  <c r="I902" i="2"/>
  <c r="J902" i="2"/>
  <c r="K902" i="2"/>
  <c r="L902" i="2"/>
  <c r="M902" i="2"/>
  <c r="N902" i="2"/>
  <c r="O902" i="2"/>
  <c r="Q902" i="2"/>
  <c r="R902" i="2"/>
  <c r="S902" i="2"/>
  <c r="T902" i="2"/>
  <c r="U902" i="2"/>
  <c r="W902" i="2"/>
  <c r="X902" i="2"/>
  <c r="Y902" i="2"/>
  <c r="AA902" i="2"/>
  <c r="AB902" i="2"/>
  <c r="AC902" i="2"/>
  <c r="AD902" i="2"/>
  <c r="AE902" i="2"/>
  <c r="AF902" i="2"/>
  <c r="AG902" i="2"/>
  <c r="AH902" i="2"/>
  <c r="AI902" i="2"/>
  <c r="AJ902" i="2"/>
  <c r="AK902" i="2"/>
  <c r="AL902" i="2"/>
  <c r="AM902" i="2"/>
  <c r="AN902" i="2"/>
  <c r="AO902" i="2"/>
  <c r="AP902" i="2"/>
  <c r="AQ902" i="2"/>
  <c r="AR902" i="2"/>
  <c r="AS902" i="2"/>
  <c r="AT902" i="2"/>
  <c r="AU902" i="2"/>
  <c r="AV902" i="2"/>
  <c r="AX902" i="2"/>
  <c r="AY902" i="2"/>
  <c r="AZ902" i="2"/>
  <c r="BA902" i="2"/>
  <c r="BB902" i="2"/>
  <c r="BC902" i="2"/>
  <c r="BD902" i="2"/>
  <c r="BE902" i="2"/>
  <c r="BF902" i="2"/>
  <c r="BG902" i="2"/>
  <c r="BH902" i="2"/>
  <c r="BI902" i="2"/>
  <c r="BJ902" i="2"/>
  <c r="BK902" i="2"/>
  <c r="BL902" i="2"/>
  <c r="BM902" i="2"/>
  <c r="BN902" i="2"/>
  <c r="BO902" i="2"/>
  <c r="BP902" i="2"/>
  <c r="BQ902" i="2"/>
  <c r="BR902" i="2"/>
  <c r="BS902" i="2"/>
  <c r="BT902" i="2"/>
  <c r="BU902" i="2"/>
  <c r="BV902" i="2"/>
  <c r="BW902" i="2"/>
  <c r="BX902" i="2"/>
  <c r="BY902" i="2"/>
  <c r="BZ902" i="2"/>
  <c r="CA902" i="2"/>
  <c r="CB902" i="2"/>
  <c r="CC902" i="2"/>
  <c r="CD902" i="2"/>
  <c r="CE902" i="2"/>
  <c r="CF902" i="2"/>
  <c r="CG902" i="2"/>
  <c r="CH902" i="2"/>
  <c r="CI902" i="2"/>
  <c r="CJ902" i="2"/>
  <c r="CK902" i="2"/>
  <c r="CL902" i="2"/>
  <c r="CM902" i="2"/>
  <c r="CN902" i="2"/>
  <c r="CO902" i="2"/>
  <c r="CP902" i="2"/>
  <c r="A903" i="2"/>
  <c r="B903" i="2"/>
  <c r="C903" i="2"/>
  <c r="D903" i="2"/>
  <c r="E903" i="2"/>
  <c r="F903" i="2"/>
  <c r="G903" i="2"/>
  <c r="H903" i="2"/>
  <c r="I903" i="2"/>
  <c r="J903" i="2"/>
  <c r="K903" i="2"/>
  <c r="L903" i="2"/>
  <c r="M903" i="2"/>
  <c r="N903" i="2"/>
  <c r="O903" i="2"/>
  <c r="Q903" i="2"/>
  <c r="R903" i="2"/>
  <c r="S903" i="2"/>
  <c r="T903" i="2"/>
  <c r="U903" i="2"/>
  <c r="W903" i="2"/>
  <c r="X903" i="2"/>
  <c r="Y903" i="2"/>
  <c r="AA903" i="2"/>
  <c r="AB903" i="2"/>
  <c r="AC903" i="2"/>
  <c r="AD903" i="2"/>
  <c r="AE903" i="2"/>
  <c r="AF903" i="2"/>
  <c r="AG903" i="2"/>
  <c r="AH903" i="2"/>
  <c r="AI903" i="2"/>
  <c r="AJ903" i="2"/>
  <c r="AK903" i="2"/>
  <c r="AL903" i="2"/>
  <c r="AM903" i="2"/>
  <c r="AN903" i="2"/>
  <c r="AO903" i="2"/>
  <c r="AP903" i="2"/>
  <c r="AQ903" i="2"/>
  <c r="AR903" i="2"/>
  <c r="AS903" i="2"/>
  <c r="AT903" i="2"/>
  <c r="AU903" i="2"/>
  <c r="AV903" i="2"/>
  <c r="AX903" i="2"/>
  <c r="AY903" i="2"/>
  <c r="AZ903" i="2"/>
  <c r="BA903" i="2"/>
  <c r="BB903" i="2"/>
  <c r="BC903" i="2"/>
  <c r="BD903" i="2"/>
  <c r="BE903" i="2"/>
  <c r="BF903" i="2"/>
  <c r="BG903" i="2"/>
  <c r="BH903" i="2"/>
  <c r="BI903" i="2"/>
  <c r="BJ903" i="2"/>
  <c r="BK903" i="2"/>
  <c r="BL903" i="2"/>
  <c r="BM903" i="2"/>
  <c r="BN903" i="2"/>
  <c r="BO903" i="2"/>
  <c r="BP903" i="2"/>
  <c r="BQ903" i="2"/>
  <c r="BR903" i="2"/>
  <c r="BS903" i="2"/>
  <c r="BT903" i="2"/>
  <c r="BU903" i="2"/>
  <c r="BV903" i="2"/>
  <c r="BW903" i="2"/>
  <c r="BX903" i="2"/>
  <c r="BY903" i="2"/>
  <c r="BZ903" i="2"/>
  <c r="CA903" i="2"/>
  <c r="CB903" i="2"/>
  <c r="CC903" i="2"/>
  <c r="CD903" i="2"/>
  <c r="CE903" i="2"/>
  <c r="CF903" i="2"/>
  <c r="CG903" i="2"/>
  <c r="CH903" i="2"/>
  <c r="CI903" i="2"/>
  <c r="CJ903" i="2"/>
  <c r="CK903" i="2"/>
  <c r="CL903" i="2"/>
  <c r="CM903" i="2"/>
  <c r="CN903" i="2"/>
  <c r="CO903" i="2"/>
  <c r="CP903" i="2"/>
  <c r="A904" i="2"/>
  <c r="B904" i="2"/>
  <c r="C904" i="2"/>
  <c r="D904" i="2"/>
  <c r="E904" i="2"/>
  <c r="F904" i="2"/>
  <c r="G904" i="2"/>
  <c r="H904" i="2"/>
  <c r="I904" i="2"/>
  <c r="J904" i="2"/>
  <c r="K904" i="2"/>
  <c r="L904" i="2"/>
  <c r="M904" i="2"/>
  <c r="N904" i="2"/>
  <c r="O904" i="2"/>
  <c r="Q904" i="2"/>
  <c r="R904" i="2"/>
  <c r="S904" i="2"/>
  <c r="T904" i="2"/>
  <c r="U904" i="2"/>
  <c r="W904" i="2"/>
  <c r="X904" i="2"/>
  <c r="Y904" i="2"/>
  <c r="AA904" i="2"/>
  <c r="AB904" i="2"/>
  <c r="AC904" i="2"/>
  <c r="AD904" i="2"/>
  <c r="AE904" i="2"/>
  <c r="AF904" i="2"/>
  <c r="AG904" i="2"/>
  <c r="AH904" i="2"/>
  <c r="AI904" i="2"/>
  <c r="AJ904" i="2"/>
  <c r="AK904" i="2"/>
  <c r="AL904" i="2"/>
  <c r="AM904" i="2"/>
  <c r="AN904" i="2"/>
  <c r="AO904" i="2"/>
  <c r="AP904" i="2"/>
  <c r="AQ904" i="2"/>
  <c r="AR904" i="2"/>
  <c r="AS904" i="2"/>
  <c r="AT904" i="2"/>
  <c r="AU904" i="2"/>
  <c r="AV904" i="2"/>
  <c r="AX904" i="2"/>
  <c r="AY904" i="2"/>
  <c r="AZ904" i="2"/>
  <c r="BA904" i="2"/>
  <c r="BB904" i="2"/>
  <c r="BC904" i="2"/>
  <c r="BD904" i="2"/>
  <c r="BE904" i="2"/>
  <c r="BF904" i="2"/>
  <c r="BG904" i="2"/>
  <c r="BH904" i="2"/>
  <c r="BI904" i="2"/>
  <c r="BJ904" i="2"/>
  <c r="BK904" i="2"/>
  <c r="BL904" i="2"/>
  <c r="BM904" i="2"/>
  <c r="BN904" i="2"/>
  <c r="BO904" i="2"/>
  <c r="BP904" i="2"/>
  <c r="BQ904" i="2"/>
  <c r="BR904" i="2"/>
  <c r="BS904" i="2"/>
  <c r="BT904" i="2"/>
  <c r="BU904" i="2"/>
  <c r="BV904" i="2"/>
  <c r="BW904" i="2"/>
  <c r="BX904" i="2"/>
  <c r="BY904" i="2"/>
  <c r="BZ904" i="2"/>
  <c r="CA904" i="2"/>
  <c r="CB904" i="2"/>
  <c r="CC904" i="2"/>
  <c r="CD904" i="2"/>
  <c r="CE904" i="2"/>
  <c r="CF904" i="2"/>
  <c r="CG904" i="2"/>
  <c r="CH904" i="2"/>
  <c r="CI904" i="2"/>
  <c r="CJ904" i="2"/>
  <c r="CK904" i="2"/>
  <c r="CL904" i="2"/>
  <c r="CM904" i="2"/>
  <c r="CN904" i="2"/>
  <c r="CO904" i="2"/>
  <c r="CP904" i="2"/>
  <c r="A905" i="2"/>
  <c r="B905" i="2"/>
  <c r="C905" i="2"/>
  <c r="D905" i="2"/>
  <c r="E905" i="2"/>
  <c r="F905" i="2"/>
  <c r="G905" i="2"/>
  <c r="H905" i="2"/>
  <c r="I905" i="2"/>
  <c r="J905" i="2"/>
  <c r="K905" i="2"/>
  <c r="L905" i="2"/>
  <c r="M905" i="2"/>
  <c r="N905" i="2"/>
  <c r="O905" i="2"/>
  <c r="Q905" i="2"/>
  <c r="R905" i="2"/>
  <c r="S905" i="2"/>
  <c r="T905" i="2"/>
  <c r="U905" i="2"/>
  <c r="W905" i="2"/>
  <c r="X905" i="2"/>
  <c r="Y905" i="2"/>
  <c r="AA905" i="2"/>
  <c r="AB905" i="2"/>
  <c r="AC905" i="2"/>
  <c r="AD905" i="2"/>
  <c r="AE905" i="2"/>
  <c r="AF905" i="2"/>
  <c r="AG905" i="2"/>
  <c r="AH905" i="2"/>
  <c r="AI905" i="2"/>
  <c r="AJ905" i="2"/>
  <c r="AK905" i="2"/>
  <c r="AL905" i="2"/>
  <c r="AM905" i="2"/>
  <c r="AN905" i="2"/>
  <c r="AO905" i="2"/>
  <c r="AP905" i="2"/>
  <c r="AQ905" i="2"/>
  <c r="AR905" i="2"/>
  <c r="AS905" i="2"/>
  <c r="AT905" i="2"/>
  <c r="AU905" i="2"/>
  <c r="AV905" i="2"/>
  <c r="AX905" i="2"/>
  <c r="AY905" i="2"/>
  <c r="AZ905" i="2"/>
  <c r="BA905" i="2"/>
  <c r="BB905" i="2"/>
  <c r="BC905" i="2"/>
  <c r="BD905" i="2"/>
  <c r="BE905" i="2"/>
  <c r="BF905" i="2"/>
  <c r="BG905" i="2"/>
  <c r="BH905" i="2"/>
  <c r="BI905" i="2"/>
  <c r="BJ905" i="2"/>
  <c r="BK905" i="2"/>
  <c r="BL905" i="2"/>
  <c r="BM905" i="2"/>
  <c r="BN905" i="2"/>
  <c r="BO905" i="2"/>
  <c r="BP905" i="2"/>
  <c r="BQ905" i="2"/>
  <c r="BR905" i="2"/>
  <c r="BS905" i="2"/>
  <c r="BT905" i="2"/>
  <c r="BU905" i="2"/>
  <c r="BV905" i="2"/>
  <c r="BW905" i="2"/>
  <c r="BX905" i="2"/>
  <c r="BY905" i="2"/>
  <c r="BZ905" i="2"/>
  <c r="CA905" i="2"/>
  <c r="CB905" i="2"/>
  <c r="CC905" i="2"/>
  <c r="CD905" i="2"/>
  <c r="CE905" i="2"/>
  <c r="CF905" i="2"/>
  <c r="CG905" i="2"/>
  <c r="CH905" i="2"/>
  <c r="CI905" i="2"/>
  <c r="CJ905" i="2"/>
  <c r="CK905" i="2"/>
  <c r="CL905" i="2"/>
  <c r="CM905" i="2"/>
  <c r="CN905" i="2"/>
  <c r="CO905" i="2"/>
  <c r="CP905" i="2"/>
  <c r="A906" i="2"/>
  <c r="B906" i="2"/>
  <c r="C906" i="2"/>
  <c r="D906" i="2"/>
  <c r="E906" i="2"/>
  <c r="F906" i="2"/>
  <c r="G906" i="2"/>
  <c r="H906" i="2"/>
  <c r="I906" i="2"/>
  <c r="J906" i="2"/>
  <c r="K906" i="2"/>
  <c r="L906" i="2"/>
  <c r="M906" i="2"/>
  <c r="N906" i="2"/>
  <c r="O906" i="2"/>
  <c r="Q906" i="2"/>
  <c r="R906" i="2"/>
  <c r="S906" i="2"/>
  <c r="T906" i="2"/>
  <c r="U906" i="2"/>
  <c r="W906" i="2"/>
  <c r="X906" i="2"/>
  <c r="Y906" i="2"/>
  <c r="AA906" i="2"/>
  <c r="AB906" i="2"/>
  <c r="AC906" i="2"/>
  <c r="AD906" i="2"/>
  <c r="AE906" i="2"/>
  <c r="AF906" i="2"/>
  <c r="AG906" i="2"/>
  <c r="AH906" i="2"/>
  <c r="AI906" i="2"/>
  <c r="AJ906" i="2"/>
  <c r="AK906" i="2"/>
  <c r="AL906" i="2"/>
  <c r="AM906" i="2"/>
  <c r="AN906" i="2"/>
  <c r="AO906" i="2"/>
  <c r="AP906" i="2"/>
  <c r="AQ906" i="2"/>
  <c r="AR906" i="2"/>
  <c r="AS906" i="2"/>
  <c r="AT906" i="2"/>
  <c r="AU906" i="2"/>
  <c r="AV906" i="2"/>
  <c r="AX906" i="2"/>
  <c r="AY906" i="2"/>
  <c r="AZ906" i="2"/>
  <c r="BA906" i="2"/>
  <c r="BB906" i="2"/>
  <c r="BC906" i="2"/>
  <c r="BD906" i="2"/>
  <c r="BE906" i="2"/>
  <c r="BF906" i="2"/>
  <c r="BG906" i="2"/>
  <c r="BH906" i="2"/>
  <c r="BI906" i="2"/>
  <c r="BJ906" i="2"/>
  <c r="BK906" i="2"/>
  <c r="BL906" i="2"/>
  <c r="BM906" i="2"/>
  <c r="BN906" i="2"/>
  <c r="BO906" i="2"/>
  <c r="BP906" i="2"/>
  <c r="BQ906" i="2"/>
  <c r="BR906" i="2"/>
  <c r="BS906" i="2"/>
  <c r="BT906" i="2"/>
  <c r="BU906" i="2"/>
  <c r="BV906" i="2"/>
  <c r="BW906" i="2"/>
  <c r="BX906" i="2"/>
  <c r="BY906" i="2"/>
  <c r="BZ906" i="2"/>
  <c r="CA906" i="2"/>
  <c r="CB906" i="2"/>
  <c r="CC906" i="2"/>
  <c r="CD906" i="2"/>
  <c r="CE906" i="2"/>
  <c r="CF906" i="2"/>
  <c r="CG906" i="2"/>
  <c r="CH906" i="2"/>
  <c r="CI906" i="2"/>
  <c r="CJ906" i="2"/>
  <c r="CK906" i="2"/>
  <c r="CL906" i="2"/>
  <c r="CM906" i="2"/>
  <c r="CN906" i="2"/>
  <c r="CO906" i="2"/>
  <c r="CP906" i="2"/>
  <c r="A907" i="2"/>
  <c r="B907" i="2"/>
  <c r="C907" i="2"/>
  <c r="D907" i="2"/>
  <c r="E907" i="2"/>
  <c r="F907" i="2"/>
  <c r="G907" i="2"/>
  <c r="H907" i="2"/>
  <c r="I907" i="2"/>
  <c r="J907" i="2"/>
  <c r="K907" i="2"/>
  <c r="L907" i="2"/>
  <c r="M907" i="2"/>
  <c r="N907" i="2"/>
  <c r="O907" i="2"/>
  <c r="Q907" i="2"/>
  <c r="R907" i="2"/>
  <c r="S907" i="2"/>
  <c r="T907" i="2"/>
  <c r="U907" i="2"/>
  <c r="W907" i="2"/>
  <c r="X907" i="2"/>
  <c r="Y907" i="2"/>
  <c r="AA907" i="2"/>
  <c r="AB907" i="2"/>
  <c r="AC907" i="2"/>
  <c r="AD907" i="2"/>
  <c r="AE907" i="2"/>
  <c r="AF907" i="2"/>
  <c r="AG907" i="2"/>
  <c r="AH907" i="2"/>
  <c r="AI907" i="2"/>
  <c r="AJ907" i="2"/>
  <c r="AK907" i="2"/>
  <c r="AL907" i="2"/>
  <c r="AM907" i="2"/>
  <c r="AN907" i="2"/>
  <c r="AO907" i="2"/>
  <c r="AP907" i="2"/>
  <c r="AQ907" i="2"/>
  <c r="AR907" i="2"/>
  <c r="AS907" i="2"/>
  <c r="AT907" i="2"/>
  <c r="AU907" i="2"/>
  <c r="AV907" i="2"/>
  <c r="AX907" i="2"/>
  <c r="AY907" i="2"/>
  <c r="AZ907" i="2"/>
  <c r="BA907" i="2"/>
  <c r="BB907" i="2"/>
  <c r="BC907" i="2"/>
  <c r="BD907" i="2"/>
  <c r="BE907" i="2"/>
  <c r="BF907" i="2"/>
  <c r="BG907" i="2"/>
  <c r="BH907" i="2"/>
  <c r="BI907" i="2"/>
  <c r="BJ907" i="2"/>
  <c r="BK907" i="2"/>
  <c r="BL907" i="2"/>
  <c r="BM907" i="2"/>
  <c r="BN907" i="2"/>
  <c r="BO907" i="2"/>
  <c r="BP907" i="2"/>
  <c r="BQ907" i="2"/>
  <c r="BR907" i="2"/>
  <c r="BS907" i="2"/>
  <c r="BT907" i="2"/>
  <c r="BU907" i="2"/>
  <c r="BV907" i="2"/>
  <c r="BW907" i="2"/>
  <c r="BX907" i="2"/>
  <c r="BY907" i="2"/>
  <c r="BZ907" i="2"/>
  <c r="CA907" i="2"/>
  <c r="CB907" i="2"/>
  <c r="CC907" i="2"/>
  <c r="CD907" i="2"/>
  <c r="CE907" i="2"/>
  <c r="CF907" i="2"/>
  <c r="CG907" i="2"/>
  <c r="CH907" i="2"/>
  <c r="CI907" i="2"/>
  <c r="CJ907" i="2"/>
  <c r="CK907" i="2"/>
  <c r="CL907" i="2"/>
  <c r="CM907" i="2"/>
  <c r="CN907" i="2"/>
  <c r="CO907" i="2"/>
  <c r="CP907" i="2"/>
  <c r="A908" i="2"/>
  <c r="B908" i="2"/>
  <c r="C908" i="2"/>
  <c r="D908" i="2"/>
  <c r="E908" i="2"/>
  <c r="F908" i="2"/>
  <c r="G908" i="2"/>
  <c r="H908" i="2"/>
  <c r="I908" i="2"/>
  <c r="J908" i="2"/>
  <c r="K908" i="2"/>
  <c r="L908" i="2"/>
  <c r="M908" i="2"/>
  <c r="N908" i="2"/>
  <c r="O908" i="2"/>
  <c r="Q908" i="2"/>
  <c r="R908" i="2"/>
  <c r="S908" i="2"/>
  <c r="T908" i="2"/>
  <c r="U908" i="2"/>
  <c r="W908" i="2"/>
  <c r="X908" i="2"/>
  <c r="Y908" i="2"/>
  <c r="AA908" i="2"/>
  <c r="AB908" i="2"/>
  <c r="AC908" i="2"/>
  <c r="AD908" i="2"/>
  <c r="AE908" i="2"/>
  <c r="AF908" i="2"/>
  <c r="AG908" i="2"/>
  <c r="AH908" i="2"/>
  <c r="AI908" i="2"/>
  <c r="AJ908" i="2"/>
  <c r="AK908" i="2"/>
  <c r="AL908" i="2"/>
  <c r="AM908" i="2"/>
  <c r="AN908" i="2"/>
  <c r="AO908" i="2"/>
  <c r="AP908" i="2"/>
  <c r="AQ908" i="2"/>
  <c r="AR908" i="2"/>
  <c r="AS908" i="2"/>
  <c r="AT908" i="2"/>
  <c r="AU908" i="2"/>
  <c r="AV908" i="2"/>
  <c r="AX908" i="2"/>
  <c r="AY908" i="2"/>
  <c r="AZ908" i="2"/>
  <c r="BA908" i="2"/>
  <c r="BB908" i="2"/>
  <c r="BC908" i="2"/>
  <c r="BD908" i="2"/>
  <c r="BE908" i="2"/>
  <c r="BF908" i="2"/>
  <c r="BG908" i="2"/>
  <c r="BH908" i="2"/>
  <c r="BI908" i="2"/>
  <c r="BJ908" i="2"/>
  <c r="BK908" i="2"/>
  <c r="BL908" i="2"/>
  <c r="BM908" i="2"/>
  <c r="BN908" i="2"/>
  <c r="BO908" i="2"/>
  <c r="BP908" i="2"/>
  <c r="BQ908" i="2"/>
  <c r="BR908" i="2"/>
  <c r="BS908" i="2"/>
  <c r="BT908" i="2"/>
  <c r="BU908" i="2"/>
  <c r="BV908" i="2"/>
  <c r="BW908" i="2"/>
  <c r="BX908" i="2"/>
  <c r="BY908" i="2"/>
  <c r="BZ908" i="2"/>
  <c r="CA908" i="2"/>
  <c r="CB908" i="2"/>
  <c r="CC908" i="2"/>
  <c r="CD908" i="2"/>
  <c r="CE908" i="2"/>
  <c r="CF908" i="2"/>
  <c r="CG908" i="2"/>
  <c r="CH908" i="2"/>
  <c r="CI908" i="2"/>
  <c r="CJ908" i="2"/>
  <c r="CK908" i="2"/>
  <c r="CL908" i="2"/>
  <c r="CM908" i="2"/>
  <c r="CN908" i="2"/>
  <c r="CO908" i="2"/>
  <c r="CP908" i="2"/>
  <c r="A909" i="2"/>
  <c r="B909" i="2"/>
  <c r="C909" i="2"/>
  <c r="D909" i="2"/>
  <c r="E909" i="2"/>
  <c r="F909" i="2"/>
  <c r="G909" i="2"/>
  <c r="H909" i="2"/>
  <c r="I909" i="2"/>
  <c r="J909" i="2"/>
  <c r="K909" i="2"/>
  <c r="L909" i="2"/>
  <c r="M909" i="2"/>
  <c r="N909" i="2"/>
  <c r="O909" i="2"/>
  <c r="Q909" i="2"/>
  <c r="R909" i="2"/>
  <c r="S909" i="2"/>
  <c r="T909" i="2"/>
  <c r="U909" i="2"/>
  <c r="W909" i="2"/>
  <c r="X909" i="2"/>
  <c r="Y909" i="2"/>
  <c r="AA909" i="2"/>
  <c r="AB909" i="2"/>
  <c r="AC909" i="2"/>
  <c r="AD909" i="2"/>
  <c r="AE909" i="2"/>
  <c r="AF909" i="2"/>
  <c r="AG909" i="2"/>
  <c r="AH909" i="2"/>
  <c r="AI909" i="2"/>
  <c r="AJ909" i="2"/>
  <c r="AK909" i="2"/>
  <c r="AL909" i="2"/>
  <c r="AM909" i="2"/>
  <c r="AN909" i="2"/>
  <c r="AO909" i="2"/>
  <c r="AP909" i="2"/>
  <c r="AQ909" i="2"/>
  <c r="AR909" i="2"/>
  <c r="AS909" i="2"/>
  <c r="AT909" i="2"/>
  <c r="AU909" i="2"/>
  <c r="AV909" i="2"/>
  <c r="AX909" i="2"/>
  <c r="AY909" i="2"/>
  <c r="AZ909" i="2"/>
  <c r="BA909" i="2"/>
  <c r="BB909" i="2"/>
  <c r="BC909" i="2"/>
  <c r="BD909" i="2"/>
  <c r="BE909" i="2"/>
  <c r="BF909" i="2"/>
  <c r="BG909" i="2"/>
  <c r="BH909" i="2"/>
  <c r="BI909" i="2"/>
  <c r="BJ909" i="2"/>
  <c r="BK909" i="2"/>
  <c r="BL909" i="2"/>
  <c r="BM909" i="2"/>
  <c r="BN909" i="2"/>
  <c r="BO909" i="2"/>
  <c r="BP909" i="2"/>
  <c r="BQ909" i="2"/>
  <c r="BR909" i="2"/>
  <c r="BS909" i="2"/>
  <c r="BT909" i="2"/>
  <c r="BU909" i="2"/>
  <c r="BV909" i="2"/>
  <c r="BW909" i="2"/>
  <c r="BX909" i="2"/>
  <c r="BY909" i="2"/>
  <c r="BZ909" i="2"/>
  <c r="CA909" i="2"/>
  <c r="CB909" i="2"/>
  <c r="CC909" i="2"/>
  <c r="CD909" i="2"/>
  <c r="CE909" i="2"/>
  <c r="CF909" i="2"/>
  <c r="CG909" i="2"/>
  <c r="CH909" i="2"/>
  <c r="CI909" i="2"/>
  <c r="CJ909" i="2"/>
  <c r="CK909" i="2"/>
  <c r="CL909" i="2"/>
  <c r="CM909" i="2"/>
  <c r="CN909" i="2"/>
  <c r="CO909" i="2"/>
  <c r="CP909" i="2"/>
  <c r="A910" i="2"/>
  <c r="B910" i="2"/>
  <c r="C910" i="2"/>
  <c r="D910" i="2"/>
  <c r="E910" i="2"/>
  <c r="F910" i="2"/>
  <c r="G910" i="2"/>
  <c r="H910" i="2"/>
  <c r="I910" i="2"/>
  <c r="J910" i="2"/>
  <c r="K910" i="2"/>
  <c r="L910" i="2"/>
  <c r="M910" i="2"/>
  <c r="N910" i="2"/>
  <c r="O910" i="2"/>
  <c r="Q910" i="2"/>
  <c r="R910" i="2"/>
  <c r="S910" i="2"/>
  <c r="T910" i="2"/>
  <c r="U910" i="2"/>
  <c r="W910" i="2"/>
  <c r="X910" i="2"/>
  <c r="Y910" i="2"/>
  <c r="AA910" i="2"/>
  <c r="AB910" i="2"/>
  <c r="AC910" i="2"/>
  <c r="AD910" i="2"/>
  <c r="AE910" i="2"/>
  <c r="AF910" i="2"/>
  <c r="AG910" i="2"/>
  <c r="AH910" i="2"/>
  <c r="AI910" i="2"/>
  <c r="AJ910" i="2"/>
  <c r="AK910" i="2"/>
  <c r="AL910" i="2"/>
  <c r="AM910" i="2"/>
  <c r="AN910" i="2"/>
  <c r="AO910" i="2"/>
  <c r="AP910" i="2"/>
  <c r="AQ910" i="2"/>
  <c r="AR910" i="2"/>
  <c r="AS910" i="2"/>
  <c r="AT910" i="2"/>
  <c r="AU910" i="2"/>
  <c r="AV910" i="2"/>
  <c r="AX910" i="2"/>
  <c r="AY910" i="2"/>
  <c r="AZ910" i="2"/>
  <c r="BA910" i="2"/>
  <c r="BB910" i="2"/>
  <c r="BC910" i="2"/>
  <c r="BD910" i="2"/>
  <c r="BE910" i="2"/>
  <c r="BF910" i="2"/>
  <c r="BG910" i="2"/>
  <c r="BH910" i="2"/>
  <c r="BI910" i="2"/>
  <c r="BJ910" i="2"/>
  <c r="BK910" i="2"/>
  <c r="BL910" i="2"/>
  <c r="BM910" i="2"/>
  <c r="BN910" i="2"/>
  <c r="BO910" i="2"/>
  <c r="BP910" i="2"/>
  <c r="BQ910" i="2"/>
  <c r="BR910" i="2"/>
  <c r="BS910" i="2"/>
  <c r="BT910" i="2"/>
  <c r="BU910" i="2"/>
  <c r="BV910" i="2"/>
  <c r="BW910" i="2"/>
  <c r="BX910" i="2"/>
  <c r="BY910" i="2"/>
  <c r="BZ910" i="2"/>
  <c r="CA910" i="2"/>
  <c r="CB910" i="2"/>
  <c r="CC910" i="2"/>
  <c r="CD910" i="2"/>
  <c r="CE910" i="2"/>
  <c r="CF910" i="2"/>
  <c r="CG910" i="2"/>
  <c r="CH910" i="2"/>
  <c r="CI910" i="2"/>
  <c r="CJ910" i="2"/>
  <c r="CK910" i="2"/>
  <c r="CL910" i="2"/>
  <c r="CM910" i="2"/>
  <c r="CN910" i="2"/>
  <c r="CO910" i="2"/>
  <c r="CP910" i="2"/>
  <c r="A911" i="2"/>
  <c r="B911" i="2"/>
  <c r="C911" i="2"/>
  <c r="D911" i="2"/>
  <c r="E911" i="2"/>
  <c r="F911" i="2"/>
  <c r="G911" i="2"/>
  <c r="H911" i="2"/>
  <c r="I911" i="2"/>
  <c r="J911" i="2"/>
  <c r="K911" i="2"/>
  <c r="L911" i="2"/>
  <c r="M911" i="2"/>
  <c r="N911" i="2"/>
  <c r="O911" i="2"/>
  <c r="Q911" i="2"/>
  <c r="R911" i="2"/>
  <c r="S911" i="2"/>
  <c r="T911" i="2"/>
  <c r="U911" i="2"/>
  <c r="W911" i="2"/>
  <c r="X911" i="2"/>
  <c r="Y911" i="2"/>
  <c r="AA911" i="2"/>
  <c r="AB911" i="2"/>
  <c r="AC911" i="2"/>
  <c r="AD911" i="2"/>
  <c r="AE911" i="2"/>
  <c r="AF911" i="2"/>
  <c r="AG911" i="2"/>
  <c r="AH911" i="2"/>
  <c r="AI911" i="2"/>
  <c r="AJ911" i="2"/>
  <c r="AK911" i="2"/>
  <c r="AL911" i="2"/>
  <c r="AM911" i="2"/>
  <c r="AN911" i="2"/>
  <c r="AO911" i="2"/>
  <c r="AP911" i="2"/>
  <c r="AQ911" i="2"/>
  <c r="AR911" i="2"/>
  <c r="AS911" i="2"/>
  <c r="AT911" i="2"/>
  <c r="AU911" i="2"/>
  <c r="AV911" i="2"/>
  <c r="AX911" i="2"/>
  <c r="AY911" i="2"/>
  <c r="AZ911" i="2"/>
  <c r="BA911" i="2"/>
  <c r="BB911" i="2"/>
  <c r="BC911" i="2"/>
  <c r="BD911" i="2"/>
  <c r="BE911" i="2"/>
  <c r="BF911" i="2"/>
  <c r="BG911" i="2"/>
  <c r="BH911" i="2"/>
  <c r="BI911" i="2"/>
  <c r="BJ911" i="2"/>
  <c r="BK911" i="2"/>
  <c r="BL911" i="2"/>
  <c r="BM911" i="2"/>
  <c r="BN911" i="2"/>
  <c r="BO911" i="2"/>
  <c r="BP911" i="2"/>
  <c r="BQ911" i="2"/>
  <c r="BR911" i="2"/>
  <c r="BS911" i="2"/>
  <c r="BT911" i="2"/>
  <c r="BU911" i="2"/>
  <c r="BV911" i="2"/>
  <c r="BW911" i="2"/>
  <c r="BX911" i="2"/>
  <c r="BY911" i="2"/>
  <c r="BZ911" i="2"/>
  <c r="CA911" i="2"/>
  <c r="CB911" i="2"/>
  <c r="CC911" i="2"/>
  <c r="CD911" i="2"/>
  <c r="CE911" i="2"/>
  <c r="CF911" i="2"/>
  <c r="CG911" i="2"/>
  <c r="CH911" i="2"/>
  <c r="CI911" i="2"/>
  <c r="CJ911" i="2"/>
  <c r="CK911" i="2"/>
  <c r="CL911" i="2"/>
  <c r="CM911" i="2"/>
  <c r="CN911" i="2"/>
  <c r="CO911" i="2"/>
  <c r="CP911" i="2"/>
  <c r="A912" i="2"/>
  <c r="B912" i="2"/>
  <c r="C912" i="2"/>
  <c r="D912" i="2"/>
  <c r="E912" i="2"/>
  <c r="F912" i="2"/>
  <c r="G912" i="2"/>
  <c r="H912" i="2"/>
  <c r="I912" i="2"/>
  <c r="J912" i="2"/>
  <c r="K912" i="2"/>
  <c r="L912" i="2"/>
  <c r="M912" i="2"/>
  <c r="N912" i="2"/>
  <c r="O912" i="2"/>
  <c r="Q912" i="2"/>
  <c r="R912" i="2"/>
  <c r="S912" i="2"/>
  <c r="T912" i="2"/>
  <c r="U912" i="2"/>
  <c r="W912" i="2"/>
  <c r="X912" i="2"/>
  <c r="Y912" i="2"/>
  <c r="AA912" i="2"/>
  <c r="AB912" i="2"/>
  <c r="AC912" i="2"/>
  <c r="AD912" i="2"/>
  <c r="AE912" i="2"/>
  <c r="AF912" i="2"/>
  <c r="AG912" i="2"/>
  <c r="AH912" i="2"/>
  <c r="AI912" i="2"/>
  <c r="AJ912" i="2"/>
  <c r="AK912" i="2"/>
  <c r="AL912" i="2"/>
  <c r="AM912" i="2"/>
  <c r="AN912" i="2"/>
  <c r="AO912" i="2"/>
  <c r="AP912" i="2"/>
  <c r="AQ912" i="2"/>
  <c r="AR912" i="2"/>
  <c r="AS912" i="2"/>
  <c r="AT912" i="2"/>
  <c r="AU912" i="2"/>
  <c r="AV912" i="2"/>
  <c r="AX912" i="2"/>
  <c r="AY912" i="2"/>
  <c r="AZ912" i="2"/>
  <c r="BA912" i="2"/>
  <c r="BB912" i="2"/>
  <c r="BC912" i="2"/>
  <c r="BD912" i="2"/>
  <c r="BE912" i="2"/>
  <c r="BF912" i="2"/>
  <c r="BG912" i="2"/>
  <c r="BH912" i="2"/>
  <c r="BI912" i="2"/>
  <c r="BJ912" i="2"/>
  <c r="BK912" i="2"/>
  <c r="BL912" i="2"/>
  <c r="BM912" i="2"/>
  <c r="BN912" i="2"/>
  <c r="BO912" i="2"/>
  <c r="BP912" i="2"/>
  <c r="BQ912" i="2"/>
  <c r="BR912" i="2"/>
  <c r="BS912" i="2"/>
  <c r="BT912" i="2"/>
  <c r="BU912" i="2"/>
  <c r="BV912" i="2"/>
  <c r="BW912" i="2"/>
  <c r="BX912" i="2"/>
  <c r="BY912" i="2"/>
  <c r="BZ912" i="2"/>
  <c r="CA912" i="2"/>
  <c r="CB912" i="2"/>
  <c r="CC912" i="2"/>
  <c r="CD912" i="2"/>
  <c r="CE912" i="2"/>
  <c r="CF912" i="2"/>
  <c r="CG912" i="2"/>
  <c r="CH912" i="2"/>
  <c r="CI912" i="2"/>
  <c r="CJ912" i="2"/>
  <c r="CK912" i="2"/>
  <c r="CL912" i="2"/>
  <c r="CM912" i="2"/>
  <c r="CN912" i="2"/>
  <c r="CO912" i="2"/>
  <c r="CP912" i="2"/>
  <c r="A913" i="2"/>
  <c r="B913" i="2"/>
  <c r="C913" i="2"/>
  <c r="D913" i="2"/>
  <c r="E913" i="2"/>
  <c r="F913" i="2"/>
  <c r="G913" i="2"/>
  <c r="H913" i="2"/>
  <c r="I913" i="2"/>
  <c r="J913" i="2"/>
  <c r="K913" i="2"/>
  <c r="L913" i="2"/>
  <c r="M913" i="2"/>
  <c r="N913" i="2"/>
  <c r="O913" i="2"/>
  <c r="Q913" i="2"/>
  <c r="R913" i="2"/>
  <c r="S913" i="2"/>
  <c r="T913" i="2"/>
  <c r="U913" i="2"/>
  <c r="W913" i="2"/>
  <c r="X913" i="2"/>
  <c r="Y913" i="2"/>
  <c r="AA913" i="2"/>
  <c r="AB913" i="2"/>
  <c r="AC913" i="2"/>
  <c r="AD913" i="2"/>
  <c r="AE913" i="2"/>
  <c r="AF913" i="2"/>
  <c r="AG913" i="2"/>
  <c r="AH913" i="2"/>
  <c r="AI913" i="2"/>
  <c r="AJ913" i="2"/>
  <c r="AK913" i="2"/>
  <c r="AL913" i="2"/>
  <c r="AM913" i="2"/>
  <c r="AN913" i="2"/>
  <c r="AO913" i="2"/>
  <c r="AP913" i="2"/>
  <c r="AQ913" i="2"/>
  <c r="AR913" i="2"/>
  <c r="AS913" i="2"/>
  <c r="AT913" i="2"/>
  <c r="AU913" i="2"/>
  <c r="AV913" i="2"/>
  <c r="AX913" i="2"/>
  <c r="AY913" i="2"/>
  <c r="AZ913" i="2"/>
  <c r="BA913" i="2"/>
  <c r="BB913" i="2"/>
  <c r="BC913" i="2"/>
  <c r="BD913" i="2"/>
  <c r="BE913" i="2"/>
  <c r="BF913" i="2"/>
  <c r="BG913" i="2"/>
  <c r="BH913" i="2"/>
  <c r="BI913" i="2"/>
  <c r="BJ913" i="2"/>
  <c r="BK913" i="2"/>
  <c r="BL913" i="2"/>
  <c r="BM913" i="2"/>
  <c r="BN913" i="2"/>
  <c r="BO913" i="2"/>
  <c r="BP913" i="2"/>
  <c r="BQ913" i="2"/>
  <c r="BR913" i="2"/>
  <c r="BS913" i="2"/>
  <c r="BT913" i="2"/>
  <c r="BU913" i="2"/>
  <c r="BV913" i="2"/>
  <c r="BW913" i="2"/>
  <c r="BX913" i="2"/>
  <c r="BY913" i="2"/>
  <c r="BZ913" i="2"/>
  <c r="CA913" i="2"/>
  <c r="CB913" i="2"/>
  <c r="CC913" i="2"/>
  <c r="CD913" i="2"/>
  <c r="CE913" i="2"/>
  <c r="CF913" i="2"/>
  <c r="CG913" i="2"/>
  <c r="CH913" i="2"/>
  <c r="CI913" i="2"/>
  <c r="CJ913" i="2"/>
  <c r="CK913" i="2"/>
  <c r="CL913" i="2"/>
  <c r="CM913" i="2"/>
  <c r="CN913" i="2"/>
  <c r="CO913" i="2"/>
  <c r="CP913" i="2"/>
  <c r="A914" i="2"/>
  <c r="B914" i="2"/>
  <c r="C914" i="2"/>
  <c r="D914" i="2"/>
  <c r="E914" i="2"/>
  <c r="F914" i="2"/>
  <c r="G914" i="2"/>
  <c r="H914" i="2"/>
  <c r="I914" i="2"/>
  <c r="J914" i="2"/>
  <c r="K914" i="2"/>
  <c r="L914" i="2"/>
  <c r="M914" i="2"/>
  <c r="N914" i="2"/>
  <c r="O914" i="2"/>
  <c r="Q914" i="2"/>
  <c r="R914" i="2"/>
  <c r="S914" i="2"/>
  <c r="T914" i="2"/>
  <c r="U914" i="2"/>
  <c r="W914" i="2"/>
  <c r="X914" i="2"/>
  <c r="Y914" i="2"/>
  <c r="AA914" i="2"/>
  <c r="AB914" i="2"/>
  <c r="AC914" i="2"/>
  <c r="AD914" i="2"/>
  <c r="AE914" i="2"/>
  <c r="AF914" i="2"/>
  <c r="AG914" i="2"/>
  <c r="AH914" i="2"/>
  <c r="AI914" i="2"/>
  <c r="AJ914" i="2"/>
  <c r="AK914" i="2"/>
  <c r="AL914" i="2"/>
  <c r="AM914" i="2"/>
  <c r="AN914" i="2"/>
  <c r="AO914" i="2"/>
  <c r="AP914" i="2"/>
  <c r="AQ914" i="2"/>
  <c r="AR914" i="2"/>
  <c r="AS914" i="2"/>
  <c r="AT914" i="2"/>
  <c r="AU914" i="2"/>
  <c r="AV914" i="2"/>
  <c r="AX914" i="2"/>
  <c r="AY914" i="2"/>
  <c r="AZ914" i="2"/>
  <c r="BA914" i="2"/>
  <c r="BB914" i="2"/>
  <c r="BC914" i="2"/>
  <c r="BD914" i="2"/>
  <c r="BE914" i="2"/>
  <c r="BF914" i="2"/>
  <c r="BG914" i="2"/>
  <c r="BH914" i="2"/>
  <c r="BI914" i="2"/>
  <c r="BJ914" i="2"/>
  <c r="BK914" i="2"/>
  <c r="BL914" i="2"/>
  <c r="BM914" i="2"/>
  <c r="BN914" i="2"/>
  <c r="BO914" i="2"/>
  <c r="BP914" i="2"/>
  <c r="BQ914" i="2"/>
  <c r="BR914" i="2"/>
  <c r="BS914" i="2"/>
  <c r="BT914" i="2"/>
  <c r="BU914" i="2"/>
  <c r="BV914" i="2"/>
  <c r="BW914" i="2"/>
  <c r="BX914" i="2"/>
  <c r="BY914" i="2"/>
  <c r="BZ914" i="2"/>
  <c r="CA914" i="2"/>
  <c r="CB914" i="2"/>
  <c r="CC914" i="2"/>
  <c r="CD914" i="2"/>
  <c r="CE914" i="2"/>
  <c r="CF914" i="2"/>
  <c r="CG914" i="2"/>
  <c r="CH914" i="2"/>
  <c r="CI914" i="2"/>
  <c r="CJ914" i="2"/>
  <c r="CK914" i="2"/>
  <c r="CL914" i="2"/>
  <c r="CM914" i="2"/>
  <c r="CN914" i="2"/>
  <c r="CO914" i="2"/>
  <c r="CP914" i="2"/>
  <c r="A915" i="2"/>
  <c r="B915" i="2"/>
  <c r="C915" i="2"/>
  <c r="D915" i="2"/>
  <c r="E915" i="2"/>
  <c r="F915" i="2"/>
  <c r="G915" i="2"/>
  <c r="H915" i="2"/>
  <c r="I915" i="2"/>
  <c r="J915" i="2"/>
  <c r="K915" i="2"/>
  <c r="L915" i="2"/>
  <c r="M915" i="2"/>
  <c r="N915" i="2"/>
  <c r="O915" i="2"/>
  <c r="Q915" i="2"/>
  <c r="R915" i="2"/>
  <c r="S915" i="2"/>
  <c r="T915" i="2"/>
  <c r="U915" i="2"/>
  <c r="W915" i="2"/>
  <c r="X915" i="2"/>
  <c r="Y915" i="2"/>
  <c r="AA915" i="2"/>
  <c r="AB915" i="2"/>
  <c r="AC915" i="2"/>
  <c r="AD915" i="2"/>
  <c r="AE915" i="2"/>
  <c r="AF915" i="2"/>
  <c r="AG915" i="2"/>
  <c r="AH915" i="2"/>
  <c r="AI915" i="2"/>
  <c r="AJ915" i="2"/>
  <c r="AK915" i="2"/>
  <c r="AL915" i="2"/>
  <c r="AM915" i="2"/>
  <c r="AN915" i="2"/>
  <c r="AO915" i="2"/>
  <c r="AP915" i="2"/>
  <c r="AQ915" i="2"/>
  <c r="AR915" i="2"/>
  <c r="AS915" i="2"/>
  <c r="AT915" i="2"/>
  <c r="AU915" i="2"/>
  <c r="AV915" i="2"/>
  <c r="AX915" i="2"/>
  <c r="AY915" i="2"/>
  <c r="AZ915" i="2"/>
  <c r="BA915" i="2"/>
  <c r="BB915" i="2"/>
  <c r="BC915" i="2"/>
  <c r="BD915" i="2"/>
  <c r="BE915" i="2"/>
  <c r="BF915" i="2"/>
  <c r="BG915" i="2"/>
  <c r="BH915" i="2"/>
  <c r="BI915" i="2"/>
  <c r="BJ915" i="2"/>
  <c r="BK915" i="2"/>
  <c r="BL915" i="2"/>
  <c r="BM915" i="2"/>
  <c r="BN915" i="2"/>
  <c r="BO915" i="2"/>
  <c r="BP915" i="2"/>
  <c r="BQ915" i="2"/>
  <c r="BR915" i="2"/>
  <c r="BS915" i="2"/>
  <c r="BT915" i="2"/>
  <c r="BU915" i="2"/>
  <c r="BV915" i="2"/>
  <c r="BW915" i="2"/>
  <c r="BX915" i="2"/>
  <c r="BY915" i="2"/>
  <c r="BZ915" i="2"/>
  <c r="CA915" i="2"/>
  <c r="CB915" i="2"/>
  <c r="CC915" i="2"/>
  <c r="CD915" i="2"/>
  <c r="CE915" i="2"/>
  <c r="CF915" i="2"/>
  <c r="CG915" i="2"/>
  <c r="CH915" i="2"/>
  <c r="CI915" i="2"/>
  <c r="CJ915" i="2"/>
  <c r="CK915" i="2"/>
  <c r="CL915" i="2"/>
  <c r="CM915" i="2"/>
  <c r="CN915" i="2"/>
  <c r="CO915" i="2"/>
  <c r="CP915" i="2"/>
  <c r="A916" i="2"/>
  <c r="B916" i="2"/>
  <c r="C916" i="2"/>
  <c r="D916" i="2"/>
  <c r="E916" i="2"/>
  <c r="F916" i="2"/>
  <c r="G916" i="2"/>
  <c r="H916" i="2"/>
  <c r="I916" i="2"/>
  <c r="J916" i="2"/>
  <c r="K916" i="2"/>
  <c r="L916" i="2"/>
  <c r="M916" i="2"/>
  <c r="N916" i="2"/>
  <c r="O916" i="2"/>
  <c r="Q916" i="2"/>
  <c r="R916" i="2"/>
  <c r="S916" i="2"/>
  <c r="T916" i="2"/>
  <c r="U916" i="2"/>
  <c r="W916" i="2"/>
  <c r="X916" i="2"/>
  <c r="Y916" i="2"/>
  <c r="AA916" i="2"/>
  <c r="AB916" i="2"/>
  <c r="AC916" i="2"/>
  <c r="AD916" i="2"/>
  <c r="AE916" i="2"/>
  <c r="AF916" i="2"/>
  <c r="AG916" i="2"/>
  <c r="AH916" i="2"/>
  <c r="AI916" i="2"/>
  <c r="AJ916" i="2"/>
  <c r="AK916" i="2"/>
  <c r="AL916" i="2"/>
  <c r="AM916" i="2"/>
  <c r="AN916" i="2"/>
  <c r="AO916" i="2"/>
  <c r="AP916" i="2"/>
  <c r="AQ916" i="2"/>
  <c r="AR916" i="2"/>
  <c r="AS916" i="2"/>
  <c r="AT916" i="2"/>
  <c r="AU916" i="2"/>
  <c r="AV916" i="2"/>
  <c r="AX916" i="2"/>
  <c r="AY916" i="2"/>
  <c r="AZ916" i="2"/>
  <c r="BA916" i="2"/>
  <c r="BB916" i="2"/>
  <c r="BC916" i="2"/>
  <c r="BD916" i="2"/>
  <c r="BE916" i="2"/>
  <c r="BF916" i="2"/>
  <c r="BG916" i="2"/>
  <c r="BH916" i="2"/>
  <c r="BI916" i="2"/>
  <c r="BJ916" i="2"/>
  <c r="BK916" i="2"/>
  <c r="BL916" i="2"/>
  <c r="BM916" i="2"/>
  <c r="BN916" i="2"/>
  <c r="BO916" i="2"/>
  <c r="BP916" i="2"/>
  <c r="BQ916" i="2"/>
  <c r="BR916" i="2"/>
  <c r="BS916" i="2"/>
  <c r="BT916" i="2"/>
  <c r="BU916" i="2"/>
  <c r="BV916" i="2"/>
  <c r="BW916" i="2"/>
  <c r="BX916" i="2"/>
  <c r="BY916" i="2"/>
  <c r="BZ916" i="2"/>
  <c r="CA916" i="2"/>
  <c r="CB916" i="2"/>
  <c r="CC916" i="2"/>
  <c r="CD916" i="2"/>
  <c r="CE916" i="2"/>
  <c r="CF916" i="2"/>
  <c r="CG916" i="2"/>
  <c r="CH916" i="2"/>
  <c r="CI916" i="2"/>
  <c r="CJ916" i="2"/>
  <c r="CK916" i="2"/>
  <c r="CL916" i="2"/>
  <c r="CM916" i="2"/>
  <c r="CN916" i="2"/>
  <c r="CO916" i="2"/>
  <c r="CP916" i="2"/>
  <c r="A917" i="2"/>
  <c r="B917" i="2"/>
  <c r="C917" i="2"/>
  <c r="D917" i="2"/>
  <c r="E917" i="2"/>
  <c r="F917" i="2"/>
  <c r="G917" i="2"/>
  <c r="H917" i="2"/>
  <c r="I917" i="2"/>
  <c r="J917" i="2"/>
  <c r="K917" i="2"/>
  <c r="L917" i="2"/>
  <c r="M917" i="2"/>
  <c r="N917" i="2"/>
  <c r="O917" i="2"/>
  <c r="Q917" i="2"/>
  <c r="R917" i="2"/>
  <c r="S917" i="2"/>
  <c r="T917" i="2"/>
  <c r="U917" i="2"/>
  <c r="W917" i="2"/>
  <c r="X917" i="2"/>
  <c r="Y917" i="2"/>
  <c r="AA917" i="2"/>
  <c r="AB917" i="2"/>
  <c r="AC917" i="2"/>
  <c r="AD917" i="2"/>
  <c r="AE917" i="2"/>
  <c r="AF917" i="2"/>
  <c r="AG917" i="2"/>
  <c r="AH917" i="2"/>
  <c r="AI917" i="2"/>
  <c r="AJ917" i="2"/>
  <c r="AK917" i="2"/>
  <c r="AL917" i="2"/>
  <c r="AM917" i="2"/>
  <c r="AN917" i="2"/>
  <c r="AO917" i="2"/>
  <c r="AP917" i="2"/>
  <c r="AQ917" i="2"/>
  <c r="AR917" i="2"/>
  <c r="AS917" i="2"/>
  <c r="AT917" i="2"/>
  <c r="AU917" i="2"/>
  <c r="AV917" i="2"/>
  <c r="AX917" i="2"/>
  <c r="AY917" i="2"/>
  <c r="AZ917" i="2"/>
  <c r="BA917" i="2"/>
  <c r="BB917" i="2"/>
  <c r="BC917" i="2"/>
  <c r="BD917" i="2"/>
  <c r="BE917" i="2"/>
  <c r="BF917" i="2"/>
  <c r="BG917" i="2"/>
  <c r="BH917" i="2"/>
  <c r="BI917" i="2"/>
  <c r="BJ917" i="2"/>
  <c r="BK917" i="2"/>
  <c r="BL917" i="2"/>
  <c r="BM917" i="2"/>
  <c r="BN917" i="2"/>
  <c r="BO917" i="2"/>
  <c r="BP917" i="2"/>
  <c r="BQ917" i="2"/>
  <c r="BR917" i="2"/>
  <c r="BS917" i="2"/>
  <c r="BT917" i="2"/>
  <c r="BU917" i="2"/>
  <c r="BV917" i="2"/>
  <c r="BW917" i="2"/>
  <c r="BX917" i="2"/>
  <c r="BY917" i="2"/>
  <c r="BZ917" i="2"/>
  <c r="CA917" i="2"/>
  <c r="CB917" i="2"/>
  <c r="CC917" i="2"/>
  <c r="CD917" i="2"/>
  <c r="CE917" i="2"/>
  <c r="CF917" i="2"/>
  <c r="CG917" i="2"/>
  <c r="CH917" i="2"/>
  <c r="CI917" i="2"/>
  <c r="CJ917" i="2"/>
  <c r="CK917" i="2"/>
  <c r="CL917" i="2"/>
  <c r="CM917" i="2"/>
  <c r="CN917" i="2"/>
  <c r="CO917" i="2"/>
  <c r="CP917" i="2"/>
  <c r="A918" i="2"/>
  <c r="B918" i="2"/>
  <c r="C918" i="2"/>
  <c r="D918" i="2"/>
  <c r="E918" i="2"/>
  <c r="F918" i="2"/>
  <c r="G918" i="2"/>
  <c r="H918" i="2"/>
  <c r="I918" i="2"/>
  <c r="J918" i="2"/>
  <c r="K918" i="2"/>
  <c r="L918" i="2"/>
  <c r="M918" i="2"/>
  <c r="N918" i="2"/>
  <c r="O918" i="2"/>
  <c r="Q918" i="2"/>
  <c r="R918" i="2"/>
  <c r="S918" i="2"/>
  <c r="T918" i="2"/>
  <c r="U918" i="2"/>
  <c r="W918" i="2"/>
  <c r="X918" i="2"/>
  <c r="Y918" i="2"/>
  <c r="AA918" i="2"/>
  <c r="AB918" i="2"/>
  <c r="AC918" i="2"/>
  <c r="AD918" i="2"/>
  <c r="AE918" i="2"/>
  <c r="AF918" i="2"/>
  <c r="AG918" i="2"/>
  <c r="AH918" i="2"/>
  <c r="AI918" i="2"/>
  <c r="AJ918" i="2"/>
  <c r="AK918" i="2"/>
  <c r="AL918" i="2"/>
  <c r="AM918" i="2"/>
  <c r="AN918" i="2"/>
  <c r="AO918" i="2"/>
  <c r="AP918" i="2"/>
  <c r="AQ918" i="2"/>
  <c r="AR918" i="2"/>
  <c r="AS918" i="2"/>
  <c r="AT918" i="2"/>
  <c r="AU918" i="2"/>
  <c r="AV918" i="2"/>
  <c r="AX918" i="2"/>
  <c r="AY918" i="2"/>
  <c r="AZ918" i="2"/>
  <c r="BA918" i="2"/>
  <c r="BB918" i="2"/>
  <c r="BC918" i="2"/>
  <c r="BD918" i="2"/>
  <c r="BE918" i="2"/>
  <c r="BF918" i="2"/>
  <c r="BG918" i="2"/>
  <c r="BH918" i="2"/>
  <c r="BI918" i="2"/>
  <c r="BJ918" i="2"/>
  <c r="BK918" i="2"/>
  <c r="BL918" i="2"/>
  <c r="BM918" i="2"/>
  <c r="BN918" i="2"/>
  <c r="BO918" i="2"/>
  <c r="BP918" i="2"/>
  <c r="BQ918" i="2"/>
  <c r="BR918" i="2"/>
  <c r="BS918" i="2"/>
  <c r="BT918" i="2"/>
  <c r="BU918" i="2"/>
  <c r="BV918" i="2"/>
  <c r="BW918" i="2"/>
  <c r="BX918" i="2"/>
  <c r="BY918" i="2"/>
  <c r="BZ918" i="2"/>
  <c r="CA918" i="2"/>
  <c r="CB918" i="2"/>
  <c r="CC918" i="2"/>
  <c r="CD918" i="2"/>
  <c r="CE918" i="2"/>
  <c r="CF918" i="2"/>
  <c r="CG918" i="2"/>
  <c r="CH918" i="2"/>
  <c r="CI918" i="2"/>
  <c r="CJ918" i="2"/>
  <c r="CK918" i="2"/>
  <c r="CL918" i="2"/>
  <c r="CM918" i="2"/>
  <c r="CN918" i="2"/>
  <c r="CO918" i="2"/>
  <c r="CP918" i="2"/>
  <c r="A919" i="2"/>
  <c r="B919" i="2"/>
  <c r="C919" i="2"/>
  <c r="D919" i="2"/>
  <c r="E919" i="2"/>
  <c r="F919" i="2"/>
  <c r="G919" i="2"/>
  <c r="H919" i="2"/>
  <c r="I919" i="2"/>
  <c r="J919" i="2"/>
  <c r="K919" i="2"/>
  <c r="L919" i="2"/>
  <c r="M919" i="2"/>
  <c r="N919" i="2"/>
  <c r="O919" i="2"/>
  <c r="Q919" i="2"/>
  <c r="R919" i="2"/>
  <c r="S919" i="2"/>
  <c r="T919" i="2"/>
  <c r="U919" i="2"/>
  <c r="W919" i="2"/>
  <c r="X919" i="2"/>
  <c r="Y919" i="2"/>
  <c r="AA919" i="2"/>
  <c r="AB919" i="2"/>
  <c r="AC919" i="2"/>
  <c r="AD919" i="2"/>
  <c r="AE919" i="2"/>
  <c r="AF919" i="2"/>
  <c r="AG919" i="2"/>
  <c r="AH919" i="2"/>
  <c r="AI919" i="2"/>
  <c r="AJ919" i="2"/>
  <c r="AK919" i="2"/>
  <c r="AL919" i="2"/>
  <c r="AM919" i="2"/>
  <c r="AN919" i="2"/>
  <c r="AO919" i="2"/>
  <c r="AP919" i="2"/>
  <c r="AQ919" i="2"/>
  <c r="AR919" i="2"/>
  <c r="AS919" i="2"/>
  <c r="AT919" i="2"/>
  <c r="AU919" i="2"/>
  <c r="AV919" i="2"/>
  <c r="AX919" i="2"/>
  <c r="AY919" i="2"/>
  <c r="AZ919" i="2"/>
  <c r="BA919" i="2"/>
  <c r="BB919" i="2"/>
  <c r="BC919" i="2"/>
  <c r="BD919" i="2"/>
  <c r="BE919" i="2"/>
  <c r="BF919" i="2"/>
  <c r="BG919" i="2"/>
  <c r="BH919" i="2"/>
  <c r="BI919" i="2"/>
  <c r="BJ919" i="2"/>
  <c r="BK919" i="2"/>
  <c r="BL919" i="2"/>
  <c r="BM919" i="2"/>
  <c r="BN919" i="2"/>
  <c r="BO919" i="2"/>
  <c r="BP919" i="2"/>
  <c r="BQ919" i="2"/>
  <c r="BR919" i="2"/>
  <c r="BS919" i="2"/>
  <c r="BT919" i="2"/>
  <c r="BU919" i="2"/>
  <c r="BV919" i="2"/>
  <c r="BW919" i="2"/>
  <c r="BX919" i="2"/>
  <c r="BY919" i="2"/>
  <c r="BZ919" i="2"/>
  <c r="CA919" i="2"/>
  <c r="CB919" i="2"/>
  <c r="CC919" i="2"/>
  <c r="CD919" i="2"/>
  <c r="CE919" i="2"/>
  <c r="CF919" i="2"/>
  <c r="CG919" i="2"/>
  <c r="CH919" i="2"/>
  <c r="CI919" i="2"/>
  <c r="CJ919" i="2"/>
  <c r="CK919" i="2"/>
  <c r="CL919" i="2"/>
  <c r="CM919" i="2"/>
  <c r="CN919" i="2"/>
  <c r="CO919" i="2"/>
  <c r="CP919" i="2"/>
  <c r="A920" i="2"/>
  <c r="B920" i="2"/>
  <c r="C920" i="2"/>
  <c r="D920" i="2"/>
  <c r="E920" i="2"/>
  <c r="F920" i="2"/>
  <c r="G920" i="2"/>
  <c r="H920" i="2"/>
  <c r="I920" i="2"/>
  <c r="J920" i="2"/>
  <c r="K920" i="2"/>
  <c r="L920" i="2"/>
  <c r="M920" i="2"/>
  <c r="N920" i="2"/>
  <c r="O920" i="2"/>
  <c r="Q920" i="2"/>
  <c r="R920" i="2"/>
  <c r="S920" i="2"/>
  <c r="T920" i="2"/>
  <c r="U920" i="2"/>
  <c r="W920" i="2"/>
  <c r="X920" i="2"/>
  <c r="Y920" i="2"/>
  <c r="AA920" i="2"/>
  <c r="AB920" i="2"/>
  <c r="AC920" i="2"/>
  <c r="AD920" i="2"/>
  <c r="AE920" i="2"/>
  <c r="AF920" i="2"/>
  <c r="AG920" i="2"/>
  <c r="AH920" i="2"/>
  <c r="AI920" i="2"/>
  <c r="AJ920" i="2"/>
  <c r="AK920" i="2"/>
  <c r="AL920" i="2"/>
  <c r="AM920" i="2"/>
  <c r="AN920" i="2"/>
  <c r="AO920" i="2"/>
  <c r="AP920" i="2"/>
  <c r="AQ920" i="2"/>
  <c r="AR920" i="2"/>
  <c r="AS920" i="2"/>
  <c r="AT920" i="2"/>
  <c r="AU920" i="2"/>
  <c r="AV920" i="2"/>
  <c r="AX920" i="2"/>
  <c r="AY920" i="2"/>
  <c r="AZ920" i="2"/>
  <c r="BA920" i="2"/>
  <c r="BB920" i="2"/>
  <c r="BC920" i="2"/>
  <c r="BD920" i="2"/>
  <c r="BE920" i="2"/>
  <c r="BF920" i="2"/>
  <c r="BG920" i="2"/>
  <c r="BH920" i="2"/>
  <c r="BI920" i="2"/>
  <c r="BJ920" i="2"/>
  <c r="BK920" i="2"/>
  <c r="BL920" i="2"/>
  <c r="BM920" i="2"/>
  <c r="BN920" i="2"/>
  <c r="BO920" i="2"/>
  <c r="BP920" i="2"/>
  <c r="BQ920" i="2"/>
  <c r="BR920" i="2"/>
  <c r="BS920" i="2"/>
  <c r="BT920" i="2"/>
  <c r="BU920" i="2"/>
  <c r="BV920" i="2"/>
  <c r="BW920" i="2"/>
  <c r="BX920" i="2"/>
  <c r="BY920" i="2"/>
  <c r="BZ920" i="2"/>
  <c r="CA920" i="2"/>
  <c r="CB920" i="2"/>
  <c r="CC920" i="2"/>
  <c r="CD920" i="2"/>
  <c r="CE920" i="2"/>
  <c r="CF920" i="2"/>
  <c r="CG920" i="2"/>
  <c r="CH920" i="2"/>
  <c r="CI920" i="2"/>
  <c r="CJ920" i="2"/>
  <c r="CK920" i="2"/>
  <c r="CL920" i="2"/>
  <c r="CM920" i="2"/>
  <c r="CN920" i="2"/>
  <c r="CO920" i="2"/>
  <c r="CP920" i="2"/>
  <c r="A921" i="2"/>
  <c r="B921" i="2"/>
  <c r="C921" i="2"/>
  <c r="D921" i="2"/>
  <c r="E921" i="2"/>
  <c r="F921" i="2"/>
  <c r="G921" i="2"/>
  <c r="H921" i="2"/>
  <c r="I921" i="2"/>
  <c r="J921" i="2"/>
  <c r="K921" i="2"/>
  <c r="L921" i="2"/>
  <c r="M921" i="2"/>
  <c r="N921" i="2"/>
  <c r="O921" i="2"/>
  <c r="Q921" i="2"/>
  <c r="R921" i="2"/>
  <c r="S921" i="2"/>
  <c r="T921" i="2"/>
  <c r="U921" i="2"/>
  <c r="W921" i="2"/>
  <c r="X921" i="2"/>
  <c r="Y921" i="2"/>
  <c r="AA921" i="2"/>
  <c r="AB921" i="2"/>
  <c r="AC921" i="2"/>
  <c r="AD921" i="2"/>
  <c r="AE921" i="2"/>
  <c r="AF921" i="2"/>
  <c r="AG921" i="2"/>
  <c r="AH921" i="2"/>
  <c r="AI921" i="2"/>
  <c r="AJ921" i="2"/>
  <c r="AK921" i="2"/>
  <c r="AL921" i="2"/>
  <c r="AM921" i="2"/>
  <c r="AN921" i="2"/>
  <c r="AO921" i="2"/>
  <c r="AP921" i="2"/>
  <c r="AQ921" i="2"/>
  <c r="AR921" i="2"/>
  <c r="AS921" i="2"/>
  <c r="AT921" i="2"/>
  <c r="AU921" i="2"/>
  <c r="AV921" i="2"/>
  <c r="AX921" i="2"/>
  <c r="AY921" i="2"/>
  <c r="AZ921" i="2"/>
  <c r="BA921" i="2"/>
  <c r="BB921" i="2"/>
  <c r="BC921" i="2"/>
  <c r="BD921" i="2"/>
  <c r="BE921" i="2"/>
  <c r="BF921" i="2"/>
  <c r="BG921" i="2"/>
  <c r="BH921" i="2"/>
  <c r="BI921" i="2"/>
  <c r="BJ921" i="2"/>
  <c r="BK921" i="2"/>
  <c r="BL921" i="2"/>
  <c r="BM921" i="2"/>
  <c r="BN921" i="2"/>
  <c r="BO921" i="2"/>
  <c r="BP921" i="2"/>
  <c r="BQ921" i="2"/>
  <c r="BR921" i="2"/>
  <c r="BS921" i="2"/>
  <c r="BT921" i="2"/>
  <c r="BU921" i="2"/>
  <c r="BV921" i="2"/>
  <c r="BW921" i="2"/>
  <c r="BX921" i="2"/>
  <c r="BY921" i="2"/>
  <c r="BZ921" i="2"/>
  <c r="CA921" i="2"/>
  <c r="CB921" i="2"/>
  <c r="CC921" i="2"/>
  <c r="CD921" i="2"/>
  <c r="CE921" i="2"/>
  <c r="CF921" i="2"/>
  <c r="CG921" i="2"/>
  <c r="CH921" i="2"/>
  <c r="CI921" i="2"/>
  <c r="CJ921" i="2"/>
  <c r="CK921" i="2"/>
  <c r="CL921" i="2"/>
  <c r="CM921" i="2"/>
  <c r="CN921" i="2"/>
  <c r="CO921" i="2"/>
  <c r="CP921" i="2"/>
  <c r="A922" i="2"/>
  <c r="B922" i="2"/>
  <c r="C922" i="2"/>
  <c r="D922" i="2"/>
  <c r="E922" i="2"/>
  <c r="F922" i="2"/>
  <c r="G922" i="2"/>
  <c r="H922" i="2"/>
  <c r="I922" i="2"/>
  <c r="J922" i="2"/>
  <c r="K922" i="2"/>
  <c r="L922" i="2"/>
  <c r="M922" i="2"/>
  <c r="N922" i="2"/>
  <c r="O922" i="2"/>
  <c r="Q922" i="2"/>
  <c r="R922" i="2"/>
  <c r="S922" i="2"/>
  <c r="T922" i="2"/>
  <c r="U922" i="2"/>
  <c r="W922" i="2"/>
  <c r="X922" i="2"/>
  <c r="Y922" i="2"/>
  <c r="AA922" i="2"/>
  <c r="AB922" i="2"/>
  <c r="AC922" i="2"/>
  <c r="AD922" i="2"/>
  <c r="AE922" i="2"/>
  <c r="AF922" i="2"/>
  <c r="AG922" i="2"/>
  <c r="AH922" i="2"/>
  <c r="AI922" i="2"/>
  <c r="AJ922" i="2"/>
  <c r="AK922" i="2"/>
  <c r="AL922" i="2"/>
  <c r="AM922" i="2"/>
  <c r="AN922" i="2"/>
  <c r="AO922" i="2"/>
  <c r="AP922" i="2"/>
  <c r="AQ922" i="2"/>
  <c r="AR922" i="2"/>
  <c r="AS922" i="2"/>
  <c r="AT922" i="2"/>
  <c r="AU922" i="2"/>
  <c r="AV922" i="2"/>
  <c r="AX922" i="2"/>
  <c r="AY922" i="2"/>
  <c r="AZ922" i="2"/>
  <c r="BA922" i="2"/>
  <c r="BB922" i="2"/>
  <c r="BC922" i="2"/>
  <c r="BD922" i="2"/>
  <c r="BE922" i="2"/>
  <c r="BF922" i="2"/>
  <c r="BG922" i="2"/>
  <c r="BH922" i="2"/>
  <c r="BI922" i="2"/>
  <c r="BJ922" i="2"/>
  <c r="BK922" i="2"/>
  <c r="BL922" i="2"/>
  <c r="BM922" i="2"/>
  <c r="BN922" i="2"/>
  <c r="BO922" i="2"/>
  <c r="BP922" i="2"/>
  <c r="BQ922" i="2"/>
  <c r="BR922" i="2"/>
  <c r="BS922" i="2"/>
  <c r="BT922" i="2"/>
  <c r="BU922" i="2"/>
  <c r="BV922" i="2"/>
  <c r="BW922" i="2"/>
  <c r="BX922" i="2"/>
  <c r="BY922" i="2"/>
  <c r="BZ922" i="2"/>
  <c r="CA922" i="2"/>
  <c r="CB922" i="2"/>
  <c r="CC922" i="2"/>
  <c r="CD922" i="2"/>
  <c r="CE922" i="2"/>
  <c r="CF922" i="2"/>
  <c r="CG922" i="2"/>
  <c r="CH922" i="2"/>
  <c r="CI922" i="2"/>
  <c r="CJ922" i="2"/>
  <c r="CK922" i="2"/>
  <c r="CL922" i="2"/>
  <c r="CM922" i="2"/>
  <c r="CN922" i="2"/>
  <c r="CO922" i="2"/>
  <c r="CP922" i="2"/>
  <c r="A923" i="2"/>
  <c r="B923" i="2"/>
  <c r="C923" i="2"/>
  <c r="D923" i="2"/>
  <c r="E923" i="2"/>
  <c r="F923" i="2"/>
  <c r="G923" i="2"/>
  <c r="H923" i="2"/>
  <c r="I923" i="2"/>
  <c r="J923" i="2"/>
  <c r="K923" i="2"/>
  <c r="L923" i="2"/>
  <c r="M923" i="2"/>
  <c r="N923" i="2"/>
  <c r="O923" i="2"/>
  <c r="Q923" i="2"/>
  <c r="R923" i="2"/>
  <c r="S923" i="2"/>
  <c r="T923" i="2"/>
  <c r="U923" i="2"/>
  <c r="W923" i="2"/>
  <c r="X923" i="2"/>
  <c r="Y923" i="2"/>
  <c r="AA923" i="2"/>
  <c r="AB923" i="2"/>
  <c r="AC923" i="2"/>
  <c r="AD923" i="2"/>
  <c r="AE923" i="2"/>
  <c r="AF923" i="2"/>
  <c r="AG923" i="2"/>
  <c r="AH923" i="2"/>
  <c r="AI923" i="2"/>
  <c r="AJ923" i="2"/>
  <c r="AK923" i="2"/>
  <c r="AL923" i="2"/>
  <c r="AM923" i="2"/>
  <c r="AN923" i="2"/>
  <c r="AO923" i="2"/>
  <c r="AP923" i="2"/>
  <c r="AQ923" i="2"/>
  <c r="AR923" i="2"/>
  <c r="AS923" i="2"/>
  <c r="AT923" i="2"/>
  <c r="AU923" i="2"/>
  <c r="AV923" i="2"/>
  <c r="AX923" i="2"/>
  <c r="AY923" i="2"/>
  <c r="AZ923" i="2"/>
  <c r="BA923" i="2"/>
  <c r="BB923" i="2"/>
  <c r="BC923" i="2"/>
  <c r="BD923" i="2"/>
  <c r="BE923" i="2"/>
  <c r="BF923" i="2"/>
  <c r="BG923" i="2"/>
  <c r="BH923" i="2"/>
  <c r="BI923" i="2"/>
  <c r="BJ923" i="2"/>
  <c r="BK923" i="2"/>
  <c r="BL923" i="2"/>
  <c r="BM923" i="2"/>
  <c r="BN923" i="2"/>
  <c r="BO923" i="2"/>
  <c r="BP923" i="2"/>
  <c r="BQ923" i="2"/>
  <c r="BR923" i="2"/>
  <c r="BS923" i="2"/>
  <c r="BT923" i="2"/>
  <c r="BU923" i="2"/>
  <c r="BV923" i="2"/>
  <c r="BW923" i="2"/>
  <c r="BX923" i="2"/>
  <c r="BY923" i="2"/>
  <c r="BZ923" i="2"/>
  <c r="CA923" i="2"/>
  <c r="CB923" i="2"/>
  <c r="CC923" i="2"/>
  <c r="CD923" i="2"/>
  <c r="CE923" i="2"/>
  <c r="CF923" i="2"/>
  <c r="CG923" i="2"/>
  <c r="CH923" i="2"/>
  <c r="CI923" i="2"/>
  <c r="CJ923" i="2"/>
  <c r="CK923" i="2"/>
  <c r="CL923" i="2"/>
  <c r="CM923" i="2"/>
  <c r="CN923" i="2"/>
  <c r="CO923" i="2"/>
  <c r="CP923" i="2"/>
  <c r="A924" i="2"/>
  <c r="B924" i="2"/>
  <c r="C924" i="2"/>
  <c r="D924" i="2"/>
  <c r="E924" i="2"/>
  <c r="F924" i="2"/>
  <c r="G924" i="2"/>
  <c r="H924" i="2"/>
  <c r="I924" i="2"/>
  <c r="J924" i="2"/>
  <c r="K924" i="2"/>
  <c r="L924" i="2"/>
  <c r="M924" i="2"/>
  <c r="N924" i="2"/>
  <c r="O924" i="2"/>
  <c r="Q924" i="2"/>
  <c r="R924" i="2"/>
  <c r="S924" i="2"/>
  <c r="T924" i="2"/>
  <c r="U924" i="2"/>
  <c r="W924" i="2"/>
  <c r="X924" i="2"/>
  <c r="Y924" i="2"/>
  <c r="AA924" i="2"/>
  <c r="AB924" i="2"/>
  <c r="AC924" i="2"/>
  <c r="AD924" i="2"/>
  <c r="AE924" i="2"/>
  <c r="AF924" i="2"/>
  <c r="AG924" i="2"/>
  <c r="AH924" i="2"/>
  <c r="AI924" i="2"/>
  <c r="AJ924" i="2"/>
  <c r="AK924" i="2"/>
  <c r="AL924" i="2"/>
  <c r="AM924" i="2"/>
  <c r="AN924" i="2"/>
  <c r="AO924" i="2"/>
  <c r="AP924" i="2"/>
  <c r="AQ924" i="2"/>
  <c r="AR924" i="2"/>
  <c r="AS924" i="2"/>
  <c r="AT924" i="2"/>
  <c r="AU924" i="2"/>
  <c r="AV924" i="2"/>
  <c r="AX924" i="2"/>
  <c r="AY924" i="2"/>
  <c r="AZ924" i="2"/>
  <c r="BA924" i="2"/>
  <c r="BB924" i="2"/>
  <c r="BC924" i="2"/>
  <c r="BD924" i="2"/>
  <c r="BE924" i="2"/>
  <c r="BF924" i="2"/>
  <c r="BG924" i="2"/>
  <c r="BH924" i="2"/>
  <c r="BI924" i="2"/>
  <c r="BJ924" i="2"/>
  <c r="BK924" i="2"/>
  <c r="BL924" i="2"/>
  <c r="BM924" i="2"/>
  <c r="BN924" i="2"/>
  <c r="BO924" i="2"/>
  <c r="BP924" i="2"/>
  <c r="BQ924" i="2"/>
  <c r="BR924" i="2"/>
  <c r="BS924" i="2"/>
  <c r="BT924" i="2"/>
  <c r="BU924" i="2"/>
  <c r="BV924" i="2"/>
  <c r="BW924" i="2"/>
  <c r="BX924" i="2"/>
  <c r="BY924" i="2"/>
  <c r="BZ924" i="2"/>
  <c r="CA924" i="2"/>
  <c r="CB924" i="2"/>
  <c r="CC924" i="2"/>
  <c r="CD924" i="2"/>
  <c r="CE924" i="2"/>
  <c r="CF924" i="2"/>
  <c r="CG924" i="2"/>
  <c r="CH924" i="2"/>
  <c r="CI924" i="2"/>
  <c r="CJ924" i="2"/>
  <c r="CK924" i="2"/>
  <c r="CL924" i="2"/>
  <c r="CM924" i="2"/>
  <c r="CN924" i="2"/>
  <c r="CO924" i="2"/>
  <c r="CP924" i="2"/>
  <c r="A925" i="2"/>
  <c r="B925" i="2"/>
  <c r="C925" i="2"/>
  <c r="D925" i="2"/>
  <c r="E925" i="2"/>
  <c r="F925" i="2"/>
  <c r="G925" i="2"/>
  <c r="H925" i="2"/>
  <c r="I925" i="2"/>
  <c r="J925" i="2"/>
  <c r="K925" i="2"/>
  <c r="L925" i="2"/>
  <c r="M925" i="2"/>
  <c r="N925" i="2"/>
  <c r="O925" i="2"/>
  <c r="Q925" i="2"/>
  <c r="R925" i="2"/>
  <c r="S925" i="2"/>
  <c r="T925" i="2"/>
  <c r="U925" i="2"/>
  <c r="W925" i="2"/>
  <c r="X925" i="2"/>
  <c r="Y925" i="2"/>
  <c r="AA925" i="2"/>
  <c r="AB925" i="2"/>
  <c r="AC925" i="2"/>
  <c r="AD925" i="2"/>
  <c r="AE925" i="2"/>
  <c r="AF925" i="2"/>
  <c r="AG925" i="2"/>
  <c r="AH925" i="2"/>
  <c r="AI925" i="2"/>
  <c r="AJ925" i="2"/>
  <c r="AK925" i="2"/>
  <c r="AL925" i="2"/>
  <c r="AM925" i="2"/>
  <c r="AN925" i="2"/>
  <c r="AO925" i="2"/>
  <c r="AP925" i="2"/>
  <c r="AQ925" i="2"/>
  <c r="AR925" i="2"/>
  <c r="AS925" i="2"/>
  <c r="AT925" i="2"/>
  <c r="AU925" i="2"/>
  <c r="AV925" i="2"/>
  <c r="AX925" i="2"/>
  <c r="AY925" i="2"/>
  <c r="AZ925" i="2"/>
  <c r="BA925" i="2"/>
  <c r="BB925" i="2"/>
  <c r="BC925" i="2"/>
  <c r="BD925" i="2"/>
  <c r="BE925" i="2"/>
  <c r="BF925" i="2"/>
  <c r="BG925" i="2"/>
  <c r="BH925" i="2"/>
  <c r="BI925" i="2"/>
  <c r="BJ925" i="2"/>
  <c r="BK925" i="2"/>
  <c r="BL925" i="2"/>
  <c r="BM925" i="2"/>
  <c r="BN925" i="2"/>
  <c r="BO925" i="2"/>
  <c r="BP925" i="2"/>
  <c r="BQ925" i="2"/>
  <c r="BR925" i="2"/>
  <c r="BS925" i="2"/>
  <c r="BT925" i="2"/>
  <c r="BU925" i="2"/>
  <c r="BV925" i="2"/>
  <c r="BW925" i="2"/>
  <c r="BX925" i="2"/>
  <c r="BY925" i="2"/>
  <c r="BZ925" i="2"/>
  <c r="CA925" i="2"/>
  <c r="CB925" i="2"/>
  <c r="CC925" i="2"/>
  <c r="CD925" i="2"/>
  <c r="CE925" i="2"/>
  <c r="CF925" i="2"/>
  <c r="CG925" i="2"/>
  <c r="CH925" i="2"/>
  <c r="CI925" i="2"/>
  <c r="CJ925" i="2"/>
  <c r="CK925" i="2"/>
  <c r="CL925" i="2"/>
  <c r="CM925" i="2"/>
  <c r="CN925" i="2"/>
  <c r="CO925" i="2"/>
  <c r="CP925" i="2"/>
  <c r="A926" i="2"/>
  <c r="B926" i="2"/>
  <c r="C926" i="2"/>
  <c r="D926" i="2"/>
  <c r="E926" i="2"/>
  <c r="F926" i="2"/>
  <c r="G926" i="2"/>
  <c r="H926" i="2"/>
  <c r="I926" i="2"/>
  <c r="J926" i="2"/>
  <c r="K926" i="2"/>
  <c r="L926" i="2"/>
  <c r="M926" i="2"/>
  <c r="N926" i="2"/>
  <c r="O926" i="2"/>
  <c r="Q926" i="2"/>
  <c r="R926" i="2"/>
  <c r="S926" i="2"/>
  <c r="T926" i="2"/>
  <c r="U926" i="2"/>
  <c r="W926" i="2"/>
  <c r="X926" i="2"/>
  <c r="Y926" i="2"/>
  <c r="AA926" i="2"/>
  <c r="AB926" i="2"/>
  <c r="AC926" i="2"/>
  <c r="AD926" i="2"/>
  <c r="AE926" i="2"/>
  <c r="AF926" i="2"/>
  <c r="AG926" i="2"/>
  <c r="AH926" i="2"/>
  <c r="AI926" i="2"/>
  <c r="AJ926" i="2"/>
  <c r="AK926" i="2"/>
  <c r="AL926" i="2"/>
  <c r="AM926" i="2"/>
  <c r="AN926" i="2"/>
  <c r="AO926" i="2"/>
  <c r="AP926" i="2"/>
  <c r="AQ926" i="2"/>
  <c r="AR926" i="2"/>
  <c r="AS926" i="2"/>
  <c r="AT926" i="2"/>
  <c r="AU926" i="2"/>
  <c r="AV926" i="2"/>
  <c r="AX926" i="2"/>
  <c r="AY926" i="2"/>
  <c r="AZ926" i="2"/>
  <c r="BA926" i="2"/>
  <c r="BB926" i="2"/>
  <c r="BC926" i="2"/>
  <c r="BD926" i="2"/>
  <c r="BE926" i="2"/>
  <c r="BF926" i="2"/>
  <c r="BG926" i="2"/>
  <c r="BH926" i="2"/>
  <c r="BI926" i="2"/>
  <c r="BJ926" i="2"/>
  <c r="BK926" i="2"/>
  <c r="BL926" i="2"/>
  <c r="BM926" i="2"/>
  <c r="BN926" i="2"/>
  <c r="BO926" i="2"/>
  <c r="BP926" i="2"/>
  <c r="BQ926" i="2"/>
  <c r="BR926" i="2"/>
  <c r="BS926" i="2"/>
  <c r="BT926" i="2"/>
  <c r="BU926" i="2"/>
  <c r="BV926" i="2"/>
  <c r="BW926" i="2"/>
  <c r="BX926" i="2"/>
  <c r="BY926" i="2"/>
  <c r="BZ926" i="2"/>
  <c r="CA926" i="2"/>
  <c r="CB926" i="2"/>
  <c r="CC926" i="2"/>
  <c r="CD926" i="2"/>
  <c r="CE926" i="2"/>
  <c r="CF926" i="2"/>
  <c r="CG926" i="2"/>
  <c r="CH926" i="2"/>
  <c r="CI926" i="2"/>
  <c r="CJ926" i="2"/>
  <c r="CK926" i="2"/>
  <c r="CL926" i="2"/>
  <c r="CM926" i="2"/>
  <c r="CN926" i="2"/>
  <c r="CO926" i="2"/>
  <c r="CP926" i="2"/>
  <c r="A927" i="2"/>
  <c r="B927" i="2"/>
  <c r="C927" i="2"/>
  <c r="D927" i="2"/>
  <c r="E927" i="2"/>
  <c r="F927" i="2"/>
  <c r="G927" i="2"/>
  <c r="H927" i="2"/>
  <c r="I927" i="2"/>
  <c r="J927" i="2"/>
  <c r="K927" i="2"/>
  <c r="L927" i="2"/>
  <c r="M927" i="2"/>
  <c r="N927" i="2"/>
  <c r="O927" i="2"/>
  <c r="Q927" i="2"/>
  <c r="R927" i="2"/>
  <c r="S927" i="2"/>
  <c r="T927" i="2"/>
  <c r="U927" i="2"/>
  <c r="W927" i="2"/>
  <c r="X927" i="2"/>
  <c r="Y927" i="2"/>
  <c r="AA927" i="2"/>
  <c r="AB927" i="2"/>
  <c r="AC927" i="2"/>
  <c r="AD927" i="2"/>
  <c r="AE927" i="2"/>
  <c r="AF927" i="2"/>
  <c r="AG927" i="2"/>
  <c r="AH927" i="2"/>
  <c r="AI927" i="2"/>
  <c r="AJ927" i="2"/>
  <c r="AK927" i="2"/>
  <c r="AL927" i="2"/>
  <c r="AM927" i="2"/>
  <c r="AN927" i="2"/>
  <c r="AO927" i="2"/>
  <c r="AP927" i="2"/>
  <c r="AQ927" i="2"/>
  <c r="AR927" i="2"/>
  <c r="AS927" i="2"/>
  <c r="AT927" i="2"/>
  <c r="AU927" i="2"/>
  <c r="AV927" i="2"/>
  <c r="AX927" i="2"/>
  <c r="AY927" i="2"/>
  <c r="AZ927" i="2"/>
  <c r="BA927" i="2"/>
  <c r="BB927" i="2"/>
  <c r="BC927" i="2"/>
  <c r="BD927" i="2"/>
  <c r="BE927" i="2"/>
  <c r="BF927" i="2"/>
  <c r="BG927" i="2"/>
  <c r="BH927" i="2"/>
  <c r="BI927" i="2"/>
  <c r="BJ927" i="2"/>
  <c r="BK927" i="2"/>
  <c r="BL927" i="2"/>
  <c r="BM927" i="2"/>
  <c r="BN927" i="2"/>
  <c r="BO927" i="2"/>
  <c r="BP927" i="2"/>
  <c r="BQ927" i="2"/>
  <c r="BR927" i="2"/>
  <c r="BS927" i="2"/>
  <c r="BT927" i="2"/>
  <c r="BU927" i="2"/>
  <c r="BV927" i="2"/>
  <c r="BW927" i="2"/>
  <c r="BX927" i="2"/>
  <c r="BY927" i="2"/>
  <c r="BZ927" i="2"/>
  <c r="CA927" i="2"/>
  <c r="CB927" i="2"/>
  <c r="CC927" i="2"/>
  <c r="CD927" i="2"/>
  <c r="CE927" i="2"/>
  <c r="CF927" i="2"/>
  <c r="CG927" i="2"/>
  <c r="CH927" i="2"/>
  <c r="CI927" i="2"/>
  <c r="CJ927" i="2"/>
  <c r="CK927" i="2"/>
  <c r="CL927" i="2"/>
  <c r="CM927" i="2"/>
  <c r="CN927" i="2"/>
  <c r="CO927" i="2"/>
  <c r="CP927" i="2"/>
  <c r="A928" i="2"/>
  <c r="B928" i="2"/>
  <c r="C928" i="2"/>
  <c r="D928" i="2"/>
  <c r="E928" i="2"/>
  <c r="F928" i="2"/>
  <c r="G928" i="2"/>
  <c r="H928" i="2"/>
  <c r="I928" i="2"/>
  <c r="J928" i="2"/>
  <c r="K928" i="2"/>
  <c r="L928" i="2"/>
  <c r="M928" i="2"/>
  <c r="N928" i="2"/>
  <c r="O928" i="2"/>
  <c r="Q928" i="2"/>
  <c r="R928" i="2"/>
  <c r="S928" i="2"/>
  <c r="T928" i="2"/>
  <c r="U928" i="2"/>
  <c r="W928" i="2"/>
  <c r="X928" i="2"/>
  <c r="Y928" i="2"/>
  <c r="AA928" i="2"/>
  <c r="AB928" i="2"/>
  <c r="AC928" i="2"/>
  <c r="AD928" i="2"/>
  <c r="AE928" i="2"/>
  <c r="AF928" i="2"/>
  <c r="AG928" i="2"/>
  <c r="AH928" i="2"/>
  <c r="AI928" i="2"/>
  <c r="AJ928" i="2"/>
  <c r="AK928" i="2"/>
  <c r="AL928" i="2"/>
  <c r="AM928" i="2"/>
  <c r="AN928" i="2"/>
  <c r="AO928" i="2"/>
  <c r="AP928" i="2"/>
  <c r="AQ928" i="2"/>
  <c r="AR928" i="2"/>
  <c r="AS928" i="2"/>
  <c r="AT928" i="2"/>
  <c r="AU928" i="2"/>
  <c r="AV928" i="2"/>
  <c r="AX928" i="2"/>
  <c r="AY928" i="2"/>
  <c r="AZ928" i="2"/>
  <c r="BA928" i="2"/>
  <c r="BB928" i="2"/>
  <c r="BC928" i="2"/>
  <c r="BD928" i="2"/>
  <c r="BE928" i="2"/>
  <c r="BF928" i="2"/>
  <c r="BG928" i="2"/>
  <c r="BH928" i="2"/>
  <c r="BI928" i="2"/>
  <c r="BJ928" i="2"/>
  <c r="BK928" i="2"/>
  <c r="BL928" i="2"/>
  <c r="BM928" i="2"/>
  <c r="BN928" i="2"/>
  <c r="BO928" i="2"/>
  <c r="BP928" i="2"/>
  <c r="BQ928" i="2"/>
  <c r="BR928" i="2"/>
  <c r="BS928" i="2"/>
  <c r="BT928" i="2"/>
  <c r="BU928" i="2"/>
  <c r="BV928" i="2"/>
  <c r="BW928" i="2"/>
  <c r="BX928" i="2"/>
  <c r="BY928" i="2"/>
  <c r="BZ928" i="2"/>
  <c r="CA928" i="2"/>
  <c r="CB928" i="2"/>
  <c r="CC928" i="2"/>
  <c r="CD928" i="2"/>
  <c r="CE928" i="2"/>
  <c r="CF928" i="2"/>
  <c r="CG928" i="2"/>
  <c r="CH928" i="2"/>
  <c r="CI928" i="2"/>
  <c r="CJ928" i="2"/>
  <c r="CK928" i="2"/>
  <c r="CL928" i="2"/>
  <c r="CM928" i="2"/>
  <c r="CN928" i="2"/>
  <c r="CO928" i="2"/>
  <c r="CP928" i="2"/>
  <c r="A929" i="2"/>
  <c r="B929" i="2"/>
  <c r="C929" i="2"/>
  <c r="D929" i="2"/>
  <c r="E929" i="2"/>
  <c r="F929" i="2"/>
  <c r="G929" i="2"/>
  <c r="H929" i="2"/>
  <c r="I929" i="2"/>
  <c r="J929" i="2"/>
  <c r="K929" i="2"/>
  <c r="L929" i="2"/>
  <c r="M929" i="2"/>
  <c r="N929" i="2"/>
  <c r="O929" i="2"/>
  <c r="Q929" i="2"/>
  <c r="R929" i="2"/>
  <c r="S929" i="2"/>
  <c r="T929" i="2"/>
  <c r="U929" i="2"/>
  <c r="W929" i="2"/>
  <c r="X929" i="2"/>
  <c r="Y929" i="2"/>
  <c r="AA929" i="2"/>
  <c r="AB929" i="2"/>
  <c r="AC929" i="2"/>
  <c r="AD929" i="2"/>
  <c r="AE929" i="2"/>
  <c r="AF929" i="2"/>
  <c r="AG929" i="2"/>
  <c r="AH929" i="2"/>
  <c r="AI929" i="2"/>
  <c r="AJ929" i="2"/>
  <c r="AK929" i="2"/>
  <c r="AL929" i="2"/>
  <c r="AM929" i="2"/>
  <c r="AN929" i="2"/>
  <c r="AO929" i="2"/>
  <c r="AP929" i="2"/>
  <c r="AQ929" i="2"/>
  <c r="AR929" i="2"/>
  <c r="AS929" i="2"/>
  <c r="AT929" i="2"/>
  <c r="AU929" i="2"/>
  <c r="AV929" i="2"/>
  <c r="AX929" i="2"/>
  <c r="AY929" i="2"/>
  <c r="AZ929" i="2"/>
  <c r="BA929" i="2"/>
  <c r="BB929" i="2"/>
  <c r="BC929" i="2"/>
  <c r="BD929" i="2"/>
  <c r="BE929" i="2"/>
  <c r="BF929" i="2"/>
  <c r="BG929" i="2"/>
  <c r="BH929" i="2"/>
  <c r="BI929" i="2"/>
  <c r="BJ929" i="2"/>
  <c r="BK929" i="2"/>
  <c r="BL929" i="2"/>
  <c r="BM929" i="2"/>
  <c r="BN929" i="2"/>
  <c r="BO929" i="2"/>
  <c r="BP929" i="2"/>
  <c r="BQ929" i="2"/>
  <c r="BR929" i="2"/>
  <c r="BS929" i="2"/>
  <c r="BT929" i="2"/>
  <c r="BU929" i="2"/>
  <c r="BV929" i="2"/>
  <c r="BW929" i="2"/>
  <c r="BX929" i="2"/>
  <c r="BY929" i="2"/>
  <c r="BZ929" i="2"/>
  <c r="CA929" i="2"/>
  <c r="CB929" i="2"/>
  <c r="CC929" i="2"/>
  <c r="CD929" i="2"/>
  <c r="CE929" i="2"/>
  <c r="CF929" i="2"/>
  <c r="CG929" i="2"/>
  <c r="CH929" i="2"/>
  <c r="CI929" i="2"/>
  <c r="CJ929" i="2"/>
  <c r="CK929" i="2"/>
  <c r="CL929" i="2"/>
  <c r="CM929" i="2"/>
  <c r="CN929" i="2"/>
  <c r="CO929" i="2"/>
  <c r="CP929" i="2"/>
  <c r="A930" i="2"/>
  <c r="B930" i="2"/>
  <c r="C930" i="2"/>
  <c r="D930" i="2"/>
  <c r="E930" i="2"/>
  <c r="F930" i="2"/>
  <c r="G930" i="2"/>
  <c r="H930" i="2"/>
  <c r="I930" i="2"/>
  <c r="J930" i="2"/>
  <c r="K930" i="2"/>
  <c r="L930" i="2"/>
  <c r="M930" i="2"/>
  <c r="N930" i="2"/>
  <c r="O930" i="2"/>
  <c r="Q930" i="2"/>
  <c r="R930" i="2"/>
  <c r="S930" i="2"/>
  <c r="T930" i="2"/>
  <c r="U930" i="2"/>
  <c r="W930" i="2"/>
  <c r="X930" i="2"/>
  <c r="Y930" i="2"/>
  <c r="AA930" i="2"/>
  <c r="AB930" i="2"/>
  <c r="AC930" i="2"/>
  <c r="AD930" i="2"/>
  <c r="AE930" i="2"/>
  <c r="AF930" i="2"/>
  <c r="AG930" i="2"/>
  <c r="AH930" i="2"/>
  <c r="AI930" i="2"/>
  <c r="AJ930" i="2"/>
  <c r="AK930" i="2"/>
  <c r="AL930" i="2"/>
  <c r="AM930" i="2"/>
  <c r="AN930" i="2"/>
  <c r="AO930" i="2"/>
  <c r="AP930" i="2"/>
  <c r="AQ930" i="2"/>
  <c r="AR930" i="2"/>
  <c r="AS930" i="2"/>
  <c r="AT930" i="2"/>
  <c r="AU930" i="2"/>
  <c r="AV930" i="2"/>
  <c r="AX930" i="2"/>
  <c r="AY930" i="2"/>
  <c r="AZ930" i="2"/>
  <c r="BA930" i="2"/>
  <c r="BB930" i="2"/>
  <c r="BC930" i="2"/>
  <c r="BD930" i="2"/>
  <c r="BE930" i="2"/>
  <c r="BF930" i="2"/>
  <c r="BG930" i="2"/>
  <c r="BH930" i="2"/>
  <c r="BI930" i="2"/>
  <c r="BJ930" i="2"/>
  <c r="BK930" i="2"/>
  <c r="BL930" i="2"/>
  <c r="BM930" i="2"/>
  <c r="BN930" i="2"/>
  <c r="BO930" i="2"/>
  <c r="BP930" i="2"/>
  <c r="BQ930" i="2"/>
  <c r="BR930" i="2"/>
  <c r="BS930" i="2"/>
  <c r="BT930" i="2"/>
  <c r="BU930" i="2"/>
  <c r="BV930" i="2"/>
  <c r="BW930" i="2"/>
  <c r="BX930" i="2"/>
  <c r="BY930" i="2"/>
  <c r="BZ930" i="2"/>
  <c r="CA930" i="2"/>
  <c r="CB930" i="2"/>
  <c r="CC930" i="2"/>
  <c r="CD930" i="2"/>
  <c r="CE930" i="2"/>
  <c r="CF930" i="2"/>
  <c r="CG930" i="2"/>
  <c r="CH930" i="2"/>
  <c r="CI930" i="2"/>
  <c r="CJ930" i="2"/>
  <c r="CK930" i="2"/>
  <c r="CL930" i="2"/>
  <c r="CM930" i="2"/>
  <c r="CN930" i="2"/>
  <c r="CO930" i="2"/>
  <c r="CP930" i="2"/>
  <c r="A931" i="2"/>
  <c r="B931" i="2"/>
  <c r="C931" i="2"/>
  <c r="D931" i="2"/>
  <c r="E931" i="2"/>
  <c r="F931" i="2"/>
  <c r="G931" i="2"/>
  <c r="H931" i="2"/>
  <c r="I931" i="2"/>
  <c r="J931" i="2"/>
  <c r="K931" i="2"/>
  <c r="L931" i="2"/>
  <c r="M931" i="2"/>
  <c r="N931" i="2"/>
  <c r="O931" i="2"/>
  <c r="Q931" i="2"/>
  <c r="R931" i="2"/>
  <c r="S931" i="2"/>
  <c r="T931" i="2"/>
  <c r="U931" i="2"/>
  <c r="W931" i="2"/>
  <c r="X931" i="2"/>
  <c r="Y931" i="2"/>
  <c r="AA931" i="2"/>
  <c r="AB931" i="2"/>
  <c r="AC931" i="2"/>
  <c r="AD931" i="2"/>
  <c r="AE931" i="2"/>
  <c r="AF931" i="2"/>
  <c r="AG931" i="2"/>
  <c r="AH931" i="2"/>
  <c r="AI931" i="2"/>
  <c r="AJ931" i="2"/>
  <c r="AK931" i="2"/>
  <c r="AL931" i="2"/>
  <c r="AM931" i="2"/>
  <c r="AN931" i="2"/>
  <c r="AO931" i="2"/>
  <c r="AP931" i="2"/>
  <c r="AQ931" i="2"/>
  <c r="AR931" i="2"/>
  <c r="AS931" i="2"/>
  <c r="AT931" i="2"/>
  <c r="AU931" i="2"/>
  <c r="AV931" i="2"/>
  <c r="AX931" i="2"/>
  <c r="AY931" i="2"/>
  <c r="AZ931" i="2"/>
  <c r="BA931" i="2"/>
  <c r="BB931" i="2"/>
  <c r="BC931" i="2"/>
  <c r="BD931" i="2"/>
  <c r="BE931" i="2"/>
  <c r="BF931" i="2"/>
  <c r="BG931" i="2"/>
  <c r="BH931" i="2"/>
  <c r="BI931" i="2"/>
  <c r="BJ931" i="2"/>
  <c r="BK931" i="2"/>
  <c r="BL931" i="2"/>
  <c r="BM931" i="2"/>
  <c r="BN931" i="2"/>
  <c r="BO931" i="2"/>
  <c r="BP931" i="2"/>
  <c r="BQ931" i="2"/>
  <c r="BR931" i="2"/>
  <c r="BS931" i="2"/>
  <c r="BT931" i="2"/>
  <c r="BU931" i="2"/>
  <c r="BV931" i="2"/>
  <c r="BW931" i="2"/>
  <c r="BX931" i="2"/>
  <c r="BY931" i="2"/>
  <c r="BZ931" i="2"/>
  <c r="CA931" i="2"/>
  <c r="CB931" i="2"/>
  <c r="CC931" i="2"/>
  <c r="CD931" i="2"/>
  <c r="CE931" i="2"/>
  <c r="CF931" i="2"/>
  <c r="CG931" i="2"/>
  <c r="CH931" i="2"/>
  <c r="CI931" i="2"/>
  <c r="CJ931" i="2"/>
  <c r="CK931" i="2"/>
  <c r="CL931" i="2"/>
  <c r="CM931" i="2"/>
  <c r="CN931" i="2"/>
  <c r="CO931" i="2"/>
  <c r="CP931" i="2"/>
  <c r="A932" i="2"/>
  <c r="B932" i="2"/>
  <c r="C932" i="2"/>
  <c r="D932" i="2"/>
  <c r="E932" i="2"/>
  <c r="F932" i="2"/>
  <c r="G932" i="2"/>
  <c r="H932" i="2"/>
  <c r="I932" i="2"/>
  <c r="J932" i="2"/>
  <c r="K932" i="2"/>
  <c r="L932" i="2"/>
  <c r="M932" i="2"/>
  <c r="N932" i="2"/>
  <c r="O932" i="2"/>
  <c r="Q932" i="2"/>
  <c r="R932" i="2"/>
  <c r="S932" i="2"/>
  <c r="T932" i="2"/>
  <c r="U932" i="2"/>
  <c r="W932" i="2"/>
  <c r="X932" i="2"/>
  <c r="Y932" i="2"/>
  <c r="AA932" i="2"/>
  <c r="AB932" i="2"/>
  <c r="AC932" i="2"/>
  <c r="AD932" i="2"/>
  <c r="AE932" i="2"/>
  <c r="AF932" i="2"/>
  <c r="AG932" i="2"/>
  <c r="AH932" i="2"/>
  <c r="AI932" i="2"/>
  <c r="AJ932" i="2"/>
  <c r="AK932" i="2"/>
  <c r="AL932" i="2"/>
  <c r="AM932" i="2"/>
  <c r="AN932" i="2"/>
  <c r="AO932" i="2"/>
  <c r="AP932" i="2"/>
  <c r="AQ932" i="2"/>
  <c r="AR932" i="2"/>
  <c r="AS932" i="2"/>
  <c r="AT932" i="2"/>
  <c r="AU932" i="2"/>
  <c r="AV932" i="2"/>
  <c r="AX932" i="2"/>
  <c r="AY932" i="2"/>
  <c r="AZ932" i="2"/>
  <c r="BA932" i="2"/>
  <c r="BB932" i="2"/>
  <c r="BC932" i="2"/>
  <c r="BD932" i="2"/>
  <c r="BE932" i="2"/>
  <c r="BF932" i="2"/>
  <c r="BG932" i="2"/>
  <c r="BH932" i="2"/>
  <c r="BI932" i="2"/>
  <c r="BJ932" i="2"/>
  <c r="BK932" i="2"/>
  <c r="BL932" i="2"/>
  <c r="BM932" i="2"/>
  <c r="BN932" i="2"/>
  <c r="BO932" i="2"/>
  <c r="BP932" i="2"/>
  <c r="BQ932" i="2"/>
  <c r="BR932" i="2"/>
  <c r="BS932" i="2"/>
  <c r="BT932" i="2"/>
  <c r="BU932" i="2"/>
  <c r="BV932" i="2"/>
  <c r="BW932" i="2"/>
  <c r="BX932" i="2"/>
  <c r="BY932" i="2"/>
  <c r="BZ932" i="2"/>
  <c r="CA932" i="2"/>
  <c r="CB932" i="2"/>
  <c r="CC932" i="2"/>
  <c r="CD932" i="2"/>
  <c r="CE932" i="2"/>
  <c r="CF932" i="2"/>
  <c r="CG932" i="2"/>
  <c r="CH932" i="2"/>
  <c r="CI932" i="2"/>
  <c r="CJ932" i="2"/>
  <c r="CK932" i="2"/>
  <c r="CL932" i="2"/>
  <c r="CM932" i="2"/>
  <c r="CN932" i="2"/>
  <c r="CO932" i="2"/>
  <c r="CP932" i="2"/>
  <c r="A933" i="2"/>
  <c r="B933" i="2"/>
  <c r="C933" i="2"/>
  <c r="D933" i="2"/>
  <c r="E933" i="2"/>
  <c r="F933" i="2"/>
  <c r="G933" i="2"/>
  <c r="H933" i="2"/>
  <c r="I933" i="2"/>
  <c r="J933" i="2"/>
  <c r="K933" i="2"/>
  <c r="L933" i="2"/>
  <c r="M933" i="2"/>
  <c r="N933" i="2"/>
  <c r="O933" i="2"/>
  <c r="Q933" i="2"/>
  <c r="R933" i="2"/>
  <c r="S933" i="2"/>
  <c r="T933" i="2"/>
  <c r="U933" i="2"/>
  <c r="W933" i="2"/>
  <c r="X933" i="2"/>
  <c r="Y933" i="2"/>
  <c r="AA933" i="2"/>
  <c r="AB933" i="2"/>
  <c r="AC933" i="2"/>
  <c r="AD933" i="2"/>
  <c r="AE933" i="2"/>
  <c r="AF933" i="2"/>
  <c r="AG933" i="2"/>
  <c r="AH933" i="2"/>
  <c r="AI933" i="2"/>
  <c r="AJ933" i="2"/>
  <c r="AK933" i="2"/>
  <c r="AL933" i="2"/>
  <c r="AM933" i="2"/>
  <c r="AN933" i="2"/>
  <c r="AO933" i="2"/>
  <c r="AP933" i="2"/>
  <c r="AQ933" i="2"/>
  <c r="AR933" i="2"/>
  <c r="AS933" i="2"/>
  <c r="AT933" i="2"/>
  <c r="AU933" i="2"/>
  <c r="AV933" i="2"/>
  <c r="AX933" i="2"/>
  <c r="AY933" i="2"/>
  <c r="AZ933" i="2"/>
  <c r="BA933" i="2"/>
  <c r="BB933" i="2"/>
  <c r="BC933" i="2"/>
  <c r="BD933" i="2"/>
  <c r="BE933" i="2"/>
  <c r="BF933" i="2"/>
  <c r="BG933" i="2"/>
  <c r="BH933" i="2"/>
  <c r="BI933" i="2"/>
  <c r="BJ933" i="2"/>
  <c r="BK933" i="2"/>
  <c r="BL933" i="2"/>
  <c r="BM933" i="2"/>
  <c r="BN933" i="2"/>
  <c r="BO933" i="2"/>
  <c r="BP933" i="2"/>
  <c r="BQ933" i="2"/>
  <c r="BR933" i="2"/>
  <c r="BS933" i="2"/>
  <c r="BT933" i="2"/>
  <c r="BU933" i="2"/>
  <c r="BV933" i="2"/>
  <c r="BW933" i="2"/>
  <c r="BX933" i="2"/>
  <c r="BY933" i="2"/>
  <c r="BZ933" i="2"/>
  <c r="CA933" i="2"/>
  <c r="CB933" i="2"/>
  <c r="CC933" i="2"/>
  <c r="CD933" i="2"/>
  <c r="CE933" i="2"/>
  <c r="CF933" i="2"/>
  <c r="CG933" i="2"/>
  <c r="CH933" i="2"/>
  <c r="CI933" i="2"/>
  <c r="CJ933" i="2"/>
  <c r="CK933" i="2"/>
  <c r="CL933" i="2"/>
  <c r="CM933" i="2"/>
  <c r="CN933" i="2"/>
  <c r="CO933" i="2"/>
  <c r="CP933" i="2"/>
  <c r="A934" i="2"/>
  <c r="B934" i="2"/>
  <c r="C934" i="2"/>
  <c r="D934" i="2"/>
  <c r="E934" i="2"/>
  <c r="F934" i="2"/>
  <c r="G934" i="2"/>
  <c r="H934" i="2"/>
  <c r="I934" i="2"/>
  <c r="J934" i="2"/>
  <c r="K934" i="2"/>
  <c r="L934" i="2"/>
  <c r="M934" i="2"/>
  <c r="N934" i="2"/>
  <c r="O934" i="2"/>
  <c r="Q934" i="2"/>
  <c r="R934" i="2"/>
  <c r="S934" i="2"/>
  <c r="T934" i="2"/>
  <c r="U934" i="2"/>
  <c r="W934" i="2"/>
  <c r="X934" i="2"/>
  <c r="Y934" i="2"/>
  <c r="AA934" i="2"/>
  <c r="AB934" i="2"/>
  <c r="AC934" i="2"/>
  <c r="AD934" i="2"/>
  <c r="AE934" i="2"/>
  <c r="AF934" i="2"/>
  <c r="AG934" i="2"/>
  <c r="AH934" i="2"/>
  <c r="AI934" i="2"/>
  <c r="AJ934" i="2"/>
  <c r="AK934" i="2"/>
  <c r="AL934" i="2"/>
  <c r="AM934" i="2"/>
  <c r="AN934" i="2"/>
  <c r="AO934" i="2"/>
  <c r="AP934" i="2"/>
  <c r="AQ934" i="2"/>
  <c r="AR934" i="2"/>
  <c r="AS934" i="2"/>
  <c r="AT934" i="2"/>
  <c r="AU934" i="2"/>
  <c r="AV934" i="2"/>
  <c r="AX934" i="2"/>
  <c r="AY934" i="2"/>
  <c r="AZ934" i="2"/>
  <c r="BA934" i="2"/>
  <c r="BB934" i="2"/>
  <c r="BC934" i="2"/>
  <c r="BD934" i="2"/>
  <c r="BE934" i="2"/>
  <c r="BF934" i="2"/>
  <c r="BG934" i="2"/>
  <c r="BH934" i="2"/>
  <c r="BI934" i="2"/>
  <c r="BJ934" i="2"/>
  <c r="BK934" i="2"/>
  <c r="BL934" i="2"/>
  <c r="BM934" i="2"/>
  <c r="BN934" i="2"/>
  <c r="BO934" i="2"/>
  <c r="BP934" i="2"/>
  <c r="BQ934" i="2"/>
  <c r="BR934" i="2"/>
  <c r="BS934" i="2"/>
  <c r="BT934" i="2"/>
  <c r="BU934" i="2"/>
  <c r="BV934" i="2"/>
  <c r="BW934" i="2"/>
  <c r="BX934" i="2"/>
  <c r="BY934" i="2"/>
  <c r="BZ934" i="2"/>
  <c r="CA934" i="2"/>
  <c r="CB934" i="2"/>
  <c r="CC934" i="2"/>
  <c r="CD934" i="2"/>
  <c r="CE934" i="2"/>
  <c r="CF934" i="2"/>
  <c r="CG934" i="2"/>
  <c r="CH934" i="2"/>
  <c r="CI934" i="2"/>
  <c r="CJ934" i="2"/>
  <c r="CK934" i="2"/>
  <c r="CL934" i="2"/>
  <c r="CM934" i="2"/>
  <c r="CN934" i="2"/>
  <c r="CO934" i="2"/>
  <c r="CP934" i="2"/>
  <c r="A935" i="2"/>
  <c r="B935" i="2"/>
  <c r="C935" i="2"/>
  <c r="D935" i="2"/>
  <c r="E935" i="2"/>
  <c r="F935" i="2"/>
  <c r="G935" i="2"/>
  <c r="H935" i="2"/>
  <c r="I935" i="2"/>
  <c r="J935" i="2"/>
  <c r="K935" i="2"/>
  <c r="L935" i="2"/>
  <c r="M935" i="2"/>
  <c r="N935" i="2"/>
  <c r="O935" i="2"/>
  <c r="Q935" i="2"/>
  <c r="R935" i="2"/>
  <c r="S935" i="2"/>
  <c r="T935" i="2"/>
  <c r="U935" i="2"/>
  <c r="W935" i="2"/>
  <c r="X935" i="2"/>
  <c r="Y935" i="2"/>
  <c r="AA935" i="2"/>
  <c r="AB935" i="2"/>
  <c r="AC935" i="2"/>
  <c r="AD935" i="2"/>
  <c r="AE935" i="2"/>
  <c r="AF935" i="2"/>
  <c r="AG935" i="2"/>
  <c r="AH935" i="2"/>
  <c r="AI935" i="2"/>
  <c r="AJ935" i="2"/>
  <c r="AK935" i="2"/>
  <c r="AL935" i="2"/>
  <c r="AM935" i="2"/>
  <c r="AN935" i="2"/>
  <c r="AO935" i="2"/>
  <c r="AP935" i="2"/>
  <c r="AQ935" i="2"/>
  <c r="AR935" i="2"/>
  <c r="AS935" i="2"/>
  <c r="AT935" i="2"/>
  <c r="AU935" i="2"/>
  <c r="AV935" i="2"/>
  <c r="AX935" i="2"/>
  <c r="AY935" i="2"/>
  <c r="AZ935" i="2"/>
  <c r="BA935" i="2"/>
  <c r="BB935" i="2"/>
  <c r="BC935" i="2"/>
  <c r="BD935" i="2"/>
  <c r="BE935" i="2"/>
  <c r="BF935" i="2"/>
  <c r="BG935" i="2"/>
  <c r="BH935" i="2"/>
  <c r="BI935" i="2"/>
  <c r="BJ935" i="2"/>
  <c r="BK935" i="2"/>
  <c r="BL935" i="2"/>
  <c r="BM935" i="2"/>
  <c r="BN935" i="2"/>
  <c r="BO935" i="2"/>
  <c r="BP935" i="2"/>
  <c r="BQ935" i="2"/>
  <c r="BR935" i="2"/>
  <c r="BS935" i="2"/>
  <c r="BT935" i="2"/>
  <c r="BU935" i="2"/>
  <c r="BV935" i="2"/>
  <c r="BW935" i="2"/>
  <c r="BX935" i="2"/>
  <c r="BY935" i="2"/>
  <c r="BZ935" i="2"/>
  <c r="CA935" i="2"/>
  <c r="CB935" i="2"/>
  <c r="CC935" i="2"/>
  <c r="CD935" i="2"/>
  <c r="CE935" i="2"/>
  <c r="CF935" i="2"/>
  <c r="CG935" i="2"/>
  <c r="CH935" i="2"/>
  <c r="CI935" i="2"/>
  <c r="CJ935" i="2"/>
  <c r="CK935" i="2"/>
  <c r="CL935" i="2"/>
  <c r="CM935" i="2"/>
  <c r="CN935" i="2"/>
  <c r="CO935" i="2"/>
  <c r="CP935" i="2"/>
  <c r="A936" i="2"/>
  <c r="B936" i="2"/>
  <c r="C936" i="2"/>
  <c r="D936" i="2"/>
  <c r="E936" i="2"/>
  <c r="F936" i="2"/>
  <c r="G936" i="2"/>
  <c r="H936" i="2"/>
  <c r="I936" i="2"/>
  <c r="J936" i="2"/>
  <c r="K936" i="2"/>
  <c r="L936" i="2"/>
  <c r="M936" i="2"/>
  <c r="N936" i="2"/>
  <c r="O936" i="2"/>
  <c r="Q936" i="2"/>
  <c r="R936" i="2"/>
  <c r="S936" i="2"/>
  <c r="T936" i="2"/>
  <c r="U936" i="2"/>
  <c r="W936" i="2"/>
  <c r="X936" i="2"/>
  <c r="Y936" i="2"/>
  <c r="AA936" i="2"/>
  <c r="AB936" i="2"/>
  <c r="AC936" i="2"/>
  <c r="AD936" i="2"/>
  <c r="AE936" i="2"/>
  <c r="AF936" i="2"/>
  <c r="AG936" i="2"/>
  <c r="AH936" i="2"/>
  <c r="AI936" i="2"/>
  <c r="AJ936" i="2"/>
  <c r="AK936" i="2"/>
  <c r="AL936" i="2"/>
  <c r="AM936" i="2"/>
  <c r="AN936" i="2"/>
  <c r="AO936" i="2"/>
  <c r="AP936" i="2"/>
  <c r="AQ936" i="2"/>
  <c r="AR936" i="2"/>
  <c r="AS936" i="2"/>
  <c r="AT936" i="2"/>
  <c r="AU936" i="2"/>
  <c r="AV936" i="2"/>
  <c r="AX936" i="2"/>
  <c r="AY936" i="2"/>
  <c r="AZ936" i="2"/>
  <c r="BA936" i="2"/>
  <c r="BB936" i="2"/>
  <c r="BC936" i="2"/>
  <c r="BD936" i="2"/>
  <c r="BE936" i="2"/>
  <c r="BF936" i="2"/>
  <c r="BG936" i="2"/>
  <c r="BH936" i="2"/>
  <c r="BI936" i="2"/>
  <c r="BJ936" i="2"/>
  <c r="BK936" i="2"/>
  <c r="BL936" i="2"/>
  <c r="BM936" i="2"/>
  <c r="BN936" i="2"/>
  <c r="BO936" i="2"/>
  <c r="BP936" i="2"/>
  <c r="BQ936" i="2"/>
  <c r="BR936" i="2"/>
  <c r="BS936" i="2"/>
  <c r="BT936" i="2"/>
  <c r="BU936" i="2"/>
  <c r="BV936" i="2"/>
  <c r="BW936" i="2"/>
  <c r="BX936" i="2"/>
  <c r="BY936" i="2"/>
  <c r="BZ936" i="2"/>
  <c r="CA936" i="2"/>
  <c r="CB936" i="2"/>
  <c r="CC936" i="2"/>
  <c r="CD936" i="2"/>
  <c r="CE936" i="2"/>
  <c r="CF936" i="2"/>
  <c r="CG936" i="2"/>
  <c r="CH936" i="2"/>
  <c r="CI936" i="2"/>
  <c r="CJ936" i="2"/>
  <c r="CK936" i="2"/>
  <c r="CL936" i="2"/>
  <c r="CM936" i="2"/>
  <c r="CN936" i="2"/>
  <c r="CO936" i="2"/>
  <c r="CP936" i="2"/>
  <c r="A937" i="2"/>
  <c r="B937" i="2"/>
  <c r="C937" i="2"/>
  <c r="D937" i="2"/>
  <c r="E937" i="2"/>
  <c r="F937" i="2"/>
  <c r="G937" i="2"/>
  <c r="H937" i="2"/>
  <c r="I937" i="2"/>
  <c r="J937" i="2"/>
  <c r="K937" i="2"/>
  <c r="L937" i="2"/>
  <c r="M937" i="2"/>
  <c r="N937" i="2"/>
  <c r="O937" i="2"/>
  <c r="Q937" i="2"/>
  <c r="R937" i="2"/>
  <c r="S937" i="2"/>
  <c r="T937" i="2"/>
  <c r="U937" i="2"/>
  <c r="W937" i="2"/>
  <c r="X937" i="2"/>
  <c r="Y937" i="2"/>
  <c r="AA937" i="2"/>
  <c r="AB937" i="2"/>
  <c r="AC937" i="2"/>
  <c r="AD937" i="2"/>
  <c r="AE937" i="2"/>
  <c r="AF937" i="2"/>
  <c r="AG937" i="2"/>
  <c r="AH937" i="2"/>
  <c r="AI937" i="2"/>
  <c r="AJ937" i="2"/>
  <c r="AK937" i="2"/>
  <c r="AL937" i="2"/>
  <c r="AM937" i="2"/>
  <c r="AN937" i="2"/>
  <c r="AO937" i="2"/>
  <c r="AP937" i="2"/>
  <c r="AQ937" i="2"/>
  <c r="AR937" i="2"/>
  <c r="AS937" i="2"/>
  <c r="AT937" i="2"/>
  <c r="AU937" i="2"/>
  <c r="AV937" i="2"/>
  <c r="AX937" i="2"/>
  <c r="AY937" i="2"/>
  <c r="AZ937" i="2"/>
  <c r="BA937" i="2"/>
  <c r="BB937" i="2"/>
  <c r="BC937" i="2"/>
  <c r="BD937" i="2"/>
  <c r="BE937" i="2"/>
  <c r="BF937" i="2"/>
  <c r="BG937" i="2"/>
  <c r="BH937" i="2"/>
  <c r="BI937" i="2"/>
  <c r="BJ937" i="2"/>
  <c r="BK937" i="2"/>
  <c r="BL937" i="2"/>
  <c r="BM937" i="2"/>
  <c r="BN937" i="2"/>
  <c r="BO937" i="2"/>
  <c r="BP937" i="2"/>
  <c r="BQ937" i="2"/>
  <c r="BR937" i="2"/>
  <c r="BS937" i="2"/>
  <c r="BT937" i="2"/>
  <c r="BU937" i="2"/>
  <c r="BV937" i="2"/>
  <c r="BW937" i="2"/>
  <c r="BX937" i="2"/>
  <c r="BY937" i="2"/>
  <c r="BZ937" i="2"/>
  <c r="CA937" i="2"/>
  <c r="CB937" i="2"/>
  <c r="CC937" i="2"/>
  <c r="CD937" i="2"/>
  <c r="CE937" i="2"/>
  <c r="CF937" i="2"/>
  <c r="CG937" i="2"/>
  <c r="CH937" i="2"/>
  <c r="CI937" i="2"/>
  <c r="CJ937" i="2"/>
  <c r="CK937" i="2"/>
  <c r="CL937" i="2"/>
  <c r="CM937" i="2"/>
  <c r="CN937" i="2"/>
  <c r="CO937" i="2"/>
  <c r="CP937" i="2"/>
  <c r="A938" i="2"/>
  <c r="B938" i="2"/>
  <c r="C938" i="2"/>
  <c r="D938" i="2"/>
  <c r="E938" i="2"/>
  <c r="F938" i="2"/>
  <c r="G938" i="2"/>
  <c r="H938" i="2"/>
  <c r="I938" i="2"/>
  <c r="J938" i="2"/>
  <c r="K938" i="2"/>
  <c r="L938" i="2"/>
  <c r="M938" i="2"/>
  <c r="N938" i="2"/>
  <c r="O938" i="2"/>
  <c r="Q938" i="2"/>
  <c r="R938" i="2"/>
  <c r="S938" i="2"/>
  <c r="T938" i="2"/>
  <c r="U938" i="2"/>
  <c r="W938" i="2"/>
  <c r="X938" i="2"/>
  <c r="Y938" i="2"/>
  <c r="AA938" i="2"/>
  <c r="AB938" i="2"/>
  <c r="AC938" i="2"/>
  <c r="AD938" i="2"/>
  <c r="AE938" i="2"/>
  <c r="AF938" i="2"/>
  <c r="AG938" i="2"/>
  <c r="AH938" i="2"/>
  <c r="AI938" i="2"/>
  <c r="AJ938" i="2"/>
  <c r="AK938" i="2"/>
  <c r="AL938" i="2"/>
  <c r="AM938" i="2"/>
  <c r="AN938" i="2"/>
  <c r="AO938" i="2"/>
  <c r="AP938" i="2"/>
  <c r="AQ938" i="2"/>
  <c r="AR938" i="2"/>
  <c r="AS938" i="2"/>
  <c r="AT938" i="2"/>
  <c r="AU938" i="2"/>
  <c r="AV938" i="2"/>
  <c r="AX938" i="2"/>
  <c r="AY938" i="2"/>
  <c r="AZ938" i="2"/>
  <c r="BA938" i="2"/>
  <c r="BB938" i="2"/>
  <c r="BC938" i="2"/>
  <c r="BD938" i="2"/>
  <c r="BE938" i="2"/>
  <c r="BF938" i="2"/>
  <c r="BG938" i="2"/>
  <c r="BH938" i="2"/>
  <c r="BI938" i="2"/>
  <c r="BJ938" i="2"/>
  <c r="BK938" i="2"/>
  <c r="BL938" i="2"/>
  <c r="BM938" i="2"/>
  <c r="BN938" i="2"/>
  <c r="BO938" i="2"/>
  <c r="BP938" i="2"/>
  <c r="BQ938" i="2"/>
  <c r="BR938" i="2"/>
  <c r="BS938" i="2"/>
  <c r="BT938" i="2"/>
  <c r="BU938" i="2"/>
  <c r="BV938" i="2"/>
  <c r="BW938" i="2"/>
  <c r="BX938" i="2"/>
  <c r="BY938" i="2"/>
  <c r="BZ938" i="2"/>
  <c r="CA938" i="2"/>
  <c r="CB938" i="2"/>
  <c r="CC938" i="2"/>
  <c r="CD938" i="2"/>
  <c r="CE938" i="2"/>
  <c r="CF938" i="2"/>
  <c r="CG938" i="2"/>
  <c r="CH938" i="2"/>
  <c r="CI938" i="2"/>
  <c r="CJ938" i="2"/>
  <c r="CK938" i="2"/>
  <c r="CL938" i="2"/>
  <c r="CM938" i="2"/>
  <c r="CN938" i="2"/>
  <c r="CO938" i="2"/>
  <c r="CP938" i="2"/>
  <c r="A939" i="2"/>
  <c r="B939" i="2"/>
  <c r="C939" i="2"/>
  <c r="D939" i="2"/>
  <c r="E939" i="2"/>
  <c r="F939" i="2"/>
  <c r="G939" i="2"/>
  <c r="H939" i="2"/>
  <c r="I939" i="2"/>
  <c r="J939" i="2"/>
  <c r="K939" i="2"/>
  <c r="L939" i="2"/>
  <c r="M939" i="2"/>
  <c r="N939" i="2"/>
  <c r="O939" i="2"/>
  <c r="Q939" i="2"/>
  <c r="R939" i="2"/>
  <c r="S939" i="2"/>
  <c r="T939" i="2"/>
  <c r="U939" i="2"/>
  <c r="W939" i="2"/>
  <c r="X939" i="2"/>
  <c r="Y939" i="2"/>
  <c r="AA939" i="2"/>
  <c r="AB939" i="2"/>
  <c r="AC939" i="2"/>
  <c r="AD939" i="2"/>
  <c r="AE939" i="2"/>
  <c r="AF939" i="2"/>
  <c r="AG939" i="2"/>
  <c r="AH939" i="2"/>
  <c r="AI939" i="2"/>
  <c r="AJ939" i="2"/>
  <c r="AK939" i="2"/>
  <c r="AL939" i="2"/>
  <c r="AM939" i="2"/>
  <c r="AN939" i="2"/>
  <c r="AO939" i="2"/>
  <c r="AP939" i="2"/>
  <c r="AQ939" i="2"/>
  <c r="AR939" i="2"/>
  <c r="AS939" i="2"/>
  <c r="AT939" i="2"/>
  <c r="AU939" i="2"/>
  <c r="AV939" i="2"/>
  <c r="AX939" i="2"/>
  <c r="AY939" i="2"/>
  <c r="AZ939" i="2"/>
  <c r="BA939" i="2"/>
  <c r="BB939" i="2"/>
  <c r="BC939" i="2"/>
  <c r="BD939" i="2"/>
  <c r="BE939" i="2"/>
  <c r="BF939" i="2"/>
  <c r="BG939" i="2"/>
  <c r="BH939" i="2"/>
  <c r="BI939" i="2"/>
  <c r="BJ939" i="2"/>
  <c r="BK939" i="2"/>
  <c r="BL939" i="2"/>
  <c r="BM939" i="2"/>
  <c r="BN939" i="2"/>
  <c r="BO939" i="2"/>
  <c r="BP939" i="2"/>
  <c r="BQ939" i="2"/>
  <c r="BR939" i="2"/>
  <c r="BS939" i="2"/>
  <c r="BT939" i="2"/>
  <c r="BU939" i="2"/>
  <c r="BV939" i="2"/>
  <c r="BW939" i="2"/>
  <c r="BX939" i="2"/>
  <c r="BY939" i="2"/>
  <c r="BZ939" i="2"/>
  <c r="CA939" i="2"/>
  <c r="CB939" i="2"/>
  <c r="CC939" i="2"/>
  <c r="CD939" i="2"/>
  <c r="CE939" i="2"/>
  <c r="CF939" i="2"/>
  <c r="CG939" i="2"/>
  <c r="CH939" i="2"/>
  <c r="CI939" i="2"/>
  <c r="CJ939" i="2"/>
  <c r="CK939" i="2"/>
  <c r="CL939" i="2"/>
  <c r="CM939" i="2"/>
  <c r="CN939" i="2"/>
  <c r="CO939" i="2"/>
  <c r="CP939" i="2"/>
  <c r="A940" i="2"/>
  <c r="B940" i="2"/>
  <c r="C940" i="2"/>
  <c r="D940" i="2"/>
  <c r="E940" i="2"/>
  <c r="F940" i="2"/>
  <c r="G940" i="2"/>
  <c r="H940" i="2"/>
  <c r="I940" i="2"/>
  <c r="J940" i="2"/>
  <c r="K940" i="2"/>
  <c r="L940" i="2"/>
  <c r="M940" i="2"/>
  <c r="N940" i="2"/>
  <c r="O940" i="2"/>
  <c r="Q940" i="2"/>
  <c r="R940" i="2"/>
  <c r="S940" i="2"/>
  <c r="T940" i="2"/>
  <c r="U940" i="2"/>
  <c r="W940" i="2"/>
  <c r="X940" i="2"/>
  <c r="Y940" i="2"/>
  <c r="AA940" i="2"/>
  <c r="AB940" i="2"/>
  <c r="AC940" i="2"/>
  <c r="AD940" i="2"/>
  <c r="AE940" i="2"/>
  <c r="AF940" i="2"/>
  <c r="AG940" i="2"/>
  <c r="AH940" i="2"/>
  <c r="AI940" i="2"/>
  <c r="AJ940" i="2"/>
  <c r="AK940" i="2"/>
  <c r="AL940" i="2"/>
  <c r="AM940" i="2"/>
  <c r="AN940" i="2"/>
  <c r="AO940" i="2"/>
  <c r="AP940" i="2"/>
  <c r="AQ940" i="2"/>
  <c r="AR940" i="2"/>
  <c r="AS940" i="2"/>
  <c r="AT940" i="2"/>
  <c r="AU940" i="2"/>
  <c r="AV940" i="2"/>
  <c r="AX940" i="2"/>
  <c r="AY940" i="2"/>
  <c r="AZ940" i="2"/>
  <c r="BA940" i="2"/>
  <c r="BB940" i="2"/>
  <c r="BC940" i="2"/>
  <c r="BD940" i="2"/>
  <c r="BE940" i="2"/>
  <c r="BF940" i="2"/>
  <c r="BG940" i="2"/>
  <c r="BH940" i="2"/>
  <c r="BI940" i="2"/>
  <c r="BJ940" i="2"/>
  <c r="BK940" i="2"/>
  <c r="BL940" i="2"/>
  <c r="BM940" i="2"/>
  <c r="BN940" i="2"/>
  <c r="BO940" i="2"/>
  <c r="BP940" i="2"/>
  <c r="BQ940" i="2"/>
  <c r="BR940" i="2"/>
  <c r="BS940" i="2"/>
  <c r="BT940" i="2"/>
  <c r="BU940" i="2"/>
  <c r="BV940" i="2"/>
  <c r="BW940" i="2"/>
  <c r="BX940" i="2"/>
  <c r="BY940" i="2"/>
  <c r="BZ940" i="2"/>
  <c r="CA940" i="2"/>
  <c r="CB940" i="2"/>
  <c r="CC940" i="2"/>
  <c r="CD940" i="2"/>
  <c r="CE940" i="2"/>
  <c r="CF940" i="2"/>
  <c r="CG940" i="2"/>
  <c r="CH940" i="2"/>
  <c r="CI940" i="2"/>
  <c r="CJ940" i="2"/>
  <c r="CK940" i="2"/>
  <c r="CL940" i="2"/>
  <c r="CM940" i="2"/>
  <c r="CN940" i="2"/>
  <c r="CO940" i="2"/>
  <c r="CP940" i="2"/>
  <c r="A941" i="2"/>
  <c r="B941" i="2"/>
  <c r="C941" i="2"/>
  <c r="D941" i="2"/>
  <c r="E941" i="2"/>
  <c r="F941" i="2"/>
  <c r="G941" i="2"/>
  <c r="H941" i="2"/>
  <c r="I941" i="2"/>
  <c r="J941" i="2"/>
  <c r="K941" i="2"/>
  <c r="L941" i="2"/>
  <c r="M941" i="2"/>
  <c r="N941" i="2"/>
  <c r="O941" i="2"/>
  <c r="Q941" i="2"/>
  <c r="R941" i="2"/>
  <c r="S941" i="2"/>
  <c r="T941" i="2"/>
  <c r="U941" i="2"/>
  <c r="W941" i="2"/>
  <c r="X941" i="2"/>
  <c r="Y941" i="2"/>
  <c r="AA941" i="2"/>
  <c r="AB941" i="2"/>
  <c r="AC941" i="2"/>
  <c r="AD941" i="2"/>
  <c r="AE941" i="2"/>
  <c r="AF941" i="2"/>
  <c r="AG941" i="2"/>
  <c r="AH941" i="2"/>
  <c r="AI941" i="2"/>
  <c r="AJ941" i="2"/>
  <c r="AK941" i="2"/>
  <c r="AL941" i="2"/>
  <c r="AM941" i="2"/>
  <c r="AN941" i="2"/>
  <c r="AO941" i="2"/>
  <c r="AP941" i="2"/>
  <c r="AQ941" i="2"/>
  <c r="AR941" i="2"/>
  <c r="AS941" i="2"/>
  <c r="AT941" i="2"/>
  <c r="AU941" i="2"/>
  <c r="AV941" i="2"/>
  <c r="AX941" i="2"/>
  <c r="AY941" i="2"/>
  <c r="AZ941" i="2"/>
  <c r="BA941" i="2"/>
  <c r="BB941" i="2"/>
  <c r="BC941" i="2"/>
  <c r="BD941" i="2"/>
  <c r="BE941" i="2"/>
  <c r="BF941" i="2"/>
  <c r="BG941" i="2"/>
  <c r="BH941" i="2"/>
  <c r="BI941" i="2"/>
  <c r="BJ941" i="2"/>
  <c r="BK941" i="2"/>
  <c r="BL941" i="2"/>
  <c r="BM941" i="2"/>
  <c r="BN941" i="2"/>
  <c r="BO941" i="2"/>
  <c r="BP941" i="2"/>
  <c r="BQ941" i="2"/>
  <c r="BR941" i="2"/>
  <c r="BS941" i="2"/>
  <c r="BT941" i="2"/>
  <c r="BU941" i="2"/>
  <c r="BV941" i="2"/>
  <c r="BW941" i="2"/>
  <c r="BX941" i="2"/>
  <c r="BY941" i="2"/>
  <c r="BZ941" i="2"/>
  <c r="CA941" i="2"/>
  <c r="CB941" i="2"/>
  <c r="CC941" i="2"/>
  <c r="CD941" i="2"/>
  <c r="CE941" i="2"/>
  <c r="CF941" i="2"/>
  <c r="CG941" i="2"/>
  <c r="CH941" i="2"/>
  <c r="CI941" i="2"/>
  <c r="CJ941" i="2"/>
  <c r="CK941" i="2"/>
  <c r="CL941" i="2"/>
  <c r="CM941" i="2"/>
  <c r="CN941" i="2"/>
  <c r="CO941" i="2"/>
  <c r="CP941" i="2"/>
  <c r="A942" i="2"/>
  <c r="B942" i="2"/>
  <c r="C942" i="2"/>
  <c r="D942" i="2"/>
  <c r="E942" i="2"/>
  <c r="F942" i="2"/>
  <c r="G942" i="2"/>
  <c r="H942" i="2"/>
  <c r="I942" i="2"/>
  <c r="J942" i="2"/>
  <c r="K942" i="2"/>
  <c r="L942" i="2"/>
  <c r="M942" i="2"/>
  <c r="N942" i="2"/>
  <c r="O942" i="2"/>
  <c r="Q942" i="2"/>
  <c r="R942" i="2"/>
  <c r="S942" i="2"/>
  <c r="T942" i="2"/>
  <c r="U942" i="2"/>
  <c r="W942" i="2"/>
  <c r="X942" i="2"/>
  <c r="Y942" i="2"/>
  <c r="AA942" i="2"/>
  <c r="AB942" i="2"/>
  <c r="AC942" i="2"/>
  <c r="AD942" i="2"/>
  <c r="AE942" i="2"/>
  <c r="AF942" i="2"/>
  <c r="AG942" i="2"/>
  <c r="AH942" i="2"/>
  <c r="AI942" i="2"/>
  <c r="AJ942" i="2"/>
  <c r="AK942" i="2"/>
  <c r="AL942" i="2"/>
  <c r="AM942" i="2"/>
  <c r="AN942" i="2"/>
  <c r="AO942" i="2"/>
  <c r="AP942" i="2"/>
  <c r="AQ942" i="2"/>
  <c r="AR942" i="2"/>
  <c r="AS942" i="2"/>
  <c r="AT942" i="2"/>
  <c r="AU942" i="2"/>
  <c r="AV942" i="2"/>
  <c r="AX942" i="2"/>
  <c r="AY942" i="2"/>
  <c r="AZ942" i="2"/>
  <c r="BA942" i="2"/>
  <c r="BB942" i="2"/>
  <c r="BC942" i="2"/>
  <c r="BD942" i="2"/>
  <c r="BE942" i="2"/>
  <c r="BF942" i="2"/>
  <c r="BG942" i="2"/>
  <c r="BH942" i="2"/>
  <c r="BI942" i="2"/>
  <c r="BJ942" i="2"/>
  <c r="BK942" i="2"/>
  <c r="BL942" i="2"/>
  <c r="BM942" i="2"/>
  <c r="BN942" i="2"/>
  <c r="BO942" i="2"/>
  <c r="BP942" i="2"/>
  <c r="BQ942" i="2"/>
  <c r="BR942" i="2"/>
  <c r="BS942" i="2"/>
  <c r="BT942" i="2"/>
  <c r="BU942" i="2"/>
  <c r="BV942" i="2"/>
  <c r="BW942" i="2"/>
  <c r="BX942" i="2"/>
  <c r="BY942" i="2"/>
  <c r="BZ942" i="2"/>
  <c r="CA942" i="2"/>
  <c r="CB942" i="2"/>
  <c r="CC942" i="2"/>
  <c r="CD942" i="2"/>
  <c r="CE942" i="2"/>
  <c r="CF942" i="2"/>
  <c r="CG942" i="2"/>
  <c r="CH942" i="2"/>
  <c r="CI942" i="2"/>
  <c r="CJ942" i="2"/>
  <c r="CK942" i="2"/>
  <c r="CL942" i="2"/>
  <c r="CM942" i="2"/>
  <c r="CN942" i="2"/>
  <c r="CO942" i="2"/>
  <c r="CP942" i="2"/>
  <c r="A943" i="2"/>
  <c r="B943" i="2"/>
  <c r="C943" i="2"/>
  <c r="D943" i="2"/>
  <c r="E943" i="2"/>
  <c r="F943" i="2"/>
  <c r="G943" i="2"/>
  <c r="H943" i="2"/>
  <c r="I943" i="2"/>
  <c r="J943" i="2"/>
  <c r="K943" i="2"/>
  <c r="L943" i="2"/>
  <c r="M943" i="2"/>
  <c r="N943" i="2"/>
  <c r="O943" i="2"/>
  <c r="Q943" i="2"/>
  <c r="R943" i="2"/>
  <c r="S943" i="2"/>
  <c r="T943" i="2"/>
  <c r="U943" i="2"/>
  <c r="W943" i="2"/>
  <c r="X943" i="2"/>
  <c r="Y943" i="2"/>
  <c r="AA943" i="2"/>
  <c r="AB943" i="2"/>
  <c r="AC943" i="2"/>
  <c r="AD943" i="2"/>
  <c r="AE943" i="2"/>
  <c r="AF943" i="2"/>
  <c r="AG943" i="2"/>
  <c r="AH943" i="2"/>
  <c r="AI943" i="2"/>
  <c r="AJ943" i="2"/>
  <c r="AK943" i="2"/>
  <c r="AL943" i="2"/>
  <c r="AM943" i="2"/>
  <c r="AN943" i="2"/>
  <c r="AO943" i="2"/>
  <c r="AP943" i="2"/>
  <c r="AQ943" i="2"/>
  <c r="AR943" i="2"/>
  <c r="AS943" i="2"/>
  <c r="AT943" i="2"/>
  <c r="AU943" i="2"/>
  <c r="AV943" i="2"/>
  <c r="AX943" i="2"/>
  <c r="AY943" i="2"/>
  <c r="AZ943" i="2"/>
  <c r="BA943" i="2"/>
  <c r="BB943" i="2"/>
  <c r="BC943" i="2"/>
  <c r="BD943" i="2"/>
  <c r="BE943" i="2"/>
  <c r="BF943" i="2"/>
  <c r="BG943" i="2"/>
  <c r="BH943" i="2"/>
  <c r="BI943" i="2"/>
  <c r="BJ943" i="2"/>
  <c r="BK943" i="2"/>
  <c r="BL943" i="2"/>
  <c r="BM943" i="2"/>
  <c r="BN943" i="2"/>
  <c r="BO943" i="2"/>
  <c r="BP943" i="2"/>
  <c r="BQ943" i="2"/>
  <c r="BR943" i="2"/>
  <c r="BS943" i="2"/>
  <c r="BT943" i="2"/>
  <c r="BU943" i="2"/>
  <c r="BV943" i="2"/>
  <c r="BW943" i="2"/>
  <c r="BX943" i="2"/>
  <c r="BY943" i="2"/>
  <c r="BZ943" i="2"/>
  <c r="CA943" i="2"/>
  <c r="CB943" i="2"/>
  <c r="CC943" i="2"/>
  <c r="CD943" i="2"/>
  <c r="CE943" i="2"/>
  <c r="CF943" i="2"/>
  <c r="CG943" i="2"/>
  <c r="CH943" i="2"/>
  <c r="CI943" i="2"/>
  <c r="CJ943" i="2"/>
  <c r="CK943" i="2"/>
  <c r="CL943" i="2"/>
  <c r="CM943" i="2"/>
  <c r="CN943" i="2"/>
  <c r="CO943" i="2"/>
  <c r="CP943" i="2"/>
  <c r="A944" i="2"/>
  <c r="B944" i="2"/>
  <c r="C944" i="2"/>
  <c r="D944" i="2"/>
  <c r="E944" i="2"/>
  <c r="F944" i="2"/>
  <c r="G944" i="2"/>
  <c r="H944" i="2"/>
  <c r="I944" i="2"/>
  <c r="J944" i="2"/>
  <c r="K944" i="2"/>
  <c r="L944" i="2"/>
  <c r="M944" i="2"/>
  <c r="N944" i="2"/>
  <c r="O944" i="2"/>
  <c r="Q944" i="2"/>
  <c r="R944" i="2"/>
  <c r="S944" i="2"/>
  <c r="T944" i="2"/>
  <c r="U944" i="2"/>
  <c r="W944" i="2"/>
  <c r="X944" i="2"/>
  <c r="Y944" i="2"/>
  <c r="AA944" i="2"/>
  <c r="AB944" i="2"/>
  <c r="AC944" i="2"/>
  <c r="AD944" i="2"/>
  <c r="AE944" i="2"/>
  <c r="AF944" i="2"/>
  <c r="AG944" i="2"/>
  <c r="AH944" i="2"/>
  <c r="AI944" i="2"/>
  <c r="AJ944" i="2"/>
  <c r="AK944" i="2"/>
  <c r="AL944" i="2"/>
  <c r="AM944" i="2"/>
  <c r="AN944" i="2"/>
  <c r="AO944" i="2"/>
  <c r="AP944" i="2"/>
  <c r="AQ944" i="2"/>
  <c r="AR944" i="2"/>
  <c r="AS944" i="2"/>
  <c r="AT944" i="2"/>
  <c r="AU944" i="2"/>
  <c r="AV944" i="2"/>
  <c r="AX944" i="2"/>
  <c r="AY944" i="2"/>
  <c r="AZ944" i="2"/>
  <c r="BA944" i="2"/>
  <c r="BB944" i="2"/>
  <c r="BC944" i="2"/>
  <c r="BD944" i="2"/>
  <c r="BE944" i="2"/>
  <c r="BF944" i="2"/>
  <c r="BG944" i="2"/>
  <c r="BH944" i="2"/>
  <c r="BI944" i="2"/>
  <c r="BJ944" i="2"/>
  <c r="BK944" i="2"/>
  <c r="BL944" i="2"/>
  <c r="BM944" i="2"/>
  <c r="BN944" i="2"/>
  <c r="BO944" i="2"/>
  <c r="BP944" i="2"/>
  <c r="BQ944" i="2"/>
  <c r="BR944" i="2"/>
  <c r="BS944" i="2"/>
  <c r="BT944" i="2"/>
  <c r="BU944" i="2"/>
  <c r="BV944" i="2"/>
  <c r="BW944" i="2"/>
  <c r="BX944" i="2"/>
  <c r="BY944" i="2"/>
  <c r="BZ944" i="2"/>
  <c r="CA944" i="2"/>
  <c r="CB944" i="2"/>
  <c r="CC944" i="2"/>
  <c r="CD944" i="2"/>
  <c r="CE944" i="2"/>
  <c r="CF944" i="2"/>
  <c r="CG944" i="2"/>
  <c r="CH944" i="2"/>
  <c r="CI944" i="2"/>
  <c r="CJ944" i="2"/>
  <c r="CK944" i="2"/>
  <c r="CL944" i="2"/>
  <c r="CM944" i="2"/>
  <c r="CN944" i="2"/>
  <c r="CO944" i="2"/>
  <c r="CP944" i="2"/>
  <c r="A945" i="2"/>
  <c r="B945" i="2"/>
  <c r="C945" i="2"/>
  <c r="D945" i="2"/>
  <c r="E945" i="2"/>
  <c r="F945" i="2"/>
  <c r="G945" i="2"/>
  <c r="H945" i="2"/>
  <c r="I945" i="2"/>
  <c r="J945" i="2"/>
  <c r="K945" i="2"/>
  <c r="L945" i="2"/>
  <c r="M945" i="2"/>
  <c r="N945" i="2"/>
  <c r="O945" i="2"/>
  <c r="Q945" i="2"/>
  <c r="R945" i="2"/>
  <c r="S945" i="2"/>
  <c r="T945" i="2"/>
  <c r="U945" i="2"/>
  <c r="W945" i="2"/>
  <c r="X945" i="2"/>
  <c r="Y945" i="2"/>
  <c r="AA945" i="2"/>
  <c r="AB945" i="2"/>
  <c r="AC945" i="2"/>
  <c r="AD945" i="2"/>
  <c r="AE945" i="2"/>
  <c r="AF945" i="2"/>
  <c r="AG945" i="2"/>
  <c r="AH945" i="2"/>
  <c r="AI945" i="2"/>
  <c r="AJ945" i="2"/>
  <c r="AK945" i="2"/>
  <c r="AL945" i="2"/>
  <c r="AM945" i="2"/>
  <c r="AN945" i="2"/>
  <c r="AO945" i="2"/>
  <c r="AP945" i="2"/>
  <c r="AQ945" i="2"/>
  <c r="AR945" i="2"/>
  <c r="AS945" i="2"/>
  <c r="AT945" i="2"/>
  <c r="AU945" i="2"/>
  <c r="AV945" i="2"/>
  <c r="AX945" i="2"/>
  <c r="AY945" i="2"/>
  <c r="AZ945" i="2"/>
  <c r="BA945" i="2"/>
  <c r="BB945" i="2"/>
  <c r="BC945" i="2"/>
  <c r="BD945" i="2"/>
  <c r="BE945" i="2"/>
  <c r="BF945" i="2"/>
  <c r="BG945" i="2"/>
  <c r="BH945" i="2"/>
  <c r="BI945" i="2"/>
  <c r="BJ945" i="2"/>
  <c r="BK945" i="2"/>
  <c r="BL945" i="2"/>
  <c r="BM945" i="2"/>
  <c r="BN945" i="2"/>
  <c r="BO945" i="2"/>
  <c r="BP945" i="2"/>
  <c r="BQ945" i="2"/>
  <c r="BR945" i="2"/>
  <c r="BS945" i="2"/>
  <c r="BT945" i="2"/>
  <c r="BU945" i="2"/>
  <c r="BV945" i="2"/>
  <c r="BW945" i="2"/>
  <c r="BX945" i="2"/>
  <c r="BY945" i="2"/>
  <c r="BZ945" i="2"/>
  <c r="CA945" i="2"/>
  <c r="CB945" i="2"/>
  <c r="CC945" i="2"/>
  <c r="CD945" i="2"/>
  <c r="CE945" i="2"/>
  <c r="CF945" i="2"/>
  <c r="CG945" i="2"/>
  <c r="CH945" i="2"/>
  <c r="CI945" i="2"/>
  <c r="CJ945" i="2"/>
  <c r="CK945" i="2"/>
  <c r="CL945" i="2"/>
  <c r="CM945" i="2"/>
  <c r="CN945" i="2"/>
  <c r="CO945" i="2"/>
  <c r="CP945" i="2"/>
  <c r="A946" i="2"/>
  <c r="B946" i="2"/>
  <c r="C946" i="2"/>
  <c r="D946" i="2"/>
  <c r="E946" i="2"/>
  <c r="F946" i="2"/>
  <c r="G946" i="2"/>
  <c r="H946" i="2"/>
  <c r="I946" i="2"/>
  <c r="J946" i="2"/>
  <c r="K946" i="2"/>
  <c r="L946" i="2"/>
  <c r="M946" i="2"/>
  <c r="N946" i="2"/>
  <c r="O946" i="2"/>
  <c r="Q946" i="2"/>
  <c r="R946" i="2"/>
  <c r="S946" i="2"/>
  <c r="T946" i="2"/>
  <c r="U946" i="2"/>
  <c r="W946" i="2"/>
  <c r="X946" i="2"/>
  <c r="Y946" i="2"/>
  <c r="AA946" i="2"/>
  <c r="AB946" i="2"/>
  <c r="AC946" i="2"/>
  <c r="AD946" i="2"/>
  <c r="AE946" i="2"/>
  <c r="AF946" i="2"/>
  <c r="AG946" i="2"/>
  <c r="AH946" i="2"/>
  <c r="AI946" i="2"/>
  <c r="AJ946" i="2"/>
  <c r="AK946" i="2"/>
  <c r="AL946" i="2"/>
  <c r="AM946" i="2"/>
  <c r="AN946" i="2"/>
  <c r="AO946" i="2"/>
  <c r="AP946" i="2"/>
  <c r="AQ946" i="2"/>
  <c r="AR946" i="2"/>
  <c r="AS946" i="2"/>
  <c r="AT946" i="2"/>
  <c r="AU946" i="2"/>
  <c r="AV946" i="2"/>
  <c r="AX946" i="2"/>
  <c r="AY946" i="2"/>
  <c r="AZ946" i="2"/>
  <c r="BA946" i="2"/>
  <c r="BB946" i="2"/>
  <c r="BC946" i="2"/>
  <c r="BD946" i="2"/>
  <c r="BE946" i="2"/>
  <c r="BF946" i="2"/>
  <c r="BG946" i="2"/>
  <c r="BH946" i="2"/>
  <c r="BI946" i="2"/>
  <c r="BJ946" i="2"/>
  <c r="BK946" i="2"/>
  <c r="BL946" i="2"/>
  <c r="BM946" i="2"/>
  <c r="BN946" i="2"/>
  <c r="BO946" i="2"/>
  <c r="BP946" i="2"/>
  <c r="BQ946" i="2"/>
  <c r="BR946" i="2"/>
  <c r="BS946" i="2"/>
  <c r="BT946" i="2"/>
  <c r="BU946" i="2"/>
  <c r="BV946" i="2"/>
  <c r="BW946" i="2"/>
  <c r="BX946" i="2"/>
  <c r="BY946" i="2"/>
  <c r="BZ946" i="2"/>
  <c r="CA946" i="2"/>
  <c r="CB946" i="2"/>
  <c r="CC946" i="2"/>
  <c r="CD946" i="2"/>
  <c r="CE946" i="2"/>
  <c r="CF946" i="2"/>
  <c r="CG946" i="2"/>
  <c r="CH946" i="2"/>
  <c r="CI946" i="2"/>
  <c r="CJ946" i="2"/>
  <c r="CK946" i="2"/>
  <c r="CL946" i="2"/>
  <c r="CM946" i="2"/>
  <c r="CN946" i="2"/>
  <c r="CO946" i="2"/>
  <c r="CP946" i="2"/>
  <c r="A947" i="2"/>
  <c r="B947" i="2"/>
  <c r="C947" i="2"/>
  <c r="D947" i="2"/>
  <c r="E947" i="2"/>
  <c r="F947" i="2"/>
  <c r="G947" i="2"/>
  <c r="H947" i="2"/>
  <c r="I947" i="2"/>
  <c r="J947" i="2"/>
  <c r="K947" i="2"/>
  <c r="L947" i="2"/>
  <c r="M947" i="2"/>
  <c r="N947" i="2"/>
  <c r="O947" i="2"/>
  <c r="Q947" i="2"/>
  <c r="R947" i="2"/>
  <c r="S947" i="2"/>
  <c r="T947" i="2"/>
  <c r="U947" i="2"/>
  <c r="W947" i="2"/>
  <c r="X947" i="2"/>
  <c r="Y947" i="2"/>
  <c r="AA947" i="2"/>
  <c r="AB947" i="2"/>
  <c r="AC947" i="2"/>
  <c r="AD947" i="2"/>
  <c r="AE947" i="2"/>
  <c r="AF947" i="2"/>
  <c r="AG947" i="2"/>
  <c r="AH947" i="2"/>
  <c r="AI947" i="2"/>
  <c r="AJ947" i="2"/>
  <c r="AK947" i="2"/>
  <c r="AL947" i="2"/>
  <c r="AM947" i="2"/>
  <c r="AN947" i="2"/>
  <c r="AO947" i="2"/>
  <c r="AP947" i="2"/>
  <c r="AQ947" i="2"/>
  <c r="AR947" i="2"/>
  <c r="AS947" i="2"/>
  <c r="AT947" i="2"/>
  <c r="AU947" i="2"/>
  <c r="AV947" i="2"/>
  <c r="AX947" i="2"/>
  <c r="AY947" i="2"/>
  <c r="AZ947" i="2"/>
  <c r="BA947" i="2"/>
  <c r="BB947" i="2"/>
  <c r="BC947" i="2"/>
  <c r="BD947" i="2"/>
  <c r="BE947" i="2"/>
  <c r="BF947" i="2"/>
  <c r="BG947" i="2"/>
  <c r="BH947" i="2"/>
  <c r="BI947" i="2"/>
  <c r="BJ947" i="2"/>
  <c r="BK947" i="2"/>
  <c r="BL947" i="2"/>
  <c r="BM947" i="2"/>
  <c r="BN947" i="2"/>
  <c r="BO947" i="2"/>
  <c r="BP947" i="2"/>
  <c r="BQ947" i="2"/>
  <c r="BR947" i="2"/>
  <c r="BS947" i="2"/>
  <c r="BT947" i="2"/>
  <c r="BU947" i="2"/>
  <c r="BV947" i="2"/>
  <c r="BW947" i="2"/>
  <c r="BX947" i="2"/>
  <c r="BY947" i="2"/>
  <c r="BZ947" i="2"/>
  <c r="CA947" i="2"/>
  <c r="CB947" i="2"/>
  <c r="CC947" i="2"/>
  <c r="CD947" i="2"/>
  <c r="CE947" i="2"/>
  <c r="CF947" i="2"/>
  <c r="CG947" i="2"/>
  <c r="CH947" i="2"/>
  <c r="CI947" i="2"/>
  <c r="CJ947" i="2"/>
  <c r="CK947" i="2"/>
  <c r="CL947" i="2"/>
  <c r="CM947" i="2"/>
  <c r="CN947" i="2"/>
  <c r="CO947" i="2"/>
  <c r="CP947" i="2"/>
  <c r="A948" i="2"/>
  <c r="B948" i="2"/>
  <c r="C948" i="2"/>
  <c r="D948" i="2"/>
  <c r="E948" i="2"/>
  <c r="F948" i="2"/>
  <c r="G948" i="2"/>
  <c r="H948" i="2"/>
  <c r="I948" i="2"/>
  <c r="J948" i="2"/>
  <c r="K948" i="2"/>
  <c r="L948" i="2"/>
  <c r="M948" i="2"/>
  <c r="N948" i="2"/>
  <c r="O948" i="2"/>
  <c r="Q948" i="2"/>
  <c r="R948" i="2"/>
  <c r="S948" i="2"/>
  <c r="T948" i="2"/>
  <c r="U948" i="2"/>
  <c r="W948" i="2"/>
  <c r="X948" i="2"/>
  <c r="Y948" i="2"/>
  <c r="AA948" i="2"/>
  <c r="AB948" i="2"/>
  <c r="AC948" i="2"/>
  <c r="AD948" i="2"/>
  <c r="AE948" i="2"/>
  <c r="AF948" i="2"/>
  <c r="AG948" i="2"/>
  <c r="AH948" i="2"/>
  <c r="AI948" i="2"/>
  <c r="AJ948" i="2"/>
  <c r="AK948" i="2"/>
  <c r="AL948" i="2"/>
  <c r="AM948" i="2"/>
  <c r="AN948" i="2"/>
  <c r="AO948" i="2"/>
  <c r="AP948" i="2"/>
  <c r="AQ948" i="2"/>
  <c r="AR948" i="2"/>
  <c r="AS948" i="2"/>
  <c r="AT948" i="2"/>
  <c r="AU948" i="2"/>
  <c r="AV948" i="2"/>
  <c r="AX948" i="2"/>
  <c r="AY948" i="2"/>
  <c r="AZ948" i="2"/>
  <c r="BA948" i="2"/>
  <c r="BB948" i="2"/>
  <c r="BC948" i="2"/>
  <c r="BD948" i="2"/>
  <c r="BE948" i="2"/>
  <c r="BF948" i="2"/>
  <c r="BG948" i="2"/>
  <c r="BH948" i="2"/>
  <c r="BI948" i="2"/>
  <c r="BJ948" i="2"/>
  <c r="BK948" i="2"/>
  <c r="BL948" i="2"/>
  <c r="BM948" i="2"/>
  <c r="BN948" i="2"/>
  <c r="BO948" i="2"/>
  <c r="BP948" i="2"/>
  <c r="BQ948" i="2"/>
  <c r="BR948" i="2"/>
  <c r="BS948" i="2"/>
  <c r="BT948" i="2"/>
  <c r="BU948" i="2"/>
  <c r="BV948" i="2"/>
  <c r="BW948" i="2"/>
  <c r="BX948" i="2"/>
  <c r="BY948" i="2"/>
  <c r="BZ948" i="2"/>
  <c r="CA948" i="2"/>
  <c r="CB948" i="2"/>
  <c r="CC948" i="2"/>
  <c r="CD948" i="2"/>
  <c r="CE948" i="2"/>
  <c r="CF948" i="2"/>
  <c r="CG948" i="2"/>
  <c r="CH948" i="2"/>
  <c r="CI948" i="2"/>
  <c r="CJ948" i="2"/>
  <c r="CK948" i="2"/>
  <c r="CL948" i="2"/>
  <c r="CM948" i="2"/>
  <c r="CN948" i="2"/>
  <c r="CO948" i="2"/>
  <c r="CP948" i="2"/>
  <c r="A949" i="2"/>
  <c r="B949" i="2"/>
  <c r="C949" i="2"/>
  <c r="D949" i="2"/>
  <c r="E949" i="2"/>
  <c r="F949" i="2"/>
  <c r="G949" i="2"/>
  <c r="H949" i="2"/>
  <c r="I949" i="2"/>
  <c r="J949" i="2"/>
  <c r="K949" i="2"/>
  <c r="L949" i="2"/>
  <c r="M949" i="2"/>
  <c r="N949" i="2"/>
  <c r="O949" i="2"/>
  <c r="Q949" i="2"/>
  <c r="R949" i="2"/>
  <c r="S949" i="2"/>
  <c r="T949" i="2"/>
  <c r="U949" i="2"/>
  <c r="W949" i="2"/>
  <c r="X949" i="2"/>
  <c r="Y949" i="2"/>
  <c r="AA949" i="2"/>
  <c r="AB949" i="2"/>
  <c r="AC949" i="2"/>
  <c r="AD949" i="2"/>
  <c r="AE949" i="2"/>
  <c r="AF949" i="2"/>
  <c r="AG949" i="2"/>
  <c r="AH949" i="2"/>
  <c r="AI949" i="2"/>
  <c r="AJ949" i="2"/>
  <c r="AK949" i="2"/>
  <c r="AL949" i="2"/>
  <c r="AM949" i="2"/>
  <c r="AN949" i="2"/>
  <c r="AO949" i="2"/>
  <c r="AP949" i="2"/>
  <c r="AQ949" i="2"/>
  <c r="AR949" i="2"/>
  <c r="AS949" i="2"/>
  <c r="AT949" i="2"/>
  <c r="AU949" i="2"/>
  <c r="AV949" i="2"/>
  <c r="AX949" i="2"/>
  <c r="AY949" i="2"/>
  <c r="AZ949" i="2"/>
  <c r="BA949" i="2"/>
  <c r="BB949" i="2"/>
  <c r="BC949" i="2"/>
  <c r="BD949" i="2"/>
  <c r="BE949" i="2"/>
  <c r="BF949" i="2"/>
  <c r="BG949" i="2"/>
  <c r="BH949" i="2"/>
  <c r="BI949" i="2"/>
  <c r="BJ949" i="2"/>
  <c r="BK949" i="2"/>
  <c r="BL949" i="2"/>
  <c r="BM949" i="2"/>
  <c r="BN949" i="2"/>
  <c r="BO949" i="2"/>
  <c r="BP949" i="2"/>
  <c r="BQ949" i="2"/>
  <c r="BR949" i="2"/>
  <c r="BS949" i="2"/>
  <c r="BT949" i="2"/>
  <c r="BU949" i="2"/>
  <c r="BV949" i="2"/>
  <c r="BW949" i="2"/>
  <c r="BX949" i="2"/>
  <c r="BY949" i="2"/>
  <c r="BZ949" i="2"/>
  <c r="CA949" i="2"/>
  <c r="CB949" i="2"/>
  <c r="CC949" i="2"/>
  <c r="CD949" i="2"/>
  <c r="CE949" i="2"/>
  <c r="CF949" i="2"/>
  <c r="CG949" i="2"/>
  <c r="CH949" i="2"/>
  <c r="CI949" i="2"/>
  <c r="CJ949" i="2"/>
  <c r="CK949" i="2"/>
  <c r="CL949" i="2"/>
  <c r="CM949" i="2"/>
  <c r="CN949" i="2"/>
  <c r="CO949" i="2"/>
  <c r="CP949" i="2"/>
  <c r="A950" i="2"/>
  <c r="B950" i="2"/>
  <c r="C950" i="2"/>
  <c r="D950" i="2"/>
  <c r="E950" i="2"/>
  <c r="F950" i="2"/>
  <c r="G950" i="2"/>
  <c r="H950" i="2"/>
  <c r="I950" i="2"/>
  <c r="J950" i="2"/>
  <c r="K950" i="2"/>
  <c r="L950" i="2"/>
  <c r="M950" i="2"/>
  <c r="N950" i="2"/>
  <c r="O950" i="2"/>
  <c r="Q950" i="2"/>
  <c r="R950" i="2"/>
  <c r="S950" i="2"/>
  <c r="T950" i="2"/>
  <c r="U950" i="2"/>
  <c r="W950" i="2"/>
  <c r="X950" i="2"/>
  <c r="Y950" i="2"/>
  <c r="AA950" i="2"/>
  <c r="AB950" i="2"/>
  <c r="AC950" i="2"/>
  <c r="AD950" i="2"/>
  <c r="AE950" i="2"/>
  <c r="AF950" i="2"/>
  <c r="AG950" i="2"/>
  <c r="AH950" i="2"/>
  <c r="AI950" i="2"/>
  <c r="AJ950" i="2"/>
  <c r="AK950" i="2"/>
  <c r="AL950" i="2"/>
  <c r="AM950" i="2"/>
  <c r="AN950" i="2"/>
  <c r="AO950" i="2"/>
  <c r="AP950" i="2"/>
  <c r="AQ950" i="2"/>
  <c r="AR950" i="2"/>
  <c r="AS950" i="2"/>
  <c r="AT950" i="2"/>
  <c r="AU950" i="2"/>
  <c r="AV950" i="2"/>
  <c r="AX950" i="2"/>
  <c r="AY950" i="2"/>
  <c r="AZ950" i="2"/>
  <c r="BA950" i="2"/>
  <c r="BB950" i="2"/>
  <c r="BC950" i="2"/>
  <c r="BD950" i="2"/>
  <c r="BE950" i="2"/>
  <c r="BF950" i="2"/>
  <c r="BG950" i="2"/>
  <c r="BH950" i="2"/>
  <c r="BI950" i="2"/>
  <c r="BJ950" i="2"/>
  <c r="BK950" i="2"/>
  <c r="BL950" i="2"/>
  <c r="BM950" i="2"/>
  <c r="BN950" i="2"/>
  <c r="BO950" i="2"/>
  <c r="BP950" i="2"/>
  <c r="BQ950" i="2"/>
  <c r="BR950" i="2"/>
  <c r="BS950" i="2"/>
  <c r="BT950" i="2"/>
  <c r="BU950" i="2"/>
  <c r="BV950" i="2"/>
  <c r="BW950" i="2"/>
  <c r="BX950" i="2"/>
  <c r="BY950" i="2"/>
  <c r="BZ950" i="2"/>
  <c r="CA950" i="2"/>
  <c r="CB950" i="2"/>
  <c r="CC950" i="2"/>
  <c r="CD950" i="2"/>
  <c r="CE950" i="2"/>
  <c r="CF950" i="2"/>
  <c r="CG950" i="2"/>
  <c r="CH950" i="2"/>
  <c r="CI950" i="2"/>
  <c r="CJ950" i="2"/>
  <c r="CK950" i="2"/>
  <c r="CL950" i="2"/>
  <c r="CM950" i="2"/>
  <c r="CN950" i="2"/>
  <c r="CO950" i="2"/>
  <c r="CP950" i="2"/>
  <c r="A951" i="2"/>
  <c r="B951" i="2"/>
  <c r="C951" i="2"/>
  <c r="D951" i="2"/>
  <c r="E951" i="2"/>
  <c r="F951" i="2"/>
  <c r="G951" i="2"/>
  <c r="H951" i="2"/>
  <c r="I951" i="2"/>
  <c r="J951" i="2"/>
  <c r="K951" i="2"/>
  <c r="L951" i="2"/>
  <c r="M951" i="2"/>
  <c r="N951" i="2"/>
  <c r="O951" i="2"/>
  <c r="Q951" i="2"/>
  <c r="R951" i="2"/>
  <c r="S951" i="2"/>
  <c r="T951" i="2"/>
  <c r="U951" i="2"/>
  <c r="W951" i="2"/>
  <c r="X951" i="2"/>
  <c r="Y951" i="2"/>
  <c r="AA951" i="2"/>
  <c r="AB951" i="2"/>
  <c r="AC951" i="2"/>
  <c r="AD951" i="2"/>
  <c r="AE951" i="2"/>
  <c r="AF951" i="2"/>
  <c r="AG951" i="2"/>
  <c r="AH951" i="2"/>
  <c r="AI951" i="2"/>
  <c r="AJ951" i="2"/>
  <c r="AK951" i="2"/>
  <c r="AL951" i="2"/>
  <c r="AM951" i="2"/>
  <c r="AN951" i="2"/>
  <c r="AO951" i="2"/>
  <c r="AP951" i="2"/>
  <c r="AQ951" i="2"/>
  <c r="AR951" i="2"/>
  <c r="AS951" i="2"/>
  <c r="AT951" i="2"/>
  <c r="AU951" i="2"/>
  <c r="AV951" i="2"/>
  <c r="AX951" i="2"/>
  <c r="AY951" i="2"/>
  <c r="AZ951" i="2"/>
  <c r="BA951" i="2"/>
  <c r="BB951" i="2"/>
  <c r="BC951" i="2"/>
  <c r="BD951" i="2"/>
  <c r="BE951" i="2"/>
  <c r="BF951" i="2"/>
  <c r="BG951" i="2"/>
  <c r="BH951" i="2"/>
  <c r="BI951" i="2"/>
  <c r="BJ951" i="2"/>
  <c r="BK951" i="2"/>
  <c r="BL951" i="2"/>
  <c r="BM951" i="2"/>
  <c r="BN951" i="2"/>
  <c r="BO951" i="2"/>
  <c r="BP951" i="2"/>
  <c r="BQ951" i="2"/>
  <c r="BR951" i="2"/>
  <c r="BS951" i="2"/>
  <c r="BT951" i="2"/>
  <c r="BU951" i="2"/>
  <c r="BV951" i="2"/>
  <c r="BW951" i="2"/>
  <c r="BX951" i="2"/>
  <c r="BY951" i="2"/>
  <c r="BZ951" i="2"/>
  <c r="CA951" i="2"/>
  <c r="CB951" i="2"/>
  <c r="CC951" i="2"/>
  <c r="CD951" i="2"/>
  <c r="CE951" i="2"/>
  <c r="CF951" i="2"/>
  <c r="CG951" i="2"/>
  <c r="CH951" i="2"/>
  <c r="CI951" i="2"/>
  <c r="CJ951" i="2"/>
  <c r="CK951" i="2"/>
  <c r="CL951" i="2"/>
  <c r="CM951" i="2"/>
  <c r="CN951" i="2"/>
  <c r="CO951" i="2"/>
  <c r="CP951" i="2"/>
  <c r="A952" i="2"/>
  <c r="B952" i="2"/>
  <c r="C952" i="2"/>
  <c r="D952" i="2"/>
  <c r="E952" i="2"/>
  <c r="F952" i="2"/>
  <c r="G952" i="2"/>
  <c r="H952" i="2"/>
  <c r="I952" i="2"/>
  <c r="J952" i="2"/>
  <c r="K952" i="2"/>
  <c r="L952" i="2"/>
  <c r="M952" i="2"/>
  <c r="N952" i="2"/>
  <c r="O952" i="2"/>
  <c r="Q952" i="2"/>
  <c r="R952" i="2"/>
  <c r="S952" i="2"/>
  <c r="T952" i="2"/>
  <c r="U952" i="2"/>
  <c r="W952" i="2"/>
  <c r="X952" i="2"/>
  <c r="Y952" i="2"/>
  <c r="AA952" i="2"/>
  <c r="AB952" i="2"/>
  <c r="AC952" i="2"/>
  <c r="AD952" i="2"/>
  <c r="AE952" i="2"/>
  <c r="AF952" i="2"/>
  <c r="AG952" i="2"/>
  <c r="AH952" i="2"/>
  <c r="AI952" i="2"/>
  <c r="AJ952" i="2"/>
  <c r="AK952" i="2"/>
  <c r="AL952" i="2"/>
  <c r="AM952" i="2"/>
  <c r="AN952" i="2"/>
  <c r="AO952" i="2"/>
  <c r="AP952" i="2"/>
  <c r="AQ952" i="2"/>
  <c r="AR952" i="2"/>
  <c r="AS952" i="2"/>
  <c r="AT952" i="2"/>
  <c r="AU952" i="2"/>
  <c r="AV952" i="2"/>
  <c r="AX952" i="2"/>
  <c r="AY952" i="2"/>
  <c r="AZ952" i="2"/>
  <c r="BA952" i="2"/>
  <c r="BB952" i="2"/>
  <c r="BC952" i="2"/>
  <c r="BD952" i="2"/>
  <c r="BE952" i="2"/>
  <c r="BF952" i="2"/>
  <c r="BG952" i="2"/>
  <c r="BH952" i="2"/>
  <c r="BI952" i="2"/>
  <c r="BJ952" i="2"/>
  <c r="BK952" i="2"/>
  <c r="BL952" i="2"/>
  <c r="BM952" i="2"/>
  <c r="BN952" i="2"/>
  <c r="BO952" i="2"/>
  <c r="BP952" i="2"/>
  <c r="BQ952" i="2"/>
  <c r="BR952" i="2"/>
  <c r="BS952" i="2"/>
  <c r="BT952" i="2"/>
  <c r="BU952" i="2"/>
  <c r="BV952" i="2"/>
  <c r="BW952" i="2"/>
  <c r="BX952" i="2"/>
  <c r="BY952" i="2"/>
  <c r="BZ952" i="2"/>
  <c r="CA952" i="2"/>
  <c r="CB952" i="2"/>
  <c r="CC952" i="2"/>
  <c r="CD952" i="2"/>
  <c r="CE952" i="2"/>
  <c r="CF952" i="2"/>
  <c r="CG952" i="2"/>
  <c r="CH952" i="2"/>
  <c r="CI952" i="2"/>
  <c r="CJ952" i="2"/>
  <c r="CK952" i="2"/>
  <c r="CL952" i="2"/>
  <c r="CM952" i="2"/>
  <c r="CN952" i="2"/>
  <c r="CO952" i="2"/>
  <c r="CP952" i="2"/>
  <c r="A953" i="2"/>
  <c r="B953" i="2"/>
  <c r="C953" i="2"/>
  <c r="D953" i="2"/>
  <c r="E953" i="2"/>
  <c r="F953" i="2"/>
  <c r="G953" i="2"/>
  <c r="H953" i="2"/>
  <c r="I953" i="2"/>
  <c r="J953" i="2"/>
  <c r="K953" i="2"/>
  <c r="L953" i="2"/>
  <c r="M953" i="2"/>
  <c r="N953" i="2"/>
  <c r="O953" i="2"/>
  <c r="Q953" i="2"/>
  <c r="R953" i="2"/>
  <c r="S953" i="2"/>
  <c r="T953" i="2"/>
  <c r="U953" i="2"/>
  <c r="W953" i="2"/>
  <c r="X953" i="2"/>
  <c r="Y953" i="2"/>
  <c r="AA953" i="2"/>
  <c r="AB953" i="2"/>
  <c r="AC953" i="2"/>
  <c r="AD953" i="2"/>
  <c r="AE953" i="2"/>
  <c r="AF953" i="2"/>
  <c r="AG953" i="2"/>
  <c r="AH953" i="2"/>
  <c r="AI953" i="2"/>
  <c r="AJ953" i="2"/>
  <c r="AK953" i="2"/>
  <c r="AL953" i="2"/>
  <c r="AM953" i="2"/>
  <c r="AN953" i="2"/>
  <c r="AO953" i="2"/>
  <c r="AP953" i="2"/>
  <c r="AQ953" i="2"/>
  <c r="AR953" i="2"/>
  <c r="AS953" i="2"/>
  <c r="AT953" i="2"/>
  <c r="AU953" i="2"/>
  <c r="AV953" i="2"/>
  <c r="AX953" i="2"/>
  <c r="AY953" i="2"/>
  <c r="AZ953" i="2"/>
  <c r="BA953" i="2"/>
  <c r="BB953" i="2"/>
  <c r="BC953" i="2"/>
  <c r="BD953" i="2"/>
  <c r="BE953" i="2"/>
  <c r="BF953" i="2"/>
  <c r="BG953" i="2"/>
  <c r="BH953" i="2"/>
  <c r="BI953" i="2"/>
  <c r="BJ953" i="2"/>
  <c r="BK953" i="2"/>
  <c r="BL953" i="2"/>
  <c r="BM953" i="2"/>
  <c r="BN953" i="2"/>
  <c r="BO953" i="2"/>
  <c r="BP953" i="2"/>
  <c r="BQ953" i="2"/>
  <c r="BR953" i="2"/>
  <c r="BS953" i="2"/>
  <c r="BT953" i="2"/>
  <c r="BU953" i="2"/>
  <c r="BV953" i="2"/>
  <c r="BW953" i="2"/>
  <c r="BX953" i="2"/>
  <c r="BY953" i="2"/>
  <c r="BZ953" i="2"/>
  <c r="CA953" i="2"/>
  <c r="CB953" i="2"/>
  <c r="CC953" i="2"/>
  <c r="CD953" i="2"/>
  <c r="CE953" i="2"/>
  <c r="CF953" i="2"/>
  <c r="CG953" i="2"/>
  <c r="CH953" i="2"/>
  <c r="CI953" i="2"/>
  <c r="CJ953" i="2"/>
  <c r="CK953" i="2"/>
  <c r="CL953" i="2"/>
  <c r="CM953" i="2"/>
  <c r="CN953" i="2"/>
  <c r="CO953" i="2"/>
  <c r="CP953" i="2"/>
  <c r="A954" i="2"/>
  <c r="B954" i="2"/>
  <c r="C954" i="2"/>
  <c r="D954" i="2"/>
  <c r="E954" i="2"/>
  <c r="F954" i="2"/>
  <c r="G954" i="2"/>
  <c r="H954" i="2"/>
  <c r="I954" i="2"/>
  <c r="J954" i="2"/>
  <c r="K954" i="2"/>
  <c r="L954" i="2"/>
  <c r="M954" i="2"/>
  <c r="N954" i="2"/>
  <c r="O954" i="2"/>
  <c r="Q954" i="2"/>
  <c r="R954" i="2"/>
  <c r="S954" i="2"/>
  <c r="T954" i="2"/>
  <c r="U954" i="2"/>
  <c r="W954" i="2"/>
  <c r="X954" i="2"/>
  <c r="Y954" i="2"/>
  <c r="AA954" i="2"/>
  <c r="AB954" i="2"/>
  <c r="AC954" i="2"/>
  <c r="AD954" i="2"/>
  <c r="AE954" i="2"/>
  <c r="AF954" i="2"/>
  <c r="AG954" i="2"/>
  <c r="AH954" i="2"/>
  <c r="AI954" i="2"/>
  <c r="AJ954" i="2"/>
  <c r="AK954" i="2"/>
  <c r="AL954" i="2"/>
  <c r="AM954" i="2"/>
  <c r="AN954" i="2"/>
  <c r="AO954" i="2"/>
  <c r="AP954" i="2"/>
  <c r="AQ954" i="2"/>
  <c r="AR954" i="2"/>
  <c r="AS954" i="2"/>
  <c r="AT954" i="2"/>
  <c r="AU954" i="2"/>
  <c r="AV954" i="2"/>
  <c r="AX954" i="2"/>
  <c r="AY954" i="2"/>
  <c r="AZ954" i="2"/>
  <c r="BA954" i="2"/>
  <c r="BB954" i="2"/>
  <c r="BC954" i="2"/>
  <c r="BD954" i="2"/>
  <c r="BE954" i="2"/>
  <c r="BF954" i="2"/>
  <c r="BG954" i="2"/>
  <c r="BH954" i="2"/>
  <c r="BI954" i="2"/>
  <c r="BJ954" i="2"/>
  <c r="BK954" i="2"/>
  <c r="BL954" i="2"/>
  <c r="BM954" i="2"/>
  <c r="BN954" i="2"/>
  <c r="BO954" i="2"/>
  <c r="BP954" i="2"/>
  <c r="BQ954" i="2"/>
  <c r="BR954" i="2"/>
  <c r="BS954" i="2"/>
  <c r="BT954" i="2"/>
  <c r="BU954" i="2"/>
  <c r="BV954" i="2"/>
  <c r="BW954" i="2"/>
  <c r="BX954" i="2"/>
  <c r="BY954" i="2"/>
  <c r="BZ954" i="2"/>
  <c r="CA954" i="2"/>
  <c r="CB954" i="2"/>
  <c r="CC954" i="2"/>
  <c r="CD954" i="2"/>
  <c r="CE954" i="2"/>
  <c r="CF954" i="2"/>
  <c r="CG954" i="2"/>
  <c r="CH954" i="2"/>
  <c r="CI954" i="2"/>
  <c r="CJ954" i="2"/>
  <c r="CK954" i="2"/>
  <c r="CL954" i="2"/>
  <c r="CM954" i="2"/>
  <c r="CN954" i="2"/>
  <c r="CO954" i="2"/>
  <c r="CP954" i="2"/>
  <c r="A955" i="2"/>
  <c r="B955" i="2"/>
  <c r="C955" i="2"/>
  <c r="D955" i="2"/>
  <c r="E955" i="2"/>
  <c r="F955" i="2"/>
  <c r="G955" i="2"/>
  <c r="H955" i="2"/>
  <c r="I955" i="2"/>
  <c r="J955" i="2"/>
  <c r="K955" i="2"/>
  <c r="L955" i="2"/>
  <c r="M955" i="2"/>
  <c r="N955" i="2"/>
  <c r="O955" i="2"/>
  <c r="Q955" i="2"/>
  <c r="R955" i="2"/>
  <c r="S955" i="2"/>
  <c r="T955" i="2"/>
  <c r="U955" i="2"/>
  <c r="W955" i="2"/>
  <c r="X955" i="2"/>
  <c r="Y955" i="2"/>
  <c r="AA955" i="2"/>
  <c r="AB955" i="2"/>
  <c r="AC955" i="2"/>
  <c r="AD955" i="2"/>
  <c r="AE955" i="2"/>
  <c r="AF955" i="2"/>
  <c r="AG955" i="2"/>
  <c r="AH955" i="2"/>
  <c r="AI955" i="2"/>
  <c r="AJ955" i="2"/>
  <c r="AK955" i="2"/>
  <c r="AL955" i="2"/>
  <c r="AM955" i="2"/>
  <c r="AN955" i="2"/>
  <c r="AO955" i="2"/>
  <c r="AP955" i="2"/>
  <c r="AQ955" i="2"/>
  <c r="AR955" i="2"/>
  <c r="AS955" i="2"/>
  <c r="AT955" i="2"/>
  <c r="AU955" i="2"/>
  <c r="AV955" i="2"/>
  <c r="AX955" i="2"/>
  <c r="AY955" i="2"/>
  <c r="AZ955" i="2"/>
  <c r="BA955" i="2"/>
  <c r="BB955" i="2"/>
  <c r="BC955" i="2"/>
  <c r="BD955" i="2"/>
  <c r="BE955" i="2"/>
  <c r="BF955" i="2"/>
  <c r="BG955" i="2"/>
  <c r="BH955" i="2"/>
  <c r="BI955" i="2"/>
  <c r="BJ955" i="2"/>
  <c r="BK955" i="2"/>
  <c r="BL955" i="2"/>
  <c r="BM955" i="2"/>
  <c r="BN955" i="2"/>
  <c r="BO955" i="2"/>
  <c r="BP955" i="2"/>
  <c r="BQ955" i="2"/>
  <c r="BR955" i="2"/>
  <c r="BS955" i="2"/>
  <c r="BT955" i="2"/>
  <c r="BU955" i="2"/>
  <c r="BV955" i="2"/>
  <c r="BW955" i="2"/>
  <c r="BX955" i="2"/>
  <c r="BY955" i="2"/>
  <c r="BZ955" i="2"/>
  <c r="CA955" i="2"/>
  <c r="CB955" i="2"/>
  <c r="CC955" i="2"/>
  <c r="CD955" i="2"/>
  <c r="CE955" i="2"/>
  <c r="CF955" i="2"/>
  <c r="CG955" i="2"/>
  <c r="CH955" i="2"/>
  <c r="CI955" i="2"/>
  <c r="CJ955" i="2"/>
  <c r="CK955" i="2"/>
  <c r="CL955" i="2"/>
  <c r="CM955" i="2"/>
  <c r="CN955" i="2"/>
  <c r="CO955" i="2"/>
  <c r="CP955" i="2"/>
  <c r="A956" i="2"/>
  <c r="B956" i="2"/>
  <c r="C956" i="2"/>
  <c r="D956" i="2"/>
  <c r="E956" i="2"/>
  <c r="F956" i="2"/>
  <c r="G956" i="2"/>
  <c r="H956" i="2"/>
  <c r="I956" i="2"/>
  <c r="J956" i="2"/>
  <c r="K956" i="2"/>
  <c r="L956" i="2"/>
  <c r="M956" i="2"/>
  <c r="N956" i="2"/>
  <c r="O956" i="2"/>
  <c r="Q956" i="2"/>
  <c r="R956" i="2"/>
  <c r="S956" i="2"/>
  <c r="T956" i="2"/>
  <c r="U956" i="2"/>
  <c r="W956" i="2"/>
  <c r="X956" i="2"/>
  <c r="Y956" i="2"/>
  <c r="AA956" i="2"/>
  <c r="AB956" i="2"/>
  <c r="AC956" i="2"/>
  <c r="AD956" i="2"/>
  <c r="AE956" i="2"/>
  <c r="AF956" i="2"/>
  <c r="AG956" i="2"/>
  <c r="AH956" i="2"/>
  <c r="AI956" i="2"/>
  <c r="AJ956" i="2"/>
  <c r="AK956" i="2"/>
  <c r="AL956" i="2"/>
  <c r="AM956" i="2"/>
  <c r="AN956" i="2"/>
  <c r="AO956" i="2"/>
  <c r="AP956" i="2"/>
  <c r="AQ956" i="2"/>
  <c r="AR956" i="2"/>
  <c r="AS956" i="2"/>
  <c r="AT956" i="2"/>
  <c r="AU956" i="2"/>
  <c r="AV956" i="2"/>
  <c r="AX956" i="2"/>
  <c r="AY956" i="2"/>
  <c r="AZ956" i="2"/>
  <c r="BA956" i="2"/>
  <c r="BB956" i="2"/>
  <c r="BC956" i="2"/>
  <c r="BD956" i="2"/>
  <c r="BE956" i="2"/>
  <c r="BF956" i="2"/>
  <c r="BG956" i="2"/>
  <c r="BH956" i="2"/>
  <c r="BI956" i="2"/>
  <c r="BJ956" i="2"/>
  <c r="BK956" i="2"/>
  <c r="BL956" i="2"/>
  <c r="BM956" i="2"/>
  <c r="BN956" i="2"/>
  <c r="BO956" i="2"/>
  <c r="BP956" i="2"/>
  <c r="BQ956" i="2"/>
  <c r="BR956" i="2"/>
  <c r="BS956" i="2"/>
  <c r="BT956" i="2"/>
  <c r="BU956" i="2"/>
  <c r="BV956" i="2"/>
  <c r="BW956" i="2"/>
  <c r="BX956" i="2"/>
  <c r="BY956" i="2"/>
  <c r="BZ956" i="2"/>
  <c r="CA956" i="2"/>
  <c r="CB956" i="2"/>
  <c r="CC956" i="2"/>
  <c r="CD956" i="2"/>
  <c r="CE956" i="2"/>
  <c r="CF956" i="2"/>
  <c r="CG956" i="2"/>
  <c r="CH956" i="2"/>
  <c r="CI956" i="2"/>
  <c r="CJ956" i="2"/>
  <c r="CK956" i="2"/>
  <c r="CL956" i="2"/>
  <c r="CM956" i="2"/>
  <c r="CN956" i="2"/>
  <c r="CO956" i="2"/>
  <c r="CP956" i="2"/>
  <c r="A957" i="2"/>
  <c r="B957" i="2"/>
  <c r="C957" i="2"/>
  <c r="D957" i="2"/>
  <c r="E957" i="2"/>
  <c r="F957" i="2"/>
  <c r="G957" i="2"/>
  <c r="H957" i="2"/>
  <c r="I957" i="2"/>
  <c r="J957" i="2"/>
  <c r="K957" i="2"/>
  <c r="L957" i="2"/>
  <c r="M957" i="2"/>
  <c r="N957" i="2"/>
  <c r="O957" i="2"/>
  <c r="Q957" i="2"/>
  <c r="R957" i="2"/>
  <c r="S957" i="2"/>
  <c r="T957" i="2"/>
  <c r="U957" i="2"/>
  <c r="W957" i="2"/>
  <c r="X957" i="2"/>
  <c r="Y957" i="2"/>
  <c r="AA957" i="2"/>
  <c r="AB957" i="2"/>
  <c r="AC957" i="2"/>
  <c r="AD957" i="2"/>
  <c r="AE957" i="2"/>
  <c r="AF957" i="2"/>
  <c r="AG957" i="2"/>
  <c r="AH957" i="2"/>
  <c r="AI957" i="2"/>
  <c r="AJ957" i="2"/>
  <c r="AK957" i="2"/>
  <c r="AL957" i="2"/>
  <c r="AM957" i="2"/>
  <c r="AN957" i="2"/>
  <c r="AO957" i="2"/>
  <c r="AP957" i="2"/>
  <c r="AQ957" i="2"/>
  <c r="AR957" i="2"/>
  <c r="AS957" i="2"/>
  <c r="AT957" i="2"/>
  <c r="AU957" i="2"/>
  <c r="AV957" i="2"/>
  <c r="AX957" i="2"/>
  <c r="AY957" i="2"/>
  <c r="AZ957" i="2"/>
  <c r="BA957" i="2"/>
  <c r="BB957" i="2"/>
  <c r="BC957" i="2"/>
  <c r="BD957" i="2"/>
  <c r="BE957" i="2"/>
  <c r="BF957" i="2"/>
  <c r="BG957" i="2"/>
  <c r="BH957" i="2"/>
  <c r="BI957" i="2"/>
  <c r="BJ957" i="2"/>
  <c r="BK957" i="2"/>
  <c r="BL957" i="2"/>
  <c r="BM957" i="2"/>
  <c r="BN957" i="2"/>
  <c r="BO957" i="2"/>
  <c r="BP957" i="2"/>
  <c r="BQ957" i="2"/>
  <c r="BR957" i="2"/>
  <c r="BS957" i="2"/>
  <c r="BT957" i="2"/>
  <c r="BU957" i="2"/>
  <c r="BV957" i="2"/>
  <c r="BW957" i="2"/>
  <c r="BX957" i="2"/>
  <c r="BY957" i="2"/>
  <c r="BZ957" i="2"/>
  <c r="CA957" i="2"/>
  <c r="CB957" i="2"/>
  <c r="CC957" i="2"/>
  <c r="CD957" i="2"/>
  <c r="CE957" i="2"/>
  <c r="CF957" i="2"/>
  <c r="CG957" i="2"/>
  <c r="CH957" i="2"/>
  <c r="CI957" i="2"/>
  <c r="CJ957" i="2"/>
  <c r="CK957" i="2"/>
  <c r="CL957" i="2"/>
  <c r="CM957" i="2"/>
  <c r="CN957" i="2"/>
  <c r="CO957" i="2"/>
  <c r="CP957" i="2"/>
  <c r="A958" i="2"/>
  <c r="B958" i="2"/>
  <c r="C958" i="2"/>
  <c r="D958" i="2"/>
  <c r="E958" i="2"/>
  <c r="F958" i="2"/>
  <c r="G958" i="2"/>
  <c r="H958" i="2"/>
  <c r="I958" i="2"/>
  <c r="J958" i="2"/>
  <c r="K958" i="2"/>
  <c r="L958" i="2"/>
  <c r="M958" i="2"/>
  <c r="N958" i="2"/>
  <c r="O958" i="2"/>
  <c r="Q958" i="2"/>
  <c r="R958" i="2"/>
  <c r="S958" i="2"/>
  <c r="T958" i="2"/>
  <c r="U958" i="2"/>
  <c r="W958" i="2"/>
  <c r="X958" i="2"/>
  <c r="Y958" i="2"/>
  <c r="AA958" i="2"/>
  <c r="AB958" i="2"/>
  <c r="AC958" i="2"/>
  <c r="AD958" i="2"/>
  <c r="AE958" i="2"/>
  <c r="AF958" i="2"/>
  <c r="AG958" i="2"/>
  <c r="AH958" i="2"/>
  <c r="AI958" i="2"/>
  <c r="AJ958" i="2"/>
  <c r="AK958" i="2"/>
  <c r="AL958" i="2"/>
  <c r="AM958" i="2"/>
  <c r="AN958" i="2"/>
  <c r="AO958" i="2"/>
  <c r="AP958" i="2"/>
  <c r="AQ958" i="2"/>
  <c r="AR958" i="2"/>
  <c r="AS958" i="2"/>
  <c r="AT958" i="2"/>
  <c r="AU958" i="2"/>
  <c r="AV958" i="2"/>
  <c r="AX958" i="2"/>
  <c r="AY958" i="2"/>
  <c r="AZ958" i="2"/>
  <c r="BA958" i="2"/>
  <c r="BB958" i="2"/>
  <c r="BC958" i="2"/>
  <c r="BD958" i="2"/>
  <c r="BE958" i="2"/>
  <c r="BF958" i="2"/>
  <c r="BG958" i="2"/>
  <c r="BH958" i="2"/>
  <c r="BI958" i="2"/>
  <c r="BJ958" i="2"/>
  <c r="BK958" i="2"/>
  <c r="BL958" i="2"/>
  <c r="BM958" i="2"/>
  <c r="BN958" i="2"/>
  <c r="BO958" i="2"/>
  <c r="BP958" i="2"/>
  <c r="BQ958" i="2"/>
  <c r="BR958" i="2"/>
  <c r="BS958" i="2"/>
  <c r="BT958" i="2"/>
  <c r="BU958" i="2"/>
  <c r="BV958" i="2"/>
  <c r="BW958" i="2"/>
  <c r="BX958" i="2"/>
  <c r="BY958" i="2"/>
  <c r="BZ958" i="2"/>
  <c r="CA958" i="2"/>
  <c r="CB958" i="2"/>
  <c r="CC958" i="2"/>
  <c r="CD958" i="2"/>
  <c r="CE958" i="2"/>
  <c r="CF958" i="2"/>
  <c r="CG958" i="2"/>
  <c r="CH958" i="2"/>
  <c r="CI958" i="2"/>
  <c r="CJ958" i="2"/>
  <c r="CK958" i="2"/>
  <c r="CL958" i="2"/>
  <c r="CM958" i="2"/>
  <c r="CN958" i="2"/>
  <c r="CO958" i="2"/>
  <c r="CP958" i="2"/>
  <c r="A959" i="2"/>
  <c r="B959" i="2"/>
  <c r="C959" i="2"/>
  <c r="D959" i="2"/>
  <c r="E959" i="2"/>
  <c r="F959" i="2"/>
  <c r="G959" i="2"/>
  <c r="H959" i="2"/>
  <c r="I959" i="2"/>
  <c r="J959" i="2"/>
  <c r="K959" i="2"/>
  <c r="L959" i="2"/>
  <c r="M959" i="2"/>
  <c r="N959" i="2"/>
  <c r="O959" i="2"/>
  <c r="Q959" i="2"/>
  <c r="R959" i="2"/>
  <c r="S959" i="2"/>
  <c r="T959" i="2"/>
  <c r="U959" i="2"/>
  <c r="W959" i="2"/>
  <c r="X959" i="2"/>
  <c r="Y959" i="2"/>
  <c r="AA959" i="2"/>
  <c r="AB959" i="2"/>
  <c r="AC959" i="2"/>
  <c r="AD959" i="2"/>
  <c r="AE959" i="2"/>
  <c r="AF959" i="2"/>
  <c r="AG959" i="2"/>
  <c r="AH959" i="2"/>
  <c r="AI959" i="2"/>
  <c r="AJ959" i="2"/>
  <c r="AK959" i="2"/>
  <c r="AL959" i="2"/>
  <c r="AM959" i="2"/>
  <c r="AN959" i="2"/>
  <c r="AO959" i="2"/>
  <c r="AP959" i="2"/>
  <c r="AQ959" i="2"/>
  <c r="AR959" i="2"/>
  <c r="AS959" i="2"/>
  <c r="AT959" i="2"/>
  <c r="AU959" i="2"/>
  <c r="AV959" i="2"/>
  <c r="AX959" i="2"/>
  <c r="AY959" i="2"/>
  <c r="AZ959" i="2"/>
  <c r="BA959" i="2"/>
  <c r="BB959" i="2"/>
  <c r="BC959" i="2"/>
  <c r="BD959" i="2"/>
  <c r="BE959" i="2"/>
  <c r="BF959" i="2"/>
  <c r="BG959" i="2"/>
  <c r="BH959" i="2"/>
  <c r="BI959" i="2"/>
  <c r="BJ959" i="2"/>
  <c r="BK959" i="2"/>
  <c r="BL959" i="2"/>
  <c r="BM959" i="2"/>
  <c r="BN959" i="2"/>
  <c r="BO959" i="2"/>
  <c r="BP959" i="2"/>
  <c r="BQ959" i="2"/>
  <c r="BR959" i="2"/>
  <c r="BS959" i="2"/>
  <c r="BT959" i="2"/>
  <c r="BU959" i="2"/>
  <c r="BV959" i="2"/>
  <c r="BW959" i="2"/>
  <c r="BX959" i="2"/>
  <c r="BY959" i="2"/>
  <c r="BZ959" i="2"/>
  <c r="CA959" i="2"/>
  <c r="CB959" i="2"/>
  <c r="CC959" i="2"/>
  <c r="CD959" i="2"/>
  <c r="CE959" i="2"/>
  <c r="CF959" i="2"/>
  <c r="CG959" i="2"/>
  <c r="CH959" i="2"/>
  <c r="CI959" i="2"/>
  <c r="CJ959" i="2"/>
  <c r="CK959" i="2"/>
  <c r="CL959" i="2"/>
  <c r="CM959" i="2"/>
  <c r="CN959" i="2"/>
  <c r="CO959" i="2"/>
  <c r="CP959" i="2"/>
  <c r="A960" i="2"/>
  <c r="B960" i="2"/>
  <c r="C960" i="2"/>
  <c r="D960" i="2"/>
  <c r="E960" i="2"/>
  <c r="F960" i="2"/>
  <c r="G960" i="2"/>
  <c r="H960" i="2"/>
  <c r="I960" i="2"/>
  <c r="J960" i="2"/>
  <c r="K960" i="2"/>
  <c r="L960" i="2"/>
  <c r="M960" i="2"/>
  <c r="N960" i="2"/>
  <c r="O960" i="2"/>
  <c r="Q960" i="2"/>
  <c r="R960" i="2"/>
  <c r="S960" i="2"/>
  <c r="T960" i="2"/>
  <c r="U960" i="2"/>
  <c r="W960" i="2"/>
  <c r="X960" i="2"/>
  <c r="Y960" i="2"/>
  <c r="AA960" i="2"/>
  <c r="AB960" i="2"/>
  <c r="AC960" i="2"/>
  <c r="AD960" i="2"/>
  <c r="AE960" i="2"/>
  <c r="AF960" i="2"/>
  <c r="AG960" i="2"/>
  <c r="AH960" i="2"/>
  <c r="AI960" i="2"/>
  <c r="AJ960" i="2"/>
  <c r="AK960" i="2"/>
  <c r="AL960" i="2"/>
  <c r="AM960" i="2"/>
  <c r="AN960" i="2"/>
  <c r="AO960" i="2"/>
  <c r="AP960" i="2"/>
  <c r="AQ960" i="2"/>
  <c r="AR960" i="2"/>
  <c r="AS960" i="2"/>
  <c r="AT960" i="2"/>
  <c r="AU960" i="2"/>
  <c r="AV960" i="2"/>
  <c r="AX960" i="2"/>
  <c r="AY960" i="2"/>
  <c r="AZ960" i="2"/>
  <c r="BA960" i="2"/>
  <c r="BB960" i="2"/>
  <c r="BC960" i="2"/>
  <c r="BD960" i="2"/>
  <c r="BE960" i="2"/>
  <c r="BF960" i="2"/>
  <c r="BG960" i="2"/>
  <c r="BH960" i="2"/>
  <c r="BI960" i="2"/>
  <c r="BJ960" i="2"/>
  <c r="BK960" i="2"/>
  <c r="BL960" i="2"/>
  <c r="BM960" i="2"/>
  <c r="BN960" i="2"/>
  <c r="BO960" i="2"/>
  <c r="BP960" i="2"/>
  <c r="BQ960" i="2"/>
  <c r="BR960" i="2"/>
  <c r="BS960" i="2"/>
  <c r="BT960" i="2"/>
  <c r="BU960" i="2"/>
  <c r="BV960" i="2"/>
  <c r="BW960" i="2"/>
  <c r="BX960" i="2"/>
  <c r="BY960" i="2"/>
  <c r="BZ960" i="2"/>
  <c r="CA960" i="2"/>
  <c r="CB960" i="2"/>
  <c r="CC960" i="2"/>
  <c r="CD960" i="2"/>
  <c r="CE960" i="2"/>
  <c r="CF960" i="2"/>
  <c r="CG960" i="2"/>
  <c r="CH960" i="2"/>
  <c r="CI960" i="2"/>
  <c r="CJ960" i="2"/>
  <c r="CK960" i="2"/>
  <c r="CL960" i="2"/>
  <c r="CM960" i="2"/>
  <c r="CN960" i="2"/>
  <c r="CO960" i="2"/>
  <c r="CP960" i="2"/>
  <c r="A961" i="2"/>
  <c r="B961" i="2"/>
  <c r="C961" i="2"/>
  <c r="D961" i="2"/>
  <c r="E961" i="2"/>
  <c r="F961" i="2"/>
  <c r="G961" i="2"/>
  <c r="H961" i="2"/>
  <c r="I961" i="2"/>
  <c r="J961" i="2"/>
  <c r="K961" i="2"/>
  <c r="L961" i="2"/>
  <c r="M961" i="2"/>
  <c r="N961" i="2"/>
  <c r="O961" i="2"/>
  <c r="Q961" i="2"/>
  <c r="R961" i="2"/>
  <c r="S961" i="2"/>
  <c r="T961" i="2"/>
  <c r="U961" i="2"/>
  <c r="W961" i="2"/>
  <c r="X961" i="2"/>
  <c r="Y961" i="2"/>
  <c r="AA961" i="2"/>
  <c r="AB961" i="2"/>
  <c r="AC961" i="2"/>
  <c r="AD961" i="2"/>
  <c r="AE961" i="2"/>
  <c r="AF961" i="2"/>
  <c r="AG961" i="2"/>
  <c r="AH961" i="2"/>
  <c r="AI961" i="2"/>
  <c r="AJ961" i="2"/>
  <c r="AK961" i="2"/>
  <c r="AL961" i="2"/>
  <c r="AM961" i="2"/>
  <c r="AN961" i="2"/>
  <c r="AO961" i="2"/>
  <c r="AP961" i="2"/>
  <c r="AQ961" i="2"/>
  <c r="AR961" i="2"/>
  <c r="AS961" i="2"/>
  <c r="AT961" i="2"/>
  <c r="AU961" i="2"/>
  <c r="AV961" i="2"/>
  <c r="AX961" i="2"/>
  <c r="AY961" i="2"/>
  <c r="AZ961" i="2"/>
  <c r="BA961" i="2"/>
  <c r="BB961" i="2"/>
  <c r="BC961" i="2"/>
  <c r="BD961" i="2"/>
  <c r="BE961" i="2"/>
  <c r="BF961" i="2"/>
  <c r="BG961" i="2"/>
  <c r="BH961" i="2"/>
  <c r="BI961" i="2"/>
  <c r="BJ961" i="2"/>
  <c r="BK961" i="2"/>
  <c r="BL961" i="2"/>
  <c r="BM961" i="2"/>
  <c r="BN961" i="2"/>
  <c r="BO961" i="2"/>
  <c r="BP961" i="2"/>
  <c r="BQ961" i="2"/>
  <c r="BR961" i="2"/>
  <c r="BS961" i="2"/>
  <c r="BT961" i="2"/>
  <c r="BU961" i="2"/>
  <c r="BV961" i="2"/>
  <c r="BW961" i="2"/>
  <c r="BX961" i="2"/>
  <c r="BY961" i="2"/>
  <c r="BZ961" i="2"/>
  <c r="CA961" i="2"/>
  <c r="CB961" i="2"/>
  <c r="CC961" i="2"/>
  <c r="CD961" i="2"/>
  <c r="CE961" i="2"/>
  <c r="CF961" i="2"/>
  <c r="CG961" i="2"/>
  <c r="CH961" i="2"/>
  <c r="CI961" i="2"/>
  <c r="CJ961" i="2"/>
  <c r="CK961" i="2"/>
  <c r="CL961" i="2"/>
  <c r="CM961" i="2"/>
  <c r="CN961" i="2"/>
  <c r="CO961" i="2"/>
  <c r="CP961" i="2"/>
  <c r="A962" i="2"/>
  <c r="B962" i="2"/>
  <c r="C962" i="2"/>
  <c r="D962" i="2"/>
  <c r="E962" i="2"/>
  <c r="F962" i="2"/>
  <c r="G962" i="2"/>
  <c r="H962" i="2"/>
  <c r="I962" i="2"/>
  <c r="J962" i="2"/>
  <c r="K962" i="2"/>
  <c r="L962" i="2"/>
  <c r="M962" i="2"/>
  <c r="N962" i="2"/>
  <c r="O962" i="2"/>
  <c r="Q962" i="2"/>
  <c r="R962" i="2"/>
  <c r="S962" i="2"/>
  <c r="T962" i="2"/>
  <c r="U962" i="2"/>
  <c r="W962" i="2"/>
  <c r="X962" i="2"/>
  <c r="Y962" i="2"/>
  <c r="AA962" i="2"/>
  <c r="AB962" i="2"/>
  <c r="AC962" i="2"/>
  <c r="AD962" i="2"/>
  <c r="AE962" i="2"/>
  <c r="AF962" i="2"/>
  <c r="AG962" i="2"/>
  <c r="AH962" i="2"/>
  <c r="AI962" i="2"/>
  <c r="AJ962" i="2"/>
  <c r="AK962" i="2"/>
  <c r="AL962" i="2"/>
  <c r="AM962" i="2"/>
  <c r="AN962" i="2"/>
  <c r="AO962" i="2"/>
  <c r="AP962" i="2"/>
  <c r="AQ962" i="2"/>
  <c r="AR962" i="2"/>
  <c r="AS962" i="2"/>
  <c r="AT962" i="2"/>
  <c r="AU962" i="2"/>
  <c r="AV962" i="2"/>
  <c r="AX962" i="2"/>
  <c r="AY962" i="2"/>
  <c r="AZ962" i="2"/>
  <c r="BA962" i="2"/>
  <c r="BB962" i="2"/>
  <c r="BC962" i="2"/>
  <c r="BD962" i="2"/>
  <c r="BE962" i="2"/>
  <c r="BF962" i="2"/>
  <c r="BG962" i="2"/>
  <c r="BH962" i="2"/>
  <c r="BI962" i="2"/>
  <c r="BJ962" i="2"/>
  <c r="BK962" i="2"/>
  <c r="BL962" i="2"/>
  <c r="BM962" i="2"/>
  <c r="BN962" i="2"/>
  <c r="BO962" i="2"/>
  <c r="BP962" i="2"/>
  <c r="BQ962" i="2"/>
  <c r="BR962" i="2"/>
  <c r="BS962" i="2"/>
  <c r="BT962" i="2"/>
  <c r="BU962" i="2"/>
  <c r="BV962" i="2"/>
  <c r="BW962" i="2"/>
  <c r="BX962" i="2"/>
  <c r="BY962" i="2"/>
  <c r="BZ962" i="2"/>
  <c r="CA962" i="2"/>
  <c r="CB962" i="2"/>
  <c r="CC962" i="2"/>
  <c r="CD962" i="2"/>
  <c r="CE962" i="2"/>
  <c r="CF962" i="2"/>
  <c r="CG962" i="2"/>
  <c r="CH962" i="2"/>
  <c r="CI962" i="2"/>
  <c r="CJ962" i="2"/>
  <c r="CK962" i="2"/>
  <c r="CL962" i="2"/>
  <c r="CM962" i="2"/>
  <c r="CN962" i="2"/>
  <c r="CO962" i="2"/>
  <c r="CP962" i="2"/>
  <c r="A963" i="2"/>
  <c r="B963" i="2"/>
  <c r="C963" i="2"/>
  <c r="D963" i="2"/>
  <c r="E963" i="2"/>
  <c r="F963" i="2"/>
  <c r="G963" i="2"/>
  <c r="H963" i="2"/>
  <c r="I963" i="2"/>
  <c r="J963" i="2"/>
  <c r="K963" i="2"/>
  <c r="L963" i="2"/>
  <c r="M963" i="2"/>
  <c r="N963" i="2"/>
  <c r="O963" i="2"/>
  <c r="Q963" i="2"/>
  <c r="R963" i="2"/>
  <c r="S963" i="2"/>
  <c r="T963" i="2"/>
  <c r="U963" i="2"/>
  <c r="W963" i="2"/>
  <c r="X963" i="2"/>
  <c r="Y963" i="2"/>
  <c r="AA963" i="2"/>
  <c r="AB963" i="2"/>
  <c r="AC963" i="2"/>
  <c r="AD963" i="2"/>
  <c r="AE963" i="2"/>
  <c r="AF963" i="2"/>
  <c r="AG963" i="2"/>
  <c r="AH963" i="2"/>
  <c r="AI963" i="2"/>
  <c r="AJ963" i="2"/>
  <c r="AK963" i="2"/>
  <c r="AL963" i="2"/>
  <c r="AM963" i="2"/>
  <c r="AN963" i="2"/>
  <c r="AO963" i="2"/>
  <c r="AP963" i="2"/>
  <c r="AQ963" i="2"/>
  <c r="AR963" i="2"/>
  <c r="AS963" i="2"/>
  <c r="AT963" i="2"/>
  <c r="AU963" i="2"/>
  <c r="AV963" i="2"/>
  <c r="AX963" i="2"/>
  <c r="AY963" i="2"/>
  <c r="AZ963" i="2"/>
  <c r="BA963" i="2"/>
  <c r="BB963" i="2"/>
  <c r="BC963" i="2"/>
  <c r="BD963" i="2"/>
  <c r="BE963" i="2"/>
  <c r="BF963" i="2"/>
  <c r="BG963" i="2"/>
  <c r="BH963" i="2"/>
  <c r="BI963" i="2"/>
  <c r="BJ963" i="2"/>
  <c r="BK963" i="2"/>
  <c r="BL963" i="2"/>
  <c r="BM963" i="2"/>
  <c r="BN963" i="2"/>
  <c r="BO963" i="2"/>
  <c r="BP963" i="2"/>
  <c r="BQ963" i="2"/>
  <c r="BR963" i="2"/>
  <c r="BS963" i="2"/>
  <c r="BT963" i="2"/>
  <c r="BU963" i="2"/>
  <c r="BV963" i="2"/>
  <c r="BW963" i="2"/>
  <c r="BX963" i="2"/>
  <c r="BY963" i="2"/>
  <c r="BZ963" i="2"/>
  <c r="CA963" i="2"/>
  <c r="CB963" i="2"/>
  <c r="CC963" i="2"/>
  <c r="CD963" i="2"/>
  <c r="CE963" i="2"/>
  <c r="CF963" i="2"/>
  <c r="CG963" i="2"/>
  <c r="CH963" i="2"/>
  <c r="CI963" i="2"/>
  <c r="CJ963" i="2"/>
  <c r="CK963" i="2"/>
  <c r="CL963" i="2"/>
  <c r="CM963" i="2"/>
  <c r="CN963" i="2"/>
  <c r="CO963" i="2"/>
  <c r="CP963" i="2"/>
  <c r="A964" i="2"/>
  <c r="B964" i="2"/>
  <c r="C964" i="2"/>
  <c r="D964" i="2"/>
  <c r="E964" i="2"/>
  <c r="F964" i="2"/>
  <c r="G964" i="2"/>
  <c r="H964" i="2"/>
  <c r="I964" i="2"/>
  <c r="J964" i="2"/>
  <c r="K964" i="2"/>
  <c r="L964" i="2"/>
  <c r="M964" i="2"/>
  <c r="N964" i="2"/>
  <c r="O964" i="2"/>
  <c r="Q964" i="2"/>
  <c r="R964" i="2"/>
  <c r="S964" i="2"/>
  <c r="T964" i="2"/>
  <c r="U964" i="2"/>
  <c r="W964" i="2"/>
  <c r="X964" i="2"/>
  <c r="Y964" i="2"/>
  <c r="AA964" i="2"/>
  <c r="AB964" i="2"/>
  <c r="AC964" i="2"/>
  <c r="AD964" i="2"/>
  <c r="AE964" i="2"/>
  <c r="AF964" i="2"/>
  <c r="AG964" i="2"/>
  <c r="AH964" i="2"/>
  <c r="AI964" i="2"/>
  <c r="AJ964" i="2"/>
  <c r="AK964" i="2"/>
  <c r="AL964" i="2"/>
  <c r="AM964" i="2"/>
  <c r="AN964" i="2"/>
  <c r="AO964" i="2"/>
  <c r="AP964" i="2"/>
  <c r="AQ964" i="2"/>
  <c r="AR964" i="2"/>
  <c r="AS964" i="2"/>
  <c r="AT964" i="2"/>
  <c r="AU964" i="2"/>
  <c r="AV964" i="2"/>
  <c r="AX964" i="2"/>
  <c r="AY964" i="2"/>
  <c r="AZ964" i="2"/>
  <c r="BA964" i="2"/>
  <c r="BB964" i="2"/>
  <c r="BC964" i="2"/>
  <c r="BD964" i="2"/>
  <c r="BE964" i="2"/>
  <c r="BF964" i="2"/>
  <c r="BG964" i="2"/>
  <c r="BH964" i="2"/>
  <c r="BI964" i="2"/>
  <c r="BJ964" i="2"/>
  <c r="BK964" i="2"/>
  <c r="BL964" i="2"/>
  <c r="BM964" i="2"/>
  <c r="BN964" i="2"/>
  <c r="BO964" i="2"/>
  <c r="BP964" i="2"/>
  <c r="BQ964" i="2"/>
  <c r="BR964" i="2"/>
  <c r="BS964" i="2"/>
  <c r="BT964" i="2"/>
  <c r="BU964" i="2"/>
  <c r="BV964" i="2"/>
  <c r="BW964" i="2"/>
  <c r="BX964" i="2"/>
  <c r="BY964" i="2"/>
  <c r="BZ964" i="2"/>
  <c r="CA964" i="2"/>
  <c r="CB964" i="2"/>
  <c r="CC964" i="2"/>
  <c r="CD964" i="2"/>
  <c r="CE964" i="2"/>
  <c r="CF964" i="2"/>
  <c r="CG964" i="2"/>
  <c r="CH964" i="2"/>
  <c r="CI964" i="2"/>
  <c r="CJ964" i="2"/>
  <c r="CK964" i="2"/>
  <c r="CL964" i="2"/>
  <c r="CM964" i="2"/>
  <c r="CN964" i="2"/>
  <c r="CO964" i="2"/>
  <c r="CP964" i="2"/>
  <c r="A965" i="2"/>
  <c r="B965" i="2"/>
  <c r="C965" i="2"/>
  <c r="D965" i="2"/>
  <c r="E965" i="2"/>
  <c r="F965" i="2"/>
  <c r="G965" i="2"/>
  <c r="H965" i="2"/>
  <c r="I965" i="2"/>
  <c r="J965" i="2"/>
  <c r="K965" i="2"/>
  <c r="L965" i="2"/>
  <c r="M965" i="2"/>
  <c r="N965" i="2"/>
  <c r="O965" i="2"/>
  <c r="Q965" i="2"/>
  <c r="R965" i="2"/>
  <c r="S965" i="2"/>
  <c r="T965" i="2"/>
  <c r="U965" i="2"/>
  <c r="W965" i="2"/>
  <c r="X965" i="2"/>
  <c r="Y965" i="2"/>
  <c r="AA965" i="2"/>
  <c r="AB965" i="2"/>
  <c r="AC965" i="2"/>
  <c r="AD965" i="2"/>
  <c r="AE965" i="2"/>
  <c r="AF965" i="2"/>
  <c r="AG965" i="2"/>
  <c r="AH965" i="2"/>
  <c r="AI965" i="2"/>
  <c r="AJ965" i="2"/>
  <c r="AK965" i="2"/>
  <c r="AL965" i="2"/>
  <c r="AM965" i="2"/>
  <c r="AN965" i="2"/>
  <c r="AO965" i="2"/>
  <c r="AP965" i="2"/>
  <c r="AQ965" i="2"/>
  <c r="AR965" i="2"/>
  <c r="AS965" i="2"/>
  <c r="AT965" i="2"/>
  <c r="AU965" i="2"/>
  <c r="AV965" i="2"/>
  <c r="AX965" i="2"/>
  <c r="AY965" i="2"/>
  <c r="AZ965" i="2"/>
  <c r="BA965" i="2"/>
  <c r="BB965" i="2"/>
  <c r="BC965" i="2"/>
  <c r="BD965" i="2"/>
  <c r="BE965" i="2"/>
  <c r="BF965" i="2"/>
  <c r="BG965" i="2"/>
  <c r="BH965" i="2"/>
  <c r="BI965" i="2"/>
  <c r="BJ965" i="2"/>
  <c r="BK965" i="2"/>
  <c r="BL965" i="2"/>
  <c r="BM965" i="2"/>
  <c r="BN965" i="2"/>
  <c r="BO965" i="2"/>
  <c r="BP965" i="2"/>
  <c r="BQ965" i="2"/>
  <c r="BR965" i="2"/>
  <c r="BS965" i="2"/>
  <c r="BT965" i="2"/>
  <c r="BU965" i="2"/>
  <c r="BV965" i="2"/>
  <c r="BW965" i="2"/>
  <c r="BX965" i="2"/>
  <c r="BY965" i="2"/>
  <c r="BZ965" i="2"/>
  <c r="CA965" i="2"/>
  <c r="CB965" i="2"/>
  <c r="CC965" i="2"/>
  <c r="CD965" i="2"/>
  <c r="CE965" i="2"/>
  <c r="CF965" i="2"/>
  <c r="CG965" i="2"/>
  <c r="CH965" i="2"/>
  <c r="CI965" i="2"/>
  <c r="CJ965" i="2"/>
  <c r="CK965" i="2"/>
  <c r="CL965" i="2"/>
  <c r="CM965" i="2"/>
  <c r="CN965" i="2"/>
  <c r="CO965" i="2"/>
  <c r="CP965" i="2"/>
  <c r="A966" i="2"/>
  <c r="B966" i="2"/>
  <c r="C966" i="2"/>
  <c r="D966" i="2"/>
  <c r="E966" i="2"/>
  <c r="F966" i="2"/>
  <c r="G966" i="2"/>
  <c r="H966" i="2"/>
  <c r="I966" i="2"/>
  <c r="J966" i="2"/>
  <c r="K966" i="2"/>
  <c r="L966" i="2"/>
  <c r="M966" i="2"/>
  <c r="N966" i="2"/>
  <c r="O966" i="2"/>
  <c r="Q966" i="2"/>
  <c r="R966" i="2"/>
  <c r="S966" i="2"/>
  <c r="T966" i="2"/>
  <c r="U966" i="2"/>
  <c r="W966" i="2"/>
  <c r="X966" i="2"/>
  <c r="Y966" i="2"/>
  <c r="AA966" i="2"/>
  <c r="AB966" i="2"/>
  <c r="AC966" i="2"/>
  <c r="AD966" i="2"/>
  <c r="AE966" i="2"/>
  <c r="AF966" i="2"/>
  <c r="AG966" i="2"/>
  <c r="AH966" i="2"/>
  <c r="AI966" i="2"/>
  <c r="AJ966" i="2"/>
  <c r="AK966" i="2"/>
  <c r="AL966" i="2"/>
  <c r="AM966" i="2"/>
  <c r="AN966" i="2"/>
  <c r="AO966" i="2"/>
  <c r="AP966" i="2"/>
  <c r="AQ966" i="2"/>
  <c r="AR966" i="2"/>
  <c r="AS966" i="2"/>
  <c r="AT966" i="2"/>
  <c r="AU966" i="2"/>
  <c r="AV966" i="2"/>
  <c r="AX966" i="2"/>
  <c r="AY966" i="2"/>
  <c r="AZ966" i="2"/>
  <c r="BA966" i="2"/>
  <c r="BB966" i="2"/>
  <c r="BC966" i="2"/>
  <c r="BD966" i="2"/>
  <c r="BE966" i="2"/>
  <c r="BF966" i="2"/>
  <c r="BG966" i="2"/>
  <c r="BH966" i="2"/>
  <c r="BI966" i="2"/>
  <c r="BJ966" i="2"/>
  <c r="BK966" i="2"/>
  <c r="BL966" i="2"/>
  <c r="BM966" i="2"/>
  <c r="BN966" i="2"/>
  <c r="BO966" i="2"/>
  <c r="BP966" i="2"/>
  <c r="BQ966" i="2"/>
  <c r="BR966" i="2"/>
  <c r="BS966" i="2"/>
  <c r="BT966" i="2"/>
  <c r="BU966" i="2"/>
  <c r="BV966" i="2"/>
  <c r="BW966" i="2"/>
  <c r="BX966" i="2"/>
  <c r="BY966" i="2"/>
  <c r="BZ966" i="2"/>
  <c r="CA966" i="2"/>
  <c r="CB966" i="2"/>
  <c r="CC966" i="2"/>
  <c r="CD966" i="2"/>
  <c r="CE966" i="2"/>
  <c r="CF966" i="2"/>
  <c r="CG966" i="2"/>
  <c r="CH966" i="2"/>
  <c r="CI966" i="2"/>
  <c r="CJ966" i="2"/>
  <c r="CK966" i="2"/>
  <c r="CL966" i="2"/>
  <c r="CM966" i="2"/>
  <c r="CN966" i="2"/>
  <c r="CO966" i="2"/>
  <c r="CP966" i="2"/>
  <c r="A967" i="2"/>
  <c r="B967" i="2"/>
  <c r="C967" i="2"/>
  <c r="D967" i="2"/>
  <c r="E967" i="2"/>
  <c r="F967" i="2"/>
  <c r="G967" i="2"/>
  <c r="H967" i="2"/>
  <c r="I967" i="2"/>
  <c r="J967" i="2"/>
  <c r="K967" i="2"/>
  <c r="L967" i="2"/>
  <c r="M967" i="2"/>
  <c r="N967" i="2"/>
  <c r="O967" i="2"/>
  <c r="Q967" i="2"/>
  <c r="R967" i="2"/>
  <c r="S967" i="2"/>
  <c r="T967" i="2"/>
  <c r="U967" i="2"/>
  <c r="W967" i="2"/>
  <c r="X967" i="2"/>
  <c r="Y967" i="2"/>
  <c r="AA967" i="2"/>
  <c r="AB967" i="2"/>
  <c r="AC967" i="2"/>
  <c r="AD967" i="2"/>
  <c r="AE967" i="2"/>
  <c r="AF967" i="2"/>
  <c r="AG967" i="2"/>
  <c r="AH967" i="2"/>
  <c r="AI967" i="2"/>
  <c r="AJ967" i="2"/>
  <c r="AK967" i="2"/>
  <c r="AL967" i="2"/>
  <c r="AM967" i="2"/>
  <c r="AN967" i="2"/>
  <c r="AO967" i="2"/>
  <c r="AP967" i="2"/>
  <c r="AQ967" i="2"/>
  <c r="AR967" i="2"/>
  <c r="AS967" i="2"/>
  <c r="AT967" i="2"/>
  <c r="AU967" i="2"/>
  <c r="AV967" i="2"/>
  <c r="AX967" i="2"/>
  <c r="AY967" i="2"/>
  <c r="AZ967" i="2"/>
  <c r="BA967" i="2"/>
  <c r="BB967" i="2"/>
  <c r="BC967" i="2"/>
  <c r="BD967" i="2"/>
  <c r="BE967" i="2"/>
  <c r="BF967" i="2"/>
  <c r="BG967" i="2"/>
  <c r="BH967" i="2"/>
  <c r="BI967" i="2"/>
  <c r="BJ967" i="2"/>
  <c r="BK967" i="2"/>
  <c r="BL967" i="2"/>
  <c r="BM967" i="2"/>
  <c r="BN967" i="2"/>
  <c r="BO967" i="2"/>
  <c r="BP967" i="2"/>
  <c r="BQ967" i="2"/>
  <c r="BR967" i="2"/>
  <c r="BS967" i="2"/>
  <c r="BT967" i="2"/>
  <c r="BU967" i="2"/>
  <c r="BV967" i="2"/>
  <c r="BW967" i="2"/>
  <c r="BX967" i="2"/>
  <c r="BY967" i="2"/>
  <c r="BZ967" i="2"/>
  <c r="CA967" i="2"/>
  <c r="CB967" i="2"/>
  <c r="CC967" i="2"/>
  <c r="CD967" i="2"/>
  <c r="CE967" i="2"/>
  <c r="CF967" i="2"/>
  <c r="CG967" i="2"/>
  <c r="CH967" i="2"/>
  <c r="CI967" i="2"/>
  <c r="CJ967" i="2"/>
  <c r="CK967" i="2"/>
  <c r="CL967" i="2"/>
  <c r="CM967" i="2"/>
  <c r="CN967" i="2"/>
  <c r="CO967" i="2"/>
  <c r="CP967" i="2"/>
  <c r="A968" i="2"/>
  <c r="B968" i="2"/>
  <c r="C968" i="2"/>
  <c r="D968" i="2"/>
  <c r="E968" i="2"/>
  <c r="F968" i="2"/>
  <c r="G968" i="2"/>
  <c r="H968" i="2"/>
  <c r="I968" i="2"/>
  <c r="J968" i="2"/>
  <c r="K968" i="2"/>
  <c r="L968" i="2"/>
  <c r="M968" i="2"/>
  <c r="N968" i="2"/>
  <c r="O968" i="2"/>
  <c r="Q968" i="2"/>
  <c r="R968" i="2"/>
  <c r="S968" i="2"/>
  <c r="T968" i="2"/>
  <c r="U968" i="2"/>
  <c r="W968" i="2"/>
  <c r="X968" i="2"/>
  <c r="Y968" i="2"/>
  <c r="AA968" i="2"/>
  <c r="AB968" i="2"/>
  <c r="AC968" i="2"/>
  <c r="AD968" i="2"/>
  <c r="AE968" i="2"/>
  <c r="AF968" i="2"/>
  <c r="AG968" i="2"/>
  <c r="AH968" i="2"/>
  <c r="AI968" i="2"/>
  <c r="AJ968" i="2"/>
  <c r="AK968" i="2"/>
  <c r="AL968" i="2"/>
  <c r="AM968" i="2"/>
  <c r="AN968" i="2"/>
  <c r="AO968" i="2"/>
  <c r="AP968" i="2"/>
  <c r="AQ968" i="2"/>
  <c r="AR968" i="2"/>
  <c r="AS968" i="2"/>
  <c r="AT968" i="2"/>
  <c r="AU968" i="2"/>
  <c r="AV968" i="2"/>
  <c r="AX968" i="2"/>
  <c r="AY968" i="2"/>
  <c r="AZ968" i="2"/>
  <c r="BA968" i="2"/>
  <c r="BB968" i="2"/>
  <c r="BC968" i="2"/>
  <c r="BD968" i="2"/>
  <c r="BE968" i="2"/>
  <c r="BF968" i="2"/>
  <c r="BG968" i="2"/>
  <c r="BH968" i="2"/>
  <c r="BI968" i="2"/>
  <c r="BJ968" i="2"/>
  <c r="BK968" i="2"/>
  <c r="BL968" i="2"/>
  <c r="BM968" i="2"/>
  <c r="BN968" i="2"/>
  <c r="BO968" i="2"/>
  <c r="BP968" i="2"/>
  <c r="BQ968" i="2"/>
  <c r="BR968" i="2"/>
  <c r="BS968" i="2"/>
  <c r="BT968" i="2"/>
  <c r="BU968" i="2"/>
  <c r="BV968" i="2"/>
  <c r="BW968" i="2"/>
  <c r="BX968" i="2"/>
  <c r="BY968" i="2"/>
  <c r="BZ968" i="2"/>
  <c r="CA968" i="2"/>
  <c r="CB968" i="2"/>
  <c r="CC968" i="2"/>
  <c r="CD968" i="2"/>
  <c r="CE968" i="2"/>
  <c r="CF968" i="2"/>
  <c r="CG968" i="2"/>
  <c r="CH968" i="2"/>
  <c r="CI968" i="2"/>
  <c r="CJ968" i="2"/>
  <c r="CK968" i="2"/>
  <c r="CL968" i="2"/>
  <c r="CM968" i="2"/>
  <c r="CN968" i="2"/>
  <c r="CO968" i="2"/>
  <c r="CP968" i="2"/>
  <c r="A969" i="2"/>
  <c r="B969" i="2"/>
  <c r="C969" i="2"/>
  <c r="D969" i="2"/>
  <c r="E969" i="2"/>
  <c r="F969" i="2"/>
  <c r="G969" i="2"/>
  <c r="H969" i="2"/>
  <c r="I969" i="2"/>
  <c r="J969" i="2"/>
  <c r="K969" i="2"/>
  <c r="L969" i="2"/>
  <c r="M969" i="2"/>
  <c r="N969" i="2"/>
  <c r="O969" i="2"/>
  <c r="Q969" i="2"/>
  <c r="R969" i="2"/>
  <c r="S969" i="2"/>
  <c r="T969" i="2"/>
  <c r="U969" i="2"/>
  <c r="W969" i="2"/>
  <c r="X969" i="2"/>
  <c r="Y969" i="2"/>
  <c r="AA969" i="2"/>
  <c r="AB969" i="2"/>
  <c r="AC969" i="2"/>
  <c r="AD969" i="2"/>
  <c r="AE969" i="2"/>
  <c r="AF969" i="2"/>
  <c r="AG969" i="2"/>
  <c r="AH969" i="2"/>
  <c r="AI969" i="2"/>
  <c r="AJ969" i="2"/>
  <c r="AK969" i="2"/>
  <c r="AL969" i="2"/>
  <c r="AM969" i="2"/>
  <c r="AN969" i="2"/>
  <c r="AO969" i="2"/>
  <c r="AP969" i="2"/>
  <c r="AQ969" i="2"/>
  <c r="AR969" i="2"/>
  <c r="AS969" i="2"/>
  <c r="AT969" i="2"/>
  <c r="AU969" i="2"/>
  <c r="AV969" i="2"/>
  <c r="AX969" i="2"/>
  <c r="AY969" i="2"/>
  <c r="AZ969" i="2"/>
  <c r="BA969" i="2"/>
  <c r="BB969" i="2"/>
  <c r="BC969" i="2"/>
  <c r="BD969" i="2"/>
  <c r="BE969" i="2"/>
  <c r="BF969" i="2"/>
  <c r="BG969" i="2"/>
  <c r="BH969" i="2"/>
  <c r="BI969" i="2"/>
  <c r="BJ969" i="2"/>
  <c r="BK969" i="2"/>
  <c r="BL969" i="2"/>
  <c r="BM969" i="2"/>
  <c r="BN969" i="2"/>
  <c r="BO969" i="2"/>
  <c r="BP969" i="2"/>
  <c r="BQ969" i="2"/>
  <c r="BR969" i="2"/>
  <c r="BS969" i="2"/>
  <c r="BT969" i="2"/>
  <c r="BU969" i="2"/>
  <c r="BV969" i="2"/>
  <c r="BW969" i="2"/>
  <c r="BX969" i="2"/>
  <c r="BY969" i="2"/>
  <c r="BZ969" i="2"/>
  <c r="CA969" i="2"/>
  <c r="CB969" i="2"/>
  <c r="CC969" i="2"/>
  <c r="CD969" i="2"/>
  <c r="CE969" i="2"/>
  <c r="CF969" i="2"/>
  <c r="CG969" i="2"/>
  <c r="CH969" i="2"/>
  <c r="CI969" i="2"/>
  <c r="CJ969" i="2"/>
  <c r="CK969" i="2"/>
  <c r="CL969" i="2"/>
  <c r="CM969" i="2"/>
  <c r="CN969" i="2"/>
  <c r="CO969" i="2"/>
  <c r="CP969" i="2"/>
  <c r="A970" i="2"/>
  <c r="B970" i="2"/>
  <c r="C970" i="2"/>
  <c r="D970" i="2"/>
  <c r="E970" i="2"/>
  <c r="F970" i="2"/>
  <c r="G970" i="2"/>
  <c r="H970" i="2"/>
  <c r="I970" i="2"/>
  <c r="J970" i="2"/>
  <c r="K970" i="2"/>
  <c r="L970" i="2"/>
  <c r="M970" i="2"/>
  <c r="N970" i="2"/>
  <c r="O970" i="2"/>
  <c r="Q970" i="2"/>
  <c r="R970" i="2"/>
  <c r="S970" i="2"/>
  <c r="T970" i="2"/>
  <c r="U970" i="2"/>
  <c r="W970" i="2"/>
  <c r="X970" i="2"/>
  <c r="Y970" i="2"/>
  <c r="AA970" i="2"/>
  <c r="AB970" i="2"/>
  <c r="AC970" i="2"/>
  <c r="AD970" i="2"/>
  <c r="AE970" i="2"/>
  <c r="AF970" i="2"/>
  <c r="AG970" i="2"/>
  <c r="AH970" i="2"/>
  <c r="AI970" i="2"/>
  <c r="AJ970" i="2"/>
  <c r="AK970" i="2"/>
  <c r="AL970" i="2"/>
  <c r="AM970" i="2"/>
  <c r="AN970" i="2"/>
  <c r="AO970" i="2"/>
  <c r="AP970" i="2"/>
  <c r="AQ970" i="2"/>
  <c r="AR970" i="2"/>
  <c r="AS970" i="2"/>
  <c r="AT970" i="2"/>
  <c r="AU970" i="2"/>
  <c r="AV970" i="2"/>
  <c r="AX970" i="2"/>
  <c r="AY970" i="2"/>
  <c r="AZ970" i="2"/>
  <c r="BA970" i="2"/>
  <c r="BB970" i="2"/>
  <c r="BC970" i="2"/>
  <c r="BD970" i="2"/>
  <c r="BE970" i="2"/>
  <c r="BF970" i="2"/>
  <c r="BG970" i="2"/>
  <c r="BH970" i="2"/>
  <c r="BI970" i="2"/>
  <c r="BJ970" i="2"/>
  <c r="BK970" i="2"/>
  <c r="BL970" i="2"/>
  <c r="BM970" i="2"/>
  <c r="BN970" i="2"/>
  <c r="BO970" i="2"/>
  <c r="BP970" i="2"/>
  <c r="BQ970" i="2"/>
  <c r="BR970" i="2"/>
  <c r="BS970" i="2"/>
  <c r="BT970" i="2"/>
  <c r="BU970" i="2"/>
  <c r="BV970" i="2"/>
  <c r="BW970" i="2"/>
  <c r="BX970" i="2"/>
  <c r="BY970" i="2"/>
  <c r="BZ970" i="2"/>
  <c r="CA970" i="2"/>
  <c r="CB970" i="2"/>
  <c r="CC970" i="2"/>
  <c r="CD970" i="2"/>
  <c r="CE970" i="2"/>
  <c r="CF970" i="2"/>
  <c r="CG970" i="2"/>
  <c r="CH970" i="2"/>
  <c r="CI970" i="2"/>
  <c r="CJ970" i="2"/>
  <c r="CK970" i="2"/>
  <c r="CL970" i="2"/>
  <c r="CM970" i="2"/>
  <c r="CN970" i="2"/>
  <c r="CO970" i="2"/>
  <c r="CP970" i="2"/>
  <c r="A971" i="2"/>
  <c r="B971" i="2"/>
  <c r="C971" i="2"/>
  <c r="D971" i="2"/>
  <c r="E971" i="2"/>
  <c r="F971" i="2"/>
  <c r="G971" i="2"/>
  <c r="H971" i="2"/>
  <c r="I971" i="2"/>
  <c r="J971" i="2"/>
  <c r="K971" i="2"/>
  <c r="L971" i="2"/>
  <c r="M971" i="2"/>
  <c r="N971" i="2"/>
  <c r="O971" i="2"/>
  <c r="Q971" i="2"/>
  <c r="R971" i="2"/>
  <c r="S971" i="2"/>
  <c r="T971" i="2"/>
  <c r="U971" i="2"/>
  <c r="W971" i="2"/>
  <c r="X971" i="2"/>
  <c r="Y971" i="2"/>
  <c r="AA971" i="2"/>
  <c r="AB971" i="2"/>
  <c r="AC971" i="2"/>
  <c r="AD971" i="2"/>
  <c r="AE971" i="2"/>
  <c r="AF971" i="2"/>
  <c r="AG971" i="2"/>
  <c r="AH971" i="2"/>
  <c r="AI971" i="2"/>
  <c r="AJ971" i="2"/>
  <c r="AK971" i="2"/>
  <c r="AL971" i="2"/>
  <c r="AM971" i="2"/>
  <c r="AN971" i="2"/>
  <c r="AO971" i="2"/>
  <c r="AP971" i="2"/>
  <c r="AQ971" i="2"/>
  <c r="AR971" i="2"/>
  <c r="AS971" i="2"/>
  <c r="AT971" i="2"/>
  <c r="AU971" i="2"/>
  <c r="AV971" i="2"/>
  <c r="AX971" i="2"/>
  <c r="AY971" i="2"/>
  <c r="AZ971" i="2"/>
  <c r="BA971" i="2"/>
  <c r="BB971" i="2"/>
  <c r="BC971" i="2"/>
  <c r="BD971" i="2"/>
  <c r="BE971" i="2"/>
  <c r="BF971" i="2"/>
  <c r="BG971" i="2"/>
  <c r="BH971" i="2"/>
  <c r="BI971" i="2"/>
  <c r="BJ971" i="2"/>
  <c r="BK971" i="2"/>
  <c r="BL971" i="2"/>
  <c r="BM971" i="2"/>
  <c r="BN971" i="2"/>
  <c r="BO971" i="2"/>
  <c r="BP971" i="2"/>
  <c r="BQ971" i="2"/>
  <c r="BR971" i="2"/>
  <c r="BS971" i="2"/>
  <c r="BT971" i="2"/>
  <c r="BU971" i="2"/>
  <c r="BV971" i="2"/>
  <c r="BW971" i="2"/>
  <c r="BX971" i="2"/>
  <c r="BY971" i="2"/>
  <c r="BZ971" i="2"/>
  <c r="CA971" i="2"/>
  <c r="CB971" i="2"/>
  <c r="CC971" i="2"/>
  <c r="CD971" i="2"/>
  <c r="CE971" i="2"/>
  <c r="CF971" i="2"/>
  <c r="CG971" i="2"/>
  <c r="CH971" i="2"/>
  <c r="CI971" i="2"/>
  <c r="CJ971" i="2"/>
  <c r="CK971" i="2"/>
  <c r="CL971" i="2"/>
  <c r="CM971" i="2"/>
  <c r="CN971" i="2"/>
  <c r="CO971" i="2"/>
  <c r="CP971" i="2"/>
  <c r="A972" i="2"/>
  <c r="B972" i="2"/>
  <c r="C972" i="2"/>
  <c r="D972" i="2"/>
  <c r="E972" i="2"/>
  <c r="F972" i="2"/>
  <c r="G972" i="2"/>
  <c r="H972" i="2"/>
  <c r="I972" i="2"/>
  <c r="J972" i="2"/>
  <c r="K972" i="2"/>
  <c r="L972" i="2"/>
  <c r="M972" i="2"/>
  <c r="N972" i="2"/>
  <c r="O972" i="2"/>
  <c r="Q972" i="2"/>
  <c r="R972" i="2"/>
  <c r="S972" i="2"/>
  <c r="T972" i="2"/>
  <c r="U972" i="2"/>
  <c r="W972" i="2"/>
  <c r="X972" i="2"/>
  <c r="Y972" i="2"/>
  <c r="AA972" i="2"/>
  <c r="AB972" i="2"/>
  <c r="AC972" i="2"/>
  <c r="AD972" i="2"/>
  <c r="AE972" i="2"/>
  <c r="AF972" i="2"/>
  <c r="AG972" i="2"/>
  <c r="AH972" i="2"/>
  <c r="AI972" i="2"/>
  <c r="AJ972" i="2"/>
  <c r="AK972" i="2"/>
  <c r="AL972" i="2"/>
  <c r="AM972" i="2"/>
  <c r="AN972" i="2"/>
  <c r="AO972" i="2"/>
  <c r="AP972" i="2"/>
  <c r="AQ972" i="2"/>
  <c r="AR972" i="2"/>
  <c r="AS972" i="2"/>
  <c r="AT972" i="2"/>
  <c r="AU972" i="2"/>
  <c r="AV972" i="2"/>
  <c r="AX972" i="2"/>
  <c r="AY972" i="2"/>
  <c r="AZ972" i="2"/>
  <c r="BA972" i="2"/>
  <c r="BB972" i="2"/>
  <c r="BC972" i="2"/>
  <c r="BD972" i="2"/>
  <c r="BE972" i="2"/>
  <c r="BF972" i="2"/>
  <c r="BG972" i="2"/>
  <c r="BH972" i="2"/>
  <c r="BI972" i="2"/>
  <c r="BJ972" i="2"/>
  <c r="BK972" i="2"/>
  <c r="BL972" i="2"/>
  <c r="BM972" i="2"/>
  <c r="BN972" i="2"/>
  <c r="BO972" i="2"/>
  <c r="BP972" i="2"/>
  <c r="BQ972" i="2"/>
  <c r="BR972" i="2"/>
  <c r="BS972" i="2"/>
  <c r="BT972" i="2"/>
  <c r="BU972" i="2"/>
  <c r="BV972" i="2"/>
  <c r="BW972" i="2"/>
  <c r="BX972" i="2"/>
  <c r="BY972" i="2"/>
  <c r="BZ972" i="2"/>
  <c r="CA972" i="2"/>
  <c r="CB972" i="2"/>
  <c r="CC972" i="2"/>
  <c r="CD972" i="2"/>
  <c r="CE972" i="2"/>
  <c r="CF972" i="2"/>
  <c r="CG972" i="2"/>
  <c r="CH972" i="2"/>
  <c r="CI972" i="2"/>
  <c r="CJ972" i="2"/>
  <c r="CK972" i="2"/>
  <c r="CL972" i="2"/>
  <c r="CM972" i="2"/>
  <c r="CN972" i="2"/>
  <c r="CO972" i="2"/>
  <c r="CP972" i="2"/>
  <c r="A973" i="2"/>
  <c r="B973" i="2"/>
  <c r="C973" i="2"/>
  <c r="D973" i="2"/>
  <c r="E973" i="2"/>
  <c r="F973" i="2"/>
  <c r="G973" i="2"/>
  <c r="H973" i="2"/>
  <c r="I973" i="2"/>
  <c r="J973" i="2"/>
  <c r="K973" i="2"/>
  <c r="L973" i="2"/>
  <c r="M973" i="2"/>
  <c r="N973" i="2"/>
  <c r="O973" i="2"/>
  <c r="Q973" i="2"/>
  <c r="R973" i="2"/>
  <c r="S973" i="2"/>
  <c r="T973" i="2"/>
  <c r="U973" i="2"/>
  <c r="W973" i="2"/>
  <c r="X973" i="2"/>
  <c r="Y973" i="2"/>
  <c r="AA973" i="2"/>
  <c r="AB973" i="2"/>
  <c r="AC973" i="2"/>
  <c r="AD973" i="2"/>
  <c r="AE973" i="2"/>
  <c r="AF973" i="2"/>
  <c r="AG973" i="2"/>
  <c r="AH973" i="2"/>
  <c r="AI973" i="2"/>
  <c r="AJ973" i="2"/>
  <c r="AK973" i="2"/>
  <c r="AL973" i="2"/>
  <c r="AM973" i="2"/>
  <c r="AN973" i="2"/>
  <c r="AO973" i="2"/>
  <c r="AP973" i="2"/>
  <c r="AQ973" i="2"/>
  <c r="AR973" i="2"/>
  <c r="AS973" i="2"/>
  <c r="AT973" i="2"/>
  <c r="AU973" i="2"/>
  <c r="AV973" i="2"/>
  <c r="AX973" i="2"/>
  <c r="AY973" i="2"/>
  <c r="AZ973" i="2"/>
  <c r="BA973" i="2"/>
  <c r="BB973" i="2"/>
  <c r="BC973" i="2"/>
  <c r="BD973" i="2"/>
  <c r="BE973" i="2"/>
  <c r="BF973" i="2"/>
  <c r="BG973" i="2"/>
  <c r="BH973" i="2"/>
  <c r="BI973" i="2"/>
  <c r="BJ973" i="2"/>
  <c r="BK973" i="2"/>
  <c r="BL973" i="2"/>
  <c r="BM973" i="2"/>
  <c r="BN973" i="2"/>
  <c r="BO973" i="2"/>
  <c r="BP973" i="2"/>
  <c r="BQ973" i="2"/>
  <c r="BR973" i="2"/>
  <c r="BS973" i="2"/>
  <c r="BT973" i="2"/>
  <c r="BU973" i="2"/>
  <c r="BV973" i="2"/>
  <c r="BW973" i="2"/>
  <c r="BX973" i="2"/>
  <c r="BY973" i="2"/>
  <c r="BZ973" i="2"/>
  <c r="CA973" i="2"/>
  <c r="CB973" i="2"/>
  <c r="CC973" i="2"/>
  <c r="CD973" i="2"/>
  <c r="CE973" i="2"/>
  <c r="CF973" i="2"/>
  <c r="CG973" i="2"/>
  <c r="CH973" i="2"/>
  <c r="CI973" i="2"/>
  <c r="CJ973" i="2"/>
  <c r="CK973" i="2"/>
  <c r="CL973" i="2"/>
  <c r="CM973" i="2"/>
  <c r="CN973" i="2"/>
  <c r="CO973" i="2"/>
  <c r="CP973" i="2"/>
  <c r="A974" i="2"/>
  <c r="B974" i="2"/>
  <c r="C974" i="2"/>
  <c r="D974" i="2"/>
  <c r="E974" i="2"/>
  <c r="F974" i="2"/>
  <c r="G974" i="2"/>
  <c r="H974" i="2"/>
  <c r="I974" i="2"/>
  <c r="J974" i="2"/>
  <c r="K974" i="2"/>
  <c r="L974" i="2"/>
  <c r="M974" i="2"/>
  <c r="N974" i="2"/>
  <c r="O974" i="2"/>
  <c r="Q974" i="2"/>
  <c r="R974" i="2"/>
  <c r="S974" i="2"/>
  <c r="T974" i="2"/>
  <c r="U974" i="2"/>
  <c r="W974" i="2"/>
  <c r="X974" i="2"/>
  <c r="Y974" i="2"/>
  <c r="AA974" i="2"/>
  <c r="AB974" i="2"/>
  <c r="AC974" i="2"/>
  <c r="AD974" i="2"/>
  <c r="AE974" i="2"/>
  <c r="AF974" i="2"/>
  <c r="AG974" i="2"/>
  <c r="AH974" i="2"/>
  <c r="AI974" i="2"/>
  <c r="AJ974" i="2"/>
  <c r="AK974" i="2"/>
  <c r="AL974" i="2"/>
  <c r="AM974" i="2"/>
  <c r="AN974" i="2"/>
  <c r="AO974" i="2"/>
  <c r="AP974" i="2"/>
  <c r="AQ974" i="2"/>
  <c r="AR974" i="2"/>
  <c r="AS974" i="2"/>
  <c r="AT974" i="2"/>
  <c r="AU974" i="2"/>
  <c r="AV974" i="2"/>
  <c r="AX974" i="2"/>
  <c r="AY974" i="2"/>
  <c r="AZ974" i="2"/>
  <c r="BA974" i="2"/>
  <c r="BB974" i="2"/>
  <c r="BC974" i="2"/>
  <c r="BD974" i="2"/>
  <c r="BE974" i="2"/>
  <c r="BF974" i="2"/>
  <c r="BG974" i="2"/>
  <c r="BH974" i="2"/>
  <c r="BI974" i="2"/>
  <c r="BJ974" i="2"/>
  <c r="BK974" i="2"/>
  <c r="BL974" i="2"/>
  <c r="BM974" i="2"/>
  <c r="BN974" i="2"/>
  <c r="BO974" i="2"/>
  <c r="BP974" i="2"/>
  <c r="BQ974" i="2"/>
  <c r="BR974" i="2"/>
  <c r="BS974" i="2"/>
  <c r="BT974" i="2"/>
  <c r="BU974" i="2"/>
  <c r="BV974" i="2"/>
  <c r="BW974" i="2"/>
  <c r="BX974" i="2"/>
  <c r="BY974" i="2"/>
  <c r="BZ974" i="2"/>
  <c r="CA974" i="2"/>
  <c r="CB974" i="2"/>
  <c r="CC974" i="2"/>
  <c r="CD974" i="2"/>
  <c r="CE974" i="2"/>
  <c r="CF974" i="2"/>
  <c r="CG974" i="2"/>
  <c r="CH974" i="2"/>
  <c r="CI974" i="2"/>
  <c r="CJ974" i="2"/>
  <c r="CK974" i="2"/>
  <c r="CL974" i="2"/>
  <c r="CM974" i="2"/>
  <c r="CN974" i="2"/>
  <c r="CO974" i="2"/>
  <c r="CP974" i="2"/>
  <c r="A975" i="2"/>
  <c r="B975" i="2"/>
  <c r="C975" i="2"/>
  <c r="D975" i="2"/>
  <c r="E975" i="2"/>
  <c r="F975" i="2"/>
  <c r="G975" i="2"/>
  <c r="H975" i="2"/>
  <c r="I975" i="2"/>
  <c r="J975" i="2"/>
  <c r="K975" i="2"/>
  <c r="L975" i="2"/>
  <c r="M975" i="2"/>
  <c r="N975" i="2"/>
  <c r="O975" i="2"/>
  <c r="Q975" i="2"/>
  <c r="R975" i="2"/>
  <c r="S975" i="2"/>
  <c r="T975" i="2"/>
  <c r="U975" i="2"/>
  <c r="W975" i="2"/>
  <c r="X975" i="2"/>
  <c r="Y975" i="2"/>
  <c r="AA975" i="2"/>
  <c r="AB975" i="2"/>
  <c r="AC975" i="2"/>
  <c r="AD975" i="2"/>
  <c r="AE975" i="2"/>
  <c r="AF975" i="2"/>
  <c r="AG975" i="2"/>
  <c r="AH975" i="2"/>
  <c r="AI975" i="2"/>
  <c r="AJ975" i="2"/>
  <c r="AK975" i="2"/>
  <c r="AL975" i="2"/>
  <c r="AM975" i="2"/>
  <c r="AN975" i="2"/>
  <c r="AO975" i="2"/>
  <c r="AP975" i="2"/>
  <c r="AQ975" i="2"/>
  <c r="AR975" i="2"/>
  <c r="AS975" i="2"/>
  <c r="AT975" i="2"/>
  <c r="AU975" i="2"/>
  <c r="AV975" i="2"/>
  <c r="AX975" i="2"/>
  <c r="AY975" i="2"/>
  <c r="AZ975" i="2"/>
  <c r="BA975" i="2"/>
  <c r="BB975" i="2"/>
  <c r="BC975" i="2"/>
  <c r="BD975" i="2"/>
  <c r="BE975" i="2"/>
  <c r="BF975" i="2"/>
  <c r="BG975" i="2"/>
  <c r="BH975" i="2"/>
  <c r="BI975" i="2"/>
  <c r="BJ975" i="2"/>
  <c r="BK975" i="2"/>
  <c r="BL975" i="2"/>
  <c r="BM975" i="2"/>
  <c r="BN975" i="2"/>
  <c r="BO975" i="2"/>
  <c r="BP975" i="2"/>
  <c r="BQ975" i="2"/>
  <c r="BR975" i="2"/>
  <c r="BS975" i="2"/>
  <c r="BT975" i="2"/>
  <c r="BU975" i="2"/>
  <c r="BV975" i="2"/>
  <c r="BW975" i="2"/>
  <c r="BX975" i="2"/>
  <c r="BY975" i="2"/>
  <c r="BZ975" i="2"/>
  <c r="CA975" i="2"/>
  <c r="CB975" i="2"/>
  <c r="CC975" i="2"/>
  <c r="CD975" i="2"/>
  <c r="CE975" i="2"/>
  <c r="CF975" i="2"/>
  <c r="CG975" i="2"/>
  <c r="CH975" i="2"/>
  <c r="CI975" i="2"/>
  <c r="CJ975" i="2"/>
  <c r="CK975" i="2"/>
  <c r="CL975" i="2"/>
  <c r="CM975" i="2"/>
  <c r="CN975" i="2"/>
  <c r="CO975" i="2"/>
  <c r="CP975" i="2"/>
  <c r="A976" i="2"/>
  <c r="B976" i="2"/>
  <c r="C976" i="2"/>
  <c r="D976" i="2"/>
  <c r="E976" i="2"/>
  <c r="F976" i="2"/>
  <c r="G976" i="2"/>
  <c r="H976" i="2"/>
  <c r="I976" i="2"/>
  <c r="J976" i="2"/>
  <c r="K976" i="2"/>
  <c r="L976" i="2"/>
  <c r="M976" i="2"/>
  <c r="N976" i="2"/>
  <c r="O976" i="2"/>
  <c r="Q976" i="2"/>
  <c r="R976" i="2"/>
  <c r="S976" i="2"/>
  <c r="T976" i="2"/>
  <c r="U976" i="2"/>
  <c r="W976" i="2"/>
  <c r="X976" i="2"/>
  <c r="Y976" i="2"/>
  <c r="AA976" i="2"/>
  <c r="AB976" i="2"/>
  <c r="AC976" i="2"/>
  <c r="AD976" i="2"/>
  <c r="AE976" i="2"/>
  <c r="AF976" i="2"/>
  <c r="AG976" i="2"/>
  <c r="AH976" i="2"/>
  <c r="AI976" i="2"/>
  <c r="AJ976" i="2"/>
  <c r="AK976" i="2"/>
  <c r="AL976" i="2"/>
  <c r="AM976" i="2"/>
  <c r="AN976" i="2"/>
  <c r="AO976" i="2"/>
  <c r="AP976" i="2"/>
  <c r="AQ976" i="2"/>
  <c r="AR976" i="2"/>
  <c r="AS976" i="2"/>
  <c r="AT976" i="2"/>
  <c r="AU976" i="2"/>
  <c r="AV976" i="2"/>
  <c r="AX976" i="2"/>
  <c r="AY976" i="2"/>
  <c r="AZ976" i="2"/>
  <c r="BA976" i="2"/>
  <c r="BB976" i="2"/>
  <c r="BC976" i="2"/>
  <c r="BD976" i="2"/>
  <c r="BE976" i="2"/>
  <c r="BF976" i="2"/>
  <c r="BG976" i="2"/>
  <c r="BH976" i="2"/>
  <c r="BI976" i="2"/>
  <c r="BJ976" i="2"/>
  <c r="BK976" i="2"/>
  <c r="BL976" i="2"/>
  <c r="BM976" i="2"/>
  <c r="BN976" i="2"/>
  <c r="BO976" i="2"/>
  <c r="BP976" i="2"/>
  <c r="BQ976" i="2"/>
  <c r="BR976" i="2"/>
  <c r="BS976" i="2"/>
  <c r="BT976" i="2"/>
  <c r="BU976" i="2"/>
  <c r="BV976" i="2"/>
  <c r="BW976" i="2"/>
  <c r="BX976" i="2"/>
  <c r="BY976" i="2"/>
  <c r="BZ976" i="2"/>
  <c r="CA976" i="2"/>
  <c r="CB976" i="2"/>
  <c r="CC976" i="2"/>
  <c r="CD976" i="2"/>
  <c r="CE976" i="2"/>
  <c r="CF976" i="2"/>
  <c r="CG976" i="2"/>
  <c r="CH976" i="2"/>
  <c r="CI976" i="2"/>
  <c r="CJ976" i="2"/>
  <c r="CK976" i="2"/>
  <c r="CL976" i="2"/>
  <c r="CM976" i="2"/>
  <c r="CN976" i="2"/>
  <c r="CO976" i="2"/>
  <c r="CP976" i="2"/>
  <c r="A977" i="2"/>
  <c r="B977" i="2"/>
  <c r="C977" i="2"/>
  <c r="D977" i="2"/>
  <c r="E977" i="2"/>
  <c r="F977" i="2"/>
  <c r="G977" i="2"/>
  <c r="H977" i="2"/>
  <c r="I977" i="2"/>
  <c r="J977" i="2"/>
  <c r="K977" i="2"/>
  <c r="L977" i="2"/>
  <c r="M977" i="2"/>
  <c r="N977" i="2"/>
  <c r="O977" i="2"/>
  <c r="Q977" i="2"/>
  <c r="R977" i="2"/>
  <c r="S977" i="2"/>
  <c r="T977" i="2"/>
  <c r="U977" i="2"/>
  <c r="W977" i="2"/>
  <c r="X977" i="2"/>
  <c r="Y977" i="2"/>
  <c r="AA977" i="2"/>
  <c r="AB977" i="2"/>
  <c r="AC977" i="2"/>
  <c r="AD977" i="2"/>
  <c r="AE977" i="2"/>
  <c r="AF977" i="2"/>
  <c r="AG977" i="2"/>
  <c r="AH977" i="2"/>
  <c r="AI977" i="2"/>
  <c r="AJ977" i="2"/>
  <c r="AK977" i="2"/>
  <c r="AL977" i="2"/>
  <c r="AM977" i="2"/>
  <c r="AN977" i="2"/>
  <c r="AO977" i="2"/>
  <c r="AP977" i="2"/>
  <c r="AQ977" i="2"/>
  <c r="AR977" i="2"/>
  <c r="AS977" i="2"/>
  <c r="AT977" i="2"/>
  <c r="AU977" i="2"/>
  <c r="AV977" i="2"/>
  <c r="AX977" i="2"/>
  <c r="AY977" i="2"/>
  <c r="AZ977" i="2"/>
  <c r="BA977" i="2"/>
  <c r="BB977" i="2"/>
  <c r="BC977" i="2"/>
  <c r="BD977" i="2"/>
  <c r="BE977" i="2"/>
  <c r="BF977" i="2"/>
  <c r="BG977" i="2"/>
  <c r="BH977" i="2"/>
  <c r="BI977" i="2"/>
  <c r="BJ977" i="2"/>
  <c r="BK977" i="2"/>
  <c r="BL977" i="2"/>
  <c r="BM977" i="2"/>
  <c r="BN977" i="2"/>
  <c r="BO977" i="2"/>
  <c r="BP977" i="2"/>
  <c r="BQ977" i="2"/>
  <c r="BR977" i="2"/>
  <c r="BS977" i="2"/>
  <c r="BT977" i="2"/>
  <c r="BU977" i="2"/>
  <c r="BV977" i="2"/>
  <c r="BW977" i="2"/>
  <c r="BX977" i="2"/>
  <c r="BY977" i="2"/>
  <c r="BZ977" i="2"/>
  <c r="CA977" i="2"/>
  <c r="CB977" i="2"/>
  <c r="CC977" i="2"/>
  <c r="CD977" i="2"/>
  <c r="CE977" i="2"/>
  <c r="CF977" i="2"/>
  <c r="CG977" i="2"/>
  <c r="CH977" i="2"/>
  <c r="CI977" i="2"/>
  <c r="CJ977" i="2"/>
  <c r="CK977" i="2"/>
  <c r="CL977" i="2"/>
  <c r="CM977" i="2"/>
  <c r="CN977" i="2"/>
  <c r="CO977" i="2"/>
  <c r="CP977" i="2"/>
  <c r="A978" i="2"/>
  <c r="B978" i="2"/>
  <c r="C978" i="2"/>
  <c r="D978" i="2"/>
  <c r="E978" i="2"/>
  <c r="F978" i="2"/>
  <c r="G978" i="2"/>
  <c r="H978" i="2"/>
  <c r="I978" i="2"/>
  <c r="J978" i="2"/>
  <c r="K978" i="2"/>
  <c r="L978" i="2"/>
  <c r="M978" i="2"/>
  <c r="N978" i="2"/>
  <c r="O978" i="2"/>
  <c r="Q978" i="2"/>
  <c r="R978" i="2"/>
  <c r="S978" i="2"/>
  <c r="T978" i="2"/>
  <c r="U978" i="2"/>
  <c r="W978" i="2"/>
  <c r="X978" i="2"/>
  <c r="Y978" i="2"/>
  <c r="AA978" i="2"/>
  <c r="AB978" i="2"/>
  <c r="AC978" i="2"/>
  <c r="AD978" i="2"/>
  <c r="AE978" i="2"/>
  <c r="AF978" i="2"/>
  <c r="AG978" i="2"/>
  <c r="AH978" i="2"/>
  <c r="AI978" i="2"/>
  <c r="AJ978" i="2"/>
  <c r="AK978" i="2"/>
  <c r="AL978" i="2"/>
  <c r="AM978" i="2"/>
  <c r="AN978" i="2"/>
  <c r="AO978" i="2"/>
  <c r="AP978" i="2"/>
  <c r="AQ978" i="2"/>
  <c r="AR978" i="2"/>
  <c r="AS978" i="2"/>
  <c r="AT978" i="2"/>
  <c r="AU978" i="2"/>
  <c r="AV978" i="2"/>
  <c r="AX978" i="2"/>
  <c r="AY978" i="2"/>
  <c r="AZ978" i="2"/>
  <c r="BA978" i="2"/>
  <c r="BB978" i="2"/>
  <c r="BC978" i="2"/>
  <c r="BD978" i="2"/>
  <c r="BE978" i="2"/>
  <c r="BF978" i="2"/>
  <c r="BG978" i="2"/>
  <c r="BH978" i="2"/>
  <c r="BI978" i="2"/>
  <c r="BJ978" i="2"/>
  <c r="BK978" i="2"/>
  <c r="BL978" i="2"/>
  <c r="BM978" i="2"/>
  <c r="BN978" i="2"/>
  <c r="BO978" i="2"/>
  <c r="BP978" i="2"/>
  <c r="BQ978" i="2"/>
  <c r="BR978" i="2"/>
  <c r="BS978" i="2"/>
  <c r="BT978" i="2"/>
  <c r="BU978" i="2"/>
  <c r="BV978" i="2"/>
  <c r="BW978" i="2"/>
  <c r="BX978" i="2"/>
  <c r="BY978" i="2"/>
  <c r="BZ978" i="2"/>
  <c r="CA978" i="2"/>
  <c r="CB978" i="2"/>
  <c r="CC978" i="2"/>
  <c r="CD978" i="2"/>
  <c r="CE978" i="2"/>
  <c r="CF978" i="2"/>
  <c r="CG978" i="2"/>
  <c r="CH978" i="2"/>
  <c r="CI978" i="2"/>
  <c r="CJ978" i="2"/>
  <c r="CK978" i="2"/>
  <c r="CL978" i="2"/>
  <c r="CM978" i="2"/>
  <c r="CN978" i="2"/>
  <c r="CO978" i="2"/>
  <c r="CP978" i="2"/>
  <c r="A979" i="2"/>
  <c r="B979" i="2"/>
  <c r="C979" i="2"/>
  <c r="D979" i="2"/>
  <c r="E979" i="2"/>
  <c r="F979" i="2"/>
  <c r="G979" i="2"/>
  <c r="H979" i="2"/>
  <c r="I979" i="2"/>
  <c r="J979" i="2"/>
  <c r="K979" i="2"/>
  <c r="L979" i="2"/>
  <c r="M979" i="2"/>
  <c r="N979" i="2"/>
  <c r="O979" i="2"/>
  <c r="Q979" i="2"/>
  <c r="R979" i="2"/>
  <c r="S979" i="2"/>
  <c r="T979" i="2"/>
  <c r="U979" i="2"/>
  <c r="W979" i="2"/>
  <c r="X979" i="2"/>
  <c r="Y979" i="2"/>
  <c r="AA979" i="2"/>
  <c r="AB979" i="2"/>
  <c r="AC979" i="2"/>
  <c r="AD979" i="2"/>
  <c r="AE979" i="2"/>
  <c r="AF979" i="2"/>
  <c r="AG979" i="2"/>
  <c r="AH979" i="2"/>
  <c r="AI979" i="2"/>
  <c r="AJ979" i="2"/>
  <c r="AK979" i="2"/>
  <c r="AL979" i="2"/>
  <c r="AM979" i="2"/>
  <c r="AN979" i="2"/>
  <c r="AO979" i="2"/>
  <c r="AP979" i="2"/>
  <c r="AQ979" i="2"/>
  <c r="AR979" i="2"/>
  <c r="AS979" i="2"/>
  <c r="AT979" i="2"/>
  <c r="AU979" i="2"/>
  <c r="AV979" i="2"/>
  <c r="AX979" i="2"/>
  <c r="AY979" i="2"/>
  <c r="AZ979" i="2"/>
  <c r="BA979" i="2"/>
  <c r="BB979" i="2"/>
  <c r="BC979" i="2"/>
  <c r="BD979" i="2"/>
  <c r="BE979" i="2"/>
  <c r="BF979" i="2"/>
  <c r="BG979" i="2"/>
  <c r="BH979" i="2"/>
  <c r="BI979" i="2"/>
  <c r="BJ979" i="2"/>
  <c r="BK979" i="2"/>
  <c r="BL979" i="2"/>
  <c r="BM979" i="2"/>
  <c r="BN979" i="2"/>
  <c r="BO979" i="2"/>
  <c r="BP979" i="2"/>
  <c r="BQ979" i="2"/>
  <c r="BR979" i="2"/>
  <c r="BS979" i="2"/>
  <c r="BT979" i="2"/>
  <c r="BU979" i="2"/>
  <c r="BV979" i="2"/>
  <c r="BW979" i="2"/>
  <c r="BX979" i="2"/>
  <c r="BY979" i="2"/>
  <c r="BZ979" i="2"/>
  <c r="CA979" i="2"/>
  <c r="CB979" i="2"/>
  <c r="CC979" i="2"/>
  <c r="CD979" i="2"/>
  <c r="CE979" i="2"/>
  <c r="CF979" i="2"/>
  <c r="CG979" i="2"/>
  <c r="CH979" i="2"/>
  <c r="CI979" i="2"/>
  <c r="CJ979" i="2"/>
  <c r="CK979" i="2"/>
  <c r="CL979" i="2"/>
  <c r="CM979" i="2"/>
  <c r="CN979" i="2"/>
  <c r="CO979" i="2"/>
  <c r="CP979" i="2"/>
  <c r="A980" i="2"/>
  <c r="B980" i="2"/>
  <c r="C980" i="2"/>
  <c r="D980" i="2"/>
  <c r="E980" i="2"/>
  <c r="F980" i="2"/>
  <c r="G980" i="2"/>
  <c r="H980" i="2"/>
  <c r="I980" i="2"/>
  <c r="J980" i="2"/>
  <c r="K980" i="2"/>
  <c r="L980" i="2"/>
  <c r="M980" i="2"/>
  <c r="N980" i="2"/>
  <c r="O980" i="2"/>
  <c r="Q980" i="2"/>
  <c r="R980" i="2"/>
  <c r="S980" i="2"/>
  <c r="T980" i="2"/>
  <c r="U980" i="2"/>
  <c r="W980" i="2"/>
  <c r="X980" i="2"/>
  <c r="Y980" i="2"/>
  <c r="AA980" i="2"/>
  <c r="AB980" i="2"/>
  <c r="AC980" i="2"/>
  <c r="AD980" i="2"/>
  <c r="AE980" i="2"/>
  <c r="AF980" i="2"/>
  <c r="AG980" i="2"/>
  <c r="AH980" i="2"/>
  <c r="AI980" i="2"/>
  <c r="AJ980" i="2"/>
  <c r="AK980" i="2"/>
  <c r="AL980" i="2"/>
  <c r="AM980" i="2"/>
  <c r="AN980" i="2"/>
  <c r="AO980" i="2"/>
  <c r="AP980" i="2"/>
  <c r="AQ980" i="2"/>
  <c r="AR980" i="2"/>
  <c r="AS980" i="2"/>
  <c r="AT980" i="2"/>
  <c r="AU980" i="2"/>
  <c r="AV980" i="2"/>
  <c r="AX980" i="2"/>
  <c r="AY980" i="2"/>
  <c r="AZ980" i="2"/>
  <c r="BA980" i="2"/>
  <c r="BB980" i="2"/>
  <c r="BC980" i="2"/>
  <c r="BD980" i="2"/>
  <c r="BE980" i="2"/>
  <c r="BF980" i="2"/>
  <c r="BG980" i="2"/>
  <c r="BH980" i="2"/>
  <c r="BI980" i="2"/>
  <c r="BJ980" i="2"/>
  <c r="BK980" i="2"/>
  <c r="BL980" i="2"/>
  <c r="BM980" i="2"/>
  <c r="BN980" i="2"/>
  <c r="BO980" i="2"/>
  <c r="BP980" i="2"/>
  <c r="BQ980" i="2"/>
  <c r="BR980" i="2"/>
  <c r="BS980" i="2"/>
  <c r="BT980" i="2"/>
  <c r="BU980" i="2"/>
  <c r="BV980" i="2"/>
  <c r="BW980" i="2"/>
  <c r="BX980" i="2"/>
  <c r="BY980" i="2"/>
  <c r="BZ980" i="2"/>
  <c r="CA980" i="2"/>
  <c r="CB980" i="2"/>
  <c r="CC980" i="2"/>
  <c r="CD980" i="2"/>
  <c r="CE980" i="2"/>
  <c r="CF980" i="2"/>
  <c r="CG980" i="2"/>
  <c r="CH980" i="2"/>
  <c r="CI980" i="2"/>
  <c r="CJ980" i="2"/>
  <c r="CK980" i="2"/>
  <c r="CL980" i="2"/>
  <c r="CM980" i="2"/>
  <c r="CN980" i="2"/>
  <c r="CO980" i="2"/>
  <c r="CP980" i="2"/>
  <c r="A981" i="2"/>
  <c r="B981" i="2"/>
  <c r="C981" i="2"/>
  <c r="D981" i="2"/>
  <c r="E981" i="2"/>
  <c r="F981" i="2"/>
  <c r="G981" i="2"/>
  <c r="H981" i="2"/>
  <c r="I981" i="2"/>
  <c r="J981" i="2"/>
  <c r="K981" i="2"/>
  <c r="L981" i="2"/>
  <c r="M981" i="2"/>
  <c r="N981" i="2"/>
  <c r="O981" i="2"/>
  <c r="Q981" i="2"/>
  <c r="R981" i="2"/>
  <c r="S981" i="2"/>
  <c r="T981" i="2"/>
  <c r="U981" i="2"/>
  <c r="W981" i="2"/>
  <c r="X981" i="2"/>
  <c r="Y981" i="2"/>
  <c r="AA981" i="2"/>
  <c r="AB981" i="2"/>
  <c r="AC981" i="2"/>
  <c r="AD981" i="2"/>
  <c r="AE981" i="2"/>
  <c r="AF981" i="2"/>
  <c r="AG981" i="2"/>
  <c r="AH981" i="2"/>
  <c r="AI981" i="2"/>
  <c r="AJ981" i="2"/>
  <c r="AK981" i="2"/>
  <c r="AL981" i="2"/>
  <c r="AM981" i="2"/>
  <c r="AN981" i="2"/>
  <c r="AO981" i="2"/>
  <c r="AP981" i="2"/>
  <c r="AQ981" i="2"/>
  <c r="AR981" i="2"/>
  <c r="AS981" i="2"/>
  <c r="AT981" i="2"/>
  <c r="AU981" i="2"/>
  <c r="AV981" i="2"/>
  <c r="AX981" i="2"/>
  <c r="AY981" i="2"/>
  <c r="AZ981" i="2"/>
  <c r="BA981" i="2"/>
  <c r="BB981" i="2"/>
  <c r="BC981" i="2"/>
  <c r="BD981" i="2"/>
  <c r="BE981" i="2"/>
  <c r="BF981" i="2"/>
  <c r="BG981" i="2"/>
  <c r="BH981" i="2"/>
  <c r="BI981" i="2"/>
  <c r="BJ981" i="2"/>
  <c r="BK981" i="2"/>
  <c r="BL981" i="2"/>
  <c r="BM981" i="2"/>
  <c r="BN981" i="2"/>
  <c r="BO981" i="2"/>
  <c r="BP981" i="2"/>
  <c r="BQ981" i="2"/>
  <c r="BR981" i="2"/>
  <c r="BS981" i="2"/>
  <c r="BT981" i="2"/>
  <c r="BU981" i="2"/>
  <c r="BV981" i="2"/>
  <c r="BW981" i="2"/>
  <c r="BX981" i="2"/>
  <c r="BY981" i="2"/>
  <c r="BZ981" i="2"/>
  <c r="CA981" i="2"/>
  <c r="CB981" i="2"/>
  <c r="CC981" i="2"/>
  <c r="CD981" i="2"/>
  <c r="CE981" i="2"/>
  <c r="CF981" i="2"/>
  <c r="CG981" i="2"/>
  <c r="CH981" i="2"/>
  <c r="CI981" i="2"/>
  <c r="CJ981" i="2"/>
  <c r="CK981" i="2"/>
  <c r="CL981" i="2"/>
  <c r="CM981" i="2"/>
  <c r="CN981" i="2"/>
  <c r="CO981" i="2"/>
  <c r="CP981" i="2"/>
  <c r="A982" i="2"/>
  <c r="B982" i="2"/>
  <c r="C982" i="2"/>
  <c r="D982" i="2"/>
  <c r="E982" i="2"/>
  <c r="F982" i="2"/>
  <c r="G982" i="2"/>
  <c r="H982" i="2"/>
  <c r="I982" i="2"/>
  <c r="J982" i="2"/>
  <c r="K982" i="2"/>
  <c r="L982" i="2"/>
  <c r="M982" i="2"/>
  <c r="N982" i="2"/>
  <c r="O982" i="2"/>
  <c r="Q982" i="2"/>
  <c r="R982" i="2"/>
  <c r="S982" i="2"/>
  <c r="T982" i="2"/>
  <c r="U982" i="2"/>
  <c r="W982" i="2"/>
  <c r="X982" i="2"/>
  <c r="Y982" i="2"/>
  <c r="AA982" i="2"/>
  <c r="AB982" i="2"/>
  <c r="AC982" i="2"/>
  <c r="AD982" i="2"/>
  <c r="AE982" i="2"/>
  <c r="AF982" i="2"/>
  <c r="AG982" i="2"/>
  <c r="AH982" i="2"/>
  <c r="AI982" i="2"/>
  <c r="AJ982" i="2"/>
  <c r="AK982" i="2"/>
  <c r="AL982" i="2"/>
  <c r="AM982" i="2"/>
  <c r="AN982" i="2"/>
  <c r="AO982" i="2"/>
  <c r="AP982" i="2"/>
  <c r="AQ982" i="2"/>
  <c r="AR982" i="2"/>
  <c r="AS982" i="2"/>
  <c r="AT982" i="2"/>
  <c r="AU982" i="2"/>
  <c r="AV982" i="2"/>
  <c r="AX982" i="2"/>
  <c r="AY982" i="2"/>
  <c r="AZ982" i="2"/>
  <c r="BA982" i="2"/>
  <c r="BB982" i="2"/>
  <c r="BC982" i="2"/>
  <c r="BD982" i="2"/>
  <c r="BE982" i="2"/>
  <c r="BF982" i="2"/>
  <c r="BG982" i="2"/>
  <c r="BH982" i="2"/>
  <c r="BI982" i="2"/>
  <c r="BJ982" i="2"/>
  <c r="BK982" i="2"/>
  <c r="BL982" i="2"/>
  <c r="BM982" i="2"/>
  <c r="BN982" i="2"/>
  <c r="BO982" i="2"/>
  <c r="BP982" i="2"/>
  <c r="BQ982" i="2"/>
  <c r="BR982" i="2"/>
  <c r="BS982" i="2"/>
  <c r="BT982" i="2"/>
  <c r="BU982" i="2"/>
  <c r="BV982" i="2"/>
  <c r="BW982" i="2"/>
  <c r="BX982" i="2"/>
  <c r="BY982" i="2"/>
  <c r="BZ982" i="2"/>
  <c r="CA982" i="2"/>
  <c r="CB982" i="2"/>
  <c r="CC982" i="2"/>
  <c r="CD982" i="2"/>
  <c r="CE982" i="2"/>
  <c r="CF982" i="2"/>
  <c r="CG982" i="2"/>
  <c r="CH982" i="2"/>
  <c r="CI982" i="2"/>
  <c r="CJ982" i="2"/>
  <c r="CK982" i="2"/>
  <c r="CL982" i="2"/>
  <c r="CM982" i="2"/>
  <c r="CN982" i="2"/>
  <c r="CO982" i="2"/>
  <c r="CP982" i="2"/>
  <c r="A983" i="2"/>
  <c r="B983" i="2"/>
  <c r="C983" i="2"/>
  <c r="D983" i="2"/>
  <c r="E983" i="2"/>
  <c r="F983" i="2"/>
  <c r="G983" i="2"/>
  <c r="H983" i="2"/>
  <c r="I983" i="2"/>
  <c r="J983" i="2"/>
  <c r="K983" i="2"/>
  <c r="L983" i="2"/>
  <c r="M983" i="2"/>
  <c r="N983" i="2"/>
  <c r="O983" i="2"/>
  <c r="Q983" i="2"/>
  <c r="R983" i="2"/>
  <c r="S983" i="2"/>
  <c r="T983" i="2"/>
  <c r="U983" i="2"/>
  <c r="W983" i="2"/>
  <c r="X983" i="2"/>
  <c r="Y983" i="2"/>
  <c r="AA983" i="2"/>
  <c r="AB983" i="2"/>
  <c r="AC983" i="2"/>
  <c r="AD983" i="2"/>
  <c r="AE983" i="2"/>
  <c r="AF983" i="2"/>
  <c r="AG983" i="2"/>
  <c r="AH983" i="2"/>
  <c r="AI983" i="2"/>
  <c r="AJ983" i="2"/>
  <c r="AK983" i="2"/>
  <c r="AL983" i="2"/>
  <c r="AM983" i="2"/>
  <c r="AN983" i="2"/>
  <c r="AO983" i="2"/>
  <c r="AP983" i="2"/>
  <c r="AQ983" i="2"/>
  <c r="AR983" i="2"/>
  <c r="AS983" i="2"/>
  <c r="AT983" i="2"/>
  <c r="AU983" i="2"/>
  <c r="AV983" i="2"/>
  <c r="AX983" i="2"/>
  <c r="AY983" i="2"/>
  <c r="AZ983" i="2"/>
  <c r="BA983" i="2"/>
  <c r="BB983" i="2"/>
  <c r="BC983" i="2"/>
  <c r="BD983" i="2"/>
  <c r="BE983" i="2"/>
  <c r="BF983" i="2"/>
  <c r="BG983" i="2"/>
  <c r="BH983" i="2"/>
  <c r="BI983" i="2"/>
  <c r="BJ983" i="2"/>
  <c r="BK983" i="2"/>
  <c r="BL983" i="2"/>
  <c r="BM983" i="2"/>
  <c r="BN983" i="2"/>
  <c r="BO983" i="2"/>
  <c r="BP983" i="2"/>
  <c r="BQ983" i="2"/>
  <c r="BR983" i="2"/>
  <c r="BS983" i="2"/>
  <c r="BT983" i="2"/>
  <c r="BU983" i="2"/>
  <c r="BV983" i="2"/>
  <c r="BW983" i="2"/>
  <c r="BX983" i="2"/>
  <c r="BY983" i="2"/>
  <c r="BZ983" i="2"/>
  <c r="CA983" i="2"/>
  <c r="CB983" i="2"/>
  <c r="CC983" i="2"/>
  <c r="CD983" i="2"/>
  <c r="CE983" i="2"/>
  <c r="CF983" i="2"/>
  <c r="CG983" i="2"/>
  <c r="CH983" i="2"/>
  <c r="CI983" i="2"/>
  <c r="CJ983" i="2"/>
  <c r="CK983" i="2"/>
  <c r="CL983" i="2"/>
  <c r="CM983" i="2"/>
  <c r="CN983" i="2"/>
  <c r="CO983" i="2"/>
  <c r="CP983" i="2"/>
  <c r="A984" i="2"/>
  <c r="B984" i="2"/>
  <c r="C984" i="2"/>
  <c r="D984" i="2"/>
  <c r="E984" i="2"/>
  <c r="F984" i="2"/>
  <c r="G984" i="2"/>
  <c r="H984" i="2"/>
  <c r="I984" i="2"/>
  <c r="J984" i="2"/>
  <c r="K984" i="2"/>
  <c r="L984" i="2"/>
  <c r="M984" i="2"/>
  <c r="N984" i="2"/>
  <c r="O984" i="2"/>
  <c r="Q984" i="2"/>
  <c r="R984" i="2"/>
  <c r="S984" i="2"/>
  <c r="T984" i="2"/>
  <c r="U984" i="2"/>
  <c r="W984" i="2"/>
  <c r="X984" i="2"/>
  <c r="Y984" i="2"/>
  <c r="AA984" i="2"/>
  <c r="AB984" i="2"/>
  <c r="AC984" i="2"/>
  <c r="AD984" i="2"/>
  <c r="AE984" i="2"/>
  <c r="AF984" i="2"/>
  <c r="AG984" i="2"/>
  <c r="AH984" i="2"/>
  <c r="AI984" i="2"/>
  <c r="AJ984" i="2"/>
  <c r="AK984" i="2"/>
  <c r="AL984" i="2"/>
  <c r="AM984" i="2"/>
  <c r="AN984" i="2"/>
  <c r="AO984" i="2"/>
  <c r="AP984" i="2"/>
  <c r="AQ984" i="2"/>
  <c r="AR984" i="2"/>
  <c r="AS984" i="2"/>
  <c r="AT984" i="2"/>
  <c r="AU984" i="2"/>
  <c r="AV984" i="2"/>
  <c r="AX984" i="2"/>
  <c r="AY984" i="2"/>
  <c r="AZ984" i="2"/>
  <c r="BA984" i="2"/>
  <c r="BB984" i="2"/>
  <c r="BC984" i="2"/>
  <c r="BD984" i="2"/>
  <c r="BE984" i="2"/>
  <c r="BF984" i="2"/>
  <c r="BG984" i="2"/>
  <c r="BH984" i="2"/>
  <c r="BI984" i="2"/>
  <c r="BJ984" i="2"/>
  <c r="BK984" i="2"/>
  <c r="BL984" i="2"/>
  <c r="BM984" i="2"/>
  <c r="BN984" i="2"/>
  <c r="BO984" i="2"/>
  <c r="BP984" i="2"/>
  <c r="BQ984" i="2"/>
  <c r="BR984" i="2"/>
  <c r="BS984" i="2"/>
  <c r="BT984" i="2"/>
  <c r="BU984" i="2"/>
  <c r="BV984" i="2"/>
  <c r="BW984" i="2"/>
  <c r="BX984" i="2"/>
  <c r="BY984" i="2"/>
  <c r="BZ984" i="2"/>
  <c r="CA984" i="2"/>
  <c r="CB984" i="2"/>
  <c r="CC984" i="2"/>
  <c r="CD984" i="2"/>
  <c r="CE984" i="2"/>
  <c r="CF984" i="2"/>
  <c r="CG984" i="2"/>
  <c r="CH984" i="2"/>
  <c r="CI984" i="2"/>
  <c r="CJ984" i="2"/>
  <c r="CK984" i="2"/>
  <c r="CL984" i="2"/>
  <c r="CM984" i="2"/>
  <c r="CN984" i="2"/>
  <c r="CO984" i="2"/>
  <c r="CP984" i="2"/>
  <c r="A985" i="2"/>
  <c r="B985" i="2"/>
  <c r="C985" i="2"/>
  <c r="D985" i="2"/>
  <c r="E985" i="2"/>
  <c r="F985" i="2"/>
  <c r="G985" i="2"/>
  <c r="H985" i="2"/>
  <c r="I985" i="2"/>
  <c r="J985" i="2"/>
  <c r="K985" i="2"/>
  <c r="L985" i="2"/>
  <c r="M985" i="2"/>
  <c r="N985" i="2"/>
  <c r="O985" i="2"/>
  <c r="Q985" i="2"/>
  <c r="R985" i="2"/>
  <c r="S985" i="2"/>
  <c r="T985" i="2"/>
  <c r="U985" i="2"/>
  <c r="W985" i="2"/>
  <c r="X985" i="2"/>
  <c r="Y985" i="2"/>
  <c r="AA985" i="2"/>
  <c r="AB985" i="2"/>
  <c r="AC985" i="2"/>
  <c r="AD985" i="2"/>
  <c r="AE985" i="2"/>
  <c r="AF985" i="2"/>
  <c r="AG985" i="2"/>
  <c r="AH985" i="2"/>
  <c r="AI985" i="2"/>
  <c r="AJ985" i="2"/>
  <c r="AK985" i="2"/>
  <c r="AL985" i="2"/>
  <c r="AM985" i="2"/>
  <c r="AN985" i="2"/>
  <c r="AO985" i="2"/>
  <c r="AP985" i="2"/>
  <c r="AQ985" i="2"/>
  <c r="AR985" i="2"/>
  <c r="AS985" i="2"/>
  <c r="AT985" i="2"/>
  <c r="AU985" i="2"/>
  <c r="AV985" i="2"/>
  <c r="AX985" i="2"/>
  <c r="AY985" i="2"/>
  <c r="AZ985" i="2"/>
  <c r="BA985" i="2"/>
  <c r="BB985" i="2"/>
  <c r="BC985" i="2"/>
  <c r="BD985" i="2"/>
  <c r="BE985" i="2"/>
  <c r="BF985" i="2"/>
  <c r="BG985" i="2"/>
  <c r="BH985" i="2"/>
  <c r="BI985" i="2"/>
  <c r="BJ985" i="2"/>
  <c r="BK985" i="2"/>
  <c r="BL985" i="2"/>
  <c r="BM985" i="2"/>
  <c r="BN985" i="2"/>
  <c r="BO985" i="2"/>
  <c r="BP985" i="2"/>
  <c r="BQ985" i="2"/>
  <c r="BR985" i="2"/>
  <c r="BS985" i="2"/>
  <c r="BT985" i="2"/>
  <c r="BU985" i="2"/>
  <c r="BV985" i="2"/>
  <c r="BW985" i="2"/>
  <c r="BX985" i="2"/>
  <c r="BY985" i="2"/>
  <c r="BZ985" i="2"/>
  <c r="CA985" i="2"/>
  <c r="CB985" i="2"/>
  <c r="CC985" i="2"/>
  <c r="CD985" i="2"/>
  <c r="CE985" i="2"/>
  <c r="CF985" i="2"/>
  <c r="CG985" i="2"/>
  <c r="CH985" i="2"/>
  <c r="CI985" i="2"/>
  <c r="CJ985" i="2"/>
  <c r="CK985" i="2"/>
  <c r="CL985" i="2"/>
  <c r="CM985" i="2"/>
  <c r="CN985" i="2"/>
  <c r="CO985" i="2"/>
  <c r="CP985" i="2"/>
  <c r="A986" i="2"/>
  <c r="B986" i="2"/>
  <c r="C986" i="2"/>
  <c r="D986" i="2"/>
  <c r="E986" i="2"/>
  <c r="F986" i="2"/>
  <c r="G986" i="2"/>
  <c r="H986" i="2"/>
  <c r="I986" i="2"/>
  <c r="J986" i="2"/>
  <c r="K986" i="2"/>
  <c r="L986" i="2"/>
  <c r="M986" i="2"/>
  <c r="N986" i="2"/>
  <c r="O986" i="2"/>
  <c r="Q986" i="2"/>
  <c r="R986" i="2"/>
  <c r="S986" i="2"/>
  <c r="T986" i="2"/>
  <c r="U986" i="2"/>
  <c r="W986" i="2"/>
  <c r="X986" i="2"/>
  <c r="Y986" i="2"/>
  <c r="AA986" i="2"/>
  <c r="AB986" i="2"/>
  <c r="AC986" i="2"/>
  <c r="AD986" i="2"/>
  <c r="AE986" i="2"/>
  <c r="AF986" i="2"/>
  <c r="AG986" i="2"/>
  <c r="AH986" i="2"/>
  <c r="AI986" i="2"/>
  <c r="AJ986" i="2"/>
  <c r="AK986" i="2"/>
  <c r="AL986" i="2"/>
  <c r="AM986" i="2"/>
  <c r="AN986" i="2"/>
  <c r="AO986" i="2"/>
  <c r="AP986" i="2"/>
  <c r="AQ986" i="2"/>
  <c r="AR986" i="2"/>
  <c r="AS986" i="2"/>
  <c r="AT986" i="2"/>
  <c r="AU986" i="2"/>
  <c r="AV986" i="2"/>
  <c r="AX986" i="2"/>
  <c r="AY986" i="2"/>
  <c r="AZ986" i="2"/>
  <c r="BA986" i="2"/>
  <c r="BB986" i="2"/>
  <c r="BC986" i="2"/>
  <c r="BD986" i="2"/>
  <c r="BE986" i="2"/>
  <c r="BF986" i="2"/>
  <c r="BG986" i="2"/>
  <c r="BH986" i="2"/>
  <c r="BI986" i="2"/>
  <c r="BJ986" i="2"/>
  <c r="BK986" i="2"/>
  <c r="BL986" i="2"/>
  <c r="BM986" i="2"/>
  <c r="BN986" i="2"/>
  <c r="BO986" i="2"/>
  <c r="BP986" i="2"/>
  <c r="BQ986" i="2"/>
  <c r="BR986" i="2"/>
  <c r="BS986" i="2"/>
  <c r="BT986" i="2"/>
  <c r="BU986" i="2"/>
  <c r="BV986" i="2"/>
  <c r="BW986" i="2"/>
  <c r="BX986" i="2"/>
  <c r="BY986" i="2"/>
  <c r="BZ986" i="2"/>
  <c r="CA986" i="2"/>
  <c r="CB986" i="2"/>
  <c r="CC986" i="2"/>
  <c r="CD986" i="2"/>
  <c r="CE986" i="2"/>
  <c r="CF986" i="2"/>
  <c r="CG986" i="2"/>
  <c r="CH986" i="2"/>
  <c r="CI986" i="2"/>
  <c r="CJ986" i="2"/>
  <c r="CK986" i="2"/>
  <c r="CL986" i="2"/>
  <c r="CM986" i="2"/>
  <c r="CN986" i="2"/>
  <c r="CO986" i="2"/>
  <c r="CP986" i="2"/>
  <c r="A987" i="2"/>
  <c r="B987" i="2"/>
  <c r="C987" i="2"/>
  <c r="D987" i="2"/>
  <c r="E987" i="2"/>
  <c r="F987" i="2"/>
  <c r="G987" i="2"/>
  <c r="H987" i="2"/>
  <c r="I987" i="2"/>
  <c r="J987" i="2"/>
  <c r="K987" i="2"/>
  <c r="L987" i="2"/>
  <c r="M987" i="2"/>
  <c r="N987" i="2"/>
  <c r="O987" i="2"/>
  <c r="Q987" i="2"/>
  <c r="R987" i="2"/>
  <c r="S987" i="2"/>
  <c r="T987" i="2"/>
  <c r="U987" i="2"/>
  <c r="W987" i="2"/>
  <c r="X987" i="2"/>
  <c r="Y987" i="2"/>
  <c r="AA987" i="2"/>
  <c r="AB987" i="2"/>
  <c r="AC987" i="2"/>
  <c r="AD987" i="2"/>
  <c r="AE987" i="2"/>
  <c r="AF987" i="2"/>
  <c r="AG987" i="2"/>
  <c r="AH987" i="2"/>
  <c r="AI987" i="2"/>
  <c r="AJ987" i="2"/>
  <c r="AK987" i="2"/>
  <c r="AL987" i="2"/>
  <c r="AM987" i="2"/>
  <c r="AN987" i="2"/>
  <c r="AO987" i="2"/>
  <c r="AP987" i="2"/>
  <c r="AQ987" i="2"/>
  <c r="AR987" i="2"/>
  <c r="AS987" i="2"/>
  <c r="AT987" i="2"/>
  <c r="AU987" i="2"/>
  <c r="AV987" i="2"/>
  <c r="AX987" i="2"/>
  <c r="AY987" i="2"/>
  <c r="AZ987" i="2"/>
  <c r="BA987" i="2"/>
  <c r="BB987" i="2"/>
  <c r="BC987" i="2"/>
  <c r="BD987" i="2"/>
  <c r="BE987" i="2"/>
  <c r="BF987" i="2"/>
  <c r="BG987" i="2"/>
  <c r="BH987" i="2"/>
  <c r="BI987" i="2"/>
  <c r="BJ987" i="2"/>
  <c r="BK987" i="2"/>
  <c r="BL987" i="2"/>
  <c r="BM987" i="2"/>
  <c r="BN987" i="2"/>
  <c r="BO987" i="2"/>
  <c r="BP987" i="2"/>
  <c r="BQ987" i="2"/>
  <c r="BR987" i="2"/>
  <c r="BS987" i="2"/>
  <c r="BT987" i="2"/>
  <c r="BU987" i="2"/>
  <c r="BV987" i="2"/>
  <c r="BW987" i="2"/>
  <c r="BX987" i="2"/>
  <c r="BY987" i="2"/>
  <c r="BZ987" i="2"/>
  <c r="CA987" i="2"/>
  <c r="CB987" i="2"/>
  <c r="CC987" i="2"/>
  <c r="CD987" i="2"/>
  <c r="CE987" i="2"/>
  <c r="CF987" i="2"/>
  <c r="CG987" i="2"/>
  <c r="CH987" i="2"/>
  <c r="CI987" i="2"/>
  <c r="CJ987" i="2"/>
  <c r="CK987" i="2"/>
  <c r="CL987" i="2"/>
  <c r="CM987" i="2"/>
  <c r="CN987" i="2"/>
  <c r="CO987" i="2"/>
  <c r="CP987" i="2"/>
  <c r="A988" i="2"/>
  <c r="B988" i="2"/>
  <c r="C988" i="2"/>
  <c r="D988" i="2"/>
  <c r="E988" i="2"/>
  <c r="F988" i="2"/>
  <c r="G988" i="2"/>
  <c r="H988" i="2"/>
  <c r="I988" i="2"/>
  <c r="J988" i="2"/>
  <c r="K988" i="2"/>
  <c r="L988" i="2"/>
  <c r="M988" i="2"/>
  <c r="N988" i="2"/>
  <c r="O988" i="2"/>
  <c r="Q988" i="2"/>
  <c r="R988" i="2"/>
  <c r="S988" i="2"/>
  <c r="T988" i="2"/>
  <c r="U988" i="2"/>
  <c r="W988" i="2"/>
  <c r="X988" i="2"/>
  <c r="Y988" i="2"/>
  <c r="AA988" i="2"/>
  <c r="AB988" i="2"/>
  <c r="AC988" i="2"/>
  <c r="AD988" i="2"/>
  <c r="AE988" i="2"/>
  <c r="AF988" i="2"/>
  <c r="AG988" i="2"/>
  <c r="AH988" i="2"/>
  <c r="AI988" i="2"/>
  <c r="AJ988" i="2"/>
  <c r="AK988" i="2"/>
  <c r="AL988" i="2"/>
  <c r="AM988" i="2"/>
  <c r="AN988" i="2"/>
  <c r="AO988" i="2"/>
  <c r="AP988" i="2"/>
  <c r="AQ988" i="2"/>
  <c r="AR988" i="2"/>
  <c r="AS988" i="2"/>
  <c r="AT988" i="2"/>
  <c r="AU988" i="2"/>
  <c r="AV988" i="2"/>
  <c r="AX988" i="2"/>
  <c r="AY988" i="2"/>
  <c r="AZ988" i="2"/>
  <c r="BA988" i="2"/>
  <c r="BB988" i="2"/>
  <c r="BC988" i="2"/>
  <c r="BD988" i="2"/>
  <c r="BE988" i="2"/>
  <c r="BF988" i="2"/>
  <c r="BG988" i="2"/>
  <c r="BH988" i="2"/>
  <c r="BI988" i="2"/>
  <c r="BJ988" i="2"/>
  <c r="BK988" i="2"/>
  <c r="BL988" i="2"/>
  <c r="BM988" i="2"/>
  <c r="BN988" i="2"/>
  <c r="BO988" i="2"/>
  <c r="BP988" i="2"/>
  <c r="BQ988" i="2"/>
  <c r="BR988" i="2"/>
  <c r="BS988" i="2"/>
  <c r="BT988" i="2"/>
  <c r="BU988" i="2"/>
  <c r="BV988" i="2"/>
  <c r="BW988" i="2"/>
  <c r="BX988" i="2"/>
  <c r="BY988" i="2"/>
  <c r="BZ988" i="2"/>
  <c r="CA988" i="2"/>
  <c r="CB988" i="2"/>
  <c r="CC988" i="2"/>
  <c r="CD988" i="2"/>
  <c r="CE988" i="2"/>
  <c r="CF988" i="2"/>
  <c r="CG988" i="2"/>
  <c r="CH988" i="2"/>
  <c r="CI988" i="2"/>
  <c r="CJ988" i="2"/>
  <c r="CK988" i="2"/>
  <c r="CL988" i="2"/>
  <c r="CM988" i="2"/>
  <c r="CN988" i="2"/>
  <c r="CO988" i="2"/>
  <c r="CP988" i="2"/>
  <c r="A989" i="2"/>
  <c r="B989" i="2"/>
  <c r="C989" i="2"/>
  <c r="D989" i="2"/>
  <c r="E989" i="2"/>
  <c r="F989" i="2"/>
  <c r="G989" i="2"/>
  <c r="H989" i="2"/>
  <c r="I989" i="2"/>
  <c r="J989" i="2"/>
  <c r="K989" i="2"/>
  <c r="L989" i="2"/>
  <c r="M989" i="2"/>
  <c r="N989" i="2"/>
  <c r="O989" i="2"/>
  <c r="Q989" i="2"/>
  <c r="R989" i="2"/>
  <c r="S989" i="2"/>
  <c r="T989" i="2"/>
  <c r="U989" i="2"/>
  <c r="W989" i="2"/>
  <c r="X989" i="2"/>
  <c r="Y989" i="2"/>
  <c r="AA989" i="2"/>
  <c r="AB989" i="2"/>
  <c r="AC989" i="2"/>
  <c r="AD989" i="2"/>
  <c r="AE989" i="2"/>
  <c r="AF989" i="2"/>
  <c r="AG989" i="2"/>
  <c r="AH989" i="2"/>
  <c r="AI989" i="2"/>
  <c r="AJ989" i="2"/>
  <c r="AK989" i="2"/>
  <c r="AL989" i="2"/>
  <c r="AM989" i="2"/>
  <c r="AN989" i="2"/>
  <c r="AO989" i="2"/>
  <c r="AP989" i="2"/>
  <c r="AQ989" i="2"/>
  <c r="AR989" i="2"/>
  <c r="AS989" i="2"/>
  <c r="AT989" i="2"/>
  <c r="AU989" i="2"/>
  <c r="AV989" i="2"/>
  <c r="AX989" i="2"/>
  <c r="AY989" i="2"/>
  <c r="AZ989" i="2"/>
  <c r="BA989" i="2"/>
  <c r="BB989" i="2"/>
  <c r="BC989" i="2"/>
  <c r="BD989" i="2"/>
  <c r="BE989" i="2"/>
  <c r="BF989" i="2"/>
  <c r="BG989" i="2"/>
  <c r="BH989" i="2"/>
  <c r="BI989" i="2"/>
  <c r="BJ989" i="2"/>
  <c r="BK989" i="2"/>
  <c r="BL989" i="2"/>
  <c r="BM989" i="2"/>
  <c r="BN989" i="2"/>
  <c r="BO989" i="2"/>
  <c r="BP989" i="2"/>
  <c r="BQ989" i="2"/>
  <c r="BR989" i="2"/>
  <c r="BS989" i="2"/>
  <c r="BT989" i="2"/>
  <c r="BU989" i="2"/>
  <c r="BV989" i="2"/>
  <c r="BW989" i="2"/>
  <c r="BX989" i="2"/>
  <c r="BY989" i="2"/>
  <c r="BZ989" i="2"/>
  <c r="CA989" i="2"/>
  <c r="CB989" i="2"/>
  <c r="CC989" i="2"/>
  <c r="CD989" i="2"/>
  <c r="CE989" i="2"/>
  <c r="CF989" i="2"/>
  <c r="CG989" i="2"/>
  <c r="CH989" i="2"/>
  <c r="CI989" i="2"/>
  <c r="CJ989" i="2"/>
  <c r="CK989" i="2"/>
  <c r="CL989" i="2"/>
  <c r="CM989" i="2"/>
  <c r="CN989" i="2"/>
  <c r="CO989" i="2"/>
  <c r="CP989" i="2"/>
  <c r="A990" i="2"/>
  <c r="B990" i="2"/>
  <c r="C990" i="2"/>
  <c r="D990" i="2"/>
  <c r="E990" i="2"/>
  <c r="F990" i="2"/>
  <c r="G990" i="2"/>
  <c r="H990" i="2"/>
  <c r="I990" i="2"/>
  <c r="J990" i="2"/>
  <c r="K990" i="2"/>
  <c r="L990" i="2"/>
  <c r="M990" i="2"/>
  <c r="N990" i="2"/>
  <c r="O990" i="2"/>
  <c r="Q990" i="2"/>
  <c r="R990" i="2"/>
  <c r="S990" i="2"/>
  <c r="T990" i="2"/>
  <c r="U990" i="2"/>
  <c r="W990" i="2"/>
  <c r="X990" i="2"/>
  <c r="Y990" i="2"/>
  <c r="AA990" i="2"/>
  <c r="AB990" i="2"/>
  <c r="AC990" i="2"/>
  <c r="AD990" i="2"/>
  <c r="AE990" i="2"/>
  <c r="AF990" i="2"/>
  <c r="AG990" i="2"/>
  <c r="AH990" i="2"/>
  <c r="AI990" i="2"/>
  <c r="AJ990" i="2"/>
  <c r="AK990" i="2"/>
  <c r="AL990" i="2"/>
  <c r="AM990" i="2"/>
  <c r="AN990" i="2"/>
  <c r="AO990" i="2"/>
  <c r="AP990" i="2"/>
  <c r="AQ990" i="2"/>
  <c r="AR990" i="2"/>
  <c r="AS990" i="2"/>
  <c r="AT990" i="2"/>
  <c r="AU990" i="2"/>
  <c r="AV990" i="2"/>
  <c r="AX990" i="2"/>
  <c r="AY990" i="2"/>
  <c r="AZ990" i="2"/>
  <c r="BA990" i="2"/>
  <c r="BB990" i="2"/>
  <c r="BC990" i="2"/>
  <c r="BD990" i="2"/>
  <c r="BE990" i="2"/>
  <c r="BF990" i="2"/>
  <c r="BG990" i="2"/>
  <c r="BH990" i="2"/>
  <c r="BI990" i="2"/>
  <c r="BJ990" i="2"/>
  <c r="BK990" i="2"/>
  <c r="BL990" i="2"/>
  <c r="BM990" i="2"/>
  <c r="BN990" i="2"/>
  <c r="BO990" i="2"/>
  <c r="BP990" i="2"/>
  <c r="BQ990" i="2"/>
  <c r="BR990" i="2"/>
  <c r="BS990" i="2"/>
  <c r="BT990" i="2"/>
  <c r="BU990" i="2"/>
  <c r="BV990" i="2"/>
  <c r="BW990" i="2"/>
  <c r="BX990" i="2"/>
  <c r="BY990" i="2"/>
  <c r="BZ990" i="2"/>
  <c r="CA990" i="2"/>
  <c r="CB990" i="2"/>
  <c r="CC990" i="2"/>
  <c r="CD990" i="2"/>
  <c r="CE990" i="2"/>
  <c r="CF990" i="2"/>
  <c r="CG990" i="2"/>
  <c r="CH990" i="2"/>
  <c r="CI990" i="2"/>
  <c r="CJ990" i="2"/>
  <c r="CK990" i="2"/>
  <c r="CL990" i="2"/>
  <c r="CM990" i="2"/>
  <c r="CN990" i="2"/>
  <c r="CO990" i="2"/>
  <c r="CP990" i="2"/>
  <c r="A991" i="2"/>
  <c r="B991" i="2"/>
  <c r="C991" i="2"/>
  <c r="D991" i="2"/>
  <c r="E991" i="2"/>
  <c r="F991" i="2"/>
  <c r="G991" i="2"/>
  <c r="H991" i="2"/>
  <c r="I991" i="2"/>
  <c r="J991" i="2"/>
  <c r="K991" i="2"/>
  <c r="L991" i="2"/>
  <c r="M991" i="2"/>
  <c r="N991" i="2"/>
  <c r="O991" i="2"/>
  <c r="Q991" i="2"/>
  <c r="R991" i="2"/>
  <c r="S991" i="2"/>
  <c r="T991" i="2"/>
  <c r="U991" i="2"/>
  <c r="W991" i="2"/>
  <c r="X991" i="2"/>
  <c r="Y991" i="2"/>
  <c r="AA991" i="2"/>
  <c r="AB991" i="2"/>
  <c r="AC991" i="2"/>
  <c r="AD991" i="2"/>
  <c r="AE991" i="2"/>
  <c r="AF991" i="2"/>
  <c r="AG991" i="2"/>
  <c r="AH991" i="2"/>
  <c r="AI991" i="2"/>
  <c r="AJ991" i="2"/>
  <c r="AK991" i="2"/>
  <c r="AL991" i="2"/>
  <c r="AM991" i="2"/>
  <c r="AN991" i="2"/>
  <c r="AO991" i="2"/>
  <c r="AP991" i="2"/>
  <c r="AQ991" i="2"/>
  <c r="AR991" i="2"/>
  <c r="AS991" i="2"/>
  <c r="AT991" i="2"/>
  <c r="AU991" i="2"/>
  <c r="AV991" i="2"/>
  <c r="AX991" i="2"/>
  <c r="AY991" i="2"/>
  <c r="AZ991" i="2"/>
  <c r="BA991" i="2"/>
  <c r="BB991" i="2"/>
  <c r="BC991" i="2"/>
  <c r="BD991" i="2"/>
  <c r="BE991" i="2"/>
  <c r="BF991" i="2"/>
  <c r="BG991" i="2"/>
  <c r="BH991" i="2"/>
  <c r="BI991" i="2"/>
  <c r="BJ991" i="2"/>
  <c r="BK991" i="2"/>
  <c r="BL991" i="2"/>
  <c r="BM991" i="2"/>
  <c r="BN991" i="2"/>
  <c r="BO991" i="2"/>
  <c r="BP991" i="2"/>
  <c r="BQ991" i="2"/>
  <c r="BR991" i="2"/>
  <c r="BS991" i="2"/>
  <c r="BT991" i="2"/>
  <c r="BU991" i="2"/>
  <c r="BV991" i="2"/>
  <c r="BW991" i="2"/>
  <c r="BX991" i="2"/>
  <c r="BY991" i="2"/>
  <c r="BZ991" i="2"/>
  <c r="CA991" i="2"/>
  <c r="CB991" i="2"/>
  <c r="CC991" i="2"/>
  <c r="CD991" i="2"/>
  <c r="CE991" i="2"/>
  <c r="CF991" i="2"/>
  <c r="CG991" i="2"/>
  <c r="CH991" i="2"/>
  <c r="CI991" i="2"/>
  <c r="CJ991" i="2"/>
  <c r="CK991" i="2"/>
  <c r="CL991" i="2"/>
  <c r="CM991" i="2"/>
  <c r="CN991" i="2"/>
  <c r="CO991" i="2"/>
  <c r="CP991" i="2"/>
  <c r="A992" i="2"/>
  <c r="B992" i="2"/>
  <c r="C992" i="2"/>
  <c r="D992" i="2"/>
  <c r="E992" i="2"/>
  <c r="F992" i="2"/>
  <c r="G992" i="2"/>
  <c r="H992" i="2"/>
  <c r="I992" i="2"/>
  <c r="J992" i="2"/>
  <c r="K992" i="2"/>
  <c r="L992" i="2"/>
  <c r="M992" i="2"/>
  <c r="N992" i="2"/>
  <c r="O992" i="2"/>
  <c r="Q992" i="2"/>
  <c r="R992" i="2"/>
  <c r="S992" i="2"/>
  <c r="T992" i="2"/>
  <c r="U992" i="2"/>
  <c r="W992" i="2"/>
  <c r="X992" i="2"/>
  <c r="Y992" i="2"/>
  <c r="AA992" i="2"/>
  <c r="AB992" i="2"/>
  <c r="AC992" i="2"/>
  <c r="AD992" i="2"/>
  <c r="AE992" i="2"/>
  <c r="AF992" i="2"/>
  <c r="AG992" i="2"/>
  <c r="AH992" i="2"/>
  <c r="AI992" i="2"/>
  <c r="AJ992" i="2"/>
  <c r="AK992" i="2"/>
  <c r="AL992" i="2"/>
  <c r="AM992" i="2"/>
  <c r="AN992" i="2"/>
  <c r="AO992" i="2"/>
  <c r="AP992" i="2"/>
  <c r="AQ992" i="2"/>
  <c r="AR992" i="2"/>
  <c r="AS992" i="2"/>
  <c r="AT992" i="2"/>
  <c r="AU992" i="2"/>
  <c r="AV992" i="2"/>
  <c r="AX992" i="2"/>
  <c r="AY992" i="2"/>
  <c r="AZ992" i="2"/>
  <c r="BA992" i="2"/>
  <c r="BB992" i="2"/>
  <c r="BC992" i="2"/>
  <c r="BD992" i="2"/>
  <c r="BE992" i="2"/>
  <c r="BF992" i="2"/>
  <c r="BG992" i="2"/>
  <c r="BH992" i="2"/>
  <c r="BI992" i="2"/>
  <c r="BJ992" i="2"/>
  <c r="BK992" i="2"/>
  <c r="BL992" i="2"/>
  <c r="BM992" i="2"/>
  <c r="BN992" i="2"/>
  <c r="BO992" i="2"/>
  <c r="BP992" i="2"/>
  <c r="BQ992" i="2"/>
  <c r="BR992" i="2"/>
  <c r="BS992" i="2"/>
  <c r="BT992" i="2"/>
  <c r="BU992" i="2"/>
  <c r="BV992" i="2"/>
  <c r="BW992" i="2"/>
  <c r="BX992" i="2"/>
  <c r="BY992" i="2"/>
  <c r="BZ992" i="2"/>
  <c r="CA992" i="2"/>
  <c r="CB992" i="2"/>
  <c r="CC992" i="2"/>
  <c r="CD992" i="2"/>
  <c r="CE992" i="2"/>
  <c r="CF992" i="2"/>
  <c r="CG992" i="2"/>
  <c r="CH992" i="2"/>
  <c r="CI992" i="2"/>
  <c r="CJ992" i="2"/>
  <c r="CK992" i="2"/>
  <c r="CL992" i="2"/>
  <c r="CM992" i="2"/>
  <c r="CN992" i="2"/>
  <c r="CO992" i="2"/>
  <c r="CP992" i="2"/>
  <c r="A993" i="2"/>
  <c r="B993" i="2"/>
  <c r="C993" i="2"/>
  <c r="D993" i="2"/>
  <c r="E993" i="2"/>
  <c r="F993" i="2"/>
  <c r="G993" i="2"/>
  <c r="H993" i="2"/>
  <c r="I993" i="2"/>
  <c r="J993" i="2"/>
  <c r="K993" i="2"/>
  <c r="L993" i="2"/>
  <c r="M993" i="2"/>
  <c r="N993" i="2"/>
  <c r="O993" i="2"/>
  <c r="Q993" i="2"/>
  <c r="R993" i="2"/>
  <c r="S993" i="2"/>
  <c r="T993" i="2"/>
  <c r="U993" i="2"/>
  <c r="W993" i="2"/>
  <c r="X993" i="2"/>
  <c r="Y993" i="2"/>
  <c r="AA993" i="2"/>
  <c r="AB993" i="2"/>
  <c r="AC993" i="2"/>
  <c r="AD993" i="2"/>
  <c r="AE993" i="2"/>
  <c r="AF993" i="2"/>
  <c r="AG993" i="2"/>
  <c r="AH993" i="2"/>
  <c r="AI993" i="2"/>
  <c r="AJ993" i="2"/>
  <c r="AK993" i="2"/>
  <c r="AL993" i="2"/>
  <c r="AM993" i="2"/>
  <c r="AN993" i="2"/>
  <c r="AO993" i="2"/>
  <c r="AP993" i="2"/>
  <c r="AQ993" i="2"/>
  <c r="AR993" i="2"/>
  <c r="AS993" i="2"/>
  <c r="AT993" i="2"/>
  <c r="AU993" i="2"/>
  <c r="AV993" i="2"/>
  <c r="AX993" i="2"/>
  <c r="AY993" i="2"/>
  <c r="AZ993" i="2"/>
  <c r="BA993" i="2"/>
  <c r="BB993" i="2"/>
  <c r="BC993" i="2"/>
  <c r="BD993" i="2"/>
  <c r="BE993" i="2"/>
  <c r="BF993" i="2"/>
  <c r="BG993" i="2"/>
  <c r="BH993" i="2"/>
  <c r="BI993" i="2"/>
  <c r="BJ993" i="2"/>
  <c r="BK993" i="2"/>
  <c r="BL993" i="2"/>
  <c r="BM993" i="2"/>
  <c r="BN993" i="2"/>
  <c r="BO993" i="2"/>
  <c r="BP993" i="2"/>
  <c r="BQ993" i="2"/>
  <c r="BR993" i="2"/>
  <c r="BS993" i="2"/>
  <c r="BT993" i="2"/>
  <c r="BU993" i="2"/>
  <c r="BV993" i="2"/>
  <c r="BW993" i="2"/>
  <c r="BX993" i="2"/>
  <c r="BY993" i="2"/>
  <c r="BZ993" i="2"/>
  <c r="CA993" i="2"/>
  <c r="CB993" i="2"/>
  <c r="CC993" i="2"/>
  <c r="CD993" i="2"/>
  <c r="CE993" i="2"/>
  <c r="CF993" i="2"/>
  <c r="CG993" i="2"/>
  <c r="CH993" i="2"/>
  <c r="CI993" i="2"/>
  <c r="CJ993" i="2"/>
  <c r="CK993" i="2"/>
  <c r="CL993" i="2"/>
  <c r="CM993" i="2"/>
  <c r="CN993" i="2"/>
  <c r="CO993" i="2"/>
  <c r="CP993" i="2"/>
  <c r="A994" i="2"/>
  <c r="B994" i="2"/>
  <c r="C994" i="2"/>
  <c r="D994" i="2"/>
  <c r="E994" i="2"/>
  <c r="F994" i="2"/>
  <c r="G994" i="2"/>
  <c r="H994" i="2"/>
  <c r="I994" i="2"/>
  <c r="J994" i="2"/>
  <c r="K994" i="2"/>
  <c r="L994" i="2"/>
  <c r="M994" i="2"/>
  <c r="N994" i="2"/>
  <c r="O994" i="2"/>
  <c r="Q994" i="2"/>
  <c r="R994" i="2"/>
  <c r="S994" i="2"/>
  <c r="T994" i="2"/>
  <c r="U994" i="2"/>
  <c r="W994" i="2"/>
  <c r="X994" i="2"/>
  <c r="Y994" i="2"/>
  <c r="AA994" i="2"/>
  <c r="AB994" i="2"/>
  <c r="AC994" i="2"/>
  <c r="AD994" i="2"/>
  <c r="AE994" i="2"/>
  <c r="AF994" i="2"/>
  <c r="AG994" i="2"/>
  <c r="AH994" i="2"/>
  <c r="AI994" i="2"/>
  <c r="AJ994" i="2"/>
  <c r="AK994" i="2"/>
  <c r="AL994" i="2"/>
  <c r="AM994" i="2"/>
  <c r="AN994" i="2"/>
  <c r="AO994" i="2"/>
  <c r="AP994" i="2"/>
  <c r="AQ994" i="2"/>
  <c r="AR994" i="2"/>
  <c r="AS994" i="2"/>
  <c r="AT994" i="2"/>
  <c r="AU994" i="2"/>
  <c r="AV994" i="2"/>
  <c r="AX994" i="2"/>
  <c r="AY994" i="2"/>
  <c r="AZ994" i="2"/>
  <c r="BA994" i="2"/>
  <c r="BB994" i="2"/>
  <c r="BC994" i="2"/>
  <c r="BD994" i="2"/>
  <c r="BE994" i="2"/>
  <c r="BF994" i="2"/>
  <c r="BG994" i="2"/>
  <c r="BH994" i="2"/>
  <c r="BI994" i="2"/>
  <c r="BJ994" i="2"/>
  <c r="BK994" i="2"/>
  <c r="BL994" i="2"/>
  <c r="BM994" i="2"/>
  <c r="BN994" i="2"/>
  <c r="BO994" i="2"/>
  <c r="BP994" i="2"/>
  <c r="BQ994" i="2"/>
  <c r="BR994" i="2"/>
  <c r="BS994" i="2"/>
  <c r="BT994" i="2"/>
  <c r="BU994" i="2"/>
  <c r="BV994" i="2"/>
  <c r="BW994" i="2"/>
  <c r="BX994" i="2"/>
  <c r="BY994" i="2"/>
  <c r="BZ994" i="2"/>
  <c r="CA994" i="2"/>
  <c r="CB994" i="2"/>
  <c r="CC994" i="2"/>
  <c r="CD994" i="2"/>
  <c r="CE994" i="2"/>
  <c r="CF994" i="2"/>
  <c r="CG994" i="2"/>
  <c r="CH994" i="2"/>
  <c r="CI994" i="2"/>
  <c r="CJ994" i="2"/>
  <c r="CK994" i="2"/>
  <c r="CL994" i="2"/>
  <c r="CM994" i="2"/>
  <c r="CN994" i="2"/>
  <c r="CO994" i="2"/>
  <c r="CP994" i="2"/>
  <c r="A995" i="2"/>
  <c r="B995" i="2"/>
  <c r="C995" i="2"/>
  <c r="D995" i="2"/>
  <c r="E995" i="2"/>
  <c r="F995" i="2"/>
  <c r="G995" i="2"/>
  <c r="H995" i="2"/>
  <c r="I995" i="2"/>
  <c r="J995" i="2"/>
  <c r="K995" i="2"/>
  <c r="L995" i="2"/>
  <c r="M995" i="2"/>
  <c r="N995" i="2"/>
  <c r="O995" i="2"/>
  <c r="Q995" i="2"/>
  <c r="R995" i="2"/>
  <c r="S995" i="2"/>
  <c r="T995" i="2"/>
  <c r="U995" i="2"/>
  <c r="W995" i="2"/>
  <c r="X995" i="2"/>
  <c r="Y995" i="2"/>
  <c r="AA995" i="2"/>
  <c r="AB995" i="2"/>
  <c r="AC995" i="2"/>
  <c r="AD995" i="2"/>
  <c r="AE995" i="2"/>
  <c r="AF995" i="2"/>
  <c r="AG995" i="2"/>
  <c r="AH995" i="2"/>
  <c r="AI995" i="2"/>
  <c r="AJ995" i="2"/>
  <c r="AK995" i="2"/>
  <c r="AL995" i="2"/>
  <c r="AM995" i="2"/>
  <c r="AN995" i="2"/>
  <c r="AO995" i="2"/>
  <c r="AP995" i="2"/>
  <c r="AQ995" i="2"/>
  <c r="AR995" i="2"/>
  <c r="AS995" i="2"/>
  <c r="AT995" i="2"/>
  <c r="AU995" i="2"/>
  <c r="AV995" i="2"/>
  <c r="AX995" i="2"/>
  <c r="AY995" i="2"/>
  <c r="AZ995" i="2"/>
  <c r="BA995" i="2"/>
  <c r="BB995" i="2"/>
  <c r="BC995" i="2"/>
  <c r="BD995" i="2"/>
  <c r="BE995" i="2"/>
  <c r="BF995" i="2"/>
  <c r="BG995" i="2"/>
  <c r="BH995" i="2"/>
  <c r="BI995" i="2"/>
  <c r="BJ995" i="2"/>
  <c r="BK995" i="2"/>
  <c r="BL995" i="2"/>
  <c r="BM995" i="2"/>
  <c r="BN995" i="2"/>
  <c r="BO995" i="2"/>
  <c r="BP995" i="2"/>
  <c r="BQ995" i="2"/>
  <c r="BR995" i="2"/>
  <c r="BS995" i="2"/>
  <c r="BT995" i="2"/>
  <c r="BU995" i="2"/>
  <c r="BV995" i="2"/>
  <c r="BW995" i="2"/>
  <c r="BX995" i="2"/>
  <c r="BY995" i="2"/>
  <c r="BZ995" i="2"/>
  <c r="CA995" i="2"/>
  <c r="CB995" i="2"/>
  <c r="CC995" i="2"/>
  <c r="CD995" i="2"/>
  <c r="CE995" i="2"/>
  <c r="CF995" i="2"/>
  <c r="CG995" i="2"/>
  <c r="CH995" i="2"/>
  <c r="CI995" i="2"/>
  <c r="CJ995" i="2"/>
  <c r="CK995" i="2"/>
  <c r="CL995" i="2"/>
  <c r="CM995" i="2"/>
  <c r="CN995" i="2"/>
  <c r="CO995" i="2"/>
  <c r="CP995" i="2"/>
  <c r="A996" i="2"/>
  <c r="B996" i="2"/>
  <c r="C996" i="2"/>
  <c r="D996" i="2"/>
  <c r="E996" i="2"/>
  <c r="F996" i="2"/>
  <c r="G996" i="2"/>
  <c r="H996" i="2"/>
  <c r="I996" i="2"/>
  <c r="J996" i="2"/>
  <c r="K996" i="2"/>
  <c r="L996" i="2"/>
  <c r="M996" i="2"/>
  <c r="N996" i="2"/>
  <c r="O996" i="2"/>
  <c r="Q996" i="2"/>
  <c r="R996" i="2"/>
  <c r="S996" i="2"/>
  <c r="T996" i="2"/>
  <c r="U996" i="2"/>
  <c r="W996" i="2"/>
  <c r="X996" i="2"/>
  <c r="Y996" i="2"/>
  <c r="AA996" i="2"/>
  <c r="AB996" i="2"/>
  <c r="AC996" i="2"/>
  <c r="AD996" i="2"/>
  <c r="AE996" i="2"/>
  <c r="AF996" i="2"/>
  <c r="AG996" i="2"/>
  <c r="AH996" i="2"/>
  <c r="AI996" i="2"/>
  <c r="AJ996" i="2"/>
  <c r="AK996" i="2"/>
  <c r="AL996" i="2"/>
  <c r="AM996" i="2"/>
  <c r="AN996" i="2"/>
  <c r="AO996" i="2"/>
  <c r="AP996" i="2"/>
  <c r="AQ996" i="2"/>
  <c r="AR996" i="2"/>
  <c r="AS996" i="2"/>
  <c r="AT996" i="2"/>
  <c r="AU996" i="2"/>
  <c r="AV996" i="2"/>
  <c r="AX996" i="2"/>
  <c r="AY996" i="2"/>
  <c r="AZ996" i="2"/>
  <c r="BA996" i="2"/>
  <c r="BB996" i="2"/>
  <c r="BC996" i="2"/>
  <c r="BD996" i="2"/>
  <c r="BE996" i="2"/>
  <c r="BF996" i="2"/>
  <c r="BG996" i="2"/>
  <c r="BH996" i="2"/>
  <c r="BI996" i="2"/>
  <c r="BJ996" i="2"/>
  <c r="BK996" i="2"/>
  <c r="BL996" i="2"/>
  <c r="BM996" i="2"/>
  <c r="BN996" i="2"/>
  <c r="BO996" i="2"/>
  <c r="BP996" i="2"/>
  <c r="BQ996" i="2"/>
  <c r="BR996" i="2"/>
  <c r="BS996" i="2"/>
  <c r="BT996" i="2"/>
  <c r="BU996" i="2"/>
  <c r="BV996" i="2"/>
  <c r="BW996" i="2"/>
  <c r="BX996" i="2"/>
  <c r="BY996" i="2"/>
  <c r="BZ996" i="2"/>
  <c r="CA996" i="2"/>
  <c r="CB996" i="2"/>
  <c r="CC996" i="2"/>
  <c r="CD996" i="2"/>
  <c r="CE996" i="2"/>
  <c r="CF996" i="2"/>
  <c r="CG996" i="2"/>
  <c r="CH996" i="2"/>
  <c r="CI996" i="2"/>
  <c r="CJ996" i="2"/>
  <c r="CK996" i="2"/>
  <c r="CL996" i="2"/>
  <c r="CM996" i="2"/>
  <c r="CN996" i="2"/>
  <c r="CO996" i="2"/>
  <c r="CP996" i="2"/>
  <c r="A997" i="2"/>
  <c r="B997" i="2"/>
  <c r="C997" i="2"/>
  <c r="D997" i="2"/>
  <c r="E997" i="2"/>
  <c r="F997" i="2"/>
  <c r="G997" i="2"/>
  <c r="H997" i="2"/>
  <c r="I997" i="2"/>
  <c r="J997" i="2"/>
  <c r="K997" i="2"/>
  <c r="L997" i="2"/>
  <c r="M997" i="2"/>
  <c r="N997" i="2"/>
  <c r="O997" i="2"/>
  <c r="Q997" i="2"/>
  <c r="R997" i="2"/>
  <c r="S997" i="2"/>
  <c r="T997" i="2"/>
  <c r="U997" i="2"/>
  <c r="W997" i="2"/>
  <c r="X997" i="2"/>
  <c r="Y997" i="2"/>
  <c r="AA997" i="2"/>
  <c r="AB997" i="2"/>
  <c r="AC997" i="2"/>
  <c r="AD997" i="2"/>
  <c r="AE997" i="2"/>
  <c r="AF997" i="2"/>
  <c r="AG997" i="2"/>
  <c r="AH997" i="2"/>
  <c r="AI997" i="2"/>
  <c r="AJ997" i="2"/>
  <c r="AK997" i="2"/>
  <c r="AL997" i="2"/>
  <c r="AM997" i="2"/>
  <c r="AN997" i="2"/>
  <c r="AO997" i="2"/>
  <c r="AP997" i="2"/>
  <c r="AQ997" i="2"/>
  <c r="AR997" i="2"/>
  <c r="AS997" i="2"/>
  <c r="AT997" i="2"/>
  <c r="AU997" i="2"/>
  <c r="AV997" i="2"/>
  <c r="AX997" i="2"/>
  <c r="AY997" i="2"/>
  <c r="AZ997" i="2"/>
  <c r="BA997" i="2"/>
  <c r="BB997" i="2"/>
  <c r="BC997" i="2"/>
  <c r="BD997" i="2"/>
  <c r="BE997" i="2"/>
  <c r="BF997" i="2"/>
  <c r="BG997" i="2"/>
  <c r="BH997" i="2"/>
  <c r="BI997" i="2"/>
  <c r="BJ997" i="2"/>
  <c r="BK997" i="2"/>
  <c r="BL997" i="2"/>
  <c r="BM997" i="2"/>
  <c r="BN997" i="2"/>
  <c r="BO997" i="2"/>
  <c r="BP997" i="2"/>
  <c r="BQ997" i="2"/>
  <c r="BR997" i="2"/>
  <c r="BS997" i="2"/>
  <c r="BT997" i="2"/>
  <c r="BU997" i="2"/>
  <c r="BV997" i="2"/>
  <c r="BW997" i="2"/>
  <c r="BX997" i="2"/>
  <c r="BY997" i="2"/>
  <c r="BZ997" i="2"/>
  <c r="CA997" i="2"/>
  <c r="CB997" i="2"/>
  <c r="CC997" i="2"/>
  <c r="CD997" i="2"/>
  <c r="CE997" i="2"/>
  <c r="CF997" i="2"/>
  <c r="CG997" i="2"/>
  <c r="CH997" i="2"/>
  <c r="CI997" i="2"/>
  <c r="CJ997" i="2"/>
  <c r="CK997" i="2"/>
  <c r="CL997" i="2"/>
  <c r="CM997" i="2"/>
  <c r="CN997" i="2"/>
  <c r="CO997" i="2"/>
  <c r="CP997" i="2"/>
  <c r="A998" i="2"/>
  <c r="B998" i="2"/>
  <c r="C998" i="2"/>
  <c r="D998" i="2"/>
  <c r="E998" i="2"/>
  <c r="F998" i="2"/>
  <c r="G998" i="2"/>
  <c r="H998" i="2"/>
  <c r="I998" i="2"/>
  <c r="J998" i="2"/>
  <c r="K998" i="2"/>
  <c r="L998" i="2"/>
  <c r="M998" i="2"/>
  <c r="N998" i="2"/>
  <c r="O998" i="2"/>
  <c r="Q998" i="2"/>
  <c r="R998" i="2"/>
  <c r="S998" i="2"/>
  <c r="T998" i="2"/>
  <c r="U998" i="2"/>
  <c r="W998" i="2"/>
  <c r="X998" i="2"/>
  <c r="Y998" i="2"/>
  <c r="AA998" i="2"/>
  <c r="AB998" i="2"/>
  <c r="AC998" i="2"/>
  <c r="AD998" i="2"/>
  <c r="AE998" i="2"/>
  <c r="AF998" i="2"/>
  <c r="AG998" i="2"/>
  <c r="AH998" i="2"/>
  <c r="AI998" i="2"/>
  <c r="AJ998" i="2"/>
  <c r="AK998" i="2"/>
  <c r="AL998" i="2"/>
  <c r="AM998" i="2"/>
  <c r="AN998" i="2"/>
  <c r="AO998" i="2"/>
  <c r="AP998" i="2"/>
  <c r="AQ998" i="2"/>
  <c r="AR998" i="2"/>
  <c r="AS998" i="2"/>
  <c r="AT998" i="2"/>
  <c r="AU998" i="2"/>
  <c r="AV998" i="2"/>
  <c r="AX998" i="2"/>
  <c r="AY998" i="2"/>
  <c r="AZ998" i="2"/>
  <c r="BA998" i="2"/>
  <c r="BB998" i="2"/>
  <c r="BC998" i="2"/>
  <c r="BD998" i="2"/>
  <c r="BE998" i="2"/>
  <c r="BF998" i="2"/>
  <c r="BG998" i="2"/>
  <c r="BH998" i="2"/>
  <c r="BI998" i="2"/>
  <c r="BJ998" i="2"/>
  <c r="BK998" i="2"/>
  <c r="BL998" i="2"/>
  <c r="BM998" i="2"/>
  <c r="BN998" i="2"/>
  <c r="BO998" i="2"/>
  <c r="BP998" i="2"/>
  <c r="BQ998" i="2"/>
  <c r="BR998" i="2"/>
  <c r="BS998" i="2"/>
  <c r="BT998" i="2"/>
  <c r="BU998" i="2"/>
  <c r="BV998" i="2"/>
  <c r="BW998" i="2"/>
  <c r="BX998" i="2"/>
  <c r="BY998" i="2"/>
  <c r="BZ998" i="2"/>
  <c r="CA998" i="2"/>
  <c r="CB998" i="2"/>
  <c r="CC998" i="2"/>
  <c r="CD998" i="2"/>
  <c r="CE998" i="2"/>
  <c r="CF998" i="2"/>
  <c r="CG998" i="2"/>
  <c r="CH998" i="2"/>
  <c r="CI998" i="2"/>
  <c r="CJ998" i="2"/>
  <c r="CK998" i="2"/>
  <c r="CL998" i="2"/>
  <c r="CM998" i="2"/>
  <c r="CN998" i="2"/>
  <c r="CO998" i="2"/>
  <c r="CP998" i="2"/>
  <c r="A999" i="2"/>
  <c r="B999" i="2"/>
  <c r="C999" i="2"/>
  <c r="D999" i="2"/>
  <c r="E999" i="2"/>
  <c r="F999" i="2"/>
  <c r="G999" i="2"/>
  <c r="H999" i="2"/>
  <c r="I999" i="2"/>
  <c r="J999" i="2"/>
  <c r="K999" i="2"/>
  <c r="L999" i="2"/>
  <c r="M999" i="2"/>
  <c r="N999" i="2"/>
  <c r="O999" i="2"/>
  <c r="Q999" i="2"/>
  <c r="R999" i="2"/>
  <c r="S999" i="2"/>
  <c r="T999" i="2"/>
  <c r="U999" i="2"/>
  <c r="W999" i="2"/>
  <c r="X999" i="2"/>
  <c r="Y999" i="2"/>
  <c r="AA999" i="2"/>
  <c r="AB999" i="2"/>
  <c r="AC999" i="2"/>
  <c r="AD999" i="2"/>
  <c r="AE999" i="2"/>
  <c r="AF999" i="2"/>
  <c r="AG999" i="2"/>
  <c r="AH999" i="2"/>
  <c r="AI999" i="2"/>
  <c r="AJ999" i="2"/>
  <c r="AK999" i="2"/>
  <c r="AL999" i="2"/>
  <c r="AM999" i="2"/>
  <c r="AN999" i="2"/>
  <c r="AO999" i="2"/>
  <c r="AP999" i="2"/>
  <c r="AQ999" i="2"/>
  <c r="AR999" i="2"/>
  <c r="AS999" i="2"/>
  <c r="AT999" i="2"/>
  <c r="AU999" i="2"/>
  <c r="AV999" i="2"/>
  <c r="AX999" i="2"/>
  <c r="AY999" i="2"/>
  <c r="AZ999" i="2"/>
  <c r="BA999" i="2"/>
  <c r="BB999" i="2"/>
  <c r="BC999" i="2"/>
  <c r="BD999" i="2"/>
  <c r="BE999" i="2"/>
  <c r="BF999" i="2"/>
  <c r="BG999" i="2"/>
  <c r="BH999" i="2"/>
  <c r="BI999" i="2"/>
  <c r="BJ999" i="2"/>
  <c r="BK999" i="2"/>
  <c r="BL999" i="2"/>
  <c r="BM999" i="2"/>
  <c r="BN999" i="2"/>
  <c r="BO999" i="2"/>
  <c r="BP999" i="2"/>
  <c r="BQ999" i="2"/>
  <c r="BR999" i="2"/>
  <c r="BS999" i="2"/>
  <c r="BT999" i="2"/>
  <c r="BU999" i="2"/>
  <c r="BV999" i="2"/>
  <c r="BW999" i="2"/>
  <c r="BX999" i="2"/>
  <c r="BY999" i="2"/>
  <c r="BZ999" i="2"/>
  <c r="CA999" i="2"/>
  <c r="CB999" i="2"/>
  <c r="CC999" i="2"/>
  <c r="CD999" i="2"/>
  <c r="CE999" i="2"/>
  <c r="CF999" i="2"/>
  <c r="CG999" i="2"/>
  <c r="CH999" i="2"/>
  <c r="CI999" i="2"/>
  <c r="CJ999" i="2"/>
  <c r="CK999" i="2"/>
  <c r="CL999" i="2"/>
  <c r="CM999" i="2"/>
  <c r="CN999" i="2"/>
  <c r="CO999" i="2"/>
  <c r="CP999" i="2"/>
  <c r="A1000" i="2"/>
  <c r="B1000" i="2"/>
  <c r="C1000" i="2"/>
  <c r="D1000" i="2"/>
  <c r="E1000" i="2"/>
  <c r="F1000" i="2"/>
  <c r="G1000" i="2"/>
  <c r="H1000" i="2"/>
  <c r="I1000" i="2"/>
  <c r="J1000" i="2"/>
  <c r="K1000" i="2"/>
  <c r="L1000" i="2"/>
  <c r="M1000" i="2"/>
  <c r="N1000" i="2"/>
  <c r="O1000" i="2"/>
  <c r="Q1000" i="2"/>
  <c r="R1000" i="2"/>
  <c r="S1000" i="2"/>
  <c r="T1000" i="2"/>
  <c r="U1000" i="2"/>
  <c r="W1000" i="2"/>
  <c r="X1000" i="2"/>
  <c r="Y1000" i="2"/>
  <c r="AA1000" i="2"/>
  <c r="AB1000" i="2"/>
  <c r="AC1000" i="2"/>
  <c r="AD1000" i="2"/>
  <c r="AE1000" i="2"/>
  <c r="AF1000" i="2"/>
  <c r="AG1000" i="2"/>
  <c r="AH1000" i="2"/>
  <c r="AI1000" i="2"/>
  <c r="AJ1000" i="2"/>
  <c r="AK1000" i="2"/>
  <c r="AL1000" i="2"/>
  <c r="AM1000" i="2"/>
  <c r="AN1000" i="2"/>
  <c r="AO1000" i="2"/>
  <c r="AP1000" i="2"/>
  <c r="AQ1000" i="2"/>
  <c r="AR1000" i="2"/>
  <c r="AS1000" i="2"/>
  <c r="AT1000" i="2"/>
  <c r="AU1000" i="2"/>
  <c r="AV1000" i="2"/>
  <c r="AX1000" i="2"/>
  <c r="AY1000" i="2"/>
  <c r="AZ1000" i="2"/>
  <c r="BA1000" i="2"/>
  <c r="BB1000" i="2"/>
  <c r="BC1000" i="2"/>
  <c r="BD1000" i="2"/>
  <c r="BE1000" i="2"/>
  <c r="BF1000" i="2"/>
  <c r="BG1000" i="2"/>
  <c r="BH1000" i="2"/>
  <c r="BI1000" i="2"/>
  <c r="BJ1000" i="2"/>
  <c r="BK1000" i="2"/>
  <c r="BL1000" i="2"/>
  <c r="BM1000" i="2"/>
  <c r="BN1000" i="2"/>
  <c r="BO1000" i="2"/>
  <c r="BP1000" i="2"/>
  <c r="BQ1000" i="2"/>
  <c r="BR1000" i="2"/>
  <c r="BS1000" i="2"/>
  <c r="BT1000" i="2"/>
  <c r="BU1000" i="2"/>
  <c r="BV1000" i="2"/>
  <c r="BW1000" i="2"/>
  <c r="BX1000" i="2"/>
  <c r="BY1000" i="2"/>
  <c r="BZ1000" i="2"/>
  <c r="CA1000" i="2"/>
  <c r="CB1000" i="2"/>
  <c r="CC1000" i="2"/>
  <c r="CD1000" i="2"/>
  <c r="CE1000" i="2"/>
  <c r="CF1000" i="2"/>
  <c r="CG1000" i="2"/>
  <c r="CH1000" i="2"/>
  <c r="CI1000" i="2"/>
  <c r="CJ1000" i="2"/>
  <c r="CK1000" i="2"/>
  <c r="CL1000" i="2"/>
  <c r="CM1000" i="2"/>
  <c r="CN1000" i="2"/>
  <c r="CO1000" i="2"/>
  <c r="CP1000" i="2"/>
  <c r="B1" i="2"/>
  <c r="C1" i="2"/>
  <c r="D1" i="2"/>
  <c r="E1" i="2"/>
  <c r="F1" i="2"/>
  <c r="G1" i="2"/>
  <c r="H1" i="2"/>
  <c r="I1" i="2"/>
  <c r="J1" i="2"/>
  <c r="K1" i="2"/>
  <c r="L1" i="2"/>
  <c r="M1" i="2"/>
  <c r="N1" i="2"/>
  <c r="O1" i="2"/>
  <c r="P1" i="2"/>
  <c r="Q1" i="2"/>
  <c r="R1" i="2"/>
  <c r="S1" i="2"/>
  <c r="T1" i="2"/>
  <c r="U1" i="2"/>
  <c r="W1" i="2"/>
  <c r="X1" i="2"/>
  <c r="Y1" i="2"/>
  <c r="AA1" i="2"/>
  <c r="AB1" i="2"/>
  <c r="AC1" i="2"/>
  <c r="AD1" i="2"/>
  <c r="AE1" i="2"/>
  <c r="AF1" i="2"/>
  <c r="AG1" i="2"/>
  <c r="AH1" i="2"/>
  <c r="AI1" i="2"/>
  <c r="AJ1" i="2"/>
  <c r="AK1" i="2"/>
  <c r="AL1" i="2"/>
  <c r="AM1" i="2"/>
  <c r="AN1" i="2"/>
  <c r="AO1" i="2"/>
  <c r="AP1" i="2"/>
  <c r="AQ1" i="2"/>
  <c r="AR1" i="2"/>
  <c r="AS1" i="2"/>
  <c r="AT1" i="2"/>
  <c r="AU1" i="2"/>
  <c r="AV1" i="2"/>
  <c r="AX1" i="2"/>
  <c r="AY1" i="2"/>
  <c r="AZ1" i="2"/>
  <c r="BA1" i="2"/>
  <c r="BB1" i="2"/>
  <c r="BC1" i="2"/>
  <c r="BD1" i="2"/>
  <c r="BE1" i="2"/>
  <c r="BF1" i="2"/>
  <c r="BG1" i="2"/>
  <c r="BH1" i="2"/>
  <c r="BI1" i="2"/>
  <c r="BJ1" i="2"/>
  <c r="BK1" i="2"/>
  <c r="BL1" i="2"/>
  <c r="BM1" i="2"/>
  <c r="BN1" i="2"/>
  <c r="BO1" i="2"/>
  <c r="BP1" i="2"/>
  <c r="BQ1" i="2"/>
  <c r="BR1" i="2"/>
  <c r="BS1" i="2"/>
  <c r="BT1" i="2"/>
  <c r="BU1" i="2"/>
  <c r="BV1" i="2"/>
  <c r="BW1" i="2"/>
  <c r="BX1" i="2"/>
  <c r="BY1" i="2"/>
  <c r="BZ1" i="2"/>
  <c r="CA1" i="2"/>
  <c r="CB1" i="2"/>
  <c r="CC1" i="2"/>
  <c r="CD1" i="2"/>
  <c r="CE1" i="2"/>
  <c r="CF1" i="2"/>
  <c r="CG1" i="2"/>
  <c r="CH1" i="2"/>
  <c r="CI1" i="2"/>
  <c r="CJ1" i="2"/>
  <c r="CK1" i="2"/>
  <c r="CL1" i="2"/>
  <c r="CM1" i="2"/>
  <c r="CN1" i="2"/>
  <c r="CO1" i="2"/>
  <c r="CP1" i="2"/>
  <c r="A1" i="2"/>
  <c r="U227" i="27" l="1"/>
  <c r="U226" i="27"/>
  <c r="U225" i="27"/>
  <c r="U224" i="27"/>
  <c r="U223" i="27"/>
  <c r="U222" i="27"/>
  <c r="U221" i="27"/>
  <c r="U220" i="27"/>
  <c r="U219" i="27"/>
  <c r="U218" i="27"/>
  <c r="U217" i="27"/>
  <c r="U210" i="27"/>
  <c r="U209" i="27"/>
  <c r="U208" i="27"/>
  <c r="U207" i="27"/>
  <c r="U206" i="27"/>
  <c r="U205" i="27"/>
  <c r="U204" i="27"/>
  <c r="U203" i="27"/>
  <c r="U202" i="27"/>
  <c r="U201" i="27"/>
  <c r="U200" i="27"/>
  <c r="U199" i="27"/>
  <c r="U198" i="27"/>
  <c r="U197" i="27"/>
  <c r="U196" i="27"/>
  <c r="U192" i="27"/>
  <c r="U191" i="27"/>
  <c r="U190" i="27"/>
  <c r="U189" i="27"/>
  <c r="U184" i="27"/>
  <c r="U183" i="27"/>
  <c r="U182" i="27"/>
  <c r="U181" i="27"/>
  <c r="U180" i="27"/>
  <c r="U177" i="27"/>
  <c r="U174" i="27"/>
  <c r="U173" i="27"/>
  <c r="U170" i="27"/>
  <c r="U167" i="27"/>
  <c r="U166" i="27"/>
  <c r="U165" i="27"/>
  <c r="U141" i="27"/>
  <c r="U142" i="27"/>
  <c r="U143" i="27"/>
  <c r="U144" i="27"/>
  <c r="U145" i="27"/>
  <c r="U146" i="27"/>
  <c r="U147" i="27"/>
  <c r="U148" i="27"/>
  <c r="U149" i="27"/>
  <c r="U150" i="27"/>
  <c r="U151" i="27"/>
  <c r="U152" i="27"/>
  <c r="U153" i="27"/>
  <c r="U154" i="27"/>
  <c r="U155" i="27"/>
  <c r="U156" i="27"/>
  <c r="U157" i="27"/>
  <c r="U158" i="27"/>
  <c r="U140" i="27"/>
  <c r="U133" i="27"/>
  <c r="U134" i="27"/>
  <c r="U135" i="27"/>
  <c r="U132" i="27"/>
  <c r="U123" i="27"/>
  <c r="U124" i="27"/>
  <c r="U125" i="27"/>
  <c r="U126" i="27"/>
  <c r="U127" i="27"/>
  <c r="U128" i="27"/>
  <c r="U129" i="27"/>
  <c r="U122" i="27"/>
  <c r="U115" i="27"/>
  <c r="U116" i="27"/>
  <c r="U117" i="27"/>
  <c r="U118" i="27"/>
  <c r="U119" i="27"/>
  <c r="U114" i="27"/>
  <c r="U101" i="27"/>
  <c r="U102" i="27"/>
  <c r="U103" i="27"/>
  <c r="U104" i="27"/>
  <c r="U105" i="27"/>
  <c r="U106" i="27"/>
  <c r="U100" i="27"/>
  <c r="U86" i="27"/>
  <c r="U87" i="27"/>
  <c r="U88" i="27"/>
  <c r="U89" i="27"/>
  <c r="U90" i="27"/>
  <c r="U91" i="27"/>
  <c r="U92" i="27"/>
  <c r="U93" i="27"/>
  <c r="U94" i="27"/>
  <c r="U95" i="27"/>
  <c r="U96" i="27"/>
  <c r="U97" i="27"/>
  <c r="U85" i="27"/>
  <c r="U71" i="27"/>
  <c r="U72" i="27"/>
  <c r="U73" i="27"/>
  <c r="U74" i="27"/>
  <c r="U75" i="27"/>
  <c r="U76" i="27"/>
  <c r="U77" i="27"/>
  <c r="U78" i="27"/>
  <c r="U79" i="27"/>
  <c r="U80" i="27"/>
  <c r="U70" i="27"/>
  <c r="U66" i="27"/>
  <c r="U65" i="27"/>
  <c r="U64" i="27"/>
  <c r="U45" i="27"/>
  <c r="U46" i="27"/>
  <c r="U47" i="27"/>
  <c r="U48" i="27"/>
  <c r="U49" i="27"/>
  <c r="U50" i="27"/>
  <c r="U51" i="27"/>
  <c r="U52" i="27"/>
  <c r="U53" i="27"/>
  <c r="U54" i="27"/>
  <c r="U55" i="27"/>
  <c r="U56" i="27"/>
  <c r="U57" i="27"/>
  <c r="U44" i="27"/>
  <c r="U40" i="27"/>
  <c r="U39" i="27"/>
  <c r="U38" i="27"/>
  <c r="U37" i="27"/>
  <c r="U15" i="27"/>
  <c r="U16" i="27"/>
  <c r="U17" i="27"/>
  <c r="U18" i="27"/>
  <c r="U19" i="27"/>
  <c r="U20" i="27"/>
  <c r="U21" i="27"/>
  <c r="U22" i="27"/>
  <c r="U23" i="27"/>
  <c r="U24" i="27"/>
  <c r="U25" i="27"/>
  <c r="U26" i="27"/>
  <c r="U27" i="27"/>
  <c r="U28" i="27"/>
  <c r="U29" i="27"/>
  <c r="U30" i="27"/>
  <c r="U31" i="27"/>
  <c r="U32" i="27"/>
  <c r="U33" i="27"/>
  <c r="U14" i="27"/>
  <c r="S227" i="27" l="1"/>
  <c r="Q227" i="27"/>
  <c r="O227" i="27"/>
  <c r="M227" i="27"/>
  <c r="K227" i="27"/>
  <c r="I227" i="27"/>
  <c r="G227" i="27"/>
  <c r="E227" i="27"/>
  <c r="S226" i="27"/>
  <c r="Q226" i="27"/>
  <c r="O226" i="27"/>
  <c r="M226" i="27"/>
  <c r="K226" i="27"/>
  <c r="I226" i="27"/>
  <c r="G226" i="27"/>
  <c r="E226" i="27"/>
  <c r="S225" i="27"/>
  <c r="Q225" i="27"/>
  <c r="O225" i="27"/>
  <c r="M225" i="27"/>
  <c r="K225" i="27"/>
  <c r="I225" i="27"/>
  <c r="G225" i="27"/>
  <c r="E225" i="27"/>
  <c r="S224" i="27"/>
  <c r="Q224" i="27"/>
  <c r="O224" i="27"/>
  <c r="M224" i="27"/>
  <c r="K224" i="27"/>
  <c r="I224" i="27"/>
  <c r="G224" i="27"/>
  <c r="E224" i="27"/>
  <c r="S223" i="27"/>
  <c r="Q223" i="27"/>
  <c r="O223" i="27"/>
  <c r="M223" i="27"/>
  <c r="K223" i="27"/>
  <c r="I223" i="27"/>
  <c r="G223" i="27"/>
  <c r="E223" i="27"/>
  <c r="S222" i="27"/>
  <c r="Q222" i="27"/>
  <c r="O222" i="27"/>
  <c r="M222" i="27"/>
  <c r="K222" i="27"/>
  <c r="I222" i="27"/>
  <c r="G222" i="27"/>
  <c r="E222" i="27"/>
  <c r="S221" i="27"/>
  <c r="Q221" i="27"/>
  <c r="O221" i="27"/>
  <c r="M221" i="27"/>
  <c r="K221" i="27"/>
  <c r="I221" i="27"/>
  <c r="G221" i="27"/>
  <c r="E221" i="27"/>
  <c r="S220" i="27"/>
  <c r="Q220" i="27"/>
  <c r="O220" i="27"/>
  <c r="M220" i="27"/>
  <c r="K220" i="27"/>
  <c r="I220" i="27"/>
  <c r="G220" i="27"/>
  <c r="E220" i="27"/>
  <c r="S219" i="27"/>
  <c r="Q219" i="27"/>
  <c r="O219" i="27"/>
  <c r="M219" i="27"/>
  <c r="K219" i="27"/>
  <c r="I219" i="27"/>
  <c r="G219" i="27"/>
  <c r="E219" i="27"/>
  <c r="S218" i="27"/>
  <c r="Q218" i="27"/>
  <c r="O218" i="27"/>
  <c r="M218" i="27"/>
  <c r="K218" i="27"/>
  <c r="I218" i="27"/>
  <c r="G218" i="27"/>
  <c r="E218" i="27"/>
  <c r="S217" i="27"/>
  <c r="Q217" i="27"/>
  <c r="O217" i="27"/>
  <c r="M217" i="27"/>
  <c r="K217" i="27"/>
  <c r="I217" i="27"/>
  <c r="G217" i="27"/>
  <c r="E217" i="27"/>
  <c r="S210" i="27"/>
  <c r="Q210" i="27"/>
  <c r="O210" i="27"/>
  <c r="M210" i="27"/>
  <c r="K210" i="27"/>
  <c r="I210" i="27"/>
  <c r="G210" i="27"/>
  <c r="E210" i="27"/>
  <c r="S209" i="27"/>
  <c r="Q209" i="27"/>
  <c r="O209" i="27"/>
  <c r="M209" i="27"/>
  <c r="K209" i="27"/>
  <c r="I209" i="27"/>
  <c r="G209" i="27"/>
  <c r="E209" i="27"/>
  <c r="S208" i="27"/>
  <c r="Q208" i="27"/>
  <c r="O208" i="27"/>
  <c r="M208" i="27"/>
  <c r="K208" i="27"/>
  <c r="I208" i="27"/>
  <c r="G208" i="27"/>
  <c r="E208" i="27"/>
  <c r="S207" i="27"/>
  <c r="Q207" i="27"/>
  <c r="O207" i="27"/>
  <c r="M207" i="27"/>
  <c r="K207" i="27"/>
  <c r="I207" i="27"/>
  <c r="G207" i="27"/>
  <c r="E207" i="27"/>
  <c r="S206" i="27"/>
  <c r="Q206" i="27"/>
  <c r="O206" i="27"/>
  <c r="M206" i="27"/>
  <c r="K206" i="27"/>
  <c r="I206" i="27"/>
  <c r="G206" i="27"/>
  <c r="E206" i="27"/>
  <c r="S205" i="27"/>
  <c r="Q205" i="27"/>
  <c r="O205" i="27"/>
  <c r="M205" i="27"/>
  <c r="K205" i="27"/>
  <c r="I205" i="27"/>
  <c r="G205" i="27"/>
  <c r="E205" i="27"/>
  <c r="S204" i="27"/>
  <c r="Q204" i="27"/>
  <c r="O204" i="27"/>
  <c r="M204" i="27"/>
  <c r="K204" i="27"/>
  <c r="I204" i="27"/>
  <c r="G204" i="27"/>
  <c r="E204" i="27"/>
  <c r="S203" i="27"/>
  <c r="Q203" i="27"/>
  <c r="O203" i="27"/>
  <c r="M203" i="27"/>
  <c r="K203" i="27"/>
  <c r="I203" i="27"/>
  <c r="G203" i="27"/>
  <c r="E203" i="27"/>
  <c r="S202" i="27"/>
  <c r="Q202" i="27"/>
  <c r="O202" i="27"/>
  <c r="M202" i="27"/>
  <c r="K202" i="27"/>
  <c r="I202" i="27"/>
  <c r="G202" i="27"/>
  <c r="E202" i="27"/>
  <c r="S201" i="27"/>
  <c r="Q201" i="27"/>
  <c r="O201" i="27"/>
  <c r="M201" i="27"/>
  <c r="K201" i="27"/>
  <c r="I201" i="27"/>
  <c r="G201" i="27"/>
  <c r="E201" i="27"/>
  <c r="S200" i="27"/>
  <c r="Q200" i="27"/>
  <c r="O200" i="27"/>
  <c r="M200" i="27"/>
  <c r="K200" i="27"/>
  <c r="I200" i="27"/>
  <c r="G200" i="27"/>
  <c r="E200" i="27"/>
  <c r="S199" i="27"/>
  <c r="Q199" i="27"/>
  <c r="O199" i="27"/>
  <c r="M199" i="27"/>
  <c r="K199" i="27"/>
  <c r="I199" i="27"/>
  <c r="G199" i="27"/>
  <c r="E199" i="27"/>
  <c r="S198" i="27"/>
  <c r="Q198" i="27"/>
  <c r="O198" i="27"/>
  <c r="M198" i="27"/>
  <c r="K198" i="27"/>
  <c r="I198" i="27"/>
  <c r="G198" i="27"/>
  <c r="E198" i="27"/>
  <c r="S197" i="27"/>
  <c r="Q197" i="27"/>
  <c r="O197" i="27"/>
  <c r="M197" i="27"/>
  <c r="K197" i="27"/>
  <c r="I197" i="27"/>
  <c r="G197" i="27"/>
  <c r="E197" i="27"/>
  <c r="S196" i="27"/>
  <c r="Q196" i="27"/>
  <c r="O196" i="27"/>
  <c r="M196" i="27"/>
  <c r="K196" i="27"/>
  <c r="I196" i="27"/>
  <c r="G196" i="27"/>
  <c r="E196" i="27"/>
  <c r="S192" i="27"/>
  <c r="Q192" i="27"/>
  <c r="O192" i="27"/>
  <c r="M192" i="27"/>
  <c r="K192" i="27"/>
  <c r="I192" i="27"/>
  <c r="G192" i="27"/>
  <c r="E192" i="27"/>
  <c r="S191" i="27"/>
  <c r="Q191" i="27"/>
  <c r="O191" i="27"/>
  <c r="M191" i="27"/>
  <c r="K191" i="27"/>
  <c r="I191" i="27"/>
  <c r="G191" i="27"/>
  <c r="E191" i="27"/>
  <c r="S190" i="27"/>
  <c r="Q190" i="27"/>
  <c r="O190" i="27"/>
  <c r="M190" i="27"/>
  <c r="K190" i="27"/>
  <c r="I190" i="27"/>
  <c r="G190" i="27"/>
  <c r="E190" i="27"/>
  <c r="S189" i="27"/>
  <c r="Q189" i="27"/>
  <c r="O189" i="27"/>
  <c r="M189" i="27"/>
  <c r="K189" i="27"/>
  <c r="I189" i="27"/>
  <c r="G189" i="27"/>
  <c r="E189" i="27"/>
  <c r="S184" i="27"/>
  <c r="Q184" i="27"/>
  <c r="O184" i="27"/>
  <c r="M184" i="27"/>
  <c r="K184" i="27"/>
  <c r="I184" i="27"/>
  <c r="G184" i="27"/>
  <c r="E184" i="27"/>
  <c r="S183" i="27"/>
  <c r="Q183" i="27"/>
  <c r="O183" i="27"/>
  <c r="M183" i="27"/>
  <c r="K183" i="27"/>
  <c r="I183" i="27"/>
  <c r="G183" i="27"/>
  <c r="E183" i="27"/>
  <c r="S182" i="27"/>
  <c r="Q182" i="27"/>
  <c r="O182" i="27"/>
  <c r="M182" i="27"/>
  <c r="K182" i="27"/>
  <c r="I182" i="27"/>
  <c r="G182" i="27"/>
  <c r="E182" i="27"/>
  <c r="S181" i="27"/>
  <c r="Q181" i="27"/>
  <c r="O181" i="27"/>
  <c r="M181" i="27"/>
  <c r="K181" i="27"/>
  <c r="I181" i="27"/>
  <c r="G181" i="27"/>
  <c r="E181" i="27"/>
  <c r="S180" i="27"/>
  <c r="Q180" i="27"/>
  <c r="O180" i="27"/>
  <c r="M180" i="27"/>
  <c r="K180" i="27"/>
  <c r="I180" i="27"/>
  <c r="G180" i="27"/>
  <c r="E180" i="27"/>
  <c r="S177" i="27"/>
  <c r="Q177" i="27"/>
  <c r="O177" i="27"/>
  <c r="M177" i="27"/>
  <c r="K177" i="27"/>
  <c r="I177" i="27"/>
  <c r="G177" i="27"/>
  <c r="E177" i="27"/>
  <c r="S174" i="27"/>
  <c r="Q174" i="27"/>
  <c r="O174" i="27"/>
  <c r="M174" i="27"/>
  <c r="K174" i="27"/>
  <c r="I174" i="27"/>
  <c r="G174" i="27"/>
  <c r="E174" i="27"/>
  <c r="S173" i="27"/>
  <c r="Q173" i="27"/>
  <c r="O173" i="27"/>
  <c r="M173" i="27"/>
  <c r="K173" i="27"/>
  <c r="I173" i="27"/>
  <c r="G173" i="27"/>
  <c r="E173" i="27"/>
  <c r="S170" i="27"/>
  <c r="Q170" i="27"/>
  <c r="O170" i="27"/>
  <c r="M170" i="27"/>
  <c r="K170" i="27"/>
  <c r="I170" i="27"/>
  <c r="G170" i="27"/>
  <c r="E170" i="27"/>
  <c r="S167" i="27"/>
  <c r="Q167" i="27"/>
  <c r="O167" i="27"/>
  <c r="M167" i="27"/>
  <c r="K167" i="27"/>
  <c r="I167" i="27"/>
  <c r="G167" i="27"/>
  <c r="E167" i="27"/>
  <c r="S166" i="27"/>
  <c r="Q166" i="27"/>
  <c r="O166" i="27"/>
  <c r="M166" i="27"/>
  <c r="K166" i="27"/>
  <c r="I166" i="27"/>
  <c r="G166" i="27"/>
  <c r="E166" i="27"/>
  <c r="S165" i="27"/>
  <c r="Q165" i="27"/>
  <c r="O165" i="27"/>
  <c r="M165" i="27"/>
  <c r="K165" i="27"/>
  <c r="I165" i="27"/>
  <c r="G165" i="27"/>
  <c r="E165" i="27"/>
  <c r="S158" i="27"/>
  <c r="Q158" i="27"/>
  <c r="O158" i="27"/>
  <c r="M158" i="27"/>
  <c r="K158" i="27"/>
  <c r="I158" i="27"/>
  <c r="G158" i="27"/>
  <c r="E158" i="27"/>
  <c r="S157" i="27"/>
  <c r="Q157" i="27"/>
  <c r="O157" i="27"/>
  <c r="M157" i="27"/>
  <c r="K157" i="27"/>
  <c r="I157" i="27"/>
  <c r="G157" i="27"/>
  <c r="E157" i="27"/>
  <c r="S156" i="27"/>
  <c r="Q156" i="27"/>
  <c r="O156" i="27"/>
  <c r="M156" i="27"/>
  <c r="K156" i="27"/>
  <c r="I156" i="27"/>
  <c r="G156" i="27"/>
  <c r="E156" i="27"/>
  <c r="S155" i="27"/>
  <c r="Q155" i="27"/>
  <c r="O155" i="27"/>
  <c r="M155" i="27"/>
  <c r="K155" i="27"/>
  <c r="I155" i="27"/>
  <c r="G155" i="27"/>
  <c r="E155" i="27"/>
  <c r="S154" i="27"/>
  <c r="Q154" i="27"/>
  <c r="O154" i="27"/>
  <c r="M154" i="27"/>
  <c r="K154" i="27"/>
  <c r="I154" i="27"/>
  <c r="G154" i="27"/>
  <c r="E154" i="27"/>
  <c r="S153" i="27"/>
  <c r="Q153" i="27"/>
  <c r="O153" i="27"/>
  <c r="M153" i="27"/>
  <c r="K153" i="27"/>
  <c r="I153" i="27"/>
  <c r="G153" i="27"/>
  <c r="E153" i="27"/>
  <c r="S152" i="27"/>
  <c r="Q152" i="27"/>
  <c r="O152" i="27"/>
  <c r="M152" i="27"/>
  <c r="K152" i="27"/>
  <c r="I152" i="27"/>
  <c r="G152" i="27"/>
  <c r="E152" i="27"/>
  <c r="S151" i="27"/>
  <c r="Q151" i="27"/>
  <c r="O151" i="27"/>
  <c r="M151" i="27"/>
  <c r="K151" i="27"/>
  <c r="I151" i="27"/>
  <c r="G151" i="27"/>
  <c r="E151" i="27"/>
  <c r="S150" i="27"/>
  <c r="Q150" i="27"/>
  <c r="O150" i="27"/>
  <c r="M150" i="27"/>
  <c r="K150" i="27"/>
  <c r="I150" i="27"/>
  <c r="G150" i="27"/>
  <c r="E150" i="27"/>
  <c r="S149" i="27"/>
  <c r="Q149" i="27"/>
  <c r="O149" i="27"/>
  <c r="M149" i="27"/>
  <c r="K149" i="27"/>
  <c r="I149" i="27"/>
  <c r="G149" i="27"/>
  <c r="E149" i="27"/>
  <c r="S148" i="27"/>
  <c r="Q148" i="27"/>
  <c r="O148" i="27"/>
  <c r="M148" i="27"/>
  <c r="K148" i="27"/>
  <c r="I148" i="27"/>
  <c r="G148" i="27"/>
  <c r="E148" i="27"/>
  <c r="S147" i="27"/>
  <c r="Q147" i="27"/>
  <c r="O147" i="27"/>
  <c r="M147" i="27"/>
  <c r="K147" i="27"/>
  <c r="I147" i="27"/>
  <c r="G147" i="27"/>
  <c r="E147" i="27"/>
  <c r="S146" i="27"/>
  <c r="Q146" i="27"/>
  <c r="O146" i="27"/>
  <c r="M146" i="27"/>
  <c r="K146" i="27"/>
  <c r="I146" i="27"/>
  <c r="G146" i="27"/>
  <c r="E146" i="27"/>
  <c r="S145" i="27"/>
  <c r="Q145" i="27"/>
  <c r="O145" i="27"/>
  <c r="M145" i="27"/>
  <c r="K145" i="27"/>
  <c r="I145" i="27"/>
  <c r="G145" i="27"/>
  <c r="E145" i="27"/>
  <c r="S144" i="27"/>
  <c r="Q144" i="27"/>
  <c r="O144" i="27"/>
  <c r="M144" i="27"/>
  <c r="K144" i="27"/>
  <c r="I144" i="27"/>
  <c r="G144" i="27"/>
  <c r="E144" i="27"/>
  <c r="S143" i="27"/>
  <c r="Q143" i="27"/>
  <c r="O143" i="27"/>
  <c r="M143" i="27"/>
  <c r="K143" i="27"/>
  <c r="I143" i="27"/>
  <c r="G143" i="27"/>
  <c r="E143" i="27"/>
  <c r="S142" i="27"/>
  <c r="Q142" i="27"/>
  <c r="O142" i="27"/>
  <c r="M142" i="27"/>
  <c r="K142" i="27"/>
  <c r="I142" i="27"/>
  <c r="G142" i="27"/>
  <c r="E142" i="27"/>
  <c r="S141" i="27"/>
  <c r="Q141" i="27"/>
  <c r="O141" i="27"/>
  <c r="M141" i="27"/>
  <c r="K141" i="27"/>
  <c r="I141" i="27"/>
  <c r="G141" i="27"/>
  <c r="E141" i="27"/>
  <c r="S140" i="27"/>
  <c r="Q140" i="27"/>
  <c r="O140" i="27"/>
  <c r="M140" i="27"/>
  <c r="K140" i="27"/>
  <c r="I140" i="27"/>
  <c r="G140" i="27"/>
  <c r="E140" i="27"/>
  <c r="S135" i="27"/>
  <c r="Q135" i="27"/>
  <c r="O135" i="27"/>
  <c r="M135" i="27"/>
  <c r="K135" i="27"/>
  <c r="I135" i="27"/>
  <c r="G135" i="27"/>
  <c r="E135" i="27"/>
  <c r="S134" i="27"/>
  <c r="Q134" i="27"/>
  <c r="O134" i="27"/>
  <c r="M134" i="27"/>
  <c r="K134" i="27"/>
  <c r="I134" i="27"/>
  <c r="G134" i="27"/>
  <c r="E134" i="27"/>
  <c r="S133" i="27"/>
  <c r="Q133" i="27"/>
  <c r="O133" i="27"/>
  <c r="M133" i="27"/>
  <c r="K133" i="27"/>
  <c r="I133" i="27"/>
  <c r="G133" i="27"/>
  <c r="E133" i="27"/>
  <c r="S132" i="27"/>
  <c r="Q132" i="27"/>
  <c r="O132" i="27"/>
  <c r="M132" i="27"/>
  <c r="K132" i="27"/>
  <c r="I132" i="27"/>
  <c r="G132" i="27"/>
  <c r="E132" i="27"/>
  <c r="S129" i="27"/>
  <c r="Q129" i="27"/>
  <c r="O129" i="27"/>
  <c r="M129" i="27"/>
  <c r="K129" i="27"/>
  <c r="I129" i="27"/>
  <c r="G129" i="27"/>
  <c r="E129" i="27"/>
  <c r="S128" i="27"/>
  <c r="Q128" i="27"/>
  <c r="O128" i="27"/>
  <c r="M128" i="27"/>
  <c r="K128" i="27"/>
  <c r="I128" i="27"/>
  <c r="G128" i="27"/>
  <c r="E128" i="27"/>
  <c r="S127" i="27"/>
  <c r="Q127" i="27"/>
  <c r="O127" i="27"/>
  <c r="M127" i="27"/>
  <c r="K127" i="27"/>
  <c r="I127" i="27"/>
  <c r="G127" i="27"/>
  <c r="E127" i="27"/>
  <c r="S126" i="27"/>
  <c r="Q126" i="27"/>
  <c r="O126" i="27"/>
  <c r="M126" i="27"/>
  <c r="K126" i="27"/>
  <c r="I126" i="27"/>
  <c r="G126" i="27"/>
  <c r="E126" i="27"/>
  <c r="S125" i="27"/>
  <c r="Q125" i="27"/>
  <c r="O125" i="27"/>
  <c r="M125" i="27"/>
  <c r="K125" i="27"/>
  <c r="I125" i="27"/>
  <c r="G125" i="27"/>
  <c r="E125" i="27"/>
  <c r="S124" i="27"/>
  <c r="Q124" i="27"/>
  <c r="O124" i="27"/>
  <c r="M124" i="27"/>
  <c r="K124" i="27"/>
  <c r="I124" i="27"/>
  <c r="G124" i="27"/>
  <c r="E124" i="27"/>
  <c r="S123" i="27"/>
  <c r="Q123" i="27"/>
  <c r="O123" i="27"/>
  <c r="M123" i="27"/>
  <c r="K123" i="27"/>
  <c r="I123" i="27"/>
  <c r="G123" i="27"/>
  <c r="E123" i="27"/>
  <c r="S122" i="27"/>
  <c r="Q122" i="27"/>
  <c r="O122" i="27"/>
  <c r="M122" i="27"/>
  <c r="K122" i="27"/>
  <c r="I122" i="27"/>
  <c r="G122" i="27"/>
  <c r="E122" i="27"/>
  <c r="S119" i="27"/>
  <c r="Q119" i="27"/>
  <c r="O119" i="27"/>
  <c r="M119" i="27"/>
  <c r="K119" i="27"/>
  <c r="I119" i="27"/>
  <c r="G119" i="27"/>
  <c r="E119" i="27"/>
  <c r="S118" i="27"/>
  <c r="Q118" i="27"/>
  <c r="O118" i="27"/>
  <c r="M118" i="27"/>
  <c r="K118" i="27"/>
  <c r="I118" i="27"/>
  <c r="G118" i="27"/>
  <c r="E118" i="27"/>
  <c r="S117" i="27"/>
  <c r="Q117" i="27"/>
  <c r="O117" i="27"/>
  <c r="M117" i="27"/>
  <c r="K117" i="27"/>
  <c r="I117" i="27"/>
  <c r="G117" i="27"/>
  <c r="E117" i="27"/>
  <c r="S116" i="27"/>
  <c r="Q116" i="27"/>
  <c r="O116" i="27"/>
  <c r="M116" i="27"/>
  <c r="K116" i="27"/>
  <c r="I116" i="27"/>
  <c r="G116" i="27"/>
  <c r="E116" i="27"/>
  <c r="S115" i="27"/>
  <c r="Q115" i="27"/>
  <c r="O115" i="27"/>
  <c r="M115" i="27"/>
  <c r="K115" i="27"/>
  <c r="I115" i="27"/>
  <c r="G115" i="27"/>
  <c r="E115" i="27"/>
  <c r="S114" i="27"/>
  <c r="Q114" i="27"/>
  <c r="O114" i="27"/>
  <c r="M114" i="27"/>
  <c r="K114" i="27"/>
  <c r="I114" i="27"/>
  <c r="G114" i="27"/>
  <c r="E114" i="27"/>
  <c r="S106" i="27"/>
  <c r="Q106" i="27"/>
  <c r="O106" i="27"/>
  <c r="M106" i="27"/>
  <c r="K106" i="27"/>
  <c r="I106" i="27"/>
  <c r="G106" i="27"/>
  <c r="E106" i="27"/>
  <c r="S105" i="27"/>
  <c r="Q105" i="27"/>
  <c r="O105" i="27"/>
  <c r="M105" i="27"/>
  <c r="K105" i="27"/>
  <c r="I105" i="27"/>
  <c r="G105" i="27"/>
  <c r="E105" i="27"/>
  <c r="S104" i="27"/>
  <c r="Q104" i="27"/>
  <c r="O104" i="27"/>
  <c r="M104" i="27"/>
  <c r="K104" i="27"/>
  <c r="I104" i="27"/>
  <c r="G104" i="27"/>
  <c r="E104" i="27"/>
  <c r="S103" i="27"/>
  <c r="Q103" i="27"/>
  <c r="O103" i="27"/>
  <c r="M103" i="27"/>
  <c r="K103" i="27"/>
  <c r="I103" i="27"/>
  <c r="G103" i="27"/>
  <c r="E103" i="27"/>
  <c r="S102" i="27"/>
  <c r="Q102" i="27"/>
  <c r="O102" i="27"/>
  <c r="M102" i="27"/>
  <c r="K102" i="27"/>
  <c r="I102" i="27"/>
  <c r="G102" i="27"/>
  <c r="E102" i="27"/>
  <c r="S101" i="27"/>
  <c r="Q101" i="27"/>
  <c r="O101" i="27"/>
  <c r="M101" i="27"/>
  <c r="K101" i="27"/>
  <c r="I101" i="27"/>
  <c r="G101" i="27"/>
  <c r="E101" i="27"/>
  <c r="S100" i="27"/>
  <c r="Q100" i="27"/>
  <c r="O100" i="27"/>
  <c r="M100" i="27"/>
  <c r="K100" i="27"/>
  <c r="I100" i="27"/>
  <c r="G100" i="27"/>
  <c r="E100" i="27"/>
  <c r="S97" i="27"/>
  <c r="Q97" i="27"/>
  <c r="O97" i="27"/>
  <c r="M97" i="27"/>
  <c r="K97" i="27"/>
  <c r="I97" i="27"/>
  <c r="G97" i="27"/>
  <c r="E97" i="27"/>
  <c r="S96" i="27"/>
  <c r="Q96" i="27"/>
  <c r="O96" i="27"/>
  <c r="M96" i="27"/>
  <c r="K96" i="27"/>
  <c r="I96" i="27"/>
  <c r="G96" i="27"/>
  <c r="E96" i="27"/>
  <c r="S95" i="27"/>
  <c r="Q95" i="27"/>
  <c r="O95" i="27"/>
  <c r="M95" i="27"/>
  <c r="K95" i="27"/>
  <c r="I95" i="27"/>
  <c r="G95" i="27"/>
  <c r="E95" i="27"/>
  <c r="S94" i="27"/>
  <c r="Q94" i="27"/>
  <c r="O94" i="27"/>
  <c r="M94" i="27"/>
  <c r="K94" i="27"/>
  <c r="I94" i="27"/>
  <c r="G94" i="27"/>
  <c r="E94" i="27"/>
  <c r="S93" i="27"/>
  <c r="Q93" i="27"/>
  <c r="O93" i="27"/>
  <c r="M93" i="27"/>
  <c r="K93" i="27"/>
  <c r="I93" i="27"/>
  <c r="G93" i="27"/>
  <c r="E93" i="27"/>
  <c r="S92" i="27"/>
  <c r="Q92" i="27"/>
  <c r="O92" i="27"/>
  <c r="M92" i="27"/>
  <c r="K92" i="27"/>
  <c r="I92" i="27"/>
  <c r="G92" i="27"/>
  <c r="E92" i="27"/>
  <c r="S91" i="27"/>
  <c r="Q91" i="27"/>
  <c r="O91" i="27"/>
  <c r="M91" i="27"/>
  <c r="K91" i="27"/>
  <c r="I91" i="27"/>
  <c r="G91" i="27"/>
  <c r="E91" i="27"/>
  <c r="S90" i="27"/>
  <c r="Q90" i="27"/>
  <c r="O90" i="27"/>
  <c r="M90" i="27"/>
  <c r="K90" i="27"/>
  <c r="I90" i="27"/>
  <c r="G90" i="27"/>
  <c r="E90" i="27"/>
  <c r="S89" i="27"/>
  <c r="Q89" i="27"/>
  <c r="O89" i="27"/>
  <c r="M89" i="27"/>
  <c r="K89" i="27"/>
  <c r="I89" i="27"/>
  <c r="G89" i="27"/>
  <c r="E89" i="27"/>
  <c r="S88" i="27"/>
  <c r="Q88" i="27"/>
  <c r="O88" i="27"/>
  <c r="M88" i="27"/>
  <c r="K88" i="27"/>
  <c r="I88" i="27"/>
  <c r="G88" i="27"/>
  <c r="E88" i="27"/>
  <c r="S87" i="27"/>
  <c r="Q87" i="27"/>
  <c r="O87" i="27"/>
  <c r="M87" i="27"/>
  <c r="K87" i="27"/>
  <c r="I87" i="27"/>
  <c r="G87" i="27"/>
  <c r="E87" i="27"/>
  <c r="S86" i="27"/>
  <c r="Q86" i="27"/>
  <c r="O86" i="27"/>
  <c r="M86" i="27"/>
  <c r="K86" i="27"/>
  <c r="I86" i="27"/>
  <c r="G86" i="27"/>
  <c r="E86" i="27"/>
  <c r="S85" i="27"/>
  <c r="Q85" i="27"/>
  <c r="O85" i="27"/>
  <c r="M85" i="27"/>
  <c r="K85" i="27"/>
  <c r="I85" i="27"/>
  <c r="G85" i="27"/>
  <c r="E85" i="27"/>
  <c r="S80" i="27"/>
  <c r="Q80" i="27"/>
  <c r="O80" i="27"/>
  <c r="M80" i="27"/>
  <c r="K80" i="27"/>
  <c r="I80" i="27"/>
  <c r="G80" i="27"/>
  <c r="E80" i="27"/>
  <c r="S79" i="27"/>
  <c r="Q79" i="27"/>
  <c r="O79" i="27"/>
  <c r="M79" i="27"/>
  <c r="K79" i="27"/>
  <c r="I79" i="27"/>
  <c r="G79" i="27"/>
  <c r="E79" i="27"/>
  <c r="S78" i="27"/>
  <c r="Q78" i="27"/>
  <c r="O78" i="27"/>
  <c r="M78" i="27"/>
  <c r="K78" i="27"/>
  <c r="I78" i="27"/>
  <c r="G78" i="27"/>
  <c r="E78" i="27"/>
  <c r="S77" i="27"/>
  <c r="Q77" i="27"/>
  <c r="O77" i="27"/>
  <c r="M77" i="27"/>
  <c r="K77" i="27"/>
  <c r="I77" i="27"/>
  <c r="G77" i="27"/>
  <c r="E77" i="27"/>
  <c r="S76" i="27"/>
  <c r="Q76" i="27"/>
  <c r="O76" i="27"/>
  <c r="M76" i="27"/>
  <c r="K76" i="27"/>
  <c r="I76" i="27"/>
  <c r="G76" i="27"/>
  <c r="E76" i="27"/>
  <c r="S75" i="27"/>
  <c r="Q75" i="27"/>
  <c r="O75" i="27"/>
  <c r="M75" i="27"/>
  <c r="K75" i="27"/>
  <c r="I75" i="27"/>
  <c r="G75" i="27"/>
  <c r="E75" i="27"/>
  <c r="S74" i="27"/>
  <c r="Q74" i="27"/>
  <c r="O74" i="27"/>
  <c r="M74" i="27"/>
  <c r="K74" i="27"/>
  <c r="I74" i="27"/>
  <c r="G74" i="27"/>
  <c r="E74" i="27"/>
  <c r="S73" i="27"/>
  <c r="Q73" i="27"/>
  <c r="O73" i="27"/>
  <c r="M73" i="27"/>
  <c r="K73" i="27"/>
  <c r="I73" i="27"/>
  <c r="G73" i="27"/>
  <c r="E73" i="27"/>
  <c r="S72" i="27"/>
  <c r="Q72" i="27"/>
  <c r="O72" i="27"/>
  <c r="M72" i="27"/>
  <c r="K72" i="27"/>
  <c r="I72" i="27"/>
  <c r="G72" i="27"/>
  <c r="E72" i="27"/>
  <c r="S71" i="27"/>
  <c r="Q71" i="27"/>
  <c r="O71" i="27"/>
  <c r="M71" i="27"/>
  <c r="K71" i="27"/>
  <c r="I71" i="27"/>
  <c r="G71" i="27"/>
  <c r="E71" i="27"/>
  <c r="S70" i="27"/>
  <c r="Q70" i="27"/>
  <c r="O70" i="27"/>
  <c r="M70" i="27"/>
  <c r="K70" i="27"/>
  <c r="I70" i="27"/>
  <c r="G70" i="27"/>
  <c r="E70" i="27"/>
  <c r="S66" i="27"/>
  <c r="Q66" i="27"/>
  <c r="O66" i="27"/>
  <c r="M66" i="27"/>
  <c r="K66" i="27"/>
  <c r="I66" i="27"/>
  <c r="G66" i="27"/>
  <c r="E66" i="27"/>
  <c r="S65" i="27"/>
  <c r="Q65" i="27"/>
  <c r="O65" i="27"/>
  <c r="M65" i="27"/>
  <c r="K65" i="27"/>
  <c r="I65" i="27"/>
  <c r="G65" i="27"/>
  <c r="E65" i="27"/>
  <c r="S64" i="27"/>
  <c r="Q64" i="27"/>
  <c r="O64" i="27"/>
  <c r="M64" i="27"/>
  <c r="K64" i="27"/>
  <c r="I64" i="27"/>
  <c r="G64" i="27"/>
  <c r="E64" i="27"/>
  <c r="S57" i="27"/>
  <c r="Q57" i="27"/>
  <c r="O57" i="27"/>
  <c r="M57" i="27"/>
  <c r="K57" i="27"/>
  <c r="I57" i="27"/>
  <c r="G57" i="27"/>
  <c r="E57" i="27"/>
  <c r="S56" i="27"/>
  <c r="Q56" i="27"/>
  <c r="O56" i="27"/>
  <c r="M56" i="27"/>
  <c r="K56" i="27"/>
  <c r="I56" i="27"/>
  <c r="G56" i="27"/>
  <c r="E56" i="27"/>
  <c r="S55" i="27"/>
  <c r="Q55" i="27"/>
  <c r="O55" i="27"/>
  <c r="M55" i="27"/>
  <c r="K55" i="27"/>
  <c r="I55" i="27"/>
  <c r="G55" i="27"/>
  <c r="E55" i="27"/>
  <c r="S54" i="27"/>
  <c r="Q54" i="27"/>
  <c r="O54" i="27"/>
  <c r="M54" i="27"/>
  <c r="K54" i="27"/>
  <c r="I54" i="27"/>
  <c r="G54" i="27"/>
  <c r="E54" i="27"/>
  <c r="S53" i="27"/>
  <c r="Q53" i="27"/>
  <c r="O53" i="27"/>
  <c r="M53" i="27"/>
  <c r="K53" i="27"/>
  <c r="I53" i="27"/>
  <c r="G53" i="27"/>
  <c r="E53" i="27"/>
  <c r="S52" i="27"/>
  <c r="Q52" i="27"/>
  <c r="O52" i="27"/>
  <c r="M52" i="27"/>
  <c r="K52" i="27"/>
  <c r="I52" i="27"/>
  <c r="G52" i="27"/>
  <c r="E52" i="27"/>
  <c r="S51" i="27"/>
  <c r="Q51" i="27"/>
  <c r="O51" i="27"/>
  <c r="M51" i="27"/>
  <c r="K51" i="27"/>
  <c r="I51" i="27"/>
  <c r="G51" i="27"/>
  <c r="E51" i="27"/>
  <c r="S50" i="27"/>
  <c r="Q50" i="27"/>
  <c r="O50" i="27"/>
  <c r="M50" i="27"/>
  <c r="K50" i="27"/>
  <c r="I50" i="27"/>
  <c r="G50" i="27"/>
  <c r="E50" i="27"/>
  <c r="S49" i="27"/>
  <c r="Q49" i="27"/>
  <c r="O49" i="27"/>
  <c r="M49" i="27"/>
  <c r="K49" i="27"/>
  <c r="I49" i="27"/>
  <c r="G49" i="27"/>
  <c r="E49" i="27"/>
  <c r="S48" i="27"/>
  <c r="Q48" i="27"/>
  <c r="O48" i="27"/>
  <c r="M48" i="27"/>
  <c r="K48" i="27"/>
  <c r="I48" i="27"/>
  <c r="G48" i="27"/>
  <c r="E48" i="27"/>
  <c r="S47" i="27"/>
  <c r="Q47" i="27"/>
  <c r="O47" i="27"/>
  <c r="M47" i="27"/>
  <c r="K47" i="27"/>
  <c r="I47" i="27"/>
  <c r="G47" i="27"/>
  <c r="E47" i="27"/>
  <c r="S46" i="27"/>
  <c r="Q46" i="27"/>
  <c r="O46" i="27"/>
  <c r="M46" i="27"/>
  <c r="K46" i="27"/>
  <c r="I46" i="27"/>
  <c r="G46" i="27"/>
  <c r="E46" i="27"/>
  <c r="S45" i="27"/>
  <c r="Q45" i="27"/>
  <c r="O45" i="27"/>
  <c r="M45" i="27"/>
  <c r="K45" i="27"/>
  <c r="I45" i="27"/>
  <c r="G45" i="27"/>
  <c r="E45" i="27"/>
  <c r="S44" i="27"/>
  <c r="Q44" i="27"/>
  <c r="O44" i="27"/>
  <c r="M44" i="27"/>
  <c r="K44" i="27"/>
  <c r="I44" i="27"/>
  <c r="G44" i="27"/>
  <c r="E44" i="27"/>
  <c r="S40" i="27"/>
  <c r="Q40" i="27"/>
  <c r="O40" i="27"/>
  <c r="M40" i="27"/>
  <c r="K40" i="27"/>
  <c r="I40" i="27"/>
  <c r="G40" i="27"/>
  <c r="E40" i="27"/>
  <c r="S39" i="27"/>
  <c r="Q39" i="27"/>
  <c r="O39" i="27"/>
  <c r="M39" i="27"/>
  <c r="K39" i="27"/>
  <c r="I39" i="27"/>
  <c r="G39" i="27"/>
  <c r="E39" i="27"/>
  <c r="S38" i="27"/>
  <c r="Q38" i="27"/>
  <c r="O38" i="27"/>
  <c r="M38" i="27"/>
  <c r="K38" i="27"/>
  <c r="I38" i="27"/>
  <c r="G38" i="27"/>
  <c r="E38" i="27"/>
  <c r="S37" i="27"/>
  <c r="Q37" i="27"/>
  <c r="O37" i="27"/>
  <c r="M37" i="27"/>
  <c r="K37" i="27"/>
  <c r="I37" i="27"/>
  <c r="G37" i="27"/>
  <c r="E37" i="27"/>
  <c r="S33" i="27"/>
  <c r="Q33" i="27"/>
  <c r="O33" i="27"/>
  <c r="M33" i="27"/>
  <c r="K33" i="27"/>
  <c r="I33" i="27"/>
  <c r="G33" i="27"/>
  <c r="E33" i="27"/>
  <c r="S32" i="27"/>
  <c r="Q32" i="27"/>
  <c r="O32" i="27"/>
  <c r="M32" i="27"/>
  <c r="K32" i="27"/>
  <c r="I32" i="27"/>
  <c r="G32" i="27"/>
  <c r="E32" i="27"/>
  <c r="S31" i="27"/>
  <c r="Q31" i="27"/>
  <c r="O31" i="27"/>
  <c r="M31" i="27"/>
  <c r="K31" i="27"/>
  <c r="I31" i="27"/>
  <c r="G31" i="27"/>
  <c r="E31" i="27"/>
  <c r="S30" i="27"/>
  <c r="Q30" i="27"/>
  <c r="O30" i="27"/>
  <c r="M30" i="27"/>
  <c r="K30" i="27"/>
  <c r="I30" i="27"/>
  <c r="G30" i="27"/>
  <c r="E30" i="27"/>
  <c r="S29" i="27"/>
  <c r="Q29" i="27"/>
  <c r="O29" i="27"/>
  <c r="M29" i="27"/>
  <c r="K29" i="27"/>
  <c r="I29" i="27"/>
  <c r="G29" i="27"/>
  <c r="E29" i="27"/>
  <c r="S28" i="27"/>
  <c r="Q28" i="27"/>
  <c r="O28" i="27"/>
  <c r="M28" i="27"/>
  <c r="K28" i="27"/>
  <c r="I28" i="27"/>
  <c r="G28" i="27"/>
  <c r="E28" i="27"/>
  <c r="S27" i="27"/>
  <c r="Q27" i="27"/>
  <c r="O27" i="27"/>
  <c r="M27" i="27"/>
  <c r="K27" i="27"/>
  <c r="I27" i="27"/>
  <c r="G27" i="27"/>
  <c r="E27" i="27"/>
  <c r="S26" i="27"/>
  <c r="Q26" i="27"/>
  <c r="O26" i="27"/>
  <c r="M26" i="27"/>
  <c r="K26" i="27"/>
  <c r="I26" i="27"/>
  <c r="G26" i="27"/>
  <c r="E26" i="27"/>
  <c r="S25" i="27"/>
  <c r="Q25" i="27"/>
  <c r="O25" i="27"/>
  <c r="M25" i="27"/>
  <c r="K25" i="27"/>
  <c r="I25" i="27"/>
  <c r="G25" i="27"/>
  <c r="E25" i="27"/>
  <c r="S24" i="27"/>
  <c r="Q24" i="27"/>
  <c r="O24" i="27"/>
  <c r="M24" i="27"/>
  <c r="K24" i="27"/>
  <c r="I24" i="27"/>
  <c r="G24" i="27"/>
  <c r="E24" i="27"/>
  <c r="S23" i="27"/>
  <c r="Q23" i="27"/>
  <c r="O23" i="27"/>
  <c r="M23" i="27"/>
  <c r="K23" i="27"/>
  <c r="I23" i="27"/>
  <c r="G23" i="27"/>
  <c r="E23" i="27"/>
  <c r="S22" i="27"/>
  <c r="Q22" i="27"/>
  <c r="O22" i="27"/>
  <c r="M22" i="27"/>
  <c r="K22" i="27"/>
  <c r="I22" i="27"/>
  <c r="G22" i="27"/>
  <c r="E22" i="27"/>
  <c r="S21" i="27"/>
  <c r="Q21" i="27"/>
  <c r="O21" i="27"/>
  <c r="M21" i="27"/>
  <c r="K21" i="27"/>
  <c r="I21" i="27"/>
  <c r="G21" i="27"/>
  <c r="E21" i="27"/>
  <c r="S20" i="27"/>
  <c r="Q20" i="27"/>
  <c r="O20" i="27"/>
  <c r="M20" i="27"/>
  <c r="K20" i="27"/>
  <c r="I20" i="27"/>
  <c r="G20" i="27"/>
  <c r="E20" i="27"/>
  <c r="S19" i="27"/>
  <c r="Q19" i="27"/>
  <c r="O19" i="27"/>
  <c r="M19" i="27"/>
  <c r="K19" i="27"/>
  <c r="I19" i="27"/>
  <c r="G19" i="27"/>
  <c r="E19" i="27"/>
  <c r="S18" i="27"/>
  <c r="Q18" i="27"/>
  <c r="O18" i="27"/>
  <c r="M18" i="27"/>
  <c r="K18" i="27"/>
  <c r="I18" i="27"/>
  <c r="G18" i="27"/>
  <c r="E18" i="27"/>
  <c r="S17" i="27"/>
  <c r="Q17" i="27"/>
  <c r="O17" i="27"/>
  <c r="M17" i="27"/>
  <c r="K17" i="27"/>
  <c r="I17" i="27"/>
  <c r="G17" i="27"/>
  <c r="E17" i="27"/>
  <c r="S16" i="27"/>
  <c r="Q16" i="27"/>
  <c r="O16" i="27"/>
  <c r="M16" i="27"/>
  <c r="K16" i="27"/>
  <c r="I16" i="27"/>
  <c r="G16" i="27"/>
  <c r="E16" i="27"/>
  <c r="S15" i="27"/>
  <c r="Q15" i="27"/>
  <c r="O15" i="27"/>
  <c r="M15" i="27"/>
  <c r="K15" i="27"/>
  <c r="I15" i="27"/>
  <c r="G15" i="27"/>
  <c r="E15" i="27"/>
  <c r="S14" i="27"/>
  <c r="Q14" i="27"/>
  <c r="O14" i="27"/>
  <c r="M14" i="27"/>
  <c r="K14" i="27"/>
  <c r="I14" i="27"/>
  <c r="G14" i="27"/>
  <c r="E14" i="27"/>
  <c r="P368" i="22" l="1"/>
  <c r="Y368" i="22" s="1"/>
  <c r="P367" i="22"/>
  <c r="Y367" i="22" s="1"/>
  <c r="P366" i="22"/>
  <c r="P365" i="22"/>
  <c r="P364" i="22"/>
  <c r="P363" i="22"/>
  <c r="P362" i="22"/>
  <c r="P361" i="22"/>
  <c r="P360" i="22"/>
  <c r="Y360" i="22" s="1"/>
  <c r="P359" i="22"/>
  <c r="P358" i="22"/>
  <c r="P357" i="22"/>
  <c r="P356" i="22"/>
  <c r="P355" i="22"/>
  <c r="P354" i="22"/>
  <c r="P353" i="22"/>
  <c r="P352" i="22"/>
  <c r="P351" i="22"/>
  <c r="P350" i="22"/>
  <c r="P349" i="22"/>
  <c r="P348" i="22"/>
  <c r="P347" i="22"/>
  <c r="P346" i="22"/>
  <c r="P345" i="22"/>
  <c r="P344" i="22"/>
  <c r="P343" i="22"/>
  <c r="P342" i="22"/>
  <c r="P341" i="22"/>
  <c r="P340" i="22"/>
  <c r="P339" i="22"/>
  <c r="P338" i="22"/>
  <c r="P337" i="22"/>
  <c r="P336" i="22"/>
  <c r="P335" i="22"/>
  <c r="P334" i="22"/>
  <c r="P333" i="22"/>
  <c r="P332" i="22"/>
  <c r="P331" i="22"/>
  <c r="P330" i="22"/>
  <c r="P329" i="22"/>
  <c r="P328" i="22"/>
  <c r="P327" i="22"/>
  <c r="P326" i="22"/>
  <c r="P325" i="22"/>
  <c r="P324" i="22"/>
  <c r="P323" i="22"/>
  <c r="S323" i="22" s="1"/>
  <c r="P322" i="22"/>
  <c r="Y322" i="22" s="1"/>
  <c r="P321" i="22"/>
  <c r="Y321" i="22" s="1"/>
  <c r="P320" i="22"/>
  <c r="V320" i="22" s="1"/>
  <c r="P319" i="22"/>
  <c r="Y319" i="22" s="1"/>
  <c r="P318" i="22"/>
  <c r="Y318" i="22" s="1"/>
  <c r="P317" i="22"/>
  <c r="Y317" i="22" s="1"/>
  <c r="P316" i="22"/>
  <c r="Y316" i="22" s="1"/>
  <c r="P315" i="22"/>
  <c r="P314" i="22"/>
  <c r="P313" i="22"/>
  <c r="Y313" i="22" s="1"/>
  <c r="P312" i="22"/>
  <c r="Y312" i="22" s="1"/>
  <c r="P311" i="22"/>
  <c r="Y311" i="22" s="1"/>
  <c r="P310" i="22"/>
  <c r="Y310" i="22" s="1"/>
  <c r="P309" i="22"/>
  <c r="Y309" i="22" s="1"/>
  <c r="P308" i="22"/>
  <c r="Y308" i="22" s="1"/>
  <c r="P307" i="22"/>
  <c r="S307" i="22" s="1"/>
  <c r="P306" i="22"/>
  <c r="Y306" i="22" s="1"/>
  <c r="P305" i="22"/>
  <c r="P304" i="22"/>
  <c r="Y304" i="22" s="1"/>
  <c r="P303" i="22"/>
  <c r="Y303" i="22" s="1"/>
  <c r="P302" i="22"/>
  <c r="Y302" i="22" s="1"/>
  <c r="P301" i="22"/>
  <c r="V301" i="22" s="1"/>
  <c r="P300" i="22"/>
  <c r="P299" i="22"/>
  <c r="P298" i="22"/>
  <c r="P297" i="22"/>
  <c r="Y297" i="22" s="1"/>
  <c r="P296" i="22"/>
  <c r="Y296" i="22" s="1"/>
  <c r="P295" i="22"/>
  <c r="P294" i="22"/>
  <c r="Y294" i="22" s="1"/>
  <c r="P293" i="22"/>
  <c r="Y293" i="22" s="1"/>
  <c r="P292" i="22"/>
  <c r="S292" i="22" s="1"/>
  <c r="P291" i="22"/>
  <c r="S291" i="22" s="1"/>
  <c r="P290" i="22"/>
  <c r="Y290" i="22" s="1"/>
  <c r="P289" i="22"/>
  <c r="Y289" i="22" s="1"/>
  <c r="P288" i="22"/>
  <c r="Y288" i="22" s="1"/>
  <c r="P287" i="22"/>
  <c r="Y287" i="22" s="1"/>
  <c r="P286" i="22"/>
  <c r="P285" i="22"/>
  <c r="P284" i="22"/>
  <c r="Y284" i="22" s="1"/>
  <c r="P283" i="22"/>
  <c r="P282" i="22"/>
  <c r="Y282" i="22" s="1"/>
  <c r="P281" i="22"/>
  <c r="Y281" i="22" s="1"/>
  <c r="P280" i="22"/>
  <c r="Y280" i="22" s="1"/>
  <c r="P279" i="22"/>
  <c r="Y279" i="22" s="1"/>
  <c r="P278" i="22"/>
  <c r="Y278" i="22" s="1"/>
  <c r="P277" i="22"/>
  <c r="Y277" i="22" s="1"/>
  <c r="P276" i="22"/>
  <c r="S276" i="22" s="1"/>
  <c r="P275" i="22"/>
  <c r="S275" i="22" s="1"/>
  <c r="P274" i="22"/>
  <c r="P273" i="22"/>
  <c r="S273" i="22" s="1"/>
  <c r="P272" i="22"/>
  <c r="Y272" i="22" s="1"/>
  <c r="P271" i="22"/>
  <c r="Y271" i="22" s="1"/>
  <c r="P270" i="22"/>
  <c r="Y270" i="22" s="1"/>
  <c r="P269" i="22"/>
  <c r="Y269" i="22" s="1"/>
  <c r="P268" i="22"/>
  <c r="Y268" i="22" s="1"/>
  <c r="P267" i="22"/>
  <c r="V267" i="22" s="1"/>
  <c r="P266" i="22"/>
  <c r="Y266" i="22" s="1"/>
  <c r="P265" i="22"/>
  <c r="Y265" i="22" s="1"/>
  <c r="P264" i="22"/>
  <c r="P263" i="22"/>
  <c r="Y263" i="22" s="1"/>
  <c r="P262" i="22"/>
  <c r="Y262" i="22" s="1"/>
  <c r="P261" i="22"/>
  <c r="Y261" i="22" s="1"/>
  <c r="P260" i="22"/>
  <c r="P259" i="22"/>
  <c r="S259" i="22" s="1"/>
  <c r="P258" i="22"/>
  <c r="Y258" i="22" s="1"/>
  <c r="P257" i="22"/>
  <c r="V257" i="22" s="1"/>
  <c r="P256" i="22"/>
  <c r="V256" i="22" s="1"/>
  <c r="P255" i="22"/>
  <c r="Y255" i="22" s="1"/>
  <c r="P254" i="22"/>
  <c r="P253" i="22"/>
  <c r="S253" i="22" s="1"/>
  <c r="P252" i="22"/>
  <c r="Y252" i="22" s="1"/>
  <c r="P251" i="22"/>
  <c r="V251" i="22" s="1"/>
  <c r="P250" i="22"/>
  <c r="Y250" i="22" s="1"/>
  <c r="P249" i="22"/>
  <c r="Y249" i="22" s="1"/>
  <c r="P248" i="22"/>
  <c r="P247" i="22"/>
  <c r="V247" i="22" s="1"/>
  <c r="P246" i="22"/>
  <c r="Y246" i="22" s="1"/>
  <c r="P245" i="22"/>
  <c r="V245" i="22" s="1"/>
  <c r="P244" i="22"/>
  <c r="Y244" i="22" s="1"/>
  <c r="P243" i="22"/>
  <c r="Y243" i="22" s="1"/>
  <c r="P242" i="22"/>
  <c r="V242" i="22" s="1"/>
  <c r="P241" i="22"/>
  <c r="P240" i="22"/>
  <c r="V240" i="22" s="1"/>
  <c r="P239" i="22"/>
  <c r="V239" i="22" s="1"/>
  <c r="P238" i="22"/>
  <c r="V238" i="22" s="1"/>
  <c r="P237" i="22"/>
  <c r="P236" i="22"/>
  <c r="P235" i="22"/>
  <c r="P234" i="22"/>
  <c r="P233" i="22"/>
  <c r="P232" i="22"/>
  <c r="P231" i="22"/>
  <c r="Y231" i="22" s="1"/>
  <c r="P230" i="22"/>
  <c r="V230" i="22" s="1"/>
  <c r="P229" i="22"/>
  <c r="V229" i="22" s="1"/>
  <c r="P228" i="22"/>
  <c r="Y228" i="22" s="1"/>
  <c r="P227" i="22"/>
  <c r="P226" i="22"/>
  <c r="V226" i="22" s="1"/>
  <c r="P225" i="22"/>
  <c r="V225" i="22" s="1"/>
  <c r="P224" i="22"/>
  <c r="Y224" i="22" s="1"/>
  <c r="P223" i="22"/>
  <c r="V223" i="22" s="1"/>
  <c r="P222" i="22"/>
  <c r="P221" i="22"/>
  <c r="Y221" i="22" s="1"/>
  <c r="P220" i="22"/>
  <c r="P219" i="22"/>
  <c r="Y219" i="22" s="1"/>
  <c r="P218" i="22"/>
  <c r="V218" i="22" s="1"/>
  <c r="P217" i="22"/>
  <c r="P216" i="22"/>
  <c r="P215" i="22"/>
  <c r="P214" i="22"/>
  <c r="Y214" i="22" s="1"/>
  <c r="P213" i="22"/>
  <c r="V213" i="22" s="1"/>
  <c r="P212" i="22"/>
  <c r="P211" i="22"/>
  <c r="V211" i="22" s="1"/>
  <c r="P210" i="22"/>
  <c r="V210" i="22" s="1"/>
  <c r="P209" i="22"/>
  <c r="V209" i="22" s="1"/>
  <c r="P208" i="22"/>
  <c r="P207" i="22"/>
  <c r="V207" i="22" s="1"/>
  <c r="P206" i="22"/>
  <c r="V206" i="22" s="1"/>
  <c r="P205" i="22"/>
  <c r="S205" i="22" s="1"/>
  <c r="P204" i="22"/>
  <c r="V204" i="22" s="1"/>
  <c r="P203" i="22"/>
  <c r="Y203" i="22" s="1"/>
  <c r="P202" i="22"/>
  <c r="V202" i="22" s="1"/>
  <c r="P201" i="22"/>
  <c r="V201" i="22" s="1"/>
  <c r="P200" i="22"/>
  <c r="V200" i="22" s="1"/>
  <c r="P199" i="22"/>
  <c r="Y199" i="22" s="1"/>
  <c r="P198" i="22"/>
  <c r="S198" i="22" s="1"/>
  <c r="P197" i="22"/>
  <c r="V197" i="22" s="1"/>
  <c r="P196" i="22"/>
  <c r="V196" i="22" s="1"/>
  <c r="P195" i="22"/>
  <c r="Y195" i="22" s="1"/>
  <c r="P194" i="22"/>
  <c r="V194" i="22" s="1"/>
  <c r="P193" i="22"/>
  <c r="V193" i="22" s="1"/>
  <c r="P192" i="22"/>
  <c r="S192" i="22" s="1"/>
  <c r="P191" i="22"/>
  <c r="V191" i="22" s="1"/>
  <c r="P190" i="22"/>
  <c r="V190" i="22" s="1"/>
  <c r="P189" i="22"/>
  <c r="V189" i="22" s="1"/>
  <c r="P188" i="22"/>
  <c r="V188" i="22" s="1"/>
  <c r="P187" i="22"/>
  <c r="Y187" i="22" s="1"/>
  <c r="P186" i="22"/>
  <c r="V186" i="22" s="1"/>
  <c r="P185" i="22"/>
  <c r="V185" i="22" s="1"/>
  <c r="P184" i="22"/>
  <c r="V184" i="22" s="1"/>
  <c r="P183" i="22"/>
  <c r="S183" i="22" s="1"/>
  <c r="P182" i="22"/>
  <c r="S182" i="22" s="1"/>
  <c r="P181" i="22"/>
  <c r="V181" i="22" s="1"/>
  <c r="P180" i="22"/>
  <c r="P179" i="22"/>
  <c r="V179" i="22" s="1"/>
  <c r="P178" i="22"/>
  <c r="P177" i="22"/>
  <c r="V177" i="22" s="1"/>
  <c r="P176" i="22"/>
  <c r="P175" i="22"/>
  <c r="V175" i="22" s="1"/>
  <c r="P174" i="22"/>
  <c r="P173" i="22"/>
  <c r="P172" i="22"/>
  <c r="V172" i="22" s="1"/>
  <c r="P171" i="22"/>
  <c r="Y171" i="22" s="1"/>
  <c r="P170" i="22"/>
  <c r="P169" i="22"/>
  <c r="V169" i="22" s="1"/>
  <c r="P168" i="22"/>
  <c r="V168" i="22" s="1"/>
  <c r="P167" i="22"/>
  <c r="P166" i="22"/>
  <c r="P165" i="22"/>
  <c r="P164" i="22"/>
  <c r="Y164" i="22" s="1"/>
  <c r="P163" i="22"/>
  <c r="P162" i="22"/>
  <c r="P161" i="22"/>
  <c r="V161" i="22" s="1"/>
  <c r="P160" i="22"/>
  <c r="Y160" i="22" s="1"/>
  <c r="P159" i="22"/>
  <c r="V159" i="22" s="1"/>
  <c r="P158" i="22"/>
  <c r="V158" i="22" s="1"/>
  <c r="P157" i="22"/>
  <c r="P156" i="22"/>
  <c r="V156" i="22" s="1"/>
  <c r="P155" i="22"/>
  <c r="Y155" i="22" s="1"/>
  <c r="P154" i="22"/>
  <c r="P153" i="22"/>
  <c r="V153" i="22" s="1"/>
  <c r="P152" i="22"/>
  <c r="V152" i="22" s="1"/>
  <c r="P151" i="22"/>
  <c r="P150" i="22"/>
  <c r="Y150" i="22" s="1"/>
  <c r="P149" i="22"/>
  <c r="V149" i="22" s="1"/>
  <c r="P148" i="22"/>
  <c r="S148" i="22" s="1"/>
  <c r="P147" i="22"/>
  <c r="P146" i="22"/>
  <c r="P145" i="22"/>
  <c r="Y145" i="22" s="1"/>
  <c r="P144" i="22"/>
  <c r="S144" i="22" s="1"/>
  <c r="P143" i="22"/>
  <c r="V143" i="22" s="1"/>
  <c r="P142" i="22"/>
  <c r="P141" i="22"/>
  <c r="S141" i="22" s="1"/>
  <c r="P140" i="22"/>
  <c r="V140" i="22" s="1"/>
  <c r="P139" i="22"/>
  <c r="Y139" i="22" s="1"/>
  <c r="P138" i="22"/>
  <c r="V138" i="22" s="1"/>
  <c r="P137" i="22"/>
  <c r="V137" i="22" s="1"/>
  <c r="P136" i="22"/>
  <c r="S136" i="22" s="1"/>
  <c r="P135" i="22"/>
  <c r="V135" i="22" s="1"/>
  <c r="P134" i="22"/>
  <c r="Y134" i="22" s="1"/>
  <c r="P133" i="22"/>
  <c r="V133" i="22" s="1"/>
  <c r="P132" i="22"/>
  <c r="P131" i="22"/>
  <c r="P130" i="22"/>
  <c r="V130" i="22" s="1"/>
  <c r="P129" i="22"/>
  <c r="Y129" i="22" s="1"/>
  <c r="P128" i="22"/>
  <c r="Y128" i="22" s="1"/>
  <c r="P127" i="22"/>
  <c r="V127" i="22" s="1"/>
  <c r="P126" i="22"/>
  <c r="V126" i="22" s="1"/>
  <c r="P125" i="22"/>
  <c r="V125" i="22" s="1"/>
  <c r="P124" i="22"/>
  <c r="V124" i="22" s="1"/>
  <c r="P123" i="22"/>
  <c r="S123" i="22" s="1"/>
  <c r="P122" i="22"/>
  <c r="P121" i="22"/>
  <c r="P120" i="22"/>
  <c r="P119" i="22"/>
  <c r="S119" i="22" s="1"/>
  <c r="P118" i="22"/>
  <c r="Y118" i="22" s="1"/>
  <c r="P117" i="22"/>
  <c r="Y117" i="22" s="1"/>
  <c r="P116" i="22"/>
  <c r="P115" i="22"/>
  <c r="S115" i="22" s="1"/>
  <c r="P114" i="22"/>
  <c r="V114" i="22" s="1"/>
  <c r="P113" i="22"/>
  <c r="S113" i="22" s="1"/>
  <c r="P112" i="22"/>
  <c r="P111" i="22"/>
  <c r="V111" i="22" s="1"/>
  <c r="P110" i="22"/>
  <c r="V110" i="22" s="1"/>
  <c r="P109" i="22"/>
  <c r="Y109" i="22" s="1"/>
  <c r="P108" i="22"/>
  <c r="P107" i="22"/>
  <c r="Y107" i="22" s="1"/>
  <c r="P106" i="22"/>
  <c r="S106" i="22" s="1"/>
  <c r="P105" i="22"/>
  <c r="V105" i="22" s="1"/>
  <c r="P104" i="22"/>
  <c r="V104" i="22" s="1"/>
  <c r="P103" i="22"/>
  <c r="Y103" i="22" s="1"/>
  <c r="P102" i="22"/>
  <c r="S102" i="22" s="1"/>
  <c r="P101" i="22"/>
  <c r="P100" i="22"/>
  <c r="Y100" i="22" s="1"/>
  <c r="P99" i="22"/>
  <c r="S99" i="22" s="1"/>
  <c r="P98" i="22"/>
  <c r="V98" i="22" s="1"/>
  <c r="P97" i="22"/>
  <c r="V97" i="22" s="1"/>
  <c r="P96" i="22"/>
  <c r="Y96" i="22" s="1"/>
  <c r="P95" i="22"/>
  <c r="P94" i="22"/>
  <c r="Y94" i="22" s="1"/>
  <c r="P93" i="22"/>
  <c r="Y93" i="22" s="1"/>
  <c r="P92" i="22"/>
  <c r="Y92" i="22" s="1"/>
  <c r="P91" i="22"/>
  <c r="P90" i="22"/>
  <c r="P89" i="22"/>
  <c r="P88" i="22"/>
  <c r="P87" i="22"/>
  <c r="P86" i="22"/>
  <c r="P85" i="22"/>
  <c r="Y85" i="22" s="1"/>
  <c r="P84" i="22"/>
  <c r="S84" i="22" s="1"/>
  <c r="P83" i="22"/>
  <c r="V83" i="22" s="1"/>
  <c r="P82" i="22"/>
  <c r="V82" i="22" s="1"/>
  <c r="P81" i="22"/>
  <c r="S81" i="22" s="1"/>
  <c r="P80" i="22"/>
  <c r="S80" i="22" s="1"/>
  <c r="P79" i="22"/>
  <c r="P78" i="22"/>
  <c r="V78" i="22" s="1"/>
  <c r="P77" i="22"/>
  <c r="Y77" i="22" s="1"/>
  <c r="P76" i="22"/>
  <c r="P75" i="22"/>
  <c r="Y75" i="22" s="1"/>
  <c r="P74" i="22"/>
  <c r="P73" i="22"/>
  <c r="S73" i="22" s="1"/>
  <c r="P72" i="22"/>
  <c r="S72" i="22" s="1"/>
  <c r="P71" i="22"/>
  <c r="P70" i="22"/>
  <c r="P69" i="22"/>
  <c r="P68" i="22"/>
  <c r="P67" i="22"/>
  <c r="P66" i="22"/>
  <c r="Y66" i="22" s="1"/>
  <c r="P65" i="22"/>
  <c r="P64" i="22"/>
  <c r="V64" i="22" s="1"/>
  <c r="P63" i="22"/>
  <c r="P62" i="22"/>
  <c r="S62" i="22" s="1"/>
  <c r="P61" i="22"/>
  <c r="Y61" i="22" s="1"/>
  <c r="P60" i="22"/>
  <c r="P59" i="22"/>
  <c r="P58" i="22"/>
  <c r="P57" i="22"/>
  <c r="P56" i="22"/>
  <c r="S56" i="22" s="1"/>
  <c r="P55" i="22"/>
  <c r="Y55" i="22" s="1"/>
  <c r="P54" i="22"/>
  <c r="Y54" i="22" s="1"/>
  <c r="P53" i="22"/>
  <c r="P52" i="22"/>
  <c r="V52" i="22" s="1"/>
  <c r="P51" i="22"/>
  <c r="Y51" i="22" s="1"/>
  <c r="P50" i="22"/>
  <c r="Y50" i="22" s="1"/>
  <c r="P49" i="22"/>
  <c r="P48" i="22"/>
  <c r="S48" i="22" s="1"/>
  <c r="P47" i="22"/>
  <c r="P46" i="22"/>
  <c r="S46" i="22" s="1"/>
  <c r="P45" i="22"/>
  <c r="V45" i="22" s="1"/>
  <c r="P44" i="22"/>
  <c r="Y44" i="22" s="1"/>
  <c r="P43" i="22"/>
  <c r="P42" i="22"/>
  <c r="Y42" i="22" s="1"/>
  <c r="P41" i="22"/>
  <c r="S41" i="22" s="1"/>
  <c r="P40" i="22"/>
  <c r="S40" i="22" s="1"/>
  <c r="P39" i="22"/>
  <c r="V39" i="22" s="1"/>
  <c r="P38" i="22"/>
  <c r="Y38" i="22" s="1"/>
  <c r="P37" i="22"/>
  <c r="P36" i="22"/>
  <c r="V36" i="22" s="1"/>
  <c r="P35" i="22"/>
  <c r="Y35" i="22" s="1"/>
  <c r="P34" i="22"/>
  <c r="Y34" i="22" s="1"/>
  <c r="P33" i="22"/>
  <c r="Y33" i="22" s="1"/>
  <c r="P32" i="22"/>
  <c r="P31" i="22"/>
  <c r="V31" i="22" s="1"/>
  <c r="P30" i="22"/>
  <c r="P29" i="22"/>
  <c r="V29" i="22" s="1"/>
  <c r="P28" i="22"/>
  <c r="P27" i="22"/>
  <c r="P26" i="22"/>
  <c r="P25" i="22"/>
  <c r="Y25" i="22" s="1"/>
  <c r="P24" i="22"/>
  <c r="Y24" i="22" s="1"/>
  <c r="P23" i="22"/>
  <c r="P22" i="22"/>
  <c r="P21" i="22"/>
  <c r="P20" i="22"/>
  <c r="S20" i="22" s="1"/>
  <c r="P19" i="22"/>
  <c r="V19" i="22" s="1"/>
  <c r="P18" i="22"/>
  <c r="Y18" i="22" s="1"/>
  <c r="P17" i="22"/>
  <c r="P16" i="22"/>
  <c r="P15" i="22"/>
  <c r="V15" i="22" s="1"/>
  <c r="P14" i="22"/>
  <c r="P13" i="22"/>
  <c r="P12" i="22"/>
  <c r="P11" i="22"/>
  <c r="P10" i="22"/>
  <c r="P9" i="22"/>
  <c r="P8" i="22"/>
  <c r="P7" i="22"/>
  <c r="V368" i="21"/>
  <c r="V367" i="21"/>
  <c r="V366" i="21"/>
  <c r="V365" i="21"/>
  <c r="V364" i="21"/>
  <c r="V363" i="21"/>
  <c r="V362" i="21"/>
  <c r="V359" i="21"/>
  <c r="V358" i="21"/>
  <c r="V357" i="21"/>
  <c r="V356" i="21"/>
  <c r="V355" i="21"/>
  <c r="V354" i="21"/>
  <c r="V353" i="21"/>
  <c r="V352" i="21"/>
  <c r="V351" i="21"/>
  <c r="V350" i="21"/>
  <c r="V349" i="21"/>
  <c r="V347" i="21"/>
  <c r="V346" i="21"/>
  <c r="V345" i="21"/>
  <c r="V344" i="21"/>
  <c r="V343" i="21"/>
  <c r="V342" i="21"/>
  <c r="V341" i="21"/>
  <c r="V340" i="21"/>
  <c r="V339" i="21"/>
  <c r="V338" i="21"/>
  <c r="V337" i="21"/>
  <c r="V336" i="21"/>
  <c r="V335" i="21"/>
  <c r="V334" i="21"/>
  <c r="V332" i="21"/>
  <c r="V331" i="21"/>
  <c r="V330" i="21"/>
  <c r="V329" i="21"/>
  <c r="V328" i="21"/>
  <c r="V327" i="21"/>
  <c r="V326" i="21"/>
  <c r="V325" i="21"/>
  <c r="V324" i="21"/>
  <c r="V323" i="21"/>
  <c r="V322" i="21"/>
  <c r="V321" i="21"/>
  <c r="V320" i="21"/>
  <c r="V319" i="21"/>
  <c r="V318" i="21"/>
  <c r="V317" i="21"/>
  <c r="V316" i="21"/>
  <c r="V315" i="21"/>
  <c r="V314" i="21"/>
  <c r="V313" i="21"/>
  <c r="V312" i="21"/>
  <c r="V311" i="21"/>
  <c r="V310" i="21"/>
  <c r="V309" i="21"/>
  <c r="V308" i="21"/>
  <c r="V307" i="21"/>
  <c r="V306" i="21"/>
  <c r="V305" i="21"/>
  <c r="V304" i="21"/>
  <c r="V303" i="21"/>
  <c r="V302" i="21"/>
  <c r="V301" i="21"/>
  <c r="V300" i="21"/>
  <c r="V299" i="21"/>
  <c r="V298" i="21"/>
  <c r="V297" i="21"/>
  <c r="V296" i="21"/>
  <c r="V295" i="21"/>
  <c r="V294" i="21"/>
  <c r="V293" i="21"/>
  <c r="V292" i="21"/>
  <c r="V291" i="21"/>
  <c r="V290" i="21"/>
  <c r="V289" i="21"/>
  <c r="V288" i="21"/>
  <c r="V287" i="21"/>
  <c r="V286" i="21"/>
  <c r="V285" i="21"/>
  <c r="V284" i="21"/>
  <c r="V283" i="21"/>
  <c r="V282" i="21"/>
  <c r="V281" i="21"/>
  <c r="V280" i="21"/>
  <c r="V279" i="21"/>
  <c r="V278" i="21"/>
  <c r="V277" i="21"/>
  <c r="V276" i="21"/>
  <c r="V275" i="21"/>
  <c r="V274" i="21"/>
  <c r="V273" i="21"/>
  <c r="V272" i="21"/>
  <c r="V271" i="21"/>
  <c r="V270" i="21"/>
  <c r="V269" i="21"/>
  <c r="V268" i="21"/>
  <c r="V267" i="21"/>
  <c r="V266" i="21"/>
  <c r="V265" i="21"/>
  <c r="V264" i="21"/>
  <c r="V263" i="21"/>
  <c r="V262" i="21"/>
  <c r="V261" i="21"/>
  <c r="V260" i="21"/>
  <c r="V259" i="21"/>
  <c r="V258" i="21"/>
  <c r="V257" i="21"/>
  <c r="V256" i="21"/>
  <c r="V255" i="21"/>
  <c r="V254" i="21"/>
  <c r="V253" i="21"/>
  <c r="V252" i="21"/>
  <c r="V251" i="21"/>
  <c r="V250" i="21"/>
  <c r="V249" i="21"/>
  <c r="V248" i="21"/>
  <c r="V247" i="21"/>
  <c r="V246" i="21"/>
  <c r="V245" i="21"/>
  <c r="V244" i="21"/>
  <c r="V243" i="21"/>
  <c r="V242" i="21"/>
  <c r="V241" i="21"/>
  <c r="V240" i="21"/>
  <c r="V239" i="21"/>
  <c r="V238" i="21"/>
  <c r="V237" i="21"/>
  <c r="V236" i="21"/>
  <c r="V235" i="21"/>
  <c r="V234" i="21"/>
  <c r="V233" i="21"/>
  <c r="V232" i="21"/>
  <c r="V231" i="21"/>
  <c r="V230" i="21"/>
  <c r="V229" i="21"/>
  <c r="V228" i="21"/>
  <c r="V227" i="21"/>
  <c r="V226" i="21"/>
  <c r="V225" i="21"/>
  <c r="V224" i="21"/>
  <c r="V223" i="21"/>
  <c r="V222" i="21"/>
  <c r="V221" i="21"/>
  <c r="V220" i="21"/>
  <c r="V219" i="21"/>
  <c r="V218" i="21"/>
  <c r="V217" i="21"/>
  <c r="V216" i="21"/>
  <c r="V215" i="21"/>
  <c r="V214" i="21"/>
  <c r="V213" i="21"/>
  <c r="V212" i="21"/>
  <c r="V211" i="21"/>
  <c r="V210" i="21"/>
  <c r="V209" i="21"/>
  <c r="V208" i="21"/>
  <c r="V207" i="21"/>
  <c r="V206" i="21"/>
  <c r="V205" i="21"/>
  <c r="V204" i="21"/>
  <c r="V203" i="21"/>
  <c r="V202" i="21"/>
  <c r="V201" i="21"/>
  <c r="V200" i="21"/>
  <c r="V199" i="21"/>
  <c r="V198" i="21"/>
  <c r="V197" i="21"/>
  <c r="V196" i="21"/>
  <c r="V195" i="21"/>
  <c r="V194" i="21"/>
  <c r="V193" i="21"/>
  <c r="V192" i="21"/>
  <c r="V191" i="21"/>
  <c r="V190" i="21"/>
  <c r="V189" i="21"/>
  <c r="V188" i="21"/>
  <c r="V187" i="21"/>
  <c r="V186" i="21"/>
  <c r="V185" i="21"/>
  <c r="V184" i="21"/>
  <c r="V183" i="21"/>
  <c r="V182" i="21"/>
  <c r="V181" i="21"/>
  <c r="V180" i="21"/>
  <c r="V179" i="21"/>
  <c r="V178" i="21"/>
  <c r="V175" i="21"/>
  <c r="V174" i="21"/>
  <c r="V173" i="21"/>
  <c r="V170" i="21"/>
  <c r="V169" i="21"/>
  <c r="V168" i="21"/>
  <c r="V167" i="21"/>
  <c r="V166" i="21"/>
  <c r="V165" i="21"/>
  <c r="V164" i="21"/>
  <c r="V163" i="21"/>
  <c r="V162" i="21"/>
  <c r="V161" i="21"/>
  <c r="V160" i="21"/>
  <c r="V159" i="21"/>
  <c r="V158" i="21"/>
  <c r="V157" i="21"/>
  <c r="V154" i="21"/>
  <c r="V151" i="21"/>
  <c r="V148" i="21"/>
  <c r="V147" i="21"/>
  <c r="V146" i="21"/>
  <c r="V145" i="21"/>
  <c r="V144" i="21"/>
  <c r="V143" i="21"/>
  <c r="V142" i="21"/>
  <c r="V141" i="21"/>
  <c r="V140" i="21"/>
  <c r="V139" i="21"/>
  <c r="V138" i="21"/>
  <c r="V137" i="21"/>
  <c r="V136" i="21"/>
  <c r="V135" i="21"/>
  <c r="V134" i="21"/>
  <c r="V133" i="21"/>
  <c r="V132" i="21"/>
  <c r="V131" i="21"/>
  <c r="V130" i="21"/>
  <c r="V129" i="21"/>
  <c r="V128" i="21"/>
  <c r="V127" i="21"/>
  <c r="V126" i="21"/>
  <c r="V125" i="21"/>
  <c r="V124" i="21"/>
  <c r="V123" i="21"/>
  <c r="V122" i="21"/>
  <c r="V121" i="21"/>
  <c r="V120" i="21"/>
  <c r="V119" i="21"/>
  <c r="V118" i="21"/>
  <c r="V117" i="21"/>
  <c r="V116" i="21"/>
  <c r="V115" i="21"/>
  <c r="V114" i="21"/>
  <c r="V113" i="21"/>
  <c r="V112" i="21"/>
  <c r="V111" i="21"/>
  <c r="V110" i="21"/>
  <c r="V109" i="21"/>
  <c r="V108" i="21"/>
  <c r="V107" i="21"/>
  <c r="V106" i="21"/>
  <c r="V105" i="21"/>
  <c r="V104" i="21"/>
  <c r="V103" i="21"/>
  <c r="V102" i="21"/>
  <c r="V101" i="21"/>
  <c r="V100" i="21"/>
  <c r="V99" i="21"/>
  <c r="V98" i="21"/>
  <c r="V97" i="21"/>
  <c r="V96" i="21"/>
  <c r="V95" i="21"/>
  <c r="V94" i="21"/>
  <c r="V93" i="21"/>
  <c r="V92" i="21"/>
  <c r="V91" i="21"/>
  <c r="V90" i="21"/>
  <c r="V89" i="21"/>
  <c r="V88" i="21"/>
  <c r="V87" i="21"/>
  <c r="V86" i="21"/>
  <c r="V85" i="21"/>
  <c r="V84" i="21"/>
  <c r="V83" i="21"/>
  <c r="V82" i="21"/>
  <c r="V81" i="21"/>
  <c r="V80" i="21"/>
  <c r="V79" i="21"/>
  <c r="V78" i="21"/>
  <c r="V77" i="21"/>
  <c r="V76" i="21"/>
  <c r="V75" i="21"/>
  <c r="V74" i="21"/>
  <c r="V73" i="21"/>
  <c r="V72" i="21"/>
  <c r="V71" i="21"/>
  <c r="V70" i="21"/>
  <c r="V69" i="21"/>
  <c r="V68" i="21"/>
  <c r="V67" i="21"/>
  <c r="V66" i="21"/>
  <c r="V65" i="21"/>
  <c r="V64" i="21"/>
  <c r="V63" i="21"/>
  <c r="V60" i="21"/>
  <c r="V59" i="21"/>
  <c r="V58" i="21"/>
  <c r="V57" i="21"/>
  <c r="V56" i="21"/>
  <c r="V55" i="21"/>
  <c r="V54" i="21"/>
  <c r="V53" i="21"/>
  <c r="V52" i="21"/>
  <c r="V51" i="21"/>
  <c r="V50" i="21"/>
  <c r="V49" i="21"/>
  <c r="V48" i="21"/>
  <c r="V47" i="21"/>
  <c r="V46" i="21"/>
  <c r="V45" i="21"/>
  <c r="V44" i="21"/>
  <c r="V43" i="21"/>
  <c r="V42" i="21"/>
  <c r="V41" i="21"/>
  <c r="V40" i="21"/>
  <c r="V39" i="21"/>
  <c r="V38" i="21"/>
  <c r="V37" i="21"/>
  <c r="V36" i="21"/>
  <c r="V35" i="21"/>
  <c r="V34" i="21"/>
  <c r="V33" i="21"/>
  <c r="V32" i="21"/>
  <c r="V31" i="21"/>
  <c r="V30" i="21"/>
  <c r="V29" i="21"/>
  <c r="V28" i="21"/>
  <c r="V27" i="21"/>
  <c r="V26" i="21"/>
  <c r="V23" i="21"/>
  <c r="V22" i="21"/>
  <c r="V21" i="21"/>
  <c r="V20" i="21"/>
  <c r="V17" i="21"/>
  <c r="V16" i="21"/>
  <c r="V15" i="21"/>
  <c r="V14" i="21"/>
  <c r="V13" i="21"/>
  <c r="V12" i="21"/>
  <c r="S305" i="22" l="1"/>
  <c r="V305" i="22"/>
  <c r="S133" i="22"/>
  <c r="Y133" i="22"/>
  <c r="V160" i="22"/>
  <c r="V187" i="22"/>
  <c r="V214" i="22"/>
  <c r="S187" i="22"/>
  <c r="S214" i="22"/>
  <c r="S160" i="22"/>
  <c r="Y245" i="22"/>
  <c r="Y198" i="22"/>
  <c r="V148" i="22"/>
  <c r="S250" i="22"/>
  <c r="V198" i="22"/>
  <c r="S179" i="22"/>
  <c r="Y105" i="22"/>
  <c r="Y156" i="22"/>
  <c r="Y82" i="22"/>
  <c r="S130" i="22"/>
  <c r="Y205" i="22"/>
  <c r="V259" i="22"/>
  <c r="S288" i="22"/>
  <c r="V115" i="22"/>
  <c r="Y259" i="22"/>
  <c r="V288" i="22"/>
  <c r="V56" i="22"/>
  <c r="S317" i="22"/>
  <c r="Y238" i="22"/>
  <c r="V317" i="22"/>
  <c r="Y29" i="22"/>
  <c r="Y230" i="22"/>
  <c r="V205" i="22"/>
  <c r="Y143" i="22"/>
  <c r="Y189" i="22"/>
  <c r="V134" i="22"/>
  <c r="V183" i="22"/>
  <c r="S145" i="22"/>
  <c r="Y242" i="22"/>
  <c r="V145" i="22"/>
  <c r="S134" i="22"/>
  <c r="Y115" i="22"/>
  <c r="Y41" i="22"/>
  <c r="Y97" i="22"/>
  <c r="Y125" i="22"/>
  <c r="Y194" i="22"/>
  <c r="S168" i="22"/>
  <c r="Y172" i="22"/>
  <c r="S245" i="22"/>
  <c r="S301" i="22"/>
  <c r="Y102" i="22"/>
  <c r="Y301" i="22"/>
  <c r="Y183" i="22"/>
  <c r="Y78" i="22"/>
  <c r="Y130" i="22"/>
  <c r="Y152" i="22"/>
  <c r="V277" i="22"/>
  <c r="Y111" i="22"/>
  <c r="S257" i="22"/>
  <c r="S35" i="22"/>
  <c r="V62" i="22"/>
  <c r="Y179" i="22"/>
  <c r="S201" i="22"/>
  <c r="Y226" i="22"/>
  <c r="Y305" i="22"/>
  <c r="Y201" i="22"/>
  <c r="S367" i="22"/>
  <c r="Y56" i="22"/>
  <c r="V46" i="22"/>
  <c r="V102" i="22"/>
  <c r="S82" i="22"/>
  <c r="S156" i="22"/>
  <c r="S246" i="22"/>
  <c r="Y15" i="22"/>
  <c r="S39" i="22"/>
  <c r="V107" i="22"/>
  <c r="Y123" i="22"/>
  <c r="Y137" i="22"/>
  <c r="Y181" i="22"/>
  <c r="V263" i="22"/>
  <c r="S124" i="22"/>
  <c r="V150" i="22"/>
  <c r="Y52" i="22"/>
  <c r="V72" i="22"/>
  <c r="V261" i="22"/>
  <c r="S181" i="22"/>
  <c r="S191" i="22"/>
  <c r="S203" i="22"/>
  <c r="V203" i="22"/>
  <c r="Y39" i="22"/>
  <c r="S54" i="22"/>
  <c r="Y73" i="22"/>
  <c r="S150" i="22"/>
  <c r="S247" i="22"/>
  <c r="Y320" i="22"/>
  <c r="V54" i="22"/>
  <c r="V96" i="22"/>
  <c r="Y124" i="22"/>
  <c r="V182" i="22"/>
  <c r="Y192" i="22"/>
  <c r="S204" i="22"/>
  <c r="S219" i="22"/>
  <c r="Y247" i="22"/>
  <c r="V304" i="22"/>
  <c r="S321" i="22"/>
  <c r="Y191" i="22"/>
  <c r="S304" i="22"/>
  <c r="Y19" i="22"/>
  <c r="Y40" i="22"/>
  <c r="V55" i="22"/>
  <c r="Y110" i="22"/>
  <c r="S139" i="22"/>
  <c r="Y182" i="22"/>
  <c r="Y204" i="22"/>
  <c r="V219" i="22"/>
  <c r="V321" i="22"/>
  <c r="S231" i="22"/>
  <c r="S107" i="22"/>
  <c r="V123" i="22"/>
  <c r="Y149" i="22"/>
  <c r="V302" i="22"/>
  <c r="V192" i="22"/>
  <c r="V284" i="22"/>
  <c r="S97" i="22"/>
  <c r="Y106" i="22"/>
  <c r="V231" i="22"/>
  <c r="V246" i="22"/>
  <c r="S302" i="22"/>
  <c r="Y72" i="22"/>
  <c r="S137" i="22"/>
  <c r="S320" i="22"/>
  <c r="Y138" i="22"/>
  <c r="V40" i="22"/>
  <c r="S125" i="22"/>
  <c r="V139" i="22"/>
  <c r="V41" i="22"/>
  <c r="S111" i="22"/>
  <c r="S152" i="22"/>
  <c r="Y168" i="22"/>
  <c r="S194" i="22"/>
  <c r="S238" i="22"/>
  <c r="Y148" i="22"/>
  <c r="S190" i="22"/>
  <c r="Y190" i="22"/>
  <c r="S140" i="22"/>
  <c r="V268" i="22"/>
  <c r="S98" i="22"/>
  <c r="S184" i="22"/>
  <c r="Y184" i="22"/>
  <c r="Y206" i="22"/>
  <c r="Y223" i="22"/>
  <c r="V252" i="22"/>
  <c r="V289" i="22"/>
  <c r="V81" i="22"/>
  <c r="Y99" i="22"/>
  <c r="Y114" i="22"/>
  <c r="S171" i="22"/>
  <c r="S240" i="22"/>
  <c r="Y307" i="22"/>
  <c r="S51" i="22"/>
  <c r="S15" i="22"/>
  <c r="S195" i="22"/>
  <c r="S24" i="22"/>
  <c r="S127" i="22"/>
  <c r="Y153" i="22"/>
  <c r="V99" i="22"/>
  <c r="Y196" i="22"/>
  <c r="V307" i="22"/>
  <c r="V141" i="22"/>
  <c r="Y45" i="22"/>
  <c r="Y81" i="22"/>
  <c r="S128" i="22"/>
  <c r="Y141" i="22"/>
  <c r="S155" i="22"/>
  <c r="V171" i="22"/>
  <c r="S185" i="22"/>
  <c r="S197" i="22"/>
  <c r="S207" i="22"/>
  <c r="S224" i="22"/>
  <c r="Y240" i="22"/>
  <c r="V253" i="22"/>
  <c r="Y140" i="22"/>
  <c r="S153" i="22"/>
  <c r="Y169" i="22"/>
  <c r="S239" i="22"/>
  <c r="Y323" i="22"/>
  <c r="Y127" i="22"/>
  <c r="V270" i="22"/>
  <c r="V128" i="22"/>
  <c r="V155" i="22"/>
  <c r="Y185" i="22"/>
  <c r="Y197" i="22"/>
  <c r="Y207" i="22"/>
  <c r="Y253" i="22"/>
  <c r="S272" i="22"/>
  <c r="V291" i="22"/>
  <c r="V106" i="22"/>
  <c r="S149" i="22"/>
  <c r="S169" i="22"/>
  <c r="V323" i="22"/>
  <c r="V44" i="22"/>
  <c r="V272" i="22"/>
  <c r="Y291" i="22"/>
  <c r="V51" i="22"/>
  <c r="S206" i="22"/>
  <c r="S223" i="22"/>
  <c r="Y239" i="22"/>
  <c r="V24" i="22"/>
  <c r="Y46" i="22"/>
  <c r="Y62" i="22"/>
  <c r="S143" i="22"/>
  <c r="S172" i="22"/>
  <c r="S226" i="22"/>
  <c r="S242" i="22"/>
  <c r="V309" i="22"/>
  <c r="S243" i="22"/>
  <c r="V243" i="22"/>
  <c r="Y256" i="22"/>
  <c r="Y31" i="22"/>
  <c r="V84" i="22"/>
  <c r="S104" i="22"/>
  <c r="V118" i="22"/>
  <c r="S158" i="22"/>
  <c r="S175" i="22"/>
  <c r="S188" i="22"/>
  <c r="V199" i="22"/>
  <c r="Y211" i="22"/>
  <c r="S229" i="22"/>
  <c r="V275" i="22"/>
  <c r="V48" i="22"/>
  <c r="S64" i="22"/>
  <c r="Y83" i="22"/>
  <c r="S118" i="22"/>
  <c r="S199" i="22"/>
  <c r="S50" i="22"/>
  <c r="Y104" i="22"/>
  <c r="S244" i="22"/>
  <c r="Y257" i="22"/>
  <c r="V367" i="22"/>
  <c r="V144" i="22"/>
  <c r="S31" i="22"/>
  <c r="Y48" i="22"/>
  <c r="Y64" i="22"/>
  <c r="Y144" i="22"/>
  <c r="Y275" i="22"/>
  <c r="V50" i="22"/>
  <c r="V119" i="22"/>
  <c r="S159" i="22"/>
  <c r="S189" i="22"/>
  <c r="S200" i="22"/>
  <c r="S213" i="22"/>
  <c r="S230" i="22"/>
  <c r="V244" i="22"/>
  <c r="Y276" i="22"/>
  <c r="V316" i="22"/>
  <c r="S210" i="22"/>
  <c r="S256" i="22"/>
  <c r="V293" i="22"/>
  <c r="Y210" i="22"/>
  <c r="Y84" i="22"/>
  <c r="Y158" i="22"/>
  <c r="Y175" i="22"/>
  <c r="Y188" i="22"/>
  <c r="Y229" i="22"/>
  <c r="Y119" i="22"/>
  <c r="Y159" i="22"/>
  <c r="Y200" i="22"/>
  <c r="Y213" i="22"/>
  <c r="V94" i="22"/>
  <c r="Y254" i="22"/>
  <c r="V254" i="22"/>
  <c r="S254" i="22"/>
  <c r="S135" i="22"/>
  <c r="V285" i="22"/>
  <c r="S285" i="22"/>
  <c r="S311" i="22"/>
  <c r="Y135" i="22"/>
  <c r="Y285" i="22"/>
  <c r="V311" i="22"/>
  <c r="Y80" i="22"/>
  <c r="V80" i="22"/>
  <c r="Y180" i="22"/>
  <c r="S180" i="22"/>
  <c r="V180" i="22"/>
  <c r="V20" i="22"/>
  <c r="V33" i="22"/>
  <c r="Y113" i="22"/>
  <c r="V113" i="22"/>
  <c r="Y273" i="22"/>
  <c r="V273" i="22"/>
  <c r="Y286" i="22"/>
  <c r="V286" i="22"/>
  <c r="Y20" i="22"/>
  <c r="Y361" i="22"/>
  <c r="V361" i="22"/>
  <c r="S361" i="22"/>
  <c r="Y37" i="22"/>
  <c r="V37" i="22"/>
  <c r="Y30" i="22"/>
  <c r="V30" i="22"/>
  <c r="S30" i="22"/>
  <c r="Y314" i="22"/>
  <c r="V314" i="22"/>
  <c r="S314" i="22"/>
  <c r="S33" i="22"/>
  <c r="Y176" i="22"/>
  <c r="S176" i="22"/>
  <c r="V176" i="22"/>
  <c r="S37" i="22"/>
  <c r="Y208" i="22"/>
  <c r="V208" i="22"/>
  <c r="S260" i="22"/>
  <c r="Y260" i="22"/>
  <c r="S286" i="22"/>
  <c r="Y14" i="22"/>
  <c r="V14" i="22"/>
  <c r="S14" i="22"/>
  <c r="S208" i="22"/>
  <c r="V260" i="22"/>
  <c r="Y53" i="22"/>
  <c r="V53" i="22"/>
  <c r="S53" i="22"/>
  <c r="S94" i="22"/>
  <c r="V47" i="22"/>
  <c r="Y47" i="22"/>
  <c r="S47" i="22"/>
  <c r="S318" i="22"/>
  <c r="V43" i="22"/>
  <c r="Y43" i="22"/>
  <c r="V241" i="22"/>
  <c r="Y241" i="22"/>
  <c r="V318" i="22"/>
  <c r="Y212" i="22"/>
  <c r="S212" i="22"/>
  <c r="V212" i="22"/>
  <c r="S43" i="22"/>
  <c r="S66" i="22"/>
  <c r="S241" i="22"/>
  <c r="V66" i="22"/>
  <c r="V163" i="22"/>
  <c r="Y163" i="22"/>
  <c r="S221" i="22"/>
  <c r="Y132" i="22"/>
  <c r="V132" i="22"/>
  <c r="S163" i="22"/>
  <c r="V221" i="22"/>
  <c r="V136" i="22"/>
  <c r="Y136" i="22"/>
  <c r="Y227" i="22"/>
  <c r="S227" i="22"/>
  <c r="V227" i="22"/>
  <c r="S36" i="22"/>
  <c r="Y36" i="22"/>
  <c r="S132" i="22"/>
  <c r="Y264" i="22"/>
  <c r="V264" i="22"/>
  <c r="S264" i="22"/>
  <c r="Y299" i="22"/>
  <c r="V299" i="22"/>
  <c r="S299" i="22"/>
  <c r="Y76" i="22"/>
  <c r="V76" i="22"/>
  <c r="S101" i="22"/>
  <c r="Y101" i="22"/>
  <c r="V101" i="22"/>
  <c r="S202" i="22"/>
  <c r="S93" i="22"/>
  <c r="S76" i="22"/>
  <c r="V93" i="22"/>
  <c r="Y202" i="22"/>
  <c r="S109" i="22"/>
  <c r="S193" i="22"/>
  <c r="S266" i="22"/>
  <c r="V292" i="22"/>
  <c r="S83" i="22"/>
  <c r="V109" i="22"/>
  <c r="Y193" i="22"/>
  <c r="V266" i="22"/>
  <c r="S279" i="22"/>
  <c r="Y292" i="22"/>
  <c r="V73" i="22"/>
  <c r="V279" i="22"/>
  <c r="S218" i="22"/>
  <c r="S18" i="22"/>
  <c r="S34" i="22"/>
  <c r="S77" i="22"/>
  <c r="Y98" i="22"/>
  <c r="S117" i="22"/>
  <c r="S164" i="22"/>
  <c r="S228" i="22"/>
  <c r="Y267" i="22"/>
  <c r="S267" i="22"/>
  <c r="V18" i="22"/>
  <c r="V34" i="22"/>
  <c r="S44" i="22"/>
  <c r="V77" i="22"/>
  <c r="V117" i="22"/>
  <c r="V164" i="22"/>
  <c r="S177" i="22"/>
  <c r="V228" i="22"/>
  <c r="S110" i="22"/>
  <c r="Y177" i="22"/>
  <c r="V195" i="22"/>
  <c r="Y218" i="22"/>
  <c r="V308" i="22"/>
  <c r="S308" i="22"/>
  <c r="Y315" i="22"/>
  <c r="V315" i="22"/>
  <c r="S315" i="22"/>
  <c r="S186" i="22"/>
  <c r="S209" i="22"/>
  <c r="S61" i="22"/>
  <c r="S25" i="22"/>
  <c r="S38" i="22"/>
  <c r="V61" i="22"/>
  <c r="S103" i="22"/>
  <c r="S129" i="22"/>
  <c r="Y186" i="22"/>
  <c r="Y209" i="22"/>
  <c r="V224" i="22"/>
  <c r="V250" i="22"/>
  <c r="S269" i="22"/>
  <c r="S282" i="22"/>
  <c r="V25" i="22"/>
  <c r="V38" i="22"/>
  <c r="V103" i="22"/>
  <c r="S114" i="22"/>
  <c r="V129" i="22"/>
  <c r="V269" i="22"/>
  <c r="V282" i="22"/>
  <c r="S289" i="22"/>
  <c r="S19" i="22"/>
  <c r="V35" i="22"/>
  <c r="S45" i="22"/>
  <c r="S78" i="22"/>
  <c r="S138" i="22"/>
  <c r="S196" i="22"/>
  <c r="S55" i="22"/>
  <c r="S96" i="22"/>
  <c r="S263" i="22"/>
  <c r="V276" i="22"/>
  <c r="S360" i="22"/>
  <c r="V360" i="22"/>
  <c r="S42" i="22"/>
  <c r="S75" i="22"/>
  <c r="S85" i="22"/>
  <c r="S100" i="22"/>
  <c r="S126" i="22"/>
  <c r="Y251" i="22"/>
  <c r="S251" i="22"/>
  <c r="S29" i="22"/>
  <c r="V42" i="22"/>
  <c r="S52" i="22"/>
  <c r="V75" i="22"/>
  <c r="V85" i="22"/>
  <c r="V100" i="22"/>
  <c r="Y126" i="22"/>
  <c r="S161" i="22"/>
  <c r="S211" i="22"/>
  <c r="S225" i="22"/>
  <c r="Y283" i="22"/>
  <c r="V283" i="22"/>
  <c r="S283" i="22"/>
  <c r="Y161" i="22"/>
  <c r="Y225" i="22"/>
  <c r="S270" i="22"/>
  <c r="S280" i="22"/>
  <c r="S296" i="22"/>
  <c r="S312" i="22"/>
  <c r="V280" i="22"/>
  <c r="V296" i="22"/>
  <c r="V312" i="22"/>
  <c r="S261" i="22"/>
  <c r="S277" i="22"/>
  <c r="S293" i="22"/>
  <c r="S309" i="22"/>
  <c r="S258" i="22"/>
  <c r="S290" i="22"/>
  <c r="S306" i="22"/>
  <c r="S322" i="22"/>
  <c r="S368" i="22"/>
  <c r="V258" i="22"/>
  <c r="V290" i="22"/>
  <c r="V306" i="22"/>
  <c r="V322" i="22"/>
  <c r="V368" i="22"/>
  <c r="S255" i="22"/>
  <c r="S271" i="22"/>
  <c r="S287" i="22"/>
  <c r="S303" i="22"/>
  <c r="S319" i="22"/>
  <c r="V255" i="22"/>
  <c r="V271" i="22"/>
  <c r="V287" i="22"/>
  <c r="V303" i="22"/>
  <c r="V319" i="22"/>
  <c r="S252" i="22"/>
  <c r="S268" i="22"/>
  <c r="S284" i="22"/>
  <c r="S316" i="22"/>
  <c r="S249" i="22"/>
  <c r="S265" i="22"/>
  <c r="S281" i="22"/>
  <c r="S297" i="22"/>
  <c r="S313" i="22"/>
  <c r="S92" i="22"/>
  <c r="V249" i="22"/>
  <c r="V265" i="22"/>
  <c r="V281" i="22"/>
  <c r="V297" i="22"/>
  <c r="V313" i="22"/>
  <c r="V92" i="22"/>
  <c r="S262" i="22"/>
  <c r="S278" i="22"/>
  <c r="S294" i="22"/>
  <c r="S310" i="22"/>
  <c r="S105" i="22"/>
  <c r="V262" i="22"/>
  <c r="V278" i="22"/>
  <c r="V294" i="22"/>
  <c r="V310" i="22"/>
  <c r="C440" i="28" l="1"/>
  <c r="A440" i="28"/>
  <c r="AH440" i="28" s="1"/>
  <c r="C439" i="28"/>
  <c r="A439" i="28"/>
  <c r="AH439" i="28" s="1"/>
  <c r="C438" i="28"/>
  <c r="A438" i="28"/>
  <c r="AH438" i="28" s="1"/>
  <c r="C437" i="28"/>
  <c r="A437" i="28"/>
  <c r="AH437" i="28" s="1"/>
  <c r="C436" i="28"/>
  <c r="A436" i="28"/>
  <c r="AH436" i="28" s="1"/>
  <c r="A432" i="28"/>
  <c r="A431" i="28"/>
  <c r="A430" i="28"/>
  <c r="A429" i="28"/>
  <c r="A428" i="28"/>
  <c r="A427" i="28"/>
  <c r="A426" i="28"/>
  <c r="A423" i="28"/>
  <c r="A422" i="28"/>
  <c r="A421" i="28"/>
  <c r="A420" i="28"/>
  <c r="A419" i="28"/>
  <c r="A418" i="28"/>
  <c r="A417" i="28"/>
  <c r="A416" i="28"/>
  <c r="A415" i="28"/>
  <c r="A414" i="28"/>
  <c r="A413" i="28"/>
  <c r="A412" i="28"/>
  <c r="A411" i="28"/>
  <c r="A410" i="28"/>
  <c r="A409" i="28"/>
  <c r="A408" i="28"/>
  <c r="A407" i="28"/>
  <c r="A406" i="28"/>
  <c r="A405" i="28"/>
  <c r="A404" i="28"/>
  <c r="A403" i="28"/>
  <c r="A402" i="28"/>
  <c r="A401" i="28"/>
  <c r="A400" i="28"/>
  <c r="A399" i="28"/>
  <c r="A398" i="28"/>
  <c r="A397" i="28"/>
  <c r="A396" i="28"/>
  <c r="A395" i="28"/>
  <c r="A394" i="28"/>
  <c r="A393" i="28"/>
  <c r="A392" i="28"/>
  <c r="A391" i="28"/>
  <c r="A390" i="28"/>
  <c r="A389" i="28"/>
  <c r="A386" i="28"/>
  <c r="A385" i="28"/>
  <c r="A384" i="28"/>
  <c r="A383" i="28"/>
  <c r="A382" i="28"/>
  <c r="A379" i="28"/>
  <c r="A378" i="28"/>
  <c r="A377" i="28"/>
  <c r="A374" i="28"/>
  <c r="A373" i="28"/>
  <c r="A372" i="28"/>
  <c r="A371" i="28"/>
  <c r="A370" i="28"/>
  <c r="A369" i="28"/>
  <c r="A368" i="28"/>
  <c r="A365" i="28"/>
  <c r="A364" i="28"/>
  <c r="A363" i="28"/>
  <c r="A362" i="28"/>
  <c r="A361" i="28"/>
  <c r="A358" i="28"/>
  <c r="A357" i="28"/>
  <c r="A356" i="28"/>
  <c r="A355" i="28"/>
  <c r="A354" i="28"/>
  <c r="A353" i="28"/>
  <c r="A352" i="28"/>
  <c r="A351" i="28"/>
  <c r="A350" i="28"/>
  <c r="A349" i="28"/>
  <c r="A348" i="28"/>
  <c r="A347" i="28"/>
  <c r="A346" i="28"/>
  <c r="A345" i="28"/>
  <c r="A344" i="28"/>
  <c r="A343" i="28"/>
  <c r="A342" i="28"/>
  <c r="A341" i="28"/>
  <c r="A340" i="28"/>
  <c r="A339" i="28"/>
  <c r="A338" i="28"/>
  <c r="A337" i="28"/>
  <c r="A336" i="28"/>
  <c r="A335" i="28"/>
  <c r="A334" i="28"/>
  <c r="A333" i="28"/>
  <c r="A332" i="28"/>
  <c r="A331" i="28"/>
  <c r="A330" i="28"/>
  <c r="A329" i="28"/>
  <c r="A326" i="28"/>
  <c r="A325" i="28"/>
  <c r="A322" i="28"/>
  <c r="A321" i="28"/>
  <c r="A320" i="28"/>
  <c r="A319" i="28"/>
  <c r="A318" i="28"/>
  <c r="A315" i="28"/>
  <c r="A314" i="28"/>
  <c r="A313" i="28"/>
  <c r="A310" i="28"/>
  <c r="A309" i="28"/>
  <c r="A308" i="28"/>
  <c r="A307" i="28"/>
  <c r="A306" i="28"/>
  <c r="A305" i="28"/>
  <c r="A304" i="28"/>
  <c r="A303" i="28"/>
  <c r="A300" i="28"/>
  <c r="A299" i="28"/>
  <c r="A298" i="28"/>
  <c r="A297" i="28"/>
  <c r="A296" i="28"/>
  <c r="A295" i="28"/>
  <c r="A294" i="28"/>
  <c r="A293" i="28"/>
  <c r="A292" i="28"/>
  <c r="A289" i="28"/>
  <c r="A288" i="28"/>
  <c r="A287" i="28"/>
  <c r="A286" i="28"/>
  <c r="A285" i="28"/>
  <c r="A284" i="28"/>
  <c r="A283" i="28"/>
  <c r="A282" i="28"/>
  <c r="A281" i="28"/>
  <c r="A280" i="28"/>
  <c r="A277" i="28"/>
  <c r="A276" i="28"/>
  <c r="A275" i="28"/>
  <c r="A274" i="28"/>
  <c r="A273" i="28"/>
  <c r="A272" i="28"/>
  <c r="A271" i="28"/>
  <c r="A270" i="28"/>
  <c r="A267" i="28"/>
  <c r="A266" i="28"/>
  <c r="A265" i="28"/>
  <c r="A264" i="28"/>
  <c r="A263" i="28"/>
  <c r="A262" i="28"/>
  <c r="A261" i="28"/>
  <c r="A260" i="28"/>
  <c r="A259" i="28"/>
  <c r="A258" i="28"/>
  <c r="A257" i="28"/>
  <c r="A256" i="28"/>
  <c r="A255" i="28"/>
  <c r="A254" i="28"/>
  <c r="A253" i="28"/>
  <c r="A252" i="28"/>
  <c r="A251" i="28"/>
  <c r="A250" i="28"/>
  <c r="A249" i="28"/>
  <c r="A246" i="28"/>
  <c r="A245" i="28"/>
  <c r="A244" i="28"/>
  <c r="A243" i="28"/>
  <c r="A242" i="28"/>
  <c r="A241" i="28"/>
  <c r="A240" i="28"/>
  <c r="A239" i="28"/>
  <c r="A238" i="28"/>
  <c r="A237" i="28"/>
  <c r="A236" i="28"/>
  <c r="A235" i="28"/>
  <c r="A234" i="28"/>
  <c r="A233" i="28"/>
  <c r="A232" i="28"/>
  <c r="A231" i="28"/>
  <c r="A230" i="28"/>
  <c r="A229" i="28"/>
  <c r="A228" i="28"/>
  <c r="A227" i="28"/>
  <c r="A226" i="28"/>
  <c r="A225" i="28"/>
  <c r="A224" i="28"/>
  <c r="A223" i="28"/>
  <c r="A220" i="28"/>
  <c r="A219" i="28"/>
  <c r="A218" i="28"/>
  <c r="A217" i="28"/>
  <c r="A216" i="28"/>
  <c r="A215" i="28"/>
  <c r="A214" i="28"/>
  <c r="A213" i="28"/>
  <c r="A212" i="28"/>
  <c r="A211" i="28"/>
  <c r="A210" i="28"/>
  <c r="A209" i="28"/>
  <c r="A208" i="28"/>
  <c r="A207" i="28"/>
  <c r="A206" i="28"/>
  <c r="A205" i="28"/>
  <c r="A204" i="28"/>
  <c r="A203" i="28"/>
  <c r="A202" i="28"/>
  <c r="A201" i="28"/>
  <c r="A200" i="28"/>
  <c r="A199" i="28"/>
  <c r="A198" i="28"/>
  <c r="A197" i="28"/>
  <c r="A196" i="28"/>
  <c r="A195" i="28"/>
  <c r="A194" i="28"/>
  <c r="A193" i="28"/>
  <c r="A192" i="28"/>
  <c r="A191" i="28"/>
  <c r="A190" i="28"/>
  <c r="A189" i="28"/>
  <c r="A188" i="28"/>
  <c r="A187" i="28"/>
  <c r="A186" i="28"/>
  <c r="A185" i="28"/>
  <c r="A184" i="28"/>
  <c r="A183" i="28"/>
  <c r="A182" i="28"/>
  <c r="A181" i="28"/>
  <c r="A180" i="28"/>
  <c r="A179" i="28"/>
  <c r="A178" i="28"/>
  <c r="A177" i="28"/>
  <c r="A176" i="28"/>
  <c r="A175" i="28"/>
  <c r="A172" i="28"/>
  <c r="A171" i="28"/>
  <c r="A170" i="28"/>
  <c r="A169" i="28"/>
  <c r="A168" i="28"/>
  <c r="A167" i="28"/>
  <c r="A166" i="28"/>
  <c r="A165" i="28"/>
  <c r="A164" i="28"/>
  <c r="A163" i="28"/>
  <c r="A162" i="28"/>
  <c r="A161" i="28"/>
  <c r="A160" i="28"/>
  <c r="A159" i="28"/>
  <c r="A158" i="28"/>
  <c r="A157" i="28"/>
  <c r="A156" i="28"/>
  <c r="A155" i="28"/>
  <c r="A154" i="28"/>
  <c r="A151" i="28"/>
  <c r="A150" i="28"/>
  <c r="A149" i="28"/>
  <c r="A148" i="28"/>
  <c r="A147" i="28"/>
  <c r="A146" i="28"/>
  <c r="A145" i="28"/>
  <c r="A144" i="28"/>
  <c r="A143" i="28"/>
  <c r="A142" i="28"/>
  <c r="A141" i="28"/>
  <c r="A140" i="28"/>
  <c r="A139" i="28"/>
  <c r="A138" i="28"/>
  <c r="A137" i="28"/>
  <c r="A136" i="28"/>
  <c r="A133" i="28"/>
  <c r="A132" i="28"/>
  <c r="A131" i="28"/>
  <c r="A130" i="28"/>
  <c r="A129" i="28"/>
  <c r="A128" i="28"/>
  <c r="A127" i="28"/>
  <c r="A126" i="28"/>
  <c r="A125" i="28"/>
  <c r="A124" i="28"/>
  <c r="A123" i="28"/>
  <c r="A122" i="28"/>
  <c r="A121" i="28"/>
  <c r="A120" i="28"/>
  <c r="A119" i="28"/>
  <c r="A118" i="28"/>
  <c r="A117" i="28"/>
  <c r="A116" i="28"/>
  <c r="A115" i="28"/>
  <c r="A114" i="28"/>
  <c r="A113" i="28"/>
  <c r="A112" i="28"/>
  <c r="A111" i="28"/>
  <c r="A110" i="28"/>
  <c r="A109" i="28"/>
  <c r="A108" i="28"/>
  <c r="A107" i="28"/>
  <c r="A106" i="28"/>
  <c r="A105" i="28"/>
  <c r="A104" i="28"/>
  <c r="A103" i="28"/>
  <c r="A102" i="28"/>
  <c r="A101" i="28"/>
  <c r="A100" i="28"/>
  <c r="A99" i="28"/>
  <c r="A98" i="28"/>
  <c r="A97" i="28"/>
  <c r="A96" i="28"/>
  <c r="A95" i="28"/>
  <c r="A94" i="28"/>
  <c r="A93" i="28"/>
  <c r="A90" i="28"/>
  <c r="A89" i="28"/>
  <c r="A88" i="28"/>
  <c r="A87" i="28"/>
  <c r="A86" i="28"/>
  <c r="A85" i="28"/>
  <c r="A84" i="28"/>
  <c r="A83" i="28"/>
  <c r="A82" i="28"/>
  <c r="A79" i="28"/>
  <c r="A78" i="28"/>
  <c r="A77" i="28"/>
  <c r="A76" i="28"/>
  <c r="A75" i="28"/>
  <c r="A74" i="28"/>
  <c r="A73" i="28"/>
  <c r="A72" i="28"/>
  <c r="A69" i="28"/>
  <c r="A68" i="28"/>
  <c r="A67" i="28"/>
  <c r="A66" i="28"/>
  <c r="A65" i="28"/>
  <c r="A64" i="28"/>
  <c r="A63" i="28"/>
  <c r="A62" i="28"/>
  <c r="A61" i="28"/>
  <c r="A60" i="28"/>
  <c r="A59" i="28"/>
  <c r="A58" i="28"/>
  <c r="A57" i="28"/>
  <c r="A56" i="28"/>
  <c r="A55" i="28"/>
  <c r="A54" i="28"/>
  <c r="A53" i="28"/>
  <c r="A50" i="28"/>
  <c r="A49" i="28"/>
  <c r="A48" i="28"/>
  <c r="A47" i="28"/>
  <c r="A46" i="28"/>
  <c r="A45" i="28"/>
  <c r="A44" i="28"/>
  <c r="A43" i="28"/>
  <c r="A42" i="28"/>
  <c r="A41" i="28"/>
  <c r="A40" i="28"/>
  <c r="A39" i="28"/>
  <c r="A38" i="28"/>
  <c r="A37" i="28"/>
  <c r="A36" i="28"/>
  <c r="A35" i="28"/>
  <c r="A34" i="28"/>
  <c r="A33" i="28"/>
  <c r="A32" i="28"/>
  <c r="A31" i="28"/>
  <c r="A30" i="28"/>
  <c r="A27" i="28"/>
  <c r="A26" i="28"/>
  <c r="A25" i="28"/>
  <c r="A24" i="28"/>
  <c r="A23" i="28"/>
  <c r="N16" i="27" l="1"/>
  <c r="N31" i="27"/>
  <c r="N32" i="27"/>
  <c r="N37" i="27"/>
  <c r="N51" i="27"/>
  <c r="N52" i="27"/>
  <c r="N53" i="27"/>
  <c r="N54" i="27"/>
  <c r="N55" i="27"/>
  <c r="N56" i="27"/>
  <c r="N57" i="27"/>
  <c r="N64" i="27"/>
  <c r="N65" i="27"/>
  <c r="N66" i="27"/>
  <c r="N70" i="27"/>
  <c r="N71" i="27"/>
  <c r="N72" i="27"/>
  <c r="N73" i="27"/>
  <c r="N74" i="27"/>
  <c r="N75" i="27"/>
  <c r="N76" i="27"/>
  <c r="N77" i="27"/>
  <c r="N78" i="27"/>
  <c r="N79" i="27"/>
  <c r="N106" i="27"/>
  <c r="N119" i="27"/>
  <c r="N122" i="27"/>
  <c r="N123" i="27"/>
  <c r="N124" i="27"/>
  <c r="N125" i="27"/>
  <c r="N126" i="27"/>
  <c r="N127" i="27"/>
  <c r="N128" i="27"/>
  <c r="N133" i="27"/>
  <c r="N144" i="27"/>
  <c r="N146" i="27"/>
  <c r="N147" i="27"/>
  <c r="N148" i="27"/>
  <c r="N149" i="27"/>
  <c r="N151" i="27"/>
  <c r="N156" i="27"/>
  <c r="N157" i="27"/>
  <c r="N166" i="27"/>
  <c r="N167" i="27"/>
  <c r="N170" i="27"/>
  <c r="N174" i="27"/>
  <c r="N183" i="27"/>
  <c r="N184" i="27"/>
  <c r="N192" i="27"/>
  <c r="N217" i="27"/>
  <c r="N218" i="27"/>
  <c r="N219" i="27"/>
  <c r="N220" i="27"/>
  <c r="N221" i="27"/>
  <c r="N222" i="27"/>
  <c r="N223" i="27"/>
  <c r="N224" i="27"/>
  <c r="N225" i="27"/>
  <c r="N226" i="27"/>
  <c r="N227" i="27"/>
  <c r="L217" i="27"/>
  <c r="L218" i="27"/>
  <c r="L219" i="27"/>
  <c r="L220" i="27"/>
  <c r="L221" i="27"/>
  <c r="L222" i="27"/>
  <c r="L223" i="27"/>
  <c r="L224" i="27"/>
  <c r="L225" i="27"/>
  <c r="L226" i="27"/>
  <c r="L227" i="27"/>
  <c r="L192" i="27" l="1"/>
  <c r="L183" i="27"/>
  <c r="L184" i="27"/>
  <c r="L174" i="27"/>
  <c r="L170" i="27"/>
  <c r="F144" i="27"/>
  <c r="H144" i="27"/>
  <c r="J144" i="27"/>
  <c r="L144" i="27"/>
  <c r="F145" i="27"/>
  <c r="H145" i="27"/>
  <c r="J145" i="27"/>
  <c r="F146" i="27"/>
  <c r="H146" i="27"/>
  <c r="J146" i="27"/>
  <c r="L146" i="27"/>
  <c r="F147" i="27"/>
  <c r="H147" i="27"/>
  <c r="J147" i="27"/>
  <c r="L147" i="27"/>
  <c r="F148" i="27"/>
  <c r="H148" i="27"/>
  <c r="J148" i="27"/>
  <c r="L148" i="27"/>
  <c r="F149" i="27"/>
  <c r="H149" i="27"/>
  <c r="J149" i="27"/>
  <c r="L149" i="27"/>
  <c r="F151" i="27"/>
  <c r="H151" i="27"/>
  <c r="J151" i="27"/>
  <c r="L151" i="27"/>
  <c r="F156" i="27"/>
  <c r="H156" i="27"/>
  <c r="J156" i="27"/>
  <c r="L156" i="27"/>
  <c r="F157" i="27"/>
  <c r="H157" i="27"/>
  <c r="J157" i="27"/>
  <c r="L157" i="27"/>
  <c r="H166" i="27"/>
  <c r="J166" i="27"/>
  <c r="L166" i="27"/>
  <c r="H167" i="27"/>
  <c r="J167" i="27"/>
  <c r="L167" i="27"/>
  <c r="L133" i="27"/>
  <c r="F123" i="27"/>
  <c r="H123" i="27"/>
  <c r="J123" i="27"/>
  <c r="L123" i="27"/>
  <c r="F124" i="27"/>
  <c r="H124" i="27"/>
  <c r="J124" i="27"/>
  <c r="L124" i="27"/>
  <c r="F125" i="27"/>
  <c r="H125" i="27"/>
  <c r="J125" i="27"/>
  <c r="L125" i="27"/>
  <c r="F126" i="27"/>
  <c r="H126" i="27"/>
  <c r="J126" i="27"/>
  <c r="L126" i="27"/>
  <c r="F127" i="27"/>
  <c r="H127" i="27"/>
  <c r="J127" i="27"/>
  <c r="L127" i="27"/>
  <c r="F128" i="27"/>
  <c r="H128" i="27"/>
  <c r="J128" i="27"/>
  <c r="L128" i="27"/>
  <c r="L122" i="27"/>
  <c r="J122" i="27"/>
  <c r="H122" i="27"/>
  <c r="F122" i="27"/>
  <c r="F119" i="27"/>
  <c r="H119" i="27"/>
  <c r="J119" i="27"/>
  <c r="L119" i="27"/>
  <c r="F106" i="27"/>
  <c r="H106" i="27"/>
  <c r="J106" i="27"/>
  <c r="L106" i="27"/>
  <c r="F71" i="27"/>
  <c r="H71" i="27"/>
  <c r="J71" i="27"/>
  <c r="L71" i="27"/>
  <c r="F72" i="27"/>
  <c r="H72" i="27"/>
  <c r="J72" i="27"/>
  <c r="L72" i="27"/>
  <c r="F73" i="27"/>
  <c r="H73" i="27"/>
  <c r="J73" i="27"/>
  <c r="L73" i="27"/>
  <c r="F74" i="27"/>
  <c r="H74" i="27"/>
  <c r="J74" i="27"/>
  <c r="L74" i="27"/>
  <c r="F75" i="27"/>
  <c r="H75" i="27"/>
  <c r="J75" i="27"/>
  <c r="L75" i="27"/>
  <c r="F76" i="27"/>
  <c r="H76" i="27"/>
  <c r="J76" i="27"/>
  <c r="L76" i="27"/>
  <c r="F77" i="27"/>
  <c r="H77" i="27"/>
  <c r="J77" i="27"/>
  <c r="L77" i="27"/>
  <c r="F78" i="27"/>
  <c r="H78" i="27"/>
  <c r="J78" i="27"/>
  <c r="L78" i="27"/>
  <c r="F79" i="27"/>
  <c r="H79" i="27"/>
  <c r="J79" i="27"/>
  <c r="L79" i="27"/>
  <c r="L70" i="27"/>
  <c r="J70" i="27"/>
  <c r="H70" i="27"/>
  <c r="F70" i="27"/>
  <c r="L51" i="27"/>
  <c r="L52" i="27"/>
  <c r="L53" i="27"/>
  <c r="L54" i="27"/>
  <c r="L55" i="27"/>
  <c r="L56" i="27"/>
  <c r="L57" i="27"/>
  <c r="L64" i="27"/>
  <c r="L65" i="27"/>
  <c r="L66" i="27"/>
  <c r="L37" i="27"/>
  <c r="J37" i="27"/>
  <c r="H37" i="27"/>
  <c r="F37" i="27"/>
  <c r="F16" i="27"/>
  <c r="H16" i="27"/>
  <c r="J16" i="27"/>
  <c r="L16" i="27"/>
  <c r="P16" i="27"/>
  <c r="R16" i="27"/>
  <c r="L31" i="27"/>
  <c r="L32" i="27"/>
  <c r="R60" i="23" l="1"/>
  <c r="R59" i="23"/>
  <c r="R58" i="23"/>
  <c r="R57" i="23"/>
  <c r="R56" i="23"/>
  <c r="R55" i="23"/>
  <c r="R54" i="23"/>
  <c r="R53" i="23"/>
  <c r="R52" i="23"/>
  <c r="R51" i="23"/>
  <c r="R50" i="23"/>
  <c r="R49" i="23"/>
  <c r="R48" i="23"/>
  <c r="R47" i="23"/>
  <c r="R46" i="23"/>
  <c r="R45" i="23"/>
  <c r="R44" i="23"/>
  <c r="R43" i="23"/>
  <c r="R42" i="23"/>
  <c r="R41" i="23"/>
  <c r="R40" i="23"/>
  <c r="R39" i="23"/>
  <c r="R37" i="23"/>
  <c r="R36" i="23"/>
  <c r="R35" i="23"/>
  <c r="R34" i="23"/>
  <c r="R33" i="23"/>
  <c r="R32" i="23"/>
  <c r="R31" i="23"/>
  <c r="R30" i="23"/>
  <c r="R38" i="23"/>
  <c r="R29" i="23"/>
  <c r="R28" i="23"/>
  <c r="R27" i="23"/>
  <c r="R26" i="23"/>
  <c r="R25" i="23"/>
  <c r="R24" i="23"/>
  <c r="R23" i="23"/>
  <c r="R22" i="23"/>
  <c r="R21" i="23"/>
  <c r="R20" i="23"/>
  <c r="R19" i="23"/>
  <c r="R18" i="23"/>
  <c r="R17" i="23"/>
  <c r="R16" i="23"/>
  <c r="R15" i="23"/>
  <c r="R11" i="23"/>
  <c r="C361" i="21" l="1"/>
  <c r="D361" i="21" s="1"/>
  <c r="C360" i="21"/>
  <c r="D360" i="21" s="1"/>
  <c r="C348" i="21"/>
  <c r="D348" i="21" s="1"/>
  <c r="C333" i="21"/>
  <c r="D333" i="21" s="1"/>
  <c r="G6" i="9" l="1"/>
  <c r="G5" i="9"/>
  <c r="U2" i="9" l="1"/>
  <c r="S8" i="9" l="1"/>
  <c r="AF362" i="21"/>
  <c r="AC368" i="21"/>
  <c r="AC362" i="21"/>
  <c r="T4" i="9"/>
  <c r="W4" i="9" s="1"/>
  <c r="V4" i="9" l="1"/>
  <c r="U4" i="9"/>
  <c r="U5" i="9" s="1"/>
  <c r="B2" i="23" l="1"/>
  <c r="B4" i="23" s="1"/>
  <c r="A5" i="27" s="1"/>
  <c r="A430" i="12"/>
  <c r="A431" i="12"/>
  <c r="A432" i="12"/>
  <c r="A433" i="12"/>
  <c r="A434" i="12"/>
  <c r="A391" i="12"/>
  <c r="A392" i="12"/>
  <c r="A393" i="12"/>
  <c r="A394" i="12"/>
  <c r="A395" i="12"/>
  <c r="A396" i="12"/>
  <c r="A397" i="12"/>
  <c r="A398" i="12"/>
  <c r="A399" i="12"/>
  <c r="A400" i="12"/>
  <c r="A401" i="12"/>
  <c r="A402" i="12"/>
  <c r="A403" i="12"/>
  <c r="A404" i="12"/>
  <c r="A405" i="12"/>
  <c r="A406" i="12"/>
  <c r="A407" i="12"/>
  <c r="A408" i="12"/>
  <c r="A409" i="12"/>
  <c r="A410" i="12"/>
  <c r="A411" i="12"/>
  <c r="A412" i="12"/>
  <c r="A413" i="12"/>
  <c r="A414" i="12"/>
  <c r="A415" i="12"/>
  <c r="A416" i="12"/>
  <c r="A417" i="12"/>
  <c r="A418" i="12"/>
  <c r="A419" i="12"/>
  <c r="A420" i="12"/>
  <c r="A421" i="12"/>
  <c r="A422" i="12"/>
  <c r="A423" i="12"/>
  <c r="A424" i="12"/>
  <c r="A425" i="12"/>
  <c r="A428" i="12"/>
  <c r="A429" i="12"/>
  <c r="A55" i="12"/>
  <c r="A56" i="12"/>
  <c r="A57" i="12"/>
  <c r="A58" i="12"/>
  <c r="A59" i="12"/>
  <c r="A60" i="12"/>
  <c r="A61" i="12"/>
  <c r="A62" i="12"/>
  <c r="A63" i="12"/>
  <c r="A64" i="12"/>
  <c r="A65" i="12"/>
  <c r="A66" i="12"/>
  <c r="A67" i="12"/>
  <c r="A68" i="12"/>
  <c r="A69" i="12"/>
  <c r="A70" i="12"/>
  <c r="A71" i="12"/>
  <c r="A74" i="12"/>
  <c r="A75" i="12"/>
  <c r="A76" i="12"/>
  <c r="A77" i="12"/>
  <c r="A78" i="12"/>
  <c r="A79" i="12"/>
  <c r="A80" i="12"/>
  <c r="A81" i="12"/>
  <c r="A84" i="12"/>
  <c r="A85" i="12"/>
  <c r="A86" i="12"/>
  <c r="A87" i="12"/>
  <c r="A88" i="12"/>
  <c r="A89" i="12"/>
  <c r="A90" i="12"/>
  <c r="A91" i="12"/>
  <c r="A92" i="12"/>
  <c r="A95" i="12"/>
  <c r="A96" i="12"/>
  <c r="A97" i="12"/>
  <c r="A98" i="12"/>
  <c r="A99" i="12"/>
  <c r="A100" i="12"/>
  <c r="A101" i="12"/>
  <c r="A102" i="12"/>
  <c r="A103" i="12"/>
  <c r="A104" i="12"/>
  <c r="A105" i="12"/>
  <c r="A106" i="12"/>
  <c r="A107" i="12"/>
  <c r="A108" i="12"/>
  <c r="A109" i="12"/>
  <c r="A110" i="12"/>
  <c r="A111" i="12"/>
  <c r="A112" i="12"/>
  <c r="A113" i="12"/>
  <c r="A114" i="12"/>
  <c r="A115" i="12"/>
  <c r="A116" i="12"/>
  <c r="A117" i="12"/>
  <c r="A118" i="12"/>
  <c r="A119" i="12"/>
  <c r="A120" i="12"/>
  <c r="A121" i="12"/>
  <c r="A122" i="12"/>
  <c r="A123" i="12"/>
  <c r="A124" i="12"/>
  <c r="A125" i="12"/>
  <c r="A126" i="12"/>
  <c r="A127" i="12"/>
  <c r="A128" i="12"/>
  <c r="A129" i="12"/>
  <c r="A130" i="12"/>
  <c r="A131" i="12"/>
  <c r="A132" i="12"/>
  <c r="A133" i="12"/>
  <c r="A134" i="12"/>
  <c r="A135" i="12"/>
  <c r="A138" i="12"/>
  <c r="A139" i="12"/>
  <c r="A140" i="12"/>
  <c r="A141" i="12"/>
  <c r="A142" i="12"/>
  <c r="A143" i="12"/>
  <c r="A144" i="12"/>
  <c r="A145" i="12"/>
  <c r="A146" i="12"/>
  <c r="A147" i="12"/>
  <c r="A148" i="12"/>
  <c r="A149" i="12"/>
  <c r="A150" i="12"/>
  <c r="A151" i="12"/>
  <c r="A152" i="12"/>
  <c r="A153" i="12"/>
  <c r="A156" i="12"/>
  <c r="A157" i="12"/>
  <c r="A158" i="12"/>
  <c r="A159" i="12"/>
  <c r="A160" i="12"/>
  <c r="A161" i="12"/>
  <c r="A162" i="12"/>
  <c r="A163" i="12"/>
  <c r="A164" i="12"/>
  <c r="A165" i="12"/>
  <c r="A166" i="12"/>
  <c r="A167" i="12"/>
  <c r="A168" i="12"/>
  <c r="A169" i="12"/>
  <c r="A170" i="12"/>
  <c r="A171" i="12"/>
  <c r="A172" i="12"/>
  <c r="A173" i="12"/>
  <c r="A174" i="12"/>
  <c r="A175" i="12"/>
  <c r="A176" i="12"/>
  <c r="A177" i="12"/>
  <c r="A178" i="12"/>
  <c r="A179" i="12"/>
  <c r="A180" i="12"/>
  <c r="A183" i="12"/>
  <c r="A184" i="12"/>
  <c r="A185" i="12"/>
  <c r="A186" i="12"/>
  <c r="A187" i="12"/>
  <c r="A188" i="12"/>
  <c r="A189" i="12"/>
  <c r="A190" i="12"/>
  <c r="A191" i="12"/>
  <c r="A192" i="12"/>
  <c r="A193" i="12"/>
  <c r="A194" i="12"/>
  <c r="A195" i="12"/>
  <c r="A196" i="12"/>
  <c r="A197" i="12"/>
  <c r="A198" i="12"/>
  <c r="A199" i="12"/>
  <c r="A200" i="12"/>
  <c r="A201" i="12"/>
  <c r="A202" i="12"/>
  <c r="A203" i="12"/>
  <c r="A204" i="12"/>
  <c r="A205" i="12"/>
  <c r="A206" i="12"/>
  <c r="A207" i="12"/>
  <c r="A208" i="12"/>
  <c r="A209" i="12"/>
  <c r="A210" i="12"/>
  <c r="A211" i="12"/>
  <c r="A212" i="12"/>
  <c r="A213" i="12"/>
  <c r="A214" i="12"/>
  <c r="A215" i="12"/>
  <c r="A216" i="12"/>
  <c r="A217" i="12"/>
  <c r="A218" i="12"/>
  <c r="A219" i="12"/>
  <c r="A220" i="12"/>
  <c r="A221" i="12"/>
  <c r="A222" i="12"/>
  <c r="A225" i="12"/>
  <c r="A226" i="12"/>
  <c r="A227" i="12"/>
  <c r="A228" i="12"/>
  <c r="A229" i="12"/>
  <c r="A230" i="12"/>
  <c r="A231" i="12"/>
  <c r="A232" i="12"/>
  <c r="A233" i="12"/>
  <c r="A234" i="12"/>
  <c r="A235" i="12"/>
  <c r="A236" i="12"/>
  <c r="A237" i="12"/>
  <c r="A238" i="12"/>
  <c r="A239" i="12"/>
  <c r="A240" i="12"/>
  <c r="A241" i="12"/>
  <c r="A242" i="12"/>
  <c r="A243" i="12"/>
  <c r="A244" i="12"/>
  <c r="A245" i="12"/>
  <c r="A246" i="12"/>
  <c r="A247" i="12"/>
  <c r="A248" i="12"/>
  <c r="A251" i="12"/>
  <c r="A252" i="12"/>
  <c r="A253" i="12"/>
  <c r="A254" i="12"/>
  <c r="A255" i="12"/>
  <c r="A256" i="12"/>
  <c r="A257" i="12"/>
  <c r="A258" i="12"/>
  <c r="A259" i="12"/>
  <c r="A260" i="12"/>
  <c r="A261" i="12"/>
  <c r="A262" i="12"/>
  <c r="A263" i="12"/>
  <c r="A264" i="12"/>
  <c r="A265" i="12"/>
  <c r="A266" i="12"/>
  <c r="A267" i="12"/>
  <c r="A268" i="12"/>
  <c r="A269" i="12"/>
  <c r="A272" i="12"/>
  <c r="A273" i="12"/>
  <c r="A274" i="12"/>
  <c r="A275" i="12"/>
  <c r="A276" i="12"/>
  <c r="A277" i="12"/>
  <c r="A278" i="12"/>
  <c r="A279" i="12"/>
  <c r="A282" i="12"/>
  <c r="A283" i="12"/>
  <c r="A284" i="12"/>
  <c r="A285" i="12"/>
  <c r="A286" i="12"/>
  <c r="A287" i="12"/>
  <c r="A288" i="12"/>
  <c r="A289" i="12"/>
  <c r="A290" i="12"/>
  <c r="A291" i="12"/>
  <c r="A294" i="12"/>
  <c r="A295" i="12"/>
  <c r="A296" i="12"/>
  <c r="A297" i="12"/>
  <c r="A298" i="12"/>
  <c r="A299" i="12"/>
  <c r="A300" i="12"/>
  <c r="A301" i="12"/>
  <c r="A302" i="12"/>
  <c r="A305" i="12"/>
  <c r="A306" i="12"/>
  <c r="A307" i="12"/>
  <c r="A308" i="12"/>
  <c r="A309" i="12"/>
  <c r="A310" i="12"/>
  <c r="A311" i="12"/>
  <c r="A312" i="12"/>
  <c r="A315" i="12"/>
  <c r="A316" i="12"/>
  <c r="A317" i="12"/>
  <c r="A320" i="12"/>
  <c r="A321" i="12"/>
  <c r="A322" i="12"/>
  <c r="A323" i="12"/>
  <c r="A324" i="12"/>
  <c r="A327" i="12"/>
  <c r="A328" i="12"/>
  <c r="A331" i="12"/>
  <c r="A332" i="12"/>
  <c r="A333" i="12"/>
  <c r="A334" i="12"/>
  <c r="A335" i="12"/>
  <c r="A336" i="12"/>
  <c r="A337" i="12"/>
  <c r="A338" i="12"/>
  <c r="A339" i="12"/>
  <c r="A340" i="12"/>
  <c r="A341" i="12"/>
  <c r="A342" i="12"/>
  <c r="A343" i="12"/>
  <c r="A344" i="12"/>
  <c r="A345" i="12"/>
  <c r="A346" i="12"/>
  <c r="A347" i="12"/>
  <c r="A348" i="12"/>
  <c r="A349" i="12"/>
  <c r="A350" i="12"/>
  <c r="A351" i="12"/>
  <c r="A352" i="12"/>
  <c r="A353" i="12"/>
  <c r="A354" i="12"/>
  <c r="A355" i="12"/>
  <c r="A356" i="12"/>
  <c r="A357" i="12"/>
  <c r="A358" i="12"/>
  <c r="A359" i="12"/>
  <c r="A360" i="12"/>
  <c r="A363" i="12"/>
  <c r="A364" i="12"/>
  <c r="A365" i="12"/>
  <c r="A366" i="12"/>
  <c r="A367" i="12"/>
  <c r="A370" i="12"/>
  <c r="A371" i="12"/>
  <c r="A372" i="12"/>
  <c r="A373" i="12"/>
  <c r="A374" i="12"/>
  <c r="A375" i="12"/>
  <c r="A376" i="12"/>
  <c r="A379" i="12"/>
  <c r="A380" i="12"/>
  <c r="A381" i="12"/>
  <c r="A384" i="12"/>
  <c r="A385" i="12"/>
  <c r="A386" i="12"/>
  <c r="A387" i="12"/>
  <c r="A388" i="12"/>
  <c r="A26" i="12"/>
  <c r="A27" i="12"/>
  <c r="A28" i="12"/>
  <c r="A29" i="12"/>
  <c r="A32" i="12"/>
  <c r="A33" i="12"/>
  <c r="A34" i="12"/>
  <c r="A35" i="12"/>
  <c r="A36" i="12"/>
  <c r="A37" i="12"/>
  <c r="A38" i="12"/>
  <c r="A39" i="12"/>
  <c r="A40" i="12"/>
  <c r="A41" i="12"/>
  <c r="A42" i="12"/>
  <c r="A43" i="12"/>
  <c r="A44" i="12"/>
  <c r="A45" i="12"/>
  <c r="A46" i="12"/>
  <c r="A47" i="12"/>
  <c r="A48" i="12"/>
  <c r="A49" i="12"/>
  <c r="A50" i="12"/>
  <c r="A51" i="12"/>
  <c r="A52" i="12"/>
  <c r="A25" i="12"/>
  <c r="B3" i="23" l="1"/>
  <c r="A34" i="15"/>
  <c r="A33" i="15"/>
  <c r="A32" i="15"/>
  <c r="P5" i="12" l="1"/>
  <c r="Q3" i="28"/>
  <c r="B2" i="22" l="1"/>
  <c r="AE4" i="22" s="1"/>
  <c r="D2" i="22"/>
  <c r="AF4" i="22" s="1"/>
  <c r="C4" i="22"/>
  <c r="F362" i="22" l="1"/>
  <c r="D362" i="22"/>
  <c r="A363" i="22"/>
  <c r="A364" i="22"/>
  <c r="A365" i="22"/>
  <c r="A366" i="22"/>
  <c r="A367" i="22"/>
  <c r="A368" i="22"/>
  <c r="B362"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A201"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254" i="22"/>
  <c r="A255" i="22"/>
  <c r="A256" i="22"/>
  <c r="A257" i="22"/>
  <c r="A258" i="22"/>
  <c r="A259" i="22"/>
  <c r="A260" i="22"/>
  <c r="A261" i="22"/>
  <c r="A262" i="22"/>
  <c r="A263" i="22"/>
  <c r="A264" i="22"/>
  <c r="A265" i="22"/>
  <c r="A266" i="22"/>
  <c r="A267" i="22"/>
  <c r="A268" i="22"/>
  <c r="A269" i="22"/>
  <c r="A270" i="22"/>
  <c r="A271" i="22"/>
  <c r="A272" i="22"/>
  <c r="A273" i="22"/>
  <c r="A274" i="22"/>
  <c r="A275" i="22"/>
  <c r="A276" i="22"/>
  <c r="A277" i="22"/>
  <c r="A278" i="22"/>
  <c r="A279" i="22"/>
  <c r="A280" i="22"/>
  <c r="A281" i="22"/>
  <c r="A282" i="22"/>
  <c r="A283" i="22"/>
  <c r="A284" i="22"/>
  <c r="A285" i="22"/>
  <c r="A286" i="22"/>
  <c r="A287" i="22"/>
  <c r="A288" i="22"/>
  <c r="A289" i="22"/>
  <c r="A290" i="22"/>
  <c r="A291" i="22"/>
  <c r="A292" i="22"/>
  <c r="A293" i="22"/>
  <c r="A294" i="22"/>
  <c r="A295" i="22"/>
  <c r="A296" i="22"/>
  <c r="A297" i="22"/>
  <c r="A298" i="22"/>
  <c r="A299" i="22"/>
  <c r="A300" i="22"/>
  <c r="A301" i="22"/>
  <c r="A302" i="22"/>
  <c r="A303" i="22"/>
  <c r="A304" i="22"/>
  <c r="A305" i="22"/>
  <c r="A306" i="22"/>
  <c r="A307" i="22"/>
  <c r="A308" i="22"/>
  <c r="A309" i="22"/>
  <c r="A310" i="22"/>
  <c r="A311" i="22"/>
  <c r="A312" i="22"/>
  <c r="A313" i="22"/>
  <c r="A314" i="22"/>
  <c r="A315" i="22"/>
  <c r="A316" i="22"/>
  <c r="A317" i="22"/>
  <c r="A318" i="22"/>
  <c r="A319" i="22"/>
  <c r="A320" i="22"/>
  <c r="A321" i="22"/>
  <c r="A322" i="22"/>
  <c r="A323" i="22"/>
  <c r="A324" i="22"/>
  <c r="A325" i="22"/>
  <c r="A326" i="22"/>
  <c r="A327" i="22"/>
  <c r="A328" i="22"/>
  <c r="A329" i="22"/>
  <c r="A330" i="22"/>
  <c r="A331" i="22"/>
  <c r="A332" i="22"/>
  <c r="A333" i="22"/>
  <c r="A334" i="22"/>
  <c r="A335" i="22"/>
  <c r="A336" i="22"/>
  <c r="A337" i="22"/>
  <c r="A338" i="22"/>
  <c r="A339" i="22"/>
  <c r="A340" i="22"/>
  <c r="A341" i="22"/>
  <c r="A342" i="22"/>
  <c r="A343" i="22"/>
  <c r="A344" i="22"/>
  <c r="A345" i="22"/>
  <c r="A346" i="22"/>
  <c r="A347" i="22"/>
  <c r="A348" i="22"/>
  <c r="A349" i="22"/>
  <c r="A350" i="22"/>
  <c r="A351" i="22"/>
  <c r="A352" i="22"/>
  <c r="A353" i="22"/>
  <c r="A354" i="22"/>
  <c r="A355" i="22"/>
  <c r="A356" i="22"/>
  <c r="A357" i="22"/>
  <c r="A358" i="22"/>
  <c r="A359" i="22"/>
  <c r="A360" i="22"/>
  <c r="A361" i="22"/>
  <c r="A362" i="22"/>
  <c r="F148" i="22"/>
  <c r="F216" i="22"/>
  <c r="F217" i="22"/>
  <c r="F218" i="22"/>
  <c r="F219" i="22"/>
  <c r="F220" i="22"/>
  <c r="F221" i="22"/>
  <c r="F222" i="22"/>
  <c r="F236" i="22"/>
  <c r="F239" i="22"/>
  <c r="F258" i="22"/>
  <c r="F267" i="22"/>
  <c r="F268" i="22"/>
  <c r="F269" i="22"/>
  <c r="F293" i="22"/>
  <c r="F294" i="22"/>
  <c r="F295" i="22"/>
  <c r="F298" i="22"/>
  <c r="F299" i="22"/>
  <c r="F300" i="22"/>
  <c r="D148" i="22"/>
  <c r="D216" i="22"/>
  <c r="D217" i="22"/>
  <c r="D218" i="22"/>
  <c r="D219" i="22"/>
  <c r="D220" i="22"/>
  <c r="D221" i="22"/>
  <c r="D222" i="22"/>
  <c r="D236" i="22"/>
  <c r="D239" i="22"/>
  <c r="D258" i="22"/>
  <c r="D267" i="22"/>
  <c r="D268" i="22"/>
  <c r="D269" i="22"/>
  <c r="D293" i="22"/>
  <c r="D294" i="22"/>
  <c r="D295" i="22"/>
  <c r="D298" i="22"/>
  <c r="D299" i="22"/>
  <c r="D300" i="22"/>
  <c r="E300" i="22" l="1"/>
  <c r="U300" i="22"/>
  <c r="E299" i="22"/>
  <c r="U299" i="22"/>
  <c r="E298" i="22"/>
  <c r="U298" i="22"/>
  <c r="E295" i="22"/>
  <c r="U295" i="22"/>
  <c r="E294" i="22"/>
  <c r="U294" i="22"/>
  <c r="E293" i="22"/>
  <c r="U293" i="22"/>
  <c r="E269" i="22"/>
  <c r="U269" i="22"/>
  <c r="E268" i="22"/>
  <c r="U268" i="22"/>
  <c r="E267" i="22"/>
  <c r="U267" i="22"/>
  <c r="E258" i="22"/>
  <c r="U258" i="22"/>
  <c r="E239" i="22"/>
  <c r="U239" i="22"/>
  <c r="E236" i="22"/>
  <c r="U236" i="22"/>
  <c r="E222" i="22"/>
  <c r="U222" i="22"/>
  <c r="E221" i="22"/>
  <c r="U221" i="22"/>
  <c r="E220" i="22"/>
  <c r="U220" i="22"/>
  <c r="E219" i="22"/>
  <c r="U219" i="22"/>
  <c r="E218" i="22"/>
  <c r="U218" i="22"/>
  <c r="E217" i="22"/>
  <c r="U217" i="22"/>
  <c r="E216" i="22"/>
  <c r="U216" i="22"/>
  <c r="E148" i="22"/>
  <c r="U148" i="22"/>
  <c r="G300" i="22"/>
  <c r="X300" i="22"/>
  <c r="G299" i="22"/>
  <c r="X299" i="22"/>
  <c r="G298" i="22"/>
  <c r="X298" i="22"/>
  <c r="G295" i="22"/>
  <c r="X295" i="22"/>
  <c r="G294" i="22"/>
  <c r="X294" i="22"/>
  <c r="G293" i="22"/>
  <c r="X293" i="22"/>
  <c r="G269" i="22"/>
  <c r="X269" i="22"/>
  <c r="G268" i="22"/>
  <c r="X268" i="22"/>
  <c r="G267" i="22"/>
  <c r="X267" i="22"/>
  <c r="G258" i="22"/>
  <c r="X258" i="22"/>
  <c r="G239" i="22"/>
  <c r="X239" i="22"/>
  <c r="G236" i="22"/>
  <c r="X236" i="22"/>
  <c r="G222" i="22"/>
  <c r="X222" i="22"/>
  <c r="G221" i="22"/>
  <c r="X221" i="22"/>
  <c r="G220" i="22"/>
  <c r="X220" i="22"/>
  <c r="G219" i="22"/>
  <c r="X219" i="22"/>
  <c r="G218" i="22"/>
  <c r="X218" i="22"/>
  <c r="G217" i="22"/>
  <c r="X217" i="22"/>
  <c r="AM216" i="22"/>
  <c r="AN216" i="22" s="1"/>
  <c r="X216" i="22"/>
  <c r="G148" i="22"/>
  <c r="X148" i="22"/>
  <c r="C362" i="22"/>
  <c r="R362" i="22"/>
  <c r="E362" i="22"/>
  <c r="U362" i="22"/>
  <c r="G362" i="22"/>
  <c r="X362" i="22"/>
  <c r="G216" i="22"/>
  <c r="AM294" i="22"/>
  <c r="AN294" i="22" s="1"/>
  <c r="AK258" i="22"/>
  <c r="AL258" i="22" s="1"/>
  <c r="AM293" i="22"/>
  <c r="AN293" i="22" s="1"/>
  <c r="AM148" i="22"/>
  <c r="AN148" i="22" s="1"/>
  <c r="AK222" i="22"/>
  <c r="AL222" i="22" s="1"/>
  <c r="AM269" i="22"/>
  <c r="AN269" i="22" s="1"/>
  <c r="AK221" i="22"/>
  <c r="AL221" i="22" s="1"/>
  <c r="AK220" i="22"/>
  <c r="AL220" i="22" s="1"/>
  <c r="AM268" i="22"/>
  <c r="AN268" i="22" s="1"/>
  <c r="AK219" i="22"/>
  <c r="AL219" i="22" s="1"/>
  <c r="AK218" i="22"/>
  <c r="AL218" i="22" s="1"/>
  <c r="AM267" i="22"/>
  <c r="AN267" i="22" s="1"/>
  <c r="AK217" i="22"/>
  <c r="AL217" i="22" s="1"/>
  <c r="AK216" i="22"/>
  <c r="AL216" i="22" s="1"/>
  <c r="AK148" i="22"/>
  <c r="AL148" i="22" s="1"/>
  <c r="AM222" i="22"/>
  <c r="AN222" i="22" s="1"/>
  <c r="AM221" i="22"/>
  <c r="AN221" i="22" s="1"/>
  <c r="AM220" i="22"/>
  <c r="AN220" i="22" s="1"/>
  <c r="AI362" i="22"/>
  <c r="AJ362" i="22" s="1"/>
  <c r="AK239" i="22"/>
  <c r="AL239" i="22" s="1"/>
  <c r="AM219" i="22"/>
  <c r="AN219" i="22" s="1"/>
  <c r="AM300" i="22"/>
  <c r="AN300" i="22" s="1"/>
  <c r="AM239" i="22"/>
  <c r="AN239" i="22" s="1"/>
  <c r="AK269" i="22"/>
  <c r="AL269" i="22" s="1"/>
  <c r="AM218" i="22"/>
  <c r="AN218" i="22" s="1"/>
  <c r="AK300" i="22"/>
  <c r="AL300" i="22" s="1"/>
  <c r="AK268" i="22"/>
  <c r="AL268" i="22" s="1"/>
  <c r="AK236" i="22"/>
  <c r="AL236" i="22" s="1"/>
  <c r="AM299" i="22"/>
  <c r="AN299" i="22" s="1"/>
  <c r="AM217" i="22"/>
  <c r="AN217" i="22" s="1"/>
  <c r="AK299" i="22"/>
  <c r="AL299" i="22" s="1"/>
  <c r="AK267" i="22"/>
  <c r="AL267" i="22" s="1"/>
  <c r="AM362" i="22"/>
  <c r="AN362" i="22" s="1"/>
  <c r="AM258" i="22"/>
  <c r="AN258" i="22" s="1"/>
  <c r="AK298" i="22"/>
  <c r="AL298" i="22" s="1"/>
  <c r="AM298" i="22"/>
  <c r="AN298" i="22" s="1"/>
  <c r="AM236" i="22"/>
  <c r="AN236" i="22" s="1"/>
  <c r="AK362" i="22"/>
  <c r="AL362" i="22" s="1"/>
  <c r="AK295" i="22"/>
  <c r="AL295" i="22" s="1"/>
  <c r="AK294" i="22"/>
  <c r="AL294" i="22" s="1"/>
  <c r="AK293" i="22"/>
  <c r="AL293" i="22" s="1"/>
  <c r="AM295" i="22"/>
  <c r="AN295" i="22" s="1"/>
  <c r="AF369" i="21"/>
  <c r="C248" i="21"/>
  <c r="E193" i="21"/>
  <c r="B193" i="22" s="1"/>
  <c r="E192" i="21"/>
  <c r="B192" i="22" s="1"/>
  <c r="E188" i="21"/>
  <c r="B188" i="22" s="1"/>
  <c r="E187" i="21"/>
  <c r="B187" i="22" s="1"/>
  <c r="E183" i="21"/>
  <c r="B183" i="22" s="1"/>
  <c r="C143" i="21"/>
  <c r="C144" i="21"/>
  <c r="C145" i="21"/>
  <c r="C146" i="21"/>
  <c r="C126" i="21"/>
  <c r="D126" i="21" s="1"/>
  <c r="C127" i="21"/>
  <c r="D127" i="21" s="1"/>
  <c r="D131" i="21" s="1"/>
  <c r="C128" i="21"/>
  <c r="C129" i="21"/>
  <c r="C130" i="21"/>
  <c r="D130" i="21" s="1"/>
  <c r="C131" i="21"/>
  <c r="C125" i="21"/>
  <c r="D125" i="21" s="1"/>
  <c r="J120" i="21"/>
  <c r="C136" i="21"/>
  <c r="D136" i="21" s="1"/>
  <c r="C137" i="21"/>
  <c r="D137" i="21" s="1"/>
  <c r="C138" i="21"/>
  <c r="D138" i="21" s="1"/>
  <c r="C139" i="21"/>
  <c r="D139" i="21" s="1"/>
  <c r="D142" i="21" s="1"/>
  <c r="C140" i="21"/>
  <c r="D140" i="21" s="1"/>
  <c r="C141" i="21"/>
  <c r="D141" i="21" s="1"/>
  <c r="H129" i="21" l="1"/>
  <c r="P129" i="21" s="1"/>
  <c r="D129" i="21"/>
  <c r="H128" i="21"/>
  <c r="P128" i="21" s="1"/>
  <c r="D128" i="21"/>
  <c r="D145" i="21"/>
  <c r="J145" i="21"/>
  <c r="R145" i="21" s="1"/>
  <c r="I145" i="21"/>
  <c r="H145" i="21"/>
  <c r="P145" i="21" s="1"/>
  <c r="G145" i="21"/>
  <c r="F145" i="21"/>
  <c r="N145" i="21" s="1"/>
  <c r="E145" i="21"/>
  <c r="I144" i="21"/>
  <c r="D144" i="21"/>
  <c r="D146" i="21" s="1"/>
  <c r="D148" i="21" s="1"/>
  <c r="J144" i="21"/>
  <c r="R144" i="21" s="1"/>
  <c r="E143" i="21"/>
  <c r="D143" i="21"/>
  <c r="J143" i="21"/>
  <c r="R143" i="21" s="1"/>
  <c r="I143" i="21"/>
  <c r="H143" i="21"/>
  <c r="G143" i="21"/>
  <c r="F143" i="21"/>
  <c r="N143" i="21" s="1"/>
  <c r="C183" i="22"/>
  <c r="R183" i="22"/>
  <c r="C187" i="22"/>
  <c r="R187" i="22"/>
  <c r="C188" i="22"/>
  <c r="R188" i="22"/>
  <c r="C192" i="22"/>
  <c r="R192" i="22"/>
  <c r="C193" i="22"/>
  <c r="R193" i="22"/>
  <c r="Q144" i="21"/>
  <c r="AG144" i="21" s="1"/>
  <c r="F144" i="22"/>
  <c r="X144" i="22" s="1"/>
  <c r="M143" i="21"/>
  <c r="AA143" i="21" s="1"/>
  <c r="B143" i="22"/>
  <c r="R143" i="22" s="1"/>
  <c r="M145" i="21"/>
  <c r="AA145" i="21" s="1"/>
  <c r="Z145" i="21" s="1"/>
  <c r="B145" i="22"/>
  <c r="R145" i="22" s="1"/>
  <c r="O145" i="21"/>
  <c r="AD145" i="21" s="1"/>
  <c r="AC145" i="21" s="1"/>
  <c r="D145" i="22"/>
  <c r="U145" i="22" s="1"/>
  <c r="Q143" i="21"/>
  <c r="AG146" i="21" s="1"/>
  <c r="I146" i="21" s="1"/>
  <c r="F143" i="22"/>
  <c r="X143" i="22" s="1"/>
  <c r="Q145" i="21"/>
  <c r="AG145" i="21" s="1"/>
  <c r="AF145" i="21" s="1"/>
  <c r="F145" i="22"/>
  <c r="X145" i="22" s="1"/>
  <c r="O143" i="21"/>
  <c r="AD146" i="21" s="1"/>
  <c r="D143" i="22"/>
  <c r="U143" i="22" s="1"/>
  <c r="AF144" i="21"/>
  <c r="AI193" i="22"/>
  <c r="AJ193" i="22" s="1"/>
  <c r="AI192" i="22"/>
  <c r="AJ192" i="22" s="1"/>
  <c r="AI183" i="22"/>
  <c r="AJ183" i="22" s="1"/>
  <c r="AI187" i="22"/>
  <c r="AJ187" i="22" s="1"/>
  <c r="AI188" i="22"/>
  <c r="AJ188" i="22" s="1"/>
  <c r="E144" i="21"/>
  <c r="G144" i="21"/>
  <c r="H144" i="21"/>
  <c r="P144" i="21" s="1"/>
  <c r="F144" i="21"/>
  <c r="N144" i="21" s="1"/>
  <c r="AA146" i="21"/>
  <c r="P143" i="21"/>
  <c r="J146" i="21"/>
  <c r="E125" i="21"/>
  <c r="E130" i="21"/>
  <c r="F125" i="21"/>
  <c r="N125" i="21" s="1"/>
  <c r="F130" i="21"/>
  <c r="N130" i="21" s="1"/>
  <c r="G125" i="21"/>
  <c r="G130" i="21"/>
  <c r="H125" i="21"/>
  <c r="P125" i="21" s="1"/>
  <c r="H130" i="21"/>
  <c r="P130" i="21" s="1"/>
  <c r="J125" i="21"/>
  <c r="R125" i="21" s="1"/>
  <c r="J130" i="21"/>
  <c r="R130" i="21" s="1"/>
  <c r="I128" i="21"/>
  <c r="I129" i="21"/>
  <c r="I126" i="21"/>
  <c r="J129" i="21"/>
  <c r="R129" i="21" s="1"/>
  <c r="J128" i="21"/>
  <c r="R128" i="21" s="1"/>
  <c r="E129" i="21"/>
  <c r="J127" i="21"/>
  <c r="R127" i="21" s="1"/>
  <c r="E128" i="21"/>
  <c r="J126" i="21"/>
  <c r="R126" i="21" s="1"/>
  <c r="E127" i="21"/>
  <c r="E126" i="21"/>
  <c r="F129" i="21"/>
  <c r="N129" i="21" s="1"/>
  <c r="F128" i="21"/>
  <c r="N128" i="21" s="1"/>
  <c r="F127" i="21"/>
  <c r="N127" i="21" s="1"/>
  <c r="F126" i="21"/>
  <c r="N126" i="21" s="1"/>
  <c r="G129" i="21"/>
  <c r="G128" i="21"/>
  <c r="G127" i="21"/>
  <c r="G126" i="21"/>
  <c r="H127" i="21"/>
  <c r="P127" i="21" s="1"/>
  <c r="H126" i="21"/>
  <c r="I127" i="21"/>
  <c r="I125" i="21"/>
  <c r="I130" i="21"/>
  <c r="E141" i="21"/>
  <c r="F141" i="21"/>
  <c r="N141" i="21" s="1"/>
  <c r="E139" i="21"/>
  <c r="F137" i="21"/>
  <c r="N137" i="21" s="1"/>
  <c r="E137" i="21"/>
  <c r="F136" i="21"/>
  <c r="N136" i="21" s="1"/>
  <c r="E138" i="21"/>
  <c r="G136" i="21"/>
  <c r="E136" i="21"/>
  <c r="I138" i="21"/>
  <c r="E140" i="21"/>
  <c r="F138" i="21"/>
  <c r="N138" i="21" s="1"/>
  <c r="I137" i="21"/>
  <c r="J141" i="21"/>
  <c r="R141" i="21" s="1"/>
  <c r="J140" i="21"/>
  <c r="R140" i="21" s="1"/>
  <c r="J139" i="21"/>
  <c r="R139" i="21" s="1"/>
  <c r="J138" i="21"/>
  <c r="R138" i="21" s="1"/>
  <c r="J137" i="21"/>
  <c r="R137" i="21" s="1"/>
  <c r="F140" i="21"/>
  <c r="N140" i="21" s="1"/>
  <c r="F139" i="21"/>
  <c r="N139" i="21" s="1"/>
  <c r="H136" i="21"/>
  <c r="I136" i="21"/>
  <c r="J136" i="21"/>
  <c r="G141" i="21"/>
  <c r="G140" i="21"/>
  <c r="G139" i="21"/>
  <c r="G138" i="21"/>
  <c r="G137" i="21"/>
  <c r="H141" i="21"/>
  <c r="P141" i="21" s="1"/>
  <c r="H140" i="21"/>
  <c r="P140" i="21" s="1"/>
  <c r="H139" i="21"/>
  <c r="P139" i="21" s="1"/>
  <c r="H138" i="21"/>
  <c r="P138" i="21" s="1"/>
  <c r="H137" i="21"/>
  <c r="P137" i="21" s="1"/>
  <c r="I141" i="21"/>
  <c r="I140" i="21"/>
  <c r="I139" i="21"/>
  <c r="C134" i="21"/>
  <c r="D134" i="21" s="1"/>
  <c r="C117" i="21"/>
  <c r="D117" i="21" s="1"/>
  <c r="C118" i="21"/>
  <c r="D118" i="21" s="1"/>
  <c r="C119" i="21"/>
  <c r="D119" i="21" s="1"/>
  <c r="C115" i="21"/>
  <c r="F115" i="21" l="1"/>
  <c r="N115" i="21" s="1"/>
  <c r="D115" i="21"/>
  <c r="D123" i="21"/>
  <c r="D120" i="21"/>
  <c r="G146" i="21"/>
  <c r="AG143" i="21"/>
  <c r="AD143" i="21"/>
  <c r="AC143" i="21" s="1"/>
  <c r="O129" i="21"/>
  <c r="AD129" i="21" s="1"/>
  <c r="D129" i="22"/>
  <c r="U129" i="22" s="1"/>
  <c r="Q137" i="21"/>
  <c r="AG137" i="21" s="1"/>
  <c r="AF137" i="21" s="1"/>
  <c r="F137" i="22"/>
  <c r="X137" i="22" s="1"/>
  <c r="M127" i="21"/>
  <c r="AA127" i="21" s="1"/>
  <c r="Z127" i="21" s="1"/>
  <c r="B127" i="22"/>
  <c r="R127" i="22" s="1"/>
  <c r="M140" i="21"/>
  <c r="AA140" i="21" s="1"/>
  <c r="Z140" i="21" s="1"/>
  <c r="B140" i="22"/>
  <c r="R140" i="22" s="1"/>
  <c r="C145" i="22"/>
  <c r="AI145" i="22"/>
  <c r="AJ145" i="22" s="1"/>
  <c r="M128" i="21"/>
  <c r="AA128" i="21" s="1"/>
  <c r="Z128" i="21" s="1"/>
  <c r="B128" i="22"/>
  <c r="R128" i="22" s="1"/>
  <c r="Q128" i="21"/>
  <c r="AG128" i="21" s="1"/>
  <c r="AF128" i="21" s="1"/>
  <c r="F128" i="22"/>
  <c r="X128" i="22" s="1"/>
  <c r="Q126" i="21"/>
  <c r="AG126" i="21" s="1"/>
  <c r="AF126" i="21" s="1"/>
  <c r="F126" i="22"/>
  <c r="X126" i="22" s="1"/>
  <c r="Q140" i="21"/>
  <c r="AG140" i="21" s="1"/>
  <c r="AF140" i="21" s="1"/>
  <c r="F140" i="22"/>
  <c r="X140" i="22" s="1"/>
  <c r="O128" i="21"/>
  <c r="AD128" i="21" s="1"/>
  <c r="AC128" i="21" s="1"/>
  <c r="D128" i="22"/>
  <c r="U128" i="22" s="1"/>
  <c r="G143" i="22"/>
  <c r="AM143" i="22"/>
  <c r="AN143" i="22" s="1"/>
  <c r="M144" i="21"/>
  <c r="AA144" i="21" s="1"/>
  <c r="Z144" i="21" s="1"/>
  <c r="B144" i="22"/>
  <c r="R144" i="22" s="1"/>
  <c r="O130" i="21"/>
  <c r="AD130" i="21" s="1"/>
  <c r="D130" i="22"/>
  <c r="U130" i="22" s="1"/>
  <c r="E145" i="22"/>
  <c r="AK145" i="22"/>
  <c r="AL145" i="22" s="1"/>
  <c r="M136" i="21"/>
  <c r="B136" i="22"/>
  <c r="R136" i="22" s="1"/>
  <c r="O125" i="21"/>
  <c r="AD131" i="21" s="1"/>
  <c r="G131" i="21" s="1"/>
  <c r="D125" i="22"/>
  <c r="U125" i="22" s="1"/>
  <c r="Q141" i="21"/>
  <c r="AG141" i="21" s="1"/>
  <c r="F141" i="22"/>
  <c r="X141" i="22" s="1"/>
  <c r="O141" i="21"/>
  <c r="D141" i="22"/>
  <c r="U141" i="22" s="1"/>
  <c r="E143" i="22"/>
  <c r="AK143" i="22"/>
  <c r="AL143" i="22" s="1"/>
  <c r="Q129" i="21"/>
  <c r="AG129" i="21" s="1"/>
  <c r="AF129" i="21" s="1"/>
  <c r="F129" i="22"/>
  <c r="X129" i="22" s="1"/>
  <c r="M130" i="21"/>
  <c r="AA130" i="21" s="1"/>
  <c r="Z130" i="21" s="1"/>
  <c r="B130" i="22"/>
  <c r="R130" i="22" s="1"/>
  <c r="Q138" i="21"/>
  <c r="AG138" i="21" s="1"/>
  <c r="AF138" i="21" s="1"/>
  <c r="F138" i="22"/>
  <c r="X138" i="22" s="1"/>
  <c r="M137" i="21"/>
  <c r="AA137" i="21" s="1"/>
  <c r="Z137" i="21" s="1"/>
  <c r="B137" i="22"/>
  <c r="R137" i="22" s="1"/>
  <c r="M141" i="21"/>
  <c r="AA141" i="21" s="1"/>
  <c r="Z141" i="21" s="1"/>
  <c r="B141" i="22"/>
  <c r="R141" i="22" s="1"/>
  <c r="Q125" i="21"/>
  <c r="AG125" i="21" s="1"/>
  <c r="F125" i="22"/>
  <c r="X125" i="22" s="1"/>
  <c r="M125" i="21"/>
  <c r="AA131" i="21" s="1"/>
  <c r="E131" i="21" s="1"/>
  <c r="B125" i="22"/>
  <c r="R125" i="22" s="1"/>
  <c r="C143" i="22"/>
  <c r="AI143" i="22"/>
  <c r="AJ143" i="22" s="1"/>
  <c r="Q136" i="21"/>
  <c r="AG136" i="21" s="1"/>
  <c r="AF136" i="21" s="1"/>
  <c r="F136" i="22"/>
  <c r="X136" i="22" s="1"/>
  <c r="M126" i="21"/>
  <c r="AA126" i="21" s="1"/>
  <c r="Z126" i="21" s="1"/>
  <c r="B126" i="22"/>
  <c r="R126" i="22" s="1"/>
  <c r="M129" i="21"/>
  <c r="AA129" i="21" s="1"/>
  <c r="Z129" i="21" s="1"/>
  <c r="B129" i="22"/>
  <c r="R129" i="22" s="1"/>
  <c r="O136" i="21"/>
  <c r="D136" i="22"/>
  <c r="U136" i="22" s="1"/>
  <c r="O137" i="21"/>
  <c r="AD137" i="21" s="1"/>
  <c r="D137" i="22"/>
  <c r="U137" i="22" s="1"/>
  <c r="O138" i="21"/>
  <c r="D138" i="22"/>
  <c r="U138" i="22" s="1"/>
  <c r="Q127" i="21"/>
  <c r="AG127" i="21" s="1"/>
  <c r="AF127" i="21" s="1"/>
  <c r="F127" i="22"/>
  <c r="X127" i="22" s="1"/>
  <c r="O127" i="21"/>
  <c r="AD127" i="21" s="1"/>
  <c r="AC127" i="21" s="1"/>
  <c r="D127" i="22"/>
  <c r="U127" i="22" s="1"/>
  <c r="E146" i="21"/>
  <c r="Q139" i="21"/>
  <c r="AG139" i="21" s="1"/>
  <c r="AF139" i="21" s="1"/>
  <c r="F139" i="22"/>
  <c r="X139" i="22" s="1"/>
  <c r="O139" i="21"/>
  <c r="AD139" i="21" s="1"/>
  <c r="D139" i="22"/>
  <c r="U139" i="22" s="1"/>
  <c r="G144" i="22"/>
  <c r="AM144" i="22"/>
  <c r="AN144" i="22" s="1"/>
  <c r="O126" i="21"/>
  <c r="AD126" i="21" s="1"/>
  <c r="AC126" i="21" s="1"/>
  <c r="D126" i="22"/>
  <c r="U126" i="22" s="1"/>
  <c r="O144" i="21"/>
  <c r="AD144" i="21" s="1"/>
  <c r="AC144" i="21" s="1"/>
  <c r="D144" i="22"/>
  <c r="U144" i="22" s="1"/>
  <c r="M138" i="21"/>
  <c r="AA138" i="21" s="1"/>
  <c r="Z138" i="21" s="1"/>
  <c r="B138" i="22"/>
  <c r="R138" i="22" s="1"/>
  <c r="M139" i="21"/>
  <c r="AA139" i="21" s="1"/>
  <c r="Z139" i="21" s="1"/>
  <c r="B139" i="22"/>
  <c r="R139" i="22" s="1"/>
  <c r="Q130" i="21"/>
  <c r="AG130" i="21" s="1"/>
  <c r="AF130" i="21" s="1"/>
  <c r="F130" i="22"/>
  <c r="X130" i="22" s="1"/>
  <c r="O140" i="21"/>
  <c r="AD140" i="21" s="1"/>
  <c r="D140" i="22"/>
  <c r="U140" i="22" s="1"/>
  <c r="H146" i="21"/>
  <c r="G145" i="22"/>
  <c r="AM145" i="22"/>
  <c r="AN145" i="22" s="1"/>
  <c r="AC130" i="21"/>
  <c r="AF143" i="21"/>
  <c r="AF146" i="21" s="1"/>
  <c r="M146" i="22" s="1"/>
  <c r="W146" i="22" s="1"/>
  <c r="AC129" i="21"/>
  <c r="Z143" i="21"/>
  <c r="AF141" i="21"/>
  <c r="F146" i="22"/>
  <c r="X146" i="22" s="1"/>
  <c r="D146" i="22"/>
  <c r="U146" i="22" s="1"/>
  <c r="F146" i="21"/>
  <c r="J131" i="21"/>
  <c r="R131" i="21" s="1"/>
  <c r="P126" i="21"/>
  <c r="H131" i="21"/>
  <c r="P131" i="21" s="1"/>
  <c r="F131" i="21"/>
  <c r="N131" i="21" s="1"/>
  <c r="AD138" i="21"/>
  <c r="AD141" i="21"/>
  <c r="F142" i="21"/>
  <c r="R136" i="21"/>
  <c r="J142" i="21"/>
  <c r="P136" i="21"/>
  <c r="H142" i="21"/>
  <c r="E134" i="21"/>
  <c r="H134" i="21"/>
  <c r="P134" i="21" s="1"/>
  <c r="J134" i="21"/>
  <c r="R134" i="21" s="1"/>
  <c r="F134" i="21"/>
  <c r="N134" i="21" s="1"/>
  <c r="G134" i="21"/>
  <c r="I134" i="21"/>
  <c r="E118" i="21"/>
  <c r="F118" i="21"/>
  <c r="N118" i="21" s="1"/>
  <c r="F117" i="21"/>
  <c r="H119" i="21"/>
  <c r="P119" i="21" s="1"/>
  <c r="H117" i="21"/>
  <c r="I118" i="21"/>
  <c r="G117" i="21"/>
  <c r="E117" i="21"/>
  <c r="F119" i="21"/>
  <c r="N119" i="21" s="1"/>
  <c r="I117" i="21"/>
  <c r="G119" i="21"/>
  <c r="G118" i="21"/>
  <c r="E119" i="21"/>
  <c r="H118" i="21"/>
  <c r="P118" i="21" s="1"/>
  <c r="I119" i="21"/>
  <c r="H115" i="21"/>
  <c r="P115" i="21" s="1"/>
  <c r="G115" i="21"/>
  <c r="I115" i="21"/>
  <c r="J115" i="21"/>
  <c r="R115" i="21" s="1"/>
  <c r="E115" i="21"/>
  <c r="AC146" i="21" l="1"/>
  <c r="K146" i="22" s="1"/>
  <c r="T146" i="22" s="1"/>
  <c r="AA125" i="21"/>
  <c r="Z125" i="21" s="1"/>
  <c r="E140" i="22"/>
  <c r="AK140" i="22"/>
  <c r="AL140" i="22" s="1"/>
  <c r="M118" i="21"/>
  <c r="AA118" i="21" s="1"/>
  <c r="B118" i="22"/>
  <c r="R118" i="22" s="1"/>
  <c r="O134" i="21"/>
  <c r="AD134" i="21" s="1"/>
  <c r="AC134" i="21" s="1"/>
  <c r="D134" i="22"/>
  <c r="U134" i="22" s="1"/>
  <c r="G126" i="22"/>
  <c r="AM126" i="22"/>
  <c r="AN126" i="22" s="1"/>
  <c r="M134" i="21"/>
  <c r="AA134" i="21" s="1"/>
  <c r="B134" i="22"/>
  <c r="R134" i="22" s="1"/>
  <c r="C138" i="22"/>
  <c r="AI138" i="22"/>
  <c r="AJ138" i="22" s="1"/>
  <c r="E144" i="22"/>
  <c r="AK144" i="22"/>
  <c r="AL144" i="22" s="1"/>
  <c r="C128" i="22"/>
  <c r="AI128" i="22"/>
  <c r="AJ128" i="22" s="1"/>
  <c r="AD136" i="21"/>
  <c r="AC136" i="21" s="1"/>
  <c r="AD142" i="21"/>
  <c r="G142" i="21" s="1"/>
  <c r="D142" i="22" s="1"/>
  <c r="U142" i="22" s="1"/>
  <c r="Q115" i="21"/>
  <c r="AG115" i="21" s="1"/>
  <c r="AF115" i="21" s="1"/>
  <c r="F115" i="22"/>
  <c r="X115" i="22" s="1"/>
  <c r="Q134" i="21"/>
  <c r="AG134" i="21" s="1"/>
  <c r="AF134" i="21" s="1"/>
  <c r="F134" i="22"/>
  <c r="X134" i="22" s="1"/>
  <c r="C125" i="22"/>
  <c r="AI125" i="22"/>
  <c r="AJ125" i="22" s="1"/>
  <c r="G140" i="22"/>
  <c r="AM140" i="22"/>
  <c r="AN140" i="22" s="1"/>
  <c r="O115" i="21"/>
  <c r="AD115" i="21" s="1"/>
  <c r="AC115" i="21" s="1"/>
  <c r="D115" i="22"/>
  <c r="U115" i="22" s="1"/>
  <c r="C130" i="22"/>
  <c r="AI130" i="22"/>
  <c r="AJ130" i="22" s="1"/>
  <c r="C139" i="22"/>
  <c r="AI139" i="22"/>
  <c r="AJ139" i="22" s="1"/>
  <c r="E126" i="22"/>
  <c r="AK126" i="22"/>
  <c r="AL126" i="22" s="1"/>
  <c r="AA136" i="21"/>
  <c r="Z136" i="21" s="1"/>
  <c r="AA142" i="21"/>
  <c r="E142" i="21" s="1"/>
  <c r="B142" i="22" s="1"/>
  <c r="R142" i="22" s="1"/>
  <c r="E130" i="22"/>
  <c r="AK130" i="22"/>
  <c r="AL130" i="22" s="1"/>
  <c r="AG142" i="21"/>
  <c r="I142" i="21" s="1"/>
  <c r="Q119" i="21"/>
  <c r="AG119" i="21" s="1"/>
  <c r="F119" i="22"/>
  <c r="X119" i="22" s="1"/>
  <c r="G129" i="22"/>
  <c r="AM129" i="22"/>
  <c r="AN129" i="22" s="1"/>
  <c r="C140" i="22"/>
  <c r="AI140" i="22"/>
  <c r="AJ140" i="22" s="1"/>
  <c r="C129" i="22"/>
  <c r="AI129" i="22"/>
  <c r="AJ129" i="22" s="1"/>
  <c r="C144" i="22"/>
  <c r="AI144" i="22"/>
  <c r="AJ144" i="22" s="1"/>
  <c r="G128" i="22"/>
  <c r="AM128" i="22"/>
  <c r="AN128" i="22" s="1"/>
  <c r="O118" i="21"/>
  <c r="AD118" i="21" s="1"/>
  <c r="AC118" i="21" s="1"/>
  <c r="D118" i="22"/>
  <c r="U118" i="22" s="1"/>
  <c r="AG131" i="21"/>
  <c r="I131" i="21" s="1"/>
  <c r="Q131" i="21" s="1"/>
  <c r="E127" i="22"/>
  <c r="AK127" i="22"/>
  <c r="AL127" i="22" s="1"/>
  <c r="C127" i="22"/>
  <c r="AI127" i="22"/>
  <c r="AJ127" i="22" s="1"/>
  <c r="E137" i="22"/>
  <c r="AK137" i="22"/>
  <c r="AL137" i="22" s="1"/>
  <c r="E136" i="22"/>
  <c r="AK136" i="22"/>
  <c r="AL136" i="22" s="1"/>
  <c r="M115" i="21"/>
  <c r="AA115" i="21" s="1"/>
  <c r="Z115" i="21" s="1"/>
  <c r="B115" i="22"/>
  <c r="R115" i="22" s="1"/>
  <c r="E139" i="22"/>
  <c r="AK139" i="22"/>
  <c r="AL139" i="22" s="1"/>
  <c r="O119" i="21"/>
  <c r="AD119" i="21" s="1"/>
  <c r="D119" i="22"/>
  <c r="U119" i="22" s="1"/>
  <c r="Q117" i="21"/>
  <c r="F117" i="22"/>
  <c r="X117" i="22" s="1"/>
  <c r="Z142" i="21"/>
  <c r="I142" i="22" s="1"/>
  <c r="Q142" i="22" s="1"/>
  <c r="E128" i="22"/>
  <c r="AK128" i="22"/>
  <c r="AL128" i="22" s="1"/>
  <c r="M119" i="21"/>
  <c r="AA119" i="21" s="1"/>
  <c r="Z119" i="21" s="1"/>
  <c r="B119" i="22"/>
  <c r="R119" i="22" s="1"/>
  <c r="G127" i="22"/>
  <c r="AM127" i="22"/>
  <c r="AN127" i="22" s="1"/>
  <c r="E141" i="22"/>
  <c r="AK141" i="22"/>
  <c r="AL141" i="22" s="1"/>
  <c r="G137" i="22"/>
  <c r="AM137" i="22"/>
  <c r="AN137" i="22" s="1"/>
  <c r="Z146" i="21"/>
  <c r="I146" i="22" s="1"/>
  <c r="Q146" i="22" s="1"/>
  <c r="G130" i="22"/>
  <c r="AM130" i="22"/>
  <c r="AN130" i="22" s="1"/>
  <c r="C141" i="22"/>
  <c r="AI141" i="22"/>
  <c r="AJ141" i="22" s="1"/>
  <c r="C137" i="22"/>
  <c r="AI137" i="22"/>
  <c r="AJ137" i="22" s="1"/>
  <c r="G138" i="22"/>
  <c r="AM138" i="22"/>
  <c r="AN138" i="22" s="1"/>
  <c r="M117" i="21"/>
  <c r="AA117" i="21" s="1"/>
  <c r="B117" i="22"/>
  <c r="R117" i="22" s="1"/>
  <c r="AD125" i="21"/>
  <c r="AC125" i="21" s="1"/>
  <c r="AC131" i="21" s="1"/>
  <c r="K131" i="22" s="1"/>
  <c r="T131" i="22" s="1"/>
  <c r="O117" i="21"/>
  <c r="AD120" i="21" s="1"/>
  <c r="G120" i="21" s="1"/>
  <c r="D117" i="22"/>
  <c r="U117" i="22" s="1"/>
  <c r="E138" i="22"/>
  <c r="AK138" i="22"/>
  <c r="AL138" i="22" s="1"/>
  <c r="G141" i="22"/>
  <c r="AM141" i="22"/>
  <c r="AN141" i="22" s="1"/>
  <c r="E129" i="22"/>
  <c r="AK129" i="22"/>
  <c r="AL129" i="22" s="1"/>
  <c r="E125" i="22"/>
  <c r="AK125" i="22"/>
  <c r="AL125" i="22" s="1"/>
  <c r="C136" i="22"/>
  <c r="AI136" i="22"/>
  <c r="AJ136" i="22" s="1"/>
  <c r="C126" i="22"/>
  <c r="AI126" i="22"/>
  <c r="AJ126" i="22" s="1"/>
  <c r="G136" i="22"/>
  <c r="AM136" i="22"/>
  <c r="AN136" i="22" s="1"/>
  <c r="G125" i="22"/>
  <c r="AM125" i="22"/>
  <c r="AN125" i="22" s="1"/>
  <c r="G139" i="22"/>
  <c r="AM139" i="22"/>
  <c r="AN139" i="22" s="1"/>
  <c r="Q118" i="21"/>
  <c r="AG118" i="21" s="1"/>
  <c r="AF118" i="21" s="1"/>
  <c r="F118" i="22"/>
  <c r="X118" i="22" s="1"/>
  <c r="AF146" i="22"/>
  <c r="AB146" i="22"/>
  <c r="V146" i="22"/>
  <c r="AE146" i="22"/>
  <c r="AA146" i="22"/>
  <c r="S146" i="22"/>
  <c r="AA142" i="22"/>
  <c r="AE142" i="22"/>
  <c r="S142" i="22"/>
  <c r="AC146" i="22"/>
  <c r="AG146" i="22"/>
  <c r="Y146" i="22"/>
  <c r="AF142" i="21"/>
  <c r="M142" i="22" s="1"/>
  <c r="W142" i="22" s="1"/>
  <c r="AC141" i="21"/>
  <c r="AC140" i="21"/>
  <c r="AC138" i="21"/>
  <c r="AC139" i="21"/>
  <c r="AF125" i="21"/>
  <c r="AF131" i="21" s="1"/>
  <c r="M131" i="22" s="1"/>
  <c r="W131" i="22" s="1"/>
  <c r="Z118" i="21"/>
  <c r="AC119" i="21"/>
  <c r="AC137" i="21"/>
  <c r="AF119" i="21"/>
  <c r="Z134" i="21"/>
  <c r="G146" i="22"/>
  <c r="AM146" i="22"/>
  <c r="AN146" i="22" s="1"/>
  <c r="F142" i="22"/>
  <c r="X142" i="22" s="1"/>
  <c r="C142" i="22"/>
  <c r="AI142" i="22"/>
  <c r="AJ142" i="22" s="1"/>
  <c r="D131" i="22"/>
  <c r="U131" i="22" s="1"/>
  <c r="M131" i="21"/>
  <c r="B131" i="22"/>
  <c r="R131" i="22" s="1"/>
  <c r="Z131" i="21"/>
  <c r="I131" i="22" s="1"/>
  <c r="Q131" i="22" s="1"/>
  <c r="E146" i="22"/>
  <c r="AK146" i="22"/>
  <c r="AL146" i="22" s="1"/>
  <c r="O131" i="21"/>
  <c r="P117" i="21"/>
  <c r="H120" i="21"/>
  <c r="N117" i="21"/>
  <c r="F120" i="21"/>
  <c r="AG120" i="21"/>
  <c r="I120" i="21" s="1"/>
  <c r="AG117" i="21"/>
  <c r="F131" i="22" l="1"/>
  <c r="X131" i="22" s="1"/>
  <c r="E117" i="22"/>
  <c r="AK117" i="22"/>
  <c r="AL117" i="22" s="1"/>
  <c r="C117" i="22"/>
  <c r="AI117" i="22"/>
  <c r="AJ117" i="22" s="1"/>
  <c r="G134" i="22"/>
  <c r="AM134" i="22"/>
  <c r="AN134" i="22" s="1"/>
  <c r="AD117" i="21"/>
  <c r="C134" i="22"/>
  <c r="AI134" i="22"/>
  <c r="AJ134" i="22" s="1"/>
  <c r="G119" i="22"/>
  <c r="AM119" i="22"/>
  <c r="AN119" i="22" s="1"/>
  <c r="G118" i="22"/>
  <c r="AM118" i="22"/>
  <c r="AN118" i="22" s="1"/>
  <c r="G115" i="22"/>
  <c r="AM115" i="22"/>
  <c r="AN115" i="22" s="1"/>
  <c r="C119" i="22"/>
  <c r="AI119" i="22"/>
  <c r="AJ119" i="22" s="1"/>
  <c r="G117" i="22"/>
  <c r="AM117" i="22"/>
  <c r="AN117" i="22" s="1"/>
  <c r="E134" i="22"/>
  <c r="AK134" i="22"/>
  <c r="AL134" i="22" s="1"/>
  <c r="E115" i="22"/>
  <c r="AK115" i="22"/>
  <c r="AL115" i="22" s="1"/>
  <c r="AA120" i="21"/>
  <c r="E120" i="21" s="1"/>
  <c r="B120" i="22" s="1"/>
  <c r="R120" i="22" s="1"/>
  <c r="E119" i="22"/>
  <c r="AK119" i="22"/>
  <c r="AL119" i="22" s="1"/>
  <c r="C118" i="22"/>
  <c r="AI118" i="22"/>
  <c r="AJ118" i="22" s="1"/>
  <c r="C115" i="22"/>
  <c r="AI115" i="22"/>
  <c r="AJ115" i="22" s="1"/>
  <c r="AC142" i="21"/>
  <c r="K142" i="22" s="1"/>
  <c r="T142" i="22" s="1"/>
  <c r="AF142" i="22" s="1"/>
  <c r="E118" i="22"/>
  <c r="AK118" i="22"/>
  <c r="AL118" i="22" s="1"/>
  <c r="AF131" i="22"/>
  <c r="AB131" i="22"/>
  <c r="V131" i="22"/>
  <c r="AC142" i="22"/>
  <c r="AG142" i="22"/>
  <c r="Y142" i="22"/>
  <c r="AE131" i="22"/>
  <c r="AA131" i="22"/>
  <c r="S131" i="22"/>
  <c r="AG131" i="22"/>
  <c r="AC131" i="22"/>
  <c r="Y131" i="22"/>
  <c r="AF117" i="21"/>
  <c r="AC117" i="21"/>
  <c r="AC120" i="21" s="1"/>
  <c r="K120" i="22" s="1"/>
  <c r="T120" i="22" s="1"/>
  <c r="Z117" i="21"/>
  <c r="AF120" i="21"/>
  <c r="M120" i="22" s="1"/>
  <c r="W120" i="22" s="1"/>
  <c r="F120" i="22"/>
  <c r="X120" i="22" s="1"/>
  <c r="C131" i="22"/>
  <c r="AI131" i="22"/>
  <c r="AJ131" i="22" s="1"/>
  <c r="D120" i="22"/>
  <c r="U120" i="22" s="1"/>
  <c r="Z120" i="21"/>
  <c r="I120" i="22" s="1"/>
  <c r="Q120" i="22" s="1"/>
  <c r="E131" i="22"/>
  <c r="AK131" i="22"/>
  <c r="AL131" i="22" s="1"/>
  <c r="G131" i="22"/>
  <c r="AM131" i="22"/>
  <c r="AN131" i="22" s="1"/>
  <c r="E142" i="22"/>
  <c r="AK142" i="22"/>
  <c r="AL142" i="22" s="1"/>
  <c r="G142" i="22"/>
  <c r="AM142" i="22"/>
  <c r="AN142" i="22" s="1"/>
  <c r="R120" i="21"/>
  <c r="R121" i="21"/>
  <c r="R142" i="21"/>
  <c r="R146" i="21"/>
  <c r="R148" i="21"/>
  <c r="R216" i="21"/>
  <c r="R217" i="21"/>
  <c r="R218" i="21"/>
  <c r="R219" i="21"/>
  <c r="R220" i="21"/>
  <c r="R221" i="21"/>
  <c r="R222" i="21"/>
  <c r="R236" i="21"/>
  <c r="R239" i="21"/>
  <c r="R258" i="21"/>
  <c r="R267" i="21"/>
  <c r="R268" i="21"/>
  <c r="R269" i="21"/>
  <c r="R293" i="21"/>
  <c r="R294" i="21"/>
  <c r="R295" i="21"/>
  <c r="R298" i="21"/>
  <c r="R299" i="21"/>
  <c r="R300" i="21"/>
  <c r="Q142" i="21"/>
  <c r="Q146" i="21"/>
  <c r="Q148" i="21"/>
  <c r="AF148" i="21" s="1"/>
  <c r="Q216" i="21"/>
  <c r="AF216" i="21" s="1"/>
  <c r="Q217" i="21"/>
  <c r="AF217" i="21" s="1"/>
  <c r="Q218" i="21"/>
  <c r="AF218" i="21" s="1"/>
  <c r="Q219" i="21"/>
  <c r="AF219" i="21" s="1"/>
  <c r="Q220" i="21"/>
  <c r="AF220" i="21" s="1"/>
  <c r="Q221" i="21"/>
  <c r="AF221" i="21" s="1"/>
  <c r="Q222" i="21"/>
  <c r="AF222" i="21" s="1"/>
  <c r="Q236" i="21"/>
  <c r="AF236" i="21" s="1"/>
  <c r="Q239" i="21"/>
  <c r="AF239" i="21" s="1"/>
  <c r="Q258" i="21"/>
  <c r="AF258" i="21" s="1"/>
  <c r="Q267" i="21"/>
  <c r="AF267" i="21" s="1"/>
  <c r="Q268" i="21"/>
  <c r="AF268" i="21" s="1"/>
  <c r="Q269" i="21"/>
  <c r="AF269" i="21" s="1"/>
  <c r="Q293" i="21"/>
  <c r="AF293" i="21" s="1"/>
  <c r="Q294" i="21"/>
  <c r="AF294" i="21" s="1"/>
  <c r="Q295" i="21"/>
  <c r="AF295" i="21" s="1"/>
  <c r="Q298" i="21"/>
  <c r="AF298" i="21" s="1"/>
  <c r="Q299" i="21"/>
  <c r="AF299" i="21" s="1"/>
  <c r="Q300" i="21"/>
  <c r="AF300" i="21" s="1"/>
  <c r="P142" i="21"/>
  <c r="P146" i="21"/>
  <c r="P148" i="21"/>
  <c r="P216" i="21"/>
  <c r="P217" i="21"/>
  <c r="P218" i="21"/>
  <c r="P219" i="21"/>
  <c r="P220" i="21"/>
  <c r="P221" i="21"/>
  <c r="P222" i="21"/>
  <c r="P236" i="21"/>
  <c r="P239" i="21"/>
  <c r="P258" i="21"/>
  <c r="P267" i="21"/>
  <c r="P268" i="21"/>
  <c r="P269" i="21"/>
  <c r="P293" i="21"/>
  <c r="P294" i="21"/>
  <c r="P295" i="21"/>
  <c r="P298" i="21"/>
  <c r="P299" i="21"/>
  <c r="P300" i="21"/>
  <c r="O148" i="21"/>
  <c r="AC148" i="21" s="1"/>
  <c r="O216" i="21"/>
  <c r="AC216" i="21" s="1"/>
  <c r="O217" i="21"/>
  <c r="AC217" i="21" s="1"/>
  <c r="O218" i="21"/>
  <c r="AC218" i="21" s="1"/>
  <c r="O219" i="21"/>
  <c r="AC219" i="21" s="1"/>
  <c r="O220" i="21"/>
  <c r="AC220" i="21" s="1"/>
  <c r="O221" i="21"/>
  <c r="AC221" i="21" s="1"/>
  <c r="O222" i="21"/>
  <c r="AC222" i="21" s="1"/>
  <c r="O236" i="21"/>
  <c r="AC236" i="21" s="1"/>
  <c r="O239" i="21"/>
  <c r="AC239" i="21" s="1"/>
  <c r="O258" i="21"/>
  <c r="AC258" i="21" s="1"/>
  <c r="O267" i="21"/>
  <c r="AC267" i="21" s="1"/>
  <c r="O268" i="21"/>
  <c r="AC268" i="21" s="1"/>
  <c r="O269" i="21"/>
  <c r="AC269" i="21" s="1"/>
  <c r="O293" i="21"/>
  <c r="AC293" i="21" s="1"/>
  <c r="O294" i="21"/>
  <c r="AC294" i="21" s="1"/>
  <c r="O295" i="21"/>
  <c r="AC295" i="21" s="1"/>
  <c r="O298" i="21"/>
  <c r="AC298" i="21" s="1"/>
  <c r="O299" i="21"/>
  <c r="AC299" i="21" s="1"/>
  <c r="O300" i="21"/>
  <c r="AC300" i="21" s="1"/>
  <c r="M362" i="21"/>
  <c r="Z362" i="21" s="1"/>
  <c r="V142" i="22" l="1"/>
  <c r="AB142" i="22"/>
  <c r="AF120" i="22"/>
  <c r="AB120" i="22"/>
  <c r="V120" i="22"/>
  <c r="AG120" i="22"/>
  <c r="AC120" i="22"/>
  <c r="Y120" i="22"/>
  <c r="AE120" i="22"/>
  <c r="AA120" i="22"/>
  <c r="S120" i="22"/>
  <c r="AI120" i="22"/>
  <c r="AJ120" i="22" s="1"/>
  <c r="C120" i="22"/>
  <c r="G120" i="22"/>
  <c r="AM120" i="22"/>
  <c r="AN120" i="22" s="1"/>
  <c r="E120" i="22"/>
  <c r="AK120" i="22"/>
  <c r="AL120" i="22" s="1"/>
  <c r="Z369" i="21" l="1"/>
  <c r="A7" i="22"/>
  <c r="E84" i="21"/>
  <c r="E124" i="21"/>
  <c r="E212" i="21"/>
  <c r="E245" i="21"/>
  <c r="E249" i="21"/>
  <c r="E270" i="21"/>
  <c r="E272" i="21"/>
  <c r="E273" i="21"/>
  <c r="E283" i="21"/>
  <c r="E284" i="21"/>
  <c r="E301" i="21"/>
  <c r="E307" i="21"/>
  <c r="B270" i="22" l="1"/>
  <c r="R270" i="22" s="1"/>
  <c r="B283" i="22"/>
  <c r="R283" i="22" s="1"/>
  <c r="B272" i="22"/>
  <c r="R272" i="22" s="1"/>
  <c r="M245" i="21"/>
  <c r="B245" i="22"/>
  <c r="R245" i="22" s="1"/>
  <c r="B124" i="22"/>
  <c r="R124" i="22" s="1"/>
  <c r="B84" i="22"/>
  <c r="R84" i="22" s="1"/>
  <c r="M249" i="21"/>
  <c r="B249" i="22"/>
  <c r="R249" i="22" s="1"/>
  <c r="B212" i="22"/>
  <c r="R212" i="22" s="1"/>
  <c r="B301" i="22"/>
  <c r="R301" i="22" s="1"/>
  <c r="B273" i="22"/>
  <c r="R273" i="22" s="1"/>
  <c r="B307" i="22"/>
  <c r="R307" i="22" s="1"/>
  <c r="B284" i="22"/>
  <c r="R284" i="22" s="1"/>
  <c r="C451" i="12"/>
  <c r="C448" i="12"/>
  <c r="C449" i="12"/>
  <c r="C450" i="12"/>
  <c r="C447" i="12"/>
  <c r="A451" i="12"/>
  <c r="AE451" i="12" s="1"/>
  <c r="A448" i="12"/>
  <c r="AE448" i="12" s="1"/>
  <c r="A449" i="12"/>
  <c r="AE449" i="12" s="1"/>
  <c r="A450" i="12"/>
  <c r="AE450" i="12" s="1"/>
  <c r="A447" i="12"/>
  <c r="AE447" i="12" s="1"/>
  <c r="C212" i="22" l="1"/>
  <c r="AI212" i="22"/>
  <c r="AJ212" i="22" s="1"/>
  <c r="C284" i="22"/>
  <c r="AI284" i="22"/>
  <c r="AJ284" i="22" s="1"/>
  <c r="C245" i="22"/>
  <c r="AI245" i="22"/>
  <c r="AJ245" i="22" s="1"/>
  <c r="C307" i="22"/>
  <c r="AI307" i="22"/>
  <c r="AJ307" i="22" s="1"/>
  <c r="C301" i="22"/>
  <c r="AI301" i="22"/>
  <c r="AJ301" i="22" s="1"/>
  <c r="C270" i="22"/>
  <c r="AI270" i="22"/>
  <c r="AJ270" i="22" s="1"/>
  <c r="C273" i="22"/>
  <c r="AI273" i="22"/>
  <c r="AJ273" i="22" s="1"/>
  <c r="C249" i="22"/>
  <c r="AI249" i="22"/>
  <c r="AJ249" i="22" s="1"/>
  <c r="C84" i="22"/>
  <c r="AI84" i="22"/>
  <c r="AJ84" i="22" s="1"/>
  <c r="C124" i="22"/>
  <c r="AI124" i="22"/>
  <c r="AJ124" i="22" s="1"/>
  <c r="C272" i="22"/>
  <c r="AI272" i="22"/>
  <c r="AJ272" i="22" s="1"/>
  <c r="C283" i="22"/>
  <c r="AI283" i="22"/>
  <c r="AJ283" i="22" s="1"/>
  <c r="C363" i="21" l="1"/>
  <c r="C364" i="21"/>
  <c r="C365" i="21"/>
  <c r="C366" i="21"/>
  <c r="C367" i="21"/>
  <c r="C368" i="21"/>
  <c r="D368" i="21" l="1"/>
  <c r="J368" i="21"/>
  <c r="R368" i="21" s="1"/>
  <c r="H368" i="21"/>
  <c r="P368" i="21" s="1"/>
  <c r="F368" i="21"/>
  <c r="N368" i="21" s="1"/>
  <c r="I368" i="21"/>
  <c r="G368" i="21"/>
  <c r="D368" i="22" s="1"/>
  <c r="E368" i="21"/>
  <c r="D367" i="21"/>
  <c r="J367" i="21"/>
  <c r="R367" i="21" s="1"/>
  <c r="H367" i="21"/>
  <c r="P367" i="21" s="1"/>
  <c r="F367" i="21"/>
  <c r="N367" i="21" s="1"/>
  <c r="I367" i="21"/>
  <c r="G367" i="21"/>
  <c r="E367" i="21"/>
  <c r="D366" i="21"/>
  <c r="J366" i="21"/>
  <c r="R366" i="21" s="1"/>
  <c r="H366" i="21"/>
  <c r="P366" i="21" s="1"/>
  <c r="F366" i="21"/>
  <c r="N366" i="21" s="1"/>
  <c r="I366" i="21"/>
  <c r="G366" i="21"/>
  <c r="E366" i="21"/>
  <c r="D365" i="21"/>
  <c r="J365" i="21"/>
  <c r="R365" i="21" s="1"/>
  <c r="H365" i="21"/>
  <c r="P365" i="21" s="1"/>
  <c r="F365" i="21"/>
  <c r="N365" i="21" s="1"/>
  <c r="I365" i="21"/>
  <c r="G365" i="21"/>
  <c r="E365" i="21"/>
  <c r="D364" i="21"/>
  <c r="J364" i="21"/>
  <c r="R364" i="21" s="1"/>
  <c r="H364" i="21"/>
  <c r="P364" i="21" s="1"/>
  <c r="F364" i="21"/>
  <c r="N364" i="21" s="1"/>
  <c r="I364" i="21"/>
  <c r="G364" i="21"/>
  <c r="E364" i="21"/>
  <c r="D363" i="21"/>
  <c r="J363" i="21"/>
  <c r="R363" i="21" s="1"/>
  <c r="H363" i="21"/>
  <c r="P363" i="21" s="1"/>
  <c r="F363" i="21"/>
  <c r="N363" i="21" s="1"/>
  <c r="I363" i="21"/>
  <c r="G363" i="21"/>
  <c r="E363" i="21"/>
  <c r="C362" i="21"/>
  <c r="C326" i="21"/>
  <c r="C325" i="21"/>
  <c r="C324" i="21"/>
  <c r="C300" i="21"/>
  <c r="D300" i="21" s="1"/>
  <c r="C299" i="21"/>
  <c r="D299" i="21" s="1"/>
  <c r="C298" i="21"/>
  <c r="D298" i="21" s="1"/>
  <c r="C295" i="21"/>
  <c r="D295" i="21" s="1"/>
  <c r="C294" i="21"/>
  <c r="D294" i="21" s="1"/>
  <c r="C293" i="21"/>
  <c r="D293" i="21" s="1"/>
  <c r="C269" i="21"/>
  <c r="D269" i="21" s="1"/>
  <c r="C268" i="21"/>
  <c r="D268" i="21" s="1"/>
  <c r="C267" i="21"/>
  <c r="D267" i="21" s="1"/>
  <c r="A314" i="12" s="1"/>
  <c r="C258" i="21"/>
  <c r="D258" i="21" s="1"/>
  <c r="C239" i="21"/>
  <c r="D239" i="21" s="1"/>
  <c r="C236" i="21"/>
  <c r="D236" i="21" s="1"/>
  <c r="C222" i="21"/>
  <c r="D222" i="21" s="1"/>
  <c r="C221" i="21"/>
  <c r="D221" i="21" s="1"/>
  <c r="C220" i="21"/>
  <c r="D220" i="21" s="1"/>
  <c r="C219" i="21"/>
  <c r="D219" i="21" s="1"/>
  <c r="C218" i="21"/>
  <c r="D218" i="21" s="1"/>
  <c r="C217" i="21"/>
  <c r="D217" i="21" s="1"/>
  <c r="C216" i="21"/>
  <c r="D216" i="21" s="1"/>
  <c r="C135" i="21"/>
  <c r="C148" i="21"/>
  <c r="C142" i="21"/>
  <c r="C123" i="21"/>
  <c r="C121" i="21"/>
  <c r="D121" i="21" s="1"/>
  <c r="C120" i="21"/>
  <c r="C116" i="21"/>
  <c r="C112" i="21"/>
  <c r="C22" i="21"/>
  <c r="F22" i="21" l="1"/>
  <c r="N22" i="21" s="1"/>
  <c r="E22" i="21"/>
  <c r="G22" i="21"/>
  <c r="H22" i="21"/>
  <c r="I22" i="21"/>
  <c r="D22" i="21"/>
  <c r="D324" i="21"/>
  <c r="J324" i="21"/>
  <c r="R324" i="21" s="1"/>
  <c r="I324" i="21"/>
  <c r="H324" i="21"/>
  <c r="P324" i="21" s="1"/>
  <c r="G324" i="21"/>
  <c r="F324" i="21"/>
  <c r="D325" i="21"/>
  <c r="J325" i="21"/>
  <c r="R325" i="21" s="1"/>
  <c r="I325" i="21"/>
  <c r="H325" i="21"/>
  <c r="P325" i="21" s="1"/>
  <c r="G325" i="21"/>
  <c r="F325" i="21"/>
  <c r="D326" i="21"/>
  <c r="J326" i="21"/>
  <c r="R326" i="21" s="1"/>
  <c r="I326" i="21"/>
  <c r="H326" i="21"/>
  <c r="P326" i="21" s="1"/>
  <c r="G326" i="21"/>
  <c r="F326" i="21"/>
  <c r="D362" i="21"/>
  <c r="F362" i="21"/>
  <c r="B363" i="22"/>
  <c r="M363" i="21"/>
  <c r="Z363" i="21" s="1"/>
  <c r="D363" i="22"/>
  <c r="O363" i="21"/>
  <c r="AC363" i="21" s="1"/>
  <c r="F363" i="22"/>
  <c r="Q363" i="21"/>
  <c r="AF363" i="21" s="1"/>
  <c r="B364" i="22"/>
  <c r="M364" i="21"/>
  <c r="Z364" i="21" s="1"/>
  <c r="D364" i="22"/>
  <c r="O364" i="21"/>
  <c r="AC364" i="21" s="1"/>
  <c r="F364" i="22"/>
  <c r="Q364" i="21"/>
  <c r="AF364" i="21" s="1"/>
  <c r="B365" i="22"/>
  <c r="M365" i="21"/>
  <c r="Z365" i="21" s="1"/>
  <c r="D365" i="22"/>
  <c r="O365" i="21"/>
  <c r="AC365" i="21" s="1"/>
  <c r="F365" i="22"/>
  <c r="Q365" i="21"/>
  <c r="AF365" i="21" s="1"/>
  <c r="B366" i="22"/>
  <c r="M366" i="21"/>
  <c r="Z366" i="21" s="1"/>
  <c r="D366" i="22"/>
  <c r="O366" i="21"/>
  <c r="AC366" i="21" s="1"/>
  <c r="F366" i="22"/>
  <c r="Q366" i="21"/>
  <c r="AF366" i="21" s="1"/>
  <c r="B367" i="22"/>
  <c r="M367" i="21"/>
  <c r="Z367" i="21" s="1"/>
  <c r="D367" i="22"/>
  <c r="O367" i="21"/>
  <c r="AC367" i="21" s="1"/>
  <c r="F367" i="22"/>
  <c r="Q367" i="21"/>
  <c r="AF367" i="21" s="1"/>
  <c r="B368" i="22"/>
  <c r="M368" i="21"/>
  <c r="Z368" i="21" s="1"/>
  <c r="E368" i="22"/>
  <c r="U368" i="22"/>
  <c r="AK368" i="22"/>
  <c r="AL368" i="22" s="1"/>
  <c r="F368" i="22"/>
  <c r="Q368" i="21"/>
  <c r="AF368" i="21" s="1"/>
  <c r="Q120" i="21"/>
  <c r="P120" i="21"/>
  <c r="O120" i="21"/>
  <c r="I121" i="21"/>
  <c r="H121" i="21"/>
  <c r="P121" i="21" s="1"/>
  <c r="G121" i="21"/>
  <c r="E236" i="21"/>
  <c r="F236" i="21"/>
  <c r="E268" i="21"/>
  <c r="F268" i="21"/>
  <c r="E217" i="21"/>
  <c r="F217" i="21"/>
  <c r="E218" i="21"/>
  <c r="F218" i="21"/>
  <c r="F220" i="21"/>
  <c r="E220" i="21"/>
  <c r="F222" i="21"/>
  <c r="E222" i="21"/>
  <c r="F258" i="21"/>
  <c r="E258" i="21"/>
  <c r="E269" i="21"/>
  <c r="F269" i="21"/>
  <c r="F294" i="21"/>
  <c r="E294" i="21"/>
  <c r="E298" i="21"/>
  <c r="F298" i="21"/>
  <c r="F300" i="21"/>
  <c r="E300" i="21"/>
  <c r="N325" i="21"/>
  <c r="E325" i="21"/>
  <c r="F216" i="21"/>
  <c r="E216" i="21"/>
  <c r="E219" i="21"/>
  <c r="F219" i="21"/>
  <c r="F221" i="21"/>
  <c r="E221" i="21"/>
  <c r="E239" i="21"/>
  <c r="F239" i="21"/>
  <c r="E267" i="21"/>
  <c r="F267" i="21"/>
  <c r="F293" i="21"/>
  <c r="E293" i="21"/>
  <c r="F295" i="21"/>
  <c r="E295" i="21"/>
  <c r="E299" i="21"/>
  <c r="F299" i="21"/>
  <c r="N324" i="21"/>
  <c r="E324" i="21"/>
  <c r="N326" i="21"/>
  <c r="E326" i="21"/>
  <c r="M120" i="21"/>
  <c r="F121" i="21"/>
  <c r="E121" i="21"/>
  <c r="F148" i="21"/>
  <c r="E148" i="21"/>
  <c r="M142" i="21"/>
  <c r="G368" i="22" l="1"/>
  <c r="X368" i="22"/>
  <c r="AM368" i="22"/>
  <c r="AN368" i="22" s="1"/>
  <c r="C368" i="22"/>
  <c r="R368" i="22"/>
  <c r="AI368" i="22"/>
  <c r="AJ368" i="22" s="1"/>
  <c r="G367" i="22"/>
  <c r="X367" i="22"/>
  <c r="AM367" i="22"/>
  <c r="AN367" i="22" s="1"/>
  <c r="E367" i="22"/>
  <c r="U367" i="22"/>
  <c r="AK367" i="22"/>
  <c r="AL367" i="22" s="1"/>
  <c r="C367" i="22"/>
  <c r="R367" i="22"/>
  <c r="AI367" i="22"/>
  <c r="AJ367" i="22" s="1"/>
  <c r="G366" i="22"/>
  <c r="X366" i="22"/>
  <c r="AM366" i="22"/>
  <c r="AN366" i="22" s="1"/>
  <c r="E366" i="22"/>
  <c r="U366" i="22"/>
  <c r="AK366" i="22"/>
  <c r="AL366" i="22" s="1"/>
  <c r="C366" i="22"/>
  <c r="R366" i="22"/>
  <c r="AI366" i="22"/>
  <c r="AJ366" i="22" s="1"/>
  <c r="G365" i="22"/>
  <c r="X365" i="22"/>
  <c r="AM365" i="22"/>
  <c r="AN365" i="22" s="1"/>
  <c r="E365" i="22"/>
  <c r="U365" i="22"/>
  <c r="AK365" i="22"/>
  <c r="AL365" i="22" s="1"/>
  <c r="C365" i="22"/>
  <c r="R365" i="22"/>
  <c r="AI365" i="22"/>
  <c r="AJ365" i="22" s="1"/>
  <c r="G364" i="22"/>
  <c r="X364" i="22"/>
  <c r="AM364" i="22"/>
  <c r="AN364" i="22" s="1"/>
  <c r="E364" i="22"/>
  <c r="U364" i="22"/>
  <c r="AK364" i="22"/>
  <c r="AL364" i="22" s="1"/>
  <c r="C364" i="22"/>
  <c r="R364" i="22"/>
  <c r="AI364" i="22"/>
  <c r="AJ364" i="22" s="1"/>
  <c r="G363" i="22"/>
  <c r="X363" i="22"/>
  <c r="AM363" i="22"/>
  <c r="AN363" i="22" s="1"/>
  <c r="E363" i="22"/>
  <c r="U363" i="22"/>
  <c r="AK363" i="22"/>
  <c r="AL363" i="22" s="1"/>
  <c r="C363" i="22"/>
  <c r="R363" i="22"/>
  <c r="AI363" i="22"/>
  <c r="AJ363" i="22" s="1"/>
  <c r="N362" i="21"/>
  <c r="AV362" i="21"/>
  <c r="I362" i="22" s="1"/>
  <c r="Q362" i="22" s="1"/>
  <c r="A425" i="28"/>
  <c r="A427" i="12"/>
  <c r="D326" i="22"/>
  <c r="O326" i="21"/>
  <c r="AC326" i="21" s="1"/>
  <c r="F326" i="22"/>
  <c r="Q326" i="21"/>
  <c r="AF326" i="21" s="1"/>
  <c r="D325" i="22"/>
  <c r="O325" i="21"/>
  <c r="AC325" i="21" s="1"/>
  <c r="F325" i="22"/>
  <c r="Q325" i="21"/>
  <c r="AF325" i="21" s="1"/>
  <c r="D324" i="22"/>
  <c r="O324" i="21"/>
  <c r="AC324" i="21" s="1"/>
  <c r="F324" i="22"/>
  <c r="Q324" i="21"/>
  <c r="AF324" i="21" s="1"/>
  <c r="F22" i="22"/>
  <c r="Q22" i="21"/>
  <c r="D22" i="22"/>
  <c r="O22" i="21"/>
  <c r="B22" i="22"/>
  <c r="M22" i="21"/>
  <c r="Z22" i="21" s="1"/>
  <c r="M258" i="21"/>
  <c r="B258" i="22"/>
  <c r="R258" i="22" s="1"/>
  <c r="M294" i="21"/>
  <c r="B294" i="22"/>
  <c r="R294" i="22" s="1"/>
  <c r="M300" i="21"/>
  <c r="Z300" i="21" s="1"/>
  <c r="B300" i="22"/>
  <c r="R300" i="22" s="1"/>
  <c r="M121" i="21"/>
  <c r="Z121" i="21" s="1"/>
  <c r="B121" i="22"/>
  <c r="R121" i="22" s="1"/>
  <c r="M236" i="21"/>
  <c r="Z236" i="21" s="1"/>
  <c r="B236" i="22"/>
  <c r="R236" i="22" s="1"/>
  <c r="O121" i="21"/>
  <c r="AC121" i="21" s="1"/>
  <c r="D121" i="22"/>
  <c r="U121" i="22" s="1"/>
  <c r="M269" i="21"/>
  <c r="Z269" i="21" s="1"/>
  <c r="B269" i="22"/>
  <c r="R269" i="22" s="1"/>
  <c r="M324" i="21"/>
  <c r="B324" i="22"/>
  <c r="R324" i="22" s="1"/>
  <c r="M293" i="21"/>
  <c r="Z293" i="21" s="1"/>
  <c r="B293" i="22"/>
  <c r="R293" i="22" s="1"/>
  <c r="M298" i="21"/>
  <c r="B298" i="22"/>
  <c r="R298" i="22" s="1"/>
  <c r="M326" i="21"/>
  <c r="Z326" i="21" s="1"/>
  <c r="B326" i="22"/>
  <c r="R326" i="22" s="1"/>
  <c r="M295" i="21"/>
  <c r="Z295" i="21" s="1"/>
  <c r="B295" i="22"/>
  <c r="R295" i="22" s="1"/>
  <c r="Q121" i="21"/>
  <c r="AF121" i="21" s="1"/>
  <c r="F121" i="22"/>
  <c r="X121" i="22" s="1"/>
  <c r="M218" i="21"/>
  <c r="Z218" i="21" s="1"/>
  <c r="B218" i="22"/>
  <c r="R218" i="22" s="1"/>
  <c r="M220" i="21"/>
  <c r="Z220" i="21" s="1"/>
  <c r="B220" i="22"/>
  <c r="R220" i="22" s="1"/>
  <c r="M148" i="21"/>
  <c r="Z148" i="21" s="1"/>
  <c r="B148" i="22"/>
  <c r="R148" i="22" s="1"/>
  <c r="M299" i="21"/>
  <c r="B299" i="22"/>
  <c r="R299" i="22" s="1"/>
  <c r="M268" i="21"/>
  <c r="Z268" i="21" s="1"/>
  <c r="B268" i="22"/>
  <c r="R268" i="22" s="1"/>
  <c r="M239" i="21"/>
  <c r="Z239" i="21" s="1"/>
  <c r="B239" i="22"/>
  <c r="R239" i="22" s="1"/>
  <c r="M219" i="21"/>
  <c r="Z219" i="21" s="1"/>
  <c r="B219" i="22"/>
  <c r="R219" i="22" s="1"/>
  <c r="M325" i="21"/>
  <c r="Z325" i="21" s="1"/>
  <c r="B325" i="22"/>
  <c r="R325" i="22" s="1"/>
  <c r="M222" i="21"/>
  <c r="Z222" i="21" s="1"/>
  <c r="B222" i="22"/>
  <c r="R222" i="22" s="1"/>
  <c r="M217" i="21"/>
  <c r="Z217" i="21" s="1"/>
  <c r="B217" i="22"/>
  <c r="R217" i="22" s="1"/>
  <c r="M267" i="21"/>
  <c r="B267" i="22"/>
  <c r="R267" i="22" s="1"/>
  <c r="M221" i="21"/>
  <c r="Z221" i="21" s="1"/>
  <c r="B221" i="22"/>
  <c r="R221" i="22" s="1"/>
  <c r="M216" i="21"/>
  <c r="Z216" i="21" s="1"/>
  <c r="B216" i="22"/>
  <c r="R216" i="22" s="1"/>
  <c r="Z258" i="21"/>
  <c r="Z324" i="21"/>
  <c r="Z299" i="21"/>
  <c r="Z294" i="21"/>
  <c r="N295" i="21"/>
  <c r="N222" i="21"/>
  <c r="N300" i="21"/>
  <c r="N220" i="21"/>
  <c r="N294" i="21"/>
  <c r="N218" i="21"/>
  <c r="N293" i="21"/>
  <c r="N269" i="21"/>
  <c r="N217" i="21"/>
  <c r="N239" i="21"/>
  <c r="N221" i="21"/>
  <c r="N298" i="21"/>
  <c r="N258" i="21"/>
  <c r="N219" i="21"/>
  <c r="N268" i="21"/>
  <c r="N299" i="21"/>
  <c r="N267" i="21"/>
  <c r="N236" i="21"/>
  <c r="N216" i="21"/>
  <c r="N146" i="21"/>
  <c r="N121" i="21"/>
  <c r="N142" i="21"/>
  <c r="N148" i="21"/>
  <c r="N120" i="21"/>
  <c r="C22" i="22" l="1"/>
  <c r="AI22" i="22"/>
  <c r="E22" i="22"/>
  <c r="AK22" i="22"/>
  <c r="AM22" i="22"/>
  <c r="G324" i="22"/>
  <c r="X324" i="22"/>
  <c r="AM324" i="22"/>
  <c r="AN324" i="22" s="1"/>
  <c r="E324" i="22"/>
  <c r="U324" i="22"/>
  <c r="AK324" i="22"/>
  <c r="AL324" i="22" s="1"/>
  <c r="G325" i="22"/>
  <c r="X325" i="22"/>
  <c r="AM325" i="22"/>
  <c r="AN325" i="22" s="1"/>
  <c r="E325" i="22"/>
  <c r="U325" i="22"/>
  <c r="AK325" i="22"/>
  <c r="AL325" i="22" s="1"/>
  <c r="G326" i="22"/>
  <c r="X326" i="22"/>
  <c r="AM326" i="22"/>
  <c r="AN326" i="22" s="1"/>
  <c r="E326" i="22"/>
  <c r="U326" i="22"/>
  <c r="AK326" i="22"/>
  <c r="AL326" i="22" s="1"/>
  <c r="AE362" i="22"/>
  <c r="AA362" i="22"/>
  <c r="S362" i="22"/>
  <c r="C218" i="22"/>
  <c r="AI218" i="22"/>
  <c r="AJ218" i="22" s="1"/>
  <c r="C221" i="22"/>
  <c r="AI221" i="22"/>
  <c r="AJ221" i="22" s="1"/>
  <c r="G121" i="22"/>
  <c r="AM121" i="22"/>
  <c r="AN121" i="22" s="1"/>
  <c r="C220" i="22"/>
  <c r="AI220" i="22"/>
  <c r="AJ220" i="22" s="1"/>
  <c r="C295" i="22"/>
  <c r="AI295" i="22"/>
  <c r="AJ295" i="22" s="1"/>
  <c r="C267" i="22"/>
  <c r="AI267" i="22"/>
  <c r="AJ267" i="22" s="1"/>
  <c r="C324" i="22"/>
  <c r="AI324" i="22"/>
  <c r="AJ324" i="22" s="1"/>
  <c r="Z298" i="21"/>
  <c r="C217" i="22"/>
  <c r="AI217" i="22"/>
  <c r="AJ217" i="22" s="1"/>
  <c r="C222" i="22"/>
  <c r="AI222" i="22"/>
  <c r="AJ222" i="22" s="1"/>
  <c r="C121" i="22"/>
  <c r="AI121" i="22"/>
  <c r="AJ121" i="22" s="1"/>
  <c r="C326" i="22"/>
  <c r="AI326" i="22"/>
  <c r="AJ326" i="22" s="1"/>
  <c r="C293" i="22"/>
  <c r="AI293" i="22"/>
  <c r="AJ293" i="22" s="1"/>
  <c r="C268" i="22"/>
  <c r="AI268" i="22"/>
  <c r="AJ268" i="22" s="1"/>
  <c r="C294" i="22"/>
  <c r="AI294" i="22"/>
  <c r="AJ294" i="22" s="1"/>
  <c r="C325" i="22"/>
  <c r="AI325" i="22"/>
  <c r="AJ325" i="22" s="1"/>
  <c r="C300" i="22"/>
  <c r="AI300" i="22"/>
  <c r="AJ300" i="22" s="1"/>
  <c r="Z267" i="21"/>
  <c r="C216" i="22"/>
  <c r="AI216" i="22"/>
  <c r="AJ216" i="22" s="1"/>
  <c r="C298" i="22"/>
  <c r="AI298" i="22"/>
  <c r="AJ298" i="22" s="1"/>
  <c r="C269" i="22"/>
  <c r="AI269" i="22"/>
  <c r="AJ269" i="22" s="1"/>
  <c r="E121" i="22"/>
  <c r="AK121" i="22"/>
  <c r="AL121" i="22" s="1"/>
  <c r="C236" i="22"/>
  <c r="AI236" i="22"/>
  <c r="AJ236" i="22" s="1"/>
  <c r="C299" i="22"/>
  <c r="AI299" i="22"/>
  <c r="AJ299" i="22" s="1"/>
  <c r="C258" i="22"/>
  <c r="AI258" i="22"/>
  <c r="AJ258" i="22" s="1"/>
  <c r="C148" i="22"/>
  <c r="AI148" i="22"/>
  <c r="AJ148" i="22" s="1"/>
  <c r="C219" i="22"/>
  <c r="AI219" i="22"/>
  <c r="AJ219" i="22" s="1"/>
  <c r="C239" i="22"/>
  <c r="AI239" i="22"/>
  <c r="AJ239" i="22" s="1"/>
  <c r="F2" i="22"/>
  <c r="G4" i="22" l="1"/>
  <c r="AG4" i="22"/>
  <c r="BB3" i="22"/>
  <c r="AV3" i="22"/>
  <c r="AP3" i="22"/>
  <c r="AK4" i="22"/>
  <c r="AL4" i="22" s="1"/>
  <c r="AB4" i="22"/>
  <c r="Q4" i="22"/>
  <c r="AI4" i="22"/>
  <c r="AA4" i="22"/>
  <c r="W4" i="22"/>
  <c r="AM4" i="22"/>
  <c r="AN4" i="22" s="1"/>
  <c r="AC4" i="22"/>
  <c r="K4" i="22"/>
  <c r="L5" i="22" s="1"/>
  <c r="T4" i="22"/>
  <c r="E4" i="22"/>
  <c r="I4" i="22"/>
  <c r="J5" i="22" s="1"/>
  <c r="M4" i="22"/>
  <c r="N5" i="22" s="1"/>
  <c r="BF4" i="22" l="1"/>
  <c r="BG4" i="22"/>
  <c r="AZ4" i="22"/>
  <c r="BA4" i="22"/>
  <c r="AT4" i="22"/>
  <c r="AU4" i="22"/>
  <c r="U4" i="22"/>
  <c r="V4" i="22"/>
  <c r="X4" i="22"/>
  <c r="Y4" i="22"/>
  <c r="R4" i="22"/>
  <c r="S4" i="22"/>
  <c r="AQ325" i="22"/>
  <c r="D385" i="28" s="1"/>
  <c r="AW137" i="22"/>
  <c r="M167" i="28" s="1"/>
  <c r="AQ84" i="22"/>
  <c r="D110" i="28" s="1"/>
  <c r="BC366" i="22"/>
  <c r="V430" i="28" s="1"/>
  <c r="AQ294" i="22"/>
  <c r="D346" i="28" s="1"/>
  <c r="AQ293" i="22"/>
  <c r="D345" i="28" s="1"/>
  <c r="AQ326" i="22"/>
  <c r="D386" i="28" s="1"/>
  <c r="AW294" i="22"/>
  <c r="M346" i="28" s="1"/>
  <c r="BC143" i="22"/>
  <c r="V175" i="28" s="1"/>
  <c r="BC300" i="22"/>
  <c r="V352" i="28" s="1"/>
  <c r="BC140" i="22"/>
  <c r="V170" i="28" s="1"/>
  <c r="BC138" i="22"/>
  <c r="V168" i="28" s="1"/>
  <c r="AW144" i="22"/>
  <c r="M176" i="28" s="1"/>
  <c r="AW293" i="22"/>
  <c r="M345" i="28" s="1"/>
  <c r="AQ245" i="22"/>
  <c r="D285" i="28" s="1"/>
  <c r="BC117" i="22"/>
  <c r="V145" i="28" s="1"/>
  <c r="BC268" i="22"/>
  <c r="V314" i="28" s="1"/>
  <c r="BC136" i="22"/>
  <c r="V166" i="28" s="1"/>
  <c r="AQ273" i="22"/>
  <c r="D321" i="28" s="1"/>
  <c r="AQ272" i="22"/>
  <c r="D320" i="28" s="1"/>
  <c r="AW119" i="22"/>
  <c r="M147" i="28" s="1"/>
  <c r="AW143" i="22"/>
  <c r="M175" i="28" s="1"/>
  <c r="BC367" i="22"/>
  <c r="V431" i="28" s="1"/>
  <c r="BC217" i="22"/>
  <c r="V253" i="28" s="1"/>
  <c r="BC128" i="22"/>
  <c r="V158" i="28" s="1"/>
  <c r="AQ239" i="22"/>
  <c r="D277" i="28" s="1"/>
  <c r="AQ324" i="22"/>
  <c r="D384" i="28" s="1"/>
  <c r="AQ121" i="22"/>
  <c r="D149" i="28" s="1"/>
  <c r="AW364" i="22"/>
  <c r="M428" i="28" s="1"/>
  <c r="AW118" i="22"/>
  <c r="M146" i="28" s="1"/>
  <c r="AW148" i="22"/>
  <c r="M180" i="28" s="1"/>
  <c r="BC299" i="22"/>
  <c r="V351" i="28" s="1"/>
  <c r="AW136" i="22"/>
  <c r="M166" i="28" s="1"/>
  <c r="BC365" i="22"/>
  <c r="V429" i="28" s="1"/>
  <c r="AQ212" i="22"/>
  <c r="D246" i="28" s="1"/>
  <c r="AQ141" i="22"/>
  <c r="D171" i="28" s="1"/>
  <c r="AQ140" i="22"/>
  <c r="D170" i="28" s="1"/>
  <c r="AW145" i="22"/>
  <c r="M177" i="28" s="1"/>
  <c r="AW324" i="22"/>
  <c r="M384" i="28" s="1"/>
  <c r="AQ130" i="22"/>
  <c r="D160" i="28" s="1"/>
  <c r="AQ368" i="22"/>
  <c r="D432" i="28" s="1"/>
  <c r="BC120" i="22"/>
  <c r="V148" i="28" s="1"/>
  <c r="AW219" i="22"/>
  <c r="M255" i="28" s="1"/>
  <c r="BC222" i="22"/>
  <c r="V258" i="28" s="1"/>
  <c r="AW146" i="22"/>
  <c r="M178" i="28" s="1"/>
  <c r="AW120" i="22"/>
  <c r="M148" i="28" s="1"/>
  <c r="BC368" i="22"/>
  <c r="V432" i="28" s="1"/>
  <c r="AW125" i="22"/>
  <c r="M155" i="28" s="1"/>
  <c r="AQ142" i="22"/>
  <c r="D172" i="28" s="1"/>
  <c r="AQ139" i="22"/>
  <c r="D169" i="28" s="1"/>
  <c r="AQ138" i="22"/>
  <c r="D168" i="28" s="1"/>
  <c r="AW121" i="22"/>
  <c r="M149" i="28" s="1"/>
  <c r="AW142" i="22"/>
  <c r="M172" i="28" s="1"/>
  <c r="AQ115" i="22"/>
  <c r="D143" i="28" s="1"/>
  <c r="BC267" i="22"/>
  <c r="V313" i="28" s="1"/>
  <c r="BC364" i="22"/>
  <c r="V428" i="28" s="1"/>
  <c r="AQ136" i="22"/>
  <c r="D166" i="28" s="1"/>
  <c r="AW141" i="22"/>
  <c r="M171" i="28" s="1"/>
  <c r="AW7" i="22"/>
  <c r="BC7" i="22"/>
  <c r="BC144" i="22"/>
  <c r="V176" i="28" s="1"/>
  <c r="BC258" i="22"/>
  <c r="V300" i="28" s="1"/>
  <c r="BC125" i="22"/>
  <c r="V155" i="28" s="1"/>
  <c r="BC145" i="22"/>
  <c r="V177" i="28" s="1"/>
  <c r="AW300" i="22"/>
  <c r="M352" i="28" s="1"/>
  <c r="BC362" i="22"/>
  <c r="V426" i="28" s="1"/>
  <c r="AQ131" i="22"/>
  <c r="D161" i="28" s="1"/>
  <c r="AW267" i="22"/>
  <c r="M313" i="28" s="1"/>
  <c r="BC293" i="22"/>
  <c r="V345" i="28" s="1"/>
  <c r="AW325" i="22"/>
  <c r="M385" i="28" s="1"/>
  <c r="BC216" i="22"/>
  <c r="V252" i="28" s="1"/>
  <c r="BC236" i="22"/>
  <c r="V274" i="28" s="1"/>
  <c r="AW134" i="22"/>
  <c r="M164" i="28" s="1"/>
  <c r="AQ134" i="22"/>
  <c r="D164" i="28" s="1"/>
  <c r="AW139" i="22"/>
  <c r="M169" i="28" s="1"/>
  <c r="AQ295" i="22"/>
  <c r="D347" i="28" s="1"/>
  <c r="AQ192" i="22"/>
  <c r="D226" i="28" s="1"/>
  <c r="AW138" i="22"/>
  <c r="M168" i="28" s="1"/>
  <c r="AQ120" i="22"/>
  <c r="D148" i="28" s="1"/>
  <c r="AQ258" i="22"/>
  <c r="D300" i="28" s="1"/>
  <c r="AW368" i="22"/>
  <c r="M432" i="28" s="1"/>
  <c r="AQ307" i="22"/>
  <c r="D361" i="28" s="1"/>
  <c r="BC141" i="22"/>
  <c r="V171" i="28" s="1"/>
  <c r="AQ7" i="22"/>
  <c r="AQ283" i="22"/>
  <c r="D335" i="28" s="1"/>
  <c r="BC148" i="22"/>
  <c r="V180" i="28" s="1"/>
  <c r="AW299" i="22"/>
  <c r="M351" i="28" s="1"/>
  <c r="BC325" i="22"/>
  <c r="V385" i="28" s="1"/>
  <c r="AQ188" i="22"/>
  <c r="D220" i="28" s="1"/>
  <c r="AW326" i="22"/>
  <c r="M386" i="28" s="1"/>
  <c r="AW217" i="22"/>
  <c r="M253" i="28" s="1"/>
  <c r="AQ269" i="22"/>
  <c r="D315" i="28" s="1"/>
  <c r="AQ222" i="22"/>
  <c r="D258" i="28" s="1"/>
  <c r="AW239" i="22"/>
  <c r="M277" i="28" s="1"/>
  <c r="AW258" i="22"/>
  <c r="M300" i="28" s="1"/>
  <c r="AW367" i="22"/>
  <c r="M431" i="28" s="1"/>
  <c r="AQ219" i="22"/>
  <c r="D255" i="28" s="1"/>
  <c r="AW221" i="22"/>
  <c r="M257" i="28" s="1"/>
  <c r="AW127" i="22"/>
  <c r="M157" i="28" s="1"/>
  <c r="BC218" i="22"/>
  <c r="V254" i="28" s="1"/>
  <c r="BC146" i="22"/>
  <c r="V178" i="28" s="1"/>
  <c r="BC295" i="22"/>
  <c r="V347" i="28" s="1"/>
  <c r="AQ284" i="22"/>
  <c r="D336" i="28" s="1"/>
  <c r="AQ218" i="22"/>
  <c r="D254" i="28" s="1"/>
  <c r="AQ249" i="22"/>
  <c r="D289" i="28" s="1"/>
  <c r="AW268" i="22"/>
  <c r="M314" i="28" s="1"/>
  <c r="AQ124" i="22"/>
  <c r="D154" i="28" s="1"/>
  <c r="AQ217" i="22"/>
  <c r="D253" i="28" s="1"/>
  <c r="AW218" i="22"/>
  <c r="M254" i="28" s="1"/>
  <c r="AW363" i="22"/>
  <c r="M427" i="28" s="1"/>
  <c r="AW128" i="22"/>
  <c r="M158" i="28" s="1"/>
  <c r="BC126" i="22"/>
  <c r="V156" i="28" s="1"/>
  <c r="AW366" i="22"/>
  <c r="M430" i="28" s="1"/>
  <c r="AQ221" i="22"/>
  <c r="D257" i="28" s="1"/>
  <c r="AQ220" i="22"/>
  <c r="D256" i="28" s="1"/>
  <c r="AQ148" i="22"/>
  <c r="D180" i="28" s="1"/>
  <c r="AQ183" i="22"/>
  <c r="D215" i="28" s="1"/>
  <c r="AQ216" i="22"/>
  <c r="D252" i="28" s="1"/>
  <c r="BC118" i="22"/>
  <c r="V146" i="28" s="1"/>
  <c r="AW269" i="22"/>
  <c r="M315" i="28" s="1"/>
  <c r="AW126" i="22"/>
  <c r="M156" i="28" s="1"/>
  <c r="BC127" i="22"/>
  <c r="V157" i="28" s="1"/>
  <c r="AW115" i="22"/>
  <c r="M143" i="28" s="1"/>
  <c r="AQ137" i="22"/>
  <c r="D167" i="28" s="1"/>
  <c r="AW362" i="22"/>
  <c r="M426" i="28" s="1"/>
  <c r="AQ187" i="22"/>
  <c r="D219" i="28" s="1"/>
  <c r="BC134" i="22"/>
  <c r="V164" i="28" s="1"/>
  <c r="AQ143" i="22"/>
  <c r="D175" i="28" s="1"/>
  <c r="BC115" i="22"/>
  <c r="V143" i="28" s="1"/>
  <c r="BC142" i="22"/>
  <c r="V172" i="28" s="1"/>
  <c r="BC121" i="22"/>
  <c r="V149" i="28" s="1"/>
  <c r="AQ301" i="22"/>
  <c r="D353" i="28" s="1"/>
  <c r="AW216" i="22"/>
  <c r="M252" i="28" s="1"/>
  <c r="BC119" i="22"/>
  <c r="V147" i="28" s="1"/>
  <c r="AQ117" i="22"/>
  <c r="D145" i="28" s="1"/>
  <c r="BC131" i="22"/>
  <c r="V161" i="28" s="1"/>
  <c r="AQ144" i="22"/>
  <c r="D176" i="28" s="1"/>
  <c r="AQ119" i="22"/>
  <c r="D147" i="28" s="1"/>
  <c r="AQ125" i="22"/>
  <c r="D155" i="28" s="1"/>
  <c r="AQ118" i="22"/>
  <c r="D146" i="28" s="1"/>
  <c r="AW298" i="22"/>
  <c r="M350" i="28" s="1"/>
  <c r="AQ363" i="22"/>
  <c r="D427" i="28" s="1"/>
  <c r="AQ362" i="22"/>
  <c r="D426" i="28" s="1"/>
  <c r="BC220" i="22"/>
  <c r="V256" i="28" s="1"/>
  <c r="BC219" i="22"/>
  <c r="V255" i="28" s="1"/>
  <c r="AQ364" i="22"/>
  <c r="D428" i="28" s="1"/>
  <c r="AQ268" i="22"/>
  <c r="D314" i="28" s="1"/>
  <c r="BC269" i="22"/>
  <c r="V315" i="28" s="1"/>
  <c r="BC324" i="22"/>
  <c r="V384" i="28" s="1"/>
  <c r="AW140" i="22"/>
  <c r="M170" i="28" s="1"/>
  <c r="AW365" i="22"/>
  <c r="M429" i="28" s="1"/>
  <c r="AQ145" i="22"/>
  <c r="D177" i="28" s="1"/>
  <c r="AQ22" i="22"/>
  <c r="D40" i="28" s="1"/>
  <c r="BC239" i="22"/>
  <c r="V277" i="28" s="1"/>
  <c r="AQ299" i="22"/>
  <c r="D351" i="28" s="1"/>
  <c r="AQ298" i="22"/>
  <c r="D350" i="28" s="1"/>
  <c r="AW22" i="22"/>
  <c r="M40" i="28" s="1"/>
  <c r="BC298" i="22"/>
  <c r="V350" i="28" s="1"/>
  <c r="AQ367" i="22"/>
  <c r="D431" i="28" s="1"/>
  <c r="AW222" i="22"/>
  <c r="M258" i="28" s="1"/>
  <c r="BC221" i="22"/>
  <c r="V257" i="28" s="1"/>
  <c r="BC129" i="22"/>
  <c r="V159" i="28" s="1"/>
  <c r="AQ366" i="22"/>
  <c r="D430" i="28" s="1"/>
  <c r="AQ365" i="22"/>
  <c r="D429" i="28" s="1"/>
  <c r="AQ300" i="22"/>
  <c r="D352" i="28" s="1"/>
  <c r="AQ267" i="22"/>
  <c r="D313" i="28" s="1"/>
  <c r="AW130" i="22"/>
  <c r="M160" i="28" s="1"/>
  <c r="BC137" i="22"/>
  <c r="V167" i="28" s="1"/>
  <c r="AW117" i="22"/>
  <c r="M145" i="28" s="1"/>
  <c r="AW131" i="22"/>
  <c r="M161" i="28" s="1"/>
  <c r="BC130" i="22"/>
  <c r="V160" i="28" s="1"/>
  <c r="AQ236" i="22"/>
  <c r="D274" i="28" s="1"/>
  <c r="AQ270" i="22"/>
  <c r="D318" i="28" s="1"/>
  <c r="BC326" i="22"/>
  <c r="V386" i="28" s="1"/>
  <c r="AW220" i="22"/>
  <c r="M256" i="28" s="1"/>
  <c r="BC294" i="22"/>
  <c r="V346" i="28" s="1"/>
  <c r="AW129" i="22"/>
  <c r="M159" i="28" s="1"/>
  <c r="AQ193" i="22"/>
  <c r="D227" i="28" s="1"/>
  <c r="AQ128" i="22"/>
  <c r="D158" i="28" s="1"/>
  <c r="AQ127" i="22"/>
  <c r="D157" i="28" s="1"/>
  <c r="AQ126" i="22"/>
  <c r="D156" i="28" s="1"/>
  <c r="BC363" i="22"/>
  <c r="V427" i="28" s="1"/>
  <c r="AW236" i="22"/>
  <c r="M274" i="28" s="1"/>
  <c r="AQ129" i="22"/>
  <c r="D159" i="28" s="1"/>
  <c r="AW295" i="22"/>
  <c r="M347" i="28" s="1"/>
  <c r="BC139" i="22"/>
  <c r="V169" i="28" s="1"/>
  <c r="AJ4" i="22"/>
  <c r="AQ4" i="22"/>
  <c r="AR4" i="22"/>
  <c r="AS4" i="22"/>
  <c r="AW4" i="22"/>
  <c r="AY4" i="22"/>
  <c r="AX4" i="22"/>
  <c r="BC4" i="22"/>
  <c r="BE4" i="22"/>
  <c r="BD4" i="22"/>
  <c r="L162" i="12" l="1"/>
  <c r="L352" i="12"/>
  <c r="T174" i="12"/>
  <c r="D255" i="12"/>
  <c r="D338" i="12"/>
  <c r="D257" i="12"/>
  <c r="T315" i="12"/>
  <c r="T260" i="12"/>
  <c r="T173" i="12"/>
  <c r="L148" i="12"/>
  <c r="D112" i="12"/>
  <c r="D145" i="12"/>
  <c r="L177" i="12"/>
  <c r="L315" i="12"/>
  <c r="L257" i="12"/>
  <c r="L176" i="12"/>
  <c r="D169" i="12"/>
  <c r="T348" i="12"/>
  <c r="D315" i="12"/>
  <c r="L42" i="12"/>
  <c r="L145" i="12"/>
  <c r="D172" i="12"/>
  <c r="T168" i="12"/>
  <c r="D229" i="12"/>
  <c r="L432" i="12"/>
  <c r="L258" i="12"/>
  <c r="D354" i="12"/>
  <c r="T349" i="12"/>
  <c r="D363" i="12"/>
  <c r="D163" i="12"/>
  <c r="D173" i="12"/>
  <c r="T25" i="12"/>
  <c r="V23" i="28"/>
  <c r="L174" i="12"/>
  <c r="D248" i="12"/>
  <c r="L169" i="12"/>
  <c r="T175" i="12"/>
  <c r="D353" i="12"/>
  <c r="D316" i="12"/>
  <c r="T159" i="12"/>
  <c r="T160" i="12"/>
  <c r="D176" i="12"/>
  <c r="D433" i="12"/>
  <c r="L25" i="12"/>
  <c r="M23" i="28"/>
  <c r="D148" i="12"/>
  <c r="L158" i="12"/>
  <c r="T178" i="12"/>
  <c r="L348" i="12"/>
  <c r="D387" i="12"/>
  <c r="T151" i="12"/>
  <c r="T161" i="12"/>
  <c r="T166" i="12"/>
  <c r="L316" i="12"/>
  <c r="D317" i="12"/>
  <c r="T150" i="12"/>
  <c r="D25" i="12"/>
  <c r="D23" i="28"/>
  <c r="T162" i="12"/>
  <c r="D228" i="12"/>
  <c r="T256" i="12"/>
  <c r="L255" i="12"/>
  <c r="L173" i="12"/>
  <c r="D388" i="12"/>
  <c r="L428" i="12"/>
  <c r="L163" i="12"/>
  <c r="T259" i="12"/>
  <c r="T279" i="12"/>
  <c r="T158" i="12"/>
  <c r="D349" i="12"/>
  <c r="D168" i="12"/>
  <c r="T255" i="12"/>
  <c r="D430" i="12"/>
  <c r="D428" i="12"/>
  <c r="D147" i="12"/>
  <c r="T145" i="12"/>
  <c r="L302" i="12"/>
  <c r="L171" i="12"/>
  <c r="T433" i="12"/>
  <c r="L180" i="12"/>
  <c r="D431" i="12"/>
  <c r="T428" i="12"/>
  <c r="D429" i="12"/>
  <c r="L159" i="12"/>
  <c r="L388" i="12"/>
  <c r="L151" i="12"/>
  <c r="D434" i="12"/>
  <c r="L175" i="12"/>
  <c r="T171" i="12"/>
  <c r="D170" i="12"/>
  <c r="L430" i="12"/>
  <c r="T163" i="12"/>
  <c r="L279" i="12"/>
  <c r="D222" i="12"/>
  <c r="D166" i="12"/>
  <c r="L354" i="12"/>
  <c r="D171" i="12"/>
  <c r="D162" i="12"/>
  <c r="L149" i="12"/>
  <c r="T316" i="12"/>
  <c r="L433" i="12"/>
  <c r="D347" i="12"/>
  <c r="D352" i="12"/>
  <c r="L166" i="12"/>
  <c r="D174" i="12"/>
  <c r="T434" i="12"/>
  <c r="D156" i="12"/>
  <c r="T147" i="12"/>
  <c r="T148" i="12"/>
  <c r="T149" i="12"/>
  <c r="L431" i="12"/>
  <c r="T169" i="12"/>
  <c r="D149" i="12"/>
  <c r="L259" i="12"/>
  <c r="D260" i="12"/>
  <c r="T387" i="12"/>
  <c r="D287" i="12"/>
  <c r="L161" i="12"/>
  <c r="D158" i="12"/>
  <c r="L172" i="12"/>
  <c r="D221" i="12"/>
  <c r="L353" i="12"/>
  <c r="L434" i="12"/>
  <c r="L150" i="12"/>
  <c r="T431" i="12"/>
  <c r="D151" i="12"/>
  <c r="D322" i="12"/>
  <c r="L347" i="12"/>
  <c r="T354" i="12"/>
  <c r="L170" i="12"/>
  <c r="T429" i="12"/>
  <c r="D161" i="12"/>
  <c r="D159" i="12"/>
  <c r="T386" i="12"/>
  <c r="L254" i="12"/>
  <c r="T180" i="12"/>
  <c r="T276" i="12"/>
  <c r="L157" i="12"/>
  <c r="L168" i="12"/>
  <c r="D323" i="12"/>
  <c r="T170" i="12"/>
  <c r="L276" i="12"/>
  <c r="L317" i="12"/>
  <c r="D177" i="12"/>
  <c r="L160" i="12"/>
  <c r="D254" i="12"/>
  <c r="T254" i="12"/>
  <c r="L178" i="12"/>
  <c r="D279" i="12"/>
  <c r="T347" i="12"/>
  <c r="T317" i="12"/>
  <c r="D320" i="12"/>
  <c r="L260" i="12"/>
  <c r="D355" i="12"/>
  <c r="D217" i="12"/>
  <c r="D348" i="12"/>
  <c r="T257" i="12"/>
  <c r="D157" i="12"/>
  <c r="D180" i="12"/>
  <c r="T177" i="12"/>
  <c r="L386" i="12"/>
  <c r="T353" i="12"/>
  <c r="T172" i="12"/>
  <c r="T432" i="12"/>
  <c r="T352" i="12"/>
  <c r="D432" i="12"/>
  <c r="D258" i="12"/>
  <c r="L429" i="12"/>
  <c r="T157" i="12"/>
  <c r="T430" i="12"/>
  <c r="D386" i="12"/>
  <c r="L349" i="12"/>
  <c r="D160" i="12"/>
  <c r="D276" i="12"/>
  <c r="D259" i="12"/>
  <c r="L256" i="12"/>
  <c r="D291" i="12"/>
  <c r="D337" i="12"/>
  <c r="D302" i="12"/>
  <c r="L387" i="12"/>
  <c r="T302" i="12"/>
  <c r="D42" i="12"/>
  <c r="T258" i="12"/>
  <c r="L147" i="12"/>
  <c r="T388" i="12"/>
  <c r="D175" i="12"/>
  <c r="D256" i="12"/>
  <c r="D150" i="12"/>
  <c r="T176" i="12"/>
  <c r="BD117" i="22"/>
  <c r="Z145" i="28" s="1"/>
  <c r="AR119" i="22"/>
  <c r="H147" i="28" s="1"/>
  <c r="AP128" i="22"/>
  <c r="E158" i="28" s="1"/>
  <c r="AP187" i="22"/>
  <c r="E219" i="28" s="1"/>
  <c r="AV22" i="22"/>
  <c r="N40" i="28" s="1"/>
  <c r="AX217" i="22"/>
  <c r="Q253" i="28" s="1"/>
  <c r="BD325" i="22"/>
  <c r="Z385" i="28" s="1"/>
  <c r="AV136" i="22"/>
  <c r="N166" i="28" s="1"/>
  <c r="AP137" i="22"/>
  <c r="E167" i="28" s="1"/>
  <c r="AX293" i="22"/>
  <c r="Q345" i="28" s="1"/>
  <c r="AX134" i="22"/>
  <c r="Q164" i="28" s="1"/>
  <c r="AR326" i="22"/>
  <c r="H386" i="28" s="1"/>
  <c r="AR118" i="22"/>
  <c r="H146" i="28" s="1"/>
  <c r="AX121" i="22"/>
  <c r="Q149" i="28" s="1"/>
  <c r="AP126" i="22"/>
  <c r="E156" i="28" s="1"/>
  <c r="BB144" i="22"/>
  <c r="W176" i="28" s="1"/>
  <c r="AV294" i="22"/>
  <c r="N346" i="28" s="1"/>
  <c r="AR127" i="22"/>
  <c r="H157" i="28" s="1"/>
  <c r="AR267" i="22"/>
  <c r="H313" i="28" s="1"/>
  <c r="AX364" i="22"/>
  <c r="Q428" i="28" s="1"/>
  <c r="AV130" i="22"/>
  <c r="N160" i="28" s="1"/>
  <c r="AR192" i="22"/>
  <c r="H226" i="28" s="1"/>
  <c r="AV299" i="22"/>
  <c r="N351" i="28" s="1"/>
  <c r="AP269" i="22"/>
  <c r="E315" i="28" s="1"/>
  <c r="AV128" i="22"/>
  <c r="N158" i="28" s="1"/>
  <c r="AP121" i="22"/>
  <c r="E149" i="28" s="1"/>
  <c r="AP141" i="22"/>
  <c r="E171" i="28" s="1"/>
  <c r="AR188" i="22"/>
  <c r="H220" i="28" s="1"/>
  <c r="AX236" i="22"/>
  <c r="Q274" i="28" s="1"/>
  <c r="AX324" i="22"/>
  <c r="Q384" i="28" s="1"/>
  <c r="AX131" i="22"/>
  <c r="Q161" i="28" s="1"/>
  <c r="AR193" i="22"/>
  <c r="H227" i="28" s="1"/>
  <c r="AP270" i="22"/>
  <c r="E318" i="28" s="1"/>
  <c r="AP134" i="22"/>
  <c r="E164" i="28" s="1"/>
  <c r="AP125" i="22"/>
  <c r="E155" i="28" s="1"/>
  <c r="AP130" i="22"/>
  <c r="E160" i="28" s="1"/>
  <c r="AP245" i="22"/>
  <c r="E285" i="28" s="1"/>
  <c r="BD367" i="22"/>
  <c r="Z431" i="28" s="1"/>
  <c r="BB222" i="22"/>
  <c r="W258" i="28" s="1"/>
  <c r="BD145" i="22"/>
  <c r="Z177" i="28" s="1"/>
  <c r="BD119" i="22"/>
  <c r="Z147" i="28" s="1"/>
  <c r="AP84" i="22"/>
  <c r="E110" i="28" s="1"/>
  <c r="AR217" i="22"/>
  <c r="H253" i="28" s="1"/>
  <c r="AX300" i="22"/>
  <c r="Q352" i="28" s="1"/>
  <c r="AX139" i="22"/>
  <c r="Q169" i="28" s="1"/>
  <c r="AX295" i="22"/>
  <c r="Q347" i="28" s="1"/>
  <c r="AV239" i="22"/>
  <c r="N277" i="28" s="1"/>
  <c r="BB145" i="22"/>
  <c r="W177" i="28" s="1"/>
  <c r="AR84" i="22"/>
  <c r="H110" i="28" s="1"/>
  <c r="AX140" i="22"/>
  <c r="Q170" i="28" s="1"/>
  <c r="BB127" i="22"/>
  <c r="W157" i="28" s="1"/>
  <c r="AX258" i="22"/>
  <c r="Q300" i="28" s="1"/>
  <c r="AP148" i="22"/>
  <c r="E180" i="28" s="1"/>
  <c r="AP239" i="22"/>
  <c r="E277" i="28" s="1"/>
  <c r="AP131" i="22"/>
  <c r="E161" i="28" s="1"/>
  <c r="AR121" i="22"/>
  <c r="H149" i="28" s="1"/>
  <c r="AP118" i="22"/>
  <c r="E146" i="28" s="1"/>
  <c r="AV148" i="22"/>
  <c r="N180" i="28" s="1"/>
  <c r="AR324" i="22"/>
  <c r="H384" i="28" s="1"/>
  <c r="AR120" i="22"/>
  <c r="H148" i="28" s="1"/>
  <c r="BB134" i="22"/>
  <c r="W164" i="28" s="1"/>
  <c r="AP326" i="22"/>
  <c r="E386" i="28" s="1"/>
  <c r="AX267" i="22"/>
  <c r="Q313" i="28" s="1"/>
  <c r="AP119" i="22"/>
  <c r="E147" i="28" s="1"/>
  <c r="AR148" i="22"/>
  <c r="H180" i="28" s="1"/>
  <c r="AP144" i="22"/>
  <c r="E176" i="28" s="1"/>
  <c r="AR258" i="22"/>
  <c r="H300" i="28" s="1"/>
  <c r="BB118" i="22"/>
  <c r="W146" i="28" s="1"/>
  <c r="AV138" i="22"/>
  <c r="N168" i="28" s="1"/>
  <c r="BB269" i="22"/>
  <c r="W315" i="28" s="1"/>
  <c r="AV129" i="22"/>
  <c r="N159" i="28" s="1"/>
  <c r="AV326" i="22"/>
  <c r="N386" i="28" s="1"/>
  <c r="BB268" i="22"/>
  <c r="W314" i="28" s="1"/>
  <c r="BD134" i="22"/>
  <c r="Z164" i="28" s="1"/>
  <c r="AX118" i="22"/>
  <c r="Q146" i="28" s="1"/>
  <c r="BD293" i="22"/>
  <c r="Z345" i="28" s="1"/>
  <c r="AR212" i="22"/>
  <c r="H246" i="28" s="1"/>
  <c r="AR125" i="22"/>
  <c r="H155" i="28" s="1"/>
  <c r="AP366" i="22"/>
  <c r="E430" i="28" s="1"/>
  <c r="AX326" i="22"/>
  <c r="Q386" i="28" s="1"/>
  <c r="AV115" i="22"/>
  <c r="N143" i="28" s="1"/>
  <c r="AP325" i="22"/>
  <c r="E385" i="28" s="1"/>
  <c r="AX142" i="22"/>
  <c r="Q172" i="28" s="1"/>
  <c r="AV137" i="22"/>
  <c r="N167" i="28" s="1"/>
  <c r="AP183" i="22"/>
  <c r="E215" i="28" s="1"/>
  <c r="AX143" i="22"/>
  <c r="Q175" i="28" s="1"/>
  <c r="AX366" i="22"/>
  <c r="Q430" i="28" s="1"/>
  <c r="AX145" i="22"/>
  <c r="Q177" i="28" s="1"/>
  <c r="AP222" i="22"/>
  <c r="E258" i="28" s="1"/>
  <c r="AP212" i="22"/>
  <c r="E246" i="28" s="1"/>
  <c r="AR183" i="22"/>
  <c r="H215" i="28" s="1"/>
  <c r="AP294" i="22"/>
  <c r="E346" i="28" s="1"/>
  <c r="AR239" i="22"/>
  <c r="H277" i="28" s="1"/>
  <c r="AP367" i="22"/>
  <c r="E431" i="28" s="1"/>
  <c r="BB121" i="22"/>
  <c r="W149" i="28" s="1"/>
  <c r="BB267" i="22"/>
  <c r="W313" i="28" s="1"/>
  <c r="AX137" i="22"/>
  <c r="Q167" i="28" s="1"/>
  <c r="BB137" i="22"/>
  <c r="W167" i="28" s="1"/>
  <c r="AR139" i="22"/>
  <c r="H169" i="28" s="1"/>
  <c r="AR143" i="22"/>
  <c r="H175" i="28" s="1"/>
  <c r="AR124" i="22"/>
  <c r="H154" i="28" s="1"/>
  <c r="BB125" i="22"/>
  <c r="W155" i="28" s="1"/>
  <c r="BD269" i="22"/>
  <c r="Z315" i="28" s="1"/>
  <c r="AR362" i="22"/>
  <c r="H426" i="28" s="1"/>
  <c r="AX268" i="22"/>
  <c r="Q314" i="28" s="1"/>
  <c r="BD148" i="22"/>
  <c r="Z180" i="28" s="1"/>
  <c r="AR325" i="22"/>
  <c r="H385" i="28" s="1"/>
  <c r="AX129" i="22"/>
  <c r="Q159" i="28" s="1"/>
  <c r="BD146" i="22"/>
  <c r="Z178" i="28" s="1"/>
  <c r="AX141" i="22"/>
  <c r="Q171" i="28" s="1"/>
  <c r="AV216" i="22"/>
  <c r="N252" i="28" s="1"/>
  <c r="BD141" i="22"/>
  <c r="Z171" i="28" s="1"/>
  <c r="BD368" i="22"/>
  <c r="Z432" i="28" s="1"/>
  <c r="BB221" i="22"/>
  <c r="W257" i="28" s="1"/>
  <c r="BD362" i="22"/>
  <c r="Z426" i="28" s="1"/>
  <c r="AV269" i="22"/>
  <c r="N315" i="28" s="1"/>
  <c r="BD143" i="22"/>
  <c r="Z175" i="28" s="1"/>
  <c r="AX138" i="22"/>
  <c r="Q168" i="28" s="1"/>
  <c r="AR138" i="22"/>
  <c r="H168" i="28" s="1"/>
  <c r="BB300" i="22"/>
  <c r="W352" i="28" s="1"/>
  <c r="BB236" i="22"/>
  <c r="W274" i="28" s="1"/>
  <c r="AR126" i="22"/>
  <c r="H156" i="28" s="1"/>
  <c r="BB126" i="22"/>
  <c r="W156" i="28" s="1"/>
  <c r="AX325" i="22"/>
  <c r="Q385" i="28" s="1"/>
  <c r="AX136" i="22"/>
  <c r="Q166" i="28" s="1"/>
  <c r="AV140" i="22"/>
  <c r="N170" i="28" s="1"/>
  <c r="AR366" i="22"/>
  <c r="H430" i="28" s="1"/>
  <c r="AV126" i="22"/>
  <c r="N156" i="28" s="1"/>
  <c r="AR249" i="22"/>
  <c r="H289" i="28" s="1"/>
  <c r="BB146" i="22"/>
  <c r="W178" i="28" s="1"/>
  <c r="BB217" i="22"/>
  <c r="W253" i="28" s="1"/>
  <c r="BB218" i="22"/>
  <c r="W254" i="28" s="1"/>
  <c r="AX365" i="22"/>
  <c r="Q429" i="28" s="1"/>
  <c r="BB367" i="22"/>
  <c r="W431" i="28" s="1"/>
  <c r="AP138" i="22"/>
  <c r="E168" i="28" s="1"/>
  <c r="AR115" i="22"/>
  <c r="H143" i="28" s="1"/>
  <c r="BD366" i="22"/>
  <c r="Z430" i="28" s="1"/>
  <c r="BD121" i="22"/>
  <c r="Z149" i="28" s="1"/>
  <c r="AR363" i="22"/>
  <c r="H427" i="28" s="1"/>
  <c r="AV142" i="22"/>
  <c r="N172" i="28" s="1"/>
  <c r="AX218" i="22"/>
  <c r="Q254" i="28" s="1"/>
  <c r="BD294" i="22"/>
  <c r="Z346" i="28" s="1"/>
  <c r="BB368" i="22"/>
  <c r="W432" i="28" s="1"/>
  <c r="BB216" i="22"/>
  <c r="W252" i="28" s="1"/>
  <c r="BB258" i="22"/>
  <c r="W300" i="28" s="1"/>
  <c r="AX298" i="22"/>
  <c r="Q350" i="28" s="1"/>
  <c r="AV217" i="22"/>
  <c r="N253" i="28" s="1"/>
  <c r="AR293" i="22"/>
  <c r="H345" i="28" s="1"/>
  <c r="AR294" i="22"/>
  <c r="H346" i="28" s="1"/>
  <c r="AP136" i="22"/>
  <c r="E166" i="28" s="1"/>
  <c r="AP221" i="22"/>
  <c r="E257" i="28" s="1"/>
  <c r="AP307" i="22"/>
  <c r="E361" i="28" s="1"/>
  <c r="BD128" i="22"/>
  <c r="Z158" i="28" s="1"/>
  <c r="AR367" i="22"/>
  <c r="H431" i="28" s="1"/>
  <c r="BD326" i="22"/>
  <c r="Z386" i="28" s="1"/>
  <c r="BD295" i="22"/>
  <c r="Z347" i="28" s="1"/>
  <c r="BD136" i="22"/>
  <c r="Z166" i="28" s="1"/>
  <c r="BD365" i="22"/>
  <c r="Z429" i="28" s="1"/>
  <c r="BB239" i="22"/>
  <c r="W277" i="28" s="1"/>
  <c r="AR128" i="22"/>
  <c r="H158" i="28" s="1"/>
  <c r="AR187" i="22"/>
  <c r="H219" i="28" s="1"/>
  <c r="AP267" i="22"/>
  <c r="E313" i="28" s="1"/>
  <c r="AP249" i="22"/>
  <c r="E289" i="28" s="1"/>
  <c r="AP193" i="22"/>
  <c r="E227" i="28" s="1"/>
  <c r="AV218" i="22"/>
  <c r="N254" i="28" s="1"/>
  <c r="BD125" i="22"/>
  <c r="Z155" i="28" s="1"/>
  <c r="AV131" i="22"/>
  <c r="N161" i="28" s="1"/>
  <c r="BB120" i="22"/>
  <c r="W148" i="28" s="1"/>
  <c r="AP299" i="22"/>
  <c r="E351" i="28" s="1"/>
  <c r="AP272" i="22"/>
  <c r="E320" i="28" s="1"/>
  <c r="AP192" i="22"/>
  <c r="E226" i="28" s="1"/>
  <c r="AP127" i="22"/>
  <c r="E157" i="28" s="1"/>
  <c r="AP22" i="22"/>
  <c r="E40" i="28" s="1"/>
  <c r="BD217" i="22"/>
  <c r="Z253" i="28" s="1"/>
  <c r="BB324" i="22"/>
  <c r="W384" i="28" s="1"/>
  <c r="BD220" i="22"/>
  <c r="Z256" i="28" s="1"/>
  <c r="BB294" i="22"/>
  <c r="W346" i="28" s="1"/>
  <c r="BD129" i="22"/>
  <c r="Z159" i="28" s="1"/>
  <c r="BD137" i="22"/>
  <c r="Z167" i="28" s="1"/>
  <c r="BB128" i="22"/>
  <c r="W158" i="28" s="1"/>
  <c r="AR283" i="22"/>
  <c r="H335" i="28" s="1"/>
  <c r="AX239" i="22"/>
  <c r="Q277" i="28" s="1"/>
  <c r="BB138" i="22"/>
  <c r="W168" i="28" s="1"/>
  <c r="AP295" i="22"/>
  <c r="E347" i="28" s="1"/>
  <c r="AX120" i="22"/>
  <c r="Q148" i="28" s="1"/>
  <c r="AV220" i="22"/>
  <c r="N256" i="28" s="1"/>
  <c r="AX219" i="22"/>
  <c r="Q255" i="28" s="1"/>
  <c r="BD140" i="22"/>
  <c r="Z170" i="28" s="1"/>
  <c r="AV121" i="22"/>
  <c r="N149" i="28" s="1"/>
  <c r="BB139" i="22"/>
  <c r="W169" i="28" s="1"/>
  <c r="BB140" i="22"/>
  <c r="W170" i="28" s="1"/>
  <c r="AP298" i="22"/>
  <c r="E350" i="28" s="1"/>
  <c r="AP363" i="22"/>
  <c r="E427" i="28" s="1"/>
  <c r="AP117" i="22"/>
  <c r="E145" i="28" s="1"/>
  <c r="AP300" i="22"/>
  <c r="E352" i="28" s="1"/>
  <c r="BB115" i="22"/>
  <c r="W143" i="28" s="1"/>
  <c r="BD221" i="22"/>
  <c r="Z257" i="28" s="1"/>
  <c r="AV236" i="22"/>
  <c r="N274" i="28" s="1"/>
  <c r="BB326" i="22"/>
  <c r="W386" i="28" s="1"/>
  <c r="AV222" i="22"/>
  <c r="N258" i="28" s="1"/>
  <c r="AX220" i="22"/>
  <c r="Q256" i="28" s="1"/>
  <c r="BD139" i="22"/>
  <c r="Z169" i="28" s="1"/>
  <c r="AV119" i="22"/>
  <c r="N147" i="28" s="1"/>
  <c r="AV120" i="22"/>
  <c r="N148" i="28" s="1"/>
  <c r="AV146" i="22"/>
  <c r="N178" i="28" s="1"/>
  <c r="BB141" i="22"/>
  <c r="W171" i="28" s="1"/>
  <c r="AV295" i="22"/>
  <c r="N347" i="28" s="1"/>
  <c r="AP368" i="22"/>
  <c r="E432" i="28" s="1"/>
  <c r="AP124" i="22"/>
  <c r="E154" i="28" s="1"/>
  <c r="BB131" i="22"/>
  <c r="W161" i="28" s="1"/>
  <c r="AR136" i="22"/>
  <c r="H166" i="28" s="1"/>
  <c r="AX125" i="22"/>
  <c r="Q155" i="28" s="1"/>
  <c r="AV144" i="22"/>
  <c r="N176" i="28" s="1"/>
  <c r="AV145" i="22"/>
  <c r="N177" i="28" s="1"/>
  <c r="BB219" i="22"/>
  <c r="W255" i="28" s="1"/>
  <c r="AR129" i="22"/>
  <c r="H159" i="28" s="1"/>
  <c r="AP362" i="22"/>
  <c r="E426" i="28" s="1"/>
  <c r="AP273" i="22"/>
  <c r="E321" i="28" s="1"/>
  <c r="AP120" i="22"/>
  <c r="E148" i="28" s="1"/>
  <c r="AV298" i="22"/>
  <c r="N350" i="28" s="1"/>
  <c r="BB117" i="22"/>
  <c r="W145" i="28" s="1"/>
  <c r="AV268" i="22"/>
  <c r="N314" i="28" s="1"/>
  <c r="AR144" i="22"/>
  <c r="H176" i="28" s="1"/>
  <c r="AX126" i="22"/>
  <c r="Q156" i="28" s="1"/>
  <c r="BD236" i="22"/>
  <c r="Z274" i="28" s="1"/>
  <c r="AR216" i="22"/>
  <c r="H252" i="28" s="1"/>
  <c r="AR130" i="22"/>
  <c r="H160" i="28" s="1"/>
  <c r="AX299" i="22"/>
  <c r="Q351" i="28" s="1"/>
  <c r="AX367" i="22"/>
  <c r="Q431" i="28" s="1"/>
  <c r="AP140" i="22"/>
  <c r="E170" i="28" s="1"/>
  <c r="AP142" i="22"/>
  <c r="E172" i="28" s="1"/>
  <c r="AP115" i="22"/>
  <c r="E143" i="28" s="1"/>
  <c r="AP216" i="22"/>
  <c r="E252" i="28" s="1"/>
  <c r="AP188" i="22"/>
  <c r="E220" i="28" s="1"/>
  <c r="AR137" i="22"/>
  <c r="H167" i="28" s="1"/>
  <c r="AR140" i="22"/>
  <c r="H170" i="28" s="1"/>
  <c r="BB119" i="22"/>
  <c r="W147" i="28" s="1"/>
  <c r="BD138" i="22"/>
  <c r="Z168" i="28" s="1"/>
  <c r="BD268" i="22"/>
  <c r="Z314" i="28" s="1"/>
  <c r="AV118" i="22"/>
  <c r="N146" i="28" s="1"/>
  <c r="AR284" i="22"/>
  <c r="H336" i="28" s="1"/>
  <c r="AR218" i="22"/>
  <c r="H254" i="28" s="1"/>
  <c r="AV117" i="22"/>
  <c r="N145" i="28" s="1"/>
  <c r="AP283" i="22"/>
  <c r="E335" i="28" s="1"/>
  <c r="AP220" i="22"/>
  <c r="E256" i="28" s="1"/>
  <c r="AP365" i="22"/>
  <c r="E429" i="28" s="1"/>
  <c r="AX128" i="22"/>
  <c r="Q158" i="28" s="1"/>
  <c r="BB130" i="22"/>
  <c r="W160" i="28" s="1"/>
  <c r="AP143" i="22"/>
  <c r="E175" i="28" s="1"/>
  <c r="AV300" i="22"/>
  <c r="N352" i="28" s="1"/>
  <c r="AR145" i="22"/>
  <c r="H177" i="28" s="1"/>
  <c r="AX221" i="22"/>
  <c r="Q257" i="28" s="1"/>
  <c r="BD267" i="22"/>
  <c r="Z313" i="28" s="1"/>
  <c r="BD300" i="22"/>
  <c r="Z352" i="28" s="1"/>
  <c r="AV143" i="22"/>
  <c r="N175" i="28" s="1"/>
  <c r="AR131" i="22"/>
  <c r="H161" i="28" s="1"/>
  <c r="BB362" i="22"/>
  <c r="W426" i="28" s="1"/>
  <c r="BB363" i="22"/>
  <c r="W427" i="28" s="1"/>
  <c r="BB298" i="22"/>
  <c r="W350" i="28" s="1"/>
  <c r="BB366" i="22"/>
  <c r="W430" i="28" s="1"/>
  <c r="AP236" i="22"/>
  <c r="E274" i="28" s="1"/>
  <c r="AP301" i="22"/>
  <c r="E353" i="28" s="1"/>
  <c r="AP268" i="22"/>
  <c r="E314" i="28" s="1"/>
  <c r="AP258" i="22"/>
  <c r="E300" i="28" s="1"/>
  <c r="AP218" i="22"/>
  <c r="E254" i="28" s="1"/>
  <c r="AR368" i="22"/>
  <c r="H432" i="28" s="1"/>
  <c r="AR141" i="22"/>
  <c r="H171" i="28" s="1"/>
  <c r="AX222" i="22"/>
  <c r="Q258" i="28" s="1"/>
  <c r="BD299" i="22"/>
  <c r="Z351" i="28" s="1"/>
  <c r="AX362" i="22"/>
  <c r="Q426" i="28" s="1"/>
  <c r="AV367" i="22"/>
  <c r="N431" i="28" s="1"/>
  <c r="AV258" i="22"/>
  <c r="N300" i="28" s="1"/>
  <c r="AR219" i="22"/>
  <c r="H255" i="28" s="1"/>
  <c r="AV293" i="22"/>
  <c r="N345" i="28" s="1"/>
  <c r="BB364" i="22"/>
  <c r="W428" i="28" s="1"/>
  <c r="AP364" i="22"/>
  <c r="E428" i="28" s="1"/>
  <c r="AP129" i="22"/>
  <c r="E159" i="28" s="1"/>
  <c r="AP284" i="22"/>
  <c r="E336" i="28" s="1"/>
  <c r="AV364" i="22"/>
  <c r="N428" i="28" s="1"/>
  <c r="AR273" i="22"/>
  <c r="H321" i="28" s="1"/>
  <c r="BD298" i="22"/>
  <c r="Z350" i="28" s="1"/>
  <c r="AV362" i="22"/>
  <c r="N426" i="28" s="1"/>
  <c r="AX115" i="22"/>
  <c r="Q143" i="28" s="1"/>
  <c r="AR236" i="22"/>
  <c r="H274" i="28" s="1"/>
  <c r="AR272" i="22"/>
  <c r="H320" i="28" s="1"/>
  <c r="BD364" i="22"/>
  <c r="Z428" i="28" s="1"/>
  <c r="BD142" i="22"/>
  <c r="Z172" i="28" s="1"/>
  <c r="BB299" i="22"/>
  <c r="W351" i="28" s="1"/>
  <c r="AV365" i="22"/>
  <c r="N429" i="28" s="1"/>
  <c r="AV324" i="22"/>
  <c r="N384" i="28" s="1"/>
  <c r="BB129" i="22"/>
  <c r="W159" i="28" s="1"/>
  <c r="AR221" i="22"/>
  <c r="H257" i="28" s="1"/>
  <c r="AR134" i="22"/>
  <c r="H164" i="28" s="1"/>
  <c r="AV134" i="22"/>
  <c r="N164" i="28" s="1"/>
  <c r="AP145" i="22"/>
  <c r="E177" i="28" s="1"/>
  <c r="AP324" i="22"/>
  <c r="E384" i="28" s="1"/>
  <c r="AP293" i="22"/>
  <c r="E345" i="28" s="1"/>
  <c r="AR300" i="22"/>
  <c r="H352" i="28" s="1"/>
  <c r="AR269" i="22"/>
  <c r="H315" i="28" s="1"/>
  <c r="AX144" i="22"/>
  <c r="Q176" i="28" s="1"/>
  <c r="AR268" i="22"/>
  <c r="H314" i="28" s="1"/>
  <c r="AX119" i="22"/>
  <c r="Q147" i="28" s="1"/>
  <c r="AX127" i="22"/>
  <c r="Q157" i="28" s="1"/>
  <c r="BD363" i="22"/>
  <c r="Z427" i="28" s="1"/>
  <c r="BB365" i="22"/>
  <c r="W429" i="28" s="1"/>
  <c r="AV366" i="22"/>
  <c r="N430" i="28" s="1"/>
  <c r="AV368" i="22"/>
  <c r="N432" i="28" s="1"/>
  <c r="AR220" i="22"/>
  <c r="H256" i="28" s="1"/>
  <c r="AR222" i="22"/>
  <c r="H258" i="28" s="1"/>
  <c r="BB220" i="22"/>
  <c r="W256" i="28" s="1"/>
  <c r="AP217" i="22"/>
  <c r="E253" i="28" s="1"/>
  <c r="BB143" i="22"/>
  <c r="W175" i="28" s="1"/>
  <c r="BD115" i="22"/>
  <c r="Z143" i="28" s="1"/>
  <c r="AV139" i="22"/>
  <c r="N169" i="28" s="1"/>
  <c r="AX148" i="22"/>
  <c r="Q180" i="28" s="1"/>
  <c r="AR364" i="22"/>
  <c r="H428" i="28" s="1"/>
  <c r="AR301" i="22"/>
  <c r="H353" i="28" s="1"/>
  <c r="AV125" i="22"/>
  <c r="N155" i="28" s="1"/>
  <c r="AV141" i="22"/>
  <c r="N171" i="28" s="1"/>
  <c r="BD130" i="22"/>
  <c r="Z160" i="28" s="1"/>
  <c r="BD126" i="22"/>
  <c r="Z156" i="28" s="1"/>
  <c r="AR365" i="22"/>
  <c r="H429" i="28" s="1"/>
  <c r="AX216" i="22"/>
  <c r="Q252" i="28" s="1"/>
  <c r="BD218" i="22"/>
  <c r="Z254" i="28" s="1"/>
  <c r="BB293" i="22"/>
  <c r="W345" i="28" s="1"/>
  <c r="BB22" i="22"/>
  <c r="W40" i="28" s="1"/>
  <c r="BD131" i="22"/>
  <c r="Z161" i="28" s="1"/>
  <c r="AX368" i="22"/>
  <c r="Q432" i="28" s="1"/>
  <c r="AV219" i="22"/>
  <c r="N255" i="28" s="1"/>
  <c r="BD127" i="22"/>
  <c r="Z157" i="28" s="1"/>
  <c r="BB295" i="22"/>
  <c r="W347" i="28" s="1"/>
  <c r="BD219" i="22"/>
  <c r="Z255" i="28" s="1"/>
  <c r="BB325" i="22"/>
  <c r="W385" i="28" s="1"/>
  <c r="BD222" i="22"/>
  <c r="Z258" i="28" s="1"/>
  <c r="BD258" i="22"/>
  <c r="Z300" i="28" s="1"/>
  <c r="AV221" i="22"/>
  <c r="N257" i="28" s="1"/>
  <c r="AV267" i="22"/>
  <c r="N313" i="28" s="1"/>
  <c r="AR295" i="22"/>
  <c r="H347" i="28" s="1"/>
  <c r="AV363" i="22"/>
  <c r="N427" i="28" s="1"/>
  <c r="AR298" i="22"/>
  <c r="H350" i="28" s="1"/>
  <c r="AX117" i="22"/>
  <c r="Q145" i="28" s="1"/>
  <c r="AR270" i="22"/>
  <c r="H318" i="28" s="1"/>
  <c r="BD324" i="22"/>
  <c r="Z384" i="28" s="1"/>
  <c r="BB136" i="22"/>
  <c r="W166" i="28" s="1"/>
  <c r="AV325" i="22"/>
  <c r="N385" i="28" s="1"/>
  <c r="AR245" i="22"/>
  <c r="H285" i="28" s="1"/>
  <c r="BB148" i="22"/>
  <c r="W180" i="28" s="1"/>
  <c r="AR142" i="22"/>
  <c r="H172" i="28" s="1"/>
  <c r="AX294" i="22"/>
  <c r="Q346" i="28" s="1"/>
  <c r="AX363" i="22"/>
  <c r="Q427" i="28" s="1"/>
  <c r="AX146" i="22"/>
  <c r="Q178" i="28" s="1"/>
  <c r="AP219" i="22"/>
  <c r="E255" i="28" s="1"/>
  <c r="AP139" i="22"/>
  <c r="E169" i="28" s="1"/>
  <c r="AV127" i="22"/>
  <c r="N157" i="28" s="1"/>
  <c r="BD239" i="22"/>
  <c r="Z277" i="28" s="1"/>
  <c r="BD216" i="22"/>
  <c r="Z252" i="28" s="1"/>
  <c r="AR117" i="22"/>
  <c r="H145" i="28" s="1"/>
  <c r="AR307" i="22"/>
  <c r="H361" i="28" s="1"/>
  <c r="BD144" i="22"/>
  <c r="Z176" i="28" s="1"/>
  <c r="BD120" i="22"/>
  <c r="Z148" i="28" s="1"/>
  <c r="BD118" i="22"/>
  <c r="Z146" i="28" s="1"/>
  <c r="AX130" i="22"/>
  <c r="Q160" i="28" s="1"/>
  <c r="AX269" i="22"/>
  <c r="Q315" i="28" s="1"/>
  <c r="BB142" i="22"/>
  <c r="W172" i="28" s="1"/>
  <c r="AR299" i="22"/>
  <c r="H351" i="28" s="1"/>
  <c r="BF293" i="22" l="1"/>
  <c r="AA345" i="28" s="1"/>
  <c r="AC345" i="28" s="1"/>
  <c r="BF216" i="22"/>
  <c r="AA252" i="28" s="1"/>
  <c r="AC252" i="28" s="1"/>
  <c r="E256" i="12"/>
  <c r="AZ299" i="22"/>
  <c r="R351" i="28" s="1"/>
  <c r="T351" i="28" s="1"/>
  <c r="BF140" i="22"/>
  <c r="AA170" i="28" s="1"/>
  <c r="AC170" i="28" s="1"/>
  <c r="BF217" i="22"/>
  <c r="AA253" i="28" s="1"/>
  <c r="AC253" i="28" s="1"/>
  <c r="M158" i="12"/>
  <c r="U158" i="12"/>
  <c r="BF368" i="22"/>
  <c r="AA432" i="28" s="1"/>
  <c r="AC432" i="28" s="1"/>
  <c r="U317" i="12"/>
  <c r="M42" i="12"/>
  <c r="BF121" i="22"/>
  <c r="AA149" i="28" s="1"/>
  <c r="AC149" i="28" s="1"/>
  <c r="E432" i="12"/>
  <c r="BF134" i="22"/>
  <c r="AA164" i="28" s="1"/>
  <c r="AC164" i="28" s="1"/>
  <c r="AZ139" i="22"/>
  <c r="R169" i="28" s="1"/>
  <c r="T169" i="28" s="1"/>
  <c r="E173" i="12"/>
  <c r="M162" i="12"/>
  <c r="U173" i="12"/>
  <c r="U147" i="12"/>
  <c r="AZ300" i="22"/>
  <c r="R352" i="28" s="1"/>
  <c r="T352" i="28" s="1"/>
  <c r="E176" i="12"/>
  <c r="AZ367" i="22"/>
  <c r="R431" i="28" s="1"/>
  <c r="T431" i="28" s="1"/>
  <c r="U169" i="12"/>
  <c r="AZ148" i="22"/>
  <c r="R180" i="28" s="1"/>
  <c r="T180" i="28" s="1"/>
  <c r="E302" i="12"/>
  <c r="AZ130" i="22"/>
  <c r="R160" i="28" s="1"/>
  <c r="T160" i="28" s="1"/>
  <c r="BF131" i="22"/>
  <c r="AA161" i="28" s="1"/>
  <c r="AC161" i="28" s="1"/>
  <c r="BF300" i="22"/>
  <c r="AA352" i="28" s="1"/>
  <c r="AC352" i="28" s="1"/>
  <c r="M260" i="12"/>
  <c r="E363" i="12"/>
  <c r="BF366" i="22"/>
  <c r="AA430" i="28" s="1"/>
  <c r="AC430" i="28" s="1"/>
  <c r="E148" i="12"/>
  <c r="E166" i="12"/>
  <c r="M432" i="12"/>
  <c r="E352" i="12"/>
  <c r="E159" i="12"/>
  <c r="BF258" i="22"/>
  <c r="AA300" i="28" s="1"/>
  <c r="AC300" i="28" s="1"/>
  <c r="BF130" i="22"/>
  <c r="AA160" i="28" s="1"/>
  <c r="AC160" i="28" s="1"/>
  <c r="M171" i="12"/>
  <c r="U431" i="12"/>
  <c r="M386" i="12"/>
  <c r="M428" i="12"/>
  <c r="M347" i="12"/>
  <c r="E316" i="12"/>
  <c r="BF267" i="22"/>
  <c r="AA313" i="28" s="1"/>
  <c r="AC313" i="28" s="1"/>
  <c r="E229" i="12"/>
  <c r="M317" i="12"/>
  <c r="U302" i="12"/>
  <c r="M172" i="12"/>
  <c r="E151" i="12"/>
  <c r="E221" i="12"/>
  <c r="AZ129" i="22"/>
  <c r="R159" i="28" s="1"/>
  <c r="T159" i="28" s="1"/>
  <c r="AZ121" i="22"/>
  <c r="R149" i="28" s="1"/>
  <c r="T149" i="28" s="1"/>
  <c r="E160" i="12"/>
  <c r="E157" i="12"/>
  <c r="AZ294" i="22"/>
  <c r="R346" i="28" s="1"/>
  <c r="T346" i="28" s="1"/>
  <c r="U161" i="12"/>
  <c r="BF363" i="22"/>
  <c r="AA427" i="28" s="1"/>
  <c r="AC427" i="28" s="1"/>
  <c r="E431" i="12"/>
  <c r="M173" i="12"/>
  <c r="U257" i="12"/>
  <c r="U172" i="12"/>
  <c r="E353" i="12"/>
  <c r="U434" i="12"/>
  <c r="AZ142" i="22"/>
  <c r="R172" i="28" s="1"/>
  <c r="T172" i="28" s="1"/>
  <c r="E112" i="12"/>
  <c r="AZ131" i="22"/>
  <c r="R161" i="28" s="1"/>
  <c r="T161" i="28" s="1"/>
  <c r="E175" i="12"/>
  <c r="AZ326" i="22"/>
  <c r="R386" i="28" s="1"/>
  <c r="T386" i="28" s="1"/>
  <c r="AZ115" i="22"/>
  <c r="R143" i="28" s="1"/>
  <c r="T143" i="28" s="1"/>
  <c r="U42" i="12"/>
  <c r="M431" i="12"/>
  <c r="U352" i="12"/>
  <c r="AZ221" i="22"/>
  <c r="R257" i="28" s="1"/>
  <c r="T257" i="28" s="1"/>
  <c r="M276" i="12"/>
  <c r="U171" i="12"/>
  <c r="E315" i="12"/>
  <c r="AZ140" i="22"/>
  <c r="R170" i="28" s="1"/>
  <c r="T170" i="28" s="1"/>
  <c r="AZ324" i="22"/>
  <c r="R384" i="28" s="1"/>
  <c r="T384" i="28" s="1"/>
  <c r="AZ364" i="22"/>
  <c r="R428" i="28" s="1"/>
  <c r="T428" i="28" s="1"/>
  <c r="M147" i="12"/>
  <c r="U432" i="12"/>
  <c r="U254" i="12"/>
  <c r="BF222" i="22"/>
  <c r="AA258" i="28" s="1"/>
  <c r="AC258" i="28" s="1"/>
  <c r="BF115" i="22"/>
  <c r="AA143" i="28" s="1"/>
  <c r="AC143" i="28" s="1"/>
  <c r="AZ127" i="22"/>
  <c r="R157" i="28" s="1"/>
  <c r="T157" i="28" s="1"/>
  <c r="U353" i="12"/>
  <c r="E349" i="12"/>
  <c r="BF137" i="22"/>
  <c r="AA167" i="28" s="1"/>
  <c r="AC167" i="28" s="1"/>
  <c r="BF136" i="22"/>
  <c r="AA166" i="28" s="1"/>
  <c r="AC166" i="28" s="1"/>
  <c r="AZ236" i="22"/>
  <c r="R274" i="28" s="1"/>
  <c r="T274" i="28" s="1"/>
  <c r="AZ128" i="22"/>
  <c r="R158" i="28" s="1"/>
  <c r="T158" i="28" s="1"/>
  <c r="BF141" i="22"/>
  <c r="AA171" i="28" s="1"/>
  <c r="AC171" i="28" s="1"/>
  <c r="E171" i="12"/>
  <c r="U387" i="12"/>
  <c r="U429" i="12"/>
  <c r="E222" i="12"/>
  <c r="M177" i="12"/>
  <c r="BF221" i="22"/>
  <c r="AA257" i="28" s="1"/>
  <c r="AC257" i="28" s="1"/>
  <c r="BF295" i="22"/>
  <c r="AA347" i="28" s="1"/>
  <c r="AC347" i="28" s="1"/>
  <c r="BF148" i="22"/>
  <c r="AA180" i="28" s="1"/>
  <c r="AC180" i="28" s="1"/>
  <c r="E149" i="12"/>
  <c r="BF118" i="22"/>
  <c r="AA146" i="28" s="1"/>
  <c r="AC146" i="28" s="1"/>
  <c r="U163" i="12"/>
  <c r="E257" i="12"/>
  <c r="M315" i="12"/>
  <c r="U347" i="12"/>
  <c r="U175" i="12"/>
  <c r="E386" i="12"/>
  <c r="BF142" i="22"/>
  <c r="AA172" i="28" s="1"/>
  <c r="AC172" i="28" s="1"/>
  <c r="BF298" i="22"/>
  <c r="AA350" i="28" s="1"/>
  <c r="AC350" i="28" s="1"/>
  <c r="U428" i="12"/>
  <c r="E258" i="12"/>
  <c r="E254" i="12"/>
  <c r="BF326" i="22"/>
  <c r="AA386" i="28" s="1"/>
  <c r="AC386" i="28" s="1"/>
  <c r="U276" i="12"/>
  <c r="U259" i="12"/>
  <c r="AZ267" i="22"/>
  <c r="R313" i="28" s="1"/>
  <c r="T313" i="28" s="1"/>
  <c r="AZ220" i="22"/>
  <c r="R256" i="28" s="1"/>
  <c r="T256" i="28" s="1"/>
  <c r="BF364" i="22"/>
  <c r="AA428" i="28" s="1"/>
  <c r="AC428" i="28" s="1"/>
  <c r="M176" i="12"/>
  <c r="E168" i="12"/>
  <c r="M254" i="12"/>
  <c r="U316" i="12"/>
  <c r="AZ134" i="22"/>
  <c r="R164" i="28" s="1"/>
  <c r="T164" i="28" s="1"/>
  <c r="BF120" i="22"/>
  <c r="AA148" i="28" s="1"/>
  <c r="AC148" i="28" s="1"/>
  <c r="E255" i="12"/>
  <c r="E337" i="12"/>
  <c r="M148" i="12"/>
  <c r="E145" i="12"/>
  <c r="E150" i="12"/>
  <c r="U256" i="12"/>
  <c r="AZ268" i="22"/>
  <c r="R314" i="28" s="1"/>
  <c r="T314" i="28" s="1"/>
  <c r="M388" i="12"/>
  <c r="AZ293" i="22"/>
  <c r="R345" i="28" s="1"/>
  <c r="T345" i="28" s="1"/>
  <c r="BF117" i="22"/>
  <c r="AA145" i="28" s="1"/>
  <c r="AC145" i="28" s="1"/>
  <c r="M160" i="12"/>
  <c r="BF126" i="22"/>
  <c r="AA156" i="28" s="1"/>
  <c r="AC156" i="28" s="1"/>
  <c r="M433" i="12"/>
  <c r="U255" i="12"/>
  <c r="AZ137" i="22"/>
  <c r="R167" i="28" s="1"/>
  <c r="T167" i="28" s="1"/>
  <c r="E169" i="12"/>
  <c r="E355" i="12"/>
  <c r="BF362" i="22"/>
  <c r="AA426" i="28" s="1"/>
  <c r="AC426" i="28" s="1"/>
  <c r="M430" i="12"/>
  <c r="M178" i="12"/>
  <c r="U178" i="12"/>
  <c r="E163" i="12"/>
  <c r="AZ136" i="22"/>
  <c r="R166" i="28" s="1"/>
  <c r="T166" i="28" s="1"/>
  <c r="AZ146" i="22"/>
  <c r="R178" i="28" s="1"/>
  <c r="T178" i="28" s="1"/>
  <c r="E161" i="12"/>
  <c r="E248" i="12"/>
  <c r="E279" i="12"/>
  <c r="M434" i="12"/>
  <c r="E42" i="12"/>
  <c r="E228" i="12"/>
  <c r="U349" i="12"/>
  <c r="E172" i="12"/>
  <c r="M354" i="12"/>
  <c r="E428" i="12"/>
  <c r="U348" i="12"/>
  <c r="M174" i="12"/>
  <c r="AZ325" i="22"/>
  <c r="R385" i="28" s="1"/>
  <c r="T385" i="28" s="1"/>
  <c r="E260" i="12"/>
  <c r="U177" i="12"/>
  <c r="BF145" i="22"/>
  <c r="AA177" i="28" s="1"/>
  <c r="AC177" i="28" s="1"/>
  <c r="E158" i="12"/>
  <c r="E348" i="12"/>
  <c r="U258" i="12"/>
  <c r="BF268" i="22"/>
  <c r="AA314" i="28" s="1"/>
  <c r="AC314" i="28" s="1"/>
  <c r="E174" i="12"/>
  <c r="U170" i="12"/>
  <c r="BF128" i="22"/>
  <c r="AA158" i="28" s="1"/>
  <c r="AC158" i="28" s="1"/>
  <c r="M157" i="12"/>
  <c r="AZ126" i="22"/>
  <c r="R156" i="28" s="1"/>
  <c r="T156" i="28" s="1"/>
  <c r="E156" i="12"/>
  <c r="M149" i="12"/>
  <c r="M163" i="12"/>
  <c r="U151" i="12"/>
  <c r="E388" i="12"/>
  <c r="E317" i="12"/>
  <c r="M257" i="12"/>
  <c r="AZ219" i="22"/>
  <c r="R255" i="28" s="1"/>
  <c r="T255" i="28" s="1"/>
  <c r="E276" i="12"/>
  <c r="E322" i="12"/>
  <c r="BF219" i="22"/>
  <c r="AA255" i="28" s="1"/>
  <c r="AC255" i="28" s="1"/>
  <c r="AZ362" i="22"/>
  <c r="R426" i="28" s="1"/>
  <c r="T426" i="28" s="1"/>
  <c r="BF218" i="22"/>
  <c r="AA254" i="28" s="1"/>
  <c r="AC254" i="28" s="1"/>
  <c r="AZ269" i="22"/>
  <c r="R315" i="28" s="1"/>
  <c r="T315" i="28" s="1"/>
  <c r="AZ117" i="22"/>
  <c r="R145" i="28" s="1"/>
  <c r="T145" i="28" s="1"/>
  <c r="M259" i="12"/>
  <c r="M166" i="12"/>
  <c r="AZ125" i="22"/>
  <c r="R155" i="28" s="1"/>
  <c r="T155" i="28" s="1"/>
  <c r="AZ145" i="22"/>
  <c r="R177" i="28" s="1"/>
  <c r="T177" i="28" s="1"/>
  <c r="M170" i="12"/>
  <c r="E180" i="12"/>
  <c r="M279" i="12"/>
  <c r="U260" i="12"/>
  <c r="M348" i="12"/>
  <c r="M168" i="12"/>
  <c r="U430" i="12"/>
  <c r="M175" i="12"/>
  <c r="E347" i="12"/>
  <c r="BF138" i="22"/>
  <c r="AA168" i="28" s="1"/>
  <c r="AC168" i="28" s="1"/>
  <c r="E434" i="12"/>
  <c r="E170" i="12"/>
  <c r="E387" i="12"/>
  <c r="U148" i="12"/>
  <c r="U166" i="12"/>
  <c r="BF367" i="22"/>
  <c r="AA431" i="28" s="1"/>
  <c r="AC431" i="28" s="1"/>
  <c r="E147" i="12"/>
  <c r="M169" i="12"/>
  <c r="M316" i="12"/>
  <c r="U388" i="12"/>
  <c r="M302" i="12"/>
  <c r="BF294" i="22"/>
  <c r="AA346" i="28" s="1"/>
  <c r="AC346" i="28" s="1"/>
  <c r="E177" i="12"/>
  <c r="E323" i="12"/>
  <c r="E354" i="12"/>
  <c r="BF127" i="22"/>
  <c r="AA157" i="28" s="1"/>
  <c r="AC157" i="28" s="1"/>
  <c r="E430" i="12"/>
  <c r="BF299" i="22"/>
  <c r="AA351" i="28" s="1"/>
  <c r="AC351" i="28" s="1"/>
  <c r="M151" i="12"/>
  <c r="AZ120" i="22"/>
  <c r="R148" i="28" s="1"/>
  <c r="T148" i="28" s="1"/>
  <c r="BF125" i="22"/>
  <c r="AA155" i="28" s="1"/>
  <c r="AC155" i="28" s="1"/>
  <c r="E433" i="12"/>
  <c r="AZ366" i="22"/>
  <c r="R430" i="28" s="1"/>
  <c r="T430" i="28" s="1"/>
  <c r="E320" i="12"/>
  <c r="U176" i="12"/>
  <c r="M161" i="12"/>
  <c r="BF239" i="22"/>
  <c r="AA277" i="28" s="1"/>
  <c r="AC277" i="28" s="1"/>
  <c r="U279" i="12"/>
  <c r="M159" i="12"/>
  <c r="U162" i="12"/>
  <c r="BF365" i="22"/>
  <c r="AA429" i="28" s="1"/>
  <c r="AC429" i="28" s="1"/>
  <c r="E259" i="12"/>
  <c r="M352" i="12"/>
  <c r="U168" i="12"/>
  <c r="U174" i="12"/>
  <c r="M258" i="12"/>
  <c r="AZ119" i="22"/>
  <c r="R147" i="28" s="1"/>
  <c r="T147" i="28" s="1"/>
  <c r="AZ218" i="22"/>
  <c r="R254" i="28" s="1"/>
  <c r="T254" i="28" s="1"/>
  <c r="AZ216" i="22"/>
  <c r="R252" i="28" s="1"/>
  <c r="T252" i="28" s="1"/>
  <c r="BF220" i="22"/>
  <c r="AA256" i="28" s="1"/>
  <c r="AC256" i="28" s="1"/>
  <c r="M255" i="12"/>
  <c r="M353" i="12"/>
  <c r="BF325" i="22"/>
  <c r="AA385" i="28" s="1"/>
  <c r="AC385" i="28" s="1"/>
  <c r="AZ144" i="22"/>
  <c r="R176" i="28" s="1"/>
  <c r="T176" i="28" s="1"/>
  <c r="U160" i="12"/>
  <c r="BF324" i="22"/>
  <c r="AA384" i="28" s="1"/>
  <c r="AC384" i="28" s="1"/>
  <c r="U354" i="12"/>
  <c r="BF236" i="22"/>
  <c r="AA274" i="28" s="1"/>
  <c r="AC274" i="28" s="1"/>
  <c r="E338" i="12"/>
  <c r="BF119" i="22"/>
  <c r="AA147" i="28" s="1"/>
  <c r="AC147" i="28" s="1"/>
  <c r="M429" i="12"/>
  <c r="U149" i="12"/>
  <c r="BF139" i="22"/>
  <c r="AA169" i="28" s="1"/>
  <c r="AC169" i="28" s="1"/>
  <c r="U386" i="12"/>
  <c r="U433" i="12"/>
  <c r="AZ138" i="22"/>
  <c r="R168" i="28" s="1"/>
  <c r="T168" i="28" s="1"/>
  <c r="AZ141" i="22"/>
  <c r="R171" i="28" s="1"/>
  <c r="T171" i="28" s="1"/>
  <c r="BF269" i="22"/>
  <c r="AA315" i="28" s="1"/>
  <c r="AC315" i="28" s="1"/>
  <c r="AZ258" i="22"/>
  <c r="R300" i="28" s="1"/>
  <c r="T300" i="28" s="1"/>
  <c r="AZ295" i="22"/>
  <c r="R347" i="28" s="1"/>
  <c r="T347" i="28" s="1"/>
  <c r="M349" i="12"/>
  <c r="AZ363" i="22"/>
  <c r="R427" i="28" s="1"/>
  <c r="T427" i="28" s="1"/>
  <c r="AZ368" i="22"/>
  <c r="R432" i="28" s="1"/>
  <c r="T432" i="28" s="1"/>
  <c r="M387" i="12"/>
  <c r="E291" i="12"/>
  <c r="BF144" i="22"/>
  <c r="AA176" i="28" s="1"/>
  <c r="AC176" i="28" s="1"/>
  <c r="U180" i="12"/>
  <c r="AZ222" i="22"/>
  <c r="R258" i="28" s="1"/>
  <c r="T258" i="28" s="1"/>
  <c r="AZ239" i="22"/>
  <c r="R277" i="28" s="1"/>
  <c r="T277" i="28" s="1"/>
  <c r="AZ298" i="22"/>
  <c r="R350" i="28" s="1"/>
  <c r="T350" i="28" s="1"/>
  <c r="BF143" i="22"/>
  <c r="AA175" i="28" s="1"/>
  <c r="AC175" i="28" s="1"/>
  <c r="BF146" i="22"/>
  <c r="AA178" i="28" s="1"/>
  <c r="AC178" i="28" s="1"/>
  <c r="U157" i="12"/>
  <c r="AZ143" i="22"/>
  <c r="R175" i="28" s="1"/>
  <c r="T175" i="28" s="1"/>
  <c r="M145" i="12"/>
  <c r="E287" i="12"/>
  <c r="AZ217" i="22"/>
  <c r="R253" i="28" s="1"/>
  <c r="T253" i="28" s="1"/>
  <c r="AZ118" i="22"/>
  <c r="R146" i="28" s="1"/>
  <c r="T146" i="28" s="1"/>
  <c r="E429" i="12"/>
  <c r="U145" i="12"/>
  <c r="U150" i="12"/>
  <c r="M150" i="12"/>
  <c r="BF129" i="22"/>
  <c r="AA159" i="28" s="1"/>
  <c r="AC159" i="28" s="1"/>
  <c r="U315" i="12"/>
  <c r="M256" i="12"/>
  <c r="AZ365" i="22"/>
  <c r="R429" i="28" s="1"/>
  <c r="T429" i="28" s="1"/>
  <c r="E217" i="12"/>
  <c r="M180" i="12"/>
  <c r="U159" i="12"/>
  <c r="E162" i="12"/>
  <c r="AU221" i="22"/>
  <c r="J257" i="28" s="1"/>
  <c r="AT221" i="22"/>
  <c r="I257" i="28" s="1"/>
  <c r="K257" i="28" s="1"/>
  <c r="AT236" i="22"/>
  <c r="I274" i="28" s="1"/>
  <c r="K274" i="28" s="1"/>
  <c r="AU236" i="22"/>
  <c r="J274" i="28" s="1"/>
  <c r="AU283" i="22"/>
  <c r="J335" i="28" s="1"/>
  <c r="AT283" i="22"/>
  <c r="I335" i="28" s="1"/>
  <c r="K335" i="28" s="1"/>
  <c r="AT258" i="22"/>
  <c r="I300" i="28" s="1"/>
  <c r="K300" i="28" s="1"/>
  <c r="AU258" i="22"/>
  <c r="J300" i="28" s="1"/>
  <c r="AU120" i="22"/>
  <c r="J148" i="28" s="1"/>
  <c r="AT120" i="22"/>
  <c r="I148" i="28" s="1"/>
  <c r="K148" i="28" s="1"/>
  <c r="AT124" i="22"/>
  <c r="I154" i="28" s="1"/>
  <c r="K154" i="28" s="1"/>
  <c r="AU124" i="22"/>
  <c r="J154" i="28" s="1"/>
  <c r="AT324" i="22"/>
  <c r="I384" i="28" s="1"/>
  <c r="K384" i="28" s="1"/>
  <c r="AU324" i="22"/>
  <c r="J384" i="28" s="1"/>
  <c r="AU298" i="22"/>
  <c r="J350" i="28" s="1"/>
  <c r="AT298" i="22"/>
  <c r="I350" i="28" s="1"/>
  <c r="K350" i="28" s="1"/>
  <c r="AU140" i="22"/>
  <c r="J170" i="28" s="1"/>
  <c r="AT140" i="22"/>
  <c r="I170" i="28" s="1"/>
  <c r="K170" i="28" s="1"/>
  <c r="AT128" i="22"/>
  <c r="I158" i="28" s="1"/>
  <c r="K158" i="28" s="1"/>
  <c r="AU128" i="22"/>
  <c r="J158" i="28" s="1"/>
  <c r="AU239" i="22"/>
  <c r="J277" i="28" s="1"/>
  <c r="AT239" i="22"/>
  <c r="I277" i="28" s="1"/>
  <c r="K277" i="28" s="1"/>
  <c r="AU193" i="22"/>
  <c r="J227" i="28" s="1"/>
  <c r="AT193" i="22"/>
  <c r="I227" i="28" s="1"/>
  <c r="K227" i="28" s="1"/>
  <c r="AT366" i="22"/>
  <c r="I430" i="28" s="1"/>
  <c r="K430" i="28" s="1"/>
  <c r="AU366" i="22"/>
  <c r="J430" i="28" s="1"/>
  <c r="AT126" i="22"/>
  <c r="I156" i="28" s="1"/>
  <c r="K156" i="28" s="1"/>
  <c r="AU126" i="22"/>
  <c r="J156" i="28" s="1"/>
  <c r="AT192" i="22"/>
  <c r="I226" i="28" s="1"/>
  <c r="K226" i="28" s="1"/>
  <c r="AU192" i="22"/>
  <c r="J226" i="28" s="1"/>
  <c r="AT134" i="22"/>
  <c r="I164" i="28" s="1"/>
  <c r="K164" i="28" s="1"/>
  <c r="AU134" i="22"/>
  <c r="J164" i="28" s="1"/>
  <c r="AT245" i="22"/>
  <c r="I285" i="28" s="1"/>
  <c r="K285" i="28" s="1"/>
  <c r="AU245" i="22"/>
  <c r="J285" i="28" s="1"/>
  <c r="AT188" i="22"/>
  <c r="I220" i="28" s="1"/>
  <c r="K220" i="28" s="1"/>
  <c r="AU188" i="22"/>
  <c r="J220" i="28" s="1"/>
  <c r="AU216" i="22"/>
  <c r="J252" i="28" s="1"/>
  <c r="AT216" i="22"/>
  <c r="I252" i="28" s="1"/>
  <c r="K252" i="28" s="1"/>
  <c r="AT117" i="22"/>
  <c r="I145" i="28" s="1"/>
  <c r="K145" i="28" s="1"/>
  <c r="AU117" i="22"/>
  <c r="J145" i="28" s="1"/>
  <c r="AT136" i="22"/>
  <c r="I166" i="28" s="1"/>
  <c r="K166" i="28" s="1"/>
  <c r="AU136" i="22"/>
  <c r="J166" i="28" s="1"/>
  <c r="AT218" i="22"/>
  <c r="I254" i="28" s="1"/>
  <c r="K254" i="28" s="1"/>
  <c r="AU218" i="22"/>
  <c r="J254" i="28" s="1"/>
  <c r="AT137" i="22"/>
  <c r="I167" i="28" s="1"/>
  <c r="K167" i="28" s="1"/>
  <c r="AU137" i="22"/>
  <c r="J167" i="28" s="1"/>
  <c r="AT284" i="22"/>
  <c r="I336" i="28" s="1"/>
  <c r="K336" i="28" s="1"/>
  <c r="AU284" i="22"/>
  <c r="J336" i="28" s="1"/>
  <c r="AT300" i="22"/>
  <c r="I352" i="28" s="1"/>
  <c r="K352" i="28" s="1"/>
  <c r="AU300" i="22"/>
  <c r="J352" i="28" s="1"/>
  <c r="AT129" i="22"/>
  <c r="I159" i="28" s="1"/>
  <c r="K159" i="28" s="1"/>
  <c r="AU129" i="22"/>
  <c r="J159" i="28" s="1"/>
  <c r="AT217" i="22"/>
  <c r="I253" i="28" s="1"/>
  <c r="K253" i="28" s="1"/>
  <c r="AU217" i="22"/>
  <c r="J253" i="28" s="1"/>
  <c r="AU125" i="22"/>
  <c r="J155" i="28" s="1"/>
  <c r="AT125" i="22"/>
  <c r="I155" i="28" s="1"/>
  <c r="K155" i="28" s="1"/>
  <c r="AT148" i="22"/>
  <c r="I180" i="28" s="1"/>
  <c r="K180" i="28" s="1"/>
  <c r="AU148" i="22"/>
  <c r="J180" i="28" s="1"/>
  <c r="AU143" i="22"/>
  <c r="J175" i="28" s="1"/>
  <c r="AT143" i="22"/>
  <c r="I175" i="28" s="1"/>
  <c r="K175" i="28" s="1"/>
  <c r="AT364" i="22"/>
  <c r="I428" i="28" s="1"/>
  <c r="K428" i="28" s="1"/>
  <c r="AU364" i="22"/>
  <c r="J428" i="28" s="1"/>
  <c r="AU363" i="22"/>
  <c r="J427" i="28" s="1"/>
  <c r="AT363" i="22"/>
  <c r="I427" i="28" s="1"/>
  <c r="K427" i="28" s="1"/>
  <c r="AU219" i="22"/>
  <c r="J255" i="28" s="1"/>
  <c r="AT219" i="22"/>
  <c r="I255" i="28" s="1"/>
  <c r="K255" i="28" s="1"/>
  <c r="AT325" i="22"/>
  <c r="I385" i="28" s="1"/>
  <c r="K385" i="28" s="1"/>
  <c r="AU325" i="22"/>
  <c r="J385" i="28" s="1"/>
  <c r="AT121" i="22"/>
  <c r="I149" i="28" s="1"/>
  <c r="K149" i="28" s="1"/>
  <c r="AU121" i="22"/>
  <c r="J149" i="28" s="1"/>
  <c r="AU141" i="22"/>
  <c r="J171" i="28" s="1"/>
  <c r="AT141" i="22"/>
  <c r="I171" i="28" s="1"/>
  <c r="K171" i="28" s="1"/>
  <c r="AU299" i="22"/>
  <c r="J351" i="28" s="1"/>
  <c r="AT299" i="22"/>
  <c r="I351" i="28" s="1"/>
  <c r="K351" i="28" s="1"/>
  <c r="AT118" i="22"/>
  <c r="I146" i="28" s="1"/>
  <c r="K146" i="28" s="1"/>
  <c r="AU118" i="22"/>
  <c r="J146" i="28" s="1"/>
  <c r="AT183" i="22"/>
  <c r="I215" i="28" s="1"/>
  <c r="K215" i="28" s="1"/>
  <c r="AU183" i="22"/>
  <c r="J215" i="28" s="1"/>
  <c r="AU273" i="22"/>
  <c r="J321" i="28" s="1"/>
  <c r="AT273" i="22"/>
  <c r="I321" i="28" s="1"/>
  <c r="K321" i="28" s="1"/>
  <c r="AU115" i="22"/>
  <c r="J143" i="28" s="1"/>
  <c r="AT115" i="22"/>
  <c r="I143" i="28" s="1"/>
  <c r="K143" i="28" s="1"/>
  <c r="AT326" i="22"/>
  <c r="I386" i="28" s="1"/>
  <c r="K386" i="28" s="1"/>
  <c r="AU326" i="22"/>
  <c r="J386" i="28" s="1"/>
  <c r="AU267" i="22"/>
  <c r="J313" i="28" s="1"/>
  <c r="AT267" i="22"/>
  <c r="I313" i="28" s="1"/>
  <c r="K313" i="28" s="1"/>
  <c r="AT119" i="22"/>
  <c r="I147" i="28" s="1"/>
  <c r="K147" i="28" s="1"/>
  <c r="AU119" i="22"/>
  <c r="J147" i="28" s="1"/>
  <c r="AT144" i="22"/>
  <c r="I176" i="28" s="1"/>
  <c r="K176" i="28" s="1"/>
  <c r="AU144" i="22"/>
  <c r="J176" i="28" s="1"/>
  <c r="AT365" i="22"/>
  <c r="I429" i="28" s="1"/>
  <c r="K429" i="28" s="1"/>
  <c r="AU365" i="22"/>
  <c r="J429" i="28" s="1"/>
  <c r="AU269" i="22"/>
  <c r="J315" i="28" s="1"/>
  <c r="AT269" i="22"/>
  <c r="I315" i="28" s="1"/>
  <c r="K315" i="28" s="1"/>
  <c r="AT145" i="22"/>
  <c r="I177" i="28" s="1"/>
  <c r="K177" i="28" s="1"/>
  <c r="AU145" i="22"/>
  <c r="J177" i="28" s="1"/>
  <c r="AU127" i="22"/>
  <c r="J157" i="28" s="1"/>
  <c r="AT127" i="22"/>
  <c r="I157" i="28" s="1"/>
  <c r="K157" i="28" s="1"/>
  <c r="AU362" i="22"/>
  <c r="J426" i="28" s="1"/>
  <c r="AT362" i="22"/>
  <c r="I426" i="28" s="1"/>
  <c r="K426" i="28" s="1"/>
  <c r="AU130" i="22"/>
  <c r="J160" i="28" s="1"/>
  <c r="AT130" i="22"/>
  <c r="I160" i="28" s="1"/>
  <c r="K160" i="28" s="1"/>
  <c r="AT270" i="22"/>
  <c r="I318" i="28" s="1"/>
  <c r="K318" i="28" s="1"/>
  <c r="AU270" i="22"/>
  <c r="J318" i="28" s="1"/>
  <c r="AT212" i="22"/>
  <c r="I246" i="28" s="1"/>
  <c r="K246" i="28" s="1"/>
  <c r="AU212" i="22"/>
  <c r="J246" i="28" s="1"/>
  <c r="AT293" i="22"/>
  <c r="I345" i="28" s="1"/>
  <c r="K345" i="28" s="1"/>
  <c r="AU293" i="22"/>
  <c r="J345" i="28" s="1"/>
  <c r="AU139" i="22"/>
  <c r="J169" i="28" s="1"/>
  <c r="AT139" i="22"/>
  <c r="I169" i="28" s="1"/>
  <c r="K169" i="28" s="1"/>
  <c r="AT222" i="22"/>
  <c r="I258" i="28" s="1"/>
  <c r="K258" i="28" s="1"/>
  <c r="AU222" i="22"/>
  <c r="J258" i="28" s="1"/>
  <c r="AU187" i="22"/>
  <c r="J219" i="28" s="1"/>
  <c r="AT187" i="22"/>
  <c r="I219" i="28" s="1"/>
  <c r="K219" i="28" s="1"/>
  <c r="AU220" i="22"/>
  <c r="J256" i="28" s="1"/>
  <c r="AT220" i="22"/>
  <c r="I256" i="28" s="1"/>
  <c r="K256" i="28" s="1"/>
  <c r="AU367" i="22"/>
  <c r="J431" i="28" s="1"/>
  <c r="AT367" i="22"/>
  <c r="I431" i="28" s="1"/>
  <c r="K431" i="28" s="1"/>
  <c r="AU268" i="22"/>
  <c r="J314" i="28" s="1"/>
  <c r="AT268" i="22"/>
  <c r="I314" i="28" s="1"/>
  <c r="K314" i="28" s="1"/>
  <c r="AU307" i="22"/>
  <c r="J361" i="28" s="1"/>
  <c r="AT307" i="22"/>
  <c r="I361" i="28" s="1"/>
  <c r="K361" i="28" s="1"/>
  <c r="AU295" i="22"/>
  <c r="J347" i="28" s="1"/>
  <c r="AT295" i="22"/>
  <c r="I347" i="28" s="1"/>
  <c r="K347" i="28" s="1"/>
  <c r="AT142" i="22"/>
  <c r="I172" i="28" s="1"/>
  <c r="K172" i="28" s="1"/>
  <c r="AU142" i="22"/>
  <c r="J172" i="28" s="1"/>
  <c r="AU301" i="22"/>
  <c r="J353" i="28" s="1"/>
  <c r="AT301" i="22"/>
  <c r="I353" i="28" s="1"/>
  <c r="K353" i="28" s="1"/>
  <c r="AT272" i="22"/>
  <c r="I320" i="28" s="1"/>
  <c r="K320" i="28" s="1"/>
  <c r="AU272" i="22"/>
  <c r="J320" i="28" s="1"/>
  <c r="AU368" i="22"/>
  <c r="J432" i="28" s="1"/>
  <c r="AT368" i="22"/>
  <c r="I432" i="28" s="1"/>
  <c r="K432" i="28" s="1"/>
  <c r="AU131" i="22"/>
  <c r="J161" i="28" s="1"/>
  <c r="AT131" i="22"/>
  <c r="I161" i="28" s="1"/>
  <c r="K161" i="28" s="1"/>
  <c r="AT294" i="22"/>
  <c r="I346" i="28" s="1"/>
  <c r="K346" i="28" s="1"/>
  <c r="AU294" i="22"/>
  <c r="J346" i="28" s="1"/>
  <c r="AT249" i="22"/>
  <c r="I289" i="28" s="1"/>
  <c r="K289" i="28" s="1"/>
  <c r="AU249" i="22"/>
  <c r="J289" i="28" s="1"/>
  <c r="AU138" i="22"/>
  <c r="J168" i="28" s="1"/>
  <c r="AT138" i="22"/>
  <c r="I168" i="28" s="1"/>
  <c r="K168" i="28" s="1"/>
  <c r="AT84" i="22"/>
  <c r="I110" i="28" s="1"/>
  <c r="K110" i="28" s="1"/>
  <c r="AU84" i="22"/>
  <c r="J110" i="28" s="1"/>
  <c r="BA364" i="22"/>
  <c r="S428" i="28" s="1"/>
  <c r="BG364" i="22"/>
  <c r="AB428" i="28" s="1"/>
  <c r="BA293" i="22"/>
  <c r="S345" i="28" s="1"/>
  <c r="BG293" i="22"/>
  <c r="AB345" i="28" s="1"/>
  <c r="BA127" i="22"/>
  <c r="S157" i="28" s="1"/>
  <c r="BG127" i="22"/>
  <c r="AB157" i="28" s="1"/>
  <c r="BG220" i="22"/>
  <c r="AB256" i="28" s="1"/>
  <c r="BA220" i="22"/>
  <c r="S256" i="28" s="1"/>
  <c r="BA222" i="22"/>
  <c r="S258" i="28" s="1"/>
  <c r="BG222" i="22"/>
  <c r="AB258" i="28" s="1"/>
  <c r="BG221" i="22"/>
  <c r="AB257" i="28" s="1"/>
  <c r="BA221" i="22"/>
  <c r="S257" i="28" s="1"/>
  <c r="BA236" i="22"/>
  <c r="S274" i="28" s="1"/>
  <c r="BG236" i="22"/>
  <c r="AB274" i="28" s="1"/>
  <c r="BG283" i="22"/>
  <c r="AB335" i="28" s="1"/>
  <c r="BA283" i="22"/>
  <c r="S335" i="28" s="1"/>
  <c r="BA258" i="22"/>
  <c r="S300" i="28" s="1"/>
  <c r="BG258" i="22"/>
  <c r="AB300" i="28" s="1"/>
  <c r="BG120" i="22"/>
  <c r="AB148" i="28" s="1"/>
  <c r="BA120" i="22"/>
  <c r="S148" i="28" s="1"/>
  <c r="BA124" i="22"/>
  <c r="S154" i="28" s="1"/>
  <c r="BG124" i="22"/>
  <c r="AB154" i="28" s="1"/>
  <c r="BG245" i="22"/>
  <c r="AB285" i="28" s="1"/>
  <c r="BA245" i="22"/>
  <c r="S285" i="28" s="1"/>
  <c r="BA140" i="22"/>
  <c r="S170" i="28" s="1"/>
  <c r="BG140" i="22"/>
  <c r="AB170" i="28" s="1"/>
  <c r="BA128" i="22"/>
  <c r="S158" i="28" s="1"/>
  <c r="BG128" i="22"/>
  <c r="AB158" i="28" s="1"/>
  <c r="BA239" i="22"/>
  <c r="S277" i="28" s="1"/>
  <c r="BG239" i="22"/>
  <c r="AB277" i="28" s="1"/>
  <c r="BG269" i="22"/>
  <c r="AB315" i="28" s="1"/>
  <c r="BA269" i="22"/>
  <c r="S315" i="28" s="1"/>
  <c r="BA324" i="22"/>
  <c r="S384" i="28" s="1"/>
  <c r="BG324" i="22"/>
  <c r="AB384" i="28" s="1"/>
  <c r="BA193" i="22"/>
  <c r="S227" i="28" s="1"/>
  <c r="BG193" i="22"/>
  <c r="AB227" i="28" s="1"/>
  <c r="BA134" i="22"/>
  <c r="S164" i="28" s="1"/>
  <c r="BG134" i="22"/>
  <c r="AB164" i="28" s="1"/>
  <c r="BG366" i="22"/>
  <c r="AB430" i="28" s="1"/>
  <c r="BA366" i="22"/>
  <c r="S430" i="28" s="1"/>
  <c r="BA126" i="22"/>
  <c r="S156" i="28" s="1"/>
  <c r="BG126" i="22"/>
  <c r="AB156" i="28" s="1"/>
  <c r="BA192" i="22"/>
  <c r="S226" i="28" s="1"/>
  <c r="BG192" i="22"/>
  <c r="AB226" i="28" s="1"/>
  <c r="BA188" i="22"/>
  <c r="S220" i="28" s="1"/>
  <c r="BG188" i="22"/>
  <c r="AB220" i="28" s="1"/>
  <c r="BA141" i="22"/>
  <c r="S171" i="28" s="1"/>
  <c r="BG141" i="22"/>
  <c r="AB171" i="28" s="1"/>
  <c r="BA130" i="22"/>
  <c r="S160" i="28" s="1"/>
  <c r="BG130" i="22"/>
  <c r="AB160" i="28" s="1"/>
  <c r="BG218" i="22"/>
  <c r="AB254" i="28" s="1"/>
  <c r="BA218" i="22"/>
  <c r="S254" i="28" s="1"/>
  <c r="BG137" i="22"/>
  <c r="AB167" i="28" s="1"/>
  <c r="BA137" i="22"/>
  <c r="S167" i="28" s="1"/>
  <c r="BG216" i="22"/>
  <c r="AB252" i="28" s="1"/>
  <c r="BA216" i="22"/>
  <c r="S252" i="28" s="1"/>
  <c r="BG136" i="22"/>
  <c r="AB166" i="28" s="1"/>
  <c r="BA136" i="22"/>
  <c r="S166" i="28" s="1"/>
  <c r="BA284" i="22"/>
  <c r="S336" i="28" s="1"/>
  <c r="BG284" i="22"/>
  <c r="AB336" i="28" s="1"/>
  <c r="BG300" i="22"/>
  <c r="AB352" i="28" s="1"/>
  <c r="BA300" i="22"/>
  <c r="S352" i="28" s="1"/>
  <c r="BA129" i="22"/>
  <c r="S159" i="28" s="1"/>
  <c r="BG129" i="22"/>
  <c r="AB159" i="28" s="1"/>
  <c r="BG217" i="22"/>
  <c r="AB253" i="28" s="1"/>
  <c r="BA217" i="22"/>
  <c r="S253" i="28" s="1"/>
  <c r="BA363" i="22"/>
  <c r="S427" i="28" s="1"/>
  <c r="BG363" i="22"/>
  <c r="AB427" i="28" s="1"/>
  <c r="BA125" i="22"/>
  <c r="S155" i="28" s="1"/>
  <c r="BG125" i="22"/>
  <c r="AB155" i="28" s="1"/>
  <c r="BG148" i="22"/>
  <c r="AB180" i="28" s="1"/>
  <c r="BA148" i="22"/>
  <c r="S180" i="28" s="1"/>
  <c r="BG143" i="22"/>
  <c r="AB175" i="28" s="1"/>
  <c r="BA143" i="22"/>
  <c r="S175" i="28" s="1"/>
  <c r="BG219" i="22"/>
  <c r="AB255" i="28" s="1"/>
  <c r="BA219" i="22"/>
  <c r="S255" i="28" s="1"/>
  <c r="BA325" i="22"/>
  <c r="S385" i="28" s="1"/>
  <c r="BG325" i="22"/>
  <c r="AB385" i="28" s="1"/>
  <c r="BG121" i="22"/>
  <c r="AB149" i="28" s="1"/>
  <c r="BA121" i="22"/>
  <c r="S149" i="28" s="1"/>
  <c r="BA295" i="22"/>
  <c r="S347" i="28" s="1"/>
  <c r="BG295" i="22"/>
  <c r="AB347" i="28" s="1"/>
  <c r="BG118" i="22"/>
  <c r="AB146" i="28" s="1"/>
  <c r="BA118" i="22"/>
  <c r="S146" i="28" s="1"/>
  <c r="BG145" i="22"/>
  <c r="AB177" i="28" s="1"/>
  <c r="BA145" i="22"/>
  <c r="S177" i="28" s="1"/>
  <c r="BG183" i="22"/>
  <c r="AB215" i="28" s="1"/>
  <c r="BA183" i="22"/>
  <c r="S215" i="28" s="1"/>
  <c r="BG273" i="22"/>
  <c r="AB321" i="28" s="1"/>
  <c r="BA273" i="22"/>
  <c r="S321" i="28" s="1"/>
  <c r="BG115" i="22"/>
  <c r="AB143" i="28" s="1"/>
  <c r="BA115" i="22"/>
  <c r="S143" i="28" s="1"/>
  <c r="BA326" i="22"/>
  <c r="S386" i="28" s="1"/>
  <c r="BG326" i="22"/>
  <c r="AB386" i="28" s="1"/>
  <c r="BG267" i="22"/>
  <c r="AB313" i="28" s="1"/>
  <c r="BA267" i="22"/>
  <c r="S313" i="28" s="1"/>
  <c r="BG119" i="22"/>
  <c r="AB147" i="28" s="1"/>
  <c r="BA119" i="22"/>
  <c r="S147" i="28" s="1"/>
  <c r="BG187" i="22"/>
  <c r="AB219" i="28" s="1"/>
  <c r="BA187" i="22"/>
  <c r="S219" i="28" s="1"/>
  <c r="BA365" i="22"/>
  <c r="S429" i="28" s="1"/>
  <c r="BG365" i="22"/>
  <c r="AB429" i="28" s="1"/>
  <c r="BG299" i="22"/>
  <c r="AB351" i="28" s="1"/>
  <c r="BA299" i="22"/>
  <c r="S351" i="28" s="1"/>
  <c r="BG367" i="22"/>
  <c r="AB431" i="28" s="1"/>
  <c r="BA367" i="22"/>
  <c r="S431" i="28" s="1"/>
  <c r="BA362" i="22"/>
  <c r="S426" i="28" s="1"/>
  <c r="BG362" i="22"/>
  <c r="AB426" i="28" s="1"/>
  <c r="BA144" i="22"/>
  <c r="S176" i="28" s="1"/>
  <c r="BG144" i="22"/>
  <c r="AB176" i="28" s="1"/>
  <c r="BG298" i="22"/>
  <c r="AB350" i="28" s="1"/>
  <c r="BA298" i="22"/>
  <c r="S350" i="28" s="1"/>
  <c r="BG270" i="22"/>
  <c r="AB318" i="28" s="1"/>
  <c r="BA270" i="22"/>
  <c r="S318" i="28" s="1"/>
  <c r="BG212" i="22"/>
  <c r="AB246" i="28" s="1"/>
  <c r="BA212" i="22"/>
  <c r="S246" i="28" s="1"/>
  <c r="BA139" i="22"/>
  <c r="S169" i="28" s="1"/>
  <c r="BG139" i="22"/>
  <c r="AB169" i="28" s="1"/>
  <c r="BG307" i="22"/>
  <c r="AB361" i="28" s="1"/>
  <c r="BA307" i="22"/>
  <c r="S361" i="28" s="1"/>
  <c r="BG117" i="22"/>
  <c r="AB145" i="28" s="1"/>
  <c r="BA117" i="22"/>
  <c r="S145" i="28" s="1"/>
  <c r="BG268" i="22"/>
  <c r="AB314" i="28" s="1"/>
  <c r="BA268" i="22"/>
  <c r="S314" i="28" s="1"/>
  <c r="BA142" i="22"/>
  <c r="S172" i="28" s="1"/>
  <c r="BG142" i="22"/>
  <c r="AB172" i="28" s="1"/>
  <c r="BA301" i="22"/>
  <c r="S353" i="28" s="1"/>
  <c r="BG301" i="22"/>
  <c r="AB353" i="28" s="1"/>
  <c r="BG272" i="22"/>
  <c r="AB320" i="28" s="1"/>
  <c r="BA272" i="22"/>
  <c r="S320" i="28" s="1"/>
  <c r="BG368" i="22"/>
  <c r="AB432" i="28" s="1"/>
  <c r="BA368" i="22"/>
  <c r="S432" i="28" s="1"/>
  <c r="BA131" i="22"/>
  <c r="S161" i="28" s="1"/>
  <c r="BG131" i="22"/>
  <c r="AB161" i="28" s="1"/>
  <c r="BA294" i="22"/>
  <c r="S346" i="28" s="1"/>
  <c r="BG294" i="22"/>
  <c r="AB346" i="28" s="1"/>
  <c r="BG249" i="22"/>
  <c r="AB289" i="28" s="1"/>
  <c r="BA249" i="22"/>
  <c r="S289" i="28" s="1"/>
  <c r="BG138" i="22"/>
  <c r="AB168" i="28" s="1"/>
  <c r="BA138" i="22"/>
  <c r="S168" i="28" s="1"/>
  <c r="BG84" i="22"/>
  <c r="AB110" i="28" s="1"/>
  <c r="BA84" i="22"/>
  <c r="S110" i="28" s="1"/>
  <c r="BE294" i="22"/>
  <c r="Y346" i="28" s="1"/>
  <c r="X348" i="12"/>
  <c r="AY222" i="22"/>
  <c r="P258" i="28" s="1"/>
  <c r="P260" i="12"/>
  <c r="BE125" i="22"/>
  <c r="Y155" i="28" s="1"/>
  <c r="X157" i="12"/>
  <c r="BE128" i="22"/>
  <c r="Y158" i="28" s="1"/>
  <c r="X160" i="12"/>
  <c r="BE368" i="22"/>
  <c r="Y432" i="28" s="1"/>
  <c r="X434" i="12"/>
  <c r="AY137" i="22"/>
  <c r="P167" i="28" s="1"/>
  <c r="P169" i="12"/>
  <c r="AS148" i="22"/>
  <c r="G180" i="28" s="1"/>
  <c r="H180" i="12"/>
  <c r="AY300" i="22"/>
  <c r="P352" i="28" s="1"/>
  <c r="P354" i="12"/>
  <c r="AY363" i="22"/>
  <c r="P427" i="28" s="1"/>
  <c r="P429" i="12"/>
  <c r="BE325" i="22"/>
  <c r="Y385" i="28" s="1"/>
  <c r="X387" i="12"/>
  <c r="AY126" i="22"/>
  <c r="P156" i="28" s="1"/>
  <c r="P158" i="12"/>
  <c r="BE221" i="22"/>
  <c r="Y257" i="28" s="1"/>
  <c r="X259" i="12"/>
  <c r="AS124" i="22"/>
  <c r="G154" i="28" s="1"/>
  <c r="H156" i="12"/>
  <c r="BE218" i="22"/>
  <c r="Y254" i="28" s="1"/>
  <c r="X256" i="12"/>
  <c r="BE217" i="22"/>
  <c r="Y253" i="28" s="1"/>
  <c r="X255" i="12"/>
  <c r="AY115" i="22"/>
  <c r="P143" i="28" s="1"/>
  <c r="P145" i="12"/>
  <c r="BE115" i="22"/>
  <c r="Y143" i="28" s="1"/>
  <c r="X145" i="12"/>
  <c r="AS192" i="22"/>
  <c r="G226" i="28" s="1"/>
  <c r="H228" i="12"/>
  <c r="AS293" i="22"/>
  <c r="G345" i="28" s="1"/>
  <c r="H347" i="12"/>
  <c r="BE363" i="22"/>
  <c r="Y427" i="28" s="1"/>
  <c r="X429" i="12"/>
  <c r="AS245" i="22"/>
  <c r="G285" i="28" s="1"/>
  <c r="H287" i="12"/>
  <c r="AY216" i="22"/>
  <c r="P252" i="28" s="1"/>
  <c r="P254" i="12"/>
  <c r="BE362" i="22"/>
  <c r="Y426" i="28" s="1"/>
  <c r="X428" i="12"/>
  <c r="AS212" i="22"/>
  <c r="G246" i="28" s="1"/>
  <c r="H248" i="12"/>
  <c r="AS367" i="22"/>
  <c r="G431" i="28" s="1"/>
  <c r="H433" i="12"/>
  <c r="BE118" i="22"/>
  <c r="Y146" i="28" s="1"/>
  <c r="X148" i="12"/>
  <c r="BE120" i="22"/>
  <c r="Y148" i="28" s="1"/>
  <c r="X150" i="12"/>
  <c r="BE127" i="22"/>
  <c r="Y157" i="28" s="1"/>
  <c r="X159" i="12"/>
  <c r="BE144" i="22"/>
  <c r="Y176" i="28" s="1"/>
  <c r="X176" i="12"/>
  <c r="AS295" i="22"/>
  <c r="G347" i="28" s="1"/>
  <c r="H349" i="12"/>
  <c r="AY127" i="22"/>
  <c r="P157" i="28" s="1"/>
  <c r="P159" i="12"/>
  <c r="AS300" i="22"/>
  <c r="G352" i="28" s="1"/>
  <c r="H354" i="12"/>
  <c r="AS299" i="22"/>
  <c r="G351" i="28" s="1"/>
  <c r="H353" i="12"/>
  <c r="AY217" i="22"/>
  <c r="P253" i="28" s="1"/>
  <c r="P255" i="12"/>
  <c r="AS128" i="22"/>
  <c r="G158" i="28" s="1"/>
  <c r="H160" i="12"/>
  <c r="AY298" i="22"/>
  <c r="P350" i="28" s="1"/>
  <c r="P352" i="12"/>
  <c r="AY267" i="22"/>
  <c r="P313" i="28" s="1"/>
  <c r="P315" i="12"/>
  <c r="AY140" i="22"/>
  <c r="P170" i="28" s="1"/>
  <c r="P172" i="12"/>
  <c r="AY142" i="22"/>
  <c r="P172" i="28" s="1"/>
  <c r="P174" i="12"/>
  <c r="AY294" i="22"/>
  <c r="P346" i="28" s="1"/>
  <c r="P348" i="12"/>
  <c r="AS188" i="22"/>
  <c r="G220" i="28" s="1"/>
  <c r="H222" i="12"/>
  <c r="AS365" i="22"/>
  <c r="G429" i="28" s="1"/>
  <c r="H431" i="12"/>
  <c r="AS141" i="22"/>
  <c r="G171" i="28" s="1"/>
  <c r="H173" i="12"/>
  <c r="AS144" i="22"/>
  <c r="G176" i="28" s="1"/>
  <c r="H176" i="12"/>
  <c r="BE141" i="22"/>
  <c r="Y171" i="28" s="1"/>
  <c r="X173" i="12"/>
  <c r="BE236" i="22"/>
  <c r="Y274" i="28" s="1"/>
  <c r="X276" i="12"/>
  <c r="AY125" i="22"/>
  <c r="P155" i="28" s="1"/>
  <c r="P157" i="12"/>
  <c r="AY145" i="22"/>
  <c r="P177" i="28" s="1"/>
  <c r="P177" i="12"/>
  <c r="BE126" i="22"/>
  <c r="Y156" i="28" s="1"/>
  <c r="X158" i="12"/>
  <c r="BE300" i="22"/>
  <c r="Y352" i="28" s="1"/>
  <c r="X354" i="12"/>
  <c r="AS294" i="22"/>
  <c r="G346" i="28" s="1"/>
  <c r="H348" i="12"/>
  <c r="BE267" i="22"/>
  <c r="Y313" i="28" s="1"/>
  <c r="X315" i="12"/>
  <c r="AY367" i="22"/>
  <c r="P431" i="28" s="1"/>
  <c r="P433" i="12"/>
  <c r="AY136" i="22"/>
  <c r="P166" i="28" s="1"/>
  <c r="P168" i="12"/>
  <c r="AS325" i="22"/>
  <c r="G385" i="28" s="1"/>
  <c r="H387" i="12"/>
  <c r="AY366" i="22"/>
  <c r="P430" i="28" s="1"/>
  <c r="P432" i="12"/>
  <c r="AY131" i="22"/>
  <c r="P161" i="28" s="1"/>
  <c r="P163" i="12"/>
  <c r="BE239" i="22"/>
  <c r="Y277" i="28" s="1"/>
  <c r="X279" i="12"/>
  <c r="AS269" i="22"/>
  <c r="G315" i="28" s="1"/>
  <c r="H317" i="12"/>
  <c r="AS217" i="22"/>
  <c r="G253" i="28" s="1"/>
  <c r="H255" i="12"/>
  <c r="AS239" i="22"/>
  <c r="G277" i="28" s="1"/>
  <c r="H279" i="12"/>
  <c r="AY324" i="22"/>
  <c r="P384" i="28" s="1"/>
  <c r="P386" i="12"/>
  <c r="AY117" i="22"/>
  <c r="P145" i="28" s="1"/>
  <c r="P147" i="12"/>
  <c r="AS298" i="22"/>
  <c r="G350" i="28" s="1"/>
  <c r="H352" i="12"/>
  <c r="AY218" i="22"/>
  <c r="P254" i="28" s="1"/>
  <c r="P256" i="12"/>
  <c r="AY129" i="22"/>
  <c r="P159" i="28" s="1"/>
  <c r="P161" i="12"/>
  <c r="AS301" i="22"/>
  <c r="G353" i="28" s="1"/>
  <c r="H355" i="12"/>
  <c r="AS364" i="22"/>
  <c r="G428" i="28" s="1"/>
  <c r="H430" i="12"/>
  <c r="AS219" i="22"/>
  <c r="G255" i="28" s="1"/>
  <c r="H257" i="12"/>
  <c r="AY128" i="22"/>
  <c r="P158" i="28" s="1"/>
  <c r="P160" i="12"/>
  <c r="AY325" i="22"/>
  <c r="P385" i="28" s="1"/>
  <c r="P387" i="12"/>
  <c r="AY236" i="22"/>
  <c r="P274" i="28" s="1"/>
  <c r="P276" i="12"/>
  <c r="AY121" i="22"/>
  <c r="P149" i="28" s="1"/>
  <c r="P151" i="12"/>
  <c r="AS131" i="22"/>
  <c r="G161" i="28" s="1"/>
  <c r="H163" i="12"/>
  <c r="AY146" i="22"/>
  <c r="P178" i="28" s="1"/>
  <c r="P178" i="12"/>
  <c r="AY299" i="22"/>
  <c r="P351" i="28" s="1"/>
  <c r="P353" i="12"/>
  <c r="AY368" i="22"/>
  <c r="P432" i="28" s="1"/>
  <c r="P434" i="12"/>
  <c r="BE142" i="22"/>
  <c r="Y172" i="28" s="1"/>
  <c r="X174" i="12"/>
  <c r="BE258" i="22"/>
  <c r="Y300" i="28" s="1"/>
  <c r="X302" i="12"/>
  <c r="BE364" i="22"/>
  <c r="Y428" i="28" s="1"/>
  <c r="X430" i="12"/>
  <c r="BE148" i="22"/>
  <c r="Y180" i="28" s="1"/>
  <c r="X180" i="12"/>
  <c r="AS143" i="22"/>
  <c r="G175" i="28" s="1"/>
  <c r="H175" i="12"/>
  <c r="AY143" i="22"/>
  <c r="P175" i="28" s="1"/>
  <c r="P175" i="12"/>
  <c r="AS118" i="22"/>
  <c r="G146" i="28" s="1"/>
  <c r="H148" i="12"/>
  <c r="AY139" i="22"/>
  <c r="P169" i="28" s="1"/>
  <c r="P171" i="12"/>
  <c r="AS121" i="22"/>
  <c r="G149" i="28" s="1"/>
  <c r="H151" i="12"/>
  <c r="AS140" i="22"/>
  <c r="G170" i="28" s="1"/>
  <c r="H172" i="12"/>
  <c r="BE131" i="22"/>
  <c r="Y161" i="28" s="1"/>
  <c r="X163" i="12"/>
  <c r="AY119" i="22"/>
  <c r="P147" i="28" s="1"/>
  <c r="P149" i="12"/>
  <c r="BE298" i="22"/>
  <c r="Y350" i="28" s="1"/>
  <c r="X352" i="12"/>
  <c r="AS218" i="22"/>
  <c r="G254" i="28" s="1"/>
  <c r="H256" i="12"/>
  <c r="AY365" i="22"/>
  <c r="P429" i="28" s="1"/>
  <c r="P431" i="12"/>
  <c r="AY364" i="22"/>
  <c r="P428" i="28" s="1"/>
  <c r="P430" i="12"/>
  <c r="AS326" i="22"/>
  <c r="G386" i="28" s="1"/>
  <c r="H388" i="12"/>
  <c r="AS221" i="22"/>
  <c r="G257" i="28" s="1"/>
  <c r="H259" i="12"/>
  <c r="BE269" i="22"/>
  <c r="Y315" i="28" s="1"/>
  <c r="X317" i="12"/>
  <c r="BE137" i="22"/>
  <c r="Y167" i="28" s="1"/>
  <c r="X169" i="12"/>
  <c r="AS130" i="22"/>
  <c r="G160" i="28" s="1"/>
  <c r="H162" i="12"/>
  <c r="BE139" i="22"/>
  <c r="Y169" i="28" s="1"/>
  <c r="X171" i="12"/>
  <c r="BE365" i="22"/>
  <c r="Y429" i="28" s="1"/>
  <c r="X431" i="12"/>
  <c r="BE121" i="22"/>
  <c r="Y149" i="28" s="1"/>
  <c r="X151" i="12"/>
  <c r="AS138" i="22"/>
  <c r="G168" i="28" s="1"/>
  <c r="H170" i="12"/>
  <c r="AY268" i="22"/>
  <c r="P314" i="28" s="1"/>
  <c r="P316" i="12"/>
  <c r="BE119" i="22"/>
  <c r="Y147" i="28" s="1"/>
  <c r="X149" i="12"/>
  <c r="AS267" i="22"/>
  <c r="G313" i="28" s="1"/>
  <c r="H315" i="12"/>
  <c r="AS273" i="22"/>
  <c r="G321" i="28" s="1"/>
  <c r="H323" i="12"/>
  <c r="AS216" i="22"/>
  <c r="G252" i="28" s="1"/>
  <c r="H254" i="12"/>
  <c r="AS222" i="22"/>
  <c r="G258" i="28" s="1"/>
  <c r="H260" i="12"/>
  <c r="AS145" i="22"/>
  <c r="G177" i="28" s="1"/>
  <c r="H177" i="12"/>
  <c r="BE129" i="22"/>
  <c r="Y159" i="28" s="1"/>
  <c r="X161" i="12"/>
  <c r="AY326" i="22"/>
  <c r="P386" i="28" s="1"/>
  <c r="P388" i="12"/>
  <c r="BE293" i="22"/>
  <c r="Y345" i="28" s="1"/>
  <c r="X347" i="12"/>
  <c r="AS258" i="22"/>
  <c r="G300" i="28" s="1"/>
  <c r="H302" i="12"/>
  <c r="BE145" i="22"/>
  <c r="Y177" i="28" s="1"/>
  <c r="X177" i="12"/>
  <c r="BE268" i="22"/>
  <c r="Y314" i="28" s="1"/>
  <c r="X316" i="12"/>
  <c r="AS115" i="22"/>
  <c r="G143" i="28" s="1"/>
  <c r="H145" i="12"/>
  <c r="AY221" i="22"/>
  <c r="P257" i="28" s="1"/>
  <c r="P259" i="12"/>
  <c r="BE366" i="22"/>
  <c r="Y430" i="28" s="1"/>
  <c r="X432" i="12"/>
  <c r="AS120" i="22"/>
  <c r="G148" i="28" s="1"/>
  <c r="H150" i="12"/>
  <c r="AY134" i="22"/>
  <c r="P164" i="28" s="1"/>
  <c r="P166" i="12"/>
  <c r="BE299" i="22"/>
  <c r="Y351" i="28" s="1"/>
  <c r="X353" i="12"/>
  <c r="AS236" i="22"/>
  <c r="G274" i="28" s="1"/>
  <c r="H276" i="12"/>
  <c r="AS363" i="22"/>
  <c r="G427" i="28" s="1"/>
  <c r="H429" i="12"/>
  <c r="AS307" i="22"/>
  <c r="G361" i="28" s="1"/>
  <c r="H363" i="12"/>
  <c r="BE130" i="22"/>
  <c r="Y160" i="28" s="1"/>
  <c r="X162" i="12"/>
  <c r="AS220" i="22"/>
  <c r="G256" i="28" s="1"/>
  <c r="H258" i="12"/>
  <c r="AY362" i="22"/>
  <c r="P426" i="28" s="1"/>
  <c r="P428" i="12"/>
  <c r="AY120" i="22"/>
  <c r="P148" i="28" s="1"/>
  <c r="P150" i="12"/>
  <c r="AS324" i="22"/>
  <c r="G384" i="28" s="1"/>
  <c r="H386" i="12"/>
  <c r="AY293" i="22"/>
  <c r="P345" i="28" s="1"/>
  <c r="P347" i="12"/>
  <c r="AS119" i="22"/>
  <c r="G147" i="28" s="1"/>
  <c r="H149" i="12"/>
  <c r="AS249" i="22"/>
  <c r="G289" i="28" s="1"/>
  <c r="H291" i="12"/>
  <c r="AS137" i="22"/>
  <c r="G167" i="28" s="1"/>
  <c r="H169" i="12"/>
  <c r="AS117" i="22"/>
  <c r="G145" i="28" s="1"/>
  <c r="H147" i="12"/>
  <c r="AY220" i="22"/>
  <c r="P256" i="28" s="1"/>
  <c r="P258" i="12"/>
  <c r="BE136" i="22"/>
  <c r="Y166" i="28" s="1"/>
  <c r="X168" i="12"/>
  <c r="AS366" i="22"/>
  <c r="G430" i="28" s="1"/>
  <c r="H432" i="12"/>
  <c r="AS362" i="22"/>
  <c r="G426" i="28" s="1"/>
  <c r="H428" i="12"/>
  <c r="AY118" i="22"/>
  <c r="P146" i="28" s="1"/>
  <c r="P148" i="12"/>
  <c r="AY258" i="22"/>
  <c r="P300" i="28" s="1"/>
  <c r="P302" i="12"/>
  <c r="BE367" i="22"/>
  <c r="Y431" i="28" s="1"/>
  <c r="X433" i="12"/>
  <c r="AS84" i="22"/>
  <c r="G110" i="28" s="1"/>
  <c r="H112" i="12"/>
  <c r="AY269" i="22"/>
  <c r="P315" i="28" s="1"/>
  <c r="P317" i="12"/>
  <c r="AS268" i="22"/>
  <c r="G314" i="28" s="1"/>
  <c r="H316" i="12"/>
  <c r="AS272" i="22"/>
  <c r="G320" i="28" s="1"/>
  <c r="H322" i="12"/>
  <c r="BE295" i="22"/>
  <c r="Y347" i="28" s="1"/>
  <c r="X349" i="12"/>
  <c r="AY138" i="22"/>
  <c r="P168" i="28" s="1"/>
  <c r="P170" i="12"/>
  <c r="BE134" i="22"/>
  <c r="Y164" i="28" s="1"/>
  <c r="X166" i="12"/>
  <c r="BE117" i="22"/>
  <c r="Y145" i="28" s="1"/>
  <c r="X147" i="12"/>
  <c r="AS134" i="22"/>
  <c r="G164" i="28" s="1"/>
  <c r="H166" i="12"/>
  <c r="AS139" i="22"/>
  <c r="G169" i="28" s="1"/>
  <c r="H171" i="12"/>
  <c r="BE138" i="22"/>
  <c r="Y168" i="28" s="1"/>
  <c r="X170" i="12"/>
  <c r="AS193" i="22"/>
  <c r="G227" i="28" s="1"/>
  <c r="H229" i="12"/>
  <c r="AS187" i="22"/>
  <c r="G219" i="28" s="1"/>
  <c r="H221" i="12"/>
  <c r="BE324" i="22"/>
  <c r="Y384" i="28" s="1"/>
  <c r="X386" i="12"/>
  <c r="BE222" i="22"/>
  <c r="Y258" i="28" s="1"/>
  <c r="X260" i="12"/>
  <c r="AS129" i="22"/>
  <c r="G159" i="28" s="1"/>
  <c r="H161" i="12"/>
  <c r="BE326" i="22"/>
  <c r="Y386" i="28" s="1"/>
  <c r="X388" i="12"/>
  <c r="BE143" i="22"/>
  <c r="Y175" i="28" s="1"/>
  <c r="X175" i="12"/>
  <c r="AY295" i="22"/>
  <c r="P347" i="28" s="1"/>
  <c r="P349" i="12"/>
  <c r="AY144" i="22"/>
  <c r="P176" i="28" s="1"/>
  <c r="P176" i="12"/>
  <c r="BE146" i="22"/>
  <c r="Y178" i="28" s="1"/>
  <c r="X178" i="12"/>
  <c r="AS136" i="22"/>
  <c r="G166" i="28" s="1"/>
  <c r="H168" i="12"/>
  <c r="BE140" i="22"/>
  <c r="Y170" i="28" s="1"/>
  <c r="X172" i="12"/>
  <c r="AS126" i="22"/>
  <c r="G156" i="28" s="1"/>
  <c r="H158" i="12"/>
  <c r="AS125" i="22"/>
  <c r="G155" i="28" s="1"/>
  <c r="H157" i="12"/>
  <c r="AS270" i="22"/>
  <c r="G318" i="28" s="1"/>
  <c r="H320" i="12"/>
  <c r="BE219" i="22"/>
  <c r="Y255" i="28" s="1"/>
  <c r="X257" i="12"/>
  <c r="AY239" i="22"/>
  <c r="P277" i="28" s="1"/>
  <c r="P279" i="12"/>
  <c r="AS127" i="22"/>
  <c r="G157" i="28" s="1"/>
  <c r="H159" i="12"/>
  <c r="AY130" i="22"/>
  <c r="P160" i="28" s="1"/>
  <c r="P162" i="12"/>
  <c r="AY219" i="22"/>
  <c r="P255" i="28" s="1"/>
  <c r="P257" i="12"/>
  <c r="AS284" i="22"/>
  <c r="G336" i="28" s="1"/>
  <c r="H338" i="12"/>
  <c r="BE216" i="22"/>
  <c r="Y252" i="28" s="1"/>
  <c r="X254" i="12"/>
  <c r="AS142" i="22"/>
  <c r="G172" i="28" s="1"/>
  <c r="H174" i="12"/>
  <c r="AY148" i="22"/>
  <c r="P180" i="28" s="1"/>
  <c r="P180" i="12"/>
  <c r="AS368" i="22"/>
  <c r="G432" i="28" s="1"/>
  <c r="H434" i="12"/>
  <c r="AS283" i="22"/>
  <c r="G335" i="28" s="1"/>
  <c r="H337" i="12"/>
  <c r="BE220" i="22"/>
  <c r="Y256" i="28" s="1"/>
  <c r="X258" i="12"/>
  <c r="AY141" i="22"/>
  <c r="P171" i="28" s="1"/>
  <c r="P173" i="12"/>
  <c r="AS183" i="22"/>
  <c r="G215" i="28" s="1"/>
  <c r="H217" i="12"/>
  <c r="C359" i="21"/>
  <c r="D359" i="21" s="1"/>
  <c r="C358" i="21"/>
  <c r="D358" i="21" s="1"/>
  <c r="C357" i="21"/>
  <c r="D357" i="21" s="1"/>
  <c r="C356" i="21"/>
  <c r="D356" i="21" s="1"/>
  <c r="C355" i="21"/>
  <c r="D355" i="21" s="1"/>
  <c r="C354" i="21"/>
  <c r="D354" i="21" s="1"/>
  <c r="C353" i="21"/>
  <c r="D353" i="21" s="1"/>
  <c r="C352" i="21"/>
  <c r="D352" i="21" s="1"/>
  <c r="C351" i="21"/>
  <c r="D351" i="21" s="1"/>
  <c r="C350" i="21"/>
  <c r="D350" i="21" s="1"/>
  <c r="C349" i="21"/>
  <c r="D349" i="21" s="1"/>
  <c r="C347" i="21"/>
  <c r="D347" i="21" s="1"/>
  <c r="C346" i="21"/>
  <c r="D346" i="21" s="1"/>
  <c r="C345" i="21"/>
  <c r="D345" i="21" s="1"/>
  <c r="C344" i="21"/>
  <c r="D344" i="21" s="1"/>
  <c r="C343" i="21"/>
  <c r="D343" i="21" s="1"/>
  <c r="C342" i="21"/>
  <c r="D342" i="21" s="1"/>
  <c r="C341" i="21"/>
  <c r="D341" i="21" s="1"/>
  <c r="C340" i="21"/>
  <c r="D340" i="21" s="1"/>
  <c r="C339" i="21"/>
  <c r="D339" i="21" s="1"/>
  <c r="C338" i="21"/>
  <c r="D338" i="21" s="1"/>
  <c r="C337" i="21"/>
  <c r="D337" i="21" s="1"/>
  <c r="C336" i="21"/>
  <c r="C335" i="21"/>
  <c r="D335" i="21" s="1"/>
  <c r="C334" i="21"/>
  <c r="C332" i="21"/>
  <c r="C331" i="21"/>
  <c r="D331" i="21" s="1"/>
  <c r="C330" i="21"/>
  <c r="C329" i="21"/>
  <c r="C328" i="21"/>
  <c r="D328" i="21" s="1"/>
  <c r="C327" i="21"/>
  <c r="D327" i="21" s="1"/>
  <c r="C323" i="21"/>
  <c r="C322" i="21"/>
  <c r="D322" i="21" s="1"/>
  <c r="C321" i="21"/>
  <c r="C320" i="21"/>
  <c r="D320" i="21" s="1"/>
  <c r="C319" i="21"/>
  <c r="D319" i="21" s="1"/>
  <c r="C318" i="21"/>
  <c r="D318" i="21" s="1"/>
  <c r="C317" i="21"/>
  <c r="D317" i="21" s="1"/>
  <c r="A376" i="28" s="1"/>
  <c r="C316" i="21"/>
  <c r="D316" i="21" s="1"/>
  <c r="C315" i="21"/>
  <c r="D315" i="21" s="1"/>
  <c r="C314" i="21"/>
  <c r="D314" i="21" s="1"/>
  <c r="C313" i="21"/>
  <c r="C312" i="21"/>
  <c r="C311" i="21"/>
  <c r="D311" i="21" s="1"/>
  <c r="C310" i="21"/>
  <c r="D310" i="21" s="1"/>
  <c r="C309" i="21"/>
  <c r="D309" i="21" s="1"/>
  <c r="C308" i="21"/>
  <c r="D308" i="21" s="1"/>
  <c r="J307" i="21"/>
  <c r="I307" i="21"/>
  <c r="H307" i="21"/>
  <c r="G307" i="21"/>
  <c r="F307" i="21"/>
  <c r="C307" i="21"/>
  <c r="D307" i="21" s="1"/>
  <c r="M307" i="21" s="1"/>
  <c r="C306" i="21"/>
  <c r="C305" i="21"/>
  <c r="D305" i="21" s="1"/>
  <c r="C304" i="21"/>
  <c r="D304" i="21" s="1"/>
  <c r="C303" i="21"/>
  <c r="C302" i="21"/>
  <c r="J301" i="21"/>
  <c r="I301" i="21"/>
  <c r="H301" i="21"/>
  <c r="G301" i="21"/>
  <c r="F301" i="21"/>
  <c r="C301" i="21"/>
  <c r="D301" i="21" s="1"/>
  <c r="M301" i="21" s="1"/>
  <c r="C297" i="21"/>
  <c r="C296" i="21"/>
  <c r="D296" i="21" s="1"/>
  <c r="C292" i="21"/>
  <c r="D292" i="21" s="1"/>
  <c r="C291" i="21"/>
  <c r="C290" i="21"/>
  <c r="D290" i="21" s="1"/>
  <c r="C289" i="21"/>
  <c r="D289" i="21" s="1"/>
  <c r="C288" i="21"/>
  <c r="D288" i="21" s="1"/>
  <c r="C287" i="21"/>
  <c r="D287" i="21" s="1"/>
  <c r="C286" i="21"/>
  <c r="D286" i="21" s="1"/>
  <c r="C285" i="21"/>
  <c r="D285" i="21" s="1"/>
  <c r="J284" i="21"/>
  <c r="I284" i="21"/>
  <c r="H284" i="21"/>
  <c r="G284" i="21"/>
  <c r="F284" i="21"/>
  <c r="C284" i="21"/>
  <c r="D284" i="21" s="1"/>
  <c r="M284" i="21" s="1"/>
  <c r="J283" i="21"/>
  <c r="I283" i="21"/>
  <c r="H283" i="21"/>
  <c r="G283" i="21"/>
  <c r="F283" i="21"/>
  <c r="C283" i="21"/>
  <c r="D283" i="21" s="1"/>
  <c r="M283" i="21" s="1"/>
  <c r="C282" i="21"/>
  <c r="D282" i="21" s="1"/>
  <c r="C281" i="21"/>
  <c r="D281" i="21" s="1"/>
  <c r="C280" i="21"/>
  <c r="D280" i="21" s="1"/>
  <c r="C279" i="21"/>
  <c r="D279" i="21" s="1"/>
  <c r="C278" i="21"/>
  <c r="C277" i="21"/>
  <c r="D277" i="21" s="1"/>
  <c r="C276" i="21"/>
  <c r="D276" i="21" s="1"/>
  <c r="C275" i="21"/>
  <c r="C274" i="21"/>
  <c r="D274" i="21" s="1"/>
  <c r="J273" i="21"/>
  <c r="I273" i="21"/>
  <c r="H273" i="21"/>
  <c r="G273" i="21"/>
  <c r="F273" i="21"/>
  <c r="C273" i="21"/>
  <c r="D273" i="21" s="1"/>
  <c r="J272" i="21"/>
  <c r="I272" i="21"/>
  <c r="H272" i="21"/>
  <c r="G272" i="21"/>
  <c r="F272" i="21"/>
  <c r="C272" i="21"/>
  <c r="D272" i="21" s="1"/>
  <c r="M272" i="21" s="1"/>
  <c r="C271" i="21"/>
  <c r="D271" i="21" s="1"/>
  <c r="J270" i="21"/>
  <c r="I270" i="21"/>
  <c r="H270" i="21"/>
  <c r="G270" i="21"/>
  <c r="F270" i="21"/>
  <c r="C270" i="21"/>
  <c r="D270" i="21" s="1"/>
  <c r="C266" i="21"/>
  <c r="D266" i="21" s="1"/>
  <c r="C265" i="21"/>
  <c r="D265" i="21" s="1"/>
  <c r="C264" i="21"/>
  <c r="C263" i="21"/>
  <c r="D263" i="21" s="1"/>
  <c r="C262" i="21"/>
  <c r="D262" i="21" s="1"/>
  <c r="C261" i="21"/>
  <c r="D261" i="21" s="1"/>
  <c r="C260" i="21"/>
  <c r="D260" i="21" s="1"/>
  <c r="C259" i="21"/>
  <c r="D259" i="21" s="1"/>
  <c r="C257" i="21"/>
  <c r="D257" i="21" s="1"/>
  <c r="C256" i="21"/>
  <c r="D256" i="21" s="1"/>
  <c r="C255" i="21"/>
  <c r="D255" i="21" s="1"/>
  <c r="C254" i="21"/>
  <c r="D254" i="21" s="1"/>
  <c r="C253" i="21"/>
  <c r="D253" i="21" s="1"/>
  <c r="C252" i="21"/>
  <c r="D252" i="21" s="1"/>
  <c r="C251" i="21"/>
  <c r="D251" i="21" s="1"/>
  <c r="C250" i="21"/>
  <c r="D250" i="21" s="1"/>
  <c r="J249" i="21"/>
  <c r="I249" i="21"/>
  <c r="H249" i="21"/>
  <c r="G249" i="21"/>
  <c r="F249" i="21"/>
  <c r="C249" i="21"/>
  <c r="E248" i="21"/>
  <c r="C247" i="21"/>
  <c r="E247" i="21" s="1"/>
  <c r="C246" i="21"/>
  <c r="J245" i="21"/>
  <c r="I245" i="21"/>
  <c r="H245" i="21"/>
  <c r="G245" i="21"/>
  <c r="F245" i="21"/>
  <c r="C245" i="21"/>
  <c r="C244" i="21"/>
  <c r="E244" i="21" s="1"/>
  <c r="C243" i="21"/>
  <c r="E243" i="21" s="1"/>
  <c r="C242" i="21"/>
  <c r="C241" i="21"/>
  <c r="C240" i="21"/>
  <c r="D240" i="21" s="1"/>
  <c r="C238" i="21"/>
  <c r="D238" i="21" s="1"/>
  <c r="C237" i="21"/>
  <c r="D237" i="21" s="1"/>
  <c r="C235" i="21"/>
  <c r="D235" i="21" s="1"/>
  <c r="C234" i="21"/>
  <c r="C233" i="21"/>
  <c r="D233" i="21" s="1"/>
  <c r="C232" i="21"/>
  <c r="C231" i="21"/>
  <c r="D231" i="21" s="1"/>
  <c r="C230" i="21"/>
  <c r="D230" i="21" s="1"/>
  <c r="C229" i="21"/>
  <c r="D229" i="21" s="1"/>
  <c r="C228" i="21"/>
  <c r="D228" i="21" s="1"/>
  <c r="C227" i="21"/>
  <c r="D227" i="21" s="1"/>
  <c r="C226" i="21"/>
  <c r="D226" i="21" s="1"/>
  <c r="C225" i="21"/>
  <c r="D225" i="21" s="1"/>
  <c r="C224" i="21"/>
  <c r="D224" i="21" s="1"/>
  <c r="C223" i="21"/>
  <c r="D223" i="21" s="1"/>
  <c r="C215" i="21"/>
  <c r="D215" i="21" s="1"/>
  <c r="C214" i="21"/>
  <c r="D214" i="21" s="1"/>
  <c r="C213" i="21"/>
  <c r="D213" i="21" s="1"/>
  <c r="A250" i="12" s="1"/>
  <c r="J212" i="21"/>
  <c r="I212" i="21"/>
  <c r="H212" i="21"/>
  <c r="G212" i="21"/>
  <c r="F212" i="21"/>
  <c r="C212" i="21"/>
  <c r="D212" i="21" s="1"/>
  <c r="M212" i="21" s="1"/>
  <c r="C211" i="21"/>
  <c r="C210" i="21"/>
  <c r="D210" i="21" s="1"/>
  <c r="C209" i="21"/>
  <c r="D209" i="21" s="1"/>
  <c r="C208" i="21"/>
  <c r="C207" i="21"/>
  <c r="D207" i="21" s="1"/>
  <c r="C206" i="21"/>
  <c r="D206" i="21" s="1"/>
  <c r="C205" i="21"/>
  <c r="C204" i="21"/>
  <c r="D204" i="21" s="1"/>
  <c r="C203" i="21"/>
  <c r="D203" i="21" s="1"/>
  <c r="C202" i="21"/>
  <c r="D202" i="21" s="1"/>
  <c r="C201" i="21"/>
  <c r="C200" i="21"/>
  <c r="D200" i="21" s="1"/>
  <c r="C199" i="21"/>
  <c r="C198" i="21"/>
  <c r="C197" i="21"/>
  <c r="D197" i="21" s="1"/>
  <c r="C196" i="21"/>
  <c r="D196" i="21" s="1"/>
  <c r="C195" i="21"/>
  <c r="D195" i="21" s="1"/>
  <c r="C194" i="21"/>
  <c r="E194" i="21" s="1"/>
  <c r="J193" i="21"/>
  <c r="I193" i="21"/>
  <c r="H193" i="21"/>
  <c r="G193" i="21"/>
  <c r="F193" i="21"/>
  <c r="C193" i="21"/>
  <c r="J192" i="21"/>
  <c r="I192" i="21"/>
  <c r="H192" i="21"/>
  <c r="G192" i="21"/>
  <c r="F192" i="21"/>
  <c r="C192" i="21"/>
  <c r="C191" i="21"/>
  <c r="D191" i="21" s="1"/>
  <c r="C190" i="21"/>
  <c r="C189" i="21"/>
  <c r="D189" i="21" s="1"/>
  <c r="J188" i="21"/>
  <c r="I188" i="21"/>
  <c r="H188" i="21"/>
  <c r="G188" i="21"/>
  <c r="F188" i="21"/>
  <c r="C188" i="21"/>
  <c r="J187" i="21"/>
  <c r="I187" i="21"/>
  <c r="H187" i="21"/>
  <c r="G187" i="21"/>
  <c r="F187" i="21"/>
  <c r="C187" i="21"/>
  <c r="C186" i="21"/>
  <c r="D186" i="21" s="1"/>
  <c r="C185" i="21"/>
  <c r="D185" i="21" s="1"/>
  <c r="C184" i="21"/>
  <c r="D184" i="21" s="1"/>
  <c r="J183" i="21"/>
  <c r="I183" i="21"/>
  <c r="H183" i="21"/>
  <c r="G183" i="21"/>
  <c r="F183" i="21"/>
  <c r="C183" i="21"/>
  <c r="C182" i="21"/>
  <c r="D182" i="21" s="1"/>
  <c r="C181" i="21"/>
  <c r="C180" i="21"/>
  <c r="D180" i="21" s="1"/>
  <c r="C179" i="21"/>
  <c r="D179" i="21" s="1"/>
  <c r="C178" i="21"/>
  <c r="C177" i="21"/>
  <c r="D177" i="21" s="1"/>
  <c r="C176" i="21"/>
  <c r="D176" i="21" s="1"/>
  <c r="D178" i="21" s="1"/>
  <c r="C175" i="21"/>
  <c r="C174" i="21"/>
  <c r="D174" i="21" s="1"/>
  <c r="C173" i="21"/>
  <c r="D173" i="21" s="1"/>
  <c r="C172" i="21"/>
  <c r="D172" i="21" s="1"/>
  <c r="C171" i="21"/>
  <c r="D171" i="21" s="1"/>
  <c r="C170" i="21"/>
  <c r="D170" i="21" s="1"/>
  <c r="C169" i="21"/>
  <c r="C168" i="21"/>
  <c r="D168" i="21" s="1"/>
  <c r="C167" i="21"/>
  <c r="D167" i="21" s="1"/>
  <c r="C166" i="21"/>
  <c r="C165" i="21"/>
  <c r="D165" i="21" s="1"/>
  <c r="D169" i="21" s="1"/>
  <c r="C164" i="21"/>
  <c r="C163" i="21"/>
  <c r="C162" i="21"/>
  <c r="C161" i="21"/>
  <c r="D161" i="21" s="1"/>
  <c r="C160" i="21"/>
  <c r="C159" i="21"/>
  <c r="D159" i="21" s="1"/>
  <c r="C158" i="21"/>
  <c r="C157" i="21"/>
  <c r="C156" i="21"/>
  <c r="D156" i="21" s="1"/>
  <c r="D157" i="21" s="1"/>
  <c r="D158" i="21" s="1"/>
  <c r="C155" i="21"/>
  <c r="C154" i="21"/>
  <c r="C153" i="21"/>
  <c r="D153" i="21" s="1"/>
  <c r="D154" i="21" s="1"/>
  <c r="C152" i="21"/>
  <c r="D152" i="21" s="1"/>
  <c r="C151" i="21"/>
  <c r="C150" i="21"/>
  <c r="D150" i="21" s="1"/>
  <c r="D151" i="21" s="1"/>
  <c r="C149" i="21"/>
  <c r="C147" i="21"/>
  <c r="D147" i="21" s="1"/>
  <c r="C133" i="21"/>
  <c r="D133" i="21" s="1"/>
  <c r="D135" i="21" s="1"/>
  <c r="C132" i="21"/>
  <c r="D132" i="21" s="1"/>
  <c r="J124" i="21"/>
  <c r="I124" i="21"/>
  <c r="H124" i="21"/>
  <c r="G124" i="21"/>
  <c r="F124" i="21"/>
  <c r="C124" i="21"/>
  <c r="D124" i="21" s="1"/>
  <c r="C122" i="21"/>
  <c r="D122" i="21" s="1"/>
  <c r="A153" i="28" s="1"/>
  <c r="C114" i="21"/>
  <c r="D114" i="21" s="1"/>
  <c r="D116" i="21" s="1"/>
  <c r="C113" i="21"/>
  <c r="D113" i="21" s="1"/>
  <c r="C111" i="21"/>
  <c r="D111" i="21" s="1"/>
  <c r="C110" i="21"/>
  <c r="D110" i="21" s="1"/>
  <c r="C109" i="21"/>
  <c r="C108" i="21"/>
  <c r="D108" i="21" s="1"/>
  <c r="C107" i="21"/>
  <c r="D107" i="21" s="1"/>
  <c r="C106" i="21"/>
  <c r="D106" i="21" s="1"/>
  <c r="C105" i="21"/>
  <c r="D105" i="21" s="1"/>
  <c r="C104" i="21"/>
  <c r="D104" i="21" s="1"/>
  <c r="C103" i="21"/>
  <c r="D103" i="21" s="1"/>
  <c r="C102" i="21"/>
  <c r="D102" i="21" s="1"/>
  <c r="C101" i="21"/>
  <c r="C100" i="21"/>
  <c r="D100" i="21" s="1"/>
  <c r="C99" i="21"/>
  <c r="D99" i="21" s="1"/>
  <c r="C98" i="21"/>
  <c r="D98" i="21" s="1"/>
  <c r="C97" i="21"/>
  <c r="C96" i="21"/>
  <c r="C95" i="21"/>
  <c r="D95" i="21" s="1"/>
  <c r="C94" i="21"/>
  <c r="D94" i="21" s="1"/>
  <c r="C93" i="21"/>
  <c r="D93" i="21" s="1"/>
  <c r="C92" i="21"/>
  <c r="D92" i="21" s="1"/>
  <c r="C91" i="21"/>
  <c r="D91" i="21" s="1"/>
  <c r="C90" i="21"/>
  <c r="C89" i="21"/>
  <c r="D89" i="21" s="1"/>
  <c r="C88" i="21"/>
  <c r="D88" i="21" s="1"/>
  <c r="C87" i="21"/>
  <c r="D87" i="21" s="1"/>
  <c r="C86" i="21"/>
  <c r="C85" i="21"/>
  <c r="D85" i="21" s="1"/>
  <c r="J84" i="21"/>
  <c r="I84" i="21"/>
  <c r="H84" i="21"/>
  <c r="G84" i="21"/>
  <c r="F84" i="21"/>
  <c r="C84" i="21"/>
  <c r="D84" i="21" s="1"/>
  <c r="M84" i="21" s="1"/>
  <c r="C83" i="21"/>
  <c r="D83" i="21" s="1"/>
  <c r="C82" i="21"/>
  <c r="C81" i="21"/>
  <c r="D81" i="21" s="1"/>
  <c r="C80" i="21"/>
  <c r="D80" i="21" s="1"/>
  <c r="C79" i="21"/>
  <c r="C78" i="21"/>
  <c r="D78" i="21" s="1"/>
  <c r="C77" i="21"/>
  <c r="C76" i="21"/>
  <c r="D76" i="21" s="1"/>
  <c r="C75" i="21"/>
  <c r="C74" i="21"/>
  <c r="C73" i="21"/>
  <c r="D73" i="21" s="1"/>
  <c r="C72" i="21"/>
  <c r="D72" i="21" s="1"/>
  <c r="D74" i="21" s="1"/>
  <c r="C71" i="21"/>
  <c r="D71" i="21" s="1"/>
  <c r="C70" i="21"/>
  <c r="D70" i="21" s="1"/>
  <c r="C69" i="21"/>
  <c r="D69" i="21" s="1"/>
  <c r="C68" i="21"/>
  <c r="C67" i="21"/>
  <c r="D67" i="21" s="1"/>
  <c r="C66" i="21"/>
  <c r="C65" i="21"/>
  <c r="D65" i="21" s="1"/>
  <c r="C64" i="21"/>
  <c r="D64" i="21" s="1"/>
  <c r="C63" i="21"/>
  <c r="D63" i="21" s="1"/>
  <c r="C62" i="21"/>
  <c r="D62" i="21" s="1"/>
  <c r="C61" i="21"/>
  <c r="D61" i="21" s="1"/>
  <c r="C60" i="21"/>
  <c r="C59" i="21"/>
  <c r="D59" i="21" s="1"/>
  <c r="C58" i="21"/>
  <c r="C57" i="21"/>
  <c r="C56" i="21"/>
  <c r="C55" i="21"/>
  <c r="C54" i="21"/>
  <c r="C53" i="21"/>
  <c r="C52" i="21"/>
  <c r="C51" i="21"/>
  <c r="C50" i="21"/>
  <c r="C49" i="21"/>
  <c r="C48" i="21"/>
  <c r="C47" i="21"/>
  <c r="D47" i="21" s="1"/>
  <c r="C46" i="21"/>
  <c r="C45" i="21"/>
  <c r="D45" i="21" s="1"/>
  <c r="C44" i="21"/>
  <c r="C43" i="21"/>
  <c r="D43" i="21" s="1"/>
  <c r="C42" i="21"/>
  <c r="C41" i="21"/>
  <c r="C40" i="21"/>
  <c r="C39" i="21"/>
  <c r="C38" i="21"/>
  <c r="C37" i="21"/>
  <c r="C36" i="21"/>
  <c r="C35" i="21"/>
  <c r="C34" i="21"/>
  <c r="C33" i="21"/>
  <c r="C32" i="21"/>
  <c r="C31" i="21"/>
  <c r="C30" i="21"/>
  <c r="C29" i="21"/>
  <c r="C28" i="21"/>
  <c r="C27" i="21"/>
  <c r="C26" i="21"/>
  <c r="C25" i="21"/>
  <c r="C24" i="21"/>
  <c r="C23" i="21"/>
  <c r="C21" i="21"/>
  <c r="C20" i="21"/>
  <c r="C19" i="21"/>
  <c r="C18" i="21"/>
  <c r="C17" i="21"/>
  <c r="C16" i="21"/>
  <c r="C15" i="21"/>
  <c r="C14" i="21"/>
  <c r="C13" i="21"/>
  <c r="C12" i="21"/>
  <c r="C11" i="21"/>
  <c r="C10" i="21"/>
  <c r="D10" i="21" s="1"/>
  <c r="C9" i="21"/>
  <c r="C8" i="21"/>
  <c r="C7" i="21"/>
  <c r="D7" i="21" s="1"/>
  <c r="I4" i="21"/>
  <c r="G4" i="21"/>
  <c r="E4" i="21"/>
  <c r="D8" i="21" l="1"/>
  <c r="D27" i="9"/>
  <c r="H27" i="9"/>
  <c r="F27" i="9"/>
  <c r="G27" i="9"/>
  <c r="E27" i="9"/>
  <c r="C27" i="9"/>
  <c r="D9" i="21"/>
  <c r="G28" i="9"/>
  <c r="E28" i="9"/>
  <c r="C28" i="9"/>
  <c r="D28" i="9"/>
  <c r="H28" i="9"/>
  <c r="AS7" i="21" s="1"/>
  <c r="F28" i="9"/>
  <c r="AQ7" i="21" s="1"/>
  <c r="E11" i="21"/>
  <c r="B11" i="22" s="1"/>
  <c r="D11" i="21"/>
  <c r="F12" i="21"/>
  <c r="E12" i="21"/>
  <c r="B12" i="22" s="1"/>
  <c r="G12" i="21"/>
  <c r="D12" i="22" s="1"/>
  <c r="H12" i="21"/>
  <c r="I12" i="21"/>
  <c r="F12" i="22" s="1"/>
  <c r="D12" i="21"/>
  <c r="F13" i="21"/>
  <c r="E13" i="21"/>
  <c r="G13" i="21"/>
  <c r="D13" i="22" s="1"/>
  <c r="H13" i="21"/>
  <c r="I13" i="21"/>
  <c r="F13" i="22" s="1"/>
  <c r="D13" i="21"/>
  <c r="F14" i="21"/>
  <c r="E14" i="21"/>
  <c r="B14" i="22" s="1"/>
  <c r="G14" i="21"/>
  <c r="D14" i="22" s="1"/>
  <c r="H14" i="21"/>
  <c r="I14" i="21"/>
  <c r="F14" i="22" s="1"/>
  <c r="D14" i="21"/>
  <c r="F15" i="21"/>
  <c r="E15" i="21"/>
  <c r="B15" i="22" s="1"/>
  <c r="G15" i="21"/>
  <c r="D15" i="22" s="1"/>
  <c r="H15" i="21"/>
  <c r="I15" i="21"/>
  <c r="F15" i="22" s="1"/>
  <c r="D15" i="21"/>
  <c r="F16" i="21"/>
  <c r="N16" i="21" s="1"/>
  <c r="E16" i="21"/>
  <c r="G16" i="21"/>
  <c r="D16" i="22" s="1"/>
  <c r="H16" i="21"/>
  <c r="I16" i="21"/>
  <c r="F16" i="22" s="1"/>
  <c r="D16" i="21"/>
  <c r="F17" i="21"/>
  <c r="E17" i="21"/>
  <c r="B17" i="22" s="1"/>
  <c r="G17" i="21"/>
  <c r="D17" i="22" s="1"/>
  <c r="H17" i="21"/>
  <c r="I17" i="21"/>
  <c r="F17" i="22" s="1"/>
  <c r="D17" i="21"/>
  <c r="F18" i="21"/>
  <c r="N18" i="21" s="1"/>
  <c r="E18" i="21"/>
  <c r="B18" i="22" s="1"/>
  <c r="G18" i="21"/>
  <c r="H18" i="21"/>
  <c r="P18" i="21" s="1"/>
  <c r="I18" i="21"/>
  <c r="D18" i="21"/>
  <c r="J18" i="21"/>
  <c r="R18" i="21" s="1"/>
  <c r="F19" i="21"/>
  <c r="N19" i="21" s="1"/>
  <c r="E19" i="21"/>
  <c r="B19" i="22" s="1"/>
  <c r="G19" i="21"/>
  <c r="H19" i="21"/>
  <c r="P19" i="21" s="1"/>
  <c r="I19" i="21"/>
  <c r="D19" i="21"/>
  <c r="J19" i="21"/>
  <c r="R19" i="21" s="1"/>
  <c r="F20" i="21"/>
  <c r="E20" i="21"/>
  <c r="B20" i="22" s="1"/>
  <c r="G20" i="21"/>
  <c r="D20" i="22" s="1"/>
  <c r="H20" i="21"/>
  <c r="I20" i="21"/>
  <c r="F20" i="22" s="1"/>
  <c r="D20" i="21"/>
  <c r="F21" i="21"/>
  <c r="E21" i="21"/>
  <c r="D21" i="21"/>
  <c r="G21" i="21"/>
  <c r="H21" i="21"/>
  <c r="I21" i="21"/>
  <c r="F23" i="21"/>
  <c r="E23" i="21"/>
  <c r="B23" i="22" s="1"/>
  <c r="G23" i="21"/>
  <c r="D23" i="22" s="1"/>
  <c r="H23" i="21"/>
  <c r="I23" i="21"/>
  <c r="F23" i="22" s="1"/>
  <c r="D23" i="21"/>
  <c r="F24" i="21"/>
  <c r="E24" i="21"/>
  <c r="B24" i="22" s="1"/>
  <c r="G24" i="21"/>
  <c r="D24" i="22" s="1"/>
  <c r="H24" i="21"/>
  <c r="I24" i="21"/>
  <c r="F24" i="22" s="1"/>
  <c r="D24" i="21"/>
  <c r="F25" i="21"/>
  <c r="E25" i="21"/>
  <c r="B25" i="22" s="1"/>
  <c r="G25" i="21"/>
  <c r="D25" i="22" s="1"/>
  <c r="H25" i="21"/>
  <c r="I25" i="21"/>
  <c r="F25" i="22" s="1"/>
  <c r="D25" i="21"/>
  <c r="F26" i="21"/>
  <c r="E26" i="21"/>
  <c r="B26" i="22" s="1"/>
  <c r="G26" i="21"/>
  <c r="D26" i="22" s="1"/>
  <c r="H26" i="21"/>
  <c r="I26" i="21"/>
  <c r="F26" i="22" s="1"/>
  <c r="D26" i="21"/>
  <c r="F27" i="21"/>
  <c r="E27" i="21"/>
  <c r="B27" i="22" s="1"/>
  <c r="G27" i="21"/>
  <c r="D27" i="22" s="1"/>
  <c r="H27" i="21"/>
  <c r="I27" i="21"/>
  <c r="F27" i="22" s="1"/>
  <c r="D27" i="21"/>
  <c r="F28" i="21"/>
  <c r="E28" i="21"/>
  <c r="G28" i="21"/>
  <c r="D28" i="22" s="1"/>
  <c r="H28" i="21"/>
  <c r="I28" i="21"/>
  <c r="F28" i="22" s="1"/>
  <c r="D28" i="21"/>
  <c r="F29" i="21"/>
  <c r="E29" i="21"/>
  <c r="B29" i="22" s="1"/>
  <c r="G29" i="21"/>
  <c r="D29" i="22" s="1"/>
  <c r="H29" i="21"/>
  <c r="I29" i="21"/>
  <c r="F29" i="22" s="1"/>
  <c r="D29" i="21"/>
  <c r="F30" i="21"/>
  <c r="E30" i="21"/>
  <c r="B30" i="22" s="1"/>
  <c r="G30" i="21"/>
  <c r="D30" i="22" s="1"/>
  <c r="H30" i="21"/>
  <c r="I30" i="21"/>
  <c r="F30" i="22" s="1"/>
  <c r="D30" i="21"/>
  <c r="F31" i="21"/>
  <c r="E31" i="21"/>
  <c r="B31" i="22" s="1"/>
  <c r="G31" i="21"/>
  <c r="D31" i="22" s="1"/>
  <c r="H31" i="21"/>
  <c r="I31" i="21"/>
  <c r="F31" i="22" s="1"/>
  <c r="D31" i="21"/>
  <c r="F32" i="21"/>
  <c r="E32" i="21"/>
  <c r="B32" i="22" s="1"/>
  <c r="G32" i="21"/>
  <c r="D32" i="22" s="1"/>
  <c r="H32" i="21"/>
  <c r="I32" i="21"/>
  <c r="F32" i="22" s="1"/>
  <c r="D32" i="21"/>
  <c r="D33" i="21"/>
  <c r="E33" i="21"/>
  <c r="F33" i="21"/>
  <c r="N33" i="21" s="1"/>
  <c r="G33" i="21"/>
  <c r="H33" i="21"/>
  <c r="P33" i="21" s="1"/>
  <c r="I33" i="21"/>
  <c r="J33" i="21"/>
  <c r="R33" i="21" s="1"/>
  <c r="D34" i="21"/>
  <c r="D49" i="21" s="1"/>
  <c r="E34" i="21"/>
  <c r="F34" i="21"/>
  <c r="N34" i="21" s="1"/>
  <c r="G34" i="21"/>
  <c r="H34" i="21"/>
  <c r="I34" i="21"/>
  <c r="J34" i="21"/>
  <c r="R34" i="21" s="1"/>
  <c r="D35" i="21"/>
  <c r="E35" i="21"/>
  <c r="B35" i="22" s="1"/>
  <c r="F35" i="21"/>
  <c r="G35" i="21"/>
  <c r="D35" i="22" s="1"/>
  <c r="H35" i="21"/>
  <c r="I35" i="21"/>
  <c r="F35" i="22" s="1"/>
  <c r="J35" i="21"/>
  <c r="D36" i="21"/>
  <c r="E36" i="21"/>
  <c r="B36" i="22" s="1"/>
  <c r="F36" i="21"/>
  <c r="G36" i="21"/>
  <c r="D36" i="22" s="1"/>
  <c r="H36" i="21"/>
  <c r="I36" i="21"/>
  <c r="F36" i="22" s="1"/>
  <c r="J36" i="21"/>
  <c r="D37" i="21"/>
  <c r="E37" i="21"/>
  <c r="B37" i="22" s="1"/>
  <c r="F37" i="21"/>
  <c r="G37" i="21"/>
  <c r="D37" i="22" s="1"/>
  <c r="H37" i="21"/>
  <c r="I37" i="21"/>
  <c r="F37" i="22" s="1"/>
  <c r="J37" i="21"/>
  <c r="R37" i="21" s="1"/>
  <c r="D38" i="21"/>
  <c r="E38" i="21"/>
  <c r="B38" i="22" s="1"/>
  <c r="F38" i="21"/>
  <c r="G38" i="21"/>
  <c r="D38" i="22" s="1"/>
  <c r="H38" i="21"/>
  <c r="I38" i="21"/>
  <c r="F38" i="22" s="1"/>
  <c r="J38" i="21"/>
  <c r="R38" i="21" s="1"/>
  <c r="D39" i="21"/>
  <c r="E39" i="21"/>
  <c r="B39" i="22" s="1"/>
  <c r="F39" i="21"/>
  <c r="G39" i="21"/>
  <c r="D39" i="22" s="1"/>
  <c r="H39" i="21"/>
  <c r="P39" i="21" s="1"/>
  <c r="I39" i="21"/>
  <c r="F39" i="22" s="1"/>
  <c r="J39" i="21"/>
  <c r="D40" i="21"/>
  <c r="E40" i="21"/>
  <c r="B40" i="22" s="1"/>
  <c r="F40" i="21"/>
  <c r="G40" i="21"/>
  <c r="D40" i="22" s="1"/>
  <c r="H40" i="21"/>
  <c r="I40" i="21"/>
  <c r="F40" i="22" s="1"/>
  <c r="J40" i="21"/>
  <c r="R40" i="21" s="1"/>
  <c r="D41" i="21"/>
  <c r="E41" i="21"/>
  <c r="B41" i="22" s="1"/>
  <c r="F41" i="21"/>
  <c r="G41" i="21"/>
  <c r="D41" i="22" s="1"/>
  <c r="H41" i="21"/>
  <c r="I41" i="21"/>
  <c r="F41" i="22" s="1"/>
  <c r="J41" i="21"/>
  <c r="D42" i="21"/>
  <c r="E42" i="21"/>
  <c r="B42" i="22" s="1"/>
  <c r="F42" i="21"/>
  <c r="G42" i="21"/>
  <c r="D42" i="22" s="1"/>
  <c r="H42" i="21"/>
  <c r="I42" i="21"/>
  <c r="F42" i="22" s="1"/>
  <c r="J42" i="21"/>
  <c r="E44" i="21"/>
  <c r="D44" i="21"/>
  <c r="E46" i="21"/>
  <c r="D46" i="21"/>
  <c r="E48" i="21"/>
  <c r="D48" i="21"/>
  <c r="D50" i="21"/>
  <c r="E50" i="21"/>
  <c r="F50" i="21"/>
  <c r="G50" i="21"/>
  <c r="H50" i="21"/>
  <c r="I50" i="21"/>
  <c r="F50" i="22" s="1"/>
  <c r="J50" i="21"/>
  <c r="D51" i="21"/>
  <c r="D57" i="21" s="1"/>
  <c r="E51" i="21"/>
  <c r="F51" i="21"/>
  <c r="G51" i="21"/>
  <c r="H51" i="21"/>
  <c r="P51" i="21" s="1"/>
  <c r="I51" i="21"/>
  <c r="F51" i="22" s="1"/>
  <c r="J51" i="21"/>
  <c r="D52" i="21"/>
  <c r="E52" i="21"/>
  <c r="F52" i="21"/>
  <c r="G52" i="21"/>
  <c r="H52" i="21"/>
  <c r="P52" i="21" s="1"/>
  <c r="I52" i="21"/>
  <c r="F52" i="22" s="1"/>
  <c r="J52" i="21"/>
  <c r="D53" i="21"/>
  <c r="E53" i="21"/>
  <c r="F53" i="21"/>
  <c r="G53" i="21"/>
  <c r="H53" i="21"/>
  <c r="P53" i="21" s="1"/>
  <c r="I53" i="21"/>
  <c r="F53" i="22" s="1"/>
  <c r="J53" i="21"/>
  <c r="D54" i="21"/>
  <c r="E54" i="21"/>
  <c r="F54" i="21"/>
  <c r="G54" i="21"/>
  <c r="H54" i="21"/>
  <c r="P54" i="21" s="1"/>
  <c r="I54" i="21"/>
  <c r="F54" i="22" s="1"/>
  <c r="J54" i="21"/>
  <c r="D55" i="21"/>
  <c r="E55" i="21"/>
  <c r="F55" i="21"/>
  <c r="G55" i="21"/>
  <c r="H55" i="21"/>
  <c r="I55" i="21"/>
  <c r="F55" i="22" s="1"/>
  <c r="J55" i="21"/>
  <c r="D56" i="21"/>
  <c r="E56" i="21"/>
  <c r="F56" i="21"/>
  <c r="G56" i="21"/>
  <c r="H56" i="21"/>
  <c r="I56" i="21"/>
  <c r="F56" i="22" s="1"/>
  <c r="J56" i="21"/>
  <c r="D58" i="21"/>
  <c r="E58" i="21"/>
  <c r="E60" i="21"/>
  <c r="D60" i="21"/>
  <c r="E66" i="21"/>
  <c r="D66" i="21"/>
  <c r="E68" i="21"/>
  <c r="D68" i="21"/>
  <c r="E75" i="21"/>
  <c r="D75" i="21"/>
  <c r="E77" i="21"/>
  <c r="D77" i="21"/>
  <c r="D79" i="21" s="1"/>
  <c r="E82" i="21"/>
  <c r="D82" i="21"/>
  <c r="E86" i="21"/>
  <c r="D86" i="21"/>
  <c r="E90" i="21"/>
  <c r="D90" i="21"/>
  <c r="E96" i="21"/>
  <c r="D96" i="21"/>
  <c r="E97" i="21"/>
  <c r="D97" i="21"/>
  <c r="E101" i="21"/>
  <c r="D101" i="21"/>
  <c r="E109" i="21"/>
  <c r="D109" i="21"/>
  <c r="A155" i="12"/>
  <c r="M124" i="21"/>
  <c r="F149" i="21"/>
  <c r="D149" i="21"/>
  <c r="E155" i="21"/>
  <c r="D155" i="21"/>
  <c r="E160" i="21"/>
  <c r="D160" i="21"/>
  <c r="E163" i="21"/>
  <c r="D163" i="21"/>
  <c r="E164" i="21"/>
  <c r="D164" i="21"/>
  <c r="E166" i="21"/>
  <c r="D166" i="21"/>
  <c r="E175" i="21"/>
  <c r="D175" i="21"/>
  <c r="E181" i="21"/>
  <c r="D181" i="21"/>
  <c r="D183" i="21" s="1"/>
  <c r="M183" i="21"/>
  <c r="D187" i="21"/>
  <c r="D188" i="21"/>
  <c r="M188" i="21" s="1"/>
  <c r="E190" i="21"/>
  <c r="D190" i="21"/>
  <c r="D192" i="21"/>
  <c r="D193" i="21"/>
  <c r="M193" i="21" s="1"/>
  <c r="E198" i="21"/>
  <c r="D198" i="21"/>
  <c r="E199" i="21"/>
  <c r="D199" i="21"/>
  <c r="E201" i="21"/>
  <c r="D201" i="21"/>
  <c r="E205" i="21"/>
  <c r="D205" i="21"/>
  <c r="E208" i="21"/>
  <c r="D208" i="21"/>
  <c r="E211" i="21"/>
  <c r="D211" i="21"/>
  <c r="A248" i="28" s="1"/>
  <c r="E232" i="21"/>
  <c r="D232" i="21"/>
  <c r="E234" i="21"/>
  <c r="D234" i="21"/>
  <c r="A293" i="12"/>
  <c r="E264" i="21"/>
  <c r="D264" i="21"/>
  <c r="A319" i="12"/>
  <c r="M270" i="21"/>
  <c r="A317" i="28"/>
  <c r="A324" i="28"/>
  <c r="M273" i="21"/>
  <c r="E275" i="21"/>
  <c r="D275" i="21"/>
  <c r="E278" i="21"/>
  <c r="D278" i="21"/>
  <c r="E291" i="21"/>
  <c r="D291" i="21"/>
  <c r="E297" i="21"/>
  <c r="D297" i="21"/>
  <c r="E302" i="21"/>
  <c r="D302" i="21"/>
  <c r="E303" i="21"/>
  <c r="D303" i="21"/>
  <c r="E306" i="21"/>
  <c r="D306" i="21"/>
  <c r="E312" i="21"/>
  <c r="D312" i="21"/>
  <c r="E313" i="21"/>
  <c r="D313" i="21"/>
  <c r="E321" i="21"/>
  <c r="D321" i="21"/>
  <c r="E323" i="21"/>
  <c r="D323" i="21"/>
  <c r="A383" i="12" s="1"/>
  <c r="E329" i="21"/>
  <c r="D329" i="21"/>
  <c r="E330" i="21"/>
  <c r="D330" i="21"/>
  <c r="E332" i="21"/>
  <c r="D332" i="21"/>
  <c r="E334" i="21"/>
  <c r="D334" i="21"/>
  <c r="E336" i="21"/>
  <c r="D336" i="21"/>
  <c r="B243" i="22"/>
  <c r="R243" i="22" s="1"/>
  <c r="M244" i="21"/>
  <c r="Z244" i="21" s="1"/>
  <c r="B244" i="22"/>
  <c r="R244" i="22" s="1"/>
  <c r="M190" i="21"/>
  <c r="B190" i="22"/>
  <c r="R190" i="22" s="1"/>
  <c r="M60" i="21"/>
  <c r="B60" i="22"/>
  <c r="R60" i="22" s="1"/>
  <c r="M312" i="21"/>
  <c r="B312" i="22"/>
  <c r="R312" i="22" s="1"/>
  <c r="M208" i="21"/>
  <c r="B208" i="22"/>
  <c r="R208" i="22" s="1"/>
  <c r="M313" i="21"/>
  <c r="B313" i="22"/>
  <c r="R313" i="22" s="1"/>
  <c r="B248" i="22"/>
  <c r="B247" i="22"/>
  <c r="R247" i="22" s="1"/>
  <c r="M211" i="21"/>
  <c r="Z211" i="21" s="1"/>
  <c r="B211" i="22"/>
  <c r="R211" i="22" s="1"/>
  <c r="M306" i="21"/>
  <c r="Z306" i="21" s="1"/>
  <c r="B306" i="22"/>
  <c r="R306" i="22" s="1"/>
  <c r="M82" i="21"/>
  <c r="B82" i="22"/>
  <c r="R82" i="22" s="1"/>
  <c r="M109" i="21"/>
  <c r="B109" i="22"/>
  <c r="R109" i="22" s="1"/>
  <c r="M166" i="21"/>
  <c r="AA166" i="21" s="1"/>
  <c r="B166" i="22"/>
  <c r="R166" i="22" s="1"/>
  <c r="M205" i="21"/>
  <c r="Z205" i="21" s="1"/>
  <c r="B205" i="22"/>
  <c r="R205" i="22" s="1"/>
  <c r="M264" i="21"/>
  <c r="Z264" i="21" s="1"/>
  <c r="B264" i="22"/>
  <c r="R264" i="22" s="1"/>
  <c r="M86" i="21"/>
  <c r="B86" i="22"/>
  <c r="R86" i="22" s="1"/>
  <c r="M175" i="21"/>
  <c r="B175" i="22"/>
  <c r="R175" i="22" s="1"/>
  <c r="M66" i="21"/>
  <c r="B66" i="22"/>
  <c r="R66" i="22" s="1"/>
  <c r="N149" i="21"/>
  <c r="M291" i="21"/>
  <c r="B291" i="22"/>
  <c r="R291" i="22" s="1"/>
  <c r="M68" i="21"/>
  <c r="B68" i="22"/>
  <c r="R68" i="22" s="1"/>
  <c r="Z4" i="21"/>
  <c r="B6" i="22"/>
  <c r="M194" i="21"/>
  <c r="B194" i="22"/>
  <c r="R194" i="22" s="1"/>
  <c r="M323" i="21"/>
  <c r="B323" i="22"/>
  <c r="R323" i="22" s="1"/>
  <c r="M96" i="21"/>
  <c r="B96" i="22"/>
  <c r="R96" i="22" s="1"/>
  <c r="M155" i="21"/>
  <c r="AA157" i="21" s="1"/>
  <c r="B155" i="22"/>
  <c r="R155" i="22" s="1"/>
  <c r="M90" i="21"/>
  <c r="B90" i="22"/>
  <c r="R90" i="22" s="1"/>
  <c r="M275" i="21"/>
  <c r="Z275" i="21" s="1"/>
  <c r="B275" i="22"/>
  <c r="R275" i="22" s="1"/>
  <c r="M321" i="21"/>
  <c r="Z321" i="21" s="1"/>
  <c r="B321" i="22"/>
  <c r="R321" i="22" s="1"/>
  <c r="M297" i="21"/>
  <c r="Z297" i="21" s="1"/>
  <c r="B297" i="22"/>
  <c r="R297" i="22" s="1"/>
  <c r="AF4" i="21"/>
  <c r="F6" i="22"/>
  <c r="M101" i="21"/>
  <c r="B101" i="22"/>
  <c r="R101" i="22" s="1"/>
  <c r="B329" i="22"/>
  <c r="AA329" i="21"/>
  <c r="M75" i="21"/>
  <c r="B75" i="22"/>
  <c r="R75" i="22" s="1"/>
  <c r="M198" i="21"/>
  <c r="B198" i="22"/>
  <c r="R198" i="22" s="1"/>
  <c r="M232" i="21"/>
  <c r="B232" i="22"/>
  <c r="R232" i="22" s="1"/>
  <c r="B330" i="22"/>
  <c r="AA330" i="21"/>
  <c r="M97" i="21"/>
  <c r="B97" i="22"/>
  <c r="R97" i="22" s="1"/>
  <c r="M44" i="21"/>
  <c r="B44" i="22"/>
  <c r="R44" i="22" s="1"/>
  <c r="M160" i="21"/>
  <c r="B160" i="22"/>
  <c r="R160" i="22" s="1"/>
  <c r="M199" i="21"/>
  <c r="Z199" i="21" s="1"/>
  <c r="B199" i="22"/>
  <c r="R199" i="22" s="1"/>
  <c r="M278" i="21"/>
  <c r="Z278" i="21" s="1"/>
  <c r="B278" i="22"/>
  <c r="R278" i="22" s="1"/>
  <c r="AX4" i="21"/>
  <c r="D6" i="22"/>
  <c r="C11" i="22"/>
  <c r="AQ11" i="22" s="1"/>
  <c r="AI11" i="22"/>
  <c r="M77" i="21"/>
  <c r="AA77" i="21" s="1"/>
  <c r="B77" i="22"/>
  <c r="R77" i="22" s="1"/>
  <c r="M234" i="21"/>
  <c r="Z234" i="21" s="1"/>
  <c r="B234" i="22"/>
  <c r="R234" i="22" s="1"/>
  <c r="M302" i="21"/>
  <c r="Z302" i="21" s="1"/>
  <c r="B302" i="22"/>
  <c r="R302" i="22" s="1"/>
  <c r="B332" i="22"/>
  <c r="AA332" i="21"/>
  <c r="M181" i="21"/>
  <c r="B181" i="22"/>
  <c r="R181" i="22" s="1"/>
  <c r="M46" i="21"/>
  <c r="B46" i="22"/>
  <c r="R46" i="22" s="1"/>
  <c r="M201" i="21"/>
  <c r="B201" i="22"/>
  <c r="R201" i="22" s="1"/>
  <c r="M303" i="21"/>
  <c r="B303" i="22"/>
  <c r="R303" i="22" s="1"/>
  <c r="B334" i="22"/>
  <c r="AA334" i="21"/>
  <c r="M163" i="21"/>
  <c r="B163" i="22"/>
  <c r="R163" i="22" s="1"/>
  <c r="M48" i="21"/>
  <c r="B48" i="22"/>
  <c r="R48" i="22" s="1"/>
  <c r="M164" i="21"/>
  <c r="B164" i="22"/>
  <c r="R164" i="22" s="1"/>
  <c r="B336" i="22"/>
  <c r="AA336" i="21"/>
  <c r="Q171" i="12"/>
  <c r="Y151" i="12"/>
  <c r="Q161" i="12"/>
  <c r="Y174" i="12"/>
  <c r="Q254" i="12"/>
  <c r="Q147" i="12"/>
  <c r="Y428" i="12"/>
  <c r="Y148" i="12"/>
  <c r="Y176" i="12"/>
  <c r="Q158" i="12"/>
  <c r="Q177" i="12"/>
  <c r="AE386" i="12"/>
  <c r="Y352" i="12"/>
  <c r="Q163" i="12"/>
  <c r="Y163" i="12"/>
  <c r="Q168" i="12"/>
  <c r="Q279" i="12"/>
  <c r="Q347" i="12"/>
  <c r="Y169" i="12"/>
  <c r="Y170" i="12"/>
  <c r="Y260" i="12"/>
  <c r="Q149" i="12"/>
  <c r="Q180" i="12"/>
  <c r="Q178" i="12"/>
  <c r="Y316" i="12"/>
  <c r="Y347" i="12"/>
  <c r="AH156" i="28"/>
  <c r="Q353" i="12"/>
  <c r="Y431" i="12"/>
  <c r="Q315" i="12"/>
  <c r="Y145" i="12"/>
  <c r="Q151" i="12"/>
  <c r="Q316" i="12"/>
  <c r="Y256" i="12"/>
  <c r="Y349" i="12"/>
  <c r="Q433" i="12"/>
  <c r="AE428" i="12"/>
  <c r="Q260" i="12"/>
  <c r="Y257" i="12"/>
  <c r="Q386" i="12"/>
  <c r="Q160" i="12"/>
  <c r="Q430" i="12"/>
  <c r="Y149" i="12"/>
  <c r="Y258" i="12"/>
  <c r="Y434" i="12"/>
  <c r="Y147" i="12"/>
  <c r="Q174" i="12"/>
  <c r="AH432" i="28"/>
  <c r="AE434" i="12"/>
  <c r="AE387" i="12"/>
  <c r="Y315" i="12"/>
  <c r="AH253" i="28"/>
  <c r="AH176" i="28"/>
  <c r="J166" i="12"/>
  <c r="AH427" i="28"/>
  <c r="Q169" i="12"/>
  <c r="Q159" i="12"/>
  <c r="Q387" i="12"/>
  <c r="Y150" i="12"/>
  <c r="Y168" i="12"/>
  <c r="AE433" i="12"/>
  <c r="AH145" i="28"/>
  <c r="AE429" i="12"/>
  <c r="Y386" i="12"/>
  <c r="Q348" i="12"/>
  <c r="Q256" i="12"/>
  <c r="AE432" i="12"/>
  <c r="Q388" i="12"/>
  <c r="AE430" i="12"/>
  <c r="Q352" i="12"/>
  <c r="I162" i="12"/>
  <c r="AE431" i="12"/>
  <c r="Y160" i="12"/>
  <c r="AH170" i="28"/>
  <c r="Y387" i="12"/>
  <c r="J276" i="12"/>
  <c r="Y255" i="12"/>
  <c r="Q172" i="12"/>
  <c r="Y175" i="12"/>
  <c r="Y276" i="12"/>
  <c r="Q431" i="12"/>
  <c r="I353" i="12"/>
  <c r="Y430" i="12"/>
  <c r="AH40" i="28"/>
  <c r="I221" i="12"/>
  <c r="Q258" i="12"/>
  <c r="Y259" i="12"/>
  <c r="Q157" i="12"/>
  <c r="J145" i="12"/>
  <c r="Y172" i="12"/>
  <c r="Y302" i="12"/>
  <c r="Y432" i="12"/>
  <c r="Q148" i="12"/>
  <c r="AE354" i="12"/>
  <c r="AH160" i="28"/>
  <c r="Q317" i="12"/>
  <c r="J255" i="12"/>
  <c r="Y162" i="12"/>
  <c r="AH352" i="28"/>
  <c r="Q428" i="12"/>
  <c r="Y353" i="12"/>
  <c r="Y166" i="12"/>
  <c r="I260" i="12"/>
  <c r="Y348" i="12"/>
  <c r="J386" i="12"/>
  <c r="Y354" i="12"/>
  <c r="I174" i="12"/>
  <c r="Q255" i="12"/>
  <c r="AH149" i="28"/>
  <c r="AE352" i="12"/>
  <c r="AE353" i="12"/>
  <c r="J355" i="12"/>
  <c r="J156" i="12"/>
  <c r="J174" i="12"/>
  <c r="J353" i="12"/>
  <c r="AH252" i="28"/>
  <c r="Q432" i="12"/>
  <c r="Y429" i="12"/>
  <c r="Q354" i="12"/>
  <c r="Q173" i="12"/>
  <c r="AH180" i="28"/>
  <c r="AE388" i="12"/>
  <c r="I147" i="12"/>
  <c r="AH257" i="28"/>
  <c r="Y180" i="12"/>
  <c r="I259" i="12"/>
  <c r="Y388" i="12"/>
  <c r="AH159" i="28"/>
  <c r="Q434" i="12"/>
  <c r="Y254" i="12"/>
  <c r="Y171" i="12"/>
  <c r="Y317" i="12"/>
  <c r="Y157" i="12"/>
  <c r="I166" i="12"/>
  <c r="AH161" i="28"/>
  <c r="J147" i="12"/>
  <c r="Y173" i="12"/>
  <c r="Q259" i="12"/>
  <c r="Y279" i="12"/>
  <c r="Q150" i="12"/>
  <c r="I255" i="12"/>
  <c r="Q145" i="12"/>
  <c r="Q429" i="12"/>
  <c r="Q166" i="12"/>
  <c r="J256" i="12"/>
  <c r="Q276" i="12"/>
  <c r="Y433" i="12"/>
  <c r="AH345" i="28"/>
  <c r="AH258" i="28"/>
  <c r="I276" i="12"/>
  <c r="I149" i="12"/>
  <c r="Y178" i="12"/>
  <c r="W258" i="12"/>
  <c r="O349" i="12"/>
  <c r="W147" i="12"/>
  <c r="O317" i="12"/>
  <c r="W431" i="12"/>
  <c r="O149" i="12"/>
  <c r="W302" i="12"/>
  <c r="O178" i="12"/>
  <c r="G352" i="12"/>
  <c r="W354" i="12"/>
  <c r="O169" i="12"/>
  <c r="R353" i="12"/>
  <c r="Z221" i="12"/>
  <c r="Z387" i="12"/>
  <c r="R168" i="12"/>
  <c r="Z302" i="12"/>
  <c r="J171" i="12"/>
  <c r="I248" i="12"/>
  <c r="AH386" i="28"/>
  <c r="R176" i="12"/>
  <c r="G337" i="12"/>
  <c r="G112" i="12"/>
  <c r="G149" i="12"/>
  <c r="G260" i="12"/>
  <c r="Z163" i="12"/>
  <c r="Z149" i="12"/>
  <c r="R148" i="12"/>
  <c r="Z279" i="12"/>
  <c r="I217" i="12"/>
  <c r="J429" i="12"/>
  <c r="I160" i="12"/>
  <c r="AH346" i="28"/>
  <c r="AH255" i="28"/>
  <c r="G431" i="12"/>
  <c r="G160" i="12"/>
  <c r="G349" i="12"/>
  <c r="W148" i="12"/>
  <c r="W255" i="12"/>
  <c r="R163" i="12"/>
  <c r="Z148" i="12"/>
  <c r="R279" i="12"/>
  <c r="R258" i="12"/>
  <c r="J177" i="12"/>
  <c r="J151" i="12"/>
  <c r="J354" i="12"/>
  <c r="J158" i="12"/>
  <c r="I150" i="12"/>
  <c r="AH277" i="28"/>
  <c r="W429" i="12"/>
  <c r="W434" i="12"/>
  <c r="Z161" i="12"/>
  <c r="Z258" i="12"/>
  <c r="I177" i="12"/>
  <c r="I151" i="12"/>
  <c r="I354" i="12"/>
  <c r="I158" i="12"/>
  <c r="J150" i="12"/>
  <c r="Z151" i="12"/>
  <c r="G161" i="12"/>
  <c r="G432" i="12"/>
  <c r="O347" i="12"/>
  <c r="G429" i="12"/>
  <c r="W317" i="12"/>
  <c r="W163" i="12"/>
  <c r="G348" i="12"/>
  <c r="R434" i="12"/>
  <c r="O171" i="12"/>
  <c r="O174" i="12"/>
  <c r="Z434" i="12"/>
  <c r="R248" i="12"/>
  <c r="R145" i="12"/>
  <c r="R161" i="12"/>
  <c r="Z159" i="12"/>
  <c r="I170" i="12"/>
  <c r="I349" i="12"/>
  <c r="I433" i="12"/>
  <c r="I428" i="12"/>
  <c r="J387" i="12"/>
  <c r="J222" i="12"/>
  <c r="J432" i="12"/>
  <c r="I172" i="12"/>
  <c r="J302" i="12"/>
  <c r="AH256" i="28"/>
  <c r="J248" i="12"/>
  <c r="J217" i="12"/>
  <c r="O431" i="12"/>
  <c r="O387" i="12"/>
  <c r="O150" i="12"/>
  <c r="O147" i="12"/>
  <c r="O260" i="12"/>
  <c r="Q257" i="12"/>
  <c r="R322" i="12"/>
  <c r="Z248" i="12"/>
  <c r="Z145" i="12"/>
  <c r="Z162" i="12"/>
  <c r="R159" i="12"/>
  <c r="J170" i="12"/>
  <c r="J349" i="12"/>
  <c r="J433" i="12"/>
  <c r="J428" i="12"/>
  <c r="I387" i="12"/>
  <c r="I222" i="12"/>
  <c r="I432" i="12"/>
  <c r="J172" i="12"/>
  <c r="I302" i="12"/>
  <c r="G148" i="12"/>
  <c r="O432" i="12"/>
  <c r="W315" i="12"/>
  <c r="G353" i="12"/>
  <c r="Q170" i="12"/>
  <c r="Z322" i="12"/>
  <c r="R162" i="12"/>
  <c r="J291" i="12"/>
  <c r="I317" i="12"/>
  <c r="J430" i="12"/>
  <c r="W387" i="12"/>
  <c r="Z355" i="12"/>
  <c r="Z160" i="12"/>
  <c r="R337" i="12"/>
  <c r="I291" i="12"/>
  <c r="J317" i="12"/>
  <c r="I430" i="12"/>
  <c r="W145" i="12"/>
  <c r="W256" i="12"/>
  <c r="R355" i="12"/>
  <c r="Z229" i="12"/>
  <c r="R160" i="12"/>
  <c r="Z337" i="12"/>
  <c r="J348" i="12"/>
  <c r="J320" i="12"/>
  <c r="J148" i="12"/>
  <c r="AH148" i="28"/>
  <c r="AH430" i="28"/>
  <c r="Z174" i="12"/>
  <c r="Z428" i="12"/>
  <c r="Z429" i="12"/>
  <c r="R354" i="12"/>
  <c r="R229" i="12"/>
  <c r="I348" i="12"/>
  <c r="I320" i="12"/>
  <c r="I148" i="12"/>
  <c r="O255" i="12"/>
  <c r="O352" i="12"/>
  <c r="Z353" i="12"/>
  <c r="Z168" i="12"/>
  <c r="G147" i="12"/>
  <c r="W316" i="12"/>
  <c r="G433" i="12"/>
  <c r="R174" i="12"/>
  <c r="R428" i="12"/>
  <c r="R323" i="12"/>
  <c r="R429" i="12"/>
  <c r="Z354" i="12"/>
  <c r="Z228" i="12"/>
  <c r="I363" i="12"/>
  <c r="J431" i="12"/>
  <c r="I315" i="12"/>
  <c r="I175" i="12"/>
  <c r="J338" i="12"/>
  <c r="J168" i="12"/>
  <c r="I352" i="12"/>
  <c r="AH177" i="28"/>
  <c r="J160" i="12"/>
  <c r="G145" i="12"/>
  <c r="G434" i="12"/>
  <c r="W166" i="12"/>
  <c r="G386" i="12"/>
  <c r="G276" i="12"/>
  <c r="G259" i="12"/>
  <c r="G172" i="12"/>
  <c r="O434" i="12"/>
  <c r="G387" i="12"/>
  <c r="G347" i="12"/>
  <c r="Z323" i="12"/>
  <c r="R257" i="12"/>
  <c r="Z173" i="12"/>
  <c r="R228" i="12"/>
  <c r="Z172" i="12"/>
  <c r="J363" i="12"/>
  <c r="I431" i="12"/>
  <c r="J315" i="12"/>
  <c r="J175" i="12"/>
  <c r="I338" i="12"/>
  <c r="I168" i="12"/>
  <c r="J352" i="12"/>
  <c r="AH147" i="28"/>
  <c r="AH155" i="28"/>
  <c r="R149" i="12"/>
  <c r="G169" i="12"/>
  <c r="Z257" i="12"/>
  <c r="R173" i="12"/>
  <c r="R172" i="12"/>
  <c r="Z276" i="12"/>
  <c r="I258" i="12"/>
  <c r="I159" i="12"/>
  <c r="J176" i="12"/>
  <c r="J388" i="12"/>
  <c r="I229" i="12"/>
  <c r="I337" i="12"/>
  <c r="AH385" i="28"/>
  <c r="AH143" i="28"/>
  <c r="W259" i="12"/>
  <c r="G217" i="12"/>
  <c r="G322" i="12"/>
  <c r="G163" i="12"/>
  <c r="O168" i="12"/>
  <c r="R112" i="12"/>
  <c r="R147" i="12"/>
  <c r="R276" i="12"/>
  <c r="J258" i="12"/>
  <c r="J159" i="12"/>
  <c r="I176" i="12"/>
  <c r="I388" i="12"/>
  <c r="J229" i="12"/>
  <c r="J337" i="12"/>
  <c r="O386" i="12"/>
  <c r="W174" i="12"/>
  <c r="W149" i="12"/>
  <c r="W173" i="12"/>
  <c r="O172" i="12"/>
  <c r="W176" i="12"/>
  <c r="J260" i="12"/>
  <c r="Z112" i="12"/>
  <c r="Z147" i="12"/>
  <c r="R320" i="12"/>
  <c r="R259" i="12"/>
  <c r="Z347" i="12"/>
  <c r="AH347" i="28"/>
  <c r="W433" i="12"/>
  <c r="O258" i="12"/>
  <c r="O428" i="12"/>
  <c r="W353" i="12"/>
  <c r="W161" i="12"/>
  <c r="G388" i="12"/>
  <c r="O151" i="12"/>
  <c r="O161" i="12"/>
  <c r="G255" i="12"/>
  <c r="O177" i="12"/>
  <c r="O158" i="12"/>
  <c r="O429" i="12"/>
  <c r="W160" i="12"/>
  <c r="R363" i="12"/>
  <c r="Z320" i="12"/>
  <c r="R433" i="12"/>
  <c r="Z338" i="12"/>
  <c r="Z222" i="12"/>
  <c r="Z259" i="12"/>
  <c r="R347" i="12"/>
  <c r="I386" i="12"/>
  <c r="Z363" i="12"/>
  <c r="Z433" i="12"/>
  <c r="R338" i="12"/>
  <c r="R222" i="12"/>
  <c r="I163" i="12"/>
  <c r="J149" i="12"/>
  <c r="I257" i="12"/>
  <c r="AH384" i="28"/>
  <c r="I429" i="12"/>
  <c r="O173" i="12"/>
  <c r="O257" i="12"/>
  <c r="W175" i="12"/>
  <c r="G221" i="12"/>
  <c r="O166" i="12"/>
  <c r="O430" i="12"/>
  <c r="O353" i="12"/>
  <c r="O276" i="12"/>
  <c r="W157" i="12"/>
  <c r="R254" i="12"/>
  <c r="R287" i="12"/>
  <c r="J163" i="12"/>
  <c r="J257" i="12"/>
  <c r="R221" i="12"/>
  <c r="W168" i="12"/>
  <c r="G355" i="12"/>
  <c r="W159" i="12"/>
  <c r="Z254" i="12"/>
  <c r="Z158" i="12"/>
  <c r="Z386" i="12"/>
  <c r="Z287" i="12"/>
  <c r="I434" i="12"/>
  <c r="AH428" i="28"/>
  <c r="AH158" i="28"/>
  <c r="AH314" i="28"/>
  <c r="AH146" i="28"/>
  <c r="O162" i="12"/>
  <c r="O302" i="12"/>
  <c r="G258" i="12"/>
  <c r="O175" i="12"/>
  <c r="G279" i="12"/>
  <c r="O157" i="12"/>
  <c r="Z349" i="12"/>
  <c r="R175" i="12"/>
  <c r="R169" i="12"/>
  <c r="R158" i="12"/>
  <c r="R386" i="12"/>
  <c r="J434" i="12"/>
  <c r="J221" i="12"/>
  <c r="J162" i="12"/>
  <c r="I256" i="12"/>
  <c r="I287" i="12"/>
  <c r="I156" i="12"/>
  <c r="J259" i="12"/>
  <c r="AH300" i="28"/>
  <c r="R349" i="12"/>
  <c r="Z175" i="12"/>
  <c r="Z169" i="12"/>
  <c r="AH157" i="28"/>
  <c r="J169" i="12"/>
  <c r="R170" i="12"/>
  <c r="Z171" i="12"/>
  <c r="R315" i="12"/>
  <c r="R217" i="12"/>
  <c r="R256" i="12"/>
  <c r="Z432" i="12"/>
  <c r="Z156" i="12"/>
  <c r="R430" i="12"/>
  <c r="I322" i="12"/>
  <c r="AH315" i="28"/>
  <c r="AH426" i="28"/>
  <c r="R387" i="12"/>
  <c r="W432" i="12"/>
  <c r="G315" i="12"/>
  <c r="G162" i="12"/>
  <c r="W348" i="12"/>
  <c r="R432" i="12"/>
  <c r="O170" i="12"/>
  <c r="G302" i="12"/>
  <c r="O145" i="12"/>
  <c r="Q349" i="12"/>
  <c r="I169" i="12"/>
  <c r="Z170" i="12"/>
  <c r="R171" i="12"/>
  <c r="Z315" i="12"/>
  <c r="Z217" i="12"/>
  <c r="Z256" i="12"/>
  <c r="R156" i="12"/>
  <c r="I355" i="12"/>
  <c r="G254" i="12"/>
  <c r="O180" i="12"/>
  <c r="W172" i="12"/>
  <c r="W388" i="12"/>
  <c r="W260" i="12"/>
  <c r="G229" i="12"/>
  <c r="W180" i="12"/>
  <c r="O160" i="12"/>
  <c r="W279" i="12"/>
  <c r="O254" i="12"/>
  <c r="O354" i="12"/>
  <c r="Q302" i="12"/>
  <c r="R291" i="12"/>
  <c r="R180" i="12"/>
  <c r="W178" i="12"/>
  <c r="W150" i="12"/>
  <c r="G256" i="12"/>
  <c r="O279" i="12"/>
  <c r="G291" i="12"/>
  <c r="O316" i="12"/>
  <c r="G176" i="12"/>
  <c r="O348" i="12"/>
  <c r="G248" i="12"/>
  <c r="G156" i="12"/>
  <c r="Q175" i="12"/>
  <c r="Y159" i="12"/>
  <c r="Z291" i="12"/>
  <c r="Z388" i="12"/>
  <c r="Z180" i="12"/>
  <c r="I145" i="12"/>
  <c r="AH350" i="28"/>
  <c r="AH171" i="28"/>
  <c r="G151" i="12"/>
  <c r="Z150" i="12"/>
  <c r="R302" i="12"/>
  <c r="G338" i="12"/>
  <c r="W158" i="12"/>
  <c r="O148" i="12"/>
  <c r="G150" i="12"/>
  <c r="G175" i="12"/>
  <c r="W386" i="12"/>
  <c r="W170" i="12"/>
  <c r="G177" i="12"/>
  <c r="G180" i="12"/>
  <c r="Y161" i="12"/>
  <c r="Q176" i="12"/>
  <c r="Z348" i="12"/>
  <c r="R352" i="12"/>
  <c r="R388" i="12"/>
  <c r="R177" i="12"/>
  <c r="Z157" i="12"/>
  <c r="AH429" i="28"/>
  <c r="W349" i="12"/>
  <c r="I171" i="12"/>
  <c r="G222" i="12"/>
  <c r="Z430" i="12"/>
  <c r="G170" i="12"/>
  <c r="G317" i="12"/>
  <c r="G174" i="12"/>
  <c r="W347" i="12"/>
  <c r="G323" i="12"/>
  <c r="G354" i="12"/>
  <c r="Q162" i="12"/>
  <c r="Y158" i="12"/>
  <c r="R348" i="12"/>
  <c r="Z352" i="12"/>
  <c r="Z431" i="12"/>
  <c r="Z177" i="12"/>
  <c r="R157" i="12"/>
  <c r="R317" i="12"/>
  <c r="Z260" i="12"/>
  <c r="I173" i="12"/>
  <c r="J180" i="12"/>
  <c r="I254" i="12"/>
  <c r="J228" i="12"/>
  <c r="I279" i="12"/>
  <c r="AH168" i="28"/>
  <c r="AH254" i="28"/>
  <c r="G158" i="12"/>
  <c r="O315" i="12"/>
  <c r="O176" i="12"/>
  <c r="J322" i="12"/>
  <c r="W162" i="12"/>
  <c r="G159" i="12"/>
  <c r="W257" i="12"/>
  <c r="G171" i="12"/>
  <c r="G316" i="12"/>
  <c r="G428" i="12"/>
  <c r="G363" i="12"/>
  <c r="W352" i="12"/>
  <c r="W430" i="12"/>
  <c r="G257" i="12"/>
  <c r="O256" i="12"/>
  <c r="G287" i="12"/>
  <c r="G228" i="12"/>
  <c r="Y177" i="12"/>
  <c r="J287" i="12"/>
  <c r="R316" i="12"/>
  <c r="R431" i="12"/>
  <c r="R255" i="12"/>
  <c r="Z317" i="12"/>
  <c r="R260" i="12"/>
  <c r="J173" i="12"/>
  <c r="I180" i="12"/>
  <c r="J254" i="12"/>
  <c r="I228" i="12"/>
  <c r="J279" i="12"/>
  <c r="AH274" i="28"/>
  <c r="AH313" i="28"/>
  <c r="O433" i="12"/>
  <c r="W428" i="12"/>
  <c r="W171" i="12"/>
  <c r="W254" i="12"/>
  <c r="G157" i="12"/>
  <c r="G168" i="12"/>
  <c r="O259" i="12"/>
  <c r="O388" i="12"/>
  <c r="G173" i="12"/>
  <c r="O159" i="12"/>
  <c r="Z316" i="12"/>
  <c r="Z255" i="12"/>
  <c r="Z166" i="12"/>
  <c r="J112" i="12"/>
  <c r="I316" i="12"/>
  <c r="J347" i="12"/>
  <c r="I323" i="12"/>
  <c r="I157" i="12"/>
  <c r="J161" i="12"/>
  <c r="AH431" i="28"/>
  <c r="AH166" i="28"/>
  <c r="W177" i="12"/>
  <c r="G320" i="12"/>
  <c r="G166" i="12"/>
  <c r="W151" i="12"/>
  <c r="W169" i="12"/>
  <c r="G430" i="12"/>
  <c r="O163" i="12"/>
  <c r="W276" i="12"/>
  <c r="Z176" i="12"/>
  <c r="R151" i="12"/>
  <c r="R166" i="12"/>
  <c r="R150" i="12"/>
  <c r="I112" i="12"/>
  <c r="J316" i="12"/>
  <c r="I347" i="12"/>
  <c r="J323" i="12"/>
  <c r="J157" i="12"/>
  <c r="I161" i="12"/>
  <c r="AH167" i="28"/>
  <c r="AH351" i="28"/>
  <c r="Z303" i="21"/>
  <c r="Z312" i="21"/>
  <c r="Z291" i="21"/>
  <c r="Z313" i="21"/>
  <c r="Z323" i="21"/>
  <c r="Z60" i="21"/>
  <c r="Z181" i="21"/>
  <c r="Z86" i="21"/>
  <c r="Z68" i="21"/>
  <c r="Z175" i="21"/>
  <c r="Z90" i="21"/>
  <c r="Z190" i="21"/>
  <c r="Z163" i="21"/>
  <c r="Z66" i="21"/>
  <c r="Z101" i="21"/>
  <c r="AA160" i="21"/>
  <c r="Z48" i="21"/>
  <c r="Z164" i="21"/>
  <c r="Z198" i="21"/>
  <c r="Z96" i="21"/>
  <c r="Z82" i="21"/>
  <c r="Z97" i="21"/>
  <c r="Z201" i="21"/>
  <c r="Z208" i="21"/>
  <c r="Z194" i="21"/>
  <c r="Z232" i="21"/>
  <c r="Z44" i="21"/>
  <c r="Z46" i="21"/>
  <c r="P124" i="21"/>
  <c r="N270" i="21"/>
  <c r="Z270" i="21" s="1"/>
  <c r="R84" i="21"/>
  <c r="R270" i="21"/>
  <c r="Q284" i="21"/>
  <c r="F284" i="22"/>
  <c r="X284" i="22" s="1"/>
  <c r="O272" i="21"/>
  <c r="D272" i="22"/>
  <c r="U272" i="22" s="1"/>
  <c r="O307" i="21"/>
  <c r="D307" i="22"/>
  <c r="U307" i="22" s="1"/>
  <c r="Q272" i="21"/>
  <c r="F272" i="22"/>
  <c r="X272" i="22" s="1"/>
  <c r="O245" i="21"/>
  <c r="D245" i="22"/>
  <c r="U245" i="22" s="1"/>
  <c r="N212" i="21"/>
  <c r="Z212" i="21" s="1"/>
  <c r="N192" i="21"/>
  <c r="N272" i="21"/>
  <c r="Z272" i="21" s="1"/>
  <c r="Q307" i="21"/>
  <c r="F307" i="22"/>
  <c r="X307" i="22" s="1"/>
  <c r="O212" i="21"/>
  <c r="D212" i="22"/>
  <c r="U212" i="22" s="1"/>
  <c r="N183" i="21"/>
  <c r="Z183" i="21" s="1"/>
  <c r="Q283" i="21"/>
  <c r="F283" i="22"/>
  <c r="X283" i="22" s="1"/>
  <c r="R307" i="21"/>
  <c r="R283" i="21"/>
  <c r="P84" i="21"/>
  <c r="P270" i="21"/>
  <c r="O284" i="21"/>
  <c r="D284" i="22"/>
  <c r="U284" i="22" s="1"/>
  <c r="Q245" i="21"/>
  <c r="F245" i="22"/>
  <c r="X245" i="22" s="1"/>
  <c r="P212" i="21"/>
  <c r="Q270" i="21"/>
  <c r="F270" i="22"/>
  <c r="X270" i="22" s="1"/>
  <c r="R245" i="21"/>
  <c r="P249" i="21"/>
  <c r="P183" i="21"/>
  <c r="R183" i="21"/>
  <c r="N301" i="21"/>
  <c r="Z301" i="21" s="1"/>
  <c r="N84" i="21"/>
  <c r="Z84" i="21" s="1"/>
  <c r="O270" i="21"/>
  <c r="D270" i="22"/>
  <c r="U270" i="22" s="1"/>
  <c r="N284" i="21"/>
  <c r="Z284" i="21" s="1"/>
  <c r="P245" i="21"/>
  <c r="R284" i="21"/>
  <c r="Q193" i="21"/>
  <c r="F193" i="22"/>
  <c r="X193" i="22" s="1"/>
  <c r="R193" i="21"/>
  <c r="Q183" i="21"/>
  <c r="F183" i="22"/>
  <c r="X183" i="22" s="1"/>
  <c r="O301" i="21"/>
  <c r="D301" i="22"/>
  <c r="U301" i="22" s="1"/>
  <c r="N245" i="21"/>
  <c r="Z245" i="21" s="1"/>
  <c r="P284" i="21"/>
  <c r="P301" i="21"/>
  <c r="O124" i="21"/>
  <c r="D124" i="22"/>
  <c r="U124" i="22" s="1"/>
  <c r="R212" i="21"/>
  <c r="P193" i="21"/>
  <c r="O273" i="21"/>
  <c r="D273" i="22"/>
  <c r="U273" i="22" s="1"/>
  <c r="Q301" i="21"/>
  <c r="F301" i="22"/>
  <c r="X301" i="22" s="1"/>
  <c r="P272" i="21"/>
  <c r="O193" i="21"/>
  <c r="D193" i="22"/>
  <c r="U193" i="22" s="1"/>
  <c r="R301" i="21"/>
  <c r="O188" i="21"/>
  <c r="D188" i="22"/>
  <c r="U188" i="22" s="1"/>
  <c r="N187" i="21"/>
  <c r="Q212" i="21"/>
  <c r="F212" i="22"/>
  <c r="X212" i="22" s="1"/>
  <c r="R249" i="21"/>
  <c r="P273" i="21"/>
  <c r="R273" i="21"/>
  <c r="O187" i="21"/>
  <c r="D187" i="22"/>
  <c r="U187" i="22" s="1"/>
  <c r="P307" i="21"/>
  <c r="Q84" i="21"/>
  <c r="F84" i="22"/>
  <c r="X84" i="22" s="1"/>
  <c r="N193" i="21"/>
  <c r="Z193" i="21" s="1"/>
  <c r="P187" i="21"/>
  <c r="R124" i="21"/>
  <c r="P192" i="21"/>
  <c r="R272" i="21"/>
  <c r="O183" i="21"/>
  <c r="D183" i="22"/>
  <c r="U183" i="22" s="1"/>
  <c r="Q187" i="21"/>
  <c r="F187" i="22"/>
  <c r="X187" i="22" s="1"/>
  <c r="P283" i="21"/>
  <c r="O192" i="21"/>
  <c r="AC192" i="21" s="1"/>
  <c r="D192" i="22"/>
  <c r="U192" i="22" s="1"/>
  <c r="N273" i="21"/>
  <c r="Z273" i="21" s="1"/>
  <c r="R187" i="21"/>
  <c r="O84" i="21"/>
  <c r="AC84" i="21" s="1"/>
  <c r="D84" i="22"/>
  <c r="U84" i="22" s="1"/>
  <c r="R188" i="21"/>
  <c r="N124" i="21"/>
  <c r="Z124" i="21" s="1"/>
  <c r="R192" i="21"/>
  <c r="Q249" i="21"/>
  <c r="F249" i="22"/>
  <c r="X249" i="22" s="1"/>
  <c r="N283" i="21"/>
  <c r="Z283" i="21" s="1"/>
  <c r="P188" i="21"/>
  <c r="Q188" i="21"/>
  <c r="F188" i="22"/>
  <c r="X188" i="22" s="1"/>
  <c r="Q124" i="21"/>
  <c r="F124" i="22"/>
  <c r="X124" i="22" s="1"/>
  <c r="Q192" i="21"/>
  <c r="F192" i="22"/>
  <c r="X192" i="22" s="1"/>
  <c r="N249" i="21"/>
  <c r="Z249" i="21" s="1"/>
  <c r="O249" i="21"/>
  <c r="D249" i="22"/>
  <c r="U249" i="22" s="1"/>
  <c r="Q273" i="21"/>
  <c r="F273" i="22"/>
  <c r="X273" i="22" s="1"/>
  <c r="N188" i="21"/>
  <c r="O283" i="21"/>
  <c r="D283" i="22"/>
  <c r="U283" i="22" s="1"/>
  <c r="N307" i="21"/>
  <c r="Z307" i="21" s="1"/>
  <c r="I122" i="21"/>
  <c r="F122" i="22" s="1"/>
  <c r="X122" i="22" s="1"/>
  <c r="H122" i="21"/>
  <c r="P122" i="21" s="1"/>
  <c r="G122" i="21"/>
  <c r="D122" i="22" s="1"/>
  <c r="U122" i="22" s="1"/>
  <c r="E347" i="21"/>
  <c r="J350" i="21"/>
  <c r="R350" i="21" s="1"/>
  <c r="F350" i="21"/>
  <c r="N350" i="21" s="1"/>
  <c r="I350" i="21"/>
  <c r="G350" i="21"/>
  <c r="E350" i="21"/>
  <c r="H350" i="21"/>
  <c r="P350" i="21" s="1"/>
  <c r="G352" i="21"/>
  <c r="J352" i="21"/>
  <c r="R352" i="21" s="1"/>
  <c r="F352" i="21"/>
  <c r="N352" i="21" s="1"/>
  <c r="I352" i="21"/>
  <c r="H352" i="21"/>
  <c r="P352" i="21" s="1"/>
  <c r="E352" i="21"/>
  <c r="G353" i="21"/>
  <c r="J353" i="21"/>
  <c r="R353" i="21" s="1"/>
  <c r="H353" i="21"/>
  <c r="P353" i="21" s="1"/>
  <c r="F353" i="21"/>
  <c r="N353" i="21" s="1"/>
  <c r="I353" i="21"/>
  <c r="E353" i="21"/>
  <c r="G354" i="21"/>
  <c r="J354" i="21"/>
  <c r="R354" i="21" s="1"/>
  <c r="E354" i="21"/>
  <c r="F354" i="21"/>
  <c r="N354" i="21" s="1"/>
  <c r="I354" i="21"/>
  <c r="H354" i="21"/>
  <c r="P354" i="21" s="1"/>
  <c r="G355" i="21"/>
  <c r="J355" i="21"/>
  <c r="R355" i="21" s="1"/>
  <c r="F355" i="21"/>
  <c r="N355" i="21" s="1"/>
  <c r="I355" i="21"/>
  <c r="H355" i="21"/>
  <c r="P355" i="21" s="1"/>
  <c r="E355" i="21"/>
  <c r="G356" i="21"/>
  <c r="J356" i="21"/>
  <c r="R356" i="21" s="1"/>
  <c r="F356" i="21"/>
  <c r="N356" i="21" s="1"/>
  <c r="E356" i="21"/>
  <c r="I356" i="21"/>
  <c r="H356" i="21"/>
  <c r="P356" i="21" s="1"/>
  <c r="G357" i="21"/>
  <c r="J357" i="21"/>
  <c r="R357" i="21" s="1"/>
  <c r="F357" i="21"/>
  <c r="N357" i="21" s="1"/>
  <c r="I357" i="21"/>
  <c r="E357" i="21"/>
  <c r="H357" i="21"/>
  <c r="P357" i="21" s="1"/>
  <c r="G358" i="21"/>
  <c r="J358" i="21"/>
  <c r="R358" i="21" s="1"/>
  <c r="F358" i="21"/>
  <c r="N358" i="21" s="1"/>
  <c r="I358" i="21"/>
  <c r="E358" i="21"/>
  <c r="H358" i="21"/>
  <c r="P358" i="21" s="1"/>
  <c r="G359" i="21"/>
  <c r="J359" i="21"/>
  <c r="R359" i="21" s="1"/>
  <c r="H359" i="21"/>
  <c r="P359" i="21" s="1"/>
  <c r="F359" i="21"/>
  <c r="N359" i="21" s="1"/>
  <c r="I359" i="21"/>
  <c r="E359" i="21"/>
  <c r="G327" i="21"/>
  <c r="E327" i="21"/>
  <c r="F328" i="21"/>
  <c r="N328" i="21" s="1"/>
  <c r="E328" i="21"/>
  <c r="F223" i="21"/>
  <c r="N223" i="21" s="1"/>
  <c r="E223" i="21"/>
  <c r="G331" i="21"/>
  <c r="E331" i="21"/>
  <c r="I344" i="21"/>
  <c r="E344" i="21"/>
  <c r="E346" i="21"/>
  <c r="E237" i="21"/>
  <c r="F237" i="21"/>
  <c r="N237" i="21" s="1"/>
  <c r="J335" i="21"/>
  <c r="R335" i="21" s="1"/>
  <c r="E335" i="21"/>
  <c r="F349" i="21"/>
  <c r="N349" i="21" s="1"/>
  <c r="E349" i="21"/>
  <c r="J349" i="21"/>
  <c r="R349" i="21" s="1"/>
  <c r="I349" i="21"/>
  <c r="G349" i="21"/>
  <c r="H349" i="21"/>
  <c r="P349" i="21" s="1"/>
  <c r="E238" i="21"/>
  <c r="F238" i="21"/>
  <c r="N238" i="21" s="1"/>
  <c r="E259" i="21"/>
  <c r="J337" i="21"/>
  <c r="R337" i="21" s="1"/>
  <c r="E337" i="21"/>
  <c r="E338" i="21"/>
  <c r="J338" i="21"/>
  <c r="R338" i="21" s="1"/>
  <c r="G338" i="21"/>
  <c r="F338" i="21"/>
  <c r="N338" i="21" s="1"/>
  <c r="I338" i="21"/>
  <c r="H338" i="21"/>
  <c r="P338" i="21" s="1"/>
  <c r="J351" i="21"/>
  <c r="R351" i="21" s="1"/>
  <c r="F351" i="21"/>
  <c r="N351" i="21" s="1"/>
  <c r="G351" i="21"/>
  <c r="I351" i="21"/>
  <c r="E351" i="21"/>
  <c r="H351" i="21"/>
  <c r="P351" i="21" s="1"/>
  <c r="E339" i="21"/>
  <c r="J339" i="21"/>
  <c r="R339" i="21" s="1"/>
  <c r="I339" i="21"/>
  <c r="H339" i="21"/>
  <c r="P339" i="21" s="1"/>
  <c r="G339" i="21"/>
  <c r="F339" i="21"/>
  <c r="N339" i="21" s="1"/>
  <c r="G340" i="21"/>
  <c r="E340" i="21"/>
  <c r="J340" i="21"/>
  <c r="R340" i="21" s="1"/>
  <c r="I340" i="21"/>
  <c r="H340" i="21"/>
  <c r="P340" i="21" s="1"/>
  <c r="F340" i="21"/>
  <c r="N340" i="21" s="1"/>
  <c r="E341" i="21"/>
  <c r="J341" i="21"/>
  <c r="R341" i="21" s="1"/>
  <c r="I341" i="21"/>
  <c r="H341" i="21"/>
  <c r="P341" i="21" s="1"/>
  <c r="G341" i="21"/>
  <c r="F341" i="21"/>
  <c r="N341" i="21" s="1"/>
  <c r="H345" i="21"/>
  <c r="P345" i="21" s="1"/>
  <c r="E345" i="21"/>
  <c r="H342" i="21"/>
  <c r="P342" i="21" s="1"/>
  <c r="E342" i="21"/>
  <c r="E260" i="21"/>
  <c r="E343" i="21"/>
  <c r="F132" i="21"/>
  <c r="N132" i="21" s="1"/>
  <c r="E132" i="21"/>
  <c r="R35" i="21"/>
  <c r="N35" i="21"/>
  <c r="F133" i="21"/>
  <c r="E133" i="21"/>
  <c r="F147" i="21"/>
  <c r="N147" i="21" s="1"/>
  <c r="E147" i="21"/>
  <c r="AA79" i="21"/>
  <c r="AA75" i="21"/>
  <c r="F113" i="21"/>
  <c r="E113" i="21"/>
  <c r="F114" i="21"/>
  <c r="N114" i="21" s="1"/>
  <c r="E114" i="21"/>
  <c r="B50" i="22"/>
  <c r="R50" i="22" s="1"/>
  <c r="F122" i="21"/>
  <c r="N122" i="21" s="1"/>
  <c r="E122" i="21"/>
  <c r="J61" i="21"/>
  <c r="R61" i="21" s="1"/>
  <c r="E61" i="21"/>
  <c r="J30" i="21"/>
  <c r="R30" i="21" s="1"/>
  <c r="M30" i="21"/>
  <c r="J31" i="21"/>
  <c r="R31" i="21" s="1"/>
  <c r="M31" i="21"/>
  <c r="F285" i="21"/>
  <c r="N285" i="21" s="1"/>
  <c r="E285" i="21"/>
  <c r="P32" i="21"/>
  <c r="M32" i="21"/>
  <c r="F64" i="21"/>
  <c r="N64" i="21" s="1"/>
  <c r="E64" i="21"/>
  <c r="G91" i="21"/>
  <c r="E91" i="21"/>
  <c r="H132" i="21"/>
  <c r="P132" i="21" s="1"/>
  <c r="F178" i="21"/>
  <c r="N178" i="21" s="1"/>
  <c r="E178" i="21"/>
  <c r="H286" i="21"/>
  <c r="P286" i="21" s="1"/>
  <c r="E286" i="21"/>
  <c r="H314" i="21"/>
  <c r="P314" i="21" s="1"/>
  <c r="E314" i="21"/>
  <c r="G173" i="21"/>
  <c r="E173" i="21"/>
  <c r="J310" i="21"/>
  <c r="R310" i="21" s="1"/>
  <c r="E310" i="21"/>
  <c r="E149" i="21"/>
  <c r="E93" i="21"/>
  <c r="J182" i="21"/>
  <c r="R182" i="21" s="1"/>
  <c r="E182" i="21"/>
  <c r="J290" i="21"/>
  <c r="R290" i="21" s="1"/>
  <c r="E290" i="21"/>
  <c r="J318" i="21"/>
  <c r="R318" i="21" s="1"/>
  <c r="E318" i="21"/>
  <c r="G88" i="21"/>
  <c r="E88" i="21"/>
  <c r="E176" i="21"/>
  <c r="H319" i="21"/>
  <c r="P319" i="21" s="1"/>
  <c r="E319" i="21"/>
  <c r="J225" i="21"/>
  <c r="R225" i="21" s="1"/>
  <c r="E225" i="21"/>
  <c r="G292" i="21"/>
  <c r="E292" i="21"/>
  <c r="F320" i="21"/>
  <c r="N320" i="21" s="1"/>
  <c r="E320" i="21"/>
  <c r="H271" i="21"/>
  <c r="E271" i="21"/>
  <c r="J62" i="21"/>
  <c r="R62" i="21" s="1"/>
  <c r="E62" i="21"/>
  <c r="F317" i="21"/>
  <c r="N317" i="21" s="1"/>
  <c r="E317" i="21"/>
  <c r="J322" i="21"/>
  <c r="R322" i="21" s="1"/>
  <c r="E322" i="21"/>
  <c r="E287" i="21"/>
  <c r="J71" i="21"/>
  <c r="R71" i="21" s="1"/>
  <c r="E71" i="21"/>
  <c r="J229" i="21"/>
  <c r="R229" i="21" s="1"/>
  <c r="E229" i="21"/>
  <c r="G172" i="21"/>
  <c r="E172" i="21"/>
  <c r="H213" i="21"/>
  <c r="P213" i="21" s="1"/>
  <c r="E213" i="21"/>
  <c r="F224" i="21"/>
  <c r="N224" i="21" s="1"/>
  <c r="E224" i="21"/>
  <c r="G289" i="21"/>
  <c r="E289" i="21"/>
  <c r="F296" i="21"/>
  <c r="N296" i="21" s="1"/>
  <c r="E296" i="21"/>
  <c r="J76" i="21"/>
  <c r="R76" i="21" s="1"/>
  <c r="E76" i="21"/>
  <c r="J276" i="21"/>
  <c r="R276" i="21" s="1"/>
  <c r="E276" i="21"/>
  <c r="J58" i="21"/>
  <c r="R58" i="21" s="1"/>
  <c r="E214" i="21"/>
  <c r="E152" i="21"/>
  <c r="J27" i="21"/>
  <c r="R27" i="21" s="1"/>
  <c r="M27" i="21"/>
  <c r="J174" i="21"/>
  <c r="R174" i="21" s="1"/>
  <c r="E174" i="21"/>
  <c r="J246" i="21"/>
  <c r="R246" i="21" s="1"/>
  <c r="E246" i="21"/>
  <c r="H177" i="21"/>
  <c r="P177" i="21" s="1"/>
  <c r="E177" i="21"/>
  <c r="I197" i="21"/>
  <c r="E197" i="21"/>
  <c r="F233" i="21"/>
  <c r="N233" i="21" s="1"/>
  <c r="E233" i="21"/>
  <c r="F257" i="21"/>
  <c r="N257" i="21" s="1"/>
  <c r="E257" i="21"/>
  <c r="J95" i="21"/>
  <c r="R95" i="21" s="1"/>
  <c r="E95" i="21"/>
  <c r="F72" i="21"/>
  <c r="N72" i="21" s="1"/>
  <c r="E72" i="21"/>
  <c r="H259" i="21"/>
  <c r="P259" i="21" s="1"/>
  <c r="E279" i="21"/>
  <c r="H235" i="21"/>
  <c r="P235" i="21" s="1"/>
  <c r="E235" i="21"/>
  <c r="E280" i="21"/>
  <c r="J87" i="21"/>
  <c r="R87" i="21" s="1"/>
  <c r="E87" i="21"/>
  <c r="E228" i="21"/>
  <c r="E254" i="21"/>
  <c r="J103" i="21"/>
  <c r="R103" i="21" s="1"/>
  <c r="E103" i="21"/>
  <c r="J231" i="21"/>
  <c r="R231" i="21" s="1"/>
  <c r="E231" i="21"/>
  <c r="I45" i="21"/>
  <c r="E45" i="21"/>
  <c r="J159" i="21"/>
  <c r="R159" i="21" s="1"/>
  <c r="E159" i="21"/>
  <c r="H202" i="21"/>
  <c r="P202" i="21" s="1"/>
  <c r="E202" i="21"/>
  <c r="H261" i="21"/>
  <c r="P261" i="21" s="1"/>
  <c r="E261" i="21"/>
  <c r="I281" i="21"/>
  <c r="E281" i="21"/>
  <c r="F304" i="21"/>
  <c r="N304" i="21" s="1"/>
  <c r="E304" i="21"/>
  <c r="E92" i="21"/>
  <c r="E153" i="21"/>
  <c r="H195" i="21"/>
  <c r="P195" i="21" s="1"/>
  <c r="E195" i="21"/>
  <c r="G203" i="21"/>
  <c r="E203" i="21"/>
  <c r="F262" i="21"/>
  <c r="N262" i="21" s="1"/>
  <c r="E262" i="21"/>
  <c r="H282" i="21"/>
  <c r="P282" i="21" s="1"/>
  <c r="E282" i="21"/>
  <c r="F305" i="21"/>
  <c r="N305" i="21" s="1"/>
  <c r="E305" i="21"/>
  <c r="I85" i="21"/>
  <c r="E85" i="21"/>
  <c r="E309" i="21"/>
  <c r="F316" i="21"/>
  <c r="N316" i="21" s="1"/>
  <c r="E316" i="21"/>
  <c r="I94" i="21"/>
  <c r="E94" i="21"/>
  <c r="J251" i="21"/>
  <c r="R251" i="21" s="1"/>
  <c r="E251" i="21"/>
  <c r="I230" i="21"/>
  <c r="E230" i="21"/>
  <c r="E185" i="21"/>
  <c r="M12" i="21"/>
  <c r="E104" i="21"/>
  <c r="F256" i="21"/>
  <c r="N256" i="21" s="1"/>
  <c r="E256" i="21"/>
  <c r="P15" i="21"/>
  <c r="M15" i="21"/>
  <c r="F240" i="21"/>
  <c r="E240" i="21"/>
  <c r="J263" i="21"/>
  <c r="R263" i="21" s="1"/>
  <c r="E263" i="21"/>
  <c r="E308" i="21"/>
  <c r="J65" i="21"/>
  <c r="R65" i="21" s="1"/>
  <c r="E65" i="21"/>
  <c r="J288" i="21"/>
  <c r="R288" i="21" s="1"/>
  <c r="E288" i="21"/>
  <c r="I67" i="21"/>
  <c r="E67" i="21"/>
  <c r="I150" i="21"/>
  <c r="E150" i="21"/>
  <c r="H69" i="21"/>
  <c r="P69" i="21" s="1"/>
  <c r="E69" i="21"/>
  <c r="G250" i="21"/>
  <c r="E250" i="21"/>
  <c r="H274" i="21"/>
  <c r="P274" i="21" s="1"/>
  <c r="E274" i="21"/>
  <c r="J10" i="21"/>
  <c r="E10" i="21"/>
  <c r="B10" i="22" s="1"/>
  <c r="J83" i="21"/>
  <c r="R83" i="21" s="1"/>
  <c r="E83" i="21"/>
  <c r="D241" i="21"/>
  <c r="E241" i="21"/>
  <c r="G179" i="21"/>
  <c r="E179" i="21"/>
  <c r="E215" i="21"/>
  <c r="G226" i="21"/>
  <c r="E226" i="21"/>
  <c r="I253" i="21"/>
  <c r="E253" i="21"/>
  <c r="J43" i="21"/>
  <c r="R43" i="21" s="1"/>
  <c r="E43" i="21"/>
  <c r="H184" i="21"/>
  <c r="P184" i="21" s="1"/>
  <c r="E184" i="21"/>
  <c r="I105" i="21"/>
  <c r="E105" i="21"/>
  <c r="J14" i="21"/>
  <c r="R14" i="21" s="1"/>
  <c r="M14" i="21"/>
  <c r="J161" i="21"/>
  <c r="R161" i="21" s="1"/>
  <c r="E161" i="21"/>
  <c r="J107" i="21"/>
  <c r="R107" i="21" s="1"/>
  <c r="E107" i="21"/>
  <c r="R50" i="21"/>
  <c r="J110" i="21"/>
  <c r="R110" i="21" s="1"/>
  <c r="E110" i="21"/>
  <c r="I165" i="21"/>
  <c r="E165" i="21"/>
  <c r="I204" i="21"/>
  <c r="E204" i="21"/>
  <c r="J111" i="21"/>
  <c r="R111" i="21" s="1"/>
  <c r="E111" i="21"/>
  <c r="J20" i="21"/>
  <c r="R20" i="21" s="1"/>
  <c r="M20" i="21"/>
  <c r="I167" i="21"/>
  <c r="E167" i="21"/>
  <c r="H206" i="21"/>
  <c r="P206" i="21" s="1"/>
  <c r="E206" i="21"/>
  <c r="I242" i="21"/>
  <c r="E242" i="21"/>
  <c r="H265" i="21"/>
  <c r="P265" i="21" s="1"/>
  <c r="E265" i="21"/>
  <c r="E189" i="21"/>
  <c r="Q29" i="21"/>
  <c r="AF29" i="21" s="1"/>
  <c r="M29" i="21"/>
  <c r="J70" i="21"/>
  <c r="R70" i="21" s="1"/>
  <c r="E70" i="21"/>
  <c r="E98" i="21"/>
  <c r="E102" i="21"/>
  <c r="F196" i="21"/>
  <c r="N196" i="21" s="1"/>
  <c r="E196" i="21"/>
  <c r="I47" i="21"/>
  <c r="E47" i="21"/>
  <c r="E200" i="21"/>
  <c r="E108" i="21"/>
  <c r="Q53" i="21"/>
  <c r="I114" i="21"/>
  <c r="J168" i="21"/>
  <c r="R168" i="21" s="1"/>
  <c r="E168" i="21"/>
  <c r="G207" i="21"/>
  <c r="E207" i="21"/>
  <c r="J266" i="21"/>
  <c r="R266" i="21" s="1"/>
  <c r="E266" i="21"/>
  <c r="E89" i="21"/>
  <c r="I99" i="21"/>
  <c r="E99" i="21"/>
  <c r="E100" i="21"/>
  <c r="J252" i="21"/>
  <c r="R252" i="21" s="1"/>
  <c r="E252" i="21"/>
  <c r="E106" i="21"/>
  <c r="J162" i="21"/>
  <c r="R162" i="21" s="1"/>
  <c r="E162" i="21"/>
  <c r="J169" i="21"/>
  <c r="R169" i="21" s="1"/>
  <c r="E169" i="21"/>
  <c r="J26" i="21"/>
  <c r="R26" i="21" s="1"/>
  <c r="M26" i="21"/>
  <c r="G59" i="21"/>
  <c r="E59" i="21"/>
  <c r="H191" i="21"/>
  <c r="P191" i="21" s="1"/>
  <c r="E191" i="21"/>
  <c r="J311" i="21"/>
  <c r="R311" i="21" s="1"/>
  <c r="E311" i="21"/>
  <c r="F315" i="21"/>
  <c r="N315" i="21" s="1"/>
  <c r="E315" i="21"/>
  <c r="G180" i="21"/>
  <c r="E180" i="21"/>
  <c r="E158" i="21"/>
  <c r="I255" i="21"/>
  <c r="E255" i="21"/>
  <c r="J81" i="21"/>
  <c r="R81" i="21" s="1"/>
  <c r="E81" i="21"/>
  <c r="Q17" i="21"/>
  <c r="AF17" i="21" s="1"/>
  <c r="M17" i="21"/>
  <c r="J24" i="21"/>
  <c r="R24" i="21" s="1"/>
  <c r="M24" i="21"/>
  <c r="N24" i="21"/>
  <c r="Q24" i="21"/>
  <c r="AF24" i="21" s="1"/>
  <c r="O24" i="21"/>
  <c r="AC24" i="21" s="1"/>
  <c r="P24" i="21"/>
  <c r="J170" i="21"/>
  <c r="R170" i="21" s="1"/>
  <c r="E170" i="21"/>
  <c r="J209" i="21"/>
  <c r="R209" i="21" s="1"/>
  <c r="E209" i="21"/>
  <c r="J63" i="21"/>
  <c r="R63" i="21" s="1"/>
  <c r="E63" i="21"/>
  <c r="G7" i="21"/>
  <c r="D7" i="22" s="1"/>
  <c r="AK7" i="22" s="1"/>
  <c r="E7" i="21"/>
  <c r="B7" i="22" s="1"/>
  <c r="AI7" i="22" s="1"/>
  <c r="F227" i="21"/>
  <c r="N227" i="21" s="1"/>
  <c r="E227" i="21"/>
  <c r="E73" i="21"/>
  <c r="F156" i="21"/>
  <c r="E156" i="21"/>
  <c r="I186" i="21"/>
  <c r="E186" i="21"/>
  <c r="G277" i="21"/>
  <c r="E277" i="21"/>
  <c r="G78" i="21"/>
  <c r="E78" i="21"/>
  <c r="E80" i="21"/>
  <c r="M23" i="21"/>
  <c r="M25" i="21"/>
  <c r="O25" i="21"/>
  <c r="AC25" i="21" s="1"/>
  <c r="N25" i="21"/>
  <c r="P25" i="21"/>
  <c r="Q25" i="21"/>
  <c r="AF25" i="21" s="1"/>
  <c r="J25" i="21"/>
  <c r="R25" i="21" s="1"/>
  <c r="J171" i="21"/>
  <c r="R171" i="21" s="1"/>
  <c r="E171" i="21"/>
  <c r="G210" i="21"/>
  <c r="E210" i="21"/>
  <c r="J242" i="21"/>
  <c r="R242" i="21" s="1"/>
  <c r="I240" i="21"/>
  <c r="G241" i="21"/>
  <c r="H241" i="21"/>
  <c r="P241" i="21" s="1"/>
  <c r="I241" i="21"/>
  <c r="J241" i="21"/>
  <c r="R241" i="21" s="1"/>
  <c r="G322" i="21"/>
  <c r="G240" i="21"/>
  <c r="J240" i="21"/>
  <c r="R240" i="21" s="1"/>
  <c r="D242" i="21"/>
  <c r="F241" i="21"/>
  <c r="H240" i="21"/>
  <c r="P240" i="21" s="1"/>
  <c r="D248" i="21"/>
  <c r="F246" i="21"/>
  <c r="G246" i="21"/>
  <c r="H246" i="21"/>
  <c r="P246" i="21" s="1"/>
  <c r="I246" i="21"/>
  <c r="D246" i="21"/>
  <c r="D247" i="21"/>
  <c r="M247" i="21" s="1"/>
  <c r="H247" i="21"/>
  <c r="P247" i="21" s="1"/>
  <c r="I247" i="21"/>
  <c r="J247" i="21"/>
  <c r="R247" i="21" s="1"/>
  <c r="F248" i="21"/>
  <c r="G248" i="21"/>
  <c r="H248" i="21"/>
  <c r="P248" i="21" s="1"/>
  <c r="I248" i="21"/>
  <c r="J248" i="21"/>
  <c r="R248" i="21" s="1"/>
  <c r="F206" i="21"/>
  <c r="N206" i="21" s="1"/>
  <c r="I328" i="21"/>
  <c r="J200" i="21"/>
  <c r="R200" i="21" s="1"/>
  <c r="J230" i="21"/>
  <c r="R230" i="21" s="1"/>
  <c r="F215" i="21"/>
  <c r="N215" i="21" s="1"/>
  <c r="I314" i="21"/>
  <c r="I256" i="21"/>
  <c r="J186" i="21"/>
  <c r="R186" i="21" s="1"/>
  <c r="G215" i="21"/>
  <c r="H215" i="21"/>
  <c r="P215" i="21" s="1"/>
  <c r="F287" i="21"/>
  <c r="N287" i="21" s="1"/>
  <c r="J215" i="21"/>
  <c r="R215" i="21" s="1"/>
  <c r="H200" i="21"/>
  <c r="P200" i="21" s="1"/>
  <c r="I200" i="21"/>
  <c r="J256" i="21"/>
  <c r="R256" i="21" s="1"/>
  <c r="G256" i="21"/>
  <c r="J316" i="21"/>
  <c r="R316" i="21" s="1"/>
  <c r="F230" i="21"/>
  <c r="N230" i="21" s="1"/>
  <c r="I317" i="21"/>
  <c r="J317" i="21"/>
  <c r="R317" i="21" s="1"/>
  <c r="F286" i="21"/>
  <c r="N286" i="21" s="1"/>
  <c r="J286" i="21"/>
  <c r="R286" i="21" s="1"/>
  <c r="I177" i="21"/>
  <c r="H223" i="21"/>
  <c r="P223" i="21" s="1"/>
  <c r="H287" i="21"/>
  <c r="P287" i="21" s="1"/>
  <c r="G263" i="21"/>
  <c r="I287" i="21"/>
  <c r="G308" i="21"/>
  <c r="I263" i="21"/>
  <c r="J287" i="21"/>
  <c r="R287" i="21" s="1"/>
  <c r="I308" i="21"/>
  <c r="J308" i="21"/>
  <c r="R308" i="21" s="1"/>
  <c r="H317" i="21"/>
  <c r="P317" i="21" s="1"/>
  <c r="F309" i="21"/>
  <c r="N309" i="21" s="1"/>
  <c r="F330" i="21"/>
  <c r="N330" i="21" s="1"/>
  <c r="J223" i="21"/>
  <c r="R223" i="21" s="1"/>
  <c r="G309" i="21"/>
  <c r="I223" i="21"/>
  <c r="H210" i="21"/>
  <c r="P210" i="21" s="1"/>
  <c r="G282" i="21"/>
  <c r="H309" i="21"/>
  <c r="P309" i="21" s="1"/>
  <c r="I210" i="21"/>
  <c r="I282" i="21"/>
  <c r="I309" i="21"/>
  <c r="J210" i="21"/>
  <c r="R210" i="21" s="1"/>
  <c r="J282" i="21"/>
  <c r="R282" i="21" s="1"/>
  <c r="J309" i="21"/>
  <c r="R309" i="21" s="1"/>
  <c r="H251" i="21"/>
  <c r="P251" i="21" s="1"/>
  <c r="I271" i="21"/>
  <c r="J203" i="21"/>
  <c r="R203" i="21" s="1"/>
  <c r="F231" i="21"/>
  <c r="N231" i="21" s="1"/>
  <c r="J197" i="21"/>
  <c r="R197" i="21" s="1"/>
  <c r="G231" i="21"/>
  <c r="G223" i="21"/>
  <c r="J177" i="21"/>
  <c r="R177" i="21" s="1"/>
  <c r="G200" i="21"/>
  <c r="J255" i="21"/>
  <c r="R255" i="21" s="1"/>
  <c r="H316" i="21"/>
  <c r="P316" i="21" s="1"/>
  <c r="J342" i="21"/>
  <c r="R342" i="21" s="1"/>
  <c r="G184" i="21"/>
  <c r="G343" i="21"/>
  <c r="J179" i="21"/>
  <c r="R179" i="21" s="1"/>
  <c r="H174" i="21"/>
  <c r="P174" i="21" s="1"/>
  <c r="H180" i="21"/>
  <c r="P180" i="21" s="1"/>
  <c r="G194" i="21"/>
  <c r="I213" i="21"/>
  <c r="H277" i="21"/>
  <c r="P277" i="21" s="1"/>
  <c r="J289" i="21"/>
  <c r="R289" i="21" s="1"/>
  <c r="H311" i="21"/>
  <c r="P311" i="21" s="1"/>
  <c r="I336" i="21"/>
  <c r="I345" i="21"/>
  <c r="I174" i="21"/>
  <c r="I180" i="21"/>
  <c r="I194" i="21"/>
  <c r="J213" i="21"/>
  <c r="R213" i="21" s="1"/>
  <c r="F251" i="21"/>
  <c r="N251" i="21" s="1"/>
  <c r="G305" i="21"/>
  <c r="I311" i="21"/>
  <c r="I320" i="21"/>
  <c r="J336" i="21"/>
  <c r="R336" i="21" s="1"/>
  <c r="J345" i="21"/>
  <c r="R345" i="21" s="1"/>
  <c r="F302" i="21"/>
  <c r="N302" i="21" s="1"/>
  <c r="J178" i="21"/>
  <c r="R178" i="21" s="1"/>
  <c r="G202" i="21"/>
  <c r="I289" i="21"/>
  <c r="J320" i="21"/>
  <c r="R320" i="21" s="1"/>
  <c r="F279" i="21"/>
  <c r="N279" i="21" s="1"/>
  <c r="F175" i="21"/>
  <c r="N175" i="21" s="1"/>
  <c r="H204" i="21"/>
  <c r="P204" i="21" s="1"/>
  <c r="F214" i="21"/>
  <c r="N214" i="21" s="1"/>
  <c r="F228" i="21"/>
  <c r="N228" i="21" s="1"/>
  <c r="J237" i="21"/>
  <c r="R237" i="21" s="1"/>
  <c r="J261" i="21"/>
  <c r="R261" i="21" s="1"/>
  <c r="H279" i="21"/>
  <c r="P279" i="21" s="1"/>
  <c r="G285" i="21"/>
  <c r="I173" i="21"/>
  <c r="J265" i="21"/>
  <c r="R265" i="21" s="1"/>
  <c r="H343" i="21"/>
  <c r="P343" i="21" s="1"/>
  <c r="F202" i="21"/>
  <c r="N202" i="21" s="1"/>
  <c r="I276" i="21"/>
  <c r="J259" i="21"/>
  <c r="R259" i="21" s="1"/>
  <c r="H289" i="21"/>
  <c r="P289" i="21" s="1"/>
  <c r="F213" i="21"/>
  <c r="N213" i="21" s="1"/>
  <c r="J180" i="21"/>
  <c r="R180" i="21" s="1"/>
  <c r="G237" i="21"/>
  <c r="I237" i="21"/>
  <c r="I261" i="21"/>
  <c r="J204" i="21"/>
  <c r="R204" i="21" s="1"/>
  <c r="G228" i="21"/>
  <c r="H285" i="21"/>
  <c r="P285" i="21" s="1"/>
  <c r="F289" i="21"/>
  <c r="N289" i="21" s="1"/>
  <c r="G319" i="21"/>
  <c r="F311" i="21"/>
  <c r="N311" i="21" s="1"/>
  <c r="G174" i="21"/>
  <c r="H237" i="21"/>
  <c r="P237" i="21" s="1"/>
  <c r="G214" i="21"/>
  <c r="F182" i="21"/>
  <c r="N182" i="21" s="1"/>
  <c r="H214" i="21"/>
  <c r="P214" i="21" s="1"/>
  <c r="H228" i="21"/>
  <c r="P228" i="21" s="1"/>
  <c r="J271" i="21"/>
  <c r="I285" i="21"/>
  <c r="F343" i="21"/>
  <c r="N343" i="21" s="1"/>
  <c r="F174" i="21"/>
  <c r="N174" i="21" s="1"/>
  <c r="F277" i="21"/>
  <c r="N277" i="21" s="1"/>
  <c r="I319" i="21"/>
  <c r="F176" i="21"/>
  <c r="N176" i="21" s="1"/>
  <c r="G182" i="21"/>
  <c r="I214" i="21"/>
  <c r="I228" i="21"/>
  <c r="F253" i="21"/>
  <c r="N253" i="21" s="1"/>
  <c r="G262" i="21"/>
  <c r="F280" i="21"/>
  <c r="N280" i="21" s="1"/>
  <c r="J285" i="21"/>
  <c r="R285" i="21" s="1"/>
  <c r="G296" i="21"/>
  <c r="J314" i="21"/>
  <c r="R314" i="21" s="1"/>
  <c r="H331" i="21"/>
  <c r="P331" i="21" s="1"/>
  <c r="I184" i="21"/>
  <c r="J331" i="21"/>
  <c r="R331" i="21" s="1"/>
  <c r="J257" i="21"/>
  <c r="R257" i="21" s="1"/>
  <c r="H179" i="21"/>
  <c r="P179" i="21" s="1"/>
  <c r="J233" i="21"/>
  <c r="R233" i="21" s="1"/>
  <c r="J344" i="21"/>
  <c r="R344" i="21" s="1"/>
  <c r="J319" i="21"/>
  <c r="R319" i="21" s="1"/>
  <c r="G176" i="21"/>
  <c r="H182" i="21"/>
  <c r="P182" i="21" s="1"/>
  <c r="F197" i="21"/>
  <c r="N197" i="21" s="1"/>
  <c r="J214" i="21"/>
  <c r="R214" i="21" s="1"/>
  <c r="J228" i="21"/>
  <c r="R228" i="21" s="1"/>
  <c r="G253" i="21"/>
  <c r="H262" i="21"/>
  <c r="P262" i="21" s="1"/>
  <c r="G280" i="21"/>
  <c r="H296" i="21"/>
  <c r="P296" i="21" s="1"/>
  <c r="G257" i="21"/>
  <c r="F288" i="21"/>
  <c r="N288" i="21" s="1"/>
  <c r="H302" i="21"/>
  <c r="P302" i="21" s="1"/>
  <c r="J343" i="21"/>
  <c r="R343" i="21" s="1"/>
  <c r="F259" i="21"/>
  <c r="N259" i="21" s="1"/>
  <c r="H176" i="21"/>
  <c r="P176" i="21" s="1"/>
  <c r="I182" i="21"/>
  <c r="G197" i="21"/>
  <c r="I262" i="21"/>
  <c r="H280" i="21"/>
  <c r="P280" i="21" s="1"/>
  <c r="I296" i="21"/>
  <c r="G265" i="21"/>
  <c r="H173" i="21"/>
  <c r="P173" i="21" s="1"/>
  <c r="J302" i="21"/>
  <c r="R302" i="21" s="1"/>
  <c r="I343" i="21"/>
  <c r="I202" i="21"/>
  <c r="J202" i="21"/>
  <c r="R202" i="21" s="1"/>
  <c r="I176" i="21"/>
  <c r="H197" i="21"/>
  <c r="P197" i="21" s="1"/>
  <c r="J262" i="21"/>
  <c r="R262" i="21" s="1"/>
  <c r="I280" i="21"/>
  <c r="J296" i="21"/>
  <c r="R296" i="21" s="1"/>
  <c r="H288" i="21"/>
  <c r="P288" i="21" s="1"/>
  <c r="J176" i="21"/>
  <c r="R176" i="21" s="1"/>
  <c r="J280" i="21"/>
  <c r="R280" i="21" s="1"/>
  <c r="G328" i="21"/>
  <c r="F173" i="21"/>
  <c r="N173" i="21" s="1"/>
  <c r="F266" i="21"/>
  <c r="N266" i="21" s="1"/>
  <c r="G311" i="21"/>
  <c r="F263" i="21"/>
  <c r="N263" i="21" s="1"/>
  <c r="I286" i="21"/>
  <c r="F308" i="21"/>
  <c r="N308" i="21" s="1"/>
  <c r="G316" i="21"/>
  <c r="H328" i="21"/>
  <c r="P328" i="21" s="1"/>
  <c r="F184" i="21"/>
  <c r="N184" i="21" s="1"/>
  <c r="J173" i="21"/>
  <c r="R173" i="21" s="1"/>
  <c r="G233" i="21"/>
  <c r="F319" i="21"/>
  <c r="N319" i="21" s="1"/>
  <c r="I179" i="21"/>
  <c r="F225" i="21"/>
  <c r="N225" i="21" s="1"/>
  <c r="G336" i="21"/>
  <c r="I215" i="21"/>
  <c r="H263" i="21"/>
  <c r="P263" i="21" s="1"/>
  <c r="H308" i="21"/>
  <c r="P308" i="21" s="1"/>
  <c r="I316" i="21"/>
  <c r="J328" i="21"/>
  <c r="R328" i="21" s="1"/>
  <c r="G302" i="21"/>
  <c r="H250" i="21"/>
  <c r="P250" i="21" s="1"/>
  <c r="J250" i="21"/>
  <c r="R250" i="21" s="1"/>
  <c r="F177" i="21"/>
  <c r="N177" i="21" s="1"/>
  <c r="F265" i="21"/>
  <c r="N265" i="21" s="1"/>
  <c r="I331" i="21"/>
  <c r="J184" i="21"/>
  <c r="R184" i="21" s="1"/>
  <c r="F336" i="21"/>
  <c r="N336" i="21" s="1"/>
  <c r="H336" i="21"/>
  <c r="P336" i="21" s="1"/>
  <c r="J305" i="21"/>
  <c r="R305" i="21" s="1"/>
  <c r="G177" i="21"/>
  <c r="I265" i="21"/>
  <c r="I302" i="21"/>
  <c r="I259" i="21"/>
  <c r="I250" i="21"/>
  <c r="F200" i="21"/>
  <c r="N200" i="21" s="1"/>
  <c r="H256" i="21"/>
  <c r="P256" i="21" s="1"/>
  <c r="G287" i="21"/>
  <c r="G317" i="21"/>
  <c r="I342" i="21"/>
  <c r="F92" i="21"/>
  <c r="N92" i="21" s="1"/>
  <c r="H92" i="21"/>
  <c r="P92" i="21" s="1"/>
  <c r="F96" i="21"/>
  <c r="N96" i="21" s="1"/>
  <c r="J11" i="21"/>
  <c r="F80" i="21"/>
  <c r="N80" i="21" s="1"/>
  <c r="H80" i="21"/>
  <c r="P80" i="21" s="1"/>
  <c r="J152" i="21"/>
  <c r="I66" i="21"/>
  <c r="J66" i="21"/>
  <c r="R66" i="21" s="1"/>
  <c r="F88" i="21"/>
  <c r="N88" i="21" s="1"/>
  <c r="F111" i="21"/>
  <c r="N111" i="21" s="1"/>
  <c r="G111" i="21"/>
  <c r="F66" i="21"/>
  <c r="N66" i="21" s="1"/>
  <c r="H111" i="21"/>
  <c r="P111" i="21" s="1"/>
  <c r="H70" i="21"/>
  <c r="P70" i="21" s="1"/>
  <c r="H66" i="21"/>
  <c r="P66" i="21" s="1"/>
  <c r="F89" i="21"/>
  <c r="N89" i="21" s="1"/>
  <c r="F108" i="21"/>
  <c r="G66" i="21"/>
  <c r="H98" i="21"/>
  <c r="P98" i="21" s="1"/>
  <c r="I98" i="21"/>
  <c r="J98" i="21"/>
  <c r="R98" i="21" s="1"/>
  <c r="G162" i="21"/>
  <c r="G100" i="21"/>
  <c r="F70" i="21"/>
  <c r="N70" i="21" s="1"/>
  <c r="I100" i="21"/>
  <c r="F163" i="21"/>
  <c r="N163" i="21" s="1"/>
  <c r="F98" i="21"/>
  <c r="N98" i="21" s="1"/>
  <c r="I88" i="21"/>
  <c r="G165" i="21"/>
  <c r="J104" i="21"/>
  <c r="R104" i="21" s="1"/>
  <c r="J165" i="21"/>
  <c r="R165" i="21" s="1"/>
  <c r="I89" i="21"/>
  <c r="J89" i="21"/>
  <c r="R89" i="21" s="1"/>
  <c r="I168" i="21"/>
  <c r="F168" i="22" s="1"/>
  <c r="X168" i="22" s="1"/>
  <c r="G98" i="21"/>
  <c r="F165" i="21"/>
  <c r="N165" i="21" s="1"/>
  <c r="I80" i="21"/>
  <c r="G108" i="21"/>
  <c r="H150" i="21"/>
  <c r="P150" i="21" s="1"/>
  <c r="J80" i="21"/>
  <c r="R80" i="21" s="1"/>
  <c r="H108" i="21"/>
  <c r="J150" i="21"/>
  <c r="R150" i="21" s="1"/>
  <c r="I108" i="21"/>
  <c r="G89" i="21"/>
  <c r="H89" i="21"/>
  <c r="P89" i="21" s="1"/>
  <c r="J108" i="21"/>
  <c r="G72" i="21"/>
  <c r="F11" i="21"/>
  <c r="G11" i="21"/>
  <c r="D11" i="22" s="1"/>
  <c r="H11" i="21"/>
  <c r="Q23" i="21"/>
  <c r="H88" i="21"/>
  <c r="P88" i="21" s="1"/>
  <c r="G96" i="21"/>
  <c r="I11" i="21"/>
  <c r="F11" i="22" s="1"/>
  <c r="G46" i="21"/>
  <c r="F105" i="21"/>
  <c r="N105" i="21" s="1"/>
  <c r="G61" i="21"/>
  <c r="H67" i="21"/>
  <c r="P67" i="21" s="1"/>
  <c r="I106" i="21"/>
  <c r="G113" i="21"/>
  <c r="H106" i="21"/>
  <c r="P106" i="21" s="1"/>
  <c r="N15" i="21"/>
  <c r="N28" i="21"/>
  <c r="H61" i="21"/>
  <c r="P61" i="21" s="1"/>
  <c r="J67" i="21"/>
  <c r="R67" i="21" s="1"/>
  <c r="F87" i="21"/>
  <c r="N87" i="21" s="1"/>
  <c r="F94" i="21"/>
  <c r="N94" i="21" s="1"/>
  <c r="J106" i="21"/>
  <c r="R106" i="21" s="1"/>
  <c r="H113" i="21"/>
  <c r="J149" i="21"/>
  <c r="F159" i="21"/>
  <c r="F93" i="21"/>
  <c r="N93" i="21" s="1"/>
  <c r="O15" i="21"/>
  <c r="AC15" i="21" s="1"/>
  <c r="O28" i="21"/>
  <c r="N39" i="21"/>
  <c r="I61" i="21"/>
  <c r="G87" i="21"/>
  <c r="H94" i="21"/>
  <c r="P94" i="21" s="1"/>
  <c r="F100" i="21"/>
  <c r="N100" i="21" s="1"/>
  <c r="I113" i="21"/>
  <c r="G159" i="21"/>
  <c r="F168" i="21"/>
  <c r="N168" i="21" s="1"/>
  <c r="I87" i="21"/>
  <c r="J94" i="21"/>
  <c r="R94" i="21" s="1"/>
  <c r="H159" i="21"/>
  <c r="P159" i="21" s="1"/>
  <c r="G168" i="21"/>
  <c r="J13" i="21"/>
  <c r="R13" i="21" s="1"/>
  <c r="Q13" i="21"/>
  <c r="AF13" i="21" s="1"/>
  <c r="J78" i="21"/>
  <c r="R78" i="21" s="1"/>
  <c r="J113" i="21"/>
  <c r="Q15" i="21"/>
  <c r="AF15" i="21" s="1"/>
  <c r="Q28" i="21"/>
  <c r="R39" i="21"/>
  <c r="G80" i="21"/>
  <c r="H100" i="21"/>
  <c r="P100" i="21" s="1"/>
  <c r="I159" i="21"/>
  <c r="H168" i="21"/>
  <c r="P168" i="21" s="1"/>
  <c r="F46" i="21"/>
  <c r="N46" i="21" s="1"/>
  <c r="I78" i="21"/>
  <c r="G106" i="21"/>
  <c r="F62" i="21"/>
  <c r="N62" i="21" s="1"/>
  <c r="J100" i="21"/>
  <c r="R100" i="21" s="1"/>
  <c r="F107" i="21"/>
  <c r="N107" i="21" s="1"/>
  <c r="G107" i="21"/>
  <c r="H93" i="21"/>
  <c r="P93" i="21" s="1"/>
  <c r="G161" i="21"/>
  <c r="J28" i="21"/>
  <c r="R28" i="21" s="1"/>
  <c r="F152" i="21"/>
  <c r="H107" i="21"/>
  <c r="P107" i="21" s="1"/>
  <c r="O17" i="21"/>
  <c r="AC17" i="21" s="1"/>
  <c r="N30" i="21"/>
  <c r="G63" i="21"/>
  <c r="F81" i="21"/>
  <c r="N81" i="21" s="1"/>
  <c r="J96" i="21"/>
  <c r="R96" i="21" s="1"/>
  <c r="G102" i="21"/>
  <c r="G152" i="21"/>
  <c r="F169" i="21"/>
  <c r="N169" i="21" s="1"/>
  <c r="N40" i="21"/>
  <c r="H96" i="21"/>
  <c r="P96" i="21" s="1"/>
  <c r="I107" i="21"/>
  <c r="N17" i="21"/>
  <c r="P40" i="21"/>
  <c r="F63" i="21"/>
  <c r="N63" i="21" s="1"/>
  <c r="J88" i="21"/>
  <c r="R88" i="21" s="1"/>
  <c r="I96" i="21"/>
  <c r="F102" i="21"/>
  <c r="N102" i="21" s="1"/>
  <c r="P17" i="21"/>
  <c r="O30" i="21"/>
  <c r="AC30" i="21" s="1"/>
  <c r="H63" i="21"/>
  <c r="P63" i="21" s="1"/>
  <c r="H102" i="21"/>
  <c r="P102" i="21" s="1"/>
  <c r="H152" i="21"/>
  <c r="G169" i="21"/>
  <c r="I46" i="21"/>
  <c r="J17" i="21"/>
  <c r="R17" i="21" s="1"/>
  <c r="P30" i="21"/>
  <c r="I63" i="21"/>
  <c r="I102" i="21"/>
  <c r="I152" i="21"/>
  <c r="F162" i="21"/>
  <c r="N162" i="21" s="1"/>
  <c r="N27" i="21"/>
  <c r="I133" i="21"/>
  <c r="P28" i="21"/>
  <c r="O27" i="21"/>
  <c r="J15" i="21"/>
  <c r="R15" i="21" s="1"/>
  <c r="F97" i="21"/>
  <c r="N97" i="21" s="1"/>
  <c r="G163" i="21"/>
  <c r="J46" i="21"/>
  <c r="R46" i="21" s="1"/>
  <c r="Q30" i="21"/>
  <c r="AF30" i="21" s="1"/>
  <c r="H83" i="21"/>
  <c r="P83" i="21" s="1"/>
  <c r="Q55" i="21"/>
  <c r="I83" i="21"/>
  <c r="G10" i="21"/>
  <c r="D10" i="22" s="1"/>
  <c r="G44" i="21"/>
  <c r="F153" i="21"/>
  <c r="N153" i="21" s="1"/>
  <c r="H163" i="21"/>
  <c r="P163" i="21" s="1"/>
  <c r="F171" i="21"/>
  <c r="N171" i="21" s="1"/>
  <c r="H167" i="21"/>
  <c r="P167" i="21" s="1"/>
  <c r="I10" i="21"/>
  <c r="F10" i="22" s="1"/>
  <c r="O20" i="21"/>
  <c r="AC20" i="21" s="1"/>
  <c r="H44" i="21"/>
  <c r="P44" i="21" s="1"/>
  <c r="I64" i="21"/>
  <c r="G75" i="21"/>
  <c r="H97" i="21"/>
  <c r="P97" i="21" s="1"/>
  <c r="F104" i="21"/>
  <c r="N104" i="21" s="1"/>
  <c r="G153" i="21"/>
  <c r="I163" i="21"/>
  <c r="G171" i="21"/>
  <c r="H46" i="21"/>
  <c r="P46" i="21" s="1"/>
  <c r="H78" i="21"/>
  <c r="P78" i="21" s="1"/>
  <c r="F106" i="21"/>
  <c r="N106" i="21" s="1"/>
  <c r="R53" i="21"/>
  <c r="F10" i="21"/>
  <c r="F44" i="21"/>
  <c r="N44" i="21" s="1"/>
  <c r="N20" i="21"/>
  <c r="N32" i="21"/>
  <c r="I44" i="21"/>
  <c r="J64" i="21"/>
  <c r="R64" i="21" s="1"/>
  <c r="H75" i="21"/>
  <c r="P75" i="21" s="1"/>
  <c r="I97" i="21"/>
  <c r="G104" i="21"/>
  <c r="H153" i="21"/>
  <c r="P153" i="21" s="1"/>
  <c r="J163" i="21"/>
  <c r="R163" i="21" s="1"/>
  <c r="H171" i="21"/>
  <c r="P171" i="21" s="1"/>
  <c r="F75" i="21"/>
  <c r="N75" i="21" s="1"/>
  <c r="G97" i="21"/>
  <c r="P21" i="21"/>
  <c r="J44" i="21"/>
  <c r="R44" i="21" s="1"/>
  <c r="Q56" i="21"/>
  <c r="I75" i="21"/>
  <c r="J97" i="21"/>
  <c r="R97" i="21" s="1"/>
  <c r="H104" i="21"/>
  <c r="P104" i="21" s="1"/>
  <c r="I153" i="21"/>
  <c r="I171" i="21"/>
  <c r="J102" i="21"/>
  <c r="R102" i="21" s="1"/>
  <c r="R56" i="21"/>
  <c r="J75" i="21"/>
  <c r="R75" i="21" s="1"/>
  <c r="I104" i="21"/>
  <c r="J153" i="21"/>
  <c r="R153" i="21" s="1"/>
  <c r="J59" i="21"/>
  <c r="R59" i="21" s="1"/>
  <c r="I59" i="21"/>
  <c r="F73" i="21"/>
  <c r="N73" i="21" s="1"/>
  <c r="H99" i="21"/>
  <c r="P99" i="21" s="1"/>
  <c r="F69" i="21"/>
  <c r="N69" i="21" s="1"/>
  <c r="G73" i="21"/>
  <c r="J109" i="21"/>
  <c r="I109" i="21"/>
  <c r="G109" i="21"/>
  <c r="F109" i="21"/>
  <c r="H114" i="21"/>
  <c r="P114" i="21" s="1"/>
  <c r="G114" i="21"/>
  <c r="J99" i="21"/>
  <c r="R99" i="21" s="1"/>
  <c r="G99" i="21"/>
  <c r="F99" i="21"/>
  <c r="N99" i="21" s="1"/>
  <c r="N12" i="21"/>
  <c r="P22" i="21"/>
  <c r="AC22" i="21" s="1"/>
  <c r="O12" i="21"/>
  <c r="AC12" i="21" s="1"/>
  <c r="P55" i="21"/>
  <c r="F59" i="21"/>
  <c r="N59" i="21" s="1"/>
  <c r="G69" i="21"/>
  <c r="H73" i="21"/>
  <c r="P73" i="21" s="1"/>
  <c r="F78" i="21"/>
  <c r="N78" i="21" s="1"/>
  <c r="H109" i="21"/>
  <c r="H166" i="21"/>
  <c r="P166" i="21" s="1"/>
  <c r="G166" i="21"/>
  <c r="F166" i="21"/>
  <c r="J166" i="21"/>
  <c r="R166" i="21" s="1"/>
  <c r="I166" i="21"/>
  <c r="Q12" i="21"/>
  <c r="AF12" i="21" s="1"/>
  <c r="P35" i="21"/>
  <c r="R55" i="21"/>
  <c r="H59" i="21"/>
  <c r="P59" i="21" s="1"/>
  <c r="F61" i="21"/>
  <c r="N61" i="21" s="1"/>
  <c r="I69" i="21"/>
  <c r="J73" i="21"/>
  <c r="R73" i="21" s="1"/>
  <c r="F91" i="21"/>
  <c r="N91" i="21" s="1"/>
  <c r="J91" i="21"/>
  <c r="R91" i="21" s="1"/>
  <c r="J114" i="21"/>
  <c r="R114" i="21" s="1"/>
  <c r="J69" i="21"/>
  <c r="R69" i="21" s="1"/>
  <c r="AC4" i="21"/>
  <c r="Q27" i="21"/>
  <c r="AF27" i="21" s="1"/>
  <c r="O32" i="21"/>
  <c r="AC32" i="21" s="1"/>
  <c r="N37" i="21"/>
  <c r="H91" i="21"/>
  <c r="P91" i="21" s="1"/>
  <c r="P12" i="21"/>
  <c r="I73" i="21"/>
  <c r="F47" i="21"/>
  <c r="N47" i="21" s="1"/>
  <c r="I91" i="21"/>
  <c r="J22" i="21"/>
  <c r="Q51" i="21"/>
  <c r="F76" i="21"/>
  <c r="N76" i="21" s="1"/>
  <c r="J122" i="21"/>
  <c r="R122" i="21" s="1"/>
  <c r="R51" i="21"/>
  <c r="AQ4" i="21"/>
  <c r="J32" i="21"/>
  <c r="R32" i="21" s="1"/>
  <c r="H47" i="21"/>
  <c r="P47" i="21" s="1"/>
  <c r="G76" i="21"/>
  <c r="J47" i="21"/>
  <c r="R47" i="21" s="1"/>
  <c r="H76" i="21"/>
  <c r="P76" i="21" s="1"/>
  <c r="N21" i="21"/>
  <c r="AV4" i="21"/>
  <c r="N41" i="21"/>
  <c r="F45" i="21"/>
  <c r="N45" i="21" s="1"/>
  <c r="I76" i="21"/>
  <c r="F95" i="21"/>
  <c r="N95" i="21" s="1"/>
  <c r="O29" i="21"/>
  <c r="AC29" i="21" s="1"/>
  <c r="G45" i="21"/>
  <c r="G95" i="21"/>
  <c r="AO4" i="21"/>
  <c r="AZ4" i="21"/>
  <c r="J16" i="21"/>
  <c r="R16" i="21" s="1"/>
  <c r="N26" i="21"/>
  <c r="P29" i="21"/>
  <c r="P41" i="21"/>
  <c r="H45" i="21"/>
  <c r="P45" i="21" s="1"/>
  <c r="G70" i="21"/>
  <c r="G92" i="21"/>
  <c r="H95" i="21"/>
  <c r="P95" i="21" s="1"/>
  <c r="J133" i="21"/>
  <c r="H133" i="21"/>
  <c r="G133" i="21"/>
  <c r="P14" i="21"/>
  <c r="N14" i="21"/>
  <c r="O16" i="21"/>
  <c r="I95" i="21"/>
  <c r="I101" i="21"/>
  <c r="H101" i="21"/>
  <c r="P101" i="21" s="1"/>
  <c r="J101" i="21"/>
  <c r="R101" i="21" s="1"/>
  <c r="G101" i="21"/>
  <c r="I198" i="21"/>
  <c r="H198" i="21"/>
  <c r="P198" i="21" s="1"/>
  <c r="G198" i="21"/>
  <c r="F198" i="21"/>
  <c r="N198" i="21" s="1"/>
  <c r="I68" i="21"/>
  <c r="H68" i="21"/>
  <c r="P68" i="21" s="1"/>
  <c r="J68" i="21"/>
  <c r="R68" i="21" s="1"/>
  <c r="F68" i="21"/>
  <c r="N68" i="21" s="1"/>
  <c r="I70" i="21"/>
  <c r="I92" i="21"/>
  <c r="I234" i="21"/>
  <c r="H234" i="21"/>
  <c r="P234" i="21" s="1"/>
  <c r="G234" i="21"/>
  <c r="J234" i="21"/>
  <c r="R234" i="21" s="1"/>
  <c r="F234" i="21"/>
  <c r="N234" i="21" s="1"/>
  <c r="Q32" i="21"/>
  <c r="AF32" i="21" s="1"/>
  <c r="R41" i="21"/>
  <c r="G82" i="21"/>
  <c r="F82" i="21"/>
  <c r="N82" i="21" s="1"/>
  <c r="J92" i="21"/>
  <c r="R92" i="21" s="1"/>
  <c r="J155" i="21"/>
  <c r="I155" i="21"/>
  <c r="H155" i="21"/>
  <c r="F155" i="21"/>
  <c r="J198" i="21"/>
  <c r="R198" i="21" s="1"/>
  <c r="P27" i="21"/>
  <c r="P37" i="21"/>
  <c r="O14" i="21"/>
  <c r="AC14" i="21" s="1"/>
  <c r="Q16" i="21"/>
  <c r="AF16" i="21" s="1"/>
  <c r="J29" i="21"/>
  <c r="R29" i="21" s="1"/>
  <c r="J45" i="21"/>
  <c r="R45" i="21" s="1"/>
  <c r="I48" i="21"/>
  <c r="F48" i="21"/>
  <c r="N48" i="21" s="1"/>
  <c r="G48" i="21"/>
  <c r="N31" i="21"/>
  <c r="P34" i="21"/>
  <c r="R36" i="21"/>
  <c r="N36" i="21"/>
  <c r="H43" i="21"/>
  <c r="P43" i="21" s="1"/>
  <c r="H48" i="21"/>
  <c r="P48" i="21" s="1"/>
  <c r="F58" i="21"/>
  <c r="G68" i="21"/>
  <c r="H82" i="21"/>
  <c r="P82" i="21" s="1"/>
  <c r="F85" i="21"/>
  <c r="N85" i="21" s="1"/>
  <c r="J85" i="21"/>
  <c r="R85" i="21" s="1"/>
  <c r="H85" i="21"/>
  <c r="P85" i="21" s="1"/>
  <c r="G85" i="21"/>
  <c r="F101" i="21"/>
  <c r="N101" i="21" s="1"/>
  <c r="G155" i="21"/>
  <c r="G47" i="21"/>
  <c r="I82" i="21"/>
  <c r="F43" i="21"/>
  <c r="N43" i="21" s="1"/>
  <c r="G43" i="21"/>
  <c r="I43" i="21"/>
  <c r="G58" i="21"/>
  <c r="G60" i="21"/>
  <c r="F60" i="21"/>
  <c r="N60" i="21" s="1"/>
  <c r="J60" i="21"/>
  <c r="R60" i="21" s="1"/>
  <c r="J82" i="21"/>
  <c r="R82" i="21" s="1"/>
  <c r="Q26" i="21"/>
  <c r="AF26" i="21" s="1"/>
  <c r="P31" i="21"/>
  <c r="P36" i="21"/>
  <c r="I7" i="21"/>
  <c r="F7" i="22" s="1"/>
  <c r="AM7" i="22" s="1"/>
  <c r="N13" i="21"/>
  <c r="Q31" i="21"/>
  <c r="AF31" i="21" s="1"/>
  <c r="Q52" i="21"/>
  <c r="I58" i="21"/>
  <c r="H60" i="21"/>
  <c r="P60" i="21" s="1"/>
  <c r="H64" i="21"/>
  <c r="P64" i="21" s="1"/>
  <c r="G64" i="21"/>
  <c r="R54" i="21"/>
  <c r="Q54" i="21"/>
  <c r="O31" i="21"/>
  <c r="AC31" i="21" s="1"/>
  <c r="J48" i="21"/>
  <c r="R48" i="21" s="1"/>
  <c r="H58" i="21"/>
  <c r="P58" i="21" s="1"/>
  <c r="Q50" i="21"/>
  <c r="R52" i="21"/>
  <c r="I60" i="21"/>
  <c r="J77" i="21"/>
  <c r="R77" i="21" s="1"/>
  <c r="I77" i="21"/>
  <c r="G77" i="21"/>
  <c r="F77" i="21"/>
  <c r="N77" i="21" s="1"/>
  <c r="J86" i="21"/>
  <c r="R86" i="21" s="1"/>
  <c r="I86" i="21"/>
  <c r="H86" i="21"/>
  <c r="P86" i="21" s="1"/>
  <c r="G86" i="21"/>
  <c r="N42" i="21"/>
  <c r="R42" i="21"/>
  <c r="P42" i="21"/>
  <c r="J12" i="21"/>
  <c r="R12" i="21" s="1"/>
  <c r="Q14" i="21"/>
  <c r="AF14" i="21" s="1"/>
  <c r="J21" i="21"/>
  <c r="R21" i="21" s="1"/>
  <c r="O26" i="21"/>
  <c r="N23" i="21"/>
  <c r="O13" i="21"/>
  <c r="O23" i="21"/>
  <c r="P13" i="21"/>
  <c r="P23" i="21"/>
  <c r="N38" i="21"/>
  <c r="J93" i="21"/>
  <c r="R93" i="21" s="1"/>
  <c r="I93" i="21"/>
  <c r="J156" i="21"/>
  <c r="R156" i="21" s="1"/>
  <c r="I156" i="21"/>
  <c r="H156" i="21"/>
  <c r="P156" i="21" s="1"/>
  <c r="G156" i="21"/>
  <c r="AS4" i="21"/>
  <c r="J164" i="21"/>
  <c r="R164" i="21" s="1"/>
  <c r="I164" i="21"/>
  <c r="H164" i="21"/>
  <c r="P164" i="21" s="1"/>
  <c r="G164" i="21"/>
  <c r="F164" i="21"/>
  <c r="N164" i="21" s="1"/>
  <c r="H208" i="21"/>
  <c r="P208" i="21" s="1"/>
  <c r="G208" i="21"/>
  <c r="J208" i="21"/>
  <c r="R208" i="21" s="1"/>
  <c r="I208" i="21"/>
  <c r="F208" i="21"/>
  <c r="N208" i="21" s="1"/>
  <c r="P16" i="21"/>
  <c r="P26" i="21"/>
  <c r="Q20" i="21"/>
  <c r="AF20" i="21" s="1"/>
  <c r="P20" i="21"/>
  <c r="J23" i="21"/>
  <c r="R23" i="21" s="1"/>
  <c r="P38" i="21"/>
  <c r="H77" i="21"/>
  <c r="P77" i="21" s="1"/>
  <c r="F86" i="21"/>
  <c r="G149" i="21"/>
  <c r="N29" i="21"/>
  <c r="H149" i="21"/>
  <c r="G93" i="21"/>
  <c r="I149" i="21"/>
  <c r="H160" i="21"/>
  <c r="P160" i="21" s="1"/>
  <c r="G160" i="21"/>
  <c r="F160" i="21"/>
  <c r="N160" i="21" s="1"/>
  <c r="J160" i="21"/>
  <c r="R160" i="21" s="1"/>
  <c r="I160" i="21"/>
  <c r="I181" i="21"/>
  <c r="H181" i="21"/>
  <c r="P181" i="21" s="1"/>
  <c r="G181" i="21"/>
  <c r="J181" i="21"/>
  <c r="R181" i="21" s="1"/>
  <c r="F181" i="21"/>
  <c r="N181" i="21" s="1"/>
  <c r="H312" i="21"/>
  <c r="P312" i="21" s="1"/>
  <c r="J312" i="21"/>
  <c r="R312" i="21" s="1"/>
  <c r="I312" i="21"/>
  <c r="G312" i="21"/>
  <c r="F312" i="21"/>
  <c r="N312" i="21" s="1"/>
  <c r="J196" i="21"/>
  <c r="R196" i="21" s="1"/>
  <c r="J189" i="21"/>
  <c r="R189" i="21" s="1"/>
  <c r="I189" i="21"/>
  <c r="H162" i="21"/>
  <c r="P162" i="21" s="1"/>
  <c r="G196" i="21"/>
  <c r="J224" i="21"/>
  <c r="R224" i="21" s="1"/>
  <c r="I224" i="21"/>
  <c r="H224" i="21"/>
  <c r="P224" i="21" s="1"/>
  <c r="I162" i="21"/>
  <c r="F189" i="21"/>
  <c r="N189" i="21" s="1"/>
  <c r="H196" i="21"/>
  <c r="P196" i="21" s="1"/>
  <c r="G189" i="21"/>
  <c r="I196" i="21"/>
  <c r="J278" i="21"/>
  <c r="R278" i="21" s="1"/>
  <c r="I278" i="21"/>
  <c r="G278" i="21"/>
  <c r="H278" i="21"/>
  <c r="P278" i="21" s="1"/>
  <c r="F278" i="21"/>
  <c r="N278" i="21" s="1"/>
  <c r="H189" i="21"/>
  <c r="P189" i="21" s="1"/>
  <c r="G224" i="21"/>
  <c r="J243" i="21"/>
  <c r="R243" i="21" s="1"/>
  <c r="H243" i="21"/>
  <c r="P243" i="21" s="1"/>
  <c r="G243" i="21"/>
  <c r="F243" i="21"/>
  <c r="D243" i="21"/>
  <c r="M243" i="21" s="1"/>
  <c r="I243" i="21"/>
  <c r="H158" i="21"/>
  <c r="P158" i="21" s="1"/>
  <c r="G158" i="21"/>
  <c r="J158" i="21"/>
  <c r="R158" i="21" s="1"/>
  <c r="H165" i="21"/>
  <c r="P165" i="21" s="1"/>
  <c r="F167" i="21"/>
  <c r="N167" i="21" s="1"/>
  <c r="G167" i="21"/>
  <c r="J172" i="21"/>
  <c r="R172" i="21" s="1"/>
  <c r="H172" i="21"/>
  <c r="P172" i="21" s="1"/>
  <c r="F172" i="21"/>
  <c r="N172" i="21" s="1"/>
  <c r="J190" i="21"/>
  <c r="R190" i="21" s="1"/>
  <c r="H190" i="21"/>
  <c r="P190" i="21" s="1"/>
  <c r="J244" i="21"/>
  <c r="R244" i="21" s="1"/>
  <c r="I244" i="21"/>
  <c r="H244" i="21"/>
  <c r="P244" i="21" s="1"/>
  <c r="G244" i="21"/>
  <c r="F244" i="21"/>
  <c r="G105" i="21"/>
  <c r="F158" i="21"/>
  <c r="N158" i="21" s="1"/>
  <c r="J167" i="21"/>
  <c r="R167" i="21" s="1"/>
  <c r="I172" i="21"/>
  <c r="D244" i="21"/>
  <c r="G83" i="21"/>
  <c r="F83" i="21"/>
  <c r="N83" i="21" s="1"/>
  <c r="H105" i="21"/>
  <c r="P105" i="21" s="1"/>
  <c r="I158" i="21"/>
  <c r="F190" i="21"/>
  <c r="N190" i="21" s="1"/>
  <c r="I90" i="21"/>
  <c r="H90" i="21"/>
  <c r="P90" i="21" s="1"/>
  <c r="G90" i="21"/>
  <c r="J90" i="21"/>
  <c r="R90" i="21" s="1"/>
  <c r="F90" i="21"/>
  <c r="N90" i="21" s="1"/>
  <c r="J105" i="21"/>
  <c r="R105" i="21" s="1"/>
  <c r="G190" i="21"/>
  <c r="I205" i="21"/>
  <c r="H205" i="21"/>
  <c r="P205" i="21" s="1"/>
  <c r="F205" i="21"/>
  <c r="N205" i="21" s="1"/>
  <c r="J205" i="21"/>
  <c r="R205" i="21" s="1"/>
  <c r="G205" i="21"/>
  <c r="G65" i="21"/>
  <c r="F65" i="21"/>
  <c r="N65" i="21" s="1"/>
  <c r="I190" i="21"/>
  <c r="I201" i="21"/>
  <c r="H201" i="21"/>
  <c r="P201" i="21" s="1"/>
  <c r="F201" i="21"/>
  <c r="G201" i="21"/>
  <c r="G103" i="21"/>
  <c r="F103" i="21"/>
  <c r="N103" i="21" s="1"/>
  <c r="H110" i="21"/>
  <c r="P110" i="21" s="1"/>
  <c r="G110" i="21"/>
  <c r="H147" i="21"/>
  <c r="P147" i="21" s="1"/>
  <c r="J147" i="21"/>
  <c r="R147" i="21" s="1"/>
  <c r="I147" i="21"/>
  <c r="F161" i="21"/>
  <c r="F170" i="21"/>
  <c r="N170" i="21" s="1"/>
  <c r="J201" i="21"/>
  <c r="R201" i="21" s="1"/>
  <c r="H10" i="21"/>
  <c r="F71" i="21"/>
  <c r="N71" i="21" s="1"/>
  <c r="I81" i="21"/>
  <c r="H81" i="21"/>
  <c r="P81" i="21" s="1"/>
  <c r="G81" i="21"/>
  <c r="H87" i="21"/>
  <c r="P87" i="21" s="1"/>
  <c r="G170" i="21"/>
  <c r="J291" i="21"/>
  <c r="R291" i="21" s="1"/>
  <c r="I291" i="21"/>
  <c r="H291" i="21"/>
  <c r="P291" i="21" s="1"/>
  <c r="F291" i="21"/>
  <c r="G291" i="21"/>
  <c r="G71" i="21"/>
  <c r="H170" i="21"/>
  <c r="P170" i="21" s="1"/>
  <c r="J227" i="21"/>
  <c r="R227" i="21" s="1"/>
  <c r="I227" i="21"/>
  <c r="H227" i="21"/>
  <c r="P227" i="21" s="1"/>
  <c r="H62" i="21"/>
  <c r="P62" i="21" s="1"/>
  <c r="G62" i="21"/>
  <c r="H65" i="21"/>
  <c r="P65" i="21" s="1"/>
  <c r="I65" i="21"/>
  <c r="F67" i="21"/>
  <c r="N67" i="21" s="1"/>
  <c r="H71" i="21"/>
  <c r="P71" i="21" s="1"/>
  <c r="G94" i="21"/>
  <c r="H103" i="21"/>
  <c r="P103" i="21" s="1"/>
  <c r="F110" i="21"/>
  <c r="N110" i="21" s="1"/>
  <c r="H161" i="21"/>
  <c r="P161" i="21" s="1"/>
  <c r="I170" i="21"/>
  <c r="I211" i="21"/>
  <c r="H211" i="21"/>
  <c r="P211" i="21" s="1"/>
  <c r="F211" i="21"/>
  <c r="N211" i="21" s="1"/>
  <c r="G211" i="21"/>
  <c r="G67" i="21"/>
  <c r="I71" i="21"/>
  <c r="I103" i="21"/>
  <c r="I110" i="21"/>
  <c r="G147" i="21"/>
  <c r="I161" i="21"/>
  <c r="F161" i="22" s="1"/>
  <c r="X161" i="22" s="1"/>
  <c r="I207" i="21"/>
  <c r="H207" i="21"/>
  <c r="P207" i="21" s="1"/>
  <c r="F207" i="21"/>
  <c r="N207" i="21" s="1"/>
  <c r="J211" i="21"/>
  <c r="R211" i="21" s="1"/>
  <c r="J175" i="21"/>
  <c r="R175" i="21" s="1"/>
  <c r="I175" i="21"/>
  <c r="H175" i="21"/>
  <c r="P175" i="21" s="1"/>
  <c r="G175" i="21"/>
  <c r="P56" i="21"/>
  <c r="I62" i="21"/>
  <c r="J207" i="21"/>
  <c r="R207" i="21" s="1"/>
  <c r="G227" i="21"/>
  <c r="I257" i="21"/>
  <c r="H257" i="21"/>
  <c r="P257" i="21" s="1"/>
  <c r="G266" i="21"/>
  <c r="H266" i="21"/>
  <c r="P266" i="21" s="1"/>
  <c r="I266" i="21"/>
  <c r="J254" i="21"/>
  <c r="R254" i="21" s="1"/>
  <c r="I254" i="21"/>
  <c r="G254" i="21"/>
  <c r="H231" i="21"/>
  <c r="P231" i="21" s="1"/>
  <c r="F292" i="21"/>
  <c r="N292" i="21" s="1"/>
  <c r="I231" i="21"/>
  <c r="F254" i="21"/>
  <c r="N254" i="21" s="1"/>
  <c r="H292" i="21"/>
  <c r="P292" i="21" s="1"/>
  <c r="H254" i="21"/>
  <c r="P254" i="21" s="1"/>
  <c r="I292" i="21"/>
  <c r="J292" i="21"/>
  <c r="R292" i="21" s="1"/>
  <c r="I199" i="21"/>
  <c r="H199" i="21"/>
  <c r="P199" i="21" s="1"/>
  <c r="F199" i="21"/>
  <c r="N199" i="21" s="1"/>
  <c r="J199" i="21"/>
  <c r="R199" i="21" s="1"/>
  <c r="G199" i="21"/>
  <c r="F226" i="21"/>
  <c r="N226" i="21" s="1"/>
  <c r="I226" i="21"/>
  <c r="H226" i="21"/>
  <c r="P226" i="21" s="1"/>
  <c r="I185" i="21"/>
  <c r="H185" i="21"/>
  <c r="P185" i="21" s="1"/>
  <c r="G185" i="21"/>
  <c r="J185" i="21"/>
  <c r="R185" i="21" s="1"/>
  <c r="H232" i="21"/>
  <c r="P232" i="21" s="1"/>
  <c r="G232" i="21"/>
  <c r="J232" i="21"/>
  <c r="R232" i="21" s="1"/>
  <c r="I232" i="21"/>
  <c r="F232" i="21"/>
  <c r="J226" i="21"/>
  <c r="R226" i="21" s="1"/>
  <c r="J264" i="21"/>
  <c r="R264" i="21" s="1"/>
  <c r="H264" i="21"/>
  <c r="P264" i="21" s="1"/>
  <c r="I264" i="21"/>
  <c r="F264" i="21"/>
  <c r="J72" i="21"/>
  <c r="R72" i="21" s="1"/>
  <c r="I72" i="21"/>
  <c r="H72" i="21"/>
  <c r="P72" i="21" s="1"/>
  <c r="G132" i="21"/>
  <c r="F185" i="21"/>
  <c r="N185" i="21" s="1"/>
  <c r="I132" i="21"/>
  <c r="J260" i="21"/>
  <c r="R260" i="21" s="1"/>
  <c r="I260" i="21"/>
  <c r="G260" i="21"/>
  <c r="F260" i="21"/>
  <c r="N260" i="21" s="1"/>
  <c r="G264" i="21"/>
  <c r="J132" i="21"/>
  <c r="R132" i="21" s="1"/>
  <c r="I178" i="21"/>
  <c r="H178" i="21"/>
  <c r="P178" i="21" s="1"/>
  <c r="G178" i="21"/>
  <c r="F229" i="21"/>
  <c r="N229" i="21" s="1"/>
  <c r="F180" i="21"/>
  <c r="N180" i="21" s="1"/>
  <c r="H186" i="21"/>
  <c r="P186" i="21" s="1"/>
  <c r="G186" i="21"/>
  <c r="F186" i="21"/>
  <c r="N186" i="21" s="1"/>
  <c r="J194" i="21"/>
  <c r="R194" i="21" s="1"/>
  <c r="H194" i="21"/>
  <c r="P194" i="21" s="1"/>
  <c r="F194" i="21"/>
  <c r="I203" i="21"/>
  <c r="H203" i="21"/>
  <c r="P203" i="21" s="1"/>
  <c r="F203" i="21"/>
  <c r="N203" i="21" s="1"/>
  <c r="G229" i="21"/>
  <c r="H260" i="21"/>
  <c r="P260" i="21" s="1"/>
  <c r="F275" i="21"/>
  <c r="I275" i="21"/>
  <c r="H275" i="21"/>
  <c r="P275" i="21" s="1"/>
  <c r="G275" i="21"/>
  <c r="J275" i="21"/>
  <c r="R275" i="21" s="1"/>
  <c r="F210" i="21"/>
  <c r="N210" i="21" s="1"/>
  <c r="H229" i="21"/>
  <c r="P229" i="21" s="1"/>
  <c r="I251" i="21"/>
  <c r="G251" i="21"/>
  <c r="J306" i="21"/>
  <c r="R306" i="21" s="1"/>
  <c r="I306" i="21"/>
  <c r="H306" i="21"/>
  <c r="P306" i="21" s="1"/>
  <c r="G306" i="21"/>
  <c r="F306" i="21"/>
  <c r="N306" i="21" s="1"/>
  <c r="I229" i="21"/>
  <c r="G261" i="21"/>
  <c r="F261" i="21"/>
  <c r="N261" i="21" s="1"/>
  <c r="F282" i="21"/>
  <c r="N282" i="21" s="1"/>
  <c r="J313" i="21"/>
  <c r="R313" i="21" s="1"/>
  <c r="I313" i="21"/>
  <c r="H313" i="21"/>
  <c r="P313" i="21" s="1"/>
  <c r="G313" i="21"/>
  <c r="F313" i="21"/>
  <c r="J321" i="21"/>
  <c r="R321" i="21" s="1"/>
  <c r="I321" i="21"/>
  <c r="H321" i="21"/>
  <c r="P321" i="21" s="1"/>
  <c r="G321" i="21"/>
  <c r="F321" i="21"/>
  <c r="J303" i="21"/>
  <c r="R303" i="21" s="1"/>
  <c r="F303" i="21"/>
  <c r="G303" i="21"/>
  <c r="H303" i="21"/>
  <c r="P303" i="21" s="1"/>
  <c r="I303" i="21"/>
  <c r="F310" i="21"/>
  <c r="N310" i="21" s="1"/>
  <c r="F318" i="21"/>
  <c r="N318" i="21" s="1"/>
  <c r="J323" i="21"/>
  <c r="R323" i="21" s="1"/>
  <c r="I323" i="21"/>
  <c r="H323" i="21"/>
  <c r="P323" i="21" s="1"/>
  <c r="G323" i="21"/>
  <c r="F323" i="21"/>
  <c r="J206" i="21"/>
  <c r="R206" i="21" s="1"/>
  <c r="I206" i="21"/>
  <c r="H238" i="21"/>
  <c r="P238" i="21" s="1"/>
  <c r="G238" i="21"/>
  <c r="F252" i="21"/>
  <c r="N252" i="21" s="1"/>
  <c r="G310" i="21"/>
  <c r="G318" i="21"/>
  <c r="I238" i="21"/>
  <c r="G252" i="21"/>
  <c r="H310" i="21"/>
  <c r="P310" i="21" s="1"/>
  <c r="H318" i="21"/>
  <c r="P318" i="21" s="1"/>
  <c r="J327" i="21"/>
  <c r="I327" i="21"/>
  <c r="J238" i="21"/>
  <c r="R238" i="21" s="1"/>
  <c r="G247" i="21"/>
  <c r="F247" i="21"/>
  <c r="H252" i="21"/>
  <c r="P252" i="21" s="1"/>
  <c r="F255" i="21"/>
  <c r="N255" i="21" s="1"/>
  <c r="I304" i="21"/>
  <c r="H304" i="21"/>
  <c r="P304" i="21" s="1"/>
  <c r="G304" i="21"/>
  <c r="I310" i="21"/>
  <c r="I318" i="21"/>
  <c r="I252" i="21"/>
  <c r="G255" i="21"/>
  <c r="G206" i="21"/>
  <c r="H255" i="21"/>
  <c r="P255" i="21" s="1"/>
  <c r="F327" i="21"/>
  <c r="J304" i="21"/>
  <c r="R304" i="21" s="1"/>
  <c r="H327" i="21"/>
  <c r="I111" i="21"/>
  <c r="G150" i="21"/>
  <c r="F150" i="21"/>
  <c r="G225" i="21"/>
  <c r="I169" i="21"/>
  <c r="H169" i="21"/>
  <c r="P169" i="21" s="1"/>
  <c r="F179" i="21"/>
  <c r="N179" i="21" s="1"/>
  <c r="F204" i="21"/>
  <c r="N204" i="21" s="1"/>
  <c r="I209" i="21"/>
  <c r="H209" i="21"/>
  <c r="P209" i="21" s="1"/>
  <c r="F209" i="21"/>
  <c r="N209" i="21" s="1"/>
  <c r="H225" i="21"/>
  <c r="P225" i="21" s="1"/>
  <c r="F242" i="21"/>
  <c r="J334" i="21"/>
  <c r="R334" i="21" s="1"/>
  <c r="G334" i="21"/>
  <c r="F334" i="21"/>
  <c r="N334" i="21" s="1"/>
  <c r="M334" i="21"/>
  <c r="G204" i="21"/>
  <c r="G209" i="21"/>
  <c r="I225" i="21"/>
  <c r="I233" i="21"/>
  <c r="H233" i="21"/>
  <c r="P233" i="21" s="1"/>
  <c r="G242" i="21"/>
  <c r="J253" i="21"/>
  <c r="R253" i="21" s="1"/>
  <c r="H253" i="21"/>
  <c r="P253" i="21" s="1"/>
  <c r="F271" i="21"/>
  <c r="H334" i="21"/>
  <c r="P334" i="21" s="1"/>
  <c r="H242" i="21"/>
  <c r="P242" i="21" s="1"/>
  <c r="F250" i="21"/>
  <c r="N250" i="21" s="1"/>
  <c r="G271" i="21"/>
  <c r="I334" i="21"/>
  <c r="I277" i="21"/>
  <c r="J277" i="21"/>
  <c r="R277" i="21" s="1"/>
  <c r="J330" i="21"/>
  <c r="R330" i="21" s="1"/>
  <c r="I330" i="21"/>
  <c r="H330" i="21"/>
  <c r="P330" i="21" s="1"/>
  <c r="G330" i="21"/>
  <c r="M330" i="21"/>
  <c r="I290" i="21"/>
  <c r="H290" i="21"/>
  <c r="P290" i="21" s="1"/>
  <c r="G290" i="21"/>
  <c r="F290" i="21"/>
  <c r="N290" i="21" s="1"/>
  <c r="F344" i="21"/>
  <c r="N344" i="21" s="1"/>
  <c r="G344" i="21"/>
  <c r="H344" i="21"/>
  <c r="P344" i="21" s="1"/>
  <c r="F322" i="21"/>
  <c r="N322" i="21" s="1"/>
  <c r="G191" i="21"/>
  <c r="F191" i="21"/>
  <c r="N191" i="21" s="1"/>
  <c r="G235" i="21"/>
  <c r="F235" i="21"/>
  <c r="N235" i="21" s="1"/>
  <c r="F276" i="21"/>
  <c r="N276" i="21" s="1"/>
  <c r="H281" i="21"/>
  <c r="P281" i="21" s="1"/>
  <c r="G281" i="21"/>
  <c r="H322" i="21"/>
  <c r="P322" i="21" s="1"/>
  <c r="F195" i="21"/>
  <c r="N195" i="21" s="1"/>
  <c r="F274" i="21"/>
  <c r="N274" i="21" s="1"/>
  <c r="G276" i="21"/>
  <c r="I322" i="21"/>
  <c r="G195" i="21"/>
  <c r="G274" i="21"/>
  <c r="H276" i="21"/>
  <c r="P276" i="21" s="1"/>
  <c r="F281" i="21"/>
  <c r="N281" i="21" s="1"/>
  <c r="J347" i="21"/>
  <c r="R347" i="21" s="1"/>
  <c r="I347" i="21"/>
  <c r="I191" i="21"/>
  <c r="I195" i="21"/>
  <c r="G213" i="21"/>
  <c r="I235" i="21"/>
  <c r="I274" i="21"/>
  <c r="J281" i="21"/>
  <c r="R281" i="21" s="1"/>
  <c r="J297" i="21"/>
  <c r="R297" i="21" s="1"/>
  <c r="I297" i="21"/>
  <c r="F337" i="21"/>
  <c r="N337" i="21" s="1"/>
  <c r="J191" i="21"/>
  <c r="R191" i="21" s="1"/>
  <c r="J195" i="21"/>
  <c r="R195" i="21" s="1"/>
  <c r="H230" i="21"/>
  <c r="P230" i="21" s="1"/>
  <c r="G230" i="21"/>
  <c r="J235" i="21"/>
  <c r="R235" i="21" s="1"/>
  <c r="J274" i="21"/>
  <c r="R274" i="21" s="1"/>
  <c r="G337" i="21"/>
  <c r="F347" i="21"/>
  <c r="N347" i="21" s="1"/>
  <c r="J279" i="21"/>
  <c r="R279" i="21" s="1"/>
  <c r="I279" i="21"/>
  <c r="G279" i="21"/>
  <c r="F297" i="21"/>
  <c r="J315" i="21"/>
  <c r="R315" i="21" s="1"/>
  <c r="I315" i="21"/>
  <c r="H315" i="21"/>
  <c r="P315" i="21" s="1"/>
  <c r="G315" i="21"/>
  <c r="H337" i="21"/>
  <c r="P337" i="21" s="1"/>
  <c r="F345" i="21"/>
  <c r="N345" i="21" s="1"/>
  <c r="G347" i="21"/>
  <c r="G297" i="21"/>
  <c r="G320" i="21"/>
  <c r="I337" i="21"/>
  <c r="G345" i="21"/>
  <c r="H347" i="21"/>
  <c r="P347" i="21" s="1"/>
  <c r="H297" i="21"/>
  <c r="P297" i="21" s="1"/>
  <c r="H320" i="21"/>
  <c r="P320" i="21" s="1"/>
  <c r="I329" i="21"/>
  <c r="G329" i="21"/>
  <c r="F329" i="21"/>
  <c r="N329" i="21" s="1"/>
  <c r="M329" i="21"/>
  <c r="J346" i="21"/>
  <c r="R346" i="21" s="1"/>
  <c r="I346" i="21"/>
  <c r="H346" i="21"/>
  <c r="P346" i="21" s="1"/>
  <c r="G346" i="21"/>
  <c r="F346" i="21"/>
  <c r="N346" i="21" s="1"/>
  <c r="H329" i="21"/>
  <c r="P329" i="21" s="1"/>
  <c r="J329" i="21"/>
  <c r="R329" i="21" s="1"/>
  <c r="G288" i="21"/>
  <c r="J332" i="21"/>
  <c r="R332" i="21" s="1"/>
  <c r="I332" i="21"/>
  <c r="H332" i="21"/>
  <c r="P332" i="21" s="1"/>
  <c r="G332" i="21"/>
  <c r="F332" i="21"/>
  <c r="N332" i="21" s="1"/>
  <c r="G259" i="21"/>
  <c r="G286" i="21"/>
  <c r="I288" i="21"/>
  <c r="H305" i="21"/>
  <c r="P305" i="21" s="1"/>
  <c r="M332" i="21"/>
  <c r="I305" i="21"/>
  <c r="F335" i="21"/>
  <c r="N335" i="21" s="1"/>
  <c r="G335" i="21"/>
  <c r="F314" i="21"/>
  <c r="N314" i="21" s="1"/>
  <c r="H335" i="21"/>
  <c r="P335" i="21" s="1"/>
  <c r="G314" i="21"/>
  <c r="F331" i="21"/>
  <c r="N331" i="21" s="1"/>
  <c r="I335" i="21"/>
  <c r="M336" i="21"/>
  <c r="F342" i="21"/>
  <c r="N342" i="21" s="1"/>
  <c r="G342" i="21"/>
  <c r="R22" i="21" l="1"/>
  <c r="AF22" i="21" s="1"/>
  <c r="G22" i="22"/>
  <c r="BC22" i="22" s="1"/>
  <c r="AC23" i="21"/>
  <c r="AC13" i="21"/>
  <c r="AC26" i="21"/>
  <c r="AC16" i="21"/>
  <c r="AC27" i="21"/>
  <c r="AF28" i="21"/>
  <c r="AC28" i="21"/>
  <c r="AF23" i="21"/>
  <c r="A291" i="28"/>
  <c r="M248" i="21"/>
  <c r="A390" i="12"/>
  <c r="A388" i="28"/>
  <c r="A378" i="12"/>
  <c r="A381" i="28"/>
  <c r="A369" i="12"/>
  <c r="A367" i="28"/>
  <c r="A362" i="12"/>
  <c r="A360" i="28"/>
  <c r="A330" i="12"/>
  <c r="A328" i="28"/>
  <c r="A326" i="12"/>
  <c r="A312" i="28"/>
  <c r="A302" i="28"/>
  <c r="A304" i="12"/>
  <c r="A271" i="12"/>
  <c r="A269" i="28"/>
  <c r="D194" i="21"/>
  <c r="M192" i="21"/>
  <c r="A224" i="12"/>
  <c r="A222" i="28"/>
  <c r="M187" i="21"/>
  <c r="D162" i="21"/>
  <c r="A174" i="28"/>
  <c r="A182" i="12"/>
  <c r="D112" i="21"/>
  <c r="A135" i="28"/>
  <c r="A137" i="12"/>
  <c r="A94" i="12"/>
  <c r="A92" i="28"/>
  <c r="B58" i="22"/>
  <c r="M58" i="21"/>
  <c r="Z58" i="21" s="1"/>
  <c r="A83" i="12"/>
  <c r="G56" i="22"/>
  <c r="BC56" i="22" s="1"/>
  <c r="X56" i="22"/>
  <c r="AM56" i="22"/>
  <c r="D56" i="22"/>
  <c r="O56" i="21"/>
  <c r="AD56" i="21" s="1"/>
  <c r="A81" i="28"/>
  <c r="G55" i="22"/>
  <c r="BC55" i="22" s="1"/>
  <c r="X55" i="22"/>
  <c r="AM55" i="22"/>
  <c r="D55" i="22"/>
  <c r="O55" i="21"/>
  <c r="AD55" i="21" s="1"/>
  <c r="G54" i="22"/>
  <c r="BC54" i="22" s="1"/>
  <c r="X54" i="22"/>
  <c r="AM54" i="22"/>
  <c r="D54" i="22"/>
  <c r="O54" i="21"/>
  <c r="AD54" i="21" s="1"/>
  <c r="G53" i="22"/>
  <c r="BC53" i="22" s="1"/>
  <c r="X53" i="22"/>
  <c r="AM53" i="22"/>
  <c r="D53" i="22"/>
  <c r="O53" i="21"/>
  <c r="AD53" i="21" s="1"/>
  <c r="G52" i="22"/>
  <c r="BC52" i="22" s="1"/>
  <c r="X52" i="22"/>
  <c r="AM52" i="22"/>
  <c r="D52" i="22"/>
  <c r="O52" i="21"/>
  <c r="AD52" i="21" s="1"/>
  <c r="G51" i="22"/>
  <c r="BC51" i="22" s="1"/>
  <c r="X51" i="22"/>
  <c r="AM51" i="22"/>
  <c r="D51" i="22"/>
  <c r="O51" i="21"/>
  <c r="AD51" i="21" s="1"/>
  <c r="J57" i="21"/>
  <c r="R57" i="21" s="1"/>
  <c r="G50" i="22"/>
  <c r="BC50" i="22" s="1"/>
  <c r="X50" i="22"/>
  <c r="AM50" i="22"/>
  <c r="H57" i="21"/>
  <c r="P57" i="21" s="1"/>
  <c r="P50" i="21"/>
  <c r="D50" i="22"/>
  <c r="O50" i="21"/>
  <c r="F57" i="21"/>
  <c r="A73" i="12"/>
  <c r="A71" i="28"/>
  <c r="G42" i="22"/>
  <c r="BC42" i="22" s="1"/>
  <c r="X42" i="22"/>
  <c r="AM42" i="22"/>
  <c r="E42" i="22"/>
  <c r="AW42" i="22" s="1"/>
  <c r="U42" i="22"/>
  <c r="AK42" i="22"/>
  <c r="C42" i="22"/>
  <c r="AQ42" i="22" s="1"/>
  <c r="R42" i="22"/>
  <c r="AI42" i="22"/>
  <c r="G41" i="22"/>
  <c r="BC41" i="22" s="1"/>
  <c r="X41" i="22"/>
  <c r="AM41" i="22"/>
  <c r="E41" i="22"/>
  <c r="AW41" i="22" s="1"/>
  <c r="U41" i="22"/>
  <c r="AK41" i="22"/>
  <c r="C41" i="22"/>
  <c r="AQ41" i="22" s="1"/>
  <c r="R41" i="22"/>
  <c r="AI41" i="22"/>
  <c r="G40" i="22"/>
  <c r="BC40" i="22" s="1"/>
  <c r="X40" i="22"/>
  <c r="AM40" i="22"/>
  <c r="E40" i="22"/>
  <c r="AW40" i="22" s="1"/>
  <c r="U40" i="22"/>
  <c r="AK40" i="22"/>
  <c r="C40" i="22"/>
  <c r="AQ40" i="22" s="1"/>
  <c r="R40" i="22"/>
  <c r="AI40" i="22"/>
  <c r="G39" i="22"/>
  <c r="BC39" i="22" s="1"/>
  <c r="X39" i="22"/>
  <c r="AM39" i="22"/>
  <c r="E39" i="22"/>
  <c r="AW39" i="22" s="1"/>
  <c r="U39" i="22"/>
  <c r="AK39" i="22"/>
  <c r="C39" i="22"/>
  <c r="AQ39" i="22" s="1"/>
  <c r="R39" i="22"/>
  <c r="AI39" i="22"/>
  <c r="G38" i="22"/>
  <c r="BC38" i="22" s="1"/>
  <c r="X38" i="22"/>
  <c r="AM38" i="22"/>
  <c r="E38" i="22"/>
  <c r="AW38" i="22" s="1"/>
  <c r="U38" i="22"/>
  <c r="AK38" i="22"/>
  <c r="C38" i="22"/>
  <c r="AQ38" i="22" s="1"/>
  <c r="R38" i="22"/>
  <c r="AI38" i="22"/>
  <c r="G37" i="22"/>
  <c r="BC37" i="22" s="1"/>
  <c r="X37" i="22"/>
  <c r="AM37" i="22"/>
  <c r="E37" i="22"/>
  <c r="AW37" i="22" s="1"/>
  <c r="U37" i="22"/>
  <c r="AK37" i="22"/>
  <c r="C37" i="22"/>
  <c r="AQ37" i="22" s="1"/>
  <c r="R37" i="22"/>
  <c r="AI37" i="22"/>
  <c r="G36" i="22"/>
  <c r="BC36" i="22" s="1"/>
  <c r="X36" i="22"/>
  <c r="AM36" i="22"/>
  <c r="E36" i="22"/>
  <c r="AW36" i="22" s="1"/>
  <c r="U36" i="22"/>
  <c r="AK36" i="22"/>
  <c r="C36" i="22"/>
  <c r="AQ36" i="22" s="1"/>
  <c r="R36" i="22"/>
  <c r="AI36" i="22"/>
  <c r="G35" i="22"/>
  <c r="BC35" i="22" s="1"/>
  <c r="X35" i="22"/>
  <c r="AM35" i="22"/>
  <c r="E35" i="22"/>
  <c r="AW35" i="22" s="1"/>
  <c r="U35" i="22"/>
  <c r="AK35" i="22"/>
  <c r="C35" i="22"/>
  <c r="AQ35" i="22" s="1"/>
  <c r="R35" i="22"/>
  <c r="AI35" i="22"/>
  <c r="F34" i="22"/>
  <c r="Q34" i="21"/>
  <c r="D34" i="22"/>
  <c r="O34" i="21"/>
  <c r="B34" i="22"/>
  <c r="M34" i="21"/>
  <c r="F33" i="22"/>
  <c r="Q33" i="21"/>
  <c r="AG33" i="21" s="1"/>
  <c r="D33" i="22"/>
  <c r="O33" i="21"/>
  <c r="AD33" i="21" s="1"/>
  <c r="B33" i="22"/>
  <c r="M33" i="21"/>
  <c r="AA33" i="21" s="1"/>
  <c r="G32" i="22"/>
  <c r="BC32" i="22" s="1"/>
  <c r="AM32" i="22"/>
  <c r="BB32" i="22" s="1"/>
  <c r="E32" i="22"/>
  <c r="AW32" i="22" s="1"/>
  <c r="AK32" i="22"/>
  <c r="AV32" i="22" s="1"/>
  <c r="C32" i="22"/>
  <c r="AQ32" i="22" s="1"/>
  <c r="AI32" i="22"/>
  <c r="AP32" i="22" s="1"/>
  <c r="A52" i="28"/>
  <c r="G31" i="22"/>
  <c r="BC31" i="22" s="1"/>
  <c r="X31" i="22"/>
  <c r="AM31" i="22"/>
  <c r="E31" i="22"/>
  <c r="AW31" i="22" s="1"/>
  <c r="U31" i="22"/>
  <c r="AK31" i="22"/>
  <c r="R31" i="22"/>
  <c r="C31" i="22"/>
  <c r="AQ31" i="22" s="1"/>
  <c r="AI31" i="22"/>
  <c r="G30" i="22"/>
  <c r="BC30" i="22" s="1"/>
  <c r="X30" i="22"/>
  <c r="AM30" i="22"/>
  <c r="E30" i="22"/>
  <c r="AW30" i="22" s="1"/>
  <c r="U30" i="22"/>
  <c r="AK30" i="22"/>
  <c r="C30" i="22"/>
  <c r="AQ30" i="22" s="1"/>
  <c r="R30" i="22"/>
  <c r="AI30" i="22"/>
  <c r="G29" i="22"/>
  <c r="BC29" i="22" s="1"/>
  <c r="X29" i="22"/>
  <c r="AM29" i="22"/>
  <c r="E29" i="22"/>
  <c r="AW29" i="22" s="1"/>
  <c r="U29" i="22"/>
  <c r="AK29" i="22"/>
  <c r="C29" i="22"/>
  <c r="AQ29" i="22" s="1"/>
  <c r="R29" i="22"/>
  <c r="AI29" i="22"/>
  <c r="G28" i="22"/>
  <c r="BC28" i="22" s="1"/>
  <c r="AM28" i="22"/>
  <c r="BB28" i="22" s="1"/>
  <c r="E28" i="22"/>
  <c r="AW28" i="22" s="1"/>
  <c r="AK28" i="22"/>
  <c r="AV28" i="22" s="1"/>
  <c r="B28" i="22"/>
  <c r="M28" i="21"/>
  <c r="G27" i="22"/>
  <c r="BC27" i="22" s="1"/>
  <c r="AM27" i="22"/>
  <c r="BB27" i="22" s="1"/>
  <c r="E27" i="22"/>
  <c r="AW27" i="22" s="1"/>
  <c r="AK27" i="22"/>
  <c r="AV27" i="22" s="1"/>
  <c r="C27" i="22"/>
  <c r="AQ27" i="22" s="1"/>
  <c r="AI27" i="22"/>
  <c r="AP27" i="22" s="1"/>
  <c r="G26" i="22"/>
  <c r="BC26" i="22" s="1"/>
  <c r="AM26" i="22"/>
  <c r="E26" i="22"/>
  <c r="AW26" i="22" s="1"/>
  <c r="AK26" i="22"/>
  <c r="C26" i="22"/>
  <c r="AQ26" i="22" s="1"/>
  <c r="AI26" i="22"/>
  <c r="G25" i="22"/>
  <c r="BC25" i="22" s="1"/>
  <c r="X25" i="22"/>
  <c r="AM25" i="22"/>
  <c r="E25" i="22"/>
  <c r="AW25" i="22" s="1"/>
  <c r="U25" i="22"/>
  <c r="AK25" i="22"/>
  <c r="C25" i="22"/>
  <c r="AQ25" i="22" s="1"/>
  <c r="R25" i="22"/>
  <c r="AI25" i="22"/>
  <c r="G24" i="22"/>
  <c r="BC24" i="22" s="1"/>
  <c r="X24" i="22"/>
  <c r="AM24" i="22"/>
  <c r="E24" i="22"/>
  <c r="AW24" i="22" s="1"/>
  <c r="U24" i="22"/>
  <c r="AK24" i="22"/>
  <c r="C24" i="22"/>
  <c r="AQ24" i="22" s="1"/>
  <c r="R24" i="22"/>
  <c r="AI24" i="22"/>
  <c r="G23" i="22"/>
  <c r="BC23" i="22" s="1"/>
  <c r="AM23" i="22"/>
  <c r="E23" i="22"/>
  <c r="AW23" i="22" s="1"/>
  <c r="AK23" i="22"/>
  <c r="C23" i="22"/>
  <c r="AQ23" i="22" s="1"/>
  <c r="AI23" i="22"/>
  <c r="F21" i="22"/>
  <c r="Q21" i="21"/>
  <c r="AF21" i="21" s="1"/>
  <c r="D21" i="22"/>
  <c r="O21" i="21"/>
  <c r="AC21" i="21" s="1"/>
  <c r="B21" i="22"/>
  <c r="M21" i="21"/>
  <c r="Z21" i="21" s="1"/>
  <c r="G20" i="22"/>
  <c r="BC20" i="22" s="1"/>
  <c r="X20" i="22"/>
  <c r="AM20" i="22"/>
  <c r="E20" i="22"/>
  <c r="AW20" i="22" s="1"/>
  <c r="U20" i="22"/>
  <c r="AK20" i="22"/>
  <c r="C20" i="22"/>
  <c r="AQ20" i="22" s="1"/>
  <c r="R20" i="22"/>
  <c r="AI20" i="22"/>
  <c r="F19" i="22"/>
  <c r="Q19" i="21"/>
  <c r="AF19" i="21" s="1"/>
  <c r="D19" i="22"/>
  <c r="O19" i="21"/>
  <c r="AC19" i="21" s="1"/>
  <c r="C19" i="22"/>
  <c r="AQ19" i="22" s="1"/>
  <c r="R19" i="22"/>
  <c r="AI19" i="22"/>
  <c r="F18" i="22"/>
  <c r="Q18" i="21"/>
  <c r="AF18" i="21" s="1"/>
  <c r="D18" i="22"/>
  <c r="O18" i="21"/>
  <c r="AC18" i="21" s="1"/>
  <c r="C18" i="22"/>
  <c r="AQ18" i="22" s="1"/>
  <c r="R18" i="22"/>
  <c r="AI18" i="22"/>
  <c r="G17" i="22"/>
  <c r="BC17" i="22" s="1"/>
  <c r="X17" i="22"/>
  <c r="AM17" i="22"/>
  <c r="BB17" i="22" s="1"/>
  <c r="E17" i="22"/>
  <c r="AW17" i="22" s="1"/>
  <c r="U17" i="22"/>
  <c r="AK17" i="22"/>
  <c r="AV17" i="22" s="1"/>
  <c r="C17" i="22"/>
  <c r="AQ17" i="22" s="1"/>
  <c r="R17" i="22"/>
  <c r="AI17" i="22"/>
  <c r="AP17" i="22" s="1"/>
  <c r="G16" i="22"/>
  <c r="BC16" i="22" s="1"/>
  <c r="AM16" i="22"/>
  <c r="BB16" i="22" s="1"/>
  <c r="E16" i="22"/>
  <c r="AW16" i="22" s="1"/>
  <c r="AK16" i="22"/>
  <c r="AV16" i="22" s="1"/>
  <c r="B16" i="22"/>
  <c r="M16" i="21"/>
  <c r="Z16" i="21" s="1"/>
  <c r="G15" i="22"/>
  <c r="BC15" i="22" s="1"/>
  <c r="X15" i="22"/>
  <c r="AM15" i="22"/>
  <c r="E15" i="22"/>
  <c r="AW15" i="22" s="1"/>
  <c r="U15" i="22"/>
  <c r="AK15" i="22"/>
  <c r="C15" i="22"/>
  <c r="AQ15" i="22" s="1"/>
  <c r="R15" i="22"/>
  <c r="AI15" i="22"/>
  <c r="AP15" i="22" s="1"/>
  <c r="G14" i="22"/>
  <c r="BC14" i="22" s="1"/>
  <c r="AM14" i="22"/>
  <c r="BB14" i="22" s="1"/>
  <c r="E14" i="22"/>
  <c r="AW14" i="22" s="1"/>
  <c r="AK14" i="22"/>
  <c r="AV14" i="22" s="1"/>
  <c r="C14" i="22"/>
  <c r="AQ14" i="22" s="1"/>
  <c r="AI14" i="22"/>
  <c r="AP14" i="22" s="1"/>
  <c r="G13" i="22"/>
  <c r="BC13" i="22" s="1"/>
  <c r="AM13" i="22"/>
  <c r="BB13" i="22" s="1"/>
  <c r="E13" i="22"/>
  <c r="AW13" i="22" s="1"/>
  <c r="AK13" i="22"/>
  <c r="AV13" i="22" s="1"/>
  <c r="B13" i="22"/>
  <c r="M13" i="21"/>
  <c r="A29" i="28"/>
  <c r="A31" i="12"/>
  <c r="G12" i="22"/>
  <c r="BC12" i="22" s="1"/>
  <c r="X12" i="22"/>
  <c r="AM12" i="22"/>
  <c r="BB12" i="22" s="1"/>
  <c r="E12" i="22"/>
  <c r="AW12" i="22" s="1"/>
  <c r="U12" i="22"/>
  <c r="AK12" i="22"/>
  <c r="AV12" i="22" s="1"/>
  <c r="C12" i="22"/>
  <c r="AQ12" i="22" s="1"/>
  <c r="R12" i="22"/>
  <c r="AI12" i="22"/>
  <c r="AP12" i="22" s="1"/>
  <c r="AO7" i="21"/>
  <c r="E9" i="21"/>
  <c r="B9" i="22" s="1"/>
  <c r="AI9" i="22" s="1"/>
  <c r="AQ9" i="21"/>
  <c r="AQ8" i="21"/>
  <c r="AQ6" i="21"/>
  <c r="AS9" i="21"/>
  <c r="AS6" i="21"/>
  <c r="AS8" i="21"/>
  <c r="AO9" i="21"/>
  <c r="AO8" i="21"/>
  <c r="AO6" i="21"/>
  <c r="E8" i="21"/>
  <c r="B8" i="22" s="1"/>
  <c r="AI8" i="22" s="1"/>
  <c r="AF272" i="21"/>
  <c r="AG54" i="21"/>
  <c r="AA155" i="21"/>
  <c r="Z155" i="21" s="1"/>
  <c r="Q122" i="21"/>
  <c r="AF122" i="21" s="1"/>
  <c r="AF212" i="21"/>
  <c r="AC270" i="21"/>
  <c r="O122" i="21"/>
  <c r="AC122" i="21" s="1"/>
  <c r="Q147" i="21"/>
  <c r="AF147" i="21" s="1"/>
  <c r="F147" i="22"/>
  <c r="X147" i="22" s="1"/>
  <c r="M305" i="21"/>
  <c r="B305" i="22"/>
  <c r="R305" i="22" s="1"/>
  <c r="M280" i="21"/>
  <c r="B280" i="22"/>
  <c r="R280" i="22" s="1"/>
  <c r="M289" i="21"/>
  <c r="B289" i="22"/>
  <c r="R289" i="22" s="1"/>
  <c r="M318" i="21"/>
  <c r="B318" i="22"/>
  <c r="R318" i="22" s="1"/>
  <c r="D345" i="22"/>
  <c r="AD345" i="21"/>
  <c r="F347" i="22"/>
  <c r="AG347" i="21"/>
  <c r="Q277" i="21"/>
  <c r="AF277" i="21" s="1"/>
  <c r="F277" i="22"/>
  <c r="X277" i="22" s="1"/>
  <c r="P327" i="21"/>
  <c r="H360" i="21" a="1"/>
  <c r="H360" i="21" s="1"/>
  <c r="Q72" i="21"/>
  <c r="AG74" i="21" s="1"/>
  <c r="I74" i="21" s="1"/>
  <c r="F72" i="22"/>
  <c r="X72" i="22" s="1"/>
  <c r="O254" i="21"/>
  <c r="AC254" i="21" s="1"/>
  <c r="D254" i="22"/>
  <c r="U254" i="22" s="1"/>
  <c r="O110" i="21"/>
  <c r="AD110" i="21" s="1"/>
  <c r="AC110" i="21" s="1"/>
  <c r="D110" i="22"/>
  <c r="U110" i="22" s="1"/>
  <c r="F151" i="21"/>
  <c r="N151" i="21" s="1"/>
  <c r="N323" i="21"/>
  <c r="AV323" i="21"/>
  <c r="I323" i="22" s="1"/>
  <c r="Q323" i="22" s="1"/>
  <c r="M290" i="21"/>
  <c r="Z290" i="21" s="1"/>
  <c r="B290" i="22"/>
  <c r="R290" i="22" s="1"/>
  <c r="C205" i="22"/>
  <c r="AQ205" i="22" s="1"/>
  <c r="AI205" i="22"/>
  <c r="C77" i="22"/>
  <c r="AQ77" i="22" s="1"/>
  <c r="AI77" i="22"/>
  <c r="C321" i="22"/>
  <c r="AQ321" i="22" s="1"/>
  <c r="AI321" i="22"/>
  <c r="O189" i="21"/>
  <c r="AC189" i="21" s="1"/>
  <c r="D189" i="22"/>
  <c r="U189" i="22" s="1"/>
  <c r="Q150" i="21"/>
  <c r="AG150" i="21" s="1"/>
  <c r="AF150" i="21" s="1"/>
  <c r="F150" i="22"/>
  <c r="X150" i="22" s="1"/>
  <c r="O275" i="21"/>
  <c r="AC275" i="21" s="1"/>
  <c r="D275" i="22"/>
  <c r="U275" i="22" s="1"/>
  <c r="O195" i="21"/>
  <c r="AC195" i="21" s="1"/>
  <c r="D195" i="22"/>
  <c r="U195" i="22" s="1"/>
  <c r="O255" i="21"/>
  <c r="AC255" i="21" s="1"/>
  <c r="D255" i="22"/>
  <c r="U255" i="22" s="1"/>
  <c r="Q303" i="21"/>
  <c r="AF303" i="21" s="1"/>
  <c r="F303" i="22"/>
  <c r="X303" i="22" s="1"/>
  <c r="N275" i="21"/>
  <c r="O266" i="21"/>
  <c r="AC266" i="21" s="1"/>
  <c r="D266" i="22"/>
  <c r="U266" i="22" s="1"/>
  <c r="Q65" i="21"/>
  <c r="AF65" i="21" s="1"/>
  <c r="F65" i="22"/>
  <c r="X65" i="22" s="1"/>
  <c r="N201" i="21"/>
  <c r="Q231" i="21"/>
  <c r="AF231" i="21" s="1"/>
  <c r="F231" i="22"/>
  <c r="X231" i="22" s="1"/>
  <c r="Q114" i="21"/>
  <c r="AG114" i="21" s="1"/>
  <c r="AF114" i="21" s="1"/>
  <c r="F114" i="22"/>
  <c r="X114" i="22" s="1"/>
  <c r="O315" i="21"/>
  <c r="AC315" i="21" s="1"/>
  <c r="D315" i="22"/>
  <c r="U315" i="22" s="1"/>
  <c r="O276" i="21"/>
  <c r="AC276" i="21" s="1"/>
  <c r="D276" i="22"/>
  <c r="U276" i="22" s="1"/>
  <c r="Q318" i="21"/>
  <c r="AF318" i="21" s="1"/>
  <c r="F318" i="22"/>
  <c r="X318" i="22" s="1"/>
  <c r="O303" i="21"/>
  <c r="AC303" i="21" s="1"/>
  <c r="D303" i="22"/>
  <c r="U303" i="22" s="1"/>
  <c r="O229" i="21"/>
  <c r="AC229" i="21" s="1"/>
  <c r="D229" i="22"/>
  <c r="U229" i="22" s="1"/>
  <c r="N232" i="21"/>
  <c r="Q257" i="21"/>
  <c r="AF257" i="21" s="1"/>
  <c r="F257" i="22"/>
  <c r="X257" i="22" s="1"/>
  <c r="O62" i="21"/>
  <c r="AD62" i="21" s="1"/>
  <c r="AC62" i="21" s="1"/>
  <c r="D62" i="22"/>
  <c r="U62" i="22" s="1"/>
  <c r="Q201" i="21"/>
  <c r="AF201" i="21" s="1"/>
  <c r="F201" i="22"/>
  <c r="X201" i="22" s="1"/>
  <c r="F330" i="22"/>
  <c r="AG330" i="21"/>
  <c r="O150" i="21"/>
  <c r="AD150" i="21" s="1"/>
  <c r="AC150" i="21" s="1"/>
  <c r="D150" i="22"/>
  <c r="U150" i="22" s="1"/>
  <c r="Q153" i="21"/>
  <c r="AG153" i="21" s="1"/>
  <c r="AF153" i="21" s="1"/>
  <c r="F153" i="22"/>
  <c r="X153" i="22" s="1"/>
  <c r="F334" i="22"/>
  <c r="AG334" i="21"/>
  <c r="M80" i="21"/>
  <c r="Z80" i="21" s="1"/>
  <c r="B80" i="22"/>
  <c r="R80" i="22" s="1"/>
  <c r="O320" i="21"/>
  <c r="AC320" i="21" s="1"/>
  <c r="D320" i="22"/>
  <c r="U320" i="22" s="1"/>
  <c r="D347" i="22"/>
  <c r="AD347" i="21"/>
  <c r="Q232" i="21"/>
  <c r="AF232" i="21" s="1"/>
  <c r="F232" i="22"/>
  <c r="X232" i="22" s="1"/>
  <c r="O227" i="21"/>
  <c r="AC227" i="21" s="1"/>
  <c r="D227" i="22"/>
  <c r="U227" i="22" s="1"/>
  <c r="Q190" i="21"/>
  <c r="AF190" i="21" s="1"/>
  <c r="F190" i="22"/>
  <c r="X190" i="22" s="1"/>
  <c r="Q189" i="21"/>
  <c r="AF189" i="21" s="1"/>
  <c r="F189" i="22"/>
  <c r="X189" i="22" s="1"/>
  <c r="Q208" i="21"/>
  <c r="AF208" i="21" s="1"/>
  <c r="F208" i="22"/>
  <c r="X208" i="22" s="1"/>
  <c r="Q111" i="21"/>
  <c r="AG111" i="21" s="1"/>
  <c r="AF111" i="21" s="1"/>
  <c r="F111" i="22"/>
  <c r="X111" i="22" s="1"/>
  <c r="M255" i="21"/>
  <c r="B255" i="22"/>
  <c r="R255" i="22" s="1"/>
  <c r="Q275" i="21"/>
  <c r="AF275" i="21" s="1"/>
  <c r="F275" i="22"/>
  <c r="X275" i="22" s="1"/>
  <c r="Q322" i="21"/>
  <c r="AF322" i="21" s="1"/>
  <c r="F322" i="22"/>
  <c r="X322" i="22" s="1"/>
  <c r="Q315" i="21"/>
  <c r="AF315" i="21" s="1"/>
  <c r="F315" i="22"/>
  <c r="X315" i="22" s="1"/>
  <c r="O213" i="21"/>
  <c r="AC213" i="21" s="1"/>
  <c r="D213" i="22"/>
  <c r="U213" i="22" s="1"/>
  <c r="O184" i="21"/>
  <c r="AC184" i="21" s="1"/>
  <c r="D184" i="22"/>
  <c r="U184" i="22" s="1"/>
  <c r="N244" i="21"/>
  <c r="M108" i="21"/>
  <c r="Z108" i="21" s="1"/>
  <c r="B108" i="22"/>
  <c r="R108" i="22" s="1"/>
  <c r="Q264" i="21"/>
  <c r="AF264" i="21" s="1"/>
  <c r="F264" i="22"/>
  <c r="X264" i="22" s="1"/>
  <c r="O206" i="21"/>
  <c r="AC206" i="21" s="1"/>
  <c r="D206" i="22"/>
  <c r="U206" i="22" s="1"/>
  <c r="AJ11" i="22"/>
  <c r="AR11" i="22" s="1"/>
  <c r="AP11" i="22"/>
  <c r="O232" i="21"/>
  <c r="AC232" i="21" s="1"/>
  <c r="D232" i="22"/>
  <c r="U232" i="22" s="1"/>
  <c r="Q62" i="21"/>
  <c r="F62" i="22"/>
  <c r="X62" i="22" s="1"/>
  <c r="Q227" i="21"/>
  <c r="AF227" i="21" s="1"/>
  <c r="F227" i="22"/>
  <c r="X227" i="22" s="1"/>
  <c r="O65" i="21"/>
  <c r="AC65" i="21" s="1"/>
  <c r="D65" i="22"/>
  <c r="U65" i="22" s="1"/>
  <c r="O208" i="21"/>
  <c r="AC208" i="21" s="1"/>
  <c r="D208" i="22"/>
  <c r="U208" i="22" s="1"/>
  <c r="O77" i="21"/>
  <c r="AD77" i="21" s="1"/>
  <c r="D77" i="22"/>
  <c r="U77" i="22" s="1"/>
  <c r="Q206" i="21"/>
  <c r="AF206" i="21" s="1"/>
  <c r="F206" i="22"/>
  <c r="X206" i="22" s="1"/>
  <c r="Q195" i="21"/>
  <c r="AF195" i="21" s="1"/>
  <c r="F195" i="22"/>
  <c r="X195" i="22" s="1"/>
  <c r="O263" i="21"/>
  <c r="AC263" i="21" s="1"/>
  <c r="D263" i="22"/>
  <c r="U263" i="22" s="1"/>
  <c r="O103" i="21"/>
  <c r="AC103" i="21" s="1"/>
  <c r="D103" i="22"/>
  <c r="U103" i="22" s="1"/>
  <c r="N321" i="21"/>
  <c r="O321" i="21"/>
  <c r="AC321" i="21" s="1"/>
  <c r="D321" i="22"/>
  <c r="U321" i="22" s="1"/>
  <c r="N194" i="21"/>
  <c r="G10" i="22"/>
  <c r="BC10" i="22" s="1"/>
  <c r="AM10" i="22"/>
  <c r="O175" i="21"/>
  <c r="AC175" i="21" s="1"/>
  <c r="D175" i="22"/>
  <c r="U175" i="22" s="1"/>
  <c r="O323" i="21"/>
  <c r="AC323" i="21" s="1"/>
  <c r="D323" i="22"/>
  <c r="U323" i="22" s="1"/>
  <c r="O314" i="21"/>
  <c r="AC314" i="21" s="1"/>
  <c r="D314" i="22"/>
  <c r="U314" i="22" s="1"/>
  <c r="O196" i="21"/>
  <c r="AC196" i="21" s="1"/>
  <c r="D196" i="22"/>
  <c r="U196" i="22" s="1"/>
  <c r="Q304" i="21"/>
  <c r="AF304" i="21" s="1"/>
  <c r="F304" i="22"/>
  <c r="X304" i="22" s="1"/>
  <c r="O209" i="21"/>
  <c r="AC209" i="21" s="1"/>
  <c r="D209" i="22"/>
  <c r="U209" i="22" s="1"/>
  <c r="Q321" i="21"/>
  <c r="AF321" i="21" s="1"/>
  <c r="F321" i="22"/>
  <c r="X321" i="22" s="1"/>
  <c r="O185" i="21"/>
  <c r="AC185" i="21" s="1"/>
  <c r="D185" i="22"/>
  <c r="U185" i="22" s="1"/>
  <c r="O225" i="21"/>
  <c r="AC225" i="21" s="1"/>
  <c r="D225" i="22"/>
  <c r="U225" i="22" s="1"/>
  <c r="O132" i="21"/>
  <c r="AC132" i="21" s="1"/>
  <c r="D132" i="22"/>
  <c r="U132" i="22" s="1"/>
  <c r="Q254" i="21"/>
  <c r="AF254" i="21" s="1"/>
  <c r="F254" i="22"/>
  <c r="X254" i="22" s="1"/>
  <c r="M107" i="21"/>
  <c r="Z107" i="21" s="1"/>
  <c r="B107" i="22"/>
  <c r="R107" i="22" s="1"/>
  <c r="Q162" i="21"/>
  <c r="F162" i="22"/>
  <c r="X162" i="22" s="1"/>
  <c r="O297" i="21"/>
  <c r="AC297" i="21" s="1"/>
  <c r="D297" i="22"/>
  <c r="U297" i="22" s="1"/>
  <c r="N297" i="21"/>
  <c r="O204" i="21"/>
  <c r="AC204" i="21" s="1"/>
  <c r="D204" i="22"/>
  <c r="U204" i="22" s="1"/>
  <c r="N247" i="21"/>
  <c r="Z247" i="21" s="1"/>
  <c r="Q175" i="21"/>
  <c r="AF175" i="21" s="1"/>
  <c r="F175" i="22"/>
  <c r="X175" i="22" s="1"/>
  <c r="Q335" i="21"/>
  <c r="AF335" i="21" s="1"/>
  <c r="F335" i="22"/>
  <c r="AG335" i="21"/>
  <c r="M224" i="21"/>
  <c r="B224" i="22"/>
  <c r="R224" i="22" s="1"/>
  <c r="N327" i="21"/>
  <c r="F360" i="21" a="1"/>
  <c r="F360" i="21" s="1"/>
  <c r="O274" i="21"/>
  <c r="AC274" i="21" s="1"/>
  <c r="D274" i="22"/>
  <c r="U274" i="22" s="1"/>
  <c r="Q252" i="21"/>
  <c r="AF252" i="21" s="1"/>
  <c r="F252" i="22"/>
  <c r="X252" i="22" s="1"/>
  <c r="N313" i="21"/>
  <c r="O186" i="21"/>
  <c r="AC186" i="21" s="1"/>
  <c r="D186" i="22"/>
  <c r="U186" i="22" s="1"/>
  <c r="Q185" i="21"/>
  <c r="AF185" i="21" s="1"/>
  <c r="F185" i="22"/>
  <c r="X185" i="22" s="1"/>
  <c r="N291" i="21"/>
  <c r="Q205" i="21"/>
  <c r="AF205" i="21" s="1"/>
  <c r="F205" i="22"/>
  <c r="X205" i="22" s="1"/>
  <c r="O158" i="21"/>
  <c r="AC158" i="21" s="1"/>
  <c r="D158" i="22"/>
  <c r="U158" i="22" s="1"/>
  <c r="N248" i="21"/>
  <c r="O242" i="21"/>
  <c r="AC242" i="21" s="1"/>
  <c r="D242" i="22"/>
  <c r="U242" i="22" s="1"/>
  <c r="O281" i="21"/>
  <c r="AC281" i="21" s="1"/>
  <c r="D281" i="22"/>
  <c r="U281" i="22" s="1"/>
  <c r="D337" i="22"/>
  <c r="AD337" i="21"/>
  <c r="Q89" i="21"/>
  <c r="AF89" i="21" s="1"/>
  <c r="F89" i="22"/>
  <c r="X89" i="22" s="1"/>
  <c r="Q288" i="21"/>
  <c r="AF288" i="21" s="1"/>
  <c r="F288" i="22"/>
  <c r="X288" i="22" s="1"/>
  <c r="O247" i="21"/>
  <c r="AC247" i="21" s="1"/>
  <c r="D247" i="22"/>
  <c r="U247" i="22" s="1"/>
  <c r="Q211" i="21"/>
  <c r="AF211" i="21" s="1"/>
  <c r="F211" i="22"/>
  <c r="X211" i="22" s="1"/>
  <c r="F342" i="22"/>
  <c r="AG342" i="21"/>
  <c r="D332" i="22"/>
  <c r="AD332" i="21"/>
  <c r="D342" i="22"/>
  <c r="AD342" i="21"/>
  <c r="F329" i="22"/>
  <c r="AG329" i="21"/>
  <c r="Q159" i="21"/>
  <c r="AG162" i="21" s="1"/>
  <c r="F159" i="22"/>
  <c r="X159" i="22" s="1"/>
  <c r="O94" i="21"/>
  <c r="AC94" i="21" s="1"/>
  <c r="D94" i="22"/>
  <c r="U94" i="22" s="1"/>
  <c r="C275" i="22"/>
  <c r="AQ275" i="22" s="1"/>
  <c r="AI275" i="22"/>
  <c r="Q279" i="21"/>
  <c r="AF279" i="21" s="1"/>
  <c r="F279" i="22"/>
  <c r="X279" i="22" s="1"/>
  <c r="O230" i="21"/>
  <c r="AC230" i="21" s="1"/>
  <c r="D230" i="22"/>
  <c r="U230" i="22" s="1"/>
  <c r="N242" i="21"/>
  <c r="N166" i="21"/>
  <c r="Q323" i="21"/>
  <c r="AF323" i="21" s="1"/>
  <c r="F323" i="22"/>
  <c r="X323" i="22" s="1"/>
  <c r="Q203" i="21"/>
  <c r="AF203" i="21" s="1"/>
  <c r="F203" i="22"/>
  <c r="X203" i="22" s="1"/>
  <c r="O235" i="21"/>
  <c r="AC235" i="21" s="1"/>
  <c r="D235" i="22"/>
  <c r="U235" i="22" s="1"/>
  <c r="Q172" i="21"/>
  <c r="AG172" i="21" s="1"/>
  <c r="AF172" i="21" s="1"/>
  <c r="F172" i="22"/>
  <c r="X172" i="22" s="1"/>
  <c r="F337" i="22"/>
  <c r="AG337" i="21"/>
  <c r="Q247" i="21"/>
  <c r="AF247" i="21" s="1"/>
  <c r="F247" i="22"/>
  <c r="X247" i="22" s="1"/>
  <c r="N264" i="21"/>
  <c r="Q313" i="21"/>
  <c r="AF313" i="21" s="1"/>
  <c r="F313" i="22"/>
  <c r="X313" i="22" s="1"/>
  <c r="D344" i="22"/>
  <c r="AD344" i="21"/>
  <c r="D346" i="22"/>
  <c r="AD346" i="21"/>
  <c r="A279" i="28"/>
  <c r="Q235" i="21"/>
  <c r="AF235" i="21" s="1"/>
  <c r="F235" i="22"/>
  <c r="X235" i="22" s="1"/>
  <c r="N86" i="21"/>
  <c r="AA86" i="21" s="1"/>
  <c r="Q225" i="21"/>
  <c r="AF225" i="21" s="1"/>
  <c r="F225" i="22"/>
  <c r="X225" i="22" s="1"/>
  <c r="R327" i="21"/>
  <c r="J360" i="21" a="1"/>
  <c r="J360" i="21" s="1"/>
  <c r="O251" i="21"/>
  <c r="AC251" i="21" s="1"/>
  <c r="D251" i="22"/>
  <c r="U251" i="22" s="1"/>
  <c r="Q191" i="21"/>
  <c r="AF191" i="21" s="1"/>
  <c r="F191" i="22"/>
  <c r="X191" i="22" s="1"/>
  <c r="O286" i="21"/>
  <c r="AC286" i="21" s="1"/>
  <c r="D286" i="22"/>
  <c r="U286" i="22" s="1"/>
  <c r="O279" i="21"/>
  <c r="AC279" i="21" s="1"/>
  <c r="D279" i="22"/>
  <c r="U279" i="22" s="1"/>
  <c r="AG346" i="21"/>
  <c r="F346" i="22"/>
  <c r="O308" i="21"/>
  <c r="AC308" i="21" s="1"/>
  <c r="D308" i="22"/>
  <c r="U308" i="22" s="1"/>
  <c r="O80" i="21"/>
  <c r="AC80" i="21" s="1"/>
  <c r="D80" i="22"/>
  <c r="U80" i="22" s="1"/>
  <c r="Q266" i="21"/>
  <c r="AF266" i="21" s="1"/>
  <c r="F266" i="22"/>
  <c r="X266" i="22" s="1"/>
  <c r="O259" i="21"/>
  <c r="AC259" i="21" s="1"/>
  <c r="D259" i="22"/>
  <c r="U259" i="22" s="1"/>
  <c r="M158" i="21"/>
  <c r="B158" i="22"/>
  <c r="R158" i="22" s="1"/>
  <c r="O244" i="21"/>
  <c r="AC244" i="21" s="1"/>
  <c r="D244" i="22"/>
  <c r="U244" i="22" s="1"/>
  <c r="C166" i="22"/>
  <c r="AQ166" i="22" s="1"/>
  <c r="AI166" i="22"/>
  <c r="N303" i="21"/>
  <c r="F332" i="22"/>
  <c r="AG332" i="21"/>
  <c r="O288" i="21"/>
  <c r="AC288" i="21" s="1"/>
  <c r="D288" i="22"/>
  <c r="U288" i="22" s="1"/>
  <c r="Q297" i="21"/>
  <c r="AF297" i="21" s="1"/>
  <c r="F297" i="22"/>
  <c r="X297" i="22" s="1"/>
  <c r="Q251" i="21"/>
  <c r="AF251" i="21" s="1"/>
  <c r="F251" i="22"/>
  <c r="X251" i="22" s="1"/>
  <c r="Q95" i="21"/>
  <c r="AF95" i="21" s="1"/>
  <c r="AG95" i="21" s="1"/>
  <c r="F95" i="22"/>
  <c r="X95" i="22" s="1"/>
  <c r="O335" i="21"/>
  <c r="AC335" i="21" s="1"/>
  <c r="AD335" i="21"/>
  <c r="D335" i="22"/>
  <c r="O304" i="21"/>
  <c r="AC304" i="21" s="1"/>
  <c r="D304" i="22"/>
  <c r="U304" i="22" s="1"/>
  <c r="O313" i="21"/>
  <c r="AC313" i="21" s="1"/>
  <c r="D313" i="22"/>
  <c r="U313" i="22" s="1"/>
  <c r="M238" i="21"/>
  <c r="Z238" i="21" s="1"/>
  <c r="B238" i="22"/>
  <c r="R238" i="22" s="1"/>
  <c r="B352" i="22"/>
  <c r="AA352" i="21"/>
  <c r="O75" i="21"/>
  <c r="D75" i="22"/>
  <c r="U75" i="22" s="1"/>
  <c r="M282" i="21"/>
  <c r="B282" i="22"/>
  <c r="R282" i="22" s="1"/>
  <c r="Q305" i="21"/>
  <c r="AF305" i="21" s="1"/>
  <c r="F305" i="22"/>
  <c r="X305" i="22" s="1"/>
  <c r="Q310" i="21"/>
  <c r="AF310" i="21" s="1"/>
  <c r="F310" i="22"/>
  <c r="X310" i="22" s="1"/>
  <c r="Q233" i="21"/>
  <c r="AF233" i="21" s="1"/>
  <c r="F233" i="22"/>
  <c r="X233" i="22" s="1"/>
  <c r="AD329" i="21"/>
  <c r="D329" i="22"/>
  <c r="Q274" i="21"/>
  <c r="AF274" i="21" s="1"/>
  <c r="F274" i="22"/>
  <c r="X274" i="22" s="1"/>
  <c r="D330" i="22"/>
  <c r="AD330" i="21"/>
  <c r="Q341" i="21"/>
  <c r="AF341" i="21" s="1"/>
  <c r="AH341" i="21"/>
  <c r="F341" i="22"/>
  <c r="X341" i="22" s="1"/>
  <c r="AG341" i="21"/>
  <c r="O358" i="21"/>
  <c r="AC358" i="21" s="1"/>
  <c r="AE358" i="21"/>
  <c r="AD358" i="21"/>
  <c r="D358" i="22"/>
  <c r="U358" i="22" s="1"/>
  <c r="Q132" i="21"/>
  <c r="AF132" i="21" s="1"/>
  <c r="F132" i="22"/>
  <c r="X132" i="22" s="1"/>
  <c r="Q278" i="21"/>
  <c r="AF278" i="21" s="1"/>
  <c r="F278" i="22"/>
  <c r="X278" i="22" s="1"/>
  <c r="P149" i="21"/>
  <c r="H151" i="21"/>
  <c r="AN7" i="22"/>
  <c r="BD7" i="22" s="1"/>
  <c r="BB7" i="22"/>
  <c r="P152" i="21"/>
  <c r="H154" i="21"/>
  <c r="Q78" i="21"/>
  <c r="AF78" i="21" s="1"/>
  <c r="F78" i="22"/>
  <c r="X78" i="22" s="1"/>
  <c r="O98" i="21"/>
  <c r="AC98" i="21" s="1"/>
  <c r="D98" i="22"/>
  <c r="U98" i="22" s="1"/>
  <c r="Q179" i="21"/>
  <c r="AF179" i="21" s="1"/>
  <c r="F179" i="22"/>
  <c r="X179" i="22" s="1"/>
  <c r="Q182" i="21"/>
  <c r="AF182" i="21" s="1"/>
  <c r="F182" i="22"/>
  <c r="X182" i="22" s="1"/>
  <c r="O182" i="21"/>
  <c r="AC182" i="21" s="1"/>
  <c r="D182" i="22"/>
  <c r="U182" i="22" s="1"/>
  <c r="O285" i="21"/>
  <c r="AC285" i="21" s="1"/>
  <c r="D285" i="22"/>
  <c r="U285" i="22" s="1"/>
  <c r="Q308" i="21"/>
  <c r="AF308" i="21" s="1"/>
  <c r="F308" i="22"/>
  <c r="X308" i="22" s="1"/>
  <c r="Q248" i="21"/>
  <c r="AF248" i="21" s="1"/>
  <c r="F248" i="22"/>
  <c r="O207" i="21"/>
  <c r="AC207" i="21" s="1"/>
  <c r="D207" i="22"/>
  <c r="U207" i="22" s="1"/>
  <c r="M165" i="21"/>
  <c r="B165" i="22"/>
  <c r="R165" i="22" s="1"/>
  <c r="M250" i="21"/>
  <c r="B250" i="22"/>
  <c r="R250" i="22" s="1"/>
  <c r="M309" i="21"/>
  <c r="B309" i="22"/>
  <c r="R309" i="22" s="1"/>
  <c r="M228" i="21"/>
  <c r="B228" i="22"/>
  <c r="R228" i="22" s="1"/>
  <c r="M176" i="21"/>
  <c r="AA176" i="21" s="1"/>
  <c r="Z176" i="21" s="1"/>
  <c r="B176" i="22"/>
  <c r="R176" i="22" s="1"/>
  <c r="O349" i="21"/>
  <c r="AC349" i="21" s="1"/>
  <c r="AE349" i="21"/>
  <c r="D349" i="22"/>
  <c r="AD349" i="21"/>
  <c r="AG352" i="21"/>
  <c r="F352" i="22"/>
  <c r="G168" i="22"/>
  <c r="BC168" i="22" s="1"/>
  <c r="AM168" i="22"/>
  <c r="M81" i="21"/>
  <c r="B81" i="22"/>
  <c r="R81" i="22" s="1"/>
  <c r="M168" i="21"/>
  <c r="AA168" i="21" s="1"/>
  <c r="B168" i="22"/>
  <c r="R168" i="22" s="1"/>
  <c r="Q165" i="21"/>
  <c r="AG165" i="21" s="1"/>
  <c r="F165" i="22"/>
  <c r="X165" i="22" s="1"/>
  <c r="O250" i="21"/>
  <c r="AC250" i="21" s="1"/>
  <c r="D250" i="22"/>
  <c r="U250" i="22" s="1"/>
  <c r="M85" i="21"/>
  <c r="Z85" i="21" s="1"/>
  <c r="B85" i="22"/>
  <c r="R85" i="22" s="1"/>
  <c r="M87" i="21"/>
  <c r="B87" i="22"/>
  <c r="R87" i="22" s="1"/>
  <c r="M296" i="21"/>
  <c r="B296" i="22"/>
  <c r="R296" i="22" s="1"/>
  <c r="M88" i="21"/>
  <c r="B88" i="22"/>
  <c r="R88" i="22" s="1"/>
  <c r="M341" i="21"/>
  <c r="AB341" i="21"/>
  <c r="B341" i="22"/>
  <c r="R341" i="22" s="1"/>
  <c r="AA341" i="21"/>
  <c r="Q349" i="21"/>
  <c r="AF349" i="21" s="1"/>
  <c r="AH349" i="21"/>
  <c r="AG349" i="21"/>
  <c r="F349" i="22"/>
  <c r="M357" i="21"/>
  <c r="AB357" i="21"/>
  <c r="B357" i="22"/>
  <c r="R357" i="22" s="1"/>
  <c r="AA357" i="21"/>
  <c r="Q170" i="21"/>
  <c r="AF170" i="21" s="1"/>
  <c r="F170" i="22"/>
  <c r="X170" i="22" s="1"/>
  <c r="Q196" i="21"/>
  <c r="AF196" i="21" s="1"/>
  <c r="F196" i="22"/>
  <c r="X196" i="22" s="1"/>
  <c r="O149" i="21"/>
  <c r="D149" i="22"/>
  <c r="U149" i="22" s="1"/>
  <c r="Q101" i="21"/>
  <c r="AF101" i="21" s="1"/>
  <c r="F101" i="22"/>
  <c r="X101" i="22" s="1"/>
  <c r="O166" i="21"/>
  <c r="AD166" i="21" s="1"/>
  <c r="AC166" i="21" s="1"/>
  <c r="D166" i="22"/>
  <c r="U166" i="22" s="1"/>
  <c r="Q171" i="21"/>
  <c r="AG171" i="21" s="1"/>
  <c r="AF171" i="21" s="1"/>
  <c r="AF173" i="21" s="1"/>
  <c r="M173" i="22" s="1"/>
  <c r="W173" i="22" s="1"/>
  <c r="F171" i="22"/>
  <c r="X171" i="22" s="1"/>
  <c r="Q64" i="21"/>
  <c r="AF64" i="21" s="1"/>
  <c r="F64" i="22"/>
  <c r="X64" i="22" s="1"/>
  <c r="O233" i="21"/>
  <c r="AC233" i="21" s="1"/>
  <c r="D233" i="22"/>
  <c r="U233" i="22" s="1"/>
  <c r="Q319" i="21"/>
  <c r="AF319" i="21" s="1"/>
  <c r="F319" i="22"/>
  <c r="X319" i="22" s="1"/>
  <c r="D343" i="22"/>
  <c r="AD343" i="21"/>
  <c r="Q263" i="21"/>
  <c r="AF263" i="21" s="1"/>
  <c r="F263" i="22"/>
  <c r="X263" i="22" s="1"/>
  <c r="O248" i="21"/>
  <c r="AC248" i="21" s="1"/>
  <c r="D248" i="22"/>
  <c r="M110" i="21"/>
  <c r="B110" i="22"/>
  <c r="R110" i="22" s="1"/>
  <c r="M69" i="21"/>
  <c r="Z69" i="21" s="1"/>
  <c r="AA69" i="21" s="1"/>
  <c r="B69" i="22"/>
  <c r="R69" i="22" s="1"/>
  <c r="Q85" i="21"/>
  <c r="AF85" i="21" s="1"/>
  <c r="F85" i="22"/>
  <c r="X85" i="22" s="1"/>
  <c r="O88" i="21"/>
  <c r="AC88" i="21" s="1"/>
  <c r="D88" i="22"/>
  <c r="U88" i="22" s="1"/>
  <c r="M61" i="21"/>
  <c r="B61" i="22"/>
  <c r="R61" i="22" s="1"/>
  <c r="O105" i="21"/>
  <c r="AC105" i="21" s="1"/>
  <c r="D105" i="22"/>
  <c r="U105" i="22" s="1"/>
  <c r="Q287" i="21"/>
  <c r="AF287" i="21" s="1"/>
  <c r="F287" i="22"/>
  <c r="X287" i="22" s="1"/>
  <c r="Q255" i="21"/>
  <c r="AF255" i="21" s="1"/>
  <c r="F255" i="22"/>
  <c r="X255" i="22" s="1"/>
  <c r="M150" i="21"/>
  <c r="B150" i="22"/>
  <c r="R150" i="22" s="1"/>
  <c r="M235" i="21"/>
  <c r="Z235" i="21" s="1"/>
  <c r="B235" i="22"/>
  <c r="R235" i="22" s="1"/>
  <c r="O289" i="21"/>
  <c r="AC289" i="21" s="1"/>
  <c r="D289" i="22"/>
  <c r="U289" i="22" s="1"/>
  <c r="M122" i="21"/>
  <c r="Z122" i="21" s="1"/>
  <c r="B122" i="22"/>
  <c r="R122" i="22" s="1"/>
  <c r="Q357" i="21"/>
  <c r="AF357" i="21" s="1"/>
  <c r="AH357" i="21"/>
  <c r="AG357" i="21"/>
  <c r="F357" i="22"/>
  <c r="X357" i="22" s="1"/>
  <c r="D29" i="12"/>
  <c r="D27" i="28"/>
  <c r="C109" i="22"/>
  <c r="AQ109" i="22" s="1"/>
  <c r="AI109" i="22"/>
  <c r="M349" i="21"/>
  <c r="B349" i="22"/>
  <c r="AA349" i="21"/>
  <c r="AD352" i="21"/>
  <c r="D352" i="22"/>
  <c r="C90" i="22"/>
  <c r="AQ90" i="22" s="1"/>
  <c r="AI90" i="22"/>
  <c r="Q75" i="21"/>
  <c r="F75" i="22"/>
  <c r="X75" i="22" s="1"/>
  <c r="Q96" i="21"/>
  <c r="AF96" i="21" s="1"/>
  <c r="F96" i="22"/>
  <c r="X96" i="22" s="1"/>
  <c r="O165" i="21"/>
  <c r="AD165" i="21" s="1"/>
  <c r="D165" i="22"/>
  <c r="U165" i="22" s="1"/>
  <c r="O317" i="21"/>
  <c r="AC317" i="21" s="1"/>
  <c r="D317" i="22"/>
  <c r="U317" i="22" s="1"/>
  <c r="O316" i="21"/>
  <c r="AC316" i="21" s="1"/>
  <c r="D316" i="22"/>
  <c r="U316" i="22" s="1"/>
  <c r="O257" i="21"/>
  <c r="AC257" i="21" s="1"/>
  <c r="D257" i="22"/>
  <c r="U257" i="22" s="1"/>
  <c r="Q285" i="21"/>
  <c r="AF285" i="21" s="1"/>
  <c r="F285" i="22"/>
  <c r="X285" i="22" s="1"/>
  <c r="M78" i="21"/>
  <c r="B78" i="22"/>
  <c r="R78" i="22" s="1"/>
  <c r="M180" i="21"/>
  <c r="B180" i="22"/>
  <c r="R180" i="22" s="1"/>
  <c r="M200" i="21"/>
  <c r="B200" i="22"/>
  <c r="R200" i="22" s="1"/>
  <c r="M67" i="21"/>
  <c r="B67" i="22"/>
  <c r="R67" i="22" s="1"/>
  <c r="M279" i="21"/>
  <c r="B279" i="22"/>
  <c r="R279" i="22" s="1"/>
  <c r="AA109" i="21"/>
  <c r="Z109" i="21" s="1"/>
  <c r="Q340" i="21"/>
  <c r="AF340" i="21" s="1"/>
  <c r="AH340" i="21"/>
  <c r="F340" i="22"/>
  <c r="X340" i="22" s="1"/>
  <c r="AG340" i="21"/>
  <c r="C82" i="22"/>
  <c r="AQ82" i="22" s="1"/>
  <c r="AI82" i="22"/>
  <c r="O60" i="21"/>
  <c r="AC60" i="21" s="1"/>
  <c r="D60" i="22"/>
  <c r="U60" i="22" s="1"/>
  <c r="N155" i="21"/>
  <c r="F157" i="21"/>
  <c r="E157" i="21"/>
  <c r="O133" i="21"/>
  <c r="AD135" i="21" s="1"/>
  <c r="G135" i="21" s="1"/>
  <c r="D133" i="22"/>
  <c r="U133" i="22" s="1"/>
  <c r="O69" i="21"/>
  <c r="AC69" i="21" s="1"/>
  <c r="D69" i="22"/>
  <c r="U69" i="22" s="1"/>
  <c r="O113" i="21"/>
  <c r="AD113" i="21" s="1"/>
  <c r="AC113" i="21" s="1"/>
  <c r="D113" i="22"/>
  <c r="U113" i="22" s="1"/>
  <c r="Q88" i="21"/>
  <c r="AF88" i="21" s="1"/>
  <c r="AG88" i="21" s="1"/>
  <c r="F88" i="22"/>
  <c r="X88" i="22" s="1"/>
  <c r="O287" i="21"/>
  <c r="AC287" i="21" s="1"/>
  <c r="D287" i="22"/>
  <c r="U287" i="22" s="1"/>
  <c r="O200" i="21"/>
  <c r="AC200" i="21" s="1"/>
  <c r="D200" i="22"/>
  <c r="U200" i="22" s="1"/>
  <c r="O78" i="21"/>
  <c r="AC78" i="21" s="1"/>
  <c r="D78" i="22"/>
  <c r="U78" i="22" s="1"/>
  <c r="O180" i="21"/>
  <c r="AC180" i="21" s="1"/>
  <c r="D180" i="22"/>
  <c r="U180" i="22" s="1"/>
  <c r="M47" i="21"/>
  <c r="B47" i="22"/>
  <c r="R47" i="22" s="1"/>
  <c r="M161" i="21"/>
  <c r="B161" i="22"/>
  <c r="R161" i="22" s="1"/>
  <c r="Q67" i="21"/>
  <c r="AF67" i="21" s="1"/>
  <c r="F67" i="22"/>
  <c r="X67" i="22" s="1"/>
  <c r="M262" i="21"/>
  <c r="B262" i="22"/>
  <c r="R262" i="22" s="1"/>
  <c r="M213" i="21"/>
  <c r="Z213" i="21" s="1"/>
  <c r="B213" i="22"/>
  <c r="R213" i="22" s="1"/>
  <c r="M182" i="21"/>
  <c r="B182" i="22"/>
  <c r="R182" i="22" s="1"/>
  <c r="AA112" i="21"/>
  <c r="E112" i="21" s="1"/>
  <c r="B335" i="22"/>
  <c r="AA335" i="21"/>
  <c r="O357" i="21"/>
  <c r="AC357" i="21" s="1"/>
  <c r="AE357" i="21"/>
  <c r="AD357" i="21"/>
  <c r="D357" i="22"/>
  <c r="U357" i="22" s="1"/>
  <c r="B350" i="22"/>
  <c r="AA350" i="21"/>
  <c r="C278" i="22"/>
  <c r="AQ278" i="22" s="1"/>
  <c r="AI278" i="22"/>
  <c r="C155" i="22"/>
  <c r="AQ155" i="22" s="1"/>
  <c r="AI155" i="22"/>
  <c r="O201" i="21"/>
  <c r="AC201" i="21" s="1"/>
  <c r="D201" i="22"/>
  <c r="U201" i="22" s="1"/>
  <c r="Q244" i="21"/>
  <c r="AF244" i="21" s="1"/>
  <c r="F244" i="22"/>
  <c r="X244" i="22" s="1"/>
  <c r="Q224" i="21"/>
  <c r="AF224" i="21" s="1"/>
  <c r="F224" i="22"/>
  <c r="X224" i="22" s="1"/>
  <c r="O58" i="21"/>
  <c r="AC58" i="21" s="1"/>
  <c r="D58" i="22"/>
  <c r="U58" i="22" s="1"/>
  <c r="P155" i="21"/>
  <c r="H157" i="21"/>
  <c r="Q106" i="21"/>
  <c r="AF106" i="21" s="1"/>
  <c r="F106" i="22"/>
  <c r="X106" i="22" s="1"/>
  <c r="Q286" i="21"/>
  <c r="AF286" i="21" s="1"/>
  <c r="F286" i="22"/>
  <c r="X286" i="22" s="1"/>
  <c r="O280" i="21"/>
  <c r="AC280" i="21" s="1"/>
  <c r="D280" i="22"/>
  <c r="U280" i="22" s="1"/>
  <c r="Q177" i="21"/>
  <c r="AG177" i="21" s="1"/>
  <c r="AF177" i="21" s="1"/>
  <c r="F177" i="22"/>
  <c r="X177" i="22" s="1"/>
  <c r="M277" i="21"/>
  <c r="B277" i="22"/>
  <c r="R277" i="22" s="1"/>
  <c r="M315" i="21"/>
  <c r="B315" i="22"/>
  <c r="R315" i="22" s="1"/>
  <c r="Q47" i="21"/>
  <c r="AF47" i="21" s="1"/>
  <c r="F47" i="22"/>
  <c r="X47" i="22" s="1"/>
  <c r="M288" i="21"/>
  <c r="Z288" i="21" s="1"/>
  <c r="B288" i="22"/>
  <c r="R288" i="22" s="1"/>
  <c r="M72" i="21"/>
  <c r="AA72" i="21" s="1"/>
  <c r="B72" i="22"/>
  <c r="R72" i="22" s="1"/>
  <c r="M340" i="21"/>
  <c r="Z340" i="21" s="1"/>
  <c r="AB340" i="21"/>
  <c r="B340" i="22"/>
  <c r="R340" i="22" s="1"/>
  <c r="AA340" i="21"/>
  <c r="AD350" i="21"/>
  <c r="D350" i="22"/>
  <c r="C306" i="22"/>
  <c r="AQ306" i="22" s="1"/>
  <c r="AI306" i="22"/>
  <c r="O86" i="21"/>
  <c r="AC86" i="21" s="1"/>
  <c r="D86" i="22"/>
  <c r="U86" i="22" s="1"/>
  <c r="Q43" i="21"/>
  <c r="AF43" i="21" s="1"/>
  <c r="F43" i="22"/>
  <c r="X43" i="22" s="1"/>
  <c r="Q155" i="21"/>
  <c r="F155" i="22"/>
  <c r="X155" i="22" s="1"/>
  <c r="AG51" i="21"/>
  <c r="O223" i="21"/>
  <c r="AC223" i="21" s="1"/>
  <c r="D223" i="22"/>
  <c r="U223" i="22" s="1"/>
  <c r="Q246" i="21"/>
  <c r="AF246" i="21" s="1"/>
  <c r="F246" i="22"/>
  <c r="X246" i="22" s="1"/>
  <c r="O277" i="21"/>
  <c r="AC277" i="21" s="1"/>
  <c r="D277" i="22"/>
  <c r="U277" i="22" s="1"/>
  <c r="M196" i="21"/>
  <c r="B196" i="22"/>
  <c r="R196" i="22" s="1"/>
  <c r="M203" i="21"/>
  <c r="B203" i="22"/>
  <c r="R203" i="22" s="1"/>
  <c r="M172" i="21"/>
  <c r="AA172" i="21" s="1"/>
  <c r="Z172" i="21" s="1"/>
  <c r="B172" i="22"/>
  <c r="R172" i="22" s="1"/>
  <c r="M93" i="21"/>
  <c r="Z93" i="21" s="1"/>
  <c r="B93" i="22"/>
  <c r="R93" i="22" s="1"/>
  <c r="M114" i="21"/>
  <c r="B114" i="22"/>
  <c r="R114" i="22" s="1"/>
  <c r="O340" i="21"/>
  <c r="AC340" i="21" s="1"/>
  <c r="AE340" i="21"/>
  <c r="D340" i="22"/>
  <c r="U340" i="22" s="1"/>
  <c r="AD340" i="21"/>
  <c r="AG356" i="21"/>
  <c r="F356" i="22"/>
  <c r="AG350" i="21"/>
  <c r="F350" i="22"/>
  <c r="C199" i="22"/>
  <c r="AQ199" i="22" s="1"/>
  <c r="AI199" i="22"/>
  <c r="C96" i="22"/>
  <c r="AQ96" i="22" s="1"/>
  <c r="AI96" i="22"/>
  <c r="O43" i="21"/>
  <c r="AC43" i="21" s="1"/>
  <c r="D43" i="22"/>
  <c r="U43" i="22" s="1"/>
  <c r="R155" i="21"/>
  <c r="J157" i="21"/>
  <c r="O97" i="21"/>
  <c r="AC97" i="21" s="1"/>
  <c r="D97" i="22"/>
  <c r="U97" i="22" s="1"/>
  <c r="O44" i="21"/>
  <c r="AC44" i="21" s="1"/>
  <c r="D44" i="22"/>
  <c r="U44" i="22" s="1"/>
  <c r="O61" i="21"/>
  <c r="AD61" i="21" s="1"/>
  <c r="AC61" i="21" s="1"/>
  <c r="D61" i="22"/>
  <c r="U61" i="22" s="1"/>
  <c r="Q100" i="21"/>
  <c r="AF100" i="21" s="1"/>
  <c r="F100" i="22"/>
  <c r="X100" i="22" s="1"/>
  <c r="Q250" i="21"/>
  <c r="AF250" i="21" s="1"/>
  <c r="F250" i="22"/>
  <c r="X250" i="22" s="1"/>
  <c r="O311" i="21"/>
  <c r="AC311" i="21" s="1"/>
  <c r="D311" i="22"/>
  <c r="U311" i="22" s="1"/>
  <c r="O253" i="21"/>
  <c r="AC253" i="21" s="1"/>
  <c r="D253" i="22"/>
  <c r="U253" i="22" s="1"/>
  <c r="Q289" i="21"/>
  <c r="AF289" i="21" s="1"/>
  <c r="F289" i="22"/>
  <c r="X289" i="22" s="1"/>
  <c r="O231" i="21"/>
  <c r="AC231" i="21" s="1"/>
  <c r="D231" i="22"/>
  <c r="U231" i="22" s="1"/>
  <c r="M186" i="21"/>
  <c r="B186" i="22"/>
  <c r="R186" i="22" s="1"/>
  <c r="M311" i="21"/>
  <c r="B311" i="22"/>
  <c r="R311" i="22" s="1"/>
  <c r="M65" i="21"/>
  <c r="B65" i="22"/>
  <c r="R65" i="22" s="1"/>
  <c r="O203" i="21"/>
  <c r="AC203" i="21" s="1"/>
  <c r="D203" i="22"/>
  <c r="U203" i="22" s="1"/>
  <c r="M95" i="21"/>
  <c r="B95" i="22"/>
  <c r="R95" i="22" s="1"/>
  <c r="O172" i="21"/>
  <c r="AD172" i="21" s="1"/>
  <c r="AC172" i="21" s="1"/>
  <c r="D172" i="22"/>
  <c r="U172" i="22" s="1"/>
  <c r="M149" i="21"/>
  <c r="AA149" i="21" s="1"/>
  <c r="B149" i="22"/>
  <c r="R149" i="22" s="1"/>
  <c r="M237" i="21"/>
  <c r="B237" i="22"/>
  <c r="R237" i="22" s="1"/>
  <c r="B356" i="22"/>
  <c r="AA356" i="21"/>
  <c r="C336" i="22"/>
  <c r="AQ336" i="22" s="1"/>
  <c r="AI336" i="22"/>
  <c r="AP336" i="22" s="1"/>
  <c r="A281" i="12"/>
  <c r="Q86" i="21"/>
  <c r="AF86" i="21" s="1"/>
  <c r="AG86" i="21" s="1"/>
  <c r="F86" i="22"/>
  <c r="X86" i="22" s="1"/>
  <c r="O92" i="21"/>
  <c r="AC92" i="21" s="1"/>
  <c r="D92" i="22"/>
  <c r="U92" i="22" s="1"/>
  <c r="Q91" i="21"/>
  <c r="AF91" i="21" s="1"/>
  <c r="AG91" i="21" s="1"/>
  <c r="F91" i="22"/>
  <c r="X91" i="22" s="1"/>
  <c r="E10" i="22"/>
  <c r="AW10" i="22" s="1"/>
  <c r="AK10" i="22"/>
  <c r="Q107" i="21"/>
  <c r="AF107" i="21" s="1"/>
  <c r="F107" i="22"/>
  <c r="X107" i="22" s="1"/>
  <c r="Q259" i="21"/>
  <c r="AF259" i="21" s="1"/>
  <c r="F259" i="22"/>
  <c r="X259" i="22" s="1"/>
  <c r="O214" i="21"/>
  <c r="AC214" i="21" s="1"/>
  <c r="D214" i="22"/>
  <c r="U214" i="22" s="1"/>
  <c r="O202" i="21"/>
  <c r="AC202" i="21" s="1"/>
  <c r="D202" i="22"/>
  <c r="U202" i="22" s="1"/>
  <c r="O246" i="21"/>
  <c r="AC246" i="21" s="1"/>
  <c r="D246" i="22"/>
  <c r="U246" i="22" s="1"/>
  <c r="Q186" i="21"/>
  <c r="AF186" i="21" s="1"/>
  <c r="F186" i="22"/>
  <c r="X186" i="22" s="1"/>
  <c r="M102" i="21"/>
  <c r="B102" i="22"/>
  <c r="R102" i="22" s="1"/>
  <c r="M105" i="21"/>
  <c r="B105" i="22"/>
  <c r="R105" i="22" s="1"/>
  <c r="M195" i="21"/>
  <c r="Z195" i="21" s="1"/>
  <c r="B195" i="22"/>
  <c r="R195" i="22" s="1"/>
  <c r="M229" i="21"/>
  <c r="B229" i="22"/>
  <c r="R229" i="22" s="1"/>
  <c r="M310" i="21"/>
  <c r="Z310" i="21" s="1"/>
  <c r="B310" i="22"/>
  <c r="R310" i="22" s="1"/>
  <c r="M113" i="21"/>
  <c r="B113" i="22"/>
  <c r="R113" i="22" s="1"/>
  <c r="O339" i="21"/>
  <c r="AC339" i="21" s="1"/>
  <c r="AE339" i="21"/>
  <c r="D339" i="22"/>
  <c r="U339" i="22" s="1"/>
  <c r="AD339" i="21"/>
  <c r="B346" i="22"/>
  <c r="AA346" i="21"/>
  <c r="C164" i="22"/>
  <c r="AQ164" i="22" s="1"/>
  <c r="AI164" i="22"/>
  <c r="C160" i="22"/>
  <c r="AQ160" i="22" s="1"/>
  <c r="AI160" i="22"/>
  <c r="C323" i="22"/>
  <c r="AQ323" i="22" s="1"/>
  <c r="AI323" i="22"/>
  <c r="Q82" i="21"/>
  <c r="AF82" i="21" s="1"/>
  <c r="F82" i="22"/>
  <c r="X82" i="22" s="1"/>
  <c r="O70" i="21"/>
  <c r="AC70" i="21" s="1"/>
  <c r="D70" i="22"/>
  <c r="U70" i="22" s="1"/>
  <c r="Q83" i="21"/>
  <c r="AF83" i="21" s="1"/>
  <c r="F83" i="22"/>
  <c r="X83" i="22" s="1"/>
  <c r="O46" i="21"/>
  <c r="AC46" i="21" s="1"/>
  <c r="D46" i="22"/>
  <c r="U46" i="22" s="1"/>
  <c r="O100" i="21"/>
  <c r="AC100" i="21" s="1"/>
  <c r="D100" i="22"/>
  <c r="U100" i="22" s="1"/>
  <c r="Q302" i="21"/>
  <c r="AF302" i="21" s="1"/>
  <c r="F302" i="22"/>
  <c r="X302" i="22" s="1"/>
  <c r="Q317" i="21"/>
  <c r="AF317" i="21" s="1"/>
  <c r="F317" i="22"/>
  <c r="X317" i="22" s="1"/>
  <c r="N246" i="21"/>
  <c r="M156" i="21"/>
  <c r="B156" i="22"/>
  <c r="R156" i="22" s="1"/>
  <c r="M191" i="21"/>
  <c r="B191" i="22"/>
  <c r="R191" i="22" s="1"/>
  <c r="M98" i="21"/>
  <c r="Z98" i="21" s="1"/>
  <c r="B98" i="22"/>
  <c r="R98" i="22" s="1"/>
  <c r="Q105" i="21"/>
  <c r="AF105" i="21" s="1"/>
  <c r="F105" i="22"/>
  <c r="X105" i="22" s="1"/>
  <c r="M308" i="21"/>
  <c r="Z308" i="21" s="1"/>
  <c r="B308" i="22"/>
  <c r="R308" i="22" s="1"/>
  <c r="M257" i="21"/>
  <c r="Z257" i="21" s="1"/>
  <c r="B257" i="22"/>
  <c r="R257" i="22" s="1"/>
  <c r="B344" i="22"/>
  <c r="AA344" i="21"/>
  <c r="B347" i="22"/>
  <c r="AA347" i="21"/>
  <c r="C211" i="22"/>
  <c r="AQ211" i="22" s="1"/>
  <c r="AI211" i="22"/>
  <c r="O47" i="21"/>
  <c r="AC47" i="21" s="1"/>
  <c r="D47" i="22"/>
  <c r="U47" i="22" s="1"/>
  <c r="O82" i="21"/>
  <c r="AC82" i="21" s="1"/>
  <c r="D82" i="22"/>
  <c r="U82" i="22" s="1"/>
  <c r="Q73" i="21"/>
  <c r="AG73" i="21" s="1"/>
  <c r="F73" i="22"/>
  <c r="X73" i="22" s="1"/>
  <c r="O168" i="21"/>
  <c r="AD168" i="21" s="1"/>
  <c r="D168" i="22"/>
  <c r="U168" i="22" s="1"/>
  <c r="G11" i="22"/>
  <c r="BC11" i="22" s="1"/>
  <c r="AM11" i="22"/>
  <c r="O162" i="21"/>
  <c r="D162" i="22"/>
  <c r="U162" i="22" s="1"/>
  <c r="Q265" i="21"/>
  <c r="AF265" i="21" s="1"/>
  <c r="F265" i="22"/>
  <c r="X265" i="22" s="1"/>
  <c r="AD328" i="21"/>
  <c r="D328" i="22"/>
  <c r="O174" i="21"/>
  <c r="AC174" i="21" s="1"/>
  <c r="D174" i="22"/>
  <c r="U174" i="22" s="1"/>
  <c r="M70" i="21"/>
  <c r="Z70" i="21" s="1"/>
  <c r="AA70" i="21" s="1"/>
  <c r="B70" i="22"/>
  <c r="R70" i="22" s="1"/>
  <c r="M184" i="21"/>
  <c r="Z184" i="21" s="1"/>
  <c r="B184" i="22"/>
  <c r="R184" i="22" s="1"/>
  <c r="M263" i="21"/>
  <c r="Z263" i="21" s="1"/>
  <c r="B263" i="22"/>
  <c r="R263" i="22" s="1"/>
  <c r="M153" i="21"/>
  <c r="AA153" i="21" s="1"/>
  <c r="Z153" i="21" s="1"/>
  <c r="B153" i="22"/>
  <c r="R153" i="22" s="1"/>
  <c r="M71" i="21"/>
  <c r="Z71" i="21" s="1"/>
  <c r="B71" i="22"/>
  <c r="R71" i="22" s="1"/>
  <c r="M173" i="21"/>
  <c r="B173" i="22"/>
  <c r="R173" i="22" s="1"/>
  <c r="Q339" i="21"/>
  <c r="AF339" i="21" s="1"/>
  <c r="AH339" i="21"/>
  <c r="F339" i="22"/>
  <c r="X339" i="22" s="1"/>
  <c r="AG339" i="21"/>
  <c r="F344" i="22"/>
  <c r="AG344" i="21"/>
  <c r="AD356" i="21"/>
  <c r="D356" i="22"/>
  <c r="E122" i="22"/>
  <c r="AW122" i="22" s="1"/>
  <c r="AK122" i="22"/>
  <c r="AC193" i="21"/>
  <c r="C48" i="22"/>
  <c r="AQ48" i="22" s="1"/>
  <c r="AI48" i="22"/>
  <c r="C44" i="22"/>
  <c r="AQ44" i="22" s="1"/>
  <c r="AI44" i="22"/>
  <c r="C194" i="22"/>
  <c r="AQ194" i="22" s="1"/>
  <c r="AI194" i="22"/>
  <c r="O155" i="21"/>
  <c r="AD157" i="21" s="1"/>
  <c r="G157" i="21" s="1"/>
  <c r="D155" i="22"/>
  <c r="U155" i="22" s="1"/>
  <c r="O99" i="21"/>
  <c r="AC99" i="21" s="1"/>
  <c r="D99" i="22"/>
  <c r="U99" i="22" s="1"/>
  <c r="O96" i="21"/>
  <c r="AC96" i="21" s="1"/>
  <c r="D96" i="22"/>
  <c r="U96" i="22" s="1"/>
  <c r="O177" i="21"/>
  <c r="AD177" i="21" s="1"/>
  <c r="AC177" i="21" s="1"/>
  <c r="D177" i="22"/>
  <c r="U177" i="22" s="1"/>
  <c r="M73" i="21"/>
  <c r="B73" i="22"/>
  <c r="R73" i="22" s="1"/>
  <c r="M59" i="21"/>
  <c r="B59" i="22"/>
  <c r="R59" i="22" s="1"/>
  <c r="M92" i="21"/>
  <c r="B92" i="22"/>
  <c r="R92" i="22" s="1"/>
  <c r="M233" i="21"/>
  <c r="B233" i="22"/>
  <c r="R233" i="22" s="1"/>
  <c r="O173" i="21"/>
  <c r="D173" i="22"/>
  <c r="U173" i="22" s="1"/>
  <c r="B331" i="22"/>
  <c r="AA331" i="21"/>
  <c r="M355" i="21"/>
  <c r="AB355" i="21"/>
  <c r="B355" i="22"/>
  <c r="R355" i="22" s="1"/>
  <c r="AA355" i="21"/>
  <c r="C247" i="22"/>
  <c r="AQ247" i="22" s="1"/>
  <c r="AI247" i="22"/>
  <c r="O205" i="21"/>
  <c r="AC205" i="21" s="1"/>
  <c r="D205" i="22"/>
  <c r="U205" i="22" s="1"/>
  <c r="O167" i="21"/>
  <c r="AD167" i="21" s="1"/>
  <c r="AC167" i="21" s="1"/>
  <c r="D167" i="22"/>
  <c r="U167" i="22" s="1"/>
  <c r="Q77" i="21"/>
  <c r="AG77" i="21" s="1"/>
  <c r="AF77" i="21" s="1"/>
  <c r="F77" i="22"/>
  <c r="X77" i="22" s="1"/>
  <c r="O104" i="21"/>
  <c r="AC104" i="21" s="1"/>
  <c r="D104" i="22"/>
  <c r="U104" i="22" s="1"/>
  <c r="O152" i="21"/>
  <c r="AD152" i="21" s="1"/>
  <c r="AC152" i="21" s="1"/>
  <c r="D152" i="22"/>
  <c r="U152" i="22" s="1"/>
  <c r="Q98" i="21"/>
  <c r="AF98" i="21" s="1"/>
  <c r="F98" i="22"/>
  <c r="X98" i="22" s="1"/>
  <c r="O176" i="21"/>
  <c r="AD178" i="21" s="1"/>
  <c r="D176" i="22"/>
  <c r="U176" i="22" s="1"/>
  <c r="O319" i="21"/>
  <c r="AC319" i="21" s="1"/>
  <c r="D319" i="22"/>
  <c r="U319" i="22" s="1"/>
  <c r="O256" i="21"/>
  <c r="AC256" i="21" s="1"/>
  <c r="D256" i="22"/>
  <c r="U256" i="22" s="1"/>
  <c r="N241" i="21"/>
  <c r="M227" i="21"/>
  <c r="B227" i="22"/>
  <c r="R227" i="22" s="1"/>
  <c r="O59" i="21"/>
  <c r="AC59" i="21" s="1"/>
  <c r="D59" i="22"/>
  <c r="U59" i="22" s="1"/>
  <c r="M43" i="21"/>
  <c r="B43" i="22"/>
  <c r="R43" i="22" s="1"/>
  <c r="M240" i="21"/>
  <c r="Z240" i="21" s="1"/>
  <c r="B240" i="22"/>
  <c r="R240" i="22" s="1"/>
  <c r="M304" i="21"/>
  <c r="Z304" i="21" s="1"/>
  <c r="B304" i="22"/>
  <c r="R304" i="22" s="1"/>
  <c r="M287" i="21"/>
  <c r="Z287" i="21" s="1"/>
  <c r="B287" i="22"/>
  <c r="R287" i="22" s="1"/>
  <c r="M314" i="21"/>
  <c r="Z314" i="21" s="1"/>
  <c r="B314" i="22"/>
  <c r="R314" i="22" s="1"/>
  <c r="E79" i="21"/>
  <c r="M339" i="21"/>
  <c r="Z339" i="21" s="1"/>
  <c r="AB339" i="21"/>
  <c r="B339" i="22"/>
  <c r="R339" i="22" s="1"/>
  <c r="AA339" i="21"/>
  <c r="D331" i="22"/>
  <c r="AD331" i="21"/>
  <c r="G122" i="22"/>
  <c r="BC122" i="22" s="1"/>
  <c r="AM122" i="22"/>
  <c r="C163" i="22"/>
  <c r="AQ163" i="22" s="1"/>
  <c r="AI163" i="22"/>
  <c r="C97" i="22"/>
  <c r="AQ97" i="22" s="1"/>
  <c r="AI97" i="22"/>
  <c r="O312" i="21"/>
  <c r="AC312" i="21" s="1"/>
  <c r="D312" i="22"/>
  <c r="U312" i="22" s="1"/>
  <c r="O85" i="21"/>
  <c r="AC85" i="21" s="1"/>
  <c r="D85" i="22"/>
  <c r="U85" i="22" s="1"/>
  <c r="O114" i="21"/>
  <c r="AD114" i="21" s="1"/>
  <c r="D114" i="22"/>
  <c r="U114" i="22" s="1"/>
  <c r="Q97" i="21"/>
  <c r="AF97" i="21" s="1"/>
  <c r="F97" i="22"/>
  <c r="X97" i="22" s="1"/>
  <c r="O102" i="21"/>
  <c r="AC102" i="21" s="1"/>
  <c r="D102" i="22"/>
  <c r="U102" i="22" s="1"/>
  <c r="Q87" i="21"/>
  <c r="AF87" i="21" s="1"/>
  <c r="F87" i="22"/>
  <c r="X87" i="22" s="1"/>
  <c r="Q320" i="21"/>
  <c r="AF320" i="21" s="1"/>
  <c r="F320" i="22"/>
  <c r="X320" i="22" s="1"/>
  <c r="N240" i="21"/>
  <c r="M197" i="21"/>
  <c r="Z197" i="21" s="1"/>
  <c r="B197" i="22"/>
  <c r="R197" i="22" s="1"/>
  <c r="M322" i="21"/>
  <c r="B322" i="22"/>
  <c r="R322" i="22" s="1"/>
  <c r="M147" i="21"/>
  <c r="Z147" i="21" s="1"/>
  <c r="B147" i="22"/>
  <c r="R147" i="22" s="1"/>
  <c r="M223" i="21"/>
  <c r="Z223" i="21" s="1"/>
  <c r="B223" i="22"/>
  <c r="R223" i="22" s="1"/>
  <c r="Q355" i="21"/>
  <c r="AF355" i="21" s="1"/>
  <c r="AH355" i="21"/>
  <c r="AG355" i="21"/>
  <c r="F355" i="22"/>
  <c r="X355" i="22" s="1"/>
  <c r="C248" i="22"/>
  <c r="AQ248" i="22" s="1"/>
  <c r="AI248" i="22"/>
  <c r="O71" i="21"/>
  <c r="AC71" i="21" s="1"/>
  <c r="AD71" i="21" s="1"/>
  <c r="D71" i="22"/>
  <c r="U71" i="22" s="1"/>
  <c r="Q312" i="21"/>
  <c r="AF312" i="21" s="1"/>
  <c r="F312" i="22"/>
  <c r="X312" i="22" s="1"/>
  <c r="O164" i="21"/>
  <c r="AC164" i="21" s="1"/>
  <c r="D164" i="22"/>
  <c r="U164" i="22" s="1"/>
  <c r="Q60" i="21"/>
  <c r="AF60" i="21" s="1"/>
  <c r="F60" i="22"/>
  <c r="X60" i="22" s="1"/>
  <c r="O163" i="21"/>
  <c r="AC163" i="21" s="1"/>
  <c r="D163" i="22"/>
  <c r="U163" i="22" s="1"/>
  <c r="O66" i="21"/>
  <c r="AC66" i="21" s="1"/>
  <c r="D66" i="22"/>
  <c r="U66" i="22" s="1"/>
  <c r="Q311" i="21"/>
  <c r="AF311" i="21" s="1"/>
  <c r="F311" i="22"/>
  <c r="X311" i="22" s="1"/>
  <c r="Q200" i="21"/>
  <c r="AF200" i="21" s="1"/>
  <c r="F200" i="22"/>
  <c r="X200" i="22" s="1"/>
  <c r="AJ7" i="22"/>
  <c r="AR7" i="22" s="1"/>
  <c r="AP7" i="22"/>
  <c r="M189" i="21"/>
  <c r="B189" i="22"/>
  <c r="R189" i="22" s="1"/>
  <c r="M253" i="21"/>
  <c r="Z253" i="21" s="1"/>
  <c r="B253" i="22"/>
  <c r="R253" i="22" s="1"/>
  <c r="M281" i="21"/>
  <c r="Z281" i="21" s="1"/>
  <c r="B281" i="22"/>
  <c r="R281" i="22" s="1"/>
  <c r="Q197" i="21"/>
  <c r="AF197" i="21" s="1"/>
  <c r="F197" i="22"/>
  <c r="X197" i="22" s="1"/>
  <c r="M286" i="21"/>
  <c r="Z286" i="21" s="1"/>
  <c r="B286" i="22"/>
  <c r="R286" i="22" s="1"/>
  <c r="B351" i="22"/>
  <c r="AA351" i="21"/>
  <c r="AF270" i="21"/>
  <c r="C68" i="22"/>
  <c r="AQ68" i="22" s="1"/>
  <c r="AI68" i="22"/>
  <c r="Z248" i="21"/>
  <c r="O291" i="21"/>
  <c r="AC291" i="21" s="1"/>
  <c r="D291" i="22"/>
  <c r="U291" i="22" s="1"/>
  <c r="O234" i="21"/>
  <c r="AC234" i="21" s="1"/>
  <c r="D234" i="22"/>
  <c r="U234" i="22" s="1"/>
  <c r="O159" i="21"/>
  <c r="D159" i="22"/>
  <c r="U159" i="22" s="1"/>
  <c r="E11" i="22"/>
  <c r="AW11" i="22" s="1"/>
  <c r="AK11" i="22"/>
  <c r="Q280" i="21"/>
  <c r="AF280" i="21" s="1"/>
  <c r="F280" i="22"/>
  <c r="X280" i="22" s="1"/>
  <c r="O228" i="21"/>
  <c r="AC228" i="21" s="1"/>
  <c r="D228" i="22"/>
  <c r="U228" i="22" s="1"/>
  <c r="O305" i="21"/>
  <c r="AC305" i="21" s="1"/>
  <c r="D305" i="22"/>
  <c r="U305" i="22" s="1"/>
  <c r="O240" i="21"/>
  <c r="AC240" i="21" s="1"/>
  <c r="D240" i="22"/>
  <c r="U240" i="22" s="1"/>
  <c r="AL7" i="22"/>
  <c r="AX7" i="22" s="1"/>
  <c r="AV7" i="22"/>
  <c r="M169" i="21"/>
  <c r="B169" i="22"/>
  <c r="R169" i="22" s="1"/>
  <c r="M265" i="21"/>
  <c r="Z265" i="21" s="1"/>
  <c r="B265" i="22"/>
  <c r="R265" i="22" s="1"/>
  <c r="Q253" i="21"/>
  <c r="AF253" i="21" s="1"/>
  <c r="F253" i="22"/>
  <c r="X253" i="22" s="1"/>
  <c r="Q281" i="21"/>
  <c r="AF281" i="21" s="1"/>
  <c r="F281" i="22"/>
  <c r="X281" i="22" s="1"/>
  <c r="M177" i="21"/>
  <c r="AA177" i="21" s="1"/>
  <c r="Z177" i="21" s="1"/>
  <c r="B177" i="22"/>
  <c r="R177" i="22" s="1"/>
  <c r="M317" i="21"/>
  <c r="Z317" i="21" s="1"/>
  <c r="B317" i="22"/>
  <c r="R317" i="22" s="1"/>
  <c r="M133" i="21"/>
  <c r="B133" i="22"/>
  <c r="R133" i="22" s="1"/>
  <c r="AG351" i="21"/>
  <c r="F351" i="22"/>
  <c r="B328" i="22"/>
  <c r="AA328" i="21"/>
  <c r="C334" i="22"/>
  <c r="AQ334" i="22" s="1"/>
  <c r="AI334" i="22"/>
  <c r="AP334" i="22" s="1"/>
  <c r="C330" i="22"/>
  <c r="AQ330" i="22" s="1"/>
  <c r="AI330" i="22"/>
  <c r="AP330" i="22" s="1"/>
  <c r="C313" i="22"/>
  <c r="AQ313" i="22" s="1"/>
  <c r="AI313" i="22"/>
  <c r="Q164" i="21"/>
  <c r="AF164" i="21" s="1"/>
  <c r="F164" i="22"/>
  <c r="X164" i="22" s="1"/>
  <c r="O109" i="21"/>
  <c r="AD112" i="21" s="1"/>
  <c r="G112" i="21" s="1"/>
  <c r="D109" i="22"/>
  <c r="U109" i="22" s="1"/>
  <c r="Q44" i="21"/>
  <c r="AF44" i="21" s="1"/>
  <c r="F44" i="22"/>
  <c r="X44" i="22" s="1"/>
  <c r="O63" i="21"/>
  <c r="AC63" i="21" s="1"/>
  <c r="D63" i="22"/>
  <c r="U63" i="22" s="1"/>
  <c r="Q113" i="21"/>
  <c r="AG116" i="21" s="1"/>
  <c r="I116" i="21" s="1"/>
  <c r="F113" i="22"/>
  <c r="X113" i="22" s="1"/>
  <c r="F331" i="22"/>
  <c r="AG331" i="21"/>
  <c r="Q309" i="21"/>
  <c r="AF309" i="21" s="1"/>
  <c r="F309" i="22"/>
  <c r="X309" i="22" s="1"/>
  <c r="O322" i="21"/>
  <c r="AC322" i="21" s="1"/>
  <c r="D322" i="22"/>
  <c r="U322" i="22" s="1"/>
  <c r="M63" i="21"/>
  <c r="Z63" i="21" s="1"/>
  <c r="B63" i="22"/>
  <c r="R63" i="22" s="1"/>
  <c r="M226" i="21"/>
  <c r="B226" i="22"/>
  <c r="R226" i="22" s="1"/>
  <c r="M256" i="21"/>
  <c r="Z256" i="21" s="1"/>
  <c r="B256" i="22"/>
  <c r="R256" i="22" s="1"/>
  <c r="M261" i="21"/>
  <c r="B261" i="22"/>
  <c r="R261" i="22" s="1"/>
  <c r="M178" i="21"/>
  <c r="B178" i="22"/>
  <c r="R178" i="22" s="1"/>
  <c r="AD351" i="21"/>
  <c r="D351" i="22"/>
  <c r="O355" i="21"/>
  <c r="AC355" i="21" s="1"/>
  <c r="AE355" i="21"/>
  <c r="AD355" i="21"/>
  <c r="D355" i="22"/>
  <c r="U355" i="22" s="1"/>
  <c r="C303" i="22"/>
  <c r="AQ303" i="22" s="1"/>
  <c r="AI303" i="22"/>
  <c r="C232" i="22"/>
  <c r="AQ232" i="22" s="1"/>
  <c r="AI232" i="22"/>
  <c r="C291" i="22"/>
  <c r="AQ291" i="22" s="1"/>
  <c r="AI291" i="22"/>
  <c r="O190" i="21"/>
  <c r="AC190" i="21" s="1"/>
  <c r="D190" i="22"/>
  <c r="U190" i="22" s="1"/>
  <c r="Q234" i="21"/>
  <c r="AF234" i="21" s="1"/>
  <c r="F234" i="22"/>
  <c r="X234" i="22" s="1"/>
  <c r="O95" i="21"/>
  <c r="AC95" i="21" s="1"/>
  <c r="AD95" i="21" s="1"/>
  <c r="D95" i="22"/>
  <c r="U95" i="22" s="1"/>
  <c r="Q109" i="21"/>
  <c r="AG112" i="21" s="1"/>
  <c r="I112" i="21" s="1"/>
  <c r="F109" i="22"/>
  <c r="X109" i="22" s="1"/>
  <c r="O72" i="21"/>
  <c r="AD72" i="21" s="1"/>
  <c r="D72" i="22"/>
  <c r="U72" i="22" s="1"/>
  <c r="Q261" i="21"/>
  <c r="AF261" i="21" s="1"/>
  <c r="F261" i="22"/>
  <c r="X261" i="22" s="1"/>
  <c r="Q282" i="21"/>
  <c r="AF282" i="21" s="1"/>
  <c r="F282" i="22"/>
  <c r="X282" i="22" s="1"/>
  <c r="M162" i="21"/>
  <c r="B162" i="22"/>
  <c r="R162" i="22" s="1"/>
  <c r="M242" i="21"/>
  <c r="Z242" i="21" s="1"/>
  <c r="B242" i="22"/>
  <c r="R242" i="22" s="1"/>
  <c r="O226" i="21"/>
  <c r="AC226" i="21" s="1"/>
  <c r="D226" i="22"/>
  <c r="U226" i="22" s="1"/>
  <c r="M246" i="21"/>
  <c r="Z246" i="21" s="1"/>
  <c r="B246" i="22"/>
  <c r="R246" i="22" s="1"/>
  <c r="M62" i="21"/>
  <c r="B62" i="22"/>
  <c r="R62" i="22" s="1"/>
  <c r="M327" i="21"/>
  <c r="AA327" i="21"/>
  <c r="B327" i="22"/>
  <c r="C208" i="22"/>
  <c r="AQ208" i="22" s="1"/>
  <c r="AI208" i="22"/>
  <c r="O191" i="21"/>
  <c r="AC191" i="21" s="1"/>
  <c r="D191" i="22"/>
  <c r="U191" i="22" s="1"/>
  <c r="D334" i="22"/>
  <c r="AD334" i="21"/>
  <c r="Q327" i="21"/>
  <c r="AG327" i="21"/>
  <c r="F327" i="22"/>
  <c r="Q226" i="21"/>
  <c r="AF226" i="21" s="1"/>
  <c r="F226" i="22"/>
  <c r="X226" i="22" s="1"/>
  <c r="Q291" i="21"/>
  <c r="AF291" i="21" s="1"/>
  <c r="F291" i="22"/>
  <c r="X291" i="22" s="1"/>
  <c r="Q243" i="21"/>
  <c r="AF243" i="21" s="1"/>
  <c r="F243" i="22"/>
  <c r="X243" i="22" s="1"/>
  <c r="O68" i="21"/>
  <c r="AC68" i="21" s="1"/>
  <c r="AD68" i="21" s="1"/>
  <c r="D68" i="22"/>
  <c r="U68" i="22" s="1"/>
  <c r="Q92" i="21"/>
  <c r="AF92" i="21" s="1"/>
  <c r="F92" i="22"/>
  <c r="X92" i="22" s="1"/>
  <c r="O45" i="21"/>
  <c r="AC45" i="21" s="1"/>
  <c r="D45" i="22"/>
  <c r="U45" i="22" s="1"/>
  <c r="Q176" i="21"/>
  <c r="F176" i="22"/>
  <c r="X176" i="22" s="1"/>
  <c r="Q237" i="21"/>
  <c r="AF237" i="21" s="1"/>
  <c r="F237" i="22"/>
  <c r="X237" i="22" s="1"/>
  <c r="Q194" i="21"/>
  <c r="AF194" i="21" s="1"/>
  <c r="F194" i="22"/>
  <c r="X194" i="22" s="1"/>
  <c r="Q210" i="21"/>
  <c r="AF210" i="21" s="1"/>
  <c r="F210" i="22"/>
  <c r="X210" i="22" s="1"/>
  <c r="Q241" i="21"/>
  <c r="AF241" i="21" s="1"/>
  <c r="F241" i="22"/>
  <c r="X241" i="22" s="1"/>
  <c r="M209" i="21"/>
  <c r="Z209" i="21" s="1"/>
  <c r="B209" i="22"/>
  <c r="R209" i="22" s="1"/>
  <c r="Q242" i="21"/>
  <c r="AF242" i="21" s="1"/>
  <c r="F242" i="22"/>
  <c r="X242" i="22" s="1"/>
  <c r="M215" i="21"/>
  <c r="B215" i="22"/>
  <c r="R215" i="22" s="1"/>
  <c r="M104" i="21"/>
  <c r="Z104" i="21" s="1"/>
  <c r="B104" i="22"/>
  <c r="R104" i="22" s="1"/>
  <c r="M202" i="21"/>
  <c r="Z202" i="21" s="1"/>
  <c r="B202" i="22"/>
  <c r="R202" i="22" s="1"/>
  <c r="AG62" i="21"/>
  <c r="AF62" i="21" s="1"/>
  <c r="O327" i="21"/>
  <c r="AC327" i="21" s="1"/>
  <c r="AD327" i="21"/>
  <c r="D327" i="22"/>
  <c r="Q354" i="21"/>
  <c r="AF354" i="21" s="1"/>
  <c r="AH354" i="21"/>
  <c r="AG354" i="21"/>
  <c r="F354" i="22"/>
  <c r="X354" i="22" s="1"/>
  <c r="C201" i="22"/>
  <c r="AQ201" i="22" s="1"/>
  <c r="AI201" i="22"/>
  <c r="C198" i="22"/>
  <c r="AQ198" i="22" s="1"/>
  <c r="AI198" i="22"/>
  <c r="O181" i="21"/>
  <c r="AC181" i="21" s="1"/>
  <c r="D181" i="22"/>
  <c r="U181" i="22" s="1"/>
  <c r="O156" i="21"/>
  <c r="AD156" i="21" s="1"/>
  <c r="AC156" i="21" s="1"/>
  <c r="D156" i="22"/>
  <c r="U156" i="22" s="1"/>
  <c r="N58" i="21"/>
  <c r="Q70" i="21"/>
  <c r="AF70" i="21" s="1"/>
  <c r="F70" i="22"/>
  <c r="X70" i="22" s="1"/>
  <c r="O73" i="21"/>
  <c r="AD73" i="21" s="1"/>
  <c r="AC73" i="21" s="1"/>
  <c r="D73" i="22"/>
  <c r="U73" i="22" s="1"/>
  <c r="Q133" i="21"/>
  <c r="F133" i="22"/>
  <c r="X133" i="22" s="1"/>
  <c r="O87" i="21"/>
  <c r="AC87" i="21" s="1"/>
  <c r="AD87" i="21" s="1"/>
  <c r="D87" i="22"/>
  <c r="U87" i="22" s="1"/>
  <c r="Q184" i="21"/>
  <c r="AF184" i="21" s="1"/>
  <c r="F184" i="22"/>
  <c r="X184" i="22" s="1"/>
  <c r="O237" i="21"/>
  <c r="AC237" i="21" s="1"/>
  <c r="D237" i="22"/>
  <c r="U237" i="22" s="1"/>
  <c r="Q180" i="21"/>
  <c r="AF180" i="21" s="1"/>
  <c r="F180" i="22"/>
  <c r="X180" i="22" s="1"/>
  <c r="O215" i="21"/>
  <c r="AC215" i="21" s="1"/>
  <c r="D215" i="22"/>
  <c r="U215" i="22" s="1"/>
  <c r="M106" i="21"/>
  <c r="B106" i="22"/>
  <c r="R106" i="22" s="1"/>
  <c r="M206" i="21"/>
  <c r="B206" i="22"/>
  <c r="R206" i="22" s="1"/>
  <c r="M179" i="21"/>
  <c r="Z179" i="21" s="1"/>
  <c r="B179" i="22"/>
  <c r="R179" i="22" s="1"/>
  <c r="M174" i="21"/>
  <c r="Z174" i="21" s="1"/>
  <c r="B174" i="22"/>
  <c r="R174" i="22" s="1"/>
  <c r="M91" i="21"/>
  <c r="B91" i="22"/>
  <c r="R91" i="22" s="1"/>
  <c r="M132" i="21"/>
  <c r="B132" i="22"/>
  <c r="R132" i="22" s="1"/>
  <c r="M359" i="21"/>
  <c r="AB359" i="21"/>
  <c r="B359" i="22"/>
  <c r="R359" i="22" s="1"/>
  <c r="AA359" i="21"/>
  <c r="C312" i="22"/>
  <c r="AQ312" i="22" s="1"/>
  <c r="AI312" i="22"/>
  <c r="O178" i="21"/>
  <c r="D178" i="22"/>
  <c r="U178" i="22" s="1"/>
  <c r="O199" i="21"/>
  <c r="AC199" i="21" s="1"/>
  <c r="D199" i="22"/>
  <c r="U199" i="22" s="1"/>
  <c r="Q207" i="21"/>
  <c r="AF207" i="21" s="1"/>
  <c r="F207" i="22"/>
  <c r="X207" i="22" s="1"/>
  <c r="O170" i="21"/>
  <c r="AC170" i="21" s="1"/>
  <c r="D170" i="22"/>
  <c r="U170" i="22" s="1"/>
  <c r="N243" i="21"/>
  <c r="Z243" i="21" s="1"/>
  <c r="N152" i="21"/>
  <c r="F154" i="21"/>
  <c r="Q61" i="21"/>
  <c r="AG61" i="21" s="1"/>
  <c r="AF61" i="21" s="1"/>
  <c r="F61" i="22"/>
  <c r="X61" i="22" s="1"/>
  <c r="O89" i="21"/>
  <c r="AC89" i="21" s="1"/>
  <c r="AD89" i="21" s="1"/>
  <c r="D89" i="22"/>
  <c r="U89" i="22" s="1"/>
  <c r="Q202" i="21"/>
  <c r="AF202" i="21" s="1"/>
  <c r="F202" i="22"/>
  <c r="X202" i="22" s="1"/>
  <c r="Q174" i="21"/>
  <c r="AF174" i="21" s="1"/>
  <c r="F174" i="22"/>
  <c r="X174" i="22" s="1"/>
  <c r="O282" i="21"/>
  <c r="AC282" i="21" s="1"/>
  <c r="D282" i="22"/>
  <c r="U282" i="22" s="1"/>
  <c r="O241" i="21"/>
  <c r="AC241" i="21" s="1"/>
  <c r="D241" i="22"/>
  <c r="U241" i="22" s="1"/>
  <c r="M170" i="21"/>
  <c r="B170" i="22"/>
  <c r="R170" i="22" s="1"/>
  <c r="M252" i="21"/>
  <c r="Z252" i="21" s="1"/>
  <c r="B252" i="22"/>
  <c r="R252" i="22" s="1"/>
  <c r="O179" i="21"/>
  <c r="AC179" i="21" s="1"/>
  <c r="D179" i="22"/>
  <c r="U179" i="22" s="1"/>
  <c r="M185" i="21"/>
  <c r="B185" i="22"/>
  <c r="R185" i="22" s="1"/>
  <c r="M159" i="21"/>
  <c r="AA162" i="21" s="1"/>
  <c r="B159" i="22"/>
  <c r="R159" i="22" s="1"/>
  <c r="O91" i="21"/>
  <c r="AC91" i="21" s="1"/>
  <c r="D91" i="22"/>
  <c r="U91" i="22" s="1"/>
  <c r="Q338" i="21"/>
  <c r="AF338" i="21" s="1"/>
  <c r="AH338" i="21"/>
  <c r="F338" i="22"/>
  <c r="X338" i="22" s="1"/>
  <c r="AG338" i="21"/>
  <c r="Q359" i="21"/>
  <c r="AF359" i="21" s="1"/>
  <c r="AH359" i="21"/>
  <c r="AG359" i="21"/>
  <c r="F359" i="22"/>
  <c r="X359" i="22" s="1"/>
  <c r="M354" i="21"/>
  <c r="Z354" i="21" s="1"/>
  <c r="AB354" i="21"/>
  <c r="B354" i="22"/>
  <c r="R354" i="22" s="1"/>
  <c r="AA354" i="21"/>
  <c r="C46" i="22"/>
  <c r="AQ46" i="22" s="1"/>
  <c r="AI46" i="22"/>
  <c r="C75" i="22"/>
  <c r="AQ75" i="22" s="1"/>
  <c r="AI75" i="22"/>
  <c r="G161" i="22"/>
  <c r="BC161" i="22" s="1"/>
  <c r="AM161" i="22"/>
  <c r="O90" i="21"/>
  <c r="AC90" i="21" s="1"/>
  <c r="D90" i="22"/>
  <c r="U90" i="22" s="1"/>
  <c r="O243" i="21"/>
  <c r="AC243" i="21" s="1"/>
  <c r="D243" i="22"/>
  <c r="U243" i="22" s="1"/>
  <c r="Q181" i="21"/>
  <c r="AF181" i="21" s="1"/>
  <c r="F181" i="22"/>
  <c r="X181" i="22" s="1"/>
  <c r="Q156" i="21"/>
  <c r="AG156" i="21" s="1"/>
  <c r="AF156" i="21" s="1"/>
  <c r="F156" i="22"/>
  <c r="X156" i="22" s="1"/>
  <c r="Q76" i="21"/>
  <c r="AG76" i="21" s="1"/>
  <c r="AF76" i="21" s="1"/>
  <c r="F76" i="22"/>
  <c r="X76" i="22" s="1"/>
  <c r="Q108" i="21"/>
  <c r="AF108" i="21" s="1"/>
  <c r="F108" i="22"/>
  <c r="X108" i="22" s="1"/>
  <c r="O111" i="21"/>
  <c r="AD111" i="21" s="1"/>
  <c r="AC111" i="21" s="1"/>
  <c r="D111" i="22"/>
  <c r="U111" i="22" s="1"/>
  <c r="O302" i="21"/>
  <c r="AC302" i="21" s="1"/>
  <c r="D302" i="22"/>
  <c r="U302" i="22" s="1"/>
  <c r="F343" i="22"/>
  <c r="AG343" i="21"/>
  <c r="F345" i="22"/>
  <c r="AG345" i="21"/>
  <c r="Q256" i="21"/>
  <c r="AF256" i="21" s="1"/>
  <c r="F256" i="22"/>
  <c r="X256" i="22" s="1"/>
  <c r="Q240" i="21"/>
  <c r="AF240" i="21" s="1"/>
  <c r="F240" i="22"/>
  <c r="X240" i="22" s="1"/>
  <c r="M167" i="21"/>
  <c r="B167" i="22"/>
  <c r="R167" i="22" s="1"/>
  <c r="M241" i="21"/>
  <c r="Z241" i="21" s="1"/>
  <c r="B241" i="22"/>
  <c r="R241" i="22" s="1"/>
  <c r="M230" i="21"/>
  <c r="B230" i="22"/>
  <c r="R230" i="22" s="1"/>
  <c r="M320" i="21"/>
  <c r="B320" i="22"/>
  <c r="R320" i="22" s="1"/>
  <c r="M64" i="21"/>
  <c r="Z64" i="21" s="1"/>
  <c r="B64" i="22"/>
  <c r="R64" i="22" s="1"/>
  <c r="B343" i="22"/>
  <c r="AA343" i="21"/>
  <c r="C66" i="22"/>
  <c r="AQ66" i="22" s="1"/>
  <c r="AI66" i="22"/>
  <c r="C60" i="22"/>
  <c r="AQ60" i="22" s="1"/>
  <c r="AI60" i="22"/>
  <c r="O252" i="21"/>
  <c r="AC252" i="21" s="1"/>
  <c r="D252" i="22"/>
  <c r="U252" i="22" s="1"/>
  <c r="Q178" i="21"/>
  <c r="F178" i="22"/>
  <c r="X178" i="22" s="1"/>
  <c r="O147" i="21"/>
  <c r="AC147" i="21" s="1"/>
  <c r="D147" i="22"/>
  <c r="U147" i="22" s="1"/>
  <c r="O81" i="21"/>
  <c r="AC81" i="21" s="1"/>
  <c r="D81" i="22"/>
  <c r="U81" i="22" s="1"/>
  <c r="Q160" i="21"/>
  <c r="AG160" i="21" s="1"/>
  <c r="AF160" i="21" s="1"/>
  <c r="F160" i="22"/>
  <c r="X160" i="22" s="1"/>
  <c r="O64" i="21"/>
  <c r="AC64" i="21" s="1"/>
  <c r="D64" i="22"/>
  <c r="U64" i="22" s="1"/>
  <c r="Q69" i="21"/>
  <c r="AF69" i="21" s="1"/>
  <c r="AG69" i="21" s="1"/>
  <c r="F69" i="22"/>
  <c r="X69" i="22" s="1"/>
  <c r="Q152" i="21"/>
  <c r="AG152" i="21" s="1"/>
  <c r="AF152" i="21" s="1"/>
  <c r="F152" i="22"/>
  <c r="X152" i="22" s="1"/>
  <c r="O161" i="21"/>
  <c r="AD161" i="21" s="1"/>
  <c r="D161" i="22"/>
  <c r="U161" i="22" s="1"/>
  <c r="O296" i="21"/>
  <c r="AC296" i="21" s="1"/>
  <c r="D296" i="22"/>
  <c r="U296" i="22" s="1"/>
  <c r="F336" i="22"/>
  <c r="AG336" i="21"/>
  <c r="Q223" i="21"/>
  <c r="AF223" i="21" s="1"/>
  <c r="F223" i="22"/>
  <c r="X223" i="22" s="1"/>
  <c r="Q314" i="21"/>
  <c r="AF314" i="21" s="1"/>
  <c r="F314" i="22"/>
  <c r="X314" i="22" s="1"/>
  <c r="M100" i="21"/>
  <c r="Z100" i="21" s="1"/>
  <c r="B100" i="22"/>
  <c r="R100" i="22" s="1"/>
  <c r="Q167" i="21"/>
  <c r="AG167" i="21" s="1"/>
  <c r="AF167" i="21" s="1"/>
  <c r="F167" i="22"/>
  <c r="X167" i="22" s="1"/>
  <c r="Q230" i="21"/>
  <c r="AF230" i="21" s="1"/>
  <c r="F230" i="22"/>
  <c r="X230" i="22" s="1"/>
  <c r="M45" i="21"/>
  <c r="Z45" i="21" s="1"/>
  <c r="B45" i="22"/>
  <c r="R45" i="22" s="1"/>
  <c r="M260" i="21"/>
  <c r="B260" i="22"/>
  <c r="R260" i="22" s="1"/>
  <c r="O338" i="21"/>
  <c r="AC338" i="21" s="1"/>
  <c r="AE338" i="21"/>
  <c r="AD338" i="21"/>
  <c r="D338" i="22"/>
  <c r="U338" i="22" s="1"/>
  <c r="O354" i="21"/>
  <c r="AC354" i="21" s="1"/>
  <c r="AE354" i="21"/>
  <c r="AD354" i="21"/>
  <c r="D354" i="22"/>
  <c r="U354" i="22" s="1"/>
  <c r="C181" i="22"/>
  <c r="AQ181" i="22" s="1"/>
  <c r="AI181" i="22"/>
  <c r="Q238" i="21"/>
  <c r="AF238" i="21" s="1"/>
  <c r="F238" i="22"/>
  <c r="X238" i="22" s="1"/>
  <c r="O261" i="21"/>
  <c r="AC261" i="21" s="1"/>
  <c r="D261" i="22"/>
  <c r="U261" i="22" s="1"/>
  <c r="Q110" i="21"/>
  <c r="AG110" i="21" s="1"/>
  <c r="AF110" i="21" s="1"/>
  <c r="F110" i="22"/>
  <c r="X110" i="22" s="1"/>
  <c r="Q90" i="21"/>
  <c r="AF90" i="21" s="1"/>
  <c r="F90" i="22"/>
  <c r="X90" i="22" s="1"/>
  <c r="Q93" i="21"/>
  <c r="AF93" i="21" s="1"/>
  <c r="F93" i="22"/>
  <c r="X93" i="22" s="1"/>
  <c r="Q68" i="21"/>
  <c r="AF68" i="21" s="1"/>
  <c r="F68" i="22"/>
  <c r="X68" i="22" s="1"/>
  <c r="AA61" i="21"/>
  <c r="Q59" i="21"/>
  <c r="AF59" i="21" s="1"/>
  <c r="F59" i="22"/>
  <c r="X59" i="22" s="1"/>
  <c r="Q102" i="21"/>
  <c r="AF102" i="21" s="1"/>
  <c r="F102" i="22"/>
  <c r="X102" i="22" s="1"/>
  <c r="Q316" i="21"/>
  <c r="AF316" i="21" s="1"/>
  <c r="F316" i="22"/>
  <c r="X316" i="22" s="1"/>
  <c r="O309" i="21"/>
  <c r="AC309" i="21" s="1"/>
  <c r="D309" i="22"/>
  <c r="U309" i="22" s="1"/>
  <c r="M210" i="21"/>
  <c r="Z210" i="21" s="1"/>
  <c r="B210" i="22"/>
  <c r="R210" i="22" s="1"/>
  <c r="M99" i="21"/>
  <c r="Z99" i="21" s="1"/>
  <c r="B99" i="22"/>
  <c r="R99" i="22" s="1"/>
  <c r="M83" i="21"/>
  <c r="Z83" i="21" s="1"/>
  <c r="B83" i="22"/>
  <c r="R83" i="22" s="1"/>
  <c r="M251" i="21"/>
  <c r="B251" i="22"/>
  <c r="R251" i="22" s="1"/>
  <c r="Q45" i="21"/>
  <c r="AF45" i="21" s="1"/>
  <c r="F45" i="22"/>
  <c r="X45" i="22" s="1"/>
  <c r="M152" i="21"/>
  <c r="AA152" i="21" s="1"/>
  <c r="Z152" i="21" s="1"/>
  <c r="B152" i="22"/>
  <c r="R152" i="22" s="1"/>
  <c r="M292" i="21"/>
  <c r="Z292" i="21" s="1"/>
  <c r="B292" i="22"/>
  <c r="R292" i="22" s="1"/>
  <c r="B342" i="22"/>
  <c r="AA342" i="21"/>
  <c r="M353" i="21"/>
  <c r="AB353" i="21"/>
  <c r="B353" i="22"/>
  <c r="R353" i="22" s="1"/>
  <c r="AA353" i="21"/>
  <c r="C329" i="22"/>
  <c r="AQ329" i="22" s="1"/>
  <c r="AI329" i="22"/>
  <c r="AP329" i="22" s="1"/>
  <c r="C175" i="22"/>
  <c r="AQ175" i="22" s="1"/>
  <c r="AI175" i="22"/>
  <c r="C190" i="22"/>
  <c r="AQ190" i="22" s="1"/>
  <c r="AI190" i="22"/>
  <c r="O290" i="21"/>
  <c r="AC290" i="21" s="1"/>
  <c r="D290" i="22"/>
  <c r="U290" i="22" s="1"/>
  <c r="Q209" i="21"/>
  <c r="AF209" i="21" s="1"/>
  <c r="F209" i="22"/>
  <c r="X209" i="22" s="1"/>
  <c r="O318" i="21"/>
  <c r="AC318" i="21" s="1"/>
  <c r="D318" i="22"/>
  <c r="U318" i="22" s="1"/>
  <c r="Q229" i="21"/>
  <c r="AF229" i="21" s="1"/>
  <c r="F229" i="22"/>
  <c r="X229" i="22" s="1"/>
  <c r="O264" i="21"/>
  <c r="AC264" i="21" s="1"/>
  <c r="D264" i="22"/>
  <c r="U264" i="22" s="1"/>
  <c r="Q199" i="21"/>
  <c r="AF199" i="21" s="1"/>
  <c r="F199" i="22"/>
  <c r="X199" i="22" s="1"/>
  <c r="Q103" i="21"/>
  <c r="AF103" i="21" s="1"/>
  <c r="F103" i="22"/>
  <c r="X103" i="22" s="1"/>
  <c r="Q81" i="21"/>
  <c r="AF81" i="21" s="1"/>
  <c r="F81" i="22"/>
  <c r="X81" i="22" s="1"/>
  <c r="O224" i="21"/>
  <c r="AC224" i="21" s="1"/>
  <c r="D224" i="22"/>
  <c r="U224" i="22" s="1"/>
  <c r="Q63" i="21"/>
  <c r="AF63" i="21" s="1"/>
  <c r="F63" i="22"/>
  <c r="X63" i="22" s="1"/>
  <c r="O107" i="21"/>
  <c r="AC107" i="21" s="1"/>
  <c r="D107" i="22"/>
  <c r="U107" i="22" s="1"/>
  <c r="O265" i="21"/>
  <c r="AC265" i="21" s="1"/>
  <c r="D265" i="22"/>
  <c r="U265" i="22" s="1"/>
  <c r="Q276" i="21"/>
  <c r="AF276" i="21" s="1"/>
  <c r="F276" i="22"/>
  <c r="X276" i="22" s="1"/>
  <c r="O210" i="21"/>
  <c r="AC210" i="21" s="1"/>
  <c r="D210" i="22"/>
  <c r="U210" i="22" s="1"/>
  <c r="Q99" i="21"/>
  <c r="AF99" i="21" s="1"/>
  <c r="F99" i="22"/>
  <c r="X99" i="22" s="1"/>
  <c r="M231" i="21"/>
  <c r="Z231" i="21" s="1"/>
  <c r="B231" i="22"/>
  <c r="R231" i="22" s="1"/>
  <c r="M214" i="21"/>
  <c r="Z214" i="21" s="1"/>
  <c r="B214" i="22"/>
  <c r="R214" i="22" s="1"/>
  <c r="O292" i="21"/>
  <c r="AC292" i="21" s="1"/>
  <c r="D292" i="22"/>
  <c r="U292" i="22" s="1"/>
  <c r="M338" i="21"/>
  <c r="Z338" i="21" s="1"/>
  <c r="AB338" i="21"/>
  <c r="B338" i="22"/>
  <c r="R338" i="22" s="1"/>
  <c r="AA338" i="21"/>
  <c r="O359" i="21"/>
  <c r="AC359" i="21" s="1"/>
  <c r="AE359" i="21"/>
  <c r="AD359" i="21"/>
  <c r="D359" i="22"/>
  <c r="U359" i="22" s="1"/>
  <c r="Q353" i="21"/>
  <c r="AF353" i="21" s="1"/>
  <c r="AH353" i="21"/>
  <c r="AG353" i="21"/>
  <c r="F353" i="22"/>
  <c r="X353" i="22" s="1"/>
  <c r="C101" i="22"/>
  <c r="AQ101" i="22" s="1"/>
  <c r="AI101" i="22"/>
  <c r="O310" i="21"/>
  <c r="AC310" i="21" s="1"/>
  <c r="D310" i="22"/>
  <c r="U310" i="22" s="1"/>
  <c r="Q71" i="21"/>
  <c r="AF71" i="21" s="1"/>
  <c r="F71" i="22"/>
  <c r="X71" i="22" s="1"/>
  <c r="Q158" i="21"/>
  <c r="AF158" i="21" s="1"/>
  <c r="F158" i="22"/>
  <c r="X158" i="22" s="1"/>
  <c r="O160" i="21"/>
  <c r="AD160" i="21" s="1"/>
  <c r="AC160" i="21" s="1"/>
  <c r="D160" i="22"/>
  <c r="U160" i="22" s="1"/>
  <c r="Q58" i="21"/>
  <c r="AF58" i="21" s="1"/>
  <c r="F58" i="22"/>
  <c r="X58" i="22" s="1"/>
  <c r="O198" i="21"/>
  <c r="AC198" i="21" s="1"/>
  <c r="D198" i="22"/>
  <c r="U198" i="22" s="1"/>
  <c r="O171" i="21"/>
  <c r="AD173" i="21" s="1"/>
  <c r="D171" i="22"/>
  <c r="U171" i="22" s="1"/>
  <c r="Q66" i="21"/>
  <c r="AF66" i="21" s="1"/>
  <c r="F66" i="22"/>
  <c r="X66" i="22" s="1"/>
  <c r="Q296" i="21"/>
  <c r="AF296" i="21" s="1"/>
  <c r="F296" i="22"/>
  <c r="X296" i="22" s="1"/>
  <c r="O262" i="21"/>
  <c r="AC262" i="21" s="1"/>
  <c r="D262" i="22"/>
  <c r="U262" i="22" s="1"/>
  <c r="M171" i="21"/>
  <c r="AA173" i="21" s="1"/>
  <c r="B171" i="22"/>
  <c r="R171" i="22" s="1"/>
  <c r="M89" i="21"/>
  <c r="Z89" i="21" s="1"/>
  <c r="AA89" i="21" s="1"/>
  <c r="B89" i="22"/>
  <c r="R89" i="22" s="1"/>
  <c r="M111" i="21"/>
  <c r="AA111" i="21" s="1"/>
  <c r="B111" i="22"/>
  <c r="R111" i="22" s="1"/>
  <c r="C10" i="22"/>
  <c r="AQ10" i="22" s="1"/>
  <c r="AI10" i="22"/>
  <c r="M94" i="21"/>
  <c r="B94" i="22"/>
  <c r="R94" i="22" s="1"/>
  <c r="M225" i="21"/>
  <c r="B225" i="22"/>
  <c r="R225" i="22" s="1"/>
  <c r="M285" i="21"/>
  <c r="Z285" i="21" s="1"/>
  <c r="B285" i="22"/>
  <c r="R285" i="22" s="1"/>
  <c r="B345" i="22"/>
  <c r="AA345" i="21"/>
  <c r="B337" i="22"/>
  <c r="AA337" i="21"/>
  <c r="C332" i="22"/>
  <c r="AQ332" i="22" s="1"/>
  <c r="AI332" i="22"/>
  <c r="AP332" i="22" s="1"/>
  <c r="C86" i="22"/>
  <c r="AQ86" i="22" s="1"/>
  <c r="AI86" i="22"/>
  <c r="C244" i="22"/>
  <c r="AQ244" i="22" s="1"/>
  <c r="AI244" i="22"/>
  <c r="Q290" i="21"/>
  <c r="AF290" i="21" s="1"/>
  <c r="F290" i="22"/>
  <c r="X290" i="22" s="1"/>
  <c r="O306" i="21"/>
  <c r="AC306" i="21" s="1"/>
  <c r="D306" i="22"/>
  <c r="U306" i="22" s="1"/>
  <c r="O260" i="21"/>
  <c r="AC260" i="21" s="1"/>
  <c r="D260" i="22"/>
  <c r="U260" i="22" s="1"/>
  <c r="Q292" i="21"/>
  <c r="AF292" i="21" s="1"/>
  <c r="F292" i="22"/>
  <c r="X292" i="22" s="1"/>
  <c r="O67" i="21"/>
  <c r="AC67" i="21" s="1"/>
  <c r="AD67" i="21" s="1"/>
  <c r="D67" i="22"/>
  <c r="U67" i="22" s="1"/>
  <c r="AG52" i="21"/>
  <c r="O48" i="21"/>
  <c r="AC48" i="21" s="1"/>
  <c r="D48" i="22"/>
  <c r="U48" i="22" s="1"/>
  <c r="Q163" i="21"/>
  <c r="AF163" i="21" s="1"/>
  <c r="F163" i="22"/>
  <c r="X163" i="22" s="1"/>
  <c r="R149" i="21"/>
  <c r="J151" i="21"/>
  <c r="R151" i="21" s="1"/>
  <c r="O108" i="21"/>
  <c r="AC108" i="21" s="1"/>
  <c r="D108" i="22"/>
  <c r="U108" i="22" s="1"/>
  <c r="R152" i="21"/>
  <c r="J154" i="21"/>
  <c r="Q215" i="21"/>
  <c r="AF215" i="21" s="1"/>
  <c r="F215" i="22"/>
  <c r="X215" i="22" s="1"/>
  <c r="Q213" i="21"/>
  <c r="AF213" i="21" s="1"/>
  <c r="F213" i="22"/>
  <c r="X213" i="22" s="1"/>
  <c r="F328" i="22"/>
  <c r="AG328" i="21"/>
  <c r="M266" i="21"/>
  <c r="Z266" i="21" s="1"/>
  <c r="B266" i="22"/>
  <c r="R266" i="22" s="1"/>
  <c r="Q94" i="21"/>
  <c r="AF94" i="21" s="1"/>
  <c r="F94" i="22"/>
  <c r="X94" i="22" s="1"/>
  <c r="M103" i="21"/>
  <c r="Z103" i="21" s="1"/>
  <c r="B103" i="22"/>
  <c r="R103" i="22" s="1"/>
  <c r="M276" i="21"/>
  <c r="B276" i="22"/>
  <c r="R276" i="22" s="1"/>
  <c r="M358" i="21"/>
  <c r="Z358" i="21" s="1"/>
  <c r="AB358" i="21"/>
  <c r="B358" i="22"/>
  <c r="R358" i="22" s="1"/>
  <c r="AA358" i="21"/>
  <c r="C302" i="22"/>
  <c r="AQ302" i="22" s="1"/>
  <c r="AI302" i="22"/>
  <c r="O238" i="21"/>
  <c r="AC238" i="21" s="1"/>
  <c r="D238" i="22"/>
  <c r="U238" i="22" s="1"/>
  <c r="Q260" i="21"/>
  <c r="AF260" i="21" s="1"/>
  <c r="F260" i="22"/>
  <c r="X260" i="22" s="1"/>
  <c r="O211" i="21"/>
  <c r="AC211" i="21" s="1"/>
  <c r="D211" i="22"/>
  <c r="U211" i="22" s="1"/>
  <c r="Q149" i="21"/>
  <c r="AG149" i="21" s="1"/>
  <c r="AF149" i="21" s="1"/>
  <c r="F149" i="22"/>
  <c r="X149" i="22" s="1"/>
  <c r="Q198" i="21"/>
  <c r="AF198" i="21" s="1"/>
  <c r="F198" i="22"/>
  <c r="X198" i="22" s="1"/>
  <c r="Q104" i="21"/>
  <c r="AF104" i="21" s="1"/>
  <c r="F104" i="22"/>
  <c r="X104" i="22" s="1"/>
  <c r="O153" i="21"/>
  <c r="AD153" i="21" s="1"/>
  <c r="AC153" i="21" s="1"/>
  <c r="D153" i="22"/>
  <c r="U153" i="22" s="1"/>
  <c r="Q46" i="21"/>
  <c r="AF46" i="21" s="1"/>
  <c r="F46" i="22"/>
  <c r="X46" i="22" s="1"/>
  <c r="AA62" i="21"/>
  <c r="Z62" i="21" s="1"/>
  <c r="Q80" i="21"/>
  <c r="AF80" i="21" s="1"/>
  <c r="F80" i="22"/>
  <c r="X80" i="22" s="1"/>
  <c r="AD336" i="21"/>
  <c r="D336" i="22"/>
  <c r="Q262" i="21"/>
  <c r="AF262" i="21" s="1"/>
  <c r="F262" i="22"/>
  <c r="X262" i="22" s="1"/>
  <c r="Q228" i="21"/>
  <c r="AF228" i="21" s="1"/>
  <c r="F228" i="22"/>
  <c r="X228" i="22" s="1"/>
  <c r="O194" i="21"/>
  <c r="AC194" i="21" s="1"/>
  <c r="D194" i="22"/>
  <c r="U194" i="22" s="1"/>
  <c r="M204" i="21"/>
  <c r="Z204" i="21" s="1"/>
  <c r="B204" i="22"/>
  <c r="R204" i="22" s="1"/>
  <c r="M274" i="21"/>
  <c r="Z274" i="21" s="1"/>
  <c r="B274" i="22"/>
  <c r="R274" i="22" s="1"/>
  <c r="M316" i="21"/>
  <c r="Z316" i="21" s="1"/>
  <c r="B316" i="22"/>
  <c r="R316" i="22" s="1"/>
  <c r="M319" i="21"/>
  <c r="Z319" i="21" s="1"/>
  <c r="B319" i="22"/>
  <c r="R319" i="22" s="1"/>
  <c r="M259" i="21"/>
  <c r="Z259" i="21" s="1"/>
  <c r="B259" i="22"/>
  <c r="R259" i="22" s="1"/>
  <c r="Q358" i="21"/>
  <c r="AF358" i="21" s="1"/>
  <c r="AH358" i="21"/>
  <c r="AG358" i="21"/>
  <c r="F358" i="22"/>
  <c r="X358" i="22" s="1"/>
  <c r="C264" i="22"/>
  <c r="AQ264" i="22" s="1"/>
  <c r="AI264" i="22"/>
  <c r="C243" i="22"/>
  <c r="AQ243" i="22" s="1"/>
  <c r="AI243" i="22"/>
  <c r="Q169" i="21"/>
  <c r="F169" i="22"/>
  <c r="X169" i="22" s="1"/>
  <c r="Q306" i="21"/>
  <c r="AF306" i="21" s="1"/>
  <c r="F306" i="22"/>
  <c r="X306" i="22" s="1"/>
  <c r="O83" i="21"/>
  <c r="AC83" i="21" s="1"/>
  <c r="D83" i="22"/>
  <c r="U83" i="22" s="1"/>
  <c r="O278" i="21"/>
  <c r="AC278" i="21" s="1"/>
  <c r="D278" i="22"/>
  <c r="U278" i="22" s="1"/>
  <c r="O93" i="21"/>
  <c r="AC93" i="21" s="1"/>
  <c r="D93" i="22"/>
  <c r="U93" i="22" s="1"/>
  <c r="Q48" i="21"/>
  <c r="AF48" i="21" s="1"/>
  <c r="F48" i="22"/>
  <c r="X48" i="22" s="1"/>
  <c r="O101" i="21"/>
  <c r="AC101" i="21" s="1"/>
  <c r="D101" i="22"/>
  <c r="U101" i="22" s="1"/>
  <c r="O76" i="21"/>
  <c r="AD76" i="21" s="1"/>
  <c r="AC76" i="21" s="1"/>
  <c r="D76" i="22"/>
  <c r="U76" i="22" s="1"/>
  <c r="Q166" i="21"/>
  <c r="AG166" i="21" s="1"/>
  <c r="AF166" i="21" s="1"/>
  <c r="F166" i="22"/>
  <c r="X166" i="22" s="1"/>
  <c r="O169" i="21"/>
  <c r="D169" i="22"/>
  <c r="U169" i="22" s="1"/>
  <c r="O106" i="21"/>
  <c r="AC106" i="21" s="1"/>
  <c r="D106" i="22"/>
  <c r="U106" i="22" s="1"/>
  <c r="O197" i="21"/>
  <c r="AC197" i="21" s="1"/>
  <c r="D197" i="22"/>
  <c r="U197" i="22" s="1"/>
  <c r="Q214" i="21"/>
  <c r="AF214" i="21" s="1"/>
  <c r="F214" i="22"/>
  <c r="X214" i="22" s="1"/>
  <c r="Q173" i="21"/>
  <c r="F173" i="22"/>
  <c r="X173" i="22" s="1"/>
  <c r="M207" i="21"/>
  <c r="B207" i="22"/>
  <c r="R207" i="22" s="1"/>
  <c r="Q204" i="21"/>
  <c r="AF204" i="21" s="1"/>
  <c r="F204" i="22"/>
  <c r="X204" i="22" s="1"/>
  <c r="M254" i="21"/>
  <c r="Z254" i="21" s="1"/>
  <c r="B254" i="22"/>
  <c r="R254" i="22" s="1"/>
  <c r="M76" i="21"/>
  <c r="AA76" i="21" s="1"/>
  <c r="B76" i="22"/>
  <c r="R76" i="22" s="1"/>
  <c r="O341" i="21"/>
  <c r="AC341" i="21" s="1"/>
  <c r="AE341" i="21"/>
  <c r="D341" i="22"/>
  <c r="U341" i="22" s="1"/>
  <c r="AD341" i="21"/>
  <c r="O353" i="21"/>
  <c r="AC353" i="21" s="1"/>
  <c r="AE353" i="21"/>
  <c r="AD353" i="21"/>
  <c r="D353" i="22"/>
  <c r="U353" i="22" s="1"/>
  <c r="C234" i="22"/>
  <c r="AQ234" i="22" s="1"/>
  <c r="AI234" i="22"/>
  <c r="C297" i="22"/>
  <c r="AQ297" i="22" s="1"/>
  <c r="AI297" i="22"/>
  <c r="AA90" i="21"/>
  <c r="AA68" i="21"/>
  <c r="AH312" i="28"/>
  <c r="AH425" i="28"/>
  <c r="AH424" i="28" s="1"/>
  <c r="AE427" i="12"/>
  <c r="AE426" i="12" s="1"/>
  <c r="AC114" i="21"/>
  <c r="Z75" i="21"/>
  <c r="Z77" i="21"/>
  <c r="AF73" i="21"/>
  <c r="Z160" i="21"/>
  <c r="AC77" i="21"/>
  <c r="AC161" i="21"/>
  <c r="AC168" i="21"/>
  <c r="Z166" i="21"/>
  <c r="Z322" i="21"/>
  <c r="AV322" i="21"/>
  <c r="Z355" i="21"/>
  <c r="Z261" i="21"/>
  <c r="Z327" i="21"/>
  <c r="Z320" i="21"/>
  <c r="Z359" i="21"/>
  <c r="Z332" i="21"/>
  <c r="Z353" i="21"/>
  <c r="Z334" i="21"/>
  <c r="AB334" i="21" s="1"/>
  <c r="Z309" i="21"/>
  <c r="Z336" i="21"/>
  <c r="AB336" i="21" s="1"/>
  <c r="Z296" i="21"/>
  <c r="Z260" i="21"/>
  <c r="M335" i="22"/>
  <c r="W335" i="22" s="1"/>
  <c r="Z330" i="21"/>
  <c r="AB330" i="21" s="1"/>
  <c r="Z255" i="21"/>
  <c r="Z305" i="21"/>
  <c r="Z280" i="21"/>
  <c r="Z289" i="21"/>
  <c r="Z318" i="21"/>
  <c r="Z311" i="21"/>
  <c r="Z329" i="21"/>
  <c r="AB329" i="21" s="1"/>
  <c r="Z282" i="21"/>
  <c r="Z341" i="21"/>
  <c r="Z357" i="21"/>
  <c r="Z279" i="21"/>
  <c r="Z262" i="21"/>
  <c r="Z349" i="21"/>
  <c r="AB349" i="21" s="1"/>
  <c r="Z277" i="21"/>
  <c r="Z315" i="21"/>
  <c r="Z250" i="21"/>
  <c r="AG155" i="21"/>
  <c r="AF155" i="21" s="1"/>
  <c r="AG157" i="21"/>
  <c r="I157" i="21" s="1"/>
  <c r="Z170" i="21"/>
  <c r="Z27" i="21"/>
  <c r="Z132" i="21"/>
  <c r="Z207" i="21"/>
  <c r="AD162" i="21"/>
  <c r="AD159" i="21"/>
  <c r="AA165" i="21"/>
  <c r="AA169" i="21"/>
  <c r="Z81" i="21"/>
  <c r="AA110" i="21"/>
  <c r="Z225" i="21"/>
  <c r="Z25" i="21"/>
  <c r="Z228" i="21"/>
  <c r="Z12" i="21"/>
  <c r="Z78" i="21"/>
  <c r="Z180" i="21"/>
  <c r="Z200" i="21"/>
  <c r="Z67" i="21"/>
  <c r="AA67" i="21" s="1"/>
  <c r="Z30" i="21"/>
  <c r="Z158" i="21"/>
  <c r="Z47" i="21"/>
  <c r="AA161" i="21"/>
  <c r="Z88" i="21"/>
  <c r="AA88" i="21" s="1"/>
  <c r="Z91" i="21"/>
  <c r="AA91" i="21" s="1"/>
  <c r="Z196" i="21"/>
  <c r="Z65" i="21"/>
  <c r="Z224" i="21"/>
  <c r="Z102" i="21"/>
  <c r="Z105" i="21"/>
  <c r="Z203" i="21"/>
  <c r="AA156" i="21"/>
  <c r="Z156" i="21" s="1"/>
  <c r="Z157" i="21" s="1"/>
  <c r="I157" i="22" s="1"/>
  <c r="Q157" i="22" s="1"/>
  <c r="Z191" i="21"/>
  <c r="Z182" i="21"/>
  <c r="Z24" i="21"/>
  <c r="Z185" i="21"/>
  <c r="AD151" i="21"/>
  <c r="G151" i="21" s="1"/>
  <c r="AD149" i="21"/>
  <c r="AC149" i="21" s="1"/>
  <c r="Z227" i="21"/>
  <c r="Z29" i="21"/>
  <c r="Z43" i="21"/>
  <c r="Z95" i="21"/>
  <c r="AA95" i="21" s="1"/>
  <c r="Z26" i="21"/>
  <c r="Z92" i="21"/>
  <c r="Z229" i="21"/>
  <c r="AG159" i="21"/>
  <c r="Z189" i="21"/>
  <c r="AG176" i="21"/>
  <c r="AF176" i="21" s="1"/>
  <c r="AF178" i="21" s="1"/>
  <c r="M178" i="22" s="1"/>
  <c r="W178" i="22" s="1"/>
  <c r="AG178" i="21"/>
  <c r="Z233" i="21"/>
  <c r="Z230" i="21"/>
  <c r="AC283" i="21"/>
  <c r="AC124" i="21"/>
  <c r="AF188" i="21"/>
  <c r="AC212" i="21"/>
  <c r="AC187" i="21"/>
  <c r="AF307" i="21"/>
  <c r="AG53" i="21"/>
  <c r="AG56" i="21"/>
  <c r="AG55" i="21"/>
  <c r="AG50" i="21"/>
  <c r="AF54" i="21" s="1"/>
  <c r="Z32" i="21"/>
  <c r="Z31" i="21"/>
  <c r="Z14" i="21"/>
  <c r="Z15" i="21"/>
  <c r="Z17" i="21"/>
  <c r="Z23" i="21"/>
  <c r="Z20" i="21"/>
  <c r="AC284" i="21"/>
  <c r="AF193" i="21"/>
  <c r="AC307" i="21"/>
  <c r="AC188" i="21"/>
  <c r="AC245" i="21"/>
  <c r="AF301" i="21"/>
  <c r="AC272" i="21"/>
  <c r="AC273" i="21"/>
  <c r="AF284" i="21"/>
  <c r="AF187" i="21"/>
  <c r="AF245" i="21"/>
  <c r="AF273" i="21"/>
  <c r="AC183" i="21"/>
  <c r="AC249" i="21"/>
  <c r="AF249" i="21"/>
  <c r="AF192" i="21"/>
  <c r="AC301" i="21"/>
  <c r="AF283" i="21"/>
  <c r="Z188" i="21"/>
  <c r="AF124" i="21"/>
  <c r="AF84" i="21"/>
  <c r="AF183" i="21"/>
  <c r="N52" i="21"/>
  <c r="M52" i="21"/>
  <c r="B52" i="22"/>
  <c r="R52" i="22" s="1"/>
  <c r="M51" i="21"/>
  <c r="B51" i="22"/>
  <c r="R51" i="22" s="1"/>
  <c r="N50" i="21"/>
  <c r="C50" i="22"/>
  <c r="AQ50" i="22" s="1"/>
  <c r="D72" i="28" s="1"/>
  <c r="AI50" i="22"/>
  <c r="N53" i="21"/>
  <c r="M54" i="21"/>
  <c r="B54" i="22"/>
  <c r="R54" i="22" s="1"/>
  <c r="M53" i="21"/>
  <c r="B53" i="22"/>
  <c r="R53" i="22" s="1"/>
  <c r="N51" i="21"/>
  <c r="N57" i="21"/>
  <c r="N54" i="21"/>
  <c r="N56" i="21"/>
  <c r="M56" i="21"/>
  <c r="B56" i="22"/>
  <c r="R56" i="22" s="1"/>
  <c r="N55" i="21"/>
  <c r="M55" i="21"/>
  <c r="B55" i="22"/>
  <c r="R55" i="22" s="1"/>
  <c r="M271" i="21"/>
  <c r="Z271" i="21" s="1"/>
  <c r="B271" i="22"/>
  <c r="R271" i="22" s="1"/>
  <c r="G283" i="22"/>
  <c r="BC283" i="22" s="1"/>
  <c r="V335" i="28" s="1"/>
  <c r="AM283" i="22"/>
  <c r="AN283" i="22" s="1"/>
  <c r="P271" i="21"/>
  <c r="E270" i="22"/>
  <c r="AW270" i="22" s="1"/>
  <c r="M318" i="28" s="1"/>
  <c r="AK270" i="22"/>
  <c r="AL270" i="22" s="1"/>
  <c r="G307" i="22"/>
  <c r="BC307" i="22" s="1"/>
  <c r="V361" i="28" s="1"/>
  <c r="AM307" i="22"/>
  <c r="AN307" i="22" s="1"/>
  <c r="G84" i="22"/>
  <c r="BC84" i="22" s="1"/>
  <c r="V110" i="28" s="1"/>
  <c r="AM84" i="22"/>
  <c r="AN84" i="22" s="1"/>
  <c r="G301" i="22"/>
  <c r="BC301" i="22" s="1"/>
  <c r="V353" i="28" s="1"/>
  <c r="AM301" i="22"/>
  <c r="AN301" i="22" s="1"/>
  <c r="E124" i="22"/>
  <c r="AW124" i="22" s="1"/>
  <c r="M154" i="28" s="1"/>
  <c r="AK124" i="22"/>
  <c r="AL124" i="22" s="1"/>
  <c r="E187" i="22"/>
  <c r="AW187" i="22" s="1"/>
  <c r="M219" i="28" s="1"/>
  <c r="AK187" i="22"/>
  <c r="AL187" i="22" s="1"/>
  <c r="E84" i="22"/>
  <c r="AW84" i="22" s="1"/>
  <c r="M110" i="28" s="1"/>
  <c r="AK84" i="22"/>
  <c r="AL84" i="22" s="1"/>
  <c r="E245" i="22"/>
  <c r="AW245" i="22" s="1"/>
  <c r="M285" i="28" s="1"/>
  <c r="AK245" i="22"/>
  <c r="AL245" i="22" s="1"/>
  <c r="E273" i="22"/>
  <c r="AW273" i="22" s="1"/>
  <c r="M321" i="28" s="1"/>
  <c r="AK273" i="22"/>
  <c r="AL273" i="22" s="1"/>
  <c r="G270" i="22"/>
  <c r="BC270" i="22" s="1"/>
  <c r="V318" i="28" s="1"/>
  <c r="AM270" i="22"/>
  <c r="AN270" i="22" s="1"/>
  <c r="G272" i="22"/>
  <c r="BC272" i="22" s="1"/>
  <c r="V320" i="28" s="1"/>
  <c r="AM272" i="22"/>
  <c r="AN272" i="22" s="1"/>
  <c r="E283" i="22"/>
  <c r="AW283" i="22" s="1"/>
  <c r="M335" i="28" s="1"/>
  <c r="AK283" i="22"/>
  <c r="AL283" i="22" s="1"/>
  <c r="E301" i="22"/>
  <c r="AW301" i="22" s="1"/>
  <c r="M353" i="28" s="1"/>
  <c r="AK301" i="22"/>
  <c r="AL301" i="22" s="1"/>
  <c r="E307" i="22"/>
  <c r="AW307" i="22" s="1"/>
  <c r="M361" i="28" s="1"/>
  <c r="AK307" i="22"/>
  <c r="AL307" i="22" s="1"/>
  <c r="G212" i="22"/>
  <c r="BC212" i="22" s="1"/>
  <c r="V246" i="28" s="1"/>
  <c r="AM212" i="22"/>
  <c r="AN212" i="22" s="1"/>
  <c r="G183" i="22"/>
  <c r="BC183" i="22" s="1"/>
  <c r="V215" i="28" s="1"/>
  <c r="AM183" i="22"/>
  <c r="AN183" i="22" s="1"/>
  <c r="G245" i="22"/>
  <c r="BC245" i="22" s="1"/>
  <c r="V285" i="28" s="1"/>
  <c r="AM245" i="22"/>
  <c r="AN245" i="22" s="1"/>
  <c r="E272" i="22"/>
  <c r="AW272" i="22" s="1"/>
  <c r="M320" i="28" s="1"/>
  <c r="AK272" i="22"/>
  <c r="AL272" i="22" s="1"/>
  <c r="G273" i="22"/>
  <c r="BC273" i="22" s="1"/>
  <c r="V321" i="28" s="1"/>
  <c r="AM273" i="22"/>
  <c r="AN273" i="22" s="1"/>
  <c r="E192" i="22"/>
  <c r="AW192" i="22" s="1"/>
  <c r="M226" i="28" s="1"/>
  <c r="AK192" i="22"/>
  <c r="AL192" i="22" s="1"/>
  <c r="R271" i="21"/>
  <c r="E284" i="22"/>
  <c r="AW284" i="22" s="1"/>
  <c r="M336" i="28" s="1"/>
  <c r="AK284" i="22"/>
  <c r="AL284" i="22" s="1"/>
  <c r="G284" i="22"/>
  <c r="BC284" i="22" s="1"/>
  <c r="V336" i="28" s="1"/>
  <c r="AM284" i="22"/>
  <c r="AN284" i="22" s="1"/>
  <c r="E249" i="22"/>
  <c r="AW249" i="22" s="1"/>
  <c r="M289" i="28" s="1"/>
  <c r="AK249" i="22"/>
  <c r="AL249" i="22" s="1"/>
  <c r="E188" i="22"/>
  <c r="AW188" i="22" s="1"/>
  <c r="M220" i="28" s="1"/>
  <c r="AK188" i="22"/>
  <c r="AL188" i="22" s="1"/>
  <c r="G193" i="22"/>
  <c r="BC193" i="22" s="1"/>
  <c r="V227" i="28" s="1"/>
  <c r="AM193" i="22"/>
  <c r="AN193" i="22" s="1"/>
  <c r="G249" i="22"/>
  <c r="BC249" i="22" s="1"/>
  <c r="V289" i="28" s="1"/>
  <c r="AM249" i="22"/>
  <c r="AN249" i="22" s="1"/>
  <c r="Q271" i="21"/>
  <c r="AF271" i="21" s="1"/>
  <c r="F271" i="22"/>
  <c r="X271" i="22" s="1"/>
  <c r="G187" i="22"/>
  <c r="BC187" i="22" s="1"/>
  <c r="V219" i="28" s="1"/>
  <c r="AM187" i="22"/>
  <c r="AN187" i="22" s="1"/>
  <c r="G192" i="22"/>
  <c r="BC192" i="22" s="1"/>
  <c r="V226" i="28" s="1"/>
  <c r="AM192" i="22"/>
  <c r="AN192" i="22" s="1"/>
  <c r="E183" i="22"/>
  <c r="AW183" i="22" s="1"/>
  <c r="M215" i="28" s="1"/>
  <c r="AK183" i="22"/>
  <c r="AL183" i="22" s="1"/>
  <c r="O271" i="21"/>
  <c r="AC271" i="21" s="1"/>
  <c r="D271" i="22"/>
  <c r="U271" i="22" s="1"/>
  <c r="N271" i="21"/>
  <c r="G124" i="22"/>
  <c r="BC124" i="22" s="1"/>
  <c r="V154" i="28" s="1"/>
  <c r="AM124" i="22"/>
  <c r="AN124" i="22" s="1"/>
  <c r="E193" i="22"/>
  <c r="AW193" i="22" s="1"/>
  <c r="M227" i="28" s="1"/>
  <c r="AK193" i="22"/>
  <c r="AL193" i="22" s="1"/>
  <c r="E212" i="22"/>
  <c r="AW212" i="22" s="1"/>
  <c r="M246" i="28" s="1"/>
  <c r="AK212" i="22"/>
  <c r="AL212" i="22" s="1"/>
  <c r="G188" i="22"/>
  <c r="BC188" i="22" s="1"/>
  <c r="V220" i="28" s="1"/>
  <c r="AM188" i="22"/>
  <c r="AN188" i="22" s="1"/>
  <c r="AG67" i="21"/>
  <c r="AG123" i="21"/>
  <c r="P109" i="21"/>
  <c r="H112" i="21"/>
  <c r="P112" i="21" s="1"/>
  <c r="P108" i="21"/>
  <c r="R113" i="21"/>
  <c r="J116" i="21"/>
  <c r="R116" i="21" s="1"/>
  <c r="N108" i="21"/>
  <c r="P113" i="21"/>
  <c r="H116" i="21"/>
  <c r="P116" i="21" s="1"/>
  <c r="N113" i="21"/>
  <c r="F116" i="21"/>
  <c r="N116" i="21" s="1"/>
  <c r="N133" i="21"/>
  <c r="F135" i="21"/>
  <c r="N135" i="21" s="1"/>
  <c r="N109" i="21"/>
  <c r="F112" i="21"/>
  <c r="N112" i="21" s="1"/>
  <c r="R109" i="21"/>
  <c r="J112" i="21"/>
  <c r="R112" i="21" s="1"/>
  <c r="P133" i="21"/>
  <c r="H135" i="21"/>
  <c r="P135" i="21" s="1"/>
  <c r="R133" i="21"/>
  <c r="J135" i="21"/>
  <c r="R135" i="21" s="1"/>
  <c r="R108" i="21"/>
  <c r="AG135" i="21"/>
  <c r="I135" i="21" s="1"/>
  <c r="AG133" i="21"/>
  <c r="O342" i="21"/>
  <c r="AC342" i="21" s="1"/>
  <c r="O345" i="21"/>
  <c r="AC345" i="21" s="1"/>
  <c r="M337" i="21"/>
  <c r="Q346" i="21"/>
  <c r="AF346" i="21" s="1"/>
  <c r="O346" i="21"/>
  <c r="AC346" i="21" s="1"/>
  <c r="O331" i="21"/>
  <c r="AC331" i="21" s="1"/>
  <c r="Q347" i="21"/>
  <c r="AF347" i="21" s="1"/>
  <c r="O347" i="21"/>
  <c r="AC347" i="21" s="1"/>
  <c r="M328" i="21"/>
  <c r="O344" i="21"/>
  <c r="AC344" i="21" s="1"/>
  <c r="AA113" i="21"/>
  <c r="AA116" i="21"/>
  <c r="Q330" i="21"/>
  <c r="AF330" i="21" s="1"/>
  <c r="Q334" i="21"/>
  <c r="AF334" i="21" s="1"/>
  <c r="AD88" i="21"/>
  <c r="M335" i="21"/>
  <c r="M352" i="21"/>
  <c r="AG90" i="21"/>
  <c r="M344" i="21"/>
  <c r="Q356" i="21"/>
  <c r="AF356" i="21" s="1"/>
  <c r="M350" i="21"/>
  <c r="O334" i="21"/>
  <c r="AC334" i="21" s="1"/>
  <c r="M343" i="21"/>
  <c r="M351" i="21"/>
  <c r="M346" i="21"/>
  <c r="Q352" i="21"/>
  <c r="AF352" i="21" s="1"/>
  <c r="Q351" i="21"/>
  <c r="AF351" i="21" s="1"/>
  <c r="O351" i="21"/>
  <c r="AC351" i="21" s="1"/>
  <c r="M342" i="21"/>
  <c r="Q344" i="21"/>
  <c r="AF344" i="21" s="1"/>
  <c r="M356" i="21"/>
  <c r="O352" i="21"/>
  <c r="AC352" i="21" s="1"/>
  <c r="M345" i="21"/>
  <c r="O356" i="21"/>
  <c r="AC356" i="21" s="1"/>
  <c r="O350" i="21"/>
  <c r="AC350" i="21" s="1"/>
  <c r="AG68" i="21"/>
  <c r="AD91" i="21"/>
  <c r="Q350" i="21"/>
  <c r="AF350" i="21" s="1"/>
  <c r="AG89" i="21"/>
  <c r="M347" i="21"/>
  <c r="O330" i="21"/>
  <c r="AC330" i="21" s="1"/>
  <c r="Q345" i="21"/>
  <c r="AF345" i="21" s="1"/>
  <c r="Q336" i="21"/>
  <c r="AF336" i="21" s="1"/>
  <c r="O40" i="21"/>
  <c r="AD40" i="21" s="1"/>
  <c r="AC40" i="21" s="1"/>
  <c r="Q40" i="21"/>
  <c r="AG40" i="21" s="1"/>
  <c r="M40" i="21"/>
  <c r="Q168" i="21"/>
  <c r="AG168" i="21" s="1"/>
  <c r="Q35" i="21"/>
  <c r="AG35" i="21" s="1"/>
  <c r="M35" i="21"/>
  <c r="O35" i="21"/>
  <c r="AD35" i="21" s="1"/>
  <c r="AC35" i="21" s="1"/>
  <c r="AG75" i="21"/>
  <c r="AG79" i="21"/>
  <c r="I79" i="21" s="1"/>
  <c r="AD75" i="21"/>
  <c r="AD79" i="21"/>
  <c r="G79" i="21" s="1"/>
  <c r="Q37" i="21"/>
  <c r="AG37" i="21" s="1"/>
  <c r="M37" i="21"/>
  <c r="O37" i="21"/>
  <c r="AD37" i="21" s="1"/>
  <c r="AC37" i="21" s="1"/>
  <c r="Q343" i="21"/>
  <c r="AF343" i="21" s="1"/>
  <c r="AD86" i="21"/>
  <c r="AG70" i="21"/>
  <c r="O336" i="21"/>
  <c r="AC336" i="21" s="1"/>
  <c r="Q328" i="21"/>
  <c r="AF328" i="21" s="1"/>
  <c r="O343" i="21"/>
  <c r="AC343" i="21" s="1"/>
  <c r="AG87" i="21"/>
  <c r="M19" i="21"/>
  <c r="M18" i="21"/>
  <c r="Q342" i="21"/>
  <c r="AF342" i="21" s="1"/>
  <c r="Q36" i="21"/>
  <c r="AG36" i="21" s="1"/>
  <c r="M36" i="21"/>
  <c r="O36" i="21"/>
  <c r="AD36" i="21" s="1"/>
  <c r="AC36" i="21" s="1"/>
  <c r="Q161" i="21"/>
  <c r="AG161" i="21" s="1"/>
  <c r="Q332" i="21"/>
  <c r="AF332" i="21" s="1"/>
  <c r="O41" i="21"/>
  <c r="AD41" i="21" s="1"/>
  <c r="AC41" i="21" s="1"/>
  <c r="Q41" i="21"/>
  <c r="AG41" i="21" s="1"/>
  <c r="M41" i="21"/>
  <c r="N150" i="21"/>
  <c r="N159" i="21"/>
  <c r="O329" i="21"/>
  <c r="AC329" i="21" s="1"/>
  <c r="M50" i="21"/>
  <c r="O328" i="21"/>
  <c r="AC328" i="21" s="1"/>
  <c r="AD90" i="21"/>
  <c r="O38" i="21"/>
  <c r="AD38" i="21" s="1"/>
  <c r="AC38" i="21" s="1"/>
  <c r="Q38" i="21"/>
  <c r="AG38" i="21" s="1"/>
  <c r="M38" i="21"/>
  <c r="O332" i="21"/>
  <c r="AC332" i="21" s="1"/>
  <c r="O337" i="21"/>
  <c r="AC337" i="21" s="1"/>
  <c r="N161" i="21"/>
  <c r="AG71" i="21"/>
  <c r="Q329" i="21"/>
  <c r="AF329" i="21" s="1"/>
  <c r="O42" i="21"/>
  <c r="AD42" i="21" s="1"/>
  <c r="AC42" i="21" s="1"/>
  <c r="Q42" i="21"/>
  <c r="AG42" i="21" s="1"/>
  <c r="M42" i="21"/>
  <c r="O39" i="21"/>
  <c r="AD39" i="21" s="1"/>
  <c r="AC39" i="21" s="1"/>
  <c r="Q39" i="21"/>
  <c r="AG39" i="21" s="1"/>
  <c r="M39" i="21"/>
  <c r="Q331" i="21"/>
  <c r="AF331" i="21" s="1"/>
  <c r="N156" i="21"/>
  <c r="M331" i="21"/>
  <c r="Q337" i="21"/>
  <c r="AF337" i="21" s="1"/>
  <c r="E348" i="21"/>
  <c r="B348" i="22" s="1"/>
  <c r="E333" i="21"/>
  <c r="B333" i="22" s="1"/>
  <c r="H361" i="21"/>
  <c r="AC361" i="21" s="1"/>
  <c r="F361" i="21"/>
  <c r="Z361" i="21" s="1"/>
  <c r="AD70" i="21"/>
  <c r="H333" i="21"/>
  <c r="J333" i="21"/>
  <c r="R333" i="21" s="1"/>
  <c r="R154" i="21"/>
  <c r="F348" i="21"/>
  <c r="J79" i="21"/>
  <c r="R79" i="21" s="1"/>
  <c r="G333" i="21"/>
  <c r="D333" i="22" s="1"/>
  <c r="P154" i="21"/>
  <c r="I333" i="21"/>
  <c r="F333" i="22" s="1"/>
  <c r="H348" i="21"/>
  <c r="A54" i="12"/>
  <c r="F79" i="21"/>
  <c r="N79" i="21" s="1"/>
  <c r="P157" i="21"/>
  <c r="R157" i="21"/>
  <c r="P151" i="21"/>
  <c r="H74" i="21"/>
  <c r="P74" i="21" s="1"/>
  <c r="F74" i="21"/>
  <c r="N74" i="21" s="1"/>
  <c r="G348" i="21"/>
  <c r="D348" i="22" s="1"/>
  <c r="J74" i="21"/>
  <c r="R74" i="21" s="1"/>
  <c r="I348" i="21"/>
  <c r="F348" i="22" s="1"/>
  <c r="J348" i="21"/>
  <c r="R348" i="21" s="1"/>
  <c r="J49" i="21"/>
  <c r="R49" i="21" s="1"/>
  <c r="H49" i="21"/>
  <c r="P49" i="21" s="1"/>
  <c r="H79" i="21"/>
  <c r="P79" i="21" s="1"/>
  <c r="J361" i="21"/>
  <c r="F333" i="21"/>
  <c r="F49" i="21"/>
  <c r="N49" i="21" s="1"/>
  <c r="AF52" i="21" l="1"/>
  <c r="AF51" i="21"/>
  <c r="X335" i="22"/>
  <c r="V40" i="28"/>
  <c r="T42" i="12"/>
  <c r="AA34" i="21"/>
  <c r="AD34" i="21"/>
  <c r="AG34" i="21"/>
  <c r="AF34" i="21" s="1"/>
  <c r="AC154" i="21"/>
  <c r="K154" i="22" s="1"/>
  <c r="T154" i="22" s="1"/>
  <c r="AJ8" i="22"/>
  <c r="AR8" i="22" s="1"/>
  <c r="AP8" i="22"/>
  <c r="AS337" i="21"/>
  <c r="AS361" i="21"/>
  <c r="AS345" i="21"/>
  <c r="AS359" i="21"/>
  <c r="AS342" i="21"/>
  <c r="AS344" i="21"/>
  <c r="AS334" i="21"/>
  <c r="AS332" i="21"/>
  <c r="AS348" i="21"/>
  <c r="AS333" i="21"/>
  <c r="AS346" i="21"/>
  <c r="AS327" i="21"/>
  <c r="AS329" i="21"/>
  <c r="AS353" i="21"/>
  <c r="AS347" i="21"/>
  <c r="AS341" i="21"/>
  <c r="AS339" i="21"/>
  <c r="AS340" i="21"/>
  <c r="AS354" i="21"/>
  <c r="AS358" i="21"/>
  <c r="AS336" i="21"/>
  <c r="AS356" i="21"/>
  <c r="AS351" i="21"/>
  <c r="AS349" i="21"/>
  <c r="AS343" i="21"/>
  <c r="AS357" i="21"/>
  <c r="AS352" i="21"/>
  <c r="AS335" i="21"/>
  <c r="AS350" i="21"/>
  <c r="AS49" i="21"/>
  <c r="AS360" i="21"/>
  <c r="AS355" i="21"/>
  <c r="AS328" i="21"/>
  <c r="AS338" i="21"/>
  <c r="AS331" i="21"/>
  <c r="AS330" i="21"/>
  <c r="AQ350" i="21"/>
  <c r="AQ346" i="21"/>
  <c r="AQ339" i="21"/>
  <c r="AQ358" i="21"/>
  <c r="AQ332" i="21"/>
  <c r="AQ349" i="21"/>
  <c r="AQ327" i="21"/>
  <c r="AQ352" i="21"/>
  <c r="AQ330" i="21"/>
  <c r="AQ340" i="21"/>
  <c r="AQ338" i="21"/>
  <c r="AQ343" i="21"/>
  <c r="AQ49" i="21"/>
  <c r="AQ341" i="21"/>
  <c r="AQ336" i="21"/>
  <c r="AQ351" i="21"/>
  <c r="AQ347" i="21"/>
  <c r="AQ361" i="21"/>
  <c r="AQ345" i="21"/>
  <c r="AQ329" i="21"/>
  <c r="AQ348" i="21"/>
  <c r="AQ356" i="21"/>
  <c r="AQ360" i="21"/>
  <c r="AQ359" i="21"/>
  <c r="AQ342" i="21"/>
  <c r="AQ335" i="21"/>
  <c r="AQ334" i="21"/>
  <c r="AQ355" i="21"/>
  <c r="AQ337" i="21"/>
  <c r="AQ333" i="21"/>
  <c r="AQ331" i="21"/>
  <c r="AQ357" i="21"/>
  <c r="AQ354" i="21"/>
  <c r="AQ344" i="21"/>
  <c r="AQ328" i="21"/>
  <c r="AQ353" i="21"/>
  <c r="AJ9" i="22"/>
  <c r="AR9" i="22" s="1"/>
  <c r="AP9" i="22"/>
  <c r="AO354" i="21"/>
  <c r="AO331" i="21"/>
  <c r="AO49" i="21"/>
  <c r="AO348" i="21"/>
  <c r="AO341" i="21"/>
  <c r="AV341" i="21" s="1"/>
  <c r="AO338" i="21"/>
  <c r="AO347" i="21"/>
  <c r="AO337" i="21"/>
  <c r="AO335" i="21"/>
  <c r="AO358" i="21"/>
  <c r="AO334" i="21"/>
  <c r="AV334" i="21" s="1"/>
  <c r="AO336" i="21"/>
  <c r="AV336" i="21" s="1"/>
  <c r="AO361" i="21"/>
  <c r="AO328" i="21"/>
  <c r="AO339" i="21"/>
  <c r="AO350" i="21"/>
  <c r="AO346" i="21"/>
  <c r="AO343" i="21"/>
  <c r="AO330" i="21"/>
  <c r="AV330" i="21" s="1"/>
  <c r="AO327" i="21"/>
  <c r="AV327" i="21" s="1"/>
  <c r="AO329" i="21"/>
  <c r="AV329" i="21" s="1"/>
  <c r="AO353" i="21"/>
  <c r="AV353" i="21" s="1"/>
  <c r="AO349" i="21"/>
  <c r="AV349" i="21" s="1"/>
  <c r="AO352" i="21"/>
  <c r="AO355" i="21"/>
  <c r="AV355" i="21" s="1"/>
  <c r="AO357" i="21"/>
  <c r="AV357" i="21" s="1"/>
  <c r="AO356" i="21"/>
  <c r="AO344" i="21"/>
  <c r="AO351" i="21"/>
  <c r="AO342" i="21"/>
  <c r="AO340" i="21"/>
  <c r="AO333" i="21"/>
  <c r="AO332" i="21"/>
  <c r="AV332" i="21" s="1"/>
  <c r="AO360" i="21"/>
  <c r="AO359" i="21"/>
  <c r="AV359" i="21" s="1"/>
  <c r="AO345" i="21"/>
  <c r="AO366" i="21"/>
  <c r="AV366" i="21" s="1"/>
  <c r="I366" i="22" s="1"/>
  <c r="Q366" i="22" s="1"/>
  <c r="AO367" i="21"/>
  <c r="AV367" i="21" s="1"/>
  <c r="I367" i="22" s="1"/>
  <c r="Q367" i="22" s="1"/>
  <c r="AO368" i="21"/>
  <c r="AV368" i="21" s="1"/>
  <c r="I368" i="22" s="1"/>
  <c r="Q368" i="22" s="1"/>
  <c r="AO136" i="21"/>
  <c r="AV136" i="21" s="1"/>
  <c r="I136" i="22" s="1"/>
  <c r="Q136" i="22" s="1"/>
  <c r="AO137" i="21"/>
  <c r="AV137" i="21" s="1"/>
  <c r="I137" i="22" s="1"/>
  <c r="Q137" i="22" s="1"/>
  <c r="AO138" i="21"/>
  <c r="AV138" i="21" s="1"/>
  <c r="I138" i="22" s="1"/>
  <c r="Q138" i="22" s="1"/>
  <c r="AO125" i="21"/>
  <c r="AV125" i="21" s="1"/>
  <c r="I125" i="22" s="1"/>
  <c r="Q125" i="22" s="1"/>
  <c r="AO363" i="21"/>
  <c r="AV363" i="21" s="1"/>
  <c r="I363" i="22" s="1"/>
  <c r="Q363" i="22" s="1"/>
  <c r="AO126" i="21"/>
  <c r="AV126" i="21" s="1"/>
  <c r="I126" i="22" s="1"/>
  <c r="Q126" i="22" s="1"/>
  <c r="AO127" i="21"/>
  <c r="AV127" i="21" s="1"/>
  <c r="I127" i="22" s="1"/>
  <c r="Q127" i="22" s="1"/>
  <c r="AO128" i="21"/>
  <c r="AV128" i="21" s="1"/>
  <c r="I128" i="22" s="1"/>
  <c r="Q128" i="22" s="1"/>
  <c r="AO139" i="21"/>
  <c r="AV139" i="21" s="1"/>
  <c r="I139" i="22" s="1"/>
  <c r="Q139" i="22" s="1"/>
  <c r="AO118" i="21"/>
  <c r="AV118" i="21" s="1"/>
  <c r="I118" i="22" s="1"/>
  <c r="Q118" i="22" s="1"/>
  <c r="AO129" i="21"/>
  <c r="AV129" i="21" s="1"/>
  <c r="I129" i="22" s="1"/>
  <c r="Q129" i="22" s="1"/>
  <c r="AO130" i="21"/>
  <c r="AV130" i="21" s="1"/>
  <c r="I130" i="22" s="1"/>
  <c r="Q130" i="22" s="1"/>
  <c r="AO131" i="21"/>
  <c r="AV131" i="21" s="1"/>
  <c r="AO115" i="21"/>
  <c r="AV115" i="21" s="1"/>
  <c r="I115" i="22" s="1"/>
  <c r="Q115" i="22" s="1"/>
  <c r="AO132" i="21"/>
  <c r="AV132" i="21" s="1"/>
  <c r="AO133" i="21"/>
  <c r="AV133" i="21" s="1"/>
  <c r="AO134" i="21"/>
  <c r="AV134" i="21" s="1"/>
  <c r="I134" i="22" s="1"/>
  <c r="Q134" i="22" s="1"/>
  <c r="AO135" i="21"/>
  <c r="AO116" i="21"/>
  <c r="AO140" i="21"/>
  <c r="AV140" i="21" s="1"/>
  <c r="I140" i="22" s="1"/>
  <c r="Q140" i="22" s="1"/>
  <c r="AO141" i="21"/>
  <c r="AV141" i="21" s="1"/>
  <c r="I141" i="22" s="1"/>
  <c r="Q141" i="22" s="1"/>
  <c r="AO144" i="21"/>
  <c r="AV144" i="21" s="1"/>
  <c r="I144" i="22" s="1"/>
  <c r="Q144" i="22" s="1"/>
  <c r="AO142" i="21"/>
  <c r="AV142" i="21" s="1"/>
  <c r="AO143" i="21"/>
  <c r="AV143" i="21" s="1"/>
  <c r="I143" i="22" s="1"/>
  <c r="Q143" i="22" s="1"/>
  <c r="AO145" i="21"/>
  <c r="AV145" i="21" s="1"/>
  <c r="I145" i="22" s="1"/>
  <c r="Q145" i="22" s="1"/>
  <c r="AO364" i="21"/>
  <c r="AV364" i="21" s="1"/>
  <c r="I364" i="22" s="1"/>
  <c r="Q364" i="22" s="1"/>
  <c r="AO119" i="21"/>
  <c r="AV119" i="21" s="1"/>
  <c r="I119" i="22" s="1"/>
  <c r="Q119" i="22" s="1"/>
  <c r="AO365" i="21"/>
  <c r="AV365" i="21" s="1"/>
  <c r="I365" i="22" s="1"/>
  <c r="Q365" i="22" s="1"/>
  <c r="AO117" i="21"/>
  <c r="AV117" i="21" s="1"/>
  <c r="I117" i="22" s="1"/>
  <c r="Q117" i="22" s="1"/>
  <c r="AO17" i="21"/>
  <c r="AV17" i="21" s="1"/>
  <c r="AO12" i="21"/>
  <c r="AV12" i="21" s="1"/>
  <c r="AO32" i="21"/>
  <c r="AV32" i="21" s="1"/>
  <c r="AO31" i="21"/>
  <c r="AV31" i="21" s="1"/>
  <c r="AO29" i="21"/>
  <c r="AV29" i="21" s="1"/>
  <c r="AO27" i="21"/>
  <c r="AV27" i="21" s="1"/>
  <c r="AO26" i="21"/>
  <c r="AV26" i="21" s="1"/>
  <c r="AO25" i="21"/>
  <c r="AV25" i="21" s="1"/>
  <c r="AO22" i="21"/>
  <c r="AV22" i="21" s="1"/>
  <c r="I22" i="22" s="1"/>
  <c r="AO14" i="21"/>
  <c r="AV14" i="21" s="1"/>
  <c r="AO48" i="21"/>
  <c r="AV48" i="21" s="1"/>
  <c r="I48" i="22" s="1"/>
  <c r="Q48" i="22" s="1"/>
  <c r="AO38" i="21"/>
  <c r="AO33" i="21"/>
  <c r="AV33" i="21" s="1"/>
  <c r="I33" i="22" s="1"/>
  <c r="Q33" i="22" s="1"/>
  <c r="AO39" i="21"/>
  <c r="AO34" i="21"/>
  <c r="AV34" i="21" s="1"/>
  <c r="I34" i="22" s="1"/>
  <c r="Q34" i="22" s="1"/>
  <c r="AO44" i="21"/>
  <c r="AV44" i="21" s="1"/>
  <c r="I44" i="22" s="1"/>
  <c r="Q44" i="22" s="1"/>
  <c r="AO35" i="21"/>
  <c r="AO46" i="21"/>
  <c r="AV46" i="21" s="1"/>
  <c r="I46" i="22" s="1"/>
  <c r="Q46" i="22" s="1"/>
  <c r="AO42" i="21"/>
  <c r="AO45" i="21"/>
  <c r="AO40" i="21"/>
  <c r="AO36" i="21"/>
  <c r="AO47" i="21"/>
  <c r="AV47" i="21" s="1"/>
  <c r="AO37" i="21"/>
  <c r="AO41" i="21"/>
  <c r="AO43" i="21"/>
  <c r="AV43" i="21" s="1"/>
  <c r="AO24" i="21"/>
  <c r="AV24" i="21" s="1"/>
  <c r="AO21" i="21"/>
  <c r="AV21" i="21" s="1"/>
  <c r="AO19" i="21"/>
  <c r="AO16" i="21"/>
  <c r="AV16" i="21" s="1"/>
  <c r="I16" i="22" s="1"/>
  <c r="Q16" i="22" s="1"/>
  <c r="AO30" i="21"/>
  <c r="AV30" i="21" s="1"/>
  <c r="AO28" i="21"/>
  <c r="AO23" i="21"/>
  <c r="AV23" i="21" s="1"/>
  <c r="AO20" i="21"/>
  <c r="AV20" i="21" s="1"/>
  <c r="AO18" i="21"/>
  <c r="AO15" i="21"/>
  <c r="AV15" i="21" s="1"/>
  <c r="AO54" i="21"/>
  <c r="AV54" i="21" s="1"/>
  <c r="AO86" i="21"/>
  <c r="AV86" i="21" s="1"/>
  <c r="I86" i="22" s="1"/>
  <c r="Q86" i="22" s="1"/>
  <c r="AO122" i="21"/>
  <c r="AO168" i="21"/>
  <c r="AO200" i="21"/>
  <c r="AV200" i="21" s="1"/>
  <c r="AO232" i="21"/>
  <c r="AV232" i="21" s="1"/>
  <c r="I232" i="22" s="1"/>
  <c r="Q232" i="22" s="1"/>
  <c r="AO264" i="21"/>
  <c r="AV264" i="21" s="1"/>
  <c r="I264" i="22" s="1"/>
  <c r="Q264" i="22" s="1"/>
  <c r="AO296" i="21"/>
  <c r="AV296" i="21" s="1"/>
  <c r="AO97" i="21"/>
  <c r="AV97" i="21" s="1"/>
  <c r="I97" i="22" s="1"/>
  <c r="Q97" i="22" s="1"/>
  <c r="AO69" i="21"/>
  <c r="AO279" i="21"/>
  <c r="AV279" i="21" s="1"/>
  <c r="AO71" i="21"/>
  <c r="AO106" i="21"/>
  <c r="AV106" i="21" s="1"/>
  <c r="AO223" i="21"/>
  <c r="AO80" i="21"/>
  <c r="AO292" i="21"/>
  <c r="AO324" i="21"/>
  <c r="AV324" i="21" s="1"/>
  <c r="I324" i="22" s="1"/>
  <c r="Q324" i="22" s="1"/>
  <c r="AO197" i="21"/>
  <c r="AO262" i="21"/>
  <c r="AV262" i="21" s="1"/>
  <c r="AO55" i="21"/>
  <c r="AO87" i="21"/>
  <c r="AV87" i="21" s="1"/>
  <c r="AO123" i="21"/>
  <c r="AO169" i="21"/>
  <c r="AV169" i="21" s="1"/>
  <c r="AO201" i="21"/>
  <c r="AV201" i="21" s="1"/>
  <c r="I201" i="22" s="1"/>
  <c r="Q201" i="22" s="1"/>
  <c r="AO233" i="21"/>
  <c r="AV233" i="21" s="1"/>
  <c r="AO265" i="21"/>
  <c r="AO297" i="21"/>
  <c r="AV297" i="21" s="1"/>
  <c r="I297" i="22" s="1"/>
  <c r="Q297" i="22" s="1"/>
  <c r="AO95" i="21"/>
  <c r="AV95" i="21" s="1"/>
  <c r="AO242" i="21"/>
  <c r="AO179" i="21"/>
  <c r="AO101" i="21"/>
  <c r="AV101" i="21" s="1"/>
  <c r="I101" i="22" s="1"/>
  <c r="Q101" i="22" s="1"/>
  <c r="AO247" i="21"/>
  <c r="AV247" i="21" s="1"/>
  <c r="I247" i="22" s="1"/>
  <c r="Q247" i="22" s="1"/>
  <c r="AO187" i="21"/>
  <c r="AO317" i="21"/>
  <c r="AO77" i="21"/>
  <c r="AV77" i="21" s="1"/>
  <c r="I77" i="22" s="1"/>
  <c r="Q77" i="22" s="1"/>
  <c r="AO56" i="21"/>
  <c r="AO88" i="21"/>
  <c r="AV88" i="21" s="1"/>
  <c r="AO124" i="21"/>
  <c r="AV124" i="21" s="1"/>
  <c r="I124" i="22" s="1"/>
  <c r="Q124" i="22" s="1"/>
  <c r="AO170" i="21"/>
  <c r="AV170" i="21" s="1"/>
  <c r="AO202" i="21"/>
  <c r="AO234" i="21"/>
  <c r="AV234" i="21" s="1"/>
  <c r="I234" i="22" s="1"/>
  <c r="Q234" i="22" s="1"/>
  <c r="AO266" i="21"/>
  <c r="AV266" i="21" s="1"/>
  <c r="AO298" i="21"/>
  <c r="AV298" i="21" s="1"/>
  <c r="I298" i="22" s="1"/>
  <c r="Q298" i="22" s="1"/>
  <c r="AO89" i="21"/>
  <c r="AO171" i="21"/>
  <c r="AO203" i="21"/>
  <c r="AV203" i="21" s="1"/>
  <c r="AO235" i="21"/>
  <c r="AO299" i="21"/>
  <c r="AV299" i="21" s="1"/>
  <c r="I299" i="22" s="1"/>
  <c r="Q299" i="22" s="1"/>
  <c r="AO268" i="21"/>
  <c r="AV268" i="21" s="1"/>
  <c r="I268" i="22" s="1"/>
  <c r="Q268" i="22" s="1"/>
  <c r="AO238" i="21"/>
  <c r="AO61" i="21"/>
  <c r="AV61" i="21" s="1"/>
  <c r="AO271" i="21"/>
  <c r="AO176" i="21"/>
  <c r="AO146" i="21"/>
  <c r="AO147" i="21"/>
  <c r="AO308" i="21"/>
  <c r="AO149" i="21"/>
  <c r="AO309" i="21"/>
  <c r="AV309" i="21" s="1"/>
  <c r="AO100" i="21"/>
  <c r="AO311" i="21"/>
  <c r="AV311" i="21" s="1"/>
  <c r="AO280" i="21"/>
  <c r="AV280" i="21" s="1"/>
  <c r="AO249" i="21"/>
  <c r="AV249" i="21" s="1"/>
  <c r="I249" i="22" s="1"/>
  <c r="Q249" i="22" s="1"/>
  <c r="AO104" i="21"/>
  <c r="AO315" i="21"/>
  <c r="AV315" i="21" s="1"/>
  <c r="AO156" i="21"/>
  <c r="AV156" i="21" s="1"/>
  <c r="AO159" i="21"/>
  <c r="AO320" i="21"/>
  <c r="AV320" i="21" s="1"/>
  <c r="AO321" i="21"/>
  <c r="AV321" i="21" s="1"/>
  <c r="I321" i="22" s="1"/>
  <c r="Q321" i="22" s="1"/>
  <c r="AO226" i="21"/>
  <c r="AV226" i="21" s="1"/>
  <c r="AO291" i="21"/>
  <c r="AV291" i="21" s="1"/>
  <c r="I291" i="22" s="1"/>
  <c r="Q291" i="22" s="1"/>
  <c r="AO53" i="21"/>
  <c r="AO57" i="21"/>
  <c r="AO267" i="21"/>
  <c r="AV267" i="21" s="1"/>
  <c r="I267" i="22" s="1"/>
  <c r="Q267" i="22" s="1"/>
  <c r="AO93" i="21"/>
  <c r="AO275" i="21"/>
  <c r="AV275" i="21" s="1"/>
  <c r="I275" i="22" s="1"/>
  <c r="Q275" i="22" s="1"/>
  <c r="AO180" i="21"/>
  <c r="AV180" i="21" s="1"/>
  <c r="AO181" i="21"/>
  <c r="AV181" i="21" s="1"/>
  <c r="I181" i="22" s="1"/>
  <c r="Q181" i="22" s="1"/>
  <c r="AO214" i="21"/>
  <c r="AO218" i="21"/>
  <c r="AV218" i="21" s="1"/>
  <c r="I218" i="22" s="1"/>
  <c r="Q218" i="22" s="1"/>
  <c r="AO283" i="21"/>
  <c r="AV283" i="21" s="1"/>
  <c r="I283" i="22" s="1"/>
  <c r="Q283" i="22" s="1"/>
  <c r="AO58" i="21"/>
  <c r="AV58" i="21" s="1"/>
  <c r="I58" i="22" s="1"/>
  <c r="Q58" i="22" s="1"/>
  <c r="AO90" i="21"/>
  <c r="AV90" i="21" s="1"/>
  <c r="I90" i="22" s="1"/>
  <c r="Q90" i="22" s="1"/>
  <c r="AO172" i="21"/>
  <c r="AO204" i="21"/>
  <c r="AO236" i="21"/>
  <c r="AV236" i="21" s="1"/>
  <c r="I236" i="22" s="1"/>
  <c r="Q236" i="22" s="1"/>
  <c r="AO300" i="21"/>
  <c r="AV300" i="21" s="1"/>
  <c r="I300" i="22" s="1"/>
  <c r="Q300" i="22" s="1"/>
  <c r="AO175" i="21"/>
  <c r="AV175" i="21" s="1"/>
  <c r="I175" i="22" s="1"/>
  <c r="Q175" i="22" s="1"/>
  <c r="AO304" i="21"/>
  <c r="AO177" i="21"/>
  <c r="AO306" i="21"/>
  <c r="AV306" i="21" s="1"/>
  <c r="I306" i="22" s="1"/>
  <c r="Q306" i="22" s="1"/>
  <c r="AO67" i="21"/>
  <c r="AV67" i="21" s="1"/>
  <c r="AO151" i="21"/>
  <c r="AO281" i="21"/>
  <c r="AO154" i="21"/>
  <c r="AO220" i="21"/>
  <c r="AV220" i="21" s="1"/>
  <c r="I220" i="22" s="1"/>
  <c r="Q220" i="22" s="1"/>
  <c r="AO76" i="21"/>
  <c r="AO112" i="21"/>
  <c r="AO59" i="21"/>
  <c r="AV59" i="21" s="1"/>
  <c r="AO91" i="21"/>
  <c r="AV91" i="21" s="1"/>
  <c r="AO173" i="21"/>
  <c r="AV173" i="21" s="1"/>
  <c r="AO205" i="21"/>
  <c r="AV205" i="21" s="1"/>
  <c r="I205" i="22" s="1"/>
  <c r="Q205" i="22" s="1"/>
  <c r="AO237" i="21"/>
  <c r="AV237" i="21" s="1"/>
  <c r="AO269" i="21"/>
  <c r="AV269" i="21" s="1"/>
  <c r="I269" i="22" s="1"/>
  <c r="Q269" i="22" s="1"/>
  <c r="AO301" i="21"/>
  <c r="AV301" i="21" s="1"/>
  <c r="I301" i="22" s="1"/>
  <c r="Q301" i="22" s="1"/>
  <c r="AO60" i="21"/>
  <c r="AV60" i="21" s="1"/>
  <c r="I60" i="22" s="1"/>
  <c r="Q60" i="22" s="1"/>
  <c r="AO92" i="21"/>
  <c r="AV92" i="21" s="1"/>
  <c r="AO174" i="21"/>
  <c r="AO206" i="21"/>
  <c r="AV206" i="21" s="1"/>
  <c r="AO270" i="21"/>
  <c r="AV270" i="21" s="1"/>
  <c r="I270" i="22" s="1"/>
  <c r="Q270" i="22" s="1"/>
  <c r="AO302" i="21"/>
  <c r="AV302" i="21" s="1"/>
  <c r="I302" i="22" s="1"/>
  <c r="Q302" i="22" s="1"/>
  <c r="AO207" i="21"/>
  <c r="AV207" i="21" s="1"/>
  <c r="AO239" i="21"/>
  <c r="AV239" i="21" s="1"/>
  <c r="I239" i="22" s="1"/>
  <c r="Q239" i="22" s="1"/>
  <c r="AO303" i="21"/>
  <c r="AV303" i="21" s="1"/>
  <c r="I303" i="22" s="1"/>
  <c r="Q303" i="22" s="1"/>
  <c r="AO62" i="21"/>
  <c r="AV62" i="21" s="1"/>
  <c r="AO94" i="21"/>
  <c r="AV94" i="21" s="1"/>
  <c r="AO208" i="21"/>
  <c r="AV208" i="21" s="1"/>
  <c r="I208" i="22" s="1"/>
  <c r="Q208" i="22" s="1"/>
  <c r="AO272" i="21"/>
  <c r="AV272" i="21" s="1"/>
  <c r="I272" i="22" s="1"/>
  <c r="Q272" i="22" s="1"/>
  <c r="AO63" i="21"/>
  <c r="AO209" i="21"/>
  <c r="AO273" i="21"/>
  <c r="AV273" i="21" s="1"/>
  <c r="I273" i="22" s="1"/>
  <c r="Q273" i="22" s="1"/>
  <c r="AO64" i="21"/>
  <c r="AO274" i="21"/>
  <c r="AO65" i="21"/>
  <c r="AV65" i="21" s="1"/>
  <c r="AO307" i="21"/>
  <c r="AV307" i="21" s="1"/>
  <c r="I307" i="22" s="1"/>
  <c r="Q307" i="22" s="1"/>
  <c r="AO98" i="21"/>
  <c r="AO99" i="21"/>
  <c r="AO68" i="21"/>
  <c r="AV68" i="21" s="1"/>
  <c r="I68" i="22" s="1"/>
  <c r="Q68" i="22" s="1"/>
  <c r="AO248" i="21"/>
  <c r="AV248" i="21" s="1"/>
  <c r="AO313" i="21"/>
  <c r="AV313" i="21" s="1"/>
  <c r="I313" i="22" s="1"/>
  <c r="Q313" i="22" s="1"/>
  <c r="AO186" i="21"/>
  <c r="AV186" i="21" s="1"/>
  <c r="AO219" i="21"/>
  <c r="AV219" i="21" s="1"/>
  <c r="I219" i="22" s="1"/>
  <c r="Q219" i="22" s="1"/>
  <c r="AO189" i="21"/>
  <c r="AV189" i="21" s="1"/>
  <c r="AO255" i="21"/>
  <c r="AV255" i="21" s="1"/>
  <c r="AO227" i="21"/>
  <c r="AV227" i="21" s="1"/>
  <c r="AO229" i="21"/>
  <c r="AV229" i="21" s="1"/>
  <c r="AO325" i="21"/>
  <c r="AV325" i="21" s="1"/>
  <c r="I325" i="22" s="1"/>
  <c r="Q325" i="22" s="1"/>
  <c r="AO52" i="21"/>
  <c r="AO198" i="21"/>
  <c r="AV198" i="21" s="1"/>
  <c r="I198" i="22" s="1"/>
  <c r="Q198" i="22" s="1"/>
  <c r="AO241" i="21"/>
  <c r="AO246" i="21"/>
  <c r="AO314" i="21"/>
  <c r="AV314" i="21" s="1"/>
  <c r="AO155" i="21"/>
  <c r="AV155" i="21" s="1"/>
  <c r="I155" i="22" s="1"/>
  <c r="Q155" i="22" s="1"/>
  <c r="AO190" i="21"/>
  <c r="AV190" i="21" s="1"/>
  <c r="I190" i="22" s="1"/>
  <c r="Q190" i="22" s="1"/>
  <c r="AO79" i="21"/>
  <c r="AO305" i="21"/>
  <c r="AV305" i="21" s="1"/>
  <c r="AO178" i="21"/>
  <c r="AV178" i="21" s="1"/>
  <c r="AO211" i="21"/>
  <c r="AV211" i="21" s="1"/>
  <c r="I211" i="22" s="1"/>
  <c r="Q211" i="22" s="1"/>
  <c r="AO244" i="21"/>
  <c r="AV244" i="21" s="1"/>
  <c r="I244" i="22" s="1"/>
  <c r="Q244" i="22" s="1"/>
  <c r="AO245" i="21"/>
  <c r="AV245" i="21" s="1"/>
  <c r="I245" i="22" s="1"/>
  <c r="Q245" i="22" s="1"/>
  <c r="AO182" i="21"/>
  <c r="AV182" i="21" s="1"/>
  <c r="AO216" i="21"/>
  <c r="AV216" i="21" s="1"/>
  <c r="I216" i="22" s="1"/>
  <c r="Q216" i="22" s="1"/>
  <c r="AO193" i="21"/>
  <c r="AV193" i="21" s="1"/>
  <c r="I193" i="22" s="1"/>
  <c r="Q193" i="22" s="1"/>
  <c r="AO240" i="21"/>
  <c r="AV240" i="21" s="1"/>
  <c r="I240" i="22" s="1"/>
  <c r="Q240" i="22" s="1"/>
  <c r="AO210" i="21"/>
  <c r="AO243" i="21"/>
  <c r="AV243" i="21" s="1"/>
  <c r="I243" i="22" s="1"/>
  <c r="Q243" i="22" s="1"/>
  <c r="AO212" i="21"/>
  <c r="AV212" i="21" s="1"/>
  <c r="I212" i="22" s="1"/>
  <c r="Q212" i="22" s="1"/>
  <c r="AO278" i="21"/>
  <c r="AV278" i="21" s="1"/>
  <c r="I278" i="22" s="1"/>
  <c r="Q278" i="22" s="1"/>
  <c r="AO312" i="21"/>
  <c r="AV312" i="21" s="1"/>
  <c r="I312" i="22" s="1"/>
  <c r="Q312" i="22" s="1"/>
  <c r="AO103" i="21"/>
  <c r="AO74" i="21"/>
  <c r="AO196" i="21"/>
  <c r="AV196" i="21" s="1"/>
  <c r="AO260" i="21"/>
  <c r="AV260" i="21" s="1"/>
  <c r="AO51" i="21"/>
  <c r="AV51" i="21" s="1"/>
  <c r="AO261" i="21"/>
  <c r="AV261" i="21" s="1"/>
  <c r="AO276" i="21"/>
  <c r="AV276" i="21" s="1"/>
  <c r="AO150" i="21"/>
  <c r="AV150" i="21" s="1"/>
  <c r="AO70" i="21"/>
  <c r="AO250" i="21"/>
  <c r="AV250" i="21" s="1"/>
  <c r="AO284" i="21"/>
  <c r="AV284" i="21" s="1"/>
  <c r="I284" i="22" s="1"/>
  <c r="Q284" i="22" s="1"/>
  <c r="AO285" i="21"/>
  <c r="AO109" i="21"/>
  <c r="AV109" i="21" s="1"/>
  <c r="AO194" i="21"/>
  <c r="AV194" i="21" s="1"/>
  <c r="I194" i="22" s="1"/>
  <c r="Q194" i="22" s="1"/>
  <c r="AO96" i="21"/>
  <c r="AV96" i="21" s="1"/>
  <c r="I96" i="22" s="1"/>
  <c r="Q96" i="22" s="1"/>
  <c r="AO148" i="21"/>
  <c r="AV148" i="21" s="1"/>
  <c r="I148" i="22" s="1"/>
  <c r="Q148" i="22" s="1"/>
  <c r="AO213" i="21"/>
  <c r="AO310" i="21"/>
  <c r="AO183" i="21"/>
  <c r="AV183" i="21" s="1"/>
  <c r="I183" i="22" s="1"/>
  <c r="Q183" i="22" s="1"/>
  <c r="AO185" i="21"/>
  <c r="AV185" i="21" s="1"/>
  <c r="AO282" i="21"/>
  <c r="AV282" i="21" s="1"/>
  <c r="AO251" i="21"/>
  <c r="AV251" i="21" s="1"/>
  <c r="AO75" i="21"/>
  <c r="AV75" i="21" s="1"/>
  <c r="I75" i="22" s="1"/>
  <c r="AO289" i="21"/>
  <c r="AV289" i="21" s="1"/>
  <c r="AO81" i="21"/>
  <c r="AV81" i="21" s="1"/>
  <c r="AO277" i="21"/>
  <c r="AV277" i="21" s="1"/>
  <c r="AO184" i="21"/>
  <c r="AO73" i="21"/>
  <c r="AV73" i="21" s="1"/>
  <c r="AO110" i="21"/>
  <c r="AV110" i="21" s="1"/>
  <c r="AO66" i="21"/>
  <c r="AV66" i="21" s="1"/>
  <c r="I66" i="22" s="1"/>
  <c r="Q66" i="22" s="1"/>
  <c r="AO102" i="21"/>
  <c r="AV102" i="21" s="1"/>
  <c r="AO72" i="21"/>
  <c r="AO157" i="21"/>
  <c r="AO78" i="21"/>
  <c r="AV78" i="21" s="1"/>
  <c r="AO163" i="21"/>
  <c r="AV163" i="21" s="1"/>
  <c r="I163" i="22" s="1"/>
  <c r="Q163" i="22" s="1"/>
  <c r="AO152" i="21"/>
  <c r="AO316" i="21"/>
  <c r="AO253" i="21"/>
  <c r="AO287" i="21"/>
  <c r="AO111" i="21"/>
  <c r="AO153" i="21"/>
  <c r="AO105" i="21"/>
  <c r="AV105" i="21" s="1"/>
  <c r="AO254" i="21"/>
  <c r="AO161" i="21"/>
  <c r="AV161" i="21" s="1"/>
  <c r="AO215" i="21"/>
  <c r="AV215" i="21" s="1"/>
  <c r="AO221" i="21"/>
  <c r="AV221" i="21" s="1"/>
  <c r="I221" i="22" s="1"/>
  <c r="Q221" i="22" s="1"/>
  <c r="AO286" i="21"/>
  <c r="AO224" i="21"/>
  <c r="AV224" i="21" s="1"/>
  <c r="AO162" i="21"/>
  <c r="AV162" i="21" s="1"/>
  <c r="AO165" i="21"/>
  <c r="AV165" i="21" s="1"/>
  <c r="AO120" i="21"/>
  <c r="AV120" i="21" s="1"/>
  <c r="AO263" i="21"/>
  <c r="AO188" i="21"/>
  <c r="AV188" i="21" s="1"/>
  <c r="I188" i="22" s="1"/>
  <c r="Q188" i="22" s="1"/>
  <c r="AO318" i="21"/>
  <c r="AV318" i="21" s="1"/>
  <c r="AO160" i="21"/>
  <c r="AV160" i="21" s="1"/>
  <c r="I160" i="22" s="1"/>
  <c r="Q160" i="22" s="1"/>
  <c r="AO228" i="21"/>
  <c r="AV228" i="21" s="1"/>
  <c r="AO83" i="21"/>
  <c r="AO85" i="21"/>
  <c r="AO217" i="21"/>
  <c r="AV217" i="21" s="1"/>
  <c r="I217" i="22" s="1"/>
  <c r="Q217" i="22" s="1"/>
  <c r="AO107" i="21"/>
  <c r="AO319" i="21"/>
  <c r="AO192" i="21"/>
  <c r="AO195" i="21"/>
  <c r="AO191" i="21"/>
  <c r="AV191" i="21" s="1"/>
  <c r="AO113" i="21"/>
  <c r="AV113" i="21" s="1"/>
  <c r="AO222" i="21"/>
  <c r="AV222" i="21" s="1"/>
  <c r="I222" i="22" s="1"/>
  <c r="Q222" i="22" s="1"/>
  <c r="AO290" i="21"/>
  <c r="AO252" i="21"/>
  <c r="AO158" i="21"/>
  <c r="AV158" i="21" s="1"/>
  <c r="AO288" i="21"/>
  <c r="AO257" i="21"/>
  <c r="AO258" i="21"/>
  <c r="AV258" i="21" s="1"/>
  <c r="I258" i="22" s="1"/>
  <c r="Q258" i="22" s="1"/>
  <c r="AO259" i="21"/>
  <c r="AO84" i="21"/>
  <c r="AV84" i="21" s="1"/>
  <c r="I84" i="22" s="1"/>
  <c r="Q84" i="22" s="1"/>
  <c r="AO231" i="21"/>
  <c r="AO108" i="21"/>
  <c r="AO256" i="21"/>
  <c r="AO326" i="21"/>
  <c r="AV326" i="21" s="1"/>
  <c r="I326" i="22" s="1"/>
  <c r="Q326" i="22" s="1"/>
  <c r="AO121" i="21"/>
  <c r="AV121" i="21" s="1"/>
  <c r="I121" i="22" s="1"/>
  <c r="Q121" i="22" s="1"/>
  <c r="AO225" i="21"/>
  <c r="AV225" i="21" s="1"/>
  <c r="AO166" i="21"/>
  <c r="AV166" i="21" s="1"/>
  <c r="I166" i="22" s="1"/>
  <c r="Q166" i="22" s="1"/>
  <c r="AO199" i="21"/>
  <c r="AV199" i="21" s="1"/>
  <c r="I199" i="22" s="1"/>
  <c r="Q199" i="22" s="1"/>
  <c r="AO293" i="21"/>
  <c r="AV293" i="21" s="1"/>
  <c r="I293" i="22" s="1"/>
  <c r="Q293" i="22" s="1"/>
  <c r="AO294" i="21"/>
  <c r="AV294" i="21" s="1"/>
  <c r="I294" i="22" s="1"/>
  <c r="Q294" i="22" s="1"/>
  <c r="AO167" i="21"/>
  <c r="AV167" i="21" s="1"/>
  <c r="AO50" i="21"/>
  <c r="AO82" i="21"/>
  <c r="AV82" i="21" s="1"/>
  <c r="I82" i="22" s="1"/>
  <c r="Q82" i="22" s="1"/>
  <c r="AO114" i="21"/>
  <c r="AV114" i="21" s="1"/>
  <c r="AO164" i="21"/>
  <c r="AV164" i="21" s="1"/>
  <c r="I164" i="22" s="1"/>
  <c r="Q164" i="22" s="1"/>
  <c r="AO230" i="21"/>
  <c r="AV230" i="21" s="1"/>
  <c r="AO295" i="21"/>
  <c r="AV295" i="21" s="1"/>
  <c r="I295" i="22" s="1"/>
  <c r="Q295" i="22" s="1"/>
  <c r="AO13" i="21"/>
  <c r="E32" i="12"/>
  <c r="E30" i="28"/>
  <c r="D32" i="12"/>
  <c r="D30" i="28"/>
  <c r="M32" i="12"/>
  <c r="N30" i="28"/>
  <c r="L32" i="12"/>
  <c r="M30" i="28"/>
  <c r="U32" i="12"/>
  <c r="W30" i="28"/>
  <c r="T32" i="12"/>
  <c r="V30" i="28"/>
  <c r="Z13" i="21"/>
  <c r="AV13" i="21"/>
  <c r="C13" i="22"/>
  <c r="AQ13" i="22" s="1"/>
  <c r="AI13" i="22"/>
  <c r="AP13" i="22" s="1"/>
  <c r="N31" i="28"/>
  <c r="M33" i="12"/>
  <c r="M31" i="28"/>
  <c r="L33" i="12"/>
  <c r="W31" i="28"/>
  <c r="U33" i="12"/>
  <c r="V31" i="28"/>
  <c r="T33" i="12"/>
  <c r="E32" i="28"/>
  <c r="E34" i="12"/>
  <c r="D32" i="28"/>
  <c r="D34" i="12"/>
  <c r="N32" i="28"/>
  <c r="M34" i="12"/>
  <c r="M32" i="28"/>
  <c r="L34" i="12"/>
  <c r="W32" i="28"/>
  <c r="U34" i="12"/>
  <c r="V32" i="28"/>
  <c r="T34" i="12"/>
  <c r="E33" i="28"/>
  <c r="E35" i="12"/>
  <c r="D33" i="28"/>
  <c r="D35" i="12"/>
  <c r="AL15" i="22"/>
  <c r="AX15" i="22" s="1"/>
  <c r="AV15" i="22"/>
  <c r="M33" i="28"/>
  <c r="L35" i="12"/>
  <c r="AN15" i="22"/>
  <c r="BD15" i="22" s="1"/>
  <c r="BB15" i="22"/>
  <c r="V33" i="28"/>
  <c r="T35" i="12"/>
  <c r="C16" i="22"/>
  <c r="AQ16" i="22" s="1"/>
  <c r="R16" i="22"/>
  <c r="AI16" i="22"/>
  <c r="N34" i="28"/>
  <c r="M36" i="12"/>
  <c r="M34" i="28"/>
  <c r="L36" i="12"/>
  <c r="W34" i="28"/>
  <c r="U36" i="12"/>
  <c r="V34" i="28"/>
  <c r="T36" i="12"/>
  <c r="E35" i="28"/>
  <c r="E37" i="12"/>
  <c r="D35" i="28"/>
  <c r="D37" i="12"/>
  <c r="N35" i="28"/>
  <c r="M37" i="12"/>
  <c r="M35" i="28"/>
  <c r="L37" i="12"/>
  <c r="W35" i="28"/>
  <c r="U37" i="12"/>
  <c r="V35" i="28"/>
  <c r="T37" i="12"/>
  <c r="AJ18" i="22"/>
  <c r="AR18" i="22" s="1"/>
  <c r="AP18" i="22"/>
  <c r="D36" i="28"/>
  <c r="D38" i="12"/>
  <c r="E18" i="22"/>
  <c r="AW18" i="22" s="1"/>
  <c r="U18" i="22"/>
  <c r="AK18" i="22"/>
  <c r="G18" i="22"/>
  <c r="BC18" i="22" s="1"/>
  <c r="X18" i="22"/>
  <c r="AM18" i="22"/>
  <c r="AJ19" i="22"/>
  <c r="AR19" i="22" s="1"/>
  <c r="AP19" i="22"/>
  <c r="D37" i="28"/>
  <c r="D39" i="12"/>
  <c r="E19" i="22"/>
  <c r="AW19" i="22" s="1"/>
  <c r="U19" i="22"/>
  <c r="AK19" i="22"/>
  <c r="G19" i="22"/>
  <c r="BC19" i="22" s="1"/>
  <c r="X19" i="22"/>
  <c r="AM19" i="22"/>
  <c r="AJ20" i="22"/>
  <c r="AR20" i="22" s="1"/>
  <c r="AP20" i="22"/>
  <c r="D38" i="28"/>
  <c r="D40" i="12"/>
  <c r="AL20" i="22"/>
  <c r="AX20" i="22" s="1"/>
  <c r="AV20" i="22"/>
  <c r="M38" i="28"/>
  <c r="L40" i="12"/>
  <c r="AN20" i="22"/>
  <c r="BD20" i="22" s="1"/>
  <c r="BB20" i="22"/>
  <c r="V38" i="28"/>
  <c r="T40" i="12"/>
  <c r="I21" i="22"/>
  <c r="C21" i="22"/>
  <c r="AQ21" i="22" s="1"/>
  <c r="AI21" i="22"/>
  <c r="AP21" i="22" s="1"/>
  <c r="E21" i="22"/>
  <c r="AW21" i="22" s="1"/>
  <c r="AK21" i="22"/>
  <c r="G21" i="22"/>
  <c r="BC21" i="22" s="1"/>
  <c r="AM21" i="22"/>
  <c r="AP23" i="22"/>
  <c r="D41" i="28"/>
  <c r="D43" i="12"/>
  <c r="AV23" i="22"/>
  <c r="M41" i="28"/>
  <c r="L43" i="12"/>
  <c r="BB23" i="22"/>
  <c r="V41" i="28"/>
  <c r="T43" i="12"/>
  <c r="AJ24" i="22"/>
  <c r="AR24" i="22" s="1"/>
  <c r="AP24" i="22"/>
  <c r="D42" i="28"/>
  <c r="D44" i="12"/>
  <c r="AL24" i="22"/>
  <c r="AX24" i="22" s="1"/>
  <c r="AV24" i="22"/>
  <c r="M42" i="28"/>
  <c r="L44" i="12"/>
  <c r="AN24" i="22"/>
  <c r="BD24" i="22" s="1"/>
  <c r="BB24" i="22"/>
  <c r="V42" i="28"/>
  <c r="T44" i="12"/>
  <c r="AJ25" i="22"/>
  <c r="AR25" i="22" s="1"/>
  <c r="AP25" i="22"/>
  <c r="D43" i="28"/>
  <c r="D45" i="12"/>
  <c r="AL25" i="22"/>
  <c r="AX25" i="22" s="1"/>
  <c r="AV25" i="22"/>
  <c r="M43" i="28"/>
  <c r="L45" i="12"/>
  <c r="AN25" i="22"/>
  <c r="BD25" i="22" s="1"/>
  <c r="BB25" i="22"/>
  <c r="V43" i="28"/>
  <c r="T45" i="12"/>
  <c r="AP26" i="22"/>
  <c r="D44" i="28"/>
  <c r="D46" i="12"/>
  <c r="AV26" i="22"/>
  <c r="M44" i="28"/>
  <c r="L46" i="12"/>
  <c r="BB26" i="22"/>
  <c r="V44" i="28"/>
  <c r="T46" i="12"/>
  <c r="E45" i="28"/>
  <c r="E47" i="12"/>
  <c r="D45" i="28"/>
  <c r="D47" i="12"/>
  <c r="N45" i="28"/>
  <c r="M47" i="12"/>
  <c r="M45" i="28"/>
  <c r="L47" i="12"/>
  <c r="W45" i="28"/>
  <c r="U47" i="12"/>
  <c r="V45" i="28"/>
  <c r="T47" i="12"/>
  <c r="Z28" i="21"/>
  <c r="AV28" i="21"/>
  <c r="C28" i="22"/>
  <c r="AQ28" i="22" s="1"/>
  <c r="AI28" i="22"/>
  <c r="AP28" i="22" s="1"/>
  <c r="N46" i="28"/>
  <c r="M48" i="12"/>
  <c r="M46" i="28"/>
  <c r="L48" i="12"/>
  <c r="W46" i="28"/>
  <c r="U48" i="12"/>
  <c r="V46" i="28"/>
  <c r="T48" i="12"/>
  <c r="AJ29" i="22"/>
  <c r="AR29" i="22" s="1"/>
  <c r="AP29" i="22"/>
  <c r="D47" i="28"/>
  <c r="D49" i="12"/>
  <c r="AL29" i="22"/>
  <c r="AX29" i="22" s="1"/>
  <c r="AV29" i="22"/>
  <c r="M47" i="28"/>
  <c r="L49" i="12"/>
  <c r="AN29" i="22"/>
  <c r="BD29" i="22" s="1"/>
  <c r="BB29" i="22"/>
  <c r="V47" i="28"/>
  <c r="T49" i="12"/>
  <c r="AJ30" i="22"/>
  <c r="AR30" i="22" s="1"/>
  <c r="AP30" i="22"/>
  <c r="D48" i="28"/>
  <c r="D50" i="12"/>
  <c r="AL30" i="22"/>
  <c r="AX30" i="22" s="1"/>
  <c r="AV30" i="22"/>
  <c r="M48" i="28"/>
  <c r="L50" i="12"/>
  <c r="AN30" i="22"/>
  <c r="BD30" i="22" s="1"/>
  <c r="BB30" i="22"/>
  <c r="V48" i="28"/>
  <c r="T50" i="12"/>
  <c r="AJ31" i="22"/>
  <c r="AR31" i="22" s="1"/>
  <c r="AP31" i="22"/>
  <c r="D49" i="28"/>
  <c r="D51" i="12"/>
  <c r="AL31" i="22"/>
  <c r="AX31" i="22" s="1"/>
  <c r="AV31" i="22"/>
  <c r="M49" i="28"/>
  <c r="L51" i="12"/>
  <c r="AN31" i="22"/>
  <c r="BD31" i="22" s="1"/>
  <c r="BB31" i="22"/>
  <c r="V49" i="28"/>
  <c r="T51" i="12"/>
  <c r="E50" i="28"/>
  <c r="E52" i="12"/>
  <c r="D50" i="28"/>
  <c r="D52" i="12"/>
  <c r="N50" i="28"/>
  <c r="M52" i="12"/>
  <c r="M50" i="28"/>
  <c r="L52" i="12"/>
  <c r="W50" i="28"/>
  <c r="U52" i="12"/>
  <c r="V50" i="28"/>
  <c r="T52" i="12"/>
  <c r="C33" i="22"/>
  <c r="AQ33" i="22" s="1"/>
  <c r="R33" i="22"/>
  <c r="AI33" i="22"/>
  <c r="E33" i="22"/>
  <c r="AW33" i="22" s="1"/>
  <c r="U33" i="22"/>
  <c r="AK33" i="22"/>
  <c r="G33" i="22"/>
  <c r="BC33" i="22" s="1"/>
  <c r="X33" i="22"/>
  <c r="AM33" i="22"/>
  <c r="C34" i="22"/>
  <c r="AQ34" i="22" s="1"/>
  <c r="R34" i="22"/>
  <c r="AI34" i="22"/>
  <c r="E34" i="22"/>
  <c r="AW34" i="22" s="1"/>
  <c r="U34" i="22"/>
  <c r="AK34" i="22"/>
  <c r="G34" i="22"/>
  <c r="BC34" i="22" s="1"/>
  <c r="X34" i="22"/>
  <c r="AM34" i="22"/>
  <c r="AP35" i="22"/>
  <c r="D55" i="28"/>
  <c r="D57" i="12"/>
  <c r="AV35" i="22"/>
  <c r="M55" i="28"/>
  <c r="L57" i="12"/>
  <c r="BB35" i="22"/>
  <c r="V55" i="28"/>
  <c r="T57" i="12"/>
  <c r="AP36" i="22"/>
  <c r="D56" i="28"/>
  <c r="D58" i="12"/>
  <c r="AV36" i="22"/>
  <c r="M56" i="28"/>
  <c r="L58" i="12"/>
  <c r="BB36" i="22"/>
  <c r="V56" i="28"/>
  <c r="T58" i="12"/>
  <c r="AP37" i="22"/>
  <c r="D57" i="28"/>
  <c r="D59" i="12"/>
  <c r="AV37" i="22"/>
  <c r="M57" i="28"/>
  <c r="L59" i="12"/>
  <c r="BB37" i="22"/>
  <c r="V57" i="28"/>
  <c r="T59" i="12"/>
  <c r="AP38" i="22"/>
  <c r="D58" i="28"/>
  <c r="D60" i="12"/>
  <c r="AV38" i="22"/>
  <c r="M58" i="28"/>
  <c r="L60" i="12"/>
  <c r="BB38" i="22"/>
  <c r="V58" i="28"/>
  <c r="T60" i="12"/>
  <c r="AP39" i="22"/>
  <c r="D59" i="28"/>
  <c r="D61" i="12"/>
  <c r="AV39" i="22"/>
  <c r="M59" i="28"/>
  <c r="L61" i="12"/>
  <c r="BB39" i="22"/>
  <c r="V59" i="28"/>
  <c r="T61" i="12"/>
  <c r="AP40" i="22"/>
  <c r="D60" i="28"/>
  <c r="D62" i="12"/>
  <c r="AV40" i="22"/>
  <c r="M60" i="28"/>
  <c r="L62" i="12"/>
  <c r="BB40" i="22"/>
  <c r="V60" i="28"/>
  <c r="T62" i="12"/>
  <c r="AP41" i="22"/>
  <c r="D61" i="28"/>
  <c r="D63" i="12"/>
  <c r="AV41" i="22"/>
  <c r="M61" i="28"/>
  <c r="L63" i="12"/>
  <c r="BB41" i="22"/>
  <c r="V61" i="28"/>
  <c r="T63" i="12"/>
  <c r="AP42" i="22"/>
  <c r="D62" i="28"/>
  <c r="D64" i="12"/>
  <c r="AV42" i="22"/>
  <c r="M62" i="28"/>
  <c r="L64" i="12"/>
  <c r="BB42" i="22"/>
  <c r="V62" i="28"/>
  <c r="T64" i="12"/>
  <c r="E50" i="22"/>
  <c r="AW50" i="22" s="1"/>
  <c r="U50" i="22"/>
  <c r="AK50" i="22"/>
  <c r="AD50" i="21"/>
  <c r="BB50" i="22"/>
  <c r="V72" i="28"/>
  <c r="T74" i="12"/>
  <c r="E51" i="22"/>
  <c r="AW51" i="22" s="1"/>
  <c r="U51" i="22"/>
  <c r="AK51" i="22"/>
  <c r="BB51" i="22"/>
  <c r="V73" i="28"/>
  <c r="T75" i="12"/>
  <c r="E52" i="22"/>
  <c r="AW52" i="22" s="1"/>
  <c r="U52" i="22"/>
  <c r="AK52" i="22"/>
  <c r="BB52" i="22"/>
  <c r="V74" i="28"/>
  <c r="T76" i="12"/>
  <c r="E53" i="22"/>
  <c r="AW53" i="22" s="1"/>
  <c r="U53" i="22"/>
  <c r="AK53" i="22"/>
  <c r="BB53" i="22"/>
  <c r="V75" i="28"/>
  <c r="T77" i="12"/>
  <c r="E54" i="22"/>
  <c r="AW54" i="22" s="1"/>
  <c r="U54" i="22"/>
  <c r="AK54" i="22"/>
  <c r="BB54" i="22"/>
  <c r="V76" i="28"/>
  <c r="T78" i="12"/>
  <c r="E55" i="22"/>
  <c r="AW55" i="22" s="1"/>
  <c r="U55" i="22"/>
  <c r="AK55" i="22"/>
  <c r="BB55" i="22"/>
  <c r="V77" i="28"/>
  <c r="T79" i="12"/>
  <c r="E56" i="22"/>
  <c r="AW56" i="22" s="1"/>
  <c r="U56" i="22"/>
  <c r="AK56" i="22"/>
  <c r="BB56" i="22"/>
  <c r="V78" i="28"/>
  <c r="T80" i="12"/>
  <c r="C58" i="22"/>
  <c r="AQ58" i="22" s="1"/>
  <c r="R58" i="22"/>
  <c r="AI58" i="22"/>
  <c r="AV187" i="21"/>
  <c r="Z187" i="21"/>
  <c r="I187" i="22" s="1"/>
  <c r="Q187" i="22" s="1"/>
  <c r="AV192" i="21"/>
  <c r="Z192" i="21"/>
  <c r="I192" i="22" s="1"/>
  <c r="Q192" i="22" s="1"/>
  <c r="AV159" i="21"/>
  <c r="AV103" i="21"/>
  <c r="AD109" i="21"/>
  <c r="Z276" i="21"/>
  <c r="AV292" i="21"/>
  <c r="AV195" i="21"/>
  <c r="AV64" i="21"/>
  <c r="AV197" i="21"/>
  <c r="AD171" i="21"/>
  <c r="AC171" i="21" s="1"/>
  <c r="AC173" i="21" s="1"/>
  <c r="K173" i="22" s="1"/>
  <c r="T173" i="22" s="1"/>
  <c r="AV213" i="21"/>
  <c r="Z237" i="21"/>
  <c r="AV98" i="21"/>
  <c r="AV231" i="21"/>
  <c r="AF154" i="21"/>
  <c r="M154" i="22" s="1"/>
  <c r="W154" i="22" s="1"/>
  <c r="AA56" i="21"/>
  <c r="AA154" i="21"/>
  <c r="E154" i="21" s="1"/>
  <c r="I109" i="22"/>
  <c r="AV256" i="21"/>
  <c r="AG113" i="21"/>
  <c r="AF113" i="21" s="1"/>
  <c r="AF116" i="21" s="1"/>
  <c r="M116" i="22" s="1"/>
  <c r="W116" i="22" s="1"/>
  <c r="AG116" i="22" s="1"/>
  <c r="AV147" i="21"/>
  <c r="AV310" i="21"/>
  <c r="AV253" i="21"/>
  <c r="AV242" i="21"/>
  <c r="I242" i="22" s="1"/>
  <c r="Q242" i="22" s="1"/>
  <c r="AA52" i="21"/>
  <c r="AE347" i="21"/>
  <c r="AE331" i="21"/>
  <c r="AA150" i="21"/>
  <c r="Z150" i="21" s="1"/>
  <c r="AE356" i="21"/>
  <c r="AV246" i="21"/>
  <c r="I246" i="22" s="1"/>
  <c r="Q246" i="22" s="1"/>
  <c r="AA246" i="22" s="1"/>
  <c r="AE344" i="21"/>
  <c r="AE346" i="21"/>
  <c r="AE352" i="21"/>
  <c r="AE345" i="21"/>
  <c r="AE343" i="21"/>
  <c r="AE342" i="21"/>
  <c r="AE350" i="21"/>
  <c r="AC151" i="21"/>
  <c r="K151" i="22" s="1"/>
  <c r="T151" i="22" s="1"/>
  <c r="AB151" i="22" s="1"/>
  <c r="AV104" i="21"/>
  <c r="I104" i="22" s="1"/>
  <c r="Q104" i="22" s="1"/>
  <c r="AE336" i="21"/>
  <c r="AD169" i="21"/>
  <c r="AV172" i="21"/>
  <c r="AV168" i="21"/>
  <c r="I168" i="22" s="1"/>
  <c r="Q168" i="22" s="1"/>
  <c r="AE337" i="21"/>
  <c r="AD155" i="21"/>
  <c r="AC155" i="21" s="1"/>
  <c r="AC157" i="21" s="1"/>
  <c r="K157" i="22" s="1"/>
  <c r="T157" i="22" s="1"/>
  <c r="AE351" i="21"/>
  <c r="AE330" i="21"/>
  <c r="AE332" i="21"/>
  <c r="AV107" i="21"/>
  <c r="AV214" i="21"/>
  <c r="I214" i="22" s="1"/>
  <c r="Q214" i="22" s="1"/>
  <c r="AD123" i="21"/>
  <c r="G123" i="21" s="1"/>
  <c r="AV319" i="21"/>
  <c r="Z94" i="21"/>
  <c r="I94" i="22" s="1"/>
  <c r="Q94" i="22" s="1"/>
  <c r="AV63" i="21"/>
  <c r="AV317" i="21"/>
  <c r="I317" i="22" s="1"/>
  <c r="Q317" i="22" s="1"/>
  <c r="AG154" i="21"/>
  <c r="I154" i="21" s="1"/>
  <c r="F154" i="22" s="1"/>
  <c r="AV69" i="21"/>
  <c r="AG72" i="21"/>
  <c r="I336" i="22"/>
  <c r="AJ336" i="22" s="1"/>
  <c r="Z226" i="21"/>
  <c r="AV100" i="21"/>
  <c r="AV176" i="21"/>
  <c r="AE327" i="21"/>
  <c r="AC360" i="21"/>
  <c r="G360" i="21" s="1"/>
  <c r="AA178" i="21"/>
  <c r="AG169" i="21"/>
  <c r="AV259" i="21"/>
  <c r="AV238" i="21"/>
  <c r="AV80" i="21"/>
  <c r="I80" i="22" s="1"/>
  <c r="Q80" i="22" s="1"/>
  <c r="AD133" i="21"/>
  <c r="AV71" i="21"/>
  <c r="I71" i="22" s="1"/>
  <c r="Q71" i="22" s="1"/>
  <c r="AV89" i="21"/>
  <c r="AA133" i="21"/>
  <c r="AV179" i="21"/>
  <c r="AB327" i="21"/>
  <c r="I248" i="22"/>
  <c r="Q248" i="22" s="1"/>
  <c r="Z186" i="21"/>
  <c r="Z333" i="21"/>
  <c r="AA135" i="21"/>
  <c r="E135" i="21" s="1"/>
  <c r="B135" i="22" s="1"/>
  <c r="R135" i="22" s="1"/>
  <c r="AE329" i="21"/>
  <c r="AA167" i="21"/>
  <c r="Z59" i="21"/>
  <c r="I59" i="22" s="1"/>
  <c r="Q59" i="22" s="1"/>
  <c r="Z106" i="21"/>
  <c r="AE334" i="21"/>
  <c r="AH356" i="21"/>
  <c r="AA123" i="21"/>
  <c r="E123" i="21" s="1"/>
  <c r="AA114" i="21"/>
  <c r="Z114" i="21" s="1"/>
  <c r="AE328" i="21"/>
  <c r="Z215" i="21"/>
  <c r="AV149" i="21"/>
  <c r="I149" i="22" s="1"/>
  <c r="AV223" i="21"/>
  <c r="AF157" i="21"/>
  <c r="M157" i="22" s="1"/>
  <c r="W157" i="22" s="1"/>
  <c r="Z206" i="21"/>
  <c r="Z251" i="21"/>
  <c r="I251" i="22" s="1"/>
  <c r="Q251" i="22" s="1"/>
  <c r="AV209" i="21"/>
  <c r="AA151" i="21"/>
  <c r="E151" i="21" s="1"/>
  <c r="B151" i="22" s="1"/>
  <c r="AV111" i="21"/>
  <c r="I111" i="22" s="1"/>
  <c r="Q111" i="22" s="1"/>
  <c r="AV45" i="21"/>
  <c r="I45" i="22" s="1"/>
  <c r="Q45" i="22" s="1"/>
  <c r="AB332" i="21"/>
  <c r="AA53" i="21"/>
  <c r="AV108" i="21"/>
  <c r="I108" i="22" s="1"/>
  <c r="Q108" i="22" s="1"/>
  <c r="AV354" i="21"/>
  <c r="AV210" i="21"/>
  <c r="I210" i="22" s="1"/>
  <c r="Q210" i="22" s="1"/>
  <c r="AH337" i="21"/>
  <c r="AH332" i="21"/>
  <c r="AA159" i="21"/>
  <c r="I159" i="22" s="1"/>
  <c r="AV76" i="21"/>
  <c r="I76" i="22" s="1"/>
  <c r="AV152" i="21"/>
  <c r="I152" i="22" s="1"/>
  <c r="Q152" i="22" s="1"/>
  <c r="AV252" i="21"/>
  <c r="I252" i="22" s="1"/>
  <c r="Q252" i="22" s="1"/>
  <c r="P360" i="21"/>
  <c r="AG63" i="21"/>
  <c r="AD63" i="21"/>
  <c r="C257" i="22"/>
  <c r="AQ257" i="22" s="1"/>
  <c r="AI257" i="22"/>
  <c r="E175" i="22"/>
  <c r="AW175" i="22" s="1"/>
  <c r="AK175" i="22"/>
  <c r="C70" i="22"/>
  <c r="AQ70" i="22" s="1"/>
  <c r="AI70" i="22"/>
  <c r="AV263" i="21"/>
  <c r="G296" i="22"/>
  <c r="BC296" i="22" s="1"/>
  <c r="AM296" i="22"/>
  <c r="G184" i="22"/>
  <c r="BC184" i="22" s="1"/>
  <c r="AM184" i="22"/>
  <c r="E99" i="22"/>
  <c r="AW99" i="22" s="1"/>
  <c r="AK99" i="22"/>
  <c r="E182" i="22"/>
  <c r="AW182" i="22" s="1"/>
  <c r="AK182" i="22"/>
  <c r="G274" i="22"/>
  <c r="BC274" i="22" s="1"/>
  <c r="AM274" i="22"/>
  <c r="E297" i="22"/>
  <c r="AW297" i="22" s="1"/>
  <c r="AK297" i="22"/>
  <c r="E321" i="22"/>
  <c r="AW321" i="22" s="1"/>
  <c r="AK321" i="22"/>
  <c r="AE244" i="22"/>
  <c r="AA244" i="22"/>
  <c r="E110" i="22"/>
  <c r="AW110" i="22" s="1"/>
  <c r="AK110" i="22"/>
  <c r="C83" i="22"/>
  <c r="AQ83" i="22" s="1"/>
  <c r="AI83" i="22"/>
  <c r="C73" i="22"/>
  <c r="AQ73" i="22" s="1"/>
  <c r="AI73" i="22"/>
  <c r="D187" i="28"/>
  <c r="D189" i="12"/>
  <c r="G264" i="22"/>
  <c r="BC264" i="22" s="1"/>
  <c r="AM264" i="22"/>
  <c r="G91" i="22"/>
  <c r="BC91" i="22" s="1"/>
  <c r="AM91" i="22"/>
  <c r="AF327" i="21"/>
  <c r="AF360" i="21" s="1"/>
  <c r="I360" i="21" s="1"/>
  <c r="G228" i="22"/>
  <c r="BC228" i="22" s="1"/>
  <c r="AM228" i="22"/>
  <c r="C276" i="22"/>
  <c r="AQ276" i="22" s="1"/>
  <c r="AI276" i="22"/>
  <c r="E111" i="22"/>
  <c r="AW111" i="22" s="1"/>
  <c r="AK111" i="22"/>
  <c r="G207" i="22"/>
  <c r="BC207" i="22" s="1"/>
  <c r="AM207" i="22"/>
  <c r="C215" i="22"/>
  <c r="AQ215" i="22" s="1"/>
  <c r="AI215" i="22"/>
  <c r="E190" i="22"/>
  <c r="AW190" i="22" s="1"/>
  <c r="AK190" i="22"/>
  <c r="E331" i="22"/>
  <c r="AW331" i="22" s="1"/>
  <c r="AK331" i="22"/>
  <c r="E104" i="22"/>
  <c r="AW104" i="22" s="1"/>
  <c r="AK104" i="22"/>
  <c r="E174" i="22"/>
  <c r="AW174" i="22" s="1"/>
  <c r="AK174" i="22"/>
  <c r="G86" i="22"/>
  <c r="BC86" i="22" s="1"/>
  <c r="AM86" i="22"/>
  <c r="G250" i="22"/>
  <c r="BC250" i="22" s="1"/>
  <c r="AM250" i="22"/>
  <c r="G47" i="22"/>
  <c r="BC47" i="22" s="1"/>
  <c r="AM47" i="22"/>
  <c r="E133" i="22"/>
  <c r="AW133" i="22" s="1"/>
  <c r="AK133" i="22"/>
  <c r="G279" i="22"/>
  <c r="BC279" i="22" s="1"/>
  <c r="AM279" i="22"/>
  <c r="E158" i="22"/>
  <c r="AW158" i="22" s="1"/>
  <c r="AK158" i="22"/>
  <c r="C263" i="22"/>
  <c r="AQ263" i="22" s="1"/>
  <c r="AI263" i="22"/>
  <c r="Z87" i="21"/>
  <c r="AA87" i="21" s="1"/>
  <c r="AV257" i="21"/>
  <c r="E93" i="22"/>
  <c r="AW93" i="22" s="1"/>
  <c r="AK93" i="22"/>
  <c r="E306" i="22"/>
  <c r="AW306" i="22" s="1"/>
  <c r="AK306" i="22"/>
  <c r="G66" i="22"/>
  <c r="BC66" i="22" s="1"/>
  <c r="AM66" i="22"/>
  <c r="C214" i="22"/>
  <c r="AQ214" i="22" s="1"/>
  <c r="AI214" i="22"/>
  <c r="E290" i="22"/>
  <c r="AW290" i="22" s="1"/>
  <c r="AK290" i="22"/>
  <c r="G316" i="22"/>
  <c r="BC316" i="22" s="1"/>
  <c r="AM316" i="22"/>
  <c r="C45" i="22"/>
  <c r="AQ45" i="22" s="1"/>
  <c r="AI45" i="22"/>
  <c r="E252" i="22"/>
  <c r="AW252" i="22" s="1"/>
  <c r="AK252" i="22"/>
  <c r="E91" i="22"/>
  <c r="AW91" i="22" s="1"/>
  <c r="AK91" i="22"/>
  <c r="E87" i="22"/>
  <c r="AW87" i="22" s="1"/>
  <c r="AK87" i="22"/>
  <c r="E334" i="22"/>
  <c r="AW334" i="22" s="1"/>
  <c r="AK334" i="22"/>
  <c r="E63" i="22"/>
  <c r="AW63" i="22" s="1"/>
  <c r="AK63" i="22"/>
  <c r="C169" i="22"/>
  <c r="AQ169" i="22" s="1"/>
  <c r="AI169" i="22"/>
  <c r="C281" i="22"/>
  <c r="AQ281" i="22" s="1"/>
  <c r="AI281" i="22"/>
  <c r="C223" i="22"/>
  <c r="AQ223" i="22" s="1"/>
  <c r="AI223" i="22"/>
  <c r="E155" i="22"/>
  <c r="AW155" i="22" s="1"/>
  <c r="AK155" i="22"/>
  <c r="C191" i="22"/>
  <c r="AQ191" i="22" s="1"/>
  <c r="AI191" i="22"/>
  <c r="C203" i="22"/>
  <c r="AQ203" i="22" s="1"/>
  <c r="AI203" i="22"/>
  <c r="E165" i="22"/>
  <c r="AW165" i="22" s="1"/>
  <c r="AK165" i="22"/>
  <c r="G255" i="22"/>
  <c r="BC255" i="22" s="1"/>
  <c r="AM255" i="22"/>
  <c r="G101" i="22"/>
  <c r="BC101" i="22" s="1"/>
  <c r="AM101" i="22"/>
  <c r="C168" i="22"/>
  <c r="AQ168" i="22" s="1"/>
  <c r="AI168" i="22"/>
  <c r="G182" i="22"/>
  <c r="BC182" i="22" s="1"/>
  <c r="AM182" i="22"/>
  <c r="E329" i="22"/>
  <c r="AW329" i="22" s="1"/>
  <c r="AK329" i="22"/>
  <c r="G332" i="22"/>
  <c r="BC332" i="22" s="1"/>
  <c r="AM332" i="22"/>
  <c r="G162" i="22"/>
  <c r="BC162" i="22" s="1"/>
  <c r="AM162" i="22"/>
  <c r="E184" i="22"/>
  <c r="AW184" i="22" s="1"/>
  <c r="AK184" i="22"/>
  <c r="G334" i="22"/>
  <c r="BC334" i="22" s="1"/>
  <c r="AM334" i="22"/>
  <c r="G65" i="22"/>
  <c r="BC65" i="22" s="1"/>
  <c r="AM65" i="22"/>
  <c r="E254" i="22"/>
  <c r="AW254" i="22" s="1"/>
  <c r="AK254" i="22"/>
  <c r="AJ164" i="22"/>
  <c r="AR164" i="22" s="1"/>
  <c r="AP164" i="22"/>
  <c r="D288" i="28"/>
  <c r="D290" i="12"/>
  <c r="E318" i="22"/>
  <c r="AW318" i="22" s="1"/>
  <c r="AK318" i="22"/>
  <c r="E348" i="22"/>
  <c r="AW348" i="22" s="1"/>
  <c r="AK348" i="22"/>
  <c r="V150" i="28"/>
  <c r="T152" i="12"/>
  <c r="E230" i="22"/>
  <c r="AW230" i="22" s="1"/>
  <c r="AK230" i="22"/>
  <c r="G178" i="22"/>
  <c r="BC178" i="22" s="1"/>
  <c r="AM178" i="22"/>
  <c r="G113" i="22"/>
  <c r="BC113" i="22" s="1"/>
  <c r="AM113" i="22"/>
  <c r="AH336" i="21"/>
  <c r="AV340" i="21"/>
  <c r="G262" i="22"/>
  <c r="BC262" i="22" s="1"/>
  <c r="AM262" i="22"/>
  <c r="C103" i="22"/>
  <c r="AQ103" i="22" s="1"/>
  <c r="AI103" i="22"/>
  <c r="G108" i="22"/>
  <c r="BC108" i="22" s="1"/>
  <c r="AM108" i="22"/>
  <c r="E199" i="22"/>
  <c r="AW199" i="22" s="1"/>
  <c r="AK199" i="22"/>
  <c r="G242" i="22"/>
  <c r="BC242" i="22" s="1"/>
  <c r="AM242" i="22"/>
  <c r="E191" i="22"/>
  <c r="AW191" i="22" s="1"/>
  <c r="AK191" i="22"/>
  <c r="AJ291" i="22"/>
  <c r="AR291" i="22" s="1"/>
  <c r="AP291" i="22"/>
  <c r="C339" i="22"/>
  <c r="AQ339" i="22" s="1"/>
  <c r="AI339" i="22"/>
  <c r="G77" i="22"/>
  <c r="BC77" i="22" s="1"/>
  <c r="AM77" i="22"/>
  <c r="E328" i="22"/>
  <c r="AW328" i="22" s="1"/>
  <c r="AK328" i="22"/>
  <c r="C113" i="22"/>
  <c r="AQ113" i="22" s="1"/>
  <c r="AI113" i="22"/>
  <c r="G100" i="22"/>
  <c r="BC100" i="22" s="1"/>
  <c r="AM100" i="22"/>
  <c r="C315" i="22"/>
  <c r="AQ315" i="22" s="1"/>
  <c r="AI315" i="22"/>
  <c r="G235" i="22"/>
  <c r="BC235" i="22" s="1"/>
  <c r="AM235" i="22"/>
  <c r="AJ275" i="22"/>
  <c r="AR275" i="22" s="1"/>
  <c r="AP275" i="22"/>
  <c r="G205" i="22"/>
  <c r="BC205" i="22" s="1"/>
  <c r="AM205" i="22"/>
  <c r="G153" i="22"/>
  <c r="BC153" i="22" s="1"/>
  <c r="AM153" i="22"/>
  <c r="AJ297" i="22"/>
  <c r="AR297" i="22" s="1"/>
  <c r="AP297" i="22"/>
  <c r="E176" i="22"/>
  <c r="AW176" i="22" s="1"/>
  <c r="AK176" i="22"/>
  <c r="G309" i="22"/>
  <c r="BC309" i="22" s="1"/>
  <c r="AM309" i="22"/>
  <c r="C351" i="22"/>
  <c r="AQ351" i="22" s="1"/>
  <c r="AI351" i="22"/>
  <c r="AP351" i="22" s="1"/>
  <c r="E260" i="22"/>
  <c r="AW260" i="22" s="1"/>
  <c r="AK260" i="22"/>
  <c r="C98" i="22"/>
  <c r="AQ98" i="22" s="1"/>
  <c r="AI98" i="22"/>
  <c r="AH334" i="21"/>
  <c r="AG173" i="21"/>
  <c r="AD176" i="21"/>
  <c r="AC176" i="21" s="1"/>
  <c r="AC178" i="21" s="1"/>
  <c r="K178" i="22" s="1"/>
  <c r="T178" i="22" s="1"/>
  <c r="AV308" i="21"/>
  <c r="E278" i="22"/>
  <c r="AW278" i="22" s="1"/>
  <c r="AK278" i="22"/>
  <c r="G290" i="22"/>
  <c r="BC290" i="22" s="1"/>
  <c r="AM290" i="22"/>
  <c r="E171" i="22"/>
  <c r="AW171" i="22" s="1"/>
  <c r="AK171" i="22"/>
  <c r="C231" i="22"/>
  <c r="AQ231" i="22" s="1"/>
  <c r="AI231" i="22"/>
  <c r="AJ190" i="22"/>
  <c r="AR190" i="22" s="1"/>
  <c r="AP190" i="22"/>
  <c r="G102" i="22"/>
  <c r="BC102" i="22" s="1"/>
  <c r="AM102" i="22"/>
  <c r="G230" i="22"/>
  <c r="BC230" i="22" s="1"/>
  <c r="AM230" i="22"/>
  <c r="AJ60" i="22"/>
  <c r="AR60" i="22" s="1"/>
  <c r="AP60" i="22"/>
  <c r="C159" i="22"/>
  <c r="AQ159" i="22" s="1"/>
  <c r="AI159" i="22"/>
  <c r="G133" i="22"/>
  <c r="BC133" i="22" s="1"/>
  <c r="AM133" i="22"/>
  <c r="D343" i="28"/>
  <c r="D345" i="12"/>
  <c r="G44" i="22"/>
  <c r="BC44" i="22" s="1"/>
  <c r="AM44" i="22"/>
  <c r="M25" i="12"/>
  <c r="N23" i="28"/>
  <c r="C253" i="22"/>
  <c r="AQ253" i="22" s="1"/>
  <c r="AI253" i="22"/>
  <c r="C147" i="22"/>
  <c r="AQ147" i="22" s="1"/>
  <c r="AI147" i="22"/>
  <c r="AJ194" i="22"/>
  <c r="AR194" i="22" s="1"/>
  <c r="AP194" i="22"/>
  <c r="C156" i="22"/>
  <c r="AQ156" i="22" s="1"/>
  <c r="AI156" i="22"/>
  <c r="E398" i="28"/>
  <c r="C196" i="22"/>
  <c r="AQ196" i="22" s="1"/>
  <c r="AI196" i="22"/>
  <c r="G96" i="22"/>
  <c r="BC96" i="22" s="1"/>
  <c r="AM96" i="22"/>
  <c r="G287" i="22"/>
  <c r="BC287" i="22" s="1"/>
  <c r="AM287" i="22"/>
  <c r="E149" i="22"/>
  <c r="AW149" i="22" s="1"/>
  <c r="AK149" i="22"/>
  <c r="C81" i="22"/>
  <c r="AQ81" i="22" s="1"/>
  <c r="AI81" i="22"/>
  <c r="G179" i="22"/>
  <c r="BC179" i="22" s="1"/>
  <c r="AM179" i="22"/>
  <c r="G233" i="22"/>
  <c r="BC233" i="22" s="1"/>
  <c r="AM233" i="22"/>
  <c r="D325" i="28"/>
  <c r="D327" i="12"/>
  <c r="C107" i="22"/>
  <c r="AQ107" i="22" s="1"/>
  <c r="AI107" i="22"/>
  <c r="E103" i="22"/>
  <c r="AW103" i="22" s="1"/>
  <c r="AK103" i="22"/>
  <c r="E213" i="22"/>
  <c r="AW213" i="22" s="1"/>
  <c r="AK213" i="22"/>
  <c r="E266" i="22"/>
  <c r="AW266" i="22" s="1"/>
  <c r="AK266" i="22"/>
  <c r="G72" i="22"/>
  <c r="BC72" i="22" s="1"/>
  <c r="AM72" i="22"/>
  <c r="C177" i="22"/>
  <c r="AQ177" i="22" s="1"/>
  <c r="AI177" i="22"/>
  <c r="C87" i="22"/>
  <c r="AQ87" i="22" s="1"/>
  <c r="AI87" i="22"/>
  <c r="E204" i="22"/>
  <c r="AW204" i="22" s="1"/>
  <c r="AK204" i="22"/>
  <c r="E152" i="22"/>
  <c r="AW152" i="22" s="1"/>
  <c r="AK152" i="22"/>
  <c r="G225" i="22"/>
  <c r="BC225" i="22" s="1"/>
  <c r="AM225" i="22"/>
  <c r="C265" i="22"/>
  <c r="AQ265" i="22" s="1"/>
  <c r="AI265" i="22"/>
  <c r="AH345" i="21"/>
  <c r="AH329" i="21"/>
  <c r="AH342" i="21"/>
  <c r="AH330" i="21"/>
  <c r="AV202" i="21"/>
  <c r="I202" i="22" s="1"/>
  <c r="Q202" i="22" s="1"/>
  <c r="E341" i="22"/>
  <c r="AW341" i="22" s="1"/>
  <c r="AK341" i="22"/>
  <c r="E336" i="22"/>
  <c r="AW336" i="22" s="1"/>
  <c r="AK336" i="22"/>
  <c r="G94" i="22"/>
  <c r="BC94" i="22" s="1"/>
  <c r="AM94" i="22"/>
  <c r="D224" i="28"/>
  <c r="D226" i="12"/>
  <c r="D84" i="28"/>
  <c r="D86" i="12"/>
  <c r="G76" i="22"/>
  <c r="BC76" i="22" s="1"/>
  <c r="AM76" i="22"/>
  <c r="E178" i="22"/>
  <c r="AW178" i="22" s="1"/>
  <c r="AK178" i="22"/>
  <c r="C209" i="22"/>
  <c r="AQ209" i="22" s="1"/>
  <c r="AI209" i="22"/>
  <c r="AJ208" i="22"/>
  <c r="AR208" i="22" s="1"/>
  <c r="AP208" i="22"/>
  <c r="AJ232" i="22"/>
  <c r="AR232" i="22" s="1"/>
  <c r="AP232" i="22"/>
  <c r="AZ7" i="22"/>
  <c r="Q23" i="28"/>
  <c r="AY7" i="22"/>
  <c r="P25" i="12"/>
  <c r="E167" i="22"/>
  <c r="AW167" i="22" s="1"/>
  <c r="AK167" i="22"/>
  <c r="D228" i="28"/>
  <c r="D230" i="12"/>
  <c r="G265" i="22"/>
  <c r="BC265" i="22" s="1"/>
  <c r="AM265" i="22"/>
  <c r="C310" i="22"/>
  <c r="AQ310" i="22" s="1"/>
  <c r="AI310" i="22"/>
  <c r="D398" i="28"/>
  <c r="D400" i="12"/>
  <c r="E61" i="22"/>
  <c r="AW61" i="22" s="1"/>
  <c r="AK61" i="22"/>
  <c r="C277" i="22"/>
  <c r="AQ277" i="22" s="1"/>
  <c r="AI277" i="22"/>
  <c r="C335" i="22"/>
  <c r="AQ335" i="22" s="1"/>
  <c r="AI335" i="22"/>
  <c r="AP335" i="22" s="1"/>
  <c r="AJ166" i="22"/>
  <c r="AR166" i="22" s="1"/>
  <c r="AP166" i="22"/>
  <c r="E94" i="22"/>
  <c r="AW94" i="22" s="1"/>
  <c r="AK94" i="22"/>
  <c r="E150" i="22"/>
  <c r="AW150" i="22" s="1"/>
  <c r="AK150" i="22"/>
  <c r="E322" i="22"/>
  <c r="AW322" i="22" s="1"/>
  <c r="AK322" i="22"/>
  <c r="AL10" i="22"/>
  <c r="AX10" i="22" s="1"/>
  <c r="AV10" i="22"/>
  <c r="G345" i="22"/>
  <c r="BC345" i="22" s="1"/>
  <c r="AM345" i="22"/>
  <c r="G98" i="22"/>
  <c r="BC98" i="22" s="1"/>
  <c r="AM98" i="22"/>
  <c r="G343" i="22"/>
  <c r="BC343" i="22" s="1"/>
  <c r="AM343" i="22"/>
  <c r="G331" i="22"/>
  <c r="BC331" i="22" s="1"/>
  <c r="AM331" i="22"/>
  <c r="G48" i="22"/>
  <c r="BC48" i="22" s="1"/>
  <c r="AM48" i="22"/>
  <c r="E83" i="22"/>
  <c r="AW83" i="22" s="1"/>
  <c r="AK83" i="22"/>
  <c r="AJ244" i="22"/>
  <c r="AR244" i="22" s="1"/>
  <c r="AP244" i="22"/>
  <c r="E198" i="22"/>
  <c r="AW198" i="22" s="1"/>
  <c r="AK198" i="22"/>
  <c r="G99" i="22"/>
  <c r="BC99" i="22" s="1"/>
  <c r="AM99" i="22"/>
  <c r="AJ175" i="22"/>
  <c r="AR175" i="22" s="1"/>
  <c r="AP175" i="22"/>
  <c r="G59" i="22"/>
  <c r="BC59" i="22" s="1"/>
  <c r="AM59" i="22"/>
  <c r="G167" i="22"/>
  <c r="BC167" i="22" s="1"/>
  <c r="AM167" i="22"/>
  <c r="AJ66" i="22"/>
  <c r="AR66" i="22" s="1"/>
  <c r="AP66" i="22"/>
  <c r="C185" i="22"/>
  <c r="AQ185" i="22" s="1"/>
  <c r="AI185" i="22"/>
  <c r="E73" i="22"/>
  <c r="AW73" i="22" s="1"/>
  <c r="AK73" i="22"/>
  <c r="D242" i="28"/>
  <c r="D244" i="12"/>
  <c r="D270" i="28"/>
  <c r="D272" i="12"/>
  <c r="E109" i="22"/>
  <c r="AW109" i="22" s="1"/>
  <c r="AK109" i="22"/>
  <c r="E240" i="22"/>
  <c r="AW240" i="22" s="1"/>
  <c r="AK240" i="22"/>
  <c r="C189" i="22"/>
  <c r="AQ189" i="22" s="1"/>
  <c r="AI189" i="22"/>
  <c r="C322" i="22"/>
  <c r="AQ322" i="22" s="1"/>
  <c r="AI322" i="22"/>
  <c r="AJ44" i="22"/>
  <c r="AR44" i="22" s="1"/>
  <c r="AP44" i="22"/>
  <c r="E277" i="22"/>
  <c r="AW277" i="22" s="1"/>
  <c r="AK277" i="22"/>
  <c r="E60" i="22"/>
  <c r="AW60" i="22" s="1"/>
  <c r="AK60" i="22"/>
  <c r="G75" i="22"/>
  <c r="BC75" i="22" s="1"/>
  <c r="AM75" i="22"/>
  <c r="E105" i="22"/>
  <c r="AW105" i="22" s="1"/>
  <c r="AK105" i="22"/>
  <c r="G196" i="22"/>
  <c r="BC196" i="22" s="1"/>
  <c r="AM196" i="22"/>
  <c r="AN168" i="22"/>
  <c r="BD168" i="22" s="1"/>
  <c r="BB168" i="22"/>
  <c r="E98" i="22"/>
  <c r="AW98" i="22" s="1"/>
  <c r="AK98" i="22"/>
  <c r="G310" i="22"/>
  <c r="BC310" i="22" s="1"/>
  <c r="AM310" i="22"/>
  <c r="D198" i="28"/>
  <c r="D200" i="12"/>
  <c r="G254" i="22"/>
  <c r="BC254" i="22" s="1"/>
  <c r="AM254" i="22"/>
  <c r="E263" i="22"/>
  <c r="AW263" i="22" s="1"/>
  <c r="AK263" i="22"/>
  <c r="G315" i="22"/>
  <c r="BC315" i="22" s="1"/>
  <c r="AM315" i="22"/>
  <c r="G291" i="22"/>
  <c r="BC291" i="22" s="1"/>
  <c r="AM291" i="22"/>
  <c r="C202" i="22"/>
  <c r="AQ202" i="22" s="1"/>
  <c r="AI202" i="22"/>
  <c r="E320" i="22"/>
  <c r="AW320" i="22" s="1"/>
  <c r="AK320" i="22"/>
  <c r="C358" i="22"/>
  <c r="AQ358" i="22" s="1"/>
  <c r="AI358" i="22"/>
  <c r="AN122" i="22"/>
  <c r="BD122" i="22" s="1"/>
  <c r="BB122" i="22"/>
  <c r="C108" i="22"/>
  <c r="AQ108" i="22" s="1"/>
  <c r="AI108" i="22"/>
  <c r="C80" i="22"/>
  <c r="AQ80" i="22" s="1"/>
  <c r="AI80" i="22"/>
  <c r="AD116" i="21"/>
  <c r="G116" i="21" s="1"/>
  <c r="AA74" i="21"/>
  <c r="E74" i="21" s="1"/>
  <c r="AV290" i="21"/>
  <c r="G80" i="22"/>
  <c r="BC80" i="22" s="1"/>
  <c r="AM80" i="22"/>
  <c r="C266" i="22"/>
  <c r="AQ266" i="22" s="1"/>
  <c r="AI266" i="22"/>
  <c r="D284" i="28"/>
  <c r="D286" i="12"/>
  <c r="D207" i="28"/>
  <c r="D209" i="12"/>
  <c r="D90" i="28"/>
  <c r="D92" i="12"/>
  <c r="G156" i="22"/>
  <c r="BC156" i="22" s="1"/>
  <c r="AM156" i="22"/>
  <c r="AJ312" i="22"/>
  <c r="AR312" i="22" s="1"/>
  <c r="AP312" i="22"/>
  <c r="G241" i="22"/>
  <c r="BC241" i="22" s="1"/>
  <c r="AM241" i="22"/>
  <c r="AJ303" i="22"/>
  <c r="AR303" i="22" s="1"/>
  <c r="AP303" i="22"/>
  <c r="C314" i="22"/>
  <c r="AQ314" i="22" s="1"/>
  <c r="AI314" i="22"/>
  <c r="E205" i="22"/>
  <c r="AW205" i="22" s="1"/>
  <c r="AK205" i="22"/>
  <c r="D64" i="28"/>
  <c r="D66" i="12"/>
  <c r="E162" i="22"/>
  <c r="AW162" i="22" s="1"/>
  <c r="AK162" i="22"/>
  <c r="C229" i="22"/>
  <c r="AQ229" i="22" s="1"/>
  <c r="AI229" i="22"/>
  <c r="E44" i="22"/>
  <c r="AW44" i="22" s="1"/>
  <c r="AK44" i="22"/>
  <c r="G177" i="22"/>
  <c r="BC177" i="22" s="1"/>
  <c r="AM177" i="22"/>
  <c r="C182" i="22"/>
  <c r="AQ182" i="22" s="1"/>
  <c r="AI182" i="22"/>
  <c r="V200" i="28"/>
  <c r="T202" i="12"/>
  <c r="E244" i="22"/>
  <c r="AW244" i="22" s="1"/>
  <c r="AK244" i="22"/>
  <c r="G159" i="22"/>
  <c r="BC159" i="22" s="1"/>
  <c r="AM159" i="22"/>
  <c r="G185" i="22"/>
  <c r="BC185" i="22" s="1"/>
  <c r="AM185" i="22"/>
  <c r="AD360" i="21"/>
  <c r="AD361" i="21"/>
  <c r="C340" i="22"/>
  <c r="AQ340" i="22" s="1"/>
  <c r="AI340" i="22"/>
  <c r="D354" i="28"/>
  <c r="D356" i="12"/>
  <c r="C308" i="22"/>
  <c r="AQ308" i="22" s="1"/>
  <c r="AI308" i="22"/>
  <c r="T28" i="12"/>
  <c r="V26" i="28"/>
  <c r="E147" i="22"/>
  <c r="AW147" i="22" s="1"/>
  <c r="AK147" i="22"/>
  <c r="C93" i="22"/>
  <c r="AQ93" i="22" s="1"/>
  <c r="AI93" i="22"/>
  <c r="C76" i="22"/>
  <c r="AQ76" i="22" s="1"/>
  <c r="AI76" i="22"/>
  <c r="G306" i="22"/>
  <c r="BC306" i="22" s="1"/>
  <c r="AM306" i="22"/>
  <c r="AJ86" i="22"/>
  <c r="AR86" i="22" s="1"/>
  <c r="AP86" i="22"/>
  <c r="G58" i="22"/>
  <c r="BC58" i="22" s="1"/>
  <c r="AM58" i="22"/>
  <c r="E210" i="22"/>
  <c r="AW210" i="22" s="1"/>
  <c r="AK210" i="22"/>
  <c r="E391" i="28"/>
  <c r="C100" i="22"/>
  <c r="AQ100" i="22" s="1"/>
  <c r="AI100" i="22"/>
  <c r="E179" i="22"/>
  <c r="AW179" i="22" s="1"/>
  <c r="AK179" i="22"/>
  <c r="D368" i="28"/>
  <c r="D370" i="12"/>
  <c r="G70" i="22"/>
  <c r="BC70" i="22" s="1"/>
  <c r="AM70" i="22"/>
  <c r="C327" i="22"/>
  <c r="AQ327" i="22" s="1"/>
  <c r="AI327" i="22"/>
  <c r="AP327" i="22" s="1"/>
  <c r="D355" i="28"/>
  <c r="D357" i="12"/>
  <c r="G164" i="22"/>
  <c r="BC164" i="22" s="1"/>
  <c r="AM164" i="22"/>
  <c r="E305" i="22"/>
  <c r="AW305" i="22" s="1"/>
  <c r="AK305" i="22"/>
  <c r="E25" i="12"/>
  <c r="E23" i="28"/>
  <c r="C197" i="22"/>
  <c r="AQ197" i="22" s="1"/>
  <c r="AI197" i="22"/>
  <c r="AJ48" i="22"/>
  <c r="AR48" i="22" s="1"/>
  <c r="AP48" i="22"/>
  <c r="G317" i="22"/>
  <c r="BC317" i="22" s="1"/>
  <c r="AM317" i="22"/>
  <c r="C356" i="22"/>
  <c r="AQ356" i="22" s="1"/>
  <c r="AI356" i="22"/>
  <c r="AP356" i="22" s="1"/>
  <c r="G246" i="22"/>
  <c r="BC246" i="22" s="1"/>
  <c r="AM246" i="22"/>
  <c r="AJ82" i="22"/>
  <c r="AR82" i="22" s="1"/>
  <c r="AP82" i="22"/>
  <c r="C61" i="22"/>
  <c r="AQ61" i="22" s="1"/>
  <c r="AI61" i="22"/>
  <c r="G170" i="22"/>
  <c r="BC170" i="22" s="1"/>
  <c r="AM170" i="22"/>
  <c r="G352" i="22"/>
  <c r="BC352" i="22" s="1"/>
  <c r="AM352" i="22"/>
  <c r="G78" i="22"/>
  <c r="BC78" i="22" s="1"/>
  <c r="AM78" i="22"/>
  <c r="G305" i="22"/>
  <c r="BC305" i="22" s="1"/>
  <c r="AM305" i="22"/>
  <c r="E346" i="22"/>
  <c r="AW346" i="22" s="1"/>
  <c r="AK346" i="22"/>
  <c r="E132" i="22"/>
  <c r="AW132" i="22" s="1"/>
  <c r="AK132" i="22"/>
  <c r="G195" i="22"/>
  <c r="BC195" i="22" s="1"/>
  <c r="AM195" i="22"/>
  <c r="G322" i="22"/>
  <c r="BC322" i="22" s="1"/>
  <c r="AM322" i="22"/>
  <c r="G330" i="22"/>
  <c r="BC330" i="22" s="1"/>
  <c r="AM330" i="22"/>
  <c r="G303" i="22"/>
  <c r="BC303" i="22" s="1"/>
  <c r="AM303" i="22"/>
  <c r="G277" i="22"/>
  <c r="BC277" i="22" s="1"/>
  <c r="AM277" i="22"/>
  <c r="C290" i="22"/>
  <c r="AQ290" i="22" s="1"/>
  <c r="AI290" i="22"/>
  <c r="G229" i="22"/>
  <c r="BC229" i="22" s="1"/>
  <c r="AM229" i="22"/>
  <c r="E113" i="22"/>
  <c r="AW113" i="22" s="1"/>
  <c r="AK113" i="22"/>
  <c r="C210" i="22"/>
  <c r="AQ210" i="22" s="1"/>
  <c r="AI210" i="22"/>
  <c r="E316" i="22"/>
  <c r="AW316" i="22" s="1"/>
  <c r="AK316" i="22"/>
  <c r="E194" i="22"/>
  <c r="AW194" i="22" s="1"/>
  <c r="AK194" i="22"/>
  <c r="AV85" i="21"/>
  <c r="B154" i="22"/>
  <c r="R154" i="22" s="1"/>
  <c r="I62" i="22"/>
  <c r="D112" i="28"/>
  <c r="D114" i="12"/>
  <c r="D391" i="28"/>
  <c r="D393" i="12"/>
  <c r="G68" i="22"/>
  <c r="BC68" i="22" s="1"/>
  <c r="AM68" i="22"/>
  <c r="G181" i="22"/>
  <c r="BC181" i="22" s="1"/>
  <c r="AM181" i="22"/>
  <c r="G210" i="22"/>
  <c r="BC210" i="22" s="1"/>
  <c r="AM210" i="22"/>
  <c r="AA360" i="21"/>
  <c r="V360" i="21" s="1"/>
  <c r="AA361" i="21"/>
  <c r="V361" i="21" s="1"/>
  <c r="AT7" i="22"/>
  <c r="H23" i="28"/>
  <c r="H25" i="12"/>
  <c r="AS7" i="22"/>
  <c r="AU7" i="22"/>
  <c r="BG7" i="22"/>
  <c r="BA7" i="22"/>
  <c r="C287" i="22"/>
  <c r="AQ287" i="22" s="1"/>
  <c r="AI287" i="22"/>
  <c r="AJ247" i="22"/>
  <c r="AR247" i="22" s="1"/>
  <c r="AP247" i="22"/>
  <c r="D68" i="28"/>
  <c r="D70" i="12"/>
  <c r="AN11" i="22"/>
  <c r="BD11" i="22" s="1"/>
  <c r="BB11" i="22"/>
  <c r="C195" i="22"/>
  <c r="AQ195" i="22" s="1"/>
  <c r="AI195" i="22"/>
  <c r="C237" i="22"/>
  <c r="AQ237" i="22" s="1"/>
  <c r="AI237" i="22"/>
  <c r="E97" i="22"/>
  <c r="AW97" i="22" s="1"/>
  <c r="AK97" i="22"/>
  <c r="E280" i="22"/>
  <c r="AW280" i="22" s="1"/>
  <c r="AK280" i="22"/>
  <c r="C213" i="22"/>
  <c r="AQ213" i="22" s="1"/>
  <c r="AI213" i="22"/>
  <c r="D108" i="28"/>
  <c r="D110" i="12"/>
  <c r="AJ90" i="22"/>
  <c r="AR90" i="22" s="1"/>
  <c r="AP90" i="22"/>
  <c r="C158" i="22"/>
  <c r="AQ158" i="22" s="1"/>
  <c r="AI158" i="22"/>
  <c r="E186" i="22"/>
  <c r="AW186" i="22" s="1"/>
  <c r="AK186" i="22"/>
  <c r="G201" i="22"/>
  <c r="BC201" i="22" s="1"/>
  <c r="AM201" i="22"/>
  <c r="E206" i="22"/>
  <c r="AW206" i="22" s="1"/>
  <c r="AK206" i="22"/>
  <c r="G341" i="22"/>
  <c r="BC341" i="22" s="1"/>
  <c r="AM341" i="22"/>
  <c r="G226" i="22"/>
  <c r="BC226" i="22" s="1"/>
  <c r="AM226" i="22"/>
  <c r="G64" i="22"/>
  <c r="BC64" i="22" s="1"/>
  <c r="AM64" i="22"/>
  <c r="AE242" i="22"/>
  <c r="AA242" i="22"/>
  <c r="G355" i="22"/>
  <c r="BC355" i="22" s="1"/>
  <c r="AM355" i="22"/>
  <c r="G234" i="22"/>
  <c r="BC234" i="22" s="1"/>
  <c r="AM234" i="22"/>
  <c r="E330" i="22"/>
  <c r="AW330" i="22" s="1"/>
  <c r="AK330" i="22"/>
  <c r="E353" i="22"/>
  <c r="AW353" i="22" s="1"/>
  <c r="AK353" i="22"/>
  <c r="E339" i="22"/>
  <c r="AW339" i="22" s="1"/>
  <c r="AK339" i="22"/>
  <c r="I63" i="22"/>
  <c r="Q63" i="22" s="1"/>
  <c r="AV93" i="21"/>
  <c r="I93" i="22" s="1"/>
  <c r="Q93" i="22" s="1"/>
  <c r="AV184" i="21"/>
  <c r="I184" i="22" s="1"/>
  <c r="Q184" i="22" s="1"/>
  <c r="AV274" i="21"/>
  <c r="I274" i="22" s="1"/>
  <c r="Q274" i="22" s="1"/>
  <c r="C254" i="22"/>
  <c r="AQ254" i="22" s="1"/>
  <c r="AI254" i="22"/>
  <c r="G169" i="22"/>
  <c r="BC169" i="22" s="1"/>
  <c r="AM169" i="22"/>
  <c r="G46" i="22"/>
  <c r="BC46" i="22" s="1"/>
  <c r="AM46" i="22"/>
  <c r="G328" i="22"/>
  <c r="BC328" i="22" s="1"/>
  <c r="AM328" i="22"/>
  <c r="E394" i="28"/>
  <c r="E160" i="22"/>
  <c r="AW160" i="22" s="1"/>
  <c r="AK160" i="22"/>
  <c r="G276" i="22"/>
  <c r="BC276" i="22" s="1"/>
  <c r="AM276" i="22"/>
  <c r="G314" i="22"/>
  <c r="BC314" i="22" s="1"/>
  <c r="AM314" i="22"/>
  <c r="C252" i="22"/>
  <c r="AQ252" i="22" s="1"/>
  <c r="AI252" i="22"/>
  <c r="E355" i="22"/>
  <c r="AW355" i="22" s="1"/>
  <c r="AK355" i="22"/>
  <c r="AJ313" i="22"/>
  <c r="AR313" i="22" s="1"/>
  <c r="AP313" i="22"/>
  <c r="E228" i="22"/>
  <c r="AW228" i="22" s="1"/>
  <c r="AK228" i="22"/>
  <c r="G200" i="22"/>
  <c r="BC200" i="22" s="1"/>
  <c r="AM200" i="22"/>
  <c r="AA240" i="22"/>
  <c r="AE240" i="22"/>
  <c r="D287" i="28"/>
  <c r="D289" i="12"/>
  <c r="T29" i="12"/>
  <c r="V27" i="28"/>
  <c r="G302" i="22"/>
  <c r="BC302" i="22" s="1"/>
  <c r="AM302" i="22"/>
  <c r="E223" i="22"/>
  <c r="AW223" i="22" s="1"/>
  <c r="AK223" i="22"/>
  <c r="D116" i="28"/>
  <c r="D118" i="12"/>
  <c r="E88" i="22"/>
  <c r="AW88" i="22" s="1"/>
  <c r="AK88" i="22"/>
  <c r="C282" i="22"/>
  <c r="AQ282" i="22" s="1"/>
  <c r="AI282" i="22"/>
  <c r="E344" i="22"/>
  <c r="AW344" i="22" s="1"/>
  <c r="AK344" i="22"/>
  <c r="G329" i="22"/>
  <c r="BC329" i="22" s="1"/>
  <c r="AM329" i="22"/>
  <c r="E225" i="22"/>
  <c r="AW225" i="22" s="1"/>
  <c r="AK225" i="22"/>
  <c r="G206" i="22"/>
  <c r="BC206" i="22" s="1"/>
  <c r="AM206" i="22"/>
  <c r="G275" i="22"/>
  <c r="BC275" i="22" s="1"/>
  <c r="AM275" i="22"/>
  <c r="E255" i="22"/>
  <c r="AW255" i="22" s="1"/>
  <c r="AK255" i="22"/>
  <c r="C348" i="22"/>
  <c r="AQ348" i="22" s="1"/>
  <c r="AI348" i="22"/>
  <c r="AP348" i="22" s="1"/>
  <c r="G308" i="22"/>
  <c r="BC308" i="22" s="1"/>
  <c r="AM308" i="22"/>
  <c r="C338" i="22"/>
  <c r="AQ338" i="22" s="1"/>
  <c r="AI338" i="22"/>
  <c r="D330" i="28"/>
  <c r="D332" i="12"/>
  <c r="AH331" i="21"/>
  <c r="D272" i="28"/>
  <c r="D274" i="12"/>
  <c r="G105" i="22"/>
  <c r="BC105" i="22" s="1"/>
  <c r="AM105" i="22"/>
  <c r="E69" i="22"/>
  <c r="AW69" i="22" s="1"/>
  <c r="AK69" i="22"/>
  <c r="G333" i="22"/>
  <c r="BC333" i="22" s="1"/>
  <c r="AM333" i="22"/>
  <c r="I25" i="22"/>
  <c r="Q25" i="22" s="1"/>
  <c r="AA25" i="22" s="1"/>
  <c r="AV316" i="21"/>
  <c r="I316" i="22" s="1"/>
  <c r="Q316" i="22" s="1"/>
  <c r="G213" i="22"/>
  <c r="BC213" i="22" s="1"/>
  <c r="AM213" i="22"/>
  <c r="D394" i="28"/>
  <c r="D396" i="12"/>
  <c r="G93" i="22"/>
  <c r="BC93" i="22" s="1"/>
  <c r="AM93" i="22"/>
  <c r="E243" i="22"/>
  <c r="AW243" i="22" s="1"/>
  <c r="AK243" i="22"/>
  <c r="C359" i="22"/>
  <c r="AQ359" i="22" s="1"/>
  <c r="AI359" i="22"/>
  <c r="G194" i="22"/>
  <c r="BC194" i="22" s="1"/>
  <c r="AM194" i="22"/>
  <c r="C62" i="22"/>
  <c r="AQ62" i="22" s="1"/>
  <c r="AI62" i="22"/>
  <c r="D369" i="28"/>
  <c r="D371" i="12"/>
  <c r="C304" i="22"/>
  <c r="AQ304" i="22" s="1"/>
  <c r="AI304" i="22"/>
  <c r="AL122" i="22"/>
  <c r="AX122" i="22" s="1"/>
  <c r="AV122" i="22"/>
  <c r="E168" i="22"/>
  <c r="AW168" i="22" s="1"/>
  <c r="AK168" i="22"/>
  <c r="C105" i="22"/>
  <c r="AQ105" i="22" s="1"/>
  <c r="AI105" i="22"/>
  <c r="C149" i="22"/>
  <c r="AQ149" i="22" s="1"/>
  <c r="AI149" i="22"/>
  <c r="G286" i="22"/>
  <c r="BC286" i="22" s="1"/>
  <c r="AM286" i="22"/>
  <c r="C262" i="22"/>
  <c r="AQ262" i="22" s="1"/>
  <c r="AI262" i="22"/>
  <c r="E352" i="22"/>
  <c r="AW352" i="22" s="1"/>
  <c r="AK352" i="22"/>
  <c r="C357" i="22"/>
  <c r="AQ357" i="22" s="1"/>
  <c r="AI357" i="22"/>
  <c r="E349" i="22"/>
  <c r="AW349" i="22" s="1"/>
  <c r="AK349" i="22"/>
  <c r="E259" i="22"/>
  <c r="AW259" i="22" s="1"/>
  <c r="AK259" i="22"/>
  <c r="G313" i="22"/>
  <c r="BC313" i="22" s="1"/>
  <c r="AM313" i="22"/>
  <c r="E62" i="22"/>
  <c r="AW62" i="22" s="1"/>
  <c r="AK62" i="22"/>
  <c r="G347" i="22"/>
  <c r="BC347" i="22" s="1"/>
  <c r="AM347" i="22"/>
  <c r="C89" i="22"/>
  <c r="AQ89" i="22" s="1"/>
  <c r="AI89" i="22"/>
  <c r="E253" i="22"/>
  <c r="AW253" i="22" s="1"/>
  <c r="AK253" i="22"/>
  <c r="C150" i="22"/>
  <c r="AQ150" i="22" s="1"/>
  <c r="AI150" i="22"/>
  <c r="AH328" i="21"/>
  <c r="AV70" i="21"/>
  <c r="I70" i="22" s="1"/>
  <c r="Q70" i="22" s="1"/>
  <c r="AV235" i="21"/>
  <c r="I310" i="22"/>
  <c r="Q310" i="22" s="1"/>
  <c r="AA310" i="22" s="1"/>
  <c r="G204" i="22"/>
  <c r="BC204" i="22" s="1"/>
  <c r="AM204" i="22"/>
  <c r="AJ243" i="22"/>
  <c r="AR243" i="22" s="1"/>
  <c r="AP243" i="22"/>
  <c r="E153" i="22"/>
  <c r="AW153" i="22" s="1"/>
  <c r="AK153" i="22"/>
  <c r="G158" i="22"/>
  <c r="BC158" i="22" s="1"/>
  <c r="AM158" i="22"/>
  <c r="E265" i="22"/>
  <c r="AW265" i="22" s="1"/>
  <c r="AK265" i="22"/>
  <c r="G223" i="22"/>
  <c r="BC223" i="22" s="1"/>
  <c r="AM223" i="22"/>
  <c r="C343" i="22"/>
  <c r="AQ343" i="22" s="1"/>
  <c r="AI343" i="22"/>
  <c r="AP343" i="22" s="1"/>
  <c r="C170" i="22"/>
  <c r="AQ170" i="22" s="1"/>
  <c r="AI170" i="22"/>
  <c r="E156" i="22"/>
  <c r="AW156" i="22" s="1"/>
  <c r="AK156" i="22"/>
  <c r="E392" i="28"/>
  <c r="G280" i="22"/>
  <c r="BC280" i="22" s="1"/>
  <c r="AM280" i="22"/>
  <c r="G311" i="22"/>
  <c r="BC311" i="22" s="1"/>
  <c r="AM311" i="22"/>
  <c r="G320" i="22"/>
  <c r="BC320" i="22" s="1"/>
  <c r="AM320" i="22"/>
  <c r="M150" i="28"/>
  <c r="L152" i="12"/>
  <c r="E100" i="22"/>
  <c r="AW100" i="22" s="1"/>
  <c r="AK100" i="22"/>
  <c r="G340" i="22"/>
  <c r="BC340" i="22" s="1"/>
  <c r="AM340" i="22"/>
  <c r="G85" i="22"/>
  <c r="BC85" i="22" s="1"/>
  <c r="AM85" i="22"/>
  <c r="E75" i="22"/>
  <c r="AW75" i="22" s="1"/>
  <c r="AK75" i="22"/>
  <c r="E342" i="22"/>
  <c r="AW342" i="22" s="1"/>
  <c r="AK342" i="22"/>
  <c r="E185" i="22"/>
  <c r="AW185" i="22" s="1"/>
  <c r="AK185" i="22"/>
  <c r="E77" i="22"/>
  <c r="AW77" i="22" s="1"/>
  <c r="AK77" i="22"/>
  <c r="C255" i="22"/>
  <c r="AQ255" i="22" s="1"/>
  <c r="AI255" i="22"/>
  <c r="E195" i="22"/>
  <c r="AW195" i="22" s="1"/>
  <c r="AK195" i="22"/>
  <c r="AJ248" i="22"/>
  <c r="AR248" i="22" s="1"/>
  <c r="AP248" i="22"/>
  <c r="G109" i="22"/>
  <c r="BC109" i="22" s="1"/>
  <c r="AM109" i="22"/>
  <c r="E177" i="22"/>
  <c r="AW177" i="22" s="1"/>
  <c r="AK177" i="22"/>
  <c r="C85" i="22"/>
  <c r="AQ85" i="22" s="1"/>
  <c r="AI85" i="22"/>
  <c r="D195" i="28"/>
  <c r="D197" i="12"/>
  <c r="E242" i="22"/>
  <c r="AW242" i="22" s="1"/>
  <c r="AK242" i="22"/>
  <c r="E96" i="22"/>
  <c r="AW96" i="22" s="1"/>
  <c r="AK96" i="22"/>
  <c r="E92" i="22"/>
  <c r="AW92" i="22" s="1"/>
  <c r="AK92" i="22"/>
  <c r="E288" i="22"/>
  <c r="AW288" i="22" s="1"/>
  <c r="AK288" i="22"/>
  <c r="AH347" i="21"/>
  <c r="E333" i="22"/>
  <c r="AW333" i="22" s="1"/>
  <c r="AK333" i="22"/>
  <c r="D283" i="28"/>
  <c r="D285" i="12"/>
  <c r="AM215" i="22"/>
  <c r="G215" i="22"/>
  <c r="BC215" i="22" s="1"/>
  <c r="C337" i="22"/>
  <c r="AQ337" i="22" s="1"/>
  <c r="AI337" i="22"/>
  <c r="AP337" i="22" s="1"/>
  <c r="C353" i="22"/>
  <c r="AQ353" i="22" s="1"/>
  <c r="AI353" i="22"/>
  <c r="G90" i="22"/>
  <c r="BC90" i="22" s="1"/>
  <c r="AM90" i="22"/>
  <c r="C64" i="22"/>
  <c r="AQ64" i="22" s="1"/>
  <c r="AI64" i="22"/>
  <c r="E90" i="22"/>
  <c r="AW90" i="22" s="1"/>
  <c r="AK90" i="22"/>
  <c r="G237" i="22"/>
  <c r="BC237" i="22" s="1"/>
  <c r="AM237" i="22"/>
  <c r="C246" i="22"/>
  <c r="AQ246" i="22" s="1"/>
  <c r="AI246" i="22"/>
  <c r="D392" i="28"/>
  <c r="D394" i="12"/>
  <c r="C240" i="22"/>
  <c r="AQ240" i="22" s="1"/>
  <c r="AI240" i="22"/>
  <c r="C355" i="22"/>
  <c r="AQ355" i="22" s="1"/>
  <c r="AI355" i="22"/>
  <c r="E356" i="22"/>
  <c r="AW356" i="22" s="1"/>
  <c r="AK356" i="22"/>
  <c r="G73" i="22"/>
  <c r="BC73" i="22" s="1"/>
  <c r="AM73" i="22"/>
  <c r="C102" i="22"/>
  <c r="AQ102" i="22" s="1"/>
  <c r="AI102" i="22"/>
  <c r="E172" i="22"/>
  <c r="AW172" i="22" s="1"/>
  <c r="AK172" i="22"/>
  <c r="G106" i="22"/>
  <c r="BC106" i="22" s="1"/>
  <c r="AM106" i="22"/>
  <c r="G67" i="22"/>
  <c r="BC67" i="22" s="1"/>
  <c r="AM67" i="22"/>
  <c r="U25" i="12"/>
  <c r="W23" i="28"/>
  <c r="G266" i="22"/>
  <c r="BC266" i="22" s="1"/>
  <c r="AM266" i="22"/>
  <c r="G252" i="22"/>
  <c r="BC252" i="22" s="1"/>
  <c r="AM252" i="22"/>
  <c r="G257" i="22"/>
  <c r="BC257" i="22" s="1"/>
  <c r="AM257" i="22"/>
  <c r="E345" i="22"/>
  <c r="AW345" i="22" s="1"/>
  <c r="AK345" i="22"/>
  <c r="D123" i="28"/>
  <c r="D125" i="12"/>
  <c r="E67" i="22"/>
  <c r="AW67" i="22" s="1"/>
  <c r="AK67" i="22"/>
  <c r="E257" i="22"/>
  <c r="AW257" i="22" s="1"/>
  <c r="AK257" i="22"/>
  <c r="G348" i="22"/>
  <c r="BC348" i="22" s="1"/>
  <c r="AM348" i="22"/>
  <c r="E101" i="22"/>
  <c r="AW101" i="22" s="1"/>
  <c r="AK101" i="22"/>
  <c r="G327" i="22"/>
  <c r="BC327" i="22" s="1"/>
  <c r="AM327" i="22"/>
  <c r="E302" i="22"/>
  <c r="AW302" i="22" s="1"/>
  <c r="AK302" i="22"/>
  <c r="E292" i="22"/>
  <c r="AW292" i="22" s="1"/>
  <c r="AK292" i="22"/>
  <c r="E166" i="22"/>
  <c r="AW166" i="22" s="1"/>
  <c r="AK166" i="22"/>
  <c r="AV153" i="21"/>
  <c r="I153" i="22" s="1"/>
  <c r="Q153" i="22" s="1"/>
  <c r="AV288" i="21"/>
  <c r="I288" i="22" s="1"/>
  <c r="Q288" i="22" s="1"/>
  <c r="AE288" i="22" s="1"/>
  <c r="C207" i="22"/>
  <c r="AQ207" i="22" s="1"/>
  <c r="AI207" i="22"/>
  <c r="AJ264" i="22"/>
  <c r="AR264" i="22" s="1"/>
  <c r="AP264" i="22"/>
  <c r="G104" i="22"/>
  <c r="BC104" i="22" s="1"/>
  <c r="AM104" i="22"/>
  <c r="G71" i="22"/>
  <c r="BC71" i="22" s="1"/>
  <c r="AM71" i="22"/>
  <c r="E107" i="22"/>
  <c r="AW107" i="22" s="1"/>
  <c r="AK107" i="22"/>
  <c r="E241" i="22"/>
  <c r="AW241" i="22" s="1"/>
  <c r="AK241" i="22"/>
  <c r="C132" i="22"/>
  <c r="AQ132" i="22" s="1"/>
  <c r="AI132" i="22"/>
  <c r="E181" i="22"/>
  <c r="AW181" i="22" s="1"/>
  <c r="AK181" i="22"/>
  <c r="E351" i="22"/>
  <c r="AW351" i="22" s="1"/>
  <c r="AK351" i="22"/>
  <c r="E396" i="28"/>
  <c r="AL11" i="22"/>
  <c r="AX11" i="22" s="1"/>
  <c r="AV11" i="22"/>
  <c r="E66" i="22"/>
  <c r="AW66" i="22" s="1"/>
  <c r="AK66" i="22"/>
  <c r="G87" i="22"/>
  <c r="BC87" i="22" s="1"/>
  <c r="AM87" i="22"/>
  <c r="E46" i="22"/>
  <c r="AW46" i="22" s="1"/>
  <c r="AK46" i="22"/>
  <c r="E43" i="22"/>
  <c r="AW43" i="22" s="1"/>
  <c r="AK43" i="22"/>
  <c r="G155" i="22"/>
  <c r="BC155" i="22" s="1"/>
  <c r="AM155" i="22"/>
  <c r="C349" i="22"/>
  <c r="AQ349" i="22" s="1"/>
  <c r="AI349" i="22"/>
  <c r="C69" i="22"/>
  <c r="AQ69" i="22" s="1"/>
  <c r="AI69" i="22"/>
  <c r="G349" i="22"/>
  <c r="BC349" i="22" s="1"/>
  <c r="AM349" i="22"/>
  <c r="C176" i="22"/>
  <c r="AQ176" i="22" s="1"/>
  <c r="AI176" i="22"/>
  <c r="X25" i="12"/>
  <c r="BF7" i="22"/>
  <c r="Z23" i="28"/>
  <c r="BE7" i="22"/>
  <c r="E332" i="22"/>
  <c r="AW332" i="22" s="1"/>
  <c r="AK332" i="22"/>
  <c r="G321" i="22"/>
  <c r="BC321" i="22" s="1"/>
  <c r="AM321" i="22"/>
  <c r="E208" i="22"/>
  <c r="AW208" i="22" s="1"/>
  <c r="AK208" i="22"/>
  <c r="G111" i="22"/>
  <c r="BC111" i="22" s="1"/>
  <c r="AM111" i="22"/>
  <c r="E275" i="22"/>
  <c r="AW275" i="22" s="1"/>
  <c r="AK275" i="22"/>
  <c r="G166" i="22"/>
  <c r="BC166" i="22" s="1"/>
  <c r="AM166" i="22"/>
  <c r="G180" i="22"/>
  <c r="BC180" i="22" s="1"/>
  <c r="AM180" i="22"/>
  <c r="E347" i="22"/>
  <c r="AW347" i="22" s="1"/>
  <c r="AK347" i="22"/>
  <c r="G231" i="22"/>
  <c r="BC231" i="22" s="1"/>
  <c r="AM231" i="22"/>
  <c r="G292" i="22"/>
  <c r="BC292" i="22" s="1"/>
  <c r="AM292" i="22"/>
  <c r="C286" i="22"/>
  <c r="AQ286" i="22" s="1"/>
  <c r="AI286" i="22"/>
  <c r="G209" i="22"/>
  <c r="BC209" i="22" s="1"/>
  <c r="AM209" i="22"/>
  <c r="D308" i="28"/>
  <c r="D310" i="12"/>
  <c r="C345" i="22"/>
  <c r="AQ345" i="22" s="1"/>
  <c r="AI345" i="22"/>
  <c r="AP345" i="22" s="1"/>
  <c r="G110" i="22"/>
  <c r="BC110" i="22" s="1"/>
  <c r="AM110" i="22"/>
  <c r="G336" i="22"/>
  <c r="BC336" i="22" s="1"/>
  <c r="AM336" i="22"/>
  <c r="C320" i="22"/>
  <c r="AQ320" i="22" s="1"/>
  <c r="AI320" i="22"/>
  <c r="AN161" i="22"/>
  <c r="BD161" i="22" s="1"/>
  <c r="BB161" i="22"/>
  <c r="G176" i="22"/>
  <c r="BC176" i="22" s="1"/>
  <c r="AM176" i="22"/>
  <c r="E226" i="22"/>
  <c r="AW226" i="22" s="1"/>
  <c r="AK226" i="22"/>
  <c r="D396" i="28"/>
  <c r="D398" i="12"/>
  <c r="L29" i="12"/>
  <c r="M27" i="28"/>
  <c r="C43" i="22"/>
  <c r="AQ43" i="22" s="1"/>
  <c r="AI43" i="22"/>
  <c r="E82" i="22"/>
  <c r="AW82" i="22" s="1"/>
  <c r="AK82" i="22"/>
  <c r="G186" i="22"/>
  <c r="BC186" i="22" s="1"/>
  <c r="AM186" i="22"/>
  <c r="C95" i="22"/>
  <c r="AQ95" i="22" s="1"/>
  <c r="AI95" i="22"/>
  <c r="C161" i="22"/>
  <c r="AQ161" i="22" s="1"/>
  <c r="AI161" i="22"/>
  <c r="C352" i="22"/>
  <c r="AQ352" i="22" s="1"/>
  <c r="AI352" i="22"/>
  <c r="AP352" i="22" s="1"/>
  <c r="E80" i="22"/>
  <c r="AW80" i="22" s="1"/>
  <c r="AK80" i="22"/>
  <c r="G247" i="22"/>
  <c r="BC247" i="22" s="1"/>
  <c r="AM247" i="22"/>
  <c r="E274" i="22"/>
  <c r="AW274" i="22" s="1"/>
  <c r="AK274" i="22"/>
  <c r="C318" i="22"/>
  <c r="AQ318" i="22" s="1"/>
  <c r="AI318" i="22"/>
  <c r="AA247" i="22"/>
  <c r="AE247" i="22"/>
  <c r="G289" i="22"/>
  <c r="BC289" i="22" s="1"/>
  <c r="AM289" i="22"/>
  <c r="D349" i="28"/>
  <c r="D351" i="12"/>
  <c r="G281" i="22"/>
  <c r="BC281" i="22" s="1"/>
  <c r="AM281" i="22"/>
  <c r="AV122" i="21"/>
  <c r="G338" i="22"/>
  <c r="BC338" i="22" s="1"/>
  <c r="AM338" i="22"/>
  <c r="AH344" i="21"/>
  <c r="AH343" i="21"/>
  <c r="AA73" i="21"/>
  <c r="Z73" i="21" s="1"/>
  <c r="AV83" i="21"/>
  <c r="I83" i="22" s="1"/>
  <c r="Q83" i="22" s="1"/>
  <c r="G173" i="22"/>
  <c r="BC173" i="22" s="1"/>
  <c r="AM173" i="22"/>
  <c r="G198" i="22"/>
  <c r="BC198" i="22" s="1"/>
  <c r="AM198" i="22"/>
  <c r="C285" i="22"/>
  <c r="AQ285" i="22" s="1"/>
  <c r="AI285" i="22"/>
  <c r="E310" i="22"/>
  <c r="AW310" i="22" s="1"/>
  <c r="AK310" i="22"/>
  <c r="G63" i="22"/>
  <c r="BC63" i="22" s="1"/>
  <c r="AM63" i="22"/>
  <c r="E296" i="22"/>
  <c r="AW296" i="22" s="1"/>
  <c r="AK296" i="22"/>
  <c r="V193" i="28"/>
  <c r="T195" i="12"/>
  <c r="E282" i="22"/>
  <c r="AW282" i="22" s="1"/>
  <c r="AK282" i="22"/>
  <c r="C91" i="22"/>
  <c r="AQ91" i="22" s="1"/>
  <c r="AI91" i="22"/>
  <c r="AJ198" i="22"/>
  <c r="AR198" i="22" s="1"/>
  <c r="AP198" i="22"/>
  <c r="C178" i="22"/>
  <c r="AQ178" i="22" s="1"/>
  <c r="AI178" i="22"/>
  <c r="E159" i="22"/>
  <c r="AW159" i="22" s="1"/>
  <c r="AK159" i="22"/>
  <c r="E163" i="22"/>
  <c r="AW163" i="22" s="1"/>
  <c r="AK163" i="22"/>
  <c r="E102" i="22"/>
  <c r="AW102" i="22" s="1"/>
  <c r="AK102" i="22"/>
  <c r="G344" i="22"/>
  <c r="BC344" i="22" s="1"/>
  <c r="AM344" i="22"/>
  <c r="G83" i="22"/>
  <c r="BC83" i="22" s="1"/>
  <c r="AM83" i="22"/>
  <c r="AJ96" i="22"/>
  <c r="AR96" i="22" s="1"/>
  <c r="AP96" i="22"/>
  <c r="G43" i="22"/>
  <c r="BC43" i="22" s="1"/>
  <c r="AM43" i="22"/>
  <c r="C279" i="22"/>
  <c r="AQ279" i="22" s="1"/>
  <c r="AI279" i="22"/>
  <c r="C110" i="22"/>
  <c r="AQ110" i="22" s="1"/>
  <c r="AI110" i="22"/>
  <c r="C228" i="22"/>
  <c r="AQ228" i="22" s="1"/>
  <c r="AI228" i="22"/>
  <c r="C238" i="22"/>
  <c r="AQ238" i="22" s="1"/>
  <c r="AI238" i="22"/>
  <c r="G342" i="22"/>
  <c r="BC342" i="22" s="1"/>
  <c r="AM342" i="22"/>
  <c r="E209" i="22"/>
  <c r="AW209" i="22" s="1"/>
  <c r="AK209" i="22"/>
  <c r="E65" i="22"/>
  <c r="AW65" i="22" s="1"/>
  <c r="AK65" i="22"/>
  <c r="G208" i="22"/>
  <c r="BC208" i="22" s="1"/>
  <c r="AM208" i="22"/>
  <c r="G150" i="22"/>
  <c r="BC150" i="22" s="1"/>
  <c r="AM150" i="22"/>
  <c r="E233" i="22"/>
  <c r="AW233" i="22" s="1"/>
  <c r="AK233" i="22"/>
  <c r="E81" i="22"/>
  <c r="AW81" i="22" s="1"/>
  <c r="AK81" i="22"/>
  <c r="E95" i="22"/>
  <c r="AW95" i="22" s="1"/>
  <c r="AK95" i="22"/>
  <c r="G297" i="22"/>
  <c r="BC297" i="22" s="1"/>
  <c r="AM297" i="22"/>
  <c r="E170" i="22"/>
  <c r="AW170" i="22" s="1"/>
  <c r="AK170" i="22"/>
  <c r="E309" i="22"/>
  <c r="AW309" i="22" s="1"/>
  <c r="AK309" i="22"/>
  <c r="E357" i="22"/>
  <c r="AW357" i="22" s="1"/>
  <c r="AK357" i="22"/>
  <c r="AV72" i="21"/>
  <c r="I72" i="22" s="1"/>
  <c r="Q72" i="22" s="1"/>
  <c r="Z348" i="21"/>
  <c r="I123" i="21"/>
  <c r="C342" i="22"/>
  <c r="AQ342" i="22" s="1"/>
  <c r="AI342" i="22"/>
  <c r="AP342" i="22" s="1"/>
  <c r="E261" i="22"/>
  <c r="AW261" i="22" s="1"/>
  <c r="AK261" i="22"/>
  <c r="C230" i="22"/>
  <c r="AQ230" i="22" s="1"/>
  <c r="AI230" i="22"/>
  <c r="AJ75" i="22"/>
  <c r="AR75" i="22" s="1"/>
  <c r="AP75" i="22"/>
  <c r="D232" i="28"/>
  <c r="D234" i="12"/>
  <c r="C242" i="22"/>
  <c r="AQ242" i="22" s="1"/>
  <c r="AI242" i="22"/>
  <c r="E59" i="22"/>
  <c r="AW59" i="22" s="1"/>
  <c r="AK59" i="22"/>
  <c r="C331" i="22"/>
  <c r="AQ331" i="22" s="1"/>
  <c r="AI331" i="22"/>
  <c r="AP331" i="22" s="1"/>
  <c r="E47" i="22"/>
  <c r="AW47" i="22" s="1"/>
  <c r="AK47" i="22"/>
  <c r="E246" i="22"/>
  <c r="AW246" i="22" s="1"/>
  <c r="AK246" i="22"/>
  <c r="E203" i="22"/>
  <c r="AW203" i="22" s="1"/>
  <c r="AK203" i="22"/>
  <c r="D122" i="28"/>
  <c r="D124" i="12"/>
  <c r="C47" i="22"/>
  <c r="AQ47" i="22" s="1"/>
  <c r="AI47" i="22"/>
  <c r="AJ109" i="22"/>
  <c r="AR109" i="22" s="1"/>
  <c r="AP109" i="22"/>
  <c r="E308" i="22"/>
  <c r="AW308" i="22" s="1"/>
  <c r="AK308" i="22"/>
  <c r="G211" i="22"/>
  <c r="BC211" i="22" s="1"/>
  <c r="AM211" i="22"/>
  <c r="E229" i="22"/>
  <c r="AW229" i="22" s="1"/>
  <c r="AK229" i="22"/>
  <c r="C289" i="22"/>
  <c r="AQ289" i="22" s="1"/>
  <c r="AI289" i="22"/>
  <c r="G248" i="22"/>
  <c r="BC248" i="22" s="1"/>
  <c r="AM248" i="22"/>
  <c r="G114" i="22"/>
  <c r="BC114" i="22" s="1"/>
  <c r="AM114" i="22"/>
  <c r="C99" i="22"/>
  <c r="AQ99" i="22" s="1"/>
  <c r="AI99" i="22"/>
  <c r="G253" i="22"/>
  <c r="BC253" i="22" s="1"/>
  <c r="AM253" i="22"/>
  <c r="G197" i="22"/>
  <c r="BC197" i="22" s="1"/>
  <c r="AM197" i="22"/>
  <c r="AV204" i="21"/>
  <c r="AV285" i="21"/>
  <c r="I285" i="22" s="1"/>
  <c r="Q285" i="22" s="1"/>
  <c r="G214" i="22"/>
  <c r="BC214" i="22" s="1"/>
  <c r="AM214" i="22"/>
  <c r="G149" i="22"/>
  <c r="BC149" i="22" s="1"/>
  <c r="AM149" i="22"/>
  <c r="E108" i="22"/>
  <c r="AW108" i="22" s="1"/>
  <c r="AK108" i="22"/>
  <c r="C225" i="22"/>
  <c r="AQ225" i="22" s="1"/>
  <c r="AI225" i="22"/>
  <c r="AJ101" i="22"/>
  <c r="AR101" i="22" s="1"/>
  <c r="AP101" i="22"/>
  <c r="E224" i="22"/>
  <c r="AW224" i="22" s="1"/>
  <c r="AK224" i="22"/>
  <c r="C292" i="22"/>
  <c r="AQ292" i="22" s="1"/>
  <c r="AI292" i="22"/>
  <c r="E161" i="22"/>
  <c r="AW161" i="22" s="1"/>
  <c r="AK161" i="22"/>
  <c r="D101" i="28"/>
  <c r="D103" i="12"/>
  <c r="G174" i="22"/>
  <c r="BC174" i="22" s="1"/>
  <c r="AM174" i="22"/>
  <c r="C174" i="22"/>
  <c r="AQ174" i="22" s="1"/>
  <c r="AI174" i="22"/>
  <c r="AJ201" i="22"/>
  <c r="AR201" i="22" s="1"/>
  <c r="AP201" i="22"/>
  <c r="E45" i="22"/>
  <c r="AW45" i="22" s="1"/>
  <c r="AK45" i="22"/>
  <c r="C261" i="22"/>
  <c r="AQ261" i="22" s="1"/>
  <c r="AI261" i="22"/>
  <c r="E234" i="22"/>
  <c r="AW234" i="22" s="1"/>
  <c r="AK234" i="22"/>
  <c r="G60" i="22"/>
  <c r="BC60" i="22" s="1"/>
  <c r="AM60" i="22"/>
  <c r="G97" i="22"/>
  <c r="BC97" i="22" s="1"/>
  <c r="AM97" i="22"/>
  <c r="E173" i="22"/>
  <c r="AW173" i="22" s="1"/>
  <c r="AK173" i="22"/>
  <c r="G339" i="22"/>
  <c r="BC339" i="22" s="1"/>
  <c r="AM339" i="22"/>
  <c r="E70" i="22"/>
  <c r="AW70" i="22" s="1"/>
  <c r="AK70" i="22"/>
  <c r="AJ199" i="22"/>
  <c r="AR199" i="22" s="1"/>
  <c r="AP199" i="22"/>
  <c r="E86" i="22"/>
  <c r="AW86" i="22" s="1"/>
  <c r="AK86" i="22"/>
  <c r="E58" i="22"/>
  <c r="AW58" i="22" s="1"/>
  <c r="AK58" i="22"/>
  <c r="C67" i="22"/>
  <c r="AQ67" i="22" s="1"/>
  <c r="AI67" i="22"/>
  <c r="D137" i="28"/>
  <c r="D139" i="12"/>
  <c r="E248" i="22"/>
  <c r="AW248" i="22" s="1"/>
  <c r="AK248" i="22"/>
  <c r="C309" i="22"/>
  <c r="AQ309" i="22" s="1"/>
  <c r="AI309" i="22"/>
  <c r="G278" i="22"/>
  <c r="BC278" i="22" s="1"/>
  <c r="AM278" i="22"/>
  <c r="E313" i="22"/>
  <c r="AW313" i="22" s="1"/>
  <c r="AK313" i="22"/>
  <c r="G337" i="22"/>
  <c r="BC337" i="22" s="1"/>
  <c r="AM337" i="22"/>
  <c r="G304" i="22"/>
  <c r="BC304" i="22" s="1"/>
  <c r="AM304" i="22"/>
  <c r="G227" i="22"/>
  <c r="BC227" i="22" s="1"/>
  <c r="AM227" i="22"/>
  <c r="G189" i="22"/>
  <c r="BC189" i="22" s="1"/>
  <c r="AM189" i="22"/>
  <c r="E189" i="22"/>
  <c r="AW189" i="22" s="1"/>
  <c r="AK189" i="22"/>
  <c r="G160" i="22"/>
  <c r="BC160" i="22" s="1"/>
  <c r="AM160" i="22"/>
  <c r="C122" i="22"/>
  <c r="AQ122" i="22" s="1"/>
  <c r="AI122" i="22"/>
  <c r="E281" i="22"/>
  <c r="AW281" i="22" s="1"/>
  <c r="AK281" i="22"/>
  <c r="E338" i="22"/>
  <c r="AW338" i="22" s="1"/>
  <c r="AK338" i="22"/>
  <c r="AE243" i="22"/>
  <c r="AA243" i="22"/>
  <c r="C72" i="22"/>
  <c r="AQ72" i="22" s="1"/>
  <c r="AI72" i="22"/>
  <c r="E262" i="22"/>
  <c r="AW262" i="22" s="1"/>
  <c r="AK262" i="22"/>
  <c r="E285" i="22"/>
  <c r="AW285" i="22" s="1"/>
  <c r="AK285" i="22"/>
  <c r="C288" i="22"/>
  <c r="AQ288" i="22" s="1"/>
  <c r="AI288" i="22"/>
  <c r="AH346" i="21"/>
  <c r="D127" i="28"/>
  <c r="D129" i="12"/>
  <c r="G238" i="22"/>
  <c r="BC238" i="22" s="1"/>
  <c r="AM238" i="22"/>
  <c r="C241" i="22"/>
  <c r="AQ241" i="22" s="1"/>
  <c r="AI241" i="22"/>
  <c r="AJ46" i="22"/>
  <c r="AR46" i="22" s="1"/>
  <c r="AP46" i="22"/>
  <c r="D235" i="28"/>
  <c r="D237" i="12"/>
  <c r="C162" i="22"/>
  <c r="AQ162" i="22" s="1"/>
  <c r="AI162" i="22"/>
  <c r="C328" i="22"/>
  <c r="AQ328" i="22" s="1"/>
  <c r="AI328" i="22"/>
  <c r="AP328" i="22" s="1"/>
  <c r="C227" i="22"/>
  <c r="AQ227" i="22" s="1"/>
  <c r="AI227" i="22"/>
  <c r="AJ211" i="22"/>
  <c r="AR211" i="22" s="1"/>
  <c r="AP211" i="22"/>
  <c r="E202" i="22"/>
  <c r="AW202" i="22" s="1"/>
  <c r="AK202" i="22"/>
  <c r="C65" i="22"/>
  <c r="AQ65" i="22" s="1"/>
  <c r="AI65" i="22"/>
  <c r="D233" i="28"/>
  <c r="D235" i="12"/>
  <c r="E180" i="22"/>
  <c r="AW180" i="22" s="1"/>
  <c r="AK180" i="22"/>
  <c r="C341" i="22"/>
  <c r="AQ341" i="22" s="1"/>
  <c r="AI341" i="22"/>
  <c r="G346" i="22"/>
  <c r="BC346" i="22" s="1"/>
  <c r="AM346" i="22"/>
  <c r="G172" i="22"/>
  <c r="BC172" i="22" s="1"/>
  <c r="AM172" i="22"/>
  <c r="E247" i="22"/>
  <c r="AW247" i="22" s="1"/>
  <c r="AK247" i="22"/>
  <c r="C224" i="22"/>
  <c r="AQ224" i="22" s="1"/>
  <c r="AI224" i="22"/>
  <c r="E303" i="22"/>
  <c r="AW303" i="22" s="1"/>
  <c r="AK303" i="22"/>
  <c r="AI280" i="22"/>
  <c r="C280" i="22"/>
  <c r="AQ280" i="22" s="1"/>
  <c r="E264" i="22"/>
  <c r="AW264" i="22" s="1"/>
  <c r="AK264" i="22"/>
  <c r="E337" i="22"/>
  <c r="AW337" i="22" s="1"/>
  <c r="AK337" i="22"/>
  <c r="AJ163" i="22"/>
  <c r="AR163" i="22" s="1"/>
  <c r="AP163" i="22"/>
  <c r="E289" i="22"/>
  <c r="AW289" i="22" s="1"/>
  <c r="AK289" i="22"/>
  <c r="C204" i="22"/>
  <c r="AQ204" i="22" s="1"/>
  <c r="AI204" i="22"/>
  <c r="E237" i="22"/>
  <c r="AW237" i="22" s="1"/>
  <c r="AK237" i="22"/>
  <c r="E250" i="22"/>
  <c r="AW250" i="22" s="1"/>
  <c r="AK250" i="22"/>
  <c r="C104" i="22"/>
  <c r="AQ104" i="22" s="1"/>
  <c r="AI104" i="22"/>
  <c r="G165" i="22"/>
  <c r="BC165" i="22" s="1"/>
  <c r="AM165" i="22"/>
  <c r="AV171" i="21"/>
  <c r="AD74" i="21"/>
  <c r="G74" i="21" s="1"/>
  <c r="AA171" i="21"/>
  <c r="Z171" i="21" s="1"/>
  <c r="Z173" i="21" s="1"/>
  <c r="I173" i="22" s="1"/>
  <c r="Q173" i="22" s="1"/>
  <c r="AE173" i="22" s="1"/>
  <c r="AD154" i="21"/>
  <c r="AV358" i="21"/>
  <c r="I358" i="22" s="1"/>
  <c r="Q358" i="22" s="1"/>
  <c r="AV339" i="21"/>
  <c r="I339" i="22" s="1"/>
  <c r="Q339" i="22" s="1"/>
  <c r="E197" i="22"/>
  <c r="AW197" i="22" s="1"/>
  <c r="AK197" i="22"/>
  <c r="E211" i="22"/>
  <c r="AW211" i="22" s="1"/>
  <c r="AK211" i="22"/>
  <c r="C94" i="22"/>
  <c r="AQ94" i="22" s="1"/>
  <c r="AI94" i="22"/>
  <c r="G353" i="22"/>
  <c r="BC353" i="22" s="1"/>
  <c r="AM353" i="22"/>
  <c r="G81" i="22"/>
  <c r="BC81" i="22" s="1"/>
  <c r="AM81" i="22"/>
  <c r="C152" i="22"/>
  <c r="AQ152" i="22" s="1"/>
  <c r="AI152" i="22"/>
  <c r="G152" i="22"/>
  <c r="BC152" i="22" s="1"/>
  <c r="AM152" i="22"/>
  <c r="D66" i="28"/>
  <c r="D68" i="12"/>
  <c r="G202" i="22"/>
  <c r="BC202" i="22" s="1"/>
  <c r="AM202" i="22"/>
  <c r="C179" i="22"/>
  <c r="AQ179" i="22" s="1"/>
  <c r="AI179" i="22"/>
  <c r="G92" i="22"/>
  <c r="BC92" i="22" s="1"/>
  <c r="AM92" i="22"/>
  <c r="C256" i="22"/>
  <c r="AQ256" i="22" s="1"/>
  <c r="AI256" i="22"/>
  <c r="G351" i="22"/>
  <c r="BC351" i="22" s="1"/>
  <c r="AM351" i="22"/>
  <c r="E291" i="22"/>
  <c r="AW291" i="22" s="1"/>
  <c r="AK291" i="22"/>
  <c r="E164" i="22"/>
  <c r="AW164" i="22" s="1"/>
  <c r="AK164" i="22"/>
  <c r="E114" i="22"/>
  <c r="AW114" i="22" s="1"/>
  <c r="AK114" i="22"/>
  <c r="C233" i="22"/>
  <c r="AQ233" i="22" s="1"/>
  <c r="AI233" i="22"/>
  <c r="D245" i="28"/>
  <c r="D247" i="12"/>
  <c r="G82" i="22"/>
  <c r="BC82" i="22" s="1"/>
  <c r="AM82" i="22"/>
  <c r="G350" i="22"/>
  <c r="BC350" i="22" s="1"/>
  <c r="AM350" i="22"/>
  <c r="AJ306" i="22"/>
  <c r="AR306" i="22" s="1"/>
  <c r="AP306" i="22"/>
  <c r="G224" i="22"/>
  <c r="BC224" i="22" s="1"/>
  <c r="AM224" i="22"/>
  <c r="C200" i="22"/>
  <c r="AQ200" i="22" s="1"/>
  <c r="AI200" i="22"/>
  <c r="G263" i="22"/>
  <c r="BC263" i="22" s="1"/>
  <c r="AM263" i="22"/>
  <c r="C250" i="22"/>
  <c r="AQ250" i="22" s="1"/>
  <c r="AI250" i="22"/>
  <c r="G132" i="22"/>
  <c r="BC132" i="22" s="1"/>
  <c r="AM132" i="22"/>
  <c r="E304" i="22"/>
  <c r="AW304" i="22" s="1"/>
  <c r="AK304" i="22"/>
  <c r="E196" i="22"/>
  <c r="AW196" i="22" s="1"/>
  <c r="AK196" i="22"/>
  <c r="G62" i="22"/>
  <c r="BC62" i="22" s="1"/>
  <c r="AM62" i="22"/>
  <c r="G190" i="22"/>
  <c r="BC190" i="22" s="1"/>
  <c r="AM190" i="22"/>
  <c r="AJ321" i="22"/>
  <c r="AR321" i="22" s="1"/>
  <c r="AP321" i="22"/>
  <c r="G88" i="22"/>
  <c r="BC88" i="22" s="1"/>
  <c r="AM88" i="22"/>
  <c r="AJ278" i="22"/>
  <c r="AR278" i="22" s="1"/>
  <c r="AP278" i="22"/>
  <c r="C235" i="22"/>
  <c r="AQ235" i="22" s="1"/>
  <c r="AI235" i="22"/>
  <c r="E311" i="22"/>
  <c r="AW311" i="22" s="1"/>
  <c r="AK311" i="22"/>
  <c r="E317" i="22"/>
  <c r="AW317" i="22" s="1"/>
  <c r="AK317" i="22"/>
  <c r="AA55" i="21"/>
  <c r="Z55" i="21" s="1"/>
  <c r="AV177" i="21"/>
  <c r="I177" i="22" s="1"/>
  <c r="Q177" i="22" s="1"/>
  <c r="AV174" i="21"/>
  <c r="AV287" i="21"/>
  <c r="C259" i="22"/>
  <c r="AQ259" i="22" s="1"/>
  <c r="AI259" i="22"/>
  <c r="AJ181" i="22"/>
  <c r="AR181" i="22" s="1"/>
  <c r="AP181" i="22"/>
  <c r="C167" i="22"/>
  <c r="AQ167" i="22" s="1"/>
  <c r="AI167" i="22"/>
  <c r="G354" i="22"/>
  <c r="BC354" i="22" s="1"/>
  <c r="AM354" i="22"/>
  <c r="G282" i="22"/>
  <c r="BC282" i="22" s="1"/>
  <c r="AM282" i="22"/>
  <c r="AV241" i="21"/>
  <c r="I241" i="22" s="1"/>
  <c r="Q241" i="22" s="1"/>
  <c r="C173" i="22"/>
  <c r="AQ173" i="22" s="1"/>
  <c r="AI173" i="22"/>
  <c r="E214" i="22"/>
  <c r="AW214" i="22" s="1"/>
  <c r="AK214" i="22"/>
  <c r="C311" i="22"/>
  <c r="AQ311" i="22" s="1"/>
  <c r="AI311" i="22"/>
  <c r="D358" i="28"/>
  <c r="D360" i="12"/>
  <c r="E78" i="22"/>
  <c r="AW78" i="22" s="1"/>
  <c r="AK78" i="22"/>
  <c r="E279" i="22"/>
  <c r="AW279" i="22" s="1"/>
  <c r="AK279" i="22"/>
  <c r="E235" i="22"/>
  <c r="AW235" i="22" s="1"/>
  <c r="AK235" i="22"/>
  <c r="G288" i="22"/>
  <c r="BC288" i="22" s="1"/>
  <c r="AM288" i="22"/>
  <c r="G318" i="22"/>
  <c r="BC318" i="22" s="1"/>
  <c r="AM318" i="22"/>
  <c r="D379" i="28"/>
  <c r="D381" i="12"/>
  <c r="C305" i="22"/>
  <c r="AQ305" i="22" s="1"/>
  <c r="AI305" i="22"/>
  <c r="E215" i="22"/>
  <c r="AW215" i="22" s="1"/>
  <c r="AK215" i="22"/>
  <c r="AJ155" i="22"/>
  <c r="AR155" i="22" s="1"/>
  <c r="AP155" i="22"/>
  <c r="C274" i="22"/>
  <c r="AQ274" i="22" s="1"/>
  <c r="AI274" i="22"/>
  <c r="E76" i="22"/>
  <c r="AW76" i="22" s="1"/>
  <c r="AK76" i="22"/>
  <c r="AN10" i="22"/>
  <c r="BD10" i="22" s="1"/>
  <c r="BB10" i="22"/>
  <c r="I156" i="22"/>
  <c r="Q156" i="22" s="1"/>
  <c r="AV99" i="21"/>
  <c r="I99" i="22" s="1"/>
  <c r="Q99" i="22" s="1"/>
  <c r="AV338" i="21"/>
  <c r="I338" i="22" s="1"/>
  <c r="Q338" i="22" s="1"/>
  <c r="AV254" i="21"/>
  <c r="I254" i="22" s="1"/>
  <c r="Q254" i="22" s="1"/>
  <c r="AV286" i="21"/>
  <c r="I286" i="22" s="1"/>
  <c r="Q286" i="22" s="1"/>
  <c r="E106" i="22"/>
  <c r="AW106" i="22" s="1"/>
  <c r="AK106" i="22"/>
  <c r="G260" i="22"/>
  <c r="BC260" i="22" s="1"/>
  <c r="AM260" i="22"/>
  <c r="AJ10" i="22"/>
  <c r="AR10" i="22" s="1"/>
  <c r="AP10" i="22"/>
  <c r="G103" i="22"/>
  <c r="BC103" i="22" s="1"/>
  <c r="AM103" i="22"/>
  <c r="G45" i="22"/>
  <c r="BC45" i="22" s="1"/>
  <c r="AM45" i="22"/>
  <c r="D213" i="28"/>
  <c r="D215" i="12"/>
  <c r="G69" i="22"/>
  <c r="BC69" i="22" s="1"/>
  <c r="AM69" i="22"/>
  <c r="E89" i="22"/>
  <c r="AW89" i="22" s="1"/>
  <c r="AK89" i="22"/>
  <c r="C206" i="22"/>
  <c r="AQ206" i="22" s="1"/>
  <c r="AI206" i="22"/>
  <c r="E68" i="22"/>
  <c r="AW68" i="22" s="1"/>
  <c r="AK68" i="22"/>
  <c r="C226" i="22"/>
  <c r="AQ226" i="22" s="1"/>
  <c r="AI226" i="22"/>
  <c r="C133" i="22"/>
  <c r="AQ133" i="22" s="1"/>
  <c r="AI133" i="22"/>
  <c r="G312" i="22"/>
  <c r="BC312" i="22" s="1"/>
  <c r="AM312" i="22"/>
  <c r="E85" i="22"/>
  <c r="AW85" i="22" s="1"/>
  <c r="AK85" i="22"/>
  <c r="C92" i="22"/>
  <c r="AQ92" i="22" s="1"/>
  <c r="AI92" i="22"/>
  <c r="AJ323" i="22"/>
  <c r="AR323" i="22" s="1"/>
  <c r="AP323" i="22"/>
  <c r="G356" i="22"/>
  <c r="BC356" i="22" s="1"/>
  <c r="AM356" i="22"/>
  <c r="G244" i="22"/>
  <c r="BC244" i="22" s="1"/>
  <c r="AM244" i="22"/>
  <c r="C180" i="22"/>
  <c r="AQ180" i="22" s="1"/>
  <c r="AI180" i="22"/>
  <c r="G357" i="22"/>
  <c r="BC357" i="22" s="1"/>
  <c r="AM357" i="22"/>
  <c r="C88" i="22"/>
  <c r="AQ88" i="22" s="1"/>
  <c r="AI88" i="22"/>
  <c r="C165" i="22"/>
  <c r="AQ165" i="22" s="1"/>
  <c r="AI165" i="22"/>
  <c r="E358" i="22"/>
  <c r="AW358" i="22" s="1"/>
  <c r="AK358" i="22"/>
  <c r="E335" i="22"/>
  <c r="AW335" i="22" s="1"/>
  <c r="AK335" i="22"/>
  <c r="G335" i="22"/>
  <c r="BC335" i="22" s="1"/>
  <c r="AM335" i="22"/>
  <c r="E314" i="22"/>
  <c r="AW314" i="22" s="1"/>
  <c r="AK314" i="22"/>
  <c r="E232" i="22"/>
  <c r="AW232" i="22" s="1"/>
  <c r="AK232" i="22"/>
  <c r="AJ77" i="22"/>
  <c r="AR77" i="22" s="1"/>
  <c r="AP77" i="22"/>
  <c r="AJ302" i="22"/>
  <c r="AR302" i="22" s="1"/>
  <c r="AP302" i="22"/>
  <c r="D196" i="28"/>
  <c r="D198" i="12"/>
  <c r="C171" i="22"/>
  <c r="AQ171" i="22" s="1"/>
  <c r="AI171" i="22"/>
  <c r="C114" i="22"/>
  <c r="AQ114" i="22" s="1"/>
  <c r="AI114" i="22"/>
  <c r="AG109" i="21"/>
  <c r="AF109" i="21" s="1"/>
  <c r="AF112" i="21" s="1"/>
  <c r="C346" i="22"/>
  <c r="AQ346" i="22" s="1"/>
  <c r="AI346" i="22"/>
  <c r="AP346" i="22" s="1"/>
  <c r="C260" i="22"/>
  <c r="AQ260" i="22" s="1"/>
  <c r="AI260" i="22"/>
  <c r="R361" i="21"/>
  <c r="AF361" i="21"/>
  <c r="D151" i="22"/>
  <c r="C319" i="22"/>
  <c r="AQ319" i="22" s="1"/>
  <c r="AI319" i="22"/>
  <c r="G163" i="22"/>
  <c r="BC163" i="22" s="1"/>
  <c r="AM163" i="22"/>
  <c r="D28" i="12"/>
  <c r="D26" i="28"/>
  <c r="G240" i="22"/>
  <c r="BC240" i="22" s="1"/>
  <c r="AM240" i="22"/>
  <c r="C354" i="22"/>
  <c r="AQ354" i="22" s="1"/>
  <c r="AI354" i="22"/>
  <c r="G261" i="22"/>
  <c r="BC261" i="22" s="1"/>
  <c r="AM261" i="22"/>
  <c r="E256" i="22"/>
  <c r="AW256" i="22" s="1"/>
  <c r="AK256" i="22"/>
  <c r="C71" i="22"/>
  <c r="AQ71" i="22" s="1"/>
  <c r="AI71" i="22"/>
  <c r="C347" i="22"/>
  <c r="AQ347" i="22" s="1"/>
  <c r="AI347" i="22"/>
  <c r="AP347" i="22" s="1"/>
  <c r="D383" i="28"/>
  <c r="D385" i="12"/>
  <c r="G259" i="22"/>
  <c r="BC259" i="22" s="1"/>
  <c r="AM259" i="22"/>
  <c r="C186" i="22"/>
  <c r="AQ186" i="22" s="1"/>
  <c r="AI186" i="22"/>
  <c r="E350" i="22"/>
  <c r="AW350" i="22" s="1"/>
  <c r="AK350" i="22"/>
  <c r="E200" i="22"/>
  <c r="AW200" i="22" s="1"/>
  <c r="AK200" i="22"/>
  <c r="E343" i="22"/>
  <c r="AW343" i="22" s="1"/>
  <c r="AK343" i="22"/>
  <c r="E286" i="22"/>
  <c r="AW286" i="22" s="1"/>
  <c r="AK286" i="22"/>
  <c r="G203" i="22"/>
  <c r="BC203" i="22" s="1"/>
  <c r="AM203" i="22"/>
  <c r="G89" i="22"/>
  <c r="BC89" i="22" s="1"/>
  <c r="AM89" i="22"/>
  <c r="AH335" i="21"/>
  <c r="E227" i="22"/>
  <c r="AW227" i="22" s="1"/>
  <c r="AK227" i="22"/>
  <c r="E276" i="22"/>
  <c r="AW276" i="22" s="1"/>
  <c r="AK276" i="22"/>
  <c r="D103" i="28"/>
  <c r="D105" i="12"/>
  <c r="AJ97" i="22"/>
  <c r="AR97" i="22" s="1"/>
  <c r="AP97" i="22"/>
  <c r="G285" i="22"/>
  <c r="BC285" i="22" s="1"/>
  <c r="AM285" i="22"/>
  <c r="E251" i="22"/>
  <c r="AW251" i="22" s="1"/>
  <c r="AK251" i="22"/>
  <c r="C184" i="22"/>
  <c r="AQ184" i="22" s="1"/>
  <c r="AI184" i="22"/>
  <c r="C350" i="22"/>
  <c r="AQ350" i="22" s="1"/>
  <c r="AI350" i="22"/>
  <c r="AP350" i="22" s="1"/>
  <c r="C172" i="22"/>
  <c r="AQ172" i="22" s="1"/>
  <c r="AI172" i="22"/>
  <c r="AH350" i="21"/>
  <c r="G358" i="22"/>
  <c r="BC358" i="22" s="1"/>
  <c r="AM358" i="22"/>
  <c r="AH351" i="21"/>
  <c r="R360" i="21"/>
  <c r="C333" i="22"/>
  <c r="AQ333" i="22" s="1"/>
  <c r="AI333" i="22"/>
  <c r="AP333" i="22" s="1"/>
  <c r="AG151" i="21"/>
  <c r="AV304" i="21"/>
  <c r="I304" i="22" s="1"/>
  <c r="Q304" i="22" s="1"/>
  <c r="AV265" i="21"/>
  <c r="I265" i="22" s="1"/>
  <c r="Q265" i="22" s="1"/>
  <c r="AV281" i="21"/>
  <c r="E169" i="22"/>
  <c r="AW169" i="22" s="1"/>
  <c r="AK169" i="22"/>
  <c r="E238" i="22"/>
  <c r="AW238" i="22" s="1"/>
  <c r="AK238" i="22"/>
  <c r="C111" i="22"/>
  <c r="AQ111" i="22" s="1"/>
  <c r="AI111" i="22"/>
  <c r="E359" i="22"/>
  <c r="AW359" i="22" s="1"/>
  <c r="AK359" i="22"/>
  <c r="G199" i="22"/>
  <c r="BC199" i="22" s="1"/>
  <c r="AM199" i="22"/>
  <c r="C251" i="22"/>
  <c r="AQ251" i="22" s="1"/>
  <c r="AI251" i="22"/>
  <c r="E354" i="22"/>
  <c r="AW354" i="22" s="1"/>
  <c r="AK354" i="22"/>
  <c r="E64" i="22"/>
  <c r="AW64" i="22" s="1"/>
  <c r="AK64" i="22"/>
  <c r="G61" i="22"/>
  <c r="BC61" i="22" s="1"/>
  <c r="AM61" i="22"/>
  <c r="C106" i="22"/>
  <c r="AQ106" i="22" s="1"/>
  <c r="AI106" i="22"/>
  <c r="G243" i="22"/>
  <c r="BC243" i="22" s="1"/>
  <c r="AM243" i="22"/>
  <c r="C63" i="22"/>
  <c r="AQ63" i="22" s="1"/>
  <c r="AI63" i="22"/>
  <c r="C317" i="22"/>
  <c r="AQ317" i="22" s="1"/>
  <c r="AI317" i="22"/>
  <c r="AJ68" i="22"/>
  <c r="AR68" i="22" s="1"/>
  <c r="AP68" i="22"/>
  <c r="E71" i="22"/>
  <c r="AW71" i="22" s="1"/>
  <c r="AK71" i="22"/>
  <c r="E312" i="22"/>
  <c r="AW312" i="22" s="1"/>
  <c r="AK312" i="22"/>
  <c r="C59" i="22"/>
  <c r="AQ59" i="22" s="1"/>
  <c r="AI59" i="22"/>
  <c r="AJ160" i="22"/>
  <c r="AR160" i="22" s="1"/>
  <c r="AP160" i="22"/>
  <c r="E201" i="22"/>
  <c r="AW201" i="22" s="1"/>
  <c r="AK201" i="22"/>
  <c r="C78" i="22"/>
  <c r="AQ78" i="22" s="1"/>
  <c r="AI78" i="22"/>
  <c r="G319" i="22"/>
  <c r="BC319" i="22" s="1"/>
  <c r="AM319" i="22"/>
  <c r="C296" i="22"/>
  <c r="AQ296" i="22" s="1"/>
  <c r="AI296" i="22"/>
  <c r="E207" i="22"/>
  <c r="AW207" i="22" s="1"/>
  <c r="AK207" i="22"/>
  <c r="AE335" i="21"/>
  <c r="G175" i="22"/>
  <c r="BC175" i="22" s="1"/>
  <c r="AM175" i="22"/>
  <c r="E323" i="22"/>
  <c r="AW323" i="22" s="1"/>
  <c r="AK323" i="22"/>
  <c r="E29" i="12"/>
  <c r="E27" i="28"/>
  <c r="AJ205" i="22"/>
  <c r="AR205" i="22" s="1"/>
  <c r="AP205" i="22"/>
  <c r="G147" i="22"/>
  <c r="BC147" i="22" s="1"/>
  <c r="AM147" i="22"/>
  <c r="G359" i="22"/>
  <c r="BC359" i="22" s="1"/>
  <c r="AM359" i="22"/>
  <c r="G251" i="22"/>
  <c r="BC251" i="22" s="1"/>
  <c r="AM251" i="22"/>
  <c r="L28" i="12"/>
  <c r="M26" i="28"/>
  <c r="AJ234" i="22"/>
  <c r="AR234" i="22" s="1"/>
  <c r="AP234" i="22"/>
  <c r="G171" i="22"/>
  <c r="BC171" i="22" s="1"/>
  <c r="AM171" i="22"/>
  <c r="AA50" i="21"/>
  <c r="AH352" i="21"/>
  <c r="C316" i="22"/>
  <c r="AQ316" i="22" s="1"/>
  <c r="AI316" i="22"/>
  <c r="E48" i="22"/>
  <c r="AW48" i="22" s="1"/>
  <c r="AK48" i="22"/>
  <c r="G256" i="22"/>
  <c r="BC256" i="22" s="1"/>
  <c r="AM256" i="22"/>
  <c r="E327" i="22"/>
  <c r="AW327" i="22" s="1"/>
  <c r="AK327" i="22"/>
  <c r="E72" i="22"/>
  <c r="AW72" i="22" s="1"/>
  <c r="AK72" i="22"/>
  <c r="D94" i="28"/>
  <c r="D96" i="12"/>
  <c r="E319" i="22"/>
  <c r="AW319" i="22" s="1"/>
  <c r="AK319" i="22"/>
  <c r="C153" i="22"/>
  <c r="AQ153" i="22" s="1"/>
  <c r="AI153" i="22"/>
  <c r="AI344" i="22"/>
  <c r="AP344" i="22" s="1"/>
  <c r="C344" i="22"/>
  <c r="AQ344" i="22" s="1"/>
  <c r="D192" i="28"/>
  <c r="D194" i="12"/>
  <c r="G107" i="22"/>
  <c r="BC107" i="22" s="1"/>
  <c r="AM107" i="22"/>
  <c r="E231" i="22"/>
  <c r="AW231" i="22" s="1"/>
  <c r="AK231" i="22"/>
  <c r="E340" i="22"/>
  <c r="AW340" i="22" s="1"/>
  <c r="AK340" i="22"/>
  <c r="E287" i="22"/>
  <c r="AW287" i="22" s="1"/>
  <c r="AK287" i="22"/>
  <c r="G95" i="22"/>
  <c r="BC95" i="22" s="1"/>
  <c r="AM95" i="22"/>
  <c r="G191" i="22"/>
  <c r="BC191" i="22" s="1"/>
  <c r="AM191" i="22"/>
  <c r="G323" i="22"/>
  <c r="BC323" i="22" s="1"/>
  <c r="AM323" i="22"/>
  <c r="H27" i="28"/>
  <c r="AT11" i="22"/>
  <c r="H29" i="12"/>
  <c r="BA11" i="22"/>
  <c r="BG11" i="22"/>
  <c r="AU11" i="22"/>
  <c r="AS11" i="22"/>
  <c r="G232" i="22"/>
  <c r="BC232" i="22" s="1"/>
  <c r="AM232" i="22"/>
  <c r="E315" i="22"/>
  <c r="AW315" i="22" s="1"/>
  <c r="AK315" i="22"/>
  <c r="D239" i="28"/>
  <c r="D241" i="12"/>
  <c r="I223" i="22"/>
  <c r="Q223" i="22" s="1"/>
  <c r="AA223" i="22" s="1"/>
  <c r="AC157" i="22"/>
  <c r="AG157" i="22"/>
  <c r="Y157" i="22"/>
  <c r="Y173" i="22"/>
  <c r="AG173" i="22"/>
  <c r="AC173" i="22"/>
  <c r="AG178" i="22"/>
  <c r="AC178" i="22"/>
  <c r="Y178" i="22"/>
  <c r="AG154" i="22"/>
  <c r="AC154" i="22"/>
  <c r="Y154" i="22"/>
  <c r="V173" i="22"/>
  <c r="AB173" i="22"/>
  <c r="AF173" i="22"/>
  <c r="AF151" i="22"/>
  <c r="V151" i="22"/>
  <c r="AF154" i="22"/>
  <c r="AB154" i="22"/>
  <c r="V154" i="22"/>
  <c r="AF178" i="22"/>
  <c r="AB178" i="22"/>
  <c r="V178" i="22"/>
  <c r="AF157" i="22"/>
  <c r="AB157" i="22"/>
  <c r="V157" i="22"/>
  <c r="AE155" i="22"/>
  <c r="AA155" i="22"/>
  <c r="AA157" i="22"/>
  <c r="AE157" i="22"/>
  <c r="S157" i="22"/>
  <c r="AE212" i="22"/>
  <c r="AA212" i="22"/>
  <c r="AE187" i="22"/>
  <c r="AA187" i="22"/>
  <c r="AA278" i="22"/>
  <c r="AE278" i="22"/>
  <c r="AA249" i="22"/>
  <c r="AE249" i="22"/>
  <c r="AE101" i="22"/>
  <c r="AA101" i="22"/>
  <c r="AE160" i="22"/>
  <c r="AA160" i="22"/>
  <c r="AE323" i="22"/>
  <c r="AA323" i="22"/>
  <c r="AE84" i="22"/>
  <c r="AA84" i="22"/>
  <c r="AE198" i="22"/>
  <c r="AA198" i="22"/>
  <c r="AE82" i="22"/>
  <c r="AA82" i="22"/>
  <c r="AA86" i="22"/>
  <c r="AE86" i="22"/>
  <c r="S86" i="22"/>
  <c r="AE199" i="22"/>
  <c r="AA199" i="22"/>
  <c r="AE77" i="22"/>
  <c r="AA77" i="22"/>
  <c r="AE291" i="22"/>
  <c r="AA291" i="22"/>
  <c r="AE192" i="22"/>
  <c r="AA192" i="22"/>
  <c r="AE303" i="22"/>
  <c r="AA303" i="22"/>
  <c r="AA190" i="22"/>
  <c r="AE190" i="22"/>
  <c r="AE283" i="22"/>
  <c r="AA283" i="22"/>
  <c r="AA183" i="22"/>
  <c r="AE183" i="22"/>
  <c r="AE68" i="22"/>
  <c r="AA68" i="22"/>
  <c r="S68" i="22"/>
  <c r="AE34" i="22"/>
  <c r="AA34" i="22"/>
  <c r="AE90" i="22"/>
  <c r="AA90" i="22"/>
  <c r="S90" i="22"/>
  <c r="AA97" i="22"/>
  <c r="AE97" i="22"/>
  <c r="AE312" i="22"/>
  <c r="AA312" i="22"/>
  <c r="AE164" i="22"/>
  <c r="AA164" i="22"/>
  <c r="AE44" i="22"/>
  <c r="AA44" i="22"/>
  <c r="AA188" i="22"/>
  <c r="AE188" i="22"/>
  <c r="AE273" i="22"/>
  <c r="AA273" i="22"/>
  <c r="AA208" i="22"/>
  <c r="AE208" i="22"/>
  <c r="AA297" i="22"/>
  <c r="AE297" i="22"/>
  <c r="AE307" i="22"/>
  <c r="AA307" i="22"/>
  <c r="AE60" i="22"/>
  <c r="AA60" i="22"/>
  <c r="S60" i="22"/>
  <c r="AA124" i="22"/>
  <c r="AE124" i="22"/>
  <c r="AE270" i="22"/>
  <c r="AA270" i="22"/>
  <c r="AE321" i="22"/>
  <c r="AA321" i="22"/>
  <c r="AA96" i="22"/>
  <c r="AE96" i="22"/>
  <c r="AE245" i="22"/>
  <c r="AA245" i="22"/>
  <c r="AA175" i="22"/>
  <c r="AE175" i="22"/>
  <c r="AE46" i="22"/>
  <c r="AA46" i="22"/>
  <c r="AE306" i="22"/>
  <c r="AA306" i="22"/>
  <c r="AE272" i="22"/>
  <c r="AA272" i="22"/>
  <c r="AA205" i="22"/>
  <c r="AE205" i="22"/>
  <c r="AE48" i="22"/>
  <c r="AA48" i="22"/>
  <c r="AE264" i="22"/>
  <c r="AA264" i="22"/>
  <c r="AE301" i="22"/>
  <c r="AA301" i="22"/>
  <c r="AA163" i="22"/>
  <c r="AE163" i="22"/>
  <c r="AE166" i="22"/>
  <c r="AA166" i="22"/>
  <c r="S166" i="22"/>
  <c r="AA232" i="22"/>
  <c r="AE232" i="22"/>
  <c r="S232" i="22"/>
  <c r="AE194" i="22"/>
  <c r="AA194" i="22"/>
  <c r="AE234" i="22"/>
  <c r="AA234" i="22"/>
  <c r="S234" i="22"/>
  <c r="AE66" i="22"/>
  <c r="AA66" i="22"/>
  <c r="AE211" i="22"/>
  <c r="AA211" i="22"/>
  <c r="AA313" i="22"/>
  <c r="AE313" i="22"/>
  <c r="AA193" i="22"/>
  <c r="AE193" i="22"/>
  <c r="AE275" i="22"/>
  <c r="AA275" i="22"/>
  <c r="AE58" i="22"/>
  <c r="AA58" i="22"/>
  <c r="S58" i="22"/>
  <c r="AE201" i="22"/>
  <c r="AA201" i="22"/>
  <c r="AG335" i="22"/>
  <c r="AC335" i="22"/>
  <c r="Y335" i="22"/>
  <c r="AE284" i="22"/>
  <c r="AA284" i="22"/>
  <c r="AE302" i="22"/>
  <c r="AA302" i="22"/>
  <c r="AE181" i="22"/>
  <c r="AA181" i="22"/>
  <c r="I329" i="22"/>
  <c r="AJ329" i="22" s="1"/>
  <c r="AR329" i="22" s="1"/>
  <c r="H391" i="28" s="1"/>
  <c r="I287" i="22"/>
  <c r="Q287" i="22" s="1"/>
  <c r="I65" i="22"/>
  <c r="Q65" i="22" s="1"/>
  <c r="AC116" i="21"/>
  <c r="K116" i="22" s="1"/>
  <c r="T116" i="22" s="1"/>
  <c r="I359" i="22"/>
  <c r="Q359" i="22" s="1"/>
  <c r="I259" i="22"/>
  <c r="Q259" i="22" s="1"/>
  <c r="I262" i="22"/>
  <c r="Q262" i="22" s="1"/>
  <c r="I334" i="22"/>
  <c r="AJ334" i="22" s="1"/>
  <c r="AR334" i="22" s="1"/>
  <c r="H396" i="28" s="1"/>
  <c r="I231" i="22"/>
  <c r="Q231" i="22" s="1"/>
  <c r="I186" i="22"/>
  <c r="Q186" i="22" s="1"/>
  <c r="I196" i="22"/>
  <c r="Q196" i="22" s="1"/>
  <c r="I349" i="22"/>
  <c r="Q349" i="22" s="1"/>
  <c r="R349" i="22" s="1"/>
  <c r="I206" i="22"/>
  <c r="Q206" i="22" s="1"/>
  <c r="I250" i="22"/>
  <c r="Q250" i="22" s="1"/>
  <c r="I170" i="22"/>
  <c r="Q170" i="22" s="1"/>
  <c r="I228" i="22"/>
  <c r="Q228" i="22" s="1"/>
  <c r="I29" i="22"/>
  <c r="Q29" i="22" s="1"/>
  <c r="I31" i="22"/>
  <c r="Q31" i="22" s="1"/>
  <c r="I341" i="22"/>
  <c r="Q341" i="22" s="1"/>
  <c r="I354" i="22"/>
  <c r="Q354" i="22" s="1"/>
  <c r="I32" i="22"/>
  <c r="I30" i="22"/>
  <c r="Q30" i="22" s="1"/>
  <c r="I309" i="22"/>
  <c r="Q309" i="22" s="1"/>
  <c r="I200" i="22"/>
  <c r="Q200" i="22" s="1"/>
  <c r="I225" i="22"/>
  <c r="Q225" i="22" s="1"/>
  <c r="I107" i="22"/>
  <c r="Q107" i="22" s="1"/>
  <c r="I89" i="22"/>
  <c r="Q89" i="22" s="1"/>
  <c r="I191" i="22"/>
  <c r="Q191" i="22" s="1"/>
  <c r="I17" i="22"/>
  <c r="I15" i="22"/>
  <c r="AJ15" i="22" s="1"/>
  <c r="AR15" i="22" s="1"/>
  <c r="H33" i="28" s="1"/>
  <c r="L222" i="12"/>
  <c r="T320" i="12"/>
  <c r="L323" i="12"/>
  <c r="L112" i="12"/>
  <c r="T355" i="12"/>
  <c r="L337" i="12"/>
  <c r="T291" i="12"/>
  <c r="T287" i="12"/>
  <c r="L228" i="12"/>
  <c r="T156" i="12"/>
  <c r="T112" i="12"/>
  <c r="T221" i="12"/>
  <c r="T222" i="12"/>
  <c r="L229" i="12"/>
  <c r="T217" i="12"/>
  <c r="T229" i="12"/>
  <c r="L338" i="12"/>
  <c r="T363" i="12"/>
  <c r="L287" i="12"/>
  <c r="T248" i="12"/>
  <c r="D74" i="12"/>
  <c r="L248" i="12"/>
  <c r="L156" i="12"/>
  <c r="T228" i="12"/>
  <c r="L320" i="12"/>
  <c r="L291" i="12"/>
  <c r="L363" i="12"/>
  <c r="T338" i="12"/>
  <c r="L322" i="12"/>
  <c r="L217" i="12"/>
  <c r="T322" i="12"/>
  <c r="L221" i="12"/>
  <c r="T323" i="12"/>
  <c r="L355" i="12"/>
  <c r="T337" i="12"/>
  <c r="I14" i="22"/>
  <c r="AJ14" i="22" s="1"/>
  <c r="AR14" i="22" s="1"/>
  <c r="H32" i="28" s="1"/>
  <c r="I106" i="22"/>
  <c r="Q106" i="22" s="1"/>
  <c r="I260" i="22"/>
  <c r="Q260" i="22" s="1"/>
  <c r="I213" i="22"/>
  <c r="Q213" i="22" s="1"/>
  <c r="I276" i="22"/>
  <c r="Q276" i="22" s="1"/>
  <c r="I266" i="22"/>
  <c r="Q266" i="22" s="1"/>
  <c r="I315" i="22"/>
  <c r="Q315" i="22" s="1"/>
  <c r="I98" i="22"/>
  <c r="Q98" i="22" s="1"/>
  <c r="I78" i="22"/>
  <c r="Q78" i="22" s="1"/>
  <c r="I319" i="22"/>
  <c r="Q319" i="22" s="1"/>
  <c r="I64" i="22"/>
  <c r="Q64" i="22" s="1"/>
  <c r="I308" i="22"/>
  <c r="Q308" i="22" s="1"/>
  <c r="I92" i="22"/>
  <c r="Q92" i="22" s="1"/>
  <c r="I204" i="22"/>
  <c r="Q204" i="22" s="1"/>
  <c r="I318" i="22"/>
  <c r="Q318" i="22" s="1"/>
  <c r="I26" i="22"/>
  <c r="I12" i="22"/>
  <c r="I47" i="22"/>
  <c r="Q47" i="22" s="1"/>
  <c r="I305" i="22"/>
  <c r="Q305" i="22" s="1"/>
  <c r="I314" i="22"/>
  <c r="Q314" i="22" s="1"/>
  <c r="I255" i="22"/>
  <c r="Q255" i="22" s="1"/>
  <c r="I353" i="22"/>
  <c r="Q353" i="22" s="1"/>
  <c r="I355" i="22"/>
  <c r="Q355" i="22" s="1"/>
  <c r="I100" i="22"/>
  <c r="Q100" i="22" s="1"/>
  <c r="I238" i="22"/>
  <c r="Q238" i="22" s="1"/>
  <c r="I292" i="22"/>
  <c r="Q292" i="22" s="1"/>
  <c r="I195" i="22"/>
  <c r="Q195" i="22" s="1"/>
  <c r="I189" i="22"/>
  <c r="Q189" i="22" s="1"/>
  <c r="AF168" i="21"/>
  <c r="AF53" i="21"/>
  <c r="I102" i="22"/>
  <c r="Q102" i="22" s="1"/>
  <c r="Z161" i="21"/>
  <c r="I161" i="22"/>
  <c r="Q161" i="22" s="1"/>
  <c r="I174" i="22"/>
  <c r="Q174" i="22" s="1"/>
  <c r="I320" i="22"/>
  <c r="Q320" i="22" s="1"/>
  <c r="AF133" i="21"/>
  <c r="AF135" i="21" s="1"/>
  <c r="M135" i="22" s="1"/>
  <c r="W135" i="22" s="1"/>
  <c r="AF56" i="21"/>
  <c r="Z110" i="21"/>
  <c r="I110" i="22"/>
  <c r="Q110" i="22" s="1"/>
  <c r="I132" i="22"/>
  <c r="Q132" i="22" s="1"/>
  <c r="I122" i="22"/>
  <c r="Q122" i="22" s="1"/>
  <c r="I224" i="22"/>
  <c r="Q224" i="22" s="1"/>
  <c r="I277" i="22"/>
  <c r="Q277" i="22" s="1"/>
  <c r="AF165" i="21"/>
  <c r="I182" i="22"/>
  <c r="Q182" i="22" s="1"/>
  <c r="Z168" i="21"/>
  <c r="Z133" i="21"/>
  <c r="Z135" i="21" s="1"/>
  <c r="I135" i="22" s="1"/>
  <c r="Q135" i="22" s="1"/>
  <c r="I133" i="22"/>
  <c r="Q133" i="22" s="1"/>
  <c r="Z56" i="21"/>
  <c r="I95" i="22"/>
  <c r="Q95" i="22" s="1"/>
  <c r="I27" i="22"/>
  <c r="I256" i="22"/>
  <c r="Q256" i="22" s="1"/>
  <c r="I311" i="22"/>
  <c r="Q311" i="22" s="1"/>
  <c r="Z113" i="21"/>
  <c r="I113" i="22"/>
  <c r="Q113" i="22" s="1"/>
  <c r="I215" i="22"/>
  <c r="Q215" i="22" s="1"/>
  <c r="Z167" i="21"/>
  <c r="I167" i="22"/>
  <c r="Q167" i="22" s="1"/>
  <c r="I150" i="22"/>
  <c r="Q150" i="22" s="1"/>
  <c r="I296" i="22"/>
  <c r="Q296" i="22" s="1"/>
  <c r="I289" i="22"/>
  <c r="Q289" i="22" s="1"/>
  <c r="I81" i="22"/>
  <c r="Q81" i="22" s="1"/>
  <c r="I176" i="22"/>
  <c r="Q176" i="22" s="1"/>
  <c r="Q75" i="22"/>
  <c r="Z165" i="21"/>
  <c r="I165" i="22"/>
  <c r="Q165" i="22" s="1"/>
  <c r="I280" i="22"/>
  <c r="Q280" i="22" s="1"/>
  <c r="I281" i="22"/>
  <c r="Q281" i="22" s="1"/>
  <c r="I105" i="22"/>
  <c r="Q105" i="22" s="1"/>
  <c r="AF159" i="21"/>
  <c r="Z72" i="21"/>
  <c r="I235" i="22"/>
  <c r="Q235" i="22" s="1"/>
  <c r="AC159" i="21"/>
  <c r="AC162" i="21" s="1"/>
  <c r="K162" i="22" s="1"/>
  <c r="T162" i="22" s="1"/>
  <c r="I179" i="22"/>
  <c r="Q179" i="22" s="1"/>
  <c r="I253" i="22"/>
  <c r="Q253" i="22" s="1"/>
  <c r="AF55" i="21"/>
  <c r="AC109" i="21"/>
  <c r="AC112" i="21" s="1"/>
  <c r="K112" i="22" s="1"/>
  <c r="T112" i="22" s="1"/>
  <c r="Z76" i="21"/>
  <c r="AF72" i="21"/>
  <c r="AF74" i="21" s="1"/>
  <c r="I67" i="22"/>
  <c r="Q67" i="22" s="1"/>
  <c r="I85" i="22"/>
  <c r="Q85" i="22" s="1"/>
  <c r="AC165" i="21"/>
  <c r="AC169" i="21" s="1"/>
  <c r="K169" i="22" s="1"/>
  <c r="T169" i="22" s="1"/>
  <c r="Z111" i="21"/>
  <c r="AC72" i="21"/>
  <c r="AC74" i="21" s="1"/>
  <c r="K74" i="22" s="1"/>
  <c r="T74" i="22" s="1"/>
  <c r="AA71" i="21"/>
  <c r="Q62" i="22"/>
  <c r="I279" i="22"/>
  <c r="Q279" i="22" s="1"/>
  <c r="E116" i="21"/>
  <c r="B116" i="22" s="1"/>
  <c r="R116" i="22" s="1"/>
  <c r="AC75" i="21"/>
  <c r="AC79" i="21" s="1"/>
  <c r="I147" i="22"/>
  <c r="Q147" i="22" s="1"/>
  <c r="I340" i="22"/>
  <c r="Q340" i="22" s="1"/>
  <c r="I332" i="22"/>
  <c r="AJ332" i="22" s="1"/>
  <c r="AR332" i="22" s="1"/>
  <c r="H394" i="28" s="1"/>
  <c r="I43" i="22"/>
  <c r="Q43" i="22" s="1"/>
  <c r="Z159" i="21"/>
  <c r="I263" i="22"/>
  <c r="Q263" i="22" s="1"/>
  <c r="I172" i="22"/>
  <c r="Q172" i="22" s="1"/>
  <c r="I261" i="22"/>
  <c r="Q261" i="22" s="1"/>
  <c r="Q109" i="22"/>
  <c r="I87" i="22"/>
  <c r="Q87" i="22" s="1"/>
  <c r="Z52" i="21"/>
  <c r="AF75" i="21"/>
  <c r="AF79" i="21" s="1"/>
  <c r="AF161" i="21"/>
  <c r="AC133" i="21"/>
  <c r="AC135" i="21" s="1"/>
  <c r="K135" i="22" s="1"/>
  <c r="T135" i="22" s="1"/>
  <c r="I226" i="22"/>
  <c r="Q226" i="22" s="1"/>
  <c r="I203" i="22"/>
  <c r="Q203" i="22" s="1"/>
  <c r="I103" i="22"/>
  <c r="Q103" i="22" s="1"/>
  <c r="I290" i="22"/>
  <c r="Q290" i="22" s="1"/>
  <c r="AF50" i="21"/>
  <c r="I207" i="22"/>
  <c r="Q207" i="22" s="1"/>
  <c r="I282" i="22"/>
  <c r="Q282" i="22" s="1"/>
  <c r="AP50" i="22"/>
  <c r="E72" i="28" s="1"/>
  <c r="I322" i="22"/>
  <c r="Q322" i="22" s="1"/>
  <c r="Z343" i="21"/>
  <c r="AB343" i="21" s="1"/>
  <c r="AV343" i="21"/>
  <c r="I357" i="22"/>
  <c r="Q357" i="22" s="1"/>
  <c r="I327" i="22"/>
  <c r="AJ327" i="22" s="1"/>
  <c r="Z352" i="21"/>
  <c r="AB352" i="21" s="1"/>
  <c r="AV352" i="21"/>
  <c r="I330" i="22"/>
  <c r="AJ330" i="22" s="1"/>
  <c r="M332" i="22"/>
  <c r="W332" i="22" s="1"/>
  <c r="M342" i="22"/>
  <c r="W342" i="22" s="1"/>
  <c r="X342" i="22" s="1"/>
  <c r="M336" i="22"/>
  <c r="W336" i="22" s="1"/>
  <c r="X336" i="22" s="1"/>
  <c r="M337" i="22"/>
  <c r="W337" i="22" s="1"/>
  <c r="X337" i="22" s="1"/>
  <c r="Z344" i="21"/>
  <c r="AB344" i="21" s="1"/>
  <c r="AV344" i="21"/>
  <c r="M350" i="22"/>
  <c r="W350" i="22" s="1"/>
  <c r="X350" i="22" s="1"/>
  <c r="Q336" i="22"/>
  <c r="R336" i="22" s="1"/>
  <c r="AR336" i="22"/>
  <c r="H398" i="28" s="1"/>
  <c r="Z331" i="21"/>
  <c r="AB331" i="21" s="1"/>
  <c r="AV331" i="21"/>
  <c r="Z345" i="21"/>
  <c r="AB345" i="21" s="1"/>
  <c r="AV345" i="21"/>
  <c r="Z335" i="21"/>
  <c r="AB335" i="21" s="1"/>
  <c r="AV335" i="21"/>
  <c r="Z328" i="21"/>
  <c r="AB328" i="21" s="1"/>
  <c r="AV328" i="21"/>
  <c r="M356" i="22"/>
  <c r="W356" i="22" s="1"/>
  <c r="X356" i="22" s="1"/>
  <c r="Z356" i="21"/>
  <c r="AB356" i="21" s="1"/>
  <c r="AV356" i="21"/>
  <c r="M344" i="22"/>
  <c r="W344" i="22" s="1"/>
  <c r="X344" i="22" s="1"/>
  <c r="Z346" i="21"/>
  <c r="AB346" i="21" s="1"/>
  <c r="AV346" i="21"/>
  <c r="M345" i="22"/>
  <c r="W345" i="22" s="1"/>
  <c r="X345" i="22" s="1"/>
  <c r="M343" i="22"/>
  <c r="W343" i="22" s="1"/>
  <c r="X343" i="22" s="1"/>
  <c r="Z342" i="21"/>
  <c r="AB342" i="21" s="1"/>
  <c r="AV342" i="21"/>
  <c r="M352" i="22"/>
  <c r="W352" i="22" s="1"/>
  <c r="X352" i="22" s="1"/>
  <c r="Z337" i="21"/>
  <c r="AB337" i="21" s="1"/>
  <c r="AV337" i="21"/>
  <c r="Z350" i="21"/>
  <c r="AB350" i="21" s="1"/>
  <c r="AV350" i="21"/>
  <c r="M334" i="22"/>
  <c r="W334" i="22" s="1"/>
  <c r="X334" i="22" s="1"/>
  <c r="Z347" i="21"/>
  <c r="AB347" i="21" s="1"/>
  <c r="AV347" i="21"/>
  <c r="Z351" i="21"/>
  <c r="AB351" i="21" s="1"/>
  <c r="AV351" i="21"/>
  <c r="M351" i="22"/>
  <c r="W351" i="22" s="1"/>
  <c r="X351" i="22" s="1"/>
  <c r="I257" i="22"/>
  <c r="Q257" i="22" s="1"/>
  <c r="I209" i="22"/>
  <c r="Q209" i="22" s="1"/>
  <c r="I24" i="22"/>
  <c r="Q24" i="22" s="1"/>
  <c r="I180" i="22"/>
  <c r="Q180" i="22" s="1"/>
  <c r="I237" i="22"/>
  <c r="Q237" i="22" s="1"/>
  <c r="I88" i="22"/>
  <c r="Q88" i="22" s="1"/>
  <c r="AF40" i="21"/>
  <c r="I230" i="22"/>
  <c r="Q230" i="22" s="1"/>
  <c r="I227" i="22"/>
  <c r="Q227" i="22" s="1"/>
  <c r="AF36" i="21"/>
  <c r="Z149" i="21"/>
  <c r="Z151" i="21" s="1"/>
  <c r="I151" i="22" s="1"/>
  <c r="Q151" i="22" s="1"/>
  <c r="AA158" i="21"/>
  <c r="I233" i="22"/>
  <c r="Q233" i="22" s="1"/>
  <c r="I229" i="22"/>
  <c r="Q229" i="22" s="1"/>
  <c r="AF38" i="21"/>
  <c r="I158" i="22"/>
  <c r="Q158" i="22" s="1"/>
  <c r="I69" i="22"/>
  <c r="Q69" i="22" s="1"/>
  <c r="Z154" i="21"/>
  <c r="I154" i="22" s="1"/>
  <c r="Q154" i="22" s="1"/>
  <c r="C154" i="22"/>
  <c r="AQ154" i="22" s="1"/>
  <c r="D186" i="28" s="1"/>
  <c r="AI154" i="22"/>
  <c r="AJ154" i="22" s="1"/>
  <c r="I91" i="22"/>
  <c r="Q91" i="22" s="1"/>
  <c r="Q116" i="21"/>
  <c r="F116" i="22"/>
  <c r="X116" i="22" s="1"/>
  <c r="I185" i="22"/>
  <c r="Q185" i="22" s="1"/>
  <c r="Q112" i="21"/>
  <c r="F112" i="22"/>
  <c r="X112" i="22" s="1"/>
  <c r="AF41" i="21"/>
  <c r="Z178" i="21"/>
  <c r="I178" i="22" s="1"/>
  <c r="Q178" i="22" s="1"/>
  <c r="I197" i="22"/>
  <c r="Q197" i="22" s="1"/>
  <c r="AF39" i="21"/>
  <c r="AF37" i="21"/>
  <c r="AF42" i="21"/>
  <c r="AA54" i="21"/>
  <c r="AV56" i="21"/>
  <c r="I56" i="22" s="1"/>
  <c r="AA51" i="21"/>
  <c r="AV55" i="21"/>
  <c r="AA39" i="21"/>
  <c r="Z39" i="21" s="1"/>
  <c r="AV39" i="21"/>
  <c r="AA40" i="21"/>
  <c r="Z40" i="21" s="1"/>
  <c r="AV40" i="21"/>
  <c r="AA38" i="21"/>
  <c r="Z38" i="21" s="1"/>
  <c r="AV38" i="21"/>
  <c r="AA37" i="21"/>
  <c r="Z37" i="21" s="1"/>
  <c r="AV37" i="21"/>
  <c r="AA42" i="21"/>
  <c r="Z42" i="21" s="1"/>
  <c r="AV42" i="21"/>
  <c r="AA41" i="21"/>
  <c r="Z41" i="21" s="1"/>
  <c r="AV41" i="21"/>
  <c r="I23" i="22"/>
  <c r="I20" i="22"/>
  <c r="Q20" i="22" s="1"/>
  <c r="AA35" i="21"/>
  <c r="Z35" i="21" s="1"/>
  <c r="AV35" i="21"/>
  <c r="AA36" i="21"/>
  <c r="Z36" i="21" s="1"/>
  <c r="AV36" i="21"/>
  <c r="Z19" i="21"/>
  <c r="AV19" i="21"/>
  <c r="Z18" i="21"/>
  <c r="AV18" i="21"/>
  <c r="AI56" i="22"/>
  <c r="C56" i="22"/>
  <c r="AQ56" i="22" s="1"/>
  <c r="D78" i="28" s="1"/>
  <c r="C55" i="22"/>
  <c r="AQ55" i="22" s="1"/>
  <c r="D77" i="28" s="1"/>
  <c r="AI55" i="22"/>
  <c r="C54" i="22"/>
  <c r="AQ54" i="22" s="1"/>
  <c r="D76" i="28" s="1"/>
  <c r="AI54" i="22"/>
  <c r="C53" i="22"/>
  <c r="AQ53" i="22" s="1"/>
  <c r="D75" i="28" s="1"/>
  <c r="AI53" i="22"/>
  <c r="AV50" i="21"/>
  <c r="AV53" i="21"/>
  <c r="I53" i="22" s="1"/>
  <c r="C51" i="22"/>
  <c r="AQ51" i="22" s="1"/>
  <c r="D73" i="28" s="1"/>
  <c r="AI51" i="22"/>
  <c r="C52" i="22"/>
  <c r="AQ52" i="22" s="1"/>
  <c r="D74" i="28" s="1"/>
  <c r="AI52" i="22"/>
  <c r="AV52" i="21"/>
  <c r="I52" i="22" s="1"/>
  <c r="AV271" i="21"/>
  <c r="I271" i="22" s="1"/>
  <c r="Q271" i="22" s="1"/>
  <c r="G271" i="22"/>
  <c r="BC271" i="22" s="1"/>
  <c r="V319" i="28" s="1"/>
  <c r="AM271" i="22"/>
  <c r="AN271" i="22" s="1"/>
  <c r="AX272" i="22"/>
  <c r="Q320" i="28" s="1"/>
  <c r="AV272" i="22"/>
  <c r="N320" i="28" s="1"/>
  <c r="BD183" i="22"/>
  <c r="Z215" i="28" s="1"/>
  <c r="BB183" i="22"/>
  <c r="W215" i="28" s="1"/>
  <c r="AX245" i="22"/>
  <c r="Q285" i="28" s="1"/>
  <c r="AV245" i="22"/>
  <c r="N285" i="28" s="1"/>
  <c r="BD249" i="22"/>
  <c r="Z289" i="28" s="1"/>
  <c r="BB249" i="22"/>
  <c r="W289" i="28" s="1"/>
  <c r="BD188" i="22"/>
  <c r="Z220" i="28" s="1"/>
  <c r="BB188" i="22"/>
  <c r="W220" i="28" s="1"/>
  <c r="AX307" i="22"/>
  <c r="Q361" i="28" s="1"/>
  <c r="AV307" i="22"/>
  <c r="N361" i="28" s="1"/>
  <c r="BD301" i="22"/>
  <c r="Z353" i="28" s="1"/>
  <c r="BB301" i="22"/>
  <c r="W353" i="28" s="1"/>
  <c r="AX301" i="22"/>
  <c r="Q353" i="28" s="1"/>
  <c r="AV301" i="22"/>
  <c r="N353" i="28" s="1"/>
  <c r="AX124" i="22"/>
  <c r="Q154" i="28" s="1"/>
  <c r="AV124" i="22"/>
  <c r="N154" i="28" s="1"/>
  <c r="AX249" i="22"/>
  <c r="Q289" i="28" s="1"/>
  <c r="AV249" i="22"/>
  <c r="N289" i="28" s="1"/>
  <c r="BD307" i="22"/>
  <c r="Z361" i="28" s="1"/>
  <c r="BB307" i="22"/>
  <c r="W361" i="28" s="1"/>
  <c r="BD187" i="22"/>
  <c r="Z219" i="28" s="1"/>
  <c r="BB187" i="22"/>
  <c r="W219" i="28" s="1"/>
  <c r="AX270" i="22"/>
  <c r="Q318" i="28" s="1"/>
  <c r="AV270" i="22"/>
  <c r="N318" i="28" s="1"/>
  <c r="BD284" i="22"/>
  <c r="Z336" i="28" s="1"/>
  <c r="BB284" i="22"/>
  <c r="W336" i="28" s="1"/>
  <c r="BD283" i="22"/>
  <c r="Z335" i="28" s="1"/>
  <c r="BB283" i="22"/>
  <c r="W335" i="28" s="1"/>
  <c r="BD212" i="22"/>
  <c r="Z246" i="28" s="1"/>
  <c r="BB212" i="22"/>
  <c r="W246" i="28" s="1"/>
  <c r="AX188" i="22"/>
  <c r="Q220" i="28" s="1"/>
  <c r="AV188" i="22"/>
  <c r="N220" i="28" s="1"/>
  <c r="BD84" i="22"/>
  <c r="Z110" i="28" s="1"/>
  <c r="BB84" i="22"/>
  <c r="W110" i="28" s="1"/>
  <c r="AX193" i="22"/>
  <c r="Q227" i="28" s="1"/>
  <c r="AV193" i="22"/>
  <c r="N227" i="28" s="1"/>
  <c r="AX283" i="22"/>
  <c r="Q335" i="28" s="1"/>
  <c r="AV283" i="22"/>
  <c r="N335" i="28" s="1"/>
  <c r="BD272" i="22"/>
  <c r="Z320" i="28" s="1"/>
  <c r="BB272" i="22"/>
  <c r="W320" i="28" s="1"/>
  <c r="BD245" i="22"/>
  <c r="Z285" i="28" s="1"/>
  <c r="BB245" i="22"/>
  <c r="W285" i="28" s="1"/>
  <c r="AX284" i="22"/>
  <c r="Q336" i="28" s="1"/>
  <c r="AV284" i="22"/>
  <c r="N336" i="28" s="1"/>
  <c r="E271" i="22"/>
  <c r="AW271" i="22" s="1"/>
  <c r="M319" i="28" s="1"/>
  <c r="AK271" i="22"/>
  <c r="AL271" i="22" s="1"/>
  <c r="C271" i="22"/>
  <c r="AQ271" i="22" s="1"/>
  <c r="D319" i="28" s="1"/>
  <c r="AI271" i="22"/>
  <c r="AJ271" i="22" s="1"/>
  <c r="BD193" i="22"/>
  <c r="Z227" i="28" s="1"/>
  <c r="BB193" i="22"/>
  <c r="W227" i="28" s="1"/>
  <c r="BD124" i="22"/>
  <c r="Z154" i="28" s="1"/>
  <c r="BB124" i="22"/>
  <c r="W154" i="28" s="1"/>
  <c r="BD270" i="22"/>
  <c r="Z318" i="28" s="1"/>
  <c r="BB270" i="22"/>
  <c r="W318" i="28" s="1"/>
  <c r="AX183" i="22"/>
  <c r="Q215" i="28" s="1"/>
  <c r="AV183" i="22"/>
  <c r="N215" i="28" s="1"/>
  <c r="AX84" i="22"/>
  <c r="Q110" i="28" s="1"/>
  <c r="AV84" i="22"/>
  <c r="N110" i="28" s="1"/>
  <c r="BD192" i="22"/>
  <c r="Z226" i="28" s="1"/>
  <c r="BB192" i="22"/>
  <c r="W226" i="28" s="1"/>
  <c r="AX192" i="22"/>
  <c r="Q226" i="28" s="1"/>
  <c r="AV192" i="22"/>
  <c r="N226" i="28" s="1"/>
  <c r="AX273" i="22"/>
  <c r="Q321" i="28" s="1"/>
  <c r="AV273" i="22"/>
  <c r="N321" i="28" s="1"/>
  <c r="AX212" i="22"/>
  <c r="Q246" i="28" s="1"/>
  <c r="AV212" i="22"/>
  <c r="N246" i="28" s="1"/>
  <c r="AX187" i="22"/>
  <c r="Q219" i="28" s="1"/>
  <c r="AV187" i="22"/>
  <c r="N219" i="28" s="1"/>
  <c r="BD273" i="22"/>
  <c r="Z321" i="28" s="1"/>
  <c r="BB273" i="22"/>
  <c r="W321" i="28" s="1"/>
  <c r="O112" i="21"/>
  <c r="D112" i="22"/>
  <c r="U112" i="22" s="1"/>
  <c r="O135" i="21"/>
  <c r="D135" i="22"/>
  <c r="U135" i="22" s="1"/>
  <c r="M112" i="21"/>
  <c r="AV112" i="21" s="1"/>
  <c r="B112" i="22"/>
  <c r="R112" i="22" s="1"/>
  <c r="Q135" i="21"/>
  <c r="F135" i="22"/>
  <c r="X135" i="22" s="1"/>
  <c r="O116" i="21"/>
  <c r="D116" i="22"/>
  <c r="U116" i="22" s="1"/>
  <c r="F123" i="21"/>
  <c r="N123" i="21" s="1"/>
  <c r="H123" i="21"/>
  <c r="P123" i="21" s="1"/>
  <c r="J123" i="21"/>
  <c r="R123" i="21" s="1"/>
  <c r="Q348" i="21"/>
  <c r="Q333" i="21"/>
  <c r="P348" i="21"/>
  <c r="AC348" i="21"/>
  <c r="AF35" i="21"/>
  <c r="AF33" i="21"/>
  <c r="N154" i="21"/>
  <c r="M333" i="21"/>
  <c r="AV333" i="21" s="1"/>
  <c r="P361" i="21"/>
  <c r="M348" i="21"/>
  <c r="AV348" i="21" s="1"/>
  <c r="N333" i="21"/>
  <c r="AC333" i="21"/>
  <c r="P333" i="21"/>
  <c r="N348" i="21"/>
  <c r="B157" i="22"/>
  <c r="R157" i="22" s="1"/>
  <c r="N157" i="21"/>
  <c r="N361" i="21"/>
  <c r="O348" i="21"/>
  <c r="O333" i="21"/>
  <c r="N360" i="21"/>
  <c r="AF333" i="21"/>
  <c r="AF348" i="21"/>
  <c r="B79" i="22"/>
  <c r="R79" i="22" s="1"/>
  <c r="AG158" i="21"/>
  <c r="AF151" i="21"/>
  <c r="AD69" i="21"/>
  <c r="AG360" i="21"/>
  <c r="AG361" i="21"/>
  <c r="AD158" i="21"/>
  <c r="O151" i="21"/>
  <c r="Z53" i="21" l="1"/>
  <c r="Z50" i="21"/>
  <c r="AC34" i="21"/>
  <c r="AC33" i="21"/>
  <c r="Q23" i="22"/>
  <c r="R23" i="22" s="1"/>
  <c r="AJ23" i="22"/>
  <c r="AR23" i="22" s="1"/>
  <c r="Q26" i="22"/>
  <c r="R26" i="22" s="1"/>
  <c r="AJ26" i="22"/>
  <c r="AR26" i="22" s="1"/>
  <c r="AE248" i="22"/>
  <c r="R248" i="22"/>
  <c r="Q22" i="22"/>
  <c r="R22" i="22" s="1"/>
  <c r="AJ22" i="22"/>
  <c r="AR22" i="22" s="1"/>
  <c r="Z34" i="21"/>
  <c r="Z33" i="21"/>
  <c r="AK151" i="22"/>
  <c r="AL151" i="22" s="1"/>
  <c r="U151" i="22"/>
  <c r="C151" i="22"/>
  <c r="AQ151" i="22" s="1"/>
  <c r="D183" i="28" s="1"/>
  <c r="R151" i="22"/>
  <c r="G154" i="22"/>
  <c r="BC154" i="22" s="1"/>
  <c r="V186" i="28" s="1"/>
  <c r="X154" i="22"/>
  <c r="AJ58" i="22"/>
  <c r="AR58" i="22" s="1"/>
  <c r="AP58" i="22"/>
  <c r="D82" i="28"/>
  <c r="D84" i="12"/>
  <c r="W78" i="28"/>
  <c r="U80" i="12"/>
  <c r="AV56" i="22"/>
  <c r="M78" i="28"/>
  <c r="L80" i="12"/>
  <c r="W77" i="28"/>
  <c r="U79" i="12"/>
  <c r="AV55" i="22"/>
  <c r="M77" i="28"/>
  <c r="L79" i="12"/>
  <c r="W76" i="28"/>
  <c r="U78" i="12"/>
  <c r="AV54" i="22"/>
  <c r="M76" i="28"/>
  <c r="L78" i="12"/>
  <c r="W75" i="28"/>
  <c r="U77" i="12"/>
  <c r="AV53" i="22"/>
  <c r="M75" i="28"/>
  <c r="L77" i="12"/>
  <c r="W74" i="28"/>
  <c r="U76" i="12"/>
  <c r="AV52" i="22"/>
  <c r="M74" i="28"/>
  <c r="L76" i="12"/>
  <c r="W73" i="28"/>
  <c r="U75" i="12"/>
  <c r="AV51" i="22"/>
  <c r="M73" i="28"/>
  <c r="L75" i="12"/>
  <c r="W72" i="28"/>
  <c r="U74" i="12"/>
  <c r="AV50" i="22"/>
  <c r="M72" i="28"/>
  <c r="L74" i="12"/>
  <c r="W62" i="28"/>
  <c r="U64" i="12"/>
  <c r="N62" i="28"/>
  <c r="M64" i="12"/>
  <c r="E62" i="28"/>
  <c r="AH62" i="28" s="1"/>
  <c r="E64" i="12"/>
  <c r="W61" i="28"/>
  <c r="U63" i="12"/>
  <c r="N61" i="28"/>
  <c r="M63" i="12"/>
  <c r="E61" i="28"/>
  <c r="AH61" i="28" s="1"/>
  <c r="E63" i="12"/>
  <c r="W60" i="28"/>
  <c r="U62" i="12"/>
  <c r="N60" i="28"/>
  <c r="M62" i="12"/>
  <c r="E60" i="28"/>
  <c r="AH60" i="28" s="1"/>
  <c r="E62" i="12"/>
  <c r="W59" i="28"/>
  <c r="U61" i="12"/>
  <c r="N59" i="28"/>
  <c r="M61" i="12"/>
  <c r="E59" i="28"/>
  <c r="AH59" i="28" s="1"/>
  <c r="E61" i="12"/>
  <c r="W58" i="28"/>
  <c r="U60" i="12"/>
  <c r="N58" i="28"/>
  <c r="M60" i="12"/>
  <c r="E58" i="28"/>
  <c r="AH58" i="28" s="1"/>
  <c r="E60" i="12"/>
  <c r="W57" i="28"/>
  <c r="U59" i="12"/>
  <c r="N57" i="28"/>
  <c r="M59" i="12"/>
  <c r="E57" i="28"/>
  <c r="AH57" i="28" s="1"/>
  <c r="E59" i="12"/>
  <c r="W56" i="28"/>
  <c r="U58" i="12"/>
  <c r="N56" i="28"/>
  <c r="M58" i="12"/>
  <c r="E56" i="28"/>
  <c r="AH56" i="28" s="1"/>
  <c r="E58" i="12"/>
  <c r="W55" i="28"/>
  <c r="U57" i="12"/>
  <c r="N55" i="28"/>
  <c r="M57" i="12"/>
  <c r="E55" i="28"/>
  <c r="AH55" i="28" s="1"/>
  <c r="E57" i="12"/>
  <c r="BB34" i="22"/>
  <c r="V54" i="28"/>
  <c r="T56" i="12"/>
  <c r="AV34" i="22"/>
  <c r="M54" i="28"/>
  <c r="L56" i="12"/>
  <c r="AJ34" i="22"/>
  <c r="AR34" i="22" s="1"/>
  <c r="AP34" i="22"/>
  <c r="D54" i="28"/>
  <c r="D56" i="12"/>
  <c r="BB33" i="22"/>
  <c r="V53" i="28"/>
  <c r="T55" i="12"/>
  <c r="AV33" i="22"/>
  <c r="M53" i="28"/>
  <c r="L55" i="12"/>
  <c r="AJ33" i="22"/>
  <c r="AR33" i="22" s="1"/>
  <c r="AP33" i="22"/>
  <c r="D53" i="28"/>
  <c r="D55" i="12"/>
  <c r="AH50" i="28"/>
  <c r="W49" i="28"/>
  <c r="U51" i="12"/>
  <c r="Z49" i="28"/>
  <c r="BF31" i="22"/>
  <c r="AA49" i="28" s="1"/>
  <c r="AC49" i="28" s="1"/>
  <c r="BE31" i="22"/>
  <c r="X51" i="12"/>
  <c r="N49" i="28"/>
  <c r="M51" i="12"/>
  <c r="Q49" i="28"/>
  <c r="AZ31" i="22"/>
  <c r="R49" i="28" s="1"/>
  <c r="T49" i="28" s="1"/>
  <c r="AY31" i="22"/>
  <c r="P51" i="12"/>
  <c r="E49" i="28"/>
  <c r="AH49" i="28" s="1"/>
  <c r="E51" i="12"/>
  <c r="H49" i="28"/>
  <c r="AU31" i="22"/>
  <c r="AT31" i="22"/>
  <c r="BA31" i="22"/>
  <c r="BG31" i="22"/>
  <c r="AS31" i="22"/>
  <c r="H51" i="12"/>
  <c r="W48" i="28"/>
  <c r="U50" i="12"/>
  <c r="Z48" i="28"/>
  <c r="BF30" i="22"/>
  <c r="AA48" i="28" s="1"/>
  <c r="AC48" i="28" s="1"/>
  <c r="BE30" i="22"/>
  <c r="X50" i="12"/>
  <c r="N48" i="28"/>
  <c r="M50" i="12"/>
  <c r="Q48" i="28"/>
  <c r="AZ30" i="22"/>
  <c r="R48" i="28" s="1"/>
  <c r="T48" i="28" s="1"/>
  <c r="AY30" i="22"/>
  <c r="P50" i="12"/>
  <c r="E48" i="28"/>
  <c r="AH48" i="28" s="1"/>
  <c r="E50" i="12"/>
  <c r="AT30" i="22"/>
  <c r="H48" i="28"/>
  <c r="AU30" i="22"/>
  <c r="BA30" i="22"/>
  <c r="BG30" i="22"/>
  <c r="AS30" i="22"/>
  <c r="H50" i="12"/>
  <c r="W47" i="28"/>
  <c r="U49" i="12"/>
  <c r="Z47" i="28"/>
  <c r="BF29" i="22"/>
  <c r="BE29" i="22"/>
  <c r="X49" i="12"/>
  <c r="N47" i="28"/>
  <c r="M49" i="12"/>
  <c r="Q47" i="28"/>
  <c r="AZ29" i="22"/>
  <c r="AY29" i="22"/>
  <c r="P49" i="12"/>
  <c r="E47" i="28"/>
  <c r="AH47" i="28" s="1"/>
  <c r="E49" i="12"/>
  <c r="H47" i="28"/>
  <c r="AU29" i="22"/>
  <c r="AT29" i="22"/>
  <c r="BG29" i="22"/>
  <c r="BA29" i="22"/>
  <c r="AS29" i="22"/>
  <c r="H49" i="12"/>
  <c r="E46" i="28"/>
  <c r="AH46" i="28" s="1"/>
  <c r="E48" i="12"/>
  <c r="D46" i="28"/>
  <c r="D48" i="12"/>
  <c r="I28" i="22"/>
  <c r="AH45" i="28"/>
  <c r="W44" i="28"/>
  <c r="U46" i="12"/>
  <c r="N44" i="28"/>
  <c r="M46" i="12"/>
  <c r="E44" i="28"/>
  <c r="AH44" i="28" s="1"/>
  <c r="E46" i="12"/>
  <c r="H44" i="28"/>
  <c r="AT26" i="22"/>
  <c r="AS26" i="22"/>
  <c r="H46" i="12"/>
  <c r="W43" i="28"/>
  <c r="U45" i="12"/>
  <c r="Z43" i="28"/>
  <c r="BF25" i="22"/>
  <c r="BE25" i="22"/>
  <c r="X45" i="12"/>
  <c r="N43" i="28"/>
  <c r="M45" i="12"/>
  <c r="Q43" i="28"/>
  <c r="AZ25" i="22"/>
  <c r="AY25" i="22"/>
  <c r="P45" i="12"/>
  <c r="E43" i="28"/>
  <c r="AH43" i="28" s="1"/>
  <c r="E45" i="12"/>
  <c r="H43" i="28"/>
  <c r="AT25" i="22"/>
  <c r="AU25" i="22"/>
  <c r="BG25" i="22"/>
  <c r="BA25" i="22"/>
  <c r="AS25" i="22"/>
  <c r="H45" i="12"/>
  <c r="W42" i="28"/>
  <c r="U44" i="12"/>
  <c r="Z42" i="28"/>
  <c r="BF24" i="22"/>
  <c r="BE24" i="22"/>
  <c r="X44" i="12"/>
  <c r="N42" i="28"/>
  <c r="M44" i="12"/>
  <c r="Q42" i="28"/>
  <c r="AZ24" i="22"/>
  <c r="AY24" i="22"/>
  <c r="P44" i="12"/>
  <c r="E42" i="28"/>
  <c r="AH42" i="28" s="1"/>
  <c r="E44" i="12"/>
  <c r="H42" i="28"/>
  <c r="AT24" i="22"/>
  <c r="AU24" i="22"/>
  <c r="BG24" i="22"/>
  <c r="BA24" i="22"/>
  <c r="AS24" i="22"/>
  <c r="H44" i="12"/>
  <c r="W41" i="28"/>
  <c r="U43" i="12"/>
  <c r="N41" i="28"/>
  <c r="M43" i="12"/>
  <c r="E41" i="28"/>
  <c r="AH41" i="28" s="1"/>
  <c r="E43" i="12"/>
  <c r="H41" i="28"/>
  <c r="AT23" i="22"/>
  <c r="AS23" i="22"/>
  <c r="H43" i="12"/>
  <c r="BB21" i="22"/>
  <c r="V39" i="28"/>
  <c r="T41" i="12"/>
  <c r="AV21" i="22"/>
  <c r="M39" i="28"/>
  <c r="L41" i="12"/>
  <c r="E39" i="28"/>
  <c r="E41" i="12"/>
  <c r="D39" i="28"/>
  <c r="D41" i="12"/>
  <c r="AJ21" i="22"/>
  <c r="AR21" i="22" s="1"/>
  <c r="Q21" i="22"/>
  <c r="R21" i="22" s="1"/>
  <c r="W38" i="28"/>
  <c r="U40" i="12"/>
  <c r="Z38" i="28"/>
  <c r="BF20" i="22"/>
  <c r="BE20" i="22"/>
  <c r="X40" i="12"/>
  <c r="N38" i="28"/>
  <c r="M40" i="12"/>
  <c r="Q38" i="28"/>
  <c r="AZ20" i="22"/>
  <c r="AY20" i="22"/>
  <c r="P40" i="12"/>
  <c r="E38" i="28"/>
  <c r="AH38" i="28" s="1"/>
  <c r="E40" i="12"/>
  <c r="H38" i="28"/>
  <c r="AT20" i="22"/>
  <c r="AU20" i="22"/>
  <c r="BG20" i="22"/>
  <c r="BA20" i="22"/>
  <c r="AS20" i="22"/>
  <c r="H40" i="12"/>
  <c r="AN19" i="22"/>
  <c r="BD19" i="22" s="1"/>
  <c r="BB19" i="22"/>
  <c r="V37" i="28"/>
  <c r="T39" i="12"/>
  <c r="AL19" i="22"/>
  <c r="AX19" i="22" s="1"/>
  <c r="AV19" i="22"/>
  <c r="M37" i="28"/>
  <c r="L39" i="12"/>
  <c r="E37" i="28"/>
  <c r="E39" i="12"/>
  <c r="H37" i="28"/>
  <c r="AU19" i="22"/>
  <c r="AT19" i="22"/>
  <c r="BG19" i="22"/>
  <c r="BA19" i="22"/>
  <c r="AS19" i="22"/>
  <c r="H39" i="12"/>
  <c r="AN18" i="22"/>
  <c r="BD18" i="22" s="1"/>
  <c r="BB18" i="22"/>
  <c r="V36" i="28"/>
  <c r="T38" i="12"/>
  <c r="AL18" i="22"/>
  <c r="AX18" i="22" s="1"/>
  <c r="AV18" i="22"/>
  <c r="M36" i="28"/>
  <c r="L38" i="12"/>
  <c r="E36" i="28"/>
  <c r="E38" i="12"/>
  <c r="H36" i="28"/>
  <c r="AT18" i="22"/>
  <c r="AU18" i="22"/>
  <c r="BG18" i="22"/>
  <c r="BA18" i="22"/>
  <c r="AS18" i="22"/>
  <c r="H38" i="12"/>
  <c r="AH35" i="28"/>
  <c r="AJ16" i="22"/>
  <c r="AR16" i="22" s="1"/>
  <c r="AP16" i="22"/>
  <c r="D34" i="28"/>
  <c r="D36" i="12"/>
  <c r="W33" i="28"/>
  <c r="U35" i="12"/>
  <c r="Z33" i="28"/>
  <c r="BF15" i="22"/>
  <c r="AA33" i="28" s="1"/>
  <c r="AC33" i="28" s="1"/>
  <c r="BE15" i="22"/>
  <c r="X35" i="12"/>
  <c r="N33" i="28"/>
  <c r="M35" i="12"/>
  <c r="Q33" i="28"/>
  <c r="AZ15" i="22"/>
  <c r="R33" i="28" s="1"/>
  <c r="T33" i="28" s="1"/>
  <c r="AY15" i="22"/>
  <c r="P35" i="12"/>
  <c r="AH33" i="28"/>
  <c r="AH32" i="28"/>
  <c r="E31" i="28"/>
  <c r="AH31" i="28" s="1"/>
  <c r="E33" i="12"/>
  <c r="D31" i="28"/>
  <c r="D33" i="12"/>
  <c r="I13" i="22"/>
  <c r="AH30" i="28"/>
  <c r="AE295" i="22"/>
  <c r="AA295" i="22"/>
  <c r="S295" i="22"/>
  <c r="AA294" i="22"/>
  <c r="AE294" i="22"/>
  <c r="AE293" i="22"/>
  <c r="AA293" i="22"/>
  <c r="S121" i="22"/>
  <c r="AE121" i="22"/>
  <c r="AA121" i="22"/>
  <c r="AA326" i="22"/>
  <c r="AE326" i="22"/>
  <c r="S326" i="22"/>
  <c r="AE258" i="22"/>
  <c r="AA258" i="22"/>
  <c r="AE222" i="22"/>
  <c r="AA222" i="22"/>
  <c r="S222" i="22"/>
  <c r="S217" i="22"/>
  <c r="AE217" i="22"/>
  <c r="AA217" i="22"/>
  <c r="AA221" i="22"/>
  <c r="AE221" i="22"/>
  <c r="AE148" i="22"/>
  <c r="AA148" i="22"/>
  <c r="AA216" i="22"/>
  <c r="AE216" i="22"/>
  <c r="S216" i="22"/>
  <c r="AE325" i="22"/>
  <c r="AA325" i="22"/>
  <c r="S325" i="22"/>
  <c r="AE219" i="22"/>
  <c r="AA219" i="22"/>
  <c r="AE239" i="22"/>
  <c r="AA239" i="22"/>
  <c r="AE269" i="22"/>
  <c r="AA269" i="22"/>
  <c r="AA220" i="22"/>
  <c r="S220" i="22"/>
  <c r="AE220" i="22"/>
  <c r="AE300" i="22"/>
  <c r="AA300" i="22"/>
  <c r="S300" i="22"/>
  <c r="AA236" i="22"/>
  <c r="S236" i="22"/>
  <c r="AE236" i="22"/>
  <c r="AE218" i="22"/>
  <c r="AA218" i="22"/>
  <c r="AE267" i="22"/>
  <c r="AA267" i="22"/>
  <c r="AE268" i="22"/>
  <c r="AA268" i="22"/>
  <c r="AE299" i="22"/>
  <c r="AA299" i="22"/>
  <c r="AE298" i="22"/>
  <c r="AA298" i="22"/>
  <c r="S298" i="22"/>
  <c r="AE324" i="22"/>
  <c r="AA324" i="22"/>
  <c r="S324" i="22"/>
  <c r="AA16" i="22"/>
  <c r="S16" i="22"/>
  <c r="AE16" i="22"/>
  <c r="AA33" i="22"/>
  <c r="AE33" i="22"/>
  <c r="AE22" i="22"/>
  <c r="AA22" i="22"/>
  <c r="S22" i="22"/>
  <c r="AE117" i="22"/>
  <c r="AA117" i="22"/>
  <c r="AE365" i="22"/>
  <c r="AA365" i="22"/>
  <c r="S365" i="22"/>
  <c r="AA119" i="22"/>
  <c r="AE119" i="22"/>
  <c r="AE364" i="22"/>
  <c r="AA364" i="22"/>
  <c r="S364" i="22"/>
  <c r="AA145" i="22"/>
  <c r="AE145" i="22"/>
  <c r="AA143" i="22"/>
  <c r="AE143" i="22"/>
  <c r="AE144" i="22"/>
  <c r="AA144" i="22"/>
  <c r="AE141" i="22"/>
  <c r="AA141" i="22"/>
  <c r="AA140" i="22"/>
  <c r="AE140" i="22"/>
  <c r="AE134" i="22"/>
  <c r="AA134" i="22"/>
  <c r="AA115" i="22"/>
  <c r="AE115" i="22"/>
  <c r="AE130" i="22"/>
  <c r="AA130" i="22"/>
  <c r="AA129" i="22"/>
  <c r="AE129" i="22"/>
  <c r="AE118" i="22"/>
  <c r="AA118" i="22"/>
  <c r="AA139" i="22"/>
  <c r="AE139" i="22"/>
  <c r="AA128" i="22"/>
  <c r="AE128" i="22"/>
  <c r="AA127" i="22"/>
  <c r="AE127" i="22"/>
  <c r="AA126" i="22"/>
  <c r="AE126" i="22"/>
  <c r="AE363" i="22"/>
  <c r="AA363" i="22"/>
  <c r="S363" i="22"/>
  <c r="AE125" i="22"/>
  <c r="AA125" i="22"/>
  <c r="AA138" i="22"/>
  <c r="AE138" i="22"/>
  <c r="AE137" i="22"/>
  <c r="AA137" i="22"/>
  <c r="AA136" i="22"/>
  <c r="AE136" i="22"/>
  <c r="AE368" i="22"/>
  <c r="AA368" i="22"/>
  <c r="AE367" i="22"/>
  <c r="AA367" i="22"/>
  <c r="AE366" i="22"/>
  <c r="AA366" i="22"/>
  <c r="S366" i="22"/>
  <c r="E27" i="12"/>
  <c r="E25" i="28"/>
  <c r="H25" i="28"/>
  <c r="AT9" i="22"/>
  <c r="AU9" i="22"/>
  <c r="BA9" i="22"/>
  <c r="BG9" i="22"/>
  <c r="AS9" i="22"/>
  <c r="H27" i="12"/>
  <c r="E26" i="12"/>
  <c r="E24" i="28"/>
  <c r="H24" i="28"/>
  <c r="AU8" i="22"/>
  <c r="AT8" i="22"/>
  <c r="BG8" i="22"/>
  <c r="BA8" i="22"/>
  <c r="AS8" i="22"/>
  <c r="H26" i="12"/>
  <c r="AE246" i="22"/>
  <c r="I55" i="22"/>
  <c r="AE310" i="22"/>
  <c r="I73" i="22"/>
  <c r="AA248" i="22"/>
  <c r="E151" i="22"/>
  <c r="AW151" i="22" s="1"/>
  <c r="M183" i="28" s="1"/>
  <c r="Q154" i="21"/>
  <c r="I114" i="22"/>
  <c r="Q114" i="22" s="1"/>
  <c r="AI151" i="22"/>
  <c r="AJ151" i="22" s="1"/>
  <c r="Z360" i="21"/>
  <c r="E360" i="21" s="1"/>
  <c r="AE223" i="22"/>
  <c r="AA173" i="22"/>
  <c r="I171" i="22"/>
  <c r="Q171" i="22" s="1"/>
  <c r="S173" i="22"/>
  <c r="I50" i="22"/>
  <c r="AJ50" i="22" s="1"/>
  <c r="AE316" i="22"/>
  <c r="AA316" i="22"/>
  <c r="AE285" i="22"/>
  <c r="AA285" i="22"/>
  <c r="E399" i="28"/>
  <c r="AL341" i="22"/>
  <c r="AX341" i="22" s="1"/>
  <c r="AV341" i="22"/>
  <c r="D98" i="28"/>
  <c r="D100" i="12"/>
  <c r="M329" i="28"/>
  <c r="L331" i="12"/>
  <c r="D231" i="28"/>
  <c r="D233" i="12"/>
  <c r="AL338" i="22"/>
  <c r="AX338" i="22" s="1"/>
  <c r="AV338" i="22"/>
  <c r="AN106" i="22"/>
  <c r="BD106" i="22" s="1"/>
  <c r="BB106" i="22"/>
  <c r="M404" i="28"/>
  <c r="L406" i="12"/>
  <c r="M185" i="28"/>
  <c r="L187" i="12"/>
  <c r="AN286" i="22"/>
  <c r="BD286" i="22" s="1"/>
  <c r="BB286" i="22"/>
  <c r="AL69" i="22"/>
  <c r="AX69" i="22" s="1"/>
  <c r="AV69" i="22"/>
  <c r="V66" i="28"/>
  <c r="T68" i="12"/>
  <c r="M218" i="28"/>
  <c r="L220" i="12"/>
  <c r="V392" i="28"/>
  <c r="T394" i="12"/>
  <c r="M179" i="28"/>
  <c r="L179" i="12"/>
  <c r="M239" i="28"/>
  <c r="L241" i="12"/>
  <c r="AL320" i="22"/>
  <c r="AX320" i="22" s="1"/>
  <c r="AV320" i="22"/>
  <c r="E64" i="28"/>
  <c r="E66" i="12"/>
  <c r="AL83" i="22"/>
  <c r="AX83" i="22" s="1"/>
  <c r="AV83" i="22"/>
  <c r="AN265" i="22"/>
  <c r="BD265" i="22" s="1"/>
  <c r="BB265" i="22"/>
  <c r="D107" i="28"/>
  <c r="D109" i="12"/>
  <c r="V266" i="28"/>
  <c r="T268" i="12"/>
  <c r="V239" i="28"/>
  <c r="T241" i="12"/>
  <c r="M391" i="28"/>
  <c r="L393" i="12"/>
  <c r="M294" i="28"/>
  <c r="L296" i="12"/>
  <c r="M206" i="28"/>
  <c r="L208" i="12"/>
  <c r="AL321" i="22"/>
  <c r="AX321" i="22" s="1"/>
  <c r="AV321" i="22"/>
  <c r="M309" i="28"/>
  <c r="L311" i="12"/>
  <c r="H308" i="28"/>
  <c r="AU264" i="22"/>
  <c r="AT264" i="22"/>
  <c r="BA264" i="22"/>
  <c r="BG264" i="22"/>
  <c r="AS264" i="22"/>
  <c r="H310" i="12"/>
  <c r="AN153" i="22"/>
  <c r="BD153" i="22" s="1"/>
  <c r="BB153" i="22"/>
  <c r="AN282" i="22"/>
  <c r="BD282" i="22" s="1"/>
  <c r="BB282" i="22"/>
  <c r="V211" i="28"/>
  <c r="T213" i="12"/>
  <c r="M98" i="28"/>
  <c r="L100" i="12"/>
  <c r="AJ279" i="22"/>
  <c r="AR279" i="22" s="1"/>
  <c r="AP279" i="22"/>
  <c r="AN230" i="22"/>
  <c r="BD230" i="22" s="1"/>
  <c r="BB230" i="22"/>
  <c r="AL224" i="22"/>
  <c r="AX224" i="22" s="1"/>
  <c r="AV224" i="22"/>
  <c r="AN285" i="22"/>
  <c r="BD285" i="22" s="1"/>
  <c r="BB285" i="22"/>
  <c r="E137" i="28"/>
  <c r="E139" i="12"/>
  <c r="M95" i="28"/>
  <c r="L97" i="12"/>
  <c r="H137" i="28"/>
  <c r="AU109" i="22"/>
  <c r="AT109" i="22"/>
  <c r="BA109" i="22"/>
  <c r="BG109" i="22"/>
  <c r="H139" i="12"/>
  <c r="AS109" i="22"/>
  <c r="D190" i="28"/>
  <c r="D192" i="12"/>
  <c r="D65" i="28"/>
  <c r="D67" i="12"/>
  <c r="D199" i="28"/>
  <c r="D201" i="12"/>
  <c r="AJ47" i="22"/>
  <c r="AR47" i="22" s="1"/>
  <c r="AP47" i="22"/>
  <c r="M204" i="28"/>
  <c r="L206" i="12"/>
  <c r="AN85" i="22"/>
  <c r="BD85" i="22" s="1"/>
  <c r="BB85" i="22"/>
  <c r="AN302" i="22"/>
  <c r="BD302" i="22" s="1"/>
  <c r="BB302" i="22"/>
  <c r="I27" i="28"/>
  <c r="I29" i="12"/>
  <c r="AL48" i="22"/>
  <c r="AX48" i="22" s="1"/>
  <c r="AV48" i="22"/>
  <c r="V377" i="28"/>
  <c r="T379" i="12"/>
  <c r="V233" i="28"/>
  <c r="T235" i="12"/>
  <c r="H123" i="28"/>
  <c r="AU97" i="22"/>
  <c r="AT97" i="22"/>
  <c r="BA97" i="22"/>
  <c r="BG97" i="22"/>
  <c r="AS97" i="22"/>
  <c r="H125" i="12"/>
  <c r="AN261" i="22"/>
  <c r="BD261" i="22" s="1"/>
  <c r="BB261" i="22"/>
  <c r="AL314" i="22"/>
  <c r="AX314" i="22" s="1"/>
  <c r="AV314" i="22"/>
  <c r="AL68" i="22"/>
  <c r="AX68" i="22" s="1"/>
  <c r="AV68" i="22"/>
  <c r="H187" i="28"/>
  <c r="AT155" i="22"/>
  <c r="BG155" i="22"/>
  <c r="BA155" i="22"/>
  <c r="AU155" i="22"/>
  <c r="AS155" i="22"/>
  <c r="H189" i="12"/>
  <c r="E213" i="28"/>
  <c r="E215" i="12"/>
  <c r="AN263" i="22"/>
  <c r="BD263" i="22" s="1"/>
  <c r="BB263" i="22"/>
  <c r="D238" i="28"/>
  <c r="D240" i="12"/>
  <c r="H245" i="28"/>
  <c r="AU211" i="22"/>
  <c r="AT211" i="22"/>
  <c r="AS211" i="22"/>
  <c r="H247" i="12"/>
  <c r="BG211" i="22"/>
  <c r="BA211" i="22"/>
  <c r="AJ122" i="22"/>
  <c r="AR122" i="22" s="1"/>
  <c r="AP122" i="22"/>
  <c r="AL70" i="22"/>
  <c r="AX70" i="22" s="1"/>
  <c r="AV70" i="22"/>
  <c r="AJ225" i="22"/>
  <c r="AR225" i="22" s="1"/>
  <c r="AP225" i="22"/>
  <c r="D67" i="28"/>
  <c r="D69" i="12"/>
  <c r="M363" i="28"/>
  <c r="L365" i="12"/>
  <c r="H122" i="28"/>
  <c r="AT96" i="22"/>
  <c r="AU96" i="22"/>
  <c r="BA96" i="22"/>
  <c r="AS96" i="22"/>
  <c r="H124" i="12"/>
  <c r="BG96" i="22"/>
  <c r="V205" i="28"/>
  <c r="T207" i="12"/>
  <c r="AL82" i="22"/>
  <c r="AX82" i="22" s="1"/>
  <c r="AV82" i="22"/>
  <c r="AV347" i="22"/>
  <c r="AL46" i="22"/>
  <c r="AX46" i="22" s="1"/>
  <c r="AV46" i="22"/>
  <c r="AL292" i="22"/>
  <c r="AX292" i="22" s="1"/>
  <c r="AV292" i="22"/>
  <c r="AJ102" i="22"/>
  <c r="AR102" i="22" s="1"/>
  <c r="AP102" i="22"/>
  <c r="V111" i="28"/>
  <c r="T113" i="12"/>
  <c r="V238" i="28"/>
  <c r="T240" i="12"/>
  <c r="AJ105" i="22"/>
  <c r="AR105" i="22" s="1"/>
  <c r="AP105" i="22"/>
  <c r="V354" i="28"/>
  <c r="T356" i="12"/>
  <c r="D296" i="28"/>
  <c r="D298" i="12"/>
  <c r="H116" i="28"/>
  <c r="H118" i="12"/>
  <c r="BG90" i="22"/>
  <c r="AU90" i="22"/>
  <c r="BA90" i="22"/>
  <c r="AT90" i="22"/>
  <c r="AS90" i="22"/>
  <c r="AN181" i="22"/>
  <c r="BD181" i="22" s="1"/>
  <c r="BB181" i="22"/>
  <c r="V229" i="28"/>
  <c r="T231" i="12"/>
  <c r="V196" i="28"/>
  <c r="T198" i="12"/>
  <c r="D362" i="28"/>
  <c r="D364" i="12"/>
  <c r="H355" i="28"/>
  <c r="AU303" i="22"/>
  <c r="AT303" i="22"/>
  <c r="BA303" i="22"/>
  <c r="BG303" i="22"/>
  <c r="AS303" i="22"/>
  <c r="H357" i="12"/>
  <c r="AN291" i="22"/>
  <c r="BD291" i="22" s="1"/>
  <c r="BB291" i="22"/>
  <c r="AJ189" i="22"/>
  <c r="AR189" i="22" s="1"/>
  <c r="AP189" i="22"/>
  <c r="BB331" i="22"/>
  <c r="AL167" i="22"/>
  <c r="AX167" i="22" s="1"/>
  <c r="AV167" i="22"/>
  <c r="D309" i="28"/>
  <c r="D311" i="12"/>
  <c r="V339" i="28"/>
  <c r="T341" i="12"/>
  <c r="H224" i="28"/>
  <c r="BA190" i="22"/>
  <c r="BG190" i="22"/>
  <c r="AU190" i="22"/>
  <c r="AS190" i="22"/>
  <c r="H226" i="12"/>
  <c r="AT190" i="22"/>
  <c r="V273" i="28"/>
  <c r="T275" i="12"/>
  <c r="V141" i="28"/>
  <c r="T143" i="12"/>
  <c r="D200" i="28"/>
  <c r="D202" i="12"/>
  <c r="V372" i="28"/>
  <c r="T374" i="12"/>
  <c r="M393" i="28"/>
  <c r="L395" i="12"/>
  <c r="AN274" i="22"/>
  <c r="BD274" i="22" s="1"/>
  <c r="BB274" i="22"/>
  <c r="AL85" i="22"/>
  <c r="AX85" i="22" s="1"/>
  <c r="AV85" i="22"/>
  <c r="D191" i="28"/>
  <c r="D193" i="12"/>
  <c r="M414" i="28"/>
  <c r="L416" i="12"/>
  <c r="D119" i="28"/>
  <c r="D121" i="12"/>
  <c r="AJ81" i="22"/>
  <c r="AR81" i="22" s="1"/>
  <c r="AP81" i="22"/>
  <c r="AJ71" i="22"/>
  <c r="AR71" i="22" s="1"/>
  <c r="AP71" i="22"/>
  <c r="AJ296" i="22"/>
  <c r="AR296" i="22" s="1"/>
  <c r="AP296" i="22"/>
  <c r="AN322" i="22"/>
  <c r="BD322" i="22" s="1"/>
  <c r="BB322" i="22"/>
  <c r="M236" i="28"/>
  <c r="L238" i="12"/>
  <c r="V128" i="28"/>
  <c r="T130" i="12"/>
  <c r="D262" i="28"/>
  <c r="D264" i="12"/>
  <c r="E122" i="28"/>
  <c r="E124" i="12"/>
  <c r="M395" i="28"/>
  <c r="L397" i="12"/>
  <c r="V131" i="28"/>
  <c r="T133" i="12"/>
  <c r="M68" i="28"/>
  <c r="L70" i="12"/>
  <c r="AJ78" i="22"/>
  <c r="AR78" i="22" s="1"/>
  <c r="AP78" i="22"/>
  <c r="AL359" i="22"/>
  <c r="AX359" i="22" s="1"/>
  <c r="AV359" i="22"/>
  <c r="V305" i="28"/>
  <c r="T307" i="12"/>
  <c r="M370" i="28"/>
  <c r="L372" i="12"/>
  <c r="M94" i="28"/>
  <c r="L96" i="12"/>
  <c r="AL215" i="22"/>
  <c r="AX215" i="22" s="1"/>
  <c r="AV215" i="22"/>
  <c r="H213" i="28"/>
  <c r="H215" i="12"/>
  <c r="AU181" i="22"/>
  <c r="BG181" i="22"/>
  <c r="BA181" i="22"/>
  <c r="AT181" i="22"/>
  <c r="AS181" i="22"/>
  <c r="V307" i="28"/>
  <c r="T309" i="12"/>
  <c r="AL289" i="22"/>
  <c r="AX289" i="22" s="1"/>
  <c r="AV289" i="22"/>
  <c r="AJ227" i="22"/>
  <c r="AR227" i="22" s="1"/>
  <c r="AP227" i="22"/>
  <c r="D150" i="28"/>
  <c r="D152" i="12"/>
  <c r="M96" i="28"/>
  <c r="L98" i="12"/>
  <c r="D261" i="28"/>
  <c r="D263" i="12"/>
  <c r="AL170" i="22"/>
  <c r="AX170" i="22" s="1"/>
  <c r="AV170" i="22"/>
  <c r="AN83" i="22"/>
  <c r="BD83" i="22" s="1"/>
  <c r="BB83" i="22"/>
  <c r="M108" i="28"/>
  <c r="L110" i="12"/>
  <c r="M409" i="28"/>
  <c r="L411" i="12"/>
  <c r="M66" i="28"/>
  <c r="L68" i="12"/>
  <c r="M344" i="28"/>
  <c r="L346" i="12"/>
  <c r="D128" i="28"/>
  <c r="D130" i="12"/>
  <c r="AL288" i="22"/>
  <c r="AX288" i="22" s="1"/>
  <c r="AV288" i="22"/>
  <c r="AN340" i="22"/>
  <c r="BD340" i="22" s="1"/>
  <c r="BB340" i="22"/>
  <c r="D131" i="28"/>
  <c r="D133" i="12"/>
  <c r="V213" i="28"/>
  <c r="T215" i="12"/>
  <c r="AL132" i="22"/>
  <c r="AX132" i="22" s="1"/>
  <c r="AV132" i="22"/>
  <c r="BB241" i="22"/>
  <c r="V343" i="28"/>
  <c r="T345" i="12"/>
  <c r="D223" i="28"/>
  <c r="D225" i="12"/>
  <c r="V393" i="28"/>
  <c r="T395" i="12"/>
  <c r="M199" i="28"/>
  <c r="L201" i="12"/>
  <c r="AN225" i="22"/>
  <c r="BD225" i="22" s="1"/>
  <c r="BB225" i="22"/>
  <c r="AN96" i="22"/>
  <c r="BD96" i="22" s="1"/>
  <c r="BB96" i="22"/>
  <c r="AJ231" i="22"/>
  <c r="AR231" i="22" s="1"/>
  <c r="AP231" i="22"/>
  <c r="AJ315" i="22"/>
  <c r="AR315" i="22" s="1"/>
  <c r="AP315" i="22"/>
  <c r="AN178" i="22"/>
  <c r="BD178" i="22" s="1"/>
  <c r="BB178" i="22"/>
  <c r="AN101" i="22"/>
  <c r="BD101" i="22" s="1"/>
  <c r="BB101" i="22"/>
  <c r="AL290" i="22"/>
  <c r="AX290" i="22" s="1"/>
  <c r="AV290" i="22"/>
  <c r="AL190" i="22"/>
  <c r="AX190" i="22" s="1"/>
  <c r="AV190" i="22"/>
  <c r="V322" i="28"/>
  <c r="T324" i="12"/>
  <c r="AJ184" i="22"/>
  <c r="AR184" i="22" s="1"/>
  <c r="AP184" i="22"/>
  <c r="V292" i="28"/>
  <c r="T294" i="12"/>
  <c r="AL185" i="22"/>
  <c r="AX185" i="22" s="1"/>
  <c r="AV185" i="22"/>
  <c r="AJ197" i="22"/>
  <c r="AR197" i="22" s="1"/>
  <c r="AP197" i="22"/>
  <c r="AJ310" i="22"/>
  <c r="AR310" i="22" s="1"/>
  <c r="AP310" i="22"/>
  <c r="V334" i="28"/>
  <c r="T336" i="12"/>
  <c r="I23" i="28"/>
  <c r="I25" i="12"/>
  <c r="AV327" i="22"/>
  <c r="AN102" i="22"/>
  <c r="BD102" i="22" s="1"/>
  <c r="BB102" i="22"/>
  <c r="M333" i="28"/>
  <c r="L335" i="12"/>
  <c r="M198" i="28"/>
  <c r="L200" i="12"/>
  <c r="AN204" i="22"/>
  <c r="BD204" i="22" s="1"/>
  <c r="BB204" i="22"/>
  <c r="AN323" i="22"/>
  <c r="BD323" i="22" s="1"/>
  <c r="BB323" i="22"/>
  <c r="AJ316" i="22"/>
  <c r="AR316" i="22" s="1"/>
  <c r="AP316" i="22"/>
  <c r="D104" i="28"/>
  <c r="D106" i="12"/>
  <c r="M421" i="28"/>
  <c r="L423" i="12"/>
  <c r="AJ354" i="22"/>
  <c r="AR354" i="22" s="1"/>
  <c r="AP354" i="22"/>
  <c r="AN335" i="22"/>
  <c r="BD335" i="22" s="1"/>
  <c r="BB335" i="22"/>
  <c r="AJ206" i="22"/>
  <c r="AR206" i="22" s="1"/>
  <c r="AP206" i="22"/>
  <c r="M251" i="28"/>
  <c r="L253" i="12"/>
  <c r="AJ259" i="22"/>
  <c r="AR259" i="22" s="1"/>
  <c r="AP259" i="22"/>
  <c r="AJ200" i="22"/>
  <c r="AR200" i="22" s="1"/>
  <c r="AP200" i="22"/>
  <c r="AN152" i="22"/>
  <c r="BD152" i="22" s="1"/>
  <c r="BB152" i="22"/>
  <c r="M341" i="28"/>
  <c r="L343" i="12"/>
  <c r="D263" i="28"/>
  <c r="D265" i="12"/>
  <c r="AN160" i="22"/>
  <c r="BD160" i="22" s="1"/>
  <c r="BB160" i="22"/>
  <c r="AN339" i="22"/>
  <c r="BD339" i="22" s="1"/>
  <c r="BB339" i="22"/>
  <c r="AL108" i="22"/>
  <c r="AX108" i="22" s="1"/>
  <c r="AV108" i="22"/>
  <c r="M202" i="28"/>
  <c r="L204" i="12"/>
  <c r="V109" i="28"/>
  <c r="T111" i="12"/>
  <c r="AJ43" i="22"/>
  <c r="AR43" i="22" s="1"/>
  <c r="AP43" i="22"/>
  <c r="AN180" i="22"/>
  <c r="BD180" i="22" s="1"/>
  <c r="BB180" i="22"/>
  <c r="AN87" i="22"/>
  <c r="BD87" i="22" s="1"/>
  <c r="BB87" i="22"/>
  <c r="AL302" i="22"/>
  <c r="AX302" i="22" s="1"/>
  <c r="AV302" i="22"/>
  <c r="AN73" i="22"/>
  <c r="BD73" i="22" s="1"/>
  <c r="BB73" i="22"/>
  <c r="M340" i="28"/>
  <c r="L342" i="12"/>
  <c r="V402" i="28"/>
  <c r="T404" i="12"/>
  <c r="AL168" i="22"/>
  <c r="AX168" i="22" s="1"/>
  <c r="AV168" i="22"/>
  <c r="AN68" i="22"/>
  <c r="BD68" i="22" s="1"/>
  <c r="BB68" i="22"/>
  <c r="M162" i="28"/>
  <c r="L164" i="12"/>
  <c r="V281" i="28"/>
  <c r="T283" i="12"/>
  <c r="AN315" i="22"/>
  <c r="BD315" i="22" s="1"/>
  <c r="BB315" i="22"/>
  <c r="AL240" i="22"/>
  <c r="AX240" i="22" s="1"/>
  <c r="AV240" i="22"/>
  <c r="AN343" i="22"/>
  <c r="BD343" i="22" s="1"/>
  <c r="BB343" i="22"/>
  <c r="V261" i="28"/>
  <c r="T263" i="12"/>
  <c r="V122" i="28"/>
  <c r="T124" i="12"/>
  <c r="D267" i="28"/>
  <c r="D269" i="12"/>
  <c r="D371" i="28"/>
  <c r="D373" i="12"/>
  <c r="V210" i="28"/>
  <c r="T212" i="12"/>
  <c r="V127" i="28"/>
  <c r="T129" i="12"/>
  <c r="M342" i="28"/>
  <c r="L344" i="12"/>
  <c r="M224" i="28"/>
  <c r="L226" i="12"/>
  <c r="AL182" i="22"/>
  <c r="AX182" i="22" s="1"/>
  <c r="AV182" i="22"/>
  <c r="M265" i="28"/>
  <c r="L267" i="12"/>
  <c r="V271" i="28"/>
  <c r="T273" i="12"/>
  <c r="M138" i="28"/>
  <c r="L140" i="12"/>
  <c r="AL72" i="22"/>
  <c r="AX72" i="22" s="1"/>
  <c r="AV72" i="22"/>
  <c r="M364" i="28"/>
  <c r="L366" i="12"/>
  <c r="V251" i="28"/>
  <c r="T253" i="12"/>
  <c r="BB333" i="22"/>
  <c r="V368" i="28"/>
  <c r="T370" i="12"/>
  <c r="AN354" i="22"/>
  <c r="BD354" i="22" s="1"/>
  <c r="BB354" i="22"/>
  <c r="AL202" i="22"/>
  <c r="AX202" i="22" s="1"/>
  <c r="AV202" i="22"/>
  <c r="V338" i="28"/>
  <c r="T340" i="12"/>
  <c r="AL149" i="22"/>
  <c r="AX149" i="22" s="1"/>
  <c r="AV149" i="22"/>
  <c r="V337" i="28"/>
  <c r="T339" i="12"/>
  <c r="V232" i="28"/>
  <c r="T234" i="12"/>
  <c r="AJ149" i="22"/>
  <c r="AR149" i="22" s="1"/>
  <c r="AP149" i="22"/>
  <c r="AJ202" i="22"/>
  <c r="AR202" i="22" s="1"/>
  <c r="AP202" i="22"/>
  <c r="E187" i="28"/>
  <c r="E189" i="12"/>
  <c r="AJ168" i="22"/>
  <c r="AR168" i="22" s="1"/>
  <c r="AP168" i="22"/>
  <c r="V383" i="28"/>
  <c r="T385" i="12"/>
  <c r="D372" i="28"/>
  <c r="D374" i="12"/>
  <c r="AL201" i="22"/>
  <c r="AX201" i="22" s="1"/>
  <c r="AV201" i="22"/>
  <c r="AJ111" i="22"/>
  <c r="AR111" i="22" s="1"/>
  <c r="AP111" i="22"/>
  <c r="AL276" i="22"/>
  <c r="AX276" i="22" s="1"/>
  <c r="AV276" i="22"/>
  <c r="D416" i="28"/>
  <c r="D418" i="12"/>
  <c r="V397" i="28"/>
  <c r="T399" i="12"/>
  <c r="D240" i="28"/>
  <c r="D242" i="12"/>
  <c r="AJ305" i="22"/>
  <c r="AR305" i="22" s="1"/>
  <c r="AP305" i="22"/>
  <c r="D303" i="28"/>
  <c r="D305" i="12"/>
  <c r="D234" i="28"/>
  <c r="D236" i="12"/>
  <c r="V184" i="28"/>
  <c r="T186" i="12"/>
  <c r="E195" i="28"/>
  <c r="E197" i="12"/>
  <c r="E390" i="28"/>
  <c r="V192" i="28"/>
  <c r="T194" i="12"/>
  <c r="V401" i="28"/>
  <c r="T403" i="12"/>
  <c r="M136" i="28"/>
  <c r="L138" i="12"/>
  <c r="AL203" i="22"/>
  <c r="AX203" i="22" s="1"/>
  <c r="AV203" i="22"/>
  <c r="AN297" i="22"/>
  <c r="BD297" i="22" s="1"/>
  <c r="BB297" i="22"/>
  <c r="AN344" i="22"/>
  <c r="BD344" i="22" s="1"/>
  <c r="BB344" i="22"/>
  <c r="D63" i="28"/>
  <c r="D65" i="12"/>
  <c r="V212" i="28"/>
  <c r="T214" i="12"/>
  <c r="V113" i="28"/>
  <c r="T115" i="12"/>
  <c r="M354" i="28"/>
  <c r="L356" i="12"/>
  <c r="V99" i="28"/>
  <c r="T101" i="12"/>
  <c r="AL92" i="22"/>
  <c r="AX92" i="22" s="1"/>
  <c r="AV92" i="22"/>
  <c r="AL100" i="22"/>
  <c r="AX100" i="22" s="1"/>
  <c r="AV100" i="22"/>
  <c r="M200" i="28"/>
  <c r="L202" i="12"/>
  <c r="AJ213" i="22"/>
  <c r="AR213" i="22" s="1"/>
  <c r="AP213" i="22"/>
  <c r="V94" i="28"/>
  <c r="T96" i="12"/>
  <c r="AV346" i="22"/>
  <c r="E389" i="28"/>
  <c r="AJ340" i="22"/>
  <c r="AR340" i="22" s="1"/>
  <c r="AP340" i="22"/>
  <c r="E368" i="28"/>
  <c r="E370" i="12"/>
  <c r="V371" i="28"/>
  <c r="T373" i="12"/>
  <c r="M280" i="28"/>
  <c r="L282" i="12"/>
  <c r="V405" i="28"/>
  <c r="T407" i="12"/>
  <c r="O25" i="12"/>
  <c r="P23" i="28"/>
  <c r="AL152" i="22"/>
  <c r="AX152" i="22" s="1"/>
  <c r="AV152" i="22"/>
  <c r="AJ196" i="22"/>
  <c r="AR196" i="22" s="1"/>
  <c r="AP196" i="22"/>
  <c r="AL171" i="22"/>
  <c r="AX171" i="22" s="1"/>
  <c r="AV171" i="22"/>
  <c r="AN100" i="22"/>
  <c r="BD100" i="22" s="1"/>
  <c r="BB100" i="22"/>
  <c r="AL230" i="22"/>
  <c r="AX230" i="22" s="1"/>
  <c r="AV230" i="22"/>
  <c r="AN255" i="22"/>
  <c r="BD255" i="22" s="1"/>
  <c r="BB255" i="22"/>
  <c r="AJ214" i="22"/>
  <c r="AR214" i="22" s="1"/>
  <c r="AP214" i="22"/>
  <c r="AJ215" i="22"/>
  <c r="AR215" i="22" s="1"/>
  <c r="AP215" i="22"/>
  <c r="M214" i="28"/>
  <c r="L216" i="12"/>
  <c r="D264" i="28"/>
  <c r="D266" i="12"/>
  <c r="M113" i="28"/>
  <c r="L115" i="12"/>
  <c r="AN232" i="22"/>
  <c r="BD232" i="22" s="1"/>
  <c r="BB232" i="22"/>
  <c r="AJ110" i="22"/>
  <c r="AR110" i="22" s="1"/>
  <c r="AP110" i="22"/>
  <c r="AL88" i="22"/>
  <c r="AX88" i="22" s="1"/>
  <c r="AV88" i="22"/>
  <c r="E409" i="28"/>
  <c r="AJ161" i="22"/>
  <c r="AR161" i="22" s="1"/>
  <c r="AP161" i="22"/>
  <c r="AJ262" i="22"/>
  <c r="AR262" i="22" s="1"/>
  <c r="AP262" i="22"/>
  <c r="D411" i="28"/>
  <c r="D413" i="12"/>
  <c r="AH23" i="28"/>
  <c r="AJ251" i="22"/>
  <c r="AR251" i="22" s="1"/>
  <c r="AP251" i="22"/>
  <c r="V344" i="28"/>
  <c r="T346" i="12"/>
  <c r="AJ314" i="22"/>
  <c r="AR314" i="22" s="1"/>
  <c r="AP314" i="22"/>
  <c r="D348" i="28"/>
  <c r="D350" i="12"/>
  <c r="H233" i="28"/>
  <c r="BA199" i="22"/>
  <c r="BG199" i="22"/>
  <c r="AS199" i="22"/>
  <c r="H235" i="12"/>
  <c r="AT199" i="22"/>
  <c r="AU199" i="22"/>
  <c r="D382" i="28"/>
  <c r="D384" i="12"/>
  <c r="AN191" i="22"/>
  <c r="BD191" i="22" s="1"/>
  <c r="BB191" i="22"/>
  <c r="M235" i="28"/>
  <c r="L237" i="12"/>
  <c r="D139" i="28"/>
  <c r="D141" i="12"/>
  <c r="M326" i="28"/>
  <c r="L328" i="12"/>
  <c r="AN240" i="22"/>
  <c r="BD240" i="22" s="1"/>
  <c r="BB240" i="22"/>
  <c r="AV335" i="22"/>
  <c r="AL89" i="22"/>
  <c r="AX89" i="22" s="1"/>
  <c r="AV89" i="22"/>
  <c r="D357" i="28"/>
  <c r="D359" i="12"/>
  <c r="AN224" i="22"/>
  <c r="BD224" i="22" s="1"/>
  <c r="BB224" i="22"/>
  <c r="AJ152" i="22"/>
  <c r="AR152" i="22" s="1"/>
  <c r="AP152" i="22"/>
  <c r="H195" i="28"/>
  <c r="AS163" i="22"/>
  <c r="H197" i="12"/>
  <c r="BA163" i="22"/>
  <c r="BG163" i="22"/>
  <c r="AU163" i="22"/>
  <c r="AT163" i="22"/>
  <c r="D390" i="28"/>
  <c r="D392" i="12"/>
  <c r="AL189" i="22"/>
  <c r="AX189" i="22" s="1"/>
  <c r="AV189" i="22"/>
  <c r="AL173" i="22"/>
  <c r="AX173" i="22" s="1"/>
  <c r="AV173" i="22"/>
  <c r="AN149" i="22"/>
  <c r="BD149" i="22" s="1"/>
  <c r="BB149" i="22"/>
  <c r="M237" i="28"/>
  <c r="L239" i="12"/>
  <c r="V349" i="28"/>
  <c r="T351" i="12"/>
  <c r="V406" i="28"/>
  <c r="T408" i="12"/>
  <c r="AN166" i="22"/>
  <c r="BD166" i="22" s="1"/>
  <c r="BB166" i="22"/>
  <c r="AL66" i="22"/>
  <c r="AX66" i="22" s="1"/>
  <c r="AV66" i="22"/>
  <c r="BB327" i="22"/>
  <c r="AV356" i="22"/>
  <c r="M118" i="28"/>
  <c r="L120" i="12"/>
  <c r="M126" i="28"/>
  <c r="L128" i="12"/>
  <c r="N150" i="28"/>
  <c r="M152" i="12"/>
  <c r="D249" i="28"/>
  <c r="D251" i="12"/>
  <c r="M408" i="28"/>
  <c r="L410" i="12"/>
  <c r="D389" i="28"/>
  <c r="D391" i="12"/>
  <c r="D402" i="28"/>
  <c r="D404" i="12"/>
  <c r="H368" i="28"/>
  <c r="BG312" i="22"/>
  <c r="BA312" i="22"/>
  <c r="AT312" i="22"/>
  <c r="AU312" i="22"/>
  <c r="AS312" i="22"/>
  <c r="H370" i="12"/>
  <c r="AL263" i="22"/>
  <c r="AX263" i="22" s="1"/>
  <c r="AV263" i="22"/>
  <c r="AL109" i="22"/>
  <c r="AX109" i="22" s="1"/>
  <c r="AV109" i="22"/>
  <c r="AN98" i="22"/>
  <c r="BD98" i="22" s="1"/>
  <c r="BB98" i="22"/>
  <c r="M184" i="28"/>
  <c r="L186" i="12"/>
  <c r="D230" i="28"/>
  <c r="D232" i="12"/>
  <c r="M203" i="28"/>
  <c r="L205" i="12"/>
  <c r="V126" i="28"/>
  <c r="T128" i="12"/>
  <c r="M266" i="28"/>
  <c r="L268" i="12"/>
  <c r="V297" i="28"/>
  <c r="T299" i="12"/>
  <c r="D250" i="28"/>
  <c r="D252" i="12"/>
  <c r="D251" i="28"/>
  <c r="D253" i="12"/>
  <c r="AL99" i="22"/>
  <c r="AX99" i="22" s="1"/>
  <c r="AV99" i="22"/>
  <c r="AL161" i="22"/>
  <c r="AX161" i="22" s="1"/>
  <c r="AV161" i="22"/>
  <c r="V194" i="28"/>
  <c r="T196" i="12"/>
  <c r="AL310" i="22"/>
  <c r="AX310" i="22" s="1"/>
  <c r="AV310" i="22"/>
  <c r="BB328" i="22"/>
  <c r="M117" i="28"/>
  <c r="L119" i="12"/>
  <c r="AL354" i="22"/>
  <c r="AX354" i="22" s="1"/>
  <c r="AV354" i="22"/>
  <c r="V93" i="28"/>
  <c r="T95" i="12"/>
  <c r="M362" i="28"/>
  <c r="L364" i="12"/>
  <c r="AJ274" i="22"/>
  <c r="AR274" i="22" s="1"/>
  <c r="AP274" i="22"/>
  <c r="E325" i="28"/>
  <c r="E327" i="12"/>
  <c r="AJ226" i="22"/>
  <c r="AR226" i="22" s="1"/>
  <c r="AP226" i="22"/>
  <c r="E127" i="28"/>
  <c r="E129" i="12"/>
  <c r="AN231" i="22"/>
  <c r="BD231" i="22" s="1"/>
  <c r="BB231" i="22"/>
  <c r="AN105" i="22"/>
  <c r="BD105" i="22" s="1"/>
  <c r="BB105" i="22"/>
  <c r="M349" i="28"/>
  <c r="L351" i="12"/>
  <c r="V225" i="28"/>
  <c r="T227" i="12"/>
  <c r="E192" i="28"/>
  <c r="E194" i="12"/>
  <c r="AL238" i="22"/>
  <c r="AX238" i="22" s="1"/>
  <c r="AV238" i="22"/>
  <c r="AL227" i="22"/>
  <c r="AX227" i="22" s="1"/>
  <c r="AV227" i="22"/>
  <c r="V280" i="28"/>
  <c r="T282" i="12"/>
  <c r="M397" i="28"/>
  <c r="L399" i="12"/>
  <c r="M115" i="28"/>
  <c r="L117" i="12"/>
  <c r="V260" i="28"/>
  <c r="T262" i="12"/>
  <c r="D184" i="28"/>
  <c r="D186" i="12"/>
  <c r="AV337" i="22"/>
  <c r="AJ162" i="22"/>
  <c r="AR162" i="22" s="1"/>
  <c r="AP162" i="22"/>
  <c r="M223" i="28"/>
  <c r="L225" i="12"/>
  <c r="M205" i="28"/>
  <c r="L207" i="12"/>
  <c r="V181" i="28"/>
  <c r="T183" i="12"/>
  <c r="AV246" i="22"/>
  <c r="AL95" i="22"/>
  <c r="AX95" i="22" s="1"/>
  <c r="AV95" i="22"/>
  <c r="AL102" i="22"/>
  <c r="AX102" i="22" s="1"/>
  <c r="AV102" i="22"/>
  <c r="AN338" i="22"/>
  <c r="BD338" i="22" s="1"/>
  <c r="BB338" i="22"/>
  <c r="V198" i="28"/>
  <c r="T200" i="12"/>
  <c r="M90" i="28"/>
  <c r="L92" i="12"/>
  <c r="V389" i="28"/>
  <c r="T391" i="12"/>
  <c r="M418" i="28"/>
  <c r="L420" i="12"/>
  <c r="AL96" i="22"/>
  <c r="AX96" i="22" s="1"/>
  <c r="AV96" i="22"/>
  <c r="Q150" i="28"/>
  <c r="AZ122" i="22"/>
  <c r="R150" i="28" s="1"/>
  <c r="AY122" i="22"/>
  <c r="P152" i="12"/>
  <c r="AJ338" i="22"/>
  <c r="AR338" i="22" s="1"/>
  <c r="AP338" i="22"/>
  <c r="AL339" i="22"/>
  <c r="AX339" i="22" s="1"/>
  <c r="AV339" i="22"/>
  <c r="AL280" i="22"/>
  <c r="AX280" i="22" s="1"/>
  <c r="AV280" i="22"/>
  <c r="AN305" i="22"/>
  <c r="BD305" i="22" s="1"/>
  <c r="BB305" i="22"/>
  <c r="AN70" i="22"/>
  <c r="BD70" i="22" s="1"/>
  <c r="BB70" i="22"/>
  <c r="AN156" i="22"/>
  <c r="BD156" i="22" s="1"/>
  <c r="BB156" i="22"/>
  <c r="M307" i="28"/>
  <c r="L309" i="12"/>
  <c r="M137" i="28"/>
  <c r="L139" i="12"/>
  <c r="V124" i="28"/>
  <c r="T126" i="12"/>
  <c r="R23" i="28"/>
  <c r="Q25" i="12"/>
  <c r="AL204" i="22"/>
  <c r="AX204" i="22" s="1"/>
  <c r="AV204" i="22"/>
  <c r="AN290" i="22"/>
  <c r="BD290" i="22" s="1"/>
  <c r="BB290" i="22"/>
  <c r="AJ113" i="22"/>
  <c r="AR113" i="22" s="1"/>
  <c r="AP113" i="22"/>
  <c r="AL165" i="22"/>
  <c r="AX165" i="22" s="1"/>
  <c r="AV165" i="22"/>
  <c r="AN66" i="22"/>
  <c r="BD66" i="22" s="1"/>
  <c r="BB66" i="22"/>
  <c r="AN207" i="22"/>
  <c r="BD207" i="22" s="1"/>
  <c r="BB207" i="22"/>
  <c r="M125" i="28"/>
  <c r="L127" i="12"/>
  <c r="AJ256" i="22"/>
  <c r="AR256" i="22" s="1"/>
  <c r="AP256" i="22"/>
  <c r="D102" i="28"/>
  <c r="D104" i="12"/>
  <c r="D130" i="28"/>
  <c r="D132" i="12"/>
  <c r="V270" i="28"/>
  <c r="T272" i="12"/>
  <c r="V355" i="28"/>
  <c r="T357" i="12"/>
  <c r="M356" i="28"/>
  <c r="L358" i="12"/>
  <c r="AL186" i="22"/>
  <c r="AX186" i="22" s="1"/>
  <c r="AV186" i="22"/>
  <c r="M416" i="28"/>
  <c r="L418" i="12"/>
  <c r="V162" i="28"/>
  <c r="T164" i="12"/>
  <c r="M379" i="28"/>
  <c r="L381" i="12"/>
  <c r="AV331" i="22"/>
  <c r="AN95" i="22"/>
  <c r="BD95" i="22" s="1"/>
  <c r="BB95" i="22"/>
  <c r="AN171" i="22"/>
  <c r="BD171" i="22" s="1"/>
  <c r="BB171" i="22"/>
  <c r="H192" i="28"/>
  <c r="AT160" i="22"/>
  <c r="AU160" i="22"/>
  <c r="H194" i="12"/>
  <c r="BA160" i="22"/>
  <c r="BG160" i="22"/>
  <c r="AS160" i="22"/>
  <c r="M276" i="28"/>
  <c r="L278" i="12"/>
  <c r="M263" i="28"/>
  <c r="L265" i="12"/>
  <c r="AL358" i="22"/>
  <c r="AX358" i="22" s="1"/>
  <c r="AV358" i="22"/>
  <c r="AN69" i="22"/>
  <c r="BD69" i="22" s="1"/>
  <c r="BB69" i="22"/>
  <c r="E358" i="28"/>
  <c r="E360" i="12"/>
  <c r="AN81" i="22"/>
  <c r="BD81" i="22" s="1"/>
  <c r="BB81" i="22"/>
  <c r="M399" i="28"/>
  <c r="L401" i="12"/>
  <c r="D194" i="28"/>
  <c r="D196" i="12"/>
  <c r="AN189" i="22"/>
  <c r="BD189" i="22" s="1"/>
  <c r="BB189" i="22"/>
  <c r="AN97" i="22"/>
  <c r="BD97" i="22" s="1"/>
  <c r="BB97" i="22"/>
  <c r="AN214" i="22"/>
  <c r="BD214" i="22" s="1"/>
  <c r="BB214" i="22"/>
  <c r="M286" i="28"/>
  <c r="L288" i="12"/>
  <c r="M121" i="28"/>
  <c r="L123" i="12"/>
  <c r="M128" i="28"/>
  <c r="L130" i="12"/>
  <c r="V400" i="28"/>
  <c r="T402" i="12"/>
  <c r="AL275" i="22"/>
  <c r="AX275" i="22" s="1"/>
  <c r="AV275" i="22"/>
  <c r="N27" i="28"/>
  <c r="M29" i="12"/>
  <c r="AL101" i="22"/>
  <c r="AX101" i="22" s="1"/>
  <c r="AV101" i="22"/>
  <c r="AJ355" i="22"/>
  <c r="AR355" i="22" s="1"/>
  <c r="AP355" i="22"/>
  <c r="M122" i="28"/>
  <c r="L124" i="12"/>
  <c r="AJ150" i="22"/>
  <c r="AR150" i="22" s="1"/>
  <c r="AP150" i="22"/>
  <c r="AJ304" i="22"/>
  <c r="AR304" i="22" s="1"/>
  <c r="AP304" i="22"/>
  <c r="D400" i="28"/>
  <c r="D402" i="12"/>
  <c r="M401" i="28"/>
  <c r="L403" i="12"/>
  <c r="M332" i="28"/>
  <c r="L334" i="12"/>
  <c r="V357" i="28"/>
  <c r="T359" i="12"/>
  <c r="V96" i="28"/>
  <c r="T98" i="12"/>
  <c r="V188" i="28"/>
  <c r="T190" i="12"/>
  <c r="AN254" i="22"/>
  <c r="BD254" i="22" s="1"/>
  <c r="BB254" i="22"/>
  <c r="AN345" i="22"/>
  <c r="BD345" i="22" s="1"/>
  <c r="BB345" i="22"/>
  <c r="E270" i="28"/>
  <c r="E272" i="12"/>
  <c r="M238" i="28"/>
  <c r="L240" i="12"/>
  <c r="V342" i="28"/>
  <c r="T344" i="12"/>
  <c r="D141" i="28"/>
  <c r="D143" i="12"/>
  <c r="M197" i="28"/>
  <c r="L199" i="12"/>
  <c r="V90" i="28"/>
  <c r="T92" i="12"/>
  <c r="V241" i="28"/>
  <c r="T243" i="12"/>
  <c r="AN184" i="22"/>
  <c r="BD184" i="22" s="1"/>
  <c r="BB184" i="22"/>
  <c r="E414" i="28"/>
  <c r="W150" i="28"/>
  <c r="U152" i="12"/>
  <c r="U28" i="12"/>
  <c r="W26" i="28"/>
  <c r="Z150" i="28"/>
  <c r="BF122" i="22"/>
  <c r="AA150" i="28" s="1"/>
  <c r="BE122" i="22"/>
  <c r="X152" i="12"/>
  <c r="AL304" i="22"/>
  <c r="AX304" i="22" s="1"/>
  <c r="AV304" i="22"/>
  <c r="V235" i="28"/>
  <c r="T237" i="12"/>
  <c r="D344" i="28"/>
  <c r="D346" i="12"/>
  <c r="H284" i="28"/>
  <c r="BG244" i="22"/>
  <c r="AT244" i="22"/>
  <c r="BA244" i="22"/>
  <c r="AU244" i="22"/>
  <c r="H286" i="12"/>
  <c r="AS244" i="22"/>
  <c r="M241" i="28"/>
  <c r="L243" i="12"/>
  <c r="AL86" i="22"/>
  <c r="AX86" i="22" s="1"/>
  <c r="AV86" i="22"/>
  <c r="V416" i="28"/>
  <c r="T418" i="12"/>
  <c r="E283" i="28"/>
  <c r="E285" i="12"/>
  <c r="AJ45" i="22"/>
  <c r="AR45" i="22" s="1"/>
  <c r="AP45" i="22"/>
  <c r="AL256" i="22"/>
  <c r="AX256" i="22" s="1"/>
  <c r="AV256" i="22"/>
  <c r="AN186" i="22"/>
  <c r="BD186" i="22" s="1"/>
  <c r="BB186" i="22"/>
  <c r="D370" i="28"/>
  <c r="D372" i="12"/>
  <c r="AL297" i="22"/>
  <c r="AX297" i="22" s="1"/>
  <c r="AV297" i="22"/>
  <c r="M298" i="28"/>
  <c r="L300" i="12"/>
  <c r="M63" i="28"/>
  <c r="L65" i="12"/>
  <c r="AN195" i="22"/>
  <c r="BD195" i="22" s="1"/>
  <c r="BB195" i="22"/>
  <c r="V121" i="28"/>
  <c r="T123" i="12"/>
  <c r="V203" i="28"/>
  <c r="T205" i="12"/>
  <c r="AJ59" i="22"/>
  <c r="AR59" i="22" s="1"/>
  <c r="AP59" i="22"/>
  <c r="AL169" i="22"/>
  <c r="AX169" i="22" s="1"/>
  <c r="AV169" i="22"/>
  <c r="M420" i="28"/>
  <c r="L422" i="12"/>
  <c r="V95" i="28"/>
  <c r="T97" i="12"/>
  <c r="AN318" i="22"/>
  <c r="BD318" i="22" s="1"/>
  <c r="BB318" i="22"/>
  <c r="H358" i="28"/>
  <c r="BA306" i="22"/>
  <c r="AU306" i="22"/>
  <c r="AT306" i="22"/>
  <c r="BG306" i="22"/>
  <c r="H360" i="12"/>
  <c r="AS306" i="22"/>
  <c r="V107" i="28"/>
  <c r="T109" i="12"/>
  <c r="AL264" i="22"/>
  <c r="AX264" i="22" s="1"/>
  <c r="AV264" i="22"/>
  <c r="V223" i="28"/>
  <c r="T225" i="12"/>
  <c r="V123" i="28"/>
  <c r="T125" i="12"/>
  <c r="V250" i="28"/>
  <c r="T252" i="12"/>
  <c r="AL47" i="22"/>
  <c r="AX47" i="22" s="1"/>
  <c r="AV47" i="22"/>
  <c r="AL81" i="22"/>
  <c r="AX81" i="22" s="1"/>
  <c r="AV81" i="22"/>
  <c r="AL163" i="22"/>
  <c r="AX163" i="22" s="1"/>
  <c r="AV163" i="22"/>
  <c r="M325" i="28"/>
  <c r="L327" i="12"/>
  <c r="AZ11" i="22"/>
  <c r="Q27" i="28"/>
  <c r="AY11" i="22"/>
  <c r="P29" i="12"/>
  <c r="M127" i="28"/>
  <c r="L129" i="12"/>
  <c r="D417" i="28"/>
  <c r="D419" i="12"/>
  <c r="AL242" i="22"/>
  <c r="AX242" i="22" s="1"/>
  <c r="AV242" i="22"/>
  <c r="AN320" i="22"/>
  <c r="BD320" i="22" s="1"/>
  <c r="BB320" i="22"/>
  <c r="D182" i="28"/>
  <c r="D184" i="12"/>
  <c r="D356" i="28"/>
  <c r="D358" i="12"/>
  <c r="AN308" i="22"/>
  <c r="BD308" i="22" s="1"/>
  <c r="BB308" i="22"/>
  <c r="AN200" i="22"/>
  <c r="BD200" i="22" s="1"/>
  <c r="BB200" i="22"/>
  <c r="AL353" i="22"/>
  <c r="AX353" i="22" s="1"/>
  <c r="AV353" i="22"/>
  <c r="AL97" i="22"/>
  <c r="AX97" i="22" s="1"/>
  <c r="AV97" i="22"/>
  <c r="AN78" i="22"/>
  <c r="BD78" i="22" s="1"/>
  <c r="BB78" i="22"/>
  <c r="AN185" i="22"/>
  <c r="BD185" i="22" s="1"/>
  <c r="BB185" i="22"/>
  <c r="V296" i="28"/>
  <c r="T298" i="12"/>
  <c r="V407" i="28"/>
  <c r="T409" i="12"/>
  <c r="H270" i="28"/>
  <c r="AS232" i="22"/>
  <c r="BG232" i="22"/>
  <c r="BA232" i="22"/>
  <c r="AU232" i="22"/>
  <c r="AT232" i="22"/>
  <c r="H272" i="12"/>
  <c r="AJ87" i="22"/>
  <c r="AR87" i="22" s="1"/>
  <c r="AP87" i="22"/>
  <c r="AJ156" i="22"/>
  <c r="AR156" i="22" s="1"/>
  <c r="AP156" i="22"/>
  <c r="AL278" i="22"/>
  <c r="AX278" i="22" s="1"/>
  <c r="AV278" i="22"/>
  <c r="AV328" i="22"/>
  <c r="AV348" i="22"/>
  <c r="AJ203" i="22"/>
  <c r="AR203" i="22" s="1"/>
  <c r="AP203" i="22"/>
  <c r="AL306" i="22"/>
  <c r="AX306" i="22" s="1"/>
  <c r="AV306" i="22"/>
  <c r="AL111" i="22"/>
  <c r="AX111" i="22" s="1"/>
  <c r="AV111" i="22"/>
  <c r="V216" i="28"/>
  <c r="T218" i="12"/>
  <c r="M240" i="28"/>
  <c r="L242" i="12"/>
  <c r="D298" i="28"/>
  <c r="D300" i="12"/>
  <c r="AN86" i="22"/>
  <c r="BD86" i="22" s="1"/>
  <c r="BB86" i="22"/>
  <c r="AN312" i="22"/>
  <c r="BD312" i="22" s="1"/>
  <c r="BB312" i="22"/>
  <c r="M114" i="28"/>
  <c r="L116" i="12"/>
  <c r="AN46" i="22"/>
  <c r="BD46" i="22" s="1"/>
  <c r="BB46" i="22"/>
  <c r="D337" i="28"/>
  <c r="D339" i="12"/>
  <c r="D97" i="28"/>
  <c r="D99" i="12"/>
  <c r="AL357" i="22"/>
  <c r="AX357" i="22" s="1"/>
  <c r="AV357" i="22"/>
  <c r="AJ158" i="22"/>
  <c r="AR158" i="22" s="1"/>
  <c r="AP158" i="22"/>
  <c r="AL166" i="22"/>
  <c r="AX166" i="22" s="1"/>
  <c r="AV166" i="22"/>
  <c r="E123" i="28"/>
  <c r="E125" i="12"/>
  <c r="AN316" i="22"/>
  <c r="BD316" i="22" s="1"/>
  <c r="BB316" i="22"/>
  <c r="AL287" i="22"/>
  <c r="AX287" i="22" s="1"/>
  <c r="AV287" i="22"/>
  <c r="E272" i="28"/>
  <c r="E274" i="12"/>
  <c r="D83" i="28"/>
  <c r="D85" i="12"/>
  <c r="M201" i="28"/>
  <c r="L203" i="12"/>
  <c r="AN89" i="22"/>
  <c r="BD89" i="22" s="1"/>
  <c r="BB89" i="22"/>
  <c r="AN163" i="22"/>
  <c r="BD163" i="22" s="1"/>
  <c r="BB163" i="22"/>
  <c r="AJ165" i="22"/>
  <c r="AR165" i="22" s="1"/>
  <c r="AP165" i="22"/>
  <c r="V374" i="28"/>
  <c r="T376" i="12"/>
  <c r="AL317" i="22"/>
  <c r="AX317" i="22" s="1"/>
  <c r="AV317" i="22"/>
  <c r="AN350" i="22"/>
  <c r="BD350" i="22" s="1"/>
  <c r="BB350" i="22"/>
  <c r="AN353" i="22"/>
  <c r="BD353" i="22" s="1"/>
  <c r="BB353" i="22"/>
  <c r="M308" i="28"/>
  <c r="L310" i="12"/>
  <c r="AN227" i="22"/>
  <c r="BD227" i="22" s="1"/>
  <c r="BB227" i="22"/>
  <c r="AN60" i="22"/>
  <c r="BD60" i="22" s="1"/>
  <c r="BB60" i="22"/>
  <c r="M67" i="28"/>
  <c r="L69" i="12"/>
  <c r="M107" i="28"/>
  <c r="L109" i="12"/>
  <c r="M195" i="28"/>
  <c r="L197" i="12"/>
  <c r="AN281" i="22"/>
  <c r="BD281" i="22" s="1"/>
  <c r="BB281" i="22"/>
  <c r="AL226" i="22"/>
  <c r="AX226" i="22" s="1"/>
  <c r="AV226" i="22"/>
  <c r="AN111" i="22"/>
  <c r="BD111" i="22" s="1"/>
  <c r="BB111" i="22"/>
  <c r="BB348" i="22"/>
  <c r="AJ240" i="22"/>
  <c r="AR240" i="22" s="1"/>
  <c r="AP240" i="22"/>
  <c r="M282" i="28"/>
  <c r="L284" i="12"/>
  <c r="V378" i="28"/>
  <c r="T380" i="12"/>
  <c r="AL253" i="22"/>
  <c r="AX253" i="22" s="1"/>
  <c r="AV253" i="22"/>
  <c r="V362" i="28"/>
  <c r="T364" i="12"/>
  <c r="V234" i="28"/>
  <c r="T236" i="12"/>
  <c r="M415" i="28"/>
  <c r="L417" i="12"/>
  <c r="M123" i="28"/>
  <c r="L125" i="12"/>
  <c r="V104" i="28"/>
  <c r="T106" i="12"/>
  <c r="V217" i="28"/>
  <c r="T219" i="12"/>
  <c r="M28" i="12"/>
  <c r="N26" i="28"/>
  <c r="E242" i="28"/>
  <c r="E244" i="12"/>
  <c r="D113" i="28"/>
  <c r="D115" i="12"/>
  <c r="D188" i="28"/>
  <c r="D190" i="12"/>
  <c r="M330" i="28"/>
  <c r="L332" i="12"/>
  <c r="M390" i="28"/>
  <c r="L392" i="12"/>
  <c r="M410" i="28"/>
  <c r="L412" i="12"/>
  <c r="D237" i="28"/>
  <c r="D239" i="12"/>
  <c r="M358" i="28"/>
  <c r="L360" i="12"/>
  <c r="M139" i="28"/>
  <c r="L141" i="12"/>
  <c r="AN296" i="22"/>
  <c r="BD296" i="22" s="1"/>
  <c r="BB296" i="22"/>
  <c r="AN175" i="22"/>
  <c r="BD175" i="22" s="1"/>
  <c r="BB175" i="22"/>
  <c r="AN209" i="22"/>
  <c r="BD209" i="22" s="1"/>
  <c r="BB209" i="22"/>
  <c r="AL277" i="22"/>
  <c r="AX277" i="22" s="1"/>
  <c r="AV277" i="22"/>
  <c r="D95" i="28"/>
  <c r="D97" i="12"/>
  <c r="AJ349" i="22"/>
  <c r="AR349" i="22" s="1"/>
  <c r="AP349" i="22"/>
  <c r="M292" i="28"/>
  <c r="L294" i="12"/>
  <c r="V306" i="28"/>
  <c r="T308" i="12"/>
  <c r="J27" i="28"/>
  <c r="J29" i="12"/>
  <c r="AN292" i="22"/>
  <c r="BD292" i="22" s="1"/>
  <c r="BB292" i="22"/>
  <c r="D211" i="28"/>
  <c r="D213" i="12"/>
  <c r="AL75" i="22"/>
  <c r="AX75" i="22" s="1"/>
  <c r="AV75" i="22"/>
  <c r="V309" i="28"/>
  <c r="T311" i="12"/>
  <c r="AN256" i="22"/>
  <c r="BD256" i="22" s="1"/>
  <c r="BB256" i="22"/>
  <c r="E233" i="28"/>
  <c r="E235" i="12"/>
  <c r="M259" i="28"/>
  <c r="L261" i="12"/>
  <c r="V236" i="28"/>
  <c r="T238" i="12"/>
  <c r="E224" i="28"/>
  <c r="E226" i="12"/>
  <c r="M339" i="28"/>
  <c r="L341" i="12"/>
  <c r="H272" i="28"/>
  <c r="AT234" i="22"/>
  <c r="AS234" i="22"/>
  <c r="H274" i="12"/>
  <c r="BA234" i="22"/>
  <c r="BG234" i="22"/>
  <c r="AU234" i="22"/>
  <c r="AL312" i="22"/>
  <c r="AX312" i="22" s="1"/>
  <c r="AV312" i="22"/>
  <c r="V115" i="28"/>
  <c r="T117" i="12"/>
  <c r="V195" i="28"/>
  <c r="T197" i="12"/>
  <c r="D197" i="28"/>
  <c r="D199" i="12"/>
  <c r="AN288" i="22"/>
  <c r="BD288" i="22" s="1"/>
  <c r="BB288" i="22"/>
  <c r="M373" i="28"/>
  <c r="L375" i="12"/>
  <c r="V412" i="28"/>
  <c r="T414" i="12"/>
  <c r="V415" i="28"/>
  <c r="T417" i="12"/>
  <c r="D332" i="28"/>
  <c r="D334" i="12"/>
  <c r="E66" i="28"/>
  <c r="E68" i="12"/>
  <c r="V263" i="28"/>
  <c r="T265" i="12"/>
  <c r="V84" i="28"/>
  <c r="T86" i="12"/>
  <c r="E393" i="28"/>
  <c r="AL233" i="22"/>
  <c r="AX233" i="22" s="1"/>
  <c r="AV233" i="22"/>
  <c r="AL159" i="22"/>
  <c r="AX159" i="22" s="1"/>
  <c r="AV159" i="22"/>
  <c r="V333" i="28"/>
  <c r="T335" i="12"/>
  <c r="M262" i="28"/>
  <c r="L264" i="12"/>
  <c r="V139" i="28"/>
  <c r="T141" i="12"/>
  <c r="V410" i="28"/>
  <c r="T412" i="12"/>
  <c r="D280" i="28"/>
  <c r="D282" i="12"/>
  <c r="AN311" i="22"/>
  <c r="BD311" i="22" s="1"/>
  <c r="BB311" i="22"/>
  <c r="M295" i="28"/>
  <c r="L297" i="12"/>
  <c r="E410" i="28"/>
  <c r="AL228" i="22"/>
  <c r="AX228" i="22" s="1"/>
  <c r="AV228" i="22"/>
  <c r="AV330" i="22"/>
  <c r="AJ237" i="22"/>
  <c r="AR237" i="22" s="1"/>
  <c r="AP237" i="22"/>
  <c r="AN352" i="22"/>
  <c r="BD352" i="22" s="1"/>
  <c r="BB352" i="22"/>
  <c r="AL179" i="22"/>
  <c r="AX179" i="22" s="1"/>
  <c r="AV179" i="22"/>
  <c r="AN159" i="22"/>
  <c r="BD159" i="22" s="1"/>
  <c r="BB159" i="22"/>
  <c r="AZ10" i="22"/>
  <c r="Q26" i="28"/>
  <c r="AY10" i="22"/>
  <c r="P28" i="12"/>
  <c r="H242" i="28"/>
  <c r="AT208" i="22"/>
  <c r="BG208" i="22"/>
  <c r="BA208" i="22"/>
  <c r="AU208" i="22"/>
  <c r="AS208" i="22"/>
  <c r="H244" i="12"/>
  <c r="AJ177" i="22"/>
  <c r="AR177" i="22" s="1"/>
  <c r="AP177" i="22"/>
  <c r="E228" i="28"/>
  <c r="E230" i="12"/>
  <c r="AN77" i="22"/>
  <c r="BD77" i="22" s="1"/>
  <c r="BB77" i="22"/>
  <c r="AL318" i="22"/>
  <c r="AX318" i="22" s="1"/>
  <c r="AV318" i="22"/>
  <c r="AJ191" i="22"/>
  <c r="AR191" i="22" s="1"/>
  <c r="AP191" i="22"/>
  <c r="AL93" i="22"/>
  <c r="AX93" i="22" s="1"/>
  <c r="AV93" i="22"/>
  <c r="AJ276" i="22"/>
  <c r="AR276" i="22" s="1"/>
  <c r="AP276" i="22"/>
  <c r="V348" i="28"/>
  <c r="T350" i="12"/>
  <c r="E308" i="28"/>
  <c r="E310" i="12"/>
  <c r="G25" i="12"/>
  <c r="G23" i="28"/>
  <c r="D216" i="28"/>
  <c r="D218" i="12"/>
  <c r="AL91" i="22"/>
  <c r="AX91" i="22" s="1"/>
  <c r="AV91" i="22"/>
  <c r="E354" i="28"/>
  <c r="E356" i="12"/>
  <c r="AN67" i="22"/>
  <c r="BD67" i="22" s="1"/>
  <c r="BB67" i="22"/>
  <c r="AJ65" i="22"/>
  <c r="AR65" i="22" s="1"/>
  <c r="AP65" i="22"/>
  <c r="D420" i="28"/>
  <c r="D422" i="12"/>
  <c r="M293" i="28"/>
  <c r="L295" i="12"/>
  <c r="AN43" i="22"/>
  <c r="BD43" i="22" s="1"/>
  <c r="BB43" i="22"/>
  <c r="H64" i="28"/>
  <c r="AU44" i="22"/>
  <c r="AT44" i="22"/>
  <c r="BA44" i="22"/>
  <c r="AS44" i="22"/>
  <c r="H66" i="12"/>
  <c r="BG44" i="22"/>
  <c r="AN202" i="22"/>
  <c r="BD202" i="22" s="1"/>
  <c r="BB202" i="22"/>
  <c r="V201" i="28"/>
  <c r="T203" i="12"/>
  <c r="AJ265" i="22"/>
  <c r="AR265" i="22" s="1"/>
  <c r="AP265" i="22"/>
  <c r="AL340" i="22"/>
  <c r="AX340" i="22" s="1"/>
  <c r="AV340" i="22"/>
  <c r="M368" i="28"/>
  <c r="L370" i="12"/>
  <c r="AN203" i="22"/>
  <c r="BD203" i="22" s="1"/>
  <c r="BB203" i="22"/>
  <c r="AJ319" i="22"/>
  <c r="AR319" i="22" s="1"/>
  <c r="AP319" i="22"/>
  <c r="AJ88" i="22"/>
  <c r="AR88" i="22" s="1"/>
  <c r="AP88" i="22"/>
  <c r="AN45" i="22"/>
  <c r="BD45" i="22" s="1"/>
  <c r="BB45" i="22"/>
  <c r="V340" i="28"/>
  <c r="T342" i="12"/>
  <c r="AL311" i="22"/>
  <c r="AX311" i="22" s="1"/>
  <c r="AV311" i="22"/>
  <c r="AN82" i="22"/>
  <c r="BD82" i="22" s="1"/>
  <c r="BB82" i="22"/>
  <c r="AJ94" i="22"/>
  <c r="AR94" i="22" s="1"/>
  <c r="AP94" i="22"/>
  <c r="AJ280" i="22"/>
  <c r="AR280" i="22" s="1"/>
  <c r="AP280" i="22"/>
  <c r="H66" i="28"/>
  <c r="AT46" i="22"/>
  <c r="AU46" i="22"/>
  <c r="H68" i="12"/>
  <c r="AS46" i="22"/>
  <c r="BA46" i="22"/>
  <c r="BG46" i="22"/>
  <c r="AN304" i="22"/>
  <c r="BD304" i="22" s="1"/>
  <c r="BB304" i="22"/>
  <c r="AL234" i="22"/>
  <c r="AX234" i="22" s="1"/>
  <c r="AV234" i="22"/>
  <c r="AN197" i="22"/>
  <c r="BD197" i="22" s="1"/>
  <c r="BB197" i="22"/>
  <c r="D393" i="28"/>
  <c r="D395" i="12"/>
  <c r="M271" i="28"/>
  <c r="L273" i="12"/>
  <c r="M191" i="28"/>
  <c r="L193" i="12"/>
  <c r="AN176" i="22"/>
  <c r="BD176" i="22" s="1"/>
  <c r="BB176" i="22"/>
  <c r="AL208" i="22"/>
  <c r="AX208" i="22" s="1"/>
  <c r="AV208" i="22"/>
  <c r="AV351" i="22"/>
  <c r="AL257" i="22"/>
  <c r="AX257" i="22" s="1"/>
  <c r="AV257" i="22"/>
  <c r="V365" i="28"/>
  <c r="T367" i="12"/>
  <c r="AJ89" i="22"/>
  <c r="AR89" i="22" s="1"/>
  <c r="AP89" i="22"/>
  <c r="AJ62" i="22"/>
  <c r="AR62" i="22" s="1"/>
  <c r="AP62" i="22"/>
  <c r="D410" i="28"/>
  <c r="D412" i="12"/>
  <c r="M264" i="28"/>
  <c r="L266" i="12"/>
  <c r="M392" i="28"/>
  <c r="L394" i="12"/>
  <c r="D275" i="28"/>
  <c r="D277" i="12"/>
  <c r="V414" i="28"/>
  <c r="T416" i="12"/>
  <c r="M211" i="28"/>
  <c r="L213" i="12"/>
  <c r="V191" i="28"/>
  <c r="T193" i="12"/>
  <c r="AN310" i="22"/>
  <c r="BD310" i="22" s="1"/>
  <c r="BB310" i="22"/>
  <c r="AL73" i="22"/>
  <c r="AX73" i="22" s="1"/>
  <c r="AV73" i="22"/>
  <c r="AL322" i="22"/>
  <c r="AX322" i="22" s="1"/>
  <c r="AV322" i="22"/>
  <c r="AJ209" i="22"/>
  <c r="AR209" i="22" s="1"/>
  <c r="AP209" i="22"/>
  <c r="D209" i="28"/>
  <c r="D211" i="12"/>
  <c r="H228" i="28"/>
  <c r="BA194" i="22"/>
  <c r="AT194" i="22"/>
  <c r="BG194" i="22"/>
  <c r="AU194" i="22"/>
  <c r="AS194" i="22"/>
  <c r="H230" i="12"/>
  <c r="V103" i="28"/>
  <c r="T105" i="12"/>
  <c r="M374" i="28"/>
  <c r="L376" i="12"/>
  <c r="D225" i="28"/>
  <c r="D227" i="12"/>
  <c r="M119" i="28"/>
  <c r="L121" i="12"/>
  <c r="D326" i="28"/>
  <c r="D328" i="12"/>
  <c r="AJ104" i="22"/>
  <c r="AR104" i="22" s="1"/>
  <c r="AP104" i="22"/>
  <c r="V329" i="28"/>
  <c r="T331" i="12"/>
  <c r="V207" i="28"/>
  <c r="T209" i="12"/>
  <c r="AJ93" i="22"/>
  <c r="AR93" i="22" s="1"/>
  <c r="AP93" i="22"/>
  <c r="E103" i="28"/>
  <c r="E105" i="12"/>
  <c r="M389" i="28"/>
  <c r="L391" i="12"/>
  <c r="AN198" i="22"/>
  <c r="BD198" i="22" s="1"/>
  <c r="BB198" i="22"/>
  <c r="M378" i="28"/>
  <c r="L380" i="12"/>
  <c r="AV333" i="22"/>
  <c r="H325" i="28"/>
  <c r="BG275" i="22"/>
  <c r="BA275" i="22"/>
  <c r="AU275" i="22"/>
  <c r="AT275" i="22"/>
  <c r="AS275" i="22"/>
  <c r="H327" i="12"/>
  <c r="V218" i="28"/>
  <c r="T220" i="12"/>
  <c r="AJ254" i="22"/>
  <c r="AR254" i="22" s="1"/>
  <c r="AP254" i="22"/>
  <c r="M402" i="28"/>
  <c r="L404" i="12"/>
  <c r="AL71" i="22"/>
  <c r="AX71" i="22" s="1"/>
  <c r="AV71" i="22"/>
  <c r="V237" i="28"/>
  <c r="T239" i="12"/>
  <c r="D377" i="28"/>
  <c r="D379" i="12"/>
  <c r="D114" i="28"/>
  <c r="D116" i="12"/>
  <c r="V65" i="28"/>
  <c r="T67" i="12"/>
  <c r="AL235" i="22"/>
  <c r="AX235" i="22" s="1"/>
  <c r="AV235" i="22"/>
  <c r="M365" i="28"/>
  <c r="L367" i="12"/>
  <c r="V108" i="28"/>
  <c r="T110" i="12"/>
  <c r="D120" i="28"/>
  <c r="D122" i="12"/>
  <c r="AL303" i="22"/>
  <c r="AX303" i="22" s="1"/>
  <c r="AV303" i="22"/>
  <c r="AJ241" i="22"/>
  <c r="AR241" i="22" s="1"/>
  <c r="AP241" i="22"/>
  <c r="V356" i="28"/>
  <c r="T358" i="12"/>
  <c r="M272" i="28"/>
  <c r="L274" i="12"/>
  <c r="V231" i="28"/>
  <c r="T233" i="12"/>
  <c r="AL59" i="22"/>
  <c r="AX59" i="22" s="1"/>
  <c r="AV59" i="22"/>
  <c r="AN150" i="22"/>
  <c r="BD150" i="22" s="1"/>
  <c r="BB150" i="22"/>
  <c r="AJ178" i="22"/>
  <c r="AR178" i="22" s="1"/>
  <c r="AP178" i="22"/>
  <c r="V208" i="28"/>
  <c r="T210" i="12"/>
  <c r="M242" i="28"/>
  <c r="L244" i="12"/>
  <c r="M413" i="28"/>
  <c r="L415" i="12"/>
  <c r="M299" i="28"/>
  <c r="L301" i="12"/>
  <c r="AJ85" i="22"/>
  <c r="AR85" i="22" s="1"/>
  <c r="AP85" i="22"/>
  <c r="AN280" i="22"/>
  <c r="BD280" i="22" s="1"/>
  <c r="BB280" i="22"/>
  <c r="D115" i="28"/>
  <c r="D117" i="12"/>
  <c r="D86" i="28"/>
  <c r="D88" i="12"/>
  <c r="AL255" i="22"/>
  <c r="AX255" i="22" s="1"/>
  <c r="AV255" i="22"/>
  <c r="E369" i="28"/>
  <c r="E371" i="12"/>
  <c r="AN234" i="22"/>
  <c r="BD234" i="22" s="1"/>
  <c r="BB234" i="22"/>
  <c r="AJ195" i="22"/>
  <c r="AR195" i="22" s="1"/>
  <c r="AP195" i="22"/>
  <c r="AL194" i="22"/>
  <c r="AX194" i="22" s="1"/>
  <c r="AV194" i="22"/>
  <c r="AN170" i="22"/>
  <c r="BD170" i="22" s="1"/>
  <c r="BB170" i="22"/>
  <c r="AJ100" i="22"/>
  <c r="AR100" i="22" s="1"/>
  <c r="AP100" i="22"/>
  <c r="AL244" i="22"/>
  <c r="AX244" i="22" s="1"/>
  <c r="AV244" i="22"/>
  <c r="V364" i="28"/>
  <c r="T366" i="12"/>
  <c r="M99" i="28"/>
  <c r="L101" i="12"/>
  <c r="M382" i="28"/>
  <c r="L384" i="12"/>
  <c r="D243" i="28"/>
  <c r="D245" i="12"/>
  <c r="AN72" i="22"/>
  <c r="BD72" i="22" s="1"/>
  <c r="BB72" i="22"/>
  <c r="AJ147" i="22"/>
  <c r="AR147" i="22" s="1"/>
  <c r="AP147" i="22"/>
  <c r="AJ339" i="22"/>
  <c r="AR339" i="22" s="1"/>
  <c r="AP339" i="22"/>
  <c r="AL155" i="22"/>
  <c r="AX155" i="22" s="1"/>
  <c r="AV155" i="22"/>
  <c r="AN228" i="22"/>
  <c r="BD228" i="22" s="1"/>
  <c r="BB228" i="22"/>
  <c r="AJ70" i="22"/>
  <c r="AR70" i="22" s="1"/>
  <c r="AP70" i="22"/>
  <c r="V85" i="28"/>
  <c r="T87" i="12"/>
  <c r="M103" i="28"/>
  <c r="L105" i="12"/>
  <c r="AL198" i="22"/>
  <c r="AX198" i="22" s="1"/>
  <c r="AV198" i="22"/>
  <c r="M111" i="28"/>
  <c r="L113" i="12"/>
  <c r="M232" i="28"/>
  <c r="L234" i="12"/>
  <c r="AL250" i="22"/>
  <c r="AX250" i="22" s="1"/>
  <c r="AV250" i="22"/>
  <c r="AJ207" i="22"/>
  <c r="AR207" i="22" s="1"/>
  <c r="AP207" i="22"/>
  <c r="V190" i="28"/>
  <c r="T192" i="12"/>
  <c r="V112" i="28"/>
  <c r="T114" i="12"/>
  <c r="AL308" i="22"/>
  <c r="AX308" i="22" s="1"/>
  <c r="AV308" i="22"/>
  <c r="AN205" i="22"/>
  <c r="BD205" i="22" s="1"/>
  <c r="BB205" i="22"/>
  <c r="AJ95" i="22"/>
  <c r="AR95" i="22" s="1"/>
  <c r="AP95" i="22"/>
  <c r="D163" i="28"/>
  <c r="D165" i="12"/>
  <c r="V187" i="28"/>
  <c r="T189" i="12"/>
  <c r="AN210" i="22"/>
  <c r="BD210" i="22" s="1"/>
  <c r="BB210" i="22"/>
  <c r="V267" i="28"/>
  <c r="T269" i="12"/>
  <c r="AN164" i="22"/>
  <c r="BD164" i="22" s="1"/>
  <c r="BB164" i="22"/>
  <c r="Y116" i="22"/>
  <c r="AL231" i="22"/>
  <c r="AX231" i="22" s="1"/>
  <c r="AV231" i="22"/>
  <c r="AN251" i="22"/>
  <c r="BD251" i="22" s="1"/>
  <c r="BB251" i="22"/>
  <c r="M97" i="28"/>
  <c r="L99" i="12"/>
  <c r="I151" i="21"/>
  <c r="F151" i="22" s="1"/>
  <c r="X151" i="22" s="1"/>
  <c r="AL286" i="22"/>
  <c r="AX286" i="22" s="1"/>
  <c r="AV286" i="22"/>
  <c r="AN357" i="22"/>
  <c r="BD357" i="22" s="1"/>
  <c r="BB357" i="22"/>
  <c r="AN103" i="22"/>
  <c r="BD103" i="22" s="1"/>
  <c r="BB103" i="22"/>
  <c r="M273" i="28"/>
  <c r="L275" i="12"/>
  <c r="AJ235" i="22"/>
  <c r="AR235" i="22" s="1"/>
  <c r="AP235" i="22"/>
  <c r="AL211" i="22"/>
  <c r="AX211" i="22" s="1"/>
  <c r="AV211" i="22"/>
  <c r="M355" i="28"/>
  <c r="L357" i="12"/>
  <c r="D281" i="28"/>
  <c r="D283" i="12"/>
  <c r="AN337" i="22"/>
  <c r="BD337" i="22" s="1"/>
  <c r="BB337" i="22"/>
  <c r="AJ261" i="22"/>
  <c r="AR261" i="22" s="1"/>
  <c r="AP261" i="22"/>
  <c r="AN253" i="22"/>
  <c r="BD253" i="22" s="1"/>
  <c r="BB253" i="22"/>
  <c r="M83" i="28"/>
  <c r="L85" i="12"/>
  <c r="V182" i="28"/>
  <c r="T184" i="12"/>
  <c r="D210" i="28"/>
  <c r="D212" i="12"/>
  <c r="AN289" i="22"/>
  <c r="BD289" i="22" s="1"/>
  <c r="BB289" i="22"/>
  <c r="W193" i="28"/>
  <c r="U195" i="12"/>
  <c r="AN321" i="22"/>
  <c r="BD321" i="22" s="1"/>
  <c r="BB321" i="22"/>
  <c r="AL181" i="22"/>
  <c r="AX181" i="22" s="1"/>
  <c r="AV181" i="22"/>
  <c r="AL67" i="22"/>
  <c r="AX67" i="22" s="1"/>
  <c r="AV67" i="22"/>
  <c r="AJ246" i="22"/>
  <c r="AR246" i="22" s="1"/>
  <c r="AP246" i="22"/>
  <c r="D111" i="28"/>
  <c r="D113" i="12"/>
  <c r="V332" i="28"/>
  <c r="T334" i="12"/>
  <c r="BB347" i="22"/>
  <c r="AN194" i="22"/>
  <c r="BD194" i="22" s="1"/>
  <c r="BB194" i="22"/>
  <c r="M297" i="28"/>
  <c r="L299" i="12"/>
  <c r="H369" i="28"/>
  <c r="BG313" i="22"/>
  <c r="AT313" i="22"/>
  <c r="AU313" i="22"/>
  <c r="BA313" i="22"/>
  <c r="AS313" i="22"/>
  <c r="H371" i="12"/>
  <c r="V272" i="28"/>
  <c r="T274" i="12"/>
  <c r="D229" i="28"/>
  <c r="D231" i="12"/>
  <c r="M228" i="28"/>
  <c r="L230" i="12"/>
  <c r="V202" i="28"/>
  <c r="T204" i="12"/>
  <c r="D126" i="28"/>
  <c r="D128" i="12"/>
  <c r="M284" i="28"/>
  <c r="L286" i="12"/>
  <c r="AL98" i="22"/>
  <c r="AX98" i="22" s="1"/>
  <c r="AV98" i="22"/>
  <c r="AJ185" i="22"/>
  <c r="AR185" i="22" s="1"/>
  <c r="AP185" i="22"/>
  <c r="AL150" i="22"/>
  <c r="AX150" i="22" s="1"/>
  <c r="AV150" i="22"/>
  <c r="AL178" i="22"/>
  <c r="AX178" i="22" s="1"/>
  <c r="AV178" i="22"/>
  <c r="V98" i="28"/>
  <c r="T100" i="12"/>
  <c r="D179" i="28"/>
  <c r="D179" i="12"/>
  <c r="D401" i="28"/>
  <c r="D403" i="12"/>
  <c r="M187" i="28"/>
  <c r="L189" i="12"/>
  <c r="V264" i="28"/>
  <c r="T266" i="12"/>
  <c r="D96" i="28"/>
  <c r="D98" i="12"/>
  <c r="AJ286" i="22"/>
  <c r="AR286" i="22" s="1"/>
  <c r="AP286" i="22"/>
  <c r="M82" i="28"/>
  <c r="L84" i="12"/>
  <c r="D364" i="28"/>
  <c r="D366" i="12"/>
  <c r="D331" i="28"/>
  <c r="D333" i="12"/>
  <c r="M260" i="28"/>
  <c r="L262" i="12"/>
  <c r="AN169" i="22"/>
  <c r="BD169" i="22" s="1"/>
  <c r="BB169" i="22"/>
  <c r="AL232" i="22"/>
  <c r="AX232" i="22" s="1"/>
  <c r="AV232" i="22"/>
  <c r="M419" i="28"/>
  <c r="L421" i="12"/>
  <c r="AL172" i="22"/>
  <c r="AX172" i="22" s="1"/>
  <c r="AV172" i="22"/>
  <c r="M357" i="28"/>
  <c r="L359" i="12"/>
  <c r="AN48" i="22"/>
  <c r="BD48" i="22" s="1"/>
  <c r="BB48" i="22"/>
  <c r="D292" i="28"/>
  <c r="D294" i="12"/>
  <c r="AN113" i="22"/>
  <c r="BD113" i="22" s="1"/>
  <c r="BB113" i="22"/>
  <c r="AA288" i="22"/>
  <c r="AE25" i="22"/>
  <c r="AC116" i="22"/>
  <c r="M267" i="28"/>
  <c r="L269" i="12"/>
  <c r="V293" i="28"/>
  <c r="T295" i="12"/>
  <c r="E94" i="28"/>
  <c r="E96" i="12"/>
  <c r="E395" i="28"/>
  <c r="M338" i="28"/>
  <c r="L340" i="12"/>
  <c r="V419" i="28"/>
  <c r="T421" i="12"/>
  <c r="V129" i="28"/>
  <c r="T131" i="12"/>
  <c r="AL279" i="22"/>
  <c r="AX279" i="22" s="1"/>
  <c r="AV279" i="22"/>
  <c r="D273" i="28"/>
  <c r="D275" i="12"/>
  <c r="M245" i="28"/>
  <c r="L247" i="12"/>
  <c r="AJ224" i="22"/>
  <c r="AR224" i="22" s="1"/>
  <c r="AP224" i="22"/>
  <c r="AN238" i="22"/>
  <c r="BD238" i="22" s="1"/>
  <c r="BB238" i="22"/>
  <c r="V399" i="28"/>
  <c r="T401" i="12"/>
  <c r="D305" i="28"/>
  <c r="D307" i="12"/>
  <c r="V295" i="28"/>
  <c r="T297" i="12"/>
  <c r="AJ242" i="22"/>
  <c r="AR242" i="22" s="1"/>
  <c r="AP242" i="22"/>
  <c r="AN208" i="22"/>
  <c r="BD208" i="22" s="1"/>
  <c r="BB208" i="22"/>
  <c r="E232" i="28"/>
  <c r="E234" i="12"/>
  <c r="V341" i="28"/>
  <c r="T343" i="12"/>
  <c r="Z193" i="28"/>
  <c r="X195" i="12"/>
  <c r="BE161" i="22"/>
  <c r="BF161" i="22"/>
  <c r="V379" i="28"/>
  <c r="T381" i="12"/>
  <c r="M213" i="28"/>
  <c r="L215" i="12"/>
  <c r="M93" i="28"/>
  <c r="L95" i="12"/>
  <c r="D286" i="28"/>
  <c r="D288" i="12"/>
  <c r="AL177" i="22"/>
  <c r="AX177" i="22" s="1"/>
  <c r="AV177" i="22"/>
  <c r="V409" i="28"/>
  <c r="T411" i="12"/>
  <c r="V228" i="28"/>
  <c r="T230" i="12"/>
  <c r="AN275" i="22"/>
  <c r="BD275" i="22" s="1"/>
  <c r="BB275" i="22"/>
  <c r="AL355" i="22"/>
  <c r="AX355" i="22" s="1"/>
  <c r="AV355" i="22"/>
  <c r="AN355" i="22"/>
  <c r="BD355" i="22" s="1"/>
  <c r="BB355" i="22"/>
  <c r="U29" i="12"/>
  <c r="W27" i="28"/>
  <c r="AL316" i="22"/>
  <c r="AX316" i="22" s="1"/>
  <c r="AV316" i="22"/>
  <c r="AJ61" i="22"/>
  <c r="AR61" i="22" s="1"/>
  <c r="AP61" i="22"/>
  <c r="AJ266" i="22"/>
  <c r="AR266" i="22" s="1"/>
  <c r="AP266" i="22"/>
  <c r="M124" i="28"/>
  <c r="L126" i="12"/>
  <c r="D217" i="28"/>
  <c r="D219" i="12"/>
  <c r="M182" i="28"/>
  <c r="L184" i="12"/>
  <c r="M210" i="28"/>
  <c r="L212" i="12"/>
  <c r="AL266" i="22"/>
  <c r="AX266" i="22" s="1"/>
  <c r="AV266" i="22"/>
  <c r="AJ253" i="22"/>
  <c r="AR253" i="22" s="1"/>
  <c r="AP253" i="22"/>
  <c r="AJ98" i="22"/>
  <c r="AR98" i="22" s="1"/>
  <c r="AP98" i="22"/>
  <c r="E196" i="28"/>
  <c r="E198" i="12"/>
  <c r="AJ223" i="22"/>
  <c r="AR223" i="22" s="1"/>
  <c r="AP223" i="22"/>
  <c r="AJ263" i="22"/>
  <c r="AR263" i="22" s="1"/>
  <c r="AP263" i="22"/>
  <c r="AH327" i="21"/>
  <c r="AL175" i="22"/>
  <c r="AX175" i="22" s="1"/>
  <c r="AV175" i="22"/>
  <c r="D205" i="28"/>
  <c r="D207" i="12"/>
  <c r="H68" i="28"/>
  <c r="BA48" i="22"/>
  <c r="AT48" i="22"/>
  <c r="BG48" i="22"/>
  <c r="AU48" i="22"/>
  <c r="AS48" i="22"/>
  <c r="H70" i="12"/>
  <c r="M230" i="28"/>
  <c r="L232" i="12"/>
  <c r="D129" i="28"/>
  <c r="D131" i="12"/>
  <c r="AL58" i="22"/>
  <c r="AX58" i="22" s="1"/>
  <c r="AV58" i="22"/>
  <c r="AL76" i="22"/>
  <c r="AX76" i="22" s="1"/>
  <c r="AV76" i="22"/>
  <c r="AV342" i="22"/>
  <c r="AL104" i="22"/>
  <c r="AX104" i="22" s="1"/>
  <c r="AV104" i="22"/>
  <c r="R29" i="12"/>
  <c r="S27" i="28"/>
  <c r="AL281" i="22"/>
  <c r="AX281" i="22" s="1"/>
  <c r="AV281" i="22"/>
  <c r="H283" i="28"/>
  <c r="AU243" i="22"/>
  <c r="AT243" i="22"/>
  <c r="BG243" i="22"/>
  <c r="BA243" i="22"/>
  <c r="AS243" i="22"/>
  <c r="H285" i="12"/>
  <c r="AJ322" i="22"/>
  <c r="AR322" i="22" s="1"/>
  <c r="AP322" i="22"/>
  <c r="AN319" i="22"/>
  <c r="BD319" i="22" s="1"/>
  <c r="BB319" i="22"/>
  <c r="AN235" i="22"/>
  <c r="BD235" i="22" s="1"/>
  <c r="BB235" i="22"/>
  <c r="AN107" i="22"/>
  <c r="BD107" i="22" s="1"/>
  <c r="BB107" i="22"/>
  <c r="AN359" i="22"/>
  <c r="BD359" i="22" s="1"/>
  <c r="BB359" i="22"/>
  <c r="H94" i="28"/>
  <c r="AT68" i="22"/>
  <c r="AU68" i="22"/>
  <c r="BA68" i="22"/>
  <c r="AS68" i="22"/>
  <c r="H96" i="12"/>
  <c r="BG68" i="22"/>
  <c r="D395" i="28"/>
  <c r="D397" i="12"/>
  <c r="AV343" i="22"/>
  <c r="AJ180" i="22"/>
  <c r="AR180" i="22" s="1"/>
  <c r="AP180" i="22"/>
  <c r="E28" i="12"/>
  <c r="E26" i="28"/>
  <c r="M331" i="28"/>
  <c r="L333" i="12"/>
  <c r="E330" i="28"/>
  <c r="E332" i="12"/>
  <c r="AJ233" i="22"/>
  <c r="AR233" i="22" s="1"/>
  <c r="AP233" i="22"/>
  <c r="AL197" i="22"/>
  <c r="AX197" i="22" s="1"/>
  <c r="AV197" i="22"/>
  <c r="D260" i="28"/>
  <c r="D262" i="12"/>
  <c r="V276" i="28"/>
  <c r="T278" i="12"/>
  <c r="AL313" i="22"/>
  <c r="AX313" i="22" s="1"/>
  <c r="AV313" i="22"/>
  <c r="AL45" i="22"/>
  <c r="AX45" i="22" s="1"/>
  <c r="AV45" i="22"/>
  <c r="AJ99" i="22"/>
  <c r="AR99" i="22" s="1"/>
  <c r="AP99" i="22"/>
  <c r="D282" i="28"/>
  <c r="D284" i="12"/>
  <c r="V242" i="28"/>
  <c r="T244" i="12"/>
  <c r="H232" i="28"/>
  <c r="AT198" i="22"/>
  <c r="AU198" i="22"/>
  <c r="BA198" i="22"/>
  <c r="BG198" i="22"/>
  <c r="AS198" i="22"/>
  <c r="H234" i="12"/>
  <c r="AJ320" i="22"/>
  <c r="AR320" i="22" s="1"/>
  <c r="AP320" i="22"/>
  <c r="AV332" i="22"/>
  <c r="AJ132" i="22"/>
  <c r="AR132" i="22" s="1"/>
  <c r="AP132" i="22"/>
  <c r="AN237" i="22"/>
  <c r="BD237" i="22" s="1"/>
  <c r="BB237" i="22"/>
  <c r="M209" i="28"/>
  <c r="L211" i="12"/>
  <c r="AL62" i="22"/>
  <c r="AX62" i="22" s="1"/>
  <c r="AV62" i="22"/>
  <c r="AJ359" i="22"/>
  <c r="AR359" i="22" s="1"/>
  <c r="AP359" i="22"/>
  <c r="V325" i="28"/>
  <c r="T327" i="12"/>
  <c r="M417" i="28"/>
  <c r="L419" i="12"/>
  <c r="V417" i="28"/>
  <c r="T419" i="12"/>
  <c r="BF11" i="22"/>
  <c r="Z27" i="28"/>
  <c r="BE11" i="22"/>
  <c r="X29" i="12"/>
  <c r="M372" i="28"/>
  <c r="L374" i="12"/>
  <c r="D85" i="28"/>
  <c r="D87" i="12"/>
  <c r="D310" i="28"/>
  <c r="D312" i="12"/>
  <c r="W200" i="28"/>
  <c r="U202" i="12"/>
  <c r="E90" i="28"/>
  <c r="E92" i="12"/>
  <c r="AL94" i="22"/>
  <c r="AX94" i="22" s="1"/>
  <c r="AV94" i="22"/>
  <c r="AN76" i="22"/>
  <c r="BD76" i="22" s="1"/>
  <c r="BB76" i="22"/>
  <c r="M310" i="28"/>
  <c r="L312" i="12"/>
  <c r="D295" i="28"/>
  <c r="D297" i="12"/>
  <c r="D124" i="28"/>
  <c r="D126" i="12"/>
  <c r="E343" i="28"/>
  <c r="E345" i="12"/>
  <c r="H196" i="28"/>
  <c r="BA164" i="22"/>
  <c r="AS164" i="22"/>
  <c r="H198" i="12"/>
  <c r="AT164" i="22"/>
  <c r="AU164" i="22"/>
  <c r="BG164" i="22"/>
  <c r="D259" i="28"/>
  <c r="D261" i="12"/>
  <c r="D307" i="28"/>
  <c r="D309" i="12"/>
  <c r="AN91" i="22"/>
  <c r="BD91" i="22" s="1"/>
  <c r="BB91" i="22"/>
  <c r="M207" i="28"/>
  <c r="L209" i="12"/>
  <c r="M371" i="28"/>
  <c r="L373" i="12"/>
  <c r="AJ72" i="22"/>
  <c r="AR72" i="22" s="1"/>
  <c r="AP72" i="22"/>
  <c r="D334" i="28"/>
  <c r="D336" i="12"/>
  <c r="AA241" i="22"/>
  <c r="AE241" i="22"/>
  <c r="E84" i="28"/>
  <c r="E86" i="12"/>
  <c r="AJ292" i="22"/>
  <c r="AR292" i="22" s="1"/>
  <c r="AP292" i="22"/>
  <c r="AJ358" i="22"/>
  <c r="AR358" i="22" s="1"/>
  <c r="AP358" i="22"/>
  <c r="G29" i="12"/>
  <c r="G27" i="28"/>
  <c r="AJ285" i="22"/>
  <c r="AR285" i="22" s="1"/>
  <c r="AP285" i="22"/>
  <c r="AL174" i="22"/>
  <c r="AX174" i="22" s="1"/>
  <c r="AV174" i="22"/>
  <c r="AJ133" i="22"/>
  <c r="AR133" i="22" s="1"/>
  <c r="AP133" i="22"/>
  <c r="Z29" i="12"/>
  <c r="AB27" i="28"/>
  <c r="V132" i="28"/>
  <c r="T134" i="12"/>
  <c r="AJ250" i="22"/>
  <c r="AR250" i="22" s="1"/>
  <c r="AP250" i="22"/>
  <c r="M101" i="28"/>
  <c r="L103" i="12"/>
  <c r="M181" i="28"/>
  <c r="L183" i="12"/>
  <c r="AN199" i="22"/>
  <c r="BD199" i="22" s="1"/>
  <c r="BB199" i="22"/>
  <c r="E355" i="28"/>
  <c r="E357" i="12"/>
  <c r="V133" i="28"/>
  <c r="T135" i="12"/>
  <c r="V421" i="28"/>
  <c r="T423" i="12"/>
  <c r="AJ317" i="22"/>
  <c r="AR317" i="22" s="1"/>
  <c r="AP317" i="22"/>
  <c r="M405" i="28"/>
  <c r="L407" i="12"/>
  <c r="AJ260" i="22"/>
  <c r="AR260" i="22" s="1"/>
  <c r="AP260" i="22"/>
  <c r="D212" i="28"/>
  <c r="D214" i="12"/>
  <c r="H26" i="28"/>
  <c r="BG10" i="22"/>
  <c r="BA10" i="22"/>
  <c r="AS10" i="22"/>
  <c r="H28" i="12"/>
  <c r="AU10" i="22"/>
  <c r="AT10" i="22"/>
  <c r="AL78" i="22"/>
  <c r="AX78" i="22" s="1"/>
  <c r="AV78" i="22"/>
  <c r="H330" i="28"/>
  <c r="AU278" i="22"/>
  <c r="BG278" i="22"/>
  <c r="BA278" i="22"/>
  <c r="H332" i="12"/>
  <c r="AT278" i="22"/>
  <c r="AS278" i="22"/>
  <c r="D271" i="28"/>
  <c r="D273" i="12"/>
  <c r="M231" i="28"/>
  <c r="L233" i="12"/>
  <c r="AV247" i="22"/>
  <c r="M369" i="28"/>
  <c r="L371" i="12"/>
  <c r="M65" i="28"/>
  <c r="L67" i="12"/>
  <c r="D125" i="28"/>
  <c r="D127" i="12"/>
  <c r="AL65" i="22"/>
  <c r="AX65" i="22" s="1"/>
  <c r="AV65" i="22"/>
  <c r="AJ91" i="22"/>
  <c r="AR91" i="22" s="1"/>
  <c r="AP91" i="22"/>
  <c r="D378" i="28"/>
  <c r="D380" i="12"/>
  <c r="M394" i="28"/>
  <c r="L396" i="12"/>
  <c r="D162" i="28"/>
  <c r="D164" i="12"/>
  <c r="V275" i="28"/>
  <c r="T277" i="12"/>
  <c r="AN109" i="22"/>
  <c r="BD109" i="22" s="1"/>
  <c r="BB109" i="22"/>
  <c r="AL156" i="22"/>
  <c r="AX156" i="22" s="1"/>
  <c r="AV156" i="22"/>
  <c r="M86" i="28"/>
  <c r="L88" i="12"/>
  <c r="D421" i="28"/>
  <c r="D423" i="12"/>
  <c r="AN206" i="22"/>
  <c r="BD206" i="22" s="1"/>
  <c r="BB206" i="22"/>
  <c r="AJ252" i="22"/>
  <c r="AR252" i="22" s="1"/>
  <c r="AP252" i="22"/>
  <c r="AJ210" i="22"/>
  <c r="AR210" i="22" s="1"/>
  <c r="AP210" i="22"/>
  <c r="E108" i="28"/>
  <c r="E110" i="12"/>
  <c r="AL210" i="22"/>
  <c r="AX210" i="22" s="1"/>
  <c r="AV210" i="22"/>
  <c r="AJ182" i="22"/>
  <c r="AR182" i="22" s="1"/>
  <c r="AP182" i="22"/>
  <c r="AN80" i="22"/>
  <c r="BD80" i="22" s="1"/>
  <c r="BB80" i="22"/>
  <c r="Z200" i="28"/>
  <c r="BF168" i="22"/>
  <c r="BE168" i="22"/>
  <c r="X202" i="12"/>
  <c r="H90" i="28"/>
  <c r="BA66" i="22"/>
  <c r="BG66" i="22"/>
  <c r="AU66" i="22"/>
  <c r="AS66" i="22"/>
  <c r="AT66" i="22"/>
  <c r="H92" i="12"/>
  <c r="M120" i="28"/>
  <c r="L122" i="12"/>
  <c r="V102" i="28"/>
  <c r="T104" i="12"/>
  <c r="AL213" i="22"/>
  <c r="AX213" i="22" s="1"/>
  <c r="AV213" i="22"/>
  <c r="AL260" i="22"/>
  <c r="AX260" i="22" s="1"/>
  <c r="AV260" i="22"/>
  <c r="H343" i="28"/>
  <c r="AU291" i="22"/>
  <c r="AT291" i="22"/>
  <c r="BA291" i="22"/>
  <c r="BG291" i="22"/>
  <c r="AS291" i="22"/>
  <c r="H345" i="12"/>
  <c r="AL254" i="22"/>
  <c r="AX254" i="22" s="1"/>
  <c r="AV254" i="22"/>
  <c r="AJ281" i="22"/>
  <c r="AR281" i="22" s="1"/>
  <c r="AP281" i="22"/>
  <c r="AL158" i="22"/>
  <c r="AX158" i="22" s="1"/>
  <c r="AV158" i="22"/>
  <c r="V117" i="28"/>
  <c r="T119" i="12"/>
  <c r="AJ257" i="22"/>
  <c r="AR257" i="22" s="1"/>
  <c r="AP257" i="22"/>
  <c r="V87" i="28"/>
  <c r="T89" i="12"/>
  <c r="D93" i="28"/>
  <c r="D95" i="12"/>
  <c r="H84" i="28"/>
  <c r="BG60" i="22"/>
  <c r="BA60" i="22"/>
  <c r="AU60" i="22"/>
  <c r="AT60" i="22"/>
  <c r="AS60" i="22"/>
  <c r="H86" i="12"/>
  <c r="AN287" i="22"/>
  <c r="BD287" i="22" s="1"/>
  <c r="BB287" i="22"/>
  <c r="AN147" i="22"/>
  <c r="BD147" i="22" s="1"/>
  <c r="BB147" i="22"/>
  <c r="D373" i="28"/>
  <c r="D375" i="12"/>
  <c r="AL200" i="22"/>
  <c r="AX200" i="22" s="1"/>
  <c r="AV200" i="22"/>
  <c r="D304" i="28"/>
  <c r="D306" i="12"/>
  <c r="AN244" i="22"/>
  <c r="BD244" i="22" s="1"/>
  <c r="BB244" i="22"/>
  <c r="AN260" i="22"/>
  <c r="BD260" i="22" s="1"/>
  <c r="BB260" i="22"/>
  <c r="M104" i="28"/>
  <c r="L106" i="12"/>
  <c r="AN88" i="22"/>
  <c r="BD88" i="22" s="1"/>
  <c r="BB88" i="22"/>
  <c r="AL114" i="22"/>
  <c r="AX114" i="22" s="1"/>
  <c r="AV114" i="22"/>
  <c r="M287" i="28"/>
  <c r="L289" i="12"/>
  <c r="AN278" i="22"/>
  <c r="BD278" i="22" s="1"/>
  <c r="BB278" i="22"/>
  <c r="E235" i="28"/>
  <c r="E237" i="12"/>
  <c r="M89" i="28"/>
  <c r="L91" i="12"/>
  <c r="D117" i="28"/>
  <c r="D119" i="12"/>
  <c r="AJ318" i="22"/>
  <c r="AR318" i="22" s="1"/>
  <c r="AP318" i="22"/>
  <c r="AN336" i="22"/>
  <c r="BD336" i="22" s="1"/>
  <c r="BB336" i="22"/>
  <c r="W25" i="12"/>
  <c r="Y23" i="28"/>
  <c r="AV241" i="22"/>
  <c r="AV345" i="22"/>
  <c r="AL90" i="22"/>
  <c r="AX90" i="22" s="1"/>
  <c r="AV90" i="22"/>
  <c r="V137" i="28"/>
  <c r="T139" i="12"/>
  <c r="M188" i="28"/>
  <c r="L190" i="12"/>
  <c r="AN313" i="22"/>
  <c r="BD313" i="22" s="1"/>
  <c r="BB313" i="22"/>
  <c r="AV243" i="22"/>
  <c r="V240" i="28"/>
  <c r="T242" i="12"/>
  <c r="D294" i="28"/>
  <c r="D296" i="12"/>
  <c r="D244" i="28"/>
  <c r="D246" i="12"/>
  <c r="H108" i="28"/>
  <c r="AT82" i="22"/>
  <c r="AU82" i="22"/>
  <c r="BA82" i="22"/>
  <c r="H110" i="12"/>
  <c r="AS82" i="22"/>
  <c r="BG82" i="22"/>
  <c r="M244" i="28"/>
  <c r="L246" i="12"/>
  <c r="D214" i="28"/>
  <c r="D216" i="12"/>
  <c r="V106" i="28"/>
  <c r="T108" i="12"/>
  <c r="AN196" i="22"/>
  <c r="BD196" i="22" s="1"/>
  <c r="BB196" i="22"/>
  <c r="AN167" i="22"/>
  <c r="BD167" i="22" s="1"/>
  <c r="BB167" i="22"/>
  <c r="E198" i="28"/>
  <c r="E200" i="12"/>
  <c r="M249" i="28"/>
  <c r="L251" i="12"/>
  <c r="M304" i="28"/>
  <c r="L306" i="12"/>
  <c r="AL191" i="22"/>
  <c r="AX191" i="22" s="1"/>
  <c r="AV191" i="22"/>
  <c r="M296" i="28"/>
  <c r="L298" i="12"/>
  <c r="D333" i="28"/>
  <c r="D335" i="12"/>
  <c r="M190" i="28"/>
  <c r="L192" i="12"/>
  <c r="AN264" i="22"/>
  <c r="BD264" i="22" s="1"/>
  <c r="BB264" i="22"/>
  <c r="D299" i="28"/>
  <c r="D301" i="12"/>
  <c r="AL196" i="22"/>
  <c r="AX196" i="22" s="1"/>
  <c r="AV196" i="22"/>
  <c r="M194" i="28"/>
  <c r="L196" i="12"/>
  <c r="AL64" i="22"/>
  <c r="AX64" i="22" s="1"/>
  <c r="AV64" i="22"/>
  <c r="M403" i="28"/>
  <c r="L405" i="12"/>
  <c r="AN92" i="22"/>
  <c r="BD92" i="22" s="1"/>
  <c r="BB92" i="22"/>
  <c r="E284" i="28"/>
  <c r="E286" i="12"/>
  <c r="AL251" i="22"/>
  <c r="AX251" i="22" s="1"/>
  <c r="AV251" i="22"/>
  <c r="D193" i="28"/>
  <c r="D195" i="12"/>
  <c r="BB330" i="22"/>
  <c r="M102" i="28"/>
  <c r="L104" i="12"/>
  <c r="AL223" i="22"/>
  <c r="AX223" i="22" s="1"/>
  <c r="AV223" i="22"/>
  <c r="V63" i="28"/>
  <c r="T65" i="12"/>
  <c r="M130" i="28"/>
  <c r="L132" i="12"/>
  <c r="M270" i="28"/>
  <c r="L272" i="12"/>
  <c r="AN173" i="22"/>
  <c r="BD173" i="22" s="1"/>
  <c r="BB173" i="22"/>
  <c r="D181" i="28"/>
  <c r="D183" i="12"/>
  <c r="V179" i="28"/>
  <c r="T179" i="12"/>
  <c r="AJ63" i="22"/>
  <c r="AR63" i="22" s="1"/>
  <c r="AP63" i="22"/>
  <c r="AN358" i="22"/>
  <c r="BD358" i="22" s="1"/>
  <c r="BB358" i="22"/>
  <c r="M234" i="28"/>
  <c r="L236" i="12"/>
  <c r="E408" i="28"/>
  <c r="V284" i="28"/>
  <c r="T286" i="12"/>
  <c r="V304" i="28"/>
  <c r="T306" i="12"/>
  <c r="V114" i="28"/>
  <c r="T116" i="12"/>
  <c r="M142" i="28"/>
  <c r="L144" i="12"/>
  <c r="AN172" i="22"/>
  <c r="BD172" i="22" s="1"/>
  <c r="BB172" i="22"/>
  <c r="V330" i="28"/>
  <c r="T332" i="12"/>
  <c r="H235" i="28"/>
  <c r="AT201" i="22"/>
  <c r="AU201" i="22"/>
  <c r="BG201" i="22"/>
  <c r="AS201" i="22"/>
  <c r="H237" i="12"/>
  <c r="BA201" i="22"/>
  <c r="AN114" i="22"/>
  <c r="BD114" i="22" s="1"/>
  <c r="BB114" i="22"/>
  <c r="E101" i="28"/>
  <c r="E103" i="12"/>
  <c r="AL209" i="22"/>
  <c r="AX209" i="22" s="1"/>
  <c r="AV209" i="22"/>
  <c r="AL282" i="22"/>
  <c r="AX282" i="22" s="1"/>
  <c r="AV282" i="22"/>
  <c r="D374" i="28"/>
  <c r="D376" i="12"/>
  <c r="V398" i="28"/>
  <c r="T400" i="12"/>
  <c r="M281" i="28"/>
  <c r="L283" i="12"/>
  <c r="M407" i="28"/>
  <c r="L409" i="12"/>
  <c r="M116" i="28"/>
  <c r="L118" i="12"/>
  <c r="E288" i="28"/>
  <c r="E290" i="12"/>
  <c r="AJ170" i="22"/>
  <c r="AR170" i="22" s="1"/>
  <c r="AP170" i="22"/>
  <c r="V369" i="28"/>
  <c r="T371" i="12"/>
  <c r="M283" i="28"/>
  <c r="L285" i="12"/>
  <c r="AL225" i="22"/>
  <c r="AX225" i="22" s="1"/>
  <c r="AV225" i="22"/>
  <c r="AN314" i="22"/>
  <c r="BD314" i="22" s="1"/>
  <c r="BB314" i="22"/>
  <c r="AN64" i="22"/>
  <c r="BD64" i="22" s="1"/>
  <c r="BB64" i="22"/>
  <c r="E287" i="28"/>
  <c r="E289" i="12"/>
  <c r="AL113" i="22"/>
  <c r="AX113" i="22" s="1"/>
  <c r="AV113" i="22"/>
  <c r="BB246" i="22"/>
  <c r="AN58" i="22"/>
  <c r="BD58" i="22" s="1"/>
  <c r="BB58" i="22"/>
  <c r="AN177" i="22"/>
  <c r="BD177" i="22" s="1"/>
  <c r="BB177" i="22"/>
  <c r="V230" i="28"/>
  <c r="T232" i="12"/>
  <c r="V199" i="28"/>
  <c r="T201" i="12"/>
  <c r="H198" i="28"/>
  <c r="AT166" i="22"/>
  <c r="AU166" i="22"/>
  <c r="BA166" i="22"/>
  <c r="BG166" i="22"/>
  <c r="AS166" i="22"/>
  <c r="H200" i="12"/>
  <c r="AL103" i="22"/>
  <c r="AX103" i="22" s="1"/>
  <c r="AV103" i="22"/>
  <c r="AN44" i="22"/>
  <c r="BD44" i="22" s="1"/>
  <c r="BB44" i="22"/>
  <c r="E413" i="28"/>
  <c r="M225" i="28"/>
  <c r="L227" i="12"/>
  <c r="AN65" i="22"/>
  <c r="BD65" i="22" s="1"/>
  <c r="BB65" i="22"/>
  <c r="AJ169" i="22"/>
  <c r="AR169" i="22" s="1"/>
  <c r="AP169" i="22"/>
  <c r="AN279" i="22"/>
  <c r="BD279" i="22" s="1"/>
  <c r="BB279" i="22"/>
  <c r="V308" i="28"/>
  <c r="T310" i="12"/>
  <c r="AN211" i="22"/>
  <c r="BD211" i="22" s="1"/>
  <c r="BB211" i="22"/>
  <c r="AN179" i="22"/>
  <c r="BD179" i="22" s="1"/>
  <c r="BB179" i="22"/>
  <c r="M217" i="28"/>
  <c r="L219" i="12"/>
  <c r="D306" i="28"/>
  <c r="D308" i="12"/>
  <c r="H103" i="28"/>
  <c r="AU77" i="22"/>
  <c r="AT77" i="22"/>
  <c r="BG77" i="22"/>
  <c r="BA77" i="22"/>
  <c r="AS77" i="22"/>
  <c r="H105" i="12"/>
  <c r="AN182" i="22"/>
  <c r="BD182" i="22" s="1"/>
  <c r="BB182" i="22"/>
  <c r="V298" i="28"/>
  <c r="T300" i="12"/>
  <c r="AJ308" i="22"/>
  <c r="AR308" i="22" s="1"/>
  <c r="AP308" i="22"/>
  <c r="D406" i="28"/>
  <c r="D408" i="12"/>
  <c r="E239" i="28"/>
  <c r="E241" i="12"/>
  <c r="D87" i="28"/>
  <c r="D89" i="12"/>
  <c r="V420" i="28"/>
  <c r="T422" i="12"/>
  <c r="AV350" i="22"/>
  <c r="D408" i="28"/>
  <c r="D410" i="12"/>
  <c r="AN356" i="22"/>
  <c r="BD356" i="22" s="1"/>
  <c r="BB356" i="22"/>
  <c r="AL106" i="22"/>
  <c r="AX106" i="22" s="1"/>
  <c r="AV106" i="22"/>
  <c r="E379" i="28"/>
  <c r="E381" i="12"/>
  <c r="AL164" i="22"/>
  <c r="AX164" i="22" s="1"/>
  <c r="AV164" i="22"/>
  <c r="G154" i="21"/>
  <c r="O154" i="21" s="1"/>
  <c r="V204" i="28"/>
  <c r="T206" i="12"/>
  <c r="AJ288" i="22"/>
  <c r="AR288" i="22" s="1"/>
  <c r="AP288" i="22"/>
  <c r="AJ309" i="22"/>
  <c r="AR309" i="22" s="1"/>
  <c r="AP309" i="22"/>
  <c r="AJ174" i="22"/>
  <c r="AR174" i="22" s="1"/>
  <c r="AP174" i="22"/>
  <c r="V142" i="28"/>
  <c r="T144" i="12"/>
  <c r="H101" i="28"/>
  <c r="AU75" i="22"/>
  <c r="AT75" i="22"/>
  <c r="H103" i="12"/>
  <c r="BG75" i="22"/>
  <c r="BA75" i="22"/>
  <c r="AS75" i="22"/>
  <c r="M243" i="28"/>
  <c r="L245" i="12"/>
  <c r="M334" i="28"/>
  <c r="L336" i="12"/>
  <c r="AL274" i="22"/>
  <c r="AX274" i="22" s="1"/>
  <c r="AV274" i="22"/>
  <c r="AN110" i="22"/>
  <c r="BD110" i="22" s="1"/>
  <c r="BB110" i="22"/>
  <c r="AA23" i="28"/>
  <c r="Y25" i="12"/>
  <c r="AL107" i="22"/>
  <c r="AX107" i="22" s="1"/>
  <c r="AV107" i="22"/>
  <c r="AN257" i="22"/>
  <c r="BD257" i="22" s="1"/>
  <c r="BB257" i="22"/>
  <c r="AJ64" i="22"/>
  <c r="AR64" i="22" s="1"/>
  <c r="AP64" i="22"/>
  <c r="H288" i="28"/>
  <c r="BG248" i="22"/>
  <c r="BA248" i="22"/>
  <c r="AT248" i="22"/>
  <c r="AU248" i="22"/>
  <c r="AS248" i="22"/>
  <c r="H290" i="12"/>
  <c r="D202" i="28"/>
  <c r="D204" i="12"/>
  <c r="AL259" i="22"/>
  <c r="AX259" i="22" s="1"/>
  <c r="AV259" i="22"/>
  <c r="AN93" i="22"/>
  <c r="BD93" i="22" s="1"/>
  <c r="BB93" i="22"/>
  <c r="M261" i="28"/>
  <c r="L263" i="12"/>
  <c r="V370" i="28"/>
  <c r="T372" i="12"/>
  <c r="V88" i="28"/>
  <c r="T90" i="12"/>
  <c r="H287" i="28"/>
  <c r="BG247" i="22"/>
  <c r="BA247" i="22"/>
  <c r="AU247" i="22"/>
  <c r="AT247" i="22"/>
  <c r="H289" i="12"/>
  <c r="AS247" i="22"/>
  <c r="M141" i="28"/>
  <c r="L143" i="12"/>
  <c r="V286" i="28"/>
  <c r="T288" i="12"/>
  <c r="V82" i="28"/>
  <c r="T84" i="12"/>
  <c r="V209" i="28"/>
  <c r="T211" i="12"/>
  <c r="AL105" i="22"/>
  <c r="AX105" i="22" s="1"/>
  <c r="AV105" i="22"/>
  <c r="AN59" i="22"/>
  <c r="BD59" i="22" s="1"/>
  <c r="BB59" i="22"/>
  <c r="E397" i="28"/>
  <c r="M129" i="28"/>
  <c r="L131" i="12"/>
  <c r="V64" i="28"/>
  <c r="T66" i="12"/>
  <c r="D413" i="28"/>
  <c r="D415" i="12"/>
  <c r="AN242" i="22"/>
  <c r="BD242" i="22" s="1"/>
  <c r="BB242" i="22"/>
  <c r="V89" i="28"/>
  <c r="T91" i="12"/>
  <c r="D201" i="28"/>
  <c r="D203" i="12"/>
  <c r="V331" i="28"/>
  <c r="T333" i="12"/>
  <c r="AL110" i="22"/>
  <c r="AX110" i="22" s="1"/>
  <c r="AV110" i="22"/>
  <c r="D414" i="28"/>
  <c r="D416" i="12"/>
  <c r="AN303" i="22"/>
  <c r="BD303" i="22" s="1"/>
  <c r="BB303" i="22"/>
  <c r="V245" i="28"/>
  <c r="T247" i="12"/>
  <c r="AN262" i="22"/>
  <c r="BD262" i="22" s="1"/>
  <c r="BB262" i="22"/>
  <c r="D338" i="28"/>
  <c r="D340" i="12"/>
  <c r="AL252" i="22"/>
  <c r="AX252" i="22" s="1"/>
  <c r="AV252" i="22"/>
  <c r="D89" i="28"/>
  <c r="D91" i="12"/>
  <c r="M112" i="28"/>
  <c r="L114" i="12"/>
  <c r="V382" i="28"/>
  <c r="T384" i="12"/>
  <c r="D236" i="28"/>
  <c r="D238" i="12"/>
  <c r="E406" i="28"/>
  <c r="H239" i="28"/>
  <c r="AU205" i="22"/>
  <c r="AT205" i="22"/>
  <c r="BA205" i="22"/>
  <c r="BG205" i="22"/>
  <c r="AS205" i="22"/>
  <c r="H241" i="12"/>
  <c r="BB243" i="22"/>
  <c r="M412" i="28"/>
  <c r="L414" i="12"/>
  <c r="V418" i="28"/>
  <c r="T420" i="12"/>
  <c r="M132" i="28"/>
  <c r="L134" i="12"/>
  <c r="AJ311" i="22"/>
  <c r="AR311" i="22" s="1"/>
  <c r="AP311" i="22"/>
  <c r="H379" i="28"/>
  <c r="AT321" i="22"/>
  <c r="AU321" i="22"/>
  <c r="H381" i="12"/>
  <c r="AS321" i="22"/>
  <c r="BA321" i="22"/>
  <c r="BG321" i="22"/>
  <c r="M196" i="28"/>
  <c r="L198" i="12"/>
  <c r="BB346" i="22"/>
  <c r="D340" i="28"/>
  <c r="D342" i="12"/>
  <c r="D363" i="28"/>
  <c r="D365" i="12"/>
  <c r="D206" i="28"/>
  <c r="D208" i="12"/>
  <c r="BB248" i="22"/>
  <c r="AJ230" i="22"/>
  <c r="AR230" i="22" s="1"/>
  <c r="AP230" i="22"/>
  <c r="AN342" i="22"/>
  <c r="BD342" i="22" s="1"/>
  <c r="BB342" i="22"/>
  <c r="M322" i="28"/>
  <c r="L324" i="12"/>
  <c r="V138" i="28"/>
  <c r="T140" i="12"/>
  <c r="M133" i="28"/>
  <c r="L135" i="12"/>
  <c r="V299" i="28"/>
  <c r="T301" i="12"/>
  <c r="D88" i="28"/>
  <c r="D90" i="12"/>
  <c r="AL195" i="22"/>
  <c r="AX195" i="22" s="1"/>
  <c r="AV195" i="22"/>
  <c r="E405" i="28"/>
  <c r="M303" i="28"/>
  <c r="L305" i="12"/>
  <c r="V119" i="28"/>
  <c r="T121" i="12"/>
  <c r="BB329" i="22"/>
  <c r="AN276" i="22"/>
  <c r="BD276" i="22" s="1"/>
  <c r="BB276" i="22"/>
  <c r="AN226" i="22"/>
  <c r="BD226" i="22" s="1"/>
  <c r="BB226" i="22"/>
  <c r="AJ287" i="22"/>
  <c r="AR287" i="22" s="1"/>
  <c r="AP287" i="22"/>
  <c r="AN229" i="22"/>
  <c r="BD229" i="22" s="1"/>
  <c r="BB229" i="22"/>
  <c r="E418" i="28"/>
  <c r="E112" i="28"/>
  <c r="E114" i="12"/>
  <c r="AL44" i="22"/>
  <c r="AX44" i="22" s="1"/>
  <c r="AV44" i="22"/>
  <c r="M131" i="28"/>
  <c r="L133" i="12"/>
  <c r="V83" i="28"/>
  <c r="T85" i="12"/>
  <c r="D397" i="28"/>
  <c r="D399" i="12"/>
  <c r="AJ107" i="22"/>
  <c r="AR107" i="22" s="1"/>
  <c r="AP107" i="22"/>
  <c r="AN309" i="22"/>
  <c r="BD309" i="22" s="1"/>
  <c r="BB309" i="22"/>
  <c r="V282" i="28"/>
  <c r="T284" i="12"/>
  <c r="AN334" i="22"/>
  <c r="BD334" i="22" s="1"/>
  <c r="BB334" i="22"/>
  <c r="AL63" i="22"/>
  <c r="AX63" i="22" s="1"/>
  <c r="AV63" i="22"/>
  <c r="AL133" i="22"/>
  <c r="AX133" i="22" s="1"/>
  <c r="AV133" i="22"/>
  <c r="D404" i="28"/>
  <c r="D406" i="12"/>
  <c r="AV352" i="22"/>
  <c r="AN158" i="22"/>
  <c r="BD158" i="22" s="1"/>
  <c r="BB158" i="22"/>
  <c r="M88" i="28"/>
  <c r="L90" i="12"/>
  <c r="V390" i="28"/>
  <c r="T392" i="12"/>
  <c r="V118" i="28"/>
  <c r="T120" i="12"/>
  <c r="AN215" i="22"/>
  <c r="BD215" i="22" s="1"/>
  <c r="BB215" i="22"/>
  <c r="AL147" i="22"/>
  <c r="AX147" i="22" s="1"/>
  <c r="AV147" i="22"/>
  <c r="AJ179" i="22"/>
  <c r="AR179" i="22" s="1"/>
  <c r="AP179" i="22"/>
  <c r="M400" i="28"/>
  <c r="L402" i="12"/>
  <c r="M109" i="28"/>
  <c r="L111" i="12"/>
  <c r="D322" i="28"/>
  <c r="D324" i="12"/>
  <c r="AL309" i="22"/>
  <c r="AX309" i="22" s="1"/>
  <c r="AV309" i="22"/>
  <c r="AJ153" i="22"/>
  <c r="AR153" i="22" s="1"/>
  <c r="AP153" i="22"/>
  <c r="V283" i="28"/>
  <c r="T285" i="12"/>
  <c r="AJ172" i="22"/>
  <c r="AR172" i="22" s="1"/>
  <c r="AP172" i="22"/>
  <c r="AJ186" i="22"/>
  <c r="AR186" i="22" s="1"/>
  <c r="AP186" i="22"/>
  <c r="AJ114" i="22"/>
  <c r="AR114" i="22" s="1"/>
  <c r="AP114" i="22"/>
  <c r="E383" i="28"/>
  <c r="E385" i="12"/>
  <c r="D365" i="28"/>
  <c r="D367" i="12"/>
  <c r="AN190" i="22"/>
  <c r="BD190" i="22" s="1"/>
  <c r="BB190" i="22"/>
  <c r="AL291" i="22"/>
  <c r="AX291" i="22" s="1"/>
  <c r="AV291" i="22"/>
  <c r="V408" i="28"/>
  <c r="T410" i="12"/>
  <c r="AL285" i="22"/>
  <c r="AX285" i="22" s="1"/>
  <c r="AV285" i="22"/>
  <c r="AV248" i="22"/>
  <c r="AN174" i="22"/>
  <c r="BD174" i="22" s="1"/>
  <c r="BB174" i="22"/>
  <c r="V288" i="28"/>
  <c r="T290" i="12"/>
  <c r="D266" i="28"/>
  <c r="D268" i="12"/>
  <c r="V404" i="28"/>
  <c r="T406" i="12"/>
  <c r="BB247" i="22"/>
  <c r="E407" i="28"/>
  <c r="AJ176" i="22"/>
  <c r="AR176" i="22" s="1"/>
  <c r="AP176" i="22"/>
  <c r="AN71" i="22"/>
  <c r="BD71" i="22" s="1"/>
  <c r="BB71" i="22"/>
  <c r="AN252" i="22"/>
  <c r="BD252" i="22" s="1"/>
  <c r="BB252" i="22"/>
  <c r="AN90" i="22"/>
  <c r="BD90" i="22" s="1"/>
  <c r="BB90" i="22"/>
  <c r="M229" i="28"/>
  <c r="L231" i="12"/>
  <c r="D405" i="28"/>
  <c r="D407" i="12"/>
  <c r="AV349" i="22"/>
  <c r="V391" i="28"/>
  <c r="T393" i="12"/>
  <c r="V326" i="28"/>
  <c r="T328" i="12"/>
  <c r="V262" i="28"/>
  <c r="T264" i="12"/>
  <c r="D339" i="28"/>
  <c r="D341" i="12"/>
  <c r="V265" i="28"/>
  <c r="T267" i="12"/>
  <c r="D418" i="28"/>
  <c r="D420" i="12"/>
  <c r="H112" i="28"/>
  <c r="BG86" i="22"/>
  <c r="BA86" i="22"/>
  <c r="AT86" i="22"/>
  <c r="AU86" i="22"/>
  <c r="AS86" i="22"/>
  <c r="H114" i="12"/>
  <c r="M64" i="28"/>
  <c r="L66" i="12"/>
  <c r="AJ80" i="22"/>
  <c r="AR80" i="22" s="1"/>
  <c r="AP80" i="22"/>
  <c r="AN75" i="22"/>
  <c r="BD75" i="22" s="1"/>
  <c r="BB75" i="22"/>
  <c r="E207" i="28"/>
  <c r="E209" i="12"/>
  <c r="AJ277" i="22"/>
  <c r="AR277" i="22" s="1"/>
  <c r="AP277" i="22"/>
  <c r="AN94" i="22"/>
  <c r="BD94" i="22" s="1"/>
  <c r="BB94" i="22"/>
  <c r="D133" i="28"/>
  <c r="D135" i="12"/>
  <c r="V363" i="28"/>
  <c r="T365" i="12"/>
  <c r="AL199" i="22"/>
  <c r="AX199" i="22" s="1"/>
  <c r="AV199" i="22"/>
  <c r="V396" i="28"/>
  <c r="T398" i="12"/>
  <c r="M87" i="28"/>
  <c r="L89" i="12"/>
  <c r="M163" i="28"/>
  <c r="L165" i="12"/>
  <c r="AJ73" i="22"/>
  <c r="AR73" i="22" s="1"/>
  <c r="AP73" i="22"/>
  <c r="M212" i="28"/>
  <c r="L214" i="12"/>
  <c r="M193" i="28"/>
  <c r="L195" i="12"/>
  <c r="AN332" i="22"/>
  <c r="BD332" i="22" s="1"/>
  <c r="BB332" i="22"/>
  <c r="V394" i="28"/>
  <c r="T396" i="12"/>
  <c r="H354" i="28"/>
  <c r="BA302" i="22"/>
  <c r="BG302" i="22"/>
  <c r="AT302" i="22"/>
  <c r="AU302" i="22"/>
  <c r="AS302" i="22"/>
  <c r="H356" i="12"/>
  <c r="D241" i="28"/>
  <c r="D243" i="12"/>
  <c r="AL205" i="22"/>
  <c r="AX205" i="22" s="1"/>
  <c r="AV205" i="22"/>
  <c r="AN132" i="22"/>
  <c r="BD132" i="22" s="1"/>
  <c r="BB132" i="22"/>
  <c r="M275" i="28"/>
  <c r="L277" i="12"/>
  <c r="AJ167" i="22"/>
  <c r="AR167" i="22" s="1"/>
  <c r="AP167" i="22"/>
  <c r="AJ204" i="22"/>
  <c r="AR204" i="22" s="1"/>
  <c r="AP204" i="22"/>
  <c r="V68" i="28"/>
  <c r="T70" i="12"/>
  <c r="AM154" i="22"/>
  <c r="AN154" i="22" s="1"/>
  <c r="D185" i="28"/>
  <c r="D187" i="12"/>
  <c r="AJ106" i="22"/>
  <c r="AR106" i="22" s="1"/>
  <c r="AP106" i="22"/>
  <c r="D204" i="28"/>
  <c r="D206" i="12"/>
  <c r="D218" i="28"/>
  <c r="D220" i="12"/>
  <c r="D142" i="28"/>
  <c r="D144" i="12"/>
  <c r="H383" i="28"/>
  <c r="BA323" i="22"/>
  <c r="BG323" i="22"/>
  <c r="AS323" i="22"/>
  <c r="H385" i="12"/>
  <c r="AU323" i="22"/>
  <c r="AT323" i="22"/>
  <c r="AL214" i="22"/>
  <c r="AX214" i="22" s="1"/>
  <c r="AV214" i="22"/>
  <c r="V224" i="28"/>
  <c r="T226" i="12"/>
  <c r="M343" i="28"/>
  <c r="L345" i="12"/>
  <c r="AJ341" i="22"/>
  <c r="AR341" i="22" s="1"/>
  <c r="AP341" i="22"/>
  <c r="M337" i="28"/>
  <c r="L339" i="12"/>
  <c r="M288" i="28"/>
  <c r="L290" i="12"/>
  <c r="V206" i="28"/>
  <c r="T208" i="12"/>
  <c r="AJ289" i="22"/>
  <c r="AR289" i="22" s="1"/>
  <c r="AP289" i="22"/>
  <c r="AL261" i="22"/>
  <c r="AX261" i="22" s="1"/>
  <c r="AV261" i="22"/>
  <c r="AJ238" i="22"/>
  <c r="AR238" i="22" s="1"/>
  <c r="AP238" i="22"/>
  <c r="AL296" i="22"/>
  <c r="AX296" i="22" s="1"/>
  <c r="AV296" i="22"/>
  <c r="V287" i="28"/>
  <c r="T289" i="12"/>
  <c r="D407" i="28"/>
  <c r="D409" i="12"/>
  <c r="D208" i="28"/>
  <c r="D210" i="12"/>
  <c r="V97" i="28"/>
  <c r="T99" i="12"/>
  <c r="V294" i="28"/>
  <c r="T296" i="12"/>
  <c r="V116" i="28"/>
  <c r="T118" i="12"/>
  <c r="AJ255" i="22"/>
  <c r="AR255" i="22" s="1"/>
  <c r="AP255" i="22"/>
  <c r="AN223" i="22"/>
  <c r="BD223" i="22" s="1"/>
  <c r="BB223" i="22"/>
  <c r="M411" i="28"/>
  <c r="L413" i="12"/>
  <c r="AV344" i="22"/>
  <c r="AL160" i="22"/>
  <c r="AX160" i="22" s="1"/>
  <c r="AV160" i="22"/>
  <c r="AN341" i="22"/>
  <c r="BD341" i="22" s="1"/>
  <c r="BB341" i="22"/>
  <c r="R25" i="12"/>
  <c r="S23" i="28"/>
  <c r="AJ290" i="22"/>
  <c r="AR290" i="22" s="1"/>
  <c r="AP290" i="22"/>
  <c r="AN317" i="22"/>
  <c r="BD317" i="22" s="1"/>
  <c r="BB317" i="22"/>
  <c r="AN306" i="22"/>
  <c r="BD306" i="22" s="1"/>
  <c r="BB306" i="22"/>
  <c r="AJ229" i="22"/>
  <c r="AR229" i="22" s="1"/>
  <c r="AP229" i="22"/>
  <c r="D106" i="28"/>
  <c r="D108" i="12"/>
  <c r="V101" i="28"/>
  <c r="T103" i="12"/>
  <c r="H207" i="28"/>
  <c r="BA175" i="22"/>
  <c r="BG175" i="22"/>
  <c r="H209" i="12"/>
  <c r="AU175" i="22"/>
  <c r="AT175" i="22"/>
  <c r="AS175" i="22"/>
  <c r="D329" i="28"/>
  <c r="D331" i="12"/>
  <c r="V120" i="28"/>
  <c r="T122" i="12"/>
  <c r="AN133" i="22"/>
  <c r="BD133" i="22" s="1"/>
  <c r="BB133" i="22"/>
  <c r="AL176" i="22"/>
  <c r="AX176" i="22" s="1"/>
  <c r="AV176" i="22"/>
  <c r="M233" i="28"/>
  <c r="L235" i="12"/>
  <c r="AL184" i="22"/>
  <c r="AX184" i="22" s="1"/>
  <c r="AV184" i="22"/>
  <c r="AV334" i="22"/>
  <c r="AN47" i="22"/>
  <c r="BD47" i="22" s="1"/>
  <c r="BB47" i="22"/>
  <c r="D99" i="28"/>
  <c r="D101" i="12"/>
  <c r="AJ67" i="22"/>
  <c r="AR67" i="22" s="1"/>
  <c r="AP67" i="22"/>
  <c r="H349" i="28"/>
  <c r="BG297" i="22"/>
  <c r="BA297" i="22"/>
  <c r="AT297" i="22"/>
  <c r="AU297" i="22"/>
  <c r="H351" i="12"/>
  <c r="AS297" i="22"/>
  <c r="D399" i="28"/>
  <c r="D401" i="12"/>
  <c r="AN201" i="22"/>
  <c r="BD201" i="22" s="1"/>
  <c r="BB201" i="22"/>
  <c r="BE10" i="22"/>
  <c r="X28" i="12"/>
  <c r="Z26" i="28"/>
  <c r="BF10" i="22"/>
  <c r="V185" i="28"/>
  <c r="T187" i="12"/>
  <c r="D409" i="28"/>
  <c r="D411" i="12"/>
  <c r="AL153" i="22"/>
  <c r="AX153" i="22" s="1"/>
  <c r="AV153" i="22"/>
  <c r="AV329" i="22"/>
  <c r="AL237" i="22"/>
  <c r="AX237" i="22" s="1"/>
  <c r="AV237" i="22"/>
  <c r="D121" i="28"/>
  <c r="D123" i="12"/>
  <c r="AL305" i="22"/>
  <c r="AX305" i="22" s="1"/>
  <c r="AV305" i="22"/>
  <c r="D293" i="28"/>
  <c r="D295" i="12"/>
  <c r="AL43" i="22"/>
  <c r="AX43" i="22" s="1"/>
  <c r="AV43" i="22"/>
  <c r="V214" i="28"/>
  <c r="T216" i="12"/>
  <c r="H127" i="28"/>
  <c r="BA101" i="22"/>
  <c r="AT101" i="22"/>
  <c r="AU101" i="22"/>
  <c r="BG101" i="22"/>
  <c r="AS101" i="22"/>
  <c r="H129" i="12"/>
  <c r="E116" i="28"/>
  <c r="E118" i="12"/>
  <c r="AL319" i="22"/>
  <c r="AX319" i="22" s="1"/>
  <c r="AV319" i="22"/>
  <c r="AL323" i="22"/>
  <c r="AX323" i="22" s="1"/>
  <c r="AV323" i="22"/>
  <c r="D132" i="28"/>
  <c r="D134" i="12"/>
  <c r="E412" i="28"/>
  <c r="AN259" i="22"/>
  <c r="BD259" i="22" s="1"/>
  <c r="BB259" i="22"/>
  <c r="AJ171" i="22"/>
  <c r="AR171" i="22" s="1"/>
  <c r="AP171" i="22"/>
  <c r="AJ92" i="22"/>
  <c r="AR92" i="22" s="1"/>
  <c r="AP92" i="22"/>
  <c r="M250" i="28"/>
  <c r="L252" i="12"/>
  <c r="AN62" i="22"/>
  <c r="BD62" i="22" s="1"/>
  <c r="BB62" i="22"/>
  <c r="AN351" i="22"/>
  <c r="BD351" i="22" s="1"/>
  <c r="BB351" i="22"/>
  <c r="AN165" i="22"/>
  <c r="BD165" i="22" s="1"/>
  <c r="BB165" i="22"/>
  <c r="D403" i="28"/>
  <c r="D405" i="12"/>
  <c r="AL262" i="22"/>
  <c r="AX262" i="22" s="1"/>
  <c r="AV262" i="22"/>
  <c r="D341" i="28"/>
  <c r="D343" i="12"/>
  <c r="M305" i="28"/>
  <c r="L307" i="12"/>
  <c r="D276" i="28"/>
  <c r="D278" i="12"/>
  <c r="M348" i="28"/>
  <c r="L350" i="12"/>
  <c r="AL80" i="22"/>
  <c r="AX80" i="22" s="1"/>
  <c r="AV80" i="22"/>
  <c r="BB349" i="22"/>
  <c r="AN104" i="22"/>
  <c r="BD104" i="22" s="1"/>
  <c r="BB104" i="22"/>
  <c r="AN266" i="22"/>
  <c r="BD266" i="22" s="1"/>
  <c r="BB266" i="22"/>
  <c r="AJ353" i="22"/>
  <c r="AR353" i="22" s="1"/>
  <c r="AP353" i="22"/>
  <c r="D297" i="28"/>
  <c r="D299" i="12"/>
  <c r="V259" i="28"/>
  <c r="T261" i="12"/>
  <c r="AJ357" i="22"/>
  <c r="AR357" i="22" s="1"/>
  <c r="AP357" i="22"/>
  <c r="AN213" i="22"/>
  <c r="BD213" i="22" s="1"/>
  <c r="BB213" i="22"/>
  <c r="M406" i="28"/>
  <c r="L408" i="12"/>
  <c r="M192" i="28"/>
  <c r="L194" i="12"/>
  <c r="V403" i="28"/>
  <c r="T405" i="12"/>
  <c r="Z25" i="12"/>
  <c r="AB23" i="28"/>
  <c r="D342" i="28"/>
  <c r="D344" i="12"/>
  <c r="V373" i="28"/>
  <c r="T375" i="12"/>
  <c r="V358" i="28"/>
  <c r="T360" i="12"/>
  <c r="D265" i="28"/>
  <c r="D267" i="12"/>
  <c r="AJ108" i="22"/>
  <c r="AR108" i="22" s="1"/>
  <c r="AP108" i="22"/>
  <c r="AL60" i="22"/>
  <c r="AX60" i="22" s="1"/>
  <c r="AV60" i="22"/>
  <c r="AN99" i="22"/>
  <c r="BD99" i="22" s="1"/>
  <c r="BB99" i="22"/>
  <c r="AL61" i="22"/>
  <c r="AX61" i="22" s="1"/>
  <c r="AV61" i="22"/>
  <c r="AV336" i="22"/>
  <c r="V163" i="28"/>
  <c r="T165" i="12"/>
  <c r="M208" i="28"/>
  <c r="L210" i="12"/>
  <c r="AN108" i="22"/>
  <c r="BD108" i="22" s="1"/>
  <c r="BB108" i="22"/>
  <c r="M216" i="28"/>
  <c r="L218" i="12"/>
  <c r="M396" i="28"/>
  <c r="L398" i="12"/>
  <c r="V67" i="28"/>
  <c r="T69" i="12"/>
  <c r="AJ83" i="22"/>
  <c r="AR83" i="22" s="1"/>
  <c r="AP83" i="22"/>
  <c r="AJ69" i="22"/>
  <c r="AR69" i="22" s="1"/>
  <c r="AP69" i="22"/>
  <c r="AJ103" i="22"/>
  <c r="AR103" i="22" s="1"/>
  <c r="AP103" i="22"/>
  <c r="V243" i="28"/>
  <c r="T245" i="12"/>
  <c r="D138" i="28"/>
  <c r="D140" i="12"/>
  <c r="AL207" i="22"/>
  <c r="AX207" i="22" s="1"/>
  <c r="AV207" i="22"/>
  <c r="V395" i="28"/>
  <c r="T397" i="12"/>
  <c r="AN155" i="22"/>
  <c r="BD155" i="22" s="1"/>
  <c r="BB155" i="22"/>
  <c r="E245" i="28"/>
  <c r="E247" i="12"/>
  <c r="V244" i="28"/>
  <c r="T246" i="12"/>
  <c r="I18" i="22"/>
  <c r="Q18" i="22" s="1"/>
  <c r="AE18" i="22" s="1"/>
  <c r="AL315" i="22"/>
  <c r="AX315" i="22" s="1"/>
  <c r="AV315" i="22"/>
  <c r="M377" i="28"/>
  <c r="L379" i="12"/>
  <c r="M383" i="28"/>
  <c r="L385" i="12"/>
  <c r="AN61" i="22"/>
  <c r="BD61" i="22" s="1"/>
  <c r="BB61" i="22"/>
  <c r="D412" i="28"/>
  <c r="D414" i="12"/>
  <c r="V303" i="28"/>
  <c r="T305" i="12"/>
  <c r="D203" i="28"/>
  <c r="D205" i="12"/>
  <c r="D118" i="28"/>
  <c r="D120" i="12"/>
  <c r="AJ173" i="22"/>
  <c r="AR173" i="22" s="1"/>
  <c r="AP173" i="22"/>
  <c r="V86" i="28"/>
  <c r="T88" i="12"/>
  <c r="V413" i="28"/>
  <c r="T415" i="12"/>
  <c r="V197" i="28"/>
  <c r="T199" i="12"/>
  <c r="AL180" i="22"/>
  <c r="AX180" i="22" s="1"/>
  <c r="AV180" i="22"/>
  <c r="M306" i="28"/>
  <c r="L308" i="12"/>
  <c r="AL229" i="22"/>
  <c r="AX229" i="22" s="1"/>
  <c r="AV229" i="22"/>
  <c r="E404" i="28"/>
  <c r="AJ228" i="22"/>
  <c r="AR228" i="22" s="1"/>
  <c r="AP228" i="22"/>
  <c r="AN63" i="22"/>
  <c r="BD63" i="22" s="1"/>
  <c r="BB63" i="22"/>
  <c r="M106" i="28"/>
  <c r="L108" i="12"/>
  <c r="V411" i="28"/>
  <c r="T413" i="12"/>
  <c r="V130" i="28"/>
  <c r="T132" i="12"/>
  <c r="V310" i="28"/>
  <c r="T312" i="12"/>
  <c r="D415" i="28"/>
  <c r="D417" i="12"/>
  <c r="AL77" i="22"/>
  <c r="AX77" i="22" s="1"/>
  <c r="AV77" i="22"/>
  <c r="AL265" i="22"/>
  <c r="AX265" i="22" s="1"/>
  <c r="AV265" i="22"/>
  <c r="D419" i="28"/>
  <c r="D421" i="12"/>
  <c r="V249" i="28"/>
  <c r="T251" i="12"/>
  <c r="AJ282" i="22"/>
  <c r="AR282" i="22" s="1"/>
  <c r="AP282" i="22"/>
  <c r="AL206" i="22"/>
  <c r="AX206" i="22" s="1"/>
  <c r="AV206" i="22"/>
  <c r="J25" i="12"/>
  <c r="J23" i="28"/>
  <c r="AN277" i="22"/>
  <c r="BD277" i="22" s="1"/>
  <c r="BB277" i="22"/>
  <c r="E68" i="28"/>
  <c r="E70" i="12"/>
  <c r="AJ76" i="22"/>
  <c r="AR76" i="22" s="1"/>
  <c r="AP76" i="22"/>
  <c r="AL162" i="22"/>
  <c r="AX162" i="22" s="1"/>
  <c r="AV162" i="22"/>
  <c r="D136" i="28"/>
  <c r="D138" i="12"/>
  <c r="M84" i="28"/>
  <c r="L86" i="12"/>
  <c r="V125" i="28"/>
  <c r="T127" i="12"/>
  <c r="M85" i="28"/>
  <c r="L87" i="12"/>
  <c r="M398" i="28"/>
  <c r="L400" i="12"/>
  <c r="AN233" i="22"/>
  <c r="BD233" i="22" s="1"/>
  <c r="BB233" i="22"/>
  <c r="AJ159" i="22"/>
  <c r="AR159" i="22" s="1"/>
  <c r="AP159" i="22"/>
  <c r="E349" i="28"/>
  <c r="E351" i="12"/>
  <c r="V136" i="28"/>
  <c r="T138" i="12"/>
  <c r="AN162" i="22"/>
  <c r="BD162" i="22" s="1"/>
  <c r="BB162" i="22"/>
  <c r="AL87" i="22"/>
  <c r="AX87" i="22" s="1"/>
  <c r="AV87" i="22"/>
  <c r="AN250" i="22"/>
  <c r="BD250" i="22" s="1"/>
  <c r="BB250" i="22"/>
  <c r="D109" i="28"/>
  <c r="D111" i="12"/>
  <c r="AB361" i="21"/>
  <c r="AB360" i="21"/>
  <c r="I19" i="22"/>
  <c r="Q19" i="22" s="1"/>
  <c r="AE19" i="22" s="1"/>
  <c r="AE178" i="22"/>
  <c r="AA178" i="22"/>
  <c r="S178" i="22"/>
  <c r="AE156" i="22"/>
  <c r="AA156" i="22"/>
  <c r="AE154" i="22"/>
  <c r="AA154" i="22"/>
  <c r="S154" i="22"/>
  <c r="AE172" i="22"/>
  <c r="AA172" i="22"/>
  <c r="AE24" i="22"/>
  <c r="AA24" i="22"/>
  <c r="AE150" i="22"/>
  <c r="AA150" i="22"/>
  <c r="AE171" i="22"/>
  <c r="AA171" i="22"/>
  <c r="AE177" i="22"/>
  <c r="AA177" i="22"/>
  <c r="AE153" i="22"/>
  <c r="AA153" i="22"/>
  <c r="AE152" i="22"/>
  <c r="AA152" i="22"/>
  <c r="AA151" i="22"/>
  <c r="AE151" i="22"/>
  <c r="S151" i="22"/>
  <c r="AA176" i="22"/>
  <c r="AE176" i="22"/>
  <c r="AE280" i="22"/>
  <c r="AA280" i="22"/>
  <c r="AE165" i="22"/>
  <c r="AA165" i="22"/>
  <c r="S165" i="22"/>
  <c r="AE59" i="22"/>
  <c r="AA59" i="22"/>
  <c r="S59" i="22"/>
  <c r="AE227" i="22"/>
  <c r="AA227" i="22"/>
  <c r="AG356" i="22"/>
  <c r="AC356" i="22"/>
  <c r="Y356" i="22"/>
  <c r="AA105" i="22"/>
  <c r="AE105" i="22"/>
  <c r="AE314" i="22"/>
  <c r="AA314" i="22"/>
  <c r="AA65" i="22"/>
  <c r="S65" i="22"/>
  <c r="AE65" i="22"/>
  <c r="AG334" i="22"/>
  <c r="AC334" i="22"/>
  <c r="Y334" i="22"/>
  <c r="BG334" i="22" s="1"/>
  <c r="AB396" i="28" s="1"/>
  <c r="AE340" i="22"/>
  <c r="AA340" i="22"/>
  <c r="S340" i="22"/>
  <c r="AA281" i="22"/>
  <c r="AE281" i="22"/>
  <c r="AE182" i="22"/>
  <c r="AA182" i="22"/>
  <c r="AE305" i="22"/>
  <c r="AA305" i="22"/>
  <c r="AE339" i="22"/>
  <c r="AA339" i="22"/>
  <c r="S339" i="22"/>
  <c r="AE277" i="22"/>
  <c r="AA277" i="22"/>
  <c r="AE89" i="22"/>
  <c r="AA89" i="22"/>
  <c r="S89" i="22"/>
  <c r="AC336" i="22"/>
  <c r="AG336" i="22"/>
  <c r="Y336" i="22"/>
  <c r="BG336" i="22" s="1"/>
  <c r="AB398" i="28" s="1"/>
  <c r="AE81" i="22"/>
  <c r="AA81" i="22"/>
  <c r="AE286" i="22"/>
  <c r="AA286" i="22"/>
  <c r="AE309" i="22"/>
  <c r="AA309" i="22"/>
  <c r="AA70" i="22"/>
  <c r="AE70" i="22"/>
  <c r="S70" i="22"/>
  <c r="AE354" i="22"/>
  <c r="AA354" i="22"/>
  <c r="S354" i="22"/>
  <c r="AA161" i="22"/>
  <c r="AE161" i="22"/>
  <c r="AE266" i="22"/>
  <c r="AA266" i="22"/>
  <c r="AE31" i="22"/>
  <c r="AA31" i="22"/>
  <c r="AE276" i="22"/>
  <c r="AA276" i="22"/>
  <c r="AE29" i="22"/>
  <c r="AA29" i="22"/>
  <c r="AE62" i="22"/>
  <c r="AA62" i="22"/>
  <c r="AA207" i="22"/>
  <c r="AE207" i="22"/>
  <c r="AA174" i="22"/>
  <c r="AE174" i="22"/>
  <c r="S174" i="22"/>
  <c r="AE167" i="22"/>
  <c r="AA167" i="22"/>
  <c r="S167" i="22"/>
  <c r="AA102" i="22"/>
  <c r="AE102" i="22"/>
  <c r="Q329" i="22"/>
  <c r="R329" i="22" s="1"/>
  <c r="AE80" i="22"/>
  <c r="AA80" i="22"/>
  <c r="AE260" i="22"/>
  <c r="AA260" i="22"/>
  <c r="AE170" i="22"/>
  <c r="AA170" i="22"/>
  <c r="S170" i="22"/>
  <c r="AE47" i="22"/>
  <c r="AA47" i="22"/>
  <c r="AE75" i="22"/>
  <c r="AA75" i="22"/>
  <c r="AE110" i="22"/>
  <c r="AA110" i="22"/>
  <c r="AE341" i="22"/>
  <c r="AA341" i="22"/>
  <c r="S341" i="22"/>
  <c r="AA215" i="22"/>
  <c r="S215" i="22"/>
  <c r="AE215" i="22"/>
  <c r="S87" i="22"/>
  <c r="AE87" i="22"/>
  <c r="AA87" i="22"/>
  <c r="AF112" i="22"/>
  <c r="AB112" i="22"/>
  <c r="V112" i="22"/>
  <c r="AE113" i="22"/>
  <c r="AA113" i="22"/>
  <c r="AE274" i="22"/>
  <c r="AA274" i="22"/>
  <c r="S274" i="22"/>
  <c r="AE250" i="22"/>
  <c r="AA250" i="22"/>
  <c r="AA304" i="22"/>
  <c r="AE304" i="22"/>
  <c r="AE338" i="22"/>
  <c r="AA338" i="22"/>
  <c r="S338" i="22"/>
  <c r="AE279" i="22"/>
  <c r="AA279" i="22"/>
  <c r="AG342" i="22"/>
  <c r="AC342" i="22"/>
  <c r="Y342" i="22"/>
  <c r="AA237" i="22"/>
  <c r="AE237" i="22"/>
  <c r="S237" i="22"/>
  <c r="AE30" i="22"/>
  <c r="AA30" i="22"/>
  <c r="AE203" i="22"/>
  <c r="AA203" i="22"/>
  <c r="AA209" i="22"/>
  <c r="AE209" i="22"/>
  <c r="AG351" i="22"/>
  <c r="AC351" i="22"/>
  <c r="Y351" i="22"/>
  <c r="AE106" i="22"/>
  <c r="AA106" i="22"/>
  <c r="AE69" i="22"/>
  <c r="AA69" i="22"/>
  <c r="S69" i="22"/>
  <c r="AA357" i="22"/>
  <c r="S357" i="22"/>
  <c r="AE357" i="22"/>
  <c r="AA311" i="22"/>
  <c r="AE311" i="22"/>
  <c r="AA184" i="22"/>
  <c r="AE184" i="22"/>
  <c r="AE349" i="22"/>
  <c r="AA349" i="22"/>
  <c r="S349" i="22"/>
  <c r="AE224" i="22"/>
  <c r="AA224" i="22"/>
  <c r="S26" i="22"/>
  <c r="AU26" i="22" s="1"/>
  <c r="AE26" i="22"/>
  <c r="AA26" i="22"/>
  <c r="AG352" i="22"/>
  <c r="AC352" i="22"/>
  <c r="Y352" i="22"/>
  <c r="AA225" i="22"/>
  <c r="AE225" i="22"/>
  <c r="AA45" i="22"/>
  <c r="AE45" i="22"/>
  <c r="AE290" i="22"/>
  <c r="AA290" i="22"/>
  <c r="AE319" i="22"/>
  <c r="AA319" i="22"/>
  <c r="AF135" i="22"/>
  <c r="AB135" i="22"/>
  <c r="AE315" i="22"/>
  <c r="AA315" i="22"/>
  <c r="AE114" i="22"/>
  <c r="AA114" i="22"/>
  <c r="AA206" i="22"/>
  <c r="AE206" i="22"/>
  <c r="AE135" i="22"/>
  <c r="AA135" i="22"/>
  <c r="AA158" i="22"/>
  <c r="AE158" i="22"/>
  <c r="AE261" i="22"/>
  <c r="AA261" i="22"/>
  <c r="AE253" i="22"/>
  <c r="AA253" i="22"/>
  <c r="AE256" i="22"/>
  <c r="AA256" i="22"/>
  <c r="AA189" i="22"/>
  <c r="AE189" i="22"/>
  <c r="AE196" i="22"/>
  <c r="AA196" i="22"/>
  <c r="AA108" i="22"/>
  <c r="S108" i="22"/>
  <c r="AE108" i="22"/>
  <c r="AE317" i="22"/>
  <c r="AA317" i="22"/>
  <c r="AE93" i="22"/>
  <c r="AA93" i="22"/>
  <c r="AE318" i="22"/>
  <c r="AA318" i="22"/>
  <c r="AF74" i="22"/>
  <c r="AB74" i="22"/>
  <c r="V74" i="22"/>
  <c r="AE64" i="22"/>
  <c r="AA64" i="22"/>
  <c r="AE103" i="22"/>
  <c r="AA103" i="22"/>
  <c r="AE85" i="22"/>
  <c r="AA85" i="22"/>
  <c r="AE133" i="22"/>
  <c r="AA133" i="22"/>
  <c r="AE186" i="22"/>
  <c r="AA186" i="22"/>
  <c r="AE254" i="22"/>
  <c r="AA254" i="22"/>
  <c r="S147" i="22"/>
  <c r="AE147" i="22"/>
  <c r="AA147" i="22"/>
  <c r="AE287" i="22"/>
  <c r="AA287" i="22"/>
  <c r="AC337" i="22"/>
  <c r="AG337" i="22"/>
  <c r="Y337" i="22"/>
  <c r="AE308" i="22"/>
  <c r="AA308" i="22"/>
  <c r="AE271" i="22"/>
  <c r="AA271" i="22"/>
  <c r="S67" i="22"/>
  <c r="AE67" i="22"/>
  <c r="AA67" i="22"/>
  <c r="AE257" i="22"/>
  <c r="AA257" i="22"/>
  <c r="AE195" i="22"/>
  <c r="AA195" i="22"/>
  <c r="AF162" i="22"/>
  <c r="AB162" i="22"/>
  <c r="V162" i="22"/>
  <c r="AE292" i="22"/>
  <c r="AA292" i="22"/>
  <c r="AE231" i="22"/>
  <c r="AA231" i="22"/>
  <c r="AA191" i="22"/>
  <c r="AE191" i="22"/>
  <c r="AA132" i="22"/>
  <c r="AE132" i="22"/>
  <c r="AE20" i="22"/>
  <c r="AA20" i="22"/>
  <c r="AE180" i="22"/>
  <c r="AA180" i="22"/>
  <c r="AE71" i="22"/>
  <c r="AA71" i="22"/>
  <c r="S71" i="22"/>
  <c r="AG343" i="22"/>
  <c r="AC343" i="22"/>
  <c r="Y343" i="22"/>
  <c r="AA78" i="22"/>
  <c r="AE78" i="22"/>
  <c r="AE296" i="22"/>
  <c r="AA296" i="22"/>
  <c r="AE213" i="22"/>
  <c r="AA213" i="22"/>
  <c r="AG344" i="22"/>
  <c r="AC344" i="22"/>
  <c r="Y344" i="22"/>
  <c r="AA263" i="22"/>
  <c r="AE263" i="22"/>
  <c r="AE235" i="22"/>
  <c r="AA235" i="22"/>
  <c r="S235" i="22"/>
  <c r="AA95" i="22"/>
  <c r="AE95" i="22"/>
  <c r="S95" i="22"/>
  <c r="AE238" i="22"/>
  <c r="AA238" i="22"/>
  <c r="AE358" i="22"/>
  <c r="AA358" i="22"/>
  <c r="S358" i="22"/>
  <c r="AA336" i="22"/>
  <c r="AE336" i="22"/>
  <c r="S336" i="22"/>
  <c r="AE322" i="22"/>
  <c r="AA322" i="22"/>
  <c r="AE210" i="22"/>
  <c r="AA210" i="22"/>
  <c r="AE100" i="22"/>
  <c r="AA100" i="22"/>
  <c r="AA262" i="22"/>
  <c r="AE262" i="22"/>
  <c r="AE63" i="22"/>
  <c r="AA63" i="22"/>
  <c r="S63" i="22"/>
  <c r="AE251" i="22"/>
  <c r="AA251" i="22"/>
  <c r="AE122" i="22"/>
  <c r="AA122" i="22"/>
  <c r="S122" i="22"/>
  <c r="AA200" i="22"/>
  <c r="AE200" i="22"/>
  <c r="AE252" i="22"/>
  <c r="AA252" i="22"/>
  <c r="AA111" i="22"/>
  <c r="AE111" i="22"/>
  <c r="AA94" i="22"/>
  <c r="AE94" i="22"/>
  <c r="AE98" i="22"/>
  <c r="AA98" i="22"/>
  <c r="AE214" i="22"/>
  <c r="AA214" i="22"/>
  <c r="AE83" i="22"/>
  <c r="AA83" i="22"/>
  <c r="AG345" i="22"/>
  <c r="AC345" i="22"/>
  <c r="Y345" i="22"/>
  <c r="AE109" i="22"/>
  <c r="AA109" i="22"/>
  <c r="AE179" i="22"/>
  <c r="AA179" i="22"/>
  <c r="AA43" i="22"/>
  <c r="AE43" i="22"/>
  <c r="AA72" i="22"/>
  <c r="AE72" i="22"/>
  <c r="AE355" i="22"/>
  <c r="AA355" i="22"/>
  <c r="S355" i="22"/>
  <c r="AE259" i="22"/>
  <c r="AA259" i="22"/>
  <c r="AE107" i="22"/>
  <c r="AA107" i="22"/>
  <c r="AA230" i="22"/>
  <c r="AE230" i="22"/>
  <c r="AA92" i="22"/>
  <c r="AE92" i="22"/>
  <c r="AE88" i="22"/>
  <c r="AA88" i="22"/>
  <c r="S88" i="22"/>
  <c r="AE289" i="22"/>
  <c r="AA289" i="22"/>
  <c r="AE202" i="22"/>
  <c r="AA202" i="22"/>
  <c r="AG135" i="22"/>
  <c r="AC135" i="22"/>
  <c r="AA320" i="22"/>
  <c r="AE320" i="22"/>
  <c r="AE185" i="22"/>
  <c r="AA185" i="22"/>
  <c r="AE99" i="22"/>
  <c r="AA99" i="22"/>
  <c r="AE91" i="22"/>
  <c r="AA91" i="22"/>
  <c r="S91" i="22"/>
  <c r="AE229" i="22"/>
  <c r="AA229" i="22"/>
  <c r="AG350" i="22"/>
  <c r="AC350" i="22"/>
  <c r="Y350" i="22"/>
  <c r="AE353" i="22"/>
  <c r="AA353" i="22"/>
  <c r="S353" i="22"/>
  <c r="AA359" i="22"/>
  <c r="AE359" i="22"/>
  <c r="S359" i="22"/>
  <c r="AE104" i="22"/>
  <c r="AA104" i="22"/>
  <c r="AE282" i="22"/>
  <c r="AA282" i="22"/>
  <c r="AE197" i="22"/>
  <c r="AA197" i="22"/>
  <c r="AA204" i="22"/>
  <c r="AE204" i="22"/>
  <c r="AE23" i="22"/>
  <c r="AA23" i="22"/>
  <c r="S23" i="22"/>
  <c r="AU23" i="22" s="1"/>
  <c r="AA265" i="22"/>
  <c r="AE265" i="22"/>
  <c r="AG332" i="22"/>
  <c r="AC332" i="22"/>
  <c r="AF169" i="22"/>
  <c r="AB169" i="22"/>
  <c r="AE226" i="22"/>
  <c r="AA226" i="22"/>
  <c r="AE228" i="22"/>
  <c r="AA228" i="22"/>
  <c r="S233" i="22"/>
  <c r="AE233" i="22"/>
  <c r="AA233" i="22"/>
  <c r="AA168" i="22"/>
  <c r="AE168" i="22"/>
  <c r="AE255" i="22"/>
  <c r="AA255" i="22"/>
  <c r="AF116" i="22"/>
  <c r="AB116" i="22"/>
  <c r="V116" i="22"/>
  <c r="Q334" i="22"/>
  <c r="R334" i="22" s="1"/>
  <c r="Q15" i="22"/>
  <c r="AF162" i="21"/>
  <c r="M162" i="22" s="1"/>
  <c r="W162" i="22" s="1"/>
  <c r="I347" i="22"/>
  <c r="AJ347" i="22" s="1"/>
  <c r="AR347" i="22" s="1"/>
  <c r="H409" i="28" s="1"/>
  <c r="I331" i="22"/>
  <c r="AF169" i="21"/>
  <c r="M169" i="22" s="1"/>
  <c r="W169" i="22" s="1"/>
  <c r="Z116" i="21"/>
  <c r="I116" i="22" s="1"/>
  <c r="Q116" i="22" s="1"/>
  <c r="Z162" i="21"/>
  <c r="I162" i="22" s="1"/>
  <c r="Q162" i="22" s="1"/>
  <c r="Q159" i="22"/>
  <c r="Q73" i="22"/>
  <c r="I356" i="22"/>
  <c r="AJ356" i="22" s="1"/>
  <c r="AR356" i="22" s="1"/>
  <c r="H418" i="28" s="1"/>
  <c r="I344" i="22"/>
  <c r="AJ344" i="22" s="1"/>
  <c r="AR344" i="22" s="1"/>
  <c r="H406" i="28" s="1"/>
  <c r="AF57" i="21"/>
  <c r="M135" i="21"/>
  <c r="AV135" i="21" s="1"/>
  <c r="M116" i="21"/>
  <c r="AV116" i="21" s="1"/>
  <c r="H35" i="12"/>
  <c r="AU15" i="22"/>
  <c r="J33" i="28" s="1"/>
  <c r="AS15" i="22"/>
  <c r="G33" i="28" s="1"/>
  <c r="Q32" i="22"/>
  <c r="R32" i="22" s="1"/>
  <c r="AJ32" i="22"/>
  <c r="AR32" i="22" s="1"/>
  <c r="H50" i="28" s="1"/>
  <c r="BG15" i="22"/>
  <c r="AB33" i="28" s="1"/>
  <c r="Q27" i="22"/>
  <c r="R27" i="22" s="1"/>
  <c r="AJ27" i="22"/>
  <c r="AR27" i="22" s="1"/>
  <c r="H45" i="28" s="1"/>
  <c r="BA15" i="22"/>
  <c r="S33" i="28" s="1"/>
  <c r="AT15" i="22"/>
  <c r="I33" i="28" s="1"/>
  <c r="K33" i="28" s="1"/>
  <c r="Q17" i="22"/>
  <c r="AJ17" i="22"/>
  <c r="AR17" i="22" s="1"/>
  <c r="H35" i="28" s="1"/>
  <c r="Q14" i="22"/>
  <c r="R14" i="22" s="1"/>
  <c r="U222" i="12"/>
  <c r="BF188" i="22"/>
  <c r="AA220" i="28" s="1"/>
  <c r="AC220" i="28" s="1"/>
  <c r="AZ283" i="22"/>
  <c r="R335" i="28" s="1"/>
  <c r="T335" i="28" s="1"/>
  <c r="BF84" i="22"/>
  <c r="AA110" i="28" s="1"/>
  <c r="AC110" i="28" s="1"/>
  <c r="AZ307" i="22"/>
  <c r="R361" i="28" s="1"/>
  <c r="T361" i="28" s="1"/>
  <c r="AZ272" i="22"/>
  <c r="R320" i="28" s="1"/>
  <c r="T320" i="28" s="1"/>
  <c r="T188" i="12"/>
  <c r="M363" i="12"/>
  <c r="U322" i="12"/>
  <c r="BF273" i="22"/>
  <c r="AA321" i="28" s="1"/>
  <c r="AC321" i="28" s="1"/>
  <c r="M221" i="12"/>
  <c r="M222" i="12"/>
  <c r="E74" i="12"/>
  <c r="BF183" i="22"/>
  <c r="AA215" i="28" s="1"/>
  <c r="AC215" i="28" s="1"/>
  <c r="M228" i="12"/>
  <c r="U323" i="12"/>
  <c r="AZ187" i="22"/>
  <c r="R219" i="28" s="1"/>
  <c r="T219" i="28" s="1"/>
  <c r="BF283" i="22"/>
  <c r="AA335" i="28" s="1"/>
  <c r="AC335" i="28" s="1"/>
  <c r="BF284" i="22"/>
  <c r="AA336" i="28" s="1"/>
  <c r="AC336" i="28" s="1"/>
  <c r="U320" i="12"/>
  <c r="U363" i="12"/>
  <c r="BF272" i="22"/>
  <c r="AA320" i="28" s="1"/>
  <c r="AC320" i="28" s="1"/>
  <c r="U112" i="12"/>
  <c r="AZ188" i="22"/>
  <c r="R220" i="28" s="1"/>
  <c r="T220" i="28" s="1"/>
  <c r="AZ192" i="22"/>
  <c r="R226" i="28" s="1"/>
  <c r="T226" i="28" s="1"/>
  <c r="M320" i="12"/>
  <c r="BF307" i="22"/>
  <c r="AA361" i="28" s="1"/>
  <c r="AC361" i="28" s="1"/>
  <c r="D77" i="12"/>
  <c r="M323" i="12"/>
  <c r="BF192" i="22"/>
  <c r="AA226" i="28" s="1"/>
  <c r="AC226" i="28" s="1"/>
  <c r="U156" i="12"/>
  <c r="U229" i="12"/>
  <c r="M291" i="12"/>
  <c r="U248" i="12"/>
  <c r="D76" i="12"/>
  <c r="BF193" i="22"/>
  <c r="AA227" i="28" s="1"/>
  <c r="AC227" i="28" s="1"/>
  <c r="AZ249" i="22"/>
  <c r="R289" i="28" s="1"/>
  <c r="T289" i="28" s="1"/>
  <c r="D78" i="12"/>
  <c r="U287" i="12"/>
  <c r="M229" i="12"/>
  <c r="AZ273" i="22"/>
  <c r="R321" i="28" s="1"/>
  <c r="T321" i="28" s="1"/>
  <c r="T321" i="12"/>
  <c r="U228" i="12"/>
  <c r="M112" i="12"/>
  <c r="AZ84" i="22"/>
  <c r="R110" i="28" s="1"/>
  <c r="T110" i="28" s="1"/>
  <c r="BF124" i="22"/>
  <c r="AA154" i="28" s="1"/>
  <c r="AC154" i="28" s="1"/>
  <c r="M156" i="12"/>
  <c r="U291" i="12"/>
  <c r="AZ193" i="22"/>
  <c r="R227" i="28" s="1"/>
  <c r="T227" i="28" s="1"/>
  <c r="U217" i="12"/>
  <c r="BF212" i="22"/>
  <c r="AA246" i="28" s="1"/>
  <c r="AC246" i="28" s="1"/>
  <c r="M217" i="12"/>
  <c r="D75" i="12"/>
  <c r="D79" i="12"/>
  <c r="M337" i="12"/>
  <c r="BF249" i="22"/>
  <c r="AA289" i="28" s="1"/>
  <c r="AC289" i="28" s="1"/>
  <c r="AZ212" i="22"/>
  <c r="R246" i="28" s="1"/>
  <c r="T246" i="28" s="1"/>
  <c r="AZ270" i="22"/>
  <c r="R318" i="28" s="1"/>
  <c r="T318" i="28" s="1"/>
  <c r="M355" i="12"/>
  <c r="D80" i="12"/>
  <c r="BF245" i="22"/>
  <c r="AA285" i="28" s="1"/>
  <c r="AC285" i="28" s="1"/>
  <c r="D188" i="12"/>
  <c r="M287" i="12"/>
  <c r="M248" i="12"/>
  <c r="U337" i="12"/>
  <c r="U338" i="12"/>
  <c r="L185" i="12"/>
  <c r="D321" i="12"/>
  <c r="L321" i="12"/>
  <c r="AZ301" i="22"/>
  <c r="R353" i="28" s="1"/>
  <c r="T353" i="28" s="1"/>
  <c r="Q12" i="22"/>
  <c r="AJ12" i="22"/>
  <c r="AR12" i="22" s="1"/>
  <c r="D185" i="12"/>
  <c r="M322" i="12"/>
  <c r="BF270" i="22"/>
  <c r="AA318" i="28" s="1"/>
  <c r="AC318" i="28" s="1"/>
  <c r="M338" i="12"/>
  <c r="U355" i="12"/>
  <c r="AZ245" i="22"/>
  <c r="R285" i="28" s="1"/>
  <c r="T285" i="28" s="1"/>
  <c r="AZ183" i="22"/>
  <c r="R215" i="28" s="1"/>
  <c r="T215" i="28" s="1"/>
  <c r="U221" i="12"/>
  <c r="BF187" i="22"/>
  <c r="AA219" i="28" s="1"/>
  <c r="AC219" i="28" s="1"/>
  <c r="AZ124" i="22"/>
  <c r="R154" i="28" s="1"/>
  <c r="T154" i="28" s="1"/>
  <c r="AZ284" i="22"/>
  <c r="R336" i="28" s="1"/>
  <c r="T336" i="28" s="1"/>
  <c r="BF301" i="22"/>
  <c r="AA353" i="28" s="1"/>
  <c r="AC353" i="28" s="1"/>
  <c r="I337" i="22"/>
  <c r="AJ337" i="22" s="1"/>
  <c r="AR337" i="22" s="1"/>
  <c r="H399" i="28" s="1"/>
  <c r="I352" i="22"/>
  <c r="AJ352" i="22" s="1"/>
  <c r="AR352" i="22" s="1"/>
  <c r="H414" i="28" s="1"/>
  <c r="Q332" i="22"/>
  <c r="I335" i="22"/>
  <c r="AJ335" i="22" s="1"/>
  <c r="AR335" i="22" s="1"/>
  <c r="H397" i="28" s="1"/>
  <c r="Z112" i="21"/>
  <c r="I112" i="22" s="1"/>
  <c r="Q112" i="22" s="1"/>
  <c r="I36" i="22"/>
  <c r="Z169" i="21"/>
  <c r="I169" i="22" s="1"/>
  <c r="Q169" i="22" s="1"/>
  <c r="AI116" i="22"/>
  <c r="AJ116" i="22" s="1"/>
  <c r="AR116" i="22" s="1"/>
  <c r="H144" i="28" s="1"/>
  <c r="C116" i="22"/>
  <c r="AQ116" i="22" s="1"/>
  <c r="D144" i="28" s="1"/>
  <c r="AI135" i="22"/>
  <c r="AJ135" i="22" s="1"/>
  <c r="AR135" i="22" s="1"/>
  <c r="H165" i="28" s="1"/>
  <c r="C135" i="22"/>
  <c r="AQ135" i="22" s="1"/>
  <c r="D165" i="28" s="1"/>
  <c r="AH361" i="21"/>
  <c r="AE360" i="21"/>
  <c r="I342" i="22"/>
  <c r="AJ342" i="22" s="1"/>
  <c r="AR342" i="22" s="1"/>
  <c r="H404" i="28" s="1"/>
  <c r="Z74" i="21"/>
  <c r="I74" i="22" s="1"/>
  <c r="Q74" i="22" s="1"/>
  <c r="I351" i="22"/>
  <c r="AJ351" i="22" s="1"/>
  <c r="AR351" i="22" s="1"/>
  <c r="H413" i="28" s="1"/>
  <c r="I328" i="22"/>
  <c r="AJ328" i="22" s="1"/>
  <c r="AR328" i="22" s="1"/>
  <c r="H390" i="28" s="1"/>
  <c r="Q76" i="22"/>
  <c r="Z79" i="21"/>
  <c r="I79" i="22" s="1"/>
  <c r="Q79" i="22" s="1"/>
  <c r="I37" i="22"/>
  <c r="AE361" i="21"/>
  <c r="I38" i="22"/>
  <c r="Z54" i="21"/>
  <c r="I54" i="22"/>
  <c r="Q54" i="22" s="1"/>
  <c r="I35" i="22"/>
  <c r="I42" i="22"/>
  <c r="I40" i="22"/>
  <c r="I39" i="22"/>
  <c r="Z51" i="21"/>
  <c r="I51" i="22"/>
  <c r="AC49" i="21"/>
  <c r="AH360" i="21"/>
  <c r="I41" i="22"/>
  <c r="I346" i="22"/>
  <c r="AT14" i="22"/>
  <c r="I32" i="28" s="1"/>
  <c r="K32" i="28" s="1"/>
  <c r="AU14" i="22"/>
  <c r="J32" i="28" s="1"/>
  <c r="AU332" i="22"/>
  <c r="J394" i="28" s="1"/>
  <c r="AT332" i="22"/>
  <c r="I394" i="28" s="1"/>
  <c r="K394" i="28" s="1"/>
  <c r="BA332" i="22"/>
  <c r="S394" i="28" s="1"/>
  <c r="BG332" i="22"/>
  <c r="AB394" i="28" s="1"/>
  <c r="BA14" i="22"/>
  <c r="S32" i="28" s="1"/>
  <c r="BG14" i="22"/>
  <c r="AB32" i="28" s="1"/>
  <c r="AP51" i="22"/>
  <c r="E73" i="28" s="1"/>
  <c r="AJ51" i="22"/>
  <c r="AR51" i="22" s="1"/>
  <c r="H73" i="28" s="1"/>
  <c r="AP52" i="22"/>
  <c r="E74" i="28" s="1"/>
  <c r="AJ52" i="22"/>
  <c r="AR52" i="22" s="1"/>
  <c r="H74" i="28" s="1"/>
  <c r="AP53" i="22"/>
  <c r="E75" i="28" s="1"/>
  <c r="AJ53" i="22"/>
  <c r="AR53" i="22" s="1"/>
  <c r="H75" i="28" s="1"/>
  <c r="AT336" i="22"/>
  <c r="I398" i="28" s="1"/>
  <c r="K398" i="28" s="1"/>
  <c r="AP55" i="22"/>
  <c r="E77" i="28" s="1"/>
  <c r="AJ55" i="22"/>
  <c r="AR55" i="22" s="1"/>
  <c r="H77" i="28" s="1"/>
  <c r="AP54" i="22"/>
  <c r="E76" i="28" s="1"/>
  <c r="AJ54" i="22"/>
  <c r="AR54" i="22" s="1"/>
  <c r="H76" i="28" s="1"/>
  <c r="AP56" i="22"/>
  <c r="E78" i="28" s="1"/>
  <c r="AJ56" i="22"/>
  <c r="AR56" i="22" s="1"/>
  <c r="H78" i="28" s="1"/>
  <c r="AS336" i="22"/>
  <c r="G398" i="28" s="1"/>
  <c r="H400" i="12"/>
  <c r="AS329" i="22"/>
  <c r="G391" i="28" s="1"/>
  <c r="H393" i="12"/>
  <c r="AS334" i="22"/>
  <c r="G396" i="28" s="1"/>
  <c r="H398" i="12"/>
  <c r="AR330" i="22"/>
  <c r="H392" i="28" s="1"/>
  <c r="Q330" i="22"/>
  <c r="R330" i="22" s="1"/>
  <c r="I350" i="22"/>
  <c r="AJ350" i="22" s="1"/>
  <c r="AS332" i="22"/>
  <c r="G394" i="28" s="1"/>
  <c r="H396" i="12"/>
  <c r="AR327" i="22"/>
  <c r="H389" i="28" s="1"/>
  <c r="Q327" i="22"/>
  <c r="R327" i="22" s="1"/>
  <c r="I343" i="22"/>
  <c r="AJ343" i="22" s="1"/>
  <c r="I345" i="22"/>
  <c r="AJ345" i="22" s="1"/>
  <c r="AR154" i="22"/>
  <c r="H186" i="28" s="1"/>
  <c r="AP154" i="22"/>
  <c r="E186" i="28" s="1"/>
  <c r="G112" i="22"/>
  <c r="BC112" i="22" s="1"/>
  <c r="V140" i="28" s="1"/>
  <c r="AM112" i="22"/>
  <c r="AN112" i="22" s="1"/>
  <c r="BD154" i="22"/>
  <c r="Z186" i="28" s="1"/>
  <c r="BB154" i="22"/>
  <c r="W186" i="28" s="1"/>
  <c r="C157" i="22"/>
  <c r="AQ157" i="22" s="1"/>
  <c r="D189" i="28" s="1"/>
  <c r="AI157" i="22"/>
  <c r="AJ157" i="22" s="1"/>
  <c r="AR151" i="22"/>
  <c r="H183" i="28" s="1"/>
  <c r="AP151" i="22"/>
  <c r="E183" i="28" s="1"/>
  <c r="M151" i="22"/>
  <c r="W151" i="22" s="1"/>
  <c r="G116" i="22"/>
  <c r="BC116" i="22" s="1"/>
  <c r="V144" i="28" s="1"/>
  <c r="AM116" i="22"/>
  <c r="AN116" i="22" s="1"/>
  <c r="Q149" i="22"/>
  <c r="AX151" i="22"/>
  <c r="Q183" i="28" s="1"/>
  <c r="AV151" i="22"/>
  <c r="N183" i="28" s="1"/>
  <c r="AF123" i="21"/>
  <c r="M123" i="22" s="1"/>
  <c r="W123" i="22" s="1"/>
  <c r="M112" i="22"/>
  <c r="W112" i="22" s="1"/>
  <c r="X229" i="12"/>
  <c r="BE193" i="22"/>
  <c r="Y227" i="28" s="1"/>
  <c r="BE245" i="22"/>
  <c r="Y285" i="28" s="1"/>
  <c r="X287" i="12"/>
  <c r="AR271" i="22"/>
  <c r="H319" i="28" s="1"/>
  <c r="AP271" i="22"/>
  <c r="E319" i="28" s="1"/>
  <c r="AY301" i="22"/>
  <c r="P353" i="28" s="1"/>
  <c r="P355" i="12"/>
  <c r="BE187" i="22"/>
  <c r="Y219" i="28" s="1"/>
  <c r="X221" i="12"/>
  <c r="BE301" i="22"/>
  <c r="Y353" i="28" s="1"/>
  <c r="X355" i="12"/>
  <c r="AY124" i="22"/>
  <c r="P154" i="28" s="1"/>
  <c r="P156" i="12"/>
  <c r="AY187" i="22"/>
  <c r="P219" i="28" s="1"/>
  <c r="P221" i="12"/>
  <c r="AY307" i="22"/>
  <c r="P361" i="28" s="1"/>
  <c r="P363" i="12"/>
  <c r="BE273" i="22"/>
  <c r="Y321" i="28" s="1"/>
  <c r="X323" i="12"/>
  <c r="AY249" i="22"/>
  <c r="P289" i="28" s="1"/>
  <c r="P291" i="12"/>
  <c r="BE188" i="22"/>
  <c r="Y220" i="28" s="1"/>
  <c r="X222" i="12"/>
  <c r="BE272" i="22"/>
  <c r="Y320" i="28" s="1"/>
  <c r="X322" i="12"/>
  <c r="P112" i="12"/>
  <c r="AY84" i="22"/>
  <c r="P110" i="28" s="1"/>
  <c r="BE84" i="22"/>
  <c r="Y110" i="28" s="1"/>
  <c r="X112" i="12"/>
  <c r="BE249" i="22"/>
  <c r="Y289" i="28" s="1"/>
  <c r="X291" i="12"/>
  <c r="P222" i="12"/>
  <c r="AY188" i="22"/>
  <c r="P220" i="28" s="1"/>
  <c r="AY273" i="22"/>
  <c r="P321" i="28" s="1"/>
  <c r="P323" i="12"/>
  <c r="AY183" i="22"/>
  <c r="P215" i="28" s="1"/>
  <c r="P217" i="12"/>
  <c r="AY245" i="22"/>
  <c r="P285" i="28" s="1"/>
  <c r="P287" i="12"/>
  <c r="BE212" i="22"/>
  <c r="Y246" i="28" s="1"/>
  <c r="X248" i="12"/>
  <c r="BE307" i="22"/>
  <c r="Y361" i="28" s="1"/>
  <c r="X363" i="12"/>
  <c r="X217" i="12"/>
  <c r="BE183" i="22"/>
  <c r="Y215" i="28" s="1"/>
  <c r="AX271" i="22"/>
  <c r="Q319" i="28" s="1"/>
  <c r="AV271" i="22"/>
  <c r="N319" i="28" s="1"/>
  <c r="X320" i="12"/>
  <c r="BE270" i="22"/>
  <c r="Y318" i="28" s="1"/>
  <c r="P338" i="12"/>
  <c r="AY284" i="22"/>
  <c r="P336" i="28" s="1"/>
  <c r="AY193" i="22"/>
  <c r="P227" i="28" s="1"/>
  <c r="P229" i="12"/>
  <c r="BE283" i="22"/>
  <c r="Y335" i="28" s="1"/>
  <c r="X337" i="12"/>
  <c r="AY272" i="22"/>
  <c r="P320" i="28" s="1"/>
  <c r="P322" i="12"/>
  <c r="X228" i="12"/>
  <c r="BE192" i="22"/>
  <c r="Y226" i="28" s="1"/>
  <c r="BD271" i="22"/>
  <c r="Z319" i="28" s="1"/>
  <c r="BB271" i="22"/>
  <c r="W319" i="28" s="1"/>
  <c r="P248" i="12"/>
  <c r="AY212" i="22"/>
  <c r="P246" i="28" s="1"/>
  <c r="AY283" i="22"/>
  <c r="P335" i="28" s="1"/>
  <c r="P337" i="12"/>
  <c r="BE284" i="22"/>
  <c r="Y336" i="28" s="1"/>
  <c r="X338" i="12"/>
  <c r="AY270" i="22"/>
  <c r="P318" i="28" s="1"/>
  <c r="P320" i="12"/>
  <c r="AY192" i="22"/>
  <c r="P226" i="28" s="1"/>
  <c r="P228" i="12"/>
  <c r="BE124" i="22"/>
  <c r="Y154" i="28" s="1"/>
  <c r="X156" i="12"/>
  <c r="AS14" i="22"/>
  <c r="G32" i="28" s="1"/>
  <c r="H34" i="12"/>
  <c r="Q52" i="22"/>
  <c r="M74" i="22"/>
  <c r="W74" i="22" s="1"/>
  <c r="C79" i="22"/>
  <c r="AQ79" i="22" s="1"/>
  <c r="D105" i="28" s="1"/>
  <c r="AI79" i="22"/>
  <c r="AJ79" i="22" s="1"/>
  <c r="C112" i="22"/>
  <c r="AQ112" i="22" s="1"/>
  <c r="D140" i="28" s="1"/>
  <c r="AI112" i="22"/>
  <c r="AJ112" i="22" s="1"/>
  <c r="Q50" i="22"/>
  <c r="AR50" i="22"/>
  <c r="H72" i="28" s="1"/>
  <c r="Q53" i="22"/>
  <c r="AC123" i="21"/>
  <c r="K123" i="22" s="1"/>
  <c r="T123" i="22" s="1"/>
  <c r="G135" i="22"/>
  <c r="BC135" i="22" s="1"/>
  <c r="V165" i="28" s="1"/>
  <c r="AM135" i="22"/>
  <c r="AN135" i="22" s="1"/>
  <c r="K79" i="22"/>
  <c r="T79" i="22" s="1"/>
  <c r="M79" i="22"/>
  <c r="W79" i="22" s="1"/>
  <c r="E112" i="22"/>
  <c r="AW112" i="22" s="1"/>
  <c r="M140" i="28" s="1"/>
  <c r="AK112" i="22"/>
  <c r="AL112" i="22" s="1"/>
  <c r="Q55" i="22"/>
  <c r="O74" i="21"/>
  <c r="D74" i="22"/>
  <c r="U74" i="22" s="1"/>
  <c r="E135" i="22"/>
  <c r="AW135" i="22" s="1"/>
  <c r="M165" i="28" s="1"/>
  <c r="AK135" i="22"/>
  <c r="AL135" i="22" s="1"/>
  <c r="E116" i="22"/>
  <c r="AW116" i="22" s="1"/>
  <c r="M144" i="28" s="1"/>
  <c r="AK116" i="22"/>
  <c r="AL116" i="22" s="1"/>
  <c r="Q56" i="22"/>
  <c r="I361" i="21"/>
  <c r="F361" i="22" s="1"/>
  <c r="X361" i="22" s="1"/>
  <c r="F360" i="22"/>
  <c r="X360" i="22" s="1"/>
  <c r="AF49" i="21"/>
  <c r="M157" i="21"/>
  <c r="AV157" i="21" s="1"/>
  <c r="M154" i="21"/>
  <c r="AV154" i="21" s="1"/>
  <c r="M79" i="21"/>
  <c r="AV79" i="21" s="1"/>
  <c r="Q41" i="22" l="1"/>
  <c r="AJ41" i="22"/>
  <c r="AR41" i="22" s="1"/>
  <c r="H61" i="28" s="1"/>
  <c r="Q39" i="22"/>
  <c r="AJ39" i="22"/>
  <c r="AR39" i="22" s="1"/>
  <c r="H59" i="28" s="1"/>
  <c r="Q40" i="22"/>
  <c r="AJ40" i="22"/>
  <c r="AR40" i="22" s="1"/>
  <c r="H60" i="28" s="1"/>
  <c r="Q42" i="22"/>
  <c r="AJ42" i="22"/>
  <c r="AR42" i="22" s="1"/>
  <c r="H62" i="28" s="1"/>
  <c r="Q35" i="22"/>
  <c r="AJ35" i="22"/>
  <c r="AR35" i="22" s="1"/>
  <c r="H55" i="28" s="1"/>
  <c r="Q38" i="22"/>
  <c r="AJ38" i="22"/>
  <c r="AR38" i="22" s="1"/>
  <c r="H58" i="28" s="1"/>
  <c r="Q37" i="22"/>
  <c r="AJ37" i="22"/>
  <c r="AR37" i="22" s="1"/>
  <c r="H57" i="28" s="1"/>
  <c r="Q36" i="22"/>
  <c r="AJ36" i="22"/>
  <c r="AR36" i="22" s="1"/>
  <c r="H56" i="28" s="1"/>
  <c r="M57" i="22"/>
  <c r="AG57" i="21"/>
  <c r="I57" i="21" s="1"/>
  <c r="Q13" i="22"/>
  <c r="AJ13" i="22"/>
  <c r="AR13" i="22" s="1"/>
  <c r="Q28" i="22"/>
  <c r="AJ28" i="22"/>
  <c r="AR28" i="22" s="1"/>
  <c r="H40" i="28"/>
  <c r="AT22" i="22"/>
  <c r="AU22" i="22"/>
  <c r="AS22" i="22"/>
  <c r="H42" i="12"/>
  <c r="AG49" i="21"/>
  <c r="AD49" i="21"/>
  <c r="G49" i="21" s="1"/>
  <c r="G26" i="12"/>
  <c r="G24" i="28"/>
  <c r="R26" i="12"/>
  <c r="S24" i="28"/>
  <c r="Z26" i="12"/>
  <c r="AB24" i="28"/>
  <c r="I26" i="12"/>
  <c r="I24" i="28"/>
  <c r="J26" i="12"/>
  <c r="J24" i="28"/>
  <c r="G27" i="12"/>
  <c r="G25" i="28"/>
  <c r="Z27" i="12"/>
  <c r="AB25" i="28"/>
  <c r="R27" i="12"/>
  <c r="S25" i="28"/>
  <c r="J27" i="12"/>
  <c r="J25" i="28"/>
  <c r="I25" i="28"/>
  <c r="I27" i="12"/>
  <c r="P33" i="28"/>
  <c r="O35" i="12"/>
  <c r="Y33" i="28"/>
  <c r="W35" i="12"/>
  <c r="E34" i="28"/>
  <c r="AH34" i="28" s="1"/>
  <c r="E36" i="12"/>
  <c r="H34" i="28"/>
  <c r="AT16" i="22"/>
  <c r="AS16" i="22"/>
  <c r="H36" i="12"/>
  <c r="G36" i="28"/>
  <c r="G38" i="12"/>
  <c r="S36" i="28"/>
  <c r="R38" i="12"/>
  <c r="AB36" i="28"/>
  <c r="Z38" i="12"/>
  <c r="J36" i="28"/>
  <c r="J38" i="12"/>
  <c r="I36" i="28"/>
  <c r="K36" i="28" s="1"/>
  <c r="I38" i="12"/>
  <c r="N36" i="28"/>
  <c r="M38" i="12"/>
  <c r="Q36" i="28"/>
  <c r="AZ18" i="22"/>
  <c r="AY18" i="22"/>
  <c r="P38" i="12"/>
  <c r="W36" i="28"/>
  <c r="U38" i="12"/>
  <c r="Z36" i="28"/>
  <c r="BF18" i="22"/>
  <c r="BE18" i="22"/>
  <c r="X38" i="12"/>
  <c r="G37" i="28"/>
  <c r="G39" i="12"/>
  <c r="S37" i="28"/>
  <c r="R39" i="12"/>
  <c r="AB37" i="28"/>
  <c r="Z39" i="12"/>
  <c r="I37" i="28"/>
  <c r="K37" i="28" s="1"/>
  <c r="I39" i="12"/>
  <c r="J37" i="28"/>
  <c r="J39" i="12"/>
  <c r="N37" i="28"/>
  <c r="M39" i="12"/>
  <c r="Q37" i="28"/>
  <c r="AZ19" i="22"/>
  <c r="AY19" i="22"/>
  <c r="P39" i="12"/>
  <c r="W37" i="28"/>
  <c r="U39" i="12"/>
  <c r="Z37" i="28"/>
  <c r="BF19" i="22"/>
  <c r="BE19" i="22"/>
  <c r="X39" i="12"/>
  <c r="G38" i="28"/>
  <c r="G40" i="12"/>
  <c r="S38" i="28"/>
  <c r="R40" i="12"/>
  <c r="AB38" i="28"/>
  <c r="Z40" i="12"/>
  <c r="J38" i="28"/>
  <c r="J40" i="12"/>
  <c r="I38" i="28"/>
  <c r="K38" i="28" s="1"/>
  <c r="I40" i="12"/>
  <c r="P38" i="28"/>
  <c r="O40" i="12"/>
  <c r="R38" i="28"/>
  <c r="T38" i="28" s="1"/>
  <c r="Q40" i="12"/>
  <c r="Y38" i="28"/>
  <c r="W40" i="12"/>
  <c r="AA38" i="28"/>
  <c r="AC38" i="28" s="1"/>
  <c r="Y40" i="12"/>
  <c r="AE21" i="22"/>
  <c r="AA21" i="22"/>
  <c r="S21" i="22"/>
  <c r="H39" i="28"/>
  <c r="AT21" i="22"/>
  <c r="AU21" i="22"/>
  <c r="J39" i="28" s="1"/>
  <c r="AS21" i="22"/>
  <c r="H41" i="12"/>
  <c r="N39" i="28"/>
  <c r="M41" i="12"/>
  <c r="W39" i="28"/>
  <c r="U41" i="12"/>
  <c r="G41" i="28"/>
  <c r="G43" i="12"/>
  <c r="J41" i="28"/>
  <c r="J43" i="12"/>
  <c r="I41" i="28"/>
  <c r="K41" i="28" s="1"/>
  <c r="I43" i="12"/>
  <c r="G42" i="28"/>
  <c r="G44" i="12"/>
  <c r="S42" i="28"/>
  <c r="R44" i="12"/>
  <c r="AB42" i="28"/>
  <c r="Z44" i="12"/>
  <c r="J42" i="28"/>
  <c r="J44" i="12"/>
  <c r="I42" i="28"/>
  <c r="K42" i="28" s="1"/>
  <c r="I44" i="12"/>
  <c r="P42" i="28"/>
  <c r="O44" i="12"/>
  <c r="R42" i="28"/>
  <c r="T42" i="28" s="1"/>
  <c r="Q44" i="12"/>
  <c r="Y42" i="28"/>
  <c r="W44" i="12"/>
  <c r="AA42" i="28"/>
  <c r="AC42" i="28" s="1"/>
  <c r="Y44" i="12"/>
  <c r="G43" i="28"/>
  <c r="G45" i="12"/>
  <c r="S43" i="28"/>
  <c r="R45" i="12"/>
  <c r="AB43" i="28"/>
  <c r="Z45" i="12"/>
  <c r="J43" i="28"/>
  <c r="J45" i="12"/>
  <c r="I43" i="28"/>
  <c r="K43" i="28" s="1"/>
  <c r="I45" i="12"/>
  <c r="P43" i="28"/>
  <c r="O45" i="12"/>
  <c r="R43" i="28"/>
  <c r="T43" i="28" s="1"/>
  <c r="Q45" i="12"/>
  <c r="Y43" i="28"/>
  <c r="W45" i="12"/>
  <c r="AA43" i="28"/>
  <c r="AC43" i="28" s="1"/>
  <c r="Y45" i="12"/>
  <c r="G44" i="28"/>
  <c r="G46" i="12"/>
  <c r="I44" i="28"/>
  <c r="K44" i="28" s="1"/>
  <c r="I46" i="12"/>
  <c r="J44" i="28"/>
  <c r="J46" i="12"/>
  <c r="G47" i="28"/>
  <c r="G49" i="12"/>
  <c r="S47" i="28"/>
  <c r="R49" i="12"/>
  <c r="AB47" i="28"/>
  <c r="Z49" i="12"/>
  <c r="I47" i="28"/>
  <c r="K47" i="28" s="1"/>
  <c r="I49" i="12"/>
  <c r="J47" i="28"/>
  <c r="J49" i="12"/>
  <c r="P47" i="28"/>
  <c r="O49" i="12"/>
  <c r="R47" i="28"/>
  <c r="T47" i="28" s="1"/>
  <c r="Q49" i="12"/>
  <c r="Y47" i="28"/>
  <c r="W49" i="12"/>
  <c r="AA47" i="28"/>
  <c r="AC47" i="28" s="1"/>
  <c r="Y49" i="12"/>
  <c r="G48" i="28"/>
  <c r="G50" i="12"/>
  <c r="AB48" i="28"/>
  <c r="Z50" i="12"/>
  <c r="S48" i="28"/>
  <c r="R50" i="12"/>
  <c r="J48" i="28"/>
  <c r="J50" i="12"/>
  <c r="I48" i="28"/>
  <c r="K48" i="28" s="1"/>
  <c r="I50" i="12"/>
  <c r="P48" i="28"/>
  <c r="O50" i="12"/>
  <c r="Y48" i="28"/>
  <c r="W50" i="12"/>
  <c r="G49" i="28"/>
  <c r="G51" i="12"/>
  <c r="AB49" i="28"/>
  <c r="Z51" i="12"/>
  <c r="S49" i="28"/>
  <c r="R51" i="12"/>
  <c r="I49" i="28"/>
  <c r="K49" i="28" s="1"/>
  <c r="I51" i="12"/>
  <c r="J49" i="28"/>
  <c r="J51" i="12"/>
  <c r="P49" i="28"/>
  <c r="O51" i="12"/>
  <c r="Y49" i="28"/>
  <c r="W51" i="12"/>
  <c r="E53" i="28"/>
  <c r="E55" i="12"/>
  <c r="H53" i="28"/>
  <c r="AT33" i="22"/>
  <c r="AU33" i="22"/>
  <c r="BA33" i="22"/>
  <c r="BG33" i="22"/>
  <c r="AS33" i="22"/>
  <c r="H55" i="12"/>
  <c r="N53" i="28"/>
  <c r="M55" i="12"/>
  <c r="W53" i="28"/>
  <c r="U55" i="12"/>
  <c r="E54" i="28"/>
  <c r="E56" i="12"/>
  <c r="H54" i="28"/>
  <c r="AT34" i="22"/>
  <c r="AU34" i="22"/>
  <c r="BA34" i="22"/>
  <c r="BG34" i="22"/>
  <c r="AS34" i="22"/>
  <c r="H56" i="12"/>
  <c r="N54" i="28"/>
  <c r="M56" i="12"/>
  <c r="W54" i="28"/>
  <c r="U56" i="12"/>
  <c r="N72" i="28"/>
  <c r="AH72" i="28" s="1"/>
  <c r="M74" i="12"/>
  <c r="N73" i="28"/>
  <c r="M75" i="12"/>
  <c r="N74" i="28"/>
  <c r="M76" i="12"/>
  <c r="N75" i="28"/>
  <c r="M77" i="12"/>
  <c r="N76" i="28"/>
  <c r="M78" i="12"/>
  <c r="N77" i="28"/>
  <c r="M79" i="12"/>
  <c r="N78" i="28"/>
  <c r="M80" i="12"/>
  <c r="E82" i="28"/>
  <c r="E84" i="12"/>
  <c r="H82" i="28"/>
  <c r="AU58" i="22"/>
  <c r="AT58" i="22"/>
  <c r="BG58" i="22"/>
  <c r="BA58" i="22"/>
  <c r="AS58" i="22"/>
  <c r="H84" i="12"/>
  <c r="AH27" i="28"/>
  <c r="AA18" i="22"/>
  <c r="D154" i="22"/>
  <c r="U154" i="22" s="1"/>
  <c r="AA19" i="22"/>
  <c r="Q151" i="21"/>
  <c r="AC150" i="28"/>
  <c r="T150" i="28"/>
  <c r="AH26" i="28"/>
  <c r="G151" i="22"/>
  <c r="BC151" i="22" s="1"/>
  <c r="AM151" i="22"/>
  <c r="Q94" i="28"/>
  <c r="AZ68" i="22"/>
  <c r="R94" i="28" s="1"/>
  <c r="AY68" i="22"/>
  <c r="P96" i="12"/>
  <c r="E306" i="28"/>
  <c r="E308" i="12"/>
  <c r="H403" i="28"/>
  <c r="BG341" i="22"/>
  <c r="AT341" i="22"/>
  <c r="BA341" i="22"/>
  <c r="AU341" i="22"/>
  <c r="H405" i="12"/>
  <c r="AS341" i="22"/>
  <c r="H179" i="28"/>
  <c r="AU147" i="22"/>
  <c r="BG147" i="22"/>
  <c r="AT147" i="22"/>
  <c r="H179" i="12"/>
  <c r="AS147" i="22"/>
  <c r="BA147" i="22"/>
  <c r="N130" i="28"/>
  <c r="M132" i="12"/>
  <c r="E111" i="28"/>
  <c r="E113" i="12"/>
  <c r="Z203" i="28"/>
  <c r="X205" i="12"/>
  <c r="BF171" i="22"/>
  <c r="BE171" i="22"/>
  <c r="Q197" i="28"/>
  <c r="AZ165" i="22"/>
  <c r="AY165" i="22"/>
  <c r="P199" i="12"/>
  <c r="N122" i="28"/>
  <c r="M124" i="12"/>
  <c r="W383" i="28"/>
  <c r="U385" i="12"/>
  <c r="H191" i="28"/>
  <c r="AU159" i="22"/>
  <c r="AT159" i="22"/>
  <c r="BA159" i="22"/>
  <c r="BG159" i="22"/>
  <c r="AS159" i="22"/>
  <c r="H193" i="12"/>
  <c r="N309" i="28"/>
  <c r="M311" i="12"/>
  <c r="E205" i="28"/>
  <c r="E207" i="12"/>
  <c r="Q377" i="28"/>
  <c r="AZ319" i="22"/>
  <c r="AY319" i="22"/>
  <c r="P379" i="12"/>
  <c r="Z259" i="28"/>
  <c r="BF223" i="22"/>
  <c r="BE223" i="22"/>
  <c r="X261" i="12"/>
  <c r="Z162" i="28"/>
  <c r="BF132" i="22"/>
  <c r="BE132" i="22"/>
  <c r="X164" i="12"/>
  <c r="Q179" i="28"/>
  <c r="AZ147" i="22"/>
  <c r="R179" i="28" s="1"/>
  <c r="AY147" i="22"/>
  <c r="P179" i="12"/>
  <c r="N132" i="28"/>
  <c r="M134" i="12"/>
  <c r="Z179" i="28"/>
  <c r="BE147" i="22"/>
  <c r="X179" i="12"/>
  <c r="BF147" i="22"/>
  <c r="AA179" i="28" s="1"/>
  <c r="Q304" i="28"/>
  <c r="AZ260" i="22"/>
  <c r="R304" i="28" s="1"/>
  <c r="AY260" i="22"/>
  <c r="P306" i="12"/>
  <c r="G330" i="28"/>
  <c r="G332" i="12"/>
  <c r="AB232" i="28"/>
  <c r="Z234" i="12"/>
  <c r="Q130" i="28"/>
  <c r="AZ104" i="22"/>
  <c r="AY104" i="22"/>
  <c r="P132" i="12"/>
  <c r="E295" i="28"/>
  <c r="E297" i="12"/>
  <c r="N209" i="28"/>
  <c r="M211" i="12"/>
  <c r="Q204" i="28"/>
  <c r="AZ172" i="22"/>
  <c r="AY172" i="22"/>
  <c r="P206" i="12"/>
  <c r="Q182" i="28"/>
  <c r="AZ150" i="22"/>
  <c r="AY150" i="22"/>
  <c r="P184" i="12"/>
  <c r="E273" i="28"/>
  <c r="E275" i="12"/>
  <c r="Z239" i="28"/>
  <c r="BE205" i="22"/>
  <c r="X241" i="12"/>
  <c r="BF205" i="22"/>
  <c r="Z98" i="28"/>
  <c r="BF72" i="22"/>
  <c r="X100" i="12"/>
  <c r="BE72" i="22"/>
  <c r="H111" i="28"/>
  <c r="BG85" i="22"/>
  <c r="BA85" i="22"/>
  <c r="AS85" i="22"/>
  <c r="H113" i="12"/>
  <c r="AT85" i="22"/>
  <c r="AU85" i="22"/>
  <c r="Q273" i="28"/>
  <c r="AY235" i="22"/>
  <c r="P275" i="12"/>
  <c r="AZ235" i="22"/>
  <c r="Q382" i="28"/>
  <c r="AZ322" i="22"/>
  <c r="AY322" i="22"/>
  <c r="P384" i="12"/>
  <c r="Z208" i="28"/>
  <c r="BF176" i="22"/>
  <c r="BE176" i="22"/>
  <c r="X210" i="12"/>
  <c r="E114" i="28"/>
  <c r="E116" i="12"/>
  <c r="Z93" i="28"/>
  <c r="X95" i="12"/>
  <c r="BE67" i="22"/>
  <c r="BF67" i="22"/>
  <c r="AA93" i="28" s="1"/>
  <c r="I242" i="28"/>
  <c r="K242" i="28" s="1"/>
  <c r="I244" i="12"/>
  <c r="Q368" i="28"/>
  <c r="AY312" i="22"/>
  <c r="P370" i="12"/>
  <c r="AZ312" i="22"/>
  <c r="R368" i="28" s="1"/>
  <c r="Q339" i="28"/>
  <c r="AY287" i="22"/>
  <c r="P341" i="12"/>
  <c r="AZ287" i="22"/>
  <c r="Q358" i="28"/>
  <c r="P360" i="12"/>
  <c r="AZ306" i="22"/>
  <c r="AY306" i="22"/>
  <c r="W234" i="28"/>
  <c r="U236" i="12"/>
  <c r="W121" i="28"/>
  <c r="U123" i="12"/>
  <c r="E141" i="28"/>
  <c r="E143" i="12"/>
  <c r="Q122" i="28"/>
  <c r="AZ96" i="22"/>
  <c r="AY96" i="22"/>
  <c r="P124" i="12"/>
  <c r="Q416" i="28"/>
  <c r="AZ354" i="22"/>
  <c r="AY354" i="22"/>
  <c r="P418" i="12"/>
  <c r="Q137" i="28"/>
  <c r="AZ109" i="22"/>
  <c r="AY109" i="22"/>
  <c r="P139" i="12"/>
  <c r="Z280" i="28"/>
  <c r="BF240" i="22"/>
  <c r="BE240" i="22"/>
  <c r="X282" i="12"/>
  <c r="H193" i="28"/>
  <c r="AU161" i="22"/>
  <c r="AT161" i="22"/>
  <c r="AS161" i="22"/>
  <c r="H195" i="12"/>
  <c r="BA161" i="22"/>
  <c r="BG161" i="22"/>
  <c r="Z383" i="28"/>
  <c r="BF323" i="22"/>
  <c r="AA383" i="28" s="1"/>
  <c r="BE323" i="22"/>
  <c r="X385" i="12"/>
  <c r="Z127" i="28"/>
  <c r="BF101" i="22"/>
  <c r="BE101" i="22"/>
  <c r="X129" i="12"/>
  <c r="N251" i="28"/>
  <c r="M253" i="12"/>
  <c r="E107" i="28"/>
  <c r="E109" i="12"/>
  <c r="E261" i="28"/>
  <c r="E263" i="12"/>
  <c r="S137" i="28"/>
  <c r="R139" i="12"/>
  <c r="J308" i="28"/>
  <c r="J310" i="12"/>
  <c r="Z416" i="28"/>
  <c r="X418" i="12"/>
  <c r="BE354" i="22"/>
  <c r="BF354" i="22"/>
  <c r="W259" i="28"/>
  <c r="U261" i="12"/>
  <c r="N405" i="28"/>
  <c r="E193" i="28"/>
  <c r="E195" i="12"/>
  <c r="W271" i="28"/>
  <c r="U273" i="12"/>
  <c r="W251" i="28"/>
  <c r="U253" i="12"/>
  <c r="N64" i="28"/>
  <c r="M66" i="12"/>
  <c r="N138" i="28"/>
  <c r="M140" i="12"/>
  <c r="I287" i="28"/>
  <c r="K287" i="28" s="1"/>
  <c r="I289" i="12"/>
  <c r="W138" i="28"/>
  <c r="U140" i="12"/>
  <c r="Q132" i="28"/>
  <c r="AZ106" i="22"/>
  <c r="AY106" i="22"/>
  <c r="P134" i="12"/>
  <c r="W211" i="28"/>
  <c r="U213" i="12"/>
  <c r="W209" i="28"/>
  <c r="U211" i="12"/>
  <c r="W398" i="28"/>
  <c r="W339" i="28"/>
  <c r="U341" i="12"/>
  <c r="N249" i="28"/>
  <c r="M251" i="12"/>
  <c r="I330" i="28"/>
  <c r="K330" i="28" s="1"/>
  <c r="I332" i="12"/>
  <c r="S232" i="28"/>
  <c r="R234" i="12"/>
  <c r="N404" i="28"/>
  <c r="H295" i="28"/>
  <c r="AU253" i="22"/>
  <c r="AT253" i="22"/>
  <c r="BA253" i="22"/>
  <c r="BG253" i="22"/>
  <c r="AS253" i="22"/>
  <c r="H297" i="12"/>
  <c r="Q209" i="28"/>
  <c r="P211" i="12"/>
  <c r="AZ177" i="22"/>
  <c r="AY177" i="22"/>
  <c r="E217" i="28"/>
  <c r="E219" i="12"/>
  <c r="H273" i="28"/>
  <c r="AT235" i="22"/>
  <c r="BG235" i="22"/>
  <c r="BA235" i="22"/>
  <c r="AU235" i="22"/>
  <c r="AS235" i="22"/>
  <c r="H275" i="12"/>
  <c r="N362" i="28"/>
  <c r="M364" i="12"/>
  <c r="N99" i="28"/>
  <c r="M101" i="12"/>
  <c r="H114" i="28"/>
  <c r="AT88" i="22"/>
  <c r="AU88" i="22"/>
  <c r="AS88" i="22"/>
  <c r="H116" i="12"/>
  <c r="BA88" i="22"/>
  <c r="BG88" i="22"/>
  <c r="J272" i="28"/>
  <c r="J274" i="12"/>
  <c r="W372" i="28"/>
  <c r="U374" i="12"/>
  <c r="E237" i="28"/>
  <c r="E239" i="12"/>
  <c r="Z234" i="28"/>
  <c r="BF200" i="22"/>
  <c r="BE200" i="22"/>
  <c r="X236" i="12"/>
  <c r="N349" i="28"/>
  <c r="M351" i="12"/>
  <c r="Y150" i="28"/>
  <c r="W152" i="12"/>
  <c r="W250" i="28"/>
  <c r="U252" i="12"/>
  <c r="Z121" i="28"/>
  <c r="BF95" i="22"/>
  <c r="AA121" i="28" s="1"/>
  <c r="BE95" i="22"/>
  <c r="X123" i="12"/>
  <c r="H141" i="28"/>
  <c r="BG113" i="22"/>
  <c r="BA113" i="22"/>
  <c r="AU113" i="22"/>
  <c r="AS113" i="22"/>
  <c r="H143" i="12"/>
  <c r="AT113" i="22"/>
  <c r="N307" i="28"/>
  <c r="M309" i="12"/>
  <c r="N326" i="28"/>
  <c r="M328" i="12"/>
  <c r="W395" i="28"/>
  <c r="W405" i="28"/>
  <c r="N136" i="28"/>
  <c r="M138" i="12"/>
  <c r="W238" i="28"/>
  <c r="U240" i="12"/>
  <c r="W210" i="28"/>
  <c r="U212" i="12"/>
  <c r="Q251" i="28"/>
  <c r="AY215" i="22"/>
  <c r="P253" i="12"/>
  <c r="AZ215" i="22"/>
  <c r="H107" i="28"/>
  <c r="AS81" i="22"/>
  <c r="AT81" i="22"/>
  <c r="AU81" i="22"/>
  <c r="BG81" i="22"/>
  <c r="BA81" i="22"/>
  <c r="H109" i="12"/>
  <c r="N199" i="28"/>
  <c r="M201" i="12"/>
  <c r="H261" i="28"/>
  <c r="AT225" i="22"/>
  <c r="AU225" i="22"/>
  <c r="BG225" i="22"/>
  <c r="AS225" i="22"/>
  <c r="H263" i="12"/>
  <c r="BA225" i="22"/>
  <c r="G123" i="28"/>
  <c r="G125" i="12"/>
  <c r="I137" i="28"/>
  <c r="K137" i="28" s="1"/>
  <c r="I139" i="12"/>
  <c r="N379" i="28"/>
  <c r="M381" i="12"/>
  <c r="N95" i="28"/>
  <c r="M97" i="12"/>
  <c r="J103" i="28"/>
  <c r="J105" i="12"/>
  <c r="N115" i="28"/>
  <c r="M117" i="12"/>
  <c r="Q233" i="28"/>
  <c r="AY199" i="22"/>
  <c r="AZ199" i="22"/>
  <c r="P235" i="12"/>
  <c r="E260" i="28"/>
  <c r="E262" i="12"/>
  <c r="Z271" i="28"/>
  <c r="X273" i="12"/>
  <c r="BF233" i="22"/>
  <c r="AA271" i="28" s="1"/>
  <c r="BE233" i="22"/>
  <c r="N103" i="28"/>
  <c r="M105" i="12"/>
  <c r="H129" i="28"/>
  <c r="AU103" i="22"/>
  <c r="AS103" i="22"/>
  <c r="AT103" i="22"/>
  <c r="H131" i="12"/>
  <c r="BA103" i="22"/>
  <c r="BG103" i="22"/>
  <c r="W235" i="28"/>
  <c r="U237" i="12"/>
  <c r="G207" i="28"/>
  <c r="G209" i="12"/>
  <c r="H297" i="28"/>
  <c r="BA255" i="22"/>
  <c r="BG255" i="22"/>
  <c r="AS255" i="22"/>
  <c r="H299" i="12"/>
  <c r="AU255" i="22"/>
  <c r="AT255" i="22"/>
  <c r="Q239" i="28"/>
  <c r="AZ205" i="22"/>
  <c r="P241" i="12"/>
  <c r="AY205" i="22"/>
  <c r="N411" i="28"/>
  <c r="N343" i="28"/>
  <c r="M345" i="12"/>
  <c r="Z251" i="28"/>
  <c r="BF215" i="22"/>
  <c r="AA251" i="28" s="1"/>
  <c r="BE215" i="22"/>
  <c r="X253" i="12"/>
  <c r="Q64" i="28"/>
  <c r="AZ44" i="22"/>
  <c r="AY44" i="22"/>
  <c r="P66" i="12"/>
  <c r="W283" i="28"/>
  <c r="U285" i="12"/>
  <c r="Q138" i="28"/>
  <c r="AZ110" i="22"/>
  <c r="AY110" i="22"/>
  <c r="P140" i="12"/>
  <c r="J287" i="28"/>
  <c r="J289" i="12"/>
  <c r="Z138" i="28"/>
  <c r="X140" i="12"/>
  <c r="BE110" i="22"/>
  <c r="BF110" i="22"/>
  <c r="W418" i="28"/>
  <c r="Z211" i="28"/>
  <c r="BF179" i="22"/>
  <c r="AA211" i="28" s="1"/>
  <c r="X213" i="12"/>
  <c r="BE179" i="22"/>
  <c r="Z209" i="28"/>
  <c r="BF177" i="22"/>
  <c r="BE177" i="22"/>
  <c r="X211" i="12"/>
  <c r="W420" i="28"/>
  <c r="U422" i="12"/>
  <c r="N88" i="28"/>
  <c r="M90" i="12"/>
  <c r="Z398" i="28"/>
  <c r="BE336" i="22"/>
  <c r="X400" i="12"/>
  <c r="BF336" i="22"/>
  <c r="Z339" i="28"/>
  <c r="BF287" i="22"/>
  <c r="BE287" i="22"/>
  <c r="X341" i="12"/>
  <c r="Q249" i="28"/>
  <c r="AZ213" i="22"/>
  <c r="AY213" i="22"/>
  <c r="P251" i="12"/>
  <c r="W117" i="28"/>
  <c r="U119" i="12"/>
  <c r="J232" i="28"/>
  <c r="J234" i="12"/>
  <c r="N310" i="28"/>
  <c r="M312" i="12"/>
  <c r="H217" i="28"/>
  <c r="AU185" i="22"/>
  <c r="BA185" i="22"/>
  <c r="AS185" i="22"/>
  <c r="AT185" i="22"/>
  <c r="H219" i="12"/>
  <c r="BG185" i="22"/>
  <c r="E286" i="28"/>
  <c r="E288" i="12"/>
  <c r="Q362" i="28"/>
  <c r="AZ308" i="22"/>
  <c r="AY308" i="22"/>
  <c r="P364" i="12"/>
  <c r="E119" i="28"/>
  <c r="E121" i="12"/>
  <c r="Q99" i="28"/>
  <c r="P101" i="12"/>
  <c r="AZ73" i="22"/>
  <c r="AY73" i="22"/>
  <c r="E377" i="28"/>
  <c r="E379" i="12"/>
  <c r="AB272" i="28"/>
  <c r="Z274" i="12"/>
  <c r="E411" i="28"/>
  <c r="Z372" i="28"/>
  <c r="BF316" i="22"/>
  <c r="AA372" i="28" s="1"/>
  <c r="BE316" i="22"/>
  <c r="X374" i="12"/>
  <c r="H237" i="28"/>
  <c r="AU203" i="22"/>
  <c r="AT203" i="22"/>
  <c r="AS203" i="22"/>
  <c r="H239" i="12"/>
  <c r="BA203" i="22"/>
  <c r="BG203" i="22"/>
  <c r="W362" i="28"/>
  <c r="U364" i="12"/>
  <c r="N308" i="28"/>
  <c r="M310" i="12"/>
  <c r="Q349" i="28"/>
  <c r="AZ297" i="22"/>
  <c r="R349" i="28" s="1"/>
  <c r="AY297" i="22"/>
  <c r="P351" i="12"/>
  <c r="Z250" i="28"/>
  <c r="BF214" i="22"/>
  <c r="BE214" i="22"/>
  <c r="X252" i="12"/>
  <c r="N393" i="28"/>
  <c r="W342" i="28"/>
  <c r="U344" i="12"/>
  <c r="Q307" i="28"/>
  <c r="AZ263" i="22"/>
  <c r="AY263" i="22"/>
  <c r="P309" i="12"/>
  <c r="Q326" i="28"/>
  <c r="AZ276" i="22"/>
  <c r="P328" i="12"/>
  <c r="AY276" i="22"/>
  <c r="Z405" i="28"/>
  <c r="X407" i="12"/>
  <c r="BF343" i="22"/>
  <c r="BE343" i="22"/>
  <c r="Q136" i="28"/>
  <c r="AZ108" i="22"/>
  <c r="R136" i="28" s="1"/>
  <c r="AY108" i="22"/>
  <c r="P138" i="12"/>
  <c r="Z238" i="28"/>
  <c r="BE204" i="22"/>
  <c r="X240" i="12"/>
  <c r="BF204" i="22"/>
  <c r="Z210" i="28"/>
  <c r="BF178" i="22"/>
  <c r="BE178" i="22"/>
  <c r="X212" i="12"/>
  <c r="Q199" i="28"/>
  <c r="AZ167" i="22"/>
  <c r="AY167" i="22"/>
  <c r="P201" i="12"/>
  <c r="N96" i="28"/>
  <c r="M98" i="12"/>
  <c r="AB123" i="28"/>
  <c r="Z125" i="12"/>
  <c r="J137" i="28"/>
  <c r="J139" i="12"/>
  <c r="Q379" i="28"/>
  <c r="AZ321" i="22"/>
  <c r="R379" i="28" s="1"/>
  <c r="AY321" i="22"/>
  <c r="P381" i="12"/>
  <c r="Q95" i="28"/>
  <c r="AZ69" i="22"/>
  <c r="R95" i="28" s="1"/>
  <c r="AY69" i="22"/>
  <c r="P97" i="12"/>
  <c r="N224" i="28"/>
  <c r="M226" i="12"/>
  <c r="N288" i="28"/>
  <c r="M290" i="12"/>
  <c r="Q333" i="28"/>
  <c r="AZ281" i="22"/>
  <c r="AY281" i="22"/>
  <c r="P335" i="12"/>
  <c r="Z407" i="28"/>
  <c r="BE345" i="22"/>
  <c r="BF345" i="22"/>
  <c r="X409" i="12"/>
  <c r="E121" i="28"/>
  <c r="E123" i="12"/>
  <c r="G137" i="28"/>
  <c r="G139" i="12"/>
  <c r="Q133" i="28"/>
  <c r="AY107" i="22"/>
  <c r="AZ107" i="22"/>
  <c r="P135" i="12"/>
  <c r="W208" i="28"/>
  <c r="U210" i="12"/>
  <c r="Q322" i="28"/>
  <c r="AZ274" i="22"/>
  <c r="R322" i="28" s="1"/>
  <c r="AY274" i="22"/>
  <c r="P324" i="12"/>
  <c r="Z82" i="28"/>
  <c r="BF58" i="22"/>
  <c r="AA82" i="28" s="1"/>
  <c r="X84" i="12"/>
  <c r="BE58" i="22"/>
  <c r="Q334" i="28"/>
  <c r="AZ282" i="22"/>
  <c r="AY282" i="22"/>
  <c r="P336" i="12"/>
  <c r="E87" i="28"/>
  <c r="E89" i="12"/>
  <c r="AB108" i="28"/>
  <c r="Z110" i="12"/>
  <c r="H374" i="28"/>
  <c r="BG318" i="22"/>
  <c r="AT318" i="22"/>
  <c r="AU318" i="22"/>
  <c r="BA318" i="22"/>
  <c r="H376" i="12"/>
  <c r="AS318" i="22"/>
  <c r="G84" i="28"/>
  <c r="G86" i="12"/>
  <c r="N188" i="28"/>
  <c r="M190" i="12"/>
  <c r="AB330" i="28"/>
  <c r="Z332" i="12"/>
  <c r="E292" i="28"/>
  <c r="E294" i="12"/>
  <c r="Q102" i="28"/>
  <c r="AZ76" i="22"/>
  <c r="AY76" i="22"/>
  <c r="P104" i="12"/>
  <c r="N331" i="28"/>
  <c r="M333" i="12"/>
  <c r="Q270" i="28"/>
  <c r="AZ232" i="22"/>
  <c r="AY232" i="22"/>
  <c r="P272" i="12"/>
  <c r="Q124" i="28"/>
  <c r="AZ98" i="22"/>
  <c r="P126" i="12"/>
  <c r="AY98" i="22"/>
  <c r="N93" i="28"/>
  <c r="M95" i="12"/>
  <c r="W129" i="28"/>
  <c r="U131" i="12"/>
  <c r="Z364" i="28"/>
  <c r="BE310" i="22"/>
  <c r="X366" i="12"/>
  <c r="BF310" i="22"/>
  <c r="W237" i="28"/>
  <c r="U239" i="12"/>
  <c r="Q117" i="28"/>
  <c r="AZ91" i="22"/>
  <c r="R117" i="28" s="1"/>
  <c r="AY91" i="22"/>
  <c r="P119" i="12"/>
  <c r="Q191" i="28"/>
  <c r="P193" i="12"/>
  <c r="AY159" i="22"/>
  <c r="AZ159" i="22"/>
  <c r="Z123" i="28"/>
  <c r="BE97" i="22"/>
  <c r="X125" i="12"/>
  <c r="BF97" i="22"/>
  <c r="G368" i="28"/>
  <c r="G370" i="12"/>
  <c r="Q114" i="28"/>
  <c r="AY88" i="22"/>
  <c r="P116" i="12"/>
  <c r="AZ88" i="22"/>
  <c r="R114" i="28" s="1"/>
  <c r="Z406" i="28"/>
  <c r="BF344" i="22"/>
  <c r="X408" i="12"/>
  <c r="BE344" i="22"/>
  <c r="H139" i="28"/>
  <c r="BG111" i="22"/>
  <c r="BA111" i="22"/>
  <c r="AU111" i="22"/>
  <c r="AT111" i="22"/>
  <c r="H141" i="12"/>
  <c r="AS111" i="22"/>
  <c r="Q280" i="28"/>
  <c r="AY240" i="22"/>
  <c r="P282" i="12"/>
  <c r="AZ240" i="22"/>
  <c r="Z401" i="28"/>
  <c r="BF339" i="22"/>
  <c r="BE339" i="22"/>
  <c r="X403" i="12"/>
  <c r="H371" i="28"/>
  <c r="AT315" i="22"/>
  <c r="BG315" i="22"/>
  <c r="BA315" i="22"/>
  <c r="AU315" i="22"/>
  <c r="H373" i="12"/>
  <c r="AS315" i="22"/>
  <c r="H131" i="28"/>
  <c r="BG105" i="22"/>
  <c r="BA105" i="22"/>
  <c r="AT105" i="22"/>
  <c r="AU105" i="22"/>
  <c r="AS105" i="22"/>
  <c r="H133" i="12"/>
  <c r="E150" i="28"/>
  <c r="AH150" i="28" s="1"/>
  <c r="E152" i="12"/>
  <c r="I123" i="28"/>
  <c r="K123" i="28" s="1"/>
  <c r="I125" i="12"/>
  <c r="Z338" i="28"/>
  <c r="BF286" i="22"/>
  <c r="BE286" i="22"/>
  <c r="X340" i="12"/>
  <c r="E136" i="28"/>
  <c r="E138" i="12"/>
  <c r="Z199" i="28"/>
  <c r="BE167" i="22"/>
  <c r="X201" i="12"/>
  <c r="BF167" i="22"/>
  <c r="N236" i="28"/>
  <c r="M238" i="12"/>
  <c r="N123" i="28"/>
  <c r="M125" i="12"/>
  <c r="N370" i="28"/>
  <c r="M372" i="12"/>
  <c r="H378" i="28"/>
  <c r="AS320" i="22"/>
  <c r="H380" i="12"/>
  <c r="BA320" i="22"/>
  <c r="AT320" i="22"/>
  <c r="AU320" i="22"/>
  <c r="BG320" i="22"/>
  <c r="W333" i="28"/>
  <c r="U335" i="12"/>
  <c r="N356" i="28"/>
  <c r="M358" i="12"/>
  <c r="N377" i="28"/>
  <c r="M379" i="12"/>
  <c r="G287" i="28"/>
  <c r="G289" i="12"/>
  <c r="N182" i="28"/>
  <c r="M184" i="12"/>
  <c r="N358" i="28"/>
  <c r="M360" i="12"/>
  <c r="H205" i="28"/>
  <c r="BA173" i="22"/>
  <c r="BG173" i="22"/>
  <c r="AU173" i="22"/>
  <c r="AT173" i="22"/>
  <c r="AS173" i="22"/>
  <c r="H207" i="12"/>
  <c r="Q343" i="28"/>
  <c r="AZ291" i="22"/>
  <c r="AY291" i="22"/>
  <c r="P345" i="12"/>
  <c r="Z420" i="28"/>
  <c r="BE358" i="22"/>
  <c r="X422" i="12"/>
  <c r="BF358" i="22"/>
  <c r="S330" i="28"/>
  <c r="R332" i="12"/>
  <c r="N270" i="28"/>
  <c r="M272" i="12"/>
  <c r="S272" i="28"/>
  <c r="R274" i="12"/>
  <c r="Q308" i="28"/>
  <c r="AY264" i="22"/>
  <c r="P310" i="12"/>
  <c r="AZ264" i="22"/>
  <c r="W123" i="28"/>
  <c r="U125" i="12"/>
  <c r="Z342" i="28"/>
  <c r="BF290" i="22"/>
  <c r="X344" i="12"/>
  <c r="BE290" i="22"/>
  <c r="N114" i="28"/>
  <c r="M116" i="12"/>
  <c r="W401" i="28"/>
  <c r="U403" i="12"/>
  <c r="E109" i="28"/>
  <c r="E111" i="12"/>
  <c r="AB127" i="28"/>
  <c r="Z129" i="12"/>
  <c r="I383" i="28"/>
  <c r="K383" i="28" s="1"/>
  <c r="I385" i="12"/>
  <c r="E329" i="28"/>
  <c r="E331" i="12"/>
  <c r="Z224" i="28"/>
  <c r="BF190" i="22"/>
  <c r="AA224" i="28" s="1"/>
  <c r="BE190" i="22"/>
  <c r="X226" i="12"/>
  <c r="E266" i="28"/>
  <c r="E268" i="12"/>
  <c r="G239" i="28"/>
  <c r="G241" i="12"/>
  <c r="W286" i="28"/>
  <c r="U288" i="12"/>
  <c r="N243" i="28"/>
  <c r="M245" i="12"/>
  <c r="H87" i="28"/>
  <c r="AU63" i="22"/>
  <c r="AT63" i="22"/>
  <c r="H89" i="12"/>
  <c r="AS63" i="22"/>
  <c r="BG63" i="22"/>
  <c r="BA63" i="22"/>
  <c r="G108" i="28"/>
  <c r="G110" i="12"/>
  <c r="I84" i="28"/>
  <c r="K84" i="28" s="1"/>
  <c r="I86" i="12"/>
  <c r="Q188" i="28"/>
  <c r="AZ156" i="22"/>
  <c r="AY156" i="22"/>
  <c r="P190" i="12"/>
  <c r="J330" i="28"/>
  <c r="J332" i="12"/>
  <c r="H292" i="28"/>
  <c r="AT250" i="22"/>
  <c r="AU250" i="22"/>
  <c r="BG250" i="22"/>
  <c r="BA250" i="22"/>
  <c r="AS250" i="22"/>
  <c r="H294" i="12"/>
  <c r="G94" i="28"/>
  <c r="G96" i="12"/>
  <c r="N82" i="28"/>
  <c r="M84" i="12"/>
  <c r="Q331" i="28"/>
  <c r="AZ279" i="22"/>
  <c r="P333" i="12"/>
  <c r="AY279" i="22"/>
  <c r="W201" i="28"/>
  <c r="U203" i="12"/>
  <c r="Q93" i="28"/>
  <c r="AY67" i="22"/>
  <c r="P95" i="12"/>
  <c r="AZ67" i="22"/>
  <c r="R93" i="28" s="1"/>
  <c r="Z129" i="28"/>
  <c r="BF103" i="22"/>
  <c r="BE103" i="22"/>
  <c r="X131" i="12"/>
  <c r="Z237" i="28"/>
  <c r="X239" i="12"/>
  <c r="BE203" i="22"/>
  <c r="BF203" i="22"/>
  <c r="R26" i="28"/>
  <c r="Q28" i="12"/>
  <c r="N271" i="28"/>
  <c r="M273" i="12"/>
  <c r="G272" i="28"/>
  <c r="G274" i="12"/>
  <c r="W84" i="28"/>
  <c r="U86" i="12"/>
  <c r="N198" i="28"/>
  <c r="M200" i="12"/>
  <c r="N390" i="28"/>
  <c r="W218" i="28"/>
  <c r="U220" i="12"/>
  <c r="W223" i="28"/>
  <c r="U225" i="12"/>
  <c r="N238" i="28"/>
  <c r="M240" i="12"/>
  <c r="N263" i="28"/>
  <c r="M265" i="12"/>
  <c r="N364" i="28"/>
  <c r="M366" i="12"/>
  <c r="J368" i="28"/>
  <c r="J370" i="12"/>
  <c r="E138" i="28"/>
  <c r="E140" i="12"/>
  <c r="W349" i="28"/>
  <c r="U351" i="12"/>
  <c r="N235" i="28"/>
  <c r="M237" i="12"/>
  <c r="W371" i="28"/>
  <c r="U373" i="12"/>
  <c r="W192" i="28"/>
  <c r="U194" i="12"/>
  <c r="E267" i="28"/>
  <c r="E269" i="12"/>
  <c r="E223" i="28"/>
  <c r="E225" i="12"/>
  <c r="H150" i="28"/>
  <c r="AU122" i="22"/>
  <c r="AT122" i="22"/>
  <c r="AS122" i="22"/>
  <c r="BA122" i="22"/>
  <c r="BG122" i="22"/>
  <c r="H152" i="12"/>
  <c r="J123" i="28"/>
  <c r="J125" i="12"/>
  <c r="N413" i="28"/>
  <c r="W407" i="28"/>
  <c r="E98" i="28"/>
  <c r="E100" i="12"/>
  <c r="Q115" i="28"/>
  <c r="AZ89" i="22"/>
  <c r="R115" i="28" s="1"/>
  <c r="AY89" i="22"/>
  <c r="P117" i="12"/>
  <c r="H348" i="28"/>
  <c r="BG296" i="22"/>
  <c r="BA296" i="22"/>
  <c r="AU296" i="22"/>
  <c r="AT296" i="22"/>
  <c r="AS296" i="22"/>
  <c r="H350" i="12"/>
  <c r="E124" i="28"/>
  <c r="E126" i="12"/>
  <c r="N415" i="28"/>
  <c r="M417" i="12"/>
  <c r="E97" i="28"/>
  <c r="E99" i="12"/>
  <c r="Z233" i="28"/>
  <c r="BF199" i="22"/>
  <c r="BE199" i="22"/>
  <c r="X235" i="12"/>
  <c r="N334" i="28"/>
  <c r="M336" i="12"/>
  <c r="N191" i="28"/>
  <c r="M193" i="12"/>
  <c r="N410" i="28"/>
  <c r="W406" i="28"/>
  <c r="Q250" i="28"/>
  <c r="AZ214" i="22"/>
  <c r="AY214" i="22"/>
  <c r="P252" i="12"/>
  <c r="H109" i="28"/>
  <c r="AU83" i="22"/>
  <c r="AT83" i="22"/>
  <c r="BG83" i="22"/>
  <c r="BA83" i="22"/>
  <c r="AS83" i="22"/>
  <c r="H111" i="12"/>
  <c r="J127" i="28"/>
  <c r="J129" i="12"/>
  <c r="G349" i="28"/>
  <c r="G351" i="12"/>
  <c r="AB207" i="28"/>
  <c r="Z209" i="12"/>
  <c r="J383" i="28"/>
  <c r="J385" i="12"/>
  <c r="G354" i="28"/>
  <c r="G356" i="12"/>
  <c r="H329" i="28"/>
  <c r="BG277" i="22"/>
  <c r="AT277" i="22"/>
  <c r="AS277" i="22"/>
  <c r="H331" i="12"/>
  <c r="AU277" i="22"/>
  <c r="BA277" i="22"/>
  <c r="H266" i="28"/>
  <c r="AT230" i="22"/>
  <c r="AU230" i="22"/>
  <c r="BA230" i="22"/>
  <c r="BG230" i="22"/>
  <c r="AS230" i="22"/>
  <c r="H268" i="12"/>
  <c r="AB239" i="28"/>
  <c r="Z241" i="12"/>
  <c r="N412" i="28"/>
  <c r="Q243" i="28"/>
  <c r="AZ209" i="22"/>
  <c r="AY209" i="22"/>
  <c r="P245" i="12"/>
  <c r="N230" i="28"/>
  <c r="M232" i="12"/>
  <c r="J84" i="28"/>
  <c r="J86" i="12"/>
  <c r="W137" i="28"/>
  <c r="U139" i="12"/>
  <c r="W29" i="12"/>
  <c r="Y27" i="28"/>
  <c r="S94" i="28"/>
  <c r="R96" i="12"/>
  <c r="Q82" i="28"/>
  <c r="AZ58" i="22"/>
  <c r="R82" i="28" s="1"/>
  <c r="AY58" i="22"/>
  <c r="P84" i="12"/>
  <c r="Z201" i="28"/>
  <c r="BF169" i="22"/>
  <c r="X203" i="12"/>
  <c r="BE169" i="22"/>
  <c r="N213" i="28"/>
  <c r="M215" i="12"/>
  <c r="W419" i="28"/>
  <c r="U421" i="12"/>
  <c r="W191" i="28"/>
  <c r="U193" i="12"/>
  <c r="Q271" i="28"/>
  <c r="AZ233" i="22"/>
  <c r="AY233" i="22"/>
  <c r="P273" i="12"/>
  <c r="I272" i="28"/>
  <c r="K272" i="28" s="1"/>
  <c r="I274" i="12"/>
  <c r="N329" i="28"/>
  <c r="M331" i="12"/>
  <c r="Z84" i="28"/>
  <c r="BF60" i="22"/>
  <c r="AA84" i="28" s="1"/>
  <c r="BE60" i="22"/>
  <c r="X86" i="12"/>
  <c r="Q198" i="28"/>
  <c r="AZ166" i="22"/>
  <c r="AY166" i="22"/>
  <c r="P200" i="12"/>
  <c r="G358" i="28"/>
  <c r="G360" i="12"/>
  <c r="Z218" i="28"/>
  <c r="BF186" i="22"/>
  <c r="BE186" i="22"/>
  <c r="X220" i="12"/>
  <c r="Z223" i="28"/>
  <c r="BF189" i="22"/>
  <c r="BE189" i="22"/>
  <c r="X225" i="12"/>
  <c r="Q238" i="28"/>
  <c r="AZ204" i="22"/>
  <c r="AY204" i="22"/>
  <c r="P240" i="12"/>
  <c r="Q263" i="28"/>
  <c r="AY227" i="22"/>
  <c r="P265" i="12"/>
  <c r="AZ227" i="22"/>
  <c r="Q364" i="28"/>
  <c r="AZ310" i="22"/>
  <c r="AY310" i="22"/>
  <c r="P366" i="12"/>
  <c r="I368" i="28"/>
  <c r="K368" i="28" s="1"/>
  <c r="I370" i="12"/>
  <c r="W181" i="28"/>
  <c r="U183" i="12"/>
  <c r="H138" i="28"/>
  <c r="AT110" i="22"/>
  <c r="AU110" i="22"/>
  <c r="BA110" i="22"/>
  <c r="AS110" i="22"/>
  <c r="BG110" i="22"/>
  <c r="H140" i="12"/>
  <c r="Z349" i="28"/>
  <c r="BE297" i="22"/>
  <c r="BF297" i="22"/>
  <c r="AA349" i="28" s="1"/>
  <c r="X351" i="12"/>
  <c r="Q235" i="28"/>
  <c r="P237" i="12"/>
  <c r="AZ201" i="22"/>
  <c r="AY201" i="22"/>
  <c r="Z371" i="28"/>
  <c r="BE315" i="22"/>
  <c r="X373" i="12"/>
  <c r="BF315" i="22"/>
  <c r="AA371" i="28" s="1"/>
  <c r="Z192" i="28"/>
  <c r="BF160" i="22"/>
  <c r="BE160" i="22"/>
  <c r="X194" i="12"/>
  <c r="H267" i="28"/>
  <c r="AU231" i="22"/>
  <c r="AT231" i="22"/>
  <c r="AS231" i="22"/>
  <c r="BA231" i="22"/>
  <c r="H269" i="12"/>
  <c r="BG231" i="22"/>
  <c r="H223" i="28"/>
  <c r="BA189" i="22"/>
  <c r="BG189" i="22"/>
  <c r="AU189" i="22"/>
  <c r="AT189" i="22"/>
  <c r="AS189" i="22"/>
  <c r="H225" i="12"/>
  <c r="S245" i="28"/>
  <c r="R247" i="12"/>
  <c r="E154" i="22"/>
  <c r="AW154" i="22" s="1"/>
  <c r="AK154" i="22"/>
  <c r="H259" i="28"/>
  <c r="BA223" i="22"/>
  <c r="AS223" i="22"/>
  <c r="H261" i="12"/>
  <c r="AU223" i="22"/>
  <c r="AT223" i="22"/>
  <c r="BG223" i="22"/>
  <c r="J192" i="28"/>
  <c r="J194" i="12"/>
  <c r="E63" i="28"/>
  <c r="E65" i="12"/>
  <c r="W163" i="28"/>
  <c r="U165" i="12"/>
  <c r="H401" i="28"/>
  <c r="BG339" i="22"/>
  <c r="BA339" i="22"/>
  <c r="AU339" i="22"/>
  <c r="AT339" i="22"/>
  <c r="AS339" i="22"/>
  <c r="H403" i="12"/>
  <c r="I308" i="28"/>
  <c r="K308" i="28" s="1"/>
  <c r="I310" i="12"/>
  <c r="E243" i="28"/>
  <c r="E245" i="12"/>
  <c r="N340" i="28"/>
  <c r="M342" i="12"/>
  <c r="Q383" i="28"/>
  <c r="AZ323" i="22"/>
  <c r="R383" i="28" s="1"/>
  <c r="AY323" i="22"/>
  <c r="P385" i="12"/>
  <c r="N245" i="28"/>
  <c r="M247" i="12"/>
  <c r="W203" i="28"/>
  <c r="U205" i="12"/>
  <c r="W305" i="28"/>
  <c r="U307" i="12"/>
  <c r="W162" i="28"/>
  <c r="U164" i="12"/>
  <c r="W98" i="28"/>
  <c r="U100" i="12"/>
  <c r="E95" i="28"/>
  <c r="E97" i="12"/>
  <c r="S287" i="28"/>
  <c r="R289" i="12"/>
  <c r="H377" i="28"/>
  <c r="AU319" i="22"/>
  <c r="AT319" i="22"/>
  <c r="AS319" i="22"/>
  <c r="H379" i="12"/>
  <c r="BA319" i="22"/>
  <c r="BG319" i="22"/>
  <c r="AB287" i="28"/>
  <c r="Z289" i="12"/>
  <c r="N306" i="28"/>
  <c r="M308" i="12"/>
  <c r="I127" i="28"/>
  <c r="K127" i="28" s="1"/>
  <c r="I129" i="12"/>
  <c r="S207" i="28"/>
  <c r="R209" i="12"/>
  <c r="J354" i="28"/>
  <c r="J356" i="12"/>
  <c r="W265" i="28"/>
  <c r="U267" i="12"/>
  <c r="W288" i="28"/>
  <c r="U290" i="12"/>
  <c r="S239" i="28"/>
  <c r="R241" i="12"/>
  <c r="N141" i="28"/>
  <c r="M143" i="12"/>
  <c r="Q230" i="28"/>
  <c r="AZ196" i="22"/>
  <c r="AY196" i="22"/>
  <c r="P232" i="12"/>
  <c r="S108" i="28"/>
  <c r="R110" i="12"/>
  <c r="S84" i="28"/>
  <c r="R86" i="12"/>
  <c r="Z137" i="28"/>
  <c r="BF109" i="22"/>
  <c r="BE109" i="22"/>
  <c r="X139" i="12"/>
  <c r="N104" i="28"/>
  <c r="M106" i="12"/>
  <c r="J94" i="28"/>
  <c r="J96" i="12"/>
  <c r="Q213" i="28"/>
  <c r="AZ181" i="22"/>
  <c r="AY181" i="22"/>
  <c r="P215" i="12"/>
  <c r="Z419" i="28"/>
  <c r="BF357" i="22"/>
  <c r="BE357" i="22"/>
  <c r="X421" i="12"/>
  <c r="E241" i="28"/>
  <c r="E243" i="12"/>
  <c r="W231" i="28"/>
  <c r="U233" i="12"/>
  <c r="Z191" i="28"/>
  <c r="BF159" i="22"/>
  <c r="BE159" i="22"/>
  <c r="X193" i="12"/>
  <c r="Q329" i="28"/>
  <c r="AZ277" i="22"/>
  <c r="P331" i="12"/>
  <c r="AY277" i="22"/>
  <c r="W263" i="28"/>
  <c r="U265" i="12"/>
  <c r="E190" i="28"/>
  <c r="E192" i="12"/>
  <c r="N330" i="28"/>
  <c r="M332" i="12"/>
  <c r="N298" i="28"/>
  <c r="M300" i="12"/>
  <c r="N276" i="28"/>
  <c r="M278" i="12"/>
  <c r="S368" i="28"/>
  <c r="R370" i="12"/>
  <c r="Z181" i="28"/>
  <c r="BF149" i="22"/>
  <c r="BE149" i="22"/>
  <c r="X183" i="12"/>
  <c r="W225" i="28"/>
  <c r="U227" i="12"/>
  <c r="W270" i="28"/>
  <c r="U272" i="12"/>
  <c r="N237" i="28"/>
  <c r="M239" i="12"/>
  <c r="N98" i="28"/>
  <c r="M100" i="12"/>
  <c r="W128" i="28"/>
  <c r="U130" i="12"/>
  <c r="W122" i="28"/>
  <c r="U124" i="12"/>
  <c r="W343" i="28"/>
  <c r="U345" i="12"/>
  <c r="AB245" i="28"/>
  <c r="Z247" i="12"/>
  <c r="H334" i="28"/>
  <c r="BG282" i="22"/>
  <c r="BA282" i="22"/>
  <c r="AU282" i="22"/>
  <c r="AT282" i="22"/>
  <c r="AS282" i="22"/>
  <c r="H336" i="12"/>
  <c r="Z344" i="28"/>
  <c r="BF292" i="22"/>
  <c r="BE292" i="22"/>
  <c r="X346" i="12"/>
  <c r="Q234" i="28"/>
  <c r="AZ200" i="22"/>
  <c r="AY200" i="22"/>
  <c r="P236" i="12"/>
  <c r="G242" i="28"/>
  <c r="G244" i="12"/>
  <c r="W90" i="28"/>
  <c r="U92" i="12"/>
  <c r="Q90" i="28"/>
  <c r="AY66" i="22"/>
  <c r="P92" i="12"/>
  <c r="AZ66" i="22"/>
  <c r="R90" i="28" s="1"/>
  <c r="Q242" i="28"/>
  <c r="P244" i="12"/>
  <c r="AZ208" i="22"/>
  <c r="AY208" i="22"/>
  <c r="H306" i="28"/>
  <c r="AT262" i="22"/>
  <c r="AU262" i="22"/>
  <c r="BA262" i="22"/>
  <c r="BG262" i="22"/>
  <c r="AS262" i="22"/>
  <c r="H308" i="12"/>
  <c r="Q245" i="28"/>
  <c r="P247" i="12"/>
  <c r="AY211" i="22"/>
  <c r="AZ211" i="22"/>
  <c r="N368" i="28"/>
  <c r="M370" i="12"/>
  <c r="N250" i="28"/>
  <c r="M252" i="12"/>
  <c r="N322" i="28"/>
  <c r="M324" i="12"/>
  <c r="E374" i="28"/>
  <c r="E376" i="12"/>
  <c r="Q310" i="28"/>
  <c r="AZ266" i="22"/>
  <c r="AY266" i="22"/>
  <c r="P312" i="12"/>
  <c r="N117" i="28"/>
  <c r="M119" i="12"/>
  <c r="Z245" i="28"/>
  <c r="BF211" i="22"/>
  <c r="BE211" i="22"/>
  <c r="X247" i="12"/>
  <c r="Q306" i="28"/>
  <c r="AZ262" i="22"/>
  <c r="R306" i="28" s="1"/>
  <c r="AY262" i="22"/>
  <c r="P308" i="12"/>
  <c r="S127" i="28"/>
  <c r="R129" i="12"/>
  <c r="J349" i="28"/>
  <c r="J351" i="12"/>
  <c r="G383" i="28"/>
  <c r="G385" i="12"/>
  <c r="I354" i="28"/>
  <c r="K354" i="28" s="1"/>
  <c r="I356" i="12"/>
  <c r="W116" i="28"/>
  <c r="U118" i="12"/>
  <c r="Z265" i="28"/>
  <c r="X267" i="12"/>
  <c r="BF229" i="22"/>
  <c r="BE229" i="22"/>
  <c r="I239" i="28"/>
  <c r="K239" i="28" s="1"/>
  <c r="I241" i="12"/>
  <c r="W331" i="28"/>
  <c r="U333" i="12"/>
  <c r="Q141" i="28"/>
  <c r="AZ113" i="22"/>
  <c r="AY113" i="22"/>
  <c r="P143" i="12"/>
  <c r="J108" i="28"/>
  <c r="J110" i="12"/>
  <c r="AB84" i="28"/>
  <c r="Z86" i="12"/>
  <c r="I90" i="28"/>
  <c r="K90" i="28" s="1"/>
  <c r="I92" i="12"/>
  <c r="Q104" i="28"/>
  <c r="AZ78" i="22"/>
  <c r="AY78" i="22"/>
  <c r="P106" i="12"/>
  <c r="AB196" i="28"/>
  <c r="Z198" i="12"/>
  <c r="AA27" i="28"/>
  <c r="Y29" i="12"/>
  <c r="I94" i="28"/>
  <c r="K94" i="28" s="1"/>
  <c r="I96" i="12"/>
  <c r="W379" i="28"/>
  <c r="U381" i="12"/>
  <c r="N338" i="28"/>
  <c r="M340" i="12"/>
  <c r="H241" i="28"/>
  <c r="BG207" i="22"/>
  <c r="BA207" i="22"/>
  <c r="AU207" i="22"/>
  <c r="AT207" i="22"/>
  <c r="AS207" i="22"/>
  <c r="H243" i="12"/>
  <c r="E130" i="28"/>
  <c r="E132" i="12"/>
  <c r="Z231" i="28"/>
  <c r="BF197" i="22"/>
  <c r="BE197" i="22"/>
  <c r="X233" i="12"/>
  <c r="N402" i="28"/>
  <c r="M404" i="12"/>
  <c r="N211" i="28"/>
  <c r="M213" i="12"/>
  <c r="W243" i="28"/>
  <c r="U245" i="12"/>
  <c r="Z263" i="28"/>
  <c r="BF227" i="22"/>
  <c r="BE227" i="22"/>
  <c r="X265" i="12"/>
  <c r="H190" i="28"/>
  <c r="BA158" i="22"/>
  <c r="AT158" i="22"/>
  <c r="BG158" i="22"/>
  <c r="AU158" i="22"/>
  <c r="H192" i="12"/>
  <c r="AS158" i="22"/>
  <c r="Q330" i="28"/>
  <c r="AZ278" i="22"/>
  <c r="P332" i="12"/>
  <c r="AY278" i="22"/>
  <c r="W378" i="28"/>
  <c r="U380" i="12"/>
  <c r="AB358" i="28"/>
  <c r="Z360" i="12"/>
  <c r="Q298" i="28"/>
  <c r="AZ256" i="22"/>
  <c r="AY256" i="22"/>
  <c r="P300" i="12"/>
  <c r="Q276" i="28"/>
  <c r="AZ238" i="22"/>
  <c r="AY238" i="22"/>
  <c r="P278" i="12"/>
  <c r="AB368" i="28"/>
  <c r="Z370" i="12"/>
  <c r="N205" i="28"/>
  <c r="M207" i="12"/>
  <c r="Z225" i="28"/>
  <c r="BF191" i="22"/>
  <c r="BE191" i="22"/>
  <c r="X227" i="12"/>
  <c r="Z270" i="28"/>
  <c r="BF232" i="22"/>
  <c r="AA270" i="28" s="1"/>
  <c r="X272" i="12"/>
  <c r="BE232" i="22"/>
  <c r="Q237" i="28"/>
  <c r="AZ203" i="22"/>
  <c r="AY203" i="22"/>
  <c r="P239" i="12"/>
  <c r="Q98" i="28"/>
  <c r="AZ72" i="22"/>
  <c r="P100" i="12"/>
  <c r="AY72" i="22"/>
  <c r="Z128" i="28"/>
  <c r="BF102" i="22"/>
  <c r="BE102" i="22"/>
  <c r="X130" i="12"/>
  <c r="Z122" i="28"/>
  <c r="BF96" i="22"/>
  <c r="X124" i="12"/>
  <c r="BE96" i="22"/>
  <c r="N421" i="28"/>
  <c r="M423" i="12"/>
  <c r="N111" i="28"/>
  <c r="M113" i="12"/>
  <c r="Z343" i="28"/>
  <c r="BF291" i="22"/>
  <c r="BE291" i="22"/>
  <c r="X345" i="12"/>
  <c r="W337" i="28"/>
  <c r="U339" i="12"/>
  <c r="W411" i="28"/>
  <c r="W68" i="28"/>
  <c r="U70" i="12"/>
  <c r="Z299" i="28"/>
  <c r="BF257" i="22"/>
  <c r="AA299" i="28" s="1"/>
  <c r="BE257" i="22"/>
  <c r="X301" i="12"/>
  <c r="W232" i="28"/>
  <c r="U234" i="12"/>
  <c r="H63" i="28"/>
  <c r="AU43" i="22"/>
  <c r="AT43" i="22"/>
  <c r="BG43" i="22"/>
  <c r="BA43" i="22"/>
  <c r="H65" i="12"/>
  <c r="AS43" i="22"/>
  <c r="E211" i="28"/>
  <c r="E213" i="12"/>
  <c r="Z276" i="28"/>
  <c r="BF238" i="22"/>
  <c r="BE238" i="22"/>
  <c r="X278" i="12"/>
  <c r="N139" i="28"/>
  <c r="M141" i="12"/>
  <c r="J213" i="28"/>
  <c r="J215" i="12"/>
  <c r="Z332" i="28"/>
  <c r="BF280" i="22"/>
  <c r="BE280" i="22"/>
  <c r="X334" i="12"/>
  <c r="Z296" i="28"/>
  <c r="BE254" i="22"/>
  <c r="X298" i="12"/>
  <c r="BF254" i="22"/>
  <c r="Z65" i="28"/>
  <c r="BE45" i="22"/>
  <c r="X67" i="12"/>
  <c r="BF45" i="22"/>
  <c r="N137" i="28"/>
  <c r="M139" i="12"/>
  <c r="N280" i="28"/>
  <c r="M282" i="12"/>
  <c r="I349" i="28"/>
  <c r="K349" i="28" s="1"/>
  <c r="I351" i="12"/>
  <c r="AB383" i="28"/>
  <c r="Z385" i="12"/>
  <c r="AB354" i="28"/>
  <c r="Z356" i="12"/>
  <c r="W101" i="28"/>
  <c r="U103" i="12"/>
  <c r="Z116" i="28"/>
  <c r="BE90" i="22"/>
  <c r="X118" i="12"/>
  <c r="BF90" i="22"/>
  <c r="AA116" i="28" s="1"/>
  <c r="W190" i="28"/>
  <c r="U192" i="12"/>
  <c r="E339" i="28"/>
  <c r="E341" i="12"/>
  <c r="J239" i="28"/>
  <c r="J241" i="12"/>
  <c r="W282" i="28"/>
  <c r="U284" i="12"/>
  <c r="G101" i="28"/>
  <c r="G103" i="12"/>
  <c r="Z331" i="28"/>
  <c r="BF279" i="22"/>
  <c r="X333" i="12"/>
  <c r="BE279" i="22"/>
  <c r="W142" i="28"/>
  <c r="U144" i="12"/>
  <c r="I108" i="28"/>
  <c r="K108" i="28" s="1"/>
  <c r="I110" i="12"/>
  <c r="G90" i="28"/>
  <c r="G92" i="12"/>
  <c r="I28" i="12"/>
  <c r="I26" i="28"/>
  <c r="J196" i="28"/>
  <c r="J198" i="12"/>
  <c r="E125" i="28"/>
  <c r="E127" i="12"/>
  <c r="Z379" i="28"/>
  <c r="BE321" i="22"/>
  <c r="X381" i="12"/>
  <c r="BF321" i="22"/>
  <c r="AA379" i="28" s="1"/>
  <c r="Q338" i="28"/>
  <c r="AY286" i="22"/>
  <c r="P340" i="12"/>
  <c r="AZ286" i="22"/>
  <c r="N292" i="28"/>
  <c r="M294" i="12"/>
  <c r="N284" i="28"/>
  <c r="M286" i="12"/>
  <c r="E210" i="28"/>
  <c r="E212" i="12"/>
  <c r="N97" i="28"/>
  <c r="M99" i="12"/>
  <c r="H130" i="28"/>
  <c r="AS104" i="22"/>
  <c r="BG104" i="22"/>
  <c r="H132" i="12"/>
  <c r="BA104" i="22"/>
  <c r="AU104" i="22"/>
  <c r="AT104" i="22"/>
  <c r="N272" i="28"/>
  <c r="M274" i="12"/>
  <c r="Q402" i="28"/>
  <c r="AZ340" i="22"/>
  <c r="AY340" i="22"/>
  <c r="P404" i="12"/>
  <c r="Q211" i="28"/>
  <c r="AZ179" i="22"/>
  <c r="P213" i="12"/>
  <c r="AY179" i="22"/>
  <c r="Z243" i="28"/>
  <c r="X245" i="12"/>
  <c r="BF209" i="22"/>
  <c r="BE209" i="22"/>
  <c r="N419" i="28"/>
  <c r="M421" i="12"/>
  <c r="E188" i="28"/>
  <c r="E190" i="12"/>
  <c r="Z378" i="28"/>
  <c r="BF320" i="22"/>
  <c r="AA378" i="28" s="1"/>
  <c r="BE320" i="22"/>
  <c r="X380" i="12"/>
  <c r="I358" i="28"/>
  <c r="K358" i="28" s="1"/>
  <c r="I360" i="12"/>
  <c r="E65" i="28"/>
  <c r="E67" i="12"/>
  <c r="W400" i="28"/>
  <c r="U402" i="12"/>
  <c r="N193" i="28"/>
  <c r="M195" i="12"/>
  <c r="Q205" i="28"/>
  <c r="AZ173" i="22"/>
  <c r="P207" i="12"/>
  <c r="AY173" i="22"/>
  <c r="E402" i="28"/>
  <c r="E404" i="12"/>
  <c r="N389" i="28"/>
  <c r="W261" i="28"/>
  <c r="U263" i="12"/>
  <c r="W109" i="28"/>
  <c r="U111" i="12"/>
  <c r="Q421" i="28"/>
  <c r="AY359" i="22"/>
  <c r="P423" i="12"/>
  <c r="AZ359" i="22"/>
  <c r="Q111" i="28"/>
  <c r="AZ85" i="22"/>
  <c r="AY85" i="22"/>
  <c r="P113" i="12"/>
  <c r="E128" i="28"/>
  <c r="E130" i="12"/>
  <c r="G245" i="28"/>
  <c r="G247" i="12"/>
  <c r="Z337" i="28"/>
  <c r="BF285" i="22"/>
  <c r="X339" i="12"/>
  <c r="BE285" i="22"/>
  <c r="W132" i="28"/>
  <c r="U134" i="12"/>
  <c r="Q208" i="28"/>
  <c r="P210" i="12"/>
  <c r="AZ176" i="22"/>
  <c r="AY176" i="22"/>
  <c r="N407" i="28"/>
  <c r="E401" i="28"/>
  <c r="E403" i="12"/>
  <c r="W229" i="28"/>
  <c r="U231" i="12"/>
  <c r="J116" i="28"/>
  <c r="J118" i="12"/>
  <c r="H136" i="28"/>
  <c r="BA108" i="22"/>
  <c r="BG108" i="22"/>
  <c r="AS108" i="22"/>
  <c r="AT108" i="22"/>
  <c r="H138" i="12"/>
  <c r="AU108" i="22"/>
  <c r="N133" i="28"/>
  <c r="M135" i="12"/>
  <c r="Z118" i="28"/>
  <c r="BF92" i="22"/>
  <c r="BE92" i="22"/>
  <c r="X120" i="12"/>
  <c r="N204" i="28"/>
  <c r="M206" i="12"/>
  <c r="Q415" i="28"/>
  <c r="AZ353" i="22"/>
  <c r="AY353" i="22"/>
  <c r="P417" i="12"/>
  <c r="Q88" i="28"/>
  <c r="AZ64" i="22"/>
  <c r="AY64" i="22"/>
  <c r="P90" i="12"/>
  <c r="Z117" i="28"/>
  <c r="BE91" i="22"/>
  <c r="X119" i="12"/>
  <c r="BF91" i="22"/>
  <c r="AA117" i="28" s="1"/>
  <c r="H119" i="28"/>
  <c r="AU93" i="22"/>
  <c r="AT93" i="22"/>
  <c r="BA93" i="22"/>
  <c r="BG93" i="22"/>
  <c r="AS93" i="22"/>
  <c r="H121" i="12"/>
  <c r="Z362" i="28"/>
  <c r="BF308" i="22"/>
  <c r="BE308" i="22"/>
  <c r="X364" i="12"/>
  <c r="E371" i="28"/>
  <c r="E373" i="12"/>
  <c r="W85" i="28"/>
  <c r="U87" i="12"/>
  <c r="S349" i="28"/>
  <c r="R351" i="12"/>
  <c r="S383" i="28"/>
  <c r="R385" i="12"/>
  <c r="S354" i="28"/>
  <c r="R356" i="12"/>
  <c r="Z101" i="28"/>
  <c r="BF75" i="22"/>
  <c r="BE75" i="22"/>
  <c r="X103" i="12"/>
  <c r="W294" i="28"/>
  <c r="U296" i="12"/>
  <c r="E142" i="28"/>
  <c r="E144" i="12"/>
  <c r="Z190" i="28"/>
  <c r="BF158" i="22"/>
  <c r="AA190" i="28" s="1"/>
  <c r="BE158" i="22"/>
  <c r="X192" i="12"/>
  <c r="H339" i="28"/>
  <c r="BA287" i="22"/>
  <c r="BG287" i="22"/>
  <c r="AU287" i="22"/>
  <c r="AT287" i="22"/>
  <c r="H341" i="12"/>
  <c r="AS287" i="22"/>
  <c r="Z282" i="28"/>
  <c r="BF242" i="22"/>
  <c r="X284" i="12"/>
  <c r="BE242" i="22"/>
  <c r="S101" i="28"/>
  <c r="R103" i="12"/>
  <c r="E201" i="28"/>
  <c r="E203" i="12"/>
  <c r="Z142" i="28"/>
  <c r="BF114" i="22"/>
  <c r="BE114" i="22"/>
  <c r="X144" i="12"/>
  <c r="W205" i="28"/>
  <c r="U207" i="12"/>
  <c r="W308" i="28"/>
  <c r="U310" i="12"/>
  <c r="J90" i="28"/>
  <c r="J92" i="12"/>
  <c r="J28" i="12"/>
  <c r="J26" i="28"/>
  <c r="E163" i="28"/>
  <c r="E165" i="12"/>
  <c r="I196" i="28"/>
  <c r="K196" i="28" s="1"/>
  <c r="I198" i="12"/>
  <c r="H125" i="28"/>
  <c r="AS99" i="22"/>
  <c r="H127" i="12"/>
  <c r="AU99" i="22"/>
  <c r="BG99" i="22"/>
  <c r="BA99" i="22"/>
  <c r="AT99" i="22"/>
  <c r="W421" i="28"/>
  <c r="U423" i="12"/>
  <c r="AA193" i="28"/>
  <c r="AC193" i="28" s="1"/>
  <c r="Y195" i="12"/>
  <c r="Q292" i="28"/>
  <c r="AZ250" i="22"/>
  <c r="AY250" i="22"/>
  <c r="P294" i="12"/>
  <c r="Q284" i="28"/>
  <c r="AZ244" i="22"/>
  <c r="AY244" i="22"/>
  <c r="P286" i="12"/>
  <c r="H210" i="28"/>
  <c r="BG178" i="22"/>
  <c r="BA178" i="22"/>
  <c r="AS178" i="22"/>
  <c r="H212" i="12"/>
  <c r="AT178" i="22"/>
  <c r="AU178" i="22"/>
  <c r="Q97" i="28"/>
  <c r="AY71" i="22"/>
  <c r="AZ71" i="22"/>
  <c r="R97" i="28" s="1"/>
  <c r="P99" i="12"/>
  <c r="Q272" i="28"/>
  <c r="AZ234" i="22"/>
  <c r="AY234" i="22"/>
  <c r="P274" i="12"/>
  <c r="E309" i="28"/>
  <c r="E311" i="12"/>
  <c r="W414" i="28"/>
  <c r="W207" i="28"/>
  <c r="U209" i="12"/>
  <c r="Q419" i="28"/>
  <c r="AZ357" i="22"/>
  <c r="P421" i="12"/>
  <c r="AY357" i="22"/>
  <c r="H188" i="28"/>
  <c r="BG156" i="22"/>
  <c r="BA156" i="22"/>
  <c r="AU156" i="22"/>
  <c r="AT156" i="22"/>
  <c r="H190" i="12"/>
  <c r="AS156" i="22"/>
  <c r="N282" i="28"/>
  <c r="M284" i="12"/>
  <c r="J358" i="28"/>
  <c r="J360" i="12"/>
  <c r="H65" i="28"/>
  <c r="BA45" i="22"/>
  <c r="BG45" i="22"/>
  <c r="H67" i="12"/>
  <c r="AU45" i="22"/>
  <c r="AT45" i="22"/>
  <c r="AS45" i="22"/>
  <c r="W216" i="28"/>
  <c r="U218" i="12"/>
  <c r="N218" i="28"/>
  <c r="M220" i="12"/>
  <c r="Z400" i="28"/>
  <c r="BF338" i="22"/>
  <c r="BE338" i="22"/>
  <c r="X402" i="12"/>
  <c r="Q193" i="28"/>
  <c r="AY161" i="22"/>
  <c r="P195" i="12"/>
  <c r="AZ161" i="22"/>
  <c r="N223" i="28"/>
  <c r="M225" i="12"/>
  <c r="H402" i="28"/>
  <c r="AT340" i="22"/>
  <c r="AU340" i="22"/>
  <c r="BG340" i="22"/>
  <c r="BA340" i="22"/>
  <c r="AS340" i="22"/>
  <c r="H404" i="12"/>
  <c r="Z261" i="28"/>
  <c r="BF225" i="22"/>
  <c r="BE225" i="22"/>
  <c r="X263" i="12"/>
  <c r="Z109" i="28"/>
  <c r="BF83" i="22"/>
  <c r="BE83" i="22"/>
  <c r="X111" i="12"/>
  <c r="E104" i="28"/>
  <c r="E106" i="12"/>
  <c r="W322" i="28"/>
  <c r="U324" i="12"/>
  <c r="G355" i="28"/>
  <c r="G357" i="12"/>
  <c r="H128" i="28"/>
  <c r="BA102" i="22"/>
  <c r="AU102" i="22"/>
  <c r="AT102" i="22"/>
  <c r="AS102" i="22"/>
  <c r="H130" i="12"/>
  <c r="BG102" i="22"/>
  <c r="I245" i="28"/>
  <c r="K245" i="28" s="1"/>
  <c r="I247" i="12"/>
  <c r="N260" i="28"/>
  <c r="M262" i="12"/>
  <c r="Z132" i="28"/>
  <c r="BF106" i="22"/>
  <c r="BE106" i="22"/>
  <c r="X134" i="12"/>
  <c r="Z382" i="28"/>
  <c r="BF322" i="22"/>
  <c r="BE322" i="22"/>
  <c r="X384" i="12"/>
  <c r="W409" i="28"/>
  <c r="AB213" i="28"/>
  <c r="Z215" i="12"/>
  <c r="W355" i="28"/>
  <c r="U357" i="12"/>
  <c r="H98" i="28"/>
  <c r="AT72" i="22"/>
  <c r="AU72" i="22"/>
  <c r="AS72" i="22"/>
  <c r="H100" i="12"/>
  <c r="BG72" i="22"/>
  <c r="BA72" i="22"/>
  <c r="Z232" i="28"/>
  <c r="BF198" i="22"/>
  <c r="X234" i="12"/>
  <c r="BE198" i="22"/>
  <c r="N342" i="28"/>
  <c r="M344" i="12"/>
  <c r="W240" i="28"/>
  <c r="U242" i="12"/>
  <c r="H89" i="28"/>
  <c r="BG65" i="22"/>
  <c r="AT65" i="22"/>
  <c r="AU65" i="22"/>
  <c r="BA65" i="22"/>
  <c r="AS65" i="22"/>
  <c r="H91" i="12"/>
  <c r="E191" i="28"/>
  <c r="E193" i="12"/>
  <c r="G232" i="28"/>
  <c r="G234" i="12"/>
  <c r="N382" i="28"/>
  <c r="M384" i="12"/>
  <c r="N416" i="28"/>
  <c r="M418" i="12"/>
  <c r="E129" i="28"/>
  <c r="E131" i="12"/>
  <c r="W82" i="28"/>
  <c r="U84" i="12"/>
  <c r="I232" i="28"/>
  <c r="K232" i="28" s="1"/>
  <c r="I234" i="12"/>
  <c r="P26" i="28"/>
  <c r="O28" i="12"/>
  <c r="S123" i="28"/>
  <c r="R125" i="12"/>
  <c r="Z85" i="28"/>
  <c r="BF61" i="22"/>
  <c r="X87" i="12"/>
  <c r="BE61" i="22"/>
  <c r="W197" i="28"/>
  <c r="U199" i="12"/>
  <c r="AB349" i="28"/>
  <c r="Z351" i="12"/>
  <c r="E106" i="28"/>
  <c r="E108" i="12"/>
  <c r="Z294" i="28"/>
  <c r="BF252" i="22"/>
  <c r="BE252" i="22"/>
  <c r="X296" i="12"/>
  <c r="H142" i="28"/>
  <c r="BG114" i="22"/>
  <c r="BA114" i="22"/>
  <c r="AU114" i="22"/>
  <c r="AT114" i="22"/>
  <c r="AS114" i="22"/>
  <c r="H144" i="12"/>
  <c r="N414" i="28"/>
  <c r="W262" i="28"/>
  <c r="U264" i="12"/>
  <c r="AB101" i="28"/>
  <c r="Z103" i="12"/>
  <c r="H201" i="28"/>
  <c r="AT169" i="22"/>
  <c r="AU169" i="22"/>
  <c r="BG169" i="22"/>
  <c r="BA169" i="22"/>
  <c r="AS169" i="22"/>
  <c r="H203" i="12"/>
  <c r="W88" i="28"/>
  <c r="U90" i="12"/>
  <c r="S235" i="28"/>
  <c r="R237" i="12"/>
  <c r="Z205" i="28"/>
  <c r="BF173" i="22"/>
  <c r="X207" i="12"/>
  <c r="BE173" i="22"/>
  <c r="Z308" i="28"/>
  <c r="BF264" i="22"/>
  <c r="BE264" i="22"/>
  <c r="X310" i="12"/>
  <c r="W330" i="28"/>
  <c r="U332" i="12"/>
  <c r="AB90" i="28"/>
  <c r="Z92" i="12"/>
  <c r="H163" i="28"/>
  <c r="AU133" i="22"/>
  <c r="BA133" i="22"/>
  <c r="BG133" i="22"/>
  <c r="AS133" i="22"/>
  <c r="H165" i="12"/>
  <c r="AT133" i="22"/>
  <c r="N65" i="28"/>
  <c r="M67" i="12"/>
  <c r="Z421" i="28"/>
  <c r="BF359" i="22"/>
  <c r="BE359" i="22"/>
  <c r="X423" i="12"/>
  <c r="Y193" i="28"/>
  <c r="W195" i="12"/>
  <c r="E126" i="28"/>
  <c r="E128" i="12"/>
  <c r="W182" i="28"/>
  <c r="U184" i="12"/>
  <c r="W356" i="28"/>
  <c r="U358" i="12"/>
  <c r="H309" i="28"/>
  <c r="BG265" i="22"/>
  <c r="BA265" i="22"/>
  <c r="AT265" i="22"/>
  <c r="AU265" i="22"/>
  <c r="AS265" i="22"/>
  <c r="H311" i="12"/>
  <c r="Z414" i="28"/>
  <c r="BE352" i="22"/>
  <c r="X416" i="12"/>
  <c r="BF352" i="22"/>
  <c r="Z207" i="28"/>
  <c r="BF175" i="22"/>
  <c r="AA207" i="28" s="1"/>
  <c r="BE175" i="22"/>
  <c r="X209" i="12"/>
  <c r="W415" i="28"/>
  <c r="U417" i="12"/>
  <c r="E113" i="28"/>
  <c r="E115" i="12"/>
  <c r="Q282" i="28"/>
  <c r="AZ242" i="22"/>
  <c r="AY242" i="22"/>
  <c r="P284" i="12"/>
  <c r="S358" i="28"/>
  <c r="R360" i="12"/>
  <c r="Z216" i="28"/>
  <c r="BF184" i="22"/>
  <c r="X218" i="12"/>
  <c r="BE184" i="22"/>
  <c r="E356" i="28"/>
  <c r="E358" i="12"/>
  <c r="W107" i="28"/>
  <c r="U109" i="12"/>
  <c r="Q218" i="28"/>
  <c r="AZ186" i="22"/>
  <c r="AY186" i="22"/>
  <c r="P220" i="12"/>
  <c r="N128" i="28"/>
  <c r="M130" i="12"/>
  <c r="N125" i="28"/>
  <c r="M127" i="12"/>
  <c r="Q223" i="28"/>
  <c r="AZ189" i="22"/>
  <c r="AY189" i="22"/>
  <c r="P225" i="12"/>
  <c r="J233" i="28"/>
  <c r="J235" i="12"/>
  <c r="E200" i="28"/>
  <c r="E202" i="12"/>
  <c r="W94" i="28"/>
  <c r="U96" i="12"/>
  <c r="W184" i="28"/>
  <c r="U186" i="12"/>
  <c r="N202" i="28"/>
  <c r="M204" i="12"/>
  <c r="H104" i="28"/>
  <c r="BA78" i="22"/>
  <c r="AT78" i="22"/>
  <c r="AU78" i="22"/>
  <c r="AS78" i="22"/>
  <c r="H106" i="12"/>
  <c r="BG78" i="22"/>
  <c r="Z322" i="28"/>
  <c r="BF274" i="22"/>
  <c r="AA322" i="28" s="1"/>
  <c r="BE274" i="22"/>
  <c r="X324" i="12"/>
  <c r="AB355" i="28"/>
  <c r="Z357" i="12"/>
  <c r="N344" i="28"/>
  <c r="M346" i="12"/>
  <c r="J245" i="28"/>
  <c r="J247" i="12"/>
  <c r="N68" i="28"/>
  <c r="M70" i="12"/>
  <c r="Q260" i="28"/>
  <c r="AZ224" i="22"/>
  <c r="P262" i="12"/>
  <c r="AY224" i="22"/>
  <c r="N400" i="28"/>
  <c r="M402" i="12"/>
  <c r="N241" i="28"/>
  <c r="M243" i="12"/>
  <c r="S343" i="28"/>
  <c r="R345" i="12"/>
  <c r="N196" i="28"/>
  <c r="M198" i="12"/>
  <c r="H243" i="28"/>
  <c r="AT209" i="22"/>
  <c r="BG209" i="22"/>
  <c r="H245" i="12"/>
  <c r="BA209" i="22"/>
  <c r="AS209" i="22"/>
  <c r="AU209" i="22"/>
  <c r="Z240" i="28"/>
  <c r="BF206" i="22"/>
  <c r="X242" i="12"/>
  <c r="BE206" i="22"/>
  <c r="AB137" i="28"/>
  <c r="Z139" i="12"/>
  <c r="N124" i="28"/>
  <c r="M126" i="12"/>
  <c r="Z404" i="28"/>
  <c r="BF342" i="22"/>
  <c r="BE342" i="22"/>
  <c r="X406" i="12"/>
  <c r="Z197" i="28"/>
  <c r="BF165" i="22"/>
  <c r="BE165" i="22"/>
  <c r="X199" i="12"/>
  <c r="N63" i="28"/>
  <c r="M65" i="12"/>
  <c r="H106" i="28"/>
  <c r="BG80" i="22"/>
  <c r="BA80" i="22"/>
  <c r="AT80" i="22"/>
  <c r="AU80" i="22"/>
  <c r="AS80" i="22"/>
  <c r="H108" i="12"/>
  <c r="W97" i="28"/>
  <c r="U99" i="12"/>
  <c r="E218" i="28"/>
  <c r="E220" i="12"/>
  <c r="Z262" i="28"/>
  <c r="BF226" i="22"/>
  <c r="BE226" i="22"/>
  <c r="X264" i="12"/>
  <c r="W119" i="28"/>
  <c r="U121" i="12"/>
  <c r="W89" i="28"/>
  <c r="U91" i="12"/>
  <c r="Z88" i="28"/>
  <c r="BF64" i="22"/>
  <c r="BE64" i="22"/>
  <c r="X90" i="12"/>
  <c r="Z330" i="28"/>
  <c r="X332" i="12"/>
  <c r="BF278" i="22"/>
  <c r="BE278" i="22"/>
  <c r="S90" i="28"/>
  <c r="R92" i="12"/>
  <c r="G28" i="12"/>
  <c r="G26" i="28"/>
  <c r="N206" i="28"/>
  <c r="M208" i="12"/>
  <c r="G196" i="28"/>
  <c r="G198" i="12"/>
  <c r="Q65" i="28"/>
  <c r="AZ45" i="22"/>
  <c r="AY45" i="22"/>
  <c r="P67" i="12"/>
  <c r="W133" i="28"/>
  <c r="U135" i="12"/>
  <c r="G68" i="28"/>
  <c r="G70" i="12"/>
  <c r="E310" i="28"/>
  <c r="E312" i="12"/>
  <c r="W341" i="28"/>
  <c r="U343" i="12"/>
  <c r="H126" i="28"/>
  <c r="BA100" i="22"/>
  <c r="BG100" i="22"/>
  <c r="AT100" i="22"/>
  <c r="AU100" i="22"/>
  <c r="H128" i="12"/>
  <c r="AS100" i="22"/>
  <c r="Z182" i="28"/>
  <c r="BE150" i="22"/>
  <c r="X184" i="12"/>
  <c r="BF150" i="22"/>
  <c r="Z356" i="28"/>
  <c r="BF304" i="22"/>
  <c r="BE304" i="22"/>
  <c r="X358" i="12"/>
  <c r="E275" i="28"/>
  <c r="E277" i="12"/>
  <c r="W348" i="28"/>
  <c r="U350" i="12"/>
  <c r="Z415" i="28"/>
  <c r="X417" i="12"/>
  <c r="BF353" i="22"/>
  <c r="BE353" i="22"/>
  <c r="H113" i="28"/>
  <c r="BG87" i="22"/>
  <c r="BA87" i="22"/>
  <c r="AT87" i="22"/>
  <c r="AS87" i="22"/>
  <c r="H115" i="12"/>
  <c r="AU87" i="22"/>
  <c r="H356" i="28"/>
  <c r="BG304" i="22"/>
  <c r="BA304" i="22"/>
  <c r="AT304" i="22"/>
  <c r="AU304" i="22"/>
  <c r="AS304" i="22"/>
  <c r="H358" i="12"/>
  <c r="Z107" i="28"/>
  <c r="BF81" i="22"/>
  <c r="BE81" i="22"/>
  <c r="X109" i="12"/>
  <c r="Q128" i="28"/>
  <c r="AY102" i="22"/>
  <c r="P130" i="12"/>
  <c r="AZ102" i="22"/>
  <c r="Q125" i="28"/>
  <c r="AZ99" i="22"/>
  <c r="AY99" i="22"/>
  <c r="P127" i="12"/>
  <c r="I233" i="28"/>
  <c r="K233" i="28" s="1"/>
  <c r="I235" i="12"/>
  <c r="H200" i="28"/>
  <c r="BG168" i="22"/>
  <c r="BA168" i="22"/>
  <c r="H202" i="12"/>
  <c r="AS168" i="22"/>
  <c r="AU168" i="22"/>
  <c r="AT168" i="22"/>
  <c r="Z94" i="28"/>
  <c r="BF68" i="22"/>
  <c r="AA94" i="28" s="1"/>
  <c r="X96" i="12"/>
  <c r="BE68" i="22"/>
  <c r="Z184" i="28"/>
  <c r="BF152" i="22"/>
  <c r="BE152" i="22"/>
  <c r="X186" i="12"/>
  <c r="Q202" i="28"/>
  <c r="AZ170" i="22"/>
  <c r="R202" i="28" s="1"/>
  <c r="AY170" i="22"/>
  <c r="P204" i="12"/>
  <c r="S355" i="28"/>
  <c r="R357" i="12"/>
  <c r="Q344" i="28"/>
  <c r="AZ292" i="22"/>
  <c r="AY292" i="22"/>
  <c r="P346" i="12"/>
  <c r="Q68" i="28"/>
  <c r="AY48" i="22"/>
  <c r="P70" i="12"/>
  <c r="AZ48" i="22"/>
  <c r="W266" i="28"/>
  <c r="U268" i="12"/>
  <c r="Q400" i="28"/>
  <c r="AZ338" i="22"/>
  <c r="AY338" i="22"/>
  <c r="P402" i="12"/>
  <c r="I198" i="28"/>
  <c r="K198" i="28" s="1"/>
  <c r="I200" i="12"/>
  <c r="Z229" i="28"/>
  <c r="BE195" i="22"/>
  <c r="X231" i="12"/>
  <c r="BF195" i="22"/>
  <c r="E348" i="28"/>
  <c r="E350" i="12"/>
  <c r="E403" i="28"/>
  <c r="E405" i="12"/>
  <c r="N397" i="28"/>
  <c r="Q337" i="28"/>
  <c r="AZ285" i="22"/>
  <c r="P339" i="12"/>
  <c r="AY285" i="22"/>
  <c r="N304" i="28"/>
  <c r="M306" i="12"/>
  <c r="W239" i="28"/>
  <c r="U241" i="12"/>
  <c r="Q356" i="28"/>
  <c r="AZ304" i="22"/>
  <c r="AY304" i="22"/>
  <c r="P358" i="12"/>
  <c r="N239" i="28"/>
  <c r="M241" i="12"/>
  <c r="E139" i="28"/>
  <c r="E141" i="12"/>
  <c r="N194" i="28"/>
  <c r="M196" i="12"/>
  <c r="W136" i="28"/>
  <c r="U138" i="12"/>
  <c r="W249" i="28"/>
  <c r="U251" i="12"/>
  <c r="W413" i="28"/>
  <c r="Q63" i="28"/>
  <c r="AY43" i="22"/>
  <c r="AZ43" i="22"/>
  <c r="P65" i="12"/>
  <c r="E93" i="28"/>
  <c r="E95" i="12"/>
  <c r="E265" i="28"/>
  <c r="E267" i="12"/>
  <c r="Z97" i="28"/>
  <c r="X99" i="12"/>
  <c r="BF71" i="22"/>
  <c r="AA97" i="28" s="1"/>
  <c r="BE71" i="22"/>
  <c r="H218" i="28"/>
  <c r="AU186" i="22"/>
  <c r="AT186" i="22"/>
  <c r="AS186" i="22"/>
  <c r="H220" i="12"/>
  <c r="BG186" i="22"/>
  <c r="BA186" i="22"/>
  <c r="W326" i="28"/>
  <c r="U328" i="12"/>
  <c r="Z119" i="28"/>
  <c r="BE93" i="22"/>
  <c r="X121" i="12"/>
  <c r="BF93" i="22"/>
  <c r="I101" i="28"/>
  <c r="K101" i="28" s="1"/>
  <c r="I103" i="12"/>
  <c r="Z89" i="28"/>
  <c r="BE65" i="22"/>
  <c r="X91" i="12"/>
  <c r="BF65" i="22"/>
  <c r="AA89" i="28" s="1"/>
  <c r="W370" i="28"/>
  <c r="U372" i="12"/>
  <c r="G235" i="28"/>
  <c r="G237" i="12"/>
  <c r="R28" i="12"/>
  <c r="S26" i="28"/>
  <c r="Q206" i="28"/>
  <c r="AZ174" i="22"/>
  <c r="R206" i="28" s="1"/>
  <c r="AY174" i="22"/>
  <c r="P208" i="12"/>
  <c r="S196" i="28"/>
  <c r="R198" i="12"/>
  <c r="N369" i="28"/>
  <c r="M371" i="12"/>
  <c r="Z133" i="28"/>
  <c r="BF107" i="22"/>
  <c r="X135" i="12"/>
  <c r="BE107" i="22"/>
  <c r="J68" i="28"/>
  <c r="J70" i="12"/>
  <c r="H310" i="28"/>
  <c r="BA266" i="22"/>
  <c r="AU266" i="22"/>
  <c r="AT266" i="22"/>
  <c r="BG266" i="22"/>
  <c r="AS266" i="22"/>
  <c r="H312" i="12"/>
  <c r="Z341" i="28"/>
  <c r="BF289" i="22"/>
  <c r="BE289" i="22"/>
  <c r="X343" i="12"/>
  <c r="W202" i="28"/>
  <c r="U204" i="12"/>
  <c r="N83" i="28"/>
  <c r="M85" i="12"/>
  <c r="E296" i="28"/>
  <c r="E298" i="12"/>
  <c r="AB66" i="28"/>
  <c r="Z68" i="12"/>
  <c r="E326" i="28"/>
  <c r="E328" i="12"/>
  <c r="H275" i="28"/>
  <c r="AU237" i="22"/>
  <c r="AT237" i="22"/>
  <c r="AS237" i="22"/>
  <c r="H277" i="12"/>
  <c r="BG237" i="22"/>
  <c r="BA237" i="22"/>
  <c r="Z348" i="28"/>
  <c r="BF296" i="22"/>
  <c r="X350" i="12"/>
  <c r="BE296" i="22"/>
  <c r="W412" i="28"/>
  <c r="W374" i="28"/>
  <c r="U376" i="12"/>
  <c r="E182" i="28"/>
  <c r="E184" i="12"/>
  <c r="N121" i="28"/>
  <c r="M123" i="12"/>
  <c r="N408" i="28"/>
  <c r="N200" i="28"/>
  <c r="M202" i="12"/>
  <c r="E234" i="28"/>
  <c r="E236" i="12"/>
  <c r="I355" i="28"/>
  <c r="K355" i="28" s="1"/>
  <c r="I357" i="12"/>
  <c r="N66" i="28"/>
  <c r="M68" i="12"/>
  <c r="Z266" i="28"/>
  <c r="BF230" i="22"/>
  <c r="X268" i="12"/>
  <c r="BE230" i="22"/>
  <c r="Z206" i="28"/>
  <c r="BF174" i="22"/>
  <c r="AA206" i="28" s="1"/>
  <c r="BE174" i="22"/>
  <c r="X208" i="12"/>
  <c r="S213" i="28"/>
  <c r="R215" i="12"/>
  <c r="W276" i="28"/>
  <c r="U278" i="12"/>
  <c r="Q262" i="28"/>
  <c r="P264" i="12"/>
  <c r="AZ226" i="22"/>
  <c r="AY226" i="22"/>
  <c r="Q236" i="28"/>
  <c r="AZ202" i="22"/>
  <c r="AY202" i="22"/>
  <c r="P238" i="12"/>
  <c r="H294" i="28"/>
  <c r="AU252" i="22"/>
  <c r="AT252" i="22"/>
  <c r="BA252" i="22"/>
  <c r="BG252" i="22"/>
  <c r="AS252" i="22"/>
  <c r="H296" i="12"/>
  <c r="W124" i="28"/>
  <c r="U126" i="12"/>
  <c r="Q106" i="28"/>
  <c r="AZ80" i="22"/>
  <c r="AY80" i="22"/>
  <c r="P108" i="12"/>
  <c r="Z333" i="28"/>
  <c r="BF281" i="22"/>
  <c r="BE281" i="22"/>
  <c r="X335" i="12"/>
  <c r="Q340" i="28"/>
  <c r="AZ288" i="22"/>
  <c r="AY288" i="22"/>
  <c r="P342" i="12"/>
  <c r="H260" i="28"/>
  <c r="AU224" i="22"/>
  <c r="H262" i="12"/>
  <c r="AS224" i="22"/>
  <c r="AT224" i="22"/>
  <c r="BA224" i="22"/>
  <c r="BG224" i="22"/>
  <c r="W280" i="28"/>
  <c r="U282" i="12"/>
  <c r="W120" i="28"/>
  <c r="U122" i="12"/>
  <c r="H286" i="28"/>
  <c r="BG246" i="22"/>
  <c r="BA246" i="22"/>
  <c r="AT246" i="22"/>
  <c r="AU246" i="22"/>
  <c r="AS246" i="22"/>
  <c r="H288" i="12"/>
  <c r="W338" i="28"/>
  <c r="U340" i="12"/>
  <c r="Q194" i="28"/>
  <c r="AZ162" i="22"/>
  <c r="AY162" i="22"/>
  <c r="P196" i="12"/>
  <c r="W87" i="28"/>
  <c r="U89" i="12"/>
  <c r="Z136" i="28"/>
  <c r="BE108" i="22"/>
  <c r="X138" i="12"/>
  <c r="BF108" i="22"/>
  <c r="AA136" i="28" s="1"/>
  <c r="Z249" i="28"/>
  <c r="BF213" i="22"/>
  <c r="BE213" i="22"/>
  <c r="X251" i="12"/>
  <c r="Z413" i="28"/>
  <c r="BF351" i="22"/>
  <c r="X415" i="12"/>
  <c r="BE351" i="22"/>
  <c r="H93" i="28"/>
  <c r="AU67" i="22"/>
  <c r="AT67" i="22"/>
  <c r="AS67" i="22"/>
  <c r="H95" i="12"/>
  <c r="BA67" i="22"/>
  <c r="BG67" i="22"/>
  <c r="H265" i="28"/>
  <c r="BA229" i="22"/>
  <c r="BG229" i="22"/>
  <c r="AU229" i="22"/>
  <c r="H267" i="12"/>
  <c r="AS229" i="22"/>
  <c r="AT229" i="22"/>
  <c r="W394" i="28"/>
  <c r="E208" i="28"/>
  <c r="E210" i="12"/>
  <c r="E204" i="28"/>
  <c r="E206" i="12"/>
  <c r="Z326" i="28"/>
  <c r="BF276" i="22"/>
  <c r="BE276" i="22"/>
  <c r="X328" i="12"/>
  <c r="N303" i="28"/>
  <c r="M305" i="12"/>
  <c r="J101" i="28"/>
  <c r="J103" i="12"/>
  <c r="Z370" i="28"/>
  <c r="BF314" i="22"/>
  <c r="BE314" i="22"/>
  <c r="X372" i="12"/>
  <c r="AB235" i="28"/>
  <c r="Z237" i="12"/>
  <c r="E299" i="28"/>
  <c r="E301" i="12"/>
  <c r="Z28" i="12"/>
  <c r="AB26" i="28"/>
  <c r="E337" i="28"/>
  <c r="E339" i="12"/>
  <c r="Q369" i="28"/>
  <c r="AZ313" i="22"/>
  <c r="P371" i="12"/>
  <c r="AY313" i="22"/>
  <c r="W273" i="28"/>
  <c r="U275" i="12"/>
  <c r="AB68" i="28"/>
  <c r="Z70" i="12"/>
  <c r="W293" i="28"/>
  <c r="U295" i="12"/>
  <c r="Z202" i="28"/>
  <c r="BF170" i="22"/>
  <c r="AA202" i="28" s="1"/>
  <c r="BE170" i="22"/>
  <c r="X204" i="12"/>
  <c r="Q83" i="28"/>
  <c r="AZ59" i="22"/>
  <c r="R83" i="28" s="1"/>
  <c r="AY59" i="22"/>
  <c r="P85" i="12"/>
  <c r="H296" i="28"/>
  <c r="BA254" i="22"/>
  <c r="BG254" i="22"/>
  <c r="AT254" i="22"/>
  <c r="AU254" i="22"/>
  <c r="H298" i="12"/>
  <c r="AS254" i="22"/>
  <c r="S66" i="28"/>
  <c r="R68" i="12"/>
  <c r="W236" i="28"/>
  <c r="U238" i="12"/>
  <c r="H326" i="28"/>
  <c r="AT276" i="22"/>
  <c r="BG276" i="22"/>
  <c r="BA276" i="22"/>
  <c r="AU276" i="22"/>
  <c r="H328" i="12"/>
  <c r="AS276" i="22"/>
  <c r="N392" i="28"/>
  <c r="N295" i="28"/>
  <c r="M297" i="12"/>
  <c r="Z412" i="28"/>
  <c r="X414" i="12"/>
  <c r="BF350" i="22"/>
  <c r="BE350" i="22"/>
  <c r="I270" i="28"/>
  <c r="K270" i="28" s="1"/>
  <c r="I272" i="12"/>
  <c r="Z374" i="28"/>
  <c r="BF318" i="22"/>
  <c r="BE318" i="22"/>
  <c r="X376" i="12"/>
  <c r="H182" i="28"/>
  <c r="BG150" i="22"/>
  <c r="BA150" i="22"/>
  <c r="AT150" i="22"/>
  <c r="AS150" i="22"/>
  <c r="AU150" i="22"/>
  <c r="H184" i="12"/>
  <c r="Q121" i="28"/>
  <c r="AZ95" i="22"/>
  <c r="R121" i="28" s="1"/>
  <c r="AY95" i="22"/>
  <c r="P123" i="12"/>
  <c r="I195" i="28"/>
  <c r="K195" i="28" s="1"/>
  <c r="I197" i="12"/>
  <c r="G233" i="28"/>
  <c r="G235" i="12"/>
  <c r="Q200" i="28"/>
  <c r="AY168" i="22"/>
  <c r="P202" i="12"/>
  <c r="AZ168" i="22"/>
  <c r="H234" i="28"/>
  <c r="BG200" i="22"/>
  <c r="BA200" i="22"/>
  <c r="AU200" i="22"/>
  <c r="AT200" i="22"/>
  <c r="H236" i="12"/>
  <c r="AS200" i="22"/>
  <c r="J355" i="28"/>
  <c r="J357" i="12"/>
  <c r="Q66" i="28"/>
  <c r="P68" i="12"/>
  <c r="AZ46" i="22"/>
  <c r="AY46" i="22"/>
  <c r="E331" i="28"/>
  <c r="E333" i="12"/>
  <c r="E199" i="28"/>
  <c r="E201" i="12"/>
  <c r="Q365" i="28"/>
  <c r="P367" i="12"/>
  <c r="AY311" i="22"/>
  <c r="AZ311" i="22"/>
  <c r="Z241" i="28"/>
  <c r="BF207" i="22"/>
  <c r="BE207" i="22"/>
  <c r="X243" i="12"/>
  <c r="Q241" i="28"/>
  <c r="P243" i="12"/>
  <c r="AY207" i="22"/>
  <c r="AZ207" i="22"/>
  <c r="Z402" i="28"/>
  <c r="BF340" i="22"/>
  <c r="BE340" i="22"/>
  <c r="X404" i="12"/>
  <c r="J343" i="28"/>
  <c r="J345" i="12"/>
  <c r="N210" i="28"/>
  <c r="M212" i="12"/>
  <c r="E89" i="28"/>
  <c r="E91" i="12"/>
  <c r="W296" i="28"/>
  <c r="U298" i="12"/>
  <c r="W416" i="28"/>
  <c r="U418" i="12"/>
  <c r="Z355" i="28"/>
  <c r="BF303" i="22"/>
  <c r="BE303" i="22"/>
  <c r="X357" i="12"/>
  <c r="Q210" i="28"/>
  <c r="AZ178" i="22"/>
  <c r="AY178" i="22"/>
  <c r="P212" i="12"/>
  <c r="N197" i="28"/>
  <c r="M199" i="12"/>
  <c r="W179" i="28"/>
  <c r="U179" i="12"/>
  <c r="W93" i="28"/>
  <c r="U95" i="12"/>
  <c r="Z305" i="28"/>
  <c r="BF261" i="22"/>
  <c r="AA305" i="28" s="1"/>
  <c r="BE261" i="22"/>
  <c r="X307" i="12"/>
  <c r="W28" i="12"/>
  <c r="Y26" i="28"/>
  <c r="Z235" i="28"/>
  <c r="BF201" i="22"/>
  <c r="BE201" i="22"/>
  <c r="X237" i="12"/>
  <c r="W404" i="28"/>
  <c r="AB94" i="28"/>
  <c r="Z96" i="12"/>
  <c r="W393" i="28"/>
  <c r="Z120" i="28"/>
  <c r="BF94" i="22"/>
  <c r="X122" i="12"/>
  <c r="BE94" i="22"/>
  <c r="E102" i="28"/>
  <c r="E104" i="12"/>
  <c r="Z87" i="28"/>
  <c r="BF63" i="22"/>
  <c r="AA87" i="28" s="1"/>
  <c r="BE63" i="22"/>
  <c r="X89" i="12"/>
  <c r="E419" i="28"/>
  <c r="E421" i="12"/>
  <c r="W86" i="28"/>
  <c r="U88" i="12"/>
  <c r="W358" i="28"/>
  <c r="U360" i="12"/>
  <c r="N348" i="28"/>
  <c r="M350" i="12"/>
  <c r="Z394" i="28"/>
  <c r="BF332" i="22"/>
  <c r="BE332" i="22"/>
  <c r="X396" i="12"/>
  <c r="H208" i="28"/>
  <c r="AT176" i="22"/>
  <c r="AU176" i="22"/>
  <c r="AS176" i="22"/>
  <c r="H210" i="12"/>
  <c r="BG176" i="22"/>
  <c r="BA176" i="22"/>
  <c r="H204" i="28"/>
  <c r="AU172" i="22"/>
  <c r="AT172" i="22"/>
  <c r="AS172" i="22"/>
  <c r="H206" i="12"/>
  <c r="BA172" i="22"/>
  <c r="BG172" i="22"/>
  <c r="N163" i="28"/>
  <c r="M165" i="12"/>
  <c r="W391" i="28"/>
  <c r="W408" i="28"/>
  <c r="Q303" i="28"/>
  <c r="AZ259" i="22"/>
  <c r="R303" i="28" s="1"/>
  <c r="AY259" i="22"/>
  <c r="P305" i="12"/>
  <c r="N261" i="28"/>
  <c r="M263" i="12"/>
  <c r="J235" i="28"/>
  <c r="J237" i="12"/>
  <c r="N142" i="28"/>
  <c r="M144" i="12"/>
  <c r="H299" i="28"/>
  <c r="BA257" i="22"/>
  <c r="BG257" i="22"/>
  <c r="AT257" i="22"/>
  <c r="AU257" i="22"/>
  <c r="AS257" i="22"/>
  <c r="H301" i="12"/>
  <c r="Y200" i="28"/>
  <c r="W202" i="12"/>
  <c r="H337" i="28"/>
  <c r="BA285" i="22"/>
  <c r="BG285" i="22"/>
  <c r="AU285" i="22"/>
  <c r="AT285" i="22"/>
  <c r="H339" i="12"/>
  <c r="AS285" i="22"/>
  <c r="E421" i="28"/>
  <c r="E423" i="12"/>
  <c r="Z273" i="28"/>
  <c r="BF235" i="22"/>
  <c r="AA273" i="28" s="1"/>
  <c r="X275" i="12"/>
  <c r="BE235" i="22"/>
  <c r="I68" i="28"/>
  <c r="K68" i="28" s="1"/>
  <c r="I70" i="12"/>
  <c r="E85" i="28"/>
  <c r="E87" i="12"/>
  <c r="E338" i="28"/>
  <c r="E340" i="12"/>
  <c r="Z293" i="28"/>
  <c r="BF251" i="22"/>
  <c r="BE251" i="22"/>
  <c r="X295" i="12"/>
  <c r="N232" i="28"/>
  <c r="M234" i="12"/>
  <c r="N228" i="28"/>
  <c r="M230" i="12"/>
  <c r="G66" i="28"/>
  <c r="G68" i="12"/>
  <c r="Z236" i="28"/>
  <c r="BF202" i="22"/>
  <c r="BE202" i="22"/>
  <c r="X238" i="12"/>
  <c r="N119" i="28"/>
  <c r="M121" i="12"/>
  <c r="Q295" i="28"/>
  <c r="AY253" i="22"/>
  <c r="P297" i="12"/>
  <c r="AZ253" i="22"/>
  <c r="N373" i="28"/>
  <c r="M375" i="12"/>
  <c r="W66" i="28"/>
  <c r="U68" i="12"/>
  <c r="J270" i="28"/>
  <c r="J272" i="12"/>
  <c r="N112" i="28"/>
  <c r="M114" i="12"/>
  <c r="W95" i="28"/>
  <c r="U97" i="12"/>
  <c r="W188" i="28"/>
  <c r="U190" i="12"/>
  <c r="N286" i="28"/>
  <c r="M288" i="12"/>
  <c r="W131" i="28"/>
  <c r="U133" i="12"/>
  <c r="J195" i="28"/>
  <c r="J197" i="12"/>
  <c r="AB233" i="28"/>
  <c r="Z235" i="12"/>
  <c r="E251" i="28"/>
  <c r="E253" i="12"/>
  <c r="E236" i="28"/>
  <c r="E238" i="12"/>
  <c r="N214" i="28"/>
  <c r="M216" i="12"/>
  <c r="E303" i="28"/>
  <c r="E305" i="12"/>
  <c r="E364" i="28"/>
  <c r="E366" i="12"/>
  <c r="N409" i="28"/>
  <c r="W307" i="28"/>
  <c r="U309" i="12"/>
  <c r="W354" i="28"/>
  <c r="U356" i="12"/>
  <c r="H331" i="28"/>
  <c r="BG279" i="22"/>
  <c r="BA279" i="22"/>
  <c r="AU279" i="22"/>
  <c r="AS279" i="22"/>
  <c r="H333" i="12"/>
  <c r="AT279" i="22"/>
  <c r="W309" i="28"/>
  <c r="U311" i="12"/>
  <c r="Q293" i="28"/>
  <c r="AZ251" i="22"/>
  <c r="AY251" i="22"/>
  <c r="P295" i="12"/>
  <c r="N90" i="28"/>
  <c r="M92" i="12"/>
  <c r="Z90" i="28"/>
  <c r="X92" i="12"/>
  <c r="BE66" i="22"/>
  <c r="BF66" i="22"/>
  <c r="AA90" i="28" s="1"/>
  <c r="S242" i="28"/>
  <c r="R244" i="12"/>
  <c r="Q342" i="28"/>
  <c r="AZ290" i="22"/>
  <c r="AY290" i="22"/>
  <c r="P344" i="12"/>
  <c r="N273" i="28"/>
  <c r="M275" i="12"/>
  <c r="Z198" i="28"/>
  <c r="BF166" i="22"/>
  <c r="BE166" i="22"/>
  <c r="X200" i="12"/>
  <c r="E297" i="28"/>
  <c r="E299" i="12"/>
  <c r="Q103" i="28"/>
  <c r="AZ77" i="22"/>
  <c r="AY77" i="22"/>
  <c r="P105" i="12"/>
  <c r="N102" i="28"/>
  <c r="M104" i="12"/>
  <c r="J207" i="28"/>
  <c r="J209" i="12"/>
  <c r="H102" i="28"/>
  <c r="AU76" i="22"/>
  <c r="AT76" i="22"/>
  <c r="BG76" i="22"/>
  <c r="BA76" i="22"/>
  <c r="H104" i="12"/>
  <c r="AS76" i="22"/>
  <c r="E264" i="28"/>
  <c r="E266" i="12"/>
  <c r="N371" i="28"/>
  <c r="M373" i="12"/>
  <c r="H419" i="28"/>
  <c r="H421" i="12"/>
  <c r="AU357" i="22"/>
  <c r="AT357" i="22"/>
  <c r="AS357" i="22"/>
  <c r="BA357" i="22"/>
  <c r="BG357" i="22"/>
  <c r="Z86" i="28"/>
  <c r="BF62" i="22"/>
  <c r="BE62" i="22"/>
  <c r="X88" i="12"/>
  <c r="N357" i="28"/>
  <c r="M359" i="12"/>
  <c r="Z358" i="28"/>
  <c r="BF306" i="22"/>
  <c r="BE306" i="22"/>
  <c r="X360" i="12"/>
  <c r="Q348" i="28"/>
  <c r="AY296" i="22"/>
  <c r="P350" i="12"/>
  <c r="AZ296" i="22"/>
  <c r="G112" i="28"/>
  <c r="G114" i="12"/>
  <c r="Q163" i="28"/>
  <c r="AZ133" i="22"/>
  <c r="AY133" i="22"/>
  <c r="P165" i="12"/>
  <c r="E362" i="28"/>
  <c r="E364" i="12"/>
  <c r="Q261" i="28"/>
  <c r="AZ225" i="22"/>
  <c r="AY225" i="22"/>
  <c r="P263" i="12"/>
  <c r="I235" i="28"/>
  <c r="K235" i="28" s="1"/>
  <c r="I237" i="12"/>
  <c r="Q142" i="28"/>
  <c r="AY114" i="22"/>
  <c r="P144" i="12"/>
  <c r="AZ114" i="22"/>
  <c r="AA200" i="28"/>
  <c r="AC200" i="28" s="1"/>
  <c r="Y202" i="12"/>
  <c r="E117" i="28"/>
  <c r="E119" i="12"/>
  <c r="H421" i="28"/>
  <c r="BA359" i="22"/>
  <c r="AT359" i="22"/>
  <c r="BG359" i="22"/>
  <c r="AU359" i="22"/>
  <c r="AS359" i="22"/>
  <c r="H423" i="12"/>
  <c r="W377" i="28"/>
  <c r="U379" i="12"/>
  <c r="S68" i="28"/>
  <c r="R70" i="12"/>
  <c r="H85" i="28"/>
  <c r="BG61" i="22"/>
  <c r="BA61" i="22"/>
  <c r="AU61" i="22"/>
  <c r="AT61" i="22"/>
  <c r="AS61" i="22"/>
  <c r="H87" i="12"/>
  <c r="H338" i="28"/>
  <c r="AT286" i="22"/>
  <c r="AU286" i="22"/>
  <c r="BG286" i="22"/>
  <c r="AS286" i="22"/>
  <c r="H340" i="12"/>
  <c r="BA286" i="22"/>
  <c r="N267" i="28"/>
  <c r="M269" i="12"/>
  <c r="Q232" i="28"/>
  <c r="AZ198" i="22"/>
  <c r="AY198" i="22"/>
  <c r="P234" i="12"/>
  <c r="Q228" i="28"/>
  <c r="AZ194" i="22"/>
  <c r="AY194" i="22"/>
  <c r="P230" i="12"/>
  <c r="AB64" i="28"/>
  <c r="Z66" i="12"/>
  <c r="Q119" i="28"/>
  <c r="AY93" i="22"/>
  <c r="P121" i="12"/>
  <c r="AZ93" i="22"/>
  <c r="N264" i="28"/>
  <c r="M266" i="12"/>
  <c r="Q373" i="28"/>
  <c r="AZ317" i="22"/>
  <c r="P375" i="12"/>
  <c r="AY317" i="22"/>
  <c r="Z66" i="28"/>
  <c r="BF46" i="22"/>
  <c r="BE46" i="22"/>
  <c r="X68" i="12"/>
  <c r="S270" i="28"/>
  <c r="R272" i="12"/>
  <c r="Q112" i="28"/>
  <c r="AZ86" i="22"/>
  <c r="R112" i="28" s="1"/>
  <c r="AY86" i="22"/>
  <c r="P114" i="12"/>
  <c r="Z95" i="28"/>
  <c r="BF69" i="22"/>
  <c r="AA95" i="28" s="1"/>
  <c r="BE69" i="22"/>
  <c r="X97" i="12"/>
  <c r="Z188" i="28"/>
  <c r="BF156" i="22"/>
  <c r="BE156" i="22"/>
  <c r="X190" i="12"/>
  <c r="Z131" i="28"/>
  <c r="BF105" i="22"/>
  <c r="X133" i="12"/>
  <c r="BE105" i="22"/>
  <c r="AB195" i="28"/>
  <c r="Z197" i="12"/>
  <c r="S233" i="28"/>
  <c r="R235" i="12"/>
  <c r="H251" i="28"/>
  <c r="AU215" i="22"/>
  <c r="AT215" i="22"/>
  <c r="H253" i="12"/>
  <c r="AS215" i="22"/>
  <c r="BG215" i="22"/>
  <c r="BA215" i="22"/>
  <c r="H236" i="28"/>
  <c r="AU202" i="22"/>
  <c r="AT202" i="22"/>
  <c r="BG202" i="22"/>
  <c r="BA202" i="22"/>
  <c r="AS202" i="22"/>
  <c r="H238" i="12"/>
  <c r="Q214" i="28"/>
  <c r="AZ182" i="22"/>
  <c r="AY182" i="22"/>
  <c r="P216" i="12"/>
  <c r="H303" i="28"/>
  <c r="AT259" i="22"/>
  <c r="BA259" i="22"/>
  <c r="BG259" i="22"/>
  <c r="AU259" i="22"/>
  <c r="AS259" i="22"/>
  <c r="H305" i="12"/>
  <c r="H364" i="28"/>
  <c r="BA310" i="22"/>
  <c r="AT310" i="22"/>
  <c r="AU310" i="22"/>
  <c r="BG310" i="22"/>
  <c r="AS310" i="22"/>
  <c r="H366" i="12"/>
  <c r="Z307" i="28"/>
  <c r="BF263" i="22"/>
  <c r="BE263" i="22"/>
  <c r="X309" i="12"/>
  <c r="Z354" i="28"/>
  <c r="BF302" i="22"/>
  <c r="BE302" i="22"/>
  <c r="X356" i="12"/>
  <c r="Z309" i="28"/>
  <c r="BF265" i="22"/>
  <c r="X311" i="12"/>
  <c r="BE265" i="22"/>
  <c r="N406" i="28"/>
  <c r="S308" i="28"/>
  <c r="R310" i="12"/>
  <c r="N233" i="28"/>
  <c r="M235" i="12"/>
  <c r="H212" i="28"/>
  <c r="BG180" i="22"/>
  <c r="AT180" i="22"/>
  <c r="AU180" i="22"/>
  <c r="BA180" i="22"/>
  <c r="H214" i="12"/>
  <c r="AS180" i="22"/>
  <c r="H372" i="28"/>
  <c r="BG316" i="22"/>
  <c r="AU316" i="22"/>
  <c r="BA316" i="22"/>
  <c r="AS316" i="22"/>
  <c r="H374" i="12"/>
  <c r="AT316" i="22"/>
  <c r="H124" i="28"/>
  <c r="AU98" i="22"/>
  <c r="AT98" i="22"/>
  <c r="AS98" i="22"/>
  <c r="BG98" i="22"/>
  <c r="BA98" i="22"/>
  <c r="H126" i="12"/>
  <c r="N339" i="28"/>
  <c r="M341" i="12"/>
  <c r="W364" i="28"/>
  <c r="U366" i="12"/>
  <c r="G127" i="28"/>
  <c r="G129" i="12"/>
  <c r="H264" i="28"/>
  <c r="H266" i="12"/>
  <c r="AT228" i="22"/>
  <c r="AU228" i="22"/>
  <c r="BA228" i="22"/>
  <c r="BG228" i="22"/>
  <c r="AS228" i="22"/>
  <c r="Q371" i="28"/>
  <c r="AY315" i="22"/>
  <c r="P373" i="12"/>
  <c r="AZ315" i="22"/>
  <c r="R371" i="28" s="1"/>
  <c r="Q357" i="28"/>
  <c r="AZ305" i="22"/>
  <c r="R357" i="28" s="1"/>
  <c r="AY305" i="22"/>
  <c r="P359" i="12"/>
  <c r="W373" i="28"/>
  <c r="U375" i="12"/>
  <c r="E276" i="28"/>
  <c r="E278" i="12"/>
  <c r="J112" i="28"/>
  <c r="J114" i="12"/>
  <c r="N87" i="28"/>
  <c r="M89" i="12"/>
  <c r="H362" i="28"/>
  <c r="AT308" i="22"/>
  <c r="AU308" i="22"/>
  <c r="BG308" i="22"/>
  <c r="AS308" i="22"/>
  <c r="H364" i="12"/>
  <c r="BA308" i="22"/>
  <c r="N283" i="28"/>
  <c r="M285" i="12"/>
  <c r="W114" i="28"/>
  <c r="U116" i="12"/>
  <c r="H117" i="28"/>
  <c r="BG91" i="22"/>
  <c r="BA91" i="22"/>
  <c r="AU91" i="22"/>
  <c r="AT91" i="22"/>
  <c r="AS91" i="22"/>
  <c r="H119" i="12"/>
  <c r="N86" i="28"/>
  <c r="M88" i="12"/>
  <c r="Z377" i="28"/>
  <c r="BF319" i="22"/>
  <c r="BE319" i="22"/>
  <c r="X379" i="12"/>
  <c r="N372" i="28"/>
  <c r="M374" i="12"/>
  <c r="Q267" i="28"/>
  <c r="AZ231" i="22"/>
  <c r="AY231" i="22"/>
  <c r="P269" i="12"/>
  <c r="E229" i="28"/>
  <c r="E231" i="12"/>
  <c r="J66" i="28"/>
  <c r="J68" i="12"/>
  <c r="E225" i="28"/>
  <c r="E227" i="12"/>
  <c r="Q264" i="28"/>
  <c r="AZ228" i="22"/>
  <c r="AY228" i="22"/>
  <c r="P266" i="12"/>
  <c r="AB270" i="28"/>
  <c r="Z272" i="12"/>
  <c r="O29" i="12"/>
  <c r="P27" i="28"/>
  <c r="E417" i="28"/>
  <c r="E419" i="12"/>
  <c r="N420" i="28"/>
  <c r="M422" i="12"/>
  <c r="W96" i="28"/>
  <c r="U98" i="12"/>
  <c r="W267" i="28"/>
  <c r="U269" i="12"/>
  <c r="S195" i="28"/>
  <c r="R197" i="12"/>
  <c r="E250" i="28"/>
  <c r="E252" i="12"/>
  <c r="E249" i="28"/>
  <c r="E251" i="12"/>
  <c r="E181" i="28"/>
  <c r="E183" i="12"/>
  <c r="E231" i="28"/>
  <c r="E233" i="12"/>
  <c r="N108" i="28"/>
  <c r="M110" i="12"/>
  <c r="W111" i="28"/>
  <c r="U113" i="12"/>
  <c r="N109" i="28"/>
  <c r="M111" i="12"/>
  <c r="E230" i="28"/>
  <c r="E232" i="12"/>
  <c r="E378" i="28"/>
  <c r="E380" i="12"/>
  <c r="N242" i="28"/>
  <c r="M244" i="12"/>
  <c r="W390" i="28"/>
  <c r="W67" i="28"/>
  <c r="U69" i="12"/>
  <c r="Z373" i="28"/>
  <c r="BF317" i="22"/>
  <c r="BE317" i="22"/>
  <c r="X375" i="12"/>
  <c r="H276" i="28"/>
  <c r="BG238" i="22"/>
  <c r="BA238" i="22"/>
  <c r="AS238" i="22"/>
  <c r="H278" i="12"/>
  <c r="AT238" i="22"/>
  <c r="AU238" i="22"/>
  <c r="E132" i="28"/>
  <c r="E134" i="12"/>
  <c r="I112" i="28"/>
  <c r="K112" i="28" s="1"/>
  <c r="I114" i="12"/>
  <c r="W287" i="28"/>
  <c r="U289" i="12"/>
  <c r="Q87" i="28"/>
  <c r="AZ63" i="22"/>
  <c r="R87" i="28" s="1"/>
  <c r="AY63" i="22"/>
  <c r="P89" i="12"/>
  <c r="E206" i="28"/>
  <c r="E208" i="12"/>
  <c r="W64" i="28"/>
  <c r="U66" i="12"/>
  <c r="N259" i="28"/>
  <c r="M261" i="12"/>
  <c r="N225" i="28"/>
  <c r="M227" i="12"/>
  <c r="Z114" i="28"/>
  <c r="BE88" i="22"/>
  <c r="BF88" i="22"/>
  <c r="AA114" i="28" s="1"/>
  <c r="X116" i="12"/>
  <c r="N190" i="28"/>
  <c r="M192" i="12"/>
  <c r="W106" i="28"/>
  <c r="U108" i="12"/>
  <c r="N89" i="28"/>
  <c r="M91" i="12"/>
  <c r="E304" i="28"/>
  <c r="E306" i="12"/>
  <c r="E420" i="28"/>
  <c r="E422" i="12"/>
  <c r="Q86" i="28"/>
  <c r="AZ62" i="22"/>
  <c r="AY62" i="22"/>
  <c r="P88" i="12"/>
  <c r="E382" i="28"/>
  <c r="E384" i="12"/>
  <c r="Q372" i="28"/>
  <c r="P374" i="12"/>
  <c r="AY316" i="22"/>
  <c r="AZ316" i="22"/>
  <c r="R372" i="28" s="1"/>
  <c r="W242" i="28"/>
  <c r="U244" i="12"/>
  <c r="G369" i="28"/>
  <c r="G371" i="12"/>
  <c r="H229" i="28"/>
  <c r="AU195" i="22"/>
  <c r="AT195" i="22"/>
  <c r="BA195" i="22"/>
  <c r="BG195" i="22"/>
  <c r="AS195" i="22"/>
  <c r="H231" i="12"/>
  <c r="G325" i="28"/>
  <c r="G327" i="12"/>
  <c r="I66" i="28"/>
  <c r="K66" i="28" s="1"/>
  <c r="I68" i="12"/>
  <c r="G64" i="28"/>
  <c r="G66" i="12"/>
  <c r="H225" i="28"/>
  <c r="BA191" i="22"/>
  <c r="BG191" i="22"/>
  <c r="AU191" i="22"/>
  <c r="AT191" i="22"/>
  <c r="AS191" i="22"/>
  <c r="H227" i="12"/>
  <c r="W298" i="28"/>
  <c r="U300" i="12"/>
  <c r="G270" i="28"/>
  <c r="G272" i="12"/>
  <c r="H417" i="28"/>
  <c r="AU355" i="22"/>
  <c r="AT355" i="22"/>
  <c r="AS355" i="22"/>
  <c r="H419" i="12"/>
  <c r="BA355" i="22"/>
  <c r="BG355" i="22"/>
  <c r="Q420" i="28"/>
  <c r="AZ358" i="22"/>
  <c r="AY358" i="22"/>
  <c r="P422" i="12"/>
  <c r="Z96" i="28"/>
  <c r="BF70" i="22"/>
  <c r="AA96" i="28" s="1"/>
  <c r="X98" i="12"/>
  <c r="BE70" i="22"/>
  <c r="Z267" i="28"/>
  <c r="BE231" i="22"/>
  <c r="X269" i="12"/>
  <c r="BF231" i="22"/>
  <c r="H250" i="28"/>
  <c r="BG214" i="22"/>
  <c r="AT214" i="22"/>
  <c r="BA214" i="22"/>
  <c r="AU214" i="22"/>
  <c r="AS214" i="22"/>
  <c r="H252" i="12"/>
  <c r="H249" i="28"/>
  <c r="BG213" i="22"/>
  <c r="BA213" i="22"/>
  <c r="AU213" i="22"/>
  <c r="AT213" i="22"/>
  <c r="H251" i="12"/>
  <c r="AS213" i="22"/>
  <c r="H181" i="28"/>
  <c r="AT149" i="22"/>
  <c r="BG149" i="22"/>
  <c r="AU149" i="22"/>
  <c r="AS149" i="22"/>
  <c r="H183" i="12"/>
  <c r="BA149" i="22"/>
  <c r="H231" i="28"/>
  <c r="AU197" i="22"/>
  <c r="AS197" i="22"/>
  <c r="H233" i="12"/>
  <c r="BA197" i="22"/>
  <c r="BG197" i="22"/>
  <c r="AT197" i="22"/>
  <c r="Q108" i="28"/>
  <c r="AZ82" i="22"/>
  <c r="AY82" i="22"/>
  <c r="P110" i="12"/>
  <c r="Z111" i="28"/>
  <c r="BF85" i="22"/>
  <c r="BE85" i="22"/>
  <c r="X113" i="12"/>
  <c r="Q109" i="28"/>
  <c r="AZ83" i="22"/>
  <c r="AY83" i="22"/>
  <c r="P111" i="12"/>
  <c r="W299" i="28"/>
  <c r="U301" i="12"/>
  <c r="Q67" i="28"/>
  <c r="AZ47" i="22"/>
  <c r="AY47" i="22"/>
  <c r="P69" i="12"/>
  <c r="E212" i="28"/>
  <c r="E214" i="12"/>
  <c r="J242" i="28"/>
  <c r="J244" i="12"/>
  <c r="E372" i="28"/>
  <c r="E374" i="12"/>
  <c r="W233" i="28"/>
  <c r="U235" i="12"/>
  <c r="W127" i="28"/>
  <c r="U129" i="12"/>
  <c r="I207" i="28"/>
  <c r="K207" i="28" s="1"/>
  <c r="I209" i="12"/>
  <c r="W245" i="28"/>
  <c r="U247" i="12"/>
  <c r="Q96" i="28"/>
  <c r="AZ70" i="22"/>
  <c r="R96" i="28" s="1"/>
  <c r="AY70" i="22"/>
  <c r="P98" i="12"/>
  <c r="W224" i="28"/>
  <c r="U226" i="12"/>
  <c r="W329" i="28"/>
  <c r="U331" i="12"/>
  <c r="N398" i="28"/>
  <c r="E118" i="28"/>
  <c r="E120" i="12"/>
  <c r="Z67" i="28"/>
  <c r="BF47" i="22"/>
  <c r="BE47" i="22"/>
  <c r="X69" i="12"/>
  <c r="E342" i="28"/>
  <c r="E344" i="12"/>
  <c r="N305" i="28"/>
  <c r="M307" i="12"/>
  <c r="H132" i="28"/>
  <c r="AU106" i="22"/>
  <c r="AT106" i="22"/>
  <c r="BA106" i="22"/>
  <c r="BG106" i="22"/>
  <c r="AS106" i="22"/>
  <c r="H134" i="12"/>
  <c r="S112" i="28"/>
  <c r="R114" i="12"/>
  <c r="E185" i="28"/>
  <c r="E187" i="12"/>
  <c r="W396" i="28"/>
  <c r="AB379" i="28"/>
  <c r="Z381" i="12"/>
  <c r="W83" i="28"/>
  <c r="U85" i="12"/>
  <c r="G288" i="28"/>
  <c r="G290" i="12"/>
  <c r="H206" i="28"/>
  <c r="AS174" i="22"/>
  <c r="H208" i="12"/>
  <c r="AT174" i="22"/>
  <c r="AU174" i="22"/>
  <c r="BA174" i="22"/>
  <c r="BG174" i="22"/>
  <c r="Z64" i="28"/>
  <c r="BF44" i="22"/>
  <c r="BE44" i="22"/>
  <c r="X66" i="12"/>
  <c r="Q259" i="28"/>
  <c r="AY223" i="22"/>
  <c r="P261" i="12"/>
  <c r="AZ223" i="22"/>
  <c r="Q225" i="28"/>
  <c r="AZ191" i="22"/>
  <c r="AY191" i="22"/>
  <c r="P227" i="12"/>
  <c r="W369" i="28"/>
  <c r="U371" i="12"/>
  <c r="Q190" i="28"/>
  <c r="AZ158" i="22"/>
  <c r="R190" i="28" s="1"/>
  <c r="P192" i="12"/>
  <c r="AY158" i="22"/>
  <c r="Z106" i="28"/>
  <c r="BF80" i="22"/>
  <c r="X108" i="12"/>
  <c r="BE80" i="22"/>
  <c r="Q89" i="28"/>
  <c r="AZ65" i="22"/>
  <c r="R89" i="28" s="1"/>
  <c r="AY65" i="22"/>
  <c r="P91" i="12"/>
  <c r="H304" i="28"/>
  <c r="BA260" i="22"/>
  <c r="BG260" i="22"/>
  <c r="AT260" i="22"/>
  <c r="AS260" i="22"/>
  <c r="AU260" i="22"/>
  <c r="H306" i="12"/>
  <c r="H420" i="28"/>
  <c r="AT358" i="22"/>
  <c r="AU358" i="22"/>
  <c r="BA358" i="22"/>
  <c r="BG358" i="22"/>
  <c r="AS358" i="22"/>
  <c r="H422" i="12"/>
  <c r="N231" i="28"/>
  <c r="M233" i="12"/>
  <c r="H382" i="28"/>
  <c r="AU322" i="22"/>
  <c r="BA322" i="22"/>
  <c r="AS322" i="22"/>
  <c r="BG322" i="22"/>
  <c r="AT322" i="22"/>
  <c r="H384" i="12"/>
  <c r="Z242" i="28"/>
  <c r="BF208" i="22"/>
  <c r="BE208" i="22"/>
  <c r="X244" i="12"/>
  <c r="S369" i="28"/>
  <c r="R371" i="12"/>
  <c r="W196" i="28"/>
  <c r="U198" i="12"/>
  <c r="W272" i="28"/>
  <c r="U274" i="12"/>
  <c r="I325" i="28"/>
  <c r="K325" i="28" s="1"/>
  <c r="I327" i="12"/>
  <c r="E86" i="28"/>
  <c r="E88" i="12"/>
  <c r="S64" i="28"/>
  <c r="R66" i="12"/>
  <c r="N374" i="28"/>
  <c r="M376" i="12"/>
  <c r="Z298" i="28"/>
  <c r="BF256" i="22"/>
  <c r="X300" i="12"/>
  <c r="BE256" i="22"/>
  <c r="E197" i="28"/>
  <c r="E199" i="12"/>
  <c r="W368" i="28"/>
  <c r="U370" i="12"/>
  <c r="R27" i="28"/>
  <c r="Q29" i="12"/>
  <c r="N201" i="28"/>
  <c r="M203" i="12"/>
  <c r="G284" i="28"/>
  <c r="G286" i="12"/>
  <c r="N127" i="28"/>
  <c r="M129" i="12"/>
  <c r="W357" i="28"/>
  <c r="U359" i="12"/>
  <c r="G195" i="28"/>
  <c r="G197" i="12"/>
  <c r="W297" i="28"/>
  <c r="U299" i="12"/>
  <c r="W99" i="28"/>
  <c r="U101" i="12"/>
  <c r="E240" i="28"/>
  <c r="E242" i="12"/>
  <c r="N217" i="28"/>
  <c r="M219" i="12"/>
  <c r="W281" i="28"/>
  <c r="U283" i="12"/>
  <c r="E263" i="28"/>
  <c r="E265" i="12"/>
  <c r="N403" i="28"/>
  <c r="M405" i="12"/>
  <c r="N234" i="28"/>
  <c r="M236" i="12"/>
  <c r="H199" i="28"/>
  <c r="BA167" i="22"/>
  <c r="BG167" i="22"/>
  <c r="AT167" i="22"/>
  <c r="AU167" i="22"/>
  <c r="AS167" i="22"/>
  <c r="H201" i="12"/>
  <c r="I192" i="28"/>
  <c r="K192" i="28" s="1"/>
  <c r="I194" i="12"/>
  <c r="E179" i="28"/>
  <c r="E179" i="12"/>
  <c r="N184" i="28"/>
  <c r="M186" i="12"/>
  <c r="AA26" i="28"/>
  <c r="Y28" i="12"/>
  <c r="Q184" i="28"/>
  <c r="AZ152" i="22"/>
  <c r="AY152" i="22"/>
  <c r="P186" i="12"/>
  <c r="N179" i="28"/>
  <c r="M179" i="12"/>
  <c r="AB242" i="28"/>
  <c r="Z244" i="12"/>
  <c r="Q309" i="28"/>
  <c r="P311" i="12"/>
  <c r="AY265" i="22"/>
  <c r="AZ265" i="22"/>
  <c r="Z418" i="28"/>
  <c r="BF356" i="22"/>
  <c r="BE356" i="22"/>
  <c r="X420" i="12"/>
  <c r="H411" i="28"/>
  <c r="AT349" i="22"/>
  <c r="AS349" i="22"/>
  <c r="H413" i="12"/>
  <c r="E131" i="28"/>
  <c r="E133" i="12"/>
  <c r="H95" i="28"/>
  <c r="H97" i="12"/>
  <c r="AT69" i="22"/>
  <c r="AU69" i="22"/>
  <c r="BA69" i="22"/>
  <c r="BG69" i="22"/>
  <c r="AS69" i="22"/>
  <c r="Z329" i="28"/>
  <c r="BF277" i="22"/>
  <c r="BE277" i="22"/>
  <c r="X331" i="12"/>
  <c r="N265" i="28"/>
  <c r="M267" i="12"/>
  <c r="H118" i="28"/>
  <c r="AT92" i="22"/>
  <c r="AU92" i="22"/>
  <c r="BA92" i="22"/>
  <c r="BG92" i="22"/>
  <c r="H120" i="12"/>
  <c r="AS92" i="22"/>
  <c r="N275" i="28"/>
  <c r="M277" i="12"/>
  <c r="N396" i="28"/>
  <c r="H342" i="28"/>
  <c r="BA290" i="22"/>
  <c r="BG290" i="22"/>
  <c r="AS290" i="22"/>
  <c r="H344" i="12"/>
  <c r="AT290" i="22"/>
  <c r="AU290" i="22"/>
  <c r="Q305" i="28"/>
  <c r="AZ261" i="22"/>
  <c r="R305" i="28" s="1"/>
  <c r="AY261" i="22"/>
  <c r="P307" i="12"/>
  <c r="AB112" i="28"/>
  <c r="Z114" i="12"/>
  <c r="H185" i="28"/>
  <c r="BG153" i="22"/>
  <c r="AT153" i="22"/>
  <c r="BA153" i="22"/>
  <c r="AU153" i="22"/>
  <c r="AS153" i="22"/>
  <c r="H187" i="12"/>
  <c r="Z396" i="28"/>
  <c r="BF334" i="22"/>
  <c r="BE334" i="22"/>
  <c r="X398" i="12"/>
  <c r="S379" i="28"/>
  <c r="R381" i="12"/>
  <c r="Z83" i="28"/>
  <c r="BE59" i="22"/>
  <c r="X85" i="12"/>
  <c r="BF59" i="22"/>
  <c r="AA83" i="28" s="1"/>
  <c r="J288" i="28"/>
  <c r="J290" i="12"/>
  <c r="E363" i="28"/>
  <c r="E365" i="12"/>
  <c r="W214" i="28"/>
  <c r="U216" i="12"/>
  <c r="N129" i="28"/>
  <c r="M131" i="12"/>
  <c r="W204" i="28"/>
  <c r="U206" i="12"/>
  <c r="Z369" i="28"/>
  <c r="BF313" i="22"/>
  <c r="BE313" i="22"/>
  <c r="X371" i="12"/>
  <c r="E333" i="28"/>
  <c r="E335" i="12"/>
  <c r="E214" i="28"/>
  <c r="E216" i="12"/>
  <c r="E344" i="28"/>
  <c r="E346" i="12"/>
  <c r="Q231" i="28"/>
  <c r="AZ197" i="22"/>
  <c r="AY197" i="22"/>
  <c r="P233" i="12"/>
  <c r="N207" i="28"/>
  <c r="M209" i="12"/>
  <c r="E282" i="28"/>
  <c r="E284" i="12"/>
  <c r="J369" i="28"/>
  <c r="J371" i="12"/>
  <c r="W295" i="28"/>
  <c r="U297" i="12"/>
  <c r="Z196" i="28"/>
  <c r="BF164" i="22"/>
  <c r="AA196" i="28" s="1"/>
  <c r="BE164" i="22"/>
  <c r="X198" i="12"/>
  <c r="Z272" i="28"/>
  <c r="BE234" i="22"/>
  <c r="X274" i="12"/>
  <c r="BF234" i="22"/>
  <c r="AA272" i="28" s="1"/>
  <c r="J325" i="28"/>
  <c r="J327" i="12"/>
  <c r="H86" i="28"/>
  <c r="BA62" i="22"/>
  <c r="BG62" i="22"/>
  <c r="AT62" i="22"/>
  <c r="AU62" i="22"/>
  <c r="H88" i="12"/>
  <c r="AS62" i="22"/>
  <c r="E332" i="28"/>
  <c r="E334" i="12"/>
  <c r="I64" i="28"/>
  <c r="K64" i="28" s="1"/>
  <c r="I66" i="12"/>
  <c r="Q374" i="28"/>
  <c r="AZ318" i="22"/>
  <c r="AY318" i="22"/>
  <c r="P376" i="12"/>
  <c r="E280" i="28"/>
  <c r="E282" i="12"/>
  <c r="H197" i="28"/>
  <c r="AT165" i="22"/>
  <c r="AU165" i="22"/>
  <c r="BA165" i="22"/>
  <c r="BG165" i="22"/>
  <c r="AS165" i="22"/>
  <c r="H199" i="12"/>
  <c r="Z368" i="28"/>
  <c r="BE312" i="22"/>
  <c r="BF312" i="22"/>
  <c r="AA368" i="28" s="1"/>
  <c r="X370" i="12"/>
  <c r="Q201" i="28"/>
  <c r="AY169" i="22"/>
  <c r="AZ169" i="22"/>
  <c r="P203" i="12"/>
  <c r="Q127" i="28"/>
  <c r="AZ101" i="22"/>
  <c r="AY101" i="22"/>
  <c r="P129" i="12"/>
  <c r="Z357" i="28"/>
  <c r="BF305" i="22"/>
  <c r="AA357" i="28" s="1"/>
  <c r="BE305" i="22"/>
  <c r="X359" i="12"/>
  <c r="E370" i="28"/>
  <c r="E372" i="12"/>
  <c r="Z297" i="28"/>
  <c r="BF255" i="22"/>
  <c r="BE255" i="22"/>
  <c r="X299" i="12"/>
  <c r="Z99" i="28"/>
  <c r="BF73" i="22"/>
  <c r="BE73" i="22"/>
  <c r="X101" i="12"/>
  <c r="H240" i="28"/>
  <c r="AT206" i="22"/>
  <c r="AU206" i="22"/>
  <c r="H242" i="12"/>
  <c r="AS206" i="22"/>
  <c r="BA206" i="22"/>
  <c r="BG206" i="22"/>
  <c r="Q217" i="28"/>
  <c r="AY185" i="22"/>
  <c r="AZ185" i="22"/>
  <c r="P219" i="12"/>
  <c r="H263" i="28"/>
  <c r="AT227" i="22"/>
  <c r="BA227" i="22"/>
  <c r="AS227" i="22"/>
  <c r="H265" i="12"/>
  <c r="BG227" i="22"/>
  <c r="AU227" i="22"/>
  <c r="G187" i="28"/>
  <c r="G189" i="12"/>
  <c r="W334" i="28"/>
  <c r="U336" i="12"/>
  <c r="Q403" i="28"/>
  <c r="AZ341" i="22"/>
  <c r="AY341" i="22"/>
  <c r="P405" i="12"/>
  <c r="Z230" i="28"/>
  <c r="BF196" i="22"/>
  <c r="BE196" i="22"/>
  <c r="X232" i="12"/>
  <c r="W332" i="28"/>
  <c r="U334" i="12"/>
  <c r="N337" i="28"/>
  <c r="M339" i="12"/>
  <c r="W198" i="28"/>
  <c r="U200" i="12"/>
  <c r="H97" i="28"/>
  <c r="AT71" i="22"/>
  <c r="AU71" i="22"/>
  <c r="BA71" i="22"/>
  <c r="BG71" i="22"/>
  <c r="H99" i="12"/>
  <c r="AS71" i="22"/>
  <c r="Q275" i="28"/>
  <c r="AY237" i="22"/>
  <c r="P277" i="12"/>
  <c r="AZ237" i="22"/>
  <c r="Z214" i="28"/>
  <c r="BF182" i="22"/>
  <c r="X216" i="12"/>
  <c r="BE182" i="22"/>
  <c r="E202" i="28"/>
  <c r="E204" i="12"/>
  <c r="W304" i="28"/>
  <c r="U306" i="12"/>
  <c r="H214" i="28"/>
  <c r="BG182" i="22"/>
  <c r="BA182" i="22"/>
  <c r="AS182" i="22"/>
  <c r="H216" i="12"/>
  <c r="AT182" i="22"/>
  <c r="AU182" i="22"/>
  <c r="H344" i="28"/>
  <c r="AT292" i="22"/>
  <c r="AU292" i="22"/>
  <c r="AS292" i="22"/>
  <c r="BA292" i="22"/>
  <c r="BG292" i="22"/>
  <c r="H346" i="12"/>
  <c r="E271" i="28"/>
  <c r="E273" i="12"/>
  <c r="G283" i="28"/>
  <c r="G285" i="12"/>
  <c r="Q207" i="28"/>
  <c r="AZ175" i="22"/>
  <c r="R207" i="28" s="1"/>
  <c r="AY175" i="22"/>
  <c r="P209" i="12"/>
  <c r="W417" i="28"/>
  <c r="U419" i="12"/>
  <c r="H282" i="28"/>
  <c r="AT242" i="22"/>
  <c r="AU242" i="22"/>
  <c r="BG242" i="22"/>
  <c r="BA242" i="22"/>
  <c r="AS242" i="22"/>
  <c r="H284" i="12"/>
  <c r="I369" i="28"/>
  <c r="K369" i="28" s="1"/>
  <c r="I371" i="12"/>
  <c r="Z295" i="28"/>
  <c r="BE253" i="22"/>
  <c r="X297" i="12"/>
  <c r="BF253" i="22"/>
  <c r="E96" i="28"/>
  <c r="E98" i="12"/>
  <c r="E281" i="28"/>
  <c r="E283" i="12"/>
  <c r="S325" i="28"/>
  <c r="R327" i="12"/>
  <c r="G228" i="28"/>
  <c r="G230" i="12"/>
  <c r="E115" i="28"/>
  <c r="E117" i="12"/>
  <c r="H332" i="28"/>
  <c r="AT280" i="22"/>
  <c r="AU280" i="22"/>
  <c r="BG280" i="22"/>
  <c r="BA280" i="22"/>
  <c r="AS280" i="22"/>
  <c r="H334" i="12"/>
  <c r="J64" i="28"/>
  <c r="J66" i="12"/>
  <c r="W103" i="28"/>
  <c r="U105" i="12"/>
  <c r="H280" i="28"/>
  <c r="AS240" i="22"/>
  <c r="H282" i="12"/>
  <c r="AU240" i="22"/>
  <c r="BG240" i="22"/>
  <c r="AT240" i="22"/>
  <c r="BA240" i="22"/>
  <c r="W195" i="28"/>
  <c r="U197" i="12"/>
  <c r="W112" i="28"/>
  <c r="U114" i="12"/>
  <c r="E83" i="28"/>
  <c r="E85" i="12"/>
  <c r="J284" i="28"/>
  <c r="J286" i="12"/>
  <c r="N332" i="28"/>
  <c r="M334" i="12"/>
  <c r="E262" i="28"/>
  <c r="E264" i="12"/>
  <c r="E184" i="28"/>
  <c r="E186" i="12"/>
  <c r="H370" i="28"/>
  <c r="BG314" i="22"/>
  <c r="BA314" i="22"/>
  <c r="AS314" i="22"/>
  <c r="H372" i="12"/>
  <c r="AU314" i="22"/>
  <c r="AT314" i="22"/>
  <c r="N266" i="28"/>
  <c r="M268" i="12"/>
  <c r="N126" i="28"/>
  <c r="M128" i="12"/>
  <c r="N354" i="28"/>
  <c r="M356" i="12"/>
  <c r="W397" i="28"/>
  <c r="N162" i="28"/>
  <c r="M164" i="12"/>
  <c r="N341" i="28"/>
  <c r="M343" i="12"/>
  <c r="AB122" i="28"/>
  <c r="Z124" i="12"/>
  <c r="J187" i="28"/>
  <c r="J189" i="12"/>
  <c r="E67" i="28"/>
  <c r="E69" i="12"/>
  <c r="Z334" i="28"/>
  <c r="BF282" i="22"/>
  <c r="BE282" i="22"/>
  <c r="X336" i="12"/>
  <c r="N378" i="28"/>
  <c r="M380" i="12"/>
  <c r="H244" i="28"/>
  <c r="BG210" i="22"/>
  <c r="BA210" i="22"/>
  <c r="AT210" i="22"/>
  <c r="AU210" i="22"/>
  <c r="AS210" i="22"/>
  <c r="H246" i="12"/>
  <c r="Z104" i="28"/>
  <c r="BF78" i="22"/>
  <c r="BE78" i="22"/>
  <c r="X106" i="12"/>
  <c r="S224" i="28"/>
  <c r="R226" i="12"/>
  <c r="Z68" i="28"/>
  <c r="BE48" i="22"/>
  <c r="X70" i="12"/>
  <c r="BF48" i="22"/>
  <c r="P150" i="28"/>
  <c r="O152" i="12"/>
  <c r="Q196" i="28"/>
  <c r="AZ164" i="22"/>
  <c r="R196" i="28" s="1"/>
  <c r="AY164" i="22"/>
  <c r="P198" i="12"/>
  <c r="H211" i="28"/>
  <c r="AU179" i="22"/>
  <c r="AT179" i="22"/>
  <c r="BG179" i="22"/>
  <c r="BA179" i="22"/>
  <c r="AS179" i="22"/>
  <c r="H213" i="12"/>
  <c r="H121" i="28"/>
  <c r="AU95" i="22"/>
  <c r="AT95" i="22"/>
  <c r="AS95" i="22"/>
  <c r="BA95" i="22"/>
  <c r="H123" i="12"/>
  <c r="BG95" i="22"/>
  <c r="Z124" i="28"/>
  <c r="BF98" i="22"/>
  <c r="BE98" i="22"/>
  <c r="X126" i="12"/>
  <c r="W292" i="28"/>
  <c r="U294" i="12"/>
  <c r="Q265" i="28"/>
  <c r="AY229" i="22"/>
  <c r="AZ229" i="22"/>
  <c r="P267" i="12"/>
  <c r="N85" i="28"/>
  <c r="M87" i="12"/>
  <c r="E415" i="28"/>
  <c r="E417" i="12"/>
  <c r="E203" i="28"/>
  <c r="E205" i="12"/>
  <c r="E341" i="28"/>
  <c r="E343" i="12"/>
  <c r="E99" i="28"/>
  <c r="E101" i="12"/>
  <c r="N363" i="28"/>
  <c r="M365" i="12"/>
  <c r="G379" i="28"/>
  <c r="G381" i="12"/>
  <c r="N294" i="28"/>
  <c r="M296" i="12"/>
  <c r="N131" i="28"/>
  <c r="M133" i="12"/>
  <c r="I288" i="28"/>
  <c r="K288" i="28" s="1"/>
  <c r="I290" i="12"/>
  <c r="H363" i="28"/>
  <c r="AT309" i="22"/>
  <c r="AU309" i="22"/>
  <c r="BG309" i="22"/>
  <c r="AS309" i="22"/>
  <c r="H365" i="12"/>
  <c r="BA309" i="22"/>
  <c r="Q129" i="28"/>
  <c r="AY103" i="22"/>
  <c r="P131" i="12"/>
  <c r="AZ103" i="22"/>
  <c r="Z204" i="28"/>
  <c r="BF172" i="22"/>
  <c r="BE172" i="22"/>
  <c r="X206" i="12"/>
  <c r="H333" i="28"/>
  <c r="AT281" i="22"/>
  <c r="AU281" i="22"/>
  <c r="BG281" i="22"/>
  <c r="AS281" i="22"/>
  <c r="BA281" i="22"/>
  <c r="H335" i="12"/>
  <c r="Z292" i="28"/>
  <c r="BF250" i="22"/>
  <c r="BE250" i="22"/>
  <c r="X294" i="12"/>
  <c r="Q85" i="28"/>
  <c r="AY61" i="22"/>
  <c r="P87" i="12"/>
  <c r="AZ61" i="22"/>
  <c r="H415" i="28"/>
  <c r="AT353" i="22"/>
  <c r="AS353" i="22"/>
  <c r="AU353" i="22"/>
  <c r="BA353" i="22"/>
  <c r="BG353" i="22"/>
  <c r="H417" i="12"/>
  <c r="H203" i="28"/>
  <c r="AU171" i="22"/>
  <c r="AT171" i="22"/>
  <c r="AS171" i="22"/>
  <c r="H205" i="12"/>
  <c r="BA171" i="22"/>
  <c r="BG171" i="22"/>
  <c r="N391" i="28"/>
  <c r="N216" i="28"/>
  <c r="M218" i="12"/>
  <c r="H341" i="28"/>
  <c r="AU289" i="22"/>
  <c r="AT289" i="22"/>
  <c r="BA289" i="22"/>
  <c r="BG289" i="22"/>
  <c r="AS289" i="22"/>
  <c r="H343" i="12"/>
  <c r="H99" i="28"/>
  <c r="AT73" i="22"/>
  <c r="AU73" i="22"/>
  <c r="AS73" i="22"/>
  <c r="H101" i="12"/>
  <c r="BG73" i="22"/>
  <c r="BA73" i="22"/>
  <c r="Q363" i="28"/>
  <c r="AZ309" i="22"/>
  <c r="AY309" i="22"/>
  <c r="P365" i="12"/>
  <c r="Q294" i="28"/>
  <c r="AY252" i="22"/>
  <c r="P296" i="12"/>
  <c r="AZ252" i="22"/>
  <c r="Q131" i="28"/>
  <c r="AZ105" i="22"/>
  <c r="AY105" i="22"/>
  <c r="P133" i="12"/>
  <c r="S288" i="28"/>
  <c r="R290" i="12"/>
  <c r="E340" i="28"/>
  <c r="E342" i="12"/>
  <c r="H202" i="28"/>
  <c r="BA170" i="22"/>
  <c r="BG170" i="22"/>
  <c r="AU170" i="22"/>
  <c r="AT170" i="22"/>
  <c r="H204" i="12"/>
  <c r="AS170" i="22"/>
  <c r="W392" i="28"/>
  <c r="Z304" i="28"/>
  <c r="BF260" i="22"/>
  <c r="AA304" i="28" s="1"/>
  <c r="X306" i="12"/>
  <c r="BE260" i="22"/>
  <c r="N296" i="28"/>
  <c r="M298" i="12"/>
  <c r="N244" i="28"/>
  <c r="M246" i="12"/>
  <c r="E373" i="28"/>
  <c r="E375" i="12"/>
  <c r="W275" i="28"/>
  <c r="U277" i="12"/>
  <c r="H271" i="28"/>
  <c r="AT233" i="22"/>
  <c r="AU233" i="22"/>
  <c r="BA233" i="22"/>
  <c r="BG233" i="22"/>
  <c r="AS233" i="22"/>
  <c r="H273" i="12"/>
  <c r="S283" i="28"/>
  <c r="R285" i="12"/>
  <c r="Z417" i="28"/>
  <c r="BF355" i="22"/>
  <c r="BE355" i="22"/>
  <c r="X419" i="12"/>
  <c r="AB369" i="28"/>
  <c r="Z371" i="12"/>
  <c r="E305" i="28"/>
  <c r="E307" i="12"/>
  <c r="H96" i="28"/>
  <c r="BA70" i="22"/>
  <c r="BG70" i="22"/>
  <c r="AS70" i="22"/>
  <c r="H98" i="12"/>
  <c r="AT70" i="22"/>
  <c r="AU70" i="22"/>
  <c r="H281" i="28"/>
  <c r="BG241" i="22"/>
  <c r="AU241" i="22"/>
  <c r="AT241" i="22"/>
  <c r="BA241" i="22"/>
  <c r="AS241" i="22"/>
  <c r="H283" i="12"/>
  <c r="AB325" i="28"/>
  <c r="Z327" i="12"/>
  <c r="J228" i="28"/>
  <c r="J230" i="12"/>
  <c r="H115" i="28"/>
  <c r="BA89" i="22"/>
  <c r="AT89" i="22"/>
  <c r="AU89" i="22"/>
  <c r="BG89" i="22"/>
  <c r="AS89" i="22"/>
  <c r="H117" i="12"/>
  <c r="E120" i="28"/>
  <c r="E122" i="12"/>
  <c r="Z103" i="28"/>
  <c r="BF77" i="22"/>
  <c r="BE77" i="22"/>
  <c r="X105" i="12"/>
  <c r="W365" i="28"/>
  <c r="U367" i="12"/>
  <c r="N101" i="28"/>
  <c r="M103" i="12"/>
  <c r="W410" i="28"/>
  <c r="AH410" i="28" s="1"/>
  <c r="Z195" i="28"/>
  <c r="BE163" i="22"/>
  <c r="X197" i="12"/>
  <c r="BF163" i="22"/>
  <c r="AA195" i="28" s="1"/>
  <c r="Z112" i="28"/>
  <c r="BE86" i="22"/>
  <c r="X114" i="12"/>
  <c r="BF86" i="22"/>
  <c r="AA112" i="28" s="1"/>
  <c r="N195" i="28"/>
  <c r="M197" i="12"/>
  <c r="H83" i="28"/>
  <c r="H85" i="12"/>
  <c r="BG59" i="22"/>
  <c r="BA59" i="22"/>
  <c r="AT59" i="22"/>
  <c r="AS59" i="22"/>
  <c r="AU59" i="22"/>
  <c r="S284" i="28"/>
  <c r="R286" i="12"/>
  <c r="E298" i="28"/>
  <c r="E300" i="12"/>
  <c r="Q332" i="28"/>
  <c r="AY280" i="22"/>
  <c r="P334" i="12"/>
  <c r="AZ280" i="22"/>
  <c r="H262" i="28"/>
  <c r="AU226" i="22"/>
  <c r="AT226" i="22"/>
  <c r="BA226" i="22"/>
  <c r="BG226" i="22"/>
  <c r="AS226" i="22"/>
  <c r="H264" i="12"/>
  <c r="H184" i="28"/>
  <c r="BG152" i="22"/>
  <c r="BA152" i="22"/>
  <c r="AS152" i="22"/>
  <c r="H186" i="12"/>
  <c r="AU152" i="22"/>
  <c r="AT152" i="22"/>
  <c r="Q266" i="28"/>
  <c r="AZ230" i="22"/>
  <c r="AY230" i="22"/>
  <c r="P268" i="12"/>
  <c r="Q126" i="28"/>
  <c r="AZ100" i="22"/>
  <c r="AY100" i="22"/>
  <c r="P128" i="12"/>
  <c r="Q354" i="28"/>
  <c r="AY302" i="22"/>
  <c r="P356" i="12"/>
  <c r="AZ302" i="22"/>
  <c r="Z397" i="28"/>
  <c r="BF335" i="22"/>
  <c r="BE335" i="22"/>
  <c r="X399" i="12"/>
  <c r="Q162" i="28"/>
  <c r="AZ132" i="22"/>
  <c r="P164" i="12"/>
  <c r="AY132" i="22"/>
  <c r="Q341" i="28"/>
  <c r="AZ289" i="22"/>
  <c r="P343" i="12"/>
  <c r="AY289" i="22"/>
  <c r="I224" i="28"/>
  <c r="K224" i="28" s="1"/>
  <c r="I226" i="12"/>
  <c r="W213" i="28"/>
  <c r="U215" i="12"/>
  <c r="S187" i="28"/>
  <c r="R189" i="12"/>
  <c r="H67" i="28"/>
  <c r="BG47" i="22"/>
  <c r="AU47" i="22"/>
  <c r="AT47" i="22"/>
  <c r="AS47" i="22"/>
  <c r="H69" i="12"/>
  <c r="BA47" i="22"/>
  <c r="W185" i="28"/>
  <c r="U187" i="12"/>
  <c r="Q378" i="28"/>
  <c r="AZ320" i="22"/>
  <c r="R378" i="28" s="1"/>
  <c r="P380" i="12"/>
  <c r="AY320" i="22"/>
  <c r="H365" i="28"/>
  <c r="BG311" i="22"/>
  <c r="BA311" i="22"/>
  <c r="AU311" i="22"/>
  <c r="AT311" i="22"/>
  <c r="H367" i="12"/>
  <c r="AS311" i="22"/>
  <c r="Z228" i="28"/>
  <c r="BF194" i="22"/>
  <c r="X230" i="12"/>
  <c r="BE194" i="22"/>
  <c r="E294" i="28"/>
  <c r="E296" i="12"/>
  <c r="Q224" i="28"/>
  <c r="AY190" i="22"/>
  <c r="P226" i="12"/>
  <c r="AZ190" i="22"/>
  <c r="Z163" i="28"/>
  <c r="BF133" i="22"/>
  <c r="BE133" i="22"/>
  <c r="X165" i="12"/>
  <c r="Q370" i="28"/>
  <c r="AZ314" i="22"/>
  <c r="P372" i="12"/>
  <c r="AY314" i="22"/>
  <c r="W65" i="28"/>
  <c r="U67" i="12"/>
  <c r="N113" i="28"/>
  <c r="M115" i="12"/>
  <c r="N240" i="28"/>
  <c r="M242" i="12"/>
  <c r="W187" i="28"/>
  <c r="U189" i="12"/>
  <c r="W125" i="28"/>
  <c r="U127" i="12"/>
  <c r="W310" i="28"/>
  <c r="U312" i="12"/>
  <c r="W303" i="28"/>
  <c r="U305" i="12"/>
  <c r="Q216" i="28"/>
  <c r="AZ184" i="22"/>
  <c r="AY184" i="22"/>
  <c r="P218" i="12"/>
  <c r="W403" i="28"/>
  <c r="U405" i="12"/>
  <c r="W363" i="28"/>
  <c r="U365" i="12"/>
  <c r="N229" i="28"/>
  <c r="M231" i="12"/>
  <c r="J379" i="28"/>
  <c r="J381" i="12"/>
  <c r="AB288" i="28"/>
  <c r="Z290" i="12"/>
  <c r="H340" i="28"/>
  <c r="AS288" i="22"/>
  <c r="H342" i="12"/>
  <c r="AT288" i="22"/>
  <c r="BG288" i="22"/>
  <c r="AU288" i="22"/>
  <c r="BA288" i="22"/>
  <c r="G103" i="28"/>
  <c r="G105" i="12"/>
  <c r="G198" i="28"/>
  <c r="G200" i="12"/>
  <c r="W284" i="28"/>
  <c r="U286" i="12"/>
  <c r="Q296" i="28"/>
  <c r="AZ254" i="22"/>
  <c r="AY254" i="22"/>
  <c r="P298" i="12"/>
  <c r="Q244" i="28"/>
  <c r="AZ210" i="22"/>
  <c r="AY210" i="22"/>
  <c r="P246" i="12"/>
  <c r="H373" i="28"/>
  <c r="AU317" i="22"/>
  <c r="AT317" i="22"/>
  <c r="AS317" i="22"/>
  <c r="H375" i="12"/>
  <c r="BA317" i="22"/>
  <c r="BG317" i="22"/>
  <c r="W102" i="28"/>
  <c r="U104" i="12"/>
  <c r="Z275" i="28"/>
  <c r="BE237" i="22"/>
  <c r="X277" i="12"/>
  <c r="BF237" i="22"/>
  <c r="AA275" i="28" s="1"/>
  <c r="AB283" i="28"/>
  <c r="Z285" i="12"/>
  <c r="N417" i="28"/>
  <c r="M419" i="12"/>
  <c r="W141" i="28"/>
  <c r="U143" i="12"/>
  <c r="H305" i="28"/>
  <c r="AT261" i="22"/>
  <c r="AU261" i="22"/>
  <c r="H307" i="12"/>
  <c r="AS261" i="22"/>
  <c r="BA261" i="22"/>
  <c r="BG261" i="22"/>
  <c r="W244" i="28"/>
  <c r="U246" i="12"/>
  <c r="W264" i="28"/>
  <c r="U266" i="12"/>
  <c r="N297" i="28"/>
  <c r="M299" i="12"/>
  <c r="N355" i="28"/>
  <c r="AH355" i="28" s="1"/>
  <c r="M357" i="12"/>
  <c r="AE357" i="12" s="1"/>
  <c r="AB228" i="28"/>
  <c r="Z230" i="12"/>
  <c r="H120" i="28"/>
  <c r="AT94" i="22"/>
  <c r="AU94" i="22"/>
  <c r="BA94" i="22"/>
  <c r="BG94" i="22"/>
  <c r="AS94" i="22"/>
  <c r="H122" i="12"/>
  <c r="W63" i="28"/>
  <c r="U65" i="12"/>
  <c r="Z365" i="28"/>
  <c r="BF311" i="22"/>
  <c r="BE311" i="22"/>
  <c r="X367" i="12"/>
  <c r="W340" i="28"/>
  <c r="U342" i="12"/>
  <c r="Q101" i="28"/>
  <c r="AZ75" i="22"/>
  <c r="AY75" i="22"/>
  <c r="P103" i="12"/>
  <c r="W115" i="28"/>
  <c r="U117" i="12"/>
  <c r="Q195" i="28"/>
  <c r="AZ163" i="22"/>
  <c r="R195" i="28" s="1"/>
  <c r="AY163" i="22"/>
  <c r="P197" i="12"/>
  <c r="I284" i="28"/>
  <c r="K284" i="28" s="1"/>
  <c r="I286" i="12"/>
  <c r="N325" i="28"/>
  <c r="M327" i="12"/>
  <c r="G192" i="28"/>
  <c r="G194" i="12"/>
  <c r="H298" i="28"/>
  <c r="BA256" i="22"/>
  <c r="BG256" i="22"/>
  <c r="AT256" i="22"/>
  <c r="AU256" i="22"/>
  <c r="H300" i="12"/>
  <c r="AS256" i="22"/>
  <c r="N401" i="28"/>
  <c r="M403" i="12"/>
  <c r="E194" i="28"/>
  <c r="E196" i="12"/>
  <c r="W260" i="28"/>
  <c r="U262" i="12"/>
  <c r="W126" i="28"/>
  <c r="U128" i="12"/>
  <c r="N118" i="28"/>
  <c r="M120" i="12"/>
  <c r="N181" i="28"/>
  <c r="M183" i="12"/>
  <c r="W113" i="28"/>
  <c r="U115" i="12"/>
  <c r="E416" i="28"/>
  <c r="E418" i="12"/>
  <c r="E216" i="28"/>
  <c r="E218" i="12"/>
  <c r="Z213" i="28"/>
  <c r="X215" i="12"/>
  <c r="BF181" i="22"/>
  <c r="BE181" i="22"/>
  <c r="G122" i="28"/>
  <c r="G124" i="12"/>
  <c r="AB187" i="28"/>
  <c r="Z189" i="12"/>
  <c r="Z185" i="28"/>
  <c r="BF153" i="22"/>
  <c r="BE153" i="22"/>
  <c r="X187" i="12"/>
  <c r="Z310" i="28"/>
  <c r="BF266" i="22"/>
  <c r="BE266" i="22"/>
  <c r="X312" i="12"/>
  <c r="Z303" i="28"/>
  <c r="BF259" i="22"/>
  <c r="AA303" i="28" s="1"/>
  <c r="BE259" i="22"/>
  <c r="X305" i="12"/>
  <c r="N185" i="28"/>
  <c r="M187" i="12"/>
  <c r="Z403" i="28"/>
  <c r="BE341" i="22"/>
  <c r="X405" i="12"/>
  <c r="BF341" i="22"/>
  <c r="Z363" i="28"/>
  <c r="BF309" i="22"/>
  <c r="BE309" i="22"/>
  <c r="X365" i="12"/>
  <c r="Q229" i="28"/>
  <c r="AZ195" i="22"/>
  <c r="AY195" i="22"/>
  <c r="P231" i="12"/>
  <c r="I379" i="28"/>
  <c r="K379" i="28" s="1"/>
  <c r="I381" i="12"/>
  <c r="S103" i="28"/>
  <c r="R105" i="12"/>
  <c r="AB198" i="28"/>
  <c r="Z200" i="12"/>
  <c r="Z284" i="28"/>
  <c r="BF244" i="22"/>
  <c r="BE244" i="22"/>
  <c r="X286" i="12"/>
  <c r="Z102" i="28"/>
  <c r="BF76" i="22"/>
  <c r="BE76" i="22"/>
  <c r="X104" i="12"/>
  <c r="E162" i="28"/>
  <c r="E164" i="12"/>
  <c r="I283" i="28"/>
  <c r="K283" i="28" s="1"/>
  <c r="I285" i="12"/>
  <c r="E307" i="28"/>
  <c r="E309" i="12"/>
  <c r="Q417" i="28"/>
  <c r="AZ355" i="22"/>
  <c r="AY355" i="22"/>
  <c r="P419" i="12"/>
  <c r="Z141" i="28"/>
  <c r="X143" i="12"/>
  <c r="BF113" i="22"/>
  <c r="BE113" i="22"/>
  <c r="W399" i="28"/>
  <c r="Z244" i="28"/>
  <c r="BF210" i="22"/>
  <c r="BE210" i="22"/>
  <c r="X246" i="12"/>
  <c r="Z264" i="28"/>
  <c r="BF228" i="22"/>
  <c r="BE228" i="22"/>
  <c r="X266" i="12"/>
  <c r="Q297" i="28"/>
  <c r="AY255" i="22"/>
  <c r="AZ255" i="22"/>
  <c r="P299" i="12"/>
  <c r="Q355" i="28"/>
  <c r="AZ303" i="22"/>
  <c r="AY303" i="22"/>
  <c r="P357" i="12"/>
  <c r="N395" i="28"/>
  <c r="I228" i="28"/>
  <c r="K228" i="28" s="1"/>
  <c r="I230" i="12"/>
  <c r="W108" i="28"/>
  <c r="U110" i="12"/>
  <c r="Z63" i="28"/>
  <c r="BF43" i="22"/>
  <c r="BE43" i="22"/>
  <c r="X65" i="12"/>
  <c r="Z340" i="28"/>
  <c r="BF288" i="22"/>
  <c r="BE288" i="22"/>
  <c r="X342" i="12"/>
  <c r="Z115" i="28"/>
  <c r="BF89" i="22"/>
  <c r="AA115" i="28" s="1"/>
  <c r="BE89" i="22"/>
  <c r="X117" i="12"/>
  <c r="W217" i="28"/>
  <c r="U219" i="12"/>
  <c r="N107" i="28"/>
  <c r="M109" i="12"/>
  <c r="AB284" i="28"/>
  <c r="Z286" i="12"/>
  <c r="Q325" i="28"/>
  <c r="AZ275" i="22"/>
  <c r="AY275" i="22"/>
  <c r="P327" i="12"/>
  <c r="AB192" i="28"/>
  <c r="Z194" i="12"/>
  <c r="Q401" i="28"/>
  <c r="AZ339" i="22"/>
  <c r="AY339" i="22"/>
  <c r="P403" i="12"/>
  <c r="H194" i="28"/>
  <c r="AT162" i="22"/>
  <c r="AU162" i="22"/>
  <c r="H196" i="12"/>
  <c r="BA162" i="22"/>
  <c r="BG162" i="22"/>
  <c r="AS162" i="22"/>
  <c r="N418" i="28"/>
  <c r="Z260" i="28"/>
  <c r="BE224" i="22"/>
  <c r="X262" i="12"/>
  <c r="BF224" i="22"/>
  <c r="E293" i="28"/>
  <c r="E295" i="12"/>
  <c r="Z126" i="28"/>
  <c r="BF100" i="22"/>
  <c r="BE100" i="22"/>
  <c r="X128" i="12"/>
  <c r="Q118" i="28"/>
  <c r="AZ92" i="22"/>
  <c r="AY92" i="22"/>
  <c r="P120" i="12"/>
  <c r="Q181" i="28"/>
  <c r="AY149" i="22"/>
  <c r="P183" i="12"/>
  <c r="AZ149" i="22"/>
  <c r="Z113" i="28"/>
  <c r="X115" i="12"/>
  <c r="BF87" i="22"/>
  <c r="AA113" i="28" s="1"/>
  <c r="BE87" i="22"/>
  <c r="H416" i="28"/>
  <c r="AT354" i="22"/>
  <c r="AU354" i="22"/>
  <c r="AS354" i="22"/>
  <c r="H418" i="12"/>
  <c r="BA354" i="22"/>
  <c r="BG354" i="22"/>
  <c r="H216" i="28"/>
  <c r="AS184" i="22"/>
  <c r="BG184" i="22"/>
  <c r="BA184" i="22"/>
  <c r="H218" i="12"/>
  <c r="AT184" i="22"/>
  <c r="AU184" i="22"/>
  <c r="G224" i="28"/>
  <c r="G226" i="12"/>
  <c r="G116" i="28"/>
  <c r="G118" i="12"/>
  <c r="S122" i="28"/>
  <c r="R124" i="12"/>
  <c r="I187" i="28"/>
  <c r="K187" i="28" s="1"/>
  <c r="I189" i="12"/>
  <c r="I343" i="28"/>
  <c r="K343" i="28" s="1"/>
  <c r="I345" i="12"/>
  <c r="H230" i="28"/>
  <c r="AU196" i="22"/>
  <c r="BA196" i="22"/>
  <c r="AS196" i="22"/>
  <c r="H232" i="12"/>
  <c r="AT196" i="22"/>
  <c r="BG196" i="22"/>
  <c r="N383" i="28"/>
  <c r="M385" i="12"/>
  <c r="N281" i="28"/>
  <c r="M283" i="12"/>
  <c r="Q123" i="28"/>
  <c r="AZ97" i="22"/>
  <c r="P125" i="12"/>
  <c r="AY97" i="22"/>
  <c r="W118" i="28"/>
  <c r="U120" i="12"/>
  <c r="Q139" i="28"/>
  <c r="AZ111" i="22"/>
  <c r="AY111" i="22"/>
  <c r="P141" i="12"/>
  <c r="Q113" i="28"/>
  <c r="AZ87" i="22"/>
  <c r="R113" i="28" s="1"/>
  <c r="AY87" i="22"/>
  <c r="P115" i="12"/>
  <c r="Q240" i="28"/>
  <c r="AZ206" i="22"/>
  <c r="AY206" i="22"/>
  <c r="P242" i="12"/>
  <c r="N212" i="28"/>
  <c r="M214" i="12"/>
  <c r="Z187" i="28"/>
  <c r="X189" i="12"/>
  <c r="BE155" i="22"/>
  <c r="BF155" i="22"/>
  <c r="Z125" i="28"/>
  <c r="X127" i="12"/>
  <c r="BF99" i="22"/>
  <c r="BE99" i="22"/>
  <c r="W194" i="28"/>
  <c r="U196" i="12"/>
  <c r="Q212" i="28"/>
  <c r="AZ180" i="22"/>
  <c r="P214" i="12"/>
  <c r="AY180" i="22"/>
  <c r="N84" i="28"/>
  <c r="M86" i="12"/>
  <c r="W130" i="28"/>
  <c r="U132" i="12"/>
  <c r="Q185" i="28"/>
  <c r="AZ153" i="22"/>
  <c r="AY153" i="22"/>
  <c r="P187" i="12"/>
  <c r="N192" i="28"/>
  <c r="M194" i="12"/>
  <c r="E238" i="28"/>
  <c r="E240" i="12"/>
  <c r="E133" i="28"/>
  <c r="E135" i="12"/>
  <c r="W306" i="28"/>
  <c r="U308" i="12"/>
  <c r="E88" i="28"/>
  <c r="E90" i="12"/>
  <c r="AB103" i="28"/>
  <c r="Z105" i="12"/>
  <c r="S198" i="28"/>
  <c r="R200" i="12"/>
  <c r="N116" i="28"/>
  <c r="M118" i="12"/>
  <c r="G343" i="28"/>
  <c r="G345" i="12"/>
  <c r="N120" i="28"/>
  <c r="M122" i="12"/>
  <c r="H162" i="28"/>
  <c r="AT132" i="22"/>
  <c r="AU132" i="22"/>
  <c r="BA132" i="22"/>
  <c r="BG132" i="22"/>
  <c r="AS132" i="22"/>
  <c r="H164" i="12"/>
  <c r="J283" i="28"/>
  <c r="J285" i="12"/>
  <c r="H307" i="28"/>
  <c r="BA263" i="22"/>
  <c r="BG263" i="22"/>
  <c r="H309" i="12"/>
  <c r="AU263" i="22"/>
  <c r="AS263" i="22"/>
  <c r="AT263" i="22"/>
  <c r="W325" i="28"/>
  <c r="U327" i="12"/>
  <c r="Z399" i="28"/>
  <c r="BF337" i="22"/>
  <c r="BE337" i="22"/>
  <c r="X401" i="12"/>
  <c r="N187" i="28"/>
  <c r="M189" i="12"/>
  <c r="S228" i="28"/>
  <c r="R230" i="12"/>
  <c r="N299" i="28"/>
  <c r="M301" i="12"/>
  <c r="Z108" i="28"/>
  <c r="X110" i="12"/>
  <c r="BF82" i="22"/>
  <c r="BE82" i="22"/>
  <c r="E209" i="28"/>
  <c r="E211" i="12"/>
  <c r="W139" i="28"/>
  <c r="U141" i="12"/>
  <c r="Z217" i="28"/>
  <c r="BF185" i="22"/>
  <c r="BE185" i="22"/>
  <c r="X219" i="12"/>
  <c r="Q107" i="28"/>
  <c r="AZ81" i="22"/>
  <c r="AY81" i="22"/>
  <c r="P109" i="12"/>
  <c r="S192" i="28"/>
  <c r="R194" i="12"/>
  <c r="E400" i="28"/>
  <c r="E402" i="12"/>
  <c r="N399" i="28"/>
  <c r="E322" i="28"/>
  <c r="E324" i="12"/>
  <c r="H293" i="28"/>
  <c r="AT251" i="22"/>
  <c r="BG251" i="22"/>
  <c r="BA251" i="22"/>
  <c r="AS251" i="22"/>
  <c r="AU251" i="22"/>
  <c r="H295" i="12"/>
  <c r="N203" i="28"/>
  <c r="M205" i="12"/>
  <c r="E357" i="28"/>
  <c r="E359" i="12"/>
  <c r="W212" i="28"/>
  <c r="U214" i="12"/>
  <c r="G213" i="28"/>
  <c r="G215" i="12"/>
  <c r="J224" i="28"/>
  <c r="J226" i="12"/>
  <c r="I116" i="28"/>
  <c r="K116" i="28" s="1"/>
  <c r="I118" i="12"/>
  <c r="J122" i="28"/>
  <c r="J124" i="12"/>
  <c r="G308" i="28"/>
  <c r="G310" i="12"/>
  <c r="N333" i="28"/>
  <c r="M335" i="12"/>
  <c r="N262" i="28"/>
  <c r="M264" i="12"/>
  <c r="W402" i="28"/>
  <c r="U404" i="12"/>
  <c r="W230" i="28"/>
  <c r="U232" i="12"/>
  <c r="AB116" i="28"/>
  <c r="Z118" i="12"/>
  <c r="N106" i="28"/>
  <c r="M108" i="12"/>
  <c r="Z194" i="28"/>
  <c r="BE162" i="22"/>
  <c r="X196" i="12"/>
  <c r="BF162" i="22"/>
  <c r="E334" i="28"/>
  <c r="E336" i="12"/>
  <c r="Q84" i="28"/>
  <c r="AZ60" i="22"/>
  <c r="R84" i="28" s="1"/>
  <c r="AY60" i="22"/>
  <c r="P86" i="12"/>
  <c r="Z130" i="28"/>
  <c r="BE104" i="22"/>
  <c r="BF104" i="22"/>
  <c r="X132" i="12"/>
  <c r="N208" i="28"/>
  <c r="M210" i="12"/>
  <c r="Q192" i="28"/>
  <c r="AY160" i="22"/>
  <c r="P194" i="12"/>
  <c r="AZ160" i="22"/>
  <c r="H238" i="28"/>
  <c r="BA204" i="22"/>
  <c r="BG204" i="22"/>
  <c r="AU204" i="22"/>
  <c r="AS204" i="22"/>
  <c r="AT204" i="22"/>
  <c r="H240" i="12"/>
  <c r="W206" i="28"/>
  <c r="U208" i="12"/>
  <c r="H133" i="28"/>
  <c r="BG107" i="22"/>
  <c r="BA107" i="22"/>
  <c r="AU107" i="22"/>
  <c r="AT107" i="22"/>
  <c r="AS107" i="22"/>
  <c r="H135" i="12"/>
  <c r="E365" i="28"/>
  <c r="E367" i="12"/>
  <c r="Z306" i="28"/>
  <c r="BF262" i="22"/>
  <c r="AA306" i="28" s="1"/>
  <c r="X308" i="12"/>
  <c r="BE262" i="22"/>
  <c r="H88" i="28"/>
  <c r="BA64" i="22"/>
  <c r="BG64" i="22"/>
  <c r="H90" i="12"/>
  <c r="AU64" i="22"/>
  <c r="AT64" i="22"/>
  <c r="AS64" i="22"/>
  <c r="I103" i="28"/>
  <c r="K103" i="28" s="1"/>
  <c r="I105" i="12"/>
  <c r="J198" i="28"/>
  <c r="J200" i="12"/>
  <c r="N293" i="28"/>
  <c r="M295" i="12"/>
  <c r="W199" i="28"/>
  <c r="U201" i="12"/>
  <c r="Q116" i="28"/>
  <c r="AZ90" i="22"/>
  <c r="R116" i="28" s="1"/>
  <c r="AY90" i="22"/>
  <c r="P118" i="12"/>
  <c r="AB343" i="28"/>
  <c r="Z345" i="12"/>
  <c r="E244" i="28"/>
  <c r="E246" i="12"/>
  <c r="N287" i="28"/>
  <c r="AH287" i="28" s="1"/>
  <c r="M289" i="12"/>
  <c r="Q120" i="28"/>
  <c r="AZ94" i="22"/>
  <c r="AY94" i="22"/>
  <c r="P122" i="12"/>
  <c r="N394" i="28"/>
  <c r="E259" i="28"/>
  <c r="E261" i="12"/>
  <c r="Z325" i="28"/>
  <c r="BF275" i="22"/>
  <c r="X327" i="12"/>
  <c r="BE275" i="22"/>
  <c r="W228" i="28"/>
  <c r="U230" i="12"/>
  <c r="Q187" i="28"/>
  <c r="AZ155" i="22"/>
  <c r="AY155" i="22"/>
  <c r="P189" i="12"/>
  <c r="Q299" i="28"/>
  <c r="P301" i="12"/>
  <c r="AZ257" i="22"/>
  <c r="R299" i="28" s="1"/>
  <c r="AY257" i="22"/>
  <c r="N365" i="28"/>
  <c r="M367" i="12"/>
  <c r="H209" i="28"/>
  <c r="BA177" i="22"/>
  <c r="AT177" i="22"/>
  <c r="BG177" i="22"/>
  <c r="H211" i="12"/>
  <c r="AS177" i="22"/>
  <c r="AU177" i="22"/>
  <c r="W344" i="28"/>
  <c r="U346" i="12"/>
  <c r="Z139" i="28"/>
  <c r="BF111" i="22"/>
  <c r="X141" i="12"/>
  <c r="BE111" i="22"/>
  <c r="W104" i="28"/>
  <c r="U106" i="12"/>
  <c r="N67" i="28"/>
  <c r="M69" i="12"/>
  <c r="W241" i="28"/>
  <c r="U243" i="12"/>
  <c r="H400" i="28"/>
  <c r="BG338" i="22"/>
  <c r="BA338" i="22"/>
  <c r="AU338" i="22"/>
  <c r="AS338" i="22"/>
  <c r="H402" i="12"/>
  <c r="AT338" i="22"/>
  <c r="H322" i="28"/>
  <c r="H324" i="12"/>
  <c r="AT274" i="22"/>
  <c r="AU274" i="22"/>
  <c r="BG274" i="22"/>
  <c r="BA274" i="22"/>
  <c r="AS274" i="22"/>
  <c r="W389" i="28"/>
  <c r="Q203" i="28"/>
  <c r="AZ171" i="22"/>
  <c r="AY171" i="22"/>
  <c r="P205" i="12"/>
  <c r="H357" i="28"/>
  <c r="BG305" i="22"/>
  <c r="BA305" i="22"/>
  <c r="AS305" i="22"/>
  <c r="H359" i="12"/>
  <c r="AT305" i="22"/>
  <c r="AU305" i="22"/>
  <c r="Z212" i="28"/>
  <c r="BF180" i="22"/>
  <c r="BE180" i="22"/>
  <c r="X214" i="12"/>
  <c r="I213" i="28"/>
  <c r="K213" i="28" s="1"/>
  <c r="I215" i="12"/>
  <c r="W382" i="28"/>
  <c r="U384" i="12"/>
  <c r="AB224" i="28"/>
  <c r="Z226" i="12"/>
  <c r="S116" i="28"/>
  <c r="R118" i="12"/>
  <c r="I122" i="28"/>
  <c r="K122" i="28" s="1"/>
  <c r="I124" i="12"/>
  <c r="N94" i="28"/>
  <c r="M96" i="12"/>
  <c r="AB308" i="28"/>
  <c r="Z310" i="12"/>
  <c r="AJ331" i="22"/>
  <c r="AR331" i="22" s="1"/>
  <c r="H393" i="28" s="1"/>
  <c r="I333" i="22"/>
  <c r="AJ346" i="22"/>
  <c r="AR346" i="22" s="1"/>
  <c r="H408" i="28" s="1"/>
  <c r="I348" i="22"/>
  <c r="AG112" i="22"/>
  <c r="AC112" i="22"/>
  <c r="Y112" i="22"/>
  <c r="AC151" i="22"/>
  <c r="AG151" i="22"/>
  <c r="Y151" i="22"/>
  <c r="AT334" i="22"/>
  <c r="I396" i="28" s="1"/>
  <c r="K396" i="28" s="1"/>
  <c r="AT329" i="22"/>
  <c r="I391" i="28" s="1"/>
  <c r="K391" i="28" s="1"/>
  <c r="AE149" i="22"/>
  <c r="AA149" i="22"/>
  <c r="AC162" i="22"/>
  <c r="AG162" i="22"/>
  <c r="Y162" i="22"/>
  <c r="AE41" i="22"/>
  <c r="AA41" i="22"/>
  <c r="AE79" i="22"/>
  <c r="AA79" i="22"/>
  <c r="S79" i="22"/>
  <c r="AE42" i="22"/>
  <c r="AA42" i="22"/>
  <c r="AE54" i="22"/>
  <c r="AA54" i="22"/>
  <c r="AA327" i="22"/>
  <c r="AE327" i="22"/>
  <c r="S327" i="22"/>
  <c r="AE74" i="22"/>
  <c r="AA74" i="22"/>
  <c r="S74" i="22"/>
  <c r="AE12" i="22"/>
  <c r="AA12" i="22"/>
  <c r="S12" i="22"/>
  <c r="O12" i="22"/>
  <c r="AA55" i="22"/>
  <c r="AE55" i="22"/>
  <c r="AA159" i="22"/>
  <c r="AE159" i="22"/>
  <c r="AF123" i="22"/>
  <c r="AB123" i="22"/>
  <c r="AE35" i="22"/>
  <c r="AA35" i="22"/>
  <c r="AC79" i="22"/>
  <c r="AG79" i="22"/>
  <c r="Y79" i="22"/>
  <c r="AA116" i="22"/>
  <c r="AE116" i="22"/>
  <c r="S116" i="22"/>
  <c r="AA334" i="22"/>
  <c r="AE334" i="22"/>
  <c r="S334" i="22"/>
  <c r="AG74" i="22"/>
  <c r="AC74" i="22"/>
  <c r="Y74" i="22"/>
  <c r="AE332" i="22"/>
  <c r="AA332" i="22"/>
  <c r="AE38" i="22"/>
  <c r="AA38" i="22"/>
  <c r="AE27" i="22"/>
  <c r="AA27" i="22"/>
  <c r="S27" i="22"/>
  <c r="AG169" i="22"/>
  <c r="AC169" i="22"/>
  <c r="AE50" i="22"/>
  <c r="AA50" i="22"/>
  <c r="AA56" i="22"/>
  <c r="AE56" i="22"/>
  <c r="AE330" i="22"/>
  <c r="AA330" i="22"/>
  <c r="S330" i="22"/>
  <c r="AA17" i="22"/>
  <c r="AE17" i="22"/>
  <c r="S17" i="22"/>
  <c r="AB79" i="22"/>
  <c r="AF79" i="22"/>
  <c r="V79" i="22"/>
  <c r="AE162" i="22"/>
  <c r="AA162" i="22"/>
  <c r="S162" i="22"/>
  <c r="AE15" i="22"/>
  <c r="AA15" i="22"/>
  <c r="AC123" i="22"/>
  <c r="AG123" i="22"/>
  <c r="AE73" i="22"/>
  <c r="AA73" i="22"/>
  <c r="AE52" i="22"/>
  <c r="AA52" i="22"/>
  <c r="AE169" i="22"/>
  <c r="AA169" i="22"/>
  <c r="AE40" i="22"/>
  <c r="AA40" i="22"/>
  <c r="AA76" i="22"/>
  <c r="AE76" i="22"/>
  <c r="AA32" i="22"/>
  <c r="S32" i="22"/>
  <c r="AE32" i="22"/>
  <c r="AE53" i="22"/>
  <c r="AA53" i="22"/>
  <c r="AE36" i="22"/>
  <c r="AA36" i="22"/>
  <c r="AA39" i="22"/>
  <c r="AE39" i="22"/>
  <c r="AE14" i="22"/>
  <c r="AA14" i="22"/>
  <c r="AE37" i="22"/>
  <c r="AA37" i="22"/>
  <c r="AE112" i="22"/>
  <c r="AA112" i="22"/>
  <c r="S112" i="22"/>
  <c r="AA329" i="22"/>
  <c r="AE329" i="22"/>
  <c r="S329" i="22"/>
  <c r="Q347" i="22"/>
  <c r="Q342" i="22"/>
  <c r="R342" i="22" s="1"/>
  <c r="Q331" i="22"/>
  <c r="Q344" i="22"/>
  <c r="R344" i="22" s="1"/>
  <c r="Q337" i="22"/>
  <c r="R337" i="22" s="1"/>
  <c r="Q356" i="22"/>
  <c r="R356" i="22" s="1"/>
  <c r="Z57" i="21"/>
  <c r="AP135" i="22"/>
  <c r="E165" i="28" s="1"/>
  <c r="AP116" i="22"/>
  <c r="E144" i="28" s="1"/>
  <c r="AH172" i="28"/>
  <c r="G35" i="12"/>
  <c r="AH169" i="28"/>
  <c r="J35" i="12"/>
  <c r="I35" i="12"/>
  <c r="R35" i="12"/>
  <c r="Z35" i="12"/>
  <c r="AH321" i="28"/>
  <c r="Y320" i="12"/>
  <c r="Q228" i="12"/>
  <c r="AH220" i="28"/>
  <c r="AS32" i="22"/>
  <c r="G50" i="28" s="1"/>
  <c r="H52" i="12"/>
  <c r="AT32" i="22"/>
  <c r="I50" i="28" s="1"/>
  <c r="K50" i="28" s="1"/>
  <c r="Y222" i="12"/>
  <c r="AS27" i="22"/>
  <c r="G45" i="28" s="1"/>
  <c r="H47" i="12"/>
  <c r="AT27" i="22"/>
  <c r="I45" i="28" s="1"/>
  <c r="K45" i="28" s="1"/>
  <c r="AH154" i="28"/>
  <c r="Y363" i="12"/>
  <c r="AS17" i="22"/>
  <c r="G35" i="28" s="1"/>
  <c r="H37" i="12"/>
  <c r="Y112" i="12"/>
  <c r="AT17" i="22"/>
  <c r="I35" i="28" s="1"/>
  <c r="K35" i="28" s="1"/>
  <c r="Y217" i="12"/>
  <c r="AE355" i="12"/>
  <c r="Q337" i="12"/>
  <c r="Q320" i="12"/>
  <c r="Q248" i="12"/>
  <c r="Q323" i="12"/>
  <c r="AH215" i="28"/>
  <c r="AH219" i="28"/>
  <c r="Y291" i="12"/>
  <c r="Y287" i="12"/>
  <c r="Q322" i="12"/>
  <c r="Q363" i="12"/>
  <c r="AE363" i="12"/>
  <c r="Y322" i="12"/>
  <c r="Q287" i="12"/>
  <c r="Q221" i="12"/>
  <c r="Y338" i="12"/>
  <c r="Y229" i="12"/>
  <c r="AH285" i="28"/>
  <c r="Y228" i="12"/>
  <c r="T142" i="12"/>
  <c r="W229" i="12"/>
  <c r="G393" i="12"/>
  <c r="Q291" i="12"/>
  <c r="Z396" i="12"/>
  <c r="AH246" i="28"/>
  <c r="AH289" i="28"/>
  <c r="W338" i="12"/>
  <c r="T167" i="12"/>
  <c r="R396" i="12"/>
  <c r="O320" i="12"/>
  <c r="E188" i="12"/>
  <c r="J396" i="12"/>
  <c r="AH361" i="28"/>
  <c r="W322" i="12"/>
  <c r="J34" i="12"/>
  <c r="W287" i="12"/>
  <c r="Y248" i="12"/>
  <c r="G400" i="12"/>
  <c r="L142" i="12"/>
  <c r="AH110" i="28"/>
  <c r="Z398" i="12"/>
  <c r="E77" i="12"/>
  <c r="E185" i="12"/>
  <c r="R34" i="12"/>
  <c r="O221" i="12"/>
  <c r="AH336" i="28"/>
  <c r="AH226" i="28"/>
  <c r="W222" i="12"/>
  <c r="W363" i="12"/>
  <c r="Z34" i="12"/>
  <c r="W323" i="12"/>
  <c r="D167" i="12"/>
  <c r="W228" i="12"/>
  <c r="O322" i="12"/>
  <c r="BF154" i="22"/>
  <c r="AA186" i="28" s="1"/>
  <c r="AC186" i="28" s="1"/>
  <c r="Q222" i="12"/>
  <c r="O229" i="12"/>
  <c r="Y355" i="12"/>
  <c r="W217" i="12"/>
  <c r="M185" i="12"/>
  <c r="O217" i="12"/>
  <c r="D107" i="12"/>
  <c r="W337" i="12"/>
  <c r="Y337" i="12"/>
  <c r="G34" i="12"/>
  <c r="Q229" i="12"/>
  <c r="W291" i="12"/>
  <c r="Z400" i="12"/>
  <c r="O291" i="12"/>
  <c r="O287" i="12"/>
  <c r="E76" i="12"/>
  <c r="AH74" i="28"/>
  <c r="Q156" i="12"/>
  <c r="W221" i="12"/>
  <c r="AH320" i="28"/>
  <c r="M321" i="12"/>
  <c r="AZ271" i="22"/>
  <c r="R319" i="28" s="1"/>
  <c r="T319" i="28" s="1"/>
  <c r="E79" i="12"/>
  <c r="AH77" i="28"/>
  <c r="O363" i="12"/>
  <c r="D191" i="12"/>
  <c r="O323" i="12"/>
  <c r="AH353" i="28"/>
  <c r="W156" i="12"/>
  <c r="O338" i="12"/>
  <c r="Y221" i="12"/>
  <c r="O248" i="12"/>
  <c r="I34" i="12"/>
  <c r="T146" i="12"/>
  <c r="L146" i="12"/>
  <c r="Y156" i="12"/>
  <c r="W112" i="12"/>
  <c r="AH227" i="28"/>
  <c r="Y323" i="12"/>
  <c r="AZ151" i="22"/>
  <c r="R183" i="28" s="1"/>
  <c r="T183" i="28" s="1"/>
  <c r="D142" i="12"/>
  <c r="O156" i="12"/>
  <c r="W355" i="12"/>
  <c r="Q338" i="12"/>
  <c r="O355" i="12"/>
  <c r="AH318" i="28"/>
  <c r="G396" i="12"/>
  <c r="BF271" i="22"/>
  <c r="AA319" i="28" s="1"/>
  <c r="AC319" i="28" s="1"/>
  <c r="Q217" i="12"/>
  <c r="E75" i="12"/>
  <c r="AH73" i="28"/>
  <c r="G398" i="12"/>
  <c r="O222" i="12"/>
  <c r="L167" i="12"/>
  <c r="O228" i="12"/>
  <c r="W320" i="12"/>
  <c r="O112" i="12"/>
  <c r="Q355" i="12"/>
  <c r="E80" i="12"/>
  <c r="AH78" i="28"/>
  <c r="H30" i="28"/>
  <c r="AS12" i="22"/>
  <c r="H32" i="12"/>
  <c r="AT12" i="22"/>
  <c r="AH335" i="28"/>
  <c r="O337" i="12"/>
  <c r="W248" i="12"/>
  <c r="I396" i="12"/>
  <c r="D146" i="12"/>
  <c r="U188" i="12"/>
  <c r="E321" i="12"/>
  <c r="Z12" i="22"/>
  <c r="U321" i="12"/>
  <c r="Q112" i="12"/>
  <c r="E78" i="12"/>
  <c r="AH76" i="28"/>
  <c r="I400" i="12"/>
  <c r="Q346" i="22"/>
  <c r="Z49" i="21"/>
  <c r="Z123" i="21"/>
  <c r="I123" i="22" s="1"/>
  <c r="Q123" i="22" s="1"/>
  <c r="Q328" i="22"/>
  <c r="R328" i="22" s="1"/>
  <c r="Q335" i="22"/>
  <c r="R335" i="22" s="1"/>
  <c r="Q352" i="22"/>
  <c r="R352" i="22" s="1"/>
  <c r="AA57" i="21"/>
  <c r="E57" i="21" s="1"/>
  <c r="Q351" i="22"/>
  <c r="R351" i="22" s="1"/>
  <c r="AU51" i="22"/>
  <c r="J73" i="28" s="1"/>
  <c r="AT51" i="22"/>
  <c r="I73" i="28" s="1"/>
  <c r="K73" i="28" s="1"/>
  <c r="AT135" i="22"/>
  <c r="I165" i="28" s="1"/>
  <c r="K165" i="28" s="1"/>
  <c r="AU135" i="22"/>
  <c r="J165" i="28" s="1"/>
  <c r="AU56" i="22"/>
  <c r="J78" i="28" s="1"/>
  <c r="AT56" i="22"/>
  <c r="I78" i="28" s="1"/>
  <c r="K78" i="28" s="1"/>
  <c r="AT41" i="22"/>
  <c r="I61" i="28" s="1"/>
  <c r="K61" i="28" s="1"/>
  <c r="AU41" i="22"/>
  <c r="J61" i="28" s="1"/>
  <c r="AT37" i="22"/>
  <c r="I57" i="28" s="1"/>
  <c r="K57" i="28" s="1"/>
  <c r="AU37" i="22"/>
  <c r="J57" i="28" s="1"/>
  <c r="AU40" i="22"/>
  <c r="J60" i="28" s="1"/>
  <c r="AT40" i="22"/>
  <c r="I60" i="28" s="1"/>
  <c r="K60" i="28" s="1"/>
  <c r="AT151" i="22"/>
  <c r="I183" i="28" s="1"/>
  <c r="K183" i="28" s="1"/>
  <c r="AU151" i="22"/>
  <c r="J183" i="28" s="1"/>
  <c r="AT38" i="22"/>
  <c r="I58" i="28" s="1"/>
  <c r="K58" i="28" s="1"/>
  <c r="AU38" i="22"/>
  <c r="J58" i="28" s="1"/>
  <c r="AU42" i="22"/>
  <c r="J62" i="28" s="1"/>
  <c r="AT42" i="22"/>
  <c r="I62" i="28" s="1"/>
  <c r="K62" i="28" s="1"/>
  <c r="AU154" i="22"/>
  <c r="J186" i="28" s="1"/>
  <c r="AT154" i="22"/>
  <c r="I186" i="28" s="1"/>
  <c r="K186" i="28" s="1"/>
  <c r="AT39" i="22"/>
  <c r="I59" i="28" s="1"/>
  <c r="K59" i="28" s="1"/>
  <c r="AU39" i="22"/>
  <c r="J59" i="28" s="1"/>
  <c r="AU347" i="22"/>
  <c r="J409" i="28" s="1"/>
  <c r="AT347" i="22"/>
  <c r="I409" i="28" s="1"/>
  <c r="K409" i="28" s="1"/>
  <c r="AT54" i="22"/>
  <c r="I76" i="28" s="1"/>
  <c r="K76" i="28" s="1"/>
  <c r="AU54" i="22"/>
  <c r="J76" i="28" s="1"/>
  <c r="AU271" i="22"/>
  <c r="J319" i="28" s="1"/>
  <c r="AT271" i="22"/>
  <c r="I319" i="28" s="1"/>
  <c r="K319" i="28" s="1"/>
  <c r="AU50" i="22"/>
  <c r="J72" i="28" s="1"/>
  <c r="AT50" i="22"/>
  <c r="I72" i="28" s="1"/>
  <c r="K72" i="28" s="1"/>
  <c r="AT36" i="22"/>
  <c r="I56" i="28" s="1"/>
  <c r="K56" i="28" s="1"/>
  <c r="AU36" i="22"/>
  <c r="J56" i="28" s="1"/>
  <c r="AU35" i="22"/>
  <c r="J55" i="28" s="1"/>
  <c r="AT35" i="22"/>
  <c r="I55" i="28" s="1"/>
  <c r="K55" i="28" s="1"/>
  <c r="AT52" i="22"/>
  <c r="I74" i="28" s="1"/>
  <c r="K74" i="28" s="1"/>
  <c r="AU52" i="22"/>
  <c r="J74" i="28" s="1"/>
  <c r="AT55" i="22"/>
  <c r="I77" i="28" s="1"/>
  <c r="K77" i="28" s="1"/>
  <c r="AU55" i="22"/>
  <c r="J77" i="28" s="1"/>
  <c r="AT53" i="22"/>
  <c r="I75" i="28" s="1"/>
  <c r="K75" i="28" s="1"/>
  <c r="AU53" i="22"/>
  <c r="J75" i="28" s="1"/>
  <c r="AT116" i="22"/>
  <c r="I144" i="28" s="1"/>
  <c r="K144" i="28" s="1"/>
  <c r="AU116" i="22"/>
  <c r="J144" i="28" s="1"/>
  <c r="BG42" i="22"/>
  <c r="AB62" i="28" s="1"/>
  <c r="BA42" i="22"/>
  <c r="S62" i="28" s="1"/>
  <c r="BG52" i="22"/>
  <c r="AB74" i="28" s="1"/>
  <c r="BA52" i="22"/>
  <c r="S74" i="28" s="1"/>
  <c r="BG342" i="22"/>
  <c r="AB404" i="28" s="1"/>
  <c r="BG347" i="22"/>
  <c r="AB409" i="28" s="1"/>
  <c r="BA347" i="22"/>
  <c r="S409" i="28" s="1"/>
  <c r="BA37" i="22"/>
  <c r="S57" i="28" s="1"/>
  <c r="BG37" i="22"/>
  <c r="AB57" i="28" s="1"/>
  <c r="BG154" i="22"/>
  <c r="AB186" i="28" s="1"/>
  <c r="BA154" i="22"/>
  <c r="S186" i="28" s="1"/>
  <c r="BG344" i="22"/>
  <c r="AB406" i="28" s="1"/>
  <c r="BA39" i="22"/>
  <c r="S59" i="28" s="1"/>
  <c r="BG39" i="22"/>
  <c r="AB59" i="28" s="1"/>
  <c r="BG356" i="22"/>
  <c r="AB418" i="28" s="1"/>
  <c r="BG50" i="22"/>
  <c r="AB72" i="28" s="1"/>
  <c r="BA50" i="22"/>
  <c r="S72" i="28" s="1"/>
  <c r="BG352" i="22"/>
  <c r="AB414" i="28" s="1"/>
  <c r="BG54" i="22"/>
  <c r="AB76" i="28" s="1"/>
  <c r="BA54" i="22"/>
  <c r="S76" i="28" s="1"/>
  <c r="BG56" i="22"/>
  <c r="AB78" i="28" s="1"/>
  <c r="BA56" i="22"/>
  <c r="S78" i="28" s="1"/>
  <c r="BG41" i="22"/>
  <c r="AB61" i="28" s="1"/>
  <c r="BA41" i="22"/>
  <c r="S61" i="28" s="1"/>
  <c r="BA35" i="22"/>
  <c r="S55" i="28" s="1"/>
  <c r="BG35" i="22"/>
  <c r="AB55" i="28" s="1"/>
  <c r="BG335" i="22"/>
  <c r="AB397" i="28" s="1"/>
  <c r="BG53" i="22"/>
  <c r="AB75" i="28" s="1"/>
  <c r="BA53" i="22"/>
  <c r="S75" i="28" s="1"/>
  <c r="BG40" i="22"/>
  <c r="AB60" i="28" s="1"/>
  <c r="BA40" i="22"/>
  <c r="S60" i="28" s="1"/>
  <c r="BG116" i="22"/>
  <c r="AB144" i="28" s="1"/>
  <c r="BA116" i="22"/>
  <c r="S144" i="28" s="1"/>
  <c r="BA36" i="22"/>
  <c r="S56" i="28" s="1"/>
  <c r="BG36" i="22"/>
  <c r="AB56" i="28" s="1"/>
  <c r="BA38" i="22"/>
  <c r="S58" i="28" s="1"/>
  <c r="BG38" i="22"/>
  <c r="AB58" i="28" s="1"/>
  <c r="BA135" i="22"/>
  <c r="S165" i="28" s="1"/>
  <c r="BG135" i="22"/>
  <c r="AB165" i="28" s="1"/>
  <c r="BG351" i="22"/>
  <c r="AB413" i="28" s="1"/>
  <c r="BG55" i="22"/>
  <c r="AB77" i="28" s="1"/>
  <c r="BA55" i="22"/>
  <c r="S77" i="28" s="1"/>
  <c r="BG51" i="22"/>
  <c r="AB73" i="28" s="1"/>
  <c r="BA51" i="22"/>
  <c r="S73" i="28" s="1"/>
  <c r="BG151" i="22"/>
  <c r="AB183" i="28" s="1"/>
  <c r="BA151" i="22"/>
  <c r="S183" i="28" s="1"/>
  <c r="BG337" i="22"/>
  <c r="AB399" i="28" s="1"/>
  <c r="BG271" i="22"/>
  <c r="AB319" i="28" s="1"/>
  <c r="BA271" i="22"/>
  <c r="S319" i="28" s="1"/>
  <c r="AS39" i="22"/>
  <c r="G59" i="28" s="1"/>
  <c r="AS35" i="22"/>
  <c r="G55" i="28" s="1"/>
  <c r="H63" i="12"/>
  <c r="AS42" i="22"/>
  <c r="G62" i="28" s="1"/>
  <c r="AS40" i="22"/>
  <c r="G60" i="28" s="1"/>
  <c r="AS36" i="22"/>
  <c r="G56" i="28" s="1"/>
  <c r="AS37" i="22"/>
  <c r="G57" i="28" s="1"/>
  <c r="AS38" i="22"/>
  <c r="G58" i="28" s="1"/>
  <c r="AT330" i="22"/>
  <c r="I392" i="28" s="1"/>
  <c r="K392" i="28" s="1"/>
  <c r="AT327" i="22"/>
  <c r="I389" i="28" s="1"/>
  <c r="K389" i="28" s="1"/>
  <c r="Q343" i="22"/>
  <c r="R343" i="22" s="1"/>
  <c r="AR343" i="22"/>
  <c r="H405" i="28" s="1"/>
  <c r="AS327" i="22"/>
  <c r="G389" i="28" s="1"/>
  <c r="H391" i="12"/>
  <c r="AS328" i="22"/>
  <c r="G390" i="28" s="1"/>
  <c r="H392" i="12"/>
  <c r="Q345" i="22"/>
  <c r="R345" i="22" s="1"/>
  <c r="AR345" i="22"/>
  <c r="H407" i="28" s="1"/>
  <c r="AS342" i="22"/>
  <c r="G404" i="28" s="1"/>
  <c r="H406" i="12"/>
  <c r="H408" i="12"/>
  <c r="AS344" i="22"/>
  <c r="G406" i="28" s="1"/>
  <c r="Q350" i="22"/>
  <c r="R350" i="22" s="1"/>
  <c r="AR350" i="22"/>
  <c r="H412" i="28" s="1"/>
  <c r="AS356" i="22"/>
  <c r="G418" i="28" s="1"/>
  <c r="H420" i="12"/>
  <c r="AS335" i="22"/>
  <c r="G397" i="28" s="1"/>
  <c r="H399" i="12"/>
  <c r="AS330" i="22"/>
  <c r="G392" i="28" s="1"/>
  <c r="H394" i="12"/>
  <c r="AS337" i="22"/>
  <c r="G399" i="28" s="1"/>
  <c r="H401" i="12"/>
  <c r="H411" i="12"/>
  <c r="AS347" i="22"/>
  <c r="G409" i="28" s="1"/>
  <c r="AS351" i="22"/>
  <c r="G413" i="28" s="1"/>
  <c r="H415" i="12"/>
  <c r="AS352" i="22"/>
  <c r="G414" i="28" s="1"/>
  <c r="H416" i="12"/>
  <c r="AR157" i="22"/>
  <c r="H189" i="28" s="1"/>
  <c r="AP157" i="22"/>
  <c r="E189" i="28" s="1"/>
  <c r="Q157" i="21"/>
  <c r="F157" i="22"/>
  <c r="X157" i="22" s="1"/>
  <c r="BD112" i="22"/>
  <c r="Z140" i="28" s="1"/>
  <c r="BB112" i="22"/>
  <c r="W140" i="28" s="1"/>
  <c r="AY151" i="22"/>
  <c r="P183" i="28" s="1"/>
  <c r="P185" i="12"/>
  <c r="BE154" i="22"/>
  <c r="Y186" i="28" s="1"/>
  <c r="X188" i="12"/>
  <c r="AS151" i="22"/>
  <c r="G183" i="28" s="1"/>
  <c r="H185" i="12"/>
  <c r="O157" i="21"/>
  <c r="D157" i="22"/>
  <c r="U157" i="22" s="1"/>
  <c r="BD116" i="22"/>
  <c r="Z144" i="28" s="1"/>
  <c r="BB116" i="22"/>
  <c r="W144" i="28" s="1"/>
  <c r="AS154" i="22"/>
  <c r="G186" i="28" s="1"/>
  <c r="H188" i="12"/>
  <c r="H61" i="12"/>
  <c r="H60" i="12"/>
  <c r="H59" i="12"/>
  <c r="H57" i="12"/>
  <c r="H58" i="12"/>
  <c r="H62" i="12"/>
  <c r="H64" i="12"/>
  <c r="AS41" i="22"/>
  <c r="G61" i="28" s="1"/>
  <c r="Q361" i="21"/>
  <c r="Q51" i="22"/>
  <c r="AY271" i="22"/>
  <c r="P319" i="28" s="1"/>
  <c r="P321" i="12"/>
  <c r="X321" i="12"/>
  <c r="BE271" i="22"/>
  <c r="Y319" i="28" s="1"/>
  <c r="H321" i="12"/>
  <c r="AS271" i="22"/>
  <c r="G319" i="28" s="1"/>
  <c r="AS55" i="22"/>
  <c r="G77" i="28" s="1"/>
  <c r="H79" i="12"/>
  <c r="AS54" i="22"/>
  <c r="G76" i="28" s="1"/>
  <c r="H78" i="12"/>
  <c r="AS116" i="22"/>
  <c r="G144" i="28" s="1"/>
  <c r="H146" i="12"/>
  <c r="AS53" i="22"/>
  <c r="G75" i="28" s="1"/>
  <c r="H77" i="12"/>
  <c r="AS135" i="22"/>
  <c r="G165" i="28" s="1"/>
  <c r="H167" i="12"/>
  <c r="AS56" i="22"/>
  <c r="G78" i="28" s="1"/>
  <c r="H80" i="12"/>
  <c r="AS50" i="22"/>
  <c r="G72" i="28" s="1"/>
  <c r="H74" i="12"/>
  <c r="AS52" i="22"/>
  <c r="G74" i="28" s="1"/>
  <c r="H76" i="12"/>
  <c r="AS51" i="22"/>
  <c r="G73" i="28" s="1"/>
  <c r="H75" i="12"/>
  <c r="AX116" i="22"/>
  <c r="Q144" i="28" s="1"/>
  <c r="AV116" i="22"/>
  <c r="N144" i="28" s="1"/>
  <c r="AX135" i="22"/>
  <c r="Q165" i="28" s="1"/>
  <c r="AV135" i="22"/>
  <c r="N165" i="28" s="1"/>
  <c r="AR79" i="22"/>
  <c r="H105" i="28" s="1"/>
  <c r="AP79" i="22"/>
  <c r="E105" i="28" s="1"/>
  <c r="BD135" i="22"/>
  <c r="Z165" i="28" s="1"/>
  <c r="BB135" i="22"/>
  <c r="W165" i="28" s="1"/>
  <c r="AR112" i="22"/>
  <c r="H140" i="28" s="1"/>
  <c r="AP112" i="22"/>
  <c r="E140" i="28" s="1"/>
  <c r="AX112" i="22"/>
  <c r="Q140" i="28" s="1"/>
  <c r="AV112" i="22"/>
  <c r="N140" i="28" s="1"/>
  <c r="Q360" i="21"/>
  <c r="I49" i="21"/>
  <c r="F11" i="23" s="1"/>
  <c r="O79" i="21"/>
  <c r="D79" i="22"/>
  <c r="U79" i="22" s="1"/>
  <c r="Q74" i="21"/>
  <c r="F74" i="22"/>
  <c r="X74" i="22" s="1"/>
  <c r="G360" i="22"/>
  <c r="BC360" i="22" s="1"/>
  <c r="V422" i="28" s="1"/>
  <c r="AM360" i="22"/>
  <c r="G361" i="22"/>
  <c r="BC361" i="22" s="1"/>
  <c r="V423" i="28" s="1"/>
  <c r="AM361" i="22"/>
  <c r="AN361" i="22" s="1"/>
  <c r="O49" i="21"/>
  <c r="AX49" i="21" s="1"/>
  <c r="K49" i="22" s="1"/>
  <c r="D49" i="22"/>
  <c r="E74" i="22"/>
  <c r="AW74" i="22" s="1"/>
  <c r="M100" i="28" s="1"/>
  <c r="AK74" i="22"/>
  <c r="AL74" i="22" s="1"/>
  <c r="Q79" i="21"/>
  <c r="F79" i="22"/>
  <c r="X79" i="22" s="1"/>
  <c r="M151" i="21"/>
  <c r="AV151" i="21" s="1"/>
  <c r="G40" i="28" l="1"/>
  <c r="G42" i="12"/>
  <c r="J40" i="28"/>
  <c r="J42" i="12"/>
  <c r="I40" i="28"/>
  <c r="K40" i="28" s="1"/>
  <c r="I42" i="12"/>
  <c r="H46" i="28"/>
  <c r="AS28" i="22"/>
  <c r="H48" i="12"/>
  <c r="R28" i="22"/>
  <c r="AT28" i="22" s="1"/>
  <c r="B20" i="23"/>
  <c r="AE28" i="22"/>
  <c r="S28" i="22"/>
  <c r="AU28" i="22" s="1"/>
  <c r="AA28" i="22"/>
  <c r="H31" i="28"/>
  <c r="AS13" i="22"/>
  <c r="H33" i="12"/>
  <c r="R13" i="22"/>
  <c r="AT13" i="22" s="1"/>
  <c r="AE13" i="22"/>
  <c r="AA13" i="22"/>
  <c r="S13" i="22"/>
  <c r="F57" i="22"/>
  <c r="Q57" i="21"/>
  <c r="AA49" i="21"/>
  <c r="G82" i="28"/>
  <c r="G84" i="12"/>
  <c r="S82" i="28"/>
  <c r="R84" i="12"/>
  <c r="AB82" i="28"/>
  <c r="Z84" i="12"/>
  <c r="I82" i="28"/>
  <c r="K82" i="28" s="1"/>
  <c r="I84" i="12"/>
  <c r="J82" i="28"/>
  <c r="J84" i="12"/>
  <c r="G54" i="28"/>
  <c r="G56" i="12"/>
  <c r="AB54" i="28"/>
  <c r="Z56" i="12"/>
  <c r="S54" i="28"/>
  <c r="R56" i="12"/>
  <c r="J54" i="28"/>
  <c r="J56" i="12"/>
  <c r="I54" i="28"/>
  <c r="K54" i="28" s="1"/>
  <c r="I56" i="12"/>
  <c r="AH54" i="28"/>
  <c r="G53" i="28"/>
  <c r="G55" i="12"/>
  <c r="AB53" i="28"/>
  <c r="Z55" i="12"/>
  <c r="S53" i="28"/>
  <c r="R55" i="12"/>
  <c r="J53" i="28"/>
  <c r="J55" i="12"/>
  <c r="I53" i="28"/>
  <c r="K53" i="28" s="1"/>
  <c r="I55" i="12"/>
  <c r="AH53" i="28"/>
  <c r="AH39" i="28"/>
  <c r="G39" i="28"/>
  <c r="G41" i="12"/>
  <c r="I39" i="28"/>
  <c r="K39" i="28" s="1"/>
  <c r="I41" i="12"/>
  <c r="Y37" i="28"/>
  <c r="W39" i="12"/>
  <c r="AA37" i="28"/>
  <c r="AC37" i="28" s="1"/>
  <c r="Y39" i="12"/>
  <c r="P37" i="28"/>
  <c r="O39" i="12"/>
  <c r="R37" i="28"/>
  <c r="T37" i="28" s="1"/>
  <c r="Q39" i="12"/>
  <c r="AH37" i="28"/>
  <c r="Y36" i="28"/>
  <c r="W38" i="12"/>
  <c r="AA36" i="28"/>
  <c r="AC36" i="28" s="1"/>
  <c r="Y38" i="12"/>
  <c r="P36" i="28"/>
  <c r="O38" i="12"/>
  <c r="R36" i="28"/>
  <c r="T36" i="28" s="1"/>
  <c r="Q38" i="12"/>
  <c r="AH36" i="28"/>
  <c r="G34" i="28"/>
  <c r="G36" i="12"/>
  <c r="I34" i="28"/>
  <c r="K34" i="28" s="1"/>
  <c r="I36" i="12"/>
  <c r="AH29" i="28"/>
  <c r="AH28" i="28" s="1"/>
  <c r="AH393" i="28"/>
  <c r="AE397" i="12"/>
  <c r="AE406" i="12"/>
  <c r="AH213" i="28"/>
  <c r="AH358" i="28"/>
  <c r="AH245" i="28"/>
  <c r="AH383" i="28"/>
  <c r="AH283" i="28"/>
  <c r="AE395" i="12"/>
  <c r="AE400" i="12"/>
  <c r="AE412" i="12"/>
  <c r="AH409" i="28"/>
  <c r="AH90" i="28"/>
  <c r="AE360" i="12"/>
  <c r="AH395" i="28"/>
  <c r="AE421" i="12"/>
  <c r="AH404" i="28"/>
  <c r="AC272" i="28"/>
  <c r="AC273" i="28"/>
  <c r="T136" i="28"/>
  <c r="AC87" i="28"/>
  <c r="AH421" i="28"/>
  <c r="AH405" i="28"/>
  <c r="AH305" i="28"/>
  <c r="AH235" i="28"/>
  <c r="T87" i="28"/>
  <c r="AC90" i="28"/>
  <c r="T97" i="28"/>
  <c r="AE409" i="12"/>
  <c r="AE418" i="12"/>
  <c r="T195" i="28"/>
  <c r="AC206" i="28"/>
  <c r="T95" i="28"/>
  <c r="AC196" i="28"/>
  <c r="AC82" i="28"/>
  <c r="AC368" i="28"/>
  <c r="AC114" i="28"/>
  <c r="T372" i="28"/>
  <c r="T93" i="28"/>
  <c r="AC117" i="28"/>
  <c r="AC179" i="28"/>
  <c r="AC95" i="28"/>
  <c r="AC378" i="28"/>
  <c r="T83" i="28"/>
  <c r="T357" i="28"/>
  <c r="AC357" i="28"/>
  <c r="AE381" i="12"/>
  <c r="AH270" i="28"/>
  <c r="AC112" i="28"/>
  <c r="T89" i="28"/>
  <c r="AC136" i="28"/>
  <c r="AC97" i="28"/>
  <c r="T202" i="28"/>
  <c r="AC121" i="28"/>
  <c r="AC271" i="28"/>
  <c r="AC211" i="28"/>
  <c r="AC383" i="28"/>
  <c r="AE408" i="12"/>
  <c r="AC224" i="28"/>
  <c r="AC322" i="28"/>
  <c r="AC190" i="28"/>
  <c r="T82" i="28"/>
  <c r="T383" i="28"/>
  <c r="T113" i="28"/>
  <c r="AC115" i="28"/>
  <c r="T117" i="28"/>
  <c r="AC93" i="28"/>
  <c r="T94" i="28"/>
  <c r="AC207" i="28"/>
  <c r="T179" i="28"/>
  <c r="AH398" i="28"/>
  <c r="T349" i="28"/>
  <c r="AC251" i="28"/>
  <c r="AC202" i="28"/>
  <c r="AC84" i="28"/>
  <c r="T206" i="28"/>
  <c r="AC195" i="28"/>
  <c r="T207" i="28"/>
  <c r="T305" i="28"/>
  <c r="AC299" i="28"/>
  <c r="T114" i="28"/>
  <c r="AC305" i="28"/>
  <c r="AC270" i="28"/>
  <c r="T190" i="28"/>
  <c r="T96" i="28"/>
  <c r="AC94" i="28"/>
  <c r="AC304" i="28"/>
  <c r="AE415" i="12"/>
  <c r="AH413" i="28"/>
  <c r="AH123" i="28"/>
  <c r="AH94" i="28"/>
  <c r="AC96" i="28"/>
  <c r="T303" i="28"/>
  <c r="AH122" i="28"/>
  <c r="AC89" i="28"/>
  <c r="AC371" i="28"/>
  <c r="AE385" i="12"/>
  <c r="T116" i="28"/>
  <c r="T371" i="28"/>
  <c r="T112" i="28"/>
  <c r="T306" i="28"/>
  <c r="AC275" i="28"/>
  <c r="AE411" i="12"/>
  <c r="T379" i="28"/>
  <c r="AC372" i="28"/>
  <c r="AC113" i="28"/>
  <c r="AC83" i="28"/>
  <c r="AC116" i="28"/>
  <c r="T322" i="28"/>
  <c r="T84" i="28"/>
  <c r="T299" i="28"/>
  <c r="T115" i="28"/>
  <c r="T121" i="28"/>
  <c r="AC379" i="28"/>
  <c r="T90" i="28"/>
  <c r="T368" i="28"/>
  <c r="T196" i="28"/>
  <c r="AC349" i="28"/>
  <c r="T304" i="28"/>
  <c r="AC306" i="28"/>
  <c r="AC303" i="28"/>
  <c r="T378" i="28"/>
  <c r="AH407" i="28"/>
  <c r="AH406" i="28"/>
  <c r="AH101" i="28"/>
  <c r="AE407" i="12"/>
  <c r="AH280" i="28"/>
  <c r="AH259" i="28"/>
  <c r="AH288" i="28"/>
  <c r="AH349" i="28"/>
  <c r="AH112" i="28"/>
  <c r="AH195" i="28"/>
  <c r="AH108" i="28"/>
  <c r="AH107" i="28"/>
  <c r="AH369" i="28"/>
  <c r="AH322" i="28"/>
  <c r="AH228" i="28"/>
  <c r="AH272" i="28"/>
  <c r="AH418" i="28"/>
  <c r="AH308" i="28"/>
  <c r="AH184" i="28"/>
  <c r="AH233" i="28"/>
  <c r="AH64" i="28"/>
  <c r="AH239" i="28"/>
  <c r="AH238" i="28"/>
  <c r="AE370" i="12"/>
  <c r="AE358" i="12"/>
  <c r="AH419" i="28"/>
  <c r="AH356" i="28"/>
  <c r="AH348" i="28"/>
  <c r="AE423" i="12"/>
  <c r="AH182" i="28"/>
  <c r="AH133" i="28"/>
  <c r="AH207" i="28"/>
  <c r="AH242" i="28"/>
  <c r="AE417" i="12"/>
  <c r="AH263" i="28"/>
  <c r="AH415" i="28"/>
  <c r="BG331" i="22"/>
  <c r="AB393" i="28" s="1"/>
  <c r="AH192" i="28"/>
  <c r="AH342" i="28"/>
  <c r="AH372" i="28"/>
  <c r="AE420" i="12"/>
  <c r="BG346" i="22"/>
  <c r="AB408" i="28" s="1"/>
  <c r="AH84" i="28"/>
  <c r="AH198" i="28"/>
  <c r="AH137" i="28"/>
  <c r="AH330" i="28"/>
  <c r="AH368" i="28"/>
  <c r="AH66" i="28"/>
  <c r="AE394" i="12"/>
  <c r="AH187" i="28"/>
  <c r="AH392" i="28"/>
  <c r="AH310" i="28"/>
  <c r="AH343" i="28"/>
  <c r="AH260" i="28"/>
  <c r="AH85" i="28"/>
  <c r="AH87" i="28"/>
  <c r="AE351" i="12"/>
  <c r="AH224" i="28"/>
  <c r="AH408" i="28"/>
  <c r="AE374" i="12"/>
  <c r="AH414" i="28"/>
  <c r="AH127" i="28"/>
  <c r="AH234" i="28"/>
  <c r="AH286" i="28"/>
  <c r="AH297" i="28"/>
  <c r="AH111" i="28"/>
  <c r="AE410" i="12"/>
  <c r="AH124" i="28"/>
  <c r="AH223" i="28"/>
  <c r="AH329" i="28"/>
  <c r="AH284" i="28"/>
  <c r="AE356" i="12"/>
  <c r="AE380" i="12"/>
  <c r="AH267" i="28"/>
  <c r="AH354" i="28"/>
  <c r="AE366" i="12"/>
  <c r="AH63" i="28"/>
  <c r="AH206" i="28"/>
  <c r="AH95" i="28"/>
  <c r="AE414" i="12"/>
  <c r="AH214" i="28"/>
  <c r="AH412" i="28"/>
  <c r="AH109" i="28"/>
  <c r="AH333" i="28"/>
  <c r="AH118" i="28"/>
  <c r="AS331" i="22"/>
  <c r="G393" i="28" s="1"/>
  <c r="AT331" i="22"/>
  <c r="I393" i="28" s="1"/>
  <c r="K393" i="28" s="1"/>
  <c r="AH230" i="28"/>
  <c r="AH196" i="28"/>
  <c r="AH241" i="28"/>
  <c r="AH282" i="28"/>
  <c r="AH116" i="28"/>
  <c r="AH304" i="28"/>
  <c r="AH132" i="28"/>
  <c r="AE371" i="12"/>
  <c r="AE391" i="12"/>
  <c r="AH115" i="28"/>
  <c r="AE416" i="12"/>
  <c r="AH163" i="28"/>
  <c r="AE401" i="12"/>
  <c r="AE404" i="12"/>
  <c r="AE392" i="12"/>
  <c r="AH142" i="28"/>
  <c r="AH399" i="28"/>
  <c r="AE402" i="12"/>
  <c r="AH400" i="28"/>
  <c r="AH232" i="28"/>
  <c r="AE399" i="12"/>
  <c r="AH326" i="28"/>
  <c r="AH265" i="28"/>
  <c r="AH397" i="28"/>
  <c r="AH216" i="28"/>
  <c r="AE405" i="12"/>
  <c r="AH68" i="28"/>
  <c r="AH88" i="28"/>
  <c r="BA331" i="22"/>
  <c r="S393" i="28" s="1"/>
  <c r="AH208" i="28"/>
  <c r="AH403" i="28"/>
  <c r="AH103" i="28"/>
  <c r="AA404" i="28"/>
  <c r="AC404" i="28" s="1"/>
  <c r="Y406" i="12"/>
  <c r="G99" i="28"/>
  <c r="G101" i="12"/>
  <c r="P303" i="28"/>
  <c r="O305" i="12"/>
  <c r="S244" i="28"/>
  <c r="R246" i="12"/>
  <c r="AH93" i="28"/>
  <c r="I332" i="28"/>
  <c r="K332" i="28" s="1"/>
  <c r="I334" i="12"/>
  <c r="P88" i="28"/>
  <c r="O90" i="12"/>
  <c r="G217" i="28"/>
  <c r="G219" i="12"/>
  <c r="AB259" i="28"/>
  <c r="Z261" i="12"/>
  <c r="S348" i="28"/>
  <c r="R350" i="12"/>
  <c r="AA237" i="28"/>
  <c r="AC237" i="28" s="1"/>
  <c r="Y239" i="12"/>
  <c r="G205" i="28"/>
  <c r="G207" i="12"/>
  <c r="P270" i="28"/>
  <c r="O272" i="12"/>
  <c r="Y82" i="28"/>
  <c r="W84" i="12"/>
  <c r="S217" i="28"/>
  <c r="R219" i="12"/>
  <c r="S400" i="28"/>
  <c r="R402" i="12"/>
  <c r="P192" i="28"/>
  <c r="O194" i="12"/>
  <c r="R118" i="28"/>
  <c r="T118" i="28" s="1"/>
  <c r="Q120" i="12"/>
  <c r="AA185" i="28"/>
  <c r="AC185" i="28" s="1"/>
  <c r="Y187" i="12"/>
  <c r="AB298" i="28"/>
  <c r="Z300" i="12"/>
  <c r="G120" i="28"/>
  <c r="G122" i="12"/>
  <c r="I340" i="28"/>
  <c r="K340" i="28" s="1"/>
  <c r="I342" i="12"/>
  <c r="R162" i="28"/>
  <c r="T162" i="28" s="1"/>
  <c r="Q164" i="12"/>
  <c r="R332" i="28"/>
  <c r="T332" i="28" s="1"/>
  <c r="Q334" i="12"/>
  <c r="Y103" i="28"/>
  <c r="W105" i="12"/>
  <c r="AA292" i="28"/>
  <c r="AC292" i="28" s="1"/>
  <c r="Y294" i="12"/>
  <c r="J121" i="28"/>
  <c r="J123" i="12"/>
  <c r="J97" i="28"/>
  <c r="J99" i="12"/>
  <c r="R201" i="28"/>
  <c r="T201" i="28" s="1"/>
  <c r="Q203" i="12"/>
  <c r="J342" i="28"/>
  <c r="J344" i="12"/>
  <c r="J95" i="28"/>
  <c r="J97" i="12"/>
  <c r="R109" i="28"/>
  <c r="T109" i="28" s="1"/>
  <c r="Q111" i="12"/>
  <c r="R86" i="28"/>
  <c r="T86" i="28" s="1"/>
  <c r="Q88" i="12"/>
  <c r="P264" i="28"/>
  <c r="O266" i="12"/>
  <c r="I251" i="28"/>
  <c r="K251" i="28" s="1"/>
  <c r="I253" i="12"/>
  <c r="I85" i="28"/>
  <c r="K85" i="28" s="1"/>
  <c r="I87" i="12"/>
  <c r="AE364" i="12"/>
  <c r="S419" i="28"/>
  <c r="R421" i="12"/>
  <c r="R295" i="28"/>
  <c r="T295" i="28" s="1"/>
  <c r="Q297" i="12"/>
  <c r="Y87" i="28"/>
  <c r="W89" i="12"/>
  <c r="P210" i="28"/>
  <c r="O212" i="12"/>
  <c r="J265" i="28"/>
  <c r="J267" i="12"/>
  <c r="G286" i="28"/>
  <c r="G288" i="12"/>
  <c r="G294" i="28"/>
  <c r="G296" i="12"/>
  <c r="P63" i="28"/>
  <c r="O65" i="12"/>
  <c r="AA229" i="28"/>
  <c r="AC229" i="28" s="1"/>
  <c r="Y231" i="12"/>
  <c r="Y262" i="28"/>
  <c r="W264" i="12"/>
  <c r="Y240" i="28"/>
  <c r="W242" i="12"/>
  <c r="AH191" i="28"/>
  <c r="G210" i="28"/>
  <c r="G212" i="12"/>
  <c r="P208" i="28"/>
  <c r="O210" i="12"/>
  <c r="R205" i="28"/>
  <c r="T205" i="28" s="1"/>
  <c r="Q207" i="12"/>
  <c r="AB63" i="28"/>
  <c r="Z65" i="12"/>
  <c r="P98" i="28"/>
  <c r="O100" i="12"/>
  <c r="I241" i="28"/>
  <c r="K241" i="28" s="1"/>
  <c r="I243" i="12"/>
  <c r="I259" i="28"/>
  <c r="K259" i="28" s="1"/>
  <c r="I261" i="12"/>
  <c r="P235" i="28"/>
  <c r="O237" i="12"/>
  <c r="Y223" i="28"/>
  <c r="W225" i="12"/>
  <c r="AB348" i="28"/>
  <c r="Z350" i="12"/>
  <c r="Y237" i="28"/>
  <c r="W239" i="12"/>
  <c r="R188" i="28"/>
  <c r="T188" i="28" s="1"/>
  <c r="Q190" i="12"/>
  <c r="I205" i="28"/>
  <c r="K205" i="28" s="1"/>
  <c r="I207" i="12"/>
  <c r="I371" i="28"/>
  <c r="K371" i="28" s="1"/>
  <c r="I373" i="12"/>
  <c r="R270" i="28"/>
  <c r="T270" i="28" s="1"/>
  <c r="Q272" i="12"/>
  <c r="G237" i="28"/>
  <c r="G239" i="12"/>
  <c r="J217" i="28"/>
  <c r="J219" i="12"/>
  <c r="Y211" i="28"/>
  <c r="W213" i="12"/>
  <c r="R239" i="28"/>
  <c r="T239" i="28" s="1"/>
  <c r="Q241" i="12"/>
  <c r="AH217" i="28"/>
  <c r="J338" i="28"/>
  <c r="J340" i="12"/>
  <c r="P343" i="28"/>
  <c r="O345" i="12"/>
  <c r="AA245" i="28"/>
  <c r="AC245" i="28" s="1"/>
  <c r="Y247" i="12"/>
  <c r="AB370" i="28"/>
  <c r="Z372" i="12"/>
  <c r="Y185" i="28"/>
  <c r="W187" i="12"/>
  <c r="S63" i="28"/>
  <c r="R65" i="12"/>
  <c r="J365" i="28"/>
  <c r="J367" i="12"/>
  <c r="AB341" i="28"/>
  <c r="Z343" i="12"/>
  <c r="R217" i="28"/>
  <c r="T217" i="28" s="1"/>
  <c r="Q219" i="12"/>
  <c r="AH179" i="28"/>
  <c r="AA242" i="28"/>
  <c r="AC242" i="28" s="1"/>
  <c r="Y244" i="12"/>
  <c r="G250" i="28"/>
  <c r="G252" i="12"/>
  <c r="I225" i="28"/>
  <c r="K225" i="28" s="1"/>
  <c r="I227" i="12"/>
  <c r="AE422" i="12"/>
  <c r="S362" i="28"/>
  <c r="R364" i="12"/>
  <c r="S85" i="28"/>
  <c r="R87" i="12"/>
  <c r="I419" i="28"/>
  <c r="K419" i="28" s="1"/>
  <c r="I421" i="12"/>
  <c r="P342" i="28"/>
  <c r="O344" i="12"/>
  <c r="AH364" i="28"/>
  <c r="P295" i="28"/>
  <c r="O297" i="12"/>
  <c r="S326" i="28"/>
  <c r="R328" i="12"/>
  <c r="S265" i="28"/>
  <c r="R267" i="12"/>
  <c r="I286" i="28"/>
  <c r="K286" i="28" s="1"/>
  <c r="I288" i="12"/>
  <c r="S294" i="28"/>
  <c r="R296" i="12"/>
  <c r="Y229" i="28"/>
  <c r="W231" i="12"/>
  <c r="I200" i="28"/>
  <c r="K200" i="28" s="1"/>
  <c r="I202" i="12"/>
  <c r="I113" i="28"/>
  <c r="K113" i="28" s="1"/>
  <c r="I115" i="12"/>
  <c r="AA240" i="28"/>
  <c r="AC240" i="28" s="1"/>
  <c r="Y242" i="12"/>
  <c r="P218" i="28"/>
  <c r="O220" i="12"/>
  <c r="J309" i="28"/>
  <c r="J311" i="12"/>
  <c r="AA308" i="28"/>
  <c r="AC308" i="28" s="1"/>
  <c r="Y310" i="12"/>
  <c r="Y294" i="28"/>
  <c r="W296" i="12"/>
  <c r="G89" i="28"/>
  <c r="G91" i="12"/>
  <c r="Y132" i="28"/>
  <c r="W134" i="12"/>
  <c r="AB210" i="28"/>
  <c r="Z212" i="12"/>
  <c r="AA101" i="28"/>
  <c r="AC101" i="28" s="1"/>
  <c r="Y103" i="12"/>
  <c r="J130" i="28"/>
  <c r="J132" i="12"/>
  <c r="J63" i="28"/>
  <c r="J65" i="12"/>
  <c r="R98" i="28"/>
  <c r="T98" i="28" s="1"/>
  <c r="Q100" i="12"/>
  <c r="P330" i="28"/>
  <c r="O332" i="12"/>
  <c r="S241" i="28"/>
  <c r="R243" i="12"/>
  <c r="R310" i="28"/>
  <c r="T310" i="28" s="1"/>
  <c r="Q312" i="12"/>
  <c r="G266" i="28"/>
  <c r="G268" i="12"/>
  <c r="P250" i="28"/>
  <c r="O252" i="12"/>
  <c r="AB205" i="28"/>
  <c r="Z207" i="12"/>
  <c r="AA199" i="28"/>
  <c r="AC199" i="28" s="1"/>
  <c r="Y201" i="12"/>
  <c r="P379" i="28"/>
  <c r="O381" i="12"/>
  <c r="J237" i="28"/>
  <c r="J239" i="12"/>
  <c r="I297" i="28"/>
  <c r="K297" i="28" s="1"/>
  <c r="I299" i="12"/>
  <c r="Y234" i="28"/>
  <c r="W236" i="12"/>
  <c r="R209" i="28"/>
  <c r="T209" i="28" s="1"/>
  <c r="Q211" i="12"/>
  <c r="AA127" i="28"/>
  <c r="AC127" i="28" s="1"/>
  <c r="Y129" i="12"/>
  <c r="AA259" i="28"/>
  <c r="AC259" i="28" s="1"/>
  <c r="Y261" i="12"/>
  <c r="P122" i="28"/>
  <c r="O124" i="12"/>
  <c r="AB237" i="28"/>
  <c r="Z239" i="12"/>
  <c r="Y275" i="28"/>
  <c r="W277" i="12"/>
  <c r="I237" i="28"/>
  <c r="K237" i="28" s="1"/>
  <c r="I239" i="12"/>
  <c r="AB344" i="28"/>
  <c r="Z346" i="12"/>
  <c r="P217" i="28"/>
  <c r="O219" i="12"/>
  <c r="Y272" i="28"/>
  <c r="W274" i="12"/>
  <c r="P190" i="28"/>
  <c r="O192" i="12"/>
  <c r="Y111" i="28"/>
  <c r="W113" i="12"/>
  <c r="J250" i="28"/>
  <c r="J252" i="12"/>
  <c r="J225" i="28"/>
  <c r="J227" i="12"/>
  <c r="AH420" i="28"/>
  <c r="R373" i="28"/>
  <c r="T373" i="28" s="1"/>
  <c r="Q375" i="12"/>
  <c r="AB85" i="28"/>
  <c r="Z87" i="12"/>
  <c r="J419" i="28"/>
  <c r="J421" i="12"/>
  <c r="R342" i="28"/>
  <c r="T342" i="28" s="1"/>
  <c r="Q344" i="12"/>
  <c r="AB326" i="28"/>
  <c r="Z328" i="12"/>
  <c r="S286" i="28"/>
  <c r="R288" i="12"/>
  <c r="I294" i="28"/>
  <c r="K294" i="28" s="1"/>
  <c r="I296" i="12"/>
  <c r="Y341" i="28"/>
  <c r="W343" i="12"/>
  <c r="J200" i="28"/>
  <c r="J202" i="12"/>
  <c r="S113" i="28"/>
  <c r="R115" i="12"/>
  <c r="R218" i="28"/>
  <c r="T218" i="28" s="1"/>
  <c r="Q220" i="12"/>
  <c r="I309" i="28"/>
  <c r="K309" i="28" s="1"/>
  <c r="I311" i="12"/>
  <c r="AA294" i="28"/>
  <c r="AC294" i="28" s="1"/>
  <c r="Y296" i="12"/>
  <c r="S89" i="28"/>
  <c r="R91" i="12"/>
  <c r="AA132" i="28"/>
  <c r="AC132" i="28" s="1"/>
  <c r="Y134" i="12"/>
  <c r="G402" i="28"/>
  <c r="G404" i="12"/>
  <c r="G188" i="28"/>
  <c r="G190" i="12"/>
  <c r="S130" i="28"/>
  <c r="R132" i="12"/>
  <c r="AA65" i="28"/>
  <c r="AC65" i="28" s="1"/>
  <c r="Y67" i="12"/>
  <c r="AB241" i="28"/>
  <c r="Z243" i="12"/>
  <c r="Y419" i="28"/>
  <c r="W421" i="12"/>
  <c r="G259" i="28"/>
  <c r="G261" i="12"/>
  <c r="Y201" i="28"/>
  <c r="W203" i="12"/>
  <c r="AB266" i="28"/>
  <c r="Z268" i="12"/>
  <c r="R250" i="28"/>
  <c r="T250" i="28" s="1"/>
  <c r="Q252" i="12"/>
  <c r="P115" i="28"/>
  <c r="O117" i="12"/>
  <c r="S205" i="28"/>
  <c r="R207" i="12"/>
  <c r="Y401" i="28"/>
  <c r="W403" i="12"/>
  <c r="P326" i="28"/>
  <c r="O328" i="12"/>
  <c r="J297" i="28"/>
  <c r="J299" i="12"/>
  <c r="AA234" i="28"/>
  <c r="AC234" i="28" s="1"/>
  <c r="Y236" i="12"/>
  <c r="P273" i="28"/>
  <c r="O275" i="12"/>
  <c r="P130" i="28"/>
  <c r="O132" i="12"/>
  <c r="I86" i="28"/>
  <c r="K86" i="28" s="1"/>
  <c r="I88" i="12"/>
  <c r="Y184" i="28"/>
  <c r="W186" i="12"/>
  <c r="G97" i="28"/>
  <c r="G99" i="12"/>
  <c r="R343" i="28"/>
  <c r="T343" i="28" s="1"/>
  <c r="Q345" i="12"/>
  <c r="R297" i="28"/>
  <c r="T297" i="28" s="1"/>
  <c r="Q299" i="12"/>
  <c r="S86" i="28"/>
  <c r="R88" i="12"/>
  <c r="I217" i="28"/>
  <c r="K217" i="28" s="1"/>
  <c r="I219" i="12"/>
  <c r="J400" i="28"/>
  <c r="J402" i="12"/>
  <c r="AB340" i="28"/>
  <c r="Z342" i="12"/>
  <c r="AB419" i="28"/>
  <c r="Z421" i="12"/>
  <c r="AB120" i="28"/>
  <c r="Z122" i="12"/>
  <c r="P201" i="28"/>
  <c r="O203" i="12"/>
  <c r="J251" i="28"/>
  <c r="J253" i="12"/>
  <c r="S210" i="28"/>
  <c r="R212" i="12"/>
  <c r="J259" i="28"/>
  <c r="J261" i="12"/>
  <c r="AA264" i="28"/>
  <c r="AC264" i="28" s="1"/>
  <c r="Y266" i="12"/>
  <c r="S365" i="28"/>
  <c r="R367" i="12"/>
  <c r="Y397" i="28"/>
  <c r="W399" i="12"/>
  <c r="I202" i="28"/>
  <c r="K202" i="28" s="1"/>
  <c r="I204" i="12"/>
  <c r="S341" i="28"/>
  <c r="R343" i="12"/>
  <c r="S333" i="28"/>
  <c r="R335" i="12"/>
  <c r="G211" i="28"/>
  <c r="G213" i="12"/>
  <c r="AH262" i="28"/>
  <c r="G342" i="28"/>
  <c r="G344" i="12"/>
  <c r="J357" i="28"/>
  <c r="J359" i="12"/>
  <c r="R107" i="28"/>
  <c r="T107" i="28" s="1"/>
  <c r="Q109" i="12"/>
  <c r="J307" i="28"/>
  <c r="J309" i="12"/>
  <c r="AA126" i="28"/>
  <c r="AC126" i="28" s="1"/>
  <c r="Y128" i="12"/>
  <c r="I120" i="28"/>
  <c r="K120" i="28" s="1"/>
  <c r="I122" i="12"/>
  <c r="AB373" i="28"/>
  <c r="Z375" i="12"/>
  <c r="AB365" i="28"/>
  <c r="Z367" i="12"/>
  <c r="AA397" i="28"/>
  <c r="AC397" i="28" s="1"/>
  <c r="Y399" i="12"/>
  <c r="AH120" i="28"/>
  <c r="Y417" i="28"/>
  <c r="W419" i="12"/>
  <c r="J202" i="28"/>
  <c r="J204" i="12"/>
  <c r="I341" i="28"/>
  <c r="K341" i="28" s="1"/>
  <c r="I343" i="12"/>
  <c r="G333" i="28"/>
  <c r="G335" i="12"/>
  <c r="AH99" i="28"/>
  <c r="S211" i="28"/>
  <c r="R213" i="12"/>
  <c r="Y334" i="28"/>
  <c r="W336" i="12"/>
  <c r="S344" i="28"/>
  <c r="R346" i="12"/>
  <c r="AB342" i="28"/>
  <c r="Z344" i="12"/>
  <c r="AA111" i="28"/>
  <c r="AC111" i="28" s="1"/>
  <c r="Y113" i="12"/>
  <c r="S250" i="28"/>
  <c r="R252" i="12"/>
  <c r="AB225" i="28"/>
  <c r="Z227" i="12"/>
  <c r="AH225" i="28"/>
  <c r="G362" i="28"/>
  <c r="G364" i="12"/>
  <c r="G364" i="28"/>
  <c r="G366" i="12"/>
  <c r="AH303" i="28"/>
  <c r="AH102" i="28"/>
  <c r="Y355" i="28"/>
  <c r="W357" i="12"/>
  <c r="I326" i="28"/>
  <c r="K326" i="28" s="1"/>
  <c r="I328" i="12"/>
  <c r="AH337" i="28"/>
  <c r="AB93" i="28"/>
  <c r="Z95" i="12"/>
  <c r="AB286" i="28"/>
  <c r="Z288" i="12"/>
  <c r="J294" i="28"/>
  <c r="J296" i="12"/>
  <c r="AA341" i="28"/>
  <c r="AC341" i="28" s="1"/>
  <c r="Y343" i="12"/>
  <c r="Y89" i="28"/>
  <c r="W91" i="12"/>
  <c r="G200" i="28"/>
  <c r="G202" i="12"/>
  <c r="AB113" i="28"/>
  <c r="Z115" i="12"/>
  <c r="Y322" i="28"/>
  <c r="W324" i="12"/>
  <c r="S309" i="28"/>
  <c r="R311" i="12"/>
  <c r="Y205" i="28"/>
  <c r="W207" i="12"/>
  <c r="J89" i="28"/>
  <c r="J91" i="12"/>
  <c r="S402" i="28"/>
  <c r="R404" i="12"/>
  <c r="Y331" i="28"/>
  <c r="W333" i="12"/>
  <c r="R330" i="28"/>
  <c r="T330" i="28" s="1"/>
  <c r="Q332" i="12"/>
  <c r="AE376" i="12"/>
  <c r="AA419" i="28"/>
  <c r="AC419" i="28" s="1"/>
  <c r="Y421" i="12"/>
  <c r="S259" i="28"/>
  <c r="R261" i="12"/>
  <c r="Y218" i="28"/>
  <c r="W220" i="12"/>
  <c r="S266" i="28"/>
  <c r="R268" i="12"/>
  <c r="Y129" i="28"/>
  <c r="W131" i="12"/>
  <c r="Y199" i="28"/>
  <c r="W201" i="12"/>
  <c r="AA401" i="28"/>
  <c r="AC401" i="28" s="1"/>
  <c r="Y403" i="12"/>
  <c r="P322" i="28"/>
  <c r="O324" i="12"/>
  <c r="R130" i="28"/>
  <c r="T130" i="28" s="1"/>
  <c r="Q132" i="12"/>
  <c r="S179" i="28"/>
  <c r="R179" i="12"/>
  <c r="J236" i="28"/>
  <c r="J238" i="12"/>
  <c r="P127" i="28"/>
  <c r="O129" i="12"/>
  <c r="AA184" i="28"/>
  <c r="AC184" i="28" s="1"/>
  <c r="Y186" i="12"/>
  <c r="AH382" i="28"/>
  <c r="J371" i="28"/>
  <c r="J373" i="12"/>
  <c r="Y94" i="28"/>
  <c r="W96" i="12"/>
  <c r="P95" i="28"/>
  <c r="O97" i="12"/>
  <c r="AB142" i="28"/>
  <c r="Z144" i="12"/>
  <c r="AB202" i="28"/>
  <c r="Z204" i="12"/>
  <c r="AE365" i="12"/>
  <c r="S342" i="28"/>
  <c r="R344" i="12"/>
  <c r="AH131" i="28"/>
  <c r="I382" i="28"/>
  <c r="K382" i="28" s="1"/>
  <c r="I384" i="12"/>
  <c r="AH185" i="28"/>
  <c r="P96" i="28"/>
  <c r="O98" i="12"/>
  <c r="I250" i="28"/>
  <c r="K250" i="28" s="1"/>
  <c r="I252" i="12"/>
  <c r="S225" i="28"/>
  <c r="R227" i="12"/>
  <c r="AB362" i="28"/>
  <c r="Z364" i="12"/>
  <c r="AB364" i="28"/>
  <c r="Z366" i="12"/>
  <c r="G337" i="28"/>
  <c r="G339" i="12"/>
  <c r="AB204" i="28"/>
  <c r="Z206" i="12"/>
  <c r="Y120" i="28"/>
  <c r="W122" i="12"/>
  <c r="AA355" i="28"/>
  <c r="AC355" i="28" s="1"/>
  <c r="Y357" i="12"/>
  <c r="P121" i="28"/>
  <c r="O123" i="12"/>
  <c r="S93" i="28"/>
  <c r="R95" i="12"/>
  <c r="AB309" i="28"/>
  <c r="Z311" i="12"/>
  <c r="I89" i="28"/>
  <c r="K89" i="28" s="1"/>
  <c r="I91" i="12"/>
  <c r="AB402" i="28"/>
  <c r="Z404" i="12"/>
  <c r="I188" i="28"/>
  <c r="K188" i="28" s="1"/>
  <c r="I190" i="12"/>
  <c r="P284" i="28"/>
  <c r="O286" i="12"/>
  <c r="Y142" i="28"/>
  <c r="W144" i="12"/>
  <c r="AB130" i="28"/>
  <c r="Z132" i="12"/>
  <c r="Y65" i="28"/>
  <c r="W67" i="12"/>
  <c r="P237" i="28"/>
  <c r="O239" i="12"/>
  <c r="AH374" i="28"/>
  <c r="P234" i="28"/>
  <c r="O236" i="12"/>
  <c r="AA218" i="28"/>
  <c r="AC218" i="28" s="1"/>
  <c r="Y220" i="12"/>
  <c r="AA201" i="28"/>
  <c r="AC201" i="28" s="1"/>
  <c r="Y203" i="12"/>
  <c r="J266" i="28"/>
  <c r="J268" i="12"/>
  <c r="AA129" i="28"/>
  <c r="AC129" i="28" s="1"/>
  <c r="Y131" i="12"/>
  <c r="P102" i="28"/>
  <c r="O104" i="12"/>
  <c r="R326" i="28"/>
  <c r="T326" i="28" s="1"/>
  <c r="Q328" i="12"/>
  <c r="Y372" i="28"/>
  <c r="W374" i="12"/>
  <c r="G297" i="28"/>
  <c r="G299" i="12"/>
  <c r="Y383" i="28"/>
  <c r="W385" i="12"/>
  <c r="P358" i="28"/>
  <c r="O360" i="12"/>
  <c r="J111" i="28"/>
  <c r="J113" i="12"/>
  <c r="P377" i="28"/>
  <c r="O379" i="12"/>
  <c r="G179" i="28"/>
  <c r="G179" i="12"/>
  <c r="AA212" i="28"/>
  <c r="AC212" i="28" s="1"/>
  <c r="Y214" i="12"/>
  <c r="R240" i="28"/>
  <c r="T240" i="28" s="1"/>
  <c r="Q242" i="12"/>
  <c r="Y244" i="28"/>
  <c r="W246" i="12"/>
  <c r="S88" i="28"/>
  <c r="R90" i="12"/>
  <c r="AA130" i="28"/>
  <c r="AC130" i="28" s="1"/>
  <c r="Y132" i="12"/>
  <c r="AB307" i="28"/>
  <c r="Z309" i="12"/>
  <c r="P113" i="28"/>
  <c r="O115" i="12"/>
  <c r="Y115" i="28"/>
  <c r="W117" i="12"/>
  <c r="AA244" i="28"/>
  <c r="AC244" i="28" s="1"/>
  <c r="Y246" i="12"/>
  <c r="Y213" i="28"/>
  <c r="W215" i="12"/>
  <c r="AH325" i="28"/>
  <c r="R354" i="28"/>
  <c r="T354" i="28" s="1"/>
  <c r="Q356" i="12"/>
  <c r="G115" i="28"/>
  <c r="G117" i="12"/>
  <c r="S202" i="28"/>
  <c r="R204" i="12"/>
  <c r="J333" i="28"/>
  <c r="J335" i="12"/>
  <c r="AH341" i="28"/>
  <c r="I211" i="28"/>
  <c r="K211" i="28" s="1"/>
  <c r="I213" i="12"/>
  <c r="J344" i="28"/>
  <c r="J346" i="12"/>
  <c r="S240" i="28"/>
  <c r="R242" i="12"/>
  <c r="Y196" i="28"/>
  <c r="W198" i="12"/>
  <c r="AH363" i="28"/>
  <c r="G199" i="28"/>
  <c r="G201" i="12"/>
  <c r="AB382" i="28"/>
  <c r="Z384" i="12"/>
  <c r="AB250" i="28"/>
  <c r="Z252" i="12"/>
  <c r="J362" i="28"/>
  <c r="J364" i="12"/>
  <c r="J364" i="28"/>
  <c r="J366" i="12"/>
  <c r="S204" i="28"/>
  <c r="R206" i="12"/>
  <c r="S200" i="28"/>
  <c r="R202" i="12"/>
  <c r="Y415" i="28"/>
  <c r="W417" i="12"/>
  <c r="AA205" i="28"/>
  <c r="AC205" i="28" s="1"/>
  <c r="Y207" i="12"/>
  <c r="AH106" i="28"/>
  <c r="AB89" i="28"/>
  <c r="Z91" i="12"/>
  <c r="J402" i="28"/>
  <c r="J404" i="12"/>
  <c r="J188" i="28"/>
  <c r="J190" i="12"/>
  <c r="R284" i="28"/>
  <c r="T284" i="28" s="1"/>
  <c r="Q286" i="12"/>
  <c r="AA142" i="28"/>
  <c r="AC142" i="28" s="1"/>
  <c r="Y144" i="12"/>
  <c r="P415" i="28"/>
  <c r="O417" i="12"/>
  <c r="Y337" i="28"/>
  <c r="W339" i="12"/>
  <c r="G130" i="28"/>
  <c r="G132" i="12"/>
  <c r="AA331" i="28"/>
  <c r="AC331" i="28" s="1"/>
  <c r="Y333" i="12"/>
  <c r="R237" i="28"/>
  <c r="T237" i="28" s="1"/>
  <c r="Q239" i="12"/>
  <c r="G190" i="28"/>
  <c r="G192" i="12"/>
  <c r="Y265" i="28"/>
  <c r="W267" i="12"/>
  <c r="R234" i="28"/>
  <c r="T234" i="28" s="1"/>
  <c r="Q236" i="12"/>
  <c r="Y181" i="28"/>
  <c r="W183" i="12"/>
  <c r="P383" i="28"/>
  <c r="O385" i="12"/>
  <c r="AL154" i="22"/>
  <c r="AX154" i="22" s="1"/>
  <c r="AV154" i="22"/>
  <c r="Y349" i="28"/>
  <c r="W351" i="12"/>
  <c r="I266" i="28"/>
  <c r="K266" i="28" s="1"/>
  <c r="I268" i="12"/>
  <c r="AH138" i="28"/>
  <c r="S87" i="28"/>
  <c r="R89" i="12"/>
  <c r="Y342" i="28"/>
  <c r="W344" i="12"/>
  <c r="R280" i="28"/>
  <c r="T280" i="28" s="1"/>
  <c r="Q282" i="12"/>
  <c r="R102" i="28"/>
  <c r="T102" i="28" s="1"/>
  <c r="Q104" i="12"/>
  <c r="AA138" i="28"/>
  <c r="AC138" i="28" s="1"/>
  <c r="Y140" i="12"/>
  <c r="AB297" i="28"/>
  <c r="Z299" i="12"/>
  <c r="AH237" i="28"/>
  <c r="G295" i="28"/>
  <c r="G297" i="12"/>
  <c r="R358" i="28"/>
  <c r="T358" i="28" s="1"/>
  <c r="Q360" i="12"/>
  <c r="I111" i="28"/>
  <c r="K111" i="28" s="1"/>
  <c r="I113" i="12"/>
  <c r="R377" i="28"/>
  <c r="T377" i="28" s="1"/>
  <c r="Q379" i="12"/>
  <c r="J163" i="28"/>
  <c r="J165" i="12"/>
  <c r="G96" i="28"/>
  <c r="G98" i="12"/>
  <c r="Y405" i="28"/>
  <c r="W407" i="12"/>
  <c r="AB264" i="28"/>
  <c r="Z266" i="12"/>
  <c r="AE403" i="12"/>
  <c r="AA405" i="28"/>
  <c r="AC405" i="28" s="1"/>
  <c r="Y407" i="12"/>
  <c r="G251" i="28"/>
  <c r="G253" i="12"/>
  <c r="J326" i="28"/>
  <c r="J328" i="12"/>
  <c r="Y101" i="28"/>
  <c r="W103" i="12"/>
  <c r="P310" i="28"/>
  <c r="O312" i="12"/>
  <c r="J120" i="28"/>
  <c r="J122" i="12"/>
  <c r="AA334" i="28"/>
  <c r="AC334" i="28" s="1"/>
  <c r="Y336" i="12"/>
  <c r="G357" i="28"/>
  <c r="G359" i="12"/>
  <c r="Y130" i="28"/>
  <c r="W132" i="12"/>
  <c r="Y217" i="28"/>
  <c r="W219" i="12"/>
  <c r="S307" i="28"/>
  <c r="R309" i="12"/>
  <c r="AH293" i="28"/>
  <c r="AA213" i="28"/>
  <c r="AC213" i="28" s="1"/>
  <c r="Y215" i="12"/>
  <c r="G373" i="28"/>
  <c r="G375" i="12"/>
  <c r="R370" i="28"/>
  <c r="T370" i="28" s="1"/>
  <c r="Q372" i="12"/>
  <c r="P378" i="28"/>
  <c r="O380" i="12"/>
  <c r="AB115" i="28"/>
  <c r="Z117" i="12"/>
  <c r="I333" i="28"/>
  <c r="K333" i="28" s="1"/>
  <c r="I335" i="12"/>
  <c r="J211" i="28"/>
  <c r="J213" i="12"/>
  <c r="AH281" i="28"/>
  <c r="I344" i="28"/>
  <c r="K344" i="28" s="1"/>
  <c r="I346" i="12"/>
  <c r="G240" i="28"/>
  <c r="G242" i="12"/>
  <c r="AE398" i="12"/>
  <c r="J199" i="28"/>
  <c r="J201" i="12"/>
  <c r="G382" i="28"/>
  <c r="G384" i="12"/>
  <c r="J276" i="28"/>
  <c r="J278" i="12"/>
  <c r="I362" i="28"/>
  <c r="K362" i="28" s="1"/>
  <c r="I364" i="12"/>
  <c r="I364" i="28"/>
  <c r="K364" i="28" s="1"/>
  <c r="I366" i="12"/>
  <c r="Y131" i="28"/>
  <c r="W133" i="12"/>
  <c r="R119" i="28"/>
  <c r="T119" i="28" s="1"/>
  <c r="Q121" i="12"/>
  <c r="I337" i="28"/>
  <c r="K337" i="28" s="1"/>
  <c r="I339" i="12"/>
  <c r="AA120" i="28"/>
  <c r="AC120" i="28" s="1"/>
  <c r="Y122" i="12"/>
  <c r="AH199" i="28"/>
  <c r="G93" i="28"/>
  <c r="G95" i="12"/>
  <c r="P236" i="28"/>
  <c r="O238" i="12"/>
  <c r="P400" i="28"/>
  <c r="O402" i="12"/>
  <c r="AB200" i="28"/>
  <c r="Z202" i="12"/>
  <c r="AA415" i="28"/>
  <c r="AC415" i="28" s="1"/>
  <c r="Y417" i="12"/>
  <c r="P65" i="28"/>
  <c r="O67" i="12"/>
  <c r="AB104" i="28"/>
  <c r="Z106" i="12"/>
  <c r="I402" i="28"/>
  <c r="K402" i="28" s="1"/>
  <c r="I404" i="12"/>
  <c r="S188" i="28"/>
  <c r="R190" i="12"/>
  <c r="R415" i="28"/>
  <c r="T415" i="28" s="1"/>
  <c r="Q417" i="12"/>
  <c r="AA296" i="28"/>
  <c r="AC296" i="28" s="1"/>
  <c r="Y298" i="12"/>
  <c r="Y299" i="28"/>
  <c r="W301" i="12"/>
  <c r="AA265" i="28"/>
  <c r="AC265" i="28" s="1"/>
  <c r="Y267" i="12"/>
  <c r="AA181" i="28"/>
  <c r="AC181" i="28" s="1"/>
  <c r="Y183" i="12"/>
  <c r="P213" i="28"/>
  <c r="O215" i="12"/>
  <c r="M186" i="28"/>
  <c r="L188" i="12"/>
  <c r="AH98" i="28"/>
  <c r="AB87" i="28"/>
  <c r="Z89" i="12"/>
  <c r="AH136" i="28"/>
  <c r="Y138" i="28"/>
  <c r="W140" i="12"/>
  <c r="S297" i="28"/>
  <c r="R299" i="12"/>
  <c r="AB295" i="28"/>
  <c r="Z297" i="12"/>
  <c r="I179" i="28"/>
  <c r="K179" i="28" s="1"/>
  <c r="I179" i="12"/>
  <c r="Y102" i="28"/>
  <c r="W104" i="12"/>
  <c r="I356" i="28"/>
  <c r="K356" i="28" s="1"/>
  <c r="I358" i="12"/>
  <c r="J273" i="28"/>
  <c r="J275" i="12"/>
  <c r="Y304" i="28"/>
  <c r="W306" i="12"/>
  <c r="R106" i="28"/>
  <c r="T106" i="28" s="1"/>
  <c r="Q108" i="12"/>
  <c r="Y261" i="28"/>
  <c r="W263" i="12"/>
  <c r="AA208" i="28"/>
  <c r="AC208" i="28" s="1"/>
  <c r="Y210" i="12"/>
  <c r="P181" i="28"/>
  <c r="O183" i="12"/>
  <c r="S262" i="28"/>
  <c r="R264" i="12"/>
  <c r="AB332" i="28"/>
  <c r="Z334" i="12"/>
  <c r="P261" i="28"/>
  <c r="O263" i="12"/>
  <c r="S142" i="28"/>
  <c r="R144" i="12"/>
  <c r="P382" i="28"/>
  <c r="O384" i="12"/>
  <c r="R187" i="28"/>
  <c r="T187" i="28" s="1"/>
  <c r="Q189" i="12"/>
  <c r="AA103" i="28"/>
  <c r="AC103" i="28" s="1"/>
  <c r="Y105" i="12"/>
  <c r="I88" i="28"/>
  <c r="K88" i="28" s="1"/>
  <c r="I90" i="12"/>
  <c r="Y368" i="28"/>
  <c r="W370" i="12"/>
  <c r="AT346" i="22"/>
  <c r="I408" i="28" s="1"/>
  <c r="K408" i="28" s="1"/>
  <c r="S357" i="28"/>
  <c r="R359" i="12"/>
  <c r="Y306" i="28"/>
  <c r="W308" i="12"/>
  <c r="AA217" i="28"/>
  <c r="AC217" i="28" s="1"/>
  <c r="Y219" i="12"/>
  <c r="J216" i="28"/>
  <c r="J218" i="12"/>
  <c r="AA260" i="28"/>
  <c r="AC260" i="28" s="1"/>
  <c r="Y262" i="12"/>
  <c r="P229" i="28"/>
  <c r="O231" i="12"/>
  <c r="I373" i="28"/>
  <c r="K373" i="28" s="1"/>
  <c r="I375" i="12"/>
  <c r="P354" i="28"/>
  <c r="O356" i="12"/>
  <c r="J83" i="28"/>
  <c r="J85" i="12"/>
  <c r="J115" i="28"/>
  <c r="J117" i="12"/>
  <c r="G197" i="28"/>
  <c r="G199" i="12"/>
  <c r="AH396" i="28"/>
  <c r="I199" i="28"/>
  <c r="K199" i="28" s="1"/>
  <c r="I201" i="12"/>
  <c r="S382" i="28"/>
  <c r="R384" i="12"/>
  <c r="P108" i="28"/>
  <c r="O110" i="12"/>
  <c r="AA267" i="28"/>
  <c r="AC267" i="28" s="1"/>
  <c r="Y269" i="12"/>
  <c r="I276" i="28"/>
  <c r="K276" i="28" s="1"/>
  <c r="I278" i="12"/>
  <c r="AH229" i="28"/>
  <c r="S364" i="28"/>
  <c r="R366" i="12"/>
  <c r="Y90" i="28"/>
  <c r="W92" i="12"/>
  <c r="AH236" i="28"/>
  <c r="J337" i="28"/>
  <c r="J339" i="12"/>
  <c r="G204" i="28"/>
  <c r="G206" i="12"/>
  <c r="AH299" i="28"/>
  <c r="I93" i="28"/>
  <c r="K93" i="28" s="1"/>
  <c r="I95" i="12"/>
  <c r="R236" i="28"/>
  <c r="T236" i="28" s="1"/>
  <c r="Q238" i="12"/>
  <c r="G310" i="28"/>
  <c r="G312" i="12"/>
  <c r="R400" i="28"/>
  <c r="T400" i="28" s="1"/>
  <c r="Q402" i="12"/>
  <c r="R65" i="28"/>
  <c r="T65" i="28" s="1"/>
  <c r="Q67" i="12"/>
  <c r="AH218" i="28"/>
  <c r="J243" i="28"/>
  <c r="J245" i="12"/>
  <c r="AB188" i="28"/>
  <c r="Z190" i="12"/>
  <c r="AA337" i="28"/>
  <c r="AC337" i="28" s="1"/>
  <c r="Y339" i="12"/>
  <c r="AH65" i="28"/>
  <c r="J190" i="28"/>
  <c r="J192" i="12"/>
  <c r="R213" i="28"/>
  <c r="T213" i="28" s="1"/>
  <c r="Q215" i="12"/>
  <c r="P82" i="28"/>
  <c r="O84" i="12"/>
  <c r="G87" i="28"/>
  <c r="G89" i="12"/>
  <c r="AA342" i="28"/>
  <c r="AC342" i="28" s="1"/>
  <c r="Y344" i="12"/>
  <c r="P280" i="28"/>
  <c r="O282" i="12"/>
  <c r="R191" i="28"/>
  <c r="T191" i="28" s="1"/>
  <c r="Q193" i="12"/>
  <c r="AE413" i="12"/>
  <c r="S295" i="28"/>
  <c r="R297" i="12"/>
  <c r="AB193" i="28"/>
  <c r="Z195" i="12"/>
  <c r="G111" i="28"/>
  <c r="G113" i="12"/>
  <c r="AB179" i="28"/>
  <c r="Z179" i="12"/>
  <c r="Y310" i="28"/>
  <c r="W312" i="12"/>
  <c r="AB99" i="28"/>
  <c r="Z101" i="12"/>
  <c r="G206" i="28"/>
  <c r="G208" i="12"/>
  <c r="AB126" i="28"/>
  <c r="Z128" i="12"/>
  <c r="AA187" i="28"/>
  <c r="AC187" i="28" s="1"/>
  <c r="Y189" i="12"/>
  <c r="AB262" i="28"/>
  <c r="Z264" i="12"/>
  <c r="G264" i="28"/>
  <c r="G266" i="12"/>
  <c r="Y241" i="28"/>
  <c r="W243" i="12"/>
  <c r="Y245" i="28"/>
  <c r="W247" i="12"/>
  <c r="I142" i="28"/>
  <c r="K142" i="28" s="1"/>
  <c r="I144" i="12"/>
  <c r="P402" i="28"/>
  <c r="O404" i="12"/>
  <c r="R204" i="28"/>
  <c r="T204" i="28" s="1"/>
  <c r="Q206" i="12"/>
  <c r="S96" i="28"/>
  <c r="R98" i="12"/>
  <c r="AA369" i="28"/>
  <c r="AC369" i="28" s="1"/>
  <c r="Y371" i="12"/>
  <c r="R261" i="28"/>
  <c r="T261" i="28" s="1"/>
  <c r="Q263" i="12"/>
  <c r="I265" i="28"/>
  <c r="K265" i="28" s="1"/>
  <c r="I267" i="12"/>
  <c r="AH401" i="28"/>
  <c r="R122" i="28"/>
  <c r="T122" i="28" s="1"/>
  <c r="Q124" i="12"/>
  <c r="P87" i="28"/>
  <c r="O89" i="12"/>
  <c r="G265" i="28"/>
  <c r="G267" i="12"/>
  <c r="P90" i="28"/>
  <c r="O92" i="12"/>
  <c r="S95" i="28"/>
  <c r="R97" i="12"/>
  <c r="AB212" i="28"/>
  <c r="Z214" i="12"/>
  <c r="Y242" i="28"/>
  <c r="W244" i="12"/>
  <c r="P209" i="28"/>
  <c r="O211" i="12"/>
  <c r="J88" i="28"/>
  <c r="J90" i="12"/>
  <c r="AB88" i="28"/>
  <c r="Z90" i="12"/>
  <c r="P370" i="28"/>
  <c r="O372" i="12"/>
  <c r="J341" i="28"/>
  <c r="J343" i="12"/>
  <c r="AB333" i="28"/>
  <c r="Z335" i="12"/>
  <c r="AU346" i="22"/>
  <c r="J408" i="28" s="1"/>
  <c r="AB357" i="28"/>
  <c r="Z359" i="12"/>
  <c r="AE396" i="12"/>
  <c r="P185" i="28"/>
  <c r="O187" i="12"/>
  <c r="I216" i="28"/>
  <c r="K216" i="28" s="1"/>
  <c r="I218" i="12"/>
  <c r="R229" i="28"/>
  <c r="T229" i="28" s="1"/>
  <c r="Q231" i="12"/>
  <c r="J373" i="28"/>
  <c r="J375" i="12"/>
  <c r="G83" i="28"/>
  <c r="G85" i="12"/>
  <c r="I115" i="28"/>
  <c r="K115" i="28" s="1"/>
  <c r="I117" i="12"/>
  <c r="AH340" i="28"/>
  <c r="AE393" i="12"/>
  <c r="AH83" i="28"/>
  <c r="J214" i="28"/>
  <c r="J216" i="12"/>
  <c r="J240" i="28"/>
  <c r="J242" i="12"/>
  <c r="AB197" i="28"/>
  <c r="Z199" i="12"/>
  <c r="G411" i="28"/>
  <c r="G413" i="12"/>
  <c r="AB199" i="28"/>
  <c r="Z201" i="12"/>
  <c r="J382" i="28"/>
  <c r="J384" i="12"/>
  <c r="R108" i="28"/>
  <c r="T108" i="28" s="1"/>
  <c r="Q110" i="12"/>
  <c r="AH231" i="28"/>
  <c r="AA131" i="28"/>
  <c r="AC131" i="28" s="1"/>
  <c r="Y133" i="12"/>
  <c r="P119" i="28"/>
  <c r="O121" i="12"/>
  <c r="AH264" i="28"/>
  <c r="AB337" i="28"/>
  <c r="Z339" i="12"/>
  <c r="I204" i="28"/>
  <c r="K204" i="28" s="1"/>
  <c r="I206" i="12"/>
  <c r="AH331" i="28"/>
  <c r="J93" i="28"/>
  <c r="J95" i="12"/>
  <c r="AB310" i="28"/>
  <c r="Z312" i="12"/>
  <c r="AA119" i="28"/>
  <c r="AC119" i="28" s="1"/>
  <c r="Y121" i="12"/>
  <c r="G243" i="28"/>
  <c r="G245" i="12"/>
  <c r="G104" i="28"/>
  <c r="G106" i="12"/>
  <c r="Y216" i="28"/>
  <c r="W218" i="12"/>
  <c r="AB128" i="28"/>
  <c r="Z130" i="12"/>
  <c r="P292" i="28"/>
  <c r="O294" i="12"/>
  <c r="Y296" i="28"/>
  <c r="W298" i="12"/>
  <c r="Y270" i="28"/>
  <c r="W272" i="12"/>
  <c r="AB190" i="28"/>
  <c r="Z192" i="12"/>
  <c r="Y344" i="28"/>
  <c r="W346" i="12"/>
  <c r="AB138" i="28"/>
  <c r="Z140" i="12"/>
  <c r="S329" i="28"/>
  <c r="R331" i="12"/>
  <c r="P93" i="28"/>
  <c r="O95" i="12"/>
  <c r="Y338" i="28"/>
  <c r="W340" i="12"/>
  <c r="P191" i="28"/>
  <c r="O193" i="12"/>
  <c r="AH292" i="28"/>
  <c r="P307" i="28"/>
  <c r="O309" i="12"/>
  <c r="AH411" i="28"/>
  <c r="I295" i="28"/>
  <c r="K295" i="28" s="1"/>
  <c r="I297" i="12"/>
  <c r="S193" i="28"/>
  <c r="R195" i="12"/>
  <c r="R339" i="28"/>
  <c r="T339" i="28" s="1"/>
  <c r="Q341" i="12"/>
  <c r="S111" i="28"/>
  <c r="R113" i="12"/>
  <c r="AH205" i="28"/>
  <c r="J179" i="28"/>
  <c r="J179" i="12"/>
  <c r="Y365" i="28"/>
  <c r="W367" i="12"/>
  <c r="P184" i="28"/>
  <c r="O186" i="12"/>
  <c r="G212" i="28"/>
  <c r="G214" i="12"/>
  <c r="P271" i="28"/>
  <c r="O273" i="12"/>
  <c r="I263" i="28"/>
  <c r="K263" i="28" s="1"/>
  <c r="I265" i="12"/>
  <c r="R194" i="28"/>
  <c r="T194" i="28" s="1"/>
  <c r="Q196" i="12"/>
  <c r="G142" i="28"/>
  <c r="G144" i="12"/>
  <c r="P141" i="28"/>
  <c r="O143" i="12"/>
  <c r="I400" i="28"/>
  <c r="K400" i="28" s="1"/>
  <c r="I402" i="12"/>
  <c r="S251" i="28"/>
  <c r="R253" i="12"/>
  <c r="G95" i="28"/>
  <c r="G97" i="12"/>
  <c r="J340" i="28"/>
  <c r="J342" i="12"/>
  <c r="G121" i="28"/>
  <c r="G123" i="12"/>
  <c r="J264" i="28"/>
  <c r="J266" i="12"/>
  <c r="AA128" i="28"/>
  <c r="AC128" i="28" s="1"/>
  <c r="Y130" i="12"/>
  <c r="R132" i="28"/>
  <c r="T132" i="28" s="1"/>
  <c r="Q134" i="12"/>
  <c r="P109" i="28"/>
  <c r="O111" i="12"/>
  <c r="S298" i="28"/>
  <c r="R300" i="12"/>
  <c r="G341" i="28"/>
  <c r="G343" i="12"/>
  <c r="I97" i="28"/>
  <c r="K97" i="28" s="1"/>
  <c r="I99" i="12"/>
  <c r="I95" i="28"/>
  <c r="K95" i="28" s="1"/>
  <c r="I97" i="12"/>
  <c r="G225" i="28"/>
  <c r="G227" i="12"/>
  <c r="R273" i="28"/>
  <c r="T273" i="28" s="1"/>
  <c r="Q275" i="12"/>
  <c r="S120" i="28"/>
  <c r="R122" i="12"/>
  <c r="G307" i="28"/>
  <c r="G309" i="12"/>
  <c r="AB240" i="28"/>
  <c r="Z242" i="12"/>
  <c r="Y139" i="28"/>
  <c r="W141" i="12"/>
  <c r="AH394" i="28"/>
  <c r="P84" i="28"/>
  <c r="O86" i="12"/>
  <c r="R185" i="28"/>
  <c r="T185" i="28" s="1"/>
  <c r="Q187" i="12"/>
  <c r="P139" i="28"/>
  <c r="O141" i="12"/>
  <c r="Y260" i="28"/>
  <c r="W262" i="12"/>
  <c r="Y340" i="28"/>
  <c r="W342" i="12"/>
  <c r="Y141" i="28"/>
  <c r="W143" i="12"/>
  <c r="P195" i="28"/>
  <c r="O197" i="12"/>
  <c r="Y163" i="28"/>
  <c r="W165" i="12"/>
  <c r="I83" i="28"/>
  <c r="K83" i="28" s="1"/>
  <c r="I85" i="12"/>
  <c r="S115" i="28"/>
  <c r="R117" i="12"/>
  <c r="Y204" i="28"/>
  <c r="W206" i="12"/>
  <c r="P196" i="28"/>
  <c r="O198" i="12"/>
  <c r="AH96" i="28"/>
  <c r="I214" i="28"/>
  <c r="K214" i="28" s="1"/>
  <c r="I216" i="12"/>
  <c r="Y230" i="28"/>
  <c r="W232" i="12"/>
  <c r="I240" i="28"/>
  <c r="K240" i="28" s="1"/>
  <c r="I242" i="12"/>
  <c r="S197" i="28"/>
  <c r="R199" i="12"/>
  <c r="S199" i="28"/>
  <c r="R201" i="12"/>
  <c r="P225" i="28"/>
  <c r="O227" i="12"/>
  <c r="Y267" i="28"/>
  <c r="W269" i="12"/>
  <c r="G276" i="28"/>
  <c r="G278" i="12"/>
  <c r="P267" i="28"/>
  <c r="O269" i="12"/>
  <c r="G421" i="28"/>
  <c r="G423" i="12"/>
  <c r="G102" i="28"/>
  <c r="G104" i="12"/>
  <c r="S337" i="28"/>
  <c r="R339" i="12"/>
  <c r="J204" i="28"/>
  <c r="J206" i="12"/>
  <c r="P66" i="28"/>
  <c r="O68" i="12"/>
  <c r="J182" i="28"/>
  <c r="J184" i="12"/>
  <c r="G296" i="28"/>
  <c r="G298" i="12"/>
  <c r="AB260" i="28"/>
  <c r="Z262" i="12"/>
  <c r="P262" i="28"/>
  <c r="O264" i="12"/>
  <c r="I310" i="28"/>
  <c r="K310" i="28" s="1"/>
  <c r="I312" i="12"/>
  <c r="S243" i="28"/>
  <c r="R245" i="12"/>
  <c r="J104" i="28"/>
  <c r="J106" i="12"/>
  <c r="P419" i="28"/>
  <c r="O421" i="12"/>
  <c r="R292" i="28"/>
  <c r="T292" i="28" s="1"/>
  <c r="Q294" i="12"/>
  <c r="AH201" i="28"/>
  <c r="I190" i="28"/>
  <c r="K190" i="28" s="1"/>
  <c r="I192" i="12"/>
  <c r="AA344" i="28"/>
  <c r="AC344" i="28" s="1"/>
  <c r="Y346" i="12"/>
  <c r="G138" i="28"/>
  <c r="G140" i="12"/>
  <c r="J329" i="28"/>
  <c r="J331" i="12"/>
  <c r="I87" i="28"/>
  <c r="K87" i="28" s="1"/>
  <c r="I89" i="12"/>
  <c r="AA338" i="28"/>
  <c r="AC338" i="28" s="1"/>
  <c r="Y340" i="12"/>
  <c r="G139" i="28"/>
  <c r="G141" i="12"/>
  <c r="R133" i="28"/>
  <c r="T133" i="28" s="1"/>
  <c r="Q135" i="12"/>
  <c r="R307" i="28"/>
  <c r="T307" i="28" s="1"/>
  <c r="Q309" i="12"/>
  <c r="J295" i="28"/>
  <c r="J297" i="12"/>
  <c r="AB111" i="28"/>
  <c r="Z113" i="12"/>
  <c r="J370" i="28"/>
  <c r="J372" i="12"/>
  <c r="R67" i="28"/>
  <c r="T67" i="28" s="1"/>
  <c r="Q69" i="12"/>
  <c r="AB338" i="28"/>
  <c r="Z340" i="12"/>
  <c r="P106" i="28"/>
  <c r="O108" i="12"/>
  <c r="P124" i="28"/>
  <c r="O126" i="12"/>
  <c r="AA102" i="28"/>
  <c r="AC102" i="28" s="1"/>
  <c r="Y104" i="12"/>
  <c r="P207" i="28"/>
  <c r="O209" i="12"/>
  <c r="S356" i="28"/>
  <c r="R358" i="12"/>
  <c r="G109" i="28"/>
  <c r="G111" i="12"/>
  <c r="G370" i="28"/>
  <c r="G372" i="12"/>
  <c r="AE384" i="12"/>
  <c r="R141" i="28"/>
  <c r="T141" i="28" s="1"/>
  <c r="Q143" i="12"/>
  <c r="J332" i="28"/>
  <c r="J334" i="12"/>
  <c r="J212" i="28"/>
  <c r="J214" i="12"/>
  <c r="AH296" i="28"/>
  <c r="AB109" i="28"/>
  <c r="Z111" i="12"/>
  <c r="I210" i="28"/>
  <c r="K210" i="28" s="1"/>
  <c r="I212" i="12"/>
  <c r="AA284" i="28"/>
  <c r="AC284" i="28" s="1"/>
  <c r="Y286" i="12"/>
  <c r="I121" i="28"/>
  <c r="K121" i="28" s="1"/>
  <c r="I123" i="12"/>
  <c r="J113" i="28"/>
  <c r="J115" i="12"/>
  <c r="G241" i="28"/>
  <c r="G243" i="12"/>
  <c r="Y264" i="28"/>
  <c r="W266" i="12"/>
  <c r="I365" i="28"/>
  <c r="K365" i="28" s="1"/>
  <c r="I367" i="12"/>
  <c r="G202" i="28"/>
  <c r="G204" i="12"/>
  <c r="I342" i="28"/>
  <c r="K342" i="28" s="1"/>
  <c r="I344" i="12"/>
  <c r="R264" i="28"/>
  <c r="T264" i="28" s="1"/>
  <c r="Q266" i="12"/>
  <c r="G419" i="28"/>
  <c r="G421" i="12"/>
  <c r="AA223" i="28"/>
  <c r="AC223" i="28" s="1"/>
  <c r="Y225" i="12"/>
  <c r="Y127" i="28"/>
  <c r="W129" i="12"/>
  <c r="P240" i="28"/>
  <c r="O242" i="12"/>
  <c r="P332" i="28"/>
  <c r="O334" i="12"/>
  <c r="Y325" i="28"/>
  <c r="W327" i="12"/>
  <c r="I357" i="28"/>
  <c r="K357" i="28" s="1"/>
  <c r="I359" i="12"/>
  <c r="AA417" i="28"/>
  <c r="AC417" i="28" s="1"/>
  <c r="Y419" i="12"/>
  <c r="AB211" i="28"/>
  <c r="Z213" i="12"/>
  <c r="AS346" i="22"/>
  <c r="G408" i="28" s="1"/>
  <c r="AE359" i="12"/>
  <c r="R139" i="28"/>
  <c r="T139" i="28" s="1"/>
  <c r="Q141" i="12"/>
  <c r="S216" i="28"/>
  <c r="R218" i="12"/>
  <c r="AA340" i="28"/>
  <c r="AC340" i="28" s="1"/>
  <c r="Y342" i="12"/>
  <c r="AA141" i="28"/>
  <c r="AC141" i="28" s="1"/>
  <c r="Y143" i="12"/>
  <c r="AA163" i="28"/>
  <c r="AC163" i="28" s="1"/>
  <c r="Y165" i="12"/>
  <c r="P126" i="28"/>
  <c r="O128" i="12"/>
  <c r="S83" i="28"/>
  <c r="R85" i="12"/>
  <c r="AB203" i="28"/>
  <c r="Z205" i="12"/>
  <c r="AA204" i="28"/>
  <c r="AC204" i="28" s="1"/>
  <c r="Y206" i="12"/>
  <c r="AA295" i="28"/>
  <c r="AC295" i="28" s="1"/>
  <c r="Y297" i="12"/>
  <c r="AA230" i="28"/>
  <c r="AC230" i="28" s="1"/>
  <c r="Y232" i="12"/>
  <c r="J197" i="28"/>
  <c r="J199" i="12"/>
  <c r="Y83" i="28"/>
  <c r="W85" i="12"/>
  <c r="G118" i="28"/>
  <c r="G120" i="12"/>
  <c r="I411" i="28"/>
  <c r="K411" i="28" s="1"/>
  <c r="I413" i="12"/>
  <c r="R225" i="28"/>
  <c r="T225" i="28" s="1"/>
  <c r="Q227" i="12"/>
  <c r="I231" i="28"/>
  <c r="K231" i="28" s="1"/>
  <c r="I233" i="12"/>
  <c r="S276" i="28"/>
  <c r="R278" i="12"/>
  <c r="AH181" i="28"/>
  <c r="R267" i="28"/>
  <c r="T267" i="28" s="1"/>
  <c r="Q269" i="12"/>
  <c r="G303" i="28"/>
  <c r="G305" i="12"/>
  <c r="J421" i="28"/>
  <c r="J423" i="12"/>
  <c r="P163" i="28"/>
  <c r="O165" i="12"/>
  <c r="AH251" i="28"/>
  <c r="Y236" i="28"/>
  <c r="W238" i="12"/>
  <c r="R66" i="28"/>
  <c r="T66" i="28" s="1"/>
  <c r="Q68" i="12"/>
  <c r="G182" i="28"/>
  <c r="G184" i="12"/>
  <c r="Y413" i="28"/>
  <c r="W415" i="12"/>
  <c r="S260" i="28"/>
  <c r="R262" i="12"/>
  <c r="R262" i="28"/>
  <c r="T262" i="28" s="1"/>
  <c r="Q264" i="12"/>
  <c r="J310" i="28"/>
  <c r="J312" i="12"/>
  <c r="Y119" i="28"/>
  <c r="W121" i="12"/>
  <c r="AH139" i="28"/>
  <c r="I104" i="28"/>
  <c r="K104" i="28" s="1"/>
  <c r="I106" i="12"/>
  <c r="AA216" i="28"/>
  <c r="AC216" i="28" s="1"/>
  <c r="Y218" i="12"/>
  <c r="Y85" i="28"/>
  <c r="W87" i="12"/>
  <c r="G128" i="28"/>
  <c r="G130" i="12"/>
  <c r="R193" i="28"/>
  <c r="T193" i="28" s="1"/>
  <c r="Q195" i="12"/>
  <c r="AH210" i="28"/>
  <c r="S190" i="28"/>
  <c r="R192" i="12"/>
  <c r="G223" i="28"/>
  <c r="G225" i="12"/>
  <c r="S138" i="28"/>
  <c r="R140" i="12"/>
  <c r="J87" i="28"/>
  <c r="J89" i="12"/>
  <c r="P133" i="28"/>
  <c r="O135" i="12"/>
  <c r="G193" i="28"/>
  <c r="G195" i="12"/>
  <c r="P339" i="28"/>
  <c r="O341" i="12"/>
  <c r="G403" i="28"/>
  <c r="G405" i="12"/>
  <c r="P341" i="28"/>
  <c r="O343" i="12"/>
  <c r="G332" i="28"/>
  <c r="G334" i="12"/>
  <c r="AA192" i="28"/>
  <c r="AC192" i="28" s="1"/>
  <c r="Y194" i="12"/>
  <c r="Y208" i="28"/>
  <c r="W210" i="12"/>
  <c r="AB238" i="28"/>
  <c r="Z240" i="12"/>
  <c r="AA365" i="28"/>
  <c r="AC365" i="28" s="1"/>
  <c r="Y367" i="12"/>
  <c r="AB121" i="28"/>
  <c r="Z123" i="12"/>
  <c r="R184" i="28"/>
  <c r="T184" i="28" s="1"/>
  <c r="Q186" i="12"/>
  <c r="P298" i="28"/>
  <c r="O300" i="12"/>
  <c r="R341" i="28"/>
  <c r="T341" i="28" s="1"/>
  <c r="Q343" i="12"/>
  <c r="Y86" i="28"/>
  <c r="W88" i="12"/>
  <c r="AB65" i="28"/>
  <c r="Z67" i="12"/>
  <c r="G348" i="28"/>
  <c r="G350" i="12"/>
  <c r="AB273" i="28"/>
  <c r="Z275" i="12"/>
  <c r="R251" i="28"/>
  <c r="T251" i="28" s="1"/>
  <c r="Q253" i="12"/>
  <c r="P187" i="28"/>
  <c r="O189" i="12"/>
  <c r="P297" i="28"/>
  <c r="O299" i="12"/>
  <c r="I99" i="28"/>
  <c r="K99" i="28" s="1"/>
  <c r="I101" i="12"/>
  <c r="Y66" i="28"/>
  <c r="W68" i="12"/>
  <c r="Y106" i="28"/>
  <c r="W108" i="12"/>
  <c r="Y273" i="28"/>
  <c r="W275" i="12"/>
  <c r="AB400" i="28"/>
  <c r="Z402" i="12"/>
  <c r="AB265" i="28"/>
  <c r="Z267" i="12"/>
  <c r="G309" i="28"/>
  <c r="G311" i="12"/>
  <c r="R208" i="28"/>
  <c r="T208" i="28" s="1"/>
  <c r="Q210" i="12"/>
  <c r="I307" i="28"/>
  <c r="K307" i="28" s="1"/>
  <c r="I309" i="12"/>
  <c r="G340" i="28"/>
  <c r="G342" i="12"/>
  <c r="P107" i="28"/>
  <c r="O109" i="12"/>
  <c r="Y126" i="28"/>
  <c r="W128" i="12"/>
  <c r="S373" i="28"/>
  <c r="R375" i="12"/>
  <c r="G344" i="28"/>
  <c r="G346" i="12"/>
  <c r="P203" i="28"/>
  <c r="O205" i="12"/>
  <c r="AA139" i="28"/>
  <c r="AC139" i="28" s="1"/>
  <c r="Y141" i="12"/>
  <c r="P120" i="28"/>
  <c r="O122" i="12"/>
  <c r="AE367" i="12"/>
  <c r="AH357" i="28"/>
  <c r="G162" i="28"/>
  <c r="G164" i="12"/>
  <c r="AB216" i="28"/>
  <c r="Z218" i="12"/>
  <c r="Y363" i="28"/>
  <c r="W365" i="12"/>
  <c r="P244" i="28"/>
  <c r="O246" i="12"/>
  <c r="R126" i="28"/>
  <c r="T126" i="28" s="1"/>
  <c r="Q128" i="12"/>
  <c r="AB83" i="28"/>
  <c r="Z85" i="12"/>
  <c r="S203" i="28"/>
  <c r="R205" i="12"/>
  <c r="AH203" i="28"/>
  <c r="G214" i="28"/>
  <c r="G216" i="12"/>
  <c r="I197" i="28"/>
  <c r="K197" i="28" s="1"/>
  <c r="I199" i="12"/>
  <c r="AH197" i="28"/>
  <c r="AB231" i="28"/>
  <c r="Z233" i="12"/>
  <c r="Y96" i="28"/>
  <c r="W98" i="12"/>
  <c r="AB276" i="28"/>
  <c r="Z278" i="12"/>
  <c r="J303" i="28"/>
  <c r="J305" i="12"/>
  <c r="AB421" i="28"/>
  <c r="Z423" i="12"/>
  <c r="R163" i="28"/>
  <c r="T163" i="28" s="1"/>
  <c r="Q165" i="12"/>
  <c r="S102" i="28"/>
  <c r="R104" i="12"/>
  <c r="AA236" i="28"/>
  <c r="AC236" i="28" s="1"/>
  <c r="Y238" i="12"/>
  <c r="S208" i="28"/>
  <c r="R210" i="12"/>
  <c r="AH89" i="28"/>
  <c r="I182" i="28"/>
  <c r="K182" i="28" s="1"/>
  <c r="I184" i="12"/>
  <c r="J296" i="28"/>
  <c r="J298" i="12"/>
  <c r="Y370" i="28"/>
  <c r="W372" i="12"/>
  <c r="I260" i="28"/>
  <c r="K260" i="28" s="1"/>
  <c r="I262" i="12"/>
  <c r="S310" i="28"/>
  <c r="R312" i="12"/>
  <c r="R68" i="28"/>
  <c r="T68" i="28" s="1"/>
  <c r="Q70" i="12"/>
  <c r="P125" i="28"/>
  <c r="O127" i="12"/>
  <c r="G106" i="28"/>
  <c r="G108" i="12"/>
  <c r="AB243" i="28"/>
  <c r="Z245" i="12"/>
  <c r="S104" i="28"/>
  <c r="R106" i="12"/>
  <c r="AH126" i="28"/>
  <c r="Y232" i="28"/>
  <c r="W234" i="12"/>
  <c r="I128" i="28"/>
  <c r="K128" i="28" s="1"/>
  <c r="I130" i="12"/>
  <c r="R419" i="28"/>
  <c r="T419" i="28" s="1"/>
  <c r="Q421" i="12"/>
  <c r="AE373" i="12"/>
  <c r="Y118" i="28"/>
  <c r="W120" i="12"/>
  <c r="Y378" i="28"/>
  <c r="W380" i="12"/>
  <c r="Y332" i="28"/>
  <c r="W334" i="12"/>
  <c r="R245" i="28"/>
  <c r="T245" i="28" s="1"/>
  <c r="Q247" i="12"/>
  <c r="AH243" i="28"/>
  <c r="I223" i="28"/>
  <c r="K223" i="28" s="1"/>
  <c r="I225" i="12"/>
  <c r="J138" i="28"/>
  <c r="J140" i="12"/>
  <c r="G329" i="28"/>
  <c r="G331" i="12"/>
  <c r="R308" i="28"/>
  <c r="T308" i="28" s="1"/>
  <c r="Q310" i="12"/>
  <c r="I139" i="28"/>
  <c r="K139" i="28" s="1"/>
  <c r="I141" i="12"/>
  <c r="P199" i="28"/>
  <c r="O201" i="12"/>
  <c r="AB114" i="28"/>
  <c r="Z116" i="12"/>
  <c r="I193" i="28"/>
  <c r="K193" i="28" s="1"/>
  <c r="I195" i="12"/>
  <c r="Y98" i="28"/>
  <c r="W100" i="12"/>
  <c r="S230" i="28"/>
  <c r="R232" i="12"/>
  <c r="Y117" i="28"/>
  <c r="W119" i="12"/>
  <c r="AA203" i="28"/>
  <c r="AC203" i="28" s="1"/>
  <c r="Y205" i="12"/>
  <c r="J99" i="28"/>
  <c r="J101" i="12"/>
  <c r="AA86" i="28"/>
  <c r="AC86" i="28" s="1"/>
  <c r="Y88" i="12"/>
  <c r="J142" i="28"/>
  <c r="J144" i="12"/>
  <c r="Y128" i="28"/>
  <c r="W130" i="12"/>
  <c r="I348" i="28"/>
  <c r="K348" i="28" s="1"/>
  <c r="I350" i="12"/>
  <c r="R192" i="28"/>
  <c r="T192" i="28" s="1"/>
  <c r="Q194" i="12"/>
  <c r="J298" i="28"/>
  <c r="J300" i="12"/>
  <c r="AB244" i="28"/>
  <c r="Z246" i="12"/>
  <c r="S249" i="28"/>
  <c r="R251" i="12"/>
  <c r="P205" i="28"/>
  <c r="O207" i="12"/>
  <c r="Y292" i="28"/>
  <c r="W294" i="12"/>
  <c r="P365" i="28"/>
  <c r="O367" i="12"/>
  <c r="R88" i="28"/>
  <c r="T88" i="28" s="1"/>
  <c r="Q90" i="12"/>
  <c r="P233" i="28"/>
  <c r="O235" i="12"/>
  <c r="AB294" i="28"/>
  <c r="Z296" i="12"/>
  <c r="I130" i="28"/>
  <c r="K130" i="28" s="1"/>
  <c r="I132" i="12"/>
  <c r="R203" i="28"/>
  <c r="T203" i="28" s="1"/>
  <c r="Q205" i="12"/>
  <c r="R120" i="28"/>
  <c r="T120" i="28" s="1"/>
  <c r="Q122" i="12"/>
  <c r="AH365" i="28"/>
  <c r="AH209" i="28"/>
  <c r="AB162" i="28"/>
  <c r="Z164" i="12"/>
  <c r="G216" i="28"/>
  <c r="G218" i="12"/>
  <c r="AA363" i="28"/>
  <c r="AC363" i="28" s="1"/>
  <c r="Y365" i="12"/>
  <c r="AH416" i="28"/>
  <c r="R244" i="28"/>
  <c r="T244" i="28" s="1"/>
  <c r="Q246" i="12"/>
  <c r="R224" i="28"/>
  <c r="T224" i="28" s="1"/>
  <c r="Q226" i="12"/>
  <c r="S67" i="28"/>
  <c r="R69" i="12"/>
  <c r="G271" i="28"/>
  <c r="G273" i="12"/>
  <c r="P131" i="28"/>
  <c r="O133" i="12"/>
  <c r="R129" i="28"/>
  <c r="T129" i="28" s="1"/>
  <c r="Q131" i="12"/>
  <c r="Y295" i="28"/>
  <c r="W297" i="12"/>
  <c r="S214" i="28"/>
  <c r="R216" i="12"/>
  <c r="Y99" i="28"/>
  <c r="W101" i="12"/>
  <c r="AB118" i="28"/>
  <c r="Z120" i="12"/>
  <c r="Y298" i="28"/>
  <c r="W300" i="12"/>
  <c r="R259" i="28"/>
  <c r="T259" i="28" s="1"/>
  <c r="Q261" i="12"/>
  <c r="G132" i="28"/>
  <c r="G134" i="12"/>
  <c r="S231" i="28"/>
  <c r="R233" i="12"/>
  <c r="AH249" i="28"/>
  <c r="S124" i="28"/>
  <c r="R126" i="12"/>
  <c r="AB303" i="28"/>
  <c r="Z305" i="12"/>
  <c r="I421" i="28"/>
  <c r="K421" i="28" s="1"/>
  <c r="I423" i="12"/>
  <c r="AB102" i="28"/>
  <c r="Z104" i="12"/>
  <c r="AB208" i="28"/>
  <c r="Z210" i="12"/>
  <c r="S182" i="28"/>
  <c r="R184" i="12"/>
  <c r="I296" i="28"/>
  <c r="K296" i="28" s="1"/>
  <c r="I298" i="12"/>
  <c r="AA370" i="28"/>
  <c r="AC370" i="28" s="1"/>
  <c r="Y372" i="12"/>
  <c r="AA413" i="28"/>
  <c r="AC413" i="28" s="1"/>
  <c r="Y415" i="12"/>
  <c r="G260" i="28"/>
  <c r="G262" i="12"/>
  <c r="Y348" i="28"/>
  <c r="W350" i="12"/>
  <c r="R125" i="28"/>
  <c r="T125" i="28" s="1"/>
  <c r="Q127" i="12"/>
  <c r="AH275" i="28"/>
  <c r="J106" i="28"/>
  <c r="J108" i="12"/>
  <c r="I243" i="28"/>
  <c r="K243" i="28" s="1"/>
  <c r="I245" i="12"/>
  <c r="G201" i="28"/>
  <c r="G203" i="12"/>
  <c r="AA85" i="28"/>
  <c r="AC85" i="28" s="1"/>
  <c r="Y87" i="12"/>
  <c r="J128" i="28"/>
  <c r="J130" i="12"/>
  <c r="P193" i="28"/>
  <c r="O195" i="12"/>
  <c r="Y282" i="28"/>
  <c r="W284" i="12"/>
  <c r="AH371" i="28"/>
  <c r="AA118" i="28"/>
  <c r="AC118" i="28" s="1"/>
  <c r="Y120" i="12"/>
  <c r="AH128" i="28"/>
  <c r="AA332" i="28"/>
  <c r="AC332" i="28" s="1"/>
  <c r="Y334" i="12"/>
  <c r="P245" i="28"/>
  <c r="O247" i="12"/>
  <c r="G334" i="28"/>
  <c r="G336" i="12"/>
  <c r="J223" i="28"/>
  <c r="J225" i="12"/>
  <c r="I138" i="28"/>
  <c r="K138" i="28" s="1"/>
  <c r="I140" i="12"/>
  <c r="I329" i="28"/>
  <c r="K329" i="28" s="1"/>
  <c r="I331" i="12"/>
  <c r="P331" i="28"/>
  <c r="O333" i="12"/>
  <c r="J139" i="28"/>
  <c r="J141" i="12"/>
  <c r="P117" i="28"/>
  <c r="O119" i="12"/>
  <c r="R199" i="28"/>
  <c r="T199" i="28" s="1"/>
  <c r="Q201" i="12"/>
  <c r="AE379" i="12"/>
  <c r="P249" i="28"/>
  <c r="O251" i="12"/>
  <c r="P138" i="28"/>
  <c r="O140" i="12"/>
  <c r="S261" i="28"/>
  <c r="R263" i="12"/>
  <c r="S114" i="28"/>
  <c r="R116" i="12"/>
  <c r="AH193" i="28"/>
  <c r="J193" i="28"/>
  <c r="J195" i="12"/>
  <c r="G191" i="28"/>
  <c r="G193" i="12"/>
  <c r="J403" i="28"/>
  <c r="J405" i="12"/>
  <c r="I292" i="28"/>
  <c r="K292" i="28" s="1"/>
  <c r="I294" i="12"/>
  <c r="AB117" i="28"/>
  <c r="Z119" i="12"/>
  <c r="G107" i="28"/>
  <c r="G109" i="12"/>
  <c r="S212" i="28"/>
  <c r="R214" i="12"/>
  <c r="AA414" i="28"/>
  <c r="AC414" i="28" s="1"/>
  <c r="Y416" i="12"/>
  <c r="R402" i="28"/>
  <c r="T402" i="28" s="1"/>
  <c r="Q404" i="12"/>
  <c r="R334" i="28"/>
  <c r="T334" i="28" s="1"/>
  <c r="Q336" i="12"/>
  <c r="R233" i="28"/>
  <c r="T233" i="28" s="1"/>
  <c r="Q235" i="12"/>
  <c r="P118" i="28"/>
  <c r="O120" i="12"/>
  <c r="AA66" i="28"/>
  <c r="AC66" i="28" s="1"/>
  <c r="Y68" i="12"/>
  <c r="Y212" i="28"/>
  <c r="W214" i="12"/>
  <c r="AA106" i="28"/>
  <c r="AC106" i="28" s="1"/>
  <c r="Y108" i="12"/>
  <c r="AH362" i="28"/>
  <c r="R369" i="28"/>
  <c r="T369" i="28" s="1"/>
  <c r="Q371" i="12"/>
  <c r="Y308" i="28"/>
  <c r="W310" i="12"/>
  <c r="J241" i="28"/>
  <c r="J243" i="12"/>
  <c r="R235" i="28"/>
  <c r="T235" i="28" s="1"/>
  <c r="Q237" i="12"/>
  <c r="AA325" i="28"/>
  <c r="AC325" i="28" s="1"/>
  <c r="Y327" i="12"/>
  <c r="AH298" i="28"/>
  <c r="BA346" i="22"/>
  <c r="S408" i="28" s="1"/>
  <c r="AH334" i="28"/>
  <c r="Y108" i="28"/>
  <c r="W110" i="12"/>
  <c r="S162" i="28"/>
  <c r="R164" i="12"/>
  <c r="G194" i="28"/>
  <c r="G196" i="12"/>
  <c r="AB271" i="28"/>
  <c r="Z273" i="12"/>
  <c r="R131" i="28"/>
  <c r="T131" i="28" s="1"/>
  <c r="Q133" i="12"/>
  <c r="G203" i="28"/>
  <c r="G205" i="12"/>
  <c r="S280" i="28"/>
  <c r="R282" i="12"/>
  <c r="AB214" i="28"/>
  <c r="Z216" i="12"/>
  <c r="P403" i="28"/>
  <c r="O405" i="12"/>
  <c r="AA99" i="28"/>
  <c r="AC99" i="28" s="1"/>
  <c r="Y101" i="12"/>
  <c r="S118" i="28"/>
  <c r="R120" i="12"/>
  <c r="Y418" i="28"/>
  <c r="W420" i="12"/>
  <c r="G420" i="28"/>
  <c r="G422" i="12"/>
  <c r="AB132" i="28"/>
  <c r="Z134" i="12"/>
  <c r="G229" i="28"/>
  <c r="G231" i="12"/>
  <c r="Y114" i="28"/>
  <c r="W116" i="12"/>
  <c r="AB124" i="28"/>
  <c r="Z126" i="12"/>
  <c r="S303" i="28"/>
  <c r="R305" i="12"/>
  <c r="P228" i="28"/>
  <c r="O230" i="12"/>
  <c r="S421" i="28"/>
  <c r="R423" i="12"/>
  <c r="I102" i="28"/>
  <c r="K102" i="28" s="1"/>
  <c r="I104" i="12"/>
  <c r="AB182" i="28"/>
  <c r="Z184" i="12"/>
  <c r="AB296" i="28"/>
  <c r="Z298" i="12"/>
  <c r="P68" i="28"/>
  <c r="O70" i="12"/>
  <c r="I106" i="28"/>
  <c r="K106" i="28" s="1"/>
  <c r="I108" i="12"/>
  <c r="S201" i="28"/>
  <c r="R203" i="12"/>
  <c r="AA232" i="28"/>
  <c r="AC232" i="28" s="1"/>
  <c r="Y234" i="12"/>
  <c r="S128" i="28"/>
  <c r="R130" i="12"/>
  <c r="Y225" i="28"/>
  <c r="W227" i="12"/>
  <c r="Y263" i="28"/>
  <c r="W265" i="12"/>
  <c r="I334" i="28"/>
  <c r="K334" i="28" s="1"/>
  <c r="I336" i="12"/>
  <c r="AB223" i="28"/>
  <c r="Z225" i="12"/>
  <c r="P198" i="28"/>
  <c r="O200" i="12"/>
  <c r="AB329" i="28"/>
  <c r="Z331" i="12"/>
  <c r="P308" i="28"/>
  <c r="O310" i="12"/>
  <c r="S139" i="28"/>
  <c r="R141" i="12"/>
  <c r="AH377" i="28"/>
  <c r="R249" i="28"/>
  <c r="T249" i="28" s="1"/>
  <c r="Q251" i="12"/>
  <c r="R138" i="28"/>
  <c r="T138" i="28" s="1"/>
  <c r="Q140" i="12"/>
  <c r="AB129" i="28"/>
  <c r="Z131" i="12"/>
  <c r="AA98" i="28"/>
  <c r="AC98" i="28" s="1"/>
  <c r="Y100" i="12"/>
  <c r="AB191" i="28"/>
  <c r="Z193" i="12"/>
  <c r="S403" i="28"/>
  <c r="R405" i="12"/>
  <c r="J65" i="28"/>
  <c r="J67" i="12"/>
  <c r="AA231" i="28"/>
  <c r="AC231" i="28" s="1"/>
  <c r="Y233" i="12"/>
  <c r="Y191" i="28"/>
  <c r="W193" i="12"/>
  <c r="S238" i="28"/>
  <c r="R240" i="12"/>
  <c r="AA191" i="28"/>
  <c r="AC191" i="28" s="1"/>
  <c r="Y193" i="12"/>
  <c r="S340" i="28"/>
  <c r="R342" i="12"/>
  <c r="I280" i="28"/>
  <c r="K280" i="28" s="1"/>
  <c r="I282" i="12"/>
  <c r="R403" i="28"/>
  <c r="T403" i="28" s="1"/>
  <c r="Q405" i="12"/>
  <c r="J118" i="28"/>
  <c r="J120" i="12"/>
  <c r="AA418" i="28"/>
  <c r="AC418" i="28" s="1"/>
  <c r="Y420" i="12"/>
  <c r="AA298" i="28"/>
  <c r="AC298" i="28" s="1"/>
  <c r="Y300" i="12"/>
  <c r="AB420" i="28"/>
  <c r="Z422" i="12"/>
  <c r="P259" i="28"/>
  <c r="O261" i="12"/>
  <c r="S132" i="28"/>
  <c r="R134" i="12"/>
  <c r="G231" i="28"/>
  <c r="G233" i="12"/>
  <c r="AB229" i="28"/>
  <c r="Z231" i="12"/>
  <c r="Y373" i="28"/>
  <c r="W375" i="12"/>
  <c r="AH250" i="28"/>
  <c r="G124" i="28"/>
  <c r="G126" i="12"/>
  <c r="I303" i="28"/>
  <c r="K303" i="28" s="1"/>
  <c r="I305" i="12"/>
  <c r="R228" i="28"/>
  <c r="T228" i="28" s="1"/>
  <c r="Q230" i="12"/>
  <c r="J102" i="28"/>
  <c r="J104" i="12"/>
  <c r="P293" i="28"/>
  <c r="O295" i="12"/>
  <c r="G299" i="28"/>
  <c r="G301" i="12"/>
  <c r="G208" i="28"/>
  <c r="G210" i="12"/>
  <c r="S296" i="28"/>
  <c r="R298" i="12"/>
  <c r="J260" i="28"/>
  <c r="J262" i="12"/>
  <c r="AA348" i="28"/>
  <c r="AC348" i="28" s="1"/>
  <c r="Y350" i="12"/>
  <c r="S218" i="28"/>
  <c r="R220" i="12"/>
  <c r="P356" i="28"/>
  <c r="O358" i="12"/>
  <c r="R128" i="28"/>
  <c r="T128" i="28" s="1"/>
  <c r="Q130" i="12"/>
  <c r="Y356" i="28"/>
  <c r="W358" i="12"/>
  <c r="S106" i="28"/>
  <c r="R108" i="12"/>
  <c r="AB201" i="28"/>
  <c r="Z203" i="12"/>
  <c r="AA282" i="28"/>
  <c r="AC282" i="28" s="1"/>
  <c r="Y284" i="12"/>
  <c r="Y362" i="28"/>
  <c r="W364" i="12"/>
  <c r="P111" i="28"/>
  <c r="O113" i="12"/>
  <c r="AH339" i="28"/>
  <c r="AA225" i="28"/>
  <c r="AC225" i="28" s="1"/>
  <c r="Y227" i="12"/>
  <c r="AA263" i="28"/>
  <c r="AC263" i="28" s="1"/>
  <c r="Y265" i="12"/>
  <c r="J334" i="28"/>
  <c r="J336" i="12"/>
  <c r="Y137" i="28"/>
  <c r="W139" i="12"/>
  <c r="S223" i="28"/>
  <c r="R225" i="12"/>
  <c r="R198" i="28"/>
  <c r="T198" i="28" s="1"/>
  <c r="Q200" i="12"/>
  <c r="R331" i="28"/>
  <c r="T331" i="28" s="1"/>
  <c r="Q333" i="12"/>
  <c r="AB139" i="28"/>
  <c r="Z141" i="12"/>
  <c r="P99" i="28"/>
  <c r="O101" i="12"/>
  <c r="S129" i="28"/>
  <c r="R131" i="12"/>
  <c r="G261" i="28"/>
  <c r="G263" i="12"/>
  <c r="G114" i="28"/>
  <c r="G116" i="12"/>
  <c r="P368" i="28"/>
  <c r="O370" i="12"/>
  <c r="P304" i="28"/>
  <c r="O306" i="12"/>
  <c r="S191" i="28"/>
  <c r="R193" i="12"/>
  <c r="I403" i="28"/>
  <c r="K403" i="28" s="1"/>
  <c r="I405" i="12"/>
  <c r="J244" i="28"/>
  <c r="J246" i="12"/>
  <c r="AB217" i="28"/>
  <c r="Z219" i="12"/>
  <c r="P334" i="28"/>
  <c r="O336" i="12"/>
  <c r="AB251" i="28"/>
  <c r="Z253" i="12"/>
  <c r="Y209" i="28"/>
  <c r="W211" i="12"/>
  <c r="Y414" i="28"/>
  <c r="W416" i="12"/>
  <c r="P251" i="28"/>
  <c r="O253" i="12"/>
  <c r="P373" i="28"/>
  <c r="O375" i="12"/>
  <c r="G113" i="28"/>
  <c r="G115" i="12"/>
  <c r="AH295" i="28"/>
  <c r="G133" i="28"/>
  <c r="G135" i="12"/>
  <c r="J162" i="28"/>
  <c r="J164" i="12"/>
  <c r="AB416" i="28"/>
  <c r="Z418" i="12"/>
  <c r="P417" i="28"/>
  <c r="O419" i="12"/>
  <c r="P216" i="28"/>
  <c r="O218" i="12"/>
  <c r="P266" i="28"/>
  <c r="O268" i="12"/>
  <c r="S271" i="28"/>
  <c r="R273" i="12"/>
  <c r="P129" i="28"/>
  <c r="O131" i="12"/>
  <c r="AA68" i="28"/>
  <c r="AC68" i="28" s="1"/>
  <c r="Y70" i="12"/>
  <c r="J209" i="28"/>
  <c r="J211" i="12"/>
  <c r="I133" i="28"/>
  <c r="K133" i="28" s="1"/>
  <c r="I135" i="12"/>
  <c r="J293" i="28"/>
  <c r="J295" i="12"/>
  <c r="I162" i="28"/>
  <c r="K162" i="28" s="1"/>
  <c r="I164" i="12"/>
  <c r="S416" i="28"/>
  <c r="R418" i="12"/>
  <c r="S194" i="28"/>
  <c r="R196" i="12"/>
  <c r="AA63" i="28"/>
  <c r="AC63" i="28" s="1"/>
  <c r="Y65" i="12"/>
  <c r="R417" i="28"/>
  <c r="T417" i="28" s="1"/>
  <c r="Q419" i="12"/>
  <c r="AB305" i="28"/>
  <c r="Z307" i="12"/>
  <c r="P296" i="28"/>
  <c r="O298" i="12"/>
  <c r="R216" i="28"/>
  <c r="T216" i="28" s="1"/>
  <c r="Q218" i="12"/>
  <c r="I67" i="28"/>
  <c r="K67" i="28" s="1"/>
  <c r="I69" i="12"/>
  <c r="R266" i="28"/>
  <c r="T266" i="28" s="1"/>
  <c r="Q268" i="12"/>
  <c r="J271" i="28"/>
  <c r="J273" i="12"/>
  <c r="R294" i="28"/>
  <c r="T294" i="28" s="1"/>
  <c r="Q296" i="12"/>
  <c r="J203" i="28"/>
  <c r="J205" i="12"/>
  <c r="AB280" i="28"/>
  <c r="Z282" i="12"/>
  <c r="Y396" i="28"/>
  <c r="W398" i="12"/>
  <c r="I118" i="28"/>
  <c r="K118" i="28" s="1"/>
  <c r="I120" i="12"/>
  <c r="S420" i="28"/>
  <c r="R422" i="12"/>
  <c r="I132" i="28"/>
  <c r="K132" i="28" s="1"/>
  <c r="I134" i="12"/>
  <c r="J231" i="28"/>
  <c r="J233" i="12"/>
  <c r="S229" i="28"/>
  <c r="R231" i="12"/>
  <c r="AA373" i="28"/>
  <c r="AC373" i="28" s="1"/>
  <c r="Y375" i="12"/>
  <c r="AH276" i="28"/>
  <c r="I124" i="28"/>
  <c r="K124" i="28" s="1"/>
  <c r="I126" i="12"/>
  <c r="Y188" i="28"/>
  <c r="W190" i="12"/>
  <c r="R293" i="28"/>
  <c r="T293" i="28" s="1"/>
  <c r="Q295" i="12"/>
  <c r="J299" i="28"/>
  <c r="J301" i="12"/>
  <c r="J208" i="28"/>
  <c r="J210" i="12"/>
  <c r="Y235" i="28"/>
  <c r="W237" i="12"/>
  <c r="G234" i="28"/>
  <c r="G236" i="12"/>
  <c r="Y249" i="28"/>
  <c r="W251" i="12"/>
  <c r="Y133" i="28"/>
  <c r="W135" i="12"/>
  <c r="AB218" i="28"/>
  <c r="Z220" i="12"/>
  <c r="R356" i="28"/>
  <c r="T356" i="28" s="1"/>
  <c r="Q358" i="12"/>
  <c r="AA356" i="28"/>
  <c r="AC356" i="28" s="1"/>
  <c r="Y358" i="12"/>
  <c r="AB106" i="28"/>
  <c r="Z108" i="12"/>
  <c r="P282" i="28"/>
  <c r="O284" i="12"/>
  <c r="Y421" i="28"/>
  <c r="W423" i="12"/>
  <c r="J201" i="28"/>
  <c r="J203" i="12"/>
  <c r="S98" i="28"/>
  <c r="R100" i="12"/>
  <c r="I125" i="28"/>
  <c r="K125" i="28" s="1"/>
  <c r="I127" i="12"/>
  <c r="AA362" i="28"/>
  <c r="AC362" i="28" s="1"/>
  <c r="Y364" i="12"/>
  <c r="R111" i="28"/>
  <c r="T111" i="28" s="1"/>
  <c r="Q113" i="12"/>
  <c r="AH188" i="28"/>
  <c r="R338" i="28"/>
  <c r="T338" i="28" s="1"/>
  <c r="Q340" i="12"/>
  <c r="P104" i="28"/>
  <c r="O106" i="12"/>
  <c r="S334" i="28"/>
  <c r="R336" i="12"/>
  <c r="AA137" i="28"/>
  <c r="AC137" i="28" s="1"/>
  <c r="Y139" i="12"/>
  <c r="AB377" i="28"/>
  <c r="Z379" i="12"/>
  <c r="G374" i="28"/>
  <c r="G376" i="12"/>
  <c r="AH121" i="28"/>
  <c r="Y210" i="28"/>
  <c r="W212" i="12"/>
  <c r="R99" i="28"/>
  <c r="T99" i="28" s="1"/>
  <c r="Q101" i="12"/>
  <c r="AB261" i="28"/>
  <c r="Z263" i="12"/>
  <c r="I141" i="28"/>
  <c r="K141" i="28" s="1"/>
  <c r="I143" i="12"/>
  <c r="J114" i="28"/>
  <c r="J116" i="12"/>
  <c r="Y280" i="28"/>
  <c r="W282" i="12"/>
  <c r="AA239" i="28"/>
  <c r="AC239" i="28" s="1"/>
  <c r="Y241" i="12"/>
  <c r="I191" i="28"/>
  <c r="K191" i="28" s="1"/>
  <c r="I193" i="12"/>
  <c r="AB403" i="28"/>
  <c r="Z405" i="12"/>
  <c r="AA310" i="28"/>
  <c r="AC310" i="28" s="1"/>
  <c r="Y312" i="12"/>
  <c r="Y187" i="28"/>
  <c r="W189" i="12"/>
  <c r="AB96" i="28"/>
  <c r="Z98" i="12"/>
  <c r="Y369" i="28"/>
  <c r="W371" i="12"/>
  <c r="AA241" i="28"/>
  <c r="AC241" i="28" s="1"/>
  <c r="Y243" i="12"/>
  <c r="AB356" i="28"/>
  <c r="Z358" i="12"/>
  <c r="R124" i="28"/>
  <c r="T124" i="28" s="1"/>
  <c r="Q126" i="12"/>
  <c r="I262" i="28"/>
  <c r="K262" i="28" s="1"/>
  <c r="I264" i="12"/>
  <c r="AH402" i="28"/>
  <c r="AB97" i="28"/>
  <c r="Z99" i="12"/>
  <c r="R365" i="28"/>
  <c r="T365" i="28" s="1"/>
  <c r="Q367" i="12"/>
  <c r="Y382" i="28"/>
  <c r="W384" i="12"/>
  <c r="J348" i="28"/>
  <c r="J350" i="12"/>
  <c r="G365" i="28"/>
  <c r="G367" i="12"/>
  <c r="S97" i="28"/>
  <c r="R99" i="12"/>
  <c r="G326" i="28"/>
  <c r="G328" i="12"/>
  <c r="R382" i="28"/>
  <c r="T382" i="28" s="1"/>
  <c r="Q384" i="12"/>
  <c r="AH271" i="28"/>
  <c r="J85" i="28"/>
  <c r="J87" i="12"/>
  <c r="Y259" i="28"/>
  <c r="W261" i="12"/>
  <c r="AA194" i="28"/>
  <c r="AC194" i="28" s="1"/>
  <c r="Y196" i="12"/>
  <c r="AA108" i="28"/>
  <c r="AC108" i="28" s="1"/>
  <c r="Y110" i="12"/>
  <c r="P123" i="28"/>
  <c r="O125" i="12"/>
  <c r="Y63" i="28"/>
  <c r="W65" i="12"/>
  <c r="G67" i="28"/>
  <c r="G69" i="12"/>
  <c r="I203" i="28"/>
  <c r="K203" i="28" s="1"/>
  <c r="I205" i="12"/>
  <c r="G322" i="28"/>
  <c r="G324" i="12"/>
  <c r="G209" i="28"/>
  <c r="G211" i="12"/>
  <c r="J133" i="28"/>
  <c r="J135" i="12"/>
  <c r="Y194" i="28"/>
  <c r="W196" i="12"/>
  <c r="G293" i="28"/>
  <c r="G295" i="12"/>
  <c r="P212" i="28"/>
  <c r="O214" i="12"/>
  <c r="R123" i="28"/>
  <c r="T123" i="28" s="1"/>
  <c r="Q125" i="12"/>
  <c r="Y403" i="28"/>
  <c r="W405" i="12"/>
  <c r="S305" i="28"/>
  <c r="R307" i="12"/>
  <c r="R296" i="28"/>
  <c r="T296" i="28" s="1"/>
  <c r="Q298" i="12"/>
  <c r="J67" i="28"/>
  <c r="J69" i="12"/>
  <c r="G281" i="28"/>
  <c r="G283" i="12"/>
  <c r="I271" i="28"/>
  <c r="K271" i="28" s="1"/>
  <c r="I273" i="12"/>
  <c r="S363" i="28"/>
  <c r="R365" i="12"/>
  <c r="Y68" i="28"/>
  <c r="W70" i="12"/>
  <c r="J280" i="28"/>
  <c r="J282" i="12"/>
  <c r="Y297" i="28"/>
  <c r="W299" i="12"/>
  <c r="P374" i="28"/>
  <c r="O376" i="12"/>
  <c r="AA396" i="28"/>
  <c r="AC396" i="28" s="1"/>
  <c r="Y398" i="12"/>
  <c r="R309" i="28"/>
  <c r="T309" i="28" s="1"/>
  <c r="Q311" i="12"/>
  <c r="J420" i="28"/>
  <c r="J422" i="12"/>
  <c r="J132" i="28"/>
  <c r="J134" i="12"/>
  <c r="P420" i="28"/>
  <c r="O422" i="12"/>
  <c r="I229" i="28"/>
  <c r="K229" i="28" s="1"/>
  <c r="I231" i="12"/>
  <c r="Y377" i="28"/>
  <c r="W379" i="12"/>
  <c r="J124" i="28"/>
  <c r="J126" i="12"/>
  <c r="AA188" i="28"/>
  <c r="AC188" i="28" s="1"/>
  <c r="Y190" i="12"/>
  <c r="R348" i="28"/>
  <c r="T348" i="28" s="1"/>
  <c r="Q350" i="12"/>
  <c r="I299" i="28"/>
  <c r="K299" i="28" s="1"/>
  <c r="I301" i="12"/>
  <c r="I208" i="28"/>
  <c r="K208" i="28" s="1"/>
  <c r="I210" i="12"/>
  <c r="AA235" i="28"/>
  <c r="AC235" i="28" s="1"/>
  <c r="Y237" i="12"/>
  <c r="Y374" i="28"/>
  <c r="W376" i="12"/>
  <c r="AA249" i="28"/>
  <c r="AC249" i="28" s="1"/>
  <c r="Y251" i="12"/>
  <c r="S275" i="28"/>
  <c r="R277" i="12"/>
  <c r="P344" i="28"/>
  <c r="O346" i="12"/>
  <c r="P128" i="28"/>
  <c r="O130" i="12"/>
  <c r="R282" i="28"/>
  <c r="T282" i="28" s="1"/>
  <c r="Q284" i="12"/>
  <c r="AA421" i="28"/>
  <c r="AC421" i="28" s="1"/>
  <c r="Y423" i="12"/>
  <c r="I201" i="28"/>
  <c r="K201" i="28" s="1"/>
  <c r="I203" i="12"/>
  <c r="AB98" i="28"/>
  <c r="Z100" i="12"/>
  <c r="Y400" i="28"/>
  <c r="W402" i="12"/>
  <c r="S125" i="28"/>
  <c r="R127" i="12"/>
  <c r="G339" i="28"/>
  <c r="G341" i="12"/>
  <c r="J136" i="28"/>
  <c r="J138" i="12"/>
  <c r="Y343" i="28"/>
  <c r="W345" i="12"/>
  <c r="R104" i="28"/>
  <c r="T104" i="28" s="1"/>
  <c r="Q106" i="12"/>
  <c r="G306" i="28"/>
  <c r="G308" i="12"/>
  <c r="AB334" i="28"/>
  <c r="Z336" i="12"/>
  <c r="S377" i="28"/>
  <c r="R379" i="12"/>
  <c r="AB267" i="28"/>
  <c r="Z269" i="12"/>
  <c r="AB378" i="28"/>
  <c r="Z380" i="12"/>
  <c r="G131" i="28"/>
  <c r="G133" i="12"/>
  <c r="Y406" i="28"/>
  <c r="W408" i="12"/>
  <c r="AA210" i="28"/>
  <c r="AC210" i="28" s="1"/>
  <c r="Y212" i="12"/>
  <c r="Y250" i="28"/>
  <c r="W252" i="12"/>
  <c r="Y339" i="28"/>
  <c r="W341" i="12"/>
  <c r="I129" i="28"/>
  <c r="K129" i="28" s="1"/>
  <c r="I131" i="12"/>
  <c r="J261" i="28"/>
  <c r="J263" i="12"/>
  <c r="I114" i="28"/>
  <c r="K114" i="28" s="1"/>
  <c r="I116" i="12"/>
  <c r="AA280" i="28"/>
  <c r="AC280" i="28" s="1"/>
  <c r="Y282" i="12"/>
  <c r="J191" i="28"/>
  <c r="J193" i="12"/>
  <c r="R181" i="28"/>
  <c r="T181" i="28" s="1"/>
  <c r="Q183" i="12"/>
  <c r="J86" i="28"/>
  <c r="J88" i="12"/>
  <c r="P223" i="28"/>
  <c r="O225" i="12"/>
  <c r="S332" i="28"/>
  <c r="R334" i="12"/>
  <c r="Y203" i="28"/>
  <c r="W205" i="12"/>
  <c r="I244" i="28"/>
  <c r="K244" i="28" s="1"/>
  <c r="I246" i="12"/>
  <c r="P89" i="28"/>
  <c r="O91" i="12"/>
  <c r="Y198" i="28"/>
  <c r="W200" i="12"/>
  <c r="S370" i="28"/>
  <c r="R372" i="12"/>
  <c r="AA307" i="28"/>
  <c r="AC307" i="28" s="1"/>
  <c r="Y309" i="12"/>
  <c r="I273" i="28"/>
  <c r="K273" i="28" s="1"/>
  <c r="I275" i="12"/>
  <c r="P162" i="28"/>
  <c r="O164" i="12"/>
  <c r="I298" i="28"/>
  <c r="K298" i="28" s="1"/>
  <c r="I300" i="12"/>
  <c r="P86" i="28"/>
  <c r="O88" i="12"/>
  <c r="G85" i="28"/>
  <c r="G87" i="12"/>
  <c r="J109" i="28"/>
  <c r="J111" i="12"/>
  <c r="AB371" i="28"/>
  <c r="Z373" i="12"/>
  <c r="J286" i="28"/>
  <c r="J288" i="12"/>
  <c r="AA262" i="28"/>
  <c r="AC262" i="28" s="1"/>
  <c r="Y264" i="12"/>
  <c r="I63" i="28"/>
  <c r="K63" i="28" s="1"/>
  <c r="I65" i="12"/>
  <c r="AB194" i="28"/>
  <c r="Z196" i="12"/>
  <c r="AA403" i="28"/>
  <c r="AC403" i="28" s="1"/>
  <c r="Y405" i="12"/>
  <c r="P224" i="28"/>
  <c r="O226" i="12"/>
  <c r="S322" i="28"/>
  <c r="R324" i="12"/>
  <c r="AH244" i="28"/>
  <c r="S133" i="28"/>
  <c r="R135" i="12"/>
  <c r="S293" i="28"/>
  <c r="R295" i="12"/>
  <c r="G416" i="28"/>
  <c r="G418" i="12"/>
  <c r="J194" i="28"/>
  <c r="J196" i="12"/>
  <c r="G305" i="28"/>
  <c r="G307" i="12"/>
  <c r="AB67" i="28"/>
  <c r="Z69" i="12"/>
  <c r="I184" i="28"/>
  <c r="K184" i="28" s="1"/>
  <c r="I186" i="12"/>
  <c r="S281" i="28"/>
  <c r="R283" i="12"/>
  <c r="P294" i="28"/>
  <c r="O296" i="12"/>
  <c r="R265" i="28"/>
  <c r="T265" i="28" s="1"/>
  <c r="Q267" i="12"/>
  <c r="G282" i="28"/>
  <c r="G284" i="12"/>
  <c r="AA297" i="28"/>
  <c r="AC297" i="28" s="1"/>
  <c r="Y299" i="12"/>
  <c r="R374" i="28"/>
  <c r="T374" i="28" s="1"/>
  <c r="Q376" i="12"/>
  <c r="P231" i="28"/>
  <c r="O233" i="12"/>
  <c r="P309" i="28"/>
  <c r="O311" i="12"/>
  <c r="I420" i="28"/>
  <c r="K420" i="28" s="1"/>
  <c r="I422" i="12"/>
  <c r="Y64" i="28"/>
  <c r="W66" i="12"/>
  <c r="S181" i="28"/>
  <c r="R183" i="12"/>
  <c r="R420" i="28"/>
  <c r="T420" i="28" s="1"/>
  <c r="Q422" i="12"/>
  <c r="J229" i="28"/>
  <c r="J231" i="12"/>
  <c r="AA377" i="28"/>
  <c r="AC377" i="28" s="1"/>
  <c r="Y379" i="12"/>
  <c r="P214" i="28"/>
  <c r="O216" i="12"/>
  <c r="P232" i="28"/>
  <c r="O234" i="12"/>
  <c r="AH117" i="28"/>
  <c r="AB299" i="28"/>
  <c r="Z301" i="12"/>
  <c r="Y402" i="28"/>
  <c r="W404" i="12"/>
  <c r="I234" i="28"/>
  <c r="K234" i="28" s="1"/>
  <c r="I236" i="12"/>
  <c r="AA374" i="28"/>
  <c r="AC374" i="28" s="1"/>
  <c r="Y376" i="12"/>
  <c r="P83" i="28"/>
  <c r="O85" i="12"/>
  <c r="P340" i="28"/>
  <c r="O342" i="12"/>
  <c r="AB275" i="28"/>
  <c r="Z277" i="12"/>
  <c r="AA133" i="28"/>
  <c r="AC133" i="28" s="1"/>
  <c r="Y135" i="12"/>
  <c r="G218" i="28"/>
  <c r="G220" i="12"/>
  <c r="R344" i="28"/>
  <c r="T344" i="28" s="1"/>
  <c r="Q346" i="12"/>
  <c r="AA182" i="28"/>
  <c r="AC182" i="28" s="1"/>
  <c r="Y184" i="12"/>
  <c r="Y330" i="28"/>
  <c r="W332" i="12"/>
  <c r="AA400" i="28"/>
  <c r="AC400" i="28" s="1"/>
  <c r="Y402" i="12"/>
  <c r="AB125" i="28"/>
  <c r="Z127" i="12"/>
  <c r="R421" i="28"/>
  <c r="T421" i="28" s="1"/>
  <c r="Q423" i="12"/>
  <c r="P338" i="28"/>
  <c r="O340" i="12"/>
  <c r="AA343" i="28"/>
  <c r="AC343" i="28" s="1"/>
  <c r="Y345" i="12"/>
  <c r="AB306" i="28"/>
  <c r="Z308" i="12"/>
  <c r="AH190" i="28"/>
  <c r="Y84" i="28"/>
  <c r="W86" i="12"/>
  <c r="Y233" i="28"/>
  <c r="W235" i="12"/>
  <c r="AH82" i="28"/>
  <c r="J378" i="28"/>
  <c r="J380" i="12"/>
  <c r="J131" i="28"/>
  <c r="J133" i="12"/>
  <c r="AA364" i="28"/>
  <c r="AC364" i="28" s="1"/>
  <c r="Y366" i="12"/>
  <c r="S374" i="28"/>
  <c r="R376" i="12"/>
  <c r="AA407" i="28"/>
  <c r="AC407" i="28" s="1"/>
  <c r="Y409" i="12"/>
  <c r="AA250" i="28"/>
  <c r="AC250" i="28" s="1"/>
  <c r="Y252" i="12"/>
  <c r="AA339" i="28"/>
  <c r="AC339" i="28" s="1"/>
  <c r="Y341" i="12"/>
  <c r="G129" i="28"/>
  <c r="G131" i="12"/>
  <c r="I261" i="28"/>
  <c r="K261" i="28" s="1"/>
  <c r="I263" i="12"/>
  <c r="G141" i="28"/>
  <c r="G143" i="12"/>
  <c r="AA416" i="28"/>
  <c r="AC416" i="28" s="1"/>
  <c r="Y418" i="12"/>
  <c r="Y239" i="28"/>
  <c r="W241" i="12"/>
  <c r="AA122" i="28"/>
  <c r="AC122" i="28" s="1"/>
  <c r="Y124" i="12"/>
  <c r="P97" i="28"/>
  <c r="O99" i="12"/>
  <c r="S237" i="28"/>
  <c r="R239" i="12"/>
  <c r="J205" i="28"/>
  <c r="J207" i="12"/>
  <c r="AB322" i="28"/>
  <c r="Z324" i="12"/>
  <c r="AB209" i="28"/>
  <c r="Z211" i="12"/>
  <c r="AB133" i="28"/>
  <c r="Z135" i="12"/>
  <c r="AB293" i="28"/>
  <c r="Z295" i="12"/>
  <c r="R212" i="28"/>
  <c r="T212" i="28" s="1"/>
  <c r="Q214" i="12"/>
  <c r="J416" i="28"/>
  <c r="J418" i="12"/>
  <c r="I194" i="28"/>
  <c r="K194" i="28" s="1"/>
  <c r="I196" i="12"/>
  <c r="AH307" i="28"/>
  <c r="J184" i="28"/>
  <c r="J186" i="12"/>
  <c r="Y112" i="28"/>
  <c r="W114" i="12"/>
  <c r="I281" i="28"/>
  <c r="K281" i="28" s="1"/>
  <c r="I283" i="12"/>
  <c r="AB415" i="28"/>
  <c r="Z417" i="12"/>
  <c r="G363" i="28"/>
  <c r="G365" i="12"/>
  <c r="P265" i="28"/>
  <c r="O267" i="12"/>
  <c r="G280" i="28"/>
  <c r="G282" i="12"/>
  <c r="S282" i="28"/>
  <c r="R284" i="12"/>
  <c r="AH202" i="28"/>
  <c r="R231" i="28"/>
  <c r="T231" i="28" s="1"/>
  <c r="Q233" i="12"/>
  <c r="AA64" i="28"/>
  <c r="AC64" i="28" s="1"/>
  <c r="Y66" i="12"/>
  <c r="I372" i="28"/>
  <c r="K372" i="28" s="1"/>
  <c r="I374" i="12"/>
  <c r="Y309" i="28"/>
  <c r="W311" i="12"/>
  <c r="R214" i="28"/>
  <c r="T214" i="28" s="1"/>
  <c r="Q216" i="12"/>
  <c r="R232" i="28"/>
  <c r="T232" i="28" s="1"/>
  <c r="Q234" i="12"/>
  <c r="P348" i="28"/>
  <c r="O350" i="12"/>
  <c r="S299" i="28"/>
  <c r="R301" i="12"/>
  <c r="AA402" i="28"/>
  <c r="AC402" i="28" s="1"/>
  <c r="Y404" i="12"/>
  <c r="J234" i="28"/>
  <c r="J236" i="12"/>
  <c r="R340" i="28"/>
  <c r="T340" i="28" s="1"/>
  <c r="Q342" i="12"/>
  <c r="Y206" i="28"/>
  <c r="W208" i="12"/>
  <c r="I218" i="28"/>
  <c r="K218" i="28" s="1"/>
  <c r="I220" i="12"/>
  <c r="AA330" i="28"/>
  <c r="AC330" i="28" s="1"/>
  <c r="Y332" i="12"/>
  <c r="G98" i="28"/>
  <c r="G100" i="12"/>
  <c r="J125" i="28"/>
  <c r="J127" i="12"/>
  <c r="I339" i="28"/>
  <c r="K339" i="28" s="1"/>
  <c r="I341" i="12"/>
  <c r="G119" i="28"/>
  <c r="G121" i="12"/>
  <c r="I136" i="28"/>
  <c r="K136" i="28" s="1"/>
  <c r="I138" i="12"/>
  <c r="Y243" i="28"/>
  <c r="W245" i="12"/>
  <c r="S306" i="28"/>
  <c r="R308" i="12"/>
  <c r="G377" i="28"/>
  <c r="G379" i="12"/>
  <c r="G401" i="28"/>
  <c r="G403" i="12"/>
  <c r="S267" i="28"/>
  <c r="R269" i="12"/>
  <c r="AA233" i="28"/>
  <c r="AC233" i="28" s="1"/>
  <c r="Y235" i="12"/>
  <c r="AB150" i="28"/>
  <c r="Z152" i="12"/>
  <c r="I378" i="28"/>
  <c r="K378" i="28" s="1"/>
  <c r="I380" i="12"/>
  <c r="I131" i="28"/>
  <c r="K131" i="28" s="1"/>
  <c r="I133" i="12"/>
  <c r="AA406" i="28"/>
  <c r="AC406" i="28" s="1"/>
  <c r="Y408" i="12"/>
  <c r="J374" i="28"/>
  <c r="J376" i="12"/>
  <c r="Y407" i="28"/>
  <c r="W409" i="12"/>
  <c r="AA238" i="28"/>
  <c r="AC238" i="28" s="1"/>
  <c r="Y240" i="12"/>
  <c r="P64" i="28"/>
  <c r="O66" i="12"/>
  <c r="J129" i="28"/>
  <c r="J131" i="12"/>
  <c r="J141" i="28"/>
  <c r="J143" i="12"/>
  <c r="Y416" i="28"/>
  <c r="W418" i="12"/>
  <c r="AH306" i="28"/>
  <c r="G249" i="28"/>
  <c r="G251" i="12"/>
  <c r="P85" i="28"/>
  <c r="O87" i="12"/>
  <c r="Y399" i="28"/>
  <c r="W401" i="12"/>
  <c r="R127" i="28"/>
  <c r="T127" i="28" s="1"/>
  <c r="Q129" i="12"/>
  <c r="J210" i="28"/>
  <c r="J212" i="12"/>
  <c r="R238" i="28"/>
  <c r="T238" i="28" s="1"/>
  <c r="Q240" i="12"/>
  <c r="I212" i="28"/>
  <c r="K212" i="28" s="1"/>
  <c r="I214" i="12"/>
  <c r="P239" i="28"/>
  <c r="O241" i="12"/>
  <c r="J322" i="28"/>
  <c r="J324" i="12"/>
  <c r="I209" i="28"/>
  <c r="K209" i="28" s="1"/>
  <c r="I211" i="12"/>
  <c r="I293" i="28"/>
  <c r="K293" i="28" s="1"/>
  <c r="I295" i="12"/>
  <c r="I416" i="28"/>
  <c r="K416" i="28" s="1"/>
  <c r="I418" i="12"/>
  <c r="P101" i="28"/>
  <c r="O103" i="12"/>
  <c r="J305" i="28"/>
  <c r="J307" i="12"/>
  <c r="J281" i="28"/>
  <c r="J283" i="12"/>
  <c r="S415" i="28"/>
  <c r="R417" i="12"/>
  <c r="AB363" i="28"/>
  <c r="Z365" i="12"/>
  <c r="AB282" i="28"/>
  <c r="Z284" i="12"/>
  <c r="Y214" i="28"/>
  <c r="W216" i="12"/>
  <c r="AE372" i="12"/>
  <c r="G185" i="28"/>
  <c r="G187" i="12"/>
  <c r="G181" i="28"/>
  <c r="G183" i="12"/>
  <c r="AB417" i="28"/>
  <c r="Z419" i="12"/>
  <c r="P357" i="28"/>
  <c r="O359" i="12"/>
  <c r="Y95" i="28"/>
  <c r="W97" i="12"/>
  <c r="I331" i="28"/>
  <c r="K331" i="28" s="1"/>
  <c r="I333" i="12"/>
  <c r="Y394" i="28"/>
  <c r="W396" i="12"/>
  <c r="S234" i="28"/>
  <c r="R236" i="12"/>
  <c r="Y326" i="28"/>
  <c r="W328" i="12"/>
  <c r="G275" i="28"/>
  <c r="G277" i="12"/>
  <c r="J218" i="28"/>
  <c r="J220" i="12"/>
  <c r="Y107" i="28"/>
  <c r="W109" i="12"/>
  <c r="Y182" i="28"/>
  <c r="W184" i="12"/>
  <c r="AH113" i="28"/>
  <c r="J98" i="28"/>
  <c r="J100" i="12"/>
  <c r="AH309" i="28"/>
  <c r="J339" i="28"/>
  <c r="J341" i="12"/>
  <c r="AB119" i="28"/>
  <c r="Z121" i="12"/>
  <c r="G136" i="28"/>
  <c r="G138" i="12"/>
  <c r="P421" i="28"/>
  <c r="O423" i="12"/>
  <c r="AA243" i="28"/>
  <c r="AC243" i="28" s="1"/>
  <c r="Y245" i="12"/>
  <c r="J306" i="28"/>
  <c r="J308" i="12"/>
  <c r="I377" i="28"/>
  <c r="K377" i="28" s="1"/>
  <c r="I379" i="12"/>
  <c r="I401" i="28"/>
  <c r="K401" i="28" s="1"/>
  <c r="I403" i="12"/>
  <c r="G267" i="28"/>
  <c r="G269" i="12"/>
  <c r="P364" i="28"/>
  <c r="O366" i="12"/>
  <c r="S150" i="28"/>
  <c r="R152" i="12"/>
  <c r="AH266" i="28"/>
  <c r="S378" i="28"/>
  <c r="R380" i="12"/>
  <c r="S131" i="28"/>
  <c r="R133" i="12"/>
  <c r="Y364" i="28"/>
  <c r="W366" i="12"/>
  <c r="I374" i="28"/>
  <c r="K374" i="28" s="1"/>
  <c r="I376" i="12"/>
  <c r="AH119" i="28"/>
  <c r="AA398" i="28"/>
  <c r="AC398" i="28" s="1"/>
  <c r="Y400" i="12"/>
  <c r="R64" i="28"/>
  <c r="T64" i="28" s="1"/>
  <c r="Q66" i="12"/>
  <c r="S141" i="28"/>
  <c r="R143" i="12"/>
  <c r="P137" i="28"/>
  <c r="O139" i="12"/>
  <c r="Y93" i="28"/>
  <c r="W95" i="12"/>
  <c r="Y179" i="28"/>
  <c r="W179" i="12"/>
  <c r="J238" i="28"/>
  <c r="J240" i="12"/>
  <c r="G244" i="28"/>
  <c r="G246" i="12"/>
  <c r="S117" i="28"/>
  <c r="R119" i="12"/>
  <c r="R223" i="28"/>
  <c r="T223" i="28" s="1"/>
  <c r="Q225" i="12"/>
  <c r="S273" i="28"/>
  <c r="R275" i="12"/>
  <c r="I338" i="28"/>
  <c r="K338" i="28" s="1"/>
  <c r="I340" i="12"/>
  <c r="R298" i="28"/>
  <c r="T298" i="28" s="1"/>
  <c r="Q300" i="12"/>
  <c r="J249" i="28"/>
  <c r="J251" i="12"/>
  <c r="S209" i="28"/>
  <c r="R211" i="12"/>
  <c r="R101" i="28"/>
  <c r="T101" i="28" s="1"/>
  <c r="Q103" i="12"/>
  <c r="I305" i="28"/>
  <c r="K305" i="28" s="1"/>
  <c r="I307" i="12"/>
  <c r="G184" i="28"/>
  <c r="G186" i="12"/>
  <c r="AB281" i="28"/>
  <c r="Z283" i="12"/>
  <c r="AE375" i="12"/>
  <c r="J415" i="28"/>
  <c r="J417" i="12"/>
  <c r="J363" i="28"/>
  <c r="J365" i="12"/>
  <c r="J282" i="28"/>
  <c r="J284" i="12"/>
  <c r="AH370" i="28"/>
  <c r="J185" i="28"/>
  <c r="J187" i="12"/>
  <c r="J304" i="28"/>
  <c r="J306" i="12"/>
  <c r="AB206" i="28"/>
  <c r="Z208" i="12"/>
  <c r="J181" i="28"/>
  <c r="J183" i="12"/>
  <c r="S417" i="28"/>
  <c r="R419" i="12"/>
  <c r="G372" i="28"/>
  <c r="G374" i="12"/>
  <c r="AA309" i="28"/>
  <c r="AC309" i="28" s="1"/>
  <c r="Y311" i="12"/>
  <c r="R142" i="28"/>
  <c r="T142" i="28" s="1"/>
  <c r="Q144" i="12"/>
  <c r="Y293" i="28"/>
  <c r="W295" i="12"/>
  <c r="AA394" i="28"/>
  <c r="AC394" i="28" s="1"/>
  <c r="Y396" i="12"/>
  <c r="AB234" i="28"/>
  <c r="Z236" i="12"/>
  <c r="AA326" i="28"/>
  <c r="AC326" i="28" s="1"/>
  <c r="Y328" i="12"/>
  <c r="Y136" i="28"/>
  <c r="W138" i="12"/>
  <c r="I275" i="28"/>
  <c r="K275" i="28" s="1"/>
  <c r="I277" i="12"/>
  <c r="AA107" i="28"/>
  <c r="AC107" i="28" s="1"/>
  <c r="Y109" i="12"/>
  <c r="Y197" i="28"/>
  <c r="W199" i="12"/>
  <c r="AH200" i="28"/>
  <c r="I163" i="28"/>
  <c r="K163" i="28" s="1"/>
  <c r="I165" i="12"/>
  <c r="I98" i="28"/>
  <c r="K98" i="28" s="1"/>
  <c r="I100" i="12"/>
  <c r="AH104" i="28"/>
  <c r="G125" i="28"/>
  <c r="G127" i="12"/>
  <c r="AB339" i="28"/>
  <c r="Z341" i="12"/>
  <c r="S119" i="28"/>
  <c r="R121" i="12"/>
  <c r="AB136" i="28"/>
  <c r="Z138" i="12"/>
  <c r="Y116" i="28"/>
  <c r="W118" i="12"/>
  <c r="I306" i="28"/>
  <c r="K306" i="28" s="1"/>
  <c r="I308" i="12"/>
  <c r="P329" i="28"/>
  <c r="O331" i="12"/>
  <c r="J377" i="28"/>
  <c r="J379" i="12"/>
  <c r="J401" i="28"/>
  <c r="J403" i="12"/>
  <c r="I267" i="28"/>
  <c r="K267" i="28" s="1"/>
  <c r="I269" i="12"/>
  <c r="R364" i="28"/>
  <c r="T364" i="28" s="1"/>
  <c r="Q366" i="12"/>
  <c r="G150" i="28"/>
  <c r="G152" i="12"/>
  <c r="AB131" i="28"/>
  <c r="Z133" i="12"/>
  <c r="AB374" i="28"/>
  <c r="Z376" i="12"/>
  <c r="Y238" i="28"/>
  <c r="W240" i="12"/>
  <c r="AB141" i="28"/>
  <c r="Z143" i="12"/>
  <c r="R137" i="28"/>
  <c r="T137" i="28" s="1"/>
  <c r="Q139" i="12"/>
  <c r="AH273" i="28"/>
  <c r="P94" i="28"/>
  <c r="O96" i="12"/>
  <c r="AH261" i="28"/>
  <c r="G298" i="28"/>
  <c r="G300" i="12"/>
  <c r="AB86" i="28"/>
  <c r="Z88" i="12"/>
  <c r="S109" i="28"/>
  <c r="R111" i="12"/>
  <c r="R325" i="28"/>
  <c r="T325" i="28" s="1"/>
  <c r="Q327" i="12"/>
  <c r="G63" i="28"/>
  <c r="G65" i="12"/>
  <c r="Y284" i="28"/>
  <c r="W286" i="12"/>
  <c r="S371" i="28"/>
  <c r="R373" i="12"/>
  <c r="P188" i="28"/>
  <c r="O190" i="12"/>
  <c r="Y123" i="28"/>
  <c r="W125" i="12"/>
  <c r="P363" i="28"/>
  <c r="O365" i="12"/>
  <c r="I282" i="28"/>
  <c r="K282" i="28" s="1"/>
  <c r="I284" i="12"/>
  <c r="AA214" i="28"/>
  <c r="AC214" i="28" s="1"/>
  <c r="Y216" i="12"/>
  <c r="J263" i="28"/>
  <c r="J265" i="12"/>
  <c r="AH344" i="28"/>
  <c r="S185" i="28"/>
  <c r="R187" i="12"/>
  <c r="G304" i="28"/>
  <c r="G306" i="12"/>
  <c r="S206" i="28"/>
  <c r="R208" i="12"/>
  <c r="AB181" i="28"/>
  <c r="Z183" i="12"/>
  <c r="S372" i="28"/>
  <c r="R374" i="12"/>
  <c r="G236" i="28"/>
  <c r="G238" i="12"/>
  <c r="Y358" i="28"/>
  <c r="W360" i="12"/>
  <c r="P103" i="28"/>
  <c r="O105" i="12"/>
  <c r="G331" i="28"/>
  <c r="G333" i="12"/>
  <c r="AA293" i="28"/>
  <c r="AC293" i="28" s="1"/>
  <c r="Y295" i="12"/>
  <c r="Y305" i="28"/>
  <c r="W307" i="12"/>
  <c r="R241" i="28"/>
  <c r="T241" i="28" s="1"/>
  <c r="Q243" i="12"/>
  <c r="Y412" i="28"/>
  <c r="W414" i="12"/>
  <c r="Y202" i="28"/>
  <c r="W204" i="12"/>
  <c r="Y333" i="28"/>
  <c r="W335" i="12"/>
  <c r="Y266" i="28"/>
  <c r="W268" i="12"/>
  <c r="J275" i="28"/>
  <c r="J277" i="12"/>
  <c r="Y97" i="28"/>
  <c r="W99" i="12"/>
  <c r="P337" i="28"/>
  <c r="O339" i="12"/>
  <c r="G126" i="28"/>
  <c r="G128" i="12"/>
  <c r="AA197" i="28"/>
  <c r="AC197" i="28" s="1"/>
  <c r="Y199" i="12"/>
  <c r="P272" i="28"/>
  <c r="O274" i="12"/>
  <c r="S339" i="28"/>
  <c r="R341" i="12"/>
  <c r="I119" i="28"/>
  <c r="K119" i="28" s="1"/>
  <c r="I121" i="12"/>
  <c r="S136" i="28"/>
  <c r="R138" i="12"/>
  <c r="Y379" i="28"/>
  <c r="W381" i="12"/>
  <c r="P276" i="28"/>
  <c r="O278" i="12"/>
  <c r="S401" i="28"/>
  <c r="R403" i="12"/>
  <c r="J267" i="28"/>
  <c r="J269" i="12"/>
  <c r="P243" i="28"/>
  <c r="O245" i="12"/>
  <c r="I150" i="28"/>
  <c r="K150" i="28" s="1"/>
  <c r="I152" i="12"/>
  <c r="G292" i="28"/>
  <c r="G294" i="12"/>
  <c r="AA420" i="28"/>
  <c r="AC420" i="28" s="1"/>
  <c r="Y422" i="12"/>
  <c r="G378" i="28"/>
  <c r="G380" i="12"/>
  <c r="P333" i="28"/>
  <c r="O335" i="12"/>
  <c r="P349" i="28"/>
  <c r="O351" i="12"/>
  <c r="P362" i="28"/>
  <c r="O364" i="12"/>
  <c r="Y398" i="28"/>
  <c r="W400" i="12"/>
  <c r="G230" i="28"/>
  <c r="G232" i="12"/>
  <c r="G262" i="28"/>
  <c r="G264" i="12"/>
  <c r="P275" i="28"/>
  <c r="O277" i="12"/>
  <c r="P194" i="28"/>
  <c r="O196" i="12"/>
  <c r="I107" i="28"/>
  <c r="K107" i="28" s="1"/>
  <c r="I109" i="12"/>
  <c r="Y228" i="28"/>
  <c r="W230" i="12"/>
  <c r="P204" i="28"/>
  <c r="O206" i="12"/>
  <c r="P325" i="28"/>
  <c r="O327" i="12"/>
  <c r="Y307" i="28"/>
  <c r="W309" i="12"/>
  <c r="AA261" i="28"/>
  <c r="AC261" i="28" s="1"/>
  <c r="Y263" i="12"/>
  <c r="P238" i="28"/>
  <c r="O240" i="12"/>
  <c r="AA228" i="28"/>
  <c r="AC228" i="28" s="1"/>
  <c r="Y230" i="12"/>
  <c r="S121" i="28"/>
  <c r="R123" i="12"/>
  <c r="P305" i="28"/>
  <c r="O307" i="12"/>
  <c r="S264" i="28"/>
  <c r="R266" i="12"/>
  <c r="AA198" i="28"/>
  <c r="AC198" i="28" s="1"/>
  <c r="Y200" i="12"/>
  <c r="S65" i="28"/>
  <c r="R67" i="12"/>
  <c r="Y162" i="28"/>
  <c r="W164" i="12"/>
  <c r="AA399" i="28"/>
  <c r="AC399" i="28" s="1"/>
  <c r="Y401" i="12"/>
  <c r="J262" i="28"/>
  <c r="J264" i="12"/>
  <c r="Y371" i="28"/>
  <c r="W373" i="12"/>
  <c r="AA162" i="28"/>
  <c r="AC162" i="28" s="1"/>
  <c r="Y164" i="12"/>
  <c r="AB249" i="28"/>
  <c r="Z251" i="12"/>
  <c r="P369" i="28"/>
  <c r="O371" i="12"/>
  <c r="R63" i="28"/>
  <c r="T63" i="28" s="1"/>
  <c r="Q65" i="12"/>
  <c r="AA382" i="28"/>
  <c r="AC382" i="28" s="1"/>
  <c r="Y384" i="12"/>
  <c r="AA123" i="28"/>
  <c r="AC123" i="28" s="1"/>
  <c r="Y125" i="12"/>
  <c r="G88" i="28"/>
  <c r="G90" i="12"/>
  <c r="R210" i="28"/>
  <c r="T210" i="28" s="1"/>
  <c r="Q212" i="12"/>
  <c r="I322" i="28"/>
  <c r="K322" i="28" s="1"/>
  <c r="I324" i="12"/>
  <c r="P116" i="28"/>
  <c r="O118" i="12"/>
  <c r="Y113" i="28"/>
  <c r="W115" i="12"/>
  <c r="P401" i="28"/>
  <c r="O403" i="12"/>
  <c r="Y303" i="28"/>
  <c r="W305" i="12"/>
  <c r="AH294" i="28"/>
  <c r="S184" i="28"/>
  <c r="R186" i="12"/>
  <c r="AH373" i="28"/>
  <c r="G415" i="28"/>
  <c r="G417" i="12"/>
  <c r="I363" i="28"/>
  <c r="K363" i="28" s="1"/>
  <c r="I365" i="12"/>
  <c r="Y104" i="28"/>
  <c r="W106" i="12"/>
  <c r="Y125" i="28"/>
  <c r="W127" i="12"/>
  <c r="AB230" i="28"/>
  <c r="Z232" i="12"/>
  <c r="R401" i="28"/>
  <c r="T401" i="28" s="1"/>
  <c r="Q403" i="12"/>
  <c r="AB184" i="28"/>
  <c r="Z186" i="12"/>
  <c r="Y195" i="28"/>
  <c r="W197" i="12"/>
  <c r="R363" i="28"/>
  <c r="T363" i="28" s="1"/>
  <c r="Q365" i="12"/>
  <c r="I415" i="28"/>
  <c r="K415" i="28" s="1"/>
  <c r="I417" i="12"/>
  <c r="AA104" i="28"/>
  <c r="AC104" i="28" s="1"/>
  <c r="Y106" i="12"/>
  <c r="AB263" i="28"/>
  <c r="Z265" i="12"/>
  <c r="AH332" i="28"/>
  <c r="I185" i="28"/>
  <c r="K185" i="28" s="1"/>
  <c r="I187" i="12"/>
  <c r="AH86" i="28"/>
  <c r="I304" i="28"/>
  <c r="K304" i="28" s="1"/>
  <c r="I306" i="12"/>
  <c r="J206" i="28"/>
  <c r="J208" i="12"/>
  <c r="AH212" i="28"/>
  <c r="I181" i="28"/>
  <c r="K181" i="28" s="1"/>
  <c r="I183" i="12"/>
  <c r="G417" i="28"/>
  <c r="G419" i="12"/>
  <c r="G117" i="28"/>
  <c r="G119" i="12"/>
  <c r="J372" i="28"/>
  <c r="J374" i="12"/>
  <c r="S236" i="28"/>
  <c r="R238" i="12"/>
  <c r="S338" i="28"/>
  <c r="R340" i="12"/>
  <c r="P142" i="28"/>
  <c r="O144" i="12"/>
  <c r="AA358" i="28"/>
  <c r="AC358" i="28" s="1"/>
  <c r="Y360" i="12"/>
  <c r="R103" i="28"/>
  <c r="T103" i="28" s="1"/>
  <c r="Q105" i="12"/>
  <c r="J331" i="28"/>
  <c r="J333" i="12"/>
  <c r="P241" i="28"/>
  <c r="O243" i="12"/>
  <c r="R200" i="28"/>
  <c r="T200" i="28" s="1"/>
  <c r="Q202" i="12"/>
  <c r="AA412" i="28"/>
  <c r="AC412" i="28" s="1"/>
  <c r="Y414" i="12"/>
  <c r="AA333" i="28"/>
  <c r="AC333" i="28" s="1"/>
  <c r="Y335" i="12"/>
  <c r="P202" i="28"/>
  <c r="O204" i="12"/>
  <c r="Y88" i="28"/>
  <c r="W90" i="12"/>
  <c r="P260" i="28"/>
  <c r="O262" i="12"/>
  <c r="G163" i="28"/>
  <c r="G165" i="12"/>
  <c r="Y109" i="28"/>
  <c r="W111" i="12"/>
  <c r="R272" i="28"/>
  <c r="T272" i="28" s="1"/>
  <c r="Q274" i="12"/>
  <c r="J119" i="28"/>
  <c r="J121" i="12"/>
  <c r="P211" i="28"/>
  <c r="O213" i="12"/>
  <c r="R276" i="28"/>
  <c r="T276" i="28" s="1"/>
  <c r="Q278" i="12"/>
  <c r="P306" i="28"/>
  <c r="O308" i="12"/>
  <c r="P242" i="28"/>
  <c r="O244" i="12"/>
  <c r="R329" i="28"/>
  <c r="T329" i="28" s="1"/>
  <c r="Q331" i="12"/>
  <c r="P230" i="28"/>
  <c r="O232" i="12"/>
  <c r="AB401" i="28"/>
  <c r="Z403" i="12"/>
  <c r="R263" i="28"/>
  <c r="T263" i="28" s="1"/>
  <c r="Q265" i="12"/>
  <c r="R243" i="28"/>
  <c r="T243" i="28" s="1"/>
  <c r="Q245" i="12"/>
  <c r="J150" i="28"/>
  <c r="J152" i="12"/>
  <c r="S292" i="28"/>
  <c r="R294" i="12"/>
  <c r="Y224" i="28"/>
  <c r="W226" i="12"/>
  <c r="P114" i="28"/>
  <c r="O116" i="12"/>
  <c r="R333" i="28"/>
  <c r="T333" i="28" s="1"/>
  <c r="Q335" i="12"/>
  <c r="R362" i="28"/>
  <c r="T362" i="28" s="1"/>
  <c r="Q364" i="12"/>
  <c r="Y251" i="28"/>
  <c r="W253" i="12"/>
  <c r="Y271" i="28"/>
  <c r="W273" i="12"/>
  <c r="S107" i="28"/>
  <c r="R109" i="12"/>
  <c r="P182" i="28"/>
  <c r="O184" i="12"/>
  <c r="AA329" i="28"/>
  <c r="AC329" i="28" s="1"/>
  <c r="Y331" i="12"/>
  <c r="S126" i="28"/>
  <c r="R128" i="12"/>
  <c r="R271" i="28"/>
  <c r="T271" i="28" s="1"/>
  <c r="Q273" i="12"/>
  <c r="J230" i="28"/>
  <c r="J232" i="12"/>
  <c r="I249" i="28"/>
  <c r="K249" i="28" s="1"/>
  <c r="I251" i="12"/>
  <c r="AH211" i="28"/>
  <c r="P132" i="28"/>
  <c r="O134" i="12"/>
  <c r="G400" i="28"/>
  <c r="G402" i="12"/>
  <c r="AA209" i="28"/>
  <c r="AC209" i="28" s="1"/>
  <c r="Y211" i="12"/>
  <c r="I264" i="28"/>
  <c r="K264" i="28" s="1"/>
  <c r="I266" i="12"/>
  <c r="I238" i="28"/>
  <c r="K238" i="28" s="1"/>
  <c r="I240" i="12"/>
  <c r="AA125" i="28"/>
  <c r="AC125" i="28" s="1"/>
  <c r="Y127" i="12"/>
  <c r="I230" i="28"/>
  <c r="K230" i="28" s="1"/>
  <c r="I232" i="12"/>
  <c r="AH162" i="28"/>
  <c r="J96" i="28"/>
  <c r="J98" i="12"/>
  <c r="Y124" i="28"/>
  <c r="W126" i="12"/>
  <c r="R275" i="28"/>
  <c r="T275" i="28" s="1"/>
  <c r="Q277" i="12"/>
  <c r="Y357" i="28"/>
  <c r="W359" i="12"/>
  <c r="G86" i="28"/>
  <c r="G88" i="12"/>
  <c r="AB185" i="28"/>
  <c r="Z187" i="12"/>
  <c r="AH240" i="28"/>
  <c r="AB304" i="28"/>
  <c r="Z306" i="12"/>
  <c r="I206" i="28"/>
  <c r="K206" i="28" s="1"/>
  <c r="I208" i="12"/>
  <c r="Y67" i="28"/>
  <c r="W69" i="12"/>
  <c r="I417" i="28"/>
  <c r="K417" i="28" s="1"/>
  <c r="I419" i="12"/>
  <c r="AE419" i="12"/>
  <c r="I117" i="28"/>
  <c r="K117" i="28" s="1"/>
  <c r="I119" i="12"/>
  <c r="AB372" i="28"/>
  <c r="Z374" i="12"/>
  <c r="Y354" i="28"/>
  <c r="W356" i="12"/>
  <c r="AB236" i="28"/>
  <c r="Z238" i="12"/>
  <c r="P112" i="28"/>
  <c r="O114" i="12"/>
  <c r="S331" i="28"/>
  <c r="R333" i="12"/>
  <c r="AH204" i="28"/>
  <c r="AA266" i="28"/>
  <c r="AC266" i="28" s="1"/>
  <c r="Y268" i="12"/>
  <c r="R337" i="28"/>
  <c r="T337" i="28" s="1"/>
  <c r="Q339" i="12"/>
  <c r="G356" i="28"/>
  <c r="G358" i="12"/>
  <c r="J126" i="28"/>
  <c r="J128" i="12"/>
  <c r="AA88" i="28"/>
  <c r="AC88" i="28" s="1"/>
  <c r="Y90" i="12"/>
  <c r="Y207" i="28"/>
  <c r="W209" i="12"/>
  <c r="AB163" i="28"/>
  <c r="Z165" i="12"/>
  <c r="AH129" i="28"/>
  <c r="AA109" i="28"/>
  <c r="AC109" i="28" s="1"/>
  <c r="Y111" i="12"/>
  <c r="G65" i="28"/>
  <c r="G67" i="12"/>
  <c r="Y276" i="28"/>
  <c r="W278" i="12"/>
  <c r="Y122" i="28"/>
  <c r="W124" i="12"/>
  <c r="R242" i="28"/>
  <c r="T242" i="28" s="1"/>
  <c r="Q244" i="12"/>
  <c r="R230" i="28"/>
  <c r="T230" i="28" s="1"/>
  <c r="Q232" i="12"/>
  <c r="AB292" i="28"/>
  <c r="Z294" i="12"/>
  <c r="Y420" i="28"/>
  <c r="W422" i="12"/>
  <c r="P136" i="28"/>
  <c r="O138" i="12"/>
  <c r="AB107" i="28"/>
  <c r="Z109" i="12"/>
  <c r="Y121" i="28"/>
  <c r="W123" i="12"/>
  <c r="P416" i="28"/>
  <c r="O418" i="12"/>
  <c r="AH114" i="28"/>
  <c r="R182" i="28"/>
  <c r="T182" i="28" s="1"/>
  <c r="Q184" i="12"/>
  <c r="P197" i="28"/>
  <c r="O199" i="12"/>
  <c r="AN151" i="22"/>
  <c r="BD151" i="22" s="1"/>
  <c r="BB151" i="22"/>
  <c r="R355" i="28"/>
  <c r="T355" i="28" s="1"/>
  <c r="Q357" i="12"/>
  <c r="S263" i="28"/>
  <c r="R265" i="12"/>
  <c r="G371" i="28"/>
  <c r="G373" i="12"/>
  <c r="AB95" i="28"/>
  <c r="Z97" i="12"/>
  <c r="I109" i="28"/>
  <c r="K109" i="28" s="1"/>
  <c r="I111" i="12"/>
  <c r="P299" i="28"/>
  <c r="O301" i="12"/>
  <c r="G238" i="28"/>
  <c r="G240" i="12"/>
  <c r="P355" i="28"/>
  <c r="O357" i="12"/>
  <c r="AH194" i="28"/>
  <c r="I96" i="28"/>
  <c r="K96" i="28" s="1"/>
  <c r="I98" i="12"/>
  <c r="S99" i="28"/>
  <c r="R101" i="12"/>
  <c r="R85" i="28"/>
  <c r="T85" i="28" s="1"/>
  <c r="Q87" i="12"/>
  <c r="AA124" i="28"/>
  <c r="AC124" i="28" s="1"/>
  <c r="Y126" i="12"/>
  <c r="I370" i="28"/>
  <c r="K370" i="28" s="1"/>
  <c r="I372" i="12"/>
  <c r="G263" i="28"/>
  <c r="G265" i="12"/>
  <c r="Y329" i="28"/>
  <c r="W331" i="12"/>
  <c r="S304" i="28"/>
  <c r="R306" i="12"/>
  <c r="AA67" i="28"/>
  <c r="AC67" i="28" s="1"/>
  <c r="Y69" i="12"/>
  <c r="P67" i="28"/>
  <c r="O69" i="12"/>
  <c r="J417" i="28"/>
  <c r="J419" i="12"/>
  <c r="P372" i="28"/>
  <c r="O374" i="12"/>
  <c r="AH417" i="28"/>
  <c r="J117" i="28"/>
  <c r="J119" i="12"/>
  <c r="P371" i="28"/>
  <c r="O373" i="12"/>
  <c r="AA354" i="28"/>
  <c r="AC354" i="28" s="1"/>
  <c r="Y356" i="12"/>
  <c r="I236" i="28"/>
  <c r="K236" i="28" s="1"/>
  <c r="I238" i="12"/>
  <c r="G338" i="28"/>
  <c r="G340" i="12"/>
  <c r="AB331" i="28"/>
  <c r="Z333" i="12"/>
  <c r="AH338" i="28"/>
  <c r="P200" i="28"/>
  <c r="O202" i="12"/>
  <c r="P206" i="28"/>
  <c r="O208" i="12"/>
  <c r="J356" i="28"/>
  <c r="J358" i="12"/>
  <c r="I126" i="28"/>
  <c r="K126" i="28" s="1"/>
  <c r="I128" i="12"/>
  <c r="Y404" i="28"/>
  <c r="W406" i="12"/>
  <c r="R260" i="28"/>
  <c r="T260" i="28" s="1"/>
  <c r="Q262" i="12"/>
  <c r="S163" i="28"/>
  <c r="R165" i="12"/>
  <c r="I65" i="28"/>
  <c r="K65" i="28" s="1"/>
  <c r="I67" i="12"/>
  <c r="Y190" i="28"/>
  <c r="W192" i="12"/>
  <c r="R211" i="28"/>
  <c r="T211" i="28" s="1"/>
  <c r="Q213" i="12"/>
  <c r="AH125" i="28"/>
  <c r="AA276" i="28"/>
  <c r="AC276" i="28" s="1"/>
  <c r="Y278" i="12"/>
  <c r="Y231" i="28"/>
  <c r="W233" i="12"/>
  <c r="Y192" i="28"/>
  <c r="W194" i="12"/>
  <c r="P263" i="28"/>
  <c r="O265" i="12"/>
  <c r="J292" i="28"/>
  <c r="J294" i="12"/>
  <c r="J107" i="28"/>
  <c r="J109" i="12"/>
  <c r="G273" i="28"/>
  <c r="G275" i="12"/>
  <c r="R416" i="28"/>
  <c r="T416" i="28" s="1"/>
  <c r="Q418" i="12"/>
  <c r="P179" i="28"/>
  <c r="O179" i="12"/>
  <c r="R197" i="28"/>
  <c r="T197" i="28" s="1"/>
  <c r="Q199" i="12"/>
  <c r="V183" i="28"/>
  <c r="T185" i="12"/>
  <c r="AU331" i="22"/>
  <c r="J393" i="28" s="1"/>
  <c r="I398" i="12"/>
  <c r="AJ348" i="22"/>
  <c r="AR348" i="22" s="1"/>
  <c r="Q348" i="22"/>
  <c r="R348" i="22" s="1"/>
  <c r="I393" i="12"/>
  <c r="AJ333" i="22"/>
  <c r="AR333" i="22" s="1"/>
  <c r="Q333" i="22"/>
  <c r="R333" i="22" s="1"/>
  <c r="AT337" i="22"/>
  <c r="I399" i="28" s="1"/>
  <c r="K399" i="28" s="1"/>
  <c r="AT352" i="22"/>
  <c r="I414" i="28" s="1"/>
  <c r="K414" i="28" s="1"/>
  <c r="AT328" i="22"/>
  <c r="I390" i="28" s="1"/>
  <c r="K390" i="28" s="1"/>
  <c r="AT344" i="22"/>
  <c r="I406" i="28" s="1"/>
  <c r="K406" i="28" s="1"/>
  <c r="AT335" i="22"/>
  <c r="I397" i="28" s="1"/>
  <c r="K397" i="28" s="1"/>
  <c r="AT356" i="22"/>
  <c r="I418" i="28" s="1"/>
  <c r="K418" i="28" s="1"/>
  <c r="AE352" i="22"/>
  <c r="AA352" i="22"/>
  <c r="S352" i="22"/>
  <c r="AE328" i="22"/>
  <c r="AA328" i="22"/>
  <c r="S328" i="22"/>
  <c r="AE123" i="22"/>
  <c r="AA123" i="22"/>
  <c r="AA350" i="22"/>
  <c r="AE350" i="22"/>
  <c r="S350" i="22"/>
  <c r="AE345" i="22"/>
  <c r="AA345" i="22"/>
  <c r="S345" i="22"/>
  <c r="AE335" i="22"/>
  <c r="AA335" i="22"/>
  <c r="S335" i="22"/>
  <c r="AA356" i="22"/>
  <c r="AE356" i="22"/>
  <c r="S356" i="22"/>
  <c r="AE337" i="22"/>
  <c r="AA337" i="22"/>
  <c r="S337" i="22"/>
  <c r="AE344" i="22"/>
  <c r="AA344" i="22"/>
  <c r="S344" i="22"/>
  <c r="AA346" i="22"/>
  <c r="AE346" i="22"/>
  <c r="AE331" i="22"/>
  <c r="AA331" i="22"/>
  <c r="AE351" i="22"/>
  <c r="AA351" i="22"/>
  <c r="S351" i="22"/>
  <c r="AE342" i="22"/>
  <c r="AA342" i="22"/>
  <c r="S342" i="22"/>
  <c r="AE51" i="22"/>
  <c r="AA51" i="22"/>
  <c r="AE343" i="22"/>
  <c r="S343" i="22"/>
  <c r="AA343" i="22"/>
  <c r="AE347" i="22"/>
  <c r="AA347" i="22"/>
  <c r="E146" i="12"/>
  <c r="E167" i="12"/>
  <c r="AH130" i="28"/>
  <c r="Q185" i="12"/>
  <c r="I52" i="12"/>
  <c r="G52" i="12"/>
  <c r="I47" i="12"/>
  <c r="G47" i="12"/>
  <c r="I37" i="12"/>
  <c r="G37" i="12"/>
  <c r="Y321" i="12"/>
  <c r="Q321" i="12"/>
  <c r="Y188" i="12"/>
  <c r="I62" i="12"/>
  <c r="J62" i="12"/>
  <c r="I63" i="12"/>
  <c r="Z75" i="12"/>
  <c r="G392" i="12"/>
  <c r="J167" i="12"/>
  <c r="G32" i="12"/>
  <c r="G30" i="28"/>
  <c r="I57" i="12"/>
  <c r="AZ116" i="22"/>
  <c r="R144" i="28" s="1"/>
  <c r="T144" i="28" s="1"/>
  <c r="R167" i="12"/>
  <c r="I80" i="12"/>
  <c r="Z80" i="12"/>
  <c r="J79" i="12"/>
  <c r="Z416" i="12"/>
  <c r="G63" i="12"/>
  <c r="W188" i="12"/>
  <c r="Z79" i="12"/>
  <c r="R74" i="12"/>
  <c r="Z420" i="12"/>
  <c r="I79" i="12"/>
  <c r="G391" i="12"/>
  <c r="I75" i="12"/>
  <c r="I321" i="12"/>
  <c r="R78" i="12"/>
  <c r="I167" i="12"/>
  <c r="J146" i="12"/>
  <c r="G399" i="12"/>
  <c r="O321" i="12"/>
  <c r="BF135" i="22"/>
  <c r="AA165" i="28" s="1"/>
  <c r="AC165" i="28" s="1"/>
  <c r="J59" i="12"/>
  <c r="Z167" i="12"/>
  <c r="J80" i="12"/>
  <c r="Z188" i="12"/>
  <c r="I59" i="12"/>
  <c r="O185" i="12"/>
  <c r="G188" i="12"/>
  <c r="J74" i="12"/>
  <c r="G77" i="12"/>
  <c r="R188" i="12"/>
  <c r="I78" i="12"/>
  <c r="Z77" i="12"/>
  <c r="R59" i="12"/>
  <c r="J411" i="12"/>
  <c r="U167" i="12"/>
  <c r="M146" i="12"/>
  <c r="E191" i="12"/>
  <c r="AH319" i="28"/>
  <c r="G60" i="12"/>
  <c r="G146" i="12"/>
  <c r="R77" i="12"/>
  <c r="R411" i="12"/>
  <c r="J61" i="12"/>
  <c r="I146" i="12"/>
  <c r="R79" i="12"/>
  <c r="I77" i="12"/>
  <c r="BF112" i="22"/>
  <c r="AA140" i="28" s="1"/>
  <c r="AC140" i="28" s="1"/>
  <c r="Z58" i="12"/>
  <c r="J75" i="12"/>
  <c r="G74" i="12"/>
  <c r="U146" i="12"/>
  <c r="BF116" i="22"/>
  <c r="AA144" i="28" s="1"/>
  <c r="AC144" i="28" s="1"/>
  <c r="G59" i="12"/>
  <c r="T424" i="12"/>
  <c r="G185" i="12"/>
  <c r="G61" i="12"/>
  <c r="Z399" i="12"/>
  <c r="Z411" i="12"/>
  <c r="I61" i="12"/>
  <c r="E107" i="12"/>
  <c r="J76" i="12"/>
  <c r="I76" i="12"/>
  <c r="G76" i="12"/>
  <c r="R58" i="12"/>
  <c r="R146" i="12"/>
  <c r="J321" i="12"/>
  <c r="T425" i="12"/>
  <c r="G420" i="12"/>
  <c r="Z57" i="12"/>
  <c r="I188" i="12"/>
  <c r="I185" i="12"/>
  <c r="U142" i="12"/>
  <c r="R61" i="12"/>
  <c r="I58" i="12"/>
  <c r="Z408" i="12"/>
  <c r="G58" i="12"/>
  <c r="Z321" i="12"/>
  <c r="R57" i="12"/>
  <c r="Z406" i="12"/>
  <c r="J188" i="12"/>
  <c r="G394" i="12"/>
  <c r="M167" i="12"/>
  <c r="J63" i="12"/>
  <c r="Z74" i="12"/>
  <c r="Z60" i="12"/>
  <c r="J58" i="12"/>
  <c r="R62" i="12"/>
  <c r="G415" i="12"/>
  <c r="G408" i="12"/>
  <c r="R76" i="12"/>
  <c r="I64" i="12"/>
  <c r="AZ135" i="22"/>
  <c r="R165" i="28" s="1"/>
  <c r="T165" i="28" s="1"/>
  <c r="G75" i="12"/>
  <c r="Z61" i="12"/>
  <c r="R60" i="12"/>
  <c r="Z146" i="12"/>
  <c r="J78" i="12"/>
  <c r="I411" i="12"/>
  <c r="G57" i="12"/>
  <c r="R321" i="12"/>
  <c r="M142" i="12"/>
  <c r="W321" i="12"/>
  <c r="G411" i="12"/>
  <c r="Z401" i="12"/>
  <c r="Z76" i="12"/>
  <c r="J64" i="12"/>
  <c r="G80" i="12"/>
  <c r="I74" i="12"/>
  <c r="G416" i="12"/>
  <c r="Z59" i="12"/>
  <c r="G78" i="12"/>
  <c r="AZ112" i="22"/>
  <c r="R140" i="28" s="1"/>
  <c r="T140" i="28" s="1"/>
  <c r="R185" i="12"/>
  <c r="R63" i="12"/>
  <c r="R64" i="12"/>
  <c r="J60" i="12"/>
  <c r="I30" i="28"/>
  <c r="K30" i="28" s="1"/>
  <c r="I32" i="12"/>
  <c r="L102" i="12"/>
  <c r="Z62" i="12"/>
  <c r="G64" i="12"/>
  <c r="G321" i="12"/>
  <c r="E142" i="12"/>
  <c r="Z185" i="12"/>
  <c r="Z63" i="12"/>
  <c r="Z64" i="12"/>
  <c r="I60" i="12"/>
  <c r="Z78" i="12"/>
  <c r="J77" i="12"/>
  <c r="Z415" i="12"/>
  <c r="J57" i="12"/>
  <c r="G167" i="12"/>
  <c r="G62" i="12"/>
  <c r="G79" i="12"/>
  <c r="G401" i="12"/>
  <c r="G406" i="12"/>
  <c r="R75" i="12"/>
  <c r="R80" i="12"/>
  <c r="J185" i="12"/>
  <c r="AT342" i="22"/>
  <c r="I404" i="28" s="1"/>
  <c r="K404" i="28" s="1"/>
  <c r="I394" i="12"/>
  <c r="B57" i="22"/>
  <c r="M57" i="21"/>
  <c r="AV57" i="21" s="1"/>
  <c r="I57" i="22" s="1"/>
  <c r="Q57" i="22" s="1"/>
  <c r="AT351" i="22"/>
  <c r="I413" i="28" s="1"/>
  <c r="K413" i="28" s="1"/>
  <c r="AU157" i="22"/>
  <c r="J189" i="28" s="1"/>
  <c r="AT157" i="22"/>
  <c r="I189" i="28" s="1"/>
  <c r="K189" i="28" s="1"/>
  <c r="AT112" i="22"/>
  <c r="I140" i="28" s="1"/>
  <c r="K140" i="28" s="1"/>
  <c r="AU112" i="22"/>
  <c r="J140" i="28" s="1"/>
  <c r="AU79" i="22"/>
  <c r="J105" i="28" s="1"/>
  <c r="AT79" i="22"/>
  <c r="I105" i="28" s="1"/>
  <c r="K105" i="28" s="1"/>
  <c r="I391" i="12"/>
  <c r="BG79" i="22"/>
  <c r="AB105" i="28" s="1"/>
  <c r="BA79" i="22"/>
  <c r="S105" i="28" s="1"/>
  <c r="BG345" i="22"/>
  <c r="AB407" i="28" s="1"/>
  <c r="BG343" i="22"/>
  <c r="AB405" i="28" s="1"/>
  <c r="BG112" i="22"/>
  <c r="AB140" i="28" s="1"/>
  <c r="BA112" i="22"/>
  <c r="S140" i="28" s="1"/>
  <c r="BG350" i="22"/>
  <c r="AB412" i="28" s="1"/>
  <c r="BG157" i="22"/>
  <c r="AB189" i="28" s="1"/>
  <c r="BA157" i="22"/>
  <c r="S189" i="28" s="1"/>
  <c r="AT345" i="22"/>
  <c r="I407" i="28" s="1"/>
  <c r="K407" i="28" s="1"/>
  <c r="F30" i="23"/>
  <c r="AT350" i="22"/>
  <c r="I412" i="28" s="1"/>
  <c r="K412" i="28" s="1"/>
  <c r="AT343" i="22"/>
  <c r="I405" i="28" s="1"/>
  <c r="K405" i="28" s="1"/>
  <c r="AS345" i="22"/>
  <c r="G407" i="28" s="1"/>
  <c r="H409" i="12"/>
  <c r="AS343" i="22"/>
  <c r="G405" i="28" s="1"/>
  <c r="H407" i="12"/>
  <c r="AS350" i="22"/>
  <c r="G412" i="28" s="1"/>
  <c r="H414" i="12"/>
  <c r="BE112" i="22"/>
  <c r="Y140" i="28" s="1"/>
  <c r="X142" i="12"/>
  <c r="G157" i="22"/>
  <c r="BC157" i="22" s="1"/>
  <c r="V189" i="28" s="1"/>
  <c r="AM157" i="22"/>
  <c r="AN157" i="22" s="1"/>
  <c r="BE116" i="22"/>
  <c r="Y144" i="28" s="1"/>
  <c r="X146" i="12"/>
  <c r="T49" i="22"/>
  <c r="U49" i="22" s="1"/>
  <c r="E157" i="22"/>
  <c r="AW157" i="22" s="1"/>
  <c r="M189" i="28" s="1"/>
  <c r="AK157" i="22"/>
  <c r="AL157" i="22" s="1"/>
  <c r="AS157" i="22"/>
  <c r="G189" i="28" s="1"/>
  <c r="H191" i="12"/>
  <c r="AY135" i="22"/>
  <c r="P165" i="28" s="1"/>
  <c r="P167" i="12"/>
  <c r="AS79" i="22"/>
  <c r="G105" i="28" s="1"/>
  <c r="H107" i="12"/>
  <c r="AY116" i="22"/>
  <c r="P144" i="28" s="1"/>
  <c r="P146" i="12"/>
  <c r="AY112" i="22"/>
  <c r="P140" i="28" s="1"/>
  <c r="P142" i="12"/>
  <c r="AS112" i="22"/>
  <c r="G140" i="28" s="1"/>
  <c r="H142" i="12"/>
  <c r="BE135" i="22"/>
  <c r="Y165" i="28" s="1"/>
  <c r="X167" i="12"/>
  <c r="BB360" i="22"/>
  <c r="W422" i="28" s="1"/>
  <c r="BD361" i="22"/>
  <c r="Z423" i="28" s="1"/>
  <c r="BB361" i="22"/>
  <c r="W423" i="28" s="1"/>
  <c r="AX74" i="22"/>
  <c r="Q100" i="28" s="1"/>
  <c r="AV74" i="22"/>
  <c r="N100" i="28" s="1"/>
  <c r="E49" i="22"/>
  <c r="AW49" i="22" s="1"/>
  <c r="M69" i="28" s="1"/>
  <c r="AK49" i="22"/>
  <c r="AL49" i="22" s="1"/>
  <c r="E79" i="22"/>
  <c r="AW79" i="22" s="1"/>
  <c r="M105" i="28" s="1"/>
  <c r="AK79" i="22"/>
  <c r="AL79" i="22" s="1"/>
  <c r="Q49" i="21"/>
  <c r="AZ49" i="21" s="1"/>
  <c r="M49" i="22" s="1"/>
  <c r="F49" i="22"/>
  <c r="G74" i="22"/>
  <c r="BC74" i="22" s="1"/>
  <c r="V100" i="28" s="1"/>
  <c r="AM74" i="22"/>
  <c r="AN74" i="22" s="1"/>
  <c r="G79" i="22"/>
  <c r="BC79" i="22" s="1"/>
  <c r="V105" i="28" s="1"/>
  <c r="AM79" i="22"/>
  <c r="AN79" i="22" s="1"/>
  <c r="AE57" i="22" l="1"/>
  <c r="AA57" i="22"/>
  <c r="S57" i="22"/>
  <c r="R57" i="22"/>
  <c r="G57" i="22"/>
  <c r="BC57" i="22" s="1"/>
  <c r="AM57" i="22"/>
  <c r="I31" i="28"/>
  <c r="K31" i="28" s="1"/>
  <c r="I33" i="12"/>
  <c r="G31" i="28"/>
  <c r="G33" i="12"/>
  <c r="J46" i="28"/>
  <c r="J48" i="12"/>
  <c r="I46" i="28"/>
  <c r="K46" i="28" s="1"/>
  <c r="I48" i="12"/>
  <c r="G46" i="28"/>
  <c r="G48" i="12"/>
  <c r="AH381" i="28"/>
  <c r="AH380" i="28" s="1"/>
  <c r="AH317" i="28"/>
  <c r="AH316" i="28" s="1"/>
  <c r="AE383" i="12"/>
  <c r="AE382" i="12" s="1"/>
  <c r="R410" i="12"/>
  <c r="Z395" i="12"/>
  <c r="J410" i="12"/>
  <c r="AH360" i="28"/>
  <c r="AH359" i="28" s="1"/>
  <c r="I410" i="12"/>
  <c r="AE378" i="12"/>
  <c r="AE377" i="12" s="1"/>
  <c r="AH279" i="28"/>
  <c r="AH278" i="28" s="1"/>
  <c r="J395" i="12"/>
  <c r="AE369" i="12"/>
  <c r="AE368" i="12" s="1"/>
  <c r="R395" i="12"/>
  <c r="Z410" i="12"/>
  <c r="AH81" i="28"/>
  <c r="AH80" i="28" s="1"/>
  <c r="AH328" i="28"/>
  <c r="AH327" i="28" s="1"/>
  <c r="AH222" i="28"/>
  <c r="AH221" i="28" s="1"/>
  <c r="AH269" i="28"/>
  <c r="AH268" i="28" s="1"/>
  <c r="AE362" i="12"/>
  <c r="AE361" i="12" s="1"/>
  <c r="AH367" i="28"/>
  <c r="AH366" i="28" s="1"/>
  <c r="I395" i="12"/>
  <c r="G395" i="12"/>
  <c r="G410" i="12"/>
  <c r="AH324" i="28"/>
  <c r="AH323" i="28" s="1"/>
  <c r="AH302" i="28"/>
  <c r="Z183" i="28"/>
  <c r="BF151" i="22"/>
  <c r="BE151" i="22"/>
  <c r="X185" i="12"/>
  <c r="AH248" i="28"/>
  <c r="AH247" i="28" s="1"/>
  <c r="N186" i="28"/>
  <c r="AH186" i="28" s="1"/>
  <c r="M188" i="12"/>
  <c r="Q186" i="28"/>
  <c r="AY154" i="22"/>
  <c r="P188" i="12"/>
  <c r="AZ154" i="22"/>
  <c r="AH291" i="28"/>
  <c r="AH290" i="28" s="1"/>
  <c r="W183" i="28"/>
  <c r="AH183" i="28" s="1"/>
  <c r="U185" i="12"/>
  <c r="I392" i="12"/>
  <c r="I416" i="12"/>
  <c r="I401" i="12"/>
  <c r="I408" i="12"/>
  <c r="I420" i="12"/>
  <c r="AE333" i="22"/>
  <c r="S333" i="22"/>
  <c r="AA333" i="22"/>
  <c r="H395" i="28"/>
  <c r="AT333" i="22"/>
  <c r="AS333" i="22"/>
  <c r="I399" i="12"/>
  <c r="AA348" i="22"/>
  <c r="AE348" i="22"/>
  <c r="S348" i="22"/>
  <c r="H410" i="28"/>
  <c r="AT348" i="22"/>
  <c r="AS348" i="22"/>
  <c r="AF49" i="22"/>
  <c r="AB49" i="22"/>
  <c r="V49" i="22"/>
  <c r="Q142" i="12"/>
  <c r="Y167" i="12"/>
  <c r="AH144" i="28"/>
  <c r="Y142" i="12"/>
  <c r="AH165" i="28"/>
  <c r="Q146" i="12"/>
  <c r="L191" i="12"/>
  <c r="R191" i="12"/>
  <c r="O167" i="12"/>
  <c r="R142" i="12"/>
  <c r="Z142" i="12"/>
  <c r="G191" i="12"/>
  <c r="Y146" i="12"/>
  <c r="L71" i="12"/>
  <c r="Q167" i="12"/>
  <c r="W146" i="12"/>
  <c r="Z409" i="12"/>
  <c r="Z191" i="12"/>
  <c r="T102" i="12"/>
  <c r="U425" i="12"/>
  <c r="Z414" i="12"/>
  <c r="M102" i="12"/>
  <c r="L107" i="12"/>
  <c r="J142" i="12"/>
  <c r="G107" i="12"/>
  <c r="G414" i="12"/>
  <c r="I142" i="12"/>
  <c r="AH140" i="28"/>
  <c r="G142" i="12"/>
  <c r="G407" i="12"/>
  <c r="I191" i="12"/>
  <c r="BF361" i="22"/>
  <c r="AA423" i="28" s="1"/>
  <c r="AC423" i="28" s="1"/>
  <c r="J107" i="12"/>
  <c r="O142" i="12"/>
  <c r="J191" i="12"/>
  <c r="T107" i="12"/>
  <c r="I406" i="12"/>
  <c r="I107" i="12"/>
  <c r="W167" i="12"/>
  <c r="G409" i="12"/>
  <c r="T191" i="12"/>
  <c r="W142" i="12"/>
  <c r="Z407" i="12"/>
  <c r="AZ74" i="22"/>
  <c r="R100" i="28" s="1"/>
  <c r="T100" i="28" s="1"/>
  <c r="Z107" i="12"/>
  <c r="I415" i="12"/>
  <c r="R107" i="12"/>
  <c r="O146" i="12"/>
  <c r="AI57" i="22"/>
  <c r="C57" i="22"/>
  <c r="AQ57" i="22" s="1"/>
  <c r="D79" i="28" s="1"/>
  <c r="I414" i="12"/>
  <c r="I409" i="12"/>
  <c r="I407" i="12"/>
  <c r="AX157" i="22"/>
  <c r="Q189" i="28" s="1"/>
  <c r="AV157" i="22"/>
  <c r="N189" i="28" s="1"/>
  <c r="BD157" i="22"/>
  <c r="Z189" i="28" s="1"/>
  <c r="BB157" i="22"/>
  <c r="W189" i="28" s="1"/>
  <c r="W49" i="22"/>
  <c r="X49" i="22" s="1"/>
  <c r="AY74" i="22"/>
  <c r="P100" i="28" s="1"/>
  <c r="P102" i="12"/>
  <c r="BE361" i="22"/>
  <c r="Y423" i="28" s="1"/>
  <c r="X425" i="12"/>
  <c r="AX49" i="22"/>
  <c r="Q69" i="28" s="1"/>
  <c r="AV49" i="22"/>
  <c r="N69" i="28" s="1"/>
  <c r="BD79" i="22"/>
  <c r="Z105" i="28" s="1"/>
  <c r="BB79" i="22"/>
  <c r="W105" i="28" s="1"/>
  <c r="BD74" i="22"/>
  <c r="Z100" i="28" s="1"/>
  <c r="BB74" i="22"/>
  <c r="W100" i="28" s="1"/>
  <c r="AX79" i="22"/>
  <c r="Q105" i="28" s="1"/>
  <c r="AV79" i="22"/>
  <c r="N105" i="28" s="1"/>
  <c r="G49" i="22"/>
  <c r="BC49" i="22" s="1"/>
  <c r="V69" i="28" s="1"/>
  <c r="AM49" i="22"/>
  <c r="AN49" i="22" s="1"/>
  <c r="AN57" i="22" l="1"/>
  <c r="BD57" i="22" s="1"/>
  <c r="BB57" i="22"/>
  <c r="V79" i="28"/>
  <c r="T81" i="12"/>
  <c r="R186" i="28"/>
  <c r="T186" i="28" s="1"/>
  <c r="Q188" i="12"/>
  <c r="P186" i="28"/>
  <c r="O188" i="12"/>
  <c r="Y183" i="28"/>
  <c r="W185" i="12"/>
  <c r="AA183" i="28"/>
  <c r="AC183" i="28" s="1"/>
  <c r="Y185" i="12"/>
  <c r="G410" i="28"/>
  <c r="G412" i="12"/>
  <c r="G395" i="28"/>
  <c r="G397" i="12"/>
  <c r="I395" i="28"/>
  <c r="K395" i="28" s="1"/>
  <c r="I397" i="12"/>
  <c r="I410" i="28"/>
  <c r="K410" i="28" s="1"/>
  <c r="I412" i="12"/>
  <c r="AG49" i="22"/>
  <c r="AC49" i="22"/>
  <c r="Y49" i="22"/>
  <c r="AH175" i="28"/>
  <c r="AH97" i="28"/>
  <c r="AZ157" i="22"/>
  <c r="R189" i="28" s="1"/>
  <c r="T189" i="28" s="1"/>
  <c r="W425" i="12"/>
  <c r="U191" i="12"/>
  <c r="M191" i="12"/>
  <c r="AZ49" i="22"/>
  <c r="R69" i="28" s="1"/>
  <c r="T69" i="28" s="1"/>
  <c r="T71" i="12"/>
  <c r="Y425" i="12"/>
  <c r="BF74" i="22"/>
  <c r="AA100" i="28" s="1"/>
  <c r="AC100" i="28" s="1"/>
  <c r="M107" i="12"/>
  <c r="AZ79" i="22"/>
  <c r="R105" i="28" s="1"/>
  <c r="T105" i="28" s="1"/>
  <c r="D81" i="12"/>
  <c r="BF79" i="22"/>
  <c r="AA105" i="28" s="1"/>
  <c r="AC105" i="28" s="1"/>
  <c r="O102" i="12"/>
  <c r="BF157" i="22"/>
  <c r="AA189" i="28" s="1"/>
  <c r="AC189" i="28" s="1"/>
  <c r="Q102" i="12"/>
  <c r="U102" i="12"/>
  <c r="U107" i="12"/>
  <c r="M71" i="12"/>
  <c r="AJ57" i="22"/>
  <c r="AR57" i="22" s="1"/>
  <c r="H79" i="28" s="1"/>
  <c r="AP57" i="22"/>
  <c r="E79" i="28" s="1"/>
  <c r="BE157" i="22"/>
  <c r="Y189" i="28" s="1"/>
  <c r="X191" i="12"/>
  <c r="AY157" i="22"/>
  <c r="P189" i="28" s="1"/>
  <c r="P191" i="12"/>
  <c r="BE79" i="22"/>
  <c r="Y105" i="28" s="1"/>
  <c r="X107" i="12"/>
  <c r="AY79" i="22"/>
  <c r="P105" i="28" s="1"/>
  <c r="P107" i="12"/>
  <c r="BE74" i="22"/>
  <c r="Y100" i="28" s="1"/>
  <c r="X102" i="12"/>
  <c r="AY49" i="22"/>
  <c r="P69" i="28" s="1"/>
  <c r="P71" i="12"/>
  <c r="BD49" i="22"/>
  <c r="Z69" i="28" s="1"/>
  <c r="BB49" i="22"/>
  <c r="W69" i="28" s="1"/>
  <c r="W79" i="28" l="1"/>
  <c r="U81" i="12"/>
  <c r="Z79" i="28"/>
  <c r="BE57" i="22"/>
  <c r="X81" i="12"/>
  <c r="AH189" i="28"/>
  <c r="AH105" i="28"/>
  <c r="Q191" i="12"/>
  <c r="Q71" i="12"/>
  <c r="W107" i="12"/>
  <c r="Q107" i="12"/>
  <c r="W191" i="12"/>
  <c r="O107" i="12"/>
  <c r="O191" i="12"/>
  <c r="Y191" i="12"/>
  <c r="Y102" i="12"/>
  <c r="E81" i="12"/>
  <c r="W102" i="12"/>
  <c r="O71" i="12"/>
  <c r="Y107" i="12"/>
  <c r="BF49" i="22"/>
  <c r="AA69" i="28" s="1"/>
  <c r="AC69" i="28" s="1"/>
  <c r="U71" i="12"/>
  <c r="AS57" i="22"/>
  <c r="G79" i="28" s="1"/>
  <c r="H81" i="12"/>
  <c r="AT57" i="22"/>
  <c r="I79" i="28" s="1"/>
  <c r="K79" i="28" s="1"/>
  <c r="AU57" i="22"/>
  <c r="J79" i="28" s="1"/>
  <c r="BE49" i="22"/>
  <c r="Y69" i="28" s="1"/>
  <c r="X71" i="12"/>
  <c r="Y79" i="28" l="1"/>
  <c r="W81" i="12"/>
  <c r="Y71" i="12"/>
  <c r="J81" i="12"/>
  <c r="G81" i="12"/>
  <c r="I81" i="12"/>
  <c r="W71" i="12"/>
  <c r="J9" i="21"/>
  <c r="H9" i="21"/>
  <c r="F9" i="21"/>
  <c r="C9" i="22" s="1"/>
  <c r="AQ9" i="22" s="1"/>
  <c r="D27" i="12" l="1"/>
  <c r="D25" i="28"/>
  <c r="G9" i="21"/>
  <c r="D9" i="22" s="1"/>
  <c r="I9" i="21"/>
  <c r="F9" i="22" s="1"/>
  <c r="G9" i="22" l="1"/>
  <c r="BC9" i="22" s="1"/>
  <c r="AM9" i="22"/>
  <c r="E9" i="22"/>
  <c r="AW9" i="22" s="1"/>
  <c r="AK9" i="22"/>
  <c r="L27" i="12" l="1"/>
  <c r="M25" i="28"/>
  <c r="T27" i="12"/>
  <c r="V25" i="28"/>
  <c r="AL9" i="22"/>
  <c r="AX9" i="22" s="1"/>
  <c r="AV9" i="22"/>
  <c r="AN9" i="22"/>
  <c r="BD9" i="22" s="1"/>
  <c r="BB9" i="22"/>
  <c r="M27" i="12" l="1"/>
  <c r="N25" i="28"/>
  <c r="U27" i="12"/>
  <c r="W25" i="28"/>
  <c r="BF9" i="22"/>
  <c r="AA25" i="28" s="1"/>
  <c r="Z25" i="28"/>
  <c r="AZ9" i="22"/>
  <c r="R25" i="28" s="1"/>
  <c r="Q25" i="28"/>
  <c r="BE9" i="22"/>
  <c r="X27" i="12"/>
  <c r="AY9" i="22"/>
  <c r="P27" i="12"/>
  <c r="Y27" i="12" l="1"/>
  <c r="Q27" i="12"/>
  <c r="O27" i="12"/>
  <c r="P25" i="28"/>
  <c r="W27" i="12"/>
  <c r="Y25" i="28"/>
  <c r="AH25" i="28"/>
  <c r="A13" i="9" l="1"/>
  <c r="CQ2" i="2" l="1"/>
  <c r="CQ3" i="2"/>
  <c r="CQ4" i="2"/>
  <c r="CQ5" i="2"/>
  <c r="CQ6" i="2"/>
  <c r="CQ7" i="2"/>
  <c r="CQ8" i="2"/>
  <c r="CQ9" i="2"/>
  <c r="CQ10" i="2"/>
  <c r="CQ11" i="2"/>
  <c r="CQ12" i="2"/>
  <c r="CQ13" i="2"/>
  <c r="CQ14" i="2"/>
  <c r="CQ15" i="2"/>
  <c r="CQ16" i="2"/>
  <c r="CQ17" i="2"/>
  <c r="CQ18" i="2"/>
  <c r="CQ19" i="2"/>
  <c r="CQ20" i="2"/>
  <c r="CQ21" i="2"/>
  <c r="CQ22" i="2"/>
  <c r="CQ23" i="2"/>
  <c r="CQ24" i="2"/>
  <c r="CQ25" i="2"/>
  <c r="CQ26" i="2"/>
  <c r="CQ27" i="2"/>
  <c r="CQ28" i="2"/>
  <c r="CQ29" i="2"/>
  <c r="CQ30" i="2"/>
  <c r="CQ31" i="2"/>
  <c r="CQ32" i="2"/>
  <c r="CQ33" i="2"/>
  <c r="CQ34" i="2"/>
  <c r="CQ35" i="2"/>
  <c r="CQ36" i="2"/>
  <c r="CQ37" i="2"/>
  <c r="CQ38" i="2"/>
  <c r="CQ39" i="2"/>
  <c r="CQ40" i="2"/>
  <c r="CQ41" i="2"/>
  <c r="CQ42" i="2"/>
  <c r="CQ43" i="2"/>
  <c r="CQ44" i="2"/>
  <c r="CQ45" i="2"/>
  <c r="CQ46" i="2"/>
  <c r="CQ47" i="2"/>
  <c r="CQ48" i="2"/>
  <c r="CQ49" i="2"/>
  <c r="CQ50" i="2"/>
  <c r="CQ51" i="2"/>
  <c r="CQ52" i="2"/>
  <c r="CQ53" i="2"/>
  <c r="CQ54" i="2"/>
  <c r="CQ55" i="2"/>
  <c r="CQ56" i="2"/>
  <c r="CQ57" i="2"/>
  <c r="CQ58" i="2"/>
  <c r="CQ59" i="2"/>
  <c r="CQ60" i="2"/>
  <c r="CQ61" i="2"/>
  <c r="CQ62" i="2"/>
  <c r="CQ63" i="2"/>
  <c r="CQ64" i="2"/>
  <c r="CQ65" i="2"/>
  <c r="CQ66" i="2"/>
  <c r="CQ67" i="2"/>
  <c r="CQ68" i="2"/>
  <c r="CQ69" i="2"/>
  <c r="CQ70" i="2"/>
  <c r="CQ71" i="2"/>
  <c r="CQ72" i="2"/>
  <c r="CQ73" i="2"/>
  <c r="CQ74" i="2"/>
  <c r="CQ75" i="2"/>
  <c r="CQ76" i="2"/>
  <c r="CQ77" i="2"/>
  <c r="CQ78" i="2"/>
  <c r="CQ79" i="2"/>
  <c r="CQ80" i="2"/>
  <c r="CQ81" i="2"/>
  <c r="CQ82" i="2"/>
  <c r="CQ83" i="2"/>
  <c r="CQ84" i="2"/>
  <c r="CQ85" i="2"/>
  <c r="CQ86" i="2"/>
  <c r="CQ87" i="2"/>
  <c r="CQ88" i="2"/>
  <c r="CQ89" i="2"/>
  <c r="CQ90" i="2"/>
  <c r="CQ91" i="2"/>
  <c r="CQ92" i="2"/>
  <c r="CQ93" i="2"/>
  <c r="CQ94" i="2"/>
  <c r="CQ95" i="2"/>
  <c r="CQ96" i="2"/>
  <c r="CQ97" i="2"/>
  <c r="CQ98" i="2"/>
  <c r="CQ99" i="2"/>
  <c r="CQ100" i="2"/>
  <c r="CQ101" i="2"/>
  <c r="CQ102" i="2"/>
  <c r="CQ103" i="2"/>
  <c r="CQ104" i="2"/>
  <c r="CQ105" i="2"/>
  <c r="CQ106" i="2"/>
  <c r="CQ107" i="2"/>
  <c r="CQ108" i="2"/>
  <c r="CQ109" i="2"/>
  <c r="CQ110" i="2"/>
  <c r="CQ111" i="2"/>
  <c r="CQ112" i="2"/>
  <c r="CQ113" i="2"/>
  <c r="CQ114" i="2"/>
  <c r="CQ115" i="2"/>
  <c r="CQ116" i="2"/>
  <c r="CQ117" i="2"/>
  <c r="CQ118" i="2"/>
  <c r="CQ119" i="2"/>
  <c r="CQ120" i="2"/>
  <c r="CQ121" i="2"/>
  <c r="CQ122" i="2"/>
  <c r="CQ123" i="2"/>
  <c r="CQ124" i="2"/>
  <c r="CQ125" i="2"/>
  <c r="CQ126" i="2"/>
  <c r="CQ127" i="2"/>
  <c r="CQ128" i="2"/>
  <c r="CQ129" i="2"/>
  <c r="CQ130" i="2"/>
  <c r="CQ131" i="2"/>
  <c r="CQ132" i="2"/>
  <c r="CQ133" i="2"/>
  <c r="CQ134" i="2"/>
  <c r="CQ135" i="2"/>
  <c r="CQ136" i="2"/>
  <c r="CQ137" i="2"/>
  <c r="CQ138" i="2"/>
  <c r="CQ139" i="2"/>
  <c r="CQ140" i="2"/>
  <c r="CQ141" i="2"/>
  <c r="CQ142" i="2"/>
  <c r="CQ143" i="2"/>
  <c r="CQ144" i="2"/>
  <c r="CQ145" i="2"/>
  <c r="CQ146" i="2"/>
  <c r="CQ147" i="2"/>
  <c r="CQ148" i="2"/>
  <c r="CQ149" i="2"/>
  <c r="CQ150" i="2"/>
  <c r="CQ151" i="2"/>
  <c r="CQ152" i="2"/>
  <c r="CQ153" i="2"/>
  <c r="CQ154" i="2"/>
  <c r="CQ155" i="2"/>
  <c r="CQ156" i="2"/>
  <c r="CQ157" i="2"/>
  <c r="CQ158" i="2"/>
  <c r="CQ159" i="2"/>
  <c r="CQ160" i="2"/>
  <c r="CQ161" i="2"/>
  <c r="CQ162" i="2"/>
  <c r="CQ163" i="2"/>
  <c r="CQ164" i="2"/>
  <c r="CQ165" i="2"/>
  <c r="CQ166" i="2"/>
  <c r="CQ167" i="2"/>
  <c r="CQ168" i="2"/>
  <c r="CQ169" i="2"/>
  <c r="CQ170" i="2"/>
  <c r="CQ171" i="2"/>
  <c r="CQ172" i="2"/>
  <c r="CQ173" i="2"/>
  <c r="CQ174" i="2"/>
  <c r="CQ175" i="2"/>
  <c r="CQ176" i="2"/>
  <c r="CQ177" i="2"/>
  <c r="CQ178" i="2"/>
  <c r="CQ179" i="2"/>
  <c r="CQ180" i="2"/>
  <c r="CQ181" i="2"/>
  <c r="CQ182" i="2"/>
  <c r="CQ183" i="2"/>
  <c r="CQ184" i="2"/>
  <c r="CQ185" i="2"/>
  <c r="CQ186" i="2"/>
  <c r="CQ187" i="2"/>
  <c r="CQ188" i="2"/>
  <c r="CQ189" i="2"/>
  <c r="CQ190" i="2"/>
  <c r="CQ191" i="2"/>
  <c r="CQ192" i="2"/>
  <c r="CQ193" i="2"/>
  <c r="CQ194" i="2"/>
  <c r="CQ195" i="2"/>
  <c r="CQ196" i="2"/>
  <c r="CQ197" i="2"/>
  <c r="CQ198" i="2"/>
  <c r="CQ199" i="2"/>
  <c r="CQ200" i="2"/>
  <c r="CQ201" i="2"/>
  <c r="CQ202" i="2"/>
  <c r="CQ203" i="2"/>
  <c r="CQ204" i="2"/>
  <c r="CQ205" i="2"/>
  <c r="CQ206" i="2"/>
  <c r="CQ207" i="2"/>
  <c r="CQ208" i="2"/>
  <c r="CQ209" i="2"/>
  <c r="CQ210" i="2"/>
  <c r="CQ211" i="2"/>
  <c r="CQ212" i="2"/>
  <c r="CQ213" i="2"/>
  <c r="CQ214" i="2"/>
  <c r="CQ215" i="2"/>
  <c r="CQ216" i="2"/>
  <c r="CQ217" i="2"/>
  <c r="CQ218" i="2"/>
  <c r="CQ219" i="2"/>
  <c r="CQ220" i="2"/>
  <c r="CQ221" i="2"/>
  <c r="CQ222" i="2"/>
  <c r="CQ223" i="2"/>
  <c r="CQ224" i="2"/>
  <c r="CQ225" i="2"/>
  <c r="CQ226" i="2"/>
  <c r="CQ227" i="2"/>
  <c r="CQ228" i="2"/>
  <c r="CQ229" i="2"/>
  <c r="CQ230" i="2"/>
  <c r="CQ231" i="2"/>
  <c r="CQ232" i="2"/>
  <c r="CQ233" i="2"/>
  <c r="CQ234" i="2"/>
  <c r="CQ235" i="2"/>
  <c r="CQ236" i="2"/>
  <c r="CQ237" i="2"/>
  <c r="CQ238" i="2"/>
  <c r="CQ239" i="2"/>
  <c r="CQ240" i="2"/>
  <c r="CQ241" i="2"/>
  <c r="CQ242" i="2"/>
  <c r="CQ243" i="2"/>
  <c r="CQ244" i="2"/>
  <c r="CQ245" i="2"/>
  <c r="CQ246" i="2"/>
  <c r="CQ247" i="2"/>
  <c r="CQ248" i="2"/>
  <c r="CQ249" i="2"/>
  <c r="CQ250" i="2"/>
  <c r="CQ251" i="2"/>
  <c r="CQ252" i="2"/>
  <c r="CQ253" i="2"/>
  <c r="CQ254" i="2"/>
  <c r="CQ255" i="2"/>
  <c r="CQ256" i="2"/>
  <c r="CQ257" i="2"/>
  <c r="CQ258" i="2"/>
  <c r="CQ259" i="2"/>
  <c r="CQ260" i="2"/>
  <c r="CQ261" i="2"/>
  <c r="CQ262" i="2"/>
  <c r="CQ263" i="2"/>
  <c r="CQ264" i="2"/>
  <c r="CQ265" i="2"/>
  <c r="CQ266" i="2"/>
  <c r="CQ267" i="2"/>
  <c r="CQ268" i="2"/>
  <c r="CQ269" i="2"/>
  <c r="CQ270" i="2"/>
  <c r="CQ271" i="2"/>
  <c r="CQ272" i="2"/>
  <c r="CQ273" i="2"/>
  <c r="CQ274" i="2"/>
  <c r="CQ275" i="2"/>
  <c r="CQ276" i="2"/>
  <c r="CQ277" i="2"/>
  <c r="CQ278" i="2"/>
  <c r="CQ279" i="2"/>
  <c r="CQ280" i="2"/>
  <c r="CQ281" i="2"/>
  <c r="CQ282" i="2"/>
  <c r="CQ283" i="2"/>
  <c r="CQ284" i="2"/>
  <c r="CQ285" i="2"/>
  <c r="CQ286" i="2"/>
  <c r="CQ287" i="2"/>
  <c r="CQ288" i="2"/>
  <c r="CQ289" i="2"/>
  <c r="CQ290" i="2"/>
  <c r="CQ291" i="2"/>
  <c r="CQ292" i="2"/>
  <c r="CQ293" i="2"/>
  <c r="CQ294" i="2"/>
  <c r="CQ295" i="2"/>
  <c r="CQ296" i="2"/>
  <c r="CQ297" i="2"/>
  <c r="CQ298" i="2"/>
  <c r="CQ299" i="2"/>
  <c r="CQ300" i="2"/>
  <c r="CQ301" i="2"/>
  <c r="CQ302" i="2"/>
  <c r="CQ303" i="2"/>
  <c r="CQ304" i="2"/>
  <c r="CQ305" i="2"/>
  <c r="CQ306" i="2"/>
  <c r="CQ307" i="2"/>
  <c r="CQ308" i="2"/>
  <c r="CQ309" i="2"/>
  <c r="CQ310" i="2"/>
  <c r="CQ311" i="2"/>
  <c r="CQ312" i="2"/>
  <c r="CQ313" i="2"/>
  <c r="CQ314" i="2"/>
  <c r="CQ315" i="2"/>
  <c r="CQ316" i="2"/>
  <c r="CQ317" i="2"/>
  <c r="CQ318" i="2"/>
  <c r="CQ319" i="2"/>
  <c r="CQ320" i="2"/>
  <c r="CQ321" i="2"/>
  <c r="CQ322" i="2"/>
  <c r="CQ323" i="2"/>
  <c r="CQ324" i="2"/>
  <c r="CQ325" i="2"/>
  <c r="CQ326" i="2"/>
  <c r="CQ327" i="2"/>
  <c r="CQ328" i="2"/>
  <c r="CQ329" i="2"/>
  <c r="CQ330" i="2"/>
  <c r="CQ331" i="2"/>
  <c r="CQ332" i="2"/>
  <c r="CQ333" i="2"/>
  <c r="CQ334" i="2"/>
  <c r="CQ335" i="2"/>
  <c r="CQ336" i="2"/>
  <c r="CQ337" i="2"/>
  <c r="CQ338" i="2"/>
  <c r="CQ339" i="2"/>
  <c r="CQ340" i="2"/>
  <c r="CQ341" i="2"/>
  <c r="CQ342" i="2"/>
  <c r="CQ343" i="2"/>
  <c r="CQ344" i="2"/>
  <c r="CQ345" i="2"/>
  <c r="CQ346" i="2"/>
  <c r="CQ347" i="2"/>
  <c r="CQ348" i="2"/>
  <c r="CQ349" i="2"/>
  <c r="CQ350" i="2"/>
  <c r="CQ351" i="2"/>
  <c r="CQ352" i="2"/>
  <c r="CQ353" i="2"/>
  <c r="CQ354" i="2"/>
  <c r="CQ355" i="2"/>
  <c r="CQ356" i="2"/>
  <c r="CQ357" i="2"/>
  <c r="CQ358" i="2"/>
  <c r="CQ359" i="2"/>
  <c r="CQ360" i="2"/>
  <c r="CQ361" i="2"/>
  <c r="CQ362" i="2"/>
  <c r="CQ363" i="2"/>
  <c r="CQ364" i="2"/>
  <c r="CQ365" i="2"/>
  <c r="CQ366" i="2"/>
  <c r="CQ367" i="2"/>
  <c r="CQ368" i="2"/>
  <c r="CQ369" i="2"/>
  <c r="CQ370" i="2"/>
  <c r="CQ371" i="2"/>
  <c r="CQ372" i="2"/>
  <c r="CQ373" i="2"/>
  <c r="CQ374" i="2"/>
  <c r="CQ375" i="2"/>
  <c r="CQ376" i="2"/>
  <c r="CQ377" i="2"/>
  <c r="CQ378" i="2"/>
  <c r="CQ379" i="2"/>
  <c r="CQ380" i="2"/>
  <c r="CQ381" i="2"/>
  <c r="CQ382" i="2"/>
  <c r="CQ383" i="2"/>
  <c r="CQ384" i="2"/>
  <c r="CQ385" i="2"/>
  <c r="CQ386" i="2"/>
  <c r="CQ387" i="2"/>
  <c r="CQ388" i="2"/>
  <c r="CQ389" i="2"/>
  <c r="CQ390" i="2"/>
  <c r="CQ391" i="2"/>
  <c r="CQ392" i="2"/>
  <c r="CQ393" i="2"/>
  <c r="CQ394" i="2"/>
  <c r="CQ395" i="2"/>
  <c r="CQ396" i="2"/>
  <c r="CQ397" i="2"/>
  <c r="CQ398" i="2"/>
  <c r="CQ399" i="2"/>
  <c r="CQ400" i="2"/>
  <c r="CQ401" i="2"/>
  <c r="CQ402" i="2"/>
  <c r="CQ403" i="2"/>
  <c r="CQ404" i="2"/>
  <c r="CQ405" i="2"/>
  <c r="CQ406" i="2"/>
  <c r="CQ407" i="2"/>
  <c r="CQ408" i="2"/>
  <c r="CQ409" i="2"/>
  <c r="CQ410" i="2"/>
  <c r="CQ411" i="2"/>
  <c r="CQ412" i="2"/>
  <c r="CQ413" i="2"/>
  <c r="CQ414" i="2"/>
  <c r="CQ415" i="2"/>
  <c r="CQ416" i="2"/>
  <c r="CQ417" i="2"/>
  <c r="CQ418" i="2"/>
  <c r="CQ419" i="2"/>
  <c r="CQ420" i="2"/>
  <c r="CQ421" i="2"/>
  <c r="CQ422" i="2"/>
  <c r="CQ423" i="2"/>
  <c r="CQ424" i="2"/>
  <c r="CQ425" i="2"/>
  <c r="CQ426" i="2"/>
  <c r="CQ427" i="2"/>
  <c r="CQ428" i="2"/>
  <c r="CQ429" i="2"/>
  <c r="CQ430" i="2"/>
  <c r="CQ431" i="2"/>
  <c r="CQ432" i="2"/>
  <c r="CQ433" i="2"/>
  <c r="CQ434" i="2"/>
  <c r="CQ435" i="2"/>
  <c r="CQ436" i="2"/>
  <c r="CQ437" i="2"/>
  <c r="CQ438" i="2"/>
  <c r="CQ439" i="2"/>
  <c r="CQ440" i="2"/>
  <c r="CQ441" i="2"/>
  <c r="CQ442" i="2"/>
  <c r="CQ443" i="2"/>
  <c r="CQ444" i="2"/>
  <c r="CQ445" i="2"/>
  <c r="CQ446" i="2"/>
  <c r="CQ447" i="2"/>
  <c r="CQ448" i="2"/>
  <c r="CQ449" i="2"/>
  <c r="CQ450" i="2"/>
  <c r="CQ451" i="2"/>
  <c r="CQ452" i="2"/>
  <c r="CQ453" i="2"/>
  <c r="CQ454" i="2"/>
  <c r="CQ455" i="2"/>
  <c r="CQ456" i="2"/>
  <c r="CQ457" i="2"/>
  <c r="CQ458" i="2"/>
  <c r="CQ459" i="2"/>
  <c r="CQ460" i="2"/>
  <c r="CQ461" i="2"/>
  <c r="CQ462" i="2"/>
  <c r="CQ463" i="2"/>
  <c r="CQ464" i="2"/>
  <c r="CQ465" i="2"/>
  <c r="CQ466" i="2"/>
  <c r="CQ467" i="2"/>
  <c r="CQ468" i="2"/>
  <c r="CQ469" i="2"/>
  <c r="CQ470" i="2"/>
  <c r="CQ471" i="2"/>
  <c r="CQ472" i="2"/>
  <c r="CQ473" i="2"/>
  <c r="CQ474" i="2"/>
  <c r="CQ475" i="2"/>
  <c r="CQ476" i="2"/>
  <c r="CQ477" i="2"/>
  <c r="CQ478" i="2"/>
  <c r="CQ479" i="2"/>
  <c r="CQ480" i="2"/>
  <c r="CQ481" i="2"/>
  <c r="CQ482" i="2"/>
  <c r="CQ483" i="2"/>
  <c r="CQ484" i="2"/>
  <c r="CQ485" i="2"/>
  <c r="CQ486" i="2"/>
  <c r="CQ487" i="2"/>
  <c r="CQ488" i="2"/>
  <c r="CQ489" i="2"/>
  <c r="CQ490" i="2"/>
  <c r="CQ491" i="2"/>
  <c r="CQ492" i="2"/>
  <c r="CQ493" i="2"/>
  <c r="CQ494" i="2"/>
  <c r="CQ495" i="2"/>
  <c r="CQ496" i="2"/>
  <c r="CQ497" i="2"/>
  <c r="CQ498" i="2"/>
  <c r="CQ499" i="2"/>
  <c r="CQ500" i="2"/>
  <c r="CQ501" i="2"/>
  <c r="CQ502" i="2"/>
  <c r="CQ503" i="2"/>
  <c r="CQ504" i="2"/>
  <c r="CQ505" i="2"/>
  <c r="CQ506" i="2"/>
  <c r="CQ507" i="2"/>
  <c r="CQ508" i="2"/>
  <c r="CQ509" i="2"/>
  <c r="CQ510" i="2"/>
  <c r="CQ511" i="2"/>
  <c r="CQ512" i="2"/>
  <c r="CQ513" i="2"/>
  <c r="CQ514" i="2"/>
  <c r="CQ515" i="2"/>
  <c r="CQ516" i="2"/>
  <c r="CQ517" i="2"/>
  <c r="CQ518" i="2"/>
  <c r="CQ519" i="2"/>
  <c r="CQ520" i="2"/>
  <c r="CQ521" i="2"/>
  <c r="CQ522" i="2"/>
  <c r="CQ523" i="2"/>
  <c r="CQ524" i="2"/>
  <c r="CQ525" i="2"/>
  <c r="CQ526" i="2"/>
  <c r="CQ527" i="2"/>
  <c r="CQ528" i="2"/>
  <c r="CQ529" i="2"/>
  <c r="CQ530" i="2"/>
  <c r="CQ531" i="2"/>
  <c r="CQ532" i="2"/>
  <c r="CQ533" i="2"/>
  <c r="CQ534" i="2"/>
  <c r="CQ535" i="2"/>
  <c r="CQ536" i="2"/>
  <c r="CQ537" i="2"/>
  <c r="CQ538" i="2"/>
  <c r="CQ539" i="2"/>
  <c r="CQ540" i="2"/>
  <c r="CQ541" i="2"/>
  <c r="CQ542" i="2"/>
  <c r="CQ543" i="2"/>
  <c r="CQ544" i="2"/>
  <c r="CQ545" i="2"/>
  <c r="CQ546" i="2"/>
  <c r="CQ547" i="2"/>
  <c r="CQ548" i="2"/>
  <c r="CQ549" i="2"/>
  <c r="CQ550" i="2"/>
  <c r="CQ551" i="2"/>
  <c r="CQ552" i="2"/>
  <c r="CQ553" i="2"/>
  <c r="CQ554" i="2"/>
  <c r="CQ555" i="2"/>
  <c r="CQ556" i="2"/>
  <c r="CQ557" i="2"/>
  <c r="CQ558" i="2"/>
  <c r="CQ559" i="2"/>
  <c r="CQ560" i="2"/>
  <c r="CQ561" i="2"/>
  <c r="CQ562" i="2"/>
  <c r="CQ563" i="2"/>
  <c r="CQ564" i="2"/>
  <c r="CQ565" i="2"/>
  <c r="CQ566" i="2"/>
  <c r="CQ567" i="2"/>
  <c r="CQ568" i="2"/>
  <c r="CQ569" i="2"/>
  <c r="CQ570" i="2"/>
  <c r="CQ571" i="2"/>
  <c r="CQ572" i="2"/>
  <c r="CQ573" i="2"/>
  <c r="CQ574" i="2"/>
  <c r="CQ575" i="2"/>
  <c r="CQ576" i="2"/>
  <c r="CQ577" i="2"/>
  <c r="CQ578" i="2"/>
  <c r="CQ579" i="2"/>
  <c r="CQ580" i="2"/>
  <c r="CQ581" i="2"/>
  <c r="CQ582" i="2"/>
  <c r="CQ583" i="2"/>
  <c r="CQ584" i="2"/>
  <c r="CQ585" i="2"/>
  <c r="CQ586" i="2"/>
  <c r="CQ587" i="2"/>
  <c r="CQ588" i="2"/>
  <c r="CQ589" i="2"/>
  <c r="CQ590" i="2"/>
  <c r="CQ591" i="2"/>
  <c r="CQ592" i="2"/>
  <c r="CQ593" i="2"/>
  <c r="CQ594" i="2"/>
  <c r="CQ595" i="2"/>
  <c r="CQ596" i="2"/>
  <c r="CQ597" i="2"/>
  <c r="CQ598" i="2"/>
  <c r="CQ599" i="2"/>
  <c r="CQ600" i="2"/>
  <c r="CQ601" i="2"/>
  <c r="CQ602" i="2"/>
  <c r="CQ603" i="2"/>
  <c r="CQ604" i="2"/>
  <c r="CQ605" i="2"/>
  <c r="CQ606" i="2"/>
  <c r="CQ607" i="2"/>
  <c r="CQ608" i="2"/>
  <c r="CQ609" i="2"/>
  <c r="CQ610" i="2"/>
  <c r="CQ611" i="2"/>
  <c r="CQ612" i="2"/>
  <c r="CQ613" i="2"/>
  <c r="CQ614" i="2"/>
  <c r="CQ615" i="2"/>
  <c r="CQ616" i="2"/>
  <c r="CQ617" i="2"/>
  <c r="CQ618" i="2"/>
  <c r="CQ619" i="2"/>
  <c r="CQ620" i="2"/>
  <c r="CQ621" i="2"/>
  <c r="CQ622" i="2"/>
  <c r="CQ623" i="2"/>
  <c r="CQ624" i="2"/>
  <c r="CQ625" i="2"/>
  <c r="CQ626" i="2"/>
  <c r="CQ627" i="2"/>
  <c r="CQ628" i="2"/>
  <c r="CQ629" i="2"/>
  <c r="CQ630" i="2"/>
  <c r="CQ631" i="2"/>
  <c r="CQ632" i="2"/>
  <c r="CQ633" i="2"/>
  <c r="CQ634" i="2"/>
  <c r="CQ635" i="2"/>
  <c r="CQ636" i="2"/>
  <c r="CQ637" i="2"/>
  <c r="CQ638" i="2"/>
  <c r="CQ639" i="2"/>
  <c r="CQ640" i="2"/>
  <c r="CQ641" i="2"/>
  <c r="CQ642" i="2"/>
  <c r="CQ643" i="2"/>
  <c r="CQ644" i="2"/>
  <c r="CQ645" i="2"/>
  <c r="CQ646" i="2"/>
  <c r="CQ647" i="2"/>
  <c r="CQ648" i="2"/>
  <c r="CQ649" i="2"/>
  <c r="CQ650" i="2"/>
  <c r="CQ651" i="2"/>
  <c r="CQ652" i="2"/>
  <c r="CQ653" i="2"/>
  <c r="CQ654" i="2"/>
  <c r="CQ655" i="2"/>
  <c r="CQ656" i="2"/>
  <c r="CQ657" i="2"/>
  <c r="CQ658" i="2"/>
  <c r="CQ659" i="2"/>
  <c r="CQ660" i="2"/>
  <c r="CQ661" i="2"/>
  <c r="CQ662" i="2"/>
  <c r="CQ663" i="2"/>
  <c r="CQ664" i="2"/>
  <c r="CQ665" i="2"/>
  <c r="CQ666" i="2"/>
  <c r="CQ667" i="2"/>
  <c r="CQ668" i="2"/>
  <c r="CQ669" i="2"/>
  <c r="CQ670" i="2"/>
  <c r="CQ671" i="2"/>
  <c r="CQ672" i="2"/>
  <c r="CQ673" i="2"/>
  <c r="CQ674" i="2"/>
  <c r="CQ675" i="2"/>
  <c r="CQ676" i="2"/>
  <c r="CQ677" i="2"/>
  <c r="CQ678" i="2"/>
  <c r="CQ679" i="2"/>
  <c r="CQ680" i="2"/>
  <c r="CQ681" i="2"/>
  <c r="CQ682" i="2"/>
  <c r="CQ683" i="2"/>
  <c r="CQ684" i="2"/>
  <c r="CQ685" i="2"/>
  <c r="CQ686" i="2"/>
  <c r="CQ687" i="2"/>
  <c r="CQ688" i="2"/>
  <c r="CQ689" i="2"/>
  <c r="CQ690" i="2"/>
  <c r="CQ691" i="2"/>
  <c r="CQ692" i="2"/>
  <c r="CQ693" i="2"/>
  <c r="CQ694" i="2"/>
  <c r="CQ695" i="2"/>
  <c r="CQ696" i="2"/>
  <c r="CQ697" i="2"/>
  <c r="CQ698" i="2"/>
  <c r="CQ699" i="2"/>
  <c r="CQ700" i="2"/>
  <c r="CQ701" i="2"/>
  <c r="CQ702" i="2"/>
  <c r="CQ703" i="2"/>
  <c r="CQ704" i="2"/>
  <c r="CQ705" i="2"/>
  <c r="CQ706" i="2"/>
  <c r="CQ707" i="2"/>
  <c r="CQ708" i="2"/>
  <c r="CQ709" i="2"/>
  <c r="CQ710" i="2"/>
  <c r="CQ711" i="2"/>
  <c r="CQ712" i="2"/>
  <c r="CQ713" i="2"/>
  <c r="CQ714" i="2"/>
  <c r="CQ715" i="2"/>
  <c r="CQ716" i="2"/>
  <c r="CQ717" i="2"/>
  <c r="CQ718" i="2"/>
  <c r="CQ719" i="2"/>
  <c r="CQ720" i="2"/>
  <c r="CQ721" i="2"/>
  <c r="CQ722" i="2"/>
  <c r="CQ723" i="2"/>
  <c r="CQ724" i="2"/>
  <c r="CQ725" i="2"/>
  <c r="CQ726" i="2"/>
  <c r="CQ727" i="2"/>
  <c r="CQ728" i="2"/>
  <c r="CQ729" i="2"/>
  <c r="CQ730" i="2"/>
  <c r="CQ731" i="2"/>
  <c r="CQ732" i="2"/>
  <c r="CQ733" i="2"/>
  <c r="CQ734" i="2"/>
  <c r="CQ735" i="2"/>
  <c r="CQ736" i="2"/>
  <c r="CQ737" i="2"/>
  <c r="CQ738" i="2"/>
  <c r="CQ739" i="2"/>
  <c r="CQ740" i="2"/>
  <c r="CQ741" i="2"/>
  <c r="CQ742" i="2"/>
  <c r="CQ743" i="2"/>
  <c r="CQ744" i="2"/>
  <c r="CQ745" i="2"/>
  <c r="CQ746" i="2"/>
  <c r="CQ747" i="2"/>
  <c r="CQ748" i="2"/>
  <c r="CQ749" i="2"/>
  <c r="CQ750" i="2"/>
  <c r="CQ751" i="2"/>
  <c r="CQ752" i="2"/>
  <c r="CQ753" i="2"/>
  <c r="CQ754" i="2"/>
  <c r="CQ755" i="2"/>
  <c r="CQ756" i="2"/>
  <c r="CQ757" i="2"/>
  <c r="CQ758" i="2"/>
  <c r="CQ759" i="2"/>
  <c r="CQ760" i="2"/>
  <c r="CQ761" i="2"/>
  <c r="CQ762" i="2"/>
  <c r="CQ763" i="2"/>
  <c r="CQ764" i="2"/>
  <c r="CQ765" i="2"/>
  <c r="CQ766" i="2"/>
  <c r="CQ767" i="2"/>
  <c r="CQ768" i="2"/>
  <c r="CQ769" i="2"/>
  <c r="CQ770" i="2"/>
  <c r="CQ771" i="2"/>
  <c r="CQ772" i="2"/>
  <c r="CQ773" i="2"/>
  <c r="CQ774" i="2"/>
  <c r="CQ775" i="2"/>
  <c r="CQ776" i="2"/>
  <c r="CQ777" i="2"/>
  <c r="CQ778" i="2"/>
  <c r="CQ779" i="2"/>
  <c r="CQ780" i="2"/>
  <c r="CQ781" i="2"/>
  <c r="CQ782" i="2"/>
  <c r="CQ783" i="2"/>
  <c r="CQ784" i="2"/>
  <c r="CQ785" i="2"/>
  <c r="CQ786" i="2"/>
  <c r="CQ787" i="2"/>
  <c r="CQ788" i="2"/>
  <c r="CQ789" i="2"/>
  <c r="CQ790" i="2"/>
  <c r="CQ791" i="2"/>
  <c r="CQ792" i="2"/>
  <c r="CQ793" i="2"/>
  <c r="CQ794" i="2"/>
  <c r="CQ795" i="2"/>
  <c r="CQ796" i="2"/>
  <c r="CQ797" i="2"/>
  <c r="CQ798" i="2"/>
  <c r="CQ799" i="2"/>
  <c r="CQ800" i="2"/>
  <c r="CQ801" i="2"/>
  <c r="CQ802" i="2"/>
  <c r="CQ803" i="2"/>
  <c r="CQ804" i="2"/>
  <c r="CQ805" i="2"/>
  <c r="CQ806" i="2"/>
  <c r="CQ807" i="2"/>
  <c r="CQ808" i="2"/>
  <c r="CQ809" i="2"/>
  <c r="CQ810" i="2"/>
  <c r="CQ811" i="2"/>
  <c r="CQ812" i="2"/>
  <c r="CQ813" i="2"/>
  <c r="CQ814" i="2"/>
  <c r="CQ815" i="2"/>
  <c r="CQ816" i="2"/>
  <c r="CQ817" i="2"/>
  <c r="CQ818" i="2"/>
  <c r="CQ819" i="2"/>
  <c r="CQ820" i="2"/>
  <c r="CQ821" i="2"/>
  <c r="CQ822" i="2"/>
  <c r="CQ823" i="2"/>
  <c r="CQ824" i="2"/>
  <c r="CQ825" i="2"/>
  <c r="CQ826" i="2"/>
  <c r="CQ827" i="2"/>
  <c r="CQ828" i="2"/>
  <c r="CQ829" i="2"/>
  <c r="CQ830" i="2"/>
  <c r="CQ831" i="2"/>
  <c r="CQ832" i="2"/>
  <c r="CQ833" i="2"/>
  <c r="CQ834" i="2"/>
  <c r="CQ835" i="2"/>
  <c r="CQ836" i="2"/>
  <c r="CQ837" i="2"/>
  <c r="CQ838" i="2"/>
  <c r="CQ839" i="2"/>
  <c r="CQ840" i="2"/>
  <c r="CQ841" i="2"/>
  <c r="CQ842" i="2"/>
  <c r="CQ843" i="2"/>
  <c r="CQ844" i="2"/>
  <c r="CQ845" i="2"/>
  <c r="CQ846" i="2"/>
  <c r="CQ847" i="2"/>
  <c r="CQ848" i="2"/>
  <c r="CQ849" i="2"/>
  <c r="CQ850" i="2"/>
  <c r="CQ851" i="2"/>
  <c r="CQ852" i="2"/>
  <c r="CQ853" i="2"/>
  <c r="CQ854" i="2"/>
  <c r="CQ855" i="2"/>
  <c r="CQ856" i="2"/>
  <c r="CQ857" i="2"/>
  <c r="CQ858" i="2"/>
  <c r="CQ859" i="2"/>
  <c r="CQ860" i="2"/>
  <c r="CQ861" i="2"/>
  <c r="CQ862" i="2"/>
  <c r="CQ863" i="2"/>
  <c r="CQ864" i="2"/>
  <c r="CQ865" i="2"/>
  <c r="CQ866" i="2"/>
  <c r="CQ867" i="2"/>
  <c r="CQ868" i="2"/>
  <c r="CQ869" i="2"/>
  <c r="CQ870" i="2"/>
  <c r="CQ871" i="2"/>
  <c r="CQ872" i="2"/>
  <c r="CQ873" i="2"/>
  <c r="CQ874" i="2"/>
  <c r="CQ875" i="2"/>
  <c r="CQ876" i="2"/>
  <c r="CQ877" i="2"/>
  <c r="CQ878" i="2"/>
  <c r="CQ879" i="2"/>
  <c r="CQ880" i="2"/>
  <c r="CQ881" i="2"/>
  <c r="CQ882" i="2"/>
  <c r="CQ883" i="2"/>
  <c r="CQ884" i="2"/>
  <c r="CQ885" i="2"/>
  <c r="CQ886" i="2"/>
  <c r="CQ887" i="2"/>
  <c r="CQ888" i="2"/>
  <c r="CQ889" i="2"/>
  <c r="CQ890" i="2"/>
  <c r="CQ891" i="2"/>
  <c r="CQ892" i="2"/>
  <c r="CQ893" i="2"/>
  <c r="CQ894" i="2"/>
  <c r="CQ895" i="2"/>
  <c r="CQ896" i="2"/>
  <c r="CQ897" i="2"/>
  <c r="CQ898" i="2"/>
  <c r="CQ899" i="2"/>
  <c r="CQ900" i="2"/>
  <c r="CQ901" i="2"/>
  <c r="CQ902" i="2"/>
  <c r="CQ903" i="2"/>
  <c r="CQ904" i="2"/>
  <c r="CQ905" i="2"/>
  <c r="CQ906" i="2"/>
  <c r="CQ907" i="2"/>
  <c r="CQ908" i="2"/>
  <c r="CQ909" i="2"/>
  <c r="CQ910" i="2"/>
  <c r="CQ911" i="2"/>
  <c r="CQ912" i="2"/>
  <c r="CQ913" i="2"/>
  <c r="CQ914" i="2"/>
  <c r="CQ915" i="2"/>
  <c r="CQ916" i="2"/>
  <c r="CQ917" i="2"/>
  <c r="CQ918" i="2"/>
  <c r="CQ919" i="2"/>
  <c r="CQ920" i="2"/>
  <c r="CQ921" i="2"/>
  <c r="CQ922" i="2"/>
  <c r="CQ923" i="2"/>
  <c r="CQ924" i="2"/>
  <c r="CQ925" i="2"/>
  <c r="CQ926" i="2"/>
  <c r="CQ927" i="2"/>
  <c r="CQ928" i="2"/>
  <c r="CQ929" i="2"/>
  <c r="CQ930" i="2"/>
  <c r="CQ931" i="2"/>
  <c r="CQ932" i="2"/>
  <c r="CQ933" i="2"/>
  <c r="CQ934" i="2"/>
  <c r="CQ935" i="2"/>
  <c r="CQ936" i="2"/>
  <c r="CQ937" i="2"/>
  <c r="CQ938" i="2"/>
  <c r="CQ939" i="2"/>
  <c r="CQ940" i="2"/>
  <c r="CQ941" i="2"/>
  <c r="CQ942" i="2"/>
  <c r="CQ943" i="2"/>
  <c r="CQ944" i="2"/>
  <c r="CQ945" i="2"/>
  <c r="CQ946" i="2"/>
  <c r="CQ947" i="2"/>
  <c r="CQ948" i="2"/>
  <c r="CQ949" i="2"/>
  <c r="CQ950" i="2"/>
  <c r="CQ951" i="2"/>
  <c r="CQ952" i="2"/>
  <c r="CQ953" i="2"/>
  <c r="CQ954" i="2"/>
  <c r="CQ955" i="2"/>
  <c r="CQ956" i="2"/>
  <c r="CQ957" i="2"/>
  <c r="CQ958" i="2"/>
  <c r="CQ959" i="2"/>
  <c r="CQ960" i="2"/>
  <c r="CQ961" i="2"/>
  <c r="CQ962" i="2"/>
  <c r="CQ963" i="2"/>
  <c r="CQ964" i="2"/>
  <c r="CQ965" i="2"/>
  <c r="CQ966" i="2"/>
  <c r="CQ967" i="2"/>
  <c r="CQ968" i="2"/>
  <c r="CQ969" i="2"/>
  <c r="CQ970" i="2"/>
  <c r="CQ971" i="2"/>
  <c r="CQ972" i="2"/>
  <c r="CQ973" i="2"/>
  <c r="CQ974" i="2"/>
  <c r="CQ975" i="2"/>
  <c r="CQ976" i="2"/>
  <c r="CQ977" i="2"/>
  <c r="CQ978" i="2"/>
  <c r="CQ979" i="2"/>
  <c r="CQ980" i="2"/>
  <c r="CQ981" i="2"/>
  <c r="CQ982" i="2"/>
  <c r="CQ983" i="2"/>
  <c r="CQ984" i="2"/>
  <c r="CQ985" i="2"/>
  <c r="CQ986" i="2"/>
  <c r="CQ987" i="2"/>
  <c r="CQ988" i="2"/>
  <c r="CQ989" i="2"/>
  <c r="CQ990" i="2"/>
  <c r="CQ991" i="2"/>
  <c r="CQ992" i="2"/>
  <c r="CQ993" i="2"/>
  <c r="CQ994" i="2"/>
  <c r="CQ995" i="2"/>
  <c r="CQ996" i="2"/>
  <c r="CQ997" i="2"/>
  <c r="CQ998" i="2"/>
  <c r="CQ999" i="2"/>
  <c r="CQ1000" i="2"/>
  <c r="CQ1" i="2"/>
  <c r="B11" i="15" l="1"/>
  <c r="C11" i="15" s="1"/>
  <c r="B7" i="15"/>
  <c r="B9" i="15"/>
  <c r="C9" i="15" s="1"/>
  <c r="B13" i="15"/>
  <c r="C13" i="15" s="1"/>
  <c r="G12" i="15" s="1"/>
  <c r="B5" i="15"/>
  <c r="B3" i="15"/>
  <c r="CR2" i="2"/>
  <c r="CS2" i="2"/>
  <c r="CR3" i="2"/>
  <c r="CS3" i="2"/>
  <c r="CR4" i="2"/>
  <c r="CS4" i="2"/>
  <c r="CR5" i="2"/>
  <c r="CS5" i="2"/>
  <c r="CR6" i="2"/>
  <c r="CS6" i="2"/>
  <c r="CR7" i="2"/>
  <c r="CS7" i="2"/>
  <c r="CR8" i="2"/>
  <c r="CS8" i="2"/>
  <c r="CR9" i="2"/>
  <c r="CS9" i="2"/>
  <c r="CR10" i="2"/>
  <c r="CS10" i="2"/>
  <c r="CR11" i="2"/>
  <c r="CS11" i="2"/>
  <c r="CR12" i="2"/>
  <c r="CS12" i="2"/>
  <c r="CR13" i="2"/>
  <c r="CS13" i="2"/>
  <c r="CR14" i="2"/>
  <c r="CS14" i="2"/>
  <c r="CR15" i="2"/>
  <c r="CS15" i="2"/>
  <c r="CR16" i="2"/>
  <c r="CS16" i="2"/>
  <c r="CR17" i="2"/>
  <c r="CS17" i="2"/>
  <c r="CR18" i="2"/>
  <c r="CS18" i="2"/>
  <c r="CR19" i="2"/>
  <c r="CS19" i="2"/>
  <c r="CR20" i="2"/>
  <c r="CS20" i="2"/>
  <c r="CR21" i="2"/>
  <c r="CS21" i="2"/>
  <c r="CR22" i="2"/>
  <c r="CS22" i="2"/>
  <c r="CR23" i="2"/>
  <c r="CS23" i="2"/>
  <c r="CR24" i="2"/>
  <c r="CS24" i="2"/>
  <c r="CR25" i="2"/>
  <c r="CS25" i="2"/>
  <c r="CR26" i="2"/>
  <c r="CS26" i="2"/>
  <c r="CR27" i="2"/>
  <c r="CS27" i="2"/>
  <c r="CR28" i="2"/>
  <c r="CS28" i="2"/>
  <c r="CR29" i="2"/>
  <c r="CS29" i="2"/>
  <c r="CR30" i="2"/>
  <c r="CS30" i="2"/>
  <c r="CR31" i="2"/>
  <c r="CS31" i="2"/>
  <c r="CR32" i="2"/>
  <c r="CS32" i="2"/>
  <c r="CR33" i="2"/>
  <c r="CS33" i="2"/>
  <c r="CR34" i="2"/>
  <c r="CS34" i="2"/>
  <c r="CR35" i="2"/>
  <c r="CS35" i="2"/>
  <c r="CR36" i="2"/>
  <c r="CS36" i="2"/>
  <c r="CR37" i="2"/>
  <c r="CS37" i="2"/>
  <c r="CR38" i="2"/>
  <c r="CS38" i="2"/>
  <c r="CR39" i="2"/>
  <c r="CS39" i="2"/>
  <c r="CR40" i="2"/>
  <c r="CS40" i="2"/>
  <c r="CR41" i="2"/>
  <c r="CS41" i="2"/>
  <c r="CR42" i="2"/>
  <c r="CS42" i="2"/>
  <c r="CR43" i="2"/>
  <c r="CS43" i="2"/>
  <c r="CR44" i="2"/>
  <c r="CS44" i="2"/>
  <c r="CR45" i="2"/>
  <c r="CS45" i="2"/>
  <c r="CR46" i="2"/>
  <c r="CS46" i="2"/>
  <c r="CR47" i="2"/>
  <c r="CS47" i="2"/>
  <c r="CR48" i="2"/>
  <c r="CS48" i="2"/>
  <c r="CR49" i="2"/>
  <c r="CS49" i="2"/>
  <c r="CR50" i="2"/>
  <c r="CS50" i="2"/>
  <c r="CR51" i="2"/>
  <c r="CS51" i="2"/>
  <c r="CR52" i="2"/>
  <c r="CS52" i="2"/>
  <c r="CR53" i="2"/>
  <c r="CS53" i="2"/>
  <c r="CR54" i="2"/>
  <c r="CS54" i="2"/>
  <c r="CR55" i="2"/>
  <c r="CS55" i="2"/>
  <c r="CR56" i="2"/>
  <c r="CS56" i="2"/>
  <c r="CR57" i="2"/>
  <c r="CS57" i="2"/>
  <c r="CR58" i="2"/>
  <c r="CS58" i="2"/>
  <c r="CR59" i="2"/>
  <c r="CS59" i="2"/>
  <c r="CR60" i="2"/>
  <c r="CS60" i="2"/>
  <c r="CR61" i="2"/>
  <c r="CS61" i="2"/>
  <c r="CR62" i="2"/>
  <c r="CS62" i="2"/>
  <c r="CR63" i="2"/>
  <c r="CS63" i="2"/>
  <c r="CR64" i="2"/>
  <c r="CS64" i="2"/>
  <c r="CR65" i="2"/>
  <c r="CS65" i="2"/>
  <c r="CR66" i="2"/>
  <c r="CS66" i="2"/>
  <c r="CR67" i="2"/>
  <c r="CS67" i="2"/>
  <c r="CR68" i="2"/>
  <c r="CS68" i="2"/>
  <c r="CR69" i="2"/>
  <c r="CS69" i="2"/>
  <c r="CR70" i="2"/>
  <c r="CS70" i="2"/>
  <c r="CR71" i="2"/>
  <c r="CS71" i="2"/>
  <c r="CR72" i="2"/>
  <c r="CS72" i="2"/>
  <c r="CR73" i="2"/>
  <c r="CS73" i="2"/>
  <c r="CR74" i="2"/>
  <c r="CS74" i="2"/>
  <c r="CR75" i="2"/>
  <c r="CS75" i="2"/>
  <c r="CR76" i="2"/>
  <c r="CS76" i="2"/>
  <c r="CR77" i="2"/>
  <c r="CS77" i="2"/>
  <c r="CR78" i="2"/>
  <c r="CS78" i="2"/>
  <c r="CR79" i="2"/>
  <c r="CS79" i="2"/>
  <c r="CR80" i="2"/>
  <c r="CS80" i="2"/>
  <c r="CR81" i="2"/>
  <c r="CS81" i="2"/>
  <c r="CR82" i="2"/>
  <c r="CS82" i="2"/>
  <c r="CR83" i="2"/>
  <c r="CS83" i="2"/>
  <c r="CR84" i="2"/>
  <c r="CS84" i="2"/>
  <c r="CR85" i="2"/>
  <c r="CS85" i="2"/>
  <c r="CR86" i="2"/>
  <c r="CS86" i="2"/>
  <c r="CR87" i="2"/>
  <c r="CS87" i="2"/>
  <c r="CR88" i="2"/>
  <c r="CS88" i="2"/>
  <c r="CR89" i="2"/>
  <c r="CS89" i="2"/>
  <c r="CR90" i="2"/>
  <c r="CS90" i="2"/>
  <c r="CR91" i="2"/>
  <c r="CS91" i="2"/>
  <c r="CR92" i="2"/>
  <c r="CS92" i="2"/>
  <c r="CR93" i="2"/>
  <c r="CS93" i="2"/>
  <c r="CR94" i="2"/>
  <c r="CS94" i="2"/>
  <c r="CR95" i="2"/>
  <c r="CS95" i="2"/>
  <c r="CR96" i="2"/>
  <c r="CS96" i="2"/>
  <c r="CR97" i="2"/>
  <c r="CS97" i="2"/>
  <c r="CR98" i="2"/>
  <c r="CS98" i="2"/>
  <c r="CR99" i="2"/>
  <c r="CS99" i="2"/>
  <c r="CR100" i="2"/>
  <c r="CS100" i="2"/>
  <c r="CR101" i="2"/>
  <c r="CS101" i="2"/>
  <c r="CR102" i="2"/>
  <c r="CS102" i="2"/>
  <c r="CR103" i="2"/>
  <c r="CS103" i="2"/>
  <c r="CR104" i="2"/>
  <c r="CS104" i="2"/>
  <c r="CR105" i="2"/>
  <c r="CS105" i="2"/>
  <c r="CR106" i="2"/>
  <c r="CS106" i="2"/>
  <c r="CR107" i="2"/>
  <c r="CS107" i="2"/>
  <c r="CR108" i="2"/>
  <c r="CS108" i="2"/>
  <c r="CR109" i="2"/>
  <c r="CS109" i="2"/>
  <c r="CR110" i="2"/>
  <c r="CS110" i="2"/>
  <c r="CR111" i="2"/>
  <c r="CS111" i="2"/>
  <c r="CR112" i="2"/>
  <c r="CS112" i="2"/>
  <c r="CR113" i="2"/>
  <c r="CS113" i="2"/>
  <c r="CR114" i="2"/>
  <c r="CS114" i="2"/>
  <c r="CR115" i="2"/>
  <c r="CS115" i="2"/>
  <c r="CR116" i="2"/>
  <c r="CS116" i="2"/>
  <c r="CR117" i="2"/>
  <c r="CS117" i="2"/>
  <c r="CR118" i="2"/>
  <c r="CS118" i="2"/>
  <c r="CR119" i="2"/>
  <c r="CS119" i="2"/>
  <c r="CR120" i="2"/>
  <c r="CS120" i="2"/>
  <c r="CR121" i="2"/>
  <c r="CS121" i="2"/>
  <c r="CR122" i="2"/>
  <c r="CS122" i="2"/>
  <c r="CR123" i="2"/>
  <c r="CS123" i="2"/>
  <c r="CR124" i="2"/>
  <c r="CS124" i="2"/>
  <c r="CR125" i="2"/>
  <c r="CS125" i="2"/>
  <c r="CR126" i="2"/>
  <c r="CS126" i="2"/>
  <c r="CR127" i="2"/>
  <c r="CS127" i="2"/>
  <c r="CR128" i="2"/>
  <c r="CS128" i="2"/>
  <c r="CR129" i="2"/>
  <c r="CS129" i="2"/>
  <c r="CR130" i="2"/>
  <c r="CS130" i="2"/>
  <c r="CR131" i="2"/>
  <c r="CS131" i="2"/>
  <c r="CR132" i="2"/>
  <c r="CS132" i="2"/>
  <c r="CR133" i="2"/>
  <c r="CS133" i="2"/>
  <c r="CR134" i="2"/>
  <c r="CS134" i="2"/>
  <c r="CR135" i="2"/>
  <c r="CS135" i="2"/>
  <c r="CR136" i="2"/>
  <c r="CS136" i="2"/>
  <c r="CR137" i="2"/>
  <c r="CS137" i="2"/>
  <c r="CR138" i="2"/>
  <c r="CS138" i="2"/>
  <c r="CR139" i="2"/>
  <c r="CS139" i="2"/>
  <c r="CR140" i="2"/>
  <c r="CS140" i="2"/>
  <c r="CR141" i="2"/>
  <c r="CS141" i="2"/>
  <c r="CR142" i="2"/>
  <c r="CS142" i="2"/>
  <c r="CR143" i="2"/>
  <c r="CS143" i="2"/>
  <c r="CR144" i="2"/>
  <c r="CS144" i="2"/>
  <c r="CR145" i="2"/>
  <c r="CS145" i="2"/>
  <c r="CR146" i="2"/>
  <c r="CS146" i="2"/>
  <c r="CR147" i="2"/>
  <c r="CS147" i="2"/>
  <c r="CR148" i="2"/>
  <c r="CS148" i="2"/>
  <c r="CR149" i="2"/>
  <c r="CS149" i="2"/>
  <c r="CR150" i="2"/>
  <c r="CS150" i="2"/>
  <c r="CR151" i="2"/>
  <c r="CS151" i="2"/>
  <c r="CR152" i="2"/>
  <c r="CS152" i="2"/>
  <c r="CR153" i="2"/>
  <c r="CS153" i="2"/>
  <c r="CR154" i="2"/>
  <c r="CS154" i="2"/>
  <c r="CR155" i="2"/>
  <c r="CS155" i="2"/>
  <c r="CR156" i="2"/>
  <c r="CS156" i="2"/>
  <c r="CR157" i="2"/>
  <c r="CS157" i="2"/>
  <c r="CR158" i="2"/>
  <c r="CS158" i="2"/>
  <c r="CR159" i="2"/>
  <c r="CS159" i="2"/>
  <c r="CR160" i="2"/>
  <c r="CS160" i="2"/>
  <c r="CR161" i="2"/>
  <c r="CS161" i="2"/>
  <c r="CR162" i="2"/>
  <c r="CS162" i="2"/>
  <c r="CR163" i="2"/>
  <c r="CS163" i="2"/>
  <c r="CR164" i="2"/>
  <c r="CS164" i="2"/>
  <c r="CR165" i="2"/>
  <c r="CS165" i="2"/>
  <c r="CR166" i="2"/>
  <c r="CS166" i="2"/>
  <c r="CR167" i="2"/>
  <c r="CS167" i="2"/>
  <c r="CR168" i="2"/>
  <c r="CS168" i="2"/>
  <c r="CR169" i="2"/>
  <c r="CS169" i="2"/>
  <c r="CR170" i="2"/>
  <c r="CS170" i="2"/>
  <c r="CR171" i="2"/>
  <c r="CS171" i="2"/>
  <c r="CR172" i="2"/>
  <c r="CS172" i="2"/>
  <c r="CR173" i="2"/>
  <c r="CS173" i="2"/>
  <c r="CR174" i="2"/>
  <c r="CS174" i="2"/>
  <c r="CR175" i="2"/>
  <c r="CS175" i="2"/>
  <c r="CR176" i="2"/>
  <c r="CS176" i="2"/>
  <c r="CR177" i="2"/>
  <c r="CS177" i="2"/>
  <c r="CR178" i="2"/>
  <c r="CS178" i="2"/>
  <c r="CR179" i="2"/>
  <c r="CS179" i="2"/>
  <c r="CR180" i="2"/>
  <c r="CS180" i="2"/>
  <c r="CR181" i="2"/>
  <c r="CS181" i="2"/>
  <c r="CR182" i="2"/>
  <c r="CS182" i="2"/>
  <c r="CR183" i="2"/>
  <c r="CS183" i="2"/>
  <c r="CR184" i="2"/>
  <c r="CS184" i="2"/>
  <c r="CR185" i="2"/>
  <c r="CS185" i="2"/>
  <c r="CR186" i="2"/>
  <c r="CS186" i="2"/>
  <c r="CR187" i="2"/>
  <c r="CS187" i="2"/>
  <c r="CR188" i="2"/>
  <c r="CS188" i="2"/>
  <c r="CR189" i="2"/>
  <c r="CS189" i="2"/>
  <c r="CR190" i="2"/>
  <c r="CS190" i="2"/>
  <c r="CR191" i="2"/>
  <c r="CS191" i="2"/>
  <c r="CR192" i="2"/>
  <c r="CS192" i="2"/>
  <c r="CR193" i="2"/>
  <c r="CS193" i="2"/>
  <c r="CR194" i="2"/>
  <c r="CS194" i="2"/>
  <c r="CR195" i="2"/>
  <c r="CS195" i="2"/>
  <c r="CR196" i="2"/>
  <c r="CS196" i="2"/>
  <c r="CR197" i="2"/>
  <c r="CS197" i="2"/>
  <c r="CR198" i="2"/>
  <c r="CS198" i="2"/>
  <c r="CR199" i="2"/>
  <c r="CS199" i="2"/>
  <c r="CR200" i="2"/>
  <c r="CS200" i="2"/>
  <c r="CR201" i="2"/>
  <c r="CS201" i="2"/>
  <c r="CR202" i="2"/>
  <c r="CS202" i="2"/>
  <c r="CR203" i="2"/>
  <c r="CS203" i="2"/>
  <c r="CR204" i="2"/>
  <c r="CS204" i="2"/>
  <c r="CR205" i="2"/>
  <c r="CS205" i="2"/>
  <c r="CR206" i="2"/>
  <c r="CS206" i="2"/>
  <c r="CR207" i="2"/>
  <c r="CS207" i="2"/>
  <c r="CR208" i="2"/>
  <c r="CS208" i="2"/>
  <c r="CR209" i="2"/>
  <c r="CS209" i="2"/>
  <c r="CR210" i="2"/>
  <c r="CS210" i="2"/>
  <c r="CR211" i="2"/>
  <c r="CS211" i="2"/>
  <c r="CR212" i="2"/>
  <c r="CS212" i="2"/>
  <c r="CR213" i="2"/>
  <c r="CS213" i="2"/>
  <c r="CR214" i="2"/>
  <c r="CS214" i="2"/>
  <c r="CR215" i="2"/>
  <c r="CS215" i="2"/>
  <c r="CR216" i="2"/>
  <c r="CS216" i="2"/>
  <c r="CR217" i="2"/>
  <c r="CS217" i="2"/>
  <c r="CR218" i="2"/>
  <c r="CS218" i="2"/>
  <c r="CR219" i="2"/>
  <c r="CS219" i="2"/>
  <c r="CR220" i="2"/>
  <c r="CS220" i="2"/>
  <c r="CR221" i="2"/>
  <c r="CS221" i="2"/>
  <c r="CR222" i="2"/>
  <c r="CS222" i="2"/>
  <c r="CR223" i="2"/>
  <c r="CS223" i="2"/>
  <c r="CR224" i="2"/>
  <c r="CS224" i="2"/>
  <c r="CR225" i="2"/>
  <c r="CS225" i="2"/>
  <c r="CR226" i="2"/>
  <c r="CS226" i="2"/>
  <c r="CR227" i="2"/>
  <c r="CS227" i="2"/>
  <c r="CR228" i="2"/>
  <c r="CS228" i="2"/>
  <c r="CR229" i="2"/>
  <c r="CS229" i="2"/>
  <c r="CR230" i="2"/>
  <c r="CS230" i="2"/>
  <c r="CR231" i="2"/>
  <c r="CS231" i="2"/>
  <c r="CR232" i="2"/>
  <c r="CS232" i="2"/>
  <c r="CR233" i="2"/>
  <c r="CS233" i="2"/>
  <c r="CR234" i="2"/>
  <c r="CS234" i="2"/>
  <c r="CR235" i="2"/>
  <c r="CS235" i="2"/>
  <c r="CR236" i="2"/>
  <c r="CS236" i="2"/>
  <c r="CR237" i="2"/>
  <c r="CS237" i="2"/>
  <c r="CR238" i="2"/>
  <c r="CS238" i="2"/>
  <c r="CR239" i="2"/>
  <c r="CS239" i="2"/>
  <c r="CR240" i="2"/>
  <c r="CS240" i="2"/>
  <c r="CR241" i="2"/>
  <c r="CS241" i="2"/>
  <c r="CR242" i="2"/>
  <c r="CS242" i="2"/>
  <c r="CR243" i="2"/>
  <c r="CS243" i="2"/>
  <c r="CR244" i="2"/>
  <c r="CS244" i="2"/>
  <c r="CR245" i="2"/>
  <c r="CS245" i="2"/>
  <c r="CR246" i="2"/>
  <c r="CS246" i="2"/>
  <c r="CR247" i="2"/>
  <c r="CS247" i="2"/>
  <c r="CR248" i="2"/>
  <c r="CS248" i="2"/>
  <c r="CR249" i="2"/>
  <c r="CS249" i="2"/>
  <c r="CR250" i="2"/>
  <c r="CS250" i="2"/>
  <c r="CR251" i="2"/>
  <c r="CS251" i="2"/>
  <c r="CR252" i="2"/>
  <c r="CS252" i="2"/>
  <c r="CR253" i="2"/>
  <c r="CS253" i="2"/>
  <c r="CR254" i="2"/>
  <c r="CS254" i="2"/>
  <c r="CR255" i="2"/>
  <c r="CS255" i="2"/>
  <c r="CR256" i="2"/>
  <c r="CS256" i="2"/>
  <c r="CR257" i="2"/>
  <c r="CS257" i="2"/>
  <c r="CR258" i="2"/>
  <c r="CS258" i="2"/>
  <c r="CR259" i="2"/>
  <c r="CS259" i="2"/>
  <c r="CR260" i="2"/>
  <c r="CS260" i="2"/>
  <c r="CR261" i="2"/>
  <c r="CS261" i="2"/>
  <c r="CR262" i="2"/>
  <c r="CS262" i="2"/>
  <c r="CR263" i="2"/>
  <c r="CS263" i="2"/>
  <c r="CR264" i="2"/>
  <c r="CS264" i="2"/>
  <c r="CR265" i="2"/>
  <c r="CS265" i="2"/>
  <c r="CR266" i="2"/>
  <c r="CS266" i="2"/>
  <c r="CR267" i="2"/>
  <c r="CS267" i="2"/>
  <c r="CR268" i="2"/>
  <c r="CS268" i="2"/>
  <c r="CR269" i="2"/>
  <c r="CS269" i="2"/>
  <c r="CR270" i="2"/>
  <c r="CS270" i="2"/>
  <c r="CR271" i="2"/>
  <c r="CS271" i="2"/>
  <c r="CR272" i="2"/>
  <c r="CS272" i="2"/>
  <c r="CR273" i="2"/>
  <c r="CS273" i="2"/>
  <c r="CR274" i="2"/>
  <c r="CS274" i="2"/>
  <c r="CR275" i="2"/>
  <c r="CS275" i="2"/>
  <c r="CR276" i="2"/>
  <c r="CS276" i="2"/>
  <c r="CR277" i="2"/>
  <c r="CS277" i="2"/>
  <c r="CR278" i="2"/>
  <c r="CS278" i="2"/>
  <c r="CR279" i="2"/>
  <c r="CS279" i="2"/>
  <c r="CR280" i="2"/>
  <c r="CS280" i="2"/>
  <c r="CR281" i="2"/>
  <c r="CS281" i="2"/>
  <c r="CR282" i="2"/>
  <c r="CS282" i="2"/>
  <c r="CR283" i="2"/>
  <c r="CS283" i="2"/>
  <c r="CR284" i="2"/>
  <c r="CS284" i="2"/>
  <c r="CR285" i="2"/>
  <c r="CS285" i="2"/>
  <c r="CR286" i="2"/>
  <c r="CS286" i="2"/>
  <c r="CR287" i="2"/>
  <c r="CS287" i="2"/>
  <c r="CR288" i="2"/>
  <c r="CS288" i="2"/>
  <c r="CR289" i="2"/>
  <c r="CS289" i="2"/>
  <c r="CR290" i="2"/>
  <c r="CS290" i="2"/>
  <c r="CR291" i="2"/>
  <c r="CS291" i="2"/>
  <c r="CR292" i="2"/>
  <c r="CS292" i="2"/>
  <c r="CR293" i="2"/>
  <c r="CS293" i="2"/>
  <c r="CR294" i="2"/>
  <c r="CS294" i="2"/>
  <c r="CR295" i="2"/>
  <c r="CS295" i="2"/>
  <c r="CR296" i="2"/>
  <c r="CS296" i="2"/>
  <c r="CR297" i="2"/>
  <c r="CS297" i="2"/>
  <c r="CR298" i="2"/>
  <c r="CS298" i="2"/>
  <c r="CR299" i="2"/>
  <c r="CS299" i="2"/>
  <c r="CR300" i="2"/>
  <c r="CS300" i="2"/>
  <c r="CR301" i="2"/>
  <c r="CS301" i="2"/>
  <c r="CR302" i="2"/>
  <c r="CS302" i="2"/>
  <c r="CR303" i="2"/>
  <c r="CS303" i="2"/>
  <c r="CR304" i="2"/>
  <c r="CS304" i="2"/>
  <c r="CR305" i="2"/>
  <c r="CS305" i="2"/>
  <c r="CR306" i="2"/>
  <c r="CS306" i="2"/>
  <c r="CR307" i="2"/>
  <c r="CS307" i="2"/>
  <c r="CR308" i="2"/>
  <c r="CS308" i="2"/>
  <c r="CR309" i="2"/>
  <c r="CS309" i="2"/>
  <c r="CR310" i="2"/>
  <c r="CS310" i="2"/>
  <c r="CR311" i="2"/>
  <c r="CS311" i="2"/>
  <c r="CR312" i="2"/>
  <c r="CS312" i="2"/>
  <c r="CR313" i="2"/>
  <c r="CS313" i="2"/>
  <c r="CR314" i="2"/>
  <c r="CS314" i="2"/>
  <c r="CR315" i="2"/>
  <c r="CS315" i="2"/>
  <c r="CR316" i="2"/>
  <c r="CS316" i="2"/>
  <c r="CR317" i="2"/>
  <c r="CS317" i="2"/>
  <c r="CR318" i="2"/>
  <c r="CS318" i="2"/>
  <c r="CR319" i="2"/>
  <c r="CS319" i="2"/>
  <c r="CR320" i="2"/>
  <c r="CS320" i="2"/>
  <c r="CR321" i="2"/>
  <c r="CS321" i="2"/>
  <c r="CR322" i="2"/>
  <c r="CS322" i="2"/>
  <c r="CR323" i="2"/>
  <c r="CS323" i="2"/>
  <c r="CR324" i="2"/>
  <c r="CS324" i="2"/>
  <c r="CR325" i="2"/>
  <c r="CS325" i="2"/>
  <c r="CR326" i="2"/>
  <c r="CS326" i="2"/>
  <c r="CR327" i="2"/>
  <c r="CS327" i="2"/>
  <c r="CR328" i="2"/>
  <c r="CS328" i="2"/>
  <c r="CR329" i="2"/>
  <c r="CS329" i="2"/>
  <c r="CR330" i="2"/>
  <c r="CS330" i="2"/>
  <c r="CR331" i="2"/>
  <c r="CS331" i="2"/>
  <c r="CR332" i="2"/>
  <c r="CS332" i="2"/>
  <c r="CR333" i="2"/>
  <c r="CS333" i="2"/>
  <c r="CR334" i="2"/>
  <c r="CS334" i="2"/>
  <c r="CR335" i="2"/>
  <c r="CS335" i="2"/>
  <c r="CR336" i="2"/>
  <c r="CS336" i="2"/>
  <c r="CR337" i="2"/>
  <c r="CS337" i="2"/>
  <c r="CR338" i="2"/>
  <c r="CS338" i="2"/>
  <c r="CR339" i="2"/>
  <c r="CS339" i="2"/>
  <c r="CR340" i="2"/>
  <c r="CS340" i="2"/>
  <c r="CR341" i="2"/>
  <c r="CS341" i="2"/>
  <c r="CR342" i="2"/>
  <c r="CS342" i="2"/>
  <c r="CR343" i="2"/>
  <c r="CS343" i="2"/>
  <c r="CR344" i="2"/>
  <c r="CS344" i="2"/>
  <c r="CR345" i="2"/>
  <c r="CS345" i="2"/>
  <c r="CR346" i="2"/>
  <c r="CS346" i="2"/>
  <c r="CR347" i="2"/>
  <c r="CS347" i="2"/>
  <c r="CR348" i="2"/>
  <c r="CS348" i="2"/>
  <c r="CR349" i="2"/>
  <c r="CS349" i="2"/>
  <c r="CR350" i="2"/>
  <c r="CS350" i="2"/>
  <c r="CR351" i="2"/>
  <c r="CS351" i="2"/>
  <c r="CR352" i="2"/>
  <c r="CS352" i="2"/>
  <c r="CR353" i="2"/>
  <c r="CS353" i="2"/>
  <c r="CR354" i="2"/>
  <c r="CS354" i="2"/>
  <c r="CR355" i="2"/>
  <c r="CS355" i="2"/>
  <c r="CR356" i="2"/>
  <c r="CS356" i="2"/>
  <c r="CR357" i="2"/>
  <c r="CS357" i="2"/>
  <c r="CR358" i="2"/>
  <c r="CS358" i="2"/>
  <c r="CR359" i="2"/>
  <c r="CS359" i="2"/>
  <c r="CR360" i="2"/>
  <c r="CS360" i="2"/>
  <c r="CR361" i="2"/>
  <c r="CS361" i="2"/>
  <c r="CR362" i="2"/>
  <c r="CS362" i="2"/>
  <c r="CR363" i="2"/>
  <c r="CS363" i="2"/>
  <c r="CR364" i="2"/>
  <c r="CS364" i="2"/>
  <c r="CR365" i="2"/>
  <c r="CS365" i="2"/>
  <c r="CR366" i="2"/>
  <c r="CS366" i="2"/>
  <c r="CR367" i="2"/>
  <c r="CS367" i="2"/>
  <c r="CR368" i="2"/>
  <c r="CS368" i="2"/>
  <c r="CR369" i="2"/>
  <c r="CS369" i="2"/>
  <c r="CR370" i="2"/>
  <c r="CS370" i="2"/>
  <c r="CR371" i="2"/>
  <c r="CS371" i="2"/>
  <c r="CR372" i="2"/>
  <c r="CS372" i="2"/>
  <c r="CR373" i="2"/>
  <c r="CS373" i="2"/>
  <c r="CR374" i="2"/>
  <c r="CS374" i="2"/>
  <c r="CR375" i="2"/>
  <c r="CS375" i="2"/>
  <c r="CR376" i="2"/>
  <c r="CS376" i="2"/>
  <c r="CR377" i="2"/>
  <c r="CS377" i="2"/>
  <c r="CR378" i="2"/>
  <c r="CS378" i="2"/>
  <c r="CR379" i="2"/>
  <c r="CS379" i="2"/>
  <c r="CR380" i="2"/>
  <c r="CS380" i="2"/>
  <c r="CR381" i="2"/>
  <c r="CS381" i="2"/>
  <c r="CR382" i="2"/>
  <c r="CS382" i="2"/>
  <c r="CR383" i="2"/>
  <c r="CS383" i="2"/>
  <c r="CR384" i="2"/>
  <c r="CS384" i="2"/>
  <c r="CR385" i="2"/>
  <c r="CS385" i="2"/>
  <c r="CR386" i="2"/>
  <c r="CS386" i="2"/>
  <c r="CR387" i="2"/>
  <c r="CS387" i="2"/>
  <c r="CR388" i="2"/>
  <c r="CS388" i="2"/>
  <c r="CR389" i="2"/>
  <c r="CS389" i="2"/>
  <c r="CR390" i="2"/>
  <c r="CS390" i="2"/>
  <c r="CR391" i="2"/>
  <c r="CS391" i="2"/>
  <c r="CR392" i="2"/>
  <c r="CS392" i="2"/>
  <c r="CR393" i="2"/>
  <c r="CS393" i="2"/>
  <c r="CR394" i="2"/>
  <c r="CS394" i="2"/>
  <c r="CR395" i="2"/>
  <c r="CS395" i="2"/>
  <c r="CR396" i="2"/>
  <c r="CS396" i="2"/>
  <c r="CR397" i="2"/>
  <c r="CS397" i="2"/>
  <c r="CR398" i="2"/>
  <c r="CS398" i="2"/>
  <c r="CR399" i="2"/>
  <c r="CS399" i="2"/>
  <c r="CR400" i="2"/>
  <c r="CS400" i="2"/>
  <c r="CR401" i="2"/>
  <c r="CS401" i="2"/>
  <c r="CR402" i="2"/>
  <c r="CS402" i="2"/>
  <c r="CR403" i="2"/>
  <c r="CS403" i="2"/>
  <c r="CR404" i="2"/>
  <c r="CS404" i="2"/>
  <c r="CR405" i="2"/>
  <c r="CS405" i="2"/>
  <c r="CR406" i="2"/>
  <c r="CS406" i="2"/>
  <c r="CR407" i="2"/>
  <c r="CS407" i="2"/>
  <c r="CR408" i="2"/>
  <c r="CS408" i="2"/>
  <c r="CR409" i="2"/>
  <c r="CS409" i="2"/>
  <c r="CR410" i="2"/>
  <c r="CS410" i="2"/>
  <c r="CR411" i="2"/>
  <c r="CS411" i="2"/>
  <c r="CR412" i="2"/>
  <c r="CS412" i="2"/>
  <c r="CR413" i="2"/>
  <c r="CS413" i="2"/>
  <c r="CR414" i="2"/>
  <c r="CS414" i="2"/>
  <c r="CR415" i="2"/>
  <c r="CS415" i="2"/>
  <c r="CR416" i="2"/>
  <c r="CS416" i="2"/>
  <c r="CR417" i="2"/>
  <c r="CS417" i="2"/>
  <c r="CR418" i="2"/>
  <c r="CS418" i="2"/>
  <c r="CR419" i="2"/>
  <c r="CS419" i="2"/>
  <c r="CR420" i="2"/>
  <c r="CS420" i="2"/>
  <c r="CR421" i="2"/>
  <c r="CS421" i="2"/>
  <c r="CR422" i="2"/>
  <c r="CS422" i="2"/>
  <c r="CR423" i="2"/>
  <c r="CS423" i="2"/>
  <c r="CR424" i="2"/>
  <c r="CS424" i="2"/>
  <c r="CR425" i="2"/>
  <c r="CS425" i="2"/>
  <c r="CR426" i="2"/>
  <c r="CS426" i="2"/>
  <c r="CR427" i="2"/>
  <c r="CS427" i="2"/>
  <c r="CR428" i="2"/>
  <c r="CS428" i="2"/>
  <c r="CR429" i="2"/>
  <c r="CS429" i="2"/>
  <c r="CR430" i="2"/>
  <c r="CS430" i="2"/>
  <c r="CR431" i="2"/>
  <c r="CS431" i="2"/>
  <c r="CR432" i="2"/>
  <c r="CS432" i="2"/>
  <c r="CR433" i="2"/>
  <c r="CS433" i="2"/>
  <c r="CR434" i="2"/>
  <c r="CS434" i="2"/>
  <c r="CR435" i="2"/>
  <c r="CS435" i="2"/>
  <c r="CR436" i="2"/>
  <c r="CS436" i="2"/>
  <c r="CR437" i="2"/>
  <c r="CS437" i="2"/>
  <c r="CR438" i="2"/>
  <c r="CS438" i="2"/>
  <c r="CR439" i="2"/>
  <c r="CS439" i="2"/>
  <c r="CR440" i="2"/>
  <c r="CS440" i="2"/>
  <c r="CR441" i="2"/>
  <c r="CS441" i="2"/>
  <c r="CR442" i="2"/>
  <c r="CS442" i="2"/>
  <c r="CR443" i="2"/>
  <c r="CS443" i="2"/>
  <c r="CR444" i="2"/>
  <c r="CS444" i="2"/>
  <c r="CR445" i="2"/>
  <c r="CS445" i="2"/>
  <c r="CR446" i="2"/>
  <c r="CS446" i="2"/>
  <c r="CR447" i="2"/>
  <c r="CS447" i="2"/>
  <c r="CR448" i="2"/>
  <c r="CS448" i="2"/>
  <c r="CR449" i="2"/>
  <c r="CS449" i="2"/>
  <c r="CR450" i="2"/>
  <c r="CS450" i="2"/>
  <c r="CR451" i="2"/>
  <c r="CS451" i="2"/>
  <c r="CR452" i="2"/>
  <c r="CS452" i="2"/>
  <c r="CR453" i="2"/>
  <c r="CS453" i="2"/>
  <c r="CR454" i="2"/>
  <c r="CS454" i="2"/>
  <c r="CR455" i="2"/>
  <c r="CS455" i="2"/>
  <c r="CR456" i="2"/>
  <c r="CS456" i="2"/>
  <c r="CR457" i="2"/>
  <c r="CS457" i="2"/>
  <c r="CR458" i="2"/>
  <c r="CS458" i="2"/>
  <c r="CR459" i="2"/>
  <c r="CS459" i="2"/>
  <c r="CR460" i="2"/>
  <c r="CS460" i="2"/>
  <c r="CR461" i="2"/>
  <c r="CS461" i="2"/>
  <c r="CR462" i="2"/>
  <c r="CS462" i="2"/>
  <c r="CR463" i="2"/>
  <c r="CS463" i="2"/>
  <c r="CR464" i="2"/>
  <c r="CS464" i="2"/>
  <c r="CR465" i="2"/>
  <c r="CS465" i="2"/>
  <c r="CR466" i="2"/>
  <c r="CS466" i="2"/>
  <c r="CR467" i="2"/>
  <c r="CS467" i="2"/>
  <c r="CR468" i="2"/>
  <c r="CS468" i="2"/>
  <c r="CR469" i="2"/>
  <c r="CS469" i="2"/>
  <c r="CR470" i="2"/>
  <c r="CS470" i="2"/>
  <c r="CR471" i="2"/>
  <c r="CS471" i="2"/>
  <c r="CR472" i="2"/>
  <c r="CS472" i="2"/>
  <c r="CR473" i="2"/>
  <c r="CS473" i="2"/>
  <c r="CR474" i="2"/>
  <c r="CS474" i="2"/>
  <c r="CR475" i="2"/>
  <c r="CS475" i="2"/>
  <c r="CR476" i="2"/>
  <c r="CS476" i="2"/>
  <c r="CR477" i="2"/>
  <c r="CS477" i="2"/>
  <c r="CR478" i="2"/>
  <c r="CS478" i="2"/>
  <c r="CR479" i="2"/>
  <c r="CS479" i="2"/>
  <c r="CR480" i="2"/>
  <c r="CS480" i="2"/>
  <c r="CR481" i="2"/>
  <c r="CS481" i="2"/>
  <c r="CR482" i="2"/>
  <c r="CS482" i="2"/>
  <c r="CR483" i="2"/>
  <c r="CS483" i="2"/>
  <c r="CR484" i="2"/>
  <c r="CS484" i="2"/>
  <c r="CR485" i="2"/>
  <c r="CS485" i="2"/>
  <c r="CR486" i="2"/>
  <c r="CS486" i="2"/>
  <c r="CR487" i="2"/>
  <c r="CS487" i="2"/>
  <c r="CR488" i="2"/>
  <c r="CS488" i="2"/>
  <c r="CR489" i="2"/>
  <c r="CS489" i="2"/>
  <c r="CR490" i="2"/>
  <c r="CS490" i="2"/>
  <c r="CR491" i="2"/>
  <c r="CS491" i="2"/>
  <c r="CR492" i="2"/>
  <c r="CS492" i="2"/>
  <c r="CR493" i="2"/>
  <c r="CS493" i="2"/>
  <c r="CR494" i="2"/>
  <c r="CS494" i="2"/>
  <c r="CR495" i="2"/>
  <c r="CS495" i="2"/>
  <c r="CR496" i="2"/>
  <c r="CS496" i="2"/>
  <c r="CR497" i="2"/>
  <c r="CS497" i="2"/>
  <c r="CR498" i="2"/>
  <c r="CS498" i="2"/>
  <c r="CR499" i="2"/>
  <c r="CS499" i="2"/>
  <c r="CR500" i="2"/>
  <c r="CS500" i="2"/>
  <c r="CR501" i="2"/>
  <c r="CS501" i="2"/>
  <c r="CR502" i="2"/>
  <c r="CS502" i="2"/>
  <c r="CR503" i="2"/>
  <c r="CS503" i="2"/>
  <c r="CR504" i="2"/>
  <c r="CS504" i="2"/>
  <c r="CR505" i="2"/>
  <c r="CS505" i="2"/>
  <c r="CR506" i="2"/>
  <c r="CS506" i="2"/>
  <c r="CR507" i="2"/>
  <c r="CS507" i="2"/>
  <c r="CR508" i="2"/>
  <c r="CS508" i="2"/>
  <c r="CR509" i="2"/>
  <c r="CS509" i="2"/>
  <c r="CR510" i="2"/>
  <c r="CS510" i="2"/>
  <c r="CR511" i="2"/>
  <c r="CS511" i="2"/>
  <c r="CR512" i="2"/>
  <c r="CS512" i="2"/>
  <c r="CR513" i="2"/>
  <c r="CS513" i="2"/>
  <c r="CR514" i="2"/>
  <c r="CS514" i="2"/>
  <c r="CR515" i="2"/>
  <c r="CS515" i="2"/>
  <c r="CR516" i="2"/>
  <c r="CS516" i="2"/>
  <c r="CR517" i="2"/>
  <c r="CS517" i="2"/>
  <c r="CR518" i="2"/>
  <c r="CS518" i="2"/>
  <c r="CR519" i="2"/>
  <c r="CS519" i="2"/>
  <c r="CR520" i="2"/>
  <c r="CS520" i="2"/>
  <c r="CR521" i="2"/>
  <c r="CS521" i="2"/>
  <c r="CR522" i="2"/>
  <c r="CS522" i="2"/>
  <c r="CR523" i="2"/>
  <c r="CS523" i="2"/>
  <c r="CR524" i="2"/>
  <c r="CS524" i="2"/>
  <c r="CR525" i="2"/>
  <c r="CS525" i="2"/>
  <c r="CR526" i="2"/>
  <c r="CS526" i="2"/>
  <c r="CR527" i="2"/>
  <c r="CS527" i="2"/>
  <c r="CR528" i="2"/>
  <c r="CS528" i="2"/>
  <c r="CR529" i="2"/>
  <c r="CS529" i="2"/>
  <c r="CR530" i="2"/>
  <c r="CS530" i="2"/>
  <c r="CR531" i="2"/>
  <c r="CS531" i="2"/>
  <c r="CR532" i="2"/>
  <c r="CS532" i="2"/>
  <c r="CR533" i="2"/>
  <c r="CS533" i="2"/>
  <c r="CR534" i="2"/>
  <c r="CS534" i="2"/>
  <c r="CR535" i="2"/>
  <c r="CS535" i="2"/>
  <c r="CR536" i="2"/>
  <c r="CS536" i="2"/>
  <c r="CR537" i="2"/>
  <c r="CS537" i="2"/>
  <c r="CR538" i="2"/>
  <c r="CS538" i="2"/>
  <c r="CR539" i="2"/>
  <c r="CS539" i="2"/>
  <c r="CR540" i="2"/>
  <c r="CS540" i="2"/>
  <c r="CR541" i="2"/>
  <c r="CS541" i="2"/>
  <c r="CR542" i="2"/>
  <c r="CS542" i="2"/>
  <c r="CR543" i="2"/>
  <c r="CS543" i="2"/>
  <c r="CR544" i="2"/>
  <c r="CS544" i="2"/>
  <c r="CR545" i="2"/>
  <c r="CS545" i="2"/>
  <c r="CR546" i="2"/>
  <c r="CS546" i="2"/>
  <c r="CR547" i="2"/>
  <c r="CS547" i="2"/>
  <c r="CR548" i="2"/>
  <c r="CS548" i="2"/>
  <c r="CR549" i="2"/>
  <c r="CS549" i="2"/>
  <c r="CR550" i="2"/>
  <c r="CS550" i="2"/>
  <c r="CR551" i="2"/>
  <c r="CS551" i="2"/>
  <c r="CR552" i="2"/>
  <c r="CS552" i="2"/>
  <c r="CR553" i="2"/>
  <c r="CS553" i="2"/>
  <c r="CR554" i="2"/>
  <c r="CS554" i="2"/>
  <c r="CR555" i="2"/>
  <c r="CS555" i="2"/>
  <c r="CR556" i="2"/>
  <c r="CS556" i="2"/>
  <c r="CR557" i="2"/>
  <c r="CS557" i="2"/>
  <c r="CR558" i="2"/>
  <c r="CS558" i="2"/>
  <c r="CR559" i="2"/>
  <c r="CS559" i="2"/>
  <c r="CR560" i="2"/>
  <c r="CS560" i="2"/>
  <c r="CR561" i="2"/>
  <c r="CS561" i="2"/>
  <c r="CR562" i="2"/>
  <c r="CS562" i="2"/>
  <c r="CR563" i="2"/>
  <c r="CS563" i="2"/>
  <c r="CR564" i="2"/>
  <c r="CS564" i="2"/>
  <c r="CR565" i="2"/>
  <c r="CS565" i="2"/>
  <c r="CR566" i="2"/>
  <c r="CS566" i="2"/>
  <c r="CR567" i="2"/>
  <c r="CS567" i="2"/>
  <c r="CR568" i="2"/>
  <c r="CS568" i="2"/>
  <c r="CR569" i="2"/>
  <c r="CS569" i="2"/>
  <c r="CR570" i="2"/>
  <c r="CS570" i="2"/>
  <c r="CR571" i="2"/>
  <c r="CS571" i="2"/>
  <c r="CR572" i="2"/>
  <c r="CS572" i="2"/>
  <c r="CR573" i="2"/>
  <c r="CS573" i="2"/>
  <c r="CR574" i="2"/>
  <c r="CS574" i="2"/>
  <c r="CR575" i="2"/>
  <c r="CS575" i="2"/>
  <c r="CR576" i="2"/>
  <c r="CS576" i="2"/>
  <c r="CR577" i="2"/>
  <c r="CS577" i="2"/>
  <c r="CR578" i="2"/>
  <c r="CS578" i="2"/>
  <c r="CR579" i="2"/>
  <c r="CS579" i="2"/>
  <c r="CR580" i="2"/>
  <c r="CS580" i="2"/>
  <c r="CR581" i="2"/>
  <c r="CS581" i="2"/>
  <c r="CR582" i="2"/>
  <c r="CS582" i="2"/>
  <c r="CR583" i="2"/>
  <c r="CS583" i="2"/>
  <c r="CR584" i="2"/>
  <c r="CS584" i="2"/>
  <c r="CR585" i="2"/>
  <c r="CS585" i="2"/>
  <c r="CR586" i="2"/>
  <c r="CS586" i="2"/>
  <c r="CR587" i="2"/>
  <c r="CS587" i="2"/>
  <c r="CR588" i="2"/>
  <c r="CS588" i="2"/>
  <c r="CR589" i="2"/>
  <c r="CS589" i="2"/>
  <c r="CR590" i="2"/>
  <c r="CS590" i="2"/>
  <c r="CR591" i="2"/>
  <c r="CS591" i="2"/>
  <c r="CR592" i="2"/>
  <c r="CS592" i="2"/>
  <c r="CR593" i="2"/>
  <c r="CS593" i="2"/>
  <c r="CR594" i="2"/>
  <c r="CS594" i="2"/>
  <c r="CR595" i="2"/>
  <c r="CS595" i="2"/>
  <c r="CR596" i="2"/>
  <c r="CS596" i="2"/>
  <c r="CR597" i="2"/>
  <c r="CS597" i="2"/>
  <c r="CR598" i="2"/>
  <c r="CS598" i="2"/>
  <c r="CR599" i="2"/>
  <c r="CS599" i="2"/>
  <c r="CR600" i="2"/>
  <c r="CS600" i="2"/>
  <c r="CR601" i="2"/>
  <c r="CS601" i="2"/>
  <c r="CR602" i="2"/>
  <c r="CS602" i="2"/>
  <c r="CR603" i="2"/>
  <c r="CS603" i="2"/>
  <c r="CR604" i="2"/>
  <c r="CS604" i="2"/>
  <c r="CR605" i="2"/>
  <c r="CS605" i="2"/>
  <c r="CR606" i="2"/>
  <c r="CS606" i="2"/>
  <c r="CR607" i="2"/>
  <c r="CS607" i="2"/>
  <c r="CR608" i="2"/>
  <c r="CS608" i="2"/>
  <c r="CR609" i="2"/>
  <c r="CS609" i="2"/>
  <c r="CR610" i="2"/>
  <c r="CS610" i="2"/>
  <c r="CR611" i="2"/>
  <c r="CS611" i="2"/>
  <c r="CR612" i="2"/>
  <c r="CS612" i="2"/>
  <c r="CR613" i="2"/>
  <c r="CS613" i="2"/>
  <c r="CR614" i="2"/>
  <c r="CS614" i="2"/>
  <c r="CR615" i="2"/>
  <c r="CS615" i="2"/>
  <c r="CR616" i="2"/>
  <c r="CS616" i="2"/>
  <c r="CR617" i="2"/>
  <c r="CS617" i="2"/>
  <c r="CR618" i="2"/>
  <c r="CS618" i="2"/>
  <c r="CR619" i="2"/>
  <c r="CS619" i="2"/>
  <c r="CR620" i="2"/>
  <c r="CS620" i="2"/>
  <c r="CR621" i="2"/>
  <c r="CS621" i="2"/>
  <c r="CR622" i="2"/>
  <c r="CS622" i="2"/>
  <c r="CR623" i="2"/>
  <c r="CS623" i="2"/>
  <c r="CR624" i="2"/>
  <c r="CS624" i="2"/>
  <c r="CR625" i="2"/>
  <c r="CS625" i="2"/>
  <c r="CR626" i="2"/>
  <c r="CS626" i="2"/>
  <c r="CR627" i="2"/>
  <c r="CS627" i="2"/>
  <c r="CR628" i="2"/>
  <c r="CS628" i="2"/>
  <c r="CR629" i="2"/>
  <c r="CS629" i="2"/>
  <c r="CR630" i="2"/>
  <c r="CS630" i="2"/>
  <c r="CR631" i="2"/>
  <c r="CS631" i="2"/>
  <c r="CR632" i="2"/>
  <c r="CS632" i="2"/>
  <c r="CR633" i="2"/>
  <c r="CS633" i="2"/>
  <c r="CR634" i="2"/>
  <c r="CS634" i="2"/>
  <c r="CR635" i="2"/>
  <c r="CS635" i="2"/>
  <c r="CR636" i="2"/>
  <c r="CS636" i="2"/>
  <c r="CR637" i="2"/>
  <c r="CS637" i="2"/>
  <c r="CR638" i="2"/>
  <c r="CS638" i="2"/>
  <c r="CR639" i="2"/>
  <c r="CS639" i="2"/>
  <c r="CR640" i="2"/>
  <c r="CS640" i="2"/>
  <c r="CR641" i="2"/>
  <c r="CS641" i="2"/>
  <c r="CR642" i="2"/>
  <c r="CS642" i="2"/>
  <c r="CR643" i="2"/>
  <c r="CS643" i="2"/>
  <c r="CR644" i="2"/>
  <c r="CS644" i="2"/>
  <c r="CR645" i="2"/>
  <c r="CS645" i="2"/>
  <c r="CR646" i="2"/>
  <c r="CS646" i="2"/>
  <c r="CR647" i="2"/>
  <c r="CS647" i="2"/>
  <c r="CR648" i="2"/>
  <c r="CS648" i="2"/>
  <c r="CR649" i="2"/>
  <c r="CS649" i="2"/>
  <c r="CR650" i="2"/>
  <c r="CS650" i="2"/>
  <c r="CR651" i="2"/>
  <c r="CS651" i="2"/>
  <c r="CR652" i="2"/>
  <c r="CS652" i="2"/>
  <c r="CR653" i="2"/>
  <c r="CS653" i="2"/>
  <c r="CR654" i="2"/>
  <c r="CS654" i="2"/>
  <c r="CR655" i="2"/>
  <c r="CS655" i="2"/>
  <c r="CR656" i="2"/>
  <c r="CS656" i="2"/>
  <c r="CR657" i="2"/>
  <c r="CS657" i="2"/>
  <c r="CR658" i="2"/>
  <c r="CS658" i="2"/>
  <c r="CR659" i="2"/>
  <c r="CS659" i="2"/>
  <c r="CR660" i="2"/>
  <c r="CS660" i="2"/>
  <c r="CR661" i="2"/>
  <c r="CS661" i="2"/>
  <c r="CR662" i="2"/>
  <c r="CS662" i="2"/>
  <c r="CR663" i="2"/>
  <c r="CS663" i="2"/>
  <c r="CR664" i="2"/>
  <c r="CS664" i="2"/>
  <c r="CR665" i="2"/>
  <c r="CS665" i="2"/>
  <c r="CR666" i="2"/>
  <c r="CS666" i="2"/>
  <c r="CR667" i="2"/>
  <c r="CS667" i="2"/>
  <c r="CR668" i="2"/>
  <c r="CS668" i="2"/>
  <c r="CR669" i="2"/>
  <c r="CS669" i="2"/>
  <c r="CR670" i="2"/>
  <c r="CS670" i="2"/>
  <c r="CR671" i="2"/>
  <c r="CS671" i="2"/>
  <c r="CR672" i="2"/>
  <c r="CS672" i="2"/>
  <c r="CR673" i="2"/>
  <c r="CS673" i="2"/>
  <c r="CR674" i="2"/>
  <c r="CS674" i="2"/>
  <c r="CR675" i="2"/>
  <c r="CS675" i="2"/>
  <c r="CR676" i="2"/>
  <c r="CS676" i="2"/>
  <c r="CR677" i="2"/>
  <c r="CS677" i="2"/>
  <c r="CR678" i="2"/>
  <c r="CS678" i="2"/>
  <c r="CR679" i="2"/>
  <c r="CS679" i="2"/>
  <c r="CR680" i="2"/>
  <c r="CS680" i="2"/>
  <c r="CR681" i="2"/>
  <c r="CS681" i="2"/>
  <c r="CR682" i="2"/>
  <c r="CS682" i="2"/>
  <c r="CR683" i="2"/>
  <c r="CS683" i="2"/>
  <c r="CR684" i="2"/>
  <c r="CS684" i="2"/>
  <c r="CR685" i="2"/>
  <c r="CS685" i="2"/>
  <c r="CR686" i="2"/>
  <c r="CS686" i="2"/>
  <c r="CR687" i="2"/>
  <c r="CS687" i="2"/>
  <c r="CR688" i="2"/>
  <c r="CS688" i="2"/>
  <c r="CR689" i="2"/>
  <c r="CS689" i="2"/>
  <c r="CR690" i="2"/>
  <c r="CS690" i="2"/>
  <c r="CR691" i="2"/>
  <c r="CS691" i="2"/>
  <c r="CR692" i="2"/>
  <c r="CS692" i="2"/>
  <c r="CR693" i="2"/>
  <c r="CS693" i="2"/>
  <c r="CR694" i="2"/>
  <c r="CS694" i="2"/>
  <c r="CR695" i="2"/>
  <c r="CS695" i="2"/>
  <c r="CR696" i="2"/>
  <c r="CS696" i="2"/>
  <c r="CR697" i="2"/>
  <c r="CS697" i="2"/>
  <c r="CR698" i="2"/>
  <c r="CS698" i="2"/>
  <c r="CR699" i="2"/>
  <c r="CS699" i="2"/>
  <c r="CR700" i="2"/>
  <c r="CS700" i="2"/>
  <c r="CR701" i="2"/>
  <c r="CS701" i="2"/>
  <c r="CR702" i="2"/>
  <c r="CS702" i="2"/>
  <c r="CR703" i="2"/>
  <c r="CS703" i="2"/>
  <c r="CR704" i="2"/>
  <c r="CS704" i="2"/>
  <c r="CR705" i="2"/>
  <c r="CS705" i="2"/>
  <c r="CR706" i="2"/>
  <c r="CS706" i="2"/>
  <c r="CR707" i="2"/>
  <c r="CS707" i="2"/>
  <c r="CR708" i="2"/>
  <c r="CS708" i="2"/>
  <c r="CR709" i="2"/>
  <c r="CS709" i="2"/>
  <c r="CR710" i="2"/>
  <c r="CS710" i="2"/>
  <c r="CR711" i="2"/>
  <c r="CS711" i="2"/>
  <c r="CR712" i="2"/>
  <c r="CS712" i="2"/>
  <c r="CR713" i="2"/>
  <c r="CS713" i="2"/>
  <c r="CR714" i="2"/>
  <c r="CS714" i="2"/>
  <c r="CR715" i="2"/>
  <c r="CS715" i="2"/>
  <c r="CR716" i="2"/>
  <c r="CS716" i="2"/>
  <c r="CR717" i="2"/>
  <c r="CS717" i="2"/>
  <c r="CR718" i="2"/>
  <c r="CS718" i="2"/>
  <c r="CR719" i="2"/>
  <c r="CS719" i="2"/>
  <c r="CR720" i="2"/>
  <c r="CS720" i="2"/>
  <c r="CR721" i="2"/>
  <c r="CS721" i="2"/>
  <c r="CR722" i="2"/>
  <c r="CS722" i="2"/>
  <c r="CR723" i="2"/>
  <c r="CS723" i="2"/>
  <c r="CR724" i="2"/>
  <c r="CS724" i="2"/>
  <c r="CR725" i="2"/>
  <c r="CS725" i="2"/>
  <c r="CR726" i="2"/>
  <c r="CS726" i="2"/>
  <c r="CR727" i="2"/>
  <c r="CS727" i="2"/>
  <c r="CR728" i="2"/>
  <c r="CS728" i="2"/>
  <c r="CR729" i="2"/>
  <c r="CS729" i="2"/>
  <c r="CR730" i="2"/>
  <c r="CS730" i="2"/>
  <c r="CR731" i="2"/>
  <c r="CS731" i="2"/>
  <c r="CR732" i="2"/>
  <c r="CS732" i="2"/>
  <c r="CR733" i="2"/>
  <c r="CS733" i="2"/>
  <c r="CR734" i="2"/>
  <c r="CS734" i="2"/>
  <c r="CR735" i="2"/>
  <c r="CS735" i="2"/>
  <c r="CR736" i="2"/>
  <c r="CS736" i="2"/>
  <c r="CR737" i="2"/>
  <c r="CS737" i="2"/>
  <c r="CR738" i="2"/>
  <c r="CS738" i="2"/>
  <c r="CR739" i="2"/>
  <c r="CS739" i="2"/>
  <c r="CR740" i="2"/>
  <c r="CS740" i="2"/>
  <c r="CR741" i="2"/>
  <c r="CS741" i="2"/>
  <c r="CR742" i="2"/>
  <c r="CS742" i="2"/>
  <c r="CR743" i="2"/>
  <c r="CS743" i="2"/>
  <c r="CR744" i="2"/>
  <c r="CS744" i="2"/>
  <c r="CR745" i="2"/>
  <c r="CS745" i="2"/>
  <c r="CR746" i="2"/>
  <c r="CS746" i="2"/>
  <c r="CR747" i="2"/>
  <c r="CS747" i="2"/>
  <c r="CR748" i="2"/>
  <c r="CS748" i="2"/>
  <c r="CR749" i="2"/>
  <c r="CS749" i="2"/>
  <c r="CR750" i="2"/>
  <c r="CS750" i="2"/>
  <c r="CR751" i="2"/>
  <c r="CS751" i="2"/>
  <c r="CR752" i="2"/>
  <c r="CS752" i="2"/>
  <c r="CR753" i="2"/>
  <c r="CS753" i="2"/>
  <c r="CR754" i="2"/>
  <c r="CS754" i="2"/>
  <c r="CR755" i="2"/>
  <c r="CS755" i="2"/>
  <c r="CR756" i="2"/>
  <c r="CS756" i="2"/>
  <c r="CR757" i="2"/>
  <c r="CS757" i="2"/>
  <c r="CR758" i="2"/>
  <c r="CS758" i="2"/>
  <c r="CR759" i="2"/>
  <c r="CS759" i="2"/>
  <c r="CR760" i="2"/>
  <c r="CS760" i="2"/>
  <c r="CR761" i="2"/>
  <c r="CS761" i="2"/>
  <c r="CR762" i="2"/>
  <c r="CS762" i="2"/>
  <c r="CR763" i="2"/>
  <c r="CS763" i="2"/>
  <c r="CR764" i="2"/>
  <c r="CS764" i="2"/>
  <c r="CR765" i="2"/>
  <c r="CS765" i="2"/>
  <c r="CR766" i="2"/>
  <c r="CS766" i="2"/>
  <c r="CR767" i="2"/>
  <c r="CS767" i="2"/>
  <c r="CR768" i="2"/>
  <c r="CS768" i="2"/>
  <c r="CR769" i="2"/>
  <c r="CS769" i="2"/>
  <c r="CR770" i="2"/>
  <c r="CS770" i="2"/>
  <c r="CR771" i="2"/>
  <c r="CS771" i="2"/>
  <c r="CR772" i="2"/>
  <c r="CS772" i="2"/>
  <c r="CR773" i="2"/>
  <c r="CS773" i="2"/>
  <c r="CR774" i="2"/>
  <c r="CS774" i="2"/>
  <c r="CR775" i="2"/>
  <c r="CS775" i="2"/>
  <c r="CR776" i="2"/>
  <c r="CS776" i="2"/>
  <c r="CR777" i="2"/>
  <c r="CS777" i="2"/>
  <c r="CR778" i="2"/>
  <c r="CS778" i="2"/>
  <c r="CR779" i="2"/>
  <c r="CS779" i="2"/>
  <c r="CR780" i="2"/>
  <c r="CS780" i="2"/>
  <c r="CR781" i="2"/>
  <c r="CS781" i="2"/>
  <c r="CR782" i="2"/>
  <c r="CS782" i="2"/>
  <c r="CR783" i="2"/>
  <c r="CS783" i="2"/>
  <c r="CR784" i="2"/>
  <c r="CS784" i="2"/>
  <c r="CR785" i="2"/>
  <c r="CS785" i="2"/>
  <c r="CR786" i="2"/>
  <c r="CS786" i="2"/>
  <c r="CR787" i="2"/>
  <c r="CS787" i="2"/>
  <c r="CR788" i="2"/>
  <c r="CS788" i="2"/>
  <c r="CR789" i="2"/>
  <c r="CS789" i="2"/>
  <c r="CR790" i="2"/>
  <c r="CS790" i="2"/>
  <c r="CR791" i="2"/>
  <c r="CS791" i="2"/>
  <c r="CR792" i="2"/>
  <c r="CS792" i="2"/>
  <c r="CR793" i="2"/>
  <c r="CS793" i="2"/>
  <c r="CR794" i="2"/>
  <c r="CS794" i="2"/>
  <c r="CR795" i="2"/>
  <c r="CS795" i="2"/>
  <c r="CR796" i="2"/>
  <c r="CS796" i="2"/>
  <c r="CR797" i="2"/>
  <c r="CS797" i="2"/>
  <c r="CR798" i="2"/>
  <c r="CS798" i="2"/>
  <c r="CR799" i="2"/>
  <c r="CS799" i="2"/>
  <c r="CR800" i="2"/>
  <c r="CS800" i="2"/>
  <c r="CR801" i="2"/>
  <c r="CS801" i="2"/>
  <c r="CR802" i="2"/>
  <c r="CS802" i="2"/>
  <c r="CR803" i="2"/>
  <c r="CS803" i="2"/>
  <c r="CR804" i="2"/>
  <c r="CS804" i="2"/>
  <c r="CR805" i="2"/>
  <c r="CS805" i="2"/>
  <c r="CR806" i="2"/>
  <c r="CS806" i="2"/>
  <c r="CR807" i="2"/>
  <c r="CS807" i="2"/>
  <c r="CR808" i="2"/>
  <c r="CS808" i="2"/>
  <c r="CR809" i="2"/>
  <c r="CS809" i="2"/>
  <c r="CR810" i="2"/>
  <c r="CS810" i="2"/>
  <c r="CR811" i="2"/>
  <c r="CS811" i="2"/>
  <c r="CR812" i="2"/>
  <c r="CS812" i="2"/>
  <c r="CR813" i="2"/>
  <c r="CS813" i="2"/>
  <c r="CR814" i="2"/>
  <c r="CS814" i="2"/>
  <c r="CR815" i="2"/>
  <c r="CS815" i="2"/>
  <c r="CR816" i="2"/>
  <c r="CS816" i="2"/>
  <c r="CR817" i="2"/>
  <c r="CS817" i="2"/>
  <c r="CR818" i="2"/>
  <c r="CS818" i="2"/>
  <c r="CR819" i="2"/>
  <c r="CS819" i="2"/>
  <c r="CR820" i="2"/>
  <c r="CS820" i="2"/>
  <c r="CR821" i="2"/>
  <c r="CS821" i="2"/>
  <c r="CR822" i="2"/>
  <c r="CS822" i="2"/>
  <c r="CR823" i="2"/>
  <c r="CS823" i="2"/>
  <c r="CR824" i="2"/>
  <c r="CS824" i="2"/>
  <c r="CR825" i="2"/>
  <c r="CS825" i="2"/>
  <c r="CR826" i="2"/>
  <c r="CS826" i="2"/>
  <c r="CR827" i="2"/>
  <c r="CS827" i="2"/>
  <c r="CR828" i="2"/>
  <c r="CS828" i="2"/>
  <c r="CR829" i="2"/>
  <c r="CS829" i="2"/>
  <c r="CR830" i="2"/>
  <c r="CS830" i="2"/>
  <c r="CR831" i="2"/>
  <c r="CS831" i="2"/>
  <c r="CR832" i="2"/>
  <c r="CS832" i="2"/>
  <c r="CR833" i="2"/>
  <c r="CS833" i="2"/>
  <c r="CR834" i="2"/>
  <c r="CS834" i="2"/>
  <c r="CR835" i="2"/>
  <c r="CS835" i="2"/>
  <c r="CR836" i="2"/>
  <c r="CS836" i="2"/>
  <c r="CR837" i="2"/>
  <c r="CS837" i="2"/>
  <c r="CR838" i="2"/>
  <c r="CS838" i="2"/>
  <c r="CR839" i="2"/>
  <c r="CS839" i="2"/>
  <c r="CR840" i="2"/>
  <c r="CS840" i="2"/>
  <c r="CR841" i="2"/>
  <c r="CS841" i="2"/>
  <c r="CR842" i="2"/>
  <c r="CS842" i="2"/>
  <c r="CR843" i="2"/>
  <c r="CS843" i="2"/>
  <c r="CR844" i="2"/>
  <c r="CS844" i="2"/>
  <c r="CR845" i="2"/>
  <c r="CS845" i="2"/>
  <c r="CR846" i="2"/>
  <c r="CS846" i="2"/>
  <c r="CR847" i="2"/>
  <c r="CS847" i="2"/>
  <c r="CR848" i="2"/>
  <c r="CS848" i="2"/>
  <c r="CR849" i="2"/>
  <c r="CS849" i="2"/>
  <c r="CR850" i="2"/>
  <c r="CS850" i="2"/>
  <c r="CR851" i="2"/>
  <c r="CS851" i="2"/>
  <c r="CR852" i="2"/>
  <c r="CS852" i="2"/>
  <c r="CR853" i="2"/>
  <c r="CS853" i="2"/>
  <c r="CR854" i="2"/>
  <c r="CS854" i="2"/>
  <c r="CR855" i="2"/>
  <c r="CS855" i="2"/>
  <c r="CR856" i="2"/>
  <c r="CS856" i="2"/>
  <c r="CR857" i="2"/>
  <c r="CS857" i="2"/>
  <c r="CR858" i="2"/>
  <c r="CS858" i="2"/>
  <c r="CR859" i="2"/>
  <c r="CS859" i="2"/>
  <c r="CR860" i="2"/>
  <c r="CS860" i="2"/>
  <c r="CR861" i="2"/>
  <c r="CS861" i="2"/>
  <c r="CR862" i="2"/>
  <c r="CS862" i="2"/>
  <c r="CR863" i="2"/>
  <c r="CS863" i="2"/>
  <c r="CR864" i="2"/>
  <c r="CS864" i="2"/>
  <c r="CR865" i="2"/>
  <c r="CS865" i="2"/>
  <c r="CR866" i="2"/>
  <c r="CS866" i="2"/>
  <c r="CR867" i="2"/>
  <c r="CS867" i="2"/>
  <c r="CR868" i="2"/>
  <c r="CS868" i="2"/>
  <c r="CR869" i="2"/>
  <c r="CS869" i="2"/>
  <c r="CR870" i="2"/>
  <c r="CS870" i="2"/>
  <c r="CR871" i="2"/>
  <c r="CS871" i="2"/>
  <c r="CR872" i="2"/>
  <c r="CS872" i="2"/>
  <c r="CR873" i="2"/>
  <c r="CS873" i="2"/>
  <c r="CR874" i="2"/>
  <c r="CS874" i="2"/>
  <c r="CR875" i="2"/>
  <c r="CS875" i="2"/>
  <c r="CR876" i="2"/>
  <c r="CS876" i="2"/>
  <c r="CR877" i="2"/>
  <c r="CS877" i="2"/>
  <c r="CR878" i="2"/>
  <c r="CS878" i="2"/>
  <c r="CR879" i="2"/>
  <c r="CS879" i="2"/>
  <c r="CR880" i="2"/>
  <c r="CS880" i="2"/>
  <c r="CR881" i="2"/>
  <c r="CS881" i="2"/>
  <c r="CR882" i="2"/>
  <c r="CS882" i="2"/>
  <c r="CR883" i="2"/>
  <c r="CS883" i="2"/>
  <c r="CR884" i="2"/>
  <c r="CS884" i="2"/>
  <c r="CR885" i="2"/>
  <c r="CS885" i="2"/>
  <c r="CR886" i="2"/>
  <c r="CS886" i="2"/>
  <c r="CR887" i="2"/>
  <c r="CS887" i="2"/>
  <c r="CR888" i="2"/>
  <c r="CS888" i="2"/>
  <c r="CR889" i="2"/>
  <c r="CS889" i="2"/>
  <c r="CR890" i="2"/>
  <c r="CS890" i="2"/>
  <c r="CR891" i="2"/>
  <c r="CS891" i="2"/>
  <c r="CR892" i="2"/>
  <c r="CS892" i="2"/>
  <c r="CR893" i="2"/>
  <c r="CS893" i="2"/>
  <c r="CR894" i="2"/>
  <c r="CS894" i="2"/>
  <c r="CR895" i="2"/>
  <c r="CS895" i="2"/>
  <c r="CR896" i="2"/>
  <c r="CS896" i="2"/>
  <c r="CR897" i="2"/>
  <c r="CS897" i="2"/>
  <c r="CR898" i="2"/>
  <c r="CS898" i="2"/>
  <c r="CR899" i="2"/>
  <c r="CS899" i="2"/>
  <c r="CR900" i="2"/>
  <c r="CS900" i="2"/>
  <c r="CR901" i="2"/>
  <c r="CS901" i="2"/>
  <c r="CR902" i="2"/>
  <c r="CS902" i="2"/>
  <c r="CR903" i="2"/>
  <c r="CS903" i="2"/>
  <c r="CR904" i="2"/>
  <c r="CS904" i="2"/>
  <c r="CR905" i="2"/>
  <c r="CS905" i="2"/>
  <c r="CR906" i="2"/>
  <c r="CS906" i="2"/>
  <c r="CR907" i="2"/>
  <c r="CS907" i="2"/>
  <c r="CR908" i="2"/>
  <c r="CS908" i="2"/>
  <c r="CR909" i="2"/>
  <c r="CS909" i="2"/>
  <c r="CR910" i="2"/>
  <c r="CS910" i="2"/>
  <c r="CR911" i="2"/>
  <c r="CS911" i="2"/>
  <c r="CR912" i="2"/>
  <c r="CS912" i="2"/>
  <c r="CR913" i="2"/>
  <c r="CS913" i="2"/>
  <c r="CR914" i="2"/>
  <c r="CS914" i="2"/>
  <c r="CR915" i="2"/>
  <c r="CS915" i="2"/>
  <c r="CR916" i="2"/>
  <c r="CS916" i="2"/>
  <c r="CR917" i="2"/>
  <c r="CS917" i="2"/>
  <c r="CR918" i="2"/>
  <c r="CS918" i="2"/>
  <c r="CR919" i="2"/>
  <c r="CS919" i="2"/>
  <c r="CR920" i="2"/>
  <c r="CS920" i="2"/>
  <c r="CR921" i="2"/>
  <c r="CS921" i="2"/>
  <c r="CR922" i="2"/>
  <c r="CS922" i="2"/>
  <c r="CR923" i="2"/>
  <c r="CS923" i="2"/>
  <c r="CR924" i="2"/>
  <c r="CS924" i="2"/>
  <c r="CR925" i="2"/>
  <c r="CS925" i="2"/>
  <c r="CR926" i="2"/>
  <c r="CS926" i="2"/>
  <c r="CR927" i="2"/>
  <c r="CS927" i="2"/>
  <c r="CR928" i="2"/>
  <c r="CS928" i="2"/>
  <c r="CR929" i="2"/>
  <c r="CS929" i="2"/>
  <c r="CR930" i="2"/>
  <c r="CS930" i="2"/>
  <c r="CR931" i="2"/>
  <c r="CS931" i="2"/>
  <c r="CR932" i="2"/>
  <c r="CS932" i="2"/>
  <c r="CR933" i="2"/>
  <c r="CS933" i="2"/>
  <c r="CR934" i="2"/>
  <c r="CS934" i="2"/>
  <c r="CR935" i="2"/>
  <c r="CS935" i="2"/>
  <c r="CR936" i="2"/>
  <c r="CS936" i="2"/>
  <c r="CR937" i="2"/>
  <c r="CS937" i="2"/>
  <c r="CR938" i="2"/>
  <c r="CS938" i="2"/>
  <c r="CR939" i="2"/>
  <c r="CS939" i="2"/>
  <c r="CR940" i="2"/>
  <c r="CS940" i="2"/>
  <c r="CR941" i="2"/>
  <c r="CS941" i="2"/>
  <c r="CR942" i="2"/>
  <c r="CS942" i="2"/>
  <c r="CR943" i="2"/>
  <c r="CS943" i="2"/>
  <c r="CR944" i="2"/>
  <c r="CS944" i="2"/>
  <c r="CR945" i="2"/>
  <c r="CS945" i="2"/>
  <c r="CR946" i="2"/>
  <c r="CS946" i="2"/>
  <c r="CR947" i="2"/>
  <c r="CS947" i="2"/>
  <c r="CR948" i="2"/>
  <c r="CS948" i="2"/>
  <c r="CR949" i="2"/>
  <c r="CS949" i="2"/>
  <c r="CR950" i="2"/>
  <c r="CS950" i="2"/>
  <c r="CR951" i="2"/>
  <c r="CS951" i="2"/>
  <c r="CR952" i="2"/>
  <c r="CS952" i="2"/>
  <c r="CR953" i="2"/>
  <c r="CS953" i="2"/>
  <c r="CR954" i="2"/>
  <c r="CS954" i="2"/>
  <c r="CR955" i="2"/>
  <c r="CS955" i="2"/>
  <c r="CR956" i="2"/>
  <c r="CS956" i="2"/>
  <c r="CR957" i="2"/>
  <c r="CS957" i="2"/>
  <c r="CR958" i="2"/>
  <c r="CS958" i="2"/>
  <c r="CR959" i="2"/>
  <c r="CS959" i="2"/>
  <c r="CR960" i="2"/>
  <c r="CS960" i="2"/>
  <c r="CR961" i="2"/>
  <c r="CS961" i="2"/>
  <c r="CR962" i="2"/>
  <c r="CS962" i="2"/>
  <c r="CR963" i="2"/>
  <c r="CS963" i="2"/>
  <c r="CR964" i="2"/>
  <c r="CS964" i="2"/>
  <c r="CR965" i="2"/>
  <c r="CS965" i="2"/>
  <c r="CR966" i="2"/>
  <c r="CS966" i="2"/>
  <c r="CR967" i="2"/>
  <c r="CS967" i="2"/>
  <c r="CR968" i="2"/>
  <c r="CS968" i="2"/>
  <c r="CR969" i="2"/>
  <c r="CS969" i="2"/>
  <c r="CR970" i="2"/>
  <c r="CS970" i="2"/>
  <c r="CR971" i="2"/>
  <c r="CS971" i="2"/>
  <c r="CR972" i="2"/>
  <c r="CS972" i="2"/>
  <c r="CR973" i="2"/>
  <c r="CS973" i="2"/>
  <c r="CR974" i="2"/>
  <c r="CS974" i="2"/>
  <c r="CR975" i="2"/>
  <c r="CS975" i="2"/>
  <c r="CR976" i="2"/>
  <c r="CS976" i="2"/>
  <c r="CR977" i="2"/>
  <c r="CS977" i="2"/>
  <c r="CR978" i="2"/>
  <c r="CS978" i="2"/>
  <c r="CR979" i="2"/>
  <c r="CS979" i="2"/>
  <c r="CR980" i="2"/>
  <c r="CS980" i="2"/>
  <c r="CR981" i="2"/>
  <c r="CS981" i="2"/>
  <c r="CR982" i="2"/>
  <c r="CS982" i="2"/>
  <c r="CR983" i="2"/>
  <c r="CS983" i="2"/>
  <c r="CR984" i="2"/>
  <c r="CS984" i="2"/>
  <c r="CR985" i="2"/>
  <c r="CS985" i="2"/>
  <c r="CR986" i="2"/>
  <c r="CS986" i="2"/>
  <c r="CR987" i="2"/>
  <c r="CS987" i="2"/>
  <c r="CR988" i="2"/>
  <c r="CS988" i="2"/>
  <c r="CR989" i="2"/>
  <c r="CS989" i="2"/>
  <c r="CR990" i="2"/>
  <c r="CS990" i="2"/>
  <c r="CR991" i="2"/>
  <c r="CS991" i="2"/>
  <c r="CR992" i="2"/>
  <c r="CS992" i="2"/>
  <c r="CR993" i="2"/>
  <c r="CS993" i="2"/>
  <c r="CR994" i="2"/>
  <c r="CS994" i="2"/>
  <c r="CR995" i="2"/>
  <c r="CS995" i="2"/>
  <c r="CR996" i="2"/>
  <c r="CS996" i="2"/>
  <c r="CR997" i="2"/>
  <c r="CS997" i="2"/>
  <c r="CR998" i="2"/>
  <c r="CS998" i="2"/>
  <c r="CR999" i="2"/>
  <c r="CS999" i="2"/>
  <c r="CR1000" i="2"/>
  <c r="CS1000" i="2"/>
  <c r="CR1" i="2"/>
  <c r="CS1" i="2"/>
  <c r="P189" i="2" l="1"/>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A14" i="9"/>
  <c r="A3" i="28" s="1"/>
  <c r="G9" i="15"/>
  <c r="G10" i="15"/>
  <c r="G8" i="15"/>
  <c r="F8" i="21"/>
  <c r="C8" i="22" s="1"/>
  <c r="AQ8" i="22" s="1"/>
  <c r="A3" i="12"/>
  <c r="C17" i="9"/>
  <c r="E17" i="9"/>
  <c r="G17" i="9"/>
  <c r="V11" i="28" l="1"/>
  <c r="M11" i="28"/>
  <c r="D11" i="28"/>
  <c r="AH11" i="28" s="1"/>
  <c r="V10" i="28"/>
  <c r="M10" i="28"/>
  <c r="D10" i="28"/>
  <c r="AH10" i="28" s="1"/>
  <c r="V7" i="28"/>
  <c r="M7" i="28"/>
  <c r="D7" i="28"/>
  <c r="AH7" i="28" s="1"/>
  <c r="V6" i="28"/>
  <c r="M6" i="28"/>
  <c r="D6" i="28"/>
  <c r="AH6" i="28" s="1"/>
  <c r="AH8" i="28" s="1"/>
  <c r="G11" i="15"/>
  <c r="D26" i="12"/>
  <c r="D24" i="28"/>
  <c r="J8" i="21"/>
  <c r="H8" i="21"/>
  <c r="T9" i="12"/>
  <c r="L12" i="12"/>
  <c r="D12" i="12"/>
  <c r="T8" i="12"/>
  <c r="D9" i="12"/>
  <c r="L8" i="12"/>
  <c r="L9" i="12"/>
  <c r="T12" i="12"/>
  <c r="L13" i="12"/>
  <c r="D13" i="12"/>
  <c r="D8" i="12"/>
  <c r="T13" i="12"/>
  <c r="G8" i="21" l="1"/>
  <c r="D8" i="22" s="1"/>
  <c r="I8" i="21"/>
  <c r="F8" i="22" s="1"/>
  <c r="AE9" i="12"/>
  <c r="AE8" i="12"/>
  <c r="AE13" i="12"/>
  <c r="AE12" i="12"/>
  <c r="AE25" i="12"/>
  <c r="AZ336" i="21" l="1"/>
  <c r="AS139" i="21"/>
  <c r="AZ139" i="21" s="1"/>
  <c r="AS79" i="21"/>
  <c r="AZ79" i="21" s="1"/>
  <c r="AS306" i="21"/>
  <c r="AZ306" i="21" s="1"/>
  <c r="M306" i="22" s="1"/>
  <c r="W306" i="22" s="1"/>
  <c r="AS164" i="21"/>
  <c r="AZ164" i="21" s="1"/>
  <c r="M164" i="22" s="1"/>
  <c r="W164" i="22" s="1"/>
  <c r="AS244" i="21"/>
  <c r="AZ244" i="21" s="1"/>
  <c r="M244" i="22" s="1"/>
  <c r="W244" i="22" s="1"/>
  <c r="AS144" i="21"/>
  <c r="AZ144" i="21" s="1"/>
  <c r="AS233" i="21"/>
  <c r="AZ233" i="21" s="1"/>
  <c r="M233" i="22" s="1"/>
  <c r="W233" i="22" s="1"/>
  <c r="AS236" i="21"/>
  <c r="AZ236" i="21" s="1"/>
  <c r="M236" i="22" s="1"/>
  <c r="W236" i="22" s="1"/>
  <c r="AS25" i="21"/>
  <c r="AZ25" i="21" s="1"/>
  <c r="M25" i="22" s="1"/>
  <c r="W25" i="22" s="1"/>
  <c r="AS204" i="21"/>
  <c r="AZ204" i="21" s="1"/>
  <c r="M204" i="22" s="1"/>
  <c r="W204" i="22" s="1"/>
  <c r="AS324" i="21"/>
  <c r="AZ324" i="21" s="1"/>
  <c r="M324" i="22" s="1"/>
  <c r="W324" i="22" s="1"/>
  <c r="AS116" i="21"/>
  <c r="AZ116" i="21" s="1"/>
  <c r="AS68" i="21"/>
  <c r="AZ68" i="21" s="1"/>
  <c r="M68" i="22" s="1"/>
  <c r="W68" i="22" s="1"/>
  <c r="AS215" i="21"/>
  <c r="AZ215" i="21" s="1"/>
  <c r="M215" i="22" s="1"/>
  <c r="W215" i="22" s="1"/>
  <c r="AZ352" i="21"/>
  <c r="AZ354" i="21"/>
  <c r="M354" i="22" s="1"/>
  <c r="W354" i="22" s="1"/>
  <c r="AS120" i="21"/>
  <c r="AZ120" i="21" s="1"/>
  <c r="AZ350" i="21"/>
  <c r="AS283" i="21"/>
  <c r="AZ283" i="21" s="1"/>
  <c r="M283" i="22" s="1"/>
  <c r="W283" i="22" s="1"/>
  <c r="AS154" i="21"/>
  <c r="AZ154" i="21" s="1"/>
  <c r="AS183" i="21"/>
  <c r="AZ183" i="21" s="1"/>
  <c r="M183" i="22" s="1"/>
  <c r="W183" i="22" s="1"/>
  <c r="AS290" i="21"/>
  <c r="AZ290" i="21" s="1"/>
  <c r="M290" i="22" s="1"/>
  <c r="W290" i="22" s="1"/>
  <c r="AS80" i="21"/>
  <c r="AZ80" i="21" s="1"/>
  <c r="M80" i="22" s="1"/>
  <c r="W80" i="22" s="1"/>
  <c r="AZ362" i="21"/>
  <c r="M362" i="22" s="1"/>
  <c r="W362" i="22" s="1"/>
  <c r="AS292" i="21"/>
  <c r="AZ292" i="21" s="1"/>
  <c r="M292" i="22" s="1"/>
  <c r="W292" i="22" s="1"/>
  <c r="AS56" i="21"/>
  <c r="AZ56" i="21" s="1"/>
  <c r="AS282" i="21"/>
  <c r="AZ282" i="21" s="1"/>
  <c r="M282" i="22" s="1"/>
  <c r="W282" i="22" s="1"/>
  <c r="AZ347" i="21"/>
  <c r="M347" i="22" s="1"/>
  <c r="AS278" i="21"/>
  <c r="AZ278" i="21" s="1"/>
  <c r="M278" i="22" s="1"/>
  <c r="W278" i="22" s="1"/>
  <c r="AS66" i="21"/>
  <c r="AZ66" i="21" s="1"/>
  <c r="M66" i="22" s="1"/>
  <c r="W66" i="22" s="1"/>
  <c r="AS265" i="21"/>
  <c r="AZ265" i="21" s="1"/>
  <c r="M265" i="22" s="1"/>
  <c r="W265" i="22" s="1"/>
  <c r="AS53" i="21"/>
  <c r="AZ53" i="21" s="1"/>
  <c r="AZ357" i="21"/>
  <c r="M357" i="22" s="1"/>
  <c r="W357" i="22" s="1"/>
  <c r="AS71" i="21"/>
  <c r="AZ71" i="21" s="1"/>
  <c r="M71" i="22" s="1"/>
  <c r="W71" i="22" s="1"/>
  <c r="AS305" i="21"/>
  <c r="AZ305" i="21" s="1"/>
  <c r="M305" i="22" s="1"/>
  <c r="W305" i="22" s="1"/>
  <c r="AS243" i="21"/>
  <c r="AZ243" i="21" s="1"/>
  <c r="M243" i="22" s="1"/>
  <c r="AS101" i="21"/>
  <c r="AZ101" i="21" s="1"/>
  <c r="M101" i="22" s="1"/>
  <c r="W101" i="22" s="1"/>
  <c r="AS134" i="21"/>
  <c r="AZ134" i="21" s="1"/>
  <c r="AS99" i="21"/>
  <c r="AZ99" i="21" s="1"/>
  <c r="M99" i="22" s="1"/>
  <c r="W99" i="22" s="1"/>
  <c r="AS299" i="21"/>
  <c r="AZ299" i="21" s="1"/>
  <c r="M299" i="22" s="1"/>
  <c r="W299" i="22" s="1"/>
  <c r="AS67" i="21"/>
  <c r="AZ67" i="21" s="1"/>
  <c r="M67" i="22" s="1"/>
  <c r="W67" i="22" s="1"/>
  <c r="AS367" i="21"/>
  <c r="AZ367" i="21" s="1"/>
  <c r="M367" i="22" s="1"/>
  <c r="W367" i="22" s="1"/>
  <c r="AS150" i="21"/>
  <c r="AZ150" i="21" s="1"/>
  <c r="AS187" i="21"/>
  <c r="AZ187" i="21" s="1"/>
  <c r="M187" i="22" s="1"/>
  <c r="W187" i="22" s="1"/>
  <c r="AS97" i="21"/>
  <c r="AZ97" i="21" s="1"/>
  <c r="M97" i="22" s="1"/>
  <c r="W97" i="22" s="1"/>
  <c r="AS289" i="21"/>
  <c r="AZ289" i="21" s="1"/>
  <c r="M289" i="22" s="1"/>
  <c r="W289" i="22" s="1"/>
  <c r="AS89" i="21"/>
  <c r="AZ89" i="21" s="1"/>
  <c r="M89" i="22" s="1"/>
  <c r="W89" i="22" s="1"/>
  <c r="AZ340" i="21"/>
  <c r="M340" i="22" s="1"/>
  <c r="W340" i="22" s="1"/>
  <c r="AS228" i="21"/>
  <c r="AZ228" i="21" s="1"/>
  <c r="M228" i="22" s="1"/>
  <c r="W228" i="22" s="1"/>
  <c r="AS30" i="21"/>
  <c r="AZ30" i="21" s="1"/>
  <c r="M30" i="22" s="1"/>
  <c r="W30" i="22" s="1"/>
  <c r="AS223" i="21"/>
  <c r="AZ223" i="21" s="1"/>
  <c r="M223" i="22" s="1"/>
  <c r="W223" i="22" s="1"/>
  <c r="AS115" i="21"/>
  <c r="AZ115" i="21" s="1"/>
  <c r="AZ322" i="21"/>
  <c r="M322" i="22" s="1"/>
  <c r="W322" i="22" s="1"/>
  <c r="AZ358" i="21"/>
  <c r="M358" i="22" s="1"/>
  <c r="W358" i="22" s="1"/>
  <c r="AS288" i="21"/>
  <c r="AZ288" i="21" s="1"/>
  <c r="M288" i="22" s="1"/>
  <c r="W288" i="22" s="1"/>
  <c r="AS208" i="21"/>
  <c r="AZ208" i="21" s="1"/>
  <c r="M208" i="22" s="1"/>
  <c r="W208" i="22" s="1"/>
  <c r="AS59" i="21"/>
  <c r="AZ59" i="21" s="1"/>
  <c r="M59" i="22" s="1"/>
  <c r="W59" i="22" s="1"/>
  <c r="AS242" i="21"/>
  <c r="AZ242" i="21" s="1"/>
  <c r="M242" i="22" s="1"/>
  <c r="W242" i="22" s="1"/>
  <c r="AS156" i="21"/>
  <c r="AZ156" i="21" s="1"/>
  <c r="AS58" i="21"/>
  <c r="AZ58" i="21" s="1"/>
  <c r="M58" i="22" s="1"/>
  <c r="W58" i="22" s="1"/>
  <c r="AS267" i="21"/>
  <c r="AZ267" i="21" s="1"/>
  <c r="M267" i="22" s="1"/>
  <c r="W267" i="22" s="1"/>
  <c r="AS252" i="21"/>
  <c r="AZ252" i="21" s="1"/>
  <c r="M252" i="22" s="1"/>
  <c r="W252" i="22" s="1"/>
  <c r="AS186" i="21"/>
  <c r="AZ186" i="21" s="1"/>
  <c r="M186" i="22" s="1"/>
  <c r="W186" i="22" s="1"/>
  <c r="AS277" i="21"/>
  <c r="AZ277" i="21" s="1"/>
  <c r="M277" i="22" s="1"/>
  <c r="W277" i="22" s="1"/>
  <c r="AZ330" i="21"/>
  <c r="M330" i="22" s="1"/>
  <c r="AS88" i="21"/>
  <c r="AZ88" i="21" s="1"/>
  <c r="M88" i="22" s="1"/>
  <c r="W88" i="22" s="1"/>
  <c r="AS24" i="21"/>
  <c r="AZ24" i="21" s="1"/>
  <c r="M24" i="22" s="1"/>
  <c r="W24" i="22" s="1"/>
  <c r="AS313" i="21"/>
  <c r="AZ313" i="21" s="1"/>
  <c r="M313" i="22" s="1"/>
  <c r="W313" i="22" s="1"/>
  <c r="AS180" i="21"/>
  <c r="AZ180" i="21" s="1"/>
  <c r="M180" i="22" s="1"/>
  <c r="W180" i="22" s="1"/>
  <c r="AS158" i="21"/>
  <c r="AZ158" i="21" s="1"/>
  <c r="M158" i="22" s="1"/>
  <c r="W158" i="22" s="1"/>
  <c r="AS151" i="21"/>
  <c r="AZ151" i="21" s="1"/>
  <c r="AS64" i="21"/>
  <c r="AZ64" i="21" s="1"/>
  <c r="M64" i="22" s="1"/>
  <c r="W64" i="22" s="1"/>
  <c r="AS189" i="21"/>
  <c r="AZ189" i="21" s="1"/>
  <c r="M189" i="22" s="1"/>
  <c r="W189" i="22" s="1"/>
  <c r="AS203" i="21"/>
  <c r="AZ203" i="21" s="1"/>
  <c r="M203" i="22" s="1"/>
  <c r="W203" i="22" s="1"/>
  <c r="AS192" i="21"/>
  <c r="AZ192" i="21" s="1"/>
  <c r="M192" i="22" s="1"/>
  <c r="W192" i="22" s="1"/>
  <c r="AS26" i="21"/>
  <c r="AZ26" i="21" s="1"/>
  <c r="M26" i="22" s="1"/>
  <c r="AS262" i="21"/>
  <c r="AZ262" i="21" s="1"/>
  <c r="M262" i="22" s="1"/>
  <c r="W262" i="22" s="1"/>
  <c r="AS271" i="21"/>
  <c r="AZ271" i="21" s="1"/>
  <c r="M271" i="22" s="1"/>
  <c r="W271" i="22" s="1"/>
  <c r="AS51" i="21"/>
  <c r="AZ51" i="21" s="1"/>
  <c r="AZ341" i="21"/>
  <c r="M341" i="22" s="1"/>
  <c r="W341" i="22" s="1"/>
  <c r="AS169" i="21"/>
  <c r="AZ169" i="21" s="1"/>
  <c r="AS366" i="21"/>
  <c r="AZ366" i="21" s="1"/>
  <c r="M366" i="22" s="1"/>
  <c r="W366" i="22" s="1"/>
  <c r="AS197" i="21"/>
  <c r="AZ197" i="21" s="1"/>
  <c r="M197" i="22" s="1"/>
  <c r="W197" i="22" s="1"/>
  <c r="AS172" i="21"/>
  <c r="AZ172" i="21" s="1"/>
  <c r="AS147" i="21"/>
  <c r="AZ147" i="21" s="1"/>
  <c r="M147" i="22" s="1"/>
  <c r="W147" i="22" s="1"/>
  <c r="AS235" i="21"/>
  <c r="AZ235" i="21" s="1"/>
  <c r="M235" i="22" s="1"/>
  <c r="W235" i="22" s="1"/>
  <c r="AZ333" i="21"/>
  <c r="AS229" i="21"/>
  <c r="AZ229" i="21" s="1"/>
  <c r="M229" i="22" s="1"/>
  <c r="W229" i="22" s="1"/>
  <c r="AS110" i="21"/>
  <c r="AZ110" i="21" s="1"/>
  <c r="AS295" i="21"/>
  <c r="AZ295" i="21" s="1"/>
  <c r="M295" i="22" s="1"/>
  <c r="W295" i="22" s="1"/>
  <c r="AS159" i="21"/>
  <c r="AZ159" i="21" s="1"/>
  <c r="AS127" i="21"/>
  <c r="AZ127" i="21" s="1"/>
  <c r="AS73" i="21"/>
  <c r="AZ73" i="21" s="1"/>
  <c r="AS206" i="21"/>
  <c r="AZ206" i="21" s="1"/>
  <c r="M206" i="22" s="1"/>
  <c r="W206" i="22" s="1"/>
  <c r="AS155" i="21"/>
  <c r="AZ155" i="21" s="1"/>
  <c r="AS126" i="21"/>
  <c r="AZ126" i="21" s="1"/>
  <c r="AS28" i="21"/>
  <c r="AZ28" i="21" s="1"/>
  <c r="M28" i="22" s="1"/>
  <c r="AS22" i="21"/>
  <c r="AZ22" i="21" s="1"/>
  <c r="M22" i="22" s="1"/>
  <c r="AN22" i="22" s="1"/>
  <c r="AS195" i="21"/>
  <c r="AZ195" i="21" s="1"/>
  <c r="M195" i="22" s="1"/>
  <c r="W195" i="22" s="1"/>
  <c r="AS52" i="21"/>
  <c r="AZ52" i="21" s="1"/>
  <c r="AZ351" i="21"/>
  <c r="AS103" i="21"/>
  <c r="AZ103" i="21" s="1"/>
  <c r="M103" i="22" s="1"/>
  <c r="W103" i="22" s="1"/>
  <c r="AS117" i="21"/>
  <c r="AZ117" i="21" s="1"/>
  <c r="AS256" i="21"/>
  <c r="AZ256" i="21" s="1"/>
  <c r="M256" i="22" s="1"/>
  <c r="W256" i="22" s="1"/>
  <c r="AS272" i="21"/>
  <c r="AZ272" i="21" s="1"/>
  <c r="M272" i="22" s="1"/>
  <c r="W272" i="22" s="1"/>
  <c r="AS216" i="21"/>
  <c r="AZ216" i="21" s="1"/>
  <c r="M216" i="22" s="1"/>
  <c r="W216" i="22" s="1"/>
  <c r="AS82" i="21"/>
  <c r="AZ82" i="21" s="1"/>
  <c r="M82" i="22" s="1"/>
  <c r="W82" i="22" s="1"/>
  <c r="AS188" i="21"/>
  <c r="AZ188" i="21" s="1"/>
  <c r="M188" i="22" s="1"/>
  <c r="W188" i="22" s="1"/>
  <c r="AS200" i="21"/>
  <c r="AZ200" i="21" s="1"/>
  <c r="M200" i="22" s="1"/>
  <c r="W200" i="22" s="1"/>
  <c r="AS15" i="21"/>
  <c r="AZ15" i="21" s="1"/>
  <c r="M15" i="22" s="1"/>
  <c r="W15" i="22" s="1"/>
  <c r="AS50" i="21"/>
  <c r="AZ50" i="21" s="1"/>
  <c r="AS107" i="21"/>
  <c r="AZ107" i="21" s="1"/>
  <c r="M107" i="22" s="1"/>
  <c r="W107" i="22" s="1"/>
  <c r="AS163" i="21"/>
  <c r="AZ163" i="21" s="1"/>
  <c r="M163" i="22" s="1"/>
  <c r="W163" i="22" s="1"/>
  <c r="AZ356" i="21"/>
  <c r="AS273" i="21"/>
  <c r="AZ273" i="21" s="1"/>
  <c r="M273" i="22" s="1"/>
  <c r="W273" i="22" s="1"/>
  <c r="AS12" i="21"/>
  <c r="AZ12" i="21" s="1"/>
  <c r="M12" i="22" s="1"/>
  <c r="AS196" i="21"/>
  <c r="AZ196" i="21" s="1"/>
  <c r="M196" i="22" s="1"/>
  <c r="W196" i="22" s="1"/>
  <c r="AS136" i="21"/>
  <c r="AZ136" i="21" s="1"/>
  <c r="AS149" i="21"/>
  <c r="AZ149" i="21" s="1"/>
  <c r="AS76" i="21"/>
  <c r="AZ76" i="21" s="1"/>
  <c r="AS247" i="21"/>
  <c r="AZ247" i="21" s="1"/>
  <c r="M247" i="22" s="1"/>
  <c r="AS98" i="21"/>
  <c r="AZ98" i="21" s="1"/>
  <c r="M98" i="22" s="1"/>
  <c r="W98" i="22" s="1"/>
  <c r="AS325" i="21"/>
  <c r="AZ325" i="21" s="1"/>
  <c r="M325" i="22" s="1"/>
  <c r="W325" i="22" s="1"/>
  <c r="AZ338" i="21"/>
  <c r="M338" i="22" s="1"/>
  <c r="W338" i="22" s="1"/>
  <c r="AS157" i="21"/>
  <c r="AZ157" i="21" s="1"/>
  <c r="AZ342" i="21"/>
  <c r="AS175" i="21"/>
  <c r="AZ175" i="21" s="1"/>
  <c r="M175" i="22" s="1"/>
  <c r="W175" i="22" s="1"/>
  <c r="AS213" i="21"/>
  <c r="AZ213" i="21" s="1"/>
  <c r="M213" i="22" s="1"/>
  <c r="W213" i="22" s="1"/>
  <c r="AS178" i="21"/>
  <c r="AZ178" i="21" s="1"/>
  <c r="AS60" i="21"/>
  <c r="AZ60" i="21" s="1"/>
  <c r="M60" i="22" s="1"/>
  <c r="W60" i="22" s="1"/>
  <c r="AS291" i="21"/>
  <c r="AZ291" i="21" s="1"/>
  <c r="M291" i="22" s="1"/>
  <c r="W291" i="22" s="1"/>
  <c r="AZ344" i="21"/>
  <c r="AS207" i="21"/>
  <c r="AZ207" i="21" s="1"/>
  <c r="M207" i="22" s="1"/>
  <c r="W207" i="22" s="1"/>
  <c r="AS129" i="21"/>
  <c r="AZ129" i="21" s="1"/>
  <c r="AS317" i="21"/>
  <c r="AZ317" i="21" s="1"/>
  <c r="M317" i="22" s="1"/>
  <c r="W317" i="22" s="1"/>
  <c r="AS224" i="21"/>
  <c r="AZ224" i="21" s="1"/>
  <c r="M224" i="22" s="1"/>
  <c r="W224" i="22" s="1"/>
  <c r="AS363" i="21"/>
  <c r="AZ363" i="21" s="1"/>
  <c r="M363" i="22" s="1"/>
  <c r="W363" i="22" s="1"/>
  <c r="AS27" i="21"/>
  <c r="AZ27" i="21" s="1"/>
  <c r="M27" i="22" s="1"/>
  <c r="AS205" i="21"/>
  <c r="AZ205" i="21" s="1"/>
  <c r="M205" i="22" s="1"/>
  <c r="W205" i="22" s="1"/>
  <c r="AS307" i="21"/>
  <c r="AZ307" i="21" s="1"/>
  <c r="M307" i="22" s="1"/>
  <c r="W307" i="22" s="1"/>
  <c r="AS109" i="21"/>
  <c r="AZ109" i="21" s="1"/>
  <c r="AZ345" i="21"/>
  <c r="AS311" i="21"/>
  <c r="AZ311" i="21" s="1"/>
  <c r="M311" i="22" s="1"/>
  <c r="W311" i="22" s="1"/>
  <c r="AS260" i="21"/>
  <c r="AZ260" i="21" s="1"/>
  <c r="M260" i="22" s="1"/>
  <c r="W260" i="22" s="1"/>
  <c r="AS320" i="21"/>
  <c r="AZ320" i="21" s="1"/>
  <c r="M320" i="22" s="1"/>
  <c r="W320" i="22" s="1"/>
  <c r="AS106" i="21"/>
  <c r="AZ106" i="21" s="1"/>
  <c r="M106" i="22" s="1"/>
  <c r="W106" i="22" s="1"/>
  <c r="AS84" i="21"/>
  <c r="AZ84" i="21" s="1"/>
  <c r="M84" i="22" s="1"/>
  <c r="W84" i="22" s="1"/>
  <c r="AS364" i="21"/>
  <c r="AZ364" i="21" s="1"/>
  <c r="M364" i="22" s="1"/>
  <c r="W364" i="22" s="1"/>
  <c r="AS214" i="21"/>
  <c r="AZ214" i="21" s="1"/>
  <c r="M214" i="22" s="1"/>
  <c r="W214" i="22" s="1"/>
  <c r="AS179" i="21"/>
  <c r="AZ179" i="21" s="1"/>
  <c r="M179" i="22" s="1"/>
  <c r="W179" i="22" s="1"/>
  <c r="AS314" i="21"/>
  <c r="AZ314" i="21" s="1"/>
  <c r="M314" i="22" s="1"/>
  <c r="W314" i="22" s="1"/>
  <c r="AS319" i="21"/>
  <c r="AZ319" i="21" s="1"/>
  <c r="M319" i="22" s="1"/>
  <c r="W319" i="22" s="1"/>
  <c r="AS83" i="21"/>
  <c r="AZ83" i="21" s="1"/>
  <c r="M83" i="22" s="1"/>
  <c r="W83" i="22" s="1"/>
  <c r="AS365" i="21"/>
  <c r="AZ365" i="21" s="1"/>
  <c r="M365" i="22" s="1"/>
  <c r="W365" i="22" s="1"/>
  <c r="AS146" i="21"/>
  <c r="AZ146" i="21" s="1"/>
  <c r="AS170" i="21"/>
  <c r="AZ170" i="21" s="1"/>
  <c r="M170" i="22" s="1"/>
  <c r="W170" i="22" s="1"/>
  <c r="AS276" i="21"/>
  <c r="AZ276" i="21" s="1"/>
  <c r="M276" i="22" s="1"/>
  <c r="W276" i="22" s="1"/>
  <c r="AS241" i="21"/>
  <c r="AZ241" i="21" s="1"/>
  <c r="M241" i="22" s="1"/>
  <c r="AZ332" i="21"/>
  <c r="AS201" i="21"/>
  <c r="AZ201" i="21" s="1"/>
  <c r="M201" i="22" s="1"/>
  <c r="W201" i="22" s="1"/>
  <c r="AS121" i="21"/>
  <c r="AZ121" i="21" s="1"/>
  <c r="M121" i="22" s="1"/>
  <c r="W121" i="22" s="1"/>
  <c r="AS111" i="21"/>
  <c r="AZ111" i="21" s="1"/>
  <c r="AS14" i="21"/>
  <c r="AZ14" i="21" s="1"/>
  <c r="M14" i="22" s="1"/>
  <c r="AS246" i="21"/>
  <c r="AZ246" i="21" s="1"/>
  <c r="M246" i="22" s="1"/>
  <c r="AS142" i="21"/>
  <c r="AZ142" i="21" s="1"/>
  <c r="AS95" i="21"/>
  <c r="AZ95" i="21" s="1"/>
  <c r="M95" i="22" s="1"/>
  <c r="W95" i="22" s="1"/>
  <c r="AS281" i="21"/>
  <c r="AZ281" i="21" s="1"/>
  <c r="M281" i="22" s="1"/>
  <c r="W281" i="22" s="1"/>
  <c r="AS167" i="21"/>
  <c r="AZ167" i="21" s="1"/>
  <c r="AS105" i="21"/>
  <c r="AZ105" i="21" s="1"/>
  <c r="M105" i="22" s="1"/>
  <c r="W105" i="22" s="1"/>
  <c r="AS225" i="21"/>
  <c r="AZ225" i="21" s="1"/>
  <c r="M225" i="22" s="1"/>
  <c r="W225" i="22" s="1"/>
  <c r="AS266" i="21"/>
  <c r="AZ266" i="21" s="1"/>
  <c r="M266" i="22" s="1"/>
  <c r="W266" i="22" s="1"/>
  <c r="AZ329" i="21"/>
  <c r="M329" i="22" s="1"/>
  <c r="AS191" i="21"/>
  <c r="AZ191" i="21" s="1"/>
  <c r="M191" i="22" s="1"/>
  <c r="W191" i="22" s="1"/>
  <c r="AS143" i="21"/>
  <c r="AZ143" i="21" s="1"/>
  <c r="AZ327" i="21"/>
  <c r="M327" i="22" s="1"/>
  <c r="AS254" i="21"/>
  <c r="AZ254" i="21" s="1"/>
  <c r="M254" i="22" s="1"/>
  <c r="W254" i="22" s="1"/>
  <c r="AS94" i="21"/>
  <c r="AZ94" i="21" s="1"/>
  <c r="M94" i="22" s="1"/>
  <c r="W94" i="22" s="1"/>
  <c r="AS294" i="21"/>
  <c r="AZ294" i="21" s="1"/>
  <c r="M294" i="22" s="1"/>
  <c r="W294" i="22" s="1"/>
  <c r="AS219" i="21"/>
  <c r="AZ219" i="21" s="1"/>
  <c r="M219" i="22" s="1"/>
  <c r="W219" i="22" s="1"/>
  <c r="AS269" i="21"/>
  <c r="AZ269" i="21" s="1"/>
  <c r="M269" i="22" s="1"/>
  <c r="W269" i="22" s="1"/>
  <c r="AS258" i="21"/>
  <c r="AZ258" i="21" s="1"/>
  <c r="M258" i="22" s="1"/>
  <c r="W258" i="22" s="1"/>
  <c r="AS287" i="21"/>
  <c r="AZ287" i="21" s="1"/>
  <c r="M287" i="22" s="1"/>
  <c r="W287" i="22" s="1"/>
  <c r="AS61" i="21"/>
  <c r="AZ61" i="21" s="1"/>
  <c r="AS297" i="21"/>
  <c r="AZ297" i="21" s="1"/>
  <c r="M297" i="22" s="1"/>
  <c r="W297" i="22" s="1"/>
  <c r="AS122" i="21"/>
  <c r="AZ122" i="21" s="1"/>
  <c r="M122" i="22" s="1"/>
  <c r="W122" i="22" s="1"/>
  <c r="AZ361" i="21"/>
  <c r="M361" i="22" s="1"/>
  <c r="W361" i="22" s="1"/>
  <c r="AS181" i="21"/>
  <c r="AZ181" i="21" s="1"/>
  <c r="M181" i="22" s="1"/>
  <c r="W181" i="22" s="1"/>
  <c r="AZ355" i="21"/>
  <c r="M355" i="22" s="1"/>
  <c r="W355" i="22" s="1"/>
  <c r="AS90" i="21"/>
  <c r="AZ90" i="21" s="1"/>
  <c r="M90" i="22" s="1"/>
  <c r="W90" i="22" s="1"/>
  <c r="AS119" i="21"/>
  <c r="AZ119" i="21" s="1"/>
  <c r="AS100" i="21"/>
  <c r="AZ100" i="21" s="1"/>
  <c r="M100" i="22" s="1"/>
  <c r="W100" i="22" s="1"/>
  <c r="AS220" i="21"/>
  <c r="AZ220" i="21" s="1"/>
  <c r="M220" i="22" s="1"/>
  <c r="W220" i="22" s="1"/>
  <c r="AS245" i="21"/>
  <c r="AZ245" i="21" s="1"/>
  <c r="M245" i="22" s="1"/>
  <c r="W245" i="22" s="1"/>
  <c r="AS286" i="21"/>
  <c r="AZ286" i="21" s="1"/>
  <c r="M286" i="22" s="1"/>
  <c r="W286" i="22" s="1"/>
  <c r="AS113" i="21"/>
  <c r="AZ113" i="21" s="1"/>
  <c r="AS309" i="21"/>
  <c r="AZ309" i="21" s="1"/>
  <c r="M309" i="22" s="1"/>
  <c r="W309" i="22" s="1"/>
  <c r="AZ359" i="21"/>
  <c r="M359" i="22" s="1"/>
  <c r="W359" i="22" s="1"/>
  <c r="AS318" i="21"/>
  <c r="AZ318" i="21" s="1"/>
  <c r="M318" i="22" s="1"/>
  <c r="W318" i="22" s="1"/>
  <c r="AS75" i="21"/>
  <c r="AZ75" i="21" s="1"/>
  <c r="AS284" i="21"/>
  <c r="AZ284" i="21" s="1"/>
  <c r="M284" i="22" s="1"/>
  <c r="W284" i="22" s="1"/>
  <c r="AS165" i="21"/>
  <c r="AZ165" i="21" s="1"/>
  <c r="AS304" i="21"/>
  <c r="AZ304" i="21" s="1"/>
  <c r="M304" i="22" s="1"/>
  <c r="W304" i="22" s="1"/>
  <c r="AS211" i="21"/>
  <c r="AZ211" i="21" s="1"/>
  <c r="M211" i="22" s="1"/>
  <c r="W211" i="22" s="1"/>
  <c r="AS326" i="21"/>
  <c r="AZ326" i="21" s="1"/>
  <c r="M326" i="22" s="1"/>
  <c r="W326" i="22" s="1"/>
  <c r="AS160" i="21"/>
  <c r="AZ160" i="21" s="1"/>
  <c r="AS316" i="21"/>
  <c r="AZ316" i="21" s="1"/>
  <c r="M316" i="22" s="1"/>
  <c r="W316" i="22" s="1"/>
  <c r="AS86" i="21"/>
  <c r="AZ86" i="21" s="1"/>
  <c r="M86" i="22" s="1"/>
  <c r="W86" i="22" s="1"/>
  <c r="AS162" i="21"/>
  <c r="AZ162" i="21" s="1"/>
  <c r="AS198" i="21"/>
  <c r="AZ198" i="21" s="1"/>
  <c r="M198" i="22" s="1"/>
  <c r="W198" i="22" s="1"/>
  <c r="AS275" i="21"/>
  <c r="AZ275" i="21" s="1"/>
  <c r="M275" i="22" s="1"/>
  <c r="W275" i="22" s="1"/>
  <c r="AS280" i="21"/>
  <c r="AZ280" i="21" s="1"/>
  <c r="M280" i="22" s="1"/>
  <c r="W280" i="22" s="1"/>
  <c r="AS124" i="21"/>
  <c r="AZ124" i="21" s="1"/>
  <c r="M124" i="22" s="1"/>
  <c r="W124" i="22" s="1"/>
  <c r="AS20" i="21"/>
  <c r="AZ20" i="21" s="1"/>
  <c r="M20" i="22" s="1"/>
  <c r="W20" i="22" s="1"/>
  <c r="AS141" i="21"/>
  <c r="AZ141" i="21" s="1"/>
  <c r="AS209" i="21"/>
  <c r="AZ209" i="21" s="1"/>
  <c r="M209" i="22" s="1"/>
  <c r="W209" i="22" s="1"/>
  <c r="AS57" i="21"/>
  <c r="AZ57" i="21" s="1"/>
  <c r="W57" i="22" s="1"/>
  <c r="X57" i="22" s="1"/>
  <c r="BF57" i="22" s="1"/>
  <c r="AA79" i="28" s="1"/>
  <c r="AC79" i="28" s="1"/>
  <c r="AS270" i="21"/>
  <c r="AZ270" i="21" s="1"/>
  <c r="M270" i="22" s="1"/>
  <c r="W270" i="22" s="1"/>
  <c r="AS301" i="21"/>
  <c r="AZ301" i="21" s="1"/>
  <c r="M301" i="22" s="1"/>
  <c r="W301" i="22" s="1"/>
  <c r="AS54" i="21"/>
  <c r="AZ54" i="21" s="1"/>
  <c r="AS123" i="21"/>
  <c r="AZ337" i="21"/>
  <c r="AS131" i="21"/>
  <c r="AZ131" i="21" s="1"/>
  <c r="AS248" i="21"/>
  <c r="AZ248" i="21" s="1"/>
  <c r="M248" i="22" s="1"/>
  <c r="AS199" i="21"/>
  <c r="AZ199" i="21" s="1"/>
  <c r="M199" i="22" s="1"/>
  <c r="W199" i="22" s="1"/>
  <c r="AS227" i="21"/>
  <c r="AZ227" i="21" s="1"/>
  <c r="M227" i="22" s="1"/>
  <c r="W227" i="22" s="1"/>
  <c r="AS285" i="21"/>
  <c r="AZ285" i="21" s="1"/>
  <c r="M285" i="22" s="1"/>
  <c r="W285" i="22" s="1"/>
  <c r="AS17" i="21"/>
  <c r="AZ17" i="21" s="1"/>
  <c r="M17" i="22" s="1"/>
  <c r="AZ331" i="21"/>
  <c r="M331" i="22" s="1"/>
  <c r="AS21" i="21"/>
  <c r="AZ21" i="21" s="1"/>
  <c r="M21" i="22" s="1"/>
  <c r="AN21" i="22" s="1"/>
  <c r="AS302" i="21"/>
  <c r="AZ302" i="21" s="1"/>
  <c r="M302" i="22" s="1"/>
  <c r="W302" i="22" s="1"/>
  <c r="AS194" i="21"/>
  <c r="AZ194" i="21" s="1"/>
  <c r="M194" i="22" s="1"/>
  <c r="W194" i="22" s="1"/>
  <c r="AS32" i="21"/>
  <c r="AZ32" i="21" s="1"/>
  <c r="M32" i="22" s="1"/>
  <c r="AS308" i="21"/>
  <c r="AZ308" i="21" s="1"/>
  <c r="M308" i="22" s="1"/>
  <c r="W308" i="22" s="1"/>
  <c r="AS173" i="21"/>
  <c r="AZ173" i="21" s="1"/>
  <c r="AS130" i="21"/>
  <c r="AZ130" i="21" s="1"/>
  <c r="AS74" i="21"/>
  <c r="AZ74" i="21" s="1"/>
  <c r="AS140" i="21"/>
  <c r="AZ140" i="21" s="1"/>
  <c r="AS274" i="21"/>
  <c r="AZ274" i="21" s="1"/>
  <c r="M274" i="22" s="1"/>
  <c r="W274" i="22" s="1"/>
  <c r="AS168" i="21"/>
  <c r="AZ168" i="21" s="1"/>
  <c r="AS230" i="21"/>
  <c r="AZ230" i="21" s="1"/>
  <c r="M230" i="22" s="1"/>
  <c r="W230" i="22" s="1"/>
  <c r="AS321" i="21"/>
  <c r="AZ321" i="21" s="1"/>
  <c r="M321" i="22" s="1"/>
  <c r="W321" i="22" s="1"/>
  <c r="AS303" i="21"/>
  <c r="AZ303" i="21" s="1"/>
  <c r="M303" i="22" s="1"/>
  <c r="W303" i="22" s="1"/>
  <c r="AS251" i="21"/>
  <c r="AZ251" i="21" s="1"/>
  <c r="M251" i="22" s="1"/>
  <c r="W251" i="22" s="1"/>
  <c r="AZ360" i="21"/>
  <c r="M360" i="22" s="1"/>
  <c r="AS85" i="21"/>
  <c r="AZ85" i="21" s="1"/>
  <c r="M85" i="22" s="1"/>
  <c r="W85" i="22" s="1"/>
  <c r="AS171" i="21"/>
  <c r="AZ171" i="21" s="1"/>
  <c r="AS226" i="21"/>
  <c r="AZ226" i="21" s="1"/>
  <c r="M226" i="22" s="1"/>
  <c r="W226" i="22" s="1"/>
  <c r="AS128" i="21"/>
  <c r="AZ128" i="21" s="1"/>
  <c r="AS293" i="21"/>
  <c r="AZ293" i="21" s="1"/>
  <c r="M293" i="22" s="1"/>
  <c r="W293" i="22" s="1"/>
  <c r="AS238" i="21"/>
  <c r="AZ238" i="21" s="1"/>
  <c r="M238" i="22" s="1"/>
  <c r="W238" i="22" s="1"/>
  <c r="AS104" i="21"/>
  <c r="AZ104" i="21" s="1"/>
  <c r="M104" i="22" s="1"/>
  <c r="W104" i="22" s="1"/>
  <c r="AS185" i="21"/>
  <c r="AZ185" i="21" s="1"/>
  <c r="M185" i="22" s="1"/>
  <c r="W185" i="22" s="1"/>
  <c r="AS108" i="21"/>
  <c r="AZ108" i="21" s="1"/>
  <c r="M108" i="22" s="1"/>
  <c r="W108" i="22" s="1"/>
  <c r="AS368" i="21"/>
  <c r="AZ368" i="21" s="1"/>
  <c r="M368" i="22" s="1"/>
  <c r="W368" i="22" s="1"/>
  <c r="AS240" i="21"/>
  <c r="AZ240" i="21" s="1"/>
  <c r="M240" i="22" s="1"/>
  <c r="W240" i="22" s="1"/>
  <c r="AZ348" i="21"/>
  <c r="AS18" i="21"/>
  <c r="AZ18" i="21" s="1"/>
  <c r="M18" i="22" s="1"/>
  <c r="W18" i="22" s="1"/>
  <c r="AS257" i="21"/>
  <c r="AZ257" i="21" s="1"/>
  <c r="M257" i="22" s="1"/>
  <c r="W257" i="22" s="1"/>
  <c r="AS77" i="21"/>
  <c r="AZ77" i="21" s="1"/>
  <c r="AS250" i="21"/>
  <c r="AZ250" i="21" s="1"/>
  <c r="M250" i="22" s="1"/>
  <c r="W250" i="22" s="1"/>
  <c r="AS63" i="21"/>
  <c r="AZ63" i="21" s="1"/>
  <c r="AS253" i="21"/>
  <c r="AZ253" i="21" s="1"/>
  <c r="M253" i="22" s="1"/>
  <c r="W253" i="22" s="1"/>
  <c r="AS92" i="21"/>
  <c r="AZ92" i="21" s="1"/>
  <c r="M92" i="22" s="1"/>
  <c r="W92" i="22" s="1"/>
  <c r="AS234" i="21"/>
  <c r="AZ234" i="21" s="1"/>
  <c r="M234" i="22" s="1"/>
  <c r="W234" i="22" s="1"/>
  <c r="AS298" i="21"/>
  <c r="AZ298" i="21" s="1"/>
  <c r="M298" i="22" s="1"/>
  <c r="W298" i="22" s="1"/>
  <c r="AS184" i="21"/>
  <c r="AZ184" i="21" s="1"/>
  <c r="M184" i="22" s="1"/>
  <c r="W184" i="22" s="1"/>
  <c r="AS182" i="21"/>
  <c r="AZ182" i="21" s="1"/>
  <c r="M182" i="22" s="1"/>
  <c r="W182" i="22" s="1"/>
  <c r="AS259" i="21"/>
  <c r="AZ259" i="21" s="1"/>
  <c r="M259" i="22" s="1"/>
  <c r="W259" i="22" s="1"/>
  <c r="AS13" i="21"/>
  <c r="AZ13" i="21" s="1"/>
  <c r="M13" i="22" s="1"/>
  <c r="AS78" i="21"/>
  <c r="AZ78" i="21" s="1"/>
  <c r="M78" i="22" s="1"/>
  <c r="W78" i="22" s="1"/>
  <c r="AS96" i="21"/>
  <c r="AZ96" i="21" s="1"/>
  <c r="M96" i="22" s="1"/>
  <c r="W96" i="22" s="1"/>
  <c r="AS91" i="21"/>
  <c r="AZ91" i="21" s="1"/>
  <c r="M91" i="22" s="1"/>
  <c r="W91" i="22" s="1"/>
  <c r="AS72" i="21"/>
  <c r="AZ72" i="21" s="1"/>
  <c r="AZ334" i="21"/>
  <c r="AS81" i="21"/>
  <c r="AZ81" i="21" s="1"/>
  <c r="M81" i="22" s="1"/>
  <c r="W81" i="22" s="1"/>
  <c r="AS145" i="21"/>
  <c r="AZ145" i="21" s="1"/>
  <c r="AS114" i="21"/>
  <c r="AZ114" i="21" s="1"/>
  <c r="AS118" i="21"/>
  <c r="AZ118" i="21" s="1"/>
  <c r="AS217" i="21"/>
  <c r="AZ217" i="21" s="1"/>
  <c r="M217" i="22" s="1"/>
  <c r="W217" i="22" s="1"/>
  <c r="AZ335" i="21"/>
  <c r="AS112" i="21"/>
  <c r="AZ112" i="21" s="1"/>
  <c r="AS29" i="21"/>
  <c r="AZ29" i="21" s="1"/>
  <c r="M29" i="22" s="1"/>
  <c r="W29" i="22" s="1"/>
  <c r="AS190" i="21"/>
  <c r="AZ190" i="21" s="1"/>
  <c r="M190" i="22" s="1"/>
  <c r="W190" i="22" s="1"/>
  <c r="AS193" i="21"/>
  <c r="AZ193" i="21" s="1"/>
  <c r="M193" i="22" s="1"/>
  <c r="W193" i="22" s="1"/>
  <c r="AS212" i="21"/>
  <c r="AZ212" i="21" s="1"/>
  <c r="M212" i="22" s="1"/>
  <c r="W212" i="22" s="1"/>
  <c r="AS125" i="21"/>
  <c r="AZ125" i="21" s="1"/>
  <c r="AS152" i="21"/>
  <c r="AZ152" i="21" s="1"/>
  <c r="AS55" i="21"/>
  <c r="AZ55" i="21" s="1"/>
  <c r="AS153" i="21"/>
  <c r="AZ153" i="21" s="1"/>
  <c r="AS218" i="21"/>
  <c r="AZ218" i="21" s="1"/>
  <c r="M218" i="22" s="1"/>
  <c r="W218" i="22" s="1"/>
  <c r="AS102" i="21"/>
  <c r="AZ102" i="21" s="1"/>
  <c r="M102" i="22" s="1"/>
  <c r="W102" i="22" s="1"/>
  <c r="AZ343" i="21"/>
  <c r="AS93" i="21"/>
  <c r="AZ93" i="21" s="1"/>
  <c r="M93" i="22" s="1"/>
  <c r="W93" i="22" s="1"/>
  <c r="AS202" i="21"/>
  <c r="AZ202" i="21" s="1"/>
  <c r="M202" i="22" s="1"/>
  <c r="W202" i="22" s="1"/>
  <c r="AS31" i="21"/>
  <c r="AZ31" i="21" s="1"/>
  <c r="M31" i="22" s="1"/>
  <c r="W31" i="22" s="1"/>
  <c r="AS133" i="21"/>
  <c r="AZ133" i="21" s="1"/>
  <c r="AS65" i="21"/>
  <c r="AZ65" i="21" s="1"/>
  <c r="M65" i="22" s="1"/>
  <c r="W65" i="22" s="1"/>
  <c r="AS70" i="21"/>
  <c r="AZ70" i="21" s="1"/>
  <c r="M70" i="22" s="1"/>
  <c r="W70" i="22" s="1"/>
  <c r="AZ353" i="21"/>
  <c r="M353" i="22" s="1"/>
  <c r="W353" i="22" s="1"/>
  <c r="AS221" i="21"/>
  <c r="AZ221" i="21" s="1"/>
  <c r="M221" i="22" s="1"/>
  <c r="W221" i="22" s="1"/>
  <c r="AS176" i="21"/>
  <c r="AZ176" i="21" s="1"/>
  <c r="AS23" i="21"/>
  <c r="AZ23" i="21" s="1"/>
  <c r="M23" i="22" s="1"/>
  <c r="AS210" i="21"/>
  <c r="AZ210" i="21" s="1"/>
  <c r="M210" i="22" s="1"/>
  <c r="W210" i="22" s="1"/>
  <c r="AS296" i="21"/>
  <c r="AZ296" i="21" s="1"/>
  <c r="M296" i="22" s="1"/>
  <c r="W296" i="22" s="1"/>
  <c r="AS19" i="21"/>
  <c r="AZ19" i="21" s="1"/>
  <c r="M19" i="22" s="1"/>
  <c r="W19" i="22" s="1"/>
  <c r="AS315" i="21"/>
  <c r="AZ315" i="21" s="1"/>
  <c r="M315" i="22" s="1"/>
  <c r="W315" i="22" s="1"/>
  <c r="AS135" i="21"/>
  <c r="AZ135" i="21" s="1"/>
  <c r="AZ328" i="21"/>
  <c r="M328" i="22" s="1"/>
  <c r="AS261" i="21"/>
  <c r="AZ261" i="21" s="1"/>
  <c r="M261" i="22" s="1"/>
  <c r="W261" i="22" s="1"/>
  <c r="AZ346" i="21"/>
  <c r="M346" i="22" s="1"/>
  <c r="AS16" i="21"/>
  <c r="AZ16" i="21" s="1"/>
  <c r="M16" i="22" s="1"/>
  <c r="AS268" i="21"/>
  <c r="AZ268" i="21" s="1"/>
  <c r="M268" i="22" s="1"/>
  <c r="W268" i="22" s="1"/>
  <c r="AS166" i="21"/>
  <c r="AZ166" i="21" s="1"/>
  <c r="AS177" i="21"/>
  <c r="AZ177" i="21" s="1"/>
  <c r="AS62" i="21"/>
  <c r="AZ62" i="21" s="1"/>
  <c r="AS231" i="21"/>
  <c r="AZ231" i="21" s="1"/>
  <c r="M231" i="22" s="1"/>
  <c r="W231" i="22" s="1"/>
  <c r="AS239" i="21"/>
  <c r="AZ239" i="21" s="1"/>
  <c r="M239" i="22" s="1"/>
  <c r="W239" i="22" s="1"/>
  <c r="AS222" i="21"/>
  <c r="AZ222" i="21" s="1"/>
  <c r="M222" i="22" s="1"/>
  <c r="W222" i="22" s="1"/>
  <c r="AS264" i="21"/>
  <c r="AZ264" i="21" s="1"/>
  <c r="M264" i="22" s="1"/>
  <c r="W264" i="22" s="1"/>
  <c r="AS263" i="21"/>
  <c r="AZ263" i="21" s="1"/>
  <c r="M263" i="22" s="1"/>
  <c r="W263" i="22" s="1"/>
  <c r="AZ339" i="21"/>
  <c r="M339" i="22" s="1"/>
  <c r="W339" i="22" s="1"/>
  <c r="AS237" i="21"/>
  <c r="AZ237" i="21" s="1"/>
  <c r="M237" i="22" s="1"/>
  <c r="W237" i="22" s="1"/>
  <c r="AS279" i="21"/>
  <c r="AZ279" i="21" s="1"/>
  <c r="M279" i="22" s="1"/>
  <c r="W279" i="22" s="1"/>
  <c r="AS312" i="21"/>
  <c r="AZ312" i="21" s="1"/>
  <c r="M312" i="22" s="1"/>
  <c r="W312" i="22" s="1"/>
  <c r="AS300" i="21"/>
  <c r="AZ300" i="21" s="1"/>
  <c r="M300" i="22" s="1"/>
  <c r="W300" i="22" s="1"/>
  <c r="AS137" i="21"/>
  <c r="AZ137" i="21" s="1"/>
  <c r="AS249" i="21"/>
  <c r="AZ249" i="21" s="1"/>
  <c r="M249" i="22" s="1"/>
  <c r="W249" i="22" s="1"/>
  <c r="AS132" i="21"/>
  <c r="AZ132" i="21" s="1"/>
  <c r="M132" i="22" s="1"/>
  <c r="W132" i="22" s="1"/>
  <c r="AS87" i="21"/>
  <c r="AZ87" i="21" s="1"/>
  <c r="M87" i="22" s="1"/>
  <c r="W87" i="22" s="1"/>
  <c r="AS138" i="21"/>
  <c r="AZ138" i="21" s="1"/>
  <c r="AZ349" i="21"/>
  <c r="M349" i="22" s="1"/>
  <c r="AS232" i="21"/>
  <c r="AZ232" i="21" s="1"/>
  <c r="M232" i="22" s="1"/>
  <c r="W232" i="22" s="1"/>
  <c r="AS148" i="21"/>
  <c r="AZ148" i="21" s="1"/>
  <c r="M148" i="22" s="1"/>
  <c r="W148" i="22" s="1"/>
  <c r="AZ323" i="21"/>
  <c r="M323" i="22" s="1"/>
  <c r="W323" i="22" s="1"/>
  <c r="AS161" i="21"/>
  <c r="AZ161" i="21" s="1"/>
  <c r="AS310" i="21"/>
  <c r="AZ310" i="21" s="1"/>
  <c r="M310" i="22" s="1"/>
  <c r="W310" i="22" s="1"/>
  <c r="AS255" i="21"/>
  <c r="AZ255" i="21" s="1"/>
  <c r="M255" i="22" s="1"/>
  <c r="W255" i="22" s="1"/>
  <c r="AS174" i="21"/>
  <c r="AZ174" i="21" s="1"/>
  <c r="M174" i="22" s="1"/>
  <c r="W174" i="22" s="1"/>
  <c r="AS69" i="21"/>
  <c r="AZ69" i="21" s="1"/>
  <c r="M69" i="22" s="1"/>
  <c r="W69" i="22" s="1"/>
  <c r="AS33" i="21"/>
  <c r="AZ33" i="21" s="1"/>
  <c r="M33" i="22" s="1"/>
  <c r="AN33" i="22" s="1"/>
  <c r="AS48" i="21"/>
  <c r="AZ48" i="21" s="1"/>
  <c r="M48" i="22" s="1"/>
  <c r="W48" i="22" s="1"/>
  <c r="AS44" i="21"/>
  <c r="AZ44" i="21" s="1"/>
  <c r="M44" i="22" s="1"/>
  <c r="W44" i="22" s="1"/>
  <c r="AS40" i="21"/>
  <c r="AZ40" i="21" s="1"/>
  <c r="M40" i="22" s="1"/>
  <c r="AN40" i="22" s="1"/>
  <c r="AS36" i="21"/>
  <c r="AZ36" i="21" s="1"/>
  <c r="M36" i="22" s="1"/>
  <c r="AN36" i="22" s="1"/>
  <c r="AS42" i="21"/>
  <c r="AZ42" i="21" s="1"/>
  <c r="M42" i="22" s="1"/>
  <c r="AN42" i="22" s="1"/>
  <c r="AS35" i="21"/>
  <c r="AZ35" i="21" s="1"/>
  <c r="M35" i="22" s="1"/>
  <c r="AN35" i="22" s="1"/>
  <c r="AS47" i="21"/>
  <c r="AZ47" i="21" s="1"/>
  <c r="M47" i="22" s="1"/>
  <c r="W47" i="22" s="1"/>
  <c r="AS43" i="21"/>
  <c r="AZ43" i="21" s="1"/>
  <c r="M43" i="22" s="1"/>
  <c r="W43" i="22" s="1"/>
  <c r="AS45" i="21"/>
  <c r="AZ45" i="21" s="1"/>
  <c r="M45" i="22" s="1"/>
  <c r="W45" i="22" s="1"/>
  <c r="AS39" i="21"/>
  <c r="AZ39" i="21" s="1"/>
  <c r="M39" i="22" s="1"/>
  <c r="AN39" i="22" s="1"/>
  <c r="AS41" i="21"/>
  <c r="AZ41" i="21" s="1"/>
  <c r="M41" i="22" s="1"/>
  <c r="AN41" i="22" s="1"/>
  <c r="AS46" i="21"/>
  <c r="AZ46" i="21" s="1"/>
  <c r="M46" i="22" s="1"/>
  <c r="W46" i="22" s="1"/>
  <c r="AS34" i="21"/>
  <c r="AZ34" i="21" s="1"/>
  <c r="M34" i="22" s="1"/>
  <c r="AN34" i="22" s="1"/>
  <c r="AS37" i="21"/>
  <c r="AZ37" i="21" s="1"/>
  <c r="M37" i="22" s="1"/>
  <c r="AN37" i="22" s="1"/>
  <c r="AS38" i="21"/>
  <c r="AZ38" i="21" s="1"/>
  <c r="M38" i="22" s="1"/>
  <c r="AN38" i="22" s="1"/>
  <c r="AQ143" i="21"/>
  <c r="AX143" i="21" s="1"/>
  <c r="AQ224" i="21"/>
  <c r="AX224" i="21" s="1"/>
  <c r="K224" i="22" s="1"/>
  <c r="T224" i="22" s="1"/>
  <c r="AX362" i="21"/>
  <c r="K362" i="22" s="1"/>
  <c r="T362" i="22" s="1"/>
  <c r="AQ55" i="21"/>
  <c r="AX55" i="21" s="1"/>
  <c r="K55" i="22" s="1"/>
  <c r="AL55" i="22" s="1"/>
  <c r="AQ185" i="21"/>
  <c r="AX185" i="21" s="1"/>
  <c r="K185" i="22" s="1"/>
  <c r="T185" i="22" s="1"/>
  <c r="AQ316" i="21"/>
  <c r="AX316" i="21" s="1"/>
  <c r="K316" i="22" s="1"/>
  <c r="T316" i="22" s="1"/>
  <c r="AQ93" i="21"/>
  <c r="AX93" i="21" s="1"/>
  <c r="K93" i="22" s="1"/>
  <c r="T93" i="22" s="1"/>
  <c r="AQ203" i="21"/>
  <c r="AX203" i="21" s="1"/>
  <c r="K203" i="22" s="1"/>
  <c r="T203" i="22" s="1"/>
  <c r="AX327" i="21"/>
  <c r="K327" i="22" s="1"/>
  <c r="AQ129" i="21"/>
  <c r="AX129" i="21" s="1"/>
  <c r="AQ254" i="21"/>
  <c r="AX254" i="21" s="1"/>
  <c r="K254" i="22" s="1"/>
  <c r="T254" i="22" s="1"/>
  <c r="AQ300" i="21"/>
  <c r="AX300" i="21" s="1"/>
  <c r="K300" i="22" s="1"/>
  <c r="T300" i="22" s="1"/>
  <c r="AQ325" i="21"/>
  <c r="AX325" i="21" s="1"/>
  <c r="K325" i="22" s="1"/>
  <c r="T325" i="22" s="1"/>
  <c r="AQ162" i="21"/>
  <c r="AX162" i="21" s="1"/>
  <c r="AQ127" i="21"/>
  <c r="AX127" i="21" s="1"/>
  <c r="AQ15" i="21"/>
  <c r="AX15" i="21" s="1"/>
  <c r="K15" i="22" s="1"/>
  <c r="T15" i="22" s="1"/>
  <c r="AQ253" i="21"/>
  <c r="AX253" i="21" s="1"/>
  <c r="K253" i="22" s="1"/>
  <c r="T253" i="22" s="1"/>
  <c r="AQ243" i="21"/>
  <c r="AX243" i="21" s="1"/>
  <c r="K243" i="22" s="1"/>
  <c r="AQ365" i="21"/>
  <c r="AX365" i="21" s="1"/>
  <c r="K365" i="22" s="1"/>
  <c r="T365" i="22" s="1"/>
  <c r="AQ147" i="21"/>
  <c r="AX147" i="21" s="1"/>
  <c r="K147" i="22" s="1"/>
  <c r="T147" i="22" s="1"/>
  <c r="AQ130" i="21"/>
  <c r="AX130" i="21" s="1"/>
  <c r="AQ158" i="21"/>
  <c r="AX158" i="21" s="1"/>
  <c r="K158" i="22" s="1"/>
  <c r="T158" i="22" s="1"/>
  <c r="AQ207" i="21"/>
  <c r="AX207" i="21" s="1"/>
  <c r="K207" i="22" s="1"/>
  <c r="T207" i="22" s="1"/>
  <c r="AQ31" i="21"/>
  <c r="AX31" i="21" s="1"/>
  <c r="K31" i="22" s="1"/>
  <c r="T31" i="22" s="1"/>
  <c r="AQ87" i="21"/>
  <c r="AX87" i="21" s="1"/>
  <c r="K87" i="22" s="1"/>
  <c r="T87" i="22" s="1"/>
  <c r="AQ22" i="21"/>
  <c r="AX22" i="21" s="1"/>
  <c r="K22" i="22" s="1"/>
  <c r="AL22" i="22" s="1"/>
  <c r="AQ229" i="21"/>
  <c r="AX229" i="21" s="1"/>
  <c r="K229" i="22" s="1"/>
  <c r="T229" i="22" s="1"/>
  <c r="AQ179" i="21"/>
  <c r="AX179" i="21" s="1"/>
  <c r="K179" i="22" s="1"/>
  <c r="T179" i="22" s="1"/>
  <c r="AQ160" i="21"/>
  <c r="AX160" i="21" s="1"/>
  <c r="AX336" i="21"/>
  <c r="K336" i="22" s="1"/>
  <c r="AQ61" i="21"/>
  <c r="AX61" i="21" s="1"/>
  <c r="AX357" i="21"/>
  <c r="K357" i="22" s="1"/>
  <c r="T357" i="22" s="1"/>
  <c r="AQ201" i="21"/>
  <c r="AX201" i="21" s="1"/>
  <c r="K201" i="22" s="1"/>
  <c r="T201" i="22" s="1"/>
  <c r="AQ18" i="21"/>
  <c r="AX18" i="21" s="1"/>
  <c r="K18" i="22" s="1"/>
  <c r="T18" i="22" s="1"/>
  <c r="AQ88" i="21"/>
  <c r="AX88" i="21" s="1"/>
  <c r="K88" i="22" s="1"/>
  <c r="T88" i="22" s="1"/>
  <c r="AQ180" i="21"/>
  <c r="AX180" i="21" s="1"/>
  <c r="K180" i="22" s="1"/>
  <c r="T180" i="22" s="1"/>
  <c r="AQ234" i="21"/>
  <c r="AX234" i="21" s="1"/>
  <c r="K234" i="22" s="1"/>
  <c r="T234" i="22" s="1"/>
  <c r="AQ181" i="21"/>
  <c r="AX181" i="21" s="1"/>
  <c r="K181" i="22" s="1"/>
  <c r="T181" i="22" s="1"/>
  <c r="AQ279" i="21"/>
  <c r="AX279" i="21" s="1"/>
  <c r="K279" i="22" s="1"/>
  <c r="T279" i="22" s="1"/>
  <c r="AQ146" i="21"/>
  <c r="AQ26" i="21"/>
  <c r="AX26" i="21" s="1"/>
  <c r="K26" i="22" s="1"/>
  <c r="AQ91" i="21"/>
  <c r="AX91" i="21" s="1"/>
  <c r="K91" i="22" s="1"/>
  <c r="T91" i="22" s="1"/>
  <c r="AQ125" i="21"/>
  <c r="AX125" i="21" s="1"/>
  <c r="AQ249" i="21"/>
  <c r="AX249" i="21" s="1"/>
  <c r="K249" i="22" s="1"/>
  <c r="T249" i="22" s="1"/>
  <c r="AQ320" i="21"/>
  <c r="AX320" i="21" s="1"/>
  <c r="K320" i="22" s="1"/>
  <c r="T320" i="22" s="1"/>
  <c r="AQ242" i="21"/>
  <c r="AX242" i="21" s="1"/>
  <c r="K242" i="22" s="1"/>
  <c r="T242" i="22" s="1"/>
  <c r="AQ246" i="21"/>
  <c r="AX246" i="21" s="1"/>
  <c r="K246" i="22" s="1"/>
  <c r="AX338" i="21"/>
  <c r="K338" i="22" s="1"/>
  <c r="T338" i="22" s="1"/>
  <c r="AQ277" i="21"/>
  <c r="AX277" i="21" s="1"/>
  <c r="K277" i="22" s="1"/>
  <c r="T277" i="22" s="1"/>
  <c r="AQ54" i="21"/>
  <c r="AX54" i="21" s="1"/>
  <c r="K54" i="22" s="1"/>
  <c r="AL54" i="22" s="1"/>
  <c r="AQ284" i="21"/>
  <c r="AX284" i="21" s="1"/>
  <c r="K284" i="22" s="1"/>
  <c r="T284" i="22" s="1"/>
  <c r="AQ107" i="21"/>
  <c r="AX107" i="21" s="1"/>
  <c r="K107" i="22" s="1"/>
  <c r="T107" i="22" s="1"/>
  <c r="AQ29" i="21"/>
  <c r="AX29" i="21" s="1"/>
  <c r="K29" i="22" s="1"/>
  <c r="T29" i="22" s="1"/>
  <c r="AQ227" i="21"/>
  <c r="AX227" i="21" s="1"/>
  <c r="K227" i="22" s="1"/>
  <c r="T227" i="22" s="1"/>
  <c r="AQ106" i="21"/>
  <c r="AX106" i="21" s="1"/>
  <c r="K106" i="22" s="1"/>
  <c r="T106" i="22" s="1"/>
  <c r="AX341" i="21"/>
  <c r="K341" i="22" s="1"/>
  <c r="T341" i="22" s="1"/>
  <c r="AQ230" i="21"/>
  <c r="AX230" i="21" s="1"/>
  <c r="K230" i="22" s="1"/>
  <c r="T230" i="22" s="1"/>
  <c r="AQ102" i="21"/>
  <c r="AX102" i="21" s="1"/>
  <c r="K102" i="22" s="1"/>
  <c r="T102" i="22" s="1"/>
  <c r="AQ236" i="21"/>
  <c r="AX236" i="21" s="1"/>
  <c r="K236" i="22" s="1"/>
  <c r="T236" i="22" s="1"/>
  <c r="AQ304" i="21"/>
  <c r="AX304" i="21" s="1"/>
  <c r="K304" i="22" s="1"/>
  <c r="T304" i="22" s="1"/>
  <c r="AQ74" i="21"/>
  <c r="AX74" i="21" s="1"/>
  <c r="AQ86" i="21"/>
  <c r="AX86" i="21" s="1"/>
  <c r="K86" i="22" s="1"/>
  <c r="T86" i="22" s="1"/>
  <c r="AQ260" i="21"/>
  <c r="AX260" i="21" s="1"/>
  <c r="K260" i="22" s="1"/>
  <c r="T260" i="22" s="1"/>
  <c r="AQ172" i="21"/>
  <c r="AX172" i="21" s="1"/>
  <c r="AQ173" i="21"/>
  <c r="AX173" i="21" s="1"/>
  <c r="AQ21" i="21"/>
  <c r="AX21" i="21" s="1"/>
  <c r="K21" i="22" s="1"/>
  <c r="AL21" i="22" s="1"/>
  <c r="AX347" i="21"/>
  <c r="K347" i="22" s="1"/>
  <c r="AQ131" i="21"/>
  <c r="AX131" i="21" s="1"/>
  <c r="AQ64" i="21"/>
  <c r="AX64" i="21" s="1"/>
  <c r="K64" i="22" s="1"/>
  <c r="T64" i="22" s="1"/>
  <c r="AX355" i="21"/>
  <c r="K355" i="22" s="1"/>
  <c r="T355" i="22" s="1"/>
  <c r="AQ211" i="21"/>
  <c r="AX211" i="21" s="1"/>
  <c r="K211" i="22" s="1"/>
  <c r="T211" i="22" s="1"/>
  <c r="AX328" i="21"/>
  <c r="K328" i="22" s="1"/>
  <c r="AX329" i="21"/>
  <c r="K329" i="22" s="1"/>
  <c r="AQ267" i="21"/>
  <c r="AX267" i="21" s="1"/>
  <c r="K267" i="22" s="1"/>
  <c r="T267" i="22" s="1"/>
  <c r="AQ157" i="21"/>
  <c r="AX157" i="21" s="1"/>
  <c r="AQ171" i="21"/>
  <c r="AX171" i="21" s="1"/>
  <c r="AQ154" i="21"/>
  <c r="AX154" i="21" s="1"/>
  <c r="AQ299" i="21"/>
  <c r="AX299" i="21" s="1"/>
  <c r="K299" i="22" s="1"/>
  <c r="T299" i="22" s="1"/>
  <c r="AQ286" i="21"/>
  <c r="AX286" i="21" s="1"/>
  <c r="K286" i="22" s="1"/>
  <c r="T286" i="22" s="1"/>
  <c r="AQ152" i="21"/>
  <c r="AX152" i="21" s="1"/>
  <c r="AQ258" i="21"/>
  <c r="AX258" i="21" s="1"/>
  <c r="K258" i="22" s="1"/>
  <c r="T258" i="22" s="1"/>
  <c r="AQ280" i="21"/>
  <c r="AX280" i="21" s="1"/>
  <c r="K280" i="22" s="1"/>
  <c r="T280" i="22" s="1"/>
  <c r="AQ139" i="21"/>
  <c r="AX139" i="21" s="1"/>
  <c r="AQ145" i="21"/>
  <c r="AX145" i="21" s="1"/>
  <c r="AQ168" i="21"/>
  <c r="AX168" i="21" s="1"/>
  <c r="AQ321" i="21"/>
  <c r="AX321" i="21" s="1"/>
  <c r="K321" i="22" s="1"/>
  <c r="T321" i="22" s="1"/>
  <c r="AQ318" i="21"/>
  <c r="AX318" i="21" s="1"/>
  <c r="K318" i="22" s="1"/>
  <c r="T318" i="22" s="1"/>
  <c r="AQ133" i="21"/>
  <c r="AX133" i="21" s="1"/>
  <c r="AQ178" i="21"/>
  <c r="AX178" i="21" s="1"/>
  <c r="AQ206" i="21"/>
  <c r="AX206" i="21" s="1"/>
  <c r="K206" i="22" s="1"/>
  <c r="T206" i="22" s="1"/>
  <c r="AQ257" i="21"/>
  <c r="AX257" i="21" s="1"/>
  <c r="K257" i="22" s="1"/>
  <c r="T257" i="22" s="1"/>
  <c r="AQ67" i="21"/>
  <c r="AX67" i="21" s="1"/>
  <c r="K67" i="22" s="1"/>
  <c r="T67" i="22" s="1"/>
  <c r="AQ27" i="21"/>
  <c r="AX27" i="21" s="1"/>
  <c r="K27" i="22" s="1"/>
  <c r="AQ28" i="21"/>
  <c r="AX28" i="21" s="1"/>
  <c r="K28" i="22" s="1"/>
  <c r="AQ105" i="21"/>
  <c r="AX105" i="21" s="1"/>
  <c r="K105" i="22" s="1"/>
  <c r="T105" i="22" s="1"/>
  <c r="AQ159" i="21"/>
  <c r="AX159" i="21" s="1"/>
  <c r="AQ118" i="21"/>
  <c r="AX118" i="21" s="1"/>
  <c r="AQ165" i="21"/>
  <c r="AX165" i="21" s="1"/>
  <c r="AX330" i="21"/>
  <c r="K330" i="22" s="1"/>
  <c r="AX352" i="21"/>
  <c r="K352" i="22" s="1"/>
  <c r="AQ190" i="21"/>
  <c r="AX190" i="21" s="1"/>
  <c r="K190" i="22" s="1"/>
  <c r="T190" i="22" s="1"/>
  <c r="AQ100" i="21"/>
  <c r="AX100" i="21" s="1"/>
  <c r="K100" i="22" s="1"/>
  <c r="T100" i="22" s="1"/>
  <c r="AQ73" i="21"/>
  <c r="AX73" i="21" s="1"/>
  <c r="AX339" i="21"/>
  <c r="K339" i="22" s="1"/>
  <c r="T339" i="22" s="1"/>
  <c r="AQ283" i="21"/>
  <c r="AX283" i="21" s="1"/>
  <c r="K283" i="22" s="1"/>
  <c r="T283" i="22" s="1"/>
  <c r="AQ89" i="21"/>
  <c r="AX89" i="21" s="1"/>
  <c r="K89" i="22" s="1"/>
  <c r="T89" i="22" s="1"/>
  <c r="AQ214" i="21"/>
  <c r="AX214" i="21" s="1"/>
  <c r="K214" i="22" s="1"/>
  <c r="T214" i="22" s="1"/>
  <c r="AQ59" i="21"/>
  <c r="AX59" i="21" s="1"/>
  <c r="K59" i="22" s="1"/>
  <c r="T59" i="22" s="1"/>
  <c r="AQ56" i="21"/>
  <c r="AX56" i="21" s="1"/>
  <c r="K56" i="22" s="1"/>
  <c r="AL56" i="22" s="1"/>
  <c r="AQ13" i="21"/>
  <c r="AX13" i="21" s="1"/>
  <c r="K13" i="22" s="1"/>
  <c r="AQ112" i="21"/>
  <c r="AX112" i="21" s="1"/>
  <c r="AQ187" i="21"/>
  <c r="AX187" i="21" s="1"/>
  <c r="K187" i="22" s="1"/>
  <c r="T187" i="22" s="1"/>
  <c r="AQ111" i="21"/>
  <c r="AX111" i="21" s="1"/>
  <c r="AQ276" i="21"/>
  <c r="AX276" i="21" s="1"/>
  <c r="K276" i="22" s="1"/>
  <c r="T276" i="22" s="1"/>
  <c r="AQ282" i="21"/>
  <c r="AX282" i="21" s="1"/>
  <c r="K282" i="22" s="1"/>
  <c r="T282" i="22" s="1"/>
  <c r="AQ62" i="21"/>
  <c r="AX62" i="21" s="1"/>
  <c r="AQ156" i="21"/>
  <c r="AX156" i="21" s="1"/>
  <c r="AQ122" i="21"/>
  <c r="AX122" i="21" s="1"/>
  <c r="K122" i="22" s="1"/>
  <c r="T122" i="22" s="1"/>
  <c r="AX359" i="21"/>
  <c r="K359" i="22" s="1"/>
  <c r="T359" i="22" s="1"/>
  <c r="AQ197" i="21"/>
  <c r="AX197" i="21" s="1"/>
  <c r="K197" i="22" s="1"/>
  <c r="T197" i="22" s="1"/>
  <c r="AX346" i="21"/>
  <c r="K346" i="22" s="1"/>
  <c r="AQ163" i="21"/>
  <c r="AX163" i="21" s="1"/>
  <c r="K163" i="22" s="1"/>
  <c r="T163" i="22" s="1"/>
  <c r="AQ110" i="21"/>
  <c r="AX110" i="21" s="1"/>
  <c r="AQ164" i="21"/>
  <c r="AX164" i="21" s="1"/>
  <c r="K164" i="22" s="1"/>
  <c r="T164" i="22" s="1"/>
  <c r="AQ186" i="21"/>
  <c r="AX186" i="21" s="1"/>
  <c r="K186" i="22" s="1"/>
  <c r="T186" i="22" s="1"/>
  <c r="AQ51" i="21"/>
  <c r="AX51" i="21" s="1"/>
  <c r="K51" i="22" s="1"/>
  <c r="AL51" i="22" s="1"/>
  <c r="AQ204" i="21"/>
  <c r="AX204" i="21" s="1"/>
  <c r="K204" i="22" s="1"/>
  <c r="T204" i="22" s="1"/>
  <c r="AQ60" i="21"/>
  <c r="AX60" i="21" s="1"/>
  <c r="K60" i="22" s="1"/>
  <c r="T60" i="22" s="1"/>
  <c r="AQ79" i="21"/>
  <c r="AX79" i="21" s="1"/>
  <c r="AQ261" i="21"/>
  <c r="AX261" i="21" s="1"/>
  <c r="K261" i="22" s="1"/>
  <c r="T261" i="22" s="1"/>
  <c r="AQ193" i="21"/>
  <c r="AX193" i="21" s="1"/>
  <c r="K193" i="22" s="1"/>
  <c r="T193" i="22" s="1"/>
  <c r="AQ82" i="21"/>
  <c r="AX82" i="21" s="1"/>
  <c r="K82" i="22" s="1"/>
  <c r="T82" i="22" s="1"/>
  <c r="AX337" i="21"/>
  <c r="K337" i="22" s="1"/>
  <c r="AQ301" i="21"/>
  <c r="AX301" i="21" s="1"/>
  <c r="K301" i="22" s="1"/>
  <c r="T301" i="22" s="1"/>
  <c r="AQ153" i="21"/>
  <c r="AX153" i="21" s="1"/>
  <c r="AQ57" i="21"/>
  <c r="AQ71" i="21"/>
  <c r="AX71" i="21" s="1"/>
  <c r="K71" i="22" s="1"/>
  <c r="T71" i="22" s="1"/>
  <c r="AQ269" i="21"/>
  <c r="AX269" i="21" s="1"/>
  <c r="K269" i="22" s="1"/>
  <c r="T269" i="22" s="1"/>
  <c r="AQ244" i="21"/>
  <c r="AX244" i="21" s="1"/>
  <c r="K244" i="22" s="1"/>
  <c r="T244" i="22" s="1"/>
  <c r="AQ326" i="21"/>
  <c r="AX326" i="21" s="1"/>
  <c r="K326" i="22" s="1"/>
  <c r="T326" i="22" s="1"/>
  <c r="AQ166" i="21"/>
  <c r="AX166" i="21" s="1"/>
  <c r="AQ228" i="21"/>
  <c r="AX228" i="21" s="1"/>
  <c r="K228" i="22" s="1"/>
  <c r="T228" i="22" s="1"/>
  <c r="AQ209" i="21"/>
  <c r="AX209" i="21" s="1"/>
  <c r="K209" i="22" s="1"/>
  <c r="T209" i="22" s="1"/>
  <c r="AQ151" i="21"/>
  <c r="AX151" i="21" s="1"/>
  <c r="AQ215" i="21"/>
  <c r="AX215" i="21" s="1"/>
  <c r="K215" i="22" s="1"/>
  <c r="T215" i="22" s="1"/>
  <c r="AQ126" i="21"/>
  <c r="AX126" i="21" s="1"/>
  <c r="AQ314" i="21"/>
  <c r="AX314" i="21" s="1"/>
  <c r="K314" i="22" s="1"/>
  <c r="T314" i="22" s="1"/>
  <c r="AX358" i="21"/>
  <c r="K358" i="22" s="1"/>
  <c r="T358" i="22" s="1"/>
  <c r="AQ310" i="21"/>
  <c r="AX310" i="21" s="1"/>
  <c r="K310" i="22" s="1"/>
  <c r="T310" i="22" s="1"/>
  <c r="AQ195" i="21"/>
  <c r="AX195" i="21" s="1"/>
  <c r="K195" i="22" s="1"/>
  <c r="T195" i="22" s="1"/>
  <c r="AQ128" i="21"/>
  <c r="AX128" i="21" s="1"/>
  <c r="AQ80" i="21"/>
  <c r="AX80" i="21" s="1"/>
  <c r="K80" i="22" s="1"/>
  <c r="T80" i="22" s="1"/>
  <c r="AQ70" i="21"/>
  <c r="AX70" i="21" s="1"/>
  <c r="K70" i="22" s="1"/>
  <c r="T70" i="22" s="1"/>
  <c r="AQ134" i="21"/>
  <c r="AX134" i="21" s="1"/>
  <c r="AQ98" i="21"/>
  <c r="AX98" i="21" s="1"/>
  <c r="K98" i="22" s="1"/>
  <c r="T98" i="22" s="1"/>
  <c r="AQ95" i="21"/>
  <c r="AX95" i="21" s="1"/>
  <c r="K95" i="22" s="1"/>
  <c r="T95" i="22" s="1"/>
  <c r="AQ25" i="21"/>
  <c r="AX25" i="21" s="1"/>
  <c r="K25" i="22" s="1"/>
  <c r="T25" i="22" s="1"/>
  <c r="AQ14" i="21"/>
  <c r="AX14" i="21" s="1"/>
  <c r="K14" i="22" s="1"/>
  <c r="AL14" i="22" s="1"/>
  <c r="AQ220" i="21"/>
  <c r="AX220" i="21" s="1"/>
  <c r="K220" i="22" s="1"/>
  <c r="T220" i="22" s="1"/>
  <c r="AQ123" i="21"/>
  <c r="AX333" i="21"/>
  <c r="AQ17" i="21"/>
  <c r="AX17" i="21" s="1"/>
  <c r="K17" i="22" s="1"/>
  <c r="AQ273" i="21"/>
  <c r="AX273" i="21" s="1"/>
  <c r="K273" i="22" s="1"/>
  <c r="T273" i="22" s="1"/>
  <c r="AX350" i="21"/>
  <c r="K350" i="22" s="1"/>
  <c r="AQ237" i="21"/>
  <c r="AX237" i="21" s="1"/>
  <c r="K237" i="22" s="1"/>
  <c r="T237" i="22" s="1"/>
  <c r="AQ212" i="21"/>
  <c r="AX212" i="21" s="1"/>
  <c r="K212" i="22" s="1"/>
  <c r="T212" i="22" s="1"/>
  <c r="AQ298" i="21"/>
  <c r="AX298" i="21" s="1"/>
  <c r="K298" i="22" s="1"/>
  <c r="T298" i="22" s="1"/>
  <c r="AQ302" i="21"/>
  <c r="AX302" i="21" s="1"/>
  <c r="K302" i="22" s="1"/>
  <c r="T302" i="22" s="1"/>
  <c r="AQ198" i="21"/>
  <c r="AX198" i="21" s="1"/>
  <c r="K198" i="22" s="1"/>
  <c r="T198" i="22" s="1"/>
  <c r="AQ218" i="21"/>
  <c r="AX218" i="21" s="1"/>
  <c r="K218" i="22" s="1"/>
  <c r="T218" i="22" s="1"/>
  <c r="AQ72" i="21"/>
  <c r="AX72" i="21" s="1"/>
  <c r="AQ289" i="21"/>
  <c r="AX289" i="21" s="1"/>
  <c r="K289" i="22" s="1"/>
  <c r="T289" i="22" s="1"/>
  <c r="AQ293" i="21"/>
  <c r="AX293" i="21" s="1"/>
  <c r="K293" i="22" s="1"/>
  <c r="T293" i="22" s="1"/>
  <c r="AQ271" i="21"/>
  <c r="AX271" i="21" s="1"/>
  <c r="K271" i="22" s="1"/>
  <c r="T271" i="22" s="1"/>
  <c r="AQ312" i="21"/>
  <c r="AX312" i="21" s="1"/>
  <c r="K312" i="22" s="1"/>
  <c r="T312" i="22" s="1"/>
  <c r="AQ50" i="21"/>
  <c r="AX50" i="21" s="1"/>
  <c r="K50" i="22" s="1"/>
  <c r="AL50" i="22" s="1"/>
  <c r="AQ83" i="21"/>
  <c r="AX83" i="21" s="1"/>
  <c r="K83" i="22" s="1"/>
  <c r="T83" i="22" s="1"/>
  <c r="AQ367" i="21"/>
  <c r="AX367" i="21" s="1"/>
  <c r="K367" i="22" s="1"/>
  <c r="T367" i="22" s="1"/>
  <c r="AQ16" i="21"/>
  <c r="AX16" i="21" s="1"/>
  <c r="K16" i="22" s="1"/>
  <c r="AQ319" i="21"/>
  <c r="AX319" i="21" s="1"/>
  <c r="K319" i="22" s="1"/>
  <c r="T319" i="22" s="1"/>
  <c r="AQ167" i="21"/>
  <c r="AX167" i="21" s="1"/>
  <c r="AQ101" i="21"/>
  <c r="AX101" i="21" s="1"/>
  <c r="K101" i="22" s="1"/>
  <c r="T101" i="22" s="1"/>
  <c r="AQ200" i="21"/>
  <c r="AX200" i="21" s="1"/>
  <c r="K200" i="22" s="1"/>
  <c r="T200" i="22" s="1"/>
  <c r="AQ135" i="21"/>
  <c r="AX135" i="21" s="1"/>
  <c r="AQ94" i="21"/>
  <c r="AX94" i="21" s="1"/>
  <c r="K94" i="22" s="1"/>
  <c r="T94" i="22" s="1"/>
  <c r="AQ270" i="21"/>
  <c r="AX270" i="21" s="1"/>
  <c r="K270" i="22" s="1"/>
  <c r="T270" i="22" s="1"/>
  <c r="AQ306" i="21"/>
  <c r="AX306" i="21" s="1"/>
  <c r="K306" i="22" s="1"/>
  <c r="T306" i="22" s="1"/>
  <c r="AQ76" i="21"/>
  <c r="AX76" i="21" s="1"/>
  <c r="AX348" i="21"/>
  <c r="AQ137" i="21"/>
  <c r="AX137" i="21" s="1"/>
  <c r="AQ255" i="21"/>
  <c r="AX255" i="21" s="1"/>
  <c r="K255" i="22" s="1"/>
  <c r="T255" i="22" s="1"/>
  <c r="AQ297" i="21"/>
  <c r="AX297" i="21" s="1"/>
  <c r="K297" i="22" s="1"/>
  <c r="T297" i="22" s="1"/>
  <c r="AQ268" i="21"/>
  <c r="AX268" i="21" s="1"/>
  <c r="K268" i="22" s="1"/>
  <c r="T268" i="22" s="1"/>
  <c r="AQ20" i="21"/>
  <c r="AX20" i="21" s="1"/>
  <c r="K20" i="22" s="1"/>
  <c r="T20" i="22" s="1"/>
  <c r="AQ120" i="21"/>
  <c r="AX120" i="21" s="1"/>
  <c r="AQ287" i="21"/>
  <c r="AX287" i="21" s="1"/>
  <c r="K287" i="22" s="1"/>
  <c r="T287" i="22" s="1"/>
  <c r="AQ233" i="21"/>
  <c r="AX233" i="21" s="1"/>
  <c r="K233" i="22" s="1"/>
  <c r="T233" i="22" s="1"/>
  <c r="AQ155" i="21"/>
  <c r="AX155" i="21" s="1"/>
  <c r="AQ265" i="21"/>
  <c r="AX265" i="21" s="1"/>
  <c r="K265" i="22" s="1"/>
  <c r="T265" i="22" s="1"/>
  <c r="AQ217" i="21"/>
  <c r="AX217" i="21" s="1"/>
  <c r="K217" i="22" s="1"/>
  <c r="T217" i="22" s="1"/>
  <c r="AQ303" i="21"/>
  <c r="AX303" i="21" s="1"/>
  <c r="K303" i="22" s="1"/>
  <c r="T303" i="22" s="1"/>
  <c r="AQ256" i="21"/>
  <c r="AX256" i="21" s="1"/>
  <c r="K256" i="22" s="1"/>
  <c r="T256" i="22" s="1"/>
  <c r="AQ19" i="21"/>
  <c r="AX19" i="21" s="1"/>
  <c r="K19" i="22" s="1"/>
  <c r="T19" i="22" s="1"/>
  <c r="AQ66" i="21"/>
  <c r="AX66" i="21" s="1"/>
  <c r="K66" i="22" s="1"/>
  <c r="T66" i="22" s="1"/>
  <c r="AX349" i="21"/>
  <c r="K349" i="22" s="1"/>
  <c r="AQ63" i="21"/>
  <c r="AX63" i="21" s="1"/>
  <c r="AQ239" i="21"/>
  <c r="AX239" i="21" s="1"/>
  <c r="K239" i="22" s="1"/>
  <c r="T239" i="22" s="1"/>
  <c r="AQ281" i="21"/>
  <c r="AX281" i="21" s="1"/>
  <c r="K281" i="22" s="1"/>
  <c r="T281" i="22" s="1"/>
  <c r="AQ274" i="21"/>
  <c r="AX274" i="21" s="1"/>
  <c r="K274" i="22" s="1"/>
  <c r="T274" i="22" s="1"/>
  <c r="AQ250" i="21"/>
  <c r="AX250" i="21" s="1"/>
  <c r="K250" i="22" s="1"/>
  <c r="T250" i="22" s="1"/>
  <c r="AQ309" i="21"/>
  <c r="AX309" i="21" s="1"/>
  <c r="K309" i="22" s="1"/>
  <c r="T309" i="22" s="1"/>
  <c r="AQ148" i="21"/>
  <c r="AX148" i="21" s="1"/>
  <c r="K148" i="22" s="1"/>
  <c r="T148" i="22" s="1"/>
  <c r="AQ188" i="21"/>
  <c r="AX188" i="21" s="1"/>
  <c r="K188" i="22" s="1"/>
  <c r="T188" i="22" s="1"/>
  <c r="AQ366" i="21"/>
  <c r="AX366" i="21" s="1"/>
  <c r="K366" i="22" s="1"/>
  <c r="T366" i="22" s="1"/>
  <c r="AQ23" i="21"/>
  <c r="AX23" i="21" s="1"/>
  <c r="K23" i="22" s="1"/>
  <c r="AQ259" i="21"/>
  <c r="AX259" i="21" s="1"/>
  <c r="K259" i="22" s="1"/>
  <c r="T259" i="22" s="1"/>
  <c r="AX356" i="21"/>
  <c r="K356" i="22" s="1"/>
  <c r="AQ292" i="21"/>
  <c r="AX292" i="21" s="1"/>
  <c r="K292" i="22" s="1"/>
  <c r="T292" i="22" s="1"/>
  <c r="AQ97" i="21"/>
  <c r="AX97" i="21" s="1"/>
  <c r="K97" i="22" s="1"/>
  <c r="T97" i="22" s="1"/>
  <c r="AX343" i="21"/>
  <c r="K343" i="22" s="1"/>
  <c r="AQ199" i="21"/>
  <c r="AX199" i="21" s="1"/>
  <c r="K199" i="22" s="1"/>
  <c r="T199" i="22" s="1"/>
  <c r="AQ317" i="21"/>
  <c r="AX317" i="21" s="1"/>
  <c r="K317" i="22" s="1"/>
  <c r="T317" i="22" s="1"/>
  <c r="AQ222" i="21"/>
  <c r="AX222" i="21" s="1"/>
  <c r="K222" i="22" s="1"/>
  <c r="T222" i="22" s="1"/>
  <c r="AQ115" i="21"/>
  <c r="AX115" i="21" s="1"/>
  <c r="AQ232" i="21"/>
  <c r="AX232" i="21" s="1"/>
  <c r="K232" i="22" s="1"/>
  <c r="T232" i="22" s="1"/>
  <c r="AQ208" i="21"/>
  <c r="AX208" i="21" s="1"/>
  <c r="K208" i="22" s="1"/>
  <c r="T208" i="22" s="1"/>
  <c r="AQ251" i="21"/>
  <c r="AX251" i="21" s="1"/>
  <c r="K251" i="22" s="1"/>
  <c r="T251" i="22" s="1"/>
  <c r="AQ114" i="21"/>
  <c r="AX114" i="21" s="1"/>
  <c r="AQ77" i="21"/>
  <c r="AX77" i="21" s="1"/>
  <c r="AQ12" i="21"/>
  <c r="AX12" i="21" s="1"/>
  <c r="K12" i="22" s="1"/>
  <c r="T12" i="22" s="1"/>
  <c r="AQ272" i="21"/>
  <c r="AX272" i="21" s="1"/>
  <c r="K272" i="22" s="1"/>
  <c r="T272" i="22" s="1"/>
  <c r="AQ194" i="21"/>
  <c r="AX194" i="21" s="1"/>
  <c r="K194" i="22" s="1"/>
  <c r="T194" i="22" s="1"/>
  <c r="AQ264" i="21"/>
  <c r="AX264" i="21" s="1"/>
  <c r="K264" i="22" s="1"/>
  <c r="T264" i="22" s="1"/>
  <c r="AQ30" i="21"/>
  <c r="AX30" i="21" s="1"/>
  <c r="K30" i="22" s="1"/>
  <c r="T30" i="22" s="1"/>
  <c r="AQ240" i="21"/>
  <c r="AX240" i="21" s="1"/>
  <c r="K240" i="22" s="1"/>
  <c r="T240" i="22" s="1"/>
  <c r="AQ183" i="21"/>
  <c r="AX183" i="21" s="1"/>
  <c r="K183" i="22" s="1"/>
  <c r="T183" i="22" s="1"/>
  <c r="AQ196" i="21"/>
  <c r="AX196" i="21" s="1"/>
  <c r="K196" i="22" s="1"/>
  <c r="T196" i="22" s="1"/>
  <c r="AQ117" i="21"/>
  <c r="AX117" i="21" s="1"/>
  <c r="AQ184" i="21"/>
  <c r="AX184" i="21" s="1"/>
  <c r="K184" i="22" s="1"/>
  <c r="T184" i="22" s="1"/>
  <c r="AQ307" i="21"/>
  <c r="AX307" i="21" s="1"/>
  <c r="K307" i="22" s="1"/>
  <c r="T307" i="22" s="1"/>
  <c r="AQ138" i="21"/>
  <c r="AX138" i="21" s="1"/>
  <c r="AQ149" i="21"/>
  <c r="AX149" i="21" s="1"/>
  <c r="AQ368" i="21"/>
  <c r="AX368" i="21" s="1"/>
  <c r="K368" i="22" s="1"/>
  <c r="T368" i="22" s="1"/>
  <c r="AQ245" i="21"/>
  <c r="AX245" i="21" s="1"/>
  <c r="K245" i="22" s="1"/>
  <c r="T245" i="22" s="1"/>
  <c r="AQ150" i="21"/>
  <c r="AX150" i="21" s="1"/>
  <c r="AQ124" i="21"/>
  <c r="AX124" i="21" s="1"/>
  <c r="K124" i="22" s="1"/>
  <c r="T124" i="22" s="1"/>
  <c r="AQ275" i="21"/>
  <c r="AX275" i="21" s="1"/>
  <c r="K275" i="22" s="1"/>
  <c r="T275" i="22" s="1"/>
  <c r="AQ177" i="21"/>
  <c r="AX177" i="21" s="1"/>
  <c r="AQ69" i="21"/>
  <c r="AX69" i="21" s="1"/>
  <c r="K69" i="22" s="1"/>
  <c r="T69" i="22" s="1"/>
  <c r="AQ290" i="21"/>
  <c r="AX290" i="21" s="1"/>
  <c r="K290" i="22" s="1"/>
  <c r="T290" i="22" s="1"/>
  <c r="AQ313" i="21"/>
  <c r="AX313" i="21" s="1"/>
  <c r="K313" i="22" s="1"/>
  <c r="T313" i="22" s="1"/>
  <c r="AX344" i="21"/>
  <c r="K344" i="22" s="1"/>
  <c r="AQ78" i="21"/>
  <c r="AX78" i="21" s="1"/>
  <c r="K78" i="22" s="1"/>
  <c r="T78" i="22" s="1"/>
  <c r="AQ248" i="21"/>
  <c r="AX248" i="21" s="1"/>
  <c r="K248" i="22" s="1"/>
  <c r="AQ223" i="21"/>
  <c r="AX223" i="21" s="1"/>
  <c r="K223" i="22" s="1"/>
  <c r="T223" i="22" s="1"/>
  <c r="AQ116" i="21"/>
  <c r="AX116" i="21" s="1"/>
  <c r="AQ364" i="21"/>
  <c r="AX364" i="21" s="1"/>
  <c r="K364" i="22" s="1"/>
  <c r="T364" i="22" s="1"/>
  <c r="AQ119" i="21"/>
  <c r="AX119" i="21" s="1"/>
  <c r="AQ189" i="21"/>
  <c r="AX189" i="21" s="1"/>
  <c r="K189" i="22" s="1"/>
  <c r="T189" i="22" s="1"/>
  <c r="AQ278" i="21"/>
  <c r="AX278" i="21" s="1"/>
  <c r="K278" i="22" s="1"/>
  <c r="T278" i="22" s="1"/>
  <c r="AQ32" i="21"/>
  <c r="AX32" i="21" s="1"/>
  <c r="K32" i="22" s="1"/>
  <c r="AQ221" i="21"/>
  <c r="AX221" i="21" s="1"/>
  <c r="K221" i="22" s="1"/>
  <c r="T221" i="22" s="1"/>
  <c r="AQ58" i="21"/>
  <c r="AX58" i="21" s="1"/>
  <c r="K58" i="22" s="1"/>
  <c r="T58" i="22" s="1"/>
  <c r="AQ238" i="21"/>
  <c r="AX238" i="21" s="1"/>
  <c r="K238" i="22" s="1"/>
  <c r="T238" i="22" s="1"/>
  <c r="AQ174" i="21"/>
  <c r="AX174" i="21" s="1"/>
  <c r="K174" i="22" s="1"/>
  <c r="T174" i="22" s="1"/>
  <c r="AQ315" i="21"/>
  <c r="AX315" i="21" s="1"/>
  <c r="K315" i="22" s="1"/>
  <c r="T315" i="22" s="1"/>
  <c r="AQ81" i="21"/>
  <c r="AX81" i="21" s="1"/>
  <c r="K81" i="22" s="1"/>
  <c r="T81" i="22" s="1"/>
  <c r="AQ311" i="21"/>
  <c r="AX311" i="21" s="1"/>
  <c r="K311" i="22" s="1"/>
  <c r="T311" i="22" s="1"/>
  <c r="AQ144" i="21"/>
  <c r="AX144" i="21" s="1"/>
  <c r="AQ142" i="21"/>
  <c r="AQ169" i="21"/>
  <c r="AX169" i="21" s="1"/>
  <c r="AQ53" i="21"/>
  <c r="AX53" i="21" s="1"/>
  <c r="K53" i="22" s="1"/>
  <c r="AL53" i="22" s="1"/>
  <c r="AQ141" i="21"/>
  <c r="AX141" i="21" s="1"/>
  <c r="AQ295" i="21"/>
  <c r="AX295" i="21" s="1"/>
  <c r="K295" i="22" s="1"/>
  <c r="T295" i="22" s="1"/>
  <c r="AQ213" i="21"/>
  <c r="AX213" i="21" s="1"/>
  <c r="K213" i="22" s="1"/>
  <c r="T213" i="22" s="1"/>
  <c r="AQ68" i="21"/>
  <c r="AX68" i="21" s="1"/>
  <c r="K68" i="22" s="1"/>
  <c r="T68" i="22" s="1"/>
  <c r="AQ108" i="21"/>
  <c r="AX108" i="21" s="1"/>
  <c r="K108" i="22" s="1"/>
  <c r="T108" i="22" s="1"/>
  <c r="AQ170" i="21"/>
  <c r="AX170" i="21" s="1"/>
  <c r="K170" i="22" s="1"/>
  <c r="T170" i="22" s="1"/>
  <c r="AQ262" i="21"/>
  <c r="AX262" i="21" s="1"/>
  <c r="K262" i="22" s="1"/>
  <c r="T262" i="22" s="1"/>
  <c r="AQ109" i="21"/>
  <c r="AX109" i="21" s="1"/>
  <c r="AX342" i="21"/>
  <c r="K342" i="22" s="1"/>
  <c r="AX351" i="21"/>
  <c r="K351" i="22" s="1"/>
  <c r="AQ219" i="21"/>
  <c r="AX219" i="21" s="1"/>
  <c r="K219" i="22" s="1"/>
  <c r="T219" i="22" s="1"/>
  <c r="AX335" i="21"/>
  <c r="K335" i="22" s="1"/>
  <c r="AQ285" i="21"/>
  <c r="AX285" i="21" s="1"/>
  <c r="K285" i="22" s="1"/>
  <c r="T285" i="22" s="1"/>
  <c r="AX340" i="21"/>
  <c r="K340" i="22" s="1"/>
  <c r="T340" i="22" s="1"/>
  <c r="AQ24" i="21"/>
  <c r="AX24" i="21" s="1"/>
  <c r="K24" i="22" s="1"/>
  <c r="T24" i="22" s="1"/>
  <c r="AQ231" i="21"/>
  <c r="AX231" i="21" s="1"/>
  <c r="K231" i="22" s="1"/>
  <c r="T231" i="22" s="1"/>
  <c r="AQ90" i="21"/>
  <c r="AX90" i="21" s="1"/>
  <c r="K90" i="22" s="1"/>
  <c r="T90" i="22" s="1"/>
  <c r="AQ96" i="21"/>
  <c r="AX96" i="21" s="1"/>
  <c r="K96" i="22" s="1"/>
  <c r="T96" i="22" s="1"/>
  <c r="AQ308" i="21"/>
  <c r="AX308" i="21" s="1"/>
  <c r="K308" i="22" s="1"/>
  <c r="T308" i="22" s="1"/>
  <c r="AQ235" i="21"/>
  <c r="AX235" i="21" s="1"/>
  <c r="K235" i="22" s="1"/>
  <c r="T235" i="22" s="1"/>
  <c r="AX354" i="21"/>
  <c r="K354" i="22" s="1"/>
  <c r="T354" i="22" s="1"/>
  <c r="AQ210" i="21"/>
  <c r="AX210" i="21" s="1"/>
  <c r="K210" i="22" s="1"/>
  <c r="T210" i="22" s="1"/>
  <c r="AX331" i="21"/>
  <c r="K331" i="22" s="1"/>
  <c r="AQ84" i="21"/>
  <c r="AX84" i="21" s="1"/>
  <c r="K84" i="22" s="1"/>
  <c r="T84" i="22" s="1"/>
  <c r="AQ132" i="21"/>
  <c r="AX132" i="21" s="1"/>
  <c r="K132" i="22" s="1"/>
  <c r="T132" i="22" s="1"/>
  <c r="AQ296" i="21"/>
  <c r="AX296" i="21" s="1"/>
  <c r="K296" i="22" s="1"/>
  <c r="T296" i="22" s="1"/>
  <c r="AQ202" i="21"/>
  <c r="AX202" i="21" s="1"/>
  <c r="K202" i="22" s="1"/>
  <c r="T202" i="22" s="1"/>
  <c r="AQ266" i="21"/>
  <c r="AX266" i="21" s="1"/>
  <c r="K266" i="22" s="1"/>
  <c r="T266" i="22" s="1"/>
  <c r="AQ363" i="21"/>
  <c r="AX363" i="21" s="1"/>
  <c r="K363" i="22" s="1"/>
  <c r="T363" i="22" s="1"/>
  <c r="AQ113" i="21"/>
  <c r="AX113" i="21" s="1"/>
  <c r="AQ247" i="21"/>
  <c r="AX247" i="21" s="1"/>
  <c r="K247" i="22" s="1"/>
  <c r="AQ161" i="21"/>
  <c r="AX161" i="21" s="1"/>
  <c r="AX322" i="21"/>
  <c r="K322" i="22" s="1"/>
  <c r="T322" i="22" s="1"/>
  <c r="AQ241" i="21"/>
  <c r="AX241" i="21" s="1"/>
  <c r="K241" i="22" s="1"/>
  <c r="AQ324" i="21"/>
  <c r="AX324" i="21" s="1"/>
  <c r="K324" i="22" s="1"/>
  <c r="T324" i="22" s="1"/>
  <c r="AX345" i="21"/>
  <c r="K345" i="22" s="1"/>
  <c r="AQ99" i="21"/>
  <c r="AX99" i="21" s="1"/>
  <c r="K99" i="22" s="1"/>
  <c r="T99" i="22" s="1"/>
  <c r="AQ288" i="21"/>
  <c r="AX288" i="21" s="1"/>
  <c r="K288" i="22" s="1"/>
  <c r="T288" i="22" s="1"/>
  <c r="AQ263" i="21"/>
  <c r="AX263" i="21" s="1"/>
  <c r="K263" i="22" s="1"/>
  <c r="T263" i="22" s="1"/>
  <c r="AQ136" i="21"/>
  <c r="AX136" i="21" s="1"/>
  <c r="AQ191" i="21"/>
  <c r="AX191" i="21" s="1"/>
  <c r="K191" i="22" s="1"/>
  <c r="T191" i="22" s="1"/>
  <c r="AQ192" i="21"/>
  <c r="AX192" i="21" s="1"/>
  <c r="K192" i="22" s="1"/>
  <c r="T192" i="22" s="1"/>
  <c r="AQ92" i="21"/>
  <c r="AX92" i="21" s="1"/>
  <c r="K92" i="22" s="1"/>
  <c r="T92" i="22" s="1"/>
  <c r="AQ294" i="21"/>
  <c r="AX294" i="21" s="1"/>
  <c r="K294" i="22" s="1"/>
  <c r="T294" i="22" s="1"/>
  <c r="AQ226" i="21"/>
  <c r="AX226" i="21" s="1"/>
  <c r="K226" i="22" s="1"/>
  <c r="T226" i="22" s="1"/>
  <c r="AQ121" i="21"/>
  <c r="AX121" i="21" s="1"/>
  <c r="K121" i="22" s="1"/>
  <c r="T121" i="22" s="1"/>
  <c r="AQ225" i="21"/>
  <c r="AX225" i="21" s="1"/>
  <c r="K225" i="22" s="1"/>
  <c r="T225" i="22" s="1"/>
  <c r="AQ103" i="21"/>
  <c r="AX103" i="21" s="1"/>
  <c r="K103" i="22" s="1"/>
  <c r="T103" i="22" s="1"/>
  <c r="AX323" i="21"/>
  <c r="K323" i="22" s="1"/>
  <c r="T323" i="22" s="1"/>
  <c r="AQ252" i="21"/>
  <c r="AX252" i="21" s="1"/>
  <c r="K252" i="22" s="1"/>
  <c r="T252" i="22" s="1"/>
  <c r="AQ65" i="21"/>
  <c r="AX65" i="21" s="1"/>
  <c r="K65" i="22" s="1"/>
  <c r="T65" i="22" s="1"/>
  <c r="AQ104" i="21"/>
  <c r="AX104" i="21" s="1"/>
  <c r="K104" i="22" s="1"/>
  <c r="T104" i="22" s="1"/>
  <c r="AQ291" i="21"/>
  <c r="AX291" i="21" s="1"/>
  <c r="K291" i="22" s="1"/>
  <c r="T291" i="22" s="1"/>
  <c r="AQ176" i="21"/>
  <c r="AX176" i="21" s="1"/>
  <c r="AQ140" i="21"/>
  <c r="AX140" i="21" s="1"/>
  <c r="AQ305" i="21"/>
  <c r="AX305" i="21" s="1"/>
  <c r="K305" i="22" s="1"/>
  <c r="T305" i="22" s="1"/>
  <c r="AQ182" i="21"/>
  <c r="AX182" i="21" s="1"/>
  <c r="K182" i="22" s="1"/>
  <c r="T182" i="22" s="1"/>
  <c r="AQ52" i="21"/>
  <c r="AX52" i="21" s="1"/>
  <c r="K52" i="22" s="1"/>
  <c r="AL52" i="22" s="1"/>
  <c r="AQ205" i="21"/>
  <c r="AX205" i="21" s="1"/>
  <c r="K205" i="22" s="1"/>
  <c r="T205" i="22" s="1"/>
  <c r="AX332" i="21"/>
  <c r="K332" i="22" s="1"/>
  <c r="AQ75" i="21"/>
  <c r="AX75" i="21" s="1"/>
  <c r="AQ216" i="21"/>
  <c r="AX216" i="21" s="1"/>
  <c r="K216" i="22" s="1"/>
  <c r="T216" i="22" s="1"/>
  <c r="AX334" i="21"/>
  <c r="K334" i="22" s="1"/>
  <c r="AQ175" i="21"/>
  <c r="AX175" i="21" s="1"/>
  <c r="K175" i="22" s="1"/>
  <c r="T175" i="22" s="1"/>
  <c r="AX353" i="21"/>
  <c r="K353" i="22" s="1"/>
  <c r="T353" i="22" s="1"/>
  <c r="AQ85" i="21"/>
  <c r="AX85" i="21" s="1"/>
  <c r="K85" i="22" s="1"/>
  <c r="T85" i="22" s="1"/>
  <c r="AQ37" i="21"/>
  <c r="AX37" i="21" s="1"/>
  <c r="K37" i="22" s="1"/>
  <c r="AL37" i="22" s="1"/>
  <c r="AQ39" i="21"/>
  <c r="AX39" i="21" s="1"/>
  <c r="K39" i="22" s="1"/>
  <c r="AL39" i="22" s="1"/>
  <c r="AQ46" i="21"/>
  <c r="AX46" i="21" s="1"/>
  <c r="K46" i="22" s="1"/>
  <c r="T46" i="22" s="1"/>
  <c r="AQ35" i="21"/>
  <c r="AX35" i="21" s="1"/>
  <c r="K35" i="22" s="1"/>
  <c r="AL35" i="22" s="1"/>
  <c r="AQ47" i="21"/>
  <c r="AX47" i="21" s="1"/>
  <c r="K47" i="22" s="1"/>
  <c r="T47" i="22" s="1"/>
  <c r="AQ44" i="21"/>
  <c r="AX44" i="21" s="1"/>
  <c r="K44" i="22" s="1"/>
  <c r="T44" i="22" s="1"/>
  <c r="AQ43" i="21"/>
  <c r="AX43" i="21" s="1"/>
  <c r="K43" i="22" s="1"/>
  <c r="T43" i="22" s="1"/>
  <c r="AQ34" i="21"/>
  <c r="AX34" i="21" s="1"/>
  <c r="K34" i="22" s="1"/>
  <c r="AL34" i="22" s="1"/>
  <c r="AQ40" i="21"/>
  <c r="AX40" i="21" s="1"/>
  <c r="K40" i="22" s="1"/>
  <c r="AL40" i="22" s="1"/>
  <c r="AQ48" i="21"/>
  <c r="AX48" i="21" s="1"/>
  <c r="K48" i="22" s="1"/>
  <c r="T48" i="22" s="1"/>
  <c r="AQ41" i="21"/>
  <c r="AX41" i="21" s="1"/>
  <c r="K41" i="22" s="1"/>
  <c r="AL41" i="22" s="1"/>
  <c r="AQ36" i="21"/>
  <c r="AX36" i="21" s="1"/>
  <c r="K36" i="22" s="1"/>
  <c r="AL36" i="22" s="1"/>
  <c r="AQ33" i="21"/>
  <c r="AX33" i="21" s="1"/>
  <c r="K33" i="22" s="1"/>
  <c r="AL33" i="22" s="1"/>
  <c r="AQ42" i="21"/>
  <c r="AX42" i="21" s="1"/>
  <c r="K42" i="22" s="1"/>
  <c r="AL42" i="22" s="1"/>
  <c r="AQ38" i="21"/>
  <c r="AX38" i="21" s="1"/>
  <c r="K38" i="22" s="1"/>
  <c r="AL38" i="22" s="1"/>
  <c r="AQ45" i="21"/>
  <c r="AX45" i="21" s="1"/>
  <c r="K45" i="22" s="1"/>
  <c r="T45" i="22" s="1"/>
  <c r="G8" i="22"/>
  <c r="BC8" i="22" s="1"/>
  <c r="AM8" i="22"/>
  <c r="E8" i="22"/>
  <c r="AW8" i="22" s="1"/>
  <c r="AK8" i="22"/>
  <c r="AE299" i="12"/>
  <c r="AE297" i="12"/>
  <c r="AE298" i="12"/>
  <c r="AE295" i="12"/>
  <c r="AE317" i="12"/>
  <c r="AE296" i="12"/>
  <c r="AE316" i="12"/>
  <c r="AE29" i="12"/>
  <c r="AE320" i="12"/>
  <c r="AE311" i="12"/>
  <c r="AE307" i="12"/>
  <c r="AE308" i="12"/>
  <c r="AE309" i="12"/>
  <c r="AE315" i="12"/>
  <c r="AE312" i="12"/>
  <c r="AE310" i="12"/>
  <c r="AE321" i="12"/>
  <c r="AE28" i="12"/>
  <c r="AE38" i="12"/>
  <c r="AE237" i="12"/>
  <c r="AE240" i="12"/>
  <c r="AE239" i="12"/>
  <c r="AE199" i="12"/>
  <c r="AE47" i="12"/>
  <c r="AE45" i="12"/>
  <c r="AE32" i="12"/>
  <c r="AE46" i="12"/>
  <c r="AE35" i="12"/>
  <c r="AE294" i="12"/>
  <c r="AE130" i="12"/>
  <c r="AE125" i="12"/>
  <c r="AE121" i="12"/>
  <c r="AE63" i="12"/>
  <c r="AE229" i="12"/>
  <c r="AE275" i="12"/>
  <c r="AE132" i="12"/>
  <c r="AE138" i="12"/>
  <c r="AE108" i="12"/>
  <c r="AE129" i="12"/>
  <c r="AE143" i="12"/>
  <c r="AE208" i="12"/>
  <c r="AE209" i="12"/>
  <c r="AE118" i="12"/>
  <c r="AE142" i="12"/>
  <c r="AE207" i="12"/>
  <c r="AE200" i="12"/>
  <c r="AE62" i="12"/>
  <c r="AE220" i="12"/>
  <c r="AE268" i="12"/>
  <c r="AE198" i="12"/>
  <c r="AE203" i="12"/>
  <c r="AE266" i="12"/>
  <c r="AE202" i="12"/>
  <c r="AE226" i="12"/>
  <c r="AE287" i="12"/>
  <c r="AE283" i="12"/>
  <c r="AE123" i="12"/>
  <c r="AE288" i="12"/>
  <c r="AE105" i="12"/>
  <c r="AE139" i="12"/>
  <c r="AE127" i="12"/>
  <c r="AE212" i="12"/>
  <c r="AE264" i="12"/>
  <c r="AE302" i="12"/>
  <c r="AE61" i="12"/>
  <c r="AE104" i="12"/>
  <c r="AE218" i="12"/>
  <c r="AE193" i="12"/>
  <c r="AE219" i="12"/>
  <c r="AE107" i="12"/>
  <c r="AE201" i="12"/>
  <c r="AE222" i="12"/>
  <c r="AE285" i="12"/>
  <c r="AE122" i="12"/>
  <c r="AE215" i="12"/>
  <c r="AE180" i="12"/>
  <c r="AE204" i="12"/>
  <c r="AE227" i="12"/>
  <c r="AE146" i="12"/>
  <c r="AE196" i="12"/>
  <c r="AE300" i="12"/>
  <c r="AE231" i="12"/>
  <c r="AE66" i="12"/>
  <c r="AE131" i="12"/>
  <c r="AE205" i="12"/>
  <c r="AE216" i="12"/>
  <c r="AE126" i="12"/>
  <c r="AE187" i="12"/>
  <c r="AE277" i="12"/>
  <c r="AE188" i="12"/>
  <c r="AE197" i="12"/>
  <c r="AE276" i="12"/>
  <c r="AE232" i="12"/>
  <c r="AE278" i="12"/>
  <c r="AE214" i="12"/>
  <c r="AE189" i="12"/>
  <c r="AE284" i="12"/>
  <c r="AE221" i="12"/>
  <c r="AE194" i="12"/>
  <c r="AE269" i="12"/>
  <c r="AE233" i="12"/>
  <c r="AE184" i="12"/>
  <c r="AE282" i="12"/>
  <c r="AE265" i="12"/>
  <c r="AE191" i="12"/>
  <c r="AE206" i="12"/>
  <c r="AE305" i="12"/>
  <c r="AE106" i="12"/>
  <c r="AE116" i="12"/>
  <c r="AE306" i="12"/>
  <c r="AE141" i="12"/>
  <c r="AE230" i="12"/>
  <c r="AE211" i="12"/>
  <c r="AE267" i="12"/>
  <c r="AE234" i="12"/>
  <c r="AE145" i="12"/>
  <c r="AE64" i="12"/>
  <c r="AE117" i="12"/>
  <c r="AE109" i="12"/>
  <c r="AE279" i="12"/>
  <c r="AE289" i="12"/>
  <c r="AE144" i="12"/>
  <c r="AE273" i="12"/>
  <c r="AE263" i="12"/>
  <c r="AE134" i="12"/>
  <c r="AE124" i="12"/>
  <c r="AE195" i="12"/>
  <c r="AE133" i="12"/>
  <c r="AE225" i="12"/>
  <c r="AE272" i="12"/>
  <c r="AE135" i="12"/>
  <c r="AE128" i="12"/>
  <c r="AE183" i="12"/>
  <c r="AE186" i="12"/>
  <c r="AE210" i="12"/>
  <c r="AE185" i="12"/>
  <c r="AE217" i="12"/>
  <c r="AE274" i="12"/>
  <c r="AE65" i="12"/>
  <c r="AE192" i="12"/>
  <c r="AE301" i="12"/>
  <c r="AE286" i="12"/>
  <c r="AE228" i="12"/>
  <c r="AE120" i="12"/>
  <c r="AE213" i="12"/>
  <c r="AE190" i="12"/>
  <c r="AE244" i="12"/>
  <c r="AE291" i="12"/>
  <c r="AE10" i="12"/>
  <c r="AE115" i="12"/>
  <c r="AE110" i="12"/>
  <c r="AE112" i="12"/>
  <c r="AE119" i="12"/>
  <c r="AE113" i="12"/>
  <c r="AE111" i="12"/>
  <c r="AE114" i="12"/>
  <c r="AE260" i="12"/>
  <c r="AE258" i="12"/>
  <c r="AE262" i="12"/>
  <c r="AE257" i="12"/>
  <c r="AE256" i="12"/>
  <c r="AE255" i="12"/>
  <c r="AE259" i="12"/>
  <c r="AE88" i="12"/>
  <c r="AE261" i="12"/>
  <c r="AE235" i="12"/>
  <c r="AE90" i="12"/>
  <c r="AE96" i="12"/>
  <c r="AE99" i="12"/>
  <c r="AE92" i="12"/>
  <c r="AE89" i="12"/>
  <c r="AE91" i="12"/>
  <c r="AE95" i="12"/>
  <c r="AE100" i="12"/>
  <c r="AE101" i="12"/>
  <c r="AE97" i="12"/>
  <c r="AE251" i="12"/>
  <c r="AE245" i="12"/>
  <c r="AE253" i="12"/>
  <c r="AE252" i="12"/>
  <c r="AE247" i="12"/>
  <c r="AE254" i="12"/>
  <c r="AE246" i="12"/>
  <c r="AE248" i="12"/>
  <c r="AE290" i="12"/>
  <c r="T247" i="22" l="1"/>
  <c r="AL247" i="22"/>
  <c r="AX247" i="22" s="1"/>
  <c r="T246" i="22"/>
  <c r="AL246" i="22"/>
  <c r="AX246" i="22" s="1"/>
  <c r="W248" i="22"/>
  <c r="X248" i="22" s="1"/>
  <c r="AN248" i="22"/>
  <c r="BD248" i="22" s="1"/>
  <c r="W246" i="22"/>
  <c r="AN246" i="22"/>
  <c r="BD246" i="22" s="1"/>
  <c r="W241" i="22"/>
  <c r="AN241" i="22"/>
  <c r="BD241" i="22" s="1"/>
  <c r="W247" i="22"/>
  <c r="AN247" i="22"/>
  <c r="BD247" i="22" s="1"/>
  <c r="W243" i="22"/>
  <c r="AN243" i="22"/>
  <c r="BD243" i="22" s="1"/>
  <c r="T334" i="22"/>
  <c r="AL334" i="22"/>
  <c r="AX334" i="22" s="1"/>
  <c r="AL331" i="22"/>
  <c r="AX331" i="22" s="1"/>
  <c r="T331" i="22"/>
  <c r="T335" i="22"/>
  <c r="AL335" i="22"/>
  <c r="AX335" i="22" s="1"/>
  <c r="T23" i="22"/>
  <c r="U23" i="22" s="1"/>
  <c r="AL23" i="22"/>
  <c r="AX23" i="22" s="1"/>
  <c r="T337" i="22"/>
  <c r="AL337" i="22"/>
  <c r="AX337" i="22" s="1"/>
  <c r="AL346" i="22"/>
  <c r="AX346" i="22" s="1"/>
  <c r="T346" i="22"/>
  <c r="T330" i="22"/>
  <c r="AL330" i="22"/>
  <c r="AX330" i="22" s="1"/>
  <c r="T329" i="22"/>
  <c r="AL329" i="22"/>
  <c r="AX329" i="22" s="1"/>
  <c r="T328" i="22"/>
  <c r="AL328" i="22"/>
  <c r="AX328" i="22" s="1"/>
  <c r="T26" i="22"/>
  <c r="U26" i="22" s="1"/>
  <c r="AL26" i="22"/>
  <c r="AX26" i="22" s="1"/>
  <c r="T336" i="22"/>
  <c r="AL336" i="22"/>
  <c r="AX336" i="22" s="1"/>
  <c r="T327" i="22"/>
  <c r="AL327" i="22"/>
  <c r="AX327" i="22" s="1"/>
  <c r="W349" i="22"/>
  <c r="X349" i="22" s="1"/>
  <c r="AN349" i="22"/>
  <c r="BD349" i="22" s="1"/>
  <c r="AN346" i="22"/>
  <c r="BD346" i="22" s="1"/>
  <c r="W346" i="22"/>
  <c r="M348" i="22"/>
  <c r="W328" i="22"/>
  <c r="AN328" i="22"/>
  <c r="BD328" i="22" s="1"/>
  <c r="W23" i="22"/>
  <c r="X23" i="22" s="1"/>
  <c r="AN23" i="22"/>
  <c r="BD23" i="22" s="1"/>
  <c r="W360" i="22"/>
  <c r="AN360" i="22"/>
  <c r="BD360" i="22" s="1"/>
  <c r="AN331" i="22"/>
  <c r="BD331" i="22" s="1"/>
  <c r="W331" i="22"/>
  <c r="M333" i="22"/>
  <c r="W327" i="22"/>
  <c r="AN327" i="22"/>
  <c r="BD327" i="22" s="1"/>
  <c r="W329" i="22"/>
  <c r="AN329" i="22"/>
  <c r="BD329" i="22" s="1"/>
  <c r="W26" i="22"/>
  <c r="X26" i="22" s="1"/>
  <c r="AN26" i="22"/>
  <c r="BD26" i="22" s="1"/>
  <c r="W330" i="22"/>
  <c r="AN330" i="22"/>
  <c r="BD330" i="22" s="1"/>
  <c r="W347" i="22"/>
  <c r="AN347" i="22"/>
  <c r="BD347" i="22" s="1"/>
  <c r="T332" i="22"/>
  <c r="AL332" i="22"/>
  <c r="AX332" i="22" s="1"/>
  <c r="K333" i="22"/>
  <c r="T345" i="22"/>
  <c r="AL345" i="22"/>
  <c r="AX345" i="22" s="1"/>
  <c r="T241" i="22"/>
  <c r="AL241" i="22"/>
  <c r="AX241" i="22" s="1"/>
  <c r="T351" i="22"/>
  <c r="AL351" i="22"/>
  <c r="AX351" i="22" s="1"/>
  <c r="T342" i="22"/>
  <c r="AL342" i="22"/>
  <c r="AX342" i="22" s="1"/>
  <c r="T248" i="22"/>
  <c r="U248" i="22" s="1"/>
  <c r="AL248" i="22"/>
  <c r="AX248" i="22" s="1"/>
  <c r="T344" i="22"/>
  <c r="AL344" i="22"/>
  <c r="AX344" i="22" s="1"/>
  <c r="T343" i="22"/>
  <c r="AL343" i="22"/>
  <c r="AX343" i="22" s="1"/>
  <c r="T356" i="22"/>
  <c r="AL356" i="22"/>
  <c r="AX356" i="22" s="1"/>
  <c r="T349" i="22"/>
  <c r="U349" i="22" s="1"/>
  <c r="AL349" i="22"/>
  <c r="AX349" i="22" s="1"/>
  <c r="T350" i="22"/>
  <c r="AL350" i="22"/>
  <c r="AX350" i="22" s="1"/>
  <c r="T352" i="22"/>
  <c r="AL352" i="22"/>
  <c r="AX352" i="22" s="1"/>
  <c r="T347" i="22"/>
  <c r="AL347" i="22"/>
  <c r="AX347" i="22" s="1"/>
  <c r="K348" i="22"/>
  <c r="T243" i="22"/>
  <c r="AL243" i="22"/>
  <c r="AX243" i="22" s="1"/>
  <c r="M62" i="22"/>
  <c r="W62" i="22" s="1"/>
  <c r="K62" i="22"/>
  <c r="T62" i="22" s="1"/>
  <c r="M61" i="22"/>
  <c r="W61" i="22" s="1"/>
  <c r="K63" i="22"/>
  <c r="T63" i="22" s="1"/>
  <c r="M63" i="22"/>
  <c r="W63" i="22" s="1"/>
  <c r="K61" i="22"/>
  <c r="T61" i="22" s="1"/>
  <c r="AG19" i="22"/>
  <c r="AC19" i="22"/>
  <c r="AG25" i="22"/>
  <c r="AC25" i="22"/>
  <c r="AG24" i="22"/>
  <c r="AC24" i="22"/>
  <c r="AG18" i="22"/>
  <c r="AC18" i="22"/>
  <c r="AB19" i="22"/>
  <c r="AF19" i="22"/>
  <c r="AB18" i="22"/>
  <c r="AF18" i="22"/>
  <c r="AF24" i="22"/>
  <c r="AB24" i="22"/>
  <c r="AF25" i="22"/>
  <c r="AB25" i="22"/>
  <c r="AF163" i="22"/>
  <c r="AB163" i="22"/>
  <c r="AG361" i="22"/>
  <c r="AC361" i="22"/>
  <c r="AF321" i="22"/>
  <c r="AB321" i="22"/>
  <c r="AG83" i="22"/>
  <c r="AC83" i="22"/>
  <c r="AB46" i="22"/>
  <c r="AF46" i="22"/>
  <c r="AG229" i="22"/>
  <c r="AC229" i="22"/>
  <c r="AF315" i="22"/>
  <c r="AB315" i="22"/>
  <c r="AF91" i="22"/>
  <c r="AB91" i="22"/>
  <c r="V91" i="22"/>
  <c r="AC68" i="22"/>
  <c r="AG68" i="22"/>
  <c r="Y68" i="22"/>
  <c r="AF303" i="22"/>
  <c r="AB303" i="22"/>
  <c r="AG232" i="22"/>
  <c r="AC232" i="22"/>
  <c r="Y232" i="22"/>
  <c r="AC187" i="22"/>
  <c r="AG187" i="22"/>
  <c r="AF238" i="22"/>
  <c r="AB238" i="22"/>
  <c r="AF339" i="22"/>
  <c r="AB339" i="22"/>
  <c r="V339" i="22"/>
  <c r="AC353" i="22"/>
  <c r="Y353" i="22"/>
  <c r="AG353" i="22"/>
  <c r="AG82" i="22"/>
  <c r="AC82" i="22"/>
  <c r="AF211" i="22"/>
  <c r="AB211" i="22"/>
  <c r="AG184" i="22"/>
  <c r="AC184" i="22"/>
  <c r="AG216" i="22"/>
  <c r="AC216" i="22"/>
  <c r="Y216" i="22"/>
  <c r="AF210" i="22"/>
  <c r="AB210" i="22"/>
  <c r="AF301" i="22"/>
  <c r="AB301" i="22"/>
  <c r="AF181" i="22"/>
  <c r="AB181" i="22"/>
  <c r="AG298" i="22"/>
  <c r="AC298" i="22"/>
  <c r="Y298" i="22"/>
  <c r="AC189" i="22"/>
  <c r="AG189" i="22"/>
  <c r="AF291" i="22"/>
  <c r="AB291" i="22"/>
  <c r="AF233" i="22"/>
  <c r="AB233" i="22"/>
  <c r="V233" i="22"/>
  <c r="AF64" i="22"/>
  <c r="AB64" i="22"/>
  <c r="AG234" i="22"/>
  <c r="AC234" i="22"/>
  <c r="Y234" i="22"/>
  <c r="AC224" i="22"/>
  <c r="AG224" i="22"/>
  <c r="AG64" i="22"/>
  <c r="AC64" i="22"/>
  <c r="AF287" i="22"/>
  <c r="AB287" i="22"/>
  <c r="AG31" i="22"/>
  <c r="AC31" i="22"/>
  <c r="AF251" i="22"/>
  <c r="AB251" i="22"/>
  <c r="AG202" i="22"/>
  <c r="AC202" i="22"/>
  <c r="AC180" i="22"/>
  <c r="AG180" i="22"/>
  <c r="AF48" i="22"/>
  <c r="AB48" i="22"/>
  <c r="AF294" i="22"/>
  <c r="AB294" i="22"/>
  <c r="AB95" i="22"/>
  <c r="AF95" i="22"/>
  <c r="V95" i="22"/>
  <c r="AF164" i="22"/>
  <c r="AB164" i="22"/>
  <c r="AF67" i="22"/>
  <c r="AB67" i="22"/>
  <c r="V67" i="22"/>
  <c r="AF304" i="22"/>
  <c r="AB304" i="22"/>
  <c r="AF179" i="22"/>
  <c r="AB179" i="22"/>
  <c r="AG264" i="22"/>
  <c r="AC264" i="22"/>
  <c r="AC240" i="22"/>
  <c r="AG240" i="22"/>
  <c r="AG248" i="22"/>
  <c r="AC248" i="22"/>
  <c r="AG100" i="22"/>
  <c r="AC100" i="22"/>
  <c r="AC175" i="22"/>
  <c r="AG175" i="22"/>
  <c r="AG186" i="22"/>
  <c r="AC186" i="22"/>
  <c r="AC265" i="22"/>
  <c r="AG265" i="22"/>
  <c r="AF102" i="22"/>
  <c r="AB102" i="22"/>
  <c r="AG276" i="22"/>
  <c r="AC276" i="22"/>
  <c r="AG267" i="22"/>
  <c r="AC267" i="22"/>
  <c r="AG278" i="22"/>
  <c r="AC278" i="22"/>
  <c r="AF43" i="22"/>
  <c r="AB43" i="22"/>
  <c r="AB191" i="22"/>
  <c r="AF191" i="22"/>
  <c r="AF69" i="22"/>
  <c r="AB69" i="22"/>
  <c r="V69" i="22"/>
  <c r="AF94" i="22"/>
  <c r="AB94" i="22"/>
  <c r="AF70" i="22"/>
  <c r="AB70" i="22"/>
  <c r="V70" i="22"/>
  <c r="AB230" i="22"/>
  <c r="AF230" i="22"/>
  <c r="AF87" i="22"/>
  <c r="AB87" i="22"/>
  <c r="V87" i="22"/>
  <c r="AG43" i="22"/>
  <c r="AC43" i="22"/>
  <c r="AG231" i="22"/>
  <c r="AC231" i="22"/>
  <c r="AC193" i="22"/>
  <c r="AG193" i="22"/>
  <c r="AG185" i="22"/>
  <c r="AC185" i="22"/>
  <c r="AG355" i="22"/>
  <c r="AC355" i="22"/>
  <c r="Y355" i="22"/>
  <c r="AG170" i="22"/>
  <c r="AC170" i="22"/>
  <c r="Y170" i="22"/>
  <c r="AG338" i="22"/>
  <c r="AC338" i="22"/>
  <c r="Y338" i="22"/>
  <c r="AC58" i="22"/>
  <c r="Y58" i="22"/>
  <c r="AG58" i="22"/>
  <c r="AF44" i="22"/>
  <c r="AB44" i="22"/>
  <c r="AF259" i="22"/>
  <c r="AB259" i="22"/>
  <c r="AF80" i="22"/>
  <c r="AB80" i="22"/>
  <c r="AF197" i="22"/>
  <c r="AB197" i="22"/>
  <c r="AF341" i="22"/>
  <c r="AB341" i="22"/>
  <c r="V341" i="22"/>
  <c r="AF31" i="22"/>
  <c r="AB31" i="22"/>
  <c r="AG47" i="22"/>
  <c r="AC47" i="22"/>
  <c r="AG190" i="22"/>
  <c r="AC190" i="22"/>
  <c r="AG104" i="22"/>
  <c r="AC104" i="22"/>
  <c r="AG181" i="22"/>
  <c r="AC181" i="22"/>
  <c r="AG325" i="22"/>
  <c r="AC325" i="22"/>
  <c r="Y325" i="22"/>
  <c r="AG282" i="22"/>
  <c r="AC282" i="22"/>
  <c r="AF229" i="22"/>
  <c r="AB229" i="22"/>
  <c r="AF206" i="22"/>
  <c r="AB206" i="22"/>
  <c r="AF262" i="22"/>
  <c r="AB262" i="22"/>
  <c r="AB207" i="22"/>
  <c r="AF207" i="22"/>
  <c r="AF195" i="22"/>
  <c r="AB195" i="22"/>
  <c r="AG293" i="22"/>
  <c r="AC293" i="22"/>
  <c r="AF310" i="22"/>
  <c r="AB310" i="22"/>
  <c r="AC362" i="22"/>
  <c r="AG362" i="22"/>
  <c r="Y362" i="22"/>
  <c r="AB68" i="22"/>
  <c r="AF68" i="22"/>
  <c r="V68" i="22"/>
  <c r="AF245" i="22"/>
  <c r="AB245" i="22"/>
  <c r="AF148" i="22"/>
  <c r="AB148" i="22"/>
  <c r="AF319" i="22"/>
  <c r="AB319" i="22"/>
  <c r="AF358" i="22"/>
  <c r="AB358" i="22"/>
  <c r="V358" i="22"/>
  <c r="AF107" i="22"/>
  <c r="AB107" i="22"/>
  <c r="AF147" i="22"/>
  <c r="AB147" i="22"/>
  <c r="V147" i="22"/>
  <c r="AC217" i="22"/>
  <c r="Y217" i="22"/>
  <c r="AG217" i="22"/>
  <c r="AC226" i="22"/>
  <c r="AG226" i="22"/>
  <c r="AC209" i="22"/>
  <c r="AG209" i="22"/>
  <c r="AC314" i="22"/>
  <c r="AG314" i="22"/>
  <c r="AG288" i="22"/>
  <c r="AC288" i="22"/>
  <c r="AG80" i="22"/>
  <c r="AC80" i="22"/>
  <c r="AF324" i="22"/>
  <c r="AB324" i="22"/>
  <c r="V324" i="22"/>
  <c r="AF213" i="22"/>
  <c r="AB213" i="22"/>
  <c r="AF368" i="22"/>
  <c r="AB368" i="22"/>
  <c r="AF309" i="22"/>
  <c r="AB309" i="22"/>
  <c r="AB314" i="22"/>
  <c r="AF314" i="22"/>
  <c r="AB282" i="22"/>
  <c r="AF282" i="22"/>
  <c r="AF284" i="22"/>
  <c r="AB284" i="22"/>
  <c r="AF365" i="22"/>
  <c r="AB365" i="22"/>
  <c r="V365" i="22"/>
  <c r="AG44" i="22"/>
  <c r="AC44" i="22"/>
  <c r="AG287" i="22"/>
  <c r="AC287" i="22"/>
  <c r="AC179" i="22"/>
  <c r="AG179" i="22"/>
  <c r="AC235" i="22"/>
  <c r="AG235" i="22"/>
  <c r="Y235" i="22"/>
  <c r="AG358" i="22"/>
  <c r="AC358" i="22"/>
  <c r="Y358" i="22"/>
  <c r="AG290" i="22"/>
  <c r="AC290" i="22"/>
  <c r="AF219" i="22"/>
  <c r="AB219" i="22"/>
  <c r="AG66" i="22"/>
  <c r="AC66" i="22"/>
  <c r="AB263" i="22"/>
  <c r="AF263" i="22"/>
  <c r="AF288" i="22"/>
  <c r="AB288" i="22"/>
  <c r="AG292" i="22"/>
  <c r="AC292" i="22"/>
  <c r="AC20" i="22"/>
  <c r="AG20" i="22"/>
  <c r="AG214" i="22"/>
  <c r="AC214" i="22"/>
  <c r="AG147" i="22"/>
  <c r="AC147" i="22"/>
  <c r="Y147" i="22"/>
  <c r="AG322" i="22"/>
  <c r="AC322" i="22"/>
  <c r="V353" i="22"/>
  <c r="AB353" i="22"/>
  <c r="AF353" i="22"/>
  <c r="AF274" i="22"/>
  <c r="AB274" i="22"/>
  <c r="V274" i="22"/>
  <c r="AF215" i="22"/>
  <c r="AB215" i="22"/>
  <c r="V215" i="22"/>
  <c r="AF258" i="22"/>
  <c r="AB258" i="22"/>
  <c r="AF253" i="22"/>
  <c r="AB253" i="22"/>
  <c r="AG124" i="22"/>
  <c r="AC124" i="22"/>
  <c r="AG364" i="22"/>
  <c r="AC364" i="22"/>
  <c r="Y364" i="22"/>
  <c r="AB175" i="22"/>
  <c r="AF175" i="22"/>
  <c r="AF307" i="22"/>
  <c r="AB307" i="22"/>
  <c r="AF187" i="22"/>
  <c r="AB187" i="22"/>
  <c r="AF15" i="22"/>
  <c r="AB15" i="22"/>
  <c r="AG251" i="22"/>
  <c r="AC251" i="22"/>
  <c r="AG84" i="22"/>
  <c r="AC84" i="22"/>
  <c r="AC223" i="22"/>
  <c r="AG223" i="22"/>
  <c r="AF184" i="22"/>
  <c r="AB184" i="22"/>
  <c r="AF312" i="22"/>
  <c r="AB312" i="22"/>
  <c r="AF209" i="22"/>
  <c r="AB209" i="22"/>
  <c r="AG106" i="22"/>
  <c r="AC106" i="22"/>
  <c r="AG366" i="22"/>
  <c r="AC366" i="22"/>
  <c r="Y366" i="22"/>
  <c r="AG30" i="22"/>
  <c r="AC30" i="22"/>
  <c r="AF216" i="22"/>
  <c r="AB216" i="22"/>
  <c r="V216" i="22"/>
  <c r="AF271" i="22"/>
  <c r="AB271" i="22"/>
  <c r="AF228" i="22"/>
  <c r="AB228" i="22"/>
  <c r="AF299" i="22"/>
  <c r="AB299" i="22"/>
  <c r="AF242" i="22"/>
  <c r="AB242" i="22"/>
  <c r="AG255" i="22"/>
  <c r="AC255" i="22"/>
  <c r="AG321" i="22"/>
  <c r="AC321" i="22"/>
  <c r="AC198" i="22"/>
  <c r="AG198" i="22"/>
  <c r="AG94" i="22"/>
  <c r="AC94" i="22"/>
  <c r="AG320" i="22"/>
  <c r="AC320" i="22"/>
  <c r="AG163" i="22"/>
  <c r="AC163" i="22"/>
  <c r="AC228" i="22"/>
  <c r="AG228" i="22"/>
  <c r="AF92" i="22"/>
  <c r="AB92" i="22"/>
  <c r="AG368" i="22"/>
  <c r="AC368" i="22"/>
  <c r="AG108" i="22"/>
  <c r="AC108" i="22"/>
  <c r="Y108" i="22"/>
  <c r="AC242" i="22"/>
  <c r="AG242" i="22"/>
  <c r="AF277" i="22"/>
  <c r="AB277" i="22"/>
  <c r="AG280" i="22"/>
  <c r="AC280" i="22"/>
  <c r="AG273" i="22"/>
  <c r="AC273" i="22"/>
  <c r="AG283" i="22"/>
  <c r="AC283" i="22"/>
  <c r="AF247" i="22"/>
  <c r="AB247" i="22"/>
  <c r="AB239" i="22"/>
  <c r="AF239" i="22"/>
  <c r="AF286" i="22"/>
  <c r="AB286" i="22"/>
  <c r="AF246" i="22"/>
  <c r="AB246" i="22"/>
  <c r="AG174" i="22"/>
  <c r="AC174" i="22"/>
  <c r="Y174" i="22"/>
  <c r="AG315" i="22"/>
  <c r="AC315" i="22"/>
  <c r="AG303" i="22"/>
  <c r="AC303" i="22"/>
  <c r="AG275" i="22"/>
  <c r="AC275" i="22"/>
  <c r="AG294" i="22"/>
  <c r="AC294" i="22"/>
  <c r="AF363" i="22"/>
  <c r="AB363" i="22"/>
  <c r="V363" i="22"/>
  <c r="AF196" i="22"/>
  <c r="AB196" i="22"/>
  <c r="AF349" i="22"/>
  <c r="AB349" i="22"/>
  <c r="V349" i="22"/>
  <c r="AF293" i="22"/>
  <c r="AB293" i="22"/>
  <c r="AF325" i="22"/>
  <c r="AB325" i="22"/>
  <c r="V325" i="22"/>
  <c r="AG296" i="22"/>
  <c r="AC296" i="22"/>
  <c r="AC230" i="22"/>
  <c r="AG230" i="22"/>
  <c r="AG260" i="22"/>
  <c r="AC260" i="22"/>
  <c r="AC107" i="22"/>
  <c r="AG107" i="22"/>
  <c r="AG341" i="22"/>
  <c r="AC341" i="22"/>
  <c r="Y341" i="22"/>
  <c r="AG354" i="22"/>
  <c r="AC354" i="22"/>
  <c r="Y354" i="22"/>
  <c r="AB266" i="22"/>
  <c r="AF266" i="22"/>
  <c r="AB311" i="22"/>
  <c r="AF311" i="22"/>
  <c r="AF183" i="22"/>
  <c r="AB183" i="22"/>
  <c r="AB66" i="22"/>
  <c r="AF66" i="22"/>
  <c r="AF289" i="22"/>
  <c r="AB289" i="22"/>
  <c r="AB326" i="22"/>
  <c r="AF326" i="22"/>
  <c r="V326" i="22"/>
  <c r="AF59" i="22"/>
  <c r="AB59" i="22"/>
  <c r="V59" i="22"/>
  <c r="AB249" i="22"/>
  <c r="AF249" i="22"/>
  <c r="AF300" i="22"/>
  <c r="AB300" i="22"/>
  <c r="V300" i="22"/>
  <c r="AC210" i="22"/>
  <c r="AG210" i="22"/>
  <c r="AG96" i="22"/>
  <c r="AC96" i="22"/>
  <c r="AC86" i="22"/>
  <c r="AG86" i="22"/>
  <c r="Y86" i="22"/>
  <c r="AG311" i="22"/>
  <c r="AC311" i="22"/>
  <c r="AC89" i="22"/>
  <c r="AG89" i="22"/>
  <c r="Y89" i="22"/>
  <c r="AF236" i="22"/>
  <c r="AB236" i="22"/>
  <c r="V236" i="22"/>
  <c r="AG241" i="22"/>
  <c r="AC241" i="22"/>
  <c r="AC212" i="22"/>
  <c r="AG212" i="22"/>
  <c r="AF200" i="22"/>
  <c r="AB200" i="22"/>
  <c r="AG295" i="22"/>
  <c r="AC295" i="22"/>
  <c r="Y295" i="22"/>
  <c r="AF366" i="22"/>
  <c r="AB366" i="22"/>
  <c r="V366" i="22"/>
  <c r="AF158" i="22"/>
  <c r="AB158" i="22"/>
  <c r="AF188" i="22"/>
  <c r="AB188" i="22"/>
  <c r="AC208" i="22"/>
  <c r="AG208" i="22"/>
  <c r="AF85" i="22"/>
  <c r="AB85" i="22"/>
  <c r="AF241" i="22"/>
  <c r="AB241" i="22"/>
  <c r="AF295" i="22"/>
  <c r="AB295" i="22"/>
  <c r="V295" i="22"/>
  <c r="AB250" i="22"/>
  <c r="AF250" i="22"/>
  <c r="AF367" i="22"/>
  <c r="AB367" i="22"/>
  <c r="AF276" i="22"/>
  <c r="AB276" i="22"/>
  <c r="AF280" i="22"/>
  <c r="AB280" i="22"/>
  <c r="AF243" i="22"/>
  <c r="AB243" i="22"/>
  <c r="AG48" i="22"/>
  <c r="AC48" i="22"/>
  <c r="AG261" i="22"/>
  <c r="AC261" i="22"/>
  <c r="AG85" i="22"/>
  <c r="AC85" i="22"/>
  <c r="AG258" i="22"/>
  <c r="AC258" i="22"/>
  <c r="AC196" i="22"/>
  <c r="AG196" i="22"/>
  <c r="AG183" i="22"/>
  <c r="AC183" i="22"/>
  <c r="AF322" i="22"/>
  <c r="AB322" i="22"/>
  <c r="AF83" i="22"/>
  <c r="AB83" i="22"/>
  <c r="AC360" i="22"/>
  <c r="AG360" i="22"/>
  <c r="AG269" i="22"/>
  <c r="AC269" i="22"/>
  <c r="AB281" i="22"/>
  <c r="AF281" i="22"/>
  <c r="AF338" i="22"/>
  <c r="AB338" i="22"/>
  <c r="V338" i="22"/>
  <c r="AG69" i="22"/>
  <c r="AC69" i="22"/>
  <c r="Y69" i="22"/>
  <c r="AG81" i="22"/>
  <c r="AC81" i="22"/>
  <c r="AC219" i="22"/>
  <c r="AG219" i="22"/>
  <c r="AG197" i="22"/>
  <c r="AC197" i="22"/>
  <c r="AB320" i="22"/>
  <c r="AF320" i="22"/>
  <c r="AG310" i="22"/>
  <c r="AC310" i="22"/>
  <c r="AG91" i="22"/>
  <c r="AC91" i="22"/>
  <c r="Y91" i="22"/>
  <c r="AG254" i="22"/>
  <c r="AC254" i="22"/>
  <c r="AG340" i="22"/>
  <c r="AC340" i="22"/>
  <c r="Y340" i="22"/>
  <c r="AF205" i="22"/>
  <c r="AB205" i="22"/>
  <c r="AF202" i="22"/>
  <c r="AB202" i="22"/>
  <c r="AF81" i="22"/>
  <c r="AB81" i="22"/>
  <c r="AB240" i="22"/>
  <c r="AF240" i="22"/>
  <c r="AF244" i="22"/>
  <c r="AB244" i="22"/>
  <c r="AF214" i="22"/>
  <c r="AB214" i="22"/>
  <c r="AB254" i="22"/>
  <c r="AF254" i="22"/>
  <c r="AG323" i="22"/>
  <c r="AC323" i="22"/>
  <c r="AG23" i="22"/>
  <c r="AC23" i="22"/>
  <c r="Y23" i="22"/>
  <c r="BG23" i="22" s="1"/>
  <c r="AC78" i="22"/>
  <c r="AG78" i="22"/>
  <c r="AG274" i="22"/>
  <c r="AC274" i="22"/>
  <c r="Y274" i="22"/>
  <c r="AC316" i="22"/>
  <c r="AG316" i="22"/>
  <c r="AG15" i="22"/>
  <c r="AC15" i="22"/>
  <c r="AG271" i="22"/>
  <c r="AC271" i="22"/>
  <c r="AG289" i="22"/>
  <c r="AC289" i="22"/>
  <c r="AG215" i="22"/>
  <c r="AC215" i="22"/>
  <c r="Y215" i="22"/>
  <c r="AB313" i="22"/>
  <c r="AF313" i="22"/>
  <c r="AG222" i="22"/>
  <c r="AC222" i="22"/>
  <c r="Y222" i="22"/>
  <c r="AF290" i="22"/>
  <c r="AB290" i="22"/>
  <c r="AF318" i="22"/>
  <c r="AB318" i="22"/>
  <c r="AC29" i="22"/>
  <c r="AG29" i="22"/>
  <c r="AG270" i="22"/>
  <c r="AC270" i="22"/>
  <c r="AF106" i="22"/>
  <c r="AB106" i="22"/>
  <c r="AF124" i="22"/>
  <c r="AB124" i="22"/>
  <c r="AF108" i="22"/>
  <c r="AB108" i="22"/>
  <c r="V108" i="22"/>
  <c r="AG319" i="22"/>
  <c r="AC319" i="22"/>
  <c r="AF269" i="22"/>
  <c r="AB269" i="22"/>
  <c r="AG200" i="22"/>
  <c r="AC200" i="22"/>
  <c r="AF264" i="22"/>
  <c r="AB264" i="22"/>
  <c r="AB26" i="22"/>
  <c r="AF26" i="22"/>
  <c r="V26" i="22"/>
  <c r="BA26" i="22" s="1"/>
  <c r="AG188" i="22"/>
  <c r="AC188" i="22"/>
  <c r="AG233" i="22"/>
  <c r="AC233" i="22"/>
  <c r="Y233" i="22"/>
  <c r="V65" i="22"/>
  <c r="AF65" i="22"/>
  <c r="AB65" i="22"/>
  <c r="AF273" i="22"/>
  <c r="AB273" i="22"/>
  <c r="AC253" i="22"/>
  <c r="AG253" i="22"/>
  <c r="AG318" i="22"/>
  <c r="AC318" i="22"/>
  <c r="AC95" i="22"/>
  <c r="AG95" i="22"/>
  <c r="Y95" i="22"/>
  <c r="AF208" i="22"/>
  <c r="AB208" i="22"/>
  <c r="AF224" i="22"/>
  <c r="AB224" i="22"/>
  <c r="AC207" i="22"/>
  <c r="AG207" i="22"/>
  <c r="AG101" i="22"/>
  <c r="AC101" i="22"/>
  <c r="AC244" i="22"/>
  <c r="AG244" i="22"/>
  <c r="AB97" i="22"/>
  <c r="AF97" i="22"/>
  <c r="AF192" i="22"/>
  <c r="AB192" i="22"/>
  <c r="AC239" i="22"/>
  <c r="AG239" i="22"/>
  <c r="AF275" i="22"/>
  <c r="AB275" i="22"/>
  <c r="AG365" i="22"/>
  <c r="AC365" i="22"/>
  <c r="Y365" i="22"/>
  <c r="AF227" i="22"/>
  <c r="AB227" i="22"/>
  <c r="AG59" i="22"/>
  <c r="AC59" i="22"/>
  <c r="Y59" i="22"/>
  <c r="AF99" i="22"/>
  <c r="AB99" i="22"/>
  <c r="AC297" i="22"/>
  <c r="AG297" i="22"/>
  <c r="AF256" i="22"/>
  <c r="AB256" i="22"/>
  <c r="AC191" i="22"/>
  <c r="AG191" i="22"/>
  <c r="AF174" i="22"/>
  <c r="AB174" i="22"/>
  <c r="V174" i="22"/>
  <c r="AF58" i="22"/>
  <c r="AB58" i="22"/>
  <c r="V58" i="22"/>
  <c r="AF279" i="22"/>
  <c r="AB279" i="22"/>
  <c r="AC225" i="22"/>
  <c r="AG225" i="22"/>
  <c r="AG204" i="22"/>
  <c r="AC204" i="22"/>
  <c r="AF12" i="22"/>
  <c r="AB12" i="22"/>
  <c r="V12" i="22"/>
  <c r="AF100" i="22"/>
  <c r="AB100" i="22"/>
  <c r="Y65" i="22"/>
  <c r="AG65" i="22"/>
  <c r="AC65" i="22"/>
  <c r="AG67" i="22"/>
  <c r="AC67" i="22"/>
  <c r="Y67" i="22"/>
  <c r="AF104" i="22"/>
  <c r="AB104" i="22"/>
  <c r="AB82" i="22"/>
  <c r="AF82" i="22"/>
  <c r="AG99" i="22"/>
  <c r="AC99" i="22"/>
  <c r="AF252" i="22"/>
  <c r="AB252" i="22"/>
  <c r="AC359" i="22"/>
  <c r="AG359" i="22"/>
  <c r="Y359" i="22"/>
  <c r="AF323" i="22"/>
  <c r="AB323" i="22"/>
  <c r="AF90" i="22"/>
  <c r="AB90" i="22"/>
  <c r="V90" i="22"/>
  <c r="AF364" i="22"/>
  <c r="AB364" i="22"/>
  <c r="V364" i="22"/>
  <c r="AF232" i="22"/>
  <c r="AB232" i="22"/>
  <c r="V232" i="22"/>
  <c r="AF268" i="22"/>
  <c r="AB268" i="22"/>
  <c r="AF201" i="22"/>
  <c r="AB201" i="22"/>
  <c r="AG312" i="22"/>
  <c r="AC312" i="22"/>
  <c r="AG250" i="22"/>
  <c r="AC250" i="22"/>
  <c r="AG309" i="22"/>
  <c r="AC309" i="22"/>
  <c r="AG246" i="22"/>
  <c r="AC246" i="22"/>
  <c r="AC313" i="22"/>
  <c r="AG313" i="22"/>
  <c r="AG243" i="22"/>
  <c r="AC243" i="22"/>
  <c r="AC164" i="22"/>
  <c r="AG164" i="22"/>
  <c r="AF257" i="22"/>
  <c r="AB257" i="22"/>
  <c r="AC45" i="22"/>
  <c r="AG45" i="22"/>
  <c r="AF23" i="22"/>
  <c r="AB23" i="22"/>
  <c r="V23" i="22"/>
  <c r="BA23" i="22" s="1"/>
  <c r="AG238" i="22"/>
  <c r="AC238" i="22"/>
  <c r="AF122" i="22"/>
  <c r="AB122" i="22"/>
  <c r="V122" i="22"/>
  <c r="AC122" i="22"/>
  <c r="Y122" i="22"/>
  <c r="AG122" i="22"/>
  <c r="AB29" i="22"/>
  <c r="AF29" i="22"/>
  <c r="AF218" i="22"/>
  <c r="AB218" i="22"/>
  <c r="AC148" i="22"/>
  <c r="AG148" i="22"/>
  <c r="AF182" i="22"/>
  <c r="AB182" i="22"/>
  <c r="AB198" i="22"/>
  <c r="AF198" i="22"/>
  <c r="AG326" i="22"/>
  <c r="AC326" i="22"/>
  <c r="Y326" i="22"/>
  <c r="AF305" i="22"/>
  <c r="AB305" i="22"/>
  <c r="AB217" i="22"/>
  <c r="AF217" i="22"/>
  <c r="V217" i="22"/>
  <c r="AF203" i="22"/>
  <c r="AB203" i="22"/>
  <c r="AG211" i="22"/>
  <c r="AC211" i="22"/>
  <c r="AC192" i="22"/>
  <c r="AG192" i="22"/>
  <c r="AB298" i="22"/>
  <c r="AF298" i="22"/>
  <c r="V298" i="22"/>
  <c r="AF93" i="22"/>
  <c r="AB93" i="22"/>
  <c r="AG304" i="22"/>
  <c r="AC304" i="22"/>
  <c r="AG367" i="22"/>
  <c r="AC367" i="22"/>
  <c r="AF221" i="22"/>
  <c r="AB221" i="22"/>
  <c r="AF355" i="22"/>
  <c r="AB355" i="22"/>
  <c r="V355" i="22"/>
  <c r="AG87" i="22"/>
  <c r="AC87" i="22"/>
  <c r="Y87" i="22"/>
  <c r="AG308" i="22"/>
  <c r="AC308" i="22"/>
  <c r="AC105" i="22"/>
  <c r="AG105" i="22"/>
  <c r="AF354" i="22"/>
  <c r="AB354" i="22"/>
  <c r="V354" i="22"/>
  <c r="AF237" i="22"/>
  <c r="AB237" i="22"/>
  <c r="V237" i="22"/>
  <c r="AF234" i="22"/>
  <c r="AB234" i="22"/>
  <c r="V234" i="22"/>
  <c r="AG299" i="22"/>
  <c r="AC299" i="22"/>
  <c r="AB278" i="22"/>
  <c r="AF278" i="22"/>
  <c r="AF180" i="22"/>
  <c r="AB180" i="22"/>
  <c r="AC92" i="22"/>
  <c r="AG92" i="22"/>
  <c r="AC281" i="22"/>
  <c r="AG281" i="22"/>
  <c r="AF189" i="22"/>
  <c r="AB189" i="22"/>
  <c r="AF193" i="22"/>
  <c r="AB193" i="22"/>
  <c r="AF362" i="22"/>
  <c r="AB362" i="22"/>
  <c r="V362" i="22"/>
  <c r="AG302" i="22"/>
  <c r="AC302" i="22"/>
  <c r="AG103" i="22"/>
  <c r="AC103" i="22"/>
  <c r="AB45" i="22"/>
  <c r="AF45" i="22"/>
  <c r="AF261" i="22"/>
  <c r="AB261" i="22"/>
  <c r="AF103" i="22"/>
  <c r="AB103" i="22"/>
  <c r="AF231" i="22"/>
  <c r="AB231" i="22"/>
  <c r="AB297" i="22"/>
  <c r="AF297" i="22"/>
  <c r="AB60" i="22"/>
  <c r="AF60" i="22"/>
  <c r="V60" i="22"/>
  <c r="AF357" i="22"/>
  <c r="AB357" i="22"/>
  <c r="V357" i="22"/>
  <c r="AG279" i="22"/>
  <c r="AC279" i="22"/>
  <c r="AG102" i="22"/>
  <c r="AC102" i="22"/>
  <c r="AC291" i="22"/>
  <c r="AG291" i="22"/>
  <c r="AG195" i="22"/>
  <c r="AC195" i="22"/>
  <c r="AG305" i="22"/>
  <c r="AC305" i="22"/>
  <c r="AG306" i="22"/>
  <c r="AC306" i="22"/>
  <c r="AF306" i="22"/>
  <c r="AB306" i="22"/>
  <c r="AG206" i="22"/>
  <c r="AC206" i="22"/>
  <c r="AG90" i="22"/>
  <c r="AC90" i="22"/>
  <c r="Y90" i="22"/>
  <c r="AB359" i="22"/>
  <c r="AF359" i="22"/>
  <c r="V359" i="22"/>
  <c r="AG301" i="22"/>
  <c r="AC301" i="22"/>
  <c r="AF170" i="22"/>
  <c r="AB170" i="22"/>
  <c r="V170" i="22"/>
  <c r="AG247" i="22"/>
  <c r="AC247" i="22"/>
  <c r="AC268" i="22"/>
  <c r="AG268" i="22"/>
  <c r="AF30" i="22"/>
  <c r="AB30" i="22"/>
  <c r="AF267" i="22"/>
  <c r="AB267" i="22"/>
  <c r="AG262" i="22"/>
  <c r="AC262" i="22"/>
  <c r="AF132" i="22"/>
  <c r="AB132" i="22"/>
  <c r="AF283" i="22"/>
  <c r="AB283" i="22"/>
  <c r="AG259" i="22"/>
  <c r="AC259" i="22"/>
  <c r="AC307" i="22"/>
  <c r="AG307" i="22"/>
  <c r="AF194" i="22"/>
  <c r="AB194" i="22"/>
  <c r="AG349" i="22"/>
  <c r="AC349" i="22"/>
  <c r="Y349" i="22"/>
  <c r="BG349" i="22" s="1"/>
  <c r="AG266" i="22"/>
  <c r="AC266" i="22"/>
  <c r="AG324" i="22"/>
  <c r="AC324" i="22"/>
  <c r="Y324" i="22"/>
  <c r="AB265" i="22"/>
  <c r="AF265" i="22"/>
  <c r="AG272" i="22"/>
  <c r="AC272" i="22"/>
  <c r="AF190" i="22"/>
  <c r="AB190" i="22"/>
  <c r="AC132" i="22"/>
  <c r="AG132" i="22"/>
  <c r="AC284" i="22"/>
  <c r="AG284" i="22"/>
  <c r="Y236" i="22"/>
  <c r="AG236" i="22"/>
  <c r="AC236" i="22"/>
  <c r="AF235" i="22"/>
  <c r="AB235" i="22"/>
  <c r="V235" i="22"/>
  <c r="AC249" i="22"/>
  <c r="AG249" i="22"/>
  <c r="AG317" i="22"/>
  <c r="AC317" i="22"/>
  <c r="AF308" i="22"/>
  <c r="AB308" i="22"/>
  <c r="AF88" i="22"/>
  <c r="AB88" i="22"/>
  <c r="V88" i="22"/>
  <c r="AB20" i="22"/>
  <c r="AF20" i="22"/>
  <c r="AC300" i="22"/>
  <c r="AG300" i="22"/>
  <c r="Y300" i="22"/>
  <c r="AG93" i="22"/>
  <c r="AC93" i="22"/>
  <c r="AF225" i="22"/>
  <c r="AB225" i="22"/>
  <c r="AB223" i="22"/>
  <c r="AF223" i="22"/>
  <c r="AF222" i="22"/>
  <c r="AB222" i="22"/>
  <c r="V222" i="22"/>
  <c r="AF255" i="22"/>
  <c r="AB255" i="22"/>
  <c r="AF220" i="22"/>
  <c r="AB220" i="22"/>
  <c r="V220" i="22"/>
  <c r="AF204" i="22"/>
  <c r="AB204" i="22"/>
  <c r="AB105" i="22"/>
  <c r="AF105" i="22"/>
  <c r="AB260" i="22"/>
  <c r="AF260" i="22"/>
  <c r="AG237" i="22"/>
  <c r="AC237" i="22"/>
  <c r="Y237" i="22"/>
  <c r="AG218" i="22"/>
  <c r="AC218" i="22"/>
  <c r="AG257" i="22"/>
  <c r="AC257" i="22"/>
  <c r="AG285" i="22"/>
  <c r="AC285" i="22"/>
  <c r="AG286" i="22"/>
  <c r="AC286" i="22"/>
  <c r="AG60" i="22"/>
  <c r="AC60" i="22"/>
  <c r="Y60" i="22"/>
  <c r="AG88" i="22"/>
  <c r="AC88" i="22"/>
  <c r="Y88" i="22"/>
  <c r="AG71" i="22"/>
  <c r="AC71" i="22"/>
  <c r="Y71" i="22"/>
  <c r="AF270" i="22"/>
  <c r="AB270" i="22"/>
  <c r="AF121" i="22"/>
  <c r="AB121" i="22"/>
  <c r="V121" i="22"/>
  <c r="AF340" i="22"/>
  <c r="AB340" i="22"/>
  <c r="V340" i="22"/>
  <c r="AF248" i="22"/>
  <c r="AB248" i="22"/>
  <c r="AF317" i="22"/>
  <c r="AB317" i="22"/>
  <c r="AB86" i="22"/>
  <c r="AF86" i="22"/>
  <c r="V86" i="22"/>
  <c r="AC339" i="22"/>
  <c r="AG339" i="22"/>
  <c r="Y339" i="22"/>
  <c r="AG227" i="22"/>
  <c r="AC227" i="22"/>
  <c r="AG245" i="22"/>
  <c r="AC245" i="22"/>
  <c r="AG121" i="22"/>
  <c r="AC121" i="22"/>
  <c r="Y121" i="22"/>
  <c r="AG357" i="22"/>
  <c r="AC357" i="22"/>
  <c r="Y357" i="22"/>
  <c r="AF98" i="22"/>
  <c r="AB98" i="22"/>
  <c r="AC252" i="22"/>
  <c r="AG252" i="22"/>
  <c r="AF292" i="22"/>
  <c r="AB292" i="22"/>
  <c r="AB47" i="22"/>
  <c r="AF47" i="22"/>
  <c r="AC98" i="22"/>
  <c r="AG98" i="22"/>
  <c r="AF101" i="22"/>
  <c r="AB101" i="22"/>
  <c r="AG57" i="22"/>
  <c r="AC57" i="22"/>
  <c r="Y57" i="22"/>
  <c r="BG57" i="22" s="1"/>
  <c r="AF296" i="22"/>
  <c r="AB296" i="22"/>
  <c r="AF89" i="22"/>
  <c r="AB89" i="22"/>
  <c r="V89" i="22"/>
  <c r="AC97" i="22"/>
  <c r="AG97" i="22"/>
  <c r="AF71" i="22"/>
  <c r="AB71" i="22"/>
  <c r="V71" i="22"/>
  <c r="AG221" i="22"/>
  <c r="AC221" i="22"/>
  <c r="AG26" i="22"/>
  <c r="AC26" i="22"/>
  <c r="Y26" i="22"/>
  <c r="BG26" i="22" s="1"/>
  <c r="AF84" i="22"/>
  <c r="AB84" i="22"/>
  <c r="AF302" i="22"/>
  <c r="AB302" i="22"/>
  <c r="AG182" i="22"/>
  <c r="AC182" i="22"/>
  <c r="AG205" i="22"/>
  <c r="AC205" i="22"/>
  <c r="AF272" i="22"/>
  <c r="AB272" i="22"/>
  <c r="AG70" i="22"/>
  <c r="AC70" i="22"/>
  <c r="Y70" i="22"/>
  <c r="AC203" i="22"/>
  <c r="AG203" i="22"/>
  <c r="AF212" i="22"/>
  <c r="AB212" i="22"/>
  <c r="AF316" i="22"/>
  <c r="AB316" i="22"/>
  <c r="AG363" i="22"/>
  <c r="AC363" i="22"/>
  <c r="Y363" i="22"/>
  <c r="AF185" i="22"/>
  <c r="AB185" i="22"/>
  <c r="AG256" i="22"/>
  <c r="AC256" i="22"/>
  <c r="AC194" i="22"/>
  <c r="AG194" i="22"/>
  <c r="AG158" i="22"/>
  <c r="AC158" i="22"/>
  <c r="AB96" i="22"/>
  <c r="AF96" i="22"/>
  <c r="AF226" i="22"/>
  <c r="AB226" i="22"/>
  <c r="AF285" i="22"/>
  <c r="AB285" i="22"/>
  <c r="AB78" i="22"/>
  <c r="AF78" i="22"/>
  <c r="AF199" i="22"/>
  <c r="AB199" i="22"/>
  <c r="AF186" i="22"/>
  <c r="AB186" i="22"/>
  <c r="AC46" i="22"/>
  <c r="AG46" i="22"/>
  <c r="AG263" i="22"/>
  <c r="AC263" i="22"/>
  <c r="AG199" i="22"/>
  <c r="AC199" i="22"/>
  <c r="Y220" i="22"/>
  <c r="AC220" i="22"/>
  <c r="AG220" i="22"/>
  <c r="AC201" i="22"/>
  <c r="AG201" i="22"/>
  <c r="AG213" i="22"/>
  <c r="AC213" i="22"/>
  <c r="AG277" i="22"/>
  <c r="AC277" i="22"/>
  <c r="W32" i="22"/>
  <c r="X32" i="22" s="1"/>
  <c r="AN32" i="22"/>
  <c r="BD32" i="22" s="1"/>
  <c r="Z50" i="28" s="1"/>
  <c r="W28" i="22"/>
  <c r="X28" i="22" s="1"/>
  <c r="AN28" i="22"/>
  <c r="BD28" i="22" s="1"/>
  <c r="Z46" i="28" s="1"/>
  <c r="W27" i="22"/>
  <c r="X27" i="22" s="1"/>
  <c r="AN27" i="22"/>
  <c r="BD27" i="22" s="1"/>
  <c r="Z45" i="28" s="1"/>
  <c r="W17" i="22"/>
  <c r="AN17" i="22"/>
  <c r="BD17" i="22" s="1"/>
  <c r="Z35" i="28" s="1"/>
  <c r="W16" i="22"/>
  <c r="X16" i="22" s="1"/>
  <c r="AN16" i="22"/>
  <c r="BD16" i="22" s="1"/>
  <c r="Z34" i="28" s="1"/>
  <c r="W14" i="22"/>
  <c r="X14" i="22" s="1"/>
  <c r="AN14" i="22"/>
  <c r="BD14" i="22" s="1"/>
  <c r="Z32" i="28" s="1"/>
  <c r="W13" i="22"/>
  <c r="X13" i="22" s="1"/>
  <c r="AN13" i="22"/>
  <c r="BD13" i="22" s="1"/>
  <c r="Z31" i="28" s="1"/>
  <c r="W12" i="22"/>
  <c r="AN12" i="22"/>
  <c r="BD12" i="22" s="1"/>
  <c r="T32" i="22"/>
  <c r="U32" i="22" s="1"/>
  <c r="AL32" i="22"/>
  <c r="AX32" i="22" s="1"/>
  <c r="Q50" i="28" s="1"/>
  <c r="T28" i="22"/>
  <c r="U28" i="22" s="1"/>
  <c r="AL28" i="22"/>
  <c r="AX28" i="22" s="1"/>
  <c r="Q46" i="28" s="1"/>
  <c r="T27" i="22"/>
  <c r="U27" i="22" s="1"/>
  <c r="AL27" i="22"/>
  <c r="AX27" i="22" s="1"/>
  <c r="Q45" i="28" s="1"/>
  <c r="T17" i="22"/>
  <c r="AL17" i="22"/>
  <c r="AX17" i="22" s="1"/>
  <c r="Q35" i="28" s="1"/>
  <c r="T16" i="22"/>
  <c r="U16" i="22" s="1"/>
  <c r="AL16" i="22"/>
  <c r="AX16" i="22" s="1"/>
  <c r="Q34" i="28" s="1"/>
  <c r="T13" i="22"/>
  <c r="U13" i="22" s="1"/>
  <c r="AL13" i="22"/>
  <c r="AX13" i="22" s="1"/>
  <c r="Q31" i="28" s="1"/>
  <c r="AL12" i="22"/>
  <c r="AX12" i="22" s="1"/>
  <c r="L26" i="12"/>
  <c r="M24" i="28"/>
  <c r="T26" i="12"/>
  <c r="V24" i="28"/>
  <c r="K76" i="22"/>
  <c r="T76" i="22" s="1"/>
  <c r="M152" i="22"/>
  <c r="W152" i="22" s="1"/>
  <c r="M155" i="22"/>
  <c r="W155" i="22" s="1"/>
  <c r="K136" i="22"/>
  <c r="T136" i="22" s="1"/>
  <c r="M156" i="22"/>
  <c r="W156" i="22" s="1"/>
  <c r="M177" i="22"/>
  <c r="W177" i="22" s="1"/>
  <c r="M159" i="22"/>
  <c r="W159" i="22" s="1"/>
  <c r="K139" i="22"/>
  <c r="T139" i="22" s="1"/>
  <c r="K149" i="22"/>
  <c r="T149" i="22" s="1"/>
  <c r="K126" i="22"/>
  <c r="T126" i="22" s="1"/>
  <c r="M114" i="22"/>
  <c r="W114" i="22" s="1"/>
  <c r="M127" i="22"/>
  <c r="W127" i="22" s="1"/>
  <c r="M76" i="22"/>
  <c r="W76" i="22" s="1"/>
  <c r="M118" i="22"/>
  <c r="W118" i="22" s="1"/>
  <c r="M171" i="22"/>
  <c r="W171" i="22" s="1"/>
  <c r="M141" i="22"/>
  <c r="W141" i="22" s="1"/>
  <c r="M136" i="22"/>
  <c r="W136" i="22" s="1"/>
  <c r="K141" i="22"/>
  <c r="T141" i="22" s="1"/>
  <c r="K138" i="22"/>
  <c r="T138" i="22" s="1"/>
  <c r="K111" i="22"/>
  <c r="T111" i="22" s="1"/>
  <c r="M145" i="22"/>
  <c r="W145" i="22" s="1"/>
  <c r="M172" i="22"/>
  <c r="W172" i="22" s="1"/>
  <c r="M115" i="22"/>
  <c r="W115" i="22" s="1"/>
  <c r="M125" i="22"/>
  <c r="W125" i="22" s="1"/>
  <c r="K145" i="22"/>
  <c r="T145" i="22" s="1"/>
  <c r="K75" i="22"/>
  <c r="T75" i="22" s="1"/>
  <c r="K144" i="22"/>
  <c r="T144" i="22" s="1"/>
  <c r="K166" i="22"/>
  <c r="T166" i="22" s="1"/>
  <c r="K134" i="22"/>
  <c r="T134" i="22" s="1"/>
  <c r="K130" i="22"/>
  <c r="T130" i="22" s="1"/>
  <c r="K152" i="22"/>
  <c r="T152" i="22" s="1"/>
  <c r="K171" i="22"/>
  <c r="T171" i="22" s="1"/>
  <c r="M161" i="22"/>
  <c r="W161" i="22" s="1"/>
  <c r="M168" i="22"/>
  <c r="W168" i="22" s="1"/>
  <c r="M50" i="22"/>
  <c r="M51" i="22"/>
  <c r="K156" i="22"/>
  <c r="T156" i="22" s="1"/>
  <c r="K72" i="22"/>
  <c r="T72" i="22" s="1"/>
  <c r="K125" i="22"/>
  <c r="T125" i="22" s="1"/>
  <c r="M143" i="22"/>
  <c r="W143" i="22" s="1"/>
  <c r="K110" i="22"/>
  <c r="T110" i="22" s="1"/>
  <c r="K129" i="22"/>
  <c r="T129" i="22" s="1"/>
  <c r="M176" i="22"/>
  <c r="W176" i="22" s="1"/>
  <c r="M140" i="22"/>
  <c r="W140" i="22" s="1"/>
  <c r="M160" i="22"/>
  <c r="W160" i="22" s="1"/>
  <c r="M109" i="22"/>
  <c r="W109" i="22" s="1"/>
  <c r="K133" i="22"/>
  <c r="T133" i="22" s="1"/>
  <c r="M72" i="22"/>
  <c r="W72" i="22" s="1"/>
  <c r="K168" i="22"/>
  <c r="T168" i="22" s="1"/>
  <c r="M130" i="22"/>
  <c r="W130" i="22" s="1"/>
  <c r="M150" i="22"/>
  <c r="W150" i="22" s="1"/>
  <c r="K109" i="22"/>
  <c r="T109" i="22" s="1"/>
  <c r="M56" i="22"/>
  <c r="M149" i="22"/>
  <c r="W149" i="22" s="1"/>
  <c r="K140" i="22"/>
  <c r="T140" i="22" s="1"/>
  <c r="K153" i="22"/>
  <c r="T153" i="22" s="1"/>
  <c r="K73" i="22"/>
  <c r="T73" i="22" s="1"/>
  <c r="M138" i="22"/>
  <c r="W138" i="22" s="1"/>
  <c r="K150" i="22"/>
  <c r="T150" i="22" s="1"/>
  <c r="K176" i="22"/>
  <c r="T176" i="22" s="1"/>
  <c r="K155" i="22"/>
  <c r="T155" i="22" s="1"/>
  <c r="M165" i="22"/>
  <c r="W165" i="22" s="1"/>
  <c r="M110" i="22"/>
  <c r="W110" i="22" s="1"/>
  <c r="K77" i="22"/>
  <c r="T77" i="22" s="1"/>
  <c r="M133" i="22"/>
  <c r="W133" i="22" s="1"/>
  <c r="M167" i="22"/>
  <c r="W167" i="22" s="1"/>
  <c r="M119" i="22"/>
  <c r="W119" i="22" s="1"/>
  <c r="M54" i="22"/>
  <c r="K167" i="22"/>
  <c r="T167" i="22" s="1"/>
  <c r="K113" i="22"/>
  <c r="T113" i="22" s="1"/>
  <c r="K114" i="22"/>
  <c r="T114" i="22" s="1"/>
  <c r="M75" i="22"/>
  <c r="W75" i="22" s="1"/>
  <c r="M117" i="22"/>
  <c r="W117" i="22" s="1"/>
  <c r="K127" i="22"/>
  <c r="T127" i="22" s="1"/>
  <c r="M137" i="22"/>
  <c r="W137" i="22" s="1"/>
  <c r="M129" i="22"/>
  <c r="W129" i="22" s="1"/>
  <c r="M134" i="22"/>
  <c r="W134" i="22" s="1"/>
  <c r="M144" i="22"/>
  <c r="W144" i="22" s="1"/>
  <c r="M166" i="22"/>
  <c r="W166" i="22" s="1"/>
  <c r="K119" i="22"/>
  <c r="T119" i="22" s="1"/>
  <c r="K165" i="22"/>
  <c r="T165" i="22" s="1"/>
  <c r="M128" i="22"/>
  <c r="W128" i="22" s="1"/>
  <c r="K161" i="22"/>
  <c r="T161" i="22" s="1"/>
  <c r="K118" i="22"/>
  <c r="T118" i="22" s="1"/>
  <c r="K143" i="22"/>
  <c r="T143" i="22" s="1"/>
  <c r="M52" i="22"/>
  <c r="K117" i="22"/>
  <c r="T117" i="22" s="1"/>
  <c r="K115" i="22"/>
  <c r="T115" i="22" s="1"/>
  <c r="K159" i="22"/>
  <c r="T159" i="22" s="1"/>
  <c r="K172" i="22"/>
  <c r="T172" i="22" s="1"/>
  <c r="M77" i="22"/>
  <c r="W77" i="22" s="1"/>
  <c r="M113" i="22"/>
  <c r="W113" i="22" s="1"/>
  <c r="M111" i="22"/>
  <c r="W111" i="22" s="1"/>
  <c r="K177" i="22"/>
  <c r="T177" i="22" s="1"/>
  <c r="K137" i="22"/>
  <c r="T137" i="22" s="1"/>
  <c r="M153" i="22"/>
  <c r="W153" i="22" s="1"/>
  <c r="M139" i="22"/>
  <c r="W139" i="22" s="1"/>
  <c r="M73" i="22"/>
  <c r="W73" i="22" s="1"/>
  <c r="K128" i="22"/>
  <c r="T128" i="22" s="1"/>
  <c r="K160" i="22"/>
  <c r="T160" i="22" s="1"/>
  <c r="M55" i="22"/>
  <c r="M126" i="22"/>
  <c r="W126" i="22" s="1"/>
  <c r="M53" i="22"/>
  <c r="Y213" i="12"/>
  <c r="Y275" i="12"/>
  <c r="Q209" i="12"/>
  <c r="Y307" i="12"/>
  <c r="Q370" i="12"/>
  <c r="Q35" i="12"/>
  <c r="Y381" i="12"/>
  <c r="Y380" i="12"/>
  <c r="Y197" i="12"/>
  <c r="Q92" i="12"/>
  <c r="Q380" i="12"/>
  <c r="Y306" i="12"/>
  <c r="Q359" i="12"/>
  <c r="Q208" i="12"/>
  <c r="Y308" i="12"/>
  <c r="Y305" i="12"/>
  <c r="Y209" i="12"/>
  <c r="Q305" i="12"/>
  <c r="Q308" i="12"/>
  <c r="Y385" i="12"/>
  <c r="Q152" i="12"/>
  <c r="Q381" i="12"/>
  <c r="Y374" i="12"/>
  <c r="Q91" i="12"/>
  <c r="Y274" i="12"/>
  <c r="Y253" i="12"/>
  <c r="Y91" i="12"/>
  <c r="Q301" i="12"/>
  <c r="Y208" i="12"/>
  <c r="Q373" i="12"/>
  <c r="Q385" i="12"/>
  <c r="Q307" i="12"/>
  <c r="Y192" i="12"/>
  <c r="Y204" i="12"/>
  <c r="Q192" i="12"/>
  <c r="Q351" i="12"/>
  <c r="Y370" i="12"/>
  <c r="Y198" i="12"/>
  <c r="Q204" i="12"/>
  <c r="Y359" i="12"/>
  <c r="Y35" i="12"/>
  <c r="Q306" i="12"/>
  <c r="Y277" i="12"/>
  <c r="Y301" i="12"/>
  <c r="Q197" i="12"/>
  <c r="Y92" i="12"/>
  <c r="Y152" i="12"/>
  <c r="Y226" i="12"/>
  <c r="Y351" i="12"/>
  <c r="Y373" i="12"/>
  <c r="Q374" i="12"/>
  <c r="Q198" i="12"/>
  <c r="AE314" i="12"/>
  <c r="AE313" i="12" s="1"/>
  <c r="T37" i="22"/>
  <c r="AX37" i="22"/>
  <c r="Q57" i="28" s="1"/>
  <c r="Q96" i="12"/>
  <c r="W36" i="22"/>
  <c r="BD36" i="22"/>
  <c r="Z56" i="28" s="1"/>
  <c r="Y81" i="12"/>
  <c r="Q97" i="12"/>
  <c r="Y84" i="12"/>
  <c r="Q179" i="12"/>
  <c r="Y85" i="12"/>
  <c r="Q324" i="12"/>
  <c r="Y179" i="12"/>
  <c r="T35" i="22"/>
  <c r="AX35" i="22"/>
  <c r="Q55" i="28" s="1"/>
  <c r="W33" i="22"/>
  <c r="BD33" i="22"/>
  <c r="Z53" i="28" s="1"/>
  <c r="Y97" i="12"/>
  <c r="Q89" i="12"/>
  <c r="Y50" i="12"/>
  <c r="Q98" i="12"/>
  <c r="Q138" i="12"/>
  <c r="Q85" i="12"/>
  <c r="Y119" i="12"/>
  <c r="Y118" i="12"/>
  <c r="Y114" i="12"/>
  <c r="Y117" i="12"/>
  <c r="Q50" i="12"/>
  <c r="Q117" i="12"/>
  <c r="Y324" i="12"/>
  <c r="W39" i="22"/>
  <c r="BD39" i="22"/>
  <c r="Z59" i="28" s="1"/>
  <c r="Q99" i="12"/>
  <c r="Q119" i="12"/>
  <c r="Y96" i="12"/>
  <c r="Y272" i="12"/>
  <c r="Q95" i="12"/>
  <c r="Q51" i="12"/>
  <c r="Q84" i="12"/>
  <c r="T39" i="22"/>
  <c r="AX39" i="22"/>
  <c r="Q59" i="28" s="1"/>
  <c r="Y98" i="12"/>
  <c r="W41" i="22"/>
  <c r="BD41" i="22"/>
  <c r="Z61" i="28" s="1"/>
  <c r="W40" i="22"/>
  <c r="BD40" i="22"/>
  <c r="Z60" i="28" s="1"/>
  <c r="Y115" i="12"/>
  <c r="Y95" i="12"/>
  <c r="BD42" i="22"/>
  <c r="Z62" i="28" s="1"/>
  <c r="W42" i="22"/>
  <c r="T22" i="22"/>
  <c r="U22" i="22" s="1"/>
  <c r="AX22" i="22"/>
  <c r="Q40" i="28" s="1"/>
  <c r="Y51" i="12"/>
  <c r="Y273" i="12"/>
  <c r="W35" i="22"/>
  <c r="BD35" i="22"/>
  <c r="Z55" i="28" s="1"/>
  <c r="T38" i="22"/>
  <c r="AX38" i="22"/>
  <c r="Q58" i="28" s="1"/>
  <c r="Q116" i="12"/>
  <c r="Y123" i="12"/>
  <c r="T34" i="22"/>
  <c r="AX34" i="22"/>
  <c r="Q54" i="28" s="1"/>
  <c r="Y138" i="12"/>
  <c r="T42" i="22"/>
  <c r="AX42" i="22"/>
  <c r="Q62" i="28" s="1"/>
  <c r="Q118" i="12"/>
  <c r="T21" i="22"/>
  <c r="U21" i="22" s="1"/>
  <c r="AX21" i="22"/>
  <c r="Q39" i="28" s="1"/>
  <c r="Y89" i="12"/>
  <c r="BD21" i="22"/>
  <c r="Z39" i="28" s="1"/>
  <c r="W21" i="22"/>
  <c r="X21" i="22" s="1"/>
  <c r="Q115" i="12"/>
  <c r="T33" i="22"/>
  <c r="AX33" i="22"/>
  <c r="Q53" i="28" s="1"/>
  <c r="Q86" i="12"/>
  <c r="T36" i="22"/>
  <c r="AX36" i="22"/>
  <c r="Q56" i="28" s="1"/>
  <c r="BD38" i="22"/>
  <c r="Z58" i="28" s="1"/>
  <c r="W38" i="22"/>
  <c r="T41" i="22"/>
  <c r="AX41" i="22"/>
  <c r="Q61" i="28" s="1"/>
  <c r="T14" i="22"/>
  <c r="U14" i="22" s="1"/>
  <c r="AX14" i="22"/>
  <c r="Q32" i="28" s="1"/>
  <c r="W37" i="22"/>
  <c r="BD37" i="22"/>
  <c r="Z57" i="28" s="1"/>
  <c r="Y86" i="12"/>
  <c r="W22" i="22"/>
  <c r="X22" i="22" s="1"/>
  <c r="BD22" i="22"/>
  <c r="Z40" i="28" s="1"/>
  <c r="Y116" i="12"/>
  <c r="Y99" i="12"/>
  <c r="Q114" i="12"/>
  <c r="BD34" i="22"/>
  <c r="Z54" i="28" s="1"/>
  <c r="W34" i="22"/>
  <c r="T40" i="22"/>
  <c r="AX40" i="22"/>
  <c r="Q60" i="28" s="1"/>
  <c r="Q123" i="12"/>
  <c r="AE271" i="12"/>
  <c r="AE270" i="12" s="1"/>
  <c r="AE293" i="12"/>
  <c r="AE292" i="12" s="1"/>
  <c r="AE250" i="12"/>
  <c r="AE249" i="12" s="1"/>
  <c r="AE304" i="12"/>
  <c r="AE303" i="12" s="1"/>
  <c r="AE281" i="12"/>
  <c r="AE280" i="12" s="1"/>
  <c r="AL8" i="22"/>
  <c r="AX8" i="22" s="1"/>
  <c r="AV8" i="22"/>
  <c r="AE182" i="12"/>
  <c r="AE181" i="12" s="1"/>
  <c r="AN8" i="22"/>
  <c r="BD8" i="22" s="1"/>
  <c r="BB8" i="22"/>
  <c r="AE50" i="12"/>
  <c r="AE49" i="12"/>
  <c r="AE44" i="12"/>
  <c r="AE43" i="12"/>
  <c r="AE39" i="12"/>
  <c r="AE33" i="12"/>
  <c r="AE48" i="12"/>
  <c r="AE37" i="12"/>
  <c r="AE41" i="12"/>
  <c r="AE40" i="12"/>
  <c r="AE42" i="12"/>
  <c r="AE36" i="12"/>
  <c r="AE147" i="12"/>
  <c r="AE236" i="12"/>
  <c r="AE172" i="12"/>
  <c r="AE166" i="12"/>
  <c r="AE164" i="12"/>
  <c r="AE76" i="12"/>
  <c r="AE87" i="12"/>
  <c r="AE140" i="12"/>
  <c r="AE175" i="12"/>
  <c r="AE78" i="12"/>
  <c r="AE168" i="12"/>
  <c r="AE161" i="12"/>
  <c r="AE151" i="12"/>
  <c r="AE156" i="12"/>
  <c r="AE74" i="12"/>
  <c r="AE51" i="12"/>
  <c r="AE243" i="12"/>
  <c r="AE69" i="12"/>
  <c r="AE176" i="12"/>
  <c r="AE56" i="12"/>
  <c r="AE52" i="12"/>
  <c r="AE70" i="12"/>
  <c r="AE177" i="12"/>
  <c r="AE57" i="12"/>
  <c r="AE55" i="12"/>
  <c r="AE148" i="12"/>
  <c r="AE60" i="12"/>
  <c r="AE322" i="12"/>
  <c r="AE58" i="12"/>
  <c r="AE75" i="12"/>
  <c r="AE160" i="12"/>
  <c r="AE171" i="12"/>
  <c r="AE241" i="12"/>
  <c r="AE163" i="12"/>
  <c r="AE80" i="12"/>
  <c r="AE238" i="12"/>
  <c r="AE242" i="12"/>
  <c r="AE84" i="12"/>
  <c r="AE68" i="12"/>
  <c r="AE59" i="12"/>
  <c r="Z283" i="28" l="1"/>
  <c r="BF243" i="22"/>
  <c r="BE243" i="22"/>
  <c r="X285" i="12"/>
  <c r="Z287" i="28"/>
  <c r="BF247" i="22"/>
  <c r="BE247" i="22"/>
  <c r="X289" i="12"/>
  <c r="Z281" i="28"/>
  <c r="BF241" i="22"/>
  <c r="BE241" i="22"/>
  <c r="X283" i="12"/>
  <c r="Z286" i="28"/>
  <c r="BF246" i="22"/>
  <c r="BE246" i="22"/>
  <c r="X288" i="12"/>
  <c r="Z288" i="28"/>
  <c r="BF248" i="22"/>
  <c r="BE248" i="22"/>
  <c r="X290" i="12"/>
  <c r="Q286" i="28"/>
  <c r="AZ246" i="22"/>
  <c r="AY246" i="22"/>
  <c r="P288" i="12"/>
  <c r="Q287" i="28"/>
  <c r="AZ247" i="22"/>
  <c r="P289" i="12"/>
  <c r="AY247" i="22"/>
  <c r="W53" i="22"/>
  <c r="AN53" i="22"/>
  <c r="BD53" i="22" s="1"/>
  <c r="W55" i="22"/>
  <c r="AN55" i="22"/>
  <c r="BD55" i="22" s="1"/>
  <c r="W52" i="22"/>
  <c r="AN52" i="22"/>
  <c r="BD52" i="22" s="1"/>
  <c r="W54" i="22"/>
  <c r="AN54" i="22"/>
  <c r="BD54" i="22" s="1"/>
  <c r="W56" i="22"/>
  <c r="AN56" i="22"/>
  <c r="BD56" i="22" s="1"/>
  <c r="W51" i="22"/>
  <c r="AN51" i="22"/>
  <c r="BD51" i="22" s="1"/>
  <c r="W50" i="22"/>
  <c r="AN50" i="22"/>
  <c r="BD50" i="22" s="1"/>
  <c r="Z409" i="28"/>
  <c r="BF347" i="22"/>
  <c r="BE347" i="22"/>
  <c r="AC347" i="22"/>
  <c r="AG347" i="22"/>
  <c r="Z392" i="28"/>
  <c r="BE330" i="22"/>
  <c r="X330" i="22"/>
  <c r="BF330" i="22" s="1"/>
  <c r="AC330" i="22"/>
  <c r="AG330" i="22"/>
  <c r="Y330" i="22"/>
  <c r="BG330" i="22" s="1"/>
  <c r="Z44" i="28"/>
  <c r="BF26" i="22"/>
  <c r="BE26" i="22"/>
  <c r="X46" i="12"/>
  <c r="Z391" i="28"/>
  <c r="BE329" i="22"/>
  <c r="X329" i="22"/>
  <c r="BF329" i="22" s="1"/>
  <c r="AC329" i="22"/>
  <c r="AG329" i="22"/>
  <c r="Y329" i="22"/>
  <c r="BG329" i="22" s="1"/>
  <c r="Z389" i="28"/>
  <c r="BE327" i="22"/>
  <c r="X327" i="22"/>
  <c r="BF327" i="22" s="1"/>
  <c r="AG327" i="22"/>
  <c r="AC327" i="22"/>
  <c r="Y327" i="22"/>
  <c r="BG327" i="22" s="1"/>
  <c r="W333" i="22"/>
  <c r="AN333" i="22"/>
  <c r="BD333" i="22" s="1"/>
  <c r="AG331" i="22"/>
  <c r="AC331" i="22"/>
  <c r="Z393" i="28"/>
  <c r="BF331" i="22"/>
  <c r="BE331" i="22"/>
  <c r="Z422" i="28"/>
  <c r="BF360" i="22"/>
  <c r="BE360" i="22"/>
  <c r="X424" i="12"/>
  <c r="U424" i="12" s="1"/>
  <c r="Z41" i="28"/>
  <c r="BF23" i="22"/>
  <c r="BE23" i="22"/>
  <c r="X43" i="12"/>
  <c r="Z390" i="28"/>
  <c r="BE328" i="22"/>
  <c r="X328" i="22"/>
  <c r="BF328" i="22" s="1"/>
  <c r="AG328" i="22"/>
  <c r="AC328" i="22"/>
  <c r="Y328" i="22"/>
  <c r="BG328" i="22" s="1"/>
  <c r="W348" i="22"/>
  <c r="AN348" i="22"/>
  <c r="BD348" i="22" s="1"/>
  <c r="AC346" i="22"/>
  <c r="AG346" i="22"/>
  <c r="Z408" i="28"/>
  <c r="BF346" i="22"/>
  <c r="BE346" i="22"/>
  <c r="Z411" i="28"/>
  <c r="X413" i="12"/>
  <c r="BE349" i="22"/>
  <c r="BF349" i="22"/>
  <c r="Q389" i="28"/>
  <c r="AY327" i="22"/>
  <c r="AF327" i="22"/>
  <c r="U327" i="22"/>
  <c r="AZ327" i="22" s="1"/>
  <c r="AB327" i="22"/>
  <c r="V327" i="22"/>
  <c r="BA327" i="22" s="1"/>
  <c r="Q398" i="28"/>
  <c r="AY336" i="22"/>
  <c r="U336" i="22"/>
  <c r="AZ336" i="22" s="1"/>
  <c r="AB336" i="22"/>
  <c r="AF336" i="22"/>
  <c r="V336" i="22"/>
  <c r="BA336" i="22" s="1"/>
  <c r="Q44" i="28"/>
  <c r="AZ26" i="22"/>
  <c r="AY26" i="22"/>
  <c r="P46" i="12"/>
  <c r="Q390" i="28"/>
  <c r="AY328" i="22"/>
  <c r="U328" i="22"/>
  <c r="AZ328" i="22" s="1"/>
  <c r="AF328" i="22"/>
  <c r="AB328" i="22"/>
  <c r="V328" i="22"/>
  <c r="BA328" i="22" s="1"/>
  <c r="Q391" i="28"/>
  <c r="AY329" i="22"/>
  <c r="U329" i="22"/>
  <c r="AZ329" i="22" s="1"/>
  <c r="AB329" i="22"/>
  <c r="AF329" i="22"/>
  <c r="V329" i="22"/>
  <c r="BA329" i="22" s="1"/>
  <c r="Q392" i="28"/>
  <c r="AY330" i="22"/>
  <c r="U330" i="22"/>
  <c r="AZ330" i="22" s="1"/>
  <c r="AB330" i="22"/>
  <c r="AF330" i="22"/>
  <c r="V330" i="22"/>
  <c r="BA330" i="22" s="1"/>
  <c r="AB346" i="22"/>
  <c r="AF346" i="22"/>
  <c r="Q408" i="28"/>
  <c r="AZ346" i="22"/>
  <c r="AY346" i="22"/>
  <c r="Q399" i="28"/>
  <c r="AY337" i="22"/>
  <c r="U337" i="22"/>
  <c r="AZ337" i="22" s="1"/>
  <c r="AB337" i="22"/>
  <c r="AF337" i="22"/>
  <c r="V337" i="22"/>
  <c r="Q41" i="28"/>
  <c r="AZ23" i="22"/>
  <c r="AY23" i="22"/>
  <c r="P43" i="12"/>
  <c r="Q397" i="28"/>
  <c r="AY335" i="22"/>
  <c r="U335" i="22"/>
  <c r="AZ335" i="22" s="1"/>
  <c r="AF335" i="22"/>
  <c r="AB335" i="22"/>
  <c r="V335" i="22"/>
  <c r="AF331" i="22"/>
  <c r="AB331" i="22"/>
  <c r="Q393" i="28"/>
  <c r="AZ331" i="22"/>
  <c r="AY331" i="22"/>
  <c r="Q396" i="28"/>
  <c r="AY334" i="22"/>
  <c r="U334" i="22"/>
  <c r="AZ334" i="22" s="1"/>
  <c r="AB334" i="22"/>
  <c r="AF334" i="22"/>
  <c r="V334" i="22"/>
  <c r="BA334" i="22" s="1"/>
  <c r="AB44" i="28"/>
  <c r="Z46" i="12"/>
  <c r="AB79" i="28"/>
  <c r="Z81" i="12"/>
  <c r="AB411" i="28"/>
  <c r="Z413" i="12"/>
  <c r="S41" i="28"/>
  <c r="R43" i="12"/>
  <c r="S44" i="28"/>
  <c r="R46" i="12"/>
  <c r="AB41" i="28"/>
  <c r="Z43" i="12"/>
  <c r="Q283" i="28"/>
  <c r="AZ243" i="22"/>
  <c r="AY243" i="22"/>
  <c r="P285" i="12"/>
  <c r="T348" i="22"/>
  <c r="AL348" i="22"/>
  <c r="AX348" i="22" s="1"/>
  <c r="Q409" i="28"/>
  <c r="P411" i="12"/>
  <c r="AZ347" i="22"/>
  <c r="AY347" i="22"/>
  <c r="AF347" i="22"/>
  <c r="AB347" i="22"/>
  <c r="Q414" i="28"/>
  <c r="AY352" i="22"/>
  <c r="P416" i="12"/>
  <c r="U352" i="22"/>
  <c r="AZ352" i="22" s="1"/>
  <c r="AF352" i="22"/>
  <c r="AB352" i="22"/>
  <c r="V352" i="22"/>
  <c r="Q412" i="28"/>
  <c r="AY350" i="22"/>
  <c r="P414" i="12"/>
  <c r="U350" i="22"/>
  <c r="AZ350" i="22" s="1"/>
  <c r="AF350" i="22"/>
  <c r="AB350" i="22"/>
  <c r="V350" i="22"/>
  <c r="Q411" i="28"/>
  <c r="P413" i="12"/>
  <c r="AZ349" i="22"/>
  <c r="AY349" i="22"/>
  <c r="Q418" i="28"/>
  <c r="AY356" i="22"/>
  <c r="P420" i="12"/>
  <c r="U356" i="22"/>
  <c r="AZ356" i="22" s="1"/>
  <c r="AB356" i="22"/>
  <c r="AF356" i="22"/>
  <c r="V356" i="22"/>
  <c r="Q405" i="28"/>
  <c r="AY343" i="22"/>
  <c r="P407" i="12"/>
  <c r="U343" i="22"/>
  <c r="AZ343" i="22" s="1"/>
  <c r="AF343" i="22"/>
  <c r="AB343" i="22"/>
  <c r="V343" i="22"/>
  <c r="Q406" i="28"/>
  <c r="AY344" i="22"/>
  <c r="P408" i="12"/>
  <c r="U344" i="22"/>
  <c r="AZ344" i="22" s="1"/>
  <c r="AF344" i="22"/>
  <c r="AB344" i="22"/>
  <c r="V344" i="22"/>
  <c r="Q288" i="28"/>
  <c r="AZ248" i="22"/>
  <c r="AY248" i="22"/>
  <c r="P290" i="12"/>
  <c r="Q404" i="28"/>
  <c r="AY342" i="22"/>
  <c r="P406" i="12"/>
  <c r="U342" i="22"/>
  <c r="AZ342" i="22" s="1"/>
  <c r="AF342" i="22"/>
  <c r="AB342" i="22"/>
  <c r="V342" i="22"/>
  <c r="Q413" i="28"/>
  <c r="AY351" i="22"/>
  <c r="P415" i="12"/>
  <c r="U351" i="22"/>
  <c r="AZ351" i="22" s="1"/>
  <c r="AF351" i="22"/>
  <c r="AB351" i="22"/>
  <c r="V351" i="22"/>
  <c r="Q281" i="28"/>
  <c r="AZ241" i="22"/>
  <c r="AY241" i="22"/>
  <c r="P283" i="12"/>
  <c r="Q407" i="28"/>
  <c r="AY345" i="22"/>
  <c r="P409" i="12"/>
  <c r="U345" i="22"/>
  <c r="AZ345" i="22" s="1"/>
  <c r="AF345" i="22"/>
  <c r="AB345" i="22"/>
  <c r="V345" i="22"/>
  <c r="T333" i="22"/>
  <c r="AL333" i="22"/>
  <c r="AX333" i="22" s="1"/>
  <c r="Q394" i="28"/>
  <c r="AY332" i="22"/>
  <c r="P396" i="12"/>
  <c r="AZ332" i="22"/>
  <c r="AF332" i="22"/>
  <c r="AB332" i="22"/>
  <c r="AB61" i="22"/>
  <c r="AF61" i="22"/>
  <c r="AG63" i="22"/>
  <c r="AC63" i="22"/>
  <c r="Y63" i="22"/>
  <c r="AB63" i="22"/>
  <c r="AF63" i="22"/>
  <c r="V63" i="22"/>
  <c r="AG61" i="22"/>
  <c r="AC61" i="22"/>
  <c r="AF62" i="22"/>
  <c r="AB62" i="22"/>
  <c r="AC62" i="22"/>
  <c r="AG62" i="22"/>
  <c r="AG113" i="22"/>
  <c r="AC113" i="22"/>
  <c r="AG111" i="22"/>
  <c r="AC111" i="22"/>
  <c r="AG153" i="22"/>
  <c r="AC153" i="22"/>
  <c r="AC110" i="22"/>
  <c r="AG110" i="22"/>
  <c r="AG149" i="22"/>
  <c r="AC149" i="22"/>
  <c r="AG172" i="22"/>
  <c r="AC172" i="22"/>
  <c r="AC115" i="22"/>
  <c r="AG115" i="22"/>
  <c r="AG155" i="22"/>
  <c r="AC155" i="22"/>
  <c r="AG109" i="22"/>
  <c r="AC109" i="22"/>
  <c r="AC150" i="22"/>
  <c r="AG150" i="22"/>
  <c r="AG176" i="22"/>
  <c r="AC176" i="22"/>
  <c r="AG114" i="22"/>
  <c r="AC114" i="22"/>
  <c r="AG171" i="22"/>
  <c r="AC171" i="22"/>
  <c r="AG177" i="22"/>
  <c r="AC177" i="22"/>
  <c r="AG152" i="22"/>
  <c r="AC152" i="22"/>
  <c r="AC156" i="22"/>
  <c r="AG156" i="22"/>
  <c r="AF171" i="22"/>
  <c r="AB171" i="22"/>
  <c r="AF177" i="22"/>
  <c r="AB177" i="22"/>
  <c r="AF176" i="22"/>
  <c r="AB176" i="22"/>
  <c r="AF150" i="22"/>
  <c r="AB150" i="22"/>
  <c r="AF172" i="22"/>
  <c r="AB172" i="22"/>
  <c r="AF149" i="22"/>
  <c r="AB149" i="22"/>
  <c r="AF156" i="22"/>
  <c r="AB156" i="22"/>
  <c r="AF153" i="22"/>
  <c r="AB153" i="22"/>
  <c r="AF152" i="22"/>
  <c r="AB152" i="22"/>
  <c r="AF155" i="22"/>
  <c r="AB155" i="22"/>
  <c r="AC127" i="22"/>
  <c r="AG127" i="22"/>
  <c r="AG14" i="22"/>
  <c r="AC14" i="22"/>
  <c r="AF139" i="22"/>
  <c r="AB139" i="22"/>
  <c r="AG42" i="22"/>
  <c r="AC42" i="22"/>
  <c r="AF115" i="22"/>
  <c r="AB115" i="22"/>
  <c r="V16" i="22"/>
  <c r="AF16" i="22"/>
  <c r="AB16" i="22"/>
  <c r="AF41" i="22"/>
  <c r="AB41" i="22"/>
  <c r="AG75" i="22"/>
  <c r="AC75" i="22"/>
  <c r="AG53" i="22"/>
  <c r="AC53" i="22"/>
  <c r="AC40" i="22"/>
  <c r="AG40" i="22"/>
  <c r="AF161" i="22"/>
  <c r="AB161" i="22"/>
  <c r="AB138" i="22"/>
  <c r="AF138" i="22"/>
  <c r="AF36" i="22"/>
  <c r="AB36" i="22"/>
  <c r="AG128" i="22"/>
  <c r="AC128" i="22"/>
  <c r="AC130" i="22"/>
  <c r="AG130" i="22"/>
  <c r="AF141" i="22"/>
  <c r="AB141" i="22"/>
  <c r="D20" i="23"/>
  <c r="AF28" i="22"/>
  <c r="AB28" i="22"/>
  <c r="V28" i="22"/>
  <c r="BA28" i="22" s="1"/>
  <c r="S46" i="28" s="1"/>
  <c r="AF129" i="22"/>
  <c r="AB129" i="22"/>
  <c r="AG33" i="22"/>
  <c r="AC33" i="22"/>
  <c r="AG41" i="22"/>
  <c r="AC41" i="22"/>
  <c r="AB35" i="22"/>
  <c r="AF35" i="22"/>
  <c r="AF165" i="22"/>
  <c r="AB165" i="22"/>
  <c r="V165" i="22"/>
  <c r="AF168" i="22"/>
  <c r="AB168" i="22"/>
  <c r="AG136" i="22"/>
  <c r="AC136" i="22"/>
  <c r="AB119" i="22"/>
  <c r="AF119" i="22"/>
  <c r="AG72" i="22"/>
  <c r="AC72" i="22"/>
  <c r="AG141" i="22"/>
  <c r="AC141" i="22"/>
  <c r="V32" i="22"/>
  <c r="AF32" i="22"/>
  <c r="AB32" i="22"/>
  <c r="AB39" i="22"/>
  <c r="AF39" i="22"/>
  <c r="AC144" i="22"/>
  <c r="AG144" i="22"/>
  <c r="AG118" i="22"/>
  <c r="AC118" i="22"/>
  <c r="AG12" i="22"/>
  <c r="AC12" i="22"/>
  <c r="Y12" i="22"/>
  <c r="AF133" i="22"/>
  <c r="AB133" i="22"/>
  <c r="AG140" i="22"/>
  <c r="AC140" i="22"/>
  <c r="AC36" i="22"/>
  <c r="AG36" i="22"/>
  <c r="Y16" i="22"/>
  <c r="AG16" i="22"/>
  <c r="AC16" i="22"/>
  <c r="AF114" i="22"/>
  <c r="AB114" i="22"/>
  <c r="AF42" i="22"/>
  <c r="AB42" i="22"/>
  <c r="AB72" i="22"/>
  <c r="AF72" i="22"/>
  <c r="AF40" i="22"/>
  <c r="AB40" i="22"/>
  <c r="AF37" i="22"/>
  <c r="AB37" i="22"/>
  <c r="AG55" i="22"/>
  <c r="AC55" i="22"/>
  <c r="AF167" i="22"/>
  <c r="AB167" i="22"/>
  <c r="V167" i="22"/>
  <c r="AG34" i="22"/>
  <c r="AC34" i="22"/>
  <c r="AF160" i="22"/>
  <c r="AB160" i="22"/>
  <c r="AG54" i="22"/>
  <c r="AC54" i="22"/>
  <c r="AG51" i="22"/>
  <c r="AC51" i="22"/>
  <c r="AF136" i="22"/>
  <c r="AB136" i="22"/>
  <c r="AC27" i="22"/>
  <c r="AG27" i="22"/>
  <c r="Y27" i="22"/>
  <c r="AF34" i="22"/>
  <c r="AB34" i="22"/>
  <c r="AG39" i="22"/>
  <c r="AC39" i="22"/>
  <c r="AF128" i="22"/>
  <c r="AB128" i="22"/>
  <c r="AG119" i="22"/>
  <c r="AC119" i="22"/>
  <c r="AG50" i="22"/>
  <c r="AC50" i="22"/>
  <c r="AB33" i="22"/>
  <c r="AF33" i="22"/>
  <c r="AC166" i="22"/>
  <c r="Y166" i="22"/>
  <c r="AG166" i="22"/>
  <c r="AG160" i="22"/>
  <c r="AC160" i="22"/>
  <c r="AG137" i="22"/>
  <c r="AC137" i="22"/>
  <c r="AF126" i="22"/>
  <c r="AB126" i="22"/>
  <c r="AF21" i="22"/>
  <c r="AB21" i="22"/>
  <c r="V21" i="22"/>
  <c r="BA21" i="22" s="1"/>
  <c r="AF110" i="22"/>
  <c r="AB110" i="22"/>
  <c r="AF125" i="22"/>
  <c r="AB125" i="22"/>
  <c r="AG126" i="22"/>
  <c r="AC126" i="22"/>
  <c r="AG17" i="22"/>
  <c r="AC17" i="22"/>
  <c r="Y17" i="22"/>
  <c r="AG167" i="22"/>
  <c r="AC167" i="22"/>
  <c r="Y167" i="22"/>
  <c r="AG133" i="22"/>
  <c r="AC133" i="22"/>
  <c r="AB76" i="22"/>
  <c r="AF76" i="22"/>
  <c r="AF38" i="22"/>
  <c r="AB38" i="22"/>
  <c r="AG21" i="22"/>
  <c r="AC21" i="22"/>
  <c r="Y21" i="22"/>
  <c r="BG21" i="22" s="1"/>
  <c r="AC134" i="22"/>
  <c r="AG134" i="22"/>
  <c r="AG129" i="22"/>
  <c r="AC129" i="22"/>
  <c r="AF113" i="22"/>
  <c r="AB113" i="22"/>
  <c r="AG73" i="22"/>
  <c r="AC73" i="22"/>
  <c r="AG168" i="22"/>
  <c r="AC168" i="22"/>
  <c r="F20" i="23"/>
  <c r="AG28" i="22"/>
  <c r="AC28" i="22"/>
  <c r="Y28" i="22"/>
  <c r="AC139" i="22"/>
  <c r="AG139" i="22"/>
  <c r="AC161" i="22"/>
  <c r="AG161" i="22"/>
  <c r="AF77" i="22"/>
  <c r="AB77" i="22"/>
  <c r="Y32" i="22"/>
  <c r="AG32" i="22"/>
  <c r="AC32" i="22"/>
  <c r="AF137" i="22"/>
  <c r="AB137" i="22"/>
  <c r="AC22" i="22"/>
  <c r="Y22" i="22"/>
  <c r="BG22" i="22" s="1"/>
  <c r="AG22" i="22"/>
  <c r="AG165" i="22"/>
  <c r="AC165" i="22"/>
  <c r="Y165" i="22"/>
  <c r="AF130" i="22"/>
  <c r="AB130" i="22"/>
  <c r="AG76" i="22"/>
  <c r="AC76" i="22"/>
  <c r="AG13" i="22"/>
  <c r="AC13" i="22"/>
  <c r="Y13" i="22"/>
  <c r="AG37" i="22"/>
  <c r="AC37" i="22"/>
  <c r="AG77" i="22"/>
  <c r="AC77" i="22"/>
  <c r="AF144" i="22"/>
  <c r="AB144" i="22"/>
  <c r="AC138" i="22"/>
  <c r="AG138" i="22"/>
  <c r="AF75" i="22"/>
  <c r="AB75" i="22"/>
  <c r="AF13" i="22"/>
  <c r="AB13" i="22"/>
  <c r="V13" i="22"/>
  <c r="AC143" i="22"/>
  <c r="AG143" i="22"/>
  <c r="AB166" i="22"/>
  <c r="V166" i="22"/>
  <c r="AF166" i="22"/>
  <c r="AF14" i="22"/>
  <c r="AB14" i="22"/>
  <c r="AF22" i="22"/>
  <c r="AB22" i="22"/>
  <c r="V22" i="22"/>
  <c r="BA22" i="22" s="1"/>
  <c r="AB159" i="22"/>
  <c r="AF159" i="22"/>
  <c r="AF73" i="22"/>
  <c r="AB73" i="22"/>
  <c r="AF145" i="22"/>
  <c r="AB145" i="22"/>
  <c r="AC35" i="22"/>
  <c r="AG35" i="22"/>
  <c r="AG125" i="22"/>
  <c r="AC125" i="22"/>
  <c r="AB143" i="22"/>
  <c r="AF143" i="22"/>
  <c r="AB127" i="22"/>
  <c r="AF127" i="22"/>
  <c r="AG117" i="22"/>
  <c r="AC117" i="22"/>
  <c r="AC159" i="22"/>
  <c r="AG159" i="22"/>
  <c r="AB134" i="22"/>
  <c r="AF134" i="22"/>
  <c r="AF117" i="22"/>
  <c r="AB117" i="22"/>
  <c r="AF140" i="22"/>
  <c r="AB140" i="22"/>
  <c r="AC52" i="22"/>
  <c r="AG52" i="22"/>
  <c r="AB17" i="22"/>
  <c r="AF17" i="22"/>
  <c r="V17" i="22"/>
  <c r="AG38" i="22"/>
  <c r="AC38" i="22"/>
  <c r="AC56" i="22"/>
  <c r="AG56" i="22"/>
  <c r="AG145" i="22"/>
  <c r="AC145" i="22"/>
  <c r="AF118" i="22"/>
  <c r="AB118" i="22"/>
  <c r="AF109" i="22"/>
  <c r="AB109" i="22"/>
  <c r="AB111" i="22"/>
  <c r="AF111" i="22"/>
  <c r="AF27" i="22"/>
  <c r="AB27" i="22"/>
  <c r="V27" i="22"/>
  <c r="BE32" i="22"/>
  <c r="Y50" i="28" s="1"/>
  <c r="X52" i="12"/>
  <c r="BF32" i="22"/>
  <c r="AA50" i="28" s="1"/>
  <c r="AC50" i="28" s="1"/>
  <c r="BE28" i="22"/>
  <c r="Y46" i="28" s="1"/>
  <c r="X48" i="12"/>
  <c r="BF28" i="22"/>
  <c r="AA46" i="28" s="1"/>
  <c r="AC46" i="28" s="1"/>
  <c r="BE27" i="22"/>
  <c r="Y45" i="28" s="1"/>
  <c r="X47" i="12"/>
  <c r="BF27" i="22"/>
  <c r="AA45" i="28" s="1"/>
  <c r="AC45" i="28" s="1"/>
  <c r="BF17" i="22"/>
  <c r="AA35" i="28" s="1"/>
  <c r="AC35" i="28" s="1"/>
  <c r="X37" i="12"/>
  <c r="BE17" i="22"/>
  <c r="Y35" i="28" s="1"/>
  <c r="BE16" i="22"/>
  <c r="Y34" i="28" s="1"/>
  <c r="BF16" i="22"/>
  <c r="AA34" i="28" s="1"/>
  <c r="AC34" i="28" s="1"/>
  <c r="X36" i="12"/>
  <c r="BE14" i="22"/>
  <c r="Y32" i="28" s="1"/>
  <c r="X34" i="12"/>
  <c r="BF14" i="22"/>
  <c r="AA32" i="28" s="1"/>
  <c r="AC32" i="28" s="1"/>
  <c r="BE13" i="22"/>
  <c r="Y31" i="28" s="1"/>
  <c r="X33" i="12"/>
  <c r="BF13" i="22"/>
  <c r="AA31" i="28" s="1"/>
  <c r="AC31" i="28" s="1"/>
  <c r="BF12" i="22"/>
  <c r="BE12" i="22"/>
  <c r="Z30" i="28"/>
  <c r="X32" i="12"/>
  <c r="AY32" i="22"/>
  <c r="P50" i="28" s="1"/>
  <c r="P52" i="12"/>
  <c r="AZ32" i="22"/>
  <c r="R50" i="28" s="1"/>
  <c r="T50" i="28" s="1"/>
  <c r="R48" i="12"/>
  <c r="AY28" i="22"/>
  <c r="P46" i="28" s="1"/>
  <c r="P48" i="12"/>
  <c r="AZ28" i="22"/>
  <c r="R46" i="28" s="1"/>
  <c r="T46" i="28" s="1"/>
  <c r="AZ27" i="22"/>
  <c r="R45" i="28" s="1"/>
  <c r="T45" i="28" s="1"/>
  <c r="AY27" i="22"/>
  <c r="P45" i="28" s="1"/>
  <c r="P47" i="12"/>
  <c r="AZ17" i="22"/>
  <c r="R35" i="28" s="1"/>
  <c r="T35" i="28" s="1"/>
  <c r="AY17" i="22"/>
  <c r="P35" i="28" s="1"/>
  <c r="P37" i="12"/>
  <c r="AZ16" i="22"/>
  <c r="R34" i="28" s="1"/>
  <c r="T34" i="28" s="1"/>
  <c r="AY16" i="22"/>
  <c r="P34" i="28" s="1"/>
  <c r="P36" i="12"/>
  <c r="AY13" i="22"/>
  <c r="P31" i="28" s="1"/>
  <c r="P33" i="12"/>
  <c r="AZ13" i="22"/>
  <c r="R31" i="28" s="1"/>
  <c r="T31" i="28" s="1"/>
  <c r="AY12" i="22"/>
  <c r="P32" i="12"/>
  <c r="AZ12" i="22"/>
  <c r="Q30" i="28"/>
  <c r="BF41" i="22"/>
  <c r="AA61" i="28" s="1"/>
  <c r="AC61" i="28" s="1"/>
  <c r="AZ40" i="22"/>
  <c r="R60" i="28" s="1"/>
  <c r="T60" i="28" s="1"/>
  <c r="AZ21" i="22"/>
  <c r="R39" i="28" s="1"/>
  <c r="T39" i="28" s="1"/>
  <c r="BF33" i="22"/>
  <c r="AA53" i="28" s="1"/>
  <c r="AC53" i="28" s="1"/>
  <c r="AZ39" i="22"/>
  <c r="R59" i="28" s="1"/>
  <c r="T59" i="28" s="1"/>
  <c r="AZ35" i="22"/>
  <c r="R55" i="28" s="1"/>
  <c r="T55" i="28" s="1"/>
  <c r="AZ42" i="22"/>
  <c r="R62" i="28" s="1"/>
  <c r="T62" i="28" s="1"/>
  <c r="BF34" i="22"/>
  <c r="AA54" i="28" s="1"/>
  <c r="AC54" i="28" s="1"/>
  <c r="AZ34" i="22"/>
  <c r="R54" i="28" s="1"/>
  <c r="T54" i="28" s="1"/>
  <c r="BF22" i="22"/>
  <c r="AA40" i="28" s="1"/>
  <c r="AC40" i="28" s="1"/>
  <c r="BF21" i="22"/>
  <c r="AA39" i="28" s="1"/>
  <c r="AC39" i="28" s="1"/>
  <c r="AZ38" i="22"/>
  <c r="R58" i="28" s="1"/>
  <c r="T58" i="28" s="1"/>
  <c r="BF36" i="22"/>
  <c r="AA56" i="28" s="1"/>
  <c r="AC56" i="28" s="1"/>
  <c r="BF37" i="22"/>
  <c r="AA57" i="28" s="1"/>
  <c r="AC57" i="28" s="1"/>
  <c r="BF35" i="22"/>
  <c r="AA55" i="28" s="1"/>
  <c r="AC55" i="28" s="1"/>
  <c r="BF39" i="22"/>
  <c r="AA59" i="28" s="1"/>
  <c r="AC59" i="28" s="1"/>
  <c r="AZ37" i="22"/>
  <c r="R57" i="28" s="1"/>
  <c r="T57" i="28" s="1"/>
  <c r="AZ41" i="22"/>
  <c r="R61" i="28" s="1"/>
  <c r="T61" i="28" s="1"/>
  <c r="AZ22" i="22"/>
  <c r="R40" i="28" s="1"/>
  <c r="T40" i="28" s="1"/>
  <c r="U26" i="12"/>
  <c r="W24" i="28"/>
  <c r="BF8" i="22"/>
  <c r="AA24" i="28" s="1"/>
  <c r="Z24" i="28"/>
  <c r="BF38" i="22"/>
  <c r="AA58" i="28" s="1"/>
  <c r="AC58" i="28" s="1"/>
  <c r="BF42" i="22"/>
  <c r="AA62" i="28" s="1"/>
  <c r="AC62" i="28" s="1"/>
  <c r="AZ36" i="22"/>
  <c r="R56" i="28" s="1"/>
  <c r="T56" i="28" s="1"/>
  <c r="M26" i="12"/>
  <c r="N24" i="28"/>
  <c r="AZ14" i="22"/>
  <c r="R32" i="28" s="1"/>
  <c r="T32" i="28" s="1"/>
  <c r="AZ8" i="22"/>
  <c r="R24" i="28" s="1"/>
  <c r="Q24" i="28"/>
  <c r="AZ33" i="22"/>
  <c r="R53" i="28" s="1"/>
  <c r="T53" i="28" s="1"/>
  <c r="BF40" i="22"/>
  <c r="AA60" i="28" s="1"/>
  <c r="AC60" i="28" s="1"/>
  <c r="BE33" i="22"/>
  <c r="Y53" i="28" s="1"/>
  <c r="X55" i="12"/>
  <c r="AY21" i="22"/>
  <c r="P39" i="28" s="1"/>
  <c r="P41" i="12"/>
  <c r="X64" i="12"/>
  <c r="BE42" i="22"/>
  <c r="Y62" i="28" s="1"/>
  <c r="AY22" i="22"/>
  <c r="P40" i="28" s="1"/>
  <c r="P42" i="12"/>
  <c r="BE37" i="22"/>
  <c r="Y57" i="28" s="1"/>
  <c r="X59" i="12"/>
  <c r="AY14" i="22"/>
  <c r="P32" i="28" s="1"/>
  <c r="P34" i="12"/>
  <c r="AY42" i="22"/>
  <c r="P62" i="28" s="1"/>
  <c r="P64" i="12"/>
  <c r="AY33" i="22"/>
  <c r="P53" i="28" s="1"/>
  <c r="P55" i="12"/>
  <c r="AY35" i="22"/>
  <c r="P55" i="28" s="1"/>
  <c r="P57" i="12"/>
  <c r="P63" i="12"/>
  <c r="AY41" i="22"/>
  <c r="P61" i="28" s="1"/>
  <c r="AE224" i="12"/>
  <c r="AE223" i="12" s="1"/>
  <c r="AY34" i="22"/>
  <c r="P54" i="28" s="1"/>
  <c r="P56" i="12"/>
  <c r="AY39" i="22"/>
  <c r="P59" i="28" s="1"/>
  <c r="P61" i="12"/>
  <c r="BE40" i="22"/>
  <c r="Y60" i="28" s="1"/>
  <c r="X62" i="12"/>
  <c r="X41" i="12"/>
  <c r="BE21" i="22"/>
  <c r="Y39" i="28" s="1"/>
  <c r="X63" i="12"/>
  <c r="BE41" i="22"/>
  <c r="Y61" i="28" s="1"/>
  <c r="BE39" i="22"/>
  <c r="Y59" i="28" s="1"/>
  <c r="X61" i="12"/>
  <c r="BE38" i="22"/>
  <c r="Y58" i="28" s="1"/>
  <c r="X60" i="12"/>
  <c r="BE22" i="22"/>
  <c r="Y40" i="28" s="1"/>
  <c r="X42" i="12"/>
  <c r="AY40" i="22"/>
  <c r="P60" i="28" s="1"/>
  <c r="P62" i="12"/>
  <c r="BE36" i="22"/>
  <c r="Y56" i="28" s="1"/>
  <c r="X58" i="12"/>
  <c r="P58" i="12"/>
  <c r="AY36" i="22"/>
  <c r="P56" i="28" s="1"/>
  <c r="P60" i="12"/>
  <c r="AY38" i="22"/>
  <c r="P58" i="28" s="1"/>
  <c r="BE35" i="22"/>
  <c r="Y55" i="28" s="1"/>
  <c r="X57" i="12"/>
  <c r="AY37" i="22"/>
  <c r="P57" i="28" s="1"/>
  <c r="P59" i="12"/>
  <c r="X56" i="12"/>
  <c r="BE34" i="22"/>
  <c r="Y54" i="28" s="1"/>
  <c r="AY8" i="22"/>
  <c r="P26" i="12"/>
  <c r="X26" i="12"/>
  <c r="BE8" i="22"/>
  <c r="BB5" i="22"/>
  <c r="B19" i="15" s="1"/>
  <c r="C19" i="15" s="1"/>
  <c r="A19" i="15" s="1"/>
  <c r="D19" i="15" s="1"/>
  <c r="AP5" i="22"/>
  <c r="B17" i="15" s="1"/>
  <c r="C17" i="15" s="1"/>
  <c r="A17" i="15" s="1"/>
  <c r="D17" i="15" s="1"/>
  <c r="AE159" i="12"/>
  <c r="AE150" i="12"/>
  <c r="AE34" i="12"/>
  <c r="AE31" i="12" s="1"/>
  <c r="AE30" i="12" s="1"/>
  <c r="AE349" i="12"/>
  <c r="AE167" i="12"/>
  <c r="AE348" i="12"/>
  <c r="AE324" i="12"/>
  <c r="AE331" i="12"/>
  <c r="AE334" i="12"/>
  <c r="AE346" i="12"/>
  <c r="AE79" i="12"/>
  <c r="AE333" i="12"/>
  <c r="AE339" i="12"/>
  <c r="AE340" i="12"/>
  <c r="AE342" i="12"/>
  <c r="AE343" i="12"/>
  <c r="AE332" i="12"/>
  <c r="AE327" i="12"/>
  <c r="AE344" i="12"/>
  <c r="AE341" i="12"/>
  <c r="AE350" i="12"/>
  <c r="AE170" i="12"/>
  <c r="AE338" i="12"/>
  <c r="AE174" i="12"/>
  <c r="AE323" i="12"/>
  <c r="AE328" i="12"/>
  <c r="AE165" i="12"/>
  <c r="AE336" i="12"/>
  <c r="AE345" i="12"/>
  <c r="AE347" i="12"/>
  <c r="AE335" i="12"/>
  <c r="AE337" i="12"/>
  <c r="AE27" i="12"/>
  <c r="P287" i="28" l="1"/>
  <c r="O289" i="12"/>
  <c r="R287" i="28"/>
  <c r="T287" i="28" s="1"/>
  <c r="Q289" i="12"/>
  <c r="P286" i="28"/>
  <c r="O288" i="12"/>
  <c r="R286" i="28"/>
  <c r="T286" i="28" s="1"/>
  <c r="Q288" i="12"/>
  <c r="Y288" i="28"/>
  <c r="W290" i="12"/>
  <c r="AA288" i="28"/>
  <c r="AC288" i="28" s="1"/>
  <c r="Y290" i="12"/>
  <c r="Y286" i="28"/>
  <c r="W288" i="12"/>
  <c r="AA286" i="28"/>
  <c r="AC286" i="28" s="1"/>
  <c r="Y288" i="12"/>
  <c r="Y281" i="28"/>
  <c r="W283" i="12"/>
  <c r="AA281" i="28"/>
  <c r="AC281" i="28" s="1"/>
  <c r="Y283" i="12"/>
  <c r="Y287" i="28"/>
  <c r="W289" i="12"/>
  <c r="AA287" i="28"/>
  <c r="AC287" i="28" s="1"/>
  <c r="Y289" i="12"/>
  <c r="Y283" i="28"/>
  <c r="W285" i="12"/>
  <c r="AA283" i="28"/>
  <c r="AC283" i="28" s="1"/>
  <c r="Y285" i="12"/>
  <c r="S396" i="28"/>
  <c r="R398" i="12"/>
  <c r="R396" i="28"/>
  <c r="T396" i="28" s="1"/>
  <c r="Q398" i="12"/>
  <c r="P396" i="28"/>
  <c r="O398" i="12"/>
  <c r="P393" i="28"/>
  <c r="O395" i="12"/>
  <c r="R393" i="28"/>
  <c r="T393" i="28" s="1"/>
  <c r="Q395" i="12"/>
  <c r="R397" i="28"/>
  <c r="T397" i="28" s="1"/>
  <c r="Q399" i="12"/>
  <c r="P397" i="28"/>
  <c r="O399" i="12"/>
  <c r="P41" i="28"/>
  <c r="O43" i="12"/>
  <c r="R41" i="28"/>
  <c r="T41" i="28" s="1"/>
  <c r="Q43" i="12"/>
  <c r="R399" i="28"/>
  <c r="T399" i="28" s="1"/>
  <c r="Q401" i="12"/>
  <c r="P399" i="28"/>
  <c r="O401" i="12"/>
  <c r="P408" i="28"/>
  <c r="O410" i="12"/>
  <c r="R408" i="28"/>
  <c r="T408" i="28" s="1"/>
  <c r="Q410" i="12"/>
  <c r="S392" i="28"/>
  <c r="R394" i="12"/>
  <c r="R392" i="28"/>
  <c r="T392" i="28" s="1"/>
  <c r="Q394" i="12"/>
  <c r="P392" i="28"/>
  <c r="O394" i="12"/>
  <c r="S391" i="28"/>
  <c r="R393" i="12"/>
  <c r="R391" i="28"/>
  <c r="T391" i="28" s="1"/>
  <c r="Q393" i="12"/>
  <c r="P391" i="28"/>
  <c r="O393" i="12"/>
  <c r="S390" i="28"/>
  <c r="R392" i="12"/>
  <c r="R390" i="28"/>
  <c r="T390" i="28" s="1"/>
  <c r="Q392" i="12"/>
  <c r="P390" i="28"/>
  <c r="O392" i="12"/>
  <c r="P44" i="28"/>
  <c r="O46" i="12"/>
  <c r="R44" i="28"/>
  <c r="T44" i="28" s="1"/>
  <c r="Q46" i="12"/>
  <c r="S398" i="28"/>
  <c r="R400" i="12"/>
  <c r="R398" i="28"/>
  <c r="T398" i="28" s="1"/>
  <c r="Q400" i="12"/>
  <c r="P398" i="28"/>
  <c r="O400" i="12"/>
  <c r="S389" i="28"/>
  <c r="R391" i="12"/>
  <c r="R389" i="28"/>
  <c r="T389" i="28" s="1"/>
  <c r="Q391" i="12"/>
  <c r="P389" i="28"/>
  <c r="O391" i="12"/>
  <c r="AA411" i="28"/>
  <c r="AC411" i="28" s="1"/>
  <c r="Y413" i="12"/>
  <c r="Y411" i="28"/>
  <c r="W413" i="12"/>
  <c r="Y408" i="28"/>
  <c r="W410" i="12"/>
  <c r="AA408" i="28"/>
  <c r="AC408" i="28" s="1"/>
  <c r="Y410" i="12"/>
  <c r="Z410" i="28"/>
  <c r="BE348" i="22"/>
  <c r="X348" i="22"/>
  <c r="BF348" i="22" s="1"/>
  <c r="AG348" i="22"/>
  <c r="AC348" i="22"/>
  <c r="Y348" i="22"/>
  <c r="BG348" i="22" s="1"/>
  <c r="AB390" i="28"/>
  <c r="Z392" i="12"/>
  <c r="AA390" i="28"/>
  <c r="AC390" i="28" s="1"/>
  <c r="Y392" i="12"/>
  <c r="Y390" i="28"/>
  <c r="W392" i="12"/>
  <c r="Y41" i="28"/>
  <c r="W43" i="12"/>
  <c r="AA41" i="28"/>
  <c r="AC41" i="28" s="1"/>
  <c r="Y43" i="12"/>
  <c r="Y422" i="28"/>
  <c r="W424" i="12"/>
  <c r="AA422" i="28"/>
  <c r="AC422" i="28" s="1"/>
  <c r="Y424" i="12"/>
  <c r="Y393" i="28"/>
  <c r="W395" i="12"/>
  <c r="AA393" i="28"/>
  <c r="AC393" i="28" s="1"/>
  <c r="Y395" i="12"/>
  <c r="Z395" i="28"/>
  <c r="BE333" i="22"/>
  <c r="X333" i="22"/>
  <c r="AG333" i="22"/>
  <c r="AC333" i="22"/>
  <c r="Y333" i="22"/>
  <c r="BG333" i="22" s="1"/>
  <c r="AB389" i="28"/>
  <c r="Z391" i="12"/>
  <c r="AA389" i="28"/>
  <c r="AC389" i="28" s="1"/>
  <c r="Y391" i="12"/>
  <c r="Y389" i="28"/>
  <c r="W391" i="12"/>
  <c r="AB391" i="28"/>
  <c r="Z393" i="12"/>
  <c r="AA391" i="28"/>
  <c r="AC391" i="28" s="1"/>
  <c r="Y393" i="12"/>
  <c r="Y391" i="28"/>
  <c r="W393" i="12"/>
  <c r="Y44" i="28"/>
  <c r="W46" i="12"/>
  <c r="AA44" i="28"/>
  <c r="AC44" i="28" s="1"/>
  <c r="Y46" i="12"/>
  <c r="AB392" i="28"/>
  <c r="Z394" i="12"/>
  <c r="AA392" i="28"/>
  <c r="AC392" i="28" s="1"/>
  <c r="Y394" i="12"/>
  <c r="Y392" i="28"/>
  <c r="W394" i="12"/>
  <c r="Y409" i="28"/>
  <c r="W411" i="12"/>
  <c r="AA409" i="28"/>
  <c r="AC409" i="28" s="1"/>
  <c r="Y411" i="12"/>
  <c r="Z72" i="28"/>
  <c r="BF50" i="22"/>
  <c r="BE50" i="22"/>
  <c r="X74" i="12"/>
  <c r="Z73" i="28"/>
  <c r="BF51" i="22"/>
  <c r="BE51" i="22"/>
  <c r="X75" i="12"/>
  <c r="Z78" i="28"/>
  <c r="BF56" i="22"/>
  <c r="BE56" i="22"/>
  <c r="X80" i="12"/>
  <c r="Z76" i="28"/>
  <c r="BF54" i="22"/>
  <c r="BE54" i="22"/>
  <c r="X78" i="12"/>
  <c r="Z74" i="28"/>
  <c r="BF52" i="22"/>
  <c r="BE52" i="22"/>
  <c r="X76" i="12"/>
  <c r="Z77" i="28"/>
  <c r="BF55" i="22"/>
  <c r="BE55" i="22"/>
  <c r="X79" i="12"/>
  <c r="Z75" i="28"/>
  <c r="BF53" i="22"/>
  <c r="BE53" i="22"/>
  <c r="X77" i="12"/>
  <c r="S40" i="28"/>
  <c r="R42" i="12"/>
  <c r="AB40" i="28"/>
  <c r="Z42" i="12"/>
  <c r="AB39" i="28"/>
  <c r="Z41" i="12"/>
  <c r="S39" i="28"/>
  <c r="R41" i="12"/>
  <c r="R394" i="28"/>
  <c r="T394" i="28" s="1"/>
  <c r="Q396" i="12"/>
  <c r="P394" i="28"/>
  <c r="O396" i="12"/>
  <c r="Q395" i="28"/>
  <c r="AY333" i="22"/>
  <c r="U333" i="22"/>
  <c r="AZ333" i="22" s="1"/>
  <c r="V333" i="22"/>
  <c r="AF333" i="22"/>
  <c r="AB333" i="22"/>
  <c r="R407" i="28"/>
  <c r="T407" i="28" s="1"/>
  <c r="Q409" i="12"/>
  <c r="P407" i="28"/>
  <c r="O409" i="12"/>
  <c r="P281" i="28"/>
  <c r="O283" i="12"/>
  <c r="R281" i="28"/>
  <c r="T281" i="28" s="1"/>
  <c r="Q283" i="12"/>
  <c r="R413" i="28"/>
  <c r="T413" i="28" s="1"/>
  <c r="Q415" i="12"/>
  <c r="P413" i="28"/>
  <c r="O415" i="12"/>
  <c r="R404" i="28"/>
  <c r="T404" i="28" s="1"/>
  <c r="Q406" i="12"/>
  <c r="P404" i="28"/>
  <c r="O406" i="12"/>
  <c r="P288" i="28"/>
  <c r="O290" i="12"/>
  <c r="R288" i="28"/>
  <c r="T288" i="28" s="1"/>
  <c r="Q290" i="12"/>
  <c r="R406" i="28"/>
  <c r="T406" i="28" s="1"/>
  <c r="Q408" i="12"/>
  <c r="P406" i="28"/>
  <c r="O408" i="12"/>
  <c r="R405" i="28"/>
  <c r="T405" i="28" s="1"/>
  <c r="Q407" i="12"/>
  <c r="P405" i="28"/>
  <c r="O407" i="12"/>
  <c r="R418" i="28"/>
  <c r="T418" i="28" s="1"/>
  <c r="Q420" i="12"/>
  <c r="P418" i="28"/>
  <c r="O420" i="12"/>
  <c r="P411" i="28"/>
  <c r="O413" i="12"/>
  <c r="R411" i="28"/>
  <c r="T411" i="28" s="1"/>
  <c r="Q413" i="12"/>
  <c r="R412" i="28"/>
  <c r="T412" i="28" s="1"/>
  <c r="Q414" i="12"/>
  <c r="P412" i="28"/>
  <c r="O414" i="12"/>
  <c r="R414" i="28"/>
  <c r="T414" i="28" s="1"/>
  <c r="Q416" i="12"/>
  <c r="P414" i="28"/>
  <c r="O416" i="12"/>
  <c r="P409" i="28"/>
  <c r="O411" i="12"/>
  <c r="R409" i="28"/>
  <c r="T409" i="28" s="1"/>
  <c r="Q411" i="12"/>
  <c r="Q410" i="28"/>
  <c r="AY348" i="22"/>
  <c r="U348" i="22"/>
  <c r="AZ348" i="22" s="1"/>
  <c r="AB348" i="22"/>
  <c r="AF348" i="22"/>
  <c r="V348" i="22"/>
  <c r="P283" i="28"/>
  <c r="O285" i="12"/>
  <c r="R283" i="28"/>
  <c r="T283" i="28" s="1"/>
  <c r="Q285" i="12"/>
  <c r="Y52" i="12"/>
  <c r="W52" i="12"/>
  <c r="Y48" i="12"/>
  <c r="W48" i="12"/>
  <c r="Y47" i="12"/>
  <c r="W47" i="12"/>
  <c r="W37" i="12"/>
  <c r="Y37" i="12"/>
  <c r="Y36" i="12"/>
  <c r="W36" i="12"/>
  <c r="Y34" i="12"/>
  <c r="W34" i="12"/>
  <c r="Y33" i="12"/>
  <c r="W33" i="12"/>
  <c r="Y30" i="28"/>
  <c r="W32" i="12"/>
  <c r="AA30" i="28"/>
  <c r="AC30" i="28" s="1"/>
  <c r="Y32" i="12"/>
  <c r="Q52" i="12"/>
  <c r="O52" i="12"/>
  <c r="Q48" i="12"/>
  <c r="Q41" i="12"/>
  <c r="O48" i="12"/>
  <c r="Q42" i="12"/>
  <c r="O47" i="12"/>
  <c r="Q47" i="12"/>
  <c r="O37" i="12"/>
  <c r="Q37" i="12"/>
  <c r="Y55" i="12"/>
  <c r="O36" i="12"/>
  <c r="Q36" i="12"/>
  <c r="Y60" i="12"/>
  <c r="Q33" i="12"/>
  <c r="Q57" i="12"/>
  <c r="O33" i="12"/>
  <c r="R30" i="28"/>
  <c r="T30" i="28" s="1"/>
  <c r="Q32" i="12"/>
  <c r="O32" i="12"/>
  <c r="P30" i="28"/>
  <c r="Q59" i="12"/>
  <c r="Y63" i="12"/>
  <c r="Y64" i="12"/>
  <c r="Y42" i="12"/>
  <c r="Q63" i="12"/>
  <c r="Q62" i="12"/>
  <c r="Q64" i="12"/>
  <c r="AH24" i="28"/>
  <c r="AE26" i="12"/>
  <c r="Y26" i="12"/>
  <c r="Q61" i="12"/>
  <c r="Q55" i="12"/>
  <c r="Y56" i="12"/>
  <c r="W42" i="12"/>
  <c r="W26" i="12"/>
  <c r="Y24" i="28"/>
  <c r="Q34" i="12"/>
  <c r="Y59" i="12"/>
  <c r="W58" i="12"/>
  <c r="W63" i="12"/>
  <c r="Q26" i="12"/>
  <c r="W59" i="12"/>
  <c r="O57" i="12"/>
  <c r="O34" i="12"/>
  <c r="Y61" i="12"/>
  <c r="O42" i="12"/>
  <c r="Y62" i="12"/>
  <c r="Y57" i="12"/>
  <c r="O61" i="12"/>
  <c r="W61" i="12"/>
  <c r="O60" i="12"/>
  <c r="W55" i="12"/>
  <c r="W64" i="12"/>
  <c r="O55" i="12"/>
  <c r="W60" i="12"/>
  <c r="W57" i="12"/>
  <c r="Q60" i="12"/>
  <c r="O56" i="12"/>
  <c r="O62" i="12"/>
  <c r="W56" i="12"/>
  <c r="O58" i="12"/>
  <c r="Q56" i="12"/>
  <c r="O41" i="12"/>
  <c r="Q58" i="12"/>
  <c r="O63" i="12"/>
  <c r="O26" i="12"/>
  <c r="P24" i="28"/>
  <c r="W41" i="12"/>
  <c r="O59" i="12"/>
  <c r="Y58" i="12"/>
  <c r="O64" i="12"/>
  <c r="Y41" i="12"/>
  <c r="W62" i="12"/>
  <c r="F19" i="23"/>
  <c r="F18" i="23"/>
  <c r="F17" i="23"/>
  <c r="AE319" i="12"/>
  <c r="AE318" i="12" s="1"/>
  <c r="AE326" i="12"/>
  <c r="AE325" i="12" s="1"/>
  <c r="AE330" i="12"/>
  <c r="AE329" i="12" s="1"/>
  <c r="B24" i="15"/>
  <c r="B26" i="15"/>
  <c r="A5" i="12"/>
  <c r="AV5" i="22"/>
  <c r="B18" i="15" s="1"/>
  <c r="AE179" i="12"/>
  <c r="AE169" i="12"/>
  <c r="AE173" i="12"/>
  <c r="AE85" i="12"/>
  <c r="AE162" i="12"/>
  <c r="AE86" i="12"/>
  <c r="AE67" i="12"/>
  <c r="AE77" i="12"/>
  <c r="AE158" i="12"/>
  <c r="Y75" i="28" l="1"/>
  <c r="W77" i="12"/>
  <c r="AA75" i="28"/>
  <c r="AC75" i="28" s="1"/>
  <c r="Y77" i="12"/>
  <c r="Y77" i="28"/>
  <c r="W79" i="12"/>
  <c r="AA77" i="28"/>
  <c r="AC77" i="28" s="1"/>
  <c r="Y79" i="12"/>
  <c r="Y74" i="28"/>
  <c r="W76" i="12"/>
  <c r="AA74" i="28"/>
  <c r="AC74" i="28" s="1"/>
  <c r="Y76" i="12"/>
  <c r="Y76" i="28"/>
  <c r="W78" i="12"/>
  <c r="AA76" i="28"/>
  <c r="AC76" i="28" s="1"/>
  <c r="Y78" i="12"/>
  <c r="Y78" i="28"/>
  <c r="W80" i="12"/>
  <c r="AA78" i="28"/>
  <c r="AC78" i="28" s="1"/>
  <c r="Y80" i="12"/>
  <c r="Y73" i="28"/>
  <c r="W75" i="12"/>
  <c r="AA73" i="28"/>
  <c r="AC73" i="28" s="1"/>
  <c r="Y75" i="12"/>
  <c r="Y72" i="28"/>
  <c r="W74" i="12"/>
  <c r="AA72" i="28"/>
  <c r="AC72" i="28" s="1"/>
  <c r="Y74" i="12"/>
  <c r="AB395" i="28"/>
  <c r="Z397" i="12"/>
  <c r="F31" i="23"/>
  <c r="F35" i="23" s="1"/>
  <c r="F32" i="23"/>
  <c r="F34" i="23"/>
  <c r="F33" i="23"/>
  <c r="BF333" i="22"/>
  <c r="Y395" i="28"/>
  <c r="W397" i="12"/>
  <c r="AB410" i="28"/>
  <c r="Z412" i="12"/>
  <c r="AA410" i="28"/>
  <c r="AC410" i="28" s="1"/>
  <c r="Y412" i="12"/>
  <c r="Y410" i="28"/>
  <c r="W412" i="12"/>
  <c r="R410" i="28"/>
  <c r="T410" i="28" s="1"/>
  <c r="Q412" i="12"/>
  <c r="P410" i="28"/>
  <c r="O412" i="12"/>
  <c r="R395" i="28"/>
  <c r="T395" i="28" s="1"/>
  <c r="Q397" i="12"/>
  <c r="P395" i="28"/>
  <c r="O397" i="12"/>
  <c r="C18" i="15"/>
  <c r="A18" i="15" s="1"/>
  <c r="D18" i="15" s="1"/>
  <c r="AE83" i="12"/>
  <c r="AE82" i="12" s="1"/>
  <c r="B32" i="15"/>
  <c r="C26" i="15"/>
  <c r="D26" i="15" s="1"/>
  <c r="C24" i="15"/>
  <c r="D24" i="15" s="1"/>
  <c r="AA395" i="28" l="1"/>
  <c r="AC395" i="28" s="1"/>
  <c r="Y397" i="12"/>
  <c r="F36" i="23"/>
  <c r="F37" i="23"/>
  <c r="F38" i="23" s="1"/>
  <c r="E24" i="15"/>
  <c r="C39" i="15" s="1"/>
  <c r="E26" i="15"/>
  <c r="C41" i="15" s="1"/>
  <c r="C32" i="15"/>
  <c r="D32" i="15" s="1"/>
  <c r="E32" i="15"/>
  <c r="B25" i="15"/>
  <c r="B33" i="15"/>
  <c r="B34" i="15"/>
  <c r="F32" i="15"/>
  <c r="C18" i="9"/>
  <c r="B6" i="23" s="1"/>
  <c r="F26" i="15"/>
  <c r="B41" i="15" s="1"/>
  <c r="F24" i="15"/>
  <c r="B39" i="15" s="1"/>
  <c r="F43" i="23" l="1"/>
  <c r="AM371" i="22" s="1"/>
  <c r="BB371" i="22" s="1"/>
  <c r="T439" i="12" s="1"/>
  <c r="F39" i="23"/>
  <c r="C34" i="15"/>
  <c r="D34" i="15" s="1"/>
  <c r="E34" i="15"/>
  <c r="C33" i="15"/>
  <c r="D33" i="15" s="1"/>
  <c r="E33" i="15"/>
  <c r="C25" i="15"/>
  <c r="D25" i="15" s="1"/>
  <c r="E25" i="15"/>
  <c r="F25" i="15"/>
  <c r="B40" i="15" s="1"/>
  <c r="E40" i="15" s="1"/>
  <c r="F33" i="15"/>
  <c r="G18" i="9"/>
  <c r="B5" i="22"/>
  <c r="AP6" i="22" s="1"/>
  <c r="D9" i="28" s="1"/>
  <c r="C40" i="9"/>
  <c r="E39" i="15"/>
  <c r="G39" i="15"/>
  <c r="E41" i="15"/>
  <c r="G41" i="15"/>
  <c r="C40" i="15" l="1"/>
  <c r="E18" i="9"/>
  <c r="F34" i="15"/>
  <c r="F5" i="22"/>
  <c r="BB6" i="22" s="1"/>
  <c r="F6" i="23"/>
  <c r="G40" i="9"/>
  <c r="G40" i="15"/>
  <c r="I6" i="15" s="1"/>
  <c r="D11" i="12"/>
  <c r="I7" i="15"/>
  <c r="J7" i="15" s="1"/>
  <c r="K7" i="15" s="1"/>
  <c r="G46" i="15"/>
  <c r="AO19" i="15"/>
  <c r="G44" i="15"/>
  <c r="I5" i="15"/>
  <c r="G45" i="15"/>
  <c r="AE149" i="12"/>
  <c r="D6" i="23" l="1"/>
  <c r="D5" i="22"/>
  <c r="AV6" i="22" s="1"/>
  <c r="E40" i="9"/>
  <c r="T11" i="12"/>
  <c r="V9" i="28"/>
  <c r="AE19" i="15"/>
  <c r="AE7" i="15"/>
  <c r="AP7" i="15" s="1"/>
  <c r="AE31" i="15"/>
  <c r="AP55" i="15"/>
  <c r="AP67" i="15" s="1"/>
  <c r="AP31" i="15"/>
  <c r="AP43" i="15" s="1"/>
  <c r="L7" i="15"/>
  <c r="AD17" i="15"/>
  <c r="AD29" i="15"/>
  <c r="AD5" i="15"/>
  <c r="J6" i="15"/>
  <c r="AD6" i="15"/>
  <c r="AO6" i="15" s="1"/>
  <c r="AD30" i="15"/>
  <c r="AD18" i="15"/>
  <c r="AO30" i="15" s="1"/>
  <c r="AO42" i="15" s="1"/>
  <c r="AO54" i="15"/>
  <c r="AO66" i="15" s="1"/>
  <c r="J5" i="15"/>
  <c r="AD7" i="15"/>
  <c r="AO7" i="15" s="1"/>
  <c r="AD19" i="15"/>
  <c r="AD31" i="15"/>
  <c r="AO55" i="15" s="1"/>
  <c r="AO67" i="15" s="1"/>
  <c r="AE152" i="12"/>
  <c r="AE157" i="12"/>
  <c r="L11" i="12" l="1"/>
  <c r="M9" i="28"/>
  <c r="AO31" i="15"/>
  <c r="AO43" i="15" s="1"/>
  <c r="BA7" i="15" s="1"/>
  <c r="BH14" i="15" s="1"/>
  <c r="K6" i="15"/>
  <c r="AO18" i="15"/>
  <c r="BA6" i="15" s="1"/>
  <c r="BE14" i="15" s="1"/>
  <c r="M7" i="15"/>
  <c r="AP19" i="15"/>
  <c r="BB7" i="15" s="1"/>
  <c r="BH15" i="15" s="1"/>
  <c r="AO29" i="15"/>
  <c r="AO41" i="15" s="1"/>
  <c r="AF31" i="15"/>
  <c r="AF7" i="15"/>
  <c r="AQ7" i="15" s="1"/>
  <c r="AF19" i="15"/>
  <c r="AQ31" i="15" s="1"/>
  <c r="AQ43" i="15" s="1"/>
  <c r="N7" i="15"/>
  <c r="O7" i="15" s="1"/>
  <c r="AO53" i="15"/>
  <c r="AO65" i="15" s="1"/>
  <c r="AE30" i="15"/>
  <c r="AE18" i="15"/>
  <c r="AP30" i="15" s="1"/>
  <c r="AP42" i="15" s="1"/>
  <c r="AE6" i="15"/>
  <c r="AP6" i="15" s="1"/>
  <c r="AP54" i="15"/>
  <c r="AP66" i="15" s="1"/>
  <c r="L6" i="15"/>
  <c r="M6" i="15" s="1"/>
  <c r="AQ18" i="15" s="1"/>
  <c r="BC6" i="15" s="1"/>
  <c r="BE16" i="15" s="1"/>
  <c r="K5" i="15"/>
  <c r="AO17" i="15"/>
  <c r="AQ55" i="15" l="1"/>
  <c r="AQ67" i="15" s="1"/>
  <c r="AQ19" i="15"/>
  <c r="BC7" i="15" s="1"/>
  <c r="BH16" i="15" s="1"/>
  <c r="AP18" i="15"/>
  <c r="BB6" i="15" s="1"/>
  <c r="BE15" i="15" s="1"/>
  <c r="BA5" i="15"/>
  <c r="BB14" i="15" s="1"/>
  <c r="AE17" i="15"/>
  <c r="AE29" i="15"/>
  <c r="AE5" i="15"/>
  <c r="AO5" i="15" s="1"/>
  <c r="L5" i="15"/>
  <c r="M5" i="15" s="1"/>
  <c r="AG19" i="15"/>
  <c r="AG7" i="15"/>
  <c r="AR7" i="15" s="1"/>
  <c r="AG31" i="15"/>
  <c r="AR31" i="15"/>
  <c r="AR43" i="15" s="1"/>
  <c r="AR55" i="15"/>
  <c r="AR67" i="15" s="1"/>
  <c r="P7" i="15"/>
  <c r="AF30" i="15"/>
  <c r="AF18" i="15"/>
  <c r="AF6" i="15"/>
  <c r="AQ6" i="15" s="1"/>
  <c r="AQ30" i="15"/>
  <c r="AQ42" i="15" s="1"/>
  <c r="AQ54" i="15"/>
  <c r="AQ66" i="15" s="1"/>
  <c r="N6" i="15"/>
  <c r="O6" i="15" s="1"/>
  <c r="AR18" i="15" s="1"/>
  <c r="BD6" i="15" s="1"/>
  <c r="BE17" i="15" s="1"/>
  <c r="Q7" i="15" l="1"/>
  <c r="AR19" i="15"/>
  <c r="BD7" i="15" s="1"/>
  <c r="BH17" i="15" s="1"/>
  <c r="AS7" i="15"/>
  <c r="AS19" i="15"/>
  <c r="BE7" i="15" s="1"/>
  <c r="BH18" i="15" s="1"/>
  <c r="AP29" i="15"/>
  <c r="AP41" i="15" s="1"/>
  <c r="AG18" i="15"/>
  <c r="AR30" i="15" s="1"/>
  <c r="AR42" i="15" s="1"/>
  <c r="AG6" i="15"/>
  <c r="AR6" i="15" s="1"/>
  <c r="AG30" i="15"/>
  <c r="AR54" i="15" s="1"/>
  <c r="AR66" i="15" s="1"/>
  <c r="P6" i="15"/>
  <c r="Q6" i="15" s="1"/>
  <c r="AS18" i="15" s="1"/>
  <c r="BE6" i="15" s="1"/>
  <c r="BE18" i="15" s="1"/>
  <c r="AF17" i="15"/>
  <c r="AF5" i="15"/>
  <c r="AQ5" i="15" s="1"/>
  <c r="AF29" i="15"/>
  <c r="N5" i="15"/>
  <c r="O5" i="15" s="1"/>
  <c r="AH7" i="15"/>
  <c r="AS31" i="15"/>
  <c r="AS43" i="15" s="1"/>
  <c r="AH19" i="15"/>
  <c r="AH31" i="15"/>
  <c r="AS55" i="15" s="1"/>
  <c r="AS67" i="15" s="1"/>
  <c r="R7" i="15"/>
  <c r="S7" i="15" s="1"/>
  <c r="AT19" i="15" s="1"/>
  <c r="BF7" i="15" s="1"/>
  <c r="BH19" i="15" s="1"/>
  <c r="AP17" i="15"/>
  <c r="AP5" i="15"/>
  <c r="AP53" i="15"/>
  <c r="AP65" i="15" s="1"/>
  <c r="AQ29" i="15" l="1"/>
  <c r="AQ41" i="15" s="1"/>
  <c r="AG5" i="15"/>
  <c r="AR5" i="15" s="1"/>
  <c r="AG29" i="15"/>
  <c r="AG17" i="15"/>
  <c r="P5" i="15"/>
  <c r="Q5" i="15" s="1"/>
  <c r="AQ53" i="15"/>
  <c r="AQ65" i="15" s="1"/>
  <c r="AI7" i="15"/>
  <c r="AT7" i="15" s="1"/>
  <c r="AI19" i="15"/>
  <c r="AT31" i="15" s="1"/>
  <c r="AT43" i="15" s="1"/>
  <c r="AI31" i="15"/>
  <c r="AT55" i="15" s="1"/>
  <c r="AT67" i="15" s="1"/>
  <c r="T7" i="15"/>
  <c r="U7" i="15" s="1"/>
  <c r="AU19" i="15" s="1"/>
  <c r="BG7" i="15" s="1"/>
  <c r="BH20" i="15" s="1"/>
  <c r="AQ17" i="15"/>
  <c r="BB5" i="15"/>
  <c r="BB15" i="15" s="1"/>
  <c r="AH6" i="15"/>
  <c r="AS6" i="15" s="1"/>
  <c r="AH18" i="15"/>
  <c r="AS30" i="15" s="1"/>
  <c r="AS42" i="15" s="1"/>
  <c r="AH30" i="15"/>
  <c r="AS54" i="15" s="1"/>
  <c r="AS66" i="15" s="1"/>
  <c r="R6" i="15"/>
  <c r="S6" i="15" s="1"/>
  <c r="AT18" i="15" s="1"/>
  <c r="BF6" i="15" s="1"/>
  <c r="BE19" i="15" s="1"/>
  <c r="AR53" i="15" l="1"/>
  <c r="AR65" i="15" s="1"/>
  <c r="AR29" i="15"/>
  <c r="AR41" i="15" s="1"/>
  <c r="BC5" i="15"/>
  <c r="BB16" i="15" s="1"/>
  <c r="AI6" i="15"/>
  <c r="AT6" i="15" s="1"/>
  <c r="AI30" i="15"/>
  <c r="AT30" i="15" s="1"/>
  <c r="AT42" i="15" s="1"/>
  <c r="AI18" i="15"/>
  <c r="AT54" i="15"/>
  <c r="AT66" i="15" s="1"/>
  <c r="T6" i="15"/>
  <c r="U6" i="15" s="1"/>
  <c r="AU18" i="15" s="1"/>
  <c r="BG6" i="15" s="1"/>
  <c r="BE20" i="15" s="1"/>
  <c r="AJ31" i="15"/>
  <c r="AJ19" i="15"/>
  <c r="AJ7" i="15"/>
  <c r="AU7" i="15" s="1"/>
  <c r="AU31" i="15"/>
  <c r="AU43" i="15" s="1"/>
  <c r="AU55" i="15"/>
  <c r="AU67" i="15" s="1"/>
  <c r="V7" i="15"/>
  <c r="W7" i="15" s="1"/>
  <c r="AV19" i="15" s="1"/>
  <c r="BH7" i="15" s="1"/>
  <c r="BH21" i="15" s="1"/>
  <c r="AR17" i="15"/>
  <c r="AH5" i="15"/>
  <c r="AS5" i="15" s="1"/>
  <c r="AH29" i="15"/>
  <c r="AH17" i="15"/>
  <c r="R5" i="15"/>
  <c r="S5" i="15" s="1"/>
  <c r="BD5" i="15" l="1"/>
  <c r="BB17" i="15" s="1"/>
  <c r="AS29" i="15"/>
  <c r="AS41" i="15" s="1"/>
  <c r="AS53" i="15"/>
  <c r="AS65" i="15" s="1"/>
  <c r="AS17" i="15"/>
  <c r="AK19" i="15"/>
  <c r="AK31" i="15"/>
  <c r="AV55" i="15" s="1"/>
  <c r="AV67" i="15" s="1"/>
  <c r="AK7" i="15"/>
  <c r="AV7" i="15" s="1"/>
  <c r="AV31" i="15"/>
  <c r="AV43" i="15" s="1"/>
  <c r="X7" i="15"/>
  <c r="Y7" i="15" s="1"/>
  <c r="AJ18" i="15"/>
  <c r="AU30" i="15" s="1"/>
  <c r="AU42" i="15" s="1"/>
  <c r="AJ30" i="15"/>
  <c r="AJ6" i="15"/>
  <c r="AU6" i="15" s="1"/>
  <c r="AU54" i="15"/>
  <c r="AU66" i="15" s="1"/>
  <c r="V6" i="15"/>
  <c r="W6" i="15" s="1"/>
  <c r="AI29" i="15"/>
  <c r="AI5" i="15"/>
  <c r="AT5" i="15" s="1"/>
  <c r="AI17" i="15"/>
  <c r="T5" i="15"/>
  <c r="U5" i="15" s="1"/>
  <c r="AV6" i="15" l="1"/>
  <c r="AV18" i="15"/>
  <c r="BH6" i="15" s="1"/>
  <c r="BE21" i="15" s="1"/>
  <c r="AW7" i="15"/>
  <c r="AW19" i="15"/>
  <c r="BI7" i="15" s="1"/>
  <c r="BH22" i="15" s="1"/>
  <c r="AT29" i="15"/>
  <c r="AT41" i="15" s="1"/>
  <c r="BE5" i="15"/>
  <c r="BB18" i="15" s="1"/>
  <c r="AT17" i="15"/>
  <c r="AT53" i="15"/>
  <c r="AT65" i="15" s="1"/>
  <c r="AJ17" i="15"/>
  <c r="AJ5" i="15"/>
  <c r="AU5" i="15" s="1"/>
  <c r="AJ29" i="15"/>
  <c r="V5" i="15"/>
  <c r="W5" i="15" s="1"/>
  <c r="AK30" i="15"/>
  <c r="AK6" i="15"/>
  <c r="AK18" i="15"/>
  <c r="AV30" i="15" s="1"/>
  <c r="AV42" i="15" s="1"/>
  <c r="AV54" i="15"/>
  <c r="AV66" i="15" s="1"/>
  <c r="X6" i="15"/>
  <c r="Y6" i="15" s="1"/>
  <c r="AL19" i="15"/>
  <c r="AL31" i="15"/>
  <c r="AW31" i="15" s="1"/>
  <c r="AW43" i="15" s="1"/>
  <c r="AL7" i="15"/>
  <c r="AW55" i="15"/>
  <c r="AW67" i="15" s="1"/>
  <c r="Z7" i="15"/>
  <c r="AA7" i="15" s="1"/>
  <c r="AW6" i="15" l="1"/>
  <c r="AW18" i="15"/>
  <c r="BI6" i="15" s="1"/>
  <c r="BE22" i="15" s="1"/>
  <c r="AU53" i="15"/>
  <c r="AU65" i="15" s="1"/>
  <c r="AW54" i="15"/>
  <c r="AW66" i="15" s="1"/>
  <c r="AL18" i="15"/>
  <c r="AL6" i="15"/>
  <c r="AW30" i="15"/>
  <c r="AW42" i="15" s="1"/>
  <c r="AL30" i="15"/>
  <c r="Z6" i="15"/>
  <c r="AA6" i="15" s="1"/>
  <c r="AM7" i="15"/>
  <c r="AX7" i="15" s="1"/>
  <c r="AM19" i="15"/>
  <c r="AM31" i="15"/>
  <c r="AX55" i="15"/>
  <c r="AX67" i="15" s="1"/>
  <c r="AX31" i="15"/>
  <c r="AX43" i="15" s="1"/>
  <c r="AB7" i="15"/>
  <c r="AX19" i="15" s="1"/>
  <c r="BJ7" i="15" s="1"/>
  <c r="BH23" i="15" s="1"/>
  <c r="AU17" i="15"/>
  <c r="AU29" i="15"/>
  <c r="AU41" i="15" s="1"/>
  <c r="AK29" i="15"/>
  <c r="AK17" i="15"/>
  <c r="AK5" i="15"/>
  <c r="AV5" i="15" s="1"/>
  <c r="X5" i="15"/>
  <c r="Y5" i="15" s="1"/>
  <c r="BF5" i="15"/>
  <c r="BB19" i="15" s="1"/>
  <c r="AX18" i="15" l="1"/>
  <c r="BJ6" i="15" s="1"/>
  <c r="BE23" i="15" s="1"/>
  <c r="AX6" i="15"/>
  <c r="BD22" i="15"/>
  <c r="AV29" i="15"/>
  <c r="AV41" i="15" s="1"/>
  <c r="AV53" i="15"/>
  <c r="AV65" i="15" s="1"/>
  <c r="BG5" i="15"/>
  <c r="BB20" i="15" s="1"/>
  <c r="AL17" i="15"/>
  <c r="AL29" i="15"/>
  <c r="AL5" i="15"/>
  <c r="AW5" i="15" s="1"/>
  <c r="Z5" i="15"/>
  <c r="AA5" i="15" s="1"/>
  <c r="BG23" i="15"/>
  <c r="BG15" i="15"/>
  <c r="BG20" i="15"/>
  <c r="BG18" i="15"/>
  <c r="BG16" i="15"/>
  <c r="BG19" i="15"/>
  <c r="BG17" i="15"/>
  <c r="BG21" i="15"/>
  <c r="BG14" i="15"/>
  <c r="BG22" i="15"/>
  <c r="AV17" i="15"/>
  <c r="AM30" i="15"/>
  <c r="AM6" i="15"/>
  <c r="AX54" i="15"/>
  <c r="AX66" i="15" s="1"/>
  <c r="AM18" i="15"/>
  <c r="AX30" i="15"/>
  <c r="AX42" i="15" s="1"/>
  <c r="AB6" i="15"/>
  <c r="BD23" i="15" l="1"/>
  <c r="BD21" i="15"/>
  <c r="BD20" i="15"/>
  <c r="BD19" i="15"/>
  <c r="BD18" i="15"/>
  <c r="BD17" i="15"/>
  <c r="BD15" i="15"/>
  <c r="BD16" i="15"/>
  <c r="BD14" i="15"/>
  <c r="BH5" i="15"/>
  <c r="BB21" i="15" s="1"/>
  <c r="AW29" i="15"/>
  <c r="AW41" i="15" s="1"/>
  <c r="AW17" i="15"/>
  <c r="AW53" i="15"/>
  <c r="AW65" i="15" s="1"/>
  <c r="BI21" i="15"/>
  <c r="BI20" i="15"/>
  <c r="BI19" i="15"/>
  <c r="BI16" i="15"/>
  <c r="BI22" i="15"/>
  <c r="BI23" i="15"/>
  <c r="BI14" i="15"/>
  <c r="BI15" i="15"/>
  <c r="BI18" i="15"/>
  <c r="BI17" i="15"/>
  <c r="AM29" i="15"/>
  <c r="AM5" i="15"/>
  <c r="AX5" i="15" s="1"/>
  <c r="AM17" i="15"/>
  <c r="AB5" i="15"/>
  <c r="AX17" i="15" s="1"/>
  <c r="AE103" i="12"/>
  <c r="AE98" i="12"/>
  <c r="BF23" i="15" l="1"/>
  <c r="BF15" i="15"/>
  <c r="BF21" i="15"/>
  <c r="BF22" i="15"/>
  <c r="BF17" i="15"/>
  <c r="BF20" i="15"/>
  <c r="BF14" i="15"/>
  <c r="BF16" i="15"/>
  <c r="BF18" i="15"/>
  <c r="BF19" i="15"/>
  <c r="T17" i="12"/>
  <c r="V15" i="28"/>
  <c r="T16" i="12"/>
  <c r="V14" i="28"/>
  <c r="X15" i="12"/>
  <c r="Z13" i="28"/>
  <c r="T18" i="12"/>
  <c r="V16" i="28"/>
  <c r="T15" i="12"/>
  <c r="V13" i="28"/>
  <c r="X18" i="12"/>
  <c r="Z16" i="28"/>
  <c r="X16" i="12"/>
  <c r="Z14" i="28"/>
  <c r="T19" i="12"/>
  <c r="V17" i="28"/>
  <c r="X19" i="12"/>
  <c r="Z17" i="28"/>
  <c r="X17" i="12"/>
  <c r="Z15" i="28"/>
  <c r="AX53" i="15"/>
  <c r="AX65" i="15" s="1"/>
  <c r="AX29" i="15"/>
  <c r="AX41" i="15" s="1"/>
  <c r="BI5" i="15"/>
  <c r="BB22" i="15" s="1"/>
  <c r="Q13" i="28" l="1"/>
  <c r="P15" i="12"/>
  <c r="M17" i="28"/>
  <c r="L19" i="12"/>
  <c r="M15" i="28"/>
  <c r="L17" i="12"/>
  <c r="M13" i="28"/>
  <c r="L15" i="12"/>
  <c r="Q14" i="28"/>
  <c r="P16" i="12"/>
  <c r="M16" i="28"/>
  <c r="L18" i="12"/>
  <c r="Q16" i="28"/>
  <c r="P18" i="12"/>
  <c r="Q15" i="28"/>
  <c r="P17" i="12"/>
  <c r="M14" i="28"/>
  <c r="L16" i="12"/>
  <c r="Q17" i="28"/>
  <c r="P19" i="12"/>
  <c r="BJ5" i="15"/>
  <c r="BB23" i="15" s="1"/>
  <c r="BA23" i="15" s="1"/>
  <c r="BA21" i="15" l="1"/>
  <c r="BA22" i="15"/>
  <c r="BA17" i="15"/>
  <c r="BA18" i="15"/>
  <c r="BA15" i="15"/>
  <c r="BA19" i="15"/>
  <c r="BA20" i="15"/>
  <c r="BA14" i="15"/>
  <c r="BA16" i="15"/>
  <c r="BC14" i="15" l="1"/>
  <c r="BC15" i="15"/>
  <c r="BC23" i="15"/>
  <c r="BC17" i="15"/>
  <c r="BC21" i="15"/>
  <c r="BC16" i="15"/>
  <c r="BC18" i="15"/>
  <c r="BC20" i="15"/>
  <c r="BC19" i="15"/>
  <c r="BC22" i="15"/>
  <c r="H17" i="12" l="1"/>
  <c r="H15" i="28"/>
  <c r="H15" i="12"/>
  <c r="H13" i="28"/>
  <c r="D19" i="12"/>
  <c r="D17" i="28"/>
  <c r="D16" i="12"/>
  <c r="D14" i="28"/>
  <c r="H18" i="12"/>
  <c r="H16" i="28"/>
  <c r="H16" i="12"/>
  <c r="H14" i="28"/>
  <c r="D17" i="12"/>
  <c r="D15" i="28"/>
  <c r="D18" i="12"/>
  <c r="D16" i="28"/>
  <c r="H19" i="12"/>
  <c r="H17" i="28"/>
  <c r="D15" i="12"/>
  <c r="D13" i="28"/>
  <c r="AE19" i="12" l="1"/>
  <c r="AE18" i="12"/>
  <c r="AH16" i="28"/>
  <c r="AH13" i="28"/>
  <c r="AE17" i="12"/>
  <c r="AE15" i="12"/>
  <c r="AE16" i="12" s="1"/>
  <c r="AH15" i="28"/>
  <c r="AH14" i="28"/>
  <c r="AH17" i="28"/>
  <c r="G361" i="21"/>
  <c r="AE14" i="12" l="1"/>
  <c r="AH12" i="28"/>
  <c r="D360" i="22"/>
  <c r="U360" i="22" s="1"/>
  <c r="D361" i="22"/>
  <c r="U361" i="22" s="1"/>
  <c r="O361" i="21"/>
  <c r="AX361" i="21" s="1"/>
  <c r="K361" i="22" s="1"/>
  <c r="T361" i="22" s="1"/>
  <c r="O360" i="21"/>
  <c r="AX360" i="21" s="1"/>
  <c r="K360" i="22" s="1"/>
  <c r="T360" i="22" s="1"/>
  <c r="B74" i="22"/>
  <c r="R74" i="22" s="1"/>
  <c r="D34" i="23" l="1"/>
  <c r="D33" i="23"/>
  <c r="D31" i="23"/>
  <c r="D32" i="23"/>
  <c r="AF361" i="22"/>
  <c r="AB361" i="22"/>
  <c r="AB360" i="22"/>
  <c r="AF360" i="22"/>
  <c r="E361" i="22"/>
  <c r="AW361" i="22" s="1"/>
  <c r="M423" i="28" s="1"/>
  <c r="AK361" i="22"/>
  <c r="AL361" i="22" s="1"/>
  <c r="C74" i="22"/>
  <c r="AQ74" i="22" s="1"/>
  <c r="D100" i="28" s="1"/>
  <c r="AI74" i="22"/>
  <c r="AJ74" i="22" s="1"/>
  <c r="E360" i="22"/>
  <c r="AW360" i="22" s="1"/>
  <c r="M422" i="28" s="1"/>
  <c r="AK360" i="22"/>
  <c r="M74" i="21"/>
  <c r="AV74" i="21" s="1"/>
  <c r="D102" i="12" l="1"/>
  <c r="L424" i="12"/>
  <c r="L425" i="12"/>
  <c r="D30" i="23"/>
  <c r="AL360" i="22"/>
  <c r="AX360" i="22" s="1"/>
  <c r="Q422" i="28" s="1"/>
  <c r="AV360" i="22"/>
  <c r="N422" i="28" s="1"/>
  <c r="AX361" i="22"/>
  <c r="Q423" i="28" s="1"/>
  <c r="AV361" i="22"/>
  <c r="N423" i="28" s="1"/>
  <c r="AR74" i="22"/>
  <c r="H100" i="28" s="1"/>
  <c r="AP74" i="22"/>
  <c r="E100" i="28" s="1"/>
  <c r="B123" i="22"/>
  <c r="R123" i="22" s="1"/>
  <c r="M123" i="21"/>
  <c r="AV123" i="21" s="1"/>
  <c r="O142" i="21"/>
  <c r="AX142" i="21" s="1"/>
  <c r="O146" i="21"/>
  <c r="AX146" i="21" s="1"/>
  <c r="M425" i="12" l="1"/>
  <c r="AZ360" i="22"/>
  <c r="R422" i="28" s="1"/>
  <c r="T422" i="28" s="1"/>
  <c r="E102" i="12"/>
  <c r="AE102" i="12" s="1"/>
  <c r="AE94" i="12" s="1"/>
  <c r="AE93" i="12" s="1"/>
  <c r="AH100" i="28"/>
  <c r="AH92" i="28" s="1"/>
  <c r="AH91" i="28" s="1"/>
  <c r="AZ361" i="22"/>
  <c r="R423" i="28" s="1"/>
  <c r="T423" i="28" s="1"/>
  <c r="AU74" i="22"/>
  <c r="J100" i="28" s="1"/>
  <c r="AT74" i="22"/>
  <c r="I100" i="28" s="1"/>
  <c r="K100" i="28" s="1"/>
  <c r="BG74" i="22"/>
  <c r="AB100" i="28" s="1"/>
  <c r="BA74" i="22"/>
  <c r="S100" i="28" s="1"/>
  <c r="Q424" i="12"/>
  <c r="D35" i="23"/>
  <c r="AS74" i="22"/>
  <c r="G100" i="28" s="1"/>
  <c r="H102" i="12"/>
  <c r="AY360" i="22"/>
  <c r="P422" i="28" s="1"/>
  <c r="P424" i="12"/>
  <c r="M424" i="12" s="1"/>
  <c r="AY361" i="22"/>
  <c r="P423" i="28" s="1"/>
  <c r="P425" i="12"/>
  <c r="Q123" i="21"/>
  <c r="AZ123" i="21" s="1"/>
  <c r="F123" i="22"/>
  <c r="X123" i="22" s="1"/>
  <c r="B146" i="22"/>
  <c r="R146" i="22" s="1"/>
  <c r="O123" i="21"/>
  <c r="AX123" i="21" s="1"/>
  <c r="D123" i="22"/>
  <c r="U123" i="22" s="1"/>
  <c r="C123" i="22"/>
  <c r="AQ123" i="22" s="1"/>
  <c r="D151" i="28" s="1"/>
  <c r="AI123" i="22"/>
  <c r="AJ123" i="22" s="1"/>
  <c r="M146" i="21"/>
  <c r="AV146" i="21" s="1"/>
  <c r="E361" i="21"/>
  <c r="F13" i="23" l="1"/>
  <c r="F16" i="23"/>
  <c r="F14" i="23"/>
  <c r="F12" i="23"/>
  <c r="F23" i="23" s="1"/>
  <c r="F8" i="23"/>
  <c r="F15" i="23"/>
  <c r="D36" i="23"/>
  <c r="D37" i="23"/>
  <c r="Q425" i="12"/>
  <c r="O424" i="12"/>
  <c r="R102" i="12"/>
  <c r="O425" i="12"/>
  <c r="I102" i="12"/>
  <c r="G102" i="12"/>
  <c r="D153" i="12"/>
  <c r="Z102" i="12"/>
  <c r="J102" i="12"/>
  <c r="AR123" i="22"/>
  <c r="H151" i="28" s="1"/>
  <c r="AP123" i="22"/>
  <c r="E151" i="28" s="1"/>
  <c r="E123" i="22"/>
  <c r="AW123" i="22" s="1"/>
  <c r="M151" i="28" s="1"/>
  <c r="AK123" i="22"/>
  <c r="AL123" i="22" s="1"/>
  <c r="C146" i="22"/>
  <c r="AQ146" i="22" s="1"/>
  <c r="D178" i="28" s="1"/>
  <c r="AI146" i="22"/>
  <c r="AJ146" i="22" s="1"/>
  <c r="G123" i="22"/>
  <c r="BC123" i="22" s="1"/>
  <c r="V151" i="28" s="1"/>
  <c r="AM123" i="22"/>
  <c r="AN123" i="22" s="1"/>
  <c r="B360" i="22"/>
  <c r="R360" i="22" s="1"/>
  <c r="M361" i="21"/>
  <c r="AV361" i="21" s="1"/>
  <c r="I361" i="22" s="1"/>
  <c r="Q361" i="22" s="1"/>
  <c r="B361" i="22"/>
  <c r="R361" i="22" s="1"/>
  <c r="M360" i="21"/>
  <c r="AV360" i="21" s="1"/>
  <c r="I360" i="22" s="1"/>
  <c r="Q360" i="22" s="1"/>
  <c r="B31" i="23" l="1"/>
  <c r="B33" i="23"/>
  <c r="B32" i="23"/>
  <c r="B34" i="23"/>
  <c r="F10" i="23"/>
  <c r="F22" i="23" s="1"/>
  <c r="F9" i="23"/>
  <c r="F21" i="23" s="1"/>
  <c r="F25" i="23" s="1"/>
  <c r="F24" i="23"/>
  <c r="F27" i="23"/>
  <c r="F29" i="23" s="1"/>
  <c r="F26" i="23"/>
  <c r="F28" i="23" s="1"/>
  <c r="D38" i="23"/>
  <c r="D43" i="23" s="1"/>
  <c r="AK371" i="22" s="1"/>
  <c r="AV371" i="22" s="1"/>
  <c r="D39" i="23"/>
  <c r="AE360" i="22"/>
  <c r="AA360" i="22"/>
  <c r="AE361" i="22"/>
  <c r="AA361" i="22"/>
  <c r="E153" i="12"/>
  <c r="T153" i="12"/>
  <c r="L153" i="12"/>
  <c r="D178" i="12"/>
  <c r="AU123" i="22"/>
  <c r="J151" i="28" s="1"/>
  <c r="AT123" i="22"/>
  <c r="I151" i="28" s="1"/>
  <c r="K151" i="28" s="1"/>
  <c r="BG123" i="22"/>
  <c r="AB151" i="28" s="1"/>
  <c r="BA123" i="22"/>
  <c r="S151" i="28" s="1"/>
  <c r="AS123" i="22"/>
  <c r="G151" i="28" s="1"/>
  <c r="H153" i="12"/>
  <c r="AR146" i="22"/>
  <c r="H178" i="28" s="1"/>
  <c r="AP146" i="22"/>
  <c r="E178" i="28" s="1"/>
  <c r="BD123" i="22"/>
  <c r="Z151" i="28" s="1"/>
  <c r="BB123" i="22"/>
  <c r="W151" i="28" s="1"/>
  <c r="AX123" i="22"/>
  <c r="Q151" i="28" s="1"/>
  <c r="AV123" i="22"/>
  <c r="N151" i="28" s="1"/>
  <c r="C361" i="22"/>
  <c r="AQ361" i="22" s="1"/>
  <c r="D423" i="28" s="1"/>
  <c r="AI361" i="22"/>
  <c r="AJ361" i="22" s="1"/>
  <c r="C360" i="22"/>
  <c r="AQ360" i="22" s="1"/>
  <c r="D422" i="28" s="1"/>
  <c r="AI360" i="22"/>
  <c r="F45" i="23" l="1"/>
  <c r="AM373" i="22" s="1"/>
  <c r="BB373" i="22" s="1"/>
  <c r="T443" i="12" s="1"/>
  <c r="F41" i="23"/>
  <c r="F40" i="23"/>
  <c r="F42" i="23" s="1"/>
  <c r="F44" i="23"/>
  <c r="AM372" i="22" s="1"/>
  <c r="BB372" i="22" s="1"/>
  <c r="T441" i="12" s="1"/>
  <c r="AM370" i="22"/>
  <c r="BB370" i="22" s="1"/>
  <c r="T437" i="12" s="1"/>
  <c r="AH141" i="28"/>
  <c r="AH164" i="28"/>
  <c r="AH153" i="28" s="1"/>
  <c r="D424" i="12"/>
  <c r="U153" i="12"/>
  <c r="AZ123" i="22"/>
  <c r="R151" i="28" s="1"/>
  <c r="T151" i="28" s="1"/>
  <c r="BF123" i="22"/>
  <c r="AA151" i="28" s="1"/>
  <c r="AC151" i="28" s="1"/>
  <c r="R153" i="12"/>
  <c r="D425" i="12"/>
  <c r="E178" i="12"/>
  <c r="AE178" i="12" s="1"/>
  <c r="AE155" i="12" s="1"/>
  <c r="AE154" i="12" s="1"/>
  <c r="AH178" i="28"/>
  <c r="AH174" i="28" s="1"/>
  <c r="AH173" i="28" s="1"/>
  <c r="AH152" i="28" s="1"/>
  <c r="Z153" i="12"/>
  <c r="I153" i="12"/>
  <c r="M153" i="12"/>
  <c r="AE153" i="12" s="1"/>
  <c r="AE137" i="12" s="1"/>
  <c r="AE136" i="12" s="1"/>
  <c r="AH151" i="28"/>
  <c r="G153" i="12"/>
  <c r="J153" i="12"/>
  <c r="AT146" i="22"/>
  <c r="I178" i="28" s="1"/>
  <c r="K178" i="28" s="1"/>
  <c r="AU146" i="22"/>
  <c r="J178" i="28" s="1"/>
  <c r="BG146" i="22"/>
  <c r="AB178" i="28" s="1"/>
  <c r="BA146" i="22"/>
  <c r="S178" i="28" s="1"/>
  <c r="B30" i="23"/>
  <c r="B35" i="23" s="1"/>
  <c r="AJ360" i="22"/>
  <c r="AR360" i="22" s="1"/>
  <c r="H422" i="28" s="1"/>
  <c r="AY123" i="22"/>
  <c r="P151" i="28" s="1"/>
  <c r="P153" i="12"/>
  <c r="AS146" i="22"/>
  <c r="G178" i="28" s="1"/>
  <c r="H178" i="12"/>
  <c r="BE123" i="22"/>
  <c r="Y151" i="28" s="1"/>
  <c r="X153" i="12"/>
  <c r="AP360" i="22"/>
  <c r="E422" i="28" s="1"/>
  <c r="AR361" i="22"/>
  <c r="H423" i="28" s="1"/>
  <c r="AP361" i="22"/>
  <c r="E423" i="28" s="1"/>
  <c r="Y153" i="12" l="1"/>
  <c r="Q153" i="12"/>
  <c r="AH135" i="28"/>
  <c r="AH134" i="28" s="1"/>
  <c r="AH379" i="28"/>
  <c r="AH378" i="28"/>
  <c r="Z178" i="12"/>
  <c r="E425" i="12"/>
  <c r="AE425" i="12" s="1"/>
  <c r="AH423" i="28"/>
  <c r="R178" i="12"/>
  <c r="I178" i="12"/>
  <c r="AH422" i="28"/>
  <c r="G178" i="12"/>
  <c r="J178" i="12"/>
  <c r="W153" i="12"/>
  <c r="O153" i="12"/>
  <c r="AT361" i="22"/>
  <c r="I423" i="28" s="1"/>
  <c r="K423" i="28" s="1"/>
  <c r="AU361" i="22"/>
  <c r="J423" i="28" s="1"/>
  <c r="AT360" i="22"/>
  <c r="I422" i="28" s="1"/>
  <c r="K422" i="28" s="1"/>
  <c r="AU360" i="22"/>
  <c r="J422" i="28" s="1"/>
  <c r="BG361" i="22"/>
  <c r="AB423" i="28" s="1"/>
  <c r="BA361" i="22"/>
  <c r="S423" i="28" s="1"/>
  <c r="BG360" i="22"/>
  <c r="AB422" i="28" s="1"/>
  <c r="BA360" i="22"/>
  <c r="S422" i="28" s="1"/>
  <c r="B36" i="23"/>
  <c r="B37" i="23" s="1"/>
  <c r="B38" i="23" s="1"/>
  <c r="B39" i="23" s="1"/>
  <c r="AS361" i="22"/>
  <c r="G423" i="28" s="1"/>
  <c r="H425" i="12"/>
  <c r="AS360" i="22"/>
  <c r="G422" i="28" s="1"/>
  <c r="H424" i="12"/>
  <c r="E424" i="12" s="1"/>
  <c r="AE424" i="12" s="1"/>
  <c r="E49" i="21"/>
  <c r="B11" i="23" s="1"/>
  <c r="B43" i="23" l="1"/>
  <c r="AI371" i="22" s="1"/>
  <c r="AP371" i="22" s="1"/>
  <c r="AH389" i="28" s="1"/>
  <c r="AE390" i="12"/>
  <c r="AE389" i="12" s="1"/>
  <c r="AH376" i="28"/>
  <c r="AH375" i="28" s="1"/>
  <c r="J425" i="12"/>
  <c r="Z425" i="12"/>
  <c r="R424" i="12"/>
  <c r="I424" i="12"/>
  <c r="R425" i="12"/>
  <c r="I425" i="12"/>
  <c r="Z424" i="12"/>
  <c r="G425" i="12"/>
  <c r="J424" i="12"/>
  <c r="G424" i="12"/>
  <c r="M49" i="21"/>
  <c r="AV49" i="21" s="1"/>
  <c r="I49" i="22" s="1"/>
  <c r="E439" i="12" l="1"/>
  <c r="AE439" i="12" s="1"/>
  <c r="AE440" i="12" s="1"/>
  <c r="Q49" i="22"/>
  <c r="B49" i="22"/>
  <c r="C49" i="22" l="1"/>
  <c r="AQ49" i="22" s="1"/>
  <c r="D69" i="28" s="1"/>
  <c r="R49" i="22"/>
  <c r="AA49" i="22"/>
  <c r="S49" i="22"/>
  <c r="AE49" i="22"/>
  <c r="D71" i="12"/>
  <c r="AI49" i="22"/>
  <c r="AJ49" i="22" s="1"/>
  <c r="B19" i="23"/>
  <c r="AR49" i="22"/>
  <c r="H69" i="28" s="1"/>
  <c r="AP49" i="22"/>
  <c r="E69" i="28" s="1"/>
  <c r="AH67" i="28" l="1"/>
  <c r="E71" i="12"/>
  <c r="AE71" i="12" s="1"/>
  <c r="AE54" i="12" s="1"/>
  <c r="AE53" i="12" s="1"/>
  <c r="AH69" i="28"/>
  <c r="AT49" i="22"/>
  <c r="I69" i="28" s="1"/>
  <c r="K69" i="28" s="1"/>
  <c r="AU49" i="22"/>
  <c r="J69" i="28" s="1"/>
  <c r="BG49" i="22"/>
  <c r="AB69" i="28" s="1"/>
  <c r="BA49" i="22"/>
  <c r="S69" i="28" s="1"/>
  <c r="B12" i="23"/>
  <c r="B23" i="23" s="1"/>
  <c r="B16" i="23"/>
  <c r="B15" i="23"/>
  <c r="B13" i="23"/>
  <c r="B14" i="23"/>
  <c r="B8" i="23"/>
  <c r="AS49" i="22"/>
  <c r="G69" i="28" s="1"/>
  <c r="H71" i="12"/>
  <c r="AH52" i="28" l="1"/>
  <c r="AH51" i="28" s="1"/>
  <c r="I71" i="12"/>
  <c r="G71" i="12"/>
  <c r="J71" i="12"/>
  <c r="Z71" i="12"/>
  <c r="R71" i="12"/>
  <c r="B10" i="23"/>
  <c r="B9" i="23"/>
  <c r="B24" i="23"/>
  <c r="AC54" i="21"/>
  <c r="AC55" i="21"/>
  <c r="AC50" i="21"/>
  <c r="AC52" i="21"/>
  <c r="AC51" i="21"/>
  <c r="AC53" i="21"/>
  <c r="AC56" i="21"/>
  <c r="B45" i="23" l="1"/>
  <c r="AI373" i="22" s="1"/>
  <c r="AP373" i="22" s="1"/>
  <c r="E443" i="12"/>
  <c r="T50" i="22"/>
  <c r="AC57" i="21"/>
  <c r="AX51" i="22"/>
  <c r="Q73" i="28" s="1"/>
  <c r="T51" i="22"/>
  <c r="AX56" i="22"/>
  <c r="Q78" i="28" s="1"/>
  <c r="T56" i="22"/>
  <c r="T52" i="22"/>
  <c r="AX52" i="22"/>
  <c r="Q74" i="28" s="1"/>
  <c r="AX55" i="22"/>
  <c r="Q77" i="28" s="1"/>
  <c r="T55" i="22"/>
  <c r="AX53" i="22"/>
  <c r="Q75" i="28" s="1"/>
  <c r="T53" i="22"/>
  <c r="AX54" i="22"/>
  <c r="Q76" i="28" s="1"/>
  <c r="T54" i="22"/>
  <c r="AF51" i="22" l="1"/>
  <c r="AB51" i="22"/>
  <c r="AB50" i="22"/>
  <c r="AF50" i="22"/>
  <c r="AB56" i="22"/>
  <c r="AF56" i="22"/>
  <c r="AF54" i="22"/>
  <c r="AB54" i="22"/>
  <c r="AF53" i="22"/>
  <c r="AB53" i="22"/>
  <c r="AB55" i="22"/>
  <c r="AF55" i="22"/>
  <c r="AB52" i="22"/>
  <c r="AF52" i="22"/>
  <c r="AZ54" i="22"/>
  <c r="R76" i="28" s="1"/>
  <c r="T76" i="28" s="1"/>
  <c r="AZ56" i="22"/>
  <c r="R78" i="28" s="1"/>
  <c r="T78" i="28" s="1"/>
  <c r="AZ53" i="22"/>
  <c r="R75" i="28" s="1"/>
  <c r="T75" i="28" s="1"/>
  <c r="AZ55" i="22"/>
  <c r="R77" i="28" s="1"/>
  <c r="T77" i="28" s="1"/>
  <c r="AZ52" i="22"/>
  <c r="R74" i="28" s="1"/>
  <c r="T74" i="28" s="1"/>
  <c r="AZ51" i="22"/>
  <c r="R73" i="28" s="1"/>
  <c r="T73" i="28" s="1"/>
  <c r="AX50" i="22"/>
  <c r="Q72" i="28" s="1"/>
  <c r="AD57" i="21"/>
  <c r="G57" i="21" s="1"/>
  <c r="AY52" i="22"/>
  <c r="P74" i="28" s="1"/>
  <c r="P76" i="12"/>
  <c r="P78" i="12"/>
  <c r="AY54" i="22"/>
  <c r="P76" i="28" s="1"/>
  <c r="P80" i="12"/>
  <c r="AY56" i="22"/>
  <c r="P78" i="28" s="1"/>
  <c r="AY53" i="22"/>
  <c r="P75" i="28" s="1"/>
  <c r="P77" i="12"/>
  <c r="AY55" i="22"/>
  <c r="P77" i="28" s="1"/>
  <c r="P79" i="12"/>
  <c r="P75" i="12"/>
  <c r="AY51" i="22"/>
  <c r="P73" i="28" s="1"/>
  <c r="Q77" i="12" l="1"/>
  <c r="Q80" i="12"/>
  <c r="Q75" i="12"/>
  <c r="Q79" i="12"/>
  <c r="Q78" i="12"/>
  <c r="O75" i="12"/>
  <c r="AZ50" i="22"/>
  <c r="R72" i="28" s="1"/>
  <c r="T72" i="28" s="1"/>
  <c r="O79" i="12"/>
  <c r="O77" i="12"/>
  <c r="O76" i="12"/>
  <c r="O80" i="12"/>
  <c r="O78" i="12"/>
  <c r="Q76" i="12"/>
  <c r="D57" i="22"/>
  <c r="O57" i="21"/>
  <c r="AX57" i="21" s="1"/>
  <c r="K57" i="22" s="1"/>
  <c r="D11" i="23"/>
  <c r="AY50" i="22"/>
  <c r="P72" i="28" s="1"/>
  <c r="P74" i="12"/>
  <c r="T57" i="22"/>
  <c r="U57" i="22" l="1"/>
  <c r="V57" i="22"/>
  <c r="BA57" i="22" s="1"/>
  <c r="AF57" i="22"/>
  <c r="D18" i="23" s="1"/>
  <c r="AB57" i="22"/>
  <c r="D17" i="23" s="1"/>
  <c r="Q74" i="12"/>
  <c r="O74" i="12"/>
  <c r="E57" i="22"/>
  <c r="AW57" i="22" s="1"/>
  <c r="M79" i="28" s="1"/>
  <c r="AK57" i="22"/>
  <c r="D19" i="23"/>
  <c r="S14" i="23" s="1"/>
  <c r="R14" i="23" s="1"/>
  <c r="S79" i="28" l="1"/>
  <c r="R81" i="12"/>
  <c r="L81" i="12"/>
  <c r="AL57" i="22"/>
  <c r="AX57" i="22" s="1"/>
  <c r="Q79" i="28" s="1"/>
  <c r="AV57" i="22"/>
  <c r="N79" i="28" s="1"/>
  <c r="D16" i="23"/>
  <c r="D14" i="23"/>
  <c r="D12" i="23"/>
  <c r="D23" i="23" s="1"/>
  <c r="D15" i="23"/>
  <c r="D8" i="23"/>
  <c r="D13" i="23"/>
  <c r="AH75" i="28" l="1"/>
  <c r="AH79" i="28"/>
  <c r="M81" i="12"/>
  <c r="AE81" i="12" s="1"/>
  <c r="AE73" i="12" s="1"/>
  <c r="AE72" i="12" s="1"/>
  <c r="AZ57" i="22"/>
  <c r="R79" i="28" s="1"/>
  <c r="T79" i="28" s="1"/>
  <c r="P81" i="12"/>
  <c r="AY57" i="22"/>
  <c r="P79" i="28" s="1"/>
  <c r="D24" i="23"/>
  <c r="D10" i="23"/>
  <c r="D22" i="23" s="1"/>
  <c r="D9" i="23"/>
  <c r="D21" i="23" s="1"/>
  <c r="D25" i="23" s="1"/>
  <c r="D45" i="23" l="1"/>
  <c r="AK373" i="22" s="1"/>
  <c r="AV373" i="22" s="1"/>
  <c r="AH391" i="28" s="1"/>
  <c r="AH71" i="28"/>
  <c r="AH70" i="28" s="1"/>
  <c r="AE443" i="12"/>
  <c r="Q81" i="12"/>
  <c r="O81" i="12"/>
  <c r="D27" i="23"/>
  <c r="D26" i="23"/>
  <c r="D28" i="23" l="1"/>
  <c r="D41" i="23"/>
  <c r="D29" i="23"/>
  <c r="D40" i="23"/>
  <c r="D42" i="23" l="1"/>
  <c r="D44" i="23" l="1"/>
  <c r="AK372" i="22" s="1"/>
  <c r="AV372" i="22" s="1"/>
  <c r="AK370" i="22"/>
  <c r="AV370" i="22" s="1"/>
  <c r="L437" i="12" s="1"/>
  <c r="AU349" i="22"/>
  <c r="BA349" i="22"/>
  <c r="BA345" i="22"/>
  <c r="BA351" i="22"/>
  <c r="BA342" i="22"/>
  <c r="BA344" i="22"/>
  <c r="BA343" i="22"/>
  <c r="BA356" i="22"/>
  <c r="BA350" i="22"/>
  <c r="BA352" i="22"/>
  <c r="BA348" i="22"/>
  <c r="BA333" i="22"/>
  <c r="BG28" i="22"/>
  <c r="AB46" i="28" s="1"/>
  <c r="BG32" i="22"/>
  <c r="AB50" i="28" s="1"/>
  <c r="BG17" i="22"/>
  <c r="AB35" i="28" s="1"/>
  <c r="BG27" i="22"/>
  <c r="AB45" i="28" s="1"/>
  <c r="BG13" i="22"/>
  <c r="AB31" i="28" s="1"/>
  <c r="BG16" i="22"/>
  <c r="AB34" i="28" s="1"/>
  <c r="BA32" i="22"/>
  <c r="S50" i="28" s="1"/>
  <c r="BG12" i="22"/>
  <c r="BA17" i="22"/>
  <c r="S35" i="28" s="1"/>
  <c r="BA27" i="22"/>
  <c r="S45" i="28" s="1"/>
  <c r="BA13" i="22"/>
  <c r="S31" i="28" s="1"/>
  <c r="BA16" i="22"/>
  <c r="S34" i="28" s="1"/>
  <c r="AU17" i="22"/>
  <c r="J35" i="28" s="1"/>
  <c r="BA12" i="22"/>
  <c r="AU27" i="22"/>
  <c r="J45" i="28" s="1"/>
  <c r="AU32" i="22"/>
  <c r="J50" i="28" s="1"/>
  <c r="AU12" i="22"/>
  <c r="J30" i="28" s="1"/>
  <c r="AU16" i="22"/>
  <c r="J34" i="28" s="1"/>
  <c r="J41" i="12"/>
  <c r="AU13" i="22"/>
  <c r="J31" i="28" s="1"/>
  <c r="AU336" i="22"/>
  <c r="J398" i="28" s="1"/>
  <c r="AU328" i="22"/>
  <c r="J390" i="28" s="1"/>
  <c r="AU329" i="22"/>
  <c r="J391" i="28" s="1"/>
  <c r="AU337" i="22"/>
  <c r="J399" i="28" s="1"/>
  <c r="AU334" i="22"/>
  <c r="J396" i="28" s="1"/>
  <c r="AU344" i="22"/>
  <c r="J406" i="28" s="1"/>
  <c r="AU343" i="22"/>
  <c r="J405" i="28" s="1"/>
  <c r="AU342" i="22"/>
  <c r="J404" i="28" s="1"/>
  <c r="AU330" i="22"/>
  <c r="J392" i="28" s="1"/>
  <c r="AU348" i="22"/>
  <c r="J410" i="28" s="1"/>
  <c r="AU327" i="22"/>
  <c r="J389" i="28" s="1"/>
  <c r="AU351" i="22"/>
  <c r="J413" i="28" s="1"/>
  <c r="AU333" i="22"/>
  <c r="J395" i="28" s="1"/>
  <c r="AU356" i="22"/>
  <c r="J418" i="28" s="1"/>
  <c r="AU352" i="22"/>
  <c r="J414" i="28" s="1"/>
  <c r="AU335" i="22"/>
  <c r="J397" i="28" s="1"/>
  <c r="AU350" i="22"/>
  <c r="J412" i="28" s="1"/>
  <c r="AU345" i="22"/>
  <c r="J407" i="28" s="1"/>
  <c r="AH390" i="28" l="1"/>
  <c r="AH388" i="28" s="1"/>
  <c r="AH387" i="28" s="1"/>
  <c r="S395" i="28"/>
  <c r="R397" i="12"/>
  <c r="S410" i="28"/>
  <c r="R412" i="12"/>
  <c r="S414" i="28"/>
  <c r="R416" i="12"/>
  <c r="S412" i="28"/>
  <c r="R414" i="12"/>
  <c r="S418" i="28"/>
  <c r="R420" i="12"/>
  <c r="S405" i="28"/>
  <c r="R407" i="12"/>
  <c r="S406" i="28"/>
  <c r="R408" i="12"/>
  <c r="S404" i="28"/>
  <c r="R406" i="12"/>
  <c r="S413" i="28"/>
  <c r="R415" i="12"/>
  <c r="S407" i="28"/>
  <c r="R409" i="12"/>
  <c r="S411" i="28"/>
  <c r="R413" i="12"/>
  <c r="J411" i="28"/>
  <c r="J413" i="12"/>
  <c r="J47" i="12"/>
  <c r="R33" i="12"/>
  <c r="Z33" i="12"/>
  <c r="Z37" i="12"/>
  <c r="R52" i="12"/>
  <c r="Z48" i="12"/>
  <c r="Z52" i="12"/>
  <c r="Z47" i="12"/>
  <c r="Z36" i="12"/>
  <c r="AB30" i="28"/>
  <c r="Z32" i="12"/>
  <c r="R37" i="12"/>
  <c r="R47" i="12"/>
  <c r="R36" i="12"/>
  <c r="J37" i="12"/>
  <c r="S30" i="28"/>
  <c r="R32" i="12"/>
  <c r="J392" i="12"/>
  <c r="J400" i="12"/>
  <c r="J52" i="12"/>
  <c r="J32" i="12"/>
  <c r="J36" i="12"/>
  <c r="J420" i="12"/>
  <c r="J391" i="12"/>
  <c r="J406" i="12"/>
  <c r="J408" i="12"/>
  <c r="J409" i="12"/>
  <c r="J415" i="12"/>
  <c r="J398" i="12"/>
  <c r="J397" i="12"/>
  <c r="J393" i="12"/>
  <c r="J414" i="12"/>
  <c r="J412" i="12"/>
  <c r="J401" i="12"/>
  <c r="J33" i="12"/>
  <c r="J399" i="12"/>
  <c r="J394" i="12"/>
  <c r="J416" i="12"/>
  <c r="J407" i="12"/>
  <c r="AH301" i="28" l="1"/>
  <c r="AH311" i="28"/>
  <c r="AA63" i="21" l="1"/>
  <c r="Z61" i="21"/>
  <c r="I61" i="22" l="1"/>
  <c r="Q61" i="22" s="1"/>
  <c r="AA61" i="22" l="1"/>
  <c r="B17" i="23" s="1"/>
  <c r="B21" i="23" s="1"/>
  <c r="B25" i="23" s="1"/>
  <c r="AE61" i="22"/>
  <c r="B18" i="23" s="1"/>
  <c r="B22" i="23" s="1"/>
  <c r="B27" i="23" l="1"/>
  <c r="B29" i="23" s="1"/>
  <c r="B40" i="23"/>
  <c r="B26" i="23"/>
  <c r="B28" i="23" l="1"/>
  <c r="B41" i="23"/>
  <c r="S13" i="23" s="1"/>
  <c r="R13" i="23" s="1"/>
  <c r="B42" i="23"/>
  <c r="S12" i="23"/>
  <c r="R12" i="23" s="1"/>
  <c r="O29" i="23" l="1"/>
  <c r="O31" i="23"/>
  <c r="O14" i="23"/>
  <c r="O13" i="23"/>
  <c r="O11" i="23"/>
  <c r="O33" i="23"/>
  <c r="O30" i="23"/>
  <c r="O15" i="23"/>
  <c r="O12" i="23"/>
  <c r="O32" i="23"/>
  <c r="O10" i="23"/>
  <c r="O28" i="23"/>
  <c r="O19" i="23"/>
  <c r="O35" i="23"/>
  <c r="O20" i="23"/>
  <c r="O37" i="23"/>
  <c r="O22" i="23"/>
  <c r="O39" i="23"/>
  <c r="O54" i="23"/>
  <c r="O44" i="23"/>
  <c r="O55" i="23"/>
  <c r="O45" i="23"/>
  <c r="O56" i="23"/>
  <c r="O43" i="23"/>
  <c r="O26" i="23"/>
  <c r="O46" i="23"/>
  <c r="O34" i="23"/>
  <c r="O38" i="23"/>
  <c r="O40" i="23"/>
  <c r="O42" i="23"/>
  <c r="O47" i="23"/>
  <c r="O36" i="23"/>
  <c r="O41" i="23"/>
  <c r="O53" i="23"/>
  <c r="O48" i="23"/>
  <c r="O18" i="23"/>
  <c r="O52" i="23"/>
  <c r="O23" i="23"/>
  <c r="O17" i="23"/>
  <c r="O51" i="23"/>
  <c r="O27" i="23"/>
  <c r="O59" i="23"/>
  <c r="O21" i="23"/>
  <c r="O24" i="23"/>
  <c r="O25" i="23"/>
  <c r="O57" i="23"/>
  <c r="O58" i="23"/>
  <c r="O16" i="23"/>
  <c r="O49" i="23"/>
  <c r="O50" i="23"/>
  <c r="B44" i="23"/>
  <c r="AI372" i="22" s="1"/>
  <c r="AP372" i="22" s="1"/>
  <c r="E441" i="12" s="1"/>
  <c r="AE441" i="12" s="1"/>
  <c r="AE442" i="12" s="1"/>
  <c r="AI370" i="22"/>
  <c r="AP370" i="22" s="1"/>
  <c r="E437" i="12" s="1"/>
  <c r="AE437" i="12" s="1"/>
  <c r="AE436" i="12" l="1"/>
  <c r="AE435" i="12"/>
  <c r="AE438" i="12" s="1"/>
  <c r="C478" i="28"/>
  <c r="N50" i="23"/>
  <c r="C493" i="12"/>
  <c r="C477" i="28"/>
  <c r="N49" i="23"/>
  <c r="C492" i="12"/>
  <c r="C444" i="28"/>
  <c r="N16" i="23"/>
  <c r="C459" i="12"/>
  <c r="C486" i="28"/>
  <c r="N58" i="23"/>
  <c r="C501" i="12"/>
  <c r="C485" i="28"/>
  <c r="N57" i="23"/>
  <c r="C500" i="12"/>
  <c r="C453" i="28"/>
  <c r="N25" i="23"/>
  <c r="C468" i="12"/>
  <c r="C452" i="28"/>
  <c r="N24" i="23"/>
  <c r="C467" i="12"/>
  <c r="C449" i="28"/>
  <c r="N21" i="23"/>
  <c r="C464" i="12"/>
  <c r="C487" i="28"/>
  <c r="N59" i="23"/>
  <c r="C502" i="12"/>
  <c r="C455" i="28"/>
  <c r="N27" i="23"/>
  <c r="C470" i="12"/>
  <c r="C479" i="28"/>
  <c r="N51" i="23"/>
  <c r="C494" i="12"/>
  <c r="C445" i="28"/>
  <c r="N17" i="23"/>
  <c r="C460" i="12"/>
  <c r="C451" i="28"/>
  <c r="N23" i="23"/>
  <c r="C466" i="12"/>
  <c r="C480" i="28"/>
  <c r="N52" i="23"/>
  <c r="C495" i="12"/>
  <c r="C446" i="28"/>
  <c r="N18" i="23"/>
  <c r="C461" i="12"/>
  <c r="C476" i="28"/>
  <c r="N48" i="23"/>
  <c r="C491" i="12"/>
  <c r="C481" i="28"/>
  <c r="N53" i="23"/>
  <c r="C496" i="12"/>
  <c r="C469" i="28"/>
  <c r="N41" i="23"/>
  <c r="C484" i="12"/>
  <c r="C464" i="28"/>
  <c r="N36" i="23"/>
  <c r="C479" i="12"/>
  <c r="C475" i="28"/>
  <c r="N47" i="23"/>
  <c r="C490" i="12"/>
  <c r="C470" i="28"/>
  <c r="N42" i="23"/>
  <c r="C485" i="12"/>
  <c r="C468" i="28"/>
  <c r="N40" i="23"/>
  <c r="C483" i="12"/>
  <c r="C466" i="28"/>
  <c r="N38" i="23"/>
  <c r="C481" i="12"/>
  <c r="C462" i="28"/>
  <c r="N34" i="23"/>
  <c r="C477" i="12"/>
  <c r="C474" i="28"/>
  <c r="N46" i="23"/>
  <c r="C489" i="12"/>
  <c r="C454" i="28"/>
  <c r="N26" i="23"/>
  <c r="C469" i="12"/>
  <c r="C471" i="28"/>
  <c r="N43" i="23"/>
  <c r="C486" i="12"/>
  <c r="C484" i="28"/>
  <c r="N56" i="23"/>
  <c r="C499" i="12"/>
  <c r="C473" i="28"/>
  <c r="N45" i="23"/>
  <c r="C488" i="12"/>
  <c r="C483" i="28"/>
  <c r="N55" i="23"/>
  <c r="C498" i="12"/>
  <c r="C472" i="28"/>
  <c r="N44" i="23"/>
  <c r="C487" i="12"/>
  <c r="C482" i="28"/>
  <c r="N54" i="23"/>
  <c r="C497" i="12"/>
  <c r="C467" i="28"/>
  <c r="N39" i="23"/>
  <c r="C482" i="12"/>
  <c r="C450" i="28"/>
  <c r="N22" i="23"/>
  <c r="C465" i="12"/>
  <c r="C465" i="28"/>
  <c r="N37" i="23"/>
  <c r="C480" i="12"/>
  <c r="C448" i="28"/>
  <c r="N20" i="23"/>
  <c r="C463" i="12"/>
  <c r="C463" i="28"/>
  <c r="N35" i="23"/>
  <c r="C478" i="12"/>
  <c r="C447" i="28"/>
  <c r="N19" i="23"/>
  <c r="C462" i="12"/>
  <c r="C456" i="28"/>
  <c r="N28" i="23"/>
  <c r="C471" i="12"/>
  <c r="N10" i="23"/>
  <c r="C453" i="12"/>
  <c r="C460" i="28"/>
  <c r="N32" i="23"/>
  <c r="C475" i="12"/>
  <c r="N12" i="23"/>
  <c r="C455" i="12"/>
  <c r="C443" i="28"/>
  <c r="N15" i="23"/>
  <c r="C458" i="12"/>
  <c r="C458" i="28"/>
  <c r="N30" i="23"/>
  <c r="C473" i="12"/>
  <c r="C461" i="28"/>
  <c r="N33" i="23"/>
  <c r="C476" i="12"/>
  <c r="N11" i="23"/>
  <c r="C454" i="12"/>
  <c r="C441" i="28"/>
  <c r="N13" i="23"/>
  <c r="C456" i="12"/>
  <c r="C442" i="28"/>
  <c r="N14" i="23"/>
  <c r="C457" i="12"/>
  <c r="C459" i="28"/>
  <c r="N31" i="23"/>
  <c r="C474" i="12"/>
  <c r="C457" i="28"/>
  <c r="N29" i="23"/>
  <c r="C472" i="12"/>
  <c r="A457" i="28" l="1"/>
  <c r="AH457" i="28" s="1"/>
  <c r="A472" i="12"/>
  <c r="AE472" i="12" s="1"/>
  <c r="P29" i="23"/>
  <c r="A459" i="28"/>
  <c r="AH459" i="28" s="1"/>
  <c r="A474" i="12"/>
  <c r="AE474" i="12" s="1"/>
  <c r="P31" i="23"/>
  <c r="A442" i="28"/>
  <c r="AH442" i="28" s="1"/>
  <c r="A457" i="12"/>
  <c r="AE457" i="12" s="1"/>
  <c r="P14" i="23"/>
  <c r="A441" i="28"/>
  <c r="AH441" i="28" s="1"/>
  <c r="A456" i="12"/>
  <c r="AE456" i="12" s="1"/>
  <c r="P13" i="23"/>
  <c r="A454" i="12"/>
  <c r="AE454" i="12" s="1"/>
  <c r="P11" i="23"/>
  <c r="A461" i="28"/>
  <c r="AH461" i="28" s="1"/>
  <c r="A476" i="12"/>
  <c r="AE476" i="12" s="1"/>
  <c r="P33" i="23"/>
  <c r="A458" i="28"/>
  <c r="AH458" i="28" s="1"/>
  <c r="A473" i="12"/>
  <c r="AE473" i="12" s="1"/>
  <c r="P30" i="23"/>
  <c r="P15" i="23"/>
  <c r="A443" i="28"/>
  <c r="AH443" i="28" s="1"/>
  <c r="A458" i="12"/>
  <c r="AE458" i="12" s="1"/>
  <c r="J25" i="23"/>
  <c r="A455" i="12"/>
  <c r="AE455" i="12" s="1"/>
  <c r="P12" i="23"/>
  <c r="A460" i="28"/>
  <c r="AH460" i="28" s="1"/>
  <c r="A475" i="12"/>
  <c r="AE475" i="12" s="1"/>
  <c r="P32" i="23"/>
  <c r="A453" i="12"/>
  <c r="AE453" i="12" s="1"/>
  <c r="P10" i="23"/>
  <c r="A456" i="28"/>
  <c r="AH456" i="28" s="1"/>
  <c r="A471" i="12"/>
  <c r="AE471" i="12" s="1"/>
  <c r="P28" i="23"/>
  <c r="A447" i="28"/>
  <c r="AH447" i="28" s="1"/>
  <c r="A462" i="12"/>
  <c r="AE462" i="12" s="1"/>
  <c r="P19" i="23"/>
  <c r="A463" i="28"/>
  <c r="AH463" i="28" s="1"/>
  <c r="A478" i="12"/>
  <c r="AE478" i="12" s="1"/>
  <c r="P35" i="23"/>
  <c r="A448" i="28"/>
  <c r="AH448" i="28" s="1"/>
  <c r="A463" i="12"/>
  <c r="AE463" i="12" s="1"/>
  <c r="P20" i="23"/>
  <c r="A465" i="28"/>
  <c r="AH465" i="28" s="1"/>
  <c r="A480" i="12"/>
  <c r="AE480" i="12" s="1"/>
  <c r="P37" i="23"/>
  <c r="A450" i="28"/>
  <c r="AH450" i="28" s="1"/>
  <c r="A465" i="12"/>
  <c r="AE465" i="12" s="1"/>
  <c r="P22" i="23"/>
  <c r="A467" i="28"/>
  <c r="AH467" i="28" s="1"/>
  <c r="A482" i="12"/>
  <c r="AE482" i="12" s="1"/>
  <c r="P39" i="23"/>
  <c r="A482" i="28"/>
  <c r="AH482" i="28" s="1"/>
  <c r="A497" i="12"/>
  <c r="AE497" i="12" s="1"/>
  <c r="P54" i="23"/>
  <c r="A472" i="28"/>
  <c r="AH472" i="28" s="1"/>
  <c r="A487" i="12"/>
  <c r="AE487" i="12" s="1"/>
  <c r="P44" i="23"/>
  <c r="A483" i="28"/>
  <c r="AH483" i="28" s="1"/>
  <c r="A498" i="12"/>
  <c r="AE498" i="12" s="1"/>
  <c r="P55" i="23"/>
  <c r="A473" i="28"/>
  <c r="AH473" i="28" s="1"/>
  <c r="A488" i="12"/>
  <c r="AE488" i="12" s="1"/>
  <c r="P45" i="23"/>
  <c r="A484" i="28"/>
  <c r="AH484" i="28" s="1"/>
  <c r="A499" i="12"/>
  <c r="AE499" i="12" s="1"/>
  <c r="P56" i="23"/>
  <c r="A471" i="28"/>
  <c r="AH471" i="28" s="1"/>
  <c r="A486" i="12"/>
  <c r="AE486" i="12" s="1"/>
  <c r="P43" i="23"/>
  <c r="A454" i="28"/>
  <c r="AH454" i="28" s="1"/>
  <c r="A469" i="12"/>
  <c r="AE469" i="12" s="1"/>
  <c r="P26" i="23"/>
  <c r="A474" i="28"/>
  <c r="AH474" i="28" s="1"/>
  <c r="A489" i="12"/>
  <c r="AE489" i="12" s="1"/>
  <c r="P46" i="23"/>
  <c r="A462" i="28"/>
  <c r="AH462" i="28" s="1"/>
  <c r="A477" i="12"/>
  <c r="AE477" i="12" s="1"/>
  <c r="P34" i="23"/>
  <c r="A466" i="28"/>
  <c r="AH466" i="28" s="1"/>
  <c r="A481" i="12"/>
  <c r="AE481" i="12" s="1"/>
  <c r="P38" i="23"/>
  <c r="A468" i="28"/>
  <c r="AH468" i="28" s="1"/>
  <c r="A483" i="12"/>
  <c r="AE483" i="12" s="1"/>
  <c r="P40" i="23"/>
  <c r="A470" i="28"/>
  <c r="AH470" i="28" s="1"/>
  <c r="A485" i="12"/>
  <c r="AE485" i="12" s="1"/>
  <c r="P42" i="23"/>
  <c r="A475" i="28"/>
  <c r="AH475" i="28" s="1"/>
  <c r="A490" i="12"/>
  <c r="AE490" i="12" s="1"/>
  <c r="P47" i="23"/>
  <c r="A464" i="28"/>
  <c r="AH464" i="28" s="1"/>
  <c r="A479" i="12"/>
  <c r="AE479" i="12" s="1"/>
  <c r="P36" i="23"/>
  <c r="A469" i="28"/>
  <c r="AH469" i="28" s="1"/>
  <c r="A484" i="12"/>
  <c r="AE484" i="12" s="1"/>
  <c r="P41" i="23"/>
  <c r="A481" i="28"/>
  <c r="AH481" i="28" s="1"/>
  <c r="A496" i="12"/>
  <c r="AE496" i="12" s="1"/>
  <c r="P53" i="23"/>
  <c r="A476" i="28"/>
  <c r="AH476" i="28" s="1"/>
  <c r="A491" i="12"/>
  <c r="AE491" i="12" s="1"/>
  <c r="P48" i="23"/>
  <c r="A446" i="28"/>
  <c r="AH446" i="28" s="1"/>
  <c r="A461" i="12"/>
  <c r="AE461" i="12" s="1"/>
  <c r="P18" i="23"/>
  <c r="A480" i="28"/>
  <c r="AH480" i="28" s="1"/>
  <c r="A495" i="12"/>
  <c r="AE495" i="12" s="1"/>
  <c r="P52" i="23"/>
  <c r="A451" i="28"/>
  <c r="AH451" i="28" s="1"/>
  <c r="A466" i="12"/>
  <c r="AE466" i="12" s="1"/>
  <c r="P23" i="23"/>
  <c r="A445" i="28"/>
  <c r="AH445" i="28" s="1"/>
  <c r="A460" i="12"/>
  <c r="AE460" i="12" s="1"/>
  <c r="P17" i="23"/>
  <c r="A479" i="28"/>
  <c r="AH479" i="28" s="1"/>
  <c r="A494" i="12"/>
  <c r="AE494" i="12" s="1"/>
  <c r="P51" i="23"/>
  <c r="A455" i="28"/>
  <c r="AH455" i="28" s="1"/>
  <c r="A470" i="12"/>
  <c r="AE470" i="12" s="1"/>
  <c r="P27" i="23"/>
  <c r="A487" i="28"/>
  <c r="AH487" i="28" s="1"/>
  <c r="A502" i="12"/>
  <c r="AE502" i="12" s="1"/>
  <c r="P59" i="23"/>
  <c r="A449" i="28"/>
  <c r="AH449" i="28" s="1"/>
  <c r="A464" i="12"/>
  <c r="AE464" i="12" s="1"/>
  <c r="P21" i="23"/>
  <c r="A452" i="28"/>
  <c r="AH452" i="28" s="1"/>
  <c r="A467" i="12"/>
  <c r="AE467" i="12" s="1"/>
  <c r="P24" i="23"/>
  <c r="A453" i="28"/>
  <c r="AH453" i="28" s="1"/>
  <c r="A468" i="12"/>
  <c r="AE468" i="12" s="1"/>
  <c r="P25" i="23"/>
  <c r="A485" i="28"/>
  <c r="AH485" i="28" s="1"/>
  <c r="A500" i="12"/>
  <c r="AE500" i="12" s="1"/>
  <c r="P57" i="23"/>
  <c r="A486" i="28"/>
  <c r="AH486" i="28" s="1"/>
  <c r="A501" i="12"/>
  <c r="AE501" i="12" s="1"/>
  <c r="P58" i="23"/>
  <c r="A444" i="28"/>
  <c r="AH444" i="28" s="1"/>
  <c r="A459" i="12"/>
  <c r="AE459" i="12" s="1"/>
  <c r="P16" i="23"/>
  <c r="A477" i="28"/>
  <c r="AH477" i="28" s="1"/>
  <c r="A492" i="12"/>
  <c r="AE492" i="12" s="1"/>
  <c r="P49" i="23"/>
  <c r="A478" i="28"/>
  <c r="AH478" i="28" s="1"/>
  <c r="A493" i="12"/>
  <c r="AE493" i="12" s="1"/>
  <c r="P50" i="23"/>
  <c r="BA335" i="22" l="1"/>
  <c r="BA337" i="22"/>
  <c r="S399" i="28" l="1"/>
  <c r="R401" i="12"/>
  <c r="S397" i="28"/>
  <c r="R399" i="1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AE1" authorId="0" shapeId="0" xr:uid="{4C0DFE08-E5C5-42C4-A0C9-E63C3FBFDC9D}">
      <text>
        <r>
          <rPr>
            <sz val="9"/>
            <color indexed="81"/>
            <rFont val="Tahoma"/>
            <family val="2"/>
          </rPr>
          <t>Geeft waarde 1 indien alle kolommen -- en dus verwijderd dienen te worden (R45)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G11" authorId="0" shapeId="0" xr:uid="{5DC76178-22CB-42B1-BA3C-5395F6197A56}">
      <text>
        <r>
          <rPr>
            <b/>
            <sz val="9"/>
            <color indexed="81"/>
            <rFont val="Tahoma"/>
            <family val="2"/>
          </rPr>
          <t>Michel van der Riet:</t>
        </r>
        <r>
          <rPr>
            <sz val="9"/>
            <color indexed="81"/>
            <rFont val="Tahoma"/>
            <family val="2"/>
          </rPr>
          <t xml:space="preserve">
Formule toevoegen:
Terrascan -&gt; T:\
Mos -&gt; M:\</t>
        </r>
      </text>
    </comment>
    <comment ref="B12" authorId="0" shapeId="0" xr:uid="{74660599-5E42-472B-8E49-B1E9B7CB6127}">
      <text>
        <r>
          <rPr>
            <b/>
            <sz val="9"/>
            <color indexed="81"/>
            <rFont val="Tahoma"/>
            <family val="2"/>
          </rPr>
          <t>R61</t>
        </r>
        <r>
          <rPr>
            <sz val="9"/>
            <color indexed="81"/>
            <rFont val="Tahoma"/>
            <family val="2"/>
          </rPr>
          <t xml:space="preserve">
Door een wijziging in het xml-bestand vanuit @mis worden per 29-10-2021 de deelmonsters en trajecten anders overgenomen.</t>
        </r>
      </text>
    </comment>
    <comment ref="B17" authorId="0" shapeId="0" xr:uid="{B6C0736B-ECB9-4298-BD20-C74BF2C62E24}">
      <text>
        <r>
          <rPr>
            <b/>
            <sz val="9"/>
            <color indexed="81"/>
            <rFont val="Tahoma"/>
            <family val="2"/>
          </rPr>
          <t>Michel van der Riet:</t>
        </r>
        <r>
          <rPr>
            <sz val="9"/>
            <color indexed="81"/>
            <rFont val="Tahoma"/>
            <family val="2"/>
          </rPr>
          <t xml:space="preserve">
Deze verwijst naar monsternaam na wijziging analysemonstervolgorde op tabblad G</t>
        </r>
      </text>
    </comment>
    <comment ref="E29" authorId="0" shapeId="0" xr:uid="{B300732A-FAB4-47B1-9C47-872C9AB3A88C}">
      <text>
        <r>
          <rPr>
            <sz val="9"/>
            <color indexed="81"/>
            <rFont val="Tahoma"/>
            <family val="2"/>
          </rPr>
          <t>Deze wordt weergegeven in de tabel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Michel van der Riet</author>
    <author>Wesley van Hemert</author>
  </authors>
  <commentList>
    <comment ref="D4" authorId="0" shapeId="0" xr:uid="{CDA89350-C5CB-4624-9C6C-5278FFF7861F}">
      <text>
        <r>
          <rPr>
            <sz val="9"/>
            <color indexed="81"/>
            <rFont val="Tahoma"/>
            <family val="2"/>
          </rPr>
          <t>58 = mg/kgds
131 = ug/kgds</t>
        </r>
      </text>
    </comment>
    <comment ref="B9" authorId="0" shapeId="0" xr:uid="{F95AA0AF-E7E3-439F-9968-25B4743B92DA}">
      <text>
        <r>
          <rPr>
            <sz val="9"/>
            <color indexed="81"/>
            <rFont val="Tahoma"/>
            <family val="2"/>
          </rPr>
          <t>aangepaste formules ivm afwijkende systematiek SIKB-code lutum
(R59)</t>
        </r>
      </text>
    </comment>
    <comment ref="AN9" authorId="0" shapeId="0" xr:uid="{115359AB-A469-49DB-B5DE-B5DDDC40CC87}">
      <text>
        <r>
          <rPr>
            <sz val="9"/>
            <color indexed="81"/>
            <rFont val="Tahoma"/>
            <family val="2"/>
          </rPr>
          <t>Geldt ook voor PFAS in landelijk beleid (R33), beleid provincie NH (R35), beleid Amsterdam en Haarlemmermeer (R37), beleid Aalsmeer en Amstelveen (R39),  beleid Ouder-Amstel en Uithoorn (R40) en beleid Zaanstad (R43), beleid provincie Utrecht (R54)</t>
        </r>
      </text>
    </comment>
    <comment ref="A148" authorId="1" shapeId="0" xr:uid="{F7D6F700-C4D7-4AD7-8124-CAA1FE45B5DF}">
      <text>
        <r>
          <rPr>
            <b/>
            <sz val="9"/>
            <color indexed="81"/>
            <rFont val="Tahoma"/>
            <family val="2"/>
          </rPr>
          <t>Wesley van Hemert:</t>
        </r>
        <r>
          <rPr>
            <sz val="9"/>
            <color indexed="81"/>
            <rFont val="Tahoma"/>
            <family val="2"/>
          </rPr>
          <t xml:space="preserve">
Nog niet verwerkt</t>
        </r>
      </text>
    </comment>
    <comment ref="B240" authorId="0" shapeId="0" xr:uid="{EF39D816-A125-41E4-8E7C-3FCC7DF5F960}">
      <text>
        <r>
          <rPr>
            <sz val="9"/>
            <color indexed="81"/>
            <rFont val="Tahoma"/>
            <family val="2"/>
          </rPr>
          <t>aangepaste formules ivm afwijkende systematiek SIKB-codes minerale olie
(R33)</t>
        </r>
      </text>
    </comment>
    <comment ref="AA327" authorId="0" shapeId="0" xr:uid="{A4FF8836-C160-4C29-9A32-D71B1B210AF6}">
      <text>
        <r>
          <rPr>
            <sz val="9"/>
            <color indexed="81"/>
            <rFont val="Tahoma"/>
            <family val="2"/>
          </rPr>
          <t>T.b.v. som PFAS: tel aantal fouten als -1 (R37)</t>
        </r>
      </text>
    </comment>
    <comment ref="AB327" authorId="0" shapeId="0" xr:uid="{10A3D9C9-AF61-4544-9EEB-EC26A73F55E5}">
      <text>
        <r>
          <rPr>
            <sz val="9"/>
            <color indexed="81"/>
            <rFont val="Tahoma"/>
            <family val="2"/>
          </rPr>
          <t>Optelling som PFAS als alles &lt; rg is (R37)</t>
        </r>
      </text>
    </comment>
    <comment ref="AD327" authorId="0" shapeId="0" xr:uid="{1781DC10-2567-43E1-9A01-52D2CF9715A3}">
      <text>
        <r>
          <rPr>
            <sz val="9"/>
            <color indexed="81"/>
            <rFont val="Tahoma"/>
            <family val="2"/>
          </rPr>
          <t>T.b.v. som PFAS: tel aantal fouten als -1 (R37)</t>
        </r>
      </text>
    </comment>
    <comment ref="AE327" authorId="0" shapeId="0" xr:uid="{3CFCFE54-8A22-4AAE-A34C-ABCF44E367A6}">
      <text>
        <r>
          <rPr>
            <sz val="9"/>
            <color indexed="81"/>
            <rFont val="Tahoma"/>
            <family val="2"/>
          </rPr>
          <t>Optelling som PFAS als alles &lt; rg is (R37)</t>
        </r>
      </text>
    </comment>
    <comment ref="AG327" authorId="0" shapeId="0" xr:uid="{533CA17D-3644-466A-9D6E-E595106446B7}">
      <text>
        <r>
          <rPr>
            <sz val="9"/>
            <color indexed="81"/>
            <rFont val="Tahoma"/>
            <family val="2"/>
          </rPr>
          <t>T.b.v. som PFAS: tel aantal fouten als -1 (R37)</t>
        </r>
      </text>
    </comment>
    <comment ref="AH327" authorId="0" shapeId="0" xr:uid="{ACAB63D4-3B02-4CF8-B099-856F190B96D1}">
      <text>
        <r>
          <rPr>
            <sz val="9"/>
            <color indexed="81"/>
            <rFont val="Tahoma"/>
            <family val="2"/>
          </rPr>
          <t>Optelling som PFAS als alles &lt; rg is (R37)</t>
        </r>
      </text>
    </comment>
    <comment ref="BB725" authorId="0" shapeId="0" xr:uid="{08067BBD-81D4-4585-BC2F-6396646F8D5B}">
      <text>
        <r>
          <rPr>
            <sz val="9"/>
            <color indexed="81"/>
            <rFont val="Tahoma"/>
            <family val="2"/>
          </rPr>
          <t xml:space="preserve">R58:
Beverwijk GM0375
Bloemendaal GM0377
Heemskerk GM0396
Heemstede GM0397
Uitgeest GM0450
Velsen GM0453
Zandvoort GM0473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Michel van der Riet</author>
  </authors>
  <commentList>
    <comment ref="E99" authorId="0" shapeId="0" xr:uid="{823074E6-C73F-4F1A-A9E0-480468384616}">
      <text>
        <r>
          <rPr>
            <sz val="9"/>
            <color indexed="81"/>
            <rFont val="Tahoma"/>
            <family val="2"/>
          </rPr>
          <t>1 = landbouw / natuur
2 = PFAS-toepasbaar
3 = wonen
4 = industrie
5 = niet toepasbaar
6 = geen indeling mogelijk</t>
        </r>
      </text>
    </comment>
    <comment ref="E100" authorId="0" shapeId="0" xr:uid="{2B018DBC-6078-4359-8F5A-D41AFDF1E425}">
      <text>
        <r>
          <rPr>
            <sz val="9"/>
            <color indexed="81"/>
            <rFont val="Tahoma"/>
            <family val="2"/>
          </rPr>
          <t>-1 = geen PFAS geanalyseerd, geen bodemkwaliteitskaart
0 = geen PFAS geanalyseerd, wel bodemkwaliteitskaart
1 = landbouw / natuur
2 = PFAS-toepasbaar
3 = wonen
4 = industrie
5 = niet toepasbaar
6 = geen indeling mogelijk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FFB8C5B-B3B8-4570-845D-D052449B145B}" keepAlive="1" name="Query - Toetsingswaarden" description="Verbinding maken met de query Toetsingswaarden in de werkmap." type="5" refreshedVersion="8" background="1" saveData="1">
    <dbPr connection="Provider=Microsoft.Mashup.OleDb.1;Data Source=$Workbook$;Location=Toetsingswaarden;Extended Properties=&quot;&quot;" command="SELECT * FROM [Toetsingswaarden]"/>
  </connection>
  <connection id="2" xr16:uid="{00000000-0015-0000-FFFF-FFFF00000000}" name="Verbinding" type="4" refreshedVersion="6" minRefreshableVersion="1" background="1" saveData="1">
    <webPr sourceData="1" parsePre="1" consecutive="1" xl2000="1" url="file:///T:/Algemeen/XML-export/13271243.xml"/>
  </connection>
  <connection id="3" xr16:uid="{1C89F219-C035-4085-A471-2DFAC599FE41}" name="Verbinding1" type="4" refreshedVersion="8" minRefreshableVersion="1" background="1" saveData="1">
    <webPr sourceData="1" parsePre="1" consecutive="1" xl2000="1" url="\\terrascan-dc\users$\vincent.schriever\downloads\14350229.xml"/>
  </connection>
</connections>
</file>

<file path=xl/sharedStrings.xml><?xml version="1.0" encoding="utf-8"?>
<sst xmlns="http://schemas.openxmlformats.org/spreadsheetml/2006/main" count="22018" uniqueCount="3317">
  <si>
    <t>SIKB-code</t>
  </si>
  <si>
    <t>Barium</t>
  </si>
  <si>
    <t>Cadmium</t>
  </si>
  <si>
    <t>Kobalt</t>
  </si>
  <si>
    <t>Koper</t>
  </si>
  <si>
    <t>Kwik</t>
  </si>
  <si>
    <t>Lood</t>
  </si>
  <si>
    <t>Molybdeen</t>
  </si>
  <si>
    <t>Nikkel</t>
  </si>
  <si>
    <t>Zink</t>
  </si>
  <si>
    <t>Naftaleen</t>
  </si>
  <si>
    <t>Antraceen</t>
  </si>
  <si>
    <t>Fenantreen</t>
  </si>
  <si>
    <t>Fluoranteen</t>
  </si>
  <si>
    <t>Benzo(a)antraceen</t>
  </si>
  <si>
    <t>Chryseen</t>
  </si>
  <si>
    <t>Benzo(a)pyreen</t>
  </si>
  <si>
    <t>Benzo(ghi)peryleen</t>
  </si>
  <si>
    <t>Benzo(k)fluoranteen</t>
  </si>
  <si>
    <t>Indeno(1,2,3-cd)pyreen</t>
  </si>
  <si>
    <t>PCB 28</t>
  </si>
  <si>
    <t>PCB 52</t>
  </si>
  <si>
    <t>PCB 101</t>
  </si>
  <si>
    <t>PCB 118</t>
  </si>
  <si>
    <t>PCB 138</t>
  </si>
  <si>
    <t>PCB 153</t>
  </si>
  <si>
    <t>PCB 180</t>
  </si>
  <si>
    <t>Fractie C10 - C12</t>
  </si>
  <si>
    <t>Fractie C12 - C22</t>
  </si>
  <si>
    <t>Fractie C22 - C30</t>
  </si>
  <si>
    <t>Fractie C30 - C40</t>
  </si>
  <si>
    <t>Totaal olie C10 - C40</t>
  </si>
  <si>
    <t>OSORG</t>
  </si>
  <si>
    <t>Deellocatie</t>
  </si>
  <si>
    <t>Mengmonster / boring</t>
  </si>
  <si>
    <t>(opmerking)</t>
  </si>
  <si>
    <t>Opmerking</t>
  </si>
  <si>
    <t>Monstersamenstelling</t>
  </si>
  <si>
    <t>(traject in m - mv.)</t>
  </si>
  <si>
    <t>Organische stof (gew.%ds)</t>
  </si>
  <si>
    <t>Droge stof (gew.%)</t>
  </si>
  <si>
    <t>Lutum (gew.%ds)</t>
  </si>
  <si>
    <t>Omschrijving</t>
  </si>
  <si>
    <t>Organische stof</t>
  </si>
  <si>
    <t>Lutum</t>
  </si>
  <si>
    <t>-</t>
  </si>
  <si>
    <t>●</t>
  </si>
  <si>
    <t>●●</t>
  </si>
  <si>
    <t>●●●</t>
  </si>
  <si>
    <t>Op het tabblad 'Tabel' bevindt zich de tabel met de getoetste analyseresultaten. Indien nodig kan je hier nog</t>
  </si>
  <si>
    <t>wijzigingen doorvoeren m.b.t. bijvoorbeeld de layout of voetnoten.</t>
  </si>
  <si>
    <t>Om de gegevens in de Excel-sheet te importeren ga je als volgt te werk:</t>
  </si>
  <si>
    <t>a</t>
  </si>
  <si>
    <t>b</t>
  </si>
  <si>
    <t>c</t>
  </si>
  <si>
    <t>Arseen</t>
  </si>
  <si>
    <t>Chroom</t>
  </si>
  <si>
    <t>Chloride</t>
  </si>
  <si>
    <t>Compleet NEN-pakket geanalyseerd</t>
  </si>
  <si>
    <t>Monstercode</t>
  </si>
  <si>
    <t>Monstervolgorde</t>
  </si>
  <si>
    <t>Versie:</t>
  </si>
  <si>
    <t>Datum laatste wijziging:</t>
  </si>
  <si>
    <t>Versie AS SIKB 3000:</t>
  </si>
  <si>
    <t>Versie SIKB grondprotocollen 3010 t/m 3090:</t>
  </si>
  <si>
    <t>Versie SIKB grondwaterprotocollen 3110 t/m 3190:</t>
  </si>
  <si>
    <t>Versie SIKB waterbodemprotocollen 3210 t/m 3290:</t>
  </si>
  <si>
    <t>rapportagegrenzen AS3000 aangepast</t>
  </si>
  <si>
    <t>onjuiste optelling en toetsing van somparameters gecorrigeerd</t>
  </si>
  <si>
    <t>klassenindeling conform BBK toegevoegd onder de tabel (inclusief uitzonderingsregel artikel 4.2.2 uit Regeling Bodemkwaliteit)</t>
  </si>
  <si>
    <t>mogelijkheid toegevoegd om zelf de monstervolgorde te kunnen bepalen</t>
  </si>
  <si>
    <t>chloride als parameter toegevoegd</t>
  </si>
  <si>
    <t>zware metalen gewijzigd in metalen</t>
  </si>
  <si>
    <t>tabblad Versie toegevoegd</t>
  </si>
  <si>
    <t>kleuren van de tabbladen aangepast</t>
  </si>
  <si>
    <t>de toetsingssheet krijgt voortaan bij elke wijziging een nieuw versienummer</t>
  </si>
  <si>
    <t>Wijzigingen in versie 1.4.070409:</t>
  </si>
  <si>
    <t>Wijzigingen in versie 1.3.210109:</t>
  </si>
  <si>
    <t>update naar nieuwe versies Circulaire Bodemsanering en Regeling Bodemkwaliteit</t>
  </si>
  <si>
    <t>toetsing en toetsingswaarden voor barium verwijderd</t>
  </si>
  <si>
    <t>Wijzigingen in versie RF 811 R5</t>
  </si>
  <si>
    <t>Toevoeging aan kwaliteitshandboek</t>
  </si>
  <si>
    <t>Wijzigingen in versie RF 811 R6</t>
  </si>
  <si>
    <t>Per ongeluk verwijderde formule bij organische stof en lutum teruggezet</t>
  </si>
  <si>
    <t>Versie SIKB 0101</t>
  </si>
  <si>
    <t>Wijzigingen in versie RF 811 R7</t>
  </si>
  <si>
    <t>Aangepast aan SIKB 0101 versie 7.1.0 (&lt;-tekens)</t>
  </si>
  <si>
    <t>Wijzigingen in versie RF 811 R8</t>
  </si>
  <si>
    <t>Somparameters aangepast: voortaan worden 0,7-factoren weergegeven zoals in certificaten van Alcontrol</t>
  </si>
  <si>
    <t>Fout in formules m.b.t. uitzonderingsregel artikel 4.2.2 Regeling Bodemkwaliteit aangepast</t>
  </si>
  <si>
    <t>Barium wordt getoetst aan de interventiewaarde</t>
  </si>
  <si>
    <t>Hexachloorbenzeen</t>
  </si>
  <si>
    <t>o,p-DDT</t>
  </si>
  <si>
    <t>p,p-DDT</t>
  </si>
  <si>
    <t>o,p-DDD</t>
  </si>
  <si>
    <t>p,p-DDD</t>
  </si>
  <si>
    <t>o,p-DDE</t>
  </si>
  <si>
    <t>p,p-DDE</t>
  </si>
  <si>
    <t>Aldrin</t>
  </si>
  <si>
    <t>Dieldrin</t>
  </si>
  <si>
    <t>Endrin</t>
  </si>
  <si>
    <t>Isodrin</t>
  </si>
  <si>
    <t>Telodrin</t>
  </si>
  <si>
    <t>Alpha-HCH</t>
  </si>
  <si>
    <t>Beta-HCH</t>
  </si>
  <si>
    <t>Gamma-HCH</t>
  </si>
  <si>
    <t>Delta-HCH</t>
  </si>
  <si>
    <t>Heptachloor</t>
  </si>
  <si>
    <t>Cis-heptachloorepoxide</t>
  </si>
  <si>
    <t>Trans-heptachloorepoxide</t>
  </si>
  <si>
    <t>Alpha-endosulfan</t>
  </si>
  <si>
    <t>Hexachloorbutadieen</t>
  </si>
  <si>
    <t>Trans-chloordaan</t>
  </si>
  <si>
    <t>Cis-chloordaan</t>
  </si>
  <si>
    <t>Wijzigingen in versie RF 811 R9</t>
  </si>
  <si>
    <t>OCB's toegevoegd</t>
  </si>
  <si>
    <t>Foutieve indeling in bodemkwaliteitsklasse wonen aangepast</t>
  </si>
  <si>
    <t>Benzeen</t>
  </si>
  <si>
    <t>Tolueen</t>
  </si>
  <si>
    <t>Ethylbenzeen</t>
  </si>
  <si>
    <t>O-xyleen</t>
  </si>
  <si>
    <t>P- en m-xyleen</t>
  </si>
  <si>
    <t>Wijzigingen in versie RF 811 R10</t>
  </si>
  <si>
    <t>Bij somparameters wordt nu getoetst aan afgeronde getallen, zoals door het laboratorium gerapporteerd</t>
  </si>
  <si>
    <t>Uitzonderingsregel artikel 4.2.2 aangepast i.v.m. wijziging voor PCB</t>
  </si>
  <si>
    <t>Vluchtige aromatische koolwaterstoffen toegevoegd</t>
  </si>
  <si>
    <t>Wijzigingen in versie RF 811 R11</t>
  </si>
  <si>
    <t>Aangepast aan SIKB 0101 versie 10.0.0</t>
  </si>
  <si>
    <t>Enkele kleine aanpassingen in de instructie</t>
  </si>
  <si>
    <t>Logo's VKB-protocollen verwijderd</t>
  </si>
  <si>
    <t>Importeren van xml-bestand verloopt nu via T:\Algemeen\XML-export\</t>
  </si>
  <si>
    <t>Geïmporteerde waarde</t>
  </si>
  <si>
    <t>Converteren naar tekst</t>
  </si>
  <si>
    <t>Monsteromschrijving ongesorteerd</t>
  </si>
  <si>
    <t>Bovenkant traject in cm-mv.</t>
  </si>
  <si>
    <t>Bovenkant traject in m-mv.</t>
  </si>
  <si>
    <t>Boornummer tekst</t>
  </si>
  <si>
    <t>Onderkant traject in cm-mv.</t>
  </si>
  <si>
    <t>Onderkant traject in m-mv.</t>
  </si>
  <si>
    <t>Monsteromschrijving in tabel</t>
  </si>
  <si>
    <t>Deelmonsters worden geïmporteerd vanuit het xml-bestand</t>
  </si>
  <si>
    <t>Op het tabblad 'Invoer' kunnen deellocaties en opmerkingen worden ingevoerd.</t>
  </si>
  <si>
    <t>Weer te geven waarden</t>
  </si>
  <si>
    <t>Kolom op tabblad import met monstercode:</t>
  </si>
  <si>
    <t>Mengmonster?</t>
  </si>
  <si>
    <t>Wijzigingen in versie RF 811 R12</t>
  </si>
  <si>
    <t>Deelmonsters worden nu ook automatisch weergegeven als de boornummers met een letter beginnen</t>
  </si>
  <si>
    <t>De klassenindeling van de grond wordt nu wel weergegeven wanneer een NEN-pakket + OCB is geanalyseerd</t>
  </si>
  <si>
    <t>Zorg dat er maximaal 3 analysemonsters in een exportbestand zijn opgenomen.</t>
  </si>
  <si>
    <t>Wijzigingen in versie RF 811 R13</t>
  </si>
  <si>
    <t>Aangepast aan de nieuwe manier van toetsing (gemeten waarden in plaats van toetsingswaarden omrekenen naar standaardbodem</t>
  </si>
  <si>
    <t>De tabelkop wordt automatisch bovenaan elke pagina herhaald</t>
  </si>
  <si>
    <t>Als gevolg van de gewijzigde toetsingsregels kunnen er nog maar 3 analysemonsters op een pagina en zijn de berekende toetsingswaarden geschrapt</t>
  </si>
  <si>
    <t>Een aantal kleine aanpassingen / verbeteringen is doorgevoerd</t>
  </si>
  <si>
    <t>gemeten</t>
  </si>
  <si>
    <t>Monsteromschrijving in tabel op alfabetische volgorde</t>
  </si>
  <si>
    <t>Monster 1</t>
  </si>
  <si>
    <t>Monster 2</t>
  </si>
  <si>
    <t>Monster 3</t>
  </si>
  <si>
    <t>volgorde</t>
  </si>
  <si>
    <t>op alfabet</t>
  </si>
  <si>
    <t>omschrijving</t>
  </si>
  <si>
    <t>PAK 10 van VROM</t>
  </si>
  <si>
    <t>PCB som 7</t>
  </si>
  <si>
    <t>Xylenen</t>
  </si>
  <si>
    <t>Totaal BTEX</t>
  </si>
  <si>
    <t>Som DDT</t>
  </si>
  <si>
    <t>Som DDD</t>
  </si>
  <si>
    <t>Som DDE</t>
  </si>
  <si>
    <t>Som a-b-c-d HCH</t>
  </si>
  <si>
    <t>Som heptachloorepoxide</t>
  </si>
  <si>
    <t>Som chloordaan</t>
  </si>
  <si>
    <t>Som OCB landbodem</t>
  </si>
  <si>
    <t>Som DDT,DDE,DDD</t>
  </si>
  <si>
    <t>Som aldrin,dieldrin,endrin</t>
  </si>
  <si>
    <t>waarde (1)</t>
  </si>
  <si>
    <t>(1)</t>
  </si>
  <si>
    <t>Omgerekend naar standaardbodem (organische stof = 10 gew.%ds en lutum = 25 gew.%ds).</t>
  </si>
  <si>
    <t>gecorrigeerde</t>
  </si>
  <si>
    <t>Deelmonsters worden automatisch gesorteerd op alfabetische volgorde</t>
  </si>
  <si>
    <t>Bij de weergave van de somparameters in de tabel worden niet meer de 0,7-factoren weergegeven.</t>
  </si>
  <si>
    <t>waarde</t>
  </si>
  <si>
    <t>0 = ja</t>
  </si>
  <si>
    <t>1 = nee</t>
  </si>
  <si>
    <t>Wijzigingen in versie RF 811 R14</t>
  </si>
  <si>
    <t>Fouten in klassenindeling bij overschrijdingen door PCB verbeterd</t>
  </si>
  <si>
    <t>Enkele kleine tekstuele aanpassingen n.a.v. commentaar op versie R13</t>
  </si>
  <si>
    <t>Wijzigingen in versie RF 811 R15</t>
  </si>
  <si>
    <t>Voetnoot toegevoegd bij klassenindeling BBK m.b.t. hergebruik van grond</t>
  </si>
  <si>
    <t>Foute tussenwaarde voor drins aangepast</t>
  </si>
  <si>
    <t>Concentraties boven 100 worden op 10-tallen afgerond en boven 1000 worden op 100-tallen afgerond</t>
  </si>
  <si>
    <t>Wijzigingen in versie RF 811 R16</t>
  </si>
  <si>
    <t>Aanpassing uitzonderingsregel PCB per 01-01-2014 en maximale waarde voor wonen PCB</t>
  </si>
  <si>
    <t>Te toetsen waarden en toetsing</t>
  </si>
  <si>
    <t>Wijzigingen in versie RF 811 R17</t>
  </si>
  <si>
    <t>Afronding van omgerekende concentraties vindt nu plaats voor de toetsing in plaats van na de toetsing</t>
  </si>
  <si>
    <t>MW, MI, T en I voor som OCB ingesteld op 1000000000 (oneindig) omdat deze toetsingswaarden niet van toepassing zijn</t>
  </si>
  <si>
    <t>Kolombreedte van invoervelden aangepast</t>
  </si>
  <si>
    <t>Titel van de RF aangepast naar Toetsing grond</t>
  </si>
  <si>
    <t>De toetsing van slib is niet meer opgenomen in de tabel. Hiervoor zijn RF 817 en RF 818 ontwikkeld</t>
  </si>
  <si>
    <t>In de kolom met gecorrigeerde concentraties worden nu weer de afgeronde getallen weergegeven</t>
  </si>
  <si>
    <t>Wijzigingen in versie RF 811 R18</t>
  </si>
  <si>
    <t>Wijzigingen in versie RF 811 R19</t>
  </si>
  <si>
    <t>Optelling van enkele OCB gewijzigd i.v.m. wijzigingen in xml-export van ALcontrol</t>
  </si>
  <si>
    <t>Toetsing aan de uitzonderingsregel vindt nu plaats aan de hand van de afgeronde concentraties</t>
  </si>
  <si>
    <t>De categorie 'vrij toepasbaar' is gewijzigd in 'landbouw / natuur'</t>
  </si>
  <si>
    <t>Indeling BBK is nu Indeling Bbk</t>
  </si>
  <si>
    <t>Wijzigingen in versie RF 811 R20</t>
  </si>
  <si>
    <t>Wijziging Regeling bodemkwaliteit per 01-01-2015</t>
  </si>
  <si>
    <t>Wijzigingen in versie RF 811 R21</t>
  </si>
  <si>
    <t>Bij een overschrijding van A door hexachloorbutadieen werden ten onrechte overschrijdingen van I en MI weergegeven</t>
  </si>
  <si>
    <t>Wijzigingen in versie RF 811 R22</t>
  </si>
  <si>
    <t>Wijziging Regeling bodemkwaliteit per 01-01-2016 en wijziging Besluit bodemkwaliteit per 01-07-2015</t>
  </si>
  <si>
    <t>%</t>
  </si>
  <si>
    <t>van I</t>
  </si>
  <si>
    <t>Pagina</t>
  </si>
  <si>
    <t>van</t>
  </si>
  <si>
    <t>Kolom op tabblad import met projectnummer:</t>
  </si>
  <si>
    <t>Projectnummer:</t>
  </si>
  <si>
    <t>Kolom op tabblad import met projectnaam:</t>
  </si>
  <si>
    <t>Projectnaam:</t>
  </si>
  <si>
    <t>Grootschalige toepassing</t>
  </si>
  <si>
    <t>Wijzigingen in versie RF 811 R23</t>
  </si>
  <si>
    <t>Tussenwaarde verwijderd uit de toetsing</t>
  </si>
  <si>
    <t>Projectnummer en projectnaam worden automatisch in de tabeltitel geplaatst in plaats van handmatig in de voettekst</t>
  </si>
  <si>
    <t>Formules tabeltitel aangepast</t>
  </si>
  <si>
    <t>Terrascanlogo en lijn onderaan de pagina in kleur</t>
  </si>
  <si>
    <t>Tevens kan de volgorde van de monsters worden aangegeven en kunnen het tabel- en paginanummer worden aangepast.</t>
  </si>
  <si>
    <t>concentraties ten opzichte van de interventiewaarden weergegeven.</t>
  </si>
  <si>
    <t>Op het tabblad 'Overschrijdingen' staan bij overschrijdingen van de achtergrondwaarden de percentages van de</t>
  </si>
  <si>
    <t>Toetsing t.b.v. grootschalige toepassing toegevoegd</t>
  </si>
  <si>
    <t>Tabblad 'Overschrijding' toegevoegd, waarop bij een overschrijding van de achtergrondwaarde het % van de interventiewaarde wordt weergegeven</t>
  </si>
  <si>
    <t>Wijzigingen in versie RF 811 R24</t>
  </si>
  <si>
    <t>Uitzonderingsregel Rbk artikel 4.2.2, lid 8 voor nikkel toegevoegd</t>
  </si>
  <si>
    <t>AS3000-rapportagegrenzen voor PCB aangepast</t>
  </si>
  <si>
    <t>PFOS lineair</t>
  </si>
  <si>
    <t>PFOS vertakt</t>
  </si>
  <si>
    <t>&lt;</t>
  </si>
  <si>
    <t>PFOS en PFOA toegevoegd</t>
  </si>
  <si>
    <t>Wijzigingen in versie RF 811 R25</t>
  </si>
  <si>
    <t>PFOS totaal</t>
  </si>
  <si>
    <t>PFOS totaal toegevoegd</t>
  </si>
  <si>
    <t>Bodemtypecorrectie PFOS en PFOA gaat automatisch</t>
  </si>
  <si>
    <t>Wijzigingen in versie RF 811 R26</t>
  </si>
  <si>
    <t>Wijzigingen in versie RF 811 R27</t>
  </si>
  <si>
    <t>Toetsing van waarden na bodemtypecorrectie en van somparameters vindt voortaan plaats aan onafgeronde waarden in plaats van afgeronde waarden</t>
  </si>
  <si>
    <t>Toetsing van PFOS en PFOA aan de beleidsregels van de provincie Noord-Holland en gemeente Haarlemmermeer toegevoegd</t>
  </si>
  <si>
    <t>Wijzigingen in versie RF 811 R28</t>
  </si>
  <si>
    <t>Weergave van omgerekende waarden op 1 significant cijfer meer</t>
  </si>
  <si>
    <t>PFOA lineair</t>
  </si>
  <si>
    <t>PFOA vertakt</t>
  </si>
  <si>
    <t>PFOA totaal</t>
  </si>
  <si>
    <t>Wijzigingen in versie RF 811 R29</t>
  </si>
  <si>
    <t>PFOA lineair en vertakt toegevoegd</t>
  </si>
  <si>
    <t>Wijzigingen in versie RF 811 R30</t>
  </si>
  <si>
    <t>Voetnoot PFOS / PFOA aangepast</t>
  </si>
  <si>
    <t>Wijziging Regeling bodemkwaliteit per 18-07-18</t>
  </si>
  <si>
    <t>8</t>
  </si>
  <si>
    <t>Wijziging Regeling bodemkwaliteit per 30-11-2018</t>
  </si>
  <si>
    <t>Wijziging Besluit bodemkwaliteit per 24-05-2016</t>
  </si>
  <si>
    <t>AS SIKB 3000 versie 7</t>
  </si>
  <si>
    <t>SIKB grondprotocollen 3010 t/m 3090 versie 8</t>
  </si>
  <si>
    <t>SIKB grondwaterprotocollen 3110 t/m 3190 versie 7</t>
  </si>
  <si>
    <t>SIKB waterbodemprotocollen 3210 t/m 3290 versie 5</t>
  </si>
  <si>
    <t>Wijzigingen in versie RF 811 R31</t>
  </si>
  <si>
    <t>Aantal getoetste stoffen excl. PFAS</t>
  </si>
  <si>
    <t>PFAS geanalyseerd?</t>
  </si>
  <si>
    <t>Som PFAS excl. PFOS/PFOA</t>
  </si>
  <si>
    <t>Wijzigingen in versie RF 811 R32</t>
  </si>
  <si>
    <t>Gebiedsspecifiek beleid PFAS gemeenten Aalsmeer, Amstelveen en Amsterdam toegevoegd</t>
  </si>
  <si>
    <t>Extra PFAS-verbindingen toegevoegd</t>
  </si>
  <si>
    <t>/imsikb0101:FeatureCollectionIMSIKB0101</t>
  </si>
  <si>
    <t>/@gml:id</t>
  </si>
  <si>
    <t>/imsikb0101:featureMember/#id</t>
  </si>
  <si>
    <t>/imsikb0101:featureMember/immetingen:Organization/@gml:id</t>
  </si>
  <si>
    <t>/imsikb0101:featureMember/immetingen:Organization/immetingen:email</t>
  </si>
  <si>
    <t>/imsikb0101:featureMember/immetingen:Organization/immetingen:fax</t>
  </si>
  <si>
    <t>/imsikb0101:featureMember/immetingen:Organization/immetingen:identification/immetingen:NEN3610ID/immetingen:lokaalID</t>
  </si>
  <si>
    <t>/imsikb0101:featureMember/immetingen:Organization/immetingen:identification/immetingen:NEN3610ID/immetingen:namespace</t>
  </si>
  <si>
    <t>/imsikb0101:featureMember/immetingen:Organization/immetingen:legalentityNumber</t>
  </si>
  <si>
    <t>/imsikb0101:featureMember/immetingen:Organization/immetingen:name</t>
  </si>
  <si>
    <t>/imsikb0101:featureMember/immetingen:Organization/immetingen:telephoneNumber</t>
  </si>
  <si>
    <t>/imsikb0101:featureMember/immetingen:Person/@gml:id</t>
  </si>
  <si>
    <t>/imsikb0101:featureMember/immetingen:Person/immetingen:identification/immetingen:NEN3610ID/immetingen:lokaalID</t>
  </si>
  <si>
    <t>/imsikb0101:featureMember/immetingen:Person/immetingen:identification/immetingen:NEN3610ID/immetingen:namespace</t>
  </si>
  <si>
    <t>/imsikb0101:featureMember/immetingen:Person/immetingen:lastName</t>
  </si>
  <si>
    <t>/imsikb0101:featureMember/imsikb0101:LabAssignment/@gml:id</t>
  </si>
  <si>
    <t>/imsikb0101:featureMember/imsikb0101:LabAssignment/imsikb0101:analysisRequest/imsikb0101:SampleAnalysisRequest/imsikb0101:certificateOrder</t>
  </si>
  <si>
    <t>/imsikb0101:featureMember/imsikb0101:LabAssignment/imsikb0101:analysisRequest/imsikb0101:SampleAnalysisRequest/imsikb0101:certificateOrder/#agg</t>
  </si>
  <si>
    <t>/imsikb0101:featureMember/imsikb0101:LabAssignment/imsikb0101:analysisRequest/imsikb0101:SampleAnalysisRequest/imsikb0101:labSampleType</t>
  </si>
  <si>
    <t>/imsikb0101:featureMember/imsikb0101:LabAssignment/imsikb0101:analysisRequest/imsikb0101:SampleAnalysisRequest/imsikb0101:nameOnLabCertificate</t>
  </si>
  <si>
    <t>/imsikb0101:featureMember/imsikb0101:LabAssignment/imsikb0101:analysisRequest/imsikb0101:SampleAnalysisRequest/imsikb0101:sample/@xlink:href</t>
  </si>
  <si>
    <t>/imsikb0101:featureMember/imsikb0101:LabAssignment/imsikb0101:analysisRequest/imsikb0101:SampleAnalysisRequest/imsikb0101:sampleCertification</t>
  </si>
  <si>
    <t>/imsikb0101:featureMember/imsikb0101:LabAssignment/imsikb0101:analysisRequest/imsikb0101:SampleAnalysisRequest/imsikb0101:status/imsikb0101:LabAssignmentStatus/imsikb0101:dateExpected</t>
  </si>
  <si>
    <t>/imsikb0101:featureMember/imsikb0101:LabAssignment/imsikb0101:analysisRequest/imsikb0101:SampleAnalysisRequest/imsikb0101:status/imsikb0101:LabAssignmentStatus/imsikb0101:remarks</t>
  </si>
  <si>
    <t>/imsikb0101:featureMember/imsikb0101:LabAssignment/imsikb0101:analysisRequest/imsikb0101:SampleAnalysisRequest/imsikb0101:status/imsikb0101:LabAssignmentStatus/imsikb0101:statusType</t>
  </si>
  <si>
    <t>/imsikb0101:featureMember/imsikb0101:LabAssignment/imsikb0101:belongsToProject/@xlink:href</t>
  </si>
  <si>
    <t>/imsikb0101:featureMember/imsikb0101:LabAssignment/imsikb0101:certificate/imsikb0101:LabAssignmentCertificate/imsikb0101:certification</t>
  </si>
  <si>
    <t>/imsikb0101:featureMember/imsikb0101:LabAssignment/imsikb0101:certificate/imsikb0101:LabAssignmentCertificate/imsikb0101:labCertificateNumber</t>
  </si>
  <si>
    <t>/imsikb0101:featureMember/imsikb0101:LabAssignment/imsikb0101:certificate/imsikb0101:LabAssignmentCertificate/imsikb0101:labCertificateNumber/#agg</t>
  </si>
  <si>
    <t>/imsikb0101:featureMember/imsikb0101:LabAssignment/imsikb0101:customerCode</t>
  </si>
  <si>
    <t>/imsikb0101:featureMember/imsikb0101:LabAssignment/imsikb0101:customerCode/#agg</t>
  </si>
  <si>
    <t>/imsikb0101:featureMember/imsikb0101:LabAssignment/imsikb0101:endTime</t>
  </si>
  <si>
    <t>/imsikb0101:featureMember/imsikb0101:LabAssignment/imsikb0101:identification/immetingen:NEN3610ID/immetingen:lokaalID</t>
  </si>
  <si>
    <t>/imsikb0101:featureMember/imsikb0101:LabAssignment/imsikb0101:identification/immetingen:NEN3610ID/immetingen:namespace</t>
  </si>
  <si>
    <t>/imsikb0101:featureMember/imsikb0101:LabAssignment/imsikb0101:operatingLab</t>
  </si>
  <si>
    <t>/imsikb0101:featureMember/imsikb0101:LabAssignment/imsikb0101:projectLeader/@xlink:href</t>
  </si>
  <si>
    <t>/imsikb0101:featureMember/imsikb0101:LabAssignment/imsikb0101:remarks</t>
  </si>
  <si>
    <t>/imsikb0101:featureMember/imsikb0101:LabAssignment/imsikb0101:startTime</t>
  </si>
  <si>
    <t>/imsikb0101:featureMember/imsikb0101:LabAssignment/imsikb0101:status/imsikb0101:LabAssignmentStatus/imsikb0101:dateExpected</t>
  </si>
  <si>
    <t>/imsikb0101:featureMember/imsikb0101:LabAssignment/imsikb0101:status/imsikb0101:LabAssignmentStatus/imsikb0101:remarks</t>
  </si>
  <si>
    <t>/imsikb0101:featureMember/imsikb0101:LabAssignment/imsikb0101:status/imsikb0101:LabAssignmentStatus/imsikb0101:statusType</t>
  </si>
  <si>
    <t>/imsikb0101:featureMember/imsikb0101:Project/@gml:id</t>
  </si>
  <si>
    <t>/imsikb0101:featureMember/imsikb0101:Project/imsikb0101:identification/immetingen:NEN3610ID/immetingen:lokaalID</t>
  </si>
  <si>
    <t>/imsikb0101:featureMember/imsikb0101:Project/imsikb0101:identification/immetingen:NEN3610ID/immetingen:namespace</t>
  </si>
  <si>
    <t>/imsikb0101:featureMember/imsikb0101:Project/imsikb0101:name</t>
  </si>
  <si>
    <t>/imsikb0101:featureMember/imsikb0101:Project/imsikb0101:projectCode</t>
  </si>
  <si>
    <t>/imsikb0101:featureMember/imsikb0101:Sample/@gml:id</t>
  </si>
  <si>
    <t>/imsikb0101:featureMember/imsikb0101:Sample/immetingen:identification/immetingen:NEN3610ID/immetingen:lokaalID</t>
  </si>
  <si>
    <t>/imsikb0101:featureMember/imsikb0101:Sample/immetingen:identification/immetingen:NEN3610ID/immetingen:namespace</t>
  </si>
  <si>
    <t>/imsikb0101:featureMember/imsikb0101:Sample/immetingen:name</t>
  </si>
  <si>
    <t>/imsikb0101:featureMember/imsikb0101:Sample/immetingen:startTime</t>
  </si>
  <si>
    <t>/imsikb0101:featureMember/imsikb0101:Sample/sam:sampledFeature</t>
  </si>
  <si>
    <t>/imsikb0101:featureMember/imsikb0101:Sample/spec:materialClass/@xlink:href</t>
  </si>
  <si>
    <t>/imsikb0101:featureMember/imsikb0101:Sample/spec:samplingTime/gml:TimeInstant/@gml:id</t>
  </si>
  <si>
    <t>/imsikb0101:featureMember/imsikb0101:Sample/spec:samplingTime/gml:TimeInstant/gml:timePosition</t>
  </si>
  <si>
    <t>/imsikb0101:featureMember/imsikb0101:Sample/spec:specimenType/@xlink:href</t>
  </si>
  <si>
    <t>/imsikb0101:metaData/imsikb0101:application</t>
  </si>
  <si>
    <t>/imsikb0101:metaData/imsikb0101:date</t>
  </si>
  <si>
    <t>/imsikb0101:metaData/imsikb0101:organisation</t>
  </si>
  <si>
    <t>/imsikb0101:metaData/imsikb0101:reportDate</t>
  </si>
  <si>
    <t>/imsikb0101:metaData/imsikb0101:supplier</t>
  </si>
  <si>
    <t>/imsikb0101:metaData/imsikb0101:version</t>
  </si>
  <si>
    <t>LABRESULTAAT</t>
  </si>
  <si>
    <t>+31 (0) 10 416 30 34</t>
  </si>
  <si>
    <t>SIKB</t>
  </si>
  <si>
    <t>L028</t>
  </si>
  <si>
    <t>urn:imsikb0101:Applicaties:id:16</t>
  </si>
  <si>
    <t>urn:imsikb0101:Leveranciers:id:21</t>
  </si>
  <si>
    <t>urn:immeringen:CertificeringsCode:id:5</t>
  </si>
  <si>
    <t>www.sikb.nl</t>
  </si>
  <si>
    <t>urn:immetingen:Meetinstantie:id:7</t>
  </si>
  <si>
    <t>urn:immetingen:hoedanigheid:id:1</t>
  </si>
  <si>
    <t>urn:immetingen:parameter:id:692</t>
  </si>
  <si>
    <t>urn:immetingen:parameter:id:2725</t>
  </si>
  <si>
    <t>urn:immetingen:eenheid:id:1</t>
  </si>
  <si>
    <t>urn:immetingen:kwaliteitsoordeel:id:0</t>
  </si>
  <si>
    <t>urn:immetingen:waardebewerkingsmethode:id:5</t>
  </si>
  <si>
    <t>urn:immetingen:parameter:id:1319</t>
  </si>
  <si>
    <t>urn:immetingen:eenheid:id:131</t>
  </si>
  <si>
    <t>urn:immetingen:parameter:id:4437</t>
  </si>
  <si>
    <t>urn:immetingen:parameter:id:4448</t>
  </si>
  <si>
    <t>urn:immetingen:parameter:id:4441</t>
  </si>
  <si>
    <t>urn:immetingen:parameter:id:4440</t>
  </si>
  <si>
    <t>urn:immetingen:parameter:id:4443</t>
  </si>
  <si>
    <t>urn:immetingen:parameter:id:5577</t>
  </si>
  <si>
    <t>urn:immetingen:parameter:id:6039</t>
  </si>
  <si>
    <t>urn:immetingen:parameter:id:4442</t>
  </si>
  <si>
    <t>urn:immetingen:parameter:id:4438</t>
  </si>
  <si>
    <t>urn:immetingen:parameter:id:4451</t>
  </si>
  <si>
    <t>urn:immetingen:parameter:id:4439</t>
  </si>
  <si>
    <t>urn:immetingen:parameter:id:3895</t>
  </si>
  <si>
    <t>urn:immetingen:parameter:id:5935</t>
  </si>
  <si>
    <t>urn:immetingen:parameter:id:3932</t>
  </si>
  <si>
    <t>urn:immetingen:parameter:id:3931</t>
  </si>
  <si>
    <t>urn:immetingen:parameter:id:4445</t>
  </si>
  <si>
    <t>urn:immetingen:parameter:id:5518</t>
  </si>
  <si>
    <t>urn:immetingen:parameter:id:6040</t>
  </si>
  <si>
    <t>urn:immetingen:parameter:id:5996</t>
  </si>
  <si>
    <t>urn:immetingen:parameter:id:5517</t>
  </si>
  <si>
    <t>urn:immetingen:parameter:id:5830</t>
  </si>
  <si>
    <t>urn:immetingen:parameter:id:4446</t>
  </si>
  <si>
    <t>zonder</t>
  </si>
  <si>
    <t>eerste</t>
  </si>
  <si>
    <t>spatie</t>
  </si>
  <si>
    <t>trajecten</t>
  </si>
  <si>
    <t>monstercode</t>
  </si>
  <si>
    <t>excl. traj.</t>
  </si>
  <si>
    <t>incl. traj.</t>
  </si>
  <si>
    <t>in import</t>
  </si>
  <si>
    <t>PFBA</t>
  </si>
  <si>
    <t>PFPeA</t>
  </si>
  <si>
    <t>PFHxA</t>
  </si>
  <si>
    <t>PFHpA</t>
  </si>
  <si>
    <t>PFNA</t>
  </si>
  <si>
    <t>PFDA</t>
  </si>
  <si>
    <t>PFUnDA</t>
  </si>
  <si>
    <t>PFDoDA</t>
  </si>
  <si>
    <t>PFTrDA</t>
  </si>
  <si>
    <t>PFTeDA</t>
  </si>
  <si>
    <t>PFHxDA</t>
  </si>
  <si>
    <t>PFODA</t>
  </si>
  <si>
    <t>PFBS</t>
  </si>
  <si>
    <t>PFPeS</t>
  </si>
  <si>
    <t>PFHxS</t>
  </si>
  <si>
    <t>PFHpS</t>
  </si>
  <si>
    <t>PFDS</t>
  </si>
  <si>
    <t>4:2 FTS</t>
  </si>
  <si>
    <t>6:2 FTS</t>
  </si>
  <si>
    <t>8:2 FTS</t>
  </si>
  <si>
    <t>10:2 FTS</t>
  </si>
  <si>
    <t>N-MeFOSAA</t>
  </si>
  <si>
    <t>N-EtFOSAA</t>
  </si>
  <si>
    <t>PFOSA</t>
  </si>
  <si>
    <t>N-MeFOSA</t>
  </si>
  <si>
    <t>8:2 diPAP</t>
  </si>
  <si>
    <t>HFPO-DA / FRD-903 (GenX)</t>
  </si>
  <si>
    <t>Gegevens</t>
  </si>
  <si>
    <t>herkomst</t>
  </si>
  <si>
    <t>bestemming</t>
  </si>
  <si>
    <t>Concentraties PFAS worden automatisch geïmporteerd uit @mis en hoeven niet meer handmatig te worden ingevoerd</t>
  </si>
  <si>
    <t>Wijzigingen in versie RF 811 R33</t>
  </si>
  <si>
    <t>SIKB 0101 versie 13.4.0 doorgevoerd</t>
  </si>
  <si>
    <t>Wijzigingen in versie RF 811 R34</t>
  </si>
  <si>
    <t>Fout bij weergave deelmonsters na wijzigen monstervolgorde opgelost</t>
  </si>
  <si>
    <t>Conversie monstercodes op goede volgorde</t>
  </si>
  <si>
    <t>Conversie monstercodes uit import</t>
  </si>
  <si>
    <t>concentratie</t>
  </si>
  <si>
    <t>Wijzigingen in versie RF 811 R35</t>
  </si>
  <si>
    <t>Fout in de uitzonderingsregel voor nikkel opgelost</t>
  </si>
  <si>
    <t>Diverse kleine fouten verbeterd</t>
  </si>
  <si>
    <t>Wijzigingen in versie RF 811 R36</t>
  </si>
  <si>
    <t>Wijzigingen in versie RF 811 R37</t>
  </si>
  <si>
    <t>/imsikb0101:featureMember/immetingen:Analysis/@gml:id</t>
  </si>
  <si>
    <t>/imsikb0101:featureMember/immetingen:Analysis/immetingen:identification/immetingen:NEN3610ID/immetingen:lokaalID</t>
  </si>
  <si>
    <t>/imsikb0101:featureMember/immetingen:Analysis/immetingen:identification/immetingen:NEN3610ID/immetingen:namespace</t>
  </si>
  <si>
    <t>/imsikb0101:featureMember/immetingen:Analysis/immetingen:physicalProperty/immetingen:PhysicalProperty/immetingen:condition</t>
  </si>
  <si>
    <t>/imsikb0101:featureMember/immetingen:Analysis/immetingen:physicalProperty/immetingen:PhysicalProperty/immetingen:condition/@codeSpace</t>
  </si>
  <si>
    <t>/imsikb0101:featureMember/immetingen:Analysis/immetingen:physicalProperty/immetingen:PhysicalProperty/immetingen:parameter</t>
  </si>
  <si>
    <t>/imsikb0101:featureMember/immetingen:Analysis/immetingen:physicalProperty/immetingen:PhysicalProperty/immetingen:parameter/@codeSpace</t>
  </si>
  <si>
    <t>/imsikb0101:featureMember/immetingen:Analysis/immetingen:physicalProperty/immetingen:PhysicalProperty/immetingen:quantity</t>
  </si>
  <si>
    <t>/imsikb0101:featureMember/immetingen:Analysis/immetingen:physicalProperty/immetingen:PhysicalProperty/immetingen:quantity/@codeSpace</t>
  </si>
  <si>
    <t>/imsikb0101:featureMember/immetingen:Analysis/immetingen:statusOfAnalysis/immetingen:AnalysisStatus/immetingen:dateExpected</t>
  </si>
  <si>
    <t>/imsikb0101:featureMember/immetingen:Analysis/immetingen:statusOfAnalysis/immetingen:AnalysisStatus/immetingen:statusType</t>
  </si>
  <si>
    <t>/imsikb0101:featureMember/immetingen:Analysis/immetingen:statusOfAnalysis/immetingen:AnalysisStatus/immetingen:versionNumber</t>
  </si>
  <si>
    <t>/imsikb0101:featureMember/immetingen:Analysis/immetingen:statusOfAnalysis/immetingen:AnalysisStatus/immetingen:versionNumber/#agg</t>
  </si>
  <si>
    <t>/imsikb0101:featureMember/immetingen:Analysis/om:featureOfInterest/@xlink:href</t>
  </si>
  <si>
    <t>/imsikb0101:featureMember/immetingen:Analysis/om:observedProperty</t>
  </si>
  <si>
    <t>/imsikb0101:featureMember/immetingen:Analysis/om:phenomenonTime</t>
  </si>
  <si>
    <t>/imsikb0101:featureMember/immetingen:Analysis/om:procedure</t>
  </si>
  <si>
    <t>/imsikb0101:featureMember/immetingen:Analysis/om:result/@xsi:type</t>
  </si>
  <si>
    <t>/imsikb0101:featureMember/immetingen:Analysis/om:result/immetingen:alphanumericValue</t>
  </si>
  <si>
    <t>/imsikb0101:featureMember/immetingen:Analysis/om:result/immetingen:limitSymbol</t>
  </si>
  <si>
    <t>/imsikb0101:featureMember/immetingen:Analysis/om:result/immetingen:numericValue</t>
  </si>
  <si>
    <t>/imsikb0101:featureMember/immetingen:Analysis/om:result/immetingen:numericValue/#agg</t>
  </si>
  <si>
    <t>/imsikb0101:featureMember/immetingen:Analysis/om:result/immetingen:numericValue/@uom</t>
  </si>
  <si>
    <t>/imsikb0101:featureMember/immetingen:Analysis/om:result/immetingen:qualityIndicatorType</t>
  </si>
  <si>
    <t>/imsikb0101:featureMember/immetingen:Analysis/om:result/immetingen:qualityIndicatorType/@codeSpace</t>
  </si>
  <si>
    <t>/imsikb0101:featureMember/immetingen:Analysis/om:result/immetingen:valueProcessingMethod</t>
  </si>
  <si>
    <t>/imsikb0101:featureMember/immetingen:Analysis/om:result/immetingen:valueProcessingMethod/@codeSpace</t>
  </si>
  <si>
    <t>/imsikb0101:featureMember/immetingen:Analysis/om:resultTime/gml:TimeInstant/@gml:id</t>
  </si>
  <si>
    <t>/imsikb0101:featureMember/immetingen:Analysis/om:resultTime/gml:TimeInstant/gml:timePosition</t>
  </si>
  <si>
    <t>/imsikb0101:featureMember/imsikb0101:Sample/imsikb0101:inProject/@xlink:href</t>
  </si>
  <si>
    <t>/imsikb0101:featureMember/imsikb0101:Sample/sam:relatedObservation/@xlink:href</t>
  </si>
  <si>
    <t>+31(0)10 23 14 700</t>
  </si>
  <si>
    <t>urn:immetingen:LabopdrachtStatus:id:5</t>
  </si>
  <si>
    <t>TERRASCAN LIJNDEN (103126)</t>
  </si>
  <si>
    <t>urn:immetingen:monstertype:id:10</t>
  </si>
  <si>
    <t>immetingen:AnalyticResultType</t>
  </si>
  <si>
    <t>Kolom op tabblad import met monsternaam:</t>
  </si>
  <si>
    <t>Conversie monstercodes naar monsternamen</t>
  </si>
  <si>
    <t>rij</t>
  </si>
  <si>
    <t>Wijzigingen in versie RF 811 R38</t>
  </si>
  <si>
    <t>SIKB 0101 versie 14.0.0 doorgevoerd</t>
  </si>
  <si>
    <t>Wijziging Besluit bodemkwaliteit per 18-12-2019</t>
  </si>
  <si>
    <t>Beleidsregel PFAS gemeente Haarlemmermeer 2020 d.d. 04-02-2020 doorgevoerd</t>
  </si>
  <si>
    <t>Beleidsregel PFAS gemeente Amsterdam 2020 d.d. 05-02-2020 doorgevoerd</t>
  </si>
  <si>
    <t>Aanpassing tijdelijk handelingskader voor hergebruik van PFAS-houdende grond en baggerspecie d.d. 29-11-2019 doorgevoerd</t>
  </si>
  <si>
    <t>Beleidsregel PFAS 2019 d.d. 20-11-2019 van de provincie Noord-Holland doorgevoerd</t>
  </si>
  <si>
    <t>Beleidsregels PFAS gemeente Aalsmeer d.d. 08-08-2019 doorgevoerd</t>
  </si>
  <si>
    <t>Tijdelijk handelingskader voor hergebruik van PFAS-houdende grond en baggerspecie d.d. 08-07-2019 doorgevoerd</t>
  </si>
  <si>
    <t>Stoffen uit Advieslijst te meten PFAS d.d. 12-07-2019 toegevoegd</t>
  </si>
  <si>
    <t>Aantal analysemonsters</t>
  </si>
  <si>
    <t>Wijzigingen in versie RF 811 R39</t>
  </si>
  <si>
    <t>Beleidsregel PFAS gemeente Amstelveen 2020 d.d. 30-03-2020 doorgevoerd</t>
  </si>
  <si>
    <t>Beleidsregel PFAS gemeente Diemen 2020 d.d. 30-03-2020 doorgevoerd</t>
  </si>
  <si>
    <t>Wijzigingen in versie RF 811 R40</t>
  </si>
  <si>
    <t>Beleidsregel PFAS gemeente Uithoorn 2020 d.d. 16-04-2020 doorgevoerd</t>
  </si>
  <si>
    <t>Beleidsregel PFAS gemeente Ouder-Amstel 2020 d.d. 17-04-2020 doorgevoerd</t>
  </si>
  <si>
    <t>Indien geen PFAS geanalyseerd wordt er wel een klassenindeling weergegeven (met een toevoeging)</t>
  </si>
  <si>
    <t>Indien geen PFAS anders dan PFOS en PFOA zijn aangetoond verschijnt bij de som PFAS "niet aangetoond" in plaats van &lt; concentratie</t>
  </si>
  <si>
    <t>HPFHpA verwijderd</t>
  </si>
  <si>
    <t>Afronding organische stof en lutum aangepast</t>
  </si>
  <si>
    <t>Wijzigingen in versie RF 811 R41</t>
  </si>
  <si>
    <t>Wijziging Regeling bodemkwaliteit per 09-06-2020</t>
  </si>
  <si>
    <t>Er is een macro toegevoegd om de gegevens te verwerken na de import</t>
  </si>
  <si>
    <t>Wijzigingen in versie RF 811 R42</t>
  </si>
  <si>
    <t>Aanpassing tijdelijk handelingskader voor hergebruik van PFAS-houdende grond en baggerspecie d.d. 02-07-2020 doorgevoerd</t>
  </si>
  <si>
    <t>Wijzigingen in versie RF 811 R43</t>
  </si>
  <si>
    <t>Beleidsregel PFAS gemeente Aalsmeer 2020 d.d. 15-07-2020 doorgevoerd</t>
  </si>
  <si>
    <t>Beleidsregel PFAS gemeente Zaanstad 2020 d.d. 05-06-2020 doorgevoerd</t>
  </si>
  <si>
    <t>Som van /imsikb0101:featureMember/immetingen:Analysis/om:result/immetingen:numericValue</t>
  </si>
  <si>
    <t>Som van /imsikb0101:featureMember/immetingen:Analysis/om:result/immetingen:limitSymbol</t>
  </si>
  <si>
    <t>Wijzigingen in versie RF 811 R44</t>
  </si>
  <si>
    <t>Kleine aanpassing in de import a.g.v. update Excel</t>
  </si>
  <si>
    <t>Filter</t>
  </si>
  <si>
    <t>Middels de knop 'Lege regels verbergen' worden regels met niet-geanalyseerde stoffen automatisch verborgen.</t>
  </si>
  <si>
    <t>Importbestand vanuit @mis:</t>
  </si>
  <si>
    <t>.xml</t>
  </si>
  <si>
    <t>urn:immetingen:LabopdrachtStatus:id:4</t>
  </si>
  <si>
    <t>0.4 µg/kgds</t>
  </si>
  <si>
    <t>&lt;0.1 µg/kgds</t>
  </si>
  <si>
    <t>1.3 µg/kgds</t>
  </si>
  <si>
    <t>Ga naar het tabblad 'Invoer'.</t>
  </si>
  <si>
    <t>Druk op de knop 'Importeren'</t>
  </si>
  <si>
    <t>Wijzigingen in versie RF 811 R45</t>
  </si>
  <si>
    <t>Importeren van xml-bestand gaat nu via een macro / knop</t>
  </si>
  <si>
    <t>Op tabblad 'Tabel' is een knop toegevoegd om automatisch de lege regels uit de tabel te verbergen</t>
  </si>
  <si>
    <t>Een fout opgelost bij concentraties die kleiner zijn dan de rapportagegrens (trad op sinds R44)</t>
  </si>
  <si>
    <t>Wijzigingen in versie RF 811 R46</t>
  </si>
  <si>
    <t>Op tabblad 'Tabel' is een knop toegevoegd om de lege regels uit de tabel opnieuw weer te geven</t>
  </si>
  <si>
    <t>De versie van de toetsingstabel verschijnt automatisch onderaan de pagina en hoeft niet meer handmatig naar beneden te worden verplaatst</t>
  </si>
  <si>
    <t>Er is een knop toegevoegd om de tabel als pdf op te slaan</t>
  </si>
  <si>
    <t>Wijzigingen in versie RF 811 R47</t>
  </si>
  <si>
    <t>Er is een knop toegevoegd om de tabel als xlsm op te slaan</t>
  </si>
  <si>
    <t>Jaar:</t>
  </si>
  <si>
    <t>Hoofdmap:</t>
  </si>
  <si>
    <t>Projectmap:</t>
  </si>
  <si>
    <t>Pad map tabellen in projectmap:</t>
  </si>
  <si>
    <t>Tabel worden automatisch in de projectmap opgeslagen</t>
  </si>
  <si>
    <t>Indien bij het opslaan op annuleren werd gedrukt, werd de tabel toch opgeslagen. Dit is opgelost.</t>
  </si>
  <si>
    <t>Organische stof en lutum &lt; rg werd niet altijd goed weergegeven</t>
  </si>
  <si>
    <t>Methyl(tert)butylether (MTBE)</t>
  </si>
  <si>
    <t>Ethyl(tert)butylether (ETBE)</t>
  </si>
  <si>
    <t>ETBE en MTBE toegevoegd</t>
  </si>
  <si>
    <t>Wijzigingen in versie RF 811 R48</t>
  </si>
  <si>
    <t>Beleid gemeente Amsterdam t.a.v. lood uit par. 5.4 van de Nota bodembeheer toegevoegd</t>
  </si>
  <si>
    <t>Wijzigingen in versie RF 811 R49</t>
  </si>
  <si>
    <t>MW voor lood gemeente Zaanstad toegevoegd (par 2.2 Nota bodembeheer)</t>
  </si>
  <si>
    <t>Propyleenglycol</t>
  </si>
  <si>
    <t>Methylglycol</t>
  </si>
  <si>
    <t>Dimethylglycol</t>
  </si>
  <si>
    <t>Ethylglycol</t>
  </si>
  <si>
    <t>Diethylglycol</t>
  </si>
  <si>
    <t>Isopropylglycol</t>
  </si>
  <si>
    <t>Butylglycol</t>
  </si>
  <si>
    <t>Ethyleenglycol</t>
  </si>
  <si>
    <t>Glycolen toegevoegd</t>
  </si>
  <si>
    <t>Bijlagenummer</t>
  </si>
  <si>
    <t>Wijzigingen in versie RF 811 R50</t>
  </si>
  <si>
    <t>Aanpassingen i.v.m. nieuwe layout rapportages</t>
  </si>
  <si>
    <t>Fout in de bodemtypecorrectie bij PFAS gecorrigeerd</t>
  </si>
  <si>
    <t>1,1-Dichloorethaan</t>
  </si>
  <si>
    <t>Monochlooretheen (vinylchloride)</t>
  </si>
  <si>
    <t>Dichloormethaan</t>
  </si>
  <si>
    <t>1,2-Dichloorethaan</t>
  </si>
  <si>
    <t>1,1-Dichlooretheen</t>
  </si>
  <si>
    <t>Cis-1,2-dichlooretheen</t>
  </si>
  <si>
    <t>Trans-1,2-dichlooretheen</t>
  </si>
  <si>
    <t>1,2-Dichlooretheen (som)</t>
  </si>
  <si>
    <t>1,1-Dichloorpropaan</t>
  </si>
  <si>
    <t>1,2-Dichloorpropaan</t>
  </si>
  <si>
    <t>1,3-Dichloorpropaan</t>
  </si>
  <si>
    <t>Dichloorpropanen</t>
  </si>
  <si>
    <t>Trichloormethaan (chloroform)</t>
  </si>
  <si>
    <t>1,1,1-Trichloorethaan</t>
  </si>
  <si>
    <t>1,1,2-Trichloorethaan</t>
  </si>
  <si>
    <t>Trichlooretheen (tri)</t>
  </si>
  <si>
    <t>Tetrachloormethaan (tetra)</t>
  </si>
  <si>
    <t>Tetrachlooretheen (per)</t>
  </si>
  <si>
    <t>Tribroommethaan</t>
  </si>
  <si>
    <t>Wijzigingen in versie RF 811 R51</t>
  </si>
  <si>
    <t>Wijzigingen in versie RF 811 R52</t>
  </si>
  <si>
    <t>Gechloreerde koolwaterstoffen toegevoegd</t>
  </si>
  <si>
    <t>Foutmelding op invoertabblad opgelost bij &lt; en geen organische stof of lutum bepaald</t>
  </si>
  <si>
    <t>1,2,3-Trimethylbenzeen</t>
  </si>
  <si>
    <t>n-Propylbenzeen</t>
  </si>
  <si>
    <t>Isopropylbenzeen / cumeen</t>
  </si>
  <si>
    <t>1,3,5-Trimethylbenzeen</t>
  </si>
  <si>
    <t>1,2,4-Trimethylbenzeen</t>
  </si>
  <si>
    <t>Tert-butylbenzeen</t>
  </si>
  <si>
    <t>Sec-butylbenzeen</t>
  </si>
  <si>
    <t>n-Butylbenzeen</t>
  </si>
  <si>
    <t>4-Isopropyltolueen</t>
  </si>
  <si>
    <t>Fractie C6 - C10</t>
  </si>
  <si>
    <t>Wijzigingen in versie RF 811 R53</t>
  </si>
  <si>
    <t>Alkylbenzenen en minerale olie C6 - C10 toegevoegd</t>
  </si>
  <si>
    <t>Gemeentecode</t>
  </si>
  <si>
    <t>Gemeentenaam</t>
  </si>
  <si>
    <t>Provinciecode</t>
  </si>
  <si>
    <t>Provincienaam</t>
  </si>
  <si>
    <t>In welke gemeente bevindt de locatie zich?</t>
  </si>
  <si>
    <t>Rij tabblad F</t>
  </si>
  <si>
    <t>Is het (toekomstig) gebruik 'wonen met tuin' of 'plaats waar kinderen spelen'?</t>
  </si>
  <si>
    <t>Format vragen op tabblad 'Invoer' aangepast</t>
  </si>
  <si>
    <t>Wijziging Regeling bodemkwaliteit per 21-01-2021</t>
  </si>
  <si>
    <t>Wijziging Besluit bodemkwaliteit per 01-01-2021</t>
  </si>
  <si>
    <t>Wijzigingen in versie RF 811 R54</t>
  </si>
  <si>
    <t>Beleidsregel PFAS Provincie Utrecht 2021 d.d. 07-04-2021 doorgevoerd</t>
  </si>
  <si>
    <t>Een fout opgelost in de toetsing van PFAS in gemeenten waar geen PFAS-beleid is vastgesteld</t>
  </si>
  <si>
    <t>Wijzigingen in versie RF 811 R55</t>
  </si>
  <si>
    <t>Op het tabblad 'Overschrijdingen' worden overschrijdingen van de tussenwaarden en interventiewaarden automatisch gemarkeerd</t>
  </si>
  <si>
    <t>Antimoon</t>
  </si>
  <si>
    <t>Berylium</t>
  </si>
  <si>
    <t>Seleen</t>
  </si>
  <si>
    <t>Tin</t>
  </si>
  <si>
    <t>Vanadium</t>
  </si>
  <si>
    <t>2,4+2,5-Dimethylfenol</t>
  </si>
  <si>
    <t>o-Cresol</t>
  </si>
  <si>
    <t>m- en p-Cresol</t>
  </si>
  <si>
    <t>Som cresolen</t>
  </si>
  <si>
    <t>Fenol</t>
  </si>
  <si>
    <t>2-Nitrofenol</t>
  </si>
  <si>
    <t>4-Nitrofenol</t>
  </si>
  <si>
    <t>Acenaftyleen</t>
  </si>
  <si>
    <t>Acenafteen</t>
  </si>
  <si>
    <t>Fluoreen</t>
  </si>
  <si>
    <t>Pyreen</t>
  </si>
  <si>
    <t>Benzo(b)fluoranteen</t>
  </si>
  <si>
    <t>Dibenz(a,h)antraceen</t>
  </si>
  <si>
    <t>1,2-Dibroommethaan</t>
  </si>
  <si>
    <t>1,1,1,2-Tetrachloorethaan</t>
  </si>
  <si>
    <t>1,1,2,2-Tetrachloorethaan</t>
  </si>
  <si>
    <t>1,2,3-Trichloorpropaan</t>
  </si>
  <si>
    <t>2,2-Dichloorpropaan</t>
  </si>
  <si>
    <t>1,1-Dichloorpropeen</t>
  </si>
  <si>
    <t>trans-1,3-Dichloorpropeen</t>
  </si>
  <si>
    <t>cis-1,3-Dichloorpropeen</t>
  </si>
  <si>
    <t>1,2-Dibroom-3-chloorpropaan</t>
  </si>
  <si>
    <t>Broomchloormethaan</t>
  </si>
  <si>
    <t>Broomdichloormethaan</t>
  </si>
  <si>
    <t>Dibroomchloormethaan</t>
  </si>
  <si>
    <t>Dibroommethaan</t>
  </si>
  <si>
    <t>Broombenzeen</t>
  </si>
  <si>
    <t>2-Chloortolueen</t>
  </si>
  <si>
    <t>4-Chloortolueen</t>
  </si>
  <si>
    <t>1,3-Dichloorpropeen</t>
  </si>
  <si>
    <t>Trichloorfluormethaan</t>
  </si>
  <si>
    <t>Dichloorfluormethaan</t>
  </si>
  <si>
    <t>Chloorethaan</t>
  </si>
  <si>
    <t>Chloormethaan</t>
  </si>
  <si>
    <t>Broommethaan</t>
  </si>
  <si>
    <t>Monochloorbenzeen</t>
  </si>
  <si>
    <t>1,2-Dichloorbenzeen</t>
  </si>
  <si>
    <t>1,3-Dichloorbenzeen</t>
  </si>
  <si>
    <t>1,4-Dichloorbenzeen</t>
  </si>
  <si>
    <t>1,2,3-Trichloorbenzeen</t>
  </si>
  <si>
    <t>1,2,4-Trichloorbenzeen</t>
  </si>
  <si>
    <t>2,3+2,4+2,5-Dichloorfenol</t>
  </si>
  <si>
    <t>2,4,5-Trichloorfenol</t>
  </si>
  <si>
    <t>2-Chloorfenol</t>
  </si>
  <si>
    <t>4-Chloor-3-methylfenol</t>
  </si>
  <si>
    <t>Pentachloorfenol</t>
  </si>
  <si>
    <t>Chloorthalonil</t>
  </si>
  <si>
    <t>Beta-endolsulfan</t>
  </si>
  <si>
    <t>Endosulfansulfaat</t>
  </si>
  <si>
    <t>Som endosulfan</t>
  </si>
  <si>
    <t>Hexachloorethaan</t>
  </si>
  <si>
    <t>Quintozeen</t>
  </si>
  <si>
    <t>Tecnazeen</t>
  </si>
  <si>
    <t>Triallaat</t>
  </si>
  <si>
    <t>p,p-Methoxychloor</t>
  </si>
  <si>
    <t>Azinfos-ethyl</t>
  </si>
  <si>
    <t>Azinfos-methyl</t>
  </si>
  <si>
    <t>Carbofenothion</t>
  </si>
  <si>
    <t>Chlorfenvinfos (som)</t>
  </si>
  <si>
    <t>Chloorpyrifos-ethyl</t>
  </si>
  <si>
    <t>Chloorpyrifos-methyl</t>
  </si>
  <si>
    <t>Diazinon</t>
  </si>
  <si>
    <t>Dichloorvos</t>
  </si>
  <si>
    <t>Dimethoaat</t>
  </si>
  <si>
    <t>Disulfoton</t>
  </si>
  <si>
    <t>Ethion</t>
  </si>
  <si>
    <t>Etrimfos</t>
  </si>
  <si>
    <t>Fenitrothion</t>
  </si>
  <si>
    <t>Fenthion</t>
  </si>
  <si>
    <t>Fosalon</t>
  </si>
  <si>
    <t>Malathion</t>
  </si>
  <si>
    <t>Mevinfos (som)</t>
  </si>
  <si>
    <t>Parathion-ethyl</t>
  </si>
  <si>
    <t>Parathion-methyl</t>
  </si>
  <si>
    <t>Pirimifos-methyl</t>
  </si>
  <si>
    <t>Propetamfos</t>
  </si>
  <si>
    <t>Triazofos</t>
  </si>
  <si>
    <t>Ametryn</t>
  </si>
  <si>
    <t>Atraton</t>
  </si>
  <si>
    <t>Atrazine</t>
  </si>
  <si>
    <t>Prometryn</t>
  </si>
  <si>
    <t>Prometon</t>
  </si>
  <si>
    <t>Propazine</t>
  </si>
  <si>
    <t>Simazine</t>
  </si>
  <si>
    <t>Simetryn</t>
  </si>
  <si>
    <t>Terbutryn</t>
  </si>
  <si>
    <t>Terbuthylazine</t>
  </si>
  <si>
    <t>Triadimefon</t>
  </si>
  <si>
    <t>Trifluralin</t>
  </si>
  <si>
    <t>Butylbenzylftalaat</t>
  </si>
  <si>
    <t>Di-2-ethylhexylftalaat</t>
  </si>
  <si>
    <t>Diethylftalaat</t>
  </si>
  <si>
    <t>Dimethylftalaat</t>
  </si>
  <si>
    <t>Di-n-butylftalaat</t>
  </si>
  <si>
    <t>Di-n-octylftalaat</t>
  </si>
  <si>
    <t>Totaal olie C6 - C40</t>
  </si>
  <si>
    <t>cis(1)-Permethrin</t>
  </si>
  <si>
    <t>trans(2)-Permethrin</t>
  </si>
  <si>
    <t>2,4-Dinitrotolueen</t>
  </si>
  <si>
    <t>2,6-Dinitrotolueen</t>
  </si>
  <si>
    <t>2-Chloornaftaleen</t>
  </si>
  <si>
    <t>2-Methylnaftaleen</t>
  </si>
  <si>
    <t>4-Broomfenylfenylether</t>
  </si>
  <si>
    <t>4-Chloorfenylfenylether</t>
  </si>
  <si>
    <t>Azobenzeen</t>
  </si>
  <si>
    <t>bis(2-Chloorethoxy) methaan</t>
  </si>
  <si>
    <t>bis(2-Chloorethyl)ether</t>
  </si>
  <si>
    <t>Carbazole</t>
  </si>
  <si>
    <t>Dibenzofuraan</t>
  </si>
  <si>
    <t>Hexachloorcylcopentadieen</t>
  </si>
  <si>
    <t>Isoforon</t>
  </si>
  <si>
    <t>Nitrobenzeen</t>
  </si>
  <si>
    <t>Zwavelkoolstof</t>
  </si>
  <si>
    <t>3+4-Chlooraniline</t>
  </si>
  <si>
    <t>2-Nitroaniline</t>
  </si>
  <si>
    <t>3-Nitroaniline</t>
  </si>
  <si>
    <t>4-Nitroaniline</t>
  </si>
  <si>
    <t>n-Nitrosodi-n-propylamine</t>
  </si>
  <si>
    <t>eenheid</t>
  </si>
  <si>
    <t>Eenheid</t>
  </si>
  <si>
    <t>Fractie C12 - C16</t>
  </si>
  <si>
    <t>Fractie C16 - C21</t>
  </si>
  <si>
    <t>Fractie C21 - C40</t>
  </si>
  <si>
    <t>Indien een soil2controlpakket is geanalyseerd en / of één of meerder van de onderstaande stoffen zijn geanalyseerd, voer dan</t>
  </si>
  <si>
    <t>onderstaand de gemeten concentraties in (vergeet de &lt; - tekens niet in te vullen).</t>
  </si>
  <si>
    <t>2,3+2,4+2,5-Dichloorfenol (µg/kgds</t>
  </si>
  <si>
    <t>2,4+2,5-Dimethylfenol (µg/kgds)</t>
  </si>
  <si>
    <t>m- en p-Cresol (µg/kgds)</t>
  </si>
  <si>
    <t>Triallaat (µg/kgds)</t>
  </si>
  <si>
    <t>p,p-Methoxychloor (µg/kgds)</t>
  </si>
  <si>
    <t>Chloorfenvinfos I (µg/kgds)</t>
  </si>
  <si>
    <t>Chloorfenvinfos II (µg/kgds)</t>
  </si>
  <si>
    <t>Triazofos (µg/kgds)</t>
  </si>
  <si>
    <t>4-Broomfenylfenylether (µg/kgds)</t>
  </si>
  <si>
    <t>4-Chloorfenylfenylether (µg/kgds)</t>
  </si>
  <si>
    <t>Zwavelkoolstof (µg/kgds)</t>
  </si>
  <si>
    <t>3+4-Chlooraniline (µg/kgds)</t>
  </si>
  <si>
    <t>Minerale olie C21 - C40 (mg/kgds)</t>
  </si>
  <si>
    <t>Som cresolen (µg/kgds)</t>
  </si>
  <si>
    <t>1,3-Dichloorpropeen (µg/kgds)</t>
  </si>
  <si>
    <t>Som endosulfan (µg/kgds)</t>
  </si>
  <si>
    <t>Totaal olie C6 - C40 (mg/kgds)</t>
  </si>
  <si>
    <t>Wijzigingen in versie RF 811 R56</t>
  </si>
  <si>
    <t>De stoffen uit het soil2controlpakket toegevoegd</t>
  </si>
  <si>
    <t>Wijzigingen in versie RF 811 R57</t>
  </si>
  <si>
    <t>Fout opgelost waarbij PCB soms ten onrechte als sterk verontreinigd werd getoetst a.g.v. verkeerde eenheid</t>
  </si>
  <si>
    <t>Wordt de grond hergebruikt in een grondwaterbeschermingsgebied?</t>
  </si>
  <si>
    <t>Wijzigingen in versie RF 811 R58</t>
  </si>
  <si>
    <t>PFAS-beleid Omgevingsdienst IJmond d.d. 28-01-2021 doorgevoerd</t>
  </si>
  <si>
    <t>Op tabblad F is aangegeven welk gemeentelijk / provinciaal PFAS-beleid in de toetsing is verwerkt</t>
  </si>
  <si>
    <t>Import van lutum aangepast n.a.v. wijziging in xml-bestand @mis</t>
  </si>
  <si>
    <t>2.1</t>
  </si>
  <si>
    <t>Wijzigingen in versie RF 811 R59</t>
  </si>
  <si>
    <t>Wijzigingen in versie RF 811 R60</t>
  </si>
  <si>
    <t>Weergave van PAK &lt; rg aangepast</t>
  </si>
  <si>
    <t>Bijlagenummer aangepast</t>
  </si>
  <si>
    <t>Kolom op tabblad import met startdatum labopdracht:</t>
  </si>
  <si>
    <t>Startdatum labopdracht:</t>
  </si>
  <si>
    <t>Startdatum:</t>
  </si>
  <si>
    <t>Wijzigingen in versie RF 811 R61</t>
  </si>
  <si>
    <t>Aanpassing a.g.v. gewijzigde weergave deelmonsters en trajecten in de xml vanuit @mis per ca. 29-10-2021</t>
  </si>
  <si>
    <t>Wijzigingen in versie RF 811 R62</t>
  </si>
  <si>
    <t>Op het invoertabblad is duidelijk gemaakt voor welke gemeenten gebiedsspecifiek beleid is doorgevoerd in de toetsing</t>
  </si>
  <si>
    <t>Het overschrijdingentabblad is aangevuld met de parameters uit het soil2control-pakket</t>
  </si>
  <si>
    <t>Beleidsregel PFAS gemeente Alkmaar d.d. 24-12-2019 doorgevoerd</t>
  </si>
  <si>
    <t>Bij de klassenindeling wordt voortaan 'niet toepasbaar' weergegeven als MI wordt overschreden, ook als er geen heel NEN-pakket is geanalyseerd</t>
  </si>
  <si>
    <t>Kalium</t>
  </si>
  <si>
    <t>Wijzigingen in versie RF 811 R63</t>
  </si>
  <si>
    <t>pH(CaCl2)</t>
  </si>
  <si>
    <r>
      <t>Temperatuur t.b.v. pH (</t>
    </r>
    <r>
      <rPr>
        <sz val="8"/>
        <rFont val="Calibri"/>
        <family val="2"/>
      </rPr>
      <t>°</t>
    </r>
    <r>
      <rPr>
        <sz val="8"/>
        <rFont val="Arial"/>
        <family val="2"/>
      </rPr>
      <t>C)</t>
    </r>
  </si>
  <si>
    <t>Ammonium</t>
  </si>
  <si>
    <t>Methanol</t>
  </si>
  <si>
    <t>Ethanol</t>
  </si>
  <si>
    <t>1-Propanol</t>
  </si>
  <si>
    <t>2-Propanol (IPA)</t>
  </si>
  <si>
    <t>1-Butanol</t>
  </si>
  <si>
    <t>Iso-butanol</t>
  </si>
  <si>
    <t>Tert-butanol</t>
  </si>
  <si>
    <t>Methylacetaat</t>
  </si>
  <si>
    <t>Ethylacetaat</t>
  </si>
  <si>
    <t>Butylacetaat</t>
  </si>
  <si>
    <t>Aceton</t>
  </si>
  <si>
    <t>Diethylether</t>
  </si>
  <si>
    <t>Methylisobutylketon (MIBK)</t>
  </si>
  <si>
    <t>Methylethylketon (MEK)</t>
  </si>
  <si>
    <t>Acetonitrile</t>
  </si>
  <si>
    <t>Kalium en drugspakket toegevoegd</t>
  </si>
  <si>
    <t>Wijzigingen in versie RF 811 R64</t>
  </si>
  <si>
    <t>Enkele stoffen uit het drugspakket werden niet herkend i.v.m. andere SIKB-codes</t>
  </si>
  <si>
    <t>Rapportagegrenzen toegevoegd voor stoffen uit het drugspakket</t>
  </si>
  <si>
    <t>Handelingskader PFAS d.d. 13.12.21 doorgevoerd</t>
  </si>
  <si>
    <t>Wijzigingen in versie RF 811 R65</t>
  </si>
  <si>
    <t>Som PFAS</t>
  </si>
  <si>
    <t>Wijzigingen in versie RF 811 R66</t>
  </si>
  <si>
    <t>Aangepast PFAS-beleid d.d. 20.12.22 van de provincie Noord-Holland doorgevoerd</t>
  </si>
  <si>
    <t>Aangepast PFAS-beleid d.d. 20.12.22 van de provincie Noord-Holland aangepast n.a.v. publicatie Beleidsregel PFAS 2022</t>
  </si>
  <si>
    <t>Wijzigingen in versie RF 811 R67</t>
  </si>
  <si>
    <r>
      <t xml:space="preserve">Symbool voor overschrijding criterium mengseltoxiciteit PFAS aangepast van ++ naar </t>
    </r>
    <r>
      <rPr>
        <sz val="8"/>
        <rFont val="Calibri"/>
        <family val="2"/>
      </rPr>
      <t>∆</t>
    </r>
  </si>
  <si>
    <t>Wijzigingen in versie RF 811 R68</t>
  </si>
  <si>
    <t>Percentages bij som PFAS in de overschrijdingentabel verwijderd</t>
  </si>
  <si>
    <t>Maximale waarde landbouw / natuur, PFAS-toepasbaar was onjuist voor het landelijk beleid</t>
  </si>
  <si>
    <t>Wijzigingen in versie RF 811 R69</t>
  </si>
  <si>
    <t>Wijzigingen in versie RF 811 R70</t>
  </si>
  <si>
    <t>Mogelijkheid tot PFAS-toetsing aan provinciaal beleid tav verontreinigingen en landelijk beleid tav hergebruik binnen de gemeente Haarlemmermeer geoptimaliseerd</t>
  </si>
  <si>
    <t>Wijzigingen in versie RF 811 R71</t>
  </si>
  <si>
    <t>Beleidsregel PFAS Amsterdam 2023 doorgevoerd</t>
  </si>
  <si>
    <t>Beleidsregel PFAS Zaanstad 2023 doorgevoerd</t>
  </si>
  <si>
    <t>Intrekking beleidsregel PFAS gemeente Haarlemmermeer doorgevoerd</t>
  </si>
  <si>
    <t>Organisatie</t>
  </si>
  <si>
    <t>Chroom III</t>
  </si>
  <si>
    <t>Chroom VI</t>
  </si>
  <si>
    <t>Kwik (anorganisch)</t>
  </si>
  <si>
    <t>Kwik (organisch)</t>
  </si>
  <si>
    <t>Het omrekenen van de waarde voor het symbool "&lt;"</t>
  </si>
  <si>
    <t>monster 1</t>
  </si>
  <si>
    <t>monster 2</t>
  </si>
  <si>
    <t>monster 3</t>
  </si>
  <si>
    <t>Correctiefactor naar standaardbodem (Stofafhankelijk)</t>
  </si>
  <si>
    <t>hierbij wordt ook gecheckt of er een verhoogde rapportage grens is</t>
  </si>
  <si>
    <t>Te toetsen waarden (afkomstig "omrekening gegevens"= waarde standaardbodem)</t>
  </si>
  <si>
    <t>Waarden gecorrigeerd naar standaardbodem (de te toetsen waarde)</t>
  </si>
  <si>
    <t>Volgorde van de monsters</t>
  </si>
  <si>
    <t>●●●●</t>
  </si>
  <si>
    <t>Kwaliteitsklasse PFAS</t>
  </si>
  <si>
    <t>Kwaliteitsklasse Rbk</t>
  </si>
  <si>
    <t>Styreen (vinylbenzeen)</t>
  </si>
  <si>
    <t>Dichloorbenzenen (som)</t>
  </si>
  <si>
    <t>Trichloorbenzenen (som)</t>
  </si>
  <si>
    <t>Tetrachloorbenzenen (som)</t>
  </si>
  <si>
    <t>Dichloorfenolen (som)</t>
  </si>
  <si>
    <t>Trichloorfenolen (som)</t>
  </si>
  <si>
    <t>Tetrachloorfenolen (som)</t>
  </si>
  <si>
    <t>Chloorfenolen (som)</t>
  </si>
  <si>
    <t>4-Chloormethyfenolen (som)</t>
  </si>
  <si>
    <t>Pentachloorbenzeen</t>
  </si>
  <si>
    <t>Carbaryl</t>
  </si>
  <si>
    <t>Carbofuran</t>
  </si>
  <si>
    <t>4-Chloormethylfenolen (som)</t>
  </si>
  <si>
    <t>Organostikstof- en organofosforbestrijdingsmiddelen (som)</t>
  </si>
  <si>
    <t>Organotinverbindingen (som)</t>
  </si>
  <si>
    <t>Tributyltin (TBT)</t>
  </si>
  <si>
    <t>MCPA</t>
  </si>
  <si>
    <t>Di-isobutylftalaat</t>
  </si>
  <si>
    <t>Ftalaten (som)</t>
  </si>
  <si>
    <t>Diethyleenglycol</t>
  </si>
  <si>
    <t>2-Ethyltolueen</t>
  </si>
  <si>
    <t>3-Ethyltolueen</t>
  </si>
  <si>
    <t>4-Ethyltolueen</t>
  </si>
  <si>
    <t>Dedecylbenzeen</t>
  </si>
  <si>
    <t>Aromatische oplosmiddelen</t>
  </si>
  <si>
    <t>Chloornaftaleen (som)</t>
  </si>
  <si>
    <t>Monochlooranilinen (som)</t>
  </si>
  <si>
    <t>Pentachlooranlinine (som)</t>
  </si>
  <si>
    <t>Dioxine (som I-TEQ)</t>
  </si>
  <si>
    <t>Cyanide (vrij)</t>
  </si>
  <si>
    <t>Cyanide (complex)</t>
  </si>
  <si>
    <t>Thiocyanaten</t>
  </si>
  <si>
    <t>Asbest</t>
  </si>
  <si>
    <t>Cycolhexanon</t>
  </si>
  <si>
    <t>Pyridine</t>
  </si>
  <si>
    <t>Tetrahydrofuran</t>
  </si>
  <si>
    <t>Tetrahydrothiofeen</t>
  </si>
  <si>
    <t>Acrylonitril</t>
  </si>
  <si>
    <t>Formaldehyde</t>
  </si>
  <si>
    <t>Chloorfenvinfos A</t>
  </si>
  <si>
    <t>Chloorfenvinfos B</t>
  </si>
  <si>
    <t>Landbodem</t>
  </si>
  <si>
    <t>Grondwater</t>
  </si>
  <si>
    <t>Waterbodem</t>
  </si>
  <si>
    <t>Bodemtypecorrectie</t>
  </si>
  <si>
    <t>Uitzonderingen / afwijkingen</t>
  </si>
  <si>
    <t>SIKB eenheid</t>
  </si>
  <si>
    <t>Voorgeschreven rapportagegrens
AS3000</t>
  </si>
  <si>
    <t>Kwaliteitseis landbouw / natuur</t>
  </si>
  <si>
    <t>Kwaliteitseis wonen</t>
  </si>
  <si>
    <t>Kwaliteitseis industrie</t>
  </si>
  <si>
    <t>Kwaliteitseis matig verontreinigd</t>
  </si>
  <si>
    <t>Kwaliteitseis sterk verontreinigd</t>
  </si>
  <si>
    <t>Kwaliteitseis emissiearme grond
(maximale concentratie)</t>
  </si>
  <si>
    <t>Kwaliteitseis emissiearme grond
(maximale emissie)</t>
  </si>
  <si>
    <t>Interventiewaarde bodemkwaliteit</t>
  </si>
  <si>
    <t>SRC</t>
  </si>
  <si>
    <t>Signaleringsparameter grondwater</t>
  </si>
  <si>
    <t>Kwaliteitseis niet verontreinigd
of algemeen toepasbaar</t>
  </si>
  <si>
    <t>Kwaliteitseis licht verontreinigd</t>
  </si>
  <si>
    <t>Kwaliteitseis  emissiearme baggerspecie
(maximale concentratie)</t>
  </si>
  <si>
    <t>Kwaliteitseis emissiearme baggerspecie
(maximale emissie)</t>
  </si>
  <si>
    <t>Kwaliteitseis voor verspreiden
in zoet oppervlaktewater</t>
  </si>
  <si>
    <t>Kwaliteitseis voor vespreiden
in zout oppervlaktewater</t>
  </si>
  <si>
    <t>A</t>
  </si>
  <si>
    <t>B</t>
  </si>
  <si>
    <t>C</t>
  </si>
  <si>
    <t>Minimale organische stof (%)</t>
  </si>
  <si>
    <t>Maximale organische stof (%)</t>
  </si>
  <si>
    <t>Minimale lutum (%)</t>
  </si>
  <si>
    <t>Afwijkende parameter</t>
  </si>
  <si>
    <t>Waarde</t>
  </si>
  <si>
    <t>Toelichting</t>
  </si>
  <si>
    <t>mg/kgds</t>
  </si>
  <si>
    <t>µg/l</t>
  </si>
  <si>
    <t>Beryllium</t>
  </si>
  <si>
    <t>Kwik anorganisch</t>
  </si>
  <si>
    <t>Kwik organisch</t>
  </si>
  <si>
    <t>Thallium</t>
  </si>
  <si>
    <t>Tribroommethaan (bromoform)</t>
  </si>
  <si>
    <t>Chloorbenzenen (som)</t>
  </si>
  <si>
    <t>Monochloorfenolen (som)</t>
  </si>
  <si>
    <t>Azinfosmethyl</t>
  </si>
  <si>
    <t>Pentachlooranlinine</t>
  </si>
  <si>
    <t>OSPAK/PFAS</t>
  </si>
  <si>
    <t>OSMET</t>
  </si>
  <si>
    <t>LUMET</t>
  </si>
  <si>
    <t>Stofafhankelijke constanten</t>
  </si>
  <si>
    <t>weer te geven voetnoten in tabel</t>
  </si>
  <si>
    <t>Wijzigingen in versie TT 811 R72</t>
  </si>
  <si>
    <t xml:space="preserve">Waarde die wordt uitgelezen </t>
  </si>
  <si>
    <t>uit de import</t>
  </si>
  <si>
    <t>Omrekening eenheid (131 naar 58)</t>
  </si>
  <si>
    <t xml:space="preserve">Voorgeschreven </t>
  </si>
  <si>
    <t>rapportage grens (komt uit E)</t>
  </si>
  <si>
    <t>Chloorbenzen (som)</t>
  </si>
  <si>
    <t>1,3,5-trichloorbenzeen</t>
  </si>
  <si>
    <t>1,2,3,4-tetrachloorbenzeen</t>
  </si>
  <si>
    <t>1,2,3,5-tetrachloorbenzeen</t>
  </si>
  <si>
    <t>1,2,4,5-tetrachloorbenzeen</t>
  </si>
  <si>
    <t>4-Chloor-2-methylfenol</t>
  </si>
  <si>
    <t>2,3-dichloorfenol</t>
  </si>
  <si>
    <t>2,4-dichloorfenol</t>
  </si>
  <si>
    <t>2,5-dichloorfenol</t>
  </si>
  <si>
    <t>2,6-dichloorfenol</t>
  </si>
  <si>
    <t>3,4-dichloorfenol</t>
  </si>
  <si>
    <t>3,5-dichloorfenol</t>
  </si>
  <si>
    <t>Dichloorpropanen (som)</t>
  </si>
  <si>
    <t>2,3,4-trichloorfenol</t>
  </si>
  <si>
    <t>2,3,5-trichloorfenol</t>
  </si>
  <si>
    <t>2,3,6-trichloorfenol</t>
  </si>
  <si>
    <t>3,4,5-Trichloorfenol</t>
  </si>
  <si>
    <t>2,4,6-Trichloorfenol</t>
  </si>
  <si>
    <t>2,3,4,5-tetrachloorfenol</t>
  </si>
  <si>
    <t>2,3,4,6-tetrachloorfenol</t>
  </si>
  <si>
    <t>2,3,5,6-tetrachloorfenol</t>
  </si>
  <si>
    <t>gecorrigeerd</t>
  </si>
  <si>
    <t>te toetsen of niet te toetsen?</t>
  </si>
  <si>
    <t>Locaties van spaties</t>
  </si>
  <si>
    <t>Locaties van sluitende haakjes</t>
  </si>
  <si>
    <t>Locaties van openende haakjes</t>
  </si>
  <si>
    <t>Locaties van streepjes</t>
  </si>
  <si>
    <t>toetsing</t>
  </si>
  <si>
    <t>GemeentecodeGM</t>
  </si>
  <si>
    <t>ProvinciecodePV</t>
  </si>
  <si>
    <t>0014</t>
  </si>
  <si>
    <t>GM0014</t>
  </si>
  <si>
    <t>Groningen</t>
  </si>
  <si>
    <t>20</t>
  </si>
  <si>
    <t>PV20</t>
  </si>
  <si>
    <t>0034</t>
  </si>
  <si>
    <t>GM0034</t>
  </si>
  <si>
    <t>Almere</t>
  </si>
  <si>
    <t>24</t>
  </si>
  <si>
    <t>PV24</t>
  </si>
  <si>
    <t>Flevoland</t>
  </si>
  <si>
    <t>0037</t>
  </si>
  <si>
    <t>GM0037</t>
  </si>
  <si>
    <t>Stadskanaal</t>
  </si>
  <si>
    <t>0047</t>
  </si>
  <si>
    <t>GM0047</t>
  </si>
  <si>
    <t>Veendam</t>
  </si>
  <si>
    <t>0050</t>
  </si>
  <si>
    <t>GM0050</t>
  </si>
  <si>
    <t>Zeewolde</t>
  </si>
  <si>
    <t>0059</t>
  </si>
  <si>
    <t>GM0059</t>
  </si>
  <si>
    <t>Achtkarspelen</t>
  </si>
  <si>
    <t>21</t>
  </si>
  <si>
    <t>PV21</t>
  </si>
  <si>
    <t>Fryslân</t>
  </si>
  <si>
    <t>0060</t>
  </si>
  <si>
    <t>GM0060</t>
  </si>
  <si>
    <t>Ameland</t>
  </si>
  <si>
    <t>0072</t>
  </si>
  <si>
    <t>GM0072</t>
  </si>
  <si>
    <t>Harlingen</t>
  </si>
  <si>
    <t>0074</t>
  </si>
  <si>
    <t>GM0074</t>
  </si>
  <si>
    <t>Heerenveen</t>
  </si>
  <si>
    <t>0080</t>
  </si>
  <si>
    <t>GM0080</t>
  </si>
  <si>
    <t>Leeuwarden</t>
  </si>
  <si>
    <t>0085</t>
  </si>
  <si>
    <t>GM0085</t>
  </si>
  <si>
    <t>Ooststellingwerf</t>
  </si>
  <si>
    <t>0086</t>
  </si>
  <si>
    <t>GM0086</t>
  </si>
  <si>
    <t>Opsterland</t>
  </si>
  <si>
    <t>0088</t>
  </si>
  <si>
    <t>GM0088</t>
  </si>
  <si>
    <t>Schiermonnikoog</t>
  </si>
  <si>
    <t>0090</t>
  </si>
  <si>
    <t>GM0090</t>
  </si>
  <si>
    <t>Smallingerland</t>
  </si>
  <si>
    <t>0093</t>
  </si>
  <si>
    <t>GM0093</t>
  </si>
  <si>
    <t>Terschelling</t>
  </si>
  <si>
    <t>0096</t>
  </si>
  <si>
    <t>GM0096</t>
  </si>
  <si>
    <t>Vlieland</t>
  </si>
  <si>
    <t>0098</t>
  </si>
  <si>
    <t>GM0098</t>
  </si>
  <si>
    <t>Weststellingwerf</t>
  </si>
  <si>
    <t>0106</t>
  </si>
  <si>
    <t>GM0106</t>
  </si>
  <si>
    <t>Assen</t>
  </si>
  <si>
    <t>22</t>
  </si>
  <si>
    <t>PV22</t>
  </si>
  <si>
    <t>Drenthe</t>
  </si>
  <si>
    <t>0109</t>
  </si>
  <si>
    <t>GM0109</t>
  </si>
  <si>
    <t>Coevorden</t>
  </si>
  <si>
    <t>0114</t>
  </si>
  <si>
    <t>GM0114</t>
  </si>
  <si>
    <t>Emmen</t>
  </si>
  <si>
    <t>0118</t>
  </si>
  <si>
    <t>GM0118</t>
  </si>
  <si>
    <t>Hoogeveen</t>
  </si>
  <si>
    <t>0119</t>
  </si>
  <si>
    <t>GM0119</t>
  </si>
  <si>
    <t>Meppel</t>
  </si>
  <si>
    <t>0141</t>
  </si>
  <si>
    <t>GM0141</t>
  </si>
  <si>
    <t>Almelo</t>
  </si>
  <si>
    <t>23</t>
  </si>
  <si>
    <t>PV23</t>
  </si>
  <si>
    <t>Overijssel</t>
  </si>
  <si>
    <t>0147</t>
  </si>
  <si>
    <t>GM0147</t>
  </si>
  <si>
    <t>Borne</t>
  </si>
  <si>
    <t>0148</t>
  </si>
  <si>
    <t>GM0148</t>
  </si>
  <si>
    <t>Dalfsen</t>
  </si>
  <si>
    <t>0150</t>
  </si>
  <si>
    <t>GM0150</t>
  </si>
  <si>
    <t>Deventer</t>
  </si>
  <si>
    <t>0153</t>
  </si>
  <si>
    <t>GM0153</t>
  </si>
  <si>
    <t>Enschede</t>
  </si>
  <si>
    <t>0158</t>
  </si>
  <si>
    <t>GM0158</t>
  </si>
  <si>
    <t>Haaksbergen</t>
  </si>
  <si>
    <t>0160</t>
  </si>
  <si>
    <t>GM0160</t>
  </si>
  <si>
    <t>Hardenberg</t>
  </si>
  <si>
    <t>0163</t>
  </si>
  <si>
    <t>GM0163</t>
  </si>
  <si>
    <t>Hellendoorn</t>
  </si>
  <si>
    <t>0164</t>
  </si>
  <si>
    <t>GM0164</t>
  </si>
  <si>
    <t>Hengelo (O.)</t>
  </si>
  <si>
    <t>0166</t>
  </si>
  <si>
    <t>GM0166</t>
  </si>
  <si>
    <t>Kampen</t>
  </si>
  <si>
    <t>0168</t>
  </si>
  <si>
    <t>GM0168</t>
  </si>
  <si>
    <t>Losser</t>
  </si>
  <si>
    <t>0171</t>
  </si>
  <si>
    <t>GM0171</t>
  </si>
  <si>
    <t>Noordoostpolder</t>
  </si>
  <si>
    <t>0173</t>
  </si>
  <si>
    <t>GM0173</t>
  </si>
  <si>
    <t>Oldenzaal</t>
  </si>
  <si>
    <t>0175</t>
  </si>
  <si>
    <t>GM0175</t>
  </si>
  <si>
    <t>Ommen</t>
  </si>
  <si>
    <t>0177</t>
  </si>
  <si>
    <t>GM0177</t>
  </si>
  <si>
    <t>Raalte</t>
  </si>
  <si>
    <t>0180</t>
  </si>
  <si>
    <t>GM0180</t>
  </si>
  <si>
    <t>Staphorst</t>
  </si>
  <si>
    <t>0183</t>
  </si>
  <si>
    <t>GM0183</t>
  </si>
  <si>
    <t>Tubbergen</t>
  </si>
  <si>
    <t>0184</t>
  </si>
  <si>
    <t>GM0184</t>
  </si>
  <si>
    <t>Urk</t>
  </si>
  <si>
    <t>0189</t>
  </si>
  <si>
    <t>GM0189</t>
  </si>
  <si>
    <t>Wierden</t>
  </si>
  <si>
    <t>0193</t>
  </si>
  <si>
    <t>GM0193</t>
  </si>
  <si>
    <t>Zwolle</t>
  </si>
  <si>
    <t>0197</t>
  </si>
  <si>
    <t>GM0197</t>
  </si>
  <si>
    <t>Aalten</t>
  </si>
  <si>
    <t>25</t>
  </si>
  <si>
    <t>PV25</t>
  </si>
  <si>
    <t>Gelderland</t>
  </si>
  <si>
    <t>0200</t>
  </si>
  <si>
    <t>GM0200</t>
  </si>
  <si>
    <t>Apeldoorn</t>
  </si>
  <si>
    <t>0202</t>
  </si>
  <si>
    <t>GM0202</t>
  </si>
  <si>
    <t>Arnhem</t>
  </si>
  <si>
    <t>0203</t>
  </si>
  <si>
    <t>GM0203</t>
  </si>
  <si>
    <t>Barneveld</t>
  </si>
  <si>
    <t>0209</t>
  </si>
  <si>
    <t>GM0209</t>
  </si>
  <si>
    <t>Beuningen</t>
  </si>
  <si>
    <t>0213</t>
  </si>
  <si>
    <t>GM0213</t>
  </si>
  <si>
    <t>Brummen</t>
  </si>
  <si>
    <t>0214</t>
  </si>
  <si>
    <t>GM0214</t>
  </si>
  <si>
    <t>Buren</t>
  </si>
  <si>
    <t>0216</t>
  </si>
  <si>
    <t>GM0216</t>
  </si>
  <si>
    <t>Culemborg</t>
  </si>
  <si>
    <t>0221</t>
  </si>
  <si>
    <t>GM0221</t>
  </si>
  <si>
    <t>Doesburg</t>
  </si>
  <si>
    <t>0222</t>
  </si>
  <si>
    <t>GM0222</t>
  </si>
  <si>
    <t>Doetinchem</t>
  </si>
  <si>
    <t>0225</t>
  </si>
  <si>
    <t>GM0225</t>
  </si>
  <si>
    <t>Druten</t>
  </si>
  <si>
    <t>0226</t>
  </si>
  <si>
    <t>GM0226</t>
  </si>
  <si>
    <t>Duiven</t>
  </si>
  <si>
    <t>0228</t>
  </si>
  <si>
    <t>GM0228</t>
  </si>
  <si>
    <t>Ede</t>
  </si>
  <si>
    <t>0230</t>
  </si>
  <si>
    <t>GM0230</t>
  </si>
  <si>
    <t>Elburg</t>
  </si>
  <si>
    <t>0232</t>
  </si>
  <si>
    <t>GM0232</t>
  </si>
  <si>
    <t>Epe</t>
  </si>
  <si>
    <t>0233</t>
  </si>
  <si>
    <t>GM0233</t>
  </si>
  <si>
    <t>Ermelo</t>
  </si>
  <si>
    <t>0243</t>
  </si>
  <si>
    <t>GM0243</t>
  </si>
  <si>
    <t>Harderwijk</t>
  </si>
  <si>
    <t>0244</t>
  </si>
  <si>
    <t>GM0244</t>
  </si>
  <si>
    <t>Hattem</t>
  </si>
  <si>
    <t>0246</t>
  </si>
  <si>
    <t>GM0246</t>
  </si>
  <si>
    <t>Heerde</t>
  </si>
  <si>
    <t>0252</t>
  </si>
  <si>
    <t>GM0252</t>
  </si>
  <si>
    <t>Heumen</t>
  </si>
  <si>
    <t>0262</t>
  </si>
  <si>
    <t>GM0262</t>
  </si>
  <si>
    <t>Lochem</t>
  </si>
  <si>
    <t>0263</t>
  </si>
  <si>
    <t>GM0263</t>
  </si>
  <si>
    <t>Maasdriel</t>
  </si>
  <si>
    <t>0267</t>
  </si>
  <si>
    <t>GM0267</t>
  </si>
  <si>
    <t>Nijkerk</t>
  </si>
  <si>
    <t>0268</t>
  </si>
  <si>
    <t>GM0268</t>
  </si>
  <si>
    <t>Nijmegen</t>
  </si>
  <si>
    <t>0269</t>
  </si>
  <si>
    <t>GM0269</t>
  </si>
  <si>
    <t>Oldebroek</t>
  </si>
  <si>
    <t>0273</t>
  </si>
  <si>
    <t>GM0273</t>
  </si>
  <si>
    <t>Putten</t>
  </si>
  <si>
    <t>0274</t>
  </si>
  <si>
    <t>GM0274</t>
  </si>
  <si>
    <t>Renkum</t>
  </si>
  <si>
    <t>0275</t>
  </si>
  <si>
    <t>GM0275</t>
  </si>
  <si>
    <t>Rheden</t>
  </si>
  <si>
    <t>0277</t>
  </si>
  <si>
    <t>GM0277</t>
  </si>
  <si>
    <t>Rozendaal</t>
  </si>
  <si>
    <t>0279</t>
  </si>
  <si>
    <t>GM0279</t>
  </si>
  <si>
    <t>Scherpenzeel</t>
  </si>
  <si>
    <t>0281</t>
  </si>
  <si>
    <t>GM0281</t>
  </si>
  <si>
    <t>Tiel</t>
  </si>
  <si>
    <t>0285</t>
  </si>
  <si>
    <t>GM0285</t>
  </si>
  <si>
    <t>Voorst</t>
  </si>
  <si>
    <t>0289</t>
  </si>
  <si>
    <t>GM0289</t>
  </si>
  <si>
    <t>Wageningen</t>
  </si>
  <si>
    <t>0293</t>
  </si>
  <si>
    <t>GM0293</t>
  </si>
  <si>
    <t>Westervoort</t>
  </si>
  <si>
    <t>0294</t>
  </si>
  <si>
    <t>GM0294</t>
  </si>
  <si>
    <t>Winterswijk</t>
  </si>
  <si>
    <t>0296</t>
  </si>
  <si>
    <t>GM0296</t>
  </si>
  <si>
    <t>Wijchen</t>
  </si>
  <si>
    <t>0297</t>
  </si>
  <si>
    <t>GM0297</t>
  </si>
  <si>
    <t>Zaltbommel</t>
  </si>
  <si>
    <t>0299</t>
  </si>
  <si>
    <t>GM0299</t>
  </si>
  <si>
    <t>Zevenaar</t>
  </si>
  <si>
    <t>0301</t>
  </si>
  <si>
    <t>GM0301</t>
  </si>
  <si>
    <t>Zutphen</t>
  </si>
  <si>
    <t>0302</t>
  </si>
  <si>
    <t>GM0302</t>
  </si>
  <si>
    <t>Nunspeet</t>
  </si>
  <si>
    <t>0303</t>
  </si>
  <si>
    <t>GM0303</t>
  </si>
  <si>
    <t>Dronten</t>
  </si>
  <si>
    <t>0307</t>
  </si>
  <si>
    <t>GM0307</t>
  </si>
  <si>
    <t>Amersfoort</t>
  </si>
  <si>
    <t>26</t>
  </si>
  <si>
    <t>PV26</t>
  </si>
  <si>
    <t>Utrecht</t>
  </si>
  <si>
    <t>0308</t>
  </si>
  <si>
    <t>GM0308</t>
  </si>
  <si>
    <t>Baarn</t>
  </si>
  <si>
    <t>0310</t>
  </si>
  <si>
    <t>GM0310</t>
  </si>
  <si>
    <t>De Bilt</t>
  </si>
  <si>
    <t>0312</t>
  </si>
  <si>
    <t>GM0312</t>
  </si>
  <si>
    <t>Bunnik</t>
  </si>
  <si>
    <t>0313</t>
  </si>
  <si>
    <t>GM0313</t>
  </si>
  <si>
    <t>Bunschoten</t>
  </si>
  <si>
    <t>0317</t>
  </si>
  <si>
    <t>GM0317</t>
  </si>
  <si>
    <t>Eemnes</t>
  </si>
  <si>
    <t>0321</t>
  </si>
  <si>
    <t>GM0321</t>
  </si>
  <si>
    <t>Houten</t>
  </si>
  <si>
    <t>0327</t>
  </si>
  <si>
    <t>GM0327</t>
  </si>
  <si>
    <t>Leusden</t>
  </si>
  <si>
    <t>0331</t>
  </si>
  <si>
    <t>GM0331</t>
  </si>
  <si>
    <t>Lopik</t>
  </si>
  <si>
    <t>0335</t>
  </si>
  <si>
    <t>GM0335</t>
  </si>
  <si>
    <t>Montfoort</t>
  </si>
  <si>
    <t>0339</t>
  </si>
  <si>
    <t>GM0339</t>
  </si>
  <si>
    <t>Renswoude</t>
  </si>
  <si>
    <t>0340</t>
  </si>
  <si>
    <t>GM0340</t>
  </si>
  <si>
    <t>Rhenen</t>
  </si>
  <si>
    <t>0342</t>
  </si>
  <si>
    <t>GM0342</t>
  </si>
  <si>
    <t>Soest</t>
  </si>
  <si>
    <t>0344</t>
  </si>
  <si>
    <t>GM0344</t>
  </si>
  <si>
    <t>0345</t>
  </si>
  <si>
    <t>GM0345</t>
  </si>
  <si>
    <t>Veenendaal</t>
  </si>
  <si>
    <t>0351</t>
  </si>
  <si>
    <t>GM0351</t>
  </si>
  <si>
    <t>Woudenberg</t>
  </si>
  <si>
    <t>0352</t>
  </si>
  <si>
    <t>GM0352</t>
  </si>
  <si>
    <t>Wijk bij Duurstede</t>
  </si>
  <si>
    <t>0353</t>
  </si>
  <si>
    <t>GM0353</t>
  </si>
  <si>
    <t>IJsselstein</t>
  </si>
  <si>
    <t>0355</t>
  </si>
  <si>
    <t>GM0355</t>
  </si>
  <si>
    <t>Zeist</t>
  </si>
  <si>
    <t>0356</t>
  </si>
  <si>
    <t>GM0356</t>
  </si>
  <si>
    <t>Nieuwegein</t>
  </si>
  <si>
    <t>0358</t>
  </si>
  <si>
    <t>GM0358</t>
  </si>
  <si>
    <t>Aalsmeer</t>
  </si>
  <si>
    <t>27</t>
  </si>
  <si>
    <t>PV27</t>
  </si>
  <si>
    <t>Noord-Holland</t>
  </si>
  <si>
    <t>0361</t>
  </si>
  <si>
    <t>GM0361</t>
  </si>
  <si>
    <t>Alkmaar</t>
  </si>
  <si>
    <t>0362</t>
  </si>
  <si>
    <t>GM0362</t>
  </si>
  <si>
    <t>Amstelveen</t>
  </si>
  <si>
    <t>0363</t>
  </si>
  <si>
    <t>GM0363</t>
  </si>
  <si>
    <t>Amsterdam</t>
  </si>
  <si>
    <t>0373</t>
  </si>
  <si>
    <t>GM0373</t>
  </si>
  <si>
    <t>Bergen (NH.)</t>
  </si>
  <si>
    <t>0375</t>
  </si>
  <si>
    <t>GM0375</t>
  </si>
  <si>
    <t>Beverwijk</t>
  </si>
  <si>
    <t>0376</t>
  </si>
  <si>
    <t>GM0376</t>
  </si>
  <si>
    <t>Blaricum</t>
  </si>
  <si>
    <t>0377</t>
  </si>
  <si>
    <t>GM0377</t>
  </si>
  <si>
    <t>Bloemendaal</t>
  </si>
  <si>
    <t>0383</t>
  </si>
  <si>
    <t>GM0383</t>
  </si>
  <si>
    <t>Castricum</t>
  </si>
  <si>
    <t>0384</t>
  </si>
  <si>
    <t>GM0384</t>
  </si>
  <si>
    <t>Diemen</t>
  </si>
  <si>
    <t>0385</t>
  </si>
  <si>
    <t>GM0385</t>
  </si>
  <si>
    <t>Edam-Volendam</t>
  </si>
  <si>
    <t>0388</t>
  </si>
  <si>
    <t>GM0388</t>
  </si>
  <si>
    <t>Enkhuizen</t>
  </si>
  <si>
    <t>0392</t>
  </si>
  <si>
    <t>GM0392</t>
  </si>
  <si>
    <t>Haarlem</t>
  </si>
  <si>
    <t>0394</t>
  </si>
  <si>
    <t>GM0394</t>
  </si>
  <si>
    <t>Haarlemmermeer</t>
  </si>
  <si>
    <t>0396</t>
  </si>
  <si>
    <t>GM0396</t>
  </si>
  <si>
    <t>Heemskerk</t>
  </si>
  <si>
    <t>0397</t>
  </si>
  <si>
    <t>GM0397</t>
  </si>
  <si>
    <t>Heemstede</t>
  </si>
  <si>
    <t>0399</t>
  </si>
  <si>
    <t>GM0399</t>
  </si>
  <si>
    <t>Heiloo</t>
  </si>
  <si>
    <t>0400</t>
  </si>
  <si>
    <t>GM0400</t>
  </si>
  <si>
    <t>Den Helder</t>
  </si>
  <si>
    <t>0402</t>
  </si>
  <si>
    <t>GM0402</t>
  </si>
  <si>
    <t>Hilversum</t>
  </si>
  <si>
    <t>0405</t>
  </si>
  <si>
    <t>GM0405</t>
  </si>
  <si>
    <t>Hoorn</t>
  </si>
  <si>
    <t>0406</t>
  </si>
  <si>
    <t>GM0406</t>
  </si>
  <si>
    <t>Huizen</t>
  </si>
  <si>
    <t>0415</t>
  </si>
  <si>
    <t>GM0415</t>
  </si>
  <si>
    <t>Landsmeer</t>
  </si>
  <si>
    <t>0417</t>
  </si>
  <si>
    <t>GM0417</t>
  </si>
  <si>
    <t>Laren (NH.)</t>
  </si>
  <si>
    <t>0420</t>
  </si>
  <si>
    <t>GM0420</t>
  </si>
  <si>
    <t>Medemblik</t>
  </si>
  <si>
    <t>0431</t>
  </si>
  <si>
    <t>GM0431</t>
  </si>
  <si>
    <t>Oostzaan</t>
  </si>
  <si>
    <t>0432</t>
  </si>
  <si>
    <t>GM0432</t>
  </si>
  <si>
    <t>Opmeer</t>
  </si>
  <si>
    <t>0437</t>
  </si>
  <si>
    <t>GM0437</t>
  </si>
  <si>
    <t>Ouder-Amstel</t>
  </si>
  <si>
    <t>0439</t>
  </si>
  <si>
    <t>GM0439</t>
  </si>
  <si>
    <t>Purmerend</t>
  </si>
  <si>
    <t>0441</t>
  </si>
  <si>
    <t>GM0441</t>
  </si>
  <si>
    <t>Schagen</t>
  </si>
  <si>
    <t>0448</t>
  </si>
  <si>
    <t>GM0448</t>
  </si>
  <si>
    <t>Texel</t>
  </si>
  <si>
    <t>0450</t>
  </si>
  <si>
    <t>GM0450</t>
  </si>
  <si>
    <t>Uitgeest</t>
  </si>
  <si>
    <t>0451</t>
  </si>
  <si>
    <t>GM0451</t>
  </si>
  <si>
    <t>Uithoorn</t>
  </si>
  <si>
    <t>0453</t>
  </si>
  <si>
    <t>GM0453</t>
  </si>
  <si>
    <t>Velsen</t>
  </si>
  <si>
    <t>0473</t>
  </si>
  <si>
    <t>GM0473</t>
  </si>
  <si>
    <t>Zandvoort</t>
  </si>
  <si>
    <t>0479</t>
  </si>
  <si>
    <t>GM0479</t>
  </si>
  <si>
    <t>Zaanstad</t>
  </si>
  <si>
    <t>0482</t>
  </si>
  <si>
    <t>GM0482</t>
  </si>
  <si>
    <t>Alblasserdam</t>
  </si>
  <si>
    <t>28</t>
  </si>
  <si>
    <t>PV28</t>
  </si>
  <si>
    <t>Zuid-Holland</t>
  </si>
  <si>
    <t>0484</t>
  </si>
  <si>
    <t>GM0484</t>
  </si>
  <si>
    <t>Alphen aan den Rijn</t>
  </si>
  <si>
    <t>0489</t>
  </si>
  <si>
    <t>GM0489</t>
  </si>
  <si>
    <t>Barendrecht</t>
  </si>
  <si>
    <t>0498</t>
  </si>
  <si>
    <t>GM0498</t>
  </si>
  <si>
    <t>Drechterland</t>
  </si>
  <si>
    <t>0502</t>
  </si>
  <si>
    <t>GM0502</t>
  </si>
  <si>
    <t>Capelle aan den IJssel</t>
  </si>
  <si>
    <t>0503</t>
  </si>
  <si>
    <t>GM0503</t>
  </si>
  <si>
    <t>Delft</t>
  </si>
  <si>
    <t>0505</t>
  </si>
  <si>
    <t>GM0505</t>
  </si>
  <si>
    <t>Dordrecht</t>
  </si>
  <si>
    <t>0512</t>
  </si>
  <si>
    <t>GM0512</t>
  </si>
  <si>
    <t>Gorinchem</t>
  </si>
  <si>
    <t>0513</t>
  </si>
  <si>
    <t>GM0513</t>
  </si>
  <si>
    <t>Gouda</t>
  </si>
  <si>
    <t>0518</t>
  </si>
  <si>
    <t>GM0518</t>
  </si>
  <si>
    <t>'s-Gravenhage</t>
  </si>
  <si>
    <t>0523</t>
  </si>
  <si>
    <t>GM0523</t>
  </si>
  <si>
    <t>Hardinxveld-Giessendam</t>
  </si>
  <si>
    <t>0531</t>
  </si>
  <si>
    <t>GM0531</t>
  </si>
  <si>
    <t>Hendrik-Ido-Ambacht</t>
  </si>
  <si>
    <t>0532</t>
  </si>
  <si>
    <t>GM0532</t>
  </si>
  <si>
    <t>Stede Broec</t>
  </si>
  <si>
    <t>0534</t>
  </si>
  <si>
    <t>GM0534</t>
  </si>
  <si>
    <t>Hillegom</t>
  </si>
  <si>
    <t>0537</t>
  </si>
  <si>
    <t>GM0537</t>
  </si>
  <si>
    <t>Katwijk</t>
  </si>
  <si>
    <t>0542</t>
  </si>
  <si>
    <t>GM0542</t>
  </si>
  <si>
    <t>Krimpen aan den IJssel</t>
  </si>
  <si>
    <t>0546</t>
  </si>
  <si>
    <t>GM0546</t>
  </si>
  <si>
    <t>Leiden</t>
  </si>
  <si>
    <t>0547</t>
  </si>
  <si>
    <t>GM0547</t>
  </si>
  <si>
    <t>Leiderdorp</t>
  </si>
  <si>
    <t>0553</t>
  </si>
  <si>
    <t>GM0553</t>
  </si>
  <si>
    <t>Lisse</t>
  </si>
  <si>
    <t>0556</t>
  </si>
  <si>
    <t>GM0556</t>
  </si>
  <si>
    <t>Maassluis</t>
  </si>
  <si>
    <t>0569</t>
  </si>
  <si>
    <t>GM0569</t>
  </si>
  <si>
    <t>Nieuwkoop</t>
  </si>
  <si>
    <t>0575</t>
  </si>
  <si>
    <t>GM0575</t>
  </si>
  <si>
    <t>Noordwijk</t>
  </si>
  <si>
    <t>0579</t>
  </si>
  <si>
    <t>GM0579</t>
  </si>
  <si>
    <t>Oegstgeest</t>
  </si>
  <si>
    <t>0589</t>
  </si>
  <si>
    <t>GM0589</t>
  </si>
  <si>
    <t>Oudewater</t>
  </si>
  <si>
    <t>0590</t>
  </si>
  <si>
    <t>GM0590</t>
  </si>
  <si>
    <t>Papendrecht</t>
  </si>
  <si>
    <t>0597</t>
  </si>
  <si>
    <t>GM0597</t>
  </si>
  <si>
    <t>Ridderkerk</t>
  </si>
  <si>
    <t>0599</t>
  </si>
  <si>
    <t>GM0599</t>
  </si>
  <si>
    <t>Rotterdam</t>
  </si>
  <si>
    <t>0603</t>
  </si>
  <si>
    <t>GM0603</t>
  </si>
  <si>
    <t>Rijswijk (ZH.)</t>
  </si>
  <si>
    <t>0606</t>
  </si>
  <si>
    <t>GM0606</t>
  </si>
  <si>
    <t>Schiedam</t>
  </si>
  <si>
    <t>0610</t>
  </si>
  <si>
    <t>GM0610</t>
  </si>
  <si>
    <t>Sliedrecht</t>
  </si>
  <si>
    <t>0613</t>
  </si>
  <si>
    <t>GM0613</t>
  </si>
  <si>
    <t>Albrandswaard</t>
  </si>
  <si>
    <t>0622</t>
  </si>
  <si>
    <t>GM0622</t>
  </si>
  <si>
    <t>Vlaardingen</t>
  </si>
  <si>
    <t>0626</t>
  </si>
  <si>
    <t>GM0626</t>
  </si>
  <si>
    <t>Voorschoten</t>
  </si>
  <si>
    <t>0627</t>
  </si>
  <si>
    <t>GM0627</t>
  </si>
  <si>
    <t>Waddinxveen</t>
  </si>
  <si>
    <t>0629</t>
  </si>
  <si>
    <t>GM0629</t>
  </si>
  <si>
    <t>Wassenaar</t>
  </si>
  <si>
    <t>0632</t>
  </si>
  <si>
    <t>GM0632</t>
  </si>
  <si>
    <t>Woerden</t>
  </si>
  <si>
    <t>0637</t>
  </si>
  <si>
    <t>GM0637</t>
  </si>
  <si>
    <t>Zoetermeer</t>
  </si>
  <si>
    <t>0638</t>
  </si>
  <si>
    <t>GM0638</t>
  </si>
  <si>
    <t>Zoeterwoude</t>
  </si>
  <si>
    <t>0642</t>
  </si>
  <si>
    <t>GM0642</t>
  </si>
  <si>
    <t>Zwijndrecht</t>
  </si>
  <si>
    <t>0654</t>
  </si>
  <si>
    <t>GM0654</t>
  </si>
  <si>
    <t>Borsele</t>
  </si>
  <si>
    <t>29</t>
  </si>
  <si>
    <t>PV29</t>
  </si>
  <si>
    <t>Zeeland</t>
  </si>
  <si>
    <t>0664</t>
  </si>
  <si>
    <t>GM0664</t>
  </si>
  <si>
    <t>Goes</t>
  </si>
  <si>
    <t>0668</t>
  </si>
  <si>
    <t>GM0668</t>
  </si>
  <si>
    <t>West Maas en Waal</t>
  </si>
  <si>
    <t>0677</t>
  </si>
  <si>
    <t>GM0677</t>
  </si>
  <si>
    <t>Hulst</t>
  </si>
  <si>
    <t>0678</t>
  </si>
  <si>
    <t>GM0678</t>
  </si>
  <si>
    <t>Kapelle</t>
  </si>
  <si>
    <t>0687</t>
  </si>
  <si>
    <t>GM0687</t>
  </si>
  <si>
    <t>Middelburg (Z.)</t>
  </si>
  <si>
    <t>0703</t>
  </si>
  <si>
    <t>GM0703</t>
  </si>
  <si>
    <t>Reimerswaal</t>
  </si>
  <si>
    <t>0715</t>
  </si>
  <si>
    <t>GM0715</t>
  </si>
  <si>
    <t>Terneuzen</t>
  </si>
  <si>
    <t>0716</t>
  </si>
  <si>
    <t>GM0716</t>
  </si>
  <si>
    <t>Tholen</t>
  </si>
  <si>
    <t>0717</t>
  </si>
  <si>
    <t>GM0717</t>
  </si>
  <si>
    <t>Veere</t>
  </si>
  <si>
    <t>0718</t>
  </si>
  <si>
    <t>GM0718</t>
  </si>
  <si>
    <t>Vlissingen</t>
  </si>
  <si>
    <t>0736</t>
  </si>
  <si>
    <t>GM0736</t>
  </si>
  <si>
    <t>De Ronde Venen</t>
  </si>
  <si>
    <t>0737</t>
  </si>
  <si>
    <t>GM0737</t>
  </si>
  <si>
    <t>Tytsjerksteradiel</t>
  </si>
  <si>
    <t>0743</t>
  </si>
  <si>
    <t>GM0743</t>
  </si>
  <si>
    <t>Asten</t>
  </si>
  <si>
    <t>30</t>
  </si>
  <si>
    <t>PV30</t>
  </si>
  <si>
    <t>Noord-Brabant</t>
  </si>
  <si>
    <t>0744</t>
  </si>
  <si>
    <t>GM0744</t>
  </si>
  <si>
    <t>Baarle-Nassau</t>
  </si>
  <si>
    <t>0748</t>
  </si>
  <si>
    <t>GM0748</t>
  </si>
  <si>
    <t>Bergen op Zoom</t>
  </si>
  <si>
    <t>0753</t>
  </si>
  <si>
    <t>GM0753</t>
  </si>
  <si>
    <t>Best</t>
  </si>
  <si>
    <t>0755</t>
  </si>
  <si>
    <t>GM0755</t>
  </si>
  <si>
    <t>Boekel</t>
  </si>
  <si>
    <t>0757</t>
  </si>
  <si>
    <t>GM0757</t>
  </si>
  <si>
    <t>Boxtel</t>
  </si>
  <si>
    <t>0758</t>
  </si>
  <si>
    <t>GM0758</t>
  </si>
  <si>
    <t>Breda</t>
  </si>
  <si>
    <t>0762</t>
  </si>
  <si>
    <t>GM0762</t>
  </si>
  <si>
    <t>Deurne</t>
  </si>
  <si>
    <t>0765</t>
  </si>
  <si>
    <t>GM0765</t>
  </si>
  <si>
    <t>Pekela</t>
  </si>
  <si>
    <t>0766</t>
  </si>
  <si>
    <t>GM0766</t>
  </si>
  <si>
    <t>Dongen</t>
  </si>
  <si>
    <t>0770</t>
  </si>
  <si>
    <t>GM0770</t>
  </si>
  <si>
    <t>Eersel</t>
  </si>
  <si>
    <t>0772</t>
  </si>
  <si>
    <t>GM0772</t>
  </si>
  <si>
    <t>Eindhoven</t>
  </si>
  <si>
    <t>0777</t>
  </si>
  <si>
    <t>GM0777</t>
  </si>
  <si>
    <t>Etten-Leur</t>
  </si>
  <si>
    <t>0779</t>
  </si>
  <si>
    <t>GM0779</t>
  </si>
  <si>
    <t>Geertruidenberg</t>
  </si>
  <si>
    <t>0784</t>
  </si>
  <si>
    <t>GM0784</t>
  </si>
  <si>
    <t>Gilze en Rijen</t>
  </si>
  <si>
    <t>0785</t>
  </si>
  <si>
    <t>GM0785</t>
  </si>
  <si>
    <t>Goirle</t>
  </si>
  <si>
    <t>0794</t>
  </si>
  <si>
    <t>GM0794</t>
  </si>
  <si>
    <t>Helmond</t>
  </si>
  <si>
    <t>0796</t>
  </si>
  <si>
    <t>GM0796</t>
  </si>
  <si>
    <t>'s-Hertogenbosch</t>
  </si>
  <si>
    <t>0797</t>
  </si>
  <si>
    <t>GM0797</t>
  </si>
  <si>
    <t>Heusden</t>
  </si>
  <si>
    <t>0798</t>
  </si>
  <si>
    <t>GM0798</t>
  </si>
  <si>
    <t>Hilvarenbeek</t>
  </si>
  <si>
    <t>0809</t>
  </si>
  <si>
    <t>GM0809</t>
  </si>
  <si>
    <t>Loon op Zand</t>
  </si>
  <si>
    <t>0820</t>
  </si>
  <si>
    <t>GM0820</t>
  </si>
  <si>
    <t>Nuenen, Gerwen en Nederwetten</t>
  </si>
  <si>
    <t>0823</t>
  </si>
  <si>
    <t>GM0823</t>
  </si>
  <si>
    <t>Oirschot</t>
  </si>
  <si>
    <t>0824</t>
  </si>
  <si>
    <t>GM0824</t>
  </si>
  <si>
    <t>Oisterwijk</t>
  </si>
  <si>
    <t>0826</t>
  </si>
  <si>
    <t>GM0826</t>
  </si>
  <si>
    <t>Oosterhout</t>
  </si>
  <si>
    <t>0828</t>
  </si>
  <si>
    <t>GM0828</t>
  </si>
  <si>
    <t>Oss</t>
  </si>
  <si>
    <t>0840</t>
  </si>
  <si>
    <t>GM0840</t>
  </si>
  <si>
    <t>Rucphen</t>
  </si>
  <si>
    <t>0845</t>
  </si>
  <si>
    <t>GM0845</t>
  </si>
  <si>
    <t>Sint-Michielsgestel</t>
  </si>
  <si>
    <t>0847</t>
  </si>
  <si>
    <t>GM0847</t>
  </si>
  <si>
    <t>Someren</t>
  </si>
  <si>
    <t>0848</t>
  </si>
  <si>
    <t>GM0848</t>
  </si>
  <si>
    <t>Son en Breugel</t>
  </si>
  <si>
    <t>0851</t>
  </si>
  <si>
    <t>GM0851</t>
  </si>
  <si>
    <t>Steenbergen</t>
  </si>
  <si>
    <t>0852</t>
  </si>
  <si>
    <t>GM0852</t>
  </si>
  <si>
    <t>Waterland</t>
  </si>
  <si>
    <t>0855</t>
  </si>
  <si>
    <t>GM0855</t>
  </si>
  <si>
    <t>Tilburg</t>
  </si>
  <si>
    <t>0858</t>
  </si>
  <si>
    <t>GM0858</t>
  </si>
  <si>
    <t>Valkenswaard</t>
  </si>
  <si>
    <t>0861</t>
  </si>
  <si>
    <t>GM0861</t>
  </si>
  <si>
    <t>Veldhoven</t>
  </si>
  <si>
    <t>0865</t>
  </si>
  <si>
    <t>GM0865</t>
  </si>
  <si>
    <t>Vught</t>
  </si>
  <si>
    <t>0866</t>
  </si>
  <si>
    <t>GM0866</t>
  </si>
  <si>
    <t>Waalre</t>
  </si>
  <si>
    <t>0867</t>
  </si>
  <si>
    <t>GM0867</t>
  </si>
  <si>
    <t>Waalwijk</t>
  </si>
  <si>
    <t>0873</t>
  </si>
  <si>
    <t>GM0873</t>
  </si>
  <si>
    <t>Woensdrecht</t>
  </si>
  <si>
    <t>0879</t>
  </si>
  <si>
    <t>GM0879</t>
  </si>
  <si>
    <t>Zundert</t>
  </si>
  <si>
    <t>0880</t>
  </si>
  <si>
    <t>GM0880</t>
  </si>
  <si>
    <t>Wormerland</t>
  </si>
  <si>
    <t>0882</t>
  </si>
  <si>
    <t>GM0882</t>
  </si>
  <si>
    <t>Landgraaf</t>
  </si>
  <si>
    <t>31</t>
  </si>
  <si>
    <t>PV31</t>
  </si>
  <si>
    <t>Limburg</t>
  </si>
  <si>
    <t>0888</t>
  </si>
  <si>
    <t>GM0888</t>
  </si>
  <si>
    <t>Beek (L.)</t>
  </si>
  <si>
    <t>0889</t>
  </si>
  <si>
    <t>GM0889</t>
  </si>
  <si>
    <t>Beesel</t>
  </si>
  <si>
    <t>0893</t>
  </si>
  <si>
    <t>GM0893</t>
  </si>
  <si>
    <t>Bergen (L.)</t>
  </si>
  <si>
    <t>0899</t>
  </si>
  <si>
    <t>GM0899</t>
  </si>
  <si>
    <t>Brunssum</t>
  </si>
  <si>
    <t>0907</t>
  </si>
  <si>
    <t>GM0907</t>
  </si>
  <si>
    <t>Gennep</t>
  </si>
  <si>
    <t>0917</t>
  </si>
  <si>
    <t>GM0917</t>
  </si>
  <si>
    <t>Heerlen</t>
  </si>
  <si>
    <t>0928</t>
  </si>
  <si>
    <t>GM0928</t>
  </si>
  <si>
    <t>Kerkrade</t>
  </si>
  <si>
    <t>0935</t>
  </si>
  <si>
    <t>GM0935</t>
  </si>
  <si>
    <t>Maastricht</t>
  </si>
  <si>
    <t>0938</t>
  </si>
  <si>
    <t>GM0938</t>
  </si>
  <si>
    <t>Meerssen</t>
  </si>
  <si>
    <t>0944</t>
  </si>
  <si>
    <t>GM0944</t>
  </si>
  <si>
    <t>Mook en Middelaar</t>
  </si>
  <si>
    <t>0946</t>
  </si>
  <si>
    <t>GM0946</t>
  </si>
  <si>
    <t>Nederweert</t>
  </si>
  <si>
    <t>0957</t>
  </si>
  <si>
    <t>GM0957</t>
  </si>
  <si>
    <t>Roermond</t>
  </si>
  <si>
    <t>0965</t>
  </si>
  <si>
    <t>GM0965</t>
  </si>
  <si>
    <t>Simpelveld</t>
  </si>
  <si>
    <t>0971</t>
  </si>
  <si>
    <t>GM0971</t>
  </si>
  <si>
    <t>Stein (L.)</t>
  </si>
  <si>
    <t>0981</t>
  </si>
  <si>
    <t>GM0981</t>
  </si>
  <si>
    <t>Vaals</t>
  </si>
  <si>
    <t>0983</t>
  </si>
  <si>
    <t>GM0983</t>
  </si>
  <si>
    <t>Venlo</t>
  </si>
  <si>
    <t>0984</t>
  </si>
  <si>
    <t>GM0984</t>
  </si>
  <si>
    <t>Venray</t>
  </si>
  <si>
    <t>0986</t>
  </si>
  <si>
    <t>GM0986</t>
  </si>
  <si>
    <t>Voerendaal</t>
  </si>
  <si>
    <t>0988</t>
  </si>
  <si>
    <t>GM0988</t>
  </si>
  <si>
    <t>Weert</t>
  </si>
  <si>
    <t>0994</t>
  </si>
  <si>
    <t>GM0994</t>
  </si>
  <si>
    <t>Valkenburg aan de Geul</t>
  </si>
  <si>
    <t>0995</t>
  </si>
  <si>
    <t>GM0995</t>
  </si>
  <si>
    <t>Lelystad</t>
  </si>
  <si>
    <t>1507</t>
  </si>
  <si>
    <t>GM1507</t>
  </si>
  <si>
    <t>Horst aan de Maas</t>
  </si>
  <si>
    <t>1509</t>
  </si>
  <si>
    <t>GM1509</t>
  </si>
  <si>
    <t>Oude IJsselstreek</t>
  </si>
  <si>
    <t>1525</t>
  </si>
  <si>
    <t>GM1525</t>
  </si>
  <si>
    <t>Teylingen</t>
  </si>
  <si>
    <t>1581</t>
  </si>
  <si>
    <t>GM1581</t>
  </si>
  <si>
    <t>Utrechtse Heuvelrug</t>
  </si>
  <si>
    <t>1586</t>
  </si>
  <si>
    <t>GM1586</t>
  </si>
  <si>
    <t>Oost Gelre</t>
  </si>
  <si>
    <t>1598</t>
  </si>
  <si>
    <t>GM1598</t>
  </si>
  <si>
    <t>Koggenland</t>
  </si>
  <si>
    <t>1621</t>
  </si>
  <si>
    <t>GM1621</t>
  </si>
  <si>
    <t>Lansingerland</t>
  </si>
  <si>
    <t>1640</t>
  </si>
  <si>
    <t>GM1640</t>
  </si>
  <si>
    <t>Leudal</t>
  </si>
  <si>
    <t>1641</t>
  </si>
  <si>
    <t>GM1641</t>
  </si>
  <si>
    <t>Maasgouw</t>
  </si>
  <si>
    <t>1652</t>
  </si>
  <si>
    <t>GM1652</t>
  </si>
  <si>
    <t>Gemert-Bakel</t>
  </si>
  <si>
    <t>1655</t>
  </si>
  <si>
    <t>GM1655</t>
  </si>
  <si>
    <t>Halderberge</t>
  </si>
  <si>
    <t>1658</t>
  </si>
  <si>
    <t>GM1658</t>
  </si>
  <si>
    <t>Heeze-Leende</t>
  </si>
  <si>
    <t>1659</t>
  </si>
  <si>
    <t>GM1659</t>
  </si>
  <si>
    <t>Laarbeek</t>
  </si>
  <si>
    <t>1667</t>
  </si>
  <si>
    <t>GM1667</t>
  </si>
  <si>
    <t>Reusel-De Mierden</t>
  </si>
  <si>
    <t>1669</t>
  </si>
  <si>
    <t>GM1669</t>
  </si>
  <si>
    <t>Roerdalen</t>
  </si>
  <si>
    <t>1674</t>
  </si>
  <si>
    <t>GM1674</t>
  </si>
  <si>
    <t>Roosendaal</t>
  </si>
  <si>
    <t>1676</t>
  </si>
  <si>
    <t>GM1676</t>
  </si>
  <si>
    <t>Schouwen-Duiveland</t>
  </si>
  <si>
    <t>1680</t>
  </si>
  <si>
    <t>GM1680</t>
  </si>
  <si>
    <t>Aa en Hunze</t>
  </si>
  <si>
    <t>1681</t>
  </si>
  <si>
    <t>GM1681</t>
  </si>
  <si>
    <t>Borger-Odoorn</t>
  </si>
  <si>
    <t>1690</t>
  </si>
  <si>
    <t>GM1690</t>
  </si>
  <si>
    <t>De Wolden</t>
  </si>
  <si>
    <t>1695</t>
  </si>
  <si>
    <t>GM1695</t>
  </si>
  <si>
    <t>Noord-Beveland</t>
  </si>
  <si>
    <t>1696</t>
  </si>
  <si>
    <t>GM1696</t>
  </si>
  <si>
    <t>Wijdemeren</t>
  </si>
  <si>
    <t>1699</t>
  </si>
  <si>
    <t>GM1699</t>
  </si>
  <si>
    <t>Noordenveld</t>
  </si>
  <si>
    <t>1700</t>
  </si>
  <si>
    <t>GM1700</t>
  </si>
  <si>
    <t>Twenterand</t>
  </si>
  <si>
    <t>1701</t>
  </si>
  <si>
    <t>GM1701</t>
  </si>
  <si>
    <t>Westerveld</t>
  </si>
  <si>
    <t>1705</t>
  </si>
  <si>
    <t>GM1705</t>
  </si>
  <si>
    <t>Lingewaard</t>
  </si>
  <si>
    <t>1706</t>
  </si>
  <si>
    <t>GM1706</t>
  </si>
  <si>
    <t>Cranendonck</t>
  </si>
  <si>
    <t>1708</t>
  </si>
  <si>
    <t>GM1708</t>
  </si>
  <si>
    <t>Steenwijkerland</t>
  </si>
  <si>
    <t>1709</t>
  </si>
  <si>
    <t>GM1709</t>
  </si>
  <si>
    <t>Moerdijk</t>
  </si>
  <si>
    <t>1711</t>
  </si>
  <si>
    <t>GM1711</t>
  </si>
  <si>
    <t>Echt-Susteren</t>
  </si>
  <si>
    <t>1714</t>
  </si>
  <si>
    <t>GM1714</t>
  </si>
  <si>
    <t>Sluis</t>
  </si>
  <si>
    <t>1719</t>
  </si>
  <si>
    <t>GM1719</t>
  </si>
  <si>
    <t>Drimmelen</t>
  </si>
  <si>
    <t>1721</t>
  </si>
  <si>
    <t>GM1721</t>
  </si>
  <si>
    <t>Bernheze</t>
  </si>
  <si>
    <t>1723</t>
  </si>
  <si>
    <t>GM1723</t>
  </si>
  <si>
    <t>Alphen-Chaam</t>
  </si>
  <si>
    <t>1724</t>
  </si>
  <si>
    <t>GM1724</t>
  </si>
  <si>
    <t>Bergeijk</t>
  </si>
  <si>
    <t>1728</t>
  </si>
  <si>
    <t>GM1728</t>
  </si>
  <si>
    <t>Bladel</t>
  </si>
  <si>
    <t>1729</t>
  </si>
  <si>
    <t>GM1729</t>
  </si>
  <si>
    <t>Gulpen-Wittem</t>
  </si>
  <si>
    <t>1730</t>
  </si>
  <si>
    <t>GM1730</t>
  </si>
  <si>
    <t>Tynaarlo</t>
  </si>
  <si>
    <t>1731</t>
  </si>
  <si>
    <t>GM1731</t>
  </si>
  <si>
    <t>Midden-Drenthe</t>
  </si>
  <si>
    <t>1734</t>
  </si>
  <si>
    <t>GM1734</t>
  </si>
  <si>
    <t>Overbetuwe</t>
  </si>
  <si>
    <t>1735</t>
  </si>
  <si>
    <t>GM1735</t>
  </si>
  <si>
    <t>Hof van Twente</t>
  </si>
  <si>
    <t>1740</t>
  </si>
  <si>
    <t>GM1740</t>
  </si>
  <si>
    <t>Neder-Betuwe</t>
  </si>
  <si>
    <t>1742</t>
  </si>
  <si>
    <t>GM1742</t>
  </si>
  <si>
    <t>Rijssen-Holten</t>
  </si>
  <si>
    <t>1771</t>
  </si>
  <si>
    <t>GM1771</t>
  </si>
  <si>
    <t>Geldrop-Mierlo</t>
  </si>
  <si>
    <t>1773</t>
  </si>
  <si>
    <t>GM1773</t>
  </si>
  <si>
    <t>Olst-Wijhe</t>
  </si>
  <si>
    <t>1774</t>
  </si>
  <si>
    <t>GM1774</t>
  </si>
  <si>
    <t>Dinkelland</t>
  </si>
  <si>
    <t>1783</t>
  </si>
  <si>
    <t>GM1783</t>
  </si>
  <si>
    <t>Westland</t>
  </si>
  <si>
    <t>1842</t>
  </si>
  <si>
    <t>GM1842</t>
  </si>
  <si>
    <t>Midden-Delfland</t>
  </si>
  <si>
    <t>1859</t>
  </si>
  <si>
    <t>GM1859</t>
  </si>
  <si>
    <t>Berkelland</t>
  </si>
  <si>
    <t>1876</t>
  </si>
  <si>
    <t>GM1876</t>
  </si>
  <si>
    <t>Bronckhorst</t>
  </si>
  <si>
    <t>1883</t>
  </si>
  <si>
    <t>GM1883</t>
  </si>
  <si>
    <t>Sittard-Geleen</t>
  </si>
  <si>
    <t>1884</t>
  </si>
  <si>
    <t>GM1884</t>
  </si>
  <si>
    <t>Kaag en Braassem</t>
  </si>
  <si>
    <t>1891</t>
  </si>
  <si>
    <t>GM1891</t>
  </si>
  <si>
    <t>Dantumadiel</t>
  </si>
  <si>
    <t>1892</t>
  </si>
  <si>
    <t>GM1892</t>
  </si>
  <si>
    <t>Zuidplas</t>
  </si>
  <si>
    <t>1894</t>
  </si>
  <si>
    <t>GM1894</t>
  </si>
  <si>
    <t>Peel en Maas</t>
  </si>
  <si>
    <t>1895</t>
  </si>
  <si>
    <t>GM1895</t>
  </si>
  <si>
    <t>Oldambt</t>
  </si>
  <si>
    <t>1896</t>
  </si>
  <si>
    <t>GM1896</t>
  </si>
  <si>
    <t>Zwartewaterland</t>
  </si>
  <si>
    <t>1900</t>
  </si>
  <si>
    <t>GM1900</t>
  </si>
  <si>
    <t>Súdwest-Fryslân</t>
  </si>
  <si>
    <t>1901</t>
  </si>
  <si>
    <t>GM1901</t>
  </si>
  <si>
    <t>Bodegraven-Reeuwijk</t>
  </si>
  <si>
    <t>1903</t>
  </si>
  <si>
    <t>GM1903</t>
  </si>
  <si>
    <t>Eijsden-Margraten</t>
  </si>
  <si>
    <t>1904</t>
  </si>
  <si>
    <t>GM1904</t>
  </si>
  <si>
    <t>Stichtse Vecht</t>
  </si>
  <si>
    <t>1911</t>
  </si>
  <si>
    <t>GM1911</t>
  </si>
  <si>
    <t>Hollands Kroon</t>
  </si>
  <si>
    <t>1916</t>
  </si>
  <si>
    <t>GM1916</t>
  </si>
  <si>
    <t>Leidschendam-Voorburg</t>
  </si>
  <si>
    <t>1924</t>
  </si>
  <si>
    <t>GM1924</t>
  </si>
  <si>
    <t>Goeree-Overflakkee</t>
  </si>
  <si>
    <t>1926</t>
  </si>
  <si>
    <t>GM1926</t>
  </si>
  <si>
    <t>Pijnacker-Nootdorp</t>
  </si>
  <si>
    <t>1930</t>
  </si>
  <si>
    <t>GM1930</t>
  </si>
  <si>
    <t>Nissewaard</t>
  </si>
  <si>
    <t>1931</t>
  </si>
  <si>
    <t>GM1931</t>
  </si>
  <si>
    <t>Krimpenerwaard</t>
  </si>
  <si>
    <t>1940</t>
  </si>
  <si>
    <t>GM1940</t>
  </si>
  <si>
    <t>De Fryske Marren</t>
  </si>
  <si>
    <t>1942</t>
  </si>
  <si>
    <t>GM1942</t>
  </si>
  <si>
    <t>Gooise Meren</t>
  </si>
  <si>
    <t>1945</t>
  </si>
  <si>
    <t>GM1945</t>
  </si>
  <si>
    <t>Berg en Dal</t>
  </si>
  <si>
    <t>1948</t>
  </si>
  <si>
    <t>GM1948</t>
  </si>
  <si>
    <t>Meierijstad</t>
  </si>
  <si>
    <t>1949</t>
  </si>
  <si>
    <t>GM1949</t>
  </si>
  <si>
    <t>Waadhoeke</t>
  </si>
  <si>
    <t>1950</t>
  </si>
  <si>
    <t>GM1950</t>
  </si>
  <si>
    <t>Westerwolde</t>
  </si>
  <si>
    <t>1952</t>
  </si>
  <si>
    <t>GM1952</t>
  </si>
  <si>
    <t>Midden-Groningen</t>
  </si>
  <si>
    <t>1954</t>
  </si>
  <si>
    <t>GM1954</t>
  </si>
  <si>
    <t>Beekdaelen</t>
  </si>
  <si>
    <t>1955</t>
  </si>
  <si>
    <t>GM1955</t>
  </si>
  <si>
    <t>Montferland</t>
  </si>
  <si>
    <t>1959</t>
  </si>
  <si>
    <t>GM1959</t>
  </si>
  <si>
    <t>Altena</t>
  </si>
  <si>
    <t>1960</t>
  </si>
  <si>
    <t>GM1960</t>
  </si>
  <si>
    <t>West Betuwe</t>
  </si>
  <si>
    <t>1961</t>
  </si>
  <si>
    <t>GM1961</t>
  </si>
  <si>
    <t>Vijfheerenlanden</t>
  </si>
  <si>
    <t>1963</t>
  </si>
  <si>
    <t>GM1963</t>
  </si>
  <si>
    <t>Hoeksche Waard</t>
  </si>
  <si>
    <t>1966</t>
  </si>
  <si>
    <t>GM1966</t>
  </si>
  <si>
    <t>Het Hogeland</t>
  </si>
  <si>
    <t>1969</t>
  </si>
  <si>
    <t>GM1969</t>
  </si>
  <si>
    <t>Westerkwartier</t>
  </si>
  <si>
    <t>1970</t>
  </si>
  <si>
    <t>GM1970</t>
  </si>
  <si>
    <t>Noardeast-Fryslân</t>
  </si>
  <si>
    <t>1978</t>
  </si>
  <si>
    <t>GM1978</t>
  </si>
  <si>
    <t>Molenlanden</t>
  </si>
  <si>
    <t>1979</t>
  </si>
  <si>
    <t>GM1979</t>
  </si>
  <si>
    <t>Eemsdelta</t>
  </si>
  <si>
    <t>1980</t>
  </si>
  <si>
    <t>GM1980</t>
  </si>
  <si>
    <t>Dijk en Waard</t>
  </si>
  <si>
    <t>1982</t>
  </si>
  <si>
    <t>GM1982</t>
  </si>
  <si>
    <t>Land van Cuijk</t>
  </si>
  <si>
    <t>1991</t>
  </si>
  <si>
    <t>GM1991</t>
  </si>
  <si>
    <t>Maashorst</t>
  </si>
  <si>
    <t>1992</t>
  </si>
  <si>
    <t>GM1992</t>
  </si>
  <si>
    <t>Voorne aan Zee</t>
  </si>
  <si>
    <t>Aan welk beleid moet getoetst worden?</t>
  </si>
  <si>
    <t>Te toetsen beleid</t>
  </si>
  <si>
    <t>Column1</t>
  </si>
  <si>
    <t>_1</t>
  </si>
  <si>
    <t>_2</t>
  </si>
  <si>
    <t>_3</t>
  </si>
  <si>
    <t>_4</t>
  </si>
  <si>
    <t>_5</t>
  </si>
  <si>
    <t>_6</t>
  </si>
  <si>
    <t>_7</t>
  </si>
  <si>
    <t>_8</t>
  </si>
  <si>
    <t>_9</t>
  </si>
  <si>
    <t>_10</t>
  </si>
  <si>
    <t>_11</t>
  </si>
  <si>
    <t>_12</t>
  </si>
  <si>
    <t>_13</t>
  </si>
  <si>
    <t>_14</t>
  </si>
  <si>
    <t>_15</t>
  </si>
  <si>
    <t>_16</t>
  </si>
  <si>
    <t>_17</t>
  </si>
  <si>
    <t>_18</t>
  </si>
  <si>
    <t>_19</t>
  </si>
  <si>
    <t>_20</t>
  </si>
  <si>
    <t>_21</t>
  </si>
  <si>
    <t>_22</t>
  </si>
  <si>
    <t>_23</t>
  </si>
  <si>
    <t>_24</t>
  </si>
  <si>
    <t>_25</t>
  </si>
  <si>
    <t>_26</t>
  </si>
  <si>
    <t>_27</t>
  </si>
  <si>
    <t>_28</t>
  </si>
  <si>
    <t>_29</t>
  </si>
  <si>
    <t>_30</t>
  </si>
  <si>
    <t>_31</t>
  </si>
  <si>
    <t>_32</t>
  </si>
  <si>
    <t>_33</t>
  </si>
  <si>
    <t>_34</t>
  </si>
  <si>
    <t>_35</t>
  </si>
  <si>
    <t>_36</t>
  </si>
  <si>
    <t>_37</t>
  </si>
  <si>
    <t>_38</t>
  </si>
  <si>
    <t>_39</t>
  </si>
  <si>
    <t>_40</t>
  </si>
  <si>
    <t>_41</t>
  </si>
  <si>
    <t>_42</t>
  </si>
  <si>
    <t>_43</t>
  </si>
  <si>
    <t/>
  </si>
  <si>
    <t>De waarde toelaatbare kwaliteit bodem bij het bouwen van een woning met tuin, een kinderdagverblijf met buitenruimte, of een school met buitenruimte is voor lood vastgesteld op 370 mg/kg (gemeten waarde) ter plaatse van de tuin of buitenruimte. Het volumecriterium van 25 m3 geldt hierbij niet.</t>
  </si>
  <si>
    <t>chloride</t>
  </si>
  <si>
    <t>Ter invulling van de zorgplicht gelden gebiedsspecifieke kwaliteitseisen voor chloride bij het toepassen van grond of baggerspecie. Toepassing op gebieden grenzend aan het Noordzeekanaal (binnen dijkring 44, ten westen van de hoofdwaterkering van Amsterdam, afwaterend op het Noordzeekanaal): geen chloridenorm. Voor overige gebieden (niet van nature zoutbelast) geldt voor bodemfunctie landbouw/natuur de RIVM-advieswaarde van 39 mg/kg ds en voor overige bodemfuncties 200 mg/kg ds.</t>
  </si>
  <si>
    <t>PFAS</t>
  </si>
  <si>
    <t>De waarde toelaatbare kwaliteit bij het bouwen van een bodemgevoelig gebouw is voor PFOS is vastgesteld op 59 µg/kg ds en voor PFOA op 60 µg/kg ds (gemeten waarde). Voor overige PFAS geldt de waarde van PFOS.</t>
  </si>
  <si>
    <t>Toetsingsbeleid:</t>
  </si>
  <si>
    <t>Tekst bovenaan tabel:</t>
  </si>
  <si>
    <t>TT 819 Toetsingswaarden.xlsm</t>
  </si>
  <si>
    <t>Bestandsnaam TT819:</t>
  </si>
  <si>
    <t>9</t>
  </si>
  <si>
    <t>6</t>
  </si>
  <si>
    <t>Versie Bal:</t>
  </si>
  <si>
    <t>Versie Rbk:</t>
  </si>
  <si>
    <t>Versie Bkl:</t>
  </si>
  <si>
    <t>14.8</t>
  </si>
  <si>
    <t>Omgevingswet en onderliggende regelgeving is doorgevoerd</t>
  </si>
  <si>
    <t>RF 811 heet voortaan TT 811</t>
  </si>
  <si>
    <t>Toetsingswaarden worden voortaan opgehaald uit TT 819</t>
  </si>
  <si>
    <t>De import van het xml-bestand loopt voortaan via de map Downloads</t>
  </si>
  <si>
    <t>Exporteer de analyseresultaten vanuit @mis volgens SIKB BRL0100, versie 14.7.0.</t>
  </si>
  <si>
    <t>(Export Module -&gt; Netherlands -&gt; SIKB 14.7.0 export)</t>
  </si>
  <si>
    <t>Vul bovenaan de naam van het xml-bestand uit @mis (zonder pad), de gemeente en het gewenste toetsingsbeleid in.</t>
  </si>
  <si>
    <t>Beantwoord tevens de gestelde vragen.</t>
  </si>
  <si>
    <t>De toetsing is geschikt gemaakt voor zowel Terrascan als MOS Milieu</t>
  </si>
  <si>
    <t>d</t>
  </si>
  <si>
    <t>Kies de onderneming (Terrascan of MOS Milieu)</t>
  </si>
  <si>
    <t>Monster</t>
  </si>
  <si>
    <t>Aantal overschrijdingen MV excl. PFAS</t>
  </si>
  <si>
    <t>Aantal overschrijdingen IND excl. PFAS</t>
  </si>
  <si>
    <t>Aantal overschrijdingen WO excl. PFAS</t>
  </si>
  <si>
    <t>Aantal overschrijdingen LN excl. PFAS</t>
  </si>
  <si>
    <t>Aantal overschrijdingen WO incl. PCB excl. Ni en PFAS</t>
  </si>
  <si>
    <t>Aantal overschrijdingen 2*LN excl. PFAS</t>
  </si>
  <si>
    <t>kleiner dan 2x kwaliteitseis landbouw / natuur</t>
  </si>
  <si>
    <t>Voldoet aan uitzondering Ni &lt; 2*LN</t>
  </si>
  <si>
    <t>Voldoet aan uitzondering Rbk artikel 7.8.8</t>
  </si>
  <si>
    <t>Aantal overschrijdingen WO+LN excl. PFAS</t>
  </si>
  <si>
    <t>kleiner dan kwaliteitseis wonen + landbouw / natuur</t>
  </si>
  <si>
    <t>Toegestane overschrijdingen WO Rbk artikel 7.8.8</t>
  </si>
  <si>
    <t>Voldoet aan uitzondering Rbk artikel 5.25 en 7.8.6</t>
  </si>
  <si>
    <t>Toegestane overschrijdingen LN Rbk artikel 5.25 en 7.8.6</t>
  </si>
  <si>
    <t>Klasse sterk verontreinigd excl. PFAS</t>
  </si>
  <si>
    <t>Klasse matig verontreinigd excl. PFAS</t>
  </si>
  <si>
    <t>Klasse landbouw / natuur excl. PFAS</t>
  </si>
  <si>
    <t>Klasse wonen ontvangende bodem excl. PFAS</t>
  </si>
  <si>
    <t>Klasse wonen kwaliteit grond excl. PFAS</t>
  </si>
  <si>
    <t>Klasse industrie kwaliteit grond excl. PFAS</t>
  </si>
  <si>
    <t>Klasse industrie ontvangende bodem excl. PFAS</t>
  </si>
  <si>
    <t>Lijst met doorgevoerde uitzonderingsregels:</t>
  </si>
  <si>
    <t>- Rbk artikel 7.8.6 (R73)</t>
  </si>
  <si>
    <t>- Rbk artikel 5.25 (R73)</t>
  </si>
  <si>
    <t>- Rbk artikel 7.8.8 (R73)</t>
  </si>
  <si>
    <t>Klasse sterk verontreinigd PFAS</t>
  </si>
  <si>
    <t>Aantal overschrijdingen MV PFAS</t>
  </si>
  <si>
    <t>Aantal overschrijdingen IND PFAS</t>
  </si>
  <si>
    <t>Aantal overschrijdingen WO PFAS</t>
  </si>
  <si>
    <t>Aantal overschrijdingen LN PFAS</t>
  </si>
  <si>
    <t>Klasse matig verontreinigd PFAS</t>
  </si>
  <si>
    <t>Klasse industrie PFAS</t>
  </si>
  <si>
    <t>Klasse wonen PFAS</t>
  </si>
  <si>
    <t>Klasse landbouw / natuur PFAS</t>
  </si>
  <si>
    <t>Klasse kwaliteit grond stoffen uit Rbk bijlage 2</t>
  </si>
  <si>
    <t>Klasse ontvangende bodem stoffen uit Rbk bijlage 2</t>
  </si>
  <si>
    <t xml:space="preserve">Wordt het onderzoek uitgevoerd ten behoeve van het vaststellen van de kwaliteit </t>
  </si>
  <si>
    <t>van de ontvangende bodem van een toepassingslocatie?</t>
  </si>
  <si>
    <t>Weer te geven klasse stoffen uit Rbk bijlage 2</t>
  </si>
  <si>
    <t>Weer te geven klasse PFAS</t>
  </si>
  <si>
    <t>Wijzigingen in versie TT 811 R73</t>
  </si>
  <si>
    <t>Klassenindeling van de grond toegevoegd</t>
  </si>
  <si>
    <t>Een aantal fouten verholpen</t>
  </si>
  <si>
    <t>Let op: Om de toetsing werkend te krijgen moet je eenmalig de volgende instellingen aanpassen in Excel.</t>
  </si>
  <si>
    <t xml:space="preserve">Sluit voor en na het aanpassen van de instellingen alle vensters van Excel, zodat de gewijzigde instellingen goed worden doorgevoerd. </t>
  </si>
  <si>
    <t>Bestand -&gt; Opties -&gt; Vertrouwenscentrum -&gt; Instellingen voor het Vertrouwenscentrum -&gt; Macro-instellingen -&gt; Alle macro’s inschakelen</t>
  </si>
  <si>
    <t>Bestand -&gt; Opties -&gt; Vertrouwenscentrum -&gt; Instellingen voor het Vertrouwenscentrum -&gt; Externe inhoud -&gt; Alle gegevensverbindingen inschakelen</t>
  </si>
  <si>
    <t>Bestand -&gt; Opties -&gt; Vertrouwenscentrum -&gt; Instellingen voor het Vertrouwenscentrum -&gt; Externe inhoud -&gt; Automatisch bijwerken van werkmapkoppelingen uitschakelen</t>
  </si>
  <si>
    <t>Groter dan kwaliteitseis matig verontreinigd (= sterk verontreinigd).</t>
  </si>
  <si>
    <t>Groter dan kwaliteitseis industrie en kleiner dan of gelijk aan kwaliteitseis matig verontreinigd (= matig verontreinigd).</t>
  </si>
  <si>
    <t>Groter dan kwaliteitseis wonen en kleiner dan of gelijk aan kwaliteitseis industrie (= licht verontreinigd).</t>
  </si>
  <si>
    <t>Groter dan kwaliteitseis landbouw / natuur en kleiner dan of gelijk aan kwaliteitseis wonen (= licht verontreinigd).</t>
  </si>
  <si>
    <t>Kleiner dan of gelijk aan kwaliteitseis landbouw / natuur (= niet verontreinigd).</t>
  </si>
  <si>
    <t>Kwaliteitsklasse Rbk (2)</t>
  </si>
  <si>
    <t>Kwaliteitsklasse PFAS (2)</t>
  </si>
  <si>
    <t>mogelijke voetnoten</t>
  </si>
  <si>
    <t>van toepassing?</t>
  </si>
  <si>
    <t>tekst</t>
  </si>
  <si>
    <t>Rbk/Bal</t>
  </si>
  <si>
    <t>GT</t>
  </si>
  <si>
    <t>Weer te geven grootschalige toepassing</t>
  </si>
  <si>
    <t>Aantal overschrijdingen emissiearme grond</t>
  </si>
  <si>
    <t>Weer te geven klasse totaal</t>
  </si>
  <si>
    <t>Kwaliteitslasse totaal</t>
  </si>
  <si>
    <t>Kwaliteitsklasse totaal (2)</t>
  </si>
  <si>
    <t>ja</t>
  </si>
  <si>
    <t>Wijzigingen in versie TT 811 R74</t>
  </si>
  <si>
    <t>Totaalconclusie voor de klassenindeling van de grond toegevoegd</t>
  </si>
  <si>
    <t>Toetsing tbv grootschalige toepassing toegevoegd</t>
  </si>
  <si>
    <t>Mogelijkheid voor maximaal 50 voetnoten toegevoegd</t>
  </si>
  <si>
    <t>De kwaliteitseis emissiearme grond (maximale concentratie) wordt overschreden.</t>
  </si>
  <si>
    <t>Wijzigingen in versie TT 811 R75</t>
  </si>
  <si>
    <t>Verkeerde weergave bij verandering van monstervolgorde verholpen</t>
  </si>
  <si>
    <t>Tekst bovenaan toetsingswaarden:</t>
  </si>
  <si>
    <t>Kwaliteitseis voor kwaliteitsklasse landbouw / natuur</t>
  </si>
  <si>
    <t>Kwaliteitseis voor kwaliteitsklasse wonen</t>
  </si>
  <si>
    <t>Kwaliteitseis voor kwaliteitsklasse industrie</t>
  </si>
  <si>
    <t>Kwaliteitseis voor kwaliteitsklasse matig verontreinigd</t>
  </si>
  <si>
    <t>Kwaliteitseis voor kwaliteitsklasse sterk verontreinigd</t>
  </si>
  <si>
    <t>Kwaliteitseis voor emissiearme grond (maximale concentratie)</t>
  </si>
  <si>
    <t>Kwaliteitseis voor emissiearme grond (maximale emissie)</t>
  </si>
  <si>
    <t>Stof</t>
  </si>
  <si>
    <t>mg/kgds (3,4)</t>
  </si>
  <si>
    <t>µg/l (4)</t>
  </si>
  <si>
    <t>Signalerings-parameter grondwater</t>
  </si>
  <si>
    <t>1. Metalen</t>
  </si>
  <si>
    <t>Antimoon (Sb)</t>
  </si>
  <si>
    <t>Arseen (As)</t>
  </si>
  <si>
    <t>Barium (Ba)</t>
  </si>
  <si>
    <t>Cadmium (Cd)</t>
  </si>
  <si>
    <t>Chroom (Cr)</t>
  </si>
  <si>
    <t>Kobalt (Co)</t>
  </si>
  <si>
    <t>Koper (Cu)</t>
  </si>
  <si>
    <t>Kwik (Hg)</t>
  </si>
  <si>
    <t>Lood (Pb)</t>
  </si>
  <si>
    <t>Molybdeen (Mo)</t>
  </si>
  <si>
    <t>Nikkel (Ni)</t>
  </si>
  <si>
    <t>Vanadium (V)</t>
  </si>
  <si>
    <t>Zink (Zn)</t>
  </si>
  <si>
    <t>De toetsing van stoffen met alleen een interventiewaarde (bijvoorbeeld barium) is verbeterd</t>
  </si>
  <si>
    <t>2. Overige anorganische stoffen</t>
  </si>
  <si>
    <t>Chloride (7)</t>
  </si>
  <si>
    <t>3. Aromatische stoffen</t>
  </si>
  <si>
    <t>Dodecylbenzeen</t>
  </si>
  <si>
    <t>1,2,3-trimethylbenzeen</t>
  </si>
  <si>
    <t>1,2,4-trimethylbenzeen</t>
  </si>
  <si>
    <t>1,3,5-trimethylbenzeen</t>
  </si>
  <si>
    <t>2-ethyltolueen</t>
  </si>
  <si>
    <t>3-ethyltolueen</t>
  </si>
  <si>
    <t>4-ethyltolueen</t>
  </si>
  <si>
    <t>isopropylbenzeen</t>
  </si>
  <si>
    <t>propylbenzeen</t>
  </si>
  <si>
    <t>Tolueen (9)</t>
  </si>
  <si>
    <t>Fenol (9)</t>
  </si>
  <si>
    <t>Som xylenen (10)</t>
  </si>
  <si>
    <t>Som cresolen (9,10)</t>
  </si>
  <si>
    <t>Som aromatische oplosmiddelen</t>
  </si>
  <si>
    <t>4. Polycylcische aromatische koolwaterstoffen (PAK) (11)</t>
  </si>
  <si>
    <t>Fluorantheen</t>
  </si>
  <si>
    <t>Benzo(k)fluorantheen</t>
  </si>
  <si>
    <t>PAK 10 van VROM (10)</t>
  </si>
  <si>
    <t>5. Gechloreerde koolwaterstoffen</t>
  </si>
  <si>
    <t>a. (Vluchtige) chloorkoolwaterstoffen</t>
  </si>
  <si>
    <t>Monochlooretheen (vinylchloride) (12)</t>
  </si>
  <si>
    <t>1,1-Dichlooretheen (12)</t>
  </si>
  <si>
    <t>Som dichloorpropanen (10)</t>
  </si>
  <si>
    <t>Som 1,2-dichlooretheen (10)</t>
  </si>
  <si>
    <t>Som dichloorbenzenen (10)</t>
  </si>
  <si>
    <t>Som trichloorbenzenen (10)</t>
  </si>
  <si>
    <t>Som tetrachloorbenzenen (10)</t>
  </si>
  <si>
    <t>Som chloorbenzenen (10)</t>
  </si>
  <si>
    <t>c. Chloorfenolen (11)</t>
  </si>
  <si>
    <t>b. Chloorbenzenen (11)</t>
  </si>
  <si>
    <t>Som monochloorfenolen (10)</t>
  </si>
  <si>
    <t>Som dichloorfenolen (10)</t>
  </si>
  <si>
    <t>Som trichloorfenolen (10)</t>
  </si>
  <si>
    <t>Som tetrachloorfenolen (10)</t>
  </si>
  <si>
    <t>Som chloorfenolen (10)</t>
  </si>
  <si>
    <t>d. Polychloorbifenylen (PCB)</t>
  </si>
  <si>
    <t>PCB som 7 (10)</t>
  </si>
  <si>
    <t>e. Overige gechloreerde koolwaterstoffen</t>
  </si>
  <si>
    <t>Pentachlooraniline</t>
  </si>
  <si>
    <t>Som monochlooranilinen (10,13)</t>
  </si>
  <si>
    <t>Dioxine som I-TEQ (10,14)</t>
  </si>
  <si>
    <t>Som chloornaftaleen (10)</t>
  </si>
  <si>
    <t>6. Bestrijdingsmiddelen</t>
  </si>
  <si>
    <t>a. Organoschloorbestrijdingsmiddelen (OCB)</t>
  </si>
  <si>
    <t>Som chloordaan (10)</t>
  </si>
  <si>
    <t>α-Endosulfan</t>
  </si>
  <si>
    <t>α-HCH</t>
  </si>
  <si>
    <t>β-HCH</t>
  </si>
  <si>
    <t>γ-HCH (lindaan)</t>
  </si>
  <si>
    <t>δ-HCH</t>
  </si>
  <si>
    <t>Som DDE (10)</t>
  </si>
  <si>
    <t>Som DDT (10)</t>
  </si>
  <si>
    <t>Som DDD (10)</t>
  </si>
  <si>
    <t>Som DDT/DDE/DDD (10)</t>
  </si>
  <si>
    <t>Aldrin (15)</t>
  </si>
  <si>
    <t>Som drins (10)</t>
  </si>
  <si>
    <t>Som HCH-verbindingen (10)</t>
  </si>
  <si>
    <t>Som heptachloorepoxide (10)</t>
  </si>
  <si>
    <t>OCB (som landbodem) (10)</t>
  </si>
  <si>
    <t>b. Organofosforpesticiden</t>
  </si>
  <si>
    <t>c. Organotinbestrijdingsmiddelen</t>
  </si>
  <si>
    <t>Som organotinverbindingen (10,16)</t>
  </si>
  <si>
    <t>Tributyltin (TBT) (16)</t>
  </si>
  <si>
    <t>d. Chloorfenoxy-azijnzuurherbiciden</t>
  </si>
  <si>
    <t>e. Overige bestrijdingsmiddelen</t>
  </si>
  <si>
    <t>Carbofuran (11)</t>
  </si>
  <si>
    <t>Som 4-chloormethylfenolen (10)</t>
  </si>
  <si>
    <t>bestrijdingsmiddelen (10)</t>
  </si>
  <si>
    <t>Som organostikstof- en organofosfor-</t>
  </si>
  <si>
    <t>7. Per- en polyfluoralkylverbindingen (PFAS) (17)</t>
  </si>
  <si>
    <t>PFAS overig (18,20)</t>
  </si>
  <si>
    <t>8. Overige stoffen</t>
  </si>
  <si>
    <t>Cyclohexanon</t>
  </si>
  <si>
    <t>Dibutylftalaat</t>
  </si>
  <si>
    <t>Dihexylftalaat</t>
  </si>
  <si>
    <t>Di(2-ethylhexyl)ftalaat</t>
  </si>
  <si>
    <t>Isopropanol (2-propanol)</t>
  </si>
  <si>
    <t>Butanol (1-butanol)</t>
  </si>
  <si>
    <t>Methyl-tert-butylether (MTBE)</t>
  </si>
  <si>
    <t>Asbest (21)</t>
  </si>
  <si>
    <t>Som ftalaten (10)</t>
  </si>
  <si>
    <t>Minerale olie (9,22)</t>
  </si>
  <si>
    <t>Beryllium (Be)</t>
  </si>
  <si>
    <t>Tin (Sb)</t>
  </si>
  <si>
    <t>Thallium (Tl)</t>
  </si>
  <si>
    <t>(5)</t>
  </si>
  <si>
    <t>(6)</t>
  </si>
  <si>
    <t>(3)</t>
  </si>
  <si>
    <t>(7)</t>
  </si>
  <si>
    <t>(8)</t>
  </si>
  <si>
    <t>(21)</t>
  </si>
  <si>
    <t>(10)</t>
  </si>
  <si>
    <t>Verklaring:</t>
  </si>
  <si>
    <t>Als in alle kwaliteitsklassen naar tabelnoot 1 wordt verwezen, dan wordt de stof niet bij het indelen betrokken wanneer:</t>
  </si>
  <si>
    <t>het een stof betreft die geen onderdeel uitmaakt van een somparameter als beschreven in bijlage E van de Regeling bodemkwaliteit 2022; of</t>
  </si>
  <si>
    <t>het een somparameter als beschreven in bijlage E van de Regeling bodemkwaliteit 2022 betreft.</t>
  </si>
  <si>
    <t>als deel van de desbetreffende somparameter wanneer de stof volgens bijlage E van de Regeling bodemkwaliteit 2022 bij het bepalen van de somparameter moet worden meegenomen; en</t>
  </si>
  <si>
    <t>als stof tevens voor zover voor de stof voor een van de kwaliteitsklassen een kwaliteitseis is opgenomen.</t>
  </si>
  <si>
    <t xml:space="preserve">Tabelnoot 1 heeft betrekking op verschillende situaties, die alleen gemeenschappelijk hebben dat voor een bepaalde stof in ten minste een van de kwaliteitsklassen naar tabelnoot 1 wordt verwezen. Dit betekent </t>
  </si>
  <si>
    <t xml:space="preserve">dat voor de desbetreffende stof geen kwaliteitseis is opgenomen voor het indelen van de landbodem of een partij grond of baggerspecie in de desbetreffende kwaliteitsklasse. Hieronder wordt beschreven hoe bij </t>
  </si>
  <si>
    <t>het indelen van de landbodem of een partij grond of baggerspecie in een kwaliteitsklasse in de onderscheiden situaties met de desbetreffende stof moet worden omgegaan. Op elke stof kan maar één</t>
  </si>
  <si>
    <t>situatiebeschrijving tegelijkertijd van toepassing zijn. Voor een stof waarvoor in een van de kwaliteitsklassen naar tabelnoot 1 wordt verwezen, geldt het volgende.</t>
  </si>
  <si>
    <t>◦</t>
  </si>
  <si>
    <t xml:space="preserve">Als in een van de kwaliteitsklassen wordt verwezen naar tabelnoot 1 en het een stof betreft die deel uitmaakt van een somparameter als beschreven in bijlage E van de Regeling bodemkwaliteit 2022, dan wordt </t>
  </si>
  <si>
    <t>de stof alleen bij het indelen betrokken:</t>
  </si>
  <si>
    <t>Als alleen bij de kwaliteitsklassen ‘matig verontreinigd’ en ‘sterk verontreinigd’ wordt verwezen naar tabelnoot 1 en de volgens bijlage G van de Regeling bodemkwaliteit 2022 omgerekende concentratie van de</t>
  </si>
  <si>
    <t>stof groter is dan de kwaliteitseis voor de kwaliteitsklasse ‘industrie’, dan wordt bij het indelen voor die stof de kwaliteitsklasse ‘matig verontreinigd’ gehanteerd.</t>
  </si>
  <si>
    <t xml:space="preserve">Als alleen bij de kwaliteitsklassen ‘wonen’, ‘industrie’, ‘matig verontreinigd’ en ‘sterk verontreinigd’ wordt verwezen naar tabelnoot 1 en de volgens bijlage G van de Regeling bodemkwaliteit 2022 omgerekende </t>
  </si>
  <si>
    <t>concentratie groter is dan de kwaliteitseis voor de kwaliteitsklasse ‘landbouw/natuur’, dan wordt bij het indelen voor die stof de kwaliteitsklasse ‘industrie’ gehanteerd.</t>
  </si>
  <si>
    <t>(2)</t>
  </si>
  <si>
    <t>Aan de kwaliteitseisen voor ‘emissiearme grond’, ‘emissiearme baggerspecie’, ‘emissiearme mijnsteen’ onderscheidenlijk ‘emissiearme vermengde mijnsteen’ is voldaan als:</t>
  </si>
  <si>
    <t>a.</t>
  </si>
  <si>
    <t>b.</t>
  </si>
  <si>
    <t>de concentraties van alle onderzochte stoffen voldoen aan de emissietoetswaarden; of</t>
  </si>
  <si>
    <t xml:space="preserve">in geval de concentratie van een van de onderzochte stoffen niet voldoet aan de toepasselijke emissietoetswaarde: de gemeten emissie van die stof voldoet aan de maximale emissiewaarde voor de </t>
  </si>
  <si>
    <t>desbetreffende stof.</t>
  </si>
  <si>
    <t xml:space="preserve">De waarden in deze tabel gelden voor een standaardbodem (10% organische stof en 25% lutum). Op het omrekenen van de meetwaarden naar een standaardbodem zijn de regels krachtens artikel 25g, negende </t>
  </si>
  <si>
    <t>lid, onder i en j, van het Besluit bodemkwaliteit van toepassing. De rekenregels zijn opgenomen in bijlage G van de regeling bodemkwaliteit 2022.</t>
  </si>
  <si>
    <t>(4)</t>
  </si>
  <si>
    <t>Op het omgaan met meetwaarden beneden de bepalingsgrens van het laboratorium zijn de regels krachtens artikel 25g, negende lid, onder i en j, van het Besluit bodemkwaliteit van toepassing. De rekenregels</t>
  </si>
  <si>
    <t>zijn opgenomen in bijlage G van de regeling bodemkwaliteit 2022.</t>
  </si>
  <si>
    <t>De stof barium wordt niet betrokken bij het bepalen of wordt voldaan aan de kwaliteitseis voor de kwaliteit ‘emissiearme grond’, ‘emissiearme baggerspecie’, ‘emissiearme mijnsteen’ of ‘emissiearme vermengde</t>
  </si>
  <si>
    <t>mijnsteen’.</t>
  </si>
  <si>
    <t>De norm voor barium wordt op termijn herzien. Gebleken is dat de interventiewaarde voor barium lager was dan het gehalte dat van nature in de bodem voorkomt. Als sprake is van verhoogde bariumgehalten</t>
  </si>
  <si>
    <t>ten opzichte van de natuurlijke achtergrond als gevolg van een antropogene bron, kan dit gehalte worden beoordeeld op basis van de voormalige interventiewaarde voor barium van 920 mg/kgds.</t>
  </si>
  <si>
    <t>Voor zand uit de zee geldt voor de stof chloride een kwaliteitseis van 200 mg/kg droge stof voor alle kwaliteitsklassen. Deze kwaliteitseis geldt echter niet in geval de wens bestaat om in een milieuverklaring</t>
  </si>
  <si>
    <t xml:space="preserve">bodemkwaliteit die betrekking heeft op zand uit de zee, te vermelden dat het zand vanwege het gehalte chloride uitsluitend geschikt is voor toepassing op plaatsen waar direct contact mogelijk is met zeewater of </t>
  </si>
  <si>
    <t>brak water waarvan het gehalte chloride van nature meer dan 5.000 mg/l bedraagt.</t>
  </si>
  <si>
    <t>Het gehalte cyanide-complex is gelijk aan het gehalte cyanide-totaal minus het gehalte cyanide-vrij, bepaald conform NEN-EN-ISO 14403-1:2012, NEN-EN-ISO 14403-2:2012 en NEN-EN-ISO 17380:2013. Wanneer</t>
  </si>
  <si>
    <t>geen cyanide-vrij wordt verwacht, mag het gehalte cyanide-complex gelijk worden gesteld aan het gehalte cyanide-totaal.</t>
  </si>
  <si>
    <t>(9)</t>
  </si>
  <si>
    <t>Voor tarragrond gelden voor de stoffen cresolen (som), fenol, tolueen en minerale olie geen kwaliteitseisen als de aanwezigheid van die stoffen een gevolg is van natuurlijke processen.</t>
  </si>
  <si>
    <t xml:space="preserve">Onder somparameter wordt verstaan: de somparameter die de stoffen omvat die zijn genoemd in bijlage E van de Regeling bodemkwaliteit 2022 en waarvan de concentratie met toepassing van die bijlage is </t>
  </si>
  <si>
    <t>berekend.</t>
  </si>
  <si>
    <t>(11)</t>
  </si>
  <si>
    <t>Voor grondwater zijn effecten van PAK’s, chloorbenzenen en chloorfenolen indirect, als fractie van de individuele parameters, optelbaar (dat wil zeggen 0,5 x parameter stof A heeft evenveel effect als 0,5 x</t>
  </si>
  <si>
    <t xml:space="preserve">parameter stof B). Dit betekent dat een somformule moet worden gebruikt om te beoordelen of van overschrijding van de parameter sprake is. Er is sprake van overschrijding van de parameter voor de som van </t>
  </si>
  <si>
    <t>een groep stoffen indien Σ(Ci/Ii) &gt;1, waarbij Ci = gemeten concentratie van een stof uit de betreffende groep en Ii = parameter voor de betreffende stof uit de betreffende groep.</t>
  </si>
  <si>
    <t>(12)</t>
  </si>
  <si>
    <t xml:space="preserve">De kwaliteitseisen ‘landbouw/natuur’, ‘wonen’, ‘industrie’, ‘matig verontreinigd’ en ‘sterk verontreinigd’ en de interventiewaarde bodemkwaliteit voor deze stoffen zijn gelijk aan of kleiner dan de bepalingsgrens </t>
  </si>
  <si>
    <t>(intralaboratorium reproduceerbaarheid).</t>
  </si>
  <si>
    <t>(13)</t>
  </si>
  <si>
    <t>Voor tarragrond die is behandeld met chloorprofam, geldt voor de stof monochlooranilinen (som) geen kwaliteitseis.</t>
  </si>
  <si>
    <t>(14)</t>
  </si>
  <si>
    <t>De som TEQ voor dioxines worden berekend door de concentraties van dioxines, dibenzofuranen en dioxine-achtige PCB’s eerst voor elke afzonderlijke stof om te rekenen door ze te vermenigvuldigen met de</t>
  </si>
  <si>
    <t>Toxiciteits Equivalentie Factor die is gegeven in tabel 4 in bijlage B van de Regeling bodemkwaliteit 2022, en vervolgens de omgerekende concentraties van elke individuele stof te sommeren.</t>
  </si>
  <si>
    <t>(15)</t>
  </si>
  <si>
    <t xml:space="preserve">De stof aldrin wordt uitsluitend voor het bepalen van de concentratie van de somparameter waar de stof aldrin overeenkomstig bijlage E van de Regeling bodemkwaliteit 2022 toe behoort betrokken bij het indelen </t>
  </si>
  <si>
    <t xml:space="preserve">van de landbodem, grond en baggerspecie in een kwaliteitsklasse, tenzij de overeenkomstig bijlage G van de Regeling bodemkwaliteit 2022 omgerekende concentratie aldrin groter is dan 0,32 mg/kg droge stof, </t>
  </si>
  <si>
    <t>in welk geval de landbodem, grond en baggerspecie voor de stof aldrin wordt ingedeeld in de kwaliteitsklasse ‘sterk verontreinigd’.</t>
  </si>
  <si>
    <t>(16)</t>
  </si>
  <si>
    <t xml:space="preserve">De kwaliteitseis voor organotin verbindingen (som) en tributyltin (TBT) is uitgedrukt in mg Sn/kg droge stof, met uitzondering van de kwaliteitseisen voor organotin verbindingen (som) voor de kwaliteitsklassen </t>
  </si>
  <si>
    <t>‘industrie’, ‘matig verontreinigd’ en ‘sterk verontreinigd’, die zijn uitgedrukt in organotin in mg/kg droge stof.</t>
  </si>
  <si>
    <t>(17)</t>
  </si>
  <si>
    <t xml:space="preserve">De normwaarden voor PFAS zijn gebaseerd op het ‘Handelingskader voor hergebruik van PFAS-houdende grond en baggerspecie (versie december 2023)’ en de ‘Memo Risicogrenzen ten behoeve van de vaststelling </t>
  </si>
  <si>
    <t>Interventiewaarden voor PFOS, PFOA en GENX, RIVM, d.d. 20 juli 2021’.De actuele normwaarden zijn door het Ministerie van Infrastructuur en Waterstaat vastgesteld op 2 mei 2022 en 29 december 2023.</t>
  </si>
  <si>
    <t>(18)</t>
  </si>
  <si>
    <t xml:space="preserve">De kwaliteitseisen voor PFAS zijn niet opgenomen in bijlage van de Regeling bodemkwaliteit 2022 waardoor formeel sprake is van niet genormeerde stoffen. De indeling van bodem, grond of baggerspecie in een </t>
  </si>
  <si>
    <t>kwaliteitsklasse is alleen gebaseerd op genormeerde stoffen. Een indeling van een partij grond of baggerspecie in een bepaalde kwaliteitsklasse geeft normaliter duidelijkheid over de toepassingsmogelijkheden.</t>
  </si>
  <si>
    <t>Aanvullend daarop moet de partij op de aanwezigheid van PFAS en daarbij passende toepassingsmogelijkheden worden beoordeeld in het licht van de zorgplicht.</t>
  </si>
  <si>
    <t>(19)</t>
  </si>
  <si>
    <t xml:space="preserve">Voor PFAS zijn er in bijlage IIa van het Besluit activiteiten leefomgeving geen interventiewaarden bodemkwaliteit opgenomen. Wel zijn door het Ministerie van Infrastructuur en Waterstaat voor PFOS, PFOA en </t>
  </si>
  <si>
    <t xml:space="preserve">GENX Indicatieve Niveaus voor Ernstige Verontreiniging (INEV) vastgesteld. De INEVs zijn, net als de interventiewaarde bodemkwaliteit, een hulpmiddel voor bevoegde gezagen om te bepalen of er op specifieke </t>
  </si>
  <si>
    <t>locaties sprake is van een verontreiniging.</t>
  </si>
  <si>
    <t>(20)</t>
  </si>
  <si>
    <t>PFOS en PFOA worden getoetst aan de hand van de sommatie van de concentraties lineair en vertakt. Overige PFAS worden getoetst per stof (dus niet gesommeerd).</t>
  </si>
  <si>
    <t xml:space="preserve">Voor een toetsing van de concentratie asbest aan de kwaliteitseisen voor de verschillende kwaliteitsklassen wordt de concentratie als volgt berekend: concentratie serpentijnasbest + 10 x concentratie </t>
  </si>
  <si>
    <t>amfiboolasbest. Serpentijnasbest bestaat uit chrysotiel. Amfiboolasbest bestaat uit amosiet, crocidoliet, tremoliet, actinoliet en anthofylliet. Voor asbest dat opzettelijk is toegevoegd, geldt als kwaliteitseis voor</t>
  </si>
  <si>
    <t xml:space="preserve">de verschillende kwaliteitsklassen de waarde 0 mg/kg droge stof. </t>
  </si>
  <si>
    <t>Voor de indeling van de landbodem, grond of baggerspecie in de kwaliteitsklasse ‘landbouw/natuur’ wordt de stof asbest niet betrokken, tenzij de berekende concentratie asbest hoger is dan 100 mg/kg droge</t>
  </si>
  <si>
    <t>stof, in welk geval de landbodem, grond of baggerspecie wordt ingedeeld in de kwaliteitsklasse ‘sterk verontreinigd’.</t>
  </si>
  <si>
    <t xml:space="preserve">Op het vaststellen van het gewogen gehalte asbest van partijen grond onder, gelijk aan en boven de interventiewaarde bodemkwaliteit is NEN 5707 van toepassing bij gebruik van ten hoogste 50% van de droge </t>
  </si>
  <si>
    <t>stof bodemvreemd materiaal en NEN 5897 bij gebruik van meer dan 50% van de droge stof bodemvreemd materiaal.</t>
  </si>
  <si>
    <t>(22)</t>
  </si>
  <si>
    <t>De definitie van minerale olie wordt beschreven bij de analysenorm. Als er sprake is van verontreiniging met mengsels (bijvoorbeeld benzine of huisbrandolie), wordt behalve het alkaangehalte ook het gehalte</t>
  </si>
  <si>
    <t>aan aromatische of polycyclische aromatische koolwaterstoffen bepaald. Met deze somparameter is om praktische redenen volstaan. Nadere toxicologische en chemische differentiatie wordt bestudeerd.</t>
  </si>
  <si>
    <t xml:space="preserve">Voor minerale olie in baggerspecie geldt voor de kwaliteitsklasse ‘industrie’ als kwaliteitseis de waarde 2.000 mg/kg droge stof als de wens bestaat om in de milieuverklaring bodemkwaliteit de kwaliteitsklasse </t>
  </si>
  <si>
    <t>‘industrie’ te vermelden ten behoeve van het grootschalig toepassing van de grond of baggerspecie op de landbodem overeenkomstig artikel 4.1274 van het Besluit activiteiten leefomgeving.</t>
  </si>
  <si>
    <t>Bodemtypecorrectie (zie bijlage G van de Regeling bodemkwaliteit 2022)</t>
  </si>
  <si>
    <t xml:space="preserve">Ten behoeve van de toetsing aan kwaliteitseisen die voor de bodem, grond en baggerspecie zijn opgenomen in bijlage B van de Regeling bodemkwaliteit 2022 en de toetsing aan de interventiewaarden bodemkwaliteit </t>
  </si>
  <si>
    <t xml:space="preserve">uit bijlage IIA bij het Besluit activiteiten leefomgeving, worden de gemeten concentraties van stoffen door middel van een bodemtypecorrectie omgerekend naar een concentratie van die stoffen in de standaardbodem. </t>
  </si>
  <si>
    <t xml:space="preserve">De omrekening of standaardisering van gemeten concentraties met de bodemtypecorrectie naar standaardbodem vindt plaats voor elke individuele gemeten concentratie, alvorens andere berekeningen worden </t>
  </si>
  <si>
    <t xml:space="preserve">uitgevoerd, zoals het bepalen van de gemiddelde concentratie van twee of meer metingen in dezelfde bodem of partij. Bij het omrekenen wordt gebruik gemaakt van de gemeten percentages organische stof en lutum. </t>
  </si>
  <si>
    <t xml:space="preserve">Hierbij is het percentage aan organisch stof bepaald volgens NEN 5754 en het percentage lutum gelijk aan het gewichtspercentage minerale bestanddelen met een diameter kleiner dan 2 μm, betrokken op het </t>
  </si>
  <si>
    <t>drooggewicht. De naar standaardbodem gecorrigeerde concentraties worden getoetst aan de kwaliteitseisen zoals die zijn opgenomen in bijlage B van de Regeling bodemkwaliteit 2022, met inachtneming van de</t>
  </si>
  <si>
    <t>toetsingsregels die eveneens in die bijlage zijn opgenomen.</t>
  </si>
  <si>
    <t>De omrekening van gemeten concentraties van stoffen naar concentraties van stoffen in een standaardbodem verloopt via de onderstaande formule:</t>
  </si>
  <si>
    <t>Hierin is:</t>
  </si>
  <si>
    <t>G (standaard) = Gestandaardiseerde concentratie van een stof.</t>
  </si>
  <si>
    <t>G (gemeten) = Gemeten concentratie van een stof.</t>
  </si>
  <si>
    <t>A, B, C = Stofafhankelijke constanten.</t>
  </si>
  <si>
    <t>% organische stof = Gemeten percentage organisch stof, betrokken op het drooggewicht. Voor het percentage organisch stof zijn minimum- en maximumwaarden gedefinieerd.</t>
  </si>
  <si>
    <r>
      <t xml:space="preserve">% lutum = Gemeten gewichtspercentage minerale bestanddelen met een diameter kleiner dan </t>
    </r>
    <r>
      <rPr>
        <sz val="8"/>
        <rFont val="Calibri"/>
        <family val="2"/>
      </rPr>
      <t>µm, betrokken op het drooggewicht. Voor het percentage lutum is een minimumwaarde gedefinieerd.</t>
    </r>
  </si>
  <si>
    <t>Min. (%)</t>
  </si>
  <si>
    <t>Max. (%)</t>
  </si>
  <si>
    <t>Oganisch stof</t>
  </si>
  <si>
    <t>PAK en PFAS</t>
  </si>
  <si>
    <t>Organische verbindingen</t>
  </si>
  <si>
    <t>Overige verbindingen</t>
  </si>
  <si>
    <t>PFOA (18,19,20)</t>
  </si>
  <si>
    <t>PFOS (18,19,20)</t>
  </si>
  <si>
    <t>GENX (18,19,20)</t>
  </si>
  <si>
    <t>Kwaliteitseisen voor de indeling van landbodem en van grond en baggerspecie in kwaliteitsklassen (toepassing als landbodem), interventiewaarden bodemkwaliteit grond</t>
  </si>
  <si>
    <t>Tabblad Toetsingswaarden toegevoegd</t>
  </si>
  <si>
    <t>Middels de knop 'Lege regels weergeven' worden de regels met niet-geanalyseerde stoffen weer weergegeven.</t>
  </si>
  <si>
    <t>Middels de knop 'Pdf-bestand opslaan' wordt het bestand als pdf-bestand opgeslagen.</t>
  </si>
  <si>
    <t>Middels de knop 'Excel-bestand opslaan' wordt het bestand als xlsm-bestand opgeslagen.</t>
  </si>
  <si>
    <t>Middels de knop 'Toetsingswaarden opslaan' wordt een pdf-bestand met de van toepassing zijnde toetsingswaarden opgeslagen.</t>
  </si>
  <si>
    <t>Overschrijdingen t.o.v. interventiewaarden</t>
  </si>
  <si>
    <t>Wijzigingen in versie TT 811 R76</t>
  </si>
  <si>
    <t>Overschrijdingentabblad is weer werkend gemaakt</t>
  </si>
  <si>
    <t>Wijzigingen in versie TT 811 R77</t>
  </si>
  <si>
    <t>Toetsing aangepast o.b.v. voetnoot 1 uit bijlage B, tabel 1 van de Rbk</t>
  </si>
  <si>
    <t>Wijzigingen in versie TT 811 R78</t>
  </si>
  <si>
    <t>Er wordt een popup-venster weergegeven wanneer het meer dan 3 maanden geleden is dat lokaal beleid is gecontroleerd</t>
  </si>
  <si>
    <t>Generiek beleid valt nu onder de fictieve gemeentecode GM9999</t>
  </si>
  <si>
    <t>9999</t>
  </si>
  <si>
    <t>GM9999</t>
  </si>
  <si>
    <t>Generiek</t>
  </si>
  <si>
    <t>99</t>
  </si>
  <si>
    <t>PV99</t>
  </si>
  <si>
    <t>Cyanide (conplex) (8)</t>
  </si>
  <si>
    <t>Wijzigingen in versie TT 811 R79</t>
  </si>
  <si>
    <t>Nieuwe knop toegevoegd voor het exporteren van toetsingsdata t.b.v. Schipholkaarten</t>
  </si>
  <si>
    <t>Automatische berekeningen worden weer aangezet na uitvoeren van het exporteren van toetsingsdata</t>
  </si>
  <si>
    <t>Wijzigingen in versie TT 811 R80</t>
  </si>
  <si>
    <t>SIKB-code voor dimethylglycol aangepast naar 6434</t>
  </si>
  <si>
    <t>Wijzigingen in versie TT 811 R81</t>
  </si>
  <si>
    <t>Aanpassing doorgevoerd in de toetsingsformule. Er werden teveel stoffen als "geanalyseerd" gezien waardoor een foutief aantal uitzonderingen werden aangegeven</t>
  </si>
  <si>
    <t>Verwijzing naar 'Indicatieve' klasseindeling is verwijderd.</t>
  </si>
  <si>
    <t>Indeling in kwaliteitsklassen ten behoeve van hergebruik van de grond.</t>
  </si>
  <si>
    <t>Indeling in kwaliteitsklassen ten behoeve van het vaststellen van de kwaliteit van de ontvangende bodem op een toepassingslocatie.</t>
  </si>
  <si>
    <t>Voorkeurswaarde grondwater</t>
  </si>
  <si>
    <t>Kwaliteitseis voor verspreiden op landbodem</t>
  </si>
  <si>
    <t>Wijzigingen in versie TT 811 R82</t>
  </si>
  <si>
    <t>Wijzigingen in versie TT 811 R83</t>
  </si>
  <si>
    <t>Verbetering in de stabiliteit en snelheid van de functie "exporteer toetsing naar QGIS"</t>
  </si>
  <si>
    <t>Wijzigingen in versie TT 811 R84</t>
  </si>
  <si>
    <t>Knop voor QGIS-export verandert nu van kleur nadat een export is gemaakt</t>
  </si>
  <si>
    <t>Monstercodes van oude onderzoeken (o.a. T.16 / T.17 en T.18 onderzoeken) worden nu vaker correct ingeladen</t>
  </si>
  <si>
    <t>TT 811 Toetsing grond R85 30-07-2025</t>
  </si>
  <si>
    <t>Wijzigingen in versie TT 811 R85</t>
  </si>
  <si>
    <t>PAK 10 wordt niet langer getoetst als uitsluitend naftaleen is geanalyseerd</t>
  </si>
  <si>
    <t>14350229</t>
  </si>
  <si>
    <t>/imsikb0101:metaData/imsikb0101:dataflow</t>
  </si>
  <si>
    <t>/imsikb0101:metaData/imsikb0101:remarks</t>
  </si>
  <si>
    <t>/imsikb0101:metaData/imsikb0101:sender</t>
  </si>
  <si>
    <t>_d64f0c51-dfd3-4987-a315-344c0826e0da</t>
  </si>
  <si>
    <t>NL.IE.rtd.INFO@sgs.com</t>
  </si>
  <si>
    <t>d64f0c51-dfd3-4987-a315-344c0826e0da</t>
  </si>
  <si>
    <t>SGS, Rotterdam</t>
  </si>
  <si>
    <t>urn:imsikb0101:DatastroomType:id:1</t>
  </si>
  <si>
    <t>LABRESULTAAT SGS</t>
  </si>
  <si>
    <t>14.7.0</t>
  </si>
  <si>
    <t>_6ad1fe39-0ee6-4190-bb8a-80d8ca6a8c10</t>
  </si>
  <si>
    <t>6ad1fe39-0ee6-4190-bb8a-80d8ca6a8c10</t>
  </si>
  <si>
    <t>Groenstrook nabij P50</t>
  </si>
  <si>
    <t>T.25.13676</t>
  </si>
  <si>
    <t>_68f7d775-4ccd-439b-bfed-56b52eba7754</t>
  </si>
  <si>
    <t>68f7d775-4ccd-439b-bfed-56b52eba7754</t>
  </si>
  <si>
    <t>Vincent Schriever</t>
  </si>
  <si>
    <t>_e10f650d-74d5-44d9-b149-24e7e19f5f87</t>
  </si>
  <si>
    <t>AG3</t>
  </si>
  <si>
    <t>MMA02 A02 (0-50) A04 (0-50)</t>
  </si>
  <si>
    <t>#_6b450a12-9f17-41ae-b157-306196495a9f</t>
  </si>
  <si>
    <t>#_6ad1fe39-0ee6-4190-bb8a-80d8ca6a8c10</t>
  </si>
  <si>
    <t>e10f650d-74d5-44d9-b149-24e7e19f5f87</t>
  </si>
  <si>
    <t>#_68f7d775-4ccd-439b-bfed-56b52eba7754</t>
  </si>
  <si>
    <t>SGS status:Reported</t>
  </si>
  <si>
    <t>MMA01 A01 (0-50) A03 (0-50) A08 (0-50) A09 (0-50)</t>
  </si>
  <si>
    <t>#_856e72ef-38db-4987-911a-8b7af9ca35c3</t>
  </si>
  <si>
    <t>MMA03 A05 (0-50) A10 (0-50) A11 (0-50) A12 (0-50)</t>
  </si>
  <si>
    <t>#_cd986ddf-af0c-4f10-8169-a1e6ec814392</t>
  </si>
  <si>
    <t>_856e72ef-38db-4987-911a-8b7af9ca35c3</t>
  </si>
  <si>
    <t>856e72ef-38db-4987-911a-8b7af9ca35c3</t>
  </si>
  <si>
    <t>#_db47fa11-2d33-4b30-ae4c-1d02dfe01935</t>
  </si>
  <si>
    <t>urn:immetingen:compartiment:id:1</t>
  </si>
  <si>
    <t>_TI-65798780</t>
  </si>
  <si>
    <t>#_18f98233-d542-4b0f-8964-132a2820cf51</t>
  </si>
  <si>
    <t>#_f1e94f48-0388-4345-a313-f07d09c43091</t>
  </si>
  <si>
    <t>#_19c321c6-30bd-4ac8-8e50-0fa59db78670</t>
  </si>
  <si>
    <t>#_325dae26-b9da-497f-988e-38b376ac399c</t>
  </si>
  <si>
    <t>#_8487c62a-7eb6-4c4e-8a11-e2501bc59787</t>
  </si>
  <si>
    <t>#_e823ab4f-52c3-408b-ab1b-697006e9e054</t>
  </si>
  <si>
    <t>#_0bdfc110-88e1-4081-8fce-dead5c38cefc</t>
  </si>
  <si>
    <t>#_b2b756e4-a6bd-42c1-b647-4b20b3f2c746</t>
  </si>
  <si>
    <t>#_250923ce-31b2-4319-a1ea-1db555bed90c</t>
  </si>
  <si>
    <t>#_8d9dd6b2-3a5f-4b50-badb-8e3103d5aa09</t>
  </si>
  <si>
    <t>#_8fe7ec27-b022-427d-b6a9-90ea4888961f</t>
  </si>
  <si>
    <t>#_eb347605-b5ed-4c33-85db-a8933011ca10</t>
  </si>
  <si>
    <t>#_d86868fb-c127-409f-adfa-fecd1550a67c</t>
  </si>
  <si>
    <t>#_fdbd8ec1-b433-4adb-8d86-91c7b75a82c9</t>
  </si>
  <si>
    <t>#_2bf3732a-8987-4fc3-b909-9f5554c47feb</t>
  </si>
  <si>
    <t>#_4f8b1ac1-5cca-43bf-8e65-f715fd603efc</t>
  </si>
  <si>
    <t>#_b491a1b8-0ec2-4d38-bb84-aed20c3238c3</t>
  </si>
  <si>
    <t>#_8f0e6f24-151b-4f10-ab6e-5cb8ddf9d33c</t>
  </si>
  <si>
    <t>#_a2d33337-95c1-4edf-b36b-19e837bea3d5</t>
  </si>
  <si>
    <t>#_7762d839-4c5a-4c24-b124-5e5040b572ba</t>
  </si>
  <si>
    <t>#_3164b9ef-358d-41f3-a7fd-6cb1f4c902bf</t>
  </si>
  <si>
    <t>#_a2565199-b1a6-49ed-9654-4f7104dec03e</t>
  </si>
  <si>
    <t>#_9a3e7616-6373-4e13-a5bf-a4487921fd8f</t>
  </si>
  <si>
    <t>#_e24384a8-39df-42d3-bd3f-d91a0ced3c2a</t>
  </si>
  <si>
    <t>#_cfa6514d-3bba-456f-a916-99fb3a750663</t>
  </si>
  <si>
    <t>#_e1654910-b7de-4b90-8ae7-3eef4b5e770f</t>
  </si>
  <si>
    <t>#_9f4fcd16-01d7-4381-ab25-8fa38579c068</t>
  </si>
  <si>
    <t>#_f3aa82b9-29fc-4fb2-a481-4ad359778f06</t>
  </si>
  <si>
    <t>#_1a8a217b-bdb2-4bc3-b916-43166daf4de1</t>
  </si>
  <si>
    <t>#_e185c813-3fdb-465f-ae32-29ed8d80f56c</t>
  </si>
  <si>
    <t>#_b3141ea5-77f2-4889-a96a-ca57b9ee458c</t>
  </si>
  <si>
    <t>#_8a4c36ac-6188-4c47-8870-29d74b30bb5d</t>
  </si>
  <si>
    <t>#_564e81dd-68a9-4ef8-b2c3-6560ee720b67</t>
  </si>
  <si>
    <t>#_1aaa445d-e493-454d-96c7-d9fe3eb42315</t>
  </si>
  <si>
    <t>#_73ff6044-4b84-4b6b-a99f-df809875fd19</t>
  </si>
  <si>
    <t>#_28068c1b-ce07-46b0-abb0-ab93139a5239</t>
  </si>
  <si>
    <t>#_42b12943-43f2-4e9f-aae1-3838751e5ba1</t>
  </si>
  <si>
    <t>#_399c4b83-900c-4a32-974b-d110d9ccb629</t>
  </si>
  <si>
    <t>#_899eb227-fa1a-4332-9c3f-6b6e95cf7f44</t>
  </si>
  <si>
    <t>#_3caa7f9d-99d0-47f4-bf99-2d62ec0c9d7c</t>
  </si>
  <si>
    <t>#_3cac4e2e-8fce-42ce-99a3-4d891c532cb0</t>
  </si>
  <si>
    <t>#_1ee583ce-9da0-43cf-9eb3-ad9279638c7a</t>
  </si>
  <si>
    <t>#_7daefa71-4b1b-4094-b46a-e2110d90e2ff</t>
  </si>
  <si>
    <t>#_e71e4d53-f961-4d5e-a96c-e090415ecbea</t>
  </si>
  <si>
    <t>#_b7a464e5-ad3e-42f0-9119-5a3f2dac1ed7</t>
  </si>
  <si>
    <t>#_195a2c52-24e6-4592-8b0b-5dd298ec4987</t>
  </si>
  <si>
    <t>#_9a651da4-191b-465d-8fc6-39444dc9bad5</t>
  </si>
  <si>
    <t>#_f880c065-8443-4de3-a8be-605b89f9f1ac</t>
  </si>
  <si>
    <t>#_5db017ae-c96e-468b-91ee-38fc403b7cb0</t>
  </si>
  <si>
    <t>#_d63cac4b-250a-49ca-a567-eb4806f5b503</t>
  </si>
  <si>
    <t>#_8607fbb4-841a-4268-b168-a9b982c0dbfb</t>
  </si>
  <si>
    <t>#_1412652f-7c9f-4356-9a22-879d84382772</t>
  </si>
  <si>
    <t>#_af7d3d9c-75fa-4bfb-acf6-5d44918a9ab0</t>
  </si>
  <si>
    <t>#_145cdd17-931c-4127-a91e-1e79b35bdf61</t>
  </si>
  <si>
    <t>#_5d567606-8e53-4f0a-9ffe-8e7cf0e75642</t>
  </si>
  <si>
    <t>#_4b45f7f3-04ba-461b-82f4-7edc00913ad9</t>
  </si>
  <si>
    <t>#_a638e2f4-fdbb-477e-a356-b2ae84adbf8d</t>
  </si>
  <si>
    <t>#_9fb0c8c8-0038-4c7d-b186-153cbc13e9ac</t>
  </si>
  <si>
    <t>#_fbaa255e-e32e-4a05-92e1-8b36c9c5db9f</t>
  </si>
  <si>
    <t>_6b450a12-9f17-41ae-b157-306196495a9f</t>
  </si>
  <si>
    <t>6b450a12-9f17-41ae-b157-306196495a9f</t>
  </si>
  <si>
    <t>#_1ad11685-d295-48cc-9bec-47cd59bebf66</t>
  </si>
  <si>
    <t>_TI-65798773</t>
  </si>
  <si>
    <t>#_8be46efe-f9ef-47b8-9430-7967da493bd5</t>
  </si>
  <si>
    <t>#_ff2bd52e-2505-4dac-9ba3-236c6ccf6608</t>
  </si>
  <si>
    <t>#_d9ae6f33-9e02-459a-a232-ccd5509823c7</t>
  </si>
  <si>
    <t>#_2bd3aaf9-f441-4b96-ad08-8727127972f5</t>
  </si>
  <si>
    <t>#_abb5a499-d61c-4c8c-80ce-9efbe7bf3df6</t>
  </si>
  <si>
    <t>#_6cf6478b-ee2d-4564-9e34-92be2cf6f1ae</t>
  </si>
  <si>
    <t>#_c09ad229-3292-4963-8773-e55759b9bc1f</t>
  </si>
  <si>
    <t>#_0e956606-5fad-44cb-9e33-3294deea97da</t>
  </si>
  <si>
    <t>#_2ac8e66f-7004-4312-8396-7907cc3a213f</t>
  </si>
  <si>
    <t>#_2b5951c8-a3f2-4ca4-ac2a-fc9dc0563d19</t>
  </si>
  <si>
    <t>#_66d897dd-9894-4e92-a0a2-b245d5b6d5f3</t>
  </si>
  <si>
    <t>#_59b848bc-73ce-4baa-ab74-b53008bef0e7</t>
  </si>
  <si>
    <t>#_5c8d5129-ed86-491b-b3b4-cc54ee4b95b6</t>
  </si>
  <si>
    <t>#_f1996bbe-6d23-4196-b1e0-1d5d120194b2</t>
  </si>
  <si>
    <t>#_36cb7ee8-7154-44bc-9170-bd7225151bcc</t>
  </si>
  <si>
    <t>#_0010cb77-9692-4e59-b2de-d4687feb3f1a</t>
  </si>
  <si>
    <t>#_ac7cec10-89c5-445d-9e0c-8cdb6e034f6a</t>
  </si>
  <si>
    <t>#_a5b48065-f914-47b8-9083-9215d5561d17</t>
  </si>
  <si>
    <t>#_00a05889-737b-4cf3-90d7-ec5c751f7f44</t>
  </si>
  <si>
    <t>#_92bb098e-b34b-4656-9d17-137754477dc3</t>
  </si>
  <si>
    <t>#_a153329c-57e5-449f-a488-a45892500f47</t>
  </si>
  <si>
    <t>#_6d2011f3-d92f-40e5-b311-e2e8340a7f7d</t>
  </si>
  <si>
    <t>#_6ec45e74-f611-47a2-844c-1b47b757a71f</t>
  </si>
  <si>
    <t>#_e6dca13a-ac97-4e67-b071-8596b9f15c71</t>
  </si>
  <si>
    <t>#_a80a488b-89f6-4ec3-a413-4e648a605fed</t>
  </si>
  <si>
    <t>#_eb1b6ba5-1a8a-44a1-9e36-cb079390a004</t>
  </si>
  <si>
    <t>#_bafa4afa-94ba-4939-a7f2-f82348546d68</t>
  </si>
  <si>
    <t>#_dbdc82b7-6442-46c0-9fc8-c5ed365bf532</t>
  </si>
  <si>
    <t>#_b3b3000d-136c-4d30-a132-ce03d0152fb3</t>
  </si>
  <si>
    <t>#_e5178754-5c46-4974-99af-01e7f56a298b</t>
  </si>
  <si>
    <t>#_b350f72d-4b2f-461c-859b-cdc2ce0eaa2e</t>
  </si>
  <si>
    <t>#_48a62667-d305-4457-871e-3b3a1095ce54</t>
  </si>
  <si>
    <t>#_3eb10ee4-6812-4711-b8df-21ddc1b2bf11</t>
  </si>
  <si>
    <t>#_8a5b5655-860f-44a2-a929-faaaeaf6d155</t>
  </si>
  <si>
    <t>#_d3dd7e95-b3d5-440a-a4a1-d9c2ba94586e</t>
  </si>
  <si>
    <t>#_67cacaae-cc06-470f-81f1-feaf0d100e78</t>
  </si>
  <si>
    <t>#_8b2c8886-a080-4178-9218-8bd209f7d904</t>
  </si>
  <si>
    <t>#_a232b4e9-bbe3-4ade-b6d4-f8e85589e655</t>
  </si>
  <si>
    <t>#_1a717689-8184-41e4-9f24-44a5cd566669</t>
  </si>
  <si>
    <t>#_df5305d8-b690-4162-80e5-231f043f9f64</t>
  </si>
  <si>
    <t>#_ab72650f-3a73-44b4-a029-da0bb1935398</t>
  </si>
  <si>
    <t>#_70160920-9dbc-48a5-a308-71e2e4674b1e</t>
  </si>
  <si>
    <t>#_4fc53939-ca7f-4fda-a5f4-793bc549326a</t>
  </si>
  <si>
    <t>#_c6072ff6-8d97-4123-94f8-a152dd993fe4</t>
  </si>
  <si>
    <t>#_0c6b3b11-b5f3-474e-8141-408da525edf0</t>
  </si>
  <si>
    <t>#_57d33947-3096-43e9-b2ed-a0b6e0cf75de</t>
  </si>
  <si>
    <t>#_94fb7ab2-5b54-4293-9342-e50ffdbb7966</t>
  </si>
  <si>
    <t>#_fcdaacf9-f48d-4b4d-b2b6-7557c36c122b</t>
  </si>
  <si>
    <t>#_fcfd3e6d-f379-41bc-900d-e7d7f29274c0</t>
  </si>
  <si>
    <t>#_7c0f9044-1d96-4ffb-b6c6-54d178367087</t>
  </si>
  <si>
    <t>#_c6784fdf-63f2-47b3-ba73-225d7e0512e1</t>
  </si>
  <si>
    <t>#_c4963b7a-afbd-4438-9f04-91c38ff438cd</t>
  </si>
  <si>
    <t>#_3557e864-bbc3-483d-9225-2d08771d55ea</t>
  </si>
  <si>
    <t>#_524d8dbc-67ae-4179-83c2-3ab5fa37e56f</t>
  </si>
  <si>
    <t>#_8d43958e-3341-4e84-b017-1df44a821494</t>
  </si>
  <si>
    <t>#_5a7b9376-e931-4278-b185-d08d40b13fe9</t>
  </si>
  <si>
    <t>#_676bc4ff-dc3a-4557-9394-4c0c2828f09c</t>
  </si>
  <si>
    <t>#_5eb2c794-8f62-4176-8acd-de3fb54c7dfc</t>
  </si>
  <si>
    <t>#_ee84e1af-6b5b-4f06-a754-85f9932216b6</t>
  </si>
  <si>
    <t>_cd986ddf-af0c-4f10-8169-a1e6ec814392</t>
  </si>
  <si>
    <t>cd986ddf-af0c-4f10-8169-a1e6ec814392</t>
  </si>
  <si>
    <t>#_878e361e-9309-4cf9-893f-75ff932ed321</t>
  </si>
  <si>
    <t>_TI-65798781</t>
  </si>
  <si>
    <t>#_3d21d92c-0502-4484-a0f7-e4e2ddc87081</t>
  </si>
  <si>
    <t>#_867b5027-46dc-4d78-bcf2-21073870de76</t>
  </si>
  <si>
    <t>#_f931ab34-86db-48e6-8283-000729a170d6</t>
  </si>
  <si>
    <t>#_384fc6a9-903a-4865-a37b-db0e63fc63eb</t>
  </si>
  <si>
    <t>#_c5b82689-ad22-456b-b4a6-24779885fe8f</t>
  </si>
  <si>
    <t>#_c129ecf3-55d8-48dd-b0c0-49e12d7aa71a</t>
  </si>
  <si>
    <t>#_87731e12-ef02-404b-b871-6ed3ebb25de6</t>
  </si>
  <si>
    <t>#_c408b08f-2d9e-4b41-b318-7084df393c45</t>
  </si>
  <si>
    <t>#_735d4591-aabf-4ea9-b359-20de31e0ae5c</t>
  </si>
  <si>
    <t>#_ae3c5e89-8194-42ac-8078-ba9abfad7427</t>
  </si>
  <si>
    <t>#_b5fdf4b6-e91a-4e5b-84ef-b8bfd086075a</t>
  </si>
  <si>
    <t>#_1f74a1e8-0e97-47e9-9fea-86a0d81da6aa</t>
  </si>
  <si>
    <t>#_a17012b0-3268-4dce-93c9-7d3f4f7d0032</t>
  </si>
  <si>
    <t>#_b034cabe-c7f5-4897-a292-d621adfec9ec</t>
  </si>
  <si>
    <t>#_7cd1cfe5-94a0-4ed6-883a-522497011000</t>
  </si>
  <si>
    <t>#_6f531b9f-85fe-434f-932e-18c9d32a5af0</t>
  </si>
  <si>
    <t>#_de3c5d83-8cdf-418c-b464-191718a04a52</t>
  </si>
  <si>
    <t>#_677ef58c-4ca3-4178-8c4a-65a9928f44fb</t>
  </si>
  <si>
    <t>#_6fbf011a-5b2e-4541-be0c-5ef5395ab7c5</t>
  </si>
  <si>
    <t>#_72ea82c8-1172-4b1b-a8cc-7822697aade1</t>
  </si>
  <si>
    <t>#_7ff0c0d3-2fab-43e9-b318-ad7b6adb9ec6</t>
  </si>
  <si>
    <t>#_b5ab70d9-d35b-44af-b7f1-8df21ff7c3f3</t>
  </si>
  <si>
    <t>#_41583e84-f578-4fa9-8b80-4b2e3d763396</t>
  </si>
  <si>
    <t>#_9d96c4ad-04ea-45a2-95cd-ae881aedfb8a</t>
  </si>
  <si>
    <t>#_4bc34af0-4e30-4c72-bfe0-6d890e79e91b</t>
  </si>
  <si>
    <t>#_3d9ae005-ccb4-4e97-bf58-33c3c100522b</t>
  </si>
  <si>
    <t>#_745df212-ae9e-4ba0-8975-55a31cee16cb</t>
  </si>
  <si>
    <t>#_20602924-14c1-4fc4-82b8-be97093900d2</t>
  </si>
  <si>
    <t>#_c976dbe8-f3f5-498c-a860-02f588644ef8</t>
  </si>
  <si>
    <t>#_f2a655dc-86f3-4315-a29f-c5fd5f145818</t>
  </si>
  <si>
    <t>#_eb896049-445d-4f1f-8a1c-67985b7cf004</t>
  </si>
  <si>
    <t>#_e57bb5b4-8391-4b85-b016-e21c433a6501</t>
  </si>
  <si>
    <t>#_cd4ab762-aea3-4283-9000-2818c6fed14c</t>
  </si>
  <si>
    <t>#_fb1938db-cd43-4de3-8ed5-9bce51f56da2</t>
  </si>
  <si>
    <t>#_6d3600b0-5bde-4c0b-bc1d-97351e2521be</t>
  </si>
  <si>
    <t>#_4139037f-4fef-4c86-a4de-d519d9e4b349</t>
  </si>
  <si>
    <t>#_a1494433-844b-408c-b282-e4c7aeb515c5</t>
  </si>
  <si>
    <t>#_8f0ac41d-f61f-446d-8699-37efa596a1ab</t>
  </si>
  <si>
    <t>#_bef80ece-ef08-492f-8349-f09fc4ac610b</t>
  </si>
  <si>
    <t>#_b65c5450-bee2-405f-9133-c455439f4930</t>
  </si>
  <si>
    <t>#_2abbb282-28cf-4221-8ed3-58110c03fb12</t>
  </si>
  <si>
    <t>#_a5b36177-141c-4297-9767-41094b65169a</t>
  </si>
  <si>
    <t>#_d8574753-31fc-4b39-a9bf-0e5ac119e22b</t>
  </si>
  <si>
    <t>#_faf49363-d96e-4fa6-84fa-514b18a500ec</t>
  </si>
  <si>
    <t>#_8cc82e5d-89b5-4c33-9c6a-d2da2cb51372</t>
  </si>
  <si>
    <t>#_07902268-90e1-40f4-bd3a-44bf913332bd</t>
  </si>
  <si>
    <t>#_2aec63a8-d5a6-4e78-88da-5840429d865c</t>
  </si>
  <si>
    <t>#_e22f9151-4bf5-4f39-b113-267634c6a6e1</t>
  </si>
  <si>
    <t>#_f7327f9e-0088-4fbf-9a56-16a05546612d</t>
  </si>
  <si>
    <t>#_1ceea371-f595-4171-8682-da81c595629c</t>
  </si>
  <si>
    <t>#_9bc433ca-ca17-4adf-8e92-245d7df3403b</t>
  </si>
  <si>
    <t>#_bf58324b-9eaa-4231-827e-da59164c4e97</t>
  </si>
  <si>
    <t>#_4eeb6037-801f-4fa3-82da-095e18222e4d</t>
  </si>
  <si>
    <t>#_96b365bb-a715-49a4-91fe-7f29974162f3</t>
  </si>
  <si>
    <t>#_eca75f82-d0e7-4965-9175-1bf6f0882eaf</t>
  </si>
  <si>
    <t>#_fdd95b24-2ce2-4b1d-90a7-a2a5bee9dfc5</t>
  </si>
  <si>
    <t>#_f532722c-094c-4ea9-a479-1d4b8322bdee</t>
  </si>
  <si>
    <t>#_1e7f85f4-3b4a-46e5-8d3e-5369cdd9084e</t>
  </si>
  <si>
    <t>#_05675296-e735-4267-9d88-c710c3c964b6</t>
  </si>
  <si>
    <t>_1ad11685-d295-48cc-9bec-47cd59bebf66</t>
  </si>
  <si>
    <t>1ad11685-d295-48cc-9bec-47cd59bebf66</t>
  </si>
  <si>
    <t>urn:immetingen:hoedanigheid:id:93</t>
  </si>
  <si>
    <t>urn:immetingen:parameter:id:1200</t>
  </si>
  <si>
    <t>&lt;20 mg/kgds</t>
  </si>
  <si>
    <t>urn:immetingen:eenheid:id:58</t>
  </si>
  <si>
    <t>_34f87b5e-ee08-4ceb-b0b3-72d35da064ac</t>
  </si>
  <si>
    <t>_8be46efe-f9ef-47b8-9430-7967da493bd5</t>
  </si>
  <si>
    <t>8be46efe-f9ef-47b8-9430-7967da493bd5</t>
  </si>
  <si>
    <t>urn:immetingen:parameter:id:1381</t>
  </si>
  <si>
    <t>&lt;1 µg/kgds</t>
  </si>
  <si>
    <t>_b9d29909-93e6-4243-aef0-e3c1587d0896</t>
  </si>
  <si>
    <t>_ff2bd52e-2505-4dac-9ba3-236c6ccf6608</t>
  </si>
  <si>
    <t>ff2bd52e-2505-4dac-9ba3-236c6ccf6608</t>
  </si>
  <si>
    <t>urn:immetingen:parameter:id:1382</t>
  </si>
  <si>
    <t>_1a8e54f2-b99f-475a-b0c9-31b2cf58832b</t>
  </si>
  <si>
    <t>_d9ae6f33-9e02-459a-a232-ccd5509823c7</t>
  </si>
  <si>
    <t>d9ae6f33-9e02-459a-a232-ccd5509823c7</t>
  </si>
  <si>
    <t>urn:immetingen:parameter:id:1372</t>
  </si>
  <si>
    <t>_6e2f9d1c-b491-4b7e-9a5b-e7f05c65daef</t>
  </si>
  <si>
    <t>_2bd3aaf9-f441-4b96-ad08-8727127972f5</t>
  </si>
  <si>
    <t>2bd3aaf9-f441-4b96-ad08-8727127972f5</t>
  </si>
  <si>
    <t>urn:immetingen:parameter:id:1374</t>
  </si>
  <si>
    <t>_0e390fac-136d-4b65-ac24-eda93c55be9a</t>
  </si>
  <si>
    <t>_abb5a499-d61c-4c8c-80ce-9efbe7bf3df6</t>
  </si>
  <si>
    <t>abb5a499-d61c-4c8c-80ce-9efbe7bf3df6</t>
  </si>
  <si>
    <t>urn:immetingen:parameter:id:1376</t>
  </si>
  <si>
    <t>_e7041a65-9a24-45b5-868e-728b688bcd92</t>
  </si>
  <si>
    <t>_6cf6478b-ee2d-4564-9e34-92be2cf6f1ae</t>
  </si>
  <si>
    <t>6cf6478b-ee2d-4564-9e34-92be2cf6f1ae</t>
  </si>
  <si>
    <t>urn:immetingen:parameter:id:1377</t>
  </si>
  <si>
    <t>_ec1e4ce8-d076-465d-8d91-d0f1923462b2</t>
  </si>
  <si>
    <t>_c09ad229-3292-4963-8773-e55759b9bc1f</t>
  </si>
  <si>
    <t>c09ad229-3292-4963-8773-e55759b9bc1f</t>
  </si>
  <si>
    <t>urn:immetingen:parameter:id:1380</t>
  </si>
  <si>
    <t>_95441533-9286-4253-913d-1800d353c3dd</t>
  </si>
  <si>
    <t>_0e956606-5fad-44cb-9e33-3294deea97da</t>
  </si>
  <si>
    <t>0e956606-5fad-44cb-9e33-3294deea97da</t>
  </si>
  <si>
    <t>92.7 gew.-%</t>
  </si>
  <si>
    <t>_1bdb6ecf-9f45-4916-a076-6735ac3d77b5</t>
  </si>
  <si>
    <t>_2ac8e66f-7004-4312-8396-7907cc3a213f</t>
  </si>
  <si>
    <t>2ac8e66f-7004-4312-8396-7907cc3a213f</t>
  </si>
  <si>
    <t>urn:immetingen:parameter:id:1259</t>
  </si>
  <si>
    <t>&lt;0.01 mg/kgds</t>
  </si>
  <si>
    <t>_e31b129d-a107-4826-b559-02c113fc27ee</t>
  </si>
  <si>
    <t>_2b5951c8-a3f2-4ca4-ac2a-fc9dc0563d19</t>
  </si>
  <si>
    <t>2b5951c8-a3f2-4ca4-ac2a-fc9dc0563d19</t>
  </si>
  <si>
    <t>urn:immetingen:parameter:id:746</t>
  </si>
  <si>
    <t>0.22 mg/kgds</t>
  </si>
  <si>
    <t>_5327f1dd-a887-48b8-b094-38a6703c3499</t>
  </si>
  <si>
    <t>_66d897dd-9894-4e92-a0a2-b245d5b6d5f3</t>
  </si>
  <si>
    <t>66d897dd-9894-4e92-a0a2-b245d5b6d5f3</t>
  </si>
  <si>
    <t>urn:immetingen:parameter:id:299</t>
  </si>
  <si>
    <t>0.08 mg/kgds</t>
  </si>
  <si>
    <t>_9785ad8e-99d0-4113-b0b1-752510a1a9c5</t>
  </si>
  <si>
    <t>_59b848bc-73ce-4baa-ab74-b53008bef0e7</t>
  </si>
  <si>
    <t>59b848bc-73ce-4baa-ab74-b53008bef0e7</t>
  </si>
  <si>
    <t>urn:immetingen:parameter:id:775</t>
  </si>
  <si>
    <t>0.98 mg/kgds</t>
  </si>
  <si>
    <t>_40e8b36e-26dc-4d9e-9def-9615f7af92a2</t>
  </si>
  <si>
    <t>_5c8d5129-ed86-491b-b3b4-cc54ee4b95b6</t>
  </si>
  <si>
    <t>5c8d5129-ed86-491b-b3b4-cc54ee4b95b6</t>
  </si>
  <si>
    <t>urn:immetingen:parameter:id:518</t>
  </si>
  <si>
    <t>0.58 mg/kgds</t>
  </si>
  <si>
    <t>_a54d54a6-106b-48a3-93bd-ca2ee57410e3</t>
  </si>
  <si>
    <t>_f1996bbe-6d23-4196-b1e0-1d5d120194b2</t>
  </si>
  <si>
    <t>f1996bbe-6d23-4196-b1e0-1d5d120194b2</t>
  </si>
  <si>
    <t>urn:immetingen:parameter:id:353</t>
  </si>
  <si>
    <t>0.28 mg/kgds</t>
  </si>
  <si>
    <t>_4aa97026-6551-4d72-8697-1f0822196d54</t>
  </si>
  <si>
    <t>_36cb7ee8-7154-44bc-9170-bd7225151bcc</t>
  </si>
  <si>
    <t>36cb7ee8-7154-44bc-9170-bd7225151bcc</t>
  </si>
  <si>
    <t>urn:immetingen:parameter:id:346</t>
  </si>
  <si>
    <t>0.56 mg/kgds</t>
  </si>
  <si>
    <t>_9bf3b7a6-cc2c-41b2-93ea-7c94661c0d7e</t>
  </si>
  <si>
    <t>_0010cb77-9692-4e59-b2de-d4687feb3f1a</t>
  </si>
  <si>
    <t>0010cb77-9692-4e59-b2de-d4687feb3f1a</t>
  </si>
  <si>
    <t>urn:immetingen:parameter:id:351</t>
  </si>
  <si>
    <t>0.41 mg/kgds</t>
  </si>
  <si>
    <t>_245fb8d9-d36a-4cbc-a101-407f247717f4</t>
  </si>
  <si>
    <t>_ac7cec10-89c5-445d-9e0c-8cdb6e034f6a</t>
  </si>
  <si>
    <t>ac7cec10-89c5-445d-9e0c-8cdb6e034f6a</t>
  </si>
  <si>
    <t>urn:immetingen:parameter:id:882</t>
  </si>
  <si>
    <t>0.39 mg/kgds</t>
  </si>
  <si>
    <t>_54b27074-34e9-4f77-9513-8d917b2d9c43</t>
  </si>
  <si>
    <t>_a5b48065-f914-47b8-9083-9215d5561d17</t>
  </si>
  <si>
    <t>a5b48065-f914-47b8-9083-9215d5561d17</t>
  </si>
  <si>
    <t>urn:immetingen:parameter:id:345</t>
  </si>
  <si>
    <t>0.54 mg/kgds</t>
  </si>
  <si>
    <t>_d756de3f-1f4f-40a8-9e39-d6718ea259ec</t>
  </si>
  <si>
    <t>_00a05889-737b-4cf3-90d7-ec5c751f7f44</t>
  </si>
  <si>
    <t>00a05889-737b-4cf3-90d7-ec5c751f7f44</t>
  </si>
  <si>
    <t>urn:immetingen:hoedanigheid:id:2</t>
  </si>
  <si>
    <t>urn:immetingen:parameter:id:1118</t>
  </si>
  <si>
    <t>6.8 % vd DS</t>
  </si>
  <si>
    <t>_c59ccb0b-256a-44ce-9e74-337d748c88bf</t>
  </si>
  <si>
    <t>_92bb098e-b34b-4656-9d17-137754477dc3</t>
  </si>
  <si>
    <t>92bb098e-b34b-4656-9d17-137754477dc3</t>
  </si>
  <si>
    <t>2.6 % vd DS</t>
  </si>
  <si>
    <t>_9c4791f5-73f8-4d4c-90f5-4f56c93b8213</t>
  </si>
  <si>
    <t>_a153329c-57e5-449f-a488-a45892500f47</t>
  </si>
  <si>
    <t>a153329c-57e5-449f-a488-a45892500f47</t>
  </si>
  <si>
    <t>urn:immetingen:parameter:id:1365</t>
  </si>
  <si>
    <t>4.9 µg/kgds</t>
  </si>
  <si>
    <t>_6f5227d4-e1f8-440b-9a4a-b6270731e66c</t>
  </si>
  <si>
    <t>_6d2011f3-d92f-40e5-b311-e2e8340a7f7d</t>
  </si>
  <si>
    <t>6d2011f3-d92f-40e5-b311-e2e8340a7f7d</t>
  </si>
  <si>
    <t>urn:immetingen:parameter:id:1352</t>
  </si>
  <si>
    <t>4.047 mg/kgds</t>
  </si>
  <si>
    <t>_e9925f00-165c-44cd-a5fe-3598810bf395</t>
  </si>
  <si>
    <t>_6ec45e74-f611-47a2-844c-1b47b757a71f</t>
  </si>
  <si>
    <t>6ec45e74-f611-47a2-844c-1b47b757a71f</t>
  </si>
  <si>
    <t>urn:immetingen:parameter:id:333</t>
  </si>
  <si>
    <t>25 mg/kgds</t>
  </si>
  <si>
    <t>_0caef494-550c-4656-b392-9c06c9175338</t>
  </si>
  <si>
    <t>_e6dca13a-ac97-4e67-b071-8596b9f15c71</t>
  </si>
  <si>
    <t>e6dca13a-ac97-4e67-b071-8596b9f15c71</t>
  </si>
  <si>
    <t>urn:immetingen:parameter:id:1693</t>
  </si>
  <si>
    <t>56 mg/kgds</t>
  </si>
  <si>
    <t>_2496c3c3-9767-4b28-b3f2-ceecf29814f6</t>
  </si>
  <si>
    <t>_a80a488b-89f6-4ec3-a413-4e648a605fed</t>
  </si>
  <si>
    <t>a80a488b-89f6-4ec3-a413-4e648a605fed</t>
  </si>
  <si>
    <t>urn:immetingen:parameter:id:310</t>
  </si>
  <si>
    <t>6.7 mg/kgds</t>
  </si>
  <si>
    <t>_f69f4afa-874e-4f61-8054-d9fcbf518cff</t>
  </si>
  <si>
    <t>_eb1b6ba5-1a8a-44a1-9e36-cb079390a004</t>
  </si>
  <si>
    <t>eb1b6ba5-1a8a-44a1-9e36-cb079390a004</t>
  </si>
  <si>
    <t>urn:immetingen:parameter:id:441</t>
  </si>
  <si>
    <t>0.24 mg/kgds</t>
  </si>
  <si>
    <t>_bffb1619-d3d7-47d6-a1a8-832275a212dd</t>
  </si>
  <si>
    <t>_bafa4afa-94ba-4939-a7f2-f82348546d68</t>
  </si>
  <si>
    <t>bafa4afa-94ba-4939-a7f2-f82348546d68</t>
  </si>
  <si>
    <t>urn:immetingen:parameter:id:527</t>
  </si>
  <si>
    <t>3.4 mg/kgds</t>
  </si>
  <si>
    <t>_6bcb696b-f043-47e9-8e5d-42601f238edd</t>
  </si>
  <si>
    <t>_dbdc82b7-6442-46c0-9fc8-c5ed365bf532</t>
  </si>
  <si>
    <t>dbdc82b7-6442-46c0-9fc8-c5ed365bf532</t>
  </si>
  <si>
    <t>urn:immetingen:parameter:id:971</t>
  </si>
  <si>
    <t>9.9 mg/kgds</t>
  </si>
  <si>
    <t>_51b09732-0368-4844-9685-fab2ea7713b7</t>
  </si>
  <si>
    <t>_b3b3000d-136c-4d30-a132-ce03d0152fb3</t>
  </si>
  <si>
    <t>b3b3000d-136c-4d30-a132-ce03d0152fb3</t>
  </si>
  <si>
    <t>urn:immetingen:parameter:id:1097</t>
  </si>
  <si>
    <t>0.06 mg/kgds</t>
  </si>
  <si>
    <t>_f8e8f1b3-1354-465a-813c-27890c29da51</t>
  </si>
  <si>
    <t>_e5178754-5c46-4974-99af-01e7f56a298b</t>
  </si>
  <si>
    <t>e5178754-5c46-4974-99af-01e7f56a298b</t>
  </si>
  <si>
    <t>urn:immetingen:parameter:id:1243</t>
  </si>
  <si>
    <t>&lt;1.5 mg/kgds</t>
  </si>
  <si>
    <t>_bec98c70-94aa-42bc-88ca-45ab6d645b54</t>
  </si>
  <si>
    <t>_b350f72d-4b2f-461c-859b-cdc2ce0eaa2e</t>
  </si>
  <si>
    <t>b350f72d-4b2f-461c-859b-cdc2ce0eaa2e</t>
  </si>
  <si>
    <t>urn:immetingen:parameter:id:1267</t>
  </si>
  <si>
    <t>10 mg/kgds</t>
  </si>
  <si>
    <t>_30fa52f2-2c66-4290-8091-c8c4bd32140d</t>
  </si>
  <si>
    <t>_48a62667-d305-4457-871e-3b3a1095ce54</t>
  </si>
  <si>
    <t>48a62667-d305-4457-871e-3b3a1095ce54</t>
  </si>
  <si>
    <t>urn:immetingen:parameter:id:1116</t>
  </si>
  <si>
    <t>_d1c90c02-7ad4-425d-a2ee-7ac28dc7bd0e</t>
  </si>
  <si>
    <t>_3eb10ee4-6812-4711-b8df-21ddc1b2bf11</t>
  </si>
  <si>
    <t>3eb10ee4-6812-4711-b8df-21ddc1b2bf11</t>
  </si>
  <si>
    <t>_e70903f7-9d89-4ae1-88d7-4088d920729a</t>
  </si>
  <si>
    <t>_8a5b5655-860f-44a2-a929-faaaeaf6d155</t>
  </si>
  <si>
    <t>8a5b5655-860f-44a2-a929-faaaeaf6d155</t>
  </si>
  <si>
    <t>_fc6beba7-3a8f-405c-8cec-800df8e37dd3</t>
  </si>
  <si>
    <t>_d3dd7e95-b3d5-440a-a4a1-d9c2ba94586e</t>
  </si>
  <si>
    <t>d3dd7e95-b3d5-440a-a4a1-d9c2ba94586e</t>
  </si>
  <si>
    <t>_0de0981a-ba19-466b-83cd-828b13757ab7</t>
  </si>
  <si>
    <t>_67cacaae-cc06-470f-81f1-feaf0d100e78</t>
  </si>
  <si>
    <t>67cacaae-cc06-470f-81f1-feaf0d100e78</t>
  </si>
  <si>
    <t>_10322226-5d40-48ae-839b-8fd1584b76ac</t>
  </si>
  <si>
    <t>_8b2c8886-a080-4178-9218-8bd209f7d904</t>
  </si>
  <si>
    <t>8b2c8886-a080-4178-9218-8bd209f7d904</t>
  </si>
  <si>
    <t>0.1 µg/kgds</t>
  </si>
  <si>
    <t>_93445bf5-9517-4836-ae9b-bb5f9c4f0f6a</t>
  </si>
  <si>
    <t>_a232b4e9-bbe3-4ade-b6d4-f8e85589e655</t>
  </si>
  <si>
    <t>a232b4e9-bbe3-4ade-b6d4-f8e85589e655</t>
  </si>
  <si>
    <t>urn:immetingen:parameter:id:3898</t>
  </si>
  <si>
    <t>_2589be1d-fbe1-45ab-86d1-f0cba1b27bdc</t>
  </si>
  <si>
    <t>_1a717689-8184-41e4-9f24-44a5cd566669</t>
  </si>
  <si>
    <t>1a717689-8184-41e4-9f24-44a5cd566669</t>
  </si>
  <si>
    <t>24 µg/kgds</t>
  </si>
  <si>
    <t>_34c807f2-7722-4d91-8369-52e729b9a9f0</t>
  </si>
  <si>
    <t>_df5305d8-b690-4162-80e5-231f043f9f64</t>
  </si>
  <si>
    <t>df5305d8-b690-4162-80e5-231f043f9f64</t>
  </si>
  <si>
    <t>32 µg/kgds</t>
  </si>
  <si>
    <t>_efa5efd0-07aa-495c-85df-be7ac753d4f7</t>
  </si>
  <si>
    <t>_ab72650f-3a73-44b4-a029-da0bb1935398</t>
  </si>
  <si>
    <t>ab72650f-3a73-44b4-a029-da0bb1935398</t>
  </si>
  <si>
    <t>_6859b663-68c3-42c1-be13-22a58bfc5f08</t>
  </si>
  <si>
    <t>_70160920-9dbc-48a5-a308-71e2e4674b1e</t>
  </si>
  <si>
    <t>70160920-9dbc-48a5-a308-71e2e4674b1e</t>
  </si>
  <si>
    <t>_cf8004f5-7527-413f-9190-183fdbe2d48f</t>
  </si>
  <si>
    <t>_4fc53939-ca7f-4fda-a5f4-793bc549326a</t>
  </si>
  <si>
    <t>4fc53939-ca7f-4fda-a5f4-793bc549326a</t>
  </si>
  <si>
    <t>_6225a5fd-efba-4c42-a192-5023b84e213b</t>
  </si>
  <si>
    <t>_c6072ff6-8d97-4123-94f8-a152dd993fe4</t>
  </si>
  <si>
    <t>c6072ff6-8d97-4123-94f8-a152dd993fe4</t>
  </si>
  <si>
    <t>0.2 µg/kgds</t>
  </si>
  <si>
    <t>_3276af49-1cde-4b07-88eb-4504dc9eed23</t>
  </si>
  <si>
    <t>_0c6b3b11-b5f3-474e-8141-408da525edf0</t>
  </si>
  <si>
    <t>0c6b3b11-b5f3-474e-8141-408da525edf0</t>
  </si>
  <si>
    <t>0.6 µg/kgds</t>
  </si>
  <si>
    <t>_df51cff7-fd03-4b85-9bd8-5b3bc1195356</t>
  </si>
  <si>
    <t>_57d33947-3096-43e9-b2ed-a0b6e0cf75de</t>
  </si>
  <si>
    <t>57d33947-3096-43e9-b2ed-a0b6e0cf75de</t>
  </si>
  <si>
    <t>_b7e91525-decc-472b-8a95-8706d342bbfc</t>
  </si>
  <si>
    <t>_94fb7ab2-5b54-4293-9342-e50ffdbb7966</t>
  </si>
  <si>
    <t>94fb7ab2-5b54-4293-9342-e50ffdbb7966</t>
  </si>
  <si>
    <t>_816738d2-43d0-4a84-a4ae-c5865fd34892</t>
  </si>
  <si>
    <t>_fcdaacf9-f48d-4b4d-b2b6-7557c36c122b</t>
  </si>
  <si>
    <t>fcdaacf9-f48d-4b4d-b2b6-7557c36c122b</t>
  </si>
  <si>
    <t>0.5 µg/kgds</t>
  </si>
  <si>
    <t>_d5875b0a-51c5-4c44-88e4-c1a50071ea30</t>
  </si>
  <si>
    <t>_fcfd3e6d-f379-41bc-900d-e7d7f29274c0</t>
  </si>
  <si>
    <t>fcfd3e6d-f379-41bc-900d-e7d7f29274c0</t>
  </si>
  <si>
    <t>_6f83f67e-8d79-4293-915e-acb512104254</t>
  </si>
  <si>
    <t>_7c0f9044-1d96-4ffb-b6c6-54d178367087</t>
  </si>
  <si>
    <t>7c0f9044-1d96-4ffb-b6c6-54d178367087</t>
  </si>
  <si>
    <t>_e6c6b333-46cf-4343-99d3-becc13eda904</t>
  </si>
  <si>
    <t>_c6784fdf-63f2-47b3-ba73-225d7e0512e1</t>
  </si>
  <si>
    <t>c6784fdf-63f2-47b3-ba73-225d7e0512e1</t>
  </si>
  <si>
    <t>_24fc55c4-cd62-42e1-a7db-4e5b1ca5133f</t>
  </si>
  <si>
    <t>_c4963b7a-afbd-4438-9f04-91c38ff438cd</t>
  </si>
  <si>
    <t>c4963b7a-afbd-4438-9f04-91c38ff438cd</t>
  </si>
  <si>
    <t>_026e3abc-2777-4588-a98c-6334f3961766</t>
  </si>
  <si>
    <t>_3557e864-bbc3-483d-9225-2d08771d55ea</t>
  </si>
  <si>
    <t>3557e864-bbc3-483d-9225-2d08771d55ea</t>
  </si>
  <si>
    <t>_f23fec55-7fcb-49b7-9a90-199491ccb512</t>
  </si>
  <si>
    <t>_524d8dbc-67ae-4179-83c2-3ab5fa37e56f</t>
  </si>
  <si>
    <t>524d8dbc-67ae-4179-83c2-3ab5fa37e56f</t>
  </si>
  <si>
    <t>0.3 µg/kgds</t>
  </si>
  <si>
    <t>_96886642-8ff7-483e-90d3-eed72d1d53ed</t>
  </si>
  <si>
    <t>_8d43958e-3341-4e84-b017-1df44a821494</t>
  </si>
  <si>
    <t>8d43958e-3341-4e84-b017-1df44a821494</t>
  </si>
  <si>
    <t>2.9 µg/kgds</t>
  </si>
  <si>
    <t>_6ac180b9-d2db-4d85-aeb7-da88580e38f0</t>
  </si>
  <si>
    <t>_5a7b9376-e931-4278-b185-d08d40b13fe9</t>
  </si>
  <si>
    <t>5a7b9376-e931-4278-b185-d08d40b13fe9</t>
  </si>
  <si>
    <t>urn:immetingen:hoedanigheid:id:86</t>
  </si>
  <si>
    <t>&lt;5 mg/kgds</t>
  </si>
  <si>
    <t>_8064f920-3718-49bc-bebd-3772e0b9f0df</t>
  </si>
  <si>
    <t>_676bc4ff-dc3a-4557-9394-4c0c2828f09c</t>
  </si>
  <si>
    <t>676bc4ff-dc3a-4557-9394-4c0c2828f09c</t>
  </si>
  <si>
    <t>urn:immetingen:hoedanigheid:id:99</t>
  </si>
  <si>
    <t>_e8ba3568-28f0-488f-8b48-ff406c51cb20</t>
  </si>
  <si>
    <t>_5eb2c794-8f62-4176-8acd-de3fb54c7dfc</t>
  </si>
  <si>
    <t>5eb2c794-8f62-4176-8acd-de3fb54c7dfc</t>
  </si>
  <si>
    <t>urn:immetingen:hoedanigheid:id:114</t>
  </si>
  <si>
    <t>8 mg/kgds</t>
  </si>
  <si>
    <t>_7a2c768c-00a2-4cb5-9e3b-d8e3276711c3</t>
  </si>
  <si>
    <t>_ee84e1af-6b5b-4f06-a754-85f9932216b6</t>
  </si>
  <si>
    <t>ee84e1af-6b5b-4f06-a754-85f9932216b6</t>
  </si>
  <si>
    <t>urn:immetingen:hoedanigheid:id:122</t>
  </si>
  <si>
    <t>12 mg/kgds</t>
  </si>
  <si>
    <t>_01c12768-4e7d-4019-bbd8-bb1c19f9169a</t>
  </si>
  <si>
    <t>_db47fa11-2d33-4b30-ae4c-1d02dfe01935</t>
  </si>
  <si>
    <t>db47fa11-2d33-4b30-ae4c-1d02dfe01935</t>
  </si>
  <si>
    <t>130 mg/kgds</t>
  </si>
  <si>
    <t>_db3bbfc4-ed76-4f2e-9755-400f64c3ec21</t>
  </si>
  <si>
    <t>_18f98233-d542-4b0f-8964-132a2820cf51</t>
  </si>
  <si>
    <t>18f98233-d542-4b0f-8964-132a2820cf51</t>
  </si>
  <si>
    <t>_88d1c156-34d3-4d5f-929f-81353073fb61</t>
  </si>
  <si>
    <t>_f1e94f48-0388-4345-a313-f07d09c43091</t>
  </si>
  <si>
    <t>f1e94f48-0388-4345-a313-f07d09c43091</t>
  </si>
  <si>
    <t>_0ff76087-9e6a-49ac-978d-0992879c94cf</t>
  </si>
  <si>
    <t>_19c321c6-30bd-4ac8-8e50-0fa59db78670</t>
  </si>
  <si>
    <t>19c321c6-30bd-4ac8-8e50-0fa59db78670</t>
  </si>
  <si>
    <t>2.6 µg/kgds</t>
  </si>
  <si>
    <t>_98b7e111-7dfc-4b70-a054-0ae29944ae28</t>
  </si>
  <si>
    <t>_325dae26-b9da-497f-988e-38b376ac399c</t>
  </si>
  <si>
    <t>325dae26-b9da-497f-988e-38b376ac399c</t>
  </si>
  <si>
    <t>_908d9401-34de-44ce-9723-c694771eed60</t>
  </si>
  <si>
    <t>_8487c62a-7eb6-4c4e-8a11-e2501bc59787</t>
  </si>
  <si>
    <t>8487c62a-7eb6-4c4e-8a11-e2501bc59787</t>
  </si>
  <si>
    <t>5.8 µg/kgds</t>
  </si>
  <si>
    <t>_dc4789b1-d542-48ec-8409-fb1766a9778f</t>
  </si>
  <si>
    <t>_e823ab4f-52c3-408b-ab1b-697006e9e054</t>
  </si>
  <si>
    <t>e823ab4f-52c3-408b-ab1b-697006e9e054</t>
  </si>
  <si>
    <t>6.0 µg/kgds</t>
  </si>
  <si>
    <t>_7fe88186-c772-489a-9a16-139564824f27</t>
  </si>
  <si>
    <t>_0bdfc110-88e1-4081-8fce-dead5c38cefc</t>
  </si>
  <si>
    <t>0bdfc110-88e1-4081-8fce-dead5c38cefc</t>
  </si>
  <si>
    <t>_a75964bc-5a9e-4027-bfc7-a4dd6c9a6ccf</t>
  </si>
  <si>
    <t>_b2b756e4-a6bd-42c1-b647-4b20b3f2c746</t>
  </si>
  <si>
    <t>b2b756e4-a6bd-42c1-b647-4b20b3f2c746</t>
  </si>
  <si>
    <t>92.2 gew.-%</t>
  </si>
  <si>
    <t>_53e79a5e-b312-4634-8e49-903dcf971118</t>
  </si>
  <si>
    <t>_250923ce-31b2-4319-a1ea-1db555bed90c</t>
  </si>
  <si>
    <t>250923ce-31b2-4319-a1ea-1db555bed90c</t>
  </si>
  <si>
    <t>_ba171f75-f044-4dd2-a882-b7ff59f73313</t>
  </si>
  <si>
    <t>_8d9dd6b2-3a5f-4b50-badb-8e3103d5aa09</t>
  </si>
  <si>
    <t>8d9dd6b2-3a5f-4b50-badb-8e3103d5aa09</t>
  </si>
  <si>
    <t>1.4 mg/kgds</t>
  </si>
  <si>
    <t>_b8a60273-d3c9-4aa0-98f5-770528b65a6a</t>
  </si>
  <si>
    <t>_8fe7ec27-b022-427d-b6a9-90ea4888961f</t>
  </si>
  <si>
    <t>8fe7ec27-b022-427d-b6a9-90ea4888961f</t>
  </si>
  <si>
    <t>_d432911f-2aa0-4a86-9cbf-c23e39e5a7f4</t>
  </si>
  <si>
    <t>_eb347605-b5ed-4c33-85db-a8933011ca10</t>
  </si>
  <si>
    <t>eb347605-b5ed-4c33-85db-a8933011ca10</t>
  </si>
  <si>
    <t>4.2 mg/kgds</t>
  </si>
  <si>
    <t>_646c1729-63f0-4be8-8bed-d23176b933fd</t>
  </si>
  <si>
    <t>_d86868fb-c127-409f-adfa-fecd1550a67c</t>
  </si>
  <si>
    <t>d86868fb-c127-409f-adfa-fecd1550a67c</t>
  </si>
  <si>
    <t>1.8 mg/kgds</t>
  </si>
  <si>
    <t>_42c57630-0bdb-45c9-9fb2-1bfc77ef6859</t>
  </si>
  <si>
    <t>_fdbd8ec1-b433-4adb-8d86-91c7b75a82c9</t>
  </si>
  <si>
    <t>fdbd8ec1-b433-4adb-8d86-91c7b75a82c9</t>
  </si>
  <si>
    <t>0.81 mg/kgds</t>
  </si>
  <si>
    <t>_024992ef-978a-4ee9-944d-93c7f322c8f7</t>
  </si>
  <si>
    <t>_2bf3732a-8987-4fc3-b909-9f5554c47feb</t>
  </si>
  <si>
    <t>2bf3732a-8987-4fc3-b909-9f5554c47feb</t>
  </si>
  <si>
    <t>1.6 mg/kgds</t>
  </si>
  <si>
    <t>_c9e1e8ca-05b4-4b09-ba2e-fe2e754e4a75</t>
  </si>
  <si>
    <t>_4f8b1ac1-5cca-43bf-8e65-f715fd603efc</t>
  </si>
  <si>
    <t>4f8b1ac1-5cca-43bf-8e65-f715fd603efc</t>
  </si>
  <si>
    <t>1.0 mg/kgds</t>
  </si>
  <si>
    <t>_44a61274-cf16-465c-a689-708ae55b9d81</t>
  </si>
  <si>
    <t>_b491a1b8-0ec2-4d38-bb84-aed20c3238c3</t>
  </si>
  <si>
    <t>b491a1b8-0ec2-4d38-bb84-aed20c3238c3</t>
  </si>
  <si>
    <t>1.1 mg/kgds</t>
  </si>
  <si>
    <t>_c7f62058-4714-44da-a9e0-d555ff7eae18</t>
  </si>
  <si>
    <t>_8f0e6f24-151b-4f10-ab6e-5cb8ddf9d33c</t>
  </si>
  <si>
    <t>8f0e6f24-151b-4f10-ab6e-5cb8ddf9d33c</t>
  </si>
  <si>
    <t>2.0 mg/kgds</t>
  </si>
  <si>
    <t>_7ed5b26e-c060-4267-8a70-cb066af725b4</t>
  </si>
  <si>
    <t>_a2d33337-95c1-4edf-b36b-19e837bea3d5</t>
  </si>
  <si>
    <t>a2d33337-95c1-4edf-b36b-19e837bea3d5</t>
  </si>
  <si>
    <t>7.2 % vd DS</t>
  </si>
  <si>
    <t>_d0314ba0-db0f-4cb2-a679-df124c270362</t>
  </si>
  <si>
    <t>_7762d839-4c5a-4c24-b124-5e5040b572ba</t>
  </si>
  <si>
    <t>7762d839-4c5a-4c24-b124-5e5040b572ba</t>
  </si>
  <si>
    <t>3.0 % vd DS</t>
  </si>
  <si>
    <t>_2da46fc3-3a88-4ed6-893c-7f7e33a0ed4e</t>
  </si>
  <si>
    <t>_3164b9ef-358d-41f3-a7fd-6cb1f4c902bf</t>
  </si>
  <si>
    <t>3164b9ef-358d-41f3-a7fd-6cb1f4c902bf</t>
  </si>
  <si>
    <t>21.4 µg/kgds</t>
  </si>
  <si>
    <t>_5c210109-02de-498b-993a-5bca9cdf3b16</t>
  </si>
  <si>
    <t>_a2565199-b1a6-49ed-9654-4f7104dec03e</t>
  </si>
  <si>
    <t>a2565199-b1a6-49ed-9654-4f7104dec03e</t>
  </si>
  <si>
    <t>14.327 mg/kgds</t>
  </si>
  <si>
    <t>_f9e94261-0e16-4ebc-8f94-f6c6d1cb8ceb</t>
  </si>
  <si>
    <t>_9a3e7616-6373-4e13-a5bf-a4487921fd8f</t>
  </si>
  <si>
    <t>9a3e7616-6373-4e13-a5bf-a4487921fd8f</t>
  </si>
  <si>
    <t>48 mg/kgds</t>
  </si>
  <si>
    <t>_988790ac-8077-4431-9303-660995cafeac</t>
  </si>
  <si>
    <t>_e24384a8-39df-42d3-bd3f-d91a0ced3c2a</t>
  </si>
  <si>
    <t>e24384a8-39df-42d3-bd3f-d91a0ced3c2a</t>
  </si>
  <si>
    <t>58 mg/kgds</t>
  </si>
  <si>
    <t>_8479a109-63ba-4ba1-950d-2d9fc474eec9</t>
  </si>
  <si>
    <t>_cfa6514d-3bba-456f-a916-99fb3a750663</t>
  </si>
  <si>
    <t>cfa6514d-3bba-456f-a916-99fb3a750663</t>
  </si>
  <si>
    <t>7.9 mg/kgds</t>
  </si>
  <si>
    <t>_17fd5c33-6410-421b-a265-4cd8ddc3ea33</t>
  </si>
  <si>
    <t>_e1654910-b7de-4b90-8ae7-3eef4b5e770f</t>
  </si>
  <si>
    <t>e1654910-b7de-4b90-8ae7-3eef4b5e770f</t>
  </si>
  <si>
    <t>0.21 mg/kgds</t>
  </si>
  <si>
    <t>_387bd8b1-049f-4547-a5ef-976a3d18c75d</t>
  </si>
  <si>
    <t>_9f4fcd16-01d7-4381-ab25-8fa38579c068</t>
  </si>
  <si>
    <t>9f4fcd16-01d7-4381-ab25-8fa38579c068</t>
  </si>
  <si>
    <t>4.4 mg/kgds</t>
  </si>
  <si>
    <t>_1aabd5ef-dd3a-41e8-bfda-4d6183d78a49</t>
  </si>
  <si>
    <t>_f3aa82b9-29fc-4fb2-a481-4ad359778f06</t>
  </si>
  <si>
    <t>f3aa82b9-29fc-4fb2-a481-4ad359778f06</t>
  </si>
  <si>
    <t>_642ec9c3-1002-4004-96c8-04b882db8f31</t>
  </si>
  <si>
    <t>_1a8a217b-bdb2-4bc3-b916-43166daf4de1</t>
  </si>
  <si>
    <t>1a8a217b-bdb2-4bc3-b916-43166daf4de1</t>
  </si>
  <si>
    <t>&lt;0.05 mg/kgds</t>
  </si>
  <si>
    <t>_70a0f7c2-967f-433a-8fae-24aa3d414a30</t>
  </si>
  <si>
    <t>_e185c813-3fdb-465f-ae32-29ed8d80f56c</t>
  </si>
  <si>
    <t>e185c813-3fdb-465f-ae32-29ed8d80f56c</t>
  </si>
  <si>
    <t>_ee2fae86-8876-41bc-b02d-2f19418449ed</t>
  </si>
  <si>
    <t>_b3141ea5-77f2-4889-a96a-ca57b9ee458c</t>
  </si>
  <si>
    <t>b3141ea5-77f2-4889-a96a-ca57b9ee458c</t>
  </si>
  <si>
    <t>14 mg/kgds</t>
  </si>
  <si>
    <t>_c012e452-7bf9-4dd3-ba5f-603ecd392822</t>
  </si>
  <si>
    <t>_8a4c36ac-6188-4c47-8870-29d74b30bb5d</t>
  </si>
  <si>
    <t>8a4c36ac-6188-4c47-8870-29d74b30bb5d</t>
  </si>
  <si>
    <t>31 mg/kgds</t>
  </si>
  <si>
    <t>_66cc6afc-35bb-4779-af8e-9eaf789e07ad</t>
  </si>
  <si>
    <t>_564e81dd-68a9-4ef8-b2c3-6560ee720b67</t>
  </si>
  <si>
    <t>564e81dd-68a9-4ef8-b2c3-6560ee720b67</t>
  </si>
  <si>
    <t>_5647155a-fc0a-4e7b-8d0c-24919e7acfc7</t>
  </si>
  <si>
    <t>_1aaa445d-e493-454d-96c7-d9fe3eb42315</t>
  </si>
  <si>
    <t>1aaa445d-e493-454d-96c7-d9fe3eb42315</t>
  </si>
  <si>
    <t>_41f52fe7-c115-4c84-9989-00b0fb8e072e</t>
  </si>
  <si>
    <t>_73ff6044-4b84-4b6b-a99f-df809875fd19</t>
  </si>
  <si>
    <t>73ff6044-4b84-4b6b-a99f-df809875fd19</t>
  </si>
  <si>
    <t>_b597231a-a1f8-4e5d-85d9-73922ba2f493</t>
  </si>
  <si>
    <t>_28068c1b-ce07-46b0-abb0-ab93139a5239</t>
  </si>
  <si>
    <t>28068c1b-ce07-46b0-abb0-ab93139a5239</t>
  </si>
  <si>
    <t>_28151fcb-cbba-4992-80c9-4c790826a523</t>
  </si>
  <si>
    <t>_42b12943-43f2-4e9f-aae1-3838751e5ba1</t>
  </si>
  <si>
    <t>42b12943-43f2-4e9f-aae1-3838751e5ba1</t>
  </si>
  <si>
    <t>_74197222-3867-451d-ae01-2902db6fce1c</t>
  </si>
  <si>
    <t>_399c4b83-900c-4a32-974b-d110d9ccb629</t>
  </si>
  <si>
    <t>399c4b83-900c-4a32-974b-d110d9ccb629</t>
  </si>
  <si>
    <t>_bea4a11d-bb1b-44b2-924e-b23be2fa47cd</t>
  </si>
  <si>
    <t>_899eb227-fa1a-4332-9c3f-6b6e95cf7f44</t>
  </si>
  <si>
    <t>899eb227-fa1a-4332-9c3f-6b6e95cf7f44</t>
  </si>
  <si>
    <t>_a1ebb055-faa7-4557-8abe-3bb6b24023f0</t>
  </si>
  <si>
    <t>_3caa7f9d-99d0-47f4-bf99-2d62ec0c9d7c</t>
  </si>
  <si>
    <t>3caa7f9d-99d0-47f4-bf99-2d62ec0c9d7c</t>
  </si>
  <si>
    <t>_fcd4b836-3938-4d11-b478-e0e23cbdca9f</t>
  </si>
  <si>
    <t>_3cac4e2e-8fce-42ce-99a3-4d891c532cb0</t>
  </si>
  <si>
    <t>3cac4e2e-8fce-42ce-99a3-4d891c532cb0</t>
  </si>
  <si>
    <t>_67dad56c-148a-4acb-8f87-efe3ae77beb9</t>
  </si>
  <si>
    <t>_1ee583ce-9da0-43cf-9eb3-ad9279638c7a</t>
  </si>
  <si>
    <t>1ee583ce-9da0-43cf-9eb3-ad9279638c7a</t>
  </si>
  <si>
    <t>_4ab3837c-fccf-46aa-aeac-96bb7e9ca4ac</t>
  </si>
  <si>
    <t>_7daefa71-4b1b-4094-b46a-e2110d90e2ff</t>
  </si>
  <si>
    <t>7daefa71-4b1b-4094-b46a-e2110d90e2ff</t>
  </si>
  <si>
    <t>_d37f1bc2-22ed-4da6-86ed-d9bbb6e96d4a</t>
  </si>
  <si>
    <t>_e71e4d53-f961-4d5e-a96c-e090415ecbea</t>
  </si>
  <si>
    <t>e71e4d53-f961-4d5e-a96c-e090415ecbea</t>
  </si>
  <si>
    <t>_59f37a99-4fb7-4125-bef1-bd14cfed60f7</t>
  </si>
  <si>
    <t>_b7a464e5-ad3e-42f0-9119-5a3f2dac1ed7</t>
  </si>
  <si>
    <t>b7a464e5-ad3e-42f0-9119-5a3f2dac1ed7</t>
  </si>
  <si>
    <t>_3ac225d9-1f25-4c1b-8b59-01e63c6d101f</t>
  </si>
  <si>
    <t>_195a2c52-24e6-4592-8b0b-5dd298ec4987</t>
  </si>
  <si>
    <t>195a2c52-24e6-4592-8b0b-5dd298ec4987</t>
  </si>
  <si>
    <t>_477af230-6c4c-4ac2-9372-7eecec1845ad</t>
  </si>
  <si>
    <t>_9a651da4-191b-465d-8fc6-39444dc9bad5</t>
  </si>
  <si>
    <t>9a651da4-191b-465d-8fc6-39444dc9bad5</t>
  </si>
  <si>
    <t>_0dce1466-b74e-497e-b78d-87d3cca887cf</t>
  </si>
  <si>
    <t>_f880c065-8443-4de3-a8be-605b89f9f1ac</t>
  </si>
  <si>
    <t>f880c065-8443-4de3-a8be-605b89f9f1ac</t>
  </si>
  <si>
    <t>_4dbbe978-af51-4974-b1d8-41d2433fc745</t>
  </si>
  <si>
    <t>_5db017ae-c96e-468b-91ee-38fc403b7cb0</t>
  </si>
  <si>
    <t>5db017ae-c96e-468b-91ee-38fc403b7cb0</t>
  </si>
  <si>
    <t>_2f1651c4-de2c-464f-b22f-ee60db84eb39</t>
  </si>
  <si>
    <t>_d63cac4b-250a-49ca-a567-eb4806f5b503</t>
  </si>
  <si>
    <t>d63cac4b-250a-49ca-a567-eb4806f5b503</t>
  </si>
  <si>
    <t>_b9047f9c-efda-41a6-a5ba-577e76b04163</t>
  </si>
  <si>
    <t>_8607fbb4-841a-4268-b168-a9b982c0dbfb</t>
  </si>
  <si>
    <t>8607fbb4-841a-4268-b168-a9b982c0dbfb</t>
  </si>
  <si>
    <t>_e4cf9e5a-4a8f-4f24-821b-42477bb25bb0</t>
  </si>
  <si>
    <t>_1412652f-7c9f-4356-9a22-879d84382772</t>
  </si>
  <si>
    <t>1412652f-7c9f-4356-9a22-879d84382772</t>
  </si>
  <si>
    <t>_17d6e97d-cb74-451e-85f5-4b3329533bc0</t>
  </si>
  <si>
    <t>_af7d3d9c-75fa-4bfb-acf6-5d44918a9ab0</t>
  </si>
  <si>
    <t>af7d3d9c-75fa-4bfb-acf6-5d44918a9ab0</t>
  </si>
  <si>
    <t>_1b90266d-a003-4cbf-85e0-3bb9946de6d5</t>
  </si>
  <si>
    <t>_145cdd17-931c-4127-a91e-1e79b35bdf61</t>
  </si>
  <si>
    <t>145cdd17-931c-4127-a91e-1e79b35bdf61</t>
  </si>
  <si>
    <t>_b3248dfe-ef87-4e54-b923-e62f87e72bde</t>
  </si>
  <si>
    <t>_5d567606-8e53-4f0a-9ffe-8e7cf0e75642</t>
  </si>
  <si>
    <t>5d567606-8e53-4f0a-9ffe-8e7cf0e75642</t>
  </si>
  <si>
    <t>_15e14b7d-bb14-4f5c-a84e-0e52da589be7</t>
  </si>
  <si>
    <t>_4b45f7f3-04ba-461b-82f4-7edc00913ad9</t>
  </si>
  <si>
    <t>4b45f7f3-04ba-461b-82f4-7edc00913ad9</t>
  </si>
  <si>
    <t>_bd588855-25f1-4e45-a995-0fefef083759</t>
  </si>
  <si>
    <t>_a638e2f4-fdbb-477e-a356-b2ae84adbf8d</t>
  </si>
  <si>
    <t>a638e2f4-fdbb-477e-a356-b2ae84adbf8d</t>
  </si>
  <si>
    <t>16 mg/kgds</t>
  </si>
  <si>
    <t>_290ddbe9-8e6c-4e38-9c46-c5be0c2e05f3</t>
  </si>
  <si>
    <t>_9fb0c8c8-0038-4c7d-b186-153cbc13e9ac</t>
  </si>
  <si>
    <t>9fb0c8c8-0038-4c7d-b186-153cbc13e9ac</t>
  </si>
  <si>
    <t>52 mg/kgds</t>
  </si>
  <si>
    <t>_a74e3632-cb6a-4e6f-b5d0-49e60c689bba</t>
  </si>
  <si>
    <t>_fbaa255e-e32e-4a05-92e1-8b36c9c5db9f</t>
  </si>
  <si>
    <t>fbaa255e-e32e-4a05-92e1-8b36c9c5db9f</t>
  </si>
  <si>
    <t>62 mg/kgds</t>
  </si>
  <si>
    <t>_f4d89968-2082-431d-b698-fbcd4c682a25</t>
  </si>
  <si>
    <t>_878e361e-9309-4cf9-893f-75ff932ed321</t>
  </si>
  <si>
    <t>878e361e-9309-4cf9-893f-75ff932ed321</t>
  </si>
  <si>
    <t>_44b803dc-6d37-4917-abfd-f9fb24396490</t>
  </si>
  <si>
    <t>_3d21d92c-0502-4484-a0f7-e4e2ddc87081</t>
  </si>
  <si>
    <t>3d21d92c-0502-4484-a0f7-e4e2ddc87081</t>
  </si>
  <si>
    <t>_34c5a5c6-82af-43f9-9a76-49485d0d4f83</t>
  </si>
  <si>
    <t>_867b5027-46dc-4d78-bcf2-21073870de76</t>
  </si>
  <si>
    <t>867b5027-46dc-4d78-bcf2-21073870de76</t>
  </si>
  <si>
    <t>_9d72770f-e965-49ab-91ba-1123fe634050</t>
  </si>
  <si>
    <t>_f931ab34-86db-48e6-8283-000729a170d6</t>
  </si>
  <si>
    <t>f931ab34-86db-48e6-8283-000729a170d6</t>
  </si>
  <si>
    <t>_64766ebe-3835-4931-b35d-dc9a9042ba96</t>
  </si>
  <si>
    <t>_384fc6a9-903a-4865-a37b-db0e63fc63eb</t>
  </si>
  <si>
    <t>384fc6a9-903a-4865-a37b-db0e63fc63eb</t>
  </si>
  <si>
    <t>_cb541548-a982-41d3-9f56-b4646a259fc5</t>
  </si>
  <si>
    <t>_c5b82689-ad22-456b-b4a6-24779885fe8f</t>
  </si>
  <si>
    <t>c5b82689-ad22-456b-b4a6-24779885fe8f</t>
  </si>
  <si>
    <t>_64158c30-1bfc-488a-8321-a3c2278cad4b</t>
  </si>
  <si>
    <t>_c129ecf3-55d8-48dd-b0c0-49e12d7aa71a</t>
  </si>
  <si>
    <t>c129ecf3-55d8-48dd-b0c0-49e12d7aa71a</t>
  </si>
  <si>
    <t>_80e3c76f-0a6c-4610-8c84-494ddc77d743</t>
  </si>
  <si>
    <t>_87731e12-ef02-404b-b871-6ed3ebb25de6</t>
  </si>
  <si>
    <t>87731e12-ef02-404b-b871-6ed3ebb25de6</t>
  </si>
  <si>
    <t>_19c3134c-fc19-4428-a80b-a0ab6ecbb7bd</t>
  </si>
  <si>
    <t>_c408b08f-2d9e-4b41-b318-7084df393c45</t>
  </si>
  <si>
    <t>c408b08f-2d9e-4b41-b318-7084df393c45</t>
  </si>
  <si>
    <t>93.5 gew.-%</t>
  </si>
  <si>
    <t>_0ae32364-2824-4ff3-89b1-4225bebdc8e8</t>
  </si>
  <si>
    <t>_735d4591-aabf-4ea9-b359-20de31e0ae5c</t>
  </si>
  <si>
    <t>735d4591-aabf-4ea9-b359-20de31e0ae5c</t>
  </si>
  <si>
    <t>0.01 mg/kgds</t>
  </si>
  <si>
    <t>_12fa74d2-6416-4208-ac2f-61300c9ab59d</t>
  </si>
  <si>
    <t>_ae3c5e89-8194-42ac-8078-ba9abfad7427</t>
  </si>
  <si>
    <t>ae3c5e89-8194-42ac-8078-ba9abfad7427</t>
  </si>
  <si>
    <t>0.05 mg/kgds</t>
  </si>
  <si>
    <t>_9eeb437a-a870-43e7-888f-4935a7e380b6</t>
  </si>
  <si>
    <t>_b5fdf4b6-e91a-4e5b-84ef-b8bfd086075a</t>
  </si>
  <si>
    <t>b5fdf4b6-e91a-4e5b-84ef-b8bfd086075a</t>
  </si>
  <si>
    <t>_d4f987eb-bde7-4de1-9283-2b1d30ad2b73</t>
  </si>
  <si>
    <t>_1f74a1e8-0e97-47e9-9fea-86a0d81da6aa</t>
  </si>
  <si>
    <t>1f74a1e8-0e97-47e9-9fea-86a0d81da6aa</t>
  </si>
  <si>
    <t>0.16 mg/kgds</t>
  </si>
  <si>
    <t>_f422f89b-d3d7-4376-b5f3-6e49575c7f7a</t>
  </si>
  <si>
    <t>_a17012b0-3268-4dce-93c9-7d3f4f7d0032</t>
  </si>
  <si>
    <t>a17012b0-3268-4dce-93c9-7d3f4f7d0032</t>
  </si>
  <si>
    <t>_70fdbba8-6042-4a5e-a4bc-7519624ca557</t>
  </si>
  <si>
    <t>_b034cabe-c7f5-4897-a292-d621adfec9ec</t>
  </si>
  <si>
    <t>b034cabe-c7f5-4897-a292-d621adfec9ec</t>
  </si>
  <si>
    <t>0.04 mg/kgds</t>
  </si>
  <si>
    <t>_2a267834-fae5-42b8-b446-f0a126fcfbdc</t>
  </si>
  <si>
    <t>_7cd1cfe5-94a0-4ed6-883a-522497011000</t>
  </si>
  <si>
    <t>7cd1cfe5-94a0-4ed6-883a-522497011000</t>
  </si>
  <si>
    <t>0.09 mg/kgds</t>
  </si>
  <si>
    <t>_c2776725-83dc-4c4b-935e-06e39c757fb5</t>
  </si>
  <si>
    <t>_6f531b9f-85fe-434f-932e-18c9d32a5af0</t>
  </si>
  <si>
    <t>6f531b9f-85fe-434f-932e-18c9d32a5af0</t>
  </si>
  <si>
    <t>0.07 mg/kgds</t>
  </si>
  <si>
    <t>_285f7c60-bb37-4722-bd10-169862a8c583</t>
  </si>
  <si>
    <t>_de3c5d83-8cdf-418c-b464-191718a04a52</t>
  </si>
  <si>
    <t>de3c5d83-8cdf-418c-b464-191718a04a52</t>
  </si>
  <si>
    <t>_1ebc6b8e-7621-4336-9a82-e54ab921318d</t>
  </si>
  <si>
    <t>_677ef58c-4ca3-4178-8c4a-65a9928f44fb</t>
  </si>
  <si>
    <t>677ef58c-4ca3-4178-8c4a-65a9928f44fb</t>
  </si>
  <si>
    <t>_da7b61e9-8285-440c-9c9a-aba8194b6123</t>
  </si>
  <si>
    <t>_6fbf011a-5b2e-4541-be0c-5ef5395ab7c5</t>
  </si>
  <si>
    <t>6fbf011a-5b2e-4541-be0c-5ef5395ab7c5</t>
  </si>
  <si>
    <t>6.6 % vd DS</t>
  </si>
  <si>
    <t>_64bdf343-e4b5-49e8-8204-5cadf9dc7dbb</t>
  </si>
  <si>
    <t>_72ea82c8-1172-4b1b-a8cc-7822697aade1</t>
  </si>
  <si>
    <t>72ea82c8-1172-4b1b-a8cc-7822697aade1</t>
  </si>
  <si>
    <t>2.0 % vd DS</t>
  </si>
  <si>
    <t>_57bdb7ba-e801-4a0e-9967-b6302ba15edc</t>
  </si>
  <si>
    <t>_7ff0c0d3-2fab-43e9-b318-ad7b6adb9ec6</t>
  </si>
  <si>
    <t>7ff0c0d3-2fab-43e9-b318-ad7b6adb9ec6</t>
  </si>
  <si>
    <t>_57b5c003-a7f6-4160-b3b8-30b85d0ae261</t>
  </si>
  <si>
    <t>_b5ab70d9-d35b-44af-b7f1-8df21ff7c3f3</t>
  </si>
  <si>
    <t>b5ab70d9-d35b-44af-b7f1-8df21ff7c3f3</t>
  </si>
  <si>
    <t>0.63 mg/kgds</t>
  </si>
  <si>
    <t>_a304569e-6ac3-4166-885a-0b64510fd2b2</t>
  </si>
  <si>
    <t>_41583e84-f578-4fa9-8b80-4b2e3d763396</t>
  </si>
  <si>
    <t>41583e84-f578-4fa9-8b80-4b2e3d763396</t>
  </si>
  <si>
    <t>24 mg/kgds</t>
  </si>
  <si>
    <t>_6edff77a-ea04-4071-b0cd-51262f2c20c4</t>
  </si>
  <si>
    <t>_9d96c4ad-04ea-45a2-95cd-ae881aedfb8a</t>
  </si>
  <si>
    <t>9d96c4ad-04ea-45a2-95cd-ae881aedfb8a</t>
  </si>
  <si>
    <t>30 mg/kgds</t>
  </si>
  <si>
    <t>_fa724470-6235-4abf-8efc-0142570c95db</t>
  </si>
  <si>
    <t>_4bc34af0-4e30-4c72-bfe0-6d890e79e91b</t>
  </si>
  <si>
    <t>4bc34af0-4e30-4c72-bfe0-6d890e79e91b</t>
  </si>
  <si>
    <t>5.3 mg/kgds</t>
  </si>
  <si>
    <t>_da3de20b-64d9-44c0-8b5a-6ff5d55e9dc9</t>
  </si>
  <si>
    <t>_3d9ae005-ccb4-4e97-bf58-33c3c100522b</t>
  </si>
  <si>
    <t>3d9ae005-ccb4-4e97-bf58-33c3c100522b</t>
  </si>
  <si>
    <t>&lt;0.2 mg/kgds</t>
  </si>
  <si>
    <t>_cce38b08-0589-4576-b94e-970f73a3598a</t>
  </si>
  <si>
    <t>_745df212-ae9e-4ba0-8975-55a31cee16cb</t>
  </si>
  <si>
    <t>745df212-ae9e-4ba0-8975-55a31cee16cb</t>
  </si>
  <si>
    <t>3.2 mg/kgds</t>
  </si>
  <si>
    <t>_5489aadb-eaae-4e1f-8fde-343067b8b07f</t>
  </si>
  <si>
    <t>_20602924-14c1-4fc4-82b8-be97093900d2</t>
  </si>
  <si>
    <t>20602924-14c1-4fc4-82b8-be97093900d2</t>
  </si>
  <si>
    <t>_fc39d7a6-8130-436a-81f9-f204a142d436</t>
  </si>
  <si>
    <t>_c976dbe8-f3f5-498c-a860-02f588644ef8</t>
  </si>
  <si>
    <t>c976dbe8-f3f5-498c-a860-02f588644ef8</t>
  </si>
  <si>
    <t>_be9229e0-fb88-4117-adf4-7501fb2aed3a</t>
  </si>
  <si>
    <t>_f2a655dc-86f3-4315-a29f-c5fd5f145818</t>
  </si>
  <si>
    <t>f2a655dc-86f3-4315-a29f-c5fd5f145818</t>
  </si>
  <si>
    <t>_fa8697e1-6319-4759-a009-384fd3c0c54c</t>
  </si>
  <si>
    <t>_eb896049-445d-4f1f-8a1c-67985b7cf004</t>
  </si>
  <si>
    <t>eb896049-445d-4f1f-8a1c-67985b7cf004</t>
  </si>
  <si>
    <t>9.2 mg/kgds</t>
  </si>
  <si>
    <t>_492e3470-50eb-4358-8c5e-924039aa2a9a</t>
  </si>
  <si>
    <t>_e57bb5b4-8391-4b85-b016-e21c433a6501</t>
  </si>
  <si>
    <t>e57bb5b4-8391-4b85-b016-e21c433a6501</t>
  </si>
  <si>
    <t>11 mg/kgds</t>
  </si>
  <si>
    <t>_8b82d6d2-f743-4909-ad05-b1560615b9ad</t>
  </si>
  <si>
    <t>_cd4ab762-aea3-4283-9000-2818c6fed14c</t>
  </si>
  <si>
    <t>cd4ab762-aea3-4283-9000-2818c6fed14c</t>
  </si>
  <si>
    <t>_74a63d3b-eac0-4dad-a4f7-90ac5c66a891</t>
  </si>
  <si>
    <t>_fb1938db-cd43-4de3-8ed5-9bce51f56da2</t>
  </si>
  <si>
    <t>fb1938db-cd43-4de3-8ed5-9bce51f56da2</t>
  </si>
  <si>
    <t>_b9342dec-6941-4d54-a06a-839b9aba1e41</t>
  </si>
  <si>
    <t>_6d3600b0-5bde-4c0b-bc1d-97351e2521be</t>
  </si>
  <si>
    <t>6d3600b0-5bde-4c0b-bc1d-97351e2521be</t>
  </si>
  <si>
    <t>_4e4e8fde-5118-4f3a-8339-44343a5e846e</t>
  </si>
  <si>
    <t>_4139037f-4fef-4c86-a4de-d519d9e4b349</t>
  </si>
  <si>
    <t>4139037f-4fef-4c86-a4de-d519d9e4b349</t>
  </si>
  <si>
    <t>_5275f858-7390-4e4d-b0ad-7eb5e0bada84</t>
  </si>
  <si>
    <t>_a1494433-844b-408c-b282-e4c7aeb515c5</t>
  </si>
  <si>
    <t>a1494433-844b-408c-b282-e4c7aeb515c5</t>
  </si>
  <si>
    <t>_376432b3-73e0-49cc-870f-3c8f65225b04</t>
  </si>
  <si>
    <t>_8f0ac41d-f61f-446d-8699-37efa596a1ab</t>
  </si>
  <si>
    <t>8f0ac41d-f61f-446d-8699-37efa596a1ab</t>
  </si>
  <si>
    <t>_243aa8fa-c97b-4b1a-9f2a-39fe5821fee7</t>
  </si>
  <si>
    <t>_bef80ece-ef08-492f-8349-f09fc4ac610b</t>
  </si>
  <si>
    <t>bef80ece-ef08-492f-8349-f09fc4ac610b</t>
  </si>
  <si>
    <t>_d3947211-0be5-4609-8b14-4fc7de8ad127</t>
  </si>
  <si>
    <t>_b65c5450-bee2-405f-9133-c455439f4930</t>
  </si>
  <si>
    <t>b65c5450-bee2-405f-9133-c455439f4930</t>
  </si>
  <si>
    <t>_4a649e9d-d066-46aa-870d-168c17e38098</t>
  </si>
  <si>
    <t>_2abbb282-28cf-4221-8ed3-58110c03fb12</t>
  </si>
  <si>
    <t>2abbb282-28cf-4221-8ed3-58110c03fb12</t>
  </si>
  <si>
    <t>_cd13c026-ab57-4f12-86c5-8965e7532931</t>
  </si>
  <si>
    <t>_a5b36177-141c-4297-9767-41094b65169a</t>
  </si>
  <si>
    <t>a5b36177-141c-4297-9767-41094b65169a</t>
  </si>
  <si>
    <t>_87587c78-4956-4588-b4c2-2322adf56186</t>
  </si>
  <si>
    <t>_d8574753-31fc-4b39-a9bf-0e5ac119e22b</t>
  </si>
  <si>
    <t>d8574753-31fc-4b39-a9bf-0e5ac119e22b</t>
  </si>
  <si>
    <t>_058de54f-11b0-40a9-bda5-4dc7396a5538</t>
  </si>
  <si>
    <t>_faf49363-d96e-4fa6-84fa-514b18a500ec</t>
  </si>
  <si>
    <t>faf49363-d96e-4fa6-84fa-514b18a500ec</t>
  </si>
  <si>
    <t>_04942e3a-7007-440c-9172-257cd5cf1545</t>
  </si>
  <si>
    <t>_8cc82e5d-89b5-4c33-9c6a-d2da2cb51372</t>
  </si>
  <si>
    <t>8cc82e5d-89b5-4c33-9c6a-d2da2cb51372</t>
  </si>
  <si>
    <t>_a591471a-7c5c-48f0-8961-73d98b0d3a59</t>
  </si>
  <si>
    <t>_07902268-90e1-40f4-bd3a-44bf913332bd</t>
  </si>
  <si>
    <t>07902268-90e1-40f4-bd3a-44bf913332bd</t>
  </si>
  <si>
    <t>_07b82ac0-56a6-48c7-9dac-d074855b29f1</t>
  </si>
  <si>
    <t>_2aec63a8-d5a6-4e78-88da-5840429d865c</t>
  </si>
  <si>
    <t>2aec63a8-d5a6-4e78-88da-5840429d865c</t>
  </si>
  <si>
    <t>_69ac8f15-fbf5-4b2d-bdea-ea9d804fc0b8</t>
  </si>
  <si>
    <t>_e22f9151-4bf5-4f39-b113-267634c6a6e1</t>
  </si>
  <si>
    <t>e22f9151-4bf5-4f39-b113-267634c6a6e1</t>
  </si>
  <si>
    <t>0.7 µg/kgds</t>
  </si>
  <si>
    <t>_0ca3c46e-96c9-4320-b067-66770b8d221e</t>
  </si>
  <si>
    <t>_f7327f9e-0088-4fbf-9a56-16a05546612d</t>
  </si>
  <si>
    <t>f7327f9e-0088-4fbf-9a56-16a05546612d</t>
  </si>
  <si>
    <t>_2c091889-16bb-4a9c-8361-1b1195238f11</t>
  </si>
  <si>
    <t>_1ceea371-f595-4171-8682-da81c595629c</t>
  </si>
  <si>
    <t>1ceea371-f595-4171-8682-da81c595629c</t>
  </si>
  <si>
    <t>_d029e74d-3d76-4445-86f2-f28128f30d12</t>
  </si>
  <si>
    <t>_9bc433ca-ca17-4adf-8e92-245d7df3403b</t>
  </si>
  <si>
    <t>9bc433ca-ca17-4adf-8e92-245d7df3403b</t>
  </si>
  <si>
    <t>_9e58c718-820d-43eb-bfd2-ccf170e4c74d</t>
  </si>
  <si>
    <t>_bf58324b-9eaa-4231-827e-da59164c4e97</t>
  </si>
  <si>
    <t>bf58324b-9eaa-4231-827e-da59164c4e97</t>
  </si>
  <si>
    <t>_b2cb9416-0a41-4e24-a88e-442a2b4a465b</t>
  </si>
  <si>
    <t>_4eeb6037-801f-4fa3-82da-095e18222e4d</t>
  </si>
  <si>
    <t>4eeb6037-801f-4fa3-82da-095e18222e4d</t>
  </si>
  <si>
    <t>_07be69d7-1f6e-43f1-8c7c-b89a765517a2</t>
  </si>
  <si>
    <t>_96b365bb-a715-49a4-91fe-7f29974162f3</t>
  </si>
  <si>
    <t>96b365bb-a715-49a4-91fe-7f29974162f3</t>
  </si>
  <si>
    <t>_02f6f47b-e1d1-4920-b774-ee9afc923030</t>
  </si>
  <si>
    <t>_eca75f82-d0e7-4965-9175-1bf6f0882eaf</t>
  </si>
  <si>
    <t>eca75f82-d0e7-4965-9175-1bf6f0882eaf</t>
  </si>
  <si>
    <t>_9338c437-adc6-424b-96a0-e595d3f1a611</t>
  </si>
  <si>
    <t>_fdd95b24-2ce2-4b1d-90a7-a2a5bee9dfc5</t>
  </si>
  <si>
    <t>fdd95b24-2ce2-4b1d-90a7-a2a5bee9dfc5</t>
  </si>
  <si>
    <t>_47f2f278-4e23-4eca-b726-8064c71ee86b</t>
  </si>
  <si>
    <t>_f532722c-094c-4ea9-a479-1d4b8322bdee</t>
  </si>
  <si>
    <t>f532722c-094c-4ea9-a479-1d4b8322bdee</t>
  </si>
  <si>
    <t>_134de8cc-b6bb-4e3a-bc00-b2070a16d242</t>
  </si>
  <si>
    <t>_1e7f85f4-3b4a-46e5-8d3e-5369cdd9084e</t>
  </si>
  <si>
    <t>1e7f85f4-3b4a-46e5-8d3e-5369cdd9084e</t>
  </si>
  <si>
    <t>_cf4ea4bf-146e-4cb3-82e7-b05aa793ff13</t>
  </si>
  <si>
    <t>_05675296-e735-4267-9d88-c710c3c964b6</t>
  </si>
  <si>
    <t>05675296-e735-4267-9d88-c710c3c964b6</t>
  </si>
  <si>
    <t>_848dc448-5bcf-494f-bf73-049e7bfaed10</t>
  </si>
  <si>
    <t>Som van eenheid</t>
  </si>
  <si>
    <t>A (Groene Zoom)</t>
  </si>
  <si>
    <t>bovengrond, zandige klei</t>
  </si>
  <si>
    <t>baksteen, beton</t>
  </si>
  <si>
    <t>baksteen</t>
  </si>
  <si>
    <t>bovengrond, zandigek lei</t>
  </si>
  <si>
    <t>bovengrond, siltig zand</t>
  </si>
  <si>
    <t>zie deelmonsters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</si>
</sst>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_-* #,##0.00\-;_-* &quot;-&quot;??_-;_-@_-"/>
    <numFmt numFmtId="165" formatCode="0.0"/>
    <numFmt numFmtId="166" formatCode="0.000"/>
    <numFmt numFmtId="167" formatCode="dd/mm/yyyy"/>
  </numFmts>
  <fonts count="35" x14ac:knownFonts="1">
    <font>
      <sz val="10"/>
      <name val="Arial"/>
    </font>
    <font>
      <sz val="10"/>
      <name val="Arial"/>
      <family val="2"/>
    </font>
    <font>
      <sz val="8"/>
      <name val="Arial"/>
      <family val="2"/>
    </font>
    <font>
      <sz val="8"/>
      <color indexed="9"/>
      <name val="Arial"/>
      <family val="2"/>
    </font>
    <font>
      <sz val="8"/>
      <color indexed="22"/>
      <name val="Arial"/>
      <family val="2"/>
    </font>
    <font>
      <sz val="8"/>
      <name val="Arial"/>
      <family val="2"/>
    </font>
    <font>
      <sz val="10"/>
      <name val="Arial"/>
      <family val="2"/>
    </font>
    <font>
      <sz val="9"/>
      <color indexed="81"/>
      <name val="Tahoma"/>
      <family val="2"/>
    </font>
    <font>
      <b/>
      <sz val="9"/>
      <color indexed="81"/>
      <name val="Tahoma"/>
      <family val="2"/>
    </font>
    <font>
      <sz val="8"/>
      <color rgb="FFFF0000"/>
      <name val="Arial"/>
      <family val="2"/>
    </font>
    <font>
      <u/>
      <sz val="10"/>
      <color theme="10"/>
      <name val="Arial"/>
      <family val="2"/>
    </font>
    <font>
      <u/>
      <sz val="10"/>
      <color theme="11"/>
      <name val="Arial"/>
      <family val="2"/>
    </font>
    <font>
      <i/>
      <sz val="8"/>
      <name val="Arial"/>
      <family val="2"/>
    </font>
    <font>
      <b/>
      <sz val="8"/>
      <color rgb="FF000000"/>
      <name val="Segoe UI"/>
      <family val="2"/>
    </font>
    <font>
      <sz val="7"/>
      <name val="Calibri"/>
      <family val="2"/>
      <scheme val="minor"/>
    </font>
    <font>
      <b/>
      <sz val="9"/>
      <name val="Calibri"/>
      <family val="2"/>
      <scheme val="minor"/>
    </font>
    <font>
      <b/>
      <sz val="7"/>
      <name val="Calibri"/>
      <family val="2"/>
      <scheme val="minor"/>
    </font>
    <font>
      <sz val="6"/>
      <name val="Calibri"/>
      <family val="2"/>
      <scheme val="minor"/>
    </font>
    <font>
      <sz val="8"/>
      <name val="Calibri"/>
      <family val="2"/>
      <scheme val="minor"/>
    </font>
    <font>
      <sz val="8"/>
      <color theme="0"/>
      <name val="Calibri"/>
      <family val="2"/>
      <scheme val="minor"/>
    </font>
    <font>
      <sz val="8"/>
      <color theme="6" tint="0.79998168889431442"/>
      <name val="Calibri"/>
      <family val="2"/>
      <scheme val="minor"/>
    </font>
    <font>
      <sz val="8"/>
      <color indexed="9"/>
      <name val="Calibri"/>
      <family val="2"/>
      <scheme val="minor"/>
    </font>
    <font>
      <sz val="6.5"/>
      <name val="Calibri"/>
      <family val="2"/>
      <scheme val="minor"/>
    </font>
    <font>
      <sz val="8"/>
      <color rgb="FF00B0F0"/>
      <name val="Arial"/>
      <family val="2"/>
    </font>
    <font>
      <sz val="7"/>
      <color rgb="FFFF0000"/>
      <name val="Calibri"/>
      <family val="2"/>
      <scheme val="minor"/>
    </font>
    <font>
      <sz val="8"/>
      <name val="Calibri"/>
      <family val="2"/>
    </font>
    <font>
      <sz val="8"/>
      <color theme="0"/>
      <name val="Arial"/>
      <family val="2"/>
    </font>
    <font>
      <sz val="7"/>
      <color rgb="FF00B0F0"/>
      <name val="Calibri"/>
      <family val="2"/>
      <scheme val="minor"/>
    </font>
    <font>
      <sz val="8"/>
      <color rgb="FFFF0000"/>
      <name val="Calibri"/>
      <family val="2"/>
      <scheme val="minor"/>
    </font>
    <font>
      <b/>
      <sz val="8"/>
      <name val="Calibri"/>
      <family val="2"/>
      <scheme val="minor"/>
    </font>
    <font>
      <b/>
      <sz val="8"/>
      <color theme="0"/>
      <name val="Calibri"/>
      <family val="2"/>
      <scheme val="minor"/>
    </font>
    <font>
      <i/>
      <sz val="8"/>
      <name val="Calibri"/>
      <family val="2"/>
      <scheme val="minor"/>
    </font>
    <font>
      <b/>
      <sz val="6"/>
      <color theme="0"/>
      <name val="Calibri"/>
      <family val="2"/>
      <scheme val="minor"/>
    </font>
    <font>
      <sz val="8"/>
      <color theme="5" tint="0.79998168889431442"/>
      <name val="Arial"/>
      <family val="2"/>
    </font>
    <font>
      <b/>
      <sz val="8"/>
      <color rgb="FF008000"/>
      <name val="Segoe UI"/>
      <family val="2"/>
    </font>
  </fonts>
  <fills count="14">
    <fill>
      <patternFill patternType="none"/>
    </fill>
    <fill>
      <patternFill patternType="gray125"/>
    </fill>
    <fill>
      <patternFill patternType="solid">
        <fgColor theme="5" tint="0.79998168889431442"/>
        <bgColor indexed="64"/>
      </patternFill>
    </fill>
    <fill>
      <patternFill patternType="solid">
        <fgColor theme="6"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7" tint="0.39997558519241921"/>
        <bgColor indexed="64"/>
      </patternFill>
    </fill>
    <fill>
      <patternFill patternType="solid">
        <fgColor indexed="42"/>
        <bgColor indexed="64"/>
      </patternFill>
    </fill>
    <fill>
      <patternFill patternType="solid">
        <fgColor rgb="FFFFC000"/>
        <bgColor indexed="64"/>
      </patternFill>
    </fill>
    <fill>
      <patternFill patternType="solid">
        <fgColor rgb="FFCCFFCC"/>
        <bgColor indexed="64"/>
      </patternFill>
    </fill>
    <fill>
      <patternFill patternType="solid">
        <fgColor theme="5" tint="0.39997558519241921"/>
        <bgColor indexed="64"/>
      </patternFill>
    </fill>
    <fill>
      <patternFill patternType="solid">
        <fgColor theme="8" tint="0.79998168889431442"/>
        <bgColor indexed="64"/>
      </patternFill>
    </fill>
    <fill>
      <patternFill patternType="solid">
        <fgColor rgb="FF008150"/>
        <bgColor indexed="64"/>
      </patternFill>
    </fill>
  </fills>
  <borders count="16">
    <border>
      <left/>
      <right/>
      <top/>
      <bottom/>
      <diagonal/>
    </border>
    <border>
      <left/>
      <right/>
      <top/>
      <bottom style="thin">
        <color auto="1"/>
      </bottom>
      <diagonal/>
    </border>
    <border>
      <left/>
      <right style="thin">
        <color auto="1"/>
      </right>
      <top/>
      <bottom/>
      <diagonal/>
    </border>
    <border>
      <left style="thin">
        <color auto="1"/>
      </left>
      <right/>
      <top/>
      <bottom/>
      <diagonal/>
    </border>
    <border>
      <left/>
      <right/>
      <top style="thin">
        <color auto="1"/>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right/>
      <top style="thin">
        <color rgb="FFABABAB"/>
      </top>
      <bottom/>
      <diagonal/>
    </border>
    <border>
      <left/>
      <right style="thin">
        <color rgb="FFABABAB"/>
      </right>
      <top style="thin">
        <color rgb="FFABABAB"/>
      </top>
      <bottom/>
      <diagonal/>
    </border>
    <border>
      <left style="thin">
        <color rgb="FFABABAB"/>
      </left>
      <right/>
      <top/>
      <bottom/>
      <diagonal/>
    </border>
    <border>
      <left/>
      <right style="thin">
        <color rgb="FFABABAB"/>
      </right>
      <top/>
      <bottom/>
      <diagonal/>
    </border>
    <border>
      <left style="thin">
        <color rgb="FFABABAB"/>
      </left>
      <right/>
      <top/>
      <bottom style="thin">
        <color rgb="FFABABAB"/>
      </bottom>
      <diagonal/>
    </border>
    <border>
      <left/>
      <right/>
      <top/>
      <bottom style="thin">
        <color rgb="FFABABAB"/>
      </bottom>
      <diagonal/>
    </border>
    <border>
      <left/>
      <right style="thin">
        <color rgb="FFABABAB"/>
      </right>
      <top/>
      <bottom style="thin">
        <color rgb="FFABABAB"/>
      </bottom>
      <diagonal/>
    </border>
  </borders>
  <cellStyleXfs count="18">
    <xf numFmtId="0" fontId="0" fillId="0" borderId="0"/>
    <xf numFmtId="164" fontId="1" fillId="0" borderId="0" applyFon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213">
    <xf numFmtId="0" fontId="0" fillId="0" borderId="0" xfId="0"/>
    <xf numFmtId="14" fontId="0" fillId="0" borderId="0" xfId="0" applyNumberFormat="1"/>
    <xf numFmtId="2" fontId="0" fillId="0" borderId="0" xfId="0" applyNumberFormat="1"/>
    <xf numFmtId="164" fontId="0" fillId="0" borderId="0" xfId="1" applyFont="1"/>
    <xf numFmtId="0" fontId="2" fillId="0" borderId="0" xfId="0" applyFont="1"/>
    <xf numFmtId="0" fontId="2" fillId="0" borderId="0" xfId="0" applyFont="1" applyAlignment="1">
      <alignment horizontal="center"/>
    </xf>
    <xf numFmtId="0" fontId="2" fillId="0" borderId="0" xfId="0" applyFont="1" applyAlignment="1">
      <alignment horizontal="right"/>
    </xf>
    <xf numFmtId="0" fontId="0" fillId="0" borderId="0" xfId="0" applyAlignment="1">
      <alignment horizontal="right"/>
    </xf>
    <xf numFmtId="1" fontId="2" fillId="0" borderId="0" xfId="0" applyNumberFormat="1" applyFont="1"/>
    <xf numFmtId="0" fontId="3" fillId="0" borderId="0" xfId="0" applyFont="1"/>
    <xf numFmtId="0" fontId="4" fillId="0" borderId="0" xfId="0" applyFont="1"/>
    <xf numFmtId="0" fontId="5" fillId="0" borderId="0" xfId="0" applyFont="1"/>
    <xf numFmtId="0" fontId="6" fillId="0" borderId="0" xfId="0" applyFont="1"/>
    <xf numFmtId="1" fontId="5" fillId="0" borderId="0" xfId="0" applyNumberFormat="1" applyFont="1"/>
    <xf numFmtId="0" fontId="5" fillId="0" borderId="0" xfId="0" applyFont="1" applyAlignment="1">
      <alignment horizontal="left"/>
    </xf>
    <xf numFmtId="0" fontId="9" fillId="0" borderId="0" xfId="0" applyFont="1"/>
    <xf numFmtId="0" fontId="2" fillId="2" borderId="0" xfId="0" applyFont="1" applyFill="1" applyAlignment="1">
      <alignment horizontal="right"/>
    </xf>
    <xf numFmtId="0" fontId="2" fillId="2" borderId="0" xfId="0" applyFont="1" applyFill="1"/>
    <xf numFmtId="0" fontId="1" fillId="0" borderId="0" xfId="0" applyFont="1"/>
    <xf numFmtId="0" fontId="0" fillId="0" borderId="0" xfId="0" applyAlignment="1">
      <alignment wrapText="1"/>
    </xf>
    <xf numFmtId="11" fontId="0" fillId="0" borderId="0" xfId="0" applyNumberFormat="1"/>
    <xf numFmtId="0" fontId="12" fillId="0" borderId="0" xfId="0" applyFont="1"/>
    <xf numFmtId="0" fontId="2" fillId="5" borderId="0" xfId="0" applyFont="1" applyFill="1"/>
    <xf numFmtId="0" fontId="0" fillId="4" borderId="0" xfId="0" applyFill="1"/>
    <xf numFmtId="0" fontId="2" fillId="0" borderId="0" xfId="0" applyFont="1" applyAlignment="1">
      <alignment horizontal="left"/>
    </xf>
    <xf numFmtId="0" fontId="14" fillId="0" borderId="0" xfId="0" applyFont="1"/>
    <xf numFmtId="0" fontId="14" fillId="0" borderId="0" xfId="0" applyFont="1" applyAlignment="1">
      <alignment horizontal="center"/>
    </xf>
    <xf numFmtId="49" fontId="14" fillId="0" borderId="0" xfId="0" applyNumberFormat="1" applyFont="1"/>
    <xf numFmtId="49" fontId="14" fillId="0" borderId="0" xfId="0" applyNumberFormat="1" applyFont="1" applyAlignment="1">
      <alignment horizontal="center"/>
    </xf>
    <xf numFmtId="0" fontId="14" fillId="0" borderId="1" xfId="0" applyFont="1" applyBorder="1"/>
    <xf numFmtId="0" fontId="14" fillId="0" borderId="1" xfId="0" applyFont="1" applyBorder="1" applyAlignment="1">
      <alignment horizontal="center"/>
    </xf>
    <xf numFmtId="49" fontId="17" fillId="0" borderId="0" xfId="0" applyNumberFormat="1" applyFont="1" applyAlignment="1">
      <alignment horizontal="center"/>
    </xf>
    <xf numFmtId="0" fontId="14" fillId="0" borderId="0" xfId="0" applyFont="1" applyAlignment="1">
      <alignment horizontal="left"/>
    </xf>
    <xf numFmtId="165" fontId="14" fillId="0" borderId="0" xfId="0" applyNumberFormat="1" applyFont="1" applyAlignment="1">
      <alignment horizontal="center"/>
    </xf>
    <xf numFmtId="165" fontId="14" fillId="0" borderId="0" xfId="0" applyNumberFormat="1" applyFont="1" applyAlignment="1">
      <alignment horizontal="right"/>
    </xf>
    <xf numFmtId="0" fontId="14" fillId="0" borderId="0" xfId="0" applyFont="1" applyAlignment="1">
      <alignment horizontal="right"/>
    </xf>
    <xf numFmtId="0" fontId="17" fillId="0" borderId="0" xfId="0" applyFont="1"/>
    <xf numFmtId="0" fontId="17" fillId="0" borderId="0" xfId="0" applyFont="1" applyAlignment="1">
      <alignment horizontal="center"/>
    </xf>
    <xf numFmtId="0" fontId="14" fillId="0" borderId="1" xfId="0" applyFont="1" applyBorder="1" applyAlignment="1">
      <alignment horizontal="left"/>
    </xf>
    <xf numFmtId="0" fontId="17" fillId="0" borderId="0" xfId="0" applyFont="1" applyAlignment="1">
      <alignment horizontal="left"/>
    </xf>
    <xf numFmtId="0" fontId="18" fillId="0" borderId="0" xfId="0" applyFont="1"/>
    <xf numFmtId="49" fontId="18" fillId="0" borderId="0" xfId="0" applyNumberFormat="1" applyFont="1"/>
    <xf numFmtId="0" fontId="19" fillId="0" borderId="0" xfId="0" applyFont="1"/>
    <xf numFmtId="0" fontId="18" fillId="0" borderId="0" xfId="0" applyFont="1" applyAlignment="1">
      <alignment horizontal="center"/>
    </xf>
    <xf numFmtId="0" fontId="18" fillId="0" borderId="0" xfId="0" applyFont="1" applyAlignment="1">
      <alignment horizontal="left"/>
    </xf>
    <xf numFmtId="0" fontId="21" fillId="0" borderId="0" xfId="0" applyFont="1" applyAlignment="1">
      <alignment horizontal="center"/>
    </xf>
    <xf numFmtId="49" fontId="18" fillId="0" borderId="0" xfId="0" applyNumberFormat="1" applyFont="1" applyAlignment="1">
      <alignment horizontal="center"/>
    </xf>
    <xf numFmtId="49" fontId="22" fillId="0" borderId="0" xfId="0" applyNumberFormat="1" applyFont="1" applyAlignment="1">
      <alignment horizontal="center"/>
    </xf>
    <xf numFmtId="0" fontId="22" fillId="0" borderId="0" xfId="0" applyFont="1" applyAlignment="1">
      <alignment horizontal="center"/>
    </xf>
    <xf numFmtId="0" fontId="20" fillId="3" borderId="0" xfId="0" applyFont="1" applyFill="1" applyAlignment="1" applyProtection="1">
      <alignment horizontal="center"/>
      <protection locked="0"/>
    </xf>
    <xf numFmtId="0" fontId="20" fillId="3" borderId="2" xfId="0" applyFont="1" applyFill="1" applyBorder="1" applyAlignment="1" applyProtection="1">
      <alignment horizontal="center"/>
      <protection locked="0"/>
    </xf>
    <xf numFmtId="0" fontId="20" fillId="3" borderId="3" xfId="0" applyFont="1" applyFill="1" applyBorder="1" applyAlignment="1" applyProtection="1">
      <alignment horizontal="center"/>
      <protection locked="0"/>
    </xf>
    <xf numFmtId="1" fontId="14" fillId="0" borderId="0" xfId="0" applyNumberFormat="1" applyFont="1" applyAlignment="1">
      <alignment horizontal="center"/>
    </xf>
    <xf numFmtId="49" fontId="18" fillId="0" borderId="0" xfId="0" applyNumberFormat="1" applyFont="1" applyAlignment="1">
      <alignment horizontal="left"/>
    </xf>
    <xf numFmtId="49" fontId="18" fillId="0" borderId="0" xfId="0" quotePrefix="1" applyNumberFormat="1" applyFont="1" applyAlignment="1">
      <alignment horizontal="left"/>
    </xf>
    <xf numFmtId="0" fontId="9" fillId="2" borderId="0" xfId="0" applyFont="1" applyFill="1"/>
    <xf numFmtId="0" fontId="18" fillId="0" borderId="0" xfId="0" quotePrefix="1" applyFont="1"/>
    <xf numFmtId="0" fontId="18" fillId="0" borderId="0" xfId="0" applyFont="1" applyProtection="1">
      <protection locked="0"/>
    </xf>
    <xf numFmtId="0" fontId="18" fillId="0" borderId="0" xfId="0" applyFont="1" applyAlignment="1" applyProtection="1">
      <alignment horizontal="left"/>
      <protection locked="0"/>
    </xf>
    <xf numFmtId="0" fontId="22" fillId="0" borderId="0" xfId="0" quotePrefix="1" applyFont="1"/>
    <xf numFmtId="0" fontId="22" fillId="0" borderId="0" xfId="0" applyFont="1"/>
    <xf numFmtId="0" fontId="22" fillId="0" borderId="0" xfId="0" applyFont="1" applyAlignment="1">
      <alignment horizontal="left"/>
    </xf>
    <xf numFmtId="0" fontId="23" fillId="0" borderId="0" xfId="0" applyFont="1"/>
    <xf numFmtId="0" fontId="24" fillId="0" borderId="0" xfId="0" applyFont="1"/>
    <xf numFmtId="0" fontId="25" fillId="0" borderId="0" xfId="0" applyFont="1"/>
    <xf numFmtId="0" fontId="2" fillId="0" borderId="0" xfId="0" quotePrefix="1" applyFont="1"/>
    <xf numFmtId="0" fontId="2" fillId="7" borderId="0" xfId="0" applyFont="1" applyFill="1"/>
    <xf numFmtId="0" fontId="2" fillId="6" borderId="0" xfId="0" applyFont="1" applyFill="1" applyAlignment="1">
      <alignment horizontal="left"/>
    </xf>
    <xf numFmtId="0" fontId="2" fillId="8" borderId="0" xfId="0" applyFont="1" applyFill="1" applyProtection="1">
      <protection locked="0"/>
    </xf>
    <xf numFmtId="49" fontId="18" fillId="0" borderId="0" xfId="0" applyNumberFormat="1" applyFont="1" applyAlignment="1">
      <alignment wrapText="1"/>
    </xf>
    <xf numFmtId="49" fontId="18" fillId="0" borderId="0" xfId="0" applyNumberFormat="1" applyFont="1" applyAlignment="1">
      <alignment vertical="top"/>
    </xf>
    <xf numFmtId="49" fontId="18" fillId="0" borderId="0" xfId="0" applyNumberFormat="1" applyFont="1" applyAlignment="1">
      <alignment horizontal="left" vertical="center"/>
    </xf>
    <xf numFmtId="0" fontId="2" fillId="6" borderId="0" xfId="0" applyFont="1" applyFill="1"/>
    <xf numFmtId="0" fontId="26" fillId="0" borderId="0" xfId="0" applyFont="1"/>
    <xf numFmtId="166" fontId="9" fillId="2" borderId="0" xfId="0" applyNumberFormat="1" applyFont="1" applyFill="1"/>
    <xf numFmtId="0" fontId="2" fillId="9" borderId="0" xfId="0" applyFont="1" applyFill="1"/>
    <xf numFmtId="0" fontId="2" fillId="10" borderId="0" xfId="0" applyFont="1" applyFill="1"/>
    <xf numFmtId="0" fontId="2" fillId="10" borderId="0" xfId="0" applyFont="1" applyFill="1" applyProtection="1">
      <protection locked="0"/>
    </xf>
    <xf numFmtId="1" fontId="2" fillId="0" borderId="0" xfId="0" applyNumberFormat="1" applyFont="1" applyAlignment="1">
      <alignment horizontal="right"/>
    </xf>
    <xf numFmtId="165" fontId="2" fillId="0" borderId="0" xfId="0" applyNumberFormat="1" applyFont="1" applyAlignment="1">
      <alignment horizontal="right"/>
    </xf>
    <xf numFmtId="0" fontId="2" fillId="7" borderId="0" xfId="0" applyFont="1" applyFill="1" applyAlignment="1">
      <alignment horizontal="left"/>
    </xf>
    <xf numFmtId="14" fontId="2" fillId="0" borderId="0" xfId="0" applyNumberFormat="1" applyFont="1" applyAlignment="1">
      <alignment horizontal="left"/>
    </xf>
    <xf numFmtId="2" fontId="2" fillId="0" borderId="0" xfId="0" applyNumberFormat="1" applyFont="1"/>
    <xf numFmtId="2" fontId="2" fillId="0" borderId="0" xfId="0" applyNumberFormat="1" applyFont="1" applyAlignment="1">
      <alignment horizontal="right"/>
    </xf>
    <xf numFmtId="165" fontId="2" fillId="0" borderId="0" xfId="0" applyNumberFormat="1" applyFont="1" applyAlignment="1">
      <alignment horizontal="center"/>
    </xf>
    <xf numFmtId="0" fontId="27" fillId="0" borderId="0" xfId="0" applyFont="1"/>
    <xf numFmtId="49" fontId="2" fillId="0" borderId="0" xfId="0" applyNumberFormat="1" applyFont="1"/>
    <xf numFmtId="1" fontId="14" fillId="0" borderId="0" xfId="0" applyNumberFormat="1" applyFont="1" applyAlignment="1">
      <alignment horizontal="right"/>
    </xf>
    <xf numFmtId="0" fontId="15" fillId="0" borderId="0" xfId="0" applyFont="1" applyAlignment="1">
      <alignment wrapText="1"/>
    </xf>
    <xf numFmtId="0" fontId="28" fillId="0" borderId="0" xfId="0" applyFont="1" applyAlignment="1">
      <alignment horizontal="left"/>
    </xf>
    <xf numFmtId="0" fontId="1" fillId="0" borderId="0" xfId="0" applyFont="1" applyAlignment="1">
      <alignment horizontal="right"/>
    </xf>
    <xf numFmtId="49" fontId="2" fillId="0" borderId="0" xfId="0" applyNumberFormat="1" applyFont="1" applyAlignment="1">
      <alignment horizontal="right"/>
    </xf>
    <xf numFmtId="0" fontId="2" fillId="11" borderId="0" xfId="0" applyFont="1" applyFill="1" applyAlignment="1">
      <alignment horizontal="right"/>
    </xf>
    <xf numFmtId="0" fontId="2" fillId="2" borderId="0" xfId="0" applyFont="1" applyFill="1" applyAlignment="1">
      <alignment horizontal="center"/>
    </xf>
    <xf numFmtId="0" fontId="2" fillId="0" borderId="0" xfId="0" quotePrefix="1" applyFont="1" applyAlignment="1">
      <alignment horizontal="center"/>
    </xf>
    <xf numFmtId="0" fontId="2" fillId="12" borderId="0" xfId="0" applyFont="1" applyFill="1"/>
    <xf numFmtId="0" fontId="2" fillId="12" borderId="0" xfId="0" applyFont="1" applyFill="1" applyAlignment="1">
      <alignment horizontal="center"/>
    </xf>
    <xf numFmtId="0" fontId="2" fillId="12" borderId="0" xfId="0" applyFont="1" applyFill="1" applyAlignment="1">
      <alignment horizontal="left"/>
    </xf>
    <xf numFmtId="0" fontId="20" fillId="0" borderId="0" xfId="0" applyFont="1" applyAlignment="1">
      <alignment horizontal="center"/>
    </xf>
    <xf numFmtId="0" fontId="29" fillId="0" borderId="0" xfId="0" applyFont="1"/>
    <xf numFmtId="0" fontId="30" fillId="13" borderId="0" xfId="0" applyFont="1" applyFill="1"/>
    <xf numFmtId="0" fontId="30" fillId="0" borderId="0" xfId="0" applyFont="1"/>
    <xf numFmtId="0" fontId="31" fillId="0" borderId="0" xfId="0" applyFont="1"/>
    <xf numFmtId="0" fontId="30" fillId="13" borderId="0" xfId="0" applyFont="1" applyFill="1" applyAlignment="1">
      <alignment horizontal="left" indent="1"/>
    </xf>
    <xf numFmtId="0" fontId="18" fillId="0" borderId="0" xfId="0" applyFont="1" applyAlignment="1">
      <alignment horizontal="left" indent="1"/>
    </xf>
    <xf numFmtId="0" fontId="29" fillId="0" borderId="0" xfId="0" applyFont="1" applyAlignment="1">
      <alignment horizontal="left" indent="1"/>
    </xf>
    <xf numFmtId="0" fontId="31" fillId="0" borderId="0" xfId="0" applyFont="1" applyAlignment="1">
      <alignment horizontal="left" indent="1"/>
    </xf>
    <xf numFmtId="0" fontId="18" fillId="0" borderId="1" xfId="0" applyFont="1" applyBorder="1"/>
    <xf numFmtId="0" fontId="18" fillId="0" borderId="4" xfId="0" applyFont="1" applyBorder="1"/>
    <xf numFmtId="0" fontId="30" fillId="13" borderId="0" xfId="0" applyFont="1" applyFill="1" applyAlignment="1">
      <alignment horizontal="right" vertical="top" wrapText="1"/>
    </xf>
    <xf numFmtId="0" fontId="18" fillId="0" borderId="0" xfId="0" applyFont="1" applyAlignment="1">
      <alignment horizontal="right"/>
    </xf>
    <xf numFmtId="0" fontId="18" fillId="0" borderId="1" xfId="0" applyFont="1" applyBorder="1" applyAlignment="1">
      <alignment horizontal="right"/>
    </xf>
    <xf numFmtId="0" fontId="18" fillId="0" borderId="4" xfId="0" applyFont="1" applyBorder="1" applyAlignment="1">
      <alignment horizontal="right"/>
    </xf>
    <xf numFmtId="0" fontId="30" fillId="13" borderId="1" xfId="0" applyFont="1" applyFill="1" applyBorder="1"/>
    <xf numFmtId="0" fontId="30" fillId="13" borderId="1" xfId="0" applyFont="1" applyFill="1" applyBorder="1" applyAlignment="1">
      <alignment horizontal="right"/>
    </xf>
    <xf numFmtId="0" fontId="30" fillId="13" borderId="4" xfId="0" applyFont="1" applyFill="1" applyBorder="1"/>
    <xf numFmtId="0" fontId="30" fillId="13" borderId="4" xfId="0" applyFont="1" applyFill="1" applyBorder="1" applyAlignment="1">
      <alignment horizontal="right" vertical="top" wrapText="1"/>
    </xf>
    <xf numFmtId="0" fontId="18" fillId="0" borderId="0" xfId="0" quotePrefix="1" applyFont="1" applyAlignment="1">
      <alignment vertical="center"/>
    </xf>
    <xf numFmtId="0" fontId="18" fillId="0" borderId="0" xfId="0" applyFont="1" applyAlignment="1">
      <alignment vertical="center"/>
    </xf>
    <xf numFmtId="0" fontId="18" fillId="0" borderId="0" xfId="0" applyFont="1" applyAlignment="1">
      <alignment horizontal="right" vertical="center"/>
    </xf>
    <xf numFmtId="0" fontId="18" fillId="0" borderId="0" xfId="0" applyFont="1" applyAlignment="1">
      <alignment horizontal="left" vertical="center"/>
    </xf>
    <xf numFmtId="0" fontId="25" fillId="0" borderId="0" xfId="0" applyFont="1" applyAlignment="1">
      <alignment vertical="center"/>
    </xf>
    <xf numFmtId="0" fontId="29" fillId="0" borderId="0" xfId="0" applyFont="1" applyAlignment="1">
      <alignment vertical="center"/>
    </xf>
    <xf numFmtId="0" fontId="30" fillId="13" borderId="0" xfId="0" applyFont="1" applyFill="1" applyAlignment="1">
      <alignment vertical="center"/>
    </xf>
    <xf numFmtId="0" fontId="30" fillId="13" borderId="0" xfId="0" applyFont="1" applyFill="1" applyAlignment="1">
      <alignment horizontal="right" vertical="center"/>
    </xf>
    <xf numFmtId="0" fontId="18" fillId="0" borderId="1" xfId="0" applyFont="1" applyBorder="1" applyAlignment="1">
      <alignment vertical="center"/>
    </xf>
    <xf numFmtId="0" fontId="18" fillId="0" borderId="1" xfId="0" applyFont="1" applyBorder="1" applyAlignment="1">
      <alignment horizontal="right" vertical="center"/>
    </xf>
    <xf numFmtId="0" fontId="30" fillId="13" borderId="1" xfId="0" applyFont="1" applyFill="1" applyBorder="1" applyAlignment="1">
      <alignment vertical="center"/>
    </xf>
    <xf numFmtId="0" fontId="30" fillId="13" borderId="1" xfId="0" applyFont="1" applyFill="1" applyBorder="1" applyAlignment="1">
      <alignment horizontal="right" vertical="center"/>
    </xf>
    <xf numFmtId="0" fontId="30" fillId="13" borderId="4" xfId="0" applyFont="1" applyFill="1" applyBorder="1" applyAlignment="1">
      <alignment vertical="center"/>
    </xf>
    <xf numFmtId="0" fontId="30" fillId="13" borderId="4" xfId="0" applyFont="1" applyFill="1" applyBorder="1" applyAlignment="1">
      <alignment horizontal="right" vertical="center"/>
    </xf>
    <xf numFmtId="0" fontId="30" fillId="13" borderId="1" xfId="0" applyFont="1" applyFill="1" applyBorder="1" applyAlignment="1">
      <alignment horizontal="left" indent="1"/>
    </xf>
    <xf numFmtId="0" fontId="18" fillId="0" borderId="4" xfId="0" applyFont="1" applyBorder="1" applyAlignment="1">
      <alignment horizontal="left" indent="1"/>
    </xf>
    <xf numFmtId="0" fontId="18" fillId="0" borderId="1" xfId="0" applyFont="1" applyBorder="1" applyAlignment="1">
      <alignment horizontal="left" indent="1"/>
    </xf>
    <xf numFmtId="0" fontId="32" fillId="13" borderId="4" xfId="0" applyFont="1" applyFill="1" applyBorder="1" applyAlignment="1">
      <alignment horizontal="left" vertical="top" wrapText="1"/>
    </xf>
    <xf numFmtId="0" fontId="32" fillId="13" borderId="0" xfId="0" applyFont="1" applyFill="1" applyAlignment="1">
      <alignment horizontal="left" vertical="top" wrapText="1"/>
    </xf>
    <xf numFmtId="0" fontId="32" fillId="13" borderId="1" xfId="0" applyFont="1" applyFill="1" applyBorder="1" applyAlignment="1">
      <alignment horizontal="left"/>
    </xf>
    <xf numFmtId="0" fontId="17" fillId="0" borderId="4" xfId="0" applyFont="1" applyBorder="1" applyAlignment="1">
      <alignment horizontal="left"/>
    </xf>
    <xf numFmtId="0" fontId="17" fillId="0" borderId="1" xfId="0" applyFont="1" applyBorder="1" applyAlignment="1">
      <alignment horizontal="left"/>
    </xf>
    <xf numFmtId="0" fontId="17" fillId="0" borderId="0" xfId="0" quotePrefix="1" applyFont="1" applyAlignment="1">
      <alignment horizontal="left"/>
    </xf>
    <xf numFmtId="0" fontId="17" fillId="0" borderId="0" xfId="0" applyFont="1" applyAlignment="1">
      <alignment horizontal="left" vertical="center"/>
    </xf>
    <xf numFmtId="0" fontId="32" fillId="13" borderId="4" xfId="0" applyFont="1" applyFill="1" applyBorder="1" applyAlignment="1">
      <alignment horizontal="left" vertical="center"/>
    </xf>
    <xf numFmtId="0" fontId="32" fillId="13" borderId="0" xfId="0" applyFont="1" applyFill="1" applyAlignment="1">
      <alignment horizontal="left" vertical="center"/>
    </xf>
    <xf numFmtId="0" fontId="32" fillId="13" borderId="1" xfId="0" applyFont="1" applyFill="1" applyBorder="1" applyAlignment="1">
      <alignment horizontal="left" vertical="center"/>
    </xf>
    <xf numFmtId="0" fontId="17" fillId="0" borderId="1" xfId="0" applyFont="1" applyBorder="1" applyAlignment="1">
      <alignment horizontal="left" vertical="center"/>
    </xf>
    <xf numFmtId="0" fontId="32" fillId="13" borderId="4" xfId="0" applyFont="1" applyFill="1" applyBorder="1" applyAlignment="1">
      <alignment horizontal="right" vertical="center"/>
    </xf>
    <xf numFmtId="0" fontId="32" fillId="13" borderId="0" xfId="0" applyFont="1" applyFill="1" applyAlignment="1">
      <alignment horizontal="right" vertical="center"/>
    </xf>
    <xf numFmtId="0" fontId="32" fillId="13" borderId="1" xfId="0" applyFont="1" applyFill="1" applyBorder="1" applyAlignment="1">
      <alignment horizontal="right" vertical="center"/>
    </xf>
    <xf numFmtId="0" fontId="16" fillId="0" borderId="0" xfId="0" applyFont="1" applyAlignment="1">
      <alignment horizontal="left"/>
    </xf>
    <xf numFmtId="1" fontId="14" fillId="0" borderId="1" xfId="0" applyNumberFormat="1" applyFont="1" applyBorder="1" applyAlignment="1">
      <alignment horizontal="center"/>
    </xf>
    <xf numFmtId="1" fontId="17" fillId="0" borderId="0" xfId="0" applyNumberFormat="1" applyFont="1" applyAlignment="1">
      <alignment horizontal="center"/>
    </xf>
    <xf numFmtId="1" fontId="15" fillId="0" borderId="0" xfId="0" applyNumberFormat="1" applyFont="1" applyAlignment="1">
      <alignment horizontal="center"/>
    </xf>
    <xf numFmtId="0" fontId="30" fillId="13" borderId="0" xfId="0" applyFont="1" applyFill="1" applyAlignment="1">
      <alignment horizontal="left" wrapText="1"/>
    </xf>
    <xf numFmtId="0" fontId="30" fillId="13" borderId="0" xfId="0" applyFont="1" applyFill="1" applyAlignment="1">
      <alignment wrapText="1"/>
    </xf>
    <xf numFmtId="0" fontId="30" fillId="0" borderId="0" xfId="0" applyFont="1" applyAlignment="1">
      <alignment wrapText="1"/>
    </xf>
    <xf numFmtId="0" fontId="18" fillId="0" borderId="0" xfId="0" applyFont="1" applyAlignment="1">
      <alignment wrapText="1"/>
    </xf>
    <xf numFmtId="165" fontId="14" fillId="0" borderId="1" xfId="0" applyNumberFormat="1" applyFont="1" applyBorder="1" applyAlignment="1">
      <alignment horizontal="right"/>
    </xf>
    <xf numFmtId="165" fontId="14" fillId="0" borderId="4" xfId="0" applyNumberFormat="1" applyFont="1" applyBorder="1" applyAlignment="1">
      <alignment horizontal="right"/>
    </xf>
    <xf numFmtId="0" fontId="14" fillId="0" borderId="4" xfId="0" applyFont="1" applyBorder="1"/>
    <xf numFmtId="0" fontId="14" fillId="0" borderId="4" xfId="0" applyFont="1" applyBorder="1" applyAlignment="1">
      <alignment horizontal="center"/>
    </xf>
    <xf numFmtId="0" fontId="33" fillId="2" borderId="0" xfId="0" applyFont="1" applyFill="1"/>
    <xf numFmtId="0" fontId="2" fillId="4" borderId="0" xfId="0" applyFont="1" applyFill="1" applyAlignment="1">
      <alignment horizontal="right"/>
    </xf>
    <xf numFmtId="0" fontId="0" fillId="0" borderId="5" xfId="0" applyBorder="1"/>
    <xf numFmtId="0" fontId="0" fillId="0" borderId="5" xfId="0" pivotButton="1" applyBorder="1"/>
    <xf numFmtId="0" fontId="0" fillId="0" borderId="6" xfId="0" pivotButton="1"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5" xfId="0" applyBorder="1" applyProtection="1">
      <protection locked="0"/>
    </xf>
    <xf numFmtId="0" fontId="0" fillId="0" borderId="8" xfId="0" applyBorder="1" applyProtection="1">
      <protection locked="0"/>
    </xf>
    <xf numFmtId="1" fontId="18" fillId="3" borderId="0" xfId="0" applyNumberFormat="1" applyFont="1" applyFill="1" applyAlignment="1" applyProtection="1">
      <alignment horizontal="center"/>
      <protection locked="0"/>
    </xf>
    <xf numFmtId="0" fontId="18" fillId="3" borderId="0" xfId="0" applyFont="1" applyFill="1" applyAlignment="1" applyProtection="1">
      <alignment horizontal="center"/>
      <protection locked="0"/>
    </xf>
    <xf numFmtId="0" fontId="18" fillId="3" borderId="2" xfId="0" applyFont="1" applyFill="1" applyBorder="1" applyAlignment="1" applyProtection="1">
      <alignment horizontal="center"/>
      <protection locked="0"/>
    </xf>
    <xf numFmtId="0" fontId="18" fillId="3" borderId="3" xfId="0" applyFont="1" applyFill="1" applyBorder="1" applyAlignment="1" applyProtection="1">
      <alignment horizontal="center"/>
      <protection locked="0"/>
    </xf>
    <xf numFmtId="1" fontId="18" fillId="3" borderId="0" xfId="0" applyNumberFormat="1" applyFont="1" applyFill="1" applyAlignment="1" applyProtection="1">
      <alignment horizontal="center"/>
      <protection locked="0"/>
    </xf>
    <xf numFmtId="49" fontId="22" fillId="3" borderId="0" xfId="0" applyNumberFormat="1" applyFont="1" applyFill="1" applyAlignment="1" applyProtection="1">
      <alignment horizontal="center"/>
      <protection locked="0"/>
    </xf>
    <xf numFmtId="49" fontId="22" fillId="3" borderId="2" xfId="0" applyNumberFormat="1" applyFont="1" applyFill="1" applyBorder="1" applyAlignment="1" applyProtection="1">
      <alignment horizontal="center"/>
      <protection locked="0"/>
    </xf>
    <xf numFmtId="0" fontId="18" fillId="3" borderId="0" xfId="0" applyFont="1" applyFill="1" applyAlignment="1" applyProtection="1">
      <alignment horizontal="left"/>
      <protection locked="0"/>
    </xf>
    <xf numFmtId="0" fontId="18" fillId="3" borderId="0" xfId="0" applyFont="1" applyFill="1" applyAlignment="1" applyProtection="1">
      <alignment horizontal="center"/>
      <protection locked="0"/>
    </xf>
    <xf numFmtId="0" fontId="18" fillId="3" borderId="2" xfId="0" applyFont="1" applyFill="1" applyBorder="1" applyAlignment="1" applyProtection="1">
      <alignment horizontal="center"/>
      <protection locked="0"/>
    </xf>
    <xf numFmtId="49" fontId="18" fillId="3" borderId="0" xfId="0" applyNumberFormat="1" applyFont="1" applyFill="1" applyAlignment="1" applyProtection="1">
      <alignment horizontal="center"/>
      <protection locked="0"/>
    </xf>
    <xf numFmtId="49" fontId="18" fillId="3" borderId="2" xfId="0" applyNumberFormat="1" applyFont="1" applyFill="1" applyBorder="1" applyAlignment="1" applyProtection="1">
      <alignment horizontal="center"/>
      <protection locked="0"/>
    </xf>
    <xf numFmtId="49" fontId="22" fillId="3" borderId="3" xfId="0" applyNumberFormat="1" applyFont="1" applyFill="1" applyBorder="1" applyAlignment="1" applyProtection="1">
      <alignment horizontal="center"/>
      <protection locked="0"/>
    </xf>
    <xf numFmtId="49" fontId="18" fillId="3" borderId="0" xfId="0" applyNumberFormat="1" applyFont="1" applyFill="1" applyAlignment="1" applyProtection="1">
      <alignment horizontal="right"/>
      <protection locked="0"/>
    </xf>
    <xf numFmtId="0" fontId="18" fillId="3" borderId="3" xfId="0" applyFont="1" applyFill="1" applyBorder="1" applyAlignment="1" applyProtection="1">
      <alignment horizontal="center"/>
      <protection locked="0"/>
    </xf>
    <xf numFmtId="49" fontId="18" fillId="3" borderId="3" xfId="0" applyNumberFormat="1" applyFont="1" applyFill="1" applyBorder="1" applyAlignment="1" applyProtection="1">
      <alignment horizontal="center"/>
      <protection locked="0"/>
    </xf>
    <xf numFmtId="0" fontId="18" fillId="0" borderId="0" xfId="0" applyFont="1" applyAlignment="1">
      <alignment horizontal="center"/>
    </xf>
    <xf numFmtId="0" fontId="14" fillId="0" borderId="0" xfId="0" applyFont="1" applyAlignment="1">
      <alignment horizontal="center"/>
    </xf>
    <xf numFmtId="0" fontId="14" fillId="0" borderId="0" xfId="0" applyFont="1" applyAlignment="1">
      <alignment horizontal="left"/>
    </xf>
    <xf numFmtId="0" fontId="15" fillId="0" borderId="0" xfId="0" applyFont="1" applyAlignment="1">
      <alignment horizontal="left" wrapText="1"/>
    </xf>
    <xf numFmtId="0" fontId="14" fillId="0" borderId="0" xfId="0" applyFont="1" applyAlignment="1">
      <alignment horizontal="right" wrapText="1"/>
    </xf>
    <xf numFmtId="0" fontId="16" fillId="0" borderId="0" xfId="0" applyFont="1" applyAlignment="1">
      <alignment horizontal="left"/>
    </xf>
    <xf numFmtId="0" fontId="14" fillId="0" borderId="1" xfId="0" applyFont="1" applyBorder="1" applyAlignment="1">
      <alignment horizontal="center"/>
    </xf>
    <xf numFmtId="49" fontId="14" fillId="0" borderId="0" xfId="0" applyNumberFormat="1" applyFont="1" applyAlignment="1">
      <alignment horizontal="left"/>
    </xf>
    <xf numFmtId="0" fontId="17" fillId="0" borderId="0" xfId="0" applyFont="1" applyAlignment="1">
      <alignment horizontal="left"/>
    </xf>
    <xf numFmtId="165" fontId="14" fillId="0" borderId="0" xfId="0" applyNumberFormat="1" applyFont="1" applyAlignment="1">
      <alignment horizontal="center"/>
    </xf>
    <xf numFmtId="49" fontId="16" fillId="0" borderId="0" xfId="0" applyNumberFormat="1" applyFont="1" applyAlignment="1">
      <alignment horizontal="left"/>
    </xf>
    <xf numFmtId="0" fontId="15" fillId="0" borderId="0" xfId="0" applyFont="1" applyAlignment="1">
      <alignment horizontal="left"/>
    </xf>
    <xf numFmtId="0" fontId="14" fillId="0" borderId="1" xfId="0" applyFont="1" applyBorder="1" applyAlignment="1">
      <alignment horizontal="left"/>
    </xf>
    <xf numFmtId="0" fontId="30" fillId="13" borderId="0" xfId="0" applyFont="1" applyFill="1" applyAlignment="1">
      <alignment horizontal="center"/>
    </xf>
    <xf numFmtId="0" fontId="30" fillId="13" borderId="0" xfId="0" applyFont="1" applyFill="1" applyAlignment="1">
      <alignment horizontal="center" vertical="top" wrapText="1"/>
    </xf>
    <xf numFmtId="0" fontId="18" fillId="0" borderId="0" xfId="0" applyFont="1" applyAlignment="1">
      <alignment horizontal="left" vertical="center"/>
    </xf>
    <xf numFmtId="0" fontId="25" fillId="0" borderId="0" xfId="0" applyFont="1" applyAlignment="1">
      <alignment horizontal="left" vertical="center"/>
    </xf>
    <xf numFmtId="0" fontId="30" fillId="13" borderId="0" xfId="0" applyFont="1" applyFill="1" applyAlignment="1">
      <alignment horizontal="center" vertical="center"/>
    </xf>
    <xf numFmtId="49" fontId="18" fillId="0" borderId="0" xfId="0" applyNumberFormat="1" applyFont="1" applyAlignment="1">
      <alignment horizontal="left"/>
    </xf>
    <xf numFmtId="167" fontId="18" fillId="0" borderId="0" xfId="0" applyNumberFormat="1" applyFont="1" applyAlignment="1">
      <alignment horizontal="left"/>
    </xf>
  </cellXfs>
  <cellStyles count="18">
    <cellStyle name="Gevolgde hyperlink" xfId="3" builtinId="9" hidden="1"/>
    <cellStyle name="Gevolgde hyperlink" xfId="5" builtinId="9" hidden="1"/>
    <cellStyle name="Gevolgde hyperlink" xfId="7" builtinId="9" hidden="1"/>
    <cellStyle name="Gevolgde hyperlink" xfId="9" builtinId="9" hidden="1"/>
    <cellStyle name="Gevolgde hyperlink" xfId="11" builtinId="9" hidden="1"/>
    <cellStyle name="Gevolgde hyperlink" xfId="13" builtinId="9" hidden="1"/>
    <cellStyle name="Gevolgde hyperlink" xfId="15" builtinId="9" hidden="1"/>
    <cellStyle name="Gevolgde hyperlink" xfId="17"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Komma" xfId="1" builtinId="3"/>
    <cellStyle name="Standaard" xfId="0" builtinId="0"/>
  </cellStyles>
  <dxfs count="1032">
    <dxf>
      <protection locked="0"/>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b/>
        <i val="0"/>
        <color theme="9" tint="-0.24994659260841701"/>
      </font>
      <fill>
        <patternFill>
          <bgColor theme="9" tint="0.59996337778862885"/>
        </patternFill>
      </fill>
    </dxf>
    <dxf>
      <font>
        <b/>
        <i val="0"/>
        <color theme="5" tint="-0.24994659260841701"/>
      </font>
      <fill>
        <patternFill>
          <bgColor theme="5" tint="0.59996337778862885"/>
        </patternFill>
      </fill>
    </dxf>
    <dxf>
      <font>
        <b/>
        <i val="0"/>
        <color theme="5" tint="-0.24994659260841701"/>
      </font>
      <fill>
        <patternFill>
          <bgColor theme="5" tint="0.59996337778862885"/>
        </patternFill>
      </fill>
    </dxf>
    <dxf>
      <font>
        <b/>
        <i val="0"/>
        <color theme="5" tint="-0.24994659260841701"/>
      </font>
      <fill>
        <patternFill>
          <fgColor auto="1"/>
          <bgColor theme="5" tint="0.59996337778862885"/>
        </patternFill>
      </fill>
    </dxf>
    <dxf>
      <font>
        <b/>
        <i val="0"/>
        <color theme="9" tint="-0.24994659260841701"/>
      </font>
      <fill>
        <patternFill>
          <bgColor theme="9"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colors>
    <mruColors>
      <color rgb="FFCCFFCC"/>
      <color rgb="FFC0BC00"/>
      <color rgb="FF0081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8BD21D5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50-EC42-11CE-9E0D-00AA006002F3}" ax:persistence="persistStreamInit" r:id="rId1"/>
</file>

<file path=xl/activeX/activeX11.xml><?xml version="1.0" encoding="utf-8"?>
<ax:ocx xmlns:ax="http://schemas.microsoft.com/office/2006/activeX" xmlns:r="http://schemas.openxmlformats.org/officeDocument/2006/relationships" ax:classid="{8BD21D5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4.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352425</xdr:colOff>
          <xdr:row>6</xdr:row>
          <xdr:rowOff>114300</xdr:rowOff>
        </xdr:from>
        <xdr:to>
          <xdr:col>7</xdr:col>
          <xdr:colOff>304800</xdr:colOff>
          <xdr:row>9</xdr:row>
          <xdr:rowOff>19050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000-000006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Importeren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2</xdr:row>
          <xdr:rowOff>133350</xdr:rowOff>
        </xdr:from>
        <xdr:to>
          <xdr:col>5</xdr:col>
          <xdr:colOff>133350</xdr:colOff>
          <xdr:row>4</xdr:row>
          <xdr:rowOff>66675</xdr:rowOff>
        </xdr:to>
        <xdr:sp macro="" textlink="">
          <xdr:nvSpPr>
            <xdr:cNvPr id="14345" name="ComboBox1" descr="Gemeente" hidden="1">
              <a:extLst>
                <a:ext uri="{63B3BB69-23CF-44E3-9099-C40C66FF867C}">
                  <a14:compatExt spid="_x0000_s14345"/>
                </a:ext>
                <a:ext uri="{FF2B5EF4-FFF2-40B4-BE49-F238E27FC236}">
                  <a16:creationId xmlns:a16="http://schemas.microsoft.com/office/drawing/2014/main" id="{00000000-0008-0000-0000-00000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238125</xdr:colOff>
          <xdr:row>5</xdr:row>
          <xdr:rowOff>0</xdr:rowOff>
        </xdr:from>
        <xdr:to>
          <xdr:col>4</xdr:col>
          <xdr:colOff>85725</xdr:colOff>
          <xdr:row>6</xdr:row>
          <xdr:rowOff>47625</xdr:rowOff>
        </xdr:to>
        <xdr:sp macro="" textlink="">
          <xdr:nvSpPr>
            <xdr:cNvPr id="14349" name="OptionButton1"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5</xdr:row>
          <xdr:rowOff>0</xdr:rowOff>
        </xdr:from>
        <xdr:to>
          <xdr:col>5</xdr:col>
          <xdr:colOff>514350</xdr:colOff>
          <xdr:row>6</xdr:row>
          <xdr:rowOff>47625</xdr:rowOff>
        </xdr:to>
        <xdr:sp macro="" textlink="">
          <xdr:nvSpPr>
            <xdr:cNvPr id="14350" name="OptionButton2" hidden="1">
              <a:extLst>
                <a:ext uri="{63B3BB69-23CF-44E3-9099-C40C66FF867C}">
                  <a14:compatExt spid="_x0000_s14350"/>
                </a:ext>
                <a:ext uri="{FF2B5EF4-FFF2-40B4-BE49-F238E27FC236}">
                  <a16:creationId xmlns:a16="http://schemas.microsoft.com/office/drawing/2014/main" id="{00000000-0008-0000-0000-00000E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32</xdr:row>
          <xdr:rowOff>0</xdr:rowOff>
        </xdr:from>
        <xdr:to>
          <xdr:col>5</xdr:col>
          <xdr:colOff>752475</xdr:colOff>
          <xdr:row>33</xdr:row>
          <xdr:rowOff>95250</xdr:rowOff>
        </xdr:to>
        <xdr:sp macro="" textlink="">
          <xdr:nvSpPr>
            <xdr:cNvPr id="14351" name="OptionButton3" hidden="1">
              <a:extLst>
                <a:ext uri="{63B3BB69-23CF-44E3-9099-C40C66FF867C}">
                  <a14:compatExt spid="_x0000_s14351"/>
                </a:ext>
                <a:ext uri="{FF2B5EF4-FFF2-40B4-BE49-F238E27FC236}">
                  <a16:creationId xmlns:a16="http://schemas.microsoft.com/office/drawing/2014/main" id="{00000000-0008-0000-0000-00000F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32</xdr:row>
          <xdr:rowOff>0</xdr:rowOff>
        </xdr:from>
        <xdr:to>
          <xdr:col>7</xdr:col>
          <xdr:colOff>104775</xdr:colOff>
          <xdr:row>33</xdr:row>
          <xdr:rowOff>95250</xdr:rowOff>
        </xdr:to>
        <xdr:sp macro="" textlink="">
          <xdr:nvSpPr>
            <xdr:cNvPr id="14353" name="OptionButton4" hidden="1">
              <a:extLst>
                <a:ext uri="{63B3BB69-23CF-44E3-9099-C40C66FF867C}">
                  <a14:compatExt spid="_x0000_s14353"/>
                </a:ext>
                <a:ext uri="{FF2B5EF4-FFF2-40B4-BE49-F238E27FC236}">
                  <a16:creationId xmlns:a16="http://schemas.microsoft.com/office/drawing/2014/main" id="{00000000-0008-0000-0000-00001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33</xdr:row>
          <xdr:rowOff>123825</xdr:rowOff>
        </xdr:from>
        <xdr:to>
          <xdr:col>5</xdr:col>
          <xdr:colOff>752475</xdr:colOff>
          <xdr:row>35</xdr:row>
          <xdr:rowOff>85725</xdr:rowOff>
        </xdr:to>
        <xdr:sp macro="" textlink="">
          <xdr:nvSpPr>
            <xdr:cNvPr id="14356" name="OptionButton5" hidden="1">
              <a:extLst>
                <a:ext uri="{63B3BB69-23CF-44E3-9099-C40C66FF867C}">
                  <a14:compatExt spid="_x0000_s14356"/>
                </a:ext>
                <a:ext uri="{FF2B5EF4-FFF2-40B4-BE49-F238E27FC236}">
                  <a16:creationId xmlns:a16="http://schemas.microsoft.com/office/drawing/2014/main" id="{00000000-0008-0000-0000-000014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33</xdr:row>
          <xdr:rowOff>123825</xdr:rowOff>
        </xdr:from>
        <xdr:to>
          <xdr:col>7</xdr:col>
          <xdr:colOff>104775</xdr:colOff>
          <xdr:row>35</xdr:row>
          <xdr:rowOff>85725</xdr:rowOff>
        </xdr:to>
        <xdr:sp macro="" textlink="">
          <xdr:nvSpPr>
            <xdr:cNvPr id="14357" name="OptionButton6" hidden="1">
              <a:extLst>
                <a:ext uri="{63B3BB69-23CF-44E3-9099-C40C66FF867C}">
                  <a14:compatExt spid="_x0000_s14357"/>
                </a:ext>
                <a:ext uri="{FF2B5EF4-FFF2-40B4-BE49-F238E27FC236}">
                  <a16:creationId xmlns:a16="http://schemas.microsoft.com/office/drawing/2014/main" id="{00000000-0008-0000-0000-000015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0</xdr:row>
          <xdr:rowOff>114300</xdr:rowOff>
        </xdr:from>
        <xdr:to>
          <xdr:col>1</xdr:col>
          <xdr:colOff>676275</xdr:colOff>
          <xdr:row>2</xdr:row>
          <xdr:rowOff>38100</xdr:rowOff>
        </xdr:to>
        <xdr:sp macro="" textlink="">
          <xdr:nvSpPr>
            <xdr:cNvPr id="14360" name="OptionButton7" hidden="1">
              <a:extLst>
                <a:ext uri="{63B3BB69-23CF-44E3-9099-C40C66FF867C}">
                  <a14:compatExt spid="_x0000_s14360"/>
                </a:ext>
                <a:ext uri="{FF2B5EF4-FFF2-40B4-BE49-F238E27FC236}">
                  <a16:creationId xmlns:a16="http://schemas.microsoft.com/office/drawing/2014/main" id="{00000000-0008-0000-0000-000018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885825</xdr:colOff>
          <xdr:row>0</xdr:row>
          <xdr:rowOff>114300</xdr:rowOff>
        </xdr:from>
        <xdr:to>
          <xdr:col>3</xdr:col>
          <xdr:colOff>247650</xdr:colOff>
          <xdr:row>2</xdr:row>
          <xdr:rowOff>38100</xdr:rowOff>
        </xdr:to>
        <xdr:sp macro="" textlink="">
          <xdr:nvSpPr>
            <xdr:cNvPr id="14361" name="OptionButton8" hidden="1">
              <a:extLst>
                <a:ext uri="{63B3BB69-23CF-44E3-9099-C40C66FF867C}">
                  <a14:compatExt spid="_x0000_s14361"/>
                </a:ext>
                <a:ext uri="{FF2B5EF4-FFF2-40B4-BE49-F238E27FC236}">
                  <a16:creationId xmlns:a16="http://schemas.microsoft.com/office/drawing/2014/main" id="{00000000-0008-0000-0000-000019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400050</xdr:colOff>
          <xdr:row>28</xdr:row>
          <xdr:rowOff>123825</xdr:rowOff>
        </xdr:from>
        <xdr:to>
          <xdr:col>5</xdr:col>
          <xdr:colOff>714375</xdr:colOff>
          <xdr:row>30</xdr:row>
          <xdr:rowOff>47625</xdr:rowOff>
        </xdr:to>
        <xdr:sp macro="" textlink="">
          <xdr:nvSpPr>
            <xdr:cNvPr id="14364" name="OptionButton11" hidden="1">
              <a:extLst>
                <a:ext uri="{63B3BB69-23CF-44E3-9099-C40C66FF867C}">
                  <a14:compatExt spid="_x0000_s14364"/>
                </a:ext>
                <a:ext uri="{FF2B5EF4-FFF2-40B4-BE49-F238E27FC236}">
                  <a16:creationId xmlns:a16="http://schemas.microsoft.com/office/drawing/2014/main" id="{00000000-0008-0000-0000-00001C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28</xdr:row>
          <xdr:rowOff>123825</xdr:rowOff>
        </xdr:from>
        <xdr:to>
          <xdr:col>7</xdr:col>
          <xdr:colOff>104775</xdr:colOff>
          <xdr:row>30</xdr:row>
          <xdr:rowOff>47625</xdr:rowOff>
        </xdr:to>
        <xdr:sp macro="" textlink="">
          <xdr:nvSpPr>
            <xdr:cNvPr id="14365" name="OptionButton12" hidden="1">
              <a:extLst>
                <a:ext uri="{63B3BB69-23CF-44E3-9099-C40C66FF867C}">
                  <a14:compatExt spid="_x0000_s14365"/>
                </a:ext>
                <a:ext uri="{FF2B5EF4-FFF2-40B4-BE49-F238E27FC236}">
                  <a16:creationId xmlns:a16="http://schemas.microsoft.com/office/drawing/2014/main" id="{00000000-0008-0000-0000-00001D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27</xdr:col>
          <xdr:colOff>314325</xdr:colOff>
          <xdr:row>1</xdr:row>
          <xdr:rowOff>28575</xdr:rowOff>
        </xdr:from>
        <xdr:to>
          <xdr:col>29</xdr:col>
          <xdr:colOff>276225</xdr:colOff>
          <xdr:row>4</xdr:row>
          <xdr:rowOff>76200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Lege regels verbergen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5</xdr:row>
          <xdr:rowOff>47625</xdr:rowOff>
        </xdr:from>
        <xdr:to>
          <xdr:col>29</xdr:col>
          <xdr:colOff>276225</xdr:colOff>
          <xdr:row>11</xdr:row>
          <xdr:rowOff>9525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Lege regels weergeven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12</xdr:row>
          <xdr:rowOff>19050</xdr:rowOff>
        </xdr:from>
        <xdr:to>
          <xdr:col>29</xdr:col>
          <xdr:colOff>276225</xdr:colOff>
          <xdr:row>15</xdr:row>
          <xdr:rowOff>95250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Excel-bestand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16</xdr:row>
          <xdr:rowOff>95250</xdr:rowOff>
        </xdr:from>
        <xdr:to>
          <xdr:col>29</xdr:col>
          <xdr:colOff>276225</xdr:colOff>
          <xdr:row>22</xdr:row>
          <xdr:rowOff>9525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Pdf-bestand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23</xdr:row>
          <xdr:rowOff>19050</xdr:rowOff>
        </xdr:from>
        <xdr:to>
          <xdr:col>29</xdr:col>
          <xdr:colOff>276225</xdr:colOff>
          <xdr:row>32</xdr:row>
          <xdr:rowOff>9525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0000"/>
                  </a:solidFill>
                  <a:latin typeface="Segoe UI"/>
                  <a:cs typeface="Segoe UI"/>
                </a:rPr>
                <a:t>Pdf-bestand met toetsingswaarden opslaan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27</xdr:col>
          <xdr:colOff>314325</xdr:colOff>
          <xdr:row>33</xdr:row>
          <xdr:rowOff>28575</xdr:rowOff>
        </xdr:from>
        <xdr:to>
          <xdr:col>29</xdr:col>
          <xdr:colOff>276225</xdr:colOff>
          <xdr:row>45</xdr:row>
          <xdr:rowOff>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nl-NL" sz="800" b="1" i="0" u="none" strike="noStrike" baseline="0">
                  <a:solidFill>
                    <a:srgbClr val="008000"/>
                  </a:solidFill>
                  <a:latin typeface="Segoe UI"/>
                  <a:cs typeface="Segoe UI"/>
                </a:rPr>
                <a:t>Geëxporteerd naar QGIS!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26</xdr:col>
          <xdr:colOff>123825</xdr:colOff>
          <xdr:row>2</xdr:row>
          <xdr:rowOff>38100</xdr:rowOff>
        </xdr:to>
        <xdr:sp macro="" textlink="">
          <xdr:nvSpPr>
            <xdr:cNvPr id="1039" name="Object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67024</xdr:colOff>
      <xdr:row>332</xdr:row>
      <xdr:rowOff>64452</xdr:rowOff>
    </xdr:from>
    <xdr:ext cx="3384836" cy="362268"/>
    <mc:AlternateContent xmlns:mc="http://schemas.openxmlformats.org/markup-compatibility/2006" xmlns:a14="http://schemas.microsoft.com/office/drawing/2010/main">
      <mc:Choice Requires="a14">
        <xdr:sp macro="" textlink="">
          <xdr:nvSpPr>
            <xdr:cNvPr id="7" name="Tekstvak 6">
              <a:extLst>
                <a:ext uri="{FF2B5EF4-FFF2-40B4-BE49-F238E27FC236}">
                  <a16:creationId xmlns:a16="http://schemas.microsoft.com/office/drawing/2014/main" id="{00000000-0008-0000-0300-000007000000}"/>
                </a:ext>
              </a:extLst>
            </xdr:cNvPr>
            <xdr:cNvSpPr txBox="1"/>
          </xdr:nvSpPr>
          <xdr:spPr>
            <a:xfrm>
              <a:off x="67024" y="34567812"/>
              <a:ext cx="3384836" cy="36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14:m>
                <m:oMath xmlns:m="http://schemas.openxmlformats.org/officeDocument/2006/math">
                  <m:r>
                    <a:rPr lang="nl-NL" sz="1100" b="0" i="1">
                      <a:solidFill>
                        <a:schemeClr val="tx1"/>
                      </a:solidFill>
                      <a:effectLst/>
                      <a:latin typeface="Cambria Math" panose="02040503050406030204" pitchFamily="18" charset="0"/>
                      <a:ea typeface="+mn-ea"/>
                      <a:cs typeface="+mn-cs"/>
                    </a:rPr>
                    <m:t>𝐺</m:t>
                  </m:r>
                  <m:r>
                    <a:rPr lang="nl-NL" sz="1100" b="0" i="1" baseline="-25000">
                      <a:solidFill>
                        <a:schemeClr val="tx1"/>
                      </a:solidFill>
                      <a:effectLst/>
                      <a:latin typeface="Cambria Math" panose="02040503050406030204" pitchFamily="18" charset="0"/>
                      <a:ea typeface="+mn-ea"/>
                      <a:cs typeface="+mn-cs"/>
                    </a:rPr>
                    <m:t>𝑠𝑡𝑎𝑛𝑑𝑎𝑎𝑟𝑑</m:t>
                  </m:r>
                </m:oMath>
              </a14:m>
              <a:r>
                <a:rPr lang="nl-NL" sz="1100" i="1" baseline="0">
                  <a:latin typeface="+mn-lt"/>
                </a:rPr>
                <a:t> </a:t>
              </a:r>
              <a14:m>
                <m:oMath xmlns:m="http://schemas.openxmlformats.org/officeDocument/2006/math">
                  <m:r>
                    <a:rPr lang="nl-NL" sz="1100" i="1">
                      <a:latin typeface="Cambria Math" panose="02040503050406030204" pitchFamily="18" charset="0"/>
                    </a:rPr>
                    <m:t>=</m:t>
                  </m:r>
                  <m:r>
                    <a:rPr lang="nl-NL" sz="1100" b="0" i="1">
                      <a:latin typeface="Cambria Math" panose="02040503050406030204" pitchFamily="18" charset="0"/>
                    </a:rPr>
                    <m:t>𝐺</m:t>
                  </m:r>
                  <m:r>
                    <a:rPr lang="nl-NL" sz="1100" b="0" i="1" baseline="-25000">
                      <a:latin typeface="Cambria Math" panose="02040503050406030204" pitchFamily="18" charset="0"/>
                    </a:rPr>
                    <m:t>𝑔𝑒𝑚𝑒𝑡𝑒𝑛</m:t>
                  </m:r>
                  <m:r>
                    <a:rPr lang="nl-NL" sz="1100" b="0" i="1">
                      <a:latin typeface="Cambria Math" panose="02040503050406030204" pitchFamily="18" charset="0"/>
                    </a:rPr>
                    <m:t> ∗ </m:t>
                  </m:r>
                  <m:f>
                    <m:fPr>
                      <m:ctrlPr>
                        <a:rPr lang="nl-NL" sz="1100" i="1">
                          <a:latin typeface="Cambria Math" panose="02040503050406030204" pitchFamily="18" charset="0"/>
                        </a:rPr>
                      </m:ctrlPr>
                    </m:fPr>
                    <m:num>
                      <m:r>
                        <a:rPr lang="nl-NL" sz="1100" b="0" i="1">
                          <a:latin typeface="Cambria Math" panose="02040503050406030204" pitchFamily="18" charset="0"/>
                        </a:rPr>
                        <m:t>(</m:t>
                      </m:r>
                      <m:r>
                        <a:rPr lang="nl-NL" sz="1100" b="0" i="1">
                          <a:latin typeface="Cambria Math" panose="02040503050406030204" pitchFamily="18" charset="0"/>
                        </a:rPr>
                        <m:t>𝐴</m:t>
                      </m:r>
                      <m:r>
                        <a:rPr lang="nl-NL" sz="1100" b="0" i="1">
                          <a:latin typeface="Cambria Math" panose="02040503050406030204" pitchFamily="18" charset="0"/>
                        </a:rPr>
                        <m:t>+</m:t>
                      </m:r>
                      <m:r>
                        <a:rPr lang="nl-NL" sz="1100" b="0" i="1">
                          <a:latin typeface="Cambria Math" panose="02040503050406030204" pitchFamily="18" charset="0"/>
                        </a:rPr>
                        <m:t>𝐵</m:t>
                      </m:r>
                      <m:r>
                        <a:rPr lang="nl-NL" sz="1100" b="0" i="1">
                          <a:latin typeface="Cambria Math" panose="02040503050406030204" pitchFamily="18" charset="0"/>
                        </a:rPr>
                        <m:t>∗25+</m:t>
                      </m:r>
                      <m:r>
                        <a:rPr lang="nl-NL" sz="1100" b="0" i="1">
                          <a:latin typeface="Cambria Math" panose="02040503050406030204" pitchFamily="18" charset="0"/>
                        </a:rPr>
                        <m:t>𝐶</m:t>
                      </m:r>
                      <m:r>
                        <a:rPr lang="nl-NL" sz="1100" b="0" i="1">
                          <a:latin typeface="Cambria Math" panose="02040503050406030204" pitchFamily="18" charset="0"/>
                        </a:rPr>
                        <m:t>∗10)</m:t>
                      </m:r>
                    </m:num>
                    <m:den>
                      <m:r>
                        <a:rPr lang="nl-NL" sz="1100" b="0" i="1">
                          <a:latin typeface="Cambria Math" panose="02040503050406030204" pitchFamily="18" charset="0"/>
                        </a:rPr>
                        <m:t>(</m:t>
                      </m:r>
                      <m:r>
                        <a:rPr lang="nl-NL" sz="1100" b="0" i="1">
                          <a:latin typeface="Cambria Math" panose="02040503050406030204" pitchFamily="18" charset="0"/>
                        </a:rPr>
                        <m:t>𝐴</m:t>
                      </m:r>
                      <m:r>
                        <a:rPr lang="nl-NL" sz="1100" b="0" i="1">
                          <a:latin typeface="Cambria Math" panose="02040503050406030204" pitchFamily="18" charset="0"/>
                        </a:rPr>
                        <m:t>+</m:t>
                      </m:r>
                      <m:r>
                        <a:rPr lang="nl-NL" sz="1100" b="0" i="1">
                          <a:latin typeface="Cambria Math" panose="02040503050406030204" pitchFamily="18" charset="0"/>
                        </a:rPr>
                        <m:t>𝐵</m:t>
                      </m:r>
                      <m:r>
                        <a:rPr lang="nl-NL" sz="1100" b="0" i="1">
                          <a:latin typeface="Cambria Math" panose="02040503050406030204" pitchFamily="18" charset="0"/>
                        </a:rPr>
                        <m:t>∗%</m:t>
                      </m:r>
                      <m:r>
                        <a:rPr lang="nl-NL" sz="1100" b="0" i="1">
                          <a:latin typeface="Cambria Math" panose="02040503050406030204" pitchFamily="18" charset="0"/>
                        </a:rPr>
                        <m:t>𝑙𝑢𝑡𝑢𝑚</m:t>
                      </m:r>
                      <m:r>
                        <a:rPr lang="nl-NL" sz="1100" b="0" i="1">
                          <a:latin typeface="Cambria Math" panose="02040503050406030204" pitchFamily="18" charset="0"/>
                        </a:rPr>
                        <m:t>+</m:t>
                      </m:r>
                      <m:r>
                        <a:rPr lang="nl-NL" sz="1100" b="0" i="1">
                          <a:latin typeface="Cambria Math" panose="02040503050406030204" pitchFamily="18" charset="0"/>
                        </a:rPr>
                        <m:t>𝐶</m:t>
                      </m:r>
                      <m:r>
                        <a:rPr lang="nl-NL" sz="1100" b="0" i="1">
                          <a:latin typeface="Cambria Math" panose="02040503050406030204" pitchFamily="18" charset="0"/>
                        </a:rPr>
                        <m:t>∗%</m:t>
                      </m:r>
                      <m:r>
                        <a:rPr lang="nl-NL" sz="1100" b="0" i="1">
                          <a:latin typeface="Cambria Math" panose="02040503050406030204" pitchFamily="18" charset="0"/>
                        </a:rPr>
                        <m:t>𝑜𝑟𝑔𝑎𝑛𝑖𝑠𝑐h𝑒</m:t>
                      </m:r>
                      <m:r>
                        <a:rPr lang="nl-NL" sz="1100" b="0" i="1">
                          <a:latin typeface="Cambria Math" panose="02040503050406030204" pitchFamily="18" charset="0"/>
                        </a:rPr>
                        <m:t> </m:t>
                      </m:r>
                      <m:r>
                        <a:rPr lang="nl-NL" sz="1100" b="0" i="1">
                          <a:latin typeface="Cambria Math" panose="02040503050406030204" pitchFamily="18" charset="0"/>
                        </a:rPr>
                        <m:t>𝑠𝑡𝑜𝑓</m:t>
                      </m:r>
                      <m:r>
                        <a:rPr lang="nl-NL" sz="1100" b="0" i="1">
                          <a:latin typeface="Cambria Math" panose="02040503050406030204" pitchFamily="18" charset="0"/>
                        </a:rPr>
                        <m:t>)</m:t>
                      </m:r>
                    </m:den>
                  </m:f>
                </m:oMath>
              </a14:m>
              <a:endParaRPr lang="nl-NL" sz="1100" i="1">
                <a:latin typeface="+mn-lt"/>
              </a:endParaRPr>
            </a:p>
          </xdr:txBody>
        </xdr:sp>
      </mc:Choice>
      <mc:Fallback xmlns="">
        <xdr:sp macro="" textlink="">
          <xdr:nvSpPr>
            <xdr:cNvPr id="7" name="Tekstvak 6">
              <a:extLst>
                <a:ext uri="{FF2B5EF4-FFF2-40B4-BE49-F238E27FC236}">
                  <a16:creationId xmlns:a16="http://schemas.microsoft.com/office/drawing/2014/main" id="{33B9F7D0-C50A-4E42-BD5C-A0FA99D55285}"/>
                </a:ext>
              </a:extLst>
            </xdr:cNvPr>
            <xdr:cNvSpPr txBox="1"/>
          </xdr:nvSpPr>
          <xdr:spPr>
            <a:xfrm>
              <a:off x="67024" y="34567812"/>
              <a:ext cx="3384836" cy="3622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r>
                <a:rPr lang="nl-NL" sz="1100" b="0" i="0">
                  <a:solidFill>
                    <a:schemeClr val="tx1"/>
                  </a:solidFill>
                  <a:effectLst/>
                  <a:latin typeface="+mn-lt"/>
                  <a:ea typeface="+mn-ea"/>
                  <a:cs typeface="+mn-cs"/>
                </a:rPr>
                <a:t>𝐺</a:t>
              </a:r>
              <a:r>
                <a:rPr lang="nl-NL" sz="1100" b="0" i="0" baseline="-25000">
                  <a:solidFill>
                    <a:schemeClr val="tx1"/>
                  </a:solidFill>
                  <a:effectLst/>
                  <a:latin typeface="+mn-lt"/>
                  <a:ea typeface="+mn-ea"/>
                  <a:cs typeface="+mn-cs"/>
                </a:rPr>
                <a:t>𝑠𝑡𝑎𝑛𝑑𝑎𝑎𝑟𝑑</a:t>
              </a:r>
              <a:r>
                <a:rPr lang="nl-NL" sz="1100" i="1" baseline="0">
                  <a:latin typeface="+mn-lt"/>
                </a:rPr>
                <a:t> </a:t>
              </a:r>
              <a:r>
                <a:rPr lang="nl-NL" sz="1100" i="0">
                  <a:latin typeface="+mn-lt"/>
                </a:rPr>
                <a:t>=</a:t>
              </a:r>
              <a:r>
                <a:rPr lang="nl-NL" sz="1100" b="0" i="0">
                  <a:latin typeface="+mn-lt"/>
                </a:rPr>
                <a:t>𝐺</a:t>
              </a:r>
              <a:r>
                <a:rPr lang="nl-NL" sz="1100" b="0" i="0" baseline="-25000">
                  <a:latin typeface="+mn-lt"/>
                </a:rPr>
                <a:t>𝑔𝑒𝑚𝑒𝑡𝑒𝑛</a:t>
              </a:r>
              <a:r>
                <a:rPr lang="nl-NL" sz="1100" b="0" i="0">
                  <a:latin typeface="+mn-lt"/>
                </a:rPr>
                <a:t> ∗  ((𝐴+𝐵∗25+𝐶∗10))/((𝐴+𝐵∗%𝑙𝑢𝑡𝑢𝑚+𝐶∗%𝑜𝑟𝑔𝑎𝑛𝑖𝑠𝑐ℎ𝑒 𝑠𝑡𝑜𝑓))</a:t>
              </a:r>
              <a:endParaRPr lang="nl-NL" sz="1100" i="1">
                <a:latin typeface="+mn-lt"/>
              </a:endParaRPr>
            </a:p>
          </xdr:txBody>
        </xdr:sp>
      </mc:Fallback>
    </mc:AlternateContent>
    <xdr:clientData/>
  </xdr:oneCellAnchor>
  <xdr:twoCellAnchor>
    <xdr:from>
      <xdr:col>0</xdr:col>
      <xdr:colOff>0</xdr:colOff>
      <xdr:row>0</xdr:row>
      <xdr:rowOff>0</xdr:rowOff>
    </xdr:from>
    <xdr:to>
      <xdr:col>22</xdr:col>
      <xdr:colOff>47200</xdr:colOff>
      <xdr:row>3</xdr:row>
      <xdr:rowOff>58883</xdr:rowOff>
    </xdr:to>
    <xdr:grpSp>
      <xdr:nvGrpSpPr>
        <xdr:cNvPr id="2" name="TSlogobreed">
          <a:extLst>
            <a:ext uri="{FF2B5EF4-FFF2-40B4-BE49-F238E27FC236}">
              <a16:creationId xmlns:a16="http://schemas.microsoft.com/office/drawing/2014/main" id="{BDB60F99-277E-441A-B40A-7D5AB0EBF8FE}"/>
            </a:ext>
          </a:extLst>
        </xdr:cNvPr>
        <xdr:cNvGrpSpPr>
          <a:grpSpLocks noChangeAspect="1"/>
        </xdr:cNvGrpSpPr>
      </xdr:nvGrpSpPr>
      <xdr:grpSpPr bwMode="auto">
        <a:xfrm>
          <a:off x="0" y="0"/>
          <a:ext cx="8876875" cy="401783"/>
          <a:chOff x="0" y="0"/>
          <a:chExt cx="14789" cy="609"/>
        </a:xfrm>
      </xdr:grpSpPr>
      <xdr:pic>
        <xdr:nvPicPr>
          <xdr:cNvPr id="3" name="Picture 6" descr="terra">
            <a:extLst>
              <a:ext uri="{FF2B5EF4-FFF2-40B4-BE49-F238E27FC236}">
                <a16:creationId xmlns:a16="http://schemas.microsoft.com/office/drawing/2014/main" id="{71254B3A-5A1A-6100-6469-507429FA71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39" y="0"/>
            <a:ext cx="1984" cy="6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xnSp macro="">
        <xdr:nvCxnSpPr>
          <xdr:cNvPr id="4" name="Line 7">
            <a:extLst>
              <a:ext uri="{FF2B5EF4-FFF2-40B4-BE49-F238E27FC236}">
                <a16:creationId xmlns:a16="http://schemas.microsoft.com/office/drawing/2014/main" id="{C360D8C5-E6FD-E120-538E-0862951A9482}"/>
              </a:ext>
            </a:extLst>
          </xdr:cNvPr>
          <xdr:cNvCxnSpPr/>
        </xdr:nvCxnSpPr>
        <xdr:spPr bwMode="auto">
          <a:xfrm flipH="1">
            <a:off x="0" y="297"/>
            <a:ext cx="12577" cy="0"/>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5" name="Line 8">
            <a:extLst>
              <a:ext uri="{FF2B5EF4-FFF2-40B4-BE49-F238E27FC236}">
                <a16:creationId xmlns:a16="http://schemas.microsoft.com/office/drawing/2014/main" id="{B98903F1-DEEA-39B7-BF2C-836B8251700F}"/>
              </a:ext>
            </a:extLst>
          </xdr:cNvPr>
          <xdr:cNvCxnSpPr/>
        </xdr:nvCxnSpPr>
        <xdr:spPr bwMode="auto">
          <a:xfrm flipH="1">
            <a:off x="14229" y="290"/>
            <a:ext cx="560" cy="3"/>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xdr:colOff>
      <xdr:row>53</xdr:row>
      <xdr:rowOff>0</xdr:rowOff>
    </xdr:from>
    <xdr:to>
      <xdr:col>1</xdr:col>
      <xdr:colOff>777241</xdr:colOff>
      <xdr:row>54</xdr:row>
      <xdr:rowOff>126153</xdr:rowOff>
    </xdr:to>
    <xdr:pic>
      <xdr:nvPicPr>
        <xdr:cNvPr id="2" name="Afbeelding 1">
          <a:extLst>
            <a:ext uri="{FF2B5EF4-FFF2-40B4-BE49-F238E27FC236}">
              <a16:creationId xmlns:a16="http://schemas.microsoft.com/office/drawing/2014/main" id="{00000000-0008-0000-09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6865620"/>
          <a:ext cx="777240" cy="255693"/>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1</xdr:col>
          <xdr:colOff>0</xdr:colOff>
          <xdr:row>49</xdr:row>
          <xdr:rowOff>0</xdr:rowOff>
        </xdr:from>
        <xdr:to>
          <xdr:col>3</xdr:col>
          <xdr:colOff>304800</xdr:colOff>
          <xdr:row>50</xdr:row>
          <xdr:rowOff>104775</xdr:rowOff>
        </xdr:to>
        <xdr:sp macro="" textlink="">
          <xdr:nvSpPr>
            <xdr:cNvPr id="19458" name="Object 2" hidden="1">
              <a:extLst>
                <a:ext uri="{63B3BB69-23CF-44E3-9099-C40C66FF867C}">
                  <a14:compatExt spid="_x0000_s19458"/>
                </a:ext>
                <a:ext uri="{FF2B5EF4-FFF2-40B4-BE49-F238E27FC236}">
                  <a16:creationId xmlns:a16="http://schemas.microsoft.com/office/drawing/2014/main" id="{00000000-0008-0000-0900-0000024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1</xdr:col>
      <xdr:colOff>0</xdr:colOff>
      <xdr:row>57</xdr:row>
      <xdr:rowOff>0</xdr:rowOff>
    </xdr:from>
    <xdr:to>
      <xdr:col>7</xdr:col>
      <xdr:colOff>1047325</xdr:colOff>
      <xdr:row>59</xdr:row>
      <xdr:rowOff>116033</xdr:rowOff>
    </xdr:to>
    <xdr:grpSp>
      <xdr:nvGrpSpPr>
        <xdr:cNvPr id="13" name="TSlogobreed">
          <a:extLst>
            <a:ext uri="{FF2B5EF4-FFF2-40B4-BE49-F238E27FC236}">
              <a16:creationId xmlns:a16="http://schemas.microsoft.com/office/drawing/2014/main" id="{00000000-0008-0000-0900-00000D000000}"/>
            </a:ext>
          </a:extLst>
        </xdr:cNvPr>
        <xdr:cNvGrpSpPr>
          <a:grpSpLocks noChangeAspect="1"/>
        </xdr:cNvGrpSpPr>
      </xdr:nvGrpSpPr>
      <xdr:grpSpPr bwMode="auto">
        <a:xfrm>
          <a:off x="590550" y="8143875"/>
          <a:ext cx="8876875" cy="401783"/>
          <a:chOff x="0" y="0"/>
          <a:chExt cx="14789" cy="609"/>
        </a:xfrm>
      </xdr:grpSpPr>
      <xdr:pic>
        <xdr:nvPicPr>
          <xdr:cNvPr id="14" name="Picture 6" descr="terra">
            <a:extLst>
              <a:ext uri="{FF2B5EF4-FFF2-40B4-BE49-F238E27FC236}">
                <a16:creationId xmlns:a16="http://schemas.microsoft.com/office/drawing/2014/main" id="{00000000-0008-0000-0900-00000E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39" y="0"/>
            <a:ext cx="1984" cy="6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xnSp macro="">
        <xdr:nvCxnSpPr>
          <xdr:cNvPr id="15" name="Line 7">
            <a:extLst>
              <a:ext uri="{FF2B5EF4-FFF2-40B4-BE49-F238E27FC236}">
                <a16:creationId xmlns:a16="http://schemas.microsoft.com/office/drawing/2014/main" id="{00000000-0008-0000-0900-00000F000000}"/>
              </a:ext>
            </a:extLst>
          </xdr:cNvPr>
          <xdr:cNvCxnSpPr/>
        </xdr:nvCxnSpPr>
        <xdr:spPr bwMode="auto">
          <a:xfrm flipH="1">
            <a:off x="0" y="297"/>
            <a:ext cx="12577" cy="0"/>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cxnSp macro="">
        <xdr:nvCxnSpPr>
          <xdr:cNvPr id="16" name="Line 8">
            <a:extLst>
              <a:ext uri="{FF2B5EF4-FFF2-40B4-BE49-F238E27FC236}">
                <a16:creationId xmlns:a16="http://schemas.microsoft.com/office/drawing/2014/main" id="{00000000-0008-0000-0900-000010000000}"/>
              </a:ext>
            </a:extLst>
          </xdr:cNvPr>
          <xdr:cNvCxnSpPr/>
        </xdr:nvCxnSpPr>
        <xdr:spPr bwMode="auto">
          <a:xfrm flipH="1">
            <a:off x="14229" y="290"/>
            <a:ext cx="560" cy="3"/>
          </a:xfrm>
          <a:prstGeom prst="line">
            <a:avLst/>
          </a:prstGeom>
          <a:noFill/>
          <a:ln w="19050">
            <a:solidFill>
              <a:srgbClr val="C0BC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808080"/>
                  </a:outerShdw>
                </a:effectLst>
              </a14:hiddenEffects>
            </a:ext>
          </a:extLst>
        </xdr:spPr>
      </xdr:cxn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Schriever - Terrascan" refreshedDate="45894.343561111113" createdVersion="6" refreshedVersion="8" minRefreshableVersion="3" recordCount="999" xr:uid="{63E17D3F-1886-43C7-82E5-CE239D0A6E54}">
  <cacheSource type="worksheet">
    <worksheetSource ref="A2:CQ2201" sheet="B"/>
  </cacheSource>
  <cacheFields count="95">
    <cacheField name="/@gml:id" numFmtId="0">
      <sharedItems containsBlank="1" containsMixedTypes="1" containsNumber="1" containsInteger="1" minValue="0" maxValue="0"/>
    </cacheField>
    <cacheField name="/imsikb0101:featureMember/#id" numFmtId="0">
      <sharedItems containsString="0" containsBlank="1" containsNumber="1" containsInteger="1" minValue="0" maxValue="187"/>
    </cacheField>
    <cacheField name="/imsikb0101:featureMember/immetingen:Analysis/@gml:id" numFmtId="0">
      <sharedItems containsBlank="1" containsMixedTypes="1" containsNumber="1" containsInteger="1" minValue="0" maxValue="0"/>
    </cacheField>
    <cacheField name="/imsikb0101:featureMember/immetingen:Analysis/immetingen:identification/immetingen:NEN3610ID/immetingen:lokaalID" numFmtId="0">
      <sharedItems containsBlank="1" containsMixedTypes="1" containsNumber="1" containsInteger="1" minValue="0" maxValue="0"/>
    </cacheField>
    <cacheField name="/imsikb0101:featureMember/immetingen:Analysis/immetingen:identification/immetingen:NEN3610ID/immetingen:namespace" numFmtId="0">
      <sharedItems containsBlank="1" containsMixedTypes="1" containsNumber="1" containsInteger="1" minValue="0" maxValue="0"/>
    </cacheField>
    <cacheField name="/imsikb0101:featureMember/immetingen:Analysis/immetingen:physicalProperty/immetingen:PhysicalProperty/immetingen:condition" numFmtId="0">
      <sharedItems containsBlank="1" containsMixedTypes="1" containsNumber="1" containsInteger="1" minValue="0" maxValue="0" count="9">
        <n v="0"/>
        <s v="urn:immetingen:hoedanigheid:id:93"/>
        <s v="urn:immetingen:hoedanigheid:id:1"/>
        <s v="urn:immetingen:hoedanigheid:id:2"/>
        <s v="urn:immetingen:hoedanigheid:id:86"/>
        <s v="urn:immetingen:hoedanigheid:id:99"/>
        <s v="urn:immetingen:hoedanigheid:id:114"/>
        <s v="urn:immetingen:hoedanigheid:id:122"/>
        <m/>
      </sharedItems>
    </cacheField>
    <cacheField name="/imsikb0101:featureMember/immetingen:Analysis/immetingen:physicalProperty/immetingen:PhysicalProperty/immetingen:condition/@codeSpace" numFmtId="0">
      <sharedItems containsBlank="1" containsMixedTypes="1" containsNumber="1" containsInteger="1" minValue="0" maxValue="0"/>
    </cacheField>
    <cacheField name="/imsikb0101:featureMember/immetingen:Analysis/immetingen:physicalProperty/immetingen:PhysicalProperty/immetingen:parameter" numFmtId="0">
      <sharedItems containsBlank="1" containsMixedTypes="1" containsNumber="1" containsInteger="1" minValue="0" maxValue="0" count="57">
        <n v="0"/>
        <s v="urn:immetingen:parameter:id:1200"/>
        <s v="urn:immetingen:parameter:id:1381"/>
        <s v="urn:immetingen:parameter:id:1382"/>
        <s v="urn:immetingen:parameter:id:1372"/>
        <s v="urn:immetingen:parameter:id:1374"/>
        <s v="urn:immetingen:parameter:id:1376"/>
        <s v="urn:immetingen:parameter:id:1377"/>
        <s v="urn:immetingen:parameter:id:1380"/>
        <s v="urn:immetingen:parameter:id:692"/>
        <s v="urn:immetingen:parameter:id:1259"/>
        <s v="urn:immetingen:parameter:id:746"/>
        <s v="urn:immetingen:parameter:id:299"/>
        <s v="urn:immetingen:parameter:id:775"/>
        <s v="urn:immetingen:parameter:id:518"/>
        <s v="urn:immetingen:parameter:id:353"/>
        <s v="urn:immetingen:parameter:id:346"/>
        <s v="urn:immetingen:parameter:id:351"/>
        <s v="urn:immetingen:parameter:id:882"/>
        <s v="urn:immetingen:parameter:id:345"/>
        <s v="urn:immetingen:parameter:id:1319"/>
        <s v="urn:immetingen:parameter:id:1365"/>
        <s v="urn:immetingen:parameter:id:1352"/>
        <s v="urn:immetingen:parameter:id:333"/>
        <s v="urn:immetingen:parameter:id:1693"/>
        <s v="urn:immetingen:parameter:id:310"/>
        <s v="urn:immetingen:parameter:id:441"/>
        <s v="urn:immetingen:parameter:id:527"/>
        <s v="urn:immetingen:parameter:id:971"/>
        <s v="urn:immetingen:parameter:id:1097"/>
        <s v="urn:immetingen:parameter:id:1243"/>
        <s v="urn:immetingen:parameter:id:1267"/>
        <s v="urn:immetingen:parameter:id:1116"/>
        <s v="urn:immetingen:parameter:id:5996"/>
        <s v="urn:immetingen:parameter:id:5517"/>
        <s v="urn:immetingen:parameter:id:5830"/>
        <s v="urn:immetingen:parameter:id:3895"/>
        <s v="urn:immetingen:parameter:id:4437"/>
        <s v="urn:immetingen:parameter:id:3898"/>
        <s v="urn:immetingen:parameter:id:4438"/>
        <s v="urn:immetingen:parameter:id:4439"/>
        <s v="urn:immetingen:parameter:id:3931"/>
        <s v="urn:immetingen:parameter:id:4440"/>
        <s v="urn:immetingen:parameter:id:3932"/>
        <s v="urn:immetingen:parameter:id:4441"/>
        <s v="urn:immetingen:parameter:id:4442"/>
        <s v="urn:immetingen:parameter:id:4446"/>
        <s v="urn:immetingen:parameter:id:4445"/>
        <s v="urn:immetingen:parameter:id:6040"/>
        <s v="urn:immetingen:parameter:id:5518"/>
        <s v="urn:immetingen:parameter:id:4443"/>
        <s v="urn:immetingen:parameter:id:6039"/>
        <s v="urn:immetingen:parameter:id:5577"/>
        <s v="urn:immetingen:parameter:id:5935"/>
        <s v="urn:immetingen:parameter:id:4448"/>
        <s v="urn:immetingen:parameter:id:4451"/>
        <m/>
      </sharedItems>
    </cacheField>
    <cacheField name="/imsikb0101:featureMember/immetingen:Analysis/immetingen:physicalProperty/immetingen:PhysicalProperty/immetingen:parameter/@codeSpace" numFmtId="0">
      <sharedItems containsBlank="1" containsMixedTypes="1" containsNumber="1" containsInteger="1" minValue="0" maxValue="0"/>
    </cacheField>
    <cacheField name="/imsikb0101:featureMember/immetingen:Analysis/immetingen:physicalProperty/immetingen:PhysicalProperty/immetingen:quantity" numFmtId="0">
      <sharedItems containsBlank="1" containsMixedTypes="1" containsNumber="1" containsInteger="1" minValue="0" maxValue="0"/>
    </cacheField>
    <cacheField name="/imsikb0101:featureMember/immetingen:Analysis/immetingen:physicalProperty/immetingen:PhysicalProperty/immetingen:quantity/@codeSpace" numFmtId="0">
      <sharedItems containsBlank="1" containsMixedTypes="1" containsNumber="1" containsInteger="1" minValue="0" maxValue="0"/>
    </cacheField>
    <cacheField name="/imsikb0101:featureMember/immetingen:Analysis/immetingen:statusOfAnalysis/immetingen:AnalysisStatus/immetingen:dateExpected" numFmtId="0">
      <sharedItems containsString="0" containsBlank="1" containsNumber="1" containsInteger="1" minValue="0" maxValue="45890"/>
    </cacheField>
    <cacheField name="/imsikb0101:featureMember/immetingen:Analysis/immetingen:statusOfAnalysis/immetingen:AnalysisStatus/immetingen:statusType" numFmtId="0">
      <sharedItems containsBlank="1" containsMixedTypes="1" containsNumber="1" containsInteger="1" minValue="0" maxValue="0"/>
    </cacheField>
    <cacheField name="/imsikb0101:featureMember/immetingen:Analysis/immetingen:statusOfAnalysis/immetingen:AnalysisStatus/immetingen:versionNumber" numFmtId="0">
      <sharedItems containsString="0" containsBlank="1" containsNumber="1" containsInteger="1" minValue="0" maxValue="1"/>
    </cacheField>
    <cacheField name="/imsikb0101:featureMember/immetingen:Analysis/immetingen:statusOfAnalysis/immetingen:AnalysisStatus/immetingen:versionNumber/#agg" numFmtId="0">
      <sharedItems containsString="0" containsBlank="1" containsNumber="1" containsInteger="1" minValue="0" maxValue="1"/>
    </cacheField>
    <cacheField name="/imsikb0101:featureMember/immetingen:Analysis/om:featureOfInterest/@xlink:href" numFmtId="0">
      <sharedItems containsBlank="1" count="13">
        <s v=""/>
        <s v="MMA02 A02 (0-50) A04 (0-50)"/>
        <s v="MMA01 A01 (0-50) A03 (0-50) A08 (0-50) A09 (0-50)"/>
        <s v="MMA03 A05 (0-50) A10 (0-50) A11 (0-50) A12 (0-50)"/>
        <m/>
        <s v="MMS04_x000a_MMS04 S11 (80-130) S12 (105-155) S13 (95-145) S14 (95-145) S15 (100-150) S16 (105-155) S17 (105-155) S18 (110-160) S19 (105-155) S20 (105-155)" u="1"/>
        <s v="#_9447972" u="1"/>
        <s v="MM27_x000a_MM27 212 (100-130) 214 (100-150) 216 (100-150)" u="1"/>
        <s v="MM29_x000a_MM29 219 (100-150) 219 (150-200)" u="1"/>
        <s v="06-1-1_x000a_06-1-1 06 (180-280)" u="1"/>
        <s v="MM28_x000a_MM28 212 (130-180) 212 (180-200) 214 (150-200) 216 (150-200)" u="1"/>
        <s v="#_9447973" u="1"/>
        <s v="#_9447976" u="1"/>
      </sharedItems>
    </cacheField>
    <cacheField name="/imsikb0101:featureMember/immetingen:Analysis/om:observedProperty" numFmtId="0">
      <sharedItems containsString="0" containsBlank="1" containsNumber="1" containsInteger="1" minValue="0" maxValue="0"/>
    </cacheField>
    <cacheField name="/imsikb0101:featureMember/immetingen:Analysis/om:phenomenonTime" numFmtId="0">
      <sharedItems containsString="0" containsBlank="1" containsNumber="1" containsInteger="1" minValue="0" maxValue="0"/>
    </cacheField>
    <cacheField name="/imsikb0101:featureMember/immetingen:Analysis/om:procedure" numFmtId="0">
      <sharedItems containsString="0" containsBlank="1" containsNumber="1" containsInteger="1" minValue="0" maxValue="0"/>
    </cacheField>
    <cacheField name="/imsikb0101:featureMember/immetingen:Analysis/om:result/@xsi:type" numFmtId="0">
      <sharedItems containsBlank="1" containsMixedTypes="1" containsNumber="1" containsInteger="1" minValue="0" maxValue="0"/>
    </cacheField>
    <cacheField name="/imsikb0101:featureMember/immetingen:Analysis/om:result/immetingen:alphanumericValue" numFmtId="0">
      <sharedItems containsBlank="1" containsMixedTypes="1" containsNumber="1" containsInteger="1" minValue="0" maxValue="0"/>
    </cacheField>
    <cacheField name="/imsikb0101:featureMember/immetingen:Analysis/om:result/immetingen:limitSymbol" numFmtId="0">
      <sharedItems containsString="0" containsBlank="1" containsNumber="1" containsInteger="1" minValue="0" maxValue="1"/>
    </cacheField>
    <cacheField name="/imsikb0101:featureMember/immetingen:Analysis/om:result/immetingen:numericValue" numFmtId="0">
      <sharedItems containsString="0" containsBlank="1" containsNumber="1" minValue="0" maxValue="130"/>
    </cacheField>
    <cacheField name="/imsikb0101:featureMember/immetingen:Analysis/om:result/immetingen:numericValue/#agg" numFmtId="0">
      <sharedItems containsString="0" containsBlank="1" containsNumber="1" minValue="0" maxValue="130"/>
    </cacheField>
    <cacheField name="/imsikb0101:featureMember/immetingen:Analysis/om:result/immetingen:numericValue/@uom" numFmtId="0">
      <sharedItems containsBlank="1" containsMixedTypes="1" containsNumber="1" containsInteger="1" minValue="0" maxValue="0"/>
    </cacheField>
    <cacheField name="eenheid" numFmtId="0">
      <sharedItems containsString="0" containsBlank="1" containsNumber="1" containsInteger="1" minValue="0" maxValue="131"/>
    </cacheField>
    <cacheField name="/imsikb0101:featureMember/immetingen:Analysis/om:result/immetingen:qualityIndicatorType" numFmtId="0">
      <sharedItems containsBlank="1" containsMixedTypes="1" containsNumber="1" containsInteger="1" minValue="0" maxValue="0"/>
    </cacheField>
    <cacheField name="/imsikb0101:featureMember/immetingen:Analysis/om:result/immetingen:qualityIndicatorType/@codeSpace" numFmtId="0">
      <sharedItems containsBlank="1" containsMixedTypes="1" containsNumber="1" containsInteger="1" minValue="0" maxValue="0"/>
    </cacheField>
    <cacheField name="/imsikb0101:featureMember/immetingen:Analysis/om:result/immetingen:valueProcessingMethod" numFmtId="0">
      <sharedItems containsBlank="1" containsMixedTypes="1" containsNumber="1" containsInteger="1" minValue="0" maxValue="0"/>
    </cacheField>
    <cacheField name="/imsikb0101:featureMember/immetingen:Analysis/om:result/immetingen:valueProcessingMethod/@codeSpace" numFmtId="0">
      <sharedItems containsBlank="1" containsMixedTypes="1" containsNumber="1" containsInteger="1" minValue="0" maxValue="0"/>
    </cacheField>
    <cacheField name="/imsikb0101:featureMember/immetingen:Analysis/om:resultTime/gml:TimeInstant/@gml:id" numFmtId="0">
      <sharedItems containsBlank="1" containsMixedTypes="1" containsNumber="1" containsInteger="1" minValue="0" maxValue="0"/>
    </cacheField>
    <cacheField name="/imsikb0101:featureMember/immetingen:Analysis/om:resultTime/gml:TimeInstant/gml:timePosition" numFmtId="0">
      <sharedItems containsString="0" containsBlank="1" containsNumber="1" minValue="0" maxValue="45890.904039351852"/>
    </cacheField>
    <cacheField name="/imsikb0101:featureMember/immetingen:Organization/@gml:id" numFmtId="0">
      <sharedItems containsBlank="1" containsMixedTypes="1" containsNumber="1" containsInteger="1" minValue="0" maxValue="0"/>
    </cacheField>
    <cacheField name="/imsikb0101:featureMember/immetingen:Organization/immetingen:email" numFmtId="0">
      <sharedItems containsBlank="1" containsMixedTypes="1" containsNumber="1" containsInteger="1" minValue="0" maxValue="0"/>
    </cacheField>
    <cacheField name="/imsikb0101:featureMember/immetingen:Organization/immetingen:fax" numFmtId="0">
      <sharedItems containsBlank="1" containsMixedTypes="1" containsNumber="1" containsInteger="1" minValue="0" maxValue="0"/>
    </cacheField>
    <cacheField name="/imsikb0101:featureMember/immetingen:Organization/immetingen:identification/immetingen:NEN3610ID/immetingen:lokaalID" numFmtId="0">
      <sharedItems containsBlank="1" containsMixedTypes="1" containsNumber="1" containsInteger="1" minValue="0" maxValue="0"/>
    </cacheField>
    <cacheField name="/imsikb0101:featureMember/immetingen:Organization/immetingen:identification/immetingen:NEN3610ID/immetingen:namespace" numFmtId="0">
      <sharedItems containsBlank="1" containsMixedTypes="1" containsNumber="1" containsInteger="1" minValue="0" maxValue="0"/>
    </cacheField>
    <cacheField name="/imsikb0101:featureMember/immetingen:Organization/immetingen:legalentityNumber" numFmtId="0">
      <sharedItems containsBlank="1" containsMixedTypes="1" containsNumber="1" containsInteger="1" minValue="0" maxValue="0"/>
    </cacheField>
    <cacheField name="/imsikb0101:featureMember/immetingen:Organization/immetingen:name" numFmtId="0">
      <sharedItems containsBlank="1" containsMixedTypes="1" containsNumber="1" containsInteger="1" minValue="0" maxValue="0"/>
    </cacheField>
    <cacheField name="/imsikb0101:featureMember/immetingen:Organization/immetingen:telephoneNumber" numFmtId="0">
      <sharedItems containsBlank="1" containsMixedTypes="1" containsNumber="1" containsInteger="1" minValue="0" maxValue="0"/>
    </cacheField>
    <cacheField name="/imsikb0101:featureMember/immetingen:Person/@gml:id" numFmtId="0">
      <sharedItems containsBlank="1" containsMixedTypes="1" containsNumber="1" containsInteger="1" minValue="0" maxValue="0"/>
    </cacheField>
    <cacheField name="/imsikb0101:featureMember/immetingen:Person/immetingen:identification/immetingen:NEN3610ID/immetingen:lokaalID" numFmtId="0">
      <sharedItems containsBlank="1" containsMixedTypes="1" containsNumber="1" containsInteger="1" minValue="0" maxValue="0"/>
    </cacheField>
    <cacheField name="/imsikb0101:featureMember/immetingen:Person/immetingen:identification/immetingen:NEN3610ID/immetingen:namespace" numFmtId="0">
      <sharedItems containsBlank="1" containsMixedTypes="1" containsNumber="1" containsInteger="1" minValue="0" maxValue="0"/>
    </cacheField>
    <cacheField name="/imsikb0101:featureMember/immetingen:Person/immetingen:lastName" numFmtId="0">
      <sharedItems containsBlank="1" containsMixedTypes="1" containsNumber="1" containsInteger="1" minValue="0" maxValue="0"/>
    </cacheField>
    <cacheField name="/imsikb0101:featureMember/imsikb0101:LabAssignment/@gml:id" numFmtId="0">
      <sharedItems containsBlank="1" containsMixedTypes="1" containsNumber="1" containsInteger="1" minValue="0" maxValue="0"/>
    </cacheField>
    <cacheField name="/imsikb0101:featureMember/imsikb0101:LabAssignment/imsikb0101:analysisRequest/imsikb0101:SampleAnalysisRequest/imsikb0101:certificateOrder" numFmtId="0">
      <sharedItems containsString="0" containsBlank="1" containsNumber="1" containsInteger="1" minValue="0" maxValue="15"/>
    </cacheField>
    <cacheField name="/imsikb0101:featureMember/imsikb0101:LabAssignment/imsikb0101:analysisRequest/imsikb0101:SampleAnalysisRequest/imsikb0101:certificateOrder/#agg" numFmtId="0">
      <sharedItems containsString="0" containsBlank="1" containsNumber="1" containsInteger="1" minValue="0" maxValue="15"/>
    </cacheField>
    <cacheField name="/imsikb0101:featureMember/imsikb0101:LabAssignment/imsikb0101:analysisRequest/imsikb0101:SampleAnalysisRequest/imsikb0101:labSampleType" numFmtId="0">
      <sharedItems containsBlank="1" containsMixedTypes="1" containsNumber="1" containsInteger="1" minValue="0" maxValue="0"/>
    </cacheField>
    <cacheField name="/imsikb0101:featureMember/imsikb0101:LabAssignment/imsikb0101:analysisRequest/imsikb0101:SampleAnalysisRequest/imsikb0101:nameOnLabCertificate" numFmtId="0">
      <sharedItems containsBlank="1"/>
    </cacheField>
    <cacheField name="/imsikb0101:featureMember/imsikb0101:LabAssignment/imsikb0101:analysisRequest/imsikb0101:SampleAnalysisRequest/imsikb0101:sample/@xlink:href" numFmtId="0">
      <sharedItems containsBlank="1" containsMixedTypes="1" containsNumber="1" containsInteger="1" minValue="0" maxValue="0"/>
    </cacheField>
    <cacheField name="/imsikb0101:featureMember/imsikb0101:LabAssignment/imsikb0101:analysisRequest/imsikb0101:SampleAnalysisRequest/imsikb0101:sampleCertification" numFmtId="0">
      <sharedItems containsBlank="1" containsMixedTypes="1" containsNumber="1" containsInteger="1" minValue="0" maxValue="0"/>
    </cacheField>
    <cacheField name="/imsikb0101:featureMember/imsikb0101:LabAssignment/imsikb0101:analysisRequest/imsikb0101:SampleAnalysisRequest/imsikb0101:status/imsikb0101:LabAssignmentStatus/imsikb0101:dateExpected" numFmtId="0">
      <sharedItems containsString="0" containsBlank="1" containsNumber="1" containsInteger="1" minValue="0" maxValue="45890"/>
    </cacheField>
    <cacheField name="/imsikb0101:featureMember/imsikb0101:LabAssignment/imsikb0101:analysisRequest/imsikb0101:SampleAnalysisRequest/imsikb0101:status/imsikb0101:LabAssignmentStatus/imsikb0101:remarks" numFmtId="0">
      <sharedItems containsString="0" containsBlank="1" containsNumber="1" containsInteger="1" minValue="0" maxValue="0"/>
    </cacheField>
    <cacheField name="/imsikb0101:featureMember/imsikb0101:LabAssignment/imsikb0101:analysisRequest/imsikb0101:SampleAnalysisRequest/imsikb0101:status/imsikb0101:LabAssignmentStatus/imsikb0101:statusType" numFmtId="0">
      <sharedItems containsBlank="1" containsMixedTypes="1" containsNumber="1" containsInteger="1" minValue="0" maxValue="0"/>
    </cacheField>
    <cacheField name="/imsikb0101:featureMember/imsikb0101:LabAssignment/imsikb0101:belongsToProject/@xlink:href" numFmtId="0">
      <sharedItems containsBlank="1" containsMixedTypes="1" containsNumber="1" containsInteger="1" minValue="0" maxValue="0"/>
    </cacheField>
    <cacheField name="/imsikb0101:featureMember/imsikb0101:LabAssignment/imsikb0101:certificate/imsikb0101:LabAssignmentCertificate/imsikb0101:certification" numFmtId="0">
      <sharedItems containsString="0" containsBlank="1" containsNumber="1" containsInteger="1" minValue="0" maxValue="0"/>
    </cacheField>
    <cacheField name="/imsikb0101:featureMember/imsikb0101:LabAssignment/imsikb0101:certificate/imsikb0101:LabAssignmentCertificate/imsikb0101:labCertificateNumber" numFmtId="0">
      <sharedItems containsString="0" containsBlank="1" containsNumber="1" containsInteger="1" minValue="0" maxValue="14350229"/>
    </cacheField>
    <cacheField name="/imsikb0101:featureMember/imsikb0101:LabAssignment/imsikb0101:certificate/imsikb0101:LabAssignmentCertificate/imsikb0101:labCertificateNumber/#agg" numFmtId="0">
      <sharedItems containsString="0" containsBlank="1" containsNumber="1" containsInteger="1" minValue="0" maxValue="14350229"/>
    </cacheField>
    <cacheField name="/imsikb0101:featureMember/imsikb0101:LabAssignment/imsikb0101:customerCode" numFmtId="0">
      <sharedItems containsString="0" containsBlank="1" containsNumber="1" containsInteger="1" minValue="0" maxValue="103126"/>
    </cacheField>
    <cacheField name="/imsikb0101:featureMember/imsikb0101:LabAssignment/imsikb0101:customerCode/#agg" numFmtId="0">
      <sharedItems containsString="0" containsBlank="1" containsNumber="1" containsInteger="1" minValue="0" maxValue="103126"/>
    </cacheField>
    <cacheField name="/imsikb0101:featureMember/imsikb0101:LabAssignment/imsikb0101:endTime" numFmtId="0">
      <sharedItems containsString="0" containsBlank="1" containsNumber="1" minValue="0" maxValue="45891.113819444443"/>
    </cacheField>
    <cacheField name="/imsikb0101:featureMember/imsikb0101:LabAssignment/imsikb0101:identification/immetingen:NEN3610ID/immetingen:lokaalID" numFmtId="0">
      <sharedItems containsBlank="1" containsMixedTypes="1" containsNumber="1" containsInteger="1" minValue="0" maxValue="0"/>
    </cacheField>
    <cacheField name="/imsikb0101:featureMember/imsikb0101:LabAssignment/imsikb0101:identification/immetingen:NEN3610ID/immetingen:namespace" numFmtId="0">
      <sharedItems containsBlank="1" containsMixedTypes="1" containsNumber="1" containsInteger="1" minValue="0" maxValue="0"/>
    </cacheField>
    <cacheField name="/imsikb0101:featureMember/imsikb0101:LabAssignment/imsikb0101:operatingLab" numFmtId="0">
      <sharedItems containsBlank="1" containsMixedTypes="1" containsNumber="1" containsInteger="1" minValue="0" maxValue="0"/>
    </cacheField>
    <cacheField name="/imsikb0101:featureMember/imsikb0101:LabAssignment/imsikb0101:projectLeader/@xlink:href" numFmtId="0">
      <sharedItems containsBlank="1" containsMixedTypes="1" containsNumber="1" containsInteger="1" minValue="0" maxValue="0"/>
    </cacheField>
    <cacheField name="/imsikb0101:featureMember/imsikb0101:LabAssignment/imsikb0101:remarks" numFmtId="0">
      <sharedItems containsBlank="1" containsMixedTypes="1" containsNumber="1" containsInteger="1" minValue="0" maxValue="0"/>
    </cacheField>
    <cacheField name="/imsikb0101:featureMember/imsikb0101:LabAssignment/imsikb0101:startTime" numFmtId="0">
      <sharedItems containsString="0" containsBlank="1" containsNumber="1" containsInteger="1" minValue="0" maxValue="45883"/>
    </cacheField>
    <cacheField name="/imsikb0101:featureMember/imsikb0101:LabAssignment/imsikb0101:status/imsikb0101:LabAssignmentStatus/imsikb0101:dateExpected" numFmtId="0">
      <sharedItems containsString="0" containsBlank="1" containsNumber="1" containsInteger="1" minValue="0" maxValue="45890"/>
    </cacheField>
    <cacheField name="/imsikb0101:featureMember/imsikb0101:LabAssignment/imsikb0101:status/imsikb0101:LabAssignmentStatus/imsikb0101:remarks" numFmtId="0">
      <sharedItems containsBlank="1" containsMixedTypes="1" containsNumber="1" containsInteger="1" minValue="0" maxValue="0"/>
    </cacheField>
    <cacheField name="/imsikb0101:featureMember/imsikb0101:LabAssignment/imsikb0101:status/imsikb0101:LabAssignmentStatus/imsikb0101:statusType" numFmtId="0">
      <sharedItems containsBlank="1" containsMixedTypes="1" containsNumber="1" containsInteger="1" minValue="0" maxValue="0"/>
    </cacheField>
    <cacheField name="/imsikb0101:featureMember/imsikb0101:Project/@gml:id" numFmtId="0">
      <sharedItems containsBlank="1" containsMixedTypes="1" containsNumber="1" containsInteger="1" minValue="0" maxValue="0"/>
    </cacheField>
    <cacheField name="/imsikb0101:featureMember/imsikb0101:Project/imsikb0101:identification/immetingen:NEN3610ID/immetingen:lokaalID" numFmtId="0">
      <sharedItems containsBlank="1" containsMixedTypes="1" containsNumber="1" containsInteger="1" minValue="0" maxValue="0"/>
    </cacheField>
    <cacheField name="/imsikb0101:featureMember/imsikb0101:Project/imsikb0101:identification/immetingen:NEN3610ID/immetingen:namespace" numFmtId="0">
      <sharedItems containsBlank="1" containsMixedTypes="1" containsNumber="1" containsInteger="1" minValue="0" maxValue="0"/>
    </cacheField>
    <cacheField name="/imsikb0101:featureMember/imsikb0101:Project/imsikb0101:name" numFmtId="0">
      <sharedItems containsBlank="1" containsMixedTypes="1" containsNumber="1" containsInteger="1" minValue="0" maxValue="0"/>
    </cacheField>
    <cacheField name="/imsikb0101:featureMember/imsikb0101:Project/imsikb0101:projectCode" numFmtId="0">
      <sharedItems containsBlank="1" containsMixedTypes="1" containsNumber="1" containsInteger="1" minValue="0" maxValue="0"/>
    </cacheField>
    <cacheField name="/imsikb0101:featureMember/imsikb0101:Sample/@gml:id" numFmtId="0">
      <sharedItems containsBlank="1" containsMixedTypes="1" containsNumber="1" containsInteger="1" minValue="0" maxValue="0"/>
    </cacheField>
    <cacheField name="/imsikb0101:featureMember/imsikb0101:Sample/immetingen:identification/immetingen:NEN3610ID/immetingen:lokaalID" numFmtId="0">
      <sharedItems containsBlank="1" containsMixedTypes="1" containsNumber="1" containsInteger="1" minValue="0" maxValue="0"/>
    </cacheField>
    <cacheField name="/imsikb0101:featureMember/imsikb0101:Sample/immetingen:identification/immetingen:NEN3610ID/immetingen:namespace" numFmtId="0">
      <sharedItems containsBlank="1" containsMixedTypes="1" containsNumber="1" containsInteger="1" minValue="0" maxValue="0"/>
    </cacheField>
    <cacheField name="/imsikb0101:featureMember/imsikb0101:Sample/immetingen:name" numFmtId="0">
      <sharedItems containsBlank="1" containsMixedTypes="1" containsNumber="1" containsInteger="1" minValue="0" maxValue="0"/>
    </cacheField>
    <cacheField name="/imsikb0101:featureMember/imsikb0101:Sample/immetingen:startTime" numFmtId="0">
      <sharedItems containsString="0" containsBlank="1" containsNumber="1" containsInteger="1" minValue="0" maxValue="45883"/>
    </cacheField>
    <cacheField name="/imsikb0101:featureMember/imsikb0101:Sample/imsikb0101:inProject/@xlink:href" numFmtId="0">
      <sharedItems containsBlank="1" containsMixedTypes="1" containsNumber="1" containsInteger="1" minValue="0" maxValue="0"/>
    </cacheField>
    <cacheField name="/imsikb0101:featureMember/imsikb0101:Sample/sam:relatedObservation/@xlink:href" numFmtId="0">
      <sharedItems containsBlank="1" containsMixedTypes="1" containsNumber="1" containsInteger="1" minValue="0" maxValue="0"/>
    </cacheField>
    <cacheField name="/imsikb0101:featureMember/imsikb0101:Sample/sam:sampledFeature" numFmtId="0">
      <sharedItems containsString="0" containsBlank="1" containsNumber="1" containsInteger="1" minValue="0" maxValue="0"/>
    </cacheField>
    <cacheField name="/imsikb0101:featureMember/imsikb0101:Sample/spec:materialClass/@xlink:href" numFmtId="0">
      <sharedItems containsBlank="1" containsMixedTypes="1" containsNumber="1" containsInteger="1" minValue="0" maxValue="0"/>
    </cacheField>
    <cacheField name="/imsikb0101:featureMember/imsikb0101:Sample/spec:samplingTime/gml:TimeInstant/@gml:id" numFmtId="0">
      <sharedItems containsBlank="1" containsMixedTypes="1" containsNumber="1" containsInteger="1" minValue="0" maxValue="0"/>
    </cacheField>
    <cacheField name="/imsikb0101:featureMember/imsikb0101:Sample/spec:samplingTime/gml:TimeInstant/gml:timePosition" numFmtId="0">
      <sharedItems containsString="0" containsBlank="1" containsNumber="1" containsInteger="1" minValue="0" maxValue="45882"/>
    </cacheField>
    <cacheField name="/imsikb0101:featureMember/imsikb0101:Sample/spec:specimenType/@xlink:href" numFmtId="0">
      <sharedItems containsBlank="1" containsMixedTypes="1" containsNumber="1" containsInteger="1" minValue="0" maxValue="0"/>
    </cacheField>
    <cacheField name="/imsikb0101:metaData/imsikb0101:application" numFmtId="0">
      <sharedItems containsBlank="1" containsMixedTypes="1" containsNumber="1" containsInteger="1" minValue="0" maxValue="0"/>
    </cacheField>
    <cacheField name="/imsikb0101:metaData/imsikb0101:dataflow" numFmtId="0">
      <sharedItems containsBlank="1" containsMixedTypes="1" containsNumber="1" containsInteger="1" minValue="0" maxValue="0"/>
    </cacheField>
    <cacheField name="/imsikb0101:metaData/imsikb0101:date" numFmtId="0">
      <sharedItems containsString="0" containsBlank="1" containsNumber="1" containsInteger="1" minValue="0" maxValue="45891"/>
    </cacheField>
    <cacheField name="/imsikb0101:metaData/imsikb0101:organisation" numFmtId="0">
      <sharedItems containsBlank="1" containsMixedTypes="1" containsNumber="1" containsInteger="1" minValue="0" maxValue="0"/>
    </cacheField>
    <cacheField name="/imsikb0101:metaData/imsikb0101:remarks" numFmtId="0">
      <sharedItems containsBlank="1" containsMixedTypes="1" containsNumber="1" containsInteger="1" minValue="0" maxValue="0"/>
    </cacheField>
    <cacheField name="/imsikb0101:metaData/imsikb0101:reportDate" numFmtId="0">
      <sharedItems containsString="0" containsBlank="1" containsNumber="1" containsInteger="1" minValue="0" maxValue="45891"/>
    </cacheField>
    <cacheField name="/imsikb0101:metaData/imsikb0101:sender" numFmtId="0">
      <sharedItems containsString="0" containsBlank="1" containsNumber="1" containsInteger="1" minValue="0" maxValue="0"/>
    </cacheField>
    <cacheField name="/imsikb0101:metaData/imsikb0101:sender2" numFmtId="0">
      <sharedItems containsString="0" containsBlank="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
  <r>
    <s v="LABRESULTAAT"/>
    <n v="1"/>
    <n v="0"/>
    <n v="0"/>
    <n v="0"/>
    <x v="0"/>
    <n v="0"/>
    <x v="0"/>
    <n v="0"/>
    <n v="0"/>
    <n v="0"/>
    <n v="0"/>
    <n v="0"/>
    <n v="0"/>
    <n v="0"/>
    <x v="0"/>
    <n v="0"/>
    <n v="0"/>
    <n v="0"/>
    <n v="0"/>
    <n v="0"/>
    <n v="0"/>
    <n v="0"/>
    <n v="0"/>
    <n v="0"/>
    <n v="0"/>
    <n v="0"/>
    <n v="0"/>
    <n v="0"/>
    <n v="0"/>
    <n v="0"/>
    <n v="0"/>
    <s v="_d64f0c51-dfd3-4987-a315-344c0826e0da"/>
    <s v="NL.IE.rtd.INFO@sgs.com"/>
    <s v="+31 (0) 10 416 30 34"/>
    <s v="d64f0c51-dfd3-4987-a315-344c0826e0da"/>
    <s v="SIKB"/>
    <s v="L028"/>
    <s v="SGS, Rotterdam"/>
    <s v="+31(0)10 23 14 70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s v="_6ad1fe39-0ee6-4190-bb8a-80d8ca6a8c10"/>
    <s v="6ad1fe39-0ee6-4190-bb8a-80d8ca6a8c10"/>
    <s v="SIKB"/>
    <s v="Groenstrook nabij P50"/>
    <s v="T.25.13676"/>
    <n v="0"/>
    <n v="0"/>
    <n v="0"/>
    <n v="0"/>
    <n v="0"/>
    <n v="0"/>
    <n v="0"/>
    <n v="0"/>
    <n v="0"/>
    <n v="0"/>
    <n v="0"/>
    <n v="0"/>
    <s v="urn:imsikb0101:Applicaties:id:16"/>
    <s v="urn:imsikb0101:DatastroomType:id:1"/>
    <n v="45891"/>
    <s v="SGS, Rotterdam"/>
    <s v="LABRESULTAAT SGS"/>
    <n v="45891"/>
    <n v="0"/>
    <n v="0"/>
  </r>
  <r>
    <s v="LABRESULTAAT"/>
    <n v="3"/>
    <n v="0"/>
    <n v="0"/>
    <n v="0"/>
    <x v="0"/>
    <n v="0"/>
    <x v="0"/>
    <n v="0"/>
    <n v="0"/>
    <n v="0"/>
    <n v="0"/>
    <n v="0"/>
    <n v="0"/>
    <n v="0"/>
    <x v="0"/>
    <n v="0"/>
    <n v="0"/>
    <n v="0"/>
    <n v="0"/>
    <n v="0"/>
    <n v="0"/>
    <n v="0"/>
    <n v="0"/>
    <n v="0"/>
    <n v="0"/>
    <n v="0"/>
    <n v="0"/>
    <n v="0"/>
    <n v="0"/>
    <n v="0"/>
    <n v="0"/>
    <n v="0"/>
    <n v="0"/>
    <n v="0"/>
    <n v="0"/>
    <n v="0"/>
    <n v="0"/>
    <n v="0"/>
    <n v="0"/>
    <s v="_68f7d775-4ccd-439b-bfed-56b52eba7754"/>
    <s v="68f7d775-4ccd-439b-bfed-56b52eba7754"/>
    <s v="SIKB"/>
    <s v="Vincent Schriever"/>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
    <n v="0"/>
    <n v="0"/>
    <n v="0"/>
    <x v="0"/>
    <n v="0"/>
    <x v="0"/>
    <n v="0"/>
    <n v="0"/>
    <n v="0"/>
    <n v="0"/>
    <n v="0"/>
    <n v="0"/>
    <n v="0"/>
    <x v="0"/>
    <n v="0"/>
    <n v="0"/>
    <n v="0"/>
    <n v="0"/>
    <n v="0"/>
    <n v="0"/>
    <n v="0"/>
    <n v="0"/>
    <n v="0"/>
    <n v="0"/>
    <n v="0"/>
    <n v="0"/>
    <n v="0"/>
    <n v="0"/>
    <n v="0"/>
    <n v="0"/>
    <n v="0"/>
    <n v="0"/>
    <n v="0"/>
    <n v="0"/>
    <n v="0"/>
    <n v="0"/>
    <n v="0"/>
    <n v="0"/>
    <n v="0"/>
    <n v="0"/>
    <n v="0"/>
    <n v="0"/>
    <s v="_e10f650d-74d5-44d9-b149-24e7e19f5f87"/>
    <n v="14"/>
    <n v="14"/>
    <s v="AG3"/>
    <s v="MMA02 A02 (0-50) A04 (0-50)"/>
    <s v="#_6b450a12-9f17-41ae-b157-306196495a9f"/>
    <s v="urn:immeringen:CertificeringsCode:id:5"/>
    <n v="45890"/>
    <n v="0"/>
    <s v="urn:immetingen:LabopdrachtStatus:id:4"/>
    <s v="#_6ad1fe39-0ee6-4190-bb8a-80d8ca6a8c10"/>
    <n v="0"/>
    <n v="14350229"/>
    <n v="14350229"/>
    <n v="103126"/>
    <n v="103126"/>
    <n v="45891.113819444443"/>
    <s v="e10f650d-74d5-44d9-b149-24e7e19f5f87"/>
    <s v="www.sikb.nl"/>
    <s v="urn:immetingen:Meetinstantie:id:7"/>
    <s v="#_68f7d775-4ccd-439b-bfed-56b52eba7754"/>
    <s v="TERRASCAN LIJNDEN (103126)"/>
    <n v="45883"/>
    <n v="45890"/>
    <s v="SGS status:Reported"/>
    <s v="urn:immetingen:LabopdrachtStatus:id:5"/>
    <n v="0"/>
    <n v="0"/>
    <n v="0"/>
    <n v="0"/>
    <n v="0"/>
    <n v="0"/>
    <n v="0"/>
    <n v="0"/>
    <n v="0"/>
    <n v="0"/>
    <n v="0"/>
    <n v="0"/>
    <n v="0"/>
    <n v="0"/>
    <n v="0"/>
    <n v="0"/>
    <n v="0"/>
    <s v="urn:imsikb0101:Applicaties:id:16"/>
    <s v="urn:imsikb0101:DatastroomType:id:1"/>
    <n v="45891"/>
    <s v="SGS, Rotterdam"/>
    <s v="LABRESULTAAT SGS"/>
    <n v="45891"/>
    <n v="0"/>
    <n v="0"/>
  </r>
  <r>
    <s v="LABRESULTAAT"/>
    <n v="4"/>
    <n v="0"/>
    <n v="0"/>
    <n v="0"/>
    <x v="0"/>
    <n v="0"/>
    <x v="0"/>
    <n v="0"/>
    <n v="0"/>
    <n v="0"/>
    <n v="0"/>
    <n v="0"/>
    <n v="0"/>
    <n v="0"/>
    <x v="0"/>
    <n v="0"/>
    <n v="0"/>
    <n v="0"/>
    <n v="0"/>
    <n v="0"/>
    <n v="0"/>
    <n v="0"/>
    <n v="0"/>
    <n v="0"/>
    <n v="0"/>
    <n v="0"/>
    <n v="0"/>
    <n v="0"/>
    <n v="0"/>
    <n v="0"/>
    <n v="0"/>
    <n v="0"/>
    <n v="0"/>
    <n v="0"/>
    <n v="0"/>
    <n v="0"/>
    <n v="0"/>
    <n v="0"/>
    <n v="0"/>
    <n v="0"/>
    <n v="0"/>
    <n v="0"/>
    <n v="0"/>
    <s v="_e10f650d-74d5-44d9-b149-24e7e19f5f87"/>
    <n v="13"/>
    <n v="13"/>
    <s v="AG3"/>
    <s v="MMA01 A01 (0-50) A03 (0-50) A08 (0-50) A09 (0-50)"/>
    <s v="#_856e72ef-38db-4987-911a-8b7af9ca35c3"/>
    <s v="urn:immeringen:CertificeringsCode:id:5"/>
    <n v="45890"/>
    <n v="0"/>
    <s v="urn:immetingen:LabopdrachtStatus:id:4"/>
    <s v="#_6ad1fe39-0ee6-4190-bb8a-80d8ca6a8c10"/>
    <n v="0"/>
    <n v="14350229"/>
    <n v="0"/>
    <n v="103126"/>
    <n v="0"/>
    <n v="45891.113819444443"/>
    <s v="e10f650d-74d5-44d9-b149-24e7e19f5f87"/>
    <s v="www.sikb.nl"/>
    <s v="urn:immetingen:Meetinstantie:id:7"/>
    <s v="#_68f7d775-4ccd-439b-bfed-56b52eba7754"/>
    <s v="TERRASCAN LIJNDEN (103126)"/>
    <n v="45883"/>
    <n v="45890"/>
    <s v="SGS status:Reported"/>
    <s v="urn:immetingen:LabopdrachtStatus:id:5"/>
    <n v="0"/>
    <n v="0"/>
    <n v="0"/>
    <n v="0"/>
    <n v="0"/>
    <n v="0"/>
    <n v="0"/>
    <n v="0"/>
    <n v="0"/>
    <n v="0"/>
    <n v="0"/>
    <n v="0"/>
    <n v="0"/>
    <n v="0"/>
    <n v="0"/>
    <n v="0"/>
    <n v="0"/>
    <s v="urn:imsikb0101:Applicaties:id:16"/>
    <s v="urn:imsikb0101:DatastroomType:id:1"/>
    <n v="45891"/>
    <s v="SGS, Rotterdam"/>
    <s v="LABRESULTAAT SGS"/>
    <n v="45891"/>
    <n v="0"/>
    <n v="0"/>
  </r>
  <r>
    <s v="LABRESULTAAT"/>
    <n v="4"/>
    <n v="0"/>
    <n v="0"/>
    <n v="0"/>
    <x v="0"/>
    <n v="0"/>
    <x v="0"/>
    <n v="0"/>
    <n v="0"/>
    <n v="0"/>
    <n v="0"/>
    <n v="0"/>
    <n v="0"/>
    <n v="0"/>
    <x v="0"/>
    <n v="0"/>
    <n v="0"/>
    <n v="0"/>
    <n v="0"/>
    <n v="0"/>
    <n v="0"/>
    <n v="0"/>
    <n v="0"/>
    <n v="0"/>
    <n v="0"/>
    <n v="0"/>
    <n v="0"/>
    <n v="0"/>
    <n v="0"/>
    <n v="0"/>
    <n v="0"/>
    <n v="0"/>
    <n v="0"/>
    <n v="0"/>
    <n v="0"/>
    <n v="0"/>
    <n v="0"/>
    <n v="0"/>
    <n v="0"/>
    <n v="0"/>
    <n v="0"/>
    <n v="0"/>
    <n v="0"/>
    <s v="_e10f650d-74d5-44d9-b149-24e7e19f5f87"/>
    <n v="15"/>
    <n v="15"/>
    <s v="AG3"/>
    <s v="MMA03 A05 (0-50) A10 (0-50) A11 (0-50) A12 (0-50)"/>
    <s v="#_cd986ddf-af0c-4f10-8169-a1e6ec814392"/>
    <s v="urn:immeringen:CertificeringsCode:id:5"/>
    <n v="45890"/>
    <n v="0"/>
    <s v="urn:immetingen:LabopdrachtStatus:id:4"/>
    <s v="#_6ad1fe39-0ee6-4190-bb8a-80d8ca6a8c10"/>
    <n v="0"/>
    <n v="14350229"/>
    <n v="0"/>
    <n v="103126"/>
    <n v="0"/>
    <n v="45891.113819444443"/>
    <s v="e10f650d-74d5-44d9-b149-24e7e19f5f87"/>
    <s v="www.sikb.nl"/>
    <s v="urn:immetingen:Meetinstantie:id:7"/>
    <s v="#_68f7d775-4ccd-439b-bfed-56b52eba7754"/>
    <s v="TERRASCAN LIJNDEN (103126)"/>
    <n v="45883"/>
    <n v="45890"/>
    <s v="SGS status:Reported"/>
    <s v="urn:immetingen:LabopdrachtStatus:id:5"/>
    <n v="0"/>
    <n v="0"/>
    <n v="0"/>
    <n v="0"/>
    <n v="0"/>
    <n v="0"/>
    <n v="0"/>
    <n v="0"/>
    <n v="0"/>
    <n v="0"/>
    <n v="0"/>
    <n v="0"/>
    <n v="0"/>
    <n v="0"/>
    <n v="0"/>
    <n v="0"/>
    <n v="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db47fa11-2d33-4b30-ae4c-1d02dfe01935"/>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18f98233-d542-4b0f-8964-132a2820cf51"/>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f1e94f48-0388-4345-a313-f07d09c43091"/>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19c321c6-30bd-4ac8-8e50-0fa59db78670"/>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325dae26-b9da-497f-988e-38b376ac399c"/>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8487c62a-7eb6-4c4e-8a11-e2501bc59787"/>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e823ab4f-52c3-408b-ab1b-697006e9e054"/>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0bdfc110-88e1-4081-8fce-dead5c38cefc"/>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b2b756e4-a6bd-42c1-b647-4b20b3f2c746"/>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250923ce-31b2-4319-a1ea-1db555bed90c"/>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8d9dd6b2-3a5f-4b50-badb-8e3103d5aa09"/>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8fe7ec27-b022-427d-b6a9-90ea4888961f"/>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eb347605-b5ed-4c33-85db-a8933011ca10"/>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d86868fb-c127-409f-adfa-fecd1550a67c"/>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fdbd8ec1-b433-4adb-8d86-91c7b75a82c9"/>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2bf3732a-8987-4fc3-b909-9f5554c47feb"/>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4f8b1ac1-5cca-43bf-8e65-f715fd603efc"/>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b491a1b8-0ec2-4d38-bb84-aed20c3238c3"/>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8f0e6f24-151b-4f10-ab6e-5cb8ddf9d33c"/>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a2d33337-95c1-4edf-b36b-19e837bea3d5"/>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7762d839-4c5a-4c24-b124-5e5040b572ba"/>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3164b9ef-358d-41f3-a7fd-6cb1f4c902bf"/>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a2565199-b1a6-49ed-9654-4f7104dec03e"/>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9a3e7616-6373-4e13-a5bf-a4487921fd8f"/>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e24384a8-39df-42d3-bd3f-d91a0ced3c2a"/>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cfa6514d-3bba-456f-a916-99fb3a750663"/>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e1654910-b7de-4b90-8ae7-3eef4b5e770f"/>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9f4fcd16-01d7-4381-ab25-8fa38579c068"/>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f3aa82b9-29fc-4fb2-a481-4ad359778f06"/>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1a8a217b-bdb2-4bc3-b916-43166daf4de1"/>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e185c813-3fdb-465f-ae32-29ed8d80f56c"/>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b3141ea5-77f2-4889-a96a-ca57b9ee458c"/>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8a4c36ac-6188-4c47-8870-29d74b30bb5d"/>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564e81dd-68a9-4ef8-b2c3-6560ee720b67"/>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1aaa445d-e493-454d-96c7-d9fe3eb42315"/>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73ff6044-4b84-4b6b-a99f-df809875fd19"/>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28068c1b-ce07-46b0-abb0-ab93139a5239"/>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42b12943-43f2-4e9f-aae1-3838751e5ba1"/>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399c4b83-900c-4a32-974b-d110d9ccb629"/>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899eb227-fa1a-4332-9c3f-6b6e95cf7f44"/>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3caa7f9d-99d0-47f4-bf99-2d62ec0c9d7c"/>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3cac4e2e-8fce-42ce-99a3-4d891c532cb0"/>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1ee583ce-9da0-43cf-9eb3-ad9279638c7a"/>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7daefa71-4b1b-4094-b46a-e2110d90e2ff"/>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e71e4d53-f961-4d5e-a96c-e090415ecbea"/>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b7a464e5-ad3e-42f0-9119-5a3f2dac1ed7"/>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195a2c52-24e6-4592-8b0b-5dd298ec4987"/>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9a651da4-191b-465d-8fc6-39444dc9bad5"/>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f880c065-8443-4de3-a8be-605b89f9f1ac"/>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5db017ae-c96e-468b-91ee-38fc403b7cb0"/>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d63cac4b-250a-49ca-a567-eb4806f5b503"/>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8607fbb4-841a-4268-b168-a9b982c0dbfb"/>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1412652f-7c9f-4356-9a22-879d84382772"/>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af7d3d9c-75fa-4bfb-acf6-5d44918a9ab0"/>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145cdd17-931c-4127-a91e-1e79b35bdf61"/>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5d567606-8e53-4f0a-9ffe-8e7cf0e75642"/>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4b45f7f3-04ba-461b-82f4-7edc00913ad9"/>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a638e2f4-fdbb-477e-a356-b2ae84adbf8d"/>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9fb0c8c8-0038-4c7d-b186-153cbc13e9ac"/>
    <n v="0"/>
    <s v="urn:immetingen:compartiment:id:1"/>
    <s v="_TI-65798780"/>
    <n v="45881"/>
    <s v="urn:immetingen:monstertype:id:10"/>
    <s v="urn:imsikb0101:Applicaties:id:16"/>
    <s v="urn:imsikb0101:DatastroomType:id:1"/>
    <n v="45891"/>
    <s v="SGS, Rotterdam"/>
    <s v="LABRESULTAAT SGS"/>
    <n v="45891"/>
    <n v="0"/>
    <n v="0"/>
  </r>
  <r>
    <s v="LABRESULTAAT"/>
    <n v="5"/>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856e72ef-38db-4987-911a-8b7af9ca35c3"/>
    <s v="856e72ef-38db-4987-911a-8b7af9ca35c3"/>
    <s v="SIKB"/>
    <s v="MMA01 A01 (0-50) A03 (0-50) A08 (0-50) A09 (0-50)"/>
    <n v="45883"/>
    <s v="#_6ad1fe39-0ee6-4190-bb8a-80d8ca6a8c10"/>
    <s v="#_fbaa255e-e32e-4a05-92e1-8b36c9c5db9f"/>
    <n v="0"/>
    <s v="urn:immetingen:compartiment:id:1"/>
    <s v="_TI-65798780"/>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1ad11685-d295-48cc-9bec-47cd59bebf66"/>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8be46efe-f9ef-47b8-9430-7967da493bd5"/>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ff2bd52e-2505-4dac-9ba3-236c6ccf6608"/>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d9ae6f33-9e02-459a-a232-ccd5509823c7"/>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2bd3aaf9-f441-4b96-ad08-8727127972f5"/>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abb5a499-d61c-4c8c-80ce-9efbe7bf3df6"/>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6cf6478b-ee2d-4564-9e34-92be2cf6f1ae"/>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c09ad229-3292-4963-8773-e55759b9bc1f"/>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0e956606-5fad-44cb-9e33-3294deea97da"/>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2ac8e66f-7004-4312-8396-7907cc3a213f"/>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2b5951c8-a3f2-4ca4-ac2a-fc9dc0563d19"/>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66d897dd-9894-4e92-a0a2-b245d5b6d5f3"/>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59b848bc-73ce-4baa-ab74-b53008bef0e7"/>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5c8d5129-ed86-491b-b3b4-cc54ee4b95b6"/>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f1996bbe-6d23-4196-b1e0-1d5d120194b2"/>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36cb7ee8-7154-44bc-9170-bd7225151bcc"/>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0010cb77-9692-4e59-b2de-d4687feb3f1a"/>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ac7cec10-89c5-445d-9e0c-8cdb6e034f6a"/>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a5b48065-f914-47b8-9083-9215d5561d17"/>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00a05889-737b-4cf3-90d7-ec5c751f7f44"/>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92bb098e-b34b-4656-9d17-137754477dc3"/>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a153329c-57e5-449f-a488-a45892500f47"/>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6d2011f3-d92f-40e5-b311-e2e8340a7f7d"/>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6ec45e74-f611-47a2-844c-1b47b757a71f"/>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e6dca13a-ac97-4e67-b071-8596b9f15c71"/>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a80a488b-89f6-4ec3-a413-4e648a605fed"/>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eb1b6ba5-1a8a-44a1-9e36-cb079390a004"/>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bafa4afa-94ba-4939-a7f2-f82348546d68"/>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dbdc82b7-6442-46c0-9fc8-c5ed365bf532"/>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b3b3000d-136c-4d30-a132-ce03d0152fb3"/>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e5178754-5c46-4974-99af-01e7f56a298b"/>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b350f72d-4b2f-461c-859b-cdc2ce0eaa2e"/>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48a62667-d305-4457-871e-3b3a1095ce54"/>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3eb10ee4-6812-4711-b8df-21ddc1b2bf11"/>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8a5b5655-860f-44a2-a929-faaaeaf6d155"/>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d3dd7e95-b3d5-440a-a4a1-d9c2ba94586e"/>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67cacaae-cc06-470f-81f1-feaf0d100e78"/>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8b2c8886-a080-4178-9218-8bd209f7d904"/>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a232b4e9-bbe3-4ade-b6d4-f8e85589e655"/>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1a717689-8184-41e4-9f24-44a5cd566669"/>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df5305d8-b690-4162-80e5-231f043f9f64"/>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ab72650f-3a73-44b4-a029-da0bb1935398"/>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70160920-9dbc-48a5-a308-71e2e4674b1e"/>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4fc53939-ca7f-4fda-a5f4-793bc549326a"/>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c6072ff6-8d97-4123-94f8-a152dd993fe4"/>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0c6b3b11-b5f3-474e-8141-408da525edf0"/>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57d33947-3096-43e9-b2ed-a0b6e0cf75de"/>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94fb7ab2-5b54-4293-9342-e50ffdbb7966"/>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fcdaacf9-f48d-4b4d-b2b6-7557c36c122b"/>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fcfd3e6d-f379-41bc-900d-e7d7f29274c0"/>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7c0f9044-1d96-4ffb-b6c6-54d178367087"/>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c6784fdf-63f2-47b3-ba73-225d7e0512e1"/>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c4963b7a-afbd-4438-9f04-91c38ff438cd"/>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3557e864-bbc3-483d-9225-2d08771d55ea"/>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524d8dbc-67ae-4179-83c2-3ab5fa37e56f"/>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8d43958e-3341-4e84-b017-1df44a821494"/>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5a7b9376-e931-4278-b185-d08d40b13fe9"/>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676bc4ff-dc3a-4557-9394-4c0c2828f09c"/>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5eb2c794-8f62-4176-8acd-de3fb54c7dfc"/>
    <n v="0"/>
    <s v="urn:immetingen:compartiment:id:1"/>
    <s v="_TI-65798773"/>
    <n v="45881"/>
    <s v="urn:immetingen:monstertype:id:10"/>
    <s v="urn:imsikb0101:Applicaties:id:16"/>
    <s v="urn:imsikb0101:DatastroomType:id:1"/>
    <n v="45891"/>
    <s v="SGS, Rotterdam"/>
    <s v="LABRESULTAAT SGS"/>
    <n v="45891"/>
    <n v="0"/>
    <n v="0"/>
  </r>
  <r>
    <s v="LABRESULTAAT"/>
    <n v="6"/>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6b450a12-9f17-41ae-b157-306196495a9f"/>
    <s v="6b450a12-9f17-41ae-b157-306196495a9f"/>
    <s v="SIKB"/>
    <s v="MMA02 A02 (0-50) A04 (0-50)"/>
    <n v="45883"/>
    <s v="#_6ad1fe39-0ee6-4190-bb8a-80d8ca6a8c10"/>
    <s v="#_ee84e1af-6b5b-4f06-a754-85f9932216b6"/>
    <n v="0"/>
    <s v="urn:immetingen:compartiment:id:1"/>
    <s v="_TI-65798773"/>
    <n v="45881"/>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878e361e-9309-4cf9-893f-75ff932ed321"/>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3d21d92c-0502-4484-a0f7-e4e2ddc87081"/>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867b5027-46dc-4d78-bcf2-21073870de76"/>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f931ab34-86db-48e6-8283-000729a170d6"/>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384fc6a9-903a-4865-a37b-db0e63fc63eb"/>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c5b82689-ad22-456b-b4a6-24779885fe8f"/>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c129ecf3-55d8-48dd-b0c0-49e12d7aa71a"/>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87731e12-ef02-404b-b871-6ed3ebb25de6"/>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c408b08f-2d9e-4b41-b318-7084df393c45"/>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735d4591-aabf-4ea9-b359-20de31e0ae5c"/>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ae3c5e89-8194-42ac-8078-ba9abfad7427"/>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b5fdf4b6-e91a-4e5b-84ef-b8bfd086075a"/>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1f74a1e8-0e97-47e9-9fea-86a0d81da6aa"/>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a17012b0-3268-4dce-93c9-7d3f4f7d0032"/>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b034cabe-c7f5-4897-a292-d621adfec9ec"/>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7cd1cfe5-94a0-4ed6-883a-522497011000"/>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6f531b9f-85fe-434f-932e-18c9d32a5af0"/>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de3c5d83-8cdf-418c-b464-191718a04a52"/>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677ef58c-4ca3-4178-8c4a-65a9928f44fb"/>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6fbf011a-5b2e-4541-be0c-5ef5395ab7c5"/>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72ea82c8-1172-4b1b-a8cc-7822697aade1"/>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7ff0c0d3-2fab-43e9-b318-ad7b6adb9ec6"/>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b5ab70d9-d35b-44af-b7f1-8df21ff7c3f3"/>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41583e84-f578-4fa9-8b80-4b2e3d763396"/>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9d96c4ad-04ea-45a2-95cd-ae881aedfb8a"/>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4bc34af0-4e30-4c72-bfe0-6d890e79e91b"/>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3d9ae005-ccb4-4e97-bf58-33c3c100522b"/>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745df212-ae9e-4ba0-8975-55a31cee16cb"/>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20602924-14c1-4fc4-82b8-be97093900d2"/>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c976dbe8-f3f5-498c-a860-02f588644ef8"/>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f2a655dc-86f3-4315-a29f-c5fd5f145818"/>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eb896049-445d-4f1f-8a1c-67985b7cf004"/>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e57bb5b4-8391-4b85-b016-e21c433a6501"/>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cd4ab762-aea3-4283-9000-2818c6fed14c"/>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fb1938db-cd43-4de3-8ed5-9bce51f56da2"/>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6d3600b0-5bde-4c0b-bc1d-97351e2521be"/>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4139037f-4fef-4c86-a4de-d519d9e4b349"/>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a1494433-844b-408c-b282-e4c7aeb515c5"/>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8f0ac41d-f61f-446d-8699-37efa596a1ab"/>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bef80ece-ef08-492f-8349-f09fc4ac610b"/>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b65c5450-bee2-405f-9133-c455439f4930"/>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2abbb282-28cf-4221-8ed3-58110c03fb12"/>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a5b36177-141c-4297-9767-41094b65169a"/>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d8574753-31fc-4b39-a9bf-0e5ac119e22b"/>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faf49363-d96e-4fa6-84fa-514b18a500ec"/>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8cc82e5d-89b5-4c33-9c6a-d2da2cb51372"/>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07902268-90e1-40f4-bd3a-44bf913332bd"/>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2aec63a8-d5a6-4e78-88da-5840429d865c"/>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e22f9151-4bf5-4f39-b113-267634c6a6e1"/>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f7327f9e-0088-4fbf-9a56-16a05546612d"/>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1ceea371-f595-4171-8682-da81c595629c"/>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9bc433ca-ca17-4adf-8e92-245d7df3403b"/>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bf58324b-9eaa-4231-827e-da59164c4e97"/>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4eeb6037-801f-4fa3-82da-095e18222e4d"/>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96b365bb-a715-49a4-91fe-7f29974162f3"/>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eca75f82-d0e7-4965-9175-1bf6f0882eaf"/>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fdd95b24-2ce2-4b1d-90a7-a2a5bee9dfc5"/>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f532722c-094c-4ea9-a479-1d4b8322bdee"/>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1e7f85f4-3b4a-46e5-8d3e-5369cdd9084e"/>
    <n v="0"/>
    <s v="urn:immetingen:compartiment:id:1"/>
    <s v="_TI-65798781"/>
    <n v="45882"/>
    <s v="urn:immetingen:monstertype:id:10"/>
    <s v="urn:imsikb0101:Applicaties:id:16"/>
    <s v="urn:imsikb0101:DatastroomType:id:1"/>
    <n v="45891"/>
    <s v="SGS, Rotterdam"/>
    <s v="LABRESULTAAT SGS"/>
    <n v="45891"/>
    <n v="0"/>
    <n v="0"/>
  </r>
  <r>
    <s v="LABRESULTAAT"/>
    <n v="7"/>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s v="_cd986ddf-af0c-4f10-8169-a1e6ec814392"/>
    <s v="cd986ddf-af0c-4f10-8169-a1e6ec814392"/>
    <s v="SIKB"/>
    <s v="MMA03 A05 (0-50) A10 (0-50) A11 (0-50) A12 (0-50)"/>
    <n v="45883"/>
    <s v="#_6ad1fe39-0ee6-4190-bb8a-80d8ca6a8c10"/>
    <s v="#_05675296-e735-4267-9d88-c710c3c964b6"/>
    <n v="0"/>
    <s v="urn:immetingen:compartiment:id:1"/>
    <s v="_TI-65798781"/>
    <n v="45882"/>
    <s v="urn:immetingen:monstertype:id:10"/>
    <s v="urn:imsikb0101:Applicaties:id:16"/>
    <s v="urn:imsikb0101:DatastroomType:id:1"/>
    <n v="45891"/>
    <s v="SGS, Rotterdam"/>
    <s v="LABRESULTAAT SGS"/>
    <n v="45891"/>
    <n v="0"/>
    <n v="0"/>
  </r>
  <r>
    <s v="LABRESULTAAT"/>
    <n v="8"/>
    <s v="_1ad11685-d295-48cc-9bec-47cd59bebf66"/>
    <s v="1ad11685-d295-48cc-9bec-47cd59bebf66"/>
    <s v="SIKB"/>
    <x v="1"/>
    <s v="www.sikb.nl"/>
    <x v="1"/>
    <s v="www.sikb.nl"/>
    <s v="urn:immetingen:parameter:id:2725"/>
    <s v="www.sikb.nl"/>
    <n v="45890"/>
    <s v="urn:immetingen:LabopdrachtStatus:id:5"/>
    <n v="1"/>
    <n v="1"/>
    <x v="1"/>
    <n v="0"/>
    <n v="0"/>
    <n v="0"/>
    <s v="immetingen:AnalyticResultType"/>
    <s v="&lt;20 mg/kgds"/>
    <n v="1"/>
    <n v="20"/>
    <n v="20"/>
    <s v="urn:immetingen:eenheid:id:58"/>
    <n v="58"/>
    <s v="urn:immetingen:kwaliteitsoordeel:id:0"/>
    <s v="www.sikb.nl"/>
    <s v="urn:immetingen:waardebewerkingsmethode:id:5"/>
    <s v="www.sikb.nl"/>
    <s v="_34f87b5e-ee08-4ceb-b0b3-72d35da064ac"/>
    <n v="45888.15319444444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
    <s v="_8be46efe-f9ef-47b8-9430-7967da493bd5"/>
    <s v="8be46efe-f9ef-47b8-9430-7967da493bd5"/>
    <s v="SIKB"/>
    <x v="2"/>
    <s v="www.sikb.nl"/>
    <x v="2"/>
    <s v="www.sikb.nl"/>
    <s v="urn:immetingen:parameter:id:2725"/>
    <s v="www.sikb.nl"/>
    <n v="45890"/>
    <s v="urn:immetingen:LabopdrachtStatus:id:5"/>
    <n v="1"/>
    <n v="1"/>
    <x v="1"/>
    <n v="0"/>
    <n v="0"/>
    <n v="0"/>
    <s v="immetingen:AnalyticResultType"/>
    <s v="&lt;1 µg/kgds"/>
    <n v="1"/>
    <n v="1"/>
    <n v="1"/>
    <s v="urn:immetingen:eenheid:id:131"/>
    <n v="131"/>
    <s v="urn:immetingen:kwaliteitsoordeel:id:0"/>
    <s v="www.sikb.nl"/>
    <s v="urn:immetingen:waardebewerkingsmethode:id:5"/>
    <s v="www.sikb.nl"/>
    <s v="_b9d29909-93e6-4243-aef0-e3c1587d0896"/>
    <n v="45888.45137731481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
    <s v="_ff2bd52e-2505-4dac-9ba3-236c6ccf6608"/>
    <s v="ff2bd52e-2505-4dac-9ba3-236c6ccf6608"/>
    <s v="SIKB"/>
    <x v="2"/>
    <s v="www.sikb.nl"/>
    <x v="3"/>
    <s v="www.sikb.nl"/>
    <s v="urn:immetingen:parameter:id:2725"/>
    <s v="www.sikb.nl"/>
    <n v="45890"/>
    <s v="urn:immetingen:LabopdrachtStatus:id:5"/>
    <n v="1"/>
    <n v="1"/>
    <x v="1"/>
    <n v="0"/>
    <n v="0"/>
    <n v="0"/>
    <s v="immetingen:AnalyticResultType"/>
    <s v="&lt;1 µg/kgds"/>
    <n v="1"/>
    <n v="1"/>
    <n v="1"/>
    <s v="urn:immetingen:eenheid:id:131"/>
    <n v="131"/>
    <s v="urn:immetingen:kwaliteitsoordeel:id:0"/>
    <s v="www.sikb.nl"/>
    <s v="urn:immetingen:waardebewerkingsmethode:id:5"/>
    <s v="www.sikb.nl"/>
    <s v="_1a8e54f2-b99f-475a-b0c9-31b2cf58832b"/>
    <n v="45888.45137731481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
    <s v="_d9ae6f33-9e02-459a-a232-ccd5509823c7"/>
    <s v="d9ae6f33-9e02-459a-a232-ccd5509823c7"/>
    <s v="SIKB"/>
    <x v="2"/>
    <s v="www.sikb.nl"/>
    <x v="4"/>
    <s v="www.sikb.nl"/>
    <s v="urn:immetingen:parameter:id:2725"/>
    <s v="www.sikb.nl"/>
    <n v="45890"/>
    <s v="urn:immetingen:LabopdrachtStatus:id:5"/>
    <n v="1"/>
    <n v="1"/>
    <x v="1"/>
    <n v="0"/>
    <n v="0"/>
    <n v="0"/>
    <s v="immetingen:AnalyticResultType"/>
    <s v="&lt;1 µg/kgds"/>
    <n v="1"/>
    <n v="1"/>
    <n v="1"/>
    <s v="urn:immetingen:eenheid:id:131"/>
    <n v="131"/>
    <s v="urn:immetingen:kwaliteitsoordeel:id:0"/>
    <s v="www.sikb.nl"/>
    <s v="urn:immetingen:waardebewerkingsmethode:id:5"/>
    <s v="www.sikb.nl"/>
    <s v="_6e2f9d1c-b491-4b7e-9a5b-e7f05c65daef"/>
    <n v="45888.45137731481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
    <s v="_2bd3aaf9-f441-4b96-ad08-8727127972f5"/>
    <s v="2bd3aaf9-f441-4b96-ad08-8727127972f5"/>
    <s v="SIKB"/>
    <x v="2"/>
    <s v="www.sikb.nl"/>
    <x v="5"/>
    <s v="www.sikb.nl"/>
    <s v="urn:immetingen:parameter:id:2725"/>
    <s v="www.sikb.nl"/>
    <n v="45890"/>
    <s v="urn:immetingen:LabopdrachtStatus:id:5"/>
    <n v="1"/>
    <n v="1"/>
    <x v="1"/>
    <n v="0"/>
    <n v="0"/>
    <n v="0"/>
    <s v="immetingen:AnalyticResultType"/>
    <s v="&lt;1 µg/kgds"/>
    <n v="1"/>
    <n v="1"/>
    <n v="1"/>
    <s v="urn:immetingen:eenheid:id:131"/>
    <n v="131"/>
    <s v="urn:immetingen:kwaliteitsoordeel:id:0"/>
    <s v="www.sikb.nl"/>
    <s v="urn:immetingen:waardebewerkingsmethode:id:5"/>
    <s v="www.sikb.nl"/>
    <s v="_0e390fac-136d-4b65-ac24-eda93c55be9a"/>
    <n v="45888.45137731481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
    <s v="_abb5a499-d61c-4c8c-80ce-9efbe7bf3df6"/>
    <s v="abb5a499-d61c-4c8c-80ce-9efbe7bf3df6"/>
    <s v="SIKB"/>
    <x v="2"/>
    <s v="www.sikb.nl"/>
    <x v="6"/>
    <s v="www.sikb.nl"/>
    <s v="urn:immetingen:parameter:id:2725"/>
    <s v="www.sikb.nl"/>
    <n v="45890"/>
    <s v="urn:immetingen:LabopdrachtStatus:id:5"/>
    <n v="1"/>
    <n v="1"/>
    <x v="1"/>
    <n v="0"/>
    <n v="0"/>
    <n v="0"/>
    <s v="immetingen:AnalyticResultType"/>
    <s v="&lt;1 µg/kgds"/>
    <n v="1"/>
    <n v="1"/>
    <n v="1"/>
    <s v="urn:immetingen:eenheid:id:131"/>
    <n v="131"/>
    <s v="urn:immetingen:kwaliteitsoordeel:id:0"/>
    <s v="www.sikb.nl"/>
    <s v="urn:immetingen:waardebewerkingsmethode:id:5"/>
    <s v="www.sikb.nl"/>
    <s v="_e7041a65-9a24-45b5-868e-728b688bcd92"/>
    <n v="45888.45137731481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
    <s v="_6cf6478b-ee2d-4564-9e34-92be2cf6f1ae"/>
    <s v="6cf6478b-ee2d-4564-9e34-92be2cf6f1ae"/>
    <s v="SIKB"/>
    <x v="2"/>
    <s v="www.sikb.nl"/>
    <x v="7"/>
    <s v="www.sikb.nl"/>
    <s v="urn:immetingen:parameter:id:2725"/>
    <s v="www.sikb.nl"/>
    <n v="45890"/>
    <s v="urn:immetingen:LabopdrachtStatus:id:5"/>
    <n v="1"/>
    <n v="1"/>
    <x v="1"/>
    <n v="0"/>
    <n v="0"/>
    <n v="0"/>
    <s v="immetingen:AnalyticResultType"/>
    <s v="&lt;1 µg/kgds"/>
    <n v="1"/>
    <n v="1"/>
    <n v="1"/>
    <s v="urn:immetingen:eenheid:id:131"/>
    <n v="131"/>
    <s v="urn:immetingen:kwaliteitsoordeel:id:0"/>
    <s v="www.sikb.nl"/>
    <s v="urn:immetingen:waardebewerkingsmethode:id:5"/>
    <s v="www.sikb.nl"/>
    <s v="_ec1e4ce8-d076-465d-8d91-d0f1923462b2"/>
    <n v="45888.45138888889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
    <s v="_c09ad229-3292-4963-8773-e55759b9bc1f"/>
    <s v="c09ad229-3292-4963-8773-e55759b9bc1f"/>
    <s v="SIKB"/>
    <x v="2"/>
    <s v="www.sikb.nl"/>
    <x v="8"/>
    <s v="www.sikb.nl"/>
    <s v="urn:immetingen:parameter:id:2725"/>
    <s v="www.sikb.nl"/>
    <n v="45890"/>
    <s v="urn:immetingen:LabopdrachtStatus:id:5"/>
    <n v="1"/>
    <n v="1"/>
    <x v="1"/>
    <n v="0"/>
    <n v="0"/>
    <n v="0"/>
    <s v="immetingen:AnalyticResultType"/>
    <s v="&lt;1 µg/kgds"/>
    <n v="1"/>
    <n v="1"/>
    <n v="1"/>
    <s v="urn:immetingen:eenheid:id:131"/>
    <n v="131"/>
    <s v="urn:immetingen:kwaliteitsoordeel:id:0"/>
    <s v="www.sikb.nl"/>
    <s v="urn:immetingen:waardebewerkingsmethode:id:5"/>
    <s v="www.sikb.nl"/>
    <s v="_95441533-9286-4253-913d-1800d353c3dd"/>
    <n v="45888.45138888889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
    <s v="_0e956606-5fad-44cb-9e33-3294deea97da"/>
    <s v="0e956606-5fad-44cb-9e33-3294deea97da"/>
    <s v="SIKB"/>
    <x v="2"/>
    <s v="www.sikb.nl"/>
    <x v="9"/>
    <s v="www.sikb.nl"/>
    <s v="urn:immetingen:parameter:id:2725"/>
    <s v="www.sikb.nl"/>
    <n v="45890"/>
    <s v="urn:immetingen:LabopdrachtStatus:id:5"/>
    <n v="1"/>
    <n v="1"/>
    <x v="1"/>
    <n v="0"/>
    <n v="0"/>
    <n v="0"/>
    <s v="immetingen:AnalyticResultType"/>
    <s v="92.7 gew.-%"/>
    <n v="0"/>
    <n v="92.7"/>
    <n v="92.7"/>
    <s v="urn:immetingen:eenheid:id:1"/>
    <n v="1"/>
    <s v="urn:immetingen:kwaliteitsoordeel:id:0"/>
    <s v="www.sikb.nl"/>
    <s v="urn:immetingen:waardebewerkingsmethode:id:5"/>
    <s v="www.sikb.nl"/>
    <s v="_1bdb6ecf-9f45-4916-a076-6735ac3d77b5"/>
    <n v="45884.265590277777"/>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
    <s v="_2ac8e66f-7004-4312-8396-7907cc3a213f"/>
    <s v="2ac8e66f-7004-4312-8396-7907cc3a213f"/>
    <s v="SIKB"/>
    <x v="2"/>
    <s v="www.sikb.nl"/>
    <x v="10"/>
    <s v="www.sikb.nl"/>
    <s v="urn:immetingen:parameter:id:2725"/>
    <s v="www.sikb.nl"/>
    <n v="45890"/>
    <s v="urn:immetingen:LabopdrachtStatus:id:5"/>
    <n v="1"/>
    <n v="1"/>
    <x v="1"/>
    <n v="0"/>
    <n v="0"/>
    <n v="0"/>
    <s v="immetingen:AnalyticResultType"/>
    <s v="&lt;0.01 mg/kgds"/>
    <n v="1"/>
    <n v="0.01"/>
    <n v="0.01"/>
    <s v="urn:immetingen:eenheid:id:58"/>
    <n v="58"/>
    <s v="urn:immetingen:kwaliteitsoordeel:id:0"/>
    <s v="www.sikb.nl"/>
    <s v="urn:immetingen:waardebewerkingsmethode:id:5"/>
    <s v="www.sikb.nl"/>
    <s v="_e31b129d-a107-4826-b559-02c113fc27ee"/>
    <n v="45888.45137731481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8"/>
    <s v="_2b5951c8-a3f2-4ca4-ac2a-fc9dc0563d19"/>
    <s v="2b5951c8-a3f2-4ca4-ac2a-fc9dc0563d19"/>
    <s v="SIKB"/>
    <x v="2"/>
    <s v="www.sikb.nl"/>
    <x v="11"/>
    <s v="www.sikb.nl"/>
    <s v="urn:immetingen:parameter:id:2725"/>
    <s v="www.sikb.nl"/>
    <n v="45890"/>
    <s v="urn:immetingen:LabopdrachtStatus:id:5"/>
    <n v="1"/>
    <n v="1"/>
    <x v="1"/>
    <n v="0"/>
    <n v="0"/>
    <n v="0"/>
    <s v="immetingen:AnalyticResultType"/>
    <s v="0.22 mg/kgds"/>
    <n v="0"/>
    <n v="0.22"/>
    <n v="0.22"/>
    <s v="urn:immetingen:eenheid:id:58"/>
    <n v="58"/>
    <s v="urn:immetingen:kwaliteitsoordeel:id:0"/>
    <s v="www.sikb.nl"/>
    <s v="urn:immetingen:waardebewerkingsmethode:id:5"/>
    <s v="www.sikb.nl"/>
    <s v="_5327f1dd-a887-48b8-b094-38a6703c3499"/>
    <n v="45888.45137731481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9"/>
    <s v="_66d897dd-9894-4e92-a0a2-b245d5b6d5f3"/>
    <s v="66d897dd-9894-4e92-a0a2-b245d5b6d5f3"/>
    <s v="SIKB"/>
    <x v="2"/>
    <s v="www.sikb.nl"/>
    <x v="12"/>
    <s v="www.sikb.nl"/>
    <s v="urn:immetingen:parameter:id:2725"/>
    <s v="www.sikb.nl"/>
    <n v="45890"/>
    <s v="urn:immetingen:LabopdrachtStatus:id:5"/>
    <n v="1"/>
    <n v="1"/>
    <x v="1"/>
    <n v="0"/>
    <n v="0"/>
    <n v="0"/>
    <s v="immetingen:AnalyticResultType"/>
    <s v="0.08 mg/kgds"/>
    <n v="0"/>
    <n v="0.08"/>
    <n v="0.08"/>
    <s v="urn:immetingen:eenheid:id:58"/>
    <n v="58"/>
    <s v="urn:immetingen:kwaliteitsoordeel:id:0"/>
    <s v="www.sikb.nl"/>
    <s v="urn:immetingen:waardebewerkingsmethode:id:5"/>
    <s v="www.sikb.nl"/>
    <s v="_9785ad8e-99d0-4113-b0b1-752510a1a9c5"/>
    <n v="45888.45137731481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0"/>
    <s v="_59b848bc-73ce-4baa-ab74-b53008bef0e7"/>
    <s v="59b848bc-73ce-4baa-ab74-b53008bef0e7"/>
    <s v="SIKB"/>
    <x v="2"/>
    <s v="www.sikb.nl"/>
    <x v="13"/>
    <s v="www.sikb.nl"/>
    <s v="urn:immetingen:parameter:id:2725"/>
    <s v="www.sikb.nl"/>
    <n v="45890"/>
    <s v="urn:immetingen:LabopdrachtStatus:id:5"/>
    <n v="1"/>
    <n v="1"/>
    <x v="1"/>
    <n v="0"/>
    <n v="0"/>
    <n v="0"/>
    <s v="immetingen:AnalyticResultType"/>
    <s v="0.98 mg/kgds"/>
    <n v="0"/>
    <n v="0.98"/>
    <n v="0.98"/>
    <s v="urn:immetingen:eenheid:id:58"/>
    <n v="58"/>
    <s v="urn:immetingen:kwaliteitsoordeel:id:0"/>
    <s v="www.sikb.nl"/>
    <s v="urn:immetingen:waardebewerkingsmethode:id:5"/>
    <s v="www.sikb.nl"/>
    <s v="_40e8b36e-26dc-4d9e-9def-9615f7af92a2"/>
    <n v="45888.45137731481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1"/>
    <s v="_5c8d5129-ed86-491b-b3b4-cc54ee4b95b6"/>
    <s v="5c8d5129-ed86-491b-b3b4-cc54ee4b95b6"/>
    <s v="SIKB"/>
    <x v="2"/>
    <s v="www.sikb.nl"/>
    <x v="14"/>
    <s v="www.sikb.nl"/>
    <s v="urn:immetingen:parameter:id:2725"/>
    <s v="www.sikb.nl"/>
    <n v="45890"/>
    <s v="urn:immetingen:LabopdrachtStatus:id:5"/>
    <n v="1"/>
    <n v="1"/>
    <x v="1"/>
    <n v="0"/>
    <n v="0"/>
    <n v="0"/>
    <s v="immetingen:AnalyticResultType"/>
    <s v="0.58 mg/kgds"/>
    <n v="0"/>
    <n v="0.57999999999999996"/>
    <n v="0.57999999999999996"/>
    <s v="urn:immetingen:eenheid:id:58"/>
    <n v="58"/>
    <s v="urn:immetingen:kwaliteitsoordeel:id:0"/>
    <s v="www.sikb.nl"/>
    <s v="urn:immetingen:waardebewerkingsmethode:id:5"/>
    <s v="www.sikb.nl"/>
    <s v="_a54d54a6-106b-48a3-93bd-ca2ee57410e3"/>
    <n v="45888.45137731481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2"/>
    <s v="_f1996bbe-6d23-4196-b1e0-1d5d120194b2"/>
    <s v="f1996bbe-6d23-4196-b1e0-1d5d120194b2"/>
    <s v="SIKB"/>
    <x v="2"/>
    <s v="www.sikb.nl"/>
    <x v="15"/>
    <s v="www.sikb.nl"/>
    <s v="urn:immetingen:parameter:id:2725"/>
    <s v="www.sikb.nl"/>
    <n v="45890"/>
    <s v="urn:immetingen:LabopdrachtStatus:id:5"/>
    <n v="1"/>
    <n v="1"/>
    <x v="1"/>
    <n v="0"/>
    <n v="0"/>
    <n v="0"/>
    <s v="immetingen:AnalyticResultType"/>
    <s v="0.28 mg/kgds"/>
    <n v="0"/>
    <n v="0.28000000000000003"/>
    <n v="0.28000000000000003"/>
    <s v="urn:immetingen:eenheid:id:58"/>
    <n v="58"/>
    <s v="urn:immetingen:kwaliteitsoordeel:id:0"/>
    <s v="www.sikb.nl"/>
    <s v="urn:immetingen:waardebewerkingsmethode:id:5"/>
    <s v="www.sikb.nl"/>
    <s v="_4aa97026-6551-4d72-8697-1f0822196d54"/>
    <n v="45888.45137731481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3"/>
    <s v="_36cb7ee8-7154-44bc-9170-bd7225151bcc"/>
    <s v="36cb7ee8-7154-44bc-9170-bd7225151bcc"/>
    <s v="SIKB"/>
    <x v="2"/>
    <s v="www.sikb.nl"/>
    <x v="16"/>
    <s v="www.sikb.nl"/>
    <s v="urn:immetingen:parameter:id:2725"/>
    <s v="www.sikb.nl"/>
    <n v="45890"/>
    <s v="urn:immetingen:LabopdrachtStatus:id:5"/>
    <n v="1"/>
    <n v="1"/>
    <x v="1"/>
    <n v="0"/>
    <n v="0"/>
    <n v="0"/>
    <s v="immetingen:AnalyticResultType"/>
    <s v="0.56 mg/kgds"/>
    <n v="0"/>
    <n v="0.56000000000000005"/>
    <n v="0.56000000000000005"/>
    <s v="urn:immetingen:eenheid:id:58"/>
    <n v="58"/>
    <s v="urn:immetingen:kwaliteitsoordeel:id:0"/>
    <s v="www.sikb.nl"/>
    <s v="urn:immetingen:waardebewerkingsmethode:id:5"/>
    <s v="www.sikb.nl"/>
    <s v="_9bf3b7a6-cc2c-41b2-93ea-7c94661c0d7e"/>
    <n v="45888.45137731481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4"/>
    <s v="_0010cb77-9692-4e59-b2de-d4687feb3f1a"/>
    <s v="0010cb77-9692-4e59-b2de-d4687feb3f1a"/>
    <s v="SIKB"/>
    <x v="2"/>
    <s v="www.sikb.nl"/>
    <x v="17"/>
    <s v="www.sikb.nl"/>
    <s v="urn:immetingen:parameter:id:2725"/>
    <s v="www.sikb.nl"/>
    <n v="45890"/>
    <s v="urn:immetingen:LabopdrachtStatus:id:5"/>
    <n v="1"/>
    <n v="1"/>
    <x v="1"/>
    <n v="0"/>
    <n v="0"/>
    <n v="0"/>
    <s v="immetingen:AnalyticResultType"/>
    <s v="0.41 mg/kgds"/>
    <n v="0"/>
    <n v="0.41"/>
    <n v="0.41"/>
    <s v="urn:immetingen:eenheid:id:58"/>
    <n v="58"/>
    <s v="urn:immetingen:kwaliteitsoordeel:id:0"/>
    <s v="www.sikb.nl"/>
    <s v="urn:immetingen:waardebewerkingsmethode:id:5"/>
    <s v="www.sikb.nl"/>
    <s v="_245fb8d9-d36a-4cbc-a101-407f247717f4"/>
    <n v="45888.45137731481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5"/>
    <s v="_ac7cec10-89c5-445d-9e0c-8cdb6e034f6a"/>
    <s v="ac7cec10-89c5-445d-9e0c-8cdb6e034f6a"/>
    <s v="SIKB"/>
    <x v="2"/>
    <s v="www.sikb.nl"/>
    <x v="18"/>
    <s v="www.sikb.nl"/>
    <s v="urn:immetingen:parameter:id:2725"/>
    <s v="www.sikb.nl"/>
    <n v="45890"/>
    <s v="urn:immetingen:LabopdrachtStatus:id:5"/>
    <n v="1"/>
    <n v="1"/>
    <x v="1"/>
    <n v="0"/>
    <n v="0"/>
    <n v="0"/>
    <s v="immetingen:AnalyticResultType"/>
    <s v="0.39 mg/kgds"/>
    <n v="0"/>
    <n v="0.39"/>
    <n v="0.39"/>
    <s v="urn:immetingen:eenheid:id:58"/>
    <n v="58"/>
    <s v="urn:immetingen:kwaliteitsoordeel:id:0"/>
    <s v="www.sikb.nl"/>
    <s v="urn:immetingen:waardebewerkingsmethode:id:5"/>
    <s v="www.sikb.nl"/>
    <s v="_54b27074-34e9-4f77-9513-8d917b2d9c43"/>
    <n v="45888.45137731481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6"/>
    <s v="_a5b48065-f914-47b8-9083-9215d5561d17"/>
    <s v="a5b48065-f914-47b8-9083-9215d5561d17"/>
    <s v="SIKB"/>
    <x v="2"/>
    <s v="www.sikb.nl"/>
    <x v="19"/>
    <s v="www.sikb.nl"/>
    <s v="urn:immetingen:parameter:id:2725"/>
    <s v="www.sikb.nl"/>
    <n v="45890"/>
    <s v="urn:immetingen:LabopdrachtStatus:id:5"/>
    <n v="1"/>
    <n v="1"/>
    <x v="1"/>
    <n v="0"/>
    <n v="0"/>
    <n v="0"/>
    <s v="immetingen:AnalyticResultType"/>
    <s v="0.54 mg/kgds"/>
    <n v="0"/>
    <n v="0.54"/>
    <n v="0.54"/>
    <s v="urn:immetingen:eenheid:id:58"/>
    <n v="58"/>
    <s v="urn:immetingen:kwaliteitsoordeel:id:0"/>
    <s v="www.sikb.nl"/>
    <s v="urn:immetingen:waardebewerkingsmethode:id:5"/>
    <s v="www.sikb.nl"/>
    <s v="_d756de3f-1f4f-40a8-9e39-d6718ea259ec"/>
    <n v="45888.451377314814"/>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7"/>
    <s v="_00a05889-737b-4cf3-90d7-ec5c751f7f44"/>
    <s v="00a05889-737b-4cf3-90d7-ec5c751f7f44"/>
    <s v="SIKB"/>
    <x v="3"/>
    <s v="www.sikb.nl"/>
    <x v="0"/>
    <n v="0"/>
    <s v="urn:immetingen:parameter:id:1118"/>
    <s v="www.sikb.nl"/>
    <n v="45890"/>
    <s v="urn:immetingen:LabopdrachtStatus:id:5"/>
    <n v="1"/>
    <n v="1"/>
    <x v="1"/>
    <n v="0"/>
    <n v="0"/>
    <n v="0"/>
    <s v="immetingen:AnalyticResultType"/>
    <s v="6.8 % vd DS"/>
    <n v="0"/>
    <n v="6.8"/>
    <n v="6.8"/>
    <s v="urn:immetingen:eenheid:id:1"/>
    <n v="1"/>
    <s v="urn:immetingen:kwaliteitsoordeel:id:0"/>
    <s v="www.sikb.nl"/>
    <s v="urn:immetingen:waardebewerkingsmethode:id:5"/>
    <s v="www.sikb.nl"/>
    <s v="_c59ccb0b-256a-44ce-9e74-337d748c88bf"/>
    <n v="45888.56596064814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8"/>
    <s v="_92bb098e-b34b-4656-9d17-137754477dc3"/>
    <s v="92bb098e-b34b-4656-9d17-137754477dc3"/>
    <s v="SIKB"/>
    <x v="2"/>
    <s v="www.sikb.nl"/>
    <x v="20"/>
    <s v="www.sikb.nl"/>
    <s v="urn:immetingen:parameter:id:2725"/>
    <s v="www.sikb.nl"/>
    <n v="45890"/>
    <s v="urn:immetingen:LabopdrachtStatus:id:5"/>
    <n v="1"/>
    <n v="1"/>
    <x v="1"/>
    <n v="0"/>
    <n v="0"/>
    <n v="0"/>
    <s v="immetingen:AnalyticResultType"/>
    <s v="2.6 % vd DS"/>
    <n v="0"/>
    <n v="2.6"/>
    <n v="2.6"/>
    <s v="urn:immetingen:eenheid:id:1"/>
    <n v="1"/>
    <s v="urn:immetingen:kwaliteitsoordeel:id:0"/>
    <s v="www.sikb.nl"/>
    <s v="urn:immetingen:waardebewerkingsmethode:id:5"/>
    <s v="www.sikb.nl"/>
    <s v="_9c4791f5-73f8-4d4c-90f5-4f56c93b8213"/>
    <n v="45890.2775925925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29"/>
    <s v="_a153329c-57e5-449f-a488-a45892500f47"/>
    <s v="a153329c-57e5-449f-a488-a45892500f47"/>
    <s v="SIKB"/>
    <x v="2"/>
    <s v="www.sikb.nl"/>
    <x v="21"/>
    <s v="www.sikb.nl"/>
    <s v="urn:immetingen:parameter:id:2725"/>
    <s v="www.sikb.nl"/>
    <n v="45890"/>
    <s v="urn:immetingen:LabopdrachtStatus:id:5"/>
    <n v="1"/>
    <n v="1"/>
    <x v="1"/>
    <n v="0"/>
    <n v="0"/>
    <n v="0"/>
    <s v="immetingen:AnalyticResultType"/>
    <s v="4.9 µg/kgds"/>
    <n v="0"/>
    <n v="4.9000000000000004"/>
    <n v="4.9000000000000004"/>
    <s v="urn:immetingen:eenheid:id:131"/>
    <n v="131"/>
    <s v="urn:immetingen:kwaliteitsoordeel:id:0"/>
    <s v="www.sikb.nl"/>
    <s v="urn:immetingen:waardebewerkingsmethode:id:5"/>
    <s v="www.sikb.nl"/>
    <s v="_6f5227d4-e1f8-440b-9a4a-b6270731e66c"/>
    <n v="45888.45157407407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30"/>
    <s v="_6d2011f3-d92f-40e5-b311-e2e8340a7f7d"/>
    <s v="6d2011f3-d92f-40e5-b311-e2e8340a7f7d"/>
    <s v="SIKB"/>
    <x v="2"/>
    <s v="www.sikb.nl"/>
    <x v="22"/>
    <s v="www.sikb.nl"/>
    <s v="urn:immetingen:parameter:id:2725"/>
    <s v="www.sikb.nl"/>
    <n v="45890"/>
    <s v="urn:immetingen:LabopdrachtStatus:id:5"/>
    <n v="1"/>
    <n v="1"/>
    <x v="1"/>
    <n v="0"/>
    <n v="0"/>
    <n v="0"/>
    <s v="immetingen:AnalyticResultType"/>
    <s v="4.047 mg/kgds"/>
    <n v="0"/>
    <n v="4.0469999999999997"/>
    <n v="4.0469999999999997"/>
    <s v="urn:immetingen:eenheid:id:58"/>
    <n v="58"/>
    <s v="urn:immetingen:kwaliteitsoordeel:id:0"/>
    <s v="www.sikb.nl"/>
    <s v="urn:immetingen:waardebewerkingsmethode:id:5"/>
    <s v="www.sikb.nl"/>
    <s v="_e9925f00-165c-44cd-a5fe-3598810bf395"/>
    <n v="45888.45157407407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31"/>
    <s v="_6ec45e74-f611-47a2-844c-1b47b757a71f"/>
    <s v="6ec45e74-f611-47a2-844c-1b47b757a71f"/>
    <s v="SIKB"/>
    <x v="2"/>
    <s v="www.sikb.nl"/>
    <x v="23"/>
    <s v="www.sikb.nl"/>
    <s v="urn:immetingen:parameter:id:2725"/>
    <s v="www.sikb.nl"/>
    <n v="45890"/>
    <s v="urn:immetingen:LabopdrachtStatus:id:5"/>
    <n v="1"/>
    <n v="1"/>
    <x v="1"/>
    <n v="0"/>
    <n v="0"/>
    <n v="0"/>
    <s v="immetingen:AnalyticResultType"/>
    <s v="25 mg/kgds"/>
    <n v="0"/>
    <n v="25"/>
    <n v="25"/>
    <s v="urn:immetingen:eenheid:id:58"/>
    <n v="58"/>
    <s v="urn:immetingen:kwaliteitsoordeel:id:0"/>
    <s v="www.sikb.nl"/>
    <s v="urn:immetingen:waardebewerkingsmethode:id:5"/>
    <s v="www.sikb.nl"/>
    <s v="_0caef494-550c-4656-b392-9c06c9175338"/>
    <n v="45890.2773611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32"/>
    <s v="_e6dca13a-ac97-4e67-b071-8596b9f15c71"/>
    <s v="e6dca13a-ac97-4e67-b071-8596b9f15c71"/>
    <s v="SIKB"/>
    <x v="2"/>
    <s v="www.sikb.nl"/>
    <x v="24"/>
    <s v="www.sikb.nl"/>
    <s v="urn:immetingen:parameter:id:2725"/>
    <s v="www.sikb.nl"/>
    <n v="45890"/>
    <s v="urn:immetingen:LabopdrachtStatus:id:5"/>
    <n v="1"/>
    <n v="1"/>
    <x v="1"/>
    <n v="0"/>
    <n v="0"/>
    <n v="0"/>
    <s v="immetingen:AnalyticResultType"/>
    <s v="56 mg/kgds"/>
    <n v="0"/>
    <n v="56"/>
    <n v="56"/>
    <s v="urn:immetingen:eenheid:id:58"/>
    <n v="58"/>
    <s v="urn:immetingen:kwaliteitsoordeel:id:0"/>
    <s v="www.sikb.nl"/>
    <s v="urn:immetingen:waardebewerkingsmethode:id:5"/>
    <s v="www.sikb.nl"/>
    <s v="_2496c3c3-9767-4b28-b3f2-ceecf29814f6"/>
    <n v="45890.2773611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33"/>
    <s v="_a80a488b-89f6-4ec3-a413-4e648a605fed"/>
    <s v="a80a488b-89f6-4ec3-a413-4e648a605fed"/>
    <s v="SIKB"/>
    <x v="2"/>
    <s v="www.sikb.nl"/>
    <x v="25"/>
    <s v="www.sikb.nl"/>
    <s v="urn:immetingen:parameter:id:2725"/>
    <s v="www.sikb.nl"/>
    <n v="45890"/>
    <s v="urn:immetingen:LabopdrachtStatus:id:5"/>
    <n v="1"/>
    <n v="1"/>
    <x v="1"/>
    <n v="0"/>
    <n v="0"/>
    <n v="0"/>
    <s v="immetingen:AnalyticResultType"/>
    <s v="6.7 mg/kgds"/>
    <n v="0"/>
    <n v="6.7"/>
    <n v="6.7"/>
    <s v="urn:immetingen:eenheid:id:58"/>
    <n v="58"/>
    <s v="urn:immetingen:kwaliteitsoordeel:id:0"/>
    <s v="www.sikb.nl"/>
    <s v="urn:immetingen:waardebewerkingsmethode:id:5"/>
    <s v="www.sikb.nl"/>
    <s v="_f69f4afa-874e-4f61-8054-d9fcbf518cff"/>
    <n v="45890.27734953703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34"/>
    <s v="_eb1b6ba5-1a8a-44a1-9e36-cb079390a004"/>
    <s v="eb1b6ba5-1a8a-44a1-9e36-cb079390a004"/>
    <s v="SIKB"/>
    <x v="2"/>
    <s v="www.sikb.nl"/>
    <x v="26"/>
    <s v="www.sikb.nl"/>
    <s v="urn:immetingen:parameter:id:2725"/>
    <s v="www.sikb.nl"/>
    <n v="45890"/>
    <s v="urn:immetingen:LabopdrachtStatus:id:5"/>
    <n v="1"/>
    <n v="1"/>
    <x v="1"/>
    <n v="0"/>
    <n v="0"/>
    <n v="0"/>
    <s v="immetingen:AnalyticResultType"/>
    <s v="0.24 mg/kgds"/>
    <n v="0"/>
    <n v="0.24"/>
    <n v="0.24"/>
    <s v="urn:immetingen:eenheid:id:58"/>
    <n v="58"/>
    <s v="urn:immetingen:kwaliteitsoordeel:id:0"/>
    <s v="www.sikb.nl"/>
    <s v="urn:immetingen:waardebewerkingsmethode:id:5"/>
    <s v="www.sikb.nl"/>
    <s v="_bffb1619-d3d7-47d6-a1a8-832275a212dd"/>
    <n v="45890.2773611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35"/>
    <s v="_bafa4afa-94ba-4939-a7f2-f82348546d68"/>
    <s v="bafa4afa-94ba-4939-a7f2-f82348546d68"/>
    <s v="SIKB"/>
    <x v="2"/>
    <s v="www.sikb.nl"/>
    <x v="27"/>
    <s v="www.sikb.nl"/>
    <s v="urn:immetingen:parameter:id:2725"/>
    <s v="www.sikb.nl"/>
    <n v="45890"/>
    <s v="urn:immetingen:LabopdrachtStatus:id:5"/>
    <n v="1"/>
    <n v="1"/>
    <x v="1"/>
    <n v="0"/>
    <n v="0"/>
    <n v="0"/>
    <s v="immetingen:AnalyticResultType"/>
    <s v="3.4 mg/kgds"/>
    <n v="0"/>
    <n v="3.4"/>
    <n v="3.4"/>
    <s v="urn:immetingen:eenheid:id:58"/>
    <n v="58"/>
    <s v="urn:immetingen:kwaliteitsoordeel:id:0"/>
    <s v="www.sikb.nl"/>
    <s v="urn:immetingen:waardebewerkingsmethode:id:5"/>
    <s v="www.sikb.nl"/>
    <s v="_6bcb696b-f043-47e9-8e5d-42601f238edd"/>
    <n v="45890.2773611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36"/>
    <s v="_dbdc82b7-6442-46c0-9fc8-c5ed365bf532"/>
    <s v="dbdc82b7-6442-46c0-9fc8-c5ed365bf532"/>
    <s v="SIKB"/>
    <x v="2"/>
    <s v="www.sikb.nl"/>
    <x v="28"/>
    <s v="www.sikb.nl"/>
    <s v="urn:immetingen:parameter:id:2725"/>
    <s v="www.sikb.nl"/>
    <n v="45890"/>
    <s v="urn:immetingen:LabopdrachtStatus:id:5"/>
    <n v="1"/>
    <n v="1"/>
    <x v="1"/>
    <n v="0"/>
    <n v="0"/>
    <n v="0"/>
    <s v="immetingen:AnalyticResultType"/>
    <s v="9.9 mg/kgds"/>
    <n v="0"/>
    <n v="9.9"/>
    <n v="9.9"/>
    <s v="urn:immetingen:eenheid:id:58"/>
    <n v="58"/>
    <s v="urn:immetingen:kwaliteitsoordeel:id:0"/>
    <s v="www.sikb.nl"/>
    <s v="urn:immetingen:waardebewerkingsmethode:id:5"/>
    <s v="www.sikb.nl"/>
    <s v="_51b09732-0368-4844-9685-fab2ea7713b7"/>
    <n v="45890.2773611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37"/>
    <s v="_b3b3000d-136c-4d30-a132-ce03d0152fb3"/>
    <s v="b3b3000d-136c-4d30-a132-ce03d0152fb3"/>
    <s v="SIKB"/>
    <x v="2"/>
    <s v="www.sikb.nl"/>
    <x v="29"/>
    <s v="www.sikb.nl"/>
    <s v="urn:immetingen:parameter:id:2725"/>
    <s v="www.sikb.nl"/>
    <n v="45890"/>
    <s v="urn:immetingen:LabopdrachtStatus:id:5"/>
    <n v="1"/>
    <n v="1"/>
    <x v="1"/>
    <n v="0"/>
    <n v="0"/>
    <n v="0"/>
    <s v="immetingen:AnalyticResultType"/>
    <s v="0.06 mg/kgds"/>
    <n v="0"/>
    <n v="0.06"/>
    <n v="0.06"/>
    <s v="urn:immetingen:eenheid:id:58"/>
    <n v="58"/>
    <s v="urn:immetingen:kwaliteitsoordeel:id:0"/>
    <s v="www.sikb.nl"/>
    <s v="urn:immetingen:waardebewerkingsmethode:id:5"/>
    <s v="www.sikb.nl"/>
    <s v="_f8e8f1b3-1354-465a-813c-27890c29da51"/>
    <n v="45890.2773611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38"/>
    <s v="_e5178754-5c46-4974-99af-01e7f56a298b"/>
    <s v="e5178754-5c46-4974-99af-01e7f56a298b"/>
    <s v="SIKB"/>
    <x v="2"/>
    <s v="www.sikb.nl"/>
    <x v="30"/>
    <s v="www.sikb.nl"/>
    <s v="urn:immetingen:parameter:id:2725"/>
    <s v="www.sikb.nl"/>
    <n v="45890"/>
    <s v="urn:immetingen:LabopdrachtStatus:id:5"/>
    <n v="1"/>
    <n v="1"/>
    <x v="1"/>
    <n v="0"/>
    <n v="0"/>
    <n v="0"/>
    <s v="immetingen:AnalyticResultType"/>
    <s v="&lt;1.5 mg/kgds"/>
    <n v="1"/>
    <n v="1.5"/>
    <n v="1.5"/>
    <s v="urn:immetingen:eenheid:id:58"/>
    <n v="58"/>
    <s v="urn:immetingen:kwaliteitsoordeel:id:0"/>
    <s v="www.sikb.nl"/>
    <s v="urn:immetingen:waardebewerkingsmethode:id:5"/>
    <s v="www.sikb.nl"/>
    <s v="_bec98c70-94aa-42bc-88ca-45ab6d645b54"/>
    <n v="45890.2773611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39"/>
    <s v="_b350f72d-4b2f-461c-859b-cdc2ce0eaa2e"/>
    <s v="b350f72d-4b2f-461c-859b-cdc2ce0eaa2e"/>
    <s v="SIKB"/>
    <x v="2"/>
    <s v="www.sikb.nl"/>
    <x v="31"/>
    <s v="www.sikb.nl"/>
    <s v="urn:immetingen:parameter:id:2725"/>
    <s v="www.sikb.nl"/>
    <n v="45890"/>
    <s v="urn:immetingen:LabopdrachtStatus:id:5"/>
    <n v="1"/>
    <n v="1"/>
    <x v="1"/>
    <n v="0"/>
    <n v="0"/>
    <n v="0"/>
    <s v="immetingen:AnalyticResultType"/>
    <s v="10 mg/kgds"/>
    <n v="0"/>
    <n v="10"/>
    <n v="10"/>
    <s v="urn:immetingen:eenheid:id:58"/>
    <n v="58"/>
    <s v="urn:immetingen:kwaliteitsoordeel:id:0"/>
    <s v="www.sikb.nl"/>
    <s v="urn:immetingen:waardebewerkingsmethode:id:5"/>
    <s v="www.sikb.nl"/>
    <s v="_30fa52f2-2c66-4290-8091-c8c4bd32140d"/>
    <n v="45890.2773611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0"/>
    <s v="_48a62667-d305-4457-871e-3b3a1095ce54"/>
    <s v="48a62667-d305-4457-871e-3b3a1095ce54"/>
    <s v="SIKB"/>
    <x v="2"/>
    <s v="www.sikb.nl"/>
    <x v="32"/>
    <s v="www.sikb.nl"/>
    <s v="urn:immetingen:parameter:id:2725"/>
    <s v="www.sikb.nl"/>
    <n v="45890"/>
    <s v="urn:immetingen:LabopdrachtStatus:id:5"/>
    <n v="1"/>
    <n v="1"/>
    <x v="1"/>
    <n v="0"/>
    <n v="0"/>
    <n v="0"/>
    <s v="immetingen:AnalyticResultType"/>
    <s v="56 mg/kgds"/>
    <n v="0"/>
    <n v="56"/>
    <n v="56"/>
    <s v="urn:immetingen:eenheid:id:58"/>
    <n v="58"/>
    <s v="urn:immetingen:kwaliteitsoordeel:id:0"/>
    <s v="www.sikb.nl"/>
    <s v="urn:immetingen:waardebewerkingsmethode:id:5"/>
    <s v="www.sikb.nl"/>
    <s v="_d1c90c02-7ad4-425d-a2ee-7ac28dc7bd0e"/>
    <n v="45890.2773611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1"/>
    <s v="_3eb10ee4-6812-4711-b8df-21ddc1b2bf11"/>
    <s v="3eb10ee4-6812-4711-b8df-21ddc1b2bf11"/>
    <s v="SIKB"/>
    <x v="2"/>
    <s v="www.sikb.nl"/>
    <x v="33"/>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e70903f7-9d89-4ae1-88d7-4088d920729a"/>
    <n v="45889.4015162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2"/>
    <s v="_8a5b5655-860f-44a2-a929-faaaeaf6d155"/>
    <s v="8a5b5655-860f-44a2-a929-faaaeaf6d155"/>
    <s v="SIKB"/>
    <x v="2"/>
    <s v="www.sikb.nl"/>
    <x v="34"/>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fc6beba7-3a8f-405c-8cec-800df8e37dd3"/>
    <n v="45889.4015162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3"/>
    <s v="_d3dd7e95-b3d5-440a-a4a1-d9c2ba94586e"/>
    <s v="d3dd7e95-b3d5-440a-a4a1-d9c2ba94586e"/>
    <s v="SIKB"/>
    <x v="2"/>
    <s v="www.sikb.nl"/>
    <x v="35"/>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0de0981a-ba19-466b-83cd-828b13757ab7"/>
    <n v="45889.4015162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4"/>
    <s v="_67cacaae-cc06-470f-81f1-feaf0d100e78"/>
    <s v="67cacaae-cc06-470f-81f1-feaf0d100e78"/>
    <s v="SIKB"/>
    <x v="2"/>
    <s v="www.sikb.nl"/>
    <x v="36"/>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10322226-5d40-48ae-839b-8fd1584b76ac"/>
    <n v="45889.4015162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5"/>
    <s v="_8b2c8886-a080-4178-9218-8bd209f7d904"/>
    <s v="8b2c8886-a080-4178-9218-8bd209f7d904"/>
    <s v="SIKB"/>
    <x v="2"/>
    <s v="www.sikb.nl"/>
    <x v="37"/>
    <s v="www.sikb.nl"/>
    <s v="urn:immetingen:parameter:id:2725"/>
    <s v="www.sikb.nl"/>
    <n v="45890"/>
    <s v="urn:immetingen:LabopdrachtStatus:id:5"/>
    <n v="1"/>
    <n v="1"/>
    <x v="1"/>
    <n v="0"/>
    <n v="0"/>
    <n v="0"/>
    <s v="immetingen:AnalyticResultType"/>
    <s v="0.1 µg/kgds"/>
    <n v="0"/>
    <n v="0.1"/>
    <n v="0.1"/>
    <s v="urn:immetingen:eenheid:id:131"/>
    <n v="131"/>
    <s v="urn:immetingen:kwaliteitsoordeel:id:0"/>
    <s v="www.sikb.nl"/>
    <s v="urn:immetingen:waardebewerkingsmethode:id:5"/>
    <s v="www.sikb.nl"/>
    <s v="_93445bf5-9517-4836-ae9b-bb5f9c4f0f6a"/>
    <n v="45889.4015162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6"/>
    <s v="_a232b4e9-bbe3-4ade-b6d4-f8e85589e655"/>
    <s v="a232b4e9-bbe3-4ade-b6d4-f8e85589e655"/>
    <s v="SIKB"/>
    <x v="2"/>
    <s v="www.sikb.nl"/>
    <x v="38"/>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2589be1d-fbe1-45ab-86d1-f0cba1b27bdc"/>
    <n v="45889.4015162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7"/>
    <s v="_1a717689-8184-41e4-9f24-44a5cd566669"/>
    <s v="1a717689-8184-41e4-9f24-44a5cd566669"/>
    <s v="SIKB"/>
    <x v="2"/>
    <s v="www.sikb.nl"/>
    <x v="39"/>
    <s v="www.sikb.nl"/>
    <s v="urn:immetingen:parameter:id:2725"/>
    <s v="www.sikb.nl"/>
    <n v="45890"/>
    <s v="urn:immetingen:LabopdrachtStatus:id:5"/>
    <n v="1"/>
    <n v="1"/>
    <x v="1"/>
    <n v="0"/>
    <n v="0"/>
    <n v="0"/>
    <s v="immetingen:AnalyticResultType"/>
    <s v="24 µg/kgds"/>
    <n v="0"/>
    <n v="24"/>
    <n v="24"/>
    <s v="urn:immetingen:eenheid:id:131"/>
    <n v="131"/>
    <s v="urn:immetingen:kwaliteitsoordeel:id:0"/>
    <s v="www.sikb.nl"/>
    <s v="urn:immetingen:waardebewerkingsmethode:id:5"/>
    <s v="www.sikb.nl"/>
    <s v="_34c807f2-7722-4d91-8369-52e729b9a9f0"/>
    <n v="45889.70201388889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8"/>
    <s v="_df5305d8-b690-4162-80e5-231f043f9f64"/>
    <s v="df5305d8-b690-4162-80e5-231f043f9f64"/>
    <s v="SIKB"/>
    <x v="2"/>
    <s v="www.sikb.nl"/>
    <x v="40"/>
    <s v="www.sikb.nl"/>
    <s v="urn:immetingen:parameter:id:2725"/>
    <s v="www.sikb.nl"/>
    <n v="45890"/>
    <s v="urn:immetingen:LabopdrachtStatus:id:5"/>
    <n v="1"/>
    <n v="1"/>
    <x v="1"/>
    <n v="0"/>
    <n v="0"/>
    <n v="0"/>
    <s v="immetingen:AnalyticResultType"/>
    <s v="32 µg/kgds"/>
    <n v="0"/>
    <n v="32"/>
    <n v="32"/>
    <s v="urn:immetingen:eenheid:id:131"/>
    <n v="131"/>
    <s v="urn:immetingen:kwaliteitsoordeel:id:0"/>
    <s v="www.sikb.nl"/>
    <s v="urn:immetingen:waardebewerkingsmethode:id:5"/>
    <s v="www.sikb.nl"/>
    <s v="_efa5efd0-07aa-495c-85df-be7ac753d4f7"/>
    <n v="45889.70201388889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49"/>
    <s v="_ab72650f-3a73-44b4-a029-da0bb1935398"/>
    <s v="ab72650f-3a73-44b4-a029-da0bb1935398"/>
    <s v="SIKB"/>
    <x v="2"/>
    <s v="www.sikb.nl"/>
    <x v="41"/>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6859b663-68c3-42c1-be13-22a58bfc5f08"/>
    <n v="45889.4015162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50"/>
    <s v="_70160920-9dbc-48a5-a308-71e2e4674b1e"/>
    <s v="70160920-9dbc-48a5-a308-71e2e4674b1e"/>
    <s v="SIKB"/>
    <x v="2"/>
    <s v="www.sikb.nl"/>
    <x v="42"/>
    <s v="www.sikb.nl"/>
    <s v="urn:immetingen:parameter:id:2725"/>
    <s v="www.sikb.nl"/>
    <n v="45890"/>
    <s v="urn:immetingen:LabopdrachtStatus:id:5"/>
    <n v="1"/>
    <n v="1"/>
    <x v="1"/>
    <n v="0"/>
    <n v="0"/>
    <n v="0"/>
    <s v="immetingen:AnalyticResultType"/>
    <s v="0.4 µg/kgds"/>
    <n v="0"/>
    <n v="0.4"/>
    <n v="0.4"/>
    <s v="urn:immetingen:eenheid:id:131"/>
    <n v="131"/>
    <s v="urn:immetingen:kwaliteitsoordeel:id:0"/>
    <s v="www.sikb.nl"/>
    <s v="urn:immetingen:waardebewerkingsmethode:id:5"/>
    <s v="www.sikb.nl"/>
    <s v="_cf8004f5-7527-413f-9190-183fdbe2d48f"/>
    <n v="45889.4015162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51"/>
    <s v="_4fc53939-ca7f-4fda-a5f4-793bc549326a"/>
    <s v="4fc53939-ca7f-4fda-a5f4-793bc549326a"/>
    <s v="SIKB"/>
    <x v="2"/>
    <s v="www.sikb.nl"/>
    <x v="43"/>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6225a5fd-efba-4c42-a192-5023b84e213b"/>
    <n v="45889.4015162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52"/>
    <s v="_c6072ff6-8d97-4123-94f8-a152dd993fe4"/>
    <s v="c6072ff6-8d97-4123-94f8-a152dd993fe4"/>
    <s v="SIKB"/>
    <x v="2"/>
    <s v="www.sikb.nl"/>
    <x v="44"/>
    <s v="www.sikb.nl"/>
    <s v="urn:immetingen:parameter:id:2725"/>
    <s v="www.sikb.nl"/>
    <n v="45890"/>
    <s v="urn:immetingen:LabopdrachtStatus:id:5"/>
    <n v="1"/>
    <n v="1"/>
    <x v="1"/>
    <n v="0"/>
    <n v="0"/>
    <n v="0"/>
    <s v="immetingen:AnalyticResultType"/>
    <s v="0.2 µg/kgds"/>
    <n v="0"/>
    <n v="0.2"/>
    <n v="0.2"/>
    <s v="urn:immetingen:eenheid:id:131"/>
    <n v="131"/>
    <s v="urn:immetingen:kwaliteitsoordeel:id:0"/>
    <s v="www.sikb.nl"/>
    <s v="urn:immetingen:waardebewerkingsmethode:id:5"/>
    <s v="www.sikb.nl"/>
    <s v="_3276af49-1cde-4b07-88eb-4504dc9eed23"/>
    <n v="45889.4015162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53"/>
    <s v="_0c6b3b11-b5f3-474e-8141-408da525edf0"/>
    <s v="0c6b3b11-b5f3-474e-8141-408da525edf0"/>
    <s v="SIKB"/>
    <x v="2"/>
    <s v="www.sikb.nl"/>
    <x v="45"/>
    <s v="www.sikb.nl"/>
    <s v="urn:immetingen:parameter:id:2725"/>
    <s v="www.sikb.nl"/>
    <n v="45890"/>
    <s v="urn:immetingen:LabopdrachtStatus:id:5"/>
    <n v="1"/>
    <n v="1"/>
    <x v="1"/>
    <n v="0"/>
    <n v="0"/>
    <n v="0"/>
    <s v="immetingen:AnalyticResultType"/>
    <s v="0.6 µg/kgds"/>
    <n v="0"/>
    <n v="0.6"/>
    <n v="0.6"/>
    <s v="urn:immetingen:eenheid:id:131"/>
    <n v="131"/>
    <s v="urn:immetingen:kwaliteitsoordeel:id:0"/>
    <s v="www.sikb.nl"/>
    <s v="urn:immetingen:waardebewerkingsmethode:id:5"/>
    <s v="www.sikb.nl"/>
    <s v="_df51cff7-fd03-4b85-9bd8-5b3bc1195356"/>
    <n v="45889.4015162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54"/>
    <s v="_57d33947-3096-43e9-b2ed-a0b6e0cf75de"/>
    <s v="57d33947-3096-43e9-b2ed-a0b6e0cf75de"/>
    <s v="SIKB"/>
    <x v="2"/>
    <s v="www.sikb.nl"/>
    <x v="46"/>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b7e91525-decc-472b-8a95-8706d342bbfc"/>
    <n v="45889.4015162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55"/>
    <s v="_94fb7ab2-5b54-4293-9342-e50ffdbb7966"/>
    <s v="94fb7ab2-5b54-4293-9342-e50ffdbb7966"/>
    <s v="SIKB"/>
    <x v="2"/>
    <s v="www.sikb.nl"/>
    <x v="47"/>
    <s v="www.sikb.nl"/>
    <s v="urn:immetingen:parameter:id:2725"/>
    <s v="www.sikb.nl"/>
    <n v="45890"/>
    <s v="urn:immetingen:LabopdrachtStatus:id:5"/>
    <n v="1"/>
    <n v="1"/>
    <x v="1"/>
    <n v="0"/>
    <n v="0"/>
    <n v="0"/>
    <s v="immetingen:AnalyticResultType"/>
    <s v="0.4 µg/kgds"/>
    <n v="0"/>
    <n v="0.4"/>
    <n v="0.4"/>
    <s v="urn:immetingen:eenheid:id:131"/>
    <n v="131"/>
    <s v="urn:immetingen:kwaliteitsoordeel:id:0"/>
    <s v="www.sikb.nl"/>
    <s v="urn:immetingen:waardebewerkingsmethode:id:5"/>
    <s v="www.sikb.nl"/>
    <s v="_816738d2-43d0-4a84-a4ae-c5865fd34892"/>
    <n v="45889.4015162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56"/>
    <s v="_fcdaacf9-f48d-4b4d-b2b6-7557c36c122b"/>
    <s v="fcdaacf9-f48d-4b4d-b2b6-7557c36c122b"/>
    <s v="SIKB"/>
    <x v="2"/>
    <s v="www.sikb.nl"/>
    <x v="48"/>
    <s v="www.sikb.nl"/>
    <s v="urn:immetingen:parameter:id:2725"/>
    <s v="www.sikb.nl"/>
    <n v="45890"/>
    <s v="urn:immetingen:LabopdrachtStatus:id:5"/>
    <n v="1"/>
    <n v="1"/>
    <x v="1"/>
    <n v="0"/>
    <n v="0"/>
    <n v="0"/>
    <s v="immetingen:AnalyticResultType"/>
    <s v="0.5 µg/kgds"/>
    <n v="0"/>
    <n v="0.5"/>
    <n v="0.5"/>
    <s v="urn:immetingen:eenheid:id:131"/>
    <n v="131"/>
    <s v="urn:immetingen:kwaliteitsoordeel:id:0"/>
    <s v="www.sikb.nl"/>
    <s v="urn:immetingen:waardebewerkingsmethode:id:5"/>
    <s v="www.sikb.nl"/>
    <s v="_d5875b0a-51c5-4c44-88e4-c1a50071ea30"/>
    <n v="45889.40230324074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57"/>
    <s v="_fcfd3e6d-f379-41bc-900d-e7d7f29274c0"/>
    <s v="fcfd3e6d-f379-41bc-900d-e7d7f29274c0"/>
    <s v="SIKB"/>
    <x v="2"/>
    <s v="www.sikb.nl"/>
    <x v="49"/>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6f83f67e-8d79-4293-915e-acb512104254"/>
    <n v="45889.4015162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58"/>
    <s v="_7c0f9044-1d96-4ffb-b6c6-54d178367087"/>
    <s v="7c0f9044-1d96-4ffb-b6c6-54d178367087"/>
    <s v="SIKB"/>
    <x v="2"/>
    <s v="www.sikb.nl"/>
    <x v="50"/>
    <s v="www.sikb.nl"/>
    <s v="urn:immetingen:parameter:id:2725"/>
    <s v="www.sikb.nl"/>
    <n v="45890"/>
    <s v="urn:immetingen:LabopdrachtStatus:id:5"/>
    <n v="1"/>
    <n v="1"/>
    <x v="1"/>
    <n v="0"/>
    <n v="0"/>
    <n v="0"/>
    <s v="immetingen:AnalyticResultType"/>
    <s v="1.3 µg/kgds"/>
    <n v="0"/>
    <n v="1.3"/>
    <n v="1.3"/>
    <s v="urn:immetingen:eenheid:id:131"/>
    <n v="131"/>
    <s v="urn:immetingen:kwaliteitsoordeel:id:0"/>
    <s v="www.sikb.nl"/>
    <s v="urn:immetingen:waardebewerkingsmethode:id:5"/>
    <s v="www.sikb.nl"/>
    <s v="_e6c6b333-46cf-4343-99d3-becc13eda904"/>
    <n v="45889.4015162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59"/>
    <s v="_c6784fdf-63f2-47b3-ba73-225d7e0512e1"/>
    <s v="c6784fdf-63f2-47b3-ba73-225d7e0512e1"/>
    <s v="SIKB"/>
    <x v="2"/>
    <s v="www.sikb.nl"/>
    <x v="51"/>
    <s v="www.sikb.nl"/>
    <s v="urn:immetingen:parameter:id:2725"/>
    <s v="www.sikb.nl"/>
    <n v="45890"/>
    <s v="urn:immetingen:LabopdrachtStatus:id:5"/>
    <n v="1"/>
    <n v="1"/>
    <x v="1"/>
    <n v="0"/>
    <n v="0"/>
    <n v="0"/>
    <s v="immetingen:AnalyticResultType"/>
    <s v="1.3 µg/kgds"/>
    <n v="0"/>
    <n v="1.3"/>
    <n v="1.3"/>
    <s v="urn:immetingen:eenheid:id:131"/>
    <n v="131"/>
    <s v="urn:immetingen:kwaliteitsoordeel:id:0"/>
    <s v="www.sikb.nl"/>
    <s v="urn:immetingen:waardebewerkingsmethode:id:5"/>
    <s v="www.sikb.nl"/>
    <s v="_24fc55c4-cd62-42e1-a7db-4e5b1ca5133f"/>
    <n v="45889.40230324074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60"/>
    <s v="_c4963b7a-afbd-4438-9f04-91c38ff438cd"/>
    <s v="c4963b7a-afbd-4438-9f04-91c38ff438cd"/>
    <s v="SIKB"/>
    <x v="2"/>
    <s v="www.sikb.nl"/>
    <x v="52"/>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026e3abc-2777-4588-a98c-6334f3961766"/>
    <n v="45889.4015162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61"/>
    <s v="_3557e864-bbc3-483d-9225-2d08771d55ea"/>
    <s v="3557e864-bbc3-483d-9225-2d08771d55ea"/>
    <s v="SIKB"/>
    <x v="2"/>
    <s v="www.sikb.nl"/>
    <x v="53"/>
    <s v="www.sikb.nl"/>
    <s v="urn:immetingen:parameter:id:2725"/>
    <s v="www.sikb.nl"/>
    <n v="45890"/>
    <s v="urn:immetingen:LabopdrachtStatus:id:5"/>
    <n v="1"/>
    <n v="1"/>
    <x v="1"/>
    <n v="0"/>
    <n v="0"/>
    <n v="0"/>
    <s v="immetingen:AnalyticResultType"/>
    <s v="&lt;0.1 µg/kgds"/>
    <n v="1"/>
    <n v="0.1"/>
    <n v="0.1"/>
    <s v="urn:immetingen:eenheid:id:131"/>
    <n v="131"/>
    <s v="urn:immetingen:kwaliteitsoordeel:id:0"/>
    <s v="www.sikb.nl"/>
    <s v="urn:immetingen:waardebewerkingsmethode:id:5"/>
    <s v="www.sikb.nl"/>
    <s v="_f23fec55-7fcb-49b7-9a90-199491ccb512"/>
    <n v="45889.4015162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62"/>
    <s v="_524d8dbc-67ae-4179-83c2-3ab5fa37e56f"/>
    <s v="524d8dbc-67ae-4179-83c2-3ab5fa37e56f"/>
    <s v="SIKB"/>
    <x v="2"/>
    <s v="www.sikb.nl"/>
    <x v="54"/>
    <s v="www.sikb.nl"/>
    <s v="urn:immetingen:parameter:id:2725"/>
    <s v="www.sikb.nl"/>
    <n v="45890"/>
    <s v="urn:immetingen:LabopdrachtStatus:id:5"/>
    <n v="1"/>
    <n v="1"/>
    <x v="1"/>
    <n v="0"/>
    <n v="0"/>
    <n v="0"/>
    <s v="immetingen:AnalyticResultType"/>
    <s v="0.3 µg/kgds"/>
    <n v="0"/>
    <n v="0.3"/>
    <n v="0.3"/>
    <s v="urn:immetingen:eenheid:id:131"/>
    <n v="131"/>
    <s v="urn:immetingen:kwaliteitsoordeel:id:0"/>
    <s v="www.sikb.nl"/>
    <s v="urn:immetingen:waardebewerkingsmethode:id:5"/>
    <s v="www.sikb.nl"/>
    <s v="_96886642-8ff7-483e-90d3-eed72d1d53ed"/>
    <n v="45889.4015162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63"/>
    <s v="_8d43958e-3341-4e84-b017-1df44a821494"/>
    <s v="8d43958e-3341-4e84-b017-1df44a821494"/>
    <s v="SIKB"/>
    <x v="2"/>
    <s v="www.sikb.nl"/>
    <x v="55"/>
    <s v="www.sikb.nl"/>
    <s v="urn:immetingen:parameter:id:2725"/>
    <s v="www.sikb.nl"/>
    <n v="45890"/>
    <s v="urn:immetingen:LabopdrachtStatus:id:5"/>
    <n v="1"/>
    <n v="1"/>
    <x v="1"/>
    <n v="0"/>
    <n v="0"/>
    <n v="0"/>
    <s v="immetingen:AnalyticResultType"/>
    <s v="2.9 µg/kgds"/>
    <n v="0"/>
    <n v="2.9"/>
    <n v="2.9"/>
    <s v="urn:immetingen:eenheid:id:131"/>
    <n v="131"/>
    <s v="urn:immetingen:kwaliteitsoordeel:id:0"/>
    <s v="www.sikb.nl"/>
    <s v="urn:immetingen:waardebewerkingsmethode:id:5"/>
    <s v="www.sikb.nl"/>
    <s v="_6ac180b9-d2db-4d85-aeb7-da88580e38f0"/>
    <n v="45889.40151620370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64"/>
    <s v="_5a7b9376-e931-4278-b185-d08d40b13fe9"/>
    <s v="5a7b9376-e931-4278-b185-d08d40b13fe9"/>
    <s v="SIKB"/>
    <x v="4"/>
    <s v="www.sikb.nl"/>
    <x v="1"/>
    <s v="www.sikb.nl"/>
    <s v="urn:immetingen:parameter:id:2725"/>
    <s v="www.sikb.nl"/>
    <n v="45890"/>
    <s v="urn:immetingen:LabopdrachtStatus:id:5"/>
    <n v="1"/>
    <n v="1"/>
    <x v="1"/>
    <n v="0"/>
    <n v="0"/>
    <n v="0"/>
    <s v="immetingen:AnalyticResultType"/>
    <s v="&lt;5 mg/kgds"/>
    <n v="1"/>
    <n v="5"/>
    <n v="5"/>
    <s v="urn:immetingen:eenheid:id:58"/>
    <n v="58"/>
    <s v="urn:immetingen:kwaliteitsoordeel:id:0"/>
    <s v="www.sikb.nl"/>
    <s v="urn:immetingen:waardebewerkingsmethode:id:5"/>
    <s v="www.sikb.nl"/>
    <s v="_8064f920-3718-49bc-bebd-3772e0b9f0df"/>
    <n v="45888.1531018518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65"/>
    <s v="_676bc4ff-dc3a-4557-9394-4c0c2828f09c"/>
    <s v="676bc4ff-dc3a-4557-9394-4c0c2828f09c"/>
    <s v="SIKB"/>
    <x v="5"/>
    <s v="www.sikb.nl"/>
    <x v="1"/>
    <s v="www.sikb.nl"/>
    <s v="urn:immetingen:parameter:id:2725"/>
    <s v="www.sikb.nl"/>
    <n v="45890"/>
    <s v="urn:immetingen:LabopdrachtStatus:id:5"/>
    <n v="1"/>
    <n v="1"/>
    <x v="1"/>
    <n v="0"/>
    <n v="0"/>
    <n v="0"/>
    <s v="immetingen:AnalyticResultType"/>
    <s v="&lt;5 mg/kgds"/>
    <n v="1"/>
    <n v="5"/>
    <n v="5"/>
    <s v="urn:immetingen:eenheid:id:58"/>
    <n v="58"/>
    <s v="urn:immetingen:kwaliteitsoordeel:id:0"/>
    <s v="www.sikb.nl"/>
    <s v="urn:immetingen:waardebewerkingsmethode:id:5"/>
    <s v="www.sikb.nl"/>
    <s v="_e8ba3568-28f0-488f-8b48-ff406c51cb20"/>
    <n v="45888.1531018518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66"/>
    <s v="_5eb2c794-8f62-4176-8acd-de3fb54c7dfc"/>
    <s v="5eb2c794-8f62-4176-8acd-de3fb54c7dfc"/>
    <s v="SIKB"/>
    <x v="6"/>
    <s v="www.sikb.nl"/>
    <x v="1"/>
    <s v="www.sikb.nl"/>
    <s v="urn:immetingen:parameter:id:2725"/>
    <s v="www.sikb.nl"/>
    <n v="45890"/>
    <s v="urn:immetingen:LabopdrachtStatus:id:5"/>
    <n v="1"/>
    <n v="1"/>
    <x v="1"/>
    <n v="0"/>
    <n v="0"/>
    <n v="0"/>
    <s v="immetingen:AnalyticResultType"/>
    <s v="8 mg/kgds"/>
    <n v="0"/>
    <n v="8"/>
    <n v="8"/>
    <s v="urn:immetingen:eenheid:id:58"/>
    <n v="58"/>
    <s v="urn:immetingen:kwaliteitsoordeel:id:0"/>
    <s v="www.sikb.nl"/>
    <s v="urn:immetingen:waardebewerkingsmethode:id:5"/>
    <s v="www.sikb.nl"/>
    <s v="_7a2c768c-00a2-4cb5-9e3b-d8e3276711c3"/>
    <n v="45888.1531018518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67"/>
    <s v="_ee84e1af-6b5b-4f06-a754-85f9932216b6"/>
    <s v="ee84e1af-6b5b-4f06-a754-85f9932216b6"/>
    <s v="SIKB"/>
    <x v="7"/>
    <s v="www.sikb.nl"/>
    <x v="1"/>
    <s v="www.sikb.nl"/>
    <s v="urn:immetingen:parameter:id:2725"/>
    <s v="www.sikb.nl"/>
    <n v="45890"/>
    <s v="urn:immetingen:LabopdrachtStatus:id:5"/>
    <n v="1"/>
    <n v="1"/>
    <x v="1"/>
    <n v="0"/>
    <n v="0"/>
    <n v="0"/>
    <s v="immetingen:AnalyticResultType"/>
    <s v="12 mg/kgds"/>
    <n v="0"/>
    <n v="12"/>
    <n v="12"/>
    <s v="urn:immetingen:eenheid:id:58"/>
    <n v="58"/>
    <s v="urn:immetingen:kwaliteitsoordeel:id:0"/>
    <s v="www.sikb.nl"/>
    <s v="urn:immetingen:waardebewerkingsmethode:id:5"/>
    <s v="www.sikb.nl"/>
    <s v="_01c12768-4e7d-4019-bbd8-bb1c19f9169a"/>
    <n v="45888.153101851851"/>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68"/>
    <s v="_db47fa11-2d33-4b30-ae4c-1d02dfe01935"/>
    <s v="db47fa11-2d33-4b30-ae4c-1d02dfe01935"/>
    <s v="SIKB"/>
    <x v="1"/>
    <s v="www.sikb.nl"/>
    <x v="1"/>
    <s v="www.sikb.nl"/>
    <s v="urn:immetingen:parameter:id:2725"/>
    <s v="www.sikb.nl"/>
    <n v="45890"/>
    <s v="urn:immetingen:LabopdrachtStatus:id:5"/>
    <n v="1"/>
    <n v="1"/>
    <x v="2"/>
    <n v="0"/>
    <n v="0"/>
    <n v="0"/>
    <s v="immetingen:AnalyticResultType"/>
    <s v="130 mg/kgds"/>
    <n v="0"/>
    <n v="130"/>
    <n v="130"/>
    <s v="urn:immetingen:eenheid:id:58"/>
    <n v="58"/>
    <s v="urn:immetingen:kwaliteitsoordeel:id:0"/>
    <s v="www.sikb.nl"/>
    <s v="urn:immetingen:waardebewerkingsmethode:id:5"/>
    <s v="www.sikb.nl"/>
    <s v="_db3bbfc4-ed76-4f2e-9755-400f64c3ec21"/>
    <n v="45888.1523148148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69"/>
    <s v="_18f98233-d542-4b0f-8964-132a2820cf51"/>
    <s v="18f98233-d542-4b0f-8964-132a2820cf51"/>
    <s v="SIKB"/>
    <x v="2"/>
    <s v="www.sikb.nl"/>
    <x v="2"/>
    <s v="www.sikb.nl"/>
    <s v="urn:immetingen:parameter:id:2725"/>
    <s v="www.sikb.nl"/>
    <n v="45890"/>
    <s v="urn:immetingen:LabopdrachtStatus:id:5"/>
    <n v="1"/>
    <n v="1"/>
    <x v="2"/>
    <n v="0"/>
    <n v="0"/>
    <n v="0"/>
    <s v="immetingen:AnalyticResultType"/>
    <s v="&lt;1 µg/kgds"/>
    <n v="1"/>
    <n v="1"/>
    <n v="1"/>
    <s v="urn:immetingen:eenheid:id:131"/>
    <n v="131"/>
    <s v="urn:immetingen:kwaliteitsoordeel:id:0"/>
    <s v="www.sikb.nl"/>
    <s v="urn:immetingen:waardebewerkingsmethode:id:5"/>
    <s v="www.sikb.nl"/>
    <s v="_88d1c156-34d3-4d5f-929f-81353073fb61"/>
    <n v="45889.0273726851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70"/>
    <s v="_f1e94f48-0388-4345-a313-f07d09c43091"/>
    <s v="f1e94f48-0388-4345-a313-f07d09c43091"/>
    <s v="SIKB"/>
    <x v="2"/>
    <s v="www.sikb.nl"/>
    <x v="3"/>
    <s v="www.sikb.nl"/>
    <s v="urn:immetingen:parameter:id:2725"/>
    <s v="www.sikb.nl"/>
    <n v="45890"/>
    <s v="urn:immetingen:LabopdrachtStatus:id:5"/>
    <n v="1"/>
    <n v="1"/>
    <x v="2"/>
    <n v="0"/>
    <n v="0"/>
    <n v="0"/>
    <s v="immetingen:AnalyticResultType"/>
    <s v="&lt;1 µg/kgds"/>
    <n v="1"/>
    <n v="1"/>
    <n v="1"/>
    <s v="urn:immetingen:eenheid:id:131"/>
    <n v="131"/>
    <s v="urn:immetingen:kwaliteitsoordeel:id:0"/>
    <s v="www.sikb.nl"/>
    <s v="urn:immetingen:waardebewerkingsmethode:id:5"/>
    <s v="www.sikb.nl"/>
    <s v="_0ff76087-9e6a-49ac-978d-0992879c94cf"/>
    <n v="45889.0273726851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71"/>
    <s v="_19c321c6-30bd-4ac8-8e50-0fa59db78670"/>
    <s v="19c321c6-30bd-4ac8-8e50-0fa59db78670"/>
    <s v="SIKB"/>
    <x v="2"/>
    <s v="www.sikb.nl"/>
    <x v="4"/>
    <s v="www.sikb.nl"/>
    <s v="urn:immetingen:parameter:id:2725"/>
    <s v="www.sikb.nl"/>
    <n v="45890"/>
    <s v="urn:immetingen:LabopdrachtStatus:id:5"/>
    <n v="1"/>
    <n v="1"/>
    <x v="2"/>
    <n v="0"/>
    <n v="0"/>
    <n v="0"/>
    <s v="immetingen:AnalyticResultType"/>
    <s v="2.6 µg/kgds"/>
    <n v="0"/>
    <n v="2.6"/>
    <n v="2.6"/>
    <s v="urn:immetingen:eenheid:id:131"/>
    <n v="131"/>
    <s v="urn:immetingen:kwaliteitsoordeel:id:0"/>
    <s v="www.sikb.nl"/>
    <s v="urn:immetingen:waardebewerkingsmethode:id:5"/>
    <s v="www.sikb.nl"/>
    <s v="_98b7e111-7dfc-4b70-a054-0ae29944ae28"/>
    <n v="45889.0273726851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72"/>
    <s v="_325dae26-b9da-497f-988e-38b376ac399c"/>
    <s v="325dae26-b9da-497f-988e-38b376ac399c"/>
    <s v="SIKB"/>
    <x v="2"/>
    <s v="www.sikb.nl"/>
    <x v="5"/>
    <s v="www.sikb.nl"/>
    <s v="urn:immetingen:parameter:id:2725"/>
    <s v="www.sikb.nl"/>
    <n v="45890"/>
    <s v="urn:immetingen:LabopdrachtStatus:id:5"/>
    <n v="1"/>
    <n v="1"/>
    <x v="2"/>
    <n v="0"/>
    <n v="0"/>
    <n v="0"/>
    <s v="immetingen:AnalyticResultType"/>
    <s v="&lt;1 µg/kgds"/>
    <n v="1"/>
    <n v="1"/>
    <n v="1"/>
    <s v="urn:immetingen:eenheid:id:131"/>
    <n v="131"/>
    <s v="urn:immetingen:kwaliteitsoordeel:id:0"/>
    <s v="www.sikb.nl"/>
    <s v="urn:immetingen:waardebewerkingsmethode:id:5"/>
    <s v="www.sikb.nl"/>
    <s v="_908d9401-34de-44ce-9723-c694771eed60"/>
    <n v="45889.0273726851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73"/>
    <s v="_8487c62a-7eb6-4c4e-8a11-e2501bc59787"/>
    <s v="8487c62a-7eb6-4c4e-8a11-e2501bc59787"/>
    <s v="SIKB"/>
    <x v="2"/>
    <s v="www.sikb.nl"/>
    <x v="6"/>
    <s v="www.sikb.nl"/>
    <s v="urn:immetingen:parameter:id:2725"/>
    <s v="www.sikb.nl"/>
    <n v="45890"/>
    <s v="urn:immetingen:LabopdrachtStatus:id:5"/>
    <n v="1"/>
    <n v="1"/>
    <x v="2"/>
    <n v="0"/>
    <n v="0"/>
    <n v="0"/>
    <s v="immetingen:AnalyticResultType"/>
    <s v="5.8 µg/kgds"/>
    <n v="0"/>
    <n v="5.8"/>
    <n v="5.8"/>
    <s v="urn:immetingen:eenheid:id:131"/>
    <n v="131"/>
    <s v="urn:immetingen:kwaliteitsoordeel:id:0"/>
    <s v="www.sikb.nl"/>
    <s v="urn:immetingen:waardebewerkingsmethode:id:5"/>
    <s v="www.sikb.nl"/>
    <s v="_dc4789b1-d542-48ec-8409-fb1766a9778f"/>
    <n v="45889.0273726851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74"/>
    <s v="_e823ab4f-52c3-408b-ab1b-697006e9e054"/>
    <s v="e823ab4f-52c3-408b-ab1b-697006e9e054"/>
    <s v="SIKB"/>
    <x v="2"/>
    <s v="www.sikb.nl"/>
    <x v="7"/>
    <s v="www.sikb.nl"/>
    <s v="urn:immetingen:parameter:id:2725"/>
    <s v="www.sikb.nl"/>
    <n v="45890"/>
    <s v="urn:immetingen:LabopdrachtStatus:id:5"/>
    <n v="1"/>
    <n v="1"/>
    <x v="2"/>
    <n v="0"/>
    <n v="0"/>
    <n v="0"/>
    <s v="immetingen:AnalyticResultType"/>
    <s v="6.0 µg/kgds"/>
    <n v="0"/>
    <n v="6"/>
    <n v="6"/>
    <s v="urn:immetingen:eenheid:id:131"/>
    <n v="131"/>
    <s v="urn:immetingen:kwaliteitsoordeel:id:0"/>
    <s v="www.sikb.nl"/>
    <s v="urn:immetingen:waardebewerkingsmethode:id:5"/>
    <s v="www.sikb.nl"/>
    <s v="_7fe88186-c772-489a-9a16-139564824f27"/>
    <n v="45889.0273726851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75"/>
    <s v="_0bdfc110-88e1-4081-8fce-dead5c38cefc"/>
    <s v="0bdfc110-88e1-4081-8fce-dead5c38cefc"/>
    <s v="SIKB"/>
    <x v="2"/>
    <s v="www.sikb.nl"/>
    <x v="8"/>
    <s v="www.sikb.nl"/>
    <s v="urn:immetingen:parameter:id:2725"/>
    <s v="www.sikb.nl"/>
    <n v="45890"/>
    <s v="urn:immetingen:LabopdrachtStatus:id:5"/>
    <n v="1"/>
    <n v="1"/>
    <x v="2"/>
    <n v="0"/>
    <n v="0"/>
    <n v="0"/>
    <s v="immetingen:AnalyticResultType"/>
    <s v="4.9 µg/kgds"/>
    <n v="0"/>
    <n v="4.9000000000000004"/>
    <n v="4.9000000000000004"/>
    <s v="urn:immetingen:eenheid:id:131"/>
    <n v="131"/>
    <s v="urn:immetingen:kwaliteitsoordeel:id:0"/>
    <s v="www.sikb.nl"/>
    <s v="urn:immetingen:waardebewerkingsmethode:id:5"/>
    <s v="www.sikb.nl"/>
    <s v="_a75964bc-5a9e-4027-bfc7-a4dd6c9a6ccf"/>
    <n v="45889.02737268518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76"/>
    <s v="_b2b756e4-a6bd-42c1-b647-4b20b3f2c746"/>
    <s v="b2b756e4-a6bd-42c1-b647-4b20b3f2c746"/>
    <s v="SIKB"/>
    <x v="2"/>
    <s v="www.sikb.nl"/>
    <x v="9"/>
    <s v="www.sikb.nl"/>
    <s v="urn:immetingen:parameter:id:2725"/>
    <s v="www.sikb.nl"/>
    <n v="45890"/>
    <s v="urn:immetingen:LabopdrachtStatus:id:5"/>
    <n v="1"/>
    <n v="1"/>
    <x v="2"/>
    <n v="0"/>
    <n v="0"/>
    <n v="0"/>
    <s v="immetingen:AnalyticResultType"/>
    <s v="92.2 gew.-%"/>
    <n v="0"/>
    <n v="92.2"/>
    <n v="92.2"/>
    <s v="urn:immetingen:eenheid:id:1"/>
    <n v="1"/>
    <s v="urn:immetingen:kwaliteitsoordeel:id:0"/>
    <s v="www.sikb.nl"/>
    <s v="urn:immetingen:waardebewerkingsmethode:id:5"/>
    <s v="www.sikb.nl"/>
    <s v="_53e79a5e-b312-4634-8e49-903dcf971118"/>
    <n v="45884.26542824073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77"/>
    <s v="_250923ce-31b2-4319-a1ea-1db555bed90c"/>
    <s v="250923ce-31b2-4319-a1ea-1db555bed90c"/>
    <s v="SIKB"/>
    <x v="2"/>
    <s v="www.sikb.nl"/>
    <x v="10"/>
    <s v="www.sikb.nl"/>
    <s v="urn:immetingen:parameter:id:2725"/>
    <s v="www.sikb.nl"/>
    <n v="45890"/>
    <s v="urn:immetingen:LabopdrachtStatus:id:5"/>
    <n v="1"/>
    <n v="1"/>
    <x v="2"/>
    <n v="0"/>
    <n v="0"/>
    <n v="0"/>
    <s v="immetingen:AnalyticResultType"/>
    <s v="&lt;0.01 mg/kgds"/>
    <n v="1"/>
    <n v="0.01"/>
    <n v="0.01"/>
    <s v="urn:immetingen:eenheid:id:58"/>
    <n v="58"/>
    <s v="urn:immetingen:kwaliteitsoordeel:id:0"/>
    <s v="www.sikb.nl"/>
    <s v="urn:immetingen:waardebewerkingsmethode:id:5"/>
    <s v="www.sikb.nl"/>
    <s v="_ba171f75-f044-4dd2-a882-b7ff59f73313"/>
    <n v="45889.0273611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78"/>
    <s v="_8d9dd6b2-3a5f-4b50-badb-8e3103d5aa09"/>
    <s v="8d9dd6b2-3a5f-4b50-badb-8e3103d5aa09"/>
    <s v="SIKB"/>
    <x v="2"/>
    <s v="www.sikb.nl"/>
    <x v="11"/>
    <s v="www.sikb.nl"/>
    <s v="urn:immetingen:parameter:id:2725"/>
    <s v="www.sikb.nl"/>
    <n v="45890"/>
    <s v="urn:immetingen:LabopdrachtStatus:id:5"/>
    <n v="1"/>
    <n v="1"/>
    <x v="2"/>
    <n v="0"/>
    <n v="0"/>
    <n v="0"/>
    <s v="immetingen:AnalyticResultType"/>
    <s v="1.4 mg/kgds"/>
    <n v="0"/>
    <n v="1.4"/>
    <n v="1.4"/>
    <s v="urn:immetingen:eenheid:id:58"/>
    <n v="58"/>
    <s v="urn:immetingen:kwaliteitsoordeel:id:0"/>
    <s v="www.sikb.nl"/>
    <s v="urn:immetingen:waardebewerkingsmethode:id:5"/>
    <s v="www.sikb.nl"/>
    <s v="_b8a60273-d3c9-4aa0-98f5-770528b65a6a"/>
    <n v="45889.0273611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79"/>
    <s v="_8fe7ec27-b022-427d-b6a9-90ea4888961f"/>
    <s v="8fe7ec27-b022-427d-b6a9-90ea4888961f"/>
    <s v="SIKB"/>
    <x v="2"/>
    <s v="www.sikb.nl"/>
    <x v="12"/>
    <s v="www.sikb.nl"/>
    <s v="urn:immetingen:parameter:id:2725"/>
    <s v="www.sikb.nl"/>
    <n v="45890"/>
    <s v="urn:immetingen:LabopdrachtStatus:id:5"/>
    <n v="1"/>
    <n v="1"/>
    <x v="2"/>
    <n v="0"/>
    <n v="0"/>
    <n v="0"/>
    <s v="immetingen:AnalyticResultType"/>
    <s v="0.41 mg/kgds"/>
    <n v="0"/>
    <n v="0.41"/>
    <n v="0.41"/>
    <s v="urn:immetingen:eenheid:id:58"/>
    <n v="58"/>
    <s v="urn:immetingen:kwaliteitsoordeel:id:0"/>
    <s v="www.sikb.nl"/>
    <s v="urn:immetingen:waardebewerkingsmethode:id:5"/>
    <s v="www.sikb.nl"/>
    <s v="_d432911f-2aa0-4a86-9cbf-c23e39e5a7f4"/>
    <n v="45889.0273611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80"/>
    <s v="_eb347605-b5ed-4c33-85db-a8933011ca10"/>
    <s v="eb347605-b5ed-4c33-85db-a8933011ca10"/>
    <s v="SIKB"/>
    <x v="2"/>
    <s v="www.sikb.nl"/>
    <x v="13"/>
    <s v="www.sikb.nl"/>
    <s v="urn:immetingen:parameter:id:2725"/>
    <s v="www.sikb.nl"/>
    <n v="45890"/>
    <s v="urn:immetingen:LabopdrachtStatus:id:5"/>
    <n v="1"/>
    <n v="1"/>
    <x v="2"/>
    <n v="0"/>
    <n v="0"/>
    <n v="0"/>
    <s v="immetingen:AnalyticResultType"/>
    <s v="4.2 mg/kgds"/>
    <n v="0"/>
    <n v="4.2"/>
    <n v="4.2"/>
    <s v="urn:immetingen:eenheid:id:58"/>
    <n v="58"/>
    <s v="urn:immetingen:kwaliteitsoordeel:id:0"/>
    <s v="www.sikb.nl"/>
    <s v="urn:immetingen:waardebewerkingsmethode:id:5"/>
    <s v="www.sikb.nl"/>
    <s v="_646c1729-63f0-4be8-8bed-d23176b933fd"/>
    <n v="45889.0273611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81"/>
    <s v="_d86868fb-c127-409f-adfa-fecd1550a67c"/>
    <s v="d86868fb-c127-409f-adfa-fecd1550a67c"/>
    <s v="SIKB"/>
    <x v="2"/>
    <s v="www.sikb.nl"/>
    <x v="14"/>
    <s v="www.sikb.nl"/>
    <s v="urn:immetingen:parameter:id:2725"/>
    <s v="www.sikb.nl"/>
    <n v="45890"/>
    <s v="urn:immetingen:LabopdrachtStatus:id:5"/>
    <n v="1"/>
    <n v="1"/>
    <x v="2"/>
    <n v="0"/>
    <n v="0"/>
    <n v="0"/>
    <s v="immetingen:AnalyticResultType"/>
    <s v="1.8 mg/kgds"/>
    <n v="0"/>
    <n v="1.8"/>
    <n v="1.8"/>
    <s v="urn:immetingen:eenheid:id:58"/>
    <n v="58"/>
    <s v="urn:immetingen:kwaliteitsoordeel:id:0"/>
    <s v="www.sikb.nl"/>
    <s v="urn:immetingen:waardebewerkingsmethode:id:5"/>
    <s v="www.sikb.nl"/>
    <s v="_42c57630-0bdb-45c9-9fb2-1bfc77ef6859"/>
    <n v="45889.0273611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82"/>
    <s v="_fdbd8ec1-b433-4adb-8d86-91c7b75a82c9"/>
    <s v="fdbd8ec1-b433-4adb-8d86-91c7b75a82c9"/>
    <s v="SIKB"/>
    <x v="2"/>
    <s v="www.sikb.nl"/>
    <x v="15"/>
    <s v="www.sikb.nl"/>
    <s v="urn:immetingen:parameter:id:2725"/>
    <s v="www.sikb.nl"/>
    <n v="45890"/>
    <s v="urn:immetingen:LabopdrachtStatus:id:5"/>
    <n v="1"/>
    <n v="1"/>
    <x v="2"/>
    <n v="0"/>
    <n v="0"/>
    <n v="0"/>
    <s v="immetingen:AnalyticResultType"/>
    <s v="0.81 mg/kgds"/>
    <n v="0"/>
    <n v="0.81"/>
    <n v="0.81"/>
    <s v="urn:immetingen:eenheid:id:58"/>
    <n v="58"/>
    <s v="urn:immetingen:kwaliteitsoordeel:id:0"/>
    <s v="www.sikb.nl"/>
    <s v="urn:immetingen:waardebewerkingsmethode:id:5"/>
    <s v="www.sikb.nl"/>
    <s v="_024992ef-978a-4ee9-944d-93c7f322c8f7"/>
    <n v="45889.0273611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83"/>
    <s v="_2bf3732a-8987-4fc3-b909-9f5554c47feb"/>
    <s v="2bf3732a-8987-4fc3-b909-9f5554c47feb"/>
    <s v="SIKB"/>
    <x v="2"/>
    <s v="www.sikb.nl"/>
    <x v="16"/>
    <s v="www.sikb.nl"/>
    <s v="urn:immetingen:parameter:id:2725"/>
    <s v="www.sikb.nl"/>
    <n v="45890"/>
    <s v="urn:immetingen:LabopdrachtStatus:id:5"/>
    <n v="1"/>
    <n v="1"/>
    <x v="2"/>
    <n v="0"/>
    <n v="0"/>
    <n v="0"/>
    <s v="immetingen:AnalyticResultType"/>
    <s v="1.6 mg/kgds"/>
    <n v="0"/>
    <n v="1.6"/>
    <n v="1.6"/>
    <s v="urn:immetingen:eenheid:id:58"/>
    <n v="58"/>
    <s v="urn:immetingen:kwaliteitsoordeel:id:0"/>
    <s v="www.sikb.nl"/>
    <s v="urn:immetingen:waardebewerkingsmethode:id:5"/>
    <s v="www.sikb.nl"/>
    <s v="_c9e1e8ca-05b4-4b09-ba2e-fe2e754e4a75"/>
    <n v="45889.0273611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84"/>
    <s v="_4f8b1ac1-5cca-43bf-8e65-f715fd603efc"/>
    <s v="4f8b1ac1-5cca-43bf-8e65-f715fd603efc"/>
    <s v="SIKB"/>
    <x v="2"/>
    <s v="www.sikb.nl"/>
    <x v="17"/>
    <s v="www.sikb.nl"/>
    <s v="urn:immetingen:parameter:id:2725"/>
    <s v="www.sikb.nl"/>
    <n v="45890"/>
    <s v="urn:immetingen:LabopdrachtStatus:id:5"/>
    <n v="1"/>
    <n v="1"/>
    <x v="2"/>
    <n v="0"/>
    <n v="0"/>
    <n v="0"/>
    <s v="immetingen:AnalyticResultType"/>
    <s v="1.0 mg/kgds"/>
    <n v="0"/>
    <n v="1"/>
    <n v="1"/>
    <s v="urn:immetingen:eenheid:id:58"/>
    <n v="58"/>
    <s v="urn:immetingen:kwaliteitsoordeel:id:0"/>
    <s v="www.sikb.nl"/>
    <s v="urn:immetingen:waardebewerkingsmethode:id:5"/>
    <s v="www.sikb.nl"/>
    <s v="_44a61274-cf16-465c-a689-708ae55b9d81"/>
    <n v="45889.0273611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85"/>
    <s v="_b491a1b8-0ec2-4d38-bb84-aed20c3238c3"/>
    <s v="b491a1b8-0ec2-4d38-bb84-aed20c3238c3"/>
    <s v="SIKB"/>
    <x v="2"/>
    <s v="www.sikb.nl"/>
    <x v="18"/>
    <s v="www.sikb.nl"/>
    <s v="urn:immetingen:parameter:id:2725"/>
    <s v="www.sikb.nl"/>
    <n v="45890"/>
    <s v="urn:immetingen:LabopdrachtStatus:id:5"/>
    <n v="1"/>
    <n v="1"/>
    <x v="2"/>
    <n v="0"/>
    <n v="0"/>
    <n v="0"/>
    <s v="immetingen:AnalyticResultType"/>
    <s v="1.1 mg/kgds"/>
    <n v="0"/>
    <n v="1.1000000000000001"/>
    <n v="1.1000000000000001"/>
    <s v="urn:immetingen:eenheid:id:58"/>
    <n v="58"/>
    <s v="urn:immetingen:kwaliteitsoordeel:id:0"/>
    <s v="www.sikb.nl"/>
    <s v="urn:immetingen:waardebewerkingsmethode:id:5"/>
    <s v="www.sikb.nl"/>
    <s v="_c7f62058-4714-44da-a9e0-d555ff7eae18"/>
    <n v="45889.0273611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86"/>
    <s v="_8f0e6f24-151b-4f10-ab6e-5cb8ddf9d33c"/>
    <s v="8f0e6f24-151b-4f10-ab6e-5cb8ddf9d33c"/>
    <s v="SIKB"/>
    <x v="2"/>
    <s v="www.sikb.nl"/>
    <x v="19"/>
    <s v="www.sikb.nl"/>
    <s v="urn:immetingen:parameter:id:2725"/>
    <s v="www.sikb.nl"/>
    <n v="45890"/>
    <s v="urn:immetingen:LabopdrachtStatus:id:5"/>
    <n v="1"/>
    <n v="1"/>
    <x v="2"/>
    <n v="0"/>
    <n v="0"/>
    <n v="0"/>
    <s v="immetingen:AnalyticResultType"/>
    <s v="2.0 mg/kgds"/>
    <n v="0"/>
    <n v="2"/>
    <n v="2"/>
    <s v="urn:immetingen:eenheid:id:58"/>
    <n v="58"/>
    <s v="urn:immetingen:kwaliteitsoordeel:id:0"/>
    <s v="www.sikb.nl"/>
    <s v="urn:immetingen:waardebewerkingsmethode:id:5"/>
    <s v="www.sikb.nl"/>
    <s v="_7ed5b26e-c060-4267-8a70-cb066af725b4"/>
    <n v="45889.02736111111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87"/>
    <s v="_a2d33337-95c1-4edf-b36b-19e837bea3d5"/>
    <s v="a2d33337-95c1-4edf-b36b-19e837bea3d5"/>
    <s v="SIKB"/>
    <x v="3"/>
    <s v="www.sikb.nl"/>
    <x v="0"/>
    <n v="0"/>
    <s v="urn:immetingen:parameter:id:1118"/>
    <s v="www.sikb.nl"/>
    <n v="45890"/>
    <s v="urn:immetingen:LabopdrachtStatus:id:5"/>
    <n v="1"/>
    <n v="1"/>
    <x v="2"/>
    <n v="0"/>
    <n v="0"/>
    <n v="0"/>
    <s v="immetingen:AnalyticResultType"/>
    <s v="7.2 % vd DS"/>
    <n v="0"/>
    <n v="7.2"/>
    <n v="7.2"/>
    <s v="urn:immetingen:eenheid:id:1"/>
    <n v="1"/>
    <s v="urn:immetingen:kwaliteitsoordeel:id:0"/>
    <s v="www.sikb.nl"/>
    <s v="urn:immetingen:waardebewerkingsmethode:id:5"/>
    <s v="www.sikb.nl"/>
    <s v="_d0314ba0-db0f-4cb2-a679-df124c270362"/>
    <n v="45887.57114583333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88"/>
    <s v="_7762d839-4c5a-4c24-b124-5e5040b572ba"/>
    <s v="7762d839-4c5a-4c24-b124-5e5040b572ba"/>
    <s v="SIKB"/>
    <x v="2"/>
    <s v="www.sikb.nl"/>
    <x v="20"/>
    <s v="www.sikb.nl"/>
    <s v="urn:immetingen:parameter:id:2725"/>
    <s v="www.sikb.nl"/>
    <n v="45890"/>
    <s v="urn:immetingen:LabopdrachtStatus:id:5"/>
    <n v="1"/>
    <n v="1"/>
    <x v="2"/>
    <n v="0"/>
    <n v="0"/>
    <n v="0"/>
    <s v="immetingen:AnalyticResultType"/>
    <s v="3.0 % vd DS"/>
    <n v="0"/>
    <n v="3"/>
    <n v="3"/>
    <s v="urn:immetingen:eenheid:id:1"/>
    <n v="1"/>
    <s v="urn:immetingen:kwaliteitsoordeel:id:0"/>
    <s v="www.sikb.nl"/>
    <s v="urn:immetingen:waardebewerkingsmethode:id:5"/>
    <s v="www.sikb.nl"/>
    <s v="_2da46fc3-3a88-4ed6-893c-7f7e33a0ed4e"/>
    <n v="45890.27758101851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89"/>
    <s v="_3164b9ef-358d-41f3-a7fd-6cb1f4c902bf"/>
    <s v="3164b9ef-358d-41f3-a7fd-6cb1f4c902bf"/>
    <s v="SIKB"/>
    <x v="2"/>
    <s v="www.sikb.nl"/>
    <x v="21"/>
    <s v="www.sikb.nl"/>
    <s v="urn:immetingen:parameter:id:2725"/>
    <s v="www.sikb.nl"/>
    <n v="45890"/>
    <s v="urn:immetingen:LabopdrachtStatus:id:5"/>
    <n v="1"/>
    <n v="1"/>
    <x v="2"/>
    <n v="0"/>
    <n v="0"/>
    <n v="0"/>
    <s v="immetingen:AnalyticResultType"/>
    <s v="21.4 µg/kgds"/>
    <n v="0"/>
    <n v="21.4"/>
    <n v="21.4"/>
    <s v="urn:immetingen:eenheid:id:131"/>
    <n v="131"/>
    <s v="urn:immetingen:kwaliteitsoordeel:id:0"/>
    <s v="www.sikb.nl"/>
    <s v="urn:immetingen:waardebewerkingsmethode:id:5"/>
    <s v="www.sikb.nl"/>
    <s v="_5c210109-02de-498b-993a-5bca9cdf3b16"/>
    <n v="45889.02763888888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0"/>
    <s v="_a2565199-b1a6-49ed-9654-4f7104dec03e"/>
    <s v="a2565199-b1a6-49ed-9654-4f7104dec03e"/>
    <s v="SIKB"/>
    <x v="2"/>
    <s v="www.sikb.nl"/>
    <x v="22"/>
    <s v="www.sikb.nl"/>
    <s v="urn:immetingen:parameter:id:2725"/>
    <s v="www.sikb.nl"/>
    <n v="45890"/>
    <s v="urn:immetingen:LabopdrachtStatus:id:5"/>
    <n v="1"/>
    <n v="1"/>
    <x v="2"/>
    <n v="0"/>
    <n v="0"/>
    <n v="0"/>
    <s v="immetingen:AnalyticResultType"/>
    <s v="14.327 mg/kgds"/>
    <n v="0"/>
    <n v="14.327"/>
    <n v="14.327"/>
    <s v="urn:immetingen:eenheid:id:58"/>
    <n v="58"/>
    <s v="urn:immetingen:kwaliteitsoordeel:id:0"/>
    <s v="www.sikb.nl"/>
    <s v="urn:immetingen:waardebewerkingsmethode:id:5"/>
    <s v="www.sikb.nl"/>
    <s v="_f9e94261-0e16-4ebc-8f94-f6c6d1cb8ceb"/>
    <n v="45889.027638888889"/>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1"/>
    <s v="_9a3e7616-6373-4e13-a5bf-a4487921fd8f"/>
    <s v="9a3e7616-6373-4e13-a5bf-a4487921fd8f"/>
    <s v="SIKB"/>
    <x v="2"/>
    <s v="www.sikb.nl"/>
    <x v="23"/>
    <s v="www.sikb.nl"/>
    <s v="urn:immetingen:parameter:id:2725"/>
    <s v="www.sikb.nl"/>
    <n v="45890"/>
    <s v="urn:immetingen:LabopdrachtStatus:id:5"/>
    <n v="1"/>
    <n v="1"/>
    <x v="2"/>
    <n v="0"/>
    <n v="0"/>
    <n v="0"/>
    <s v="immetingen:AnalyticResultType"/>
    <s v="48 mg/kgds"/>
    <n v="0"/>
    <n v="48"/>
    <n v="48"/>
    <s v="urn:immetingen:eenheid:id:58"/>
    <n v="58"/>
    <s v="urn:immetingen:kwaliteitsoordeel:id:0"/>
    <s v="www.sikb.nl"/>
    <s v="urn:immetingen:waardebewerkingsmethode:id:5"/>
    <s v="www.sikb.nl"/>
    <s v="_988790ac-8077-4431-9303-660995cafeac"/>
    <n v="45890.27719907407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2"/>
    <s v="_e24384a8-39df-42d3-bd3f-d91a0ced3c2a"/>
    <s v="e24384a8-39df-42d3-bd3f-d91a0ced3c2a"/>
    <s v="SIKB"/>
    <x v="2"/>
    <s v="www.sikb.nl"/>
    <x v="24"/>
    <s v="www.sikb.nl"/>
    <s v="urn:immetingen:parameter:id:2725"/>
    <s v="www.sikb.nl"/>
    <n v="45890"/>
    <s v="urn:immetingen:LabopdrachtStatus:id:5"/>
    <n v="1"/>
    <n v="1"/>
    <x v="2"/>
    <n v="0"/>
    <n v="0"/>
    <n v="0"/>
    <s v="immetingen:AnalyticResultType"/>
    <s v="58 mg/kgds"/>
    <n v="0"/>
    <n v="58"/>
    <n v="58"/>
    <s v="urn:immetingen:eenheid:id:58"/>
    <n v="58"/>
    <s v="urn:immetingen:kwaliteitsoordeel:id:0"/>
    <s v="www.sikb.nl"/>
    <s v="urn:immetingen:waardebewerkingsmethode:id:5"/>
    <s v="www.sikb.nl"/>
    <s v="_8479a109-63ba-4ba1-950d-2d9fc474eec9"/>
    <n v="45890.27719907407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3"/>
    <s v="_cfa6514d-3bba-456f-a916-99fb3a750663"/>
    <s v="cfa6514d-3bba-456f-a916-99fb3a750663"/>
    <s v="SIKB"/>
    <x v="2"/>
    <s v="www.sikb.nl"/>
    <x v="25"/>
    <s v="www.sikb.nl"/>
    <s v="urn:immetingen:parameter:id:2725"/>
    <s v="www.sikb.nl"/>
    <n v="45890"/>
    <s v="urn:immetingen:LabopdrachtStatus:id:5"/>
    <n v="1"/>
    <n v="1"/>
    <x v="2"/>
    <n v="0"/>
    <n v="0"/>
    <n v="0"/>
    <s v="immetingen:AnalyticResultType"/>
    <s v="7.9 mg/kgds"/>
    <n v="0"/>
    <n v="7.9"/>
    <n v="7.9"/>
    <s v="urn:immetingen:eenheid:id:58"/>
    <n v="58"/>
    <s v="urn:immetingen:kwaliteitsoordeel:id:0"/>
    <s v="www.sikb.nl"/>
    <s v="urn:immetingen:waardebewerkingsmethode:id:5"/>
    <s v="www.sikb.nl"/>
    <s v="_17fd5c33-6410-421b-a265-4cd8ddc3ea33"/>
    <n v="45890.27719907407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4"/>
    <s v="_e1654910-b7de-4b90-8ae7-3eef4b5e770f"/>
    <s v="e1654910-b7de-4b90-8ae7-3eef4b5e770f"/>
    <s v="SIKB"/>
    <x v="2"/>
    <s v="www.sikb.nl"/>
    <x v="26"/>
    <s v="www.sikb.nl"/>
    <s v="urn:immetingen:parameter:id:2725"/>
    <s v="www.sikb.nl"/>
    <n v="45890"/>
    <s v="urn:immetingen:LabopdrachtStatus:id:5"/>
    <n v="1"/>
    <n v="1"/>
    <x v="2"/>
    <n v="0"/>
    <n v="0"/>
    <n v="0"/>
    <s v="immetingen:AnalyticResultType"/>
    <s v="0.21 mg/kgds"/>
    <n v="0"/>
    <n v="0.21"/>
    <n v="0.21"/>
    <s v="urn:immetingen:eenheid:id:58"/>
    <n v="58"/>
    <s v="urn:immetingen:kwaliteitsoordeel:id:0"/>
    <s v="www.sikb.nl"/>
    <s v="urn:immetingen:waardebewerkingsmethode:id:5"/>
    <s v="www.sikb.nl"/>
    <s v="_387bd8b1-049f-4547-a5ef-976a3d18c75d"/>
    <n v="45890.27719907407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5"/>
    <s v="_9f4fcd16-01d7-4381-ab25-8fa38579c068"/>
    <s v="9f4fcd16-01d7-4381-ab25-8fa38579c068"/>
    <s v="SIKB"/>
    <x v="2"/>
    <s v="www.sikb.nl"/>
    <x v="27"/>
    <s v="www.sikb.nl"/>
    <s v="urn:immetingen:parameter:id:2725"/>
    <s v="www.sikb.nl"/>
    <n v="45890"/>
    <s v="urn:immetingen:LabopdrachtStatus:id:5"/>
    <n v="1"/>
    <n v="1"/>
    <x v="2"/>
    <n v="0"/>
    <n v="0"/>
    <n v="0"/>
    <s v="immetingen:AnalyticResultType"/>
    <s v="4.4 mg/kgds"/>
    <n v="0"/>
    <n v="4.4000000000000004"/>
    <n v="4.4000000000000004"/>
    <s v="urn:immetingen:eenheid:id:58"/>
    <n v="58"/>
    <s v="urn:immetingen:kwaliteitsoordeel:id:0"/>
    <s v="www.sikb.nl"/>
    <s v="urn:immetingen:waardebewerkingsmethode:id:5"/>
    <s v="www.sikb.nl"/>
    <s v="_1aabd5ef-dd3a-41e8-bfda-4d6183d78a49"/>
    <n v="45890.27719907407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6"/>
    <s v="_f3aa82b9-29fc-4fb2-a481-4ad359778f06"/>
    <s v="f3aa82b9-29fc-4fb2-a481-4ad359778f06"/>
    <s v="SIKB"/>
    <x v="2"/>
    <s v="www.sikb.nl"/>
    <x v="28"/>
    <s v="www.sikb.nl"/>
    <s v="urn:immetingen:parameter:id:2725"/>
    <s v="www.sikb.nl"/>
    <n v="45890"/>
    <s v="urn:immetingen:LabopdrachtStatus:id:5"/>
    <n v="1"/>
    <n v="1"/>
    <x v="2"/>
    <n v="0"/>
    <n v="0"/>
    <n v="0"/>
    <s v="immetingen:AnalyticResultType"/>
    <s v="12 mg/kgds"/>
    <n v="0"/>
    <n v="12"/>
    <n v="12"/>
    <s v="urn:immetingen:eenheid:id:58"/>
    <n v="58"/>
    <s v="urn:immetingen:kwaliteitsoordeel:id:0"/>
    <s v="www.sikb.nl"/>
    <s v="urn:immetingen:waardebewerkingsmethode:id:5"/>
    <s v="www.sikb.nl"/>
    <s v="_642ec9c3-1002-4004-96c8-04b882db8f31"/>
    <n v="45890.27719907407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7"/>
    <s v="_1a8a217b-bdb2-4bc3-b916-43166daf4de1"/>
    <s v="1a8a217b-bdb2-4bc3-b916-43166daf4de1"/>
    <s v="SIKB"/>
    <x v="2"/>
    <s v="www.sikb.nl"/>
    <x v="29"/>
    <s v="www.sikb.nl"/>
    <s v="urn:immetingen:parameter:id:2725"/>
    <s v="www.sikb.nl"/>
    <n v="45890"/>
    <s v="urn:immetingen:LabopdrachtStatus:id:5"/>
    <n v="1"/>
    <n v="1"/>
    <x v="2"/>
    <n v="0"/>
    <n v="0"/>
    <n v="0"/>
    <s v="immetingen:AnalyticResultType"/>
    <s v="&lt;0.05 mg/kgds"/>
    <n v="1"/>
    <n v="0.05"/>
    <n v="0.05"/>
    <s v="urn:immetingen:eenheid:id:58"/>
    <n v="58"/>
    <s v="urn:immetingen:kwaliteitsoordeel:id:0"/>
    <s v="www.sikb.nl"/>
    <s v="urn:immetingen:waardebewerkingsmethode:id:5"/>
    <s v="www.sikb.nl"/>
    <s v="_70a0f7c2-967f-433a-8fae-24aa3d414a30"/>
    <n v="45890.27719907407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8"/>
    <s v="_e185c813-3fdb-465f-ae32-29ed8d80f56c"/>
    <s v="e185c813-3fdb-465f-ae32-29ed8d80f56c"/>
    <s v="SIKB"/>
    <x v="2"/>
    <s v="www.sikb.nl"/>
    <x v="30"/>
    <s v="www.sikb.nl"/>
    <s v="urn:immetingen:parameter:id:2725"/>
    <s v="www.sikb.nl"/>
    <n v="45890"/>
    <s v="urn:immetingen:LabopdrachtStatus:id:5"/>
    <n v="1"/>
    <n v="1"/>
    <x v="2"/>
    <n v="0"/>
    <n v="0"/>
    <n v="0"/>
    <s v="immetingen:AnalyticResultType"/>
    <s v="&lt;1.5 mg/kgds"/>
    <n v="1"/>
    <n v="1.5"/>
    <n v="1.5"/>
    <s v="urn:immetingen:eenheid:id:58"/>
    <n v="58"/>
    <s v="urn:immetingen:kwaliteitsoordeel:id:0"/>
    <s v="www.sikb.nl"/>
    <s v="urn:immetingen:waardebewerkingsmethode:id:5"/>
    <s v="www.sikb.nl"/>
    <s v="_ee2fae86-8876-41bc-b02d-2f19418449ed"/>
    <n v="45890.27719907407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99"/>
    <s v="_b3141ea5-77f2-4889-a96a-ca57b9ee458c"/>
    <s v="b3141ea5-77f2-4889-a96a-ca57b9ee458c"/>
    <s v="SIKB"/>
    <x v="2"/>
    <s v="www.sikb.nl"/>
    <x v="31"/>
    <s v="www.sikb.nl"/>
    <s v="urn:immetingen:parameter:id:2725"/>
    <s v="www.sikb.nl"/>
    <n v="45890"/>
    <s v="urn:immetingen:LabopdrachtStatus:id:5"/>
    <n v="1"/>
    <n v="1"/>
    <x v="2"/>
    <n v="0"/>
    <n v="0"/>
    <n v="0"/>
    <s v="immetingen:AnalyticResultType"/>
    <s v="14 mg/kgds"/>
    <n v="0"/>
    <n v="14"/>
    <n v="14"/>
    <s v="urn:immetingen:eenheid:id:58"/>
    <n v="58"/>
    <s v="urn:immetingen:kwaliteitsoordeel:id:0"/>
    <s v="www.sikb.nl"/>
    <s v="urn:immetingen:waardebewerkingsmethode:id:5"/>
    <s v="www.sikb.nl"/>
    <s v="_c012e452-7bf9-4dd3-ba5f-603ecd392822"/>
    <n v="45890.27719907407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0"/>
    <s v="_8a4c36ac-6188-4c47-8870-29d74b30bb5d"/>
    <s v="8a4c36ac-6188-4c47-8870-29d74b30bb5d"/>
    <s v="SIKB"/>
    <x v="2"/>
    <s v="www.sikb.nl"/>
    <x v="32"/>
    <s v="www.sikb.nl"/>
    <s v="urn:immetingen:parameter:id:2725"/>
    <s v="www.sikb.nl"/>
    <n v="45890"/>
    <s v="urn:immetingen:LabopdrachtStatus:id:5"/>
    <n v="1"/>
    <n v="1"/>
    <x v="2"/>
    <n v="0"/>
    <n v="0"/>
    <n v="0"/>
    <s v="immetingen:AnalyticResultType"/>
    <s v="31 mg/kgds"/>
    <n v="0"/>
    <n v="31"/>
    <n v="31"/>
    <s v="urn:immetingen:eenheid:id:58"/>
    <n v="58"/>
    <s v="urn:immetingen:kwaliteitsoordeel:id:0"/>
    <s v="www.sikb.nl"/>
    <s v="urn:immetingen:waardebewerkingsmethode:id:5"/>
    <s v="www.sikb.nl"/>
    <s v="_66cc6afc-35bb-4779-af8e-9eaf789e07ad"/>
    <n v="45890.27719907407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1"/>
    <s v="_564e81dd-68a9-4ef8-b2c3-6560ee720b67"/>
    <s v="564e81dd-68a9-4ef8-b2c3-6560ee720b67"/>
    <s v="SIKB"/>
    <x v="2"/>
    <s v="www.sikb.nl"/>
    <x v="33"/>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5647155a-fc0a-4e7b-8d0c-24919e7acfc7"/>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2"/>
    <s v="_1aaa445d-e493-454d-96c7-d9fe3eb42315"/>
    <s v="1aaa445d-e493-454d-96c7-d9fe3eb42315"/>
    <s v="SIKB"/>
    <x v="2"/>
    <s v="www.sikb.nl"/>
    <x v="34"/>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41f52fe7-c115-4c84-9989-00b0fb8e072e"/>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3"/>
    <s v="_73ff6044-4b84-4b6b-a99f-df809875fd19"/>
    <s v="73ff6044-4b84-4b6b-a99f-df809875fd19"/>
    <s v="SIKB"/>
    <x v="2"/>
    <s v="www.sikb.nl"/>
    <x v="35"/>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b597231a-a1f8-4e5d-85d9-73922ba2f493"/>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4"/>
    <s v="_28068c1b-ce07-46b0-abb0-ab93139a5239"/>
    <s v="28068c1b-ce07-46b0-abb0-ab93139a5239"/>
    <s v="SIKB"/>
    <x v="2"/>
    <s v="www.sikb.nl"/>
    <x v="36"/>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28151fcb-cbba-4992-80c9-4c790826a523"/>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5"/>
    <s v="_42b12943-43f2-4e9f-aae1-3838751e5ba1"/>
    <s v="42b12943-43f2-4e9f-aae1-3838751e5ba1"/>
    <s v="SIKB"/>
    <x v="2"/>
    <s v="www.sikb.nl"/>
    <x v="37"/>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74197222-3867-451d-ae01-2902db6fce1c"/>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6"/>
    <s v="_399c4b83-900c-4a32-974b-d110d9ccb629"/>
    <s v="399c4b83-900c-4a32-974b-d110d9ccb629"/>
    <s v="SIKB"/>
    <x v="2"/>
    <s v="www.sikb.nl"/>
    <x v="38"/>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bea4a11d-bb1b-44b2-924e-b23be2fa47cd"/>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7"/>
    <s v="_899eb227-fa1a-4332-9c3f-6b6e95cf7f44"/>
    <s v="899eb227-fa1a-4332-9c3f-6b6e95cf7f44"/>
    <s v="SIKB"/>
    <x v="2"/>
    <s v="www.sikb.nl"/>
    <x v="39"/>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a1ebb055-faa7-4557-8abe-3bb6b24023f0"/>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8"/>
    <s v="_3caa7f9d-99d0-47f4-bf99-2d62ec0c9d7c"/>
    <s v="3caa7f9d-99d0-47f4-bf99-2d62ec0c9d7c"/>
    <s v="SIKB"/>
    <x v="2"/>
    <s v="www.sikb.nl"/>
    <x v="40"/>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fcd4b836-3938-4d11-b478-e0e23cbdca9f"/>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09"/>
    <s v="_3cac4e2e-8fce-42ce-99a3-4d891c532cb0"/>
    <s v="3cac4e2e-8fce-42ce-99a3-4d891c532cb0"/>
    <s v="SIKB"/>
    <x v="2"/>
    <s v="www.sikb.nl"/>
    <x v="41"/>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67dad56c-148a-4acb-8f87-efe3ae77beb9"/>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0"/>
    <s v="_1ee583ce-9da0-43cf-9eb3-ad9279638c7a"/>
    <s v="1ee583ce-9da0-43cf-9eb3-ad9279638c7a"/>
    <s v="SIKB"/>
    <x v="2"/>
    <s v="www.sikb.nl"/>
    <x v="42"/>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4ab3837c-fccf-46aa-aeac-96bb7e9ca4ac"/>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1"/>
    <s v="_7daefa71-4b1b-4094-b46a-e2110d90e2ff"/>
    <s v="7daefa71-4b1b-4094-b46a-e2110d90e2ff"/>
    <s v="SIKB"/>
    <x v="2"/>
    <s v="www.sikb.nl"/>
    <x v="43"/>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d37f1bc2-22ed-4da6-86ed-d9bbb6e96d4a"/>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2"/>
    <s v="_e71e4d53-f961-4d5e-a96c-e090415ecbea"/>
    <s v="e71e4d53-f961-4d5e-a96c-e090415ecbea"/>
    <s v="SIKB"/>
    <x v="2"/>
    <s v="www.sikb.nl"/>
    <x v="44"/>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59f37a99-4fb7-4125-bef1-bd14cfed60f7"/>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3"/>
    <s v="_b7a464e5-ad3e-42f0-9119-5a3f2dac1ed7"/>
    <s v="b7a464e5-ad3e-42f0-9119-5a3f2dac1ed7"/>
    <s v="SIKB"/>
    <x v="2"/>
    <s v="www.sikb.nl"/>
    <x v="45"/>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3ac225d9-1f25-4c1b-8b59-01e63c6d101f"/>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4"/>
    <s v="_195a2c52-24e6-4592-8b0b-5dd298ec4987"/>
    <s v="195a2c52-24e6-4592-8b0b-5dd298ec4987"/>
    <s v="SIKB"/>
    <x v="2"/>
    <s v="www.sikb.nl"/>
    <x v="46"/>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477af230-6c4c-4ac2-9372-7eecec1845ad"/>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5"/>
    <s v="_9a651da4-191b-465d-8fc6-39444dc9bad5"/>
    <s v="9a651da4-191b-465d-8fc6-39444dc9bad5"/>
    <s v="SIKB"/>
    <x v="2"/>
    <s v="www.sikb.nl"/>
    <x v="47"/>
    <s v="www.sikb.nl"/>
    <s v="urn:immetingen:parameter:id:2725"/>
    <s v="www.sikb.nl"/>
    <n v="45890"/>
    <s v="urn:immetingen:LabopdrachtStatus:id:5"/>
    <n v="1"/>
    <n v="1"/>
    <x v="2"/>
    <n v="0"/>
    <n v="0"/>
    <n v="0"/>
    <s v="immetingen:AnalyticResultType"/>
    <s v="0.4 µg/kgds"/>
    <n v="0"/>
    <n v="0.4"/>
    <n v="0.4"/>
    <s v="urn:immetingen:eenheid:id:131"/>
    <n v="131"/>
    <s v="urn:immetingen:kwaliteitsoordeel:id:0"/>
    <s v="www.sikb.nl"/>
    <s v="urn:immetingen:waardebewerkingsmethode:id:5"/>
    <s v="www.sikb.nl"/>
    <s v="_0dce1466-b74e-497e-b78d-87d3cca887cf"/>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6"/>
    <s v="_f880c065-8443-4de3-a8be-605b89f9f1ac"/>
    <s v="f880c065-8443-4de3-a8be-605b89f9f1ac"/>
    <s v="SIKB"/>
    <x v="2"/>
    <s v="www.sikb.nl"/>
    <x v="48"/>
    <s v="www.sikb.nl"/>
    <s v="urn:immetingen:parameter:id:2725"/>
    <s v="www.sikb.nl"/>
    <n v="45890"/>
    <s v="urn:immetingen:LabopdrachtStatus:id:5"/>
    <n v="1"/>
    <n v="1"/>
    <x v="2"/>
    <n v="0"/>
    <n v="0"/>
    <n v="0"/>
    <s v="immetingen:AnalyticResultType"/>
    <s v="0.5 µg/kgds"/>
    <n v="0"/>
    <n v="0.5"/>
    <n v="0.5"/>
    <s v="urn:immetingen:eenheid:id:131"/>
    <n v="131"/>
    <s v="urn:immetingen:kwaliteitsoordeel:id:0"/>
    <s v="www.sikb.nl"/>
    <s v="urn:immetingen:waardebewerkingsmethode:id:5"/>
    <s v="www.sikb.nl"/>
    <s v="_4dbbe978-af51-4974-b1d8-41d2433fc745"/>
    <n v="45889.30950231481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7"/>
    <s v="_5db017ae-c96e-468b-91ee-38fc403b7cb0"/>
    <s v="5db017ae-c96e-468b-91ee-38fc403b7cb0"/>
    <s v="SIKB"/>
    <x v="2"/>
    <s v="www.sikb.nl"/>
    <x v="49"/>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2f1651c4-de2c-464f-b22f-ee60db84eb39"/>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8"/>
    <s v="_d63cac4b-250a-49ca-a567-eb4806f5b503"/>
    <s v="d63cac4b-250a-49ca-a567-eb4806f5b503"/>
    <s v="SIKB"/>
    <x v="2"/>
    <s v="www.sikb.nl"/>
    <x v="50"/>
    <s v="www.sikb.nl"/>
    <s v="urn:immetingen:parameter:id:2725"/>
    <s v="www.sikb.nl"/>
    <n v="45890"/>
    <s v="urn:immetingen:LabopdrachtStatus:id:5"/>
    <n v="1"/>
    <n v="1"/>
    <x v="2"/>
    <n v="0"/>
    <n v="0"/>
    <n v="0"/>
    <s v="immetingen:AnalyticResultType"/>
    <s v="0.2 µg/kgds"/>
    <n v="0"/>
    <n v="0.2"/>
    <n v="0.2"/>
    <s v="urn:immetingen:eenheid:id:131"/>
    <n v="131"/>
    <s v="urn:immetingen:kwaliteitsoordeel:id:0"/>
    <s v="www.sikb.nl"/>
    <s v="urn:immetingen:waardebewerkingsmethode:id:5"/>
    <s v="www.sikb.nl"/>
    <s v="_b9047f9c-efda-41a6-a5ba-577e76b04163"/>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19"/>
    <s v="_8607fbb4-841a-4268-b168-a9b982c0dbfb"/>
    <s v="8607fbb4-841a-4268-b168-a9b982c0dbfb"/>
    <s v="SIKB"/>
    <x v="2"/>
    <s v="www.sikb.nl"/>
    <x v="51"/>
    <s v="www.sikb.nl"/>
    <s v="urn:immetingen:parameter:id:2725"/>
    <s v="www.sikb.nl"/>
    <n v="45890"/>
    <s v="urn:immetingen:LabopdrachtStatus:id:5"/>
    <n v="1"/>
    <n v="1"/>
    <x v="2"/>
    <n v="0"/>
    <n v="0"/>
    <n v="0"/>
    <s v="immetingen:AnalyticResultType"/>
    <s v="0.3 µg/kgds"/>
    <n v="0"/>
    <n v="0.3"/>
    <n v="0.3"/>
    <s v="urn:immetingen:eenheid:id:131"/>
    <n v="131"/>
    <s v="urn:immetingen:kwaliteitsoordeel:id:0"/>
    <s v="www.sikb.nl"/>
    <s v="urn:immetingen:waardebewerkingsmethode:id:5"/>
    <s v="www.sikb.nl"/>
    <s v="_e4cf9e5a-4a8f-4f24-821b-42477bb25bb0"/>
    <n v="45889.30950231481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0"/>
    <s v="_1412652f-7c9f-4356-9a22-879d84382772"/>
    <s v="1412652f-7c9f-4356-9a22-879d84382772"/>
    <s v="SIKB"/>
    <x v="2"/>
    <s v="www.sikb.nl"/>
    <x v="52"/>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17d6e97d-cb74-451e-85f5-4b3329533bc0"/>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1"/>
    <s v="_af7d3d9c-75fa-4bfb-acf6-5d44918a9ab0"/>
    <s v="af7d3d9c-75fa-4bfb-acf6-5d44918a9ab0"/>
    <s v="SIKB"/>
    <x v="2"/>
    <s v="www.sikb.nl"/>
    <x v="53"/>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1b90266d-a003-4cbf-85e0-3bb9946de6d5"/>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2"/>
    <s v="_145cdd17-931c-4127-a91e-1e79b35bdf61"/>
    <s v="145cdd17-931c-4127-a91e-1e79b35bdf61"/>
    <s v="SIKB"/>
    <x v="2"/>
    <s v="www.sikb.nl"/>
    <x v="54"/>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b3248dfe-ef87-4e54-b923-e62f87e72bde"/>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3"/>
    <s v="_5d567606-8e53-4f0a-9ffe-8e7cf0e75642"/>
    <s v="5d567606-8e53-4f0a-9ffe-8e7cf0e75642"/>
    <s v="SIKB"/>
    <x v="2"/>
    <s v="www.sikb.nl"/>
    <x v="55"/>
    <s v="www.sikb.nl"/>
    <s v="urn:immetingen:parameter:id:2725"/>
    <s v="www.sikb.nl"/>
    <n v="45890"/>
    <s v="urn:immetingen:LabopdrachtStatus:id:5"/>
    <n v="1"/>
    <n v="1"/>
    <x v="2"/>
    <n v="0"/>
    <n v="0"/>
    <n v="0"/>
    <s v="immetingen:AnalyticResultType"/>
    <s v="&lt;0.1 µg/kgds"/>
    <n v="1"/>
    <n v="0.1"/>
    <n v="0.1"/>
    <s v="urn:immetingen:eenheid:id:131"/>
    <n v="131"/>
    <s v="urn:immetingen:kwaliteitsoordeel:id:0"/>
    <s v="www.sikb.nl"/>
    <s v="urn:immetingen:waardebewerkingsmethode:id:5"/>
    <s v="www.sikb.nl"/>
    <s v="_15e14b7d-bb14-4f5c-a84e-0e52da589be7"/>
    <n v="45889.309328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4"/>
    <s v="_4b45f7f3-04ba-461b-82f4-7edc00913ad9"/>
    <s v="4b45f7f3-04ba-461b-82f4-7edc00913ad9"/>
    <s v="SIKB"/>
    <x v="4"/>
    <s v="www.sikb.nl"/>
    <x v="1"/>
    <s v="www.sikb.nl"/>
    <s v="urn:immetingen:parameter:id:2725"/>
    <s v="www.sikb.nl"/>
    <n v="45890"/>
    <s v="urn:immetingen:LabopdrachtStatus:id:5"/>
    <n v="1"/>
    <n v="1"/>
    <x v="2"/>
    <n v="0"/>
    <n v="0"/>
    <n v="0"/>
    <s v="immetingen:AnalyticResultType"/>
    <s v="&lt;5 mg/kgds"/>
    <n v="1"/>
    <n v="5"/>
    <n v="5"/>
    <s v="urn:immetingen:eenheid:id:58"/>
    <n v="58"/>
    <s v="urn:immetingen:kwaliteitsoordeel:id:0"/>
    <s v="www.sikb.nl"/>
    <s v="urn:immetingen:waardebewerkingsmethode:id:5"/>
    <s v="www.sikb.nl"/>
    <s v="_bd588855-25f1-4e45-a995-0fefef083759"/>
    <n v="45888.15219907407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5"/>
    <s v="_a638e2f4-fdbb-477e-a356-b2ae84adbf8d"/>
    <s v="a638e2f4-fdbb-477e-a356-b2ae84adbf8d"/>
    <s v="SIKB"/>
    <x v="5"/>
    <s v="www.sikb.nl"/>
    <x v="1"/>
    <s v="www.sikb.nl"/>
    <s v="urn:immetingen:parameter:id:2725"/>
    <s v="www.sikb.nl"/>
    <n v="45890"/>
    <s v="urn:immetingen:LabopdrachtStatus:id:5"/>
    <n v="1"/>
    <n v="1"/>
    <x v="2"/>
    <n v="0"/>
    <n v="0"/>
    <n v="0"/>
    <s v="immetingen:AnalyticResultType"/>
    <s v="16 mg/kgds"/>
    <n v="0"/>
    <n v="16"/>
    <n v="16"/>
    <s v="urn:immetingen:eenheid:id:58"/>
    <n v="58"/>
    <s v="urn:immetingen:kwaliteitsoordeel:id:0"/>
    <s v="www.sikb.nl"/>
    <s v="urn:immetingen:waardebewerkingsmethode:id:5"/>
    <s v="www.sikb.nl"/>
    <s v="_290ddbe9-8e6c-4e38-9c46-c5be0c2e05f3"/>
    <n v="45888.15219907407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6"/>
    <s v="_9fb0c8c8-0038-4c7d-b186-153cbc13e9ac"/>
    <s v="9fb0c8c8-0038-4c7d-b186-153cbc13e9ac"/>
    <s v="SIKB"/>
    <x v="6"/>
    <s v="www.sikb.nl"/>
    <x v="1"/>
    <s v="www.sikb.nl"/>
    <s v="urn:immetingen:parameter:id:2725"/>
    <s v="www.sikb.nl"/>
    <n v="45890"/>
    <s v="urn:immetingen:LabopdrachtStatus:id:5"/>
    <n v="1"/>
    <n v="1"/>
    <x v="2"/>
    <n v="0"/>
    <n v="0"/>
    <n v="0"/>
    <s v="immetingen:AnalyticResultType"/>
    <s v="52 mg/kgds"/>
    <n v="0"/>
    <n v="52"/>
    <n v="52"/>
    <s v="urn:immetingen:eenheid:id:58"/>
    <n v="58"/>
    <s v="urn:immetingen:kwaliteitsoordeel:id:0"/>
    <s v="www.sikb.nl"/>
    <s v="urn:immetingen:waardebewerkingsmethode:id:5"/>
    <s v="www.sikb.nl"/>
    <s v="_a74e3632-cb6a-4e6f-b5d0-49e60c689bba"/>
    <n v="45888.15219907407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7"/>
    <s v="_fbaa255e-e32e-4a05-92e1-8b36c9c5db9f"/>
    <s v="fbaa255e-e32e-4a05-92e1-8b36c9c5db9f"/>
    <s v="SIKB"/>
    <x v="7"/>
    <s v="www.sikb.nl"/>
    <x v="1"/>
    <s v="www.sikb.nl"/>
    <s v="urn:immetingen:parameter:id:2725"/>
    <s v="www.sikb.nl"/>
    <n v="45890"/>
    <s v="urn:immetingen:LabopdrachtStatus:id:5"/>
    <n v="1"/>
    <n v="1"/>
    <x v="2"/>
    <n v="0"/>
    <n v="0"/>
    <n v="0"/>
    <s v="immetingen:AnalyticResultType"/>
    <s v="62 mg/kgds"/>
    <n v="0"/>
    <n v="62"/>
    <n v="62"/>
    <s v="urn:immetingen:eenheid:id:58"/>
    <n v="58"/>
    <s v="urn:immetingen:kwaliteitsoordeel:id:0"/>
    <s v="www.sikb.nl"/>
    <s v="urn:immetingen:waardebewerkingsmethode:id:5"/>
    <s v="www.sikb.nl"/>
    <s v="_f4d89968-2082-431d-b698-fbcd4c682a25"/>
    <n v="45888.152199074073"/>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8"/>
    <s v="_878e361e-9309-4cf9-893f-75ff932ed321"/>
    <s v="878e361e-9309-4cf9-893f-75ff932ed321"/>
    <s v="SIKB"/>
    <x v="1"/>
    <s v="www.sikb.nl"/>
    <x v="1"/>
    <s v="www.sikb.nl"/>
    <s v="urn:immetingen:parameter:id:2725"/>
    <s v="www.sikb.nl"/>
    <n v="45890"/>
    <s v="urn:immetingen:LabopdrachtStatus:id:5"/>
    <n v="1"/>
    <n v="1"/>
    <x v="3"/>
    <n v="0"/>
    <n v="0"/>
    <n v="0"/>
    <s v="immetingen:AnalyticResultType"/>
    <s v="&lt;20 mg/kgds"/>
    <n v="1"/>
    <n v="20"/>
    <n v="20"/>
    <s v="urn:immetingen:eenheid:id:58"/>
    <n v="58"/>
    <s v="urn:immetingen:kwaliteitsoordeel:id:0"/>
    <s v="www.sikb.nl"/>
    <s v="urn:immetingen:waardebewerkingsmethode:id:5"/>
    <s v="www.sikb.nl"/>
    <s v="_44b803dc-6d37-4917-abfd-f9fb24396490"/>
    <n v="45886.60976851851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29"/>
    <s v="_3d21d92c-0502-4484-a0f7-e4e2ddc87081"/>
    <s v="3d21d92c-0502-4484-a0f7-e4e2ddc87081"/>
    <s v="SIKB"/>
    <x v="2"/>
    <s v="www.sikb.nl"/>
    <x v="2"/>
    <s v="www.sikb.nl"/>
    <s v="urn:immetingen:parameter:id:2725"/>
    <s v="www.sikb.nl"/>
    <n v="45890"/>
    <s v="urn:immetingen:LabopdrachtStatus:id:5"/>
    <n v="1"/>
    <n v="1"/>
    <x v="3"/>
    <n v="0"/>
    <n v="0"/>
    <n v="0"/>
    <s v="immetingen:AnalyticResultType"/>
    <s v="&lt;1 µg/kgds"/>
    <n v="1"/>
    <n v="1"/>
    <n v="1"/>
    <s v="urn:immetingen:eenheid:id:131"/>
    <n v="131"/>
    <s v="urn:immetingen:kwaliteitsoordeel:id:0"/>
    <s v="www.sikb.nl"/>
    <s v="urn:immetingen:waardebewerkingsmethode:id:5"/>
    <s v="www.sikb.nl"/>
    <s v="_34c5a5c6-82af-43f9-9a76-49485d0d4f83"/>
    <n v="45886.12782407407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0"/>
    <s v="_867b5027-46dc-4d78-bcf2-21073870de76"/>
    <s v="867b5027-46dc-4d78-bcf2-21073870de76"/>
    <s v="SIKB"/>
    <x v="2"/>
    <s v="www.sikb.nl"/>
    <x v="3"/>
    <s v="www.sikb.nl"/>
    <s v="urn:immetingen:parameter:id:2725"/>
    <s v="www.sikb.nl"/>
    <n v="45890"/>
    <s v="urn:immetingen:LabopdrachtStatus:id:5"/>
    <n v="1"/>
    <n v="1"/>
    <x v="3"/>
    <n v="0"/>
    <n v="0"/>
    <n v="0"/>
    <s v="immetingen:AnalyticResultType"/>
    <s v="&lt;1 µg/kgds"/>
    <n v="1"/>
    <n v="1"/>
    <n v="1"/>
    <s v="urn:immetingen:eenheid:id:131"/>
    <n v="131"/>
    <s v="urn:immetingen:kwaliteitsoordeel:id:0"/>
    <s v="www.sikb.nl"/>
    <s v="urn:immetingen:waardebewerkingsmethode:id:5"/>
    <s v="www.sikb.nl"/>
    <s v="_9d72770f-e965-49ab-91ba-1123fe634050"/>
    <n v="45886.12782407407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1"/>
    <s v="_f931ab34-86db-48e6-8283-000729a170d6"/>
    <s v="f931ab34-86db-48e6-8283-000729a170d6"/>
    <s v="SIKB"/>
    <x v="2"/>
    <s v="www.sikb.nl"/>
    <x v="4"/>
    <s v="www.sikb.nl"/>
    <s v="urn:immetingen:parameter:id:2725"/>
    <s v="www.sikb.nl"/>
    <n v="45890"/>
    <s v="urn:immetingen:LabopdrachtStatus:id:5"/>
    <n v="1"/>
    <n v="1"/>
    <x v="3"/>
    <n v="0"/>
    <n v="0"/>
    <n v="0"/>
    <s v="immetingen:AnalyticResultType"/>
    <s v="&lt;1 µg/kgds"/>
    <n v="1"/>
    <n v="1"/>
    <n v="1"/>
    <s v="urn:immetingen:eenheid:id:131"/>
    <n v="131"/>
    <s v="urn:immetingen:kwaliteitsoordeel:id:0"/>
    <s v="www.sikb.nl"/>
    <s v="urn:immetingen:waardebewerkingsmethode:id:5"/>
    <s v="www.sikb.nl"/>
    <s v="_64766ebe-3835-4931-b35d-dc9a9042ba96"/>
    <n v="45886.12782407407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2"/>
    <s v="_384fc6a9-903a-4865-a37b-db0e63fc63eb"/>
    <s v="384fc6a9-903a-4865-a37b-db0e63fc63eb"/>
    <s v="SIKB"/>
    <x v="2"/>
    <s v="www.sikb.nl"/>
    <x v="5"/>
    <s v="www.sikb.nl"/>
    <s v="urn:immetingen:parameter:id:2725"/>
    <s v="www.sikb.nl"/>
    <n v="45890"/>
    <s v="urn:immetingen:LabopdrachtStatus:id:5"/>
    <n v="1"/>
    <n v="1"/>
    <x v="3"/>
    <n v="0"/>
    <n v="0"/>
    <n v="0"/>
    <s v="immetingen:AnalyticResultType"/>
    <s v="&lt;1 µg/kgds"/>
    <n v="1"/>
    <n v="1"/>
    <n v="1"/>
    <s v="urn:immetingen:eenheid:id:131"/>
    <n v="131"/>
    <s v="urn:immetingen:kwaliteitsoordeel:id:0"/>
    <s v="www.sikb.nl"/>
    <s v="urn:immetingen:waardebewerkingsmethode:id:5"/>
    <s v="www.sikb.nl"/>
    <s v="_cb541548-a982-41d3-9f56-b4646a259fc5"/>
    <n v="45886.12782407407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3"/>
    <s v="_c5b82689-ad22-456b-b4a6-24779885fe8f"/>
    <s v="c5b82689-ad22-456b-b4a6-24779885fe8f"/>
    <s v="SIKB"/>
    <x v="2"/>
    <s v="www.sikb.nl"/>
    <x v="6"/>
    <s v="www.sikb.nl"/>
    <s v="urn:immetingen:parameter:id:2725"/>
    <s v="www.sikb.nl"/>
    <n v="45890"/>
    <s v="urn:immetingen:LabopdrachtStatus:id:5"/>
    <n v="1"/>
    <n v="1"/>
    <x v="3"/>
    <n v="0"/>
    <n v="0"/>
    <n v="0"/>
    <s v="immetingen:AnalyticResultType"/>
    <s v="&lt;1 µg/kgds"/>
    <n v="1"/>
    <n v="1"/>
    <n v="1"/>
    <s v="urn:immetingen:eenheid:id:131"/>
    <n v="131"/>
    <s v="urn:immetingen:kwaliteitsoordeel:id:0"/>
    <s v="www.sikb.nl"/>
    <s v="urn:immetingen:waardebewerkingsmethode:id:5"/>
    <s v="www.sikb.nl"/>
    <s v="_64158c30-1bfc-488a-8321-a3c2278cad4b"/>
    <n v="45886.12782407407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4"/>
    <s v="_c129ecf3-55d8-48dd-b0c0-49e12d7aa71a"/>
    <s v="c129ecf3-55d8-48dd-b0c0-49e12d7aa71a"/>
    <s v="SIKB"/>
    <x v="2"/>
    <s v="www.sikb.nl"/>
    <x v="7"/>
    <s v="www.sikb.nl"/>
    <s v="urn:immetingen:parameter:id:2725"/>
    <s v="www.sikb.nl"/>
    <n v="45890"/>
    <s v="urn:immetingen:LabopdrachtStatus:id:5"/>
    <n v="1"/>
    <n v="1"/>
    <x v="3"/>
    <n v="0"/>
    <n v="0"/>
    <n v="0"/>
    <s v="immetingen:AnalyticResultType"/>
    <s v="&lt;1 µg/kgds"/>
    <n v="1"/>
    <n v="1"/>
    <n v="1"/>
    <s v="urn:immetingen:eenheid:id:131"/>
    <n v="131"/>
    <s v="urn:immetingen:kwaliteitsoordeel:id:0"/>
    <s v="www.sikb.nl"/>
    <s v="urn:immetingen:waardebewerkingsmethode:id:5"/>
    <s v="www.sikb.nl"/>
    <s v="_80e3c76f-0a6c-4610-8c84-494ddc77d743"/>
    <n v="45886.12782407407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5"/>
    <s v="_87731e12-ef02-404b-b871-6ed3ebb25de6"/>
    <s v="87731e12-ef02-404b-b871-6ed3ebb25de6"/>
    <s v="SIKB"/>
    <x v="2"/>
    <s v="www.sikb.nl"/>
    <x v="8"/>
    <s v="www.sikb.nl"/>
    <s v="urn:immetingen:parameter:id:2725"/>
    <s v="www.sikb.nl"/>
    <n v="45890"/>
    <s v="urn:immetingen:LabopdrachtStatus:id:5"/>
    <n v="1"/>
    <n v="1"/>
    <x v="3"/>
    <n v="0"/>
    <n v="0"/>
    <n v="0"/>
    <s v="immetingen:AnalyticResultType"/>
    <s v="&lt;1 µg/kgds"/>
    <n v="1"/>
    <n v="1"/>
    <n v="1"/>
    <s v="urn:immetingen:eenheid:id:131"/>
    <n v="131"/>
    <s v="urn:immetingen:kwaliteitsoordeel:id:0"/>
    <s v="www.sikb.nl"/>
    <s v="urn:immetingen:waardebewerkingsmethode:id:5"/>
    <s v="www.sikb.nl"/>
    <s v="_19c3134c-fc19-4428-a80b-a0ab6ecbb7bd"/>
    <n v="45886.12782407407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6"/>
    <s v="_c408b08f-2d9e-4b41-b318-7084df393c45"/>
    <s v="c408b08f-2d9e-4b41-b318-7084df393c45"/>
    <s v="SIKB"/>
    <x v="2"/>
    <s v="www.sikb.nl"/>
    <x v="9"/>
    <s v="www.sikb.nl"/>
    <s v="urn:immetingen:parameter:id:2725"/>
    <s v="www.sikb.nl"/>
    <n v="45890"/>
    <s v="urn:immetingen:LabopdrachtStatus:id:5"/>
    <n v="1"/>
    <n v="1"/>
    <x v="3"/>
    <n v="0"/>
    <n v="0"/>
    <n v="0"/>
    <s v="immetingen:AnalyticResultType"/>
    <s v="93.5 gew.-%"/>
    <n v="0"/>
    <n v="93.5"/>
    <n v="93.5"/>
    <s v="urn:immetingen:eenheid:id:1"/>
    <n v="1"/>
    <s v="urn:immetingen:kwaliteitsoordeel:id:0"/>
    <s v="www.sikb.nl"/>
    <s v="urn:immetingen:waardebewerkingsmethode:id:5"/>
    <s v="www.sikb.nl"/>
    <s v="_0ae32364-2824-4ff3-89b1-4225bebdc8e8"/>
    <n v="45884.63949074073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7"/>
    <s v="_735d4591-aabf-4ea9-b359-20de31e0ae5c"/>
    <s v="735d4591-aabf-4ea9-b359-20de31e0ae5c"/>
    <s v="SIKB"/>
    <x v="2"/>
    <s v="www.sikb.nl"/>
    <x v="10"/>
    <s v="www.sikb.nl"/>
    <s v="urn:immetingen:parameter:id:2725"/>
    <s v="www.sikb.nl"/>
    <n v="45890"/>
    <s v="urn:immetingen:LabopdrachtStatus:id:5"/>
    <n v="1"/>
    <n v="1"/>
    <x v="3"/>
    <n v="0"/>
    <n v="0"/>
    <n v="0"/>
    <s v="immetingen:AnalyticResultType"/>
    <s v="0.01 mg/kgds"/>
    <n v="0"/>
    <n v="0.01"/>
    <n v="0.01"/>
    <s v="urn:immetingen:eenheid:id:58"/>
    <n v="58"/>
    <s v="urn:immetingen:kwaliteitsoordeel:id:0"/>
    <s v="www.sikb.nl"/>
    <s v="urn:immetingen:waardebewerkingsmethode:id:5"/>
    <s v="www.sikb.nl"/>
    <s v="_12fa74d2-6416-4208-ac2f-61300c9ab59d"/>
    <n v="45886.12782407407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8"/>
    <s v="_ae3c5e89-8194-42ac-8078-ba9abfad7427"/>
    <s v="ae3c5e89-8194-42ac-8078-ba9abfad7427"/>
    <s v="SIKB"/>
    <x v="2"/>
    <s v="www.sikb.nl"/>
    <x v="11"/>
    <s v="www.sikb.nl"/>
    <s v="urn:immetingen:parameter:id:2725"/>
    <s v="www.sikb.nl"/>
    <n v="45890"/>
    <s v="urn:immetingen:LabopdrachtStatus:id:5"/>
    <n v="1"/>
    <n v="1"/>
    <x v="3"/>
    <n v="0"/>
    <n v="0"/>
    <n v="0"/>
    <s v="immetingen:AnalyticResultType"/>
    <s v="0.05 mg/kgds"/>
    <n v="0"/>
    <n v="0.05"/>
    <n v="0.05"/>
    <s v="urn:immetingen:eenheid:id:58"/>
    <n v="58"/>
    <s v="urn:immetingen:kwaliteitsoordeel:id:0"/>
    <s v="www.sikb.nl"/>
    <s v="urn:immetingen:waardebewerkingsmethode:id:5"/>
    <s v="www.sikb.nl"/>
    <s v="_9eeb437a-a870-43e7-888f-4935a7e380b6"/>
    <n v="45886.12782407407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39"/>
    <s v="_b5fdf4b6-e91a-4e5b-84ef-b8bfd086075a"/>
    <s v="b5fdf4b6-e91a-4e5b-84ef-b8bfd086075a"/>
    <s v="SIKB"/>
    <x v="2"/>
    <s v="www.sikb.nl"/>
    <x v="12"/>
    <s v="www.sikb.nl"/>
    <s v="urn:immetingen:parameter:id:2725"/>
    <s v="www.sikb.nl"/>
    <n v="45890"/>
    <s v="urn:immetingen:LabopdrachtStatus:id:5"/>
    <n v="1"/>
    <n v="1"/>
    <x v="3"/>
    <n v="0"/>
    <n v="0"/>
    <n v="0"/>
    <s v="immetingen:AnalyticResultType"/>
    <s v="0.01 mg/kgds"/>
    <n v="0"/>
    <n v="0.01"/>
    <n v="0.01"/>
    <s v="urn:immetingen:eenheid:id:58"/>
    <n v="58"/>
    <s v="urn:immetingen:kwaliteitsoordeel:id:0"/>
    <s v="www.sikb.nl"/>
    <s v="urn:immetingen:waardebewerkingsmethode:id:5"/>
    <s v="www.sikb.nl"/>
    <s v="_d4f987eb-bde7-4de1-9283-2b1d30ad2b73"/>
    <n v="45886.12782407407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0"/>
    <s v="_1f74a1e8-0e97-47e9-9fea-86a0d81da6aa"/>
    <s v="1f74a1e8-0e97-47e9-9fea-86a0d81da6aa"/>
    <s v="SIKB"/>
    <x v="2"/>
    <s v="www.sikb.nl"/>
    <x v="13"/>
    <s v="www.sikb.nl"/>
    <s v="urn:immetingen:parameter:id:2725"/>
    <s v="www.sikb.nl"/>
    <n v="45890"/>
    <s v="urn:immetingen:LabopdrachtStatus:id:5"/>
    <n v="1"/>
    <n v="1"/>
    <x v="3"/>
    <n v="0"/>
    <n v="0"/>
    <n v="0"/>
    <s v="immetingen:AnalyticResultType"/>
    <s v="0.16 mg/kgds"/>
    <n v="0"/>
    <n v="0.16"/>
    <n v="0.16"/>
    <s v="urn:immetingen:eenheid:id:58"/>
    <n v="58"/>
    <s v="urn:immetingen:kwaliteitsoordeel:id:0"/>
    <s v="www.sikb.nl"/>
    <s v="urn:immetingen:waardebewerkingsmethode:id:5"/>
    <s v="www.sikb.nl"/>
    <s v="_f422f89b-d3d7-4376-b5f3-6e49575c7f7a"/>
    <n v="45886.12782407407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1"/>
    <s v="_a17012b0-3268-4dce-93c9-7d3f4f7d0032"/>
    <s v="a17012b0-3268-4dce-93c9-7d3f4f7d0032"/>
    <s v="SIKB"/>
    <x v="2"/>
    <s v="www.sikb.nl"/>
    <x v="14"/>
    <s v="www.sikb.nl"/>
    <s v="urn:immetingen:parameter:id:2725"/>
    <s v="www.sikb.nl"/>
    <n v="45890"/>
    <s v="urn:immetingen:LabopdrachtStatus:id:5"/>
    <n v="1"/>
    <n v="1"/>
    <x v="3"/>
    <n v="0"/>
    <n v="0"/>
    <n v="0"/>
    <s v="immetingen:AnalyticResultType"/>
    <s v="0.06 mg/kgds"/>
    <n v="0"/>
    <n v="0.06"/>
    <n v="0.06"/>
    <s v="urn:immetingen:eenheid:id:58"/>
    <n v="58"/>
    <s v="urn:immetingen:kwaliteitsoordeel:id:0"/>
    <s v="www.sikb.nl"/>
    <s v="urn:immetingen:waardebewerkingsmethode:id:5"/>
    <s v="www.sikb.nl"/>
    <s v="_70fdbba8-6042-4a5e-a4bc-7519624ca557"/>
    <n v="45886.12782407407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2"/>
    <s v="_b034cabe-c7f5-4897-a292-d621adfec9ec"/>
    <s v="b034cabe-c7f5-4897-a292-d621adfec9ec"/>
    <s v="SIKB"/>
    <x v="2"/>
    <s v="www.sikb.nl"/>
    <x v="15"/>
    <s v="www.sikb.nl"/>
    <s v="urn:immetingen:parameter:id:2725"/>
    <s v="www.sikb.nl"/>
    <n v="45890"/>
    <s v="urn:immetingen:LabopdrachtStatus:id:5"/>
    <n v="1"/>
    <n v="1"/>
    <x v="3"/>
    <n v="0"/>
    <n v="0"/>
    <n v="0"/>
    <s v="immetingen:AnalyticResultType"/>
    <s v="0.04 mg/kgds"/>
    <n v="0"/>
    <n v="0.04"/>
    <n v="0.04"/>
    <s v="urn:immetingen:eenheid:id:58"/>
    <n v="58"/>
    <s v="urn:immetingen:kwaliteitsoordeel:id:0"/>
    <s v="www.sikb.nl"/>
    <s v="urn:immetingen:waardebewerkingsmethode:id:5"/>
    <s v="www.sikb.nl"/>
    <s v="_2a267834-fae5-42b8-b446-f0a126fcfbdc"/>
    <n v="45886.12782407407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3"/>
    <s v="_7cd1cfe5-94a0-4ed6-883a-522497011000"/>
    <s v="7cd1cfe5-94a0-4ed6-883a-522497011000"/>
    <s v="SIKB"/>
    <x v="2"/>
    <s v="www.sikb.nl"/>
    <x v="16"/>
    <s v="www.sikb.nl"/>
    <s v="urn:immetingen:parameter:id:2725"/>
    <s v="www.sikb.nl"/>
    <n v="45890"/>
    <s v="urn:immetingen:LabopdrachtStatus:id:5"/>
    <n v="1"/>
    <n v="1"/>
    <x v="3"/>
    <n v="0"/>
    <n v="0"/>
    <n v="0"/>
    <s v="immetingen:AnalyticResultType"/>
    <s v="0.09 mg/kgds"/>
    <n v="0"/>
    <n v="0.09"/>
    <n v="0.09"/>
    <s v="urn:immetingen:eenheid:id:58"/>
    <n v="58"/>
    <s v="urn:immetingen:kwaliteitsoordeel:id:0"/>
    <s v="www.sikb.nl"/>
    <s v="urn:immetingen:waardebewerkingsmethode:id:5"/>
    <s v="www.sikb.nl"/>
    <s v="_c2776725-83dc-4c4b-935e-06e39c757fb5"/>
    <n v="45886.12782407407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4"/>
    <s v="_6f531b9f-85fe-434f-932e-18c9d32a5af0"/>
    <s v="6f531b9f-85fe-434f-932e-18c9d32a5af0"/>
    <s v="SIKB"/>
    <x v="2"/>
    <s v="www.sikb.nl"/>
    <x v="17"/>
    <s v="www.sikb.nl"/>
    <s v="urn:immetingen:parameter:id:2725"/>
    <s v="www.sikb.nl"/>
    <n v="45890"/>
    <s v="urn:immetingen:LabopdrachtStatus:id:5"/>
    <n v="1"/>
    <n v="1"/>
    <x v="3"/>
    <n v="0"/>
    <n v="0"/>
    <n v="0"/>
    <s v="immetingen:AnalyticResultType"/>
    <s v="0.07 mg/kgds"/>
    <n v="0"/>
    <n v="7.0000000000000007E-2"/>
    <n v="7.0000000000000007E-2"/>
    <s v="urn:immetingen:eenheid:id:58"/>
    <n v="58"/>
    <s v="urn:immetingen:kwaliteitsoordeel:id:0"/>
    <s v="www.sikb.nl"/>
    <s v="urn:immetingen:waardebewerkingsmethode:id:5"/>
    <s v="www.sikb.nl"/>
    <s v="_285f7c60-bb37-4722-bd10-169862a8c583"/>
    <n v="45886.12782407407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5"/>
    <s v="_de3c5d83-8cdf-418c-b464-191718a04a52"/>
    <s v="de3c5d83-8cdf-418c-b464-191718a04a52"/>
    <s v="SIKB"/>
    <x v="2"/>
    <s v="www.sikb.nl"/>
    <x v="18"/>
    <s v="www.sikb.nl"/>
    <s v="urn:immetingen:parameter:id:2725"/>
    <s v="www.sikb.nl"/>
    <n v="45890"/>
    <s v="urn:immetingen:LabopdrachtStatus:id:5"/>
    <n v="1"/>
    <n v="1"/>
    <x v="3"/>
    <n v="0"/>
    <n v="0"/>
    <n v="0"/>
    <s v="immetingen:AnalyticResultType"/>
    <s v="0.06 mg/kgds"/>
    <n v="0"/>
    <n v="0.06"/>
    <n v="0.06"/>
    <s v="urn:immetingen:eenheid:id:58"/>
    <n v="58"/>
    <s v="urn:immetingen:kwaliteitsoordeel:id:0"/>
    <s v="www.sikb.nl"/>
    <s v="urn:immetingen:waardebewerkingsmethode:id:5"/>
    <s v="www.sikb.nl"/>
    <s v="_1ebc6b8e-7621-4336-9a82-e54ab921318d"/>
    <n v="45886.12782407407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6"/>
    <s v="_677ef58c-4ca3-4178-8c4a-65a9928f44fb"/>
    <s v="677ef58c-4ca3-4178-8c4a-65a9928f44fb"/>
    <s v="SIKB"/>
    <x v="2"/>
    <s v="www.sikb.nl"/>
    <x v="19"/>
    <s v="www.sikb.nl"/>
    <s v="urn:immetingen:parameter:id:2725"/>
    <s v="www.sikb.nl"/>
    <n v="45890"/>
    <s v="urn:immetingen:LabopdrachtStatus:id:5"/>
    <n v="1"/>
    <n v="1"/>
    <x v="3"/>
    <n v="0"/>
    <n v="0"/>
    <n v="0"/>
    <s v="immetingen:AnalyticResultType"/>
    <s v="0.08 mg/kgds"/>
    <n v="0"/>
    <n v="0.08"/>
    <n v="0.08"/>
    <s v="urn:immetingen:eenheid:id:58"/>
    <n v="58"/>
    <s v="urn:immetingen:kwaliteitsoordeel:id:0"/>
    <s v="www.sikb.nl"/>
    <s v="urn:immetingen:waardebewerkingsmethode:id:5"/>
    <s v="www.sikb.nl"/>
    <s v="_da7b61e9-8285-440c-9c9a-aba8194b6123"/>
    <n v="45886.12782407407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7"/>
    <s v="_6fbf011a-5b2e-4541-be0c-5ef5395ab7c5"/>
    <s v="6fbf011a-5b2e-4541-be0c-5ef5395ab7c5"/>
    <s v="SIKB"/>
    <x v="3"/>
    <s v="www.sikb.nl"/>
    <x v="0"/>
    <n v="0"/>
    <s v="urn:immetingen:parameter:id:1118"/>
    <s v="www.sikb.nl"/>
    <n v="45890"/>
    <s v="urn:immetingen:LabopdrachtStatus:id:5"/>
    <n v="1"/>
    <n v="1"/>
    <x v="3"/>
    <n v="0"/>
    <n v="0"/>
    <n v="0"/>
    <s v="immetingen:AnalyticResultType"/>
    <s v="6.6 % vd DS"/>
    <n v="0"/>
    <n v="6.6"/>
    <n v="6.6"/>
    <s v="urn:immetingen:eenheid:id:1"/>
    <n v="1"/>
    <s v="urn:immetingen:kwaliteitsoordeel:id:0"/>
    <s v="www.sikb.nl"/>
    <s v="urn:immetingen:waardebewerkingsmethode:id:5"/>
    <s v="www.sikb.nl"/>
    <s v="_64bdf343-e4b5-49e8-8204-5cadf9dc7dbb"/>
    <n v="45887.57070601851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8"/>
    <s v="_72ea82c8-1172-4b1b-a8cc-7822697aade1"/>
    <s v="72ea82c8-1172-4b1b-a8cc-7822697aade1"/>
    <s v="SIKB"/>
    <x v="2"/>
    <s v="www.sikb.nl"/>
    <x v="20"/>
    <s v="www.sikb.nl"/>
    <s v="urn:immetingen:parameter:id:2725"/>
    <s v="www.sikb.nl"/>
    <n v="45890"/>
    <s v="urn:immetingen:LabopdrachtStatus:id:5"/>
    <n v="1"/>
    <n v="1"/>
    <x v="3"/>
    <n v="0"/>
    <n v="0"/>
    <n v="0"/>
    <s v="immetingen:AnalyticResultType"/>
    <s v="2.0 % vd DS"/>
    <n v="0"/>
    <n v="2"/>
    <n v="2"/>
    <s v="urn:immetingen:eenheid:id:1"/>
    <n v="1"/>
    <s v="urn:immetingen:kwaliteitsoordeel:id:0"/>
    <s v="www.sikb.nl"/>
    <s v="urn:immetingen:waardebewerkingsmethode:id:5"/>
    <s v="www.sikb.nl"/>
    <s v="_57bdb7ba-e801-4a0e-9967-b6302ba15edc"/>
    <n v="45890.90403935185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49"/>
    <s v="_7ff0c0d3-2fab-43e9-b318-ad7b6adb9ec6"/>
    <s v="7ff0c0d3-2fab-43e9-b318-ad7b6adb9ec6"/>
    <s v="SIKB"/>
    <x v="2"/>
    <s v="www.sikb.nl"/>
    <x v="21"/>
    <s v="www.sikb.nl"/>
    <s v="urn:immetingen:parameter:id:2725"/>
    <s v="www.sikb.nl"/>
    <n v="45890"/>
    <s v="urn:immetingen:LabopdrachtStatus:id:5"/>
    <n v="1"/>
    <n v="1"/>
    <x v="3"/>
    <n v="0"/>
    <n v="0"/>
    <n v="0"/>
    <s v="immetingen:AnalyticResultType"/>
    <s v="4.9 µg/kgds"/>
    <n v="0"/>
    <n v="4.9000000000000004"/>
    <n v="4.9000000000000004"/>
    <s v="urn:immetingen:eenheid:id:131"/>
    <n v="131"/>
    <s v="urn:immetingen:kwaliteitsoordeel:id:0"/>
    <s v="www.sikb.nl"/>
    <s v="urn:immetingen:waardebewerkingsmethode:id:5"/>
    <s v="www.sikb.nl"/>
    <s v="_57b5c003-a7f6-4160-b3b8-30b85d0ae261"/>
    <n v="45886.12818287037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0"/>
    <s v="_b5ab70d9-d35b-44af-b7f1-8df21ff7c3f3"/>
    <s v="b5ab70d9-d35b-44af-b7f1-8df21ff7c3f3"/>
    <s v="SIKB"/>
    <x v="2"/>
    <s v="www.sikb.nl"/>
    <x v="22"/>
    <s v="www.sikb.nl"/>
    <s v="urn:immetingen:parameter:id:2725"/>
    <s v="www.sikb.nl"/>
    <n v="45890"/>
    <s v="urn:immetingen:LabopdrachtStatus:id:5"/>
    <n v="1"/>
    <n v="1"/>
    <x v="3"/>
    <n v="0"/>
    <n v="0"/>
    <n v="0"/>
    <s v="immetingen:AnalyticResultType"/>
    <s v="0.63 mg/kgds"/>
    <n v="0"/>
    <n v="0.63"/>
    <n v="0.63"/>
    <s v="urn:immetingen:eenheid:id:58"/>
    <n v="58"/>
    <s v="urn:immetingen:kwaliteitsoordeel:id:0"/>
    <s v="www.sikb.nl"/>
    <s v="urn:immetingen:waardebewerkingsmethode:id:5"/>
    <s v="www.sikb.nl"/>
    <s v="_a304569e-6ac3-4166-885a-0b64510fd2b2"/>
    <n v="45886.128182870372"/>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1"/>
    <s v="_41583e84-f578-4fa9-8b80-4b2e3d763396"/>
    <s v="41583e84-f578-4fa9-8b80-4b2e3d763396"/>
    <s v="SIKB"/>
    <x v="2"/>
    <s v="www.sikb.nl"/>
    <x v="23"/>
    <s v="www.sikb.nl"/>
    <s v="urn:immetingen:parameter:id:2725"/>
    <s v="www.sikb.nl"/>
    <n v="45890"/>
    <s v="urn:immetingen:LabopdrachtStatus:id:5"/>
    <n v="1"/>
    <n v="1"/>
    <x v="3"/>
    <n v="0"/>
    <n v="0"/>
    <n v="0"/>
    <s v="immetingen:AnalyticResultType"/>
    <s v="24 mg/kgds"/>
    <n v="0"/>
    <n v="24"/>
    <n v="24"/>
    <s v="urn:immetingen:eenheid:id:58"/>
    <n v="58"/>
    <s v="urn:immetingen:kwaliteitsoordeel:id:0"/>
    <s v="www.sikb.nl"/>
    <s v="urn:immetingen:waardebewerkingsmethode:id:5"/>
    <s v="www.sikb.nl"/>
    <s v="_6edff77a-ea04-4071-b0cd-51262f2c20c4"/>
    <n v="45890.903703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2"/>
    <s v="_9d96c4ad-04ea-45a2-95cd-ae881aedfb8a"/>
    <s v="9d96c4ad-04ea-45a2-95cd-ae881aedfb8a"/>
    <s v="SIKB"/>
    <x v="2"/>
    <s v="www.sikb.nl"/>
    <x v="24"/>
    <s v="www.sikb.nl"/>
    <s v="urn:immetingen:parameter:id:2725"/>
    <s v="www.sikb.nl"/>
    <n v="45890"/>
    <s v="urn:immetingen:LabopdrachtStatus:id:5"/>
    <n v="1"/>
    <n v="1"/>
    <x v="3"/>
    <n v="0"/>
    <n v="0"/>
    <n v="0"/>
    <s v="immetingen:AnalyticResultType"/>
    <s v="30 mg/kgds"/>
    <n v="0"/>
    <n v="30"/>
    <n v="30"/>
    <s v="urn:immetingen:eenheid:id:58"/>
    <n v="58"/>
    <s v="urn:immetingen:kwaliteitsoordeel:id:0"/>
    <s v="www.sikb.nl"/>
    <s v="urn:immetingen:waardebewerkingsmethode:id:5"/>
    <s v="www.sikb.nl"/>
    <s v="_fa724470-6235-4abf-8efc-0142570c95db"/>
    <n v="45890.903703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3"/>
    <s v="_4bc34af0-4e30-4c72-bfe0-6d890e79e91b"/>
    <s v="4bc34af0-4e30-4c72-bfe0-6d890e79e91b"/>
    <s v="SIKB"/>
    <x v="2"/>
    <s v="www.sikb.nl"/>
    <x v="25"/>
    <s v="www.sikb.nl"/>
    <s v="urn:immetingen:parameter:id:2725"/>
    <s v="www.sikb.nl"/>
    <n v="45890"/>
    <s v="urn:immetingen:LabopdrachtStatus:id:5"/>
    <n v="1"/>
    <n v="1"/>
    <x v="3"/>
    <n v="0"/>
    <n v="0"/>
    <n v="0"/>
    <s v="immetingen:AnalyticResultType"/>
    <s v="5.3 mg/kgds"/>
    <n v="0"/>
    <n v="5.3"/>
    <n v="5.3"/>
    <s v="urn:immetingen:eenheid:id:58"/>
    <n v="58"/>
    <s v="urn:immetingen:kwaliteitsoordeel:id:0"/>
    <s v="www.sikb.nl"/>
    <s v="urn:immetingen:waardebewerkingsmethode:id:5"/>
    <s v="www.sikb.nl"/>
    <s v="_da3de20b-64d9-44c0-8b5a-6ff5d55e9dc9"/>
    <n v="45890.903703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4"/>
    <s v="_3d9ae005-ccb4-4e97-bf58-33c3c100522b"/>
    <s v="3d9ae005-ccb4-4e97-bf58-33c3c100522b"/>
    <s v="SIKB"/>
    <x v="2"/>
    <s v="www.sikb.nl"/>
    <x v="26"/>
    <s v="www.sikb.nl"/>
    <s v="urn:immetingen:parameter:id:2725"/>
    <s v="www.sikb.nl"/>
    <n v="45890"/>
    <s v="urn:immetingen:LabopdrachtStatus:id:5"/>
    <n v="1"/>
    <n v="1"/>
    <x v="3"/>
    <n v="0"/>
    <n v="0"/>
    <n v="0"/>
    <s v="immetingen:AnalyticResultType"/>
    <s v="&lt;0.2 mg/kgds"/>
    <n v="1"/>
    <n v="0.2"/>
    <n v="0.2"/>
    <s v="urn:immetingen:eenheid:id:58"/>
    <n v="58"/>
    <s v="urn:immetingen:kwaliteitsoordeel:id:0"/>
    <s v="www.sikb.nl"/>
    <s v="urn:immetingen:waardebewerkingsmethode:id:5"/>
    <s v="www.sikb.nl"/>
    <s v="_cce38b08-0589-4576-b94e-970f73a3598a"/>
    <n v="45890.903703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5"/>
    <s v="_745df212-ae9e-4ba0-8975-55a31cee16cb"/>
    <s v="745df212-ae9e-4ba0-8975-55a31cee16cb"/>
    <s v="SIKB"/>
    <x v="2"/>
    <s v="www.sikb.nl"/>
    <x v="27"/>
    <s v="www.sikb.nl"/>
    <s v="urn:immetingen:parameter:id:2725"/>
    <s v="www.sikb.nl"/>
    <n v="45890"/>
    <s v="urn:immetingen:LabopdrachtStatus:id:5"/>
    <n v="1"/>
    <n v="1"/>
    <x v="3"/>
    <n v="0"/>
    <n v="0"/>
    <n v="0"/>
    <s v="immetingen:AnalyticResultType"/>
    <s v="3.2 mg/kgds"/>
    <n v="0"/>
    <n v="3.2"/>
    <n v="3.2"/>
    <s v="urn:immetingen:eenheid:id:58"/>
    <n v="58"/>
    <s v="urn:immetingen:kwaliteitsoordeel:id:0"/>
    <s v="www.sikb.nl"/>
    <s v="urn:immetingen:waardebewerkingsmethode:id:5"/>
    <s v="www.sikb.nl"/>
    <s v="_5489aadb-eaae-4e1f-8fde-343067b8b07f"/>
    <n v="45890.903703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6"/>
    <s v="_20602924-14c1-4fc4-82b8-be97093900d2"/>
    <s v="20602924-14c1-4fc4-82b8-be97093900d2"/>
    <s v="SIKB"/>
    <x v="2"/>
    <s v="www.sikb.nl"/>
    <x v="28"/>
    <s v="www.sikb.nl"/>
    <s v="urn:immetingen:parameter:id:2725"/>
    <s v="www.sikb.nl"/>
    <n v="45890"/>
    <s v="urn:immetingen:LabopdrachtStatus:id:5"/>
    <n v="1"/>
    <n v="1"/>
    <x v="3"/>
    <n v="0"/>
    <n v="0"/>
    <n v="0"/>
    <s v="immetingen:AnalyticResultType"/>
    <s v="5.3 mg/kgds"/>
    <n v="0"/>
    <n v="5.3"/>
    <n v="5.3"/>
    <s v="urn:immetingen:eenheid:id:58"/>
    <n v="58"/>
    <s v="urn:immetingen:kwaliteitsoordeel:id:0"/>
    <s v="www.sikb.nl"/>
    <s v="urn:immetingen:waardebewerkingsmethode:id:5"/>
    <s v="www.sikb.nl"/>
    <s v="_fc39d7a6-8130-436a-81f9-f204a142d436"/>
    <n v="45890.903703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7"/>
    <s v="_c976dbe8-f3f5-498c-a860-02f588644ef8"/>
    <s v="c976dbe8-f3f5-498c-a860-02f588644ef8"/>
    <s v="SIKB"/>
    <x v="2"/>
    <s v="www.sikb.nl"/>
    <x v="29"/>
    <s v="www.sikb.nl"/>
    <s v="urn:immetingen:parameter:id:2725"/>
    <s v="www.sikb.nl"/>
    <n v="45890"/>
    <s v="urn:immetingen:LabopdrachtStatus:id:5"/>
    <n v="1"/>
    <n v="1"/>
    <x v="3"/>
    <n v="0"/>
    <n v="0"/>
    <n v="0"/>
    <s v="immetingen:AnalyticResultType"/>
    <s v="&lt;0.05 mg/kgds"/>
    <n v="1"/>
    <n v="0.05"/>
    <n v="0.05"/>
    <s v="urn:immetingen:eenheid:id:58"/>
    <n v="58"/>
    <s v="urn:immetingen:kwaliteitsoordeel:id:0"/>
    <s v="www.sikb.nl"/>
    <s v="urn:immetingen:waardebewerkingsmethode:id:5"/>
    <s v="www.sikb.nl"/>
    <s v="_be9229e0-fb88-4117-adf4-7501fb2aed3a"/>
    <n v="45890.903703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8"/>
    <s v="_f2a655dc-86f3-4315-a29f-c5fd5f145818"/>
    <s v="f2a655dc-86f3-4315-a29f-c5fd5f145818"/>
    <s v="SIKB"/>
    <x v="2"/>
    <s v="www.sikb.nl"/>
    <x v="30"/>
    <s v="www.sikb.nl"/>
    <s v="urn:immetingen:parameter:id:2725"/>
    <s v="www.sikb.nl"/>
    <n v="45890"/>
    <s v="urn:immetingen:LabopdrachtStatus:id:5"/>
    <n v="1"/>
    <n v="1"/>
    <x v="3"/>
    <n v="0"/>
    <n v="0"/>
    <n v="0"/>
    <s v="immetingen:AnalyticResultType"/>
    <s v="&lt;1.5 mg/kgds"/>
    <n v="1"/>
    <n v="1.5"/>
    <n v="1.5"/>
    <s v="urn:immetingen:eenheid:id:58"/>
    <n v="58"/>
    <s v="urn:immetingen:kwaliteitsoordeel:id:0"/>
    <s v="www.sikb.nl"/>
    <s v="urn:immetingen:waardebewerkingsmethode:id:5"/>
    <s v="www.sikb.nl"/>
    <s v="_fa8697e1-6319-4759-a009-384fd3c0c54c"/>
    <n v="45890.903703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59"/>
    <s v="_eb896049-445d-4f1f-8a1c-67985b7cf004"/>
    <s v="eb896049-445d-4f1f-8a1c-67985b7cf004"/>
    <s v="SIKB"/>
    <x v="2"/>
    <s v="www.sikb.nl"/>
    <x v="31"/>
    <s v="www.sikb.nl"/>
    <s v="urn:immetingen:parameter:id:2725"/>
    <s v="www.sikb.nl"/>
    <n v="45890"/>
    <s v="urn:immetingen:LabopdrachtStatus:id:5"/>
    <n v="1"/>
    <n v="1"/>
    <x v="3"/>
    <n v="0"/>
    <n v="0"/>
    <n v="0"/>
    <s v="immetingen:AnalyticResultType"/>
    <s v="9.2 mg/kgds"/>
    <n v="0"/>
    <n v="9.1999999999999993"/>
    <n v="9.1999999999999993"/>
    <s v="urn:immetingen:eenheid:id:58"/>
    <n v="58"/>
    <s v="urn:immetingen:kwaliteitsoordeel:id:0"/>
    <s v="www.sikb.nl"/>
    <s v="urn:immetingen:waardebewerkingsmethode:id:5"/>
    <s v="www.sikb.nl"/>
    <s v="_492e3470-50eb-4358-8c5e-924039aa2a9a"/>
    <n v="45890.903703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0"/>
    <s v="_e57bb5b4-8391-4b85-b016-e21c433a6501"/>
    <s v="e57bb5b4-8391-4b85-b016-e21c433a6501"/>
    <s v="SIKB"/>
    <x v="2"/>
    <s v="www.sikb.nl"/>
    <x v="32"/>
    <s v="www.sikb.nl"/>
    <s v="urn:immetingen:parameter:id:2725"/>
    <s v="www.sikb.nl"/>
    <n v="45890"/>
    <s v="urn:immetingen:LabopdrachtStatus:id:5"/>
    <n v="1"/>
    <n v="1"/>
    <x v="3"/>
    <n v="0"/>
    <n v="0"/>
    <n v="0"/>
    <s v="immetingen:AnalyticResultType"/>
    <s v="11 mg/kgds"/>
    <n v="0"/>
    <n v="11"/>
    <n v="11"/>
    <s v="urn:immetingen:eenheid:id:58"/>
    <n v="58"/>
    <s v="urn:immetingen:kwaliteitsoordeel:id:0"/>
    <s v="www.sikb.nl"/>
    <s v="urn:immetingen:waardebewerkingsmethode:id:5"/>
    <s v="www.sikb.nl"/>
    <s v="_8b82d6d2-f743-4909-ad05-b1560615b9ad"/>
    <n v="45890.903703703705"/>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1"/>
    <s v="_cd4ab762-aea3-4283-9000-2818c6fed14c"/>
    <s v="cd4ab762-aea3-4283-9000-2818c6fed14c"/>
    <s v="SIKB"/>
    <x v="2"/>
    <s v="www.sikb.nl"/>
    <x v="33"/>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74a63d3b-eac0-4dad-a4f7-90ac5c66a891"/>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2"/>
    <s v="_fb1938db-cd43-4de3-8ed5-9bce51f56da2"/>
    <s v="fb1938db-cd43-4de3-8ed5-9bce51f56da2"/>
    <s v="SIKB"/>
    <x v="2"/>
    <s v="www.sikb.nl"/>
    <x v="34"/>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b9342dec-6941-4d54-a06a-839b9aba1e41"/>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3"/>
    <s v="_6d3600b0-5bde-4c0b-bc1d-97351e2521be"/>
    <s v="6d3600b0-5bde-4c0b-bc1d-97351e2521be"/>
    <s v="SIKB"/>
    <x v="2"/>
    <s v="www.sikb.nl"/>
    <x v="35"/>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4e4e8fde-5118-4f3a-8339-44343a5e846e"/>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4"/>
    <s v="_4139037f-4fef-4c86-a4de-d519d9e4b349"/>
    <s v="4139037f-4fef-4c86-a4de-d519d9e4b349"/>
    <s v="SIKB"/>
    <x v="2"/>
    <s v="www.sikb.nl"/>
    <x v="36"/>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5275f858-7390-4e4d-b0ad-7eb5e0bada84"/>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5"/>
    <s v="_a1494433-844b-408c-b282-e4c7aeb515c5"/>
    <s v="a1494433-844b-408c-b282-e4c7aeb515c5"/>
    <s v="SIKB"/>
    <x v="2"/>
    <s v="www.sikb.nl"/>
    <x v="37"/>
    <s v="www.sikb.nl"/>
    <s v="urn:immetingen:parameter:id:2725"/>
    <s v="www.sikb.nl"/>
    <n v="45890"/>
    <s v="urn:immetingen:LabopdrachtStatus:id:5"/>
    <n v="1"/>
    <n v="1"/>
    <x v="3"/>
    <n v="0"/>
    <n v="0"/>
    <n v="0"/>
    <s v="immetingen:AnalyticResultType"/>
    <s v="0.1 µg/kgds"/>
    <n v="0"/>
    <n v="0.1"/>
    <n v="0.1"/>
    <s v="urn:immetingen:eenheid:id:131"/>
    <n v="131"/>
    <s v="urn:immetingen:kwaliteitsoordeel:id:0"/>
    <s v="www.sikb.nl"/>
    <s v="urn:immetingen:waardebewerkingsmethode:id:5"/>
    <s v="www.sikb.nl"/>
    <s v="_376432b3-73e0-49cc-870f-3c8f65225b04"/>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6"/>
    <s v="_8f0ac41d-f61f-446d-8699-37efa596a1ab"/>
    <s v="8f0ac41d-f61f-446d-8699-37efa596a1ab"/>
    <s v="SIKB"/>
    <x v="2"/>
    <s v="www.sikb.nl"/>
    <x v="38"/>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243aa8fa-c97b-4b1a-9f2a-39fe5821fee7"/>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7"/>
    <s v="_bef80ece-ef08-492f-8349-f09fc4ac610b"/>
    <s v="bef80ece-ef08-492f-8349-f09fc4ac610b"/>
    <s v="SIKB"/>
    <x v="2"/>
    <s v="www.sikb.nl"/>
    <x v="39"/>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d3947211-0be5-4609-8b14-4fc7de8ad127"/>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8"/>
    <s v="_b65c5450-bee2-405f-9133-c455439f4930"/>
    <s v="b65c5450-bee2-405f-9133-c455439f4930"/>
    <s v="SIKB"/>
    <x v="2"/>
    <s v="www.sikb.nl"/>
    <x v="40"/>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4a649e9d-d066-46aa-870d-168c17e38098"/>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69"/>
    <s v="_2abbb282-28cf-4221-8ed3-58110c03fb12"/>
    <s v="2abbb282-28cf-4221-8ed3-58110c03fb12"/>
    <s v="SIKB"/>
    <x v="2"/>
    <s v="www.sikb.nl"/>
    <x v="41"/>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cd13c026-ab57-4f12-86c5-8965e7532931"/>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0"/>
    <s v="_a5b36177-141c-4297-9767-41094b65169a"/>
    <s v="a5b36177-141c-4297-9767-41094b65169a"/>
    <s v="SIKB"/>
    <x v="2"/>
    <s v="www.sikb.nl"/>
    <x v="42"/>
    <s v="www.sikb.nl"/>
    <s v="urn:immetingen:parameter:id:2725"/>
    <s v="www.sikb.nl"/>
    <n v="45890"/>
    <s v="urn:immetingen:LabopdrachtStatus:id:5"/>
    <n v="1"/>
    <n v="1"/>
    <x v="3"/>
    <n v="0"/>
    <n v="0"/>
    <n v="0"/>
    <s v="immetingen:AnalyticResultType"/>
    <s v="0.1 µg/kgds"/>
    <n v="0"/>
    <n v="0.1"/>
    <n v="0.1"/>
    <s v="urn:immetingen:eenheid:id:131"/>
    <n v="131"/>
    <s v="urn:immetingen:kwaliteitsoordeel:id:0"/>
    <s v="www.sikb.nl"/>
    <s v="urn:immetingen:waardebewerkingsmethode:id:5"/>
    <s v="www.sikb.nl"/>
    <s v="_87587c78-4956-4588-b4c2-2322adf56186"/>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1"/>
    <s v="_d8574753-31fc-4b39-a9bf-0e5ac119e22b"/>
    <s v="d8574753-31fc-4b39-a9bf-0e5ac119e22b"/>
    <s v="SIKB"/>
    <x v="2"/>
    <s v="www.sikb.nl"/>
    <x v="43"/>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058de54f-11b0-40a9-bda5-4dc7396a5538"/>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2"/>
    <s v="_faf49363-d96e-4fa6-84fa-514b18a500ec"/>
    <s v="faf49363-d96e-4fa6-84fa-514b18a500ec"/>
    <s v="SIKB"/>
    <x v="2"/>
    <s v="www.sikb.nl"/>
    <x v="44"/>
    <s v="www.sikb.nl"/>
    <s v="urn:immetingen:parameter:id:2725"/>
    <s v="www.sikb.nl"/>
    <n v="45890"/>
    <s v="urn:immetingen:LabopdrachtStatus:id:5"/>
    <n v="1"/>
    <n v="1"/>
    <x v="3"/>
    <n v="0"/>
    <n v="0"/>
    <n v="0"/>
    <s v="immetingen:AnalyticResultType"/>
    <s v="0.2 µg/kgds"/>
    <n v="0"/>
    <n v="0.2"/>
    <n v="0.2"/>
    <s v="urn:immetingen:eenheid:id:131"/>
    <n v="131"/>
    <s v="urn:immetingen:kwaliteitsoordeel:id:0"/>
    <s v="www.sikb.nl"/>
    <s v="urn:immetingen:waardebewerkingsmethode:id:5"/>
    <s v="www.sikb.nl"/>
    <s v="_04942e3a-7007-440c-9172-257cd5cf1545"/>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3"/>
    <s v="_8cc82e5d-89b5-4c33-9c6a-d2da2cb51372"/>
    <s v="8cc82e5d-89b5-4c33-9c6a-d2da2cb51372"/>
    <s v="SIKB"/>
    <x v="2"/>
    <s v="www.sikb.nl"/>
    <x v="45"/>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a591471a-7c5c-48f0-8961-73d98b0d3a59"/>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4"/>
    <s v="_07902268-90e1-40f4-bd3a-44bf913332bd"/>
    <s v="07902268-90e1-40f4-bd3a-44bf913332bd"/>
    <s v="SIKB"/>
    <x v="2"/>
    <s v="www.sikb.nl"/>
    <x v="46"/>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07b82ac0-56a6-48c7-9dac-d074855b29f1"/>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5"/>
    <s v="_2aec63a8-d5a6-4e78-88da-5840429d865c"/>
    <s v="2aec63a8-d5a6-4e78-88da-5840429d865c"/>
    <s v="SIKB"/>
    <x v="2"/>
    <s v="www.sikb.nl"/>
    <x v="47"/>
    <s v="www.sikb.nl"/>
    <s v="urn:immetingen:parameter:id:2725"/>
    <s v="www.sikb.nl"/>
    <n v="45890"/>
    <s v="urn:immetingen:LabopdrachtStatus:id:5"/>
    <n v="1"/>
    <n v="1"/>
    <x v="3"/>
    <n v="0"/>
    <n v="0"/>
    <n v="0"/>
    <s v="immetingen:AnalyticResultType"/>
    <s v="0.6 µg/kgds"/>
    <n v="0"/>
    <n v="0.6"/>
    <n v="0.6"/>
    <s v="urn:immetingen:eenheid:id:131"/>
    <n v="131"/>
    <s v="urn:immetingen:kwaliteitsoordeel:id:0"/>
    <s v="www.sikb.nl"/>
    <s v="urn:immetingen:waardebewerkingsmethode:id:5"/>
    <s v="www.sikb.nl"/>
    <s v="_69ac8f15-fbf5-4b2d-bdea-ea9d804fc0b8"/>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6"/>
    <s v="_e22f9151-4bf5-4f39-b113-267634c6a6e1"/>
    <s v="e22f9151-4bf5-4f39-b113-267634c6a6e1"/>
    <s v="SIKB"/>
    <x v="2"/>
    <s v="www.sikb.nl"/>
    <x v="48"/>
    <s v="www.sikb.nl"/>
    <s v="urn:immetingen:parameter:id:2725"/>
    <s v="www.sikb.nl"/>
    <n v="45890"/>
    <s v="urn:immetingen:LabopdrachtStatus:id:5"/>
    <n v="1"/>
    <n v="1"/>
    <x v="3"/>
    <n v="0"/>
    <n v="0"/>
    <n v="0"/>
    <s v="immetingen:AnalyticResultType"/>
    <s v="0.7 µg/kgds"/>
    <n v="0"/>
    <n v="0.7"/>
    <n v="0.7"/>
    <s v="urn:immetingen:eenheid:id:131"/>
    <n v="131"/>
    <s v="urn:immetingen:kwaliteitsoordeel:id:0"/>
    <s v="www.sikb.nl"/>
    <s v="urn:immetingen:waardebewerkingsmethode:id:5"/>
    <s v="www.sikb.nl"/>
    <s v="_0ca3c46e-96c9-4320-b067-66770b8d221e"/>
    <n v="45889.30899305555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7"/>
    <s v="_f7327f9e-0088-4fbf-9a56-16a05546612d"/>
    <s v="f7327f9e-0088-4fbf-9a56-16a05546612d"/>
    <s v="SIKB"/>
    <x v="2"/>
    <s v="www.sikb.nl"/>
    <x v="49"/>
    <s v="www.sikb.nl"/>
    <s v="urn:immetingen:parameter:id:2725"/>
    <s v="www.sikb.nl"/>
    <n v="45890"/>
    <s v="urn:immetingen:LabopdrachtStatus:id:5"/>
    <n v="1"/>
    <n v="1"/>
    <x v="3"/>
    <n v="0"/>
    <n v="0"/>
    <n v="0"/>
    <s v="immetingen:AnalyticResultType"/>
    <s v="0.1 µg/kgds"/>
    <n v="0"/>
    <n v="0.1"/>
    <n v="0.1"/>
    <s v="urn:immetingen:eenheid:id:131"/>
    <n v="131"/>
    <s v="urn:immetingen:kwaliteitsoordeel:id:0"/>
    <s v="www.sikb.nl"/>
    <s v="urn:immetingen:waardebewerkingsmethode:id:5"/>
    <s v="www.sikb.nl"/>
    <s v="_2c091889-16bb-4a9c-8361-1b1195238f11"/>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8"/>
    <s v="_1ceea371-f595-4171-8682-da81c595629c"/>
    <s v="1ceea371-f595-4171-8682-da81c595629c"/>
    <s v="SIKB"/>
    <x v="2"/>
    <s v="www.sikb.nl"/>
    <x v="50"/>
    <s v="www.sikb.nl"/>
    <s v="urn:immetingen:parameter:id:2725"/>
    <s v="www.sikb.nl"/>
    <n v="45890"/>
    <s v="urn:immetingen:LabopdrachtStatus:id:5"/>
    <n v="1"/>
    <n v="1"/>
    <x v="3"/>
    <n v="0"/>
    <n v="0"/>
    <n v="0"/>
    <s v="immetingen:AnalyticResultType"/>
    <s v="0.2 µg/kgds"/>
    <n v="0"/>
    <n v="0.2"/>
    <n v="0.2"/>
    <s v="urn:immetingen:eenheid:id:131"/>
    <n v="131"/>
    <s v="urn:immetingen:kwaliteitsoordeel:id:0"/>
    <s v="www.sikb.nl"/>
    <s v="urn:immetingen:waardebewerkingsmethode:id:5"/>
    <s v="www.sikb.nl"/>
    <s v="_d029e74d-3d76-4445-86f2-f28128f30d12"/>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79"/>
    <s v="_9bc433ca-ca17-4adf-8e92-245d7df3403b"/>
    <s v="9bc433ca-ca17-4adf-8e92-245d7df3403b"/>
    <s v="SIKB"/>
    <x v="2"/>
    <s v="www.sikb.nl"/>
    <x v="51"/>
    <s v="www.sikb.nl"/>
    <s v="urn:immetingen:parameter:id:2725"/>
    <s v="www.sikb.nl"/>
    <n v="45890"/>
    <s v="urn:immetingen:LabopdrachtStatus:id:5"/>
    <n v="1"/>
    <n v="1"/>
    <x v="3"/>
    <n v="0"/>
    <n v="0"/>
    <n v="0"/>
    <s v="immetingen:AnalyticResultType"/>
    <s v="0.3 µg/kgds"/>
    <n v="0"/>
    <n v="0.3"/>
    <n v="0.3"/>
    <s v="urn:immetingen:eenheid:id:131"/>
    <n v="131"/>
    <s v="urn:immetingen:kwaliteitsoordeel:id:0"/>
    <s v="www.sikb.nl"/>
    <s v="urn:immetingen:waardebewerkingsmethode:id:5"/>
    <s v="www.sikb.nl"/>
    <s v="_9e58c718-820d-43eb-bfd2-ccf170e4c74d"/>
    <n v="45889.30899305555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80"/>
    <s v="_bf58324b-9eaa-4231-827e-da59164c4e97"/>
    <s v="bf58324b-9eaa-4231-827e-da59164c4e97"/>
    <s v="SIKB"/>
    <x v="2"/>
    <s v="www.sikb.nl"/>
    <x v="52"/>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b2cb9416-0a41-4e24-a88e-442a2b4a465b"/>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81"/>
    <s v="_4eeb6037-801f-4fa3-82da-095e18222e4d"/>
    <s v="4eeb6037-801f-4fa3-82da-095e18222e4d"/>
    <s v="SIKB"/>
    <x v="2"/>
    <s v="www.sikb.nl"/>
    <x v="53"/>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07be69d7-1f6e-43f1-8c7c-b89a765517a2"/>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82"/>
    <s v="_96b365bb-a715-49a4-91fe-7f29974162f3"/>
    <s v="96b365bb-a715-49a4-91fe-7f29974162f3"/>
    <s v="SIKB"/>
    <x v="2"/>
    <s v="www.sikb.nl"/>
    <x v="54"/>
    <s v="www.sikb.nl"/>
    <s v="urn:immetingen:parameter:id:2725"/>
    <s v="www.sikb.nl"/>
    <n v="45890"/>
    <s v="urn:immetingen:LabopdrachtStatus:id:5"/>
    <n v="1"/>
    <n v="1"/>
    <x v="3"/>
    <n v="0"/>
    <n v="0"/>
    <n v="0"/>
    <s v="immetingen:AnalyticResultType"/>
    <s v="0.2 µg/kgds"/>
    <n v="0"/>
    <n v="0.2"/>
    <n v="0.2"/>
    <s v="urn:immetingen:eenheid:id:131"/>
    <n v="131"/>
    <s v="urn:immetingen:kwaliteitsoordeel:id:0"/>
    <s v="www.sikb.nl"/>
    <s v="urn:immetingen:waardebewerkingsmethode:id:5"/>
    <s v="www.sikb.nl"/>
    <s v="_02f6f47b-e1d1-4920-b774-ee9afc923030"/>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83"/>
    <s v="_eca75f82-d0e7-4965-9175-1bf6f0882eaf"/>
    <s v="eca75f82-d0e7-4965-9175-1bf6f0882eaf"/>
    <s v="SIKB"/>
    <x v="2"/>
    <s v="www.sikb.nl"/>
    <x v="55"/>
    <s v="www.sikb.nl"/>
    <s v="urn:immetingen:parameter:id:2725"/>
    <s v="www.sikb.nl"/>
    <n v="45890"/>
    <s v="urn:immetingen:LabopdrachtStatus:id:5"/>
    <n v="1"/>
    <n v="1"/>
    <x v="3"/>
    <n v="0"/>
    <n v="0"/>
    <n v="0"/>
    <s v="immetingen:AnalyticResultType"/>
    <s v="&lt;0.1 µg/kgds"/>
    <n v="1"/>
    <n v="0.1"/>
    <n v="0.1"/>
    <s v="urn:immetingen:eenheid:id:131"/>
    <n v="131"/>
    <s v="urn:immetingen:kwaliteitsoordeel:id:0"/>
    <s v="www.sikb.nl"/>
    <s v="urn:immetingen:waardebewerkingsmethode:id:5"/>
    <s v="www.sikb.nl"/>
    <s v="_9338c437-adc6-424b-96a0-e595d3f1a611"/>
    <n v="45889.308796296296"/>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84"/>
    <s v="_fdd95b24-2ce2-4b1d-90a7-a2a5bee9dfc5"/>
    <s v="fdd95b24-2ce2-4b1d-90a7-a2a5bee9dfc5"/>
    <s v="SIKB"/>
    <x v="4"/>
    <s v="www.sikb.nl"/>
    <x v="1"/>
    <s v="www.sikb.nl"/>
    <s v="urn:immetingen:parameter:id:2725"/>
    <s v="www.sikb.nl"/>
    <n v="45890"/>
    <s v="urn:immetingen:LabopdrachtStatus:id:5"/>
    <n v="1"/>
    <n v="1"/>
    <x v="3"/>
    <n v="0"/>
    <n v="0"/>
    <n v="0"/>
    <s v="immetingen:AnalyticResultType"/>
    <s v="&lt;5 mg/kgds"/>
    <n v="1"/>
    <n v="5"/>
    <n v="5"/>
    <s v="urn:immetingen:eenheid:id:58"/>
    <n v="58"/>
    <s v="urn:immetingen:kwaliteitsoordeel:id:0"/>
    <s v="www.sikb.nl"/>
    <s v="urn:immetingen:waardebewerkingsmethode:id:5"/>
    <s v="www.sikb.nl"/>
    <s v="_47f2f278-4e23-4eca-b726-8064c71ee86b"/>
    <n v="45886.6095486111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85"/>
    <s v="_f532722c-094c-4ea9-a479-1d4b8322bdee"/>
    <s v="f532722c-094c-4ea9-a479-1d4b8322bdee"/>
    <s v="SIKB"/>
    <x v="5"/>
    <s v="www.sikb.nl"/>
    <x v="1"/>
    <s v="www.sikb.nl"/>
    <s v="urn:immetingen:parameter:id:2725"/>
    <s v="www.sikb.nl"/>
    <n v="45890"/>
    <s v="urn:immetingen:LabopdrachtStatus:id:5"/>
    <n v="1"/>
    <n v="1"/>
    <x v="3"/>
    <n v="0"/>
    <n v="0"/>
    <n v="0"/>
    <s v="immetingen:AnalyticResultType"/>
    <s v="&lt;5 mg/kgds"/>
    <n v="1"/>
    <n v="5"/>
    <n v="5"/>
    <s v="urn:immetingen:eenheid:id:58"/>
    <n v="58"/>
    <s v="urn:immetingen:kwaliteitsoordeel:id:0"/>
    <s v="www.sikb.nl"/>
    <s v="urn:immetingen:waardebewerkingsmethode:id:5"/>
    <s v="www.sikb.nl"/>
    <s v="_134de8cc-b6bb-4e3a-bc00-b2070a16d242"/>
    <n v="45886.6095486111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86"/>
    <s v="_1e7f85f4-3b4a-46e5-8d3e-5369cdd9084e"/>
    <s v="1e7f85f4-3b4a-46e5-8d3e-5369cdd9084e"/>
    <s v="SIKB"/>
    <x v="6"/>
    <s v="www.sikb.nl"/>
    <x v="1"/>
    <s v="www.sikb.nl"/>
    <s v="urn:immetingen:parameter:id:2725"/>
    <s v="www.sikb.nl"/>
    <n v="45890"/>
    <s v="urn:immetingen:LabopdrachtStatus:id:5"/>
    <n v="1"/>
    <n v="1"/>
    <x v="3"/>
    <n v="0"/>
    <n v="0"/>
    <n v="0"/>
    <s v="immetingen:AnalyticResultType"/>
    <s v="&lt;5 mg/kgds"/>
    <n v="1"/>
    <n v="5"/>
    <n v="5"/>
    <s v="urn:immetingen:eenheid:id:58"/>
    <n v="58"/>
    <s v="urn:immetingen:kwaliteitsoordeel:id:0"/>
    <s v="www.sikb.nl"/>
    <s v="urn:immetingen:waardebewerkingsmethode:id:5"/>
    <s v="www.sikb.nl"/>
    <s v="_cf4ea4bf-146e-4cb3-82e7-b05aa793ff13"/>
    <n v="45886.6095486111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s v="LABRESULTAAT"/>
    <n v="187"/>
    <s v="_05675296-e735-4267-9d88-c710c3c964b6"/>
    <s v="05675296-e735-4267-9d88-c710c3c964b6"/>
    <s v="SIKB"/>
    <x v="7"/>
    <s v="www.sikb.nl"/>
    <x v="1"/>
    <s v="www.sikb.nl"/>
    <s v="urn:immetingen:parameter:id:2725"/>
    <s v="www.sikb.nl"/>
    <n v="45890"/>
    <s v="urn:immetingen:LabopdrachtStatus:id:5"/>
    <n v="1"/>
    <n v="1"/>
    <x v="3"/>
    <n v="0"/>
    <n v="0"/>
    <n v="0"/>
    <s v="immetingen:AnalyticResultType"/>
    <s v="&lt;5 mg/kgds"/>
    <n v="1"/>
    <n v="5"/>
    <n v="5"/>
    <s v="urn:immetingen:eenheid:id:58"/>
    <n v="58"/>
    <s v="urn:immetingen:kwaliteitsoordeel:id:0"/>
    <s v="www.sikb.nl"/>
    <s v="urn:immetingen:waardebewerkingsmethode:id:5"/>
    <s v="www.sikb.nl"/>
    <s v="_848dc448-5bcf-494f-bf73-049e7bfaed10"/>
    <n v="45886.609548611108"/>
    <n v="0"/>
    <n v="0"/>
    <n v="0"/>
    <n v="0"/>
    <n v="0"/>
    <n v="0"/>
    <n v="0"/>
    <n v="0"/>
    <n v="0"/>
    <n v="0"/>
    <n v="0"/>
    <n v="0"/>
    <n v="0"/>
    <n v="0"/>
    <n v="0"/>
    <n v="0"/>
    <s v=""/>
    <n v="0"/>
    <n v="0"/>
    <n v="0"/>
    <n v="0"/>
    <n v="0"/>
    <n v="0"/>
    <n v="0"/>
    <n v="0"/>
    <n v="0"/>
    <n v="0"/>
    <n v="0"/>
    <n v="0"/>
    <n v="0"/>
    <n v="0"/>
    <n v="0"/>
    <n v="0"/>
    <n v="0"/>
    <n v="0"/>
    <n v="0"/>
    <n v="0"/>
    <n v="0"/>
    <n v="0"/>
    <n v="0"/>
    <n v="0"/>
    <n v="0"/>
    <n v="0"/>
    <n v="0"/>
    <n v="0"/>
    <n v="0"/>
    <n v="0"/>
    <n v="0"/>
    <n v="0"/>
    <n v="0"/>
    <n v="0"/>
    <n v="0"/>
    <n v="0"/>
    <n v="0"/>
    <n v="0"/>
    <s v="urn:imsikb0101:Applicaties:id:16"/>
    <s v="urn:imsikb0101:DatastroomType:id:1"/>
    <n v="45891"/>
    <s v="SGS, Rotterdam"/>
    <s v="LABRESULTAAT SGS"/>
    <n v="45891"/>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n v="0"/>
    <n v="0"/>
    <n v="0"/>
    <n v="0"/>
    <n v="0"/>
    <x v="0"/>
    <n v="0"/>
    <x v="0"/>
    <n v="0"/>
    <n v="0"/>
    <n v="0"/>
    <n v="0"/>
    <n v="0"/>
    <n v="0"/>
    <n v="0"/>
    <x v="0"/>
    <n v="0"/>
    <n v="0"/>
    <n v="0"/>
    <n v="0"/>
    <n v="0"/>
    <n v="0"/>
    <n v="0"/>
    <n v="0"/>
    <n v="0"/>
    <n v="0"/>
    <n v="0"/>
    <n v="0"/>
    <n v="0"/>
    <n v="0"/>
    <n v="0"/>
    <n v="0"/>
    <n v="0"/>
    <n v="0"/>
    <n v="0"/>
    <n v="0"/>
    <n v="0"/>
    <n v="0"/>
    <n v="0"/>
    <n v="0"/>
    <n v="0"/>
    <n v="0"/>
    <n v="0"/>
    <n v="0"/>
    <n v="0"/>
    <n v="0"/>
    <n v="0"/>
    <n v="0"/>
    <s v=""/>
    <n v="0"/>
    <n v="0"/>
    <n v="0"/>
    <n v="0"/>
    <n v="0"/>
    <n v="0"/>
    <n v="0"/>
    <n v="0"/>
    <n v="0"/>
    <n v="0"/>
    <n v="0"/>
    <n v="0"/>
    <n v="0"/>
    <n v="0"/>
    <n v="0"/>
    <n v="0"/>
    <n v="0"/>
    <n v="0"/>
    <n v="0"/>
    <n v="0"/>
    <n v="0"/>
    <n v="0"/>
    <n v="0"/>
    <n v="0"/>
    <n v="0"/>
    <n v="0"/>
    <n v="0"/>
    <n v="0"/>
    <n v="0"/>
    <n v="0"/>
    <n v="0"/>
    <n v="0"/>
    <n v="0"/>
    <n v="0"/>
    <n v="0"/>
    <n v="0"/>
    <n v="0"/>
    <n v="0"/>
    <n v="0"/>
    <n v="0"/>
    <n v="0"/>
    <n v="0"/>
    <n v="0"/>
    <n v="0"/>
    <n v="0"/>
    <n v="0"/>
  </r>
  <r>
    <m/>
    <m/>
    <m/>
    <m/>
    <m/>
    <x v="8"/>
    <m/>
    <x v="56"/>
    <m/>
    <m/>
    <m/>
    <m/>
    <m/>
    <m/>
    <m/>
    <x v="4"/>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0F3F743-1C1D-4353-A688-5EF2FC398490}" name="Draaitabel2" cacheId="0" applyNumberFormats="0" applyBorderFormats="0" applyFontFormats="0" applyPatternFormats="0" applyAlignmentFormats="0" applyWidthHeightFormats="1" dataCaption="Gegevens" updatedVersion="8" asteriskTotals="1" showMemberPropertyTips="0" rowGrandTotals="0" colGrandTotals="0" itemPrintTitles="1" createdVersion="1" indent="0" compact="0" compactData="0" gridDropZones="1">
  <location ref="S1:AB10" firstHeaderRow="1" firstDataRow="3" firstDataCol="1"/>
  <pivotFields count="95">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10">
        <item x="8"/>
        <item x="0"/>
        <item x="2"/>
        <item x="1"/>
        <item x="3"/>
        <item x="4"/>
        <item x="5"/>
        <item x="6"/>
        <item x="7"/>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sortType="ascending">
      <items count="14">
        <item h="1" x="0"/>
        <item h="1" m="1" x="6"/>
        <item h="1" m="1" x="11"/>
        <item h="1" m="1" x="12"/>
        <item m="1" x="9"/>
        <item m="1" x="7"/>
        <item m="1" x="10"/>
        <item m="1" x="8"/>
        <item x="2"/>
        <item x="1"/>
        <item x="3"/>
        <item m="1" x="5"/>
        <item h="1" x="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ascending"/>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5"/>
  </rowFields>
  <rowItems count="7">
    <i>
      <x v="2"/>
    </i>
    <i>
      <x v="3"/>
    </i>
    <i>
      <x v="4"/>
    </i>
    <i>
      <x v="5"/>
    </i>
    <i>
      <x v="6"/>
    </i>
    <i>
      <x v="7"/>
    </i>
    <i>
      <x v="8"/>
    </i>
  </rowItems>
  <colFields count="2">
    <field x="15"/>
    <field x="-2"/>
  </colFields>
  <colItems count="9">
    <i>
      <x v="8"/>
      <x/>
    </i>
    <i r="1" i="1">
      <x v="1"/>
    </i>
    <i r="1" i="2">
      <x v="2"/>
    </i>
    <i>
      <x v="9"/>
      <x/>
    </i>
    <i r="1" i="1">
      <x v="1"/>
    </i>
    <i r="1" i="2">
      <x v="2"/>
    </i>
    <i>
      <x v="10"/>
      <x/>
    </i>
    <i r="1" i="1">
      <x v="1"/>
    </i>
    <i r="1" i="2">
      <x v="2"/>
    </i>
  </colItems>
  <dataFields count="3">
    <dataField name="Som van /imsikb0101:featureMember/immetingen:Analysis/om:result/immetingen:numericValue" fld="22" baseField="5" baseItem="1"/>
    <dataField name="Som van /imsikb0101:featureMember/immetingen:Analysis/om:result/immetingen:limitSymbol" fld="21" baseField="5" baseItem="3"/>
    <dataField name="Som van eenheid" fld="25"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6D2D7D-30D9-4566-B84A-8853088A92B7}" name="Draaitabel3" cacheId="0" applyNumberFormats="0" applyBorderFormats="0" applyFontFormats="0" applyPatternFormats="0" applyAlignmentFormats="0" applyWidthHeightFormats="1" dataCaption="Gegevens" updatedVersion="8" asteriskTotals="1" showMemberPropertyTips="0" rowGrandTotals="0" colGrandTotals="0" itemPrintTitles="1" createdVersion="1" indent="0" compact="0" compactData="0" gridDropZones="1">
  <location ref="A1:J59" firstHeaderRow="1" firstDataRow="3" firstDataCol="1"/>
  <pivotFields count="95">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Row" compact="0" outline="0" showAll="0" includeNewItemsInFilter="1">
      <items count="58">
        <item x="56"/>
        <item x="0"/>
        <item x="20"/>
        <item x="9"/>
        <item x="34"/>
        <item x="44"/>
        <item x="43"/>
        <item x="52"/>
        <item x="50"/>
        <item x="51"/>
        <item x="49"/>
        <item x="33"/>
        <item x="35"/>
        <item x="37"/>
        <item x="36"/>
        <item x="39"/>
        <item x="40"/>
        <item x="41"/>
        <item x="45"/>
        <item x="46"/>
        <item x="54"/>
        <item x="53"/>
        <item x="55"/>
        <item x="42"/>
        <item x="47"/>
        <item x="48"/>
        <item x="1"/>
        <item x="2"/>
        <item x="3"/>
        <item x="4"/>
        <item x="5"/>
        <item x="6"/>
        <item x="7"/>
        <item x="8"/>
        <item x="10"/>
        <item x="11"/>
        <item x="12"/>
        <item x="13"/>
        <item x="14"/>
        <item x="15"/>
        <item x="16"/>
        <item x="17"/>
        <item x="18"/>
        <item x="19"/>
        <item x="21"/>
        <item x="22"/>
        <item x="23"/>
        <item x="24"/>
        <item x="25"/>
        <item x="26"/>
        <item x="27"/>
        <item x="28"/>
        <item x="29"/>
        <item x="30"/>
        <item x="31"/>
        <item x="32"/>
        <item x="38"/>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compact="0" outline="0" showAll="0" includeNewItemsInFilter="1" sortType="ascending">
      <items count="14">
        <item h="1" x="0"/>
        <item h="1" m="1" x="6"/>
        <item h="1" m="1" x="11"/>
        <item h="1" m="1" x="12"/>
        <item m="1" x="9"/>
        <item m="1" x="7"/>
        <item m="1" x="10"/>
        <item m="1" x="8"/>
        <item x="2"/>
        <item x="1"/>
        <item x="3"/>
        <item m="1" x="5"/>
        <item h="1" x="4"/>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dataField="1"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sortType="ascending"/>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s>
  <rowFields count="1">
    <field x="7"/>
  </rowFields>
  <rowItems count="56">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rowItems>
  <colFields count="2">
    <field x="15"/>
    <field x="-2"/>
  </colFields>
  <colItems count="9">
    <i>
      <x v="8"/>
      <x/>
    </i>
    <i r="1" i="1">
      <x v="1"/>
    </i>
    <i r="1" i="2">
      <x v="2"/>
    </i>
    <i>
      <x v="9"/>
      <x/>
    </i>
    <i r="1" i="1">
      <x v="1"/>
    </i>
    <i r="1" i="2">
      <x v="2"/>
    </i>
    <i>
      <x v="10"/>
      <x/>
    </i>
    <i r="1" i="1">
      <x v="1"/>
    </i>
    <i r="1" i="2">
      <x v="2"/>
    </i>
  </colItems>
  <dataFields count="3">
    <dataField name="Som van /imsikb0101:featureMember/immetingen:Analysis/om:result/immetingen:numericValue" fld="22" baseField="7" baseItem="3"/>
    <dataField name="Som van /imsikb0101:featureMember/immetingen:Analysis/om:result/immetingen:limitSymbol" fld="21" baseField="7" baseItem="4"/>
    <dataField name="Som van eenheid" fld="25" baseField="0" baseItem="0"/>
  </dataFields>
  <formats count="1">
    <format dxfId="0">
      <pivotArea type="origin" dataOnly="0" labelOnly="1" outline="0" fieldPosition="0"/>
    </format>
  </formats>
  <pivotTableStyleInfo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1LR11299520" connectionId="3" xr16:uid="{D6CE8170-23A3-4C1A-8D30-B325F788BF22}"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1LR11299520" connectionId="2" xr16:uid="{00000000-0016-0000-0100-000000000000}"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Gegevens_1" connectionId="1" xr16:uid="{FCD36F92-2CE1-4602-AFC0-C90B0D4E6734}" autoFormatId="16" applyNumberFormats="0" applyBorderFormats="0" applyFontFormats="0" applyPatternFormats="0" applyAlignmentFormats="0" applyWidthHeightFormats="0">
  <queryTableRefresh nextId="208">
    <queryTableFields count="52">
      <queryTableField id="1" name="Column1" tableColumnId="1"/>
      <queryTableField id="197" name="SIKB" tableColumnId="2"/>
      <queryTableField id="3" name="Landbodem" tableColumnId="3"/>
      <queryTableField id="119" name="_1" tableColumnId="87"/>
      <queryTableField id="120" name="_2" tableColumnId="88"/>
      <queryTableField id="121" name="_3" tableColumnId="89"/>
      <queryTableField id="122" name="_4" tableColumnId="90"/>
      <queryTableField id="123" name="_5" tableColumnId="91"/>
      <queryTableField id="124" name="_6" tableColumnId="92"/>
      <queryTableField id="125" name="_7" tableColumnId="93"/>
      <queryTableField id="126" name="_8" tableColumnId="94"/>
      <queryTableField id="127" name="_9" tableColumnId="95"/>
      <queryTableField id="128" name="_10" tableColumnId="96"/>
      <queryTableField id="129" name="_11" tableColumnId="97"/>
      <queryTableField id="15" name="Grondwater" tableColumnId="15"/>
      <queryTableField id="130" name="_12" tableColumnId="98"/>
      <queryTableField id="131" name="_13" tableColumnId="99"/>
      <queryTableField id="132" name="_14" tableColumnId="100"/>
      <queryTableField id="133" name="_15" tableColumnId="101"/>
      <queryTableField id="20" name="Waterbodem" tableColumnId="20"/>
      <queryTableField id="134" name="_16" tableColumnId="102"/>
      <queryTableField id="135" name="_17" tableColumnId="103"/>
      <queryTableField id="136" name="_18" tableColumnId="104"/>
      <queryTableField id="137" name="_19" tableColumnId="105"/>
      <queryTableField id="138" name="_20" tableColumnId="106"/>
      <queryTableField id="139" name="_21" tableColumnId="107"/>
      <queryTableField id="140" name="_22" tableColumnId="108"/>
      <queryTableField id="141" name="_23" tableColumnId="109"/>
      <queryTableField id="142" name="_24" tableColumnId="110"/>
      <queryTableField id="143" name="_25" tableColumnId="111"/>
      <queryTableField id="144" name="_26" tableColumnId="112"/>
      <queryTableField id="32" name="Bodemtypecorrectie" tableColumnId="32"/>
      <queryTableField id="145" name="_27" tableColumnId="113"/>
      <queryTableField id="146" name="_28" tableColumnId="114"/>
      <queryTableField id="147" name="_29" tableColumnId="115"/>
      <queryTableField id="148" name="_30" tableColumnId="116"/>
      <queryTableField id="149" name="_31" tableColumnId="117"/>
      <queryTableField id="38" name="Uitzonderingen / afwijkingen" tableColumnId="38"/>
      <queryTableField id="150" name="_32" tableColumnId="118"/>
      <queryTableField id="151" name="_33" tableColumnId="119"/>
      <queryTableField id="204" name="GM0394" tableColumnId="4"/>
      <queryTableField id="205" name="PV27" tableColumnId="5"/>
      <queryTableField id="152" name="_34" tableColumnId="120"/>
      <queryTableField id="153" name="_35" tableColumnId="121"/>
      <queryTableField id="154" name="_36" tableColumnId="122"/>
      <queryTableField id="155" name="_37" tableColumnId="123"/>
      <queryTableField id="156" name="_38" tableColumnId="124"/>
      <queryTableField id="157" name="_39" tableColumnId="125"/>
      <queryTableField id="158" name="_40" tableColumnId="126"/>
      <queryTableField id="159" name="_41" tableColumnId="127"/>
      <queryTableField id="160" name="_42" tableColumnId="128"/>
      <queryTableField id="161" name="_43" tableColumnId="12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F0EA19-1138-4CA1-84D9-3F45B60F21AC}" name="Toetsingswaarden" displayName="Toetsingswaarden" ref="A1:AZ300" tableType="queryTable" totalsRowShown="0">
  <autoFilter ref="A1:AZ300" xr:uid="{84291D31-DF8B-4EFF-A422-9BE62765DD63}"/>
  <tableColumns count="52">
    <tableColumn id="1" xr3:uid="{2CA0FF88-8808-47E5-9DA3-33EFCF6DCC1A}" uniqueName="1" name="Column1" queryTableFieldId="1"/>
    <tableColumn id="2" xr3:uid="{6DA83F55-7129-4EC4-A344-F344A9EF47ED}" uniqueName="2" name="SIKB" queryTableFieldId="197"/>
    <tableColumn id="3" xr3:uid="{22D53B12-48E9-424B-AA96-721EB796F943}" uniqueName="3" name="Landbodem" queryTableFieldId="3"/>
    <tableColumn id="87" xr3:uid="{A969AD61-9175-4A23-BD1A-369B2EE4AA13}" uniqueName="87" name="_1" queryTableFieldId="119"/>
    <tableColumn id="88" xr3:uid="{FCA06F7D-C5DF-4354-9A95-638CF5079E92}" uniqueName="88" name="_2" queryTableFieldId="120"/>
    <tableColumn id="89" xr3:uid="{925CB901-4F9D-431C-B8AE-B26083E4FE40}" uniqueName="89" name="_3" queryTableFieldId="121"/>
    <tableColumn id="90" xr3:uid="{2DE0D26E-361B-4ED1-8EE2-08FFA527EAF8}" uniqueName="90" name="_4" queryTableFieldId="122"/>
    <tableColumn id="91" xr3:uid="{A75D9545-FA17-4943-A5B0-FDAD8EBB75E0}" uniqueName="91" name="_5" queryTableFieldId="123"/>
    <tableColumn id="92" xr3:uid="{4FAAD46E-2592-4E8C-97B8-0CEA60124039}" uniqueName="92" name="_6" queryTableFieldId="124"/>
    <tableColumn id="93" xr3:uid="{08AA0C51-534B-477D-9B58-72D48BE81907}" uniqueName="93" name="_7" queryTableFieldId="125"/>
    <tableColumn id="94" xr3:uid="{A32C9F49-1350-4B20-8A7B-A5C15A71720D}" uniqueName="94" name="_8" queryTableFieldId="126"/>
    <tableColumn id="95" xr3:uid="{2A71E05E-EC9E-4999-9E3E-EEAA3B7C47B7}" uniqueName="95" name="_9" queryTableFieldId="127"/>
    <tableColumn id="96" xr3:uid="{A532E6CE-AD1D-4206-B6C8-210AEE508874}" uniqueName="96" name="_10" queryTableFieldId="128"/>
    <tableColumn id="97" xr3:uid="{7E598781-B536-41EA-955B-4A51190A534B}" uniqueName="97" name="_11" queryTableFieldId="129"/>
    <tableColumn id="15" xr3:uid="{A8157DB1-8CB7-4890-A492-478F9A0A3F9C}" uniqueName="15" name="Grondwater" queryTableFieldId="15"/>
    <tableColumn id="98" xr3:uid="{9C2DE1C3-DF1E-4270-A92B-1E004253D434}" uniqueName="98" name="_12" queryTableFieldId="130"/>
    <tableColumn id="99" xr3:uid="{1D9CC193-A4B0-4462-A0B6-D2B4A699565A}" uniqueName="99" name="_13" queryTableFieldId="131"/>
    <tableColumn id="100" xr3:uid="{5A08ECEA-7623-4D00-B18B-047FF38FAAF3}" uniqueName="100" name="_14" queryTableFieldId="132"/>
    <tableColumn id="101" xr3:uid="{02495899-3071-4E2A-AF73-E26AEA0C4445}" uniqueName="101" name="_15" queryTableFieldId="133"/>
    <tableColumn id="20" xr3:uid="{1CCA92F5-46C8-4AFB-8258-C75656C1AD50}" uniqueName="20" name="Waterbodem" queryTableFieldId="20"/>
    <tableColumn id="102" xr3:uid="{42A57750-1EA9-4D67-AEAA-AFFC27804BE2}" uniqueName="102" name="_16" queryTableFieldId="134"/>
    <tableColumn id="103" xr3:uid="{8F515FD5-7FC7-4F4E-BD86-B950F7BE8C15}" uniqueName="103" name="_17" queryTableFieldId="135"/>
    <tableColumn id="104" xr3:uid="{0C4AE7C5-1D60-445B-854C-EEAF7B065A95}" uniqueName="104" name="_18" queryTableFieldId="136"/>
    <tableColumn id="105" xr3:uid="{39C79FAA-BF4B-4182-942C-B7349253FF21}" uniqueName="105" name="_19" queryTableFieldId="137"/>
    <tableColumn id="106" xr3:uid="{A940C191-F5FC-42B1-8908-531213F12A6F}" uniqueName="106" name="_20" queryTableFieldId="138"/>
    <tableColumn id="107" xr3:uid="{28207ED0-000A-4964-8D5F-C3F1A3451DC5}" uniqueName="107" name="_21" queryTableFieldId="139"/>
    <tableColumn id="108" xr3:uid="{6B33A71E-481E-4ABC-80F8-0FF89EF60E62}" uniqueName="108" name="_22" queryTableFieldId="140"/>
    <tableColumn id="109" xr3:uid="{7B76C526-01C8-4DF3-8DD9-2290A1517226}" uniqueName="109" name="_23" queryTableFieldId="141"/>
    <tableColumn id="110" xr3:uid="{41B0EF22-A118-4613-B8DB-052537978CA9}" uniqueName="110" name="_24" queryTableFieldId="142"/>
    <tableColumn id="111" xr3:uid="{69A1CD39-6B74-4B4B-ABC6-79452F136F9A}" uniqueName="111" name="_25" queryTableFieldId="143"/>
    <tableColumn id="112" xr3:uid="{3406C448-943F-433D-BD27-858225F5C4CF}" uniqueName="112" name="_26" queryTableFieldId="144"/>
    <tableColumn id="32" xr3:uid="{A61584C0-8DCC-470D-AF07-D2B31C35A9FD}" uniqueName="32" name="Bodemtypecorrectie" queryTableFieldId="32"/>
    <tableColumn id="113" xr3:uid="{6D217537-8E8B-458B-AD30-4CCE9B734576}" uniqueName="113" name="_27" queryTableFieldId="145"/>
    <tableColumn id="114" xr3:uid="{4DD0204A-1394-440A-9F38-33035F0FD959}" uniqueName="114" name="_28" queryTableFieldId="146"/>
    <tableColumn id="115" xr3:uid="{3A307C1C-FBD9-4E24-903D-27DA49C35099}" uniqueName="115" name="_29" queryTableFieldId="147"/>
    <tableColumn id="116" xr3:uid="{5CB0473F-0A99-4EE2-A1D3-1C1D1A7E0CA2}" uniqueName="116" name="_30" queryTableFieldId="148"/>
    <tableColumn id="117" xr3:uid="{62FF2DE7-3FC1-45DC-BB2E-58DBDCC95B8D}" uniqueName="117" name="_31" queryTableFieldId="149"/>
    <tableColumn id="38" xr3:uid="{AEED402C-0C81-4456-9463-1B00E35B2A31}" uniqueName="38" name="Uitzonderingen / afwijkingen" queryTableFieldId="38"/>
    <tableColumn id="118" xr3:uid="{BCA6EFB3-5D67-46C7-A771-1EFE87923CD1}" uniqueName="118" name="_32" queryTableFieldId="150"/>
    <tableColumn id="119" xr3:uid="{C7FEA280-9BCE-4C8A-B09D-977B5EAC899B}" uniqueName="119" name="_33" queryTableFieldId="151"/>
    <tableColumn id="4" xr3:uid="{F029FB6D-41D0-42EB-B06E-EBDC87AD9A83}" uniqueName="4" name="GM0394" queryTableFieldId="204"/>
    <tableColumn id="5" xr3:uid="{88A85035-7615-43F9-8506-DA91C605AC17}" uniqueName="5" name="PV27" queryTableFieldId="205"/>
    <tableColumn id="120" xr3:uid="{F0A05796-9CAF-4322-864F-1EA7616FF152}" uniqueName="120" name="_34" queryTableFieldId="152"/>
    <tableColumn id="121" xr3:uid="{1C8B7C06-84FF-454F-9A75-80352A572303}" uniqueName="121" name="_35" queryTableFieldId="153"/>
    <tableColumn id="122" xr3:uid="{A3183036-8228-4C5E-8A16-058B742DFAC7}" uniqueName="122" name="_36" queryTableFieldId="154"/>
    <tableColumn id="123" xr3:uid="{91773A9E-4E87-498E-9BF3-98C934577E23}" uniqueName="123" name="_37" queryTableFieldId="155"/>
    <tableColumn id="124" xr3:uid="{0377F6A1-E75E-43A9-AA42-2DF79861DB21}" uniqueName="124" name="_38" queryTableFieldId="156"/>
    <tableColumn id="125" xr3:uid="{32E9E5A9-C423-4118-9988-F7AF0CDDAC4C}" uniqueName="125" name="_39" queryTableFieldId="157"/>
    <tableColumn id="126" xr3:uid="{9AB8D7BA-307B-4692-97FB-22FCEB7B37DC}" uniqueName="126" name="_40" queryTableFieldId="158"/>
    <tableColumn id="127" xr3:uid="{5358AD85-FD3A-4B67-B2C6-19532C873A10}" uniqueName="127" name="_41" queryTableFieldId="159"/>
    <tableColumn id="128" xr3:uid="{3E3FF6AB-562D-41E7-9126-473C0B4C13DE}" uniqueName="128" name="_42" queryTableFieldId="160"/>
    <tableColumn id="129" xr3:uid="{30744E3F-C7F7-452F-9BAD-BE3D5FC21C07}" uniqueName="129" name="_43" queryTableFieldId="161"/>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trlProp" Target="../ctrlProps/ctrlProp1.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ctrlProp" Target="../ctrlProps/ctrlProp3.xml"/><Relationship Id="rId12"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image" Target="../media/image12.emf"/><Relationship Id="rId10" Type="http://schemas.openxmlformats.org/officeDocument/2006/relationships/ctrlProp" Target="../ctrlProps/ctrlProp6.xml"/><Relationship Id="rId4" Type="http://schemas.openxmlformats.org/officeDocument/2006/relationships/oleObject" Target="../embeddings/Microsoft_Visio_2003-2010_Drawing.vsd"/><Relationship Id="rId9"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9.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12.emf"/><Relationship Id="rId4" Type="http://schemas.openxmlformats.org/officeDocument/2006/relationships/oleObject" Target="../embeddings/Microsoft_Visio_2003-2010_Drawing1.vsd"/></Relationships>
</file>

<file path=xl/worksheets/_rels/sheet1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8">
    <tabColor theme="6" tint="0.59999389629810485"/>
  </sheetPr>
  <dimension ref="A1:X59"/>
  <sheetViews>
    <sheetView showGridLines="0" zoomScaleNormal="100" workbookViewId="0">
      <selection activeCell="B11" sqref="B11"/>
    </sheetView>
  </sheetViews>
  <sheetFormatPr defaultColWidth="8.85546875" defaultRowHeight="11.25" x14ac:dyDescent="0.2"/>
  <cols>
    <col min="1" max="1" width="12.140625" style="40" customWidth="1"/>
    <col min="2" max="2" width="15.7109375" style="40" customWidth="1"/>
    <col min="3" max="3" width="4.7109375" style="43" customWidth="1"/>
    <col min="4" max="4" width="14.7109375" style="43" customWidth="1"/>
    <col min="5" max="5" width="4.7109375" style="43" customWidth="1"/>
    <col min="6" max="6" width="14.7109375" style="43" customWidth="1"/>
    <col min="7" max="7" width="4.7109375" style="43" customWidth="1"/>
    <col min="8" max="8" width="14.7109375" style="43" customWidth="1"/>
    <col min="9" max="10" width="8.85546875" style="40"/>
    <col min="11" max="11" width="17.140625" style="40" customWidth="1"/>
    <col min="12" max="12" width="9.85546875" style="44" customWidth="1"/>
    <col min="13" max="13" width="11.42578125" style="40" customWidth="1"/>
    <col min="14" max="14" width="17.140625" style="40" customWidth="1"/>
    <col min="15" max="15" width="11.42578125" style="40" customWidth="1"/>
    <col min="16" max="16" width="8.85546875" style="40" customWidth="1"/>
    <col min="17" max="17" width="12.28515625" style="40" customWidth="1"/>
    <col min="18" max="18" width="8.85546875" style="40" customWidth="1"/>
    <col min="19" max="23" width="8.85546875" style="57" hidden="1" customWidth="1"/>
    <col min="24" max="24" width="8.85546875" style="40" customWidth="1"/>
    <col min="25" max="16384" width="8.85546875" style="40"/>
  </cols>
  <sheetData>
    <row r="1" spans="1:24" x14ac:dyDescent="0.2">
      <c r="A1" s="57"/>
    </row>
    <row r="2" spans="1:24" x14ac:dyDescent="0.2">
      <c r="A2" s="40" t="s">
        <v>805</v>
      </c>
      <c r="S2" s="58" t="b">
        <v>1</v>
      </c>
      <c r="T2" s="58" t="b">
        <v>0</v>
      </c>
      <c r="U2" s="58" t="str">
        <f>IF(S2=TRUE,"Terrascan","MOS")</f>
        <v>Terrascan</v>
      </c>
      <c r="V2" s="58"/>
      <c r="W2" s="58"/>
      <c r="X2" s="44"/>
    </row>
    <row r="3" spans="1:24" x14ac:dyDescent="0.2">
      <c r="P3" s="44"/>
      <c r="S3" s="58" t="s">
        <v>578</v>
      </c>
      <c r="T3" s="58" t="s">
        <v>582</v>
      </c>
      <c r="U3" s="58" t="s">
        <v>577</v>
      </c>
      <c r="V3" s="58" t="s">
        <v>580</v>
      </c>
      <c r="W3" s="58" t="s">
        <v>579</v>
      </c>
      <c r="X3" s="44"/>
    </row>
    <row r="4" spans="1:24" x14ac:dyDescent="0.2">
      <c r="A4" s="40" t="s">
        <v>581</v>
      </c>
      <c r="I4" s="44"/>
      <c r="S4" s="58" t="s">
        <v>1319</v>
      </c>
      <c r="T4" s="58">
        <f>MATCH(S4,I!C$1:C$501,0)</f>
        <v>113</v>
      </c>
      <c r="U4" s="58" t="str">
        <f>INDEX(I!A$1:F$501,$T4,2)</f>
        <v>GM0394</v>
      </c>
      <c r="V4" s="58" t="str">
        <f>INDEX(I!A$1:F$501,$T4,6)</f>
        <v>Noord-Holland</v>
      </c>
      <c r="W4" s="58" t="str">
        <f>INDEX(I!A$1:F$501,$T4,5)</f>
        <v>PV27</v>
      </c>
      <c r="X4" s="44"/>
    </row>
    <row r="5" spans="1:24" x14ac:dyDescent="0.2">
      <c r="G5" s="89" t="str">
        <f>IF(E!A2="","","LET OP: voor deze gemeente is geen lokaal beleid doorgevoerd.")</f>
        <v/>
      </c>
      <c r="I5" s="44"/>
      <c r="S5" s="58" t="s">
        <v>2008</v>
      </c>
      <c r="T5" s="58"/>
      <c r="U5" s="58" t="str">
        <f>IF(T6=TRUE,"GM9999",U4)</f>
        <v>GM0394</v>
      </c>
      <c r="V5" s="58"/>
      <c r="W5" s="58"/>
      <c r="X5" s="44"/>
    </row>
    <row r="6" spans="1:24" ht="12.75" customHeight="1" x14ac:dyDescent="0.2">
      <c r="A6" s="40" t="s">
        <v>2007</v>
      </c>
      <c r="G6" s="89" t="str">
        <f>IF(E!A2="","","Er is getoetst aan het generieke beleid.")</f>
        <v/>
      </c>
      <c r="P6" s="44"/>
      <c r="S6" s="58" t="b">
        <v>1</v>
      </c>
      <c r="T6" s="58" t="b">
        <v>0</v>
      </c>
      <c r="U6" s="58"/>
      <c r="V6" s="58"/>
      <c r="W6" s="58"/>
      <c r="X6" s="44"/>
    </row>
    <row r="7" spans="1:24" ht="12.75" customHeight="1" x14ac:dyDescent="0.2">
      <c r="S7" s="58"/>
      <c r="T7" s="58"/>
      <c r="U7" s="58"/>
      <c r="V7" s="58"/>
      <c r="W7" s="58"/>
      <c r="X7" s="44"/>
    </row>
    <row r="8" spans="1:24" x14ac:dyDescent="0.2">
      <c r="A8" s="40" t="s">
        <v>497</v>
      </c>
      <c r="C8" s="190" t="s">
        <v>2427</v>
      </c>
      <c r="D8" s="190"/>
      <c r="E8" s="41" t="s">
        <v>498</v>
      </c>
      <c r="F8" s="41"/>
      <c r="G8" s="42"/>
      <c r="S8" s="58" t="str">
        <f>CONCATENATE(C8,".xml")</f>
        <v>14350229.xml</v>
      </c>
      <c r="T8" s="58"/>
      <c r="U8" s="58"/>
      <c r="V8" s="58"/>
      <c r="W8" s="58"/>
      <c r="X8" s="44"/>
    </row>
    <row r="9" spans="1:24" ht="12.75" customHeight="1" x14ac:dyDescent="0.2">
      <c r="S9" s="58"/>
      <c r="T9" s="58"/>
      <c r="U9" s="58"/>
      <c r="V9" s="58"/>
      <c r="W9" s="58"/>
      <c r="X9" s="44"/>
    </row>
    <row r="10" spans="1:24" ht="10.15" customHeight="1" x14ac:dyDescent="0.2">
      <c r="A10" s="44" t="s">
        <v>538</v>
      </c>
      <c r="B10" s="177" t="s">
        <v>748</v>
      </c>
      <c r="C10" s="44"/>
      <c r="D10" s="44"/>
      <c r="E10" s="44"/>
      <c r="F10" s="44"/>
      <c r="G10" s="44"/>
      <c r="H10" s="44"/>
      <c r="I10" s="44"/>
    </row>
    <row r="11" spans="1:24" x14ac:dyDescent="0.2">
      <c r="A11" s="44" t="s">
        <v>215</v>
      </c>
      <c r="B11" s="177">
        <v>1</v>
      </c>
      <c r="C11" s="193" t="s">
        <v>216</v>
      </c>
      <c r="D11" s="193"/>
      <c r="E11" s="181">
        <v>1</v>
      </c>
      <c r="F11" s="181"/>
      <c r="G11" s="44"/>
      <c r="H11" s="44"/>
      <c r="I11" s="44"/>
    </row>
    <row r="13" spans="1:24" x14ac:dyDescent="0.2">
      <c r="A13" s="184" t="str">
        <f>IF(E11=1,CONCATENATE("Bijlage ",B10,". Analyseresultaten en toetsing grond"),CONCATENATE("Bijlage ",B10,". Analyseresultaten en toetsing grond ","(",B11,"/",E11,")"))</f>
        <v>Bijlage 2.1. Analyseresultaten en toetsing grond</v>
      </c>
      <c r="B13" s="184"/>
      <c r="C13" s="184"/>
      <c r="D13" s="184"/>
      <c r="E13" s="184"/>
      <c r="F13" s="184"/>
      <c r="G13" s="184"/>
      <c r="H13" s="184"/>
      <c r="I13" s="184"/>
    </row>
    <row r="14" spans="1:24" x14ac:dyDescent="0.2">
      <c r="A14" s="184" t="str">
        <f ca="1">CONCATENATE(D!C9," ",D!C11)</f>
        <v>T.25.13676 Groenstrook nabij P50</v>
      </c>
      <c r="B14" s="184"/>
      <c r="C14" s="184"/>
      <c r="D14" s="184"/>
      <c r="E14" s="184"/>
      <c r="F14" s="184"/>
      <c r="G14" s="184"/>
      <c r="H14" s="184"/>
      <c r="I14" s="184"/>
    </row>
    <row r="16" spans="1:24" x14ac:dyDescent="0.2">
      <c r="A16" s="40" t="s">
        <v>60</v>
      </c>
      <c r="C16" s="185">
        <v>1</v>
      </c>
      <c r="D16" s="186"/>
      <c r="E16" s="191">
        <v>2</v>
      </c>
      <c r="F16" s="186"/>
      <c r="G16" s="191">
        <v>3</v>
      </c>
      <c r="H16" s="185"/>
    </row>
    <row r="17" spans="1:20" x14ac:dyDescent="0.2">
      <c r="C17" s="45">
        <f t="shared" ref="C17:G17" si="0">IF(C16=0,99,C16)</f>
        <v>1</v>
      </c>
      <c r="D17" s="45"/>
      <c r="E17" s="45">
        <f t="shared" si="0"/>
        <v>2</v>
      </c>
      <c r="F17" s="45"/>
      <c r="G17" s="45">
        <f t="shared" si="0"/>
        <v>3</v>
      </c>
      <c r="H17" s="45"/>
    </row>
    <row r="18" spans="1:20" x14ac:dyDescent="0.2">
      <c r="A18" s="40" t="s">
        <v>59</v>
      </c>
      <c r="C18" s="187" t="str">
        <f>IFERROR(D!E32,"")</f>
        <v>MMA01</v>
      </c>
      <c r="D18" s="188"/>
      <c r="E18" s="192" t="str">
        <f>IFERROR(D!E33,"")</f>
        <v>MMA02</v>
      </c>
      <c r="F18" s="188"/>
      <c r="G18" s="192" t="str">
        <f>IFERROR(D!E34,"")</f>
        <v>MMA03</v>
      </c>
      <c r="H18" s="187"/>
    </row>
    <row r="19" spans="1:20" x14ac:dyDescent="0.2">
      <c r="C19" s="46"/>
      <c r="D19" s="46"/>
      <c r="E19" s="46"/>
      <c r="F19" s="46"/>
      <c r="G19" s="46"/>
      <c r="H19" s="46"/>
    </row>
    <row r="20" spans="1:20" x14ac:dyDescent="0.2">
      <c r="A20" s="40" t="s">
        <v>33</v>
      </c>
      <c r="C20" s="182" t="s">
        <v>3310</v>
      </c>
      <c r="D20" s="183"/>
      <c r="E20" s="182" t="s">
        <v>3310</v>
      </c>
      <c r="F20" s="183"/>
      <c r="G20" s="182" t="s">
        <v>3310</v>
      </c>
      <c r="H20" s="183"/>
    </row>
    <row r="21" spans="1:20" x14ac:dyDescent="0.2">
      <c r="C21" s="182"/>
      <c r="D21" s="183"/>
      <c r="E21" s="189"/>
      <c r="F21" s="183"/>
      <c r="G21" s="189"/>
      <c r="H21" s="182"/>
    </row>
    <row r="22" spans="1:20" x14ac:dyDescent="0.2">
      <c r="C22" s="47"/>
      <c r="D22" s="47"/>
      <c r="E22" s="47"/>
      <c r="F22" s="47"/>
      <c r="G22" s="47"/>
      <c r="H22" s="47"/>
    </row>
    <row r="23" spans="1:20" x14ac:dyDescent="0.2">
      <c r="A23" s="40" t="s">
        <v>36</v>
      </c>
      <c r="C23" s="182" t="s">
        <v>3311</v>
      </c>
      <c r="D23" s="183"/>
      <c r="E23" s="189" t="s">
        <v>3315</v>
      </c>
      <c r="F23" s="183"/>
      <c r="G23" s="189" t="s">
        <v>3314</v>
      </c>
      <c r="H23" s="182"/>
      <c r="T23" s="58"/>
    </row>
    <row r="24" spans="1:20" x14ac:dyDescent="0.2">
      <c r="C24" s="182" t="s">
        <v>3312</v>
      </c>
      <c r="D24" s="183"/>
      <c r="E24" s="189" t="s">
        <v>3313</v>
      </c>
      <c r="F24" s="183"/>
      <c r="G24" s="189"/>
      <c r="H24" s="182"/>
      <c r="T24" s="58"/>
    </row>
    <row r="25" spans="1:20" x14ac:dyDescent="0.2">
      <c r="C25" s="48"/>
      <c r="D25" s="48"/>
      <c r="E25" s="48"/>
      <c r="F25" s="48"/>
      <c r="G25" s="48"/>
      <c r="H25" s="48"/>
      <c r="K25" s="42" t="s">
        <v>1319</v>
      </c>
      <c r="T25" s="58"/>
    </row>
    <row r="26" spans="1:20" x14ac:dyDescent="0.2">
      <c r="C26" s="48" t="s">
        <v>237</v>
      </c>
      <c r="D26" s="48" t="s">
        <v>417</v>
      </c>
      <c r="E26" s="48" t="s">
        <v>237</v>
      </c>
      <c r="F26" s="48" t="s">
        <v>417</v>
      </c>
      <c r="G26" s="48" t="s">
        <v>237</v>
      </c>
      <c r="H26" s="48" t="s">
        <v>417</v>
      </c>
      <c r="T26" s="58"/>
    </row>
    <row r="27" spans="1:20" x14ac:dyDescent="0.2">
      <c r="A27" s="40" t="s">
        <v>43</v>
      </c>
      <c r="C27" s="178" t="str">
        <f>IFERROR(IF(VLOOKUP(F!$C8,'C'!$A$1:$N$1998,3,FALSE)=1,"&lt;",""),"")</f>
        <v/>
      </c>
      <c r="D27" s="179">
        <f>IFERROR(VLOOKUP(F!$C8,'C'!$A$1:$N$1998,2,FALSE),0)</f>
        <v>3</v>
      </c>
      <c r="E27" s="180" t="str">
        <f>IFERROR(IF(VLOOKUP(F!$C8,'C'!$A$1:$N$1998,6,FALSE)=1,"&lt;",""),"")</f>
        <v/>
      </c>
      <c r="F27" s="179">
        <f>IFERROR(VLOOKUP(F!$C8,'C'!$A$1:$N$1998,5,FALSE),0)</f>
        <v>2.6</v>
      </c>
      <c r="G27" s="180" t="str">
        <f>IFERROR(IF(VLOOKUP(F!$C8,'C'!$A$1:$N$1998,9,FALSE)=1,"&lt;",""),"")</f>
        <v/>
      </c>
      <c r="H27" s="178">
        <f>IFERROR(VLOOKUP(F!$C8,'C'!$A$1:$N$1998,8,FALSE),0)</f>
        <v>2</v>
      </c>
      <c r="T27" s="58"/>
    </row>
    <row r="28" spans="1:20" x14ac:dyDescent="0.2">
      <c r="A28" s="40" t="s">
        <v>44</v>
      </c>
      <c r="C28" s="178" t="str">
        <f>IFERROR(IF(VLOOKUP(F!$C9,'C'!$S$1:$AE$1998,3,FALSE)=1,"&lt;",""),"")</f>
        <v/>
      </c>
      <c r="D28" s="179">
        <f>IFERROR(VLOOKUP(F!$C9,'C'!$S$1:$AE$1998,2,FALSE),0)</f>
        <v>7.2</v>
      </c>
      <c r="E28" s="180" t="str">
        <f>IFERROR(IF(VLOOKUP(F!$C9,'C'!$S$1:$AE$1998,6,FALSE)=1,"&lt;",""),"")</f>
        <v/>
      </c>
      <c r="F28" s="179">
        <f>IFERROR(VLOOKUP(F!$C9,'C'!$S$1:$AE$1998,5,FALSE),0)</f>
        <v>6.8</v>
      </c>
      <c r="G28" s="180" t="str">
        <f>IFERROR(IF(VLOOKUP(F!$C9,'C'!$S$1:$AE$1998,9,FALSE)=1,"&lt;",""),"")</f>
        <v/>
      </c>
      <c r="H28" s="178">
        <f>IFERROR(VLOOKUP(F!C9,'C'!$S$1:$AE$1998,8,FALSE),0)</f>
        <v>6.6</v>
      </c>
      <c r="T28" s="58"/>
    </row>
    <row r="29" spans="1:20" x14ac:dyDescent="0.2">
      <c r="P29" s="44"/>
    </row>
    <row r="30" spans="1:20" x14ac:dyDescent="0.2">
      <c r="A30" s="40" t="s">
        <v>2117</v>
      </c>
      <c r="P30" s="44"/>
      <c r="S30" s="58" t="b">
        <v>0</v>
      </c>
      <c r="T30" s="58" t="b">
        <v>1</v>
      </c>
    </row>
    <row r="31" spans="1:20" x14ac:dyDescent="0.2">
      <c r="A31" s="40" t="s">
        <v>2118</v>
      </c>
      <c r="P31" s="44"/>
    </row>
    <row r="32" spans="1:20" x14ac:dyDescent="0.2">
      <c r="P32" s="44"/>
    </row>
    <row r="33" spans="1:20" x14ac:dyDescent="0.2">
      <c r="A33" s="40" t="s">
        <v>583</v>
      </c>
      <c r="P33" s="44"/>
      <c r="S33" s="58" t="b">
        <v>0</v>
      </c>
      <c r="T33" s="58" t="b">
        <v>1</v>
      </c>
    </row>
    <row r="34" spans="1:20" x14ac:dyDescent="0.2">
      <c r="P34" s="44"/>
      <c r="T34" s="58"/>
    </row>
    <row r="35" spans="1:20" x14ac:dyDescent="0.2">
      <c r="A35" s="40" t="s">
        <v>743</v>
      </c>
      <c r="P35" s="44"/>
      <c r="S35" s="58" t="b">
        <v>0</v>
      </c>
      <c r="T35" s="58" t="b">
        <v>1</v>
      </c>
    </row>
    <row r="36" spans="1:20" x14ac:dyDescent="0.2">
      <c r="P36" s="44"/>
    </row>
    <row r="37" spans="1:20" x14ac:dyDescent="0.2">
      <c r="A37" s="40" t="s">
        <v>720</v>
      </c>
      <c r="H37" s="44"/>
      <c r="I37" s="98"/>
      <c r="P37" s="44"/>
    </row>
    <row r="38" spans="1:20" x14ac:dyDescent="0.2">
      <c r="A38" s="40" t="s">
        <v>721</v>
      </c>
      <c r="H38" s="44"/>
      <c r="I38" s="98"/>
      <c r="P38" s="44"/>
    </row>
    <row r="39" spans="1:20" x14ac:dyDescent="0.2">
      <c r="A39" s="56"/>
      <c r="H39" s="44"/>
      <c r="I39" s="98"/>
      <c r="P39" s="44"/>
    </row>
    <row r="40" spans="1:20" x14ac:dyDescent="0.2">
      <c r="A40" s="59" t="s">
        <v>59</v>
      </c>
      <c r="B40" s="60"/>
      <c r="C40" s="182" t="str">
        <f>C18</f>
        <v>MMA01</v>
      </c>
      <c r="D40" s="183"/>
      <c r="E40" s="189" t="str">
        <f>E18</f>
        <v>MMA02</v>
      </c>
      <c r="F40" s="183"/>
      <c r="G40" s="189" t="str">
        <f>G18</f>
        <v>MMA03</v>
      </c>
      <c r="H40" s="182"/>
      <c r="I40" s="98"/>
      <c r="P40" s="44"/>
    </row>
    <row r="41" spans="1:20" ht="3" customHeight="1" x14ac:dyDescent="0.2">
      <c r="A41" s="59"/>
      <c r="B41" s="60"/>
      <c r="C41" s="48"/>
      <c r="D41" s="48"/>
      <c r="E41" s="48"/>
      <c r="F41" s="48"/>
      <c r="G41" s="48"/>
      <c r="H41" s="61"/>
      <c r="I41" s="98"/>
      <c r="P41" s="44"/>
    </row>
    <row r="42" spans="1:20" x14ac:dyDescent="0.2">
      <c r="A42" s="59"/>
      <c r="B42" s="60"/>
      <c r="C42" s="48" t="s">
        <v>237</v>
      </c>
      <c r="D42" s="48" t="s">
        <v>417</v>
      </c>
      <c r="E42" s="48" t="s">
        <v>237</v>
      </c>
      <c r="F42" s="48" t="s">
        <v>417</v>
      </c>
      <c r="G42" s="48" t="s">
        <v>237</v>
      </c>
      <c r="H42" s="48" t="s">
        <v>417</v>
      </c>
      <c r="I42" s="98"/>
      <c r="P42" s="44"/>
    </row>
    <row r="43" spans="1:20" x14ac:dyDescent="0.2">
      <c r="A43" s="60" t="s">
        <v>723</v>
      </c>
      <c r="B43" s="60"/>
      <c r="C43" s="178"/>
      <c r="D43" s="179"/>
      <c r="E43" s="180"/>
      <c r="F43" s="179"/>
      <c r="G43" s="180"/>
      <c r="H43" s="178"/>
      <c r="I43" s="98"/>
      <c r="P43" s="44"/>
    </row>
    <row r="44" spans="1:20" x14ac:dyDescent="0.2">
      <c r="A44" s="60" t="s">
        <v>724</v>
      </c>
      <c r="B44" s="60"/>
      <c r="C44" s="178"/>
      <c r="D44" s="179"/>
      <c r="E44" s="180"/>
      <c r="F44" s="179"/>
      <c r="G44" s="180"/>
      <c r="H44" s="178"/>
      <c r="I44" s="98"/>
      <c r="P44" s="44"/>
    </row>
    <row r="45" spans="1:20" x14ac:dyDescent="0.2">
      <c r="A45" s="60" t="s">
        <v>735</v>
      </c>
      <c r="B45" s="60"/>
      <c r="C45" s="178"/>
      <c r="D45" s="179"/>
      <c r="E45" s="180"/>
      <c r="F45" s="179"/>
      <c r="G45" s="180"/>
      <c r="H45" s="178"/>
      <c r="I45" s="98"/>
      <c r="P45" s="44"/>
    </row>
    <row r="46" spans="1:20" x14ac:dyDescent="0.2">
      <c r="A46" s="60" t="s">
        <v>736</v>
      </c>
      <c r="B46" s="60"/>
      <c r="C46" s="178"/>
      <c r="D46" s="179"/>
      <c r="E46" s="180"/>
      <c r="F46" s="179"/>
      <c r="G46" s="180"/>
      <c r="H46" s="178"/>
      <c r="I46" s="98"/>
      <c r="P46" s="44"/>
    </row>
    <row r="47" spans="1:20" x14ac:dyDescent="0.2">
      <c r="A47" s="60" t="s">
        <v>722</v>
      </c>
      <c r="B47" s="60"/>
      <c r="C47" s="178"/>
      <c r="D47" s="179"/>
      <c r="E47" s="180"/>
      <c r="F47" s="179"/>
      <c r="G47" s="180"/>
      <c r="H47" s="178"/>
      <c r="I47" s="98"/>
      <c r="P47" s="44"/>
    </row>
    <row r="48" spans="1:20" x14ac:dyDescent="0.2">
      <c r="A48" s="60" t="s">
        <v>737</v>
      </c>
      <c r="B48" s="60"/>
      <c r="C48" s="178"/>
      <c r="D48" s="179"/>
      <c r="E48" s="180"/>
      <c r="F48" s="179"/>
      <c r="G48" s="180"/>
      <c r="H48" s="178"/>
      <c r="I48" s="98"/>
      <c r="P48" s="44"/>
    </row>
    <row r="49" spans="1:9" x14ac:dyDescent="0.2">
      <c r="A49" s="60" t="s">
        <v>725</v>
      </c>
      <c r="B49" s="60"/>
      <c r="C49" s="178"/>
      <c r="D49" s="179"/>
      <c r="E49" s="180"/>
      <c r="F49" s="179"/>
      <c r="G49" s="180"/>
      <c r="H49" s="178"/>
      <c r="I49" s="98"/>
    </row>
    <row r="50" spans="1:9" x14ac:dyDescent="0.2">
      <c r="A50" s="60" t="s">
        <v>726</v>
      </c>
      <c r="B50" s="60"/>
      <c r="C50" s="178"/>
      <c r="D50" s="179"/>
      <c r="E50" s="180"/>
      <c r="F50" s="179"/>
      <c r="G50" s="180"/>
      <c r="H50" s="178"/>
      <c r="I50" s="98"/>
    </row>
    <row r="51" spans="1:9" x14ac:dyDescent="0.2">
      <c r="A51" s="60" t="s">
        <v>727</v>
      </c>
      <c r="B51" s="60"/>
      <c r="C51" s="178"/>
      <c r="D51" s="179"/>
      <c r="E51" s="180"/>
      <c r="F51" s="179"/>
      <c r="G51" s="180"/>
      <c r="H51" s="178"/>
      <c r="I51" s="98"/>
    </row>
    <row r="52" spans="1:9" x14ac:dyDescent="0.2">
      <c r="A52" s="60" t="s">
        <v>728</v>
      </c>
      <c r="B52" s="60"/>
      <c r="C52" s="178"/>
      <c r="D52" s="179"/>
      <c r="E52" s="180"/>
      <c r="F52" s="179"/>
      <c r="G52" s="180"/>
      <c r="H52" s="178"/>
      <c r="I52" s="98"/>
    </row>
    <row r="53" spans="1:9" x14ac:dyDescent="0.2">
      <c r="A53" s="60" t="s">
        <v>729</v>
      </c>
      <c r="B53" s="60"/>
      <c r="C53" s="178"/>
      <c r="D53" s="179"/>
      <c r="E53" s="180"/>
      <c r="F53" s="179"/>
      <c r="G53" s="180"/>
      <c r="H53" s="178"/>
      <c r="I53" s="98"/>
    </row>
    <row r="54" spans="1:9" x14ac:dyDescent="0.2">
      <c r="A54" s="60" t="s">
        <v>734</v>
      </c>
      <c r="B54" s="60"/>
      <c r="C54" s="178"/>
      <c r="D54" s="179"/>
      <c r="E54" s="180"/>
      <c r="F54" s="179"/>
      <c r="G54" s="180"/>
      <c r="H54" s="178"/>
      <c r="I54" s="98"/>
    </row>
    <row r="55" spans="1:9" x14ac:dyDescent="0.2">
      <c r="A55" s="60" t="s">
        <v>738</v>
      </c>
      <c r="B55" s="60"/>
      <c r="C55" s="178"/>
      <c r="D55" s="179"/>
      <c r="E55" s="180"/>
      <c r="F55" s="179"/>
      <c r="G55" s="180"/>
      <c r="H55" s="178"/>
      <c r="I55" s="98"/>
    </row>
    <row r="56" spans="1:9" x14ac:dyDescent="0.2">
      <c r="A56" s="60" t="s">
        <v>730</v>
      </c>
      <c r="B56" s="60"/>
      <c r="C56" s="178"/>
      <c r="D56" s="179"/>
      <c r="E56" s="180"/>
      <c r="F56" s="179"/>
      <c r="G56" s="180"/>
      <c r="H56" s="178"/>
      <c r="I56" s="98"/>
    </row>
    <row r="57" spans="1:9" x14ac:dyDescent="0.2">
      <c r="A57" s="60" t="s">
        <v>731</v>
      </c>
      <c r="B57" s="60"/>
      <c r="C57" s="49"/>
      <c r="D57" s="50"/>
      <c r="E57" s="51"/>
      <c r="F57" s="50"/>
      <c r="G57" s="51"/>
      <c r="H57" s="49"/>
      <c r="I57" s="98"/>
    </row>
    <row r="58" spans="1:9" x14ac:dyDescent="0.2">
      <c r="A58" s="60" t="s">
        <v>732</v>
      </c>
      <c r="B58" s="60"/>
      <c r="C58" s="49"/>
      <c r="D58" s="50"/>
      <c r="E58" s="51"/>
      <c r="F58" s="50"/>
      <c r="G58" s="51"/>
      <c r="H58" s="49"/>
    </row>
    <row r="59" spans="1:9" x14ac:dyDescent="0.2">
      <c r="A59" s="60" t="s">
        <v>733</v>
      </c>
      <c r="B59" s="60"/>
      <c r="C59" s="49"/>
      <c r="D59" s="50"/>
      <c r="E59" s="51"/>
      <c r="F59" s="50"/>
      <c r="G59" s="51"/>
      <c r="H59" s="49"/>
    </row>
  </sheetData>
  <sheetProtection formatCells="0" selectLockedCells="1"/>
  <mergeCells count="26">
    <mergeCell ref="C40:D40"/>
    <mergeCell ref="E40:F40"/>
    <mergeCell ref="G40:H40"/>
    <mergeCell ref="C8:D8"/>
    <mergeCell ref="E24:F24"/>
    <mergeCell ref="G16:H16"/>
    <mergeCell ref="G18:H18"/>
    <mergeCell ref="G20:H20"/>
    <mergeCell ref="G21:H21"/>
    <mergeCell ref="G23:H23"/>
    <mergeCell ref="G24:H24"/>
    <mergeCell ref="C11:D11"/>
    <mergeCell ref="E16:F16"/>
    <mergeCell ref="E18:F18"/>
    <mergeCell ref="E20:F20"/>
    <mergeCell ref="E21:F21"/>
    <mergeCell ref="E11:F11"/>
    <mergeCell ref="C21:D21"/>
    <mergeCell ref="C23:D23"/>
    <mergeCell ref="C24:D24"/>
    <mergeCell ref="A13:I13"/>
    <mergeCell ref="A14:I14"/>
    <mergeCell ref="C16:D16"/>
    <mergeCell ref="C18:D18"/>
    <mergeCell ref="C20:D20"/>
    <mergeCell ref="E23:F23"/>
  </mergeCells>
  <phoneticPr fontId="2" type="noConversion"/>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14361" r:id="rId4" name="OptionButton8">
          <controlPr defaultSize="0" autoLine="0" linkedCell="T2" r:id="rId5">
            <anchor moveWithCells="1">
              <from>
                <xdr:col>1</xdr:col>
                <xdr:colOff>885825</xdr:colOff>
                <xdr:row>0</xdr:row>
                <xdr:rowOff>114300</xdr:rowOff>
              </from>
              <to>
                <xdr:col>3</xdr:col>
                <xdr:colOff>247650</xdr:colOff>
                <xdr:row>2</xdr:row>
                <xdr:rowOff>38100</xdr:rowOff>
              </to>
            </anchor>
          </controlPr>
        </control>
      </mc:Choice>
      <mc:Fallback>
        <control shapeId="14361" r:id="rId4" name="OptionButton8"/>
      </mc:Fallback>
    </mc:AlternateContent>
    <mc:AlternateContent xmlns:mc="http://schemas.openxmlformats.org/markup-compatibility/2006">
      <mc:Choice Requires="x14">
        <control shapeId="14360" r:id="rId6" name="OptionButton7">
          <controlPr defaultSize="0" autoLine="0" linkedCell="S2" r:id="rId7">
            <anchor moveWithCells="1">
              <from>
                <xdr:col>1</xdr:col>
                <xdr:colOff>19050</xdr:colOff>
                <xdr:row>0</xdr:row>
                <xdr:rowOff>114300</xdr:rowOff>
              </from>
              <to>
                <xdr:col>1</xdr:col>
                <xdr:colOff>676275</xdr:colOff>
                <xdr:row>2</xdr:row>
                <xdr:rowOff>38100</xdr:rowOff>
              </to>
            </anchor>
          </controlPr>
        </control>
      </mc:Choice>
      <mc:Fallback>
        <control shapeId="14360" r:id="rId6" name="OptionButton7"/>
      </mc:Fallback>
    </mc:AlternateContent>
    <mc:AlternateContent xmlns:mc="http://schemas.openxmlformats.org/markup-compatibility/2006">
      <mc:Choice Requires="x14">
        <control shapeId="14357" r:id="rId8" name="OptionButton6">
          <controlPr defaultSize="0" autoLine="0" autoPict="0" linkedCell="T35" r:id="rId9">
            <anchor moveWithCells="1">
              <from>
                <xdr:col>6</xdr:col>
                <xdr:colOff>19050</xdr:colOff>
                <xdr:row>33</xdr:row>
                <xdr:rowOff>123825</xdr:rowOff>
              </from>
              <to>
                <xdr:col>7</xdr:col>
                <xdr:colOff>104775</xdr:colOff>
                <xdr:row>35</xdr:row>
                <xdr:rowOff>85725</xdr:rowOff>
              </to>
            </anchor>
          </controlPr>
        </control>
      </mc:Choice>
      <mc:Fallback>
        <control shapeId="14357" r:id="rId8" name="OptionButton6"/>
      </mc:Fallback>
    </mc:AlternateContent>
    <mc:AlternateContent xmlns:mc="http://schemas.openxmlformats.org/markup-compatibility/2006">
      <mc:Choice Requires="x14">
        <control shapeId="14356" r:id="rId10" name="OptionButton5">
          <controlPr defaultSize="0" autoLine="0" autoPict="0" linkedCell="S35" r:id="rId11">
            <anchor moveWithCells="1">
              <from>
                <xdr:col>5</xdr:col>
                <xdr:colOff>400050</xdr:colOff>
                <xdr:row>33</xdr:row>
                <xdr:rowOff>123825</xdr:rowOff>
              </from>
              <to>
                <xdr:col>5</xdr:col>
                <xdr:colOff>752475</xdr:colOff>
                <xdr:row>35</xdr:row>
                <xdr:rowOff>85725</xdr:rowOff>
              </to>
            </anchor>
          </controlPr>
        </control>
      </mc:Choice>
      <mc:Fallback>
        <control shapeId="14356" r:id="rId10" name="OptionButton5"/>
      </mc:Fallback>
    </mc:AlternateContent>
    <mc:AlternateContent xmlns:mc="http://schemas.openxmlformats.org/markup-compatibility/2006">
      <mc:Choice Requires="x14">
        <control shapeId="14353" r:id="rId12" name="OptionButton4">
          <controlPr defaultSize="0" autoLine="0" autoPict="0" linkedCell="T33" r:id="rId13">
            <anchor moveWithCells="1">
              <from>
                <xdr:col>6</xdr:col>
                <xdr:colOff>19050</xdr:colOff>
                <xdr:row>32</xdr:row>
                <xdr:rowOff>0</xdr:rowOff>
              </from>
              <to>
                <xdr:col>7</xdr:col>
                <xdr:colOff>104775</xdr:colOff>
                <xdr:row>33</xdr:row>
                <xdr:rowOff>95250</xdr:rowOff>
              </to>
            </anchor>
          </controlPr>
        </control>
      </mc:Choice>
      <mc:Fallback>
        <control shapeId="14353" r:id="rId12" name="OptionButton4"/>
      </mc:Fallback>
    </mc:AlternateContent>
    <mc:AlternateContent xmlns:mc="http://schemas.openxmlformats.org/markup-compatibility/2006">
      <mc:Choice Requires="x14">
        <control shapeId="14351" r:id="rId14" name="OptionButton3">
          <controlPr defaultSize="0" autoLine="0" autoPict="0" linkedCell="S33" r:id="rId15">
            <anchor moveWithCells="1">
              <from>
                <xdr:col>5</xdr:col>
                <xdr:colOff>400050</xdr:colOff>
                <xdr:row>32</xdr:row>
                <xdr:rowOff>0</xdr:rowOff>
              </from>
              <to>
                <xdr:col>5</xdr:col>
                <xdr:colOff>752475</xdr:colOff>
                <xdr:row>33</xdr:row>
                <xdr:rowOff>95250</xdr:rowOff>
              </to>
            </anchor>
          </controlPr>
        </control>
      </mc:Choice>
      <mc:Fallback>
        <control shapeId="14351" r:id="rId14" name="OptionButton3"/>
      </mc:Fallback>
    </mc:AlternateContent>
    <mc:AlternateContent xmlns:mc="http://schemas.openxmlformats.org/markup-compatibility/2006">
      <mc:Choice Requires="x14">
        <control shapeId="14350" r:id="rId16" name="OptionButton2">
          <controlPr defaultSize="0" autoLine="0" linkedCell="T6" r:id="rId17">
            <anchor moveWithCells="1">
              <from>
                <xdr:col>4</xdr:col>
                <xdr:colOff>209550</xdr:colOff>
                <xdr:row>5</xdr:row>
                <xdr:rowOff>0</xdr:rowOff>
              </from>
              <to>
                <xdr:col>5</xdr:col>
                <xdr:colOff>514350</xdr:colOff>
                <xdr:row>6</xdr:row>
                <xdr:rowOff>47625</xdr:rowOff>
              </to>
            </anchor>
          </controlPr>
        </control>
      </mc:Choice>
      <mc:Fallback>
        <control shapeId="14350" r:id="rId16" name="OptionButton2"/>
      </mc:Fallback>
    </mc:AlternateContent>
    <mc:AlternateContent xmlns:mc="http://schemas.openxmlformats.org/markup-compatibility/2006">
      <mc:Choice Requires="x14">
        <control shapeId="14349" r:id="rId18" name="OptionButton1">
          <controlPr defaultSize="0" autoLine="0" autoPict="0" linkedCell="S6" r:id="rId19">
            <anchor moveWithCells="1">
              <from>
                <xdr:col>2</xdr:col>
                <xdr:colOff>238125</xdr:colOff>
                <xdr:row>5</xdr:row>
                <xdr:rowOff>0</xdr:rowOff>
              </from>
              <to>
                <xdr:col>4</xdr:col>
                <xdr:colOff>85725</xdr:colOff>
                <xdr:row>6</xdr:row>
                <xdr:rowOff>47625</xdr:rowOff>
              </to>
            </anchor>
          </controlPr>
        </control>
      </mc:Choice>
      <mc:Fallback>
        <control shapeId="14349" r:id="rId18" name="OptionButton1"/>
      </mc:Fallback>
    </mc:AlternateContent>
    <mc:AlternateContent xmlns:mc="http://schemas.openxmlformats.org/markup-compatibility/2006">
      <mc:Choice Requires="x14">
        <control shapeId="14345" r:id="rId20" name="ComboBox1">
          <controlPr defaultSize="0" autoLine="0" autoPict="0" altText="Gemeente" linkedCell="S4" listFillRange="I!C3:C344" r:id="rId21">
            <anchor moveWithCells="1">
              <from>
                <xdr:col>2</xdr:col>
                <xdr:colOff>247650</xdr:colOff>
                <xdr:row>2</xdr:row>
                <xdr:rowOff>133350</xdr:rowOff>
              </from>
              <to>
                <xdr:col>5</xdr:col>
                <xdr:colOff>133350</xdr:colOff>
                <xdr:row>4</xdr:row>
                <xdr:rowOff>66675</xdr:rowOff>
              </to>
            </anchor>
          </controlPr>
        </control>
      </mc:Choice>
      <mc:Fallback>
        <control shapeId="14345" r:id="rId20" name="ComboBox1"/>
      </mc:Fallback>
    </mc:AlternateContent>
    <mc:AlternateContent xmlns:mc="http://schemas.openxmlformats.org/markup-compatibility/2006">
      <mc:Choice Requires="x14">
        <control shapeId="14364" r:id="rId22" name="OptionButton11">
          <controlPr defaultSize="0" autoLine="0" linkedCell="S30" r:id="rId23">
            <anchor moveWithCells="1">
              <from>
                <xdr:col>5</xdr:col>
                <xdr:colOff>400050</xdr:colOff>
                <xdr:row>28</xdr:row>
                <xdr:rowOff>123825</xdr:rowOff>
              </from>
              <to>
                <xdr:col>5</xdr:col>
                <xdr:colOff>714375</xdr:colOff>
                <xdr:row>30</xdr:row>
                <xdr:rowOff>47625</xdr:rowOff>
              </to>
            </anchor>
          </controlPr>
        </control>
      </mc:Choice>
      <mc:Fallback>
        <control shapeId="14364" r:id="rId22" name="OptionButton11"/>
      </mc:Fallback>
    </mc:AlternateContent>
    <mc:AlternateContent xmlns:mc="http://schemas.openxmlformats.org/markup-compatibility/2006">
      <mc:Choice Requires="x14">
        <control shapeId="14365" r:id="rId24" name="OptionButton12">
          <controlPr defaultSize="0" autoLine="0" linkedCell="T30" r:id="rId25">
            <anchor moveWithCells="1">
              <from>
                <xdr:col>6</xdr:col>
                <xdr:colOff>19050</xdr:colOff>
                <xdr:row>28</xdr:row>
                <xdr:rowOff>123825</xdr:rowOff>
              </from>
              <to>
                <xdr:col>7</xdr:col>
                <xdr:colOff>104775</xdr:colOff>
                <xdr:row>30</xdr:row>
                <xdr:rowOff>47625</xdr:rowOff>
              </to>
            </anchor>
          </controlPr>
        </control>
      </mc:Choice>
      <mc:Fallback>
        <control shapeId="14365" r:id="rId24" name="OptionButton12"/>
      </mc:Fallback>
    </mc:AlternateContent>
    <mc:AlternateContent xmlns:mc="http://schemas.openxmlformats.org/markup-compatibility/2006">
      <mc:Choice Requires="x14">
        <control shapeId="14342" r:id="rId26" name="Button 6">
          <controlPr defaultSize="0" print="0" autoFill="0" autoPict="0" macro="[0]!import_v3">
            <anchor>
              <from>
                <xdr:col>5</xdr:col>
                <xdr:colOff>352425</xdr:colOff>
                <xdr:row>6</xdr:row>
                <xdr:rowOff>114300</xdr:rowOff>
              </from>
              <to>
                <xdr:col>7</xdr:col>
                <xdr:colOff>304800</xdr:colOff>
                <xdr:row>9</xdr:row>
                <xdr:rowOff>19050</xdr:rowOff>
              </to>
            </anchor>
          </controlPr>
        </control>
      </mc:Choice>
    </mc:AlternateContent>
  </control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filterMode="1">
    <tabColor theme="8" tint="0.59999389629810485"/>
    <pageSetUpPr fitToPage="1"/>
  </sheetPr>
  <dimension ref="A1:AF943"/>
  <sheetViews>
    <sheetView showGridLines="0" tabSelected="1" zoomScaleNormal="100" workbookViewId="0">
      <selection activeCell="AC438" sqref="AC438"/>
    </sheetView>
  </sheetViews>
  <sheetFormatPr defaultColWidth="10.7109375" defaultRowHeight="9" customHeight="1" x14ac:dyDescent="0.15"/>
  <cols>
    <col min="1" max="1" width="4.7109375" style="25" customWidth="1"/>
    <col min="2" max="2" width="1.42578125" style="25" customWidth="1"/>
    <col min="3" max="3" width="11.85546875" style="25" customWidth="1"/>
    <col min="4" max="4" width="1.140625" style="25" customWidth="1"/>
    <col min="5" max="5" width="4.140625" style="25" customWidth="1"/>
    <col min="6" max="6" width="3" style="26" customWidth="1"/>
    <col min="7" max="7" width="1.140625" style="26" customWidth="1"/>
    <col min="8" max="8" width="4.140625" style="26" customWidth="1"/>
    <col min="9" max="9" width="3.5703125" style="26" customWidth="1"/>
    <col min="10" max="10" width="2.42578125" style="26" customWidth="1"/>
    <col min="11" max="11" width="4" style="26" customWidth="1"/>
    <col min="12" max="12" width="1.140625" style="25" customWidth="1"/>
    <col min="13" max="13" width="4.140625" style="25" customWidth="1"/>
    <col min="14" max="14" width="3" style="26" customWidth="1"/>
    <col min="15" max="15" width="1.140625" style="26" customWidth="1"/>
    <col min="16" max="16" width="4.140625" style="26" customWidth="1"/>
    <col min="17" max="17" width="3.5703125" style="26" customWidth="1"/>
    <col min="18" max="18" width="2.42578125" style="26" customWidth="1"/>
    <col min="19" max="19" width="4" style="26" customWidth="1"/>
    <col min="20" max="20" width="1.140625" style="25" customWidth="1"/>
    <col min="21" max="21" width="4.140625" style="25" customWidth="1"/>
    <col min="22" max="22" width="3" style="25" customWidth="1"/>
    <col min="23" max="23" width="1.140625" style="26" customWidth="1"/>
    <col min="24" max="24" width="4.140625" style="26" customWidth="1"/>
    <col min="25" max="25" width="3.5703125" style="26" customWidth="1"/>
    <col min="26" max="26" width="2.42578125" style="25" customWidth="1"/>
    <col min="27" max="27" width="2.28515625" style="25" customWidth="1"/>
    <col min="28" max="29" width="10.7109375" style="25"/>
    <col min="30" max="30" width="10.7109375" style="63"/>
    <col min="31" max="31" width="8.85546875" style="63" hidden="1" customWidth="1"/>
    <col min="32" max="32" width="10.7109375" style="63"/>
    <col min="33" max="16384" width="10.7109375" style="25"/>
  </cols>
  <sheetData>
    <row r="1" spans="1:31" ht="9" customHeight="1" x14ac:dyDescent="0.15">
      <c r="A1" s="194"/>
      <c r="B1" s="194"/>
      <c r="C1" s="194"/>
      <c r="AE1" s="63" t="s">
        <v>495</v>
      </c>
    </row>
    <row r="2" spans="1:31" ht="7.5" customHeight="1" x14ac:dyDescent="0.15">
      <c r="A2" s="194"/>
      <c r="B2" s="194"/>
      <c r="C2" s="194"/>
    </row>
    <row r="3" spans="1:31" ht="12" customHeight="1" x14ac:dyDescent="0.2">
      <c r="A3" s="204" t="str">
        <f>Invoer!A13</f>
        <v>Bijlage 2.1. Analyseresultaten en toetsing grond</v>
      </c>
      <c r="B3" s="204"/>
      <c r="C3" s="204"/>
      <c r="D3" s="204"/>
      <c r="E3" s="204"/>
      <c r="F3" s="204"/>
      <c r="G3" s="204"/>
      <c r="H3" s="204"/>
      <c r="I3" s="204"/>
      <c r="J3" s="204"/>
      <c r="K3" s="204"/>
      <c r="L3" s="204"/>
      <c r="M3" s="204"/>
      <c r="N3" s="204"/>
      <c r="O3" s="204"/>
      <c r="P3" s="204"/>
      <c r="Q3" s="204"/>
      <c r="R3" s="204"/>
      <c r="S3" s="204"/>
      <c r="T3" s="204"/>
      <c r="U3" s="204"/>
      <c r="V3" s="204"/>
      <c r="W3" s="204"/>
      <c r="X3" s="204"/>
      <c r="Y3" s="204"/>
      <c r="Z3" s="204"/>
      <c r="AA3" s="204"/>
    </row>
    <row r="4" spans="1:31" ht="5.0999999999999996" customHeight="1" x14ac:dyDescent="0.15">
      <c r="A4" s="195"/>
      <c r="B4" s="195"/>
      <c r="C4" s="195"/>
      <c r="D4" s="27"/>
      <c r="E4" s="27"/>
      <c r="F4" s="28"/>
      <c r="G4" s="27"/>
      <c r="H4" s="27"/>
      <c r="I4" s="27"/>
      <c r="J4" s="28"/>
      <c r="K4" s="27"/>
      <c r="L4" s="27"/>
      <c r="M4" s="27"/>
      <c r="N4" s="28"/>
      <c r="O4" s="27"/>
      <c r="P4" s="27"/>
      <c r="Q4" s="27"/>
      <c r="R4" s="28"/>
      <c r="S4" s="27"/>
      <c r="T4" s="27"/>
      <c r="U4" s="27"/>
      <c r="V4" s="28"/>
      <c r="W4" s="27"/>
      <c r="X4" s="27"/>
      <c r="Y4" s="27"/>
      <c r="Z4" s="28"/>
    </row>
    <row r="5" spans="1:31" ht="12" customHeight="1" x14ac:dyDescent="0.2">
      <c r="A5" s="196" t="str">
        <f ca="1">Invoer!A14</f>
        <v>T.25.13676 Groenstrook nabij P50</v>
      </c>
      <c r="B5" s="196"/>
      <c r="C5" s="196"/>
      <c r="D5" s="196"/>
      <c r="E5" s="196"/>
      <c r="F5" s="196"/>
      <c r="G5" s="196"/>
      <c r="H5" s="196"/>
      <c r="I5" s="196"/>
      <c r="J5" s="196"/>
      <c r="K5" s="196"/>
      <c r="L5" s="196"/>
      <c r="M5" s="196"/>
      <c r="N5" s="196"/>
      <c r="O5" s="88"/>
      <c r="P5" s="197" t="str">
        <f>H!B3</f>
        <v>Toetsing: gemeente Haarlemmermeer</v>
      </c>
      <c r="Q5" s="197"/>
      <c r="R5" s="197"/>
      <c r="S5" s="197"/>
      <c r="T5" s="197"/>
      <c r="U5" s="197"/>
      <c r="V5" s="197"/>
      <c r="W5" s="197"/>
      <c r="X5" s="197"/>
      <c r="Y5" s="197"/>
      <c r="Z5" s="197"/>
      <c r="AA5" s="197"/>
    </row>
    <row r="6" spans="1:31" ht="4.5" customHeight="1" x14ac:dyDescent="0.15">
      <c r="A6" s="205"/>
      <c r="B6" s="205"/>
      <c r="C6" s="205"/>
      <c r="D6" s="29"/>
      <c r="E6" s="29"/>
      <c r="F6" s="30"/>
      <c r="G6" s="30"/>
      <c r="H6" s="30"/>
      <c r="I6" s="30"/>
      <c r="J6" s="30"/>
      <c r="K6" s="30"/>
      <c r="L6" s="29"/>
      <c r="M6" s="29"/>
      <c r="N6" s="30"/>
      <c r="O6" s="30"/>
      <c r="P6" s="30"/>
      <c r="Q6" s="30"/>
      <c r="R6" s="30"/>
      <c r="S6" s="30"/>
      <c r="T6" s="29"/>
      <c r="U6" s="29"/>
      <c r="V6" s="29"/>
      <c r="W6" s="30"/>
      <c r="X6" s="30"/>
      <c r="Y6" s="30"/>
      <c r="Z6" s="29"/>
      <c r="AA6" s="29"/>
    </row>
    <row r="7" spans="1:31" ht="5.0999999999999996" customHeight="1" x14ac:dyDescent="0.15">
      <c r="A7" s="195"/>
      <c r="B7" s="195"/>
      <c r="C7" s="195"/>
    </row>
    <row r="8" spans="1:31" ht="9" customHeight="1" x14ac:dyDescent="0.15">
      <c r="A8" s="200" t="s">
        <v>33</v>
      </c>
      <c r="B8" s="200"/>
      <c r="C8" s="200"/>
      <c r="D8" s="200" t="str">
        <f>HLOOKUP(SMALL(Invoer!$C$17:$G$17,1),Invoer!$C$17:$G$28,4,FALSE)</f>
        <v>A (Groene Zoom)</v>
      </c>
      <c r="E8" s="200"/>
      <c r="F8" s="200"/>
      <c r="G8" s="200"/>
      <c r="H8" s="200"/>
      <c r="I8" s="200"/>
      <c r="J8" s="200"/>
      <c r="K8" s="28"/>
      <c r="L8" s="200" t="str">
        <f>HLOOKUP(SMALL(Invoer!$C$17:$G$17,2),Invoer!$C$17:$G$28,4,FALSE)</f>
        <v>A (Groene Zoom)</v>
      </c>
      <c r="M8" s="200"/>
      <c r="N8" s="200"/>
      <c r="O8" s="200"/>
      <c r="P8" s="200"/>
      <c r="Q8" s="200"/>
      <c r="R8" s="200"/>
      <c r="S8" s="28"/>
      <c r="T8" s="200" t="str">
        <f>HLOOKUP(SMALL(Invoer!$C$17:$G$17,3),Invoer!$C$17:$G$28,4,FALSE)</f>
        <v>A (Groene Zoom)</v>
      </c>
      <c r="U8" s="200"/>
      <c r="V8" s="200"/>
      <c r="W8" s="200"/>
      <c r="X8" s="200"/>
      <c r="Y8" s="200"/>
      <c r="Z8" s="200"/>
      <c r="AA8" s="26"/>
      <c r="AE8" s="63">
        <f>IF(AND(OR(D8="",D8=0),OR(L8="",L8=0),OR(T8="",T8=0)),1,0)</f>
        <v>0</v>
      </c>
    </row>
    <row r="9" spans="1:31" ht="9" hidden="1" customHeight="1" x14ac:dyDescent="0.15">
      <c r="A9" s="200"/>
      <c r="B9" s="200"/>
      <c r="C9" s="200"/>
      <c r="D9" s="200">
        <f>HLOOKUP(SMALL(Invoer!$C$17:$G$17,1),Invoer!$C$17:$G$28,5,FALSE)</f>
        <v>0</v>
      </c>
      <c r="E9" s="200"/>
      <c r="F9" s="200"/>
      <c r="G9" s="200"/>
      <c r="H9" s="200"/>
      <c r="I9" s="200"/>
      <c r="J9" s="200"/>
      <c r="K9" s="28"/>
      <c r="L9" s="200">
        <f>HLOOKUP(SMALL(Invoer!$C$17:$G$17,2),Invoer!$C$17:$G$28,5,FALSE)</f>
        <v>0</v>
      </c>
      <c r="M9" s="200"/>
      <c r="N9" s="200"/>
      <c r="O9" s="200"/>
      <c r="P9" s="200"/>
      <c r="Q9" s="200"/>
      <c r="R9" s="200"/>
      <c r="S9" s="28"/>
      <c r="T9" s="200">
        <f>HLOOKUP(SMALL(Invoer!$C$17:$G$17,3),Invoer!$C$17:$G$28,5,FALSE)</f>
        <v>0</v>
      </c>
      <c r="U9" s="200"/>
      <c r="V9" s="200"/>
      <c r="W9" s="200"/>
      <c r="X9" s="200"/>
      <c r="Y9" s="200"/>
      <c r="Z9" s="200"/>
      <c r="AA9" s="26"/>
      <c r="AE9" s="63">
        <f>IF(AND(OR(D9="",D9=0),OR(L9="",L9=0),OR(T9="",T9=0)),1,0)</f>
        <v>1</v>
      </c>
    </row>
    <row r="10" spans="1:31" ht="3.95" customHeight="1" x14ac:dyDescent="0.15">
      <c r="A10" s="200"/>
      <c r="B10" s="200"/>
      <c r="C10" s="200"/>
      <c r="E10" s="27"/>
      <c r="F10" s="28"/>
      <c r="G10" s="28"/>
      <c r="H10" s="28"/>
      <c r="I10" s="28"/>
      <c r="J10" s="28"/>
      <c r="K10" s="28"/>
      <c r="L10" s="27"/>
      <c r="M10" s="27"/>
      <c r="N10" s="28"/>
      <c r="O10" s="28"/>
      <c r="P10" s="28"/>
      <c r="Q10" s="28"/>
      <c r="R10" s="28"/>
      <c r="S10" s="28"/>
      <c r="T10" s="27"/>
      <c r="U10" s="27"/>
      <c r="V10" s="27"/>
      <c r="W10" s="28"/>
      <c r="X10" s="28"/>
      <c r="Y10" s="28"/>
      <c r="Z10" s="27"/>
      <c r="AE10" s="63">
        <f>IF(COUNTIF(AE8:AE9,1)=COUNT(AE8:AE9),1,0)</f>
        <v>0</v>
      </c>
    </row>
    <row r="11" spans="1:31" ht="9" customHeight="1" x14ac:dyDescent="0.15">
      <c r="A11" s="200" t="s">
        <v>34</v>
      </c>
      <c r="B11" s="200"/>
      <c r="C11" s="200"/>
      <c r="D11" s="203" t="str">
        <f>IFERROR(G!AP6,"")</f>
        <v>MMA01</v>
      </c>
      <c r="E11" s="203"/>
      <c r="F11" s="203"/>
      <c r="G11" s="203"/>
      <c r="H11" s="203"/>
      <c r="I11" s="203"/>
      <c r="J11" s="203"/>
      <c r="K11" s="28"/>
      <c r="L11" s="203" t="str">
        <f>IFERROR(G!AV6,"")</f>
        <v>MMA02</v>
      </c>
      <c r="M11" s="203"/>
      <c r="N11" s="203"/>
      <c r="O11" s="203"/>
      <c r="P11" s="203"/>
      <c r="Q11" s="203"/>
      <c r="R11" s="203"/>
      <c r="S11" s="28"/>
      <c r="T11" s="203" t="str">
        <f>IFERROR(G!BB6,"")</f>
        <v>MMA03</v>
      </c>
      <c r="U11" s="203"/>
      <c r="V11" s="203"/>
      <c r="W11" s="203"/>
      <c r="X11" s="203"/>
      <c r="Y11" s="203"/>
      <c r="Z11" s="203"/>
      <c r="AA11" s="28"/>
    </row>
    <row r="12" spans="1:31" ht="9" customHeight="1" x14ac:dyDescent="0.15">
      <c r="A12" s="200" t="s">
        <v>35</v>
      </c>
      <c r="B12" s="200"/>
      <c r="C12" s="200"/>
      <c r="D12" s="200" t="str">
        <f>HLOOKUP(SMALL(Invoer!$C$17:$G$17,1),Invoer!$C$17:$G$28,7,FALSE)</f>
        <v>bovengrond, zandige klei</v>
      </c>
      <c r="E12" s="200"/>
      <c r="F12" s="200"/>
      <c r="G12" s="200"/>
      <c r="H12" s="200"/>
      <c r="I12" s="200"/>
      <c r="J12" s="200"/>
      <c r="K12" s="28"/>
      <c r="L12" s="200" t="str">
        <f>HLOOKUP(SMALL(Invoer!$C$17:$G$17,2),Invoer!$C$17:$G$28,7,FALSE)</f>
        <v>bovengrond, siltig zand</v>
      </c>
      <c r="M12" s="200"/>
      <c r="N12" s="200"/>
      <c r="O12" s="200"/>
      <c r="P12" s="200"/>
      <c r="Q12" s="200"/>
      <c r="R12" s="200"/>
      <c r="S12" s="28"/>
      <c r="T12" s="200" t="str">
        <f>HLOOKUP(SMALL(Invoer!$C$17:$G$17,3),Invoer!$C$17:$G$28,7,FALSE)</f>
        <v>bovengrond, zandigek lei</v>
      </c>
      <c r="U12" s="200"/>
      <c r="V12" s="200"/>
      <c r="W12" s="200"/>
      <c r="X12" s="200"/>
      <c r="Y12" s="200"/>
      <c r="Z12" s="200"/>
      <c r="AA12" s="26"/>
      <c r="AE12" s="63">
        <f>IF(AND(OR(D12="",D12=0),OR(L12="",L12=0),OR(T12="",T12=0)),1,0)</f>
        <v>0</v>
      </c>
    </row>
    <row r="13" spans="1:31" ht="9" customHeight="1" x14ac:dyDescent="0.15">
      <c r="A13" s="200"/>
      <c r="B13" s="200"/>
      <c r="C13" s="200"/>
      <c r="D13" s="200" t="str">
        <f>HLOOKUP(SMALL(Invoer!$C$17:$G$17,1),Invoer!$C$17:$G$28,8,FALSE)</f>
        <v>baksteen, beton</v>
      </c>
      <c r="E13" s="200"/>
      <c r="F13" s="200"/>
      <c r="G13" s="200"/>
      <c r="H13" s="200"/>
      <c r="I13" s="200"/>
      <c r="J13" s="200"/>
      <c r="K13" s="28"/>
      <c r="L13" s="200" t="str">
        <f>HLOOKUP(SMALL(Invoer!$C$17:$G$17,2),Invoer!$C$17:$G$28,8,FALSE)</f>
        <v>baksteen</v>
      </c>
      <c r="M13" s="200"/>
      <c r="N13" s="200"/>
      <c r="O13" s="200"/>
      <c r="P13" s="200"/>
      <c r="Q13" s="200"/>
      <c r="R13" s="200"/>
      <c r="S13" s="28"/>
      <c r="T13" s="200">
        <f>HLOOKUP(SMALL(Invoer!$C$17:$G$17,3),Invoer!$C$17:$G$28,8,FALSE)</f>
        <v>0</v>
      </c>
      <c r="U13" s="200"/>
      <c r="V13" s="200"/>
      <c r="W13" s="200"/>
      <c r="X13" s="200"/>
      <c r="Y13" s="200"/>
      <c r="Z13" s="200"/>
      <c r="AA13" s="26"/>
      <c r="AE13" s="63">
        <f>IF(AND(OR(D13="",D13=0),OR(L13="",L13=0),OR(T13="",T13=0)),1,0)</f>
        <v>0</v>
      </c>
    </row>
    <row r="14" spans="1:31" ht="3.95" customHeight="1" x14ac:dyDescent="0.15">
      <c r="A14" s="200"/>
      <c r="B14" s="200"/>
      <c r="C14" s="200"/>
      <c r="E14" s="27"/>
      <c r="F14" s="28"/>
      <c r="G14" s="28"/>
      <c r="H14" s="28"/>
      <c r="I14" s="28"/>
      <c r="J14" s="28"/>
      <c r="K14" s="28"/>
      <c r="L14" s="27"/>
      <c r="M14" s="27"/>
      <c r="N14" s="28"/>
      <c r="O14" s="28"/>
      <c r="P14" s="28"/>
      <c r="Q14" s="28"/>
      <c r="R14" s="28"/>
      <c r="S14" s="28"/>
      <c r="T14" s="27"/>
      <c r="U14" s="27"/>
      <c r="V14" s="27"/>
      <c r="W14" s="28"/>
      <c r="X14" s="28"/>
      <c r="Y14" s="28"/>
      <c r="Z14" s="27"/>
      <c r="AE14" s="63">
        <f ca="1">IF(COUNTIF(AE15:AE19,1)=COUNT(AE15:AE19),1,0)</f>
        <v>0</v>
      </c>
    </row>
    <row r="15" spans="1:31" ht="9" customHeight="1" x14ac:dyDescent="0.15">
      <c r="A15" s="200" t="s">
        <v>37</v>
      </c>
      <c r="B15" s="200"/>
      <c r="C15" s="200"/>
      <c r="D15" s="201" t="str">
        <f ca="1">IFERROR(D!BC14,"")</f>
        <v>A01 (0,00-0,50)</v>
      </c>
      <c r="E15" s="201"/>
      <c r="F15" s="201"/>
      <c r="G15" s="201"/>
      <c r="H15" s="201" t="str">
        <f ca="1">IFERROR(D!BC19,"")</f>
        <v>zz</v>
      </c>
      <c r="I15" s="201"/>
      <c r="J15" s="201"/>
      <c r="K15" s="31"/>
      <c r="L15" s="201" t="str">
        <f ca="1">IFERROR(D!BF14,"")</f>
        <v>A02 (0,00-0,50)</v>
      </c>
      <c r="M15" s="201"/>
      <c r="N15" s="201"/>
      <c r="O15" s="201"/>
      <c r="P15" s="201" t="str">
        <f ca="1">IFERROR(D!BF19,"")</f>
        <v>zz</v>
      </c>
      <c r="Q15" s="201"/>
      <c r="R15" s="201"/>
      <c r="S15" s="31"/>
      <c r="T15" s="201" t="str">
        <f ca="1">IFERROR(D!BI14,"")</f>
        <v>A05 (0,00-0,50)</v>
      </c>
      <c r="U15" s="201"/>
      <c r="V15" s="201"/>
      <c r="W15" s="201"/>
      <c r="X15" s="201" t="str">
        <f ca="1">IFERROR(D!BI19,"")</f>
        <v>zz</v>
      </c>
      <c r="Y15" s="201"/>
      <c r="Z15" s="201"/>
      <c r="AA15" s="26"/>
      <c r="AE15" s="63">
        <f ca="1">IF(AND(OR(D15="",D15="zz"),OR(H15="",H15="zz"),OR(L15="",L15="zz"),OR(P15="",P15="zz"),OR(T15="",T15="zz"),OR(X15="",X15="zz")),1,0)</f>
        <v>0</v>
      </c>
    </row>
    <row r="16" spans="1:31" ht="9" customHeight="1" x14ac:dyDescent="0.15">
      <c r="A16" s="200" t="s">
        <v>38</v>
      </c>
      <c r="B16" s="200"/>
      <c r="C16" s="200"/>
      <c r="D16" s="201" t="str">
        <f ca="1">IFERROR(D!BC15,"")</f>
        <v>A03 (0,00-0,50)</v>
      </c>
      <c r="E16" s="201"/>
      <c r="F16" s="201"/>
      <c r="G16" s="201"/>
      <c r="H16" s="201" t="str">
        <f ca="1">IFERROR(D!BC20,"")</f>
        <v>zz</v>
      </c>
      <c r="I16" s="201"/>
      <c r="J16" s="201"/>
      <c r="K16" s="31"/>
      <c r="L16" s="201" t="str">
        <f ca="1">IFERROR(D!BF15,"")</f>
        <v>A04 (0,00-0,50)</v>
      </c>
      <c r="M16" s="201"/>
      <c r="N16" s="201"/>
      <c r="O16" s="201"/>
      <c r="P16" s="201" t="str">
        <f ca="1">IFERROR(D!BF20,"")</f>
        <v>zz</v>
      </c>
      <c r="Q16" s="201"/>
      <c r="R16" s="201"/>
      <c r="S16" s="31"/>
      <c r="T16" s="201" t="str">
        <f ca="1">IFERROR(D!BI15,"")</f>
        <v>A10 (0,00-0,50)</v>
      </c>
      <c r="U16" s="201"/>
      <c r="V16" s="201"/>
      <c r="W16" s="201"/>
      <c r="X16" s="201" t="str">
        <f ca="1">IFERROR(D!BI20,"")</f>
        <v>zz</v>
      </c>
      <c r="Y16" s="201"/>
      <c r="Z16" s="201"/>
      <c r="AA16" s="26"/>
      <c r="AE16" s="63">
        <f ca="1">AE15</f>
        <v>0</v>
      </c>
    </row>
    <row r="17" spans="1:31" ht="9" customHeight="1" x14ac:dyDescent="0.15">
      <c r="A17" s="200"/>
      <c r="B17" s="200"/>
      <c r="C17" s="200"/>
      <c r="D17" s="201" t="str">
        <f ca="1">IFERROR(D!BC16,"")</f>
        <v>A08 (0,00-0,50)</v>
      </c>
      <c r="E17" s="201"/>
      <c r="F17" s="201"/>
      <c r="G17" s="201"/>
      <c r="H17" s="201" t="str">
        <f ca="1">IFERROR(D!BC21,"")</f>
        <v>zz</v>
      </c>
      <c r="I17" s="201"/>
      <c r="J17" s="201"/>
      <c r="K17" s="31"/>
      <c r="L17" s="201" t="str">
        <f ca="1">IFERROR(D!BF16,"")</f>
        <v>zz</v>
      </c>
      <c r="M17" s="201"/>
      <c r="N17" s="201"/>
      <c r="O17" s="201"/>
      <c r="P17" s="201" t="str">
        <f ca="1">IFERROR(D!BF21,"")</f>
        <v>zz</v>
      </c>
      <c r="Q17" s="201"/>
      <c r="R17" s="201"/>
      <c r="S17" s="31"/>
      <c r="T17" s="201" t="str">
        <f ca="1">IFERROR(D!BI16,"")</f>
        <v>A11 (0,00-0,50)</v>
      </c>
      <c r="U17" s="201"/>
      <c r="V17" s="201"/>
      <c r="W17" s="201"/>
      <c r="X17" s="201" t="str">
        <f ca="1">IFERROR(D!BI21,"")</f>
        <v>zz</v>
      </c>
      <c r="Y17" s="201"/>
      <c r="Z17" s="201"/>
      <c r="AA17" s="26"/>
      <c r="AE17" s="63">
        <f t="shared" ref="AE17:AE19" ca="1" si="0">IF(AND(OR(D17="",D17="zz"),OR(H17="",H17="zz"),OR(L17="",L17="zz"),OR(P17="",P17="zz"),OR(T17="",T17="zz"),OR(X17="",X17="zz")),1,0)</f>
        <v>0</v>
      </c>
    </row>
    <row r="18" spans="1:31" ht="9" customHeight="1" x14ac:dyDescent="0.15">
      <c r="A18" s="200"/>
      <c r="B18" s="200"/>
      <c r="C18" s="200"/>
      <c r="D18" s="201" t="str">
        <f ca="1">IFERROR(D!BC17,"")</f>
        <v>A09 (0,00-0,50)</v>
      </c>
      <c r="E18" s="201"/>
      <c r="F18" s="201"/>
      <c r="G18" s="201"/>
      <c r="H18" s="201" t="str">
        <f ca="1">IFERROR(D!BC22,"")</f>
        <v>zz</v>
      </c>
      <c r="I18" s="201"/>
      <c r="J18" s="201"/>
      <c r="K18" s="31"/>
      <c r="L18" s="201" t="str">
        <f ca="1">IFERROR(D!BF17,"")</f>
        <v>zz</v>
      </c>
      <c r="M18" s="201"/>
      <c r="N18" s="201"/>
      <c r="O18" s="201"/>
      <c r="P18" s="201" t="str">
        <f ca="1">IFERROR(D!BF22,"")</f>
        <v>zz</v>
      </c>
      <c r="Q18" s="201"/>
      <c r="R18" s="201"/>
      <c r="S18" s="31"/>
      <c r="T18" s="201" t="str">
        <f ca="1">IFERROR(D!BI17,"")</f>
        <v>A12 (0,00-0,50)</v>
      </c>
      <c r="U18" s="201"/>
      <c r="V18" s="201"/>
      <c r="W18" s="201"/>
      <c r="X18" s="201" t="str">
        <f ca="1">IFERROR(D!BI22,"")</f>
        <v>zz</v>
      </c>
      <c r="Y18" s="201"/>
      <c r="Z18" s="201"/>
      <c r="AA18" s="26"/>
      <c r="AE18" s="63">
        <f t="shared" ca="1" si="0"/>
        <v>0</v>
      </c>
    </row>
    <row r="19" spans="1:31" ht="9" hidden="1" customHeight="1" x14ac:dyDescent="0.15">
      <c r="A19" s="200"/>
      <c r="B19" s="200"/>
      <c r="C19" s="200"/>
      <c r="D19" s="201" t="str">
        <f ca="1">IFERROR(D!BC18,"")</f>
        <v>zz</v>
      </c>
      <c r="E19" s="201"/>
      <c r="F19" s="201"/>
      <c r="G19" s="201"/>
      <c r="H19" s="201" t="str">
        <f ca="1">IFERROR(D!BC23,"")</f>
        <v>zz</v>
      </c>
      <c r="I19" s="201"/>
      <c r="J19" s="201"/>
      <c r="K19" s="31"/>
      <c r="L19" s="201" t="str">
        <f ca="1">IFERROR(D!BF18,"")</f>
        <v>zz</v>
      </c>
      <c r="M19" s="201"/>
      <c r="N19" s="201"/>
      <c r="O19" s="201"/>
      <c r="P19" s="201" t="str">
        <f ca="1">IFERROR(D!BF23,"")</f>
        <v>zz</v>
      </c>
      <c r="Q19" s="201"/>
      <c r="R19" s="201"/>
      <c r="S19" s="31"/>
      <c r="T19" s="201" t="str">
        <f ca="1">IFERROR(D!BI18,"")</f>
        <v>zz</v>
      </c>
      <c r="U19" s="201"/>
      <c r="V19" s="201"/>
      <c r="W19" s="201"/>
      <c r="X19" s="201" t="str">
        <f ca="1">IFERROR(D!BI23,"")</f>
        <v>zz</v>
      </c>
      <c r="Y19" s="201"/>
      <c r="Z19" s="201"/>
      <c r="AA19" s="26"/>
      <c r="AE19" s="63">
        <f t="shared" ca="1" si="0"/>
        <v>1</v>
      </c>
    </row>
    <row r="20" spans="1:31" ht="3.95" customHeight="1" x14ac:dyDescent="0.15">
      <c r="A20" s="205"/>
      <c r="B20" s="205"/>
      <c r="C20" s="205"/>
      <c r="D20" s="29"/>
      <c r="E20" s="29"/>
      <c r="F20" s="30"/>
      <c r="G20" s="30"/>
      <c r="H20" s="30"/>
      <c r="I20" s="30"/>
      <c r="J20" s="30"/>
      <c r="K20" s="30"/>
      <c r="L20" s="29"/>
      <c r="M20" s="29"/>
      <c r="N20" s="30"/>
      <c r="O20" s="30"/>
      <c r="P20" s="30"/>
      <c r="Q20" s="30"/>
      <c r="R20" s="30"/>
      <c r="S20" s="30"/>
      <c r="T20" s="29"/>
      <c r="U20" s="29"/>
      <c r="V20" s="29"/>
      <c r="W20" s="30"/>
      <c r="X20" s="30"/>
      <c r="Y20" s="30"/>
      <c r="Z20" s="29"/>
      <c r="AA20" s="29"/>
    </row>
    <row r="21" spans="1:31" ht="3.95" customHeight="1" x14ac:dyDescent="0.15">
      <c r="A21" s="195"/>
      <c r="B21" s="195"/>
      <c r="C21" s="195"/>
    </row>
    <row r="22" spans="1:31" ht="9" customHeight="1" x14ac:dyDescent="0.15">
      <c r="A22" s="32"/>
      <c r="B22" s="32"/>
      <c r="C22" s="32"/>
      <c r="D22" s="194" t="s">
        <v>154</v>
      </c>
      <c r="E22" s="194"/>
      <c r="F22" s="194"/>
      <c r="G22" s="202" t="s">
        <v>178</v>
      </c>
      <c r="H22" s="202"/>
      <c r="I22" s="202"/>
      <c r="J22" s="202"/>
      <c r="K22" s="33"/>
      <c r="L22" s="202" t="s">
        <v>154</v>
      </c>
      <c r="M22" s="202"/>
      <c r="N22" s="202"/>
      <c r="O22" s="202" t="s">
        <v>178</v>
      </c>
      <c r="P22" s="202"/>
      <c r="Q22" s="202"/>
      <c r="R22" s="202"/>
      <c r="S22" s="33"/>
      <c r="T22" s="202" t="s">
        <v>154</v>
      </c>
      <c r="U22" s="202"/>
      <c r="V22" s="202"/>
      <c r="W22" s="202" t="s">
        <v>178</v>
      </c>
      <c r="X22" s="202"/>
      <c r="Y22" s="202"/>
      <c r="Z22" s="202"/>
      <c r="AA22" s="34"/>
    </row>
    <row r="23" spans="1:31" ht="9" customHeight="1" x14ac:dyDescent="0.15">
      <c r="A23" s="32"/>
      <c r="B23" s="32"/>
      <c r="C23" s="32"/>
      <c r="D23" s="194" t="s">
        <v>181</v>
      </c>
      <c r="E23" s="194"/>
      <c r="F23" s="194"/>
      <c r="G23" s="202" t="s">
        <v>175</v>
      </c>
      <c r="H23" s="202"/>
      <c r="I23" s="202"/>
      <c r="J23" s="202"/>
      <c r="K23" s="33"/>
      <c r="L23" s="202" t="s">
        <v>181</v>
      </c>
      <c r="M23" s="202"/>
      <c r="N23" s="202"/>
      <c r="O23" s="202" t="s">
        <v>175</v>
      </c>
      <c r="P23" s="202"/>
      <c r="Q23" s="202"/>
      <c r="R23" s="202"/>
      <c r="S23" s="33"/>
      <c r="T23" s="202" t="s">
        <v>181</v>
      </c>
      <c r="U23" s="202"/>
      <c r="V23" s="202"/>
      <c r="W23" s="202" t="s">
        <v>175</v>
      </c>
      <c r="X23" s="202"/>
      <c r="Y23" s="202"/>
      <c r="Z23" s="202"/>
      <c r="AA23" s="34"/>
    </row>
    <row r="24" spans="1:31" ht="3.95" customHeight="1" x14ac:dyDescent="0.15">
      <c r="A24" s="195"/>
      <c r="B24" s="195"/>
      <c r="C24" s="195"/>
      <c r="D24" s="35"/>
      <c r="E24" s="35"/>
      <c r="L24" s="35"/>
      <c r="M24" s="35"/>
      <c r="T24" s="35"/>
      <c r="U24" s="35"/>
      <c r="V24" s="35"/>
      <c r="Z24" s="35"/>
      <c r="AA24" s="35"/>
    </row>
    <row r="25" spans="1:31" ht="9" customHeight="1" x14ac:dyDescent="0.15">
      <c r="A25" s="195" t="str">
        <f>F!A7</f>
        <v>Droge stof (gew.%)</v>
      </c>
      <c r="B25" s="195"/>
      <c r="C25" s="195"/>
      <c r="D25" s="35" t="str">
        <f>G!AQ7</f>
        <v/>
      </c>
      <c r="E25" s="34">
        <f>G!AP7</f>
        <v>92.2</v>
      </c>
      <c r="F25" s="33"/>
      <c r="G25" s="33" t="str">
        <f>G!AS7</f>
        <v/>
      </c>
      <c r="H25" s="34">
        <f>G!AR7</f>
        <v>92.2</v>
      </c>
      <c r="I25" s="33" t="str">
        <f>G!AT7</f>
        <v/>
      </c>
      <c r="J25" s="33" t="str">
        <f>G!AU7</f>
        <v/>
      </c>
      <c r="K25" s="33"/>
      <c r="L25" s="34" t="str">
        <f>G!AW7</f>
        <v/>
      </c>
      <c r="M25" s="34">
        <f>G!AV7</f>
        <v>92.7</v>
      </c>
      <c r="N25" s="33"/>
      <c r="O25" s="33" t="str">
        <f>G!AY7</f>
        <v/>
      </c>
      <c r="P25" s="34">
        <f>G!AX7</f>
        <v>92.7</v>
      </c>
      <c r="Q25" s="33" t="str">
        <f>G!AZ7</f>
        <v/>
      </c>
      <c r="R25" s="33" t="str">
        <f>G!BA7</f>
        <v/>
      </c>
      <c r="S25" s="33"/>
      <c r="T25" s="34" t="str">
        <f>G!BC7</f>
        <v/>
      </c>
      <c r="U25" s="34">
        <f>G!BB7</f>
        <v>93.5</v>
      </c>
      <c r="V25" s="34"/>
      <c r="W25" s="33" t="str">
        <f>G!BE7</f>
        <v/>
      </c>
      <c r="X25" s="34">
        <f>G!BD7</f>
        <v>93.5</v>
      </c>
      <c r="Y25" s="33" t="str">
        <f>G!BF7</f>
        <v/>
      </c>
      <c r="Z25" s="33" t="str">
        <f>G!BG7</f>
        <v/>
      </c>
      <c r="AA25" s="34"/>
      <c r="AE25" s="63">
        <f>IF(AND(E25="--",M25="--",U25="--"),1,0)</f>
        <v>0</v>
      </c>
    </row>
    <row r="26" spans="1:31" ht="9" customHeight="1" x14ac:dyDescent="0.15">
      <c r="A26" s="195" t="str">
        <f>F!A8</f>
        <v>Organische stof (gew.%ds)</v>
      </c>
      <c r="B26" s="195"/>
      <c r="C26" s="195"/>
      <c r="D26" s="35" t="str">
        <f>G!AQ8</f>
        <v/>
      </c>
      <c r="E26" s="34">
        <f>G!AP8</f>
        <v>3</v>
      </c>
      <c r="F26" s="33"/>
      <c r="G26" s="33" t="str">
        <f>G!AS8</f>
        <v/>
      </c>
      <c r="H26" s="87">
        <f>G!AR8</f>
        <v>10</v>
      </c>
      <c r="I26" s="33" t="str">
        <f>G!AT8</f>
        <v/>
      </c>
      <c r="J26" s="33" t="str">
        <f>G!AU8</f>
        <v/>
      </c>
      <c r="K26" s="33"/>
      <c r="L26" s="34" t="str">
        <f>G!AW8</f>
        <v/>
      </c>
      <c r="M26" s="34">
        <f>G!AV8</f>
        <v>2.6</v>
      </c>
      <c r="N26" s="33"/>
      <c r="O26" s="33" t="str">
        <f>G!AY8</f>
        <v/>
      </c>
      <c r="P26" s="87">
        <f>G!AX8</f>
        <v>10</v>
      </c>
      <c r="Q26" s="33" t="str">
        <f>G!AZ8</f>
        <v/>
      </c>
      <c r="R26" s="33" t="str">
        <f>G!BA8</f>
        <v/>
      </c>
      <c r="S26" s="33"/>
      <c r="T26" s="34" t="str">
        <f>G!BC8</f>
        <v/>
      </c>
      <c r="U26" s="34">
        <f>G!BB8</f>
        <v>2</v>
      </c>
      <c r="V26" s="34"/>
      <c r="W26" s="33" t="str">
        <f>G!BE8</f>
        <v/>
      </c>
      <c r="X26" s="87">
        <f>G!BD8</f>
        <v>10</v>
      </c>
      <c r="Y26" s="33" t="str">
        <f>G!BF8</f>
        <v/>
      </c>
      <c r="Z26" s="33" t="str">
        <f>G!BG8</f>
        <v/>
      </c>
      <c r="AA26" s="34"/>
      <c r="AE26" s="63">
        <f t="shared" ref="AE26:AE67" si="1">IF(AND(E26="--",M26="--",U26="--"),1,0)</f>
        <v>0</v>
      </c>
    </row>
    <row r="27" spans="1:31" ht="9" customHeight="1" x14ac:dyDescent="0.15">
      <c r="A27" s="195" t="str">
        <f>F!A9</f>
        <v>Lutum (gew.%ds)</v>
      </c>
      <c r="B27" s="195"/>
      <c r="C27" s="195"/>
      <c r="D27" s="35" t="str">
        <f>G!AQ9</f>
        <v/>
      </c>
      <c r="E27" s="34">
        <f>G!AP9</f>
        <v>7.2</v>
      </c>
      <c r="F27" s="33"/>
      <c r="G27" s="33" t="str">
        <f>G!AS9</f>
        <v/>
      </c>
      <c r="H27" s="87">
        <f>G!AR9</f>
        <v>25</v>
      </c>
      <c r="I27" s="33" t="str">
        <f>G!AT9</f>
        <v/>
      </c>
      <c r="J27" s="33" t="str">
        <f>G!AU9</f>
        <v/>
      </c>
      <c r="K27" s="33"/>
      <c r="L27" s="34" t="str">
        <f>G!AW9</f>
        <v/>
      </c>
      <c r="M27" s="34">
        <f>G!AV9</f>
        <v>6.8</v>
      </c>
      <c r="N27" s="33"/>
      <c r="O27" s="33" t="str">
        <f>G!AY9</f>
        <v/>
      </c>
      <c r="P27" s="87">
        <f>G!AX9</f>
        <v>25</v>
      </c>
      <c r="Q27" s="33" t="str">
        <f>G!AZ9</f>
        <v/>
      </c>
      <c r="R27" s="33" t="str">
        <f>G!BA9</f>
        <v/>
      </c>
      <c r="S27" s="33"/>
      <c r="T27" s="34" t="str">
        <f>G!BC9</f>
        <v/>
      </c>
      <c r="U27" s="34">
        <f>G!BB9</f>
        <v>6.6</v>
      </c>
      <c r="V27" s="34"/>
      <c r="W27" s="33" t="str">
        <f>G!BE9</f>
        <v/>
      </c>
      <c r="X27" s="87">
        <f>G!BD9</f>
        <v>25</v>
      </c>
      <c r="Y27" s="33" t="str">
        <f>G!BF9</f>
        <v/>
      </c>
      <c r="Z27" s="33" t="str">
        <f>G!BG9</f>
        <v/>
      </c>
      <c r="AA27" s="34"/>
      <c r="AE27" s="63">
        <f t="shared" si="1"/>
        <v>0</v>
      </c>
    </row>
    <row r="28" spans="1:31" ht="9" hidden="1" customHeight="1" x14ac:dyDescent="0.15">
      <c r="A28" s="195" t="str">
        <f>F!A10</f>
        <v>pH(CaCl2)</v>
      </c>
      <c r="B28" s="195"/>
      <c r="C28" s="195"/>
      <c r="D28" s="35" t="str">
        <f>G!AQ10</f>
        <v/>
      </c>
      <c r="E28" s="34" t="str">
        <f>G!AP10</f>
        <v>--</v>
      </c>
      <c r="F28" s="33"/>
      <c r="G28" s="33" t="str">
        <f>G!AS10</f>
        <v/>
      </c>
      <c r="H28" s="34" t="str">
        <f>G!AR10</f>
        <v>--</v>
      </c>
      <c r="I28" s="33" t="str">
        <f>G!AT10</f>
        <v/>
      </c>
      <c r="J28" s="33" t="str">
        <f>G!AU10</f>
        <v/>
      </c>
      <c r="K28" s="33"/>
      <c r="L28" s="34" t="str">
        <f>G!AW10</f>
        <v/>
      </c>
      <c r="M28" s="34" t="str">
        <f>G!AV10</f>
        <v>--</v>
      </c>
      <c r="N28" s="33"/>
      <c r="O28" s="33" t="str">
        <f>G!AY10</f>
        <v/>
      </c>
      <c r="P28" s="34" t="str">
        <f>G!AX10</f>
        <v>--</v>
      </c>
      <c r="Q28" s="33" t="str">
        <f>G!AZ10</f>
        <v/>
      </c>
      <c r="R28" s="33" t="str">
        <f>G!BA10</f>
        <v/>
      </c>
      <c r="S28" s="33"/>
      <c r="T28" s="34" t="str">
        <f>G!BC10</f>
        <v/>
      </c>
      <c r="U28" s="34" t="str">
        <f>G!BB10</f>
        <v>--</v>
      </c>
      <c r="V28" s="34"/>
      <c r="W28" s="33" t="str">
        <f>G!BE10</f>
        <v/>
      </c>
      <c r="X28" s="34" t="str">
        <f>G!BD10</f>
        <v>--</v>
      </c>
      <c r="Y28" s="33" t="str">
        <f>G!BF10</f>
        <v/>
      </c>
      <c r="Z28" s="33" t="str">
        <f>G!BG10</f>
        <v/>
      </c>
      <c r="AA28" s="34"/>
      <c r="AE28" s="63">
        <f t="shared" si="1"/>
        <v>1</v>
      </c>
    </row>
    <row r="29" spans="1:31" ht="9" hidden="1" customHeight="1" x14ac:dyDescent="0.15">
      <c r="A29" s="195" t="str">
        <f>F!A11</f>
        <v>Temperatuur t.b.v. pH (°C)</v>
      </c>
      <c r="B29" s="195"/>
      <c r="C29" s="195"/>
      <c r="D29" s="35" t="str">
        <f>G!AQ11</f>
        <v/>
      </c>
      <c r="E29" s="34" t="str">
        <f>G!AP11</f>
        <v>--</v>
      </c>
      <c r="F29" s="33"/>
      <c r="G29" s="33" t="str">
        <f>G!AS11</f>
        <v/>
      </c>
      <c r="H29" s="34" t="str">
        <f>G!AR11</f>
        <v>--</v>
      </c>
      <c r="I29" s="33" t="str">
        <f>G!AT11</f>
        <v/>
      </c>
      <c r="J29" s="33" t="str">
        <f>G!AU11</f>
        <v/>
      </c>
      <c r="K29" s="33"/>
      <c r="L29" s="34" t="str">
        <f>G!AW11</f>
        <v/>
      </c>
      <c r="M29" s="34" t="str">
        <f>G!AV11</f>
        <v>--</v>
      </c>
      <c r="N29" s="33"/>
      <c r="O29" s="33" t="str">
        <f>G!AY11</f>
        <v/>
      </c>
      <c r="P29" s="34" t="str">
        <f>G!AX11</f>
        <v>--</v>
      </c>
      <c r="Q29" s="33" t="str">
        <f>G!AZ11</f>
        <v/>
      </c>
      <c r="R29" s="33" t="str">
        <f>G!BA11</f>
        <v/>
      </c>
      <c r="S29" s="33"/>
      <c r="T29" s="34" t="str">
        <f>G!BC11</f>
        <v/>
      </c>
      <c r="U29" s="34" t="str">
        <f>G!BB11</f>
        <v>--</v>
      </c>
      <c r="V29" s="34"/>
      <c r="W29" s="33" t="str">
        <f>G!BE11</f>
        <v/>
      </c>
      <c r="X29" s="34" t="str">
        <f>G!BD11</f>
        <v>--</v>
      </c>
      <c r="Y29" s="33" t="str">
        <f>G!BF11</f>
        <v/>
      </c>
      <c r="Z29" s="33" t="str">
        <f>G!BG11</f>
        <v/>
      </c>
      <c r="AA29" s="34"/>
      <c r="AE29" s="63">
        <f t="shared" si="1"/>
        <v>1</v>
      </c>
    </row>
    <row r="30" spans="1:31" ht="3.95" customHeight="1" x14ac:dyDescent="0.15">
      <c r="A30" s="32"/>
      <c r="B30" s="32"/>
      <c r="C30" s="32"/>
      <c r="D30" s="35"/>
      <c r="E30" s="34"/>
      <c r="F30" s="33"/>
      <c r="G30" s="33"/>
      <c r="H30" s="34"/>
      <c r="I30" s="33"/>
      <c r="J30" s="33"/>
      <c r="K30" s="33"/>
      <c r="L30" s="34"/>
      <c r="M30" s="34"/>
      <c r="N30" s="33"/>
      <c r="O30" s="33"/>
      <c r="P30" s="34"/>
      <c r="Q30" s="33"/>
      <c r="R30" s="33"/>
      <c r="S30" s="33"/>
      <c r="T30" s="34"/>
      <c r="U30" s="34"/>
      <c r="V30" s="34"/>
      <c r="W30" s="33"/>
      <c r="X30" s="34"/>
      <c r="Y30" s="33"/>
      <c r="Z30" s="34"/>
      <c r="AA30" s="34"/>
      <c r="AE30" s="85">
        <f>AE31</f>
        <v>0</v>
      </c>
    </row>
    <row r="31" spans="1:31" ht="9" customHeight="1" x14ac:dyDescent="0.15">
      <c r="A31" s="198" t="str">
        <f>IF(COUNTIF(F!D12:D32,131)&gt;0,"Metalen (µg/kgds)","Metalen (mg/kgds)")</f>
        <v>Metalen (mg/kgds)</v>
      </c>
      <c r="B31" s="198"/>
      <c r="C31" s="198"/>
      <c r="D31" s="198"/>
      <c r="E31" s="198"/>
      <c r="F31" s="198"/>
      <c r="G31" s="198"/>
      <c r="H31" s="198"/>
      <c r="I31" s="198"/>
      <c r="J31" s="198"/>
      <c r="K31" s="198"/>
      <c r="L31" s="198"/>
      <c r="M31" s="198"/>
      <c r="N31" s="198"/>
      <c r="O31" s="198"/>
      <c r="P31" s="198"/>
      <c r="Q31" s="198"/>
      <c r="R31" s="198"/>
      <c r="S31" s="198"/>
      <c r="T31" s="198"/>
      <c r="U31" s="198"/>
      <c r="V31" s="198"/>
      <c r="W31" s="198"/>
      <c r="X31" s="198"/>
      <c r="Y31" s="198"/>
      <c r="Z31" s="198"/>
      <c r="AA31" s="198"/>
      <c r="AE31" s="85">
        <f>IF(COUNTIF(AE32:AE52,1)=COUNT(AE32:AE52),1,0)</f>
        <v>0</v>
      </c>
    </row>
    <row r="32" spans="1:31" ht="9" hidden="1" customHeight="1" x14ac:dyDescent="0.15">
      <c r="A32" s="195" t="str">
        <f>F!A12</f>
        <v>Antimoon</v>
      </c>
      <c r="B32" s="195"/>
      <c r="C32" s="195"/>
      <c r="D32" s="35" t="str">
        <f>G!AQ12</f>
        <v/>
      </c>
      <c r="E32" s="35" t="str">
        <f>G!AP12</f>
        <v>--</v>
      </c>
      <c r="G32" s="26" t="str">
        <f>G!AS12</f>
        <v/>
      </c>
      <c r="H32" s="35" t="str">
        <f>G!AR12</f>
        <v>--</v>
      </c>
      <c r="I32" s="26" t="str">
        <f>G!AT12</f>
        <v/>
      </c>
      <c r="J32" s="26" t="str">
        <f>G!AU12</f>
        <v/>
      </c>
      <c r="L32" s="35" t="str">
        <f>G!AW12</f>
        <v/>
      </c>
      <c r="M32" s="35" t="str">
        <f>G!AV12</f>
        <v>--</v>
      </c>
      <c r="O32" s="26" t="str">
        <f>G!AY12</f>
        <v/>
      </c>
      <c r="P32" s="35" t="str">
        <f>G!AX12</f>
        <v>--</v>
      </c>
      <c r="Q32" s="26" t="str">
        <f>G!AZ12</f>
        <v/>
      </c>
      <c r="R32" s="26" t="str">
        <f>G!BA12</f>
        <v/>
      </c>
      <c r="T32" s="35" t="str">
        <f>G!BC12</f>
        <v/>
      </c>
      <c r="U32" s="35" t="str">
        <f>G!BB12</f>
        <v>--</v>
      </c>
      <c r="V32" s="35"/>
      <c r="W32" s="26" t="str">
        <f>G!BE12</f>
        <v/>
      </c>
      <c r="X32" s="35" t="str">
        <f>G!BD12</f>
        <v>--</v>
      </c>
      <c r="Y32" s="26" t="str">
        <f>G!BF12</f>
        <v/>
      </c>
      <c r="Z32" s="26" t="str">
        <f>G!BG12</f>
        <v/>
      </c>
      <c r="AA32" s="35"/>
      <c r="AE32" s="63">
        <f t="shared" si="1"/>
        <v>1</v>
      </c>
    </row>
    <row r="33" spans="1:31" ht="9" customHeight="1" x14ac:dyDescent="0.15">
      <c r="A33" s="195" t="str">
        <f>F!A13</f>
        <v>Arseen</v>
      </c>
      <c r="B33" s="195"/>
      <c r="C33" s="195"/>
      <c r="D33" s="35" t="str">
        <f>G!AQ13</f>
        <v/>
      </c>
      <c r="E33" s="35" t="str">
        <f>G!AP13</f>
        <v>7,9</v>
      </c>
      <c r="G33" s="26" t="str">
        <f>G!AS13</f>
        <v/>
      </c>
      <c r="H33" s="35" t="str">
        <f>G!AR13</f>
        <v>12,0</v>
      </c>
      <c r="I33" s="26" t="str">
        <f>G!AT13</f>
        <v>-</v>
      </c>
      <c r="J33" s="26" t="str">
        <f>G!AU13</f>
        <v/>
      </c>
      <c r="L33" s="35" t="str">
        <f>G!AW13</f>
        <v/>
      </c>
      <c r="M33" s="35" t="str">
        <f>G!AV13</f>
        <v>6,7</v>
      </c>
      <c r="O33" s="26" t="str">
        <f>G!AY13</f>
        <v/>
      </c>
      <c r="P33" s="35" t="str">
        <f>G!AX13</f>
        <v>10,4</v>
      </c>
      <c r="Q33" s="26" t="str">
        <f>G!AZ13</f>
        <v>-</v>
      </c>
      <c r="R33" s="26" t="str">
        <f>G!BA13</f>
        <v/>
      </c>
      <c r="T33" s="35" t="str">
        <f>G!BC13</f>
        <v/>
      </c>
      <c r="U33" s="35" t="str">
        <f>G!BB13</f>
        <v>5,3</v>
      </c>
      <c r="V33" s="35"/>
      <c r="W33" s="26" t="str">
        <f>G!BE13</f>
        <v/>
      </c>
      <c r="X33" s="35" t="str">
        <f>G!BD13</f>
        <v>8,34</v>
      </c>
      <c r="Y33" s="26" t="str">
        <f>G!BF13</f>
        <v>-</v>
      </c>
      <c r="Z33" s="26" t="str">
        <f>G!BG13</f>
        <v/>
      </c>
      <c r="AA33" s="35"/>
      <c r="AE33" s="63">
        <f t="shared" si="1"/>
        <v>0</v>
      </c>
    </row>
    <row r="34" spans="1:31" ht="9" customHeight="1" x14ac:dyDescent="0.15">
      <c r="A34" s="195" t="str">
        <f>F!A14</f>
        <v>Barium</v>
      </c>
      <c r="B34" s="195"/>
      <c r="C34" s="195"/>
      <c r="D34" s="35" t="str">
        <f>G!AQ14</f>
        <v/>
      </c>
      <c r="E34" s="35" t="str">
        <f>G!AP14</f>
        <v>48</v>
      </c>
      <c r="G34" s="26" t="str">
        <f>G!AS14</f>
        <v/>
      </c>
      <c r="H34" s="35" t="str">
        <f>G!AR14</f>
        <v>113</v>
      </c>
      <c r="I34" s="26" t="str">
        <f>G!AT14</f>
        <v/>
      </c>
      <c r="J34" s="26" t="str">
        <f>G!AU14</f>
        <v/>
      </c>
      <c r="L34" s="35" t="str">
        <f>G!AW14</f>
        <v/>
      </c>
      <c r="M34" s="35" t="str">
        <f>G!AV14</f>
        <v>25</v>
      </c>
      <c r="O34" s="26" t="str">
        <f>G!AY14</f>
        <v/>
      </c>
      <c r="P34" s="35" t="str">
        <f>G!AX14</f>
        <v>60,5</v>
      </c>
      <c r="Q34" s="26" t="str">
        <f>G!AZ14</f>
        <v/>
      </c>
      <c r="R34" s="26" t="str">
        <f>G!BA14</f>
        <v/>
      </c>
      <c r="T34" s="35" t="str">
        <f>G!BC14</f>
        <v/>
      </c>
      <c r="U34" s="35" t="str">
        <f>G!BB14</f>
        <v>24</v>
      </c>
      <c r="V34" s="35"/>
      <c r="W34" s="26" t="str">
        <f>G!BE14</f>
        <v/>
      </c>
      <c r="X34" s="35" t="str">
        <f>G!BD14</f>
        <v>59,0</v>
      </c>
      <c r="Y34" s="26" t="str">
        <f>G!BF14</f>
        <v/>
      </c>
      <c r="Z34" s="26" t="str">
        <f>G!BG14</f>
        <v/>
      </c>
      <c r="AA34" s="35"/>
      <c r="AE34" s="63">
        <f t="shared" si="1"/>
        <v>0</v>
      </c>
    </row>
    <row r="35" spans="1:31" ht="9" hidden="1" customHeight="1" x14ac:dyDescent="0.15">
      <c r="A35" s="195" t="str">
        <f>F!A15</f>
        <v>Berylium</v>
      </c>
      <c r="B35" s="195"/>
      <c r="C35" s="195"/>
      <c r="D35" s="35" t="str">
        <f>G!AQ15</f>
        <v/>
      </c>
      <c r="E35" s="35" t="str">
        <f>G!AP15</f>
        <v>--</v>
      </c>
      <c r="G35" s="26" t="str">
        <f>G!AS15</f>
        <v/>
      </c>
      <c r="H35" s="35" t="str">
        <f>G!AR15</f>
        <v>--</v>
      </c>
      <c r="I35" s="26" t="str">
        <f>G!AT15</f>
        <v/>
      </c>
      <c r="J35" s="26" t="str">
        <f>G!AU15</f>
        <v/>
      </c>
      <c r="L35" s="35" t="str">
        <f>G!AW15</f>
        <v/>
      </c>
      <c r="M35" s="35" t="str">
        <f>G!AV15</f>
        <v>--</v>
      </c>
      <c r="O35" s="26" t="str">
        <f>G!AY15</f>
        <v/>
      </c>
      <c r="P35" s="35" t="str">
        <f>G!AX15</f>
        <v>--</v>
      </c>
      <c r="Q35" s="26" t="str">
        <f>G!AZ15</f>
        <v/>
      </c>
      <c r="R35" s="26" t="str">
        <f>G!BA15</f>
        <v/>
      </c>
      <c r="T35" s="35" t="str">
        <f>G!BC15</f>
        <v/>
      </c>
      <c r="U35" s="35" t="str">
        <f>G!BB15</f>
        <v>--</v>
      </c>
      <c r="V35" s="35"/>
      <c r="W35" s="26" t="str">
        <f>G!BE15</f>
        <v/>
      </c>
      <c r="X35" s="35" t="str">
        <f>G!BD15</f>
        <v>--</v>
      </c>
      <c r="Y35" s="26" t="str">
        <f>G!BF15</f>
        <v/>
      </c>
      <c r="Z35" s="26" t="str">
        <f>G!BG15</f>
        <v/>
      </c>
      <c r="AA35" s="35"/>
      <c r="AE35" s="63">
        <f t="shared" si="1"/>
        <v>1</v>
      </c>
    </row>
    <row r="36" spans="1:31" ht="9" customHeight="1" x14ac:dyDescent="0.15">
      <c r="A36" s="195" t="str">
        <f>F!A16</f>
        <v>Cadmium</v>
      </c>
      <c r="B36" s="195"/>
      <c r="C36" s="195"/>
      <c r="D36" s="35" t="str">
        <f>G!AQ16</f>
        <v/>
      </c>
      <c r="E36" s="35" t="str">
        <f>G!AP16</f>
        <v>0,21</v>
      </c>
      <c r="G36" s="26" t="str">
        <f>G!AS16</f>
        <v/>
      </c>
      <c r="H36" s="35" t="str">
        <f>G!AR16</f>
        <v>0,321</v>
      </c>
      <c r="I36" s="26" t="str">
        <f>G!AT16</f>
        <v>-</v>
      </c>
      <c r="J36" s="26" t="str">
        <f>G!AU16</f>
        <v/>
      </c>
      <c r="L36" s="35" t="str">
        <f>G!AW16</f>
        <v/>
      </c>
      <c r="M36" s="35" t="str">
        <f>G!AV16</f>
        <v>0,24</v>
      </c>
      <c r="O36" s="26" t="str">
        <f>G!AY16</f>
        <v/>
      </c>
      <c r="P36" s="35" t="str">
        <f>G!AX16</f>
        <v>0,375</v>
      </c>
      <c r="Q36" s="26" t="str">
        <f>G!AZ16</f>
        <v>-</v>
      </c>
      <c r="R36" s="26" t="str">
        <f>G!BA16</f>
        <v/>
      </c>
      <c r="T36" s="35" t="str">
        <f>G!BC16</f>
        <v>&lt;</v>
      </c>
      <c r="U36" s="35" t="str">
        <f>G!BB16</f>
        <v>0,20</v>
      </c>
      <c r="V36" s="35"/>
      <c r="W36" s="26" t="str">
        <f>G!BE16</f>
        <v>&lt;</v>
      </c>
      <c r="X36" s="35" t="str">
        <f>G!BD16</f>
        <v>rg</v>
      </c>
      <c r="Y36" s="26" t="str">
        <f>G!BF16</f>
        <v>-</v>
      </c>
      <c r="Z36" s="26" t="str">
        <f>G!BG16</f>
        <v/>
      </c>
      <c r="AA36" s="35"/>
      <c r="AE36" s="63">
        <f t="shared" si="1"/>
        <v>0</v>
      </c>
    </row>
    <row r="37" spans="1:31" ht="9" hidden="1" customHeight="1" x14ac:dyDescent="0.15">
      <c r="A37" s="195" t="str">
        <f>F!A17</f>
        <v>Chroom</v>
      </c>
      <c r="B37" s="195"/>
      <c r="C37" s="195"/>
      <c r="D37" s="35" t="str">
        <f>G!AQ17</f>
        <v/>
      </c>
      <c r="E37" s="35" t="str">
        <f>G!AP17</f>
        <v>--</v>
      </c>
      <c r="G37" s="26" t="str">
        <f>G!AS17</f>
        <v/>
      </c>
      <c r="H37" s="35" t="str">
        <f>G!AR17</f>
        <v>--</v>
      </c>
      <c r="I37" s="26" t="str">
        <f>G!AT17</f>
        <v/>
      </c>
      <c r="J37" s="26" t="str">
        <f>G!AU17</f>
        <v/>
      </c>
      <c r="L37" s="35" t="str">
        <f>G!AW17</f>
        <v/>
      </c>
      <c r="M37" s="35" t="str">
        <f>G!AV17</f>
        <v>--</v>
      </c>
      <c r="O37" s="26" t="str">
        <f>G!AY17</f>
        <v/>
      </c>
      <c r="P37" s="35" t="str">
        <f>G!AX17</f>
        <v>--</v>
      </c>
      <c r="Q37" s="26" t="str">
        <f>G!AZ17</f>
        <v/>
      </c>
      <c r="R37" s="26" t="str">
        <f>G!BA17</f>
        <v/>
      </c>
      <c r="T37" s="35" t="str">
        <f>G!BC17</f>
        <v/>
      </c>
      <c r="U37" s="35" t="str">
        <f>G!BB17</f>
        <v>--</v>
      </c>
      <c r="V37" s="35"/>
      <c r="W37" s="26" t="str">
        <f>G!BE17</f>
        <v/>
      </c>
      <c r="X37" s="35" t="str">
        <f>G!BD17</f>
        <v>--</v>
      </c>
      <c r="Y37" s="26" t="str">
        <f>G!BF17</f>
        <v/>
      </c>
      <c r="Z37" s="26" t="str">
        <f>G!BG17</f>
        <v/>
      </c>
      <c r="AA37" s="35"/>
      <c r="AE37" s="63">
        <f t="shared" si="1"/>
        <v>1</v>
      </c>
    </row>
    <row r="38" spans="1:31" ht="9" hidden="1" customHeight="1" x14ac:dyDescent="0.15">
      <c r="A38" s="195" t="str">
        <f>F!A18</f>
        <v>Chroom III</v>
      </c>
      <c r="B38" s="195"/>
      <c r="C38" s="195"/>
      <c r="D38" s="35" t="str">
        <f>G!AQ18</f>
        <v/>
      </c>
      <c r="E38" s="35" t="str">
        <f>G!AP18</f>
        <v>--</v>
      </c>
      <c r="G38" s="26" t="str">
        <f>G!AS18</f>
        <v/>
      </c>
      <c r="H38" s="35" t="str">
        <f>G!AR18</f>
        <v>--</v>
      </c>
      <c r="I38" s="26" t="str">
        <f>G!AT18</f>
        <v/>
      </c>
      <c r="J38" s="26" t="str">
        <f>G!AU18</f>
        <v/>
      </c>
      <c r="L38" s="35" t="str">
        <f>G!AW18</f>
        <v/>
      </c>
      <c r="M38" s="35" t="str">
        <f>G!AV18</f>
        <v>--</v>
      </c>
      <c r="O38" s="26" t="str">
        <f>G!AY18</f>
        <v/>
      </c>
      <c r="P38" s="35" t="str">
        <f>G!AX18</f>
        <v>--</v>
      </c>
      <c r="Q38" s="26" t="str">
        <f>G!AZ18</f>
        <v/>
      </c>
      <c r="R38" s="26" t="str">
        <f>G!BA18</f>
        <v/>
      </c>
      <c r="T38" s="35" t="str">
        <f>G!BC18</f>
        <v/>
      </c>
      <c r="U38" s="35" t="str">
        <f>G!BB18</f>
        <v>--</v>
      </c>
      <c r="V38" s="35"/>
      <c r="W38" s="26" t="str">
        <f>G!BE18</f>
        <v/>
      </c>
      <c r="X38" s="35" t="str">
        <f>G!BD18</f>
        <v>--</v>
      </c>
      <c r="Y38" s="26" t="str">
        <f>G!BF18</f>
        <v/>
      </c>
      <c r="Z38" s="26" t="str">
        <f>G!BG18</f>
        <v/>
      </c>
      <c r="AA38" s="35"/>
      <c r="AE38" s="63">
        <f t="shared" si="1"/>
        <v>1</v>
      </c>
    </row>
    <row r="39" spans="1:31" ht="9" hidden="1" customHeight="1" x14ac:dyDescent="0.15">
      <c r="A39" s="195" t="str">
        <f>F!A19</f>
        <v>Chroom VI</v>
      </c>
      <c r="B39" s="195"/>
      <c r="C39" s="195"/>
      <c r="D39" s="35" t="str">
        <f>G!AQ19</f>
        <v/>
      </c>
      <c r="E39" s="35" t="str">
        <f>G!AP19</f>
        <v>--</v>
      </c>
      <c r="G39" s="26" t="str">
        <f>G!AS19</f>
        <v/>
      </c>
      <c r="H39" s="35" t="str">
        <f>G!AR19</f>
        <v>--</v>
      </c>
      <c r="I39" s="26" t="str">
        <f>G!AT19</f>
        <v/>
      </c>
      <c r="J39" s="26" t="str">
        <f>G!AU19</f>
        <v/>
      </c>
      <c r="L39" s="35" t="str">
        <f>G!AW19</f>
        <v/>
      </c>
      <c r="M39" s="35" t="str">
        <f>G!AV19</f>
        <v>--</v>
      </c>
      <c r="O39" s="26" t="str">
        <f>G!AY19</f>
        <v/>
      </c>
      <c r="P39" s="35" t="str">
        <f>G!AX19</f>
        <v>--</v>
      </c>
      <c r="Q39" s="26" t="str">
        <f>G!AZ19</f>
        <v/>
      </c>
      <c r="R39" s="26" t="str">
        <f>G!BA19</f>
        <v/>
      </c>
      <c r="T39" s="35" t="str">
        <f>G!BC19</f>
        <v/>
      </c>
      <c r="U39" s="35" t="str">
        <f>G!BB19</f>
        <v>--</v>
      </c>
      <c r="V39" s="35"/>
      <c r="W39" s="26" t="str">
        <f>G!BE19</f>
        <v/>
      </c>
      <c r="X39" s="35" t="str">
        <f>G!BD19</f>
        <v>--</v>
      </c>
      <c r="Y39" s="26" t="str">
        <f>G!BF19</f>
        <v/>
      </c>
      <c r="Z39" s="26" t="str">
        <f>G!BG19</f>
        <v/>
      </c>
      <c r="AA39" s="35"/>
      <c r="AE39" s="63">
        <f t="shared" si="1"/>
        <v>1</v>
      </c>
    </row>
    <row r="40" spans="1:31" ht="9" hidden="1" customHeight="1" x14ac:dyDescent="0.15">
      <c r="A40" s="195" t="str">
        <f>F!A20</f>
        <v>Kalium</v>
      </c>
      <c r="B40" s="195"/>
      <c r="C40" s="195"/>
      <c r="D40" s="35" t="str">
        <f>G!AQ20</f>
        <v/>
      </c>
      <c r="E40" s="35" t="str">
        <f>G!AP20</f>
        <v>--</v>
      </c>
      <c r="G40" s="26" t="str">
        <f>G!AS20</f>
        <v/>
      </c>
      <c r="H40" s="35" t="str">
        <f>G!AR20</f>
        <v>--</v>
      </c>
      <c r="I40" s="26" t="str">
        <f>G!AT20</f>
        <v/>
      </c>
      <c r="J40" s="26" t="str">
        <f>G!AU20</f>
        <v/>
      </c>
      <c r="L40" s="35" t="str">
        <f>G!AW20</f>
        <v/>
      </c>
      <c r="M40" s="35" t="str">
        <f>G!AV20</f>
        <v>--</v>
      </c>
      <c r="O40" s="26" t="str">
        <f>G!AY20</f>
        <v/>
      </c>
      <c r="P40" s="35" t="str">
        <f>G!AX20</f>
        <v>--</v>
      </c>
      <c r="Q40" s="26" t="str">
        <f>G!AZ20</f>
        <v/>
      </c>
      <c r="R40" s="26" t="str">
        <f>G!BA20</f>
        <v/>
      </c>
      <c r="T40" s="35" t="str">
        <f>G!BC20</f>
        <v/>
      </c>
      <c r="U40" s="35" t="str">
        <f>G!BB20</f>
        <v>--</v>
      </c>
      <c r="V40" s="35"/>
      <c r="W40" s="26" t="str">
        <f>G!BE20</f>
        <v/>
      </c>
      <c r="X40" s="35" t="str">
        <f>G!BD20</f>
        <v>--</v>
      </c>
      <c r="Y40" s="26" t="str">
        <f>G!BF20</f>
        <v/>
      </c>
      <c r="Z40" s="26" t="str">
        <f>G!BG20</f>
        <v/>
      </c>
      <c r="AA40" s="35"/>
      <c r="AE40" s="63">
        <f t="shared" si="1"/>
        <v>1</v>
      </c>
    </row>
    <row r="41" spans="1:31" ht="9" customHeight="1" x14ac:dyDescent="0.15">
      <c r="A41" s="195" t="str">
        <f>F!A21</f>
        <v>Kobalt</v>
      </c>
      <c r="B41" s="195"/>
      <c r="C41" s="195"/>
      <c r="D41" s="35" t="str">
        <f>G!AQ21</f>
        <v/>
      </c>
      <c r="E41" s="35" t="str">
        <f>G!AP21</f>
        <v>4,4</v>
      </c>
      <c r="G41" s="26" t="str">
        <f>G!AS21</f>
        <v/>
      </c>
      <c r="H41" s="35" t="str">
        <f>G!AR21</f>
        <v>9,86</v>
      </c>
      <c r="I41" s="26" t="str">
        <f>G!AT21</f>
        <v>-</v>
      </c>
      <c r="J41" s="26" t="str">
        <f>G!AU21</f>
        <v/>
      </c>
      <c r="L41" s="35" t="str">
        <f>G!AW21</f>
        <v/>
      </c>
      <c r="M41" s="35" t="str">
        <f>G!AV21</f>
        <v>3,4</v>
      </c>
      <c r="O41" s="26" t="str">
        <f>G!AY21</f>
        <v/>
      </c>
      <c r="P41" s="35" t="str">
        <f>G!AX21</f>
        <v>7,84</v>
      </c>
      <c r="Q41" s="26" t="str">
        <f>G!AZ21</f>
        <v>-</v>
      </c>
      <c r="R41" s="26" t="str">
        <f>G!BA21</f>
        <v/>
      </c>
      <c r="T41" s="35" t="str">
        <f>G!BC21</f>
        <v/>
      </c>
      <c r="U41" s="35" t="str">
        <f>G!BB21</f>
        <v>3,2</v>
      </c>
      <c r="V41" s="35"/>
      <c r="W41" s="26" t="str">
        <f>G!BE21</f>
        <v/>
      </c>
      <c r="X41" s="35" t="str">
        <f>G!BD21</f>
        <v>7,48</v>
      </c>
      <c r="Y41" s="26" t="str">
        <f>G!BF21</f>
        <v>-</v>
      </c>
      <c r="Z41" s="26" t="str">
        <f>G!BG21</f>
        <v/>
      </c>
      <c r="AA41" s="35"/>
      <c r="AE41" s="63">
        <f t="shared" si="1"/>
        <v>0</v>
      </c>
    </row>
    <row r="42" spans="1:31" ht="9" customHeight="1" x14ac:dyDescent="0.15">
      <c r="A42" s="195" t="str">
        <f>F!A22</f>
        <v>Koper</v>
      </c>
      <c r="B42" s="195"/>
      <c r="C42" s="195"/>
      <c r="D42" s="35" t="str">
        <f>G!AQ22</f>
        <v/>
      </c>
      <c r="E42" s="35" t="str">
        <f>G!AP22</f>
        <v>12</v>
      </c>
      <c r="G42" s="26" t="str">
        <f>G!AS22</f>
        <v/>
      </c>
      <c r="H42" s="35" t="str">
        <f>G!AR22</f>
        <v>20,5</v>
      </c>
      <c r="I42" s="26" t="str">
        <f>G!AT22</f>
        <v>-</v>
      </c>
      <c r="J42" s="26" t="str">
        <f>G!AU22</f>
        <v/>
      </c>
      <c r="L42" s="35" t="str">
        <f>G!AW22</f>
        <v/>
      </c>
      <c r="M42" s="35" t="str">
        <f>G!AV22</f>
        <v>9,9</v>
      </c>
      <c r="O42" s="26" t="str">
        <f>G!AY22</f>
        <v/>
      </c>
      <c r="P42" s="35" t="str">
        <f>G!AX22</f>
        <v>17,3</v>
      </c>
      <c r="Q42" s="26" t="str">
        <f>G!AZ22</f>
        <v>-</v>
      </c>
      <c r="R42" s="26" t="str">
        <f>G!BA22</f>
        <v/>
      </c>
      <c r="T42" s="35" t="str">
        <f>G!BC22</f>
        <v/>
      </c>
      <c r="U42" s="35" t="str">
        <f>G!BB22</f>
        <v>5,3</v>
      </c>
      <c r="V42" s="35"/>
      <c r="W42" s="26" t="str">
        <f>G!BE22</f>
        <v/>
      </c>
      <c r="X42" s="35" t="str">
        <f>G!BD22</f>
        <v>9,46</v>
      </c>
      <c r="Y42" s="26" t="str">
        <f>G!BF22</f>
        <v>-</v>
      </c>
      <c r="Z42" s="26" t="str">
        <f>G!BG22</f>
        <v/>
      </c>
      <c r="AA42" s="35"/>
      <c r="AE42" s="63">
        <f t="shared" si="1"/>
        <v>0</v>
      </c>
    </row>
    <row r="43" spans="1:31" ht="9" customHeight="1" x14ac:dyDescent="0.15">
      <c r="A43" s="195" t="str">
        <f>F!A23</f>
        <v>Kwik</v>
      </c>
      <c r="B43" s="195"/>
      <c r="C43" s="195"/>
      <c r="D43" s="35" t="str">
        <f>G!AQ23</f>
        <v>&lt;</v>
      </c>
      <c r="E43" s="35" t="str">
        <f>G!AP23</f>
        <v>0,05</v>
      </c>
      <c r="G43" s="26" t="str">
        <f>G!AS23</f>
        <v>&lt;</v>
      </c>
      <c r="H43" s="35" t="str">
        <f>G!AR23</f>
        <v>rg</v>
      </c>
      <c r="I43" s="26" t="str">
        <f>G!AT23</f>
        <v>-</v>
      </c>
      <c r="J43" s="26" t="str">
        <f>G!AU23</f>
        <v/>
      </c>
      <c r="L43" s="35" t="str">
        <f>G!AW23</f>
        <v/>
      </c>
      <c r="M43" s="35" t="str">
        <f>G!AV23</f>
        <v>0,06</v>
      </c>
      <c r="O43" s="26" t="str">
        <f>G!AY23</f>
        <v/>
      </c>
      <c r="P43" s="35" t="str">
        <f>G!AX23</f>
        <v>0,080</v>
      </c>
      <c r="Q43" s="26" t="str">
        <f>G!AZ23</f>
        <v>-</v>
      </c>
      <c r="R43" s="26" t="str">
        <f>G!BA23</f>
        <v/>
      </c>
      <c r="T43" s="35" t="str">
        <f>G!BC23</f>
        <v>&lt;</v>
      </c>
      <c r="U43" s="35" t="str">
        <f>G!BB23</f>
        <v>0,05</v>
      </c>
      <c r="V43" s="35"/>
      <c r="W43" s="26" t="str">
        <f>G!BE23</f>
        <v>&lt;</v>
      </c>
      <c r="X43" s="35" t="str">
        <f>G!BD23</f>
        <v>rg</v>
      </c>
      <c r="Y43" s="26" t="str">
        <f>G!BF23</f>
        <v>-</v>
      </c>
      <c r="Z43" s="26" t="str">
        <f>G!BG23</f>
        <v/>
      </c>
      <c r="AA43" s="35"/>
      <c r="AE43" s="63">
        <f t="shared" si="1"/>
        <v>0</v>
      </c>
    </row>
    <row r="44" spans="1:31" ht="9" hidden="1" customHeight="1" x14ac:dyDescent="0.15">
      <c r="A44" s="195" t="str">
        <f>F!A24</f>
        <v>Kwik (anorganisch)</v>
      </c>
      <c r="B44" s="195"/>
      <c r="C44" s="195"/>
      <c r="D44" s="35" t="str">
        <f>G!AQ24</f>
        <v/>
      </c>
      <c r="E44" s="35" t="str">
        <f>G!AP24</f>
        <v>--</v>
      </c>
      <c r="G44" s="26" t="str">
        <f>G!AS24</f>
        <v/>
      </c>
      <c r="H44" s="35" t="str">
        <f>G!AR24</f>
        <v>--</v>
      </c>
      <c r="I44" s="26" t="str">
        <f>G!AT24</f>
        <v/>
      </c>
      <c r="J44" s="26" t="str">
        <f>G!AU24</f>
        <v/>
      </c>
      <c r="L44" s="35" t="str">
        <f>G!AW24</f>
        <v/>
      </c>
      <c r="M44" s="35" t="str">
        <f>G!AV24</f>
        <v>--</v>
      </c>
      <c r="O44" s="26" t="str">
        <f>G!AY24</f>
        <v/>
      </c>
      <c r="P44" s="35" t="str">
        <f>G!AX24</f>
        <v>--</v>
      </c>
      <c r="Q44" s="26" t="str">
        <f>G!AZ24</f>
        <v/>
      </c>
      <c r="R44" s="26" t="str">
        <f>G!BA24</f>
        <v/>
      </c>
      <c r="T44" s="35" t="str">
        <f>G!BC24</f>
        <v/>
      </c>
      <c r="U44" s="35" t="str">
        <f>G!BB24</f>
        <v>--</v>
      </c>
      <c r="V44" s="35"/>
      <c r="W44" s="26" t="str">
        <f>G!BE24</f>
        <v/>
      </c>
      <c r="X44" s="35" t="str">
        <f>G!BD24</f>
        <v>--</v>
      </c>
      <c r="Y44" s="26" t="str">
        <f>G!BF24</f>
        <v/>
      </c>
      <c r="Z44" s="26" t="str">
        <f>G!BG24</f>
        <v/>
      </c>
      <c r="AA44" s="35"/>
      <c r="AE44" s="63">
        <f t="shared" si="1"/>
        <v>1</v>
      </c>
    </row>
    <row r="45" spans="1:31" ht="9" hidden="1" customHeight="1" x14ac:dyDescent="0.15">
      <c r="A45" s="195" t="str">
        <f>F!A25</f>
        <v>Kwik (organisch)</v>
      </c>
      <c r="B45" s="195"/>
      <c r="C45" s="195"/>
      <c r="D45" s="35" t="str">
        <f>G!AQ25</f>
        <v/>
      </c>
      <c r="E45" s="35" t="str">
        <f>G!AP25</f>
        <v>--</v>
      </c>
      <c r="G45" s="26" t="str">
        <f>G!AS25</f>
        <v/>
      </c>
      <c r="H45" s="35" t="str">
        <f>G!AR25</f>
        <v>--</v>
      </c>
      <c r="I45" s="26" t="str">
        <f>G!AT25</f>
        <v/>
      </c>
      <c r="J45" s="26" t="str">
        <f>G!AU25</f>
        <v/>
      </c>
      <c r="L45" s="35" t="str">
        <f>G!AW25</f>
        <v/>
      </c>
      <c r="M45" s="35" t="str">
        <f>G!AV25</f>
        <v>--</v>
      </c>
      <c r="O45" s="26" t="str">
        <f>G!AY25</f>
        <v/>
      </c>
      <c r="P45" s="35" t="str">
        <f>G!AX25</f>
        <v>--</v>
      </c>
      <c r="Q45" s="26" t="str">
        <f>G!AZ25</f>
        <v/>
      </c>
      <c r="R45" s="26" t="str">
        <f>G!BA25</f>
        <v/>
      </c>
      <c r="T45" s="35" t="str">
        <f>G!BC25</f>
        <v/>
      </c>
      <c r="U45" s="35" t="str">
        <f>G!BB25</f>
        <v>--</v>
      </c>
      <c r="V45" s="35"/>
      <c r="W45" s="26" t="str">
        <f>G!BE25</f>
        <v/>
      </c>
      <c r="X45" s="35" t="str">
        <f>G!BD25</f>
        <v>--</v>
      </c>
      <c r="Y45" s="26" t="str">
        <f>G!BF25</f>
        <v/>
      </c>
      <c r="Z45" s="26" t="str">
        <f>G!BG25</f>
        <v/>
      </c>
      <c r="AA45" s="35"/>
      <c r="AE45" s="63">
        <f t="shared" si="1"/>
        <v>1</v>
      </c>
    </row>
    <row r="46" spans="1:31" ht="9" customHeight="1" x14ac:dyDescent="0.15">
      <c r="A46" s="195" t="str">
        <f>F!A26</f>
        <v>Lood</v>
      </c>
      <c r="B46" s="195"/>
      <c r="C46" s="195"/>
      <c r="D46" s="35" t="str">
        <f>G!AQ26</f>
        <v/>
      </c>
      <c r="E46" s="35" t="str">
        <f>G!AP26</f>
        <v>31</v>
      </c>
      <c r="G46" s="26" t="str">
        <f>G!AS26</f>
        <v/>
      </c>
      <c r="H46" s="35" t="str">
        <f>G!AR26</f>
        <v>43,8</v>
      </c>
      <c r="I46" s="26" t="str">
        <f>G!AT26</f>
        <v>-</v>
      </c>
      <c r="J46" s="26" t="str">
        <f>G!AU26</f>
        <v/>
      </c>
      <c r="L46" s="35" t="str">
        <f>G!AW26</f>
        <v/>
      </c>
      <c r="M46" s="35" t="str">
        <f>G!AV26</f>
        <v>56</v>
      </c>
      <c r="O46" s="26" t="str">
        <f>G!AY26</f>
        <v/>
      </c>
      <c r="P46" s="35" t="str">
        <f>G!AX26</f>
        <v>80,1</v>
      </c>
      <c r="Q46" s="26" t="str">
        <f>G!AZ26</f>
        <v>●</v>
      </c>
      <c r="R46" s="26" t="str">
        <f>G!BA26</f>
        <v/>
      </c>
      <c r="T46" s="35" t="str">
        <f>G!BC26</f>
        <v/>
      </c>
      <c r="U46" s="35" t="str">
        <f>G!BB26</f>
        <v>11</v>
      </c>
      <c r="V46" s="35"/>
      <c r="W46" s="26" t="str">
        <f>G!BE26</f>
        <v/>
      </c>
      <c r="X46" s="35" t="str">
        <f>G!BD26</f>
        <v>16,0</v>
      </c>
      <c r="Y46" s="26" t="str">
        <f>G!BF26</f>
        <v>-</v>
      </c>
      <c r="Z46" s="26" t="str">
        <f>G!BG26</f>
        <v/>
      </c>
      <c r="AA46" s="35"/>
      <c r="AE46" s="63">
        <f t="shared" si="1"/>
        <v>0</v>
      </c>
    </row>
    <row r="47" spans="1:31" ht="9" customHeight="1" x14ac:dyDescent="0.15">
      <c r="A47" s="195" t="str">
        <f>F!A27</f>
        <v>Molybdeen</v>
      </c>
      <c r="B47" s="195"/>
      <c r="C47" s="195"/>
      <c r="D47" s="35" t="str">
        <f>G!AQ27</f>
        <v>&lt;</v>
      </c>
      <c r="E47" s="35" t="str">
        <f>G!AP27</f>
        <v>1,5</v>
      </c>
      <c r="G47" s="26" t="str">
        <f>G!AS27</f>
        <v>&lt;</v>
      </c>
      <c r="H47" s="35" t="str">
        <f>G!AR27</f>
        <v>rg</v>
      </c>
      <c r="I47" s="26" t="str">
        <f>G!AT27</f>
        <v>-</v>
      </c>
      <c r="J47" s="26" t="str">
        <f>G!AU27</f>
        <v/>
      </c>
      <c r="L47" s="35" t="str">
        <f>G!AW27</f>
        <v>&lt;</v>
      </c>
      <c r="M47" s="35" t="str">
        <f>G!AV27</f>
        <v>1,5</v>
      </c>
      <c r="O47" s="26" t="str">
        <f>G!AY27</f>
        <v>&lt;</v>
      </c>
      <c r="P47" s="35" t="str">
        <f>G!AX27</f>
        <v>rg</v>
      </c>
      <c r="Q47" s="26" t="str">
        <f>G!AZ27</f>
        <v>-</v>
      </c>
      <c r="R47" s="26" t="str">
        <f>G!BA27</f>
        <v/>
      </c>
      <c r="T47" s="35" t="str">
        <f>G!BC27</f>
        <v>&lt;</v>
      </c>
      <c r="U47" s="35" t="str">
        <f>G!BB27</f>
        <v>1,5</v>
      </c>
      <c r="V47" s="35"/>
      <c r="W47" s="26" t="str">
        <f>G!BE27</f>
        <v>&lt;</v>
      </c>
      <c r="X47" s="35" t="str">
        <f>G!BD27</f>
        <v>rg</v>
      </c>
      <c r="Y47" s="26" t="str">
        <f>G!BF27</f>
        <v>-</v>
      </c>
      <c r="Z47" s="26" t="str">
        <f>G!BG27</f>
        <v/>
      </c>
      <c r="AA47" s="35"/>
      <c r="AE47" s="63">
        <f t="shared" si="1"/>
        <v>0</v>
      </c>
    </row>
    <row r="48" spans="1:31" ht="9" customHeight="1" x14ac:dyDescent="0.15">
      <c r="A48" s="195" t="str">
        <f>F!A28</f>
        <v>Nikkel</v>
      </c>
      <c r="B48" s="195"/>
      <c r="C48" s="195"/>
      <c r="D48" s="35" t="str">
        <f>G!AQ28</f>
        <v/>
      </c>
      <c r="E48" s="35" t="str">
        <f>G!AP28</f>
        <v>14</v>
      </c>
      <c r="G48" s="26" t="str">
        <f>G!AS28</f>
        <v/>
      </c>
      <c r="H48" s="35" t="str">
        <f>G!AR28</f>
        <v>28,5</v>
      </c>
      <c r="I48" s="26" t="str">
        <f>G!AT28</f>
        <v>-</v>
      </c>
      <c r="J48" s="26" t="str">
        <f>G!AU28</f>
        <v/>
      </c>
      <c r="L48" s="35" t="str">
        <f>G!AW28</f>
        <v/>
      </c>
      <c r="M48" s="35" t="str">
        <f>G!AV28</f>
        <v>10</v>
      </c>
      <c r="O48" s="26" t="str">
        <f>G!AY28</f>
        <v/>
      </c>
      <c r="P48" s="35" t="str">
        <f>G!AX28</f>
        <v>20,8</v>
      </c>
      <c r="Q48" s="26" t="str">
        <f>G!AZ28</f>
        <v>-</v>
      </c>
      <c r="R48" s="26" t="str">
        <f>G!BA28</f>
        <v/>
      </c>
      <c r="T48" s="35" t="str">
        <f>G!BC28</f>
        <v/>
      </c>
      <c r="U48" s="35" t="str">
        <f>G!BB28</f>
        <v>9,2</v>
      </c>
      <c r="V48" s="35"/>
      <c r="W48" s="26" t="str">
        <f>G!BE28</f>
        <v/>
      </c>
      <c r="X48" s="35" t="str">
        <f>G!BD28</f>
        <v>19,4</v>
      </c>
      <c r="Y48" s="26" t="str">
        <f>G!BF28</f>
        <v>-</v>
      </c>
      <c r="Z48" s="26" t="str">
        <f>G!BG28</f>
        <v/>
      </c>
      <c r="AA48" s="35"/>
      <c r="AE48" s="63">
        <f t="shared" si="1"/>
        <v>0</v>
      </c>
    </row>
    <row r="49" spans="1:31" ht="9" hidden="1" customHeight="1" x14ac:dyDescent="0.15">
      <c r="A49" s="195" t="str">
        <f>F!A29</f>
        <v>Seleen</v>
      </c>
      <c r="B49" s="195"/>
      <c r="C49" s="195"/>
      <c r="D49" s="35" t="str">
        <f>G!AQ29</f>
        <v/>
      </c>
      <c r="E49" s="35" t="str">
        <f>G!AP29</f>
        <v>--</v>
      </c>
      <c r="G49" s="26" t="str">
        <f>G!AS29</f>
        <v/>
      </c>
      <c r="H49" s="35" t="str">
        <f>G!AR29</f>
        <v>--</v>
      </c>
      <c r="I49" s="26" t="str">
        <f>G!AT29</f>
        <v/>
      </c>
      <c r="J49" s="26" t="str">
        <f>G!AU29</f>
        <v/>
      </c>
      <c r="L49" s="35" t="str">
        <f>G!AW29</f>
        <v/>
      </c>
      <c r="M49" s="35" t="str">
        <f>G!AV29</f>
        <v>--</v>
      </c>
      <c r="O49" s="26" t="str">
        <f>G!AY29</f>
        <v/>
      </c>
      <c r="P49" s="35" t="str">
        <f>G!AX29</f>
        <v>--</v>
      </c>
      <c r="Q49" s="26" t="str">
        <f>G!AZ29</f>
        <v/>
      </c>
      <c r="R49" s="26" t="str">
        <f>G!BA29</f>
        <v/>
      </c>
      <c r="T49" s="35" t="str">
        <f>G!BC29</f>
        <v/>
      </c>
      <c r="U49" s="35" t="str">
        <f>G!BB29</f>
        <v>--</v>
      </c>
      <c r="V49" s="35"/>
      <c r="W49" s="26" t="str">
        <f>G!BE29</f>
        <v/>
      </c>
      <c r="X49" s="35" t="str">
        <f>G!BD29</f>
        <v>--</v>
      </c>
      <c r="Y49" s="26" t="str">
        <f>G!BF29</f>
        <v/>
      </c>
      <c r="Z49" s="26" t="str">
        <f>G!BG29</f>
        <v/>
      </c>
      <c r="AA49" s="35"/>
      <c r="AE49" s="63">
        <f t="shared" si="1"/>
        <v>1</v>
      </c>
    </row>
    <row r="50" spans="1:31" ht="9" hidden="1" customHeight="1" x14ac:dyDescent="0.15">
      <c r="A50" s="195" t="str">
        <f>F!A30</f>
        <v>Tin</v>
      </c>
      <c r="B50" s="195"/>
      <c r="C50" s="195"/>
      <c r="D50" s="35" t="str">
        <f>G!AQ30</f>
        <v/>
      </c>
      <c r="E50" s="35" t="str">
        <f>G!AP30</f>
        <v>--</v>
      </c>
      <c r="G50" s="26" t="str">
        <f>G!AS30</f>
        <v/>
      </c>
      <c r="H50" s="35" t="str">
        <f>G!AR30</f>
        <v>--</v>
      </c>
      <c r="I50" s="26" t="str">
        <f>G!AT30</f>
        <v/>
      </c>
      <c r="J50" s="26" t="str">
        <f>G!AU30</f>
        <v/>
      </c>
      <c r="L50" s="35" t="str">
        <f>G!AW30</f>
        <v/>
      </c>
      <c r="M50" s="35" t="str">
        <f>G!AV30</f>
        <v>--</v>
      </c>
      <c r="O50" s="26" t="str">
        <f>G!AY30</f>
        <v/>
      </c>
      <c r="P50" s="35" t="str">
        <f>G!AX30</f>
        <v>--</v>
      </c>
      <c r="Q50" s="26" t="str">
        <f>G!AZ30</f>
        <v/>
      </c>
      <c r="R50" s="26" t="str">
        <f>G!BA30</f>
        <v/>
      </c>
      <c r="T50" s="35" t="str">
        <f>G!BC30</f>
        <v/>
      </c>
      <c r="U50" s="35" t="str">
        <f>G!BB30</f>
        <v>--</v>
      </c>
      <c r="V50" s="35"/>
      <c r="W50" s="26" t="str">
        <f>G!BE30</f>
        <v/>
      </c>
      <c r="X50" s="35" t="str">
        <f>G!BD30</f>
        <v>--</v>
      </c>
      <c r="Y50" s="26" t="str">
        <f>G!BF30</f>
        <v/>
      </c>
      <c r="Z50" s="26" t="str">
        <f>G!BG30</f>
        <v/>
      </c>
      <c r="AA50" s="35"/>
      <c r="AE50" s="63">
        <f t="shared" si="1"/>
        <v>1</v>
      </c>
    </row>
    <row r="51" spans="1:31" ht="9" hidden="1" customHeight="1" x14ac:dyDescent="0.15">
      <c r="A51" s="195" t="str">
        <f>F!A31</f>
        <v>Vanadium</v>
      </c>
      <c r="B51" s="195"/>
      <c r="C51" s="195"/>
      <c r="D51" s="35" t="str">
        <f>G!AQ31</f>
        <v/>
      </c>
      <c r="E51" s="35" t="str">
        <f>G!AP31</f>
        <v>--</v>
      </c>
      <c r="G51" s="26" t="str">
        <f>G!AS31</f>
        <v/>
      </c>
      <c r="H51" s="35" t="str">
        <f>G!AR31</f>
        <v>--</v>
      </c>
      <c r="I51" s="26" t="str">
        <f>G!AT31</f>
        <v/>
      </c>
      <c r="J51" s="26" t="str">
        <f>G!AU31</f>
        <v/>
      </c>
      <c r="L51" s="35" t="str">
        <f>G!AW31</f>
        <v/>
      </c>
      <c r="M51" s="35" t="str">
        <f>G!AV31</f>
        <v>--</v>
      </c>
      <c r="O51" s="26" t="str">
        <f>G!AY31</f>
        <v/>
      </c>
      <c r="P51" s="35" t="str">
        <f>G!AX31</f>
        <v>--</v>
      </c>
      <c r="Q51" s="26" t="str">
        <f>G!AZ31</f>
        <v/>
      </c>
      <c r="R51" s="26" t="str">
        <f>G!BA31</f>
        <v/>
      </c>
      <c r="T51" s="35" t="str">
        <f>G!BC31</f>
        <v/>
      </c>
      <c r="U51" s="35" t="str">
        <f>G!BB31</f>
        <v>--</v>
      </c>
      <c r="V51" s="35"/>
      <c r="W51" s="26" t="str">
        <f>G!BE31</f>
        <v/>
      </c>
      <c r="X51" s="35" t="str">
        <f>G!BD31</f>
        <v>--</v>
      </c>
      <c r="Y51" s="26" t="str">
        <f>G!BF31</f>
        <v/>
      </c>
      <c r="Z51" s="26" t="str">
        <f>G!BG31</f>
        <v/>
      </c>
      <c r="AA51" s="35"/>
      <c r="AE51" s="63">
        <f t="shared" si="1"/>
        <v>1</v>
      </c>
    </row>
    <row r="52" spans="1:31" ht="9" customHeight="1" x14ac:dyDescent="0.15">
      <c r="A52" s="195" t="str">
        <f>F!A32</f>
        <v>Zink</v>
      </c>
      <c r="B52" s="195"/>
      <c r="C52" s="195"/>
      <c r="D52" s="35" t="str">
        <f>G!AQ32</f>
        <v/>
      </c>
      <c r="E52" s="35" t="str">
        <f>G!AP32</f>
        <v>58</v>
      </c>
      <c r="G52" s="26" t="str">
        <f>G!AS32</f>
        <v/>
      </c>
      <c r="H52" s="35" t="str">
        <f>G!AR32</f>
        <v>107</v>
      </c>
      <c r="I52" s="26" t="str">
        <f>G!AT32</f>
        <v>-</v>
      </c>
      <c r="J52" s="26" t="str">
        <f>G!AU32</f>
        <v/>
      </c>
      <c r="L52" s="35" t="str">
        <f>G!AW32</f>
        <v/>
      </c>
      <c r="M52" s="35" t="str">
        <f>G!AV32</f>
        <v>56</v>
      </c>
      <c r="O52" s="26" t="str">
        <f>G!AY32</f>
        <v/>
      </c>
      <c r="P52" s="35" t="str">
        <f>G!AX32</f>
        <v>106</v>
      </c>
      <c r="Q52" s="26" t="str">
        <f>G!AZ32</f>
        <v>-</v>
      </c>
      <c r="R52" s="26" t="str">
        <f>G!BA32</f>
        <v/>
      </c>
      <c r="T52" s="35" t="str">
        <f>G!BC32</f>
        <v/>
      </c>
      <c r="U52" s="35" t="str">
        <f>G!BB32</f>
        <v>30</v>
      </c>
      <c r="V52" s="35"/>
      <c r="W52" s="26" t="str">
        <f>G!BE32</f>
        <v/>
      </c>
      <c r="X52" s="35" t="str">
        <f>G!BD32</f>
        <v>57,7</v>
      </c>
      <c r="Y52" s="26" t="str">
        <f>G!BF32</f>
        <v>-</v>
      </c>
      <c r="Z52" s="26" t="str">
        <f>G!BG32</f>
        <v/>
      </c>
      <c r="AA52" s="35"/>
      <c r="AE52" s="63">
        <f t="shared" si="1"/>
        <v>0</v>
      </c>
    </row>
    <row r="53" spans="1:31" ht="3.95" customHeight="1" x14ac:dyDescent="0.15">
      <c r="A53" s="32"/>
      <c r="B53" s="32"/>
      <c r="C53" s="32"/>
      <c r="D53" s="35"/>
      <c r="E53" s="35"/>
      <c r="H53" s="35"/>
      <c r="L53" s="35"/>
      <c r="M53" s="35"/>
      <c r="P53" s="35"/>
      <c r="T53" s="35"/>
      <c r="U53" s="35"/>
      <c r="V53" s="35"/>
      <c r="X53" s="35"/>
      <c r="Z53" s="35"/>
      <c r="AA53" s="35"/>
      <c r="AE53" s="85">
        <f>AE54</f>
        <v>0</v>
      </c>
    </row>
    <row r="54" spans="1:31" ht="9" customHeight="1" x14ac:dyDescent="0.15">
      <c r="A54" s="198" t="str">
        <f>IF(COUNTIF(F!D33:D49,131)&gt;0,"Polycyclische aromatische koolwaterstoffen (µg/kgds)","Polycyclische aromatische koolwaterstoffen (mg/kgds)")</f>
        <v>Polycyclische aromatische koolwaterstoffen (mg/kgds)</v>
      </c>
      <c r="B54" s="198"/>
      <c r="C54" s="198"/>
      <c r="D54" s="198"/>
      <c r="E54" s="198"/>
      <c r="F54" s="198"/>
      <c r="G54" s="198"/>
      <c r="H54" s="198"/>
      <c r="I54" s="198"/>
      <c r="J54" s="198"/>
      <c r="K54" s="198"/>
      <c r="L54" s="198"/>
      <c r="M54" s="198"/>
      <c r="N54" s="198"/>
      <c r="O54" s="198"/>
      <c r="P54" s="198"/>
      <c r="Q54" s="198"/>
      <c r="R54" s="198"/>
      <c r="S54" s="198"/>
      <c r="T54" s="198"/>
      <c r="U54" s="198"/>
      <c r="V54" s="198"/>
      <c r="W54" s="198"/>
      <c r="X54" s="198"/>
      <c r="Y54" s="198"/>
      <c r="Z54" s="198"/>
      <c r="AA54" s="198"/>
      <c r="AE54" s="85">
        <f>IF(COUNTIF(AE55:AE71,1)=COUNT(AE55:AE71),1,0)</f>
        <v>0</v>
      </c>
    </row>
    <row r="55" spans="1:31" ht="9" customHeight="1" x14ac:dyDescent="0.15">
      <c r="A55" s="195" t="str">
        <f>F!A33</f>
        <v>Naftaleen</v>
      </c>
      <c r="B55" s="195"/>
      <c r="C55" s="195"/>
      <c r="D55" s="35" t="str">
        <f>G!AQ33</f>
        <v>&lt;</v>
      </c>
      <c r="E55" s="35" t="str">
        <f>G!AP33</f>
        <v>0,01</v>
      </c>
      <c r="G55" s="26" t="str">
        <f>G!AS33</f>
        <v>&lt;</v>
      </c>
      <c r="H55" s="35" t="str">
        <f>G!AR33</f>
        <v>rg</v>
      </c>
      <c r="I55" s="26" t="str">
        <f>G!AT33</f>
        <v/>
      </c>
      <c r="J55" s="26" t="str">
        <f>G!AU33</f>
        <v/>
      </c>
      <c r="L55" s="35" t="str">
        <f>G!AW33</f>
        <v>&lt;</v>
      </c>
      <c r="M55" s="35" t="str">
        <f>G!AV33</f>
        <v>0,01</v>
      </c>
      <c r="O55" s="26" t="str">
        <f>G!AY33</f>
        <v>&lt;</v>
      </c>
      <c r="P55" s="35" t="str">
        <f>G!AX33</f>
        <v>rg</v>
      </c>
      <c r="Q55" s="26" t="str">
        <f>G!AZ33</f>
        <v/>
      </c>
      <c r="R55" s="26" t="str">
        <f>G!BA33</f>
        <v/>
      </c>
      <c r="T55" s="35" t="str">
        <f>G!BC33</f>
        <v/>
      </c>
      <c r="U55" s="35" t="str">
        <f>G!BB33</f>
        <v>0,01</v>
      </c>
      <c r="V55" s="35"/>
      <c r="W55" s="26" t="str">
        <f>G!BE33</f>
        <v/>
      </c>
      <c r="X55" s="35" t="str">
        <f>G!BD33</f>
        <v>0,010</v>
      </c>
      <c r="Y55" s="26" t="str">
        <f>G!BF33</f>
        <v/>
      </c>
      <c r="Z55" s="26" t="str">
        <f>G!BG33</f>
        <v/>
      </c>
      <c r="AA55" s="35"/>
      <c r="AE55" s="63">
        <f t="shared" si="1"/>
        <v>0</v>
      </c>
    </row>
    <row r="56" spans="1:31" ht="9" customHeight="1" x14ac:dyDescent="0.15">
      <c r="A56" s="195" t="str">
        <f>F!A34</f>
        <v>Antraceen</v>
      </c>
      <c r="B56" s="195"/>
      <c r="C56" s="195"/>
      <c r="D56" s="35" t="str">
        <f>G!AQ34</f>
        <v/>
      </c>
      <c r="E56" s="35" t="str">
        <f>G!AP34</f>
        <v>0,41</v>
      </c>
      <c r="G56" s="26" t="str">
        <f>G!AS34</f>
        <v/>
      </c>
      <c r="H56" s="35" t="str">
        <f>G!AR34</f>
        <v>0,410</v>
      </c>
      <c r="I56" s="26" t="str">
        <f>G!AT34</f>
        <v/>
      </c>
      <c r="J56" s="26" t="str">
        <f>G!AU34</f>
        <v/>
      </c>
      <c r="L56" s="35" t="str">
        <f>G!AW34</f>
        <v/>
      </c>
      <c r="M56" s="35" t="str">
        <f>G!AV34</f>
        <v>0,08</v>
      </c>
      <c r="O56" s="26" t="str">
        <f>G!AY34</f>
        <v/>
      </c>
      <c r="P56" s="35" t="str">
        <f>G!AX34</f>
        <v>0,080</v>
      </c>
      <c r="Q56" s="26" t="str">
        <f>G!AZ34</f>
        <v/>
      </c>
      <c r="R56" s="26" t="str">
        <f>G!BA34</f>
        <v/>
      </c>
      <c r="T56" s="35" t="str">
        <f>G!BC34</f>
        <v/>
      </c>
      <c r="U56" s="35" t="str">
        <f>G!BB34</f>
        <v>0,01</v>
      </c>
      <c r="V56" s="35"/>
      <c r="W56" s="26" t="str">
        <f>G!BE34</f>
        <v/>
      </c>
      <c r="X56" s="35" t="str">
        <f>G!BD34</f>
        <v>0,010</v>
      </c>
      <c r="Y56" s="26" t="str">
        <f>G!BF34</f>
        <v/>
      </c>
      <c r="Z56" s="26" t="str">
        <f>G!BG34</f>
        <v/>
      </c>
      <c r="AA56" s="35"/>
      <c r="AE56" s="63">
        <f t="shared" si="1"/>
        <v>0</v>
      </c>
    </row>
    <row r="57" spans="1:31" ht="9" customHeight="1" x14ac:dyDescent="0.15">
      <c r="A57" s="195" t="str">
        <f>F!A35</f>
        <v>Fenantreen</v>
      </c>
      <c r="B57" s="195"/>
      <c r="C57" s="195"/>
      <c r="D57" s="35" t="str">
        <f>G!AQ35</f>
        <v/>
      </c>
      <c r="E57" s="35" t="str">
        <f>G!AP35</f>
        <v>1,4</v>
      </c>
      <c r="G57" s="26" t="str">
        <f>G!AS35</f>
        <v/>
      </c>
      <c r="H57" s="35" t="str">
        <f>G!AR35</f>
        <v>1,40</v>
      </c>
      <c r="I57" s="26" t="str">
        <f>G!AT35</f>
        <v/>
      </c>
      <c r="J57" s="26" t="str">
        <f>G!AU35</f>
        <v/>
      </c>
      <c r="L57" s="35" t="str">
        <f>G!AW35</f>
        <v/>
      </c>
      <c r="M57" s="35" t="str">
        <f>G!AV35</f>
        <v>0,22</v>
      </c>
      <c r="O57" s="26" t="str">
        <f>G!AY35</f>
        <v/>
      </c>
      <c r="P57" s="35" t="str">
        <f>G!AX35</f>
        <v>0,220</v>
      </c>
      <c r="Q57" s="26" t="str">
        <f>G!AZ35</f>
        <v/>
      </c>
      <c r="R57" s="26" t="str">
        <f>G!BA35</f>
        <v/>
      </c>
      <c r="T57" s="35" t="str">
        <f>G!BC35</f>
        <v/>
      </c>
      <c r="U57" s="35" t="str">
        <f>G!BB35</f>
        <v>0,05</v>
      </c>
      <c r="V57" s="35"/>
      <c r="W57" s="26" t="str">
        <f>G!BE35</f>
        <v/>
      </c>
      <c r="X57" s="35" t="str">
        <f>G!BD35</f>
        <v>0,050</v>
      </c>
      <c r="Y57" s="26" t="str">
        <f>G!BF35</f>
        <v/>
      </c>
      <c r="Z57" s="26" t="str">
        <f>G!BG35</f>
        <v/>
      </c>
      <c r="AA57" s="35"/>
      <c r="AE57" s="63">
        <f t="shared" si="1"/>
        <v>0</v>
      </c>
    </row>
    <row r="58" spans="1:31" ht="9" customHeight="1" x14ac:dyDescent="0.15">
      <c r="A58" s="195" t="str">
        <f>F!A36</f>
        <v>Fluoranteen</v>
      </c>
      <c r="B58" s="195"/>
      <c r="C58" s="195"/>
      <c r="D58" s="35" t="str">
        <f>G!AQ36</f>
        <v/>
      </c>
      <c r="E58" s="35" t="str">
        <f>G!AP36</f>
        <v>4,2</v>
      </c>
      <c r="G58" s="26" t="str">
        <f>G!AS36</f>
        <v/>
      </c>
      <c r="H58" s="35" t="str">
        <f>G!AR36</f>
        <v>4,20</v>
      </c>
      <c r="I58" s="26" t="str">
        <f>G!AT36</f>
        <v/>
      </c>
      <c r="J58" s="26" t="str">
        <f>G!AU36</f>
        <v/>
      </c>
      <c r="L58" s="35" t="str">
        <f>G!AW36</f>
        <v/>
      </c>
      <c r="M58" s="35" t="str">
        <f>G!AV36</f>
        <v>0,98</v>
      </c>
      <c r="O58" s="26" t="str">
        <f>G!AY36</f>
        <v/>
      </c>
      <c r="P58" s="35" t="str">
        <f>G!AX36</f>
        <v>0,980</v>
      </c>
      <c r="Q58" s="26" t="str">
        <f>G!AZ36</f>
        <v/>
      </c>
      <c r="R58" s="26" t="str">
        <f>G!BA36</f>
        <v/>
      </c>
      <c r="T58" s="35" t="str">
        <f>G!BC36</f>
        <v/>
      </c>
      <c r="U58" s="35" t="str">
        <f>G!BB36</f>
        <v>0,16</v>
      </c>
      <c r="V58" s="35"/>
      <c r="W58" s="26" t="str">
        <f>G!BE36</f>
        <v/>
      </c>
      <c r="X58" s="35" t="str">
        <f>G!BD36</f>
        <v>0,160</v>
      </c>
      <c r="Y58" s="26" t="str">
        <f>G!BF36</f>
        <v/>
      </c>
      <c r="Z58" s="26" t="str">
        <f>G!BG36</f>
        <v/>
      </c>
      <c r="AA58" s="35"/>
      <c r="AE58" s="63">
        <f t="shared" si="1"/>
        <v>0</v>
      </c>
    </row>
    <row r="59" spans="1:31" ht="9" customHeight="1" x14ac:dyDescent="0.15">
      <c r="A59" s="195" t="str">
        <f>F!A37</f>
        <v>Benzo(a)antraceen</v>
      </c>
      <c r="B59" s="195"/>
      <c r="C59" s="195"/>
      <c r="D59" s="35" t="str">
        <f>G!AQ37</f>
        <v/>
      </c>
      <c r="E59" s="35" t="str">
        <f>G!AP37</f>
        <v>2,0</v>
      </c>
      <c r="G59" s="26" t="str">
        <f>G!AS37</f>
        <v/>
      </c>
      <c r="H59" s="35" t="str">
        <f>G!AR37</f>
        <v>2,00</v>
      </c>
      <c r="I59" s="26" t="str">
        <f>G!AT37</f>
        <v/>
      </c>
      <c r="J59" s="26" t="str">
        <f>G!AU37</f>
        <v/>
      </c>
      <c r="L59" s="35" t="str">
        <f>G!AW37</f>
        <v/>
      </c>
      <c r="M59" s="35" t="str">
        <f>G!AV37</f>
        <v>0,54</v>
      </c>
      <c r="O59" s="26" t="str">
        <f>G!AY37</f>
        <v/>
      </c>
      <c r="P59" s="35" t="str">
        <f>G!AX37</f>
        <v>0,540</v>
      </c>
      <c r="Q59" s="26" t="str">
        <f>G!AZ37</f>
        <v/>
      </c>
      <c r="R59" s="26" t="str">
        <f>G!BA37</f>
        <v/>
      </c>
      <c r="T59" s="35" t="str">
        <f>G!BC37</f>
        <v/>
      </c>
      <c r="U59" s="35" t="str">
        <f>G!BB37</f>
        <v>0,08</v>
      </c>
      <c r="V59" s="35"/>
      <c r="W59" s="26" t="str">
        <f>G!BE37</f>
        <v/>
      </c>
      <c r="X59" s="35" t="str">
        <f>G!BD37</f>
        <v>0,080</v>
      </c>
      <c r="Y59" s="26" t="str">
        <f>G!BF37</f>
        <v/>
      </c>
      <c r="Z59" s="26" t="str">
        <f>G!BG37</f>
        <v/>
      </c>
      <c r="AA59" s="35"/>
      <c r="AE59" s="63">
        <f t="shared" si="1"/>
        <v>0</v>
      </c>
    </row>
    <row r="60" spans="1:31" ht="9" customHeight="1" x14ac:dyDescent="0.15">
      <c r="A60" s="195" t="str">
        <f>F!A38</f>
        <v>Chryseen</v>
      </c>
      <c r="B60" s="195"/>
      <c r="C60" s="195"/>
      <c r="D60" s="35" t="str">
        <f>G!AQ38</f>
        <v/>
      </c>
      <c r="E60" s="35" t="str">
        <f>G!AP38</f>
        <v>1,8</v>
      </c>
      <c r="G60" s="26" t="str">
        <f>G!AS38</f>
        <v/>
      </c>
      <c r="H60" s="35" t="str">
        <f>G!AR38</f>
        <v>1,80</v>
      </c>
      <c r="I60" s="26" t="str">
        <f>G!AT38</f>
        <v/>
      </c>
      <c r="J60" s="26" t="str">
        <f>G!AU38</f>
        <v/>
      </c>
      <c r="L60" s="35" t="str">
        <f>G!AW38</f>
        <v/>
      </c>
      <c r="M60" s="35" t="str">
        <f>G!AV38</f>
        <v>0,58</v>
      </c>
      <c r="O60" s="26" t="str">
        <f>G!AY38</f>
        <v/>
      </c>
      <c r="P60" s="35" t="str">
        <f>G!AX38</f>
        <v>0,580</v>
      </c>
      <c r="Q60" s="26" t="str">
        <f>G!AZ38</f>
        <v/>
      </c>
      <c r="R60" s="26" t="str">
        <f>G!BA38</f>
        <v/>
      </c>
      <c r="T60" s="35" t="str">
        <f>G!BC38</f>
        <v/>
      </c>
      <c r="U60" s="35" t="str">
        <f>G!BB38</f>
        <v>0,06</v>
      </c>
      <c r="V60" s="35"/>
      <c r="W60" s="26" t="str">
        <f>G!BE38</f>
        <v/>
      </c>
      <c r="X60" s="35" t="str">
        <f>G!BD38</f>
        <v>0,060</v>
      </c>
      <c r="Y60" s="26" t="str">
        <f>G!BF38</f>
        <v/>
      </c>
      <c r="Z60" s="26" t="str">
        <f>G!BG38</f>
        <v/>
      </c>
      <c r="AA60" s="35"/>
      <c r="AE60" s="63">
        <f t="shared" si="1"/>
        <v>0</v>
      </c>
    </row>
    <row r="61" spans="1:31" ht="9" customHeight="1" x14ac:dyDescent="0.15">
      <c r="A61" s="195" t="str">
        <f>F!A39</f>
        <v>Benzo(a)pyreen</v>
      </c>
      <c r="B61" s="195"/>
      <c r="C61" s="195"/>
      <c r="D61" s="35" t="str">
        <f>G!AQ39</f>
        <v/>
      </c>
      <c r="E61" s="35" t="str">
        <f>G!AP39</f>
        <v>1,6</v>
      </c>
      <c r="G61" s="26" t="str">
        <f>G!AS39</f>
        <v/>
      </c>
      <c r="H61" s="35" t="str">
        <f>G!AR39</f>
        <v>1,60</v>
      </c>
      <c r="I61" s="26" t="str">
        <f>G!AT39</f>
        <v/>
      </c>
      <c r="J61" s="26" t="str">
        <f>G!AU39</f>
        <v/>
      </c>
      <c r="L61" s="35" t="str">
        <f>G!AW39</f>
        <v/>
      </c>
      <c r="M61" s="35" t="str">
        <f>G!AV39</f>
        <v>0,56</v>
      </c>
      <c r="O61" s="26" t="str">
        <f>G!AY39</f>
        <v/>
      </c>
      <c r="P61" s="35" t="str">
        <f>G!AX39</f>
        <v>0,560</v>
      </c>
      <c r="Q61" s="26" t="str">
        <f>G!AZ39</f>
        <v/>
      </c>
      <c r="R61" s="26" t="str">
        <f>G!BA39</f>
        <v/>
      </c>
      <c r="T61" s="35" t="str">
        <f>G!BC39</f>
        <v/>
      </c>
      <c r="U61" s="35" t="str">
        <f>G!BB39</f>
        <v>0,09</v>
      </c>
      <c r="V61" s="35"/>
      <c r="W61" s="26" t="str">
        <f>G!BE39</f>
        <v/>
      </c>
      <c r="X61" s="35" t="str">
        <f>G!BD39</f>
        <v>0,090</v>
      </c>
      <c r="Y61" s="26" t="str">
        <f>G!BF39</f>
        <v/>
      </c>
      <c r="Z61" s="26" t="str">
        <f>G!BG39</f>
        <v/>
      </c>
      <c r="AA61" s="35"/>
      <c r="AE61" s="63">
        <f t="shared" si="1"/>
        <v>0</v>
      </c>
    </row>
    <row r="62" spans="1:31" ht="9" customHeight="1" x14ac:dyDescent="0.15">
      <c r="A62" s="195" t="str">
        <f>F!A40</f>
        <v>Benzo(ghi)peryleen</v>
      </c>
      <c r="B62" s="195"/>
      <c r="C62" s="195"/>
      <c r="D62" s="35" t="str">
        <f>G!AQ40</f>
        <v/>
      </c>
      <c r="E62" s="35" t="str">
        <f>G!AP40</f>
        <v>1,0</v>
      </c>
      <c r="G62" s="26" t="str">
        <f>G!AS40</f>
        <v/>
      </c>
      <c r="H62" s="35" t="str">
        <f>G!AR40</f>
        <v>1,00</v>
      </c>
      <c r="I62" s="26" t="str">
        <f>G!AT40</f>
        <v/>
      </c>
      <c r="J62" s="26" t="str">
        <f>G!AU40</f>
        <v/>
      </c>
      <c r="L62" s="35" t="str">
        <f>G!AW40</f>
        <v/>
      </c>
      <c r="M62" s="35" t="str">
        <f>G!AV40</f>
        <v>0,41</v>
      </c>
      <c r="O62" s="26" t="str">
        <f>G!AY40</f>
        <v/>
      </c>
      <c r="P62" s="35" t="str">
        <f>G!AX40</f>
        <v>0,410</v>
      </c>
      <c r="Q62" s="26" t="str">
        <f>G!AZ40</f>
        <v/>
      </c>
      <c r="R62" s="26" t="str">
        <f>G!BA40</f>
        <v/>
      </c>
      <c r="T62" s="35" t="str">
        <f>G!BC40</f>
        <v/>
      </c>
      <c r="U62" s="35" t="str">
        <f>G!BB40</f>
        <v>0,07</v>
      </c>
      <c r="V62" s="35"/>
      <c r="W62" s="26" t="str">
        <f>G!BE40</f>
        <v/>
      </c>
      <c r="X62" s="35" t="str">
        <f>G!BD40</f>
        <v>0,070</v>
      </c>
      <c r="Y62" s="26" t="str">
        <f>G!BF40</f>
        <v/>
      </c>
      <c r="Z62" s="26" t="str">
        <f>G!BG40</f>
        <v/>
      </c>
      <c r="AA62" s="35"/>
      <c r="AE62" s="63">
        <f t="shared" si="1"/>
        <v>0</v>
      </c>
    </row>
    <row r="63" spans="1:31" ht="9" customHeight="1" x14ac:dyDescent="0.15">
      <c r="A63" s="195" t="str">
        <f>F!A41</f>
        <v>Benzo(k)fluoranteen</v>
      </c>
      <c r="B63" s="195"/>
      <c r="C63" s="195"/>
      <c r="D63" s="35" t="str">
        <f>G!AQ41</f>
        <v/>
      </c>
      <c r="E63" s="35" t="str">
        <f>G!AP41</f>
        <v>0,81</v>
      </c>
      <c r="G63" s="26" t="str">
        <f>G!AS41</f>
        <v/>
      </c>
      <c r="H63" s="35" t="str">
        <f>G!AR41</f>
        <v>0,810</v>
      </c>
      <c r="I63" s="26" t="str">
        <f>G!AT41</f>
        <v/>
      </c>
      <c r="J63" s="26" t="str">
        <f>G!AU41</f>
        <v/>
      </c>
      <c r="L63" s="35" t="str">
        <f>G!AW41</f>
        <v/>
      </c>
      <c r="M63" s="35" t="str">
        <f>G!AV41</f>
        <v>0,28</v>
      </c>
      <c r="O63" s="26" t="str">
        <f>G!AY41</f>
        <v/>
      </c>
      <c r="P63" s="35" t="str">
        <f>G!AX41</f>
        <v>0,280</v>
      </c>
      <c r="Q63" s="26" t="str">
        <f>G!AZ41</f>
        <v/>
      </c>
      <c r="R63" s="26" t="str">
        <f>G!BA41</f>
        <v/>
      </c>
      <c r="T63" s="35" t="str">
        <f>G!BC41</f>
        <v/>
      </c>
      <c r="U63" s="35" t="str">
        <f>G!BB41</f>
        <v>0,04</v>
      </c>
      <c r="V63" s="35"/>
      <c r="W63" s="26" t="str">
        <f>G!BE41</f>
        <v/>
      </c>
      <c r="X63" s="35" t="str">
        <f>G!BD41</f>
        <v>0,040</v>
      </c>
      <c r="Y63" s="26" t="str">
        <f>G!BF41</f>
        <v/>
      </c>
      <c r="Z63" s="26" t="str">
        <f>G!BG41</f>
        <v/>
      </c>
      <c r="AA63" s="35"/>
      <c r="AE63" s="63">
        <f t="shared" si="1"/>
        <v>0</v>
      </c>
    </row>
    <row r="64" spans="1:31" ht="9" customHeight="1" x14ac:dyDescent="0.15">
      <c r="A64" s="195" t="str">
        <f>F!A42</f>
        <v>Indeno(1,2,3-cd)pyreen</v>
      </c>
      <c r="B64" s="195"/>
      <c r="C64" s="195"/>
      <c r="D64" s="35" t="str">
        <f>G!AQ42</f>
        <v/>
      </c>
      <c r="E64" s="35" t="str">
        <f>G!AP42</f>
        <v>1,1</v>
      </c>
      <c r="G64" s="26" t="str">
        <f>G!AS42</f>
        <v/>
      </c>
      <c r="H64" s="35" t="str">
        <f>G!AR42</f>
        <v>1,10</v>
      </c>
      <c r="I64" s="26" t="str">
        <f>G!AT42</f>
        <v/>
      </c>
      <c r="J64" s="26" t="str">
        <f>G!AU42</f>
        <v/>
      </c>
      <c r="L64" s="35" t="str">
        <f>G!AW42</f>
        <v/>
      </c>
      <c r="M64" s="35" t="str">
        <f>G!AV42</f>
        <v>0,39</v>
      </c>
      <c r="O64" s="26" t="str">
        <f>G!AY42</f>
        <v/>
      </c>
      <c r="P64" s="35" t="str">
        <f>G!AX42</f>
        <v>0,390</v>
      </c>
      <c r="Q64" s="26" t="str">
        <f>G!AZ42</f>
        <v/>
      </c>
      <c r="R64" s="26" t="str">
        <f>G!BA42</f>
        <v/>
      </c>
      <c r="T64" s="35" t="str">
        <f>G!BC42</f>
        <v/>
      </c>
      <c r="U64" s="35" t="str">
        <f>G!BB42</f>
        <v>0,06</v>
      </c>
      <c r="V64" s="35"/>
      <c r="W64" s="26" t="str">
        <f>G!BE42</f>
        <v/>
      </c>
      <c r="X64" s="35" t="str">
        <f>G!BD42</f>
        <v>0,060</v>
      </c>
      <c r="Y64" s="26" t="str">
        <f>G!BF42</f>
        <v/>
      </c>
      <c r="Z64" s="26" t="str">
        <f>G!BG42</f>
        <v/>
      </c>
      <c r="AA64" s="35"/>
      <c r="AE64" s="63">
        <f t="shared" si="1"/>
        <v>0</v>
      </c>
    </row>
    <row r="65" spans="1:31" ht="9" hidden="1" customHeight="1" x14ac:dyDescent="0.15">
      <c r="A65" s="195" t="str">
        <f>F!A43</f>
        <v>Acenaftyleen</v>
      </c>
      <c r="B65" s="195"/>
      <c r="C65" s="195"/>
      <c r="D65" s="35" t="str">
        <f>G!AQ43</f>
        <v/>
      </c>
      <c r="E65" s="35" t="str">
        <f>G!AP43</f>
        <v>--</v>
      </c>
      <c r="G65" s="26" t="str">
        <f>G!AS43</f>
        <v/>
      </c>
      <c r="H65" s="35" t="str">
        <f>G!AR43</f>
        <v>--</v>
      </c>
      <c r="I65" s="26" t="str">
        <f>G!AT43</f>
        <v/>
      </c>
      <c r="J65" s="26" t="str">
        <f>G!AU43</f>
        <v/>
      </c>
      <c r="L65" s="35" t="str">
        <f>G!AW43</f>
        <v/>
      </c>
      <c r="M65" s="35" t="str">
        <f>G!AV43</f>
        <v>--</v>
      </c>
      <c r="O65" s="26" t="str">
        <f>G!AY43</f>
        <v/>
      </c>
      <c r="P65" s="35" t="str">
        <f>G!AX43</f>
        <v>--</v>
      </c>
      <c r="Q65" s="26" t="str">
        <f>G!AZ43</f>
        <v/>
      </c>
      <c r="R65" s="26" t="str">
        <f>G!BA43</f>
        <v/>
      </c>
      <c r="T65" s="35" t="str">
        <f>G!BC43</f>
        <v/>
      </c>
      <c r="U65" s="35" t="str">
        <f>G!BB43</f>
        <v>--</v>
      </c>
      <c r="V65" s="35"/>
      <c r="W65" s="26" t="str">
        <f>G!BE43</f>
        <v/>
      </c>
      <c r="X65" s="35" t="str">
        <f>G!BD43</f>
        <v>--</v>
      </c>
      <c r="Y65" s="26" t="str">
        <f>G!BF43</f>
        <v/>
      </c>
      <c r="Z65" s="26" t="str">
        <f>G!BG43</f>
        <v/>
      </c>
      <c r="AA65" s="35"/>
      <c r="AE65" s="63">
        <f t="shared" si="1"/>
        <v>1</v>
      </c>
    </row>
    <row r="66" spans="1:31" ht="9" hidden="1" customHeight="1" x14ac:dyDescent="0.15">
      <c r="A66" s="195" t="str">
        <f>F!A44</f>
        <v>Acenafteen</v>
      </c>
      <c r="B66" s="195"/>
      <c r="C66" s="195"/>
      <c r="D66" s="35" t="str">
        <f>G!AQ44</f>
        <v/>
      </c>
      <c r="E66" s="35" t="str">
        <f>G!AP44</f>
        <v>--</v>
      </c>
      <c r="G66" s="26" t="str">
        <f>G!AS44</f>
        <v/>
      </c>
      <c r="H66" s="35" t="str">
        <f>G!AR44</f>
        <v>--</v>
      </c>
      <c r="I66" s="26" t="str">
        <f>G!AT44</f>
        <v/>
      </c>
      <c r="J66" s="26" t="str">
        <f>G!AU44</f>
        <v/>
      </c>
      <c r="L66" s="35" t="str">
        <f>G!AW44</f>
        <v/>
      </c>
      <c r="M66" s="35" t="str">
        <f>G!AV44</f>
        <v>--</v>
      </c>
      <c r="O66" s="26" t="str">
        <f>G!AY44</f>
        <v/>
      </c>
      <c r="P66" s="35" t="str">
        <f>G!AX44</f>
        <v>--</v>
      </c>
      <c r="Q66" s="26" t="str">
        <f>G!AZ44</f>
        <v/>
      </c>
      <c r="R66" s="26" t="str">
        <f>G!BA44</f>
        <v/>
      </c>
      <c r="T66" s="35" t="str">
        <f>G!BC44</f>
        <v/>
      </c>
      <c r="U66" s="35" t="str">
        <f>G!BB44</f>
        <v>--</v>
      </c>
      <c r="V66" s="35"/>
      <c r="W66" s="26" t="str">
        <f>G!BE44</f>
        <v/>
      </c>
      <c r="X66" s="35" t="str">
        <f>G!BD44</f>
        <v>--</v>
      </c>
      <c r="Y66" s="26" t="str">
        <f>G!BF44</f>
        <v/>
      </c>
      <c r="Z66" s="26" t="str">
        <f>G!BG44</f>
        <v/>
      </c>
      <c r="AA66" s="35"/>
      <c r="AE66" s="63">
        <f t="shared" si="1"/>
        <v>1</v>
      </c>
    </row>
    <row r="67" spans="1:31" ht="9" hidden="1" customHeight="1" x14ac:dyDescent="0.15">
      <c r="A67" s="195" t="str">
        <f>F!A45</f>
        <v>Fluoreen</v>
      </c>
      <c r="B67" s="195"/>
      <c r="C67" s="195"/>
      <c r="D67" s="35" t="str">
        <f>G!AQ45</f>
        <v/>
      </c>
      <c r="E67" s="35" t="str">
        <f>G!AP45</f>
        <v>--</v>
      </c>
      <c r="G67" s="26" t="str">
        <f>G!AS45</f>
        <v/>
      </c>
      <c r="H67" s="35" t="str">
        <f>G!AR45</f>
        <v>--</v>
      </c>
      <c r="I67" s="26" t="str">
        <f>G!AT45</f>
        <v/>
      </c>
      <c r="J67" s="26" t="str">
        <f>G!AU45</f>
        <v/>
      </c>
      <c r="L67" s="35" t="str">
        <f>G!AW45</f>
        <v/>
      </c>
      <c r="M67" s="35" t="str">
        <f>G!AV45</f>
        <v>--</v>
      </c>
      <c r="O67" s="26" t="str">
        <f>G!AY45</f>
        <v/>
      </c>
      <c r="P67" s="35" t="str">
        <f>G!AX45</f>
        <v>--</v>
      </c>
      <c r="Q67" s="26" t="str">
        <f>G!AZ45</f>
        <v/>
      </c>
      <c r="R67" s="26" t="str">
        <f>G!BA45</f>
        <v/>
      </c>
      <c r="T67" s="35" t="str">
        <f>G!BC45</f>
        <v/>
      </c>
      <c r="U67" s="35" t="str">
        <f>G!BB45</f>
        <v>--</v>
      </c>
      <c r="V67" s="35"/>
      <c r="W67" s="26" t="str">
        <f>G!BE45</f>
        <v/>
      </c>
      <c r="X67" s="35" t="str">
        <f>G!BD45</f>
        <v>--</v>
      </c>
      <c r="Y67" s="26" t="str">
        <f>G!BF45</f>
        <v/>
      </c>
      <c r="Z67" s="26" t="str">
        <f>G!BG45</f>
        <v/>
      </c>
      <c r="AA67" s="35"/>
      <c r="AE67" s="63">
        <f t="shared" si="1"/>
        <v>1</v>
      </c>
    </row>
    <row r="68" spans="1:31" ht="9" hidden="1" customHeight="1" x14ac:dyDescent="0.15">
      <c r="A68" s="195" t="str">
        <f>F!A46</f>
        <v>Pyreen</v>
      </c>
      <c r="B68" s="195"/>
      <c r="C68" s="195"/>
      <c r="D68" s="35" t="str">
        <f>G!AQ46</f>
        <v/>
      </c>
      <c r="E68" s="35" t="str">
        <f>G!AP46</f>
        <v>--</v>
      </c>
      <c r="G68" s="26" t="str">
        <f>G!AS46</f>
        <v/>
      </c>
      <c r="H68" s="35" t="str">
        <f>G!AR46</f>
        <v>--</v>
      </c>
      <c r="I68" s="26" t="str">
        <f>G!AT46</f>
        <v/>
      </c>
      <c r="J68" s="26" t="str">
        <f>G!AU46</f>
        <v/>
      </c>
      <c r="L68" s="35" t="str">
        <f>G!AW46</f>
        <v/>
      </c>
      <c r="M68" s="35" t="str">
        <f>G!AV46</f>
        <v>--</v>
      </c>
      <c r="O68" s="26" t="str">
        <f>G!AY46</f>
        <v/>
      </c>
      <c r="P68" s="35" t="str">
        <f>G!AX46</f>
        <v>--</v>
      </c>
      <c r="Q68" s="26" t="str">
        <f>G!AZ46</f>
        <v/>
      </c>
      <c r="R68" s="26" t="str">
        <f>G!BA46</f>
        <v/>
      </c>
      <c r="T68" s="35" t="str">
        <f>G!BC46</f>
        <v/>
      </c>
      <c r="U68" s="35" t="str">
        <f>G!BB46</f>
        <v>--</v>
      </c>
      <c r="V68" s="35"/>
      <c r="W68" s="26" t="str">
        <f>G!BE46</f>
        <v/>
      </c>
      <c r="X68" s="35" t="str">
        <f>G!BD46</f>
        <v>--</v>
      </c>
      <c r="Y68" s="26" t="str">
        <f>G!BF46</f>
        <v/>
      </c>
      <c r="Z68" s="26" t="str">
        <f>G!BG46</f>
        <v/>
      </c>
      <c r="AA68" s="35"/>
      <c r="AE68" s="63">
        <f t="shared" ref="AE68:AE77" si="2">IF(AND(E68="--",M68="--",U68="--"),1,0)</f>
        <v>1</v>
      </c>
    </row>
    <row r="69" spans="1:31" ht="9" hidden="1" customHeight="1" x14ac:dyDescent="0.15">
      <c r="A69" s="195" t="str">
        <f>F!A47</f>
        <v>Benzo(b)fluoranteen</v>
      </c>
      <c r="B69" s="195"/>
      <c r="C69" s="195"/>
      <c r="D69" s="35" t="str">
        <f>G!AQ47</f>
        <v/>
      </c>
      <c r="E69" s="35" t="str">
        <f>G!AP47</f>
        <v>--</v>
      </c>
      <c r="G69" s="26" t="str">
        <f>G!AS47</f>
        <v/>
      </c>
      <c r="H69" s="35" t="str">
        <f>G!AR47</f>
        <v>--</v>
      </c>
      <c r="I69" s="26" t="str">
        <f>G!AT47</f>
        <v/>
      </c>
      <c r="J69" s="26" t="str">
        <f>G!AU47</f>
        <v/>
      </c>
      <c r="L69" s="35" t="str">
        <f>G!AW47</f>
        <v/>
      </c>
      <c r="M69" s="35" t="str">
        <f>G!AV47</f>
        <v>--</v>
      </c>
      <c r="O69" s="26" t="str">
        <f>G!AY47</f>
        <v/>
      </c>
      <c r="P69" s="35" t="str">
        <f>G!AX47</f>
        <v>--</v>
      </c>
      <c r="Q69" s="26" t="str">
        <f>G!AZ47</f>
        <v/>
      </c>
      <c r="R69" s="26" t="str">
        <f>G!BA47</f>
        <v/>
      </c>
      <c r="T69" s="35" t="str">
        <f>G!BC47</f>
        <v/>
      </c>
      <c r="U69" s="35" t="str">
        <f>G!BB47</f>
        <v>--</v>
      </c>
      <c r="V69" s="35"/>
      <c r="W69" s="26" t="str">
        <f>G!BE47</f>
        <v/>
      </c>
      <c r="X69" s="35" t="str">
        <f>G!BD47</f>
        <v>--</v>
      </c>
      <c r="Y69" s="26" t="str">
        <f>G!BF47</f>
        <v/>
      </c>
      <c r="Z69" s="26" t="str">
        <f>G!BG47</f>
        <v/>
      </c>
      <c r="AA69" s="35"/>
      <c r="AE69" s="63">
        <f t="shared" si="2"/>
        <v>1</v>
      </c>
    </row>
    <row r="70" spans="1:31" ht="9" hidden="1" customHeight="1" x14ac:dyDescent="0.15">
      <c r="A70" s="195" t="str">
        <f>F!A48</f>
        <v>Dibenz(a,h)antraceen</v>
      </c>
      <c r="B70" s="195"/>
      <c r="C70" s="195"/>
      <c r="D70" s="35" t="str">
        <f>G!AQ48</f>
        <v/>
      </c>
      <c r="E70" s="35" t="str">
        <f>G!AP48</f>
        <v>--</v>
      </c>
      <c r="G70" s="26" t="str">
        <f>G!AS48</f>
        <v/>
      </c>
      <c r="H70" s="35" t="str">
        <f>G!AR48</f>
        <v>--</v>
      </c>
      <c r="I70" s="26" t="str">
        <f>G!AT48</f>
        <v/>
      </c>
      <c r="J70" s="26" t="str">
        <f>G!AU48</f>
        <v/>
      </c>
      <c r="L70" s="35" t="str">
        <f>G!AW48</f>
        <v/>
      </c>
      <c r="M70" s="35" t="str">
        <f>G!AV48</f>
        <v>--</v>
      </c>
      <c r="O70" s="26" t="str">
        <f>G!AY48</f>
        <v/>
      </c>
      <c r="P70" s="35" t="str">
        <f>G!AX48</f>
        <v>--</v>
      </c>
      <c r="Q70" s="26" t="str">
        <f>G!AZ48</f>
        <v/>
      </c>
      <c r="R70" s="26" t="str">
        <f>G!BA48</f>
        <v/>
      </c>
      <c r="T70" s="35" t="str">
        <f>G!BC48</f>
        <v/>
      </c>
      <c r="U70" s="35" t="str">
        <f>G!BB48</f>
        <v>--</v>
      </c>
      <c r="V70" s="35"/>
      <c r="W70" s="26" t="str">
        <f>G!BE48</f>
        <v/>
      </c>
      <c r="X70" s="35" t="str">
        <f>G!BD48</f>
        <v>--</v>
      </c>
      <c r="Y70" s="26" t="str">
        <f>G!BF48</f>
        <v/>
      </c>
      <c r="Z70" s="26" t="str">
        <f>G!BG48</f>
        <v/>
      </c>
      <c r="AA70" s="35"/>
      <c r="AE70" s="63">
        <f t="shared" si="2"/>
        <v>1</v>
      </c>
    </row>
    <row r="71" spans="1:31" ht="9" customHeight="1" x14ac:dyDescent="0.15">
      <c r="A71" s="195" t="str">
        <f>F!A49</f>
        <v>PAK 10 van VROM</v>
      </c>
      <c r="B71" s="195"/>
      <c r="C71" s="195"/>
      <c r="D71" s="35" t="str">
        <f>G!AQ49</f>
        <v/>
      </c>
      <c r="E71" s="35" t="str">
        <f>G!AP49</f>
        <v>14</v>
      </c>
      <c r="G71" s="26" t="str">
        <f>G!AS49</f>
        <v/>
      </c>
      <c r="H71" s="35" t="str">
        <f>G!AR49</f>
        <v>14,3</v>
      </c>
      <c r="I71" s="26" t="str">
        <f>G!AT49</f>
        <v>●●</v>
      </c>
      <c r="J71" s="26" t="str">
        <f>G!AU49</f>
        <v/>
      </c>
      <c r="L71" s="35" t="str">
        <f>G!AW49</f>
        <v/>
      </c>
      <c r="M71" s="35" t="str">
        <f>G!AV49</f>
        <v>4,0</v>
      </c>
      <c r="O71" s="26" t="str">
        <f>G!AY49</f>
        <v/>
      </c>
      <c r="P71" s="35" t="str">
        <f>G!AX49</f>
        <v>4,05</v>
      </c>
      <c r="Q71" s="26" t="str">
        <f>G!AZ49</f>
        <v>●</v>
      </c>
      <c r="R71" s="26" t="str">
        <f>G!BA49</f>
        <v/>
      </c>
      <c r="T71" s="35" t="str">
        <f>G!BC49</f>
        <v/>
      </c>
      <c r="U71" s="35" t="str">
        <f>G!BB49</f>
        <v>0,63</v>
      </c>
      <c r="V71" s="35"/>
      <c r="W71" s="26" t="str">
        <f>G!BE49</f>
        <v/>
      </c>
      <c r="X71" s="35" t="str">
        <f>G!BD49</f>
        <v>0,630</v>
      </c>
      <c r="Y71" s="26" t="str">
        <f>G!BF49</f>
        <v>-</v>
      </c>
      <c r="Z71" s="26" t="str">
        <f>G!BG49</f>
        <v/>
      </c>
      <c r="AA71" s="35"/>
      <c r="AE71" s="63">
        <f t="shared" si="2"/>
        <v>0</v>
      </c>
    </row>
    <row r="72" spans="1:31" ht="3.95" customHeight="1" x14ac:dyDescent="0.15">
      <c r="A72" s="32"/>
      <c r="B72" s="32"/>
      <c r="C72" s="32"/>
      <c r="D72" s="35"/>
      <c r="E72" s="35"/>
      <c r="H72" s="35"/>
      <c r="L72" s="35"/>
      <c r="M72" s="35"/>
      <c r="P72" s="35"/>
      <c r="T72" s="35"/>
      <c r="U72" s="35"/>
      <c r="V72" s="35"/>
      <c r="X72" s="35"/>
      <c r="Z72" s="35"/>
      <c r="AA72" s="35"/>
      <c r="AE72" s="85">
        <f>AE73</f>
        <v>0</v>
      </c>
    </row>
    <row r="73" spans="1:31" ht="9" customHeight="1" x14ac:dyDescent="0.15">
      <c r="A73" s="198" t="str">
        <f>IF(COUNTIF(F!D50:D57,131)&gt;0,"Polychloorbifenylen (µg/kgds)","Polychloorbifenylen (mg/kgds)")</f>
        <v>Polychloorbifenylen (µg/kgds)</v>
      </c>
      <c r="B73" s="198"/>
      <c r="C73" s="198"/>
      <c r="D73" s="198"/>
      <c r="E73" s="198"/>
      <c r="F73" s="198"/>
      <c r="G73" s="198"/>
      <c r="H73" s="198"/>
      <c r="I73" s="198"/>
      <c r="J73" s="198"/>
      <c r="K73" s="198"/>
      <c r="L73" s="198"/>
      <c r="M73" s="198"/>
      <c r="N73" s="198"/>
      <c r="O73" s="198"/>
      <c r="P73" s="198"/>
      <c r="Q73" s="198"/>
      <c r="R73" s="198"/>
      <c r="S73" s="198"/>
      <c r="T73" s="198"/>
      <c r="U73" s="198"/>
      <c r="V73" s="198"/>
      <c r="W73" s="198"/>
      <c r="X73" s="198"/>
      <c r="Y73" s="198"/>
      <c r="Z73" s="198"/>
      <c r="AA73" s="198"/>
      <c r="AE73" s="85">
        <f>IF(COUNTIF(AE74:AE81,1)=COUNT(AE74:AE81),1,0)</f>
        <v>0</v>
      </c>
    </row>
    <row r="74" spans="1:31" ht="9" customHeight="1" x14ac:dyDescent="0.15">
      <c r="A74" s="195" t="str">
        <f>F!A50</f>
        <v>PCB 28</v>
      </c>
      <c r="B74" s="195"/>
      <c r="C74" s="195"/>
      <c r="D74" s="35" t="str">
        <f>G!AQ50</f>
        <v>&lt;</v>
      </c>
      <c r="E74" s="35" t="str">
        <f>G!AP50</f>
        <v>1,0</v>
      </c>
      <c r="G74" s="26" t="str">
        <f>G!AS50</f>
        <v>&lt;</v>
      </c>
      <c r="H74" s="35" t="str">
        <f>G!AR50</f>
        <v>rg</v>
      </c>
      <c r="I74" s="26" t="str">
        <f>G!AT50</f>
        <v/>
      </c>
      <c r="J74" s="26" t="str">
        <f>G!AU50</f>
        <v/>
      </c>
      <c r="L74" s="35" t="str">
        <f>G!AW50</f>
        <v>&lt;</v>
      </c>
      <c r="M74" s="35" t="str">
        <f>G!AV50</f>
        <v>1,0</v>
      </c>
      <c r="O74" s="26" t="str">
        <f>G!AY50</f>
        <v>&lt;</v>
      </c>
      <c r="P74" s="35" t="str">
        <f>G!AX50</f>
        <v>rg</v>
      </c>
      <c r="Q74" s="26" t="str">
        <f>G!AZ50</f>
        <v/>
      </c>
      <c r="R74" s="26" t="str">
        <f>G!BA50</f>
        <v/>
      </c>
      <c r="T74" s="35" t="str">
        <f>G!BC50</f>
        <v>&lt;</v>
      </c>
      <c r="U74" s="35" t="str">
        <f>G!BB50</f>
        <v>1,0</v>
      </c>
      <c r="V74" s="35"/>
      <c r="W74" s="26" t="str">
        <f>G!BE50</f>
        <v>&lt;</v>
      </c>
      <c r="X74" s="35" t="str">
        <f>G!BD50</f>
        <v>rg</v>
      </c>
      <c r="Y74" s="26" t="str">
        <f>G!BF50</f>
        <v/>
      </c>
      <c r="Z74" s="26" t="str">
        <f>G!BG50</f>
        <v/>
      </c>
      <c r="AA74" s="35"/>
      <c r="AE74" s="63">
        <f t="shared" si="2"/>
        <v>0</v>
      </c>
    </row>
    <row r="75" spans="1:31" ht="9" customHeight="1" x14ac:dyDescent="0.15">
      <c r="A75" s="195" t="str">
        <f>F!A51</f>
        <v>PCB 52</v>
      </c>
      <c r="B75" s="195"/>
      <c r="C75" s="195"/>
      <c r="D75" s="35" t="str">
        <f>G!AQ51</f>
        <v>&lt;</v>
      </c>
      <c r="E75" s="35" t="str">
        <f>G!AP51</f>
        <v>1,0</v>
      </c>
      <c r="G75" s="26" t="str">
        <f>G!AS51</f>
        <v>&lt;</v>
      </c>
      <c r="H75" s="35" t="str">
        <f>G!AR51</f>
        <v>rg</v>
      </c>
      <c r="I75" s="26" t="str">
        <f>G!AT51</f>
        <v/>
      </c>
      <c r="J75" s="26" t="str">
        <f>G!AU51</f>
        <v/>
      </c>
      <c r="L75" s="35" t="str">
        <f>G!AW51</f>
        <v>&lt;</v>
      </c>
      <c r="M75" s="35" t="str">
        <f>G!AV51</f>
        <v>1,0</v>
      </c>
      <c r="O75" s="26" t="str">
        <f>G!AY51</f>
        <v>&lt;</v>
      </c>
      <c r="P75" s="35" t="str">
        <f>G!AX51</f>
        <v>rg</v>
      </c>
      <c r="Q75" s="26" t="str">
        <f>G!AZ51</f>
        <v/>
      </c>
      <c r="R75" s="26" t="str">
        <f>G!BA51</f>
        <v/>
      </c>
      <c r="T75" s="35" t="str">
        <f>G!BC51</f>
        <v>&lt;</v>
      </c>
      <c r="U75" s="35" t="str">
        <f>G!BB51</f>
        <v>1,0</v>
      </c>
      <c r="V75" s="35"/>
      <c r="W75" s="26" t="str">
        <f>G!BE51</f>
        <v>&lt;</v>
      </c>
      <c r="X75" s="35" t="str">
        <f>G!BD51</f>
        <v>rg</v>
      </c>
      <c r="Y75" s="26" t="str">
        <f>G!BF51</f>
        <v/>
      </c>
      <c r="Z75" s="26" t="str">
        <f>G!BG51</f>
        <v/>
      </c>
      <c r="AA75" s="35"/>
      <c r="AE75" s="63">
        <f t="shared" si="2"/>
        <v>0</v>
      </c>
    </row>
    <row r="76" spans="1:31" ht="9" customHeight="1" x14ac:dyDescent="0.15">
      <c r="A76" s="195" t="str">
        <f>F!A52</f>
        <v>PCB 101</v>
      </c>
      <c r="B76" s="195"/>
      <c r="C76" s="195"/>
      <c r="D76" s="35" t="str">
        <f>G!AQ52</f>
        <v/>
      </c>
      <c r="E76" s="35" t="str">
        <f>G!AP52</f>
        <v>2,6</v>
      </c>
      <c r="G76" s="26" t="str">
        <f>G!AS52</f>
        <v/>
      </c>
      <c r="H76" s="35" t="str">
        <f>G!AR52</f>
        <v>8,67</v>
      </c>
      <c r="I76" s="26" t="str">
        <f>G!AT52</f>
        <v/>
      </c>
      <c r="J76" s="26" t="str">
        <f>G!AU52</f>
        <v/>
      </c>
      <c r="L76" s="35" t="str">
        <f>G!AW52</f>
        <v>&lt;</v>
      </c>
      <c r="M76" s="35" t="str">
        <f>G!AV52</f>
        <v>1,0</v>
      </c>
      <c r="O76" s="26" t="str">
        <f>G!AY52</f>
        <v>&lt;</v>
      </c>
      <c r="P76" s="35" t="str">
        <f>G!AX52</f>
        <v>rg</v>
      </c>
      <c r="Q76" s="26" t="str">
        <f>G!AZ52</f>
        <v/>
      </c>
      <c r="R76" s="26" t="str">
        <f>G!BA52</f>
        <v/>
      </c>
      <c r="T76" s="35" t="str">
        <f>G!BC52</f>
        <v>&lt;</v>
      </c>
      <c r="U76" s="35" t="str">
        <f>G!BB52</f>
        <v>1,0</v>
      </c>
      <c r="V76" s="35"/>
      <c r="W76" s="26" t="str">
        <f>G!BE52</f>
        <v>&lt;</v>
      </c>
      <c r="X76" s="35" t="str">
        <f>G!BD52</f>
        <v>rg</v>
      </c>
      <c r="Y76" s="26" t="str">
        <f>G!BF52</f>
        <v/>
      </c>
      <c r="Z76" s="26" t="str">
        <f>G!BG52</f>
        <v/>
      </c>
      <c r="AA76" s="35"/>
      <c r="AE76" s="63">
        <f t="shared" si="2"/>
        <v>0</v>
      </c>
    </row>
    <row r="77" spans="1:31" ht="9" customHeight="1" x14ac:dyDescent="0.15">
      <c r="A77" s="195" t="str">
        <f>F!A53</f>
        <v>PCB 118</v>
      </c>
      <c r="B77" s="195"/>
      <c r="C77" s="195"/>
      <c r="D77" s="35" t="str">
        <f>G!AQ53</f>
        <v>&lt;</v>
      </c>
      <c r="E77" s="35" t="str">
        <f>G!AP53</f>
        <v>1,0</v>
      </c>
      <c r="G77" s="26" t="str">
        <f>G!AS53</f>
        <v>&lt;</v>
      </c>
      <c r="H77" s="35" t="str">
        <f>G!AR53</f>
        <v>rg</v>
      </c>
      <c r="I77" s="26" t="str">
        <f>G!AT53</f>
        <v/>
      </c>
      <c r="J77" s="26" t="str">
        <f>G!AU53</f>
        <v/>
      </c>
      <c r="L77" s="35" t="str">
        <f>G!AW53</f>
        <v>&lt;</v>
      </c>
      <c r="M77" s="35" t="str">
        <f>G!AV53</f>
        <v>1,0</v>
      </c>
      <c r="O77" s="26" t="str">
        <f>G!AY53</f>
        <v>&lt;</v>
      </c>
      <c r="P77" s="35" t="str">
        <f>G!AX53</f>
        <v>rg</v>
      </c>
      <c r="Q77" s="26" t="str">
        <f>G!AZ53</f>
        <v/>
      </c>
      <c r="R77" s="26" t="str">
        <f>G!BA53</f>
        <v/>
      </c>
      <c r="T77" s="35" t="str">
        <f>G!BC53</f>
        <v>&lt;</v>
      </c>
      <c r="U77" s="35" t="str">
        <f>G!BB53</f>
        <v>1,0</v>
      </c>
      <c r="V77" s="35"/>
      <c r="W77" s="26" t="str">
        <f>G!BE53</f>
        <v>&lt;</v>
      </c>
      <c r="X77" s="35" t="str">
        <f>G!BD53</f>
        <v>rg</v>
      </c>
      <c r="Y77" s="26" t="str">
        <f>G!BF53</f>
        <v/>
      </c>
      <c r="Z77" s="26" t="str">
        <f>G!BG53</f>
        <v/>
      </c>
      <c r="AA77" s="35"/>
      <c r="AE77" s="63">
        <f t="shared" si="2"/>
        <v>0</v>
      </c>
    </row>
    <row r="78" spans="1:31" ht="9" customHeight="1" x14ac:dyDescent="0.15">
      <c r="A78" s="195" t="str">
        <f>F!A54</f>
        <v>PCB 138</v>
      </c>
      <c r="B78" s="195"/>
      <c r="C78" s="195"/>
      <c r="D78" s="35" t="str">
        <f>G!AQ54</f>
        <v/>
      </c>
      <c r="E78" s="35" t="str">
        <f>G!AP54</f>
        <v>5,8</v>
      </c>
      <c r="G78" s="26" t="str">
        <f>G!AS54</f>
        <v/>
      </c>
      <c r="H78" s="35" t="str">
        <f>G!AR54</f>
        <v>19,3</v>
      </c>
      <c r="I78" s="26" t="str">
        <f>G!AT54</f>
        <v/>
      </c>
      <c r="J78" s="26" t="str">
        <f>G!AU54</f>
        <v/>
      </c>
      <c r="L78" s="35" t="str">
        <f>G!AW54</f>
        <v>&lt;</v>
      </c>
      <c r="M78" s="35" t="str">
        <f>G!AV54</f>
        <v>1,0</v>
      </c>
      <c r="O78" s="26" t="str">
        <f>G!AY54</f>
        <v>&lt;</v>
      </c>
      <c r="P78" s="35" t="str">
        <f>G!AX54</f>
        <v>rg</v>
      </c>
      <c r="Q78" s="26" t="str">
        <f>G!AZ54</f>
        <v/>
      </c>
      <c r="R78" s="26" t="str">
        <f>G!BA54</f>
        <v/>
      </c>
      <c r="T78" s="35" t="str">
        <f>G!BC54</f>
        <v>&lt;</v>
      </c>
      <c r="U78" s="35" t="str">
        <f>G!BB54</f>
        <v>1,0</v>
      </c>
      <c r="V78" s="35"/>
      <c r="W78" s="26" t="str">
        <f>G!BE54</f>
        <v>&lt;</v>
      </c>
      <c r="X78" s="35" t="str">
        <f>G!BD54</f>
        <v>rg</v>
      </c>
      <c r="Y78" s="26" t="str">
        <f>G!BF54</f>
        <v/>
      </c>
      <c r="Z78" s="26" t="str">
        <f>G!BG54</f>
        <v/>
      </c>
      <c r="AA78" s="35"/>
      <c r="AE78" s="63">
        <f t="shared" ref="AE78:AE140" si="3">IF(AND(E78="--",M78="--",U78="--"),1,0)</f>
        <v>0</v>
      </c>
    </row>
    <row r="79" spans="1:31" ht="9" customHeight="1" x14ac:dyDescent="0.15">
      <c r="A79" s="195" t="str">
        <f>F!A55</f>
        <v>PCB 153</v>
      </c>
      <c r="B79" s="195"/>
      <c r="C79" s="195"/>
      <c r="D79" s="35" t="str">
        <f>G!AQ55</f>
        <v/>
      </c>
      <c r="E79" s="35" t="str">
        <f>G!AP55</f>
        <v>6,0</v>
      </c>
      <c r="G79" s="26" t="str">
        <f>G!AS55</f>
        <v/>
      </c>
      <c r="H79" s="35" t="str">
        <f>G!AR55</f>
        <v>20,0</v>
      </c>
      <c r="I79" s="26" t="str">
        <f>G!AT55</f>
        <v/>
      </c>
      <c r="J79" s="26" t="str">
        <f>G!AU55</f>
        <v/>
      </c>
      <c r="L79" s="35" t="str">
        <f>G!AW55</f>
        <v>&lt;</v>
      </c>
      <c r="M79" s="35" t="str">
        <f>G!AV55</f>
        <v>1,0</v>
      </c>
      <c r="O79" s="26" t="str">
        <f>G!AY55</f>
        <v>&lt;</v>
      </c>
      <c r="P79" s="35" t="str">
        <f>G!AX55</f>
        <v>rg</v>
      </c>
      <c r="Q79" s="26" t="str">
        <f>G!AZ55</f>
        <v/>
      </c>
      <c r="R79" s="26" t="str">
        <f>G!BA55</f>
        <v/>
      </c>
      <c r="T79" s="35" t="str">
        <f>G!BC55</f>
        <v>&lt;</v>
      </c>
      <c r="U79" s="35" t="str">
        <f>G!BB55</f>
        <v>1,0</v>
      </c>
      <c r="V79" s="35"/>
      <c r="W79" s="26" t="str">
        <f>G!BE55</f>
        <v>&lt;</v>
      </c>
      <c r="X79" s="35" t="str">
        <f>G!BD55</f>
        <v>rg</v>
      </c>
      <c r="Y79" s="26" t="str">
        <f>G!BF55</f>
        <v/>
      </c>
      <c r="Z79" s="26" t="str">
        <f>G!BG55</f>
        <v/>
      </c>
      <c r="AA79" s="35"/>
      <c r="AE79" s="63">
        <f t="shared" si="3"/>
        <v>0</v>
      </c>
    </row>
    <row r="80" spans="1:31" ht="9" customHeight="1" x14ac:dyDescent="0.15">
      <c r="A80" s="195" t="str">
        <f>F!A56</f>
        <v>PCB 180</v>
      </c>
      <c r="B80" s="195"/>
      <c r="C80" s="195"/>
      <c r="D80" s="35" t="str">
        <f>G!AQ56</f>
        <v/>
      </c>
      <c r="E80" s="35" t="str">
        <f>G!AP56</f>
        <v>4,9</v>
      </c>
      <c r="G80" s="26" t="str">
        <f>G!AS56</f>
        <v/>
      </c>
      <c r="H80" s="35" t="str">
        <f>G!AR56</f>
        <v>16,3</v>
      </c>
      <c r="I80" s="26" t="str">
        <f>G!AT56</f>
        <v/>
      </c>
      <c r="J80" s="26" t="str">
        <f>G!AU56</f>
        <v/>
      </c>
      <c r="L80" s="35" t="str">
        <f>G!AW56</f>
        <v>&lt;</v>
      </c>
      <c r="M80" s="35" t="str">
        <f>G!AV56</f>
        <v>1,0</v>
      </c>
      <c r="O80" s="26" t="str">
        <f>G!AY56</f>
        <v>&lt;</v>
      </c>
      <c r="P80" s="35" t="str">
        <f>G!AX56</f>
        <v>rg</v>
      </c>
      <c r="Q80" s="26" t="str">
        <f>G!AZ56</f>
        <v/>
      </c>
      <c r="R80" s="26" t="str">
        <f>G!BA56</f>
        <v/>
      </c>
      <c r="T80" s="35" t="str">
        <f>G!BC56</f>
        <v>&lt;</v>
      </c>
      <c r="U80" s="35" t="str">
        <f>G!BB56</f>
        <v>1,0</v>
      </c>
      <c r="V80" s="35"/>
      <c r="W80" s="26" t="str">
        <f>G!BE56</f>
        <v>&lt;</v>
      </c>
      <c r="X80" s="35" t="str">
        <f>G!BD56</f>
        <v>rg</v>
      </c>
      <c r="Y80" s="26" t="str">
        <f>G!BF56</f>
        <v/>
      </c>
      <c r="Z80" s="26" t="str">
        <f>G!BG56</f>
        <v/>
      </c>
      <c r="AA80" s="35"/>
      <c r="AE80" s="63">
        <f t="shared" si="3"/>
        <v>0</v>
      </c>
    </row>
    <row r="81" spans="1:31" ht="9" customHeight="1" x14ac:dyDescent="0.15">
      <c r="A81" s="195" t="str">
        <f>F!A57</f>
        <v>PCB som 7</v>
      </c>
      <c r="B81" s="195"/>
      <c r="C81" s="195"/>
      <c r="D81" s="35" t="str">
        <f>G!AQ57</f>
        <v/>
      </c>
      <c r="E81" s="35" t="str">
        <f>G!AP57</f>
        <v>21</v>
      </c>
      <c r="G81" s="26" t="str">
        <f>G!AS57</f>
        <v/>
      </c>
      <c r="H81" s="35" t="str">
        <f>G!AR57</f>
        <v>71,3</v>
      </c>
      <c r="I81" s="26" t="str">
        <f>G!AT57</f>
        <v>●●</v>
      </c>
      <c r="J81" s="26" t="str">
        <f>G!AU57</f>
        <v/>
      </c>
      <c r="L81" s="35" t="str">
        <f>G!AW57</f>
        <v>&lt;</v>
      </c>
      <c r="M81" s="35" t="str">
        <f>G!AV57</f>
        <v>7,0</v>
      </c>
      <c r="O81" s="26" t="str">
        <f>G!AY57</f>
        <v>&lt;</v>
      </c>
      <c r="P81" s="35" t="str">
        <f>G!AX57</f>
        <v>rg</v>
      </c>
      <c r="Q81" s="26" t="str">
        <f>G!AZ57</f>
        <v>-</v>
      </c>
      <c r="R81" s="26" t="str">
        <f>G!BA57</f>
        <v/>
      </c>
      <c r="T81" s="35" t="str">
        <f>G!BC57</f>
        <v>&lt;</v>
      </c>
      <c r="U81" s="35" t="str">
        <f>G!BB57</f>
        <v>7,0</v>
      </c>
      <c r="V81" s="35"/>
      <c r="W81" s="26" t="str">
        <f>G!BE57</f>
        <v>&lt;</v>
      </c>
      <c r="X81" s="35" t="str">
        <f>G!BD57</f>
        <v>rg</v>
      </c>
      <c r="Y81" s="26" t="str">
        <f>G!BF57</f>
        <v>-</v>
      </c>
      <c r="Z81" s="26" t="str">
        <f>G!BG57</f>
        <v/>
      </c>
      <c r="AA81" s="35"/>
      <c r="AE81" s="63">
        <f t="shared" si="3"/>
        <v>0</v>
      </c>
    </row>
    <row r="82" spans="1:31" ht="3.95" hidden="1" customHeight="1" x14ac:dyDescent="0.15">
      <c r="A82" s="32"/>
      <c r="B82" s="32"/>
      <c r="C82" s="32"/>
      <c r="D82" s="35"/>
      <c r="E82" s="35"/>
      <c r="H82" s="35"/>
      <c r="L82" s="35"/>
      <c r="M82" s="35"/>
      <c r="P82" s="35"/>
      <c r="T82" s="35"/>
      <c r="U82" s="35"/>
      <c r="V82" s="35"/>
      <c r="X82" s="35"/>
      <c r="Z82" s="35"/>
      <c r="AA82" s="35"/>
      <c r="AE82" s="85">
        <f>AE83</f>
        <v>1</v>
      </c>
    </row>
    <row r="83" spans="1:31" ht="9" hidden="1" customHeight="1" x14ac:dyDescent="0.15">
      <c r="A83" s="198" t="str">
        <f>IF(COUNTIF(F!D58:D66,131)&gt;0,"Vluchtige aromatische koolwaterstoffen (µg/kgds)","Vluchtige aromatische koolwaterstoffen (mg/kgds)")</f>
        <v>Vluchtige aromatische koolwaterstoffen (mg/kgds)</v>
      </c>
      <c r="B83" s="198"/>
      <c r="C83" s="198"/>
      <c r="D83" s="198"/>
      <c r="E83" s="198"/>
      <c r="F83" s="198"/>
      <c r="G83" s="198"/>
      <c r="H83" s="198"/>
      <c r="I83" s="198"/>
      <c r="J83" s="198"/>
      <c r="K83" s="198"/>
      <c r="L83" s="198"/>
      <c r="M83" s="198"/>
      <c r="N83" s="198"/>
      <c r="O83" s="198"/>
      <c r="P83" s="198"/>
      <c r="Q83" s="198"/>
      <c r="R83" s="198"/>
      <c r="S83" s="198"/>
      <c r="T83" s="198"/>
      <c r="U83" s="198"/>
      <c r="V83" s="198"/>
      <c r="W83" s="198"/>
      <c r="X83" s="198"/>
      <c r="Y83" s="198"/>
      <c r="Z83" s="198"/>
      <c r="AA83" s="198"/>
      <c r="AE83" s="85">
        <f>IF(COUNTIF(AE84:AE92,1)=COUNT(AE84:AE92),1,0)</f>
        <v>1</v>
      </c>
    </row>
    <row r="84" spans="1:31" ht="9" hidden="1" customHeight="1" x14ac:dyDescent="0.15">
      <c r="A84" s="195" t="str">
        <f>F!A58</f>
        <v>Benzeen</v>
      </c>
      <c r="B84" s="195"/>
      <c r="C84" s="195"/>
      <c r="D84" s="35" t="str">
        <f>G!AQ58</f>
        <v/>
      </c>
      <c r="E84" s="35" t="str">
        <f>G!AP58</f>
        <v>--</v>
      </c>
      <c r="G84" s="26" t="str">
        <f>G!AS58</f>
        <v/>
      </c>
      <c r="H84" s="35" t="str">
        <f>G!AR58</f>
        <v>--</v>
      </c>
      <c r="I84" s="26" t="str">
        <f>G!AT58</f>
        <v/>
      </c>
      <c r="J84" s="26" t="str">
        <f>G!AU58</f>
        <v/>
      </c>
      <c r="L84" s="35" t="str">
        <f>G!AW58</f>
        <v/>
      </c>
      <c r="M84" s="35" t="str">
        <f>G!AV58</f>
        <v>--</v>
      </c>
      <c r="O84" s="26" t="str">
        <f>G!AY58</f>
        <v/>
      </c>
      <c r="P84" s="35" t="str">
        <f>G!AX58</f>
        <v>--</v>
      </c>
      <c r="Q84" s="26" t="str">
        <f>G!AZ58</f>
        <v/>
      </c>
      <c r="R84" s="26" t="str">
        <f>G!BA58</f>
        <v/>
      </c>
      <c r="T84" s="35" t="str">
        <f>G!BC58</f>
        <v/>
      </c>
      <c r="U84" s="35" t="str">
        <f>G!BB58</f>
        <v>--</v>
      </c>
      <c r="V84" s="35"/>
      <c r="W84" s="26" t="str">
        <f>G!BE58</f>
        <v/>
      </c>
      <c r="X84" s="35" t="str">
        <f>G!BD58</f>
        <v>--</v>
      </c>
      <c r="Y84" s="26" t="str">
        <f>G!BF58</f>
        <v/>
      </c>
      <c r="Z84" s="26" t="str">
        <f>G!BG58</f>
        <v/>
      </c>
      <c r="AA84" s="35"/>
      <c r="AE84" s="63">
        <f t="shared" si="3"/>
        <v>1</v>
      </c>
    </row>
    <row r="85" spans="1:31" ht="9" hidden="1" customHeight="1" x14ac:dyDescent="0.15">
      <c r="A85" s="195" t="str">
        <f>F!A59</f>
        <v>Tolueen</v>
      </c>
      <c r="B85" s="195"/>
      <c r="C85" s="195"/>
      <c r="D85" s="35" t="str">
        <f>G!AQ59</f>
        <v/>
      </c>
      <c r="E85" s="35" t="str">
        <f>G!AP59</f>
        <v>--</v>
      </c>
      <c r="G85" s="26" t="str">
        <f>G!AS59</f>
        <v/>
      </c>
      <c r="H85" s="35" t="str">
        <f>G!AR59</f>
        <v>--</v>
      </c>
      <c r="I85" s="26" t="str">
        <f>G!AT59</f>
        <v/>
      </c>
      <c r="J85" s="26" t="str">
        <f>G!AU59</f>
        <v/>
      </c>
      <c r="L85" s="35" t="str">
        <f>G!AW59</f>
        <v/>
      </c>
      <c r="M85" s="35" t="str">
        <f>G!AV59</f>
        <v>--</v>
      </c>
      <c r="O85" s="26" t="str">
        <f>G!AY59</f>
        <v/>
      </c>
      <c r="P85" s="35" t="str">
        <f>G!AX59</f>
        <v>--</v>
      </c>
      <c r="Q85" s="26" t="str">
        <f>G!AZ59</f>
        <v/>
      </c>
      <c r="R85" s="26" t="str">
        <f>G!BA59</f>
        <v/>
      </c>
      <c r="T85" s="35" t="str">
        <f>G!BC59</f>
        <v/>
      </c>
      <c r="U85" s="35" t="str">
        <f>G!BB59</f>
        <v>--</v>
      </c>
      <c r="V85" s="35"/>
      <c r="W85" s="26" t="str">
        <f>G!BE59</f>
        <v/>
      </c>
      <c r="X85" s="35" t="str">
        <f>G!BD59</f>
        <v>--</v>
      </c>
      <c r="Y85" s="26" t="str">
        <f>G!BF59</f>
        <v/>
      </c>
      <c r="Z85" s="26" t="str">
        <f>G!BG59</f>
        <v/>
      </c>
      <c r="AA85" s="35"/>
      <c r="AE85" s="63">
        <f t="shared" si="3"/>
        <v>1</v>
      </c>
    </row>
    <row r="86" spans="1:31" ht="9" hidden="1" customHeight="1" x14ac:dyDescent="0.15">
      <c r="A86" s="195" t="str">
        <f>F!A60</f>
        <v>Ethylbenzeen</v>
      </c>
      <c r="B86" s="195"/>
      <c r="C86" s="195"/>
      <c r="D86" s="35" t="str">
        <f>G!AQ60</f>
        <v/>
      </c>
      <c r="E86" s="35" t="str">
        <f>G!AP60</f>
        <v>--</v>
      </c>
      <c r="G86" s="26" t="str">
        <f>G!AS60</f>
        <v/>
      </c>
      <c r="H86" s="35" t="str">
        <f>G!AR60</f>
        <v>--</v>
      </c>
      <c r="I86" s="26" t="str">
        <f>G!AT60</f>
        <v/>
      </c>
      <c r="J86" s="26" t="str">
        <f>G!AU60</f>
        <v/>
      </c>
      <c r="L86" s="35" t="str">
        <f>G!AW60</f>
        <v/>
      </c>
      <c r="M86" s="35" t="str">
        <f>G!AV60</f>
        <v>--</v>
      </c>
      <c r="O86" s="26" t="str">
        <f>G!AY60</f>
        <v/>
      </c>
      <c r="P86" s="35" t="str">
        <f>G!AX60</f>
        <v>--</v>
      </c>
      <c r="Q86" s="26" t="str">
        <f>G!AZ60</f>
        <v/>
      </c>
      <c r="R86" s="26" t="str">
        <f>G!BA60</f>
        <v/>
      </c>
      <c r="T86" s="35" t="str">
        <f>G!BC60</f>
        <v/>
      </c>
      <c r="U86" s="35" t="str">
        <f>G!BB60</f>
        <v>--</v>
      </c>
      <c r="V86" s="35"/>
      <c r="W86" s="26" t="str">
        <f>G!BE60</f>
        <v/>
      </c>
      <c r="X86" s="35" t="str">
        <f>G!BD60</f>
        <v>--</v>
      </c>
      <c r="Y86" s="26" t="str">
        <f>G!BF60</f>
        <v/>
      </c>
      <c r="Z86" s="26" t="str">
        <f>G!BG60</f>
        <v/>
      </c>
      <c r="AA86" s="35"/>
      <c r="AE86" s="63">
        <f t="shared" si="3"/>
        <v>1</v>
      </c>
    </row>
    <row r="87" spans="1:31" ht="9" hidden="1" customHeight="1" x14ac:dyDescent="0.15">
      <c r="A87" s="195" t="str">
        <f>F!A61</f>
        <v>O-xyleen</v>
      </c>
      <c r="B87" s="195"/>
      <c r="C87" s="195"/>
      <c r="D87" s="35" t="str">
        <f>G!AQ61</f>
        <v/>
      </c>
      <c r="E87" s="35" t="str">
        <f>G!AP61</f>
        <v>--</v>
      </c>
      <c r="G87" s="26" t="str">
        <f>G!AS61</f>
        <v/>
      </c>
      <c r="H87" s="35" t="str">
        <f>G!AR61</f>
        <v>--</v>
      </c>
      <c r="I87" s="26" t="str">
        <f>G!AT61</f>
        <v/>
      </c>
      <c r="J87" s="26" t="str">
        <f>G!AU61</f>
        <v/>
      </c>
      <c r="L87" s="35" t="str">
        <f>G!AW61</f>
        <v/>
      </c>
      <c r="M87" s="35" t="str">
        <f>G!AV61</f>
        <v>--</v>
      </c>
      <c r="O87" s="26" t="str">
        <f>G!AY61</f>
        <v/>
      </c>
      <c r="P87" s="35" t="str">
        <f>G!AX61</f>
        <v>--</v>
      </c>
      <c r="Q87" s="26" t="str">
        <f>G!AZ61</f>
        <v/>
      </c>
      <c r="R87" s="26" t="str">
        <f>G!BA61</f>
        <v/>
      </c>
      <c r="T87" s="35" t="str">
        <f>G!BC61</f>
        <v/>
      </c>
      <c r="U87" s="35" t="str">
        <f>G!BB61</f>
        <v>--</v>
      </c>
      <c r="V87" s="35"/>
      <c r="W87" s="26" t="str">
        <f>G!BE61</f>
        <v/>
      </c>
      <c r="X87" s="35" t="str">
        <f>G!BD61</f>
        <v>--</v>
      </c>
      <c r="Y87" s="26" t="str">
        <f>G!BF61</f>
        <v/>
      </c>
      <c r="Z87" s="26" t="str">
        <f>G!BG61</f>
        <v/>
      </c>
      <c r="AA87" s="35"/>
      <c r="AE87" s="63">
        <f t="shared" si="3"/>
        <v>1</v>
      </c>
    </row>
    <row r="88" spans="1:31" ht="9" hidden="1" customHeight="1" x14ac:dyDescent="0.15">
      <c r="A88" s="195" t="str">
        <f>F!A62</f>
        <v>P- en m-xyleen</v>
      </c>
      <c r="B88" s="195"/>
      <c r="C88" s="195"/>
      <c r="D88" s="35" t="str">
        <f>G!AQ62</f>
        <v/>
      </c>
      <c r="E88" s="35" t="str">
        <f>G!AP62</f>
        <v>--</v>
      </c>
      <c r="G88" s="26" t="str">
        <f>G!AS62</f>
        <v/>
      </c>
      <c r="H88" s="35" t="str">
        <f>G!AR62</f>
        <v>--</v>
      </c>
      <c r="I88" s="26" t="str">
        <f>G!AT62</f>
        <v/>
      </c>
      <c r="J88" s="26" t="str">
        <f>G!AU62</f>
        <v/>
      </c>
      <c r="L88" s="35" t="str">
        <f>G!AW62</f>
        <v/>
      </c>
      <c r="M88" s="35" t="str">
        <f>G!AV62</f>
        <v>--</v>
      </c>
      <c r="O88" s="26" t="str">
        <f>G!AY62</f>
        <v/>
      </c>
      <c r="P88" s="35" t="str">
        <f>G!AX62</f>
        <v>--</v>
      </c>
      <c r="Q88" s="26" t="str">
        <f>G!AZ62</f>
        <v/>
      </c>
      <c r="R88" s="26" t="str">
        <f>G!BA62</f>
        <v/>
      </c>
      <c r="T88" s="35" t="str">
        <f>G!BC62</f>
        <v/>
      </c>
      <c r="U88" s="35" t="str">
        <f>G!BB62</f>
        <v>--</v>
      </c>
      <c r="V88" s="35"/>
      <c r="W88" s="26" t="str">
        <f>G!BE62</f>
        <v/>
      </c>
      <c r="X88" s="35" t="str">
        <f>G!BD62</f>
        <v>--</v>
      </c>
      <c r="Y88" s="26" t="str">
        <f>G!BF62</f>
        <v/>
      </c>
      <c r="Z88" s="26" t="str">
        <f>G!BG62</f>
        <v/>
      </c>
      <c r="AA88" s="35"/>
      <c r="AE88" s="63">
        <f t="shared" si="3"/>
        <v>1</v>
      </c>
    </row>
    <row r="89" spans="1:31" ht="9" hidden="1" customHeight="1" x14ac:dyDescent="0.15">
      <c r="A89" s="195" t="str">
        <f>F!A63</f>
        <v>Xylenen</v>
      </c>
      <c r="B89" s="195"/>
      <c r="C89" s="195"/>
      <c r="D89" s="35" t="str">
        <f>G!AQ63</f>
        <v/>
      </c>
      <c r="E89" s="35" t="str">
        <f>G!AP63</f>
        <v>--</v>
      </c>
      <c r="G89" s="26" t="str">
        <f>G!AS63</f>
        <v/>
      </c>
      <c r="H89" s="35" t="str">
        <f>G!AR63</f>
        <v>--</v>
      </c>
      <c r="I89" s="26" t="str">
        <f>G!AT63</f>
        <v/>
      </c>
      <c r="J89" s="26" t="str">
        <f>G!AU63</f>
        <v/>
      </c>
      <c r="L89" s="35" t="str">
        <f>G!AW63</f>
        <v/>
      </c>
      <c r="M89" s="35" t="str">
        <f>G!AV63</f>
        <v>--</v>
      </c>
      <c r="O89" s="26" t="str">
        <f>G!AY63</f>
        <v/>
      </c>
      <c r="P89" s="35" t="str">
        <f>G!AX63</f>
        <v>--</v>
      </c>
      <c r="Q89" s="26" t="str">
        <f>G!AZ63</f>
        <v/>
      </c>
      <c r="R89" s="26" t="str">
        <f>G!BA63</f>
        <v/>
      </c>
      <c r="T89" s="35" t="str">
        <f>G!BC63</f>
        <v/>
      </c>
      <c r="U89" s="35" t="str">
        <f>G!BB63</f>
        <v>--</v>
      </c>
      <c r="V89" s="35"/>
      <c r="W89" s="26" t="str">
        <f>G!BE63</f>
        <v/>
      </c>
      <c r="X89" s="35" t="str">
        <f>G!BD63</f>
        <v>--</v>
      </c>
      <c r="Y89" s="26" t="str">
        <f>G!BF63</f>
        <v/>
      </c>
      <c r="Z89" s="26" t="str">
        <f>G!BG63</f>
        <v/>
      </c>
      <c r="AA89" s="35"/>
      <c r="AE89" s="63">
        <f t="shared" si="3"/>
        <v>1</v>
      </c>
    </row>
    <row r="90" spans="1:31" ht="9" hidden="1" customHeight="1" x14ac:dyDescent="0.15">
      <c r="A90" s="195" t="str">
        <f>F!A64</f>
        <v>Totaal BTEX</v>
      </c>
      <c r="B90" s="195"/>
      <c r="C90" s="195"/>
      <c r="D90" s="35" t="str">
        <f>G!AQ64</f>
        <v/>
      </c>
      <c r="E90" s="35" t="str">
        <f>G!AP64</f>
        <v>--</v>
      </c>
      <c r="G90" s="26" t="str">
        <f>G!AS64</f>
        <v/>
      </c>
      <c r="H90" s="35" t="str">
        <f>G!AR64</f>
        <v>--</v>
      </c>
      <c r="I90" s="26" t="str">
        <f>G!AT64</f>
        <v/>
      </c>
      <c r="J90" s="26" t="str">
        <f>G!AU64</f>
        <v/>
      </c>
      <c r="L90" s="35" t="str">
        <f>G!AW64</f>
        <v/>
      </c>
      <c r="M90" s="35" t="str">
        <f>G!AV64</f>
        <v>--</v>
      </c>
      <c r="O90" s="26" t="str">
        <f>G!AY64</f>
        <v/>
      </c>
      <c r="P90" s="35" t="str">
        <f>G!AX64</f>
        <v>--</v>
      </c>
      <c r="Q90" s="26" t="str">
        <f>G!AZ64</f>
        <v/>
      </c>
      <c r="R90" s="26" t="str">
        <f>G!BA64</f>
        <v/>
      </c>
      <c r="T90" s="35" t="str">
        <f>G!BC64</f>
        <v/>
      </c>
      <c r="U90" s="35" t="str">
        <f>G!BB64</f>
        <v>--</v>
      </c>
      <c r="V90" s="35"/>
      <c r="W90" s="26" t="str">
        <f>G!BE64</f>
        <v/>
      </c>
      <c r="X90" s="35" t="str">
        <f>G!BD64</f>
        <v>--</v>
      </c>
      <c r="Y90" s="26" t="str">
        <f>G!BF64</f>
        <v/>
      </c>
      <c r="Z90" s="26" t="str">
        <f>G!BG64</f>
        <v/>
      </c>
      <c r="AA90" s="35"/>
      <c r="AE90" s="63">
        <f t="shared" si="3"/>
        <v>1</v>
      </c>
    </row>
    <row r="91" spans="1:31" ht="9" hidden="1" customHeight="1" x14ac:dyDescent="0.15">
      <c r="A91" s="195" t="str">
        <f>F!A65</f>
        <v>Styreen (vinylbenzeen)</v>
      </c>
      <c r="B91" s="195"/>
      <c r="C91" s="195"/>
      <c r="D91" s="35" t="str">
        <f>G!AQ65</f>
        <v/>
      </c>
      <c r="E91" s="35" t="str">
        <f>G!AP65</f>
        <v>--</v>
      </c>
      <c r="G91" s="26" t="str">
        <f>G!AS65</f>
        <v/>
      </c>
      <c r="H91" s="35" t="str">
        <f>G!AR65</f>
        <v>--</v>
      </c>
      <c r="I91" s="26" t="str">
        <f>G!AT65</f>
        <v/>
      </c>
      <c r="J91" s="26" t="str">
        <f>G!AU65</f>
        <v/>
      </c>
      <c r="L91" s="35" t="str">
        <f>G!AW65</f>
        <v/>
      </c>
      <c r="M91" s="35" t="str">
        <f>G!AV65</f>
        <v>--</v>
      </c>
      <c r="O91" s="26" t="str">
        <f>G!AY65</f>
        <v/>
      </c>
      <c r="P91" s="35" t="str">
        <f>G!AX65</f>
        <v>--</v>
      </c>
      <c r="Q91" s="26" t="str">
        <f>G!AZ65</f>
        <v/>
      </c>
      <c r="R91" s="26" t="str">
        <f>G!BA65</f>
        <v/>
      </c>
      <c r="T91" s="35" t="str">
        <f>G!BC65</f>
        <v/>
      </c>
      <c r="U91" s="35" t="str">
        <f>G!BB65</f>
        <v>--</v>
      </c>
      <c r="V91" s="35"/>
      <c r="W91" s="26" t="str">
        <f>G!BE65</f>
        <v/>
      </c>
      <c r="X91" s="35" t="str">
        <f>G!BD65</f>
        <v>--</v>
      </c>
      <c r="Y91" s="26" t="str">
        <f>G!BF65</f>
        <v/>
      </c>
      <c r="Z91" s="26" t="str">
        <f>G!BG65</f>
        <v/>
      </c>
      <c r="AA91" s="35"/>
      <c r="AE91" s="63">
        <f t="shared" si="3"/>
        <v>1</v>
      </c>
    </row>
    <row r="92" spans="1:31" ht="9" hidden="1" customHeight="1" x14ac:dyDescent="0.15">
      <c r="A92" s="195" t="str">
        <f>F!A66</f>
        <v>1,2,3-Trimethylbenzeen</v>
      </c>
      <c r="B92" s="195"/>
      <c r="C92" s="195"/>
      <c r="D92" s="35" t="str">
        <f>G!AQ66</f>
        <v/>
      </c>
      <c r="E92" s="35" t="str">
        <f>G!AP66</f>
        <v>--</v>
      </c>
      <c r="G92" s="26" t="str">
        <f>G!AS66</f>
        <v/>
      </c>
      <c r="H92" s="35" t="str">
        <f>G!AR66</f>
        <v>--</v>
      </c>
      <c r="I92" s="26" t="str">
        <f>G!AT66</f>
        <v/>
      </c>
      <c r="J92" s="26" t="str">
        <f>G!AU66</f>
        <v/>
      </c>
      <c r="L92" s="35" t="str">
        <f>G!AW66</f>
        <v/>
      </c>
      <c r="M92" s="35" t="str">
        <f>G!AV66</f>
        <v>--</v>
      </c>
      <c r="O92" s="26" t="str">
        <f>G!AY66</f>
        <v/>
      </c>
      <c r="P92" s="35" t="str">
        <f>G!AX66</f>
        <v>--</v>
      </c>
      <c r="Q92" s="26" t="str">
        <f>G!AZ66</f>
        <v/>
      </c>
      <c r="R92" s="26" t="str">
        <f>G!BA66</f>
        <v/>
      </c>
      <c r="T92" s="35" t="str">
        <f>G!BC66</f>
        <v/>
      </c>
      <c r="U92" s="35" t="str">
        <f>G!BB66</f>
        <v>--</v>
      </c>
      <c r="V92" s="35"/>
      <c r="W92" s="26" t="str">
        <f>G!BE66</f>
        <v/>
      </c>
      <c r="X92" s="35" t="str">
        <f>G!BD66</f>
        <v>--</v>
      </c>
      <c r="Y92" s="26" t="str">
        <f>G!BF66</f>
        <v/>
      </c>
      <c r="Z92" s="26" t="str">
        <f>G!BG66</f>
        <v/>
      </c>
      <c r="AA92" s="35"/>
      <c r="AE92" s="63">
        <f t="shared" si="3"/>
        <v>1</v>
      </c>
    </row>
    <row r="93" spans="1:31" ht="3.95" hidden="1" customHeight="1" x14ac:dyDescent="0.15">
      <c r="A93" s="32"/>
      <c r="B93" s="32"/>
      <c r="C93" s="32"/>
      <c r="D93" s="35"/>
      <c r="E93" s="35"/>
      <c r="H93" s="35"/>
      <c r="L93" s="35"/>
      <c r="M93" s="35"/>
      <c r="P93" s="35"/>
      <c r="T93" s="35"/>
      <c r="U93" s="35"/>
      <c r="V93" s="35"/>
      <c r="X93" s="35"/>
      <c r="Z93" s="35"/>
      <c r="AA93" s="35"/>
      <c r="AE93" s="85">
        <f>AE94</f>
        <v>1</v>
      </c>
    </row>
    <row r="94" spans="1:31" ht="9" hidden="1" customHeight="1" x14ac:dyDescent="0.15">
      <c r="A94" s="198" t="str">
        <f>IF(COUNTIF(F!D67:D107,131)&gt;0,"Gechloreerde koolwaterstoffen (µg/kgds)","Gechloreerde koolwaterstoffen (mg/kgds)")</f>
        <v>Gechloreerde koolwaterstoffen (mg/kgds)</v>
      </c>
      <c r="B94" s="198"/>
      <c r="C94" s="198"/>
      <c r="D94" s="198"/>
      <c r="E94" s="198"/>
      <c r="F94" s="198"/>
      <c r="G94" s="198"/>
      <c r="H94" s="198"/>
      <c r="I94" s="198"/>
      <c r="J94" s="198"/>
      <c r="K94" s="198"/>
      <c r="L94" s="198"/>
      <c r="M94" s="198"/>
      <c r="N94" s="198"/>
      <c r="O94" s="198"/>
      <c r="P94" s="198"/>
      <c r="Q94" s="198"/>
      <c r="R94" s="198"/>
      <c r="S94" s="198"/>
      <c r="T94" s="198"/>
      <c r="U94" s="198"/>
      <c r="V94" s="198"/>
      <c r="W94" s="198"/>
      <c r="X94" s="198"/>
      <c r="Y94" s="198"/>
      <c r="Z94" s="198"/>
      <c r="AA94" s="198"/>
      <c r="AE94" s="85">
        <f>IF(COUNTIF(AE95:AE135,1)=COUNT(AE95:AE135),1,0)</f>
        <v>1</v>
      </c>
    </row>
    <row r="95" spans="1:31" ht="9" hidden="1" customHeight="1" x14ac:dyDescent="0.15">
      <c r="A95" s="195" t="str">
        <f>F!A67</f>
        <v>Monochlooretheen (vinylchloride)</v>
      </c>
      <c r="B95" s="195"/>
      <c r="C95" s="195"/>
      <c r="D95" s="35" t="str">
        <f>G!AQ67</f>
        <v/>
      </c>
      <c r="E95" s="35" t="str">
        <f>G!AP67</f>
        <v>--</v>
      </c>
      <c r="G95" s="26" t="str">
        <f>G!AS67</f>
        <v/>
      </c>
      <c r="H95" s="35" t="str">
        <f>G!AR67</f>
        <v>--</v>
      </c>
      <c r="I95" s="26" t="str">
        <f>G!AT67</f>
        <v/>
      </c>
      <c r="J95" s="26" t="str">
        <f>G!AU67</f>
        <v/>
      </c>
      <c r="L95" s="35" t="str">
        <f>G!AW67</f>
        <v/>
      </c>
      <c r="M95" s="35" t="str">
        <f>G!AV67</f>
        <v>--</v>
      </c>
      <c r="O95" s="26" t="str">
        <f>G!AY67</f>
        <v/>
      </c>
      <c r="P95" s="35" t="str">
        <f>G!AX67</f>
        <v>--</v>
      </c>
      <c r="Q95" s="26" t="str">
        <f>G!AZ67</f>
        <v/>
      </c>
      <c r="R95" s="26" t="str">
        <f>G!BA67</f>
        <v/>
      </c>
      <c r="T95" s="35" t="str">
        <f>G!BC67</f>
        <v/>
      </c>
      <c r="U95" s="35" t="str">
        <f>G!BB67</f>
        <v>--</v>
      </c>
      <c r="V95" s="35"/>
      <c r="W95" s="26" t="str">
        <f>G!BE67</f>
        <v/>
      </c>
      <c r="X95" s="35" t="str">
        <f>G!BD67</f>
        <v>--</v>
      </c>
      <c r="Y95" s="26" t="str">
        <f>G!BF67</f>
        <v/>
      </c>
      <c r="Z95" s="26" t="str">
        <f>G!BG67</f>
        <v/>
      </c>
      <c r="AA95" s="35"/>
      <c r="AE95" s="63">
        <f t="shared" si="3"/>
        <v>1</v>
      </c>
    </row>
    <row r="96" spans="1:31" ht="9" hidden="1" customHeight="1" x14ac:dyDescent="0.15">
      <c r="A96" s="195" t="str">
        <f>F!A68</f>
        <v>Dichloormethaan</v>
      </c>
      <c r="B96" s="195"/>
      <c r="C96" s="195"/>
      <c r="D96" s="35" t="str">
        <f>G!AQ68</f>
        <v/>
      </c>
      <c r="E96" s="35" t="str">
        <f>G!AP68</f>
        <v>--</v>
      </c>
      <c r="G96" s="26" t="str">
        <f>G!AS68</f>
        <v/>
      </c>
      <c r="H96" s="35" t="str">
        <f>G!AR68</f>
        <v>--</v>
      </c>
      <c r="I96" s="26" t="str">
        <f>G!AT68</f>
        <v/>
      </c>
      <c r="J96" s="26" t="str">
        <f>G!AU68</f>
        <v/>
      </c>
      <c r="L96" s="35" t="str">
        <f>G!AW68</f>
        <v/>
      </c>
      <c r="M96" s="35" t="str">
        <f>G!AV68</f>
        <v>--</v>
      </c>
      <c r="O96" s="26" t="str">
        <f>G!AY68</f>
        <v/>
      </c>
      <c r="P96" s="35" t="str">
        <f>G!AX68</f>
        <v>--</v>
      </c>
      <c r="Q96" s="26" t="str">
        <f>G!AZ68</f>
        <v/>
      </c>
      <c r="R96" s="26" t="str">
        <f>G!BA68</f>
        <v/>
      </c>
      <c r="T96" s="35" t="str">
        <f>G!BC68</f>
        <v/>
      </c>
      <c r="U96" s="35" t="str">
        <f>G!BB68</f>
        <v>--</v>
      </c>
      <c r="V96" s="35"/>
      <c r="W96" s="26" t="str">
        <f>G!BE68</f>
        <v/>
      </c>
      <c r="X96" s="35" t="str">
        <f>G!BD68</f>
        <v>--</v>
      </c>
      <c r="Y96" s="26" t="str">
        <f>G!BF68</f>
        <v/>
      </c>
      <c r="Z96" s="26" t="str">
        <f>G!BG68</f>
        <v/>
      </c>
      <c r="AA96" s="35"/>
      <c r="AE96" s="63">
        <f t="shared" si="3"/>
        <v>1</v>
      </c>
    </row>
    <row r="97" spans="1:31" ht="9" hidden="1" customHeight="1" x14ac:dyDescent="0.15">
      <c r="A97" s="195" t="str">
        <f>F!A69</f>
        <v>1,1-Dichloorethaan</v>
      </c>
      <c r="B97" s="195"/>
      <c r="C97" s="195"/>
      <c r="D97" s="35" t="str">
        <f>G!AQ69</f>
        <v/>
      </c>
      <c r="E97" s="35" t="str">
        <f>G!AP69</f>
        <v>--</v>
      </c>
      <c r="G97" s="26" t="str">
        <f>G!AS69</f>
        <v/>
      </c>
      <c r="H97" s="35" t="str">
        <f>G!AR69</f>
        <v>--</v>
      </c>
      <c r="I97" s="26" t="str">
        <f>G!AT69</f>
        <v/>
      </c>
      <c r="J97" s="26" t="str">
        <f>G!AU69</f>
        <v/>
      </c>
      <c r="L97" s="35" t="str">
        <f>G!AW69</f>
        <v/>
      </c>
      <c r="M97" s="35" t="str">
        <f>G!AV69</f>
        <v>--</v>
      </c>
      <c r="O97" s="26" t="str">
        <f>G!AY69</f>
        <v/>
      </c>
      <c r="P97" s="35" t="str">
        <f>G!AX69</f>
        <v>--</v>
      </c>
      <c r="Q97" s="26" t="str">
        <f>G!AZ69</f>
        <v/>
      </c>
      <c r="R97" s="26" t="str">
        <f>G!BA69</f>
        <v/>
      </c>
      <c r="T97" s="35" t="str">
        <f>G!BC69</f>
        <v/>
      </c>
      <c r="U97" s="35" t="str">
        <f>G!BB69</f>
        <v>--</v>
      </c>
      <c r="V97" s="35"/>
      <c r="W97" s="26" t="str">
        <f>G!BE69</f>
        <v/>
      </c>
      <c r="X97" s="35" t="str">
        <f>G!BD69</f>
        <v>--</v>
      </c>
      <c r="Y97" s="26" t="str">
        <f>G!BF69</f>
        <v/>
      </c>
      <c r="Z97" s="26" t="str">
        <f>G!BG69</f>
        <v/>
      </c>
      <c r="AA97" s="35"/>
      <c r="AE97" s="63">
        <f t="shared" si="3"/>
        <v>1</v>
      </c>
    </row>
    <row r="98" spans="1:31" ht="9" hidden="1" customHeight="1" x14ac:dyDescent="0.15">
      <c r="A98" s="195" t="str">
        <f>F!A70</f>
        <v>1,2-Dichloorethaan</v>
      </c>
      <c r="B98" s="195"/>
      <c r="C98" s="195"/>
      <c r="D98" s="35" t="str">
        <f>G!AQ70</f>
        <v/>
      </c>
      <c r="E98" s="35" t="str">
        <f>G!AP70</f>
        <v>--</v>
      </c>
      <c r="G98" s="26" t="str">
        <f>G!AS70</f>
        <v/>
      </c>
      <c r="H98" s="35" t="str">
        <f>G!AR70</f>
        <v>--</v>
      </c>
      <c r="I98" s="26" t="str">
        <f>G!AT70</f>
        <v/>
      </c>
      <c r="J98" s="26" t="str">
        <f>G!AU70</f>
        <v/>
      </c>
      <c r="L98" s="35" t="str">
        <f>G!AW70</f>
        <v/>
      </c>
      <c r="M98" s="35" t="str">
        <f>G!AV70</f>
        <v>--</v>
      </c>
      <c r="O98" s="26" t="str">
        <f>G!AY70</f>
        <v/>
      </c>
      <c r="P98" s="35" t="str">
        <f>G!AX70</f>
        <v>--</v>
      </c>
      <c r="Q98" s="26" t="str">
        <f>G!AZ70</f>
        <v/>
      </c>
      <c r="R98" s="26" t="str">
        <f>G!BA70</f>
        <v/>
      </c>
      <c r="T98" s="35" t="str">
        <f>G!BC70</f>
        <v/>
      </c>
      <c r="U98" s="35" t="str">
        <f>G!BB70</f>
        <v>--</v>
      </c>
      <c r="V98" s="35"/>
      <c r="W98" s="26" t="str">
        <f>G!BE70</f>
        <v/>
      </c>
      <c r="X98" s="35" t="str">
        <f>G!BD70</f>
        <v>--</v>
      </c>
      <c r="Y98" s="26" t="str">
        <f>G!BF70</f>
        <v/>
      </c>
      <c r="Z98" s="26" t="str">
        <f>G!BG70</f>
        <v/>
      </c>
      <c r="AA98" s="35"/>
      <c r="AE98" s="63">
        <f t="shared" si="3"/>
        <v>1</v>
      </c>
    </row>
    <row r="99" spans="1:31" ht="9" hidden="1" customHeight="1" x14ac:dyDescent="0.15">
      <c r="A99" s="195" t="str">
        <f>F!A71</f>
        <v>1,1-Dichlooretheen</v>
      </c>
      <c r="B99" s="195"/>
      <c r="C99" s="195"/>
      <c r="D99" s="35" t="str">
        <f>G!AQ71</f>
        <v/>
      </c>
      <c r="E99" s="35" t="str">
        <f>G!AP71</f>
        <v>--</v>
      </c>
      <c r="G99" s="26" t="str">
        <f>G!AS71</f>
        <v/>
      </c>
      <c r="H99" s="35" t="str">
        <f>G!AR71</f>
        <v>--</v>
      </c>
      <c r="I99" s="26" t="str">
        <f>G!AT71</f>
        <v/>
      </c>
      <c r="J99" s="26" t="str">
        <f>G!AU71</f>
        <v/>
      </c>
      <c r="L99" s="35" t="str">
        <f>G!AW71</f>
        <v/>
      </c>
      <c r="M99" s="35" t="str">
        <f>G!AV71</f>
        <v>--</v>
      </c>
      <c r="O99" s="26" t="str">
        <f>G!AY71</f>
        <v/>
      </c>
      <c r="P99" s="35" t="str">
        <f>G!AX71</f>
        <v>--</v>
      </c>
      <c r="Q99" s="26" t="str">
        <f>G!AZ71</f>
        <v/>
      </c>
      <c r="R99" s="26" t="str">
        <f>G!BA71</f>
        <v/>
      </c>
      <c r="T99" s="35" t="str">
        <f>G!BC71</f>
        <v/>
      </c>
      <c r="U99" s="35" t="str">
        <f>G!BB71</f>
        <v>--</v>
      </c>
      <c r="V99" s="35"/>
      <c r="W99" s="26" t="str">
        <f>G!BE71</f>
        <v/>
      </c>
      <c r="X99" s="35" t="str">
        <f>G!BD71</f>
        <v>--</v>
      </c>
      <c r="Y99" s="26" t="str">
        <f>G!BF71</f>
        <v/>
      </c>
      <c r="Z99" s="26" t="str">
        <f>G!BG71</f>
        <v/>
      </c>
      <c r="AA99" s="35"/>
      <c r="AE99" s="63">
        <f t="shared" si="3"/>
        <v>1</v>
      </c>
    </row>
    <row r="100" spans="1:31" ht="9" hidden="1" customHeight="1" x14ac:dyDescent="0.15">
      <c r="A100" s="195" t="str">
        <f>F!A72</f>
        <v>Cis-1,2-dichlooretheen</v>
      </c>
      <c r="B100" s="195"/>
      <c r="C100" s="195"/>
      <c r="D100" s="35" t="str">
        <f>G!AQ72</f>
        <v/>
      </c>
      <c r="E100" s="35" t="str">
        <f>G!AP72</f>
        <v>--</v>
      </c>
      <c r="G100" s="26" t="str">
        <f>G!AS72</f>
        <v/>
      </c>
      <c r="H100" s="35" t="str">
        <f>G!AR72</f>
        <v>--</v>
      </c>
      <c r="I100" s="26" t="str">
        <f>G!AT72</f>
        <v/>
      </c>
      <c r="J100" s="26" t="str">
        <f>G!AU72</f>
        <v/>
      </c>
      <c r="L100" s="35" t="str">
        <f>G!AW72</f>
        <v/>
      </c>
      <c r="M100" s="35" t="str">
        <f>G!AV72</f>
        <v>--</v>
      </c>
      <c r="O100" s="26" t="str">
        <f>G!AY72</f>
        <v/>
      </c>
      <c r="P100" s="35" t="str">
        <f>G!AX72</f>
        <v>--</v>
      </c>
      <c r="Q100" s="26" t="str">
        <f>G!AZ72</f>
        <v/>
      </c>
      <c r="R100" s="26" t="str">
        <f>G!BA72</f>
        <v/>
      </c>
      <c r="T100" s="35" t="str">
        <f>G!BC72</f>
        <v/>
      </c>
      <c r="U100" s="35" t="str">
        <f>G!BB72</f>
        <v>--</v>
      </c>
      <c r="V100" s="35"/>
      <c r="W100" s="26" t="str">
        <f>G!BE72</f>
        <v/>
      </c>
      <c r="X100" s="35" t="str">
        <f>G!BD72</f>
        <v>--</v>
      </c>
      <c r="Y100" s="26" t="str">
        <f>G!BF72</f>
        <v/>
      </c>
      <c r="Z100" s="26" t="str">
        <f>G!BG72</f>
        <v/>
      </c>
      <c r="AA100" s="35"/>
      <c r="AE100" s="63">
        <f t="shared" si="3"/>
        <v>1</v>
      </c>
    </row>
    <row r="101" spans="1:31" ht="9" hidden="1" customHeight="1" x14ac:dyDescent="0.15">
      <c r="A101" s="195" t="str">
        <f>F!A73</f>
        <v>Trans-1,2-dichlooretheen</v>
      </c>
      <c r="B101" s="195"/>
      <c r="C101" s="195"/>
      <c r="D101" s="35" t="str">
        <f>G!AQ73</f>
        <v/>
      </c>
      <c r="E101" s="35" t="str">
        <f>G!AP73</f>
        <v>--</v>
      </c>
      <c r="G101" s="26" t="str">
        <f>G!AS73</f>
        <v/>
      </c>
      <c r="H101" s="35" t="str">
        <f>G!AR73</f>
        <v>--</v>
      </c>
      <c r="I101" s="26" t="str">
        <f>G!AT73</f>
        <v/>
      </c>
      <c r="J101" s="26" t="str">
        <f>G!AU73</f>
        <v/>
      </c>
      <c r="L101" s="35" t="str">
        <f>G!AW73</f>
        <v/>
      </c>
      <c r="M101" s="35" t="str">
        <f>G!AV73</f>
        <v>--</v>
      </c>
      <c r="O101" s="26" t="str">
        <f>G!AY73</f>
        <v/>
      </c>
      <c r="P101" s="35" t="str">
        <f>G!AX73</f>
        <v>--</v>
      </c>
      <c r="Q101" s="26" t="str">
        <f>G!AZ73</f>
        <v/>
      </c>
      <c r="R101" s="26" t="str">
        <f>G!BA73</f>
        <v/>
      </c>
      <c r="T101" s="35" t="str">
        <f>G!BC73</f>
        <v/>
      </c>
      <c r="U101" s="35" t="str">
        <f>G!BB73</f>
        <v>--</v>
      </c>
      <c r="V101" s="35"/>
      <c r="W101" s="26" t="str">
        <f>G!BE73</f>
        <v/>
      </c>
      <c r="X101" s="35" t="str">
        <f>G!BD73</f>
        <v>--</v>
      </c>
      <c r="Y101" s="26" t="str">
        <f>G!BF73</f>
        <v/>
      </c>
      <c r="Z101" s="26" t="str">
        <f>G!BG73</f>
        <v/>
      </c>
      <c r="AA101" s="35"/>
      <c r="AE101" s="63">
        <f t="shared" si="3"/>
        <v>1</v>
      </c>
    </row>
    <row r="102" spans="1:31" ht="9" hidden="1" customHeight="1" x14ac:dyDescent="0.15">
      <c r="A102" s="195" t="str">
        <f>F!A74</f>
        <v>1,2-Dichlooretheen (som)</v>
      </c>
      <c r="B102" s="195"/>
      <c r="C102" s="195"/>
      <c r="D102" s="35" t="str">
        <f>G!AQ74</f>
        <v/>
      </c>
      <c r="E102" s="35" t="str">
        <f>G!AP74</f>
        <v>--</v>
      </c>
      <c r="G102" s="26" t="str">
        <f>G!AS74</f>
        <v/>
      </c>
      <c r="H102" s="35" t="str">
        <f>G!AR74</f>
        <v>--</v>
      </c>
      <c r="I102" s="26" t="str">
        <f>G!AT74</f>
        <v/>
      </c>
      <c r="J102" s="26" t="str">
        <f>G!AU74</f>
        <v/>
      </c>
      <c r="L102" s="35" t="str">
        <f>G!AW74</f>
        <v/>
      </c>
      <c r="M102" s="35" t="str">
        <f>G!AV74</f>
        <v>--</v>
      </c>
      <c r="O102" s="26" t="str">
        <f>G!AY74</f>
        <v/>
      </c>
      <c r="P102" s="35" t="str">
        <f>G!AX74</f>
        <v>--</v>
      </c>
      <c r="Q102" s="26" t="str">
        <f>G!AZ74</f>
        <v/>
      </c>
      <c r="R102" s="26" t="str">
        <f>G!BA74</f>
        <v/>
      </c>
      <c r="T102" s="35" t="str">
        <f>G!BC74</f>
        <v/>
      </c>
      <c r="U102" s="35" t="str">
        <f>G!BB74</f>
        <v>--</v>
      </c>
      <c r="V102" s="35"/>
      <c r="W102" s="26" t="str">
        <f>G!BE74</f>
        <v/>
      </c>
      <c r="X102" s="35" t="str">
        <f>G!BD74</f>
        <v>--</v>
      </c>
      <c r="Y102" s="26" t="str">
        <f>G!BF74</f>
        <v/>
      </c>
      <c r="Z102" s="26" t="str">
        <f>G!BG74</f>
        <v/>
      </c>
      <c r="AA102" s="35"/>
      <c r="AE102" s="63">
        <f t="shared" si="3"/>
        <v>1</v>
      </c>
    </row>
    <row r="103" spans="1:31" ht="9" hidden="1" customHeight="1" x14ac:dyDescent="0.15">
      <c r="A103" s="195" t="str">
        <f>F!A75</f>
        <v>1,1-Dichloorpropaan</v>
      </c>
      <c r="B103" s="195"/>
      <c r="C103" s="195"/>
      <c r="D103" s="35" t="str">
        <f>G!AQ75</f>
        <v/>
      </c>
      <c r="E103" s="35" t="str">
        <f>G!AP75</f>
        <v>--</v>
      </c>
      <c r="G103" s="26" t="str">
        <f>G!AS75</f>
        <v/>
      </c>
      <c r="H103" s="35" t="str">
        <f>G!AR75</f>
        <v>--</v>
      </c>
      <c r="I103" s="26" t="str">
        <f>G!AT75</f>
        <v/>
      </c>
      <c r="J103" s="26" t="str">
        <f>G!AU75</f>
        <v/>
      </c>
      <c r="L103" s="35" t="str">
        <f>G!AW75</f>
        <v/>
      </c>
      <c r="M103" s="35" t="str">
        <f>G!AV75</f>
        <v>--</v>
      </c>
      <c r="O103" s="26" t="str">
        <f>G!AY75</f>
        <v/>
      </c>
      <c r="P103" s="35" t="str">
        <f>G!AX75</f>
        <v>--</v>
      </c>
      <c r="Q103" s="26" t="str">
        <f>G!AZ75</f>
        <v/>
      </c>
      <c r="R103" s="26" t="str">
        <f>G!BA75</f>
        <v/>
      </c>
      <c r="T103" s="35" t="str">
        <f>G!BC75</f>
        <v/>
      </c>
      <c r="U103" s="35" t="str">
        <f>G!BB75</f>
        <v>--</v>
      </c>
      <c r="V103" s="35"/>
      <c r="W103" s="26" t="str">
        <f>G!BE75</f>
        <v/>
      </c>
      <c r="X103" s="35" t="str">
        <f>G!BD75</f>
        <v>--</v>
      </c>
      <c r="Y103" s="26" t="str">
        <f>G!BF75</f>
        <v/>
      </c>
      <c r="Z103" s="26" t="str">
        <f>G!BG75</f>
        <v/>
      </c>
      <c r="AA103" s="35"/>
      <c r="AE103" s="63">
        <f t="shared" si="3"/>
        <v>1</v>
      </c>
    </row>
    <row r="104" spans="1:31" ht="9" hidden="1" customHeight="1" x14ac:dyDescent="0.15">
      <c r="A104" s="195" t="str">
        <f>F!A76</f>
        <v>1,2-Dichloorpropaan</v>
      </c>
      <c r="B104" s="195"/>
      <c r="C104" s="195"/>
      <c r="D104" s="35" t="str">
        <f>G!AQ76</f>
        <v/>
      </c>
      <c r="E104" s="35" t="str">
        <f>G!AP76</f>
        <v>--</v>
      </c>
      <c r="G104" s="26" t="str">
        <f>G!AS76</f>
        <v/>
      </c>
      <c r="H104" s="35" t="str">
        <f>G!AR76</f>
        <v>--</v>
      </c>
      <c r="I104" s="26" t="str">
        <f>G!AT76</f>
        <v/>
      </c>
      <c r="J104" s="26" t="str">
        <f>G!AU76</f>
        <v/>
      </c>
      <c r="L104" s="35" t="str">
        <f>G!AW76</f>
        <v/>
      </c>
      <c r="M104" s="35" t="str">
        <f>G!AV76</f>
        <v>--</v>
      </c>
      <c r="O104" s="26" t="str">
        <f>G!AY76</f>
        <v/>
      </c>
      <c r="P104" s="35" t="str">
        <f>G!AX76</f>
        <v>--</v>
      </c>
      <c r="Q104" s="26" t="str">
        <f>G!AZ76</f>
        <v/>
      </c>
      <c r="R104" s="26" t="str">
        <f>G!BA76</f>
        <v/>
      </c>
      <c r="T104" s="35" t="str">
        <f>G!BC76</f>
        <v/>
      </c>
      <c r="U104" s="35" t="str">
        <f>G!BB76</f>
        <v>--</v>
      </c>
      <c r="V104" s="35"/>
      <c r="W104" s="26" t="str">
        <f>G!BE76</f>
        <v/>
      </c>
      <c r="X104" s="35" t="str">
        <f>G!BD76</f>
        <v>--</v>
      </c>
      <c r="Y104" s="26" t="str">
        <f>G!BF76</f>
        <v/>
      </c>
      <c r="Z104" s="26" t="str">
        <f>G!BG76</f>
        <v/>
      </c>
      <c r="AA104" s="35"/>
      <c r="AE104" s="63">
        <f t="shared" si="3"/>
        <v>1</v>
      </c>
    </row>
    <row r="105" spans="1:31" ht="9" hidden="1" customHeight="1" x14ac:dyDescent="0.15">
      <c r="A105" s="195" t="str">
        <f>F!A77</f>
        <v>1,3-Dichloorpropaan</v>
      </c>
      <c r="B105" s="195"/>
      <c r="C105" s="195"/>
      <c r="D105" s="35" t="str">
        <f>G!AQ77</f>
        <v/>
      </c>
      <c r="E105" s="35" t="str">
        <f>G!AP77</f>
        <v>--</v>
      </c>
      <c r="G105" s="26" t="str">
        <f>G!AS77</f>
        <v/>
      </c>
      <c r="H105" s="35" t="str">
        <f>G!AR77</f>
        <v>--</v>
      </c>
      <c r="I105" s="26" t="str">
        <f>G!AT77</f>
        <v/>
      </c>
      <c r="J105" s="26" t="str">
        <f>G!AU77</f>
        <v/>
      </c>
      <c r="L105" s="35" t="str">
        <f>G!AW77</f>
        <v/>
      </c>
      <c r="M105" s="35" t="str">
        <f>G!AV77</f>
        <v>--</v>
      </c>
      <c r="O105" s="26" t="str">
        <f>G!AY77</f>
        <v/>
      </c>
      <c r="P105" s="35" t="str">
        <f>G!AX77</f>
        <v>--</v>
      </c>
      <c r="Q105" s="26" t="str">
        <f>G!AZ77</f>
        <v/>
      </c>
      <c r="R105" s="26" t="str">
        <f>G!BA77</f>
        <v/>
      </c>
      <c r="T105" s="35" t="str">
        <f>G!BC77</f>
        <v/>
      </c>
      <c r="U105" s="35" t="str">
        <f>G!BB77</f>
        <v>--</v>
      </c>
      <c r="V105" s="35"/>
      <c r="W105" s="26" t="str">
        <f>G!BE77</f>
        <v/>
      </c>
      <c r="X105" s="35" t="str">
        <f>G!BD77</f>
        <v>--</v>
      </c>
      <c r="Y105" s="26" t="str">
        <f>G!BF77</f>
        <v/>
      </c>
      <c r="Z105" s="26" t="str">
        <f>G!BG77</f>
        <v/>
      </c>
      <c r="AA105" s="35"/>
      <c r="AE105" s="63">
        <f t="shared" si="3"/>
        <v>1</v>
      </c>
    </row>
    <row r="106" spans="1:31" ht="9" hidden="1" customHeight="1" x14ac:dyDescent="0.15">
      <c r="A106" s="195" t="str">
        <f>F!A78</f>
        <v>2,2-Dichloorpropaan</v>
      </c>
      <c r="B106" s="195"/>
      <c r="C106" s="195"/>
      <c r="D106" s="35" t="str">
        <f>G!AQ78</f>
        <v/>
      </c>
      <c r="E106" s="35" t="str">
        <f>G!AP78</f>
        <v>--</v>
      </c>
      <c r="G106" s="26" t="str">
        <f>G!AS78</f>
        <v/>
      </c>
      <c r="H106" s="35" t="str">
        <f>G!AR78</f>
        <v>--</v>
      </c>
      <c r="I106" s="26" t="str">
        <f>G!AT78</f>
        <v/>
      </c>
      <c r="J106" s="26" t="str">
        <f>G!AU78</f>
        <v/>
      </c>
      <c r="L106" s="35" t="str">
        <f>G!AW78</f>
        <v/>
      </c>
      <c r="M106" s="35" t="str">
        <f>G!AV78</f>
        <v>--</v>
      </c>
      <c r="O106" s="26" t="str">
        <f>G!AY78</f>
        <v/>
      </c>
      <c r="P106" s="35" t="str">
        <f>G!AX78</f>
        <v>--</v>
      </c>
      <c r="Q106" s="26" t="str">
        <f>G!AZ78</f>
        <v/>
      </c>
      <c r="R106" s="26" t="str">
        <f>G!BA78</f>
        <v/>
      </c>
      <c r="T106" s="35" t="str">
        <f>G!BC78</f>
        <v/>
      </c>
      <c r="U106" s="35" t="str">
        <f>G!BB78</f>
        <v>--</v>
      </c>
      <c r="V106" s="35"/>
      <c r="W106" s="26" t="str">
        <f>G!BE78</f>
        <v/>
      </c>
      <c r="X106" s="35" t="str">
        <f>G!BD78</f>
        <v>--</v>
      </c>
      <c r="Y106" s="26" t="str">
        <f>G!BF78</f>
        <v/>
      </c>
      <c r="Z106" s="26" t="str">
        <f>G!BG78</f>
        <v/>
      </c>
      <c r="AA106" s="35"/>
      <c r="AE106" s="63">
        <f t="shared" si="3"/>
        <v>1</v>
      </c>
    </row>
    <row r="107" spans="1:31" ht="9" hidden="1" customHeight="1" x14ac:dyDescent="0.15">
      <c r="A107" s="195" t="str">
        <f>F!A79</f>
        <v>Dichloorpropanen (som)</v>
      </c>
      <c r="B107" s="195"/>
      <c r="C107" s="195"/>
      <c r="D107" s="35" t="str">
        <f>G!AQ79</f>
        <v/>
      </c>
      <c r="E107" s="35" t="str">
        <f>G!AP79</f>
        <v>--</v>
      </c>
      <c r="G107" s="26" t="str">
        <f>G!AS79</f>
        <v/>
      </c>
      <c r="H107" s="35" t="str">
        <f>G!AR79</f>
        <v>--</v>
      </c>
      <c r="I107" s="26" t="str">
        <f>G!AT79</f>
        <v/>
      </c>
      <c r="J107" s="26" t="str">
        <f>G!AU79</f>
        <v/>
      </c>
      <c r="L107" s="35" t="str">
        <f>G!AW79</f>
        <v/>
      </c>
      <c r="M107" s="35" t="str">
        <f>G!AV79</f>
        <v>--</v>
      </c>
      <c r="O107" s="26" t="str">
        <f>G!AY79</f>
        <v/>
      </c>
      <c r="P107" s="35" t="str">
        <f>G!AX79</f>
        <v>--</v>
      </c>
      <c r="Q107" s="26" t="str">
        <f>G!AZ79</f>
        <v/>
      </c>
      <c r="R107" s="26" t="str">
        <f>G!BA79</f>
        <v/>
      </c>
      <c r="T107" s="35" t="str">
        <f>G!BC79</f>
        <v/>
      </c>
      <c r="U107" s="35" t="str">
        <f>G!BB79</f>
        <v>--</v>
      </c>
      <c r="V107" s="35"/>
      <c r="W107" s="26" t="str">
        <f>G!BE79</f>
        <v/>
      </c>
      <c r="X107" s="35" t="str">
        <f>G!BD79</f>
        <v>--</v>
      </c>
      <c r="Y107" s="26" t="str">
        <f>G!BF79</f>
        <v/>
      </c>
      <c r="Z107" s="26" t="str">
        <f>G!BG79</f>
        <v/>
      </c>
      <c r="AA107" s="35"/>
      <c r="AE107" s="63">
        <f t="shared" si="3"/>
        <v>1</v>
      </c>
    </row>
    <row r="108" spans="1:31" ht="9" hidden="1" customHeight="1" x14ac:dyDescent="0.15">
      <c r="A108" s="195" t="str">
        <f>F!A80</f>
        <v>1,2,3-Trichloorpropaan</v>
      </c>
      <c r="B108" s="195"/>
      <c r="C108" s="195"/>
      <c r="D108" s="35" t="str">
        <f>G!AQ80</f>
        <v/>
      </c>
      <c r="E108" s="35" t="str">
        <f>G!AP80</f>
        <v>--</v>
      </c>
      <c r="G108" s="26" t="str">
        <f>G!AS80</f>
        <v/>
      </c>
      <c r="H108" s="35" t="str">
        <f>G!AR80</f>
        <v>--</v>
      </c>
      <c r="I108" s="26" t="str">
        <f>G!AT80</f>
        <v/>
      </c>
      <c r="J108" s="26" t="str">
        <f>G!AU80</f>
        <v/>
      </c>
      <c r="L108" s="35" t="str">
        <f>G!AW80</f>
        <v/>
      </c>
      <c r="M108" s="35" t="str">
        <f>G!AV80</f>
        <v>--</v>
      </c>
      <c r="O108" s="26" t="str">
        <f>G!AY80</f>
        <v/>
      </c>
      <c r="P108" s="35" t="str">
        <f>G!AX80</f>
        <v>--</v>
      </c>
      <c r="Q108" s="26" t="str">
        <f>G!AZ80</f>
        <v/>
      </c>
      <c r="R108" s="26" t="str">
        <f>G!BA80</f>
        <v/>
      </c>
      <c r="T108" s="35" t="str">
        <f>G!BC80</f>
        <v/>
      </c>
      <c r="U108" s="35" t="str">
        <f>G!BB80</f>
        <v>--</v>
      </c>
      <c r="V108" s="35"/>
      <c r="W108" s="26" t="str">
        <f>G!BE80</f>
        <v/>
      </c>
      <c r="X108" s="35" t="str">
        <f>G!BD80</f>
        <v>--</v>
      </c>
      <c r="Y108" s="26" t="str">
        <f>G!BF80</f>
        <v/>
      </c>
      <c r="Z108" s="26" t="str">
        <f>G!BG80</f>
        <v/>
      </c>
      <c r="AA108" s="35"/>
      <c r="AE108" s="63">
        <f t="shared" si="3"/>
        <v>1</v>
      </c>
    </row>
    <row r="109" spans="1:31" ht="9" hidden="1" customHeight="1" x14ac:dyDescent="0.15">
      <c r="A109" s="195" t="str">
        <f>F!A81</f>
        <v>1,1-Dichloorpropeen</v>
      </c>
      <c r="B109" s="195"/>
      <c r="C109" s="195"/>
      <c r="D109" s="35" t="str">
        <f>G!AQ81</f>
        <v/>
      </c>
      <c r="E109" s="35" t="str">
        <f>G!AP81</f>
        <v>--</v>
      </c>
      <c r="G109" s="26" t="str">
        <f>G!AS81</f>
        <v/>
      </c>
      <c r="H109" s="35" t="str">
        <f>G!AR81</f>
        <v>--</v>
      </c>
      <c r="I109" s="26" t="str">
        <f>G!AT81</f>
        <v/>
      </c>
      <c r="J109" s="26" t="str">
        <f>G!AU81</f>
        <v/>
      </c>
      <c r="L109" s="35" t="str">
        <f>G!AW81</f>
        <v/>
      </c>
      <c r="M109" s="35" t="str">
        <f>G!AV81</f>
        <v>--</v>
      </c>
      <c r="O109" s="26" t="str">
        <f>G!AY81</f>
        <v/>
      </c>
      <c r="P109" s="35" t="str">
        <f>G!AX81</f>
        <v>--</v>
      </c>
      <c r="Q109" s="26" t="str">
        <f>G!AZ81</f>
        <v/>
      </c>
      <c r="R109" s="26" t="str">
        <f>G!BA81</f>
        <v/>
      </c>
      <c r="T109" s="35" t="str">
        <f>G!BC81</f>
        <v/>
      </c>
      <c r="U109" s="35" t="str">
        <f>G!BB81</f>
        <v>--</v>
      </c>
      <c r="V109" s="35"/>
      <c r="W109" s="26" t="str">
        <f>G!BE81</f>
        <v/>
      </c>
      <c r="X109" s="35" t="str">
        <f>G!BD81</f>
        <v>--</v>
      </c>
      <c r="Y109" s="26" t="str">
        <f>G!BF81</f>
        <v/>
      </c>
      <c r="Z109" s="26" t="str">
        <f>G!BG81</f>
        <v/>
      </c>
      <c r="AA109" s="35"/>
      <c r="AE109" s="63">
        <f t="shared" si="3"/>
        <v>1</v>
      </c>
    </row>
    <row r="110" spans="1:31" ht="9" hidden="1" customHeight="1" x14ac:dyDescent="0.15">
      <c r="A110" s="195" t="str">
        <f>F!A82</f>
        <v>trans-1,3-Dichloorpropeen</v>
      </c>
      <c r="B110" s="195"/>
      <c r="C110" s="195"/>
      <c r="D110" s="35" t="str">
        <f>G!AQ82</f>
        <v/>
      </c>
      <c r="E110" s="35" t="str">
        <f>G!AP82</f>
        <v>--</v>
      </c>
      <c r="G110" s="26" t="str">
        <f>G!AS82</f>
        <v/>
      </c>
      <c r="H110" s="35" t="str">
        <f>G!AR82</f>
        <v>--</v>
      </c>
      <c r="I110" s="26" t="str">
        <f>G!AT82</f>
        <v/>
      </c>
      <c r="J110" s="26" t="str">
        <f>G!AU82</f>
        <v/>
      </c>
      <c r="L110" s="35" t="str">
        <f>G!AW82</f>
        <v/>
      </c>
      <c r="M110" s="35" t="str">
        <f>G!AV82</f>
        <v>--</v>
      </c>
      <c r="O110" s="26" t="str">
        <f>G!AY82</f>
        <v/>
      </c>
      <c r="P110" s="35" t="str">
        <f>G!AX82</f>
        <v>--</v>
      </c>
      <c r="Q110" s="26" t="str">
        <f>G!AZ82</f>
        <v/>
      </c>
      <c r="R110" s="26" t="str">
        <f>G!BA82</f>
        <v/>
      </c>
      <c r="T110" s="35" t="str">
        <f>G!BC82</f>
        <v/>
      </c>
      <c r="U110" s="35" t="str">
        <f>G!BB82</f>
        <v>--</v>
      </c>
      <c r="V110" s="35"/>
      <c r="W110" s="26" t="str">
        <f>G!BE82</f>
        <v/>
      </c>
      <c r="X110" s="35" t="str">
        <f>G!BD82</f>
        <v>--</v>
      </c>
      <c r="Y110" s="26" t="str">
        <f>G!BF82</f>
        <v/>
      </c>
      <c r="Z110" s="26" t="str">
        <f>G!BG82</f>
        <v/>
      </c>
      <c r="AA110" s="35"/>
      <c r="AE110" s="63">
        <f t="shared" si="3"/>
        <v>1</v>
      </c>
    </row>
    <row r="111" spans="1:31" ht="9" hidden="1" customHeight="1" x14ac:dyDescent="0.15">
      <c r="A111" s="195" t="str">
        <f>F!A83</f>
        <v>cis-1,3-Dichloorpropeen</v>
      </c>
      <c r="B111" s="195"/>
      <c r="C111" s="195"/>
      <c r="D111" s="35" t="str">
        <f>G!AQ83</f>
        <v/>
      </c>
      <c r="E111" s="35" t="str">
        <f>G!AP83</f>
        <v>--</v>
      </c>
      <c r="G111" s="26" t="str">
        <f>G!AS83</f>
        <v/>
      </c>
      <c r="H111" s="35" t="str">
        <f>G!AR83</f>
        <v>--</v>
      </c>
      <c r="I111" s="26" t="str">
        <f>G!AT83</f>
        <v/>
      </c>
      <c r="J111" s="26" t="str">
        <f>G!AU83</f>
        <v/>
      </c>
      <c r="L111" s="35" t="str">
        <f>G!AW83</f>
        <v/>
      </c>
      <c r="M111" s="35" t="str">
        <f>G!AV83</f>
        <v>--</v>
      </c>
      <c r="O111" s="26" t="str">
        <f>G!AY83</f>
        <v/>
      </c>
      <c r="P111" s="35" t="str">
        <f>G!AX83</f>
        <v>--</v>
      </c>
      <c r="Q111" s="26" t="str">
        <f>G!AZ83</f>
        <v/>
      </c>
      <c r="R111" s="26" t="str">
        <f>G!BA83</f>
        <v/>
      </c>
      <c r="T111" s="35" t="str">
        <f>G!BC83</f>
        <v/>
      </c>
      <c r="U111" s="35" t="str">
        <f>G!BB83</f>
        <v>--</v>
      </c>
      <c r="V111" s="35"/>
      <c r="W111" s="26" t="str">
        <f>G!BE83</f>
        <v/>
      </c>
      <c r="X111" s="35" t="str">
        <f>G!BD83</f>
        <v>--</v>
      </c>
      <c r="Y111" s="26" t="str">
        <f>G!BF83</f>
        <v/>
      </c>
      <c r="Z111" s="26" t="str">
        <f>G!BG83</f>
        <v/>
      </c>
      <c r="AA111" s="35"/>
      <c r="AE111" s="63">
        <f t="shared" si="3"/>
        <v>1</v>
      </c>
    </row>
    <row r="112" spans="1:31" ht="9" hidden="1" customHeight="1" x14ac:dyDescent="0.15">
      <c r="A112" s="195" t="str">
        <f>F!A84</f>
        <v>1,3-Dichloorpropeen</v>
      </c>
      <c r="B112" s="195"/>
      <c r="C112" s="195"/>
      <c r="D112" s="35" t="str">
        <f>G!AQ84</f>
        <v/>
      </c>
      <c r="E112" s="35" t="str">
        <f>G!AP84</f>
        <v>--</v>
      </c>
      <c r="G112" s="26" t="str">
        <f>G!AS84</f>
        <v/>
      </c>
      <c r="H112" s="35" t="str">
        <f>G!AR84</f>
        <v>--</v>
      </c>
      <c r="I112" s="26" t="str">
        <f>G!AT84</f>
        <v/>
      </c>
      <c r="J112" s="26" t="str">
        <f>G!AU84</f>
        <v/>
      </c>
      <c r="L112" s="35" t="str">
        <f>G!AW84</f>
        <v/>
      </c>
      <c r="M112" s="35" t="str">
        <f>G!AV84</f>
        <v>--</v>
      </c>
      <c r="O112" s="26" t="str">
        <f>G!AY84</f>
        <v/>
      </c>
      <c r="P112" s="35" t="str">
        <f>G!AX84</f>
        <v>--</v>
      </c>
      <c r="Q112" s="26" t="str">
        <f>G!AZ84</f>
        <v/>
      </c>
      <c r="R112" s="26" t="str">
        <f>G!BA84</f>
        <v/>
      </c>
      <c r="T112" s="35" t="str">
        <f>G!BC84</f>
        <v/>
      </c>
      <c r="U112" s="35" t="str">
        <f>G!BB84</f>
        <v>--</v>
      </c>
      <c r="V112" s="35"/>
      <c r="W112" s="26" t="str">
        <f>G!BE84</f>
        <v/>
      </c>
      <c r="X112" s="35" t="str">
        <f>G!BD84</f>
        <v>--</v>
      </c>
      <c r="Y112" s="26" t="str">
        <f>G!BF84</f>
        <v/>
      </c>
      <c r="Z112" s="26" t="str">
        <f>G!BG84</f>
        <v/>
      </c>
      <c r="AA112" s="35"/>
      <c r="AE112" s="63">
        <f t="shared" si="3"/>
        <v>1</v>
      </c>
    </row>
    <row r="113" spans="1:31" ht="9" hidden="1" customHeight="1" x14ac:dyDescent="0.15">
      <c r="A113" s="195" t="str">
        <f>F!A85</f>
        <v>1,2-Dibroom-3-chloorpropaan</v>
      </c>
      <c r="B113" s="195"/>
      <c r="C113" s="195"/>
      <c r="D113" s="35" t="str">
        <f>G!AQ85</f>
        <v/>
      </c>
      <c r="E113" s="35" t="str">
        <f>G!AP85</f>
        <v>--</v>
      </c>
      <c r="G113" s="26" t="str">
        <f>G!AS85</f>
        <v/>
      </c>
      <c r="H113" s="35" t="str">
        <f>G!AR85</f>
        <v>--</v>
      </c>
      <c r="I113" s="26" t="str">
        <f>G!AT85</f>
        <v/>
      </c>
      <c r="J113" s="26" t="str">
        <f>G!AU85</f>
        <v/>
      </c>
      <c r="L113" s="35" t="str">
        <f>G!AW85</f>
        <v/>
      </c>
      <c r="M113" s="35" t="str">
        <f>G!AV85</f>
        <v>--</v>
      </c>
      <c r="O113" s="26" t="str">
        <f>G!AY85</f>
        <v/>
      </c>
      <c r="P113" s="35" t="str">
        <f>G!AX85</f>
        <v>--</v>
      </c>
      <c r="Q113" s="26" t="str">
        <f>G!AZ85</f>
        <v/>
      </c>
      <c r="R113" s="26" t="str">
        <f>G!BA85</f>
        <v/>
      </c>
      <c r="T113" s="35" t="str">
        <f>G!BC85</f>
        <v/>
      </c>
      <c r="U113" s="35" t="str">
        <f>G!BB85</f>
        <v>--</v>
      </c>
      <c r="V113" s="35"/>
      <c r="W113" s="26" t="str">
        <f>G!BE85</f>
        <v/>
      </c>
      <c r="X113" s="35" t="str">
        <f>G!BD85</f>
        <v>--</v>
      </c>
      <c r="Y113" s="26" t="str">
        <f>G!BF85</f>
        <v/>
      </c>
      <c r="Z113" s="26" t="str">
        <f>G!BG85</f>
        <v/>
      </c>
      <c r="AA113" s="35"/>
      <c r="AE113" s="63">
        <f t="shared" si="3"/>
        <v>1</v>
      </c>
    </row>
    <row r="114" spans="1:31" ht="9" hidden="1" customHeight="1" x14ac:dyDescent="0.15">
      <c r="A114" s="195" t="str">
        <f>F!A86</f>
        <v>Trichloormethaan (chloroform)</v>
      </c>
      <c r="B114" s="195"/>
      <c r="C114" s="195"/>
      <c r="D114" s="35" t="str">
        <f>G!AQ86</f>
        <v/>
      </c>
      <c r="E114" s="35" t="str">
        <f>G!AP86</f>
        <v>--</v>
      </c>
      <c r="G114" s="26" t="str">
        <f>G!AS86</f>
        <v/>
      </c>
      <c r="H114" s="35" t="str">
        <f>G!AR86</f>
        <v>--</v>
      </c>
      <c r="I114" s="26" t="str">
        <f>G!AT86</f>
        <v/>
      </c>
      <c r="J114" s="26" t="str">
        <f>G!AU86</f>
        <v/>
      </c>
      <c r="L114" s="35" t="str">
        <f>G!AW86</f>
        <v/>
      </c>
      <c r="M114" s="35" t="str">
        <f>G!AV86</f>
        <v>--</v>
      </c>
      <c r="O114" s="26" t="str">
        <f>G!AY86</f>
        <v/>
      </c>
      <c r="P114" s="35" t="str">
        <f>G!AX86</f>
        <v>--</v>
      </c>
      <c r="Q114" s="26" t="str">
        <f>G!AZ86</f>
        <v/>
      </c>
      <c r="R114" s="26" t="str">
        <f>G!BA86</f>
        <v/>
      </c>
      <c r="T114" s="35" t="str">
        <f>G!BC86</f>
        <v/>
      </c>
      <c r="U114" s="35" t="str">
        <f>G!BB86</f>
        <v>--</v>
      </c>
      <c r="V114" s="35"/>
      <c r="W114" s="26" t="str">
        <f>G!BE86</f>
        <v/>
      </c>
      <c r="X114" s="35" t="str">
        <f>G!BD86</f>
        <v>--</v>
      </c>
      <c r="Y114" s="26" t="str">
        <f>G!BF86</f>
        <v/>
      </c>
      <c r="Z114" s="26" t="str">
        <f>G!BG86</f>
        <v/>
      </c>
      <c r="AA114" s="35"/>
      <c r="AE114" s="63">
        <f t="shared" si="3"/>
        <v>1</v>
      </c>
    </row>
    <row r="115" spans="1:31" ht="9" hidden="1" customHeight="1" x14ac:dyDescent="0.15">
      <c r="A115" s="195" t="str">
        <f>F!A87</f>
        <v>1,1,1-Trichloorethaan</v>
      </c>
      <c r="B115" s="195"/>
      <c r="C115" s="195"/>
      <c r="D115" s="35" t="str">
        <f>G!AQ87</f>
        <v/>
      </c>
      <c r="E115" s="35" t="str">
        <f>G!AP87</f>
        <v>--</v>
      </c>
      <c r="G115" s="26" t="str">
        <f>G!AS87</f>
        <v/>
      </c>
      <c r="H115" s="35" t="str">
        <f>G!AR87</f>
        <v>--</v>
      </c>
      <c r="I115" s="26" t="str">
        <f>G!AT87</f>
        <v/>
      </c>
      <c r="J115" s="26" t="str">
        <f>G!AU87</f>
        <v/>
      </c>
      <c r="L115" s="35" t="str">
        <f>G!AW87</f>
        <v/>
      </c>
      <c r="M115" s="35" t="str">
        <f>G!AV87</f>
        <v>--</v>
      </c>
      <c r="O115" s="26" t="str">
        <f>G!AY87</f>
        <v/>
      </c>
      <c r="P115" s="35" t="str">
        <f>G!AX87</f>
        <v>--</v>
      </c>
      <c r="Q115" s="26" t="str">
        <f>G!AZ87</f>
        <v/>
      </c>
      <c r="R115" s="26" t="str">
        <f>G!BA87</f>
        <v/>
      </c>
      <c r="T115" s="35" t="str">
        <f>G!BC87</f>
        <v/>
      </c>
      <c r="U115" s="35" t="str">
        <f>G!BB87</f>
        <v>--</v>
      </c>
      <c r="V115" s="35"/>
      <c r="W115" s="26" t="str">
        <f>G!BE87</f>
        <v/>
      </c>
      <c r="X115" s="35" t="str">
        <f>G!BD87</f>
        <v>--</v>
      </c>
      <c r="Y115" s="26" t="str">
        <f>G!BF87</f>
        <v/>
      </c>
      <c r="Z115" s="26" t="str">
        <f>G!BG87</f>
        <v/>
      </c>
      <c r="AA115" s="35"/>
      <c r="AE115" s="63">
        <f t="shared" si="3"/>
        <v>1</v>
      </c>
    </row>
    <row r="116" spans="1:31" ht="9" hidden="1" customHeight="1" x14ac:dyDescent="0.15">
      <c r="A116" s="195" t="str">
        <f>F!A88</f>
        <v>1,1,2-Trichloorethaan</v>
      </c>
      <c r="B116" s="195"/>
      <c r="C116" s="195"/>
      <c r="D116" s="35" t="str">
        <f>G!AQ88</f>
        <v/>
      </c>
      <c r="E116" s="35" t="str">
        <f>G!AP88</f>
        <v>--</v>
      </c>
      <c r="G116" s="26" t="str">
        <f>G!AS88</f>
        <v/>
      </c>
      <c r="H116" s="35" t="str">
        <f>G!AR88</f>
        <v>--</v>
      </c>
      <c r="I116" s="26" t="str">
        <f>G!AT88</f>
        <v/>
      </c>
      <c r="J116" s="26" t="str">
        <f>G!AU88</f>
        <v/>
      </c>
      <c r="L116" s="35" t="str">
        <f>G!AW88</f>
        <v/>
      </c>
      <c r="M116" s="35" t="str">
        <f>G!AV88</f>
        <v>--</v>
      </c>
      <c r="O116" s="26" t="str">
        <f>G!AY88</f>
        <v/>
      </c>
      <c r="P116" s="35" t="str">
        <f>G!AX88</f>
        <v>--</v>
      </c>
      <c r="Q116" s="26" t="str">
        <f>G!AZ88</f>
        <v/>
      </c>
      <c r="R116" s="26" t="str">
        <f>G!BA88</f>
        <v/>
      </c>
      <c r="T116" s="35" t="str">
        <f>G!BC88</f>
        <v/>
      </c>
      <c r="U116" s="35" t="str">
        <f>G!BB88</f>
        <v>--</v>
      </c>
      <c r="V116" s="35"/>
      <c r="W116" s="26" t="str">
        <f>G!BE88</f>
        <v/>
      </c>
      <c r="X116" s="35" t="str">
        <f>G!BD88</f>
        <v>--</v>
      </c>
      <c r="Y116" s="26" t="str">
        <f>G!BF88</f>
        <v/>
      </c>
      <c r="Z116" s="26" t="str">
        <f>G!BG88</f>
        <v/>
      </c>
      <c r="AA116" s="35"/>
      <c r="AE116" s="63">
        <f t="shared" si="3"/>
        <v>1</v>
      </c>
    </row>
    <row r="117" spans="1:31" ht="9" hidden="1" customHeight="1" x14ac:dyDescent="0.15">
      <c r="A117" s="195" t="str">
        <f>F!A89</f>
        <v>Trichlooretheen (tri)</v>
      </c>
      <c r="B117" s="195"/>
      <c r="C117" s="195"/>
      <c r="D117" s="35" t="str">
        <f>G!AQ89</f>
        <v/>
      </c>
      <c r="E117" s="35" t="str">
        <f>G!AP89</f>
        <v>--</v>
      </c>
      <c r="G117" s="26" t="str">
        <f>G!AS89</f>
        <v/>
      </c>
      <c r="H117" s="35" t="str">
        <f>G!AR89</f>
        <v>--</v>
      </c>
      <c r="I117" s="26" t="str">
        <f>G!AT89</f>
        <v/>
      </c>
      <c r="J117" s="26" t="str">
        <f>G!AU89</f>
        <v/>
      </c>
      <c r="L117" s="35" t="str">
        <f>G!AW89</f>
        <v/>
      </c>
      <c r="M117" s="35" t="str">
        <f>G!AV89</f>
        <v>--</v>
      </c>
      <c r="O117" s="26" t="str">
        <f>G!AY89</f>
        <v/>
      </c>
      <c r="P117" s="35" t="str">
        <f>G!AX89</f>
        <v>--</v>
      </c>
      <c r="Q117" s="26" t="str">
        <f>G!AZ89</f>
        <v/>
      </c>
      <c r="R117" s="26" t="str">
        <f>G!BA89</f>
        <v/>
      </c>
      <c r="T117" s="35" t="str">
        <f>G!BC89</f>
        <v/>
      </c>
      <c r="U117" s="35" t="str">
        <f>G!BB89</f>
        <v>--</v>
      </c>
      <c r="V117" s="35"/>
      <c r="W117" s="26" t="str">
        <f>G!BE89</f>
        <v/>
      </c>
      <c r="X117" s="35" t="str">
        <f>G!BD89</f>
        <v>--</v>
      </c>
      <c r="Y117" s="26" t="str">
        <f>G!BF89</f>
        <v/>
      </c>
      <c r="Z117" s="26" t="str">
        <f>G!BG89</f>
        <v/>
      </c>
      <c r="AA117" s="35"/>
      <c r="AE117" s="63">
        <f t="shared" si="3"/>
        <v>1</v>
      </c>
    </row>
    <row r="118" spans="1:31" ht="9" hidden="1" customHeight="1" x14ac:dyDescent="0.15">
      <c r="A118" s="195" t="str">
        <f>F!A90</f>
        <v>Tetrachloormethaan (tetra)</v>
      </c>
      <c r="B118" s="195"/>
      <c r="C118" s="195"/>
      <c r="D118" s="35" t="str">
        <f>G!AQ90</f>
        <v/>
      </c>
      <c r="E118" s="35" t="str">
        <f>G!AP90</f>
        <v>--</v>
      </c>
      <c r="G118" s="26" t="str">
        <f>G!AS90</f>
        <v/>
      </c>
      <c r="H118" s="35" t="str">
        <f>G!AR90</f>
        <v>--</v>
      </c>
      <c r="I118" s="26" t="str">
        <f>G!AT90</f>
        <v/>
      </c>
      <c r="J118" s="26" t="str">
        <f>G!AU90</f>
        <v/>
      </c>
      <c r="L118" s="35" t="str">
        <f>G!AW90</f>
        <v/>
      </c>
      <c r="M118" s="35" t="str">
        <f>G!AV90</f>
        <v>--</v>
      </c>
      <c r="O118" s="26" t="str">
        <f>G!AY90</f>
        <v/>
      </c>
      <c r="P118" s="35" t="str">
        <f>G!AX90</f>
        <v>--</v>
      </c>
      <c r="Q118" s="26" t="str">
        <f>G!AZ90</f>
        <v/>
      </c>
      <c r="R118" s="26" t="str">
        <f>G!BA90</f>
        <v/>
      </c>
      <c r="T118" s="35" t="str">
        <f>G!BC90</f>
        <v/>
      </c>
      <c r="U118" s="35" t="str">
        <f>G!BB90</f>
        <v>--</v>
      </c>
      <c r="V118" s="35"/>
      <c r="W118" s="26" t="str">
        <f>G!BE90</f>
        <v/>
      </c>
      <c r="X118" s="35" t="str">
        <f>G!BD90</f>
        <v>--</v>
      </c>
      <c r="Y118" s="26" t="str">
        <f>G!BF90</f>
        <v/>
      </c>
      <c r="Z118" s="26" t="str">
        <f>G!BG90</f>
        <v/>
      </c>
      <c r="AA118" s="35"/>
      <c r="AE118" s="63">
        <f t="shared" si="3"/>
        <v>1</v>
      </c>
    </row>
    <row r="119" spans="1:31" ht="9" hidden="1" customHeight="1" x14ac:dyDescent="0.15">
      <c r="A119" s="195" t="str">
        <f>F!A91</f>
        <v>Tetrachlooretheen (per)</v>
      </c>
      <c r="B119" s="195"/>
      <c r="C119" s="195"/>
      <c r="D119" s="35" t="str">
        <f>G!AQ91</f>
        <v/>
      </c>
      <c r="E119" s="35" t="str">
        <f>G!AP91</f>
        <v>--</v>
      </c>
      <c r="G119" s="26" t="str">
        <f>G!AS91</f>
        <v/>
      </c>
      <c r="H119" s="35" t="str">
        <f>G!AR91</f>
        <v>--</v>
      </c>
      <c r="I119" s="26" t="str">
        <f>G!AT91</f>
        <v/>
      </c>
      <c r="J119" s="26" t="str">
        <f>G!AU91</f>
        <v/>
      </c>
      <c r="L119" s="35" t="str">
        <f>G!AW91</f>
        <v/>
      </c>
      <c r="M119" s="35" t="str">
        <f>G!AV91</f>
        <v>--</v>
      </c>
      <c r="O119" s="26" t="str">
        <f>G!AY91</f>
        <v/>
      </c>
      <c r="P119" s="35" t="str">
        <f>G!AX91</f>
        <v>--</v>
      </c>
      <c r="Q119" s="26" t="str">
        <f>G!AZ91</f>
        <v/>
      </c>
      <c r="R119" s="26" t="str">
        <f>G!BA91</f>
        <v/>
      </c>
      <c r="T119" s="35" t="str">
        <f>G!BC91</f>
        <v/>
      </c>
      <c r="U119" s="35" t="str">
        <f>G!BB91</f>
        <v>--</v>
      </c>
      <c r="V119" s="35"/>
      <c r="W119" s="26" t="str">
        <f>G!BE91</f>
        <v/>
      </c>
      <c r="X119" s="35" t="str">
        <f>G!BD91</f>
        <v>--</v>
      </c>
      <c r="Y119" s="26" t="str">
        <f>G!BF91</f>
        <v/>
      </c>
      <c r="Z119" s="26" t="str">
        <f>G!BG91</f>
        <v/>
      </c>
      <c r="AA119" s="35"/>
      <c r="AE119" s="63">
        <f t="shared" si="3"/>
        <v>1</v>
      </c>
    </row>
    <row r="120" spans="1:31" ht="9" hidden="1" customHeight="1" x14ac:dyDescent="0.15">
      <c r="A120" s="195" t="str">
        <f>F!A92</f>
        <v>Broomchloormethaan</v>
      </c>
      <c r="B120" s="195"/>
      <c r="C120" s="195"/>
      <c r="D120" s="35" t="str">
        <f>G!AQ92</f>
        <v/>
      </c>
      <c r="E120" s="35" t="str">
        <f>G!AP92</f>
        <v>--</v>
      </c>
      <c r="G120" s="26" t="str">
        <f>G!AS92</f>
        <v/>
      </c>
      <c r="H120" s="35" t="str">
        <f>G!AR92</f>
        <v>--</v>
      </c>
      <c r="I120" s="26" t="str">
        <f>G!AT92</f>
        <v/>
      </c>
      <c r="J120" s="26" t="str">
        <f>G!AU92</f>
        <v/>
      </c>
      <c r="L120" s="35" t="str">
        <f>G!AW92</f>
        <v/>
      </c>
      <c r="M120" s="35" t="str">
        <f>G!AV92</f>
        <v>--</v>
      </c>
      <c r="O120" s="26" t="str">
        <f>G!AY92</f>
        <v/>
      </c>
      <c r="P120" s="35" t="str">
        <f>G!AX92</f>
        <v>--</v>
      </c>
      <c r="Q120" s="26" t="str">
        <f>G!AZ92</f>
        <v/>
      </c>
      <c r="R120" s="26" t="str">
        <f>G!BA92</f>
        <v/>
      </c>
      <c r="T120" s="35" t="str">
        <f>G!BC92</f>
        <v/>
      </c>
      <c r="U120" s="35" t="str">
        <f>G!BB92</f>
        <v>--</v>
      </c>
      <c r="V120" s="35"/>
      <c r="W120" s="26" t="str">
        <f>G!BE92</f>
        <v/>
      </c>
      <c r="X120" s="35" t="str">
        <f>G!BD92</f>
        <v>--</v>
      </c>
      <c r="Y120" s="26" t="str">
        <f>G!BF92</f>
        <v/>
      </c>
      <c r="Z120" s="26" t="str">
        <f>G!BG92</f>
        <v/>
      </c>
      <c r="AA120" s="35"/>
      <c r="AE120" s="63">
        <f t="shared" si="3"/>
        <v>1</v>
      </c>
    </row>
    <row r="121" spans="1:31" ht="9" hidden="1" customHeight="1" x14ac:dyDescent="0.15">
      <c r="A121" s="195" t="str">
        <f>F!A93</f>
        <v>Broomdichloormethaan</v>
      </c>
      <c r="B121" s="195"/>
      <c r="C121" s="195"/>
      <c r="D121" s="35" t="str">
        <f>G!AQ93</f>
        <v/>
      </c>
      <c r="E121" s="35" t="str">
        <f>G!AP93</f>
        <v>--</v>
      </c>
      <c r="G121" s="26" t="str">
        <f>G!AS93</f>
        <v/>
      </c>
      <c r="H121" s="35" t="str">
        <f>G!AR93</f>
        <v>--</v>
      </c>
      <c r="I121" s="26" t="str">
        <f>G!AT93</f>
        <v/>
      </c>
      <c r="J121" s="26" t="str">
        <f>G!AU93</f>
        <v/>
      </c>
      <c r="L121" s="35" t="str">
        <f>G!AW93</f>
        <v/>
      </c>
      <c r="M121" s="35" t="str">
        <f>G!AV93</f>
        <v>--</v>
      </c>
      <c r="O121" s="26" t="str">
        <f>G!AY93</f>
        <v/>
      </c>
      <c r="P121" s="35" t="str">
        <f>G!AX93</f>
        <v>--</v>
      </c>
      <c r="Q121" s="26" t="str">
        <f>G!AZ93</f>
        <v/>
      </c>
      <c r="R121" s="26" t="str">
        <f>G!BA93</f>
        <v/>
      </c>
      <c r="T121" s="35" t="str">
        <f>G!BC93</f>
        <v/>
      </c>
      <c r="U121" s="35" t="str">
        <f>G!BB93</f>
        <v>--</v>
      </c>
      <c r="V121" s="35"/>
      <c r="W121" s="26" t="str">
        <f>G!BE93</f>
        <v/>
      </c>
      <c r="X121" s="35" t="str">
        <f>G!BD93</f>
        <v>--</v>
      </c>
      <c r="Y121" s="26" t="str">
        <f>G!BF93</f>
        <v/>
      </c>
      <c r="Z121" s="26" t="str">
        <f>G!BG93</f>
        <v/>
      </c>
      <c r="AA121" s="35"/>
      <c r="AE121" s="63">
        <f t="shared" si="3"/>
        <v>1</v>
      </c>
    </row>
    <row r="122" spans="1:31" ht="9" hidden="1" customHeight="1" x14ac:dyDescent="0.15">
      <c r="A122" s="195" t="str">
        <f>F!A94</f>
        <v>Dibroomchloormethaan</v>
      </c>
      <c r="B122" s="195"/>
      <c r="C122" s="195"/>
      <c r="D122" s="35" t="str">
        <f>G!AQ94</f>
        <v/>
      </c>
      <c r="E122" s="35" t="str">
        <f>G!AP94</f>
        <v>--</v>
      </c>
      <c r="G122" s="26" t="str">
        <f>G!AS94</f>
        <v/>
      </c>
      <c r="H122" s="35" t="str">
        <f>G!AR94</f>
        <v>--</v>
      </c>
      <c r="I122" s="26" t="str">
        <f>G!AT94</f>
        <v/>
      </c>
      <c r="J122" s="26" t="str">
        <f>G!AU94</f>
        <v/>
      </c>
      <c r="L122" s="35" t="str">
        <f>G!AW94</f>
        <v/>
      </c>
      <c r="M122" s="35" t="str">
        <f>G!AV94</f>
        <v>--</v>
      </c>
      <c r="O122" s="26" t="str">
        <f>G!AY94</f>
        <v/>
      </c>
      <c r="P122" s="35" t="str">
        <f>G!AX94</f>
        <v>--</v>
      </c>
      <c r="Q122" s="26" t="str">
        <f>G!AZ94</f>
        <v/>
      </c>
      <c r="R122" s="26" t="str">
        <f>G!BA94</f>
        <v/>
      </c>
      <c r="T122" s="35" t="str">
        <f>G!BC94</f>
        <v/>
      </c>
      <c r="U122" s="35" t="str">
        <f>G!BB94</f>
        <v>--</v>
      </c>
      <c r="V122" s="35"/>
      <c r="W122" s="26" t="str">
        <f>G!BE94</f>
        <v/>
      </c>
      <c r="X122" s="35" t="str">
        <f>G!BD94</f>
        <v>--</v>
      </c>
      <c r="Y122" s="26" t="str">
        <f>G!BF94</f>
        <v/>
      </c>
      <c r="Z122" s="26" t="str">
        <f>G!BG94</f>
        <v/>
      </c>
      <c r="AA122" s="35"/>
      <c r="AE122" s="63">
        <f t="shared" si="3"/>
        <v>1</v>
      </c>
    </row>
    <row r="123" spans="1:31" ht="9" hidden="1" customHeight="1" x14ac:dyDescent="0.15">
      <c r="A123" s="195" t="str">
        <f>F!A95</f>
        <v>Tribroommethaan</v>
      </c>
      <c r="B123" s="195"/>
      <c r="C123" s="195"/>
      <c r="D123" s="35" t="str">
        <f>G!AQ95</f>
        <v/>
      </c>
      <c r="E123" s="35" t="str">
        <f>G!AP95</f>
        <v>--</v>
      </c>
      <c r="G123" s="26" t="str">
        <f>G!AS95</f>
        <v/>
      </c>
      <c r="H123" s="35" t="str">
        <f>G!AR95</f>
        <v>--</v>
      </c>
      <c r="I123" s="26" t="str">
        <f>G!AT95</f>
        <v/>
      </c>
      <c r="J123" s="26" t="str">
        <f>G!AU95</f>
        <v/>
      </c>
      <c r="L123" s="35" t="str">
        <f>G!AW95</f>
        <v/>
      </c>
      <c r="M123" s="35" t="str">
        <f>G!AV95</f>
        <v>--</v>
      </c>
      <c r="O123" s="26" t="str">
        <f>G!AY95</f>
        <v/>
      </c>
      <c r="P123" s="35" t="str">
        <f>G!AX95</f>
        <v>--</v>
      </c>
      <c r="Q123" s="26" t="str">
        <f>G!AZ95</f>
        <v/>
      </c>
      <c r="R123" s="26" t="str">
        <f>G!BA95</f>
        <v/>
      </c>
      <c r="T123" s="35" t="str">
        <f>G!BC95</f>
        <v/>
      </c>
      <c r="U123" s="35" t="str">
        <f>G!BB95</f>
        <v>--</v>
      </c>
      <c r="V123" s="35"/>
      <c r="W123" s="26" t="str">
        <f>G!BE95</f>
        <v/>
      </c>
      <c r="X123" s="35" t="str">
        <f>G!BD95</f>
        <v>--</v>
      </c>
      <c r="Y123" s="26" t="str">
        <f>G!BF95</f>
        <v/>
      </c>
      <c r="Z123" s="26" t="str">
        <f>G!BG95</f>
        <v/>
      </c>
      <c r="AA123" s="35"/>
      <c r="AE123" s="63">
        <f t="shared" si="3"/>
        <v>1</v>
      </c>
    </row>
    <row r="124" spans="1:31" ht="9" hidden="1" customHeight="1" x14ac:dyDescent="0.15">
      <c r="A124" s="195" t="str">
        <f>F!A96</f>
        <v>1,2-Dibroommethaan</v>
      </c>
      <c r="B124" s="195"/>
      <c r="C124" s="195"/>
      <c r="D124" s="35" t="str">
        <f>G!AQ96</f>
        <v/>
      </c>
      <c r="E124" s="35" t="str">
        <f>G!AP96</f>
        <v>--</v>
      </c>
      <c r="G124" s="26" t="str">
        <f>G!AS96</f>
        <v/>
      </c>
      <c r="H124" s="35" t="str">
        <f>G!AR96</f>
        <v>--</v>
      </c>
      <c r="I124" s="26" t="str">
        <f>G!AT96</f>
        <v/>
      </c>
      <c r="J124" s="26" t="str">
        <f>G!AU96</f>
        <v/>
      </c>
      <c r="L124" s="35" t="str">
        <f>G!AW96</f>
        <v/>
      </c>
      <c r="M124" s="35" t="str">
        <f>G!AV96</f>
        <v>--</v>
      </c>
      <c r="O124" s="26" t="str">
        <f>G!AY96</f>
        <v/>
      </c>
      <c r="P124" s="35" t="str">
        <f>G!AX96</f>
        <v>--</v>
      </c>
      <c r="Q124" s="26" t="str">
        <f>G!AZ96</f>
        <v/>
      </c>
      <c r="R124" s="26" t="str">
        <f>G!BA96</f>
        <v/>
      </c>
      <c r="T124" s="35" t="str">
        <f>G!BC96</f>
        <v/>
      </c>
      <c r="U124" s="35" t="str">
        <f>G!BB96</f>
        <v>--</v>
      </c>
      <c r="V124" s="35"/>
      <c r="W124" s="26" t="str">
        <f>G!BE96</f>
        <v/>
      </c>
      <c r="X124" s="35" t="str">
        <f>G!BD96</f>
        <v>--</v>
      </c>
      <c r="Y124" s="26" t="str">
        <f>G!BF96</f>
        <v/>
      </c>
      <c r="Z124" s="26" t="str">
        <f>G!BG96</f>
        <v/>
      </c>
      <c r="AA124" s="35"/>
      <c r="AE124" s="63">
        <f t="shared" si="3"/>
        <v>1</v>
      </c>
    </row>
    <row r="125" spans="1:31" ht="9" hidden="1" customHeight="1" x14ac:dyDescent="0.15">
      <c r="A125" s="195" t="str">
        <f>F!A97</f>
        <v>Dibroommethaan</v>
      </c>
      <c r="B125" s="195"/>
      <c r="C125" s="195"/>
      <c r="D125" s="35" t="str">
        <f>G!AQ97</f>
        <v/>
      </c>
      <c r="E125" s="35" t="str">
        <f>G!AP97</f>
        <v>--</v>
      </c>
      <c r="G125" s="26" t="str">
        <f>G!AS97</f>
        <v/>
      </c>
      <c r="H125" s="35" t="str">
        <f>G!AR97</f>
        <v>--</v>
      </c>
      <c r="I125" s="26" t="str">
        <f>G!AT97</f>
        <v/>
      </c>
      <c r="J125" s="26" t="str">
        <f>G!AU97</f>
        <v/>
      </c>
      <c r="L125" s="35" t="str">
        <f>G!AW97</f>
        <v/>
      </c>
      <c r="M125" s="35" t="str">
        <f>G!AV97</f>
        <v>--</v>
      </c>
      <c r="O125" s="26" t="str">
        <f>G!AY97</f>
        <v/>
      </c>
      <c r="P125" s="35" t="str">
        <f>G!AX97</f>
        <v>--</v>
      </c>
      <c r="Q125" s="26" t="str">
        <f>G!AZ97</f>
        <v/>
      </c>
      <c r="R125" s="26" t="str">
        <f>G!BA97</f>
        <v/>
      </c>
      <c r="T125" s="35" t="str">
        <f>G!BC97</f>
        <v/>
      </c>
      <c r="U125" s="35" t="str">
        <f>G!BB97</f>
        <v>--</v>
      </c>
      <c r="V125" s="35"/>
      <c r="W125" s="26" t="str">
        <f>G!BE97</f>
        <v/>
      </c>
      <c r="X125" s="35" t="str">
        <f>G!BD97</f>
        <v>--</v>
      </c>
      <c r="Y125" s="26" t="str">
        <f>G!BF97</f>
        <v/>
      </c>
      <c r="Z125" s="26" t="str">
        <f>G!BG97</f>
        <v/>
      </c>
      <c r="AA125" s="35"/>
      <c r="AE125" s="63">
        <f t="shared" si="3"/>
        <v>1</v>
      </c>
    </row>
    <row r="126" spans="1:31" ht="9" hidden="1" customHeight="1" x14ac:dyDescent="0.15">
      <c r="A126" s="195" t="str">
        <f>F!A98</f>
        <v>Broombenzeen</v>
      </c>
      <c r="B126" s="195"/>
      <c r="C126" s="195"/>
      <c r="D126" s="35" t="str">
        <f>G!AQ98</f>
        <v/>
      </c>
      <c r="E126" s="35" t="str">
        <f>G!AP98</f>
        <v>--</v>
      </c>
      <c r="G126" s="26" t="str">
        <f>G!AS98</f>
        <v/>
      </c>
      <c r="H126" s="35" t="str">
        <f>G!AR98</f>
        <v>--</v>
      </c>
      <c r="I126" s="26" t="str">
        <f>G!AT98</f>
        <v/>
      </c>
      <c r="J126" s="26" t="str">
        <f>G!AU98</f>
        <v/>
      </c>
      <c r="L126" s="35" t="str">
        <f>G!AW98</f>
        <v/>
      </c>
      <c r="M126" s="35" t="str">
        <f>G!AV98</f>
        <v>--</v>
      </c>
      <c r="O126" s="26" t="str">
        <f>G!AY98</f>
        <v/>
      </c>
      <c r="P126" s="35" t="str">
        <f>G!AX98</f>
        <v>--</v>
      </c>
      <c r="Q126" s="26" t="str">
        <f>G!AZ98</f>
        <v/>
      </c>
      <c r="R126" s="26" t="str">
        <f>G!BA98</f>
        <v/>
      </c>
      <c r="T126" s="35" t="str">
        <f>G!BC98</f>
        <v/>
      </c>
      <c r="U126" s="35" t="str">
        <f>G!BB98</f>
        <v>--</v>
      </c>
      <c r="V126" s="35"/>
      <c r="W126" s="26" t="str">
        <f>G!BE98</f>
        <v/>
      </c>
      <c r="X126" s="35" t="str">
        <f>G!BD98</f>
        <v>--</v>
      </c>
      <c r="Y126" s="26" t="str">
        <f>G!BF98</f>
        <v/>
      </c>
      <c r="Z126" s="26" t="str">
        <f>G!BG98</f>
        <v/>
      </c>
      <c r="AA126" s="35"/>
      <c r="AE126" s="63">
        <f t="shared" si="3"/>
        <v>1</v>
      </c>
    </row>
    <row r="127" spans="1:31" ht="9" hidden="1" customHeight="1" x14ac:dyDescent="0.15">
      <c r="A127" s="195" t="str">
        <f>F!A99</f>
        <v>1,1,1,2-Tetrachloorethaan</v>
      </c>
      <c r="B127" s="195"/>
      <c r="C127" s="195"/>
      <c r="D127" s="35" t="str">
        <f>G!AQ99</f>
        <v/>
      </c>
      <c r="E127" s="35" t="str">
        <f>G!AP99</f>
        <v>--</v>
      </c>
      <c r="G127" s="26" t="str">
        <f>G!AS99</f>
        <v/>
      </c>
      <c r="H127" s="35" t="str">
        <f>G!AR99</f>
        <v>--</v>
      </c>
      <c r="I127" s="26" t="str">
        <f>G!AT99</f>
        <v/>
      </c>
      <c r="J127" s="26" t="str">
        <f>G!AU99</f>
        <v/>
      </c>
      <c r="L127" s="35" t="str">
        <f>G!AW99</f>
        <v/>
      </c>
      <c r="M127" s="35" t="str">
        <f>G!AV99</f>
        <v>--</v>
      </c>
      <c r="O127" s="26" t="str">
        <f>G!AY99</f>
        <v/>
      </c>
      <c r="P127" s="35" t="str">
        <f>G!AX99</f>
        <v>--</v>
      </c>
      <c r="Q127" s="26" t="str">
        <f>G!AZ99</f>
        <v/>
      </c>
      <c r="R127" s="26" t="str">
        <f>G!BA99</f>
        <v/>
      </c>
      <c r="T127" s="35" t="str">
        <f>G!BC99</f>
        <v/>
      </c>
      <c r="U127" s="35" t="str">
        <f>G!BB99</f>
        <v>--</v>
      </c>
      <c r="V127" s="35"/>
      <c r="W127" s="26" t="str">
        <f>G!BE99</f>
        <v/>
      </c>
      <c r="X127" s="35" t="str">
        <f>G!BD99</f>
        <v>--</v>
      </c>
      <c r="Y127" s="26" t="str">
        <f>G!BF99</f>
        <v/>
      </c>
      <c r="Z127" s="26" t="str">
        <f>G!BG99</f>
        <v/>
      </c>
      <c r="AA127" s="35"/>
      <c r="AE127" s="63">
        <f t="shared" si="3"/>
        <v>1</v>
      </c>
    </row>
    <row r="128" spans="1:31" ht="9" hidden="1" customHeight="1" x14ac:dyDescent="0.15">
      <c r="A128" s="195" t="str">
        <f>F!A100</f>
        <v>1,1,2,2-Tetrachloorethaan</v>
      </c>
      <c r="B128" s="195"/>
      <c r="C128" s="195"/>
      <c r="D128" s="35" t="str">
        <f>G!AQ100</f>
        <v/>
      </c>
      <c r="E128" s="35" t="str">
        <f>G!AP100</f>
        <v>--</v>
      </c>
      <c r="G128" s="26" t="str">
        <f>G!AS100</f>
        <v/>
      </c>
      <c r="H128" s="35" t="str">
        <f>G!AR100</f>
        <v>--</v>
      </c>
      <c r="I128" s="26" t="str">
        <f>G!AT100</f>
        <v/>
      </c>
      <c r="J128" s="26" t="str">
        <f>G!AU100</f>
        <v/>
      </c>
      <c r="L128" s="35" t="str">
        <f>G!AW100</f>
        <v/>
      </c>
      <c r="M128" s="35" t="str">
        <f>G!AV100</f>
        <v>--</v>
      </c>
      <c r="O128" s="26" t="str">
        <f>G!AY100</f>
        <v/>
      </c>
      <c r="P128" s="35" t="str">
        <f>G!AX100</f>
        <v>--</v>
      </c>
      <c r="Q128" s="26" t="str">
        <f>G!AZ100</f>
        <v/>
      </c>
      <c r="R128" s="26" t="str">
        <f>G!BA100</f>
        <v/>
      </c>
      <c r="T128" s="35" t="str">
        <f>G!BC100</f>
        <v/>
      </c>
      <c r="U128" s="35" t="str">
        <f>G!BB100</f>
        <v>--</v>
      </c>
      <c r="V128" s="35"/>
      <c r="W128" s="26" t="str">
        <f>G!BE100</f>
        <v/>
      </c>
      <c r="X128" s="35" t="str">
        <f>G!BD100</f>
        <v>--</v>
      </c>
      <c r="Y128" s="26" t="str">
        <f>G!BF100</f>
        <v/>
      </c>
      <c r="Z128" s="26" t="str">
        <f>G!BG100</f>
        <v/>
      </c>
      <c r="AA128" s="35"/>
      <c r="AE128" s="63">
        <f t="shared" si="3"/>
        <v>1</v>
      </c>
    </row>
    <row r="129" spans="1:31" ht="9" hidden="1" customHeight="1" x14ac:dyDescent="0.15">
      <c r="A129" s="195" t="str">
        <f>F!A101</f>
        <v>2-Chloortolueen</v>
      </c>
      <c r="B129" s="195"/>
      <c r="C129" s="195"/>
      <c r="D129" s="35" t="str">
        <f>G!AQ101</f>
        <v/>
      </c>
      <c r="E129" s="35" t="str">
        <f>G!AP101</f>
        <v>--</v>
      </c>
      <c r="G129" s="26" t="str">
        <f>G!AS101</f>
        <v/>
      </c>
      <c r="H129" s="35" t="str">
        <f>G!AR101</f>
        <v>--</v>
      </c>
      <c r="I129" s="26" t="str">
        <f>G!AT101</f>
        <v/>
      </c>
      <c r="J129" s="26" t="str">
        <f>G!AU101</f>
        <v/>
      </c>
      <c r="L129" s="35" t="str">
        <f>G!AW101</f>
        <v/>
      </c>
      <c r="M129" s="35" t="str">
        <f>G!AV101</f>
        <v>--</v>
      </c>
      <c r="O129" s="26" t="str">
        <f>G!AY101</f>
        <v/>
      </c>
      <c r="P129" s="35" t="str">
        <f>G!AX101</f>
        <v>--</v>
      </c>
      <c r="Q129" s="26" t="str">
        <f>G!AZ101</f>
        <v/>
      </c>
      <c r="R129" s="26" t="str">
        <f>G!BA101</f>
        <v/>
      </c>
      <c r="T129" s="35" t="str">
        <f>G!BC101</f>
        <v/>
      </c>
      <c r="U129" s="35" t="str">
        <f>G!BB101</f>
        <v>--</v>
      </c>
      <c r="V129" s="35"/>
      <c r="W129" s="26" t="str">
        <f>G!BE101</f>
        <v/>
      </c>
      <c r="X129" s="35" t="str">
        <f>G!BD101</f>
        <v>--</v>
      </c>
      <c r="Y129" s="26" t="str">
        <f>G!BF101</f>
        <v/>
      </c>
      <c r="Z129" s="26" t="str">
        <f>G!BG101</f>
        <v/>
      </c>
      <c r="AA129" s="35"/>
      <c r="AE129" s="63">
        <f t="shared" si="3"/>
        <v>1</v>
      </c>
    </row>
    <row r="130" spans="1:31" ht="9" hidden="1" customHeight="1" x14ac:dyDescent="0.15">
      <c r="A130" s="195" t="str">
        <f>F!A102</f>
        <v>4-Chloortolueen</v>
      </c>
      <c r="B130" s="195"/>
      <c r="C130" s="195"/>
      <c r="D130" s="35" t="str">
        <f>G!AQ102</f>
        <v/>
      </c>
      <c r="E130" s="35" t="str">
        <f>G!AP102</f>
        <v>--</v>
      </c>
      <c r="G130" s="26" t="str">
        <f>G!AS102</f>
        <v/>
      </c>
      <c r="H130" s="35" t="str">
        <f>G!AR102</f>
        <v>--</v>
      </c>
      <c r="I130" s="26" t="str">
        <f>G!AT102</f>
        <v/>
      </c>
      <c r="J130" s="26" t="str">
        <f>G!AU102</f>
        <v/>
      </c>
      <c r="L130" s="35" t="str">
        <f>G!AW102</f>
        <v/>
      </c>
      <c r="M130" s="35" t="str">
        <f>G!AV102</f>
        <v>--</v>
      </c>
      <c r="O130" s="26" t="str">
        <f>G!AY102</f>
        <v/>
      </c>
      <c r="P130" s="35" t="str">
        <f>G!AX102</f>
        <v>--</v>
      </c>
      <c r="Q130" s="26" t="str">
        <f>G!AZ102</f>
        <v/>
      </c>
      <c r="R130" s="26" t="str">
        <f>G!BA102</f>
        <v/>
      </c>
      <c r="T130" s="35" t="str">
        <f>G!BC102</f>
        <v/>
      </c>
      <c r="U130" s="35" t="str">
        <f>G!BB102</f>
        <v>--</v>
      </c>
      <c r="V130" s="35"/>
      <c r="W130" s="26" t="str">
        <f>G!BE102</f>
        <v/>
      </c>
      <c r="X130" s="35" t="str">
        <f>G!BD102</f>
        <v>--</v>
      </c>
      <c r="Y130" s="26" t="str">
        <f>G!BF102</f>
        <v/>
      </c>
      <c r="Z130" s="26" t="str">
        <f>G!BG102</f>
        <v/>
      </c>
      <c r="AA130" s="35"/>
      <c r="AE130" s="63">
        <f t="shared" si="3"/>
        <v>1</v>
      </c>
    </row>
    <row r="131" spans="1:31" ht="9" hidden="1" customHeight="1" x14ac:dyDescent="0.15">
      <c r="A131" s="195" t="str">
        <f>F!A103</f>
        <v>Trichloorfluormethaan</v>
      </c>
      <c r="B131" s="195"/>
      <c r="C131" s="195"/>
      <c r="D131" s="35" t="str">
        <f>G!AQ103</f>
        <v/>
      </c>
      <c r="E131" s="35" t="str">
        <f>G!AP103</f>
        <v>--</v>
      </c>
      <c r="G131" s="26" t="str">
        <f>G!AS103</f>
        <v/>
      </c>
      <c r="H131" s="35" t="str">
        <f>G!AR103</f>
        <v>--</v>
      </c>
      <c r="I131" s="26" t="str">
        <f>G!AT103</f>
        <v/>
      </c>
      <c r="J131" s="26" t="str">
        <f>G!AU103</f>
        <v/>
      </c>
      <c r="L131" s="35" t="str">
        <f>G!AW103</f>
        <v/>
      </c>
      <c r="M131" s="35" t="str">
        <f>G!AV103</f>
        <v>--</v>
      </c>
      <c r="O131" s="26" t="str">
        <f>G!AY103</f>
        <v/>
      </c>
      <c r="P131" s="35" t="str">
        <f>G!AX103</f>
        <v>--</v>
      </c>
      <c r="Q131" s="26" t="str">
        <f>G!AZ103</f>
        <v/>
      </c>
      <c r="R131" s="26" t="str">
        <f>G!BA103</f>
        <v/>
      </c>
      <c r="T131" s="35" t="str">
        <f>G!BC103</f>
        <v/>
      </c>
      <c r="U131" s="35" t="str">
        <f>G!BB103</f>
        <v>--</v>
      </c>
      <c r="V131" s="35"/>
      <c r="W131" s="26" t="str">
        <f>G!BE103</f>
        <v/>
      </c>
      <c r="X131" s="35" t="str">
        <f>G!BD103</f>
        <v>--</v>
      </c>
      <c r="Y131" s="26" t="str">
        <f>G!BF103</f>
        <v/>
      </c>
      <c r="Z131" s="26" t="str">
        <f>G!BG103</f>
        <v/>
      </c>
      <c r="AA131" s="35"/>
      <c r="AE131" s="63">
        <f t="shared" si="3"/>
        <v>1</v>
      </c>
    </row>
    <row r="132" spans="1:31" ht="9" hidden="1" customHeight="1" x14ac:dyDescent="0.15">
      <c r="A132" s="195" t="str">
        <f>F!A104</f>
        <v>Dichloorfluormethaan</v>
      </c>
      <c r="B132" s="195"/>
      <c r="C132" s="195"/>
      <c r="D132" s="35" t="str">
        <f>G!AQ104</f>
        <v/>
      </c>
      <c r="E132" s="35" t="str">
        <f>G!AP104</f>
        <v>--</v>
      </c>
      <c r="G132" s="26" t="str">
        <f>G!AS104</f>
        <v/>
      </c>
      <c r="H132" s="35" t="str">
        <f>G!AR104</f>
        <v>--</v>
      </c>
      <c r="I132" s="26" t="str">
        <f>G!AT104</f>
        <v/>
      </c>
      <c r="J132" s="26" t="str">
        <f>G!AU104</f>
        <v/>
      </c>
      <c r="L132" s="35" t="str">
        <f>G!AW104</f>
        <v/>
      </c>
      <c r="M132" s="35" t="str">
        <f>G!AV104</f>
        <v>--</v>
      </c>
      <c r="O132" s="26" t="str">
        <f>G!AY104</f>
        <v/>
      </c>
      <c r="P132" s="35" t="str">
        <f>G!AX104</f>
        <v>--</v>
      </c>
      <c r="Q132" s="26" t="str">
        <f>G!AZ104</f>
        <v/>
      </c>
      <c r="R132" s="26" t="str">
        <f>G!BA104</f>
        <v/>
      </c>
      <c r="T132" s="35" t="str">
        <f>G!BC104</f>
        <v/>
      </c>
      <c r="U132" s="35" t="str">
        <f>G!BB104</f>
        <v>--</v>
      </c>
      <c r="V132" s="35"/>
      <c r="W132" s="26" t="str">
        <f>G!BE104</f>
        <v/>
      </c>
      <c r="X132" s="35" t="str">
        <f>G!BD104</f>
        <v>--</v>
      </c>
      <c r="Y132" s="26" t="str">
        <f>G!BF104</f>
        <v/>
      </c>
      <c r="Z132" s="26" t="str">
        <f>G!BG104</f>
        <v/>
      </c>
      <c r="AA132" s="35"/>
      <c r="AE132" s="63">
        <f t="shared" si="3"/>
        <v>1</v>
      </c>
    </row>
    <row r="133" spans="1:31" ht="9" hidden="1" customHeight="1" x14ac:dyDescent="0.15">
      <c r="A133" s="195" t="str">
        <f>F!A105</f>
        <v>Chloorethaan</v>
      </c>
      <c r="B133" s="195"/>
      <c r="C133" s="195"/>
      <c r="D133" s="35" t="str">
        <f>G!AQ105</f>
        <v/>
      </c>
      <c r="E133" s="35" t="str">
        <f>G!AP105</f>
        <v>--</v>
      </c>
      <c r="G133" s="26" t="str">
        <f>G!AS105</f>
        <v/>
      </c>
      <c r="H133" s="35" t="str">
        <f>G!AR105</f>
        <v>--</v>
      </c>
      <c r="I133" s="26" t="str">
        <f>G!AT105</f>
        <v/>
      </c>
      <c r="J133" s="26" t="str">
        <f>G!AU105</f>
        <v/>
      </c>
      <c r="L133" s="35" t="str">
        <f>G!AW105</f>
        <v/>
      </c>
      <c r="M133" s="35" t="str">
        <f>G!AV105</f>
        <v>--</v>
      </c>
      <c r="O133" s="26" t="str">
        <f>G!AY105</f>
        <v/>
      </c>
      <c r="P133" s="35" t="str">
        <f>G!AX105</f>
        <v>--</v>
      </c>
      <c r="Q133" s="26" t="str">
        <f>G!AZ105</f>
        <v/>
      </c>
      <c r="R133" s="26" t="str">
        <f>G!BA105</f>
        <v/>
      </c>
      <c r="T133" s="35" t="str">
        <f>G!BC105</f>
        <v/>
      </c>
      <c r="U133" s="35" t="str">
        <f>G!BB105</f>
        <v>--</v>
      </c>
      <c r="V133" s="35"/>
      <c r="W133" s="26" t="str">
        <f>G!BE105</f>
        <v/>
      </c>
      <c r="X133" s="35" t="str">
        <f>G!BD105</f>
        <v>--</v>
      </c>
      <c r="Y133" s="26" t="str">
        <f>G!BF105</f>
        <v/>
      </c>
      <c r="Z133" s="26" t="str">
        <f>G!BG105</f>
        <v/>
      </c>
      <c r="AA133" s="35"/>
      <c r="AE133" s="63">
        <f t="shared" si="3"/>
        <v>1</v>
      </c>
    </row>
    <row r="134" spans="1:31" ht="9" hidden="1" customHeight="1" x14ac:dyDescent="0.15">
      <c r="A134" s="195" t="str">
        <f>F!A106</f>
        <v>Chloormethaan</v>
      </c>
      <c r="B134" s="195"/>
      <c r="C134" s="195"/>
      <c r="D134" s="35" t="str">
        <f>G!AQ106</f>
        <v/>
      </c>
      <c r="E134" s="35" t="str">
        <f>G!AP106</f>
        <v>--</v>
      </c>
      <c r="G134" s="26" t="str">
        <f>G!AS106</f>
        <v/>
      </c>
      <c r="H134" s="35" t="str">
        <f>G!AR106</f>
        <v>--</v>
      </c>
      <c r="I134" s="26" t="str">
        <f>G!AT106</f>
        <v/>
      </c>
      <c r="J134" s="26" t="str">
        <f>G!AU106</f>
        <v/>
      </c>
      <c r="L134" s="35" t="str">
        <f>G!AW106</f>
        <v/>
      </c>
      <c r="M134" s="35" t="str">
        <f>G!AV106</f>
        <v>--</v>
      </c>
      <c r="O134" s="26" t="str">
        <f>G!AY106</f>
        <v/>
      </c>
      <c r="P134" s="35" t="str">
        <f>G!AX106</f>
        <v>--</v>
      </c>
      <c r="Q134" s="26" t="str">
        <f>G!AZ106</f>
        <v/>
      </c>
      <c r="R134" s="26" t="str">
        <f>G!BA106</f>
        <v/>
      </c>
      <c r="T134" s="35" t="str">
        <f>G!BC106</f>
        <v/>
      </c>
      <c r="U134" s="35" t="str">
        <f>G!BB106</f>
        <v>--</v>
      </c>
      <c r="V134" s="35"/>
      <c r="W134" s="26" t="str">
        <f>G!BE106</f>
        <v/>
      </c>
      <c r="X134" s="35" t="str">
        <f>G!BD106</f>
        <v>--</v>
      </c>
      <c r="Y134" s="26" t="str">
        <f>G!BF106</f>
        <v/>
      </c>
      <c r="Z134" s="26" t="str">
        <f>G!BG106</f>
        <v/>
      </c>
      <c r="AA134" s="35"/>
      <c r="AE134" s="63">
        <f t="shared" si="3"/>
        <v>1</v>
      </c>
    </row>
    <row r="135" spans="1:31" ht="9" hidden="1" customHeight="1" x14ac:dyDescent="0.15">
      <c r="A135" s="195" t="str">
        <f>F!A107</f>
        <v>Broommethaan</v>
      </c>
      <c r="B135" s="195"/>
      <c r="C135" s="195"/>
      <c r="D135" s="35" t="str">
        <f>G!AQ107</f>
        <v/>
      </c>
      <c r="E135" s="35" t="str">
        <f>G!AP107</f>
        <v>--</v>
      </c>
      <c r="G135" s="26" t="str">
        <f>G!AS107</f>
        <v/>
      </c>
      <c r="H135" s="35" t="str">
        <f>G!AR107</f>
        <v>--</v>
      </c>
      <c r="I135" s="26" t="str">
        <f>G!AT107</f>
        <v/>
      </c>
      <c r="J135" s="26" t="str">
        <f>G!AU107</f>
        <v/>
      </c>
      <c r="L135" s="35" t="str">
        <f>G!AW107</f>
        <v/>
      </c>
      <c r="M135" s="35" t="str">
        <f>G!AV107</f>
        <v>--</v>
      </c>
      <c r="O135" s="26" t="str">
        <f>G!AY107</f>
        <v/>
      </c>
      <c r="P135" s="35" t="str">
        <f>G!AX107</f>
        <v>--</v>
      </c>
      <c r="Q135" s="26" t="str">
        <f>G!AZ107</f>
        <v/>
      </c>
      <c r="R135" s="26" t="str">
        <f>G!BA107</f>
        <v/>
      </c>
      <c r="T135" s="35" t="str">
        <f>G!BC107</f>
        <v/>
      </c>
      <c r="U135" s="35" t="str">
        <f>G!BB107</f>
        <v>--</v>
      </c>
      <c r="V135" s="35"/>
      <c r="W135" s="26" t="str">
        <f>G!BE107</f>
        <v/>
      </c>
      <c r="X135" s="35" t="str">
        <f>G!BD107</f>
        <v>--</v>
      </c>
      <c r="Y135" s="26" t="str">
        <f>G!BF107</f>
        <v/>
      </c>
      <c r="Z135" s="26" t="str">
        <f>G!BG107</f>
        <v/>
      </c>
      <c r="AA135" s="35"/>
      <c r="AE135" s="63">
        <f t="shared" si="3"/>
        <v>1</v>
      </c>
    </row>
    <row r="136" spans="1:31" ht="3.95" hidden="1" customHeight="1" x14ac:dyDescent="0.15">
      <c r="A136" s="32"/>
      <c r="B136" s="32"/>
      <c r="C136" s="32"/>
      <c r="D136" s="35"/>
      <c r="E136" s="35"/>
      <c r="H136" s="35"/>
      <c r="L136" s="35"/>
      <c r="M136" s="35"/>
      <c r="P136" s="35"/>
      <c r="T136" s="35"/>
      <c r="U136" s="35"/>
      <c r="V136" s="35"/>
      <c r="X136" s="35"/>
      <c r="Z136" s="35"/>
      <c r="AA136" s="35"/>
      <c r="AE136" s="85">
        <f>AE137</f>
        <v>1</v>
      </c>
    </row>
    <row r="137" spans="1:31" ht="9" hidden="1" customHeight="1" x14ac:dyDescent="0.15">
      <c r="A137" s="198" t="str">
        <f>IF(COUNTIF(F!D108:D123,131)&gt;0,"Chloorbenzenen (µg/kgds)","Chloorbenzenen (mg/kgds)")</f>
        <v>Chloorbenzenen (mg/kgds)</v>
      </c>
      <c r="B137" s="198"/>
      <c r="C137" s="198"/>
      <c r="D137" s="198"/>
      <c r="E137" s="198"/>
      <c r="F137" s="198"/>
      <c r="G137" s="198"/>
      <c r="H137" s="198"/>
      <c r="I137" s="198"/>
      <c r="J137" s="198"/>
      <c r="K137" s="198"/>
      <c r="L137" s="198"/>
      <c r="M137" s="198"/>
      <c r="N137" s="198"/>
      <c r="O137" s="198"/>
      <c r="P137" s="198"/>
      <c r="Q137" s="198"/>
      <c r="R137" s="198"/>
      <c r="S137" s="198"/>
      <c r="T137" s="198"/>
      <c r="U137" s="198"/>
      <c r="V137" s="198"/>
      <c r="W137" s="198"/>
      <c r="X137" s="198"/>
      <c r="Y137" s="198"/>
      <c r="Z137" s="198"/>
      <c r="AA137" s="198"/>
      <c r="AE137" s="85">
        <f>IF(COUNTIF(AE138:AE153,1)=COUNT(AE138:AE153),1,0)</f>
        <v>1</v>
      </c>
    </row>
    <row r="138" spans="1:31" ht="9" hidden="1" customHeight="1" x14ac:dyDescent="0.15">
      <c r="A138" s="195" t="str">
        <f>F!A108</f>
        <v>Monochloorbenzeen</v>
      </c>
      <c r="B138" s="195"/>
      <c r="C138" s="195"/>
      <c r="D138" s="35" t="str">
        <f>G!AQ108</f>
        <v/>
      </c>
      <c r="E138" s="35" t="str">
        <f>G!AP108</f>
        <v>--</v>
      </c>
      <c r="G138" s="26" t="str">
        <f>G!AS108</f>
        <v/>
      </c>
      <c r="H138" s="35" t="str">
        <f>G!AR108</f>
        <v>--</v>
      </c>
      <c r="I138" s="26" t="str">
        <f>G!AT108</f>
        <v/>
      </c>
      <c r="J138" s="26" t="str">
        <f>G!AU108</f>
        <v/>
      </c>
      <c r="L138" s="35" t="str">
        <f>G!AW108</f>
        <v/>
      </c>
      <c r="M138" s="35" t="str">
        <f>G!AV108</f>
        <v>--</v>
      </c>
      <c r="O138" s="26" t="str">
        <f>G!AY108</f>
        <v/>
      </c>
      <c r="P138" s="35" t="str">
        <f>G!AX108</f>
        <v>--</v>
      </c>
      <c r="Q138" s="26" t="str">
        <f>G!AZ108</f>
        <v/>
      </c>
      <c r="R138" s="26" t="str">
        <f>G!BA108</f>
        <v/>
      </c>
      <c r="T138" s="35" t="str">
        <f>G!BC108</f>
        <v/>
      </c>
      <c r="U138" s="35" t="str">
        <f>G!BB108</f>
        <v>--</v>
      </c>
      <c r="V138" s="35"/>
      <c r="W138" s="26" t="str">
        <f>G!BE108</f>
        <v/>
      </c>
      <c r="X138" s="35" t="str">
        <f>G!BD108</f>
        <v>--</v>
      </c>
      <c r="Y138" s="26" t="str">
        <f>G!BF108</f>
        <v/>
      </c>
      <c r="Z138" s="26" t="str">
        <f>G!BG108</f>
        <v/>
      </c>
      <c r="AA138" s="35"/>
      <c r="AE138" s="63">
        <f t="shared" si="3"/>
        <v>1</v>
      </c>
    </row>
    <row r="139" spans="1:31" ht="9" hidden="1" customHeight="1" x14ac:dyDescent="0.15">
      <c r="A139" s="195" t="str">
        <f>F!A109</f>
        <v>1,2-Dichloorbenzeen</v>
      </c>
      <c r="B139" s="195"/>
      <c r="C139" s="195"/>
      <c r="D139" s="35" t="str">
        <f>G!AQ109</f>
        <v/>
      </c>
      <c r="E139" s="35" t="str">
        <f>G!AP109</f>
        <v>--</v>
      </c>
      <c r="G139" s="26" t="str">
        <f>G!AS109</f>
        <v/>
      </c>
      <c r="H139" s="35" t="str">
        <f>G!AR109</f>
        <v>--</v>
      </c>
      <c r="I139" s="26" t="str">
        <f>G!AT109</f>
        <v/>
      </c>
      <c r="J139" s="26" t="str">
        <f>G!AU109</f>
        <v/>
      </c>
      <c r="L139" s="35" t="str">
        <f>G!AW109</f>
        <v/>
      </c>
      <c r="M139" s="35" t="str">
        <f>G!AV109</f>
        <v>--</v>
      </c>
      <c r="O139" s="26" t="str">
        <f>G!AY109</f>
        <v/>
      </c>
      <c r="P139" s="35" t="str">
        <f>G!AX109</f>
        <v>--</v>
      </c>
      <c r="Q139" s="26" t="str">
        <f>G!AZ109</f>
        <v/>
      </c>
      <c r="R139" s="26" t="str">
        <f>G!BA109</f>
        <v/>
      </c>
      <c r="T139" s="35" t="str">
        <f>G!BC109</f>
        <v/>
      </c>
      <c r="U139" s="35" t="str">
        <f>G!BB109</f>
        <v>--</v>
      </c>
      <c r="V139" s="35"/>
      <c r="W139" s="26" t="str">
        <f>G!BE109</f>
        <v/>
      </c>
      <c r="X139" s="35" t="str">
        <f>G!BD109</f>
        <v>--</v>
      </c>
      <c r="Y139" s="26" t="str">
        <f>G!BF109</f>
        <v/>
      </c>
      <c r="Z139" s="26" t="str">
        <f>G!BG109</f>
        <v/>
      </c>
      <c r="AA139" s="35"/>
      <c r="AE139" s="63">
        <f t="shared" si="3"/>
        <v>1</v>
      </c>
    </row>
    <row r="140" spans="1:31" ht="9" hidden="1" customHeight="1" x14ac:dyDescent="0.15">
      <c r="A140" s="195" t="str">
        <f>F!A110</f>
        <v>1,3-Dichloorbenzeen</v>
      </c>
      <c r="B140" s="195"/>
      <c r="C140" s="195"/>
      <c r="D140" s="35" t="str">
        <f>G!AQ110</f>
        <v/>
      </c>
      <c r="E140" s="35" t="str">
        <f>G!AP110</f>
        <v>--</v>
      </c>
      <c r="G140" s="26" t="str">
        <f>G!AS110</f>
        <v/>
      </c>
      <c r="H140" s="35" t="str">
        <f>G!AR110</f>
        <v>--</v>
      </c>
      <c r="I140" s="26" t="str">
        <f>G!AT110</f>
        <v/>
      </c>
      <c r="J140" s="26" t="str">
        <f>G!AU110</f>
        <v/>
      </c>
      <c r="L140" s="35" t="str">
        <f>G!AW110</f>
        <v/>
      </c>
      <c r="M140" s="35" t="str">
        <f>G!AV110</f>
        <v>--</v>
      </c>
      <c r="O140" s="26" t="str">
        <f>G!AY110</f>
        <v/>
      </c>
      <c r="P140" s="35" t="str">
        <f>G!AX110</f>
        <v>--</v>
      </c>
      <c r="Q140" s="26" t="str">
        <f>G!AZ110</f>
        <v/>
      </c>
      <c r="R140" s="26" t="str">
        <f>G!BA110</f>
        <v/>
      </c>
      <c r="T140" s="35" t="str">
        <f>G!BC110</f>
        <v/>
      </c>
      <c r="U140" s="35" t="str">
        <f>G!BB110</f>
        <v>--</v>
      </c>
      <c r="V140" s="35"/>
      <c r="W140" s="26" t="str">
        <f>G!BE110</f>
        <v/>
      </c>
      <c r="X140" s="35" t="str">
        <f>G!BD110</f>
        <v>--</v>
      </c>
      <c r="Y140" s="26" t="str">
        <f>G!BF110</f>
        <v/>
      </c>
      <c r="Z140" s="26" t="str">
        <f>G!BG110</f>
        <v/>
      </c>
      <c r="AA140" s="35"/>
      <c r="AE140" s="63">
        <f t="shared" si="3"/>
        <v>1</v>
      </c>
    </row>
    <row r="141" spans="1:31" ht="9" hidden="1" customHeight="1" x14ac:dyDescent="0.15">
      <c r="A141" s="195" t="str">
        <f>F!A111</f>
        <v>1,4-Dichloorbenzeen</v>
      </c>
      <c r="B141" s="195"/>
      <c r="C141" s="195"/>
      <c r="D141" s="35" t="str">
        <f>G!AQ111</f>
        <v/>
      </c>
      <c r="E141" s="35" t="str">
        <f>G!AP111</f>
        <v>--</v>
      </c>
      <c r="G141" s="26" t="str">
        <f>G!AS111</f>
        <v/>
      </c>
      <c r="H141" s="35" t="str">
        <f>G!AR111</f>
        <v>--</v>
      </c>
      <c r="I141" s="26" t="str">
        <f>G!AT111</f>
        <v/>
      </c>
      <c r="J141" s="26" t="str">
        <f>G!AU111</f>
        <v/>
      </c>
      <c r="L141" s="35" t="str">
        <f>G!AW111</f>
        <v/>
      </c>
      <c r="M141" s="35" t="str">
        <f>G!AV111</f>
        <v>--</v>
      </c>
      <c r="O141" s="26" t="str">
        <f>G!AY111</f>
        <v/>
      </c>
      <c r="P141" s="35" t="str">
        <f>G!AX111</f>
        <v>--</v>
      </c>
      <c r="Q141" s="26" t="str">
        <f>G!AZ111</f>
        <v/>
      </c>
      <c r="R141" s="26" t="str">
        <f>G!BA111</f>
        <v/>
      </c>
      <c r="T141" s="35" t="str">
        <f>G!BC111</f>
        <v/>
      </c>
      <c r="U141" s="35" t="str">
        <f>G!BB111</f>
        <v>--</v>
      </c>
      <c r="V141" s="35"/>
      <c r="W141" s="26" t="str">
        <f>G!BE111</f>
        <v/>
      </c>
      <c r="X141" s="35" t="str">
        <f>G!BD111</f>
        <v>--</v>
      </c>
      <c r="Y141" s="26" t="str">
        <f>G!BF111</f>
        <v/>
      </c>
      <c r="Z141" s="26" t="str">
        <f>G!BG111</f>
        <v/>
      </c>
      <c r="AA141" s="35"/>
      <c r="AE141" s="63">
        <f t="shared" ref="AE141:AE146" si="4">IF(AND(E141="--",M141="--",U141="--"),1,0)</f>
        <v>1</v>
      </c>
    </row>
    <row r="142" spans="1:31" ht="9" hidden="1" customHeight="1" x14ac:dyDescent="0.15">
      <c r="A142" s="195" t="str">
        <f>F!A112</f>
        <v>Dichloorbenzenen (som)</v>
      </c>
      <c r="B142" s="195"/>
      <c r="C142" s="195"/>
      <c r="D142" s="35" t="str">
        <f>G!AQ112</f>
        <v/>
      </c>
      <c r="E142" s="35" t="str">
        <f>G!AP112</f>
        <v>--</v>
      </c>
      <c r="G142" s="26" t="str">
        <f>G!AS112</f>
        <v/>
      </c>
      <c r="H142" s="35" t="str">
        <f>G!AR112</f>
        <v>--</v>
      </c>
      <c r="I142" s="26" t="str">
        <f>G!AT112</f>
        <v/>
      </c>
      <c r="J142" s="26" t="str">
        <f>G!AU112</f>
        <v/>
      </c>
      <c r="L142" s="35" t="str">
        <f>G!AW112</f>
        <v/>
      </c>
      <c r="M142" s="35" t="str">
        <f>G!AV112</f>
        <v>--</v>
      </c>
      <c r="O142" s="26" t="str">
        <f>G!AY112</f>
        <v/>
      </c>
      <c r="P142" s="35" t="str">
        <f>G!AX112</f>
        <v>--</v>
      </c>
      <c r="Q142" s="26" t="str">
        <f>G!AZ112</f>
        <v/>
      </c>
      <c r="R142" s="26" t="str">
        <f>G!BA112</f>
        <v/>
      </c>
      <c r="T142" s="35" t="str">
        <f>G!BC112</f>
        <v/>
      </c>
      <c r="U142" s="35" t="str">
        <f>G!BB112</f>
        <v>--</v>
      </c>
      <c r="V142" s="35"/>
      <c r="W142" s="26" t="str">
        <f>G!BE112</f>
        <v/>
      </c>
      <c r="X142" s="35" t="str">
        <f>G!BD112</f>
        <v>--</v>
      </c>
      <c r="Y142" s="26" t="str">
        <f>G!BF112</f>
        <v/>
      </c>
      <c r="Z142" s="26" t="str">
        <f>G!BG112</f>
        <v/>
      </c>
      <c r="AA142" s="35"/>
      <c r="AE142" s="63">
        <f t="shared" si="4"/>
        <v>1</v>
      </c>
    </row>
    <row r="143" spans="1:31" ht="9" hidden="1" customHeight="1" x14ac:dyDescent="0.15">
      <c r="A143" s="195" t="str">
        <f>F!A113</f>
        <v>1,2,3-Trichloorbenzeen</v>
      </c>
      <c r="B143" s="195"/>
      <c r="C143" s="195"/>
      <c r="D143" s="35" t="str">
        <f>G!AQ113</f>
        <v/>
      </c>
      <c r="E143" s="35" t="str">
        <f>G!AP113</f>
        <v>--</v>
      </c>
      <c r="G143" s="26" t="str">
        <f>G!AS113</f>
        <v/>
      </c>
      <c r="H143" s="35" t="str">
        <f>G!AR113</f>
        <v>--</v>
      </c>
      <c r="I143" s="26" t="str">
        <f>G!AT113</f>
        <v/>
      </c>
      <c r="J143" s="26" t="str">
        <f>G!AU113</f>
        <v/>
      </c>
      <c r="L143" s="35" t="str">
        <f>G!AW113</f>
        <v/>
      </c>
      <c r="M143" s="35" t="str">
        <f>G!AV113</f>
        <v>--</v>
      </c>
      <c r="O143" s="26" t="str">
        <f>G!AY113</f>
        <v/>
      </c>
      <c r="P143" s="35" t="str">
        <f>G!AX113</f>
        <v>--</v>
      </c>
      <c r="Q143" s="26" t="str">
        <f>G!AZ113</f>
        <v/>
      </c>
      <c r="R143" s="26" t="str">
        <f>G!BA113</f>
        <v/>
      </c>
      <c r="T143" s="35" t="str">
        <f>G!BC113</f>
        <v/>
      </c>
      <c r="U143" s="35" t="str">
        <f>G!BB113</f>
        <v>--</v>
      </c>
      <c r="V143" s="35"/>
      <c r="W143" s="26" t="str">
        <f>G!BE113</f>
        <v/>
      </c>
      <c r="X143" s="35" t="str">
        <f>G!BD113</f>
        <v>--</v>
      </c>
      <c r="Y143" s="26" t="str">
        <f>G!BF113</f>
        <v/>
      </c>
      <c r="Z143" s="26" t="str">
        <f>G!BG113</f>
        <v/>
      </c>
      <c r="AA143" s="35"/>
      <c r="AE143" s="63">
        <f t="shared" si="4"/>
        <v>1</v>
      </c>
    </row>
    <row r="144" spans="1:31" ht="9" hidden="1" customHeight="1" x14ac:dyDescent="0.15">
      <c r="A144" s="195" t="str">
        <f>F!A114</f>
        <v>1,2,4-Trichloorbenzeen</v>
      </c>
      <c r="B144" s="195"/>
      <c r="C144" s="195"/>
      <c r="D144" s="35" t="str">
        <f>G!AQ114</f>
        <v/>
      </c>
      <c r="E144" s="35" t="str">
        <f>G!AP114</f>
        <v>--</v>
      </c>
      <c r="G144" s="26" t="str">
        <f>G!AS114</f>
        <v/>
      </c>
      <c r="H144" s="35" t="str">
        <f>G!AR114</f>
        <v>--</v>
      </c>
      <c r="I144" s="26" t="str">
        <f>G!AT114</f>
        <v/>
      </c>
      <c r="J144" s="26" t="str">
        <f>G!AU114</f>
        <v/>
      </c>
      <c r="L144" s="35" t="str">
        <f>G!AW114</f>
        <v/>
      </c>
      <c r="M144" s="35" t="str">
        <f>G!AV114</f>
        <v>--</v>
      </c>
      <c r="O144" s="26" t="str">
        <f>G!AY114</f>
        <v/>
      </c>
      <c r="P144" s="35" t="str">
        <f>G!AX114</f>
        <v>--</v>
      </c>
      <c r="Q144" s="26" t="str">
        <f>G!AZ114</f>
        <v/>
      </c>
      <c r="R144" s="26" t="str">
        <f>G!BA114</f>
        <v/>
      </c>
      <c r="T144" s="35" t="str">
        <f>G!BC114</f>
        <v/>
      </c>
      <c r="U144" s="35" t="str">
        <f>G!BB114</f>
        <v>--</v>
      </c>
      <c r="V144" s="35"/>
      <c r="W144" s="26" t="str">
        <f>G!BE114</f>
        <v/>
      </c>
      <c r="X144" s="35" t="str">
        <f>G!BD114</f>
        <v>--</v>
      </c>
      <c r="Y144" s="26" t="str">
        <f>G!BF114</f>
        <v/>
      </c>
      <c r="Z144" s="26" t="str">
        <f>G!BG114</f>
        <v/>
      </c>
      <c r="AA144" s="35"/>
      <c r="AE144" s="63">
        <f t="shared" si="4"/>
        <v>1</v>
      </c>
    </row>
    <row r="145" spans="1:31" ht="9" hidden="1" customHeight="1" x14ac:dyDescent="0.15">
      <c r="A145" s="195" t="str">
        <f>F!A115</f>
        <v>1,3,5-trichloorbenzeen</v>
      </c>
      <c r="B145" s="195"/>
      <c r="C145" s="195"/>
      <c r="D145" s="35" t="str">
        <f>G!AQ115</f>
        <v/>
      </c>
      <c r="E145" s="35" t="str">
        <f>G!AP115</f>
        <v>--</v>
      </c>
      <c r="G145" s="26" t="str">
        <f>G!AS115</f>
        <v/>
      </c>
      <c r="H145" s="35" t="str">
        <f>G!AR115</f>
        <v>--</v>
      </c>
      <c r="I145" s="26" t="str">
        <f>G!AT115</f>
        <v/>
      </c>
      <c r="J145" s="26" t="str">
        <f>G!AU115</f>
        <v/>
      </c>
      <c r="L145" s="35" t="str">
        <f>G!AW115</f>
        <v/>
      </c>
      <c r="M145" s="35" t="str">
        <f>G!AV115</f>
        <v>--</v>
      </c>
      <c r="O145" s="26" t="str">
        <f>G!AY115</f>
        <v/>
      </c>
      <c r="P145" s="35" t="str">
        <f>G!AX115</f>
        <v>--</v>
      </c>
      <c r="Q145" s="26" t="str">
        <f>G!AZ115</f>
        <v/>
      </c>
      <c r="R145" s="26" t="str">
        <f>G!BA115</f>
        <v/>
      </c>
      <c r="T145" s="35" t="str">
        <f>G!BC115</f>
        <v/>
      </c>
      <c r="U145" s="35" t="str">
        <f>G!BB115</f>
        <v>--</v>
      </c>
      <c r="V145" s="35"/>
      <c r="W145" s="26" t="str">
        <f>G!BE115</f>
        <v/>
      </c>
      <c r="X145" s="35" t="str">
        <f>G!BD115</f>
        <v>--</v>
      </c>
      <c r="Y145" s="26" t="str">
        <f>G!BF115</f>
        <v/>
      </c>
      <c r="Z145" s="26" t="str">
        <f>G!BG115</f>
        <v/>
      </c>
      <c r="AA145" s="35"/>
      <c r="AE145" s="63">
        <f t="shared" si="4"/>
        <v>1</v>
      </c>
    </row>
    <row r="146" spans="1:31" ht="9" hidden="1" customHeight="1" x14ac:dyDescent="0.15">
      <c r="A146" s="195" t="str">
        <f>F!A116</f>
        <v>Trichloorbenzenen (som)</v>
      </c>
      <c r="B146" s="195"/>
      <c r="C146" s="195"/>
      <c r="D146" s="35" t="str">
        <f>G!AQ116</f>
        <v/>
      </c>
      <c r="E146" s="35" t="str">
        <f>G!AP116</f>
        <v>--</v>
      </c>
      <c r="G146" s="26" t="str">
        <f>G!AS116</f>
        <v/>
      </c>
      <c r="H146" s="35" t="str">
        <f>G!AR116</f>
        <v>--</v>
      </c>
      <c r="I146" s="26" t="str">
        <f>G!AT116</f>
        <v/>
      </c>
      <c r="J146" s="26" t="str">
        <f>G!AU116</f>
        <v/>
      </c>
      <c r="L146" s="35" t="str">
        <f>G!AW116</f>
        <v/>
      </c>
      <c r="M146" s="35" t="str">
        <f>G!AV116</f>
        <v>--</v>
      </c>
      <c r="O146" s="26" t="str">
        <f>G!AY116</f>
        <v/>
      </c>
      <c r="P146" s="35" t="str">
        <f>G!AX116</f>
        <v>--</v>
      </c>
      <c r="Q146" s="26" t="str">
        <f>G!AZ116</f>
        <v/>
      </c>
      <c r="R146" s="26" t="str">
        <f>G!BA116</f>
        <v/>
      </c>
      <c r="T146" s="35" t="str">
        <f>G!BC116</f>
        <v/>
      </c>
      <c r="U146" s="35" t="str">
        <f>G!BB116</f>
        <v>--</v>
      </c>
      <c r="V146" s="35"/>
      <c r="W146" s="26" t="str">
        <f>G!BE116</f>
        <v/>
      </c>
      <c r="X146" s="35" t="str">
        <f>G!BD116</f>
        <v>--</v>
      </c>
      <c r="Y146" s="26" t="str">
        <f>G!BF116</f>
        <v/>
      </c>
      <c r="Z146" s="26" t="str">
        <f>G!BG116</f>
        <v/>
      </c>
      <c r="AA146" s="35"/>
      <c r="AE146" s="63">
        <f t="shared" si="4"/>
        <v>1</v>
      </c>
    </row>
    <row r="147" spans="1:31" ht="9" hidden="1" customHeight="1" x14ac:dyDescent="0.15">
      <c r="A147" s="195" t="str">
        <f>F!A117</f>
        <v>1,2,3,4-tetrachloorbenzeen</v>
      </c>
      <c r="B147" s="195"/>
      <c r="C147" s="195"/>
      <c r="D147" s="35" t="str">
        <f>G!AQ117</f>
        <v/>
      </c>
      <c r="E147" s="35" t="str">
        <f>G!AP117</f>
        <v>--</v>
      </c>
      <c r="G147" s="26" t="str">
        <f>G!AS117</f>
        <v/>
      </c>
      <c r="H147" s="35" t="str">
        <f>G!AR117</f>
        <v>--</v>
      </c>
      <c r="I147" s="26" t="str">
        <f>G!AT117</f>
        <v/>
      </c>
      <c r="J147" s="26" t="str">
        <f>G!AU117</f>
        <v/>
      </c>
      <c r="L147" s="35" t="str">
        <f>G!AW117</f>
        <v/>
      </c>
      <c r="M147" s="35" t="str">
        <f>G!AV117</f>
        <v>--</v>
      </c>
      <c r="O147" s="26" t="str">
        <f>G!AY117</f>
        <v/>
      </c>
      <c r="P147" s="35" t="str">
        <f>G!AX117</f>
        <v>--</v>
      </c>
      <c r="Q147" s="26" t="str">
        <f>G!AZ117</f>
        <v/>
      </c>
      <c r="R147" s="26" t="str">
        <f>G!BA117</f>
        <v/>
      </c>
      <c r="T147" s="35" t="str">
        <f>G!BC117</f>
        <v/>
      </c>
      <c r="U147" s="35" t="str">
        <f>G!BB117</f>
        <v>--</v>
      </c>
      <c r="V147" s="35"/>
      <c r="W147" s="26" t="str">
        <f>G!BE117</f>
        <v/>
      </c>
      <c r="X147" s="35" t="str">
        <f>G!BD117</f>
        <v>--</v>
      </c>
      <c r="Y147" s="26" t="str">
        <f>G!BF117</f>
        <v/>
      </c>
      <c r="Z147" s="26" t="str">
        <f>G!BG117</f>
        <v/>
      </c>
      <c r="AA147" s="35"/>
      <c r="AE147" s="63">
        <f t="shared" ref="AE147:AE190" si="5">IF(AND(E147="--",M147="--",U147="--"),1,0)</f>
        <v>1</v>
      </c>
    </row>
    <row r="148" spans="1:31" ht="9" hidden="1" customHeight="1" x14ac:dyDescent="0.15">
      <c r="A148" s="195" t="str">
        <f>F!A118</f>
        <v>1,2,3,5-tetrachloorbenzeen</v>
      </c>
      <c r="B148" s="195"/>
      <c r="C148" s="195"/>
      <c r="D148" s="35" t="str">
        <f>G!AQ118</f>
        <v/>
      </c>
      <c r="E148" s="35" t="str">
        <f>G!AP118</f>
        <v>--</v>
      </c>
      <c r="G148" s="26" t="str">
        <f>G!AS118</f>
        <v/>
      </c>
      <c r="H148" s="35" t="str">
        <f>G!AR118</f>
        <v>--</v>
      </c>
      <c r="I148" s="26" t="str">
        <f>G!AT118</f>
        <v/>
      </c>
      <c r="J148" s="26" t="str">
        <f>G!AU118</f>
        <v/>
      </c>
      <c r="L148" s="35" t="str">
        <f>G!AW118</f>
        <v/>
      </c>
      <c r="M148" s="35" t="str">
        <f>G!AV118</f>
        <v>--</v>
      </c>
      <c r="O148" s="26" t="str">
        <f>G!AY118</f>
        <v/>
      </c>
      <c r="P148" s="35" t="str">
        <f>G!AX118</f>
        <v>--</v>
      </c>
      <c r="Q148" s="26" t="str">
        <f>G!AZ118</f>
        <v/>
      </c>
      <c r="R148" s="26" t="str">
        <f>G!BA118</f>
        <v/>
      </c>
      <c r="T148" s="35" t="str">
        <f>G!BC118</f>
        <v/>
      </c>
      <c r="U148" s="35" t="str">
        <f>G!BB118</f>
        <v>--</v>
      </c>
      <c r="V148" s="35"/>
      <c r="W148" s="26" t="str">
        <f>G!BE118</f>
        <v/>
      </c>
      <c r="X148" s="35" t="str">
        <f>G!BD118</f>
        <v>--</v>
      </c>
      <c r="Y148" s="26" t="str">
        <f>G!BF118</f>
        <v/>
      </c>
      <c r="Z148" s="26" t="str">
        <f>G!BG118</f>
        <v/>
      </c>
      <c r="AA148" s="35"/>
      <c r="AE148" s="63">
        <f t="shared" si="5"/>
        <v>1</v>
      </c>
    </row>
    <row r="149" spans="1:31" ht="9" hidden="1" customHeight="1" x14ac:dyDescent="0.15">
      <c r="A149" s="195" t="str">
        <f>F!A119</f>
        <v>1,2,4,5-tetrachloorbenzeen</v>
      </c>
      <c r="B149" s="195"/>
      <c r="C149" s="195"/>
      <c r="D149" s="35" t="str">
        <f>G!AQ119</f>
        <v/>
      </c>
      <c r="E149" s="35" t="str">
        <f>G!AP119</f>
        <v>--</v>
      </c>
      <c r="G149" s="26" t="str">
        <f>G!AS119</f>
        <v/>
      </c>
      <c r="H149" s="35" t="str">
        <f>G!AR119</f>
        <v>--</v>
      </c>
      <c r="I149" s="26" t="str">
        <f>G!AT119</f>
        <v/>
      </c>
      <c r="J149" s="26" t="str">
        <f>G!AU119</f>
        <v/>
      </c>
      <c r="L149" s="35" t="str">
        <f>G!AW119</f>
        <v/>
      </c>
      <c r="M149" s="35" t="str">
        <f>G!AV119</f>
        <v>--</v>
      </c>
      <c r="O149" s="26" t="str">
        <f>G!AY119</f>
        <v/>
      </c>
      <c r="P149" s="35" t="str">
        <f>G!AX119</f>
        <v>--</v>
      </c>
      <c r="Q149" s="26" t="str">
        <f>G!AZ119</f>
        <v/>
      </c>
      <c r="R149" s="26" t="str">
        <f>G!BA119</f>
        <v/>
      </c>
      <c r="T149" s="35" t="str">
        <f>G!BC119</f>
        <v/>
      </c>
      <c r="U149" s="35" t="str">
        <f>G!BB119</f>
        <v>--</v>
      </c>
      <c r="V149" s="35"/>
      <c r="W149" s="26" t="str">
        <f>G!BE119</f>
        <v/>
      </c>
      <c r="X149" s="35" t="str">
        <f>G!BD119</f>
        <v>--</v>
      </c>
      <c r="Y149" s="26" t="str">
        <f>G!BF119</f>
        <v/>
      </c>
      <c r="Z149" s="26" t="str">
        <f>G!BG119</f>
        <v/>
      </c>
      <c r="AA149" s="35"/>
      <c r="AE149" s="63">
        <f t="shared" si="5"/>
        <v>1</v>
      </c>
    </row>
    <row r="150" spans="1:31" ht="9" hidden="1" customHeight="1" x14ac:dyDescent="0.15">
      <c r="A150" s="195" t="str">
        <f>F!A120</f>
        <v>Tetrachloorbenzenen (som)</v>
      </c>
      <c r="B150" s="195"/>
      <c r="C150" s="195"/>
      <c r="D150" s="35" t="str">
        <f>G!AQ120</f>
        <v/>
      </c>
      <c r="E150" s="35" t="str">
        <f>G!AP120</f>
        <v>--</v>
      </c>
      <c r="G150" s="26" t="str">
        <f>G!AS120</f>
        <v/>
      </c>
      <c r="H150" s="35" t="str">
        <f>G!AR120</f>
        <v>--</v>
      </c>
      <c r="I150" s="26" t="str">
        <f>G!AT120</f>
        <v/>
      </c>
      <c r="J150" s="26" t="str">
        <f>G!AU120</f>
        <v/>
      </c>
      <c r="L150" s="35" t="str">
        <f>G!AW120</f>
        <v/>
      </c>
      <c r="M150" s="35" t="str">
        <f>G!AV120</f>
        <v>--</v>
      </c>
      <c r="O150" s="26" t="str">
        <f>G!AY120</f>
        <v/>
      </c>
      <c r="P150" s="35" t="str">
        <f>G!AX120</f>
        <v>--</v>
      </c>
      <c r="Q150" s="26" t="str">
        <f>G!AZ120</f>
        <v/>
      </c>
      <c r="R150" s="26" t="str">
        <f>G!BA120</f>
        <v/>
      </c>
      <c r="T150" s="35" t="str">
        <f>G!BC120</f>
        <v/>
      </c>
      <c r="U150" s="35" t="str">
        <f>G!BB120</f>
        <v>--</v>
      </c>
      <c r="V150" s="35"/>
      <c r="W150" s="26" t="str">
        <f>G!BE120</f>
        <v/>
      </c>
      <c r="X150" s="35" t="str">
        <f>G!BD120</f>
        <v>--</v>
      </c>
      <c r="Y150" s="26" t="str">
        <f>G!BF120</f>
        <v/>
      </c>
      <c r="Z150" s="26" t="str">
        <f>G!BG120</f>
        <v/>
      </c>
      <c r="AA150" s="35"/>
      <c r="AE150" s="63">
        <f t="shared" si="5"/>
        <v>1</v>
      </c>
    </row>
    <row r="151" spans="1:31" ht="9" hidden="1" customHeight="1" x14ac:dyDescent="0.15">
      <c r="A151" s="195" t="str">
        <f>F!A121</f>
        <v>Pentachloorbenzeen</v>
      </c>
      <c r="B151" s="195"/>
      <c r="C151" s="195"/>
      <c r="D151" s="35" t="str">
        <f>G!AQ121</f>
        <v/>
      </c>
      <c r="E151" s="35" t="str">
        <f>G!AP121</f>
        <v>--</v>
      </c>
      <c r="G151" s="26" t="str">
        <f>G!AS121</f>
        <v/>
      </c>
      <c r="H151" s="35" t="str">
        <f>G!AR121</f>
        <v>--</v>
      </c>
      <c r="I151" s="26" t="str">
        <f>G!AT121</f>
        <v/>
      </c>
      <c r="J151" s="26" t="str">
        <f>G!AU121</f>
        <v/>
      </c>
      <c r="L151" s="35" t="str">
        <f>G!AW121</f>
        <v/>
      </c>
      <c r="M151" s="35" t="str">
        <f>G!AV121</f>
        <v>--</v>
      </c>
      <c r="O151" s="26" t="str">
        <f>G!AY121</f>
        <v/>
      </c>
      <c r="P151" s="35" t="str">
        <f>G!AX121</f>
        <v>--</v>
      </c>
      <c r="Q151" s="26" t="str">
        <f>G!AZ121</f>
        <v/>
      </c>
      <c r="R151" s="26" t="str">
        <f>G!BA121</f>
        <v/>
      </c>
      <c r="T151" s="35" t="str">
        <f>G!BC121</f>
        <v/>
      </c>
      <c r="U151" s="35" t="str">
        <f>G!BB121</f>
        <v>--</v>
      </c>
      <c r="V151" s="35"/>
      <c r="W151" s="26" t="str">
        <f>G!BE121</f>
        <v/>
      </c>
      <c r="X151" s="35" t="str">
        <f>G!BD121</f>
        <v>--</v>
      </c>
      <c r="Y151" s="26" t="str">
        <f>G!BF121</f>
        <v/>
      </c>
      <c r="Z151" s="26" t="str">
        <f>G!BG121</f>
        <v/>
      </c>
      <c r="AA151" s="35"/>
      <c r="AE151" s="63">
        <f t="shared" si="5"/>
        <v>1</v>
      </c>
    </row>
    <row r="152" spans="1:31" ht="9" hidden="1" customHeight="1" x14ac:dyDescent="0.15">
      <c r="A152" s="195" t="str">
        <f>F!A122</f>
        <v>Hexachloorbenzeen</v>
      </c>
      <c r="B152" s="195"/>
      <c r="C152" s="195"/>
      <c r="D152" s="35" t="str">
        <f>G!AQ122</f>
        <v/>
      </c>
      <c r="E152" s="35" t="str">
        <f>G!AP122</f>
        <v>--</v>
      </c>
      <c r="G152" s="26" t="str">
        <f>G!AS122</f>
        <v/>
      </c>
      <c r="H152" s="35" t="str">
        <f>G!AR122</f>
        <v>--</v>
      </c>
      <c r="I152" s="26" t="str">
        <f>G!AT122</f>
        <v/>
      </c>
      <c r="J152" s="26" t="str">
        <f>G!AU122</f>
        <v/>
      </c>
      <c r="L152" s="35" t="str">
        <f>G!AW122</f>
        <v/>
      </c>
      <c r="M152" s="35" t="str">
        <f>G!AV122</f>
        <v>--</v>
      </c>
      <c r="O152" s="26" t="str">
        <f>G!AY122</f>
        <v/>
      </c>
      <c r="P152" s="35" t="str">
        <f>G!AX122</f>
        <v>--</v>
      </c>
      <c r="Q152" s="26" t="str">
        <f>G!AZ122</f>
        <v/>
      </c>
      <c r="R152" s="26" t="str">
        <f>G!BA122</f>
        <v/>
      </c>
      <c r="T152" s="35" t="str">
        <f>G!BC122</f>
        <v/>
      </c>
      <c r="U152" s="35" t="str">
        <f>G!BB122</f>
        <v>--</v>
      </c>
      <c r="V152" s="35"/>
      <c r="W152" s="26" t="str">
        <f>G!BE122</f>
        <v/>
      </c>
      <c r="X152" s="35" t="str">
        <f>G!BD122</f>
        <v>--</v>
      </c>
      <c r="Y152" s="26" t="str">
        <f>G!BF122</f>
        <v/>
      </c>
      <c r="Z152" s="26" t="str">
        <f>G!BG122</f>
        <v/>
      </c>
      <c r="AA152" s="35"/>
      <c r="AE152" s="63">
        <f t="shared" si="5"/>
        <v>1</v>
      </c>
    </row>
    <row r="153" spans="1:31" ht="9" hidden="1" customHeight="1" x14ac:dyDescent="0.15">
      <c r="A153" s="195" t="str">
        <f>F!A123</f>
        <v>Chloorbenzen (som)</v>
      </c>
      <c r="B153" s="195"/>
      <c r="C153" s="195"/>
      <c r="D153" s="35" t="str">
        <f>G!AQ123</f>
        <v/>
      </c>
      <c r="E153" s="35" t="str">
        <f>G!AP123</f>
        <v>--</v>
      </c>
      <c r="G153" s="26" t="str">
        <f>G!AS123</f>
        <v/>
      </c>
      <c r="H153" s="35" t="str">
        <f>G!AR123</f>
        <v>--</v>
      </c>
      <c r="I153" s="26" t="str">
        <f>G!AT123</f>
        <v/>
      </c>
      <c r="J153" s="26" t="str">
        <f>G!AU123</f>
        <v/>
      </c>
      <c r="L153" s="35" t="str">
        <f>G!AW123</f>
        <v/>
      </c>
      <c r="M153" s="35" t="str">
        <f>G!AV123</f>
        <v>--</v>
      </c>
      <c r="O153" s="26" t="str">
        <f>G!AY123</f>
        <v/>
      </c>
      <c r="P153" s="35" t="str">
        <f>G!AX123</f>
        <v>--</v>
      </c>
      <c r="Q153" s="26" t="str">
        <f>G!AZ123</f>
        <v/>
      </c>
      <c r="R153" s="26" t="str">
        <f>G!BA123</f>
        <v/>
      </c>
      <c r="T153" s="35" t="str">
        <f>G!BC123</f>
        <v/>
      </c>
      <c r="U153" s="35" t="str">
        <f>G!BB123</f>
        <v>--</v>
      </c>
      <c r="V153" s="35"/>
      <c r="W153" s="26" t="str">
        <f>G!BE123</f>
        <v/>
      </c>
      <c r="X153" s="35" t="str">
        <f>G!BD123</f>
        <v>--</v>
      </c>
      <c r="Y153" s="26" t="str">
        <f>G!BF123</f>
        <v/>
      </c>
      <c r="Z153" s="26" t="str">
        <f>G!BG123</f>
        <v/>
      </c>
      <c r="AA153" s="35"/>
      <c r="AE153" s="63">
        <f t="shared" si="5"/>
        <v>1</v>
      </c>
    </row>
    <row r="154" spans="1:31" ht="3.95" hidden="1" customHeight="1" x14ac:dyDescent="0.15">
      <c r="A154" s="32"/>
      <c r="B154" s="32"/>
      <c r="C154" s="32"/>
      <c r="D154" s="35"/>
      <c r="E154" s="35"/>
      <c r="H154" s="35"/>
      <c r="L154" s="35"/>
      <c r="M154" s="35"/>
      <c r="P154" s="35"/>
      <c r="T154" s="35"/>
      <c r="U154" s="35"/>
      <c r="V154" s="35"/>
      <c r="X154" s="35"/>
      <c r="Z154" s="35"/>
      <c r="AA154" s="35"/>
      <c r="AE154" s="85">
        <f>AE155</f>
        <v>1</v>
      </c>
    </row>
    <row r="155" spans="1:31" ht="9" hidden="1" customHeight="1" x14ac:dyDescent="0.15">
      <c r="A155" s="198" t="str">
        <f>IF(COUNTIF(F!D124:D148,131)&gt;0,"Chloorfenolen (µg/kgds)","Chloorfenolen (mg/kgds)")</f>
        <v>Chloorfenolen (mg/kgds)</v>
      </c>
      <c r="B155" s="198"/>
      <c r="C155" s="198"/>
      <c r="D155" s="198"/>
      <c r="E155" s="198"/>
      <c r="F155" s="198"/>
      <c r="G155" s="198"/>
      <c r="H155" s="198"/>
      <c r="I155" s="198"/>
      <c r="J155" s="198"/>
      <c r="K155" s="198"/>
      <c r="L155" s="198"/>
      <c r="M155" s="198"/>
      <c r="N155" s="198"/>
      <c r="O155" s="198"/>
      <c r="P155" s="198"/>
      <c r="Q155" s="198"/>
      <c r="R155" s="198"/>
      <c r="S155" s="198"/>
      <c r="T155" s="198"/>
      <c r="U155" s="198"/>
      <c r="V155" s="198"/>
      <c r="W155" s="198"/>
      <c r="X155" s="198"/>
      <c r="Y155" s="198"/>
      <c r="Z155" s="198"/>
      <c r="AA155" s="198"/>
      <c r="AE155" s="85">
        <f>IF(COUNTIF(AE156:AE180,1)=COUNT(AE156:AE180),1,0)</f>
        <v>1</v>
      </c>
    </row>
    <row r="156" spans="1:31" ht="9" hidden="1" customHeight="1" x14ac:dyDescent="0.15">
      <c r="A156" s="195" t="str">
        <f>F!A124</f>
        <v>2,3+2,4+2,5-Dichloorfenol</v>
      </c>
      <c r="B156" s="195"/>
      <c r="C156" s="195"/>
      <c r="D156" s="35" t="str">
        <f>G!AQ124</f>
        <v/>
      </c>
      <c r="E156" s="35" t="str">
        <f>G!AP124</f>
        <v>--</v>
      </c>
      <c r="G156" s="26" t="str">
        <f>G!AS124</f>
        <v/>
      </c>
      <c r="H156" s="35" t="str">
        <f>G!AR124</f>
        <v>--</v>
      </c>
      <c r="I156" s="26" t="str">
        <f>G!AT124</f>
        <v/>
      </c>
      <c r="J156" s="26" t="str">
        <f>G!AU124</f>
        <v/>
      </c>
      <c r="L156" s="35" t="str">
        <f>G!AW124</f>
        <v/>
      </c>
      <c r="M156" s="35" t="str">
        <f>G!AV124</f>
        <v>--</v>
      </c>
      <c r="O156" s="26" t="str">
        <f>G!AY124</f>
        <v/>
      </c>
      <c r="P156" s="35" t="str">
        <f>G!AX124</f>
        <v>--</v>
      </c>
      <c r="Q156" s="26" t="str">
        <f>G!AZ124</f>
        <v/>
      </c>
      <c r="R156" s="26" t="str">
        <f>G!BA124</f>
        <v/>
      </c>
      <c r="T156" s="35" t="str">
        <f>G!BC124</f>
        <v/>
      </c>
      <c r="U156" s="35" t="str">
        <f>G!BB124</f>
        <v>--</v>
      </c>
      <c r="V156" s="35"/>
      <c r="W156" s="26" t="str">
        <f>G!BE124</f>
        <v/>
      </c>
      <c r="X156" s="35" t="str">
        <f>G!BD124</f>
        <v>--</v>
      </c>
      <c r="Y156" s="26" t="str">
        <f>G!BF124</f>
        <v/>
      </c>
      <c r="Z156" s="26" t="str">
        <f>G!BG124</f>
        <v/>
      </c>
      <c r="AA156" s="35"/>
      <c r="AE156" s="63">
        <f t="shared" si="5"/>
        <v>1</v>
      </c>
    </row>
    <row r="157" spans="1:31" ht="9" hidden="1" customHeight="1" x14ac:dyDescent="0.15">
      <c r="A157" s="195" t="str">
        <f>F!A125</f>
        <v>2,3,4-trichloorfenol</v>
      </c>
      <c r="B157" s="195"/>
      <c r="C157" s="195"/>
      <c r="D157" s="35" t="str">
        <f>G!AQ125</f>
        <v/>
      </c>
      <c r="E157" s="35" t="str">
        <f>G!AP125</f>
        <v>--</v>
      </c>
      <c r="G157" s="26" t="str">
        <f>G!AS125</f>
        <v/>
      </c>
      <c r="H157" s="35" t="str">
        <f>G!AR125</f>
        <v>--</v>
      </c>
      <c r="I157" s="26" t="str">
        <f>G!AT125</f>
        <v/>
      </c>
      <c r="J157" s="26" t="str">
        <f>G!AU125</f>
        <v/>
      </c>
      <c r="L157" s="35" t="str">
        <f>G!AW125</f>
        <v/>
      </c>
      <c r="M157" s="35" t="str">
        <f>G!AV125</f>
        <v>--</v>
      </c>
      <c r="O157" s="26" t="str">
        <f>G!AY125</f>
        <v/>
      </c>
      <c r="P157" s="35" t="str">
        <f>G!AX125</f>
        <v>--</v>
      </c>
      <c r="Q157" s="26" t="str">
        <f>G!AZ125</f>
        <v/>
      </c>
      <c r="R157" s="26" t="str">
        <f>G!BA125</f>
        <v/>
      </c>
      <c r="T157" s="35" t="str">
        <f>G!BC125</f>
        <v/>
      </c>
      <c r="U157" s="35" t="str">
        <f>G!BB125</f>
        <v>--</v>
      </c>
      <c r="V157" s="35"/>
      <c r="W157" s="26" t="str">
        <f>G!BE125</f>
        <v/>
      </c>
      <c r="X157" s="35" t="str">
        <f>G!BD125</f>
        <v>--</v>
      </c>
      <c r="Y157" s="26" t="str">
        <f>G!BF125</f>
        <v/>
      </c>
      <c r="Z157" s="26" t="str">
        <f>G!BG125</f>
        <v/>
      </c>
      <c r="AA157" s="35"/>
      <c r="AE157" s="63">
        <f t="shared" si="5"/>
        <v>1</v>
      </c>
    </row>
    <row r="158" spans="1:31" ht="9" hidden="1" customHeight="1" x14ac:dyDescent="0.15">
      <c r="A158" s="195" t="str">
        <f>F!A126</f>
        <v>2,3,5-trichloorfenol</v>
      </c>
      <c r="B158" s="195"/>
      <c r="C158" s="195"/>
      <c r="D158" s="35" t="str">
        <f>G!AQ126</f>
        <v/>
      </c>
      <c r="E158" s="35" t="str">
        <f>G!AP126</f>
        <v>--</v>
      </c>
      <c r="G158" s="26" t="str">
        <f>G!AS126</f>
        <v/>
      </c>
      <c r="H158" s="35" t="str">
        <f>G!AR126</f>
        <v>--</v>
      </c>
      <c r="I158" s="26" t="str">
        <f>G!AT126</f>
        <v/>
      </c>
      <c r="J158" s="26" t="str">
        <f>G!AU126</f>
        <v/>
      </c>
      <c r="L158" s="35" t="str">
        <f>G!AW126</f>
        <v/>
      </c>
      <c r="M158" s="35" t="str">
        <f>G!AV126</f>
        <v>--</v>
      </c>
      <c r="O158" s="26" t="str">
        <f>G!AY126</f>
        <v/>
      </c>
      <c r="P158" s="35" t="str">
        <f>G!AX126</f>
        <v>--</v>
      </c>
      <c r="Q158" s="26" t="str">
        <f>G!AZ126</f>
        <v/>
      </c>
      <c r="R158" s="26" t="str">
        <f>G!BA126</f>
        <v/>
      </c>
      <c r="T158" s="35" t="str">
        <f>G!BC126</f>
        <v/>
      </c>
      <c r="U158" s="35" t="str">
        <f>G!BB126</f>
        <v>--</v>
      </c>
      <c r="V158" s="35"/>
      <c r="W158" s="26" t="str">
        <f>G!BE126</f>
        <v/>
      </c>
      <c r="X158" s="35" t="str">
        <f>G!BD126</f>
        <v>--</v>
      </c>
      <c r="Y158" s="26" t="str">
        <f>G!BF126</f>
        <v/>
      </c>
      <c r="Z158" s="26" t="str">
        <f>G!BG126</f>
        <v/>
      </c>
      <c r="AA158" s="35"/>
      <c r="AE158" s="63">
        <f t="shared" si="5"/>
        <v>1</v>
      </c>
    </row>
    <row r="159" spans="1:31" ht="9" hidden="1" customHeight="1" x14ac:dyDescent="0.15">
      <c r="A159" s="195" t="str">
        <f>F!A127</f>
        <v>2,3,6-trichloorfenol</v>
      </c>
      <c r="B159" s="195"/>
      <c r="C159" s="195"/>
      <c r="D159" s="35" t="str">
        <f>G!AQ127</f>
        <v/>
      </c>
      <c r="E159" s="35" t="str">
        <f>G!AP127</f>
        <v>--</v>
      </c>
      <c r="G159" s="26" t="str">
        <f>G!AS127</f>
        <v/>
      </c>
      <c r="H159" s="35" t="str">
        <f>G!AR127</f>
        <v>--</v>
      </c>
      <c r="I159" s="26" t="str">
        <f>G!AT127</f>
        <v/>
      </c>
      <c r="J159" s="26" t="str">
        <f>G!AU127</f>
        <v/>
      </c>
      <c r="L159" s="35" t="str">
        <f>G!AW127</f>
        <v/>
      </c>
      <c r="M159" s="35" t="str">
        <f>G!AV127</f>
        <v>--</v>
      </c>
      <c r="O159" s="26" t="str">
        <f>G!AY127</f>
        <v/>
      </c>
      <c r="P159" s="35" t="str">
        <f>G!AX127</f>
        <v>--</v>
      </c>
      <c r="Q159" s="26" t="str">
        <f>G!AZ127</f>
        <v/>
      </c>
      <c r="R159" s="26" t="str">
        <f>G!BA127</f>
        <v/>
      </c>
      <c r="T159" s="35" t="str">
        <f>G!BC127</f>
        <v/>
      </c>
      <c r="U159" s="35" t="str">
        <f>G!BB127</f>
        <v>--</v>
      </c>
      <c r="V159" s="35"/>
      <c r="W159" s="26" t="str">
        <f>G!BE127</f>
        <v/>
      </c>
      <c r="X159" s="35" t="str">
        <f>G!BD127</f>
        <v>--</v>
      </c>
      <c r="Y159" s="26" t="str">
        <f>G!BF127</f>
        <v/>
      </c>
      <c r="Z159" s="26" t="str">
        <f>G!BG127</f>
        <v/>
      </c>
      <c r="AA159" s="35"/>
      <c r="AE159" s="63">
        <f t="shared" si="5"/>
        <v>1</v>
      </c>
    </row>
    <row r="160" spans="1:31" ht="9" hidden="1" customHeight="1" x14ac:dyDescent="0.15">
      <c r="A160" s="195" t="str">
        <f>F!A128</f>
        <v>2,4,5-Trichloorfenol</v>
      </c>
      <c r="B160" s="195"/>
      <c r="C160" s="195"/>
      <c r="D160" s="35" t="str">
        <f>G!AQ128</f>
        <v/>
      </c>
      <c r="E160" s="35" t="str">
        <f>G!AP128</f>
        <v>--</v>
      </c>
      <c r="G160" s="26" t="str">
        <f>G!AS128</f>
        <v/>
      </c>
      <c r="H160" s="35" t="str">
        <f>G!AR128</f>
        <v>--</v>
      </c>
      <c r="I160" s="26" t="str">
        <f>G!AT128</f>
        <v/>
      </c>
      <c r="J160" s="26" t="str">
        <f>G!AU128</f>
        <v/>
      </c>
      <c r="L160" s="35" t="str">
        <f>G!AW128</f>
        <v/>
      </c>
      <c r="M160" s="35" t="str">
        <f>G!AV128</f>
        <v>--</v>
      </c>
      <c r="O160" s="26" t="str">
        <f>G!AY128</f>
        <v/>
      </c>
      <c r="P160" s="35" t="str">
        <f>G!AX128</f>
        <v>--</v>
      </c>
      <c r="Q160" s="26" t="str">
        <f>G!AZ128</f>
        <v/>
      </c>
      <c r="R160" s="26" t="str">
        <f>G!BA128</f>
        <v/>
      </c>
      <c r="T160" s="35" t="str">
        <f>G!BC128</f>
        <v/>
      </c>
      <c r="U160" s="35" t="str">
        <f>G!BB128</f>
        <v>--</v>
      </c>
      <c r="V160" s="35"/>
      <c r="W160" s="26" t="str">
        <f>G!BE128</f>
        <v/>
      </c>
      <c r="X160" s="35" t="str">
        <f>G!BD128</f>
        <v>--</v>
      </c>
      <c r="Y160" s="26" t="str">
        <f>G!BF128</f>
        <v/>
      </c>
      <c r="Z160" s="26" t="str">
        <f>G!BG128</f>
        <v/>
      </c>
      <c r="AA160" s="35"/>
      <c r="AE160" s="63">
        <f t="shared" si="5"/>
        <v>1</v>
      </c>
    </row>
    <row r="161" spans="1:31" ht="9" hidden="1" customHeight="1" x14ac:dyDescent="0.15">
      <c r="A161" s="195" t="str">
        <f>F!A129</f>
        <v>2,4,6-Trichloorfenol</v>
      </c>
      <c r="B161" s="195"/>
      <c r="C161" s="195"/>
      <c r="D161" s="35" t="str">
        <f>G!AQ129</f>
        <v/>
      </c>
      <c r="E161" s="35" t="str">
        <f>G!AP129</f>
        <v>--</v>
      </c>
      <c r="G161" s="26" t="str">
        <f>G!AS129</f>
        <v/>
      </c>
      <c r="H161" s="35" t="str">
        <f>G!AR129</f>
        <v>--</v>
      </c>
      <c r="I161" s="26" t="str">
        <f>G!AT129</f>
        <v/>
      </c>
      <c r="J161" s="26" t="str">
        <f>G!AU129</f>
        <v/>
      </c>
      <c r="L161" s="35" t="str">
        <f>G!AW129</f>
        <v/>
      </c>
      <c r="M161" s="35" t="str">
        <f>G!AV129</f>
        <v>--</v>
      </c>
      <c r="O161" s="26" t="str">
        <f>G!AY129</f>
        <v/>
      </c>
      <c r="P161" s="35" t="str">
        <f>G!AX129</f>
        <v>--</v>
      </c>
      <c r="Q161" s="26" t="str">
        <f>G!AZ129</f>
        <v/>
      </c>
      <c r="R161" s="26" t="str">
        <f>G!BA129</f>
        <v/>
      </c>
      <c r="T161" s="35" t="str">
        <f>G!BC129</f>
        <v/>
      </c>
      <c r="U161" s="35" t="str">
        <f>G!BB129</f>
        <v>--</v>
      </c>
      <c r="V161" s="35"/>
      <c r="W161" s="26" t="str">
        <f>G!BE129</f>
        <v/>
      </c>
      <c r="X161" s="35" t="str">
        <f>G!BD129</f>
        <v>--</v>
      </c>
      <c r="Y161" s="26" t="str">
        <f>G!BF129</f>
        <v/>
      </c>
      <c r="Z161" s="26" t="str">
        <f>G!BG129</f>
        <v/>
      </c>
      <c r="AA161" s="35"/>
      <c r="AE161" s="63">
        <f t="shared" si="5"/>
        <v>1</v>
      </c>
    </row>
    <row r="162" spans="1:31" ht="9" hidden="1" customHeight="1" x14ac:dyDescent="0.15">
      <c r="A162" s="195" t="str">
        <f>F!A130</f>
        <v>3,4,5-Trichloorfenol</v>
      </c>
      <c r="B162" s="195"/>
      <c r="C162" s="195"/>
      <c r="D162" s="35" t="str">
        <f>G!AQ130</f>
        <v/>
      </c>
      <c r="E162" s="35" t="str">
        <f>G!AP130</f>
        <v>--</v>
      </c>
      <c r="G162" s="26" t="str">
        <f>G!AS130</f>
        <v/>
      </c>
      <c r="H162" s="35" t="str">
        <f>G!AR130</f>
        <v>--</v>
      </c>
      <c r="I162" s="26" t="str">
        <f>G!AT130</f>
        <v/>
      </c>
      <c r="J162" s="26" t="str">
        <f>G!AU130</f>
        <v/>
      </c>
      <c r="L162" s="35" t="str">
        <f>G!AW130</f>
        <v/>
      </c>
      <c r="M162" s="35" t="str">
        <f>G!AV130</f>
        <v>--</v>
      </c>
      <c r="O162" s="26" t="str">
        <f>G!AY130</f>
        <v/>
      </c>
      <c r="P162" s="35" t="str">
        <f>G!AX130</f>
        <v>--</v>
      </c>
      <c r="Q162" s="26" t="str">
        <f>G!AZ130</f>
        <v/>
      </c>
      <c r="R162" s="26" t="str">
        <f>G!BA130</f>
        <v/>
      </c>
      <c r="T162" s="35" t="str">
        <f>G!BC130</f>
        <v/>
      </c>
      <c r="U162" s="35" t="str">
        <f>G!BB130</f>
        <v>--</v>
      </c>
      <c r="V162" s="35"/>
      <c r="W162" s="26" t="str">
        <f>G!BE130</f>
        <v/>
      </c>
      <c r="X162" s="35" t="str">
        <f>G!BD130</f>
        <v>--</v>
      </c>
      <c r="Y162" s="26" t="str">
        <f>G!BF130</f>
        <v/>
      </c>
      <c r="Z162" s="26" t="str">
        <f>G!BG130</f>
        <v/>
      </c>
      <c r="AA162" s="35"/>
      <c r="AE162" s="63">
        <f t="shared" si="5"/>
        <v>1</v>
      </c>
    </row>
    <row r="163" spans="1:31" ht="9" hidden="1" customHeight="1" x14ac:dyDescent="0.15">
      <c r="A163" s="195" t="str">
        <f>F!A131</f>
        <v>Trichloorfenolen (som)</v>
      </c>
      <c r="B163" s="195"/>
      <c r="C163" s="195"/>
      <c r="D163" s="35" t="str">
        <f>G!AQ131</f>
        <v/>
      </c>
      <c r="E163" s="35" t="str">
        <f>G!AP131</f>
        <v>--</v>
      </c>
      <c r="G163" s="26" t="str">
        <f>G!AS131</f>
        <v/>
      </c>
      <c r="H163" s="35" t="str">
        <f>G!AR131</f>
        <v>--</v>
      </c>
      <c r="I163" s="26" t="str">
        <f>G!AT131</f>
        <v/>
      </c>
      <c r="J163" s="26" t="str">
        <f>G!AU131</f>
        <v/>
      </c>
      <c r="L163" s="35" t="str">
        <f>G!AW131</f>
        <v/>
      </c>
      <c r="M163" s="35" t="str">
        <f>G!AV131</f>
        <v>--</v>
      </c>
      <c r="O163" s="26" t="str">
        <f>G!AY131</f>
        <v/>
      </c>
      <c r="P163" s="35" t="str">
        <f>G!AX131</f>
        <v>--</v>
      </c>
      <c r="Q163" s="26" t="str">
        <f>G!AZ131</f>
        <v/>
      </c>
      <c r="R163" s="26" t="str">
        <f>G!BA131</f>
        <v/>
      </c>
      <c r="T163" s="35" t="str">
        <f>G!BC131</f>
        <v/>
      </c>
      <c r="U163" s="35" t="str">
        <f>G!BB131</f>
        <v>--</v>
      </c>
      <c r="V163" s="35"/>
      <c r="W163" s="26" t="str">
        <f>G!BE131</f>
        <v/>
      </c>
      <c r="X163" s="35" t="str">
        <f>G!BD131</f>
        <v>--</v>
      </c>
      <c r="Y163" s="26" t="str">
        <f>G!BF131</f>
        <v/>
      </c>
      <c r="Z163" s="26" t="str">
        <f>G!BG131</f>
        <v/>
      </c>
      <c r="AA163" s="35"/>
      <c r="AE163" s="63">
        <f t="shared" si="5"/>
        <v>1</v>
      </c>
    </row>
    <row r="164" spans="1:31" ht="9" hidden="1" customHeight="1" x14ac:dyDescent="0.15">
      <c r="A164" s="195" t="str">
        <f>F!A132</f>
        <v>2-Chloorfenol</v>
      </c>
      <c r="B164" s="195"/>
      <c r="C164" s="195"/>
      <c r="D164" s="35" t="str">
        <f>G!AQ132</f>
        <v/>
      </c>
      <c r="E164" s="35" t="str">
        <f>G!AP132</f>
        <v>--</v>
      </c>
      <c r="G164" s="26" t="str">
        <f>G!AS132</f>
        <v/>
      </c>
      <c r="H164" s="35" t="str">
        <f>G!AR132</f>
        <v>--</v>
      </c>
      <c r="I164" s="26" t="str">
        <f>G!AT132</f>
        <v/>
      </c>
      <c r="J164" s="26" t="str">
        <f>G!AU132</f>
        <v/>
      </c>
      <c r="L164" s="35" t="str">
        <f>G!AW132</f>
        <v/>
      </c>
      <c r="M164" s="35" t="str">
        <f>G!AV132</f>
        <v>--</v>
      </c>
      <c r="O164" s="26" t="str">
        <f>G!AY132</f>
        <v/>
      </c>
      <c r="P164" s="35" t="str">
        <f>G!AX132</f>
        <v>--</v>
      </c>
      <c r="Q164" s="26" t="str">
        <f>G!AZ132</f>
        <v/>
      </c>
      <c r="R164" s="26" t="str">
        <f>G!BA132</f>
        <v/>
      </c>
      <c r="T164" s="35" t="str">
        <f>G!BC132</f>
        <v/>
      </c>
      <c r="U164" s="35" t="str">
        <f>G!BB132</f>
        <v>--</v>
      </c>
      <c r="V164" s="35"/>
      <c r="W164" s="26" t="str">
        <f>G!BE132</f>
        <v/>
      </c>
      <c r="X164" s="35" t="str">
        <f>G!BD132</f>
        <v>--</v>
      </c>
      <c r="Y164" s="26" t="str">
        <f>G!BF132</f>
        <v/>
      </c>
      <c r="Z164" s="26" t="str">
        <f>G!BG132</f>
        <v/>
      </c>
      <c r="AA164" s="35"/>
      <c r="AE164" s="63">
        <f t="shared" si="5"/>
        <v>1</v>
      </c>
    </row>
    <row r="165" spans="1:31" ht="9" hidden="1" customHeight="1" x14ac:dyDescent="0.15">
      <c r="A165" s="195" t="str">
        <f>F!A133</f>
        <v>4-Chloor-3-methylfenol</v>
      </c>
      <c r="B165" s="195"/>
      <c r="C165" s="195"/>
      <c r="D165" s="35" t="str">
        <f>G!AQ133</f>
        <v/>
      </c>
      <c r="E165" s="35" t="str">
        <f>G!AP133</f>
        <v>--</v>
      </c>
      <c r="G165" s="26" t="str">
        <f>G!AS133</f>
        <v/>
      </c>
      <c r="H165" s="35" t="str">
        <f>G!AR133</f>
        <v>--</v>
      </c>
      <c r="I165" s="26" t="str">
        <f>G!AT133</f>
        <v/>
      </c>
      <c r="J165" s="26" t="str">
        <f>G!AU133</f>
        <v/>
      </c>
      <c r="L165" s="35" t="str">
        <f>G!AW133</f>
        <v/>
      </c>
      <c r="M165" s="35" t="str">
        <f>G!AV133</f>
        <v>--</v>
      </c>
      <c r="O165" s="26" t="str">
        <f>G!AY133</f>
        <v/>
      </c>
      <c r="P165" s="35" t="str">
        <f>G!AX133</f>
        <v>--</v>
      </c>
      <c r="Q165" s="26" t="str">
        <f>G!AZ133</f>
        <v/>
      </c>
      <c r="R165" s="26" t="str">
        <f>G!BA133</f>
        <v/>
      </c>
      <c r="T165" s="35" t="str">
        <f>G!BC133</f>
        <v/>
      </c>
      <c r="U165" s="35" t="str">
        <f>G!BB133</f>
        <v>--</v>
      </c>
      <c r="V165" s="35"/>
      <c r="W165" s="26" t="str">
        <f>G!BE133</f>
        <v/>
      </c>
      <c r="X165" s="35" t="str">
        <f>G!BD133</f>
        <v>--</v>
      </c>
      <c r="Y165" s="26" t="str">
        <f>G!BF133</f>
        <v/>
      </c>
      <c r="Z165" s="26" t="str">
        <f>G!BG133</f>
        <v/>
      </c>
      <c r="AA165" s="35"/>
      <c r="AE165" s="63">
        <f t="shared" si="5"/>
        <v>1</v>
      </c>
    </row>
    <row r="166" spans="1:31" ht="9" hidden="1" customHeight="1" x14ac:dyDescent="0.15">
      <c r="A166" s="195" t="str">
        <f>F!A134</f>
        <v>4-Chloor-2-methylfenol</v>
      </c>
      <c r="B166" s="195"/>
      <c r="C166" s="195"/>
      <c r="D166" s="35" t="str">
        <f>G!AQ134</f>
        <v/>
      </c>
      <c r="E166" s="35" t="str">
        <f>G!AP134</f>
        <v>--</v>
      </c>
      <c r="G166" s="26" t="str">
        <f>G!AS134</f>
        <v/>
      </c>
      <c r="H166" s="35" t="str">
        <f>G!AR134</f>
        <v>--</v>
      </c>
      <c r="I166" s="26" t="str">
        <f>G!AT134</f>
        <v/>
      </c>
      <c r="J166" s="26" t="str">
        <f>G!AU134</f>
        <v/>
      </c>
      <c r="L166" s="35" t="str">
        <f>G!AW134</f>
        <v/>
      </c>
      <c r="M166" s="35" t="str">
        <f>G!AV134</f>
        <v>--</v>
      </c>
      <c r="O166" s="26" t="str">
        <f>G!AY134</f>
        <v/>
      </c>
      <c r="P166" s="35" t="str">
        <f>G!AX134</f>
        <v>--</v>
      </c>
      <c r="Q166" s="26" t="str">
        <f>G!AZ134</f>
        <v/>
      </c>
      <c r="R166" s="26" t="str">
        <f>G!BA134</f>
        <v/>
      </c>
      <c r="T166" s="35" t="str">
        <f>G!BC134</f>
        <v/>
      </c>
      <c r="U166" s="35" t="str">
        <f>G!BB134</f>
        <v>--</v>
      </c>
      <c r="V166" s="35"/>
      <c r="W166" s="26" t="str">
        <f>G!BE134</f>
        <v/>
      </c>
      <c r="X166" s="35" t="str">
        <f>G!BD134</f>
        <v>--</v>
      </c>
      <c r="Y166" s="26" t="str">
        <f>G!BF134</f>
        <v/>
      </c>
      <c r="Z166" s="26" t="str">
        <f>G!BG134</f>
        <v/>
      </c>
      <c r="AA166" s="35"/>
      <c r="AE166" s="63">
        <f t="shared" si="5"/>
        <v>1</v>
      </c>
    </row>
    <row r="167" spans="1:31" ht="9" hidden="1" customHeight="1" x14ac:dyDescent="0.15">
      <c r="A167" s="195" t="str">
        <f>F!A135</f>
        <v>4-Chloormethyfenolen (som)</v>
      </c>
      <c r="B167" s="195"/>
      <c r="C167" s="195"/>
      <c r="D167" s="35" t="str">
        <f>G!AQ135</f>
        <v/>
      </c>
      <c r="E167" s="35" t="str">
        <f>G!AP135</f>
        <v>--</v>
      </c>
      <c r="G167" s="26" t="str">
        <f>G!AS135</f>
        <v/>
      </c>
      <c r="H167" s="35" t="str">
        <f>G!AR135</f>
        <v>--</v>
      </c>
      <c r="I167" s="26" t="str">
        <f>G!AT135</f>
        <v/>
      </c>
      <c r="J167" s="26" t="str">
        <f>G!AU135</f>
        <v/>
      </c>
      <c r="L167" s="35" t="str">
        <f>G!AW135</f>
        <v/>
      </c>
      <c r="M167" s="35" t="str">
        <f>G!AV135</f>
        <v>--</v>
      </c>
      <c r="O167" s="26" t="str">
        <f>G!AY135</f>
        <v/>
      </c>
      <c r="P167" s="35" t="str">
        <f>G!AX135</f>
        <v>--</v>
      </c>
      <c r="Q167" s="26" t="str">
        <f>G!AZ135</f>
        <v/>
      </c>
      <c r="R167" s="26" t="str">
        <f>G!BA135</f>
        <v/>
      </c>
      <c r="T167" s="35" t="str">
        <f>G!BC135</f>
        <v/>
      </c>
      <c r="U167" s="35" t="str">
        <f>G!BB135</f>
        <v>--</v>
      </c>
      <c r="V167" s="35"/>
      <c r="W167" s="26" t="str">
        <f>G!BE135</f>
        <v/>
      </c>
      <c r="X167" s="35" t="str">
        <f>G!BD135</f>
        <v>--</v>
      </c>
      <c r="Y167" s="26" t="str">
        <f>G!BF135</f>
        <v/>
      </c>
      <c r="Z167" s="26" t="str">
        <f>G!BG135</f>
        <v/>
      </c>
      <c r="AA167" s="35"/>
      <c r="AE167" s="63">
        <f t="shared" si="5"/>
        <v>1</v>
      </c>
    </row>
    <row r="168" spans="1:31" ht="9" hidden="1" customHeight="1" x14ac:dyDescent="0.15">
      <c r="A168" s="195" t="str">
        <f>F!A136</f>
        <v>2,3-dichloorfenol</v>
      </c>
      <c r="B168" s="195"/>
      <c r="C168" s="195"/>
      <c r="D168" s="35" t="str">
        <f>G!AQ136</f>
        <v/>
      </c>
      <c r="E168" s="35" t="str">
        <f>G!AP136</f>
        <v>--</v>
      </c>
      <c r="G168" s="26" t="str">
        <f>G!AS136</f>
        <v/>
      </c>
      <c r="H168" s="35" t="str">
        <f>G!AR136</f>
        <v>--</v>
      </c>
      <c r="I168" s="26" t="str">
        <f>G!AT136</f>
        <v/>
      </c>
      <c r="J168" s="26" t="str">
        <f>G!AU136</f>
        <v/>
      </c>
      <c r="L168" s="35" t="str">
        <f>G!AW136</f>
        <v/>
      </c>
      <c r="M168" s="35" t="str">
        <f>G!AV136</f>
        <v>--</v>
      </c>
      <c r="O168" s="26" t="str">
        <f>G!AY136</f>
        <v/>
      </c>
      <c r="P168" s="35" t="str">
        <f>G!AX136</f>
        <v>--</v>
      </c>
      <c r="Q168" s="26" t="str">
        <f>G!AZ136</f>
        <v/>
      </c>
      <c r="R168" s="26" t="str">
        <f>G!BA136</f>
        <v/>
      </c>
      <c r="T168" s="35" t="str">
        <f>G!BC136</f>
        <v/>
      </c>
      <c r="U168" s="35" t="str">
        <f>G!BB136</f>
        <v>--</v>
      </c>
      <c r="V168" s="35"/>
      <c r="W168" s="26" t="str">
        <f>G!BE136</f>
        <v/>
      </c>
      <c r="X168" s="35" t="str">
        <f>G!BD136</f>
        <v>--</v>
      </c>
      <c r="Y168" s="26" t="str">
        <f>G!BF136</f>
        <v/>
      </c>
      <c r="Z168" s="26" t="str">
        <f>G!BG136</f>
        <v/>
      </c>
      <c r="AA168" s="35"/>
      <c r="AE168" s="63">
        <f t="shared" si="5"/>
        <v>1</v>
      </c>
    </row>
    <row r="169" spans="1:31" ht="9" hidden="1" customHeight="1" x14ac:dyDescent="0.15">
      <c r="A169" s="195" t="str">
        <f>F!A137</f>
        <v>2,4-dichloorfenol</v>
      </c>
      <c r="B169" s="195"/>
      <c r="C169" s="195"/>
      <c r="D169" s="35" t="str">
        <f>G!AQ137</f>
        <v/>
      </c>
      <c r="E169" s="35" t="str">
        <f>G!AP137</f>
        <v>--</v>
      </c>
      <c r="G169" s="26" t="str">
        <f>G!AS137</f>
        <v/>
      </c>
      <c r="H169" s="35" t="str">
        <f>G!AR137</f>
        <v>--</v>
      </c>
      <c r="I169" s="26" t="str">
        <f>G!AT137</f>
        <v/>
      </c>
      <c r="J169" s="26" t="str">
        <f>G!AU137</f>
        <v/>
      </c>
      <c r="L169" s="35" t="str">
        <f>G!AW137</f>
        <v/>
      </c>
      <c r="M169" s="35" t="str">
        <f>G!AV137</f>
        <v>--</v>
      </c>
      <c r="O169" s="26" t="str">
        <f>G!AY137</f>
        <v/>
      </c>
      <c r="P169" s="35" t="str">
        <f>G!AX137</f>
        <v>--</v>
      </c>
      <c r="Q169" s="26" t="str">
        <f>G!AZ137</f>
        <v/>
      </c>
      <c r="R169" s="26" t="str">
        <f>G!BA137</f>
        <v/>
      </c>
      <c r="T169" s="35" t="str">
        <f>G!BC137</f>
        <v/>
      </c>
      <c r="U169" s="35" t="str">
        <f>G!BB137</f>
        <v>--</v>
      </c>
      <c r="V169" s="35"/>
      <c r="W169" s="26" t="str">
        <f>G!BE137</f>
        <v/>
      </c>
      <c r="X169" s="35" t="str">
        <f>G!BD137</f>
        <v>--</v>
      </c>
      <c r="Y169" s="26" t="str">
        <f>G!BF137</f>
        <v/>
      </c>
      <c r="Z169" s="26" t="str">
        <f>G!BG137</f>
        <v/>
      </c>
      <c r="AA169" s="35"/>
      <c r="AE169" s="63">
        <f t="shared" si="5"/>
        <v>1</v>
      </c>
    </row>
    <row r="170" spans="1:31" ht="9" hidden="1" customHeight="1" x14ac:dyDescent="0.15">
      <c r="A170" s="195" t="str">
        <f>F!A138</f>
        <v>2,5-dichloorfenol</v>
      </c>
      <c r="B170" s="195"/>
      <c r="C170" s="195"/>
      <c r="D170" s="35" t="str">
        <f>G!AQ138</f>
        <v/>
      </c>
      <c r="E170" s="35" t="str">
        <f>G!AP138</f>
        <v>--</v>
      </c>
      <c r="G170" s="26" t="str">
        <f>G!AS138</f>
        <v/>
      </c>
      <c r="H170" s="35" t="str">
        <f>G!AR138</f>
        <v>--</v>
      </c>
      <c r="I170" s="26" t="str">
        <f>G!AT138</f>
        <v/>
      </c>
      <c r="J170" s="26" t="str">
        <f>G!AU138</f>
        <v/>
      </c>
      <c r="L170" s="35" t="str">
        <f>G!AW138</f>
        <v/>
      </c>
      <c r="M170" s="35" t="str">
        <f>G!AV138</f>
        <v>--</v>
      </c>
      <c r="O170" s="26" t="str">
        <f>G!AY138</f>
        <v/>
      </c>
      <c r="P170" s="35" t="str">
        <f>G!AX138</f>
        <v>--</v>
      </c>
      <c r="Q170" s="26" t="str">
        <f>G!AZ138</f>
        <v/>
      </c>
      <c r="R170" s="26" t="str">
        <f>G!BA138</f>
        <v/>
      </c>
      <c r="T170" s="35" t="str">
        <f>G!BC138</f>
        <v/>
      </c>
      <c r="U170" s="35" t="str">
        <f>G!BB138</f>
        <v>--</v>
      </c>
      <c r="V170" s="35"/>
      <c r="W170" s="26" t="str">
        <f>G!BE138</f>
        <v/>
      </c>
      <c r="X170" s="35" t="str">
        <f>G!BD138</f>
        <v>--</v>
      </c>
      <c r="Y170" s="26" t="str">
        <f>G!BF138</f>
        <v/>
      </c>
      <c r="Z170" s="26" t="str">
        <f>G!BG138</f>
        <v/>
      </c>
      <c r="AA170" s="35"/>
      <c r="AE170" s="63">
        <f t="shared" si="5"/>
        <v>1</v>
      </c>
    </row>
    <row r="171" spans="1:31" ht="9" hidden="1" customHeight="1" x14ac:dyDescent="0.15">
      <c r="A171" s="195" t="str">
        <f>F!A139</f>
        <v>2,6-dichloorfenol</v>
      </c>
      <c r="B171" s="195"/>
      <c r="C171" s="195"/>
      <c r="D171" s="35" t="str">
        <f>G!AQ139</f>
        <v/>
      </c>
      <c r="E171" s="35" t="str">
        <f>G!AP139</f>
        <v>--</v>
      </c>
      <c r="G171" s="26" t="str">
        <f>G!AS139</f>
        <v/>
      </c>
      <c r="H171" s="35" t="str">
        <f>G!AR139</f>
        <v>--</v>
      </c>
      <c r="I171" s="26" t="str">
        <f>G!AT139</f>
        <v/>
      </c>
      <c r="J171" s="26" t="str">
        <f>G!AU139</f>
        <v/>
      </c>
      <c r="L171" s="35" t="str">
        <f>G!AW139</f>
        <v/>
      </c>
      <c r="M171" s="35" t="str">
        <f>G!AV139</f>
        <v>--</v>
      </c>
      <c r="O171" s="26" t="str">
        <f>G!AY139</f>
        <v/>
      </c>
      <c r="P171" s="35" t="str">
        <f>G!AX139</f>
        <v>--</v>
      </c>
      <c r="Q171" s="26" t="str">
        <f>G!AZ139</f>
        <v/>
      </c>
      <c r="R171" s="26" t="str">
        <f>G!BA139</f>
        <v/>
      </c>
      <c r="T171" s="35" t="str">
        <f>G!BC139</f>
        <v/>
      </c>
      <c r="U171" s="35" t="str">
        <f>G!BB139</f>
        <v>--</v>
      </c>
      <c r="V171" s="35"/>
      <c r="W171" s="26" t="str">
        <f>G!BE139</f>
        <v/>
      </c>
      <c r="X171" s="35" t="str">
        <f>G!BD139</f>
        <v>--</v>
      </c>
      <c r="Y171" s="26" t="str">
        <f>G!BF139</f>
        <v/>
      </c>
      <c r="Z171" s="26" t="str">
        <f>G!BG139</f>
        <v/>
      </c>
      <c r="AA171" s="35"/>
      <c r="AE171" s="63">
        <f t="shared" si="5"/>
        <v>1</v>
      </c>
    </row>
    <row r="172" spans="1:31" ht="9" hidden="1" customHeight="1" x14ac:dyDescent="0.15">
      <c r="A172" s="195" t="str">
        <f>F!A140</f>
        <v>3,4-dichloorfenol</v>
      </c>
      <c r="B172" s="195"/>
      <c r="C172" s="195"/>
      <c r="D172" s="35" t="str">
        <f>G!AQ140</f>
        <v/>
      </c>
      <c r="E172" s="35" t="str">
        <f>G!AP140</f>
        <v>--</v>
      </c>
      <c r="G172" s="26" t="str">
        <f>G!AS140</f>
        <v/>
      </c>
      <c r="H172" s="35" t="str">
        <f>G!AR140</f>
        <v>--</v>
      </c>
      <c r="I172" s="26" t="str">
        <f>G!AT140</f>
        <v/>
      </c>
      <c r="J172" s="26" t="str">
        <f>G!AU140</f>
        <v/>
      </c>
      <c r="L172" s="35" t="str">
        <f>G!AW140</f>
        <v/>
      </c>
      <c r="M172" s="35" t="str">
        <f>G!AV140</f>
        <v>--</v>
      </c>
      <c r="O172" s="26" t="str">
        <f>G!AY140</f>
        <v/>
      </c>
      <c r="P172" s="35" t="str">
        <f>G!AX140</f>
        <v>--</v>
      </c>
      <c r="Q172" s="26" t="str">
        <f>G!AZ140</f>
        <v/>
      </c>
      <c r="R172" s="26" t="str">
        <f>G!BA140</f>
        <v/>
      </c>
      <c r="T172" s="35" t="str">
        <f>G!BC140</f>
        <v/>
      </c>
      <c r="U172" s="35" t="str">
        <f>G!BB140</f>
        <v>--</v>
      </c>
      <c r="V172" s="35"/>
      <c r="W172" s="26" t="str">
        <f>G!BE140</f>
        <v/>
      </c>
      <c r="X172" s="35" t="str">
        <f>G!BD140</f>
        <v>--</v>
      </c>
      <c r="Y172" s="26" t="str">
        <f>G!BF140</f>
        <v/>
      </c>
      <c r="Z172" s="26" t="str">
        <f>G!BG140</f>
        <v/>
      </c>
      <c r="AA172" s="35"/>
      <c r="AE172" s="63">
        <f t="shared" si="5"/>
        <v>1</v>
      </c>
    </row>
    <row r="173" spans="1:31" ht="9" hidden="1" customHeight="1" x14ac:dyDescent="0.15">
      <c r="A173" s="195" t="str">
        <f>F!A141</f>
        <v>3,5-dichloorfenol</v>
      </c>
      <c r="B173" s="195"/>
      <c r="C173" s="195"/>
      <c r="D173" s="35" t="str">
        <f>G!AQ141</f>
        <v/>
      </c>
      <c r="E173" s="35" t="str">
        <f>G!AP141</f>
        <v>--</v>
      </c>
      <c r="G173" s="26" t="str">
        <f>G!AS141</f>
        <v/>
      </c>
      <c r="H173" s="35" t="str">
        <f>G!AR141</f>
        <v>--</v>
      </c>
      <c r="I173" s="26" t="str">
        <f>G!AT141</f>
        <v/>
      </c>
      <c r="J173" s="26" t="str">
        <f>G!AU141</f>
        <v/>
      </c>
      <c r="L173" s="35" t="str">
        <f>G!AW141</f>
        <v/>
      </c>
      <c r="M173" s="35" t="str">
        <f>G!AV141</f>
        <v>--</v>
      </c>
      <c r="O173" s="26" t="str">
        <f>G!AY141</f>
        <v/>
      </c>
      <c r="P173" s="35" t="str">
        <f>G!AX141</f>
        <v>--</v>
      </c>
      <c r="Q173" s="26" t="str">
        <f>G!AZ141</f>
        <v/>
      </c>
      <c r="R173" s="26" t="str">
        <f>G!BA141</f>
        <v/>
      </c>
      <c r="T173" s="35" t="str">
        <f>G!BC141</f>
        <v/>
      </c>
      <c r="U173" s="35" t="str">
        <f>G!BB141</f>
        <v>--</v>
      </c>
      <c r="V173" s="35"/>
      <c r="W173" s="26" t="str">
        <f>G!BE141</f>
        <v/>
      </c>
      <c r="X173" s="35" t="str">
        <f>G!BD141</f>
        <v>--</v>
      </c>
      <c r="Y173" s="26" t="str">
        <f>G!BF141</f>
        <v/>
      </c>
      <c r="Z173" s="26" t="str">
        <f>G!BG141</f>
        <v/>
      </c>
      <c r="AA173" s="35"/>
      <c r="AE173" s="63">
        <f t="shared" si="5"/>
        <v>1</v>
      </c>
    </row>
    <row r="174" spans="1:31" ht="9" hidden="1" customHeight="1" x14ac:dyDescent="0.15">
      <c r="A174" s="195" t="str">
        <f>F!A142</f>
        <v>Dichloorfenolen (som)</v>
      </c>
      <c r="B174" s="195"/>
      <c r="C174" s="195"/>
      <c r="D174" s="35" t="str">
        <f>G!AQ142</f>
        <v/>
      </c>
      <c r="E174" s="35" t="str">
        <f>G!AP142</f>
        <v>--</v>
      </c>
      <c r="G174" s="26" t="str">
        <f>G!AS142</f>
        <v/>
      </c>
      <c r="H174" s="35" t="str">
        <f>G!AR142</f>
        <v>--</v>
      </c>
      <c r="I174" s="26" t="str">
        <f>G!AT142</f>
        <v/>
      </c>
      <c r="J174" s="26" t="str">
        <f>G!AU142</f>
        <v/>
      </c>
      <c r="L174" s="35" t="str">
        <f>G!AW142</f>
        <v/>
      </c>
      <c r="M174" s="35" t="str">
        <f>G!AV142</f>
        <v>--</v>
      </c>
      <c r="O174" s="26" t="str">
        <f>G!AY142</f>
        <v/>
      </c>
      <c r="P174" s="35" t="str">
        <f>G!AX142</f>
        <v>--</v>
      </c>
      <c r="Q174" s="26" t="str">
        <f>G!AZ142</f>
        <v/>
      </c>
      <c r="R174" s="26" t="str">
        <f>G!BA142</f>
        <v/>
      </c>
      <c r="T174" s="35" t="str">
        <f>G!BC142</f>
        <v/>
      </c>
      <c r="U174" s="35" t="str">
        <f>G!BB142</f>
        <v>--</v>
      </c>
      <c r="V174" s="35"/>
      <c r="W174" s="26" t="str">
        <f>G!BE142</f>
        <v/>
      </c>
      <c r="X174" s="35" t="str">
        <f>G!BD142</f>
        <v>--</v>
      </c>
      <c r="Y174" s="26" t="str">
        <f>G!BF142</f>
        <v/>
      </c>
      <c r="Z174" s="26" t="str">
        <f>G!BG142</f>
        <v/>
      </c>
      <c r="AA174" s="35"/>
      <c r="AE174" s="63">
        <f t="shared" si="5"/>
        <v>1</v>
      </c>
    </row>
    <row r="175" spans="1:31" ht="9" hidden="1" customHeight="1" x14ac:dyDescent="0.15">
      <c r="A175" s="195" t="str">
        <f>F!A143</f>
        <v>2,3,4,5-tetrachloorfenol</v>
      </c>
      <c r="B175" s="195"/>
      <c r="C175" s="195"/>
      <c r="D175" s="35" t="str">
        <f>G!AQ143</f>
        <v/>
      </c>
      <c r="E175" s="35" t="str">
        <f>G!AP143</f>
        <v>--</v>
      </c>
      <c r="G175" s="26" t="str">
        <f>G!AS143</f>
        <v/>
      </c>
      <c r="H175" s="35" t="str">
        <f>G!AR143</f>
        <v>--</v>
      </c>
      <c r="I175" s="26" t="str">
        <f>G!AT143</f>
        <v/>
      </c>
      <c r="J175" s="26" t="str">
        <f>G!AU143</f>
        <v/>
      </c>
      <c r="L175" s="35" t="str">
        <f>G!AW143</f>
        <v/>
      </c>
      <c r="M175" s="35" t="str">
        <f>G!AV143</f>
        <v>--</v>
      </c>
      <c r="O175" s="26" t="str">
        <f>G!AY143</f>
        <v/>
      </c>
      <c r="P175" s="35" t="str">
        <f>G!AX143</f>
        <v>--</v>
      </c>
      <c r="Q175" s="26" t="str">
        <f>G!AZ143</f>
        <v/>
      </c>
      <c r="R175" s="26" t="str">
        <f>G!BA143</f>
        <v/>
      </c>
      <c r="T175" s="35" t="str">
        <f>G!BC143</f>
        <v/>
      </c>
      <c r="U175" s="35" t="str">
        <f>G!BB143</f>
        <v>--</v>
      </c>
      <c r="V175" s="35"/>
      <c r="W175" s="26" t="str">
        <f>G!BE143</f>
        <v/>
      </c>
      <c r="X175" s="35" t="str">
        <f>G!BD143</f>
        <v>--</v>
      </c>
      <c r="Y175" s="26" t="str">
        <f>G!BF143</f>
        <v/>
      </c>
      <c r="Z175" s="26" t="str">
        <f>G!BG143</f>
        <v/>
      </c>
      <c r="AA175" s="35"/>
      <c r="AE175" s="63">
        <f t="shared" si="5"/>
        <v>1</v>
      </c>
    </row>
    <row r="176" spans="1:31" ht="9" hidden="1" customHeight="1" x14ac:dyDescent="0.15">
      <c r="A176" s="195" t="str">
        <f>F!A144</f>
        <v>2,3,4,6-tetrachloorfenol</v>
      </c>
      <c r="B176" s="195"/>
      <c r="C176" s="195"/>
      <c r="D176" s="35" t="str">
        <f>G!AQ144</f>
        <v/>
      </c>
      <c r="E176" s="35" t="str">
        <f>G!AP144</f>
        <v>--</v>
      </c>
      <c r="G176" s="26" t="str">
        <f>G!AS144</f>
        <v/>
      </c>
      <c r="H176" s="35" t="str">
        <f>G!AR144</f>
        <v>--</v>
      </c>
      <c r="I176" s="26" t="str">
        <f>G!AT144</f>
        <v/>
      </c>
      <c r="J176" s="26" t="str">
        <f>G!AU144</f>
        <v/>
      </c>
      <c r="L176" s="35" t="str">
        <f>G!AW144</f>
        <v/>
      </c>
      <c r="M176" s="35" t="str">
        <f>G!AV144</f>
        <v>--</v>
      </c>
      <c r="O176" s="26" t="str">
        <f>G!AY144</f>
        <v/>
      </c>
      <c r="P176" s="35" t="str">
        <f>G!AX144</f>
        <v>--</v>
      </c>
      <c r="Q176" s="26" t="str">
        <f>G!AZ144</f>
        <v/>
      </c>
      <c r="R176" s="26" t="str">
        <f>G!BA144</f>
        <v/>
      </c>
      <c r="T176" s="35" t="str">
        <f>G!BC144</f>
        <v/>
      </c>
      <c r="U176" s="35" t="str">
        <f>G!BB144</f>
        <v>--</v>
      </c>
      <c r="V176" s="35"/>
      <c r="W176" s="26" t="str">
        <f>G!BE144</f>
        <v/>
      </c>
      <c r="X176" s="35" t="str">
        <f>G!BD144</f>
        <v>--</v>
      </c>
      <c r="Y176" s="26" t="str">
        <f>G!BF144</f>
        <v/>
      </c>
      <c r="Z176" s="26" t="str">
        <f>G!BG144</f>
        <v/>
      </c>
      <c r="AA176" s="35"/>
      <c r="AE176" s="63">
        <f t="shared" si="5"/>
        <v>1</v>
      </c>
    </row>
    <row r="177" spans="1:31" ht="9" hidden="1" customHeight="1" x14ac:dyDescent="0.15">
      <c r="A177" s="195" t="str">
        <f>F!A145</f>
        <v>2,3,5,6-tetrachloorfenol</v>
      </c>
      <c r="B177" s="195"/>
      <c r="C177" s="195"/>
      <c r="D177" s="35" t="str">
        <f>G!AQ145</f>
        <v/>
      </c>
      <c r="E177" s="35" t="str">
        <f>G!AP145</f>
        <v>--</v>
      </c>
      <c r="G177" s="26" t="str">
        <f>G!AS145</f>
        <v/>
      </c>
      <c r="H177" s="35" t="str">
        <f>G!AR145</f>
        <v>--</v>
      </c>
      <c r="I177" s="26" t="str">
        <f>G!AT145</f>
        <v/>
      </c>
      <c r="J177" s="26" t="str">
        <f>G!AU145</f>
        <v/>
      </c>
      <c r="L177" s="35" t="str">
        <f>G!AW145</f>
        <v/>
      </c>
      <c r="M177" s="35" t="str">
        <f>G!AV145</f>
        <v>--</v>
      </c>
      <c r="O177" s="26" t="str">
        <f>G!AY145</f>
        <v/>
      </c>
      <c r="P177" s="35" t="str">
        <f>G!AX145</f>
        <v>--</v>
      </c>
      <c r="Q177" s="26" t="str">
        <f>G!AZ145</f>
        <v/>
      </c>
      <c r="R177" s="26" t="str">
        <f>G!BA145</f>
        <v/>
      </c>
      <c r="T177" s="35" t="str">
        <f>G!BC145</f>
        <v/>
      </c>
      <c r="U177" s="35" t="str">
        <f>G!BB145</f>
        <v>--</v>
      </c>
      <c r="V177" s="35"/>
      <c r="W177" s="26" t="str">
        <f>G!BE145</f>
        <v/>
      </c>
      <c r="X177" s="35" t="str">
        <f>G!BD145</f>
        <v>--</v>
      </c>
      <c r="Y177" s="26" t="str">
        <f>G!BF145</f>
        <v/>
      </c>
      <c r="Z177" s="26" t="str">
        <f>G!BG145</f>
        <v/>
      </c>
      <c r="AA177" s="35"/>
      <c r="AE177" s="63">
        <f t="shared" si="5"/>
        <v>1</v>
      </c>
    </row>
    <row r="178" spans="1:31" ht="9" hidden="1" customHeight="1" x14ac:dyDescent="0.15">
      <c r="A178" s="195" t="str">
        <f>F!A146</f>
        <v>Tetrachloorfenolen (som)</v>
      </c>
      <c r="B178" s="195"/>
      <c r="C178" s="195"/>
      <c r="D178" s="35" t="str">
        <f>G!AQ146</f>
        <v/>
      </c>
      <c r="E178" s="35" t="str">
        <f>G!AP146</f>
        <v>--</v>
      </c>
      <c r="G178" s="26" t="str">
        <f>G!AS146</f>
        <v/>
      </c>
      <c r="H178" s="35" t="str">
        <f>G!AR146</f>
        <v>--</v>
      </c>
      <c r="I178" s="26" t="str">
        <f>G!AT146</f>
        <v/>
      </c>
      <c r="J178" s="26" t="str">
        <f>G!AU146</f>
        <v/>
      </c>
      <c r="L178" s="35" t="str">
        <f>G!AW146</f>
        <v/>
      </c>
      <c r="M178" s="35" t="str">
        <f>G!AV146</f>
        <v>--</v>
      </c>
      <c r="O178" s="26" t="str">
        <f>G!AY146</f>
        <v/>
      </c>
      <c r="P178" s="35" t="str">
        <f>G!AX146</f>
        <v>--</v>
      </c>
      <c r="Q178" s="26" t="str">
        <f>G!AZ146</f>
        <v/>
      </c>
      <c r="R178" s="26" t="str">
        <f>G!BA146</f>
        <v/>
      </c>
      <c r="T178" s="35" t="str">
        <f>G!BC146</f>
        <v/>
      </c>
      <c r="U178" s="35" t="str">
        <f>G!BB146</f>
        <v>--</v>
      </c>
      <c r="V178" s="35"/>
      <c r="W178" s="26" t="str">
        <f>G!BE146</f>
        <v/>
      </c>
      <c r="X178" s="35" t="str">
        <f>G!BD146</f>
        <v>--</v>
      </c>
      <c r="Y178" s="26" t="str">
        <f>G!BF146</f>
        <v/>
      </c>
      <c r="Z178" s="26" t="str">
        <f>G!BG146</f>
        <v/>
      </c>
      <c r="AA178" s="35"/>
      <c r="AE178" s="63">
        <f t="shared" si="5"/>
        <v>1</v>
      </c>
    </row>
    <row r="179" spans="1:31" ht="9" hidden="1" customHeight="1" x14ac:dyDescent="0.15">
      <c r="A179" s="195" t="str">
        <f>F!A147</f>
        <v>Pentachloorfenol</v>
      </c>
      <c r="B179" s="195"/>
      <c r="C179" s="195"/>
      <c r="D179" s="35" t="str">
        <f>G!AQ147</f>
        <v/>
      </c>
      <c r="E179" s="35" t="str">
        <f>G!AP147</f>
        <v>--</v>
      </c>
      <c r="G179" s="26" t="str">
        <f>G!AS147</f>
        <v/>
      </c>
      <c r="H179" s="35" t="str">
        <f>G!AR147</f>
        <v>--</v>
      </c>
      <c r="I179" s="26" t="str">
        <f>G!AT147</f>
        <v/>
      </c>
      <c r="J179" s="26" t="str">
        <f>G!AU147</f>
        <v/>
      </c>
      <c r="L179" s="35" t="str">
        <f>G!AW147</f>
        <v/>
      </c>
      <c r="M179" s="35" t="str">
        <f>G!AV147</f>
        <v>--</v>
      </c>
      <c r="O179" s="26" t="str">
        <f>G!AY147</f>
        <v/>
      </c>
      <c r="P179" s="35" t="str">
        <f>G!AX147</f>
        <v>--</v>
      </c>
      <c r="Q179" s="26" t="str">
        <f>G!AZ147</f>
        <v/>
      </c>
      <c r="R179" s="26" t="str">
        <f>G!BA147</f>
        <v/>
      </c>
      <c r="T179" s="35" t="str">
        <f>G!BC147</f>
        <v/>
      </c>
      <c r="U179" s="35" t="str">
        <f>G!BB147</f>
        <v>--</v>
      </c>
      <c r="V179" s="35"/>
      <c r="W179" s="26" t="str">
        <f>G!BE147</f>
        <v/>
      </c>
      <c r="X179" s="35" t="str">
        <f>G!BD147</f>
        <v>--</v>
      </c>
      <c r="Y179" s="26" t="str">
        <f>G!BF147</f>
        <v/>
      </c>
      <c r="Z179" s="26" t="str">
        <f>G!BG147</f>
        <v/>
      </c>
      <c r="AA179" s="35"/>
      <c r="AE179" s="63">
        <f t="shared" si="5"/>
        <v>1</v>
      </c>
    </row>
    <row r="180" spans="1:31" ht="9" hidden="1" customHeight="1" x14ac:dyDescent="0.15">
      <c r="A180" s="195" t="str">
        <f>F!A148</f>
        <v>Chloorfenolen (som)</v>
      </c>
      <c r="B180" s="195"/>
      <c r="C180" s="195"/>
      <c r="D180" s="35" t="str">
        <f>G!AQ148</f>
        <v/>
      </c>
      <c r="E180" s="35" t="str">
        <f>G!AP148</f>
        <v>--</v>
      </c>
      <c r="G180" s="26" t="str">
        <f>G!AS148</f>
        <v/>
      </c>
      <c r="H180" s="35" t="str">
        <f>G!AR148</f>
        <v>--</v>
      </c>
      <c r="I180" s="26" t="str">
        <f>G!AT148</f>
        <v/>
      </c>
      <c r="J180" s="26" t="str">
        <f>G!AU148</f>
        <v/>
      </c>
      <c r="L180" s="35" t="str">
        <f>G!AW148</f>
        <v/>
      </c>
      <c r="M180" s="35" t="str">
        <f>G!AV148</f>
        <v>--</v>
      </c>
      <c r="O180" s="26" t="str">
        <f>G!AY148</f>
        <v/>
      </c>
      <c r="P180" s="35" t="str">
        <f>G!AX148</f>
        <v>--</v>
      </c>
      <c r="Q180" s="26" t="str">
        <f>G!AZ148</f>
        <v/>
      </c>
      <c r="R180" s="26" t="str">
        <f>G!BA148</f>
        <v/>
      </c>
      <c r="T180" s="35" t="str">
        <f>G!BC148</f>
        <v/>
      </c>
      <c r="U180" s="35" t="str">
        <f>G!BB148</f>
        <v>--</v>
      </c>
      <c r="V180" s="35"/>
      <c r="W180" s="26" t="str">
        <f>G!BE148</f>
        <v/>
      </c>
      <c r="X180" s="35" t="str">
        <f>G!BD148</f>
        <v>--</v>
      </c>
      <c r="Y180" s="26" t="str">
        <f>G!BF148</f>
        <v/>
      </c>
      <c r="Z180" s="26" t="str">
        <f>G!BG148</f>
        <v/>
      </c>
      <c r="AA180" s="35"/>
      <c r="AE180" s="63">
        <f t="shared" si="5"/>
        <v>1</v>
      </c>
    </row>
    <row r="181" spans="1:31" ht="3.95" hidden="1" customHeight="1" x14ac:dyDescent="0.15">
      <c r="A181" s="32"/>
      <c r="B181" s="32"/>
      <c r="C181" s="32"/>
      <c r="D181" s="35"/>
      <c r="E181" s="35"/>
      <c r="H181" s="35"/>
      <c r="L181" s="35"/>
      <c r="M181" s="35"/>
      <c r="P181" s="35"/>
      <c r="T181" s="35"/>
      <c r="U181" s="35"/>
      <c r="V181" s="35"/>
      <c r="X181" s="35"/>
      <c r="Z181" s="35"/>
      <c r="AA181" s="35"/>
      <c r="AE181" s="85">
        <f>AE182</f>
        <v>1</v>
      </c>
    </row>
    <row r="182" spans="1:31" ht="9" hidden="1" customHeight="1" x14ac:dyDescent="0.15">
      <c r="A182" s="198" t="str">
        <f>IF(COUNTIF(F!D149:D188,131)&gt;0,"Chloorbestrijdingsmiddelen (µg/kgds)","Chloorbestrijdingsmiddelen (mg/kgds)")</f>
        <v>Chloorbestrijdingsmiddelen (mg/kgds)</v>
      </c>
      <c r="B182" s="198"/>
      <c r="C182" s="198"/>
      <c r="D182" s="198"/>
      <c r="E182" s="198"/>
      <c r="F182" s="198"/>
      <c r="G182" s="198"/>
      <c r="H182" s="198"/>
      <c r="I182" s="198"/>
      <c r="J182" s="198"/>
      <c r="K182" s="198"/>
      <c r="L182" s="198"/>
      <c r="M182" s="198"/>
      <c r="N182" s="198"/>
      <c r="O182" s="198"/>
      <c r="P182" s="198"/>
      <c r="Q182" s="198"/>
      <c r="R182" s="198"/>
      <c r="S182" s="198"/>
      <c r="T182" s="198"/>
      <c r="U182" s="198"/>
      <c r="V182" s="198"/>
      <c r="W182" s="198"/>
      <c r="X182" s="198"/>
      <c r="Y182" s="198"/>
      <c r="Z182" s="198"/>
      <c r="AA182" s="198"/>
      <c r="AE182" s="85">
        <f>IF(COUNTIF(AE183:AE222,1)=COUNT(AE183:AE222),1,0)</f>
        <v>1</v>
      </c>
    </row>
    <row r="183" spans="1:31" ht="9" hidden="1" customHeight="1" x14ac:dyDescent="0.15">
      <c r="A183" s="195" t="str">
        <f>F!A149</f>
        <v>o,p-DDT</v>
      </c>
      <c r="B183" s="195"/>
      <c r="C183" s="195"/>
      <c r="D183" s="35" t="str">
        <f>G!AQ149</f>
        <v/>
      </c>
      <c r="E183" s="35" t="str">
        <f>G!AP149</f>
        <v>--</v>
      </c>
      <c r="G183" s="26" t="str">
        <f>G!AS149</f>
        <v/>
      </c>
      <c r="H183" s="35" t="str">
        <f>G!AR149</f>
        <v>--</v>
      </c>
      <c r="I183" s="26" t="str">
        <f>G!AT149</f>
        <v/>
      </c>
      <c r="J183" s="26" t="str">
        <f>G!AU149</f>
        <v/>
      </c>
      <c r="L183" s="35" t="str">
        <f>G!AW149</f>
        <v/>
      </c>
      <c r="M183" s="35" t="str">
        <f>G!AV149</f>
        <v>--</v>
      </c>
      <c r="O183" s="26" t="str">
        <f>G!AY149</f>
        <v/>
      </c>
      <c r="P183" s="35" t="str">
        <f>G!AX149</f>
        <v>--</v>
      </c>
      <c r="Q183" s="26" t="str">
        <f>G!AZ149</f>
        <v/>
      </c>
      <c r="R183" s="26" t="str">
        <f>G!BA149</f>
        <v/>
      </c>
      <c r="T183" s="35" t="str">
        <f>G!BC149</f>
        <v/>
      </c>
      <c r="U183" s="35" t="str">
        <f>G!BB149</f>
        <v>--</v>
      </c>
      <c r="V183" s="35"/>
      <c r="W183" s="26" t="str">
        <f>G!BE149</f>
        <v/>
      </c>
      <c r="X183" s="35" t="str">
        <f>G!BD149</f>
        <v>--</v>
      </c>
      <c r="Y183" s="26" t="str">
        <f>G!BF149</f>
        <v/>
      </c>
      <c r="Z183" s="26" t="str">
        <f>G!BG149</f>
        <v/>
      </c>
      <c r="AA183" s="35"/>
      <c r="AE183" s="63">
        <f t="shared" si="5"/>
        <v>1</v>
      </c>
    </row>
    <row r="184" spans="1:31" ht="9" hidden="1" customHeight="1" x14ac:dyDescent="0.15">
      <c r="A184" s="195" t="str">
        <f>F!A150</f>
        <v>p,p-DDT</v>
      </c>
      <c r="B184" s="195"/>
      <c r="C184" s="195"/>
      <c r="D184" s="35" t="str">
        <f>G!AQ150</f>
        <v/>
      </c>
      <c r="E184" s="35" t="str">
        <f>G!AP150</f>
        <v>--</v>
      </c>
      <c r="G184" s="26" t="str">
        <f>G!AS150</f>
        <v/>
      </c>
      <c r="H184" s="35" t="str">
        <f>G!AR150</f>
        <v>--</v>
      </c>
      <c r="I184" s="26" t="str">
        <f>G!AT150</f>
        <v/>
      </c>
      <c r="J184" s="26" t="str">
        <f>G!AU150</f>
        <v/>
      </c>
      <c r="L184" s="35" t="str">
        <f>G!AW150</f>
        <v/>
      </c>
      <c r="M184" s="35" t="str">
        <f>G!AV150</f>
        <v>--</v>
      </c>
      <c r="O184" s="26" t="str">
        <f>G!AY150</f>
        <v/>
      </c>
      <c r="P184" s="35" t="str">
        <f>G!AX150</f>
        <v>--</v>
      </c>
      <c r="Q184" s="26" t="str">
        <f>G!AZ150</f>
        <v/>
      </c>
      <c r="R184" s="26" t="str">
        <f>G!BA150</f>
        <v/>
      </c>
      <c r="T184" s="35" t="str">
        <f>G!BC150</f>
        <v/>
      </c>
      <c r="U184" s="35" t="str">
        <f>G!BB150</f>
        <v>--</v>
      </c>
      <c r="V184" s="35"/>
      <c r="W184" s="26" t="str">
        <f>G!BE150</f>
        <v/>
      </c>
      <c r="X184" s="35" t="str">
        <f>G!BD150</f>
        <v>--</v>
      </c>
      <c r="Y184" s="26" t="str">
        <f>G!BF150</f>
        <v/>
      </c>
      <c r="Z184" s="26" t="str">
        <f>G!BG150</f>
        <v/>
      </c>
      <c r="AA184" s="35"/>
      <c r="AE184" s="63">
        <f t="shared" si="5"/>
        <v>1</v>
      </c>
    </row>
    <row r="185" spans="1:31" ht="9" hidden="1" customHeight="1" x14ac:dyDescent="0.15">
      <c r="A185" s="195" t="str">
        <f>F!A151</f>
        <v>Som DDT</v>
      </c>
      <c r="B185" s="195"/>
      <c r="C185" s="195"/>
      <c r="D185" s="35" t="str">
        <f>G!AQ151</f>
        <v/>
      </c>
      <c r="E185" s="35" t="str">
        <f>G!AP151</f>
        <v>--</v>
      </c>
      <c r="G185" s="26" t="str">
        <f>G!AS151</f>
        <v/>
      </c>
      <c r="H185" s="35" t="str">
        <f>G!AR151</f>
        <v>--</v>
      </c>
      <c r="I185" s="26" t="str">
        <f>G!AT151</f>
        <v/>
      </c>
      <c r="J185" s="26" t="str">
        <f>G!AU151</f>
        <v/>
      </c>
      <c r="L185" s="35" t="str">
        <f>G!AW151</f>
        <v/>
      </c>
      <c r="M185" s="35" t="str">
        <f>G!AV151</f>
        <v>--</v>
      </c>
      <c r="O185" s="26" t="str">
        <f>G!AY151</f>
        <v/>
      </c>
      <c r="P185" s="35" t="str">
        <f>G!AX151</f>
        <v>--</v>
      </c>
      <c r="Q185" s="26" t="str">
        <f>G!AZ151</f>
        <v/>
      </c>
      <c r="R185" s="26" t="str">
        <f>G!BA151</f>
        <v/>
      </c>
      <c r="T185" s="35" t="str">
        <f>G!BC151</f>
        <v/>
      </c>
      <c r="U185" s="35" t="str">
        <f>G!BB151</f>
        <v>--</v>
      </c>
      <c r="V185" s="35"/>
      <c r="W185" s="26" t="str">
        <f>G!BE151</f>
        <v/>
      </c>
      <c r="X185" s="35" t="str">
        <f>G!BD151</f>
        <v>--</v>
      </c>
      <c r="Y185" s="26" t="str">
        <f>G!BF151</f>
        <v/>
      </c>
      <c r="Z185" s="26" t="str">
        <f>G!BG151</f>
        <v/>
      </c>
      <c r="AA185" s="35"/>
      <c r="AE185" s="63">
        <f t="shared" si="5"/>
        <v>1</v>
      </c>
    </row>
    <row r="186" spans="1:31" ht="9" hidden="1" customHeight="1" x14ac:dyDescent="0.15">
      <c r="A186" s="195" t="str">
        <f>F!A152</f>
        <v>o,p-DDD</v>
      </c>
      <c r="B186" s="195"/>
      <c r="C186" s="195"/>
      <c r="D186" s="35" t="str">
        <f>G!AQ152</f>
        <v/>
      </c>
      <c r="E186" s="35" t="str">
        <f>G!AP152</f>
        <v>--</v>
      </c>
      <c r="G186" s="26" t="str">
        <f>G!AS152</f>
        <v/>
      </c>
      <c r="H186" s="35" t="str">
        <f>G!AR152</f>
        <v>--</v>
      </c>
      <c r="I186" s="26" t="str">
        <f>G!AT152</f>
        <v/>
      </c>
      <c r="J186" s="26" t="str">
        <f>G!AU152</f>
        <v/>
      </c>
      <c r="L186" s="35" t="str">
        <f>G!AW152</f>
        <v/>
      </c>
      <c r="M186" s="35" t="str">
        <f>G!AV152</f>
        <v>--</v>
      </c>
      <c r="O186" s="26" t="str">
        <f>G!AY152</f>
        <v/>
      </c>
      <c r="P186" s="35" t="str">
        <f>G!AX152</f>
        <v>--</v>
      </c>
      <c r="Q186" s="26" t="str">
        <f>G!AZ152</f>
        <v/>
      </c>
      <c r="R186" s="26" t="str">
        <f>G!BA152</f>
        <v/>
      </c>
      <c r="T186" s="35" t="str">
        <f>G!BC152</f>
        <v/>
      </c>
      <c r="U186" s="35" t="str">
        <f>G!BB152</f>
        <v>--</v>
      </c>
      <c r="V186" s="35"/>
      <c r="W186" s="26" t="str">
        <f>G!BE152</f>
        <v/>
      </c>
      <c r="X186" s="35" t="str">
        <f>G!BD152</f>
        <v>--</v>
      </c>
      <c r="Y186" s="26" t="str">
        <f>G!BF152</f>
        <v/>
      </c>
      <c r="Z186" s="26" t="str">
        <f>G!BG152</f>
        <v/>
      </c>
      <c r="AA186" s="35"/>
      <c r="AE186" s="63">
        <f t="shared" si="5"/>
        <v>1</v>
      </c>
    </row>
    <row r="187" spans="1:31" ht="9" hidden="1" customHeight="1" x14ac:dyDescent="0.15">
      <c r="A187" s="195" t="str">
        <f>F!A153</f>
        <v>p,p-DDD</v>
      </c>
      <c r="B187" s="195"/>
      <c r="C187" s="195"/>
      <c r="D187" s="35" t="str">
        <f>G!AQ153</f>
        <v/>
      </c>
      <c r="E187" s="35" t="str">
        <f>G!AP153</f>
        <v>--</v>
      </c>
      <c r="G187" s="26" t="str">
        <f>G!AS153</f>
        <v/>
      </c>
      <c r="H187" s="35" t="str">
        <f>G!AR153</f>
        <v>--</v>
      </c>
      <c r="I187" s="26" t="str">
        <f>G!AT153</f>
        <v/>
      </c>
      <c r="J187" s="26" t="str">
        <f>G!AU153</f>
        <v/>
      </c>
      <c r="L187" s="35" t="str">
        <f>G!AW153</f>
        <v/>
      </c>
      <c r="M187" s="35" t="str">
        <f>G!AV153</f>
        <v>--</v>
      </c>
      <c r="O187" s="26" t="str">
        <f>G!AY153</f>
        <v/>
      </c>
      <c r="P187" s="35" t="str">
        <f>G!AX153</f>
        <v>--</v>
      </c>
      <c r="Q187" s="26" t="str">
        <f>G!AZ153</f>
        <v/>
      </c>
      <c r="R187" s="26" t="str">
        <f>G!BA153</f>
        <v/>
      </c>
      <c r="T187" s="35" t="str">
        <f>G!BC153</f>
        <v/>
      </c>
      <c r="U187" s="35" t="str">
        <f>G!BB153</f>
        <v>--</v>
      </c>
      <c r="V187" s="35"/>
      <c r="W187" s="26" t="str">
        <f>G!BE153</f>
        <v/>
      </c>
      <c r="X187" s="35" t="str">
        <f>G!BD153</f>
        <v>--</v>
      </c>
      <c r="Y187" s="26" t="str">
        <f>G!BF153</f>
        <v/>
      </c>
      <c r="Z187" s="26" t="str">
        <f>G!BG153</f>
        <v/>
      </c>
      <c r="AA187" s="35"/>
      <c r="AE187" s="63">
        <f t="shared" si="5"/>
        <v>1</v>
      </c>
    </row>
    <row r="188" spans="1:31" ht="9" hidden="1" customHeight="1" x14ac:dyDescent="0.15">
      <c r="A188" s="195" t="str">
        <f>F!A154</f>
        <v>Som DDD</v>
      </c>
      <c r="B188" s="195"/>
      <c r="C188" s="195"/>
      <c r="D188" s="35" t="str">
        <f>G!AQ154</f>
        <v/>
      </c>
      <c r="E188" s="35" t="str">
        <f>G!AP154</f>
        <v>--</v>
      </c>
      <c r="G188" s="26" t="str">
        <f>G!AS154</f>
        <v/>
      </c>
      <c r="H188" s="35" t="str">
        <f>G!AR154</f>
        <v>--</v>
      </c>
      <c r="I188" s="26" t="str">
        <f>G!AT154</f>
        <v/>
      </c>
      <c r="J188" s="26" t="str">
        <f>G!AU154</f>
        <v/>
      </c>
      <c r="L188" s="35" t="str">
        <f>G!AW154</f>
        <v/>
      </c>
      <c r="M188" s="35" t="str">
        <f>G!AV154</f>
        <v>--</v>
      </c>
      <c r="O188" s="26" t="str">
        <f>G!AY154</f>
        <v/>
      </c>
      <c r="P188" s="35" t="str">
        <f>G!AX154</f>
        <v>--</v>
      </c>
      <c r="Q188" s="26" t="str">
        <f>G!AZ154</f>
        <v/>
      </c>
      <c r="R188" s="26" t="str">
        <f>G!BA154</f>
        <v/>
      </c>
      <c r="T188" s="35" t="str">
        <f>G!BC154</f>
        <v/>
      </c>
      <c r="U188" s="35" t="str">
        <f>G!BB154</f>
        <v>--</v>
      </c>
      <c r="V188" s="35"/>
      <c r="W188" s="26" t="str">
        <f>G!BE154</f>
        <v/>
      </c>
      <c r="X188" s="35" t="str">
        <f>G!BD154</f>
        <v>--</v>
      </c>
      <c r="Y188" s="26" t="str">
        <f>G!BF154</f>
        <v/>
      </c>
      <c r="Z188" s="26" t="str">
        <f>G!BG154</f>
        <v/>
      </c>
      <c r="AA188" s="35"/>
      <c r="AE188" s="63">
        <f t="shared" si="5"/>
        <v>1</v>
      </c>
    </row>
    <row r="189" spans="1:31" ht="9" hidden="1" customHeight="1" x14ac:dyDescent="0.15">
      <c r="A189" s="195" t="str">
        <f>F!A155</f>
        <v>o,p-DDE</v>
      </c>
      <c r="B189" s="195"/>
      <c r="C189" s="195"/>
      <c r="D189" s="35" t="str">
        <f>G!AQ155</f>
        <v/>
      </c>
      <c r="E189" s="35" t="str">
        <f>G!AP155</f>
        <v>--</v>
      </c>
      <c r="G189" s="26" t="str">
        <f>G!AS155</f>
        <v/>
      </c>
      <c r="H189" s="35" t="str">
        <f>G!AR155</f>
        <v>--</v>
      </c>
      <c r="I189" s="26" t="str">
        <f>G!AT155</f>
        <v/>
      </c>
      <c r="J189" s="26" t="str">
        <f>G!AU155</f>
        <v/>
      </c>
      <c r="L189" s="35" t="str">
        <f>G!AW155</f>
        <v/>
      </c>
      <c r="M189" s="35" t="str">
        <f>G!AV155</f>
        <v>--</v>
      </c>
      <c r="O189" s="26" t="str">
        <f>G!AY155</f>
        <v/>
      </c>
      <c r="P189" s="35" t="str">
        <f>G!AX155</f>
        <v>--</v>
      </c>
      <c r="Q189" s="26" t="str">
        <f>G!AZ155</f>
        <v/>
      </c>
      <c r="R189" s="26" t="str">
        <f>G!BA155</f>
        <v/>
      </c>
      <c r="T189" s="35" t="str">
        <f>G!BC155</f>
        <v/>
      </c>
      <c r="U189" s="35" t="str">
        <f>G!BB155</f>
        <v>--</v>
      </c>
      <c r="V189" s="35"/>
      <c r="W189" s="26" t="str">
        <f>G!BE155</f>
        <v/>
      </c>
      <c r="X189" s="35" t="str">
        <f>G!BD155</f>
        <v>--</v>
      </c>
      <c r="Y189" s="26" t="str">
        <f>G!BF155</f>
        <v/>
      </c>
      <c r="Z189" s="26" t="str">
        <f>G!BG155</f>
        <v/>
      </c>
      <c r="AA189" s="35"/>
      <c r="AE189" s="63">
        <f t="shared" si="5"/>
        <v>1</v>
      </c>
    </row>
    <row r="190" spans="1:31" ht="9" hidden="1" customHeight="1" x14ac:dyDescent="0.15">
      <c r="A190" s="195" t="str">
        <f>F!A156</f>
        <v>p,p-DDE</v>
      </c>
      <c r="B190" s="195"/>
      <c r="C190" s="195"/>
      <c r="D190" s="35" t="str">
        <f>G!AQ156</f>
        <v/>
      </c>
      <c r="E190" s="35" t="str">
        <f>G!AP156</f>
        <v>--</v>
      </c>
      <c r="G190" s="26" t="str">
        <f>G!AS156</f>
        <v/>
      </c>
      <c r="H190" s="35" t="str">
        <f>G!AR156</f>
        <v>--</v>
      </c>
      <c r="I190" s="26" t="str">
        <f>G!AT156</f>
        <v/>
      </c>
      <c r="J190" s="26" t="str">
        <f>G!AU156</f>
        <v/>
      </c>
      <c r="L190" s="35" t="str">
        <f>G!AW156</f>
        <v/>
      </c>
      <c r="M190" s="35" t="str">
        <f>G!AV156</f>
        <v>--</v>
      </c>
      <c r="O190" s="26" t="str">
        <f>G!AY156</f>
        <v/>
      </c>
      <c r="P190" s="35" t="str">
        <f>G!AX156</f>
        <v>--</v>
      </c>
      <c r="Q190" s="26" t="str">
        <f>G!AZ156</f>
        <v/>
      </c>
      <c r="R190" s="26" t="str">
        <f>G!BA156</f>
        <v/>
      </c>
      <c r="T190" s="35" t="str">
        <f>G!BC156</f>
        <v/>
      </c>
      <c r="U190" s="35" t="str">
        <f>G!BB156</f>
        <v>--</v>
      </c>
      <c r="V190" s="35"/>
      <c r="W190" s="26" t="str">
        <f>G!BE156</f>
        <v/>
      </c>
      <c r="X190" s="35" t="str">
        <f>G!BD156</f>
        <v>--</v>
      </c>
      <c r="Y190" s="26" t="str">
        <f>G!BF156</f>
        <v/>
      </c>
      <c r="Z190" s="26" t="str">
        <f>G!BG156</f>
        <v/>
      </c>
      <c r="AA190" s="35"/>
      <c r="AE190" s="63">
        <f t="shared" si="5"/>
        <v>1</v>
      </c>
    </row>
    <row r="191" spans="1:31" ht="9" hidden="1" customHeight="1" x14ac:dyDescent="0.15">
      <c r="A191" s="195" t="str">
        <f>F!A157</f>
        <v>Som DDE</v>
      </c>
      <c r="B191" s="195"/>
      <c r="C191" s="195"/>
      <c r="D191" s="35" t="str">
        <f>G!AQ157</f>
        <v/>
      </c>
      <c r="E191" s="35" t="str">
        <f>G!AP157</f>
        <v>--</v>
      </c>
      <c r="G191" s="26" t="str">
        <f>G!AS157</f>
        <v/>
      </c>
      <c r="H191" s="35" t="str">
        <f>G!AR157</f>
        <v>--</v>
      </c>
      <c r="I191" s="26" t="str">
        <f>G!AT157</f>
        <v/>
      </c>
      <c r="J191" s="26" t="str">
        <f>G!AU157</f>
        <v/>
      </c>
      <c r="L191" s="35" t="str">
        <f>G!AW157</f>
        <v/>
      </c>
      <c r="M191" s="35" t="str">
        <f>G!AV157</f>
        <v>--</v>
      </c>
      <c r="O191" s="26" t="str">
        <f>G!AY157</f>
        <v/>
      </c>
      <c r="P191" s="35" t="str">
        <f>G!AX157</f>
        <v>--</v>
      </c>
      <c r="Q191" s="26" t="str">
        <f>G!AZ157</f>
        <v/>
      </c>
      <c r="R191" s="26" t="str">
        <f>G!BA157</f>
        <v/>
      </c>
      <c r="T191" s="35" t="str">
        <f>G!BC157</f>
        <v/>
      </c>
      <c r="U191" s="35" t="str">
        <f>G!BB157</f>
        <v>--</v>
      </c>
      <c r="V191" s="35"/>
      <c r="W191" s="26" t="str">
        <f>G!BE157</f>
        <v/>
      </c>
      <c r="X191" s="35" t="str">
        <f>G!BD157</f>
        <v>--</v>
      </c>
      <c r="Y191" s="26" t="str">
        <f>G!BF157</f>
        <v/>
      </c>
      <c r="Z191" s="26" t="str">
        <f>G!BG157</f>
        <v/>
      </c>
      <c r="AA191" s="35"/>
      <c r="AE191" s="63">
        <f t="shared" ref="AE191:AE214" si="6">IF(AND(E191="--",M191="--",U191="--"),1,0)</f>
        <v>1</v>
      </c>
    </row>
    <row r="192" spans="1:31" ht="9" hidden="1" customHeight="1" x14ac:dyDescent="0.15">
      <c r="A192" s="195" t="str">
        <f>F!A158</f>
        <v>Som DDT,DDE,DDD</v>
      </c>
      <c r="B192" s="195"/>
      <c r="C192" s="195"/>
      <c r="D192" s="35" t="str">
        <f>G!AQ158</f>
        <v/>
      </c>
      <c r="E192" s="35" t="str">
        <f>G!AP158</f>
        <v>--</v>
      </c>
      <c r="G192" s="26" t="str">
        <f>G!AS158</f>
        <v/>
      </c>
      <c r="H192" s="35" t="str">
        <f>G!AR158</f>
        <v>--</v>
      </c>
      <c r="I192" s="26" t="str">
        <f>G!AT158</f>
        <v/>
      </c>
      <c r="J192" s="26" t="str">
        <f>G!AU158</f>
        <v/>
      </c>
      <c r="L192" s="35" t="str">
        <f>G!AW158</f>
        <v/>
      </c>
      <c r="M192" s="35" t="str">
        <f>G!AV158</f>
        <v>--</v>
      </c>
      <c r="O192" s="26" t="str">
        <f>G!AY158</f>
        <v/>
      </c>
      <c r="P192" s="35" t="str">
        <f>G!AX158</f>
        <v>--</v>
      </c>
      <c r="Q192" s="26" t="str">
        <f>G!AZ158</f>
        <v/>
      </c>
      <c r="R192" s="26" t="str">
        <f>G!BA158</f>
        <v/>
      </c>
      <c r="T192" s="35" t="str">
        <f>G!BC158</f>
        <v/>
      </c>
      <c r="U192" s="35" t="str">
        <f>G!BB158</f>
        <v>--</v>
      </c>
      <c r="V192" s="35"/>
      <c r="W192" s="26" t="str">
        <f>G!BE158</f>
        <v/>
      </c>
      <c r="X192" s="35" t="str">
        <f>G!BD158</f>
        <v>--</v>
      </c>
      <c r="Y192" s="26" t="str">
        <f>G!BF158</f>
        <v/>
      </c>
      <c r="Z192" s="26" t="str">
        <f>G!BG158</f>
        <v/>
      </c>
      <c r="AA192" s="35"/>
      <c r="AE192" s="63">
        <f t="shared" si="6"/>
        <v>1</v>
      </c>
    </row>
    <row r="193" spans="1:31" ht="9" hidden="1" customHeight="1" x14ac:dyDescent="0.15">
      <c r="A193" s="195" t="str">
        <f>F!A159</f>
        <v>Aldrin</v>
      </c>
      <c r="B193" s="195"/>
      <c r="C193" s="195"/>
      <c r="D193" s="35" t="str">
        <f>G!AQ159</f>
        <v/>
      </c>
      <c r="E193" s="35" t="str">
        <f>G!AP159</f>
        <v>--</v>
      </c>
      <c r="G193" s="26" t="str">
        <f>G!AS159</f>
        <v/>
      </c>
      <c r="H193" s="35" t="str">
        <f>G!AR159</f>
        <v>--</v>
      </c>
      <c r="I193" s="26" t="str">
        <f>G!AT159</f>
        <v/>
      </c>
      <c r="J193" s="26" t="str">
        <f>G!AU159</f>
        <v/>
      </c>
      <c r="L193" s="35" t="str">
        <f>G!AW159</f>
        <v/>
      </c>
      <c r="M193" s="35" t="str">
        <f>G!AV159</f>
        <v>--</v>
      </c>
      <c r="O193" s="26" t="str">
        <f>G!AY159</f>
        <v/>
      </c>
      <c r="P193" s="35" t="str">
        <f>G!AX159</f>
        <v>--</v>
      </c>
      <c r="Q193" s="26" t="str">
        <f>G!AZ159</f>
        <v/>
      </c>
      <c r="R193" s="26" t="str">
        <f>G!BA159</f>
        <v/>
      </c>
      <c r="T193" s="35" t="str">
        <f>G!BC159</f>
        <v/>
      </c>
      <c r="U193" s="35" t="str">
        <f>G!BB159</f>
        <v>--</v>
      </c>
      <c r="V193" s="35"/>
      <c r="W193" s="26" t="str">
        <f>G!BE159</f>
        <v/>
      </c>
      <c r="X193" s="35" t="str">
        <f>G!BD159</f>
        <v>--</v>
      </c>
      <c r="Y193" s="26" t="str">
        <f>G!BF159</f>
        <v/>
      </c>
      <c r="Z193" s="26" t="str">
        <f>G!BG159</f>
        <v/>
      </c>
      <c r="AA193" s="35"/>
      <c r="AE193" s="63">
        <f t="shared" si="6"/>
        <v>1</v>
      </c>
    </row>
    <row r="194" spans="1:31" ht="9" hidden="1" customHeight="1" x14ac:dyDescent="0.15">
      <c r="A194" s="195" t="str">
        <f>F!A160</f>
        <v>Dieldrin</v>
      </c>
      <c r="B194" s="195"/>
      <c r="C194" s="195"/>
      <c r="D194" s="35" t="str">
        <f>G!AQ160</f>
        <v/>
      </c>
      <c r="E194" s="35" t="str">
        <f>G!AP160</f>
        <v>--</v>
      </c>
      <c r="G194" s="26" t="str">
        <f>G!AS160</f>
        <v/>
      </c>
      <c r="H194" s="35" t="str">
        <f>G!AR160</f>
        <v>--</v>
      </c>
      <c r="I194" s="26" t="str">
        <f>G!AT160</f>
        <v/>
      </c>
      <c r="J194" s="26" t="str">
        <f>G!AU160</f>
        <v/>
      </c>
      <c r="L194" s="35" t="str">
        <f>G!AW160</f>
        <v/>
      </c>
      <c r="M194" s="35" t="str">
        <f>G!AV160</f>
        <v>--</v>
      </c>
      <c r="O194" s="26" t="str">
        <f>G!AY160</f>
        <v/>
      </c>
      <c r="P194" s="35" t="str">
        <f>G!AX160</f>
        <v>--</v>
      </c>
      <c r="Q194" s="26" t="str">
        <f>G!AZ160</f>
        <v/>
      </c>
      <c r="R194" s="26" t="str">
        <f>G!BA160</f>
        <v/>
      </c>
      <c r="T194" s="35" t="str">
        <f>G!BC160</f>
        <v/>
      </c>
      <c r="U194" s="35" t="str">
        <f>G!BB160</f>
        <v>--</v>
      </c>
      <c r="V194" s="35"/>
      <c r="W194" s="26" t="str">
        <f>G!BE160</f>
        <v/>
      </c>
      <c r="X194" s="35" t="str">
        <f>G!BD160</f>
        <v>--</v>
      </c>
      <c r="Y194" s="26" t="str">
        <f>G!BF160</f>
        <v/>
      </c>
      <c r="Z194" s="26" t="str">
        <f>G!BG160</f>
        <v/>
      </c>
      <c r="AA194" s="35"/>
      <c r="AE194" s="63">
        <f t="shared" si="6"/>
        <v>1</v>
      </c>
    </row>
    <row r="195" spans="1:31" ht="9" hidden="1" customHeight="1" x14ac:dyDescent="0.15">
      <c r="A195" s="195" t="str">
        <f>F!A161</f>
        <v>Endrin</v>
      </c>
      <c r="B195" s="195"/>
      <c r="C195" s="195"/>
      <c r="D195" s="35" t="str">
        <f>G!AQ161</f>
        <v/>
      </c>
      <c r="E195" s="35" t="str">
        <f>G!AP161</f>
        <v>--</v>
      </c>
      <c r="G195" s="26" t="str">
        <f>G!AS161</f>
        <v/>
      </c>
      <c r="H195" s="35" t="str">
        <f>G!AR161</f>
        <v>--</v>
      </c>
      <c r="I195" s="26" t="str">
        <f>G!AT161</f>
        <v/>
      </c>
      <c r="J195" s="26" t="str">
        <f>G!AU161</f>
        <v/>
      </c>
      <c r="L195" s="35" t="str">
        <f>G!AW161</f>
        <v/>
      </c>
      <c r="M195" s="35" t="str">
        <f>G!AV161</f>
        <v>--</v>
      </c>
      <c r="O195" s="26" t="str">
        <f>G!AY161</f>
        <v/>
      </c>
      <c r="P195" s="35" t="str">
        <f>G!AX161</f>
        <v>--</v>
      </c>
      <c r="Q195" s="26" t="str">
        <f>G!AZ161</f>
        <v/>
      </c>
      <c r="R195" s="26" t="str">
        <f>G!BA161</f>
        <v/>
      </c>
      <c r="T195" s="35" t="str">
        <f>G!BC161</f>
        <v/>
      </c>
      <c r="U195" s="35" t="str">
        <f>G!BB161</f>
        <v>--</v>
      </c>
      <c r="V195" s="35"/>
      <c r="W195" s="26" t="str">
        <f>G!BE161</f>
        <v/>
      </c>
      <c r="X195" s="35" t="str">
        <f>G!BD161</f>
        <v>--</v>
      </c>
      <c r="Y195" s="26" t="str">
        <f>G!BF161</f>
        <v/>
      </c>
      <c r="Z195" s="26" t="str">
        <f>G!BG161</f>
        <v/>
      </c>
      <c r="AA195" s="35"/>
      <c r="AE195" s="63">
        <f t="shared" si="6"/>
        <v>1</v>
      </c>
    </row>
    <row r="196" spans="1:31" ht="9" hidden="1" customHeight="1" x14ac:dyDescent="0.15">
      <c r="A196" s="195" t="str">
        <f>F!A162</f>
        <v>Som aldrin,dieldrin,endrin</v>
      </c>
      <c r="B196" s="195"/>
      <c r="C196" s="195"/>
      <c r="D196" s="35" t="str">
        <f>G!AQ162</f>
        <v/>
      </c>
      <c r="E196" s="35" t="str">
        <f>G!AP162</f>
        <v>--</v>
      </c>
      <c r="G196" s="26" t="str">
        <f>G!AS162</f>
        <v/>
      </c>
      <c r="H196" s="35" t="str">
        <f>G!AR162</f>
        <v>--</v>
      </c>
      <c r="I196" s="26" t="str">
        <f>G!AT162</f>
        <v/>
      </c>
      <c r="J196" s="26" t="str">
        <f>G!AU162</f>
        <v/>
      </c>
      <c r="L196" s="35" t="str">
        <f>G!AW162</f>
        <v/>
      </c>
      <c r="M196" s="35" t="str">
        <f>G!AV162</f>
        <v>--</v>
      </c>
      <c r="O196" s="26" t="str">
        <f>G!AY162</f>
        <v/>
      </c>
      <c r="P196" s="35" t="str">
        <f>G!AX162</f>
        <v>--</v>
      </c>
      <c r="Q196" s="26" t="str">
        <f>G!AZ162</f>
        <v/>
      </c>
      <c r="R196" s="26" t="str">
        <f>G!BA162</f>
        <v/>
      </c>
      <c r="T196" s="35" t="str">
        <f>G!BC162</f>
        <v/>
      </c>
      <c r="U196" s="35" t="str">
        <f>G!BB162</f>
        <v>--</v>
      </c>
      <c r="V196" s="35"/>
      <c r="W196" s="26" t="str">
        <f>G!BE162</f>
        <v/>
      </c>
      <c r="X196" s="35" t="str">
        <f>G!BD162</f>
        <v>--</v>
      </c>
      <c r="Y196" s="26" t="str">
        <f>G!BF162</f>
        <v/>
      </c>
      <c r="Z196" s="26" t="str">
        <f>G!BG162</f>
        <v/>
      </c>
      <c r="AA196" s="35"/>
      <c r="AE196" s="63">
        <f t="shared" si="6"/>
        <v>1</v>
      </c>
    </row>
    <row r="197" spans="1:31" ht="9" hidden="1" customHeight="1" x14ac:dyDescent="0.15">
      <c r="A197" s="195" t="str">
        <f>F!A163</f>
        <v>Isodrin</v>
      </c>
      <c r="B197" s="195"/>
      <c r="C197" s="195"/>
      <c r="D197" s="35" t="str">
        <f>G!AQ163</f>
        <v/>
      </c>
      <c r="E197" s="35" t="str">
        <f>G!AP163</f>
        <v>--</v>
      </c>
      <c r="G197" s="26" t="str">
        <f>G!AS163</f>
        <v/>
      </c>
      <c r="H197" s="35" t="str">
        <f>G!AR163</f>
        <v>--</v>
      </c>
      <c r="I197" s="26" t="str">
        <f>G!AT163</f>
        <v/>
      </c>
      <c r="J197" s="26" t="str">
        <f>G!AU163</f>
        <v/>
      </c>
      <c r="L197" s="35" t="str">
        <f>G!AW163</f>
        <v/>
      </c>
      <c r="M197" s="35" t="str">
        <f>G!AV163</f>
        <v>--</v>
      </c>
      <c r="O197" s="26" t="str">
        <f>G!AY163</f>
        <v/>
      </c>
      <c r="P197" s="35" t="str">
        <f>G!AX163</f>
        <v>--</v>
      </c>
      <c r="Q197" s="26" t="str">
        <f>G!AZ163</f>
        <v/>
      </c>
      <c r="R197" s="26" t="str">
        <f>G!BA163</f>
        <v/>
      </c>
      <c r="T197" s="35" t="str">
        <f>G!BC163</f>
        <v/>
      </c>
      <c r="U197" s="35" t="str">
        <f>G!BB163</f>
        <v>--</v>
      </c>
      <c r="V197" s="35"/>
      <c r="W197" s="26" t="str">
        <f>G!BE163</f>
        <v/>
      </c>
      <c r="X197" s="35" t="str">
        <f>G!BD163</f>
        <v>--</v>
      </c>
      <c r="Y197" s="26" t="str">
        <f>G!BF163</f>
        <v/>
      </c>
      <c r="Z197" s="26" t="str">
        <f>G!BG163</f>
        <v/>
      </c>
      <c r="AA197" s="35"/>
      <c r="AE197" s="63">
        <f t="shared" si="6"/>
        <v>1</v>
      </c>
    </row>
    <row r="198" spans="1:31" ht="9" hidden="1" customHeight="1" x14ac:dyDescent="0.15">
      <c r="A198" s="195" t="str">
        <f>F!A164</f>
        <v>Telodrin</v>
      </c>
      <c r="B198" s="195"/>
      <c r="C198" s="195"/>
      <c r="D198" s="35" t="str">
        <f>G!AQ164</f>
        <v/>
      </c>
      <c r="E198" s="35" t="str">
        <f>G!AP164</f>
        <v>--</v>
      </c>
      <c r="G198" s="26" t="str">
        <f>G!AS164</f>
        <v/>
      </c>
      <c r="H198" s="35" t="str">
        <f>G!AR164</f>
        <v>--</v>
      </c>
      <c r="I198" s="26" t="str">
        <f>G!AT164</f>
        <v/>
      </c>
      <c r="J198" s="26" t="str">
        <f>G!AU164</f>
        <v/>
      </c>
      <c r="L198" s="35" t="str">
        <f>G!AW164</f>
        <v/>
      </c>
      <c r="M198" s="35" t="str">
        <f>G!AV164</f>
        <v>--</v>
      </c>
      <c r="O198" s="26" t="str">
        <f>G!AY164</f>
        <v/>
      </c>
      <c r="P198" s="35" t="str">
        <f>G!AX164</f>
        <v>--</v>
      </c>
      <c r="Q198" s="26" t="str">
        <f>G!AZ164</f>
        <v/>
      </c>
      <c r="R198" s="26" t="str">
        <f>G!BA164</f>
        <v/>
      </c>
      <c r="T198" s="35" t="str">
        <f>G!BC164</f>
        <v/>
      </c>
      <c r="U198" s="35" t="str">
        <f>G!BB164</f>
        <v>--</v>
      </c>
      <c r="V198" s="35"/>
      <c r="W198" s="26" t="str">
        <f>G!BE164</f>
        <v/>
      </c>
      <c r="X198" s="35" t="str">
        <f>G!BD164</f>
        <v>--</v>
      </c>
      <c r="Y198" s="26" t="str">
        <f>G!BF164</f>
        <v/>
      </c>
      <c r="Z198" s="26" t="str">
        <f>G!BG164</f>
        <v/>
      </c>
      <c r="AA198" s="35"/>
      <c r="AE198" s="63">
        <f t="shared" si="6"/>
        <v>1</v>
      </c>
    </row>
    <row r="199" spans="1:31" ht="9" hidden="1" customHeight="1" x14ac:dyDescent="0.15">
      <c r="A199" s="195" t="str">
        <f>F!A165</f>
        <v>Alpha-HCH</v>
      </c>
      <c r="B199" s="195"/>
      <c r="C199" s="195"/>
      <c r="D199" s="35" t="str">
        <f>G!AQ165</f>
        <v/>
      </c>
      <c r="E199" s="35" t="str">
        <f>G!AP165</f>
        <v>--</v>
      </c>
      <c r="G199" s="26" t="str">
        <f>G!AS165</f>
        <v/>
      </c>
      <c r="H199" s="35" t="str">
        <f>G!AR165</f>
        <v>--</v>
      </c>
      <c r="I199" s="26" t="str">
        <f>G!AT165</f>
        <v/>
      </c>
      <c r="J199" s="26" t="str">
        <f>G!AU165</f>
        <v/>
      </c>
      <c r="L199" s="35" t="str">
        <f>G!AW165</f>
        <v/>
      </c>
      <c r="M199" s="35" t="str">
        <f>G!AV165</f>
        <v>--</v>
      </c>
      <c r="O199" s="26" t="str">
        <f>G!AY165</f>
        <v/>
      </c>
      <c r="P199" s="35" t="str">
        <f>G!AX165</f>
        <v>--</v>
      </c>
      <c r="Q199" s="26" t="str">
        <f>G!AZ165</f>
        <v/>
      </c>
      <c r="R199" s="26" t="str">
        <f>G!BA165</f>
        <v/>
      </c>
      <c r="T199" s="35" t="str">
        <f>G!BC165</f>
        <v/>
      </c>
      <c r="U199" s="35" t="str">
        <f>G!BB165</f>
        <v>--</v>
      </c>
      <c r="V199" s="35"/>
      <c r="W199" s="26" t="str">
        <f>G!BE165</f>
        <v/>
      </c>
      <c r="X199" s="35" t="str">
        <f>G!BD165</f>
        <v>--</v>
      </c>
      <c r="Y199" s="26" t="str">
        <f>G!BF165</f>
        <v/>
      </c>
      <c r="Z199" s="26" t="str">
        <f>G!BG165</f>
        <v/>
      </c>
      <c r="AA199" s="35"/>
      <c r="AE199" s="63">
        <f t="shared" si="6"/>
        <v>1</v>
      </c>
    </row>
    <row r="200" spans="1:31" ht="9" hidden="1" customHeight="1" x14ac:dyDescent="0.15">
      <c r="A200" s="195" t="str">
        <f>F!A166</f>
        <v>Beta-HCH</v>
      </c>
      <c r="B200" s="195"/>
      <c r="C200" s="195"/>
      <c r="D200" s="35" t="str">
        <f>G!AQ166</f>
        <v/>
      </c>
      <c r="E200" s="35" t="str">
        <f>G!AP166</f>
        <v>--</v>
      </c>
      <c r="G200" s="26" t="str">
        <f>G!AS166</f>
        <v/>
      </c>
      <c r="H200" s="35" t="str">
        <f>G!AR166</f>
        <v>--</v>
      </c>
      <c r="I200" s="26" t="str">
        <f>G!AT166</f>
        <v/>
      </c>
      <c r="J200" s="26" t="str">
        <f>G!AU166</f>
        <v/>
      </c>
      <c r="L200" s="35" t="str">
        <f>G!AW166</f>
        <v/>
      </c>
      <c r="M200" s="35" t="str">
        <f>G!AV166</f>
        <v>--</v>
      </c>
      <c r="O200" s="26" t="str">
        <f>G!AY166</f>
        <v/>
      </c>
      <c r="P200" s="35" t="str">
        <f>G!AX166</f>
        <v>--</v>
      </c>
      <c r="Q200" s="26" t="str">
        <f>G!AZ166</f>
        <v/>
      </c>
      <c r="R200" s="26" t="str">
        <f>G!BA166</f>
        <v/>
      </c>
      <c r="T200" s="35" t="str">
        <f>G!BC166</f>
        <v/>
      </c>
      <c r="U200" s="35" t="str">
        <f>G!BB166</f>
        <v>--</v>
      </c>
      <c r="V200" s="35"/>
      <c r="W200" s="26" t="str">
        <f>G!BE166</f>
        <v/>
      </c>
      <c r="X200" s="35" t="str">
        <f>G!BD166</f>
        <v>--</v>
      </c>
      <c r="Y200" s="26" t="str">
        <f>G!BF166</f>
        <v/>
      </c>
      <c r="Z200" s="26" t="str">
        <f>G!BG166</f>
        <v/>
      </c>
      <c r="AA200" s="35"/>
      <c r="AE200" s="63">
        <f t="shared" si="6"/>
        <v>1</v>
      </c>
    </row>
    <row r="201" spans="1:31" ht="9" hidden="1" customHeight="1" x14ac:dyDescent="0.15">
      <c r="A201" s="195" t="str">
        <f>F!A167</f>
        <v>Gamma-HCH</v>
      </c>
      <c r="B201" s="195"/>
      <c r="C201" s="195"/>
      <c r="D201" s="35" t="str">
        <f>G!AQ167</f>
        <v/>
      </c>
      <c r="E201" s="35" t="str">
        <f>G!AP167</f>
        <v>--</v>
      </c>
      <c r="G201" s="26" t="str">
        <f>G!AS167</f>
        <v/>
      </c>
      <c r="H201" s="35" t="str">
        <f>G!AR167</f>
        <v>--</v>
      </c>
      <c r="I201" s="26" t="str">
        <f>G!AT167</f>
        <v/>
      </c>
      <c r="J201" s="26" t="str">
        <f>G!AU167</f>
        <v/>
      </c>
      <c r="L201" s="35" t="str">
        <f>G!AW167</f>
        <v/>
      </c>
      <c r="M201" s="35" t="str">
        <f>G!AV167</f>
        <v>--</v>
      </c>
      <c r="O201" s="26" t="str">
        <f>G!AY167</f>
        <v/>
      </c>
      <c r="P201" s="35" t="str">
        <f>G!AX167</f>
        <v>--</v>
      </c>
      <c r="Q201" s="26" t="str">
        <f>G!AZ167</f>
        <v/>
      </c>
      <c r="R201" s="26" t="str">
        <f>G!BA167</f>
        <v/>
      </c>
      <c r="T201" s="35" t="str">
        <f>G!BC167</f>
        <v/>
      </c>
      <c r="U201" s="35" t="str">
        <f>G!BB167</f>
        <v>--</v>
      </c>
      <c r="V201" s="35"/>
      <c r="W201" s="26" t="str">
        <f>G!BE167</f>
        <v/>
      </c>
      <c r="X201" s="35" t="str">
        <f>G!BD167</f>
        <v>--</v>
      </c>
      <c r="Y201" s="26" t="str">
        <f>G!BF167</f>
        <v/>
      </c>
      <c r="Z201" s="26" t="str">
        <f>G!BG167</f>
        <v/>
      </c>
      <c r="AA201" s="35"/>
      <c r="AE201" s="63">
        <f t="shared" si="6"/>
        <v>1</v>
      </c>
    </row>
    <row r="202" spans="1:31" ht="9" hidden="1" customHeight="1" x14ac:dyDescent="0.15">
      <c r="A202" s="195" t="str">
        <f>F!A168</f>
        <v>Delta-HCH</v>
      </c>
      <c r="B202" s="195"/>
      <c r="C202" s="195"/>
      <c r="D202" s="35" t="str">
        <f>G!AQ168</f>
        <v/>
      </c>
      <c r="E202" s="35" t="str">
        <f>G!AP168</f>
        <v>--</v>
      </c>
      <c r="G202" s="26" t="str">
        <f>G!AS168</f>
        <v/>
      </c>
      <c r="H202" s="35" t="str">
        <f>G!AR168</f>
        <v>--</v>
      </c>
      <c r="I202" s="26" t="str">
        <f>G!AT168</f>
        <v/>
      </c>
      <c r="J202" s="26" t="str">
        <f>G!AU168</f>
        <v/>
      </c>
      <c r="L202" s="35" t="str">
        <f>G!AW168</f>
        <v/>
      </c>
      <c r="M202" s="35" t="str">
        <f>G!AV168</f>
        <v>--</v>
      </c>
      <c r="O202" s="26" t="str">
        <f>G!AY168</f>
        <v/>
      </c>
      <c r="P202" s="35" t="str">
        <f>G!AX168</f>
        <v>--</v>
      </c>
      <c r="Q202" s="26" t="str">
        <f>G!AZ168</f>
        <v/>
      </c>
      <c r="R202" s="26" t="str">
        <f>G!BA168</f>
        <v/>
      </c>
      <c r="T202" s="35" t="str">
        <f>G!BC168</f>
        <v/>
      </c>
      <c r="U202" s="35" t="str">
        <f>G!BB168</f>
        <v>--</v>
      </c>
      <c r="V202" s="35"/>
      <c r="W202" s="26" t="str">
        <f>G!BE168</f>
        <v/>
      </c>
      <c r="X202" s="35" t="str">
        <f>G!BD168</f>
        <v>--</v>
      </c>
      <c r="Y202" s="26" t="str">
        <f>G!BF168</f>
        <v/>
      </c>
      <c r="Z202" s="26" t="str">
        <f>G!BG168</f>
        <v/>
      </c>
      <c r="AA202" s="35"/>
      <c r="AE202" s="63">
        <f t="shared" si="6"/>
        <v>1</v>
      </c>
    </row>
    <row r="203" spans="1:31" ht="9" hidden="1" customHeight="1" x14ac:dyDescent="0.15">
      <c r="A203" s="195" t="str">
        <f>F!A169</f>
        <v>Som a-b-c-d HCH</v>
      </c>
      <c r="B203" s="195"/>
      <c r="C203" s="195"/>
      <c r="D203" s="35" t="str">
        <f>G!AQ169</f>
        <v/>
      </c>
      <c r="E203" s="35" t="str">
        <f>G!AP169</f>
        <v>--</v>
      </c>
      <c r="G203" s="26" t="str">
        <f>G!AS169</f>
        <v/>
      </c>
      <c r="H203" s="35" t="str">
        <f>G!AR169</f>
        <v>--</v>
      </c>
      <c r="I203" s="26" t="str">
        <f>G!AT169</f>
        <v/>
      </c>
      <c r="J203" s="26" t="str">
        <f>G!AU169</f>
        <v/>
      </c>
      <c r="L203" s="35" t="str">
        <f>G!AW169</f>
        <v/>
      </c>
      <c r="M203" s="35" t="str">
        <f>G!AV169</f>
        <v>--</v>
      </c>
      <c r="O203" s="26" t="str">
        <f>G!AY169</f>
        <v/>
      </c>
      <c r="P203" s="35" t="str">
        <f>G!AX169</f>
        <v>--</v>
      </c>
      <c r="Q203" s="26" t="str">
        <f>G!AZ169</f>
        <v/>
      </c>
      <c r="R203" s="26" t="str">
        <f>G!BA169</f>
        <v/>
      </c>
      <c r="T203" s="35" t="str">
        <f>G!BC169</f>
        <v/>
      </c>
      <c r="U203" s="35" t="str">
        <f>G!BB169</f>
        <v>--</v>
      </c>
      <c r="V203" s="35"/>
      <c r="W203" s="26" t="str">
        <f>G!BE169</f>
        <v/>
      </c>
      <c r="X203" s="35" t="str">
        <f>G!BD169</f>
        <v>--</v>
      </c>
      <c r="Y203" s="26" t="str">
        <f>G!BF169</f>
        <v/>
      </c>
      <c r="Z203" s="26" t="str">
        <f>G!BG169</f>
        <v/>
      </c>
      <c r="AA203" s="35"/>
      <c r="AE203" s="63">
        <f t="shared" si="6"/>
        <v>1</v>
      </c>
    </row>
    <row r="204" spans="1:31" ht="9" hidden="1" customHeight="1" x14ac:dyDescent="0.15">
      <c r="A204" s="195" t="str">
        <f>F!A170</f>
        <v>Heptachloor</v>
      </c>
      <c r="B204" s="195"/>
      <c r="C204" s="195"/>
      <c r="D204" s="35" t="str">
        <f>G!AQ170</f>
        <v/>
      </c>
      <c r="E204" s="35" t="str">
        <f>G!AP170</f>
        <v>--</v>
      </c>
      <c r="G204" s="26" t="str">
        <f>G!AS170</f>
        <v/>
      </c>
      <c r="H204" s="35" t="str">
        <f>G!AR170</f>
        <v>--</v>
      </c>
      <c r="I204" s="26" t="str">
        <f>G!AT170</f>
        <v/>
      </c>
      <c r="J204" s="26" t="str">
        <f>G!AU170</f>
        <v/>
      </c>
      <c r="L204" s="35" t="str">
        <f>G!AW170</f>
        <v/>
      </c>
      <c r="M204" s="35" t="str">
        <f>G!AV170</f>
        <v>--</v>
      </c>
      <c r="O204" s="26" t="str">
        <f>G!AY170</f>
        <v/>
      </c>
      <c r="P204" s="35" t="str">
        <f>G!AX170</f>
        <v>--</v>
      </c>
      <c r="Q204" s="26" t="str">
        <f>G!AZ170</f>
        <v/>
      </c>
      <c r="R204" s="26" t="str">
        <f>G!BA170</f>
        <v/>
      </c>
      <c r="T204" s="35" t="str">
        <f>G!BC170</f>
        <v/>
      </c>
      <c r="U204" s="35" t="str">
        <f>G!BB170</f>
        <v>--</v>
      </c>
      <c r="V204" s="35"/>
      <c r="W204" s="26" t="str">
        <f>G!BE170</f>
        <v/>
      </c>
      <c r="X204" s="35" t="str">
        <f>G!BD170</f>
        <v>--</v>
      </c>
      <c r="Y204" s="26" t="str">
        <f>G!BF170</f>
        <v/>
      </c>
      <c r="Z204" s="26" t="str">
        <f>G!BG170</f>
        <v/>
      </c>
      <c r="AA204" s="35"/>
      <c r="AE204" s="63">
        <f t="shared" si="6"/>
        <v>1</v>
      </c>
    </row>
    <row r="205" spans="1:31" ht="9" hidden="1" customHeight="1" x14ac:dyDescent="0.15">
      <c r="A205" s="195" t="str">
        <f>F!A171</f>
        <v>Cis-heptachloorepoxide</v>
      </c>
      <c r="B205" s="195"/>
      <c r="C205" s="195"/>
      <c r="D205" s="35" t="str">
        <f>G!AQ171</f>
        <v/>
      </c>
      <c r="E205" s="35" t="str">
        <f>G!AP171</f>
        <v>--</v>
      </c>
      <c r="G205" s="26" t="str">
        <f>G!AS171</f>
        <v/>
      </c>
      <c r="H205" s="35" t="str">
        <f>G!AR171</f>
        <v>--</v>
      </c>
      <c r="I205" s="26" t="str">
        <f>G!AT171</f>
        <v/>
      </c>
      <c r="J205" s="26" t="str">
        <f>G!AU171</f>
        <v/>
      </c>
      <c r="L205" s="35" t="str">
        <f>G!AW171</f>
        <v/>
      </c>
      <c r="M205" s="35" t="str">
        <f>G!AV171</f>
        <v>--</v>
      </c>
      <c r="O205" s="26" t="str">
        <f>G!AY171</f>
        <v/>
      </c>
      <c r="P205" s="35" t="str">
        <f>G!AX171</f>
        <v>--</v>
      </c>
      <c r="Q205" s="26" t="str">
        <f>G!AZ171</f>
        <v/>
      </c>
      <c r="R205" s="26" t="str">
        <f>G!BA171</f>
        <v/>
      </c>
      <c r="T205" s="35" t="str">
        <f>G!BC171</f>
        <v/>
      </c>
      <c r="U205" s="35" t="str">
        <f>G!BB171</f>
        <v>--</v>
      </c>
      <c r="V205" s="35"/>
      <c r="W205" s="26" t="str">
        <f>G!BE171</f>
        <v/>
      </c>
      <c r="X205" s="35" t="str">
        <f>G!BD171</f>
        <v>--</v>
      </c>
      <c r="Y205" s="26" t="str">
        <f>G!BF171</f>
        <v/>
      </c>
      <c r="Z205" s="26" t="str">
        <f>G!BG171</f>
        <v/>
      </c>
      <c r="AA205" s="35"/>
      <c r="AE205" s="63">
        <f t="shared" si="6"/>
        <v>1</v>
      </c>
    </row>
    <row r="206" spans="1:31" ht="9" hidden="1" customHeight="1" x14ac:dyDescent="0.15">
      <c r="A206" s="195" t="str">
        <f>F!A172</f>
        <v>Trans-heptachloorepoxide</v>
      </c>
      <c r="B206" s="195"/>
      <c r="C206" s="195"/>
      <c r="D206" s="35" t="str">
        <f>G!AQ172</f>
        <v/>
      </c>
      <c r="E206" s="35" t="str">
        <f>G!AP172</f>
        <v>--</v>
      </c>
      <c r="G206" s="26" t="str">
        <f>G!AS172</f>
        <v/>
      </c>
      <c r="H206" s="35" t="str">
        <f>G!AR172</f>
        <v>--</v>
      </c>
      <c r="I206" s="26" t="str">
        <f>G!AT172</f>
        <v/>
      </c>
      <c r="J206" s="26" t="str">
        <f>G!AU172</f>
        <v/>
      </c>
      <c r="L206" s="35" t="str">
        <f>G!AW172</f>
        <v/>
      </c>
      <c r="M206" s="35" t="str">
        <f>G!AV172</f>
        <v>--</v>
      </c>
      <c r="O206" s="26" t="str">
        <f>G!AY172</f>
        <v/>
      </c>
      <c r="P206" s="35" t="str">
        <f>G!AX172</f>
        <v>--</v>
      </c>
      <c r="Q206" s="26" t="str">
        <f>G!AZ172</f>
        <v/>
      </c>
      <c r="R206" s="26" t="str">
        <f>G!BA172</f>
        <v/>
      </c>
      <c r="T206" s="35" t="str">
        <f>G!BC172</f>
        <v/>
      </c>
      <c r="U206" s="35" t="str">
        <f>G!BB172</f>
        <v>--</v>
      </c>
      <c r="V206" s="35"/>
      <c r="W206" s="26" t="str">
        <f>G!BE172</f>
        <v/>
      </c>
      <c r="X206" s="35" t="str">
        <f>G!BD172</f>
        <v>--</v>
      </c>
      <c r="Y206" s="26" t="str">
        <f>G!BF172</f>
        <v/>
      </c>
      <c r="Z206" s="26" t="str">
        <f>G!BG172</f>
        <v/>
      </c>
      <c r="AA206" s="35"/>
      <c r="AE206" s="63">
        <f t="shared" si="6"/>
        <v>1</v>
      </c>
    </row>
    <row r="207" spans="1:31" ht="9" hidden="1" customHeight="1" x14ac:dyDescent="0.15">
      <c r="A207" s="195" t="str">
        <f>F!A173</f>
        <v>Som heptachloorepoxide</v>
      </c>
      <c r="B207" s="195"/>
      <c r="C207" s="195"/>
      <c r="D207" s="35" t="str">
        <f>G!AQ173</f>
        <v/>
      </c>
      <c r="E207" s="35" t="str">
        <f>G!AP173</f>
        <v>--</v>
      </c>
      <c r="G207" s="26" t="str">
        <f>G!AS173</f>
        <v/>
      </c>
      <c r="H207" s="35" t="str">
        <f>G!AR173</f>
        <v>--</v>
      </c>
      <c r="I207" s="26" t="str">
        <f>G!AT173</f>
        <v/>
      </c>
      <c r="J207" s="26" t="str">
        <f>G!AU173</f>
        <v/>
      </c>
      <c r="L207" s="35" t="str">
        <f>G!AW173</f>
        <v/>
      </c>
      <c r="M207" s="35" t="str">
        <f>G!AV173</f>
        <v>--</v>
      </c>
      <c r="O207" s="26" t="str">
        <f>G!AY173</f>
        <v/>
      </c>
      <c r="P207" s="35" t="str">
        <f>G!AX173</f>
        <v>--</v>
      </c>
      <c r="Q207" s="26" t="str">
        <f>G!AZ173</f>
        <v/>
      </c>
      <c r="R207" s="26" t="str">
        <f>G!BA173</f>
        <v/>
      </c>
      <c r="T207" s="35" t="str">
        <f>G!BC173</f>
        <v/>
      </c>
      <c r="U207" s="35" t="str">
        <f>G!BB173</f>
        <v>--</v>
      </c>
      <c r="V207" s="35"/>
      <c r="W207" s="26" t="str">
        <f>G!BE173</f>
        <v/>
      </c>
      <c r="X207" s="35" t="str">
        <f>G!BD173</f>
        <v>--</v>
      </c>
      <c r="Y207" s="26" t="str">
        <f>G!BF173</f>
        <v/>
      </c>
      <c r="Z207" s="26" t="str">
        <f>G!BG173</f>
        <v/>
      </c>
      <c r="AA207" s="35"/>
      <c r="AE207" s="63">
        <f t="shared" si="6"/>
        <v>1</v>
      </c>
    </row>
    <row r="208" spans="1:31" ht="9" hidden="1" customHeight="1" x14ac:dyDescent="0.15">
      <c r="A208" s="195" t="str">
        <f>F!A174</f>
        <v>Alpha-endosulfan</v>
      </c>
      <c r="B208" s="195"/>
      <c r="C208" s="195"/>
      <c r="D208" s="35" t="str">
        <f>G!AQ174</f>
        <v/>
      </c>
      <c r="E208" s="35" t="str">
        <f>G!AP174</f>
        <v>--</v>
      </c>
      <c r="G208" s="26" t="str">
        <f>G!AS174</f>
        <v/>
      </c>
      <c r="H208" s="35" t="str">
        <f>G!AR174</f>
        <v>--</v>
      </c>
      <c r="I208" s="26" t="str">
        <f>G!AT174</f>
        <v/>
      </c>
      <c r="J208" s="26" t="str">
        <f>G!AU174</f>
        <v/>
      </c>
      <c r="L208" s="35" t="str">
        <f>G!AW174</f>
        <v/>
      </c>
      <c r="M208" s="35" t="str">
        <f>G!AV174</f>
        <v>--</v>
      </c>
      <c r="O208" s="26" t="str">
        <f>G!AY174</f>
        <v/>
      </c>
      <c r="P208" s="35" t="str">
        <f>G!AX174</f>
        <v>--</v>
      </c>
      <c r="Q208" s="26" t="str">
        <f>G!AZ174</f>
        <v/>
      </c>
      <c r="R208" s="26" t="str">
        <f>G!BA174</f>
        <v/>
      </c>
      <c r="T208" s="35" t="str">
        <f>G!BC174</f>
        <v/>
      </c>
      <c r="U208" s="35" t="str">
        <f>G!BB174</f>
        <v>--</v>
      </c>
      <c r="V208" s="35"/>
      <c r="W208" s="26" t="str">
        <f>G!BE174</f>
        <v/>
      </c>
      <c r="X208" s="35" t="str">
        <f>G!BD174</f>
        <v>--</v>
      </c>
      <c r="Y208" s="26" t="str">
        <f>G!BF174</f>
        <v/>
      </c>
      <c r="Z208" s="26" t="str">
        <f>G!BG174</f>
        <v/>
      </c>
      <c r="AA208" s="35"/>
      <c r="AE208" s="63">
        <f t="shared" si="6"/>
        <v>1</v>
      </c>
    </row>
    <row r="209" spans="1:31" ht="9" hidden="1" customHeight="1" x14ac:dyDescent="0.15">
      <c r="A209" s="195" t="str">
        <f>F!A175</f>
        <v>Hexachloorbutadieen</v>
      </c>
      <c r="B209" s="195"/>
      <c r="C209" s="195"/>
      <c r="D209" s="35" t="str">
        <f>G!AQ175</f>
        <v/>
      </c>
      <c r="E209" s="35" t="str">
        <f>G!AP175</f>
        <v>--</v>
      </c>
      <c r="G209" s="26" t="str">
        <f>G!AS175</f>
        <v/>
      </c>
      <c r="H209" s="35" t="str">
        <f>G!AR175</f>
        <v>--</v>
      </c>
      <c r="I209" s="26" t="str">
        <f>G!AT175</f>
        <v/>
      </c>
      <c r="J209" s="26" t="str">
        <f>G!AU175</f>
        <v/>
      </c>
      <c r="L209" s="35" t="str">
        <f>G!AW175</f>
        <v/>
      </c>
      <c r="M209" s="35" t="str">
        <f>G!AV175</f>
        <v>--</v>
      </c>
      <c r="O209" s="26" t="str">
        <f>G!AY175</f>
        <v/>
      </c>
      <c r="P209" s="35" t="str">
        <f>G!AX175</f>
        <v>--</v>
      </c>
      <c r="Q209" s="26" t="str">
        <f>G!AZ175</f>
        <v/>
      </c>
      <c r="R209" s="26" t="str">
        <f>G!BA175</f>
        <v/>
      </c>
      <c r="T209" s="35" t="str">
        <f>G!BC175</f>
        <v/>
      </c>
      <c r="U209" s="35" t="str">
        <f>G!BB175</f>
        <v>--</v>
      </c>
      <c r="V209" s="35"/>
      <c r="W209" s="26" t="str">
        <f>G!BE175</f>
        <v/>
      </c>
      <c r="X209" s="35" t="str">
        <f>G!BD175</f>
        <v>--</v>
      </c>
      <c r="Y209" s="26" t="str">
        <f>G!BF175</f>
        <v/>
      </c>
      <c r="Z209" s="26" t="str">
        <f>G!BG175</f>
        <v/>
      </c>
      <c r="AA209" s="35"/>
      <c r="AE209" s="63">
        <f t="shared" si="6"/>
        <v>1</v>
      </c>
    </row>
    <row r="210" spans="1:31" ht="9" hidden="1" customHeight="1" x14ac:dyDescent="0.15">
      <c r="A210" s="195" t="str">
        <f>F!A176</f>
        <v>Trans-chloordaan</v>
      </c>
      <c r="B210" s="195"/>
      <c r="C210" s="195"/>
      <c r="D210" s="35" t="str">
        <f>G!AQ176</f>
        <v/>
      </c>
      <c r="E210" s="35" t="str">
        <f>G!AP176</f>
        <v>--</v>
      </c>
      <c r="G210" s="26" t="str">
        <f>G!AS176</f>
        <v/>
      </c>
      <c r="H210" s="35" t="str">
        <f>G!AR176</f>
        <v>--</v>
      </c>
      <c r="I210" s="26" t="str">
        <f>G!AT176</f>
        <v/>
      </c>
      <c r="J210" s="26" t="str">
        <f>G!AU176</f>
        <v/>
      </c>
      <c r="L210" s="35" t="str">
        <f>G!AW176</f>
        <v/>
      </c>
      <c r="M210" s="35" t="str">
        <f>G!AV176</f>
        <v>--</v>
      </c>
      <c r="O210" s="26" t="str">
        <f>G!AY176</f>
        <v/>
      </c>
      <c r="P210" s="35" t="str">
        <f>G!AX176</f>
        <v>--</v>
      </c>
      <c r="Q210" s="26" t="str">
        <f>G!AZ176</f>
        <v/>
      </c>
      <c r="R210" s="26" t="str">
        <f>G!BA176</f>
        <v/>
      </c>
      <c r="T210" s="35" t="str">
        <f>G!BC176</f>
        <v/>
      </c>
      <c r="U210" s="35" t="str">
        <f>G!BB176</f>
        <v>--</v>
      </c>
      <c r="V210" s="35"/>
      <c r="W210" s="26" t="str">
        <f>G!BE176</f>
        <v/>
      </c>
      <c r="X210" s="35" t="str">
        <f>G!BD176</f>
        <v>--</v>
      </c>
      <c r="Y210" s="26" t="str">
        <f>G!BF176</f>
        <v/>
      </c>
      <c r="Z210" s="26" t="str">
        <f>G!BG176</f>
        <v/>
      </c>
      <c r="AA210" s="35"/>
      <c r="AE210" s="63">
        <f t="shared" si="6"/>
        <v>1</v>
      </c>
    </row>
    <row r="211" spans="1:31" ht="9" hidden="1" customHeight="1" x14ac:dyDescent="0.15">
      <c r="A211" s="195" t="str">
        <f>F!A177</f>
        <v>Cis-chloordaan</v>
      </c>
      <c r="B211" s="195"/>
      <c r="C211" s="195"/>
      <c r="D211" s="35" t="str">
        <f>G!AQ177</f>
        <v/>
      </c>
      <c r="E211" s="35" t="str">
        <f>G!AP177</f>
        <v>--</v>
      </c>
      <c r="G211" s="26" t="str">
        <f>G!AS177</f>
        <v/>
      </c>
      <c r="H211" s="35" t="str">
        <f>G!AR177</f>
        <v>--</v>
      </c>
      <c r="I211" s="26" t="str">
        <f>G!AT177</f>
        <v/>
      </c>
      <c r="J211" s="26" t="str">
        <f>G!AU177</f>
        <v/>
      </c>
      <c r="L211" s="35" t="str">
        <f>G!AW177</f>
        <v/>
      </c>
      <c r="M211" s="35" t="str">
        <f>G!AV177</f>
        <v>--</v>
      </c>
      <c r="O211" s="26" t="str">
        <f>G!AY177</f>
        <v/>
      </c>
      <c r="P211" s="35" t="str">
        <f>G!AX177</f>
        <v>--</v>
      </c>
      <c r="Q211" s="26" t="str">
        <f>G!AZ177</f>
        <v/>
      </c>
      <c r="R211" s="26" t="str">
        <f>G!BA177</f>
        <v/>
      </c>
      <c r="T211" s="35" t="str">
        <f>G!BC177</f>
        <v/>
      </c>
      <c r="U211" s="35" t="str">
        <f>G!BB177</f>
        <v>--</v>
      </c>
      <c r="V211" s="35"/>
      <c r="W211" s="26" t="str">
        <f>G!BE177</f>
        <v/>
      </c>
      <c r="X211" s="35" t="str">
        <f>G!BD177</f>
        <v>--</v>
      </c>
      <c r="Y211" s="26" t="str">
        <f>G!BF177</f>
        <v/>
      </c>
      <c r="Z211" s="26" t="str">
        <f>G!BG177</f>
        <v/>
      </c>
      <c r="AA211" s="35"/>
      <c r="AE211" s="63">
        <f t="shared" si="6"/>
        <v>1</v>
      </c>
    </row>
    <row r="212" spans="1:31" ht="9" hidden="1" customHeight="1" x14ac:dyDescent="0.15">
      <c r="A212" s="195" t="str">
        <f>F!A178</f>
        <v>Som chloordaan</v>
      </c>
      <c r="B212" s="195"/>
      <c r="C212" s="195"/>
      <c r="D212" s="35" t="str">
        <f>G!AQ178</f>
        <v/>
      </c>
      <c r="E212" s="35" t="str">
        <f>G!AP178</f>
        <v>--</v>
      </c>
      <c r="G212" s="26" t="str">
        <f>G!AS178</f>
        <v/>
      </c>
      <c r="H212" s="35" t="str">
        <f>G!AR178</f>
        <v>--</v>
      </c>
      <c r="I212" s="26" t="str">
        <f>G!AT178</f>
        <v/>
      </c>
      <c r="J212" s="26" t="str">
        <f>G!AU178</f>
        <v/>
      </c>
      <c r="L212" s="35" t="str">
        <f>G!AW178</f>
        <v/>
      </c>
      <c r="M212" s="35" t="str">
        <f>G!AV178</f>
        <v>--</v>
      </c>
      <c r="O212" s="26" t="str">
        <f>G!AY178</f>
        <v/>
      </c>
      <c r="P212" s="35" t="str">
        <f>G!AX178</f>
        <v>--</v>
      </c>
      <c r="Q212" s="26" t="str">
        <f>G!AZ178</f>
        <v/>
      </c>
      <c r="R212" s="26" t="str">
        <f>G!BA178</f>
        <v/>
      </c>
      <c r="T212" s="35" t="str">
        <f>G!BC178</f>
        <v/>
      </c>
      <c r="U212" s="35" t="str">
        <f>G!BB178</f>
        <v>--</v>
      </c>
      <c r="V212" s="35"/>
      <c r="W212" s="26" t="str">
        <f>G!BE178</f>
        <v/>
      </c>
      <c r="X212" s="35" t="str">
        <f>G!BD178</f>
        <v>--</v>
      </c>
      <c r="Y212" s="26" t="str">
        <f>G!BF178</f>
        <v/>
      </c>
      <c r="Z212" s="26" t="str">
        <f>G!BG178</f>
        <v/>
      </c>
      <c r="AA212" s="35"/>
      <c r="AE212" s="63">
        <f t="shared" si="6"/>
        <v>1</v>
      </c>
    </row>
    <row r="213" spans="1:31" ht="9" hidden="1" customHeight="1" x14ac:dyDescent="0.15">
      <c r="A213" s="195" t="str">
        <f>F!A179</f>
        <v>Som OCB landbodem</v>
      </c>
      <c r="B213" s="195"/>
      <c r="C213" s="195"/>
      <c r="D213" s="35" t="str">
        <f>G!AQ179</f>
        <v/>
      </c>
      <c r="E213" s="35" t="str">
        <f>G!AP179</f>
        <v>--</v>
      </c>
      <c r="G213" s="26" t="str">
        <f>G!AS179</f>
        <v/>
      </c>
      <c r="H213" s="35" t="str">
        <f>G!AR179</f>
        <v>--</v>
      </c>
      <c r="I213" s="26" t="str">
        <f>G!AT179</f>
        <v/>
      </c>
      <c r="J213" s="26" t="str">
        <f>G!AU179</f>
        <v/>
      </c>
      <c r="L213" s="35" t="str">
        <f>G!AW179</f>
        <v/>
      </c>
      <c r="M213" s="35" t="str">
        <f>G!AV179</f>
        <v>--</v>
      </c>
      <c r="O213" s="26" t="str">
        <f>G!AY179</f>
        <v/>
      </c>
      <c r="P213" s="35" t="str">
        <f>G!AX179</f>
        <v>--</v>
      </c>
      <c r="Q213" s="26" t="str">
        <f>G!AZ179</f>
        <v/>
      </c>
      <c r="R213" s="26" t="str">
        <f>G!BA179</f>
        <v/>
      </c>
      <c r="T213" s="35" t="str">
        <f>G!BC179</f>
        <v/>
      </c>
      <c r="U213" s="35" t="str">
        <f>G!BB179</f>
        <v>--</v>
      </c>
      <c r="V213" s="35"/>
      <c r="W213" s="26" t="str">
        <f>G!BE179</f>
        <v/>
      </c>
      <c r="X213" s="35" t="str">
        <f>G!BD179</f>
        <v>--</v>
      </c>
      <c r="Y213" s="26" t="str">
        <f>G!BF179</f>
        <v/>
      </c>
      <c r="Z213" s="26" t="str">
        <f>G!BG179</f>
        <v/>
      </c>
      <c r="AA213" s="35"/>
      <c r="AE213" s="63">
        <f t="shared" si="6"/>
        <v>1</v>
      </c>
    </row>
    <row r="214" spans="1:31" ht="9" hidden="1" customHeight="1" x14ac:dyDescent="0.15">
      <c r="A214" s="195" t="str">
        <f>F!A180</f>
        <v>Chloorthalonil</v>
      </c>
      <c r="B214" s="195"/>
      <c r="C214" s="195"/>
      <c r="D214" s="35" t="str">
        <f>G!AQ180</f>
        <v/>
      </c>
      <c r="E214" s="35" t="str">
        <f>G!AP180</f>
        <v>--</v>
      </c>
      <c r="G214" s="26" t="str">
        <f>G!AS180</f>
        <v/>
      </c>
      <c r="H214" s="35" t="str">
        <f>G!AR180</f>
        <v>--</v>
      </c>
      <c r="I214" s="26" t="str">
        <f>G!AT180</f>
        <v/>
      </c>
      <c r="J214" s="26" t="str">
        <f>G!AU180</f>
        <v/>
      </c>
      <c r="L214" s="35" t="str">
        <f>G!AW180</f>
        <v/>
      </c>
      <c r="M214" s="35" t="str">
        <f>G!AV180</f>
        <v>--</v>
      </c>
      <c r="O214" s="26" t="str">
        <f>G!AY180</f>
        <v/>
      </c>
      <c r="P214" s="35" t="str">
        <f>G!AX180</f>
        <v>--</v>
      </c>
      <c r="Q214" s="26" t="str">
        <f>G!AZ180</f>
        <v/>
      </c>
      <c r="R214" s="26" t="str">
        <f>G!BA180</f>
        <v/>
      </c>
      <c r="T214" s="35" t="str">
        <f>G!BC180</f>
        <v/>
      </c>
      <c r="U214" s="35" t="str">
        <f>G!BB180</f>
        <v>--</v>
      </c>
      <c r="V214" s="35"/>
      <c r="W214" s="26" t="str">
        <f>G!BE180</f>
        <v/>
      </c>
      <c r="X214" s="35" t="str">
        <f>G!BD180</f>
        <v>--</v>
      </c>
      <c r="Y214" s="26" t="str">
        <f>G!BF180</f>
        <v/>
      </c>
      <c r="Z214" s="26" t="str">
        <f>G!BG180</f>
        <v/>
      </c>
      <c r="AA214" s="35"/>
      <c r="AE214" s="63">
        <f t="shared" si="6"/>
        <v>1</v>
      </c>
    </row>
    <row r="215" spans="1:31" ht="9" hidden="1" customHeight="1" x14ac:dyDescent="0.15">
      <c r="A215" s="195" t="str">
        <f>F!A181</f>
        <v>Beta-endolsulfan</v>
      </c>
      <c r="B215" s="195"/>
      <c r="C215" s="195"/>
      <c r="D215" s="35" t="str">
        <f>G!AQ181</f>
        <v/>
      </c>
      <c r="E215" s="35" t="str">
        <f>G!AP181</f>
        <v>--</v>
      </c>
      <c r="G215" s="26" t="str">
        <f>G!AS181</f>
        <v/>
      </c>
      <c r="H215" s="35" t="str">
        <f>G!AR181</f>
        <v>--</v>
      </c>
      <c r="I215" s="26" t="str">
        <f>G!AT181</f>
        <v/>
      </c>
      <c r="J215" s="26" t="str">
        <f>G!AU181</f>
        <v/>
      </c>
      <c r="L215" s="35" t="str">
        <f>G!AW181</f>
        <v/>
      </c>
      <c r="M215" s="35" t="str">
        <f>G!AV181</f>
        <v>--</v>
      </c>
      <c r="O215" s="26" t="str">
        <f>G!AY181</f>
        <v/>
      </c>
      <c r="P215" s="35" t="str">
        <f>G!AX181</f>
        <v>--</v>
      </c>
      <c r="Q215" s="26" t="str">
        <f>G!AZ181</f>
        <v/>
      </c>
      <c r="R215" s="26" t="str">
        <f>G!BA181</f>
        <v/>
      </c>
      <c r="T215" s="35" t="str">
        <f>G!BC181</f>
        <v/>
      </c>
      <c r="U215" s="35" t="str">
        <f>G!BB181</f>
        <v>--</v>
      </c>
      <c r="V215" s="35"/>
      <c r="W215" s="26" t="str">
        <f>G!BE181</f>
        <v/>
      </c>
      <c r="X215" s="35" t="str">
        <f>G!BD181</f>
        <v>--</v>
      </c>
      <c r="Y215" s="26" t="str">
        <f>G!BF181</f>
        <v/>
      </c>
      <c r="Z215" s="26" t="str">
        <f>G!BG181</f>
        <v/>
      </c>
      <c r="AA215" s="35"/>
      <c r="AE215" s="63">
        <f t="shared" ref="AE215:AE228" si="7">IF(AND(E215="--",M215="--",U215="--"),1,0)</f>
        <v>1</v>
      </c>
    </row>
    <row r="216" spans="1:31" ht="9" hidden="1" customHeight="1" x14ac:dyDescent="0.15">
      <c r="A216" s="195" t="str">
        <f>F!A182</f>
        <v>Endosulfansulfaat</v>
      </c>
      <c r="B216" s="195"/>
      <c r="C216" s="195"/>
      <c r="D216" s="35" t="str">
        <f>G!AQ182</f>
        <v/>
      </c>
      <c r="E216" s="35" t="str">
        <f>G!AP182</f>
        <v>--</v>
      </c>
      <c r="G216" s="26" t="str">
        <f>G!AS182</f>
        <v/>
      </c>
      <c r="H216" s="35" t="str">
        <f>G!AR182</f>
        <v>--</v>
      </c>
      <c r="I216" s="26" t="str">
        <f>G!AT182</f>
        <v/>
      </c>
      <c r="J216" s="26" t="str">
        <f>G!AU182</f>
        <v/>
      </c>
      <c r="L216" s="35" t="str">
        <f>G!AW182</f>
        <v/>
      </c>
      <c r="M216" s="35" t="str">
        <f>G!AV182</f>
        <v>--</v>
      </c>
      <c r="O216" s="26" t="str">
        <f>G!AY182</f>
        <v/>
      </c>
      <c r="P216" s="35" t="str">
        <f>G!AX182</f>
        <v>--</v>
      </c>
      <c r="Q216" s="26" t="str">
        <f>G!AZ182</f>
        <v/>
      </c>
      <c r="R216" s="26" t="str">
        <f>G!BA182</f>
        <v/>
      </c>
      <c r="T216" s="35" t="str">
        <f>G!BC182</f>
        <v/>
      </c>
      <c r="U216" s="35" t="str">
        <f>G!BB182</f>
        <v>--</v>
      </c>
      <c r="V216" s="35"/>
      <c r="W216" s="26" t="str">
        <f>G!BE182</f>
        <v/>
      </c>
      <c r="X216" s="35" t="str">
        <f>G!BD182</f>
        <v>--</v>
      </c>
      <c r="Y216" s="26" t="str">
        <f>G!BF182</f>
        <v/>
      </c>
      <c r="Z216" s="26" t="str">
        <f>G!BG182</f>
        <v/>
      </c>
      <c r="AA216" s="35"/>
      <c r="AE216" s="63">
        <f t="shared" si="7"/>
        <v>1</v>
      </c>
    </row>
    <row r="217" spans="1:31" ht="9" hidden="1" customHeight="1" x14ac:dyDescent="0.15">
      <c r="A217" s="195" t="str">
        <f>F!A183</f>
        <v>Som endosulfan</v>
      </c>
      <c r="B217" s="195"/>
      <c r="C217" s="195"/>
      <c r="D217" s="35" t="str">
        <f>G!AQ183</f>
        <v/>
      </c>
      <c r="E217" s="35" t="str">
        <f>G!AP183</f>
        <v>--</v>
      </c>
      <c r="G217" s="26" t="str">
        <f>G!AS183</f>
        <v/>
      </c>
      <c r="H217" s="35" t="str">
        <f>G!AR183</f>
        <v>--</v>
      </c>
      <c r="I217" s="26" t="str">
        <f>G!AT183</f>
        <v/>
      </c>
      <c r="J217" s="26" t="str">
        <f>G!AU183</f>
        <v/>
      </c>
      <c r="L217" s="35" t="str">
        <f>G!AW183</f>
        <v/>
      </c>
      <c r="M217" s="35" t="str">
        <f>G!AV183</f>
        <v>--</v>
      </c>
      <c r="O217" s="26" t="str">
        <f>G!AY183</f>
        <v/>
      </c>
      <c r="P217" s="35" t="str">
        <f>G!AX183</f>
        <v>--</v>
      </c>
      <c r="Q217" s="26" t="str">
        <f>G!AZ183</f>
        <v/>
      </c>
      <c r="R217" s="26" t="str">
        <f>G!BA183</f>
        <v/>
      </c>
      <c r="T217" s="35" t="str">
        <f>G!BC183</f>
        <v/>
      </c>
      <c r="U217" s="35" t="str">
        <f>G!BB183</f>
        <v>--</v>
      </c>
      <c r="V217" s="35"/>
      <c r="W217" s="26" t="str">
        <f>G!BE183</f>
        <v/>
      </c>
      <c r="X217" s="35" t="str">
        <f>G!BD183</f>
        <v>--</v>
      </c>
      <c r="Y217" s="26" t="str">
        <f>G!BF183</f>
        <v/>
      </c>
      <c r="Z217" s="26" t="str">
        <f>G!BG183</f>
        <v/>
      </c>
      <c r="AA217" s="35"/>
      <c r="AE217" s="63">
        <f t="shared" si="7"/>
        <v>1</v>
      </c>
    </row>
    <row r="218" spans="1:31" ht="9" hidden="1" customHeight="1" x14ac:dyDescent="0.15">
      <c r="A218" s="195" t="str">
        <f>F!A184</f>
        <v>Hexachloorethaan</v>
      </c>
      <c r="B218" s="195"/>
      <c r="C218" s="195"/>
      <c r="D218" s="35" t="str">
        <f>G!AQ184</f>
        <v/>
      </c>
      <c r="E218" s="35" t="str">
        <f>G!AP184</f>
        <v>--</v>
      </c>
      <c r="G218" s="26" t="str">
        <f>G!AS184</f>
        <v/>
      </c>
      <c r="H218" s="35" t="str">
        <f>G!AR184</f>
        <v>--</v>
      </c>
      <c r="I218" s="26" t="str">
        <f>G!AT184</f>
        <v/>
      </c>
      <c r="J218" s="26" t="str">
        <f>G!AU184</f>
        <v/>
      </c>
      <c r="L218" s="35" t="str">
        <f>G!AW184</f>
        <v/>
      </c>
      <c r="M218" s="35" t="str">
        <f>G!AV184</f>
        <v>--</v>
      </c>
      <c r="O218" s="26" t="str">
        <f>G!AY184</f>
        <v/>
      </c>
      <c r="P218" s="35" t="str">
        <f>G!AX184</f>
        <v>--</v>
      </c>
      <c r="Q218" s="26" t="str">
        <f>G!AZ184</f>
        <v/>
      </c>
      <c r="R218" s="26" t="str">
        <f>G!BA184</f>
        <v/>
      </c>
      <c r="T218" s="35" t="str">
        <f>G!BC184</f>
        <v/>
      </c>
      <c r="U218" s="35" t="str">
        <f>G!BB184</f>
        <v>--</v>
      </c>
      <c r="V218" s="35"/>
      <c r="W218" s="26" t="str">
        <f>G!BE184</f>
        <v/>
      </c>
      <c r="X218" s="35" t="str">
        <f>G!BD184</f>
        <v>--</v>
      </c>
      <c r="Y218" s="26" t="str">
        <f>G!BF184</f>
        <v/>
      </c>
      <c r="Z218" s="26" t="str">
        <f>G!BG184</f>
        <v/>
      </c>
      <c r="AA218" s="35"/>
      <c r="AE218" s="63">
        <f t="shared" si="7"/>
        <v>1</v>
      </c>
    </row>
    <row r="219" spans="1:31" ht="9" hidden="1" customHeight="1" x14ac:dyDescent="0.15">
      <c r="A219" s="195" t="str">
        <f>F!A185</f>
        <v>Quintozeen</v>
      </c>
      <c r="B219" s="195"/>
      <c r="C219" s="195"/>
      <c r="D219" s="35" t="str">
        <f>G!AQ185</f>
        <v/>
      </c>
      <c r="E219" s="35" t="str">
        <f>G!AP185</f>
        <v>--</v>
      </c>
      <c r="G219" s="26" t="str">
        <f>G!AS185</f>
        <v/>
      </c>
      <c r="H219" s="35" t="str">
        <f>G!AR185</f>
        <v>--</v>
      </c>
      <c r="I219" s="26" t="str">
        <f>G!AT185</f>
        <v/>
      </c>
      <c r="J219" s="26" t="str">
        <f>G!AU185</f>
        <v/>
      </c>
      <c r="L219" s="35" t="str">
        <f>G!AW185</f>
        <v/>
      </c>
      <c r="M219" s="35" t="str">
        <f>G!AV185</f>
        <v>--</v>
      </c>
      <c r="O219" s="26" t="str">
        <f>G!AY185</f>
        <v/>
      </c>
      <c r="P219" s="35" t="str">
        <f>G!AX185</f>
        <v>--</v>
      </c>
      <c r="Q219" s="26" t="str">
        <f>G!AZ185</f>
        <v/>
      </c>
      <c r="R219" s="26" t="str">
        <f>G!BA185</f>
        <v/>
      </c>
      <c r="T219" s="35" t="str">
        <f>G!BC185</f>
        <v/>
      </c>
      <c r="U219" s="35" t="str">
        <f>G!BB185</f>
        <v>--</v>
      </c>
      <c r="V219" s="35"/>
      <c r="W219" s="26" t="str">
        <f>G!BE185</f>
        <v/>
      </c>
      <c r="X219" s="35" t="str">
        <f>G!BD185</f>
        <v>--</v>
      </c>
      <c r="Y219" s="26" t="str">
        <f>G!BF185</f>
        <v/>
      </c>
      <c r="Z219" s="26" t="str">
        <f>G!BG185</f>
        <v/>
      </c>
      <c r="AA219" s="35"/>
      <c r="AE219" s="63">
        <f t="shared" si="7"/>
        <v>1</v>
      </c>
    </row>
    <row r="220" spans="1:31" ht="9" hidden="1" customHeight="1" x14ac:dyDescent="0.15">
      <c r="A220" s="195" t="str">
        <f>F!A186</f>
        <v>Tecnazeen</v>
      </c>
      <c r="B220" s="195"/>
      <c r="C220" s="195"/>
      <c r="D220" s="35" t="str">
        <f>G!AQ186</f>
        <v/>
      </c>
      <c r="E220" s="35" t="str">
        <f>G!AP186</f>
        <v>--</v>
      </c>
      <c r="G220" s="26" t="str">
        <f>G!AS186</f>
        <v/>
      </c>
      <c r="H220" s="35" t="str">
        <f>G!AR186</f>
        <v>--</v>
      </c>
      <c r="I220" s="26" t="str">
        <f>G!AT186</f>
        <v/>
      </c>
      <c r="J220" s="26" t="str">
        <f>G!AU186</f>
        <v/>
      </c>
      <c r="L220" s="35" t="str">
        <f>G!AW186</f>
        <v/>
      </c>
      <c r="M220" s="35" t="str">
        <f>G!AV186</f>
        <v>--</v>
      </c>
      <c r="O220" s="26" t="str">
        <f>G!AY186</f>
        <v/>
      </c>
      <c r="P220" s="35" t="str">
        <f>G!AX186</f>
        <v>--</v>
      </c>
      <c r="Q220" s="26" t="str">
        <f>G!AZ186</f>
        <v/>
      </c>
      <c r="R220" s="26" t="str">
        <f>G!BA186</f>
        <v/>
      </c>
      <c r="T220" s="35" t="str">
        <f>G!BC186</f>
        <v/>
      </c>
      <c r="U220" s="35" t="str">
        <f>G!BB186</f>
        <v>--</v>
      </c>
      <c r="V220" s="35"/>
      <c r="W220" s="26" t="str">
        <f>G!BE186</f>
        <v/>
      </c>
      <c r="X220" s="35" t="str">
        <f>G!BD186</f>
        <v>--</v>
      </c>
      <c r="Y220" s="26" t="str">
        <f>G!BF186</f>
        <v/>
      </c>
      <c r="Z220" s="26" t="str">
        <f>G!BG186</f>
        <v/>
      </c>
      <c r="AA220" s="35"/>
      <c r="AE220" s="63">
        <f t="shared" si="7"/>
        <v>1</v>
      </c>
    </row>
    <row r="221" spans="1:31" ht="9" hidden="1" customHeight="1" x14ac:dyDescent="0.15">
      <c r="A221" s="195" t="str">
        <f>F!A187</f>
        <v>Triallaat</v>
      </c>
      <c r="B221" s="195"/>
      <c r="C221" s="195"/>
      <c r="D221" s="35" t="str">
        <f>G!AQ187</f>
        <v/>
      </c>
      <c r="E221" s="35" t="str">
        <f>G!AP187</f>
        <v>--</v>
      </c>
      <c r="G221" s="26" t="str">
        <f>G!AS187</f>
        <v/>
      </c>
      <c r="H221" s="35" t="str">
        <f>G!AR187</f>
        <v>--</v>
      </c>
      <c r="I221" s="26" t="str">
        <f>G!AT187</f>
        <v/>
      </c>
      <c r="J221" s="26" t="str">
        <f>G!AU187</f>
        <v/>
      </c>
      <c r="L221" s="35" t="str">
        <f>G!AW187</f>
        <v/>
      </c>
      <c r="M221" s="35" t="str">
        <f>G!AV187</f>
        <v>--</v>
      </c>
      <c r="O221" s="26" t="str">
        <f>G!AY187</f>
        <v/>
      </c>
      <c r="P221" s="35" t="str">
        <f>G!AX187</f>
        <v>--</v>
      </c>
      <c r="Q221" s="26" t="str">
        <f>G!AZ187</f>
        <v/>
      </c>
      <c r="R221" s="26" t="str">
        <f>G!BA187</f>
        <v/>
      </c>
      <c r="T221" s="35" t="str">
        <f>G!BC187</f>
        <v/>
      </c>
      <c r="U221" s="35" t="str">
        <f>G!BB187</f>
        <v>--</v>
      </c>
      <c r="V221" s="35"/>
      <c r="W221" s="26" t="str">
        <f>G!BE187</f>
        <v/>
      </c>
      <c r="X221" s="35" t="str">
        <f>G!BD187</f>
        <v>--</v>
      </c>
      <c r="Y221" s="26" t="str">
        <f>G!BF187</f>
        <v/>
      </c>
      <c r="Z221" s="26" t="str">
        <f>G!BG187</f>
        <v/>
      </c>
      <c r="AA221" s="35"/>
      <c r="AE221" s="63">
        <f t="shared" si="7"/>
        <v>1</v>
      </c>
    </row>
    <row r="222" spans="1:31" ht="9" hidden="1" customHeight="1" x14ac:dyDescent="0.15">
      <c r="A222" s="195" t="str">
        <f>F!A188</f>
        <v>p,p-Methoxychloor</v>
      </c>
      <c r="B222" s="195"/>
      <c r="C222" s="195"/>
      <c r="D222" s="35" t="str">
        <f>G!AQ188</f>
        <v/>
      </c>
      <c r="E222" s="35" t="str">
        <f>G!AP188</f>
        <v>--</v>
      </c>
      <c r="G222" s="26" t="str">
        <f>G!AS188</f>
        <v/>
      </c>
      <c r="H222" s="35" t="str">
        <f>G!AR188</f>
        <v>--</v>
      </c>
      <c r="I222" s="26" t="str">
        <f>G!AT188</f>
        <v/>
      </c>
      <c r="J222" s="26" t="str">
        <f>G!AU188</f>
        <v/>
      </c>
      <c r="L222" s="35" t="str">
        <f>G!AW188</f>
        <v/>
      </c>
      <c r="M222" s="35" t="str">
        <f>G!AV188</f>
        <v>--</v>
      </c>
      <c r="O222" s="26" t="str">
        <f>G!AY188</f>
        <v/>
      </c>
      <c r="P222" s="35" t="str">
        <f>G!AX188</f>
        <v>--</v>
      </c>
      <c r="Q222" s="26" t="str">
        <f>G!AZ188</f>
        <v/>
      </c>
      <c r="R222" s="26" t="str">
        <f>G!BA188</f>
        <v/>
      </c>
      <c r="T222" s="35" t="str">
        <f>G!BC188</f>
        <v/>
      </c>
      <c r="U222" s="35" t="str">
        <f>G!BB188</f>
        <v>--</v>
      </c>
      <c r="V222" s="35"/>
      <c r="W222" s="26" t="str">
        <f>G!BE188</f>
        <v/>
      </c>
      <c r="X222" s="35" t="str">
        <f>G!BD188</f>
        <v>--</v>
      </c>
      <c r="Y222" s="26" t="str">
        <f>G!BF188</f>
        <v/>
      </c>
      <c r="Z222" s="26" t="str">
        <f>G!BG188</f>
        <v/>
      </c>
      <c r="AA222" s="35"/>
      <c r="AE222" s="63">
        <f t="shared" si="7"/>
        <v>1</v>
      </c>
    </row>
    <row r="223" spans="1:31" ht="3.95" hidden="1" customHeight="1" x14ac:dyDescent="0.15">
      <c r="A223" s="32"/>
      <c r="B223" s="32"/>
      <c r="C223" s="32"/>
      <c r="D223" s="35"/>
      <c r="E223" s="35"/>
      <c r="H223" s="35"/>
      <c r="L223" s="35"/>
      <c r="M223" s="35"/>
      <c r="P223" s="35"/>
      <c r="T223" s="35"/>
      <c r="U223" s="35"/>
      <c r="V223" s="35"/>
      <c r="X223" s="35"/>
      <c r="Z223" s="35"/>
      <c r="AA223" s="35"/>
      <c r="AE223" s="85">
        <f>AE224</f>
        <v>1</v>
      </c>
    </row>
    <row r="224" spans="1:31" ht="9" hidden="1" customHeight="1" x14ac:dyDescent="0.15">
      <c r="A224" s="198" t="str">
        <f>IF(COUNTIF(F!D189:D212,131)&gt;0,"Fosforbestrijdingsmiddelen (µg/kgds)","Fosforbestrijdingsmiddelen (mg/kgds)")</f>
        <v>Fosforbestrijdingsmiddelen (mg/kgds)</v>
      </c>
      <c r="B224" s="198"/>
      <c r="C224" s="198"/>
      <c r="D224" s="198"/>
      <c r="E224" s="198"/>
      <c r="F224" s="198"/>
      <c r="G224" s="198"/>
      <c r="H224" s="198"/>
      <c r="I224" s="198"/>
      <c r="J224" s="198"/>
      <c r="K224" s="198"/>
      <c r="L224" s="198"/>
      <c r="M224" s="198"/>
      <c r="N224" s="198"/>
      <c r="O224" s="198"/>
      <c r="P224" s="198"/>
      <c r="Q224" s="198"/>
      <c r="R224" s="198"/>
      <c r="S224" s="198"/>
      <c r="T224" s="198"/>
      <c r="U224" s="198"/>
      <c r="V224" s="198"/>
      <c r="W224" s="198"/>
      <c r="X224" s="198"/>
      <c r="Y224" s="198"/>
      <c r="Z224" s="198"/>
      <c r="AA224" s="198"/>
      <c r="AE224" s="85">
        <f>IF(COUNTIF(AE225:AE248,1)=COUNT(AE225:AE248),1,0)</f>
        <v>1</v>
      </c>
    </row>
    <row r="225" spans="1:31" ht="9" hidden="1" customHeight="1" x14ac:dyDescent="0.15">
      <c r="A225" s="195" t="str">
        <f>F!A189</f>
        <v>Azinfos-ethyl</v>
      </c>
      <c r="B225" s="195"/>
      <c r="C225" s="195"/>
      <c r="D225" s="35" t="str">
        <f>G!AQ189</f>
        <v/>
      </c>
      <c r="E225" s="35" t="str">
        <f>G!AP189</f>
        <v>--</v>
      </c>
      <c r="G225" s="26" t="str">
        <f>G!AS189</f>
        <v/>
      </c>
      <c r="H225" s="35" t="str">
        <f>G!AR189</f>
        <v>--</v>
      </c>
      <c r="I225" s="26" t="str">
        <f>G!AT189</f>
        <v/>
      </c>
      <c r="J225" s="26" t="str">
        <f>G!AU189</f>
        <v/>
      </c>
      <c r="L225" s="35" t="str">
        <f>G!AW189</f>
        <v/>
      </c>
      <c r="M225" s="35" t="str">
        <f>G!AV189</f>
        <v>--</v>
      </c>
      <c r="O225" s="26" t="str">
        <f>G!AY189</f>
        <v/>
      </c>
      <c r="P225" s="35" t="str">
        <f>G!AX189</f>
        <v>--</v>
      </c>
      <c r="Q225" s="26" t="str">
        <f>G!AZ189</f>
        <v/>
      </c>
      <c r="R225" s="26" t="str">
        <f>G!BA189</f>
        <v/>
      </c>
      <c r="T225" s="35" t="str">
        <f>G!BC189</f>
        <v/>
      </c>
      <c r="U225" s="35" t="str">
        <f>G!BB189</f>
        <v>--</v>
      </c>
      <c r="V225" s="35"/>
      <c r="W225" s="26" t="str">
        <f>G!BE189</f>
        <v/>
      </c>
      <c r="X225" s="35" t="str">
        <f>G!BD189</f>
        <v>--</v>
      </c>
      <c r="Y225" s="26" t="str">
        <f>G!BF189</f>
        <v/>
      </c>
      <c r="Z225" s="26" t="str">
        <f>G!BG189</f>
        <v/>
      </c>
      <c r="AA225" s="35"/>
      <c r="AE225" s="63">
        <f t="shared" si="7"/>
        <v>1</v>
      </c>
    </row>
    <row r="226" spans="1:31" ht="9" hidden="1" customHeight="1" x14ac:dyDescent="0.15">
      <c r="A226" s="195" t="str">
        <f>F!A190</f>
        <v>Azinfos-methyl</v>
      </c>
      <c r="B226" s="195"/>
      <c r="C226" s="195"/>
      <c r="D226" s="35" t="str">
        <f>G!AQ190</f>
        <v/>
      </c>
      <c r="E226" s="35" t="str">
        <f>G!AP190</f>
        <v>--</v>
      </c>
      <c r="G226" s="26" t="str">
        <f>G!AS190</f>
        <v/>
      </c>
      <c r="H226" s="35" t="str">
        <f>G!AR190</f>
        <v>--</v>
      </c>
      <c r="I226" s="26" t="str">
        <f>G!AT190</f>
        <v/>
      </c>
      <c r="J226" s="26" t="str">
        <f>G!AU190</f>
        <v/>
      </c>
      <c r="L226" s="35" t="str">
        <f>G!AW190</f>
        <v/>
      </c>
      <c r="M226" s="35" t="str">
        <f>G!AV190</f>
        <v>--</v>
      </c>
      <c r="O226" s="26" t="str">
        <f>G!AY190</f>
        <v/>
      </c>
      <c r="P226" s="35" t="str">
        <f>G!AX190</f>
        <v>--</v>
      </c>
      <c r="Q226" s="26" t="str">
        <f>G!AZ190</f>
        <v/>
      </c>
      <c r="R226" s="26" t="str">
        <f>G!BA190</f>
        <v/>
      </c>
      <c r="T226" s="35" t="str">
        <f>G!BC190</f>
        <v/>
      </c>
      <c r="U226" s="35" t="str">
        <f>G!BB190</f>
        <v>--</v>
      </c>
      <c r="V226" s="35"/>
      <c r="W226" s="26" t="str">
        <f>G!BE190</f>
        <v/>
      </c>
      <c r="X226" s="35" t="str">
        <f>G!BD190</f>
        <v>--</v>
      </c>
      <c r="Y226" s="26" t="str">
        <f>G!BF190</f>
        <v/>
      </c>
      <c r="Z226" s="26" t="str">
        <f>G!BG190</f>
        <v/>
      </c>
      <c r="AA226" s="35"/>
      <c r="AE226" s="63">
        <f t="shared" si="7"/>
        <v>1</v>
      </c>
    </row>
    <row r="227" spans="1:31" ht="9" hidden="1" customHeight="1" x14ac:dyDescent="0.15">
      <c r="A227" s="195" t="str">
        <f>F!A191</f>
        <v>Carbofenothion</v>
      </c>
      <c r="B227" s="195"/>
      <c r="C227" s="195"/>
      <c r="D227" s="35" t="str">
        <f>G!AQ191</f>
        <v/>
      </c>
      <c r="E227" s="35" t="str">
        <f>G!AP191</f>
        <v>--</v>
      </c>
      <c r="G227" s="26" t="str">
        <f>G!AS191</f>
        <v/>
      </c>
      <c r="H227" s="35" t="str">
        <f>G!AR191</f>
        <v>--</v>
      </c>
      <c r="I227" s="26" t="str">
        <f>G!AT191</f>
        <v/>
      </c>
      <c r="J227" s="26" t="str">
        <f>G!AU191</f>
        <v/>
      </c>
      <c r="L227" s="35" t="str">
        <f>G!AW191</f>
        <v/>
      </c>
      <c r="M227" s="35" t="str">
        <f>G!AV191</f>
        <v>--</v>
      </c>
      <c r="O227" s="26" t="str">
        <f>G!AY191</f>
        <v/>
      </c>
      <c r="P227" s="35" t="str">
        <f>G!AX191</f>
        <v>--</v>
      </c>
      <c r="Q227" s="26" t="str">
        <f>G!AZ191</f>
        <v/>
      </c>
      <c r="R227" s="26" t="str">
        <f>G!BA191</f>
        <v/>
      </c>
      <c r="T227" s="35" t="str">
        <f>G!BC191</f>
        <v/>
      </c>
      <c r="U227" s="35" t="str">
        <f>G!BB191</f>
        <v>--</v>
      </c>
      <c r="V227" s="35"/>
      <c r="W227" s="26" t="str">
        <f>G!BE191</f>
        <v/>
      </c>
      <c r="X227" s="35" t="str">
        <f>G!BD191</f>
        <v>--</v>
      </c>
      <c r="Y227" s="26" t="str">
        <f>G!BF191</f>
        <v/>
      </c>
      <c r="Z227" s="26" t="str">
        <f>G!BG191</f>
        <v/>
      </c>
      <c r="AA227" s="35"/>
      <c r="AE227" s="63">
        <f t="shared" si="7"/>
        <v>1</v>
      </c>
    </row>
    <row r="228" spans="1:31" ht="9" hidden="1" customHeight="1" x14ac:dyDescent="0.15">
      <c r="A228" s="195" t="str">
        <f>F!A192</f>
        <v>Chloorfenvinfos A</v>
      </c>
      <c r="B228" s="195"/>
      <c r="C228" s="195"/>
      <c r="D228" s="35" t="str">
        <f>G!AQ192</f>
        <v/>
      </c>
      <c r="E228" s="35" t="str">
        <f>G!AP192</f>
        <v>--</v>
      </c>
      <c r="G228" s="26" t="str">
        <f>G!AS192</f>
        <v/>
      </c>
      <c r="H228" s="35" t="str">
        <f>G!AR192</f>
        <v>--</v>
      </c>
      <c r="I228" s="26" t="str">
        <f>G!AT192</f>
        <v/>
      </c>
      <c r="J228" s="26" t="str">
        <f>G!AU192</f>
        <v/>
      </c>
      <c r="L228" s="35" t="str">
        <f>G!AW192</f>
        <v/>
      </c>
      <c r="M228" s="35" t="str">
        <f>G!AV192</f>
        <v>--</v>
      </c>
      <c r="O228" s="26" t="str">
        <f>G!AY192</f>
        <v/>
      </c>
      <c r="P228" s="35" t="str">
        <f>G!AX192</f>
        <v>--</v>
      </c>
      <c r="Q228" s="26" t="str">
        <f>G!AZ192</f>
        <v/>
      </c>
      <c r="R228" s="26" t="str">
        <f>G!BA192</f>
        <v/>
      </c>
      <c r="T228" s="35" t="str">
        <f>G!BC192</f>
        <v/>
      </c>
      <c r="U228" s="35" t="str">
        <f>G!BB192</f>
        <v>--</v>
      </c>
      <c r="V228" s="35"/>
      <c r="W228" s="26" t="str">
        <f>G!BE192</f>
        <v/>
      </c>
      <c r="X228" s="35" t="str">
        <f>G!BD192</f>
        <v>--</v>
      </c>
      <c r="Y228" s="26" t="str">
        <f>G!BF192</f>
        <v/>
      </c>
      <c r="Z228" s="26" t="str">
        <f>G!BG192</f>
        <v/>
      </c>
      <c r="AA228" s="35"/>
      <c r="AE228" s="63">
        <f t="shared" si="7"/>
        <v>1</v>
      </c>
    </row>
    <row r="229" spans="1:31" ht="9" hidden="1" customHeight="1" x14ac:dyDescent="0.15">
      <c r="A229" s="195" t="str">
        <f>F!A193</f>
        <v>Chloorfenvinfos B</v>
      </c>
      <c r="B229" s="195"/>
      <c r="C229" s="195"/>
      <c r="D229" s="35" t="str">
        <f>G!AQ193</f>
        <v/>
      </c>
      <c r="E229" s="35" t="str">
        <f>G!AP193</f>
        <v>--</v>
      </c>
      <c r="G229" s="26" t="str">
        <f>G!AS193</f>
        <v/>
      </c>
      <c r="H229" s="35" t="str">
        <f>G!AR193</f>
        <v>--</v>
      </c>
      <c r="I229" s="26" t="str">
        <f>G!AT193</f>
        <v/>
      </c>
      <c r="J229" s="26" t="str">
        <f>G!AU193</f>
        <v/>
      </c>
      <c r="L229" s="35" t="str">
        <f>G!AW193</f>
        <v/>
      </c>
      <c r="M229" s="35" t="str">
        <f>G!AV193</f>
        <v>--</v>
      </c>
      <c r="O229" s="26" t="str">
        <f>G!AY193</f>
        <v/>
      </c>
      <c r="P229" s="35" t="str">
        <f>G!AX193</f>
        <v>--</v>
      </c>
      <c r="Q229" s="26" t="str">
        <f>G!AZ193</f>
        <v/>
      </c>
      <c r="R229" s="26" t="str">
        <f>G!BA193</f>
        <v/>
      </c>
      <c r="T229" s="35" t="str">
        <f>G!BC193</f>
        <v/>
      </c>
      <c r="U229" s="35" t="str">
        <f>G!BB193</f>
        <v>--</v>
      </c>
      <c r="V229" s="35"/>
      <c r="W229" s="26" t="str">
        <f>G!BE193</f>
        <v/>
      </c>
      <c r="X229" s="35" t="str">
        <f>G!BD193</f>
        <v>--</v>
      </c>
      <c r="Y229" s="26" t="str">
        <f>G!BF193</f>
        <v/>
      </c>
      <c r="Z229" s="26" t="str">
        <f>G!BG193</f>
        <v/>
      </c>
      <c r="AA229" s="35"/>
      <c r="AE229" s="63">
        <f t="shared" ref="AE229:AE234" si="8">IF(AND(E229="--",M229="--",U229="--"),1,0)</f>
        <v>1</v>
      </c>
    </row>
    <row r="230" spans="1:31" ht="9" hidden="1" customHeight="1" x14ac:dyDescent="0.15">
      <c r="A230" s="195" t="str">
        <f>F!A194</f>
        <v>Chlorfenvinfos (som)</v>
      </c>
      <c r="B230" s="195"/>
      <c r="C230" s="195"/>
      <c r="D230" s="35" t="str">
        <f>G!AQ194</f>
        <v/>
      </c>
      <c r="E230" s="35" t="str">
        <f>G!AP194</f>
        <v>--</v>
      </c>
      <c r="G230" s="26" t="str">
        <f>G!AS194</f>
        <v/>
      </c>
      <c r="H230" s="35" t="str">
        <f>G!AR194</f>
        <v>--</v>
      </c>
      <c r="I230" s="26" t="str">
        <f>G!AT194</f>
        <v/>
      </c>
      <c r="J230" s="26" t="str">
        <f>G!AU194</f>
        <v/>
      </c>
      <c r="L230" s="35" t="str">
        <f>G!AW194</f>
        <v/>
      </c>
      <c r="M230" s="35" t="str">
        <f>G!AV194</f>
        <v>--</v>
      </c>
      <c r="O230" s="26" t="str">
        <f>G!AY194</f>
        <v/>
      </c>
      <c r="P230" s="35" t="str">
        <f>G!AX194</f>
        <v>--</v>
      </c>
      <c r="Q230" s="26" t="str">
        <f>G!AZ194</f>
        <v/>
      </c>
      <c r="R230" s="26" t="str">
        <f>G!BA194</f>
        <v/>
      </c>
      <c r="T230" s="35" t="str">
        <f>G!BC194</f>
        <v/>
      </c>
      <c r="U230" s="35" t="str">
        <f>G!BB194</f>
        <v>--</v>
      </c>
      <c r="V230" s="35"/>
      <c r="W230" s="26" t="str">
        <f>G!BE194</f>
        <v/>
      </c>
      <c r="X230" s="35" t="str">
        <f>G!BD194</f>
        <v>--</v>
      </c>
      <c r="Y230" s="26" t="str">
        <f>G!BF194</f>
        <v/>
      </c>
      <c r="Z230" s="26" t="str">
        <f>G!BG194</f>
        <v/>
      </c>
      <c r="AA230" s="35"/>
      <c r="AE230" s="63">
        <f t="shared" si="8"/>
        <v>1</v>
      </c>
    </row>
    <row r="231" spans="1:31" ht="9" hidden="1" customHeight="1" x14ac:dyDescent="0.15">
      <c r="A231" s="195" t="str">
        <f>F!A195</f>
        <v>Chloorpyrifos-ethyl</v>
      </c>
      <c r="B231" s="195"/>
      <c r="C231" s="195"/>
      <c r="D231" s="35" t="str">
        <f>G!AQ195</f>
        <v/>
      </c>
      <c r="E231" s="35" t="str">
        <f>G!AP195</f>
        <v>--</v>
      </c>
      <c r="G231" s="26" t="str">
        <f>G!AS195</f>
        <v/>
      </c>
      <c r="H231" s="35" t="str">
        <f>G!AR195</f>
        <v>--</v>
      </c>
      <c r="I231" s="26" t="str">
        <f>G!AT195</f>
        <v/>
      </c>
      <c r="J231" s="26" t="str">
        <f>G!AU195</f>
        <v/>
      </c>
      <c r="L231" s="35" t="str">
        <f>G!AW195</f>
        <v/>
      </c>
      <c r="M231" s="35" t="str">
        <f>G!AV195</f>
        <v>--</v>
      </c>
      <c r="O231" s="26" t="str">
        <f>G!AY195</f>
        <v/>
      </c>
      <c r="P231" s="35" t="str">
        <f>G!AX195</f>
        <v>--</v>
      </c>
      <c r="Q231" s="26" t="str">
        <f>G!AZ195</f>
        <v/>
      </c>
      <c r="R231" s="26" t="str">
        <f>G!BA195</f>
        <v/>
      </c>
      <c r="T231" s="35" t="str">
        <f>G!BC195</f>
        <v/>
      </c>
      <c r="U231" s="35" t="str">
        <f>G!BB195</f>
        <v>--</v>
      </c>
      <c r="V231" s="35"/>
      <c r="W231" s="26" t="str">
        <f>G!BE195</f>
        <v/>
      </c>
      <c r="X231" s="35" t="str">
        <f>G!BD195</f>
        <v>--</v>
      </c>
      <c r="Y231" s="26" t="str">
        <f>G!BF195</f>
        <v/>
      </c>
      <c r="Z231" s="26" t="str">
        <f>G!BG195</f>
        <v/>
      </c>
      <c r="AA231" s="35"/>
      <c r="AE231" s="63">
        <f t="shared" si="8"/>
        <v>1</v>
      </c>
    </row>
    <row r="232" spans="1:31" ht="9" hidden="1" customHeight="1" x14ac:dyDescent="0.15">
      <c r="A232" s="195" t="str">
        <f>F!A196</f>
        <v>Chloorpyrifos-methyl</v>
      </c>
      <c r="B232" s="195"/>
      <c r="C232" s="195"/>
      <c r="D232" s="35" t="str">
        <f>G!AQ196</f>
        <v/>
      </c>
      <c r="E232" s="35" t="str">
        <f>G!AP196</f>
        <v>--</v>
      </c>
      <c r="G232" s="26" t="str">
        <f>G!AS196</f>
        <v/>
      </c>
      <c r="H232" s="35" t="str">
        <f>G!AR196</f>
        <v>--</v>
      </c>
      <c r="I232" s="26" t="str">
        <f>G!AT196</f>
        <v/>
      </c>
      <c r="J232" s="26" t="str">
        <f>G!AU196</f>
        <v/>
      </c>
      <c r="L232" s="35" t="str">
        <f>G!AW196</f>
        <v/>
      </c>
      <c r="M232" s="35" t="str">
        <f>G!AV196</f>
        <v>--</v>
      </c>
      <c r="O232" s="26" t="str">
        <f>G!AY196</f>
        <v/>
      </c>
      <c r="P232" s="35" t="str">
        <f>G!AX196</f>
        <v>--</v>
      </c>
      <c r="Q232" s="26" t="str">
        <f>G!AZ196</f>
        <v/>
      </c>
      <c r="R232" s="26" t="str">
        <f>G!BA196</f>
        <v/>
      </c>
      <c r="T232" s="35" t="str">
        <f>G!BC196</f>
        <v/>
      </c>
      <c r="U232" s="35" t="str">
        <f>G!BB196</f>
        <v>--</v>
      </c>
      <c r="V232" s="35"/>
      <c r="W232" s="26" t="str">
        <f>G!BE196</f>
        <v/>
      </c>
      <c r="X232" s="35" t="str">
        <f>G!BD196</f>
        <v>--</v>
      </c>
      <c r="Y232" s="26" t="str">
        <f>G!BF196</f>
        <v/>
      </c>
      <c r="Z232" s="26" t="str">
        <f>G!BG196</f>
        <v/>
      </c>
      <c r="AA232" s="35"/>
      <c r="AE232" s="63">
        <f t="shared" si="8"/>
        <v>1</v>
      </c>
    </row>
    <row r="233" spans="1:31" ht="9" hidden="1" customHeight="1" x14ac:dyDescent="0.15">
      <c r="A233" s="195" t="str">
        <f>F!A197</f>
        <v>Diazinon</v>
      </c>
      <c r="B233" s="195"/>
      <c r="C233" s="195"/>
      <c r="D233" s="35" t="str">
        <f>G!AQ197</f>
        <v/>
      </c>
      <c r="E233" s="35" t="str">
        <f>G!AP197</f>
        <v>--</v>
      </c>
      <c r="G233" s="26" t="str">
        <f>G!AS197</f>
        <v/>
      </c>
      <c r="H233" s="35" t="str">
        <f>G!AR197</f>
        <v>--</v>
      </c>
      <c r="I233" s="26" t="str">
        <f>G!AT197</f>
        <v/>
      </c>
      <c r="J233" s="26" t="str">
        <f>G!AU197</f>
        <v/>
      </c>
      <c r="L233" s="35" t="str">
        <f>G!AW197</f>
        <v/>
      </c>
      <c r="M233" s="35" t="str">
        <f>G!AV197</f>
        <v>--</v>
      </c>
      <c r="O233" s="26" t="str">
        <f>G!AY197</f>
        <v/>
      </c>
      <c r="P233" s="35" t="str">
        <f>G!AX197</f>
        <v>--</v>
      </c>
      <c r="Q233" s="26" t="str">
        <f>G!AZ197</f>
        <v/>
      </c>
      <c r="R233" s="26" t="str">
        <f>G!BA197</f>
        <v/>
      </c>
      <c r="T233" s="35" t="str">
        <f>G!BC197</f>
        <v/>
      </c>
      <c r="U233" s="35" t="str">
        <f>G!BB197</f>
        <v>--</v>
      </c>
      <c r="V233" s="35"/>
      <c r="W233" s="26" t="str">
        <f>G!BE197</f>
        <v/>
      </c>
      <c r="X233" s="35" t="str">
        <f>G!BD197</f>
        <v>--</v>
      </c>
      <c r="Y233" s="26" t="str">
        <f>G!BF197</f>
        <v/>
      </c>
      <c r="Z233" s="26" t="str">
        <f>G!BG197</f>
        <v/>
      </c>
      <c r="AA233" s="35"/>
      <c r="AE233" s="63">
        <f t="shared" si="8"/>
        <v>1</v>
      </c>
    </row>
    <row r="234" spans="1:31" ht="9" hidden="1" customHeight="1" x14ac:dyDescent="0.15">
      <c r="A234" s="195" t="str">
        <f>F!A198</f>
        <v>Dichloorvos</v>
      </c>
      <c r="B234" s="195"/>
      <c r="C234" s="195"/>
      <c r="D234" s="35" t="str">
        <f>G!AQ198</f>
        <v/>
      </c>
      <c r="E234" s="35" t="str">
        <f>G!AP198</f>
        <v>--</v>
      </c>
      <c r="G234" s="26" t="str">
        <f>G!AS198</f>
        <v/>
      </c>
      <c r="H234" s="35" t="str">
        <f>G!AR198</f>
        <v>--</v>
      </c>
      <c r="I234" s="26" t="str">
        <f>G!AT198</f>
        <v/>
      </c>
      <c r="J234" s="26" t="str">
        <f>G!AU198</f>
        <v/>
      </c>
      <c r="L234" s="35" t="str">
        <f>G!AW198</f>
        <v/>
      </c>
      <c r="M234" s="35" t="str">
        <f>G!AV198</f>
        <v>--</v>
      </c>
      <c r="O234" s="26" t="str">
        <f>G!AY198</f>
        <v/>
      </c>
      <c r="P234" s="35" t="str">
        <f>G!AX198</f>
        <v>--</v>
      </c>
      <c r="Q234" s="26" t="str">
        <f>G!AZ198</f>
        <v/>
      </c>
      <c r="R234" s="26" t="str">
        <f>G!BA198</f>
        <v/>
      </c>
      <c r="T234" s="35" t="str">
        <f>G!BC198</f>
        <v/>
      </c>
      <c r="U234" s="35" t="str">
        <f>G!BB198</f>
        <v>--</v>
      </c>
      <c r="V234" s="35"/>
      <c r="W234" s="26" t="str">
        <f>G!BE198</f>
        <v/>
      </c>
      <c r="X234" s="35" t="str">
        <f>G!BD198</f>
        <v>--</v>
      </c>
      <c r="Y234" s="26" t="str">
        <f>G!BF198</f>
        <v/>
      </c>
      <c r="Z234" s="26" t="str">
        <f>G!BG198</f>
        <v/>
      </c>
      <c r="AA234" s="35"/>
      <c r="AE234" s="63">
        <f t="shared" si="8"/>
        <v>1</v>
      </c>
    </row>
    <row r="235" spans="1:31" ht="9" hidden="1" customHeight="1" x14ac:dyDescent="0.15">
      <c r="A235" s="195" t="str">
        <f>F!A199</f>
        <v>Dimethoaat</v>
      </c>
      <c r="B235" s="195"/>
      <c r="C235" s="195"/>
      <c r="D235" s="35" t="str">
        <f>G!AQ199</f>
        <v/>
      </c>
      <c r="E235" s="35" t="str">
        <f>G!AP199</f>
        <v>--</v>
      </c>
      <c r="G235" s="26" t="str">
        <f>G!AS199</f>
        <v/>
      </c>
      <c r="H235" s="35" t="str">
        <f>G!AR199</f>
        <v>--</v>
      </c>
      <c r="I235" s="26" t="str">
        <f>G!AT199</f>
        <v/>
      </c>
      <c r="J235" s="26" t="str">
        <f>G!AU199</f>
        <v/>
      </c>
      <c r="L235" s="35" t="str">
        <f>G!AW199</f>
        <v/>
      </c>
      <c r="M235" s="35" t="str">
        <f>G!AV199</f>
        <v>--</v>
      </c>
      <c r="O235" s="26" t="str">
        <f>G!AY199</f>
        <v/>
      </c>
      <c r="P235" s="35" t="str">
        <f>G!AX199</f>
        <v>--</v>
      </c>
      <c r="Q235" s="26" t="str">
        <f>G!AZ199</f>
        <v/>
      </c>
      <c r="R235" s="26" t="str">
        <f>G!BA199</f>
        <v/>
      </c>
      <c r="T235" s="35" t="str">
        <f>G!BC199</f>
        <v/>
      </c>
      <c r="U235" s="35" t="str">
        <f>G!BB199</f>
        <v>--</v>
      </c>
      <c r="V235" s="35"/>
      <c r="W235" s="26" t="str">
        <f>G!BE199</f>
        <v/>
      </c>
      <c r="X235" s="35" t="str">
        <f>G!BD199</f>
        <v>--</v>
      </c>
      <c r="Y235" s="26" t="str">
        <f>G!BF199</f>
        <v/>
      </c>
      <c r="Z235" s="26" t="str">
        <f>G!BG199</f>
        <v/>
      </c>
      <c r="AA235" s="35"/>
      <c r="AE235" s="63">
        <f t="shared" ref="AE235:AE244" si="9">IF(AND(E235="--",M235="--",U235="--"),1,0)</f>
        <v>1</v>
      </c>
    </row>
    <row r="236" spans="1:31" ht="9" hidden="1" customHeight="1" x14ac:dyDescent="0.15">
      <c r="A236" s="195" t="str">
        <f>F!A200</f>
        <v>Disulfoton</v>
      </c>
      <c r="B236" s="195"/>
      <c r="C236" s="195"/>
      <c r="D236" s="35" t="str">
        <f>G!AQ200</f>
        <v/>
      </c>
      <c r="E236" s="35" t="str">
        <f>G!AP200</f>
        <v>--</v>
      </c>
      <c r="G236" s="26" t="str">
        <f>G!AS200</f>
        <v/>
      </c>
      <c r="H236" s="35" t="str">
        <f>G!AR200</f>
        <v>--</v>
      </c>
      <c r="I236" s="26" t="str">
        <f>G!AT200</f>
        <v/>
      </c>
      <c r="J236" s="26" t="str">
        <f>G!AU200</f>
        <v/>
      </c>
      <c r="L236" s="35" t="str">
        <f>G!AW200</f>
        <v/>
      </c>
      <c r="M236" s="35" t="str">
        <f>G!AV200</f>
        <v>--</v>
      </c>
      <c r="O236" s="26" t="str">
        <f>G!AY200</f>
        <v/>
      </c>
      <c r="P236" s="35" t="str">
        <f>G!AX200</f>
        <v>--</v>
      </c>
      <c r="Q236" s="26" t="str">
        <f>G!AZ200</f>
        <v/>
      </c>
      <c r="R236" s="26" t="str">
        <f>G!BA200</f>
        <v/>
      </c>
      <c r="T236" s="35" t="str">
        <f>G!BC200</f>
        <v/>
      </c>
      <c r="U236" s="35" t="str">
        <f>G!BB200</f>
        <v>--</v>
      </c>
      <c r="V236" s="35"/>
      <c r="W236" s="26" t="str">
        <f>G!BE200</f>
        <v/>
      </c>
      <c r="X236" s="35" t="str">
        <f>G!BD200</f>
        <v>--</v>
      </c>
      <c r="Y236" s="26" t="str">
        <f>G!BF200</f>
        <v/>
      </c>
      <c r="Z236" s="26" t="str">
        <f>G!BG200</f>
        <v/>
      </c>
      <c r="AA236" s="35"/>
      <c r="AE236" s="63">
        <f t="shared" si="9"/>
        <v>1</v>
      </c>
    </row>
    <row r="237" spans="1:31" ht="9" hidden="1" customHeight="1" x14ac:dyDescent="0.15">
      <c r="A237" s="195" t="str">
        <f>F!A201</f>
        <v>Ethion</v>
      </c>
      <c r="B237" s="195"/>
      <c r="C237" s="195"/>
      <c r="D237" s="35" t="str">
        <f>G!AQ201</f>
        <v/>
      </c>
      <c r="E237" s="35" t="str">
        <f>G!AP201</f>
        <v>--</v>
      </c>
      <c r="G237" s="26" t="str">
        <f>G!AS201</f>
        <v/>
      </c>
      <c r="H237" s="35" t="str">
        <f>G!AR201</f>
        <v>--</v>
      </c>
      <c r="I237" s="26" t="str">
        <f>G!AT201</f>
        <v/>
      </c>
      <c r="J237" s="26" t="str">
        <f>G!AU201</f>
        <v/>
      </c>
      <c r="L237" s="35" t="str">
        <f>G!AW201</f>
        <v/>
      </c>
      <c r="M237" s="35" t="str">
        <f>G!AV201</f>
        <v>--</v>
      </c>
      <c r="O237" s="26" t="str">
        <f>G!AY201</f>
        <v/>
      </c>
      <c r="P237" s="35" t="str">
        <f>G!AX201</f>
        <v>--</v>
      </c>
      <c r="Q237" s="26" t="str">
        <f>G!AZ201</f>
        <v/>
      </c>
      <c r="R237" s="26" t="str">
        <f>G!BA201</f>
        <v/>
      </c>
      <c r="T237" s="35" t="str">
        <f>G!BC201</f>
        <v/>
      </c>
      <c r="U237" s="35" t="str">
        <f>G!BB201</f>
        <v>--</v>
      </c>
      <c r="V237" s="35"/>
      <c r="W237" s="26" t="str">
        <f>G!BE201</f>
        <v/>
      </c>
      <c r="X237" s="35" t="str">
        <f>G!BD201</f>
        <v>--</v>
      </c>
      <c r="Y237" s="26" t="str">
        <f>G!BF201</f>
        <v/>
      </c>
      <c r="Z237" s="26" t="str">
        <f>G!BG201</f>
        <v/>
      </c>
      <c r="AA237" s="35"/>
      <c r="AE237" s="63">
        <f t="shared" si="9"/>
        <v>1</v>
      </c>
    </row>
    <row r="238" spans="1:31" ht="9" hidden="1" customHeight="1" x14ac:dyDescent="0.15">
      <c r="A238" s="195" t="str">
        <f>F!A202</f>
        <v>Etrimfos</v>
      </c>
      <c r="B238" s="195"/>
      <c r="C238" s="195"/>
      <c r="D238" s="35" t="str">
        <f>G!AQ202</f>
        <v/>
      </c>
      <c r="E238" s="35" t="str">
        <f>G!AP202</f>
        <v>--</v>
      </c>
      <c r="G238" s="26" t="str">
        <f>G!AS202</f>
        <v/>
      </c>
      <c r="H238" s="35" t="str">
        <f>G!AR202</f>
        <v>--</v>
      </c>
      <c r="I238" s="26" t="str">
        <f>G!AT202</f>
        <v/>
      </c>
      <c r="J238" s="26" t="str">
        <f>G!AU202</f>
        <v/>
      </c>
      <c r="L238" s="35" t="str">
        <f>G!AW202</f>
        <v/>
      </c>
      <c r="M238" s="35" t="str">
        <f>G!AV202</f>
        <v>--</v>
      </c>
      <c r="O238" s="26" t="str">
        <f>G!AY202</f>
        <v/>
      </c>
      <c r="P238" s="35" t="str">
        <f>G!AX202</f>
        <v>--</v>
      </c>
      <c r="Q238" s="26" t="str">
        <f>G!AZ202</f>
        <v/>
      </c>
      <c r="R238" s="26" t="str">
        <f>G!BA202</f>
        <v/>
      </c>
      <c r="T238" s="35" t="str">
        <f>G!BC202</f>
        <v/>
      </c>
      <c r="U238" s="35" t="str">
        <f>G!BB202</f>
        <v>--</v>
      </c>
      <c r="V238" s="35"/>
      <c r="W238" s="26" t="str">
        <f>G!BE202</f>
        <v/>
      </c>
      <c r="X238" s="35" t="str">
        <f>G!BD202</f>
        <v>--</v>
      </c>
      <c r="Y238" s="26" t="str">
        <f>G!BF202</f>
        <v/>
      </c>
      <c r="Z238" s="26" t="str">
        <f>G!BG202</f>
        <v/>
      </c>
      <c r="AA238" s="35"/>
      <c r="AE238" s="63">
        <f t="shared" si="9"/>
        <v>1</v>
      </c>
    </row>
    <row r="239" spans="1:31" ht="9" hidden="1" customHeight="1" x14ac:dyDescent="0.15">
      <c r="A239" s="195" t="str">
        <f>F!A203</f>
        <v>Fenitrothion</v>
      </c>
      <c r="B239" s="195"/>
      <c r="C239" s="195"/>
      <c r="D239" s="35" t="str">
        <f>G!AQ203</f>
        <v/>
      </c>
      <c r="E239" s="35" t="str">
        <f>G!AP203</f>
        <v>--</v>
      </c>
      <c r="G239" s="26" t="str">
        <f>G!AS203</f>
        <v/>
      </c>
      <c r="H239" s="35" t="str">
        <f>G!AR203</f>
        <v>--</v>
      </c>
      <c r="I239" s="26" t="str">
        <f>G!AT203</f>
        <v/>
      </c>
      <c r="J239" s="26" t="str">
        <f>G!AU203</f>
        <v/>
      </c>
      <c r="L239" s="35" t="str">
        <f>G!AW203</f>
        <v/>
      </c>
      <c r="M239" s="35" t="str">
        <f>G!AV203</f>
        <v>--</v>
      </c>
      <c r="O239" s="26" t="str">
        <f>G!AY203</f>
        <v/>
      </c>
      <c r="P239" s="35" t="str">
        <f>G!AX203</f>
        <v>--</v>
      </c>
      <c r="Q239" s="26" t="str">
        <f>G!AZ203</f>
        <v/>
      </c>
      <c r="R239" s="26" t="str">
        <f>G!BA203</f>
        <v/>
      </c>
      <c r="T239" s="35" t="str">
        <f>G!BC203</f>
        <v/>
      </c>
      <c r="U239" s="35" t="str">
        <f>G!BB203</f>
        <v>--</v>
      </c>
      <c r="V239" s="35"/>
      <c r="W239" s="26" t="str">
        <f>G!BE203</f>
        <v/>
      </c>
      <c r="X239" s="35" t="str">
        <f>G!BD203</f>
        <v>--</v>
      </c>
      <c r="Y239" s="26" t="str">
        <f>G!BF203</f>
        <v/>
      </c>
      <c r="Z239" s="26" t="str">
        <f>G!BG203</f>
        <v/>
      </c>
      <c r="AA239" s="35"/>
      <c r="AE239" s="63">
        <f t="shared" si="9"/>
        <v>1</v>
      </c>
    </row>
    <row r="240" spans="1:31" ht="9" hidden="1" customHeight="1" x14ac:dyDescent="0.15">
      <c r="A240" s="195" t="str">
        <f>F!A204</f>
        <v>Fenthion</v>
      </c>
      <c r="B240" s="195"/>
      <c r="C240" s="195"/>
      <c r="D240" s="35" t="str">
        <f>G!AQ204</f>
        <v/>
      </c>
      <c r="E240" s="35" t="str">
        <f>G!AP204</f>
        <v>--</v>
      </c>
      <c r="G240" s="26" t="str">
        <f>G!AS204</f>
        <v/>
      </c>
      <c r="H240" s="35" t="str">
        <f>G!AR204</f>
        <v>--</v>
      </c>
      <c r="I240" s="26" t="str">
        <f>G!AT204</f>
        <v/>
      </c>
      <c r="J240" s="26" t="str">
        <f>G!AU204</f>
        <v/>
      </c>
      <c r="L240" s="35" t="str">
        <f>G!AW204</f>
        <v/>
      </c>
      <c r="M240" s="35" t="str">
        <f>G!AV204</f>
        <v>--</v>
      </c>
      <c r="O240" s="26" t="str">
        <f>G!AY204</f>
        <v/>
      </c>
      <c r="P240" s="35" t="str">
        <f>G!AX204</f>
        <v>--</v>
      </c>
      <c r="Q240" s="26" t="str">
        <f>G!AZ204</f>
        <v/>
      </c>
      <c r="R240" s="26" t="str">
        <f>G!BA204</f>
        <v/>
      </c>
      <c r="T240" s="35" t="str">
        <f>G!BC204</f>
        <v/>
      </c>
      <c r="U240" s="35" t="str">
        <f>G!BB204</f>
        <v>--</v>
      </c>
      <c r="V240" s="35"/>
      <c r="W240" s="26" t="str">
        <f>G!BE204</f>
        <v/>
      </c>
      <c r="X240" s="35" t="str">
        <f>G!BD204</f>
        <v>--</v>
      </c>
      <c r="Y240" s="26" t="str">
        <f>G!BF204</f>
        <v/>
      </c>
      <c r="Z240" s="26" t="str">
        <f>G!BG204</f>
        <v/>
      </c>
      <c r="AA240" s="35"/>
      <c r="AE240" s="63">
        <f t="shared" si="9"/>
        <v>1</v>
      </c>
    </row>
    <row r="241" spans="1:31" ht="9" hidden="1" customHeight="1" x14ac:dyDescent="0.15">
      <c r="A241" s="195" t="str">
        <f>F!A205</f>
        <v>Fosalon</v>
      </c>
      <c r="B241" s="195"/>
      <c r="C241" s="195"/>
      <c r="D241" s="35" t="str">
        <f>G!AQ205</f>
        <v/>
      </c>
      <c r="E241" s="35" t="str">
        <f>G!AP205</f>
        <v>--</v>
      </c>
      <c r="G241" s="26" t="str">
        <f>G!AS205</f>
        <v/>
      </c>
      <c r="H241" s="35" t="str">
        <f>G!AR205</f>
        <v>--</v>
      </c>
      <c r="I241" s="26" t="str">
        <f>G!AT205</f>
        <v/>
      </c>
      <c r="J241" s="26" t="str">
        <f>G!AU205</f>
        <v/>
      </c>
      <c r="L241" s="35" t="str">
        <f>G!AW205</f>
        <v/>
      </c>
      <c r="M241" s="35" t="str">
        <f>G!AV205</f>
        <v>--</v>
      </c>
      <c r="O241" s="26" t="str">
        <f>G!AY205</f>
        <v/>
      </c>
      <c r="P241" s="35" t="str">
        <f>G!AX205</f>
        <v>--</v>
      </c>
      <c r="Q241" s="26" t="str">
        <f>G!AZ205</f>
        <v/>
      </c>
      <c r="R241" s="26" t="str">
        <f>G!BA205</f>
        <v/>
      </c>
      <c r="T241" s="35" t="str">
        <f>G!BC205</f>
        <v/>
      </c>
      <c r="U241" s="35" t="str">
        <f>G!BB205</f>
        <v>--</v>
      </c>
      <c r="V241" s="35"/>
      <c r="W241" s="26" t="str">
        <f>G!BE205</f>
        <v/>
      </c>
      <c r="X241" s="35" t="str">
        <f>G!BD205</f>
        <v>--</v>
      </c>
      <c r="Y241" s="26" t="str">
        <f>G!BF205</f>
        <v/>
      </c>
      <c r="Z241" s="26" t="str">
        <f>G!BG205</f>
        <v/>
      </c>
      <c r="AA241" s="35"/>
      <c r="AE241" s="63">
        <f t="shared" si="9"/>
        <v>1</v>
      </c>
    </row>
    <row r="242" spans="1:31" ht="9" hidden="1" customHeight="1" x14ac:dyDescent="0.15">
      <c r="A242" s="195" t="str">
        <f>F!A206</f>
        <v>Malathion</v>
      </c>
      <c r="B242" s="195"/>
      <c r="C242" s="195"/>
      <c r="D242" s="35" t="str">
        <f>G!AQ206</f>
        <v/>
      </c>
      <c r="E242" s="35" t="str">
        <f>G!AP206</f>
        <v>--</v>
      </c>
      <c r="G242" s="26" t="str">
        <f>G!AS206</f>
        <v/>
      </c>
      <c r="H242" s="35" t="str">
        <f>G!AR206</f>
        <v>--</v>
      </c>
      <c r="I242" s="26" t="str">
        <f>G!AT206</f>
        <v/>
      </c>
      <c r="J242" s="26" t="str">
        <f>G!AU206</f>
        <v/>
      </c>
      <c r="L242" s="35" t="str">
        <f>G!AW206</f>
        <v/>
      </c>
      <c r="M242" s="35" t="str">
        <f>G!AV206</f>
        <v>--</v>
      </c>
      <c r="O242" s="26" t="str">
        <f>G!AY206</f>
        <v/>
      </c>
      <c r="P242" s="35" t="str">
        <f>G!AX206</f>
        <v>--</v>
      </c>
      <c r="Q242" s="26" t="str">
        <f>G!AZ206</f>
        <v/>
      </c>
      <c r="R242" s="26" t="str">
        <f>G!BA206</f>
        <v/>
      </c>
      <c r="T242" s="35" t="str">
        <f>G!BC206</f>
        <v/>
      </c>
      <c r="U242" s="35" t="str">
        <f>G!BB206</f>
        <v>--</v>
      </c>
      <c r="V242" s="35"/>
      <c r="W242" s="26" t="str">
        <f>G!BE206</f>
        <v/>
      </c>
      <c r="X242" s="35" t="str">
        <f>G!BD206</f>
        <v>--</v>
      </c>
      <c r="Y242" s="26" t="str">
        <f>G!BF206</f>
        <v/>
      </c>
      <c r="Z242" s="26" t="str">
        <f>G!BG206</f>
        <v/>
      </c>
      <c r="AA242" s="35"/>
      <c r="AE242" s="63">
        <f t="shared" si="9"/>
        <v>1</v>
      </c>
    </row>
    <row r="243" spans="1:31" ht="9" hidden="1" customHeight="1" x14ac:dyDescent="0.15">
      <c r="A243" s="195" t="str">
        <f>F!A207</f>
        <v>Mevinfos (som)</v>
      </c>
      <c r="B243" s="195"/>
      <c r="C243" s="195"/>
      <c r="D243" s="35" t="str">
        <f>G!AQ207</f>
        <v/>
      </c>
      <c r="E243" s="35" t="str">
        <f>G!AP207</f>
        <v>--</v>
      </c>
      <c r="G243" s="26" t="str">
        <f>G!AS207</f>
        <v/>
      </c>
      <c r="H243" s="35" t="str">
        <f>G!AR207</f>
        <v>--</v>
      </c>
      <c r="I243" s="26" t="str">
        <f>G!AT207</f>
        <v/>
      </c>
      <c r="J243" s="26" t="str">
        <f>G!AU207</f>
        <v/>
      </c>
      <c r="L243" s="35" t="str">
        <f>G!AW207</f>
        <v/>
      </c>
      <c r="M243" s="35" t="str">
        <f>G!AV207</f>
        <v>--</v>
      </c>
      <c r="O243" s="26" t="str">
        <f>G!AY207</f>
        <v/>
      </c>
      <c r="P243" s="35" t="str">
        <f>G!AX207</f>
        <v>--</v>
      </c>
      <c r="Q243" s="26" t="str">
        <f>G!AZ207</f>
        <v/>
      </c>
      <c r="R243" s="26" t="str">
        <f>G!BA207</f>
        <v/>
      </c>
      <c r="T243" s="35" t="str">
        <f>G!BC207</f>
        <v/>
      </c>
      <c r="U243" s="35" t="str">
        <f>G!BB207</f>
        <v>--</v>
      </c>
      <c r="V243" s="35"/>
      <c r="W243" s="26" t="str">
        <f>G!BE207</f>
        <v/>
      </c>
      <c r="X243" s="35" t="str">
        <f>G!BD207</f>
        <v>--</v>
      </c>
      <c r="Y243" s="26" t="str">
        <f>G!BF207</f>
        <v/>
      </c>
      <c r="Z243" s="26" t="str">
        <f>G!BG207</f>
        <v/>
      </c>
      <c r="AA243" s="35"/>
      <c r="AE243" s="63">
        <f t="shared" si="9"/>
        <v>1</v>
      </c>
    </row>
    <row r="244" spans="1:31" ht="9" hidden="1" customHeight="1" x14ac:dyDescent="0.15">
      <c r="A244" s="195" t="str">
        <f>F!A208</f>
        <v>Parathion-ethyl</v>
      </c>
      <c r="B244" s="195"/>
      <c r="C244" s="195"/>
      <c r="D244" s="35" t="str">
        <f>G!AQ208</f>
        <v/>
      </c>
      <c r="E244" s="35" t="str">
        <f>G!AP208</f>
        <v>--</v>
      </c>
      <c r="G244" s="26" t="str">
        <f>G!AS208</f>
        <v/>
      </c>
      <c r="H244" s="35" t="str">
        <f>G!AR208</f>
        <v>--</v>
      </c>
      <c r="I244" s="26" t="str">
        <f>G!AT208</f>
        <v/>
      </c>
      <c r="J244" s="26" t="str">
        <f>G!AU208</f>
        <v/>
      </c>
      <c r="L244" s="35" t="str">
        <f>G!AW208</f>
        <v/>
      </c>
      <c r="M244" s="35" t="str">
        <f>G!AV208</f>
        <v>--</v>
      </c>
      <c r="O244" s="26" t="str">
        <f>G!AY208</f>
        <v/>
      </c>
      <c r="P244" s="35" t="str">
        <f>G!AX208</f>
        <v>--</v>
      </c>
      <c r="Q244" s="26" t="str">
        <f>G!AZ208</f>
        <v/>
      </c>
      <c r="R244" s="26" t="str">
        <f>G!BA208</f>
        <v/>
      </c>
      <c r="T244" s="35" t="str">
        <f>G!BC208</f>
        <v/>
      </c>
      <c r="U244" s="35" t="str">
        <f>G!BB208</f>
        <v>--</v>
      </c>
      <c r="V244" s="35"/>
      <c r="W244" s="26" t="str">
        <f>G!BE208</f>
        <v/>
      </c>
      <c r="X244" s="35" t="str">
        <f>G!BD208</f>
        <v>--</v>
      </c>
      <c r="Y244" s="26" t="str">
        <f>G!BF208</f>
        <v/>
      </c>
      <c r="Z244" s="26" t="str">
        <f>G!BG208</f>
        <v/>
      </c>
      <c r="AA244" s="35"/>
      <c r="AE244" s="63">
        <f t="shared" si="9"/>
        <v>1</v>
      </c>
    </row>
    <row r="245" spans="1:31" ht="9" hidden="1" customHeight="1" x14ac:dyDescent="0.15">
      <c r="A245" s="195" t="str">
        <f>F!A209</f>
        <v>Parathion-methyl</v>
      </c>
      <c r="B245" s="195"/>
      <c r="C245" s="195"/>
      <c r="D245" s="35" t="str">
        <f>G!AQ209</f>
        <v/>
      </c>
      <c r="E245" s="35" t="str">
        <f>G!AP209</f>
        <v>--</v>
      </c>
      <c r="G245" s="26" t="str">
        <f>G!AS209</f>
        <v/>
      </c>
      <c r="H245" s="35" t="str">
        <f>G!AR209</f>
        <v>--</v>
      </c>
      <c r="I245" s="26" t="str">
        <f>G!AT209</f>
        <v/>
      </c>
      <c r="J245" s="26" t="str">
        <f>G!AU209</f>
        <v/>
      </c>
      <c r="L245" s="35" t="str">
        <f>G!AW209</f>
        <v/>
      </c>
      <c r="M245" s="35" t="str">
        <f>G!AV209</f>
        <v>--</v>
      </c>
      <c r="O245" s="26" t="str">
        <f>G!AY209</f>
        <v/>
      </c>
      <c r="P245" s="35" t="str">
        <f>G!AX209</f>
        <v>--</v>
      </c>
      <c r="Q245" s="26" t="str">
        <f>G!AZ209</f>
        <v/>
      </c>
      <c r="R245" s="26" t="str">
        <f>G!BA209</f>
        <v/>
      </c>
      <c r="T245" s="35" t="str">
        <f>G!BC209</f>
        <v/>
      </c>
      <c r="U245" s="35" t="str">
        <f>G!BB209</f>
        <v>--</v>
      </c>
      <c r="V245" s="35"/>
      <c r="W245" s="26" t="str">
        <f>G!BE209</f>
        <v/>
      </c>
      <c r="X245" s="35" t="str">
        <f>G!BD209</f>
        <v>--</v>
      </c>
      <c r="Y245" s="26" t="str">
        <f>G!BF209</f>
        <v/>
      </c>
      <c r="Z245" s="26" t="str">
        <f>G!BG209</f>
        <v/>
      </c>
      <c r="AA245" s="35"/>
      <c r="AE245" s="63">
        <f t="shared" ref="AE245:AE254" si="10">IF(AND(E245="--",M245="--",U245="--"),1,0)</f>
        <v>1</v>
      </c>
    </row>
    <row r="246" spans="1:31" ht="9" hidden="1" customHeight="1" x14ac:dyDescent="0.15">
      <c r="A246" s="195" t="str">
        <f>F!A210</f>
        <v>Pirimifos-methyl</v>
      </c>
      <c r="B246" s="195"/>
      <c r="C246" s="195"/>
      <c r="D246" s="35" t="str">
        <f>G!AQ210</f>
        <v/>
      </c>
      <c r="E246" s="35" t="str">
        <f>G!AP210</f>
        <v>--</v>
      </c>
      <c r="G246" s="26" t="str">
        <f>G!AS210</f>
        <v/>
      </c>
      <c r="H246" s="35" t="str">
        <f>G!AR210</f>
        <v>--</v>
      </c>
      <c r="I246" s="26" t="str">
        <f>G!AT210</f>
        <v/>
      </c>
      <c r="J246" s="26" t="str">
        <f>G!AU210</f>
        <v/>
      </c>
      <c r="L246" s="35" t="str">
        <f>G!AW210</f>
        <v/>
      </c>
      <c r="M246" s="35" t="str">
        <f>G!AV210</f>
        <v>--</v>
      </c>
      <c r="O246" s="26" t="str">
        <f>G!AY210</f>
        <v/>
      </c>
      <c r="P246" s="35" t="str">
        <f>G!AX210</f>
        <v>--</v>
      </c>
      <c r="Q246" s="26" t="str">
        <f>G!AZ210</f>
        <v/>
      </c>
      <c r="R246" s="26" t="str">
        <f>G!BA210</f>
        <v/>
      </c>
      <c r="T246" s="35" t="str">
        <f>G!BC210</f>
        <v/>
      </c>
      <c r="U246" s="35" t="str">
        <f>G!BB210</f>
        <v>--</v>
      </c>
      <c r="V246" s="35"/>
      <c r="W246" s="26" t="str">
        <f>G!BE210</f>
        <v/>
      </c>
      <c r="X246" s="35" t="str">
        <f>G!BD210</f>
        <v>--</v>
      </c>
      <c r="Y246" s="26" t="str">
        <f>G!BF210</f>
        <v/>
      </c>
      <c r="Z246" s="26" t="str">
        <f>G!BG210</f>
        <v/>
      </c>
      <c r="AA246" s="35"/>
      <c r="AE246" s="63">
        <f t="shared" si="10"/>
        <v>1</v>
      </c>
    </row>
    <row r="247" spans="1:31" ht="9" hidden="1" customHeight="1" x14ac:dyDescent="0.15">
      <c r="A247" s="195" t="str">
        <f>F!A211</f>
        <v>Propetamfos</v>
      </c>
      <c r="B247" s="195"/>
      <c r="C247" s="195"/>
      <c r="D247" s="35" t="str">
        <f>G!AQ211</f>
        <v/>
      </c>
      <c r="E247" s="35" t="str">
        <f>G!AP211</f>
        <v>--</v>
      </c>
      <c r="G247" s="26" t="str">
        <f>G!AS211</f>
        <v/>
      </c>
      <c r="H247" s="35" t="str">
        <f>G!AR211</f>
        <v>--</v>
      </c>
      <c r="I247" s="26" t="str">
        <f>G!AT211</f>
        <v/>
      </c>
      <c r="J247" s="26" t="str">
        <f>G!AU211</f>
        <v/>
      </c>
      <c r="L247" s="35" t="str">
        <f>G!AW211</f>
        <v/>
      </c>
      <c r="M247" s="35" t="str">
        <f>G!AV211</f>
        <v>--</v>
      </c>
      <c r="O247" s="26" t="str">
        <f>G!AY211</f>
        <v/>
      </c>
      <c r="P247" s="35" t="str">
        <f>G!AX211</f>
        <v>--</v>
      </c>
      <c r="Q247" s="26" t="str">
        <f>G!AZ211</f>
        <v/>
      </c>
      <c r="R247" s="26" t="str">
        <f>G!BA211</f>
        <v/>
      </c>
      <c r="T247" s="35" t="str">
        <f>G!BC211</f>
        <v/>
      </c>
      <c r="U247" s="35" t="str">
        <f>G!BB211</f>
        <v>--</v>
      </c>
      <c r="V247" s="35"/>
      <c r="W247" s="26" t="str">
        <f>G!BE211</f>
        <v/>
      </c>
      <c r="X247" s="35" t="str">
        <f>G!BD211</f>
        <v>--</v>
      </c>
      <c r="Y247" s="26" t="str">
        <f>G!BF211</f>
        <v/>
      </c>
      <c r="Z247" s="26" t="str">
        <f>G!BG211</f>
        <v/>
      </c>
      <c r="AA247" s="35"/>
      <c r="AE247" s="63">
        <f t="shared" si="10"/>
        <v>1</v>
      </c>
    </row>
    <row r="248" spans="1:31" ht="9" hidden="1" customHeight="1" x14ac:dyDescent="0.15">
      <c r="A248" s="195" t="str">
        <f>F!A212</f>
        <v>Triazofos</v>
      </c>
      <c r="B248" s="195"/>
      <c r="C248" s="195"/>
      <c r="D248" s="35" t="str">
        <f>G!AQ212</f>
        <v/>
      </c>
      <c r="E248" s="35" t="str">
        <f>G!AP212</f>
        <v>--</v>
      </c>
      <c r="G248" s="26" t="str">
        <f>G!AS212</f>
        <v/>
      </c>
      <c r="H248" s="35" t="str">
        <f>G!AR212</f>
        <v>--</v>
      </c>
      <c r="I248" s="26" t="str">
        <f>G!AT212</f>
        <v/>
      </c>
      <c r="J248" s="26" t="str">
        <f>G!AU212</f>
        <v/>
      </c>
      <c r="L248" s="35" t="str">
        <f>G!AW212</f>
        <v/>
      </c>
      <c r="M248" s="35" t="str">
        <f>G!AV212</f>
        <v>--</v>
      </c>
      <c r="O248" s="26" t="str">
        <f>G!AY212</f>
        <v/>
      </c>
      <c r="P248" s="35" t="str">
        <f>G!AX212</f>
        <v>--</v>
      </c>
      <c r="Q248" s="26" t="str">
        <f>G!AZ212</f>
        <v/>
      </c>
      <c r="R248" s="26" t="str">
        <f>G!BA212</f>
        <v/>
      </c>
      <c r="T248" s="35" t="str">
        <f>G!BC212</f>
        <v/>
      </c>
      <c r="U248" s="35" t="str">
        <f>G!BB212</f>
        <v>--</v>
      </c>
      <c r="V248" s="35"/>
      <c r="W248" s="26" t="str">
        <f>G!BE212</f>
        <v/>
      </c>
      <c r="X248" s="35" t="str">
        <f>G!BD212</f>
        <v>--</v>
      </c>
      <c r="Y248" s="26" t="str">
        <f>G!BF212</f>
        <v/>
      </c>
      <c r="Z248" s="26" t="str">
        <f>G!BG212</f>
        <v/>
      </c>
      <c r="AA248" s="35"/>
      <c r="AE248" s="63">
        <f t="shared" si="10"/>
        <v>1</v>
      </c>
    </row>
    <row r="249" spans="1:31" ht="3.95" hidden="1" customHeight="1" x14ac:dyDescent="0.15">
      <c r="A249" s="32"/>
      <c r="B249" s="32"/>
      <c r="C249" s="32"/>
      <c r="D249" s="35"/>
      <c r="E249" s="35"/>
      <c r="H249" s="35"/>
      <c r="L249" s="35"/>
      <c r="M249" s="35"/>
      <c r="P249" s="35"/>
      <c r="T249" s="35"/>
      <c r="U249" s="35"/>
      <c r="V249" s="35"/>
      <c r="X249" s="35"/>
      <c r="Z249" s="35"/>
      <c r="AA249" s="35"/>
      <c r="AE249" s="85">
        <f>AE250</f>
        <v>1</v>
      </c>
    </row>
    <row r="250" spans="1:31" ht="9" hidden="1" customHeight="1" x14ac:dyDescent="0.15">
      <c r="A250" s="198" t="str">
        <f>IF(COUNTIF(F!D213:D231,131)&gt;0,"Stikstofbestrijdingsmiddelen (µg/kgds)","Stikstofbestrijdingsmiddelen (mg/kgds)")</f>
        <v>Stikstofbestrijdingsmiddelen (mg/kgds)</v>
      </c>
      <c r="B250" s="198"/>
      <c r="C250" s="198"/>
      <c r="D250" s="198"/>
      <c r="E250" s="198"/>
      <c r="F250" s="198"/>
      <c r="G250" s="198"/>
      <c r="H250" s="198"/>
      <c r="I250" s="198"/>
      <c r="J250" s="198"/>
      <c r="K250" s="198"/>
      <c r="L250" s="198"/>
      <c r="M250" s="198"/>
      <c r="N250" s="198"/>
      <c r="O250" s="198"/>
      <c r="P250" s="198"/>
      <c r="Q250" s="198"/>
      <c r="R250" s="198"/>
      <c r="S250" s="198"/>
      <c r="T250" s="198"/>
      <c r="U250" s="198"/>
      <c r="V250" s="198"/>
      <c r="W250" s="198"/>
      <c r="X250" s="198"/>
      <c r="Y250" s="198"/>
      <c r="Z250" s="198"/>
      <c r="AA250" s="198"/>
      <c r="AE250" s="85">
        <f>IF(COUNTIF(AE251:AE269,1)=COUNT(AE251:AE269),1,0)</f>
        <v>1</v>
      </c>
    </row>
    <row r="251" spans="1:31" ht="9" hidden="1" customHeight="1" x14ac:dyDescent="0.15">
      <c r="A251" s="195" t="str">
        <f>F!A213</f>
        <v>Ametryn</v>
      </c>
      <c r="B251" s="195"/>
      <c r="C251" s="195"/>
      <c r="D251" s="35" t="str">
        <f>G!AQ213</f>
        <v/>
      </c>
      <c r="E251" s="35" t="str">
        <f>G!AP213</f>
        <v>--</v>
      </c>
      <c r="G251" s="26" t="str">
        <f>G!AS213</f>
        <v/>
      </c>
      <c r="H251" s="35" t="str">
        <f>G!AR213</f>
        <v>--</v>
      </c>
      <c r="I251" s="26" t="str">
        <f>G!AT213</f>
        <v/>
      </c>
      <c r="J251" s="26" t="str">
        <f>G!AU213</f>
        <v/>
      </c>
      <c r="L251" s="35" t="str">
        <f>G!AW213</f>
        <v/>
      </c>
      <c r="M251" s="35" t="str">
        <f>G!AV213</f>
        <v>--</v>
      </c>
      <c r="O251" s="26" t="str">
        <f>G!AY213</f>
        <v/>
      </c>
      <c r="P251" s="35" t="str">
        <f>G!AX213</f>
        <v>--</v>
      </c>
      <c r="Q251" s="26" t="str">
        <f>G!AZ213</f>
        <v/>
      </c>
      <c r="R251" s="26" t="str">
        <f>G!BA213</f>
        <v/>
      </c>
      <c r="T251" s="35" t="str">
        <f>G!BC213</f>
        <v/>
      </c>
      <c r="U251" s="35" t="str">
        <f>G!BB213</f>
        <v>--</v>
      </c>
      <c r="V251" s="35"/>
      <c r="W251" s="26" t="str">
        <f>G!BE213</f>
        <v/>
      </c>
      <c r="X251" s="35" t="str">
        <f>G!BD213</f>
        <v>--</v>
      </c>
      <c r="Y251" s="26" t="str">
        <f>G!BF213</f>
        <v/>
      </c>
      <c r="Z251" s="26" t="str">
        <f>G!BG213</f>
        <v/>
      </c>
      <c r="AA251" s="35"/>
      <c r="AE251" s="63">
        <f t="shared" si="10"/>
        <v>1</v>
      </c>
    </row>
    <row r="252" spans="1:31" ht="9" hidden="1" customHeight="1" x14ac:dyDescent="0.15">
      <c r="A252" s="195" t="str">
        <f>F!A214</f>
        <v>Atraton</v>
      </c>
      <c r="B252" s="195"/>
      <c r="C252" s="195"/>
      <c r="D252" s="35" t="str">
        <f>G!AQ214</f>
        <v/>
      </c>
      <c r="E252" s="35" t="str">
        <f>G!AP214</f>
        <v>--</v>
      </c>
      <c r="G252" s="26" t="str">
        <f>G!AS214</f>
        <v/>
      </c>
      <c r="H252" s="35" t="str">
        <f>G!AR214</f>
        <v>--</v>
      </c>
      <c r="I252" s="26" t="str">
        <f>G!AT214</f>
        <v/>
      </c>
      <c r="J252" s="26" t="str">
        <f>G!AU214</f>
        <v/>
      </c>
      <c r="L252" s="35" t="str">
        <f>G!AW214</f>
        <v/>
      </c>
      <c r="M252" s="35" t="str">
        <f>G!AV214</f>
        <v>--</v>
      </c>
      <c r="O252" s="26" t="str">
        <f>G!AY214</f>
        <v/>
      </c>
      <c r="P252" s="35" t="str">
        <f>G!AX214</f>
        <v>--</v>
      </c>
      <c r="Q252" s="26" t="str">
        <f>G!AZ214</f>
        <v/>
      </c>
      <c r="R252" s="26" t="str">
        <f>G!BA214</f>
        <v/>
      </c>
      <c r="T252" s="35" t="str">
        <f>G!BC214</f>
        <v/>
      </c>
      <c r="U252" s="35" t="str">
        <f>G!BB214</f>
        <v>--</v>
      </c>
      <c r="V252" s="35"/>
      <c r="W252" s="26" t="str">
        <f>G!BE214</f>
        <v/>
      </c>
      <c r="X252" s="35" t="str">
        <f>G!BD214</f>
        <v>--</v>
      </c>
      <c r="Y252" s="26" t="str">
        <f>G!BF214</f>
        <v/>
      </c>
      <c r="Z252" s="26" t="str">
        <f>G!BG214</f>
        <v/>
      </c>
      <c r="AA252" s="35"/>
      <c r="AE252" s="63">
        <f t="shared" si="10"/>
        <v>1</v>
      </c>
    </row>
    <row r="253" spans="1:31" ht="9" hidden="1" customHeight="1" x14ac:dyDescent="0.15">
      <c r="A253" s="195" t="str">
        <f>F!A215</f>
        <v>Atrazine</v>
      </c>
      <c r="B253" s="195"/>
      <c r="C253" s="195"/>
      <c r="D253" s="35" t="str">
        <f>G!AQ215</f>
        <v/>
      </c>
      <c r="E253" s="35" t="str">
        <f>G!AP215</f>
        <v>--</v>
      </c>
      <c r="G253" s="26" t="str">
        <f>G!AS215</f>
        <v/>
      </c>
      <c r="H253" s="35" t="str">
        <f>G!AR215</f>
        <v>--</v>
      </c>
      <c r="I253" s="26" t="str">
        <f>G!AT215</f>
        <v/>
      </c>
      <c r="J253" s="26" t="str">
        <f>G!AU215</f>
        <v/>
      </c>
      <c r="L253" s="35" t="str">
        <f>G!AW215</f>
        <v/>
      </c>
      <c r="M253" s="35" t="str">
        <f>G!AV215</f>
        <v>--</v>
      </c>
      <c r="O253" s="26" t="str">
        <f>G!AY215</f>
        <v/>
      </c>
      <c r="P253" s="35" t="str">
        <f>G!AX215</f>
        <v>--</v>
      </c>
      <c r="Q253" s="26" t="str">
        <f>G!AZ215</f>
        <v/>
      </c>
      <c r="R253" s="26" t="str">
        <f>G!BA215</f>
        <v/>
      </c>
      <c r="T253" s="35" t="str">
        <f>G!BC215</f>
        <v/>
      </c>
      <c r="U253" s="35" t="str">
        <f>G!BB215</f>
        <v>--</v>
      </c>
      <c r="V253" s="35"/>
      <c r="W253" s="26" t="str">
        <f>G!BE215</f>
        <v/>
      </c>
      <c r="X253" s="35" t="str">
        <f>G!BD215</f>
        <v>--</v>
      </c>
      <c r="Y253" s="26" t="str">
        <f>G!BF215</f>
        <v/>
      </c>
      <c r="Z253" s="26" t="str">
        <f>G!BG215</f>
        <v/>
      </c>
      <c r="AA253" s="35"/>
      <c r="AE253" s="63">
        <f t="shared" si="10"/>
        <v>1</v>
      </c>
    </row>
    <row r="254" spans="1:31" ht="9" hidden="1" customHeight="1" x14ac:dyDescent="0.15">
      <c r="A254" s="195" t="str">
        <f>F!A216</f>
        <v>Carbaryl</v>
      </c>
      <c r="B254" s="195"/>
      <c r="C254" s="195"/>
      <c r="D254" s="35" t="str">
        <f>G!AQ216</f>
        <v/>
      </c>
      <c r="E254" s="35" t="str">
        <f>G!AP216</f>
        <v>--</v>
      </c>
      <c r="G254" s="26" t="str">
        <f>G!AS216</f>
        <v/>
      </c>
      <c r="H254" s="35" t="str">
        <f>G!AR216</f>
        <v>--</v>
      </c>
      <c r="I254" s="26" t="str">
        <f>G!AT216</f>
        <v/>
      </c>
      <c r="J254" s="26" t="str">
        <f>G!AU216</f>
        <v/>
      </c>
      <c r="L254" s="35" t="str">
        <f>G!AW216</f>
        <v/>
      </c>
      <c r="M254" s="35" t="str">
        <f>G!AV216</f>
        <v>--</v>
      </c>
      <c r="O254" s="26" t="str">
        <f>G!AY216</f>
        <v/>
      </c>
      <c r="P254" s="35" t="str">
        <f>G!AX216</f>
        <v>--</v>
      </c>
      <c r="Q254" s="26" t="str">
        <f>G!AZ216</f>
        <v/>
      </c>
      <c r="R254" s="26" t="str">
        <f>G!BA216</f>
        <v/>
      </c>
      <c r="T254" s="35" t="str">
        <f>G!BC216</f>
        <v/>
      </c>
      <c r="U254" s="35" t="str">
        <f>G!BB216</f>
        <v>--</v>
      </c>
      <c r="V254" s="35"/>
      <c r="W254" s="26" t="str">
        <f>G!BE216</f>
        <v/>
      </c>
      <c r="X254" s="35" t="str">
        <f>G!BD216</f>
        <v>--</v>
      </c>
      <c r="Y254" s="26" t="str">
        <f>G!BF216</f>
        <v/>
      </c>
      <c r="Z254" s="26" t="str">
        <f>G!BG216</f>
        <v/>
      </c>
      <c r="AA254" s="35"/>
      <c r="AE254" s="63">
        <f t="shared" si="10"/>
        <v>1</v>
      </c>
    </row>
    <row r="255" spans="1:31" ht="9" hidden="1" customHeight="1" x14ac:dyDescent="0.15">
      <c r="A255" s="195" t="str">
        <f>F!A217</f>
        <v>Carbofuran</v>
      </c>
      <c r="B255" s="195"/>
      <c r="C255" s="195"/>
      <c r="D255" s="35" t="str">
        <f>G!AQ217</f>
        <v/>
      </c>
      <c r="E255" s="35" t="str">
        <f>G!AP217</f>
        <v>--</v>
      </c>
      <c r="G255" s="26" t="str">
        <f>G!AS217</f>
        <v/>
      </c>
      <c r="H255" s="35" t="str">
        <f>G!AR217</f>
        <v>--</v>
      </c>
      <c r="I255" s="26" t="str">
        <f>G!AT217</f>
        <v/>
      </c>
      <c r="J255" s="26" t="str">
        <f>G!AU217</f>
        <v/>
      </c>
      <c r="L255" s="35" t="str">
        <f>G!AW217</f>
        <v/>
      </c>
      <c r="M255" s="35" t="str">
        <f>G!AV217</f>
        <v>--</v>
      </c>
      <c r="O255" s="26" t="str">
        <f>G!AY217</f>
        <v/>
      </c>
      <c r="P255" s="35" t="str">
        <f>G!AX217</f>
        <v>--</v>
      </c>
      <c r="Q255" s="26" t="str">
        <f>G!AZ217</f>
        <v/>
      </c>
      <c r="R255" s="26" t="str">
        <f>G!BA217</f>
        <v/>
      </c>
      <c r="T255" s="35" t="str">
        <f>G!BC217</f>
        <v/>
      </c>
      <c r="U255" s="35" t="str">
        <f>G!BB217</f>
        <v>--</v>
      </c>
      <c r="V255" s="35"/>
      <c r="W255" s="26" t="str">
        <f>G!BE217</f>
        <v/>
      </c>
      <c r="X255" s="35" t="str">
        <f>G!BD217</f>
        <v>--</v>
      </c>
      <c r="Y255" s="26" t="str">
        <f>G!BF217</f>
        <v/>
      </c>
      <c r="Z255" s="26" t="str">
        <f>G!BG217</f>
        <v/>
      </c>
      <c r="AA255" s="35"/>
      <c r="AE255" s="63">
        <f t="shared" ref="AE255:AE262" si="11">IF(AND(E255="--",M255="--",U255="--"),1,0)</f>
        <v>1</v>
      </c>
    </row>
    <row r="256" spans="1:31" ht="9" hidden="1" customHeight="1" x14ac:dyDescent="0.15">
      <c r="A256" s="195" t="str">
        <f>F!A218</f>
        <v>4-Chloormethylfenolen (som)</v>
      </c>
      <c r="B256" s="195"/>
      <c r="C256" s="195"/>
      <c r="D256" s="35" t="str">
        <f>G!AQ218</f>
        <v/>
      </c>
      <c r="E256" s="35" t="str">
        <f>G!AP218</f>
        <v>--</v>
      </c>
      <c r="G256" s="26" t="str">
        <f>G!AS218</f>
        <v/>
      </c>
      <c r="H256" s="35" t="str">
        <f>G!AR218</f>
        <v>--</v>
      </c>
      <c r="I256" s="26" t="str">
        <f>G!AT218</f>
        <v/>
      </c>
      <c r="J256" s="26" t="str">
        <f>G!AU218</f>
        <v/>
      </c>
      <c r="L256" s="35" t="str">
        <f>G!AW218</f>
        <v/>
      </c>
      <c r="M256" s="35" t="str">
        <f>G!AV218</f>
        <v>--</v>
      </c>
      <c r="O256" s="26" t="str">
        <f>G!AY218</f>
        <v/>
      </c>
      <c r="P256" s="35" t="str">
        <f>G!AX218</f>
        <v>--</v>
      </c>
      <c r="Q256" s="26" t="str">
        <f>G!AZ218</f>
        <v/>
      </c>
      <c r="R256" s="26" t="str">
        <f>G!BA218</f>
        <v/>
      </c>
      <c r="T256" s="35" t="str">
        <f>G!BC218</f>
        <v/>
      </c>
      <c r="U256" s="35" t="str">
        <f>G!BB218</f>
        <v>--</v>
      </c>
      <c r="V256" s="35"/>
      <c r="W256" s="26" t="str">
        <f>G!BE218</f>
        <v/>
      </c>
      <c r="X256" s="35" t="str">
        <f>G!BD218</f>
        <v>--</v>
      </c>
      <c r="Y256" s="26" t="str">
        <f>G!BF218</f>
        <v/>
      </c>
      <c r="Z256" s="26" t="str">
        <f>G!BG218</f>
        <v/>
      </c>
      <c r="AA256" s="35"/>
      <c r="AE256" s="63">
        <f t="shared" si="11"/>
        <v>1</v>
      </c>
    </row>
    <row r="257" spans="1:31" ht="9" hidden="1" customHeight="1" x14ac:dyDescent="0.15">
      <c r="A257" s="195" t="str">
        <f>F!A219</f>
        <v>Organostikstof- en organofosforbestrijdingsmiddelen (som)</v>
      </c>
      <c r="B257" s="195"/>
      <c r="C257" s="195"/>
      <c r="D257" s="35" t="str">
        <f>G!AQ219</f>
        <v/>
      </c>
      <c r="E257" s="35" t="str">
        <f>G!AP219</f>
        <v>--</v>
      </c>
      <c r="G257" s="26" t="str">
        <f>G!AS219</f>
        <v/>
      </c>
      <c r="H257" s="35" t="str">
        <f>G!AR219</f>
        <v>--</v>
      </c>
      <c r="I257" s="26" t="str">
        <f>G!AT219</f>
        <v/>
      </c>
      <c r="J257" s="26" t="str">
        <f>G!AU219</f>
        <v/>
      </c>
      <c r="L257" s="35" t="str">
        <f>G!AW219</f>
        <v/>
      </c>
      <c r="M257" s="35" t="str">
        <f>G!AV219</f>
        <v>--</v>
      </c>
      <c r="O257" s="26" t="str">
        <f>G!AY219</f>
        <v/>
      </c>
      <c r="P257" s="35" t="str">
        <f>G!AX219</f>
        <v>--</v>
      </c>
      <c r="Q257" s="26" t="str">
        <f>G!AZ219</f>
        <v/>
      </c>
      <c r="R257" s="26" t="str">
        <f>G!BA219</f>
        <v/>
      </c>
      <c r="T257" s="35" t="str">
        <f>G!BC219</f>
        <v/>
      </c>
      <c r="U257" s="35" t="str">
        <f>G!BB219</f>
        <v>--</v>
      </c>
      <c r="V257" s="35"/>
      <c r="W257" s="26" t="str">
        <f>G!BE219</f>
        <v/>
      </c>
      <c r="X257" s="35" t="str">
        <f>G!BD219</f>
        <v>--</v>
      </c>
      <c r="Y257" s="26" t="str">
        <f>G!BF219</f>
        <v/>
      </c>
      <c r="Z257" s="26" t="str">
        <f>G!BG219</f>
        <v/>
      </c>
      <c r="AA257" s="35"/>
      <c r="AE257" s="63">
        <f t="shared" si="11"/>
        <v>1</v>
      </c>
    </row>
    <row r="258" spans="1:31" ht="9" hidden="1" customHeight="1" x14ac:dyDescent="0.15">
      <c r="A258" s="195" t="str">
        <f>F!A220</f>
        <v>Organotinverbindingen (som)</v>
      </c>
      <c r="B258" s="195"/>
      <c r="C258" s="195"/>
      <c r="D258" s="35" t="str">
        <f>G!AQ220</f>
        <v/>
      </c>
      <c r="E258" s="35" t="str">
        <f>G!AP220</f>
        <v>--</v>
      </c>
      <c r="G258" s="26" t="str">
        <f>G!AS220</f>
        <v/>
      </c>
      <c r="H258" s="35" t="str">
        <f>G!AR220</f>
        <v>--</v>
      </c>
      <c r="I258" s="26" t="str">
        <f>G!AT220</f>
        <v/>
      </c>
      <c r="J258" s="26" t="str">
        <f>G!AU220</f>
        <v/>
      </c>
      <c r="L258" s="35" t="str">
        <f>G!AW220</f>
        <v/>
      </c>
      <c r="M258" s="35" t="str">
        <f>G!AV220</f>
        <v>--</v>
      </c>
      <c r="O258" s="26" t="str">
        <f>G!AY220</f>
        <v/>
      </c>
      <c r="P258" s="35" t="str">
        <f>G!AX220</f>
        <v>--</v>
      </c>
      <c r="Q258" s="26" t="str">
        <f>G!AZ220</f>
        <v/>
      </c>
      <c r="R258" s="26" t="str">
        <f>G!BA220</f>
        <v/>
      </c>
      <c r="T258" s="35" t="str">
        <f>G!BC220</f>
        <v/>
      </c>
      <c r="U258" s="35" t="str">
        <f>G!BB220</f>
        <v>--</v>
      </c>
      <c r="V258" s="35"/>
      <c r="W258" s="26" t="str">
        <f>G!BE220</f>
        <v/>
      </c>
      <c r="X258" s="35" t="str">
        <f>G!BD220</f>
        <v>--</v>
      </c>
      <c r="Y258" s="26" t="str">
        <f>G!BF220</f>
        <v/>
      </c>
      <c r="Z258" s="26" t="str">
        <f>G!BG220</f>
        <v/>
      </c>
      <c r="AA258" s="35"/>
      <c r="AE258" s="63">
        <f t="shared" si="11"/>
        <v>1</v>
      </c>
    </row>
    <row r="259" spans="1:31" ht="9" hidden="1" customHeight="1" x14ac:dyDescent="0.15">
      <c r="A259" s="195" t="str">
        <f>F!A221</f>
        <v>Tributyltin (TBT)</v>
      </c>
      <c r="B259" s="195"/>
      <c r="C259" s="195"/>
      <c r="D259" s="35" t="str">
        <f>G!AQ221</f>
        <v/>
      </c>
      <c r="E259" s="35" t="str">
        <f>G!AP221</f>
        <v>--</v>
      </c>
      <c r="G259" s="26" t="str">
        <f>G!AS221</f>
        <v/>
      </c>
      <c r="H259" s="35" t="str">
        <f>G!AR221</f>
        <v>--</v>
      </c>
      <c r="I259" s="26" t="str">
        <f>G!AT221</f>
        <v/>
      </c>
      <c r="J259" s="26" t="str">
        <f>G!AU221</f>
        <v/>
      </c>
      <c r="L259" s="35" t="str">
        <f>G!AW221</f>
        <v/>
      </c>
      <c r="M259" s="35" t="str">
        <f>G!AV221</f>
        <v>--</v>
      </c>
      <c r="O259" s="26" t="str">
        <f>G!AY221</f>
        <v/>
      </c>
      <c r="P259" s="35" t="str">
        <f>G!AX221</f>
        <v>--</v>
      </c>
      <c r="Q259" s="26" t="str">
        <f>G!AZ221</f>
        <v/>
      </c>
      <c r="R259" s="26" t="str">
        <f>G!BA221</f>
        <v/>
      </c>
      <c r="T259" s="35" t="str">
        <f>G!BC221</f>
        <v/>
      </c>
      <c r="U259" s="35" t="str">
        <f>G!BB221</f>
        <v>--</v>
      </c>
      <c r="V259" s="35"/>
      <c r="W259" s="26" t="str">
        <f>G!BE221</f>
        <v/>
      </c>
      <c r="X259" s="35" t="str">
        <f>G!BD221</f>
        <v>--</v>
      </c>
      <c r="Y259" s="26" t="str">
        <f>G!BF221</f>
        <v/>
      </c>
      <c r="Z259" s="26" t="str">
        <f>G!BG221</f>
        <v/>
      </c>
      <c r="AA259" s="35"/>
      <c r="AE259" s="63">
        <f t="shared" si="11"/>
        <v>1</v>
      </c>
    </row>
    <row r="260" spans="1:31" ht="9" hidden="1" customHeight="1" x14ac:dyDescent="0.15">
      <c r="A260" s="195" t="str">
        <f>F!A222</f>
        <v>MCPA</v>
      </c>
      <c r="B260" s="195"/>
      <c r="C260" s="195"/>
      <c r="D260" s="35" t="str">
        <f>G!AQ222</f>
        <v/>
      </c>
      <c r="E260" s="35" t="str">
        <f>G!AP222</f>
        <v>--</v>
      </c>
      <c r="G260" s="26" t="str">
        <f>G!AS222</f>
        <v/>
      </c>
      <c r="H260" s="35" t="str">
        <f>G!AR222</f>
        <v>--</v>
      </c>
      <c r="I260" s="26" t="str">
        <f>G!AT222</f>
        <v/>
      </c>
      <c r="J260" s="26" t="str">
        <f>G!AU222</f>
        <v/>
      </c>
      <c r="L260" s="35" t="str">
        <f>G!AW222</f>
        <v/>
      </c>
      <c r="M260" s="35" t="str">
        <f>G!AV222</f>
        <v>--</v>
      </c>
      <c r="O260" s="26" t="str">
        <f>G!AY222</f>
        <v/>
      </c>
      <c r="P260" s="35" t="str">
        <f>G!AX222</f>
        <v>--</v>
      </c>
      <c r="Q260" s="26" t="str">
        <f>G!AZ222</f>
        <v/>
      </c>
      <c r="R260" s="26" t="str">
        <f>G!BA222</f>
        <v/>
      </c>
      <c r="T260" s="35" t="str">
        <f>G!BC222</f>
        <v/>
      </c>
      <c r="U260" s="35" t="str">
        <f>G!BB222</f>
        <v>--</v>
      </c>
      <c r="V260" s="35"/>
      <c r="W260" s="26" t="str">
        <f>G!BE222</f>
        <v/>
      </c>
      <c r="X260" s="35" t="str">
        <f>G!BD222</f>
        <v>--</v>
      </c>
      <c r="Y260" s="26" t="str">
        <f>G!BF222</f>
        <v/>
      </c>
      <c r="Z260" s="26" t="str">
        <f>G!BG222</f>
        <v/>
      </c>
      <c r="AA260" s="35"/>
      <c r="AE260" s="63">
        <f t="shared" si="11"/>
        <v>1</v>
      </c>
    </row>
    <row r="261" spans="1:31" ht="9" hidden="1" customHeight="1" x14ac:dyDescent="0.15">
      <c r="A261" s="195" t="str">
        <f>F!A223</f>
        <v>Prometryn</v>
      </c>
      <c r="B261" s="195"/>
      <c r="C261" s="195"/>
      <c r="D261" s="35" t="str">
        <f>G!AQ223</f>
        <v/>
      </c>
      <c r="E261" s="35" t="str">
        <f>G!AP223</f>
        <v>--</v>
      </c>
      <c r="G261" s="26" t="str">
        <f>G!AS223</f>
        <v/>
      </c>
      <c r="H261" s="35" t="str">
        <f>G!AR223</f>
        <v>--</v>
      </c>
      <c r="I261" s="26" t="str">
        <f>G!AT223</f>
        <v/>
      </c>
      <c r="J261" s="26" t="str">
        <f>G!AU223</f>
        <v/>
      </c>
      <c r="L261" s="35" t="str">
        <f>G!AW223</f>
        <v/>
      </c>
      <c r="M261" s="35" t="str">
        <f>G!AV223</f>
        <v>--</v>
      </c>
      <c r="O261" s="26" t="str">
        <f>G!AY223</f>
        <v/>
      </c>
      <c r="P261" s="35" t="str">
        <f>G!AX223</f>
        <v>--</v>
      </c>
      <c r="Q261" s="26" t="str">
        <f>G!AZ223</f>
        <v/>
      </c>
      <c r="R261" s="26" t="str">
        <f>G!BA223</f>
        <v/>
      </c>
      <c r="T261" s="35" t="str">
        <f>G!BC223</f>
        <v/>
      </c>
      <c r="U261" s="35" t="str">
        <f>G!BB223</f>
        <v>--</v>
      </c>
      <c r="V261" s="35"/>
      <c r="W261" s="26" t="str">
        <f>G!BE223</f>
        <v/>
      </c>
      <c r="X261" s="35" t="str">
        <f>G!BD223</f>
        <v>--</v>
      </c>
      <c r="Y261" s="26" t="str">
        <f>G!BF223</f>
        <v/>
      </c>
      <c r="Z261" s="26" t="str">
        <f>G!BG223</f>
        <v/>
      </c>
      <c r="AA261" s="35"/>
      <c r="AE261" s="63">
        <f t="shared" si="11"/>
        <v>1</v>
      </c>
    </row>
    <row r="262" spans="1:31" ht="9" hidden="1" customHeight="1" x14ac:dyDescent="0.15">
      <c r="A262" s="195" t="str">
        <f>F!A224</f>
        <v>Prometon</v>
      </c>
      <c r="B262" s="195"/>
      <c r="C262" s="195"/>
      <c r="D262" s="35" t="str">
        <f>G!AQ224</f>
        <v/>
      </c>
      <c r="E262" s="35" t="str">
        <f>G!AP224</f>
        <v>--</v>
      </c>
      <c r="G262" s="26" t="str">
        <f>G!AS224</f>
        <v/>
      </c>
      <c r="H262" s="35" t="str">
        <f>G!AR224</f>
        <v>--</v>
      </c>
      <c r="I262" s="26" t="str">
        <f>G!AT224</f>
        <v/>
      </c>
      <c r="J262" s="26" t="str">
        <f>G!AU224</f>
        <v/>
      </c>
      <c r="L262" s="35" t="str">
        <f>G!AW224</f>
        <v/>
      </c>
      <c r="M262" s="35" t="str">
        <f>G!AV224</f>
        <v>--</v>
      </c>
      <c r="O262" s="26" t="str">
        <f>G!AY224</f>
        <v/>
      </c>
      <c r="P262" s="35" t="str">
        <f>G!AX224</f>
        <v>--</v>
      </c>
      <c r="Q262" s="26" t="str">
        <f>G!AZ224</f>
        <v/>
      </c>
      <c r="R262" s="26" t="str">
        <f>G!BA224</f>
        <v/>
      </c>
      <c r="T262" s="35" t="str">
        <f>G!BC224</f>
        <v/>
      </c>
      <c r="U262" s="35" t="str">
        <f>G!BB224</f>
        <v>--</v>
      </c>
      <c r="V262" s="35"/>
      <c r="W262" s="26" t="str">
        <f>G!BE224</f>
        <v/>
      </c>
      <c r="X262" s="35" t="str">
        <f>G!BD224</f>
        <v>--</v>
      </c>
      <c r="Y262" s="26" t="str">
        <f>G!BF224</f>
        <v/>
      </c>
      <c r="Z262" s="26" t="str">
        <f>G!BG224</f>
        <v/>
      </c>
      <c r="AA262" s="35"/>
      <c r="AE262" s="63">
        <f t="shared" si="11"/>
        <v>1</v>
      </c>
    </row>
    <row r="263" spans="1:31" ht="9" hidden="1" customHeight="1" x14ac:dyDescent="0.15">
      <c r="A263" s="195" t="str">
        <f>F!A225</f>
        <v>Propazine</v>
      </c>
      <c r="B263" s="195"/>
      <c r="C263" s="195"/>
      <c r="D263" s="35" t="str">
        <f>G!AQ225</f>
        <v/>
      </c>
      <c r="E263" s="35" t="str">
        <f>G!AP225</f>
        <v>--</v>
      </c>
      <c r="G263" s="26" t="str">
        <f>G!AS225</f>
        <v/>
      </c>
      <c r="H263" s="35" t="str">
        <f>G!AR225</f>
        <v>--</v>
      </c>
      <c r="I263" s="26" t="str">
        <f>G!AT225</f>
        <v/>
      </c>
      <c r="J263" s="26" t="str">
        <f>G!AU225</f>
        <v/>
      </c>
      <c r="L263" s="35" t="str">
        <f>G!AW225</f>
        <v/>
      </c>
      <c r="M263" s="35" t="str">
        <f>G!AV225</f>
        <v>--</v>
      </c>
      <c r="O263" s="26" t="str">
        <f>G!AY225</f>
        <v/>
      </c>
      <c r="P263" s="35" t="str">
        <f>G!AX225</f>
        <v>--</v>
      </c>
      <c r="Q263" s="26" t="str">
        <f>G!AZ225</f>
        <v/>
      </c>
      <c r="R263" s="26" t="str">
        <f>G!BA225</f>
        <v/>
      </c>
      <c r="T263" s="35" t="str">
        <f>G!BC225</f>
        <v/>
      </c>
      <c r="U263" s="35" t="str">
        <f>G!BB225</f>
        <v>--</v>
      </c>
      <c r="V263" s="35"/>
      <c r="W263" s="26" t="str">
        <f>G!BE225</f>
        <v/>
      </c>
      <c r="X263" s="35" t="str">
        <f>G!BD225</f>
        <v>--</v>
      </c>
      <c r="Y263" s="26" t="str">
        <f>G!BF225</f>
        <v/>
      </c>
      <c r="Z263" s="26" t="str">
        <f>G!BG225</f>
        <v/>
      </c>
      <c r="AA263" s="35"/>
      <c r="AE263" s="63">
        <f t="shared" ref="AE263:AE267" si="12">IF(AND(E263="--",M263="--",U263="--"),1,0)</f>
        <v>1</v>
      </c>
    </row>
    <row r="264" spans="1:31" ht="9" hidden="1" customHeight="1" x14ac:dyDescent="0.15">
      <c r="A264" s="195" t="str">
        <f>F!A226</f>
        <v>Simazine</v>
      </c>
      <c r="B264" s="195"/>
      <c r="C264" s="195"/>
      <c r="D264" s="35" t="str">
        <f>G!AQ226</f>
        <v/>
      </c>
      <c r="E264" s="35" t="str">
        <f>G!AP226</f>
        <v>--</v>
      </c>
      <c r="G264" s="26" t="str">
        <f>G!AS226</f>
        <v/>
      </c>
      <c r="H264" s="35" t="str">
        <f>G!AR226</f>
        <v>--</v>
      </c>
      <c r="I264" s="26" t="str">
        <f>G!AT226</f>
        <v/>
      </c>
      <c r="J264" s="26" t="str">
        <f>G!AU226</f>
        <v/>
      </c>
      <c r="L264" s="35" t="str">
        <f>G!AW226</f>
        <v/>
      </c>
      <c r="M264" s="35" t="str">
        <f>G!AV226</f>
        <v>--</v>
      </c>
      <c r="O264" s="26" t="str">
        <f>G!AY226</f>
        <v/>
      </c>
      <c r="P264" s="35" t="str">
        <f>G!AX226</f>
        <v>--</v>
      </c>
      <c r="Q264" s="26" t="str">
        <f>G!AZ226</f>
        <v/>
      </c>
      <c r="R264" s="26" t="str">
        <f>G!BA226</f>
        <v/>
      </c>
      <c r="T264" s="35" t="str">
        <f>G!BC226</f>
        <v/>
      </c>
      <c r="U264" s="35" t="str">
        <f>G!BB226</f>
        <v>--</v>
      </c>
      <c r="V264" s="35"/>
      <c r="W264" s="26" t="str">
        <f>G!BE226</f>
        <v/>
      </c>
      <c r="X264" s="35" t="str">
        <f>G!BD226</f>
        <v>--</v>
      </c>
      <c r="Y264" s="26" t="str">
        <f>G!BF226</f>
        <v/>
      </c>
      <c r="Z264" s="26" t="str">
        <f>G!BG226</f>
        <v/>
      </c>
      <c r="AA264" s="35"/>
      <c r="AE264" s="63">
        <f t="shared" si="12"/>
        <v>1</v>
      </c>
    </row>
    <row r="265" spans="1:31" ht="9" hidden="1" customHeight="1" x14ac:dyDescent="0.15">
      <c r="A265" s="195" t="str">
        <f>F!A227</f>
        <v>Simetryn</v>
      </c>
      <c r="B265" s="195"/>
      <c r="C265" s="195"/>
      <c r="D265" s="35" t="str">
        <f>G!AQ227</f>
        <v/>
      </c>
      <c r="E265" s="35" t="str">
        <f>G!AP227</f>
        <v>--</v>
      </c>
      <c r="G265" s="26" t="str">
        <f>G!AS227</f>
        <v/>
      </c>
      <c r="H265" s="35" t="str">
        <f>G!AR227</f>
        <v>--</v>
      </c>
      <c r="I265" s="26" t="str">
        <f>G!AT227</f>
        <v/>
      </c>
      <c r="J265" s="26" t="str">
        <f>G!AU227</f>
        <v/>
      </c>
      <c r="L265" s="35" t="str">
        <f>G!AW227</f>
        <v/>
      </c>
      <c r="M265" s="35" t="str">
        <f>G!AV227</f>
        <v>--</v>
      </c>
      <c r="O265" s="26" t="str">
        <f>G!AY227</f>
        <v/>
      </c>
      <c r="P265" s="35" t="str">
        <f>G!AX227</f>
        <v>--</v>
      </c>
      <c r="Q265" s="26" t="str">
        <f>G!AZ227</f>
        <v/>
      </c>
      <c r="R265" s="26" t="str">
        <f>G!BA227</f>
        <v/>
      </c>
      <c r="T265" s="35" t="str">
        <f>G!BC227</f>
        <v/>
      </c>
      <c r="U265" s="35" t="str">
        <f>G!BB227</f>
        <v>--</v>
      </c>
      <c r="V265" s="35"/>
      <c r="W265" s="26" t="str">
        <f>G!BE227</f>
        <v/>
      </c>
      <c r="X265" s="35" t="str">
        <f>G!BD227</f>
        <v>--</v>
      </c>
      <c r="Y265" s="26" t="str">
        <f>G!BF227</f>
        <v/>
      </c>
      <c r="Z265" s="26" t="str">
        <f>G!BG227</f>
        <v/>
      </c>
      <c r="AA265" s="35"/>
      <c r="AE265" s="63">
        <f t="shared" si="12"/>
        <v>1</v>
      </c>
    </row>
    <row r="266" spans="1:31" ht="9" hidden="1" customHeight="1" x14ac:dyDescent="0.15">
      <c r="A266" s="195" t="str">
        <f>F!A228</f>
        <v>Terbutryn</v>
      </c>
      <c r="B266" s="195"/>
      <c r="C266" s="195"/>
      <c r="D266" s="35" t="str">
        <f>G!AQ228</f>
        <v/>
      </c>
      <c r="E266" s="35" t="str">
        <f>G!AP228</f>
        <v>--</v>
      </c>
      <c r="G266" s="26" t="str">
        <f>G!AS228</f>
        <v/>
      </c>
      <c r="H266" s="35" t="str">
        <f>G!AR228</f>
        <v>--</v>
      </c>
      <c r="I266" s="26" t="str">
        <f>G!AT228</f>
        <v/>
      </c>
      <c r="J266" s="26" t="str">
        <f>G!AU228</f>
        <v/>
      </c>
      <c r="L266" s="35" t="str">
        <f>G!AW228</f>
        <v/>
      </c>
      <c r="M266" s="35" t="str">
        <f>G!AV228</f>
        <v>--</v>
      </c>
      <c r="O266" s="26" t="str">
        <f>G!AY228</f>
        <v/>
      </c>
      <c r="P266" s="35" t="str">
        <f>G!AX228</f>
        <v>--</v>
      </c>
      <c r="Q266" s="26" t="str">
        <f>G!AZ228</f>
        <v/>
      </c>
      <c r="R266" s="26" t="str">
        <f>G!BA228</f>
        <v/>
      </c>
      <c r="T266" s="35" t="str">
        <f>G!BC228</f>
        <v/>
      </c>
      <c r="U266" s="35" t="str">
        <f>G!BB228</f>
        <v>--</v>
      </c>
      <c r="V266" s="35"/>
      <c r="W266" s="26" t="str">
        <f>G!BE228</f>
        <v/>
      </c>
      <c r="X266" s="35" t="str">
        <f>G!BD228</f>
        <v>--</v>
      </c>
      <c r="Y266" s="26" t="str">
        <f>G!BF228</f>
        <v/>
      </c>
      <c r="Z266" s="26" t="str">
        <f>G!BG228</f>
        <v/>
      </c>
      <c r="AA266" s="35"/>
      <c r="AE266" s="63">
        <f t="shared" si="12"/>
        <v>1</v>
      </c>
    </row>
    <row r="267" spans="1:31" ht="9" hidden="1" customHeight="1" x14ac:dyDescent="0.15">
      <c r="A267" s="195" t="str">
        <f>F!A229</f>
        <v>Terbuthylazine</v>
      </c>
      <c r="B267" s="195"/>
      <c r="C267" s="195"/>
      <c r="D267" s="35" t="str">
        <f>G!AQ229</f>
        <v/>
      </c>
      <c r="E267" s="35" t="str">
        <f>G!AP229</f>
        <v>--</v>
      </c>
      <c r="G267" s="26" t="str">
        <f>G!AS229</f>
        <v/>
      </c>
      <c r="H267" s="35" t="str">
        <f>G!AR229</f>
        <v>--</v>
      </c>
      <c r="I267" s="26" t="str">
        <f>G!AT229</f>
        <v/>
      </c>
      <c r="J267" s="26" t="str">
        <f>G!AU229</f>
        <v/>
      </c>
      <c r="L267" s="35" t="str">
        <f>G!AW229</f>
        <v/>
      </c>
      <c r="M267" s="35" t="str">
        <f>G!AV229</f>
        <v>--</v>
      </c>
      <c r="O267" s="26" t="str">
        <f>G!AY229</f>
        <v/>
      </c>
      <c r="P267" s="35" t="str">
        <f>G!AX229</f>
        <v>--</v>
      </c>
      <c r="Q267" s="26" t="str">
        <f>G!AZ229</f>
        <v/>
      </c>
      <c r="R267" s="26" t="str">
        <f>G!BA229</f>
        <v/>
      </c>
      <c r="T267" s="35" t="str">
        <f>G!BC229</f>
        <v/>
      </c>
      <c r="U267" s="35" t="str">
        <f>G!BB229</f>
        <v>--</v>
      </c>
      <c r="V267" s="35"/>
      <c r="W267" s="26" t="str">
        <f>G!BE229</f>
        <v/>
      </c>
      <c r="X267" s="35" t="str">
        <f>G!BD229</f>
        <v>--</v>
      </c>
      <c r="Y267" s="26" t="str">
        <f>G!BF229</f>
        <v/>
      </c>
      <c r="Z267" s="26" t="str">
        <f>G!BG229</f>
        <v/>
      </c>
      <c r="AA267" s="35"/>
      <c r="AE267" s="63">
        <f t="shared" si="12"/>
        <v>1</v>
      </c>
    </row>
    <row r="268" spans="1:31" ht="9" hidden="1" customHeight="1" x14ac:dyDescent="0.15">
      <c r="A268" s="195" t="str">
        <f>F!A230</f>
        <v>Triadimefon</v>
      </c>
      <c r="B268" s="195"/>
      <c r="C268" s="195"/>
      <c r="D268" s="35" t="str">
        <f>G!AQ230</f>
        <v/>
      </c>
      <c r="E268" s="35" t="str">
        <f>G!AP230</f>
        <v>--</v>
      </c>
      <c r="G268" s="26" t="str">
        <f>G!AS230</f>
        <v/>
      </c>
      <c r="H268" s="35" t="str">
        <f>G!AR230</f>
        <v>--</v>
      </c>
      <c r="I268" s="26" t="str">
        <f>G!AT230</f>
        <v/>
      </c>
      <c r="J268" s="26" t="str">
        <f>G!AU230</f>
        <v/>
      </c>
      <c r="L268" s="35" t="str">
        <f>G!AW230</f>
        <v/>
      </c>
      <c r="M268" s="35" t="str">
        <f>G!AV230</f>
        <v>--</v>
      </c>
      <c r="O268" s="26" t="str">
        <f>G!AY230</f>
        <v/>
      </c>
      <c r="P268" s="35" t="str">
        <f>G!AX230</f>
        <v>--</v>
      </c>
      <c r="Q268" s="26" t="str">
        <f>G!AZ230</f>
        <v/>
      </c>
      <c r="R268" s="26" t="str">
        <f>G!BA230</f>
        <v/>
      </c>
      <c r="T268" s="35" t="str">
        <f>G!BC230</f>
        <v/>
      </c>
      <c r="U268" s="35" t="str">
        <f>G!BB230</f>
        <v>--</v>
      </c>
      <c r="V268" s="35"/>
      <c r="W268" s="26" t="str">
        <f>G!BE230</f>
        <v/>
      </c>
      <c r="X268" s="35" t="str">
        <f>G!BD230</f>
        <v>--</v>
      </c>
      <c r="Y268" s="26" t="str">
        <f>G!BF230</f>
        <v/>
      </c>
      <c r="Z268" s="26" t="str">
        <f>G!BG230</f>
        <v/>
      </c>
      <c r="AA268" s="35"/>
      <c r="AE268" s="63">
        <f t="shared" ref="AE268:AE269" si="13">IF(AND(E268="--",M268="--",U268="--"),1,0)</f>
        <v>1</v>
      </c>
    </row>
    <row r="269" spans="1:31" ht="9" hidden="1" customHeight="1" x14ac:dyDescent="0.15">
      <c r="A269" s="195" t="str">
        <f>F!A231</f>
        <v>Trifluralin</v>
      </c>
      <c r="B269" s="195"/>
      <c r="C269" s="195"/>
      <c r="D269" s="35" t="str">
        <f>G!AQ231</f>
        <v/>
      </c>
      <c r="E269" s="35" t="str">
        <f>G!AP231</f>
        <v>--</v>
      </c>
      <c r="G269" s="26" t="str">
        <f>G!AS231</f>
        <v/>
      </c>
      <c r="H269" s="35" t="str">
        <f>G!AR231</f>
        <v>--</v>
      </c>
      <c r="I269" s="26" t="str">
        <f>G!AT231</f>
        <v/>
      </c>
      <c r="J269" s="26" t="str">
        <f>G!AU231</f>
        <v/>
      </c>
      <c r="L269" s="35" t="str">
        <f>G!AW231</f>
        <v/>
      </c>
      <c r="M269" s="35" t="str">
        <f>G!AV231</f>
        <v>--</v>
      </c>
      <c r="O269" s="26" t="str">
        <f>G!AY231</f>
        <v/>
      </c>
      <c r="P269" s="35" t="str">
        <f>G!AX231</f>
        <v>--</v>
      </c>
      <c r="Q269" s="26" t="str">
        <f>G!AZ231</f>
        <v/>
      </c>
      <c r="R269" s="26" t="str">
        <f>G!BA231</f>
        <v/>
      </c>
      <c r="T269" s="35" t="str">
        <f>G!BC231</f>
        <v/>
      </c>
      <c r="U269" s="35" t="str">
        <f>G!BB231</f>
        <v>--</v>
      </c>
      <c r="V269" s="35"/>
      <c r="W269" s="26" t="str">
        <f>G!BE231</f>
        <v/>
      </c>
      <c r="X269" s="35" t="str">
        <f>G!BD231</f>
        <v>--</v>
      </c>
      <c r="Y269" s="26" t="str">
        <f>G!BF231</f>
        <v/>
      </c>
      <c r="Z269" s="26" t="str">
        <f>G!BG231</f>
        <v/>
      </c>
      <c r="AA269" s="35"/>
      <c r="AE269" s="63">
        <f t="shared" si="13"/>
        <v>1</v>
      </c>
    </row>
    <row r="270" spans="1:31" ht="3.95" hidden="1" customHeight="1" x14ac:dyDescent="0.15">
      <c r="A270" s="32"/>
      <c r="B270" s="32"/>
      <c r="C270" s="32"/>
      <c r="D270" s="35"/>
      <c r="E270" s="35"/>
      <c r="H270" s="35"/>
      <c r="L270" s="35"/>
      <c r="M270" s="35"/>
      <c r="P270" s="35"/>
      <c r="T270" s="35"/>
      <c r="U270" s="35"/>
      <c r="V270" s="35"/>
      <c r="X270" s="35"/>
      <c r="Z270" s="35"/>
      <c r="AA270" s="35"/>
      <c r="AE270" s="85">
        <f>AE271</f>
        <v>1</v>
      </c>
    </row>
    <row r="271" spans="1:31" ht="9" hidden="1" customHeight="1" x14ac:dyDescent="0.15">
      <c r="A271" s="198" t="str">
        <f>IF(COUNTIF(F!D232:D239,131)&gt;0,"Ftalaten (µg/kgds)","Ftalaten (mg/kgds)")</f>
        <v>Ftalaten (mg/kgds)</v>
      </c>
      <c r="B271" s="198"/>
      <c r="C271" s="198"/>
      <c r="D271" s="198"/>
      <c r="E271" s="198"/>
      <c r="F271" s="198"/>
      <c r="G271" s="198"/>
      <c r="H271" s="198"/>
      <c r="I271" s="198"/>
      <c r="J271" s="198"/>
      <c r="K271" s="198"/>
      <c r="L271" s="198"/>
      <c r="M271" s="198"/>
      <c r="N271" s="198"/>
      <c r="O271" s="198"/>
      <c r="P271" s="198"/>
      <c r="Q271" s="198"/>
      <c r="R271" s="198"/>
      <c r="S271" s="198"/>
      <c r="T271" s="198"/>
      <c r="U271" s="198"/>
      <c r="V271" s="198"/>
      <c r="W271" s="198"/>
      <c r="X271" s="198"/>
      <c r="Y271" s="198"/>
      <c r="Z271" s="198"/>
      <c r="AA271" s="198"/>
      <c r="AE271" s="85">
        <f>IF(COUNTIF(AE272:AE279,1)=COUNT(AE272:AE279),1,0)</f>
        <v>1</v>
      </c>
    </row>
    <row r="272" spans="1:31" ht="9" hidden="1" customHeight="1" x14ac:dyDescent="0.15">
      <c r="A272" s="195" t="str">
        <f>F!A232</f>
        <v>Butylbenzylftalaat</v>
      </c>
      <c r="B272" s="195"/>
      <c r="C272" s="195"/>
      <c r="D272" s="35" t="str">
        <f>G!AQ232</f>
        <v/>
      </c>
      <c r="E272" s="35" t="str">
        <f>G!AP232</f>
        <v>--</v>
      </c>
      <c r="G272" s="26" t="str">
        <f>G!AS232</f>
        <v/>
      </c>
      <c r="H272" s="35" t="str">
        <f>G!AR232</f>
        <v>--</v>
      </c>
      <c r="I272" s="26" t="str">
        <f>G!AT232</f>
        <v/>
      </c>
      <c r="J272" s="26" t="str">
        <f>G!AU232</f>
        <v/>
      </c>
      <c r="L272" s="35" t="str">
        <f>G!AW232</f>
        <v/>
      </c>
      <c r="M272" s="35" t="str">
        <f>G!AV232</f>
        <v>--</v>
      </c>
      <c r="O272" s="26" t="str">
        <f>G!AY232</f>
        <v/>
      </c>
      <c r="P272" s="35" t="str">
        <f>G!AX232</f>
        <v>--</v>
      </c>
      <c r="Q272" s="26" t="str">
        <f>G!AZ232</f>
        <v/>
      </c>
      <c r="R272" s="26" t="str">
        <f>G!BA232</f>
        <v/>
      </c>
      <c r="T272" s="35" t="str">
        <f>G!BC232</f>
        <v/>
      </c>
      <c r="U272" s="35" t="str">
        <f>G!BB232</f>
        <v>--</v>
      </c>
      <c r="V272" s="35"/>
      <c r="W272" s="26" t="str">
        <f>G!BE232</f>
        <v/>
      </c>
      <c r="X272" s="35" t="str">
        <f>G!BD232</f>
        <v>--</v>
      </c>
      <c r="Y272" s="26" t="str">
        <f>G!BF232</f>
        <v/>
      </c>
      <c r="Z272" s="26" t="str">
        <f>G!BG232</f>
        <v/>
      </c>
      <c r="AA272" s="35"/>
      <c r="AE272" s="63">
        <f t="shared" ref="AE272:AE294" si="14">IF(AND(E272="--",M272="--",U272="--"),1,0)</f>
        <v>1</v>
      </c>
    </row>
    <row r="273" spans="1:31" ht="9" hidden="1" customHeight="1" x14ac:dyDescent="0.15">
      <c r="A273" s="195" t="str">
        <f>F!A233</f>
        <v>Di-2-ethylhexylftalaat</v>
      </c>
      <c r="B273" s="195"/>
      <c r="C273" s="195"/>
      <c r="D273" s="35" t="str">
        <f>G!AQ233</f>
        <v/>
      </c>
      <c r="E273" s="35" t="str">
        <f>G!AP233</f>
        <v>--</v>
      </c>
      <c r="G273" s="26" t="str">
        <f>G!AS233</f>
        <v/>
      </c>
      <c r="H273" s="35" t="str">
        <f>G!AR233</f>
        <v>--</v>
      </c>
      <c r="I273" s="26" t="str">
        <f>G!AT233</f>
        <v/>
      </c>
      <c r="J273" s="26" t="str">
        <f>G!AU233</f>
        <v/>
      </c>
      <c r="L273" s="35" t="str">
        <f>G!AW233</f>
        <v/>
      </c>
      <c r="M273" s="35" t="str">
        <f>G!AV233</f>
        <v>--</v>
      </c>
      <c r="O273" s="26" t="str">
        <f>G!AY233</f>
        <v/>
      </c>
      <c r="P273" s="35" t="str">
        <f>G!AX233</f>
        <v>--</v>
      </c>
      <c r="Q273" s="26" t="str">
        <f>G!AZ233</f>
        <v/>
      </c>
      <c r="R273" s="26" t="str">
        <f>G!BA233</f>
        <v/>
      </c>
      <c r="T273" s="35" t="str">
        <f>G!BC233</f>
        <v/>
      </c>
      <c r="U273" s="35" t="str">
        <f>G!BB233</f>
        <v>--</v>
      </c>
      <c r="V273" s="35"/>
      <c r="W273" s="26" t="str">
        <f>G!BE233</f>
        <v/>
      </c>
      <c r="X273" s="35" t="str">
        <f>G!BD233</f>
        <v>--</v>
      </c>
      <c r="Y273" s="26" t="str">
        <f>G!BF233</f>
        <v/>
      </c>
      <c r="Z273" s="26" t="str">
        <f>G!BG233</f>
        <v/>
      </c>
      <c r="AA273" s="35"/>
      <c r="AE273" s="63">
        <f t="shared" si="14"/>
        <v>1</v>
      </c>
    </row>
    <row r="274" spans="1:31" ht="9" hidden="1" customHeight="1" x14ac:dyDescent="0.15">
      <c r="A274" s="195" t="str">
        <f>F!A234</f>
        <v>Diethylftalaat</v>
      </c>
      <c r="B274" s="195"/>
      <c r="C274" s="195"/>
      <c r="D274" s="35" t="str">
        <f>G!AQ234</f>
        <v/>
      </c>
      <c r="E274" s="35" t="str">
        <f>G!AP234</f>
        <v>--</v>
      </c>
      <c r="G274" s="26" t="str">
        <f>G!AS234</f>
        <v/>
      </c>
      <c r="H274" s="35" t="str">
        <f>G!AR234</f>
        <v>--</v>
      </c>
      <c r="I274" s="26" t="str">
        <f>G!AT234</f>
        <v/>
      </c>
      <c r="J274" s="26" t="str">
        <f>G!AU234</f>
        <v/>
      </c>
      <c r="L274" s="35" t="str">
        <f>G!AW234</f>
        <v/>
      </c>
      <c r="M274" s="35" t="str">
        <f>G!AV234</f>
        <v>--</v>
      </c>
      <c r="O274" s="26" t="str">
        <f>G!AY234</f>
        <v/>
      </c>
      <c r="P274" s="35" t="str">
        <f>G!AX234</f>
        <v>--</v>
      </c>
      <c r="Q274" s="26" t="str">
        <f>G!AZ234</f>
        <v/>
      </c>
      <c r="R274" s="26" t="str">
        <f>G!BA234</f>
        <v/>
      </c>
      <c r="T274" s="35" t="str">
        <f>G!BC234</f>
        <v/>
      </c>
      <c r="U274" s="35" t="str">
        <f>G!BB234</f>
        <v>--</v>
      </c>
      <c r="V274" s="35"/>
      <c r="W274" s="26" t="str">
        <f>G!BE234</f>
        <v/>
      </c>
      <c r="X274" s="35" t="str">
        <f>G!BD234</f>
        <v>--</v>
      </c>
      <c r="Y274" s="26" t="str">
        <f>G!BF234</f>
        <v/>
      </c>
      <c r="Z274" s="26" t="str">
        <f>G!BG234</f>
        <v/>
      </c>
      <c r="AA274" s="35"/>
      <c r="AE274" s="63">
        <f t="shared" si="14"/>
        <v>1</v>
      </c>
    </row>
    <row r="275" spans="1:31" ht="9" hidden="1" customHeight="1" x14ac:dyDescent="0.15">
      <c r="A275" s="195" t="str">
        <f>F!A235</f>
        <v>Dimethylftalaat</v>
      </c>
      <c r="B275" s="195"/>
      <c r="C275" s="195"/>
      <c r="D275" s="35" t="str">
        <f>G!AQ235</f>
        <v/>
      </c>
      <c r="E275" s="35" t="str">
        <f>G!AP235</f>
        <v>--</v>
      </c>
      <c r="G275" s="26" t="str">
        <f>G!AS235</f>
        <v/>
      </c>
      <c r="H275" s="35" t="str">
        <f>G!AR235</f>
        <v>--</v>
      </c>
      <c r="I275" s="26" t="str">
        <f>G!AT235</f>
        <v/>
      </c>
      <c r="J275" s="26" t="str">
        <f>G!AU235</f>
        <v/>
      </c>
      <c r="L275" s="35" t="str">
        <f>G!AW235</f>
        <v/>
      </c>
      <c r="M275" s="35" t="str">
        <f>G!AV235</f>
        <v>--</v>
      </c>
      <c r="O275" s="26" t="str">
        <f>G!AY235</f>
        <v/>
      </c>
      <c r="P275" s="35" t="str">
        <f>G!AX235</f>
        <v>--</v>
      </c>
      <c r="Q275" s="26" t="str">
        <f>G!AZ235</f>
        <v/>
      </c>
      <c r="R275" s="26" t="str">
        <f>G!BA235</f>
        <v/>
      </c>
      <c r="T275" s="35" t="str">
        <f>G!BC235</f>
        <v/>
      </c>
      <c r="U275" s="35" t="str">
        <f>G!BB235</f>
        <v>--</v>
      </c>
      <c r="V275" s="35"/>
      <c r="W275" s="26" t="str">
        <f>G!BE235</f>
        <v/>
      </c>
      <c r="X275" s="35" t="str">
        <f>G!BD235</f>
        <v>--</v>
      </c>
      <c r="Y275" s="26" t="str">
        <f>G!BF235</f>
        <v/>
      </c>
      <c r="Z275" s="26" t="str">
        <f>G!BG235</f>
        <v/>
      </c>
      <c r="AA275" s="35"/>
      <c r="AE275" s="63">
        <f t="shared" si="14"/>
        <v>1</v>
      </c>
    </row>
    <row r="276" spans="1:31" ht="9" hidden="1" customHeight="1" x14ac:dyDescent="0.15">
      <c r="A276" s="195" t="str">
        <f>F!A236</f>
        <v>Di-isobutylftalaat</v>
      </c>
      <c r="B276" s="195"/>
      <c r="C276" s="195"/>
      <c r="D276" s="35" t="str">
        <f>G!AQ236</f>
        <v/>
      </c>
      <c r="E276" s="35" t="str">
        <f>G!AP236</f>
        <v>--</v>
      </c>
      <c r="G276" s="26" t="str">
        <f>G!AS236</f>
        <v/>
      </c>
      <c r="H276" s="35" t="str">
        <f>G!AR236</f>
        <v>--</v>
      </c>
      <c r="I276" s="26" t="str">
        <f>G!AT236</f>
        <v/>
      </c>
      <c r="J276" s="26" t="str">
        <f>G!AU236</f>
        <v/>
      </c>
      <c r="L276" s="35" t="str">
        <f>G!AW236</f>
        <v/>
      </c>
      <c r="M276" s="35" t="str">
        <f>G!AV236</f>
        <v>--</v>
      </c>
      <c r="O276" s="26" t="str">
        <f>G!AY236</f>
        <v/>
      </c>
      <c r="P276" s="35" t="str">
        <f>G!AX236</f>
        <v>--</v>
      </c>
      <c r="Q276" s="26" t="str">
        <f>G!AZ236</f>
        <v/>
      </c>
      <c r="R276" s="26" t="str">
        <f>G!BA236</f>
        <v/>
      </c>
      <c r="T276" s="35" t="str">
        <f>G!BC236</f>
        <v/>
      </c>
      <c r="U276" s="35" t="str">
        <f>G!BB236</f>
        <v>--</v>
      </c>
      <c r="V276" s="35"/>
      <c r="W276" s="26" t="str">
        <f>G!BE236</f>
        <v/>
      </c>
      <c r="X276" s="35" t="str">
        <f>G!BD236</f>
        <v>--</v>
      </c>
      <c r="Y276" s="26" t="str">
        <f>G!BF236</f>
        <v/>
      </c>
      <c r="Z276" s="26" t="str">
        <f>G!BG236</f>
        <v/>
      </c>
      <c r="AA276" s="35"/>
      <c r="AE276" s="63">
        <f t="shared" si="14"/>
        <v>1</v>
      </c>
    </row>
    <row r="277" spans="1:31" ht="9" hidden="1" customHeight="1" x14ac:dyDescent="0.15">
      <c r="A277" s="195" t="str">
        <f>F!A237</f>
        <v>Di-n-butylftalaat</v>
      </c>
      <c r="B277" s="195"/>
      <c r="C277" s="195"/>
      <c r="D277" s="35" t="str">
        <f>G!AQ237</f>
        <v/>
      </c>
      <c r="E277" s="35" t="str">
        <f>G!AP237</f>
        <v>--</v>
      </c>
      <c r="G277" s="26" t="str">
        <f>G!AS237</f>
        <v/>
      </c>
      <c r="H277" s="35" t="str">
        <f>G!AR237</f>
        <v>--</v>
      </c>
      <c r="I277" s="26" t="str">
        <f>G!AT237</f>
        <v/>
      </c>
      <c r="J277" s="26" t="str">
        <f>G!AU237</f>
        <v/>
      </c>
      <c r="L277" s="35" t="str">
        <f>G!AW237</f>
        <v/>
      </c>
      <c r="M277" s="35" t="str">
        <f>G!AV237</f>
        <v>--</v>
      </c>
      <c r="O277" s="26" t="str">
        <f>G!AY237</f>
        <v/>
      </c>
      <c r="P277" s="35" t="str">
        <f>G!AX237</f>
        <v>--</v>
      </c>
      <c r="Q277" s="26" t="str">
        <f>G!AZ237</f>
        <v/>
      </c>
      <c r="R277" s="26" t="str">
        <f>G!BA237</f>
        <v/>
      </c>
      <c r="T277" s="35" t="str">
        <f>G!BC237</f>
        <v/>
      </c>
      <c r="U277" s="35" t="str">
        <f>G!BB237</f>
        <v>--</v>
      </c>
      <c r="V277" s="35"/>
      <c r="W277" s="26" t="str">
        <f>G!BE237</f>
        <v/>
      </c>
      <c r="X277" s="35" t="str">
        <f>G!BD237</f>
        <v>--</v>
      </c>
      <c r="Y277" s="26" t="str">
        <f>G!BF237</f>
        <v/>
      </c>
      <c r="Z277" s="26" t="str">
        <f>G!BG237</f>
        <v/>
      </c>
      <c r="AA277" s="35"/>
      <c r="AE277" s="63">
        <f t="shared" si="14"/>
        <v>1</v>
      </c>
    </row>
    <row r="278" spans="1:31" ht="9" hidden="1" customHeight="1" x14ac:dyDescent="0.15">
      <c r="A278" s="195" t="str">
        <f>F!A238</f>
        <v>Di-n-octylftalaat</v>
      </c>
      <c r="B278" s="195"/>
      <c r="C278" s="195"/>
      <c r="D278" s="35" t="str">
        <f>G!AQ238</f>
        <v/>
      </c>
      <c r="E278" s="35" t="str">
        <f>G!AP238</f>
        <v>--</v>
      </c>
      <c r="G278" s="26" t="str">
        <f>G!AS238</f>
        <v/>
      </c>
      <c r="H278" s="35" t="str">
        <f>G!AR238</f>
        <v>--</v>
      </c>
      <c r="I278" s="26" t="str">
        <f>G!AT238</f>
        <v/>
      </c>
      <c r="J278" s="26" t="str">
        <f>G!AU238</f>
        <v/>
      </c>
      <c r="L278" s="35" t="str">
        <f>G!AW238</f>
        <v/>
      </c>
      <c r="M278" s="35" t="str">
        <f>G!AV238</f>
        <v>--</v>
      </c>
      <c r="O278" s="26" t="str">
        <f>G!AY238</f>
        <v/>
      </c>
      <c r="P278" s="35" t="str">
        <f>G!AX238</f>
        <v>--</v>
      </c>
      <c r="Q278" s="26" t="str">
        <f>G!AZ238</f>
        <v/>
      </c>
      <c r="R278" s="26" t="str">
        <f>G!BA238</f>
        <v/>
      </c>
      <c r="T278" s="35" t="str">
        <f>G!BC238</f>
        <v/>
      </c>
      <c r="U278" s="35" t="str">
        <f>G!BB238</f>
        <v>--</v>
      </c>
      <c r="V278" s="35"/>
      <c r="W278" s="26" t="str">
        <f>G!BE238</f>
        <v/>
      </c>
      <c r="X278" s="35" t="str">
        <f>G!BD238</f>
        <v>--</v>
      </c>
      <c r="Y278" s="26" t="str">
        <f>G!BF238</f>
        <v/>
      </c>
      <c r="Z278" s="26" t="str">
        <f>G!BG238</f>
        <v/>
      </c>
      <c r="AA278" s="35"/>
      <c r="AE278" s="63">
        <f t="shared" si="14"/>
        <v>1</v>
      </c>
    </row>
    <row r="279" spans="1:31" ht="9" hidden="1" customHeight="1" x14ac:dyDescent="0.15">
      <c r="A279" s="195" t="str">
        <f>F!A239</f>
        <v>Ftalaten (som)</v>
      </c>
      <c r="B279" s="195"/>
      <c r="C279" s="195"/>
      <c r="D279" s="35" t="str">
        <f>G!AQ239</f>
        <v/>
      </c>
      <c r="E279" s="35" t="str">
        <f>G!AP239</f>
        <v>--</v>
      </c>
      <c r="G279" s="26" t="str">
        <f>G!AS239</f>
        <v/>
      </c>
      <c r="H279" s="35" t="str">
        <f>G!AR239</f>
        <v>--</v>
      </c>
      <c r="I279" s="26" t="str">
        <f>G!AT239</f>
        <v/>
      </c>
      <c r="J279" s="26" t="str">
        <f>G!AU239</f>
        <v/>
      </c>
      <c r="L279" s="35" t="str">
        <f>G!AW239</f>
        <v/>
      </c>
      <c r="M279" s="35" t="str">
        <f>G!AV239</f>
        <v>--</v>
      </c>
      <c r="O279" s="26" t="str">
        <f>G!AY239</f>
        <v/>
      </c>
      <c r="P279" s="35" t="str">
        <f>G!AX239</f>
        <v>--</v>
      </c>
      <c r="Q279" s="26" t="str">
        <f>G!AZ239</f>
        <v/>
      </c>
      <c r="R279" s="26" t="str">
        <f>G!BA239</f>
        <v/>
      </c>
      <c r="T279" s="35" t="str">
        <f>G!BC239</f>
        <v/>
      </c>
      <c r="U279" s="35" t="str">
        <f>G!BB239</f>
        <v>--</v>
      </c>
      <c r="V279" s="35"/>
      <c r="W279" s="26" t="str">
        <f>G!BE239</f>
        <v/>
      </c>
      <c r="X279" s="35" t="str">
        <f>G!BD239</f>
        <v>--</v>
      </c>
      <c r="Y279" s="26" t="str">
        <f>G!BF239</f>
        <v/>
      </c>
      <c r="Z279" s="26" t="str">
        <f>G!BG239</f>
        <v/>
      </c>
      <c r="AA279" s="35"/>
      <c r="AE279" s="63">
        <f t="shared" si="14"/>
        <v>1</v>
      </c>
    </row>
    <row r="280" spans="1:31" ht="3.95" customHeight="1" x14ac:dyDescent="0.15">
      <c r="A280" s="32"/>
      <c r="B280" s="32"/>
      <c r="C280" s="32"/>
      <c r="D280" s="35"/>
      <c r="E280" s="35"/>
      <c r="H280" s="35"/>
      <c r="L280" s="35"/>
      <c r="M280" s="35"/>
      <c r="P280" s="35"/>
      <c r="T280" s="35"/>
      <c r="U280" s="35"/>
      <c r="V280" s="35"/>
      <c r="X280" s="35"/>
      <c r="Z280" s="35"/>
      <c r="AA280" s="35"/>
      <c r="AE280" s="85">
        <f>AE281</f>
        <v>0</v>
      </c>
    </row>
    <row r="281" spans="1:31" ht="9" customHeight="1" x14ac:dyDescent="0.15">
      <c r="A281" s="198" t="str">
        <f>IF(COUNTIF(F!D240:D249,131)&gt;0,"Minerale olie (µg/kgds)","Minerale olie (mg/kgds)")</f>
        <v>Minerale olie (mg/kgds)</v>
      </c>
      <c r="B281" s="198"/>
      <c r="C281" s="198"/>
      <c r="D281" s="198"/>
      <c r="E281" s="198"/>
      <c r="F281" s="198"/>
      <c r="G281" s="198"/>
      <c r="H281" s="198"/>
      <c r="I281" s="198"/>
      <c r="J281" s="198"/>
      <c r="K281" s="198"/>
      <c r="L281" s="198"/>
      <c r="M281" s="198"/>
      <c r="N281" s="198"/>
      <c r="O281" s="198"/>
      <c r="P281" s="198"/>
      <c r="Q281" s="198"/>
      <c r="R281" s="198"/>
      <c r="S281" s="198"/>
      <c r="T281" s="198"/>
      <c r="U281" s="198"/>
      <c r="V281" s="198"/>
      <c r="W281" s="198"/>
      <c r="X281" s="198"/>
      <c r="Y281" s="198"/>
      <c r="Z281" s="198"/>
      <c r="AA281" s="198"/>
      <c r="AE281" s="85">
        <f>IF(COUNTIF(AE282:AE291,1)=COUNT(AE282:AE291),1,0)</f>
        <v>0</v>
      </c>
    </row>
    <row r="282" spans="1:31" ht="9" hidden="1" customHeight="1" x14ac:dyDescent="0.15">
      <c r="A282" s="195" t="str">
        <f>F!A240</f>
        <v>Fractie C6 - C10</v>
      </c>
      <c r="B282" s="195"/>
      <c r="C282" s="195"/>
      <c r="D282" s="35" t="str">
        <f>G!AQ240</f>
        <v/>
      </c>
      <c r="E282" s="35" t="str">
        <f>G!AP240</f>
        <v>--</v>
      </c>
      <c r="G282" s="26" t="str">
        <f>G!AS240</f>
        <v/>
      </c>
      <c r="H282" s="35" t="str">
        <f>G!AR240</f>
        <v>--</v>
      </c>
      <c r="I282" s="26" t="str">
        <f>G!AT240</f>
        <v/>
      </c>
      <c r="J282" s="26" t="str">
        <f>G!AU240</f>
        <v/>
      </c>
      <c r="L282" s="35" t="str">
        <f>G!AW240</f>
        <v/>
      </c>
      <c r="M282" s="35" t="str">
        <f>G!AV240</f>
        <v>--</v>
      </c>
      <c r="O282" s="26" t="str">
        <f>G!AY240</f>
        <v/>
      </c>
      <c r="P282" s="35" t="str">
        <f>G!AX240</f>
        <v>--</v>
      </c>
      <c r="Q282" s="26" t="str">
        <f>G!AZ240</f>
        <v/>
      </c>
      <c r="R282" s="26" t="str">
        <f>G!BA240</f>
        <v/>
      </c>
      <c r="T282" s="35" t="str">
        <f>G!BC240</f>
        <v/>
      </c>
      <c r="U282" s="35" t="str">
        <f>G!BB240</f>
        <v>--</v>
      </c>
      <c r="V282" s="35"/>
      <c r="W282" s="26" t="str">
        <f>G!BE240</f>
        <v/>
      </c>
      <c r="X282" s="35" t="str">
        <f>G!BD240</f>
        <v>--</v>
      </c>
      <c r="Y282" s="26" t="str">
        <f>G!BF240</f>
        <v/>
      </c>
      <c r="Z282" s="26" t="str">
        <f>G!BG240</f>
        <v/>
      </c>
      <c r="AA282" s="35"/>
      <c r="AE282" s="63">
        <f t="shared" si="14"/>
        <v>1</v>
      </c>
    </row>
    <row r="283" spans="1:31" ht="9" customHeight="1" x14ac:dyDescent="0.15">
      <c r="A283" s="195" t="str">
        <f>F!A241</f>
        <v>Fractie C10 - C12</v>
      </c>
      <c r="B283" s="195"/>
      <c r="C283" s="195"/>
      <c r="D283" s="35" t="str">
        <f>G!AQ241</f>
        <v>&lt;</v>
      </c>
      <c r="E283" s="35" t="str">
        <f>G!AP241</f>
        <v>5,0</v>
      </c>
      <c r="G283" s="26" t="str">
        <f>G!AS241</f>
        <v>&lt;</v>
      </c>
      <c r="H283" s="35" t="str">
        <f>G!AR241</f>
        <v>rg</v>
      </c>
      <c r="I283" s="26" t="str">
        <f>G!AT241</f>
        <v/>
      </c>
      <c r="J283" s="26" t="str">
        <f>G!AU241</f>
        <v/>
      </c>
      <c r="L283" s="35" t="str">
        <f>G!AW241</f>
        <v>&lt;</v>
      </c>
      <c r="M283" s="35" t="str">
        <f>G!AV241</f>
        <v>5,0</v>
      </c>
      <c r="O283" s="26" t="str">
        <f>G!AY241</f>
        <v>&lt;</v>
      </c>
      <c r="P283" s="35" t="str">
        <f>G!AX241</f>
        <v>rg</v>
      </c>
      <c r="Q283" s="26" t="str">
        <f>G!AZ241</f>
        <v/>
      </c>
      <c r="R283" s="26" t="str">
        <f>G!BA241</f>
        <v/>
      </c>
      <c r="T283" s="35" t="str">
        <f>G!BC241</f>
        <v>&lt;</v>
      </c>
      <c r="U283" s="35" t="str">
        <f>G!BB241</f>
        <v>5,0</v>
      </c>
      <c r="V283" s="35"/>
      <c r="W283" s="26" t="str">
        <f>G!BE241</f>
        <v>&lt;</v>
      </c>
      <c r="X283" s="35" t="str">
        <f>G!BD241</f>
        <v>rg</v>
      </c>
      <c r="Y283" s="26" t="str">
        <f>G!BF241</f>
        <v/>
      </c>
      <c r="Z283" s="26" t="str">
        <f>G!BG241</f>
        <v/>
      </c>
      <c r="AA283" s="35"/>
      <c r="AE283" s="63">
        <f t="shared" si="14"/>
        <v>0</v>
      </c>
    </row>
    <row r="284" spans="1:31" ht="9" hidden="1" customHeight="1" x14ac:dyDescent="0.15">
      <c r="A284" s="195" t="str">
        <f>F!A242</f>
        <v>Fractie C12 - C16</v>
      </c>
      <c r="B284" s="195"/>
      <c r="C284" s="195"/>
      <c r="D284" s="35" t="str">
        <f>G!AQ242</f>
        <v/>
      </c>
      <c r="E284" s="35" t="str">
        <f>G!AP242</f>
        <v>--</v>
      </c>
      <c r="G284" s="26" t="str">
        <f>G!AS242</f>
        <v/>
      </c>
      <c r="H284" s="35" t="str">
        <f>G!AR242</f>
        <v>--</v>
      </c>
      <c r="I284" s="26" t="str">
        <f>G!AT242</f>
        <v/>
      </c>
      <c r="J284" s="26" t="str">
        <f>G!AU242</f>
        <v/>
      </c>
      <c r="L284" s="35" t="str">
        <f>G!AW242</f>
        <v/>
      </c>
      <c r="M284" s="35" t="str">
        <f>G!AV242</f>
        <v>--</v>
      </c>
      <c r="O284" s="26" t="str">
        <f>G!AY242</f>
        <v/>
      </c>
      <c r="P284" s="35" t="str">
        <f>G!AX242</f>
        <v>--</v>
      </c>
      <c r="Q284" s="26" t="str">
        <f>G!AZ242</f>
        <v/>
      </c>
      <c r="R284" s="26" t="str">
        <f>G!BA242</f>
        <v/>
      </c>
      <c r="T284" s="35" t="str">
        <f>G!BC242</f>
        <v/>
      </c>
      <c r="U284" s="35" t="str">
        <f>G!BB242</f>
        <v>--</v>
      </c>
      <c r="V284" s="35"/>
      <c r="W284" s="26" t="str">
        <f>G!BE242</f>
        <v/>
      </c>
      <c r="X284" s="35" t="str">
        <f>G!BD242</f>
        <v>--</v>
      </c>
      <c r="Y284" s="26" t="str">
        <f>G!BF242</f>
        <v/>
      </c>
      <c r="Z284" s="26" t="str">
        <f>G!BG242</f>
        <v/>
      </c>
      <c r="AA284" s="35"/>
      <c r="AE284" s="63">
        <f t="shared" si="14"/>
        <v>1</v>
      </c>
    </row>
    <row r="285" spans="1:31" ht="9" customHeight="1" x14ac:dyDescent="0.15">
      <c r="A285" s="195" t="str">
        <f>F!A243</f>
        <v>Fractie C12 - C22</v>
      </c>
      <c r="B285" s="195"/>
      <c r="C285" s="195"/>
      <c r="D285" s="35" t="str">
        <f>G!AQ243</f>
        <v/>
      </c>
      <c r="E285" s="35" t="str">
        <f>G!AP243</f>
        <v>16</v>
      </c>
      <c r="G285" s="26" t="str">
        <f>G!AS243</f>
        <v/>
      </c>
      <c r="H285" s="35" t="str">
        <f>G!AR243</f>
        <v>53,3</v>
      </c>
      <c r="I285" s="26" t="str">
        <f>G!AT243</f>
        <v/>
      </c>
      <c r="J285" s="26" t="str">
        <f>G!AU243</f>
        <v/>
      </c>
      <c r="L285" s="35" t="str">
        <f>G!AW243</f>
        <v>&lt;</v>
      </c>
      <c r="M285" s="35" t="str">
        <f>G!AV243</f>
        <v>5,0</v>
      </c>
      <c r="O285" s="26" t="str">
        <f>G!AY243</f>
        <v>&lt;</v>
      </c>
      <c r="P285" s="35" t="str">
        <f>G!AX243</f>
        <v>rg</v>
      </c>
      <c r="Q285" s="26" t="str">
        <f>G!AZ243</f>
        <v/>
      </c>
      <c r="R285" s="26" t="str">
        <f>G!BA243</f>
        <v/>
      </c>
      <c r="T285" s="35" t="str">
        <f>G!BC243</f>
        <v>&lt;</v>
      </c>
      <c r="U285" s="35" t="str">
        <f>G!BB243</f>
        <v>5,0</v>
      </c>
      <c r="V285" s="35"/>
      <c r="W285" s="26" t="str">
        <f>G!BE243</f>
        <v>&lt;</v>
      </c>
      <c r="X285" s="35" t="str">
        <f>G!BD243</f>
        <v>rg</v>
      </c>
      <c r="Y285" s="26" t="str">
        <f>G!BF243</f>
        <v/>
      </c>
      <c r="Z285" s="26" t="str">
        <f>G!BG243</f>
        <v/>
      </c>
      <c r="AA285" s="35"/>
      <c r="AE285" s="63">
        <f t="shared" si="14"/>
        <v>0</v>
      </c>
    </row>
    <row r="286" spans="1:31" ht="9" hidden="1" customHeight="1" x14ac:dyDescent="0.15">
      <c r="A286" s="195" t="str">
        <f>F!A244</f>
        <v>Fractie C16 - C21</v>
      </c>
      <c r="B286" s="195"/>
      <c r="C286" s="195"/>
      <c r="D286" s="35" t="str">
        <f>G!AQ244</f>
        <v/>
      </c>
      <c r="E286" s="35" t="str">
        <f>G!AP244</f>
        <v>--</v>
      </c>
      <c r="G286" s="26" t="str">
        <f>G!AS244</f>
        <v/>
      </c>
      <c r="H286" s="35" t="str">
        <f>G!AR244</f>
        <v>--</v>
      </c>
      <c r="I286" s="26" t="str">
        <f>G!AT244</f>
        <v/>
      </c>
      <c r="J286" s="26" t="str">
        <f>G!AU244</f>
        <v/>
      </c>
      <c r="L286" s="35" t="str">
        <f>G!AW244</f>
        <v/>
      </c>
      <c r="M286" s="35" t="str">
        <f>G!AV244</f>
        <v>--</v>
      </c>
      <c r="O286" s="26" t="str">
        <f>G!AY244</f>
        <v/>
      </c>
      <c r="P286" s="35" t="str">
        <f>G!AX244</f>
        <v>--</v>
      </c>
      <c r="Q286" s="26" t="str">
        <f>G!AZ244</f>
        <v/>
      </c>
      <c r="R286" s="26" t="str">
        <f>G!BA244</f>
        <v/>
      </c>
      <c r="T286" s="35" t="str">
        <f>G!BC244</f>
        <v/>
      </c>
      <c r="U286" s="35" t="str">
        <f>G!BB244</f>
        <v>--</v>
      </c>
      <c r="V286" s="35"/>
      <c r="W286" s="26" t="str">
        <f>G!BE244</f>
        <v/>
      </c>
      <c r="X286" s="35" t="str">
        <f>G!BD244</f>
        <v>--</v>
      </c>
      <c r="Y286" s="26" t="str">
        <f>G!BF244</f>
        <v/>
      </c>
      <c r="Z286" s="26" t="str">
        <f>G!BG244</f>
        <v/>
      </c>
      <c r="AA286" s="35"/>
      <c r="AE286" s="63">
        <f t="shared" si="14"/>
        <v>1</v>
      </c>
    </row>
    <row r="287" spans="1:31" ht="9" hidden="1" customHeight="1" x14ac:dyDescent="0.15">
      <c r="A287" s="195" t="str">
        <f>F!A245</f>
        <v>Fractie C21 - C40</v>
      </c>
      <c r="B287" s="195"/>
      <c r="C287" s="195"/>
      <c r="D287" s="35" t="str">
        <f>G!AQ245</f>
        <v/>
      </c>
      <c r="E287" s="35" t="str">
        <f>G!AP245</f>
        <v>--</v>
      </c>
      <c r="G287" s="26" t="str">
        <f>G!AS245</f>
        <v/>
      </c>
      <c r="H287" s="35" t="str">
        <f>G!AR245</f>
        <v>--</v>
      </c>
      <c r="I287" s="26" t="str">
        <f>G!AT245</f>
        <v/>
      </c>
      <c r="J287" s="26" t="str">
        <f>G!AU245</f>
        <v/>
      </c>
      <c r="L287" s="35" t="str">
        <f>G!AW245</f>
        <v/>
      </c>
      <c r="M287" s="35" t="str">
        <f>G!AV245</f>
        <v>--</v>
      </c>
      <c r="O287" s="26" t="str">
        <f>G!AY245</f>
        <v/>
      </c>
      <c r="P287" s="35" t="str">
        <f>G!AX245</f>
        <v>--</v>
      </c>
      <c r="Q287" s="26" t="str">
        <f>G!AZ245</f>
        <v/>
      </c>
      <c r="R287" s="26" t="str">
        <f>G!BA245</f>
        <v/>
      </c>
      <c r="T287" s="35" t="str">
        <f>G!BC245</f>
        <v/>
      </c>
      <c r="U287" s="35" t="str">
        <f>G!BB245</f>
        <v>--</v>
      </c>
      <c r="V287" s="35"/>
      <c r="W287" s="26" t="str">
        <f>G!BE245</f>
        <v/>
      </c>
      <c r="X287" s="35" t="str">
        <f>G!BD245</f>
        <v>--</v>
      </c>
      <c r="Y287" s="26" t="str">
        <f>G!BF245</f>
        <v/>
      </c>
      <c r="Z287" s="26" t="str">
        <f>G!BG245</f>
        <v/>
      </c>
      <c r="AA287" s="35"/>
      <c r="AE287" s="63">
        <f t="shared" si="14"/>
        <v>1</v>
      </c>
    </row>
    <row r="288" spans="1:31" ht="9" customHeight="1" x14ac:dyDescent="0.15">
      <c r="A288" s="195" t="str">
        <f>F!A246</f>
        <v>Fractie C22 - C30</v>
      </c>
      <c r="B288" s="195"/>
      <c r="C288" s="195"/>
      <c r="D288" s="35" t="str">
        <f>G!AQ246</f>
        <v/>
      </c>
      <c r="E288" s="35" t="str">
        <f>G!AP246</f>
        <v>52</v>
      </c>
      <c r="G288" s="26" t="str">
        <f>G!AS246</f>
        <v/>
      </c>
      <c r="H288" s="35" t="str">
        <f>G!AR246</f>
        <v>173</v>
      </c>
      <c r="I288" s="26" t="str">
        <f>G!AT246</f>
        <v/>
      </c>
      <c r="J288" s="26" t="str">
        <f>G!AU246</f>
        <v/>
      </c>
      <c r="L288" s="35" t="str">
        <f>G!AW246</f>
        <v/>
      </c>
      <c r="M288" s="35" t="str">
        <f>G!AV246</f>
        <v>8,0</v>
      </c>
      <c r="O288" s="26" t="str">
        <f>G!AY246</f>
        <v/>
      </c>
      <c r="P288" s="35" t="str">
        <f>G!AX246</f>
        <v>30,8</v>
      </c>
      <c r="Q288" s="26" t="str">
        <f>G!AZ246</f>
        <v/>
      </c>
      <c r="R288" s="26" t="str">
        <f>G!BA246</f>
        <v/>
      </c>
      <c r="T288" s="35" t="str">
        <f>G!BC246</f>
        <v>&lt;</v>
      </c>
      <c r="U288" s="35" t="str">
        <f>G!BB246</f>
        <v>5,0</v>
      </c>
      <c r="V288" s="35"/>
      <c r="W288" s="26" t="str">
        <f>G!BE246</f>
        <v>&lt;</v>
      </c>
      <c r="X288" s="35" t="str">
        <f>G!BD246</f>
        <v>rg</v>
      </c>
      <c r="Y288" s="26" t="str">
        <f>G!BF246</f>
        <v/>
      </c>
      <c r="Z288" s="26" t="str">
        <f>G!BG246</f>
        <v/>
      </c>
      <c r="AA288" s="35"/>
      <c r="AE288" s="63">
        <f t="shared" si="14"/>
        <v>0</v>
      </c>
    </row>
    <row r="289" spans="1:31" ht="9" customHeight="1" x14ac:dyDescent="0.15">
      <c r="A289" s="195" t="str">
        <f>F!A247</f>
        <v>Fractie C30 - C40</v>
      </c>
      <c r="B289" s="195"/>
      <c r="C289" s="195"/>
      <c r="D289" s="35" t="str">
        <f>G!AQ247</f>
        <v/>
      </c>
      <c r="E289" s="35" t="str">
        <f>G!AP247</f>
        <v>62</v>
      </c>
      <c r="G289" s="26" t="str">
        <f>G!AS247</f>
        <v/>
      </c>
      <c r="H289" s="35" t="str">
        <f>G!AR247</f>
        <v>207</v>
      </c>
      <c r="I289" s="26" t="str">
        <f>G!AT247</f>
        <v/>
      </c>
      <c r="J289" s="26" t="str">
        <f>G!AU247</f>
        <v/>
      </c>
      <c r="L289" s="35" t="str">
        <f>G!AW247</f>
        <v/>
      </c>
      <c r="M289" s="35" t="str">
        <f>G!AV247</f>
        <v>12</v>
      </c>
      <c r="O289" s="26" t="str">
        <f>G!AY247</f>
        <v/>
      </c>
      <c r="P289" s="35" t="str">
        <f>G!AX247</f>
        <v>46,2</v>
      </c>
      <c r="Q289" s="26" t="str">
        <f>G!AZ247</f>
        <v/>
      </c>
      <c r="R289" s="26" t="str">
        <f>G!BA247</f>
        <v/>
      </c>
      <c r="T289" s="35" t="str">
        <f>G!BC247</f>
        <v>&lt;</v>
      </c>
      <c r="U289" s="35" t="str">
        <f>G!BB247</f>
        <v>5,0</v>
      </c>
      <c r="V289" s="35"/>
      <c r="W289" s="26" t="str">
        <f>G!BE247</f>
        <v>&lt;</v>
      </c>
      <c r="X289" s="35" t="str">
        <f>G!BD247</f>
        <v>rg</v>
      </c>
      <c r="Y289" s="26" t="str">
        <f>G!BF247</f>
        <v/>
      </c>
      <c r="Z289" s="26" t="str">
        <f>G!BG247</f>
        <v/>
      </c>
      <c r="AA289" s="35"/>
      <c r="AE289" s="63">
        <f t="shared" si="14"/>
        <v>0</v>
      </c>
    </row>
    <row r="290" spans="1:31" ht="9" customHeight="1" x14ac:dyDescent="0.15">
      <c r="A290" s="195" t="str">
        <f>F!A248</f>
        <v>Totaal olie C10 - C40</v>
      </c>
      <c r="B290" s="195"/>
      <c r="C290" s="195"/>
      <c r="D290" s="35" t="str">
        <f>G!AQ248</f>
        <v/>
      </c>
      <c r="E290" s="35">
        <f>G!AP248</f>
        <v>130</v>
      </c>
      <c r="G290" s="26" t="str">
        <f>G!AS248</f>
        <v/>
      </c>
      <c r="H290" s="35" t="str">
        <f>G!AR248</f>
        <v>433</v>
      </c>
      <c r="I290" s="26" t="str">
        <f>G!AT248</f>
        <v>●●</v>
      </c>
      <c r="J290" s="26" t="str">
        <f>G!AU248</f>
        <v/>
      </c>
      <c r="L290" s="35" t="str">
        <f>G!AW248</f>
        <v>&lt;</v>
      </c>
      <c r="M290" s="35" t="str">
        <f>G!AV248</f>
        <v>20</v>
      </c>
      <c r="O290" s="26" t="str">
        <f>G!AY248</f>
        <v>&lt;</v>
      </c>
      <c r="P290" s="35" t="str">
        <f>G!AX248</f>
        <v>rg</v>
      </c>
      <c r="Q290" s="26" t="str">
        <f>G!AZ248</f>
        <v>-</v>
      </c>
      <c r="R290" s="26" t="str">
        <f>G!BA248</f>
        <v/>
      </c>
      <c r="T290" s="35" t="str">
        <f>G!BC248</f>
        <v>&lt;</v>
      </c>
      <c r="U290" s="35" t="str">
        <f>G!BB248</f>
        <v>20</v>
      </c>
      <c r="V290" s="35"/>
      <c r="W290" s="26" t="str">
        <f>G!BE248</f>
        <v>&lt;</v>
      </c>
      <c r="X290" s="35" t="str">
        <f>G!BD248</f>
        <v>rg</v>
      </c>
      <c r="Y290" s="26" t="str">
        <f>G!BF248</f>
        <v>-</v>
      </c>
      <c r="Z290" s="26" t="str">
        <f>G!BG248</f>
        <v/>
      </c>
      <c r="AA290" s="35"/>
      <c r="AE290" s="63">
        <f t="shared" ref="AE290:AE322" si="15">IF(AND(E290="--",M290="--",U290="--"),1,0)</f>
        <v>0</v>
      </c>
    </row>
    <row r="291" spans="1:31" ht="9" hidden="1" customHeight="1" x14ac:dyDescent="0.15">
      <c r="A291" s="195" t="str">
        <f>F!A249</f>
        <v>Totaal olie C6 - C40</v>
      </c>
      <c r="B291" s="195"/>
      <c r="C291" s="195"/>
      <c r="D291" s="35" t="str">
        <f>G!AQ249</f>
        <v/>
      </c>
      <c r="E291" s="35" t="str">
        <f>G!AP249</f>
        <v>--</v>
      </c>
      <c r="G291" s="26" t="str">
        <f>G!AS249</f>
        <v/>
      </c>
      <c r="H291" s="35" t="str">
        <f>G!AR249</f>
        <v>--</v>
      </c>
      <c r="I291" s="26" t="str">
        <f>G!AT249</f>
        <v/>
      </c>
      <c r="J291" s="26" t="str">
        <f>G!AU249</f>
        <v/>
      </c>
      <c r="L291" s="35" t="str">
        <f>G!AW249</f>
        <v/>
      </c>
      <c r="M291" s="35" t="str">
        <f>G!AV249</f>
        <v>--</v>
      </c>
      <c r="O291" s="26" t="str">
        <f>G!AY249</f>
        <v/>
      </c>
      <c r="P291" s="35" t="str">
        <f>G!AX249</f>
        <v>--</v>
      </c>
      <c r="Q291" s="26" t="str">
        <f>G!AZ249</f>
        <v/>
      </c>
      <c r="R291" s="26" t="str">
        <f>G!BA249</f>
        <v/>
      </c>
      <c r="T291" s="35" t="str">
        <f>G!BC249</f>
        <v/>
      </c>
      <c r="U291" s="35" t="str">
        <f>G!BB249</f>
        <v>--</v>
      </c>
      <c r="V291" s="35"/>
      <c r="W291" s="26" t="str">
        <f>G!BE249</f>
        <v/>
      </c>
      <c r="X291" s="35" t="str">
        <f>G!BD249</f>
        <v>--</v>
      </c>
      <c r="Y291" s="26" t="str">
        <f>G!BF249</f>
        <v/>
      </c>
      <c r="Z291" s="26" t="str">
        <f>G!BG249</f>
        <v/>
      </c>
      <c r="AA291" s="35"/>
      <c r="AE291" s="63">
        <f t="shared" si="14"/>
        <v>1</v>
      </c>
    </row>
    <row r="292" spans="1:31" ht="3.95" hidden="1" customHeight="1" x14ac:dyDescent="0.15">
      <c r="A292" s="32"/>
      <c r="B292" s="32"/>
      <c r="C292" s="32"/>
      <c r="D292" s="35"/>
      <c r="E292" s="35"/>
      <c r="H292" s="35"/>
      <c r="L292" s="35"/>
      <c r="M292" s="35"/>
      <c r="P292" s="35"/>
      <c r="T292" s="35"/>
      <c r="U292" s="35"/>
      <c r="V292" s="35"/>
      <c r="X292" s="35"/>
      <c r="Z292" s="35"/>
      <c r="AA292" s="35"/>
      <c r="AE292" s="85">
        <f>AE293</f>
        <v>1</v>
      </c>
    </row>
    <row r="293" spans="1:31" ht="9" hidden="1" customHeight="1" x14ac:dyDescent="0.15">
      <c r="A293" s="198" t="str">
        <f>IF(COUNTIF(F!D250:D258,131)&gt;0,"Glycolen (µg/kgds)","Glycolen (mg/kgds)")</f>
        <v>Glycolen (mg/kgds)</v>
      </c>
      <c r="B293" s="198"/>
      <c r="C293" s="198"/>
      <c r="D293" s="198"/>
      <c r="E293" s="198"/>
      <c r="F293" s="198"/>
      <c r="G293" s="198"/>
      <c r="H293" s="198"/>
      <c r="I293" s="198"/>
      <c r="J293" s="198"/>
      <c r="K293" s="198"/>
      <c r="L293" s="198"/>
      <c r="M293" s="198"/>
      <c r="N293" s="198"/>
      <c r="O293" s="198"/>
      <c r="P293" s="198"/>
      <c r="Q293" s="198"/>
      <c r="R293" s="198"/>
      <c r="S293" s="198"/>
      <c r="T293" s="198"/>
      <c r="U293" s="198"/>
      <c r="V293" s="198"/>
      <c r="W293" s="198"/>
      <c r="X293" s="198"/>
      <c r="Y293" s="198"/>
      <c r="Z293" s="198"/>
      <c r="AA293" s="198"/>
      <c r="AE293" s="85">
        <f>IF(COUNTIF(AE294:AE302,1)=COUNT(AE294:AE302),1,0)</f>
        <v>1</v>
      </c>
    </row>
    <row r="294" spans="1:31" ht="9" hidden="1" customHeight="1" x14ac:dyDescent="0.15">
      <c r="A294" s="195" t="str">
        <f>F!A250</f>
        <v>Propyleenglycol</v>
      </c>
      <c r="B294" s="195"/>
      <c r="C294" s="195"/>
      <c r="D294" s="35" t="str">
        <f>G!AQ250</f>
        <v/>
      </c>
      <c r="E294" s="35" t="str">
        <f>G!AP250</f>
        <v>--</v>
      </c>
      <c r="G294" s="26" t="str">
        <f>G!AS250</f>
        <v/>
      </c>
      <c r="H294" s="35" t="str">
        <f>G!AR250</f>
        <v>--</v>
      </c>
      <c r="I294" s="26" t="str">
        <f>G!AT250</f>
        <v/>
      </c>
      <c r="J294" s="26" t="str">
        <f>G!AU250</f>
        <v/>
      </c>
      <c r="L294" s="35" t="str">
        <f>G!AW250</f>
        <v/>
      </c>
      <c r="M294" s="35" t="str">
        <f>G!AV250</f>
        <v>--</v>
      </c>
      <c r="O294" s="26" t="str">
        <f>G!AY250</f>
        <v/>
      </c>
      <c r="P294" s="35" t="str">
        <f>G!AX250</f>
        <v>--</v>
      </c>
      <c r="Q294" s="26" t="str">
        <f>G!AZ250</f>
        <v/>
      </c>
      <c r="R294" s="26" t="str">
        <f>G!BA250</f>
        <v/>
      </c>
      <c r="T294" s="35" t="str">
        <f>G!BC250</f>
        <v/>
      </c>
      <c r="U294" s="35" t="str">
        <f>G!BB250</f>
        <v>--</v>
      </c>
      <c r="V294" s="35"/>
      <c r="W294" s="26" t="str">
        <f>G!BE250</f>
        <v/>
      </c>
      <c r="X294" s="35" t="str">
        <f>G!BD250</f>
        <v>--</v>
      </c>
      <c r="Y294" s="26" t="str">
        <f>G!BF250</f>
        <v/>
      </c>
      <c r="Z294" s="26" t="str">
        <f>G!BG250</f>
        <v/>
      </c>
      <c r="AA294" s="35"/>
      <c r="AE294" s="63">
        <f t="shared" si="14"/>
        <v>1</v>
      </c>
    </row>
    <row r="295" spans="1:31" ht="9" hidden="1" customHeight="1" x14ac:dyDescent="0.15">
      <c r="A295" s="195" t="str">
        <f>F!A251</f>
        <v>Methylglycol</v>
      </c>
      <c r="B295" s="195"/>
      <c r="C295" s="195"/>
      <c r="D295" s="35" t="str">
        <f>G!AQ251</f>
        <v/>
      </c>
      <c r="E295" s="35" t="str">
        <f>G!AP251</f>
        <v>--</v>
      </c>
      <c r="G295" s="26" t="str">
        <f>G!AS251</f>
        <v/>
      </c>
      <c r="H295" s="35" t="str">
        <f>G!AR251</f>
        <v>--</v>
      </c>
      <c r="I295" s="26" t="str">
        <f>G!AT251</f>
        <v/>
      </c>
      <c r="J295" s="26" t="str">
        <f>G!AU251</f>
        <v/>
      </c>
      <c r="L295" s="35" t="str">
        <f>G!AW251</f>
        <v/>
      </c>
      <c r="M295" s="35" t="str">
        <f>G!AV251</f>
        <v>--</v>
      </c>
      <c r="O295" s="26" t="str">
        <f>G!AY251</f>
        <v/>
      </c>
      <c r="P295" s="35" t="str">
        <f>G!AX251</f>
        <v>--</v>
      </c>
      <c r="Q295" s="26" t="str">
        <f>G!AZ251</f>
        <v/>
      </c>
      <c r="R295" s="26" t="str">
        <f>G!BA251</f>
        <v/>
      </c>
      <c r="T295" s="35" t="str">
        <f>G!BC251</f>
        <v/>
      </c>
      <c r="U295" s="35" t="str">
        <f>G!BB251</f>
        <v>--</v>
      </c>
      <c r="V295" s="35"/>
      <c r="W295" s="26" t="str">
        <f>G!BE251</f>
        <v/>
      </c>
      <c r="X295" s="35" t="str">
        <f>G!BD251</f>
        <v>--</v>
      </c>
      <c r="Y295" s="26" t="str">
        <f>G!BF251</f>
        <v/>
      </c>
      <c r="Z295" s="26" t="str">
        <f>G!BG251</f>
        <v/>
      </c>
      <c r="AA295" s="35"/>
      <c r="AE295" s="63">
        <f t="shared" ref="AE295:AE299" si="16">IF(AND(E295="--",M295="--",U295="--"),1,0)</f>
        <v>1</v>
      </c>
    </row>
    <row r="296" spans="1:31" ht="9" hidden="1" customHeight="1" x14ac:dyDescent="0.15">
      <c r="A296" s="195" t="str">
        <f>F!A252</f>
        <v>Dimethylglycol</v>
      </c>
      <c r="B296" s="195"/>
      <c r="C296" s="195"/>
      <c r="D296" s="35" t="str">
        <f>G!AQ252</f>
        <v/>
      </c>
      <c r="E296" s="35" t="str">
        <f>G!AP252</f>
        <v>--</v>
      </c>
      <c r="G296" s="26" t="str">
        <f>G!AS252</f>
        <v/>
      </c>
      <c r="H296" s="35" t="str">
        <f>G!AR252</f>
        <v>--</v>
      </c>
      <c r="I296" s="26" t="str">
        <f>G!AT252</f>
        <v/>
      </c>
      <c r="J296" s="26" t="str">
        <f>G!AU252</f>
        <v/>
      </c>
      <c r="L296" s="35" t="str">
        <f>G!AW252</f>
        <v/>
      </c>
      <c r="M296" s="35" t="str">
        <f>G!AV252</f>
        <v>--</v>
      </c>
      <c r="O296" s="26" t="str">
        <f>G!AY252</f>
        <v/>
      </c>
      <c r="P296" s="35" t="str">
        <f>G!AX252</f>
        <v>--</v>
      </c>
      <c r="Q296" s="26" t="str">
        <f>G!AZ252</f>
        <v/>
      </c>
      <c r="R296" s="26" t="str">
        <f>G!BA252</f>
        <v/>
      </c>
      <c r="T296" s="35" t="str">
        <f>G!BC252</f>
        <v/>
      </c>
      <c r="U296" s="35" t="str">
        <f>G!BB252</f>
        <v>--</v>
      </c>
      <c r="V296" s="35"/>
      <c r="W296" s="26" t="str">
        <f>G!BE252</f>
        <v/>
      </c>
      <c r="X296" s="35" t="str">
        <f>G!BD252</f>
        <v>--</v>
      </c>
      <c r="Y296" s="26" t="str">
        <f>G!BF252</f>
        <v/>
      </c>
      <c r="Z296" s="26" t="str">
        <f>G!BG252</f>
        <v/>
      </c>
      <c r="AA296" s="35"/>
      <c r="AE296" s="63">
        <f t="shared" si="16"/>
        <v>1</v>
      </c>
    </row>
    <row r="297" spans="1:31" ht="9" hidden="1" customHeight="1" x14ac:dyDescent="0.15">
      <c r="A297" s="195" t="str">
        <f>F!A253</f>
        <v>Ethylglycol</v>
      </c>
      <c r="B297" s="195"/>
      <c r="C297" s="195"/>
      <c r="D297" s="35" t="str">
        <f>G!AQ253</f>
        <v/>
      </c>
      <c r="E297" s="35" t="str">
        <f>G!AP253</f>
        <v>--</v>
      </c>
      <c r="G297" s="26" t="str">
        <f>G!AS253</f>
        <v/>
      </c>
      <c r="H297" s="35" t="str">
        <f>G!AR253</f>
        <v>--</v>
      </c>
      <c r="I297" s="26" t="str">
        <f>G!AT253</f>
        <v/>
      </c>
      <c r="J297" s="26" t="str">
        <f>G!AU253</f>
        <v/>
      </c>
      <c r="L297" s="35" t="str">
        <f>G!AW253</f>
        <v/>
      </c>
      <c r="M297" s="35" t="str">
        <f>G!AV253</f>
        <v>--</v>
      </c>
      <c r="O297" s="26" t="str">
        <f>G!AY253</f>
        <v/>
      </c>
      <c r="P297" s="35" t="str">
        <f>G!AX253</f>
        <v>--</v>
      </c>
      <c r="Q297" s="26" t="str">
        <f>G!AZ253</f>
        <v/>
      </c>
      <c r="R297" s="26" t="str">
        <f>G!BA253</f>
        <v/>
      </c>
      <c r="T297" s="35" t="str">
        <f>G!BC253</f>
        <v/>
      </c>
      <c r="U297" s="35" t="str">
        <f>G!BB253</f>
        <v>--</v>
      </c>
      <c r="V297" s="35"/>
      <c r="W297" s="26" t="str">
        <f>G!BE253</f>
        <v/>
      </c>
      <c r="X297" s="35" t="str">
        <f>G!BD253</f>
        <v>--</v>
      </c>
      <c r="Y297" s="26" t="str">
        <f>G!BF253</f>
        <v/>
      </c>
      <c r="Z297" s="26" t="str">
        <f>G!BG253</f>
        <v/>
      </c>
      <c r="AA297" s="35"/>
      <c r="AE297" s="63">
        <f t="shared" si="16"/>
        <v>1</v>
      </c>
    </row>
    <row r="298" spans="1:31" ht="9" hidden="1" customHeight="1" x14ac:dyDescent="0.15">
      <c r="A298" s="195" t="str">
        <f>F!A254</f>
        <v>Diethylglycol</v>
      </c>
      <c r="B298" s="195"/>
      <c r="C298" s="195"/>
      <c r="D298" s="35" t="str">
        <f>G!AQ254</f>
        <v/>
      </c>
      <c r="E298" s="35" t="str">
        <f>G!AP254</f>
        <v>--</v>
      </c>
      <c r="G298" s="26" t="str">
        <f>G!AS254</f>
        <v/>
      </c>
      <c r="H298" s="35" t="str">
        <f>G!AR254</f>
        <v>--</v>
      </c>
      <c r="I298" s="26" t="str">
        <f>G!AT254</f>
        <v/>
      </c>
      <c r="J298" s="26" t="str">
        <f>G!AU254</f>
        <v/>
      </c>
      <c r="L298" s="35" t="str">
        <f>G!AW254</f>
        <v/>
      </c>
      <c r="M298" s="35" t="str">
        <f>G!AV254</f>
        <v>--</v>
      </c>
      <c r="O298" s="26" t="str">
        <f>G!AY254</f>
        <v/>
      </c>
      <c r="P298" s="35" t="str">
        <f>G!AX254</f>
        <v>--</v>
      </c>
      <c r="Q298" s="26" t="str">
        <f>G!AZ254</f>
        <v/>
      </c>
      <c r="R298" s="26" t="str">
        <f>G!BA254</f>
        <v/>
      </c>
      <c r="T298" s="35" t="str">
        <f>G!BC254</f>
        <v/>
      </c>
      <c r="U298" s="35" t="str">
        <f>G!BB254</f>
        <v>--</v>
      </c>
      <c r="V298" s="35"/>
      <c r="W298" s="26" t="str">
        <f>G!BE254</f>
        <v/>
      </c>
      <c r="X298" s="35" t="str">
        <f>G!BD254</f>
        <v>--</v>
      </c>
      <c r="Y298" s="26" t="str">
        <f>G!BF254</f>
        <v/>
      </c>
      <c r="Z298" s="26" t="str">
        <f>G!BG254</f>
        <v/>
      </c>
      <c r="AA298" s="35"/>
      <c r="AE298" s="63">
        <f t="shared" si="16"/>
        <v>1</v>
      </c>
    </row>
    <row r="299" spans="1:31" ht="9" hidden="1" customHeight="1" x14ac:dyDescent="0.15">
      <c r="A299" s="195" t="str">
        <f>F!A255</f>
        <v>Isopropylglycol</v>
      </c>
      <c r="B299" s="195"/>
      <c r="C299" s="195"/>
      <c r="D299" s="35" t="str">
        <f>G!AQ255</f>
        <v/>
      </c>
      <c r="E299" s="35" t="str">
        <f>G!AP255</f>
        <v>--</v>
      </c>
      <c r="G299" s="26" t="str">
        <f>G!AS255</f>
        <v/>
      </c>
      <c r="H299" s="35" t="str">
        <f>G!AR255</f>
        <v>--</v>
      </c>
      <c r="I299" s="26" t="str">
        <f>G!AT255</f>
        <v/>
      </c>
      <c r="J299" s="26" t="str">
        <f>G!AU255</f>
        <v/>
      </c>
      <c r="L299" s="35" t="str">
        <f>G!AW255</f>
        <v/>
      </c>
      <c r="M299" s="35" t="str">
        <f>G!AV255</f>
        <v>--</v>
      </c>
      <c r="O299" s="26" t="str">
        <f>G!AY255</f>
        <v/>
      </c>
      <c r="P299" s="35" t="str">
        <f>G!AX255</f>
        <v>--</v>
      </c>
      <c r="Q299" s="26" t="str">
        <f>G!AZ255</f>
        <v/>
      </c>
      <c r="R299" s="26" t="str">
        <f>G!BA255</f>
        <v/>
      </c>
      <c r="T299" s="35" t="str">
        <f>G!BC255</f>
        <v/>
      </c>
      <c r="U299" s="35" t="str">
        <f>G!BB255</f>
        <v>--</v>
      </c>
      <c r="V299" s="35"/>
      <c r="W299" s="26" t="str">
        <f>G!BE255</f>
        <v/>
      </c>
      <c r="X299" s="35" t="str">
        <f>G!BD255</f>
        <v>--</v>
      </c>
      <c r="Y299" s="26" t="str">
        <f>G!BF255</f>
        <v/>
      </c>
      <c r="Z299" s="26" t="str">
        <f>G!BG255</f>
        <v/>
      </c>
      <c r="AA299" s="35"/>
      <c r="AE299" s="63">
        <f t="shared" si="16"/>
        <v>1</v>
      </c>
    </row>
    <row r="300" spans="1:31" ht="9" hidden="1" customHeight="1" x14ac:dyDescent="0.15">
      <c r="A300" s="195" t="str">
        <f>F!A256</f>
        <v>Butylglycol</v>
      </c>
      <c r="B300" s="195"/>
      <c r="C300" s="195"/>
      <c r="D300" s="35" t="str">
        <f>G!AQ256</f>
        <v/>
      </c>
      <c r="E300" s="35" t="str">
        <f>G!AP256</f>
        <v>--</v>
      </c>
      <c r="G300" s="26" t="str">
        <f>G!AS256</f>
        <v/>
      </c>
      <c r="H300" s="35" t="str">
        <f>G!AR256</f>
        <v>--</v>
      </c>
      <c r="I300" s="26" t="str">
        <f>G!AT256</f>
        <v/>
      </c>
      <c r="J300" s="26" t="str">
        <f>G!AU256</f>
        <v/>
      </c>
      <c r="L300" s="35" t="str">
        <f>G!AW256</f>
        <v/>
      </c>
      <c r="M300" s="35" t="str">
        <f>G!AV256</f>
        <v>--</v>
      </c>
      <c r="O300" s="26" t="str">
        <f>G!AY256</f>
        <v/>
      </c>
      <c r="P300" s="35" t="str">
        <f>G!AX256</f>
        <v>--</v>
      </c>
      <c r="Q300" s="26" t="str">
        <f>G!AZ256</f>
        <v/>
      </c>
      <c r="R300" s="26" t="str">
        <f>G!BA256</f>
        <v/>
      </c>
      <c r="T300" s="35" t="str">
        <f>G!BC256</f>
        <v/>
      </c>
      <c r="U300" s="35" t="str">
        <f>G!BB256</f>
        <v>--</v>
      </c>
      <c r="V300" s="35"/>
      <c r="W300" s="26" t="str">
        <f>G!BE256</f>
        <v/>
      </c>
      <c r="X300" s="35" t="str">
        <f>G!BD256</f>
        <v>--</v>
      </c>
      <c r="Y300" s="26" t="str">
        <f>G!BF256</f>
        <v/>
      </c>
      <c r="Z300" s="26" t="str">
        <f>G!BG256</f>
        <v/>
      </c>
      <c r="AA300" s="35"/>
      <c r="AE300" s="63">
        <f t="shared" ref="AE300:AE306" si="17">IF(AND(E300="--",M300="--",U300="--"),1,0)</f>
        <v>1</v>
      </c>
    </row>
    <row r="301" spans="1:31" ht="9" hidden="1" customHeight="1" x14ac:dyDescent="0.15">
      <c r="A301" s="195" t="str">
        <f>F!A257</f>
        <v>Ethyleenglycol</v>
      </c>
      <c r="B301" s="195"/>
      <c r="C301" s="195"/>
      <c r="D301" s="35" t="str">
        <f>G!AQ257</f>
        <v/>
      </c>
      <c r="E301" s="35" t="str">
        <f>G!AP257</f>
        <v>--</v>
      </c>
      <c r="G301" s="26" t="str">
        <f>G!AS257</f>
        <v/>
      </c>
      <c r="H301" s="35" t="str">
        <f>G!AR257</f>
        <v>--</v>
      </c>
      <c r="I301" s="26" t="str">
        <f>G!AT257</f>
        <v/>
      </c>
      <c r="J301" s="26" t="str">
        <f>G!AU257</f>
        <v/>
      </c>
      <c r="L301" s="35" t="str">
        <f>G!AW257</f>
        <v/>
      </c>
      <c r="M301" s="35" t="str">
        <f>G!AV257</f>
        <v>--</v>
      </c>
      <c r="O301" s="26" t="str">
        <f>G!AY257</f>
        <v/>
      </c>
      <c r="P301" s="35" t="str">
        <f>G!AX257</f>
        <v>--</v>
      </c>
      <c r="Q301" s="26" t="str">
        <f>G!AZ257</f>
        <v/>
      </c>
      <c r="R301" s="26" t="str">
        <f>G!BA257</f>
        <v/>
      </c>
      <c r="T301" s="35" t="str">
        <f>G!BC257</f>
        <v/>
      </c>
      <c r="U301" s="35" t="str">
        <f>G!BB257</f>
        <v>--</v>
      </c>
      <c r="V301" s="35"/>
      <c r="W301" s="26" t="str">
        <f>G!BE257</f>
        <v/>
      </c>
      <c r="X301" s="35" t="str">
        <f>G!BD257</f>
        <v>--</v>
      </c>
      <c r="Y301" s="26" t="str">
        <f>G!BF257</f>
        <v/>
      </c>
      <c r="Z301" s="26" t="str">
        <f>G!BG257</f>
        <v/>
      </c>
      <c r="AA301" s="35"/>
      <c r="AE301" s="63">
        <f t="shared" si="17"/>
        <v>1</v>
      </c>
    </row>
    <row r="302" spans="1:31" ht="9" hidden="1" customHeight="1" x14ac:dyDescent="0.15">
      <c r="A302" s="195" t="str">
        <f>F!A258</f>
        <v>Diethyleenglycol</v>
      </c>
      <c r="B302" s="195"/>
      <c r="C302" s="195"/>
      <c r="D302" s="35" t="str">
        <f>G!AQ258</f>
        <v/>
      </c>
      <c r="E302" s="35" t="str">
        <f>G!AP258</f>
        <v>--</v>
      </c>
      <c r="G302" s="26" t="str">
        <f>G!AS258</f>
        <v/>
      </c>
      <c r="H302" s="35" t="str">
        <f>G!AR258</f>
        <v>--</v>
      </c>
      <c r="I302" s="26" t="str">
        <f>G!AT258</f>
        <v/>
      </c>
      <c r="J302" s="26" t="str">
        <f>G!AU258</f>
        <v/>
      </c>
      <c r="L302" s="35" t="str">
        <f>G!AW258</f>
        <v/>
      </c>
      <c r="M302" s="35" t="str">
        <f>G!AV258</f>
        <v>--</v>
      </c>
      <c r="O302" s="26" t="str">
        <f>G!AY258</f>
        <v/>
      </c>
      <c r="P302" s="35" t="str">
        <f>G!AX258</f>
        <v>--</v>
      </c>
      <c r="Q302" s="26" t="str">
        <f>G!AZ258</f>
        <v/>
      </c>
      <c r="R302" s="26" t="str">
        <f>G!BA258</f>
        <v/>
      </c>
      <c r="T302" s="35" t="str">
        <f>G!BC258</f>
        <v/>
      </c>
      <c r="U302" s="35" t="str">
        <f>G!BB258</f>
        <v>--</v>
      </c>
      <c r="V302" s="35"/>
      <c r="W302" s="26" t="str">
        <f>G!BE258</f>
        <v/>
      </c>
      <c r="X302" s="35" t="str">
        <f>G!BD258</f>
        <v>--</v>
      </c>
      <c r="Y302" s="26" t="str">
        <f>G!BF258</f>
        <v/>
      </c>
      <c r="Z302" s="26" t="str">
        <f>G!BG258</f>
        <v/>
      </c>
      <c r="AA302" s="35"/>
      <c r="AE302" s="63">
        <f t="shared" si="17"/>
        <v>1</v>
      </c>
    </row>
    <row r="303" spans="1:31" ht="3.95" hidden="1" customHeight="1" x14ac:dyDescent="0.15">
      <c r="A303" s="32"/>
      <c r="B303" s="32"/>
      <c r="C303" s="32"/>
      <c r="D303" s="35"/>
      <c r="E303" s="35"/>
      <c r="H303" s="35"/>
      <c r="L303" s="35"/>
      <c r="M303" s="35"/>
      <c r="P303" s="35"/>
      <c r="T303" s="35"/>
      <c r="U303" s="35"/>
      <c r="V303" s="35"/>
      <c r="X303" s="35"/>
      <c r="Z303" s="35"/>
      <c r="AA303" s="35"/>
      <c r="AE303" s="85">
        <f>AE304</f>
        <v>1</v>
      </c>
    </row>
    <row r="304" spans="1:31" ht="9" hidden="1" customHeight="1" x14ac:dyDescent="0.15">
      <c r="A304" s="198" t="str">
        <f>IF(COUNTIF(F!D259:D266,131)&gt;0,"Alkylbenzenen (µg/kgds)","Alkylbenzenen (mg/kgds)")</f>
        <v>Alkylbenzenen (mg/kgds)</v>
      </c>
      <c r="B304" s="198"/>
      <c r="C304" s="198"/>
      <c r="D304" s="198"/>
      <c r="E304" s="198"/>
      <c r="F304" s="198"/>
      <c r="G304" s="198"/>
      <c r="H304" s="198"/>
      <c r="I304" s="198"/>
      <c r="J304" s="198"/>
      <c r="K304" s="198"/>
      <c r="L304" s="198"/>
      <c r="M304" s="198"/>
      <c r="N304" s="198"/>
      <c r="O304" s="198"/>
      <c r="P304" s="198"/>
      <c r="Q304" s="198"/>
      <c r="R304" s="198"/>
      <c r="S304" s="198"/>
      <c r="T304" s="198"/>
      <c r="U304" s="198"/>
      <c r="V304" s="198"/>
      <c r="W304" s="198"/>
      <c r="X304" s="198"/>
      <c r="Y304" s="198"/>
      <c r="Z304" s="198"/>
      <c r="AA304" s="198"/>
      <c r="AE304" s="85">
        <f>IF(COUNTIF(AE305:AE312,1)=COUNT(AE305:AE312),1,0)</f>
        <v>1</v>
      </c>
    </row>
    <row r="305" spans="1:31" ht="9" hidden="1" customHeight="1" x14ac:dyDescent="0.15">
      <c r="A305" s="195" t="str">
        <f>F!A259</f>
        <v>n-Propylbenzeen</v>
      </c>
      <c r="B305" s="195"/>
      <c r="C305" s="195"/>
      <c r="D305" s="35" t="str">
        <f>G!AQ259</f>
        <v/>
      </c>
      <c r="E305" s="35" t="str">
        <f>G!AP259</f>
        <v>--</v>
      </c>
      <c r="G305" s="26" t="str">
        <f>G!AS259</f>
        <v/>
      </c>
      <c r="H305" s="35" t="str">
        <f>G!AR259</f>
        <v>--</v>
      </c>
      <c r="I305" s="26" t="str">
        <f>G!AT259</f>
        <v/>
      </c>
      <c r="J305" s="26" t="str">
        <f>G!AU259</f>
        <v/>
      </c>
      <c r="L305" s="35" t="str">
        <f>G!AW259</f>
        <v/>
      </c>
      <c r="M305" s="35" t="str">
        <f>G!AV259</f>
        <v>--</v>
      </c>
      <c r="O305" s="26" t="str">
        <f>G!AY259</f>
        <v/>
      </c>
      <c r="P305" s="35" t="str">
        <f>G!AX259</f>
        <v>--</v>
      </c>
      <c r="Q305" s="26" t="str">
        <f>G!AZ259</f>
        <v/>
      </c>
      <c r="R305" s="26" t="str">
        <f>G!BA259</f>
        <v/>
      </c>
      <c r="T305" s="35" t="str">
        <f>G!BC259</f>
        <v/>
      </c>
      <c r="U305" s="35" t="str">
        <f>G!BB259</f>
        <v>--</v>
      </c>
      <c r="V305" s="35"/>
      <c r="W305" s="26" t="str">
        <f>G!BE259</f>
        <v/>
      </c>
      <c r="X305" s="35" t="str">
        <f>G!BD259</f>
        <v>--</v>
      </c>
      <c r="Y305" s="26" t="str">
        <f>G!BF259</f>
        <v/>
      </c>
      <c r="Z305" s="26" t="str">
        <f>G!BG259</f>
        <v/>
      </c>
      <c r="AA305" s="35"/>
      <c r="AE305" s="63">
        <f t="shared" si="17"/>
        <v>1</v>
      </c>
    </row>
    <row r="306" spans="1:31" ht="9" hidden="1" customHeight="1" x14ac:dyDescent="0.15">
      <c r="A306" s="195" t="str">
        <f>F!A260</f>
        <v>Isopropylbenzeen / cumeen</v>
      </c>
      <c r="B306" s="195"/>
      <c r="C306" s="195"/>
      <c r="D306" s="35" t="str">
        <f>G!AQ260</f>
        <v/>
      </c>
      <c r="E306" s="35" t="str">
        <f>G!AP260</f>
        <v>--</v>
      </c>
      <c r="G306" s="26" t="str">
        <f>G!AS260</f>
        <v/>
      </c>
      <c r="H306" s="35" t="str">
        <f>G!AR260</f>
        <v>--</v>
      </c>
      <c r="I306" s="26" t="str">
        <f>G!AT260</f>
        <v/>
      </c>
      <c r="J306" s="26" t="str">
        <f>G!AU260</f>
        <v/>
      </c>
      <c r="L306" s="35" t="str">
        <f>G!AW260</f>
        <v/>
      </c>
      <c r="M306" s="35" t="str">
        <f>G!AV260</f>
        <v>--</v>
      </c>
      <c r="O306" s="26" t="str">
        <f>G!AY260</f>
        <v/>
      </c>
      <c r="P306" s="35" t="str">
        <f>G!AX260</f>
        <v>--</v>
      </c>
      <c r="Q306" s="26" t="str">
        <f>G!AZ260</f>
        <v/>
      </c>
      <c r="R306" s="26" t="str">
        <f>G!BA260</f>
        <v/>
      </c>
      <c r="T306" s="35" t="str">
        <f>G!BC260</f>
        <v/>
      </c>
      <c r="U306" s="35" t="str">
        <f>G!BB260</f>
        <v>--</v>
      </c>
      <c r="V306" s="35"/>
      <c r="W306" s="26" t="str">
        <f>G!BE260</f>
        <v/>
      </c>
      <c r="X306" s="35" t="str">
        <f>G!BD260</f>
        <v>--</v>
      </c>
      <c r="Y306" s="26" t="str">
        <f>G!BF260</f>
        <v/>
      </c>
      <c r="Z306" s="26" t="str">
        <f>G!BG260</f>
        <v/>
      </c>
      <c r="AA306" s="35"/>
      <c r="AE306" s="63">
        <f t="shared" si="17"/>
        <v>1</v>
      </c>
    </row>
    <row r="307" spans="1:31" ht="9" hidden="1" customHeight="1" x14ac:dyDescent="0.15">
      <c r="A307" s="195" t="str">
        <f>F!A261</f>
        <v>1,3,5-Trimethylbenzeen</v>
      </c>
      <c r="B307" s="195"/>
      <c r="C307" s="195"/>
      <c r="D307" s="35" t="str">
        <f>G!AQ261</f>
        <v/>
      </c>
      <c r="E307" s="35" t="str">
        <f>G!AP261</f>
        <v>--</v>
      </c>
      <c r="G307" s="26" t="str">
        <f>G!AS261</f>
        <v/>
      </c>
      <c r="H307" s="35" t="str">
        <f>G!AR261</f>
        <v>--</v>
      </c>
      <c r="I307" s="26" t="str">
        <f>G!AT261</f>
        <v/>
      </c>
      <c r="J307" s="26" t="str">
        <f>G!AU261</f>
        <v/>
      </c>
      <c r="L307" s="35" t="str">
        <f>G!AW261</f>
        <v/>
      </c>
      <c r="M307" s="35" t="str">
        <f>G!AV261</f>
        <v>--</v>
      </c>
      <c r="O307" s="26" t="str">
        <f>G!AY261</f>
        <v/>
      </c>
      <c r="P307" s="35" t="str">
        <f>G!AX261</f>
        <v>--</v>
      </c>
      <c r="Q307" s="26" t="str">
        <f>G!AZ261</f>
        <v/>
      </c>
      <c r="R307" s="26" t="str">
        <f>G!BA261</f>
        <v/>
      </c>
      <c r="T307" s="35" t="str">
        <f>G!BC261</f>
        <v/>
      </c>
      <c r="U307" s="35" t="str">
        <f>G!BB261</f>
        <v>--</v>
      </c>
      <c r="V307" s="35"/>
      <c r="W307" s="26" t="str">
        <f>G!BE261</f>
        <v/>
      </c>
      <c r="X307" s="35" t="str">
        <f>G!BD261</f>
        <v>--</v>
      </c>
      <c r="Y307" s="26" t="str">
        <f>G!BF261</f>
        <v/>
      </c>
      <c r="Z307" s="26" t="str">
        <f>G!BG261</f>
        <v/>
      </c>
      <c r="AA307" s="35"/>
      <c r="AE307" s="63">
        <f t="shared" ref="AE307:AE315" si="18">IF(AND(E307="--",M307="--",U307="--"),1,0)</f>
        <v>1</v>
      </c>
    </row>
    <row r="308" spans="1:31" ht="9" hidden="1" customHeight="1" x14ac:dyDescent="0.15">
      <c r="A308" s="195" t="str">
        <f>F!A262</f>
        <v>1,2,4-Trimethylbenzeen</v>
      </c>
      <c r="B308" s="195"/>
      <c r="C308" s="195"/>
      <c r="D308" s="35" t="str">
        <f>G!AQ262</f>
        <v/>
      </c>
      <c r="E308" s="35" t="str">
        <f>G!AP262</f>
        <v>--</v>
      </c>
      <c r="G308" s="26" t="str">
        <f>G!AS262</f>
        <v/>
      </c>
      <c r="H308" s="35" t="str">
        <f>G!AR262</f>
        <v>--</v>
      </c>
      <c r="I308" s="26" t="str">
        <f>G!AT262</f>
        <v/>
      </c>
      <c r="J308" s="26" t="str">
        <f>G!AU262</f>
        <v/>
      </c>
      <c r="L308" s="35" t="str">
        <f>G!AW262</f>
        <v/>
      </c>
      <c r="M308" s="35" t="str">
        <f>G!AV262</f>
        <v>--</v>
      </c>
      <c r="O308" s="26" t="str">
        <f>G!AY262</f>
        <v/>
      </c>
      <c r="P308" s="35" t="str">
        <f>G!AX262</f>
        <v>--</v>
      </c>
      <c r="Q308" s="26" t="str">
        <f>G!AZ262</f>
        <v/>
      </c>
      <c r="R308" s="26" t="str">
        <f>G!BA262</f>
        <v/>
      </c>
      <c r="T308" s="35" t="str">
        <f>G!BC262</f>
        <v/>
      </c>
      <c r="U308" s="35" t="str">
        <f>G!BB262</f>
        <v>--</v>
      </c>
      <c r="V308" s="35"/>
      <c r="W308" s="26" t="str">
        <f>G!BE262</f>
        <v/>
      </c>
      <c r="X308" s="35" t="str">
        <f>G!BD262</f>
        <v>--</v>
      </c>
      <c r="Y308" s="26" t="str">
        <f>G!BF262</f>
        <v/>
      </c>
      <c r="Z308" s="26" t="str">
        <f>G!BG262</f>
        <v/>
      </c>
      <c r="AA308" s="35"/>
      <c r="AE308" s="63">
        <f t="shared" si="18"/>
        <v>1</v>
      </c>
    </row>
    <row r="309" spans="1:31" ht="9" hidden="1" customHeight="1" x14ac:dyDescent="0.15">
      <c r="A309" s="195" t="str">
        <f>F!A263</f>
        <v>Tert-butylbenzeen</v>
      </c>
      <c r="B309" s="195"/>
      <c r="C309" s="195"/>
      <c r="D309" s="35" t="str">
        <f>G!AQ263</f>
        <v/>
      </c>
      <c r="E309" s="35" t="str">
        <f>G!AP263</f>
        <v>--</v>
      </c>
      <c r="G309" s="26" t="str">
        <f>G!AS263</f>
        <v/>
      </c>
      <c r="H309" s="35" t="str">
        <f>G!AR263</f>
        <v>--</v>
      </c>
      <c r="I309" s="26" t="str">
        <f>G!AT263</f>
        <v/>
      </c>
      <c r="J309" s="26" t="str">
        <f>G!AU263</f>
        <v/>
      </c>
      <c r="L309" s="35" t="str">
        <f>G!AW263</f>
        <v/>
      </c>
      <c r="M309" s="35" t="str">
        <f>G!AV263</f>
        <v>--</v>
      </c>
      <c r="O309" s="26" t="str">
        <f>G!AY263</f>
        <v/>
      </c>
      <c r="P309" s="35" t="str">
        <f>G!AX263</f>
        <v>--</v>
      </c>
      <c r="Q309" s="26" t="str">
        <f>G!AZ263</f>
        <v/>
      </c>
      <c r="R309" s="26" t="str">
        <f>G!BA263</f>
        <v/>
      </c>
      <c r="T309" s="35" t="str">
        <f>G!BC263</f>
        <v/>
      </c>
      <c r="U309" s="35" t="str">
        <f>G!BB263</f>
        <v>--</v>
      </c>
      <c r="V309" s="35"/>
      <c r="W309" s="26" t="str">
        <f>G!BE263</f>
        <v/>
      </c>
      <c r="X309" s="35" t="str">
        <f>G!BD263</f>
        <v>--</v>
      </c>
      <c r="Y309" s="26" t="str">
        <f>G!BF263</f>
        <v/>
      </c>
      <c r="Z309" s="26" t="str">
        <f>G!BG263</f>
        <v/>
      </c>
      <c r="AA309" s="35"/>
      <c r="AE309" s="63">
        <f t="shared" si="18"/>
        <v>1</v>
      </c>
    </row>
    <row r="310" spans="1:31" ht="9" hidden="1" customHeight="1" x14ac:dyDescent="0.15">
      <c r="A310" s="195" t="str">
        <f>F!A264</f>
        <v>Sec-butylbenzeen</v>
      </c>
      <c r="B310" s="195"/>
      <c r="C310" s="195"/>
      <c r="D310" s="35" t="str">
        <f>G!AQ264</f>
        <v/>
      </c>
      <c r="E310" s="35" t="str">
        <f>G!AP264</f>
        <v>--</v>
      </c>
      <c r="G310" s="26" t="str">
        <f>G!AS264</f>
        <v/>
      </c>
      <c r="H310" s="35" t="str">
        <f>G!AR264</f>
        <v>--</v>
      </c>
      <c r="I310" s="26" t="str">
        <f>G!AT264</f>
        <v/>
      </c>
      <c r="J310" s="26" t="str">
        <f>G!AU264</f>
        <v/>
      </c>
      <c r="L310" s="35" t="str">
        <f>G!AW264</f>
        <v/>
      </c>
      <c r="M310" s="35" t="str">
        <f>G!AV264</f>
        <v>--</v>
      </c>
      <c r="O310" s="26" t="str">
        <f>G!AY264</f>
        <v/>
      </c>
      <c r="P310" s="35" t="str">
        <f>G!AX264</f>
        <v>--</v>
      </c>
      <c r="Q310" s="26" t="str">
        <f>G!AZ264</f>
        <v/>
      </c>
      <c r="R310" s="26" t="str">
        <f>G!BA264</f>
        <v/>
      </c>
      <c r="T310" s="35" t="str">
        <f>G!BC264</f>
        <v/>
      </c>
      <c r="U310" s="35" t="str">
        <f>G!BB264</f>
        <v>--</v>
      </c>
      <c r="V310" s="35"/>
      <c r="W310" s="26" t="str">
        <f>G!BE264</f>
        <v/>
      </c>
      <c r="X310" s="35" t="str">
        <f>G!BD264</f>
        <v>--</v>
      </c>
      <c r="Y310" s="26" t="str">
        <f>G!BF264</f>
        <v/>
      </c>
      <c r="Z310" s="26" t="str">
        <f>G!BG264</f>
        <v/>
      </c>
      <c r="AA310" s="35"/>
      <c r="AE310" s="63">
        <f t="shared" si="18"/>
        <v>1</v>
      </c>
    </row>
    <row r="311" spans="1:31" ht="9" hidden="1" customHeight="1" x14ac:dyDescent="0.15">
      <c r="A311" s="195" t="str">
        <f>F!A265</f>
        <v>n-Butylbenzeen</v>
      </c>
      <c r="B311" s="195"/>
      <c r="C311" s="195"/>
      <c r="D311" s="35" t="str">
        <f>G!AQ265</f>
        <v/>
      </c>
      <c r="E311" s="35" t="str">
        <f>G!AP265</f>
        <v>--</v>
      </c>
      <c r="G311" s="26" t="str">
        <f>G!AS265</f>
        <v/>
      </c>
      <c r="H311" s="35" t="str">
        <f>G!AR265</f>
        <v>--</v>
      </c>
      <c r="I311" s="26" t="str">
        <f>G!AT265</f>
        <v/>
      </c>
      <c r="J311" s="26" t="str">
        <f>G!AU265</f>
        <v/>
      </c>
      <c r="L311" s="35" t="str">
        <f>G!AW265</f>
        <v/>
      </c>
      <c r="M311" s="35" t="str">
        <f>G!AV265</f>
        <v>--</v>
      </c>
      <c r="O311" s="26" t="str">
        <f>G!AY265</f>
        <v/>
      </c>
      <c r="P311" s="35" t="str">
        <f>G!AX265</f>
        <v>--</v>
      </c>
      <c r="Q311" s="26" t="str">
        <f>G!AZ265</f>
        <v/>
      </c>
      <c r="R311" s="26" t="str">
        <f>G!BA265</f>
        <v/>
      </c>
      <c r="T311" s="35" t="str">
        <f>G!BC265</f>
        <v/>
      </c>
      <c r="U311" s="35" t="str">
        <f>G!BB265</f>
        <v>--</v>
      </c>
      <c r="V311" s="35"/>
      <c r="W311" s="26" t="str">
        <f>G!BE265</f>
        <v/>
      </c>
      <c r="X311" s="35" t="str">
        <f>G!BD265</f>
        <v>--</v>
      </c>
      <c r="Y311" s="26" t="str">
        <f>G!BF265</f>
        <v/>
      </c>
      <c r="Z311" s="26" t="str">
        <f>G!BG265</f>
        <v/>
      </c>
      <c r="AA311" s="35"/>
      <c r="AE311" s="63">
        <f t="shared" si="18"/>
        <v>1</v>
      </c>
    </row>
    <row r="312" spans="1:31" ht="9" hidden="1" customHeight="1" x14ac:dyDescent="0.15">
      <c r="A312" s="195" t="str">
        <f>F!A266</f>
        <v>4-Isopropyltolueen</v>
      </c>
      <c r="B312" s="195"/>
      <c r="C312" s="195"/>
      <c r="D312" s="35" t="str">
        <f>G!AQ266</f>
        <v/>
      </c>
      <c r="E312" s="35" t="str">
        <f>G!AP266</f>
        <v>--</v>
      </c>
      <c r="G312" s="26" t="str">
        <f>G!AS266</f>
        <v/>
      </c>
      <c r="H312" s="35" t="str">
        <f>G!AR266</f>
        <v>--</v>
      </c>
      <c r="I312" s="26" t="str">
        <f>G!AT266</f>
        <v/>
      </c>
      <c r="J312" s="26" t="str">
        <f>G!AU266</f>
        <v/>
      </c>
      <c r="L312" s="35" t="str">
        <f>G!AW266</f>
        <v/>
      </c>
      <c r="M312" s="35" t="str">
        <f>G!AV266</f>
        <v>--</v>
      </c>
      <c r="O312" s="26" t="str">
        <f>G!AY266</f>
        <v/>
      </c>
      <c r="P312" s="35" t="str">
        <f>G!AX266</f>
        <v>--</v>
      </c>
      <c r="Q312" s="26" t="str">
        <f>G!AZ266</f>
        <v/>
      </c>
      <c r="R312" s="26" t="str">
        <f>G!BA266</f>
        <v/>
      </c>
      <c r="T312" s="35" t="str">
        <f>G!BC266</f>
        <v/>
      </c>
      <c r="U312" s="35" t="str">
        <f>G!BB266</f>
        <v>--</v>
      </c>
      <c r="V312" s="35"/>
      <c r="W312" s="26" t="str">
        <f>G!BE266</f>
        <v/>
      </c>
      <c r="X312" s="35" t="str">
        <f>G!BD266</f>
        <v>--</v>
      </c>
      <c r="Y312" s="26" t="str">
        <f>G!BF266</f>
        <v/>
      </c>
      <c r="Z312" s="26" t="str">
        <f>G!BG266</f>
        <v/>
      </c>
      <c r="AA312" s="35"/>
      <c r="AE312" s="63">
        <f t="shared" si="18"/>
        <v>1</v>
      </c>
    </row>
    <row r="313" spans="1:31" ht="3.95" hidden="1" customHeight="1" x14ac:dyDescent="0.15">
      <c r="A313" s="32"/>
      <c r="B313" s="32"/>
      <c r="C313" s="32"/>
      <c r="D313" s="35"/>
      <c r="E313" s="35"/>
      <c r="H313" s="35"/>
      <c r="L313" s="35"/>
      <c r="M313" s="35"/>
      <c r="P313" s="35"/>
      <c r="T313" s="35"/>
      <c r="U313" s="35"/>
      <c r="V313" s="35"/>
      <c r="X313" s="35"/>
      <c r="Z313" s="35"/>
      <c r="AA313" s="35"/>
      <c r="AE313" s="85">
        <f>AE314</f>
        <v>1</v>
      </c>
    </row>
    <row r="314" spans="1:31" ht="9" hidden="1" customHeight="1" x14ac:dyDescent="0.15">
      <c r="A314" s="198" t="str">
        <f>IF(COUNTIF(F!D267:D269,131)&gt;0,"Overige aromatische stoffen (µg/kgds)","Overige aromatische stoffen (mg/kgds)")</f>
        <v>Overige aromatische stoffen (mg/kgds)</v>
      </c>
      <c r="B314" s="198"/>
      <c r="C314" s="198"/>
      <c r="D314" s="198"/>
      <c r="E314" s="198"/>
      <c r="F314" s="198"/>
      <c r="G314" s="198"/>
      <c r="H314" s="198"/>
      <c r="I314" s="198"/>
      <c r="J314" s="198"/>
      <c r="K314" s="198"/>
      <c r="L314" s="198"/>
      <c r="M314" s="198"/>
      <c r="N314" s="198"/>
      <c r="O314" s="198"/>
      <c r="P314" s="198"/>
      <c r="Q314" s="198"/>
      <c r="R314" s="198"/>
      <c r="S314" s="198"/>
      <c r="T314" s="198"/>
      <c r="U314" s="198"/>
      <c r="V314" s="198"/>
      <c r="W314" s="198"/>
      <c r="X314" s="198"/>
      <c r="Y314" s="198"/>
      <c r="Z314" s="198"/>
      <c r="AA314" s="198"/>
      <c r="AE314" s="85">
        <f>IF(COUNTIF(AE315:AE317,1)=COUNT(AE315:AE317),1,0)</f>
        <v>1</v>
      </c>
    </row>
    <row r="315" spans="1:31" ht="9" hidden="1" customHeight="1" x14ac:dyDescent="0.15">
      <c r="A315" s="195" t="str">
        <f>F!A267</f>
        <v>2-Ethyltolueen</v>
      </c>
      <c r="B315" s="195"/>
      <c r="C315" s="195"/>
      <c r="D315" s="35" t="str">
        <f>G!AQ267</f>
        <v/>
      </c>
      <c r="E315" s="35" t="str">
        <f>G!AP267</f>
        <v>--</v>
      </c>
      <c r="G315" s="26" t="str">
        <f>G!AS267</f>
        <v/>
      </c>
      <c r="H315" s="35" t="str">
        <f>G!AR267</f>
        <v>--</v>
      </c>
      <c r="I315" s="26" t="str">
        <f>G!AT267</f>
        <v/>
      </c>
      <c r="J315" s="26" t="str">
        <f>G!AU267</f>
        <v/>
      </c>
      <c r="L315" s="35" t="str">
        <f>G!AW267</f>
        <v/>
      </c>
      <c r="M315" s="35" t="str">
        <f>G!AV267</f>
        <v>--</v>
      </c>
      <c r="O315" s="26" t="str">
        <f>G!AY267</f>
        <v/>
      </c>
      <c r="P315" s="35" t="str">
        <f>G!AX267</f>
        <v>--</v>
      </c>
      <c r="Q315" s="26" t="str">
        <f>G!AZ267</f>
        <v/>
      </c>
      <c r="R315" s="26" t="str">
        <f>G!BA267</f>
        <v/>
      </c>
      <c r="T315" s="35" t="str">
        <f>G!BC267</f>
        <v/>
      </c>
      <c r="U315" s="35" t="str">
        <f>G!BB267</f>
        <v>--</v>
      </c>
      <c r="V315" s="35"/>
      <c r="W315" s="26" t="str">
        <f>G!BE267</f>
        <v/>
      </c>
      <c r="X315" s="35" t="str">
        <f>G!BD267</f>
        <v>--</v>
      </c>
      <c r="Y315" s="26" t="str">
        <f>G!BF267</f>
        <v/>
      </c>
      <c r="Z315" s="26" t="str">
        <f>G!BG267</f>
        <v/>
      </c>
      <c r="AA315" s="35"/>
      <c r="AE315" s="63">
        <f t="shared" si="18"/>
        <v>1</v>
      </c>
    </row>
    <row r="316" spans="1:31" ht="9" hidden="1" customHeight="1" x14ac:dyDescent="0.15">
      <c r="A316" s="195" t="str">
        <f>F!A268</f>
        <v>3-Ethyltolueen</v>
      </c>
      <c r="B316" s="195"/>
      <c r="C316" s="195"/>
      <c r="D316" s="35" t="str">
        <f>G!AQ268</f>
        <v/>
      </c>
      <c r="E316" s="35" t="str">
        <f>G!AP268</f>
        <v>--</v>
      </c>
      <c r="G316" s="26" t="str">
        <f>G!AS268</f>
        <v/>
      </c>
      <c r="H316" s="35" t="str">
        <f>G!AR268</f>
        <v>--</v>
      </c>
      <c r="I316" s="26" t="str">
        <f>G!AT268</f>
        <v/>
      </c>
      <c r="J316" s="26" t="str">
        <f>G!AU268</f>
        <v/>
      </c>
      <c r="L316" s="35" t="str">
        <f>G!AW268</f>
        <v/>
      </c>
      <c r="M316" s="35" t="str">
        <f>G!AV268</f>
        <v>--</v>
      </c>
      <c r="O316" s="26" t="str">
        <f>G!AY268</f>
        <v/>
      </c>
      <c r="P316" s="35" t="str">
        <f>G!AX268</f>
        <v>--</v>
      </c>
      <c r="Q316" s="26" t="str">
        <f>G!AZ268</f>
        <v/>
      </c>
      <c r="R316" s="26" t="str">
        <f>G!BA268</f>
        <v/>
      </c>
      <c r="T316" s="35" t="str">
        <f>G!BC268</f>
        <v/>
      </c>
      <c r="U316" s="35" t="str">
        <f>G!BB268</f>
        <v>--</v>
      </c>
      <c r="V316" s="35"/>
      <c r="W316" s="26" t="str">
        <f>G!BE268</f>
        <v/>
      </c>
      <c r="X316" s="35" t="str">
        <f>G!BD268</f>
        <v>--</v>
      </c>
      <c r="Y316" s="26" t="str">
        <f>G!BF268</f>
        <v/>
      </c>
      <c r="Z316" s="26" t="str">
        <f>G!BG268</f>
        <v/>
      </c>
      <c r="AA316" s="35"/>
      <c r="AE316" s="63">
        <f t="shared" ref="AE316" si="19">IF(AND(E316="--",M316="--",U316="--"),1,0)</f>
        <v>1</v>
      </c>
    </row>
    <row r="317" spans="1:31" ht="9" hidden="1" customHeight="1" x14ac:dyDescent="0.15">
      <c r="A317" s="195" t="str">
        <f>F!A269</f>
        <v>4-Ethyltolueen</v>
      </c>
      <c r="B317" s="195"/>
      <c r="C317" s="195"/>
      <c r="D317" s="35" t="str">
        <f>G!AQ269</f>
        <v/>
      </c>
      <c r="E317" s="35" t="str">
        <f>G!AP269</f>
        <v>--</v>
      </c>
      <c r="G317" s="26" t="str">
        <f>G!AS269</f>
        <v/>
      </c>
      <c r="H317" s="35" t="str">
        <f>G!AR269</f>
        <v>--</v>
      </c>
      <c r="I317" s="26" t="str">
        <f>G!AT269</f>
        <v/>
      </c>
      <c r="J317" s="26" t="str">
        <f>G!AU269</f>
        <v/>
      </c>
      <c r="L317" s="35" t="str">
        <f>G!AW269</f>
        <v/>
      </c>
      <c r="M317" s="35" t="str">
        <f>G!AV269</f>
        <v>--</v>
      </c>
      <c r="O317" s="26" t="str">
        <f>G!AY269</f>
        <v/>
      </c>
      <c r="P317" s="35" t="str">
        <f>G!AX269</f>
        <v>--</v>
      </c>
      <c r="Q317" s="26" t="str">
        <f>G!AZ269</f>
        <v/>
      </c>
      <c r="R317" s="26" t="str">
        <f>G!BA269</f>
        <v/>
      </c>
      <c r="T317" s="35" t="str">
        <f>G!BC269</f>
        <v/>
      </c>
      <c r="U317" s="35" t="str">
        <f>G!BB269</f>
        <v>--</v>
      </c>
      <c r="V317" s="35"/>
      <c r="W317" s="26" t="str">
        <f>G!BE269</f>
        <v/>
      </c>
      <c r="X317" s="35" t="str">
        <f>G!BD269</f>
        <v>--</v>
      </c>
      <c r="Y317" s="26" t="str">
        <f>G!BF269</f>
        <v/>
      </c>
      <c r="Z317" s="26" t="str">
        <f>G!BG269</f>
        <v/>
      </c>
      <c r="AA317" s="35"/>
      <c r="AE317" s="63">
        <f t="shared" ref="AE317" si="20">IF(AND(E317="--",M317="--",U317="--"),1,0)</f>
        <v>1</v>
      </c>
    </row>
    <row r="318" spans="1:31" ht="3.95" hidden="1" customHeight="1" x14ac:dyDescent="0.15">
      <c r="A318" s="32"/>
      <c r="B318" s="32"/>
      <c r="C318" s="32"/>
      <c r="D318" s="35"/>
      <c r="E318" s="35"/>
      <c r="H318" s="35"/>
      <c r="L318" s="35"/>
      <c r="M318" s="35"/>
      <c r="P318" s="35"/>
      <c r="T318" s="35"/>
      <c r="U318" s="35"/>
      <c r="V318" s="35"/>
      <c r="X318" s="35"/>
      <c r="Z318" s="35"/>
      <c r="AA318" s="35"/>
      <c r="AE318" s="85">
        <f>AE319</f>
        <v>1</v>
      </c>
    </row>
    <row r="319" spans="1:31" ht="9" hidden="1" customHeight="1" x14ac:dyDescent="0.15">
      <c r="A319" s="198" t="str">
        <f>IF(COUNTIF(F!D270:D274,131)&gt;0,"Fenolen (µg/kgds)","Fenolen (mg/kgds)")</f>
        <v>Fenolen (mg/kgds)</v>
      </c>
      <c r="B319" s="198"/>
      <c r="C319" s="198"/>
      <c r="D319" s="198"/>
      <c r="E319" s="198"/>
      <c r="F319" s="198"/>
      <c r="G319" s="198"/>
      <c r="H319" s="198"/>
      <c r="I319" s="198"/>
      <c r="J319" s="198"/>
      <c r="K319" s="198"/>
      <c r="L319" s="198"/>
      <c r="M319" s="198"/>
      <c r="N319" s="198"/>
      <c r="O319" s="198"/>
      <c r="P319" s="198"/>
      <c r="Q319" s="198"/>
      <c r="R319" s="198"/>
      <c r="S319" s="198"/>
      <c r="T319" s="198"/>
      <c r="U319" s="198"/>
      <c r="V319" s="198"/>
      <c r="W319" s="198"/>
      <c r="X319" s="198"/>
      <c r="Y319" s="198"/>
      <c r="Z319" s="198"/>
      <c r="AA319" s="198"/>
      <c r="AE319" s="85">
        <f>IF(COUNTIF(AE320:AE324,1)=COUNT(AE320:AE324),1,0)</f>
        <v>1</v>
      </c>
    </row>
    <row r="320" spans="1:31" ht="9" hidden="1" customHeight="1" x14ac:dyDescent="0.15">
      <c r="A320" s="195" t="str">
        <f>F!A270</f>
        <v>2,4+2,5-Dimethylfenol</v>
      </c>
      <c r="B320" s="195"/>
      <c r="C320" s="195"/>
      <c r="D320" s="35" t="str">
        <f>G!AQ270</f>
        <v/>
      </c>
      <c r="E320" s="35" t="str">
        <f>G!AP270</f>
        <v>--</v>
      </c>
      <c r="G320" s="26" t="str">
        <f>G!AS270</f>
        <v/>
      </c>
      <c r="H320" s="35" t="str">
        <f>G!AR270</f>
        <v>--</v>
      </c>
      <c r="I320" s="26" t="str">
        <f>G!AT270</f>
        <v/>
      </c>
      <c r="J320" s="26" t="str">
        <f>G!AU270</f>
        <v/>
      </c>
      <c r="L320" s="35" t="str">
        <f>G!AW270</f>
        <v/>
      </c>
      <c r="M320" s="35" t="str">
        <f>G!AV270</f>
        <v>--</v>
      </c>
      <c r="O320" s="26" t="str">
        <f>G!AY270</f>
        <v/>
      </c>
      <c r="P320" s="35" t="str">
        <f>G!AX270</f>
        <v>--</v>
      </c>
      <c r="Q320" s="26" t="str">
        <f>G!AZ270</f>
        <v/>
      </c>
      <c r="R320" s="26" t="str">
        <f>G!BA270</f>
        <v/>
      </c>
      <c r="T320" s="35" t="str">
        <f>G!BC270</f>
        <v/>
      </c>
      <c r="U320" s="35" t="str">
        <f>G!BB270</f>
        <v>--</v>
      </c>
      <c r="V320" s="35"/>
      <c r="W320" s="26" t="str">
        <f>G!BE270</f>
        <v/>
      </c>
      <c r="X320" s="35" t="str">
        <f>G!BD270</f>
        <v>--</v>
      </c>
      <c r="Y320" s="26" t="str">
        <f>G!BF270</f>
        <v/>
      </c>
      <c r="Z320" s="26" t="str">
        <f>G!BG270</f>
        <v/>
      </c>
      <c r="AA320" s="35"/>
      <c r="AE320" s="63">
        <f t="shared" ref="AE320" si="21">IF(AND(E320="--",M320="--",U320="--"),1,0)</f>
        <v>1</v>
      </c>
    </row>
    <row r="321" spans="1:31" ht="9" hidden="1" customHeight="1" x14ac:dyDescent="0.15">
      <c r="A321" s="195" t="str">
        <f>F!A271</f>
        <v>o-Cresol</v>
      </c>
      <c r="B321" s="195"/>
      <c r="C321" s="195"/>
      <c r="D321" s="35" t="str">
        <f>G!AQ271</f>
        <v/>
      </c>
      <c r="E321" s="35" t="str">
        <f>G!AP271</f>
        <v>--</v>
      </c>
      <c r="G321" s="26" t="str">
        <f>G!AS271</f>
        <v/>
      </c>
      <c r="H321" s="35" t="str">
        <f>G!AR271</f>
        <v>--</v>
      </c>
      <c r="I321" s="26" t="str">
        <f>G!AT271</f>
        <v/>
      </c>
      <c r="J321" s="26" t="str">
        <f>G!AU271</f>
        <v/>
      </c>
      <c r="L321" s="35" t="str">
        <f>G!AW271</f>
        <v/>
      </c>
      <c r="M321" s="35" t="str">
        <f>G!AV271</f>
        <v>--</v>
      </c>
      <c r="O321" s="26" t="str">
        <f>G!AY271</f>
        <v/>
      </c>
      <c r="P321" s="35" t="str">
        <f>G!AX271</f>
        <v>--</v>
      </c>
      <c r="Q321" s="26" t="str">
        <f>G!AZ271</f>
        <v/>
      </c>
      <c r="R321" s="26" t="str">
        <f>G!BA271</f>
        <v/>
      </c>
      <c r="T321" s="35" t="str">
        <f>G!BC271</f>
        <v/>
      </c>
      <c r="U321" s="35" t="str">
        <f>G!BB271</f>
        <v>--</v>
      </c>
      <c r="V321" s="35"/>
      <c r="W321" s="26" t="str">
        <f>G!BE271</f>
        <v/>
      </c>
      <c r="X321" s="35" t="str">
        <f>G!BD271</f>
        <v>--</v>
      </c>
      <c r="Y321" s="26" t="str">
        <f>G!BF271</f>
        <v/>
      </c>
      <c r="Z321" s="26" t="str">
        <f>G!BG271</f>
        <v/>
      </c>
      <c r="AA321" s="35"/>
      <c r="AE321" s="63">
        <f t="shared" ref="AE321" si="22">IF(AND(E321="--",M321="--",U321="--"),1,0)</f>
        <v>1</v>
      </c>
    </row>
    <row r="322" spans="1:31" ht="9" hidden="1" customHeight="1" x14ac:dyDescent="0.15">
      <c r="A322" s="195" t="str">
        <f>F!A272</f>
        <v>m- en p-Cresol</v>
      </c>
      <c r="B322" s="195"/>
      <c r="C322" s="195"/>
      <c r="D322" s="35" t="str">
        <f>G!AQ272</f>
        <v/>
      </c>
      <c r="E322" s="35" t="str">
        <f>G!AP272</f>
        <v>--</v>
      </c>
      <c r="G322" s="26" t="str">
        <f>G!AS272</f>
        <v/>
      </c>
      <c r="H322" s="35" t="str">
        <f>G!AR272</f>
        <v>--</v>
      </c>
      <c r="I322" s="26" t="str">
        <f>G!AT272</f>
        <v/>
      </c>
      <c r="J322" s="26" t="str">
        <f>G!AU272</f>
        <v/>
      </c>
      <c r="L322" s="35" t="str">
        <f>G!AW272</f>
        <v/>
      </c>
      <c r="M322" s="35" t="str">
        <f>G!AV272</f>
        <v>--</v>
      </c>
      <c r="O322" s="26" t="str">
        <f>G!AY272</f>
        <v/>
      </c>
      <c r="P322" s="35" t="str">
        <f>G!AX272</f>
        <v>--</v>
      </c>
      <c r="Q322" s="26" t="str">
        <f>G!AZ272</f>
        <v/>
      </c>
      <c r="R322" s="26" t="str">
        <f>G!BA272</f>
        <v/>
      </c>
      <c r="T322" s="35" t="str">
        <f>G!BC272</f>
        <v/>
      </c>
      <c r="U322" s="35" t="str">
        <f>G!BB272</f>
        <v>--</v>
      </c>
      <c r="V322" s="35"/>
      <c r="W322" s="26" t="str">
        <f>G!BE272</f>
        <v/>
      </c>
      <c r="X322" s="35" t="str">
        <f>G!BD272</f>
        <v>--</v>
      </c>
      <c r="Y322" s="26" t="str">
        <f>G!BF272</f>
        <v/>
      </c>
      <c r="Z322" s="26" t="str">
        <f>G!BG272</f>
        <v/>
      </c>
      <c r="AA322" s="35"/>
      <c r="AE322" s="63">
        <f t="shared" si="15"/>
        <v>1</v>
      </c>
    </row>
    <row r="323" spans="1:31" ht="9" hidden="1" customHeight="1" x14ac:dyDescent="0.15">
      <c r="A323" s="195" t="str">
        <f>F!A273</f>
        <v>Som cresolen</v>
      </c>
      <c r="B323" s="195"/>
      <c r="C323" s="195"/>
      <c r="D323" s="35" t="str">
        <f>G!AQ273</f>
        <v/>
      </c>
      <c r="E323" s="35" t="str">
        <f>G!AP273</f>
        <v>--</v>
      </c>
      <c r="G323" s="26" t="str">
        <f>G!AS273</f>
        <v/>
      </c>
      <c r="H323" s="35" t="str">
        <f>G!AR273</f>
        <v>--</v>
      </c>
      <c r="I323" s="26" t="str">
        <f>G!AT273</f>
        <v/>
      </c>
      <c r="J323" s="26" t="str">
        <f>G!AU273</f>
        <v/>
      </c>
      <c r="L323" s="35" t="str">
        <f>G!AW273</f>
        <v/>
      </c>
      <c r="M323" s="35" t="str">
        <f>G!AV273</f>
        <v>--</v>
      </c>
      <c r="O323" s="26" t="str">
        <f>G!AY273</f>
        <v/>
      </c>
      <c r="P323" s="35" t="str">
        <f>G!AX273</f>
        <v>--</v>
      </c>
      <c r="Q323" s="26" t="str">
        <f>G!AZ273</f>
        <v/>
      </c>
      <c r="R323" s="26" t="str">
        <f>G!BA273</f>
        <v/>
      </c>
      <c r="T323" s="35" t="str">
        <f>G!BC273</f>
        <v/>
      </c>
      <c r="U323" s="35" t="str">
        <f>G!BB273</f>
        <v>--</v>
      </c>
      <c r="V323" s="35"/>
      <c r="W323" s="26" t="str">
        <f>G!BE273</f>
        <v/>
      </c>
      <c r="X323" s="35" t="str">
        <f>G!BD273</f>
        <v>--</v>
      </c>
      <c r="Y323" s="26" t="str">
        <f>G!BF273</f>
        <v/>
      </c>
      <c r="Z323" s="26" t="str">
        <f>G!BG273</f>
        <v/>
      </c>
      <c r="AA323" s="35"/>
      <c r="AE323" s="63">
        <f t="shared" ref="AE323:AE386" si="23">IF(AND(E323="--",M323="--",U323="--"),1,0)</f>
        <v>1</v>
      </c>
    </row>
    <row r="324" spans="1:31" ht="9" hidden="1" customHeight="1" x14ac:dyDescent="0.15">
      <c r="A324" s="195" t="str">
        <f>F!A274</f>
        <v>Fenol</v>
      </c>
      <c r="B324" s="195"/>
      <c r="C324" s="195"/>
      <c r="D324" s="35" t="str">
        <f>G!AQ274</f>
        <v/>
      </c>
      <c r="E324" s="35" t="str">
        <f>G!AP274</f>
        <v>--</v>
      </c>
      <c r="G324" s="26" t="str">
        <f>G!AS274</f>
        <v/>
      </c>
      <c r="H324" s="35" t="str">
        <f>G!AR274</f>
        <v>--</v>
      </c>
      <c r="I324" s="26" t="str">
        <f>G!AT274</f>
        <v/>
      </c>
      <c r="J324" s="26" t="str">
        <f>G!AU274</f>
        <v/>
      </c>
      <c r="L324" s="35" t="str">
        <f>G!AW274</f>
        <v/>
      </c>
      <c r="M324" s="35" t="str">
        <f>G!AV274</f>
        <v>--</v>
      </c>
      <c r="O324" s="26" t="str">
        <f>G!AY274</f>
        <v/>
      </c>
      <c r="P324" s="35" t="str">
        <f>G!AX274</f>
        <v>--</v>
      </c>
      <c r="Q324" s="26" t="str">
        <f>G!AZ274</f>
        <v/>
      </c>
      <c r="R324" s="26" t="str">
        <f>G!BA274</f>
        <v/>
      </c>
      <c r="T324" s="35" t="str">
        <f>G!BC274</f>
        <v/>
      </c>
      <c r="U324" s="35" t="str">
        <f>G!BB274</f>
        <v>--</v>
      </c>
      <c r="V324" s="35"/>
      <c r="W324" s="26" t="str">
        <f>G!BE274</f>
        <v/>
      </c>
      <c r="X324" s="35" t="str">
        <f>G!BD274</f>
        <v>--</v>
      </c>
      <c r="Y324" s="26" t="str">
        <f>G!BF274</f>
        <v/>
      </c>
      <c r="Z324" s="26" t="str">
        <f>G!BG274</f>
        <v/>
      </c>
      <c r="AA324" s="35"/>
      <c r="AE324" s="63">
        <f t="shared" si="23"/>
        <v>1</v>
      </c>
    </row>
    <row r="325" spans="1:31" ht="3.95" hidden="1" customHeight="1" x14ac:dyDescent="0.15">
      <c r="A325" s="32"/>
      <c r="B325" s="32"/>
      <c r="C325" s="32"/>
      <c r="D325" s="35"/>
      <c r="E325" s="35"/>
      <c r="H325" s="35"/>
      <c r="L325" s="35"/>
      <c r="M325" s="35"/>
      <c r="P325" s="35"/>
      <c r="T325" s="35"/>
      <c r="U325" s="35"/>
      <c r="V325" s="35"/>
      <c r="X325" s="35"/>
      <c r="Z325" s="35"/>
      <c r="AA325" s="35"/>
      <c r="AE325" s="85">
        <f>AE326</f>
        <v>1</v>
      </c>
    </row>
    <row r="326" spans="1:31" ht="9" hidden="1" customHeight="1" x14ac:dyDescent="0.15">
      <c r="A326" s="198" t="str">
        <f>IF(COUNTIF(F!D275:D276,131)&gt;0,"Nitrofenolen (µg/kgds)","Nitrofenolen (mg/kgds)")</f>
        <v>Nitrofenolen (mg/kgds)</v>
      </c>
      <c r="B326" s="198"/>
      <c r="C326" s="198"/>
      <c r="D326" s="198"/>
      <c r="E326" s="198"/>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E326" s="85">
        <f>IF(COUNTIF(AE327:AE328,1)=COUNT(AE327:AE328),1,0)</f>
        <v>1</v>
      </c>
    </row>
    <row r="327" spans="1:31" ht="9" hidden="1" customHeight="1" x14ac:dyDescent="0.15">
      <c r="A327" s="195" t="str">
        <f>F!A275</f>
        <v>2-Nitrofenol</v>
      </c>
      <c r="B327" s="195"/>
      <c r="C327" s="195"/>
      <c r="D327" s="35" t="str">
        <f>G!AQ275</f>
        <v/>
      </c>
      <c r="E327" s="35" t="str">
        <f>G!AP275</f>
        <v>--</v>
      </c>
      <c r="G327" s="26" t="str">
        <f>G!AS275</f>
        <v/>
      </c>
      <c r="H327" s="35" t="str">
        <f>G!AR275</f>
        <v>--</v>
      </c>
      <c r="I327" s="26" t="str">
        <f>G!AT275</f>
        <v/>
      </c>
      <c r="J327" s="26" t="str">
        <f>G!AU275</f>
        <v/>
      </c>
      <c r="L327" s="35" t="str">
        <f>G!AW275</f>
        <v/>
      </c>
      <c r="M327" s="35" t="str">
        <f>G!AV275</f>
        <v>--</v>
      </c>
      <c r="O327" s="26" t="str">
        <f>G!AY275</f>
        <v/>
      </c>
      <c r="P327" s="35" t="str">
        <f>G!AX275</f>
        <v>--</v>
      </c>
      <c r="Q327" s="26" t="str">
        <f>G!AZ275</f>
        <v/>
      </c>
      <c r="R327" s="26" t="str">
        <f>G!BA275</f>
        <v/>
      </c>
      <c r="T327" s="35" t="str">
        <f>G!BC275</f>
        <v/>
      </c>
      <c r="U327" s="35" t="str">
        <f>G!BB275</f>
        <v>--</v>
      </c>
      <c r="V327" s="35"/>
      <c r="W327" s="26" t="str">
        <f>G!BE275</f>
        <v/>
      </c>
      <c r="X327" s="35" t="str">
        <f>G!BD275</f>
        <v>--</v>
      </c>
      <c r="Y327" s="26" t="str">
        <f>G!BF275</f>
        <v/>
      </c>
      <c r="Z327" s="26" t="str">
        <f>G!BG275</f>
        <v/>
      </c>
      <c r="AA327" s="35"/>
      <c r="AE327" s="63">
        <f t="shared" si="23"/>
        <v>1</v>
      </c>
    </row>
    <row r="328" spans="1:31" ht="9" hidden="1" customHeight="1" x14ac:dyDescent="0.15">
      <c r="A328" s="195" t="str">
        <f>F!A276</f>
        <v>4-Nitrofenol</v>
      </c>
      <c r="B328" s="195"/>
      <c r="C328" s="195"/>
      <c r="D328" s="35" t="str">
        <f>G!AQ276</f>
        <v/>
      </c>
      <c r="E328" s="35" t="str">
        <f>G!AP276</f>
        <v>--</v>
      </c>
      <c r="G328" s="26" t="str">
        <f>G!AS276</f>
        <v/>
      </c>
      <c r="H328" s="35" t="str">
        <f>G!AR276</f>
        <v>--</v>
      </c>
      <c r="I328" s="26" t="str">
        <f>G!AT276</f>
        <v/>
      </c>
      <c r="J328" s="26" t="str">
        <f>G!AU276</f>
        <v/>
      </c>
      <c r="L328" s="35" t="str">
        <f>G!AW276</f>
        <v/>
      </c>
      <c r="M328" s="35" t="str">
        <f>G!AV276</f>
        <v>--</v>
      </c>
      <c r="O328" s="26" t="str">
        <f>G!AY276</f>
        <v/>
      </c>
      <c r="P328" s="35" t="str">
        <f>G!AX276</f>
        <v>--</v>
      </c>
      <c r="Q328" s="26" t="str">
        <f>G!AZ276</f>
        <v/>
      </c>
      <c r="R328" s="26" t="str">
        <f>G!BA276</f>
        <v/>
      </c>
      <c r="T328" s="35" t="str">
        <f>G!BC276</f>
        <v/>
      </c>
      <c r="U328" s="35" t="str">
        <f>G!BB276</f>
        <v>--</v>
      </c>
      <c r="V328" s="35"/>
      <c r="W328" s="26" t="str">
        <f>G!BE276</f>
        <v/>
      </c>
      <c r="X328" s="35" t="str">
        <f>G!BD276</f>
        <v>--</v>
      </c>
      <c r="Y328" s="26" t="str">
        <f>G!BF276</f>
        <v/>
      </c>
      <c r="Z328" s="26" t="str">
        <f>G!BG276</f>
        <v/>
      </c>
      <c r="AA328" s="35"/>
      <c r="AE328" s="63">
        <f t="shared" si="23"/>
        <v>1</v>
      </c>
    </row>
    <row r="329" spans="1:31" ht="3.95" hidden="1" customHeight="1" x14ac:dyDescent="0.15">
      <c r="A329" s="32"/>
      <c r="B329" s="32"/>
      <c r="C329" s="32"/>
      <c r="D329" s="35"/>
      <c r="E329" s="35"/>
      <c r="H329" s="35"/>
      <c r="L329" s="35"/>
      <c r="M329" s="35"/>
      <c r="P329" s="35"/>
      <c r="T329" s="35"/>
      <c r="U329" s="35"/>
      <c r="V329" s="35"/>
      <c r="X329" s="35"/>
      <c r="Z329" s="35"/>
      <c r="AA329" s="35"/>
      <c r="AE329" s="85">
        <f>AE330</f>
        <v>1</v>
      </c>
    </row>
    <row r="330" spans="1:31" ht="9" hidden="1" customHeight="1" x14ac:dyDescent="0.15">
      <c r="A330" s="198" t="str">
        <f>IF(COUNTIF(F!D277:D306,131)&gt;0,"Diverse organische verbindingen (µg/kgds)","Diverse organische verbindingen (mg/kgds)")</f>
        <v>Diverse organische verbindingen (mg/kgds)</v>
      </c>
      <c r="B330" s="198"/>
      <c r="C330" s="198"/>
      <c r="D330" s="198"/>
      <c r="E330" s="198"/>
      <c r="F330" s="198"/>
      <c r="G330" s="198"/>
      <c r="H330" s="198"/>
      <c r="I330" s="198"/>
      <c r="J330" s="198"/>
      <c r="K330" s="198"/>
      <c r="L330" s="198"/>
      <c r="M330" s="198"/>
      <c r="N330" s="198"/>
      <c r="O330" s="198"/>
      <c r="P330" s="198"/>
      <c r="Q330" s="198"/>
      <c r="R330" s="198"/>
      <c r="S330" s="198"/>
      <c r="T330" s="198"/>
      <c r="U330" s="198"/>
      <c r="V330" s="198"/>
      <c r="W330" s="198"/>
      <c r="X330" s="198"/>
      <c r="Y330" s="198"/>
      <c r="Z330" s="198"/>
      <c r="AA330" s="198"/>
      <c r="AE330" s="85">
        <f>IF(COUNTIF(AE331:AE360,1)=COUNT(AE331:AE360),1,0)</f>
        <v>1</v>
      </c>
    </row>
    <row r="331" spans="1:31" ht="9" hidden="1" customHeight="1" x14ac:dyDescent="0.15">
      <c r="A331" s="195" t="str">
        <f>F!A277</f>
        <v>cis(1)-Permethrin</v>
      </c>
      <c r="B331" s="195"/>
      <c r="C331" s="195"/>
      <c r="D331" s="35" t="str">
        <f>G!AQ277</f>
        <v/>
      </c>
      <c r="E331" s="35" t="str">
        <f>G!AP277</f>
        <v>--</v>
      </c>
      <c r="G331" s="26" t="str">
        <f>G!AS277</f>
        <v/>
      </c>
      <c r="H331" s="35" t="str">
        <f>G!AR277</f>
        <v>--</v>
      </c>
      <c r="I331" s="26" t="str">
        <f>G!AT277</f>
        <v/>
      </c>
      <c r="J331" s="26" t="str">
        <f>G!AU277</f>
        <v/>
      </c>
      <c r="L331" s="35" t="str">
        <f>G!AW277</f>
        <v/>
      </c>
      <c r="M331" s="35" t="str">
        <f>G!AV277</f>
        <v>--</v>
      </c>
      <c r="O331" s="26" t="str">
        <f>G!AY277</f>
        <v/>
      </c>
      <c r="P331" s="35" t="str">
        <f>G!AX277</f>
        <v>--</v>
      </c>
      <c r="Q331" s="26" t="str">
        <f>G!AZ277</f>
        <v/>
      </c>
      <c r="R331" s="26" t="str">
        <f>G!BA277</f>
        <v/>
      </c>
      <c r="T331" s="35" t="str">
        <f>G!BC277</f>
        <v/>
      </c>
      <c r="U331" s="35" t="str">
        <f>G!BB277</f>
        <v>--</v>
      </c>
      <c r="V331" s="35"/>
      <c r="W331" s="26" t="str">
        <f>G!BE277</f>
        <v/>
      </c>
      <c r="X331" s="35" t="str">
        <f>G!BD277</f>
        <v>--</v>
      </c>
      <c r="Y331" s="26" t="str">
        <f>G!BF277</f>
        <v/>
      </c>
      <c r="Z331" s="26" t="str">
        <f>G!BG277</f>
        <v/>
      </c>
      <c r="AA331" s="35"/>
      <c r="AE331" s="63">
        <f t="shared" si="23"/>
        <v>1</v>
      </c>
    </row>
    <row r="332" spans="1:31" ht="9" hidden="1" customHeight="1" x14ac:dyDescent="0.15">
      <c r="A332" s="195" t="str">
        <f>F!A278</f>
        <v>trans(2)-Permethrin</v>
      </c>
      <c r="B332" s="195"/>
      <c r="C332" s="195"/>
      <c r="D332" s="35" t="str">
        <f>G!AQ278</f>
        <v/>
      </c>
      <c r="E332" s="35" t="str">
        <f>G!AP278</f>
        <v>--</v>
      </c>
      <c r="G332" s="26" t="str">
        <f>G!AS278</f>
        <v/>
      </c>
      <c r="H332" s="35" t="str">
        <f>G!AR278</f>
        <v>--</v>
      </c>
      <c r="I332" s="26" t="str">
        <f>G!AT278</f>
        <v/>
      </c>
      <c r="J332" s="26" t="str">
        <f>G!AU278</f>
        <v/>
      </c>
      <c r="L332" s="35" t="str">
        <f>G!AW278</f>
        <v/>
      </c>
      <c r="M332" s="35" t="str">
        <f>G!AV278</f>
        <v>--</v>
      </c>
      <c r="O332" s="26" t="str">
        <f>G!AY278</f>
        <v/>
      </c>
      <c r="P332" s="35" t="str">
        <f>G!AX278</f>
        <v>--</v>
      </c>
      <c r="Q332" s="26" t="str">
        <f>G!AZ278</f>
        <v/>
      </c>
      <c r="R332" s="26" t="str">
        <f>G!BA278</f>
        <v/>
      </c>
      <c r="T332" s="35" t="str">
        <f>G!BC278</f>
        <v/>
      </c>
      <c r="U332" s="35" t="str">
        <f>G!BB278</f>
        <v>--</v>
      </c>
      <c r="V332" s="35"/>
      <c r="W332" s="26" t="str">
        <f>G!BE278</f>
        <v/>
      </c>
      <c r="X332" s="35" t="str">
        <f>G!BD278</f>
        <v>--</v>
      </c>
      <c r="Y332" s="26" t="str">
        <f>G!BF278</f>
        <v/>
      </c>
      <c r="Z332" s="26" t="str">
        <f>G!BG278</f>
        <v/>
      </c>
      <c r="AA332" s="35"/>
      <c r="AE332" s="63">
        <f t="shared" si="23"/>
        <v>1</v>
      </c>
    </row>
    <row r="333" spans="1:31" ht="9" hidden="1" customHeight="1" x14ac:dyDescent="0.15">
      <c r="A333" s="195" t="str">
        <f>F!A279</f>
        <v>2,4-Dinitrotolueen</v>
      </c>
      <c r="B333" s="195"/>
      <c r="C333" s="195"/>
      <c r="D333" s="35" t="str">
        <f>G!AQ279</f>
        <v/>
      </c>
      <c r="E333" s="35" t="str">
        <f>G!AP279</f>
        <v>--</v>
      </c>
      <c r="G333" s="26" t="str">
        <f>G!AS279</f>
        <v/>
      </c>
      <c r="H333" s="35" t="str">
        <f>G!AR279</f>
        <v>--</v>
      </c>
      <c r="I333" s="26" t="str">
        <f>G!AT279</f>
        <v/>
      </c>
      <c r="J333" s="26" t="str">
        <f>G!AU279</f>
        <v/>
      </c>
      <c r="L333" s="35" t="str">
        <f>G!AW279</f>
        <v/>
      </c>
      <c r="M333" s="35" t="str">
        <f>G!AV279</f>
        <v>--</v>
      </c>
      <c r="O333" s="26" t="str">
        <f>G!AY279</f>
        <v/>
      </c>
      <c r="P333" s="35" t="str">
        <f>G!AX279</f>
        <v>--</v>
      </c>
      <c r="Q333" s="26" t="str">
        <f>G!AZ279</f>
        <v/>
      </c>
      <c r="R333" s="26" t="str">
        <f>G!BA279</f>
        <v/>
      </c>
      <c r="T333" s="35" t="str">
        <f>G!BC279</f>
        <v/>
      </c>
      <c r="U333" s="35" t="str">
        <f>G!BB279</f>
        <v>--</v>
      </c>
      <c r="V333" s="35"/>
      <c r="W333" s="26" t="str">
        <f>G!BE279</f>
        <v/>
      </c>
      <c r="X333" s="35" t="str">
        <f>G!BD279</f>
        <v>--</v>
      </c>
      <c r="Y333" s="26" t="str">
        <f>G!BF279</f>
        <v/>
      </c>
      <c r="Z333" s="26" t="str">
        <f>G!BG279</f>
        <v/>
      </c>
      <c r="AA333" s="35"/>
      <c r="AE333" s="63">
        <f t="shared" si="23"/>
        <v>1</v>
      </c>
    </row>
    <row r="334" spans="1:31" ht="9" hidden="1" customHeight="1" x14ac:dyDescent="0.15">
      <c r="A334" s="195" t="str">
        <f>F!A280</f>
        <v>2,6-Dinitrotolueen</v>
      </c>
      <c r="B334" s="195"/>
      <c r="C334" s="195"/>
      <c r="D334" s="35" t="str">
        <f>G!AQ280</f>
        <v/>
      </c>
      <c r="E334" s="35" t="str">
        <f>G!AP280</f>
        <v>--</v>
      </c>
      <c r="G334" s="26" t="str">
        <f>G!AS280</f>
        <v/>
      </c>
      <c r="H334" s="35" t="str">
        <f>G!AR280</f>
        <v>--</v>
      </c>
      <c r="I334" s="26" t="str">
        <f>G!AT280</f>
        <v/>
      </c>
      <c r="J334" s="26" t="str">
        <f>G!AU280</f>
        <v/>
      </c>
      <c r="L334" s="35" t="str">
        <f>G!AW280</f>
        <v/>
      </c>
      <c r="M334" s="35" t="str">
        <f>G!AV280</f>
        <v>--</v>
      </c>
      <c r="O334" s="26" t="str">
        <f>G!AY280</f>
        <v/>
      </c>
      <c r="P334" s="35" t="str">
        <f>G!AX280</f>
        <v>--</v>
      </c>
      <c r="Q334" s="26" t="str">
        <f>G!AZ280</f>
        <v/>
      </c>
      <c r="R334" s="26" t="str">
        <f>G!BA280</f>
        <v/>
      </c>
      <c r="T334" s="35" t="str">
        <f>G!BC280</f>
        <v/>
      </c>
      <c r="U334" s="35" t="str">
        <f>G!BB280</f>
        <v>--</v>
      </c>
      <c r="V334" s="35"/>
      <c r="W334" s="26" t="str">
        <f>G!BE280</f>
        <v/>
      </c>
      <c r="X334" s="35" t="str">
        <f>G!BD280</f>
        <v>--</v>
      </c>
      <c r="Y334" s="26" t="str">
        <f>G!BF280</f>
        <v/>
      </c>
      <c r="Z334" s="26" t="str">
        <f>G!BG280</f>
        <v/>
      </c>
      <c r="AA334" s="35"/>
      <c r="AE334" s="63">
        <f t="shared" si="23"/>
        <v>1</v>
      </c>
    </row>
    <row r="335" spans="1:31" ht="9" hidden="1" customHeight="1" x14ac:dyDescent="0.15">
      <c r="A335" s="195" t="str">
        <f>F!A281</f>
        <v>2-Chloornaftaleen</v>
      </c>
      <c r="B335" s="195"/>
      <c r="C335" s="195"/>
      <c r="D335" s="35" t="str">
        <f>G!AQ281</f>
        <v/>
      </c>
      <c r="E335" s="35" t="str">
        <f>G!AP281</f>
        <v>--</v>
      </c>
      <c r="G335" s="26" t="str">
        <f>G!AS281</f>
        <v/>
      </c>
      <c r="H335" s="35" t="str">
        <f>G!AR281</f>
        <v>--</v>
      </c>
      <c r="I335" s="26" t="str">
        <f>G!AT281</f>
        <v/>
      </c>
      <c r="J335" s="26" t="str">
        <f>G!AU281</f>
        <v/>
      </c>
      <c r="L335" s="35" t="str">
        <f>G!AW281</f>
        <v/>
      </c>
      <c r="M335" s="35" t="str">
        <f>G!AV281</f>
        <v>--</v>
      </c>
      <c r="O335" s="26" t="str">
        <f>G!AY281</f>
        <v/>
      </c>
      <c r="P335" s="35" t="str">
        <f>G!AX281</f>
        <v>--</v>
      </c>
      <c r="Q335" s="26" t="str">
        <f>G!AZ281</f>
        <v/>
      </c>
      <c r="R335" s="26" t="str">
        <f>G!BA281</f>
        <v/>
      </c>
      <c r="T335" s="35" t="str">
        <f>G!BC281</f>
        <v/>
      </c>
      <c r="U335" s="35" t="str">
        <f>G!BB281</f>
        <v>--</v>
      </c>
      <c r="V335" s="35"/>
      <c r="W335" s="26" t="str">
        <f>G!BE281</f>
        <v/>
      </c>
      <c r="X335" s="35" t="str">
        <f>G!BD281</f>
        <v>--</v>
      </c>
      <c r="Y335" s="26" t="str">
        <f>G!BF281</f>
        <v/>
      </c>
      <c r="Z335" s="26" t="str">
        <f>G!BG281</f>
        <v/>
      </c>
      <c r="AA335" s="35"/>
      <c r="AE335" s="63">
        <f t="shared" si="23"/>
        <v>1</v>
      </c>
    </row>
    <row r="336" spans="1:31" ht="9" hidden="1" customHeight="1" x14ac:dyDescent="0.15">
      <c r="A336" s="195" t="str">
        <f>F!A282</f>
        <v>2-Methylnaftaleen</v>
      </c>
      <c r="B336" s="195"/>
      <c r="C336" s="195"/>
      <c r="D336" s="35" t="str">
        <f>G!AQ282</f>
        <v/>
      </c>
      <c r="E336" s="35" t="str">
        <f>G!AP282</f>
        <v>--</v>
      </c>
      <c r="G336" s="26" t="str">
        <f>G!AS282</f>
        <v/>
      </c>
      <c r="H336" s="35" t="str">
        <f>G!AR282</f>
        <v>--</v>
      </c>
      <c r="I336" s="26" t="str">
        <f>G!AT282</f>
        <v/>
      </c>
      <c r="J336" s="26" t="str">
        <f>G!AU282</f>
        <v/>
      </c>
      <c r="L336" s="35" t="str">
        <f>G!AW282</f>
        <v/>
      </c>
      <c r="M336" s="35" t="str">
        <f>G!AV282</f>
        <v>--</v>
      </c>
      <c r="O336" s="26" t="str">
        <f>G!AY282</f>
        <v/>
      </c>
      <c r="P336" s="35" t="str">
        <f>G!AX282</f>
        <v>--</v>
      </c>
      <c r="Q336" s="26" t="str">
        <f>G!AZ282</f>
        <v/>
      </c>
      <c r="R336" s="26" t="str">
        <f>G!BA282</f>
        <v/>
      </c>
      <c r="T336" s="35" t="str">
        <f>G!BC282</f>
        <v/>
      </c>
      <c r="U336" s="35" t="str">
        <f>G!BB282</f>
        <v>--</v>
      </c>
      <c r="V336" s="35"/>
      <c r="W336" s="26" t="str">
        <f>G!BE282</f>
        <v/>
      </c>
      <c r="X336" s="35" t="str">
        <f>G!BD282</f>
        <v>--</v>
      </c>
      <c r="Y336" s="26" t="str">
        <f>G!BF282</f>
        <v/>
      </c>
      <c r="Z336" s="26" t="str">
        <f>G!BG282</f>
        <v/>
      </c>
      <c r="AA336" s="35"/>
      <c r="AE336" s="63">
        <f t="shared" si="23"/>
        <v>1</v>
      </c>
    </row>
    <row r="337" spans="1:31" ht="9" hidden="1" customHeight="1" x14ac:dyDescent="0.15">
      <c r="A337" s="195" t="str">
        <f>F!A283</f>
        <v>4-Broomfenylfenylether</v>
      </c>
      <c r="B337" s="195"/>
      <c r="C337" s="195"/>
      <c r="D337" s="35" t="str">
        <f>G!AQ283</f>
        <v/>
      </c>
      <c r="E337" s="35" t="str">
        <f>G!AP283</f>
        <v>--</v>
      </c>
      <c r="G337" s="26" t="str">
        <f>G!AS283</f>
        <v/>
      </c>
      <c r="H337" s="35" t="str">
        <f>G!AR283</f>
        <v>--</v>
      </c>
      <c r="I337" s="26" t="str">
        <f>G!AT283</f>
        <v/>
      </c>
      <c r="J337" s="26" t="str">
        <f>G!AU283</f>
        <v/>
      </c>
      <c r="L337" s="35" t="str">
        <f>G!AW283</f>
        <v/>
      </c>
      <c r="M337" s="35" t="str">
        <f>G!AV283</f>
        <v>--</v>
      </c>
      <c r="O337" s="26" t="str">
        <f>G!AY283</f>
        <v/>
      </c>
      <c r="P337" s="35" t="str">
        <f>G!AX283</f>
        <v>--</v>
      </c>
      <c r="Q337" s="26" t="str">
        <f>G!AZ283</f>
        <v/>
      </c>
      <c r="R337" s="26" t="str">
        <f>G!BA283</f>
        <v/>
      </c>
      <c r="T337" s="35" t="str">
        <f>G!BC283</f>
        <v/>
      </c>
      <c r="U337" s="35" t="str">
        <f>G!BB283</f>
        <v>--</v>
      </c>
      <c r="V337" s="35"/>
      <c r="W337" s="26" t="str">
        <f>G!BE283</f>
        <v/>
      </c>
      <c r="X337" s="35" t="str">
        <f>G!BD283</f>
        <v>--</v>
      </c>
      <c r="Y337" s="26" t="str">
        <f>G!BF283</f>
        <v/>
      </c>
      <c r="Z337" s="26" t="str">
        <f>G!BG283</f>
        <v/>
      </c>
      <c r="AA337" s="35"/>
      <c r="AE337" s="63">
        <f t="shared" si="23"/>
        <v>1</v>
      </c>
    </row>
    <row r="338" spans="1:31" ht="9" hidden="1" customHeight="1" x14ac:dyDescent="0.15">
      <c r="A338" s="195" t="str">
        <f>F!A284</f>
        <v>4-Chloorfenylfenylether</v>
      </c>
      <c r="B338" s="195"/>
      <c r="C338" s="195"/>
      <c r="D338" s="35" t="str">
        <f>G!AQ284</f>
        <v/>
      </c>
      <c r="E338" s="35" t="str">
        <f>G!AP284</f>
        <v>--</v>
      </c>
      <c r="G338" s="26" t="str">
        <f>G!AS284</f>
        <v/>
      </c>
      <c r="H338" s="35" t="str">
        <f>G!AR284</f>
        <v>--</v>
      </c>
      <c r="I338" s="26" t="str">
        <f>G!AT284</f>
        <v/>
      </c>
      <c r="J338" s="26" t="str">
        <f>G!AU284</f>
        <v/>
      </c>
      <c r="L338" s="35" t="str">
        <f>G!AW284</f>
        <v/>
      </c>
      <c r="M338" s="35" t="str">
        <f>G!AV284</f>
        <v>--</v>
      </c>
      <c r="O338" s="26" t="str">
        <f>G!AY284</f>
        <v/>
      </c>
      <c r="P338" s="35" t="str">
        <f>G!AX284</f>
        <v>--</v>
      </c>
      <c r="Q338" s="26" t="str">
        <f>G!AZ284</f>
        <v/>
      </c>
      <c r="R338" s="26" t="str">
        <f>G!BA284</f>
        <v/>
      </c>
      <c r="T338" s="35" t="str">
        <f>G!BC284</f>
        <v/>
      </c>
      <c r="U338" s="35" t="str">
        <f>G!BB284</f>
        <v>--</v>
      </c>
      <c r="V338" s="35"/>
      <c r="W338" s="26" t="str">
        <f>G!BE284</f>
        <v/>
      </c>
      <c r="X338" s="35" t="str">
        <f>G!BD284</f>
        <v>--</v>
      </c>
      <c r="Y338" s="26" t="str">
        <f>G!BF284</f>
        <v/>
      </c>
      <c r="Z338" s="26" t="str">
        <f>G!BG284</f>
        <v/>
      </c>
      <c r="AA338" s="35"/>
      <c r="AE338" s="63">
        <f t="shared" si="23"/>
        <v>1</v>
      </c>
    </row>
    <row r="339" spans="1:31" ht="9" hidden="1" customHeight="1" x14ac:dyDescent="0.15">
      <c r="A339" s="195" t="str">
        <f>F!A285</f>
        <v>Azobenzeen</v>
      </c>
      <c r="B339" s="195"/>
      <c r="C339" s="195"/>
      <c r="D339" s="35" t="str">
        <f>G!AQ285</f>
        <v/>
      </c>
      <c r="E339" s="35" t="str">
        <f>G!AP285</f>
        <v>--</v>
      </c>
      <c r="G339" s="26" t="str">
        <f>G!AS285</f>
        <v/>
      </c>
      <c r="H339" s="35" t="str">
        <f>G!AR285</f>
        <v>--</v>
      </c>
      <c r="I339" s="26" t="str">
        <f>G!AT285</f>
        <v/>
      </c>
      <c r="J339" s="26" t="str">
        <f>G!AU285</f>
        <v/>
      </c>
      <c r="L339" s="35" t="str">
        <f>G!AW285</f>
        <v/>
      </c>
      <c r="M339" s="35" t="str">
        <f>G!AV285</f>
        <v>--</v>
      </c>
      <c r="O339" s="26" t="str">
        <f>G!AY285</f>
        <v/>
      </c>
      <c r="P339" s="35" t="str">
        <f>G!AX285</f>
        <v>--</v>
      </c>
      <c r="Q339" s="26" t="str">
        <f>G!AZ285</f>
        <v/>
      </c>
      <c r="R339" s="26" t="str">
        <f>G!BA285</f>
        <v/>
      </c>
      <c r="T339" s="35" t="str">
        <f>G!BC285</f>
        <v/>
      </c>
      <c r="U339" s="35" t="str">
        <f>G!BB285</f>
        <v>--</v>
      </c>
      <c r="V339" s="35"/>
      <c r="W339" s="26" t="str">
        <f>G!BE285</f>
        <v/>
      </c>
      <c r="X339" s="35" t="str">
        <f>G!BD285</f>
        <v>--</v>
      </c>
      <c r="Y339" s="26" t="str">
        <f>G!BF285</f>
        <v/>
      </c>
      <c r="Z339" s="26" t="str">
        <f>G!BG285</f>
        <v/>
      </c>
      <c r="AA339" s="35"/>
      <c r="AE339" s="63">
        <f t="shared" si="23"/>
        <v>1</v>
      </c>
    </row>
    <row r="340" spans="1:31" ht="9" hidden="1" customHeight="1" x14ac:dyDescent="0.15">
      <c r="A340" s="195" t="str">
        <f>F!A286</f>
        <v>bis(2-Chloorethoxy) methaan</v>
      </c>
      <c r="B340" s="195"/>
      <c r="C340" s="195"/>
      <c r="D340" s="35" t="str">
        <f>G!AQ286</f>
        <v/>
      </c>
      <c r="E340" s="35" t="str">
        <f>G!AP286</f>
        <v>--</v>
      </c>
      <c r="G340" s="26" t="str">
        <f>G!AS286</f>
        <v/>
      </c>
      <c r="H340" s="35" t="str">
        <f>G!AR286</f>
        <v>--</v>
      </c>
      <c r="I340" s="26" t="str">
        <f>G!AT286</f>
        <v/>
      </c>
      <c r="J340" s="26" t="str">
        <f>G!AU286</f>
        <v/>
      </c>
      <c r="L340" s="35" t="str">
        <f>G!AW286</f>
        <v/>
      </c>
      <c r="M340" s="35" t="str">
        <f>G!AV286</f>
        <v>--</v>
      </c>
      <c r="O340" s="26" t="str">
        <f>G!AY286</f>
        <v/>
      </c>
      <c r="P340" s="35" t="str">
        <f>G!AX286</f>
        <v>--</v>
      </c>
      <c r="Q340" s="26" t="str">
        <f>G!AZ286</f>
        <v/>
      </c>
      <c r="R340" s="26" t="str">
        <f>G!BA286</f>
        <v/>
      </c>
      <c r="T340" s="35" t="str">
        <f>G!BC286</f>
        <v/>
      </c>
      <c r="U340" s="35" t="str">
        <f>G!BB286</f>
        <v>--</v>
      </c>
      <c r="V340" s="35"/>
      <c r="W340" s="26" t="str">
        <f>G!BE286</f>
        <v/>
      </c>
      <c r="X340" s="35" t="str">
        <f>G!BD286</f>
        <v>--</v>
      </c>
      <c r="Y340" s="26" t="str">
        <f>G!BF286</f>
        <v/>
      </c>
      <c r="Z340" s="26" t="str">
        <f>G!BG286</f>
        <v/>
      </c>
      <c r="AA340" s="35"/>
      <c r="AE340" s="63">
        <f t="shared" si="23"/>
        <v>1</v>
      </c>
    </row>
    <row r="341" spans="1:31" ht="9" hidden="1" customHeight="1" x14ac:dyDescent="0.15">
      <c r="A341" s="195" t="str">
        <f>F!A287</f>
        <v>bis(2-Chloorethyl)ether</v>
      </c>
      <c r="B341" s="195"/>
      <c r="C341" s="195"/>
      <c r="D341" s="35" t="str">
        <f>G!AQ287</f>
        <v/>
      </c>
      <c r="E341" s="35" t="str">
        <f>G!AP287</f>
        <v>--</v>
      </c>
      <c r="G341" s="26" t="str">
        <f>G!AS287</f>
        <v/>
      </c>
      <c r="H341" s="35" t="str">
        <f>G!AR287</f>
        <v>--</v>
      </c>
      <c r="I341" s="26" t="str">
        <f>G!AT287</f>
        <v/>
      </c>
      <c r="J341" s="26" t="str">
        <f>G!AU287</f>
        <v/>
      </c>
      <c r="L341" s="35" t="str">
        <f>G!AW287</f>
        <v/>
      </c>
      <c r="M341" s="35" t="str">
        <f>G!AV287</f>
        <v>--</v>
      </c>
      <c r="O341" s="26" t="str">
        <f>G!AY287</f>
        <v/>
      </c>
      <c r="P341" s="35" t="str">
        <f>G!AX287</f>
        <v>--</v>
      </c>
      <c r="Q341" s="26" t="str">
        <f>G!AZ287</f>
        <v/>
      </c>
      <c r="R341" s="26" t="str">
        <f>G!BA287</f>
        <v/>
      </c>
      <c r="T341" s="35" t="str">
        <f>G!BC287</f>
        <v/>
      </c>
      <c r="U341" s="35" t="str">
        <f>G!BB287</f>
        <v>--</v>
      </c>
      <c r="V341" s="35"/>
      <c r="W341" s="26" t="str">
        <f>G!BE287</f>
        <v/>
      </c>
      <c r="X341" s="35" t="str">
        <f>G!BD287</f>
        <v>--</v>
      </c>
      <c r="Y341" s="26" t="str">
        <f>G!BF287</f>
        <v/>
      </c>
      <c r="Z341" s="26" t="str">
        <f>G!BG287</f>
        <v/>
      </c>
      <c r="AA341" s="35"/>
      <c r="AE341" s="63">
        <f t="shared" si="23"/>
        <v>1</v>
      </c>
    </row>
    <row r="342" spans="1:31" ht="9" hidden="1" customHeight="1" x14ac:dyDescent="0.15">
      <c r="A342" s="195" t="str">
        <f>F!A288</f>
        <v>Carbazole</v>
      </c>
      <c r="B342" s="195"/>
      <c r="C342" s="195"/>
      <c r="D342" s="35" t="str">
        <f>G!AQ288</f>
        <v/>
      </c>
      <c r="E342" s="35" t="str">
        <f>G!AP288</f>
        <v>--</v>
      </c>
      <c r="G342" s="26" t="str">
        <f>G!AS288</f>
        <v/>
      </c>
      <c r="H342" s="35" t="str">
        <f>G!AR288</f>
        <v>--</v>
      </c>
      <c r="I342" s="26" t="str">
        <f>G!AT288</f>
        <v/>
      </c>
      <c r="J342" s="26" t="str">
        <f>G!AU288</f>
        <v/>
      </c>
      <c r="L342" s="35" t="str">
        <f>G!AW288</f>
        <v/>
      </c>
      <c r="M342" s="35" t="str">
        <f>G!AV288</f>
        <v>--</v>
      </c>
      <c r="O342" s="26" t="str">
        <f>G!AY288</f>
        <v/>
      </c>
      <c r="P342" s="35" t="str">
        <f>G!AX288</f>
        <v>--</v>
      </c>
      <c r="Q342" s="26" t="str">
        <f>G!AZ288</f>
        <v/>
      </c>
      <c r="R342" s="26" t="str">
        <f>G!BA288</f>
        <v/>
      </c>
      <c r="T342" s="35" t="str">
        <f>G!BC288</f>
        <v/>
      </c>
      <c r="U342" s="35" t="str">
        <f>G!BB288</f>
        <v>--</v>
      </c>
      <c r="V342" s="35"/>
      <c r="W342" s="26" t="str">
        <f>G!BE288</f>
        <v/>
      </c>
      <c r="X342" s="35" t="str">
        <f>G!BD288</f>
        <v>--</v>
      </c>
      <c r="Y342" s="26" t="str">
        <f>G!BF288</f>
        <v/>
      </c>
      <c r="Z342" s="26" t="str">
        <f>G!BG288</f>
        <v/>
      </c>
      <c r="AA342" s="35"/>
      <c r="AE342" s="63">
        <f t="shared" si="23"/>
        <v>1</v>
      </c>
    </row>
    <row r="343" spans="1:31" ht="9" hidden="1" customHeight="1" x14ac:dyDescent="0.15">
      <c r="A343" s="195" t="str">
        <f>F!A289</f>
        <v>Dibenzofuraan</v>
      </c>
      <c r="B343" s="195"/>
      <c r="C343" s="195"/>
      <c r="D343" s="35" t="str">
        <f>G!AQ289</f>
        <v/>
      </c>
      <c r="E343" s="35" t="str">
        <f>G!AP289</f>
        <v>--</v>
      </c>
      <c r="G343" s="26" t="str">
        <f>G!AS289</f>
        <v/>
      </c>
      <c r="H343" s="35" t="str">
        <f>G!AR289</f>
        <v>--</v>
      </c>
      <c r="I343" s="26" t="str">
        <f>G!AT289</f>
        <v/>
      </c>
      <c r="J343" s="26" t="str">
        <f>G!AU289</f>
        <v/>
      </c>
      <c r="L343" s="35" t="str">
        <f>G!AW289</f>
        <v/>
      </c>
      <c r="M343" s="35" t="str">
        <f>G!AV289</f>
        <v>--</v>
      </c>
      <c r="O343" s="26" t="str">
        <f>G!AY289</f>
        <v/>
      </c>
      <c r="P343" s="35" t="str">
        <f>G!AX289</f>
        <v>--</v>
      </c>
      <c r="Q343" s="26" t="str">
        <f>G!AZ289</f>
        <v/>
      </c>
      <c r="R343" s="26" t="str">
        <f>G!BA289</f>
        <v/>
      </c>
      <c r="T343" s="35" t="str">
        <f>G!BC289</f>
        <v/>
      </c>
      <c r="U343" s="35" t="str">
        <f>G!BB289</f>
        <v>--</v>
      </c>
      <c r="V343" s="35"/>
      <c r="W343" s="26" t="str">
        <f>G!BE289</f>
        <v/>
      </c>
      <c r="X343" s="35" t="str">
        <f>G!BD289</f>
        <v>--</v>
      </c>
      <c r="Y343" s="26" t="str">
        <f>G!BF289</f>
        <v/>
      </c>
      <c r="Z343" s="26" t="str">
        <f>G!BG289</f>
        <v/>
      </c>
      <c r="AA343" s="35"/>
      <c r="AE343" s="63">
        <f t="shared" si="23"/>
        <v>1</v>
      </c>
    </row>
    <row r="344" spans="1:31" ht="9" hidden="1" customHeight="1" x14ac:dyDescent="0.15">
      <c r="A344" s="195" t="str">
        <f>F!A290</f>
        <v>Hexachloorcylcopentadieen</v>
      </c>
      <c r="B344" s="195"/>
      <c r="C344" s="195"/>
      <c r="D344" s="35" t="str">
        <f>G!AQ290</f>
        <v/>
      </c>
      <c r="E344" s="35" t="str">
        <f>G!AP290</f>
        <v>--</v>
      </c>
      <c r="G344" s="26" t="str">
        <f>G!AS290</f>
        <v/>
      </c>
      <c r="H344" s="35" t="str">
        <f>G!AR290</f>
        <v>--</v>
      </c>
      <c r="I344" s="26" t="str">
        <f>G!AT290</f>
        <v/>
      </c>
      <c r="J344" s="26" t="str">
        <f>G!AU290</f>
        <v/>
      </c>
      <c r="L344" s="35" t="str">
        <f>G!AW290</f>
        <v/>
      </c>
      <c r="M344" s="35" t="str">
        <f>G!AV290</f>
        <v>--</v>
      </c>
      <c r="O344" s="26" t="str">
        <f>G!AY290</f>
        <v/>
      </c>
      <c r="P344" s="35" t="str">
        <f>G!AX290</f>
        <v>--</v>
      </c>
      <c r="Q344" s="26" t="str">
        <f>G!AZ290</f>
        <v/>
      </c>
      <c r="R344" s="26" t="str">
        <f>G!BA290</f>
        <v/>
      </c>
      <c r="T344" s="35" t="str">
        <f>G!BC290</f>
        <v/>
      </c>
      <c r="U344" s="35" t="str">
        <f>G!BB290</f>
        <v>--</v>
      </c>
      <c r="V344" s="35"/>
      <c r="W344" s="26" t="str">
        <f>G!BE290</f>
        <v/>
      </c>
      <c r="X344" s="35" t="str">
        <f>G!BD290</f>
        <v>--</v>
      </c>
      <c r="Y344" s="26" t="str">
        <f>G!BF290</f>
        <v/>
      </c>
      <c r="Z344" s="26" t="str">
        <f>G!BG290</f>
        <v/>
      </c>
      <c r="AA344" s="35"/>
      <c r="AE344" s="63">
        <f t="shared" si="23"/>
        <v>1</v>
      </c>
    </row>
    <row r="345" spans="1:31" ht="9" hidden="1" customHeight="1" x14ac:dyDescent="0.15">
      <c r="A345" s="195" t="str">
        <f>F!A291</f>
        <v>Isoforon</v>
      </c>
      <c r="B345" s="195"/>
      <c r="C345" s="195"/>
      <c r="D345" s="35" t="str">
        <f>G!AQ291</f>
        <v/>
      </c>
      <c r="E345" s="35" t="str">
        <f>G!AP291</f>
        <v>--</v>
      </c>
      <c r="G345" s="26" t="str">
        <f>G!AS291</f>
        <v/>
      </c>
      <c r="H345" s="35" t="str">
        <f>G!AR291</f>
        <v>--</v>
      </c>
      <c r="I345" s="26" t="str">
        <f>G!AT291</f>
        <v/>
      </c>
      <c r="J345" s="26" t="str">
        <f>G!AU291</f>
        <v/>
      </c>
      <c r="L345" s="35" t="str">
        <f>G!AW291</f>
        <v/>
      </c>
      <c r="M345" s="35" t="str">
        <f>G!AV291</f>
        <v>--</v>
      </c>
      <c r="O345" s="26" t="str">
        <f>G!AY291</f>
        <v/>
      </c>
      <c r="P345" s="35" t="str">
        <f>G!AX291</f>
        <v>--</v>
      </c>
      <c r="Q345" s="26" t="str">
        <f>G!AZ291</f>
        <v/>
      </c>
      <c r="R345" s="26" t="str">
        <f>G!BA291</f>
        <v/>
      </c>
      <c r="T345" s="35" t="str">
        <f>G!BC291</f>
        <v/>
      </c>
      <c r="U345" s="35" t="str">
        <f>G!BB291</f>
        <v>--</v>
      </c>
      <c r="V345" s="35"/>
      <c r="W345" s="26" t="str">
        <f>G!BE291</f>
        <v/>
      </c>
      <c r="X345" s="35" t="str">
        <f>G!BD291</f>
        <v>--</v>
      </c>
      <c r="Y345" s="26" t="str">
        <f>G!BF291</f>
        <v/>
      </c>
      <c r="Z345" s="26" t="str">
        <f>G!BG291</f>
        <v/>
      </c>
      <c r="AA345" s="35"/>
      <c r="AE345" s="63">
        <f t="shared" si="23"/>
        <v>1</v>
      </c>
    </row>
    <row r="346" spans="1:31" ht="9" hidden="1" customHeight="1" x14ac:dyDescent="0.15">
      <c r="A346" s="195" t="str">
        <f>F!A292</f>
        <v>Nitrobenzeen</v>
      </c>
      <c r="B346" s="195"/>
      <c r="C346" s="195"/>
      <c r="D346" s="35" t="str">
        <f>G!AQ292</f>
        <v/>
      </c>
      <c r="E346" s="35" t="str">
        <f>G!AP292</f>
        <v>--</v>
      </c>
      <c r="G346" s="26" t="str">
        <f>G!AS292</f>
        <v/>
      </c>
      <c r="H346" s="35" t="str">
        <f>G!AR292</f>
        <v>--</v>
      </c>
      <c r="I346" s="26" t="str">
        <f>G!AT292</f>
        <v/>
      </c>
      <c r="J346" s="26" t="str">
        <f>G!AU292</f>
        <v/>
      </c>
      <c r="L346" s="35" t="str">
        <f>G!AW292</f>
        <v/>
      </c>
      <c r="M346" s="35" t="str">
        <f>G!AV292</f>
        <v>--</v>
      </c>
      <c r="O346" s="26" t="str">
        <f>G!AY292</f>
        <v/>
      </c>
      <c r="P346" s="35" t="str">
        <f>G!AX292</f>
        <v>--</v>
      </c>
      <c r="Q346" s="26" t="str">
        <f>G!AZ292</f>
        <v/>
      </c>
      <c r="R346" s="26" t="str">
        <f>G!BA292</f>
        <v/>
      </c>
      <c r="T346" s="35" t="str">
        <f>G!BC292</f>
        <v/>
      </c>
      <c r="U346" s="35" t="str">
        <f>G!BB292</f>
        <v>--</v>
      </c>
      <c r="V346" s="35"/>
      <c r="W346" s="26" t="str">
        <f>G!BE292</f>
        <v/>
      </c>
      <c r="X346" s="35" t="str">
        <f>G!BD292</f>
        <v>--</v>
      </c>
      <c r="Y346" s="26" t="str">
        <f>G!BF292</f>
        <v/>
      </c>
      <c r="Z346" s="26" t="str">
        <f>G!BG292</f>
        <v/>
      </c>
      <c r="AA346" s="35"/>
      <c r="AE346" s="63">
        <f t="shared" si="23"/>
        <v>1</v>
      </c>
    </row>
    <row r="347" spans="1:31" ht="9" hidden="1" customHeight="1" x14ac:dyDescent="0.15">
      <c r="A347" s="195" t="str">
        <f>F!A293</f>
        <v>Dedecylbenzeen</v>
      </c>
      <c r="B347" s="195"/>
      <c r="C347" s="195"/>
      <c r="D347" s="35" t="str">
        <f>G!AQ293</f>
        <v/>
      </c>
      <c r="E347" s="35" t="str">
        <f>G!AP293</f>
        <v>--</v>
      </c>
      <c r="G347" s="26" t="str">
        <f>G!AS293</f>
        <v/>
      </c>
      <c r="H347" s="35" t="str">
        <f>G!AR293</f>
        <v>--</v>
      </c>
      <c r="I347" s="26" t="str">
        <f>G!AT293</f>
        <v/>
      </c>
      <c r="J347" s="26" t="str">
        <f>G!AU293</f>
        <v/>
      </c>
      <c r="L347" s="35" t="str">
        <f>G!AW293</f>
        <v/>
      </c>
      <c r="M347" s="35" t="str">
        <f>G!AV293</f>
        <v>--</v>
      </c>
      <c r="O347" s="26" t="str">
        <f>G!AY293</f>
        <v/>
      </c>
      <c r="P347" s="35" t="str">
        <f>G!AX293</f>
        <v>--</v>
      </c>
      <c r="Q347" s="26" t="str">
        <f>G!AZ293</f>
        <v/>
      </c>
      <c r="R347" s="26" t="str">
        <f>G!BA293</f>
        <v/>
      </c>
      <c r="T347" s="35" t="str">
        <f>G!BC293</f>
        <v/>
      </c>
      <c r="U347" s="35" t="str">
        <f>G!BB293</f>
        <v>--</v>
      </c>
      <c r="V347" s="35"/>
      <c r="W347" s="26" t="str">
        <f>G!BE293</f>
        <v/>
      </c>
      <c r="X347" s="35" t="str">
        <f>G!BD293</f>
        <v>--</v>
      </c>
      <c r="Y347" s="26" t="str">
        <f>G!BF293</f>
        <v/>
      </c>
      <c r="Z347" s="26" t="str">
        <f>G!BG293</f>
        <v/>
      </c>
      <c r="AA347" s="35"/>
      <c r="AE347" s="63">
        <f t="shared" si="23"/>
        <v>1</v>
      </c>
    </row>
    <row r="348" spans="1:31" ht="9" hidden="1" customHeight="1" x14ac:dyDescent="0.15">
      <c r="A348" s="195" t="str">
        <f>F!A294</f>
        <v>Aromatische oplosmiddelen</v>
      </c>
      <c r="B348" s="195"/>
      <c r="C348" s="195"/>
      <c r="D348" s="35" t="str">
        <f>G!AQ294</f>
        <v/>
      </c>
      <c r="E348" s="35" t="str">
        <f>G!AP294</f>
        <v>--</v>
      </c>
      <c r="G348" s="26" t="str">
        <f>G!AS294</f>
        <v/>
      </c>
      <c r="H348" s="35" t="str">
        <f>G!AR294</f>
        <v>--</v>
      </c>
      <c r="I348" s="26" t="str">
        <f>G!AT294</f>
        <v/>
      </c>
      <c r="J348" s="26" t="str">
        <f>G!AU294</f>
        <v/>
      </c>
      <c r="L348" s="35" t="str">
        <f>G!AW294</f>
        <v/>
      </c>
      <c r="M348" s="35" t="str">
        <f>G!AV294</f>
        <v>--</v>
      </c>
      <c r="O348" s="26" t="str">
        <f>G!AY294</f>
        <v/>
      </c>
      <c r="P348" s="35" t="str">
        <f>G!AX294</f>
        <v>--</v>
      </c>
      <c r="Q348" s="26" t="str">
        <f>G!AZ294</f>
        <v/>
      </c>
      <c r="R348" s="26" t="str">
        <f>G!BA294</f>
        <v/>
      </c>
      <c r="T348" s="35" t="str">
        <f>G!BC294</f>
        <v/>
      </c>
      <c r="U348" s="35" t="str">
        <f>G!BB294</f>
        <v>--</v>
      </c>
      <c r="V348" s="35"/>
      <c r="W348" s="26" t="str">
        <f>G!BE294</f>
        <v/>
      </c>
      <c r="X348" s="35" t="str">
        <f>G!BD294</f>
        <v>--</v>
      </c>
      <c r="Y348" s="26" t="str">
        <f>G!BF294</f>
        <v/>
      </c>
      <c r="Z348" s="26" t="str">
        <f>G!BG294</f>
        <v/>
      </c>
      <c r="AA348" s="35"/>
      <c r="AE348" s="63">
        <f t="shared" si="23"/>
        <v>1</v>
      </c>
    </row>
    <row r="349" spans="1:31" ht="9" hidden="1" customHeight="1" x14ac:dyDescent="0.15">
      <c r="A349" s="195" t="str">
        <f>F!A295</f>
        <v>Chloornaftaleen (som)</v>
      </c>
      <c r="B349" s="195"/>
      <c r="C349" s="195"/>
      <c r="D349" s="35" t="str">
        <f>G!AQ295</f>
        <v/>
      </c>
      <c r="E349" s="35" t="str">
        <f>G!AP295</f>
        <v>--</v>
      </c>
      <c r="G349" s="26" t="str">
        <f>G!AS295</f>
        <v/>
      </c>
      <c r="H349" s="35" t="str">
        <f>G!AR295</f>
        <v>--</v>
      </c>
      <c r="I349" s="26" t="str">
        <f>G!AT295</f>
        <v/>
      </c>
      <c r="J349" s="26" t="str">
        <f>G!AU295</f>
        <v/>
      </c>
      <c r="L349" s="35" t="str">
        <f>G!AW295</f>
        <v/>
      </c>
      <c r="M349" s="35" t="str">
        <f>G!AV295</f>
        <v>--</v>
      </c>
      <c r="O349" s="26" t="str">
        <f>G!AY295</f>
        <v/>
      </c>
      <c r="P349" s="35" t="str">
        <f>G!AX295</f>
        <v>--</v>
      </c>
      <c r="Q349" s="26" t="str">
        <f>G!AZ295</f>
        <v/>
      </c>
      <c r="R349" s="26" t="str">
        <f>G!BA295</f>
        <v/>
      </c>
      <c r="T349" s="35" t="str">
        <f>G!BC295</f>
        <v/>
      </c>
      <c r="U349" s="35" t="str">
        <f>G!BB295</f>
        <v>--</v>
      </c>
      <c r="V349" s="35"/>
      <c r="W349" s="26" t="str">
        <f>G!BE295</f>
        <v/>
      </c>
      <c r="X349" s="35" t="str">
        <f>G!BD295</f>
        <v>--</v>
      </c>
      <c r="Y349" s="26" t="str">
        <f>G!BF295</f>
        <v/>
      </c>
      <c r="Z349" s="26" t="str">
        <f>G!BG295</f>
        <v/>
      </c>
      <c r="AA349" s="35"/>
      <c r="AE349" s="63">
        <f t="shared" si="23"/>
        <v>1</v>
      </c>
    </row>
    <row r="350" spans="1:31" ht="9" hidden="1" customHeight="1" x14ac:dyDescent="0.15">
      <c r="A350" s="195" t="str">
        <f>F!A296</f>
        <v>Ethyl(tert)butylether (ETBE)</v>
      </c>
      <c r="B350" s="195"/>
      <c r="C350" s="195"/>
      <c r="D350" s="35" t="str">
        <f>G!AQ296</f>
        <v/>
      </c>
      <c r="E350" s="35" t="str">
        <f>G!AP296</f>
        <v>--</v>
      </c>
      <c r="G350" s="26" t="str">
        <f>G!AS296</f>
        <v/>
      </c>
      <c r="H350" s="35" t="str">
        <f>G!AR296</f>
        <v>--</v>
      </c>
      <c r="I350" s="26" t="str">
        <f>G!AT296</f>
        <v/>
      </c>
      <c r="J350" s="26" t="str">
        <f>G!AU296</f>
        <v/>
      </c>
      <c r="L350" s="35" t="str">
        <f>G!AW296</f>
        <v/>
      </c>
      <c r="M350" s="35" t="str">
        <f>G!AV296</f>
        <v>--</v>
      </c>
      <c r="O350" s="26" t="str">
        <f>G!AY296</f>
        <v/>
      </c>
      <c r="P350" s="35" t="str">
        <f>G!AX296</f>
        <v>--</v>
      </c>
      <c r="Q350" s="26" t="str">
        <f>G!AZ296</f>
        <v/>
      </c>
      <c r="R350" s="26" t="str">
        <f>G!BA296</f>
        <v/>
      </c>
      <c r="T350" s="35" t="str">
        <f>G!BC296</f>
        <v/>
      </c>
      <c r="U350" s="35" t="str">
        <f>G!BB296</f>
        <v>--</v>
      </c>
      <c r="V350" s="35"/>
      <c r="W350" s="26" t="str">
        <f>G!BE296</f>
        <v/>
      </c>
      <c r="X350" s="35" t="str">
        <f>G!BD296</f>
        <v>--</v>
      </c>
      <c r="Y350" s="26" t="str">
        <f>G!BF296</f>
        <v/>
      </c>
      <c r="Z350" s="26" t="str">
        <f>G!BG296</f>
        <v/>
      </c>
      <c r="AA350" s="35"/>
      <c r="AE350" s="63">
        <f t="shared" si="23"/>
        <v>1</v>
      </c>
    </row>
    <row r="351" spans="1:31" ht="9" hidden="1" customHeight="1" x14ac:dyDescent="0.15">
      <c r="A351" s="195" t="str">
        <f>F!A297</f>
        <v>Methyl(tert)butylether (MTBE)</v>
      </c>
      <c r="B351" s="195"/>
      <c r="C351" s="195"/>
      <c r="D351" s="35" t="str">
        <f>G!AQ297</f>
        <v/>
      </c>
      <c r="E351" s="35" t="str">
        <f>G!AP297</f>
        <v>--</v>
      </c>
      <c r="G351" s="26" t="str">
        <f>G!AS297</f>
        <v/>
      </c>
      <c r="H351" s="35" t="str">
        <f>G!AR297</f>
        <v>--</v>
      </c>
      <c r="I351" s="26" t="str">
        <f>G!AT297</f>
        <v/>
      </c>
      <c r="J351" s="26" t="str">
        <f>G!AU297</f>
        <v/>
      </c>
      <c r="L351" s="35" t="str">
        <f>G!AW297</f>
        <v/>
      </c>
      <c r="M351" s="35" t="str">
        <f>G!AV297</f>
        <v>--</v>
      </c>
      <c r="O351" s="26" t="str">
        <f>G!AY297</f>
        <v/>
      </c>
      <c r="P351" s="35" t="str">
        <f>G!AX297</f>
        <v>--</v>
      </c>
      <c r="Q351" s="26" t="str">
        <f>G!AZ297</f>
        <v/>
      </c>
      <c r="R351" s="26" t="str">
        <f>G!BA297</f>
        <v/>
      </c>
      <c r="T351" s="35" t="str">
        <f>G!BC297</f>
        <v/>
      </c>
      <c r="U351" s="35" t="str">
        <f>G!BB297</f>
        <v>--</v>
      </c>
      <c r="V351" s="35"/>
      <c r="W351" s="26" t="str">
        <f>G!BE297</f>
        <v/>
      </c>
      <c r="X351" s="35" t="str">
        <f>G!BD297</f>
        <v>--</v>
      </c>
      <c r="Y351" s="26" t="str">
        <f>G!BF297</f>
        <v/>
      </c>
      <c r="Z351" s="26" t="str">
        <f>G!BG297</f>
        <v/>
      </c>
      <c r="AA351" s="35"/>
      <c r="AE351" s="63">
        <f t="shared" si="23"/>
        <v>1</v>
      </c>
    </row>
    <row r="352" spans="1:31" ht="9" hidden="1" customHeight="1" x14ac:dyDescent="0.15">
      <c r="A352" s="195" t="str">
        <f>F!A298</f>
        <v>Monochlooranilinen (som)</v>
      </c>
      <c r="B352" s="195"/>
      <c r="C352" s="195"/>
      <c r="D352" s="35" t="str">
        <f>G!AQ298</f>
        <v/>
      </c>
      <c r="E352" s="35" t="str">
        <f>G!AP298</f>
        <v>--</v>
      </c>
      <c r="G352" s="26" t="str">
        <f>G!AS298</f>
        <v/>
      </c>
      <c r="H352" s="35" t="str">
        <f>G!AR298</f>
        <v>--</v>
      </c>
      <c r="I352" s="26" t="str">
        <f>G!AT298</f>
        <v/>
      </c>
      <c r="J352" s="26" t="str">
        <f>G!AU298</f>
        <v/>
      </c>
      <c r="L352" s="35" t="str">
        <f>G!AW298</f>
        <v/>
      </c>
      <c r="M352" s="35" t="str">
        <f>G!AV298</f>
        <v>--</v>
      </c>
      <c r="O352" s="26" t="str">
        <f>G!AY298</f>
        <v/>
      </c>
      <c r="P352" s="35" t="str">
        <f>G!AX298</f>
        <v>--</v>
      </c>
      <c r="Q352" s="26" t="str">
        <f>G!AZ298</f>
        <v/>
      </c>
      <c r="R352" s="26" t="str">
        <f>G!BA298</f>
        <v/>
      </c>
      <c r="T352" s="35" t="str">
        <f>G!BC298</f>
        <v/>
      </c>
      <c r="U352" s="35" t="str">
        <f>G!BB298</f>
        <v>--</v>
      </c>
      <c r="V352" s="35"/>
      <c r="W352" s="26" t="str">
        <f>G!BE298</f>
        <v/>
      </c>
      <c r="X352" s="35" t="str">
        <f>G!BD298</f>
        <v>--</v>
      </c>
      <c r="Y352" s="26" t="str">
        <f>G!BF298</f>
        <v/>
      </c>
      <c r="Z352" s="26" t="str">
        <f>G!BG298</f>
        <v/>
      </c>
      <c r="AA352" s="35"/>
      <c r="AE352" s="63">
        <f t="shared" si="23"/>
        <v>1</v>
      </c>
    </row>
    <row r="353" spans="1:31" ht="9" hidden="1" customHeight="1" x14ac:dyDescent="0.15">
      <c r="A353" s="195" t="str">
        <f>F!A299</f>
        <v>Pentachlooranlinine (som)</v>
      </c>
      <c r="B353" s="195"/>
      <c r="C353" s="195"/>
      <c r="D353" s="35" t="str">
        <f>G!AQ299</f>
        <v/>
      </c>
      <c r="E353" s="35" t="str">
        <f>G!AP299</f>
        <v>--</v>
      </c>
      <c r="G353" s="26" t="str">
        <f>G!AS299</f>
        <v/>
      </c>
      <c r="H353" s="35" t="str">
        <f>G!AR299</f>
        <v>--</v>
      </c>
      <c r="I353" s="26" t="str">
        <f>G!AT299</f>
        <v/>
      </c>
      <c r="J353" s="26" t="str">
        <f>G!AU299</f>
        <v/>
      </c>
      <c r="L353" s="35" t="str">
        <f>G!AW299</f>
        <v/>
      </c>
      <c r="M353" s="35" t="str">
        <f>G!AV299</f>
        <v>--</v>
      </c>
      <c r="O353" s="26" t="str">
        <f>G!AY299</f>
        <v/>
      </c>
      <c r="P353" s="35" t="str">
        <f>G!AX299</f>
        <v>--</v>
      </c>
      <c r="Q353" s="26" t="str">
        <f>G!AZ299</f>
        <v/>
      </c>
      <c r="R353" s="26" t="str">
        <f>G!BA299</f>
        <v/>
      </c>
      <c r="T353" s="35" t="str">
        <f>G!BC299</f>
        <v/>
      </c>
      <c r="U353" s="35" t="str">
        <f>G!BB299</f>
        <v>--</v>
      </c>
      <c r="V353" s="35"/>
      <c r="W353" s="26" t="str">
        <f>G!BE299</f>
        <v/>
      </c>
      <c r="X353" s="35" t="str">
        <f>G!BD299</f>
        <v>--</v>
      </c>
      <c r="Y353" s="26" t="str">
        <f>G!BF299</f>
        <v/>
      </c>
      <c r="Z353" s="26" t="str">
        <f>G!BG299</f>
        <v/>
      </c>
      <c r="AA353" s="35"/>
      <c r="AE353" s="63">
        <f t="shared" si="23"/>
        <v>1</v>
      </c>
    </row>
    <row r="354" spans="1:31" ht="9" hidden="1" customHeight="1" x14ac:dyDescent="0.15">
      <c r="A354" s="195" t="str">
        <f>F!A300</f>
        <v>Dioxine (som I-TEQ)</v>
      </c>
      <c r="B354" s="195"/>
      <c r="C354" s="195"/>
      <c r="D354" s="35" t="str">
        <f>G!AQ300</f>
        <v/>
      </c>
      <c r="E354" s="35" t="str">
        <f>G!AP300</f>
        <v>--</v>
      </c>
      <c r="G354" s="26" t="str">
        <f>G!AS300</f>
        <v/>
      </c>
      <c r="H354" s="35" t="str">
        <f>G!AR300</f>
        <v>--</v>
      </c>
      <c r="I354" s="26" t="str">
        <f>G!AT300</f>
        <v/>
      </c>
      <c r="J354" s="26" t="str">
        <f>G!AU300</f>
        <v/>
      </c>
      <c r="L354" s="35" t="str">
        <f>G!AW300</f>
        <v/>
      </c>
      <c r="M354" s="35" t="str">
        <f>G!AV300</f>
        <v>--</v>
      </c>
      <c r="O354" s="26" t="str">
        <f>G!AY300</f>
        <v/>
      </c>
      <c r="P354" s="35" t="str">
        <f>G!AX300</f>
        <v>--</v>
      </c>
      <c r="Q354" s="26" t="str">
        <f>G!AZ300</f>
        <v/>
      </c>
      <c r="R354" s="26" t="str">
        <f>G!BA300</f>
        <v/>
      </c>
      <c r="T354" s="35" t="str">
        <f>G!BC300</f>
        <v/>
      </c>
      <c r="U354" s="35" t="str">
        <f>G!BB300</f>
        <v>--</v>
      </c>
      <c r="V354" s="35"/>
      <c r="W354" s="26" t="str">
        <f>G!BE300</f>
        <v/>
      </c>
      <c r="X354" s="35" t="str">
        <f>G!BD300</f>
        <v>--</v>
      </c>
      <c r="Y354" s="26" t="str">
        <f>G!BF300</f>
        <v/>
      </c>
      <c r="Z354" s="26" t="str">
        <f>G!BG300</f>
        <v/>
      </c>
      <c r="AA354" s="35"/>
      <c r="AE354" s="63">
        <f t="shared" si="23"/>
        <v>1</v>
      </c>
    </row>
    <row r="355" spans="1:31" ht="9" hidden="1" customHeight="1" x14ac:dyDescent="0.15">
      <c r="A355" s="195" t="str">
        <f>F!A301</f>
        <v>Zwavelkoolstof</v>
      </c>
      <c r="B355" s="195"/>
      <c r="C355" s="195"/>
      <c r="D355" s="35" t="str">
        <f>G!AQ301</f>
        <v/>
      </c>
      <c r="E355" s="35" t="str">
        <f>G!AP301</f>
        <v>--</v>
      </c>
      <c r="G355" s="26" t="str">
        <f>G!AS301</f>
        <v/>
      </c>
      <c r="H355" s="35" t="str">
        <f>G!AR301</f>
        <v>--</v>
      </c>
      <c r="I355" s="26" t="str">
        <f>G!AT301</f>
        <v/>
      </c>
      <c r="J355" s="26" t="str">
        <f>G!AU301</f>
        <v/>
      </c>
      <c r="L355" s="35" t="str">
        <f>G!AW301</f>
        <v/>
      </c>
      <c r="M355" s="35" t="str">
        <f>G!AV301</f>
        <v>--</v>
      </c>
      <c r="O355" s="26" t="str">
        <f>G!AY301</f>
        <v/>
      </c>
      <c r="P355" s="35" t="str">
        <f>G!AX301</f>
        <v>--</v>
      </c>
      <c r="Q355" s="26" t="str">
        <f>G!AZ301</f>
        <v/>
      </c>
      <c r="R355" s="26" t="str">
        <f>G!BA301</f>
        <v/>
      </c>
      <c r="T355" s="35" t="str">
        <f>G!BC301</f>
        <v/>
      </c>
      <c r="U355" s="35" t="str">
        <f>G!BB301</f>
        <v>--</v>
      </c>
      <c r="V355" s="35"/>
      <c r="W355" s="26" t="str">
        <f>G!BE301</f>
        <v/>
      </c>
      <c r="X355" s="35" t="str">
        <f>G!BD301</f>
        <v>--</v>
      </c>
      <c r="Y355" s="26" t="str">
        <f>G!BF301</f>
        <v/>
      </c>
      <c r="Z355" s="26" t="str">
        <f>G!BG301</f>
        <v/>
      </c>
      <c r="AA355" s="35"/>
      <c r="AE355" s="63">
        <f t="shared" si="23"/>
        <v>1</v>
      </c>
    </row>
    <row r="356" spans="1:31" ht="9" hidden="1" customHeight="1" x14ac:dyDescent="0.15">
      <c r="A356" s="195" t="str">
        <f>F!A302</f>
        <v>Aceton</v>
      </c>
      <c r="B356" s="195"/>
      <c r="C356" s="195"/>
      <c r="D356" s="35" t="str">
        <f>G!AQ302</f>
        <v/>
      </c>
      <c r="E356" s="35" t="str">
        <f>G!AP302</f>
        <v>--</v>
      </c>
      <c r="G356" s="26" t="str">
        <f>G!AS302</f>
        <v/>
      </c>
      <c r="H356" s="35" t="str">
        <f>G!AR302</f>
        <v>--</v>
      </c>
      <c r="I356" s="26" t="str">
        <f>G!AT302</f>
        <v/>
      </c>
      <c r="J356" s="26" t="str">
        <f>G!AU302</f>
        <v/>
      </c>
      <c r="L356" s="35" t="str">
        <f>G!AW302</f>
        <v/>
      </c>
      <c r="M356" s="35" t="str">
        <f>G!AV302</f>
        <v>--</v>
      </c>
      <c r="O356" s="26" t="str">
        <f>G!AY302</f>
        <v/>
      </c>
      <c r="P356" s="35" t="str">
        <f>G!AX302</f>
        <v>--</v>
      </c>
      <c r="Q356" s="26" t="str">
        <f>G!AZ302</f>
        <v/>
      </c>
      <c r="R356" s="26" t="str">
        <f>G!BA302</f>
        <v/>
      </c>
      <c r="T356" s="35" t="str">
        <f>G!BC302</f>
        <v/>
      </c>
      <c r="U356" s="35" t="str">
        <f>G!BB302</f>
        <v>--</v>
      </c>
      <c r="V356" s="35"/>
      <c r="W356" s="26" t="str">
        <f>G!BE302</f>
        <v/>
      </c>
      <c r="X356" s="35" t="str">
        <f>G!BD302</f>
        <v>--</v>
      </c>
      <c r="Y356" s="26" t="str">
        <f>G!BF302</f>
        <v/>
      </c>
      <c r="Z356" s="26" t="str">
        <f>G!BG302</f>
        <v/>
      </c>
      <c r="AA356" s="35"/>
      <c r="AE356" s="63">
        <f t="shared" si="23"/>
        <v>1</v>
      </c>
    </row>
    <row r="357" spans="1:31" ht="9" hidden="1" customHeight="1" x14ac:dyDescent="0.15">
      <c r="A357" s="195" t="str">
        <f>F!A303</f>
        <v>Diethylether</v>
      </c>
      <c r="B357" s="195"/>
      <c r="C357" s="195"/>
      <c r="D357" s="35" t="str">
        <f>G!AQ303</f>
        <v/>
      </c>
      <c r="E357" s="35" t="str">
        <f>G!AP303</f>
        <v>--</v>
      </c>
      <c r="G357" s="26" t="str">
        <f>G!AS303</f>
        <v/>
      </c>
      <c r="H357" s="35" t="str">
        <f>G!AR303</f>
        <v>--</v>
      </c>
      <c r="I357" s="26" t="str">
        <f>G!AT303</f>
        <v/>
      </c>
      <c r="J357" s="26" t="str">
        <f>G!AU303</f>
        <v/>
      </c>
      <c r="L357" s="35" t="str">
        <f>G!AW303</f>
        <v/>
      </c>
      <c r="M357" s="35" t="str">
        <f>G!AV303</f>
        <v>--</v>
      </c>
      <c r="O357" s="26" t="str">
        <f>G!AY303</f>
        <v/>
      </c>
      <c r="P357" s="35" t="str">
        <f>G!AX303</f>
        <v>--</v>
      </c>
      <c r="Q357" s="26" t="str">
        <f>G!AZ303</f>
        <v/>
      </c>
      <c r="R357" s="26" t="str">
        <f>G!BA303</f>
        <v/>
      </c>
      <c r="T357" s="35" t="str">
        <f>G!BC303</f>
        <v/>
      </c>
      <c r="U357" s="35" t="str">
        <f>G!BB303</f>
        <v>--</v>
      </c>
      <c r="V357" s="35"/>
      <c r="W357" s="26" t="str">
        <f>G!BE303</f>
        <v/>
      </c>
      <c r="X357" s="35" t="str">
        <f>G!BD303</f>
        <v>--</v>
      </c>
      <c r="Y357" s="26" t="str">
        <f>G!BF303</f>
        <v/>
      </c>
      <c r="Z357" s="26" t="str">
        <f>G!BG303</f>
        <v/>
      </c>
      <c r="AA357" s="35"/>
      <c r="AE357" s="63">
        <f t="shared" si="23"/>
        <v>1</v>
      </c>
    </row>
    <row r="358" spans="1:31" ht="9" hidden="1" customHeight="1" x14ac:dyDescent="0.15">
      <c r="A358" s="195" t="str">
        <f>F!A304</f>
        <v>Methylisobutylketon (MIBK)</v>
      </c>
      <c r="B358" s="195"/>
      <c r="C358" s="195"/>
      <c r="D358" s="35" t="str">
        <f>G!AQ304</f>
        <v/>
      </c>
      <c r="E358" s="35" t="str">
        <f>G!AP304</f>
        <v>--</v>
      </c>
      <c r="G358" s="26" t="str">
        <f>G!AS304</f>
        <v/>
      </c>
      <c r="H358" s="35" t="str">
        <f>G!AR304</f>
        <v>--</v>
      </c>
      <c r="I358" s="26" t="str">
        <f>G!AT304</f>
        <v/>
      </c>
      <c r="J358" s="26" t="str">
        <f>G!AU304</f>
        <v/>
      </c>
      <c r="L358" s="35" t="str">
        <f>G!AW304</f>
        <v/>
      </c>
      <c r="M358" s="35" t="str">
        <f>G!AV304</f>
        <v>--</v>
      </c>
      <c r="O358" s="26" t="str">
        <f>G!AY304</f>
        <v/>
      </c>
      <c r="P358" s="35" t="str">
        <f>G!AX304</f>
        <v>--</v>
      </c>
      <c r="Q358" s="26" t="str">
        <f>G!AZ304</f>
        <v/>
      </c>
      <c r="R358" s="26" t="str">
        <f>G!BA304</f>
        <v/>
      </c>
      <c r="T358" s="35" t="str">
        <f>G!BC304</f>
        <v/>
      </c>
      <c r="U358" s="35" t="str">
        <f>G!BB304</f>
        <v>--</v>
      </c>
      <c r="V358" s="35"/>
      <c r="W358" s="26" t="str">
        <f>G!BE304</f>
        <v/>
      </c>
      <c r="X358" s="35" t="str">
        <f>G!BD304</f>
        <v>--</v>
      </c>
      <c r="Y358" s="26" t="str">
        <f>G!BF304</f>
        <v/>
      </c>
      <c r="Z358" s="26" t="str">
        <f>G!BG304</f>
        <v/>
      </c>
      <c r="AA358" s="35"/>
      <c r="AE358" s="63">
        <f t="shared" si="23"/>
        <v>1</v>
      </c>
    </row>
    <row r="359" spans="1:31" ht="9" hidden="1" customHeight="1" x14ac:dyDescent="0.15">
      <c r="A359" s="195" t="str">
        <f>F!A305</f>
        <v>Methylethylketon (MEK)</v>
      </c>
      <c r="B359" s="195"/>
      <c r="C359" s="195"/>
      <c r="D359" s="35" t="str">
        <f>G!AQ305</f>
        <v/>
      </c>
      <c r="E359" s="35" t="str">
        <f>G!AP305</f>
        <v>--</v>
      </c>
      <c r="G359" s="26" t="str">
        <f>G!AS305</f>
        <v/>
      </c>
      <c r="H359" s="35" t="str">
        <f>G!AR305</f>
        <v>--</v>
      </c>
      <c r="I359" s="26" t="str">
        <f>G!AT305</f>
        <v/>
      </c>
      <c r="J359" s="26" t="str">
        <f>G!AU305</f>
        <v/>
      </c>
      <c r="L359" s="35" t="str">
        <f>G!AW305</f>
        <v/>
      </c>
      <c r="M359" s="35" t="str">
        <f>G!AV305</f>
        <v>--</v>
      </c>
      <c r="O359" s="26" t="str">
        <f>G!AY305</f>
        <v/>
      </c>
      <c r="P359" s="35" t="str">
        <f>G!AX305</f>
        <v>--</v>
      </c>
      <c r="Q359" s="26" t="str">
        <f>G!AZ305</f>
        <v/>
      </c>
      <c r="R359" s="26" t="str">
        <f>G!BA305</f>
        <v/>
      </c>
      <c r="T359" s="35" t="str">
        <f>G!BC305</f>
        <v/>
      </c>
      <c r="U359" s="35" t="str">
        <f>G!BB305</f>
        <v>--</v>
      </c>
      <c r="V359" s="35"/>
      <c r="W359" s="26" t="str">
        <f>G!BE305</f>
        <v/>
      </c>
      <c r="X359" s="35" t="str">
        <f>G!BD305</f>
        <v>--</v>
      </c>
      <c r="Y359" s="26" t="str">
        <f>G!BF305</f>
        <v/>
      </c>
      <c r="Z359" s="26" t="str">
        <f>G!BG305</f>
        <v/>
      </c>
      <c r="AA359" s="35"/>
      <c r="AE359" s="63">
        <f t="shared" si="23"/>
        <v>1</v>
      </c>
    </row>
    <row r="360" spans="1:31" ht="9" hidden="1" customHeight="1" x14ac:dyDescent="0.15">
      <c r="A360" s="195" t="str">
        <f>F!A306</f>
        <v>Acetonitrile</v>
      </c>
      <c r="B360" s="195"/>
      <c r="C360" s="195"/>
      <c r="D360" s="35" t="str">
        <f>G!AQ306</f>
        <v/>
      </c>
      <c r="E360" s="35" t="str">
        <f>G!AP306</f>
        <v>--</v>
      </c>
      <c r="G360" s="26" t="str">
        <f>G!AS306</f>
        <v/>
      </c>
      <c r="H360" s="35" t="str">
        <f>G!AR306</f>
        <v>--</v>
      </c>
      <c r="I360" s="26" t="str">
        <f>G!AT306</f>
        <v/>
      </c>
      <c r="J360" s="26" t="str">
        <f>G!AU306</f>
        <v/>
      </c>
      <c r="L360" s="35" t="str">
        <f>G!AW306</f>
        <v/>
      </c>
      <c r="M360" s="35" t="str">
        <f>G!AV306</f>
        <v>--</v>
      </c>
      <c r="O360" s="26" t="str">
        <f>G!AY306</f>
        <v/>
      </c>
      <c r="P360" s="35" t="str">
        <f>G!AX306</f>
        <v>--</v>
      </c>
      <c r="Q360" s="26" t="str">
        <f>G!AZ306</f>
        <v/>
      </c>
      <c r="R360" s="26" t="str">
        <f>G!BA306</f>
        <v/>
      </c>
      <c r="T360" s="35" t="str">
        <f>G!BC306</f>
        <v/>
      </c>
      <c r="U360" s="35" t="str">
        <f>G!BB306</f>
        <v>--</v>
      </c>
      <c r="V360" s="35"/>
      <c r="W360" s="26" t="str">
        <f>G!BE306</f>
        <v/>
      </c>
      <c r="X360" s="35" t="str">
        <f>G!BD306</f>
        <v>--</v>
      </c>
      <c r="Y360" s="26" t="str">
        <f>G!BF306</f>
        <v/>
      </c>
      <c r="Z360" s="26" t="str">
        <f>G!BG306</f>
        <v/>
      </c>
      <c r="AA360" s="35"/>
      <c r="AE360" s="63">
        <f t="shared" si="23"/>
        <v>1</v>
      </c>
    </row>
    <row r="361" spans="1:31" ht="3.95" hidden="1" customHeight="1" x14ac:dyDescent="0.15">
      <c r="A361" s="32"/>
      <c r="B361" s="32"/>
      <c r="C361" s="32"/>
      <c r="D361" s="35"/>
      <c r="E361" s="35"/>
      <c r="H361" s="35"/>
      <c r="L361" s="35"/>
      <c r="M361" s="35"/>
      <c r="P361" s="35"/>
      <c r="T361" s="35"/>
      <c r="U361" s="35"/>
      <c r="V361" s="35"/>
      <c r="X361" s="35"/>
      <c r="Z361" s="35"/>
      <c r="AA361" s="35"/>
      <c r="AE361" s="85">
        <f>AE362</f>
        <v>1</v>
      </c>
    </row>
    <row r="362" spans="1:31" ht="9" hidden="1" customHeight="1" x14ac:dyDescent="0.15">
      <c r="A362" s="198" t="str">
        <f>IF(COUNTIF(F!D306:D311,131)&gt;0,"Aminoachtige verbindingen (µg/kgds)","Aminoachtige verbindingen (mg/kgds)")</f>
        <v>Aminoachtige verbindingen (mg/kgds)</v>
      </c>
      <c r="B362" s="198"/>
      <c r="C362" s="198"/>
      <c r="D362" s="198"/>
      <c r="E362" s="198"/>
      <c r="F362" s="198"/>
      <c r="G362" s="198"/>
      <c r="H362" s="198"/>
      <c r="I362" s="198"/>
      <c r="J362" s="198"/>
      <c r="K362" s="198"/>
      <c r="L362" s="198"/>
      <c r="M362" s="198"/>
      <c r="N362" s="198"/>
      <c r="O362" s="198"/>
      <c r="P362" s="198"/>
      <c r="Q362" s="198"/>
      <c r="R362" s="198"/>
      <c r="S362" s="198"/>
      <c r="T362" s="198"/>
      <c r="U362" s="198"/>
      <c r="V362" s="198"/>
      <c r="W362" s="198"/>
      <c r="X362" s="198"/>
      <c r="Y362" s="198"/>
      <c r="Z362" s="198"/>
      <c r="AA362" s="198"/>
      <c r="AE362" s="85">
        <f>IF(COUNTIF(AE363:AE367,1)=COUNT(AE363:AE367),1,0)</f>
        <v>1</v>
      </c>
    </row>
    <row r="363" spans="1:31" ht="9" hidden="1" customHeight="1" x14ac:dyDescent="0.15">
      <c r="A363" s="195" t="str">
        <f>F!A307</f>
        <v>3+4-Chlooraniline</v>
      </c>
      <c r="B363" s="195"/>
      <c r="C363" s="195"/>
      <c r="D363" s="35" t="str">
        <f>G!AQ307</f>
        <v/>
      </c>
      <c r="E363" s="35" t="str">
        <f>G!AP307</f>
        <v>--</v>
      </c>
      <c r="G363" s="26" t="str">
        <f>G!AS307</f>
        <v/>
      </c>
      <c r="H363" s="35" t="str">
        <f>G!AR307</f>
        <v>--</v>
      </c>
      <c r="I363" s="26" t="str">
        <f>G!AT307</f>
        <v/>
      </c>
      <c r="J363" s="26" t="str">
        <f>G!AU307</f>
        <v/>
      </c>
      <c r="L363" s="35" t="str">
        <f>G!AW307</f>
        <v/>
      </c>
      <c r="M363" s="35" t="str">
        <f>G!AV307</f>
        <v>--</v>
      </c>
      <c r="O363" s="26" t="str">
        <f>G!AY307</f>
        <v/>
      </c>
      <c r="P363" s="35" t="str">
        <f>G!AX307</f>
        <v>--</v>
      </c>
      <c r="Q363" s="26" t="str">
        <f>G!AZ307</f>
        <v/>
      </c>
      <c r="R363" s="26" t="str">
        <f>G!BA307</f>
        <v/>
      </c>
      <c r="T363" s="35" t="str">
        <f>G!BC307</f>
        <v/>
      </c>
      <c r="U363" s="35" t="str">
        <f>G!BB307</f>
        <v>--</v>
      </c>
      <c r="V363" s="35"/>
      <c r="W363" s="26" t="str">
        <f>G!BE307</f>
        <v/>
      </c>
      <c r="X363" s="35" t="str">
        <f>G!BD307</f>
        <v>--</v>
      </c>
      <c r="Y363" s="26" t="str">
        <f>G!BF307</f>
        <v/>
      </c>
      <c r="Z363" s="26" t="str">
        <f>G!BG307</f>
        <v/>
      </c>
      <c r="AA363" s="35"/>
      <c r="AE363" s="63">
        <f t="shared" si="23"/>
        <v>1</v>
      </c>
    </row>
    <row r="364" spans="1:31" ht="9" hidden="1" customHeight="1" x14ac:dyDescent="0.15">
      <c r="A364" s="195" t="str">
        <f>F!A308</f>
        <v>2-Nitroaniline</v>
      </c>
      <c r="B364" s="195"/>
      <c r="C364" s="195"/>
      <c r="D364" s="35" t="str">
        <f>G!AQ308</f>
        <v/>
      </c>
      <c r="E364" s="35" t="str">
        <f>G!AP308</f>
        <v>--</v>
      </c>
      <c r="G364" s="26" t="str">
        <f>G!AS308</f>
        <v/>
      </c>
      <c r="H364" s="35" t="str">
        <f>G!AR308</f>
        <v>--</v>
      </c>
      <c r="I364" s="26" t="str">
        <f>G!AT308</f>
        <v/>
      </c>
      <c r="J364" s="26" t="str">
        <f>G!AU308</f>
        <v/>
      </c>
      <c r="L364" s="35" t="str">
        <f>G!AW308</f>
        <v/>
      </c>
      <c r="M364" s="35" t="str">
        <f>G!AV308</f>
        <v>--</v>
      </c>
      <c r="O364" s="26" t="str">
        <f>G!AY308</f>
        <v/>
      </c>
      <c r="P364" s="35" t="str">
        <f>G!AX308</f>
        <v>--</v>
      </c>
      <c r="Q364" s="26" t="str">
        <f>G!AZ308</f>
        <v/>
      </c>
      <c r="R364" s="26" t="str">
        <f>G!BA308</f>
        <v/>
      </c>
      <c r="T364" s="35" t="str">
        <f>G!BC308</f>
        <v/>
      </c>
      <c r="U364" s="35" t="str">
        <f>G!BB308</f>
        <v>--</v>
      </c>
      <c r="V364" s="35"/>
      <c r="W364" s="26" t="str">
        <f>G!BE308</f>
        <v/>
      </c>
      <c r="X364" s="35" t="str">
        <f>G!BD308</f>
        <v>--</v>
      </c>
      <c r="Y364" s="26" t="str">
        <f>G!BF308</f>
        <v/>
      </c>
      <c r="Z364" s="26" t="str">
        <f>G!BG308</f>
        <v/>
      </c>
      <c r="AA364" s="35"/>
      <c r="AE364" s="63">
        <f t="shared" si="23"/>
        <v>1</v>
      </c>
    </row>
    <row r="365" spans="1:31" ht="9" hidden="1" customHeight="1" x14ac:dyDescent="0.15">
      <c r="A365" s="195" t="str">
        <f>F!A309</f>
        <v>3-Nitroaniline</v>
      </c>
      <c r="B365" s="195"/>
      <c r="C365" s="195"/>
      <c r="D365" s="35" t="str">
        <f>G!AQ309</f>
        <v/>
      </c>
      <c r="E365" s="35" t="str">
        <f>G!AP309</f>
        <v>--</v>
      </c>
      <c r="G365" s="26" t="str">
        <f>G!AS309</f>
        <v/>
      </c>
      <c r="H365" s="35" t="str">
        <f>G!AR309</f>
        <v>--</v>
      </c>
      <c r="I365" s="26" t="str">
        <f>G!AT309</f>
        <v/>
      </c>
      <c r="J365" s="26" t="str">
        <f>G!AU309</f>
        <v/>
      </c>
      <c r="L365" s="35" t="str">
        <f>G!AW309</f>
        <v/>
      </c>
      <c r="M365" s="35" t="str">
        <f>G!AV309</f>
        <v>--</v>
      </c>
      <c r="O365" s="26" t="str">
        <f>G!AY309</f>
        <v/>
      </c>
      <c r="P365" s="35" t="str">
        <f>G!AX309</f>
        <v>--</v>
      </c>
      <c r="Q365" s="26" t="str">
        <f>G!AZ309</f>
        <v/>
      </c>
      <c r="R365" s="26" t="str">
        <f>G!BA309</f>
        <v/>
      </c>
      <c r="T365" s="35" t="str">
        <f>G!BC309</f>
        <v/>
      </c>
      <c r="U365" s="35" t="str">
        <f>G!BB309</f>
        <v>--</v>
      </c>
      <c r="V365" s="35"/>
      <c r="W365" s="26" t="str">
        <f>G!BE309</f>
        <v/>
      </c>
      <c r="X365" s="35" t="str">
        <f>G!BD309</f>
        <v>--</v>
      </c>
      <c r="Y365" s="26" t="str">
        <f>G!BF309</f>
        <v/>
      </c>
      <c r="Z365" s="26" t="str">
        <f>G!BG309</f>
        <v/>
      </c>
      <c r="AA365" s="35"/>
      <c r="AE365" s="63">
        <f t="shared" si="23"/>
        <v>1</v>
      </c>
    </row>
    <row r="366" spans="1:31" ht="9" hidden="1" customHeight="1" x14ac:dyDescent="0.15">
      <c r="A366" s="195" t="str">
        <f>F!A310</f>
        <v>4-Nitroaniline</v>
      </c>
      <c r="B366" s="195"/>
      <c r="C366" s="195"/>
      <c r="D366" s="35" t="str">
        <f>G!AQ310</f>
        <v/>
      </c>
      <c r="E366" s="35" t="str">
        <f>G!AP310</f>
        <v>--</v>
      </c>
      <c r="G366" s="26" t="str">
        <f>G!AS310</f>
        <v/>
      </c>
      <c r="H366" s="35" t="str">
        <f>G!AR310</f>
        <v>--</v>
      </c>
      <c r="I366" s="26" t="str">
        <f>G!AT310</f>
        <v/>
      </c>
      <c r="J366" s="26" t="str">
        <f>G!AU310</f>
        <v/>
      </c>
      <c r="L366" s="35" t="str">
        <f>G!AW310</f>
        <v/>
      </c>
      <c r="M366" s="35" t="str">
        <f>G!AV310</f>
        <v>--</v>
      </c>
      <c r="O366" s="26" t="str">
        <f>G!AY310</f>
        <v/>
      </c>
      <c r="P366" s="35" t="str">
        <f>G!AX310</f>
        <v>--</v>
      </c>
      <c r="Q366" s="26" t="str">
        <f>G!AZ310</f>
        <v/>
      </c>
      <c r="R366" s="26" t="str">
        <f>G!BA310</f>
        <v/>
      </c>
      <c r="T366" s="35" t="str">
        <f>G!BC310</f>
        <v/>
      </c>
      <c r="U366" s="35" t="str">
        <f>G!BB310</f>
        <v>--</v>
      </c>
      <c r="V366" s="35"/>
      <c r="W366" s="26" t="str">
        <f>G!BE310</f>
        <v/>
      </c>
      <c r="X366" s="35" t="str">
        <f>G!BD310</f>
        <v>--</v>
      </c>
      <c r="Y366" s="26" t="str">
        <f>G!BF310</f>
        <v/>
      </c>
      <c r="Z366" s="26" t="str">
        <f>G!BG310</f>
        <v/>
      </c>
      <c r="AA366" s="35"/>
      <c r="AE366" s="63">
        <f t="shared" si="23"/>
        <v>1</v>
      </c>
    </row>
    <row r="367" spans="1:31" ht="9" hidden="1" customHeight="1" x14ac:dyDescent="0.15">
      <c r="A367" s="195" t="str">
        <f>F!A311</f>
        <v>n-Nitrosodi-n-propylamine</v>
      </c>
      <c r="B367" s="195"/>
      <c r="C367" s="195"/>
      <c r="D367" s="35" t="str">
        <f>G!AQ311</f>
        <v/>
      </c>
      <c r="E367" s="35" t="str">
        <f>G!AP311</f>
        <v>--</v>
      </c>
      <c r="G367" s="26" t="str">
        <f>G!AS311</f>
        <v/>
      </c>
      <c r="H367" s="35" t="str">
        <f>G!AR311</f>
        <v>--</v>
      </c>
      <c r="I367" s="26" t="str">
        <f>G!AT311</f>
        <v/>
      </c>
      <c r="J367" s="26" t="str">
        <f>G!AU311</f>
        <v/>
      </c>
      <c r="L367" s="35" t="str">
        <f>G!AW311</f>
        <v/>
      </c>
      <c r="M367" s="35" t="str">
        <f>G!AV311</f>
        <v>--</v>
      </c>
      <c r="O367" s="26" t="str">
        <f>G!AY311</f>
        <v/>
      </c>
      <c r="P367" s="35" t="str">
        <f>G!AX311</f>
        <v>--</v>
      </c>
      <c r="Q367" s="26" t="str">
        <f>G!AZ311</f>
        <v/>
      </c>
      <c r="R367" s="26" t="str">
        <f>G!BA311</f>
        <v/>
      </c>
      <c r="T367" s="35" t="str">
        <f>G!BC311</f>
        <v/>
      </c>
      <c r="U367" s="35" t="str">
        <f>G!BB311</f>
        <v>--</v>
      </c>
      <c r="V367" s="35"/>
      <c r="W367" s="26" t="str">
        <f>G!BE311</f>
        <v/>
      </c>
      <c r="X367" s="35" t="str">
        <f>G!BD311</f>
        <v>--</v>
      </c>
      <c r="Y367" s="26" t="str">
        <f>G!BF311</f>
        <v/>
      </c>
      <c r="Z367" s="26" t="str">
        <f>G!BG311</f>
        <v/>
      </c>
      <c r="AA367" s="35"/>
      <c r="AE367" s="63">
        <f t="shared" si="23"/>
        <v>1</v>
      </c>
    </row>
    <row r="368" spans="1:31" ht="3.95" hidden="1" customHeight="1" x14ac:dyDescent="0.15">
      <c r="A368" s="32"/>
      <c r="B368" s="32"/>
      <c r="C368" s="32"/>
      <c r="D368" s="35"/>
      <c r="E368" s="35"/>
      <c r="H368" s="35"/>
      <c r="L368" s="35"/>
      <c r="M368" s="35"/>
      <c r="P368" s="35"/>
      <c r="T368" s="35"/>
      <c r="U368" s="35"/>
      <c r="V368" s="35"/>
      <c r="X368" s="35"/>
      <c r="Z368" s="35"/>
      <c r="AA368" s="35"/>
      <c r="AE368" s="85">
        <f>AE369</f>
        <v>1</v>
      </c>
    </row>
    <row r="369" spans="1:31" ht="9" hidden="1" customHeight="1" x14ac:dyDescent="0.15">
      <c r="A369" s="198" t="str">
        <f>IF(COUNTIF(F!D312:D318,131)&gt;0,"Alcoholen (µg/kgds)","Alcoholen (mg/kgds)")</f>
        <v>Alcoholen (mg/kgds)</v>
      </c>
      <c r="B369" s="198"/>
      <c r="C369" s="198"/>
      <c r="D369" s="198"/>
      <c r="E369" s="198"/>
      <c r="F369" s="198"/>
      <c r="G369" s="198"/>
      <c r="H369" s="198"/>
      <c r="I369" s="198"/>
      <c r="J369" s="198"/>
      <c r="K369" s="198"/>
      <c r="L369" s="198"/>
      <c r="M369" s="198"/>
      <c r="N369" s="198"/>
      <c r="O369" s="198"/>
      <c r="P369" s="198"/>
      <c r="Q369" s="198"/>
      <c r="R369" s="198"/>
      <c r="S369" s="198"/>
      <c r="T369" s="198"/>
      <c r="U369" s="198"/>
      <c r="V369" s="198"/>
      <c r="W369" s="198"/>
      <c r="X369" s="198"/>
      <c r="Y369" s="198"/>
      <c r="Z369" s="198"/>
      <c r="AA369" s="198"/>
      <c r="AE369" s="85">
        <f>IF(COUNTIF(AE370:AE376,1)=COUNT(AE370:AE376),1,0)</f>
        <v>1</v>
      </c>
    </row>
    <row r="370" spans="1:31" ht="9" hidden="1" customHeight="1" x14ac:dyDescent="0.15">
      <c r="A370" s="195" t="str">
        <f>F!A312</f>
        <v>Methanol</v>
      </c>
      <c r="B370" s="195"/>
      <c r="C370" s="195"/>
      <c r="D370" s="35" t="str">
        <f>G!AQ312</f>
        <v/>
      </c>
      <c r="E370" s="35" t="str">
        <f>G!AP312</f>
        <v>--</v>
      </c>
      <c r="G370" s="26" t="str">
        <f>G!AS312</f>
        <v/>
      </c>
      <c r="H370" s="35" t="str">
        <f>G!AR312</f>
        <v>--</v>
      </c>
      <c r="I370" s="26" t="str">
        <f>G!AT312</f>
        <v/>
      </c>
      <c r="J370" s="26" t="str">
        <f>G!AU312</f>
        <v/>
      </c>
      <c r="L370" s="35" t="str">
        <f>G!AW312</f>
        <v/>
      </c>
      <c r="M370" s="35" t="str">
        <f>G!AV312</f>
        <v>--</v>
      </c>
      <c r="O370" s="26" t="str">
        <f>G!AY312</f>
        <v/>
      </c>
      <c r="P370" s="35" t="str">
        <f>G!AX312</f>
        <v>--</v>
      </c>
      <c r="Q370" s="26" t="str">
        <f>G!AZ312</f>
        <v/>
      </c>
      <c r="R370" s="26" t="str">
        <f>G!BA312</f>
        <v/>
      </c>
      <c r="T370" s="35" t="str">
        <f>G!BC312</f>
        <v/>
      </c>
      <c r="U370" s="35" t="str">
        <f>G!BB312</f>
        <v>--</v>
      </c>
      <c r="V370" s="35"/>
      <c r="W370" s="26" t="str">
        <f>G!BE312</f>
        <v/>
      </c>
      <c r="X370" s="35" t="str">
        <f>G!BD312</f>
        <v>--</v>
      </c>
      <c r="Y370" s="26" t="str">
        <f>G!BF312</f>
        <v/>
      </c>
      <c r="Z370" s="26" t="str">
        <f>G!BG312</f>
        <v/>
      </c>
      <c r="AA370" s="35"/>
      <c r="AE370" s="63">
        <f t="shared" si="23"/>
        <v>1</v>
      </c>
    </row>
    <row r="371" spans="1:31" ht="9" hidden="1" customHeight="1" x14ac:dyDescent="0.15">
      <c r="A371" s="195" t="str">
        <f>F!A313</f>
        <v>Ethanol</v>
      </c>
      <c r="B371" s="195"/>
      <c r="C371" s="195"/>
      <c r="D371" s="35" t="str">
        <f>G!AQ313</f>
        <v/>
      </c>
      <c r="E371" s="35" t="str">
        <f>G!AP313</f>
        <v>--</v>
      </c>
      <c r="G371" s="26" t="str">
        <f>G!AS313</f>
        <v/>
      </c>
      <c r="H371" s="35" t="str">
        <f>G!AR313</f>
        <v>--</v>
      </c>
      <c r="I371" s="26" t="str">
        <f>G!AT313</f>
        <v/>
      </c>
      <c r="J371" s="26" t="str">
        <f>G!AU313</f>
        <v/>
      </c>
      <c r="L371" s="35" t="str">
        <f>G!AW313</f>
        <v/>
      </c>
      <c r="M371" s="35" t="str">
        <f>G!AV313</f>
        <v>--</v>
      </c>
      <c r="O371" s="26" t="str">
        <f>G!AY313</f>
        <v/>
      </c>
      <c r="P371" s="35" t="str">
        <f>G!AX313</f>
        <v>--</v>
      </c>
      <c r="Q371" s="26" t="str">
        <f>G!AZ313</f>
        <v/>
      </c>
      <c r="R371" s="26" t="str">
        <f>G!BA313</f>
        <v/>
      </c>
      <c r="T371" s="35" t="str">
        <f>G!BC313</f>
        <v/>
      </c>
      <c r="U371" s="35" t="str">
        <f>G!BB313</f>
        <v>--</v>
      </c>
      <c r="V371" s="35"/>
      <c r="W371" s="26" t="str">
        <f>G!BE313</f>
        <v/>
      </c>
      <c r="X371" s="35" t="str">
        <f>G!BD313</f>
        <v>--</v>
      </c>
      <c r="Y371" s="26" t="str">
        <f>G!BF313</f>
        <v/>
      </c>
      <c r="Z371" s="26" t="str">
        <f>G!BG313</f>
        <v/>
      </c>
      <c r="AA371" s="35"/>
      <c r="AE371" s="63">
        <f t="shared" si="23"/>
        <v>1</v>
      </c>
    </row>
    <row r="372" spans="1:31" ht="9" hidden="1" customHeight="1" x14ac:dyDescent="0.15">
      <c r="A372" s="195" t="str">
        <f>F!A314</f>
        <v>1-Propanol</v>
      </c>
      <c r="B372" s="195"/>
      <c r="C372" s="195"/>
      <c r="D372" s="35" t="str">
        <f>G!AQ314</f>
        <v/>
      </c>
      <c r="E372" s="35" t="str">
        <f>G!AP314</f>
        <v>--</v>
      </c>
      <c r="G372" s="26" t="str">
        <f>G!AS314</f>
        <v/>
      </c>
      <c r="H372" s="35" t="str">
        <f>G!AR314</f>
        <v>--</v>
      </c>
      <c r="I372" s="26" t="str">
        <f>G!AT314</f>
        <v/>
      </c>
      <c r="J372" s="26" t="str">
        <f>G!AU314</f>
        <v/>
      </c>
      <c r="L372" s="35" t="str">
        <f>G!AW314</f>
        <v/>
      </c>
      <c r="M372" s="35" t="str">
        <f>G!AV314</f>
        <v>--</v>
      </c>
      <c r="O372" s="26" t="str">
        <f>G!AY314</f>
        <v/>
      </c>
      <c r="P372" s="35" t="str">
        <f>G!AX314</f>
        <v>--</v>
      </c>
      <c r="Q372" s="26" t="str">
        <f>G!AZ314</f>
        <v/>
      </c>
      <c r="R372" s="26" t="str">
        <f>G!BA314</f>
        <v/>
      </c>
      <c r="T372" s="35" t="str">
        <f>G!BC314</f>
        <v/>
      </c>
      <c r="U372" s="35" t="str">
        <f>G!BB314</f>
        <v>--</v>
      </c>
      <c r="V372" s="35"/>
      <c r="W372" s="26" t="str">
        <f>G!BE314</f>
        <v/>
      </c>
      <c r="X372" s="35" t="str">
        <f>G!BD314</f>
        <v>--</v>
      </c>
      <c r="Y372" s="26" t="str">
        <f>G!BF314</f>
        <v/>
      </c>
      <c r="Z372" s="26" t="str">
        <f>G!BG314</f>
        <v/>
      </c>
      <c r="AA372" s="35"/>
      <c r="AE372" s="63">
        <f t="shared" si="23"/>
        <v>1</v>
      </c>
    </row>
    <row r="373" spans="1:31" ht="9" hidden="1" customHeight="1" x14ac:dyDescent="0.15">
      <c r="A373" s="195" t="str">
        <f>F!A315</f>
        <v>2-Propanol (IPA)</v>
      </c>
      <c r="B373" s="195"/>
      <c r="C373" s="195"/>
      <c r="D373" s="35" t="str">
        <f>G!AQ315</f>
        <v/>
      </c>
      <c r="E373" s="35" t="str">
        <f>G!AP315</f>
        <v>--</v>
      </c>
      <c r="G373" s="26" t="str">
        <f>G!AS315</f>
        <v/>
      </c>
      <c r="H373" s="35" t="str">
        <f>G!AR315</f>
        <v>--</v>
      </c>
      <c r="I373" s="26" t="str">
        <f>G!AT315</f>
        <v/>
      </c>
      <c r="J373" s="26" t="str">
        <f>G!AU315</f>
        <v/>
      </c>
      <c r="L373" s="35" t="str">
        <f>G!AW315</f>
        <v/>
      </c>
      <c r="M373" s="35" t="str">
        <f>G!AV315</f>
        <v>--</v>
      </c>
      <c r="O373" s="26" t="str">
        <f>G!AY315</f>
        <v/>
      </c>
      <c r="P373" s="35" t="str">
        <f>G!AX315</f>
        <v>--</v>
      </c>
      <c r="Q373" s="26" t="str">
        <f>G!AZ315</f>
        <v/>
      </c>
      <c r="R373" s="26" t="str">
        <f>G!BA315</f>
        <v/>
      </c>
      <c r="T373" s="35" t="str">
        <f>G!BC315</f>
        <v/>
      </c>
      <c r="U373" s="35" t="str">
        <f>G!BB315</f>
        <v>--</v>
      </c>
      <c r="V373" s="35"/>
      <c r="W373" s="26" t="str">
        <f>G!BE315</f>
        <v/>
      </c>
      <c r="X373" s="35" t="str">
        <f>G!BD315</f>
        <v>--</v>
      </c>
      <c r="Y373" s="26" t="str">
        <f>G!BF315</f>
        <v/>
      </c>
      <c r="Z373" s="26" t="str">
        <f>G!BG315</f>
        <v/>
      </c>
      <c r="AA373" s="35"/>
      <c r="AE373" s="63">
        <f t="shared" si="23"/>
        <v>1</v>
      </c>
    </row>
    <row r="374" spans="1:31" ht="9" hidden="1" customHeight="1" x14ac:dyDescent="0.15">
      <c r="A374" s="195" t="str">
        <f>F!A316</f>
        <v>1-Butanol</v>
      </c>
      <c r="B374" s="195"/>
      <c r="C374" s="195"/>
      <c r="D374" s="35" t="str">
        <f>G!AQ316</f>
        <v/>
      </c>
      <c r="E374" s="35" t="str">
        <f>G!AP316</f>
        <v>--</v>
      </c>
      <c r="G374" s="26" t="str">
        <f>G!AS316</f>
        <v/>
      </c>
      <c r="H374" s="35" t="str">
        <f>G!AR316</f>
        <v>--</v>
      </c>
      <c r="I374" s="26" t="str">
        <f>G!AT316</f>
        <v/>
      </c>
      <c r="J374" s="26" t="str">
        <f>G!AU316</f>
        <v/>
      </c>
      <c r="L374" s="35" t="str">
        <f>G!AW316</f>
        <v/>
      </c>
      <c r="M374" s="35" t="str">
        <f>G!AV316</f>
        <v>--</v>
      </c>
      <c r="O374" s="26" t="str">
        <f>G!AY316</f>
        <v/>
      </c>
      <c r="P374" s="35" t="str">
        <f>G!AX316</f>
        <v>--</v>
      </c>
      <c r="Q374" s="26" t="str">
        <f>G!AZ316</f>
        <v/>
      </c>
      <c r="R374" s="26" t="str">
        <f>G!BA316</f>
        <v/>
      </c>
      <c r="T374" s="35" t="str">
        <f>G!BC316</f>
        <v/>
      </c>
      <c r="U374" s="35" t="str">
        <f>G!BB316</f>
        <v>--</v>
      </c>
      <c r="V374" s="35"/>
      <c r="W374" s="26" t="str">
        <f>G!BE316</f>
        <v/>
      </c>
      <c r="X374" s="35" t="str">
        <f>G!BD316</f>
        <v>--</v>
      </c>
      <c r="Y374" s="26" t="str">
        <f>G!BF316</f>
        <v/>
      </c>
      <c r="Z374" s="26" t="str">
        <f>G!BG316</f>
        <v/>
      </c>
      <c r="AA374" s="35"/>
      <c r="AE374" s="63">
        <f t="shared" si="23"/>
        <v>1</v>
      </c>
    </row>
    <row r="375" spans="1:31" ht="9" hidden="1" customHeight="1" x14ac:dyDescent="0.15">
      <c r="A375" s="195" t="str">
        <f>F!A317</f>
        <v>Iso-butanol</v>
      </c>
      <c r="B375" s="195"/>
      <c r="C375" s="195"/>
      <c r="D375" s="35" t="str">
        <f>G!AQ317</f>
        <v/>
      </c>
      <c r="E375" s="35" t="str">
        <f>G!AP317</f>
        <v>--</v>
      </c>
      <c r="G375" s="26" t="str">
        <f>G!AS317</f>
        <v/>
      </c>
      <c r="H375" s="35" t="str">
        <f>G!AR317</f>
        <v>--</v>
      </c>
      <c r="I375" s="26" t="str">
        <f>G!AT317</f>
        <v/>
      </c>
      <c r="J375" s="26" t="str">
        <f>G!AU317</f>
        <v/>
      </c>
      <c r="L375" s="35" t="str">
        <f>G!AW317</f>
        <v/>
      </c>
      <c r="M375" s="35" t="str">
        <f>G!AV317</f>
        <v>--</v>
      </c>
      <c r="O375" s="26" t="str">
        <f>G!AY317</f>
        <v/>
      </c>
      <c r="P375" s="35" t="str">
        <f>G!AX317</f>
        <v>--</v>
      </c>
      <c r="Q375" s="26" t="str">
        <f>G!AZ317</f>
        <v/>
      </c>
      <c r="R375" s="26" t="str">
        <f>G!BA317</f>
        <v/>
      </c>
      <c r="T375" s="35" t="str">
        <f>G!BC317</f>
        <v/>
      </c>
      <c r="U375" s="35" t="str">
        <f>G!BB317</f>
        <v>--</v>
      </c>
      <c r="V375" s="35"/>
      <c r="W375" s="26" t="str">
        <f>G!BE317</f>
        <v/>
      </c>
      <c r="X375" s="35" t="str">
        <f>G!BD317</f>
        <v>--</v>
      </c>
      <c r="Y375" s="26" t="str">
        <f>G!BF317</f>
        <v/>
      </c>
      <c r="Z375" s="26" t="str">
        <f>G!BG317</f>
        <v/>
      </c>
      <c r="AA375" s="35"/>
      <c r="AE375" s="63">
        <f t="shared" si="23"/>
        <v>1</v>
      </c>
    </row>
    <row r="376" spans="1:31" ht="9" hidden="1" customHeight="1" x14ac:dyDescent="0.15">
      <c r="A376" s="195" t="str">
        <f>F!A318</f>
        <v>Tert-butanol</v>
      </c>
      <c r="B376" s="195"/>
      <c r="C376" s="195"/>
      <c r="D376" s="35" t="str">
        <f>G!AQ318</f>
        <v/>
      </c>
      <c r="E376" s="35" t="str">
        <f>G!AP318</f>
        <v>--</v>
      </c>
      <c r="G376" s="26" t="str">
        <f>G!AS318</f>
        <v/>
      </c>
      <c r="H376" s="35" t="str">
        <f>G!AR318</f>
        <v>--</v>
      </c>
      <c r="I376" s="26" t="str">
        <f>G!AT318</f>
        <v/>
      </c>
      <c r="J376" s="26" t="str">
        <f>G!AU318</f>
        <v/>
      </c>
      <c r="L376" s="35" t="str">
        <f>G!AW318</f>
        <v/>
      </c>
      <c r="M376" s="35" t="str">
        <f>G!AV318</f>
        <v>--</v>
      </c>
      <c r="O376" s="26" t="str">
        <f>G!AY318</f>
        <v/>
      </c>
      <c r="P376" s="35" t="str">
        <f>G!AX318</f>
        <v>--</v>
      </c>
      <c r="Q376" s="26" t="str">
        <f>G!AZ318</f>
        <v/>
      </c>
      <c r="R376" s="26" t="str">
        <f>G!BA318</f>
        <v/>
      </c>
      <c r="T376" s="35" t="str">
        <f>G!BC318</f>
        <v/>
      </c>
      <c r="U376" s="35" t="str">
        <f>G!BB318</f>
        <v>--</v>
      </c>
      <c r="V376" s="35"/>
      <c r="W376" s="26" t="str">
        <f>G!BE318</f>
        <v/>
      </c>
      <c r="X376" s="35" t="str">
        <f>G!BD318</f>
        <v>--</v>
      </c>
      <c r="Y376" s="26" t="str">
        <f>G!BF318</f>
        <v/>
      </c>
      <c r="Z376" s="26" t="str">
        <f>G!BG318</f>
        <v/>
      </c>
      <c r="AA376" s="35"/>
      <c r="AE376" s="63">
        <f t="shared" si="23"/>
        <v>1</v>
      </c>
    </row>
    <row r="377" spans="1:31" ht="3.95" hidden="1" customHeight="1" x14ac:dyDescent="0.15">
      <c r="A377" s="32"/>
      <c r="B377" s="32"/>
      <c r="C377" s="32"/>
      <c r="D377" s="35"/>
      <c r="E377" s="35"/>
      <c r="H377" s="35"/>
      <c r="L377" s="35"/>
      <c r="M377" s="35"/>
      <c r="P377" s="35"/>
      <c r="T377" s="35"/>
      <c r="U377" s="35"/>
      <c r="V377" s="35"/>
      <c r="X377" s="35"/>
      <c r="Z377" s="35"/>
      <c r="AA377" s="35"/>
      <c r="AE377" s="85">
        <f>AE378</f>
        <v>1</v>
      </c>
    </row>
    <row r="378" spans="1:31" ht="9" hidden="1" customHeight="1" x14ac:dyDescent="0.15">
      <c r="A378" s="198" t="str">
        <f>IF(COUNTIF(F!D319:D321,131)&gt;0,"Acetaten (µg/kgds)","Acetaten (mg/kgds)")</f>
        <v>Acetaten (mg/kgds)</v>
      </c>
      <c r="B378" s="198"/>
      <c r="C378" s="198"/>
      <c r="D378" s="198"/>
      <c r="E378" s="198"/>
      <c r="F378" s="198"/>
      <c r="G378" s="198"/>
      <c r="H378" s="198"/>
      <c r="I378" s="198"/>
      <c r="J378" s="198"/>
      <c r="K378" s="198"/>
      <c r="L378" s="198"/>
      <c r="M378" s="198"/>
      <c r="N378" s="198"/>
      <c r="O378" s="198"/>
      <c r="P378" s="198"/>
      <c r="Q378" s="198"/>
      <c r="R378" s="198"/>
      <c r="S378" s="198"/>
      <c r="T378" s="198"/>
      <c r="U378" s="198"/>
      <c r="V378" s="198"/>
      <c r="W378" s="198"/>
      <c r="X378" s="198"/>
      <c r="Y378" s="198"/>
      <c r="Z378" s="198"/>
      <c r="AA378" s="198"/>
      <c r="AE378" s="85">
        <f>IF(COUNTIF(AE379:AE381,1)=COUNT(AE379:AE381),1,0)</f>
        <v>1</v>
      </c>
    </row>
    <row r="379" spans="1:31" ht="9" hidden="1" customHeight="1" x14ac:dyDescent="0.15">
      <c r="A379" s="195" t="str">
        <f>F!A319</f>
        <v>Methylacetaat</v>
      </c>
      <c r="B379" s="195"/>
      <c r="C379" s="195"/>
      <c r="D379" s="35" t="str">
        <f>G!AQ319</f>
        <v/>
      </c>
      <c r="E379" s="35" t="str">
        <f>G!AP319</f>
        <v>--</v>
      </c>
      <c r="G379" s="26" t="str">
        <f>G!AS319</f>
        <v/>
      </c>
      <c r="H379" s="35" t="str">
        <f>G!AR319</f>
        <v>--</v>
      </c>
      <c r="I379" s="26" t="str">
        <f>G!AT319</f>
        <v/>
      </c>
      <c r="J379" s="26" t="str">
        <f>G!AU319</f>
        <v/>
      </c>
      <c r="L379" s="35" t="str">
        <f>G!AW319</f>
        <v/>
      </c>
      <c r="M379" s="35" t="str">
        <f>G!AV319</f>
        <v>--</v>
      </c>
      <c r="O379" s="26" t="str">
        <f>G!AY319</f>
        <v/>
      </c>
      <c r="P379" s="35" t="str">
        <f>G!AX319</f>
        <v>--</v>
      </c>
      <c r="Q379" s="26" t="str">
        <f>G!AZ319</f>
        <v/>
      </c>
      <c r="R379" s="26" t="str">
        <f>G!BA319</f>
        <v/>
      </c>
      <c r="T379" s="35" t="str">
        <f>G!BC319</f>
        <v/>
      </c>
      <c r="U379" s="35" t="str">
        <f>G!BB319</f>
        <v>--</v>
      </c>
      <c r="V379" s="35"/>
      <c r="W379" s="26" t="str">
        <f>G!BE319</f>
        <v/>
      </c>
      <c r="X379" s="35" t="str">
        <f>G!BD319</f>
        <v>--</v>
      </c>
      <c r="Y379" s="26" t="str">
        <f>G!BF319</f>
        <v/>
      </c>
      <c r="Z379" s="26" t="str">
        <f>G!BG319</f>
        <v/>
      </c>
      <c r="AA379" s="35"/>
      <c r="AE379" s="63">
        <f t="shared" si="23"/>
        <v>1</v>
      </c>
    </row>
    <row r="380" spans="1:31" ht="9" hidden="1" customHeight="1" x14ac:dyDescent="0.15">
      <c r="A380" s="195" t="str">
        <f>F!A320</f>
        <v>Ethylacetaat</v>
      </c>
      <c r="B380" s="195"/>
      <c r="C380" s="195"/>
      <c r="D380" s="35" t="str">
        <f>G!AQ320</f>
        <v/>
      </c>
      <c r="E380" s="35" t="str">
        <f>G!AP320</f>
        <v>--</v>
      </c>
      <c r="G380" s="26" t="str">
        <f>G!AS320</f>
        <v/>
      </c>
      <c r="H380" s="35" t="str">
        <f>G!AR320</f>
        <v>--</v>
      </c>
      <c r="I380" s="26" t="str">
        <f>G!AT320</f>
        <v/>
      </c>
      <c r="J380" s="26" t="str">
        <f>G!AU320</f>
        <v/>
      </c>
      <c r="L380" s="35" t="str">
        <f>G!AW320</f>
        <v/>
      </c>
      <c r="M380" s="35" t="str">
        <f>G!AV320</f>
        <v>--</v>
      </c>
      <c r="O380" s="26" t="str">
        <f>G!AY320</f>
        <v/>
      </c>
      <c r="P380" s="35" t="str">
        <f>G!AX320</f>
        <v>--</v>
      </c>
      <c r="Q380" s="26" t="str">
        <f>G!AZ320</f>
        <v/>
      </c>
      <c r="R380" s="26" t="str">
        <f>G!BA320</f>
        <v/>
      </c>
      <c r="T380" s="35" t="str">
        <f>G!BC320</f>
        <v/>
      </c>
      <c r="U380" s="35" t="str">
        <f>G!BB320</f>
        <v>--</v>
      </c>
      <c r="V380" s="35"/>
      <c r="W380" s="26" t="str">
        <f>G!BE320</f>
        <v/>
      </c>
      <c r="X380" s="35" t="str">
        <f>G!BD320</f>
        <v>--</v>
      </c>
      <c r="Y380" s="26" t="str">
        <f>G!BF320</f>
        <v/>
      </c>
      <c r="Z380" s="26" t="str">
        <f>G!BG320</f>
        <v/>
      </c>
      <c r="AA380" s="35"/>
      <c r="AE380" s="63">
        <f t="shared" si="23"/>
        <v>1</v>
      </c>
    </row>
    <row r="381" spans="1:31" ht="9" hidden="1" customHeight="1" x14ac:dyDescent="0.15">
      <c r="A381" s="195" t="str">
        <f>F!A321</f>
        <v>Butylacetaat</v>
      </c>
      <c r="B381" s="195"/>
      <c r="C381" s="195"/>
      <c r="D381" s="35" t="str">
        <f>G!AQ321</f>
        <v/>
      </c>
      <c r="E381" s="35" t="str">
        <f>G!AP321</f>
        <v>--</v>
      </c>
      <c r="G381" s="26" t="str">
        <f>G!AS321</f>
        <v/>
      </c>
      <c r="H381" s="35" t="str">
        <f>G!AR321</f>
        <v>--</v>
      </c>
      <c r="I381" s="26" t="str">
        <f>G!AT321</f>
        <v/>
      </c>
      <c r="J381" s="26" t="str">
        <f>G!AU321</f>
        <v/>
      </c>
      <c r="L381" s="35" t="str">
        <f>G!AW321</f>
        <v/>
      </c>
      <c r="M381" s="35" t="str">
        <f>G!AV321</f>
        <v>--</v>
      </c>
      <c r="O381" s="26" t="str">
        <f>G!AY321</f>
        <v/>
      </c>
      <c r="P381" s="35" t="str">
        <f>G!AX321</f>
        <v>--</v>
      </c>
      <c r="Q381" s="26" t="str">
        <f>G!AZ321</f>
        <v/>
      </c>
      <c r="R381" s="26" t="str">
        <f>G!BA321</f>
        <v/>
      </c>
      <c r="T381" s="35" t="str">
        <f>G!BC321</f>
        <v/>
      </c>
      <c r="U381" s="35" t="str">
        <f>G!BB321</f>
        <v>--</v>
      </c>
      <c r="V381" s="35"/>
      <c r="W381" s="26" t="str">
        <f>G!BE321</f>
        <v/>
      </c>
      <c r="X381" s="35" t="str">
        <f>G!BD321</f>
        <v>--</v>
      </c>
      <c r="Y381" s="26" t="str">
        <f>G!BF321</f>
        <v/>
      </c>
      <c r="Z381" s="26" t="str">
        <f>G!BG321</f>
        <v/>
      </c>
      <c r="AA381" s="35"/>
      <c r="AE381" s="63">
        <f t="shared" si="23"/>
        <v>1</v>
      </c>
    </row>
    <row r="382" spans="1:31" ht="3.95" hidden="1" customHeight="1" x14ac:dyDescent="0.15">
      <c r="A382" s="32"/>
      <c r="B382" s="32"/>
      <c r="C382" s="32"/>
      <c r="D382" s="35"/>
      <c r="E382" s="35"/>
      <c r="H382" s="35"/>
      <c r="L382" s="35"/>
      <c r="M382" s="35"/>
      <c r="P382" s="35"/>
      <c r="T382" s="35"/>
      <c r="U382" s="35"/>
      <c r="V382" s="35"/>
      <c r="X382" s="35"/>
      <c r="Z382" s="35"/>
      <c r="AA382" s="35"/>
      <c r="AE382" s="85">
        <f>AE383</f>
        <v>1</v>
      </c>
    </row>
    <row r="383" spans="1:31" ht="9" hidden="1" customHeight="1" x14ac:dyDescent="0.15">
      <c r="A383" s="198" t="str">
        <f>IF(COUNTIF(F!D322:D326,131)&gt;0,"Anorganische verbindingen (µg/kgds)","Anorganische verbindingen (mg/kgds)")</f>
        <v>Anorganische verbindingen (mg/kgds)</v>
      </c>
      <c r="B383" s="198"/>
      <c r="C383" s="198"/>
      <c r="D383" s="198"/>
      <c r="E383" s="198"/>
      <c r="F383" s="198"/>
      <c r="G383" s="198"/>
      <c r="H383" s="198"/>
      <c r="I383" s="198"/>
      <c r="J383" s="198"/>
      <c r="K383" s="198"/>
      <c r="L383" s="198"/>
      <c r="M383" s="198"/>
      <c r="N383" s="198"/>
      <c r="O383" s="198"/>
      <c r="P383" s="198"/>
      <c r="Q383" s="198"/>
      <c r="R383" s="198"/>
      <c r="S383" s="198"/>
      <c r="T383" s="198"/>
      <c r="U383" s="198"/>
      <c r="V383" s="198"/>
      <c r="W383" s="198"/>
      <c r="X383" s="198"/>
      <c r="Y383" s="198"/>
      <c r="Z383" s="198"/>
      <c r="AA383" s="198"/>
      <c r="AE383" s="85">
        <f>IF(COUNTIF(AE384:AE388,1)=COUNT(AE384:AE388),1,0)</f>
        <v>1</v>
      </c>
    </row>
    <row r="384" spans="1:31" ht="9" hidden="1" customHeight="1" x14ac:dyDescent="0.15">
      <c r="A384" s="195" t="str">
        <f>F!A322</f>
        <v>Ammonium</v>
      </c>
      <c r="B384" s="195"/>
      <c r="C384" s="195"/>
      <c r="D384" s="35" t="str">
        <f>G!AQ322</f>
        <v/>
      </c>
      <c r="E384" s="35" t="str">
        <f>G!AP322</f>
        <v>--</v>
      </c>
      <c r="G384" s="26" t="str">
        <f>G!AS322</f>
        <v/>
      </c>
      <c r="H384" s="35" t="str">
        <f>G!AR322</f>
        <v>--</v>
      </c>
      <c r="I384" s="26" t="str">
        <f>G!AT322</f>
        <v/>
      </c>
      <c r="J384" s="26" t="str">
        <f>G!AU322</f>
        <v/>
      </c>
      <c r="L384" s="35" t="str">
        <f>G!AW322</f>
        <v/>
      </c>
      <c r="M384" s="35" t="str">
        <f>G!AV322</f>
        <v>--</v>
      </c>
      <c r="O384" s="26" t="str">
        <f>G!AY322</f>
        <v/>
      </c>
      <c r="P384" s="35" t="str">
        <f>G!AX322</f>
        <v>--</v>
      </c>
      <c r="Q384" s="26" t="str">
        <f>G!AZ322</f>
        <v/>
      </c>
      <c r="R384" s="26" t="str">
        <f>G!BA322</f>
        <v/>
      </c>
      <c r="T384" s="35" t="str">
        <f>G!BC322</f>
        <v/>
      </c>
      <c r="U384" s="35" t="str">
        <f>G!BB322</f>
        <v>--</v>
      </c>
      <c r="V384" s="35"/>
      <c r="W384" s="26" t="str">
        <f>G!BE322</f>
        <v/>
      </c>
      <c r="X384" s="35" t="str">
        <f>G!BD322</f>
        <v>--</v>
      </c>
      <c r="Y384" s="26" t="str">
        <f>G!BF322</f>
        <v/>
      </c>
      <c r="Z384" s="26" t="str">
        <f>G!BG322</f>
        <v/>
      </c>
      <c r="AA384" s="35"/>
      <c r="AE384" s="63">
        <f t="shared" si="23"/>
        <v>1</v>
      </c>
    </row>
    <row r="385" spans="1:31" ht="9" hidden="1" customHeight="1" x14ac:dyDescent="0.15">
      <c r="A385" s="195" t="str">
        <f>F!A323</f>
        <v>Chloride</v>
      </c>
      <c r="B385" s="195"/>
      <c r="C385" s="195"/>
      <c r="D385" s="35" t="str">
        <f>G!AQ323</f>
        <v/>
      </c>
      <c r="E385" s="35" t="str">
        <f>G!AP323</f>
        <v>--</v>
      </c>
      <c r="G385" s="26" t="str">
        <f>G!AS323</f>
        <v/>
      </c>
      <c r="H385" s="35" t="str">
        <f>G!AR323</f>
        <v>--</v>
      </c>
      <c r="I385" s="26" t="str">
        <f>G!AT323</f>
        <v/>
      </c>
      <c r="J385" s="26" t="str">
        <f>G!AU323</f>
        <v/>
      </c>
      <c r="L385" s="35" t="str">
        <f>G!AW323</f>
        <v/>
      </c>
      <c r="M385" s="35" t="str">
        <f>G!AV323</f>
        <v>--</v>
      </c>
      <c r="O385" s="26" t="str">
        <f>G!AY323</f>
        <v/>
      </c>
      <c r="P385" s="35" t="str">
        <f>G!AX323</f>
        <v>--</v>
      </c>
      <c r="Q385" s="26" t="str">
        <f>G!AZ323</f>
        <v/>
      </c>
      <c r="R385" s="26" t="str">
        <f>G!BA323</f>
        <v/>
      </c>
      <c r="T385" s="35" t="str">
        <f>G!BC323</f>
        <v/>
      </c>
      <c r="U385" s="35" t="str">
        <f>G!BB323</f>
        <v>--</v>
      </c>
      <c r="V385" s="35"/>
      <c r="W385" s="26" t="str">
        <f>G!BE323</f>
        <v/>
      </c>
      <c r="X385" s="35" t="str">
        <f>G!BD323</f>
        <v>--</v>
      </c>
      <c r="Y385" s="26" t="str">
        <f>G!BF323</f>
        <v/>
      </c>
      <c r="Z385" s="26" t="str">
        <f>G!BG323</f>
        <v/>
      </c>
      <c r="AA385" s="35"/>
      <c r="AE385" s="63">
        <f t="shared" si="23"/>
        <v>1</v>
      </c>
    </row>
    <row r="386" spans="1:31" ht="9" hidden="1" customHeight="1" x14ac:dyDescent="0.15">
      <c r="A386" s="195" t="str">
        <f>F!A324</f>
        <v>Cyanide (vrij)</v>
      </c>
      <c r="B386" s="195"/>
      <c r="C386" s="195"/>
      <c r="D386" s="35" t="str">
        <f>G!AQ324</f>
        <v/>
      </c>
      <c r="E386" s="35" t="str">
        <f>G!AP324</f>
        <v>--</v>
      </c>
      <c r="G386" s="26" t="str">
        <f>G!AS324</f>
        <v/>
      </c>
      <c r="H386" s="35" t="str">
        <f>G!AR324</f>
        <v>--</v>
      </c>
      <c r="I386" s="26" t="str">
        <f>G!AT324</f>
        <v/>
      </c>
      <c r="J386" s="26" t="str">
        <f>G!AU324</f>
        <v/>
      </c>
      <c r="L386" s="35" t="str">
        <f>G!AW324</f>
        <v/>
      </c>
      <c r="M386" s="35" t="str">
        <f>G!AV324</f>
        <v>--</v>
      </c>
      <c r="O386" s="26" t="str">
        <f>G!AY324</f>
        <v/>
      </c>
      <c r="P386" s="35" t="str">
        <f>G!AX324</f>
        <v>--</v>
      </c>
      <c r="Q386" s="26" t="str">
        <f>G!AZ324</f>
        <v/>
      </c>
      <c r="R386" s="26" t="str">
        <f>G!BA324</f>
        <v/>
      </c>
      <c r="T386" s="35" t="str">
        <f>G!BC324</f>
        <v/>
      </c>
      <c r="U386" s="35" t="str">
        <f>G!BB324</f>
        <v>--</v>
      </c>
      <c r="V386" s="35"/>
      <c r="W386" s="26" t="str">
        <f>G!BE324</f>
        <v/>
      </c>
      <c r="X386" s="35" t="str">
        <f>G!BD324</f>
        <v>--</v>
      </c>
      <c r="Y386" s="26" t="str">
        <f>G!BF324</f>
        <v/>
      </c>
      <c r="Z386" s="26" t="str">
        <f>G!BG324</f>
        <v/>
      </c>
      <c r="AA386" s="35"/>
      <c r="AE386" s="63">
        <f t="shared" si="23"/>
        <v>1</v>
      </c>
    </row>
    <row r="387" spans="1:31" ht="9" hidden="1" customHeight="1" x14ac:dyDescent="0.15">
      <c r="A387" s="195" t="str">
        <f>F!A325</f>
        <v>Cyanide (complex)</v>
      </c>
      <c r="B387" s="195"/>
      <c r="C387" s="195"/>
      <c r="D387" s="35" t="str">
        <f>G!AQ325</f>
        <v/>
      </c>
      <c r="E387" s="35" t="str">
        <f>G!AP325</f>
        <v>--</v>
      </c>
      <c r="G387" s="26" t="str">
        <f>G!AS325</f>
        <v/>
      </c>
      <c r="H387" s="35" t="str">
        <f>G!AR325</f>
        <v>--</v>
      </c>
      <c r="I387" s="26" t="str">
        <f>G!AT325</f>
        <v/>
      </c>
      <c r="J387" s="26" t="str">
        <f>G!AU325</f>
        <v/>
      </c>
      <c r="L387" s="35" t="str">
        <f>G!AW325</f>
        <v/>
      </c>
      <c r="M387" s="35" t="str">
        <f>G!AV325</f>
        <v>--</v>
      </c>
      <c r="O387" s="26" t="str">
        <f>G!AY325</f>
        <v/>
      </c>
      <c r="P387" s="35" t="str">
        <f>G!AX325</f>
        <v>--</v>
      </c>
      <c r="Q387" s="26" t="str">
        <f>G!AZ325</f>
        <v/>
      </c>
      <c r="R387" s="26" t="str">
        <f>G!BA325</f>
        <v/>
      </c>
      <c r="T387" s="35" t="str">
        <f>G!BC325</f>
        <v/>
      </c>
      <c r="U387" s="35" t="str">
        <f>G!BB325</f>
        <v>--</v>
      </c>
      <c r="V387" s="35"/>
      <c r="W387" s="26" t="str">
        <f>G!BE325</f>
        <v/>
      </c>
      <c r="X387" s="35" t="str">
        <f>G!BD325</f>
        <v>--</v>
      </c>
      <c r="Y387" s="26" t="str">
        <f>G!BF325</f>
        <v/>
      </c>
      <c r="Z387" s="26" t="str">
        <f>G!BG325</f>
        <v/>
      </c>
      <c r="AA387" s="35"/>
      <c r="AE387" s="63">
        <f t="shared" ref="AE387:AE434" si="24">IF(AND(E387="--",M387="--",U387="--"),1,0)</f>
        <v>1</v>
      </c>
    </row>
    <row r="388" spans="1:31" ht="9" hidden="1" customHeight="1" x14ac:dyDescent="0.15">
      <c r="A388" s="195" t="str">
        <f>F!A326</f>
        <v>Thiocyanaten</v>
      </c>
      <c r="B388" s="195"/>
      <c r="C388" s="195"/>
      <c r="D388" s="35" t="str">
        <f>G!AQ326</f>
        <v/>
      </c>
      <c r="E388" s="35" t="str">
        <f>G!AP326</f>
        <v>--</v>
      </c>
      <c r="G388" s="26" t="str">
        <f>G!AS326</f>
        <v/>
      </c>
      <c r="H388" s="35" t="str">
        <f>G!AR326</f>
        <v>--</v>
      </c>
      <c r="I388" s="26" t="str">
        <f>G!AT326</f>
        <v/>
      </c>
      <c r="J388" s="26" t="str">
        <f>G!AU326</f>
        <v/>
      </c>
      <c r="L388" s="35" t="str">
        <f>G!AW326</f>
        <v/>
      </c>
      <c r="M388" s="35" t="str">
        <f>G!AV326</f>
        <v>--</v>
      </c>
      <c r="O388" s="26" t="str">
        <f>G!AY326</f>
        <v/>
      </c>
      <c r="P388" s="35" t="str">
        <f>G!AX326</f>
        <v>--</v>
      </c>
      <c r="Q388" s="26" t="str">
        <f>G!AZ326</f>
        <v/>
      </c>
      <c r="R388" s="26" t="str">
        <f>G!BA326</f>
        <v/>
      </c>
      <c r="T388" s="35" t="str">
        <f>G!BC326</f>
        <v/>
      </c>
      <c r="U388" s="35" t="str">
        <f>G!BB326</f>
        <v>--</v>
      </c>
      <c r="V388" s="35"/>
      <c r="W388" s="26" t="str">
        <f>G!BE326</f>
        <v/>
      </c>
      <c r="X388" s="35" t="str">
        <f>G!BD326</f>
        <v>--</v>
      </c>
      <c r="Y388" s="26" t="str">
        <f>G!BF326</f>
        <v/>
      </c>
      <c r="Z388" s="26" t="str">
        <f>G!BG326</f>
        <v/>
      </c>
      <c r="AA388" s="35"/>
      <c r="AE388" s="63">
        <f t="shared" si="24"/>
        <v>1</v>
      </c>
    </row>
    <row r="389" spans="1:31" ht="3.95" customHeight="1" x14ac:dyDescent="0.15">
      <c r="A389" s="32"/>
      <c r="B389" s="32"/>
      <c r="C389" s="32"/>
      <c r="D389" s="35"/>
      <c r="E389" s="35"/>
      <c r="H389" s="35"/>
      <c r="L389" s="35"/>
      <c r="M389" s="35"/>
      <c r="P389" s="35"/>
      <c r="T389" s="35"/>
      <c r="U389" s="35"/>
      <c r="V389" s="35"/>
      <c r="X389" s="35"/>
      <c r="Z389" s="35"/>
      <c r="AA389" s="35"/>
      <c r="AE389" s="85">
        <f>AE390</f>
        <v>0</v>
      </c>
    </row>
    <row r="390" spans="1:31" ht="9" customHeight="1" x14ac:dyDescent="0.15">
      <c r="A390" s="198" t="str">
        <f>IF(COUNTIF(F!D327:D361,131)&gt;0,"PFAS (µg/kgds)","PFAS (mg/kgds)")</f>
        <v>PFAS (µg/kgds)</v>
      </c>
      <c r="B390" s="198"/>
      <c r="C390" s="198"/>
      <c r="D390" s="198"/>
      <c r="E390" s="198"/>
      <c r="F390" s="198"/>
      <c r="G390" s="198"/>
      <c r="H390" s="198"/>
      <c r="I390" s="198"/>
      <c r="J390" s="198"/>
      <c r="K390" s="198"/>
      <c r="L390" s="198"/>
      <c r="M390" s="198"/>
      <c r="N390" s="198"/>
      <c r="O390" s="198"/>
      <c r="P390" s="198"/>
      <c r="Q390" s="198"/>
      <c r="R390" s="198"/>
      <c r="S390" s="198"/>
      <c r="T390" s="198"/>
      <c r="U390" s="198"/>
      <c r="V390" s="198"/>
      <c r="W390" s="198"/>
      <c r="X390" s="198"/>
      <c r="Y390" s="198"/>
      <c r="Z390" s="198"/>
      <c r="AA390" s="198"/>
      <c r="AE390" s="85">
        <f>IF(COUNTIF(AE391:AE425,1)=COUNT(AE391:AE425),1,0)</f>
        <v>0</v>
      </c>
    </row>
    <row r="391" spans="1:31" ht="9" customHeight="1" x14ac:dyDescent="0.15">
      <c r="A391" s="195" t="str">
        <f>F!A327</f>
        <v>PFBA</v>
      </c>
      <c r="B391" s="195"/>
      <c r="C391" s="195"/>
      <c r="D391" s="35" t="str">
        <f>G!AQ327</f>
        <v>&lt;</v>
      </c>
      <c r="E391" s="35">
        <v>0.1</v>
      </c>
      <c r="G391" s="26" t="str">
        <f>G!AS327</f>
        <v>&lt;</v>
      </c>
      <c r="H391" s="35" t="str">
        <f>G!AR327</f>
        <v>rg</v>
      </c>
      <c r="I391" s="26" t="str">
        <f>G!AT327</f>
        <v>-</v>
      </c>
      <c r="J391" s="26" t="str">
        <f>G!AU327</f>
        <v/>
      </c>
      <c r="L391" s="35" t="str">
        <f>G!AW327</f>
        <v/>
      </c>
      <c r="M391" s="35">
        <v>0.1</v>
      </c>
      <c r="O391" s="26" t="str">
        <f>G!AY327</f>
        <v/>
      </c>
      <c r="P391" s="35">
        <v>0.1</v>
      </c>
      <c r="Q391" s="26" t="str">
        <f>G!AZ327</f>
        <v>-</v>
      </c>
      <c r="R391" s="26" t="str">
        <f>G!BA327</f>
        <v/>
      </c>
      <c r="T391" s="35" t="str">
        <f>G!BC327</f>
        <v/>
      </c>
      <c r="U391" s="35">
        <v>0.1</v>
      </c>
      <c r="V391" s="35"/>
      <c r="W391" s="26" t="str">
        <f>G!BE327</f>
        <v/>
      </c>
      <c r="X391" s="35">
        <v>0.1</v>
      </c>
      <c r="Y391" s="26" t="str">
        <f>G!BF327</f>
        <v>-</v>
      </c>
      <c r="Z391" s="26" t="str">
        <f>G!BG327</f>
        <v/>
      </c>
      <c r="AA391" s="35"/>
      <c r="AE391" s="63">
        <f t="shared" si="24"/>
        <v>0</v>
      </c>
    </row>
    <row r="392" spans="1:31" ht="9" customHeight="1" x14ac:dyDescent="0.15">
      <c r="A392" s="195" t="str">
        <f>F!A328</f>
        <v>PFPeA</v>
      </c>
      <c r="B392" s="195"/>
      <c r="C392" s="195"/>
      <c r="D392" s="35" t="str">
        <f>G!AQ328</f>
        <v>&lt;</v>
      </c>
      <c r="E392" s="35">
        <v>0.1</v>
      </c>
      <c r="G392" s="26" t="str">
        <f>G!AS328</f>
        <v>&lt;</v>
      </c>
      <c r="H392" s="35" t="str">
        <f>G!AR328</f>
        <v>rg</v>
      </c>
      <c r="I392" s="26" t="str">
        <f>G!AT328</f>
        <v>-</v>
      </c>
      <c r="J392" s="26" t="str">
        <f>G!AU328</f>
        <v/>
      </c>
      <c r="L392" s="35" t="str">
        <f>G!AW328</f>
        <v/>
      </c>
      <c r="M392" s="35">
        <v>0.3</v>
      </c>
      <c r="O392" s="26" t="str">
        <f>G!AY328</f>
        <v/>
      </c>
      <c r="P392" s="35">
        <v>0.3</v>
      </c>
      <c r="Q392" s="26" t="str">
        <f>G!AZ328</f>
        <v>-</v>
      </c>
      <c r="R392" s="26" t="str">
        <f>G!BA328</f>
        <v/>
      </c>
      <c r="T392" s="35" t="str">
        <f>G!BC328</f>
        <v/>
      </c>
      <c r="U392" s="35">
        <v>0.2</v>
      </c>
      <c r="V392" s="35"/>
      <c r="W392" s="26" t="str">
        <f>G!BE328</f>
        <v/>
      </c>
      <c r="X392" s="35">
        <v>0.2</v>
      </c>
      <c r="Y392" s="26" t="str">
        <f>G!BF328</f>
        <v>-</v>
      </c>
      <c r="Z392" s="26" t="str">
        <f>G!BG328</f>
        <v/>
      </c>
      <c r="AA392" s="35"/>
      <c r="AE392" s="63">
        <f t="shared" si="24"/>
        <v>0</v>
      </c>
    </row>
    <row r="393" spans="1:31" ht="9" customHeight="1" x14ac:dyDescent="0.15">
      <c r="A393" s="195" t="str">
        <f>F!A329</f>
        <v>PFHxA</v>
      </c>
      <c r="B393" s="195"/>
      <c r="C393" s="195"/>
      <c r="D393" s="35" t="str">
        <f>G!AQ329</f>
        <v>&lt;</v>
      </c>
      <c r="E393" s="35">
        <v>0.1</v>
      </c>
      <c r="G393" s="26" t="str">
        <f>G!AS329</f>
        <v>&lt;</v>
      </c>
      <c r="H393" s="35" t="str">
        <f>G!AR329</f>
        <v>rg</v>
      </c>
      <c r="I393" s="26" t="str">
        <f>G!AT329</f>
        <v>-</v>
      </c>
      <c r="J393" s="26" t="str">
        <f>G!AU329</f>
        <v/>
      </c>
      <c r="L393" s="35" t="str">
        <f>G!AW329</f>
        <v/>
      </c>
      <c r="M393" s="35">
        <v>0.2</v>
      </c>
      <c r="O393" s="26" t="str">
        <f>G!AY329</f>
        <v/>
      </c>
      <c r="P393" s="35">
        <v>0.2</v>
      </c>
      <c r="Q393" s="26" t="str">
        <f>G!AZ329</f>
        <v>-</v>
      </c>
      <c r="R393" s="26" t="str">
        <f>G!BA329</f>
        <v/>
      </c>
      <c r="T393" s="35" t="str">
        <f>G!BC329</f>
        <v/>
      </c>
      <c r="U393" s="35">
        <v>0.2</v>
      </c>
      <c r="V393" s="35"/>
      <c r="W393" s="26" t="str">
        <f>G!BE329</f>
        <v/>
      </c>
      <c r="X393" s="35">
        <v>0.2</v>
      </c>
      <c r="Y393" s="26" t="str">
        <f>G!BF329</f>
        <v>-</v>
      </c>
      <c r="Z393" s="26" t="str">
        <f>G!BG329</f>
        <v/>
      </c>
      <c r="AA393" s="35"/>
      <c r="AE393" s="63">
        <f t="shared" ref="AE393:AE418" si="25">IF(AND(E393="--",M393="--",U393="--"),1,0)</f>
        <v>0</v>
      </c>
    </row>
    <row r="394" spans="1:31" ht="9" customHeight="1" x14ac:dyDescent="0.15">
      <c r="A394" s="195" t="str">
        <f>F!A330</f>
        <v>PFHpA</v>
      </c>
      <c r="B394" s="195"/>
      <c r="C394" s="195"/>
      <c r="D394" s="35" t="str">
        <f>G!AQ330</f>
        <v>&lt;</v>
      </c>
      <c r="E394" s="35">
        <v>0.1</v>
      </c>
      <c r="G394" s="26" t="str">
        <f>G!AS330</f>
        <v>&lt;</v>
      </c>
      <c r="H394" s="35" t="str">
        <f>G!AR330</f>
        <v>rg</v>
      </c>
      <c r="I394" s="26" t="str">
        <f>G!AT330</f>
        <v>-</v>
      </c>
      <c r="J394" s="26" t="str">
        <f>G!AU330</f>
        <v/>
      </c>
      <c r="L394" s="35" t="str">
        <f>G!AW330</f>
        <v/>
      </c>
      <c r="M394" s="35">
        <v>0.4</v>
      </c>
      <c r="O394" s="26" t="str">
        <f>G!AY330</f>
        <v/>
      </c>
      <c r="P394" s="35">
        <v>0.4</v>
      </c>
      <c r="Q394" s="26" t="str">
        <f>G!AZ330</f>
        <v>-</v>
      </c>
      <c r="R394" s="26" t="str">
        <f>G!BA330</f>
        <v/>
      </c>
      <c r="T394" s="35" t="str">
        <f>G!BC330</f>
        <v/>
      </c>
      <c r="U394" s="35">
        <v>0.1</v>
      </c>
      <c r="V394" s="35"/>
      <c r="W394" s="26" t="str">
        <f>G!BE330</f>
        <v/>
      </c>
      <c r="X394" s="35">
        <v>0.1</v>
      </c>
      <c r="Y394" s="26" t="str">
        <f>G!BF330</f>
        <v>-</v>
      </c>
      <c r="Z394" s="26" t="str">
        <f>G!BG330</f>
        <v/>
      </c>
      <c r="AA394" s="35"/>
      <c r="AE394" s="63">
        <f t="shared" si="25"/>
        <v>0</v>
      </c>
    </row>
    <row r="395" spans="1:31" ht="9" customHeight="1" x14ac:dyDescent="0.15">
      <c r="A395" s="195" t="str">
        <f>F!A331</f>
        <v>PFOA lineair</v>
      </c>
      <c r="B395" s="195"/>
      <c r="C395" s="195"/>
      <c r="D395" s="35" t="str">
        <f>G!AQ331</f>
        <v/>
      </c>
      <c r="E395" s="35">
        <v>0.2</v>
      </c>
      <c r="G395" s="26" t="str">
        <f>G!AS331</f>
        <v/>
      </c>
      <c r="H395" s="35">
        <v>0.2</v>
      </c>
      <c r="I395" s="26" t="str">
        <f>G!AT331</f>
        <v/>
      </c>
      <c r="J395" s="26" t="str">
        <f>G!AU331</f>
        <v/>
      </c>
      <c r="L395" s="35" t="str">
        <f>G!AW331</f>
        <v/>
      </c>
      <c r="M395" s="35">
        <v>1.3</v>
      </c>
      <c r="O395" s="26" t="str">
        <f>G!AY331</f>
        <v/>
      </c>
      <c r="P395" s="35">
        <v>1.3</v>
      </c>
      <c r="Q395" s="26" t="str">
        <f>G!AZ331</f>
        <v/>
      </c>
      <c r="R395" s="26" t="str">
        <f>G!BA331</f>
        <v/>
      </c>
      <c r="T395" s="35" t="str">
        <f>G!BC331</f>
        <v/>
      </c>
      <c r="U395" s="35">
        <v>0.2</v>
      </c>
      <c r="V395" s="35"/>
      <c r="W395" s="26" t="str">
        <f>G!BE331</f>
        <v/>
      </c>
      <c r="X395" s="35">
        <v>0.2</v>
      </c>
      <c r="Y395" s="26" t="str">
        <f>G!BF331</f>
        <v/>
      </c>
      <c r="Z395" s="26" t="str">
        <f>G!BG331</f>
        <v/>
      </c>
      <c r="AA395" s="35"/>
      <c r="AE395" s="63">
        <f t="shared" si="25"/>
        <v>0</v>
      </c>
    </row>
    <row r="396" spans="1:31" ht="9" customHeight="1" x14ac:dyDescent="0.15">
      <c r="A396" s="195" t="str">
        <f>F!A332</f>
        <v>PFOA vertakt</v>
      </c>
      <c r="B396" s="195"/>
      <c r="C396" s="195"/>
      <c r="D396" s="35" t="str">
        <f>G!AQ332</f>
        <v>&lt;</v>
      </c>
      <c r="E396" s="35">
        <v>0.1</v>
      </c>
      <c r="G396" s="26" t="str">
        <f>G!AS332</f>
        <v>&lt;</v>
      </c>
      <c r="H396" s="35" t="str">
        <f>G!AR332</f>
        <v>rg</v>
      </c>
      <c r="I396" s="26" t="str">
        <f>G!AT332</f>
        <v/>
      </c>
      <c r="J396" s="26" t="str">
        <f>G!AU332</f>
        <v/>
      </c>
      <c r="L396" s="35" t="str">
        <f>G!AW332</f>
        <v>&lt;</v>
      </c>
      <c r="M396" s="35">
        <v>0.1</v>
      </c>
      <c r="O396" s="26" t="str">
        <f>G!AY332</f>
        <v>&lt;</v>
      </c>
      <c r="P396" s="35" t="str">
        <f>G!AX332</f>
        <v>rg</v>
      </c>
      <c r="Q396" s="26" t="str">
        <f>G!AZ332</f>
        <v/>
      </c>
      <c r="R396" s="26" t="str">
        <f>G!BA332</f>
        <v/>
      </c>
      <c r="T396" s="35" t="str">
        <f>G!BC332</f>
        <v>&lt;</v>
      </c>
      <c r="U396" s="35">
        <v>0.1</v>
      </c>
      <c r="V396" s="35"/>
      <c r="W396" s="26" t="str">
        <f>G!BE332</f>
        <v>&lt;</v>
      </c>
      <c r="X396" s="35" t="str">
        <f>G!BD332</f>
        <v>rg</v>
      </c>
      <c r="Y396" s="26" t="str">
        <f>G!BF332</f>
        <v/>
      </c>
      <c r="Z396" s="26" t="str">
        <f>G!BG332</f>
        <v/>
      </c>
      <c r="AA396" s="35"/>
      <c r="AE396" s="63">
        <f t="shared" si="25"/>
        <v>0</v>
      </c>
    </row>
    <row r="397" spans="1:31" ht="9" customHeight="1" x14ac:dyDescent="0.15">
      <c r="A397" s="195" t="str">
        <f>F!A333</f>
        <v>PFOA totaal</v>
      </c>
      <c r="B397" s="195"/>
      <c r="C397" s="195"/>
      <c r="D397" s="35" t="str">
        <f>G!AQ333</f>
        <v/>
      </c>
      <c r="E397" s="35">
        <v>0.27</v>
      </c>
      <c r="G397" s="26" t="str">
        <f>G!AS333</f>
        <v/>
      </c>
      <c r="H397" s="35">
        <v>0.27</v>
      </c>
      <c r="I397" s="26" t="str">
        <f>G!AT333</f>
        <v>-</v>
      </c>
      <c r="J397" s="26" t="str">
        <f>G!AU333</f>
        <v/>
      </c>
      <c r="L397" s="35" t="str">
        <f>G!AW333</f>
        <v/>
      </c>
      <c r="M397" s="35">
        <v>1.4</v>
      </c>
      <c r="O397" s="26" t="str">
        <f>G!AY333</f>
        <v/>
      </c>
      <c r="P397" s="35">
        <v>1.37</v>
      </c>
      <c r="Q397" s="26" t="str">
        <f>G!AZ333</f>
        <v>-</v>
      </c>
      <c r="R397" s="26" t="str">
        <f>G!BA333</f>
        <v/>
      </c>
      <c r="T397" s="35" t="str">
        <f>G!BC333</f>
        <v/>
      </c>
      <c r="U397" s="35">
        <v>0.27</v>
      </c>
      <c r="V397" s="35"/>
      <c r="W397" s="26" t="str">
        <f>G!BE333</f>
        <v/>
      </c>
      <c r="X397" s="35">
        <v>0.27</v>
      </c>
      <c r="Y397" s="26" t="str">
        <f>G!BF333</f>
        <v>-</v>
      </c>
      <c r="Z397" s="26" t="str">
        <f>G!BG333</f>
        <v/>
      </c>
      <c r="AA397" s="35"/>
      <c r="AE397" s="63">
        <f t="shared" si="25"/>
        <v>0</v>
      </c>
    </row>
    <row r="398" spans="1:31" ht="9" customHeight="1" x14ac:dyDescent="0.15">
      <c r="A398" s="195" t="str">
        <f>F!A334</f>
        <v>PFNA</v>
      </c>
      <c r="B398" s="195"/>
      <c r="C398" s="195"/>
      <c r="D398" s="35" t="str">
        <f>G!AQ334</f>
        <v>&lt;</v>
      </c>
      <c r="E398" s="35">
        <v>0.1</v>
      </c>
      <c r="G398" s="26" t="str">
        <f>G!AS334</f>
        <v>&lt;</v>
      </c>
      <c r="H398" s="35" t="str">
        <f>G!AR334</f>
        <v>rg</v>
      </c>
      <c r="I398" s="26" t="str">
        <f>G!AT334</f>
        <v>-</v>
      </c>
      <c r="J398" s="26" t="str">
        <f>G!AU334</f>
        <v/>
      </c>
      <c r="L398" s="35" t="str">
        <f>G!AW334</f>
        <v/>
      </c>
      <c r="M398" s="35">
        <v>0.6</v>
      </c>
      <c r="O398" s="26" t="str">
        <f>G!AY334</f>
        <v/>
      </c>
      <c r="P398" s="35">
        <v>0.6</v>
      </c>
      <c r="Q398" s="26" t="str">
        <f>G!AZ334</f>
        <v>-</v>
      </c>
      <c r="R398" s="26" t="str">
        <f>G!BA334</f>
        <v/>
      </c>
      <c r="T398" s="35" t="str">
        <f>G!BC334</f>
        <v>&lt;</v>
      </c>
      <c r="U398" s="35">
        <v>0.1</v>
      </c>
      <c r="V398" s="35"/>
      <c r="W398" s="26" t="str">
        <f>G!BE334</f>
        <v>&lt;</v>
      </c>
      <c r="X398" s="35" t="str">
        <f>G!BD334</f>
        <v>rg</v>
      </c>
      <c r="Y398" s="26" t="str">
        <f>G!BF334</f>
        <v>-</v>
      </c>
      <c r="Z398" s="26" t="str">
        <f>G!BG334</f>
        <v/>
      </c>
      <c r="AA398" s="35"/>
      <c r="AE398" s="63">
        <f t="shared" si="25"/>
        <v>0</v>
      </c>
    </row>
    <row r="399" spans="1:31" ht="9" customHeight="1" x14ac:dyDescent="0.15">
      <c r="A399" s="195" t="str">
        <f>F!A335</f>
        <v>PFDA</v>
      </c>
      <c r="B399" s="195"/>
      <c r="C399" s="195"/>
      <c r="D399" s="35" t="str">
        <f>G!AQ335</f>
        <v>&lt;</v>
      </c>
      <c r="E399" s="35">
        <v>0.1</v>
      </c>
      <c r="G399" s="26" t="str">
        <f>G!AS335</f>
        <v>&lt;</v>
      </c>
      <c r="H399" s="35" t="str">
        <f>G!AR335</f>
        <v>rg</v>
      </c>
      <c r="I399" s="26" t="str">
        <f>G!AT335</f>
        <v>-</v>
      </c>
      <c r="J399" s="26" t="str">
        <f>G!AU335</f>
        <v/>
      </c>
      <c r="L399" s="35" t="str">
        <f>G!AW335</f>
        <v/>
      </c>
      <c r="M399" s="35">
        <v>24</v>
      </c>
      <c r="O399" s="26" t="str">
        <f>G!AY335</f>
        <v/>
      </c>
      <c r="P399" s="35">
        <v>24</v>
      </c>
      <c r="Q399" s="26" t="str">
        <f>G!AZ335</f>
        <v>●●●</v>
      </c>
      <c r="R399" s="26" t="str">
        <f>G!BA335</f>
        <v>(3)</v>
      </c>
      <c r="T399" s="35" t="str">
        <f>G!BC335</f>
        <v>&lt;</v>
      </c>
      <c r="U399" s="35">
        <v>0.1</v>
      </c>
      <c r="V399" s="35"/>
      <c r="W399" s="26" t="str">
        <f>G!BE335</f>
        <v>&lt;</v>
      </c>
      <c r="X399" s="35" t="str">
        <f>G!BD335</f>
        <v>rg</v>
      </c>
      <c r="Y399" s="26" t="str">
        <f>G!BF335</f>
        <v>-</v>
      </c>
      <c r="Z399" s="26" t="str">
        <f>G!BG335</f>
        <v/>
      </c>
      <c r="AA399" s="35"/>
      <c r="AE399" s="63">
        <f t="shared" si="25"/>
        <v>0</v>
      </c>
    </row>
    <row r="400" spans="1:31" ht="9" customHeight="1" x14ac:dyDescent="0.15">
      <c r="A400" s="195" t="str">
        <f>F!A336</f>
        <v>PFUnDA</v>
      </c>
      <c r="B400" s="195"/>
      <c r="C400" s="195"/>
      <c r="D400" s="35" t="str">
        <f>G!AQ336</f>
        <v>&lt;</v>
      </c>
      <c r="E400" s="35">
        <v>0.1</v>
      </c>
      <c r="G400" s="26" t="str">
        <f>G!AS336</f>
        <v>&lt;</v>
      </c>
      <c r="H400" s="35" t="str">
        <f>G!AR336</f>
        <v>rg</v>
      </c>
      <c r="I400" s="26" t="str">
        <f>G!AT336</f>
        <v>-</v>
      </c>
      <c r="J400" s="26" t="str">
        <f>G!AU336</f>
        <v/>
      </c>
      <c r="L400" s="35" t="str">
        <f>G!AW336</f>
        <v/>
      </c>
      <c r="M400" s="35">
        <v>2.9</v>
      </c>
      <c r="O400" s="26" t="str">
        <f>G!AY336</f>
        <v/>
      </c>
      <c r="P400" s="35">
        <v>2.9</v>
      </c>
      <c r="Q400" s="26" t="str">
        <f>G!AZ336</f>
        <v>●</v>
      </c>
      <c r="R400" s="26" t="str">
        <f>G!BA336</f>
        <v/>
      </c>
      <c r="T400" s="35" t="str">
        <f>G!BC336</f>
        <v>&lt;</v>
      </c>
      <c r="U400" s="35">
        <v>0.1</v>
      </c>
      <c r="V400" s="35"/>
      <c r="W400" s="26" t="str">
        <f>G!BE336</f>
        <v>&lt;</v>
      </c>
      <c r="X400" s="35" t="str">
        <f>G!BD336</f>
        <v>rg</v>
      </c>
      <c r="Y400" s="26" t="str">
        <f>G!BF336</f>
        <v>-</v>
      </c>
      <c r="Z400" s="26" t="str">
        <f>G!BG336</f>
        <v/>
      </c>
      <c r="AA400" s="35"/>
      <c r="AE400" s="63">
        <f t="shared" si="25"/>
        <v>0</v>
      </c>
    </row>
    <row r="401" spans="1:31" ht="9" customHeight="1" x14ac:dyDescent="0.15">
      <c r="A401" s="195" t="str">
        <f>F!A337</f>
        <v>PFDoDA</v>
      </c>
      <c r="B401" s="195"/>
      <c r="C401" s="195"/>
      <c r="D401" s="35" t="str">
        <f>G!AQ337</f>
        <v>&lt;</v>
      </c>
      <c r="E401" s="35">
        <v>0.1</v>
      </c>
      <c r="G401" s="26" t="str">
        <f>G!AS337</f>
        <v>&lt;</v>
      </c>
      <c r="H401" s="35" t="str">
        <f>G!AR337</f>
        <v>rg</v>
      </c>
      <c r="I401" s="26" t="str">
        <f>G!AT337</f>
        <v>-</v>
      </c>
      <c r="J401" s="26" t="str">
        <f>G!AU337</f>
        <v/>
      </c>
      <c r="L401" s="35" t="str">
        <f>G!AW337</f>
        <v/>
      </c>
      <c r="M401" s="35">
        <v>32</v>
      </c>
      <c r="O401" s="26" t="str">
        <f>G!AY337</f>
        <v/>
      </c>
      <c r="P401" s="35">
        <v>32</v>
      </c>
      <c r="Q401" s="26" t="str">
        <f>G!AZ337</f>
        <v>●●●</v>
      </c>
      <c r="R401" s="26" t="str">
        <f>G!BA337</f>
        <v>(3)</v>
      </c>
      <c r="T401" s="35" t="str">
        <f>G!BC337</f>
        <v>&lt;</v>
      </c>
      <c r="U401" s="35">
        <v>0.1</v>
      </c>
      <c r="V401" s="35"/>
      <c r="W401" s="26" t="str">
        <f>G!BE337</f>
        <v>&lt;</v>
      </c>
      <c r="X401" s="35" t="str">
        <f>G!BD337</f>
        <v>rg</v>
      </c>
      <c r="Y401" s="26" t="str">
        <f>G!BF337</f>
        <v>-</v>
      </c>
      <c r="Z401" s="26" t="str">
        <f>G!BG337</f>
        <v/>
      </c>
      <c r="AA401" s="35"/>
      <c r="AE401" s="63">
        <f t="shared" si="25"/>
        <v>0</v>
      </c>
    </row>
    <row r="402" spans="1:31" ht="9" hidden="1" customHeight="1" x14ac:dyDescent="0.15">
      <c r="A402" s="195" t="str">
        <f>F!A338</f>
        <v>PFTrDA</v>
      </c>
      <c r="B402" s="195"/>
      <c r="C402" s="195"/>
      <c r="D402" s="35" t="str">
        <f>G!AQ338</f>
        <v/>
      </c>
      <c r="E402" s="35" t="str">
        <f>G!AP338</f>
        <v>--</v>
      </c>
      <c r="G402" s="26" t="str">
        <f>G!AS338</f>
        <v/>
      </c>
      <c r="H402" s="35" t="str">
        <f>G!AR338</f>
        <v>--</v>
      </c>
      <c r="I402" s="26" t="str">
        <f>G!AT338</f>
        <v/>
      </c>
      <c r="J402" s="26" t="str">
        <f>G!AU338</f>
        <v/>
      </c>
      <c r="L402" s="35" t="str">
        <f>G!AW338</f>
        <v/>
      </c>
      <c r="M402" s="35" t="str">
        <f>G!AV338</f>
        <v>--</v>
      </c>
      <c r="O402" s="26" t="str">
        <f>G!AY338</f>
        <v/>
      </c>
      <c r="P402" s="35" t="str">
        <f>G!AX338</f>
        <v>--</v>
      </c>
      <c r="Q402" s="26" t="str">
        <f>G!AZ338</f>
        <v/>
      </c>
      <c r="R402" s="26" t="str">
        <f>G!BA338</f>
        <v/>
      </c>
      <c r="T402" s="35" t="str">
        <f>G!BC338</f>
        <v/>
      </c>
      <c r="U402" s="35" t="str">
        <f>G!BB338</f>
        <v>--</v>
      </c>
      <c r="V402" s="35"/>
      <c r="W402" s="26" t="str">
        <f>G!BE338</f>
        <v/>
      </c>
      <c r="X402" s="35" t="str">
        <f>G!BD338</f>
        <v>--</v>
      </c>
      <c r="Y402" s="26" t="str">
        <f>G!BF338</f>
        <v/>
      </c>
      <c r="Z402" s="26" t="str">
        <f>G!BG338</f>
        <v/>
      </c>
      <c r="AA402" s="35"/>
      <c r="AE402" s="63">
        <f t="shared" si="25"/>
        <v>1</v>
      </c>
    </row>
    <row r="403" spans="1:31" ht="9" hidden="1" customHeight="1" x14ac:dyDescent="0.15">
      <c r="A403" s="195" t="str">
        <f>F!A339</f>
        <v>PFTeDA</v>
      </c>
      <c r="B403" s="195"/>
      <c r="C403" s="195"/>
      <c r="D403" s="35" t="str">
        <f>G!AQ339</f>
        <v/>
      </c>
      <c r="E403" s="35" t="str">
        <f>G!AP339</f>
        <v>--</v>
      </c>
      <c r="G403" s="26" t="str">
        <f>G!AS339</f>
        <v/>
      </c>
      <c r="H403" s="35" t="str">
        <f>G!AR339</f>
        <v>--</v>
      </c>
      <c r="I403" s="26" t="str">
        <f>G!AT339</f>
        <v/>
      </c>
      <c r="J403" s="26" t="str">
        <f>G!AU339</f>
        <v/>
      </c>
      <c r="L403" s="35" t="str">
        <f>G!AW339</f>
        <v/>
      </c>
      <c r="M403" s="35" t="str">
        <f>G!AV339</f>
        <v>--</v>
      </c>
      <c r="O403" s="26" t="str">
        <f>G!AY339</f>
        <v/>
      </c>
      <c r="P403" s="35" t="str">
        <f>G!AX339</f>
        <v>--</v>
      </c>
      <c r="Q403" s="26" t="str">
        <f>G!AZ339</f>
        <v/>
      </c>
      <c r="R403" s="26" t="str">
        <f>G!BA339</f>
        <v/>
      </c>
      <c r="T403" s="35" t="str">
        <f>G!BC339</f>
        <v/>
      </c>
      <c r="U403" s="35" t="str">
        <f>G!BB339</f>
        <v>--</v>
      </c>
      <c r="V403" s="35"/>
      <c r="W403" s="26" t="str">
        <f>G!BE339</f>
        <v/>
      </c>
      <c r="X403" s="35" t="str">
        <f>G!BD339</f>
        <v>--</v>
      </c>
      <c r="Y403" s="26" t="str">
        <f>G!BF339</f>
        <v/>
      </c>
      <c r="Z403" s="26" t="str">
        <f>G!BG339</f>
        <v/>
      </c>
      <c r="AA403" s="35"/>
      <c r="AE403" s="63">
        <f t="shared" si="25"/>
        <v>1</v>
      </c>
    </row>
    <row r="404" spans="1:31" ht="9" hidden="1" customHeight="1" x14ac:dyDescent="0.15">
      <c r="A404" s="195" t="str">
        <f>F!A340</f>
        <v>PFHxDA</v>
      </c>
      <c r="B404" s="195"/>
      <c r="C404" s="195"/>
      <c r="D404" s="35" t="str">
        <f>G!AQ340</f>
        <v/>
      </c>
      <c r="E404" s="35" t="str">
        <f>G!AP340</f>
        <v>--</v>
      </c>
      <c r="G404" s="26" t="str">
        <f>G!AS340</f>
        <v/>
      </c>
      <c r="H404" s="35" t="str">
        <f>G!AR340</f>
        <v>--</v>
      </c>
      <c r="I404" s="26" t="str">
        <f>G!AT340</f>
        <v/>
      </c>
      <c r="J404" s="26" t="str">
        <f>G!AU340</f>
        <v/>
      </c>
      <c r="L404" s="35" t="str">
        <f>G!AW340</f>
        <v/>
      </c>
      <c r="M404" s="35" t="str">
        <f>G!AV340</f>
        <v>--</v>
      </c>
      <c r="O404" s="26" t="str">
        <f>G!AY340</f>
        <v/>
      </c>
      <c r="P404" s="35" t="str">
        <f>G!AX340</f>
        <v>--</v>
      </c>
      <c r="Q404" s="26" t="str">
        <f>G!AZ340</f>
        <v/>
      </c>
      <c r="R404" s="26" t="str">
        <f>G!BA340</f>
        <v/>
      </c>
      <c r="T404" s="35" t="str">
        <f>G!BC340</f>
        <v/>
      </c>
      <c r="U404" s="35" t="str">
        <f>G!BB340</f>
        <v>--</v>
      </c>
      <c r="V404" s="35"/>
      <c r="W404" s="26" t="str">
        <f>G!BE340</f>
        <v/>
      </c>
      <c r="X404" s="35" t="str">
        <f>G!BD340</f>
        <v>--</v>
      </c>
      <c r="Y404" s="26" t="str">
        <f>G!BF340</f>
        <v/>
      </c>
      <c r="Z404" s="26" t="str">
        <f>G!BG340</f>
        <v/>
      </c>
      <c r="AA404" s="35"/>
      <c r="AE404" s="63">
        <f t="shared" si="25"/>
        <v>1</v>
      </c>
    </row>
    <row r="405" spans="1:31" ht="9" hidden="1" customHeight="1" x14ac:dyDescent="0.15">
      <c r="A405" s="195" t="str">
        <f>F!A341</f>
        <v>PFODA</v>
      </c>
      <c r="B405" s="195"/>
      <c r="C405" s="195"/>
      <c r="D405" s="35" t="str">
        <f>G!AQ341</f>
        <v/>
      </c>
      <c r="E405" s="35" t="str">
        <f>G!AP341</f>
        <v>--</v>
      </c>
      <c r="G405" s="26" t="str">
        <f>G!AS341</f>
        <v/>
      </c>
      <c r="H405" s="35" t="str">
        <f>G!AR341</f>
        <v>--</v>
      </c>
      <c r="I405" s="26" t="str">
        <f>G!AT341</f>
        <v/>
      </c>
      <c r="J405" s="26" t="str">
        <f>G!AU341</f>
        <v/>
      </c>
      <c r="L405" s="35" t="str">
        <f>G!AW341</f>
        <v/>
      </c>
      <c r="M405" s="35" t="str">
        <f>G!AV341</f>
        <v>--</v>
      </c>
      <c r="O405" s="26" t="str">
        <f>G!AY341</f>
        <v/>
      </c>
      <c r="P405" s="35" t="str">
        <f>G!AX341</f>
        <v>--</v>
      </c>
      <c r="Q405" s="26" t="str">
        <f>G!AZ341</f>
        <v/>
      </c>
      <c r="R405" s="26" t="str">
        <f>G!BA341</f>
        <v/>
      </c>
      <c r="T405" s="35" t="str">
        <f>G!BC341</f>
        <v/>
      </c>
      <c r="U405" s="35" t="str">
        <f>G!BB341</f>
        <v>--</v>
      </c>
      <c r="V405" s="35"/>
      <c r="W405" s="26" t="str">
        <f>G!BE341</f>
        <v/>
      </c>
      <c r="X405" s="35" t="str">
        <f>G!BD341</f>
        <v>--</v>
      </c>
      <c r="Y405" s="26" t="str">
        <f>G!BF341</f>
        <v/>
      </c>
      <c r="Z405" s="26" t="str">
        <f>G!BG341</f>
        <v/>
      </c>
      <c r="AA405" s="35"/>
      <c r="AE405" s="63">
        <f t="shared" si="25"/>
        <v>1</v>
      </c>
    </row>
    <row r="406" spans="1:31" ht="9" customHeight="1" x14ac:dyDescent="0.15">
      <c r="A406" s="195" t="str">
        <f>F!A342</f>
        <v>PFBS</v>
      </c>
      <c r="B406" s="195"/>
      <c r="C406" s="195"/>
      <c r="D406" s="35" t="str">
        <f>G!AQ342</f>
        <v>&lt;</v>
      </c>
      <c r="E406" s="35">
        <v>0.1</v>
      </c>
      <c r="G406" s="26" t="str">
        <f>G!AS342</f>
        <v>&lt;</v>
      </c>
      <c r="H406" s="35" t="str">
        <f>G!AR342</f>
        <v>rg</v>
      </c>
      <c r="I406" s="26" t="str">
        <f>G!AT342</f>
        <v>-</v>
      </c>
      <c r="J406" s="26" t="str">
        <f>G!AU342</f>
        <v/>
      </c>
      <c r="L406" s="35" t="str">
        <f>G!AW342</f>
        <v>&lt;</v>
      </c>
      <c r="M406" s="35">
        <v>0.1</v>
      </c>
      <c r="O406" s="26" t="str">
        <f>G!AY342</f>
        <v>&lt;</v>
      </c>
      <c r="P406" s="35" t="str">
        <f>G!AX342</f>
        <v>rg</v>
      </c>
      <c r="Q406" s="26" t="str">
        <f>G!AZ342</f>
        <v>-</v>
      </c>
      <c r="R406" s="26" t="str">
        <f>G!BA342</f>
        <v/>
      </c>
      <c r="T406" s="35" t="str">
        <f>G!BC342</f>
        <v>&lt;</v>
      </c>
      <c r="U406" s="35">
        <v>0.1</v>
      </c>
      <c r="V406" s="35"/>
      <c r="W406" s="26" t="str">
        <f>G!BE342</f>
        <v>&lt;</v>
      </c>
      <c r="X406" s="35" t="str">
        <f>G!BD342</f>
        <v>rg</v>
      </c>
      <c r="Y406" s="26" t="str">
        <f>G!BF342</f>
        <v>-</v>
      </c>
      <c r="Z406" s="26" t="str">
        <f>G!BG342</f>
        <v/>
      </c>
      <c r="AA406" s="35"/>
      <c r="AE406" s="63">
        <f t="shared" si="25"/>
        <v>0</v>
      </c>
    </row>
    <row r="407" spans="1:31" ht="9" customHeight="1" x14ac:dyDescent="0.15">
      <c r="A407" s="195" t="str">
        <f>F!A343</f>
        <v>PFPeS</v>
      </c>
      <c r="B407" s="195"/>
      <c r="C407" s="195"/>
      <c r="D407" s="35" t="str">
        <f>G!AQ343</f>
        <v>&lt;</v>
      </c>
      <c r="E407" s="35">
        <v>0.1</v>
      </c>
      <c r="G407" s="26" t="str">
        <f>G!AS343</f>
        <v>&lt;</v>
      </c>
      <c r="H407" s="35" t="str">
        <f>G!AR343</f>
        <v>rg</v>
      </c>
      <c r="I407" s="26" t="str">
        <f>G!AT343</f>
        <v>-</v>
      </c>
      <c r="J407" s="26" t="str">
        <f>G!AU343</f>
        <v/>
      </c>
      <c r="L407" s="35" t="str">
        <f>G!AW343</f>
        <v>&lt;</v>
      </c>
      <c r="M407" s="35">
        <v>0.1</v>
      </c>
      <c r="O407" s="26" t="str">
        <f>G!AY343</f>
        <v>&lt;</v>
      </c>
      <c r="P407" s="35" t="str">
        <f>G!AX343</f>
        <v>rg</v>
      </c>
      <c r="Q407" s="26" t="str">
        <f>G!AZ343</f>
        <v>-</v>
      </c>
      <c r="R407" s="26" t="str">
        <f>G!BA343</f>
        <v/>
      </c>
      <c r="T407" s="35" t="str">
        <f>G!BC343</f>
        <v>&lt;</v>
      </c>
      <c r="U407" s="35">
        <v>0.1</v>
      </c>
      <c r="V407" s="35"/>
      <c r="W407" s="26" t="str">
        <f>G!BE343</f>
        <v>&lt;</v>
      </c>
      <c r="X407" s="35" t="str">
        <f>G!BD343</f>
        <v>rg</v>
      </c>
      <c r="Y407" s="26" t="str">
        <f>G!BF343</f>
        <v>-</v>
      </c>
      <c r="Z407" s="26" t="str">
        <f>G!BG343</f>
        <v/>
      </c>
      <c r="AA407" s="35"/>
      <c r="AE407" s="63">
        <f t="shared" si="25"/>
        <v>0</v>
      </c>
    </row>
    <row r="408" spans="1:31" ht="9" customHeight="1" x14ac:dyDescent="0.15">
      <c r="A408" s="195" t="str">
        <f>F!A344</f>
        <v>PFHxS</v>
      </c>
      <c r="B408" s="195"/>
      <c r="C408" s="195"/>
      <c r="D408" s="35" t="str">
        <f>G!AQ344</f>
        <v>&lt;</v>
      </c>
      <c r="E408" s="35">
        <v>0.1</v>
      </c>
      <c r="G408" s="26" t="str">
        <f>G!AS344</f>
        <v>&lt;</v>
      </c>
      <c r="H408" s="35" t="str">
        <f>G!AR344</f>
        <v>rg</v>
      </c>
      <c r="I408" s="26" t="str">
        <f>G!AT344</f>
        <v>-</v>
      </c>
      <c r="J408" s="26" t="str">
        <f>G!AU344</f>
        <v/>
      </c>
      <c r="L408" s="35" t="str">
        <f>G!AW344</f>
        <v>&lt;</v>
      </c>
      <c r="M408" s="35">
        <v>0.1</v>
      </c>
      <c r="O408" s="26" t="str">
        <f>G!AY344</f>
        <v>&lt;</v>
      </c>
      <c r="P408" s="35" t="str">
        <f>G!AX344</f>
        <v>rg</v>
      </c>
      <c r="Q408" s="26" t="str">
        <f>G!AZ344</f>
        <v>-</v>
      </c>
      <c r="R408" s="26" t="str">
        <f>G!BA344</f>
        <v/>
      </c>
      <c r="T408" s="35" t="str">
        <f>G!BC344</f>
        <v>&lt;</v>
      </c>
      <c r="U408" s="35">
        <v>0.1</v>
      </c>
      <c r="V408" s="35"/>
      <c r="W408" s="26" t="str">
        <f>G!BE344</f>
        <v>&lt;</v>
      </c>
      <c r="X408" s="35" t="str">
        <f>G!BD344</f>
        <v>rg</v>
      </c>
      <c r="Y408" s="26" t="str">
        <f>G!BF344</f>
        <v>-</v>
      </c>
      <c r="Z408" s="26" t="str">
        <f>G!BG344</f>
        <v/>
      </c>
      <c r="AA408" s="35"/>
      <c r="AE408" s="63">
        <f t="shared" si="25"/>
        <v>0</v>
      </c>
    </row>
    <row r="409" spans="1:31" ht="9" customHeight="1" x14ac:dyDescent="0.15">
      <c r="A409" s="195" t="str">
        <f>F!A345</f>
        <v>PFHpS</v>
      </c>
      <c r="B409" s="195"/>
      <c r="C409" s="195"/>
      <c r="D409" s="35" t="str">
        <f>G!AQ345</f>
        <v>&lt;</v>
      </c>
      <c r="E409" s="35">
        <v>0.1</v>
      </c>
      <c r="G409" s="26" t="str">
        <f>G!AS345</f>
        <v>&lt;</v>
      </c>
      <c r="H409" s="35" t="str">
        <f>G!AR345</f>
        <v>rg</v>
      </c>
      <c r="I409" s="26" t="str">
        <f>G!AT345</f>
        <v>-</v>
      </c>
      <c r="J409" s="26" t="str">
        <f>G!AU345</f>
        <v/>
      </c>
      <c r="L409" s="35" t="str">
        <f>G!AW345</f>
        <v>&lt;</v>
      </c>
      <c r="M409" s="35">
        <v>0.1</v>
      </c>
      <c r="O409" s="26" t="str">
        <f>G!AY345</f>
        <v>&lt;</v>
      </c>
      <c r="P409" s="35" t="str">
        <f>G!AX345</f>
        <v>rg</v>
      </c>
      <c r="Q409" s="26" t="str">
        <f>G!AZ345</f>
        <v>-</v>
      </c>
      <c r="R409" s="26" t="str">
        <f>G!BA345</f>
        <v/>
      </c>
      <c r="T409" s="35" t="str">
        <f>G!BC345</f>
        <v>&lt;</v>
      </c>
      <c r="U409" s="35">
        <v>0.1</v>
      </c>
      <c r="V409" s="35"/>
      <c r="W409" s="26" t="str">
        <f>G!BE345</f>
        <v>&lt;</v>
      </c>
      <c r="X409" s="35" t="str">
        <f>G!BD345</f>
        <v>rg</v>
      </c>
      <c r="Y409" s="26" t="str">
        <f>G!BF345</f>
        <v>-</v>
      </c>
      <c r="Z409" s="26" t="str">
        <f>G!BG345</f>
        <v/>
      </c>
      <c r="AA409" s="35"/>
      <c r="AE409" s="63">
        <f t="shared" si="25"/>
        <v>0</v>
      </c>
    </row>
    <row r="410" spans="1:31" ht="9" customHeight="1" x14ac:dyDescent="0.15">
      <c r="A410" s="195" t="str">
        <f>F!A346</f>
        <v>PFOS lineair</v>
      </c>
      <c r="B410" s="195"/>
      <c r="C410" s="195"/>
      <c r="D410" s="35" t="str">
        <f>G!AQ346</f>
        <v/>
      </c>
      <c r="E410" s="35">
        <v>0.4</v>
      </c>
      <c r="G410" s="26" t="str">
        <f>G!AS346</f>
        <v/>
      </c>
      <c r="H410" s="35">
        <v>0.4</v>
      </c>
      <c r="I410" s="26" t="str">
        <f>G!AT346</f>
        <v/>
      </c>
      <c r="J410" s="26" t="str">
        <f>G!AU346</f>
        <v/>
      </c>
      <c r="L410" s="35" t="str">
        <f>G!AW346</f>
        <v/>
      </c>
      <c r="M410" s="35">
        <v>0.4</v>
      </c>
      <c r="O410" s="26" t="str">
        <f>G!AY346</f>
        <v/>
      </c>
      <c r="P410" s="35">
        <v>0.4</v>
      </c>
      <c r="Q410" s="26" t="str">
        <f>G!AZ346</f>
        <v/>
      </c>
      <c r="R410" s="26" t="str">
        <f>G!BA346</f>
        <v/>
      </c>
      <c r="T410" s="35" t="str">
        <f>G!BC346</f>
        <v/>
      </c>
      <c r="U410" s="35">
        <v>0.6</v>
      </c>
      <c r="V410" s="35"/>
      <c r="W410" s="26" t="str">
        <f>G!BE346</f>
        <v/>
      </c>
      <c r="X410" s="35">
        <v>0.6</v>
      </c>
      <c r="Y410" s="26" t="str">
        <f>G!BF346</f>
        <v/>
      </c>
      <c r="Z410" s="26" t="str">
        <f>G!BG346</f>
        <v/>
      </c>
      <c r="AA410" s="35"/>
      <c r="AE410" s="63">
        <f t="shared" si="25"/>
        <v>0</v>
      </c>
    </row>
    <row r="411" spans="1:31" ht="9" customHeight="1" x14ac:dyDescent="0.15">
      <c r="A411" s="195" t="str">
        <f>F!A347</f>
        <v>PFOS vertakt</v>
      </c>
      <c r="B411" s="195"/>
      <c r="C411" s="195"/>
      <c r="D411" s="35" t="str">
        <f>G!AQ347</f>
        <v>&lt;</v>
      </c>
      <c r="E411" s="35">
        <v>0.1</v>
      </c>
      <c r="G411" s="26" t="str">
        <f>G!AS347</f>
        <v>&lt;</v>
      </c>
      <c r="H411" s="35" t="str">
        <f>G!AR347</f>
        <v>rg</v>
      </c>
      <c r="I411" s="26" t="str">
        <f>G!AT347</f>
        <v/>
      </c>
      <c r="J411" s="26" t="str">
        <f>G!AU347</f>
        <v/>
      </c>
      <c r="L411" s="35" t="str">
        <f>G!AW347</f>
        <v>&lt;</v>
      </c>
      <c r="M411" s="35">
        <v>0.1</v>
      </c>
      <c r="O411" s="26" t="str">
        <f>G!AY347</f>
        <v>&lt;</v>
      </c>
      <c r="P411" s="35" t="str">
        <f>G!AX347</f>
        <v>rg</v>
      </c>
      <c r="Q411" s="26" t="str">
        <f>G!AZ347</f>
        <v/>
      </c>
      <c r="R411" s="26" t="str">
        <f>G!BA347</f>
        <v/>
      </c>
      <c r="T411" s="35" t="str">
        <f>G!BC347</f>
        <v/>
      </c>
      <c r="U411" s="35">
        <v>0.1</v>
      </c>
      <c r="V411" s="35"/>
      <c r="W411" s="26" t="str">
        <f>G!BE347</f>
        <v/>
      </c>
      <c r="X411" s="35">
        <v>0.1</v>
      </c>
      <c r="Y411" s="26" t="str">
        <f>G!BF347</f>
        <v/>
      </c>
      <c r="Z411" s="26" t="str">
        <f>G!BG347</f>
        <v/>
      </c>
      <c r="AA411" s="35"/>
      <c r="AE411" s="63">
        <f t="shared" si="25"/>
        <v>0</v>
      </c>
    </row>
    <row r="412" spans="1:31" ht="9" customHeight="1" x14ac:dyDescent="0.15">
      <c r="A412" s="195" t="str">
        <f>F!A348</f>
        <v>PFOS totaal</v>
      </c>
      <c r="B412" s="195"/>
      <c r="C412" s="195"/>
      <c r="D412" s="35" t="str">
        <f>G!AQ348</f>
        <v/>
      </c>
      <c r="E412" s="35">
        <v>0.47</v>
      </c>
      <c r="G412" s="26" t="str">
        <f>G!AS348</f>
        <v/>
      </c>
      <c r="H412" s="35">
        <v>0.47</v>
      </c>
      <c r="I412" s="26" t="str">
        <f>G!AT348</f>
        <v>-</v>
      </c>
      <c r="J412" s="26" t="str">
        <f>G!AU348</f>
        <v/>
      </c>
      <c r="L412" s="35" t="str">
        <f>G!AW348</f>
        <v/>
      </c>
      <c r="M412" s="35">
        <v>0.47</v>
      </c>
      <c r="O412" s="26" t="str">
        <f>G!AY348</f>
        <v/>
      </c>
      <c r="P412" s="35">
        <v>0.47</v>
      </c>
      <c r="Q412" s="26" t="str">
        <f>G!AZ348</f>
        <v>-</v>
      </c>
      <c r="R412" s="26" t="str">
        <f>G!BA348</f>
        <v/>
      </c>
      <c r="T412" s="35" t="str">
        <f>G!BC348</f>
        <v/>
      </c>
      <c r="U412" s="35">
        <v>0.7</v>
      </c>
      <c r="V412" s="35"/>
      <c r="W412" s="26" t="str">
        <f>G!BE348</f>
        <v/>
      </c>
      <c r="X412" s="35">
        <v>0.7</v>
      </c>
      <c r="Y412" s="26" t="str">
        <f>G!BF348</f>
        <v>-</v>
      </c>
      <c r="Z412" s="26" t="str">
        <f>G!BG348</f>
        <v/>
      </c>
      <c r="AA412" s="35"/>
      <c r="AE412" s="63">
        <f t="shared" si="25"/>
        <v>0</v>
      </c>
    </row>
    <row r="413" spans="1:31" ht="9" customHeight="1" x14ac:dyDescent="0.15">
      <c r="A413" s="195" t="str">
        <f>F!A349</f>
        <v>PFDS</v>
      </c>
      <c r="B413" s="195"/>
      <c r="C413" s="195"/>
      <c r="D413" s="35" t="str">
        <f>G!AQ349</f>
        <v>&lt;</v>
      </c>
      <c r="E413" s="35">
        <v>0.1</v>
      </c>
      <c r="G413" s="26" t="str">
        <f>G!AS349</f>
        <v>&lt;</v>
      </c>
      <c r="H413" s="35" t="str">
        <f>G!AR349</f>
        <v>rg</v>
      </c>
      <c r="I413" s="26" t="str">
        <f>G!AT349</f>
        <v>-</v>
      </c>
      <c r="J413" s="26" t="str">
        <f>G!AU349</f>
        <v/>
      </c>
      <c r="L413" s="35" t="str">
        <f>G!AW349</f>
        <v>&lt;</v>
      </c>
      <c r="M413" s="35">
        <v>0.1</v>
      </c>
      <c r="O413" s="26" t="str">
        <f>G!AY349</f>
        <v>&lt;</v>
      </c>
      <c r="P413" s="35" t="str">
        <f>G!AX349</f>
        <v>rg</v>
      </c>
      <c r="Q413" s="26" t="str">
        <f>G!AZ349</f>
        <v>-</v>
      </c>
      <c r="R413" s="26" t="str">
        <f>G!BA349</f>
        <v/>
      </c>
      <c r="T413" s="35" t="str">
        <f>G!BC349</f>
        <v>&lt;</v>
      </c>
      <c r="U413" s="35">
        <v>0.1</v>
      </c>
      <c r="V413" s="35"/>
      <c r="W413" s="26" t="str">
        <f>G!BE349</f>
        <v>&lt;</v>
      </c>
      <c r="X413" s="35" t="str">
        <f>G!BD349</f>
        <v>rg</v>
      </c>
      <c r="Y413" s="26" t="str">
        <f>G!BF349</f>
        <v>-</v>
      </c>
      <c r="Z413" s="26" t="str">
        <f>G!BG349</f>
        <v/>
      </c>
      <c r="AA413" s="35"/>
      <c r="AE413" s="63">
        <f t="shared" si="25"/>
        <v>0</v>
      </c>
    </row>
    <row r="414" spans="1:31" ht="9" customHeight="1" x14ac:dyDescent="0.15">
      <c r="A414" s="195" t="str">
        <f>F!A350</f>
        <v>4:2 FTS</v>
      </c>
      <c r="B414" s="195"/>
      <c r="C414" s="195"/>
      <c r="D414" s="35" t="str">
        <f>G!AQ350</f>
        <v>&lt;</v>
      </c>
      <c r="E414" s="35">
        <v>0.1</v>
      </c>
      <c r="G414" s="26" t="str">
        <f>G!AS350</f>
        <v>&lt;</v>
      </c>
      <c r="H414" s="35" t="str">
        <f>G!AR350</f>
        <v>rg</v>
      </c>
      <c r="I414" s="26" t="str">
        <f>G!AT350</f>
        <v>-</v>
      </c>
      <c r="J414" s="26" t="str">
        <f>G!AU350</f>
        <v/>
      </c>
      <c r="L414" s="35" t="str">
        <f>G!AW350</f>
        <v>&lt;</v>
      </c>
      <c r="M414" s="35">
        <v>0.1</v>
      </c>
      <c r="O414" s="26" t="str">
        <f>G!AY350</f>
        <v>&lt;</v>
      </c>
      <c r="P414" s="35" t="str">
        <f>G!AX350</f>
        <v>rg</v>
      </c>
      <c r="Q414" s="26" t="str">
        <f>G!AZ350</f>
        <v>-</v>
      </c>
      <c r="R414" s="26" t="str">
        <f>G!BA350</f>
        <v/>
      </c>
      <c r="T414" s="35" t="str">
        <f>G!BC350</f>
        <v>&lt;</v>
      </c>
      <c r="U414" s="35">
        <v>0.1</v>
      </c>
      <c r="V414" s="35"/>
      <c r="W414" s="26" t="str">
        <f>G!BE350</f>
        <v>&lt;</v>
      </c>
      <c r="X414" s="35" t="str">
        <f>G!BD350</f>
        <v>rg</v>
      </c>
      <c r="Y414" s="26" t="str">
        <f>G!BF350</f>
        <v>-</v>
      </c>
      <c r="Z414" s="26" t="str">
        <f>G!BG350</f>
        <v/>
      </c>
      <c r="AA414" s="35"/>
      <c r="AE414" s="63">
        <f t="shared" si="25"/>
        <v>0</v>
      </c>
    </row>
    <row r="415" spans="1:31" ht="9" customHeight="1" x14ac:dyDescent="0.15">
      <c r="A415" s="195" t="str">
        <f>F!A351</f>
        <v>6:2 FTS</v>
      </c>
      <c r="B415" s="195"/>
      <c r="C415" s="195"/>
      <c r="D415" s="35" t="str">
        <f>G!AQ351</f>
        <v>&lt;</v>
      </c>
      <c r="E415" s="35">
        <v>0.1</v>
      </c>
      <c r="G415" s="26" t="str">
        <f>G!AS351</f>
        <v>&lt;</v>
      </c>
      <c r="H415" s="35" t="str">
        <f>G!AR351</f>
        <v>rg</v>
      </c>
      <c r="I415" s="26" t="str">
        <f>G!AT351</f>
        <v>-</v>
      </c>
      <c r="J415" s="26" t="str">
        <f>G!AU351</f>
        <v/>
      </c>
      <c r="L415" s="35" t="str">
        <f>G!AW351</f>
        <v>&lt;</v>
      </c>
      <c r="M415" s="35">
        <v>0.1</v>
      </c>
      <c r="O415" s="26" t="str">
        <f>G!AY351</f>
        <v>&lt;</v>
      </c>
      <c r="P415" s="35" t="str">
        <f>G!AX351</f>
        <v>rg</v>
      </c>
      <c r="Q415" s="26" t="str">
        <f>G!AZ351</f>
        <v>-</v>
      </c>
      <c r="R415" s="26" t="str">
        <f>G!BA351</f>
        <v/>
      </c>
      <c r="T415" s="35" t="str">
        <f>G!BC351</f>
        <v>&lt;</v>
      </c>
      <c r="U415" s="35">
        <v>0.1</v>
      </c>
      <c r="V415" s="35"/>
      <c r="W415" s="26" t="str">
        <f>G!BE351</f>
        <v>&lt;</v>
      </c>
      <c r="X415" s="35" t="str">
        <f>G!BD351</f>
        <v>rg</v>
      </c>
      <c r="Y415" s="26" t="str">
        <f>G!BF351</f>
        <v>-</v>
      </c>
      <c r="Z415" s="26" t="str">
        <f>G!BG351</f>
        <v/>
      </c>
      <c r="AA415" s="35"/>
      <c r="AE415" s="63">
        <f t="shared" si="25"/>
        <v>0</v>
      </c>
    </row>
    <row r="416" spans="1:31" ht="9" customHeight="1" x14ac:dyDescent="0.15">
      <c r="A416" s="195" t="str">
        <f>F!A352</f>
        <v>8:2 FTS</v>
      </c>
      <c r="B416" s="195"/>
      <c r="C416" s="195"/>
      <c r="D416" s="35" t="str">
        <f>G!AQ352</f>
        <v>&lt;</v>
      </c>
      <c r="E416" s="35">
        <v>0.1</v>
      </c>
      <c r="G416" s="26" t="str">
        <f>G!AS352</f>
        <v>&lt;</v>
      </c>
      <c r="H416" s="35" t="str">
        <f>G!AR352</f>
        <v>rg</v>
      </c>
      <c r="I416" s="26" t="str">
        <f>G!AT352</f>
        <v>-</v>
      </c>
      <c r="J416" s="26" t="str">
        <f>G!AU352</f>
        <v/>
      </c>
      <c r="L416" s="35" t="str">
        <f>G!AW352</f>
        <v>&lt;</v>
      </c>
      <c r="M416" s="35">
        <v>0.1</v>
      </c>
      <c r="O416" s="26" t="str">
        <f>G!AY352</f>
        <v>&lt;</v>
      </c>
      <c r="P416" s="35" t="str">
        <f>G!AX352</f>
        <v>rg</v>
      </c>
      <c r="Q416" s="26" t="str">
        <f>G!AZ352</f>
        <v>-</v>
      </c>
      <c r="R416" s="26" t="str">
        <f>G!BA352</f>
        <v/>
      </c>
      <c r="T416" s="35" t="str">
        <f>G!BC352</f>
        <v>&lt;</v>
      </c>
      <c r="U416" s="35">
        <v>0.1</v>
      </c>
      <c r="V416" s="35"/>
      <c r="W416" s="26" t="str">
        <f>G!BE352</f>
        <v>&lt;</v>
      </c>
      <c r="X416" s="35" t="str">
        <f>G!BD352</f>
        <v>rg</v>
      </c>
      <c r="Y416" s="26" t="str">
        <f>G!BF352</f>
        <v>-</v>
      </c>
      <c r="Z416" s="26" t="str">
        <f>G!BG352</f>
        <v/>
      </c>
      <c r="AA416" s="35"/>
      <c r="AE416" s="63">
        <f t="shared" si="25"/>
        <v>0</v>
      </c>
    </row>
    <row r="417" spans="1:31" ht="9" hidden="1" customHeight="1" x14ac:dyDescent="0.15">
      <c r="A417" s="195" t="str">
        <f>F!A353</f>
        <v>10:2 FTS</v>
      </c>
      <c r="B417" s="195"/>
      <c r="C417" s="195"/>
      <c r="D417" s="35" t="str">
        <f>G!AQ353</f>
        <v/>
      </c>
      <c r="E417" s="35" t="str">
        <f>G!AP353</f>
        <v>--</v>
      </c>
      <c r="G417" s="26" t="str">
        <f>G!AS353</f>
        <v/>
      </c>
      <c r="H417" s="35" t="str">
        <f>G!AR353</f>
        <v>--</v>
      </c>
      <c r="I417" s="26" t="str">
        <f>G!AT353</f>
        <v/>
      </c>
      <c r="J417" s="26" t="str">
        <f>G!AU353</f>
        <v/>
      </c>
      <c r="L417" s="35" t="str">
        <f>G!AW353</f>
        <v/>
      </c>
      <c r="M417" s="35" t="str">
        <f>G!AV353</f>
        <v>--</v>
      </c>
      <c r="O417" s="26" t="str">
        <f>G!AY353</f>
        <v/>
      </c>
      <c r="P417" s="35" t="str">
        <f>G!AX353</f>
        <v>--</v>
      </c>
      <c r="Q417" s="26" t="str">
        <f>G!AZ353</f>
        <v/>
      </c>
      <c r="R417" s="26" t="str">
        <f>G!BA353</f>
        <v/>
      </c>
      <c r="T417" s="35" t="str">
        <f>G!BC353</f>
        <v/>
      </c>
      <c r="U417" s="35" t="str">
        <f>G!BB353</f>
        <v>--</v>
      </c>
      <c r="V417" s="35"/>
      <c r="W417" s="26" t="str">
        <f>G!BE353</f>
        <v/>
      </c>
      <c r="X417" s="35" t="str">
        <f>G!BD353</f>
        <v>--</v>
      </c>
      <c r="Y417" s="26" t="str">
        <f>G!BF353</f>
        <v/>
      </c>
      <c r="Z417" s="26" t="str">
        <f>G!BG353</f>
        <v/>
      </c>
      <c r="AA417" s="35"/>
      <c r="AE417" s="63">
        <f t="shared" si="25"/>
        <v>1</v>
      </c>
    </row>
    <row r="418" spans="1:31" ht="9" hidden="1" customHeight="1" x14ac:dyDescent="0.15">
      <c r="A418" s="195" t="str">
        <f>F!A354</f>
        <v>N-MeFOSAA</v>
      </c>
      <c r="B418" s="195"/>
      <c r="C418" s="195"/>
      <c r="D418" s="35" t="str">
        <f>G!AQ354</f>
        <v/>
      </c>
      <c r="E418" s="35" t="str">
        <f>G!AP354</f>
        <v>--</v>
      </c>
      <c r="G418" s="26" t="str">
        <f>G!AS354</f>
        <v/>
      </c>
      <c r="H418" s="35" t="str">
        <f>G!AR354</f>
        <v>--</v>
      </c>
      <c r="I418" s="26" t="str">
        <f>G!AT354</f>
        <v/>
      </c>
      <c r="J418" s="26" t="str">
        <f>G!AU354</f>
        <v/>
      </c>
      <c r="L418" s="35" t="str">
        <f>G!AW354</f>
        <v/>
      </c>
      <c r="M418" s="35" t="str">
        <f>G!AV354</f>
        <v>--</v>
      </c>
      <c r="O418" s="26" t="str">
        <f>G!AY354</f>
        <v/>
      </c>
      <c r="P418" s="35" t="str">
        <f>G!AX354</f>
        <v>--</v>
      </c>
      <c r="Q418" s="26" t="str">
        <f>G!AZ354</f>
        <v/>
      </c>
      <c r="R418" s="26" t="str">
        <f>G!BA354</f>
        <v/>
      </c>
      <c r="T418" s="35" t="str">
        <f>G!BC354</f>
        <v/>
      </c>
      <c r="U418" s="35" t="str">
        <f>G!BB354</f>
        <v>--</v>
      </c>
      <c r="V418" s="35"/>
      <c r="W418" s="26" t="str">
        <f>G!BE354</f>
        <v/>
      </c>
      <c r="X418" s="35" t="str">
        <f>G!BD354</f>
        <v>--</v>
      </c>
      <c r="Y418" s="26" t="str">
        <f>G!BF354</f>
        <v/>
      </c>
      <c r="Z418" s="26" t="str">
        <f>G!BG354</f>
        <v/>
      </c>
      <c r="AA418" s="35"/>
      <c r="AE418" s="63">
        <f t="shared" si="25"/>
        <v>1</v>
      </c>
    </row>
    <row r="419" spans="1:31" ht="9" hidden="1" customHeight="1" x14ac:dyDescent="0.15">
      <c r="A419" s="195" t="str">
        <f>F!A355</f>
        <v>N-EtFOSAA</v>
      </c>
      <c r="B419" s="195"/>
      <c r="C419" s="195"/>
      <c r="D419" s="35" t="str">
        <f>G!AQ355</f>
        <v/>
      </c>
      <c r="E419" s="35" t="str">
        <f>G!AP355</f>
        <v>--</v>
      </c>
      <c r="G419" s="26" t="str">
        <f>G!AS355</f>
        <v/>
      </c>
      <c r="H419" s="35" t="str">
        <f>G!AR355</f>
        <v>--</v>
      </c>
      <c r="I419" s="26" t="str">
        <f>G!AT355</f>
        <v/>
      </c>
      <c r="J419" s="26" t="str">
        <f>G!AU355</f>
        <v/>
      </c>
      <c r="L419" s="35" t="str">
        <f>G!AW355</f>
        <v/>
      </c>
      <c r="M419" s="35" t="str">
        <f>G!AV355</f>
        <v>--</v>
      </c>
      <c r="O419" s="26" t="str">
        <f>G!AY355</f>
        <v/>
      </c>
      <c r="P419" s="35" t="str">
        <f>G!AX355</f>
        <v>--</v>
      </c>
      <c r="Q419" s="26" t="str">
        <f>G!AZ355</f>
        <v/>
      </c>
      <c r="R419" s="26" t="str">
        <f>G!BA355</f>
        <v/>
      </c>
      <c r="T419" s="35" t="str">
        <f>G!BC355</f>
        <v/>
      </c>
      <c r="U419" s="35" t="str">
        <f>G!BB355</f>
        <v>--</v>
      </c>
      <c r="V419" s="35"/>
      <c r="W419" s="26" t="str">
        <f>G!BE355</f>
        <v/>
      </c>
      <c r="X419" s="35" t="str">
        <f>G!BD355</f>
        <v>--</v>
      </c>
      <c r="Y419" s="26" t="str">
        <f>G!BF355</f>
        <v/>
      </c>
      <c r="Z419" s="26" t="str">
        <f>G!BG355</f>
        <v/>
      </c>
      <c r="AA419" s="35"/>
      <c r="AE419" s="63">
        <f t="shared" si="24"/>
        <v>1</v>
      </c>
    </row>
    <row r="420" spans="1:31" ht="9" customHeight="1" x14ac:dyDescent="0.15">
      <c r="A420" s="195" t="str">
        <f>F!A356</f>
        <v>PFOSA</v>
      </c>
      <c r="B420" s="195"/>
      <c r="C420" s="195"/>
      <c r="D420" s="35" t="str">
        <f>G!AQ356</f>
        <v>&lt;</v>
      </c>
      <c r="E420" s="35">
        <v>0.1</v>
      </c>
      <c r="G420" s="26" t="str">
        <f>G!AS356</f>
        <v>&lt;</v>
      </c>
      <c r="H420" s="35" t="str">
        <f>G!AR356</f>
        <v>rg</v>
      </c>
      <c r="I420" s="26" t="str">
        <f>G!AT356</f>
        <v>-</v>
      </c>
      <c r="J420" s="26" t="str">
        <f>G!AU356</f>
        <v/>
      </c>
      <c r="L420" s="35" t="str">
        <f>G!AW356</f>
        <v>&lt;</v>
      </c>
      <c r="M420" s="35">
        <v>0.1</v>
      </c>
      <c r="O420" s="26" t="str">
        <f>G!AY356</f>
        <v>&lt;</v>
      </c>
      <c r="P420" s="35" t="str">
        <f>G!AX356</f>
        <v>rg</v>
      </c>
      <c r="Q420" s="26" t="str">
        <f>G!AZ356</f>
        <v>-</v>
      </c>
      <c r="R420" s="26" t="str">
        <f>G!BA356</f>
        <v/>
      </c>
      <c r="T420" s="35" t="str">
        <f>G!BC356</f>
        <v>&lt;</v>
      </c>
      <c r="U420" s="35">
        <v>0.1</v>
      </c>
      <c r="V420" s="35"/>
      <c r="W420" s="26" t="str">
        <f>G!BE356</f>
        <v>&lt;</v>
      </c>
      <c r="X420" s="35" t="str">
        <f>G!BD356</f>
        <v>rg</v>
      </c>
      <c r="Y420" s="26" t="str">
        <f>G!BF356</f>
        <v>-</v>
      </c>
      <c r="Z420" s="26" t="str">
        <f>G!BG356</f>
        <v/>
      </c>
      <c r="AA420" s="35"/>
      <c r="AE420" s="63">
        <f t="shared" si="24"/>
        <v>0</v>
      </c>
    </row>
    <row r="421" spans="1:31" ht="9" hidden="1" customHeight="1" x14ac:dyDescent="0.15">
      <c r="A421" s="195" t="str">
        <f>F!A357</f>
        <v>N-MeFOSA</v>
      </c>
      <c r="B421" s="195"/>
      <c r="C421" s="195"/>
      <c r="D421" s="35" t="str">
        <f>G!AQ357</f>
        <v/>
      </c>
      <c r="E421" s="35" t="str">
        <f>G!AP357</f>
        <v>--</v>
      </c>
      <c r="G421" s="26" t="str">
        <f>G!AS357</f>
        <v/>
      </c>
      <c r="H421" s="35" t="str">
        <f>G!AR357</f>
        <v>--</v>
      </c>
      <c r="I421" s="26" t="str">
        <f>G!AT357</f>
        <v/>
      </c>
      <c r="J421" s="26" t="str">
        <f>G!AU357</f>
        <v/>
      </c>
      <c r="L421" s="35" t="str">
        <f>G!AW357</f>
        <v/>
      </c>
      <c r="M421" s="35" t="str">
        <f>G!AV357</f>
        <v>--</v>
      </c>
      <c r="O421" s="26" t="str">
        <f>G!AY357</f>
        <v/>
      </c>
      <c r="P421" s="35" t="str">
        <f>G!AX357</f>
        <v>--</v>
      </c>
      <c r="Q421" s="26" t="str">
        <f>G!AZ357</f>
        <v/>
      </c>
      <c r="R421" s="26" t="str">
        <f>G!BA357</f>
        <v/>
      </c>
      <c r="T421" s="35" t="str">
        <f>G!BC357</f>
        <v/>
      </c>
      <c r="U421" s="35" t="str">
        <f>G!BB357</f>
        <v>--</v>
      </c>
      <c r="V421" s="35"/>
      <c r="W421" s="26" t="str">
        <f>G!BE357</f>
        <v/>
      </c>
      <c r="X421" s="35" t="str">
        <f>G!BD357</f>
        <v>--</v>
      </c>
      <c r="Y421" s="26" t="str">
        <f>G!BF357</f>
        <v/>
      </c>
      <c r="Z421" s="26" t="str">
        <f>G!BG357</f>
        <v/>
      </c>
      <c r="AA421" s="35"/>
      <c r="AE421" s="63">
        <f t="shared" si="24"/>
        <v>1</v>
      </c>
    </row>
    <row r="422" spans="1:31" ht="9" hidden="1" customHeight="1" x14ac:dyDescent="0.15">
      <c r="A422" s="195" t="str">
        <f>F!A358</f>
        <v>8:2 diPAP</v>
      </c>
      <c r="B422" s="195"/>
      <c r="C422" s="195"/>
      <c r="D422" s="35" t="str">
        <f>G!AQ358</f>
        <v/>
      </c>
      <c r="E422" s="35" t="str">
        <f>G!AP358</f>
        <v>--</v>
      </c>
      <c r="G422" s="26" t="str">
        <f>G!AS358</f>
        <v/>
      </c>
      <c r="H422" s="35" t="str">
        <f>G!AR358</f>
        <v>--</v>
      </c>
      <c r="I422" s="26" t="str">
        <f>G!AT358</f>
        <v/>
      </c>
      <c r="J422" s="26" t="str">
        <f>G!AU358</f>
        <v/>
      </c>
      <c r="L422" s="35" t="str">
        <f>G!AW358</f>
        <v/>
      </c>
      <c r="M422" s="35" t="str">
        <f>G!AV358</f>
        <v>--</v>
      </c>
      <c r="O422" s="26" t="str">
        <f>G!AY358</f>
        <v/>
      </c>
      <c r="P422" s="35" t="str">
        <f>G!AX358</f>
        <v>--</v>
      </c>
      <c r="Q422" s="26" t="str">
        <f>G!AZ358</f>
        <v/>
      </c>
      <c r="R422" s="26" t="str">
        <f>G!BA358</f>
        <v/>
      </c>
      <c r="T422" s="35" t="str">
        <f>G!BC358</f>
        <v/>
      </c>
      <c r="U422" s="35" t="str">
        <f>G!BB358</f>
        <v>--</v>
      </c>
      <c r="V422" s="35"/>
      <c r="W422" s="26" t="str">
        <f>G!BE358</f>
        <v/>
      </c>
      <c r="X422" s="35" t="str">
        <f>G!BD358</f>
        <v>--</v>
      </c>
      <c r="Y422" s="26" t="str">
        <f>G!BF358</f>
        <v/>
      </c>
      <c r="Z422" s="26" t="str">
        <f>G!BG358</f>
        <v/>
      </c>
      <c r="AA422" s="35"/>
      <c r="AE422" s="63">
        <f t="shared" si="24"/>
        <v>1</v>
      </c>
    </row>
    <row r="423" spans="1:31" ht="9" hidden="1" customHeight="1" x14ac:dyDescent="0.15">
      <c r="A423" s="195" t="str">
        <f>F!A359</f>
        <v>HFPO-DA / FRD-903 (GenX)</v>
      </c>
      <c r="B423" s="195"/>
      <c r="C423" s="195"/>
      <c r="D423" s="35" t="str">
        <f>G!AQ359</f>
        <v/>
      </c>
      <c r="E423" s="35" t="str">
        <f>G!AP359</f>
        <v>--</v>
      </c>
      <c r="G423" s="26" t="str">
        <f>G!AS359</f>
        <v/>
      </c>
      <c r="H423" s="35" t="str">
        <f>G!AR359</f>
        <v>--</v>
      </c>
      <c r="I423" s="26" t="str">
        <f>G!AT359</f>
        <v/>
      </c>
      <c r="J423" s="26" t="str">
        <f>G!AU359</f>
        <v/>
      </c>
      <c r="L423" s="35" t="str">
        <f>G!AW359</f>
        <v/>
      </c>
      <c r="M423" s="35" t="str">
        <f>G!AV359</f>
        <v>--</v>
      </c>
      <c r="O423" s="26" t="str">
        <f>G!AY359</f>
        <v/>
      </c>
      <c r="P423" s="35" t="str">
        <f>G!AX359</f>
        <v>--</v>
      </c>
      <c r="Q423" s="26" t="str">
        <f>G!AZ359</f>
        <v/>
      </c>
      <c r="R423" s="26" t="str">
        <f>G!BA359</f>
        <v/>
      </c>
      <c r="T423" s="35" t="str">
        <f>G!BC359</f>
        <v/>
      </c>
      <c r="U423" s="35" t="str">
        <f>G!BB359</f>
        <v>--</v>
      </c>
      <c r="V423" s="35"/>
      <c r="W423" s="26" t="str">
        <f>G!BE359</f>
        <v/>
      </c>
      <c r="X423" s="35" t="str">
        <f>G!BD359</f>
        <v>--</v>
      </c>
      <c r="Y423" s="26" t="str">
        <f>G!BF359</f>
        <v/>
      </c>
      <c r="Z423" s="26" t="str">
        <f>G!BG359</f>
        <v/>
      </c>
      <c r="AA423" s="35"/>
      <c r="AE423" s="63">
        <f t="shared" si="24"/>
        <v>1</v>
      </c>
    </row>
    <row r="424" spans="1:31" ht="9" customHeight="1" x14ac:dyDescent="0.15">
      <c r="A424" s="195" t="str">
        <f>F!A360</f>
        <v>Som PFAS</v>
      </c>
      <c r="B424" s="195"/>
      <c r="C424" s="195"/>
      <c r="D424" s="35" t="str">
        <f>G!AQ360</f>
        <v/>
      </c>
      <c r="E424" s="35" t="str">
        <f>IF(H424="rg","rg",G!AP360)</f>
        <v>0,60</v>
      </c>
      <c r="G424" s="26" t="str">
        <f>G!AS360</f>
        <v/>
      </c>
      <c r="H424" s="35" t="str">
        <f>G!AR360</f>
        <v>0,600</v>
      </c>
      <c r="I424" s="26" t="str">
        <f>G!AT360</f>
        <v/>
      </c>
      <c r="J424" s="26" t="str">
        <f>G!AU360</f>
        <v/>
      </c>
      <c r="L424" s="35" t="str">
        <f>G!AW360</f>
        <v/>
      </c>
      <c r="M424" s="35" t="str">
        <f>IF(P424="rg","rg",G!AV360)</f>
        <v>62</v>
      </c>
      <c r="O424" s="26" t="str">
        <f>G!AY360</f>
        <v/>
      </c>
      <c r="P424" s="35" t="str">
        <f>G!AX360</f>
        <v>62,2</v>
      </c>
      <c r="Q424" s="26" t="str">
        <f>G!AZ360</f>
        <v/>
      </c>
      <c r="R424" s="26" t="str">
        <f>G!BA360</f>
        <v/>
      </c>
      <c r="T424" s="35" t="str">
        <f>G!BC360</f>
        <v/>
      </c>
      <c r="U424" s="35" t="str">
        <f>IF(X424="rg","rg",G!BB360)</f>
        <v>1,5</v>
      </c>
      <c r="V424" s="35"/>
      <c r="W424" s="26" t="str">
        <f>G!BE360</f>
        <v/>
      </c>
      <c r="X424" s="35" t="str">
        <f>G!BD360</f>
        <v>1,50</v>
      </c>
      <c r="Y424" s="26" t="str">
        <f>G!BF360</f>
        <v/>
      </c>
      <c r="Z424" s="26" t="str">
        <f>G!BG360</f>
        <v/>
      </c>
      <c r="AA424" s="35"/>
      <c r="AE424" s="63">
        <f t="shared" si="24"/>
        <v>0</v>
      </c>
    </row>
    <row r="425" spans="1:31" ht="9" hidden="1" customHeight="1" x14ac:dyDescent="0.15">
      <c r="A425" s="195" t="str">
        <f>F!A361</f>
        <v>Som PFAS excl. PFOS/PFOA</v>
      </c>
      <c r="B425" s="195"/>
      <c r="C425" s="195"/>
      <c r="D425" s="35" t="str">
        <f>G!AQ361</f>
        <v/>
      </c>
      <c r="E425" s="35" t="str">
        <f>G!AP361</f>
        <v>--</v>
      </c>
      <c r="G425" s="26" t="str">
        <f>G!AS361</f>
        <v/>
      </c>
      <c r="H425" s="35" t="str">
        <f>G!AR361</f>
        <v>--</v>
      </c>
      <c r="I425" s="26" t="str">
        <f>G!AT361</f>
        <v/>
      </c>
      <c r="J425" s="26" t="str">
        <f>G!AU361</f>
        <v/>
      </c>
      <c r="L425" s="35" t="str">
        <f>G!AW361</f>
        <v/>
      </c>
      <c r="M425" s="35" t="str">
        <f>G!AV361</f>
        <v>--</v>
      </c>
      <c r="O425" s="26" t="str">
        <f>G!AY361</f>
        <v/>
      </c>
      <c r="P425" s="35" t="str">
        <f>G!AX361</f>
        <v>--</v>
      </c>
      <c r="Q425" s="26" t="str">
        <f>G!AZ361</f>
        <v/>
      </c>
      <c r="R425" s="26" t="str">
        <f>G!BA361</f>
        <v/>
      </c>
      <c r="T425" s="35" t="str">
        <f>G!BC361</f>
        <v/>
      </c>
      <c r="U425" s="35" t="str">
        <f>G!BB361</f>
        <v>--</v>
      </c>
      <c r="V425" s="35"/>
      <c r="W425" s="26" t="str">
        <f>G!BE361</f>
        <v/>
      </c>
      <c r="X425" s="35" t="str">
        <f>G!BD361</f>
        <v>--</v>
      </c>
      <c r="Y425" s="26" t="str">
        <f>G!BF361</f>
        <v/>
      </c>
      <c r="Z425" s="26" t="str">
        <f>G!BG361</f>
        <v/>
      </c>
      <c r="AA425" s="35"/>
      <c r="AE425" s="63">
        <f t="shared" si="24"/>
        <v>1</v>
      </c>
    </row>
    <row r="426" spans="1:31" ht="3.95" hidden="1" customHeight="1" x14ac:dyDescent="0.15">
      <c r="A426" s="32"/>
      <c r="B426" s="32"/>
      <c r="C426" s="32"/>
      <c r="D426" s="35"/>
      <c r="E426" s="35"/>
      <c r="H426" s="35"/>
      <c r="L426" s="35"/>
      <c r="M426" s="35"/>
      <c r="P426" s="35"/>
      <c r="T426" s="35"/>
      <c r="U426" s="35"/>
      <c r="V426" s="35"/>
      <c r="X426" s="35"/>
      <c r="Z426" s="35"/>
      <c r="AA426" s="35"/>
      <c r="AE426" s="85">
        <f>AE427</f>
        <v>1</v>
      </c>
    </row>
    <row r="427" spans="1:31" ht="9" hidden="1" customHeight="1" x14ac:dyDescent="0.15">
      <c r="A427" s="198" t="str">
        <f>IF(COUNTIF(F!D362:D368,131)&gt;0,"Overige stoffen (µg/kgds)","Overige stoffen (mg/kgds)")</f>
        <v>Overige stoffen (mg/kgds)</v>
      </c>
      <c r="B427" s="198"/>
      <c r="C427" s="198"/>
      <c r="D427" s="198"/>
      <c r="E427" s="198"/>
      <c r="F427" s="198"/>
      <c r="G427" s="198"/>
      <c r="H427" s="198"/>
      <c r="I427" s="198"/>
      <c r="J427" s="198"/>
      <c r="K427" s="198"/>
      <c r="L427" s="198"/>
      <c r="M427" s="198"/>
      <c r="N427" s="198"/>
      <c r="O427" s="198"/>
      <c r="P427" s="198"/>
      <c r="Q427" s="198"/>
      <c r="R427" s="198"/>
      <c r="S427" s="198"/>
      <c r="T427" s="198"/>
      <c r="U427" s="198"/>
      <c r="V427" s="198"/>
      <c r="W427" s="198"/>
      <c r="X427" s="198"/>
      <c r="Y427" s="198"/>
      <c r="Z427" s="198"/>
      <c r="AA427" s="198"/>
      <c r="AE427" s="85">
        <f>IF(COUNTIF(AE428:AE434,1)=COUNT(AE428:AE434),1,0)</f>
        <v>1</v>
      </c>
    </row>
    <row r="428" spans="1:31" ht="9" hidden="1" customHeight="1" x14ac:dyDescent="0.15">
      <c r="A428" s="195" t="str">
        <f>F!A362</f>
        <v>Asbest</v>
      </c>
      <c r="B428" s="195"/>
      <c r="C428" s="195"/>
      <c r="D428" s="35" t="str">
        <f>G!AQ362</f>
        <v/>
      </c>
      <c r="E428" s="35" t="str">
        <f>G!AP362</f>
        <v>--</v>
      </c>
      <c r="G428" s="26" t="str">
        <f>G!AS362</f>
        <v/>
      </c>
      <c r="H428" s="35" t="str">
        <f>G!AR362</f>
        <v>--</v>
      </c>
      <c r="I428" s="26" t="str">
        <f>G!AT362</f>
        <v/>
      </c>
      <c r="J428" s="26" t="str">
        <f>G!AU362</f>
        <v/>
      </c>
      <c r="L428" s="35" t="str">
        <f>G!AW362</f>
        <v/>
      </c>
      <c r="M428" s="35" t="str">
        <f>G!AV362</f>
        <v>--</v>
      </c>
      <c r="O428" s="26" t="str">
        <f>G!AY362</f>
        <v/>
      </c>
      <c r="P428" s="35" t="str">
        <f>G!AX362</f>
        <v>--</v>
      </c>
      <c r="Q428" s="26" t="str">
        <f>G!AZ362</f>
        <v/>
      </c>
      <c r="R428" s="26" t="str">
        <f>G!BA362</f>
        <v/>
      </c>
      <c r="T428" s="35" t="str">
        <f>G!BC362</f>
        <v/>
      </c>
      <c r="U428" s="35" t="str">
        <f>G!BB362</f>
        <v>--</v>
      </c>
      <c r="V428" s="35"/>
      <c r="W428" s="26" t="str">
        <f>G!BE362</f>
        <v/>
      </c>
      <c r="X428" s="35" t="str">
        <f>G!BD362</f>
        <v>--</v>
      </c>
      <c r="Y428" s="26" t="str">
        <f>G!BF362</f>
        <v/>
      </c>
      <c r="Z428" s="26" t="str">
        <f>G!BG362</f>
        <v/>
      </c>
      <c r="AA428" s="35"/>
      <c r="AE428" s="63">
        <f t="shared" si="24"/>
        <v>1</v>
      </c>
    </row>
    <row r="429" spans="1:31" ht="9" hidden="1" customHeight="1" x14ac:dyDescent="0.15">
      <c r="A429" s="195" t="str">
        <f>F!A363</f>
        <v>Cycolhexanon</v>
      </c>
      <c r="B429" s="195"/>
      <c r="C429" s="195"/>
      <c r="D429" s="35" t="str">
        <f>G!AQ363</f>
        <v/>
      </c>
      <c r="E429" s="35" t="str">
        <f>G!AP363</f>
        <v>--</v>
      </c>
      <c r="G429" s="26" t="str">
        <f>G!AS363</f>
        <v/>
      </c>
      <c r="H429" s="35" t="str">
        <f>G!AR363</f>
        <v>--</v>
      </c>
      <c r="I429" s="26" t="str">
        <f>G!AT363</f>
        <v/>
      </c>
      <c r="J429" s="26" t="str">
        <f>G!AU363</f>
        <v/>
      </c>
      <c r="L429" s="35" t="str">
        <f>G!AW363</f>
        <v/>
      </c>
      <c r="M429" s="35" t="str">
        <f>G!AV363</f>
        <v>--</v>
      </c>
      <c r="O429" s="26" t="str">
        <f>G!AY363</f>
        <v/>
      </c>
      <c r="P429" s="35" t="str">
        <f>G!AX363</f>
        <v>--</v>
      </c>
      <c r="Q429" s="26" t="str">
        <f>G!AZ363</f>
        <v/>
      </c>
      <c r="R429" s="26" t="str">
        <f>G!BA363</f>
        <v/>
      </c>
      <c r="T429" s="35" t="str">
        <f>G!BC363</f>
        <v/>
      </c>
      <c r="U429" s="35" t="str">
        <f>G!BB363</f>
        <v>--</v>
      </c>
      <c r="V429" s="35"/>
      <c r="W429" s="26" t="str">
        <f>G!BE363</f>
        <v/>
      </c>
      <c r="X429" s="35" t="str">
        <f>G!BD363</f>
        <v>--</v>
      </c>
      <c r="Y429" s="26" t="str">
        <f>G!BF363</f>
        <v/>
      </c>
      <c r="Z429" s="26" t="str">
        <f>G!BG363</f>
        <v/>
      </c>
      <c r="AA429" s="35"/>
      <c r="AE429" s="63">
        <f t="shared" si="24"/>
        <v>1</v>
      </c>
    </row>
    <row r="430" spans="1:31" ht="9" hidden="1" customHeight="1" x14ac:dyDescent="0.15">
      <c r="A430" s="195" t="str">
        <f>F!A364</f>
        <v>Pyridine</v>
      </c>
      <c r="B430" s="195"/>
      <c r="C430" s="195"/>
      <c r="D430" s="35" t="str">
        <f>G!AQ364</f>
        <v/>
      </c>
      <c r="E430" s="35" t="str">
        <f>G!AP364</f>
        <v>--</v>
      </c>
      <c r="G430" s="26" t="str">
        <f>G!AS364</f>
        <v/>
      </c>
      <c r="H430" s="35" t="str">
        <f>G!AR364</f>
        <v>--</v>
      </c>
      <c r="I430" s="26" t="str">
        <f>G!AT364</f>
        <v/>
      </c>
      <c r="J430" s="26" t="str">
        <f>G!AU364</f>
        <v/>
      </c>
      <c r="L430" s="35" t="str">
        <f>G!AW364</f>
        <v/>
      </c>
      <c r="M430" s="35" t="str">
        <f>G!AV364</f>
        <v>--</v>
      </c>
      <c r="O430" s="26" t="str">
        <f>G!AY364</f>
        <v/>
      </c>
      <c r="P430" s="35" t="str">
        <f>G!AX364</f>
        <v>--</v>
      </c>
      <c r="Q430" s="26" t="str">
        <f>G!AZ364</f>
        <v/>
      </c>
      <c r="R430" s="26" t="str">
        <f>G!BA364</f>
        <v/>
      </c>
      <c r="T430" s="35" t="str">
        <f>G!BC364</f>
        <v/>
      </c>
      <c r="U430" s="35" t="str">
        <f>G!BB364</f>
        <v>--</v>
      </c>
      <c r="V430" s="35"/>
      <c r="W430" s="26" t="str">
        <f>G!BE364</f>
        <v/>
      </c>
      <c r="X430" s="35" t="str">
        <f>G!BD364</f>
        <v>--</v>
      </c>
      <c r="Y430" s="26" t="str">
        <f>G!BF364</f>
        <v/>
      </c>
      <c r="Z430" s="26" t="str">
        <f>G!BG364</f>
        <v/>
      </c>
      <c r="AA430" s="35"/>
      <c r="AE430" s="63">
        <f t="shared" si="24"/>
        <v>1</v>
      </c>
    </row>
    <row r="431" spans="1:31" ht="9" hidden="1" customHeight="1" x14ac:dyDescent="0.15">
      <c r="A431" s="195" t="str">
        <f>F!A365</f>
        <v>Tetrahydrofuran</v>
      </c>
      <c r="B431" s="195"/>
      <c r="C431" s="195"/>
      <c r="D431" s="35" t="str">
        <f>G!AQ365</f>
        <v/>
      </c>
      <c r="E431" s="35" t="str">
        <f>G!AP365</f>
        <v>--</v>
      </c>
      <c r="G431" s="26" t="str">
        <f>G!AS365</f>
        <v/>
      </c>
      <c r="H431" s="35" t="str">
        <f>G!AR365</f>
        <v>--</v>
      </c>
      <c r="I431" s="26" t="str">
        <f>G!AT365</f>
        <v/>
      </c>
      <c r="J431" s="26" t="str">
        <f>G!AU365</f>
        <v/>
      </c>
      <c r="L431" s="35" t="str">
        <f>G!AW365</f>
        <v/>
      </c>
      <c r="M431" s="35" t="str">
        <f>G!AV365</f>
        <v>--</v>
      </c>
      <c r="O431" s="26" t="str">
        <f>G!AY365</f>
        <v/>
      </c>
      <c r="P431" s="35" t="str">
        <f>G!AX365</f>
        <v>--</v>
      </c>
      <c r="Q431" s="26" t="str">
        <f>G!AZ365</f>
        <v/>
      </c>
      <c r="R431" s="26" t="str">
        <f>G!BA365</f>
        <v/>
      </c>
      <c r="T431" s="35" t="str">
        <f>G!BC365</f>
        <v/>
      </c>
      <c r="U431" s="35" t="str">
        <f>G!BB365</f>
        <v>--</v>
      </c>
      <c r="V431" s="35"/>
      <c r="W431" s="26" t="str">
        <f>G!BE365</f>
        <v/>
      </c>
      <c r="X431" s="35" t="str">
        <f>G!BD365</f>
        <v>--</v>
      </c>
      <c r="Y431" s="26" t="str">
        <f>G!BF365</f>
        <v/>
      </c>
      <c r="Z431" s="26" t="str">
        <f>G!BG365</f>
        <v/>
      </c>
      <c r="AA431" s="35"/>
      <c r="AE431" s="63">
        <f t="shared" si="24"/>
        <v>1</v>
      </c>
    </row>
    <row r="432" spans="1:31" ht="9" hidden="1" customHeight="1" x14ac:dyDescent="0.15">
      <c r="A432" s="195" t="str">
        <f>F!A366</f>
        <v>Tetrahydrothiofeen</v>
      </c>
      <c r="B432" s="195"/>
      <c r="C432" s="195"/>
      <c r="D432" s="35" t="str">
        <f>G!AQ366</f>
        <v/>
      </c>
      <c r="E432" s="35" t="str">
        <f>G!AP366</f>
        <v>--</v>
      </c>
      <c r="G432" s="26" t="str">
        <f>G!AS366</f>
        <v/>
      </c>
      <c r="H432" s="35" t="str">
        <f>G!AR366</f>
        <v>--</v>
      </c>
      <c r="I432" s="26" t="str">
        <f>G!AT366</f>
        <v/>
      </c>
      <c r="J432" s="26" t="str">
        <f>G!AU366</f>
        <v/>
      </c>
      <c r="L432" s="35" t="str">
        <f>G!AW366</f>
        <v/>
      </c>
      <c r="M432" s="35" t="str">
        <f>G!AV366</f>
        <v>--</v>
      </c>
      <c r="O432" s="26" t="str">
        <f>G!AY366</f>
        <v/>
      </c>
      <c r="P432" s="35" t="str">
        <f>G!AX366</f>
        <v>--</v>
      </c>
      <c r="Q432" s="26" t="str">
        <f>G!AZ366</f>
        <v/>
      </c>
      <c r="R432" s="26" t="str">
        <f>G!BA366</f>
        <v/>
      </c>
      <c r="T432" s="35" t="str">
        <f>G!BC366</f>
        <v/>
      </c>
      <c r="U432" s="35" t="str">
        <f>G!BB366</f>
        <v>--</v>
      </c>
      <c r="V432" s="35"/>
      <c r="W432" s="26" t="str">
        <f>G!BE366</f>
        <v/>
      </c>
      <c r="X432" s="35" t="str">
        <f>G!BD366</f>
        <v>--</v>
      </c>
      <c r="Y432" s="26" t="str">
        <f>G!BF366</f>
        <v/>
      </c>
      <c r="Z432" s="26" t="str">
        <f>G!BG366</f>
        <v/>
      </c>
      <c r="AA432" s="35"/>
      <c r="AE432" s="63">
        <f t="shared" si="24"/>
        <v>1</v>
      </c>
    </row>
    <row r="433" spans="1:31" ht="9" hidden="1" customHeight="1" x14ac:dyDescent="0.15">
      <c r="A433" s="195" t="str">
        <f>F!A367</f>
        <v>Acrylonitril</v>
      </c>
      <c r="B433" s="195"/>
      <c r="C433" s="195"/>
      <c r="D433" s="35" t="str">
        <f>G!AQ367</f>
        <v/>
      </c>
      <c r="E433" s="35" t="str">
        <f>G!AP367</f>
        <v>--</v>
      </c>
      <c r="G433" s="26" t="str">
        <f>G!AS367</f>
        <v/>
      </c>
      <c r="H433" s="35" t="str">
        <f>G!AR367</f>
        <v>--</v>
      </c>
      <c r="I433" s="26" t="str">
        <f>G!AT367</f>
        <v/>
      </c>
      <c r="J433" s="26" t="str">
        <f>G!AU367</f>
        <v/>
      </c>
      <c r="L433" s="35" t="str">
        <f>G!AW367</f>
        <v/>
      </c>
      <c r="M433" s="35" t="str">
        <f>G!AV367</f>
        <v>--</v>
      </c>
      <c r="O433" s="26" t="str">
        <f>G!AY367</f>
        <v/>
      </c>
      <c r="P433" s="35" t="str">
        <f>G!AX367</f>
        <v>--</v>
      </c>
      <c r="Q433" s="26" t="str">
        <f>G!AZ367</f>
        <v/>
      </c>
      <c r="R433" s="26" t="str">
        <f>G!BA367</f>
        <v/>
      </c>
      <c r="T433" s="35" t="str">
        <f>G!BC367</f>
        <v/>
      </c>
      <c r="U433" s="35" t="str">
        <f>G!BB367</f>
        <v>--</v>
      </c>
      <c r="V433" s="35"/>
      <c r="W433" s="26" t="str">
        <f>G!BE367</f>
        <v/>
      </c>
      <c r="X433" s="35" t="str">
        <f>G!BD367</f>
        <v>--</v>
      </c>
      <c r="Y433" s="26" t="str">
        <f>G!BF367</f>
        <v/>
      </c>
      <c r="Z433" s="26" t="str">
        <f>G!BG367</f>
        <v/>
      </c>
      <c r="AA433" s="35"/>
      <c r="AE433" s="63">
        <f t="shared" si="24"/>
        <v>1</v>
      </c>
    </row>
    <row r="434" spans="1:31" ht="9" hidden="1" customHeight="1" x14ac:dyDescent="0.15">
      <c r="A434" s="195" t="str">
        <f>F!A368</f>
        <v>Formaldehyde</v>
      </c>
      <c r="B434" s="195"/>
      <c r="C434" s="195"/>
      <c r="D434" s="35" t="str">
        <f>G!AQ368</f>
        <v/>
      </c>
      <c r="E434" s="35" t="str">
        <f>G!AP368</f>
        <v>--</v>
      </c>
      <c r="G434" s="26" t="str">
        <f>G!AS368</f>
        <v/>
      </c>
      <c r="H434" s="35" t="str">
        <f>G!AR368</f>
        <v>--</v>
      </c>
      <c r="I434" s="26" t="str">
        <f>G!AT368</f>
        <v/>
      </c>
      <c r="J434" s="26" t="str">
        <f>G!AU368</f>
        <v/>
      </c>
      <c r="L434" s="35" t="str">
        <f>G!AW368</f>
        <v/>
      </c>
      <c r="M434" s="35" t="str">
        <f>G!AV368</f>
        <v>--</v>
      </c>
      <c r="O434" s="26" t="str">
        <f>G!AY368</f>
        <v/>
      </c>
      <c r="P434" s="35" t="str">
        <f>G!AX368</f>
        <v>--</v>
      </c>
      <c r="Q434" s="26" t="str">
        <f>G!AZ368</f>
        <v/>
      </c>
      <c r="R434" s="26" t="str">
        <f>G!BA368</f>
        <v/>
      </c>
      <c r="T434" s="35" t="str">
        <f>G!BC368</f>
        <v/>
      </c>
      <c r="U434" s="35" t="str">
        <f>G!BB368</f>
        <v>--</v>
      </c>
      <c r="V434" s="35"/>
      <c r="W434" s="26" t="str">
        <f>G!BE368</f>
        <v/>
      </c>
      <c r="X434" s="35" t="str">
        <f>G!BD368</f>
        <v>--</v>
      </c>
      <c r="Y434" s="26" t="str">
        <f>G!BF368</f>
        <v/>
      </c>
      <c r="Z434" s="26" t="str">
        <f>G!BG368</f>
        <v/>
      </c>
      <c r="AA434" s="35"/>
      <c r="AE434" s="63">
        <f t="shared" si="24"/>
        <v>1</v>
      </c>
    </row>
    <row r="435" spans="1:31" ht="3.95" customHeight="1" x14ac:dyDescent="0.15">
      <c r="A435" s="199"/>
      <c r="B435" s="199"/>
      <c r="C435" s="199"/>
      <c r="D435" s="29"/>
      <c r="E435" s="29"/>
      <c r="F435" s="30"/>
      <c r="G435" s="30"/>
      <c r="H435" s="30"/>
      <c r="I435" s="30"/>
      <c r="J435" s="30"/>
      <c r="K435" s="30"/>
      <c r="L435" s="29"/>
      <c r="M435" s="29"/>
      <c r="N435" s="30"/>
      <c r="O435" s="30"/>
      <c r="P435" s="30"/>
      <c r="Q435" s="30"/>
      <c r="R435" s="30"/>
      <c r="S435" s="30"/>
      <c r="T435" s="29"/>
      <c r="U435" s="29"/>
      <c r="V435" s="29"/>
      <c r="W435" s="30"/>
      <c r="X435" s="30"/>
      <c r="Y435" s="30"/>
      <c r="Z435" s="29"/>
      <c r="AA435" s="29"/>
      <c r="AE435" s="85">
        <f>IF(OR(AE437=0,AE439=0,AE441=0,AE443=0),0,1)</f>
        <v>0</v>
      </c>
    </row>
    <row r="436" spans="1:31" ht="3.95" customHeight="1" x14ac:dyDescent="0.15">
      <c r="A436" s="36"/>
      <c r="B436" s="36"/>
      <c r="C436" s="36"/>
      <c r="D436" s="36"/>
      <c r="E436" s="36"/>
      <c r="F436" s="37"/>
      <c r="G436" s="37"/>
      <c r="H436" s="37"/>
      <c r="I436" s="37"/>
      <c r="J436" s="37"/>
      <c r="K436" s="37"/>
      <c r="L436" s="36"/>
      <c r="M436" s="36"/>
      <c r="N436" s="37"/>
      <c r="O436" s="37"/>
      <c r="P436" s="37"/>
      <c r="Q436" s="37"/>
      <c r="R436" s="37"/>
      <c r="S436" s="37"/>
      <c r="T436" s="36"/>
      <c r="U436" s="36"/>
      <c r="V436" s="36"/>
      <c r="W436" s="37"/>
      <c r="X436" s="37"/>
      <c r="Y436" s="37"/>
      <c r="Z436" s="36"/>
      <c r="AA436" s="36"/>
      <c r="AE436" s="85">
        <f>IF(OR(AE437=0,AE439=0,AE441=0,AE443=0),0,1)</f>
        <v>0</v>
      </c>
    </row>
    <row r="437" spans="1:31" ht="9" customHeight="1" x14ac:dyDescent="0.15">
      <c r="A437" s="195" t="s">
        <v>2134</v>
      </c>
      <c r="B437" s="195"/>
      <c r="C437" s="195"/>
      <c r="E437" s="194" t="str">
        <f>G!AP370</f>
        <v>industrie</v>
      </c>
      <c r="F437" s="194"/>
      <c r="G437" s="194"/>
      <c r="H437" s="194"/>
      <c r="I437" s="194"/>
      <c r="J437" s="25"/>
      <c r="L437" s="194" t="str">
        <f>G!AV370</f>
        <v>wonen</v>
      </c>
      <c r="M437" s="194"/>
      <c r="N437" s="194"/>
      <c r="O437" s="194"/>
      <c r="P437" s="194"/>
      <c r="Q437" s="194"/>
      <c r="R437" s="25"/>
      <c r="T437" s="194" t="str">
        <f>G!BB370</f>
        <v>landbouw / natuur</v>
      </c>
      <c r="U437" s="194"/>
      <c r="V437" s="194"/>
      <c r="W437" s="194"/>
      <c r="X437" s="194"/>
      <c r="Y437" s="194"/>
      <c r="AA437" s="26"/>
      <c r="AE437" s="63">
        <f>IF(AND(OR(E437="",E437=0,E437="--"),OR(L437="",L437=0,L437="--"),OR(T437="",T437=0,T437="--")),1,0)</f>
        <v>0</v>
      </c>
    </row>
    <row r="438" spans="1:31" ht="3.95" customHeight="1" x14ac:dyDescent="0.15">
      <c r="A438" s="32"/>
      <c r="B438" s="32"/>
      <c r="C438" s="32"/>
      <c r="D438" s="35"/>
      <c r="E438" s="35"/>
      <c r="L438" s="35"/>
      <c r="M438" s="35"/>
      <c r="T438" s="35"/>
      <c r="U438" s="35"/>
      <c r="V438" s="35"/>
      <c r="Z438" s="35"/>
      <c r="AA438" s="35"/>
      <c r="AE438" s="63">
        <f>IF(COUNTIF(AE435:AE437,1)=COUNT(AE435:AE437),1,0)</f>
        <v>0</v>
      </c>
    </row>
    <row r="439" spans="1:31" ht="9" customHeight="1" x14ac:dyDescent="0.15">
      <c r="A439" s="195" t="s">
        <v>2135</v>
      </c>
      <c r="B439" s="195"/>
      <c r="C439" s="195"/>
      <c r="E439" s="194" t="str">
        <f>G!AP371</f>
        <v>landbouw / natuur</v>
      </c>
      <c r="F439" s="194"/>
      <c r="G439" s="194"/>
      <c r="H439" s="194"/>
      <c r="I439" s="194"/>
      <c r="J439" s="25"/>
      <c r="L439" s="194" t="s">
        <v>3316</v>
      </c>
      <c r="M439" s="194"/>
      <c r="N439" s="194"/>
      <c r="O439" s="194"/>
      <c r="P439" s="194"/>
      <c r="Q439" s="194"/>
      <c r="R439" s="25"/>
      <c r="T439" s="194" t="str">
        <f>G!BB371</f>
        <v>landbouw / natuur</v>
      </c>
      <c r="U439" s="194"/>
      <c r="V439" s="194"/>
      <c r="W439" s="194"/>
      <c r="X439" s="194"/>
      <c r="Y439" s="194"/>
      <c r="AA439" s="26"/>
      <c r="AE439" s="63">
        <f>IF(AND(OR(E439="",E439=0,E439="--"),OR(L439="",L439=0,L439="--"),OR(T439="",T439=0,T439="--")),1,0)</f>
        <v>0</v>
      </c>
    </row>
    <row r="440" spans="1:31" ht="3.95" customHeight="1" x14ac:dyDescent="0.15">
      <c r="A440" s="32"/>
      <c r="B440" s="32"/>
      <c r="C440" s="32"/>
      <c r="D440" s="35"/>
      <c r="E440" s="35"/>
      <c r="L440" s="35"/>
      <c r="M440" s="35"/>
      <c r="T440" s="35"/>
      <c r="U440" s="35"/>
      <c r="V440" s="35"/>
      <c r="Z440" s="35"/>
      <c r="AA440" s="35"/>
      <c r="AE440" s="63">
        <f>IF(COUNTIF(AE439,1)=COUNT(AE439),1,0)</f>
        <v>0</v>
      </c>
    </row>
    <row r="441" spans="1:31" ht="9" customHeight="1" x14ac:dyDescent="0.15">
      <c r="A441" s="195" t="s">
        <v>2145</v>
      </c>
      <c r="B441" s="195"/>
      <c r="C441" s="195"/>
      <c r="E441" s="194" t="str">
        <f>G!AP372</f>
        <v>industrie</v>
      </c>
      <c r="F441" s="194"/>
      <c r="G441" s="194"/>
      <c r="H441" s="194"/>
      <c r="I441" s="194"/>
      <c r="J441" s="25"/>
      <c r="L441" s="194" t="s">
        <v>3316</v>
      </c>
      <c r="M441" s="194"/>
      <c r="N441" s="194"/>
      <c r="O441" s="194"/>
      <c r="P441" s="194"/>
      <c r="Q441" s="194"/>
      <c r="R441" s="25"/>
      <c r="T441" s="194" t="str">
        <f>G!BB372</f>
        <v>landbouw / natuur</v>
      </c>
      <c r="U441" s="194"/>
      <c r="V441" s="194"/>
      <c r="W441" s="194"/>
      <c r="X441" s="194"/>
      <c r="Y441" s="194"/>
      <c r="AA441" s="26"/>
      <c r="AE441" s="63">
        <f>IF(AND(OR(E441="",E441=0,E441="--"),OR(L441="",L441=0,L441="--"),OR(T441="",T441=0,T441="--")),1,0)</f>
        <v>0</v>
      </c>
    </row>
    <row r="442" spans="1:31" ht="3.95" customHeight="1" x14ac:dyDescent="0.15">
      <c r="A442" s="32"/>
      <c r="B442" s="32"/>
      <c r="C442" s="32"/>
      <c r="D442" s="35"/>
      <c r="E442" s="35"/>
      <c r="L442" s="35"/>
      <c r="M442" s="35"/>
      <c r="T442" s="35"/>
      <c r="U442" s="35"/>
      <c r="V442" s="35"/>
      <c r="Z442" s="35"/>
      <c r="AA442" s="35"/>
      <c r="AE442" s="63">
        <f>IF(COUNTIF(AE441,1)=COUNT(AE441),1,0)</f>
        <v>0</v>
      </c>
    </row>
    <row r="443" spans="1:31" ht="9" customHeight="1" x14ac:dyDescent="0.15">
      <c r="A443" s="195" t="s">
        <v>221</v>
      </c>
      <c r="B443" s="195"/>
      <c r="C443" s="195"/>
      <c r="E443" s="194" t="str">
        <f>G!AP373</f>
        <v>ja</v>
      </c>
      <c r="F443" s="194"/>
      <c r="G443" s="194"/>
      <c r="H443" s="194"/>
      <c r="I443" s="194"/>
      <c r="J443" s="25"/>
      <c r="L443" s="194" t="s">
        <v>3316</v>
      </c>
      <c r="M443" s="194"/>
      <c r="N443" s="194"/>
      <c r="O443" s="194"/>
      <c r="P443" s="194"/>
      <c r="Q443" s="194"/>
      <c r="R443" s="25"/>
      <c r="T443" s="194" t="str">
        <f>G!BB373</f>
        <v>ja</v>
      </c>
      <c r="U443" s="194"/>
      <c r="V443" s="194"/>
      <c r="W443" s="194"/>
      <c r="X443" s="194"/>
      <c r="Y443" s="194"/>
      <c r="AA443" s="26"/>
      <c r="AE443" s="63">
        <f>IF(AND(OR(E443="",E443=0,E443="--"),OR(L443="",L443=0,L443="--"),OR(T443="",T443=0,T443="--")),1,0)</f>
        <v>0</v>
      </c>
    </row>
    <row r="444" spans="1:31" ht="3.95" customHeight="1" x14ac:dyDescent="0.15">
      <c r="A444" s="29"/>
      <c r="B444" s="29"/>
      <c r="C444" s="29"/>
      <c r="D444" s="29"/>
      <c r="E444" s="29"/>
      <c r="F444" s="30"/>
      <c r="G444" s="30"/>
      <c r="H444" s="30"/>
      <c r="I444" s="30"/>
      <c r="J444" s="30"/>
      <c r="K444" s="30"/>
      <c r="L444" s="29"/>
      <c r="M444" s="29"/>
      <c r="N444" s="30"/>
      <c r="O444" s="30"/>
      <c r="P444" s="30"/>
      <c r="Q444" s="30"/>
      <c r="R444" s="30"/>
      <c r="S444" s="30"/>
      <c r="T444" s="29"/>
      <c r="U444" s="29"/>
      <c r="V444" s="29"/>
      <c r="W444" s="30"/>
      <c r="X444" s="30"/>
      <c r="Y444" s="38"/>
      <c r="Z444" s="38"/>
      <c r="AA444" s="38"/>
      <c r="AE444" s="85">
        <v>0</v>
      </c>
    </row>
    <row r="445" spans="1:31" ht="3.95" customHeight="1" x14ac:dyDescent="0.15">
      <c r="A445" s="37"/>
      <c r="B445" s="36"/>
      <c r="C445" s="201"/>
      <c r="D445" s="201"/>
      <c r="E445" s="201"/>
      <c r="F445" s="201"/>
      <c r="G445" s="201"/>
      <c r="H445" s="201"/>
      <c r="I445" s="201"/>
      <c r="J445" s="201"/>
      <c r="K445" s="201"/>
      <c r="L445" s="201"/>
      <c r="M445" s="201"/>
      <c r="N445" s="201"/>
      <c r="O445" s="201"/>
      <c r="P445" s="201"/>
      <c r="Q445" s="201"/>
      <c r="R445" s="201"/>
      <c r="S445" s="201"/>
      <c r="T445" s="201"/>
      <c r="U445" s="201"/>
      <c r="V445" s="201"/>
      <c r="W445" s="201"/>
      <c r="X445" s="201"/>
      <c r="Y445" s="201"/>
      <c r="Z445" s="201"/>
      <c r="AA445" s="39"/>
      <c r="AE445" s="85">
        <v>0</v>
      </c>
    </row>
    <row r="446" spans="1:31" ht="6.95" customHeight="1" x14ac:dyDescent="0.15">
      <c r="A446" s="37"/>
      <c r="B446" s="36"/>
      <c r="C446" s="36"/>
      <c r="D446" s="36"/>
      <c r="E446" s="36"/>
      <c r="F446" s="36"/>
      <c r="G446" s="36"/>
      <c r="H446" s="36"/>
      <c r="I446" s="36"/>
      <c r="J446" s="36"/>
      <c r="K446" s="36"/>
      <c r="L446" s="36"/>
      <c r="M446" s="36"/>
      <c r="N446" s="36"/>
      <c r="O446" s="36"/>
      <c r="P446" s="36"/>
      <c r="Q446" s="36"/>
      <c r="R446" s="36"/>
      <c r="S446" s="36"/>
      <c r="T446" s="36"/>
      <c r="U446" s="36"/>
      <c r="V446" s="36"/>
      <c r="W446" s="36"/>
      <c r="X446" s="36"/>
      <c r="Y446" s="36"/>
      <c r="Z446" s="36"/>
      <c r="AA446" s="36"/>
      <c r="AE446" s="85">
        <v>0</v>
      </c>
    </row>
    <row r="447" spans="1:31" ht="8.1" customHeight="1" x14ac:dyDescent="0.15">
      <c r="A447" s="36" t="str">
        <f>H!N4</f>
        <v>-</v>
      </c>
      <c r="B447" s="36"/>
      <c r="C447" s="36" t="str">
        <f>H!O4</f>
        <v>Kleiner dan of gelijk aan kwaliteitseis landbouw / natuur (= niet verontreinigd).</v>
      </c>
      <c r="D447" s="36"/>
      <c r="E447" s="36"/>
      <c r="F447" s="37"/>
      <c r="G447" s="37"/>
      <c r="H447" s="37"/>
      <c r="I447" s="37"/>
      <c r="J447" s="37"/>
      <c r="K447" s="37"/>
      <c r="L447" s="36"/>
      <c r="M447" s="36"/>
      <c r="N447" s="37"/>
      <c r="O447" s="37"/>
      <c r="P447" s="37"/>
      <c r="Q447" s="37"/>
      <c r="R447" s="37"/>
      <c r="S447" s="37"/>
      <c r="T447" s="36"/>
      <c r="U447" s="36"/>
      <c r="V447" s="36"/>
      <c r="W447" s="37"/>
      <c r="X447" s="37"/>
      <c r="Y447" s="37"/>
      <c r="Z447" s="36"/>
      <c r="AA447" s="36"/>
      <c r="AE447" s="63">
        <f>IF(A447="",1,0)</f>
        <v>0</v>
      </c>
    </row>
    <row r="448" spans="1:31" ht="8.1" customHeight="1" x14ac:dyDescent="0.15">
      <c r="A448" s="36" t="str">
        <f>H!N5</f>
        <v>●</v>
      </c>
      <c r="B448" s="36"/>
      <c r="C448" s="36" t="str">
        <f>H!O5</f>
        <v>Groter dan kwaliteitseis landbouw / natuur en kleiner dan of gelijk aan kwaliteitseis wonen (= licht verontreinigd).</v>
      </c>
      <c r="D448" s="36"/>
      <c r="E448" s="36"/>
      <c r="F448" s="37"/>
      <c r="G448" s="37"/>
      <c r="H448" s="37"/>
      <c r="I448" s="37"/>
      <c r="J448" s="37"/>
      <c r="K448" s="37"/>
      <c r="L448" s="36"/>
      <c r="M448" s="36"/>
      <c r="N448" s="37"/>
      <c r="O448" s="37"/>
      <c r="P448" s="37"/>
      <c r="Q448" s="37"/>
      <c r="R448" s="37"/>
      <c r="S448" s="37"/>
      <c r="T448" s="36"/>
      <c r="U448" s="36"/>
      <c r="V448" s="36"/>
      <c r="W448" s="37"/>
      <c r="X448" s="37"/>
      <c r="Y448" s="37"/>
      <c r="Z448" s="36"/>
      <c r="AA448" s="36"/>
      <c r="AE448" s="63">
        <f t="shared" ref="AE448:AE502" si="26">IF(A448="",1,0)</f>
        <v>0</v>
      </c>
    </row>
    <row r="449" spans="1:31" ht="8.1" customHeight="1" x14ac:dyDescent="0.15">
      <c r="A449" s="36" t="str">
        <f>H!N6</f>
        <v>●●</v>
      </c>
      <c r="B449" s="36"/>
      <c r="C449" s="36" t="str">
        <f>H!O6</f>
        <v>Groter dan kwaliteitseis wonen en kleiner dan of gelijk aan kwaliteitseis industrie (= licht verontreinigd).</v>
      </c>
      <c r="D449" s="36"/>
      <c r="E449" s="36"/>
      <c r="F449" s="37"/>
      <c r="G449" s="37"/>
      <c r="H449" s="37"/>
      <c r="I449" s="37"/>
      <c r="J449" s="37"/>
      <c r="K449" s="37"/>
      <c r="L449" s="36"/>
      <c r="M449" s="36"/>
      <c r="N449" s="37"/>
      <c r="O449" s="37"/>
      <c r="P449" s="37"/>
      <c r="Q449" s="37"/>
      <c r="R449" s="37"/>
      <c r="S449" s="37"/>
      <c r="T449" s="36"/>
      <c r="U449" s="36"/>
      <c r="V449" s="36"/>
      <c r="W449" s="37"/>
      <c r="X449" s="37"/>
      <c r="Y449" s="37"/>
      <c r="Z449" s="36"/>
      <c r="AA449" s="36"/>
      <c r="AE449" s="63">
        <f t="shared" si="26"/>
        <v>0</v>
      </c>
    </row>
    <row r="450" spans="1:31" ht="8.1" customHeight="1" x14ac:dyDescent="0.15">
      <c r="A450" s="36" t="str">
        <f>H!N7</f>
        <v>●●●</v>
      </c>
      <c r="B450" s="36"/>
      <c r="C450" s="36" t="str">
        <f>H!O7</f>
        <v>Groter dan kwaliteitseis industrie en kleiner dan of gelijk aan kwaliteitseis matig verontreinigd (= matig verontreinigd).</v>
      </c>
      <c r="D450" s="36"/>
      <c r="E450" s="36"/>
      <c r="F450" s="37"/>
      <c r="G450" s="37"/>
      <c r="H450" s="37"/>
      <c r="I450" s="37"/>
      <c r="J450" s="37"/>
      <c r="K450" s="37"/>
      <c r="L450" s="36"/>
      <c r="M450" s="36"/>
      <c r="N450" s="37"/>
      <c r="O450" s="37"/>
      <c r="P450" s="37"/>
      <c r="Q450" s="37"/>
      <c r="R450" s="37"/>
      <c r="S450" s="37"/>
      <c r="T450" s="36"/>
      <c r="U450" s="36"/>
      <c r="V450" s="36"/>
      <c r="W450" s="37"/>
      <c r="X450" s="37"/>
      <c r="Y450" s="37"/>
      <c r="Z450" s="36"/>
      <c r="AA450" s="36"/>
      <c r="AE450" s="63">
        <f t="shared" si="26"/>
        <v>0</v>
      </c>
    </row>
    <row r="451" spans="1:31" ht="8.1" customHeight="1" x14ac:dyDescent="0.15">
      <c r="A451" s="36" t="str">
        <f>H!N8</f>
        <v>●●●●</v>
      </c>
      <c r="B451" s="36"/>
      <c r="C451" s="36" t="str">
        <f>H!O8</f>
        <v>Groter dan kwaliteitseis matig verontreinigd (= sterk verontreinigd).</v>
      </c>
      <c r="D451" s="36"/>
      <c r="E451" s="36"/>
      <c r="F451" s="37"/>
      <c r="G451" s="37"/>
      <c r="H451" s="37"/>
      <c r="I451" s="37"/>
      <c r="J451" s="37"/>
      <c r="K451" s="37"/>
      <c r="L451" s="36"/>
      <c r="M451" s="36"/>
      <c r="N451" s="37"/>
      <c r="O451" s="37"/>
      <c r="P451" s="37"/>
      <c r="Q451" s="37"/>
      <c r="R451" s="37"/>
      <c r="S451" s="37"/>
      <c r="T451" s="36"/>
      <c r="U451" s="36"/>
      <c r="V451" s="36"/>
      <c r="W451" s="37"/>
      <c r="X451" s="37"/>
      <c r="Y451" s="37"/>
      <c r="Z451" s="36"/>
      <c r="AA451" s="36"/>
      <c r="AE451" s="63">
        <f t="shared" si="26"/>
        <v>0</v>
      </c>
    </row>
    <row r="452" spans="1:31" ht="3.95" customHeight="1" x14ac:dyDescent="0.15">
      <c r="A452" s="36"/>
      <c r="B452" s="36"/>
      <c r="C452" s="36"/>
      <c r="D452" s="36"/>
      <c r="E452" s="36"/>
      <c r="F452" s="37"/>
      <c r="G452" s="37"/>
      <c r="H452" s="37"/>
      <c r="I452" s="37"/>
      <c r="J452" s="37"/>
      <c r="K452" s="37"/>
      <c r="L452" s="36"/>
      <c r="M452" s="36"/>
      <c r="N452" s="37"/>
      <c r="O452" s="37"/>
      <c r="P452" s="37"/>
      <c r="Q452" s="37"/>
      <c r="R452" s="37"/>
      <c r="S452" s="37"/>
      <c r="T452" s="36"/>
      <c r="U452" s="36"/>
      <c r="V452" s="36"/>
      <c r="W452" s="37"/>
      <c r="X452" s="37"/>
      <c r="Y452" s="37"/>
      <c r="Z452" s="36"/>
      <c r="AA452" s="36"/>
      <c r="AE452" s="85">
        <v>0</v>
      </c>
    </row>
    <row r="453" spans="1:31" ht="8.1" customHeight="1" x14ac:dyDescent="0.15">
      <c r="A453" s="36" t="str">
        <f>H!N10</f>
        <v>(1)</v>
      </c>
      <c r="B453" s="36"/>
      <c r="C453" s="36" t="str">
        <f>H!O10</f>
        <v>Omgerekend naar standaardbodem (organische stof = 10 gew.%ds en lutum = 25 gew.%ds).</v>
      </c>
      <c r="D453" s="36"/>
      <c r="E453" s="36"/>
      <c r="F453" s="37"/>
      <c r="G453" s="37"/>
      <c r="H453" s="37"/>
      <c r="I453" s="37"/>
      <c r="J453" s="37"/>
      <c r="K453" s="37"/>
      <c r="L453" s="36"/>
      <c r="M453" s="36"/>
      <c r="N453" s="37"/>
      <c r="O453" s="37"/>
      <c r="P453" s="37"/>
      <c r="Q453" s="37"/>
      <c r="R453" s="37"/>
      <c r="S453" s="37"/>
      <c r="T453" s="36"/>
      <c r="U453" s="36"/>
      <c r="V453" s="36"/>
      <c r="W453" s="37"/>
      <c r="X453" s="37"/>
      <c r="Y453" s="37"/>
      <c r="Z453" s="36"/>
      <c r="AA453" s="36"/>
      <c r="AE453" s="63">
        <f t="shared" si="26"/>
        <v>0</v>
      </c>
    </row>
    <row r="454" spans="1:31" ht="8.1" customHeight="1" x14ac:dyDescent="0.15">
      <c r="A454" s="36" t="str">
        <f>H!N11</f>
        <v>(2)</v>
      </c>
      <c r="B454" s="36"/>
      <c r="C454" s="36" t="str">
        <f>H!O11</f>
        <v>Indeling in kwaliteitsklassen ten behoeve van hergebruik van de grond.</v>
      </c>
      <c r="D454" s="36"/>
      <c r="E454" s="36"/>
      <c r="F454" s="37"/>
      <c r="G454" s="37"/>
      <c r="H454" s="37"/>
      <c r="I454" s="37"/>
      <c r="J454" s="37"/>
      <c r="K454" s="37"/>
      <c r="L454" s="36"/>
      <c r="M454" s="36"/>
      <c r="N454" s="37"/>
      <c r="O454" s="37"/>
      <c r="P454" s="37"/>
      <c r="Q454" s="37"/>
      <c r="R454" s="37"/>
      <c r="S454" s="37"/>
      <c r="T454" s="36"/>
      <c r="U454" s="36"/>
      <c r="V454" s="36"/>
      <c r="W454" s="37"/>
      <c r="X454" s="37"/>
      <c r="Y454" s="37"/>
      <c r="Z454" s="36"/>
      <c r="AA454" s="36"/>
      <c r="AE454" s="63">
        <f t="shared" si="26"/>
        <v>0</v>
      </c>
    </row>
    <row r="455" spans="1:31" ht="8.1" customHeight="1" x14ac:dyDescent="0.15">
      <c r="A455" s="36" t="str">
        <f>H!N12</f>
        <v>(3)</v>
      </c>
      <c r="B455" s="36"/>
      <c r="C455" s="36" t="str">
        <f>H!O12</f>
        <v>De kwaliteitseis emissiearme grond (maximale concentratie) wordt overschreden.</v>
      </c>
      <c r="D455" s="36"/>
      <c r="E455" s="36"/>
      <c r="F455" s="37"/>
      <c r="G455" s="37"/>
      <c r="H455" s="37"/>
      <c r="I455" s="37"/>
      <c r="J455" s="37"/>
      <c r="K455" s="37"/>
      <c r="L455" s="36"/>
      <c r="M455" s="36"/>
      <c r="N455" s="37"/>
      <c r="O455" s="37"/>
      <c r="P455" s="37"/>
      <c r="Q455" s="37"/>
      <c r="R455" s="37"/>
      <c r="S455" s="37"/>
      <c r="T455" s="36"/>
      <c r="U455" s="36"/>
      <c r="V455" s="36"/>
      <c r="W455" s="37"/>
      <c r="X455" s="37"/>
      <c r="Y455" s="37"/>
      <c r="Z455" s="36"/>
      <c r="AA455" s="36"/>
      <c r="AE455" s="63">
        <f>IF(A455="",1,0)</f>
        <v>0</v>
      </c>
    </row>
    <row r="456" spans="1:31" ht="8.1" hidden="1" customHeight="1" x14ac:dyDescent="0.15">
      <c r="A456" s="36" t="str">
        <f>H!N13</f>
        <v/>
      </c>
      <c r="B456" s="36"/>
      <c r="C456" s="36" t="str">
        <f>H!O13</f>
        <v/>
      </c>
      <c r="D456" s="36"/>
      <c r="E456" s="36"/>
      <c r="F456" s="37"/>
      <c r="G456" s="37"/>
      <c r="H456" s="37"/>
      <c r="I456" s="37"/>
      <c r="J456" s="37"/>
      <c r="K456" s="37"/>
      <c r="L456" s="36"/>
      <c r="M456" s="36"/>
      <c r="N456" s="37"/>
      <c r="O456" s="37"/>
      <c r="P456" s="37"/>
      <c r="Q456" s="37"/>
      <c r="R456" s="37"/>
      <c r="S456" s="37"/>
      <c r="T456" s="36"/>
      <c r="U456" s="36"/>
      <c r="V456" s="36"/>
      <c r="W456" s="37"/>
      <c r="X456" s="37"/>
      <c r="Y456" s="37"/>
      <c r="Z456" s="36"/>
      <c r="AA456" s="36"/>
      <c r="AE456" s="63">
        <f t="shared" si="26"/>
        <v>1</v>
      </c>
    </row>
    <row r="457" spans="1:31" ht="8.1" hidden="1" customHeight="1" x14ac:dyDescent="0.15">
      <c r="A457" s="36" t="str">
        <f>H!N14</f>
        <v/>
      </c>
      <c r="B457" s="36"/>
      <c r="C457" s="36" t="str">
        <f>H!O14</f>
        <v/>
      </c>
      <c r="D457" s="36"/>
      <c r="E457" s="36"/>
      <c r="F457" s="37"/>
      <c r="G457" s="37"/>
      <c r="H457" s="37"/>
      <c r="I457" s="37"/>
      <c r="J457" s="37"/>
      <c r="K457" s="37"/>
      <c r="L457" s="36"/>
      <c r="M457" s="36"/>
      <c r="N457" s="37"/>
      <c r="O457" s="37"/>
      <c r="P457" s="37"/>
      <c r="Q457" s="37"/>
      <c r="R457" s="37"/>
      <c r="S457" s="37"/>
      <c r="T457" s="36"/>
      <c r="U457" s="36"/>
      <c r="V457" s="36"/>
      <c r="W457" s="37"/>
      <c r="X457" s="37"/>
      <c r="Y457" s="37"/>
      <c r="Z457" s="36"/>
      <c r="AA457" s="36"/>
      <c r="AE457" s="63">
        <f t="shared" si="26"/>
        <v>1</v>
      </c>
    </row>
    <row r="458" spans="1:31" ht="8.1" hidden="1" customHeight="1" x14ac:dyDescent="0.15">
      <c r="A458" s="36" t="str">
        <f>H!N15</f>
        <v/>
      </c>
      <c r="B458" s="36"/>
      <c r="C458" s="36" t="str">
        <f>H!O15</f>
        <v/>
      </c>
      <c r="D458" s="36"/>
      <c r="E458" s="36"/>
      <c r="F458" s="37"/>
      <c r="G458" s="37"/>
      <c r="H458" s="37"/>
      <c r="I458" s="37"/>
      <c r="J458" s="37"/>
      <c r="K458" s="37"/>
      <c r="L458" s="36"/>
      <c r="M458" s="36"/>
      <c r="N458" s="37"/>
      <c r="O458" s="37"/>
      <c r="P458" s="37"/>
      <c r="Q458" s="37"/>
      <c r="R458" s="37"/>
      <c r="S458" s="37"/>
      <c r="T458" s="36"/>
      <c r="U458" s="36"/>
      <c r="V458" s="36"/>
      <c r="W458" s="37"/>
      <c r="X458" s="37"/>
      <c r="Y458" s="37"/>
      <c r="Z458" s="36"/>
      <c r="AA458" s="36"/>
      <c r="AE458" s="63">
        <f t="shared" si="26"/>
        <v>1</v>
      </c>
    </row>
    <row r="459" spans="1:31" ht="8.1" hidden="1" customHeight="1" x14ac:dyDescent="0.15">
      <c r="A459" s="36" t="str">
        <f>H!N16</f>
        <v/>
      </c>
      <c r="B459" s="36"/>
      <c r="C459" s="36" t="str">
        <f>H!O16</f>
        <v/>
      </c>
      <c r="D459" s="36"/>
      <c r="E459" s="36"/>
      <c r="F459" s="37"/>
      <c r="G459" s="37"/>
      <c r="H459" s="37"/>
      <c r="I459" s="37"/>
      <c r="J459" s="37"/>
      <c r="K459" s="37"/>
      <c r="L459" s="36"/>
      <c r="M459" s="36"/>
      <c r="N459" s="37"/>
      <c r="O459" s="37"/>
      <c r="P459" s="37"/>
      <c r="Q459" s="37"/>
      <c r="R459" s="37"/>
      <c r="S459" s="37"/>
      <c r="T459" s="36"/>
      <c r="U459" s="36"/>
      <c r="V459" s="36"/>
      <c r="W459" s="37"/>
      <c r="X459" s="37"/>
      <c r="Y459" s="37"/>
      <c r="Z459" s="36"/>
      <c r="AA459" s="36"/>
      <c r="AE459" s="63">
        <f t="shared" si="26"/>
        <v>1</v>
      </c>
    </row>
    <row r="460" spans="1:31" ht="8.1" hidden="1" customHeight="1" x14ac:dyDescent="0.15">
      <c r="A460" s="36" t="str">
        <f>H!N17</f>
        <v/>
      </c>
      <c r="B460" s="36"/>
      <c r="C460" s="36" t="str">
        <f>H!O17</f>
        <v/>
      </c>
      <c r="D460" s="36"/>
      <c r="E460" s="36"/>
      <c r="F460" s="37"/>
      <c r="G460" s="37"/>
      <c r="H460" s="37"/>
      <c r="I460" s="37"/>
      <c r="J460" s="37"/>
      <c r="K460" s="37"/>
      <c r="L460" s="36"/>
      <c r="M460" s="36"/>
      <c r="N460" s="37"/>
      <c r="O460" s="37"/>
      <c r="P460" s="37"/>
      <c r="Q460" s="37"/>
      <c r="R460" s="37"/>
      <c r="S460" s="37"/>
      <c r="T460" s="36"/>
      <c r="U460" s="36"/>
      <c r="V460" s="36"/>
      <c r="W460" s="37"/>
      <c r="X460" s="37"/>
      <c r="Y460" s="37"/>
      <c r="Z460" s="36"/>
      <c r="AA460" s="36"/>
      <c r="AE460" s="63">
        <f t="shared" si="26"/>
        <v>1</v>
      </c>
    </row>
    <row r="461" spans="1:31" ht="8.1" hidden="1" customHeight="1" x14ac:dyDescent="0.15">
      <c r="A461" s="36" t="str">
        <f>H!N18</f>
        <v/>
      </c>
      <c r="B461" s="36"/>
      <c r="C461" s="36" t="str">
        <f>H!O18</f>
        <v/>
      </c>
      <c r="D461" s="36"/>
      <c r="E461" s="36"/>
      <c r="F461" s="37"/>
      <c r="G461" s="37"/>
      <c r="H461" s="37"/>
      <c r="I461" s="37"/>
      <c r="J461" s="37"/>
      <c r="K461" s="37"/>
      <c r="L461" s="36"/>
      <c r="M461" s="36"/>
      <c r="N461" s="37"/>
      <c r="O461" s="37"/>
      <c r="P461" s="37"/>
      <c r="Q461" s="37"/>
      <c r="R461" s="37"/>
      <c r="S461" s="37"/>
      <c r="T461" s="36"/>
      <c r="U461" s="36"/>
      <c r="V461" s="36"/>
      <c r="W461" s="37"/>
      <c r="X461" s="37"/>
      <c r="Y461" s="37"/>
      <c r="Z461" s="36"/>
      <c r="AA461" s="36"/>
      <c r="AE461" s="63">
        <f t="shared" si="26"/>
        <v>1</v>
      </c>
    </row>
    <row r="462" spans="1:31" ht="8.1" hidden="1" customHeight="1" x14ac:dyDescent="0.15">
      <c r="A462" s="36" t="str">
        <f>H!N19</f>
        <v/>
      </c>
      <c r="B462" s="36"/>
      <c r="C462" s="36" t="str">
        <f>H!O19</f>
        <v/>
      </c>
      <c r="D462" s="36"/>
      <c r="E462" s="36"/>
      <c r="F462" s="37"/>
      <c r="G462" s="37"/>
      <c r="H462" s="37"/>
      <c r="I462" s="37"/>
      <c r="J462" s="37"/>
      <c r="K462" s="37"/>
      <c r="L462" s="36"/>
      <c r="M462" s="36"/>
      <c r="N462" s="37"/>
      <c r="O462" s="37"/>
      <c r="P462" s="37"/>
      <c r="Q462" s="37"/>
      <c r="R462" s="37"/>
      <c r="S462" s="37"/>
      <c r="T462" s="36"/>
      <c r="U462" s="36"/>
      <c r="V462" s="36"/>
      <c r="W462" s="37"/>
      <c r="X462" s="37"/>
      <c r="Y462" s="37"/>
      <c r="Z462" s="36"/>
      <c r="AA462" s="36"/>
      <c r="AE462" s="63">
        <f t="shared" si="26"/>
        <v>1</v>
      </c>
    </row>
    <row r="463" spans="1:31" ht="8.1" hidden="1" customHeight="1" x14ac:dyDescent="0.15">
      <c r="A463" s="36" t="str">
        <f>H!N20</f>
        <v/>
      </c>
      <c r="B463" s="36"/>
      <c r="C463" s="36" t="str">
        <f>H!O20</f>
        <v/>
      </c>
      <c r="D463" s="36"/>
      <c r="E463" s="36"/>
      <c r="F463" s="37"/>
      <c r="G463" s="37"/>
      <c r="H463" s="37"/>
      <c r="I463" s="37"/>
      <c r="J463" s="37"/>
      <c r="K463" s="37"/>
      <c r="L463" s="36"/>
      <c r="M463" s="36"/>
      <c r="N463" s="37"/>
      <c r="O463" s="37"/>
      <c r="P463" s="37"/>
      <c r="Q463" s="37"/>
      <c r="R463" s="37"/>
      <c r="S463" s="37"/>
      <c r="T463" s="36"/>
      <c r="U463" s="36"/>
      <c r="V463" s="36"/>
      <c r="W463" s="37"/>
      <c r="X463" s="37"/>
      <c r="Y463" s="37"/>
      <c r="Z463" s="36"/>
      <c r="AA463" s="36"/>
      <c r="AE463" s="63">
        <f t="shared" si="26"/>
        <v>1</v>
      </c>
    </row>
    <row r="464" spans="1:31" ht="8.1" hidden="1" customHeight="1" x14ac:dyDescent="0.15">
      <c r="A464" s="36" t="str">
        <f>H!N21</f>
        <v/>
      </c>
      <c r="B464" s="36"/>
      <c r="C464" s="36" t="str">
        <f>H!O21</f>
        <v/>
      </c>
      <c r="D464" s="36"/>
      <c r="E464" s="36"/>
      <c r="F464" s="37"/>
      <c r="G464" s="37"/>
      <c r="H464" s="37"/>
      <c r="I464" s="37"/>
      <c r="J464" s="37"/>
      <c r="K464" s="37"/>
      <c r="L464" s="36"/>
      <c r="M464" s="36"/>
      <c r="N464" s="37"/>
      <c r="O464" s="37"/>
      <c r="P464" s="37"/>
      <c r="Q464" s="37"/>
      <c r="R464" s="37"/>
      <c r="S464" s="37"/>
      <c r="T464" s="36"/>
      <c r="U464" s="36"/>
      <c r="V464" s="36"/>
      <c r="W464" s="37"/>
      <c r="X464" s="37"/>
      <c r="Y464" s="37"/>
      <c r="Z464" s="36"/>
      <c r="AA464" s="36"/>
      <c r="AE464" s="63">
        <f t="shared" si="26"/>
        <v>1</v>
      </c>
    </row>
    <row r="465" spans="1:31" ht="8.1" hidden="1" customHeight="1" x14ac:dyDescent="0.15">
      <c r="A465" s="36" t="str">
        <f>H!N22</f>
        <v/>
      </c>
      <c r="B465" s="36"/>
      <c r="C465" s="36" t="str">
        <f>H!O22</f>
        <v/>
      </c>
      <c r="D465" s="36"/>
      <c r="E465" s="36"/>
      <c r="F465" s="37"/>
      <c r="G465" s="37"/>
      <c r="H465" s="37"/>
      <c r="I465" s="37"/>
      <c r="J465" s="37"/>
      <c r="K465" s="37"/>
      <c r="L465" s="36"/>
      <c r="M465" s="36"/>
      <c r="N465" s="37"/>
      <c r="O465" s="37"/>
      <c r="P465" s="37"/>
      <c r="Q465" s="37"/>
      <c r="R465" s="37"/>
      <c r="S465" s="37"/>
      <c r="T465" s="36"/>
      <c r="U465" s="36"/>
      <c r="V465" s="36"/>
      <c r="W465" s="37"/>
      <c r="X465" s="37"/>
      <c r="Y465" s="37"/>
      <c r="Z465" s="36"/>
      <c r="AA465" s="36"/>
      <c r="AE465" s="63">
        <f t="shared" si="26"/>
        <v>1</v>
      </c>
    </row>
    <row r="466" spans="1:31" ht="8.1" hidden="1" customHeight="1" x14ac:dyDescent="0.15">
      <c r="A466" s="36" t="str">
        <f>H!N23</f>
        <v/>
      </c>
      <c r="B466" s="36"/>
      <c r="C466" s="36" t="str">
        <f>H!O23</f>
        <v/>
      </c>
      <c r="D466" s="36"/>
      <c r="E466" s="36"/>
      <c r="F466" s="37"/>
      <c r="G466" s="37"/>
      <c r="H466" s="37"/>
      <c r="I466" s="37"/>
      <c r="J466" s="37"/>
      <c r="K466" s="37"/>
      <c r="L466" s="36"/>
      <c r="M466" s="36"/>
      <c r="N466" s="37"/>
      <c r="O466" s="37"/>
      <c r="P466" s="37"/>
      <c r="Q466" s="37"/>
      <c r="R466" s="37"/>
      <c r="S466" s="37"/>
      <c r="T466" s="36"/>
      <c r="U466" s="36"/>
      <c r="V466" s="36"/>
      <c r="W466" s="37"/>
      <c r="X466" s="37"/>
      <c r="Y466" s="37"/>
      <c r="Z466" s="36"/>
      <c r="AA466" s="36"/>
      <c r="AE466" s="63">
        <f t="shared" si="26"/>
        <v>1</v>
      </c>
    </row>
    <row r="467" spans="1:31" ht="8.1" hidden="1" customHeight="1" x14ac:dyDescent="0.15">
      <c r="A467" s="36" t="str">
        <f>H!N24</f>
        <v/>
      </c>
      <c r="B467" s="36"/>
      <c r="C467" s="36" t="str">
        <f>H!O24</f>
        <v/>
      </c>
      <c r="D467" s="36"/>
      <c r="E467" s="36"/>
      <c r="F467" s="37"/>
      <c r="G467" s="37"/>
      <c r="H467" s="37"/>
      <c r="I467" s="37"/>
      <c r="J467" s="37"/>
      <c r="K467" s="37"/>
      <c r="L467" s="36"/>
      <c r="M467" s="36"/>
      <c r="N467" s="37"/>
      <c r="O467" s="37"/>
      <c r="P467" s="37"/>
      <c r="Q467" s="37"/>
      <c r="R467" s="37"/>
      <c r="S467" s="37"/>
      <c r="T467" s="36"/>
      <c r="U467" s="36"/>
      <c r="V467" s="36"/>
      <c r="W467" s="37"/>
      <c r="X467" s="37"/>
      <c r="Y467" s="37"/>
      <c r="Z467" s="36"/>
      <c r="AA467" s="36"/>
      <c r="AE467" s="63">
        <f t="shared" si="26"/>
        <v>1</v>
      </c>
    </row>
    <row r="468" spans="1:31" ht="8.1" hidden="1" customHeight="1" x14ac:dyDescent="0.15">
      <c r="A468" s="36" t="str">
        <f>H!N25</f>
        <v/>
      </c>
      <c r="B468" s="36"/>
      <c r="C468" s="36" t="str">
        <f>H!O25</f>
        <v/>
      </c>
      <c r="D468" s="36"/>
      <c r="E468" s="36"/>
      <c r="F468" s="37"/>
      <c r="G468" s="37"/>
      <c r="H468" s="37"/>
      <c r="I468" s="37"/>
      <c r="J468" s="37"/>
      <c r="K468" s="37"/>
      <c r="L468" s="36"/>
      <c r="M468" s="36"/>
      <c r="N468" s="37"/>
      <c r="O468" s="37"/>
      <c r="P468" s="37"/>
      <c r="Q468" s="37"/>
      <c r="R468" s="37"/>
      <c r="S468" s="37"/>
      <c r="T468" s="36"/>
      <c r="U468" s="36"/>
      <c r="V468" s="36"/>
      <c r="W468" s="37"/>
      <c r="X468" s="37"/>
      <c r="Y468" s="37"/>
      <c r="Z468" s="36"/>
      <c r="AA468" s="36"/>
      <c r="AE468" s="63">
        <f t="shared" si="26"/>
        <v>1</v>
      </c>
    </row>
    <row r="469" spans="1:31" ht="8.1" hidden="1" customHeight="1" x14ac:dyDescent="0.15">
      <c r="A469" s="36" t="str">
        <f>H!N26</f>
        <v/>
      </c>
      <c r="B469" s="36"/>
      <c r="C469" s="36" t="str">
        <f>H!O26</f>
        <v/>
      </c>
      <c r="D469" s="36"/>
      <c r="E469" s="36"/>
      <c r="F469" s="37"/>
      <c r="G469" s="37"/>
      <c r="H469" s="37"/>
      <c r="I469" s="37"/>
      <c r="J469" s="37"/>
      <c r="K469" s="37"/>
      <c r="L469" s="36"/>
      <c r="M469" s="36"/>
      <c r="N469" s="37"/>
      <c r="O469" s="37"/>
      <c r="P469" s="37"/>
      <c r="Q469" s="37"/>
      <c r="R469" s="37"/>
      <c r="S469" s="37"/>
      <c r="T469" s="36"/>
      <c r="U469" s="36"/>
      <c r="V469" s="36"/>
      <c r="W469" s="37"/>
      <c r="X469" s="37"/>
      <c r="Y469" s="37"/>
      <c r="Z469" s="36"/>
      <c r="AA469" s="36"/>
      <c r="AE469" s="63">
        <f t="shared" si="26"/>
        <v>1</v>
      </c>
    </row>
    <row r="470" spans="1:31" ht="8.1" hidden="1" customHeight="1" x14ac:dyDescent="0.15">
      <c r="A470" s="36" t="str">
        <f>H!N27</f>
        <v/>
      </c>
      <c r="B470" s="36"/>
      <c r="C470" s="36" t="str">
        <f>H!O27</f>
        <v/>
      </c>
      <c r="D470" s="36"/>
      <c r="E470" s="36"/>
      <c r="F470" s="37"/>
      <c r="G470" s="37"/>
      <c r="H470" s="37"/>
      <c r="I470" s="37"/>
      <c r="J470" s="37"/>
      <c r="K470" s="37"/>
      <c r="L470" s="36"/>
      <c r="M470" s="36"/>
      <c r="N470" s="37"/>
      <c r="O470" s="37"/>
      <c r="P470" s="37"/>
      <c r="Q470" s="37"/>
      <c r="R470" s="37"/>
      <c r="S470" s="37"/>
      <c r="T470" s="36"/>
      <c r="U470" s="36"/>
      <c r="V470" s="36"/>
      <c r="W470" s="37"/>
      <c r="X470" s="37"/>
      <c r="Y470" s="37"/>
      <c r="Z470" s="36"/>
      <c r="AA470" s="36"/>
      <c r="AE470" s="63">
        <f t="shared" si="26"/>
        <v>1</v>
      </c>
    </row>
    <row r="471" spans="1:31" ht="8.1" hidden="1" customHeight="1" x14ac:dyDescent="0.15">
      <c r="A471" s="36" t="str">
        <f>H!N28</f>
        <v/>
      </c>
      <c r="B471" s="36"/>
      <c r="C471" s="36" t="str">
        <f>H!O28</f>
        <v/>
      </c>
      <c r="D471" s="36"/>
      <c r="E471" s="36"/>
      <c r="F471" s="37"/>
      <c r="G471" s="37"/>
      <c r="H471" s="37"/>
      <c r="I471" s="37"/>
      <c r="J471" s="37"/>
      <c r="K471" s="37"/>
      <c r="L471" s="36"/>
      <c r="M471" s="36"/>
      <c r="N471" s="37"/>
      <c r="O471" s="37"/>
      <c r="P471" s="37"/>
      <c r="Q471" s="37"/>
      <c r="R471" s="37"/>
      <c r="S471" s="37"/>
      <c r="T471" s="36"/>
      <c r="U471" s="36"/>
      <c r="V471" s="36"/>
      <c r="W471" s="37"/>
      <c r="X471" s="37"/>
      <c r="Y471" s="37"/>
      <c r="Z471" s="36"/>
      <c r="AA471" s="36"/>
      <c r="AE471" s="63">
        <f t="shared" si="26"/>
        <v>1</v>
      </c>
    </row>
    <row r="472" spans="1:31" ht="8.1" hidden="1" customHeight="1" x14ac:dyDescent="0.15">
      <c r="A472" s="36" t="str">
        <f>H!N29</f>
        <v/>
      </c>
      <c r="B472" s="36"/>
      <c r="C472" s="36" t="str">
        <f>H!O29</f>
        <v/>
      </c>
      <c r="D472" s="36"/>
      <c r="E472" s="36"/>
      <c r="F472" s="37"/>
      <c r="G472" s="37"/>
      <c r="H472" s="37"/>
      <c r="I472" s="37"/>
      <c r="J472" s="37"/>
      <c r="K472" s="37"/>
      <c r="L472" s="36"/>
      <c r="M472" s="36"/>
      <c r="N472" s="37"/>
      <c r="O472" s="37"/>
      <c r="P472" s="37"/>
      <c r="Q472" s="37"/>
      <c r="R472" s="37"/>
      <c r="S472" s="37"/>
      <c r="T472" s="36"/>
      <c r="U472" s="36"/>
      <c r="V472" s="36"/>
      <c r="W472" s="37"/>
      <c r="X472" s="37"/>
      <c r="Y472" s="37"/>
      <c r="Z472" s="36"/>
      <c r="AA472" s="36"/>
      <c r="AE472" s="63">
        <f t="shared" si="26"/>
        <v>1</v>
      </c>
    </row>
    <row r="473" spans="1:31" ht="8.1" hidden="1" customHeight="1" x14ac:dyDescent="0.15">
      <c r="A473" s="36" t="str">
        <f>H!N30</f>
        <v/>
      </c>
      <c r="B473" s="36"/>
      <c r="C473" s="36" t="str">
        <f>H!O30</f>
        <v/>
      </c>
      <c r="D473" s="36"/>
      <c r="E473" s="36"/>
      <c r="F473" s="37"/>
      <c r="G473" s="37"/>
      <c r="H473" s="37"/>
      <c r="I473" s="37"/>
      <c r="J473" s="37"/>
      <c r="K473" s="37"/>
      <c r="L473" s="36"/>
      <c r="M473" s="36"/>
      <c r="N473" s="37"/>
      <c r="O473" s="37"/>
      <c r="P473" s="37"/>
      <c r="Q473" s="37"/>
      <c r="R473" s="37"/>
      <c r="S473" s="37"/>
      <c r="T473" s="36"/>
      <c r="U473" s="36"/>
      <c r="V473" s="36"/>
      <c r="W473" s="37"/>
      <c r="X473" s="37"/>
      <c r="Y473" s="37"/>
      <c r="Z473" s="36"/>
      <c r="AA473" s="36"/>
      <c r="AE473" s="63">
        <f t="shared" si="26"/>
        <v>1</v>
      </c>
    </row>
    <row r="474" spans="1:31" ht="8.1" hidden="1" customHeight="1" x14ac:dyDescent="0.15">
      <c r="A474" s="36" t="str">
        <f>H!N31</f>
        <v/>
      </c>
      <c r="B474" s="36"/>
      <c r="C474" s="36" t="str">
        <f>H!O31</f>
        <v/>
      </c>
      <c r="D474" s="36"/>
      <c r="E474" s="36"/>
      <c r="F474" s="37"/>
      <c r="G474" s="37"/>
      <c r="H474" s="37"/>
      <c r="I474" s="37"/>
      <c r="J474" s="37"/>
      <c r="K474" s="37"/>
      <c r="L474" s="36"/>
      <c r="M474" s="36"/>
      <c r="N474" s="37"/>
      <c r="O474" s="37"/>
      <c r="P474" s="37"/>
      <c r="Q474" s="37"/>
      <c r="R474" s="37"/>
      <c r="S474" s="37"/>
      <c r="T474" s="36"/>
      <c r="U474" s="36"/>
      <c r="V474" s="36"/>
      <c r="W474" s="37"/>
      <c r="X474" s="37"/>
      <c r="Y474" s="37"/>
      <c r="Z474" s="36"/>
      <c r="AA474" s="36"/>
      <c r="AE474" s="63">
        <f t="shared" si="26"/>
        <v>1</v>
      </c>
    </row>
    <row r="475" spans="1:31" ht="8.1" hidden="1" customHeight="1" x14ac:dyDescent="0.15">
      <c r="A475" s="36" t="str">
        <f>H!N32</f>
        <v/>
      </c>
      <c r="B475" s="36"/>
      <c r="C475" s="36" t="str">
        <f>H!O32</f>
        <v/>
      </c>
      <c r="D475" s="36"/>
      <c r="E475" s="36"/>
      <c r="F475" s="37"/>
      <c r="G475" s="37"/>
      <c r="H475" s="37"/>
      <c r="I475" s="37"/>
      <c r="J475" s="37"/>
      <c r="K475" s="37"/>
      <c r="L475" s="36"/>
      <c r="M475" s="36"/>
      <c r="N475" s="37"/>
      <c r="O475" s="37"/>
      <c r="P475" s="37"/>
      <c r="Q475" s="37"/>
      <c r="R475" s="37"/>
      <c r="S475" s="37"/>
      <c r="T475" s="36"/>
      <c r="U475" s="36"/>
      <c r="V475" s="36"/>
      <c r="W475" s="37"/>
      <c r="X475" s="37"/>
      <c r="Y475" s="37"/>
      <c r="Z475" s="36"/>
      <c r="AA475" s="36"/>
      <c r="AE475" s="63">
        <f t="shared" si="26"/>
        <v>1</v>
      </c>
    </row>
    <row r="476" spans="1:31" ht="8.1" hidden="1" customHeight="1" x14ac:dyDescent="0.15">
      <c r="A476" s="36" t="str">
        <f>H!N33</f>
        <v/>
      </c>
      <c r="B476" s="36"/>
      <c r="C476" s="36" t="str">
        <f>H!O33</f>
        <v/>
      </c>
      <c r="D476" s="36"/>
      <c r="E476" s="36"/>
      <c r="F476" s="37"/>
      <c r="G476" s="37"/>
      <c r="H476" s="37"/>
      <c r="I476" s="37"/>
      <c r="J476" s="37"/>
      <c r="K476" s="37"/>
      <c r="L476" s="36"/>
      <c r="M476" s="36"/>
      <c r="N476" s="37"/>
      <c r="O476" s="37"/>
      <c r="P476" s="37"/>
      <c r="Q476" s="37"/>
      <c r="R476" s="37"/>
      <c r="S476" s="37"/>
      <c r="T476" s="36"/>
      <c r="U476" s="36"/>
      <c r="V476" s="36"/>
      <c r="W476" s="37"/>
      <c r="X476" s="37"/>
      <c r="Y476" s="37"/>
      <c r="Z476" s="36"/>
      <c r="AA476" s="36"/>
      <c r="AE476" s="63">
        <f t="shared" si="26"/>
        <v>1</v>
      </c>
    </row>
    <row r="477" spans="1:31" ht="8.1" hidden="1" customHeight="1" x14ac:dyDescent="0.15">
      <c r="A477" s="36" t="str">
        <f>H!N34</f>
        <v/>
      </c>
      <c r="B477" s="36"/>
      <c r="C477" s="36" t="str">
        <f>H!O34</f>
        <v/>
      </c>
      <c r="D477" s="36"/>
      <c r="E477" s="36"/>
      <c r="F477" s="37"/>
      <c r="G477" s="37"/>
      <c r="H477" s="37"/>
      <c r="I477" s="37"/>
      <c r="J477" s="37"/>
      <c r="K477" s="37"/>
      <c r="L477" s="36"/>
      <c r="M477" s="36"/>
      <c r="N477" s="37"/>
      <c r="O477" s="37"/>
      <c r="P477" s="37"/>
      <c r="Q477" s="37"/>
      <c r="R477" s="37"/>
      <c r="S477" s="37"/>
      <c r="T477" s="36"/>
      <c r="U477" s="36"/>
      <c r="V477" s="36"/>
      <c r="W477" s="37"/>
      <c r="X477" s="37"/>
      <c r="Y477" s="37"/>
      <c r="Z477" s="36"/>
      <c r="AA477" s="36"/>
      <c r="AE477" s="63">
        <f t="shared" si="26"/>
        <v>1</v>
      </c>
    </row>
    <row r="478" spans="1:31" ht="8.1" hidden="1" customHeight="1" x14ac:dyDescent="0.15">
      <c r="A478" s="36" t="str">
        <f>H!N35</f>
        <v/>
      </c>
      <c r="B478" s="36"/>
      <c r="C478" s="36" t="str">
        <f>H!O35</f>
        <v/>
      </c>
      <c r="D478" s="36"/>
      <c r="E478" s="36"/>
      <c r="F478" s="37"/>
      <c r="G478" s="37"/>
      <c r="H478" s="37"/>
      <c r="I478" s="37"/>
      <c r="J478" s="37"/>
      <c r="K478" s="37"/>
      <c r="L478" s="36"/>
      <c r="M478" s="36"/>
      <c r="N478" s="37"/>
      <c r="O478" s="37"/>
      <c r="P478" s="37"/>
      <c r="Q478" s="37"/>
      <c r="R478" s="37"/>
      <c r="S478" s="37"/>
      <c r="T478" s="36"/>
      <c r="U478" s="36"/>
      <c r="V478" s="36"/>
      <c r="W478" s="37"/>
      <c r="X478" s="37"/>
      <c r="Y478" s="37"/>
      <c r="Z478" s="36"/>
      <c r="AA478" s="36"/>
      <c r="AE478" s="63">
        <f t="shared" si="26"/>
        <v>1</v>
      </c>
    </row>
    <row r="479" spans="1:31" ht="8.1" hidden="1" customHeight="1" x14ac:dyDescent="0.15">
      <c r="A479" s="36" t="str">
        <f>H!N36</f>
        <v/>
      </c>
      <c r="B479" s="36"/>
      <c r="C479" s="36" t="str">
        <f>H!O36</f>
        <v/>
      </c>
      <c r="D479" s="36"/>
      <c r="E479" s="36"/>
      <c r="F479" s="37"/>
      <c r="G479" s="37"/>
      <c r="H479" s="37"/>
      <c r="I479" s="37"/>
      <c r="J479" s="37"/>
      <c r="K479" s="37"/>
      <c r="L479" s="36"/>
      <c r="M479" s="36"/>
      <c r="N479" s="37"/>
      <c r="O479" s="37"/>
      <c r="P479" s="37"/>
      <c r="Q479" s="37"/>
      <c r="R479" s="37"/>
      <c r="S479" s="37"/>
      <c r="T479" s="36"/>
      <c r="U479" s="36"/>
      <c r="V479" s="36"/>
      <c r="W479" s="37"/>
      <c r="X479" s="37"/>
      <c r="Y479" s="37"/>
      <c r="Z479" s="36"/>
      <c r="AA479" s="36"/>
      <c r="AE479" s="63">
        <f t="shared" si="26"/>
        <v>1</v>
      </c>
    </row>
    <row r="480" spans="1:31" ht="8.1" hidden="1" customHeight="1" x14ac:dyDescent="0.15">
      <c r="A480" s="36" t="str">
        <f>H!N37</f>
        <v/>
      </c>
      <c r="B480" s="36"/>
      <c r="C480" s="36" t="str">
        <f>H!O37</f>
        <v/>
      </c>
      <c r="D480" s="36"/>
      <c r="E480" s="36"/>
      <c r="F480" s="37"/>
      <c r="G480" s="37"/>
      <c r="H480" s="37"/>
      <c r="I480" s="37"/>
      <c r="J480" s="37"/>
      <c r="K480" s="37"/>
      <c r="L480" s="36"/>
      <c r="M480" s="36"/>
      <c r="N480" s="37"/>
      <c r="O480" s="37"/>
      <c r="P480" s="37"/>
      <c r="Q480" s="37"/>
      <c r="R480" s="37"/>
      <c r="S480" s="37"/>
      <c r="T480" s="36"/>
      <c r="U480" s="36"/>
      <c r="V480" s="36"/>
      <c r="W480" s="37"/>
      <c r="X480" s="37"/>
      <c r="Y480" s="37"/>
      <c r="Z480" s="36"/>
      <c r="AA480" s="36"/>
      <c r="AE480" s="63">
        <f t="shared" si="26"/>
        <v>1</v>
      </c>
    </row>
    <row r="481" spans="1:31" ht="8.1" hidden="1" customHeight="1" x14ac:dyDescent="0.15">
      <c r="A481" s="36" t="str">
        <f>H!N38</f>
        <v/>
      </c>
      <c r="C481" s="36" t="str">
        <f>H!O38</f>
        <v/>
      </c>
      <c r="AE481" s="63">
        <f t="shared" si="26"/>
        <v>1</v>
      </c>
    </row>
    <row r="482" spans="1:31" ht="8.1" hidden="1" customHeight="1" x14ac:dyDescent="0.15">
      <c r="A482" s="36" t="str">
        <f>H!N39</f>
        <v/>
      </c>
      <c r="C482" s="36" t="str">
        <f>H!O39</f>
        <v/>
      </c>
      <c r="AE482" s="63">
        <f t="shared" si="26"/>
        <v>1</v>
      </c>
    </row>
    <row r="483" spans="1:31" ht="8.1" hidden="1" customHeight="1" x14ac:dyDescent="0.15">
      <c r="A483" s="36" t="str">
        <f>H!N40</f>
        <v/>
      </c>
      <c r="C483" s="36" t="str">
        <f>H!O40</f>
        <v/>
      </c>
      <c r="AE483" s="63">
        <f t="shared" si="26"/>
        <v>1</v>
      </c>
    </row>
    <row r="484" spans="1:31" ht="8.1" hidden="1" customHeight="1" x14ac:dyDescent="0.15">
      <c r="A484" s="36" t="str">
        <f>H!N41</f>
        <v/>
      </c>
      <c r="C484" s="36" t="str">
        <f>H!O41</f>
        <v/>
      </c>
      <c r="AE484" s="63">
        <f t="shared" si="26"/>
        <v>1</v>
      </c>
    </row>
    <row r="485" spans="1:31" ht="8.1" hidden="1" customHeight="1" x14ac:dyDescent="0.15">
      <c r="A485" s="36" t="str">
        <f>H!N42</f>
        <v/>
      </c>
      <c r="C485" s="36" t="str">
        <f>H!O42</f>
        <v/>
      </c>
      <c r="AE485" s="63">
        <f t="shared" si="26"/>
        <v>1</v>
      </c>
    </row>
    <row r="486" spans="1:31" ht="8.1" hidden="1" customHeight="1" x14ac:dyDescent="0.15">
      <c r="A486" s="36" t="str">
        <f>H!N43</f>
        <v/>
      </c>
      <c r="C486" s="36" t="str">
        <f>H!O43</f>
        <v/>
      </c>
      <c r="AE486" s="63">
        <f t="shared" si="26"/>
        <v>1</v>
      </c>
    </row>
    <row r="487" spans="1:31" ht="8.1" hidden="1" customHeight="1" x14ac:dyDescent="0.15">
      <c r="A487" s="36" t="str">
        <f>H!N44</f>
        <v/>
      </c>
      <c r="C487" s="36" t="str">
        <f>H!O44</f>
        <v/>
      </c>
      <c r="AE487" s="63">
        <f t="shared" si="26"/>
        <v>1</v>
      </c>
    </row>
    <row r="488" spans="1:31" ht="8.1" hidden="1" customHeight="1" x14ac:dyDescent="0.15">
      <c r="A488" s="36" t="str">
        <f>H!N45</f>
        <v/>
      </c>
      <c r="C488" s="36" t="str">
        <f>H!O45</f>
        <v/>
      </c>
      <c r="AE488" s="63">
        <f t="shared" si="26"/>
        <v>1</v>
      </c>
    </row>
    <row r="489" spans="1:31" ht="8.1" hidden="1" customHeight="1" x14ac:dyDescent="0.15">
      <c r="A489" s="36" t="str">
        <f>H!N46</f>
        <v/>
      </c>
      <c r="C489" s="36" t="str">
        <f>H!O46</f>
        <v/>
      </c>
      <c r="AE489" s="63">
        <f t="shared" si="26"/>
        <v>1</v>
      </c>
    </row>
    <row r="490" spans="1:31" ht="8.1" hidden="1" customHeight="1" x14ac:dyDescent="0.15">
      <c r="A490" s="36" t="str">
        <f>H!N47</f>
        <v/>
      </c>
      <c r="C490" s="36" t="str">
        <f>H!O47</f>
        <v/>
      </c>
      <c r="AE490" s="63">
        <f t="shared" si="26"/>
        <v>1</v>
      </c>
    </row>
    <row r="491" spans="1:31" ht="8.1" hidden="1" customHeight="1" x14ac:dyDescent="0.15">
      <c r="A491" s="36" t="str">
        <f>H!N48</f>
        <v/>
      </c>
      <c r="C491" s="36" t="str">
        <f>H!O48</f>
        <v/>
      </c>
      <c r="AE491" s="63">
        <f t="shared" si="26"/>
        <v>1</v>
      </c>
    </row>
    <row r="492" spans="1:31" ht="8.1" hidden="1" customHeight="1" x14ac:dyDescent="0.15">
      <c r="A492" s="36" t="str">
        <f>H!N49</f>
        <v/>
      </c>
      <c r="C492" s="36" t="str">
        <f>H!O49</f>
        <v/>
      </c>
      <c r="AE492" s="63">
        <f t="shared" si="26"/>
        <v>1</v>
      </c>
    </row>
    <row r="493" spans="1:31" ht="8.1" hidden="1" customHeight="1" x14ac:dyDescent="0.15">
      <c r="A493" s="36" t="str">
        <f>H!N50</f>
        <v/>
      </c>
      <c r="C493" s="36" t="str">
        <f>H!O50</f>
        <v/>
      </c>
      <c r="AE493" s="63">
        <f t="shared" si="26"/>
        <v>1</v>
      </c>
    </row>
    <row r="494" spans="1:31" ht="8.1" hidden="1" customHeight="1" x14ac:dyDescent="0.15">
      <c r="A494" s="36" t="str">
        <f>H!N51</f>
        <v/>
      </c>
      <c r="C494" s="36" t="str">
        <f>H!O51</f>
        <v/>
      </c>
      <c r="AE494" s="63">
        <f t="shared" si="26"/>
        <v>1</v>
      </c>
    </row>
    <row r="495" spans="1:31" ht="8.1" hidden="1" customHeight="1" x14ac:dyDescent="0.15">
      <c r="A495" s="36" t="str">
        <f>H!N52</f>
        <v/>
      </c>
      <c r="C495" s="36" t="str">
        <f>H!O52</f>
        <v/>
      </c>
      <c r="AE495" s="63">
        <f t="shared" si="26"/>
        <v>1</v>
      </c>
    </row>
    <row r="496" spans="1:31" ht="8.1" hidden="1" customHeight="1" x14ac:dyDescent="0.15">
      <c r="A496" s="36" t="str">
        <f>H!N53</f>
        <v/>
      </c>
      <c r="C496" s="36" t="str">
        <f>H!O53</f>
        <v/>
      </c>
      <c r="AE496" s="63">
        <f t="shared" si="26"/>
        <v>1</v>
      </c>
    </row>
    <row r="497" spans="1:31" ht="8.1" hidden="1" customHeight="1" x14ac:dyDescent="0.15">
      <c r="A497" s="36" t="str">
        <f>H!N54</f>
        <v/>
      </c>
      <c r="C497" s="36" t="str">
        <f>H!O54</f>
        <v/>
      </c>
      <c r="AE497" s="63">
        <f t="shared" si="26"/>
        <v>1</v>
      </c>
    </row>
    <row r="498" spans="1:31" ht="8.1" hidden="1" customHeight="1" x14ac:dyDescent="0.15">
      <c r="A498" s="36" t="str">
        <f>H!N55</f>
        <v/>
      </c>
      <c r="C498" s="36" t="str">
        <f>H!O55</f>
        <v/>
      </c>
      <c r="AE498" s="63">
        <f t="shared" si="26"/>
        <v>1</v>
      </c>
    </row>
    <row r="499" spans="1:31" ht="8.1" hidden="1" customHeight="1" x14ac:dyDescent="0.15">
      <c r="A499" s="36" t="str">
        <f>H!N56</f>
        <v/>
      </c>
      <c r="C499" s="36" t="str">
        <f>H!O56</f>
        <v/>
      </c>
      <c r="AE499" s="63">
        <f t="shared" si="26"/>
        <v>1</v>
      </c>
    </row>
    <row r="500" spans="1:31" ht="8.1" hidden="1" customHeight="1" x14ac:dyDescent="0.15">
      <c r="A500" s="36" t="str">
        <f>H!N57</f>
        <v/>
      </c>
      <c r="C500" s="36" t="str">
        <f>H!O57</f>
        <v/>
      </c>
      <c r="AE500" s="63">
        <f t="shared" si="26"/>
        <v>1</v>
      </c>
    </row>
    <row r="501" spans="1:31" ht="8.1" hidden="1" customHeight="1" x14ac:dyDescent="0.15">
      <c r="A501" s="36" t="str">
        <f>H!N58</f>
        <v/>
      </c>
      <c r="C501" s="36" t="str">
        <f>H!O58</f>
        <v/>
      </c>
      <c r="AE501" s="63">
        <f t="shared" si="26"/>
        <v>1</v>
      </c>
    </row>
    <row r="502" spans="1:31" ht="8.1" hidden="1" customHeight="1" x14ac:dyDescent="0.15">
      <c r="A502" s="36" t="str">
        <f>H!N59</f>
        <v/>
      </c>
      <c r="C502" s="36" t="str">
        <f>H!O59</f>
        <v/>
      </c>
      <c r="AE502" s="63">
        <f t="shared" si="26"/>
        <v>1</v>
      </c>
    </row>
    <row r="503" spans="1:31" ht="8.1" customHeight="1" x14ac:dyDescent="0.15">
      <c r="A503" s="36"/>
      <c r="C503" s="36"/>
    </row>
    <row r="504" spans="1:31" ht="8.1" customHeight="1" x14ac:dyDescent="0.15">
      <c r="A504" s="36"/>
      <c r="C504" s="36"/>
    </row>
    <row r="505" spans="1:31" ht="8.1" customHeight="1" x14ac:dyDescent="0.15">
      <c r="A505" s="36"/>
      <c r="C505" s="36"/>
    </row>
    <row r="506" spans="1:31" ht="8.1" customHeight="1" x14ac:dyDescent="0.15">
      <c r="A506" s="36"/>
      <c r="C506" s="36"/>
    </row>
    <row r="507" spans="1:31" ht="8.1" customHeight="1" x14ac:dyDescent="0.15">
      <c r="A507" s="36"/>
      <c r="C507" s="36"/>
    </row>
    <row r="508" spans="1:31" ht="8.1" customHeight="1" x14ac:dyDescent="0.15">
      <c r="A508" s="36"/>
      <c r="C508" s="36"/>
    </row>
    <row r="509" spans="1:31" ht="8.1" customHeight="1" x14ac:dyDescent="0.15">
      <c r="A509" s="36"/>
      <c r="C509" s="36"/>
    </row>
    <row r="510" spans="1:31" ht="8.1" customHeight="1" x14ac:dyDescent="0.15">
      <c r="A510" s="36"/>
      <c r="C510" s="36"/>
    </row>
    <row r="511" spans="1:31" ht="8.1" customHeight="1" x14ac:dyDescent="0.15">
      <c r="C511" s="36"/>
    </row>
    <row r="512" spans="1:31" ht="8.1" customHeight="1" x14ac:dyDescent="0.15">
      <c r="C512" s="36"/>
    </row>
    <row r="513" spans="3:3" ht="8.1" customHeight="1" x14ac:dyDescent="0.15">
      <c r="C513" s="36"/>
    </row>
    <row r="514" spans="3:3" ht="8.1" customHeight="1" x14ac:dyDescent="0.15">
      <c r="C514" s="36"/>
    </row>
    <row r="515" spans="3:3" ht="8.1" customHeight="1" x14ac:dyDescent="0.15">
      <c r="C515" s="36"/>
    </row>
    <row r="516" spans="3:3" ht="8.1" customHeight="1" x14ac:dyDescent="0.15">
      <c r="C516" s="36"/>
    </row>
    <row r="517" spans="3:3" ht="8.1" customHeight="1" x14ac:dyDescent="0.15">
      <c r="C517" s="36"/>
    </row>
    <row r="518" spans="3:3" ht="8.1" customHeight="1" x14ac:dyDescent="0.15">
      <c r="C518" s="36"/>
    </row>
    <row r="519" spans="3:3" ht="8.1" customHeight="1" x14ac:dyDescent="0.15">
      <c r="C519" s="36"/>
    </row>
    <row r="520" spans="3:3" ht="8.1" customHeight="1" x14ac:dyDescent="0.15">
      <c r="C520" s="36"/>
    </row>
    <row r="521" spans="3:3" ht="8.1" customHeight="1" x14ac:dyDescent="0.15">
      <c r="C521" s="36"/>
    </row>
    <row r="522" spans="3:3" ht="8.1" customHeight="1" x14ac:dyDescent="0.15">
      <c r="C522" s="36"/>
    </row>
    <row r="523" spans="3:3" ht="8.1" customHeight="1" x14ac:dyDescent="0.15">
      <c r="C523" s="36"/>
    </row>
    <row r="524" spans="3:3" ht="8.1" customHeight="1" x14ac:dyDescent="0.15">
      <c r="C524" s="36"/>
    </row>
    <row r="525" spans="3:3" ht="8.1" customHeight="1" x14ac:dyDescent="0.15">
      <c r="C525" s="36"/>
    </row>
    <row r="526" spans="3:3" ht="8.1" customHeight="1" x14ac:dyDescent="0.15">
      <c r="C526" s="36"/>
    </row>
    <row r="527" spans="3:3" ht="8.1" customHeight="1" x14ac:dyDescent="0.15">
      <c r="C527" s="36"/>
    </row>
    <row r="528" spans="3:3" ht="8.1" customHeight="1" x14ac:dyDescent="0.15">
      <c r="C528" s="36"/>
    </row>
    <row r="529" spans="3:3" ht="8.1" customHeight="1" x14ac:dyDescent="0.15">
      <c r="C529" s="36"/>
    </row>
    <row r="530" spans="3:3" ht="8.1" customHeight="1" x14ac:dyDescent="0.15">
      <c r="C530" s="36"/>
    </row>
    <row r="531" spans="3:3" ht="8.1" customHeight="1" x14ac:dyDescent="0.15">
      <c r="C531" s="36"/>
    </row>
    <row r="532" spans="3:3" ht="8.1" customHeight="1" x14ac:dyDescent="0.15">
      <c r="C532" s="36"/>
    </row>
    <row r="533" spans="3:3" ht="8.1" customHeight="1" x14ac:dyDescent="0.15">
      <c r="C533" s="36"/>
    </row>
    <row r="534" spans="3:3" ht="8.1" customHeight="1" x14ac:dyDescent="0.15">
      <c r="C534" s="36"/>
    </row>
    <row r="535" spans="3:3" ht="8.1" customHeight="1" x14ac:dyDescent="0.15">
      <c r="C535" s="36"/>
    </row>
    <row r="536" spans="3:3" ht="8.1" customHeight="1" x14ac:dyDescent="0.15">
      <c r="C536" s="36"/>
    </row>
    <row r="537" spans="3:3" ht="8.1" customHeight="1" x14ac:dyDescent="0.15">
      <c r="C537" s="36"/>
    </row>
    <row r="538" spans="3:3" ht="8.1" customHeight="1" x14ac:dyDescent="0.15">
      <c r="C538" s="36"/>
    </row>
    <row r="539" spans="3:3" ht="8.1" customHeight="1" x14ac:dyDescent="0.15">
      <c r="C539" s="36"/>
    </row>
    <row r="540" spans="3:3" ht="8.1" customHeight="1" x14ac:dyDescent="0.15">
      <c r="C540" s="36"/>
    </row>
    <row r="541" spans="3:3" ht="8.1" customHeight="1" x14ac:dyDescent="0.15">
      <c r="C541" s="36"/>
    </row>
    <row r="542" spans="3:3" ht="8.1" customHeight="1" x14ac:dyDescent="0.15">
      <c r="C542" s="36"/>
    </row>
    <row r="543" spans="3:3" ht="8.1" customHeight="1" x14ac:dyDescent="0.15">
      <c r="C543" s="36"/>
    </row>
    <row r="544" spans="3:3" ht="8.1" customHeight="1" x14ac:dyDescent="0.15">
      <c r="C544" s="36"/>
    </row>
    <row r="545" spans="3:3" ht="8.1" customHeight="1" x14ac:dyDescent="0.15">
      <c r="C545" s="36"/>
    </row>
    <row r="546" spans="3:3" ht="8.1" customHeight="1" x14ac:dyDescent="0.15">
      <c r="C546" s="36"/>
    </row>
    <row r="547" spans="3:3" ht="8.1" customHeight="1" x14ac:dyDescent="0.15">
      <c r="C547" s="36"/>
    </row>
    <row r="548" spans="3:3" ht="8.1" customHeight="1" x14ac:dyDescent="0.15">
      <c r="C548" s="36"/>
    </row>
    <row r="549" spans="3:3" ht="8.1" customHeight="1" x14ac:dyDescent="0.15">
      <c r="C549" s="36"/>
    </row>
    <row r="550" spans="3:3" ht="8.1" customHeight="1" x14ac:dyDescent="0.15">
      <c r="C550" s="36"/>
    </row>
    <row r="551" spans="3:3" ht="8.1" customHeight="1" x14ac:dyDescent="0.15">
      <c r="C551" s="36"/>
    </row>
    <row r="552" spans="3:3" ht="8.1" customHeight="1" x14ac:dyDescent="0.15">
      <c r="C552" s="36"/>
    </row>
    <row r="553" spans="3:3" ht="8.1" customHeight="1" x14ac:dyDescent="0.15">
      <c r="C553" s="36"/>
    </row>
    <row r="554" spans="3:3" ht="8.1" customHeight="1" x14ac:dyDescent="0.15">
      <c r="C554" s="36"/>
    </row>
    <row r="555" spans="3:3" ht="8.1" customHeight="1" x14ac:dyDescent="0.15">
      <c r="C555" s="36"/>
    </row>
    <row r="556" spans="3:3" ht="8.1" customHeight="1" x14ac:dyDescent="0.15">
      <c r="C556" s="36"/>
    </row>
    <row r="557" spans="3:3" ht="8.1" customHeight="1" x14ac:dyDescent="0.15">
      <c r="C557" s="36"/>
    </row>
    <row r="558" spans="3:3" ht="8.1" customHeight="1" x14ac:dyDescent="0.15">
      <c r="C558" s="36"/>
    </row>
    <row r="559" spans="3:3" ht="8.1" customHeight="1" x14ac:dyDescent="0.15">
      <c r="C559" s="36"/>
    </row>
    <row r="560" spans="3:3" ht="8.1" customHeight="1" x14ac:dyDescent="0.15">
      <c r="C560" s="36"/>
    </row>
    <row r="561" spans="3:3" ht="8.1" customHeight="1" x14ac:dyDescent="0.15">
      <c r="C561" s="36"/>
    </row>
    <row r="562" spans="3:3" ht="8.1" customHeight="1" x14ac:dyDescent="0.15">
      <c r="C562" s="36"/>
    </row>
    <row r="563" spans="3:3" ht="8.1" customHeight="1" x14ac:dyDescent="0.15">
      <c r="C563" s="36"/>
    </row>
    <row r="564" spans="3:3" ht="8.1" customHeight="1" x14ac:dyDescent="0.15">
      <c r="C564" s="36"/>
    </row>
    <row r="565" spans="3:3" ht="8.1" customHeight="1" x14ac:dyDescent="0.15">
      <c r="C565" s="36"/>
    </row>
    <row r="566" spans="3:3" ht="8.1" customHeight="1" x14ac:dyDescent="0.15">
      <c r="C566" s="36"/>
    </row>
    <row r="567" spans="3:3" ht="8.1" customHeight="1" x14ac:dyDescent="0.15">
      <c r="C567" s="36"/>
    </row>
    <row r="568" spans="3:3" ht="8.1" customHeight="1" x14ac:dyDescent="0.15">
      <c r="C568" s="36"/>
    </row>
    <row r="569" spans="3:3" ht="8.1" customHeight="1" x14ac:dyDescent="0.15">
      <c r="C569" s="36"/>
    </row>
    <row r="570" spans="3:3" ht="8.1" customHeight="1" x14ac:dyDescent="0.15">
      <c r="C570" s="36"/>
    </row>
    <row r="571" spans="3:3" ht="8.1" customHeight="1" x14ac:dyDescent="0.15">
      <c r="C571" s="36"/>
    </row>
    <row r="572" spans="3:3" ht="8.1" customHeight="1" x14ac:dyDescent="0.15">
      <c r="C572" s="36"/>
    </row>
    <row r="573" spans="3:3" ht="8.1" customHeight="1" x14ac:dyDescent="0.15">
      <c r="C573" s="36"/>
    </row>
    <row r="574" spans="3:3" ht="8.1" customHeight="1" x14ac:dyDescent="0.15">
      <c r="C574" s="36"/>
    </row>
    <row r="575" spans="3:3" ht="8.1" customHeight="1" x14ac:dyDescent="0.15">
      <c r="C575" s="36"/>
    </row>
    <row r="576" spans="3:3" ht="8.1" customHeight="1" x14ac:dyDescent="0.15">
      <c r="C576" s="36"/>
    </row>
    <row r="577" spans="3:3" ht="8.1" customHeight="1" x14ac:dyDescent="0.15">
      <c r="C577" s="36"/>
    </row>
    <row r="578" spans="3:3" ht="8.1" customHeight="1" x14ac:dyDescent="0.15">
      <c r="C578" s="36"/>
    </row>
    <row r="579" spans="3:3" ht="8.1" customHeight="1" x14ac:dyDescent="0.15">
      <c r="C579" s="36"/>
    </row>
    <row r="580" spans="3:3" ht="8.1" customHeight="1" x14ac:dyDescent="0.15">
      <c r="C580" s="36"/>
    </row>
    <row r="581" spans="3:3" ht="8.1" customHeight="1" x14ac:dyDescent="0.15">
      <c r="C581" s="36"/>
    </row>
    <row r="582" spans="3:3" ht="8.1" customHeight="1" x14ac:dyDescent="0.15">
      <c r="C582" s="36"/>
    </row>
    <row r="583" spans="3:3" ht="8.1" customHeight="1" x14ac:dyDescent="0.15">
      <c r="C583" s="36"/>
    </row>
    <row r="584" spans="3:3" ht="8.1" customHeight="1" x14ac:dyDescent="0.15">
      <c r="C584" s="36"/>
    </row>
    <row r="585" spans="3:3" ht="8.1" customHeight="1" x14ac:dyDescent="0.15">
      <c r="C585" s="36"/>
    </row>
    <row r="586" spans="3:3" ht="8.1" customHeight="1" x14ac:dyDescent="0.15">
      <c r="C586" s="36"/>
    </row>
    <row r="587" spans="3:3" ht="8.1" customHeight="1" x14ac:dyDescent="0.15"/>
    <row r="588" spans="3:3" ht="8.1" customHeight="1" x14ac:dyDescent="0.15"/>
    <row r="589" spans="3:3" ht="8.1" customHeight="1" x14ac:dyDescent="0.15"/>
    <row r="590" spans="3:3" ht="8.1" customHeight="1" x14ac:dyDescent="0.15"/>
    <row r="591" spans="3:3" ht="8.1" customHeight="1" x14ac:dyDescent="0.15"/>
    <row r="592" spans="3:3" ht="8.1" customHeight="1" x14ac:dyDescent="0.15"/>
    <row r="593" ht="8.1" customHeight="1" x14ac:dyDescent="0.15"/>
    <row r="594" ht="8.1" customHeight="1" x14ac:dyDescent="0.15"/>
    <row r="595" ht="8.1" customHeight="1" x14ac:dyDescent="0.15"/>
    <row r="596" ht="8.1" customHeight="1" x14ac:dyDescent="0.15"/>
    <row r="597" ht="8.1" customHeight="1" x14ac:dyDescent="0.15"/>
    <row r="598" ht="8.1" customHeight="1" x14ac:dyDescent="0.15"/>
    <row r="599" ht="8.1" customHeight="1" x14ac:dyDescent="0.15"/>
    <row r="600" ht="8.1" customHeight="1" x14ac:dyDescent="0.15"/>
    <row r="601" ht="8.1" customHeight="1" x14ac:dyDescent="0.15"/>
    <row r="602" ht="8.1" customHeight="1" x14ac:dyDescent="0.15"/>
    <row r="603" ht="8.1" customHeight="1" x14ac:dyDescent="0.15"/>
    <row r="604" ht="8.1" customHeight="1" x14ac:dyDescent="0.15"/>
    <row r="605" ht="8.1" customHeight="1" x14ac:dyDescent="0.15"/>
    <row r="606" ht="8.1" customHeight="1" x14ac:dyDescent="0.15"/>
    <row r="607" ht="8.1" customHeight="1" x14ac:dyDescent="0.15"/>
    <row r="608" ht="8.1" customHeight="1" x14ac:dyDescent="0.15"/>
    <row r="609" ht="8.1" customHeight="1" x14ac:dyDescent="0.15"/>
    <row r="610" ht="8.1" customHeight="1" x14ac:dyDescent="0.15"/>
    <row r="611" ht="8.1" customHeight="1" x14ac:dyDescent="0.15"/>
    <row r="612" ht="8.1" customHeight="1" x14ac:dyDescent="0.15"/>
    <row r="613" ht="8.1" customHeight="1" x14ac:dyDescent="0.15"/>
    <row r="614" ht="8.1" customHeight="1" x14ac:dyDescent="0.15"/>
    <row r="615" ht="8.1" customHeight="1" x14ac:dyDescent="0.15"/>
    <row r="616" ht="8.1" customHeight="1" x14ac:dyDescent="0.15"/>
    <row r="617" ht="8.1" customHeight="1" x14ac:dyDescent="0.15"/>
    <row r="618" ht="8.1" customHeight="1" x14ac:dyDescent="0.15"/>
    <row r="619" ht="8.1" customHeight="1" x14ac:dyDescent="0.15"/>
    <row r="620" ht="8.1" customHeight="1" x14ac:dyDescent="0.15"/>
    <row r="621" ht="8.1" customHeight="1" x14ac:dyDescent="0.15"/>
    <row r="622" ht="8.1" customHeight="1" x14ac:dyDescent="0.15"/>
    <row r="623" ht="8.1" customHeight="1" x14ac:dyDescent="0.15"/>
    <row r="624" ht="8.1" customHeight="1" x14ac:dyDescent="0.15"/>
    <row r="625" ht="8.1" customHeight="1" x14ac:dyDescent="0.15"/>
    <row r="626" ht="8.1" customHeight="1" x14ac:dyDescent="0.15"/>
    <row r="627" ht="8.1" customHeight="1" x14ac:dyDescent="0.15"/>
    <row r="628" ht="8.1" customHeight="1" x14ac:dyDescent="0.15"/>
    <row r="629" ht="8.1" customHeight="1" x14ac:dyDescent="0.15"/>
    <row r="630" ht="8.1" customHeight="1" x14ac:dyDescent="0.15"/>
    <row r="631" ht="8.1" customHeight="1" x14ac:dyDescent="0.15"/>
    <row r="632" ht="8.1" customHeight="1" x14ac:dyDescent="0.15"/>
    <row r="633" ht="8.1" customHeight="1" x14ac:dyDescent="0.15"/>
    <row r="634" ht="8.1" customHeight="1" x14ac:dyDescent="0.15"/>
    <row r="635" ht="8.1" customHeight="1" x14ac:dyDescent="0.15"/>
    <row r="636" ht="8.1" customHeight="1" x14ac:dyDescent="0.15"/>
    <row r="637" ht="8.1" customHeight="1" x14ac:dyDescent="0.15"/>
    <row r="638" ht="8.1" customHeight="1" x14ac:dyDescent="0.15"/>
    <row r="639" ht="8.1" customHeight="1" x14ac:dyDescent="0.15"/>
    <row r="640" ht="8.1" customHeight="1" x14ac:dyDescent="0.15"/>
    <row r="641" ht="8.1" customHeight="1" x14ac:dyDescent="0.15"/>
    <row r="642" ht="8.1" customHeight="1" x14ac:dyDescent="0.15"/>
    <row r="643" ht="8.1" customHeight="1" x14ac:dyDescent="0.15"/>
    <row r="644" ht="8.1" customHeight="1" x14ac:dyDescent="0.15"/>
    <row r="645" ht="8.1" customHeight="1" x14ac:dyDescent="0.15"/>
    <row r="646" ht="8.1" customHeight="1" x14ac:dyDescent="0.15"/>
    <row r="647" ht="8.1" customHeight="1" x14ac:dyDescent="0.15"/>
    <row r="648" ht="8.1" customHeight="1" x14ac:dyDescent="0.15"/>
    <row r="649" ht="8.1" customHeight="1" x14ac:dyDescent="0.15"/>
    <row r="650" ht="8.1" customHeight="1" x14ac:dyDescent="0.15"/>
    <row r="651" ht="8.1" customHeight="1" x14ac:dyDescent="0.15"/>
    <row r="652" ht="8.1" customHeight="1" x14ac:dyDescent="0.15"/>
    <row r="653" ht="8.1" customHeight="1" x14ac:dyDescent="0.15"/>
    <row r="654" ht="8.1" customHeight="1" x14ac:dyDescent="0.15"/>
    <row r="655" ht="8.1" customHeight="1" x14ac:dyDescent="0.15"/>
    <row r="656" ht="8.1" customHeight="1" x14ac:dyDescent="0.15"/>
    <row r="657" ht="8.1" customHeight="1" x14ac:dyDescent="0.15"/>
    <row r="658" ht="8.1" customHeight="1" x14ac:dyDescent="0.15"/>
    <row r="659" ht="8.1" customHeight="1" x14ac:dyDescent="0.15"/>
    <row r="660" ht="8.1" customHeight="1" x14ac:dyDescent="0.15"/>
    <row r="661" ht="8.1" customHeight="1" x14ac:dyDescent="0.15"/>
    <row r="662" ht="8.1" customHeight="1" x14ac:dyDescent="0.15"/>
    <row r="663" ht="8.1" customHeight="1" x14ac:dyDescent="0.15"/>
    <row r="664" ht="8.1" customHeight="1" x14ac:dyDescent="0.15"/>
    <row r="665" ht="8.1" customHeight="1" x14ac:dyDescent="0.15"/>
    <row r="666" ht="8.1" customHeight="1" x14ac:dyDescent="0.15"/>
    <row r="667" ht="8.1" customHeight="1" x14ac:dyDescent="0.15"/>
    <row r="668" ht="8.1" customHeight="1" x14ac:dyDescent="0.15"/>
    <row r="669" ht="8.1" customHeight="1" x14ac:dyDescent="0.15"/>
    <row r="670" ht="8.1" customHeight="1" x14ac:dyDescent="0.15"/>
    <row r="671" ht="8.1" customHeight="1" x14ac:dyDescent="0.15"/>
    <row r="672" ht="8.1" customHeight="1" x14ac:dyDescent="0.15"/>
    <row r="673" ht="8.1" customHeight="1" x14ac:dyDescent="0.15"/>
    <row r="674" ht="8.1" customHeight="1" x14ac:dyDescent="0.15"/>
    <row r="675" ht="8.1" customHeight="1" x14ac:dyDescent="0.15"/>
    <row r="676" ht="8.1" customHeight="1" x14ac:dyDescent="0.15"/>
    <row r="677" ht="8.1" customHeight="1" x14ac:dyDescent="0.15"/>
    <row r="678" ht="8.1" customHeight="1" x14ac:dyDescent="0.15"/>
    <row r="679" ht="8.1" customHeight="1" x14ac:dyDescent="0.15"/>
    <row r="680" ht="8.1" customHeight="1" x14ac:dyDescent="0.15"/>
    <row r="681" ht="8.1" customHeight="1" x14ac:dyDescent="0.15"/>
    <row r="682" ht="8.1" customHeight="1" x14ac:dyDescent="0.15"/>
    <row r="683" ht="8.1" customHeight="1" x14ac:dyDescent="0.15"/>
    <row r="684" ht="8.1" customHeight="1" x14ac:dyDescent="0.15"/>
    <row r="685" ht="8.1" customHeight="1" x14ac:dyDescent="0.15"/>
    <row r="686" ht="8.1" customHeight="1" x14ac:dyDescent="0.15"/>
    <row r="687" ht="8.1" customHeight="1" x14ac:dyDescent="0.15"/>
    <row r="688" ht="8.1" customHeight="1" x14ac:dyDescent="0.15"/>
    <row r="689" ht="8.1" customHeight="1" x14ac:dyDescent="0.15"/>
    <row r="690" ht="8.1" customHeight="1" x14ac:dyDescent="0.15"/>
    <row r="691" ht="8.1" customHeight="1" x14ac:dyDescent="0.15"/>
    <row r="692" ht="8.1" customHeight="1" x14ac:dyDescent="0.15"/>
    <row r="693" ht="8.1" customHeight="1" x14ac:dyDescent="0.15"/>
    <row r="694" ht="8.1" customHeight="1" x14ac:dyDescent="0.15"/>
    <row r="695" ht="8.1" customHeight="1" x14ac:dyDescent="0.15"/>
    <row r="696" ht="8.1" customHeight="1" x14ac:dyDescent="0.15"/>
    <row r="697" ht="8.1" customHeight="1" x14ac:dyDescent="0.15"/>
    <row r="698" ht="8.1" customHeight="1" x14ac:dyDescent="0.15"/>
    <row r="699" ht="8.1" customHeight="1" x14ac:dyDescent="0.15"/>
    <row r="700" ht="8.1" customHeight="1" x14ac:dyDescent="0.15"/>
    <row r="701" ht="8.1" customHeight="1" x14ac:dyDescent="0.15"/>
    <row r="702" ht="8.1" customHeight="1" x14ac:dyDescent="0.15"/>
    <row r="703" ht="8.1" customHeight="1" x14ac:dyDescent="0.15"/>
    <row r="704" ht="8.1" customHeight="1" x14ac:dyDescent="0.15"/>
    <row r="705" ht="8.1" customHeight="1" x14ac:dyDescent="0.15"/>
    <row r="706" ht="8.1" customHeight="1" x14ac:dyDescent="0.15"/>
    <row r="707" ht="8.1" customHeight="1" x14ac:dyDescent="0.15"/>
    <row r="708" ht="8.1" customHeight="1" x14ac:dyDescent="0.15"/>
    <row r="709" ht="8.1" customHeight="1" x14ac:dyDescent="0.15"/>
    <row r="710" ht="8.1" customHeight="1" x14ac:dyDescent="0.15"/>
    <row r="711" ht="8.1" customHeight="1" x14ac:dyDescent="0.15"/>
    <row r="712" ht="8.1" customHeight="1" x14ac:dyDescent="0.15"/>
    <row r="713" ht="8.1" customHeight="1" x14ac:dyDescent="0.15"/>
    <row r="714" ht="8.1" customHeight="1" x14ac:dyDescent="0.15"/>
    <row r="715" ht="8.1" customHeight="1" x14ac:dyDescent="0.15"/>
    <row r="716" ht="8.1" customHeight="1" x14ac:dyDescent="0.15"/>
    <row r="717" ht="8.1" customHeight="1" x14ac:dyDescent="0.15"/>
    <row r="718" ht="8.1" customHeight="1" x14ac:dyDescent="0.15"/>
    <row r="719" ht="8.1" customHeight="1" x14ac:dyDescent="0.15"/>
    <row r="720" ht="8.1" customHeight="1" x14ac:dyDescent="0.15"/>
    <row r="721" ht="8.1" customHeight="1" x14ac:dyDescent="0.15"/>
    <row r="722" ht="8.1" customHeight="1" x14ac:dyDescent="0.15"/>
    <row r="723" ht="8.1" customHeight="1" x14ac:dyDescent="0.15"/>
    <row r="724" ht="8.1" customHeight="1" x14ac:dyDescent="0.15"/>
    <row r="725" ht="8.1" customHeight="1" x14ac:dyDescent="0.15"/>
    <row r="726" ht="8.1" customHeight="1" x14ac:dyDescent="0.15"/>
    <row r="727" ht="8.1" customHeight="1" x14ac:dyDescent="0.15"/>
    <row r="728" ht="8.1" customHeight="1" x14ac:dyDescent="0.15"/>
    <row r="729" ht="8.1" customHeight="1" x14ac:dyDescent="0.15"/>
    <row r="730" ht="8.1" customHeight="1" x14ac:dyDescent="0.15"/>
    <row r="731" ht="8.1" customHeight="1" x14ac:dyDescent="0.15"/>
    <row r="732" ht="8.1" customHeight="1" x14ac:dyDescent="0.15"/>
    <row r="733" ht="8.1" customHeight="1" x14ac:dyDescent="0.15"/>
    <row r="734" ht="8.1" customHeight="1" x14ac:dyDescent="0.15"/>
    <row r="735" ht="8.1" customHeight="1" x14ac:dyDescent="0.15"/>
    <row r="736" ht="8.1" customHeight="1" x14ac:dyDescent="0.15"/>
    <row r="737" ht="8.1" customHeight="1" x14ac:dyDescent="0.15"/>
    <row r="738" ht="8.1" customHeight="1" x14ac:dyDescent="0.15"/>
    <row r="739" ht="8.1" customHeight="1" x14ac:dyDescent="0.15"/>
    <row r="740" ht="8.1" customHeight="1" x14ac:dyDescent="0.15"/>
    <row r="741" ht="8.1" customHeight="1" x14ac:dyDescent="0.15"/>
    <row r="742" ht="8.1" customHeight="1" x14ac:dyDescent="0.15"/>
    <row r="743" ht="8.1" customHeight="1" x14ac:dyDescent="0.15"/>
    <row r="744" ht="8.1" customHeight="1" x14ac:dyDescent="0.15"/>
    <row r="745" ht="8.1" customHeight="1" x14ac:dyDescent="0.15"/>
    <row r="746" ht="8.1" customHeight="1" x14ac:dyDescent="0.15"/>
    <row r="747" ht="8.1" customHeight="1" x14ac:dyDescent="0.15"/>
    <row r="748" ht="8.1" customHeight="1" x14ac:dyDescent="0.15"/>
    <row r="749" ht="8.1" customHeight="1" x14ac:dyDescent="0.15"/>
    <row r="750" ht="8.1" customHeight="1" x14ac:dyDescent="0.15"/>
    <row r="751" ht="8.1" customHeight="1" x14ac:dyDescent="0.15"/>
    <row r="752" ht="8.1" customHeight="1" x14ac:dyDescent="0.15"/>
    <row r="753" ht="8.1" customHeight="1" x14ac:dyDescent="0.15"/>
    <row r="754" ht="8.1" customHeight="1" x14ac:dyDescent="0.15"/>
    <row r="755" ht="8.1" customHeight="1" x14ac:dyDescent="0.15"/>
    <row r="756" ht="8.1" customHeight="1" x14ac:dyDescent="0.15"/>
    <row r="757" ht="8.1" customHeight="1" x14ac:dyDescent="0.15"/>
    <row r="758" ht="8.1" customHeight="1" x14ac:dyDescent="0.15"/>
    <row r="759" ht="8.1" customHeight="1" x14ac:dyDescent="0.15"/>
    <row r="760" ht="8.1" customHeight="1" x14ac:dyDescent="0.15"/>
    <row r="761" ht="8.1" customHeight="1" x14ac:dyDescent="0.15"/>
    <row r="762" ht="8.1" customHeight="1" x14ac:dyDescent="0.15"/>
    <row r="763" ht="8.1" customHeight="1" x14ac:dyDescent="0.15"/>
    <row r="764" ht="8.1" customHeight="1" x14ac:dyDescent="0.15"/>
    <row r="765" ht="8.1" customHeight="1" x14ac:dyDescent="0.15"/>
    <row r="766" ht="8.1" customHeight="1" x14ac:dyDescent="0.15"/>
    <row r="767" ht="8.1" customHeight="1" x14ac:dyDescent="0.15"/>
    <row r="768" ht="8.1" customHeight="1" x14ac:dyDescent="0.15"/>
    <row r="769" ht="8.1" customHeight="1" x14ac:dyDescent="0.15"/>
    <row r="770" ht="8.1" customHeight="1" x14ac:dyDescent="0.15"/>
    <row r="771" ht="8.1" customHeight="1" x14ac:dyDescent="0.15"/>
    <row r="772" ht="8.1" customHeight="1" x14ac:dyDescent="0.15"/>
    <row r="773" ht="8.1" customHeight="1" x14ac:dyDescent="0.15"/>
    <row r="774" ht="8.1" customHeight="1" x14ac:dyDescent="0.15"/>
    <row r="775" ht="8.1" customHeight="1" x14ac:dyDescent="0.15"/>
    <row r="776" ht="8.1" customHeight="1" x14ac:dyDescent="0.15"/>
    <row r="777" ht="8.1" customHeight="1" x14ac:dyDescent="0.15"/>
    <row r="778" ht="8.1" customHeight="1" x14ac:dyDescent="0.15"/>
    <row r="779" ht="8.1" customHeight="1" x14ac:dyDescent="0.15"/>
    <row r="780" ht="8.1" customHeight="1" x14ac:dyDescent="0.15"/>
    <row r="781" ht="8.1" customHeight="1" x14ac:dyDescent="0.15"/>
    <row r="782" ht="8.1" customHeight="1" x14ac:dyDescent="0.15"/>
    <row r="783" ht="8.1" customHeight="1" x14ac:dyDescent="0.15"/>
    <row r="784" ht="8.1" customHeight="1" x14ac:dyDescent="0.15"/>
    <row r="785" ht="8.1" customHeight="1" x14ac:dyDescent="0.15"/>
    <row r="786" ht="8.1" customHeight="1" x14ac:dyDescent="0.15"/>
    <row r="787" ht="8.1" customHeight="1" x14ac:dyDescent="0.15"/>
    <row r="788" ht="8.1" customHeight="1" x14ac:dyDescent="0.15"/>
    <row r="789" ht="8.1" customHeight="1" x14ac:dyDescent="0.15"/>
    <row r="790" ht="8.1" customHeight="1" x14ac:dyDescent="0.15"/>
    <row r="791" ht="8.1" customHeight="1" x14ac:dyDescent="0.15"/>
    <row r="792" ht="8.1" customHeight="1" x14ac:dyDescent="0.15"/>
    <row r="793" ht="8.1" customHeight="1" x14ac:dyDescent="0.15"/>
    <row r="794" ht="8.1" customHeight="1" x14ac:dyDescent="0.15"/>
    <row r="795" ht="8.1" customHeight="1" x14ac:dyDescent="0.15"/>
    <row r="796" ht="8.1" customHeight="1" x14ac:dyDescent="0.15"/>
    <row r="797" ht="8.1" customHeight="1" x14ac:dyDescent="0.15"/>
    <row r="798" ht="8.1" customHeight="1" x14ac:dyDescent="0.15"/>
    <row r="799" ht="8.1" customHeight="1" x14ac:dyDescent="0.15"/>
    <row r="800" ht="8.1" customHeight="1" x14ac:dyDescent="0.15"/>
    <row r="801" ht="8.1" customHeight="1" x14ac:dyDescent="0.15"/>
    <row r="802" ht="8.1" customHeight="1" x14ac:dyDescent="0.15"/>
    <row r="803" ht="8.1" customHeight="1" x14ac:dyDescent="0.15"/>
    <row r="804" ht="8.1" customHeight="1" x14ac:dyDescent="0.15"/>
    <row r="805" ht="8.1" customHeight="1" x14ac:dyDescent="0.15"/>
    <row r="806" ht="8.1" customHeight="1" x14ac:dyDescent="0.15"/>
    <row r="807" ht="8.1" customHeight="1" x14ac:dyDescent="0.15"/>
    <row r="808" ht="8.1" customHeight="1" x14ac:dyDescent="0.15"/>
    <row r="809" ht="8.1" customHeight="1" x14ac:dyDescent="0.15"/>
    <row r="810" ht="8.1" customHeight="1" x14ac:dyDescent="0.15"/>
    <row r="811" ht="8.1" customHeight="1" x14ac:dyDescent="0.15"/>
    <row r="812" ht="8.1" customHeight="1" x14ac:dyDescent="0.15"/>
    <row r="813" ht="8.1" customHeight="1" x14ac:dyDescent="0.15"/>
    <row r="814" ht="8.1" customHeight="1" x14ac:dyDescent="0.15"/>
    <row r="815" ht="8.1" customHeight="1" x14ac:dyDescent="0.15"/>
    <row r="816" ht="8.1" customHeight="1" x14ac:dyDescent="0.15"/>
    <row r="817" ht="8.1" customHeight="1" x14ac:dyDescent="0.15"/>
    <row r="818" ht="8.1" customHeight="1" x14ac:dyDescent="0.15"/>
    <row r="819" ht="8.1" customHeight="1" x14ac:dyDescent="0.15"/>
    <row r="820" ht="8.1" customHeight="1" x14ac:dyDescent="0.15"/>
    <row r="821" ht="8.1" customHeight="1" x14ac:dyDescent="0.15"/>
    <row r="822" ht="8.1" customHeight="1" x14ac:dyDescent="0.15"/>
    <row r="823" ht="8.1" customHeight="1" x14ac:dyDescent="0.15"/>
    <row r="824" ht="8.1" customHeight="1" x14ac:dyDescent="0.15"/>
    <row r="825" ht="8.1" customHeight="1" x14ac:dyDescent="0.15"/>
    <row r="826" ht="8.1" customHeight="1" x14ac:dyDescent="0.15"/>
    <row r="827" ht="8.1" customHeight="1" x14ac:dyDescent="0.15"/>
    <row r="828" ht="8.1" customHeight="1" x14ac:dyDescent="0.15"/>
    <row r="829" ht="8.1" customHeight="1" x14ac:dyDescent="0.15"/>
    <row r="830" ht="8.1" customHeight="1" x14ac:dyDescent="0.15"/>
    <row r="831" ht="8.1" customHeight="1" x14ac:dyDescent="0.15"/>
    <row r="832" ht="8.1" customHeight="1" x14ac:dyDescent="0.15"/>
    <row r="833" ht="8.1" customHeight="1" x14ac:dyDescent="0.15"/>
    <row r="834" ht="8.1" customHeight="1" x14ac:dyDescent="0.15"/>
    <row r="835" ht="8.1" customHeight="1" x14ac:dyDescent="0.15"/>
    <row r="836" ht="8.1" customHeight="1" x14ac:dyDescent="0.15"/>
    <row r="837" ht="8.1" customHeight="1" x14ac:dyDescent="0.15"/>
    <row r="838" ht="8.1" customHeight="1" x14ac:dyDescent="0.15"/>
    <row r="839" ht="8.1" customHeight="1" x14ac:dyDescent="0.15"/>
    <row r="840" ht="8.1" customHeight="1" x14ac:dyDescent="0.15"/>
    <row r="841" ht="8.1" customHeight="1" x14ac:dyDescent="0.15"/>
    <row r="842" ht="8.1" customHeight="1" x14ac:dyDescent="0.15"/>
    <row r="843" ht="8.1" customHeight="1" x14ac:dyDescent="0.15"/>
    <row r="844" ht="8.1" customHeight="1" x14ac:dyDescent="0.15"/>
    <row r="845" ht="8.1" customHeight="1" x14ac:dyDescent="0.15"/>
    <row r="846" ht="8.1" customHeight="1" x14ac:dyDescent="0.15"/>
    <row r="847" ht="8.1" customHeight="1" x14ac:dyDescent="0.15"/>
    <row r="848" ht="8.1" customHeight="1" x14ac:dyDescent="0.15"/>
    <row r="849" ht="8.1" customHeight="1" x14ac:dyDescent="0.15"/>
    <row r="850" ht="8.1" customHeight="1" x14ac:dyDescent="0.15"/>
    <row r="851" ht="8.1" customHeight="1" x14ac:dyDescent="0.15"/>
    <row r="852" ht="8.1" customHeight="1" x14ac:dyDescent="0.15"/>
    <row r="853" ht="8.1" customHeight="1" x14ac:dyDescent="0.15"/>
    <row r="854" ht="8.1" customHeight="1" x14ac:dyDescent="0.15"/>
    <row r="855" ht="8.1" customHeight="1" x14ac:dyDescent="0.15"/>
    <row r="856" ht="8.1" customHeight="1" x14ac:dyDescent="0.15"/>
    <row r="857" ht="8.1" customHeight="1" x14ac:dyDescent="0.15"/>
    <row r="858" ht="8.1" customHeight="1" x14ac:dyDescent="0.15"/>
    <row r="859" ht="8.1" customHeight="1" x14ac:dyDescent="0.15"/>
    <row r="860" ht="8.1" customHeight="1" x14ac:dyDescent="0.15"/>
    <row r="861" ht="8.1" customHeight="1" x14ac:dyDescent="0.15"/>
    <row r="862" ht="8.1" customHeight="1" x14ac:dyDescent="0.15"/>
    <row r="863" ht="8.1" customHeight="1" x14ac:dyDescent="0.15"/>
    <row r="864" ht="8.1" customHeight="1" x14ac:dyDescent="0.15"/>
    <row r="865" ht="8.1" customHeight="1" x14ac:dyDescent="0.15"/>
    <row r="866" ht="8.1" customHeight="1" x14ac:dyDescent="0.15"/>
    <row r="867" ht="8.1" customHeight="1" x14ac:dyDescent="0.15"/>
    <row r="868" ht="8.1" customHeight="1" x14ac:dyDescent="0.15"/>
    <row r="869" ht="8.1" customHeight="1" x14ac:dyDescent="0.15"/>
    <row r="870" ht="8.1" customHeight="1" x14ac:dyDescent="0.15"/>
    <row r="871" ht="8.1" customHeight="1" x14ac:dyDescent="0.15"/>
    <row r="872" ht="8.1" customHeight="1" x14ac:dyDescent="0.15"/>
    <row r="873" ht="8.1" customHeight="1" x14ac:dyDescent="0.15"/>
    <row r="874" ht="8.1" customHeight="1" x14ac:dyDescent="0.15"/>
    <row r="875" ht="8.1" customHeight="1" x14ac:dyDescent="0.15"/>
    <row r="876" ht="8.1" customHeight="1" x14ac:dyDescent="0.15"/>
    <row r="877" ht="8.1" customHeight="1" x14ac:dyDescent="0.15"/>
    <row r="878" ht="8.1" customHeight="1" x14ac:dyDescent="0.15"/>
    <row r="879" ht="8.1" customHeight="1" x14ac:dyDescent="0.15"/>
    <row r="880" ht="8.1" customHeight="1" x14ac:dyDescent="0.15"/>
    <row r="881" ht="8.1" customHeight="1" x14ac:dyDescent="0.15"/>
    <row r="882" ht="8.1" customHeight="1" x14ac:dyDescent="0.15"/>
    <row r="883" ht="8.1" customHeight="1" x14ac:dyDescent="0.15"/>
    <row r="884" ht="8.1" customHeight="1" x14ac:dyDescent="0.15"/>
    <row r="885" ht="8.1" customHeight="1" x14ac:dyDescent="0.15"/>
    <row r="886" ht="8.1" customHeight="1" x14ac:dyDescent="0.15"/>
    <row r="887" ht="8.1" customHeight="1" x14ac:dyDescent="0.15"/>
    <row r="888" ht="8.1" customHeight="1" x14ac:dyDescent="0.15"/>
    <row r="889" ht="8.1" customHeight="1" x14ac:dyDescent="0.15"/>
    <row r="890" ht="8.1" customHeight="1" x14ac:dyDescent="0.15"/>
    <row r="891" ht="8.1" customHeight="1" x14ac:dyDescent="0.15"/>
    <row r="892" ht="8.1" customHeight="1" x14ac:dyDescent="0.15"/>
    <row r="893" ht="8.1" customHeight="1" x14ac:dyDescent="0.15"/>
    <row r="894" ht="8.1" customHeight="1" x14ac:dyDescent="0.15"/>
    <row r="895" ht="8.1" customHeight="1" x14ac:dyDescent="0.15"/>
    <row r="896" ht="8.1" customHeight="1" x14ac:dyDescent="0.15"/>
    <row r="897" ht="8.1" customHeight="1" x14ac:dyDescent="0.15"/>
    <row r="898" ht="8.1" customHeight="1" x14ac:dyDescent="0.15"/>
    <row r="899" ht="8.1" customHeight="1" x14ac:dyDescent="0.15"/>
    <row r="900" ht="8.1" customHeight="1" x14ac:dyDescent="0.15"/>
    <row r="901" ht="8.1" customHeight="1" x14ac:dyDescent="0.15"/>
    <row r="902" ht="8.1" customHeight="1" x14ac:dyDescent="0.15"/>
    <row r="903" ht="8.1" customHeight="1" x14ac:dyDescent="0.15"/>
    <row r="904" ht="8.1" customHeight="1" x14ac:dyDescent="0.15"/>
    <row r="905" ht="8.1" customHeight="1" x14ac:dyDescent="0.15"/>
    <row r="906" ht="8.1" customHeight="1" x14ac:dyDescent="0.15"/>
    <row r="907" ht="8.1" customHeight="1" x14ac:dyDescent="0.15"/>
    <row r="908" ht="8.1" customHeight="1" x14ac:dyDescent="0.15"/>
    <row r="909" ht="8.1" customHeight="1" x14ac:dyDescent="0.15"/>
    <row r="910" ht="8.1" customHeight="1" x14ac:dyDescent="0.15"/>
    <row r="911" ht="8.1" customHeight="1" x14ac:dyDescent="0.15"/>
    <row r="912" ht="8.1" customHeight="1" x14ac:dyDescent="0.15"/>
    <row r="913" ht="8.1" customHeight="1" x14ac:dyDescent="0.15"/>
    <row r="914" ht="8.1" customHeight="1" x14ac:dyDescent="0.15"/>
    <row r="915" ht="8.1" customHeight="1" x14ac:dyDescent="0.15"/>
    <row r="916" ht="8.1" customHeight="1" x14ac:dyDescent="0.15"/>
    <row r="917" ht="8.1" customHeight="1" x14ac:dyDescent="0.15"/>
    <row r="918" ht="8.1" customHeight="1" x14ac:dyDescent="0.15"/>
    <row r="919" ht="8.1" customHeight="1" x14ac:dyDescent="0.15"/>
    <row r="920" ht="8.1" customHeight="1" x14ac:dyDescent="0.15"/>
    <row r="921" ht="8.1" customHeight="1" x14ac:dyDescent="0.15"/>
    <row r="922" ht="8.1" customHeight="1" x14ac:dyDescent="0.15"/>
    <row r="923" ht="8.1" customHeight="1" x14ac:dyDescent="0.15"/>
    <row r="924" ht="8.1" customHeight="1" x14ac:dyDescent="0.15"/>
    <row r="925" ht="8.1" customHeight="1" x14ac:dyDescent="0.15"/>
    <row r="926" ht="8.1" customHeight="1" x14ac:dyDescent="0.15"/>
    <row r="927" ht="8.1" customHeight="1" x14ac:dyDescent="0.15"/>
    <row r="928" ht="8.1" customHeight="1" x14ac:dyDescent="0.15"/>
    <row r="929" ht="8.1" customHeight="1" x14ac:dyDescent="0.15"/>
    <row r="930" ht="8.1" customHeight="1" x14ac:dyDescent="0.15"/>
    <row r="931" ht="8.1" customHeight="1" x14ac:dyDescent="0.15"/>
    <row r="932" ht="8.1" customHeight="1" x14ac:dyDescent="0.15"/>
    <row r="933" ht="8.1" customHeight="1" x14ac:dyDescent="0.15"/>
    <row r="934" ht="8.1" customHeight="1" x14ac:dyDescent="0.15"/>
    <row r="935" ht="8.1" customHeight="1" x14ac:dyDescent="0.15"/>
    <row r="936" ht="8.1" customHeight="1" x14ac:dyDescent="0.15"/>
    <row r="937" ht="8.1" customHeight="1" x14ac:dyDescent="0.15"/>
    <row r="938" ht="8.1" customHeight="1" x14ac:dyDescent="0.15"/>
    <row r="939" ht="8.1" customHeight="1" x14ac:dyDescent="0.15"/>
    <row r="940" ht="8.1" customHeight="1" x14ac:dyDescent="0.15"/>
    <row r="941" ht="8.1" customHeight="1" x14ac:dyDescent="0.15"/>
    <row r="942" ht="8.1" customHeight="1" x14ac:dyDescent="0.15"/>
    <row r="943" ht="8.1" customHeight="1" x14ac:dyDescent="0.15"/>
  </sheetData>
  <autoFilter ref="AE1:AE502" xr:uid="{3F17BFA0-F951-4ECF-9BEA-BBB9648DCAFD}">
    <filterColumn colId="0">
      <filters blank="1">
        <filter val="0"/>
      </filters>
    </filterColumn>
  </autoFilter>
  <sortState xmlns:xlrd2="http://schemas.microsoft.com/office/spreadsheetml/2017/richdata2" ref="T14:Z23">
    <sortCondition ref="T14"/>
  </sortState>
  <mergeCells count="484">
    <mergeCell ref="A28:C28"/>
    <mergeCell ref="A29:C29"/>
    <mergeCell ref="A321:C321"/>
    <mergeCell ref="A307:C307"/>
    <mergeCell ref="A308:C308"/>
    <mergeCell ref="A309:C309"/>
    <mergeCell ref="A310:C310"/>
    <mergeCell ref="A311:C311"/>
    <mergeCell ref="A312:C312"/>
    <mergeCell ref="A315:C315"/>
    <mergeCell ref="A316:C316"/>
    <mergeCell ref="A317:C317"/>
    <mergeCell ref="A320:C320"/>
    <mergeCell ref="A295:C295"/>
    <mergeCell ref="A296:C296"/>
    <mergeCell ref="A297:C297"/>
    <mergeCell ref="A298:C298"/>
    <mergeCell ref="A299:C299"/>
    <mergeCell ref="A221:C221"/>
    <mergeCell ref="A222:C222"/>
    <mergeCell ref="A238:C238"/>
    <mergeCell ref="A241:C241"/>
    <mergeCell ref="A242:C242"/>
    <mergeCell ref="A185:C185"/>
    <mergeCell ref="A244:C244"/>
    <mergeCell ref="A215:C215"/>
    <mergeCell ref="A219:C219"/>
    <mergeCell ref="A220:C220"/>
    <mergeCell ref="A304:AA304"/>
    <mergeCell ref="A243:C243"/>
    <mergeCell ref="A236:C236"/>
    <mergeCell ref="A233:C233"/>
    <mergeCell ref="A229:C229"/>
    <mergeCell ref="A225:C225"/>
    <mergeCell ref="A226:C226"/>
    <mergeCell ref="A227:C227"/>
    <mergeCell ref="A228:C228"/>
    <mergeCell ref="A230:C230"/>
    <mergeCell ref="A231:C231"/>
    <mergeCell ref="A232:C232"/>
    <mergeCell ref="A237:C237"/>
    <mergeCell ref="A239:C239"/>
    <mergeCell ref="A234:C234"/>
    <mergeCell ref="A240:C240"/>
    <mergeCell ref="A218:C218"/>
    <mergeCell ref="A216:C216"/>
    <mergeCell ref="A217:C217"/>
    <mergeCell ref="A258:C258"/>
    <mergeCell ref="A186:C186"/>
    <mergeCell ref="A178:C178"/>
    <mergeCell ref="A159:C159"/>
    <mergeCell ref="A160:C160"/>
    <mergeCell ref="A158:C158"/>
    <mergeCell ref="A187:C187"/>
    <mergeCell ref="A188:C188"/>
    <mergeCell ref="A189:C189"/>
    <mergeCell ref="A190:C190"/>
    <mergeCell ref="A171:C171"/>
    <mergeCell ref="A172:C172"/>
    <mergeCell ref="A173:C173"/>
    <mergeCell ref="A174:C174"/>
    <mergeCell ref="A180:C180"/>
    <mergeCell ref="A183:C183"/>
    <mergeCell ref="A184:C184"/>
    <mergeCell ref="A191:C191"/>
    <mergeCell ref="A192:C192"/>
    <mergeCell ref="A193:C193"/>
    <mergeCell ref="A194:C194"/>
    <mergeCell ref="A195:C195"/>
    <mergeCell ref="A214:C214"/>
    <mergeCell ref="A196:C196"/>
    <mergeCell ref="A197:C197"/>
    <mergeCell ref="A198:C198"/>
    <mergeCell ref="A199:C199"/>
    <mergeCell ref="A200:C200"/>
    <mergeCell ref="A201:C201"/>
    <mergeCell ref="A202:C202"/>
    <mergeCell ref="A203:C203"/>
    <mergeCell ref="A204:C204"/>
    <mergeCell ref="A205:C205"/>
    <mergeCell ref="A206:C206"/>
    <mergeCell ref="A207:C207"/>
    <mergeCell ref="A208:C208"/>
    <mergeCell ref="A209:C209"/>
    <mergeCell ref="A210:C210"/>
    <mergeCell ref="A211:C211"/>
    <mergeCell ref="A212:C212"/>
    <mergeCell ref="A213:C213"/>
    <mergeCell ref="A151:C151"/>
    <mergeCell ref="A152:C152"/>
    <mergeCell ref="A147:C147"/>
    <mergeCell ref="A167:C167"/>
    <mergeCell ref="A168:C168"/>
    <mergeCell ref="A161:C161"/>
    <mergeCell ref="A162:C162"/>
    <mergeCell ref="A153:C153"/>
    <mergeCell ref="A150:C150"/>
    <mergeCell ref="A149:C149"/>
    <mergeCell ref="A157:C157"/>
    <mergeCell ref="A156:C156"/>
    <mergeCell ref="A138:C138"/>
    <mergeCell ref="A139:C139"/>
    <mergeCell ref="A141:C141"/>
    <mergeCell ref="A142:C142"/>
    <mergeCell ref="A143:C143"/>
    <mergeCell ref="A144:C144"/>
    <mergeCell ref="A140:C140"/>
    <mergeCell ref="A145:C145"/>
    <mergeCell ref="A146:C146"/>
    <mergeCell ref="A134:C134"/>
    <mergeCell ref="A135:C135"/>
    <mergeCell ref="A35:C35"/>
    <mergeCell ref="A46:C46"/>
    <mergeCell ref="A47:C47"/>
    <mergeCell ref="A45:C45"/>
    <mergeCell ref="A61:C61"/>
    <mergeCell ref="A62:C62"/>
    <mergeCell ref="A63:C63"/>
    <mergeCell ref="A64:C64"/>
    <mergeCell ref="A50:C50"/>
    <mergeCell ref="A42:C42"/>
    <mergeCell ref="A36:C36"/>
    <mergeCell ref="A37:C37"/>
    <mergeCell ref="A55:C55"/>
    <mergeCell ref="A56:C56"/>
    <mergeCell ref="A51:C51"/>
    <mergeCell ref="A48:C48"/>
    <mergeCell ref="A38:C38"/>
    <mergeCell ref="A54:AA54"/>
    <mergeCell ref="A112:C112"/>
    <mergeCell ref="A113:C113"/>
    <mergeCell ref="A108:C108"/>
    <mergeCell ref="A74:C74"/>
    <mergeCell ref="A85:C85"/>
    <mergeCell ref="A75:C75"/>
    <mergeCell ref="A76:C76"/>
    <mergeCell ref="A126:C126"/>
    <mergeCell ref="C445:Z445"/>
    <mergeCell ref="A102:C102"/>
    <mergeCell ref="A104:C104"/>
    <mergeCell ref="A106:C106"/>
    <mergeCell ref="A111:C111"/>
    <mergeCell ref="A119:C119"/>
    <mergeCell ref="A89:C89"/>
    <mergeCell ref="A100:C100"/>
    <mergeCell ref="A101:C101"/>
    <mergeCell ref="A148:C148"/>
    <mergeCell ref="A84:C84"/>
    <mergeCell ref="A114:C114"/>
    <mergeCell ref="A115:C115"/>
    <mergeCell ref="A129:C129"/>
    <mergeCell ref="A130:C130"/>
    <mergeCell ref="A131:C131"/>
    <mergeCell ref="A103:C103"/>
    <mergeCell ref="A90:C90"/>
    <mergeCell ref="A133:C133"/>
    <mergeCell ref="A339:C339"/>
    <mergeCell ref="A4:C4"/>
    <mergeCell ref="A79:C79"/>
    <mergeCell ref="A80:C80"/>
    <mergeCell ref="A27:C27"/>
    <mergeCell ref="A32:C32"/>
    <mergeCell ref="A34:C34"/>
    <mergeCell ref="A20:C20"/>
    <mergeCell ref="A21:C21"/>
    <mergeCell ref="A25:C25"/>
    <mergeCell ref="A26:C26"/>
    <mergeCell ref="A31:AA31"/>
    <mergeCell ref="A52:C52"/>
    <mergeCell ref="A49:C49"/>
    <mergeCell ref="L18:O18"/>
    <mergeCell ref="L19:O19"/>
    <mergeCell ref="L23:N23"/>
    <mergeCell ref="A58:C58"/>
    <mergeCell ref="A65:C65"/>
    <mergeCell ref="A66:C66"/>
    <mergeCell ref="D8:J8"/>
    <mergeCell ref="D9:J9"/>
    <mergeCell ref="A24:C24"/>
    <mergeCell ref="D22:F22"/>
    <mergeCell ref="A13:C13"/>
    <mergeCell ref="O22:R22"/>
    <mergeCell ref="T18:W18"/>
    <mergeCell ref="T19:W19"/>
    <mergeCell ref="T22:V22"/>
    <mergeCell ref="P15:R15"/>
    <mergeCell ref="A14:C14"/>
    <mergeCell ref="A6:C6"/>
    <mergeCell ref="A7:C7"/>
    <mergeCell ref="A8:C8"/>
    <mergeCell ref="A9:C9"/>
    <mergeCell ref="A10:C10"/>
    <mergeCell ref="A17:C17"/>
    <mergeCell ref="A18:C18"/>
    <mergeCell ref="A19:C19"/>
    <mergeCell ref="T17:W17"/>
    <mergeCell ref="L8:R8"/>
    <mergeCell ref="L9:R9"/>
    <mergeCell ref="T8:Z8"/>
    <mergeCell ref="T9:Z9"/>
    <mergeCell ref="L11:R11"/>
    <mergeCell ref="L12:R12"/>
    <mergeCell ref="L13:R13"/>
    <mergeCell ref="T11:Z11"/>
    <mergeCell ref="T12:Z12"/>
    <mergeCell ref="X16:Z16"/>
    <mergeCell ref="X17:Z17"/>
    <mergeCell ref="X18:Z18"/>
    <mergeCell ref="X19:Z19"/>
    <mergeCell ref="P16:R16"/>
    <mergeCell ref="P17:R17"/>
    <mergeCell ref="P18:R18"/>
    <mergeCell ref="L16:O16"/>
    <mergeCell ref="P19:R19"/>
    <mergeCell ref="T16:W16"/>
    <mergeCell ref="A1:C1"/>
    <mergeCell ref="A2:C2"/>
    <mergeCell ref="A68:C68"/>
    <mergeCell ref="A41:C41"/>
    <mergeCell ref="D17:G17"/>
    <mergeCell ref="H17:J17"/>
    <mergeCell ref="D18:G18"/>
    <mergeCell ref="H18:J18"/>
    <mergeCell ref="D19:G19"/>
    <mergeCell ref="D16:G16"/>
    <mergeCell ref="A12:C12"/>
    <mergeCell ref="D23:F23"/>
    <mergeCell ref="D11:J11"/>
    <mergeCell ref="D12:J12"/>
    <mergeCell ref="D13:J13"/>
    <mergeCell ref="H16:J16"/>
    <mergeCell ref="A59:C59"/>
    <mergeCell ref="A60:C60"/>
    <mergeCell ref="A3:AA3"/>
    <mergeCell ref="A11:C11"/>
    <mergeCell ref="T23:V23"/>
    <mergeCell ref="L22:N22"/>
    <mergeCell ref="H19:J19"/>
    <mergeCell ref="D15:G15"/>
    <mergeCell ref="T13:Z13"/>
    <mergeCell ref="A97:C97"/>
    <mergeCell ref="A98:C98"/>
    <mergeCell ref="A88:C88"/>
    <mergeCell ref="A86:C86"/>
    <mergeCell ref="A87:C87"/>
    <mergeCell ref="X15:Z15"/>
    <mergeCell ref="L17:O17"/>
    <mergeCell ref="W23:Z23"/>
    <mergeCell ref="A57:C57"/>
    <mergeCell ref="O23:R23"/>
    <mergeCell ref="A33:C33"/>
    <mergeCell ref="A43:C43"/>
    <mergeCell ref="A40:C40"/>
    <mergeCell ref="A44:C44"/>
    <mergeCell ref="A39:C39"/>
    <mergeCell ref="H15:J15"/>
    <mergeCell ref="G23:J23"/>
    <mergeCell ref="G22:J22"/>
    <mergeCell ref="A16:C16"/>
    <mergeCell ref="A15:C15"/>
    <mergeCell ref="L15:O15"/>
    <mergeCell ref="W22:Z22"/>
    <mergeCell ref="T15:W15"/>
    <mergeCell ref="A70:C70"/>
    <mergeCell ref="A71:C71"/>
    <mergeCell ref="A67:C67"/>
    <mergeCell ref="A69:C69"/>
    <mergeCell ref="A132:C132"/>
    <mergeCell ref="A116:C116"/>
    <mergeCell ref="A117:C117"/>
    <mergeCell ref="A118:C118"/>
    <mergeCell ref="A120:C120"/>
    <mergeCell ref="A121:C121"/>
    <mergeCell ref="A122:C122"/>
    <mergeCell ref="A123:C123"/>
    <mergeCell ref="A124:C124"/>
    <mergeCell ref="A125:C125"/>
    <mergeCell ref="A127:C127"/>
    <mergeCell ref="A128:C128"/>
    <mergeCell ref="A105:C105"/>
    <mergeCell ref="A107:C107"/>
    <mergeCell ref="A110:C110"/>
    <mergeCell ref="A91:C91"/>
    <mergeCell ref="A92:C92"/>
    <mergeCell ref="A95:C95"/>
    <mergeCell ref="A96:C96"/>
    <mergeCell ref="A109:C109"/>
    <mergeCell ref="A340:C340"/>
    <mergeCell ref="A341:C341"/>
    <mergeCell ref="A179:C179"/>
    <mergeCell ref="A77:C77"/>
    <mergeCell ref="A78:C78"/>
    <mergeCell ref="A175:C175"/>
    <mergeCell ref="A176:C176"/>
    <mergeCell ref="A177:C177"/>
    <mergeCell ref="A164:C164"/>
    <mergeCell ref="A165:C165"/>
    <mergeCell ref="A163:C163"/>
    <mergeCell ref="A169:C169"/>
    <mergeCell ref="A170:C170"/>
    <mergeCell ref="A166:C166"/>
    <mergeCell ref="A262:C262"/>
    <mergeCell ref="A235:C235"/>
    <mergeCell ref="A255:C255"/>
    <mergeCell ref="A256:C256"/>
    <mergeCell ref="A257:C257"/>
    <mergeCell ref="A81:C81"/>
    <mergeCell ref="A290:C290"/>
    <mergeCell ref="A291:C291"/>
    <mergeCell ref="A99:C99"/>
    <mergeCell ref="A334:C334"/>
    <mergeCell ref="A263:C263"/>
    <mergeCell ref="A264:C264"/>
    <mergeCell ref="A265:C265"/>
    <mergeCell ref="A266:C266"/>
    <mergeCell ref="A267:C267"/>
    <mergeCell ref="A268:C268"/>
    <mergeCell ref="A269:C269"/>
    <mergeCell ref="A338:C338"/>
    <mergeCell ref="A259:C259"/>
    <mergeCell ref="A260:C260"/>
    <mergeCell ref="A261:C261"/>
    <mergeCell ref="A336:C336"/>
    <mergeCell ref="A337:C337"/>
    <mergeCell ref="A274:C274"/>
    <mergeCell ref="A275:C275"/>
    <mergeCell ref="A276:C276"/>
    <mergeCell ref="A277:C277"/>
    <mergeCell ref="A278:C278"/>
    <mergeCell ref="A294:C294"/>
    <mergeCell ref="A300:C300"/>
    <mergeCell ref="A301:C301"/>
    <mergeCell ref="A302:C302"/>
    <mergeCell ref="A305:C305"/>
    <mergeCell ref="A306:C306"/>
    <mergeCell ref="A245:C245"/>
    <mergeCell ref="A246:C246"/>
    <mergeCell ref="A247:C247"/>
    <mergeCell ref="A248:C248"/>
    <mergeCell ref="A335:C335"/>
    <mergeCell ref="A251:C251"/>
    <mergeCell ref="A252:C252"/>
    <mergeCell ref="A253:C253"/>
    <mergeCell ref="A254:C254"/>
    <mergeCell ref="A285:C285"/>
    <mergeCell ref="A286:C286"/>
    <mergeCell ref="A287:C287"/>
    <mergeCell ref="A288:C288"/>
    <mergeCell ref="A289:C289"/>
    <mergeCell ref="A281:AA281"/>
    <mergeCell ref="A293:AA293"/>
    <mergeCell ref="A332:C332"/>
    <mergeCell ref="A327:C327"/>
    <mergeCell ref="A328:C328"/>
    <mergeCell ref="A331:C331"/>
    <mergeCell ref="A333:C333"/>
    <mergeCell ref="A324:C324"/>
    <mergeCell ref="A272:C272"/>
    <mergeCell ref="A273:C273"/>
    <mergeCell ref="A279:C279"/>
    <mergeCell ref="A282:C282"/>
    <mergeCell ref="A283:C283"/>
    <mergeCell ref="A322:C322"/>
    <mergeCell ref="A323:C323"/>
    <mergeCell ref="A314:AA314"/>
    <mergeCell ref="A319:AA319"/>
    <mergeCell ref="A284:C284"/>
    <mergeCell ref="A443:C443"/>
    <mergeCell ref="A342:C342"/>
    <mergeCell ref="A343:C343"/>
    <mergeCell ref="A344:C344"/>
    <mergeCell ref="A345:C345"/>
    <mergeCell ref="A346:C346"/>
    <mergeCell ref="A347:C347"/>
    <mergeCell ref="A348:C348"/>
    <mergeCell ref="A349:C349"/>
    <mergeCell ref="A350:C350"/>
    <mergeCell ref="A435:C435"/>
    <mergeCell ref="A437:C437"/>
    <mergeCell ref="A351:C351"/>
    <mergeCell ref="A352:C352"/>
    <mergeCell ref="A353:C353"/>
    <mergeCell ref="A439:C439"/>
    <mergeCell ref="A358:C358"/>
    <mergeCell ref="A359:C359"/>
    <mergeCell ref="A384:C384"/>
    <mergeCell ref="A385:C385"/>
    <mergeCell ref="A360:C360"/>
    <mergeCell ref="A363:C363"/>
    <mergeCell ref="A364:C364"/>
    <mergeCell ref="A365:C365"/>
    <mergeCell ref="A366:C366"/>
    <mergeCell ref="A367:C367"/>
    <mergeCell ref="A370:C370"/>
    <mergeCell ref="A371:C371"/>
    <mergeCell ref="A372:C372"/>
    <mergeCell ref="A376:C376"/>
    <mergeCell ref="A379:C379"/>
    <mergeCell ref="A380:C380"/>
    <mergeCell ref="A381:C381"/>
    <mergeCell ref="A428:C428"/>
    <mergeCell ref="A429:C429"/>
    <mergeCell ref="A430:C430"/>
    <mergeCell ref="A354:C354"/>
    <mergeCell ref="A355:C355"/>
    <mergeCell ref="A431:C431"/>
    <mergeCell ref="A423:C423"/>
    <mergeCell ref="A424:C424"/>
    <mergeCell ref="A425:C425"/>
    <mergeCell ref="A416:C416"/>
    <mergeCell ref="A417:C417"/>
    <mergeCell ref="A418:C418"/>
    <mergeCell ref="A395:C395"/>
    <mergeCell ref="A396:C396"/>
    <mergeCell ref="A397:C397"/>
    <mergeCell ref="A398:C398"/>
    <mergeCell ref="A399:C399"/>
    <mergeCell ref="A400:C400"/>
    <mergeCell ref="A401:C401"/>
    <mergeCell ref="A402:C402"/>
    <mergeCell ref="A403:C403"/>
    <mergeCell ref="A390:AA390"/>
    <mergeCell ref="A356:C356"/>
    <mergeCell ref="A357:C357"/>
    <mergeCell ref="A432:C432"/>
    <mergeCell ref="A433:C433"/>
    <mergeCell ref="A427:AA427"/>
    <mergeCell ref="A386:C386"/>
    <mergeCell ref="A387:C387"/>
    <mergeCell ref="A388:C388"/>
    <mergeCell ref="A391:C391"/>
    <mergeCell ref="A392:C392"/>
    <mergeCell ref="A419:C419"/>
    <mergeCell ref="A420:C420"/>
    <mergeCell ref="A421:C421"/>
    <mergeCell ref="A422:C422"/>
    <mergeCell ref="A410:C410"/>
    <mergeCell ref="A411:C411"/>
    <mergeCell ref="A412:C412"/>
    <mergeCell ref="A413:C413"/>
    <mergeCell ref="A414:C414"/>
    <mergeCell ref="A415:C415"/>
    <mergeCell ref="A404:C404"/>
    <mergeCell ref="A405:C405"/>
    <mergeCell ref="A406:C406"/>
    <mergeCell ref="A407:C407"/>
    <mergeCell ref="A408:C408"/>
    <mergeCell ref="A409:C409"/>
    <mergeCell ref="A441:C441"/>
    <mergeCell ref="A5:N5"/>
    <mergeCell ref="P5:AA5"/>
    <mergeCell ref="A326:AA326"/>
    <mergeCell ref="A330:AA330"/>
    <mergeCell ref="A362:AA362"/>
    <mergeCell ref="A369:AA369"/>
    <mergeCell ref="A378:AA378"/>
    <mergeCell ref="A383:AA383"/>
    <mergeCell ref="A73:AA73"/>
    <mergeCell ref="A83:AA83"/>
    <mergeCell ref="A94:AA94"/>
    <mergeCell ref="A137:AA137"/>
    <mergeCell ref="A155:AA155"/>
    <mergeCell ref="A182:AA182"/>
    <mergeCell ref="A224:AA224"/>
    <mergeCell ref="A250:AA250"/>
    <mergeCell ref="A271:AA271"/>
    <mergeCell ref="A373:C373"/>
    <mergeCell ref="A374:C374"/>
    <mergeCell ref="A375:C375"/>
    <mergeCell ref="A434:C434"/>
    <mergeCell ref="A393:C393"/>
    <mergeCell ref="A394:C394"/>
    <mergeCell ref="E437:I437"/>
    <mergeCell ref="E439:I439"/>
    <mergeCell ref="E441:I441"/>
    <mergeCell ref="E443:I443"/>
    <mergeCell ref="L437:Q437"/>
    <mergeCell ref="L439:Q439"/>
    <mergeCell ref="L441:Q441"/>
    <mergeCell ref="L443:Q443"/>
    <mergeCell ref="T437:Y437"/>
    <mergeCell ref="T439:Y439"/>
    <mergeCell ref="T441:Y441"/>
    <mergeCell ref="T443:Y443"/>
  </mergeCells>
  <phoneticPr fontId="2" type="noConversion"/>
  <conditionalFormatting sqref="D8:J19">
    <cfRule type="cellIs" dxfId="1031" priority="830" stopIfTrue="1" operator="equal">
      <formula>"zz"</formula>
    </cfRule>
    <cfRule type="cellIs" dxfId="1030" priority="831" stopIfTrue="1" operator="equal">
      <formula>0</formula>
    </cfRule>
    <cfRule type="expression" dxfId="1029" priority="832" stopIfTrue="1">
      <formula>$D$11=0</formula>
    </cfRule>
    <cfRule type="expression" dxfId="1028" priority="833" stopIfTrue="1">
      <formula>$D$11="(leeg)"</formula>
    </cfRule>
  </conditionalFormatting>
  <conditionalFormatting sqref="L8:R19">
    <cfRule type="cellIs" dxfId="1027" priority="826" stopIfTrue="1" operator="equal">
      <formula>"zz"</formula>
    </cfRule>
    <cfRule type="cellIs" dxfId="1026" priority="827" stopIfTrue="1" operator="equal">
      <formula>0</formula>
    </cfRule>
    <cfRule type="expression" dxfId="1025" priority="828" stopIfTrue="1">
      <formula>$L$11=0</formula>
    </cfRule>
    <cfRule type="expression" dxfId="1024" priority="829" stopIfTrue="1">
      <formula>$L$11="(leeg)"</formula>
    </cfRule>
  </conditionalFormatting>
  <conditionalFormatting sqref="T8:Z19">
    <cfRule type="cellIs" dxfId="1023" priority="822" stopIfTrue="1" operator="equal">
      <formula>"zz"</formula>
    </cfRule>
    <cfRule type="cellIs" dxfId="1022" priority="823" stopIfTrue="1" operator="equal">
      <formula>0</formula>
    </cfRule>
    <cfRule type="expression" dxfId="1021" priority="824" stopIfTrue="1">
      <formula>$T$11=0</formula>
    </cfRule>
    <cfRule type="expression" dxfId="1020" priority="825" stopIfTrue="1">
      <formula>$T$11="(leeg)"</formula>
    </cfRule>
  </conditionalFormatting>
  <conditionalFormatting sqref="E437 E441 E439 E443 D22:J30 D32:J52 D55:J71 D74:J81 D84:J92 D95:J135 D138:J153 D156:J180 D183:J222 D225:J248 D251:J269 D272:J279 D282:J291 D294:J302 D305:J312 D315:J317 D320:J324 D327:J328 D331:J360 D363:J367 D370:J376 D379:J381 D384:J388 D391:J425 D428:J434 J437 J439 J443">
    <cfRule type="expression" dxfId="1019" priority="820">
      <formula>$D$11=""</formula>
    </cfRule>
    <cfRule type="expression" dxfId="1018" priority="821">
      <formula>$D$11=0</formula>
    </cfRule>
  </conditionalFormatting>
  <conditionalFormatting sqref="L437 L441 L439 L443 L22:R30 L32:R52 L55:R71 L74:R81 L84:R92 L95:R135 L138:R153 L156:R180 L183:R222 L225:R248 L251:R269 L272:R279 L282:R291 L294:R302 L305:R312 L315:R317 L320:R324 L327:R328 L331:R360 L363:R367 L370:R376 L379:R381 L384:R388 L391:R425 L428:R434">
    <cfRule type="expression" dxfId="1017" priority="819">
      <formula>$L$11=0</formula>
    </cfRule>
  </conditionalFormatting>
  <conditionalFormatting sqref="T441 T443 Z443">
    <cfRule type="expression" dxfId="1016" priority="781">
      <formula>$T$11="(leeg)"</formula>
    </cfRule>
    <cfRule type="expression" dxfId="1015" priority="782">
      <formula>$T$11=0</formula>
    </cfRule>
  </conditionalFormatting>
  <conditionalFormatting sqref="T437 T441 T439 T443 T22:AA30 T32:AA52 T55:AA71 T74:AA81 T84:AA92 T95:AA135 T138:AA153 T156:AA180 T183:AA222 T225:AA248 T251:AA269 T272:AA279 T282:AA291 T294:AA302 T305:AA312 T315:AA317 T320:AA324 T327:AA328 T331:AA360 T363:AA367 T370:AA376 T379:AA381 T384:AA388 T391:AA425 T428:AA434 Z437 Z439 Z443">
    <cfRule type="expression" dxfId="1014" priority="816">
      <formula>$T$11=""</formula>
    </cfRule>
    <cfRule type="expression" dxfId="1013" priority="817">
      <formula>$T$11=0</formula>
    </cfRule>
  </conditionalFormatting>
  <conditionalFormatting sqref="L437 L441 L439 L443 L22:R30 L32:R52 L55:R71 L74:R81 L84:R92 L95:R135 L138:R153 L156:R180 L183:R222 L225:R248 L251:R269 L272:R279 L282:R291 L294:R302 L305:R312 L315:R317 L320:R324 L327:R328 L331:R360 L363:R367 L370:R376 L379:R381 L384:R388 L391:R425 L428:R434 R437 R439 R443">
    <cfRule type="expression" dxfId="1012" priority="818">
      <formula>$L$11=""</formula>
    </cfRule>
  </conditionalFormatting>
  <conditionalFormatting sqref="L22:R30 L32:R52 L55:R71 L74:R81 L84:R92 L95:R135 L138:R153 L156:R180 L183:R222 L225:R248 L251:R269 L272:R279 L282:R291 L294:R302 L305:R312 L315:R317 L320:R324 L327:R328 L331:R360 L363:R367 L370:R376 L379:R381 L384:R388 L391:R425 L428:R434">
    <cfRule type="expression" dxfId="1011" priority="783">
      <formula>$L$11=""</formula>
    </cfRule>
    <cfRule type="expression" dxfId="1010" priority="784">
      <formula>$L$11=0</formula>
    </cfRule>
  </conditionalFormatting>
  <conditionalFormatting sqref="L440:R440">
    <cfRule type="expression" dxfId="1009" priority="740">
      <formula>$L$11=""</formula>
    </cfRule>
  </conditionalFormatting>
  <conditionalFormatting sqref="L53:R53">
    <cfRule type="expression" dxfId="1008" priority="179">
      <formula>$L$11=""</formula>
    </cfRule>
    <cfRule type="expression" dxfId="1007" priority="180">
      <formula>$L$11=0</formula>
    </cfRule>
  </conditionalFormatting>
  <conditionalFormatting sqref="D53:J53">
    <cfRule type="expression" dxfId="1006" priority="185">
      <formula>$D$11=""</formula>
    </cfRule>
    <cfRule type="expression" dxfId="1005" priority="186">
      <formula>$D$11=0</formula>
    </cfRule>
  </conditionalFormatting>
  <conditionalFormatting sqref="L53:R53">
    <cfRule type="expression" dxfId="1004" priority="184">
      <formula>$L$11=0</formula>
    </cfRule>
  </conditionalFormatting>
  <conditionalFormatting sqref="T53:AA53">
    <cfRule type="expression" dxfId="1003" priority="181">
      <formula>$T$11=""</formula>
    </cfRule>
    <cfRule type="expression" dxfId="1002" priority="182">
      <formula>$T$11=0</formula>
    </cfRule>
  </conditionalFormatting>
  <conditionalFormatting sqref="L53:R53">
    <cfRule type="expression" dxfId="1001" priority="183">
      <formula>$L$11=""</formula>
    </cfRule>
  </conditionalFormatting>
  <conditionalFormatting sqref="L72:R72">
    <cfRule type="expression" dxfId="1000" priority="171">
      <formula>$L$11=""</formula>
    </cfRule>
    <cfRule type="expression" dxfId="999" priority="172">
      <formula>$L$11=0</formula>
    </cfRule>
  </conditionalFormatting>
  <conditionalFormatting sqref="D72:J72">
    <cfRule type="expression" dxfId="998" priority="177">
      <formula>$D$11=""</formula>
    </cfRule>
    <cfRule type="expression" dxfId="997" priority="178">
      <formula>$D$11=0</formula>
    </cfRule>
  </conditionalFormatting>
  <conditionalFormatting sqref="L72:R72">
    <cfRule type="expression" dxfId="996" priority="176">
      <formula>$L$11=0</formula>
    </cfRule>
  </conditionalFormatting>
  <conditionalFormatting sqref="T72:AA72">
    <cfRule type="expression" dxfId="995" priority="173">
      <formula>$T$11=""</formula>
    </cfRule>
    <cfRule type="expression" dxfId="994" priority="174">
      <formula>$T$11=0</formula>
    </cfRule>
  </conditionalFormatting>
  <conditionalFormatting sqref="L72:R72">
    <cfRule type="expression" dxfId="993" priority="175">
      <formula>$L$11=""</formula>
    </cfRule>
  </conditionalFormatting>
  <conditionalFormatting sqref="L82:R82">
    <cfRule type="expression" dxfId="992" priority="163">
      <formula>$L$11=""</formula>
    </cfRule>
    <cfRule type="expression" dxfId="991" priority="164">
      <formula>$L$11=0</formula>
    </cfRule>
  </conditionalFormatting>
  <conditionalFormatting sqref="D82:J82">
    <cfRule type="expression" dxfId="990" priority="169">
      <formula>$D$11=""</formula>
    </cfRule>
    <cfRule type="expression" dxfId="989" priority="170">
      <formula>$D$11=0</formula>
    </cfRule>
  </conditionalFormatting>
  <conditionalFormatting sqref="L82:R82">
    <cfRule type="expression" dxfId="988" priority="168">
      <formula>$L$11=0</formula>
    </cfRule>
  </conditionalFormatting>
  <conditionalFormatting sqref="T82:AA82">
    <cfRule type="expression" dxfId="987" priority="165">
      <formula>$T$11=""</formula>
    </cfRule>
    <cfRule type="expression" dxfId="986" priority="166">
      <formula>$T$11=0</formula>
    </cfRule>
  </conditionalFormatting>
  <conditionalFormatting sqref="L82:R82">
    <cfRule type="expression" dxfId="985" priority="167">
      <formula>$L$11=""</formula>
    </cfRule>
  </conditionalFormatting>
  <conditionalFormatting sqref="L93:R93">
    <cfRule type="expression" dxfId="984" priority="155">
      <formula>$L$11=""</formula>
    </cfRule>
    <cfRule type="expression" dxfId="983" priority="156">
      <formula>$L$11=0</formula>
    </cfRule>
  </conditionalFormatting>
  <conditionalFormatting sqref="D93:J93">
    <cfRule type="expression" dxfId="982" priority="161">
      <formula>$D$11=""</formula>
    </cfRule>
    <cfRule type="expression" dxfId="981" priority="162">
      <formula>$D$11=0</formula>
    </cfRule>
  </conditionalFormatting>
  <conditionalFormatting sqref="L93:R93">
    <cfRule type="expression" dxfId="980" priority="160">
      <formula>$L$11=0</formula>
    </cfRule>
  </conditionalFormatting>
  <conditionalFormatting sqref="T93:AA93">
    <cfRule type="expression" dxfId="979" priority="157">
      <formula>$T$11=""</formula>
    </cfRule>
    <cfRule type="expression" dxfId="978" priority="158">
      <formula>$T$11=0</formula>
    </cfRule>
  </conditionalFormatting>
  <conditionalFormatting sqref="L93:R93">
    <cfRule type="expression" dxfId="977" priority="159">
      <formula>$L$11=""</formula>
    </cfRule>
  </conditionalFormatting>
  <conditionalFormatting sqref="L136:R136">
    <cfRule type="expression" dxfId="976" priority="147">
      <formula>$L$11=""</formula>
    </cfRule>
    <cfRule type="expression" dxfId="975" priority="148">
      <formula>$L$11=0</formula>
    </cfRule>
  </conditionalFormatting>
  <conditionalFormatting sqref="D136:J136">
    <cfRule type="expression" dxfId="974" priority="153">
      <formula>$D$11=""</formula>
    </cfRule>
    <cfRule type="expression" dxfId="973" priority="154">
      <formula>$D$11=0</formula>
    </cfRule>
  </conditionalFormatting>
  <conditionalFormatting sqref="L136:R136">
    <cfRule type="expression" dxfId="972" priority="152">
      <formula>$L$11=0</formula>
    </cfRule>
  </conditionalFormatting>
  <conditionalFormatting sqref="T136:AA136">
    <cfRule type="expression" dxfId="971" priority="149">
      <formula>$T$11=""</formula>
    </cfRule>
    <cfRule type="expression" dxfId="970" priority="150">
      <formula>$T$11=0</formula>
    </cfRule>
  </conditionalFormatting>
  <conditionalFormatting sqref="L136:R136">
    <cfRule type="expression" dxfId="969" priority="151">
      <formula>$L$11=""</formula>
    </cfRule>
  </conditionalFormatting>
  <conditionalFormatting sqref="D154:J154">
    <cfRule type="expression" dxfId="968" priority="145">
      <formula>$D$11=""</formula>
    </cfRule>
    <cfRule type="expression" dxfId="967" priority="146">
      <formula>$D$11=0</formula>
    </cfRule>
  </conditionalFormatting>
  <conditionalFormatting sqref="L154:R154">
    <cfRule type="expression" dxfId="966" priority="144">
      <formula>$L$11=0</formula>
    </cfRule>
  </conditionalFormatting>
  <conditionalFormatting sqref="T154:AA154">
    <cfRule type="expression" dxfId="965" priority="141">
      <formula>$T$11=""</formula>
    </cfRule>
    <cfRule type="expression" dxfId="964" priority="142">
      <formula>$T$11=0</formula>
    </cfRule>
  </conditionalFormatting>
  <conditionalFormatting sqref="L154:R154">
    <cfRule type="expression" dxfId="963" priority="143">
      <formula>$L$11=""</formula>
    </cfRule>
  </conditionalFormatting>
  <conditionalFormatting sqref="L154:R154">
    <cfRule type="expression" dxfId="962" priority="139">
      <formula>$L$11=""</formula>
    </cfRule>
    <cfRule type="expression" dxfId="961" priority="140">
      <formula>$L$11=0</formula>
    </cfRule>
  </conditionalFormatting>
  <conditionalFormatting sqref="D181:J181">
    <cfRule type="expression" dxfId="960" priority="137">
      <formula>$D$11=""</formula>
    </cfRule>
    <cfRule type="expression" dxfId="959" priority="138">
      <formula>$D$11=0</formula>
    </cfRule>
  </conditionalFormatting>
  <conditionalFormatting sqref="L181:R181">
    <cfRule type="expression" dxfId="958" priority="136">
      <formula>$L$11=0</formula>
    </cfRule>
  </conditionalFormatting>
  <conditionalFormatting sqref="T181:AA181">
    <cfRule type="expression" dxfId="957" priority="133">
      <formula>$T$11=""</formula>
    </cfRule>
    <cfRule type="expression" dxfId="956" priority="134">
      <formula>$T$11=0</formula>
    </cfRule>
  </conditionalFormatting>
  <conditionalFormatting sqref="L181:R181">
    <cfRule type="expression" dxfId="955" priority="135">
      <formula>$L$11=""</formula>
    </cfRule>
  </conditionalFormatting>
  <conditionalFormatting sqref="L181:R181">
    <cfRule type="expression" dxfId="954" priority="131">
      <formula>$L$11=""</formula>
    </cfRule>
    <cfRule type="expression" dxfId="953" priority="132">
      <formula>$L$11=0</formula>
    </cfRule>
  </conditionalFormatting>
  <conditionalFormatting sqref="D223:J223">
    <cfRule type="expression" dxfId="952" priority="129">
      <formula>$D$11=""</formula>
    </cfRule>
    <cfRule type="expression" dxfId="951" priority="130">
      <formula>$D$11=0</formula>
    </cfRule>
  </conditionalFormatting>
  <conditionalFormatting sqref="L223:R223">
    <cfRule type="expression" dxfId="950" priority="128">
      <formula>$L$11=0</formula>
    </cfRule>
  </conditionalFormatting>
  <conditionalFormatting sqref="T223:AA223">
    <cfRule type="expression" dxfId="949" priority="125">
      <formula>$T$11=""</formula>
    </cfRule>
    <cfRule type="expression" dxfId="948" priority="126">
      <formula>$T$11=0</formula>
    </cfRule>
  </conditionalFormatting>
  <conditionalFormatting sqref="L223:R223">
    <cfRule type="expression" dxfId="947" priority="127">
      <formula>$L$11=""</formula>
    </cfRule>
  </conditionalFormatting>
  <conditionalFormatting sqref="L223:R223">
    <cfRule type="expression" dxfId="946" priority="123">
      <formula>$L$11=""</formula>
    </cfRule>
    <cfRule type="expression" dxfId="945" priority="124">
      <formula>$L$11=0</formula>
    </cfRule>
  </conditionalFormatting>
  <conditionalFormatting sqref="D249:J249">
    <cfRule type="expression" dxfId="944" priority="121">
      <formula>$D$11=""</formula>
    </cfRule>
    <cfRule type="expression" dxfId="943" priority="122">
      <formula>$D$11=0</formula>
    </cfRule>
  </conditionalFormatting>
  <conditionalFormatting sqref="L249:R249">
    <cfRule type="expression" dxfId="942" priority="120">
      <formula>$L$11=0</formula>
    </cfRule>
  </conditionalFormatting>
  <conditionalFormatting sqref="T249:AA249">
    <cfRule type="expression" dxfId="941" priority="117">
      <formula>$T$11=""</formula>
    </cfRule>
    <cfRule type="expression" dxfId="940" priority="118">
      <formula>$T$11=0</formula>
    </cfRule>
  </conditionalFormatting>
  <conditionalFormatting sqref="L249:R249">
    <cfRule type="expression" dxfId="939" priority="119">
      <formula>$L$11=""</formula>
    </cfRule>
  </conditionalFormatting>
  <conditionalFormatting sqref="L249:R249">
    <cfRule type="expression" dxfId="938" priority="115">
      <formula>$L$11=""</formula>
    </cfRule>
    <cfRule type="expression" dxfId="937" priority="116">
      <formula>$L$11=0</formula>
    </cfRule>
  </conditionalFormatting>
  <conditionalFormatting sqref="D270:J270">
    <cfRule type="expression" dxfId="936" priority="113">
      <formula>$D$11=""</formula>
    </cfRule>
    <cfRule type="expression" dxfId="935" priority="114">
      <formula>$D$11=0</formula>
    </cfRule>
  </conditionalFormatting>
  <conditionalFormatting sqref="L270:R270">
    <cfRule type="expression" dxfId="934" priority="112">
      <formula>$L$11=0</formula>
    </cfRule>
  </conditionalFormatting>
  <conditionalFormatting sqref="T270:AA270">
    <cfRule type="expression" dxfId="933" priority="109">
      <formula>$T$11=""</formula>
    </cfRule>
    <cfRule type="expression" dxfId="932" priority="110">
      <formula>$T$11=0</formula>
    </cfRule>
  </conditionalFormatting>
  <conditionalFormatting sqref="L270:R270">
    <cfRule type="expression" dxfId="931" priority="111">
      <formula>$L$11=""</formula>
    </cfRule>
  </conditionalFormatting>
  <conditionalFormatting sqref="L270:R270">
    <cfRule type="expression" dxfId="930" priority="107">
      <formula>$L$11=""</formula>
    </cfRule>
    <cfRule type="expression" dxfId="929" priority="108">
      <formula>$L$11=0</formula>
    </cfRule>
  </conditionalFormatting>
  <conditionalFormatting sqref="D280:J280">
    <cfRule type="expression" dxfId="928" priority="105">
      <formula>$D$11=""</formula>
    </cfRule>
    <cfRule type="expression" dxfId="927" priority="106">
      <formula>$D$11=0</formula>
    </cfRule>
  </conditionalFormatting>
  <conditionalFormatting sqref="L280:R280">
    <cfRule type="expression" dxfId="926" priority="104">
      <formula>$L$11=0</formula>
    </cfRule>
  </conditionalFormatting>
  <conditionalFormatting sqref="T280:AA280">
    <cfRule type="expression" dxfId="925" priority="101">
      <formula>$T$11=""</formula>
    </cfRule>
    <cfRule type="expression" dxfId="924" priority="102">
      <formula>$T$11=0</formula>
    </cfRule>
  </conditionalFormatting>
  <conditionalFormatting sqref="L280:R280">
    <cfRule type="expression" dxfId="923" priority="103">
      <formula>$L$11=""</formula>
    </cfRule>
  </conditionalFormatting>
  <conditionalFormatting sqref="L280:R280">
    <cfRule type="expression" dxfId="922" priority="99">
      <formula>$L$11=""</formula>
    </cfRule>
    <cfRule type="expression" dxfId="921" priority="100">
      <formula>$L$11=0</formula>
    </cfRule>
  </conditionalFormatting>
  <conditionalFormatting sqref="D292:J292">
    <cfRule type="expression" dxfId="920" priority="97">
      <formula>$D$11=""</formula>
    </cfRule>
    <cfRule type="expression" dxfId="919" priority="98">
      <formula>$D$11=0</formula>
    </cfRule>
  </conditionalFormatting>
  <conditionalFormatting sqref="L292:R292">
    <cfRule type="expression" dxfId="918" priority="96">
      <formula>$L$11=0</formula>
    </cfRule>
  </conditionalFormatting>
  <conditionalFormatting sqref="T292:AA292">
    <cfRule type="expression" dxfId="917" priority="93">
      <formula>$T$11=""</formula>
    </cfRule>
    <cfRule type="expression" dxfId="916" priority="94">
      <formula>$T$11=0</formula>
    </cfRule>
  </conditionalFormatting>
  <conditionalFormatting sqref="L292:R292">
    <cfRule type="expression" dxfId="915" priority="95">
      <formula>$L$11=""</formula>
    </cfRule>
  </conditionalFormatting>
  <conditionalFormatting sqref="L292:R292">
    <cfRule type="expression" dxfId="914" priority="91">
      <formula>$L$11=""</formula>
    </cfRule>
    <cfRule type="expression" dxfId="913" priority="92">
      <formula>$L$11=0</formula>
    </cfRule>
  </conditionalFormatting>
  <conditionalFormatting sqref="D303:J303">
    <cfRule type="expression" dxfId="912" priority="89">
      <formula>$D$11=""</formula>
    </cfRule>
    <cfRule type="expression" dxfId="911" priority="90">
      <formula>$D$11=0</formula>
    </cfRule>
  </conditionalFormatting>
  <conditionalFormatting sqref="L303:R303">
    <cfRule type="expression" dxfId="910" priority="88">
      <formula>$L$11=0</formula>
    </cfRule>
  </conditionalFormatting>
  <conditionalFormatting sqref="T303:AA303">
    <cfRule type="expression" dxfId="909" priority="85">
      <formula>$T$11=""</formula>
    </cfRule>
    <cfRule type="expression" dxfId="908" priority="86">
      <formula>$T$11=0</formula>
    </cfRule>
  </conditionalFormatting>
  <conditionalFormatting sqref="L303:R303">
    <cfRule type="expression" dxfId="907" priority="87">
      <formula>$L$11=""</formula>
    </cfRule>
  </conditionalFormatting>
  <conditionalFormatting sqref="L303:R303">
    <cfRule type="expression" dxfId="906" priority="83">
      <formula>$L$11=""</formula>
    </cfRule>
    <cfRule type="expression" dxfId="905" priority="84">
      <formula>$L$11=0</formula>
    </cfRule>
  </conditionalFormatting>
  <conditionalFormatting sqref="D313:J313">
    <cfRule type="expression" dxfId="904" priority="81">
      <formula>$D$11=""</formula>
    </cfRule>
    <cfRule type="expression" dxfId="903" priority="82">
      <formula>$D$11=0</formula>
    </cfRule>
  </conditionalFormatting>
  <conditionalFormatting sqref="L313:R313">
    <cfRule type="expression" dxfId="902" priority="80">
      <formula>$L$11=0</formula>
    </cfRule>
  </conditionalFormatting>
  <conditionalFormatting sqref="T313:AA313">
    <cfRule type="expression" dxfId="901" priority="77">
      <formula>$T$11=""</formula>
    </cfRule>
    <cfRule type="expression" dxfId="900" priority="78">
      <formula>$T$11=0</formula>
    </cfRule>
  </conditionalFormatting>
  <conditionalFormatting sqref="L313:R313">
    <cfRule type="expression" dxfId="899" priority="79">
      <formula>$L$11=""</formula>
    </cfRule>
  </conditionalFormatting>
  <conditionalFormatting sqref="L313:R313">
    <cfRule type="expression" dxfId="898" priority="75">
      <formula>$L$11=""</formula>
    </cfRule>
    <cfRule type="expression" dxfId="897" priority="76">
      <formula>$L$11=0</formula>
    </cfRule>
  </conditionalFormatting>
  <conditionalFormatting sqref="D318:J318">
    <cfRule type="expression" dxfId="896" priority="73">
      <formula>$D$11=""</formula>
    </cfRule>
    <cfRule type="expression" dxfId="895" priority="74">
      <formula>$D$11=0</formula>
    </cfRule>
  </conditionalFormatting>
  <conditionalFormatting sqref="L318:R318">
    <cfRule type="expression" dxfId="894" priority="72">
      <formula>$L$11=0</formula>
    </cfRule>
  </conditionalFormatting>
  <conditionalFormatting sqref="T318:AA318">
    <cfRule type="expression" dxfId="893" priority="69">
      <formula>$T$11=""</formula>
    </cfRule>
    <cfRule type="expression" dxfId="892" priority="70">
      <formula>$T$11=0</formula>
    </cfRule>
  </conditionalFormatting>
  <conditionalFormatting sqref="L318:R318">
    <cfRule type="expression" dxfId="891" priority="71">
      <formula>$L$11=""</formula>
    </cfRule>
  </conditionalFormatting>
  <conditionalFormatting sqref="L318:R318">
    <cfRule type="expression" dxfId="890" priority="67">
      <formula>$L$11=""</formula>
    </cfRule>
    <cfRule type="expression" dxfId="889" priority="68">
      <formula>$L$11=0</formula>
    </cfRule>
  </conditionalFormatting>
  <conditionalFormatting sqref="D325:J325">
    <cfRule type="expression" dxfId="888" priority="65">
      <formula>$D$11=""</formula>
    </cfRule>
    <cfRule type="expression" dxfId="887" priority="66">
      <formula>$D$11=0</formula>
    </cfRule>
  </conditionalFormatting>
  <conditionalFormatting sqref="L325:R325">
    <cfRule type="expression" dxfId="886" priority="64">
      <formula>$L$11=0</formula>
    </cfRule>
  </conditionalFormatting>
  <conditionalFormatting sqref="T325:AA325">
    <cfRule type="expression" dxfId="885" priority="61">
      <formula>$T$11=""</formula>
    </cfRule>
    <cfRule type="expression" dxfId="884" priority="62">
      <formula>$T$11=0</formula>
    </cfRule>
  </conditionalFormatting>
  <conditionalFormatting sqref="L325:R325">
    <cfRule type="expression" dxfId="883" priority="63">
      <formula>$L$11=""</formula>
    </cfRule>
  </conditionalFormatting>
  <conditionalFormatting sqref="L325:R325">
    <cfRule type="expression" dxfId="882" priority="59">
      <formula>$L$11=""</formula>
    </cfRule>
    <cfRule type="expression" dxfId="881" priority="60">
      <formula>$L$11=0</formula>
    </cfRule>
  </conditionalFormatting>
  <conditionalFormatting sqref="D329:J329">
    <cfRule type="expression" dxfId="880" priority="57">
      <formula>$D$11=""</formula>
    </cfRule>
    <cfRule type="expression" dxfId="879" priority="58">
      <formula>$D$11=0</formula>
    </cfRule>
  </conditionalFormatting>
  <conditionalFormatting sqref="L329:R329">
    <cfRule type="expression" dxfId="878" priority="56">
      <formula>$L$11=0</formula>
    </cfRule>
  </conditionalFormatting>
  <conditionalFormatting sqref="T329:AA329">
    <cfRule type="expression" dxfId="877" priority="53">
      <formula>$T$11=""</formula>
    </cfRule>
    <cfRule type="expression" dxfId="876" priority="54">
      <formula>$T$11=0</formula>
    </cfRule>
  </conditionalFormatting>
  <conditionalFormatting sqref="L329:R329">
    <cfRule type="expression" dxfId="875" priority="55">
      <formula>$L$11=""</formula>
    </cfRule>
  </conditionalFormatting>
  <conditionalFormatting sqref="L329:R329">
    <cfRule type="expression" dxfId="874" priority="51">
      <formula>$L$11=""</formula>
    </cfRule>
    <cfRule type="expression" dxfId="873" priority="52">
      <formula>$L$11=0</formula>
    </cfRule>
  </conditionalFormatting>
  <conditionalFormatting sqref="D361:J361">
    <cfRule type="expression" dxfId="872" priority="49">
      <formula>$D$11=""</formula>
    </cfRule>
    <cfRule type="expression" dxfId="871" priority="50">
      <formula>$D$11=0</formula>
    </cfRule>
  </conditionalFormatting>
  <conditionalFormatting sqref="L361:R361">
    <cfRule type="expression" dxfId="870" priority="48">
      <formula>$L$11=0</formula>
    </cfRule>
  </conditionalFormatting>
  <conditionalFormatting sqref="T361:AA361">
    <cfRule type="expression" dxfId="869" priority="45">
      <formula>$T$11=""</formula>
    </cfRule>
    <cfRule type="expression" dxfId="868" priority="46">
      <formula>$T$11=0</formula>
    </cfRule>
  </conditionalFormatting>
  <conditionalFormatting sqref="L361:R361">
    <cfRule type="expression" dxfId="867" priority="47">
      <formula>$L$11=""</formula>
    </cfRule>
  </conditionalFormatting>
  <conditionalFormatting sqref="L361:R361">
    <cfRule type="expression" dxfId="866" priority="43">
      <formula>$L$11=""</formula>
    </cfRule>
    <cfRule type="expression" dxfId="865" priority="44">
      <formula>$L$11=0</formula>
    </cfRule>
  </conditionalFormatting>
  <conditionalFormatting sqref="D368:J368">
    <cfRule type="expression" dxfId="864" priority="41">
      <formula>$D$11=""</formula>
    </cfRule>
    <cfRule type="expression" dxfId="863" priority="42">
      <formula>$D$11=0</formula>
    </cfRule>
  </conditionalFormatting>
  <conditionalFormatting sqref="L368:R368">
    <cfRule type="expression" dxfId="862" priority="40">
      <formula>$L$11=0</formula>
    </cfRule>
  </conditionalFormatting>
  <conditionalFormatting sqref="T368:AA368">
    <cfRule type="expression" dxfId="861" priority="37">
      <formula>$T$11=""</formula>
    </cfRule>
    <cfRule type="expression" dxfId="860" priority="38">
      <formula>$T$11=0</formula>
    </cfRule>
  </conditionalFormatting>
  <conditionalFormatting sqref="L368:R368">
    <cfRule type="expression" dxfId="859" priority="39">
      <formula>$L$11=""</formula>
    </cfRule>
  </conditionalFormatting>
  <conditionalFormatting sqref="L368:R368">
    <cfRule type="expression" dxfId="858" priority="35">
      <formula>$L$11=""</formula>
    </cfRule>
    <cfRule type="expression" dxfId="857" priority="36">
      <formula>$L$11=0</formula>
    </cfRule>
  </conditionalFormatting>
  <conditionalFormatting sqref="D377:J377">
    <cfRule type="expression" dxfId="856" priority="33">
      <formula>$D$11=""</formula>
    </cfRule>
    <cfRule type="expression" dxfId="855" priority="34">
      <formula>$D$11=0</formula>
    </cfRule>
  </conditionalFormatting>
  <conditionalFormatting sqref="L377:R377">
    <cfRule type="expression" dxfId="854" priority="32">
      <formula>$L$11=0</formula>
    </cfRule>
  </conditionalFormatting>
  <conditionalFormatting sqref="T377:AA377">
    <cfRule type="expression" dxfId="853" priority="29">
      <formula>$T$11=""</formula>
    </cfRule>
    <cfRule type="expression" dxfId="852" priority="30">
      <formula>$T$11=0</formula>
    </cfRule>
  </conditionalFormatting>
  <conditionalFormatting sqref="L377:R377">
    <cfRule type="expression" dxfId="851" priority="31">
      <formula>$L$11=""</formula>
    </cfRule>
  </conditionalFormatting>
  <conditionalFormatting sqref="L377:R377">
    <cfRule type="expression" dxfId="850" priority="27">
      <formula>$L$11=""</formula>
    </cfRule>
    <cfRule type="expression" dxfId="849" priority="28">
      <formula>$L$11=0</formula>
    </cfRule>
  </conditionalFormatting>
  <conditionalFormatting sqref="D382:J382">
    <cfRule type="expression" dxfId="848" priority="25">
      <formula>$D$11=""</formula>
    </cfRule>
    <cfRule type="expression" dxfId="847" priority="26">
      <formula>$D$11=0</formula>
    </cfRule>
  </conditionalFormatting>
  <conditionalFormatting sqref="L382:R382">
    <cfRule type="expression" dxfId="846" priority="24">
      <formula>$L$11=0</formula>
    </cfRule>
  </conditionalFormatting>
  <conditionalFormatting sqref="T382:AA382">
    <cfRule type="expression" dxfId="845" priority="21">
      <formula>$T$11=""</formula>
    </cfRule>
    <cfRule type="expression" dxfId="844" priority="22">
      <formula>$T$11=0</formula>
    </cfRule>
  </conditionalFormatting>
  <conditionalFormatting sqref="L382:R382">
    <cfRule type="expression" dxfId="843" priority="23">
      <formula>$L$11=""</formula>
    </cfRule>
  </conditionalFormatting>
  <conditionalFormatting sqref="L382:R382">
    <cfRule type="expression" dxfId="842" priority="19">
      <formula>$L$11=""</formula>
    </cfRule>
    <cfRule type="expression" dxfId="841" priority="20">
      <formula>$L$11=0</formula>
    </cfRule>
  </conditionalFormatting>
  <conditionalFormatting sqref="D389:J389">
    <cfRule type="expression" dxfId="840" priority="17">
      <formula>$D$11=""</formula>
    </cfRule>
    <cfRule type="expression" dxfId="839" priority="18">
      <formula>$D$11=0</formula>
    </cfRule>
  </conditionalFormatting>
  <conditionalFormatting sqref="L389:R389">
    <cfRule type="expression" dxfId="838" priority="16">
      <formula>$L$11=0</formula>
    </cfRule>
  </conditionalFormatting>
  <conditionalFormatting sqref="T389:AA389">
    <cfRule type="expression" dxfId="837" priority="13">
      <formula>$T$11=""</formula>
    </cfRule>
    <cfRule type="expression" dxfId="836" priority="14">
      <formula>$T$11=0</formula>
    </cfRule>
  </conditionalFormatting>
  <conditionalFormatting sqref="L389:R389">
    <cfRule type="expression" dxfId="835" priority="15">
      <formula>$L$11=""</formula>
    </cfRule>
  </conditionalFormatting>
  <conditionalFormatting sqref="L389:R389">
    <cfRule type="expression" dxfId="834" priority="11">
      <formula>$L$11=""</formula>
    </cfRule>
    <cfRule type="expression" dxfId="833" priority="12">
      <formula>$L$11=0</formula>
    </cfRule>
  </conditionalFormatting>
  <conditionalFormatting sqref="D426:J426">
    <cfRule type="expression" dxfId="832" priority="9">
      <formula>$D$11=""</formula>
    </cfRule>
    <cfRule type="expression" dxfId="831" priority="10">
      <formula>$D$11=0</formula>
    </cfRule>
  </conditionalFormatting>
  <conditionalFormatting sqref="L426:R426">
    <cfRule type="expression" dxfId="830" priority="8">
      <formula>$L$11=0</formula>
    </cfRule>
  </conditionalFormatting>
  <conditionalFormatting sqref="T426:AA426">
    <cfRule type="expression" dxfId="829" priority="5">
      <formula>$T$11=""</formula>
    </cfRule>
    <cfRule type="expression" dxfId="828" priority="6">
      <formula>$T$11=0</formula>
    </cfRule>
  </conditionalFormatting>
  <conditionalFormatting sqref="L426:R426">
    <cfRule type="expression" dxfId="827" priority="7">
      <formula>$L$11=""</formula>
    </cfRule>
  </conditionalFormatting>
  <conditionalFormatting sqref="L426:R426">
    <cfRule type="expression" dxfId="826" priority="3">
      <formula>$L$11=""</formula>
    </cfRule>
    <cfRule type="expression" dxfId="825" priority="4">
      <formula>$L$11=0</formula>
    </cfRule>
  </conditionalFormatting>
  <conditionalFormatting sqref="L438:R438">
    <cfRule type="expression" dxfId="824" priority="2">
      <formula>$L$11=""</formula>
    </cfRule>
  </conditionalFormatting>
  <conditionalFormatting sqref="L442:R442">
    <cfRule type="expression" dxfId="823" priority="1">
      <formula>$L$11=""</formula>
    </cfRule>
  </conditionalFormatting>
  <pageMargins left="0.78740157480314965" right="0.78740157480314965" top="0.51181102362204722" bottom="0.6692913385826772" header="0.51181102362204722" footer="0.51181102362204722"/>
  <pageSetup paperSize="9" fitToHeight="0" orientation="portrait" r:id="rId1"/>
  <headerFooter>
    <oddFooter>&amp;L&amp;10&amp;KC0BC00_______________________________________________________________________________________&amp;6&amp;K01+000TT 811 Toetsing grond R85 30-07-2025</oddFooter>
  </headerFooter>
  <rowBreaks count="1" manualBreakCount="1">
    <brk id="412" max="16383" man="1"/>
  </rowBreaks>
  <cellWatches>
    <cellWatch r="F165"/>
  </cellWatches>
  <drawing r:id="rId2"/>
  <legacyDrawing r:id="rId3"/>
  <oleObjects>
    <mc:AlternateContent xmlns:mc="http://schemas.openxmlformats.org/markup-compatibility/2006">
      <mc:Choice Requires="x14">
        <oleObject progId="Visio.Drawing.11" shapeId="1039" r:id="rId4">
          <objectPr defaultSize="0" autoPict="0" r:id="rId5">
            <anchor moveWithCells="1">
              <from>
                <xdr:col>0</xdr:col>
                <xdr:colOff>0</xdr:colOff>
                <xdr:row>0</xdr:row>
                <xdr:rowOff>0</xdr:rowOff>
              </from>
              <to>
                <xdr:col>26</xdr:col>
                <xdr:colOff>123825</xdr:colOff>
                <xdr:row>2</xdr:row>
                <xdr:rowOff>38100</xdr:rowOff>
              </to>
            </anchor>
          </objectPr>
        </oleObject>
      </mc:Choice>
      <mc:Fallback>
        <oleObject progId="Visio.Drawing.11" shapeId="1039" r:id="rId4"/>
      </mc:Fallback>
    </mc:AlternateContent>
  </oleObjects>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lege_regels_verbergen">
                <anchor>
                  <from>
                    <xdr:col>27</xdr:col>
                    <xdr:colOff>314325</xdr:colOff>
                    <xdr:row>1</xdr:row>
                    <xdr:rowOff>28575</xdr:rowOff>
                  </from>
                  <to>
                    <xdr:col>29</xdr:col>
                    <xdr:colOff>276225</xdr:colOff>
                    <xdr:row>4</xdr:row>
                    <xdr:rowOff>76200</xdr:rowOff>
                  </to>
                </anchor>
              </controlPr>
            </control>
          </mc:Choice>
        </mc:AlternateContent>
        <mc:AlternateContent xmlns:mc="http://schemas.openxmlformats.org/markup-compatibility/2006">
          <mc:Choice Requires="x14">
            <control shapeId="1034" r:id="rId7" name="Button 10">
              <controlPr defaultSize="0" print="0" autoFill="0" autoPict="0" macro="[0]!lege_regels_verbergen_undo">
                <anchor>
                  <from>
                    <xdr:col>27</xdr:col>
                    <xdr:colOff>314325</xdr:colOff>
                    <xdr:row>5</xdr:row>
                    <xdr:rowOff>47625</xdr:rowOff>
                  </from>
                  <to>
                    <xdr:col>29</xdr:col>
                    <xdr:colOff>276225</xdr:colOff>
                    <xdr:row>11</xdr:row>
                    <xdr:rowOff>9525</xdr:rowOff>
                  </to>
                </anchor>
              </controlPr>
            </control>
          </mc:Choice>
        </mc:AlternateContent>
        <mc:AlternateContent xmlns:mc="http://schemas.openxmlformats.org/markup-compatibility/2006">
          <mc:Choice Requires="x14">
            <control shapeId="1035" r:id="rId8" name="Button 11">
              <controlPr defaultSize="0" print="0" autoFill="0" autoPict="0" macro="[0]!opslaan_xlsm">
                <anchor>
                  <from>
                    <xdr:col>27</xdr:col>
                    <xdr:colOff>314325</xdr:colOff>
                    <xdr:row>12</xdr:row>
                    <xdr:rowOff>19050</xdr:rowOff>
                  </from>
                  <to>
                    <xdr:col>29</xdr:col>
                    <xdr:colOff>276225</xdr:colOff>
                    <xdr:row>15</xdr:row>
                    <xdr:rowOff>95250</xdr:rowOff>
                  </to>
                </anchor>
              </controlPr>
            </control>
          </mc:Choice>
        </mc:AlternateContent>
        <mc:AlternateContent xmlns:mc="http://schemas.openxmlformats.org/markup-compatibility/2006">
          <mc:Choice Requires="x14">
            <control shapeId="1036" r:id="rId9" name="Button 12">
              <controlPr defaultSize="0" print="0" autoFill="0" autoPict="0" macro="[0]!opslaan_pdf">
                <anchor>
                  <from>
                    <xdr:col>27</xdr:col>
                    <xdr:colOff>314325</xdr:colOff>
                    <xdr:row>16</xdr:row>
                    <xdr:rowOff>95250</xdr:rowOff>
                  </from>
                  <to>
                    <xdr:col>29</xdr:col>
                    <xdr:colOff>276225</xdr:colOff>
                    <xdr:row>22</xdr:row>
                    <xdr:rowOff>9525</xdr:rowOff>
                  </to>
                </anchor>
              </controlPr>
            </control>
          </mc:Choice>
        </mc:AlternateContent>
        <mc:AlternateContent xmlns:mc="http://schemas.openxmlformats.org/markup-compatibility/2006">
          <mc:Choice Requires="x14">
            <control shapeId="1037" r:id="rId10" name="Button 13">
              <controlPr defaultSize="0" print="0" autoFill="0" autoPict="0" macro="[0]!opslaan_toetsingswaarden_pdf">
                <anchor>
                  <from>
                    <xdr:col>27</xdr:col>
                    <xdr:colOff>314325</xdr:colOff>
                    <xdr:row>23</xdr:row>
                    <xdr:rowOff>19050</xdr:rowOff>
                  </from>
                  <to>
                    <xdr:col>29</xdr:col>
                    <xdr:colOff>276225</xdr:colOff>
                    <xdr:row>32</xdr:row>
                    <xdr:rowOff>9525</xdr:rowOff>
                  </to>
                </anchor>
              </controlPr>
            </control>
          </mc:Choice>
        </mc:AlternateContent>
        <mc:AlternateContent xmlns:mc="http://schemas.openxmlformats.org/markup-compatibility/2006">
          <mc:Choice Requires="x14">
            <control shapeId="1038" r:id="rId11" name="Button 14">
              <controlPr defaultSize="0" print="0" autoFill="0" autoPict="0" macro="[0]!Export_toetsing_QGIS">
                <anchor>
                  <from>
                    <xdr:col>27</xdr:col>
                    <xdr:colOff>314325</xdr:colOff>
                    <xdr:row>33</xdr:row>
                    <xdr:rowOff>28575</xdr:rowOff>
                  </from>
                  <to>
                    <xdr:col>29</xdr:col>
                    <xdr:colOff>276225</xdr:colOff>
                    <xdr:row>45</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47D441-74B7-4F87-B806-A57DA40F7029}">
  <sheetPr codeName="Blad16" filterMode="1">
    <tabColor theme="7" tint="0.59999389629810485"/>
    <pageSetUpPr fitToPage="1"/>
  </sheetPr>
  <dimension ref="A1:AK928"/>
  <sheetViews>
    <sheetView showGridLines="0" zoomScaleNormal="100" workbookViewId="0">
      <selection activeCell="AH1" sqref="AH1:AH1048576"/>
    </sheetView>
  </sheetViews>
  <sheetFormatPr defaultColWidth="10.7109375" defaultRowHeight="9" customHeight="1" x14ac:dyDescent="0.15"/>
  <cols>
    <col min="1" max="1" width="4.7109375" style="25" customWidth="1"/>
    <col min="2" max="2" width="1.42578125" style="25" customWidth="1"/>
    <col min="3" max="3" width="11.85546875" style="25" customWidth="1"/>
    <col min="4" max="4" width="1.140625" style="25" customWidth="1"/>
    <col min="5" max="5" width="4.140625" style="25" customWidth="1"/>
    <col min="6" max="6" width="3" style="26" customWidth="1"/>
    <col min="7" max="7" width="1.140625" style="26" customWidth="1"/>
    <col min="8" max="8" width="4.140625" style="26" customWidth="1"/>
    <col min="9" max="9" width="3.5703125" style="26" customWidth="1"/>
    <col min="10" max="10" width="2.42578125" style="26" customWidth="1"/>
    <col min="11" max="12" width="4.7109375" style="52" customWidth="1"/>
    <col min="13" max="13" width="1.140625" style="25" customWidth="1"/>
    <col min="14" max="14" width="4.140625" style="25" customWidth="1"/>
    <col min="15" max="15" width="3" style="26" customWidth="1"/>
    <col min="16" max="16" width="1.140625" style="26" customWidth="1"/>
    <col min="17" max="17" width="4.140625" style="26" customWidth="1"/>
    <col min="18" max="18" width="3.5703125" style="26" customWidth="1"/>
    <col min="19" max="19" width="2.42578125" style="26" customWidth="1"/>
    <col min="20" max="21" width="4.7109375" style="52" customWidth="1"/>
    <col min="22" max="22" width="1.140625" style="25" customWidth="1"/>
    <col min="23" max="23" width="4.140625" style="25" customWidth="1"/>
    <col min="24" max="24" width="3" style="25" customWidth="1"/>
    <col min="25" max="25" width="1.140625" style="26" customWidth="1"/>
    <col min="26" max="26" width="4.140625" style="26" customWidth="1"/>
    <col min="27" max="27" width="3.5703125" style="26" customWidth="1"/>
    <col min="28" max="28" width="2.42578125" style="25" customWidth="1"/>
    <col min="29" max="30" width="4.7109375" style="52" customWidth="1"/>
    <col min="31" max="32" width="10.7109375" style="25"/>
    <col min="33" max="33" width="10.7109375" style="63"/>
    <col min="34" max="34" width="8.85546875" style="63" hidden="1" customWidth="1"/>
    <col min="35" max="35" width="10.7109375" style="63"/>
    <col min="36" max="16384" width="10.7109375" style="25"/>
  </cols>
  <sheetData>
    <row r="1" spans="1:37" ht="12" customHeight="1" x14ac:dyDescent="0.2">
      <c r="A1" s="204" t="s">
        <v>2392</v>
      </c>
      <c r="B1" s="204"/>
      <c r="C1" s="204"/>
      <c r="D1" s="204"/>
      <c r="E1" s="204"/>
      <c r="F1" s="204"/>
      <c r="G1" s="204"/>
      <c r="H1" s="204"/>
      <c r="I1" s="204"/>
      <c r="J1" s="204"/>
      <c r="K1" s="204"/>
      <c r="L1" s="204"/>
      <c r="M1" s="204"/>
      <c r="N1" s="204"/>
      <c r="O1" s="204"/>
      <c r="P1" s="204"/>
      <c r="Q1" s="204"/>
      <c r="R1" s="204"/>
      <c r="S1" s="204"/>
      <c r="T1" s="204"/>
      <c r="U1" s="204"/>
      <c r="V1" s="204"/>
      <c r="W1" s="204"/>
      <c r="X1" s="204"/>
      <c r="Y1" s="204"/>
      <c r="Z1" s="204"/>
      <c r="AA1" s="204"/>
      <c r="AB1" s="204"/>
      <c r="AC1" s="204"/>
      <c r="AD1" s="151"/>
    </row>
    <row r="2" spans="1:37" ht="5.0999999999999996" customHeight="1" x14ac:dyDescent="0.15">
      <c r="A2" s="195"/>
      <c r="B2" s="195"/>
      <c r="C2" s="195"/>
      <c r="D2" s="27"/>
      <c r="E2" s="27"/>
      <c r="F2" s="28"/>
      <c r="G2" s="27"/>
      <c r="H2" s="27"/>
      <c r="I2" s="27"/>
      <c r="J2" s="28"/>
      <c r="M2" s="27"/>
      <c r="N2" s="27"/>
      <c r="O2" s="28"/>
      <c r="P2" s="27"/>
      <c r="Q2" s="27"/>
      <c r="R2" s="27"/>
      <c r="S2" s="28"/>
      <c r="V2" s="27"/>
      <c r="W2" s="27"/>
      <c r="X2" s="28"/>
      <c r="Y2" s="27"/>
      <c r="Z2" s="27"/>
      <c r="AA2" s="27"/>
      <c r="AB2" s="28"/>
    </row>
    <row r="3" spans="1:37" ht="12" customHeight="1" x14ac:dyDescent="0.2">
      <c r="A3" s="196" t="str">
        <f ca="1">Invoer!A14</f>
        <v>T.25.13676 Groenstrook nabij P50</v>
      </c>
      <c r="B3" s="196"/>
      <c r="C3" s="196"/>
      <c r="D3" s="196"/>
      <c r="E3" s="196"/>
      <c r="F3" s="196"/>
      <c r="G3" s="196"/>
      <c r="H3" s="196"/>
      <c r="I3" s="196"/>
      <c r="J3" s="196"/>
      <c r="K3" s="196"/>
      <c r="L3" s="196"/>
      <c r="M3" s="196"/>
      <c r="N3" s="196"/>
      <c r="O3" s="196"/>
      <c r="P3" s="88"/>
      <c r="Q3" s="197" t="str">
        <f>H!B3</f>
        <v>Toetsing: gemeente Haarlemmermeer</v>
      </c>
      <c r="R3" s="197"/>
      <c r="S3" s="197"/>
      <c r="T3" s="197"/>
      <c r="U3" s="197"/>
      <c r="V3" s="197"/>
      <c r="W3" s="197"/>
      <c r="X3" s="197"/>
      <c r="Y3" s="197"/>
      <c r="Z3" s="197"/>
      <c r="AA3" s="197"/>
      <c r="AB3" s="197"/>
      <c r="AC3" s="197"/>
      <c r="AD3" s="197"/>
    </row>
    <row r="4" spans="1:37" ht="4.5" customHeight="1" x14ac:dyDescent="0.15">
      <c r="A4" s="205"/>
      <c r="B4" s="205"/>
      <c r="C4" s="205"/>
      <c r="D4" s="29"/>
      <c r="E4" s="29"/>
      <c r="F4" s="30"/>
      <c r="G4" s="30"/>
      <c r="H4" s="30"/>
      <c r="I4" s="30"/>
      <c r="J4" s="30"/>
      <c r="K4" s="149"/>
      <c r="L4" s="149"/>
      <c r="M4" s="29"/>
      <c r="N4" s="29"/>
      <c r="O4" s="30"/>
      <c r="P4" s="30"/>
      <c r="Q4" s="30"/>
      <c r="R4" s="30"/>
      <c r="S4" s="30"/>
      <c r="T4" s="149"/>
      <c r="U4" s="149"/>
      <c r="V4" s="29"/>
      <c r="W4" s="29"/>
      <c r="X4" s="29"/>
      <c r="Y4" s="30"/>
      <c r="Z4" s="30"/>
      <c r="AA4" s="30"/>
      <c r="AB4" s="29"/>
      <c r="AC4" s="149"/>
      <c r="AD4" s="149"/>
    </row>
    <row r="5" spans="1:37" ht="5.0999999999999996" customHeight="1" x14ac:dyDescent="0.15">
      <c r="A5" s="195"/>
      <c r="B5" s="195"/>
      <c r="C5" s="195"/>
    </row>
    <row r="6" spans="1:37" ht="9" customHeight="1" x14ac:dyDescent="0.15">
      <c r="A6" s="200" t="s">
        <v>33</v>
      </c>
      <c r="B6" s="200"/>
      <c r="C6" s="200"/>
      <c r="D6" s="200" t="str">
        <f>HLOOKUP(SMALL(Invoer!$C$17:$G$17,1),Invoer!$C$17:$G$28,4,FALSE)</f>
        <v>A (Groene Zoom)</v>
      </c>
      <c r="E6" s="200"/>
      <c r="F6" s="200"/>
      <c r="G6" s="200"/>
      <c r="H6" s="200"/>
      <c r="I6" s="200"/>
      <c r="J6" s="200"/>
      <c r="K6" s="34"/>
      <c r="L6" s="34"/>
      <c r="M6" s="200" t="str">
        <f>HLOOKUP(SMALL(Invoer!$C$17:$G$17,2),Invoer!$C$17:$G$28,4,FALSE)</f>
        <v>A (Groene Zoom)</v>
      </c>
      <c r="N6" s="200"/>
      <c r="O6" s="200"/>
      <c r="P6" s="200"/>
      <c r="Q6" s="200"/>
      <c r="R6" s="200"/>
      <c r="S6" s="200"/>
      <c r="T6" s="34"/>
      <c r="U6" s="34"/>
      <c r="V6" s="200" t="str">
        <f>HLOOKUP(SMALL(Invoer!$C$17:$G$17,3),Invoer!$C$17:$G$28,4,FALSE)</f>
        <v>A (Groene Zoom)</v>
      </c>
      <c r="W6" s="200"/>
      <c r="X6" s="200"/>
      <c r="Y6" s="200"/>
      <c r="Z6" s="200"/>
      <c r="AA6" s="200"/>
      <c r="AB6" s="200"/>
      <c r="AC6" s="34"/>
      <c r="AD6" s="34"/>
      <c r="AH6" s="63">
        <f>IF(AND(OR(D6="",D6=0),OR(M6="",M6=0),OR(V6="",V6=0)),1,0)</f>
        <v>0</v>
      </c>
    </row>
    <row r="7" spans="1:37" ht="9" hidden="1" customHeight="1" x14ac:dyDescent="0.15">
      <c r="A7" s="200"/>
      <c r="B7" s="200"/>
      <c r="C7" s="200"/>
      <c r="D7" s="200">
        <f>HLOOKUP(SMALL(Invoer!$C$17:$G$17,1),Invoer!$C$17:$G$28,5,FALSE)</f>
        <v>0</v>
      </c>
      <c r="E7" s="200"/>
      <c r="F7" s="200"/>
      <c r="G7" s="200"/>
      <c r="H7" s="200"/>
      <c r="I7" s="200"/>
      <c r="J7" s="200"/>
      <c r="K7" s="34"/>
      <c r="L7" s="34"/>
      <c r="M7" s="200">
        <f>HLOOKUP(SMALL(Invoer!$C$17:$G$17,2),Invoer!$C$17:$G$28,5,FALSE)</f>
        <v>0</v>
      </c>
      <c r="N7" s="200"/>
      <c r="O7" s="200"/>
      <c r="P7" s="200"/>
      <c r="Q7" s="200"/>
      <c r="R7" s="200"/>
      <c r="S7" s="200"/>
      <c r="T7" s="34"/>
      <c r="U7" s="34"/>
      <c r="V7" s="200">
        <f>HLOOKUP(SMALL(Invoer!$C$17:$G$17,3),Invoer!$C$17:$G$28,5,FALSE)</f>
        <v>0</v>
      </c>
      <c r="W7" s="200"/>
      <c r="X7" s="200"/>
      <c r="Y7" s="200"/>
      <c r="Z7" s="200"/>
      <c r="AA7" s="200"/>
      <c r="AB7" s="200"/>
      <c r="AC7" s="34"/>
      <c r="AD7" s="34"/>
      <c r="AH7" s="63">
        <f>IF(AND(OR(D7="",D7=0),OR(M7="",M7=0),OR(V7="",V7=0)),1,0)</f>
        <v>1</v>
      </c>
    </row>
    <row r="8" spans="1:37" ht="3.95" customHeight="1" x14ac:dyDescent="0.15">
      <c r="A8" s="200"/>
      <c r="B8" s="200"/>
      <c r="C8" s="200"/>
      <c r="E8" s="27"/>
      <c r="F8" s="28"/>
      <c r="G8" s="28"/>
      <c r="H8" s="28"/>
      <c r="I8" s="28"/>
      <c r="J8" s="28"/>
      <c r="K8" s="34"/>
      <c r="L8" s="34"/>
      <c r="M8" s="27"/>
      <c r="N8" s="27"/>
      <c r="O8" s="28"/>
      <c r="P8" s="28"/>
      <c r="Q8" s="28"/>
      <c r="R8" s="28"/>
      <c r="S8" s="28"/>
      <c r="T8" s="34"/>
      <c r="U8" s="34"/>
      <c r="V8" s="27"/>
      <c r="W8" s="27"/>
      <c r="X8" s="27"/>
      <c r="Y8" s="28"/>
      <c r="Z8" s="28"/>
      <c r="AA8" s="28"/>
      <c r="AB8" s="27"/>
      <c r="AC8" s="34"/>
      <c r="AD8" s="34"/>
      <c r="AH8" s="63">
        <f>IF(COUNTIF(AH6:AH7,1)=COUNT(AH6:AH7),1,0)</f>
        <v>0</v>
      </c>
    </row>
    <row r="9" spans="1:37" ht="9" customHeight="1" x14ac:dyDescent="0.15">
      <c r="A9" s="200" t="s">
        <v>34</v>
      </c>
      <c r="B9" s="200"/>
      <c r="C9" s="200"/>
      <c r="D9" s="203" t="str">
        <f>IFERROR(G!AP6,"")</f>
        <v>MMA01</v>
      </c>
      <c r="E9" s="203"/>
      <c r="F9" s="203"/>
      <c r="G9" s="203"/>
      <c r="H9" s="203"/>
      <c r="I9" s="203"/>
      <c r="J9" s="203"/>
      <c r="K9" s="34"/>
      <c r="L9" s="34"/>
      <c r="M9" s="203" t="str">
        <f>IFERROR(G!AV6,"")</f>
        <v>MMA02</v>
      </c>
      <c r="N9" s="203"/>
      <c r="O9" s="203"/>
      <c r="P9" s="203"/>
      <c r="Q9" s="203"/>
      <c r="R9" s="203"/>
      <c r="S9" s="203"/>
      <c r="T9" s="34"/>
      <c r="U9" s="34"/>
      <c r="V9" s="203" t="str">
        <f>IFERROR(G!BB6,"")</f>
        <v>MMA03</v>
      </c>
      <c r="W9" s="203"/>
      <c r="X9" s="203"/>
      <c r="Y9" s="203"/>
      <c r="Z9" s="203"/>
      <c r="AA9" s="203"/>
      <c r="AB9" s="203"/>
      <c r="AC9" s="34"/>
      <c r="AD9" s="34"/>
    </row>
    <row r="10" spans="1:37" ht="9" customHeight="1" x14ac:dyDescent="0.15">
      <c r="A10" s="200" t="s">
        <v>35</v>
      </c>
      <c r="B10" s="200"/>
      <c r="C10" s="200"/>
      <c r="D10" s="200" t="str">
        <f>HLOOKUP(SMALL(Invoer!$C$17:$G$17,1),Invoer!$C$17:$G$28,7,FALSE)</f>
        <v>bovengrond, zandige klei</v>
      </c>
      <c r="E10" s="200"/>
      <c r="F10" s="200"/>
      <c r="G10" s="200"/>
      <c r="H10" s="200"/>
      <c r="I10" s="200"/>
      <c r="J10" s="200"/>
      <c r="K10" s="34"/>
      <c r="L10" s="34"/>
      <c r="M10" s="200" t="str">
        <f>HLOOKUP(SMALL(Invoer!$C$17:$G$17,2),Invoer!$C$17:$G$28,7,FALSE)</f>
        <v>bovengrond, siltig zand</v>
      </c>
      <c r="N10" s="200"/>
      <c r="O10" s="200"/>
      <c r="P10" s="200"/>
      <c r="Q10" s="200"/>
      <c r="R10" s="200"/>
      <c r="S10" s="200"/>
      <c r="T10" s="34"/>
      <c r="U10" s="34"/>
      <c r="V10" s="200" t="str">
        <f>HLOOKUP(SMALL(Invoer!$C$17:$G$17,3),Invoer!$C$17:$G$28,7,FALSE)</f>
        <v>bovengrond, zandigek lei</v>
      </c>
      <c r="W10" s="200"/>
      <c r="X10" s="200"/>
      <c r="Y10" s="200"/>
      <c r="Z10" s="200"/>
      <c r="AA10" s="200"/>
      <c r="AB10" s="200"/>
      <c r="AC10" s="34"/>
      <c r="AD10" s="34"/>
      <c r="AH10" s="63">
        <f>IF(AND(OR(D10="",D10=0),OR(M10="",M10=0),OR(V10="",V10=0)),1,0)</f>
        <v>0</v>
      </c>
    </row>
    <row r="11" spans="1:37" ht="9" customHeight="1" x14ac:dyDescent="0.15">
      <c r="A11" s="200"/>
      <c r="B11" s="200"/>
      <c r="C11" s="200"/>
      <c r="D11" s="200" t="str">
        <f>HLOOKUP(SMALL(Invoer!$C$17:$G$17,1),Invoer!$C$17:$G$28,8,FALSE)</f>
        <v>baksteen, beton</v>
      </c>
      <c r="E11" s="200"/>
      <c r="F11" s="200"/>
      <c r="G11" s="200"/>
      <c r="H11" s="200"/>
      <c r="I11" s="200"/>
      <c r="J11" s="200"/>
      <c r="K11" s="34"/>
      <c r="L11" s="34"/>
      <c r="M11" s="200" t="str">
        <f>HLOOKUP(SMALL(Invoer!$C$17:$G$17,2),Invoer!$C$17:$G$28,8,FALSE)</f>
        <v>baksteen</v>
      </c>
      <c r="N11" s="200"/>
      <c r="O11" s="200"/>
      <c r="P11" s="200"/>
      <c r="Q11" s="200"/>
      <c r="R11" s="200"/>
      <c r="S11" s="200"/>
      <c r="T11" s="34"/>
      <c r="U11" s="34"/>
      <c r="V11" s="200">
        <f>HLOOKUP(SMALL(Invoer!$C$17:$G$17,3),Invoer!$C$17:$G$28,8,FALSE)</f>
        <v>0</v>
      </c>
      <c r="W11" s="200"/>
      <c r="X11" s="200"/>
      <c r="Y11" s="200"/>
      <c r="Z11" s="200"/>
      <c r="AA11" s="200"/>
      <c r="AB11" s="200"/>
      <c r="AC11" s="34"/>
      <c r="AD11" s="34"/>
      <c r="AH11" s="63">
        <f>IF(AND(OR(D11="",D11=0),OR(M11="",M11=0),OR(V11="",V11=0)),1,0)</f>
        <v>0</v>
      </c>
    </row>
    <row r="12" spans="1:37" ht="3.95" customHeight="1" x14ac:dyDescent="0.15">
      <c r="A12" s="200"/>
      <c r="B12" s="200"/>
      <c r="C12" s="200"/>
      <c r="E12" s="27"/>
      <c r="F12" s="28"/>
      <c r="G12" s="28"/>
      <c r="H12" s="28"/>
      <c r="I12" s="28"/>
      <c r="J12" s="28"/>
      <c r="K12" s="34"/>
      <c r="L12" s="34"/>
      <c r="M12" s="27"/>
      <c r="N12" s="27"/>
      <c r="O12" s="28"/>
      <c r="P12" s="28"/>
      <c r="Q12" s="28"/>
      <c r="R12" s="28"/>
      <c r="S12" s="28"/>
      <c r="T12" s="34"/>
      <c r="U12" s="34"/>
      <c r="V12" s="27"/>
      <c r="W12" s="27"/>
      <c r="X12" s="27"/>
      <c r="Y12" s="28"/>
      <c r="Z12" s="28"/>
      <c r="AA12" s="28"/>
      <c r="AB12" s="27"/>
      <c r="AC12" s="34"/>
      <c r="AD12" s="34"/>
      <c r="AH12" s="63">
        <f ca="1">IF(COUNTIF(AH13:AH17,1)=COUNT(AH13:AH17),1,0)</f>
        <v>0</v>
      </c>
    </row>
    <row r="13" spans="1:37" ht="9" customHeight="1" x14ac:dyDescent="0.15">
      <c r="A13" s="200" t="s">
        <v>37</v>
      </c>
      <c r="B13" s="200"/>
      <c r="C13" s="200"/>
      <c r="D13" s="201" t="str">
        <f ca="1">IFERROR(D!BC14,"")</f>
        <v>A01 (0,00-0,50)</v>
      </c>
      <c r="E13" s="201"/>
      <c r="F13" s="201"/>
      <c r="G13" s="201"/>
      <c r="H13" s="201" t="str">
        <f ca="1">IFERROR(D!BC19,"")</f>
        <v>zz</v>
      </c>
      <c r="I13" s="201"/>
      <c r="J13" s="201"/>
      <c r="K13" s="34"/>
      <c r="L13" s="34"/>
      <c r="M13" s="201" t="str">
        <f ca="1">IFERROR(D!BF14,"")</f>
        <v>A02 (0,00-0,50)</v>
      </c>
      <c r="N13" s="201"/>
      <c r="O13" s="201"/>
      <c r="P13" s="201"/>
      <c r="Q13" s="201" t="str">
        <f ca="1">IFERROR(D!BF19,"")</f>
        <v>zz</v>
      </c>
      <c r="R13" s="201"/>
      <c r="S13" s="201"/>
      <c r="T13" s="34"/>
      <c r="U13" s="34"/>
      <c r="V13" s="201" t="str">
        <f ca="1">IFERROR(D!BI14,"")</f>
        <v>A05 (0,00-0,50)</v>
      </c>
      <c r="W13" s="201"/>
      <c r="X13" s="201"/>
      <c r="Y13" s="201"/>
      <c r="Z13" s="201" t="str">
        <f ca="1">IFERROR(D!BI19,"")</f>
        <v>zz</v>
      </c>
      <c r="AA13" s="201"/>
      <c r="AB13" s="201"/>
      <c r="AC13" s="34"/>
      <c r="AD13" s="34"/>
      <c r="AH13" s="63">
        <f ca="1">IF(AND(OR(D13="",D13="zz"),OR(H13="",H13="zz"),OR(M13="",M13="zz"),OR(Q13="",Q13="zz"),OR(V13="",V13="zz"),OR(Z13="",Z13="zz")),1,0)</f>
        <v>0</v>
      </c>
    </row>
    <row r="14" spans="1:37" ht="9" customHeight="1" x14ac:dyDescent="0.15">
      <c r="A14" s="200" t="s">
        <v>38</v>
      </c>
      <c r="B14" s="200"/>
      <c r="C14" s="200"/>
      <c r="D14" s="201" t="str">
        <f ca="1">IFERROR(D!BC15,"")</f>
        <v>A03 (0,00-0,50)</v>
      </c>
      <c r="E14" s="201"/>
      <c r="F14" s="201"/>
      <c r="G14" s="201"/>
      <c r="H14" s="201" t="str">
        <f ca="1">IFERROR(D!BC20,"")</f>
        <v>zz</v>
      </c>
      <c r="I14" s="201"/>
      <c r="J14" s="201"/>
      <c r="K14" s="34"/>
      <c r="L14" s="34"/>
      <c r="M14" s="201" t="str">
        <f ca="1">IFERROR(D!BF15,"")</f>
        <v>A04 (0,00-0,50)</v>
      </c>
      <c r="N14" s="201"/>
      <c r="O14" s="201"/>
      <c r="P14" s="201"/>
      <c r="Q14" s="201" t="str">
        <f ca="1">IFERROR(D!BF20,"")</f>
        <v>zz</v>
      </c>
      <c r="R14" s="201"/>
      <c r="S14" s="201"/>
      <c r="T14" s="34"/>
      <c r="U14" s="34"/>
      <c r="V14" s="201" t="str">
        <f ca="1">IFERROR(D!BI15,"")</f>
        <v>A10 (0,00-0,50)</v>
      </c>
      <c r="W14" s="201"/>
      <c r="X14" s="201"/>
      <c r="Y14" s="201"/>
      <c r="Z14" s="201" t="str">
        <f ca="1">IFERROR(D!BI20,"")</f>
        <v>zz</v>
      </c>
      <c r="AA14" s="201"/>
      <c r="AB14" s="201"/>
      <c r="AC14" s="34"/>
      <c r="AD14" s="34"/>
      <c r="AH14" s="63">
        <f t="shared" ref="AH14:AH17" ca="1" si="0">IF(AND(OR(D14="",D14="zz"),OR(H14="",H14="zz"),OR(M14="",M14="zz"),OR(Q14="",Q14="zz"),OR(V14="",V14="zz"),OR(Z14="",Z14="zz")),1,0)</f>
        <v>0</v>
      </c>
    </row>
    <row r="15" spans="1:37" s="63" customFormat="1" ht="9" customHeight="1" x14ac:dyDescent="0.15">
      <c r="A15" s="200"/>
      <c r="B15" s="200"/>
      <c r="C15" s="200"/>
      <c r="D15" s="201" t="str">
        <f ca="1">IFERROR(D!BC16,"")</f>
        <v>A08 (0,00-0,50)</v>
      </c>
      <c r="E15" s="201"/>
      <c r="F15" s="201"/>
      <c r="G15" s="201"/>
      <c r="H15" s="201" t="str">
        <f ca="1">IFERROR(D!BC21,"")</f>
        <v>zz</v>
      </c>
      <c r="I15" s="201"/>
      <c r="J15" s="201"/>
      <c r="K15" s="34"/>
      <c r="L15" s="34"/>
      <c r="M15" s="201" t="str">
        <f ca="1">IFERROR(D!BF16,"")</f>
        <v>zz</v>
      </c>
      <c r="N15" s="201"/>
      <c r="O15" s="201"/>
      <c r="P15" s="201"/>
      <c r="Q15" s="201" t="str">
        <f ca="1">IFERROR(D!BF21,"")</f>
        <v>zz</v>
      </c>
      <c r="R15" s="201"/>
      <c r="S15" s="201"/>
      <c r="T15" s="34"/>
      <c r="U15" s="34"/>
      <c r="V15" s="201" t="str">
        <f ca="1">IFERROR(D!BI16,"")</f>
        <v>A11 (0,00-0,50)</v>
      </c>
      <c r="W15" s="201"/>
      <c r="X15" s="201"/>
      <c r="Y15" s="201"/>
      <c r="Z15" s="201" t="str">
        <f ca="1">IFERROR(D!BI21,"")</f>
        <v>zz</v>
      </c>
      <c r="AA15" s="201"/>
      <c r="AB15" s="201"/>
      <c r="AC15" s="34"/>
      <c r="AD15" s="34"/>
      <c r="AE15" s="25"/>
      <c r="AF15" s="25"/>
      <c r="AH15" s="63">
        <f t="shared" ca="1" si="0"/>
        <v>0</v>
      </c>
      <c r="AJ15" s="25"/>
      <c r="AK15" s="25"/>
    </row>
    <row r="16" spans="1:37" s="63" customFormat="1" ht="9" customHeight="1" x14ac:dyDescent="0.15">
      <c r="A16" s="200"/>
      <c r="B16" s="200"/>
      <c r="C16" s="200"/>
      <c r="D16" s="201" t="str">
        <f ca="1">IFERROR(D!BC17,"")</f>
        <v>A09 (0,00-0,50)</v>
      </c>
      <c r="E16" s="201"/>
      <c r="F16" s="201"/>
      <c r="G16" s="201"/>
      <c r="H16" s="201" t="str">
        <f ca="1">IFERROR(D!BC22,"")</f>
        <v>zz</v>
      </c>
      <c r="I16" s="201"/>
      <c r="J16" s="201"/>
      <c r="K16" s="34"/>
      <c r="L16" s="34"/>
      <c r="M16" s="201" t="str">
        <f ca="1">IFERROR(D!BF17,"")</f>
        <v>zz</v>
      </c>
      <c r="N16" s="201"/>
      <c r="O16" s="201"/>
      <c r="P16" s="201"/>
      <c r="Q16" s="201" t="str">
        <f ca="1">IFERROR(D!BF22,"")</f>
        <v>zz</v>
      </c>
      <c r="R16" s="201"/>
      <c r="S16" s="201"/>
      <c r="T16" s="34"/>
      <c r="U16" s="34"/>
      <c r="V16" s="201" t="str">
        <f ca="1">IFERROR(D!BI17,"")</f>
        <v>A12 (0,00-0,50)</v>
      </c>
      <c r="W16" s="201"/>
      <c r="X16" s="201"/>
      <c r="Y16" s="201"/>
      <c r="Z16" s="201" t="str">
        <f ca="1">IFERROR(D!BI22,"")</f>
        <v>zz</v>
      </c>
      <c r="AA16" s="201"/>
      <c r="AB16" s="201"/>
      <c r="AC16" s="34"/>
      <c r="AD16" s="34"/>
      <c r="AE16" s="25"/>
      <c r="AF16" s="25"/>
      <c r="AH16" s="63">
        <f t="shared" ca="1" si="0"/>
        <v>0</v>
      </c>
      <c r="AJ16" s="25"/>
      <c r="AK16" s="25"/>
    </row>
    <row r="17" spans="1:37" s="63" customFormat="1" ht="9" hidden="1" customHeight="1" x14ac:dyDescent="0.15">
      <c r="A17" s="200"/>
      <c r="B17" s="200"/>
      <c r="C17" s="200"/>
      <c r="D17" s="201" t="str">
        <f ca="1">IFERROR(D!BC18,"")</f>
        <v>zz</v>
      </c>
      <c r="E17" s="201"/>
      <c r="F17" s="201"/>
      <c r="G17" s="201"/>
      <c r="H17" s="201" t="str">
        <f ca="1">IFERROR(D!BC23,"")</f>
        <v>zz</v>
      </c>
      <c r="I17" s="201"/>
      <c r="J17" s="201"/>
      <c r="K17" s="34"/>
      <c r="L17" s="34"/>
      <c r="M17" s="201" t="str">
        <f ca="1">IFERROR(D!BF18,"")</f>
        <v>zz</v>
      </c>
      <c r="N17" s="201"/>
      <c r="O17" s="201"/>
      <c r="P17" s="201"/>
      <c r="Q17" s="201" t="str">
        <f ca="1">IFERROR(D!BF23,"")</f>
        <v>zz</v>
      </c>
      <c r="R17" s="201"/>
      <c r="S17" s="201"/>
      <c r="T17" s="34"/>
      <c r="U17" s="34"/>
      <c r="V17" s="201" t="str">
        <f ca="1">IFERROR(D!BI18,"")</f>
        <v>zz</v>
      </c>
      <c r="W17" s="201"/>
      <c r="X17" s="201"/>
      <c r="Y17" s="201"/>
      <c r="Z17" s="201" t="str">
        <f ca="1">IFERROR(D!BI23,"")</f>
        <v>zz</v>
      </c>
      <c r="AA17" s="201"/>
      <c r="AB17" s="201"/>
      <c r="AC17" s="34"/>
      <c r="AD17" s="34"/>
      <c r="AE17" s="25"/>
      <c r="AF17" s="25"/>
      <c r="AH17" s="63">
        <f t="shared" ca="1" si="0"/>
        <v>1</v>
      </c>
      <c r="AJ17" s="25"/>
      <c r="AK17" s="25"/>
    </row>
    <row r="18" spans="1:37" s="63" customFormat="1" ht="3.95" customHeight="1" x14ac:dyDescent="0.15">
      <c r="A18" s="205"/>
      <c r="B18" s="205"/>
      <c r="C18" s="205"/>
      <c r="D18" s="29"/>
      <c r="E18" s="29"/>
      <c r="F18" s="30"/>
      <c r="G18" s="30"/>
      <c r="H18" s="30"/>
      <c r="I18" s="30"/>
      <c r="J18" s="30"/>
      <c r="K18" s="156"/>
      <c r="L18" s="156"/>
      <c r="M18" s="29"/>
      <c r="N18" s="29"/>
      <c r="O18" s="30"/>
      <c r="P18" s="30"/>
      <c r="Q18" s="30"/>
      <c r="R18" s="30"/>
      <c r="S18" s="30"/>
      <c r="T18" s="156"/>
      <c r="U18" s="156"/>
      <c r="V18" s="29"/>
      <c r="W18" s="29"/>
      <c r="X18" s="29"/>
      <c r="Y18" s="30"/>
      <c r="Z18" s="30"/>
      <c r="AA18" s="30"/>
      <c r="AB18" s="29"/>
      <c r="AC18" s="156"/>
      <c r="AD18" s="156"/>
      <c r="AE18" s="25"/>
      <c r="AF18" s="25"/>
      <c r="AJ18" s="25"/>
      <c r="AK18" s="25"/>
    </row>
    <row r="19" spans="1:37" s="63" customFormat="1" ht="3.95" customHeight="1" x14ac:dyDescent="0.15">
      <c r="A19" s="195"/>
      <c r="B19" s="195"/>
      <c r="C19" s="195"/>
      <c r="D19" s="25"/>
      <c r="E19" s="25"/>
      <c r="F19" s="26"/>
      <c r="G19" s="26"/>
      <c r="H19" s="26"/>
      <c r="I19" s="26"/>
      <c r="J19" s="26"/>
      <c r="K19" s="157"/>
      <c r="L19" s="157"/>
      <c r="M19" s="25"/>
      <c r="N19" s="25"/>
      <c r="O19" s="26"/>
      <c r="P19" s="26"/>
      <c r="Q19" s="26"/>
      <c r="R19" s="26"/>
      <c r="S19" s="26"/>
      <c r="T19" s="157"/>
      <c r="U19" s="157"/>
      <c r="V19" s="158"/>
      <c r="W19" s="158"/>
      <c r="X19" s="158"/>
      <c r="Y19" s="159"/>
      <c r="Z19" s="159"/>
      <c r="AA19" s="159"/>
      <c r="AB19" s="158"/>
      <c r="AC19" s="157"/>
      <c r="AD19" s="157"/>
      <c r="AE19" s="25"/>
      <c r="AF19" s="25"/>
      <c r="AJ19" s="25"/>
      <c r="AK19" s="25"/>
    </row>
    <row r="20" spans="1:37" s="63" customFormat="1" ht="9" customHeight="1" x14ac:dyDescent="0.15">
      <c r="A20" s="32"/>
      <c r="B20" s="32"/>
      <c r="C20" s="32"/>
      <c r="D20" s="194" t="s">
        <v>154</v>
      </c>
      <c r="E20" s="194"/>
      <c r="F20" s="194"/>
      <c r="G20" s="202" t="s">
        <v>178</v>
      </c>
      <c r="H20" s="202"/>
      <c r="I20" s="202"/>
      <c r="J20" s="202"/>
      <c r="K20" s="34" t="s">
        <v>213</v>
      </c>
      <c r="L20" s="34"/>
      <c r="M20" s="202" t="s">
        <v>154</v>
      </c>
      <c r="N20" s="202"/>
      <c r="O20" s="202"/>
      <c r="P20" s="202" t="s">
        <v>178</v>
      </c>
      <c r="Q20" s="202"/>
      <c r="R20" s="202"/>
      <c r="S20" s="202"/>
      <c r="T20" s="34" t="s">
        <v>213</v>
      </c>
      <c r="U20" s="34"/>
      <c r="V20" s="202" t="s">
        <v>154</v>
      </c>
      <c r="W20" s="202"/>
      <c r="X20" s="202"/>
      <c r="Y20" s="202" t="s">
        <v>178</v>
      </c>
      <c r="Z20" s="202"/>
      <c r="AA20" s="202"/>
      <c r="AB20" s="202"/>
      <c r="AC20" s="34" t="s">
        <v>213</v>
      </c>
      <c r="AD20" s="34"/>
      <c r="AE20" s="25"/>
      <c r="AF20" s="25"/>
      <c r="AJ20" s="25"/>
      <c r="AK20" s="25"/>
    </row>
    <row r="21" spans="1:37" s="63" customFormat="1" ht="9" customHeight="1" x14ac:dyDescent="0.15">
      <c r="A21" s="32"/>
      <c r="B21" s="32"/>
      <c r="C21" s="32"/>
      <c r="D21" s="194" t="s">
        <v>181</v>
      </c>
      <c r="E21" s="194"/>
      <c r="F21" s="194"/>
      <c r="G21" s="202" t="s">
        <v>181</v>
      </c>
      <c r="H21" s="202"/>
      <c r="I21" s="202"/>
      <c r="J21" s="202"/>
      <c r="K21" s="34" t="s">
        <v>214</v>
      </c>
      <c r="L21" s="34"/>
      <c r="M21" s="202" t="s">
        <v>181</v>
      </c>
      <c r="N21" s="202"/>
      <c r="O21" s="202"/>
      <c r="P21" s="202" t="s">
        <v>181</v>
      </c>
      <c r="Q21" s="202"/>
      <c r="R21" s="202"/>
      <c r="S21" s="202"/>
      <c r="T21" s="34" t="s">
        <v>214</v>
      </c>
      <c r="U21" s="34"/>
      <c r="V21" s="202" t="s">
        <v>181</v>
      </c>
      <c r="W21" s="202"/>
      <c r="X21" s="202"/>
      <c r="Y21" s="202" t="s">
        <v>181</v>
      </c>
      <c r="Z21" s="202"/>
      <c r="AA21" s="202"/>
      <c r="AB21" s="202"/>
      <c r="AC21" s="34" t="s">
        <v>214</v>
      </c>
      <c r="AD21" s="34"/>
      <c r="AE21" s="25"/>
      <c r="AF21" s="25"/>
      <c r="AJ21" s="25"/>
      <c r="AK21" s="25"/>
    </row>
    <row r="22" spans="1:37" s="63" customFormat="1" ht="3.95" customHeight="1" x14ac:dyDescent="0.15">
      <c r="A22" s="195"/>
      <c r="B22" s="195"/>
      <c r="C22" s="195"/>
      <c r="D22" s="35"/>
      <c r="E22" s="35"/>
      <c r="F22" s="26"/>
      <c r="G22" s="26"/>
      <c r="H22" s="26"/>
      <c r="I22" s="26"/>
      <c r="J22" s="26"/>
      <c r="K22" s="34"/>
      <c r="L22" s="34"/>
      <c r="M22" s="35"/>
      <c r="N22" s="35"/>
      <c r="O22" s="26"/>
      <c r="P22" s="26"/>
      <c r="Q22" s="26"/>
      <c r="R22" s="26"/>
      <c r="S22" s="26"/>
      <c r="T22" s="34"/>
      <c r="U22" s="34"/>
      <c r="V22" s="35"/>
      <c r="W22" s="35"/>
      <c r="X22" s="35"/>
      <c r="Y22" s="26"/>
      <c r="Z22" s="26"/>
      <c r="AA22" s="26"/>
      <c r="AB22" s="35"/>
      <c r="AC22" s="34"/>
      <c r="AD22" s="34"/>
      <c r="AE22" s="25"/>
      <c r="AF22" s="25"/>
      <c r="AJ22" s="25"/>
      <c r="AK22" s="25"/>
    </row>
    <row r="23" spans="1:37" s="63" customFormat="1" ht="9" customHeight="1" x14ac:dyDescent="0.15">
      <c r="A23" s="195" t="str">
        <f>F!A7</f>
        <v>Droge stof (gew.%)</v>
      </c>
      <c r="B23" s="195"/>
      <c r="C23" s="195"/>
      <c r="D23" s="35" t="str">
        <f>G!AQ7</f>
        <v/>
      </c>
      <c r="E23" s="34">
        <f>G!AP7</f>
        <v>92.2</v>
      </c>
      <c r="F23" s="33"/>
      <c r="G23" s="33" t="str">
        <f>G!AS7</f>
        <v/>
      </c>
      <c r="H23" s="34">
        <f>G!AR7</f>
        <v>92.2</v>
      </c>
      <c r="I23" s="33" t="str">
        <f>G!AT7</f>
        <v/>
      </c>
      <c r="J23" s="33" t="str">
        <f>G!AU7</f>
        <v/>
      </c>
      <c r="K23" s="34"/>
      <c r="L23" s="34"/>
      <c r="M23" s="34" t="str">
        <f>G!AW7</f>
        <v/>
      </c>
      <c r="N23" s="34">
        <f>G!AV7</f>
        <v>92.7</v>
      </c>
      <c r="O23" s="33"/>
      <c r="P23" s="33" t="str">
        <f>G!AY7</f>
        <v/>
      </c>
      <c r="Q23" s="34">
        <f>G!AX7</f>
        <v>92.7</v>
      </c>
      <c r="R23" s="33" t="str">
        <f>G!AZ7</f>
        <v/>
      </c>
      <c r="S23" s="33" t="str">
        <f>G!BA7</f>
        <v/>
      </c>
      <c r="T23" s="34"/>
      <c r="U23" s="34"/>
      <c r="V23" s="34" t="str">
        <f>G!BC7</f>
        <v/>
      </c>
      <c r="W23" s="34">
        <f>G!BB7</f>
        <v>93.5</v>
      </c>
      <c r="X23" s="34"/>
      <c r="Y23" s="33" t="str">
        <f>G!BE7</f>
        <v/>
      </c>
      <c r="Z23" s="34">
        <f>G!BD7</f>
        <v>93.5</v>
      </c>
      <c r="AA23" s="33" t="str">
        <f>G!BF7</f>
        <v/>
      </c>
      <c r="AB23" s="33" t="str">
        <f>G!BG7</f>
        <v/>
      </c>
      <c r="AC23" s="34"/>
      <c r="AD23" s="34"/>
      <c r="AE23" s="25"/>
      <c r="AF23" s="25"/>
      <c r="AH23" s="63">
        <f>IF(AND(E23="--",N23="--",W23="--"),1,0)</f>
        <v>0</v>
      </c>
      <c r="AJ23" s="25"/>
      <c r="AK23" s="25"/>
    </row>
    <row r="24" spans="1:37" s="63" customFormat="1" ht="9" customHeight="1" x14ac:dyDescent="0.15">
      <c r="A24" s="195" t="str">
        <f>F!A8</f>
        <v>Organische stof (gew.%ds)</v>
      </c>
      <c r="B24" s="195"/>
      <c r="C24" s="195"/>
      <c r="D24" s="35" t="str">
        <f>G!AQ8</f>
        <v/>
      </c>
      <c r="E24" s="34">
        <f>G!AP8</f>
        <v>3</v>
      </c>
      <c r="F24" s="33"/>
      <c r="G24" s="33" t="str">
        <f>G!AS8</f>
        <v/>
      </c>
      <c r="H24" s="87">
        <f>G!AR8</f>
        <v>10</v>
      </c>
      <c r="I24" s="33" t="str">
        <f>G!AT8</f>
        <v/>
      </c>
      <c r="J24" s="33" t="str">
        <f>G!AU8</f>
        <v/>
      </c>
      <c r="K24" s="34"/>
      <c r="L24" s="34"/>
      <c r="M24" s="34" t="str">
        <f>G!AW8</f>
        <v/>
      </c>
      <c r="N24" s="34">
        <f>G!AV8</f>
        <v>2.6</v>
      </c>
      <c r="O24" s="33"/>
      <c r="P24" s="33" t="str">
        <f>G!AY8</f>
        <v/>
      </c>
      <c r="Q24" s="87">
        <f>G!AX8</f>
        <v>10</v>
      </c>
      <c r="R24" s="33" t="str">
        <f>G!AZ8</f>
        <v/>
      </c>
      <c r="S24" s="33" t="str">
        <f>G!BA8</f>
        <v/>
      </c>
      <c r="T24" s="34"/>
      <c r="U24" s="34"/>
      <c r="V24" s="34" t="str">
        <f>G!BC8</f>
        <v/>
      </c>
      <c r="W24" s="34">
        <f>G!BB8</f>
        <v>2</v>
      </c>
      <c r="X24" s="34"/>
      <c r="Y24" s="33" t="str">
        <f>G!BE8</f>
        <v/>
      </c>
      <c r="Z24" s="87">
        <f>G!BD8</f>
        <v>10</v>
      </c>
      <c r="AA24" s="33" t="str">
        <f>G!BF8</f>
        <v/>
      </c>
      <c r="AB24" s="33" t="str">
        <f>G!BG8</f>
        <v/>
      </c>
      <c r="AC24" s="34"/>
      <c r="AD24" s="34"/>
      <c r="AE24" s="25"/>
      <c r="AF24" s="25"/>
      <c r="AH24" s="63">
        <f t="shared" ref="AH24:AH87" si="1">IF(AND(E24="--",N24="--",W24="--"),1,0)</f>
        <v>0</v>
      </c>
      <c r="AJ24" s="25"/>
      <c r="AK24" s="25"/>
    </row>
    <row r="25" spans="1:37" s="63" customFormat="1" ht="9" customHeight="1" x14ac:dyDescent="0.15">
      <c r="A25" s="195" t="str">
        <f>F!A9</f>
        <v>Lutum (gew.%ds)</v>
      </c>
      <c r="B25" s="195"/>
      <c r="C25" s="195"/>
      <c r="D25" s="35" t="str">
        <f>G!AQ9</f>
        <v/>
      </c>
      <c r="E25" s="34">
        <f>G!AP9</f>
        <v>7.2</v>
      </c>
      <c r="F25" s="33"/>
      <c r="G25" s="33" t="str">
        <f>G!AS9</f>
        <v/>
      </c>
      <c r="H25" s="87">
        <f>G!AR9</f>
        <v>25</v>
      </c>
      <c r="I25" s="33" t="str">
        <f>G!AT9</f>
        <v/>
      </c>
      <c r="J25" s="33" t="str">
        <f>G!AU9</f>
        <v/>
      </c>
      <c r="K25" s="34"/>
      <c r="L25" s="34"/>
      <c r="M25" s="34" t="str">
        <f>G!AW9</f>
        <v/>
      </c>
      <c r="N25" s="34">
        <f>G!AV9</f>
        <v>6.8</v>
      </c>
      <c r="O25" s="33"/>
      <c r="P25" s="33" t="str">
        <f>G!AY9</f>
        <v/>
      </c>
      <c r="Q25" s="87">
        <f>G!AX9</f>
        <v>25</v>
      </c>
      <c r="R25" s="33" t="str">
        <f>G!AZ9</f>
        <v/>
      </c>
      <c r="S25" s="33" t="str">
        <f>G!BA9</f>
        <v/>
      </c>
      <c r="T25" s="34"/>
      <c r="U25" s="34"/>
      <c r="V25" s="34" t="str">
        <f>G!BC9</f>
        <v/>
      </c>
      <c r="W25" s="34">
        <f>G!BB9</f>
        <v>6.6</v>
      </c>
      <c r="X25" s="34"/>
      <c r="Y25" s="33" t="str">
        <f>G!BE9</f>
        <v/>
      </c>
      <c r="Z25" s="87">
        <f>G!BD9</f>
        <v>25</v>
      </c>
      <c r="AA25" s="33" t="str">
        <f>G!BF9</f>
        <v/>
      </c>
      <c r="AB25" s="33" t="str">
        <f>G!BG9</f>
        <v/>
      </c>
      <c r="AC25" s="34"/>
      <c r="AD25" s="34"/>
      <c r="AE25" s="25"/>
      <c r="AF25" s="25"/>
      <c r="AH25" s="63">
        <f t="shared" si="1"/>
        <v>0</v>
      </c>
      <c r="AJ25" s="25"/>
      <c r="AK25" s="25"/>
    </row>
    <row r="26" spans="1:37" s="63" customFormat="1" ht="9" hidden="1" customHeight="1" x14ac:dyDescent="0.15">
      <c r="A26" s="195" t="str">
        <f>F!A10</f>
        <v>pH(CaCl2)</v>
      </c>
      <c r="B26" s="195"/>
      <c r="C26" s="195"/>
      <c r="D26" s="35" t="str">
        <f>G!AQ10</f>
        <v/>
      </c>
      <c r="E26" s="34" t="str">
        <f>G!AP10</f>
        <v>--</v>
      </c>
      <c r="F26" s="33"/>
      <c r="G26" s="33" t="str">
        <f>G!AS10</f>
        <v/>
      </c>
      <c r="H26" s="34" t="str">
        <f>G!AR10</f>
        <v>--</v>
      </c>
      <c r="I26" s="33" t="str">
        <f>G!AT10</f>
        <v/>
      </c>
      <c r="J26" s="33" t="str">
        <f>G!AU10</f>
        <v/>
      </c>
      <c r="K26" s="34"/>
      <c r="L26" s="34"/>
      <c r="M26" s="34" t="str">
        <f>G!AW10</f>
        <v/>
      </c>
      <c r="N26" s="34" t="str">
        <f>G!AV10</f>
        <v>--</v>
      </c>
      <c r="O26" s="33"/>
      <c r="P26" s="33" t="str">
        <f>G!AY10</f>
        <v/>
      </c>
      <c r="Q26" s="34" t="str">
        <f>G!AX10</f>
        <v>--</v>
      </c>
      <c r="R26" s="33" t="str">
        <f>G!AZ10</f>
        <v/>
      </c>
      <c r="S26" s="33" t="str">
        <f>G!BA10</f>
        <v/>
      </c>
      <c r="T26" s="34"/>
      <c r="U26" s="34"/>
      <c r="V26" s="34" t="str">
        <f>G!BC10</f>
        <v/>
      </c>
      <c r="W26" s="34" t="str">
        <f>G!BB10</f>
        <v>--</v>
      </c>
      <c r="X26" s="34"/>
      <c r="Y26" s="33" t="str">
        <f>G!BE10</f>
        <v/>
      </c>
      <c r="Z26" s="34" t="str">
        <f>G!BD10</f>
        <v>--</v>
      </c>
      <c r="AA26" s="33" t="str">
        <f>G!BF10</f>
        <v/>
      </c>
      <c r="AB26" s="33" t="str">
        <f>G!BG10</f>
        <v/>
      </c>
      <c r="AC26" s="34"/>
      <c r="AD26" s="34"/>
      <c r="AE26" s="25"/>
      <c r="AF26" s="25"/>
      <c r="AH26" s="63">
        <f t="shared" si="1"/>
        <v>1</v>
      </c>
      <c r="AJ26" s="25"/>
      <c r="AK26" s="25"/>
    </row>
    <row r="27" spans="1:37" s="63" customFormat="1" ht="9" hidden="1" customHeight="1" x14ac:dyDescent="0.15">
      <c r="A27" s="195" t="str">
        <f>F!A11</f>
        <v>Temperatuur t.b.v. pH (°C)</v>
      </c>
      <c r="B27" s="195"/>
      <c r="C27" s="195"/>
      <c r="D27" s="35" t="str">
        <f>G!AQ11</f>
        <v/>
      </c>
      <c r="E27" s="34" t="str">
        <f>G!AP11</f>
        <v>--</v>
      </c>
      <c r="F27" s="33"/>
      <c r="G27" s="33" t="str">
        <f>G!AS11</f>
        <v/>
      </c>
      <c r="H27" s="34" t="str">
        <f>G!AR11</f>
        <v>--</v>
      </c>
      <c r="I27" s="33" t="str">
        <f>G!AT11</f>
        <v/>
      </c>
      <c r="J27" s="33" t="str">
        <f>G!AU11</f>
        <v/>
      </c>
      <c r="K27" s="34"/>
      <c r="L27" s="34"/>
      <c r="M27" s="34" t="str">
        <f>G!AW11</f>
        <v/>
      </c>
      <c r="N27" s="34" t="str">
        <f>G!AV11</f>
        <v>--</v>
      </c>
      <c r="O27" s="33"/>
      <c r="P27" s="33" t="str">
        <f>G!AY11</f>
        <v/>
      </c>
      <c r="Q27" s="34" t="str">
        <f>G!AX11</f>
        <v>--</v>
      </c>
      <c r="R27" s="33" t="str">
        <f>G!AZ11</f>
        <v/>
      </c>
      <c r="S27" s="33" t="str">
        <f>G!BA11</f>
        <v/>
      </c>
      <c r="T27" s="34"/>
      <c r="U27" s="34"/>
      <c r="V27" s="34" t="str">
        <f>G!BC11</f>
        <v/>
      </c>
      <c r="W27" s="34" t="str">
        <f>G!BB11</f>
        <v>--</v>
      </c>
      <c r="X27" s="34"/>
      <c r="Y27" s="33" t="str">
        <f>G!BE11</f>
        <v/>
      </c>
      <c r="Z27" s="34" t="str">
        <f>G!BD11</f>
        <v>--</v>
      </c>
      <c r="AA27" s="33" t="str">
        <f>G!BF11</f>
        <v/>
      </c>
      <c r="AB27" s="33" t="str">
        <f>G!BG11</f>
        <v/>
      </c>
      <c r="AC27" s="34"/>
      <c r="AD27" s="34"/>
      <c r="AE27" s="25"/>
      <c r="AF27" s="25"/>
      <c r="AH27" s="63">
        <f t="shared" si="1"/>
        <v>1</v>
      </c>
      <c r="AJ27" s="25"/>
      <c r="AK27" s="25"/>
    </row>
    <row r="28" spans="1:37" s="63" customFormat="1" ht="3.95" customHeight="1" x14ac:dyDescent="0.15">
      <c r="A28" s="32"/>
      <c r="B28" s="32"/>
      <c r="C28" s="32"/>
      <c r="D28" s="35"/>
      <c r="E28" s="34"/>
      <c r="F28" s="33"/>
      <c r="G28" s="33"/>
      <c r="H28" s="34"/>
      <c r="I28" s="33"/>
      <c r="J28" s="33"/>
      <c r="K28" s="34"/>
      <c r="L28" s="34"/>
      <c r="M28" s="34"/>
      <c r="N28" s="34"/>
      <c r="O28" s="33"/>
      <c r="P28" s="33"/>
      <c r="Q28" s="34"/>
      <c r="R28" s="33"/>
      <c r="S28" s="33"/>
      <c r="T28" s="34"/>
      <c r="U28" s="34"/>
      <c r="V28" s="34"/>
      <c r="W28" s="34"/>
      <c r="X28" s="34"/>
      <c r="Y28" s="33"/>
      <c r="Z28" s="34"/>
      <c r="AA28" s="33"/>
      <c r="AB28" s="34"/>
      <c r="AC28" s="34"/>
      <c r="AD28" s="34"/>
      <c r="AE28" s="25"/>
      <c r="AF28" s="25"/>
      <c r="AH28" s="85">
        <f>AH29</f>
        <v>0</v>
      </c>
      <c r="AJ28" s="25"/>
      <c r="AK28" s="25"/>
    </row>
    <row r="29" spans="1:37" s="63" customFormat="1" ht="9" customHeight="1" x14ac:dyDescent="0.15">
      <c r="A29" s="198" t="str">
        <f>IF(COUNTIF(F!D12:D32,131)&gt;0,"Metalen (µg/kgds)","Metalen (mg/kgds)")</f>
        <v>Metalen (mg/kgds)</v>
      </c>
      <c r="B29" s="198"/>
      <c r="C29" s="198"/>
      <c r="D29" s="198"/>
      <c r="E29" s="198"/>
      <c r="F29" s="198"/>
      <c r="G29" s="198"/>
      <c r="H29" s="198"/>
      <c r="I29" s="198"/>
      <c r="J29" s="198"/>
      <c r="K29" s="198"/>
      <c r="L29" s="198"/>
      <c r="M29" s="198"/>
      <c r="N29" s="198"/>
      <c r="O29" s="198"/>
      <c r="P29" s="198"/>
      <c r="Q29" s="198"/>
      <c r="R29" s="198"/>
      <c r="S29" s="198"/>
      <c r="T29" s="198"/>
      <c r="U29" s="198"/>
      <c r="V29" s="198"/>
      <c r="W29" s="198"/>
      <c r="X29" s="198"/>
      <c r="Y29" s="198"/>
      <c r="Z29" s="198"/>
      <c r="AA29" s="198"/>
      <c r="AB29" s="148"/>
      <c r="AC29" s="34"/>
      <c r="AD29" s="34"/>
      <c r="AE29" s="25"/>
      <c r="AF29" s="25"/>
      <c r="AH29" s="85">
        <f>IF(COUNTIF(AH30:AH50,1)=COUNT(AH30:AH50),1,0)</f>
        <v>0</v>
      </c>
      <c r="AJ29" s="25"/>
      <c r="AK29" s="25"/>
    </row>
    <row r="30" spans="1:37" s="63" customFormat="1" ht="9" hidden="1" customHeight="1" x14ac:dyDescent="0.15">
      <c r="A30" s="195" t="str">
        <f>F!A12</f>
        <v>Antimoon</v>
      </c>
      <c r="B30" s="195"/>
      <c r="C30" s="195"/>
      <c r="D30" s="35" t="str">
        <f>G!AQ12</f>
        <v/>
      </c>
      <c r="E30" s="34" t="str">
        <f>G!AP12</f>
        <v>--</v>
      </c>
      <c r="F30" s="33"/>
      <c r="G30" s="33" t="str">
        <f>G!AS12</f>
        <v/>
      </c>
      <c r="H30" s="34" t="str">
        <f>G!AR12</f>
        <v>--</v>
      </c>
      <c r="I30" s="33" t="str">
        <f>G!AT12</f>
        <v/>
      </c>
      <c r="J30" s="33" t="str">
        <f>G!AU12</f>
        <v/>
      </c>
      <c r="K30" s="34" t="str">
        <f>IFERROR(IF(OR(H30="--",H30="rg",VLOOKUP(F!$B12,E!$B$1:'E'!$AK$300,12,FALSE)=1000000000,I30="-",I30=""),"",(HLOOKUP(SMALL(G!$Q$4:'G'!$Y$4,1),G!$Q$4:'G'!$Y$501,ROW(G!Q12)-3,FALSE))/VLOOKUP(F!$B12,E!$B$1:'E'!$AK$300,12,FALSE)*100),"")</f>
        <v/>
      </c>
      <c r="L30" s="34"/>
      <c r="M30" s="34" t="str">
        <f>G!AW12</f>
        <v/>
      </c>
      <c r="N30" s="34" t="str">
        <f>G!AV12</f>
        <v>--</v>
      </c>
      <c r="O30" s="33"/>
      <c r="P30" s="33" t="str">
        <f>G!AY12</f>
        <v/>
      </c>
      <c r="Q30" s="34" t="str">
        <f>G!AX12</f>
        <v>--</v>
      </c>
      <c r="R30" s="33" t="str">
        <f>G!AZ12</f>
        <v/>
      </c>
      <c r="S30" s="33" t="str">
        <f>G!BA12</f>
        <v/>
      </c>
      <c r="T30" s="34" t="str">
        <f>IFERROR(IF(OR(Q30="--",Q30="rg",VLOOKUP(F!$B12,E!$B$1:'E'!$AK$300,12,FALSE)=1000000000,R30="-",R30=""),"",(HLOOKUP(SMALL(G!$Q$4:'G'!$Y$4,4),G!$Q$4:'G'!$Y$501,ROW(G!Z12)-3,FALSE))/VLOOKUP(F!$B12,E!$B$1:'E'!$AK$300,12,FALSE)*100),"")</f>
        <v/>
      </c>
      <c r="U30" s="34"/>
      <c r="V30" s="34" t="str">
        <f>G!BC12</f>
        <v/>
      </c>
      <c r="W30" s="34" t="str">
        <f>G!BB12</f>
        <v>--</v>
      </c>
      <c r="X30" s="34"/>
      <c r="Y30" s="33" t="str">
        <f>G!BE12</f>
        <v/>
      </c>
      <c r="Z30" s="34" t="str">
        <f>G!BD12</f>
        <v>--</v>
      </c>
      <c r="AA30" s="33" t="str">
        <f>G!BF12</f>
        <v/>
      </c>
      <c r="AB30" s="33" t="str">
        <f>G!BG12</f>
        <v/>
      </c>
      <c r="AC30" s="34" t="str">
        <f>IFERROR(IF(OR(Z30="--",Z30="rg",VLOOKUP(F!$B12,E!$B$1:'E'!$AK$300,12,FALSE)=1000000000,AA30="-",AA30=""),"",(HLOOKUP(SMALL(G!$Q$4:'G'!$Y$4,7),G!$Q$4:'G'!$Y$501,ROW(G!AI12)-3,FALSE))/VLOOKUP(F!$B12,E!$B$1:'E'!$AK$300,12,FALSE)*100),"")</f>
        <v/>
      </c>
      <c r="AD30" s="34"/>
      <c r="AE30" s="25"/>
      <c r="AF30" s="25"/>
      <c r="AH30" s="63">
        <f t="shared" si="1"/>
        <v>1</v>
      </c>
      <c r="AJ30" s="25"/>
      <c r="AK30" s="25"/>
    </row>
    <row r="31" spans="1:37" s="63" customFormat="1" ht="9" customHeight="1" x14ac:dyDescent="0.15">
      <c r="A31" s="195" t="str">
        <f>F!A13</f>
        <v>Arseen</v>
      </c>
      <c r="B31" s="195"/>
      <c r="C31" s="195"/>
      <c r="D31" s="35" t="str">
        <f>G!AQ13</f>
        <v/>
      </c>
      <c r="E31" s="34" t="str">
        <f>G!AP13</f>
        <v>7,9</v>
      </c>
      <c r="F31" s="33"/>
      <c r="G31" s="33" t="str">
        <f>G!AS13</f>
        <v/>
      </c>
      <c r="H31" s="34" t="str">
        <f>G!AR13</f>
        <v>12,0</v>
      </c>
      <c r="I31" s="33" t="str">
        <f>G!AT13</f>
        <v>-</v>
      </c>
      <c r="J31" s="33" t="str">
        <f>G!AU13</f>
        <v/>
      </c>
      <c r="K31" s="34" t="str">
        <f>IFERROR(IF(OR(H31="--",H31="rg",VLOOKUP(F!$B13,E!$B$1:'E'!$AK$300,12,FALSE)=1000000000,I31="-",I31=""),"",(HLOOKUP(SMALL(G!$Q$4:'G'!$Y$4,1),G!$Q$4:'G'!$Y$501,ROW(G!Q13)-3,FALSE))/VLOOKUP(F!$B13,E!$B$1:'E'!$AK$300,12,FALSE)*100),"")</f>
        <v/>
      </c>
      <c r="L31" s="34"/>
      <c r="M31" s="34" t="str">
        <f>G!AW13</f>
        <v/>
      </c>
      <c r="N31" s="34" t="str">
        <f>G!AV13</f>
        <v>6,7</v>
      </c>
      <c r="O31" s="33"/>
      <c r="P31" s="33" t="str">
        <f>G!AY13</f>
        <v/>
      </c>
      <c r="Q31" s="34" t="str">
        <f>G!AX13</f>
        <v>10,4</v>
      </c>
      <c r="R31" s="33" t="str">
        <f>G!AZ13</f>
        <v>-</v>
      </c>
      <c r="S31" s="33" t="str">
        <f>G!BA13</f>
        <v/>
      </c>
      <c r="T31" s="34" t="str">
        <f>IFERROR(IF(OR(Q31="--",Q31="rg",VLOOKUP(F!$B13,E!$B$1:'E'!$AK$300,12,FALSE)=1000000000,R31="-",R31=""),"",(HLOOKUP(SMALL(G!$Q$4:'G'!$Y$4,4),G!$Q$4:'G'!$Y$501,ROW(G!Z13)-3,FALSE))/VLOOKUP(F!$B13,E!$B$1:'E'!$AK$300,12,FALSE)*100),"")</f>
        <v/>
      </c>
      <c r="U31" s="34"/>
      <c r="V31" s="34" t="str">
        <f>G!BC13</f>
        <v/>
      </c>
      <c r="W31" s="34" t="str">
        <f>G!BB13</f>
        <v>5,3</v>
      </c>
      <c r="X31" s="34"/>
      <c r="Y31" s="33" t="str">
        <f>G!BE13</f>
        <v/>
      </c>
      <c r="Z31" s="34" t="str">
        <f>G!BD13</f>
        <v>8,34</v>
      </c>
      <c r="AA31" s="33" t="str">
        <f>G!BF13</f>
        <v>-</v>
      </c>
      <c r="AB31" s="33" t="str">
        <f>G!BG13</f>
        <v/>
      </c>
      <c r="AC31" s="34" t="str">
        <f>IFERROR(IF(OR(Z31="--",Z31="rg",VLOOKUP(F!$B13,E!$B$1:'E'!$AK$300,12,FALSE)=1000000000,AA31="-",AA31=""),"",(HLOOKUP(SMALL(G!$Q$4:'G'!$Y$4,7),G!$Q$4:'G'!$Y$501,ROW(G!AI13)-3,FALSE))/VLOOKUP(F!$B13,E!$B$1:'E'!$AK$300,12,FALSE)*100),"")</f>
        <v/>
      </c>
      <c r="AD31" s="34"/>
      <c r="AE31" s="25"/>
      <c r="AF31" s="25"/>
      <c r="AH31" s="63">
        <f t="shared" si="1"/>
        <v>0</v>
      </c>
      <c r="AJ31" s="25"/>
      <c r="AK31" s="25"/>
    </row>
    <row r="32" spans="1:37" s="63" customFormat="1" ht="9" customHeight="1" x14ac:dyDescent="0.15">
      <c r="A32" s="195" t="str">
        <f>F!A14</f>
        <v>Barium</v>
      </c>
      <c r="B32" s="195"/>
      <c r="C32" s="195"/>
      <c r="D32" s="35" t="str">
        <f>G!AQ14</f>
        <v/>
      </c>
      <c r="E32" s="34" t="str">
        <f>G!AP14</f>
        <v>48</v>
      </c>
      <c r="F32" s="33"/>
      <c r="G32" s="33" t="str">
        <f>G!AS14</f>
        <v/>
      </c>
      <c r="H32" s="34" t="str">
        <f>G!AR14</f>
        <v>113</v>
      </c>
      <c r="I32" s="33" t="str">
        <f>G!AT14</f>
        <v/>
      </c>
      <c r="J32" s="33" t="str">
        <f>G!AU14</f>
        <v/>
      </c>
      <c r="K32" s="34" t="str">
        <f>IFERROR(IF(OR(H32="--",H32="rg",VLOOKUP(F!$B14,E!$B$1:'E'!$AK$300,12,FALSE)=1000000000,I32="-",I32=""),"",(HLOOKUP(SMALL(G!$Q$4:'G'!$Y$4,1),G!$Q$4:'G'!$Y$501,ROW(G!Q14)-3,FALSE))/VLOOKUP(F!$B14,E!$B$1:'E'!$AK$300,12,FALSE)*100),"")</f>
        <v/>
      </c>
      <c r="L32" s="34"/>
      <c r="M32" s="34" t="str">
        <f>G!AW14</f>
        <v/>
      </c>
      <c r="N32" s="34" t="str">
        <f>G!AV14</f>
        <v>25</v>
      </c>
      <c r="O32" s="33"/>
      <c r="P32" s="33" t="str">
        <f>G!AY14</f>
        <v/>
      </c>
      <c r="Q32" s="34" t="str">
        <f>G!AX14</f>
        <v>60,5</v>
      </c>
      <c r="R32" s="33" t="str">
        <f>G!AZ14</f>
        <v/>
      </c>
      <c r="S32" s="33" t="str">
        <f>G!BA14</f>
        <v/>
      </c>
      <c r="T32" s="34" t="str">
        <f>IFERROR(IF(OR(Q32="--",Q32="rg",VLOOKUP(F!$B14,E!$B$1:'E'!$AK$300,12,FALSE)=1000000000,R32="-",R32=""),"",(HLOOKUP(SMALL(G!$Q$4:'G'!$Y$4,4),G!$Q$4:'G'!$Y$501,ROW(G!Z14)-3,FALSE))/VLOOKUP(F!$B14,E!$B$1:'E'!$AK$300,12,FALSE)*100),"")</f>
        <v/>
      </c>
      <c r="U32" s="34"/>
      <c r="V32" s="34" t="str">
        <f>G!BC14</f>
        <v/>
      </c>
      <c r="W32" s="34" t="str">
        <f>G!BB14</f>
        <v>24</v>
      </c>
      <c r="X32" s="34"/>
      <c r="Y32" s="33" t="str">
        <f>G!BE14</f>
        <v/>
      </c>
      <c r="Z32" s="34" t="str">
        <f>G!BD14</f>
        <v>59,0</v>
      </c>
      <c r="AA32" s="33" t="str">
        <f>G!BF14</f>
        <v/>
      </c>
      <c r="AB32" s="33" t="str">
        <f>G!BG14</f>
        <v/>
      </c>
      <c r="AC32" s="34" t="str">
        <f>IFERROR(IF(OR(Z32="--",Z32="rg",VLOOKUP(F!$B14,E!$B$1:'E'!$AK$300,12,FALSE)=1000000000,AA32="-",AA32=""),"",(HLOOKUP(SMALL(G!$Q$4:'G'!$Y$4,7),G!$Q$4:'G'!$Y$501,ROW(G!AI14)-3,FALSE))/VLOOKUP(F!$B14,E!$B$1:'E'!$AK$300,12,FALSE)*100),"")</f>
        <v/>
      </c>
      <c r="AD32" s="34"/>
      <c r="AE32" s="25"/>
      <c r="AF32" s="25"/>
      <c r="AH32" s="63">
        <f t="shared" si="1"/>
        <v>0</v>
      </c>
      <c r="AJ32" s="25"/>
      <c r="AK32" s="25"/>
    </row>
    <row r="33" spans="1:37" s="63" customFormat="1" ht="9" hidden="1" customHeight="1" x14ac:dyDescent="0.15">
      <c r="A33" s="195" t="str">
        <f>F!A15</f>
        <v>Berylium</v>
      </c>
      <c r="B33" s="195"/>
      <c r="C33" s="195"/>
      <c r="D33" s="35" t="str">
        <f>G!AQ15</f>
        <v/>
      </c>
      <c r="E33" s="34" t="str">
        <f>G!AP15</f>
        <v>--</v>
      </c>
      <c r="F33" s="33"/>
      <c r="G33" s="33" t="str">
        <f>G!AS15</f>
        <v/>
      </c>
      <c r="H33" s="34" t="str">
        <f>G!AR15</f>
        <v>--</v>
      </c>
      <c r="I33" s="33" t="str">
        <f>G!AT15</f>
        <v/>
      </c>
      <c r="J33" s="33" t="str">
        <f>G!AU15</f>
        <v/>
      </c>
      <c r="K33" s="34" t="str">
        <f>IFERROR(IF(OR(H33="--",H33="rg",VLOOKUP(F!$B15,E!$B$1:'E'!$AK$300,12,FALSE)=1000000000,I33="-",I33=""),"",(HLOOKUP(SMALL(G!$Q$4:'G'!$Y$4,1),G!$Q$4:'G'!$Y$501,ROW(G!Q15)-3,FALSE))/VLOOKUP(F!$B15,E!$B$1:'E'!$AK$300,12,FALSE)*100),"")</f>
        <v/>
      </c>
      <c r="L33" s="34"/>
      <c r="M33" s="34" t="str">
        <f>G!AW15</f>
        <v/>
      </c>
      <c r="N33" s="34" t="str">
        <f>G!AV15</f>
        <v>--</v>
      </c>
      <c r="O33" s="33"/>
      <c r="P33" s="33" t="str">
        <f>G!AY15</f>
        <v/>
      </c>
      <c r="Q33" s="34" t="str">
        <f>G!AX15</f>
        <v>--</v>
      </c>
      <c r="R33" s="33" t="str">
        <f>G!AZ15</f>
        <v/>
      </c>
      <c r="S33" s="33" t="str">
        <f>G!BA15</f>
        <v/>
      </c>
      <c r="T33" s="34" t="str">
        <f>IFERROR(IF(OR(Q33="--",Q33="rg",VLOOKUP(F!$B15,E!$B$1:'E'!$AK$300,12,FALSE)=1000000000,R33="-",R33=""),"",(HLOOKUP(SMALL(G!$Q$4:'G'!$Y$4,4),G!$Q$4:'G'!$Y$501,ROW(G!Z15)-3,FALSE))/VLOOKUP(F!$B15,E!$B$1:'E'!$AK$300,12,FALSE)*100),"")</f>
        <v/>
      </c>
      <c r="U33" s="34"/>
      <c r="V33" s="34" t="str">
        <f>G!BC15</f>
        <v/>
      </c>
      <c r="W33" s="34" t="str">
        <f>G!BB15</f>
        <v>--</v>
      </c>
      <c r="X33" s="34"/>
      <c r="Y33" s="33" t="str">
        <f>G!BE15</f>
        <v/>
      </c>
      <c r="Z33" s="34" t="str">
        <f>G!BD15</f>
        <v>--</v>
      </c>
      <c r="AA33" s="33" t="str">
        <f>G!BF15</f>
        <v/>
      </c>
      <c r="AB33" s="33" t="str">
        <f>G!BG15</f>
        <v/>
      </c>
      <c r="AC33" s="34" t="str">
        <f>IFERROR(IF(OR(Z33="--",Z33="rg",VLOOKUP(F!$B15,E!$B$1:'E'!$AK$300,12,FALSE)=1000000000,AA33="-",AA33=""),"",(HLOOKUP(SMALL(G!$Q$4:'G'!$Y$4,7),G!$Q$4:'G'!$Y$501,ROW(G!AI15)-3,FALSE))/VLOOKUP(F!$B15,E!$B$1:'E'!$AK$300,12,FALSE)*100),"")</f>
        <v/>
      </c>
      <c r="AD33" s="34"/>
      <c r="AE33" s="25"/>
      <c r="AF33" s="25"/>
      <c r="AH33" s="63">
        <f t="shared" si="1"/>
        <v>1</v>
      </c>
      <c r="AJ33" s="25"/>
      <c r="AK33" s="25"/>
    </row>
    <row r="34" spans="1:37" s="63" customFormat="1" ht="9" customHeight="1" x14ac:dyDescent="0.15">
      <c r="A34" s="195" t="str">
        <f>F!A16</f>
        <v>Cadmium</v>
      </c>
      <c r="B34" s="195"/>
      <c r="C34" s="195"/>
      <c r="D34" s="35" t="str">
        <f>G!AQ16</f>
        <v/>
      </c>
      <c r="E34" s="34" t="str">
        <f>G!AP16</f>
        <v>0,21</v>
      </c>
      <c r="F34" s="33"/>
      <c r="G34" s="33" t="str">
        <f>G!AS16</f>
        <v/>
      </c>
      <c r="H34" s="34" t="str">
        <f>G!AR16</f>
        <v>0,321</v>
      </c>
      <c r="I34" s="33" t="str">
        <f>G!AT16</f>
        <v>-</v>
      </c>
      <c r="J34" s="33" t="str">
        <f>G!AU16</f>
        <v/>
      </c>
      <c r="K34" s="34" t="str">
        <f>IFERROR(IF(OR(H34="--",H34="rg",VLOOKUP(F!$B16,E!$B$1:'E'!$AK$300,12,FALSE)=1000000000,I34="-",I34=""),"",(HLOOKUP(SMALL(G!$Q$4:'G'!$Y$4,1),G!$Q$4:'G'!$Y$501,ROW(G!Q16)-3,FALSE))/VLOOKUP(F!$B16,E!$B$1:'E'!$AK$300,12,FALSE)*100),"")</f>
        <v/>
      </c>
      <c r="L34" s="34"/>
      <c r="M34" s="34" t="str">
        <f>G!AW16</f>
        <v/>
      </c>
      <c r="N34" s="34" t="str">
        <f>G!AV16</f>
        <v>0,24</v>
      </c>
      <c r="O34" s="33"/>
      <c r="P34" s="33" t="str">
        <f>G!AY16</f>
        <v/>
      </c>
      <c r="Q34" s="34" t="str">
        <f>G!AX16</f>
        <v>0,375</v>
      </c>
      <c r="R34" s="33" t="str">
        <f>G!AZ16</f>
        <v>-</v>
      </c>
      <c r="S34" s="33" t="str">
        <f>G!BA16</f>
        <v/>
      </c>
      <c r="T34" s="34" t="str">
        <f>IFERROR(IF(OR(Q34="--",Q34="rg",VLOOKUP(F!$B16,E!$B$1:'E'!$AK$300,12,FALSE)=1000000000,R34="-",R34=""),"",(HLOOKUP(SMALL(G!$Q$4:'G'!$Y$4,4),G!$Q$4:'G'!$Y$501,ROW(G!Z16)-3,FALSE))/VLOOKUP(F!$B16,E!$B$1:'E'!$AK$300,12,FALSE)*100),"")</f>
        <v/>
      </c>
      <c r="U34" s="34"/>
      <c r="V34" s="34" t="str">
        <f>G!BC16</f>
        <v>&lt;</v>
      </c>
      <c r="W34" s="34" t="str">
        <f>G!BB16</f>
        <v>0,20</v>
      </c>
      <c r="X34" s="34"/>
      <c r="Y34" s="33" t="str">
        <f>G!BE16</f>
        <v>&lt;</v>
      </c>
      <c r="Z34" s="34" t="str">
        <f>G!BD16</f>
        <v>rg</v>
      </c>
      <c r="AA34" s="33" t="str">
        <f>G!BF16</f>
        <v>-</v>
      </c>
      <c r="AB34" s="33" t="str">
        <f>G!BG16</f>
        <v/>
      </c>
      <c r="AC34" s="34" t="str">
        <f>IFERROR(IF(OR(Z34="--",Z34="rg",VLOOKUP(F!$B16,E!$B$1:'E'!$AK$300,12,FALSE)=1000000000,AA34="-",AA34=""),"",(HLOOKUP(SMALL(G!$Q$4:'G'!$Y$4,7),G!$Q$4:'G'!$Y$501,ROW(G!AI16)-3,FALSE))/VLOOKUP(F!$B16,E!$B$1:'E'!$AK$300,12,FALSE)*100),"")</f>
        <v/>
      </c>
      <c r="AD34" s="34"/>
      <c r="AE34" s="25"/>
      <c r="AF34" s="25"/>
      <c r="AH34" s="63">
        <f t="shared" si="1"/>
        <v>0</v>
      </c>
      <c r="AJ34" s="25"/>
      <c r="AK34" s="25"/>
    </row>
    <row r="35" spans="1:37" s="63" customFormat="1" ht="9" hidden="1" customHeight="1" x14ac:dyDescent="0.15">
      <c r="A35" s="195" t="str">
        <f>F!A17</f>
        <v>Chroom</v>
      </c>
      <c r="B35" s="195"/>
      <c r="C35" s="195"/>
      <c r="D35" s="35" t="str">
        <f>G!AQ17</f>
        <v/>
      </c>
      <c r="E35" s="34" t="str">
        <f>G!AP17</f>
        <v>--</v>
      </c>
      <c r="F35" s="33"/>
      <c r="G35" s="33" t="str">
        <f>G!AS17</f>
        <v/>
      </c>
      <c r="H35" s="34" t="str">
        <f>G!AR17</f>
        <v>--</v>
      </c>
      <c r="I35" s="33" t="str">
        <f>G!AT17</f>
        <v/>
      </c>
      <c r="J35" s="33" t="str">
        <f>G!AU17</f>
        <v/>
      </c>
      <c r="K35" s="34" t="str">
        <f>IFERROR(IF(OR(H35="--",H35="rg",VLOOKUP(F!$B17,E!$B$1:'E'!$AK$300,12,FALSE)=1000000000,I35="-",I35=""),"",(HLOOKUP(SMALL(G!$Q$4:'G'!$Y$4,1),G!$Q$4:'G'!$Y$501,ROW(G!Q17)-3,FALSE))/VLOOKUP(F!$B17,E!$B$1:'E'!$AK$300,12,FALSE)*100),"")</f>
        <v/>
      </c>
      <c r="L35" s="34"/>
      <c r="M35" s="34" t="str">
        <f>G!AW17</f>
        <v/>
      </c>
      <c r="N35" s="34" t="str">
        <f>G!AV17</f>
        <v>--</v>
      </c>
      <c r="O35" s="33"/>
      <c r="P35" s="33" t="str">
        <f>G!AY17</f>
        <v/>
      </c>
      <c r="Q35" s="34" t="str">
        <f>G!AX17</f>
        <v>--</v>
      </c>
      <c r="R35" s="33" t="str">
        <f>G!AZ17</f>
        <v/>
      </c>
      <c r="S35" s="33" t="str">
        <f>G!BA17</f>
        <v/>
      </c>
      <c r="T35" s="34" t="str">
        <f>IFERROR(IF(OR(Q35="--",Q35="rg",VLOOKUP(F!$B17,E!$B$1:'E'!$AK$300,12,FALSE)=1000000000,R35="-",R35=""),"",(HLOOKUP(SMALL(G!$Q$4:'G'!$Y$4,4),G!$Q$4:'G'!$Y$501,ROW(G!Z17)-3,FALSE))/VLOOKUP(F!$B17,E!$B$1:'E'!$AK$300,12,FALSE)*100),"")</f>
        <v/>
      </c>
      <c r="U35" s="34"/>
      <c r="V35" s="34" t="str">
        <f>G!BC17</f>
        <v/>
      </c>
      <c r="W35" s="34" t="str">
        <f>G!BB17</f>
        <v>--</v>
      </c>
      <c r="X35" s="34"/>
      <c r="Y35" s="33" t="str">
        <f>G!BE17</f>
        <v/>
      </c>
      <c r="Z35" s="34" t="str">
        <f>G!BD17</f>
        <v>--</v>
      </c>
      <c r="AA35" s="33" t="str">
        <f>G!BF17</f>
        <v/>
      </c>
      <c r="AB35" s="33" t="str">
        <f>G!BG17</f>
        <v/>
      </c>
      <c r="AC35" s="34" t="str">
        <f>IFERROR(IF(OR(Z35="--",Z35="rg",VLOOKUP(F!$B17,E!$B$1:'E'!$AK$300,12,FALSE)=1000000000,AA35="-",AA35=""),"",(HLOOKUP(SMALL(G!$Q$4:'G'!$Y$4,7),G!$Q$4:'G'!$Y$501,ROW(G!AI17)-3,FALSE))/VLOOKUP(F!$B17,E!$B$1:'E'!$AK$300,12,FALSE)*100),"")</f>
        <v/>
      </c>
      <c r="AD35" s="34"/>
      <c r="AE35" s="25"/>
      <c r="AF35" s="25"/>
      <c r="AH35" s="63">
        <f t="shared" si="1"/>
        <v>1</v>
      </c>
      <c r="AJ35" s="25"/>
      <c r="AK35" s="25"/>
    </row>
    <row r="36" spans="1:37" s="63" customFormat="1" ht="9" hidden="1" customHeight="1" x14ac:dyDescent="0.15">
      <c r="A36" s="195" t="str">
        <f>F!A18</f>
        <v>Chroom III</v>
      </c>
      <c r="B36" s="195"/>
      <c r="C36" s="195"/>
      <c r="D36" s="35" t="str">
        <f>G!AQ18</f>
        <v/>
      </c>
      <c r="E36" s="34" t="str">
        <f>G!AP18</f>
        <v>--</v>
      </c>
      <c r="F36" s="33"/>
      <c r="G36" s="33" t="str">
        <f>G!AS18</f>
        <v/>
      </c>
      <c r="H36" s="34" t="str">
        <f>G!AR18</f>
        <v>--</v>
      </c>
      <c r="I36" s="33" t="str">
        <f>G!AT18</f>
        <v/>
      </c>
      <c r="J36" s="33" t="str">
        <f>G!AU18</f>
        <v/>
      </c>
      <c r="K36" s="34" t="str">
        <f>IFERROR(IF(OR(H36="--",H36="rg",VLOOKUP(F!$B18,E!$B$1:'E'!$AK$300,12,FALSE)=1000000000,I36="-",I36=""),"",(HLOOKUP(SMALL(G!$Q$4:'G'!$Y$4,1),G!$Q$4:'G'!$Y$501,ROW(G!Q18)-3,FALSE))/VLOOKUP(F!$B18,E!$B$1:'E'!$AK$300,12,FALSE)*100),"")</f>
        <v/>
      </c>
      <c r="L36" s="34"/>
      <c r="M36" s="34" t="str">
        <f>G!AW18</f>
        <v/>
      </c>
      <c r="N36" s="34" t="str">
        <f>G!AV18</f>
        <v>--</v>
      </c>
      <c r="O36" s="33"/>
      <c r="P36" s="33" t="str">
        <f>G!AY18</f>
        <v/>
      </c>
      <c r="Q36" s="34" t="str">
        <f>G!AX18</f>
        <v>--</v>
      </c>
      <c r="R36" s="33" t="str">
        <f>G!AZ18</f>
        <v/>
      </c>
      <c r="S36" s="33" t="str">
        <f>G!BA18</f>
        <v/>
      </c>
      <c r="T36" s="34" t="str">
        <f>IFERROR(IF(OR(Q36="--",Q36="rg",VLOOKUP(F!$B18,E!$B$1:'E'!$AK$300,12,FALSE)=1000000000,R36="-",R36=""),"",(HLOOKUP(SMALL(G!$Q$4:'G'!$Y$4,4),G!$Q$4:'G'!$Y$501,ROW(G!Z18)-3,FALSE))/VLOOKUP(F!$B18,E!$B$1:'E'!$AK$300,12,FALSE)*100),"")</f>
        <v/>
      </c>
      <c r="U36" s="34"/>
      <c r="V36" s="34" t="str">
        <f>G!BC18</f>
        <v/>
      </c>
      <c r="W36" s="34" t="str">
        <f>G!BB18</f>
        <v>--</v>
      </c>
      <c r="X36" s="34"/>
      <c r="Y36" s="33" t="str">
        <f>G!BE18</f>
        <v/>
      </c>
      <c r="Z36" s="34" t="str">
        <f>G!BD18</f>
        <v>--</v>
      </c>
      <c r="AA36" s="33" t="str">
        <f>G!BF18</f>
        <v/>
      </c>
      <c r="AB36" s="33" t="str">
        <f>G!BG18</f>
        <v/>
      </c>
      <c r="AC36" s="34" t="str">
        <f>IFERROR(IF(OR(Z36="--",Z36="rg",VLOOKUP(F!$B18,E!$B$1:'E'!$AK$300,12,FALSE)=1000000000,AA36="-",AA36=""),"",(HLOOKUP(SMALL(G!$Q$4:'G'!$Y$4,7),G!$Q$4:'G'!$Y$501,ROW(G!AI18)-3,FALSE))/VLOOKUP(F!$B18,E!$B$1:'E'!$AK$300,12,FALSE)*100),"")</f>
        <v/>
      </c>
      <c r="AD36" s="34"/>
      <c r="AE36" s="25"/>
      <c r="AF36" s="25"/>
      <c r="AH36" s="63">
        <f t="shared" si="1"/>
        <v>1</v>
      </c>
      <c r="AJ36" s="25"/>
      <c r="AK36" s="25"/>
    </row>
    <row r="37" spans="1:37" s="63" customFormat="1" ht="9" hidden="1" customHeight="1" x14ac:dyDescent="0.15">
      <c r="A37" s="195" t="str">
        <f>F!A19</f>
        <v>Chroom VI</v>
      </c>
      <c r="B37" s="195"/>
      <c r="C37" s="195"/>
      <c r="D37" s="35" t="str">
        <f>G!AQ19</f>
        <v/>
      </c>
      <c r="E37" s="34" t="str">
        <f>G!AP19</f>
        <v>--</v>
      </c>
      <c r="F37" s="33"/>
      <c r="G37" s="33" t="str">
        <f>G!AS19</f>
        <v/>
      </c>
      <c r="H37" s="34" t="str">
        <f>G!AR19</f>
        <v>--</v>
      </c>
      <c r="I37" s="33" t="str">
        <f>G!AT19</f>
        <v/>
      </c>
      <c r="J37" s="33" t="str">
        <f>G!AU19</f>
        <v/>
      </c>
      <c r="K37" s="34" t="str">
        <f>IFERROR(IF(OR(H37="--",H37="rg",VLOOKUP(F!$B19,E!$B$1:'E'!$AK$300,12,FALSE)=1000000000,I37="-",I37=""),"",(HLOOKUP(SMALL(G!$Q$4:'G'!$Y$4,1),G!$Q$4:'G'!$Y$501,ROW(G!Q19)-3,FALSE))/VLOOKUP(F!$B19,E!$B$1:'E'!$AK$300,12,FALSE)*100),"")</f>
        <v/>
      </c>
      <c r="L37" s="34"/>
      <c r="M37" s="34" t="str">
        <f>G!AW19</f>
        <v/>
      </c>
      <c r="N37" s="34" t="str">
        <f>G!AV19</f>
        <v>--</v>
      </c>
      <c r="O37" s="33"/>
      <c r="P37" s="33" t="str">
        <f>G!AY19</f>
        <v/>
      </c>
      <c r="Q37" s="34" t="str">
        <f>G!AX19</f>
        <v>--</v>
      </c>
      <c r="R37" s="33" t="str">
        <f>G!AZ19</f>
        <v/>
      </c>
      <c r="S37" s="33" t="str">
        <f>G!BA19</f>
        <v/>
      </c>
      <c r="T37" s="34" t="str">
        <f>IFERROR(IF(OR(Q37="--",Q37="rg",VLOOKUP(F!$B19,E!$B$1:'E'!$AK$300,12,FALSE)=1000000000,R37="-",R37=""),"",(HLOOKUP(SMALL(G!$Q$4:'G'!$Y$4,4),G!$Q$4:'G'!$Y$501,ROW(G!Z19)-3,FALSE))/VLOOKUP(F!$B19,E!$B$1:'E'!$AK$300,12,FALSE)*100),"")</f>
        <v/>
      </c>
      <c r="U37" s="34"/>
      <c r="V37" s="34" t="str">
        <f>G!BC19</f>
        <v/>
      </c>
      <c r="W37" s="34" t="str">
        <f>G!BB19</f>
        <v>--</v>
      </c>
      <c r="X37" s="34"/>
      <c r="Y37" s="33" t="str">
        <f>G!BE19</f>
        <v/>
      </c>
      <c r="Z37" s="34" t="str">
        <f>G!BD19</f>
        <v>--</v>
      </c>
      <c r="AA37" s="33" t="str">
        <f>G!BF19</f>
        <v/>
      </c>
      <c r="AB37" s="33" t="str">
        <f>G!BG19</f>
        <v/>
      </c>
      <c r="AC37" s="34" t="str">
        <f>IFERROR(IF(OR(Z37="--",Z37="rg",VLOOKUP(F!$B19,E!$B$1:'E'!$AK$300,12,FALSE)=1000000000,AA37="-",AA37=""),"",(HLOOKUP(SMALL(G!$Q$4:'G'!$Y$4,7),G!$Q$4:'G'!$Y$501,ROW(G!AI19)-3,FALSE))/VLOOKUP(F!$B19,E!$B$1:'E'!$AK$300,12,FALSE)*100),"")</f>
        <v/>
      </c>
      <c r="AD37" s="34"/>
      <c r="AE37" s="25"/>
      <c r="AF37" s="25"/>
      <c r="AH37" s="63">
        <f t="shared" si="1"/>
        <v>1</v>
      </c>
      <c r="AJ37" s="25"/>
      <c r="AK37" s="25"/>
    </row>
    <row r="38" spans="1:37" s="63" customFormat="1" ht="9" hidden="1" customHeight="1" x14ac:dyDescent="0.15">
      <c r="A38" s="195" t="str">
        <f>F!A20</f>
        <v>Kalium</v>
      </c>
      <c r="B38" s="195"/>
      <c r="C38" s="195"/>
      <c r="D38" s="35" t="str">
        <f>G!AQ20</f>
        <v/>
      </c>
      <c r="E38" s="34" t="str">
        <f>G!AP20</f>
        <v>--</v>
      </c>
      <c r="F38" s="33"/>
      <c r="G38" s="33" t="str">
        <f>G!AS20</f>
        <v/>
      </c>
      <c r="H38" s="34" t="str">
        <f>G!AR20</f>
        <v>--</v>
      </c>
      <c r="I38" s="33" t="str">
        <f>G!AT20</f>
        <v/>
      </c>
      <c r="J38" s="33" t="str">
        <f>G!AU20</f>
        <v/>
      </c>
      <c r="K38" s="34" t="str">
        <f>IFERROR(IF(OR(H38="--",H38="rg",VLOOKUP(F!$B20,E!$B$1:'E'!$AK$300,12,FALSE)=1000000000,I38="-",I38=""),"",(HLOOKUP(SMALL(G!$Q$4:'G'!$Y$4,1),G!$Q$4:'G'!$Y$501,ROW(G!Q20)-3,FALSE))/VLOOKUP(F!$B20,E!$B$1:'E'!$AK$300,12,FALSE)*100),"")</f>
        <v/>
      </c>
      <c r="L38" s="34"/>
      <c r="M38" s="34" t="str">
        <f>G!AW20</f>
        <v/>
      </c>
      <c r="N38" s="34" t="str">
        <f>G!AV20</f>
        <v>--</v>
      </c>
      <c r="O38" s="33"/>
      <c r="P38" s="33" t="str">
        <f>G!AY20</f>
        <v/>
      </c>
      <c r="Q38" s="34" t="str">
        <f>G!AX20</f>
        <v>--</v>
      </c>
      <c r="R38" s="33" t="str">
        <f>G!AZ20</f>
        <v/>
      </c>
      <c r="S38" s="33" t="str">
        <f>G!BA20</f>
        <v/>
      </c>
      <c r="T38" s="34" t="str">
        <f>IFERROR(IF(OR(Q38="--",Q38="rg",VLOOKUP(F!$B20,E!$B$1:'E'!$AK$300,12,FALSE)=1000000000,R38="-",R38=""),"",(HLOOKUP(SMALL(G!$Q$4:'G'!$Y$4,4),G!$Q$4:'G'!$Y$501,ROW(G!Z20)-3,FALSE))/VLOOKUP(F!$B20,E!$B$1:'E'!$AK$300,12,FALSE)*100),"")</f>
        <v/>
      </c>
      <c r="U38" s="34"/>
      <c r="V38" s="34" t="str">
        <f>G!BC20</f>
        <v/>
      </c>
      <c r="W38" s="34" t="str">
        <f>G!BB20</f>
        <v>--</v>
      </c>
      <c r="X38" s="34"/>
      <c r="Y38" s="33" t="str">
        <f>G!BE20</f>
        <v/>
      </c>
      <c r="Z38" s="34" t="str">
        <f>G!BD20</f>
        <v>--</v>
      </c>
      <c r="AA38" s="33" t="str">
        <f>G!BF20</f>
        <v/>
      </c>
      <c r="AB38" s="33" t="str">
        <f>G!BG20</f>
        <v/>
      </c>
      <c r="AC38" s="34" t="str">
        <f>IFERROR(IF(OR(Z38="--",Z38="rg",VLOOKUP(F!$B20,E!$B$1:'E'!$AK$300,12,FALSE)=1000000000,AA38="-",AA38=""),"",(HLOOKUP(SMALL(G!$Q$4:'G'!$Y$4,7),G!$Q$4:'G'!$Y$501,ROW(G!AI20)-3,FALSE))/VLOOKUP(F!$B20,E!$B$1:'E'!$AK$300,12,FALSE)*100),"")</f>
        <v/>
      </c>
      <c r="AD38" s="34"/>
      <c r="AE38" s="25"/>
      <c r="AF38" s="25"/>
      <c r="AH38" s="63">
        <f t="shared" si="1"/>
        <v>1</v>
      </c>
      <c r="AJ38" s="25"/>
      <c r="AK38" s="25"/>
    </row>
    <row r="39" spans="1:37" s="63" customFormat="1" ht="9" customHeight="1" x14ac:dyDescent="0.15">
      <c r="A39" s="195" t="str">
        <f>F!A21</f>
        <v>Kobalt</v>
      </c>
      <c r="B39" s="195"/>
      <c r="C39" s="195"/>
      <c r="D39" s="35" t="str">
        <f>G!AQ21</f>
        <v/>
      </c>
      <c r="E39" s="34" t="str">
        <f>G!AP21</f>
        <v>4,4</v>
      </c>
      <c r="F39" s="33"/>
      <c r="G39" s="33" t="str">
        <f>G!AS21</f>
        <v/>
      </c>
      <c r="H39" s="34" t="str">
        <f>G!AR21</f>
        <v>9,86</v>
      </c>
      <c r="I39" s="33" t="str">
        <f>G!AT21</f>
        <v>-</v>
      </c>
      <c r="J39" s="33" t="str">
        <f>G!AU21</f>
        <v/>
      </c>
      <c r="K39" s="34" t="str">
        <f>IFERROR(IF(OR(H39="--",H39="rg",VLOOKUP(F!$B21,E!$B$1:'E'!$AK$300,12,FALSE)=1000000000,I39="-",I39=""),"",(HLOOKUP(SMALL(G!$Q$4:'G'!$Y$4,1),G!$Q$4:'G'!$Y$501,ROW(G!Q21)-3,FALSE))/VLOOKUP(F!$B21,E!$B$1:'E'!$AK$300,12,FALSE)*100),"")</f>
        <v/>
      </c>
      <c r="L39" s="34"/>
      <c r="M39" s="34" t="str">
        <f>G!AW21</f>
        <v/>
      </c>
      <c r="N39" s="34" t="str">
        <f>G!AV21</f>
        <v>3,4</v>
      </c>
      <c r="O39" s="33"/>
      <c r="P39" s="33" t="str">
        <f>G!AY21</f>
        <v/>
      </c>
      <c r="Q39" s="34" t="str">
        <f>G!AX21</f>
        <v>7,84</v>
      </c>
      <c r="R39" s="33" t="str">
        <f>G!AZ21</f>
        <v>-</v>
      </c>
      <c r="S39" s="33" t="str">
        <f>G!BA21</f>
        <v/>
      </c>
      <c r="T39" s="34" t="str">
        <f>IFERROR(IF(OR(Q39="--",Q39="rg",VLOOKUP(F!$B21,E!$B$1:'E'!$AK$300,12,FALSE)=1000000000,R39="-",R39=""),"",(HLOOKUP(SMALL(G!$Q$4:'G'!$Y$4,4),G!$Q$4:'G'!$Y$501,ROW(G!Z21)-3,FALSE))/VLOOKUP(F!$B21,E!$B$1:'E'!$AK$300,12,FALSE)*100),"")</f>
        <v/>
      </c>
      <c r="U39" s="34"/>
      <c r="V39" s="34" t="str">
        <f>G!BC21</f>
        <v/>
      </c>
      <c r="W39" s="34" t="str">
        <f>G!BB21</f>
        <v>3,2</v>
      </c>
      <c r="X39" s="34"/>
      <c r="Y39" s="33" t="str">
        <f>G!BE21</f>
        <v/>
      </c>
      <c r="Z39" s="34" t="str">
        <f>G!BD21</f>
        <v>7,48</v>
      </c>
      <c r="AA39" s="33" t="str">
        <f>G!BF21</f>
        <v>-</v>
      </c>
      <c r="AB39" s="33" t="str">
        <f>G!BG21</f>
        <v/>
      </c>
      <c r="AC39" s="34" t="str">
        <f>IFERROR(IF(OR(Z39="--",Z39="rg",VLOOKUP(F!$B21,E!$B$1:'E'!$AK$300,12,FALSE)=1000000000,AA39="-",AA39=""),"",(HLOOKUP(SMALL(G!$Q$4:'G'!$Y$4,7),G!$Q$4:'G'!$Y$501,ROW(G!AI21)-3,FALSE))/VLOOKUP(F!$B21,E!$B$1:'E'!$AK$300,12,FALSE)*100),"")</f>
        <v/>
      </c>
      <c r="AD39" s="34"/>
      <c r="AE39" s="25"/>
      <c r="AF39" s="25"/>
      <c r="AH39" s="63">
        <f t="shared" si="1"/>
        <v>0</v>
      </c>
      <c r="AJ39" s="25"/>
      <c r="AK39" s="25"/>
    </row>
    <row r="40" spans="1:37" s="63" customFormat="1" ht="9" customHeight="1" x14ac:dyDescent="0.15">
      <c r="A40" s="195" t="str">
        <f>F!A22</f>
        <v>Koper</v>
      </c>
      <c r="B40" s="195"/>
      <c r="C40" s="195"/>
      <c r="D40" s="35" t="str">
        <f>G!AQ22</f>
        <v/>
      </c>
      <c r="E40" s="34" t="str">
        <f>G!AP22</f>
        <v>12</v>
      </c>
      <c r="F40" s="33"/>
      <c r="G40" s="33" t="str">
        <f>G!AS22</f>
        <v/>
      </c>
      <c r="H40" s="34" t="str">
        <f>G!AR22</f>
        <v>20,5</v>
      </c>
      <c r="I40" s="33" t="str">
        <f>G!AT22</f>
        <v>-</v>
      </c>
      <c r="J40" s="33" t="str">
        <f>G!AU22</f>
        <v/>
      </c>
      <c r="K40" s="34" t="str">
        <f>IFERROR(IF(OR(H40="--",H40="rg",VLOOKUP(F!$B22,E!$B$1:'E'!$AK$300,12,FALSE)=1000000000,I40="-",I40=""),"",(HLOOKUP(SMALL(G!$Q$4:'G'!$Y$4,1),G!$Q$4:'G'!$Y$501,ROW(G!Q22)-3,FALSE))/VLOOKUP(F!$B22,E!$B$1:'E'!$AK$300,12,FALSE)*100),"")</f>
        <v/>
      </c>
      <c r="L40" s="34"/>
      <c r="M40" s="34" t="str">
        <f>G!AW22</f>
        <v/>
      </c>
      <c r="N40" s="34" t="str">
        <f>G!AV22</f>
        <v>9,9</v>
      </c>
      <c r="O40" s="33"/>
      <c r="P40" s="33" t="str">
        <f>G!AY22</f>
        <v/>
      </c>
      <c r="Q40" s="34" t="str">
        <f>G!AX22</f>
        <v>17,3</v>
      </c>
      <c r="R40" s="33" t="str">
        <f>G!AZ22</f>
        <v>-</v>
      </c>
      <c r="S40" s="33" t="str">
        <f>G!BA22</f>
        <v/>
      </c>
      <c r="T40" s="34" t="str">
        <f>IFERROR(IF(OR(Q40="--",Q40="rg",VLOOKUP(F!$B22,E!$B$1:'E'!$AK$300,12,FALSE)=1000000000,R40="-",R40=""),"",(HLOOKUP(SMALL(G!$Q$4:'G'!$Y$4,4),G!$Q$4:'G'!$Y$501,ROW(G!Z22)-3,FALSE))/VLOOKUP(F!$B22,E!$B$1:'E'!$AK$300,12,FALSE)*100),"")</f>
        <v/>
      </c>
      <c r="U40" s="34"/>
      <c r="V40" s="34" t="str">
        <f>G!BC22</f>
        <v/>
      </c>
      <c r="W40" s="34" t="str">
        <f>G!BB22</f>
        <v>5,3</v>
      </c>
      <c r="X40" s="34"/>
      <c r="Y40" s="33" t="str">
        <f>G!BE22</f>
        <v/>
      </c>
      <c r="Z40" s="34" t="str">
        <f>G!BD22</f>
        <v>9,46</v>
      </c>
      <c r="AA40" s="33" t="str">
        <f>G!BF22</f>
        <v>-</v>
      </c>
      <c r="AB40" s="33" t="str">
        <f>G!BG22</f>
        <v/>
      </c>
      <c r="AC40" s="34" t="str">
        <f>IFERROR(IF(OR(Z40="--",Z40="rg",VLOOKUP(F!$B22,E!$B$1:'E'!$AK$300,12,FALSE)=1000000000,AA40="-",AA40=""),"",(HLOOKUP(SMALL(G!$Q$4:'G'!$Y$4,7),G!$Q$4:'G'!$Y$501,ROW(G!AI22)-3,FALSE))/VLOOKUP(F!$B22,E!$B$1:'E'!$AK$300,12,FALSE)*100),"")</f>
        <v/>
      </c>
      <c r="AD40" s="34"/>
      <c r="AE40" s="25"/>
      <c r="AF40" s="25"/>
      <c r="AH40" s="63">
        <f t="shared" si="1"/>
        <v>0</v>
      </c>
      <c r="AJ40" s="25"/>
      <c r="AK40" s="25"/>
    </row>
    <row r="41" spans="1:37" s="63" customFormat="1" ht="9" customHeight="1" x14ac:dyDescent="0.15">
      <c r="A41" s="195" t="str">
        <f>F!A23</f>
        <v>Kwik</v>
      </c>
      <c r="B41" s="195"/>
      <c r="C41" s="195"/>
      <c r="D41" s="35" t="str">
        <f>G!AQ23</f>
        <v>&lt;</v>
      </c>
      <c r="E41" s="34" t="str">
        <f>G!AP23</f>
        <v>0,05</v>
      </c>
      <c r="F41" s="33"/>
      <c r="G41" s="33" t="str">
        <f>G!AS23</f>
        <v>&lt;</v>
      </c>
      <c r="H41" s="34" t="str">
        <f>G!AR23</f>
        <v>rg</v>
      </c>
      <c r="I41" s="33" t="str">
        <f>G!AT23</f>
        <v>-</v>
      </c>
      <c r="J41" s="33" t="str">
        <f>G!AU23</f>
        <v/>
      </c>
      <c r="K41" s="34" t="str">
        <f>IFERROR(IF(OR(H41="--",H41="rg",VLOOKUP(F!$B23,E!$B$1:'E'!$AK$300,12,FALSE)=1000000000,I41="-",I41=""),"",(HLOOKUP(SMALL(G!$Q$4:'G'!$Y$4,1),G!$Q$4:'G'!$Y$501,ROW(G!Q23)-3,FALSE))/VLOOKUP(F!$B23,E!$B$1:'E'!$AK$300,12,FALSE)*100),"")</f>
        <v/>
      </c>
      <c r="L41" s="34"/>
      <c r="M41" s="34" t="str">
        <f>G!AW23</f>
        <v/>
      </c>
      <c r="N41" s="34" t="str">
        <f>G!AV23</f>
        <v>0,06</v>
      </c>
      <c r="O41" s="33"/>
      <c r="P41" s="33" t="str">
        <f>G!AY23</f>
        <v/>
      </c>
      <c r="Q41" s="34" t="str">
        <f>G!AX23</f>
        <v>0,080</v>
      </c>
      <c r="R41" s="33" t="str">
        <f>G!AZ23</f>
        <v>-</v>
      </c>
      <c r="S41" s="33" t="str">
        <f>G!BA23</f>
        <v/>
      </c>
      <c r="T41" s="34" t="str">
        <f>IFERROR(IF(OR(Q41="--",Q41="rg",VLOOKUP(F!$B23,E!$B$1:'E'!$AK$300,12,FALSE)=1000000000,R41="-",R41=""),"",(HLOOKUP(SMALL(G!$Q$4:'G'!$Y$4,4),G!$Q$4:'G'!$Y$501,ROW(G!Z23)-3,FALSE))/VLOOKUP(F!$B23,E!$B$1:'E'!$AK$300,12,FALSE)*100),"")</f>
        <v/>
      </c>
      <c r="U41" s="34"/>
      <c r="V41" s="34" t="str">
        <f>G!BC23</f>
        <v>&lt;</v>
      </c>
      <c r="W41" s="34" t="str">
        <f>G!BB23</f>
        <v>0,05</v>
      </c>
      <c r="X41" s="34"/>
      <c r="Y41" s="33" t="str">
        <f>G!BE23</f>
        <v>&lt;</v>
      </c>
      <c r="Z41" s="34" t="str">
        <f>G!BD23</f>
        <v>rg</v>
      </c>
      <c r="AA41" s="33" t="str">
        <f>G!BF23</f>
        <v>-</v>
      </c>
      <c r="AB41" s="33" t="str">
        <f>G!BG23</f>
        <v/>
      </c>
      <c r="AC41" s="34" t="str">
        <f>IFERROR(IF(OR(Z41="--",Z41="rg",VLOOKUP(F!$B23,E!$B$1:'E'!$AK$300,12,FALSE)=1000000000,AA41="-",AA41=""),"",(HLOOKUP(SMALL(G!$Q$4:'G'!$Y$4,7),G!$Q$4:'G'!$Y$501,ROW(G!AI23)-3,FALSE))/VLOOKUP(F!$B23,E!$B$1:'E'!$AK$300,12,FALSE)*100),"")</f>
        <v/>
      </c>
      <c r="AD41" s="34"/>
      <c r="AE41" s="25"/>
      <c r="AF41" s="25"/>
      <c r="AH41" s="63">
        <f t="shared" si="1"/>
        <v>0</v>
      </c>
      <c r="AJ41" s="25"/>
      <c r="AK41" s="25"/>
    </row>
    <row r="42" spans="1:37" s="63" customFormat="1" ht="9" hidden="1" customHeight="1" x14ac:dyDescent="0.15">
      <c r="A42" s="195" t="str">
        <f>F!A24</f>
        <v>Kwik (anorganisch)</v>
      </c>
      <c r="B42" s="195"/>
      <c r="C42" s="195"/>
      <c r="D42" s="35" t="str">
        <f>G!AQ24</f>
        <v/>
      </c>
      <c r="E42" s="34" t="str">
        <f>G!AP24</f>
        <v>--</v>
      </c>
      <c r="F42" s="33"/>
      <c r="G42" s="33" t="str">
        <f>G!AS24</f>
        <v/>
      </c>
      <c r="H42" s="34" t="str">
        <f>G!AR24</f>
        <v>--</v>
      </c>
      <c r="I42" s="33" t="str">
        <f>G!AT24</f>
        <v/>
      </c>
      <c r="J42" s="33" t="str">
        <f>G!AU24</f>
        <v/>
      </c>
      <c r="K42" s="34" t="str">
        <f>IFERROR(IF(OR(H42="--",H42="rg",VLOOKUP(F!$B24,E!$B$1:'E'!$AK$300,12,FALSE)=1000000000,I42="-",I42=""),"",(HLOOKUP(SMALL(G!$Q$4:'G'!$Y$4,1),G!$Q$4:'G'!$Y$501,ROW(G!Q24)-3,FALSE))/VLOOKUP(F!$B24,E!$B$1:'E'!$AK$300,12,FALSE)*100),"")</f>
        <v/>
      </c>
      <c r="L42" s="34"/>
      <c r="M42" s="34" t="str">
        <f>G!AW24</f>
        <v/>
      </c>
      <c r="N42" s="34" t="str">
        <f>G!AV24</f>
        <v>--</v>
      </c>
      <c r="O42" s="33"/>
      <c r="P42" s="33" t="str">
        <f>G!AY24</f>
        <v/>
      </c>
      <c r="Q42" s="34" t="str">
        <f>G!AX24</f>
        <v>--</v>
      </c>
      <c r="R42" s="33" t="str">
        <f>G!AZ24</f>
        <v/>
      </c>
      <c r="S42" s="33" t="str">
        <f>G!BA24</f>
        <v/>
      </c>
      <c r="T42" s="34" t="str">
        <f>IFERROR(IF(OR(Q42="--",Q42="rg",VLOOKUP(F!$B24,E!$B$1:'E'!$AK$300,12,FALSE)=1000000000,R42="-",R42=""),"",(HLOOKUP(SMALL(G!$Q$4:'G'!$Y$4,4),G!$Q$4:'G'!$Y$501,ROW(G!Z24)-3,FALSE))/VLOOKUP(F!$B24,E!$B$1:'E'!$AK$300,12,FALSE)*100),"")</f>
        <v/>
      </c>
      <c r="U42" s="34"/>
      <c r="V42" s="34" t="str">
        <f>G!BC24</f>
        <v/>
      </c>
      <c r="W42" s="34" t="str">
        <f>G!BB24</f>
        <v>--</v>
      </c>
      <c r="X42" s="34"/>
      <c r="Y42" s="33" t="str">
        <f>G!BE24</f>
        <v/>
      </c>
      <c r="Z42" s="34" t="str">
        <f>G!BD24</f>
        <v>--</v>
      </c>
      <c r="AA42" s="33" t="str">
        <f>G!BF24</f>
        <v/>
      </c>
      <c r="AB42" s="33" t="str">
        <f>G!BG24</f>
        <v/>
      </c>
      <c r="AC42" s="34" t="str">
        <f>IFERROR(IF(OR(Z42="--",Z42="rg",VLOOKUP(F!$B24,E!$B$1:'E'!$AK$300,12,FALSE)=1000000000,AA42="-",AA42=""),"",(HLOOKUP(SMALL(G!$Q$4:'G'!$Y$4,7),G!$Q$4:'G'!$Y$501,ROW(G!AI24)-3,FALSE))/VLOOKUP(F!$B24,E!$B$1:'E'!$AK$300,12,FALSE)*100),"")</f>
        <v/>
      </c>
      <c r="AD42" s="34"/>
      <c r="AE42" s="25"/>
      <c r="AF42" s="25"/>
      <c r="AH42" s="63">
        <f t="shared" si="1"/>
        <v>1</v>
      </c>
      <c r="AJ42" s="25"/>
      <c r="AK42" s="25"/>
    </row>
    <row r="43" spans="1:37" s="63" customFormat="1" ht="9" hidden="1" customHeight="1" x14ac:dyDescent="0.15">
      <c r="A43" s="195" t="str">
        <f>F!A25</f>
        <v>Kwik (organisch)</v>
      </c>
      <c r="B43" s="195"/>
      <c r="C43" s="195"/>
      <c r="D43" s="35" t="str">
        <f>G!AQ25</f>
        <v/>
      </c>
      <c r="E43" s="34" t="str">
        <f>G!AP25</f>
        <v>--</v>
      </c>
      <c r="F43" s="33"/>
      <c r="G43" s="33" t="str">
        <f>G!AS25</f>
        <v/>
      </c>
      <c r="H43" s="34" t="str">
        <f>G!AR25</f>
        <v>--</v>
      </c>
      <c r="I43" s="33" t="str">
        <f>G!AT25</f>
        <v/>
      </c>
      <c r="J43" s="33" t="str">
        <f>G!AU25</f>
        <v/>
      </c>
      <c r="K43" s="34" t="str">
        <f>IFERROR(IF(OR(H43="--",H43="rg",VLOOKUP(F!$B25,E!$B$1:'E'!$AK$300,12,FALSE)=1000000000,I43="-",I43=""),"",(HLOOKUP(SMALL(G!$Q$4:'G'!$Y$4,1),G!$Q$4:'G'!$Y$501,ROW(G!Q25)-3,FALSE))/VLOOKUP(F!$B25,E!$B$1:'E'!$AK$300,12,FALSE)*100),"")</f>
        <v/>
      </c>
      <c r="L43" s="34"/>
      <c r="M43" s="34" t="str">
        <f>G!AW25</f>
        <v/>
      </c>
      <c r="N43" s="34" t="str">
        <f>G!AV25</f>
        <v>--</v>
      </c>
      <c r="O43" s="33"/>
      <c r="P43" s="33" t="str">
        <f>G!AY25</f>
        <v/>
      </c>
      <c r="Q43" s="34" t="str">
        <f>G!AX25</f>
        <v>--</v>
      </c>
      <c r="R43" s="33" t="str">
        <f>G!AZ25</f>
        <v/>
      </c>
      <c r="S43" s="33" t="str">
        <f>G!BA25</f>
        <v/>
      </c>
      <c r="T43" s="34" t="str">
        <f>IFERROR(IF(OR(Q43="--",Q43="rg",VLOOKUP(F!$B25,E!$B$1:'E'!$AK$300,12,FALSE)=1000000000,R43="-",R43=""),"",(HLOOKUP(SMALL(G!$Q$4:'G'!$Y$4,4),G!$Q$4:'G'!$Y$501,ROW(G!Z25)-3,FALSE))/VLOOKUP(F!$B25,E!$B$1:'E'!$AK$300,12,FALSE)*100),"")</f>
        <v/>
      </c>
      <c r="U43" s="34"/>
      <c r="V43" s="34" t="str">
        <f>G!BC25</f>
        <v/>
      </c>
      <c r="W43" s="34" t="str">
        <f>G!BB25</f>
        <v>--</v>
      </c>
      <c r="X43" s="34"/>
      <c r="Y43" s="33" t="str">
        <f>G!BE25</f>
        <v/>
      </c>
      <c r="Z43" s="34" t="str">
        <f>G!BD25</f>
        <v>--</v>
      </c>
      <c r="AA43" s="33" t="str">
        <f>G!BF25</f>
        <v/>
      </c>
      <c r="AB43" s="33" t="str">
        <f>G!BG25</f>
        <v/>
      </c>
      <c r="AC43" s="34" t="str">
        <f>IFERROR(IF(OR(Z43="--",Z43="rg",VLOOKUP(F!$B25,E!$B$1:'E'!$AK$300,12,FALSE)=1000000000,AA43="-",AA43=""),"",(HLOOKUP(SMALL(G!$Q$4:'G'!$Y$4,7),G!$Q$4:'G'!$Y$501,ROW(G!AI25)-3,FALSE))/VLOOKUP(F!$B25,E!$B$1:'E'!$AK$300,12,FALSE)*100),"")</f>
        <v/>
      </c>
      <c r="AD43" s="34"/>
      <c r="AE43" s="25"/>
      <c r="AF43" s="25"/>
      <c r="AH43" s="63">
        <f t="shared" si="1"/>
        <v>1</v>
      </c>
      <c r="AJ43" s="25"/>
      <c r="AK43" s="25"/>
    </row>
    <row r="44" spans="1:37" s="63" customFormat="1" ht="9" customHeight="1" x14ac:dyDescent="0.15">
      <c r="A44" s="195" t="str">
        <f>F!A26</f>
        <v>Lood</v>
      </c>
      <c r="B44" s="195"/>
      <c r="C44" s="195"/>
      <c r="D44" s="35" t="str">
        <f>G!AQ26</f>
        <v/>
      </c>
      <c r="E44" s="34" t="str">
        <f>G!AP26</f>
        <v>31</v>
      </c>
      <c r="F44" s="33"/>
      <c r="G44" s="33" t="str">
        <f>G!AS26</f>
        <v/>
      </c>
      <c r="H44" s="34" t="str">
        <f>G!AR26</f>
        <v>43,8</v>
      </c>
      <c r="I44" s="33" t="str">
        <f>G!AT26</f>
        <v>-</v>
      </c>
      <c r="J44" s="33" t="str">
        <f>G!AU26</f>
        <v/>
      </c>
      <c r="K44" s="34" t="str">
        <f>IFERROR(IF(OR(H44="--",H44="rg",VLOOKUP(F!$B26,E!$B$1:'E'!$AK$300,12,FALSE)=1000000000,I44="-",I44=""),"",(HLOOKUP(SMALL(G!$Q$4:'G'!$Y$4,1),G!$Q$4:'G'!$Y$501,ROW(G!Q26)-3,FALSE))/VLOOKUP(F!$B26,E!$B$1:'E'!$AK$300,12,FALSE)*100),"")</f>
        <v/>
      </c>
      <c r="L44" s="34"/>
      <c r="M44" s="34" t="str">
        <f>G!AW26</f>
        <v/>
      </c>
      <c r="N44" s="34" t="str">
        <f>G!AV26</f>
        <v>56</v>
      </c>
      <c r="O44" s="33"/>
      <c r="P44" s="33" t="str">
        <f>G!AY26</f>
        <v/>
      </c>
      <c r="Q44" s="34" t="str">
        <f>G!AX26</f>
        <v>80,1</v>
      </c>
      <c r="R44" s="33" t="str">
        <f>G!AZ26</f>
        <v>●</v>
      </c>
      <c r="S44" s="33" t="str">
        <f>G!BA26</f>
        <v/>
      </c>
      <c r="T44" s="34">
        <f>IFERROR(IF(OR(Q44="--",Q44="rg",VLOOKUP(F!$B26,E!$B$1:'E'!$AK$300,12,FALSE)=1000000000,R44="-",R44=""),"",(HLOOKUP(SMALL(G!$Q$4:'G'!$Y$4,4),G!$Q$4:'G'!$Y$501,ROW(G!Z26)-3,FALSE))/VLOOKUP(F!$B26,E!$B$1:'E'!$AK$300,12,FALSE)*100),"")</f>
        <v>15.119750968807574</v>
      </c>
      <c r="U44" s="34"/>
      <c r="V44" s="34" t="str">
        <f>G!BC26</f>
        <v/>
      </c>
      <c r="W44" s="34" t="str">
        <f>G!BB26</f>
        <v>11</v>
      </c>
      <c r="X44" s="34"/>
      <c r="Y44" s="33" t="str">
        <f>G!BE26</f>
        <v/>
      </c>
      <c r="Z44" s="34" t="str">
        <f>G!BD26</f>
        <v>16,0</v>
      </c>
      <c r="AA44" s="33" t="str">
        <f>G!BF26</f>
        <v>-</v>
      </c>
      <c r="AB44" s="33" t="str">
        <f>G!BG26</f>
        <v/>
      </c>
      <c r="AC44" s="34" t="str">
        <f>IFERROR(IF(OR(Z44="--",Z44="rg",VLOOKUP(F!$B26,E!$B$1:'E'!$AK$300,12,FALSE)=1000000000,AA44="-",AA44=""),"",(HLOOKUP(SMALL(G!$Q$4:'G'!$Y$4,7),G!$Q$4:'G'!$Y$501,ROW(G!AI26)-3,FALSE))/VLOOKUP(F!$B26,E!$B$1:'E'!$AK$300,12,FALSE)*100),"")</f>
        <v/>
      </c>
      <c r="AD44" s="34"/>
      <c r="AE44" s="25"/>
      <c r="AF44" s="25"/>
      <c r="AH44" s="63">
        <f t="shared" si="1"/>
        <v>0</v>
      </c>
      <c r="AJ44" s="25"/>
      <c r="AK44" s="25"/>
    </row>
    <row r="45" spans="1:37" s="63" customFormat="1" ht="9" customHeight="1" x14ac:dyDescent="0.15">
      <c r="A45" s="195" t="str">
        <f>F!A27</f>
        <v>Molybdeen</v>
      </c>
      <c r="B45" s="195"/>
      <c r="C45" s="195"/>
      <c r="D45" s="35" t="str">
        <f>G!AQ27</f>
        <v>&lt;</v>
      </c>
      <c r="E45" s="34" t="str">
        <f>G!AP27</f>
        <v>1,5</v>
      </c>
      <c r="F45" s="33"/>
      <c r="G45" s="33" t="str">
        <f>G!AS27</f>
        <v>&lt;</v>
      </c>
      <c r="H45" s="34" t="str">
        <f>G!AR27</f>
        <v>rg</v>
      </c>
      <c r="I45" s="33" t="str">
        <f>G!AT27</f>
        <v>-</v>
      </c>
      <c r="J45" s="33" t="str">
        <f>G!AU27</f>
        <v/>
      </c>
      <c r="K45" s="34" t="str">
        <f>IFERROR(IF(OR(H45="--",H45="rg",VLOOKUP(F!$B27,E!$B$1:'E'!$AK$300,12,FALSE)=1000000000,I45="-",I45=""),"",(HLOOKUP(SMALL(G!$Q$4:'G'!$Y$4,1),G!$Q$4:'G'!$Y$501,ROW(G!Q27)-3,FALSE))/VLOOKUP(F!$B27,E!$B$1:'E'!$AK$300,12,FALSE)*100),"")</f>
        <v/>
      </c>
      <c r="L45" s="34"/>
      <c r="M45" s="34" t="str">
        <f>G!AW27</f>
        <v>&lt;</v>
      </c>
      <c r="N45" s="34" t="str">
        <f>G!AV27</f>
        <v>1,5</v>
      </c>
      <c r="O45" s="33"/>
      <c r="P45" s="33" t="str">
        <f>G!AY27</f>
        <v>&lt;</v>
      </c>
      <c r="Q45" s="34" t="str">
        <f>G!AX27</f>
        <v>rg</v>
      </c>
      <c r="R45" s="33" t="str">
        <f>G!AZ27</f>
        <v>-</v>
      </c>
      <c r="S45" s="33" t="str">
        <f>G!BA27</f>
        <v/>
      </c>
      <c r="T45" s="34" t="str">
        <f>IFERROR(IF(OR(Q45="--",Q45="rg",VLOOKUP(F!$B27,E!$B$1:'E'!$AK$300,12,FALSE)=1000000000,R45="-",R45=""),"",(HLOOKUP(SMALL(G!$Q$4:'G'!$Y$4,4),G!$Q$4:'G'!$Y$501,ROW(G!Z27)-3,FALSE))/VLOOKUP(F!$B27,E!$B$1:'E'!$AK$300,12,FALSE)*100),"")</f>
        <v/>
      </c>
      <c r="U45" s="34"/>
      <c r="V45" s="34" t="str">
        <f>G!BC27</f>
        <v>&lt;</v>
      </c>
      <c r="W45" s="34" t="str">
        <f>G!BB27</f>
        <v>1,5</v>
      </c>
      <c r="X45" s="34"/>
      <c r="Y45" s="33" t="str">
        <f>G!BE27</f>
        <v>&lt;</v>
      </c>
      <c r="Z45" s="34" t="str">
        <f>G!BD27</f>
        <v>rg</v>
      </c>
      <c r="AA45" s="33" t="str">
        <f>G!BF27</f>
        <v>-</v>
      </c>
      <c r="AB45" s="33" t="str">
        <f>G!BG27</f>
        <v/>
      </c>
      <c r="AC45" s="34" t="str">
        <f>IFERROR(IF(OR(Z45="--",Z45="rg",VLOOKUP(F!$B27,E!$B$1:'E'!$AK$300,12,FALSE)=1000000000,AA45="-",AA45=""),"",(HLOOKUP(SMALL(G!$Q$4:'G'!$Y$4,7),G!$Q$4:'G'!$Y$501,ROW(G!AI27)-3,FALSE))/VLOOKUP(F!$B27,E!$B$1:'E'!$AK$300,12,FALSE)*100),"")</f>
        <v/>
      </c>
      <c r="AD45" s="34"/>
      <c r="AE45" s="25"/>
      <c r="AF45" s="25"/>
      <c r="AH45" s="63">
        <f t="shared" si="1"/>
        <v>0</v>
      </c>
      <c r="AJ45" s="25"/>
      <c r="AK45" s="25"/>
    </row>
    <row r="46" spans="1:37" s="63" customFormat="1" ht="9" customHeight="1" x14ac:dyDescent="0.15">
      <c r="A46" s="195" t="str">
        <f>F!A28</f>
        <v>Nikkel</v>
      </c>
      <c r="B46" s="195"/>
      <c r="C46" s="195"/>
      <c r="D46" s="35" t="str">
        <f>G!AQ28</f>
        <v/>
      </c>
      <c r="E46" s="34" t="str">
        <f>G!AP28</f>
        <v>14</v>
      </c>
      <c r="F46" s="33"/>
      <c r="G46" s="33" t="str">
        <f>G!AS28</f>
        <v/>
      </c>
      <c r="H46" s="34" t="str">
        <f>G!AR28</f>
        <v>28,5</v>
      </c>
      <c r="I46" s="33" t="str">
        <f>G!AT28</f>
        <v>-</v>
      </c>
      <c r="J46" s="33" t="str">
        <f>G!AU28</f>
        <v/>
      </c>
      <c r="K46" s="34" t="str">
        <f>IFERROR(IF(OR(H46="--",H46="rg",VLOOKUP(F!$B28,E!$B$1:'E'!$AK$300,12,FALSE)=1000000000,I46="-",I46=""),"",(HLOOKUP(SMALL(G!$Q$4:'G'!$Y$4,1),G!$Q$4:'G'!$Y$501,ROW(G!Q28)-3,FALSE))/VLOOKUP(F!$B28,E!$B$1:'E'!$AK$300,12,FALSE)*100),"")</f>
        <v/>
      </c>
      <c r="L46" s="34"/>
      <c r="M46" s="34" t="str">
        <f>G!AW28</f>
        <v/>
      </c>
      <c r="N46" s="34" t="str">
        <f>G!AV28</f>
        <v>10</v>
      </c>
      <c r="O46" s="33"/>
      <c r="P46" s="33" t="str">
        <f>G!AY28</f>
        <v/>
      </c>
      <c r="Q46" s="34" t="str">
        <f>G!AX28</f>
        <v>20,8</v>
      </c>
      <c r="R46" s="33" t="str">
        <f>G!AZ28</f>
        <v>-</v>
      </c>
      <c r="S46" s="33" t="str">
        <f>G!BA28</f>
        <v/>
      </c>
      <c r="T46" s="34" t="str">
        <f>IFERROR(IF(OR(Q46="--",Q46="rg",VLOOKUP(F!$B28,E!$B$1:'E'!$AK$300,12,FALSE)=1000000000,R46="-",R46=""),"",(HLOOKUP(SMALL(G!$Q$4:'G'!$Y$4,4),G!$Q$4:'G'!$Y$501,ROW(G!Z28)-3,FALSE))/VLOOKUP(F!$B28,E!$B$1:'E'!$AK$300,12,FALSE)*100),"")</f>
        <v/>
      </c>
      <c r="U46" s="34"/>
      <c r="V46" s="34" t="str">
        <f>G!BC28</f>
        <v/>
      </c>
      <c r="W46" s="34" t="str">
        <f>G!BB28</f>
        <v>9,2</v>
      </c>
      <c r="X46" s="34"/>
      <c r="Y46" s="33" t="str">
        <f>G!BE28</f>
        <v/>
      </c>
      <c r="Z46" s="34" t="str">
        <f>G!BD28</f>
        <v>19,4</v>
      </c>
      <c r="AA46" s="33" t="str">
        <f>G!BF28</f>
        <v>-</v>
      </c>
      <c r="AB46" s="33" t="str">
        <f>G!BG28</f>
        <v/>
      </c>
      <c r="AC46" s="34" t="str">
        <f>IFERROR(IF(OR(Z46="--",Z46="rg",VLOOKUP(F!$B28,E!$B$1:'E'!$AK$300,12,FALSE)=1000000000,AA46="-",AA46=""),"",(HLOOKUP(SMALL(G!$Q$4:'G'!$Y$4,7),G!$Q$4:'G'!$Y$501,ROW(G!AI28)-3,FALSE))/VLOOKUP(F!$B28,E!$B$1:'E'!$AK$300,12,FALSE)*100),"")</f>
        <v/>
      </c>
      <c r="AD46" s="34"/>
      <c r="AE46" s="25"/>
      <c r="AF46" s="25"/>
      <c r="AH46" s="63">
        <f t="shared" si="1"/>
        <v>0</v>
      </c>
      <c r="AJ46" s="25"/>
      <c r="AK46" s="25"/>
    </row>
    <row r="47" spans="1:37" s="63" customFormat="1" ht="9" hidden="1" customHeight="1" x14ac:dyDescent="0.15">
      <c r="A47" s="195" t="str">
        <f>F!A29</f>
        <v>Seleen</v>
      </c>
      <c r="B47" s="195"/>
      <c r="C47" s="195"/>
      <c r="D47" s="35" t="str">
        <f>G!AQ29</f>
        <v/>
      </c>
      <c r="E47" s="34" t="str">
        <f>G!AP29</f>
        <v>--</v>
      </c>
      <c r="F47" s="33"/>
      <c r="G47" s="33" t="str">
        <f>G!AS29</f>
        <v/>
      </c>
      <c r="H47" s="34" t="str">
        <f>G!AR29</f>
        <v>--</v>
      </c>
      <c r="I47" s="33" t="str">
        <f>G!AT29</f>
        <v/>
      </c>
      <c r="J47" s="33" t="str">
        <f>G!AU29</f>
        <v/>
      </c>
      <c r="K47" s="34" t="str">
        <f>IFERROR(IF(OR(H47="--",H47="rg",VLOOKUP(F!$B29,E!$B$1:'E'!$AK$300,12,FALSE)=1000000000,I47="-",I47=""),"",(HLOOKUP(SMALL(G!$Q$4:'G'!$Y$4,1),G!$Q$4:'G'!$Y$501,ROW(G!Q29)-3,FALSE))/VLOOKUP(F!$B29,E!$B$1:'E'!$AK$300,12,FALSE)*100),"")</f>
        <v/>
      </c>
      <c r="L47" s="34"/>
      <c r="M47" s="34" t="str">
        <f>G!AW29</f>
        <v/>
      </c>
      <c r="N47" s="34" t="str">
        <f>G!AV29</f>
        <v>--</v>
      </c>
      <c r="O47" s="33"/>
      <c r="P47" s="33" t="str">
        <f>G!AY29</f>
        <v/>
      </c>
      <c r="Q47" s="34" t="str">
        <f>G!AX29</f>
        <v>--</v>
      </c>
      <c r="R47" s="33" t="str">
        <f>G!AZ29</f>
        <v/>
      </c>
      <c r="S47" s="33" t="str">
        <f>G!BA29</f>
        <v/>
      </c>
      <c r="T47" s="34" t="str">
        <f>IFERROR(IF(OR(Q47="--",Q47="rg",VLOOKUP(F!$B29,E!$B$1:'E'!$AK$300,12,FALSE)=1000000000,R47="-",R47=""),"",(HLOOKUP(SMALL(G!$Q$4:'G'!$Y$4,4),G!$Q$4:'G'!$Y$501,ROW(G!Z29)-3,FALSE))/VLOOKUP(F!$B29,E!$B$1:'E'!$AK$300,12,FALSE)*100),"")</f>
        <v/>
      </c>
      <c r="U47" s="34"/>
      <c r="V47" s="34" t="str">
        <f>G!BC29</f>
        <v/>
      </c>
      <c r="W47" s="34" t="str">
        <f>G!BB29</f>
        <v>--</v>
      </c>
      <c r="X47" s="34"/>
      <c r="Y47" s="33" t="str">
        <f>G!BE29</f>
        <v/>
      </c>
      <c r="Z47" s="34" t="str">
        <f>G!BD29</f>
        <v>--</v>
      </c>
      <c r="AA47" s="33" t="str">
        <f>G!BF29</f>
        <v/>
      </c>
      <c r="AB47" s="33" t="str">
        <f>G!BG29</f>
        <v/>
      </c>
      <c r="AC47" s="34" t="str">
        <f>IFERROR(IF(OR(Z47="--",Z47="rg",VLOOKUP(F!$B29,E!$B$1:'E'!$AK$300,12,FALSE)=1000000000,AA47="-",AA47=""),"",(HLOOKUP(SMALL(G!$Q$4:'G'!$Y$4,7),G!$Q$4:'G'!$Y$501,ROW(G!AI29)-3,FALSE))/VLOOKUP(F!$B29,E!$B$1:'E'!$AK$300,12,FALSE)*100),"")</f>
        <v/>
      </c>
      <c r="AD47" s="34"/>
      <c r="AE47" s="25"/>
      <c r="AF47" s="25"/>
      <c r="AH47" s="63">
        <f t="shared" si="1"/>
        <v>1</v>
      </c>
      <c r="AJ47" s="25"/>
      <c r="AK47" s="25"/>
    </row>
    <row r="48" spans="1:37" s="63" customFormat="1" ht="9" hidden="1" customHeight="1" x14ac:dyDescent="0.15">
      <c r="A48" s="195" t="str">
        <f>F!A30</f>
        <v>Tin</v>
      </c>
      <c r="B48" s="195"/>
      <c r="C48" s="195"/>
      <c r="D48" s="35" t="str">
        <f>G!AQ30</f>
        <v/>
      </c>
      <c r="E48" s="34" t="str">
        <f>G!AP30</f>
        <v>--</v>
      </c>
      <c r="F48" s="33"/>
      <c r="G48" s="33" t="str">
        <f>G!AS30</f>
        <v/>
      </c>
      <c r="H48" s="34" t="str">
        <f>G!AR30</f>
        <v>--</v>
      </c>
      <c r="I48" s="33" t="str">
        <f>G!AT30</f>
        <v/>
      </c>
      <c r="J48" s="33" t="str">
        <f>G!AU30</f>
        <v/>
      </c>
      <c r="K48" s="34" t="str">
        <f>IFERROR(IF(OR(H48="--",H48="rg",VLOOKUP(F!$B30,E!$B$1:'E'!$AK$300,12,FALSE)=1000000000,I48="-",I48=""),"",(HLOOKUP(SMALL(G!$Q$4:'G'!$Y$4,1),G!$Q$4:'G'!$Y$501,ROW(G!Q30)-3,FALSE))/VLOOKUP(F!$B30,E!$B$1:'E'!$AK$300,12,FALSE)*100),"")</f>
        <v/>
      </c>
      <c r="L48" s="34"/>
      <c r="M48" s="34" t="str">
        <f>G!AW30</f>
        <v/>
      </c>
      <c r="N48" s="34" t="str">
        <f>G!AV30</f>
        <v>--</v>
      </c>
      <c r="O48" s="33"/>
      <c r="P48" s="33" t="str">
        <f>G!AY30</f>
        <v/>
      </c>
      <c r="Q48" s="34" t="str">
        <f>G!AX30</f>
        <v>--</v>
      </c>
      <c r="R48" s="33" t="str">
        <f>G!AZ30</f>
        <v/>
      </c>
      <c r="S48" s="33" t="str">
        <f>G!BA30</f>
        <v/>
      </c>
      <c r="T48" s="34" t="str">
        <f>IFERROR(IF(OR(Q48="--",Q48="rg",VLOOKUP(F!$B30,E!$B$1:'E'!$AK$300,12,FALSE)=1000000000,R48="-",R48=""),"",(HLOOKUP(SMALL(G!$Q$4:'G'!$Y$4,4),G!$Q$4:'G'!$Y$501,ROW(G!Z30)-3,FALSE))/VLOOKUP(F!$B30,E!$B$1:'E'!$AK$300,12,FALSE)*100),"")</f>
        <v/>
      </c>
      <c r="U48" s="34"/>
      <c r="V48" s="34" t="str">
        <f>G!BC30</f>
        <v/>
      </c>
      <c r="W48" s="34" t="str">
        <f>G!BB30</f>
        <v>--</v>
      </c>
      <c r="X48" s="34"/>
      <c r="Y48" s="33" t="str">
        <f>G!BE30</f>
        <v/>
      </c>
      <c r="Z48" s="34" t="str">
        <f>G!BD30</f>
        <v>--</v>
      </c>
      <c r="AA48" s="33" t="str">
        <f>G!BF30</f>
        <v/>
      </c>
      <c r="AB48" s="33" t="str">
        <f>G!BG30</f>
        <v/>
      </c>
      <c r="AC48" s="34" t="str">
        <f>IFERROR(IF(OR(Z48="--",Z48="rg",VLOOKUP(F!$B30,E!$B$1:'E'!$AK$300,12,FALSE)=1000000000,AA48="-",AA48=""),"",(HLOOKUP(SMALL(G!$Q$4:'G'!$Y$4,7),G!$Q$4:'G'!$Y$501,ROW(G!AI30)-3,FALSE))/VLOOKUP(F!$B30,E!$B$1:'E'!$AK$300,12,FALSE)*100),"")</f>
        <v/>
      </c>
      <c r="AD48" s="34"/>
      <c r="AE48" s="25"/>
      <c r="AF48" s="25"/>
      <c r="AH48" s="63">
        <f t="shared" si="1"/>
        <v>1</v>
      </c>
      <c r="AJ48" s="25"/>
      <c r="AK48" s="25"/>
    </row>
    <row r="49" spans="1:37" s="63" customFormat="1" ht="9" hidden="1" customHeight="1" x14ac:dyDescent="0.15">
      <c r="A49" s="195" t="str">
        <f>F!A31</f>
        <v>Vanadium</v>
      </c>
      <c r="B49" s="195"/>
      <c r="C49" s="195"/>
      <c r="D49" s="35" t="str">
        <f>G!AQ31</f>
        <v/>
      </c>
      <c r="E49" s="34" t="str">
        <f>G!AP31</f>
        <v>--</v>
      </c>
      <c r="F49" s="33"/>
      <c r="G49" s="33" t="str">
        <f>G!AS31</f>
        <v/>
      </c>
      <c r="H49" s="34" t="str">
        <f>G!AR31</f>
        <v>--</v>
      </c>
      <c r="I49" s="33" t="str">
        <f>G!AT31</f>
        <v/>
      </c>
      <c r="J49" s="33" t="str">
        <f>G!AU31</f>
        <v/>
      </c>
      <c r="K49" s="34" t="str">
        <f>IFERROR(IF(OR(H49="--",H49="rg",VLOOKUP(F!$B31,E!$B$1:'E'!$AK$300,12,FALSE)=1000000000,I49="-",I49=""),"",(HLOOKUP(SMALL(G!$Q$4:'G'!$Y$4,1),G!$Q$4:'G'!$Y$501,ROW(G!Q31)-3,FALSE))/VLOOKUP(F!$B31,E!$B$1:'E'!$AK$300,12,FALSE)*100),"")</f>
        <v/>
      </c>
      <c r="L49" s="34"/>
      <c r="M49" s="34" t="str">
        <f>G!AW31</f>
        <v/>
      </c>
      <c r="N49" s="34" t="str">
        <f>G!AV31</f>
        <v>--</v>
      </c>
      <c r="O49" s="33"/>
      <c r="P49" s="33" t="str">
        <f>G!AY31</f>
        <v/>
      </c>
      <c r="Q49" s="34" t="str">
        <f>G!AX31</f>
        <v>--</v>
      </c>
      <c r="R49" s="33" t="str">
        <f>G!AZ31</f>
        <v/>
      </c>
      <c r="S49" s="33" t="str">
        <f>G!BA31</f>
        <v/>
      </c>
      <c r="T49" s="34" t="str">
        <f>IFERROR(IF(OR(Q49="--",Q49="rg",VLOOKUP(F!$B31,E!$B$1:'E'!$AK$300,12,FALSE)=1000000000,R49="-",R49=""),"",(HLOOKUP(SMALL(G!$Q$4:'G'!$Y$4,4),G!$Q$4:'G'!$Y$501,ROW(G!Z31)-3,FALSE))/VLOOKUP(F!$B31,E!$B$1:'E'!$AK$300,12,FALSE)*100),"")</f>
        <v/>
      </c>
      <c r="U49" s="34"/>
      <c r="V49" s="34" t="str">
        <f>G!BC31</f>
        <v/>
      </c>
      <c r="W49" s="34" t="str">
        <f>G!BB31</f>
        <v>--</v>
      </c>
      <c r="X49" s="34"/>
      <c r="Y49" s="33" t="str">
        <f>G!BE31</f>
        <v/>
      </c>
      <c r="Z49" s="34" t="str">
        <f>G!BD31</f>
        <v>--</v>
      </c>
      <c r="AA49" s="33" t="str">
        <f>G!BF31</f>
        <v/>
      </c>
      <c r="AB49" s="33" t="str">
        <f>G!BG31</f>
        <v/>
      </c>
      <c r="AC49" s="34" t="str">
        <f>IFERROR(IF(OR(Z49="--",Z49="rg",VLOOKUP(F!$B31,E!$B$1:'E'!$AK$300,12,FALSE)=1000000000,AA49="-",AA49=""),"",(HLOOKUP(SMALL(G!$Q$4:'G'!$Y$4,7),G!$Q$4:'G'!$Y$501,ROW(G!AI31)-3,FALSE))/VLOOKUP(F!$B31,E!$B$1:'E'!$AK$300,12,FALSE)*100),"")</f>
        <v/>
      </c>
      <c r="AD49" s="34"/>
      <c r="AE49" s="25"/>
      <c r="AF49" s="25"/>
      <c r="AH49" s="63">
        <f t="shared" si="1"/>
        <v>1</v>
      </c>
      <c r="AJ49" s="25"/>
      <c r="AK49" s="25"/>
    </row>
    <row r="50" spans="1:37" s="63" customFormat="1" ht="9" customHeight="1" x14ac:dyDescent="0.15">
      <c r="A50" s="195" t="str">
        <f>F!A32</f>
        <v>Zink</v>
      </c>
      <c r="B50" s="195"/>
      <c r="C50" s="195"/>
      <c r="D50" s="35" t="str">
        <f>G!AQ32</f>
        <v/>
      </c>
      <c r="E50" s="34" t="str">
        <f>G!AP32</f>
        <v>58</v>
      </c>
      <c r="F50" s="33"/>
      <c r="G50" s="33" t="str">
        <f>G!AS32</f>
        <v/>
      </c>
      <c r="H50" s="34" t="str">
        <f>G!AR32</f>
        <v>107</v>
      </c>
      <c r="I50" s="33" t="str">
        <f>G!AT32</f>
        <v>-</v>
      </c>
      <c r="J50" s="33" t="str">
        <f>G!AU32</f>
        <v/>
      </c>
      <c r="K50" s="34" t="str">
        <f>IFERROR(IF(OR(H50="--",H50="rg",VLOOKUP(F!$B32,E!$B$1:'E'!$AK$300,12,FALSE)=1000000000,I50="-",I50=""),"",(HLOOKUP(SMALL(G!$Q$4:'G'!$Y$4,1),G!$Q$4:'G'!$Y$501,ROW(G!Q32)-3,FALSE))/VLOOKUP(F!$B32,E!$B$1:'E'!$AK$300,12,FALSE)*100),"")</f>
        <v/>
      </c>
      <c r="L50" s="34"/>
      <c r="M50" s="34" t="str">
        <f>G!AW32</f>
        <v/>
      </c>
      <c r="N50" s="34" t="str">
        <f>G!AV32</f>
        <v>56</v>
      </c>
      <c r="O50" s="33"/>
      <c r="P50" s="33" t="str">
        <f>G!AY32</f>
        <v/>
      </c>
      <c r="Q50" s="34" t="str">
        <f>G!AX32</f>
        <v>106</v>
      </c>
      <c r="R50" s="33" t="str">
        <f>G!AZ32</f>
        <v>-</v>
      </c>
      <c r="S50" s="33" t="str">
        <f>G!BA32</f>
        <v/>
      </c>
      <c r="T50" s="34" t="str">
        <f>IFERROR(IF(OR(Q50="--",Q50="rg",VLOOKUP(F!$B32,E!$B$1:'E'!$AK$300,12,FALSE)=1000000000,R50="-",R50=""),"",(HLOOKUP(SMALL(G!$Q$4:'G'!$Y$4,4),G!$Q$4:'G'!$Y$501,ROW(G!Z32)-3,FALSE))/VLOOKUP(F!$B32,E!$B$1:'E'!$AK$300,12,FALSE)*100),"")</f>
        <v/>
      </c>
      <c r="U50" s="34"/>
      <c r="V50" s="34" t="str">
        <f>G!BC32</f>
        <v/>
      </c>
      <c r="W50" s="34" t="str">
        <f>G!BB32</f>
        <v>30</v>
      </c>
      <c r="X50" s="34"/>
      <c r="Y50" s="33" t="str">
        <f>G!BE32</f>
        <v/>
      </c>
      <c r="Z50" s="34" t="str">
        <f>G!BD32</f>
        <v>57,7</v>
      </c>
      <c r="AA50" s="33" t="str">
        <f>G!BF32</f>
        <v>-</v>
      </c>
      <c r="AB50" s="33" t="str">
        <f>G!BG32</f>
        <v/>
      </c>
      <c r="AC50" s="34" t="str">
        <f>IFERROR(IF(OR(Z50="--",Z50="rg",VLOOKUP(F!$B32,E!$B$1:'E'!$AK$300,12,FALSE)=1000000000,AA50="-",AA50=""),"",(HLOOKUP(SMALL(G!$Q$4:'G'!$Y$4,7),G!$Q$4:'G'!$Y$501,ROW(G!AI32)-3,FALSE))/VLOOKUP(F!$B32,E!$B$1:'E'!$AK$300,12,FALSE)*100),"")</f>
        <v/>
      </c>
      <c r="AD50" s="34"/>
      <c r="AE50" s="25"/>
      <c r="AF50" s="25"/>
      <c r="AH50" s="63">
        <f t="shared" si="1"/>
        <v>0</v>
      </c>
      <c r="AJ50" s="25"/>
      <c r="AK50" s="25"/>
    </row>
    <row r="51" spans="1:37" ht="3.95" customHeight="1" x14ac:dyDescent="0.15">
      <c r="A51" s="32"/>
      <c r="B51" s="32"/>
      <c r="C51" s="32"/>
      <c r="D51" s="35"/>
      <c r="E51" s="34"/>
      <c r="F51" s="33"/>
      <c r="G51" s="33"/>
      <c r="H51" s="34"/>
      <c r="I51" s="33"/>
      <c r="J51" s="33"/>
      <c r="K51" s="33"/>
      <c r="L51" s="34"/>
      <c r="M51" s="34"/>
      <c r="N51" s="33"/>
      <c r="O51" s="33"/>
      <c r="P51" s="34"/>
      <c r="Q51" s="33"/>
      <c r="R51" s="33"/>
      <c r="S51" s="33"/>
      <c r="T51" s="34"/>
      <c r="U51" s="34"/>
      <c r="V51" s="34"/>
      <c r="W51" s="33"/>
      <c r="X51" s="34"/>
      <c r="Y51" s="33"/>
      <c r="Z51" s="34"/>
      <c r="AA51" s="34"/>
      <c r="AC51" s="25"/>
      <c r="AD51" s="63"/>
      <c r="AE51" s="85"/>
      <c r="AF51" s="63"/>
      <c r="AG51" s="25"/>
      <c r="AH51" s="85">
        <f>AH52</f>
        <v>0</v>
      </c>
      <c r="AI51" s="25"/>
    </row>
    <row r="52" spans="1:37" ht="9" customHeight="1" x14ac:dyDescent="0.15">
      <c r="A52" s="198" t="str">
        <f>IF(COUNTIF(F!D31:D47,131)&gt;0,"Polycyclische aromatische koolwaterstoffen (µg/kgds)","Polycyclische aromatische koolwaterstoffen (mg/kgds)")</f>
        <v>Polycyclische aromatische koolwaterstoffen (mg/kgds)</v>
      </c>
      <c r="B52" s="198"/>
      <c r="C52" s="198"/>
      <c r="D52" s="198"/>
      <c r="E52" s="198"/>
      <c r="F52" s="198"/>
      <c r="G52" s="198"/>
      <c r="H52" s="198"/>
      <c r="I52" s="198"/>
      <c r="J52" s="198"/>
      <c r="K52" s="198"/>
      <c r="L52" s="198"/>
      <c r="M52" s="198"/>
      <c r="N52" s="198"/>
      <c r="O52" s="198"/>
      <c r="P52" s="198"/>
      <c r="Q52" s="198"/>
      <c r="R52" s="198"/>
      <c r="S52" s="198"/>
      <c r="T52" s="198"/>
      <c r="U52" s="198"/>
      <c r="V52" s="198"/>
      <c r="W52" s="198"/>
      <c r="X52" s="198"/>
      <c r="Y52" s="198"/>
      <c r="Z52" s="198"/>
      <c r="AA52" s="198"/>
      <c r="AC52" s="25"/>
      <c r="AD52" s="63"/>
      <c r="AE52" s="85"/>
      <c r="AF52" s="63"/>
      <c r="AG52" s="25"/>
      <c r="AH52" s="85">
        <f>IF(COUNTIF(AH53:AH69,1)=COUNT(AH53:AH69),1,0)</f>
        <v>0</v>
      </c>
      <c r="AI52" s="25"/>
    </row>
    <row r="53" spans="1:37" s="63" customFormat="1" ht="9" customHeight="1" x14ac:dyDescent="0.15">
      <c r="A53" s="195" t="str">
        <f>F!A33</f>
        <v>Naftaleen</v>
      </c>
      <c r="B53" s="195"/>
      <c r="C53" s="195"/>
      <c r="D53" s="35" t="str">
        <f>G!AQ33</f>
        <v>&lt;</v>
      </c>
      <c r="E53" s="34" t="str">
        <f>G!AP33</f>
        <v>0,01</v>
      </c>
      <c r="F53" s="33"/>
      <c r="G53" s="33" t="str">
        <f>G!AS33</f>
        <v>&lt;</v>
      </c>
      <c r="H53" s="34" t="str">
        <f>G!AR33</f>
        <v>rg</v>
      </c>
      <c r="I53" s="33" t="str">
        <f>G!AT33</f>
        <v/>
      </c>
      <c r="J53" s="33" t="str">
        <f>G!AU33</f>
        <v/>
      </c>
      <c r="K53" s="34" t="str">
        <f>IFERROR(IF(OR(H53="--",H53="rg",VLOOKUP(F!$B33,E!$B$1:'E'!$AK$300,12,FALSE)=1000000000,I53="-",I53=""),"",(HLOOKUP(SMALL(G!$Q$4:'G'!$Y$4,1),G!$Q$4:'G'!$Y$501,ROW(G!Q33)-3,FALSE))/VLOOKUP(F!$B33,E!$B$1:'E'!$AK$300,12,FALSE)*100),"")</f>
        <v/>
      </c>
      <c r="L53" s="34"/>
      <c r="M53" s="34" t="str">
        <f>G!AW33</f>
        <v>&lt;</v>
      </c>
      <c r="N53" s="34" t="str">
        <f>G!AV33</f>
        <v>0,01</v>
      </c>
      <c r="O53" s="33"/>
      <c r="P53" s="33" t="str">
        <f>G!AY33</f>
        <v>&lt;</v>
      </c>
      <c r="Q53" s="34" t="str">
        <f>G!AX33</f>
        <v>rg</v>
      </c>
      <c r="R53" s="33" t="str">
        <f>G!AZ33</f>
        <v/>
      </c>
      <c r="S53" s="33" t="str">
        <f>G!BA33</f>
        <v/>
      </c>
      <c r="T53" s="34" t="str">
        <f>IFERROR(IF(OR(Q53="--",Q53="rg",VLOOKUP(F!$B33,E!$B$1:'E'!$AK$300,12,FALSE)=1000000000,R53="-",R53=""),"",(HLOOKUP(SMALL(G!$Q$4:'G'!$Y$4,4),G!$Q$4:'G'!$Y$501,ROW(G!Z33)-3,FALSE))/VLOOKUP(F!$B33,E!$B$1:'E'!$AK$300,12,FALSE)*100),"")</f>
        <v/>
      </c>
      <c r="U53" s="34"/>
      <c r="V53" s="34" t="str">
        <f>G!BC33</f>
        <v/>
      </c>
      <c r="W53" s="34" t="str">
        <f>G!BB33</f>
        <v>0,01</v>
      </c>
      <c r="X53" s="34"/>
      <c r="Y53" s="33" t="str">
        <f>G!BE33</f>
        <v/>
      </c>
      <c r="Z53" s="34" t="str">
        <f>G!BD33</f>
        <v>0,010</v>
      </c>
      <c r="AA53" s="33" t="str">
        <f>G!BF33</f>
        <v/>
      </c>
      <c r="AB53" s="33" t="str">
        <f>G!BG33</f>
        <v/>
      </c>
      <c r="AC53" s="34" t="str">
        <f>IFERROR(IF(OR(Z53="--",Z53="rg",VLOOKUP(F!$B33,E!$B$1:'E'!$AK$300,12,FALSE)=1000000000,AA53="-",AA53=""),"",(HLOOKUP(SMALL(G!$Q$4:'G'!$Y$4,7),G!$Q$4:'G'!$Y$501,ROW(G!AI33)-3,FALSE))/VLOOKUP(F!$B33,E!$B$1:'E'!$AK$300,12,FALSE)*100),"")</f>
        <v/>
      </c>
      <c r="AD53" s="34"/>
      <c r="AE53" s="25"/>
      <c r="AF53" s="25"/>
      <c r="AH53" s="63">
        <f t="shared" si="1"/>
        <v>0</v>
      </c>
      <c r="AJ53" s="25"/>
      <c r="AK53" s="25"/>
    </row>
    <row r="54" spans="1:37" s="63" customFormat="1" ht="9" customHeight="1" x14ac:dyDescent="0.15">
      <c r="A54" s="195" t="str">
        <f>F!A34</f>
        <v>Antraceen</v>
      </c>
      <c r="B54" s="195"/>
      <c r="C54" s="195"/>
      <c r="D54" s="35" t="str">
        <f>G!AQ34</f>
        <v/>
      </c>
      <c r="E54" s="34" t="str">
        <f>G!AP34</f>
        <v>0,41</v>
      </c>
      <c r="F54" s="33"/>
      <c r="G54" s="33" t="str">
        <f>G!AS34</f>
        <v/>
      </c>
      <c r="H54" s="34" t="str">
        <f>G!AR34</f>
        <v>0,410</v>
      </c>
      <c r="I54" s="33" t="str">
        <f>G!AT34</f>
        <v/>
      </c>
      <c r="J54" s="33" t="str">
        <f>G!AU34</f>
        <v/>
      </c>
      <c r="K54" s="34" t="str">
        <f>IFERROR(IF(OR(H54="--",H54="rg",VLOOKUP(F!$B34,E!$B$1:'E'!$AK$300,12,FALSE)=1000000000,I54="-",I54=""),"",(HLOOKUP(SMALL(G!$Q$4:'G'!$Y$4,1),G!$Q$4:'G'!$Y$501,ROW(G!Q34)-3,FALSE))/VLOOKUP(F!$B34,E!$B$1:'E'!$AK$300,12,FALSE)*100),"")</f>
        <v/>
      </c>
      <c r="L54" s="34"/>
      <c r="M54" s="34" t="str">
        <f>G!AW34</f>
        <v/>
      </c>
      <c r="N54" s="34" t="str">
        <f>G!AV34</f>
        <v>0,08</v>
      </c>
      <c r="O54" s="33"/>
      <c r="P54" s="33" t="str">
        <f>G!AY34</f>
        <v/>
      </c>
      <c r="Q54" s="34" t="str">
        <f>G!AX34</f>
        <v>0,080</v>
      </c>
      <c r="R54" s="33" t="str">
        <f>G!AZ34</f>
        <v/>
      </c>
      <c r="S54" s="33" t="str">
        <f>G!BA34</f>
        <v/>
      </c>
      <c r="T54" s="34" t="str">
        <f>IFERROR(IF(OR(Q54="--",Q54="rg",VLOOKUP(F!$B34,E!$B$1:'E'!$AK$300,12,FALSE)=1000000000,R54="-",R54=""),"",(HLOOKUP(SMALL(G!$Q$4:'G'!$Y$4,4),G!$Q$4:'G'!$Y$501,ROW(G!Z34)-3,FALSE))/VLOOKUP(F!$B34,E!$B$1:'E'!$AK$300,12,FALSE)*100),"")</f>
        <v/>
      </c>
      <c r="U54" s="34"/>
      <c r="V54" s="34" t="str">
        <f>G!BC34</f>
        <v/>
      </c>
      <c r="W54" s="34" t="str">
        <f>G!BB34</f>
        <v>0,01</v>
      </c>
      <c r="X54" s="34"/>
      <c r="Y54" s="33" t="str">
        <f>G!BE34</f>
        <v/>
      </c>
      <c r="Z54" s="34" t="str">
        <f>G!BD34</f>
        <v>0,010</v>
      </c>
      <c r="AA54" s="33" t="str">
        <f>G!BF34</f>
        <v/>
      </c>
      <c r="AB54" s="33" t="str">
        <f>G!BG34</f>
        <v/>
      </c>
      <c r="AC54" s="34" t="str">
        <f>IFERROR(IF(OR(Z54="--",Z54="rg",VLOOKUP(F!$B34,E!$B$1:'E'!$AK$300,12,FALSE)=1000000000,AA54="-",AA54=""),"",(HLOOKUP(SMALL(G!$Q$4:'G'!$Y$4,7),G!$Q$4:'G'!$Y$501,ROW(G!AI34)-3,FALSE))/VLOOKUP(F!$B34,E!$B$1:'E'!$AK$300,12,FALSE)*100),"")</f>
        <v/>
      </c>
      <c r="AD54" s="34"/>
      <c r="AE54" s="25"/>
      <c r="AF54" s="25"/>
      <c r="AH54" s="63">
        <f t="shared" si="1"/>
        <v>0</v>
      </c>
      <c r="AJ54" s="25"/>
      <c r="AK54" s="25"/>
    </row>
    <row r="55" spans="1:37" s="63" customFormat="1" ht="9" customHeight="1" x14ac:dyDescent="0.15">
      <c r="A55" s="195" t="str">
        <f>F!A35</f>
        <v>Fenantreen</v>
      </c>
      <c r="B55" s="195"/>
      <c r="C55" s="195"/>
      <c r="D55" s="35" t="str">
        <f>G!AQ35</f>
        <v/>
      </c>
      <c r="E55" s="34" t="str">
        <f>G!AP35</f>
        <v>1,4</v>
      </c>
      <c r="F55" s="33"/>
      <c r="G55" s="33" t="str">
        <f>G!AS35</f>
        <v/>
      </c>
      <c r="H55" s="34" t="str">
        <f>G!AR35</f>
        <v>1,40</v>
      </c>
      <c r="I55" s="33" t="str">
        <f>G!AT35</f>
        <v/>
      </c>
      <c r="J55" s="33" t="str">
        <f>G!AU35</f>
        <v/>
      </c>
      <c r="K55" s="34" t="str">
        <f>IFERROR(IF(OR(H55="--",H55="rg",VLOOKUP(F!$B35,E!$B$1:'E'!$AK$300,12,FALSE)=1000000000,I55="-",I55=""),"",(HLOOKUP(SMALL(G!$Q$4:'G'!$Y$4,1),G!$Q$4:'G'!$Y$501,ROW(G!Q35)-3,FALSE))/VLOOKUP(F!$B35,E!$B$1:'E'!$AK$300,12,FALSE)*100),"")</f>
        <v/>
      </c>
      <c r="L55" s="34"/>
      <c r="M55" s="34" t="str">
        <f>G!AW35</f>
        <v/>
      </c>
      <c r="N55" s="34" t="str">
        <f>G!AV35</f>
        <v>0,22</v>
      </c>
      <c r="O55" s="33"/>
      <c r="P55" s="33" t="str">
        <f>G!AY35</f>
        <v/>
      </c>
      <c r="Q55" s="34" t="str">
        <f>G!AX35</f>
        <v>0,220</v>
      </c>
      <c r="R55" s="33" t="str">
        <f>G!AZ35</f>
        <v/>
      </c>
      <c r="S55" s="33" t="str">
        <f>G!BA35</f>
        <v/>
      </c>
      <c r="T55" s="34" t="str">
        <f>IFERROR(IF(OR(Q55="--",Q55="rg",VLOOKUP(F!$B35,E!$B$1:'E'!$AK$300,12,FALSE)=1000000000,R55="-",R55=""),"",(HLOOKUP(SMALL(G!$Q$4:'G'!$Y$4,4),G!$Q$4:'G'!$Y$501,ROW(G!Z35)-3,FALSE))/VLOOKUP(F!$B35,E!$B$1:'E'!$AK$300,12,FALSE)*100),"")</f>
        <v/>
      </c>
      <c r="U55" s="34"/>
      <c r="V55" s="34" t="str">
        <f>G!BC35</f>
        <v/>
      </c>
      <c r="W55" s="34" t="str">
        <f>G!BB35</f>
        <v>0,05</v>
      </c>
      <c r="X55" s="34"/>
      <c r="Y55" s="33" t="str">
        <f>G!BE35</f>
        <v/>
      </c>
      <c r="Z55" s="34" t="str">
        <f>G!BD35</f>
        <v>0,050</v>
      </c>
      <c r="AA55" s="33" t="str">
        <f>G!BF35</f>
        <v/>
      </c>
      <c r="AB55" s="33" t="str">
        <f>G!BG35</f>
        <v/>
      </c>
      <c r="AC55" s="34" t="str">
        <f>IFERROR(IF(OR(Z55="--",Z55="rg",VLOOKUP(F!$B35,E!$B$1:'E'!$AK$300,12,FALSE)=1000000000,AA55="-",AA55=""),"",(HLOOKUP(SMALL(G!$Q$4:'G'!$Y$4,7),G!$Q$4:'G'!$Y$501,ROW(G!AI35)-3,FALSE))/VLOOKUP(F!$B35,E!$B$1:'E'!$AK$300,12,FALSE)*100),"")</f>
        <v/>
      </c>
      <c r="AD55" s="34"/>
      <c r="AE55" s="25"/>
      <c r="AF55" s="25"/>
      <c r="AH55" s="63">
        <f t="shared" si="1"/>
        <v>0</v>
      </c>
      <c r="AJ55" s="25"/>
      <c r="AK55" s="25"/>
    </row>
    <row r="56" spans="1:37" s="63" customFormat="1" ht="9" customHeight="1" x14ac:dyDescent="0.15">
      <c r="A56" s="195" t="str">
        <f>F!A36</f>
        <v>Fluoranteen</v>
      </c>
      <c r="B56" s="195"/>
      <c r="C56" s="195"/>
      <c r="D56" s="35" t="str">
        <f>G!AQ36</f>
        <v/>
      </c>
      <c r="E56" s="34" t="str">
        <f>G!AP36</f>
        <v>4,2</v>
      </c>
      <c r="F56" s="33"/>
      <c r="G56" s="33" t="str">
        <f>G!AS36</f>
        <v/>
      </c>
      <c r="H56" s="34" t="str">
        <f>G!AR36</f>
        <v>4,20</v>
      </c>
      <c r="I56" s="33" t="str">
        <f>G!AT36</f>
        <v/>
      </c>
      <c r="J56" s="33" t="str">
        <f>G!AU36</f>
        <v/>
      </c>
      <c r="K56" s="34" t="str">
        <f>IFERROR(IF(OR(H56="--",H56="rg",VLOOKUP(F!$B36,E!$B$1:'E'!$AK$300,12,FALSE)=1000000000,I56="-",I56=""),"",(HLOOKUP(SMALL(G!$Q$4:'G'!$Y$4,1),G!$Q$4:'G'!$Y$501,ROW(G!Q36)-3,FALSE))/VLOOKUP(F!$B36,E!$B$1:'E'!$AK$300,12,FALSE)*100),"")</f>
        <v/>
      </c>
      <c r="L56" s="34"/>
      <c r="M56" s="34" t="str">
        <f>G!AW36</f>
        <v/>
      </c>
      <c r="N56" s="34" t="str">
        <f>G!AV36</f>
        <v>0,98</v>
      </c>
      <c r="O56" s="33"/>
      <c r="P56" s="33" t="str">
        <f>G!AY36</f>
        <v/>
      </c>
      <c r="Q56" s="34" t="str">
        <f>G!AX36</f>
        <v>0,980</v>
      </c>
      <c r="R56" s="33" t="str">
        <f>G!AZ36</f>
        <v/>
      </c>
      <c r="S56" s="33" t="str">
        <f>G!BA36</f>
        <v/>
      </c>
      <c r="T56" s="34" t="str">
        <f>IFERROR(IF(OR(Q56="--",Q56="rg",VLOOKUP(F!$B36,E!$B$1:'E'!$AK$300,12,FALSE)=1000000000,R56="-",R56=""),"",(HLOOKUP(SMALL(G!$Q$4:'G'!$Y$4,4),G!$Q$4:'G'!$Y$501,ROW(G!Z36)-3,FALSE))/VLOOKUP(F!$B36,E!$B$1:'E'!$AK$300,12,FALSE)*100),"")</f>
        <v/>
      </c>
      <c r="U56" s="34"/>
      <c r="V56" s="34" t="str">
        <f>G!BC36</f>
        <v/>
      </c>
      <c r="W56" s="34" t="str">
        <f>G!BB36</f>
        <v>0,16</v>
      </c>
      <c r="X56" s="34"/>
      <c r="Y56" s="33" t="str">
        <f>G!BE36</f>
        <v/>
      </c>
      <c r="Z56" s="34" t="str">
        <f>G!BD36</f>
        <v>0,160</v>
      </c>
      <c r="AA56" s="33" t="str">
        <f>G!BF36</f>
        <v/>
      </c>
      <c r="AB56" s="33" t="str">
        <f>G!BG36</f>
        <v/>
      </c>
      <c r="AC56" s="34" t="str">
        <f>IFERROR(IF(OR(Z56="--",Z56="rg",VLOOKUP(F!$B36,E!$B$1:'E'!$AK$300,12,FALSE)=1000000000,AA56="-",AA56=""),"",(HLOOKUP(SMALL(G!$Q$4:'G'!$Y$4,7),G!$Q$4:'G'!$Y$501,ROW(G!AI36)-3,FALSE))/VLOOKUP(F!$B36,E!$B$1:'E'!$AK$300,12,FALSE)*100),"")</f>
        <v/>
      </c>
      <c r="AD56" s="34"/>
      <c r="AE56" s="25"/>
      <c r="AF56" s="25"/>
      <c r="AH56" s="63">
        <f t="shared" si="1"/>
        <v>0</v>
      </c>
      <c r="AJ56" s="25"/>
      <c r="AK56" s="25"/>
    </row>
    <row r="57" spans="1:37" s="63" customFormat="1" ht="9" customHeight="1" x14ac:dyDescent="0.15">
      <c r="A57" s="195" t="str">
        <f>F!A37</f>
        <v>Benzo(a)antraceen</v>
      </c>
      <c r="B57" s="195"/>
      <c r="C57" s="195"/>
      <c r="D57" s="35" t="str">
        <f>G!AQ37</f>
        <v/>
      </c>
      <c r="E57" s="34" t="str">
        <f>G!AP37</f>
        <v>2,0</v>
      </c>
      <c r="F57" s="33"/>
      <c r="G57" s="33" t="str">
        <f>G!AS37</f>
        <v/>
      </c>
      <c r="H57" s="34" t="str">
        <f>G!AR37</f>
        <v>2,00</v>
      </c>
      <c r="I57" s="33" t="str">
        <f>G!AT37</f>
        <v/>
      </c>
      <c r="J57" s="33" t="str">
        <f>G!AU37</f>
        <v/>
      </c>
      <c r="K57" s="34" t="str">
        <f>IFERROR(IF(OR(H57="--",H57="rg",VLOOKUP(F!$B37,E!$B$1:'E'!$AK$300,12,FALSE)=1000000000,I57="-",I57=""),"",(HLOOKUP(SMALL(G!$Q$4:'G'!$Y$4,1),G!$Q$4:'G'!$Y$501,ROW(G!Q37)-3,FALSE))/VLOOKUP(F!$B37,E!$B$1:'E'!$AK$300,12,FALSE)*100),"")</f>
        <v/>
      </c>
      <c r="L57" s="34"/>
      <c r="M57" s="34" t="str">
        <f>G!AW37</f>
        <v/>
      </c>
      <c r="N57" s="34" t="str">
        <f>G!AV37</f>
        <v>0,54</v>
      </c>
      <c r="O57" s="33"/>
      <c r="P57" s="33" t="str">
        <f>G!AY37</f>
        <v/>
      </c>
      <c r="Q57" s="34" t="str">
        <f>G!AX37</f>
        <v>0,540</v>
      </c>
      <c r="R57" s="33" t="str">
        <f>G!AZ37</f>
        <v/>
      </c>
      <c r="S57" s="33" t="str">
        <f>G!BA37</f>
        <v/>
      </c>
      <c r="T57" s="34" t="str">
        <f>IFERROR(IF(OR(Q57="--",Q57="rg",VLOOKUP(F!$B37,E!$B$1:'E'!$AK$300,12,FALSE)=1000000000,R57="-",R57=""),"",(HLOOKUP(SMALL(G!$Q$4:'G'!$Y$4,4),G!$Q$4:'G'!$Y$501,ROW(G!Z37)-3,FALSE))/VLOOKUP(F!$B37,E!$B$1:'E'!$AK$300,12,FALSE)*100),"")</f>
        <v/>
      </c>
      <c r="U57" s="34"/>
      <c r="V57" s="34" t="str">
        <f>G!BC37</f>
        <v/>
      </c>
      <c r="W57" s="34" t="str">
        <f>G!BB37</f>
        <v>0,08</v>
      </c>
      <c r="X57" s="34"/>
      <c r="Y57" s="33" t="str">
        <f>G!BE37</f>
        <v/>
      </c>
      <c r="Z57" s="34" t="str">
        <f>G!BD37</f>
        <v>0,080</v>
      </c>
      <c r="AA57" s="33" t="str">
        <f>G!BF37</f>
        <v/>
      </c>
      <c r="AB57" s="33" t="str">
        <f>G!BG37</f>
        <v/>
      </c>
      <c r="AC57" s="34" t="str">
        <f>IFERROR(IF(OR(Z57="--",Z57="rg",VLOOKUP(F!$B37,E!$B$1:'E'!$AK$300,12,FALSE)=1000000000,AA57="-",AA57=""),"",(HLOOKUP(SMALL(G!$Q$4:'G'!$Y$4,7),G!$Q$4:'G'!$Y$501,ROW(G!AI37)-3,FALSE))/VLOOKUP(F!$B37,E!$B$1:'E'!$AK$300,12,FALSE)*100),"")</f>
        <v/>
      </c>
      <c r="AD57" s="34"/>
      <c r="AE57" s="25"/>
      <c r="AF57" s="25"/>
      <c r="AH57" s="63">
        <f t="shared" si="1"/>
        <v>0</v>
      </c>
      <c r="AJ57" s="25"/>
      <c r="AK57" s="25"/>
    </row>
    <row r="58" spans="1:37" s="63" customFormat="1" ht="9" customHeight="1" x14ac:dyDescent="0.15">
      <c r="A58" s="195" t="str">
        <f>F!A38</f>
        <v>Chryseen</v>
      </c>
      <c r="B58" s="195"/>
      <c r="C58" s="195"/>
      <c r="D58" s="35" t="str">
        <f>G!AQ38</f>
        <v/>
      </c>
      <c r="E58" s="34" t="str">
        <f>G!AP38</f>
        <v>1,8</v>
      </c>
      <c r="F58" s="33"/>
      <c r="G58" s="33" t="str">
        <f>G!AS38</f>
        <v/>
      </c>
      <c r="H58" s="34" t="str">
        <f>G!AR38</f>
        <v>1,80</v>
      </c>
      <c r="I58" s="33" t="str">
        <f>G!AT38</f>
        <v/>
      </c>
      <c r="J58" s="33" t="str">
        <f>G!AU38</f>
        <v/>
      </c>
      <c r="K58" s="34" t="str">
        <f>IFERROR(IF(OR(H58="--",H58="rg",VLOOKUP(F!$B38,E!$B$1:'E'!$AK$300,12,FALSE)=1000000000,I58="-",I58=""),"",(HLOOKUP(SMALL(G!$Q$4:'G'!$Y$4,1),G!$Q$4:'G'!$Y$501,ROW(G!Q38)-3,FALSE))/VLOOKUP(F!$B38,E!$B$1:'E'!$AK$300,12,FALSE)*100),"")</f>
        <v/>
      </c>
      <c r="L58" s="34"/>
      <c r="M58" s="34" t="str">
        <f>G!AW38</f>
        <v/>
      </c>
      <c r="N58" s="34" t="str">
        <f>G!AV38</f>
        <v>0,58</v>
      </c>
      <c r="O58" s="33"/>
      <c r="P58" s="33" t="str">
        <f>G!AY38</f>
        <v/>
      </c>
      <c r="Q58" s="34" t="str">
        <f>G!AX38</f>
        <v>0,580</v>
      </c>
      <c r="R58" s="33" t="str">
        <f>G!AZ38</f>
        <v/>
      </c>
      <c r="S58" s="33" t="str">
        <f>G!BA38</f>
        <v/>
      </c>
      <c r="T58" s="34" t="str">
        <f>IFERROR(IF(OR(Q58="--",Q58="rg",VLOOKUP(F!$B38,E!$B$1:'E'!$AK$300,12,FALSE)=1000000000,R58="-",R58=""),"",(HLOOKUP(SMALL(G!$Q$4:'G'!$Y$4,4),G!$Q$4:'G'!$Y$501,ROW(G!Z38)-3,FALSE))/VLOOKUP(F!$B38,E!$B$1:'E'!$AK$300,12,FALSE)*100),"")</f>
        <v/>
      </c>
      <c r="U58" s="34"/>
      <c r="V58" s="34" t="str">
        <f>G!BC38</f>
        <v/>
      </c>
      <c r="W58" s="34" t="str">
        <f>G!BB38</f>
        <v>0,06</v>
      </c>
      <c r="X58" s="34"/>
      <c r="Y58" s="33" t="str">
        <f>G!BE38</f>
        <v/>
      </c>
      <c r="Z58" s="34" t="str">
        <f>G!BD38</f>
        <v>0,060</v>
      </c>
      <c r="AA58" s="33" t="str">
        <f>G!BF38</f>
        <v/>
      </c>
      <c r="AB58" s="33" t="str">
        <f>G!BG38</f>
        <v/>
      </c>
      <c r="AC58" s="34" t="str">
        <f>IFERROR(IF(OR(Z58="--",Z58="rg",VLOOKUP(F!$B38,E!$B$1:'E'!$AK$300,12,FALSE)=1000000000,AA58="-",AA58=""),"",(HLOOKUP(SMALL(G!$Q$4:'G'!$Y$4,7),G!$Q$4:'G'!$Y$501,ROW(G!AI38)-3,FALSE))/VLOOKUP(F!$B38,E!$B$1:'E'!$AK$300,12,FALSE)*100),"")</f>
        <v/>
      </c>
      <c r="AD58" s="34"/>
      <c r="AE58" s="25"/>
      <c r="AF58" s="25"/>
      <c r="AH58" s="63">
        <f t="shared" si="1"/>
        <v>0</v>
      </c>
      <c r="AJ58" s="25"/>
      <c r="AK58" s="25"/>
    </row>
    <row r="59" spans="1:37" s="63" customFormat="1" ht="9" customHeight="1" x14ac:dyDescent="0.15">
      <c r="A59" s="195" t="str">
        <f>F!A39</f>
        <v>Benzo(a)pyreen</v>
      </c>
      <c r="B59" s="195"/>
      <c r="C59" s="195"/>
      <c r="D59" s="35" t="str">
        <f>G!AQ39</f>
        <v/>
      </c>
      <c r="E59" s="34" t="str">
        <f>G!AP39</f>
        <v>1,6</v>
      </c>
      <c r="F59" s="33"/>
      <c r="G59" s="33" t="str">
        <f>G!AS39</f>
        <v/>
      </c>
      <c r="H59" s="34" t="str">
        <f>G!AR39</f>
        <v>1,60</v>
      </c>
      <c r="I59" s="33" t="str">
        <f>G!AT39</f>
        <v/>
      </c>
      <c r="J59" s="33" t="str">
        <f>G!AU39</f>
        <v/>
      </c>
      <c r="K59" s="34" t="str">
        <f>IFERROR(IF(OR(H59="--",H59="rg",VLOOKUP(F!$B39,E!$B$1:'E'!$AK$300,12,FALSE)=1000000000,I59="-",I59=""),"",(HLOOKUP(SMALL(G!$Q$4:'G'!$Y$4,1),G!$Q$4:'G'!$Y$501,ROW(G!Q39)-3,FALSE))/VLOOKUP(F!$B39,E!$B$1:'E'!$AK$300,12,FALSE)*100),"")</f>
        <v/>
      </c>
      <c r="L59" s="34"/>
      <c r="M59" s="34" t="str">
        <f>G!AW39</f>
        <v/>
      </c>
      <c r="N59" s="34" t="str">
        <f>G!AV39</f>
        <v>0,56</v>
      </c>
      <c r="O59" s="33"/>
      <c r="P59" s="33" t="str">
        <f>G!AY39</f>
        <v/>
      </c>
      <c r="Q59" s="34" t="str">
        <f>G!AX39</f>
        <v>0,560</v>
      </c>
      <c r="R59" s="33" t="str">
        <f>G!AZ39</f>
        <v/>
      </c>
      <c r="S59" s="33" t="str">
        <f>G!BA39</f>
        <v/>
      </c>
      <c r="T59" s="34" t="str">
        <f>IFERROR(IF(OR(Q59="--",Q59="rg",VLOOKUP(F!$B39,E!$B$1:'E'!$AK$300,12,FALSE)=1000000000,R59="-",R59=""),"",(HLOOKUP(SMALL(G!$Q$4:'G'!$Y$4,4),G!$Q$4:'G'!$Y$501,ROW(G!Z39)-3,FALSE))/VLOOKUP(F!$B39,E!$B$1:'E'!$AK$300,12,FALSE)*100),"")</f>
        <v/>
      </c>
      <c r="U59" s="34"/>
      <c r="V59" s="34" t="str">
        <f>G!BC39</f>
        <v/>
      </c>
      <c r="W59" s="34" t="str">
        <f>G!BB39</f>
        <v>0,09</v>
      </c>
      <c r="X59" s="34"/>
      <c r="Y59" s="33" t="str">
        <f>G!BE39</f>
        <v/>
      </c>
      <c r="Z59" s="34" t="str">
        <f>G!BD39</f>
        <v>0,090</v>
      </c>
      <c r="AA59" s="33" t="str">
        <f>G!BF39</f>
        <v/>
      </c>
      <c r="AB59" s="33" t="str">
        <f>G!BG39</f>
        <v/>
      </c>
      <c r="AC59" s="34" t="str">
        <f>IFERROR(IF(OR(Z59="--",Z59="rg",VLOOKUP(F!$B39,E!$B$1:'E'!$AK$300,12,FALSE)=1000000000,AA59="-",AA59=""),"",(HLOOKUP(SMALL(G!$Q$4:'G'!$Y$4,7),G!$Q$4:'G'!$Y$501,ROW(G!AI39)-3,FALSE))/VLOOKUP(F!$B39,E!$B$1:'E'!$AK$300,12,FALSE)*100),"")</f>
        <v/>
      </c>
      <c r="AD59" s="34"/>
      <c r="AE59" s="25"/>
      <c r="AF59" s="25"/>
      <c r="AH59" s="63">
        <f t="shared" si="1"/>
        <v>0</v>
      </c>
      <c r="AJ59" s="25"/>
      <c r="AK59" s="25"/>
    </row>
    <row r="60" spans="1:37" s="63" customFormat="1" ht="9" customHeight="1" x14ac:dyDescent="0.15">
      <c r="A60" s="195" t="str">
        <f>F!A40</f>
        <v>Benzo(ghi)peryleen</v>
      </c>
      <c r="B60" s="195"/>
      <c r="C60" s="195"/>
      <c r="D60" s="35" t="str">
        <f>G!AQ40</f>
        <v/>
      </c>
      <c r="E60" s="34" t="str">
        <f>G!AP40</f>
        <v>1,0</v>
      </c>
      <c r="F60" s="33"/>
      <c r="G60" s="33" t="str">
        <f>G!AS40</f>
        <v/>
      </c>
      <c r="H60" s="34" t="str">
        <f>G!AR40</f>
        <v>1,00</v>
      </c>
      <c r="I60" s="33" t="str">
        <f>G!AT40</f>
        <v/>
      </c>
      <c r="J60" s="33" t="str">
        <f>G!AU40</f>
        <v/>
      </c>
      <c r="K60" s="34" t="str">
        <f>IFERROR(IF(OR(H60="--",H60="rg",VLOOKUP(F!$B40,E!$B$1:'E'!$AK$300,12,FALSE)=1000000000,I60="-",I60=""),"",(HLOOKUP(SMALL(G!$Q$4:'G'!$Y$4,1),G!$Q$4:'G'!$Y$501,ROW(G!Q40)-3,FALSE))/VLOOKUP(F!$B40,E!$B$1:'E'!$AK$300,12,FALSE)*100),"")</f>
        <v/>
      </c>
      <c r="L60" s="34"/>
      <c r="M60" s="34" t="str">
        <f>G!AW40</f>
        <v/>
      </c>
      <c r="N60" s="34" t="str">
        <f>G!AV40</f>
        <v>0,41</v>
      </c>
      <c r="O60" s="33"/>
      <c r="P60" s="33" t="str">
        <f>G!AY40</f>
        <v/>
      </c>
      <c r="Q60" s="34" t="str">
        <f>G!AX40</f>
        <v>0,410</v>
      </c>
      <c r="R60" s="33" t="str">
        <f>G!AZ40</f>
        <v/>
      </c>
      <c r="S60" s="33" t="str">
        <f>G!BA40</f>
        <v/>
      </c>
      <c r="T60" s="34" t="str">
        <f>IFERROR(IF(OR(Q60="--",Q60="rg",VLOOKUP(F!$B40,E!$B$1:'E'!$AK$300,12,FALSE)=1000000000,R60="-",R60=""),"",(HLOOKUP(SMALL(G!$Q$4:'G'!$Y$4,4),G!$Q$4:'G'!$Y$501,ROW(G!Z40)-3,FALSE))/VLOOKUP(F!$B40,E!$B$1:'E'!$AK$300,12,FALSE)*100),"")</f>
        <v/>
      </c>
      <c r="U60" s="34"/>
      <c r="V60" s="34" t="str">
        <f>G!BC40</f>
        <v/>
      </c>
      <c r="W60" s="34" t="str">
        <f>G!BB40</f>
        <v>0,07</v>
      </c>
      <c r="X60" s="34"/>
      <c r="Y60" s="33" t="str">
        <f>G!BE40</f>
        <v/>
      </c>
      <c r="Z60" s="34" t="str">
        <f>G!BD40</f>
        <v>0,070</v>
      </c>
      <c r="AA60" s="33" t="str">
        <f>G!BF40</f>
        <v/>
      </c>
      <c r="AB60" s="33" t="str">
        <f>G!BG40</f>
        <v/>
      </c>
      <c r="AC60" s="34" t="str">
        <f>IFERROR(IF(OR(Z60="--",Z60="rg",VLOOKUP(F!$B40,E!$B$1:'E'!$AK$300,12,FALSE)=1000000000,AA60="-",AA60=""),"",(HLOOKUP(SMALL(G!$Q$4:'G'!$Y$4,7),G!$Q$4:'G'!$Y$501,ROW(G!AI40)-3,FALSE))/VLOOKUP(F!$B40,E!$B$1:'E'!$AK$300,12,FALSE)*100),"")</f>
        <v/>
      </c>
      <c r="AD60" s="34"/>
      <c r="AE60" s="25"/>
      <c r="AF60" s="25"/>
      <c r="AH60" s="63">
        <f t="shared" si="1"/>
        <v>0</v>
      </c>
      <c r="AJ60" s="25"/>
      <c r="AK60" s="25"/>
    </row>
    <row r="61" spans="1:37" s="63" customFormat="1" ht="9" customHeight="1" x14ac:dyDescent="0.15">
      <c r="A61" s="195" t="str">
        <f>F!A41</f>
        <v>Benzo(k)fluoranteen</v>
      </c>
      <c r="B61" s="195"/>
      <c r="C61" s="195"/>
      <c r="D61" s="35" t="str">
        <f>G!AQ41</f>
        <v/>
      </c>
      <c r="E61" s="34" t="str">
        <f>G!AP41</f>
        <v>0,81</v>
      </c>
      <c r="F61" s="33"/>
      <c r="G61" s="33" t="str">
        <f>G!AS41</f>
        <v/>
      </c>
      <c r="H61" s="34" t="str">
        <f>G!AR41</f>
        <v>0,810</v>
      </c>
      <c r="I61" s="33" t="str">
        <f>G!AT41</f>
        <v/>
      </c>
      <c r="J61" s="33" t="str">
        <f>G!AU41</f>
        <v/>
      </c>
      <c r="K61" s="34" t="str">
        <f>IFERROR(IF(OR(H61="--",H61="rg",VLOOKUP(F!$B41,E!$B$1:'E'!$AK$300,12,FALSE)=1000000000,I61="-",I61=""),"",(HLOOKUP(SMALL(G!$Q$4:'G'!$Y$4,1),G!$Q$4:'G'!$Y$501,ROW(G!Q41)-3,FALSE))/VLOOKUP(F!$B41,E!$B$1:'E'!$AK$300,12,FALSE)*100),"")</f>
        <v/>
      </c>
      <c r="L61" s="34"/>
      <c r="M61" s="34" t="str">
        <f>G!AW41</f>
        <v/>
      </c>
      <c r="N61" s="34" t="str">
        <f>G!AV41</f>
        <v>0,28</v>
      </c>
      <c r="O61" s="33"/>
      <c r="P61" s="33" t="str">
        <f>G!AY41</f>
        <v/>
      </c>
      <c r="Q61" s="34" t="str">
        <f>G!AX41</f>
        <v>0,280</v>
      </c>
      <c r="R61" s="33" t="str">
        <f>G!AZ41</f>
        <v/>
      </c>
      <c r="S61" s="33" t="str">
        <f>G!BA41</f>
        <v/>
      </c>
      <c r="T61" s="34" t="str">
        <f>IFERROR(IF(OR(Q61="--",Q61="rg",VLOOKUP(F!$B41,E!$B$1:'E'!$AK$300,12,FALSE)=1000000000,R61="-",R61=""),"",(HLOOKUP(SMALL(G!$Q$4:'G'!$Y$4,4),G!$Q$4:'G'!$Y$501,ROW(G!Z41)-3,FALSE))/VLOOKUP(F!$B41,E!$B$1:'E'!$AK$300,12,FALSE)*100),"")</f>
        <v/>
      </c>
      <c r="U61" s="34"/>
      <c r="V61" s="34" t="str">
        <f>G!BC41</f>
        <v/>
      </c>
      <c r="W61" s="34" t="str">
        <f>G!BB41</f>
        <v>0,04</v>
      </c>
      <c r="X61" s="34"/>
      <c r="Y61" s="33" t="str">
        <f>G!BE41</f>
        <v/>
      </c>
      <c r="Z61" s="34" t="str">
        <f>G!BD41</f>
        <v>0,040</v>
      </c>
      <c r="AA61" s="33" t="str">
        <f>G!BF41</f>
        <v/>
      </c>
      <c r="AB61" s="33" t="str">
        <f>G!BG41</f>
        <v/>
      </c>
      <c r="AC61" s="34" t="str">
        <f>IFERROR(IF(OR(Z61="--",Z61="rg",VLOOKUP(F!$B41,E!$B$1:'E'!$AK$300,12,FALSE)=1000000000,AA61="-",AA61=""),"",(HLOOKUP(SMALL(G!$Q$4:'G'!$Y$4,7),G!$Q$4:'G'!$Y$501,ROW(G!AI41)-3,FALSE))/VLOOKUP(F!$B41,E!$B$1:'E'!$AK$300,12,FALSE)*100),"")</f>
        <v/>
      </c>
      <c r="AD61" s="34"/>
      <c r="AE61" s="25"/>
      <c r="AF61" s="25"/>
      <c r="AH61" s="63">
        <f t="shared" si="1"/>
        <v>0</v>
      </c>
      <c r="AJ61" s="25"/>
      <c r="AK61" s="25"/>
    </row>
    <row r="62" spans="1:37" s="63" customFormat="1" ht="9" customHeight="1" x14ac:dyDescent="0.15">
      <c r="A62" s="195" t="str">
        <f>F!A42</f>
        <v>Indeno(1,2,3-cd)pyreen</v>
      </c>
      <c r="B62" s="195"/>
      <c r="C62" s="195"/>
      <c r="D62" s="35" t="str">
        <f>G!AQ42</f>
        <v/>
      </c>
      <c r="E62" s="34" t="str">
        <f>G!AP42</f>
        <v>1,1</v>
      </c>
      <c r="F62" s="33"/>
      <c r="G62" s="33" t="str">
        <f>G!AS42</f>
        <v/>
      </c>
      <c r="H62" s="34" t="str">
        <f>G!AR42</f>
        <v>1,10</v>
      </c>
      <c r="I62" s="33" t="str">
        <f>G!AT42</f>
        <v/>
      </c>
      <c r="J62" s="33" t="str">
        <f>G!AU42</f>
        <v/>
      </c>
      <c r="K62" s="34" t="str">
        <f>IFERROR(IF(OR(H62="--",H62="rg",VLOOKUP(F!$B42,E!$B$1:'E'!$AK$300,12,FALSE)=1000000000,I62="-",I62=""),"",(HLOOKUP(SMALL(G!$Q$4:'G'!$Y$4,1),G!$Q$4:'G'!$Y$501,ROW(G!Q42)-3,FALSE))/VLOOKUP(F!$B42,E!$B$1:'E'!$AK$300,12,FALSE)*100),"")</f>
        <v/>
      </c>
      <c r="L62" s="34"/>
      <c r="M62" s="34" t="str">
        <f>G!AW42</f>
        <v/>
      </c>
      <c r="N62" s="34" t="str">
        <f>G!AV42</f>
        <v>0,39</v>
      </c>
      <c r="O62" s="33"/>
      <c r="P62" s="33" t="str">
        <f>G!AY42</f>
        <v/>
      </c>
      <c r="Q62" s="34" t="str">
        <f>G!AX42</f>
        <v>0,390</v>
      </c>
      <c r="R62" s="33" t="str">
        <f>G!AZ42</f>
        <v/>
      </c>
      <c r="S62" s="33" t="str">
        <f>G!BA42</f>
        <v/>
      </c>
      <c r="T62" s="34" t="str">
        <f>IFERROR(IF(OR(Q62="--",Q62="rg",VLOOKUP(F!$B42,E!$B$1:'E'!$AK$300,12,FALSE)=1000000000,R62="-",R62=""),"",(HLOOKUP(SMALL(G!$Q$4:'G'!$Y$4,4),G!$Q$4:'G'!$Y$501,ROW(G!Z42)-3,FALSE))/VLOOKUP(F!$B42,E!$B$1:'E'!$AK$300,12,FALSE)*100),"")</f>
        <v/>
      </c>
      <c r="U62" s="34"/>
      <c r="V62" s="34" t="str">
        <f>G!BC42</f>
        <v/>
      </c>
      <c r="W62" s="34" t="str">
        <f>G!BB42</f>
        <v>0,06</v>
      </c>
      <c r="X62" s="34"/>
      <c r="Y62" s="33" t="str">
        <f>G!BE42</f>
        <v/>
      </c>
      <c r="Z62" s="34" t="str">
        <f>G!BD42</f>
        <v>0,060</v>
      </c>
      <c r="AA62" s="33" t="str">
        <f>G!BF42</f>
        <v/>
      </c>
      <c r="AB62" s="33" t="str">
        <f>G!BG42</f>
        <v/>
      </c>
      <c r="AC62" s="34" t="str">
        <f>IFERROR(IF(OR(Z62="--",Z62="rg",VLOOKUP(F!$B42,E!$B$1:'E'!$AK$300,12,FALSE)=1000000000,AA62="-",AA62=""),"",(HLOOKUP(SMALL(G!$Q$4:'G'!$Y$4,7),G!$Q$4:'G'!$Y$501,ROW(G!AI42)-3,FALSE))/VLOOKUP(F!$B42,E!$B$1:'E'!$AK$300,12,FALSE)*100),"")</f>
        <v/>
      </c>
      <c r="AD62" s="34"/>
      <c r="AE62" s="25"/>
      <c r="AF62" s="25"/>
      <c r="AH62" s="63">
        <f t="shared" si="1"/>
        <v>0</v>
      </c>
      <c r="AJ62" s="25"/>
      <c r="AK62" s="25"/>
    </row>
    <row r="63" spans="1:37" s="63" customFormat="1" ht="9" hidden="1" customHeight="1" x14ac:dyDescent="0.15">
      <c r="A63" s="195" t="str">
        <f>F!A43</f>
        <v>Acenaftyleen</v>
      </c>
      <c r="B63" s="195"/>
      <c r="C63" s="195"/>
      <c r="D63" s="35" t="str">
        <f>G!AQ43</f>
        <v/>
      </c>
      <c r="E63" s="34" t="str">
        <f>G!AP43</f>
        <v>--</v>
      </c>
      <c r="F63" s="33"/>
      <c r="G63" s="33" t="str">
        <f>G!AS43</f>
        <v/>
      </c>
      <c r="H63" s="34" t="str">
        <f>G!AR43</f>
        <v>--</v>
      </c>
      <c r="I63" s="33" t="str">
        <f>G!AT43</f>
        <v/>
      </c>
      <c r="J63" s="33" t="str">
        <f>G!AU43</f>
        <v/>
      </c>
      <c r="K63" s="34" t="str">
        <f>IFERROR(IF(OR(H63="--",H63="rg",VLOOKUP(F!$B43,E!$B$1:'E'!$AK$300,12,FALSE)=1000000000,I63="-",I63=""),"",(HLOOKUP(SMALL(G!$Q$4:'G'!$Y$4,1),G!$Q$4:'G'!$Y$501,ROW(G!Q43)-3,FALSE))/VLOOKUP(F!$B43,E!$B$1:'E'!$AK$300,12,FALSE)*100),"")</f>
        <v/>
      </c>
      <c r="L63" s="34"/>
      <c r="M63" s="34" t="str">
        <f>G!AW43</f>
        <v/>
      </c>
      <c r="N63" s="34" t="str">
        <f>G!AV43</f>
        <v>--</v>
      </c>
      <c r="O63" s="33"/>
      <c r="P63" s="33" t="str">
        <f>G!AY43</f>
        <v/>
      </c>
      <c r="Q63" s="34" t="str">
        <f>G!AX43</f>
        <v>--</v>
      </c>
      <c r="R63" s="33" t="str">
        <f>G!AZ43</f>
        <v/>
      </c>
      <c r="S63" s="33" t="str">
        <f>G!BA43</f>
        <v/>
      </c>
      <c r="T63" s="34" t="str">
        <f>IFERROR(IF(OR(Q63="--",Q63="rg",VLOOKUP(F!$B43,E!$B$1:'E'!$AK$300,12,FALSE)=1000000000,R63="-",R63=""),"",(HLOOKUP(SMALL(G!$Q$4:'G'!$Y$4,4),G!$Q$4:'G'!$Y$501,ROW(G!Z43)-3,FALSE))/VLOOKUP(F!$B43,E!$B$1:'E'!$AK$300,12,FALSE)*100),"")</f>
        <v/>
      </c>
      <c r="U63" s="34"/>
      <c r="V63" s="34" t="str">
        <f>G!BC43</f>
        <v/>
      </c>
      <c r="W63" s="34" t="str">
        <f>G!BB43</f>
        <v>--</v>
      </c>
      <c r="X63" s="34"/>
      <c r="Y63" s="33" t="str">
        <f>G!BE43</f>
        <v/>
      </c>
      <c r="Z63" s="34" t="str">
        <f>G!BD43</f>
        <v>--</v>
      </c>
      <c r="AA63" s="33" t="str">
        <f>G!BF43</f>
        <v/>
      </c>
      <c r="AB63" s="33" t="str">
        <f>G!BG43</f>
        <v/>
      </c>
      <c r="AC63" s="34" t="str">
        <f>IFERROR(IF(OR(Z63="--",Z63="rg",VLOOKUP(F!$B43,E!$B$1:'E'!$AK$300,12,FALSE)=1000000000,AA63="-",AA63=""),"",(HLOOKUP(SMALL(G!$Q$4:'G'!$Y$4,7),G!$Q$4:'G'!$Y$501,ROW(G!AI43)-3,FALSE))/VLOOKUP(F!$B43,E!$B$1:'E'!$AK$300,12,FALSE)*100),"")</f>
        <v/>
      </c>
      <c r="AD63" s="34"/>
      <c r="AE63" s="25"/>
      <c r="AF63" s="25"/>
      <c r="AH63" s="63">
        <f t="shared" si="1"/>
        <v>1</v>
      </c>
      <c r="AJ63" s="25"/>
      <c r="AK63" s="25"/>
    </row>
    <row r="64" spans="1:37" s="63" customFormat="1" ht="9" hidden="1" customHeight="1" x14ac:dyDescent="0.15">
      <c r="A64" s="195" t="str">
        <f>F!A44</f>
        <v>Acenafteen</v>
      </c>
      <c r="B64" s="195"/>
      <c r="C64" s="195"/>
      <c r="D64" s="35" t="str">
        <f>G!AQ44</f>
        <v/>
      </c>
      <c r="E64" s="34" t="str">
        <f>G!AP44</f>
        <v>--</v>
      </c>
      <c r="F64" s="33"/>
      <c r="G64" s="33" t="str">
        <f>G!AS44</f>
        <v/>
      </c>
      <c r="H64" s="34" t="str">
        <f>G!AR44</f>
        <v>--</v>
      </c>
      <c r="I64" s="33" t="str">
        <f>G!AT44</f>
        <v/>
      </c>
      <c r="J64" s="33" t="str">
        <f>G!AU44</f>
        <v/>
      </c>
      <c r="K64" s="34" t="str">
        <f>IFERROR(IF(OR(H64="--",H64="rg",VLOOKUP(F!$B44,E!$B$1:'E'!$AK$300,12,FALSE)=1000000000,I64="-",I64=""),"",(HLOOKUP(SMALL(G!$Q$4:'G'!$Y$4,1),G!$Q$4:'G'!$Y$501,ROW(G!Q44)-3,FALSE))/VLOOKUP(F!$B44,E!$B$1:'E'!$AK$300,12,FALSE)*100),"")</f>
        <v/>
      </c>
      <c r="L64" s="34"/>
      <c r="M64" s="34" t="str">
        <f>G!AW44</f>
        <v/>
      </c>
      <c r="N64" s="34" t="str">
        <f>G!AV44</f>
        <v>--</v>
      </c>
      <c r="O64" s="33"/>
      <c r="P64" s="33" t="str">
        <f>G!AY44</f>
        <v/>
      </c>
      <c r="Q64" s="34" t="str">
        <f>G!AX44</f>
        <v>--</v>
      </c>
      <c r="R64" s="33" t="str">
        <f>G!AZ44</f>
        <v/>
      </c>
      <c r="S64" s="33" t="str">
        <f>G!BA44</f>
        <v/>
      </c>
      <c r="T64" s="34" t="str">
        <f>IFERROR(IF(OR(Q64="--",Q64="rg",VLOOKUP(F!$B44,E!$B$1:'E'!$AK$300,12,FALSE)=1000000000,R64="-",R64=""),"",(HLOOKUP(SMALL(G!$Q$4:'G'!$Y$4,4),G!$Q$4:'G'!$Y$501,ROW(G!Z44)-3,FALSE))/VLOOKUP(F!$B44,E!$B$1:'E'!$AK$300,12,FALSE)*100),"")</f>
        <v/>
      </c>
      <c r="U64" s="34"/>
      <c r="V64" s="34" t="str">
        <f>G!BC44</f>
        <v/>
      </c>
      <c r="W64" s="34" t="str">
        <f>G!BB44</f>
        <v>--</v>
      </c>
      <c r="X64" s="34"/>
      <c r="Y64" s="33" t="str">
        <f>G!BE44</f>
        <v/>
      </c>
      <c r="Z64" s="34" t="str">
        <f>G!BD44</f>
        <v>--</v>
      </c>
      <c r="AA64" s="33" t="str">
        <f>G!BF44</f>
        <v/>
      </c>
      <c r="AB64" s="33" t="str">
        <f>G!BG44</f>
        <v/>
      </c>
      <c r="AC64" s="34" t="str">
        <f>IFERROR(IF(OR(Z64="--",Z64="rg",VLOOKUP(F!$B44,E!$B$1:'E'!$AK$300,12,FALSE)=1000000000,AA64="-",AA64=""),"",(HLOOKUP(SMALL(G!$Q$4:'G'!$Y$4,7),G!$Q$4:'G'!$Y$501,ROW(G!AI44)-3,FALSE))/VLOOKUP(F!$B44,E!$B$1:'E'!$AK$300,12,FALSE)*100),"")</f>
        <v/>
      </c>
      <c r="AD64" s="34"/>
      <c r="AE64" s="25"/>
      <c r="AF64" s="25"/>
      <c r="AH64" s="63">
        <f t="shared" si="1"/>
        <v>1</v>
      </c>
      <c r="AJ64" s="25"/>
      <c r="AK64" s="25"/>
    </row>
    <row r="65" spans="1:37" s="63" customFormat="1" ht="9" hidden="1" customHeight="1" x14ac:dyDescent="0.15">
      <c r="A65" s="195" t="str">
        <f>F!A45</f>
        <v>Fluoreen</v>
      </c>
      <c r="B65" s="195"/>
      <c r="C65" s="195"/>
      <c r="D65" s="35" t="str">
        <f>G!AQ45</f>
        <v/>
      </c>
      <c r="E65" s="34" t="str">
        <f>G!AP45</f>
        <v>--</v>
      </c>
      <c r="F65" s="33"/>
      <c r="G65" s="33" t="str">
        <f>G!AS45</f>
        <v/>
      </c>
      <c r="H65" s="34" t="str">
        <f>G!AR45</f>
        <v>--</v>
      </c>
      <c r="I65" s="33" t="str">
        <f>G!AT45</f>
        <v/>
      </c>
      <c r="J65" s="33" t="str">
        <f>G!AU45</f>
        <v/>
      </c>
      <c r="K65" s="34" t="str">
        <f>IFERROR(IF(OR(H65="--",H65="rg",VLOOKUP(F!$B45,E!$B$1:'E'!$AK$300,12,FALSE)=1000000000,I65="-",I65=""),"",(HLOOKUP(SMALL(G!$Q$4:'G'!$Y$4,1),G!$Q$4:'G'!$Y$501,ROW(G!Q45)-3,FALSE))/VLOOKUP(F!$B45,E!$B$1:'E'!$AK$300,12,FALSE)*100),"")</f>
        <v/>
      </c>
      <c r="L65" s="34"/>
      <c r="M65" s="34" t="str">
        <f>G!AW45</f>
        <v/>
      </c>
      <c r="N65" s="34" t="str">
        <f>G!AV45</f>
        <v>--</v>
      </c>
      <c r="O65" s="33"/>
      <c r="P65" s="33" t="str">
        <f>G!AY45</f>
        <v/>
      </c>
      <c r="Q65" s="34" t="str">
        <f>G!AX45</f>
        <v>--</v>
      </c>
      <c r="R65" s="33" t="str">
        <f>G!AZ45</f>
        <v/>
      </c>
      <c r="S65" s="33" t="str">
        <f>G!BA45</f>
        <v/>
      </c>
      <c r="T65" s="34" t="str">
        <f>IFERROR(IF(OR(Q65="--",Q65="rg",VLOOKUP(F!$B45,E!$B$1:'E'!$AK$300,12,FALSE)=1000000000,R65="-",R65=""),"",(HLOOKUP(SMALL(G!$Q$4:'G'!$Y$4,4),G!$Q$4:'G'!$Y$501,ROW(G!Z45)-3,FALSE))/VLOOKUP(F!$B45,E!$B$1:'E'!$AK$300,12,FALSE)*100),"")</f>
        <v/>
      </c>
      <c r="U65" s="34"/>
      <c r="V65" s="34" t="str">
        <f>G!BC45</f>
        <v/>
      </c>
      <c r="W65" s="34" t="str">
        <f>G!BB45</f>
        <v>--</v>
      </c>
      <c r="X65" s="34"/>
      <c r="Y65" s="33" t="str">
        <f>G!BE45</f>
        <v/>
      </c>
      <c r="Z65" s="34" t="str">
        <f>G!BD45</f>
        <v>--</v>
      </c>
      <c r="AA65" s="33" t="str">
        <f>G!BF45</f>
        <v/>
      </c>
      <c r="AB65" s="33" t="str">
        <f>G!BG45</f>
        <v/>
      </c>
      <c r="AC65" s="34" t="str">
        <f>IFERROR(IF(OR(Z65="--",Z65="rg",VLOOKUP(F!$B45,E!$B$1:'E'!$AK$300,12,FALSE)=1000000000,AA65="-",AA65=""),"",(HLOOKUP(SMALL(G!$Q$4:'G'!$Y$4,7),G!$Q$4:'G'!$Y$501,ROW(G!AI45)-3,FALSE))/VLOOKUP(F!$B45,E!$B$1:'E'!$AK$300,12,FALSE)*100),"")</f>
        <v/>
      </c>
      <c r="AD65" s="34"/>
      <c r="AE65" s="25"/>
      <c r="AF65" s="25"/>
      <c r="AH65" s="63">
        <f t="shared" si="1"/>
        <v>1</v>
      </c>
      <c r="AJ65" s="25"/>
      <c r="AK65" s="25"/>
    </row>
    <row r="66" spans="1:37" s="63" customFormat="1" ht="9" hidden="1" customHeight="1" x14ac:dyDescent="0.15">
      <c r="A66" s="195" t="str">
        <f>F!A46</f>
        <v>Pyreen</v>
      </c>
      <c r="B66" s="195"/>
      <c r="C66" s="195"/>
      <c r="D66" s="35" t="str">
        <f>G!AQ46</f>
        <v/>
      </c>
      <c r="E66" s="34" t="str">
        <f>G!AP46</f>
        <v>--</v>
      </c>
      <c r="F66" s="33"/>
      <c r="G66" s="33" t="str">
        <f>G!AS46</f>
        <v/>
      </c>
      <c r="H66" s="34" t="str">
        <f>G!AR46</f>
        <v>--</v>
      </c>
      <c r="I66" s="33" t="str">
        <f>G!AT46</f>
        <v/>
      </c>
      <c r="J66" s="33" t="str">
        <f>G!AU46</f>
        <v/>
      </c>
      <c r="K66" s="34" t="str">
        <f>IFERROR(IF(OR(H66="--",H66="rg",VLOOKUP(F!$B46,E!$B$1:'E'!$AK$300,12,FALSE)=1000000000,I66="-",I66=""),"",(HLOOKUP(SMALL(G!$Q$4:'G'!$Y$4,1),G!$Q$4:'G'!$Y$501,ROW(G!Q46)-3,FALSE))/VLOOKUP(F!$B46,E!$B$1:'E'!$AK$300,12,FALSE)*100),"")</f>
        <v/>
      </c>
      <c r="L66" s="34"/>
      <c r="M66" s="34" t="str">
        <f>G!AW46</f>
        <v/>
      </c>
      <c r="N66" s="34" t="str">
        <f>G!AV46</f>
        <v>--</v>
      </c>
      <c r="O66" s="33"/>
      <c r="P66" s="33" t="str">
        <f>G!AY46</f>
        <v/>
      </c>
      <c r="Q66" s="34" t="str">
        <f>G!AX46</f>
        <v>--</v>
      </c>
      <c r="R66" s="33" t="str">
        <f>G!AZ46</f>
        <v/>
      </c>
      <c r="S66" s="33" t="str">
        <f>G!BA46</f>
        <v/>
      </c>
      <c r="T66" s="34" t="str">
        <f>IFERROR(IF(OR(Q66="--",Q66="rg",VLOOKUP(F!$B46,E!$B$1:'E'!$AK$300,12,FALSE)=1000000000,R66="-",R66=""),"",(HLOOKUP(SMALL(G!$Q$4:'G'!$Y$4,4),G!$Q$4:'G'!$Y$501,ROW(G!Z46)-3,FALSE))/VLOOKUP(F!$B46,E!$B$1:'E'!$AK$300,12,FALSE)*100),"")</f>
        <v/>
      </c>
      <c r="U66" s="34"/>
      <c r="V66" s="34" t="str">
        <f>G!BC46</f>
        <v/>
      </c>
      <c r="W66" s="34" t="str">
        <f>G!BB46</f>
        <v>--</v>
      </c>
      <c r="X66" s="34"/>
      <c r="Y66" s="33" t="str">
        <f>G!BE46</f>
        <v/>
      </c>
      <c r="Z66" s="34" t="str">
        <f>G!BD46</f>
        <v>--</v>
      </c>
      <c r="AA66" s="33" t="str">
        <f>G!BF46</f>
        <v/>
      </c>
      <c r="AB66" s="33" t="str">
        <f>G!BG46</f>
        <v/>
      </c>
      <c r="AC66" s="34" t="str">
        <f>IFERROR(IF(OR(Z66="--",Z66="rg",VLOOKUP(F!$B46,E!$B$1:'E'!$AK$300,12,FALSE)=1000000000,AA66="-",AA66=""),"",(HLOOKUP(SMALL(G!$Q$4:'G'!$Y$4,7),G!$Q$4:'G'!$Y$501,ROW(G!AI46)-3,FALSE))/VLOOKUP(F!$B46,E!$B$1:'E'!$AK$300,12,FALSE)*100),"")</f>
        <v/>
      </c>
      <c r="AD66" s="34"/>
      <c r="AE66" s="25"/>
      <c r="AF66" s="25"/>
      <c r="AH66" s="63">
        <f t="shared" si="1"/>
        <v>1</v>
      </c>
      <c r="AJ66" s="25"/>
      <c r="AK66" s="25"/>
    </row>
    <row r="67" spans="1:37" s="63" customFormat="1" ht="9" hidden="1" customHeight="1" x14ac:dyDescent="0.15">
      <c r="A67" s="195" t="str">
        <f>F!A47</f>
        <v>Benzo(b)fluoranteen</v>
      </c>
      <c r="B67" s="195"/>
      <c r="C67" s="195"/>
      <c r="D67" s="35" t="str">
        <f>G!AQ47</f>
        <v/>
      </c>
      <c r="E67" s="34" t="str">
        <f>G!AP47</f>
        <v>--</v>
      </c>
      <c r="F67" s="33"/>
      <c r="G67" s="33" t="str">
        <f>G!AS47</f>
        <v/>
      </c>
      <c r="H67" s="34" t="str">
        <f>G!AR47</f>
        <v>--</v>
      </c>
      <c r="I67" s="33" t="str">
        <f>G!AT47</f>
        <v/>
      </c>
      <c r="J67" s="33" t="str">
        <f>G!AU47</f>
        <v/>
      </c>
      <c r="K67" s="34" t="str">
        <f>IFERROR(IF(OR(H67="--",H67="rg",VLOOKUP(F!$B47,E!$B$1:'E'!$AK$300,12,FALSE)=1000000000,I67="-",I67=""),"",(HLOOKUP(SMALL(G!$Q$4:'G'!$Y$4,1),G!$Q$4:'G'!$Y$501,ROW(G!Q47)-3,FALSE))/VLOOKUP(F!$B47,E!$B$1:'E'!$AK$300,12,FALSE)*100),"")</f>
        <v/>
      </c>
      <c r="L67" s="34"/>
      <c r="M67" s="34" t="str">
        <f>G!AW47</f>
        <v/>
      </c>
      <c r="N67" s="34" t="str">
        <f>G!AV47</f>
        <v>--</v>
      </c>
      <c r="O67" s="33"/>
      <c r="P67" s="33" t="str">
        <f>G!AY47</f>
        <v/>
      </c>
      <c r="Q67" s="34" t="str">
        <f>G!AX47</f>
        <v>--</v>
      </c>
      <c r="R67" s="33" t="str">
        <f>G!AZ47</f>
        <v/>
      </c>
      <c r="S67" s="33" t="str">
        <f>G!BA47</f>
        <v/>
      </c>
      <c r="T67" s="34" t="str">
        <f>IFERROR(IF(OR(Q67="--",Q67="rg",VLOOKUP(F!$B47,E!$B$1:'E'!$AK$300,12,FALSE)=1000000000,R67="-",R67=""),"",(HLOOKUP(SMALL(G!$Q$4:'G'!$Y$4,4),G!$Q$4:'G'!$Y$501,ROW(G!Z47)-3,FALSE))/VLOOKUP(F!$B47,E!$B$1:'E'!$AK$300,12,FALSE)*100),"")</f>
        <v/>
      </c>
      <c r="U67" s="34"/>
      <c r="V67" s="34" t="str">
        <f>G!BC47</f>
        <v/>
      </c>
      <c r="W67" s="34" t="str">
        <f>G!BB47</f>
        <v>--</v>
      </c>
      <c r="X67" s="34"/>
      <c r="Y67" s="33" t="str">
        <f>G!BE47</f>
        <v/>
      </c>
      <c r="Z67" s="34" t="str">
        <f>G!BD47</f>
        <v>--</v>
      </c>
      <c r="AA67" s="33" t="str">
        <f>G!BF47</f>
        <v/>
      </c>
      <c r="AB67" s="33" t="str">
        <f>G!BG47</f>
        <v/>
      </c>
      <c r="AC67" s="34" t="str">
        <f>IFERROR(IF(OR(Z67="--",Z67="rg",VLOOKUP(F!$B47,E!$B$1:'E'!$AK$300,12,FALSE)=1000000000,AA67="-",AA67=""),"",(HLOOKUP(SMALL(G!$Q$4:'G'!$Y$4,7),G!$Q$4:'G'!$Y$501,ROW(G!AI47)-3,FALSE))/VLOOKUP(F!$B47,E!$B$1:'E'!$AK$300,12,FALSE)*100),"")</f>
        <v/>
      </c>
      <c r="AD67" s="34"/>
      <c r="AE67" s="25"/>
      <c r="AF67" s="25"/>
      <c r="AH67" s="63">
        <f t="shared" si="1"/>
        <v>1</v>
      </c>
      <c r="AJ67" s="25"/>
      <c r="AK67" s="25"/>
    </row>
    <row r="68" spans="1:37" s="63" customFormat="1" ht="9" hidden="1" customHeight="1" x14ac:dyDescent="0.15">
      <c r="A68" s="195" t="str">
        <f>F!A48</f>
        <v>Dibenz(a,h)antraceen</v>
      </c>
      <c r="B68" s="195"/>
      <c r="C68" s="195"/>
      <c r="D68" s="35" t="str">
        <f>G!AQ48</f>
        <v/>
      </c>
      <c r="E68" s="34" t="str">
        <f>G!AP48</f>
        <v>--</v>
      </c>
      <c r="F68" s="33"/>
      <c r="G68" s="33" t="str">
        <f>G!AS48</f>
        <v/>
      </c>
      <c r="H68" s="34" t="str">
        <f>G!AR48</f>
        <v>--</v>
      </c>
      <c r="I68" s="33" t="str">
        <f>G!AT48</f>
        <v/>
      </c>
      <c r="J68" s="33" t="str">
        <f>G!AU48</f>
        <v/>
      </c>
      <c r="K68" s="34" t="str">
        <f>IFERROR(IF(OR(H68="--",H68="rg",VLOOKUP(F!$B48,E!$B$1:'E'!$AK$300,12,FALSE)=1000000000,I68="-",I68=""),"",(HLOOKUP(SMALL(G!$Q$4:'G'!$Y$4,1),G!$Q$4:'G'!$Y$501,ROW(G!Q48)-3,FALSE))/VLOOKUP(F!$B48,E!$B$1:'E'!$AK$300,12,FALSE)*100),"")</f>
        <v/>
      </c>
      <c r="L68" s="34"/>
      <c r="M68" s="34" t="str">
        <f>G!AW48</f>
        <v/>
      </c>
      <c r="N68" s="34" t="str">
        <f>G!AV48</f>
        <v>--</v>
      </c>
      <c r="O68" s="33"/>
      <c r="P68" s="33" t="str">
        <f>G!AY48</f>
        <v/>
      </c>
      <c r="Q68" s="34" t="str">
        <f>G!AX48</f>
        <v>--</v>
      </c>
      <c r="R68" s="33" t="str">
        <f>G!AZ48</f>
        <v/>
      </c>
      <c r="S68" s="33" t="str">
        <f>G!BA48</f>
        <v/>
      </c>
      <c r="T68" s="34" t="str">
        <f>IFERROR(IF(OR(Q68="--",Q68="rg",VLOOKUP(F!$B48,E!$B$1:'E'!$AK$300,12,FALSE)=1000000000,R68="-",R68=""),"",(HLOOKUP(SMALL(G!$Q$4:'G'!$Y$4,4),G!$Q$4:'G'!$Y$501,ROW(G!Z48)-3,FALSE))/VLOOKUP(F!$B48,E!$B$1:'E'!$AK$300,12,FALSE)*100),"")</f>
        <v/>
      </c>
      <c r="U68" s="34"/>
      <c r="V68" s="34" t="str">
        <f>G!BC48</f>
        <v/>
      </c>
      <c r="W68" s="34" t="str">
        <f>G!BB48</f>
        <v>--</v>
      </c>
      <c r="X68" s="34"/>
      <c r="Y68" s="33" t="str">
        <f>G!BE48</f>
        <v/>
      </c>
      <c r="Z68" s="34" t="str">
        <f>G!BD48</f>
        <v>--</v>
      </c>
      <c r="AA68" s="33" t="str">
        <f>G!BF48</f>
        <v/>
      </c>
      <c r="AB68" s="33" t="str">
        <f>G!BG48</f>
        <v/>
      </c>
      <c r="AC68" s="34" t="str">
        <f>IFERROR(IF(OR(Z68="--",Z68="rg",VLOOKUP(F!$B48,E!$B$1:'E'!$AK$300,12,FALSE)=1000000000,AA68="-",AA68=""),"",(HLOOKUP(SMALL(G!$Q$4:'G'!$Y$4,7),G!$Q$4:'G'!$Y$501,ROW(G!AI48)-3,FALSE))/VLOOKUP(F!$B48,E!$B$1:'E'!$AK$300,12,FALSE)*100),"")</f>
        <v/>
      </c>
      <c r="AD68" s="34"/>
      <c r="AE68" s="25"/>
      <c r="AF68" s="25"/>
      <c r="AH68" s="63">
        <f t="shared" si="1"/>
        <v>1</v>
      </c>
      <c r="AJ68" s="25"/>
      <c r="AK68" s="25"/>
    </row>
    <row r="69" spans="1:37" s="63" customFormat="1" ht="9" customHeight="1" x14ac:dyDescent="0.15">
      <c r="A69" s="195" t="str">
        <f>F!A49</f>
        <v>PAK 10 van VROM</v>
      </c>
      <c r="B69" s="195"/>
      <c r="C69" s="195"/>
      <c r="D69" s="35" t="str">
        <f>G!AQ49</f>
        <v/>
      </c>
      <c r="E69" s="34" t="str">
        <f>G!AP49</f>
        <v>14</v>
      </c>
      <c r="F69" s="33"/>
      <c r="G69" s="33" t="str">
        <f>G!AS49</f>
        <v/>
      </c>
      <c r="H69" s="34" t="str">
        <f>G!AR49</f>
        <v>14,3</v>
      </c>
      <c r="I69" s="33" t="str">
        <f>G!AT49</f>
        <v>●●</v>
      </c>
      <c r="J69" s="33" t="str">
        <f>G!AU49</f>
        <v/>
      </c>
      <c r="K69" s="34">
        <f>IFERROR(IF(OR(H69="--",H69="rg",VLOOKUP(F!$B49,E!$B$1:'E'!$AK$300,12,FALSE)=1000000000,I69="-",I69=""),"",(HLOOKUP(SMALL(G!$Q$4:'G'!$Y$4,1),G!$Q$4:'G'!$Y$501,ROW(G!Q49)-3,FALSE))/VLOOKUP(F!$B49,E!$B$1:'E'!$AK$300,12,FALSE)*100),"")</f>
        <v>35.817500000000003</v>
      </c>
      <c r="L69" s="34"/>
      <c r="M69" s="34" t="str">
        <f>G!AW49</f>
        <v/>
      </c>
      <c r="N69" s="34" t="str">
        <f>G!AV49</f>
        <v>4,0</v>
      </c>
      <c r="O69" s="33"/>
      <c r="P69" s="33" t="str">
        <f>G!AY49</f>
        <v/>
      </c>
      <c r="Q69" s="34" t="str">
        <f>G!AX49</f>
        <v>4,05</v>
      </c>
      <c r="R69" s="33" t="str">
        <f>G!AZ49</f>
        <v>●</v>
      </c>
      <c r="S69" s="33" t="str">
        <f>G!BA49</f>
        <v/>
      </c>
      <c r="T69" s="34">
        <f>IFERROR(IF(OR(Q69="--",Q69="rg",VLOOKUP(F!$B49,E!$B$1:'E'!$AK$300,12,FALSE)=1000000000,R69="-",R69=""),"",(HLOOKUP(SMALL(G!$Q$4:'G'!$Y$4,4),G!$Q$4:'G'!$Y$501,ROW(G!Z49)-3,FALSE))/VLOOKUP(F!$B49,E!$B$1:'E'!$AK$300,12,FALSE)*100),"")</f>
        <v>10.117499999999998</v>
      </c>
      <c r="U69" s="34"/>
      <c r="V69" s="34" t="str">
        <f>G!BC49</f>
        <v/>
      </c>
      <c r="W69" s="34" t="str">
        <f>G!BB49</f>
        <v>0,63</v>
      </c>
      <c r="X69" s="34"/>
      <c r="Y69" s="33" t="str">
        <f>G!BE49</f>
        <v/>
      </c>
      <c r="Z69" s="34" t="str">
        <f>G!BD49</f>
        <v>0,630</v>
      </c>
      <c r="AA69" s="33" t="str">
        <f>G!BF49</f>
        <v>-</v>
      </c>
      <c r="AB69" s="33" t="str">
        <f>G!BG49</f>
        <v/>
      </c>
      <c r="AC69" s="34" t="str">
        <f>IFERROR(IF(OR(Z69="--",Z69="rg",VLOOKUP(F!$B49,E!$B$1:'E'!$AK$300,12,FALSE)=1000000000,AA69="-",AA69=""),"",(HLOOKUP(SMALL(G!$Q$4:'G'!$Y$4,7),G!$Q$4:'G'!$Y$501,ROW(G!AI49)-3,FALSE))/VLOOKUP(F!$B49,E!$B$1:'E'!$AK$300,12,FALSE)*100),"")</f>
        <v/>
      </c>
      <c r="AD69" s="34"/>
      <c r="AE69" s="25"/>
      <c r="AF69" s="25"/>
      <c r="AH69" s="63">
        <f t="shared" si="1"/>
        <v>0</v>
      </c>
      <c r="AJ69" s="25"/>
      <c r="AK69" s="25"/>
    </row>
    <row r="70" spans="1:37" ht="3.95" customHeight="1" x14ac:dyDescent="0.15">
      <c r="A70" s="32"/>
      <c r="B70" s="32"/>
      <c r="C70" s="32"/>
      <c r="D70" s="35"/>
      <c r="E70" s="34"/>
      <c r="F70" s="33"/>
      <c r="G70" s="33"/>
      <c r="H70" s="34"/>
      <c r="I70" s="33"/>
      <c r="J70" s="33"/>
      <c r="K70" s="33"/>
      <c r="L70" s="34"/>
      <c r="M70" s="34"/>
      <c r="N70" s="33"/>
      <c r="O70" s="33"/>
      <c r="P70" s="34"/>
      <c r="Q70" s="33"/>
      <c r="R70" s="33"/>
      <c r="S70" s="33"/>
      <c r="T70" s="34"/>
      <c r="U70" s="34"/>
      <c r="V70" s="34"/>
      <c r="W70" s="33"/>
      <c r="X70" s="34"/>
      <c r="Y70" s="33"/>
      <c r="Z70" s="34"/>
      <c r="AA70" s="34"/>
      <c r="AC70" s="25"/>
      <c r="AD70" s="63"/>
      <c r="AF70" s="63"/>
      <c r="AG70" s="25"/>
      <c r="AH70" s="85">
        <f>AH71</f>
        <v>0</v>
      </c>
      <c r="AI70" s="25"/>
    </row>
    <row r="71" spans="1:37" ht="9" customHeight="1" x14ac:dyDescent="0.15">
      <c r="A71" s="198" t="str">
        <f>IF(COUNTIF(F!D48:D55,131)&gt;0,"Polychloorbifenylen (µg/kgds)","Polychloorbifenylen (mg/kgds)")</f>
        <v>Polychloorbifenylen (µg/kgds)</v>
      </c>
      <c r="B71" s="198"/>
      <c r="C71" s="198"/>
      <c r="D71" s="198"/>
      <c r="E71" s="198"/>
      <c r="F71" s="198"/>
      <c r="G71" s="198"/>
      <c r="H71" s="198"/>
      <c r="I71" s="198"/>
      <c r="J71" s="198"/>
      <c r="K71" s="198"/>
      <c r="L71" s="198"/>
      <c r="M71" s="198"/>
      <c r="N71" s="198"/>
      <c r="O71" s="198"/>
      <c r="P71" s="198"/>
      <c r="Q71" s="198"/>
      <c r="R71" s="198"/>
      <c r="S71" s="198"/>
      <c r="T71" s="198"/>
      <c r="U71" s="198"/>
      <c r="V71" s="198"/>
      <c r="W71" s="198"/>
      <c r="X71" s="198"/>
      <c r="Y71" s="198"/>
      <c r="Z71" s="198"/>
      <c r="AA71" s="198"/>
      <c r="AC71" s="25"/>
      <c r="AD71" s="63"/>
      <c r="AF71" s="63"/>
      <c r="AG71" s="25"/>
      <c r="AH71" s="85">
        <f>IF(COUNTIF(AH72:AH79,1)=COUNT(AH72:AH79),1,0)</f>
        <v>0</v>
      </c>
      <c r="AI71" s="25"/>
    </row>
    <row r="72" spans="1:37" s="63" customFormat="1" ht="9" customHeight="1" x14ac:dyDescent="0.15">
      <c r="A72" s="195" t="str">
        <f>F!A50</f>
        <v>PCB 28</v>
      </c>
      <c r="B72" s="195"/>
      <c r="C72" s="195"/>
      <c r="D72" s="35" t="str">
        <f>G!AQ50</f>
        <v>&lt;</v>
      </c>
      <c r="E72" s="34" t="str">
        <f>G!AP50</f>
        <v>1,0</v>
      </c>
      <c r="F72" s="33"/>
      <c r="G72" s="33" t="str">
        <f>G!AS50</f>
        <v>&lt;</v>
      </c>
      <c r="H72" s="34" t="str">
        <f>G!AR50</f>
        <v>rg</v>
      </c>
      <c r="I72" s="33" t="str">
        <f>G!AT50</f>
        <v/>
      </c>
      <c r="J72" s="33" t="str">
        <f>G!AU50</f>
        <v/>
      </c>
      <c r="K72" s="34" t="str">
        <f>IFERROR(IF(OR(H72="--",H72="rg",VLOOKUP(F!$B50,E!$B$1:'E'!$AK$300,12,FALSE)=1000000000,I72="-",I72=""),"",(HLOOKUP(SMALL(G!$Q$4:'G'!$Y$4,1),G!$Q$4:'G'!$Y$501,ROW(G!Q50)-3,FALSE))/VLOOKUP(F!$B50,E!$B$1:'E'!$AK$300,12,FALSE)*100),"")</f>
        <v/>
      </c>
      <c r="L72" s="34"/>
      <c r="M72" s="34" t="str">
        <f>G!AW50</f>
        <v>&lt;</v>
      </c>
      <c r="N72" s="34" t="str">
        <f>G!AV50</f>
        <v>1,0</v>
      </c>
      <c r="O72" s="33"/>
      <c r="P72" s="33" t="str">
        <f>G!AY50</f>
        <v>&lt;</v>
      </c>
      <c r="Q72" s="34" t="str">
        <f>G!AX50</f>
        <v>rg</v>
      </c>
      <c r="R72" s="33" t="str">
        <f>G!AZ50</f>
        <v/>
      </c>
      <c r="S72" s="33" t="str">
        <f>G!BA50</f>
        <v/>
      </c>
      <c r="T72" s="34" t="str">
        <f>IFERROR(IF(OR(Q72="--",Q72="rg",VLOOKUP(F!$B50,E!$B$1:'E'!$AK$300,12,FALSE)=1000000000,R72="-",R72=""),"",(HLOOKUP(SMALL(G!$Q$4:'G'!$Y$4,4),G!$Q$4:'G'!$Y$501,ROW(G!Z50)-3,FALSE))/VLOOKUP(F!$B50,E!$B$1:'E'!$AK$300,12,FALSE)*100),"")</f>
        <v/>
      </c>
      <c r="U72" s="34"/>
      <c r="V72" s="34" t="str">
        <f>G!BC50</f>
        <v>&lt;</v>
      </c>
      <c r="W72" s="34" t="str">
        <f>G!BB50</f>
        <v>1,0</v>
      </c>
      <c r="X72" s="34"/>
      <c r="Y72" s="33" t="str">
        <f>G!BE50</f>
        <v>&lt;</v>
      </c>
      <c r="Z72" s="34" t="str">
        <f>G!BD50</f>
        <v>rg</v>
      </c>
      <c r="AA72" s="33" t="str">
        <f>G!BF50</f>
        <v/>
      </c>
      <c r="AB72" s="33" t="str">
        <f>G!BG50</f>
        <v/>
      </c>
      <c r="AC72" s="34" t="str">
        <f>IFERROR(IF(OR(Z72="--",Z72="rg",VLOOKUP(F!$B50,E!$B$1:'E'!$AK$300,12,FALSE)=1000000000,AA72="-",AA72=""),"",(HLOOKUP(SMALL(G!$Q$4:'G'!$Y$4,7),G!$Q$4:'G'!$Y$501,ROW(G!AI50)-3,FALSE))/VLOOKUP(F!$B50,E!$B$1:'E'!$AK$300,12,FALSE)*100),"")</f>
        <v/>
      </c>
      <c r="AD72" s="34"/>
      <c r="AE72" s="25"/>
      <c r="AF72" s="25"/>
      <c r="AH72" s="63">
        <f t="shared" si="1"/>
        <v>0</v>
      </c>
      <c r="AJ72" s="25"/>
      <c r="AK72" s="25"/>
    </row>
    <row r="73" spans="1:37" s="63" customFormat="1" ht="9" customHeight="1" x14ac:dyDescent="0.15">
      <c r="A73" s="195" t="str">
        <f>F!A51</f>
        <v>PCB 52</v>
      </c>
      <c r="B73" s="195"/>
      <c r="C73" s="195"/>
      <c r="D73" s="35" t="str">
        <f>G!AQ51</f>
        <v>&lt;</v>
      </c>
      <c r="E73" s="34" t="str">
        <f>G!AP51</f>
        <v>1,0</v>
      </c>
      <c r="F73" s="33"/>
      <c r="G73" s="33" t="str">
        <f>G!AS51</f>
        <v>&lt;</v>
      </c>
      <c r="H73" s="34" t="str">
        <f>G!AR51</f>
        <v>rg</v>
      </c>
      <c r="I73" s="33" t="str">
        <f>G!AT51</f>
        <v/>
      </c>
      <c r="J73" s="33" t="str">
        <f>G!AU51</f>
        <v/>
      </c>
      <c r="K73" s="34" t="str">
        <f>IFERROR(IF(OR(H73="--",H73="rg",VLOOKUP(F!$B51,E!$B$1:'E'!$AK$300,12,FALSE)=1000000000,I73="-",I73=""),"",(HLOOKUP(SMALL(G!$Q$4:'G'!$Y$4,1),G!$Q$4:'G'!$Y$501,ROW(G!Q51)-3,FALSE))/VLOOKUP(F!$B51,E!$B$1:'E'!$AK$300,12,FALSE)*100),"")</f>
        <v/>
      </c>
      <c r="L73" s="34"/>
      <c r="M73" s="34" t="str">
        <f>G!AW51</f>
        <v>&lt;</v>
      </c>
      <c r="N73" s="34" t="str">
        <f>G!AV51</f>
        <v>1,0</v>
      </c>
      <c r="O73" s="33"/>
      <c r="P73" s="33" t="str">
        <f>G!AY51</f>
        <v>&lt;</v>
      </c>
      <c r="Q73" s="34" t="str">
        <f>G!AX51</f>
        <v>rg</v>
      </c>
      <c r="R73" s="33" t="str">
        <f>G!AZ51</f>
        <v/>
      </c>
      <c r="S73" s="33" t="str">
        <f>G!BA51</f>
        <v/>
      </c>
      <c r="T73" s="34" t="str">
        <f>IFERROR(IF(OR(Q73="--",Q73="rg",VLOOKUP(F!$B51,E!$B$1:'E'!$AK$300,12,FALSE)=1000000000,R73="-",R73=""),"",(HLOOKUP(SMALL(G!$Q$4:'G'!$Y$4,4),G!$Q$4:'G'!$Y$501,ROW(G!Z51)-3,FALSE))/VLOOKUP(F!$B51,E!$B$1:'E'!$AK$300,12,FALSE)*100),"")</f>
        <v/>
      </c>
      <c r="U73" s="34"/>
      <c r="V73" s="34" t="str">
        <f>G!BC51</f>
        <v>&lt;</v>
      </c>
      <c r="W73" s="34" t="str">
        <f>G!BB51</f>
        <v>1,0</v>
      </c>
      <c r="X73" s="34"/>
      <c r="Y73" s="33" t="str">
        <f>G!BE51</f>
        <v>&lt;</v>
      </c>
      <c r="Z73" s="34" t="str">
        <f>G!BD51</f>
        <v>rg</v>
      </c>
      <c r="AA73" s="33" t="str">
        <f>G!BF51</f>
        <v/>
      </c>
      <c r="AB73" s="33" t="str">
        <f>G!BG51</f>
        <v/>
      </c>
      <c r="AC73" s="34" t="str">
        <f>IFERROR(IF(OR(Z73="--",Z73="rg",VLOOKUP(F!$B51,E!$B$1:'E'!$AK$300,12,FALSE)=1000000000,AA73="-",AA73=""),"",(HLOOKUP(SMALL(G!$Q$4:'G'!$Y$4,7),G!$Q$4:'G'!$Y$501,ROW(G!AI51)-3,FALSE))/VLOOKUP(F!$B51,E!$B$1:'E'!$AK$300,12,FALSE)*100),"")</f>
        <v/>
      </c>
      <c r="AD73" s="34"/>
      <c r="AE73" s="25"/>
      <c r="AF73" s="25"/>
      <c r="AH73" s="63">
        <f t="shared" si="1"/>
        <v>0</v>
      </c>
      <c r="AJ73" s="25"/>
      <c r="AK73" s="25"/>
    </row>
    <row r="74" spans="1:37" s="63" customFormat="1" ht="9" customHeight="1" x14ac:dyDescent="0.15">
      <c r="A74" s="195" t="str">
        <f>F!A52</f>
        <v>PCB 101</v>
      </c>
      <c r="B74" s="195"/>
      <c r="C74" s="195"/>
      <c r="D74" s="35" t="str">
        <f>G!AQ52</f>
        <v/>
      </c>
      <c r="E74" s="34" t="str">
        <f>G!AP52</f>
        <v>2,6</v>
      </c>
      <c r="F74" s="33"/>
      <c r="G74" s="33" t="str">
        <f>G!AS52</f>
        <v/>
      </c>
      <c r="H74" s="34" t="str">
        <f>G!AR52</f>
        <v>8,67</v>
      </c>
      <c r="I74" s="33" t="str">
        <f>G!AT52</f>
        <v/>
      </c>
      <c r="J74" s="33" t="str">
        <f>G!AU52</f>
        <v/>
      </c>
      <c r="K74" s="34" t="str">
        <f>IFERROR(IF(OR(H74="--",H74="rg",VLOOKUP(F!$B52,E!$B$1:'E'!$AK$300,12,FALSE)=1000000000,I74="-",I74=""),"",(HLOOKUP(SMALL(G!$Q$4:'G'!$Y$4,1),G!$Q$4:'G'!$Y$501,ROW(G!Q52)-3,FALSE))/VLOOKUP(F!$B52,E!$B$1:'E'!$AK$300,12,FALSE)*100),"")</f>
        <v/>
      </c>
      <c r="L74" s="34"/>
      <c r="M74" s="34" t="str">
        <f>G!AW52</f>
        <v>&lt;</v>
      </c>
      <c r="N74" s="34" t="str">
        <f>G!AV52</f>
        <v>1,0</v>
      </c>
      <c r="O74" s="33"/>
      <c r="P74" s="33" t="str">
        <f>G!AY52</f>
        <v>&lt;</v>
      </c>
      <c r="Q74" s="34" t="str">
        <f>G!AX52</f>
        <v>rg</v>
      </c>
      <c r="R74" s="33" t="str">
        <f>G!AZ52</f>
        <v/>
      </c>
      <c r="S74" s="33" t="str">
        <f>G!BA52</f>
        <v/>
      </c>
      <c r="T74" s="34" t="str">
        <f>IFERROR(IF(OR(Q74="--",Q74="rg",VLOOKUP(F!$B52,E!$B$1:'E'!$AK$300,12,FALSE)=1000000000,R74="-",R74=""),"",(HLOOKUP(SMALL(G!$Q$4:'G'!$Y$4,4),G!$Q$4:'G'!$Y$501,ROW(G!Z52)-3,FALSE))/VLOOKUP(F!$B52,E!$B$1:'E'!$AK$300,12,FALSE)*100),"")</f>
        <v/>
      </c>
      <c r="U74" s="34"/>
      <c r="V74" s="34" t="str">
        <f>G!BC52</f>
        <v>&lt;</v>
      </c>
      <c r="W74" s="34" t="str">
        <f>G!BB52</f>
        <v>1,0</v>
      </c>
      <c r="X74" s="34"/>
      <c r="Y74" s="33" t="str">
        <f>G!BE52</f>
        <v>&lt;</v>
      </c>
      <c r="Z74" s="34" t="str">
        <f>G!BD52</f>
        <v>rg</v>
      </c>
      <c r="AA74" s="33" t="str">
        <f>G!BF52</f>
        <v/>
      </c>
      <c r="AB74" s="33" t="str">
        <f>G!BG52</f>
        <v/>
      </c>
      <c r="AC74" s="34" t="str">
        <f>IFERROR(IF(OR(Z74="--",Z74="rg",VLOOKUP(F!$B52,E!$B$1:'E'!$AK$300,12,FALSE)=1000000000,AA74="-",AA74=""),"",(HLOOKUP(SMALL(G!$Q$4:'G'!$Y$4,7),G!$Q$4:'G'!$Y$501,ROW(G!AI52)-3,FALSE))/VLOOKUP(F!$B52,E!$B$1:'E'!$AK$300,12,FALSE)*100),"")</f>
        <v/>
      </c>
      <c r="AD74" s="34"/>
      <c r="AE74" s="25"/>
      <c r="AF74" s="25"/>
      <c r="AH74" s="63">
        <f t="shared" si="1"/>
        <v>0</v>
      </c>
      <c r="AJ74" s="25"/>
      <c r="AK74" s="25"/>
    </row>
    <row r="75" spans="1:37" s="63" customFormat="1" ht="9" customHeight="1" x14ac:dyDescent="0.15">
      <c r="A75" s="195" t="str">
        <f>F!A53</f>
        <v>PCB 118</v>
      </c>
      <c r="B75" s="195"/>
      <c r="C75" s="195"/>
      <c r="D75" s="35" t="str">
        <f>G!AQ53</f>
        <v>&lt;</v>
      </c>
      <c r="E75" s="34" t="str">
        <f>G!AP53</f>
        <v>1,0</v>
      </c>
      <c r="F75" s="33"/>
      <c r="G75" s="33" t="str">
        <f>G!AS53</f>
        <v>&lt;</v>
      </c>
      <c r="H75" s="34" t="str">
        <f>G!AR53</f>
        <v>rg</v>
      </c>
      <c r="I75" s="33" t="str">
        <f>G!AT53</f>
        <v/>
      </c>
      <c r="J75" s="33" t="str">
        <f>G!AU53</f>
        <v/>
      </c>
      <c r="K75" s="34" t="str">
        <f>IFERROR(IF(OR(H75="--",H75="rg",VLOOKUP(F!$B53,E!$B$1:'E'!$AK$300,12,FALSE)=1000000000,I75="-",I75=""),"",(HLOOKUP(SMALL(G!$Q$4:'G'!$Y$4,1),G!$Q$4:'G'!$Y$501,ROW(G!Q53)-3,FALSE))/VLOOKUP(F!$B53,E!$B$1:'E'!$AK$300,12,FALSE)*100),"")</f>
        <v/>
      </c>
      <c r="L75" s="34"/>
      <c r="M75" s="34" t="str">
        <f>G!AW53</f>
        <v>&lt;</v>
      </c>
      <c r="N75" s="34" t="str">
        <f>G!AV53</f>
        <v>1,0</v>
      </c>
      <c r="O75" s="33"/>
      <c r="P75" s="33" t="str">
        <f>G!AY53</f>
        <v>&lt;</v>
      </c>
      <c r="Q75" s="34" t="str">
        <f>G!AX53</f>
        <v>rg</v>
      </c>
      <c r="R75" s="33" t="str">
        <f>G!AZ53</f>
        <v/>
      </c>
      <c r="S75" s="33" t="str">
        <f>G!BA53</f>
        <v/>
      </c>
      <c r="T75" s="34" t="str">
        <f>IFERROR(IF(OR(Q75="--",Q75="rg",VLOOKUP(F!$B53,E!$B$1:'E'!$AK$300,12,FALSE)=1000000000,R75="-",R75=""),"",(HLOOKUP(SMALL(G!$Q$4:'G'!$Y$4,4),G!$Q$4:'G'!$Y$501,ROW(G!Z53)-3,FALSE))/VLOOKUP(F!$B53,E!$B$1:'E'!$AK$300,12,FALSE)*100),"")</f>
        <v/>
      </c>
      <c r="U75" s="34"/>
      <c r="V75" s="34" t="str">
        <f>G!BC53</f>
        <v>&lt;</v>
      </c>
      <c r="W75" s="34" t="str">
        <f>G!BB53</f>
        <v>1,0</v>
      </c>
      <c r="X75" s="34"/>
      <c r="Y75" s="33" t="str">
        <f>G!BE53</f>
        <v>&lt;</v>
      </c>
      <c r="Z75" s="34" t="str">
        <f>G!BD53</f>
        <v>rg</v>
      </c>
      <c r="AA75" s="33" t="str">
        <f>G!BF53</f>
        <v/>
      </c>
      <c r="AB75" s="33" t="str">
        <f>G!BG53</f>
        <v/>
      </c>
      <c r="AC75" s="34" t="str">
        <f>IFERROR(IF(OR(Z75="--",Z75="rg",VLOOKUP(F!$B53,E!$B$1:'E'!$AK$300,12,FALSE)=1000000000,AA75="-",AA75=""),"",(HLOOKUP(SMALL(G!$Q$4:'G'!$Y$4,7),G!$Q$4:'G'!$Y$501,ROW(G!AI53)-3,FALSE))/VLOOKUP(F!$B53,E!$B$1:'E'!$AK$300,12,FALSE)*100),"")</f>
        <v/>
      </c>
      <c r="AD75" s="34"/>
      <c r="AE75" s="25"/>
      <c r="AF75" s="25"/>
      <c r="AH75" s="63">
        <f t="shared" si="1"/>
        <v>0</v>
      </c>
      <c r="AJ75" s="25"/>
      <c r="AK75" s="25"/>
    </row>
    <row r="76" spans="1:37" s="63" customFormat="1" ht="9" customHeight="1" x14ac:dyDescent="0.15">
      <c r="A76" s="195" t="str">
        <f>F!A54</f>
        <v>PCB 138</v>
      </c>
      <c r="B76" s="195"/>
      <c r="C76" s="195"/>
      <c r="D76" s="35" t="str">
        <f>G!AQ54</f>
        <v/>
      </c>
      <c r="E76" s="34" t="str">
        <f>G!AP54</f>
        <v>5,8</v>
      </c>
      <c r="F76" s="33"/>
      <c r="G76" s="33" t="str">
        <f>G!AS54</f>
        <v/>
      </c>
      <c r="H76" s="34" t="str">
        <f>G!AR54</f>
        <v>19,3</v>
      </c>
      <c r="I76" s="33" t="str">
        <f>G!AT54</f>
        <v/>
      </c>
      <c r="J76" s="33" t="str">
        <f>G!AU54</f>
        <v/>
      </c>
      <c r="K76" s="34" t="str">
        <f>IFERROR(IF(OR(H76="--",H76="rg",VLOOKUP(F!$B54,E!$B$1:'E'!$AK$300,12,FALSE)=1000000000,I76="-",I76=""),"",(HLOOKUP(SMALL(G!$Q$4:'G'!$Y$4,1),G!$Q$4:'G'!$Y$501,ROW(G!Q54)-3,FALSE))/VLOOKUP(F!$B54,E!$B$1:'E'!$AK$300,12,FALSE)*100),"")</f>
        <v/>
      </c>
      <c r="L76" s="34"/>
      <c r="M76" s="34" t="str">
        <f>G!AW54</f>
        <v>&lt;</v>
      </c>
      <c r="N76" s="34" t="str">
        <f>G!AV54</f>
        <v>1,0</v>
      </c>
      <c r="O76" s="33"/>
      <c r="P76" s="33" t="str">
        <f>G!AY54</f>
        <v>&lt;</v>
      </c>
      <c r="Q76" s="34" t="str">
        <f>G!AX54</f>
        <v>rg</v>
      </c>
      <c r="R76" s="33" t="str">
        <f>G!AZ54</f>
        <v/>
      </c>
      <c r="S76" s="33" t="str">
        <f>G!BA54</f>
        <v/>
      </c>
      <c r="T76" s="34" t="str">
        <f>IFERROR(IF(OR(Q76="--",Q76="rg",VLOOKUP(F!$B54,E!$B$1:'E'!$AK$300,12,FALSE)=1000000000,R76="-",R76=""),"",(HLOOKUP(SMALL(G!$Q$4:'G'!$Y$4,4),G!$Q$4:'G'!$Y$501,ROW(G!Z54)-3,FALSE))/VLOOKUP(F!$B54,E!$B$1:'E'!$AK$300,12,FALSE)*100),"")</f>
        <v/>
      </c>
      <c r="U76" s="34"/>
      <c r="V76" s="34" t="str">
        <f>G!BC54</f>
        <v>&lt;</v>
      </c>
      <c r="W76" s="34" t="str">
        <f>G!BB54</f>
        <v>1,0</v>
      </c>
      <c r="X76" s="34"/>
      <c r="Y76" s="33" t="str">
        <f>G!BE54</f>
        <v>&lt;</v>
      </c>
      <c r="Z76" s="34" t="str">
        <f>G!BD54</f>
        <v>rg</v>
      </c>
      <c r="AA76" s="33" t="str">
        <f>G!BF54</f>
        <v/>
      </c>
      <c r="AB76" s="33" t="str">
        <f>G!BG54</f>
        <v/>
      </c>
      <c r="AC76" s="34" t="str">
        <f>IFERROR(IF(OR(Z76="--",Z76="rg",VLOOKUP(F!$B54,E!$B$1:'E'!$AK$300,12,FALSE)=1000000000,AA76="-",AA76=""),"",(HLOOKUP(SMALL(G!$Q$4:'G'!$Y$4,7),G!$Q$4:'G'!$Y$501,ROW(G!AI54)-3,FALSE))/VLOOKUP(F!$B54,E!$B$1:'E'!$AK$300,12,FALSE)*100),"")</f>
        <v/>
      </c>
      <c r="AD76" s="34"/>
      <c r="AE76" s="25"/>
      <c r="AF76" s="25"/>
      <c r="AH76" s="63">
        <f t="shared" si="1"/>
        <v>0</v>
      </c>
      <c r="AJ76" s="25"/>
      <c r="AK76" s="25"/>
    </row>
    <row r="77" spans="1:37" s="63" customFormat="1" ht="9" customHeight="1" x14ac:dyDescent="0.15">
      <c r="A77" s="195" t="str">
        <f>F!A55</f>
        <v>PCB 153</v>
      </c>
      <c r="B77" s="195"/>
      <c r="C77" s="195"/>
      <c r="D77" s="35" t="str">
        <f>G!AQ55</f>
        <v/>
      </c>
      <c r="E77" s="34" t="str">
        <f>G!AP55</f>
        <v>6,0</v>
      </c>
      <c r="F77" s="33"/>
      <c r="G77" s="33" t="str">
        <f>G!AS55</f>
        <v/>
      </c>
      <c r="H77" s="34" t="str">
        <f>G!AR55</f>
        <v>20,0</v>
      </c>
      <c r="I77" s="33" t="str">
        <f>G!AT55</f>
        <v/>
      </c>
      <c r="J77" s="33" t="str">
        <f>G!AU55</f>
        <v/>
      </c>
      <c r="K77" s="34" t="str">
        <f>IFERROR(IF(OR(H77="--",H77="rg",VLOOKUP(F!$B55,E!$B$1:'E'!$AK$300,12,FALSE)=1000000000,I77="-",I77=""),"",(HLOOKUP(SMALL(G!$Q$4:'G'!$Y$4,1),G!$Q$4:'G'!$Y$501,ROW(G!Q55)-3,FALSE))/VLOOKUP(F!$B55,E!$B$1:'E'!$AK$300,12,FALSE)*100),"")</f>
        <v/>
      </c>
      <c r="L77" s="34"/>
      <c r="M77" s="34" t="str">
        <f>G!AW55</f>
        <v>&lt;</v>
      </c>
      <c r="N77" s="34" t="str">
        <f>G!AV55</f>
        <v>1,0</v>
      </c>
      <c r="O77" s="33"/>
      <c r="P77" s="33" t="str">
        <f>G!AY55</f>
        <v>&lt;</v>
      </c>
      <c r="Q77" s="34" t="str">
        <f>G!AX55</f>
        <v>rg</v>
      </c>
      <c r="R77" s="33" t="str">
        <f>G!AZ55</f>
        <v/>
      </c>
      <c r="S77" s="33" t="str">
        <f>G!BA55</f>
        <v/>
      </c>
      <c r="T77" s="34" t="str">
        <f>IFERROR(IF(OR(Q77="--",Q77="rg",VLOOKUP(F!$B55,E!$B$1:'E'!$AK$300,12,FALSE)=1000000000,R77="-",R77=""),"",(HLOOKUP(SMALL(G!$Q$4:'G'!$Y$4,4),G!$Q$4:'G'!$Y$501,ROW(G!Z55)-3,FALSE))/VLOOKUP(F!$B55,E!$B$1:'E'!$AK$300,12,FALSE)*100),"")</f>
        <v/>
      </c>
      <c r="U77" s="34"/>
      <c r="V77" s="34" t="str">
        <f>G!BC55</f>
        <v>&lt;</v>
      </c>
      <c r="W77" s="34" t="str">
        <f>G!BB55</f>
        <v>1,0</v>
      </c>
      <c r="X77" s="34"/>
      <c r="Y77" s="33" t="str">
        <f>G!BE55</f>
        <v>&lt;</v>
      </c>
      <c r="Z77" s="34" t="str">
        <f>G!BD55</f>
        <v>rg</v>
      </c>
      <c r="AA77" s="33" t="str">
        <f>G!BF55</f>
        <v/>
      </c>
      <c r="AB77" s="33" t="str">
        <f>G!BG55</f>
        <v/>
      </c>
      <c r="AC77" s="34" t="str">
        <f>IFERROR(IF(OR(Z77="--",Z77="rg",VLOOKUP(F!$B55,E!$B$1:'E'!$AK$300,12,FALSE)=1000000000,AA77="-",AA77=""),"",(HLOOKUP(SMALL(G!$Q$4:'G'!$Y$4,7),G!$Q$4:'G'!$Y$501,ROW(G!AI55)-3,FALSE))/VLOOKUP(F!$B55,E!$B$1:'E'!$AK$300,12,FALSE)*100),"")</f>
        <v/>
      </c>
      <c r="AD77" s="34"/>
      <c r="AE77" s="25"/>
      <c r="AF77" s="25"/>
      <c r="AH77" s="63">
        <f t="shared" si="1"/>
        <v>0</v>
      </c>
      <c r="AJ77" s="25"/>
      <c r="AK77" s="25"/>
    </row>
    <row r="78" spans="1:37" s="63" customFormat="1" ht="9" customHeight="1" x14ac:dyDescent="0.15">
      <c r="A78" s="195" t="str">
        <f>F!A56</f>
        <v>PCB 180</v>
      </c>
      <c r="B78" s="195"/>
      <c r="C78" s="195"/>
      <c r="D78" s="35" t="str">
        <f>G!AQ56</f>
        <v/>
      </c>
      <c r="E78" s="34" t="str">
        <f>G!AP56</f>
        <v>4,9</v>
      </c>
      <c r="F78" s="33"/>
      <c r="G78" s="33" t="str">
        <f>G!AS56</f>
        <v/>
      </c>
      <c r="H78" s="34" t="str">
        <f>G!AR56</f>
        <v>16,3</v>
      </c>
      <c r="I78" s="33" t="str">
        <f>G!AT56</f>
        <v/>
      </c>
      <c r="J78" s="33" t="str">
        <f>G!AU56</f>
        <v/>
      </c>
      <c r="K78" s="34" t="str">
        <f>IFERROR(IF(OR(H78="--",H78="rg",VLOOKUP(F!$B56,E!$B$1:'E'!$AK$300,12,FALSE)=1000000000,I78="-",I78=""),"",(HLOOKUP(SMALL(G!$Q$4:'G'!$Y$4,1),G!$Q$4:'G'!$Y$501,ROW(G!Q56)-3,FALSE))/VLOOKUP(F!$B56,E!$B$1:'E'!$AK$300,12,FALSE)*100),"")</f>
        <v/>
      </c>
      <c r="L78" s="34"/>
      <c r="M78" s="34" t="str">
        <f>G!AW56</f>
        <v>&lt;</v>
      </c>
      <c r="N78" s="34" t="str">
        <f>G!AV56</f>
        <v>1,0</v>
      </c>
      <c r="O78" s="33"/>
      <c r="P78" s="33" t="str">
        <f>G!AY56</f>
        <v>&lt;</v>
      </c>
      <c r="Q78" s="34" t="str">
        <f>G!AX56</f>
        <v>rg</v>
      </c>
      <c r="R78" s="33" t="str">
        <f>G!AZ56</f>
        <v/>
      </c>
      <c r="S78" s="33" t="str">
        <f>G!BA56</f>
        <v/>
      </c>
      <c r="T78" s="34" t="str">
        <f>IFERROR(IF(OR(Q78="--",Q78="rg",VLOOKUP(F!$B56,E!$B$1:'E'!$AK$300,12,FALSE)=1000000000,R78="-",R78=""),"",(HLOOKUP(SMALL(G!$Q$4:'G'!$Y$4,4),G!$Q$4:'G'!$Y$501,ROW(G!Z56)-3,FALSE))/VLOOKUP(F!$B56,E!$B$1:'E'!$AK$300,12,FALSE)*100),"")</f>
        <v/>
      </c>
      <c r="U78" s="34"/>
      <c r="V78" s="34" t="str">
        <f>G!BC56</f>
        <v>&lt;</v>
      </c>
      <c r="W78" s="34" t="str">
        <f>G!BB56</f>
        <v>1,0</v>
      </c>
      <c r="X78" s="34"/>
      <c r="Y78" s="33" t="str">
        <f>G!BE56</f>
        <v>&lt;</v>
      </c>
      <c r="Z78" s="34" t="str">
        <f>G!BD56</f>
        <v>rg</v>
      </c>
      <c r="AA78" s="33" t="str">
        <f>G!BF56</f>
        <v/>
      </c>
      <c r="AB78" s="33" t="str">
        <f>G!BG56</f>
        <v/>
      </c>
      <c r="AC78" s="34" t="str">
        <f>IFERROR(IF(OR(Z78="--",Z78="rg",VLOOKUP(F!$B56,E!$B$1:'E'!$AK$300,12,FALSE)=1000000000,AA78="-",AA78=""),"",(HLOOKUP(SMALL(G!$Q$4:'G'!$Y$4,7),G!$Q$4:'G'!$Y$501,ROW(G!AI56)-3,FALSE))/VLOOKUP(F!$B56,E!$B$1:'E'!$AK$300,12,FALSE)*100),"")</f>
        <v/>
      </c>
      <c r="AD78" s="34"/>
      <c r="AE78" s="25"/>
      <c r="AF78" s="25"/>
      <c r="AH78" s="63">
        <f t="shared" si="1"/>
        <v>0</v>
      </c>
      <c r="AJ78" s="25"/>
      <c r="AK78" s="25"/>
    </row>
    <row r="79" spans="1:37" s="63" customFormat="1" ht="9" customHeight="1" x14ac:dyDescent="0.15">
      <c r="A79" s="195" t="str">
        <f>F!A57</f>
        <v>PCB som 7</v>
      </c>
      <c r="B79" s="195"/>
      <c r="C79" s="195"/>
      <c r="D79" s="35" t="str">
        <f>G!AQ57</f>
        <v/>
      </c>
      <c r="E79" s="34" t="str">
        <f>G!AP57</f>
        <v>21</v>
      </c>
      <c r="F79" s="33"/>
      <c r="G79" s="33" t="str">
        <f>G!AS57</f>
        <v/>
      </c>
      <c r="H79" s="34" t="str">
        <f>G!AR57</f>
        <v>71,3</v>
      </c>
      <c r="I79" s="33" t="str">
        <f>G!AT57</f>
        <v>●●</v>
      </c>
      <c r="J79" s="33" t="str">
        <f>G!AU57</f>
        <v/>
      </c>
      <c r="K79" s="34">
        <f>IFERROR(IF(OR(H79="--",H79="rg",VLOOKUP(F!$B57,E!$B$1:'E'!$AK$300,12,FALSE)=1000000000,I79="-",I79=""),"",(HLOOKUP(SMALL(G!$Q$4:'G'!$Y$4,1),G!$Q$4:'G'!$Y$501,ROW(G!Q57)-3,FALSE))/VLOOKUP(F!$B57,E!$B$1:'E'!$AK$300,12,FALSE)*100),"")</f>
        <v>7.1333333333333346</v>
      </c>
      <c r="L79" s="34"/>
      <c r="M79" s="34" t="str">
        <f>G!AW57</f>
        <v>&lt;</v>
      </c>
      <c r="N79" s="34" t="str">
        <f>G!AV57</f>
        <v>7,0</v>
      </c>
      <c r="O79" s="33"/>
      <c r="P79" s="33" t="str">
        <f>G!AY57</f>
        <v>&lt;</v>
      </c>
      <c r="Q79" s="34" t="str">
        <f>G!AX57</f>
        <v>rg</v>
      </c>
      <c r="R79" s="33" t="str">
        <f>G!AZ57</f>
        <v>-</v>
      </c>
      <c r="S79" s="33" t="str">
        <f>G!BA57</f>
        <v/>
      </c>
      <c r="T79" s="34" t="str">
        <f>IFERROR(IF(OR(Q79="--",Q79="rg",VLOOKUP(F!$B57,E!$B$1:'E'!$AK$300,12,FALSE)=1000000000,R79="-",R79=""),"",(HLOOKUP(SMALL(G!$Q$4:'G'!$Y$4,4),G!$Q$4:'G'!$Y$501,ROW(G!Z57)-3,FALSE))/VLOOKUP(F!$B57,E!$B$1:'E'!$AK$300,12,FALSE)*100),"")</f>
        <v/>
      </c>
      <c r="U79" s="34"/>
      <c r="V79" s="34" t="str">
        <f>G!BC57</f>
        <v>&lt;</v>
      </c>
      <c r="W79" s="34" t="str">
        <f>G!BB57</f>
        <v>7,0</v>
      </c>
      <c r="X79" s="34"/>
      <c r="Y79" s="33" t="str">
        <f>G!BE57</f>
        <v>&lt;</v>
      </c>
      <c r="Z79" s="34" t="str">
        <f>G!BD57</f>
        <v>rg</v>
      </c>
      <c r="AA79" s="33" t="str">
        <f>G!BF57</f>
        <v>-</v>
      </c>
      <c r="AB79" s="33" t="str">
        <f>G!BG57</f>
        <v/>
      </c>
      <c r="AC79" s="34" t="str">
        <f>IFERROR(IF(OR(Z79="--",Z79="rg",VLOOKUP(F!$B57,E!$B$1:'E'!$AK$300,12,FALSE)=1000000000,AA79="-",AA79=""),"",(HLOOKUP(SMALL(G!$Q$4:'G'!$Y$4,7),G!$Q$4:'G'!$Y$501,ROW(G!AI57)-3,FALSE))/VLOOKUP(F!$B57,E!$B$1:'E'!$AK$300,12,FALSE)*100),"")</f>
        <v/>
      </c>
      <c r="AD79" s="34"/>
      <c r="AE79" s="25"/>
      <c r="AF79" s="25"/>
      <c r="AH79" s="63">
        <f t="shared" si="1"/>
        <v>0</v>
      </c>
      <c r="AJ79" s="25"/>
      <c r="AK79" s="25"/>
    </row>
    <row r="80" spans="1:37" ht="3.95" hidden="1" customHeight="1" x14ac:dyDescent="0.15">
      <c r="A80" s="32"/>
      <c r="B80" s="32"/>
      <c r="C80" s="32"/>
      <c r="D80" s="35"/>
      <c r="E80" s="34"/>
      <c r="F80" s="33"/>
      <c r="G80" s="33"/>
      <c r="H80" s="34"/>
      <c r="I80" s="33"/>
      <c r="J80" s="33"/>
      <c r="K80" s="33"/>
      <c r="L80" s="34"/>
      <c r="M80" s="34"/>
      <c r="N80" s="33"/>
      <c r="O80" s="33"/>
      <c r="P80" s="34"/>
      <c r="Q80" s="33"/>
      <c r="R80" s="33"/>
      <c r="S80" s="33"/>
      <c r="T80" s="34"/>
      <c r="U80" s="34"/>
      <c r="V80" s="34"/>
      <c r="W80" s="33"/>
      <c r="X80" s="34"/>
      <c r="Y80" s="33"/>
      <c r="Z80" s="34"/>
      <c r="AA80" s="34"/>
      <c r="AC80" s="25"/>
      <c r="AD80" s="63"/>
      <c r="AF80" s="63"/>
      <c r="AG80" s="25"/>
      <c r="AH80" s="85">
        <f>AH81</f>
        <v>1</v>
      </c>
      <c r="AI80" s="25"/>
    </row>
    <row r="81" spans="1:37" ht="9" hidden="1" customHeight="1" x14ac:dyDescent="0.15">
      <c r="A81" s="198" t="str">
        <f>IF(COUNTIF(F!D56:D64,131)&gt;0,"Vluchtige aromatische koolwaterstoffen (µg/kgds)","Vluchtige aromatische koolwaterstoffen (mg/kgds)")</f>
        <v>Vluchtige aromatische koolwaterstoffen (µg/kgds)</v>
      </c>
      <c r="B81" s="198"/>
      <c r="C81" s="198"/>
      <c r="D81" s="198"/>
      <c r="E81" s="198"/>
      <c r="F81" s="198"/>
      <c r="G81" s="198"/>
      <c r="H81" s="198"/>
      <c r="I81" s="198"/>
      <c r="J81" s="198"/>
      <c r="K81" s="198"/>
      <c r="L81" s="198"/>
      <c r="M81" s="198"/>
      <c r="N81" s="198"/>
      <c r="O81" s="198"/>
      <c r="P81" s="198"/>
      <c r="Q81" s="198"/>
      <c r="R81" s="198"/>
      <c r="S81" s="198"/>
      <c r="T81" s="198"/>
      <c r="U81" s="198"/>
      <c r="V81" s="198"/>
      <c r="W81" s="198"/>
      <c r="X81" s="198"/>
      <c r="Y81" s="198"/>
      <c r="Z81" s="198"/>
      <c r="AA81" s="198"/>
      <c r="AC81" s="25"/>
      <c r="AD81" s="63"/>
      <c r="AF81" s="63"/>
      <c r="AG81" s="25"/>
      <c r="AH81" s="85">
        <f>IF(COUNTIF(AH82:AH90,1)=COUNT(AH82:AH90),1,0)</f>
        <v>1</v>
      </c>
      <c r="AI81" s="25"/>
    </row>
    <row r="82" spans="1:37" s="63" customFormat="1" ht="9" hidden="1" customHeight="1" x14ac:dyDescent="0.15">
      <c r="A82" s="195" t="str">
        <f>F!A58</f>
        <v>Benzeen</v>
      </c>
      <c r="B82" s="195"/>
      <c r="C82" s="195"/>
      <c r="D82" s="35" t="str">
        <f>G!AQ58</f>
        <v/>
      </c>
      <c r="E82" s="34" t="str">
        <f>G!AP58</f>
        <v>--</v>
      </c>
      <c r="F82" s="33"/>
      <c r="G82" s="33" t="str">
        <f>G!AS58</f>
        <v/>
      </c>
      <c r="H82" s="34" t="str">
        <f>G!AR58</f>
        <v>--</v>
      </c>
      <c r="I82" s="33" t="str">
        <f>G!AT58</f>
        <v/>
      </c>
      <c r="J82" s="33" t="str">
        <f>G!AU58</f>
        <v/>
      </c>
      <c r="K82" s="34" t="str">
        <f>IFERROR(IF(OR(H82="--",H82="rg",VLOOKUP(F!$B58,E!$B$1:'E'!$AK$300,12,FALSE)=1000000000,I82="-",I82=""),"",(HLOOKUP(SMALL(G!$Q$4:'G'!$Y$4,1),G!$Q$4:'G'!$Y$501,ROW(G!Q58)-3,FALSE))/VLOOKUP(F!$B58,E!$B$1:'E'!$AK$300,12,FALSE)*100),"")</f>
        <v/>
      </c>
      <c r="L82" s="34"/>
      <c r="M82" s="34" t="str">
        <f>G!AW58</f>
        <v/>
      </c>
      <c r="N82" s="34" t="str">
        <f>G!AV58</f>
        <v>--</v>
      </c>
      <c r="O82" s="33"/>
      <c r="P82" s="33" t="str">
        <f>G!AY58</f>
        <v/>
      </c>
      <c r="Q82" s="34" t="str">
        <f>G!AX58</f>
        <v>--</v>
      </c>
      <c r="R82" s="33" t="str">
        <f>G!AZ58</f>
        <v/>
      </c>
      <c r="S82" s="33" t="str">
        <f>G!BA58</f>
        <v/>
      </c>
      <c r="T82" s="34" t="str">
        <f>IFERROR(IF(OR(Q82="--",Q82="rg",VLOOKUP(F!$B58,E!$B$1:'E'!$AK$300,12,FALSE)=1000000000,R82="-",R82=""),"",(HLOOKUP(SMALL(G!$Q$4:'G'!$Y$4,4),G!$Q$4:'G'!$Y$501,ROW(G!Z58)-3,FALSE))/VLOOKUP(F!$B58,E!$B$1:'E'!$AK$300,12,FALSE)*100),"")</f>
        <v/>
      </c>
      <c r="U82" s="34"/>
      <c r="V82" s="34" t="str">
        <f>G!BC58</f>
        <v/>
      </c>
      <c r="W82" s="34" t="str">
        <f>G!BB58</f>
        <v>--</v>
      </c>
      <c r="X82" s="34"/>
      <c r="Y82" s="33" t="str">
        <f>G!BE58</f>
        <v/>
      </c>
      <c r="Z82" s="34" t="str">
        <f>G!BD58</f>
        <v>--</v>
      </c>
      <c r="AA82" s="33" t="str">
        <f>G!BF58</f>
        <v/>
      </c>
      <c r="AB82" s="33" t="str">
        <f>G!BG58</f>
        <v/>
      </c>
      <c r="AC82" s="34" t="str">
        <f>IFERROR(IF(OR(Z82="--",Z82="rg",VLOOKUP(F!$B58,E!$B$1:'E'!$AK$300,12,FALSE)=1000000000,AA82="-",AA82=""),"",(HLOOKUP(SMALL(G!$Q$4:'G'!$Y$4,7),G!$Q$4:'G'!$Y$501,ROW(G!AI58)-3,FALSE))/VLOOKUP(F!$B58,E!$B$1:'E'!$AK$300,12,FALSE)*100),"")</f>
        <v/>
      </c>
      <c r="AD82" s="34"/>
      <c r="AE82" s="25"/>
      <c r="AF82" s="25"/>
      <c r="AH82" s="63">
        <f t="shared" si="1"/>
        <v>1</v>
      </c>
      <c r="AJ82" s="25"/>
      <c r="AK82" s="25"/>
    </row>
    <row r="83" spans="1:37" s="63" customFormat="1" ht="9" hidden="1" customHeight="1" x14ac:dyDescent="0.15">
      <c r="A83" s="195" t="str">
        <f>F!A59</f>
        <v>Tolueen</v>
      </c>
      <c r="B83" s="195"/>
      <c r="C83" s="195"/>
      <c r="D83" s="35" t="str">
        <f>G!AQ59</f>
        <v/>
      </c>
      <c r="E83" s="34" t="str">
        <f>G!AP59</f>
        <v>--</v>
      </c>
      <c r="F83" s="33"/>
      <c r="G83" s="33" t="str">
        <f>G!AS59</f>
        <v/>
      </c>
      <c r="H83" s="34" t="str">
        <f>G!AR59</f>
        <v>--</v>
      </c>
      <c r="I83" s="33" t="str">
        <f>G!AT59</f>
        <v/>
      </c>
      <c r="J83" s="33" t="str">
        <f>G!AU59</f>
        <v/>
      </c>
      <c r="K83" s="34" t="str">
        <f>IFERROR(IF(OR(H83="--",H83="rg",VLOOKUP(F!$B59,E!$B$1:'E'!$AK$300,12,FALSE)=1000000000,I83="-",I83=""),"",(HLOOKUP(SMALL(G!$Q$4:'G'!$Y$4,1),G!$Q$4:'G'!$Y$501,ROW(G!Q59)-3,FALSE))/VLOOKUP(F!$B59,E!$B$1:'E'!$AK$300,12,FALSE)*100),"")</f>
        <v/>
      </c>
      <c r="L83" s="34"/>
      <c r="M83" s="34" t="str">
        <f>G!AW59</f>
        <v/>
      </c>
      <c r="N83" s="34" t="str">
        <f>G!AV59</f>
        <v>--</v>
      </c>
      <c r="O83" s="33"/>
      <c r="P83" s="33" t="str">
        <f>G!AY59</f>
        <v/>
      </c>
      <c r="Q83" s="34" t="str">
        <f>G!AX59</f>
        <v>--</v>
      </c>
      <c r="R83" s="33" t="str">
        <f>G!AZ59</f>
        <v/>
      </c>
      <c r="S83" s="33" t="str">
        <f>G!BA59</f>
        <v/>
      </c>
      <c r="T83" s="34" t="str">
        <f>IFERROR(IF(OR(Q83="--",Q83="rg",VLOOKUP(F!$B59,E!$B$1:'E'!$AK$300,12,FALSE)=1000000000,R83="-",R83=""),"",(HLOOKUP(SMALL(G!$Q$4:'G'!$Y$4,4),G!$Q$4:'G'!$Y$501,ROW(G!Z59)-3,FALSE))/VLOOKUP(F!$B59,E!$B$1:'E'!$AK$300,12,FALSE)*100),"")</f>
        <v/>
      </c>
      <c r="U83" s="34"/>
      <c r="V83" s="34" t="str">
        <f>G!BC59</f>
        <v/>
      </c>
      <c r="W83" s="34" t="str">
        <f>G!BB59</f>
        <v>--</v>
      </c>
      <c r="X83" s="34"/>
      <c r="Y83" s="33" t="str">
        <f>G!BE59</f>
        <v/>
      </c>
      <c r="Z83" s="34" t="str">
        <f>G!BD59</f>
        <v>--</v>
      </c>
      <c r="AA83" s="33" t="str">
        <f>G!BF59</f>
        <v/>
      </c>
      <c r="AB83" s="33" t="str">
        <f>G!BG59</f>
        <v/>
      </c>
      <c r="AC83" s="34" t="str">
        <f>IFERROR(IF(OR(Z83="--",Z83="rg",VLOOKUP(F!$B59,E!$B$1:'E'!$AK$300,12,FALSE)=1000000000,AA83="-",AA83=""),"",(HLOOKUP(SMALL(G!$Q$4:'G'!$Y$4,7),G!$Q$4:'G'!$Y$501,ROW(G!AI59)-3,FALSE))/VLOOKUP(F!$B59,E!$B$1:'E'!$AK$300,12,FALSE)*100),"")</f>
        <v/>
      </c>
      <c r="AD83" s="34"/>
      <c r="AE83" s="25"/>
      <c r="AF83" s="25"/>
      <c r="AH83" s="63">
        <f t="shared" si="1"/>
        <v>1</v>
      </c>
      <c r="AJ83" s="25"/>
      <c r="AK83" s="25"/>
    </row>
    <row r="84" spans="1:37" s="63" customFormat="1" ht="9" hidden="1" customHeight="1" x14ac:dyDescent="0.15">
      <c r="A84" s="195" t="str">
        <f>F!A60</f>
        <v>Ethylbenzeen</v>
      </c>
      <c r="B84" s="195"/>
      <c r="C84" s="195"/>
      <c r="D84" s="35" t="str">
        <f>G!AQ60</f>
        <v/>
      </c>
      <c r="E84" s="34" t="str">
        <f>G!AP60</f>
        <v>--</v>
      </c>
      <c r="F84" s="33"/>
      <c r="G84" s="33" t="str">
        <f>G!AS60</f>
        <v/>
      </c>
      <c r="H84" s="34" t="str">
        <f>G!AR60</f>
        <v>--</v>
      </c>
      <c r="I84" s="33" t="str">
        <f>G!AT60</f>
        <v/>
      </c>
      <c r="J84" s="33" t="str">
        <f>G!AU60</f>
        <v/>
      </c>
      <c r="K84" s="34" t="str">
        <f>IFERROR(IF(OR(H84="--",H84="rg",VLOOKUP(F!$B60,E!$B$1:'E'!$AK$300,12,FALSE)=1000000000,I84="-",I84=""),"",(HLOOKUP(SMALL(G!$Q$4:'G'!$Y$4,1),G!$Q$4:'G'!$Y$501,ROW(G!Q60)-3,FALSE))/VLOOKUP(F!$B60,E!$B$1:'E'!$AK$300,12,FALSE)*100),"")</f>
        <v/>
      </c>
      <c r="L84" s="34"/>
      <c r="M84" s="34" t="str">
        <f>G!AW60</f>
        <v/>
      </c>
      <c r="N84" s="34" t="str">
        <f>G!AV60</f>
        <v>--</v>
      </c>
      <c r="O84" s="33"/>
      <c r="P84" s="33" t="str">
        <f>G!AY60</f>
        <v/>
      </c>
      <c r="Q84" s="34" t="str">
        <f>G!AX60</f>
        <v>--</v>
      </c>
      <c r="R84" s="33" t="str">
        <f>G!AZ60</f>
        <v/>
      </c>
      <c r="S84" s="33" t="str">
        <f>G!BA60</f>
        <v/>
      </c>
      <c r="T84" s="34" t="str">
        <f>IFERROR(IF(OR(Q84="--",Q84="rg",VLOOKUP(F!$B60,E!$B$1:'E'!$AK$300,12,FALSE)=1000000000,R84="-",R84=""),"",(HLOOKUP(SMALL(G!$Q$4:'G'!$Y$4,4),G!$Q$4:'G'!$Y$501,ROW(G!Z60)-3,FALSE))/VLOOKUP(F!$B60,E!$B$1:'E'!$AK$300,12,FALSE)*100),"")</f>
        <v/>
      </c>
      <c r="U84" s="34"/>
      <c r="V84" s="34" t="str">
        <f>G!BC60</f>
        <v/>
      </c>
      <c r="W84" s="34" t="str">
        <f>G!BB60</f>
        <v>--</v>
      </c>
      <c r="X84" s="34"/>
      <c r="Y84" s="33" t="str">
        <f>G!BE60</f>
        <v/>
      </c>
      <c r="Z84" s="34" t="str">
        <f>G!BD60</f>
        <v>--</v>
      </c>
      <c r="AA84" s="33" t="str">
        <f>G!BF60</f>
        <v/>
      </c>
      <c r="AB84" s="33" t="str">
        <f>G!BG60</f>
        <v/>
      </c>
      <c r="AC84" s="34" t="str">
        <f>IFERROR(IF(OR(Z84="--",Z84="rg",VLOOKUP(F!$B60,E!$B$1:'E'!$AK$300,12,FALSE)=1000000000,AA84="-",AA84=""),"",(HLOOKUP(SMALL(G!$Q$4:'G'!$Y$4,7),G!$Q$4:'G'!$Y$501,ROW(G!AI60)-3,FALSE))/VLOOKUP(F!$B60,E!$B$1:'E'!$AK$300,12,FALSE)*100),"")</f>
        <v/>
      </c>
      <c r="AD84" s="34"/>
      <c r="AE84" s="25"/>
      <c r="AF84" s="25"/>
      <c r="AH84" s="63">
        <f t="shared" si="1"/>
        <v>1</v>
      </c>
      <c r="AJ84" s="25"/>
      <c r="AK84" s="25"/>
    </row>
    <row r="85" spans="1:37" s="63" customFormat="1" ht="9" hidden="1" customHeight="1" x14ac:dyDescent="0.15">
      <c r="A85" s="195" t="str">
        <f>F!A61</f>
        <v>O-xyleen</v>
      </c>
      <c r="B85" s="195"/>
      <c r="C85" s="195"/>
      <c r="D85" s="35" t="str">
        <f>G!AQ61</f>
        <v/>
      </c>
      <c r="E85" s="34" t="str">
        <f>G!AP61</f>
        <v>--</v>
      </c>
      <c r="F85" s="33"/>
      <c r="G85" s="33" t="str">
        <f>G!AS61</f>
        <v/>
      </c>
      <c r="H85" s="34" t="str">
        <f>G!AR61</f>
        <v>--</v>
      </c>
      <c r="I85" s="33" t="str">
        <f>G!AT61</f>
        <v/>
      </c>
      <c r="J85" s="33" t="str">
        <f>G!AU61</f>
        <v/>
      </c>
      <c r="K85" s="34" t="str">
        <f>IFERROR(IF(OR(H85="--",H85="rg",VLOOKUP(F!$B61,E!$B$1:'E'!$AK$300,12,FALSE)=1000000000,I85="-",I85=""),"",(HLOOKUP(SMALL(G!$Q$4:'G'!$Y$4,1),G!$Q$4:'G'!$Y$501,ROW(G!Q61)-3,FALSE))/VLOOKUP(F!$B61,E!$B$1:'E'!$AK$300,12,FALSE)*100),"")</f>
        <v/>
      </c>
      <c r="L85" s="34"/>
      <c r="M85" s="34" t="str">
        <f>G!AW61</f>
        <v/>
      </c>
      <c r="N85" s="34" t="str">
        <f>G!AV61</f>
        <v>--</v>
      </c>
      <c r="O85" s="33"/>
      <c r="P85" s="33" t="str">
        <f>G!AY61</f>
        <v/>
      </c>
      <c r="Q85" s="34" t="str">
        <f>G!AX61</f>
        <v>--</v>
      </c>
      <c r="R85" s="33" t="str">
        <f>G!AZ61</f>
        <v/>
      </c>
      <c r="S85" s="33" t="str">
        <f>G!BA61</f>
        <v/>
      </c>
      <c r="T85" s="34" t="str">
        <f>IFERROR(IF(OR(Q85="--",Q85="rg",VLOOKUP(F!$B61,E!$B$1:'E'!$AK$300,12,FALSE)=1000000000,R85="-",R85=""),"",(HLOOKUP(SMALL(G!$Q$4:'G'!$Y$4,4),G!$Q$4:'G'!$Y$501,ROW(G!Z61)-3,FALSE))/VLOOKUP(F!$B61,E!$B$1:'E'!$AK$300,12,FALSE)*100),"")</f>
        <v/>
      </c>
      <c r="U85" s="34"/>
      <c r="V85" s="34" t="str">
        <f>G!BC61</f>
        <v/>
      </c>
      <c r="W85" s="34" t="str">
        <f>G!BB61</f>
        <v>--</v>
      </c>
      <c r="X85" s="34"/>
      <c r="Y85" s="33" t="str">
        <f>G!BE61</f>
        <v/>
      </c>
      <c r="Z85" s="34" t="str">
        <f>G!BD61</f>
        <v>--</v>
      </c>
      <c r="AA85" s="33" t="str">
        <f>G!BF61</f>
        <v/>
      </c>
      <c r="AB85" s="33" t="str">
        <f>G!BG61</f>
        <v/>
      </c>
      <c r="AC85" s="34" t="str">
        <f>IFERROR(IF(OR(Z85="--",Z85="rg",VLOOKUP(F!$B61,E!$B$1:'E'!$AK$300,12,FALSE)=1000000000,AA85="-",AA85=""),"",(HLOOKUP(SMALL(G!$Q$4:'G'!$Y$4,7),G!$Q$4:'G'!$Y$501,ROW(G!AI61)-3,FALSE))/VLOOKUP(F!$B61,E!$B$1:'E'!$AK$300,12,FALSE)*100),"")</f>
        <v/>
      </c>
      <c r="AD85" s="34"/>
      <c r="AE85" s="25"/>
      <c r="AF85" s="25"/>
      <c r="AH85" s="63">
        <f t="shared" si="1"/>
        <v>1</v>
      </c>
      <c r="AJ85" s="25"/>
      <c r="AK85" s="25"/>
    </row>
    <row r="86" spans="1:37" s="63" customFormat="1" ht="9" hidden="1" customHeight="1" x14ac:dyDescent="0.15">
      <c r="A86" s="195" t="str">
        <f>F!A62</f>
        <v>P- en m-xyleen</v>
      </c>
      <c r="B86" s="195"/>
      <c r="C86" s="195"/>
      <c r="D86" s="35" t="str">
        <f>G!AQ62</f>
        <v/>
      </c>
      <c r="E86" s="34" t="str">
        <f>G!AP62</f>
        <v>--</v>
      </c>
      <c r="F86" s="33"/>
      <c r="G86" s="33" t="str">
        <f>G!AS62</f>
        <v/>
      </c>
      <c r="H86" s="34" t="str">
        <f>G!AR62</f>
        <v>--</v>
      </c>
      <c r="I86" s="33" t="str">
        <f>G!AT62</f>
        <v/>
      </c>
      <c r="J86" s="33" t="str">
        <f>G!AU62</f>
        <v/>
      </c>
      <c r="K86" s="34" t="str">
        <f>IFERROR(IF(OR(H86="--",H86="rg",VLOOKUP(F!$B62,E!$B$1:'E'!$AK$300,12,FALSE)=1000000000,I86="-",I86=""),"",(HLOOKUP(SMALL(G!$Q$4:'G'!$Y$4,1),G!$Q$4:'G'!$Y$501,ROW(G!Q62)-3,FALSE))/VLOOKUP(F!$B62,E!$B$1:'E'!$AK$300,12,FALSE)*100),"")</f>
        <v/>
      </c>
      <c r="L86" s="34"/>
      <c r="M86" s="34" t="str">
        <f>G!AW62</f>
        <v/>
      </c>
      <c r="N86" s="34" t="str">
        <f>G!AV62</f>
        <v>--</v>
      </c>
      <c r="O86" s="33"/>
      <c r="P86" s="33" t="str">
        <f>G!AY62</f>
        <v/>
      </c>
      <c r="Q86" s="34" t="str">
        <f>G!AX62</f>
        <v>--</v>
      </c>
      <c r="R86" s="33" t="str">
        <f>G!AZ62</f>
        <v/>
      </c>
      <c r="S86" s="33" t="str">
        <f>G!BA62</f>
        <v/>
      </c>
      <c r="T86" s="34" t="str">
        <f>IFERROR(IF(OR(Q86="--",Q86="rg",VLOOKUP(F!$B62,E!$B$1:'E'!$AK$300,12,FALSE)=1000000000,R86="-",R86=""),"",(HLOOKUP(SMALL(G!$Q$4:'G'!$Y$4,4),G!$Q$4:'G'!$Y$501,ROW(G!Z62)-3,FALSE))/VLOOKUP(F!$B62,E!$B$1:'E'!$AK$300,12,FALSE)*100),"")</f>
        <v/>
      </c>
      <c r="U86" s="34"/>
      <c r="V86" s="34" t="str">
        <f>G!BC62</f>
        <v/>
      </c>
      <c r="W86" s="34" t="str">
        <f>G!BB62</f>
        <v>--</v>
      </c>
      <c r="X86" s="34"/>
      <c r="Y86" s="33" t="str">
        <f>G!BE62</f>
        <v/>
      </c>
      <c r="Z86" s="34" t="str">
        <f>G!BD62</f>
        <v>--</v>
      </c>
      <c r="AA86" s="33" t="str">
        <f>G!BF62</f>
        <v/>
      </c>
      <c r="AB86" s="33" t="str">
        <f>G!BG62</f>
        <v/>
      </c>
      <c r="AC86" s="34" t="str">
        <f>IFERROR(IF(OR(Z86="--",Z86="rg",VLOOKUP(F!$B62,E!$B$1:'E'!$AK$300,12,FALSE)=1000000000,AA86="-",AA86=""),"",(HLOOKUP(SMALL(G!$Q$4:'G'!$Y$4,7),G!$Q$4:'G'!$Y$501,ROW(G!AI62)-3,FALSE))/VLOOKUP(F!$B62,E!$B$1:'E'!$AK$300,12,FALSE)*100),"")</f>
        <v/>
      </c>
      <c r="AD86" s="34"/>
      <c r="AE86" s="25"/>
      <c r="AF86" s="25"/>
      <c r="AH86" s="63">
        <f t="shared" si="1"/>
        <v>1</v>
      </c>
      <c r="AJ86" s="25"/>
      <c r="AK86" s="25"/>
    </row>
    <row r="87" spans="1:37" s="63" customFormat="1" ht="9" hidden="1" customHeight="1" x14ac:dyDescent="0.15">
      <c r="A87" s="195" t="str">
        <f>F!A63</f>
        <v>Xylenen</v>
      </c>
      <c r="B87" s="195"/>
      <c r="C87" s="195"/>
      <c r="D87" s="35" t="str">
        <f>G!AQ63</f>
        <v/>
      </c>
      <c r="E87" s="34" t="str">
        <f>G!AP63</f>
        <v>--</v>
      </c>
      <c r="F87" s="33"/>
      <c r="G87" s="33" t="str">
        <f>G!AS63</f>
        <v/>
      </c>
      <c r="H87" s="34" t="str">
        <f>G!AR63</f>
        <v>--</v>
      </c>
      <c r="I87" s="33" t="str">
        <f>G!AT63</f>
        <v/>
      </c>
      <c r="J87" s="33" t="str">
        <f>G!AU63</f>
        <v/>
      </c>
      <c r="K87" s="34" t="str">
        <f>IFERROR(IF(OR(H87="--",H87="rg",VLOOKUP(F!$B63,E!$B$1:'E'!$AK$300,12,FALSE)=1000000000,I87="-",I87=""),"",(HLOOKUP(SMALL(G!$Q$4:'G'!$Y$4,1),G!$Q$4:'G'!$Y$501,ROW(G!Q63)-3,FALSE))/VLOOKUP(F!$B63,E!$B$1:'E'!$AK$300,12,FALSE)*100),"")</f>
        <v/>
      </c>
      <c r="L87" s="34"/>
      <c r="M87" s="34" t="str">
        <f>G!AW63</f>
        <v/>
      </c>
      <c r="N87" s="34" t="str">
        <f>G!AV63</f>
        <v>--</v>
      </c>
      <c r="O87" s="33"/>
      <c r="P87" s="33" t="str">
        <f>G!AY63</f>
        <v/>
      </c>
      <c r="Q87" s="34" t="str">
        <f>G!AX63</f>
        <v>--</v>
      </c>
      <c r="R87" s="33" t="str">
        <f>G!AZ63</f>
        <v/>
      </c>
      <c r="S87" s="33" t="str">
        <f>G!BA63</f>
        <v/>
      </c>
      <c r="T87" s="34" t="str">
        <f>IFERROR(IF(OR(Q87="--",Q87="rg",VLOOKUP(F!$B63,E!$B$1:'E'!$AK$300,12,FALSE)=1000000000,R87="-",R87=""),"",(HLOOKUP(SMALL(G!$Q$4:'G'!$Y$4,4),G!$Q$4:'G'!$Y$501,ROW(G!Z63)-3,FALSE))/VLOOKUP(F!$B63,E!$B$1:'E'!$AK$300,12,FALSE)*100),"")</f>
        <v/>
      </c>
      <c r="U87" s="34"/>
      <c r="V87" s="34" t="str">
        <f>G!BC63</f>
        <v/>
      </c>
      <c r="W87" s="34" t="str">
        <f>G!BB63</f>
        <v>--</v>
      </c>
      <c r="X87" s="34"/>
      <c r="Y87" s="33" t="str">
        <f>G!BE63</f>
        <v/>
      </c>
      <c r="Z87" s="34" t="str">
        <f>G!BD63</f>
        <v>--</v>
      </c>
      <c r="AA87" s="33" t="str">
        <f>G!BF63</f>
        <v/>
      </c>
      <c r="AB87" s="33" t="str">
        <f>G!BG63</f>
        <v/>
      </c>
      <c r="AC87" s="34" t="str">
        <f>IFERROR(IF(OR(Z87="--",Z87="rg",VLOOKUP(F!$B63,E!$B$1:'E'!$AK$300,12,FALSE)=1000000000,AA87="-",AA87=""),"",(HLOOKUP(SMALL(G!$Q$4:'G'!$Y$4,7),G!$Q$4:'G'!$Y$501,ROW(G!AI63)-3,FALSE))/VLOOKUP(F!$B63,E!$B$1:'E'!$AK$300,12,FALSE)*100),"")</f>
        <v/>
      </c>
      <c r="AD87" s="34"/>
      <c r="AE87" s="25"/>
      <c r="AF87" s="25"/>
      <c r="AH87" s="63">
        <f t="shared" si="1"/>
        <v>1</v>
      </c>
      <c r="AJ87" s="25"/>
      <c r="AK87" s="25"/>
    </row>
    <row r="88" spans="1:37" s="63" customFormat="1" ht="9" hidden="1" customHeight="1" x14ac:dyDescent="0.15">
      <c r="A88" s="195" t="str">
        <f>F!A64</f>
        <v>Totaal BTEX</v>
      </c>
      <c r="B88" s="195"/>
      <c r="C88" s="195"/>
      <c r="D88" s="35" t="str">
        <f>G!AQ64</f>
        <v/>
      </c>
      <c r="E88" s="34" t="str">
        <f>G!AP64</f>
        <v>--</v>
      </c>
      <c r="F88" s="33"/>
      <c r="G88" s="33" t="str">
        <f>G!AS64</f>
        <v/>
      </c>
      <c r="H88" s="34" t="str">
        <f>G!AR64</f>
        <v>--</v>
      </c>
      <c r="I88" s="33" t="str">
        <f>G!AT64</f>
        <v/>
      </c>
      <c r="J88" s="33" t="str">
        <f>G!AU64</f>
        <v/>
      </c>
      <c r="K88" s="34" t="str">
        <f>IFERROR(IF(OR(H88="--",H88="rg",VLOOKUP(F!$B64,E!$B$1:'E'!$AK$300,12,FALSE)=1000000000,I88="-",I88=""),"",(HLOOKUP(SMALL(G!$Q$4:'G'!$Y$4,1),G!$Q$4:'G'!$Y$501,ROW(G!Q64)-3,FALSE))/VLOOKUP(F!$B64,E!$B$1:'E'!$AK$300,12,FALSE)*100),"")</f>
        <v/>
      </c>
      <c r="L88" s="34"/>
      <c r="M88" s="34" t="str">
        <f>G!AW64</f>
        <v/>
      </c>
      <c r="N88" s="34" t="str">
        <f>G!AV64</f>
        <v>--</v>
      </c>
      <c r="O88" s="33"/>
      <c r="P88" s="33" t="str">
        <f>G!AY64</f>
        <v/>
      </c>
      <c r="Q88" s="34" t="str">
        <f>G!AX64</f>
        <v>--</v>
      </c>
      <c r="R88" s="33" t="str">
        <f>G!AZ64</f>
        <v/>
      </c>
      <c r="S88" s="33" t="str">
        <f>G!BA64</f>
        <v/>
      </c>
      <c r="T88" s="34" t="str">
        <f>IFERROR(IF(OR(Q88="--",Q88="rg",VLOOKUP(F!$B64,E!$B$1:'E'!$AK$300,12,FALSE)=1000000000,R88="-",R88=""),"",(HLOOKUP(SMALL(G!$Q$4:'G'!$Y$4,4),G!$Q$4:'G'!$Y$501,ROW(G!Z64)-3,FALSE))/VLOOKUP(F!$B64,E!$B$1:'E'!$AK$300,12,FALSE)*100),"")</f>
        <v/>
      </c>
      <c r="U88" s="34"/>
      <c r="V88" s="34" t="str">
        <f>G!BC64</f>
        <v/>
      </c>
      <c r="W88" s="34" t="str">
        <f>G!BB64</f>
        <v>--</v>
      </c>
      <c r="X88" s="34"/>
      <c r="Y88" s="33" t="str">
        <f>G!BE64</f>
        <v/>
      </c>
      <c r="Z88" s="34" t="str">
        <f>G!BD64</f>
        <v>--</v>
      </c>
      <c r="AA88" s="33" t="str">
        <f>G!BF64</f>
        <v/>
      </c>
      <c r="AB88" s="33" t="str">
        <f>G!BG64</f>
        <v/>
      </c>
      <c r="AC88" s="34" t="str">
        <f>IFERROR(IF(OR(Z88="--",Z88="rg",VLOOKUP(F!$B64,E!$B$1:'E'!$AK$300,12,FALSE)=1000000000,AA88="-",AA88=""),"",(HLOOKUP(SMALL(G!$Q$4:'G'!$Y$4,7),G!$Q$4:'G'!$Y$501,ROW(G!AI64)-3,FALSE))/VLOOKUP(F!$B64,E!$B$1:'E'!$AK$300,12,FALSE)*100),"")</f>
        <v/>
      </c>
      <c r="AD88" s="34"/>
      <c r="AE88" s="25"/>
      <c r="AF88" s="25"/>
      <c r="AH88" s="63">
        <f t="shared" ref="AH88:AH151" si="2">IF(AND(E88="--",N88="--",W88="--"),1,0)</f>
        <v>1</v>
      </c>
      <c r="AJ88" s="25"/>
      <c r="AK88" s="25"/>
    </row>
    <row r="89" spans="1:37" s="63" customFormat="1" ht="9" hidden="1" customHeight="1" x14ac:dyDescent="0.15">
      <c r="A89" s="195" t="str">
        <f>F!A65</f>
        <v>Styreen (vinylbenzeen)</v>
      </c>
      <c r="B89" s="195"/>
      <c r="C89" s="195"/>
      <c r="D89" s="35" t="str">
        <f>G!AQ65</f>
        <v/>
      </c>
      <c r="E89" s="34" t="str">
        <f>G!AP65</f>
        <v>--</v>
      </c>
      <c r="F89" s="33"/>
      <c r="G89" s="33" t="str">
        <f>G!AS65</f>
        <v/>
      </c>
      <c r="H89" s="34" t="str">
        <f>G!AR65</f>
        <v>--</v>
      </c>
      <c r="I89" s="33" t="str">
        <f>G!AT65</f>
        <v/>
      </c>
      <c r="J89" s="33" t="str">
        <f>G!AU65</f>
        <v/>
      </c>
      <c r="K89" s="34" t="str">
        <f>IFERROR(IF(OR(H89="--",H89="rg",VLOOKUP(F!$B65,E!$B$1:'E'!$AK$300,12,FALSE)=1000000000,I89="-",I89=""),"",(HLOOKUP(SMALL(G!$Q$4:'G'!$Y$4,1),G!$Q$4:'G'!$Y$501,ROW(G!Q65)-3,FALSE))/VLOOKUP(F!$B65,E!$B$1:'E'!$AK$300,12,FALSE)*100),"")</f>
        <v/>
      </c>
      <c r="L89" s="34"/>
      <c r="M89" s="34" t="str">
        <f>G!AW65</f>
        <v/>
      </c>
      <c r="N89" s="34" t="str">
        <f>G!AV65</f>
        <v>--</v>
      </c>
      <c r="O89" s="33"/>
      <c r="P89" s="33" t="str">
        <f>G!AY65</f>
        <v/>
      </c>
      <c r="Q89" s="34" t="str">
        <f>G!AX65</f>
        <v>--</v>
      </c>
      <c r="R89" s="33" t="str">
        <f>G!AZ65</f>
        <v/>
      </c>
      <c r="S89" s="33" t="str">
        <f>G!BA65</f>
        <v/>
      </c>
      <c r="T89" s="34" t="str">
        <f>IFERROR(IF(OR(Q89="--",Q89="rg",VLOOKUP(F!$B65,E!$B$1:'E'!$AK$300,12,FALSE)=1000000000,R89="-",R89=""),"",(HLOOKUP(SMALL(G!$Q$4:'G'!$Y$4,4),G!$Q$4:'G'!$Y$501,ROW(G!Z65)-3,FALSE))/VLOOKUP(F!$B65,E!$B$1:'E'!$AK$300,12,FALSE)*100),"")</f>
        <v/>
      </c>
      <c r="U89" s="34"/>
      <c r="V89" s="34" t="str">
        <f>G!BC65</f>
        <v/>
      </c>
      <c r="W89" s="34" t="str">
        <f>G!BB65</f>
        <v>--</v>
      </c>
      <c r="X89" s="34"/>
      <c r="Y89" s="33" t="str">
        <f>G!BE65</f>
        <v/>
      </c>
      <c r="Z89" s="34" t="str">
        <f>G!BD65</f>
        <v>--</v>
      </c>
      <c r="AA89" s="33" t="str">
        <f>G!BF65</f>
        <v/>
      </c>
      <c r="AB89" s="33" t="str">
        <f>G!BG65</f>
        <v/>
      </c>
      <c r="AC89" s="34" t="str">
        <f>IFERROR(IF(OR(Z89="--",Z89="rg",VLOOKUP(F!$B65,E!$B$1:'E'!$AK$300,12,FALSE)=1000000000,AA89="-",AA89=""),"",(HLOOKUP(SMALL(G!$Q$4:'G'!$Y$4,7),G!$Q$4:'G'!$Y$501,ROW(G!AI65)-3,FALSE))/VLOOKUP(F!$B65,E!$B$1:'E'!$AK$300,12,FALSE)*100),"")</f>
        <v/>
      </c>
      <c r="AD89" s="34"/>
      <c r="AE89" s="25"/>
      <c r="AF89" s="25"/>
      <c r="AH89" s="63">
        <f t="shared" si="2"/>
        <v>1</v>
      </c>
      <c r="AJ89" s="25"/>
      <c r="AK89" s="25"/>
    </row>
    <row r="90" spans="1:37" s="63" customFormat="1" ht="9" hidden="1" customHeight="1" x14ac:dyDescent="0.15">
      <c r="A90" s="195" t="str">
        <f>F!A66</f>
        <v>1,2,3-Trimethylbenzeen</v>
      </c>
      <c r="B90" s="195"/>
      <c r="C90" s="195"/>
      <c r="D90" s="35" t="str">
        <f>G!AQ66</f>
        <v/>
      </c>
      <c r="E90" s="34" t="str">
        <f>G!AP66</f>
        <v>--</v>
      </c>
      <c r="F90" s="33"/>
      <c r="G90" s="33" t="str">
        <f>G!AS66</f>
        <v/>
      </c>
      <c r="H90" s="34" t="str">
        <f>G!AR66</f>
        <v>--</v>
      </c>
      <c r="I90" s="33" t="str">
        <f>G!AT66</f>
        <v/>
      </c>
      <c r="J90" s="33" t="str">
        <f>G!AU66</f>
        <v/>
      </c>
      <c r="K90" s="34" t="str">
        <f>IFERROR(IF(OR(H90="--",H90="rg",VLOOKUP(F!$B66,E!$B$1:'E'!$AK$300,12,FALSE)=1000000000,I90="-",I90=""),"",(HLOOKUP(SMALL(G!$Q$4:'G'!$Y$4,1),G!$Q$4:'G'!$Y$501,ROW(G!Q66)-3,FALSE))/VLOOKUP(F!$B66,E!$B$1:'E'!$AK$300,12,FALSE)*100),"")</f>
        <v/>
      </c>
      <c r="L90" s="34"/>
      <c r="M90" s="34" t="str">
        <f>G!AW66</f>
        <v/>
      </c>
      <c r="N90" s="34" t="str">
        <f>G!AV66</f>
        <v>--</v>
      </c>
      <c r="O90" s="33"/>
      <c r="P90" s="33" t="str">
        <f>G!AY66</f>
        <v/>
      </c>
      <c r="Q90" s="34" t="str">
        <f>G!AX66</f>
        <v>--</v>
      </c>
      <c r="R90" s="33" t="str">
        <f>G!AZ66</f>
        <v/>
      </c>
      <c r="S90" s="33" t="str">
        <f>G!BA66</f>
        <v/>
      </c>
      <c r="T90" s="34" t="str">
        <f>IFERROR(IF(OR(Q90="--",Q90="rg",VLOOKUP(F!$B66,E!$B$1:'E'!$AK$300,12,FALSE)=1000000000,R90="-",R90=""),"",(HLOOKUP(SMALL(G!$Q$4:'G'!$Y$4,4),G!$Q$4:'G'!$Y$501,ROW(G!Z66)-3,FALSE))/VLOOKUP(F!$B66,E!$B$1:'E'!$AK$300,12,FALSE)*100),"")</f>
        <v/>
      </c>
      <c r="U90" s="34"/>
      <c r="V90" s="34" t="str">
        <f>G!BC66</f>
        <v/>
      </c>
      <c r="W90" s="34" t="str">
        <f>G!BB66</f>
        <v>--</v>
      </c>
      <c r="X90" s="34"/>
      <c r="Y90" s="33" t="str">
        <f>G!BE66</f>
        <v/>
      </c>
      <c r="Z90" s="34" t="str">
        <f>G!BD66</f>
        <v>--</v>
      </c>
      <c r="AA90" s="33" t="str">
        <f>G!BF66</f>
        <v/>
      </c>
      <c r="AB90" s="33" t="str">
        <f>G!BG66</f>
        <v/>
      </c>
      <c r="AC90" s="34" t="str">
        <f>IFERROR(IF(OR(Z90="--",Z90="rg",VLOOKUP(F!$B66,E!$B$1:'E'!$AK$300,12,FALSE)=1000000000,AA90="-",AA90=""),"",(HLOOKUP(SMALL(G!$Q$4:'G'!$Y$4,7),G!$Q$4:'G'!$Y$501,ROW(G!AI66)-3,FALSE))/VLOOKUP(F!$B66,E!$B$1:'E'!$AK$300,12,FALSE)*100),"")</f>
        <v/>
      </c>
      <c r="AD90" s="34"/>
      <c r="AE90" s="25"/>
      <c r="AF90" s="25"/>
      <c r="AH90" s="63">
        <f t="shared" si="2"/>
        <v>1</v>
      </c>
      <c r="AJ90" s="25"/>
      <c r="AK90" s="25"/>
    </row>
    <row r="91" spans="1:37" ht="3.95" hidden="1" customHeight="1" x14ac:dyDescent="0.15">
      <c r="A91" s="32"/>
      <c r="B91" s="32"/>
      <c r="C91" s="32"/>
      <c r="D91" s="35"/>
      <c r="E91" s="34"/>
      <c r="F91" s="33"/>
      <c r="G91" s="33"/>
      <c r="H91" s="34"/>
      <c r="I91" s="33"/>
      <c r="J91" s="33"/>
      <c r="K91" s="33"/>
      <c r="L91" s="34"/>
      <c r="M91" s="34"/>
      <c r="N91" s="33"/>
      <c r="O91" s="33"/>
      <c r="P91" s="34"/>
      <c r="Q91" s="33"/>
      <c r="R91" s="33"/>
      <c r="S91" s="33"/>
      <c r="T91" s="34"/>
      <c r="U91" s="34"/>
      <c r="V91" s="34"/>
      <c r="W91" s="33"/>
      <c r="X91" s="34"/>
      <c r="Y91" s="33"/>
      <c r="Z91" s="34"/>
      <c r="AA91" s="34"/>
      <c r="AC91" s="25"/>
      <c r="AD91" s="63"/>
      <c r="AF91" s="63"/>
      <c r="AG91" s="25"/>
      <c r="AH91" s="85">
        <f>AH92</f>
        <v>1</v>
      </c>
      <c r="AI91" s="25"/>
    </row>
    <row r="92" spans="1:37" ht="9" hidden="1" customHeight="1" x14ac:dyDescent="0.15">
      <c r="A92" s="198" t="str">
        <f>IF(COUNTIF(F!D65:D105,131)&gt;0,"Gechloreerde koolwaterstoffen (µg/kgds)","Gechloreerde koolwaterstoffen (mg/kgds)")</f>
        <v>Gechloreerde koolwaterstoffen (mg/kgds)</v>
      </c>
      <c r="B92" s="198"/>
      <c r="C92" s="198"/>
      <c r="D92" s="198"/>
      <c r="E92" s="198"/>
      <c r="F92" s="198"/>
      <c r="G92" s="198"/>
      <c r="H92" s="198"/>
      <c r="I92" s="198"/>
      <c r="J92" s="198"/>
      <c r="K92" s="198"/>
      <c r="L92" s="198"/>
      <c r="M92" s="198"/>
      <c r="N92" s="198"/>
      <c r="O92" s="198"/>
      <c r="P92" s="198"/>
      <c r="Q92" s="198"/>
      <c r="R92" s="198"/>
      <c r="S92" s="198"/>
      <c r="T92" s="198"/>
      <c r="U92" s="198"/>
      <c r="V92" s="198"/>
      <c r="W92" s="198"/>
      <c r="X92" s="198"/>
      <c r="Y92" s="198"/>
      <c r="Z92" s="198"/>
      <c r="AA92" s="198"/>
      <c r="AC92" s="25"/>
      <c r="AD92" s="63"/>
      <c r="AF92" s="63"/>
      <c r="AG92" s="25"/>
      <c r="AH92" s="85">
        <f>IF(COUNTIF(AH93:AH133,1)=COUNT(AH93:AH133),1,0)</f>
        <v>1</v>
      </c>
      <c r="AI92" s="25"/>
    </row>
    <row r="93" spans="1:37" s="63" customFormat="1" ht="9" hidden="1" customHeight="1" x14ac:dyDescent="0.15">
      <c r="A93" s="195" t="str">
        <f>F!A67</f>
        <v>Monochlooretheen (vinylchloride)</v>
      </c>
      <c r="B93" s="195"/>
      <c r="C93" s="195"/>
      <c r="D93" s="35" t="str">
        <f>G!AQ67</f>
        <v/>
      </c>
      <c r="E93" s="34" t="str">
        <f>G!AP67</f>
        <v>--</v>
      </c>
      <c r="F93" s="33"/>
      <c r="G93" s="33" t="str">
        <f>G!AS67</f>
        <v/>
      </c>
      <c r="H93" s="34" t="str">
        <f>G!AR67</f>
        <v>--</v>
      </c>
      <c r="I93" s="33" t="str">
        <f>G!AT67</f>
        <v/>
      </c>
      <c r="J93" s="33" t="str">
        <f>G!AU67</f>
        <v/>
      </c>
      <c r="K93" s="34" t="str">
        <f>IFERROR(IF(OR(H93="--",H93="rg",VLOOKUP(F!$B67,E!$B$1:'E'!$AK$300,12,FALSE)=1000000000,I93="-",I93=""),"",(HLOOKUP(SMALL(G!$Q$4:'G'!$Y$4,1),G!$Q$4:'G'!$Y$501,ROW(G!Q67)-3,FALSE))/VLOOKUP(F!$B67,E!$B$1:'E'!$AK$300,12,FALSE)*100),"")</f>
        <v/>
      </c>
      <c r="L93" s="34"/>
      <c r="M93" s="34" t="str">
        <f>G!AW67</f>
        <v/>
      </c>
      <c r="N93" s="34" t="str">
        <f>G!AV67</f>
        <v>--</v>
      </c>
      <c r="O93" s="33"/>
      <c r="P93" s="33" t="str">
        <f>G!AY67</f>
        <v/>
      </c>
      <c r="Q93" s="34" t="str">
        <f>G!AX67</f>
        <v>--</v>
      </c>
      <c r="R93" s="33" t="str">
        <f>G!AZ67</f>
        <v/>
      </c>
      <c r="S93" s="33" t="str">
        <f>G!BA67</f>
        <v/>
      </c>
      <c r="T93" s="34" t="str">
        <f>IFERROR(IF(OR(Q93="--",Q93="rg",VLOOKUP(F!$B67,E!$B$1:'E'!$AK$300,12,FALSE)=1000000000,R93="-",R93=""),"",(HLOOKUP(SMALL(G!$Q$4:'G'!$Y$4,4),G!$Q$4:'G'!$Y$501,ROW(G!Z67)-3,FALSE))/VLOOKUP(F!$B67,E!$B$1:'E'!$AK$300,12,FALSE)*100),"")</f>
        <v/>
      </c>
      <c r="U93" s="34"/>
      <c r="V93" s="34" t="str">
        <f>G!BC67</f>
        <v/>
      </c>
      <c r="W93" s="34" t="str">
        <f>G!BB67</f>
        <v>--</v>
      </c>
      <c r="X93" s="34"/>
      <c r="Y93" s="33" t="str">
        <f>G!BE67</f>
        <v/>
      </c>
      <c r="Z93" s="34" t="str">
        <f>G!BD67</f>
        <v>--</v>
      </c>
      <c r="AA93" s="33" t="str">
        <f>G!BF67</f>
        <v/>
      </c>
      <c r="AB93" s="33" t="str">
        <f>G!BG67</f>
        <v/>
      </c>
      <c r="AC93" s="34" t="str">
        <f>IFERROR(IF(OR(Z93="--",Z93="rg",VLOOKUP(F!$B67,E!$B$1:'E'!$AK$300,12,FALSE)=1000000000,AA93="-",AA93=""),"",(HLOOKUP(SMALL(G!$Q$4:'G'!$Y$4,7),G!$Q$4:'G'!$Y$501,ROW(G!AI67)-3,FALSE))/VLOOKUP(F!$B67,E!$B$1:'E'!$AK$300,12,FALSE)*100),"")</f>
        <v/>
      </c>
      <c r="AD93" s="34"/>
      <c r="AE93" s="25"/>
      <c r="AF93" s="25"/>
      <c r="AH93" s="63">
        <f t="shared" si="2"/>
        <v>1</v>
      </c>
      <c r="AJ93" s="25"/>
      <c r="AK93" s="25"/>
    </row>
    <row r="94" spans="1:37" s="63" customFormat="1" ht="9" hidden="1" customHeight="1" x14ac:dyDescent="0.15">
      <c r="A94" s="195" t="str">
        <f>F!A68</f>
        <v>Dichloormethaan</v>
      </c>
      <c r="B94" s="195"/>
      <c r="C94" s="195"/>
      <c r="D94" s="35" t="str">
        <f>G!AQ68</f>
        <v/>
      </c>
      <c r="E94" s="34" t="str">
        <f>G!AP68</f>
        <v>--</v>
      </c>
      <c r="F94" s="33"/>
      <c r="G94" s="33" t="str">
        <f>G!AS68</f>
        <v/>
      </c>
      <c r="H94" s="34" t="str">
        <f>G!AR68</f>
        <v>--</v>
      </c>
      <c r="I94" s="33" t="str">
        <f>G!AT68</f>
        <v/>
      </c>
      <c r="J94" s="33" t="str">
        <f>G!AU68</f>
        <v/>
      </c>
      <c r="K94" s="34" t="str">
        <f>IFERROR(IF(OR(H94="--",H94="rg",VLOOKUP(F!$B68,E!$B$1:'E'!$AK$300,12,FALSE)=1000000000,I94="-",I94=""),"",(HLOOKUP(SMALL(G!$Q$4:'G'!$Y$4,1),G!$Q$4:'G'!$Y$501,ROW(G!Q68)-3,FALSE))/VLOOKUP(F!$B68,E!$B$1:'E'!$AK$300,12,FALSE)*100),"")</f>
        <v/>
      </c>
      <c r="L94" s="34"/>
      <c r="M94" s="34" t="str">
        <f>G!AW68</f>
        <v/>
      </c>
      <c r="N94" s="34" t="str">
        <f>G!AV68</f>
        <v>--</v>
      </c>
      <c r="O94" s="33"/>
      <c r="P94" s="33" t="str">
        <f>G!AY68</f>
        <v/>
      </c>
      <c r="Q94" s="34" t="str">
        <f>G!AX68</f>
        <v>--</v>
      </c>
      <c r="R94" s="33" t="str">
        <f>G!AZ68</f>
        <v/>
      </c>
      <c r="S94" s="33" t="str">
        <f>G!BA68</f>
        <v/>
      </c>
      <c r="T94" s="34" t="str">
        <f>IFERROR(IF(OR(Q94="--",Q94="rg",VLOOKUP(F!$B68,E!$B$1:'E'!$AK$300,12,FALSE)=1000000000,R94="-",R94=""),"",(HLOOKUP(SMALL(G!$Q$4:'G'!$Y$4,4),G!$Q$4:'G'!$Y$501,ROW(G!Z68)-3,FALSE))/VLOOKUP(F!$B68,E!$B$1:'E'!$AK$300,12,FALSE)*100),"")</f>
        <v/>
      </c>
      <c r="U94" s="34"/>
      <c r="V94" s="34" t="str">
        <f>G!BC68</f>
        <v/>
      </c>
      <c r="W94" s="34" t="str">
        <f>G!BB68</f>
        <v>--</v>
      </c>
      <c r="X94" s="34"/>
      <c r="Y94" s="33" t="str">
        <f>G!BE68</f>
        <v/>
      </c>
      <c r="Z94" s="34" t="str">
        <f>G!BD68</f>
        <v>--</v>
      </c>
      <c r="AA94" s="33" t="str">
        <f>G!BF68</f>
        <v/>
      </c>
      <c r="AB94" s="33" t="str">
        <f>G!BG68</f>
        <v/>
      </c>
      <c r="AC94" s="34" t="str">
        <f>IFERROR(IF(OR(Z94="--",Z94="rg",VLOOKUP(F!$B68,E!$B$1:'E'!$AK$300,12,FALSE)=1000000000,AA94="-",AA94=""),"",(HLOOKUP(SMALL(G!$Q$4:'G'!$Y$4,7),G!$Q$4:'G'!$Y$501,ROW(G!AI68)-3,FALSE))/VLOOKUP(F!$B68,E!$B$1:'E'!$AK$300,12,FALSE)*100),"")</f>
        <v/>
      </c>
      <c r="AD94" s="34"/>
      <c r="AE94" s="25"/>
      <c r="AF94" s="25"/>
      <c r="AH94" s="63">
        <f t="shared" si="2"/>
        <v>1</v>
      </c>
      <c r="AJ94" s="25"/>
      <c r="AK94" s="25"/>
    </row>
    <row r="95" spans="1:37" s="63" customFormat="1" ht="9" hidden="1" customHeight="1" x14ac:dyDescent="0.15">
      <c r="A95" s="195" t="str">
        <f>F!A69</f>
        <v>1,1-Dichloorethaan</v>
      </c>
      <c r="B95" s="195"/>
      <c r="C95" s="195"/>
      <c r="D95" s="35" t="str">
        <f>G!AQ69</f>
        <v/>
      </c>
      <c r="E95" s="34" t="str">
        <f>G!AP69</f>
        <v>--</v>
      </c>
      <c r="F95" s="33"/>
      <c r="G95" s="33" t="str">
        <f>G!AS69</f>
        <v/>
      </c>
      <c r="H95" s="34" t="str">
        <f>G!AR69</f>
        <v>--</v>
      </c>
      <c r="I95" s="33" t="str">
        <f>G!AT69</f>
        <v/>
      </c>
      <c r="J95" s="33" t="str">
        <f>G!AU69</f>
        <v/>
      </c>
      <c r="K95" s="34" t="str">
        <f>IFERROR(IF(OR(H95="--",H95="rg",VLOOKUP(F!$B69,E!$B$1:'E'!$AK$300,12,FALSE)=1000000000,I95="-",I95=""),"",(HLOOKUP(SMALL(G!$Q$4:'G'!$Y$4,1),G!$Q$4:'G'!$Y$501,ROW(G!Q69)-3,FALSE))/VLOOKUP(F!$B69,E!$B$1:'E'!$AK$300,12,FALSE)*100),"")</f>
        <v/>
      </c>
      <c r="L95" s="34"/>
      <c r="M95" s="34" t="str">
        <f>G!AW69</f>
        <v/>
      </c>
      <c r="N95" s="34" t="str">
        <f>G!AV69</f>
        <v>--</v>
      </c>
      <c r="O95" s="33"/>
      <c r="P95" s="33" t="str">
        <f>G!AY69</f>
        <v/>
      </c>
      <c r="Q95" s="34" t="str">
        <f>G!AX69</f>
        <v>--</v>
      </c>
      <c r="R95" s="33" t="str">
        <f>G!AZ69</f>
        <v/>
      </c>
      <c r="S95" s="33" t="str">
        <f>G!BA69</f>
        <v/>
      </c>
      <c r="T95" s="34" t="str">
        <f>IFERROR(IF(OR(Q95="--",Q95="rg",VLOOKUP(F!$B69,E!$B$1:'E'!$AK$300,12,FALSE)=1000000000,R95="-",R95=""),"",(HLOOKUP(SMALL(G!$Q$4:'G'!$Y$4,4),G!$Q$4:'G'!$Y$501,ROW(G!Z69)-3,FALSE))/VLOOKUP(F!$B69,E!$B$1:'E'!$AK$300,12,FALSE)*100),"")</f>
        <v/>
      </c>
      <c r="U95" s="34"/>
      <c r="V95" s="34" t="str">
        <f>G!BC69</f>
        <v/>
      </c>
      <c r="W95" s="34" t="str">
        <f>G!BB69</f>
        <v>--</v>
      </c>
      <c r="X95" s="34"/>
      <c r="Y95" s="33" t="str">
        <f>G!BE69</f>
        <v/>
      </c>
      <c r="Z95" s="34" t="str">
        <f>G!BD69</f>
        <v>--</v>
      </c>
      <c r="AA95" s="33" t="str">
        <f>G!BF69</f>
        <v/>
      </c>
      <c r="AB95" s="33" t="str">
        <f>G!BG69</f>
        <v/>
      </c>
      <c r="AC95" s="34" t="str">
        <f>IFERROR(IF(OR(Z95="--",Z95="rg",VLOOKUP(F!$B69,E!$B$1:'E'!$AK$300,12,FALSE)=1000000000,AA95="-",AA95=""),"",(HLOOKUP(SMALL(G!$Q$4:'G'!$Y$4,7),G!$Q$4:'G'!$Y$501,ROW(G!AI69)-3,FALSE))/VLOOKUP(F!$B69,E!$B$1:'E'!$AK$300,12,FALSE)*100),"")</f>
        <v/>
      </c>
      <c r="AD95" s="34"/>
      <c r="AE95" s="25"/>
      <c r="AF95" s="25"/>
      <c r="AH95" s="63">
        <f t="shared" si="2"/>
        <v>1</v>
      </c>
      <c r="AJ95" s="25"/>
      <c r="AK95" s="25"/>
    </row>
    <row r="96" spans="1:37" s="63" customFormat="1" ht="9" hidden="1" customHeight="1" x14ac:dyDescent="0.15">
      <c r="A96" s="195" t="str">
        <f>F!A70</f>
        <v>1,2-Dichloorethaan</v>
      </c>
      <c r="B96" s="195"/>
      <c r="C96" s="195"/>
      <c r="D96" s="35" t="str">
        <f>G!AQ70</f>
        <v/>
      </c>
      <c r="E96" s="34" t="str">
        <f>G!AP70</f>
        <v>--</v>
      </c>
      <c r="F96" s="33"/>
      <c r="G96" s="33" t="str">
        <f>G!AS70</f>
        <v/>
      </c>
      <c r="H96" s="34" t="str">
        <f>G!AR70</f>
        <v>--</v>
      </c>
      <c r="I96" s="33" t="str">
        <f>G!AT70</f>
        <v/>
      </c>
      <c r="J96" s="33" t="str">
        <f>G!AU70</f>
        <v/>
      </c>
      <c r="K96" s="34" t="str">
        <f>IFERROR(IF(OR(H96="--",H96="rg",VLOOKUP(F!$B70,E!$B$1:'E'!$AK$300,12,FALSE)=1000000000,I96="-",I96=""),"",(HLOOKUP(SMALL(G!$Q$4:'G'!$Y$4,1),G!$Q$4:'G'!$Y$501,ROW(G!Q70)-3,FALSE))/VLOOKUP(F!$B70,E!$B$1:'E'!$AK$300,12,FALSE)*100),"")</f>
        <v/>
      </c>
      <c r="L96" s="34"/>
      <c r="M96" s="34" t="str">
        <f>G!AW70</f>
        <v/>
      </c>
      <c r="N96" s="34" t="str">
        <f>G!AV70</f>
        <v>--</v>
      </c>
      <c r="O96" s="33"/>
      <c r="P96" s="33" t="str">
        <f>G!AY70</f>
        <v/>
      </c>
      <c r="Q96" s="34" t="str">
        <f>G!AX70</f>
        <v>--</v>
      </c>
      <c r="R96" s="33" t="str">
        <f>G!AZ70</f>
        <v/>
      </c>
      <c r="S96" s="33" t="str">
        <f>G!BA70</f>
        <v/>
      </c>
      <c r="T96" s="34" t="str">
        <f>IFERROR(IF(OR(Q96="--",Q96="rg",VLOOKUP(F!$B70,E!$B$1:'E'!$AK$300,12,FALSE)=1000000000,R96="-",R96=""),"",(HLOOKUP(SMALL(G!$Q$4:'G'!$Y$4,4),G!$Q$4:'G'!$Y$501,ROW(G!Z70)-3,FALSE))/VLOOKUP(F!$B70,E!$B$1:'E'!$AK$300,12,FALSE)*100),"")</f>
        <v/>
      </c>
      <c r="U96" s="34"/>
      <c r="V96" s="34" t="str">
        <f>G!BC70</f>
        <v/>
      </c>
      <c r="W96" s="34" t="str">
        <f>G!BB70</f>
        <v>--</v>
      </c>
      <c r="X96" s="34"/>
      <c r="Y96" s="33" t="str">
        <f>G!BE70</f>
        <v/>
      </c>
      <c r="Z96" s="34" t="str">
        <f>G!BD70</f>
        <v>--</v>
      </c>
      <c r="AA96" s="33" t="str">
        <f>G!BF70</f>
        <v/>
      </c>
      <c r="AB96" s="33" t="str">
        <f>G!BG70</f>
        <v/>
      </c>
      <c r="AC96" s="34" t="str">
        <f>IFERROR(IF(OR(Z96="--",Z96="rg",VLOOKUP(F!$B70,E!$B$1:'E'!$AK$300,12,FALSE)=1000000000,AA96="-",AA96=""),"",(HLOOKUP(SMALL(G!$Q$4:'G'!$Y$4,7),G!$Q$4:'G'!$Y$501,ROW(G!AI70)-3,FALSE))/VLOOKUP(F!$B70,E!$B$1:'E'!$AK$300,12,FALSE)*100),"")</f>
        <v/>
      </c>
      <c r="AD96" s="34"/>
      <c r="AE96" s="25"/>
      <c r="AF96" s="25"/>
      <c r="AH96" s="63">
        <f t="shared" si="2"/>
        <v>1</v>
      </c>
      <c r="AJ96" s="25"/>
      <c r="AK96" s="25"/>
    </row>
    <row r="97" spans="1:37" s="63" customFormat="1" ht="9" hidden="1" customHeight="1" x14ac:dyDescent="0.15">
      <c r="A97" s="195" t="str">
        <f>F!A71</f>
        <v>1,1-Dichlooretheen</v>
      </c>
      <c r="B97" s="195"/>
      <c r="C97" s="195"/>
      <c r="D97" s="35" t="str">
        <f>G!AQ71</f>
        <v/>
      </c>
      <c r="E97" s="34" t="str">
        <f>G!AP71</f>
        <v>--</v>
      </c>
      <c r="F97" s="33"/>
      <c r="G97" s="33" t="str">
        <f>G!AS71</f>
        <v/>
      </c>
      <c r="H97" s="34" t="str">
        <f>G!AR71</f>
        <v>--</v>
      </c>
      <c r="I97" s="33" t="str">
        <f>G!AT71</f>
        <v/>
      </c>
      <c r="J97" s="33" t="str">
        <f>G!AU71</f>
        <v/>
      </c>
      <c r="K97" s="34" t="str">
        <f>IFERROR(IF(OR(H97="--",H97="rg",VLOOKUP(F!$B71,E!$B$1:'E'!$AK$300,12,FALSE)=1000000000,I97="-",I97=""),"",(HLOOKUP(SMALL(G!$Q$4:'G'!$Y$4,1),G!$Q$4:'G'!$Y$501,ROW(G!Q71)-3,FALSE))/VLOOKUP(F!$B71,E!$B$1:'E'!$AK$300,12,FALSE)*100),"")</f>
        <v/>
      </c>
      <c r="L97" s="34"/>
      <c r="M97" s="34" t="str">
        <f>G!AW71</f>
        <v/>
      </c>
      <c r="N97" s="34" t="str">
        <f>G!AV71</f>
        <v>--</v>
      </c>
      <c r="O97" s="33"/>
      <c r="P97" s="33" t="str">
        <f>G!AY71</f>
        <v/>
      </c>
      <c r="Q97" s="34" t="str">
        <f>G!AX71</f>
        <v>--</v>
      </c>
      <c r="R97" s="33" t="str">
        <f>G!AZ71</f>
        <v/>
      </c>
      <c r="S97" s="33" t="str">
        <f>G!BA71</f>
        <v/>
      </c>
      <c r="T97" s="34" t="str">
        <f>IFERROR(IF(OR(Q97="--",Q97="rg",VLOOKUP(F!$B71,E!$B$1:'E'!$AK$300,12,FALSE)=1000000000,R97="-",R97=""),"",(HLOOKUP(SMALL(G!$Q$4:'G'!$Y$4,4),G!$Q$4:'G'!$Y$501,ROW(G!Z71)-3,FALSE))/VLOOKUP(F!$B71,E!$B$1:'E'!$AK$300,12,FALSE)*100),"")</f>
        <v/>
      </c>
      <c r="U97" s="34"/>
      <c r="V97" s="34" t="str">
        <f>G!BC71</f>
        <v/>
      </c>
      <c r="W97" s="34" t="str">
        <f>G!BB71</f>
        <v>--</v>
      </c>
      <c r="X97" s="34"/>
      <c r="Y97" s="33" t="str">
        <f>G!BE71</f>
        <v/>
      </c>
      <c r="Z97" s="34" t="str">
        <f>G!BD71</f>
        <v>--</v>
      </c>
      <c r="AA97" s="33" t="str">
        <f>G!BF71</f>
        <v/>
      </c>
      <c r="AB97" s="33" t="str">
        <f>G!BG71</f>
        <v/>
      </c>
      <c r="AC97" s="34" t="str">
        <f>IFERROR(IF(OR(Z97="--",Z97="rg",VLOOKUP(F!$B71,E!$B$1:'E'!$AK$300,12,FALSE)=1000000000,AA97="-",AA97=""),"",(HLOOKUP(SMALL(G!$Q$4:'G'!$Y$4,7),G!$Q$4:'G'!$Y$501,ROW(G!AI71)-3,FALSE))/VLOOKUP(F!$B71,E!$B$1:'E'!$AK$300,12,FALSE)*100),"")</f>
        <v/>
      </c>
      <c r="AD97" s="34"/>
      <c r="AE97" s="25"/>
      <c r="AF97" s="25"/>
      <c r="AH97" s="63">
        <f t="shared" si="2"/>
        <v>1</v>
      </c>
      <c r="AJ97" s="25"/>
      <c r="AK97" s="25"/>
    </row>
    <row r="98" spans="1:37" s="63" customFormat="1" ht="9" hidden="1" customHeight="1" x14ac:dyDescent="0.15">
      <c r="A98" s="195" t="str">
        <f>F!A72</f>
        <v>Cis-1,2-dichlooretheen</v>
      </c>
      <c r="B98" s="195"/>
      <c r="C98" s="195"/>
      <c r="D98" s="35" t="str">
        <f>G!AQ72</f>
        <v/>
      </c>
      <c r="E98" s="34" t="str">
        <f>G!AP72</f>
        <v>--</v>
      </c>
      <c r="F98" s="33"/>
      <c r="G98" s="33" t="str">
        <f>G!AS72</f>
        <v/>
      </c>
      <c r="H98" s="34" t="str">
        <f>G!AR72</f>
        <v>--</v>
      </c>
      <c r="I98" s="33" t="str">
        <f>G!AT72</f>
        <v/>
      </c>
      <c r="J98" s="33" t="str">
        <f>G!AU72</f>
        <v/>
      </c>
      <c r="K98" s="34" t="str">
        <f>IFERROR(IF(OR(H98="--",H98="rg",VLOOKUP(F!$B72,E!$B$1:'E'!$AK$300,12,FALSE)=1000000000,I98="-",I98=""),"",(HLOOKUP(SMALL(G!$Q$4:'G'!$Y$4,1),G!$Q$4:'G'!$Y$501,ROW(G!Q72)-3,FALSE))/VLOOKUP(F!$B72,E!$B$1:'E'!$AK$300,12,FALSE)*100),"")</f>
        <v/>
      </c>
      <c r="L98" s="34"/>
      <c r="M98" s="34" t="str">
        <f>G!AW72</f>
        <v/>
      </c>
      <c r="N98" s="34" t="str">
        <f>G!AV72</f>
        <v>--</v>
      </c>
      <c r="O98" s="33"/>
      <c r="P98" s="33" t="str">
        <f>G!AY72</f>
        <v/>
      </c>
      <c r="Q98" s="34" t="str">
        <f>G!AX72</f>
        <v>--</v>
      </c>
      <c r="R98" s="33" t="str">
        <f>G!AZ72</f>
        <v/>
      </c>
      <c r="S98" s="33" t="str">
        <f>G!BA72</f>
        <v/>
      </c>
      <c r="T98" s="34" t="str">
        <f>IFERROR(IF(OR(Q98="--",Q98="rg",VLOOKUP(F!$B72,E!$B$1:'E'!$AK$300,12,FALSE)=1000000000,R98="-",R98=""),"",(HLOOKUP(SMALL(G!$Q$4:'G'!$Y$4,4),G!$Q$4:'G'!$Y$501,ROW(G!Z72)-3,FALSE))/VLOOKUP(F!$B72,E!$B$1:'E'!$AK$300,12,FALSE)*100),"")</f>
        <v/>
      </c>
      <c r="U98" s="34"/>
      <c r="V98" s="34" t="str">
        <f>G!BC72</f>
        <v/>
      </c>
      <c r="W98" s="34" t="str">
        <f>G!BB72</f>
        <v>--</v>
      </c>
      <c r="X98" s="34"/>
      <c r="Y98" s="33" t="str">
        <f>G!BE72</f>
        <v/>
      </c>
      <c r="Z98" s="34" t="str">
        <f>G!BD72</f>
        <v>--</v>
      </c>
      <c r="AA98" s="33" t="str">
        <f>G!BF72</f>
        <v/>
      </c>
      <c r="AB98" s="33" t="str">
        <f>G!BG72</f>
        <v/>
      </c>
      <c r="AC98" s="34" t="str">
        <f>IFERROR(IF(OR(Z98="--",Z98="rg",VLOOKUP(F!$B72,E!$B$1:'E'!$AK$300,12,FALSE)=1000000000,AA98="-",AA98=""),"",(HLOOKUP(SMALL(G!$Q$4:'G'!$Y$4,7),G!$Q$4:'G'!$Y$501,ROW(G!AI72)-3,FALSE))/VLOOKUP(F!$B72,E!$B$1:'E'!$AK$300,12,FALSE)*100),"")</f>
        <v/>
      </c>
      <c r="AD98" s="34"/>
      <c r="AE98" s="25"/>
      <c r="AF98" s="25"/>
      <c r="AH98" s="63">
        <f t="shared" si="2"/>
        <v>1</v>
      </c>
      <c r="AJ98" s="25"/>
      <c r="AK98" s="25"/>
    </row>
    <row r="99" spans="1:37" s="63" customFormat="1" ht="9" hidden="1" customHeight="1" x14ac:dyDescent="0.15">
      <c r="A99" s="195" t="str">
        <f>F!A73</f>
        <v>Trans-1,2-dichlooretheen</v>
      </c>
      <c r="B99" s="195"/>
      <c r="C99" s="195"/>
      <c r="D99" s="35" t="str">
        <f>G!AQ73</f>
        <v/>
      </c>
      <c r="E99" s="34" t="str">
        <f>G!AP73</f>
        <v>--</v>
      </c>
      <c r="F99" s="33"/>
      <c r="G99" s="33" t="str">
        <f>G!AS73</f>
        <v/>
      </c>
      <c r="H99" s="34" t="str">
        <f>G!AR73</f>
        <v>--</v>
      </c>
      <c r="I99" s="33" t="str">
        <f>G!AT73</f>
        <v/>
      </c>
      <c r="J99" s="33" t="str">
        <f>G!AU73</f>
        <v/>
      </c>
      <c r="K99" s="34" t="str">
        <f>IFERROR(IF(OR(H99="--",H99="rg",VLOOKUP(F!$B73,E!$B$1:'E'!$AK$300,12,FALSE)=1000000000,I99="-",I99=""),"",(HLOOKUP(SMALL(G!$Q$4:'G'!$Y$4,1),G!$Q$4:'G'!$Y$501,ROW(G!Q73)-3,FALSE))/VLOOKUP(F!$B73,E!$B$1:'E'!$AK$300,12,FALSE)*100),"")</f>
        <v/>
      </c>
      <c r="L99" s="34"/>
      <c r="M99" s="34" t="str">
        <f>G!AW73</f>
        <v/>
      </c>
      <c r="N99" s="34" t="str">
        <f>G!AV73</f>
        <v>--</v>
      </c>
      <c r="O99" s="33"/>
      <c r="P99" s="33" t="str">
        <f>G!AY73</f>
        <v/>
      </c>
      <c r="Q99" s="34" t="str">
        <f>G!AX73</f>
        <v>--</v>
      </c>
      <c r="R99" s="33" t="str">
        <f>G!AZ73</f>
        <v/>
      </c>
      <c r="S99" s="33" t="str">
        <f>G!BA73</f>
        <v/>
      </c>
      <c r="T99" s="34" t="str">
        <f>IFERROR(IF(OR(Q99="--",Q99="rg",VLOOKUP(F!$B73,E!$B$1:'E'!$AK$300,12,FALSE)=1000000000,R99="-",R99=""),"",(HLOOKUP(SMALL(G!$Q$4:'G'!$Y$4,4),G!$Q$4:'G'!$Y$501,ROW(G!Z73)-3,FALSE))/VLOOKUP(F!$B73,E!$B$1:'E'!$AK$300,12,FALSE)*100),"")</f>
        <v/>
      </c>
      <c r="U99" s="34"/>
      <c r="V99" s="34" t="str">
        <f>G!BC73</f>
        <v/>
      </c>
      <c r="W99" s="34" t="str">
        <f>G!BB73</f>
        <v>--</v>
      </c>
      <c r="X99" s="34"/>
      <c r="Y99" s="33" t="str">
        <f>G!BE73</f>
        <v/>
      </c>
      <c r="Z99" s="34" t="str">
        <f>G!BD73</f>
        <v>--</v>
      </c>
      <c r="AA99" s="33" t="str">
        <f>G!BF73</f>
        <v/>
      </c>
      <c r="AB99" s="33" t="str">
        <f>G!BG73</f>
        <v/>
      </c>
      <c r="AC99" s="34" t="str">
        <f>IFERROR(IF(OR(Z99="--",Z99="rg",VLOOKUP(F!$B73,E!$B$1:'E'!$AK$300,12,FALSE)=1000000000,AA99="-",AA99=""),"",(HLOOKUP(SMALL(G!$Q$4:'G'!$Y$4,7),G!$Q$4:'G'!$Y$501,ROW(G!AI73)-3,FALSE))/VLOOKUP(F!$B73,E!$B$1:'E'!$AK$300,12,FALSE)*100),"")</f>
        <v/>
      </c>
      <c r="AD99" s="34"/>
      <c r="AE99" s="25"/>
      <c r="AF99" s="25"/>
      <c r="AH99" s="63">
        <f t="shared" si="2"/>
        <v>1</v>
      </c>
      <c r="AJ99" s="25"/>
      <c r="AK99" s="25"/>
    </row>
    <row r="100" spans="1:37" s="63" customFormat="1" ht="9" hidden="1" customHeight="1" x14ac:dyDescent="0.15">
      <c r="A100" s="195" t="str">
        <f>F!A74</f>
        <v>1,2-Dichlooretheen (som)</v>
      </c>
      <c r="B100" s="195"/>
      <c r="C100" s="195"/>
      <c r="D100" s="35" t="str">
        <f>G!AQ74</f>
        <v/>
      </c>
      <c r="E100" s="34" t="str">
        <f>G!AP74</f>
        <v>--</v>
      </c>
      <c r="F100" s="33"/>
      <c r="G100" s="33" t="str">
        <f>G!AS74</f>
        <v/>
      </c>
      <c r="H100" s="34" t="str">
        <f>G!AR74</f>
        <v>--</v>
      </c>
      <c r="I100" s="33" t="str">
        <f>G!AT74</f>
        <v/>
      </c>
      <c r="J100" s="33" t="str">
        <f>G!AU74</f>
        <v/>
      </c>
      <c r="K100" s="34" t="str">
        <f>IFERROR(IF(OR(H100="--",H100="rg",VLOOKUP(F!$B74,E!$B$1:'E'!$AK$300,12,FALSE)=1000000000,I100="-",I100=""),"",(HLOOKUP(SMALL(G!$Q$4:'G'!$Y$4,1),G!$Q$4:'G'!$Y$501,ROW(G!Q74)-3,FALSE))/VLOOKUP(F!$B74,E!$B$1:'E'!$AK$300,12,FALSE)*100),"")</f>
        <v/>
      </c>
      <c r="L100" s="34"/>
      <c r="M100" s="34" t="str">
        <f>G!AW74</f>
        <v/>
      </c>
      <c r="N100" s="34" t="str">
        <f>G!AV74</f>
        <v>--</v>
      </c>
      <c r="O100" s="33"/>
      <c r="P100" s="33" t="str">
        <f>G!AY74</f>
        <v/>
      </c>
      <c r="Q100" s="34" t="str">
        <f>G!AX74</f>
        <v>--</v>
      </c>
      <c r="R100" s="33" t="str">
        <f>G!AZ74</f>
        <v/>
      </c>
      <c r="S100" s="33" t="str">
        <f>G!BA74</f>
        <v/>
      </c>
      <c r="T100" s="34" t="str">
        <f>IFERROR(IF(OR(Q100="--",Q100="rg",VLOOKUP(F!$B74,E!$B$1:'E'!$AK$300,12,FALSE)=1000000000,R100="-",R100=""),"",(HLOOKUP(SMALL(G!$Q$4:'G'!$Y$4,4),G!$Q$4:'G'!$Y$501,ROW(G!Z74)-3,FALSE))/VLOOKUP(F!$B74,E!$B$1:'E'!$AK$300,12,FALSE)*100),"")</f>
        <v/>
      </c>
      <c r="U100" s="34"/>
      <c r="V100" s="34" t="str">
        <f>G!BC74</f>
        <v/>
      </c>
      <c r="W100" s="34" t="str">
        <f>G!BB74</f>
        <v>--</v>
      </c>
      <c r="X100" s="34"/>
      <c r="Y100" s="33" t="str">
        <f>G!BE74</f>
        <v/>
      </c>
      <c r="Z100" s="34" t="str">
        <f>G!BD74</f>
        <v>--</v>
      </c>
      <c r="AA100" s="33" t="str">
        <f>G!BF74</f>
        <v/>
      </c>
      <c r="AB100" s="33" t="str">
        <f>G!BG74</f>
        <v/>
      </c>
      <c r="AC100" s="34" t="str">
        <f>IFERROR(IF(OR(Z100="--",Z100="rg",VLOOKUP(F!$B74,E!$B$1:'E'!$AK$300,12,FALSE)=1000000000,AA100="-",AA100=""),"",(HLOOKUP(SMALL(G!$Q$4:'G'!$Y$4,7),G!$Q$4:'G'!$Y$501,ROW(G!AI74)-3,FALSE))/VLOOKUP(F!$B74,E!$B$1:'E'!$AK$300,12,FALSE)*100),"")</f>
        <v/>
      </c>
      <c r="AD100" s="34"/>
      <c r="AE100" s="25"/>
      <c r="AF100" s="25"/>
      <c r="AH100" s="63">
        <f t="shared" si="2"/>
        <v>1</v>
      </c>
      <c r="AJ100" s="25"/>
      <c r="AK100" s="25"/>
    </row>
    <row r="101" spans="1:37" s="63" customFormat="1" ht="9" hidden="1" customHeight="1" x14ac:dyDescent="0.15">
      <c r="A101" s="195" t="str">
        <f>F!A75</f>
        <v>1,1-Dichloorpropaan</v>
      </c>
      <c r="B101" s="195"/>
      <c r="C101" s="195"/>
      <c r="D101" s="35" t="str">
        <f>G!AQ75</f>
        <v/>
      </c>
      <c r="E101" s="34" t="str">
        <f>G!AP75</f>
        <v>--</v>
      </c>
      <c r="F101" s="33"/>
      <c r="G101" s="33" t="str">
        <f>G!AS75</f>
        <v/>
      </c>
      <c r="H101" s="34" t="str">
        <f>G!AR75</f>
        <v>--</v>
      </c>
      <c r="I101" s="33" t="str">
        <f>G!AT75</f>
        <v/>
      </c>
      <c r="J101" s="33" t="str">
        <f>G!AU75</f>
        <v/>
      </c>
      <c r="K101" s="34" t="str">
        <f>IFERROR(IF(OR(H101="--",H101="rg",VLOOKUP(F!$B75,E!$B$1:'E'!$AK$300,12,FALSE)=1000000000,I101="-",I101=""),"",(HLOOKUP(SMALL(G!$Q$4:'G'!$Y$4,1),G!$Q$4:'G'!$Y$501,ROW(G!Q75)-3,FALSE))/VLOOKUP(F!$B75,E!$B$1:'E'!$AK$300,12,FALSE)*100),"")</f>
        <v/>
      </c>
      <c r="L101" s="34"/>
      <c r="M101" s="34" t="str">
        <f>G!AW75</f>
        <v/>
      </c>
      <c r="N101" s="34" t="str">
        <f>G!AV75</f>
        <v>--</v>
      </c>
      <c r="O101" s="33"/>
      <c r="P101" s="33" t="str">
        <f>G!AY75</f>
        <v/>
      </c>
      <c r="Q101" s="34" t="str">
        <f>G!AX75</f>
        <v>--</v>
      </c>
      <c r="R101" s="33" t="str">
        <f>G!AZ75</f>
        <v/>
      </c>
      <c r="S101" s="33" t="str">
        <f>G!BA75</f>
        <v/>
      </c>
      <c r="T101" s="34" t="str">
        <f>IFERROR(IF(OR(Q101="--",Q101="rg",VLOOKUP(F!$B75,E!$B$1:'E'!$AK$300,12,FALSE)=1000000000,R101="-",R101=""),"",(HLOOKUP(SMALL(G!$Q$4:'G'!$Y$4,4),G!$Q$4:'G'!$Y$501,ROW(G!Z75)-3,FALSE))/VLOOKUP(F!$B75,E!$B$1:'E'!$AK$300,12,FALSE)*100),"")</f>
        <v/>
      </c>
      <c r="U101" s="34"/>
      <c r="V101" s="34" t="str">
        <f>G!BC75</f>
        <v/>
      </c>
      <c r="W101" s="34" t="str">
        <f>G!BB75</f>
        <v>--</v>
      </c>
      <c r="X101" s="34"/>
      <c r="Y101" s="33" t="str">
        <f>G!BE75</f>
        <v/>
      </c>
      <c r="Z101" s="34" t="str">
        <f>G!BD75</f>
        <v>--</v>
      </c>
      <c r="AA101" s="33" t="str">
        <f>G!BF75</f>
        <v/>
      </c>
      <c r="AB101" s="33" t="str">
        <f>G!BG75</f>
        <v/>
      </c>
      <c r="AC101" s="34" t="str">
        <f>IFERROR(IF(OR(Z101="--",Z101="rg",VLOOKUP(F!$B75,E!$B$1:'E'!$AK$300,12,FALSE)=1000000000,AA101="-",AA101=""),"",(HLOOKUP(SMALL(G!$Q$4:'G'!$Y$4,7),G!$Q$4:'G'!$Y$501,ROW(G!AI75)-3,FALSE))/VLOOKUP(F!$B75,E!$B$1:'E'!$AK$300,12,FALSE)*100),"")</f>
        <v/>
      </c>
      <c r="AD101" s="34"/>
      <c r="AE101" s="25"/>
      <c r="AF101" s="25"/>
      <c r="AH101" s="63">
        <f t="shared" si="2"/>
        <v>1</v>
      </c>
      <c r="AJ101" s="25"/>
      <c r="AK101" s="25"/>
    </row>
    <row r="102" spans="1:37" s="63" customFormat="1" ht="9" hidden="1" customHeight="1" x14ac:dyDescent="0.15">
      <c r="A102" s="195" t="str">
        <f>F!A76</f>
        <v>1,2-Dichloorpropaan</v>
      </c>
      <c r="B102" s="195"/>
      <c r="C102" s="195"/>
      <c r="D102" s="35" t="str">
        <f>G!AQ76</f>
        <v/>
      </c>
      <c r="E102" s="34" t="str">
        <f>G!AP76</f>
        <v>--</v>
      </c>
      <c r="F102" s="33"/>
      <c r="G102" s="33" t="str">
        <f>G!AS76</f>
        <v/>
      </c>
      <c r="H102" s="34" t="str">
        <f>G!AR76</f>
        <v>--</v>
      </c>
      <c r="I102" s="33" t="str">
        <f>G!AT76</f>
        <v/>
      </c>
      <c r="J102" s="33" t="str">
        <f>G!AU76</f>
        <v/>
      </c>
      <c r="K102" s="34" t="str">
        <f>IFERROR(IF(OR(H102="--",H102="rg",VLOOKUP(F!$B76,E!$B$1:'E'!$AK$300,12,FALSE)=1000000000,I102="-",I102=""),"",(HLOOKUP(SMALL(G!$Q$4:'G'!$Y$4,1),G!$Q$4:'G'!$Y$501,ROW(G!Q76)-3,FALSE))/VLOOKUP(F!$B76,E!$B$1:'E'!$AK$300,12,FALSE)*100),"")</f>
        <v/>
      </c>
      <c r="L102" s="34"/>
      <c r="M102" s="34" t="str">
        <f>G!AW76</f>
        <v/>
      </c>
      <c r="N102" s="34" t="str">
        <f>G!AV76</f>
        <v>--</v>
      </c>
      <c r="O102" s="33"/>
      <c r="P102" s="33" t="str">
        <f>G!AY76</f>
        <v/>
      </c>
      <c r="Q102" s="34" t="str">
        <f>G!AX76</f>
        <v>--</v>
      </c>
      <c r="R102" s="33" t="str">
        <f>G!AZ76</f>
        <v/>
      </c>
      <c r="S102" s="33" t="str">
        <f>G!BA76</f>
        <v/>
      </c>
      <c r="T102" s="34" t="str">
        <f>IFERROR(IF(OR(Q102="--",Q102="rg",VLOOKUP(F!$B76,E!$B$1:'E'!$AK$300,12,FALSE)=1000000000,R102="-",R102=""),"",(HLOOKUP(SMALL(G!$Q$4:'G'!$Y$4,4),G!$Q$4:'G'!$Y$501,ROW(G!Z76)-3,FALSE))/VLOOKUP(F!$B76,E!$B$1:'E'!$AK$300,12,FALSE)*100),"")</f>
        <v/>
      </c>
      <c r="U102" s="34"/>
      <c r="V102" s="34" t="str">
        <f>G!BC76</f>
        <v/>
      </c>
      <c r="W102" s="34" t="str">
        <f>G!BB76</f>
        <v>--</v>
      </c>
      <c r="X102" s="34"/>
      <c r="Y102" s="33" t="str">
        <f>G!BE76</f>
        <v/>
      </c>
      <c r="Z102" s="34" t="str">
        <f>G!BD76</f>
        <v>--</v>
      </c>
      <c r="AA102" s="33" t="str">
        <f>G!BF76</f>
        <v/>
      </c>
      <c r="AB102" s="33" t="str">
        <f>G!BG76</f>
        <v/>
      </c>
      <c r="AC102" s="34" t="str">
        <f>IFERROR(IF(OR(Z102="--",Z102="rg",VLOOKUP(F!$B76,E!$B$1:'E'!$AK$300,12,FALSE)=1000000000,AA102="-",AA102=""),"",(HLOOKUP(SMALL(G!$Q$4:'G'!$Y$4,7),G!$Q$4:'G'!$Y$501,ROW(G!AI76)-3,FALSE))/VLOOKUP(F!$B76,E!$B$1:'E'!$AK$300,12,FALSE)*100),"")</f>
        <v/>
      </c>
      <c r="AD102" s="34"/>
      <c r="AE102" s="25"/>
      <c r="AF102" s="25"/>
      <c r="AH102" s="63">
        <f t="shared" si="2"/>
        <v>1</v>
      </c>
      <c r="AJ102" s="25"/>
      <c r="AK102" s="25"/>
    </row>
    <row r="103" spans="1:37" s="63" customFormat="1" ht="9" hidden="1" customHeight="1" x14ac:dyDescent="0.15">
      <c r="A103" s="195" t="str">
        <f>F!A77</f>
        <v>1,3-Dichloorpropaan</v>
      </c>
      <c r="B103" s="195"/>
      <c r="C103" s="195"/>
      <c r="D103" s="35" t="str">
        <f>G!AQ77</f>
        <v/>
      </c>
      <c r="E103" s="34" t="str">
        <f>G!AP77</f>
        <v>--</v>
      </c>
      <c r="F103" s="33"/>
      <c r="G103" s="33" t="str">
        <f>G!AS77</f>
        <v/>
      </c>
      <c r="H103" s="34" t="str">
        <f>G!AR77</f>
        <v>--</v>
      </c>
      <c r="I103" s="33" t="str">
        <f>G!AT77</f>
        <v/>
      </c>
      <c r="J103" s="33" t="str">
        <f>G!AU77</f>
        <v/>
      </c>
      <c r="K103" s="34" t="str">
        <f>IFERROR(IF(OR(H103="--",H103="rg",VLOOKUP(F!$B77,E!$B$1:'E'!$AK$300,12,FALSE)=1000000000,I103="-",I103=""),"",(HLOOKUP(SMALL(G!$Q$4:'G'!$Y$4,1),G!$Q$4:'G'!$Y$501,ROW(G!Q77)-3,FALSE))/VLOOKUP(F!$B77,E!$B$1:'E'!$AK$300,12,FALSE)*100),"")</f>
        <v/>
      </c>
      <c r="L103" s="34"/>
      <c r="M103" s="34" t="str">
        <f>G!AW77</f>
        <v/>
      </c>
      <c r="N103" s="34" t="str">
        <f>G!AV77</f>
        <v>--</v>
      </c>
      <c r="O103" s="33"/>
      <c r="P103" s="33" t="str">
        <f>G!AY77</f>
        <v/>
      </c>
      <c r="Q103" s="34" t="str">
        <f>G!AX77</f>
        <v>--</v>
      </c>
      <c r="R103" s="33" t="str">
        <f>G!AZ77</f>
        <v/>
      </c>
      <c r="S103" s="33" t="str">
        <f>G!BA77</f>
        <v/>
      </c>
      <c r="T103" s="34" t="str">
        <f>IFERROR(IF(OR(Q103="--",Q103="rg",VLOOKUP(F!$B77,E!$B$1:'E'!$AK$300,12,FALSE)=1000000000,R103="-",R103=""),"",(HLOOKUP(SMALL(G!$Q$4:'G'!$Y$4,4),G!$Q$4:'G'!$Y$501,ROW(G!Z77)-3,FALSE))/VLOOKUP(F!$B77,E!$B$1:'E'!$AK$300,12,FALSE)*100),"")</f>
        <v/>
      </c>
      <c r="U103" s="34"/>
      <c r="V103" s="34" t="str">
        <f>G!BC77</f>
        <v/>
      </c>
      <c r="W103" s="34" t="str">
        <f>G!BB77</f>
        <v>--</v>
      </c>
      <c r="X103" s="34"/>
      <c r="Y103" s="33" t="str">
        <f>G!BE77</f>
        <v/>
      </c>
      <c r="Z103" s="34" t="str">
        <f>G!BD77</f>
        <v>--</v>
      </c>
      <c r="AA103" s="33" t="str">
        <f>G!BF77</f>
        <v/>
      </c>
      <c r="AB103" s="33" t="str">
        <f>G!BG77</f>
        <v/>
      </c>
      <c r="AC103" s="34" t="str">
        <f>IFERROR(IF(OR(Z103="--",Z103="rg",VLOOKUP(F!$B77,E!$B$1:'E'!$AK$300,12,FALSE)=1000000000,AA103="-",AA103=""),"",(HLOOKUP(SMALL(G!$Q$4:'G'!$Y$4,7),G!$Q$4:'G'!$Y$501,ROW(G!AI77)-3,FALSE))/VLOOKUP(F!$B77,E!$B$1:'E'!$AK$300,12,FALSE)*100),"")</f>
        <v/>
      </c>
      <c r="AD103" s="34"/>
      <c r="AE103" s="25"/>
      <c r="AF103" s="25"/>
      <c r="AH103" s="63">
        <f t="shared" si="2"/>
        <v>1</v>
      </c>
      <c r="AJ103" s="25"/>
      <c r="AK103" s="25"/>
    </row>
    <row r="104" spans="1:37" s="63" customFormat="1" ht="9" hidden="1" customHeight="1" x14ac:dyDescent="0.15">
      <c r="A104" s="195" t="str">
        <f>F!A78</f>
        <v>2,2-Dichloorpropaan</v>
      </c>
      <c r="B104" s="195"/>
      <c r="C104" s="195"/>
      <c r="D104" s="35" t="str">
        <f>G!AQ78</f>
        <v/>
      </c>
      <c r="E104" s="34" t="str">
        <f>G!AP78</f>
        <v>--</v>
      </c>
      <c r="F104" s="33"/>
      <c r="G104" s="33" t="str">
        <f>G!AS78</f>
        <v/>
      </c>
      <c r="H104" s="34" t="str">
        <f>G!AR78</f>
        <v>--</v>
      </c>
      <c r="I104" s="33" t="str">
        <f>G!AT78</f>
        <v/>
      </c>
      <c r="J104" s="33" t="str">
        <f>G!AU78</f>
        <v/>
      </c>
      <c r="K104" s="34" t="str">
        <f>IFERROR(IF(OR(H104="--",H104="rg",VLOOKUP(F!$B78,E!$B$1:'E'!$AK$300,12,FALSE)=1000000000,I104="-",I104=""),"",(HLOOKUP(SMALL(G!$Q$4:'G'!$Y$4,1),G!$Q$4:'G'!$Y$501,ROW(G!Q78)-3,FALSE))/VLOOKUP(F!$B78,E!$B$1:'E'!$AK$300,12,FALSE)*100),"")</f>
        <v/>
      </c>
      <c r="L104" s="34"/>
      <c r="M104" s="34" t="str">
        <f>G!AW78</f>
        <v/>
      </c>
      <c r="N104" s="34" t="str">
        <f>G!AV78</f>
        <v>--</v>
      </c>
      <c r="O104" s="33"/>
      <c r="P104" s="33" t="str">
        <f>G!AY78</f>
        <v/>
      </c>
      <c r="Q104" s="34" t="str">
        <f>G!AX78</f>
        <v>--</v>
      </c>
      <c r="R104" s="33" t="str">
        <f>G!AZ78</f>
        <v/>
      </c>
      <c r="S104" s="33" t="str">
        <f>G!BA78</f>
        <v/>
      </c>
      <c r="T104" s="34" t="str">
        <f>IFERROR(IF(OR(Q104="--",Q104="rg",VLOOKUP(F!$B78,E!$B$1:'E'!$AK$300,12,FALSE)=1000000000,R104="-",R104=""),"",(HLOOKUP(SMALL(G!$Q$4:'G'!$Y$4,4),G!$Q$4:'G'!$Y$501,ROW(G!Z78)-3,FALSE))/VLOOKUP(F!$B78,E!$B$1:'E'!$AK$300,12,FALSE)*100),"")</f>
        <v/>
      </c>
      <c r="U104" s="34"/>
      <c r="V104" s="34" t="str">
        <f>G!BC78</f>
        <v/>
      </c>
      <c r="W104" s="34" t="str">
        <f>G!BB78</f>
        <v>--</v>
      </c>
      <c r="X104" s="34"/>
      <c r="Y104" s="33" t="str">
        <f>G!BE78</f>
        <v/>
      </c>
      <c r="Z104" s="34" t="str">
        <f>G!BD78</f>
        <v>--</v>
      </c>
      <c r="AA104" s="33" t="str">
        <f>G!BF78</f>
        <v/>
      </c>
      <c r="AB104" s="33" t="str">
        <f>G!BG78</f>
        <v/>
      </c>
      <c r="AC104" s="34" t="str">
        <f>IFERROR(IF(OR(Z104="--",Z104="rg",VLOOKUP(F!$B78,E!$B$1:'E'!$AK$300,12,FALSE)=1000000000,AA104="-",AA104=""),"",(HLOOKUP(SMALL(G!$Q$4:'G'!$Y$4,7),G!$Q$4:'G'!$Y$501,ROW(G!AI78)-3,FALSE))/VLOOKUP(F!$B78,E!$B$1:'E'!$AK$300,12,FALSE)*100),"")</f>
        <v/>
      </c>
      <c r="AD104" s="34"/>
      <c r="AE104" s="25"/>
      <c r="AF104" s="25"/>
      <c r="AH104" s="63">
        <f t="shared" si="2"/>
        <v>1</v>
      </c>
      <c r="AJ104" s="25"/>
      <c r="AK104" s="25"/>
    </row>
    <row r="105" spans="1:37" s="63" customFormat="1" ht="9" hidden="1" customHeight="1" x14ac:dyDescent="0.15">
      <c r="A105" s="195" t="str">
        <f>F!A79</f>
        <v>Dichloorpropanen (som)</v>
      </c>
      <c r="B105" s="195"/>
      <c r="C105" s="195"/>
      <c r="D105" s="35" t="str">
        <f>G!AQ79</f>
        <v/>
      </c>
      <c r="E105" s="34" t="str">
        <f>G!AP79</f>
        <v>--</v>
      </c>
      <c r="F105" s="33"/>
      <c r="G105" s="33" t="str">
        <f>G!AS79</f>
        <v/>
      </c>
      <c r="H105" s="34" t="str">
        <f>G!AR79</f>
        <v>--</v>
      </c>
      <c r="I105" s="33" t="str">
        <f>G!AT79</f>
        <v/>
      </c>
      <c r="J105" s="33" t="str">
        <f>G!AU79</f>
        <v/>
      </c>
      <c r="K105" s="34" t="str">
        <f>IFERROR(IF(OR(H105="--",H105="rg",VLOOKUP(F!$B79,E!$B$1:'E'!$AK$300,12,FALSE)=1000000000,I105="-",I105=""),"",(HLOOKUP(SMALL(G!$Q$4:'G'!$Y$4,1),G!$Q$4:'G'!$Y$501,ROW(G!Q79)-3,FALSE))/VLOOKUP(F!$B79,E!$B$1:'E'!$AK$300,12,FALSE)*100),"")</f>
        <v/>
      </c>
      <c r="L105" s="34"/>
      <c r="M105" s="34" t="str">
        <f>G!AW79</f>
        <v/>
      </c>
      <c r="N105" s="34" t="str">
        <f>G!AV79</f>
        <v>--</v>
      </c>
      <c r="O105" s="33"/>
      <c r="P105" s="33" t="str">
        <f>G!AY79</f>
        <v/>
      </c>
      <c r="Q105" s="34" t="str">
        <f>G!AX79</f>
        <v>--</v>
      </c>
      <c r="R105" s="33" t="str">
        <f>G!AZ79</f>
        <v/>
      </c>
      <c r="S105" s="33" t="str">
        <f>G!BA79</f>
        <v/>
      </c>
      <c r="T105" s="34" t="str">
        <f>IFERROR(IF(OR(Q105="--",Q105="rg",VLOOKUP(F!$B79,E!$B$1:'E'!$AK$300,12,FALSE)=1000000000,R105="-",R105=""),"",(HLOOKUP(SMALL(G!$Q$4:'G'!$Y$4,4),G!$Q$4:'G'!$Y$501,ROW(G!Z79)-3,FALSE))/VLOOKUP(F!$B79,E!$B$1:'E'!$AK$300,12,FALSE)*100),"")</f>
        <v/>
      </c>
      <c r="U105" s="34"/>
      <c r="V105" s="34" t="str">
        <f>G!BC79</f>
        <v/>
      </c>
      <c r="W105" s="34" t="str">
        <f>G!BB79</f>
        <v>--</v>
      </c>
      <c r="X105" s="34"/>
      <c r="Y105" s="33" t="str">
        <f>G!BE79</f>
        <v/>
      </c>
      <c r="Z105" s="34" t="str">
        <f>G!BD79</f>
        <v>--</v>
      </c>
      <c r="AA105" s="33" t="str">
        <f>G!BF79</f>
        <v/>
      </c>
      <c r="AB105" s="33" t="str">
        <f>G!BG79</f>
        <v/>
      </c>
      <c r="AC105" s="34" t="str">
        <f>IFERROR(IF(OR(Z105="--",Z105="rg",VLOOKUP(F!$B79,E!$B$1:'E'!$AK$300,12,FALSE)=1000000000,AA105="-",AA105=""),"",(HLOOKUP(SMALL(G!$Q$4:'G'!$Y$4,7),G!$Q$4:'G'!$Y$501,ROW(G!AI79)-3,FALSE))/VLOOKUP(F!$B79,E!$B$1:'E'!$AK$300,12,FALSE)*100),"")</f>
        <v/>
      </c>
      <c r="AD105" s="34"/>
      <c r="AE105" s="25"/>
      <c r="AF105" s="25"/>
      <c r="AH105" s="63">
        <f t="shared" si="2"/>
        <v>1</v>
      </c>
      <c r="AJ105" s="25"/>
      <c r="AK105" s="25"/>
    </row>
    <row r="106" spans="1:37" s="63" customFormat="1" ht="9" hidden="1" customHeight="1" x14ac:dyDescent="0.15">
      <c r="A106" s="195" t="str">
        <f>F!A80</f>
        <v>1,2,3-Trichloorpropaan</v>
      </c>
      <c r="B106" s="195"/>
      <c r="C106" s="195"/>
      <c r="D106" s="35" t="str">
        <f>G!AQ80</f>
        <v/>
      </c>
      <c r="E106" s="34" t="str">
        <f>G!AP80</f>
        <v>--</v>
      </c>
      <c r="F106" s="33"/>
      <c r="G106" s="33" t="str">
        <f>G!AS80</f>
        <v/>
      </c>
      <c r="H106" s="34" t="str">
        <f>G!AR80</f>
        <v>--</v>
      </c>
      <c r="I106" s="33" t="str">
        <f>G!AT80</f>
        <v/>
      </c>
      <c r="J106" s="33" t="str">
        <f>G!AU80</f>
        <v/>
      </c>
      <c r="K106" s="34" t="str">
        <f>IFERROR(IF(OR(H106="--",H106="rg",VLOOKUP(F!$B80,E!$B$1:'E'!$AK$300,12,FALSE)=1000000000,I106="-",I106=""),"",(HLOOKUP(SMALL(G!$Q$4:'G'!$Y$4,1),G!$Q$4:'G'!$Y$501,ROW(G!Q80)-3,FALSE))/VLOOKUP(F!$B80,E!$B$1:'E'!$AK$300,12,FALSE)*100),"")</f>
        <v/>
      </c>
      <c r="L106" s="34"/>
      <c r="M106" s="34" t="str">
        <f>G!AW80</f>
        <v/>
      </c>
      <c r="N106" s="34" t="str">
        <f>G!AV80</f>
        <v>--</v>
      </c>
      <c r="O106" s="33"/>
      <c r="P106" s="33" t="str">
        <f>G!AY80</f>
        <v/>
      </c>
      <c r="Q106" s="34" t="str">
        <f>G!AX80</f>
        <v>--</v>
      </c>
      <c r="R106" s="33" t="str">
        <f>G!AZ80</f>
        <v/>
      </c>
      <c r="S106" s="33" t="str">
        <f>G!BA80</f>
        <v/>
      </c>
      <c r="T106" s="34" t="str">
        <f>IFERROR(IF(OR(Q106="--",Q106="rg",VLOOKUP(F!$B80,E!$B$1:'E'!$AK$300,12,FALSE)=1000000000,R106="-",R106=""),"",(HLOOKUP(SMALL(G!$Q$4:'G'!$Y$4,4),G!$Q$4:'G'!$Y$501,ROW(G!Z80)-3,FALSE))/VLOOKUP(F!$B80,E!$B$1:'E'!$AK$300,12,FALSE)*100),"")</f>
        <v/>
      </c>
      <c r="U106" s="34"/>
      <c r="V106" s="34" t="str">
        <f>G!BC80</f>
        <v/>
      </c>
      <c r="W106" s="34" t="str">
        <f>G!BB80</f>
        <v>--</v>
      </c>
      <c r="X106" s="34"/>
      <c r="Y106" s="33" t="str">
        <f>G!BE80</f>
        <v/>
      </c>
      <c r="Z106" s="34" t="str">
        <f>G!BD80</f>
        <v>--</v>
      </c>
      <c r="AA106" s="33" t="str">
        <f>G!BF80</f>
        <v/>
      </c>
      <c r="AB106" s="33" t="str">
        <f>G!BG80</f>
        <v/>
      </c>
      <c r="AC106" s="34" t="str">
        <f>IFERROR(IF(OR(Z106="--",Z106="rg",VLOOKUP(F!$B80,E!$B$1:'E'!$AK$300,12,FALSE)=1000000000,AA106="-",AA106=""),"",(HLOOKUP(SMALL(G!$Q$4:'G'!$Y$4,7),G!$Q$4:'G'!$Y$501,ROW(G!AI80)-3,FALSE))/VLOOKUP(F!$B80,E!$B$1:'E'!$AK$300,12,FALSE)*100),"")</f>
        <v/>
      </c>
      <c r="AD106" s="34"/>
      <c r="AE106" s="25"/>
      <c r="AF106" s="25"/>
      <c r="AH106" s="63">
        <f t="shared" si="2"/>
        <v>1</v>
      </c>
      <c r="AJ106" s="25"/>
      <c r="AK106" s="25"/>
    </row>
    <row r="107" spans="1:37" s="63" customFormat="1" ht="9" hidden="1" customHeight="1" x14ac:dyDescent="0.15">
      <c r="A107" s="195" t="str">
        <f>F!A81</f>
        <v>1,1-Dichloorpropeen</v>
      </c>
      <c r="B107" s="195"/>
      <c r="C107" s="195"/>
      <c r="D107" s="35" t="str">
        <f>G!AQ81</f>
        <v/>
      </c>
      <c r="E107" s="34" t="str">
        <f>G!AP81</f>
        <v>--</v>
      </c>
      <c r="F107" s="33"/>
      <c r="G107" s="33" t="str">
        <f>G!AS81</f>
        <v/>
      </c>
      <c r="H107" s="34" t="str">
        <f>G!AR81</f>
        <v>--</v>
      </c>
      <c r="I107" s="33" t="str">
        <f>G!AT81</f>
        <v/>
      </c>
      <c r="J107" s="33" t="str">
        <f>G!AU81</f>
        <v/>
      </c>
      <c r="K107" s="34" t="str">
        <f>IFERROR(IF(OR(H107="--",H107="rg",VLOOKUP(F!$B81,E!$B$1:'E'!$AK$300,12,FALSE)=1000000000,I107="-",I107=""),"",(HLOOKUP(SMALL(G!$Q$4:'G'!$Y$4,1),G!$Q$4:'G'!$Y$501,ROW(G!Q81)-3,FALSE))/VLOOKUP(F!$B81,E!$B$1:'E'!$AK$300,12,FALSE)*100),"")</f>
        <v/>
      </c>
      <c r="L107" s="34"/>
      <c r="M107" s="34" t="str">
        <f>G!AW81</f>
        <v/>
      </c>
      <c r="N107" s="34" t="str">
        <f>G!AV81</f>
        <v>--</v>
      </c>
      <c r="O107" s="33"/>
      <c r="P107" s="33" t="str">
        <f>G!AY81</f>
        <v/>
      </c>
      <c r="Q107" s="34" t="str">
        <f>G!AX81</f>
        <v>--</v>
      </c>
      <c r="R107" s="33" t="str">
        <f>G!AZ81</f>
        <v/>
      </c>
      <c r="S107" s="33" t="str">
        <f>G!BA81</f>
        <v/>
      </c>
      <c r="T107" s="34" t="str">
        <f>IFERROR(IF(OR(Q107="--",Q107="rg",VLOOKUP(F!$B81,E!$B$1:'E'!$AK$300,12,FALSE)=1000000000,R107="-",R107=""),"",(HLOOKUP(SMALL(G!$Q$4:'G'!$Y$4,4),G!$Q$4:'G'!$Y$501,ROW(G!Z81)-3,FALSE))/VLOOKUP(F!$B81,E!$B$1:'E'!$AK$300,12,FALSE)*100),"")</f>
        <v/>
      </c>
      <c r="U107" s="34"/>
      <c r="V107" s="34" t="str">
        <f>G!BC81</f>
        <v/>
      </c>
      <c r="W107" s="34" t="str">
        <f>G!BB81</f>
        <v>--</v>
      </c>
      <c r="X107" s="34"/>
      <c r="Y107" s="33" t="str">
        <f>G!BE81</f>
        <v/>
      </c>
      <c r="Z107" s="34" t="str">
        <f>G!BD81</f>
        <v>--</v>
      </c>
      <c r="AA107" s="33" t="str">
        <f>G!BF81</f>
        <v/>
      </c>
      <c r="AB107" s="33" t="str">
        <f>G!BG81</f>
        <v/>
      </c>
      <c r="AC107" s="34" t="str">
        <f>IFERROR(IF(OR(Z107="--",Z107="rg",VLOOKUP(F!$B81,E!$B$1:'E'!$AK$300,12,FALSE)=1000000000,AA107="-",AA107=""),"",(HLOOKUP(SMALL(G!$Q$4:'G'!$Y$4,7),G!$Q$4:'G'!$Y$501,ROW(G!AI81)-3,FALSE))/VLOOKUP(F!$B81,E!$B$1:'E'!$AK$300,12,FALSE)*100),"")</f>
        <v/>
      </c>
      <c r="AD107" s="34"/>
      <c r="AE107" s="25"/>
      <c r="AF107" s="25"/>
      <c r="AH107" s="63">
        <f t="shared" si="2"/>
        <v>1</v>
      </c>
      <c r="AJ107" s="25"/>
      <c r="AK107" s="25"/>
    </row>
    <row r="108" spans="1:37" s="63" customFormat="1" ht="9" hidden="1" customHeight="1" x14ac:dyDescent="0.15">
      <c r="A108" s="195" t="str">
        <f>F!A82</f>
        <v>trans-1,3-Dichloorpropeen</v>
      </c>
      <c r="B108" s="195"/>
      <c r="C108" s="195"/>
      <c r="D108" s="35" t="str">
        <f>G!AQ82</f>
        <v/>
      </c>
      <c r="E108" s="34" t="str">
        <f>G!AP82</f>
        <v>--</v>
      </c>
      <c r="F108" s="33"/>
      <c r="G108" s="33" t="str">
        <f>G!AS82</f>
        <v/>
      </c>
      <c r="H108" s="34" t="str">
        <f>G!AR82</f>
        <v>--</v>
      </c>
      <c r="I108" s="33" t="str">
        <f>G!AT82</f>
        <v/>
      </c>
      <c r="J108" s="33" t="str">
        <f>G!AU82</f>
        <v/>
      </c>
      <c r="K108" s="34" t="str">
        <f>IFERROR(IF(OR(H108="--",H108="rg",VLOOKUP(F!$B82,E!$B$1:'E'!$AK$300,12,FALSE)=1000000000,I108="-",I108=""),"",(HLOOKUP(SMALL(G!$Q$4:'G'!$Y$4,1),G!$Q$4:'G'!$Y$501,ROW(G!Q82)-3,FALSE))/VLOOKUP(F!$B82,E!$B$1:'E'!$AK$300,12,FALSE)*100),"")</f>
        <v/>
      </c>
      <c r="L108" s="34"/>
      <c r="M108" s="34" t="str">
        <f>G!AW82</f>
        <v/>
      </c>
      <c r="N108" s="34" t="str">
        <f>G!AV82</f>
        <v>--</v>
      </c>
      <c r="O108" s="33"/>
      <c r="P108" s="33" t="str">
        <f>G!AY82</f>
        <v/>
      </c>
      <c r="Q108" s="34" t="str">
        <f>G!AX82</f>
        <v>--</v>
      </c>
      <c r="R108" s="33" t="str">
        <f>G!AZ82</f>
        <v/>
      </c>
      <c r="S108" s="33" t="str">
        <f>G!BA82</f>
        <v/>
      </c>
      <c r="T108" s="34" t="str">
        <f>IFERROR(IF(OR(Q108="--",Q108="rg",VLOOKUP(F!$B82,E!$B$1:'E'!$AK$300,12,FALSE)=1000000000,R108="-",R108=""),"",(HLOOKUP(SMALL(G!$Q$4:'G'!$Y$4,4),G!$Q$4:'G'!$Y$501,ROW(G!Z82)-3,FALSE))/VLOOKUP(F!$B82,E!$B$1:'E'!$AK$300,12,FALSE)*100),"")</f>
        <v/>
      </c>
      <c r="U108" s="34"/>
      <c r="V108" s="34" t="str">
        <f>G!BC82</f>
        <v/>
      </c>
      <c r="W108" s="34" t="str">
        <f>G!BB82</f>
        <v>--</v>
      </c>
      <c r="X108" s="34"/>
      <c r="Y108" s="33" t="str">
        <f>G!BE82</f>
        <v/>
      </c>
      <c r="Z108" s="34" t="str">
        <f>G!BD82</f>
        <v>--</v>
      </c>
      <c r="AA108" s="33" t="str">
        <f>G!BF82</f>
        <v/>
      </c>
      <c r="AB108" s="33" t="str">
        <f>G!BG82</f>
        <v/>
      </c>
      <c r="AC108" s="34" t="str">
        <f>IFERROR(IF(OR(Z108="--",Z108="rg",VLOOKUP(F!$B82,E!$B$1:'E'!$AK$300,12,FALSE)=1000000000,AA108="-",AA108=""),"",(HLOOKUP(SMALL(G!$Q$4:'G'!$Y$4,7),G!$Q$4:'G'!$Y$501,ROW(G!AI82)-3,FALSE))/VLOOKUP(F!$B82,E!$B$1:'E'!$AK$300,12,FALSE)*100),"")</f>
        <v/>
      </c>
      <c r="AD108" s="34"/>
      <c r="AE108" s="25"/>
      <c r="AF108" s="25"/>
      <c r="AH108" s="63">
        <f t="shared" si="2"/>
        <v>1</v>
      </c>
      <c r="AJ108" s="25"/>
      <c r="AK108" s="25"/>
    </row>
    <row r="109" spans="1:37" s="63" customFormat="1" ht="9" hidden="1" customHeight="1" x14ac:dyDescent="0.15">
      <c r="A109" s="195" t="str">
        <f>F!A83</f>
        <v>cis-1,3-Dichloorpropeen</v>
      </c>
      <c r="B109" s="195"/>
      <c r="C109" s="195"/>
      <c r="D109" s="35" t="str">
        <f>G!AQ83</f>
        <v/>
      </c>
      <c r="E109" s="34" t="str">
        <f>G!AP83</f>
        <v>--</v>
      </c>
      <c r="F109" s="33"/>
      <c r="G109" s="33" t="str">
        <f>G!AS83</f>
        <v/>
      </c>
      <c r="H109" s="34" t="str">
        <f>G!AR83</f>
        <v>--</v>
      </c>
      <c r="I109" s="33" t="str">
        <f>G!AT83</f>
        <v/>
      </c>
      <c r="J109" s="33" t="str">
        <f>G!AU83</f>
        <v/>
      </c>
      <c r="K109" s="34" t="str">
        <f>IFERROR(IF(OR(H109="--",H109="rg",VLOOKUP(F!$B83,E!$B$1:'E'!$AK$300,12,FALSE)=1000000000,I109="-",I109=""),"",(HLOOKUP(SMALL(G!$Q$4:'G'!$Y$4,1),G!$Q$4:'G'!$Y$501,ROW(G!Q83)-3,FALSE))/VLOOKUP(F!$B83,E!$B$1:'E'!$AK$300,12,FALSE)*100),"")</f>
        <v/>
      </c>
      <c r="L109" s="34"/>
      <c r="M109" s="34" t="str">
        <f>G!AW83</f>
        <v/>
      </c>
      <c r="N109" s="34" t="str">
        <f>G!AV83</f>
        <v>--</v>
      </c>
      <c r="O109" s="33"/>
      <c r="P109" s="33" t="str">
        <f>G!AY83</f>
        <v/>
      </c>
      <c r="Q109" s="34" t="str">
        <f>G!AX83</f>
        <v>--</v>
      </c>
      <c r="R109" s="33" t="str">
        <f>G!AZ83</f>
        <v/>
      </c>
      <c r="S109" s="33" t="str">
        <f>G!BA83</f>
        <v/>
      </c>
      <c r="T109" s="34" t="str">
        <f>IFERROR(IF(OR(Q109="--",Q109="rg",VLOOKUP(F!$B83,E!$B$1:'E'!$AK$300,12,FALSE)=1000000000,R109="-",R109=""),"",(HLOOKUP(SMALL(G!$Q$4:'G'!$Y$4,4),G!$Q$4:'G'!$Y$501,ROW(G!Z83)-3,FALSE))/VLOOKUP(F!$B83,E!$B$1:'E'!$AK$300,12,FALSE)*100),"")</f>
        <v/>
      </c>
      <c r="U109" s="34"/>
      <c r="V109" s="34" t="str">
        <f>G!BC83</f>
        <v/>
      </c>
      <c r="W109" s="34" t="str">
        <f>G!BB83</f>
        <v>--</v>
      </c>
      <c r="X109" s="34"/>
      <c r="Y109" s="33" t="str">
        <f>G!BE83</f>
        <v/>
      </c>
      <c r="Z109" s="34" t="str">
        <f>G!BD83</f>
        <v>--</v>
      </c>
      <c r="AA109" s="33" t="str">
        <f>G!BF83</f>
        <v/>
      </c>
      <c r="AB109" s="33" t="str">
        <f>G!BG83</f>
        <v/>
      </c>
      <c r="AC109" s="34" t="str">
        <f>IFERROR(IF(OR(Z109="--",Z109="rg",VLOOKUP(F!$B83,E!$B$1:'E'!$AK$300,12,FALSE)=1000000000,AA109="-",AA109=""),"",(HLOOKUP(SMALL(G!$Q$4:'G'!$Y$4,7),G!$Q$4:'G'!$Y$501,ROW(G!AI83)-3,FALSE))/VLOOKUP(F!$B83,E!$B$1:'E'!$AK$300,12,FALSE)*100),"")</f>
        <v/>
      </c>
      <c r="AD109" s="34"/>
      <c r="AE109" s="25"/>
      <c r="AF109" s="25"/>
      <c r="AH109" s="63">
        <f t="shared" si="2"/>
        <v>1</v>
      </c>
      <c r="AJ109" s="25"/>
      <c r="AK109" s="25"/>
    </row>
    <row r="110" spans="1:37" s="63" customFormat="1" ht="9" hidden="1" customHeight="1" x14ac:dyDescent="0.15">
      <c r="A110" s="195" t="str">
        <f>F!A84</f>
        <v>1,3-Dichloorpropeen</v>
      </c>
      <c r="B110" s="195"/>
      <c r="C110" s="195"/>
      <c r="D110" s="35" t="str">
        <f>G!AQ84</f>
        <v/>
      </c>
      <c r="E110" s="34" t="str">
        <f>G!AP84</f>
        <v>--</v>
      </c>
      <c r="F110" s="33"/>
      <c r="G110" s="33" t="str">
        <f>G!AS84</f>
        <v/>
      </c>
      <c r="H110" s="34" t="str">
        <f>G!AR84</f>
        <v>--</v>
      </c>
      <c r="I110" s="33" t="str">
        <f>G!AT84</f>
        <v/>
      </c>
      <c r="J110" s="33" t="str">
        <f>G!AU84</f>
        <v/>
      </c>
      <c r="K110" s="34" t="str">
        <f>IFERROR(IF(OR(H110="--",H110="rg",VLOOKUP(F!$B84,E!$B$1:'E'!$AK$300,12,FALSE)=1000000000,I110="-",I110=""),"",(HLOOKUP(SMALL(G!$Q$4:'G'!$Y$4,1),G!$Q$4:'G'!$Y$501,ROW(G!Q84)-3,FALSE))/VLOOKUP(F!$B84,E!$B$1:'E'!$AK$300,12,FALSE)*100),"")</f>
        <v/>
      </c>
      <c r="L110" s="34"/>
      <c r="M110" s="34" t="str">
        <f>G!AW84</f>
        <v/>
      </c>
      <c r="N110" s="34" t="str">
        <f>G!AV84</f>
        <v>--</v>
      </c>
      <c r="O110" s="33"/>
      <c r="P110" s="33" t="str">
        <f>G!AY84</f>
        <v/>
      </c>
      <c r="Q110" s="34" t="str">
        <f>G!AX84</f>
        <v>--</v>
      </c>
      <c r="R110" s="33" t="str">
        <f>G!AZ84</f>
        <v/>
      </c>
      <c r="S110" s="33" t="str">
        <f>G!BA84</f>
        <v/>
      </c>
      <c r="T110" s="34" t="str">
        <f>IFERROR(IF(OR(Q110="--",Q110="rg",VLOOKUP(F!$B84,E!$B$1:'E'!$AK$300,12,FALSE)=1000000000,R110="-",R110=""),"",(HLOOKUP(SMALL(G!$Q$4:'G'!$Y$4,4),G!$Q$4:'G'!$Y$501,ROW(G!Z84)-3,FALSE))/VLOOKUP(F!$B84,E!$B$1:'E'!$AK$300,12,FALSE)*100),"")</f>
        <v/>
      </c>
      <c r="U110" s="34"/>
      <c r="V110" s="34" t="str">
        <f>G!BC84</f>
        <v/>
      </c>
      <c r="W110" s="34" t="str">
        <f>G!BB84</f>
        <v>--</v>
      </c>
      <c r="X110" s="34"/>
      <c r="Y110" s="33" t="str">
        <f>G!BE84</f>
        <v/>
      </c>
      <c r="Z110" s="34" t="str">
        <f>G!BD84</f>
        <v>--</v>
      </c>
      <c r="AA110" s="33" t="str">
        <f>G!BF84</f>
        <v/>
      </c>
      <c r="AB110" s="33" t="str">
        <f>G!BG84</f>
        <v/>
      </c>
      <c r="AC110" s="34" t="str">
        <f>IFERROR(IF(OR(Z110="--",Z110="rg",VLOOKUP(F!$B84,E!$B$1:'E'!$AK$300,12,FALSE)=1000000000,AA110="-",AA110=""),"",(HLOOKUP(SMALL(G!$Q$4:'G'!$Y$4,7),G!$Q$4:'G'!$Y$501,ROW(G!AI84)-3,FALSE))/VLOOKUP(F!$B84,E!$B$1:'E'!$AK$300,12,FALSE)*100),"")</f>
        <v/>
      </c>
      <c r="AD110" s="34"/>
      <c r="AE110" s="25"/>
      <c r="AF110" s="25"/>
      <c r="AH110" s="63">
        <f t="shared" si="2"/>
        <v>1</v>
      </c>
      <c r="AJ110" s="25"/>
      <c r="AK110" s="25"/>
    </row>
    <row r="111" spans="1:37" s="63" customFormat="1" ht="9" hidden="1" customHeight="1" x14ac:dyDescent="0.15">
      <c r="A111" s="195" t="str">
        <f>F!A85</f>
        <v>1,2-Dibroom-3-chloorpropaan</v>
      </c>
      <c r="B111" s="195"/>
      <c r="C111" s="195"/>
      <c r="D111" s="35" t="str">
        <f>G!AQ85</f>
        <v/>
      </c>
      <c r="E111" s="34" t="str">
        <f>G!AP85</f>
        <v>--</v>
      </c>
      <c r="F111" s="33"/>
      <c r="G111" s="33" t="str">
        <f>G!AS85</f>
        <v/>
      </c>
      <c r="H111" s="34" t="str">
        <f>G!AR85</f>
        <v>--</v>
      </c>
      <c r="I111" s="33" t="str">
        <f>G!AT85</f>
        <v/>
      </c>
      <c r="J111" s="33" t="str">
        <f>G!AU85</f>
        <v/>
      </c>
      <c r="K111" s="34" t="str">
        <f>IFERROR(IF(OR(H111="--",H111="rg",VLOOKUP(F!$B85,E!$B$1:'E'!$AK$300,12,FALSE)=1000000000,I111="-",I111=""),"",(HLOOKUP(SMALL(G!$Q$4:'G'!$Y$4,1),G!$Q$4:'G'!$Y$501,ROW(G!Q85)-3,FALSE))/VLOOKUP(F!$B85,E!$B$1:'E'!$AK$300,12,FALSE)*100),"")</f>
        <v/>
      </c>
      <c r="L111" s="34"/>
      <c r="M111" s="34" t="str">
        <f>G!AW85</f>
        <v/>
      </c>
      <c r="N111" s="34" t="str">
        <f>G!AV85</f>
        <v>--</v>
      </c>
      <c r="O111" s="33"/>
      <c r="P111" s="33" t="str">
        <f>G!AY85</f>
        <v/>
      </c>
      <c r="Q111" s="34" t="str">
        <f>G!AX85</f>
        <v>--</v>
      </c>
      <c r="R111" s="33" t="str">
        <f>G!AZ85</f>
        <v/>
      </c>
      <c r="S111" s="33" t="str">
        <f>G!BA85</f>
        <v/>
      </c>
      <c r="T111" s="34" t="str">
        <f>IFERROR(IF(OR(Q111="--",Q111="rg",VLOOKUP(F!$B85,E!$B$1:'E'!$AK$300,12,FALSE)=1000000000,R111="-",R111=""),"",(HLOOKUP(SMALL(G!$Q$4:'G'!$Y$4,4),G!$Q$4:'G'!$Y$501,ROW(G!Z85)-3,FALSE))/VLOOKUP(F!$B85,E!$B$1:'E'!$AK$300,12,FALSE)*100),"")</f>
        <v/>
      </c>
      <c r="U111" s="34"/>
      <c r="V111" s="34" t="str">
        <f>G!BC85</f>
        <v/>
      </c>
      <c r="W111" s="34" t="str">
        <f>G!BB85</f>
        <v>--</v>
      </c>
      <c r="X111" s="34"/>
      <c r="Y111" s="33" t="str">
        <f>G!BE85</f>
        <v/>
      </c>
      <c r="Z111" s="34" t="str">
        <f>G!BD85</f>
        <v>--</v>
      </c>
      <c r="AA111" s="33" t="str">
        <f>G!BF85</f>
        <v/>
      </c>
      <c r="AB111" s="33" t="str">
        <f>G!BG85</f>
        <v/>
      </c>
      <c r="AC111" s="34" t="str">
        <f>IFERROR(IF(OR(Z111="--",Z111="rg",VLOOKUP(F!$B85,E!$B$1:'E'!$AK$300,12,FALSE)=1000000000,AA111="-",AA111=""),"",(HLOOKUP(SMALL(G!$Q$4:'G'!$Y$4,7),G!$Q$4:'G'!$Y$501,ROW(G!AI85)-3,FALSE))/VLOOKUP(F!$B85,E!$B$1:'E'!$AK$300,12,FALSE)*100),"")</f>
        <v/>
      </c>
      <c r="AD111" s="34"/>
      <c r="AE111" s="25"/>
      <c r="AF111" s="25"/>
      <c r="AH111" s="63">
        <f t="shared" si="2"/>
        <v>1</v>
      </c>
      <c r="AJ111" s="25"/>
      <c r="AK111" s="25"/>
    </row>
    <row r="112" spans="1:37" s="63" customFormat="1" ht="9" hidden="1" customHeight="1" x14ac:dyDescent="0.15">
      <c r="A112" s="195" t="str">
        <f>F!A86</f>
        <v>Trichloormethaan (chloroform)</v>
      </c>
      <c r="B112" s="195"/>
      <c r="C112" s="195"/>
      <c r="D112" s="35" t="str">
        <f>G!AQ86</f>
        <v/>
      </c>
      <c r="E112" s="34" t="str">
        <f>G!AP86</f>
        <v>--</v>
      </c>
      <c r="F112" s="33"/>
      <c r="G112" s="33" t="str">
        <f>G!AS86</f>
        <v/>
      </c>
      <c r="H112" s="34" t="str">
        <f>G!AR86</f>
        <v>--</v>
      </c>
      <c r="I112" s="33" t="str">
        <f>G!AT86</f>
        <v/>
      </c>
      <c r="J112" s="33" t="str">
        <f>G!AU86</f>
        <v/>
      </c>
      <c r="K112" s="34" t="str">
        <f>IFERROR(IF(OR(H112="--",H112="rg",VLOOKUP(F!$B86,E!$B$1:'E'!$AK$300,12,FALSE)=1000000000,I112="-",I112=""),"",(HLOOKUP(SMALL(G!$Q$4:'G'!$Y$4,1),G!$Q$4:'G'!$Y$501,ROW(G!Q86)-3,FALSE))/VLOOKUP(F!$B86,E!$B$1:'E'!$AK$300,12,FALSE)*100),"")</f>
        <v/>
      </c>
      <c r="L112" s="34"/>
      <c r="M112" s="34" t="str">
        <f>G!AW86</f>
        <v/>
      </c>
      <c r="N112" s="34" t="str">
        <f>G!AV86</f>
        <v>--</v>
      </c>
      <c r="O112" s="33"/>
      <c r="P112" s="33" t="str">
        <f>G!AY86</f>
        <v/>
      </c>
      <c r="Q112" s="34" t="str">
        <f>G!AX86</f>
        <v>--</v>
      </c>
      <c r="R112" s="33" t="str">
        <f>G!AZ86</f>
        <v/>
      </c>
      <c r="S112" s="33" t="str">
        <f>G!BA86</f>
        <v/>
      </c>
      <c r="T112" s="34" t="str">
        <f>IFERROR(IF(OR(Q112="--",Q112="rg",VLOOKUP(F!$B86,E!$B$1:'E'!$AK$300,12,FALSE)=1000000000,R112="-",R112=""),"",(HLOOKUP(SMALL(G!$Q$4:'G'!$Y$4,4),G!$Q$4:'G'!$Y$501,ROW(G!Z86)-3,FALSE))/VLOOKUP(F!$B86,E!$B$1:'E'!$AK$300,12,FALSE)*100),"")</f>
        <v/>
      </c>
      <c r="U112" s="34"/>
      <c r="V112" s="34" t="str">
        <f>G!BC86</f>
        <v/>
      </c>
      <c r="W112" s="34" t="str">
        <f>G!BB86</f>
        <v>--</v>
      </c>
      <c r="X112" s="34"/>
      <c r="Y112" s="33" t="str">
        <f>G!BE86</f>
        <v/>
      </c>
      <c r="Z112" s="34" t="str">
        <f>G!BD86</f>
        <v>--</v>
      </c>
      <c r="AA112" s="33" t="str">
        <f>G!BF86</f>
        <v/>
      </c>
      <c r="AB112" s="33" t="str">
        <f>G!BG86</f>
        <v/>
      </c>
      <c r="AC112" s="34" t="str">
        <f>IFERROR(IF(OR(Z112="--",Z112="rg",VLOOKUP(F!$B86,E!$B$1:'E'!$AK$300,12,FALSE)=1000000000,AA112="-",AA112=""),"",(HLOOKUP(SMALL(G!$Q$4:'G'!$Y$4,7),G!$Q$4:'G'!$Y$501,ROW(G!AI86)-3,FALSE))/VLOOKUP(F!$B86,E!$B$1:'E'!$AK$300,12,FALSE)*100),"")</f>
        <v/>
      </c>
      <c r="AD112" s="34"/>
      <c r="AE112" s="25"/>
      <c r="AF112" s="25"/>
      <c r="AH112" s="63">
        <f t="shared" si="2"/>
        <v>1</v>
      </c>
      <c r="AJ112" s="25"/>
      <c r="AK112" s="25"/>
    </row>
    <row r="113" spans="1:37" s="63" customFormat="1" ht="9" hidden="1" customHeight="1" x14ac:dyDescent="0.15">
      <c r="A113" s="195" t="str">
        <f>F!A87</f>
        <v>1,1,1-Trichloorethaan</v>
      </c>
      <c r="B113" s="195"/>
      <c r="C113" s="195"/>
      <c r="D113" s="35" t="str">
        <f>G!AQ87</f>
        <v/>
      </c>
      <c r="E113" s="34" t="str">
        <f>G!AP87</f>
        <v>--</v>
      </c>
      <c r="F113" s="33"/>
      <c r="G113" s="33" t="str">
        <f>G!AS87</f>
        <v/>
      </c>
      <c r="H113" s="34" t="str">
        <f>G!AR87</f>
        <v>--</v>
      </c>
      <c r="I113" s="33" t="str">
        <f>G!AT87</f>
        <v/>
      </c>
      <c r="J113" s="33" t="str">
        <f>G!AU87</f>
        <v/>
      </c>
      <c r="K113" s="34" t="str">
        <f>IFERROR(IF(OR(H113="--",H113="rg",VLOOKUP(F!$B87,E!$B$1:'E'!$AK$300,12,FALSE)=1000000000,I113="-",I113=""),"",(HLOOKUP(SMALL(G!$Q$4:'G'!$Y$4,1),G!$Q$4:'G'!$Y$501,ROW(G!Q87)-3,FALSE))/VLOOKUP(F!$B87,E!$B$1:'E'!$AK$300,12,FALSE)*100),"")</f>
        <v/>
      </c>
      <c r="L113" s="34"/>
      <c r="M113" s="34" t="str">
        <f>G!AW87</f>
        <v/>
      </c>
      <c r="N113" s="34" t="str">
        <f>G!AV87</f>
        <v>--</v>
      </c>
      <c r="O113" s="33"/>
      <c r="P113" s="33" t="str">
        <f>G!AY87</f>
        <v/>
      </c>
      <c r="Q113" s="34" t="str">
        <f>G!AX87</f>
        <v>--</v>
      </c>
      <c r="R113" s="33" t="str">
        <f>G!AZ87</f>
        <v/>
      </c>
      <c r="S113" s="33" t="str">
        <f>G!BA87</f>
        <v/>
      </c>
      <c r="T113" s="34" t="str">
        <f>IFERROR(IF(OR(Q113="--",Q113="rg",VLOOKUP(F!$B87,E!$B$1:'E'!$AK$300,12,FALSE)=1000000000,R113="-",R113=""),"",(HLOOKUP(SMALL(G!$Q$4:'G'!$Y$4,4),G!$Q$4:'G'!$Y$501,ROW(G!Z87)-3,FALSE))/VLOOKUP(F!$B87,E!$B$1:'E'!$AK$300,12,FALSE)*100),"")</f>
        <v/>
      </c>
      <c r="U113" s="34"/>
      <c r="V113" s="34" t="str">
        <f>G!BC87</f>
        <v/>
      </c>
      <c r="W113" s="34" t="str">
        <f>G!BB87</f>
        <v>--</v>
      </c>
      <c r="X113" s="34"/>
      <c r="Y113" s="33" t="str">
        <f>G!BE87</f>
        <v/>
      </c>
      <c r="Z113" s="34" t="str">
        <f>G!BD87</f>
        <v>--</v>
      </c>
      <c r="AA113" s="33" t="str">
        <f>G!BF87</f>
        <v/>
      </c>
      <c r="AB113" s="33" t="str">
        <f>G!BG87</f>
        <v/>
      </c>
      <c r="AC113" s="34" t="str">
        <f>IFERROR(IF(OR(Z113="--",Z113="rg",VLOOKUP(F!$B87,E!$B$1:'E'!$AK$300,12,FALSE)=1000000000,AA113="-",AA113=""),"",(HLOOKUP(SMALL(G!$Q$4:'G'!$Y$4,7),G!$Q$4:'G'!$Y$501,ROW(G!AI87)-3,FALSE))/VLOOKUP(F!$B87,E!$B$1:'E'!$AK$300,12,FALSE)*100),"")</f>
        <v/>
      </c>
      <c r="AD113" s="34"/>
      <c r="AE113" s="25"/>
      <c r="AF113" s="25"/>
      <c r="AH113" s="63">
        <f t="shared" si="2"/>
        <v>1</v>
      </c>
      <c r="AJ113" s="25"/>
      <c r="AK113" s="25"/>
    </row>
    <row r="114" spans="1:37" s="63" customFormat="1" ht="9" hidden="1" customHeight="1" x14ac:dyDescent="0.15">
      <c r="A114" s="195" t="str">
        <f>F!A88</f>
        <v>1,1,2-Trichloorethaan</v>
      </c>
      <c r="B114" s="195"/>
      <c r="C114" s="195"/>
      <c r="D114" s="35" t="str">
        <f>G!AQ88</f>
        <v/>
      </c>
      <c r="E114" s="34" t="str">
        <f>G!AP88</f>
        <v>--</v>
      </c>
      <c r="F114" s="33"/>
      <c r="G114" s="33" t="str">
        <f>G!AS88</f>
        <v/>
      </c>
      <c r="H114" s="34" t="str">
        <f>G!AR88</f>
        <v>--</v>
      </c>
      <c r="I114" s="33" t="str">
        <f>G!AT88</f>
        <v/>
      </c>
      <c r="J114" s="33" t="str">
        <f>G!AU88</f>
        <v/>
      </c>
      <c r="K114" s="34" t="str">
        <f>IFERROR(IF(OR(H114="--",H114="rg",VLOOKUP(F!$B88,E!$B$1:'E'!$AK$300,12,FALSE)=1000000000,I114="-",I114=""),"",(HLOOKUP(SMALL(G!$Q$4:'G'!$Y$4,1),G!$Q$4:'G'!$Y$501,ROW(G!Q88)-3,FALSE))/VLOOKUP(F!$B88,E!$B$1:'E'!$AK$300,12,FALSE)*100),"")</f>
        <v/>
      </c>
      <c r="L114" s="34"/>
      <c r="M114" s="34" t="str">
        <f>G!AW88</f>
        <v/>
      </c>
      <c r="N114" s="34" t="str">
        <f>G!AV88</f>
        <v>--</v>
      </c>
      <c r="O114" s="33"/>
      <c r="P114" s="33" t="str">
        <f>G!AY88</f>
        <v/>
      </c>
      <c r="Q114" s="34" t="str">
        <f>G!AX88</f>
        <v>--</v>
      </c>
      <c r="R114" s="33" t="str">
        <f>G!AZ88</f>
        <v/>
      </c>
      <c r="S114" s="33" t="str">
        <f>G!BA88</f>
        <v/>
      </c>
      <c r="T114" s="34" t="str">
        <f>IFERROR(IF(OR(Q114="--",Q114="rg",VLOOKUP(F!$B88,E!$B$1:'E'!$AK$300,12,FALSE)=1000000000,R114="-",R114=""),"",(HLOOKUP(SMALL(G!$Q$4:'G'!$Y$4,4),G!$Q$4:'G'!$Y$501,ROW(G!Z88)-3,FALSE))/VLOOKUP(F!$B88,E!$B$1:'E'!$AK$300,12,FALSE)*100),"")</f>
        <v/>
      </c>
      <c r="U114" s="34"/>
      <c r="V114" s="34" t="str">
        <f>G!BC88</f>
        <v/>
      </c>
      <c r="W114" s="34" t="str">
        <f>G!BB88</f>
        <v>--</v>
      </c>
      <c r="X114" s="34"/>
      <c r="Y114" s="33" t="str">
        <f>G!BE88</f>
        <v/>
      </c>
      <c r="Z114" s="34" t="str">
        <f>G!BD88</f>
        <v>--</v>
      </c>
      <c r="AA114" s="33" t="str">
        <f>G!BF88</f>
        <v/>
      </c>
      <c r="AB114" s="33" t="str">
        <f>G!BG88</f>
        <v/>
      </c>
      <c r="AC114" s="34" t="str">
        <f>IFERROR(IF(OR(Z114="--",Z114="rg",VLOOKUP(F!$B88,E!$B$1:'E'!$AK$300,12,FALSE)=1000000000,AA114="-",AA114=""),"",(HLOOKUP(SMALL(G!$Q$4:'G'!$Y$4,7),G!$Q$4:'G'!$Y$501,ROW(G!AI88)-3,FALSE))/VLOOKUP(F!$B88,E!$B$1:'E'!$AK$300,12,FALSE)*100),"")</f>
        <v/>
      </c>
      <c r="AD114" s="34"/>
      <c r="AE114" s="25"/>
      <c r="AF114" s="25"/>
      <c r="AH114" s="63">
        <f t="shared" si="2"/>
        <v>1</v>
      </c>
      <c r="AJ114" s="25"/>
      <c r="AK114" s="25"/>
    </row>
    <row r="115" spans="1:37" s="63" customFormat="1" ht="9" hidden="1" customHeight="1" x14ac:dyDescent="0.15">
      <c r="A115" s="195" t="str">
        <f>F!A89</f>
        <v>Trichlooretheen (tri)</v>
      </c>
      <c r="B115" s="195"/>
      <c r="C115" s="195"/>
      <c r="D115" s="35" t="str">
        <f>G!AQ89</f>
        <v/>
      </c>
      <c r="E115" s="34" t="str">
        <f>G!AP89</f>
        <v>--</v>
      </c>
      <c r="F115" s="33"/>
      <c r="G115" s="33" t="str">
        <f>G!AS89</f>
        <v/>
      </c>
      <c r="H115" s="34" t="str">
        <f>G!AR89</f>
        <v>--</v>
      </c>
      <c r="I115" s="33" t="str">
        <f>G!AT89</f>
        <v/>
      </c>
      <c r="J115" s="33" t="str">
        <f>G!AU89</f>
        <v/>
      </c>
      <c r="K115" s="34" t="str">
        <f>IFERROR(IF(OR(H115="--",H115="rg",VLOOKUP(F!$B89,E!$B$1:'E'!$AK$300,12,FALSE)=1000000000,I115="-",I115=""),"",(HLOOKUP(SMALL(G!$Q$4:'G'!$Y$4,1),G!$Q$4:'G'!$Y$501,ROW(G!Q89)-3,FALSE))/VLOOKUP(F!$B89,E!$B$1:'E'!$AK$300,12,FALSE)*100),"")</f>
        <v/>
      </c>
      <c r="L115" s="34"/>
      <c r="M115" s="34" t="str">
        <f>G!AW89</f>
        <v/>
      </c>
      <c r="N115" s="34" t="str">
        <f>G!AV89</f>
        <v>--</v>
      </c>
      <c r="O115" s="33"/>
      <c r="P115" s="33" t="str">
        <f>G!AY89</f>
        <v/>
      </c>
      <c r="Q115" s="34" t="str">
        <f>G!AX89</f>
        <v>--</v>
      </c>
      <c r="R115" s="33" t="str">
        <f>G!AZ89</f>
        <v/>
      </c>
      <c r="S115" s="33" t="str">
        <f>G!BA89</f>
        <v/>
      </c>
      <c r="T115" s="34" t="str">
        <f>IFERROR(IF(OR(Q115="--",Q115="rg",VLOOKUP(F!$B89,E!$B$1:'E'!$AK$300,12,FALSE)=1000000000,R115="-",R115=""),"",(HLOOKUP(SMALL(G!$Q$4:'G'!$Y$4,4),G!$Q$4:'G'!$Y$501,ROW(G!Z89)-3,FALSE))/VLOOKUP(F!$B89,E!$B$1:'E'!$AK$300,12,FALSE)*100),"")</f>
        <v/>
      </c>
      <c r="U115" s="34"/>
      <c r="V115" s="34" t="str">
        <f>G!BC89</f>
        <v/>
      </c>
      <c r="W115" s="34" t="str">
        <f>G!BB89</f>
        <v>--</v>
      </c>
      <c r="X115" s="34"/>
      <c r="Y115" s="33" t="str">
        <f>G!BE89</f>
        <v/>
      </c>
      <c r="Z115" s="34" t="str">
        <f>G!BD89</f>
        <v>--</v>
      </c>
      <c r="AA115" s="33" t="str">
        <f>G!BF89</f>
        <v/>
      </c>
      <c r="AB115" s="33" t="str">
        <f>G!BG89</f>
        <v/>
      </c>
      <c r="AC115" s="34" t="str">
        <f>IFERROR(IF(OR(Z115="--",Z115="rg",VLOOKUP(F!$B89,E!$B$1:'E'!$AK$300,12,FALSE)=1000000000,AA115="-",AA115=""),"",(HLOOKUP(SMALL(G!$Q$4:'G'!$Y$4,7),G!$Q$4:'G'!$Y$501,ROW(G!AI89)-3,FALSE))/VLOOKUP(F!$B89,E!$B$1:'E'!$AK$300,12,FALSE)*100),"")</f>
        <v/>
      </c>
      <c r="AD115" s="34"/>
      <c r="AE115" s="25"/>
      <c r="AF115" s="25"/>
      <c r="AH115" s="63">
        <f t="shared" si="2"/>
        <v>1</v>
      </c>
      <c r="AJ115" s="25"/>
      <c r="AK115" s="25"/>
    </row>
    <row r="116" spans="1:37" s="63" customFormat="1" ht="9" hidden="1" customHeight="1" x14ac:dyDescent="0.15">
      <c r="A116" s="195" t="str">
        <f>F!A90</f>
        <v>Tetrachloormethaan (tetra)</v>
      </c>
      <c r="B116" s="195"/>
      <c r="C116" s="195"/>
      <c r="D116" s="35" t="str">
        <f>G!AQ90</f>
        <v/>
      </c>
      <c r="E116" s="34" t="str">
        <f>G!AP90</f>
        <v>--</v>
      </c>
      <c r="F116" s="33"/>
      <c r="G116" s="33" t="str">
        <f>G!AS90</f>
        <v/>
      </c>
      <c r="H116" s="34" t="str">
        <f>G!AR90</f>
        <v>--</v>
      </c>
      <c r="I116" s="33" t="str">
        <f>G!AT90</f>
        <v/>
      </c>
      <c r="J116" s="33" t="str">
        <f>G!AU90</f>
        <v/>
      </c>
      <c r="K116" s="34" t="str">
        <f>IFERROR(IF(OR(H116="--",H116="rg",VLOOKUP(F!$B90,E!$B$1:'E'!$AK$300,12,FALSE)=1000000000,I116="-",I116=""),"",(HLOOKUP(SMALL(G!$Q$4:'G'!$Y$4,1),G!$Q$4:'G'!$Y$501,ROW(G!Q90)-3,FALSE))/VLOOKUP(F!$B90,E!$B$1:'E'!$AK$300,12,FALSE)*100),"")</f>
        <v/>
      </c>
      <c r="L116" s="34"/>
      <c r="M116" s="34" t="str">
        <f>G!AW90</f>
        <v/>
      </c>
      <c r="N116" s="34" t="str">
        <f>G!AV90</f>
        <v>--</v>
      </c>
      <c r="O116" s="33"/>
      <c r="P116" s="33" t="str">
        <f>G!AY90</f>
        <v/>
      </c>
      <c r="Q116" s="34" t="str">
        <f>G!AX90</f>
        <v>--</v>
      </c>
      <c r="R116" s="33" t="str">
        <f>G!AZ90</f>
        <v/>
      </c>
      <c r="S116" s="33" t="str">
        <f>G!BA90</f>
        <v/>
      </c>
      <c r="T116" s="34" t="str">
        <f>IFERROR(IF(OR(Q116="--",Q116="rg",VLOOKUP(F!$B90,E!$B$1:'E'!$AK$300,12,FALSE)=1000000000,R116="-",R116=""),"",(HLOOKUP(SMALL(G!$Q$4:'G'!$Y$4,4),G!$Q$4:'G'!$Y$501,ROW(G!Z90)-3,FALSE))/VLOOKUP(F!$B90,E!$B$1:'E'!$AK$300,12,FALSE)*100),"")</f>
        <v/>
      </c>
      <c r="U116" s="34"/>
      <c r="V116" s="34" t="str">
        <f>G!BC90</f>
        <v/>
      </c>
      <c r="W116" s="34" t="str">
        <f>G!BB90</f>
        <v>--</v>
      </c>
      <c r="X116" s="34"/>
      <c r="Y116" s="33" t="str">
        <f>G!BE90</f>
        <v/>
      </c>
      <c r="Z116" s="34" t="str">
        <f>G!BD90</f>
        <v>--</v>
      </c>
      <c r="AA116" s="33" t="str">
        <f>G!BF90</f>
        <v/>
      </c>
      <c r="AB116" s="33" t="str">
        <f>G!BG90</f>
        <v/>
      </c>
      <c r="AC116" s="34" t="str">
        <f>IFERROR(IF(OR(Z116="--",Z116="rg",VLOOKUP(F!$B90,E!$B$1:'E'!$AK$300,12,FALSE)=1000000000,AA116="-",AA116=""),"",(HLOOKUP(SMALL(G!$Q$4:'G'!$Y$4,7),G!$Q$4:'G'!$Y$501,ROW(G!AI90)-3,FALSE))/VLOOKUP(F!$B90,E!$B$1:'E'!$AK$300,12,FALSE)*100),"")</f>
        <v/>
      </c>
      <c r="AD116" s="34"/>
      <c r="AE116" s="25"/>
      <c r="AF116" s="25"/>
      <c r="AH116" s="63">
        <f t="shared" si="2"/>
        <v>1</v>
      </c>
      <c r="AJ116" s="25"/>
      <c r="AK116" s="25"/>
    </row>
    <row r="117" spans="1:37" s="63" customFormat="1" ht="9" hidden="1" customHeight="1" x14ac:dyDescent="0.15">
      <c r="A117" s="195" t="str">
        <f>F!A91</f>
        <v>Tetrachlooretheen (per)</v>
      </c>
      <c r="B117" s="195"/>
      <c r="C117" s="195"/>
      <c r="D117" s="35" t="str">
        <f>G!AQ91</f>
        <v/>
      </c>
      <c r="E117" s="34" t="str">
        <f>G!AP91</f>
        <v>--</v>
      </c>
      <c r="F117" s="33"/>
      <c r="G117" s="33" t="str">
        <f>G!AS91</f>
        <v/>
      </c>
      <c r="H117" s="34" t="str">
        <f>G!AR91</f>
        <v>--</v>
      </c>
      <c r="I117" s="33" t="str">
        <f>G!AT91</f>
        <v/>
      </c>
      <c r="J117" s="33" t="str">
        <f>G!AU91</f>
        <v/>
      </c>
      <c r="K117" s="34" t="str">
        <f>IFERROR(IF(OR(H117="--",H117="rg",VLOOKUP(F!$B91,E!$B$1:'E'!$AK$300,12,FALSE)=1000000000,I117="-",I117=""),"",(HLOOKUP(SMALL(G!$Q$4:'G'!$Y$4,1),G!$Q$4:'G'!$Y$501,ROW(G!Q91)-3,FALSE))/VLOOKUP(F!$B91,E!$B$1:'E'!$AK$300,12,FALSE)*100),"")</f>
        <v/>
      </c>
      <c r="L117" s="34"/>
      <c r="M117" s="34" t="str">
        <f>G!AW91</f>
        <v/>
      </c>
      <c r="N117" s="34" t="str">
        <f>G!AV91</f>
        <v>--</v>
      </c>
      <c r="O117" s="33"/>
      <c r="P117" s="33" t="str">
        <f>G!AY91</f>
        <v/>
      </c>
      <c r="Q117" s="34" t="str">
        <f>G!AX91</f>
        <v>--</v>
      </c>
      <c r="R117" s="33" t="str">
        <f>G!AZ91</f>
        <v/>
      </c>
      <c r="S117" s="33" t="str">
        <f>G!BA91</f>
        <v/>
      </c>
      <c r="T117" s="34" t="str">
        <f>IFERROR(IF(OR(Q117="--",Q117="rg",VLOOKUP(F!$B91,E!$B$1:'E'!$AK$300,12,FALSE)=1000000000,R117="-",R117=""),"",(HLOOKUP(SMALL(G!$Q$4:'G'!$Y$4,4),G!$Q$4:'G'!$Y$501,ROW(G!Z91)-3,FALSE))/VLOOKUP(F!$B91,E!$B$1:'E'!$AK$300,12,FALSE)*100),"")</f>
        <v/>
      </c>
      <c r="U117" s="34"/>
      <c r="V117" s="34" t="str">
        <f>G!BC91</f>
        <v/>
      </c>
      <c r="W117" s="34" t="str">
        <f>G!BB91</f>
        <v>--</v>
      </c>
      <c r="X117" s="34"/>
      <c r="Y117" s="33" t="str">
        <f>G!BE91</f>
        <v/>
      </c>
      <c r="Z117" s="34" t="str">
        <f>G!BD91</f>
        <v>--</v>
      </c>
      <c r="AA117" s="33" t="str">
        <f>G!BF91</f>
        <v/>
      </c>
      <c r="AB117" s="33" t="str">
        <f>G!BG91</f>
        <v/>
      </c>
      <c r="AC117" s="34" t="str">
        <f>IFERROR(IF(OR(Z117="--",Z117="rg",VLOOKUP(F!$B91,E!$B$1:'E'!$AK$300,12,FALSE)=1000000000,AA117="-",AA117=""),"",(HLOOKUP(SMALL(G!$Q$4:'G'!$Y$4,7),G!$Q$4:'G'!$Y$501,ROW(G!AI91)-3,FALSE))/VLOOKUP(F!$B91,E!$B$1:'E'!$AK$300,12,FALSE)*100),"")</f>
        <v/>
      </c>
      <c r="AD117" s="34"/>
      <c r="AE117" s="25"/>
      <c r="AF117" s="25"/>
      <c r="AH117" s="63">
        <f t="shared" si="2"/>
        <v>1</v>
      </c>
      <c r="AJ117" s="25"/>
      <c r="AK117" s="25"/>
    </row>
    <row r="118" spans="1:37" s="63" customFormat="1" ht="9" hidden="1" customHeight="1" x14ac:dyDescent="0.15">
      <c r="A118" s="195" t="str">
        <f>F!A92</f>
        <v>Broomchloormethaan</v>
      </c>
      <c r="B118" s="195"/>
      <c r="C118" s="195"/>
      <c r="D118" s="35" t="str">
        <f>G!AQ92</f>
        <v/>
      </c>
      <c r="E118" s="34" t="str">
        <f>G!AP92</f>
        <v>--</v>
      </c>
      <c r="F118" s="33"/>
      <c r="G118" s="33" t="str">
        <f>G!AS92</f>
        <v/>
      </c>
      <c r="H118" s="34" t="str">
        <f>G!AR92</f>
        <v>--</v>
      </c>
      <c r="I118" s="33" t="str">
        <f>G!AT92</f>
        <v/>
      </c>
      <c r="J118" s="33" t="str">
        <f>G!AU92</f>
        <v/>
      </c>
      <c r="K118" s="34" t="str">
        <f>IFERROR(IF(OR(H118="--",H118="rg",VLOOKUP(F!$B92,E!$B$1:'E'!$AK$300,12,FALSE)=1000000000,I118="-",I118=""),"",(HLOOKUP(SMALL(G!$Q$4:'G'!$Y$4,1),G!$Q$4:'G'!$Y$501,ROW(G!Q92)-3,FALSE))/VLOOKUP(F!$B92,E!$B$1:'E'!$AK$300,12,FALSE)*100),"")</f>
        <v/>
      </c>
      <c r="L118" s="34"/>
      <c r="M118" s="34" t="str">
        <f>G!AW92</f>
        <v/>
      </c>
      <c r="N118" s="34" t="str">
        <f>G!AV92</f>
        <v>--</v>
      </c>
      <c r="O118" s="33"/>
      <c r="P118" s="33" t="str">
        <f>G!AY92</f>
        <v/>
      </c>
      <c r="Q118" s="34" t="str">
        <f>G!AX92</f>
        <v>--</v>
      </c>
      <c r="R118" s="33" t="str">
        <f>G!AZ92</f>
        <v/>
      </c>
      <c r="S118" s="33" t="str">
        <f>G!BA92</f>
        <v/>
      </c>
      <c r="T118" s="34" t="str">
        <f>IFERROR(IF(OR(Q118="--",Q118="rg",VLOOKUP(F!$B92,E!$B$1:'E'!$AK$300,12,FALSE)=1000000000,R118="-",R118=""),"",(HLOOKUP(SMALL(G!$Q$4:'G'!$Y$4,4),G!$Q$4:'G'!$Y$501,ROW(G!Z92)-3,FALSE))/VLOOKUP(F!$B92,E!$B$1:'E'!$AK$300,12,FALSE)*100),"")</f>
        <v/>
      </c>
      <c r="U118" s="34"/>
      <c r="V118" s="34" t="str">
        <f>G!BC92</f>
        <v/>
      </c>
      <c r="W118" s="34" t="str">
        <f>G!BB92</f>
        <v>--</v>
      </c>
      <c r="X118" s="34"/>
      <c r="Y118" s="33" t="str">
        <f>G!BE92</f>
        <v/>
      </c>
      <c r="Z118" s="34" t="str">
        <f>G!BD92</f>
        <v>--</v>
      </c>
      <c r="AA118" s="33" t="str">
        <f>G!BF92</f>
        <v/>
      </c>
      <c r="AB118" s="33" t="str">
        <f>G!BG92</f>
        <v/>
      </c>
      <c r="AC118" s="34" t="str">
        <f>IFERROR(IF(OR(Z118="--",Z118="rg",VLOOKUP(F!$B92,E!$B$1:'E'!$AK$300,12,FALSE)=1000000000,AA118="-",AA118=""),"",(HLOOKUP(SMALL(G!$Q$4:'G'!$Y$4,7),G!$Q$4:'G'!$Y$501,ROW(G!AI92)-3,FALSE))/VLOOKUP(F!$B92,E!$B$1:'E'!$AK$300,12,FALSE)*100),"")</f>
        <v/>
      </c>
      <c r="AD118" s="34"/>
      <c r="AE118" s="25"/>
      <c r="AF118" s="25"/>
      <c r="AH118" s="63">
        <f t="shared" si="2"/>
        <v>1</v>
      </c>
      <c r="AJ118" s="25"/>
      <c r="AK118" s="25"/>
    </row>
    <row r="119" spans="1:37" s="63" customFormat="1" ht="9" hidden="1" customHeight="1" x14ac:dyDescent="0.15">
      <c r="A119" s="195" t="str">
        <f>F!A93</f>
        <v>Broomdichloormethaan</v>
      </c>
      <c r="B119" s="195"/>
      <c r="C119" s="195"/>
      <c r="D119" s="35" t="str">
        <f>G!AQ93</f>
        <v/>
      </c>
      <c r="E119" s="34" t="str">
        <f>G!AP93</f>
        <v>--</v>
      </c>
      <c r="F119" s="33"/>
      <c r="G119" s="33" t="str">
        <f>G!AS93</f>
        <v/>
      </c>
      <c r="H119" s="34" t="str">
        <f>G!AR93</f>
        <v>--</v>
      </c>
      <c r="I119" s="33" t="str">
        <f>G!AT93</f>
        <v/>
      </c>
      <c r="J119" s="33" t="str">
        <f>G!AU93</f>
        <v/>
      </c>
      <c r="K119" s="34" t="str">
        <f>IFERROR(IF(OR(H119="--",H119="rg",VLOOKUP(F!$B93,E!$B$1:'E'!$AK$300,12,FALSE)=1000000000,I119="-",I119=""),"",(HLOOKUP(SMALL(G!$Q$4:'G'!$Y$4,1),G!$Q$4:'G'!$Y$501,ROW(G!Q93)-3,FALSE))/VLOOKUP(F!$B93,E!$B$1:'E'!$AK$300,12,FALSE)*100),"")</f>
        <v/>
      </c>
      <c r="L119" s="34"/>
      <c r="M119" s="34" t="str">
        <f>G!AW93</f>
        <v/>
      </c>
      <c r="N119" s="34" t="str">
        <f>G!AV93</f>
        <v>--</v>
      </c>
      <c r="O119" s="33"/>
      <c r="P119" s="33" t="str">
        <f>G!AY93</f>
        <v/>
      </c>
      <c r="Q119" s="34" t="str">
        <f>G!AX93</f>
        <v>--</v>
      </c>
      <c r="R119" s="33" t="str">
        <f>G!AZ93</f>
        <v/>
      </c>
      <c r="S119" s="33" t="str">
        <f>G!BA93</f>
        <v/>
      </c>
      <c r="T119" s="34" t="str">
        <f>IFERROR(IF(OR(Q119="--",Q119="rg",VLOOKUP(F!$B93,E!$B$1:'E'!$AK$300,12,FALSE)=1000000000,R119="-",R119=""),"",(HLOOKUP(SMALL(G!$Q$4:'G'!$Y$4,4),G!$Q$4:'G'!$Y$501,ROW(G!Z93)-3,FALSE))/VLOOKUP(F!$B93,E!$B$1:'E'!$AK$300,12,FALSE)*100),"")</f>
        <v/>
      </c>
      <c r="U119" s="34"/>
      <c r="V119" s="34" t="str">
        <f>G!BC93</f>
        <v/>
      </c>
      <c r="W119" s="34" t="str">
        <f>G!BB93</f>
        <v>--</v>
      </c>
      <c r="X119" s="34"/>
      <c r="Y119" s="33" t="str">
        <f>G!BE93</f>
        <v/>
      </c>
      <c r="Z119" s="34" t="str">
        <f>G!BD93</f>
        <v>--</v>
      </c>
      <c r="AA119" s="33" t="str">
        <f>G!BF93</f>
        <v/>
      </c>
      <c r="AB119" s="33" t="str">
        <f>G!BG93</f>
        <v/>
      </c>
      <c r="AC119" s="34" t="str">
        <f>IFERROR(IF(OR(Z119="--",Z119="rg",VLOOKUP(F!$B93,E!$B$1:'E'!$AK$300,12,FALSE)=1000000000,AA119="-",AA119=""),"",(HLOOKUP(SMALL(G!$Q$4:'G'!$Y$4,7),G!$Q$4:'G'!$Y$501,ROW(G!AI93)-3,FALSE))/VLOOKUP(F!$B93,E!$B$1:'E'!$AK$300,12,FALSE)*100),"")</f>
        <v/>
      </c>
      <c r="AD119" s="34"/>
      <c r="AE119" s="25"/>
      <c r="AF119" s="25"/>
      <c r="AH119" s="63">
        <f t="shared" si="2"/>
        <v>1</v>
      </c>
      <c r="AJ119" s="25"/>
      <c r="AK119" s="25"/>
    </row>
    <row r="120" spans="1:37" s="63" customFormat="1" ht="9" hidden="1" customHeight="1" x14ac:dyDescent="0.15">
      <c r="A120" s="195" t="str">
        <f>F!A94</f>
        <v>Dibroomchloormethaan</v>
      </c>
      <c r="B120" s="195"/>
      <c r="C120" s="195"/>
      <c r="D120" s="35" t="str">
        <f>G!AQ94</f>
        <v/>
      </c>
      <c r="E120" s="34" t="str">
        <f>G!AP94</f>
        <v>--</v>
      </c>
      <c r="F120" s="33"/>
      <c r="G120" s="33" t="str">
        <f>G!AS94</f>
        <v/>
      </c>
      <c r="H120" s="34" t="str">
        <f>G!AR94</f>
        <v>--</v>
      </c>
      <c r="I120" s="33" t="str">
        <f>G!AT94</f>
        <v/>
      </c>
      <c r="J120" s="33" t="str">
        <f>G!AU94</f>
        <v/>
      </c>
      <c r="K120" s="34" t="str">
        <f>IFERROR(IF(OR(H120="--",H120="rg",VLOOKUP(F!$B94,E!$B$1:'E'!$AK$300,12,FALSE)=1000000000,I120="-",I120=""),"",(HLOOKUP(SMALL(G!$Q$4:'G'!$Y$4,1),G!$Q$4:'G'!$Y$501,ROW(G!Q94)-3,FALSE))/VLOOKUP(F!$B94,E!$B$1:'E'!$AK$300,12,FALSE)*100),"")</f>
        <v/>
      </c>
      <c r="L120" s="34"/>
      <c r="M120" s="34" t="str">
        <f>G!AW94</f>
        <v/>
      </c>
      <c r="N120" s="34" t="str">
        <f>G!AV94</f>
        <v>--</v>
      </c>
      <c r="O120" s="33"/>
      <c r="P120" s="33" t="str">
        <f>G!AY94</f>
        <v/>
      </c>
      <c r="Q120" s="34" t="str">
        <f>G!AX94</f>
        <v>--</v>
      </c>
      <c r="R120" s="33" t="str">
        <f>G!AZ94</f>
        <v/>
      </c>
      <c r="S120" s="33" t="str">
        <f>G!BA94</f>
        <v/>
      </c>
      <c r="T120" s="34" t="str">
        <f>IFERROR(IF(OR(Q120="--",Q120="rg",VLOOKUP(F!$B94,E!$B$1:'E'!$AK$300,12,FALSE)=1000000000,R120="-",R120=""),"",(HLOOKUP(SMALL(G!$Q$4:'G'!$Y$4,4),G!$Q$4:'G'!$Y$501,ROW(G!Z94)-3,FALSE))/VLOOKUP(F!$B94,E!$B$1:'E'!$AK$300,12,FALSE)*100),"")</f>
        <v/>
      </c>
      <c r="U120" s="34"/>
      <c r="V120" s="34" t="str">
        <f>G!BC94</f>
        <v/>
      </c>
      <c r="W120" s="34" t="str">
        <f>G!BB94</f>
        <v>--</v>
      </c>
      <c r="X120" s="34"/>
      <c r="Y120" s="33" t="str">
        <f>G!BE94</f>
        <v/>
      </c>
      <c r="Z120" s="34" t="str">
        <f>G!BD94</f>
        <v>--</v>
      </c>
      <c r="AA120" s="33" t="str">
        <f>G!BF94</f>
        <v/>
      </c>
      <c r="AB120" s="33" t="str">
        <f>G!BG94</f>
        <v/>
      </c>
      <c r="AC120" s="34" t="str">
        <f>IFERROR(IF(OR(Z120="--",Z120="rg",VLOOKUP(F!$B94,E!$B$1:'E'!$AK$300,12,FALSE)=1000000000,AA120="-",AA120=""),"",(HLOOKUP(SMALL(G!$Q$4:'G'!$Y$4,7),G!$Q$4:'G'!$Y$501,ROW(G!AI94)-3,FALSE))/VLOOKUP(F!$B94,E!$B$1:'E'!$AK$300,12,FALSE)*100),"")</f>
        <v/>
      </c>
      <c r="AD120" s="34"/>
      <c r="AE120" s="25"/>
      <c r="AF120" s="25"/>
      <c r="AH120" s="63">
        <f t="shared" si="2"/>
        <v>1</v>
      </c>
      <c r="AJ120" s="25"/>
      <c r="AK120" s="25"/>
    </row>
    <row r="121" spans="1:37" s="63" customFormat="1" ht="9" hidden="1" customHeight="1" x14ac:dyDescent="0.15">
      <c r="A121" s="195" t="str">
        <f>F!A95</f>
        <v>Tribroommethaan</v>
      </c>
      <c r="B121" s="195"/>
      <c r="C121" s="195"/>
      <c r="D121" s="35" t="str">
        <f>G!AQ95</f>
        <v/>
      </c>
      <c r="E121" s="34" t="str">
        <f>G!AP95</f>
        <v>--</v>
      </c>
      <c r="F121" s="33"/>
      <c r="G121" s="33" t="str">
        <f>G!AS95</f>
        <v/>
      </c>
      <c r="H121" s="34" t="str">
        <f>G!AR95</f>
        <v>--</v>
      </c>
      <c r="I121" s="33" t="str">
        <f>G!AT95</f>
        <v/>
      </c>
      <c r="J121" s="33" t="str">
        <f>G!AU95</f>
        <v/>
      </c>
      <c r="K121" s="34" t="str">
        <f>IFERROR(IF(OR(H121="--",H121="rg",VLOOKUP(F!$B95,E!$B$1:'E'!$AK$300,12,FALSE)=1000000000,I121="-",I121=""),"",(HLOOKUP(SMALL(G!$Q$4:'G'!$Y$4,1),G!$Q$4:'G'!$Y$501,ROW(G!Q95)-3,FALSE))/VLOOKUP(F!$B95,E!$B$1:'E'!$AK$300,12,FALSE)*100),"")</f>
        <v/>
      </c>
      <c r="L121" s="34"/>
      <c r="M121" s="34" t="str">
        <f>G!AW95</f>
        <v/>
      </c>
      <c r="N121" s="34" t="str">
        <f>G!AV95</f>
        <v>--</v>
      </c>
      <c r="O121" s="33"/>
      <c r="P121" s="33" t="str">
        <f>G!AY95</f>
        <v/>
      </c>
      <c r="Q121" s="34" t="str">
        <f>G!AX95</f>
        <v>--</v>
      </c>
      <c r="R121" s="33" t="str">
        <f>G!AZ95</f>
        <v/>
      </c>
      <c r="S121" s="33" t="str">
        <f>G!BA95</f>
        <v/>
      </c>
      <c r="T121" s="34" t="str">
        <f>IFERROR(IF(OR(Q121="--",Q121="rg",VLOOKUP(F!$B95,E!$B$1:'E'!$AK$300,12,FALSE)=1000000000,R121="-",R121=""),"",(HLOOKUP(SMALL(G!$Q$4:'G'!$Y$4,4),G!$Q$4:'G'!$Y$501,ROW(G!Z95)-3,FALSE))/VLOOKUP(F!$B95,E!$B$1:'E'!$AK$300,12,FALSE)*100),"")</f>
        <v/>
      </c>
      <c r="U121" s="34"/>
      <c r="V121" s="34" t="str">
        <f>G!BC95</f>
        <v/>
      </c>
      <c r="W121" s="34" t="str">
        <f>G!BB95</f>
        <v>--</v>
      </c>
      <c r="X121" s="34"/>
      <c r="Y121" s="33" t="str">
        <f>G!BE95</f>
        <v/>
      </c>
      <c r="Z121" s="34" t="str">
        <f>G!BD95</f>
        <v>--</v>
      </c>
      <c r="AA121" s="33" t="str">
        <f>G!BF95</f>
        <v/>
      </c>
      <c r="AB121" s="33" t="str">
        <f>G!BG95</f>
        <v/>
      </c>
      <c r="AC121" s="34" t="str">
        <f>IFERROR(IF(OR(Z121="--",Z121="rg",VLOOKUP(F!$B95,E!$B$1:'E'!$AK$300,12,FALSE)=1000000000,AA121="-",AA121=""),"",(HLOOKUP(SMALL(G!$Q$4:'G'!$Y$4,7),G!$Q$4:'G'!$Y$501,ROW(G!AI95)-3,FALSE))/VLOOKUP(F!$B95,E!$B$1:'E'!$AK$300,12,FALSE)*100),"")</f>
        <v/>
      </c>
      <c r="AD121" s="34"/>
      <c r="AE121" s="25"/>
      <c r="AF121" s="25"/>
      <c r="AH121" s="63">
        <f t="shared" si="2"/>
        <v>1</v>
      </c>
      <c r="AJ121" s="25"/>
      <c r="AK121" s="25"/>
    </row>
    <row r="122" spans="1:37" s="63" customFormat="1" ht="9" hidden="1" customHeight="1" x14ac:dyDescent="0.15">
      <c r="A122" s="195" t="str">
        <f>F!A96</f>
        <v>1,2-Dibroommethaan</v>
      </c>
      <c r="B122" s="195"/>
      <c r="C122" s="195"/>
      <c r="D122" s="35" t="str">
        <f>G!AQ96</f>
        <v/>
      </c>
      <c r="E122" s="34" t="str">
        <f>G!AP96</f>
        <v>--</v>
      </c>
      <c r="F122" s="33"/>
      <c r="G122" s="33" t="str">
        <f>G!AS96</f>
        <v/>
      </c>
      <c r="H122" s="34" t="str">
        <f>G!AR96</f>
        <v>--</v>
      </c>
      <c r="I122" s="33" t="str">
        <f>G!AT96</f>
        <v/>
      </c>
      <c r="J122" s="33" t="str">
        <f>G!AU96</f>
        <v/>
      </c>
      <c r="K122" s="34" t="str">
        <f>IFERROR(IF(OR(H122="--",H122="rg",VLOOKUP(F!$B96,E!$B$1:'E'!$AK$300,12,FALSE)=1000000000,I122="-",I122=""),"",(HLOOKUP(SMALL(G!$Q$4:'G'!$Y$4,1),G!$Q$4:'G'!$Y$501,ROW(G!Q96)-3,FALSE))/VLOOKUP(F!$B96,E!$B$1:'E'!$AK$300,12,FALSE)*100),"")</f>
        <v/>
      </c>
      <c r="L122" s="34"/>
      <c r="M122" s="34" t="str">
        <f>G!AW96</f>
        <v/>
      </c>
      <c r="N122" s="34" t="str">
        <f>G!AV96</f>
        <v>--</v>
      </c>
      <c r="O122" s="33"/>
      <c r="P122" s="33" t="str">
        <f>G!AY96</f>
        <v/>
      </c>
      <c r="Q122" s="34" t="str">
        <f>G!AX96</f>
        <v>--</v>
      </c>
      <c r="R122" s="33" t="str">
        <f>G!AZ96</f>
        <v/>
      </c>
      <c r="S122" s="33" t="str">
        <f>G!BA96</f>
        <v/>
      </c>
      <c r="T122" s="34" t="str">
        <f>IFERROR(IF(OR(Q122="--",Q122="rg",VLOOKUP(F!$B96,E!$B$1:'E'!$AK$300,12,FALSE)=1000000000,R122="-",R122=""),"",(HLOOKUP(SMALL(G!$Q$4:'G'!$Y$4,4),G!$Q$4:'G'!$Y$501,ROW(G!Z96)-3,FALSE))/VLOOKUP(F!$B96,E!$B$1:'E'!$AK$300,12,FALSE)*100),"")</f>
        <v/>
      </c>
      <c r="U122" s="34"/>
      <c r="V122" s="34" t="str">
        <f>G!BC96</f>
        <v/>
      </c>
      <c r="W122" s="34" t="str">
        <f>G!BB96</f>
        <v>--</v>
      </c>
      <c r="X122" s="34"/>
      <c r="Y122" s="33" t="str">
        <f>G!BE96</f>
        <v/>
      </c>
      <c r="Z122" s="34" t="str">
        <f>G!BD96</f>
        <v>--</v>
      </c>
      <c r="AA122" s="33" t="str">
        <f>G!BF96</f>
        <v/>
      </c>
      <c r="AB122" s="33" t="str">
        <f>G!BG96</f>
        <v/>
      </c>
      <c r="AC122" s="34" t="str">
        <f>IFERROR(IF(OR(Z122="--",Z122="rg",VLOOKUP(F!$B96,E!$B$1:'E'!$AK$300,12,FALSE)=1000000000,AA122="-",AA122=""),"",(HLOOKUP(SMALL(G!$Q$4:'G'!$Y$4,7),G!$Q$4:'G'!$Y$501,ROW(G!AI96)-3,FALSE))/VLOOKUP(F!$B96,E!$B$1:'E'!$AK$300,12,FALSE)*100),"")</f>
        <v/>
      </c>
      <c r="AD122" s="34"/>
      <c r="AE122" s="25"/>
      <c r="AF122" s="25"/>
      <c r="AH122" s="63">
        <f t="shared" si="2"/>
        <v>1</v>
      </c>
      <c r="AJ122" s="25"/>
      <c r="AK122" s="25"/>
    </row>
    <row r="123" spans="1:37" s="63" customFormat="1" ht="9" hidden="1" customHeight="1" x14ac:dyDescent="0.15">
      <c r="A123" s="195" t="str">
        <f>F!A97</f>
        <v>Dibroommethaan</v>
      </c>
      <c r="B123" s="195"/>
      <c r="C123" s="195"/>
      <c r="D123" s="35" t="str">
        <f>G!AQ97</f>
        <v/>
      </c>
      <c r="E123" s="34" t="str">
        <f>G!AP97</f>
        <v>--</v>
      </c>
      <c r="F123" s="33"/>
      <c r="G123" s="33" t="str">
        <f>G!AS97</f>
        <v/>
      </c>
      <c r="H123" s="34" t="str">
        <f>G!AR97</f>
        <v>--</v>
      </c>
      <c r="I123" s="33" t="str">
        <f>G!AT97</f>
        <v/>
      </c>
      <c r="J123" s="33" t="str">
        <f>G!AU97</f>
        <v/>
      </c>
      <c r="K123" s="34" t="str">
        <f>IFERROR(IF(OR(H123="--",H123="rg",VLOOKUP(F!$B97,E!$B$1:'E'!$AK$300,12,FALSE)=1000000000,I123="-",I123=""),"",(HLOOKUP(SMALL(G!$Q$4:'G'!$Y$4,1),G!$Q$4:'G'!$Y$501,ROW(G!Q97)-3,FALSE))/VLOOKUP(F!$B97,E!$B$1:'E'!$AK$300,12,FALSE)*100),"")</f>
        <v/>
      </c>
      <c r="L123" s="34"/>
      <c r="M123" s="34" t="str">
        <f>G!AW97</f>
        <v/>
      </c>
      <c r="N123" s="34" t="str">
        <f>G!AV97</f>
        <v>--</v>
      </c>
      <c r="O123" s="33"/>
      <c r="P123" s="33" t="str">
        <f>G!AY97</f>
        <v/>
      </c>
      <c r="Q123" s="34" t="str">
        <f>G!AX97</f>
        <v>--</v>
      </c>
      <c r="R123" s="33" t="str">
        <f>G!AZ97</f>
        <v/>
      </c>
      <c r="S123" s="33" t="str">
        <f>G!BA97</f>
        <v/>
      </c>
      <c r="T123" s="34" t="str">
        <f>IFERROR(IF(OR(Q123="--",Q123="rg",VLOOKUP(F!$B97,E!$B$1:'E'!$AK$300,12,FALSE)=1000000000,R123="-",R123=""),"",(HLOOKUP(SMALL(G!$Q$4:'G'!$Y$4,4),G!$Q$4:'G'!$Y$501,ROW(G!Z97)-3,FALSE))/VLOOKUP(F!$B97,E!$B$1:'E'!$AK$300,12,FALSE)*100),"")</f>
        <v/>
      </c>
      <c r="U123" s="34"/>
      <c r="V123" s="34" t="str">
        <f>G!BC97</f>
        <v/>
      </c>
      <c r="W123" s="34" t="str">
        <f>G!BB97</f>
        <v>--</v>
      </c>
      <c r="X123" s="34"/>
      <c r="Y123" s="33" t="str">
        <f>G!BE97</f>
        <v/>
      </c>
      <c r="Z123" s="34" t="str">
        <f>G!BD97</f>
        <v>--</v>
      </c>
      <c r="AA123" s="33" t="str">
        <f>G!BF97</f>
        <v/>
      </c>
      <c r="AB123" s="33" t="str">
        <f>G!BG97</f>
        <v/>
      </c>
      <c r="AC123" s="34" t="str">
        <f>IFERROR(IF(OR(Z123="--",Z123="rg",VLOOKUP(F!$B97,E!$B$1:'E'!$AK$300,12,FALSE)=1000000000,AA123="-",AA123=""),"",(HLOOKUP(SMALL(G!$Q$4:'G'!$Y$4,7),G!$Q$4:'G'!$Y$501,ROW(G!AI97)-3,FALSE))/VLOOKUP(F!$B97,E!$B$1:'E'!$AK$300,12,FALSE)*100),"")</f>
        <v/>
      </c>
      <c r="AD123" s="34"/>
      <c r="AE123" s="25"/>
      <c r="AF123" s="25"/>
      <c r="AH123" s="63">
        <f t="shared" si="2"/>
        <v>1</v>
      </c>
      <c r="AJ123" s="25"/>
      <c r="AK123" s="25"/>
    </row>
    <row r="124" spans="1:37" s="63" customFormat="1" ht="9" hidden="1" customHeight="1" x14ac:dyDescent="0.15">
      <c r="A124" s="195" t="str">
        <f>F!A98</f>
        <v>Broombenzeen</v>
      </c>
      <c r="B124" s="195"/>
      <c r="C124" s="195"/>
      <c r="D124" s="35" t="str">
        <f>G!AQ98</f>
        <v/>
      </c>
      <c r="E124" s="34" t="str">
        <f>G!AP98</f>
        <v>--</v>
      </c>
      <c r="F124" s="33"/>
      <c r="G124" s="33" t="str">
        <f>G!AS98</f>
        <v/>
      </c>
      <c r="H124" s="34" t="str">
        <f>G!AR98</f>
        <v>--</v>
      </c>
      <c r="I124" s="33" t="str">
        <f>G!AT98</f>
        <v/>
      </c>
      <c r="J124" s="33" t="str">
        <f>G!AU98</f>
        <v/>
      </c>
      <c r="K124" s="34" t="str">
        <f>IFERROR(IF(OR(H124="--",H124="rg",VLOOKUP(F!$B98,E!$B$1:'E'!$AK$300,12,FALSE)=1000000000,I124="-",I124=""),"",(HLOOKUP(SMALL(G!$Q$4:'G'!$Y$4,1),G!$Q$4:'G'!$Y$501,ROW(G!Q98)-3,FALSE))/VLOOKUP(F!$B98,E!$B$1:'E'!$AK$300,12,FALSE)*100),"")</f>
        <v/>
      </c>
      <c r="L124" s="34"/>
      <c r="M124" s="34" t="str">
        <f>G!AW98</f>
        <v/>
      </c>
      <c r="N124" s="34" t="str">
        <f>G!AV98</f>
        <v>--</v>
      </c>
      <c r="O124" s="33"/>
      <c r="P124" s="33" t="str">
        <f>G!AY98</f>
        <v/>
      </c>
      <c r="Q124" s="34" t="str">
        <f>G!AX98</f>
        <v>--</v>
      </c>
      <c r="R124" s="33" t="str">
        <f>G!AZ98</f>
        <v/>
      </c>
      <c r="S124" s="33" t="str">
        <f>G!BA98</f>
        <v/>
      </c>
      <c r="T124" s="34" t="str">
        <f>IFERROR(IF(OR(Q124="--",Q124="rg",VLOOKUP(F!$B98,E!$B$1:'E'!$AK$300,12,FALSE)=1000000000,R124="-",R124=""),"",(HLOOKUP(SMALL(G!$Q$4:'G'!$Y$4,4),G!$Q$4:'G'!$Y$501,ROW(G!Z98)-3,FALSE))/VLOOKUP(F!$B98,E!$B$1:'E'!$AK$300,12,FALSE)*100),"")</f>
        <v/>
      </c>
      <c r="U124" s="34"/>
      <c r="V124" s="34" t="str">
        <f>G!BC98</f>
        <v/>
      </c>
      <c r="W124" s="34" t="str">
        <f>G!BB98</f>
        <v>--</v>
      </c>
      <c r="X124" s="34"/>
      <c r="Y124" s="33" t="str">
        <f>G!BE98</f>
        <v/>
      </c>
      <c r="Z124" s="34" t="str">
        <f>G!BD98</f>
        <v>--</v>
      </c>
      <c r="AA124" s="33" t="str">
        <f>G!BF98</f>
        <v/>
      </c>
      <c r="AB124" s="33" t="str">
        <f>G!BG98</f>
        <v/>
      </c>
      <c r="AC124" s="34" t="str">
        <f>IFERROR(IF(OR(Z124="--",Z124="rg",VLOOKUP(F!$B98,E!$B$1:'E'!$AK$300,12,FALSE)=1000000000,AA124="-",AA124=""),"",(HLOOKUP(SMALL(G!$Q$4:'G'!$Y$4,7),G!$Q$4:'G'!$Y$501,ROW(G!AI98)-3,FALSE))/VLOOKUP(F!$B98,E!$B$1:'E'!$AK$300,12,FALSE)*100),"")</f>
        <v/>
      </c>
      <c r="AD124" s="34"/>
      <c r="AE124" s="25"/>
      <c r="AF124" s="25"/>
      <c r="AH124" s="63">
        <f t="shared" si="2"/>
        <v>1</v>
      </c>
      <c r="AJ124" s="25"/>
      <c r="AK124" s="25"/>
    </row>
    <row r="125" spans="1:37" s="63" customFormat="1" ht="9" hidden="1" customHeight="1" x14ac:dyDescent="0.15">
      <c r="A125" s="195" t="str">
        <f>F!A99</f>
        <v>1,1,1,2-Tetrachloorethaan</v>
      </c>
      <c r="B125" s="195"/>
      <c r="C125" s="195"/>
      <c r="D125" s="35" t="str">
        <f>G!AQ99</f>
        <v/>
      </c>
      <c r="E125" s="34" t="str">
        <f>G!AP99</f>
        <v>--</v>
      </c>
      <c r="F125" s="33"/>
      <c r="G125" s="33" t="str">
        <f>G!AS99</f>
        <v/>
      </c>
      <c r="H125" s="34" t="str">
        <f>G!AR99</f>
        <v>--</v>
      </c>
      <c r="I125" s="33" t="str">
        <f>G!AT99</f>
        <v/>
      </c>
      <c r="J125" s="33" t="str">
        <f>G!AU99</f>
        <v/>
      </c>
      <c r="K125" s="34" t="str">
        <f>IFERROR(IF(OR(H125="--",H125="rg",VLOOKUP(F!$B99,E!$B$1:'E'!$AK$300,12,FALSE)=1000000000,I125="-",I125=""),"",(HLOOKUP(SMALL(G!$Q$4:'G'!$Y$4,1),G!$Q$4:'G'!$Y$501,ROW(G!Q99)-3,FALSE))/VLOOKUP(F!$B99,E!$B$1:'E'!$AK$300,12,FALSE)*100),"")</f>
        <v/>
      </c>
      <c r="L125" s="34"/>
      <c r="M125" s="34" t="str">
        <f>G!AW99</f>
        <v/>
      </c>
      <c r="N125" s="34" t="str">
        <f>G!AV99</f>
        <v>--</v>
      </c>
      <c r="O125" s="33"/>
      <c r="P125" s="33" t="str">
        <f>G!AY99</f>
        <v/>
      </c>
      <c r="Q125" s="34" t="str">
        <f>G!AX99</f>
        <v>--</v>
      </c>
      <c r="R125" s="33" t="str">
        <f>G!AZ99</f>
        <v/>
      </c>
      <c r="S125" s="33" t="str">
        <f>G!BA99</f>
        <v/>
      </c>
      <c r="T125" s="34" t="str">
        <f>IFERROR(IF(OR(Q125="--",Q125="rg",VLOOKUP(F!$B99,E!$B$1:'E'!$AK$300,12,FALSE)=1000000000,R125="-",R125=""),"",(HLOOKUP(SMALL(G!$Q$4:'G'!$Y$4,4),G!$Q$4:'G'!$Y$501,ROW(G!Z99)-3,FALSE))/VLOOKUP(F!$B99,E!$B$1:'E'!$AK$300,12,FALSE)*100),"")</f>
        <v/>
      </c>
      <c r="U125" s="34"/>
      <c r="V125" s="34" t="str">
        <f>G!BC99</f>
        <v/>
      </c>
      <c r="W125" s="34" t="str">
        <f>G!BB99</f>
        <v>--</v>
      </c>
      <c r="X125" s="34"/>
      <c r="Y125" s="33" t="str">
        <f>G!BE99</f>
        <v/>
      </c>
      <c r="Z125" s="34" t="str">
        <f>G!BD99</f>
        <v>--</v>
      </c>
      <c r="AA125" s="33" t="str">
        <f>G!BF99</f>
        <v/>
      </c>
      <c r="AB125" s="33" t="str">
        <f>G!BG99</f>
        <v/>
      </c>
      <c r="AC125" s="34" t="str">
        <f>IFERROR(IF(OR(Z125="--",Z125="rg",VLOOKUP(F!$B99,E!$B$1:'E'!$AK$300,12,FALSE)=1000000000,AA125="-",AA125=""),"",(HLOOKUP(SMALL(G!$Q$4:'G'!$Y$4,7),G!$Q$4:'G'!$Y$501,ROW(G!AI99)-3,FALSE))/VLOOKUP(F!$B99,E!$B$1:'E'!$AK$300,12,FALSE)*100),"")</f>
        <v/>
      </c>
      <c r="AD125" s="34"/>
      <c r="AE125" s="25"/>
      <c r="AF125" s="25"/>
      <c r="AH125" s="63">
        <f t="shared" si="2"/>
        <v>1</v>
      </c>
      <c r="AJ125" s="25"/>
      <c r="AK125" s="25"/>
    </row>
    <row r="126" spans="1:37" s="63" customFormat="1" ht="9" hidden="1" customHeight="1" x14ac:dyDescent="0.15">
      <c r="A126" s="195" t="str">
        <f>F!A100</f>
        <v>1,1,2,2-Tetrachloorethaan</v>
      </c>
      <c r="B126" s="195"/>
      <c r="C126" s="195"/>
      <c r="D126" s="35" t="str">
        <f>G!AQ100</f>
        <v/>
      </c>
      <c r="E126" s="34" t="str">
        <f>G!AP100</f>
        <v>--</v>
      </c>
      <c r="F126" s="33"/>
      <c r="G126" s="33" t="str">
        <f>G!AS100</f>
        <v/>
      </c>
      <c r="H126" s="34" t="str">
        <f>G!AR100</f>
        <v>--</v>
      </c>
      <c r="I126" s="33" t="str">
        <f>G!AT100</f>
        <v/>
      </c>
      <c r="J126" s="33" t="str">
        <f>G!AU100</f>
        <v/>
      </c>
      <c r="K126" s="34" t="str">
        <f>IFERROR(IF(OR(H126="--",H126="rg",VLOOKUP(F!$B100,E!$B$1:'E'!$AK$300,12,FALSE)=1000000000,I126="-",I126=""),"",(HLOOKUP(SMALL(G!$Q$4:'G'!$Y$4,1),G!$Q$4:'G'!$Y$501,ROW(G!Q100)-3,FALSE))/VLOOKUP(F!$B100,E!$B$1:'E'!$AK$300,12,FALSE)*100),"")</f>
        <v/>
      </c>
      <c r="L126" s="34"/>
      <c r="M126" s="34" t="str">
        <f>G!AW100</f>
        <v/>
      </c>
      <c r="N126" s="34" t="str">
        <f>G!AV100</f>
        <v>--</v>
      </c>
      <c r="O126" s="33"/>
      <c r="P126" s="33" t="str">
        <f>G!AY100</f>
        <v/>
      </c>
      <c r="Q126" s="34" t="str">
        <f>G!AX100</f>
        <v>--</v>
      </c>
      <c r="R126" s="33" t="str">
        <f>G!AZ100</f>
        <v/>
      </c>
      <c r="S126" s="33" t="str">
        <f>G!BA100</f>
        <v/>
      </c>
      <c r="T126" s="34" t="str">
        <f>IFERROR(IF(OR(Q126="--",Q126="rg",VLOOKUP(F!$B100,E!$B$1:'E'!$AK$300,12,FALSE)=1000000000,R126="-",R126=""),"",(HLOOKUP(SMALL(G!$Q$4:'G'!$Y$4,4),G!$Q$4:'G'!$Y$501,ROW(G!Z100)-3,FALSE))/VLOOKUP(F!$B100,E!$B$1:'E'!$AK$300,12,FALSE)*100),"")</f>
        <v/>
      </c>
      <c r="U126" s="34"/>
      <c r="V126" s="34" t="str">
        <f>G!BC100</f>
        <v/>
      </c>
      <c r="W126" s="34" t="str">
        <f>G!BB100</f>
        <v>--</v>
      </c>
      <c r="X126" s="34"/>
      <c r="Y126" s="33" t="str">
        <f>G!BE100</f>
        <v/>
      </c>
      <c r="Z126" s="34" t="str">
        <f>G!BD100</f>
        <v>--</v>
      </c>
      <c r="AA126" s="33" t="str">
        <f>G!BF100</f>
        <v/>
      </c>
      <c r="AB126" s="33" t="str">
        <f>G!BG100</f>
        <v/>
      </c>
      <c r="AC126" s="34" t="str">
        <f>IFERROR(IF(OR(Z126="--",Z126="rg",VLOOKUP(F!$B100,E!$B$1:'E'!$AK$300,12,FALSE)=1000000000,AA126="-",AA126=""),"",(HLOOKUP(SMALL(G!$Q$4:'G'!$Y$4,7),G!$Q$4:'G'!$Y$501,ROW(G!AI100)-3,FALSE))/VLOOKUP(F!$B100,E!$B$1:'E'!$AK$300,12,FALSE)*100),"")</f>
        <v/>
      </c>
      <c r="AD126" s="34"/>
      <c r="AE126" s="25"/>
      <c r="AF126" s="25"/>
      <c r="AH126" s="63">
        <f t="shared" si="2"/>
        <v>1</v>
      </c>
      <c r="AJ126" s="25"/>
      <c r="AK126" s="25"/>
    </row>
    <row r="127" spans="1:37" s="63" customFormat="1" ht="9" hidden="1" customHeight="1" x14ac:dyDescent="0.15">
      <c r="A127" s="195" t="str">
        <f>F!A101</f>
        <v>2-Chloortolueen</v>
      </c>
      <c r="B127" s="195"/>
      <c r="C127" s="195"/>
      <c r="D127" s="35" t="str">
        <f>G!AQ101</f>
        <v/>
      </c>
      <c r="E127" s="34" t="str">
        <f>G!AP101</f>
        <v>--</v>
      </c>
      <c r="F127" s="33"/>
      <c r="G127" s="33" t="str">
        <f>G!AS101</f>
        <v/>
      </c>
      <c r="H127" s="34" t="str">
        <f>G!AR101</f>
        <v>--</v>
      </c>
      <c r="I127" s="33" t="str">
        <f>G!AT101</f>
        <v/>
      </c>
      <c r="J127" s="33" t="str">
        <f>G!AU101</f>
        <v/>
      </c>
      <c r="K127" s="34" t="str">
        <f>IFERROR(IF(OR(H127="--",H127="rg",VLOOKUP(F!$B101,E!$B$1:'E'!$AK$300,12,FALSE)=1000000000,I127="-",I127=""),"",(HLOOKUP(SMALL(G!$Q$4:'G'!$Y$4,1),G!$Q$4:'G'!$Y$501,ROW(G!Q101)-3,FALSE))/VLOOKUP(F!$B101,E!$B$1:'E'!$AK$300,12,FALSE)*100),"")</f>
        <v/>
      </c>
      <c r="L127" s="34"/>
      <c r="M127" s="34" t="str">
        <f>G!AW101</f>
        <v/>
      </c>
      <c r="N127" s="34" t="str">
        <f>G!AV101</f>
        <v>--</v>
      </c>
      <c r="O127" s="33"/>
      <c r="P127" s="33" t="str">
        <f>G!AY101</f>
        <v/>
      </c>
      <c r="Q127" s="34" t="str">
        <f>G!AX101</f>
        <v>--</v>
      </c>
      <c r="R127" s="33" t="str">
        <f>G!AZ101</f>
        <v/>
      </c>
      <c r="S127" s="33" t="str">
        <f>G!BA101</f>
        <v/>
      </c>
      <c r="T127" s="34" t="str">
        <f>IFERROR(IF(OR(Q127="--",Q127="rg",VLOOKUP(F!$B101,E!$B$1:'E'!$AK$300,12,FALSE)=1000000000,R127="-",R127=""),"",(HLOOKUP(SMALL(G!$Q$4:'G'!$Y$4,4),G!$Q$4:'G'!$Y$501,ROW(G!Z101)-3,FALSE))/VLOOKUP(F!$B101,E!$B$1:'E'!$AK$300,12,FALSE)*100),"")</f>
        <v/>
      </c>
      <c r="U127" s="34"/>
      <c r="V127" s="34" t="str">
        <f>G!BC101</f>
        <v/>
      </c>
      <c r="W127" s="34" t="str">
        <f>G!BB101</f>
        <v>--</v>
      </c>
      <c r="X127" s="34"/>
      <c r="Y127" s="33" t="str">
        <f>G!BE101</f>
        <v/>
      </c>
      <c r="Z127" s="34" t="str">
        <f>G!BD101</f>
        <v>--</v>
      </c>
      <c r="AA127" s="33" t="str">
        <f>G!BF101</f>
        <v/>
      </c>
      <c r="AB127" s="33" t="str">
        <f>G!BG101</f>
        <v/>
      </c>
      <c r="AC127" s="34" t="str">
        <f>IFERROR(IF(OR(Z127="--",Z127="rg",VLOOKUP(F!$B101,E!$B$1:'E'!$AK$300,12,FALSE)=1000000000,AA127="-",AA127=""),"",(HLOOKUP(SMALL(G!$Q$4:'G'!$Y$4,7),G!$Q$4:'G'!$Y$501,ROW(G!AI101)-3,FALSE))/VLOOKUP(F!$B101,E!$B$1:'E'!$AK$300,12,FALSE)*100),"")</f>
        <v/>
      </c>
      <c r="AD127" s="34"/>
      <c r="AE127" s="25"/>
      <c r="AF127" s="25"/>
      <c r="AH127" s="63">
        <f t="shared" si="2"/>
        <v>1</v>
      </c>
      <c r="AJ127" s="25"/>
      <c r="AK127" s="25"/>
    </row>
    <row r="128" spans="1:37" s="63" customFormat="1" ht="9" hidden="1" customHeight="1" x14ac:dyDescent="0.15">
      <c r="A128" s="195" t="str">
        <f>F!A102</f>
        <v>4-Chloortolueen</v>
      </c>
      <c r="B128" s="195"/>
      <c r="C128" s="195"/>
      <c r="D128" s="35" t="str">
        <f>G!AQ102</f>
        <v/>
      </c>
      <c r="E128" s="34" t="str">
        <f>G!AP102</f>
        <v>--</v>
      </c>
      <c r="F128" s="33"/>
      <c r="G128" s="33" t="str">
        <f>G!AS102</f>
        <v/>
      </c>
      <c r="H128" s="34" t="str">
        <f>G!AR102</f>
        <v>--</v>
      </c>
      <c r="I128" s="33" t="str">
        <f>G!AT102</f>
        <v/>
      </c>
      <c r="J128" s="33" t="str">
        <f>G!AU102</f>
        <v/>
      </c>
      <c r="K128" s="34" t="str">
        <f>IFERROR(IF(OR(H128="--",H128="rg",VLOOKUP(F!$B102,E!$B$1:'E'!$AK$300,12,FALSE)=1000000000,I128="-",I128=""),"",(HLOOKUP(SMALL(G!$Q$4:'G'!$Y$4,1),G!$Q$4:'G'!$Y$501,ROW(G!Q102)-3,FALSE))/VLOOKUP(F!$B102,E!$B$1:'E'!$AK$300,12,FALSE)*100),"")</f>
        <v/>
      </c>
      <c r="L128" s="34"/>
      <c r="M128" s="34" t="str">
        <f>G!AW102</f>
        <v/>
      </c>
      <c r="N128" s="34" t="str">
        <f>G!AV102</f>
        <v>--</v>
      </c>
      <c r="O128" s="33"/>
      <c r="P128" s="33" t="str">
        <f>G!AY102</f>
        <v/>
      </c>
      <c r="Q128" s="34" t="str">
        <f>G!AX102</f>
        <v>--</v>
      </c>
      <c r="R128" s="33" t="str">
        <f>G!AZ102</f>
        <v/>
      </c>
      <c r="S128" s="33" t="str">
        <f>G!BA102</f>
        <v/>
      </c>
      <c r="T128" s="34" t="str">
        <f>IFERROR(IF(OR(Q128="--",Q128="rg",VLOOKUP(F!$B102,E!$B$1:'E'!$AK$300,12,FALSE)=1000000000,R128="-",R128=""),"",(HLOOKUP(SMALL(G!$Q$4:'G'!$Y$4,4),G!$Q$4:'G'!$Y$501,ROW(G!Z102)-3,FALSE))/VLOOKUP(F!$B102,E!$B$1:'E'!$AK$300,12,FALSE)*100),"")</f>
        <v/>
      </c>
      <c r="U128" s="34"/>
      <c r="V128" s="34" t="str">
        <f>G!BC102</f>
        <v/>
      </c>
      <c r="W128" s="34" t="str">
        <f>G!BB102</f>
        <v>--</v>
      </c>
      <c r="X128" s="34"/>
      <c r="Y128" s="33" t="str">
        <f>G!BE102</f>
        <v/>
      </c>
      <c r="Z128" s="34" t="str">
        <f>G!BD102</f>
        <v>--</v>
      </c>
      <c r="AA128" s="33" t="str">
        <f>G!BF102</f>
        <v/>
      </c>
      <c r="AB128" s="33" t="str">
        <f>G!BG102</f>
        <v/>
      </c>
      <c r="AC128" s="34" t="str">
        <f>IFERROR(IF(OR(Z128="--",Z128="rg",VLOOKUP(F!$B102,E!$B$1:'E'!$AK$300,12,FALSE)=1000000000,AA128="-",AA128=""),"",(HLOOKUP(SMALL(G!$Q$4:'G'!$Y$4,7),G!$Q$4:'G'!$Y$501,ROW(G!AI102)-3,FALSE))/VLOOKUP(F!$B102,E!$B$1:'E'!$AK$300,12,FALSE)*100),"")</f>
        <v/>
      </c>
      <c r="AD128" s="34"/>
      <c r="AE128" s="25"/>
      <c r="AF128" s="25"/>
      <c r="AH128" s="63">
        <f t="shared" si="2"/>
        <v>1</v>
      </c>
      <c r="AJ128" s="25"/>
      <c r="AK128" s="25"/>
    </row>
    <row r="129" spans="1:37" s="63" customFormat="1" ht="9" hidden="1" customHeight="1" x14ac:dyDescent="0.15">
      <c r="A129" s="195" t="str">
        <f>F!A103</f>
        <v>Trichloorfluormethaan</v>
      </c>
      <c r="B129" s="195"/>
      <c r="C129" s="195"/>
      <c r="D129" s="35" t="str">
        <f>G!AQ103</f>
        <v/>
      </c>
      <c r="E129" s="34" t="str">
        <f>G!AP103</f>
        <v>--</v>
      </c>
      <c r="F129" s="33"/>
      <c r="G129" s="33" t="str">
        <f>G!AS103</f>
        <v/>
      </c>
      <c r="H129" s="34" t="str">
        <f>G!AR103</f>
        <v>--</v>
      </c>
      <c r="I129" s="33" t="str">
        <f>G!AT103</f>
        <v/>
      </c>
      <c r="J129" s="33" t="str">
        <f>G!AU103</f>
        <v/>
      </c>
      <c r="K129" s="34" t="str">
        <f>IFERROR(IF(OR(H129="--",H129="rg",VLOOKUP(F!$B103,E!$B$1:'E'!$AK$300,12,FALSE)=1000000000,I129="-",I129=""),"",(HLOOKUP(SMALL(G!$Q$4:'G'!$Y$4,1),G!$Q$4:'G'!$Y$501,ROW(G!Q103)-3,FALSE))/VLOOKUP(F!$B103,E!$B$1:'E'!$AK$300,12,FALSE)*100),"")</f>
        <v/>
      </c>
      <c r="L129" s="34"/>
      <c r="M129" s="34" t="str">
        <f>G!AW103</f>
        <v/>
      </c>
      <c r="N129" s="34" t="str">
        <f>G!AV103</f>
        <v>--</v>
      </c>
      <c r="O129" s="33"/>
      <c r="P129" s="33" t="str">
        <f>G!AY103</f>
        <v/>
      </c>
      <c r="Q129" s="34" t="str">
        <f>G!AX103</f>
        <v>--</v>
      </c>
      <c r="R129" s="33" t="str">
        <f>G!AZ103</f>
        <v/>
      </c>
      <c r="S129" s="33" t="str">
        <f>G!BA103</f>
        <v/>
      </c>
      <c r="T129" s="34" t="str">
        <f>IFERROR(IF(OR(Q129="--",Q129="rg",VLOOKUP(F!$B103,E!$B$1:'E'!$AK$300,12,FALSE)=1000000000,R129="-",R129=""),"",(HLOOKUP(SMALL(G!$Q$4:'G'!$Y$4,4),G!$Q$4:'G'!$Y$501,ROW(G!Z103)-3,FALSE))/VLOOKUP(F!$B103,E!$B$1:'E'!$AK$300,12,FALSE)*100),"")</f>
        <v/>
      </c>
      <c r="U129" s="34"/>
      <c r="V129" s="34" t="str">
        <f>G!BC103</f>
        <v/>
      </c>
      <c r="W129" s="34" t="str">
        <f>G!BB103</f>
        <v>--</v>
      </c>
      <c r="X129" s="34"/>
      <c r="Y129" s="33" t="str">
        <f>G!BE103</f>
        <v/>
      </c>
      <c r="Z129" s="34" t="str">
        <f>G!BD103</f>
        <v>--</v>
      </c>
      <c r="AA129" s="33" t="str">
        <f>G!BF103</f>
        <v/>
      </c>
      <c r="AB129" s="33" t="str">
        <f>G!BG103</f>
        <v/>
      </c>
      <c r="AC129" s="34" t="str">
        <f>IFERROR(IF(OR(Z129="--",Z129="rg",VLOOKUP(F!$B103,E!$B$1:'E'!$AK$300,12,FALSE)=1000000000,AA129="-",AA129=""),"",(HLOOKUP(SMALL(G!$Q$4:'G'!$Y$4,7),G!$Q$4:'G'!$Y$501,ROW(G!AI103)-3,FALSE))/VLOOKUP(F!$B103,E!$B$1:'E'!$AK$300,12,FALSE)*100),"")</f>
        <v/>
      </c>
      <c r="AD129" s="34"/>
      <c r="AE129" s="25"/>
      <c r="AF129" s="25"/>
      <c r="AH129" s="63">
        <f t="shared" si="2"/>
        <v>1</v>
      </c>
      <c r="AJ129" s="25"/>
      <c r="AK129" s="25"/>
    </row>
    <row r="130" spans="1:37" s="63" customFormat="1" ht="9" hidden="1" customHeight="1" x14ac:dyDescent="0.15">
      <c r="A130" s="195" t="str">
        <f>F!A104</f>
        <v>Dichloorfluormethaan</v>
      </c>
      <c r="B130" s="195"/>
      <c r="C130" s="195"/>
      <c r="D130" s="35" t="str">
        <f>G!AQ104</f>
        <v/>
      </c>
      <c r="E130" s="34" t="str">
        <f>G!AP104</f>
        <v>--</v>
      </c>
      <c r="F130" s="33"/>
      <c r="G130" s="33" t="str">
        <f>G!AS104</f>
        <v/>
      </c>
      <c r="H130" s="34" t="str">
        <f>G!AR104</f>
        <v>--</v>
      </c>
      <c r="I130" s="33" t="str">
        <f>G!AT104</f>
        <v/>
      </c>
      <c r="J130" s="33" t="str">
        <f>G!AU104</f>
        <v/>
      </c>
      <c r="K130" s="34" t="str">
        <f>IFERROR(IF(OR(H130="--",H130="rg",VLOOKUP(F!$B104,E!$B$1:'E'!$AK$300,12,FALSE)=1000000000,I130="-",I130=""),"",(HLOOKUP(SMALL(G!$Q$4:'G'!$Y$4,1),G!$Q$4:'G'!$Y$501,ROW(G!Q104)-3,FALSE))/VLOOKUP(F!$B104,E!$B$1:'E'!$AK$300,12,FALSE)*100),"")</f>
        <v/>
      </c>
      <c r="L130" s="34"/>
      <c r="M130" s="34" t="str">
        <f>G!AW104</f>
        <v/>
      </c>
      <c r="N130" s="34" t="str">
        <f>G!AV104</f>
        <v>--</v>
      </c>
      <c r="O130" s="33"/>
      <c r="P130" s="33" t="str">
        <f>G!AY104</f>
        <v/>
      </c>
      <c r="Q130" s="34" t="str">
        <f>G!AX104</f>
        <v>--</v>
      </c>
      <c r="R130" s="33" t="str">
        <f>G!AZ104</f>
        <v/>
      </c>
      <c r="S130" s="33" t="str">
        <f>G!BA104</f>
        <v/>
      </c>
      <c r="T130" s="34" t="str">
        <f>IFERROR(IF(OR(Q130="--",Q130="rg",VLOOKUP(F!$B104,E!$B$1:'E'!$AK$300,12,FALSE)=1000000000,R130="-",R130=""),"",(HLOOKUP(SMALL(G!$Q$4:'G'!$Y$4,4),G!$Q$4:'G'!$Y$501,ROW(G!Z104)-3,FALSE))/VLOOKUP(F!$B104,E!$B$1:'E'!$AK$300,12,FALSE)*100),"")</f>
        <v/>
      </c>
      <c r="U130" s="34"/>
      <c r="V130" s="34" t="str">
        <f>G!BC104</f>
        <v/>
      </c>
      <c r="W130" s="34" t="str">
        <f>G!BB104</f>
        <v>--</v>
      </c>
      <c r="X130" s="34"/>
      <c r="Y130" s="33" t="str">
        <f>G!BE104</f>
        <v/>
      </c>
      <c r="Z130" s="34" t="str">
        <f>G!BD104</f>
        <v>--</v>
      </c>
      <c r="AA130" s="33" t="str">
        <f>G!BF104</f>
        <v/>
      </c>
      <c r="AB130" s="33" t="str">
        <f>G!BG104</f>
        <v/>
      </c>
      <c r="AC130" s="34" t="str">
        <f>IFERROR(IF(OR(Z130="--",Z130="rg",VLOOKUP(F!$B104,E!$B$1:'E'!$AK$300,12,FALSE)=1000000000,AA130="-",AA130=""),"",(HLOOKUP(SMALL(G!$Q$4:'G'!$Y$4,7),G!$Q$4:'G'!$Y$501,ROW(G!AI104)-3,FALSE))/VLOOKUP(F!$B104,E!$B$1:'E'!$AK$300,12,FALSE)*100),"")</f>
        <v/>
      </c>
      <c r="AD130" s="34"/>
      <c r="AE130" s="25"/>
      <c r="AF130" s="25"/>
      <c r="AH130" s="63">
        <f t="shared" si="2"/>
        <v>1</v>
      </c>
      <c r="AJ130" s="25"/>
      <c r="AK130" s="25"/>
    </row>
    <row r="131" spans="1:37" s="63" customFormat="1" ht="9" hidden="1" customHeight="1" x14ac:dyDescent="0.15">
      <c r="A131" s="195" t="str">
        <f>F!A105</f>
        <v>Chloorethaan</v>
      </c>
      <c r="B131" s="195"/>
      <c r="C131" s="195"/>
      <c r="D131" s="35" t="str">
        <f>G!AQ105</f>
        <v/>
      </c>
      <c r="E131" s="34" t="str">
        <f>G!AP105</f>
        <v>--</v>
      </c>
      <c r="F131" s="33"/>
      <c r="G131" s="33" t="str">
        <f>G!AS105</f>
        <v/>
      </c>
      <c r="H131" s="34" t="str">
        <f>G!AR105</f>
        <v>--</v>
      </c>
      <c r="I131" s="33" t="str">
        <f>G!AT105</f>
        <v/>
      </c>
      <c r="J131" s="33" t="str">
        <f>G!AU105</f>
        <v/>
      </c>
      <c r="K131" s="34" t="str">
        <f>IFERROR(IF(OR(H131="--",H131="rg",VLOOKUP(F!$B105,E!$B$1:'E'!$AK$300,12,FALSE)=1000000000,I131="-",I131=""),"",(HLOOKUP(SMALL(G!$Q$4:'G'!$Y$4,1),G!$Q$4:'G'!$Y$501,ROW(G!Q105)-3,FALSE))/VLOOKUP(F!$B105,E!$B$1:'E'!$AK$300,12,FALSE)*100),"")</f>
        <v/>
      </c>
      <c r="L131" s="34"/>
      <c r="M131" s="34" t="str">
        <f>G!AW105</f>
        <v/>
      </c>
      <c r="N131" s="34" t="str">
        <f>G!AV105</f>
        <v>--</v>
      </c>
      <c r="O131" s="33"/>
      <c r="P131" s="33" t="str">
        <f>G!AY105</f>
        <v/>
      </c>
      <c r="Q131" s="34" t="str">
        <f>G!AX105</f>
        <v>--</v>
      </c>
      <c r="R131" s="33" t="str">
        <f>G!AZ105</f>
        <v/>
      </c>
      <c r="S131" s="33" t="str">
        <f>G!BA105</f>
        <v/>
      </c>
      <c r="T131" s="34" t="str">
        <f>IFERROR(IF(OR(Q131="--",Q131="rg",VLOOKUP(F!$B105,E!$B$1:'E'!$AK$300,12,FALSE)=1000000000,R131="-",R131=""),"",(HLOOKUP(SMALL(G!$Q$4:'G'!$Y$4,4),G!$Q$4:'G'!$Y$501,ROW(G!Z105)-3,FALSE))/VLOOKUP(F!$B105,E!$B$1:'E'!$AK$300,12,FALSE)*100),"")</f>
        <v/>
      </c>
      <c r="U131" s="34"/>
      <c r="V131" s="34" t="str">
        <f>G!BC105</f>
        <v/>
      </c>
      <c r="W131" s="34" t="str">
        <f>G!BB105</f>
        <v>--</v>
      </c>
      <c r="X131" s="34"/>
      <c r="Y131" s="33" t="str">
        <f>G!BE105</f>
        <v/>
      </c>
      <c r="Z131" s="34" t="str">
        <f>G!BD105</f>
        <v>--</v>
      </c>
      <c r="AA131" s="33" t="str">
        <f>G!BF105</f>
        <v/>
      </c>
      <c r="AB131" s="33" t="str">
        <f>G!BG105</f>
        <v/>
      </c>
      <c r="AC131" s="34" t="str">
        <f>IFERROR(IF(OR(Z131="--",Z131="rg",VLOOKUP(F!$B105,E!$B$1:'E'!$AK$300,12,FALSE)=1000000000,AA131="-",AA131=""),"",(HLOOKUP(SMALL(G!$Q$4:'G'!$Y$4,7),G!$Q$4:'G'!$Y$501,ROW(G!AI105)-3,FALSE))/VLOOKUP(F!$B105,E!$B$1:'E'!$AK$300,12,FALSE)*100),"")</f>
        <v/>
      </c>
      <c r="AD131" s="34"/>
      <c r="AE131" s="25"/>
      <c r="AF131" s="25"/>
      <c r="AH131" s="63">
        <f t="shared" si="2"/>
        <v>1</v>
      </c>
      <c r="AJ131" s="25"/>
      <c r="AK131" s="25"/>
    </row>
    <row r="132" spans="1:37" s="63" customFormat="1" ht="9" hidden="1" customHeight="1" x14ac:dyDescent="0.15">
      <c r="A132" s="195" t="str">
        <f>F!A106</f>
        <v>Chloormethaan</v>
      </c>
      <c r="B132" s="195"/>
      <c r="C132" s="195"/>
      <c r="D132" s="35" t="str">
        <f>G!AQ106</f>
        <v/>
      </c>
      <c r="E132" s="34" t="str">
        <f>G!AP106</f>
        <v>--</v>
      </c>
      <c r="F132" s="33"/>
      <c r="G132" s="33" t="str">
        <f>G!AS106</f>
        <v/>
      </c>
      <c r="H132" s="34" t="str">
        <f>G!AR106</f>
        <v>--</v>
      </c>
      <c r="I132" s="33" t="str">
        <f>G!AT106</f>
        <v/>
      </c>
      <c r="J132" s="33" t="str">
        <f>G!AU106</f>
        <v/>
      </c>
      <c r="K132" s="34" t="str">
        <f>IFERROR(IF(OR(H132="--",H132="rg",VLOOKUP(F!$B106,E!$B$1:'E'!$AK$300,12,FALSE)=1000000000,I132="-",I132=""),"",(HLOOKUP(SMALL(G!$Q$4:'G'!$Y$4,1),G!$Q$4:'G'!$Y$501,ROW(G!Q106)-3,FALSE))/VLOOKUP(F!$B106,E!$B$1:'E'!$AK$300,12,FALSE)*100),"")</f>
        <v/>
      </c>
      <c r="L132" s="34"/>
      <c r="M132" s="34" t="str">
        <f>G!AW106</f>
        <v/>
      </c>
      <c r="N132" s="34" t="str">
        <f>G!AV106</f>
        <v>--</v>
      </c>
      <c r="O132" s="33"/>
      <c r="P132" s="33" t="str">
        <f>G!AY106</f>
        <v/>
      </c>
      <c r="Q132" s="34" t="str">
        <f>G!AX106</f>
        <v>--</v>
      </c>
      <c r="R132" s="33" t="str">
        <f>G!AZ106</f>
        <v/>
      </c>
      <c r="S132" s="33" t="str">
        <f>G!BA106</f>
        <v/>
      </c>
      <c r="T132" s="34" t="str">
        <f>IFERROR(IF(OR(Q132="--",Q132="rg",VLOOKUP(F!$B106,E!$B$1:'E'!$AK$300,12,FALSE)=1000000000,R132="-",R132=""),"",(HLOOKUP(SMALL(G!$Q$4:'G'!$Y$4,4),G!$Q$4:'G'!$Y$501,ROW(G!Z106)-3,FALSE))/VLOOKUP(F!$B106,E!$B$1:'E'!$AK$300,12,FALSE)*100),"")</f>
        <v/>
      </c>
      <c r="U132" s="34"/>
      <c r="V132" s="34" t="str">
        <f>G!BC106</f>
        <v/>
      </c>
      <c r="W132" s="34" t="str">
        <f>G!BB106</f>
        <v>--</v>
      </c>
      <c r="X132" s="34"/>
      <c r="Y132" s="33" t="str">
        <f>G!BE106</f>
        <v/>
      </c>
      <c r="Z132" s="34" t="str">
        <f>G!BD106</f>
        <v>--</v>
      </c>
      <c r="AA132" s="33" t="str">
        <f>G!BF106</f>
        <v/>
      </c>
      <c r="AB132" s="33" t="str">
        <f>G!BG106</f>
        <v/>
      </c>
      <c r="AC132" s="34" t="str">
        <f>IFERROR(IF(OR(Z132="--",Z132="rg",VLOOKUP(F!$B106,E!$B$1:'E'!$AK$300,12,FALSE)=1000000000,AA132="-",AA132=""),"",(HLOOKUP(SMALL(G!$Q$4:'G'!$Y$4,7),G!$Q$4:'G'!$Y$501,ROW(G!AI106)-3,FALSE))/VLOOKUP(F!$B106,E!$B$1:'E'!$AK$300,12,FALSE)*100),"")</f>
        <v/>
      </c>
      <c r="AD132" s="34"/>
      <c r="AE132" s="25"/>
      <c r="AF132" s="25"/>
      <c r="AH132" s="63">
        <f t="shared" si="2"/>
        <v>1</v>
      </c>
      <c r="AJ132" s="25"/>
      <c r="AK132" s="25"/>
    </row>
    <row r="133" spans="1:37" s="63" customFormat="1" ht="9" hidden="1" customHeight="1" x14ac:dyDescent="0.15">
      <c r="A133" s="195" t="str">
        <f>F!A107</f>
        <v>Broommethaan</v>
      </c>
      <c r="B133" s="195"/>
      <c r="C133" s="195"/>
      <c r="D133" s="35" t="str">
        <f>G!AQ107</f>
        <v/>
      </c>
      <c r="E133" s="34" t="str">
        <f>G!AP107</f>
        <v>--</v>
      </c>
      <c r="F133" s="33"/>
      <c r="G133" s="33" t="str">
        <f>G!AS107</f>
        <v/>
      </c>
      <c r="H133" s="34" t="str">
        <f>G!AR107</f>
        <v>--</v>
      </c>
      <c r="I133" s="33" t="str">
        <f>G!AT107</f>
        <v/>
      </c>
      <c r="J133" s="33" t="str">
        <f>G!AU107</f>
        <v/>
      </c>
      <c r="K133" s="34" t="str">
        <f>IFERROR(IF(OR(H133="--",H133="rg",VLOOKUP(F!$B107,E!$B$1:'E'!$AK$300,12,FALSE)=1000000000,I133="-",I133=""),"",(HLOOKUP(SMALL(G!$Q$4:'G'!$Y$4,1),G!$Q$4:'G'!$Y$501,ROW(G!Q107)-3,FALSE))/VLOOKUP(F!$B107,E!$B$1:'E'!$AK$300,12,FALSE)*100),"")</f>
        <v/>
      </c>
      <c r="L133" s="34"/>
      <c r="M133" s="34" t="str">
        <f>G!AW107</f>
        <v/>
      </c>
      <c r="N133" s="34" t="str">
        <f>G!AV107</f>
        <v>--</v>
      </c>
      <c r="O133" s="33"/>
      <c r="P133" s="33" t="str">
        <f>G!AY107</f>
        <v/>
      </c>
      <c r="Q133" s="34" t="str">
        <f>G!AX107</f>
        <v>--</v>
      </c>
      <c r="R133" s="33" t="str">
        <f>G!AZ107</f>
        <v/>
      </c>
      <c r="S133" s="33" t="str">
        <f>G!BA107</f>
        <v/>
      </c>
      <c r="T133" s="34" t="str">
        <f>IFERROR(IF(OR(Q133="--",Q133="rg",VLOOKUP(F!$B107,E!$B$1:'E'!$AK$300,12,FALSE)=1000000000,R133="-",R133=""),"",(HLOOKUP(SMALL(G!$Q$4:'G'!$Y$4,4),G!$Q$4:'G'!$Y$501,ROW(G!Z107)-3,FALSE))/VLOOKUP(F!$B107,E!$B$1:'E'!$AK$300,12,FALSE)*100),"")</f>
        <v/>
      </c>
      <c r="U133" s="34"/>
      <c r="V133" s="34" t="str">
        <f>G!BC107</f>
        <v/>
      </c>
      <c r="W133" s="34" t="str">
        <f>G!BB107</f>
        <v>--</v>
      </c>
      <c r="X133" s="34"/>
      <c r="Y133" s="33" t="str">
        <f>G!BE107</f>
        <v/>
      </c>
      <c r="Z133" s="34" t="str">
        <f>G!BD107</f>
        <v>--</v>
      </c>
      <c r="AA133" s="33" t="str">
        <f>G!BF107</f>
        <v/>
      </c>
      <c r="AB133" s="33" t="str">
        <f>G!BG107</f>
        <v/>
      </c>
      <c r="AC133" s="34" t="str">
        <f>IFERROR(IF(OR(Z133="--",Z133="rg",VLOOKUP(F!$B107,E!$B$1:'E'!$AK$300,12,FALSE)=1000000000,AA133="-",AA133=""),"",(HLOOKUP(SMALL(G!$Q$4:'G'!$Y$4,7),G!$Q$4:'G'!$Y$501,ROW(G!AI107)-3,FALSE))/VLOOKUP(F!$B107,E!$B$1:'E'!$AK$300,12,FALSE)*100),"")</f>
        <v/>
      </c>
      <c r="AD133" s="34"/>
      <c r="AE133" s="25"/>
      <c r="AF133" s="25"/>
      <c r="AH133" s="63">
        <f t="shared" si="2"/>
        <v>1</v>
      </c>
      <c r="AJ133" s="25"/>
      <c r="AK133" s="25"/>
    </row>
    <row r="134" spans="1:37" ht="3.95" hidden="1" customHeight="1" x14ac:dyDescent="0.15">
      <c r="A134" s="32"/>
      <c r="B134" s="32"/>
      <c r="C134" s="32"/>
      <c r="D134" s="35"/>
      <c r="E134" s="34"/>
      <c r="F134" s="33"/>
      <c r="G134" s="33"/>
      <c r="H134" s="34"/>
      <c r="I134" s="33"/>
      <c r="J134" s="33"/>
      <c r="K134" s="33"/>
      <c r="L134" s="34"/>
      <c r="M134" s="34"/>
      <c r="N134" s="33"/>
      <c r="O134" s="33"/>
      <c r="P134" s="34"/>
      <c r="Q134" s="33"/>
      <c r="R134" s="33"/>
      <c r="S134" s="33"/>
      <c r="T134" s="34"/>
      <c r="U134" s="34"/>
      <c r="V134" s="34"/>
      <c r="W134" s="33"/>
      <c r="X134" s="34"/>
      <c r="Y134" s="33"/>
      <c r="Z134" s="34"/>
      <c r="AA134" s="34"/>
      <c r="AC134" s="25"/>
      <c r="AD134" s="63"/>
      <c r="AF134" s="63"/>
      <c r="AG134" s="25"/>
      <c r="AH134" s="85">
        <f>AH135</f>
        <v>1</v>
      </c>
      <c r="AI134" s="25"/>
    </row>
    <row r="135" spans="1:37" ht="9" hidden="1" customHeight="1" x14ac:dyDescent="0.15">
      <c r="A135" s="198" t="str">
        <f>IF(COUNTIF(F!D106:D121,131)&gt;0,"Chloorbenzenen (µg/kgds)","Chloorbenzenen (mg/kgds)")</f>
        <v>Chloorbenzenen (mg/kgds)</v>
      </c>
      <c r="B135" s="198"/>
      <c r="C135" s="198"/>
      <c r="D135" s="198"/>
      <c r="E135" s="198"/>
      <c r="F135" s="198"/>
      <c r="G135" s="198"/>
      <c r="H135" s="198"/>
      <c r="I135" s="198"/>
      <c r="J135" s="198"/>
      <c r="K135" s="198"/>
      <c r="L135" s="198"/>
      <c r="M135" s="198"/>
      <c r="N135" s="198"/>
      <c r="O135" s="198"/>
      <c r="P135" s="198"/>
      <c r="Q135" s="198"/>
      <c r="R135" s="198"/>
      <c r="S135" s="198"/>
      <c r="T135" s="198"/>
      <c r="U135" s="198"/>
      <c r="V135" s="198"/>
      <c r="W135" s="198"/>
      <c r="X135" s="198"/>
      <c r="Y135" s="198"/>
      <c r="Z135" s="198"/>
      <c r="AA135" s="198"/>
      <c r="AC135" s="25"/>
      <c r="AD135" s="63"/>
      <c r="AF135" s="63"/>
      <c r="AG135" s="25"/>
      <c r="AH135" s="85">
        <f>IF(COUNTIF(AH136:AH151,1)=COUNT(AH136:AH151),1,0)</f>
        <v>1</v>
      </c>
      <c r="AI135" s="25"/>
    </row>
    <row r="136" spans="1:37" s="63" customFormat="1" ht="9" hidden="1" customHeight="1" x14ac:dyDescent="0.15">
      <c r="A136" s="195" t="str">
        <f>F!A108</f>
        <v>Monochloorbenzeen</v>
      </c>
      <c r="B136" s="195"/>
      <c r="C136" s="195"/>
      <c r="D136" s="35" t="str">
        <f>G!AQ108</f>
        <v/>
      </c>
      <c r="E136" s="34" t="str">
        <f>G!AP108</f>
        <v>--</v>
      </c>
      <c r="F136" s="33"/>
      <c r="G136" s="33" t="str">
        <f>G!AS108</f>
        <v/>
      </c>
      <c r="H136" s="34" t="str">
        <f>G!AR108</f>
        <v>--</v>
      </c>
      <c r="I136" s="33" t="str">
        <f>G!AT108</f>
        <v/>
      </c>
      <c r="J136" s="33" t="str">
        <f>G!AU108</f>
        <v/>
      </c>
      <c r="K136" s="34" t="str">
        <f>IFERROR(IF(OR(H136="--",H136="rg",VLOOKUP(F!$B108,E!$B$1:'E'!$AK$300,12,FALSE)=1000000000,I136="-",I136=""),"",(HLOOKUP(SMALL(G!$Q$4:'G'!$Y$4,1),G!$Q$4:'G'!$Y$501,ROW(G!Q108)-3,FALSE))/VLOOKUP(F!$B108,E!$B$1:'E'!$AK$300,12,FALSE)*100),"")</f>
        <v/>
      </c>
      <c r="L136" s="34"/>
      <c r="M136" s="34" t="str">
        <f>G!AW108</f>
        <v/>
      </c>
      <c r="N136" s="34" t="str">
        <f>G!AV108</f>
        <v>--</v>
      </c>
      <c r="O136" s="33"/>
      <c r="P136" s="33" t="str">
        <f>G!AY108</f>
        <v/>
      </c>
      <c r="Q136" s="34" t="str">
        <f>G!AX108</f>
        <v>--</v>
      </c>
      <c r="R136" s="33" t="str">
        <f>G!AZ108</f>
        <v/>
      </c>
      <c r="S136" s="33" t="str">
        <f>G!BA108</f>
        <v/>
      </c>
      <c r="T136" s="34" t="str">
        <f>IFERROR(IF(OR(Q136="--",Q136="rg",VLOOKUP(F!$B108,E!$B$1:'E'!$AK$300,12,FALSE)=1000000000,R136="-",R136=""),"",(HLOOKUP(SMALL(G!$Q$4:'G'!$Y$4,4),G!$Q$4:'G'!$Y$501,ROW(G!Z108)-3,FALSE))/VLOOKUP(F!$B108,E!$B$1:'E'!$AK$300,12,FALSE)*100),"")</f>
        <v/>
      </c>
      <c r="U136" s="34"/>
      <c r="V136" s="34" t="str">
        <f>G!BC108</f>
        <v/>
      </c>
      <c r="W136" s="34" t="str">
        <f>G!BB108</f>
        <v>--</v>
      </c>
      <c r="X136" s="34"/>
      <c r="Y136" s="33" t="str">
        <f>G!BE108</f>
        <v/>
      </c>
      <c r="Z136" s="34" t="str">
        <f>G!BD108</f>
        <v>--</v>
      </c>
      <c r="AA136" s="33" t="str">
        <f>G!BF108</f>
        <v/>
      </c>
      <c r="AB136" s="33" t="str">
        <f>G!BG108</f>
        <v/>
      </c>
      <c r="AC136" s="34" t="str">
        <f>IFERROR(IF(OR(Z136="--",Z136="rg",VLOOKUP(F!$B108,E!$B$1:'E'!$AK$300,12,FALSE)=1000000000,AA136="-",AA136=""),"",(HLOOKUP(SMALL(G!$Q$4:'G'!$Y$4,7),G!$Q$4:'G'!$Y$501,ROW(G!AI108)-3,FALSE))/VLOOKUP(F!$B108,E!$B$1:'E'!$AK$300,12,FALSE)*100),"")</f>
        <v/>
      </c>
      <c r="AD136" s="34"/>
      <c r="AE136" s="25"/>
      <c r="AF136" s="25"/>
      <c r="AH136" s="63">
        <f t="shared" si="2"/>
        <v>1</v>
      </c>
      <c r="AJ136" s="25"/>
      <c r="AK136" s="25"/>
    </row>
    <row r="137" spans="1:37" s="63" customFormat="1" ht="9" hidden="1" customHeight="1" x14ac:dyDescent="0.15">
      <c r="A137" s="195" t="str">
        <f>F!A109</f>
        <v>1,2-Dichloorbenzeen</v>
      </c>
      <c r="B137" s="195"/>
      <c r="C137" s="195"/>
      <c r="D137" s="35" t="str">
        <f>G!AQ109</f>
        <v/>
      </c>
      <c r="E137" s="34" t="str">
        <f>G!AP109</f>
        <v>--</v>
      </c>
      <c r="F137" s="33"/>
      <c r="G137" s="33" t="str">
        <f>G!AS109</f>
        <v/>
      </c>
      <c r="H137" s="34" t="str">
        <f>G!AR109</f>
        <v>--</v>
      </c>
      <c r="I137" s="33" t="str">
        <f>G!AT109</f>
        <v/>
      </c>
      <c r="J137" s="33" t="str">
        <f>G!AU109</f>
        <v/>
      </c>
      <c r="K137" s="34" t="str">
        <f>IFERROR(IF(OR(H137="--",H137="rg",VLOOKUP(F!$B109,E!$B$1:'E'!$AK$300,12,FALSE)=1000000000,I137="-",I137=""),"",(HLOOKUP(SMALL(G!$Q$4:'G'!$Y$4,1),G!$Q$4:'G'!$Y$501,ROW(G!Q109)-3,FALSE))/VLOOKUP(F!$B109,E!$B$1:'E'!$AK$300,12,FALSE)*100),"")</f>
        <v/>
      </c>
      <c r="L137" s="34"/>
      <c r="M137" s="34" t="str">
        <f>G!AW109</f>
        <v/>
      </c>
      <c r="N137" s="34" t="str">
        <f>G!AV109</f>
        <v>--</v>
      </c>
      <c r="O137" s="33"/>
      <c r="P137" s="33" t="str">
        <f>G!AY109</f>
        <v/>
      </c>
      <c r="Q137" s="34" t="str">
        <f>G!AX109</f>
        <v>--</v>
      </c>
      <c r="R137" s="33" t="str">
        <f>G!AZ109</f>
        <v/>
      </c>
      <c r="S137" s="33" t="str">
        <f>G!BA109</f>
        <v/>
      </c>
      <c r="T137" s="34" t="str">
        <f>IFERROR(IF(OR(Q137="--",Q137="rg",VLOOKUP(F!$B109,E!$B$1:'E'!$AK$300,12,FALSE)=1000000000,R137="-",R137=""),"",(HLOOKUP(SMALL(G!$Q$4:'G'!$Y$4,4),G!$Q$4:'G'!$Y$501,ROW(G!Z109)-3,FALSE))/VLOOKUP(F!$B109,E!$B$1:'E'!$AK$300,12,FALSE)*100),"")</f>
        <v/>
      </c>
      <c r="U137" s="34"/>
      <c r="V137" s="34" t="str">
        <f>G!BC109</f>
        <v/>
      </c>
      <c r="W137" s="34" t="str">
        <f>G!BB109</f>
        <v>--</v>
      </c>
      <c r="X137" s="34"/>
      <c r="Y137" s="33" t="str">
        <f>G!BE109</f>
        <v/>
      </c>
      <c r="Z137" s="34" t="str">
        <f>G!BD109</f>
        <v>--</v>
      </c>
      <c r="AA137" s="33" t="str">
        <f>G!BF109</f>
        <v/>
      </c>
      <c r="AB137" s="33" t="str">
        <f>G!BG109</f>
        <v/>
      </c>
      <c r="AC137" s="34" t="str">
        <f>IFERROR(IF(OR(Z137="--",Z137="rg",VLOOKUP(F!$B109,E!$B$1:'E'!$AK$300,12,FALSE)=1000000000,AA137="-",AA137=""),"",(HLOOKUP(SMALL(G!$Q$4:'G'!$Y$4,7),G!$Q$4:'G'!$Y$501,ROW(G!AI109)-3,FALSE))/VLOOKUP(F!$B109,E!$B$1:'E'!$AK$300,12,FALSE)*100),"")</f>
        <v/>
      </c>
      <c r="AD137" s="34"/>
      <c r="AE137" s="25"/>
      <c r="AF137" s="25"/>
      <c r="AH137" s="63">
        <f t="shared" si="2"/>
        <v>1</v>
      </c>
      <c r="AJ137" s="25"/>
      <c r="AK137" s="25"/>
    </row>
    <row r="138" spans="1:37" s="63" customFormat="1" ht="9" hidden="1" customHeight="1" x14ac:dyDescent="0.15">
      <c r="A138" s="195" t="str">
        <f>F!A110</f>
        <v>1,3-Dichloorbenzeen</v>
      </c>
      <c r="B138" s="195"/>
      <c r="C138" s="195"/>
      <c r="D138" s="35" t="str">
        <f>G!AQ110</f>
        <v/>
      </c>
      <c r="E138" s="34" t="str">
        <f>G!AP110</f>
        <v>--</v>
      </c>
      <c r="F138" s="33"/>
      <c r="G138" s="33" t="str">
        <f>G!AS110</f>
        <v/>
      </c>
      <c r="H138" s="34" t="str">
        <f>G!AR110</f>
        <v>--</v>
      </c>
      <c r="I138" s="33" t="str">
        <f>G!AT110</f>
        <v/>
      </c>
      <c r="J138" s="33" t="str">
        <f>G!AU110</f>
        <v/>
      </c>
      <c r="K138" s="34" t="str">
        <f>IFERROR(IF(OR(H138="--",H138="rg",VLOOKUP(F!$B110,E!$B$1:'E'!$AK$300,12,FALSE)=1000000000,I138="-",I138=""),"",(HLOOKUP(SMALL(G!$Q$4:'G'!$Y$4,1),G!$Q$4:'G'!$Y$501,ROW(G!Q110)-3,FALSE))/VLOOKUP(F!$B110,E!$B$1:'E'!$AK$300,12,FALSE)*100),"")</f>
        <v/>
      </c>
      <c r="L138" s="34"/>
      <c r="M138" s="34" t="str">
        <f>G!AW110</f>
        <v/>
      </c>
      <c r="N138" s="34" t="str">
        <f>G!AV110</f>
        <v>--</v>
      </c>
      <c r="O138" s="33"/>
      <c r="P138" s="33" t="str">
        <f>G!AY110</f>
        <v/>
      </c>
      <c r="Q138" s="34" t="str">
        <f>G!AX110</f>
        <v>--</v>
      </c>
      <c r="R138" s="33" t="str">
        <f>G!AZ110</f>
        <v/>
      </c>
      <c r="S138" s="33" t="str">
        <f>G!BA110</f>
        <v/>
      </c>
      <c r="T138" s="34" t="str">
        <f>IFERROR(IF(OR(Q138="--",Q138="rg",VLOOKUP(F!$B110,E!$B$1:'E'!$AK$300,12,FALSE)=1000000000,R138="-",R138=""),"",(HLOOKUP(SMALL(G!$Q$4:'G'!$Y$4,4),G!$Q$4:'G'!$Y$501,ROW(G!Z110)-3,FALSE))/VLOOKUP(F!$B110,E!$B$1:'E'!$AK$300,12,FALSE)*100),"")</f>
        <v/>
      </c>
      <c r="U138" s="34"/>
      <c r="V138" s="34" t="str">
        <f>G!BC110</f>
        <v/>
      </c>
      <c r="W138" s="34" t="str">
        <f>G!BB110</f>
        <v>--</v>
      </c>
      <c r="X138" s="34"/>
      <c r="Y138" s="33" t="str">
        <f>G!BE110</f>
        <v/>
      </c>
      <c r="Z138" s="34" t="str">
        <f>G!BD110</f>
        <v>--</v>
      </c>
      <c r="AA138" s="33" t="str">
        <f>G!BF110</f>
        <v/>
      </c>
      <c r="AB138" s="33" t="str">
        <f>G!BG110</f>
        <v/>
      </c>
      <c r="AC138" s="34" t="str">
        <f>IFERROR(IF(OR(Z138="--",Z138="rg",VLOOKUP(F!$B110,E!$B$1:'E'!$AK$300,12,FALSE)=1000000000,AA138="-",AA138=""),"",(HLOOKUP(SMALL(G!$Q$4:'G'!$Y$4,7),G!$Q$4:'G'!$Y$501,ROW(G!AI110)-3,FALSE))/VLOOKUP(F!$B110,E!$B$1:'E'!$AK$300,12,FALSE)*100),"")</f>
        <v/>
      </c>
      <c r="AD138" s="34"/>
      <c r="AE138" s="25"/>
      <c r="AF138" s="25"/>
      <c r="AH138" s="63">
        <f t="shared" si="2"/>
        <v>1</v>
      </c>
      <c r="AJ138" s="25"/>
      <c r="AK138" s="25"/>
    </row>
    <row r="139" spans="1:37" s="63" customFormat="1" ht="9" hidden="1" customHeight="1" x14ac:dyDescent="0.15">
      <c r="A139" s="195" t="str">
        <f>F!A111</f>
        <v>1,4-Dichloorbenzeen</v>
      </c>
      <c r="B139" s="195"/>
      <c r="C139" s="195"/>
      <c r="D139" s="35" t="str">
        <f>G!AQ111</f>
        <v/>
      </c>
      <c r="E139" s="34" t="str">
        <f>G!AP111</f>
        <v>--</v>
      </c>
      <c r="F139" s="33"/>
      <c r="G139" s="33" t="str">
        <f>G!AS111</f>
        <v/>
      </c>
      <c r="H139" s="34" t="str">
        <f>G!AR111</f>
        <v>--</v>
      </c>
      <c r="I139" s="33" t="str">
        <f>G!AT111</f>
        <v/>
      </c>
      <c r="J139" s="33" t="str">
        <f>G!AU111</f>
        <v/>
      </c>
      <c r="K139" s="34" t="str">
        <f>IFERROR(IF(OR(H139="--",H139="rg",VLOOKUP(F!$B111,E!$B$1:'E'!$AK$300,12,FALSE)=1000000000,I139="-",I139=""),"",(HLOOKUP(SMALL(G!$Q$4:'G'!$Y$4,1),G!$Q$4:'G'!$Y$501,ROW(G!Q111)-3,FALSE))/VLOOKUP(F!$B111,E!$B$1:'E'!$AK$300,12,FALSE)*100),"")</f>
        <v/>
      </c>
      <c r="L139" s="34"/>
      <c r="M139" s="34" t="str">
        <f>G!AW111</f>
        <v/>
      </c>
      <c r="N139" s="34" t="str">
        <f>G!AV111</f>
        <v>--</v>
      </c>
      <c r="O139" s="33"/>
      <c r="P139" s="33" t="str">
        <f>G!AY111</f>
        <v/>
      </c>
      <c r="Q139" s="34" t="str">
        <f>G!AX111</f>
        <v>--</v>
      </c>
      <c r="R139" s="33" t="str">
        <f>G!AZ111</f>
        <v/>
      </c>
      <c r="S139" s="33" t="str">
        <f>G!BA111</f>
        <v/>
      </c>
      <c r="T139" s="34" t="str">
        <f>IFERROR(IF(OR(Q139="--",Q139="rg",VLOOKUP(F!$B111,E!$B$1:'E'!$AK$300,12,FALSE)=1000000000,R139="-",R139=""),"",(HLOOKUP(SMALL(G!$Q$4:'G'!$Y$4,4),G!$Q$4:'G'!$Y$501,ROW(G!Z111)-3,FALSE))/VLOOKUP(F!$B111,E!$B$1:'E'!$AK$300,12,FALSE)*100),"")</f>
        <v/>
      </c>
      <c r="U139" s="34"/>
      <c r="V139" s="34" t="str">
        <f>G!BC111</f>
        <v/>
      </c>
      <c r="W139" s="34" t="str">
        <f>G!BB111</f>
        <v>--</v>
      </c>
      <c r="X139" s="34"/>
      <c r="Y139" s="33" t="str">
        <f>G!BE111</f>
        <v/>
      </c>
      <c r="Z139" s="34" t="str">
        <f>G!BD111</f>
        <v>--</v>
      </c>
      <c r="AA139" s="33" t="str">
        <f>G!BF111</f>
        <v/>
      </c>
      <c r="AB139" s="33" t="str">
        <f>G!BG111</f>
        <v/>
      </c>
      <c r="AC139" s="34" t="str">
        <f>IFERROR(IF(OR(Z139="--",Z139="rg",VLOOKUP(F!$B111,E!$B$1:'E'!$AK$300,12,FALSE)=1000000000,AA139="-",AA139=""),"",(HLOOKUP(SMALL(G!$Q$4:'G'!$Y$4,7),G!$Q$4:'G'!$Y$501,ROW(G!AI111)-3,FALSE))/VLOOKUP(F!$B111,E!$B$1:'E'!$AK$300,12,FALSE)*100),"")</f>
        <v/>
      </c>
      <c r="AD139" s="34"/>
      <c r="AE139" s="25"/>
      <c r="AF139" s="25"/>
      <c r="AH139" s="63">
        <f t="shared" si="2"/>
        <v>1</v>
      </c>
      <c r="AJ139" s="25"/>
      <c r="AK139" s="25"/>
    </row>
    <row r="140" spans="1:37" s="63" customFormat="1" ht="9" hidden="1" customHeight="1" x14ac:dyDescent="0.15">
      <c r="A140" s="195" t="str">
        <f>F!A112</f>
        <v>Dichloorbenzenen (som)</v>
      </c>
      <c r="B140" s="195"/>
      <c r="C140" s="195"/>
      <c r="D140" s="35" t="str">
        <f>G!AQ112</f>
        <v/>
      </c>
      <c r="E140" s="34" t="str">
        <f>G!AP112</f>
        <v>--</v>
      </c>
      <c r="F140" s="33"/>
      <c r="G140" s="33" t="str">
        <f>G!AS112</f>
        <v/>
      </c>
      <c r="H140" s="34" t="str">
        <f>G!AR112</f>
        <v>--</v>
      </c>
      <c r="I140" s="33" t="str">
        <f>G!AT112</f>
        <v/>
      </c>
      <c r="J140" s="33" t="str">
        <f>G!AU112</f>
        <v/>
      </c>
      <c r="K140" s="34" t="str">
        <f>IFERROR(IF(OR(H140="--",H140="rg",VLOOKUP(F!$B112,E!$B$1:'E'!$AK$300,12,FALSE)=1000000000,I140="-",I140=""),"",(HLOOKUP(SMALL(G!$Q$4:'G'!$Y$4,1),G!$Q$4:'G'!$Y$501,ROW(G!Q112)-3,FALSE))/VLOOKUP(F!$B112,E!$B$1:'E'!$AK$300,12,FALSE)*100),"")</f>
        <v/>
      </c>
      <c r="L140" s="34"/>
      <c r="M140" s="34" t="str">
        <f>G!AW112</f>
        <v/>
      </c>
      <c r="N140" s="34" t="str">
        <f>G!AV112</f>
        <v>--</v>
      </c>
      <c r="O140" s="33"/>
      <c r="P140" s="33" t="str">
        <f>G!AY112</f>
        <v/>
      </c>
      <c r="Q140" s="34" t="str">
        <f>G!AX112</f>
        <v>--</v>
      </c>
      <c r="R140" s="33" t="str">
        <f>G!AZ112</f>
        <v/>
      </c>
      <c r="S140" s="33" t="str">
        <f>G!BA112</f>
        <v/>
      </c>
      <c r="T140" s="34" t="str">
        <f>IFERROR(IF(OR(Q140="--",Q140="rg",VLOOKUP(F!$B112,E!$B$1:'E'!$AK$300,12,FALSE)=1000000000,R140="-",R140=""),"",(HLOOKUP(SMALL(G!$Q$4:'G'!$Y$4,4),G!$Q$4:'G'!$Y$501,ROW(G!Z112)-3,FALSE))/VLOOKUP(F!$B112,E!$B$1:'E'!$AK$300,12,FALSE)*100),"")</f>
        <v/>
      </c>
      <c r="U140" s="34"/>
      <c r="V140" s="34" t="str">
        <f>G!BC112</f>
        <v/>
      </c>
      <c r="W140" s="34" t="str">
        <f>G!BB112</f>
        <v>--</v>
      </c>
      <c r="X140" s="34"/>
      <c r="Y140" s="33" t="str">
        <f>G!BE112</f>
        <v/>
      </c>
      <c r="Z140" s="34" t="str">
        <f>G!BD112</f>
        <v>--</v>
      </c>
      <c r="AA140" s="33" t="str">
        <f>G!BF112</f>
        <v/>
      </c>
      <c r="AB140" s="33" t="str">
        <f>G!BG112</f>
        <v/>
      </c>
      <c r="AC140" s="34" t="str">
        <f>IFERROR(IF(OR(Z140="--",Z140="rg",VLOOKUP(F!$B112,E!$B$1:'E'!$AK$300,12,FALSE)=1000000000,AA140="-",AA140=""),"",(HLOOKUP(SMALL(G!$Q$4:'G'!$Y$4,7),G!$Q$4:'G'!$Y$501,ROW(G!AI112)-3,FALSE))/VLOOKUP(F!$B112,E!$B$1:'E'!$AK$300,12,FALSE)*100),"")</f>
        <v/>
      </c>
      <c r="AD140" s="34"/>
      <c r="AE140" s="25"/>
      <c r="AF140" s="25"/>
      <c r="AH140" s="63">
        <f t="shared" si="2"/>
        <v>1</v>
      </c>
      <c r="AJ140" s="25"/>
      <c r="AK140" s="25"/>
    </row>
    <row r="141" spans="1:37" s="63" customFormat="1" ht="9" hidden="1" customHeight="1" x14ac:dyDescent="0.15">
      <c r="A141" s="195" t="str">
        <f>F!A113</f>
        <v>1,2,3-Trichloorbenzeen</v>
      </c>
      <c r="B141" s="195"/>
      <c r="C141" s="195"/>
      <c r="D141" s="35" t="str">
        <f>G!AQ113</f>
        <v/>
      </c>
      <c r="E141" s="34" t="str">
        <f>G!AP113</f>
        <v>--</v>
      </c>
      <c r="F141" s="33"/>
      <c r="G141" s="33" t="str">
        <f>G!AS113</f>
        <v/>
      </c>
      <c r="H141" s="34" t="str">
        <f>G!AR113</f>
        <v>--</v>
      </c>
      <c r="I141" s="33" t="str">
        <f>G!AT113</f>
        <v/>
      </c>
      <c r="J141" s="33" t="str">
        <f>G!AU113</f>
        <v/>
      </c>
      <c r="K141" s="34" t="str">
        <f>IFERROR(IF(OR(H141="--",H141="rg",VLOOKUP(F!$B113,E!$B$1:'E'!$AK$300,12,FALSE)=1000000000,I141="-",I141=""),"",(HLOOKUP(SMALL(G!$Q$4:'G'!$Y$4,1),G!$Q$4:'G'!$Y$501,ROW(G!Q113)-3,FALSE))/VLOOKUP(F!$B113,E!$B$1:'E'!$AK$300,12,FALSE)*100),"")</f>
        <v/>
      </c>
      <c r="L141" s="34"/>
      <c r="M141" s="34" t="str">
        <f>G!AW113</f>
        <v/>
      </c>
      <c r="N141" s="34" t="str">
        <f>G!AV113</f>
        <v>--</v>
      </c>
      <c r="O141" s="33"/>
      <c r="P141" s="33" t="str">
        <f>G!AY113</f>
        <v/>
      </c>
      <c r="Q141" s="34" t="str">
        <f>G!AX113</f>
        <v>--</v>
      </c>
      <c r="R141" s="33" t="str">
        <f>G!AZ113</f>
        <v/>
      </c>
      <c r="S141" s="33" t="str">
        <f>G!BA113</f>
        <v/>
      </c>
      <c r="T141" s="34" t="str">
        <f>IFERROR(IF(OR(Q141="--",Q141="rg",VLOOKUP(F!$B113,E!$B$1:'E'!$AK$300,12,FALSE)=1000000000,R141="-",R141=""),"",(HLOOKUP(SMALL(G!$Q$4:'G'!$Y$4,4),G!$Q$4:'G'!$Y$501,ROW(G!Z113)-3,FALSE))/VLOOKUP(F!$B113,E!$B$1:'E'!$AK$300,12,FALSE)*100),"")</f>
        <v/>
      </c>
      <c r="U141" s="34"/>
      <c r="V141" s="34" t="str">
        <f>G!BC113</f>
        <v/>
      </c>
      <c r="W141" s="34" t="str">
        <f>G!BB113</f>
        <v>--</v>
      </c>
      <c r="X141" s="34"/>
      <c r="Y141" s="33" t="str">
        <f>G!BE113</f>
        <v/>
      </c>
      <c r="Z141" s="34" t="str">
        <f>G!BD113</f>
        <v>--</v>
      </c>
      <c r="AA141" s="33" t="str">
        <f>G!BF113</f>
        <v/>
      </c>
      <c r="AB141" s="33" t="str">
        <f>G!BG113</f>
        <v/>
      </c>
      <c r="AC141" s="34" t="str">
        <f>IFERROR(IF(OR(Z141="--",Z141="rg",VLOOKUP(F!$B113,E!$B$1:'E'!$AK$300,12,FALSE)=1000000000,AA141="-",AA141=""),"",(HLOOKUP(SMALL(G!$Q$4:'G'!$Y$4,7),G!$Q$4:'G'!$Y$501,ROW(G!AI113)-3,FALSE))/VLOOKUP(F!$B113,E!$B$1:'E'!$AK$300,12,FALSE)*100),"")</f>
        <v/>
      </c>
      <c r="AD141" s="34"/>
      <c r="AE141" s="25"/>
      <c r="AF141" s="25"/>
      <c r="AH141" s="63">
        <f t="shared" si="2"/>
        <v>1</v>
      </c>
      <c r="AJ141" s="25"/>
      <c r="AK141" s="25"/>
    </row>
    <row r="142" spans="1:37" s="63" customFormat="1" ht="9" hidden="1" customHeight="1" x14ac:dyDescent="0.15">
      <c r="A142" s="195" t="str">
        <f>F!A114</f>
        <v>1,2,4-Trichloorbenzeen</v>
      </c>
      <c r="B142" s="195"/>
      <c r="C142" s="195"/>
      <c r="D142" s="35" t="str">
        <f>G!AQ114</f>
        <v/>
      </c>
      <c r="E142" s="34" t="str">
        <f>G!AP114</f>
        <v>--</v>
      </c>
      <c r="F142" s="33"/>
      <c r="G142" s="33" t="str">
        <f>G!AS114</f>
        <v/>
      </c>
      <c r="H142" s="34" t="str">
        <f>G!AR114</f>
        <v>--</v>
      </c>
      <c r="I142" s="33" t="str">
        <f>G!AT114</f>
        <v/>
      </c>
      <c r="J142" s="33" t="str">
        <f>G!AU114</f>
        <v/>
      </c>
      <c r="K142" s="34" t="str">
        <f>IFERROR(IF(OR(H142="--",H142="rg",VLOOKUP(F!$B114,E!$B$1:'E'!$AK$300,12,FALSE)=1000000000,I142="-",I142=""),"",(HLOOKUP(SMALL(G!$Q$4:'G'!$Y$4,1),G!$Q$4:'G'!$Y$501,ROW(G!Q114)-3,FALSE))/VLOOKUP(F!$B114,E!$B$1:'E'!$AK$300,12,FALSE)*100),"")</f>
        <v/>
      </c>
      <c r="L142" s="34"/>
      <c r="M142" s="34" t="str">
        <f>G!AW114</f>
        <v/>
      </c>
      <c r="N142" s="34" t="str">
        <f>G!AV114</f>
        <v>--</v>
      </c>
      <c r="O142" s="33"/>
      <c r="P142" s="33" t="str">
        <f>G!AY114</f>
        <v/>
      </c>
      <c r="Q142" s="34" t="str">
        <f>G!AX114</f>
        <v>--</v>
      </c>
      <c r="R142" s="33" t="str">
        <f>G!AZ114</f>
        <v/>
      </c>
      <c r="S142" s="33" t="str">
        <f>G!BA114</f>
        <v/>
      </c>
      <c r="T142" s="34" t="str">
        <f>IFERROR(IF(OR(Q142="--",Q142="rg",VLOOKUP(F!$B114,E!$B$1:'E'!$AK$300,12,FALSE)=1000000000,R142="-",R142=""),"",(HLOOKUP(SMALL(G!$Q$4:'G'!$Y$4,4),G!$Q$4:'G'!$Y$501,ROW(G!Z114)-3,FALSE))/VLOOKUP(F!$B114,E!$B$1:'E'!$AK$300,12,FALSE)*100),"")</f>
        <v/>
      </c>
      <c r="U142" s="34"/>
      <c r="V142" s="34" t="str">
        <f>G!BC114</f>
        <v/>
      </c>
      <c r="W142" s="34" t="str">
        <f>G!BB114</f>
        <v>--</v>
      </c>
      <c r="X142" s="34"/>
      <c r="Y142" s="33" t="str">
        <f>G!BE114</f>
        <v/>
      </c>
      <c r="Z142" s="34" t="str">
        <f>G!BD114</f>
        <v>--</v>
      </c>
      <c r="AA142" s="33" t="str">
        <f>G!BF114</f>
        <v/>
      </c>
      <c r="AB142" s="33" t="str">
        <f>G!BG114</f>
        <v/>
      </c>
      <c r="AC142" s="34" t="str">
        <f>IFERROR(IF(OR(Z142="--",Z142="rg",VLOOKUP(F!$B114,E!$B$1:'E'!$AK$300,12,FALSE)=1000000000,AA142="-",AA142=""),"",(HLOOKUP(SMALL(G!$Q$4:'G'!$Y$4,7),G!$Q$4:'G'!$Y$501,ROW(G!AI114)-3,FALSE))/VLOOKUP(F!$B114,E!$B$1:'E'!$AK$300,12,FALSE)*100),"")</f>
        <v/>
      </c>
      <c r="AD142" s="34"/>
      <c r="AE142" s="25"/>
      <c r="AF142" s="25"/>
      <c r="AH142" s="63">
        <f t="shared" si="2"/>
        <v>1</v>
      </c>
      <c r="AJ142" s="25"/>
      <c r="AK142" s="25"/>
    </row>
    <row r="143" spans="1:37" s="63" customFormat="1" ht="9" hidden="1" customHeight="1" x14ac:dyDescent="0.15">
      <c r="A143" s="195" t="str">
        <f>F!A115</f>
        <v>1,3,5-trichloorbenzeen</v>
      </c>
      <c r="B143" s="195"/>
      <c r="C143" s="195"/>
      <c r="D143" s="35" t="str">
        <f>G!AQ115</f>
        <v/>
      </c>
      <c r="E143" s="34" t="str">
        <f>G!AP115</f>
        <v>--</v>
      </c>
      <c r="F143" s="33"/>
      <c r="G143" s="33" t="str">
        <f>G!AS115</f>
        <v/>
      </c>
      <c r="H143" s="34" t="str">
        <f>G!AR115</f>
        <v>--</v>
      </c>
      <c r="I143" s="33" t="str">
        <f>G!AT115</f>
        <v/>
      </c>
      <c r="J143" s="33" t="str">
        <f>G!AU115</f>
        <v/>
      </c>
      <c r="K143" s="34" t="str">
        <f>IFERROR(IF(OR(H143="--",H143="rg",VLOOKUP(F!$B115,E!$B$1:'E'!$AK$300,12,FALSE)=1000000000,I143="-",I143=""),"",(HLOOKUP(SMALL(G!$Q$4:'G'!$Y$4,1),G!$Q$4:'G'!$Y$501,ROW(G!Q115)-3,FALSE))/VLOOKUP(F!$B115,E!$B$1:'E'!$AK$300,12,FALSE)*100),"")</f>
        <v/>
      </c>
      <c r="L143" s="34"/>
      <c r="M143" s="34" t="str">
        <f>G!AW115</f>
        <v/>
      </c>
      <c r="N143" s="34" t="str">
        <f>G!AV115</f>
        <v>--</v>
      </c>
      <c r="O143" s="33"/>
      <c r="P143" s="33" t="str">
        <f>G!AY115</f>
        <v/>
      </c>
      <c r="Q143" s="34" t="str">
        <f>G!AX115</f>
        <v>--</v>
      </c>
      <c r="R143" s="33" t="str">
        <f>G!AZ115</f>
        <v/>
      </c>
      <c r="S143" s="33" t="str">
        <f>G!BA115</f>
        <v/>
      </c>
      <c r="T143" s="34" t="str">
        <f>IFERROR(IF(OR(Q143="--",Q143="rg",VLOOKUP(F!$B115,E!$B$1:'E'!$AK$300,12,FALSE)=1000000000,R143="-",R143=""),"",(HLOOKUP(SMALL(G!$Q$4:'G'!$Y$4,4),G!$Q$4:'G'!$Y$501,ROW(G!Z115)-3,FALSE))/VLOOKUP(F!$B115,E!$B$1:'E'!$AK$300,12,FALSE)*100),"")</f>
        <v/>
      </c>
      <c r="U143" s="34"/>
      <c r="V143" s="34" t="str">
        <f>G!BC115</f>
        <v/>
      </c>
      <c r="W143" s="34" t="str">
        <f>G!BB115</f>
        <v>--</v>
      </c>
      <c r="X143" s="34"/>
      <c r="Y143" s="33" t="str">
        <f>G!BE115</f>
        <v/>
      </c>
      <c r="Z143" s="34" t="str">
        <f>G!BD115</f>
        <v>--</v>
      </c>
      <c r="AA143" s="33" t="str">
        <f>G!BF115</f>
        <v/>
      </c>
      <c r="AB143" s="33" t="str">
        <f>G!BG115</f>
        <v/>
      </c>
      <c r="AC143" s="34" t="str">
        <f>IFERROR(IF(OR(Z143="--",Z143="rg",VLOOKUP(F!$B115,E!$B$1:'E'!$AK$300,12,FALSE)=1000000000,AA143="-",AA143=""),"",(HLOOKUP(SMALL(G!$Q$4:'G'!$Y$4,7),G!$Q$4:'G'!$Y$501,ROW(G!AI115)-3,FALSE))/VLOOKUP(F!$B115,E!$B$1:'E'!$AK$300,12,FALSE)*100),"")</f>
        <v/>
      </c>
      <c r="AD143" s="34"/>
      <c r="AE143" s="25"/>
      <c r="AF143" s="25"/>
      <c r="AH143" s="63">
        <f t="shared" si="2"/>
        <v>1</v>
      </c>
      <c r="AJ143" s="25"/>
      <c r="AK143" s="25"/>
    </row>
    <row r="144" spans="1:37" s="63" customFormat="1" ht="9" hidden="1" customHeight="1" x14ac:dyDescent="0.15">
      <c r="A144" s="195" t="str">
        <f>F!A116</f>
        <v>Trichloorbenzenen (som)</v>
      </c>
      <c r="B144" s="195"/>
      <c r="C144" s="195"/>
      <c r="D144" s="35" t="str">
        <f>G!AQ116</f>
        <v/>
      </c>
      <c r="E144" s="34" t="str">
        <f>G!AP116</f>
        <v>--</v>
      </c>
      <c r="F144" s="33"/>
      <c r="G144" s="33" t="str">
        <f>G!AS116</f>
        <v/>
      </c>
      <c r="H144" s="34" t="str">
        <f>G!AR116</f>
        <v>--</v>
      </c>
      <c r="I144" s="33" t="str">
        <f>G!AT116</f>
        <v/>
      </c>
      <c r="J144" s="33" t="str">
        <f>G!AU116</f>
        <v/>
      </c>
      <c r="K144" s="34" t="str">
        <f>IFERROR(IF(OR(H144="--",H144="rg",VLOOKUP(F!$B116,E!$B$1:'E'!$AK$300,12,FALSE)=1000000000,I144="-",I144=""),"",(HLOOKUP(SMALL(G!$Q$4:'G'!$Y$4,1),G!$Q$4:'G'!$Y$501,ROW(G!Q116)-3,FALSE))/VLOOKUP(F!$B116,E!$B$1:'E'!$AK$300,12,FALSE)*100),"")</f>
        <v/>
      </c>
      <c r="L144" s="34"/>
      <c r="M144" s="34" t="str">
        <f>G!AW116</f>
        <v/>
      </c>
      <c r="N144" s="34" t="str">
        <f>G!AV116</f>
        <v>--</v>
      </c>
      <c r="O144" s="33"/>
      <c r="P144" s="33" t="str">
        <f>G!AY116</f>
        <v/>
      </c>
      <c r="Q144" s="34" t="str">
        <f>G!AX116</f>
        <v>--</v>
      </c>
      <c r="R144" s="33" t="str">
        <f>G!AZ116</f>
        <v/>
      </c>
      <c r="S144" s="33" t="str">
        <f>G!BA116</f>
        <v/>
      </c>
      <c r="T144" s="34" t="str">
        <f>IFERROR(IF(OR(Q144="--",Q144="rg",VLOOKUP(F!$B116,E!$B$1:'E'!$AK$300,12,FALSE)=1000000000,R144="-",R144=""),"",(HLOOKUP(SMALL(G!$Q$4:'G'!$Y$4,4),G!$Q$4:'G'!$Y$501,ROW(G!Z116)-3,FALSE))/VLOOKUP(F!$B116,E!$B$1:'E'!$AK$300,12,FALSE)*100),"")</f>
        <v/>
      </c>
      <c r="U144" s="34"/>
      <c r="V144" s="34" t="str">
        <f>G!BC116</f>
        <v/>
      </c>
      <c r="W144" s="34" t="str">
        <f>G!BB116</f>
        <v>--</v>
      </c>
      <c r="X144" s="34"/>
      <c r="Y144" s="33" t="str">
        <f>G!BE116</f>
        <v/>
      </c>
      <c r="Z144" s="34" t="str">
        <f>G!BD116</f>
        <v>--</v>
      </c>
      <c r="AA144" s="33" t="str">
        <f>G!BF116</f>
        <v/>
      </c>
      <c r="AB144" s="33" t="str">
        <f>G!BG116</f>
        <v/>
      </c>
      <c r="AC144" s="34" t="str">
        <f>IFERROR(IF(OR(Z144="--",Z144="rg",VLOOKUP(F!$B116,E!$B$1:'E'!$AK$300,12,FALSE)=1000000000,AA144="-",AA144=""),"",(HLOOKUP(SMALL(G!$Q$4:'G'!$Y$4,7),G!$Q$4:'G'!$Y$501,ROW(G!AI116)-3,FALSE))/VLOOKUP(F!$B116,E!$B$1:'E'!$AK$300,12,FALSE)*100),"")</f>
        <v/>
      </c>
      <c r="AD144" s="34"/>
      <c r="AE144" s="25"/>
      <c r="AF144" s="25"/>
      <c r="AH144" s="63">
        <f t="shared" si="2"/>
        <v>1</v>
      </c>
      <c r="AJ144" s="25"/>
      <c r="AK144" s="25"/>
    </row>
    <row r="145" spans="1:37" s="63" customFormat="1" ht="9" hidden="1" customHeight="1" x14ac:dyDescent="0.15">
      <c r="A145" s="195" t="str">
        <f>F!A117</f>
        <v>1,2,3,4-tetrachloorbenzeen</v>
      </c>
      <c r="B145" s="195"/>
      <c r="C145" s="195"/>
      <c r="D145" s="35" t="str">
        <f>G!AQ117</f>
        <v/>
      </c>
      <c r="E145" s="34" t="str">
        <f>G!AP117</f>
        <v>--</v>
      </c>
      <c r="F145" s="33"/>
      <c r="G145" s="33" t="str">
        <f>G!AS117</f>
        <v/>
      </c>
      <c r="H145" s="34" t="str">
        <f>G!AR117</f>
        <v>--</v>
      </c>
      <c r="I145" s="33" t="str">
        <f>G!AT117</f>
        <v/>
      </c>
      <c r="J145" s="33" t="str">
        <f>G!AU117</f>
        <v/>
      </c>
      <c r="K145" s="34" t="str">
        <f>IFERROR(IF(OR(H145="--",H145="rg",VLOOKUP(F!$B117,E!$B$1:'E'!$AK$300,12,FALSE)=1000000000,I145="-",I145=""),"",(HLOOKUP(SMALL(G!$Q$4:'G'!$Y$4,1),G!$Q$4:'G'!$Y$501,ROW(G!Q117)-3,FALSE))/VLOOKUP(F!$B117,E!$B$1:'E'!$AK$300,12,FALSE)*100),"")</f>
        <v/>
      </c>
      <c r="L145" s="34"/>
      <c r="M145" s="34" t="str">
        <f>G!AW117</f>
        <v/>
      </c>
      <c r="N145" s="34" t="str">
        <f>G!AV117</f>
        <v>--</v>
      </c>
      <c r="O145" s="33"/>
      <c r="P145" s="33" t="str">
        <f>G!AY117</f>
        <v/>
      </c>
      <c r="Q145" s="34" t="str">
        <f>G!AX117</f>
        <v>--</v>
      </c>
      <c r="R145" s="33" t="str">
        <f>G!AZ117</f>
        <v/>
      </c>
      <c r="S145" s="33" t="str">
        <f>G!BA117</f>
        <v/>
      </c>
      <c r="T145" s="34" t="str">
        <f>IFERROR(IF(OR(Q145="--",Q145="rg",VLOOKUP(F!$B117,E!$B$1:'E'!$AK$300,12,FALSE)=1000000000,R145="-",R145=""),"",(HLOOKUP(SMALL(G!$Q$4:'G'!$Y$4,4),G!$Q$4:'G'!$Y$501,ROW(G!Z117)-3,FALSE))/VLOOKUP(F!$B117,E!$B$1:'E'!$AK$300,12,FALSE)*100),"")</f>
        <v/>
      </c>
      <c r="U145" s="34"/>
      <c r="V145" s="34" t="str">
        <f>G!BC117</f>
        <v/>
      </c>
      <c r="W145" s="34" t="str">
        <f>G!BB117</f>
        <v>--</v>
      </c>
      <c r="X145" s="34"/>
      <c r="Y145" s="33" t="str">
        <f>G!BE117</f>
        <v/>
      </c>
      <c r="Z145" s="34" t="str">
        <f>G!BD117</f>
        <v>--</v>
      </c>
      <c r="AA145" s="33" t="str">
        <f>G!BF117</f>
        <v/>
      </c>
      <c r="AB145" s="33" t="str">
        <f>G!BG117</f>
        <v/>
      </c>
      <c r="AC145" s="34" t="str">
        <f>IFERROR(IF(OR(Z145="--",Z145="rg",VLOOKUP(F!$B117,E!$B$1:'E'!$AK$300,12,FALSE)=1000000000,AA145="-",AA145=""),"",(HLOOKUP(SMALL(G!$Q$4:'G'!$Y$4,7),G!$Q$4:'G'!$Y$501,ROW(G!AI117)-3,FALSE))/VLOOKUP(F!$B117,E!$B$1:'E'!$AK$300,12,FALSE)*100),"")</f>
        <v/>
      </c>
      <c r="AD145" s="34"/>
      <c r="AE145" s="25"/>
      <c r="AF145" s="25"/>
      <c r="AH145" s="63">
        <f t="shared" si="2"/>
        <v>1</v>
      </c>
      <c r="AJ145" s="25"/>
      <c r="AK145" s="25"/>
    </row>
    <row r="146" spans="1:37" s="63" customFormat="1" ht="9" hidden="1" customHeight="1" x14ac:dyDescent="0.15">
      <c r="A146" s="195" t="str">
        <f>F!A118</f>
        <v>1,2,3,5-tetrachloorbenzeen</v>
      </c>
      <c r="B146" s="195"/>
      <c r="C146" s="195"/>
      <c r="D146" s="35" t="str">
        <f>G!AQ118</f>
        <v/>
      </c>
      <c r="E146" s="34" t="str">
        <f>G!AP118</f>
        <v>--</v>
      </c>
      <c r="F146" s="33"/>
      <c r="G146" s="33" t="str">
        <f>G!AS118</f>
        <v/>
      </c>
      <c r="H146" s="34" t="str">
        <f>G!AR118</f>
        <v>--</v>
      </c>
      <c r="I146" s="33" t="str">
        <f>G!AT118</f>
        <v/>
      </c>
      <c r="J146" s="33" t="str">
        <f>G!AU118</f>
        <v/>
      </c>
      <c r="K146" s="34" t="str">
        <f>IFERROR(IF(OR(H146="--",H146="rg",VLOOKUP(F!$B118,E!$B$1:'E'!$AK$300,12,FALSE)=1000000000,I146="-",I146=""),"",(HLOOKUP(SMALL(G!$Q$4:'G'!$Y$4,1),G!$Q$4:'G'!$Y$501,ROW(G!Q118)-3,FALSE))/VLOOKUP(F!$B118,E!$B$1:'E'!$AK$300,12,FALSE)*100),"")</f>
        <v/>
      </c>
      <c r="L146" s="34"/>
      <c r="M146" s="34" t="str">
        <f>G!AW118</f>
        <v/>
      </c>
      <c r="N146" s="34" t="str">
        <f>G!AV118</f>
        <v>--</v>
      </c>
      <c r="O146" s="33"/>
      <c r="P146" s="33" t="str">
        <f>G!AY118</f>
        <v/>
      </c>
      <c r="Q146" s="34" t="str">
        <f>G!AX118</f>
        <v>--</v>
      </c>
      <c r="R146" s="33" t="str">
        <f>G!AZ118</f>
        <v/>
      </c>
      <c r="S146" s="33" t="str">
        <f>G!BA118</f>
        <v/>
      </c>
      <c r="T146" s="34" t="str">
        <f>IFERROR(IF(OR(Q146="--",Q146="rg",VLOOKUP(F!$B118,E!$B$1:'E'!$AK$300,12,FALSE)=1000000000,R146="-",R146=""),"",(HLOOKUP(SMALL(G!$Q$4:'G'!$Y$4,4),G!$Q$4:'G'!$Y$501,ROW(G!Z118)-3,FALSE))/VLOOKUP(F!$B118,E!$B$1:'E'!$AK$300,12,FALSE)*100),"")</f>
        <v/>
      </c>
      <c r="U146" s="34"/>
      <c r="V146" s="34" t="str">
        <f>G!BC118</f>
        <v/>
      </c>
      <c r="W146" s="34" t="str">
        <f>G!BB118</f>
        <v>--</v>
      </c>
      <c r="X146" s="34"/>
      <c r="Y146" s="33" t="str">
        <f>G!BE118</f>
        <v/>
      </c>
      <c r="Z146" s="34" t="str">
        <f>G!BD118</f>
        <v>--</v>
      </c>
      <c r="AA146" s="33" t="str">
        <f>G!BF118</f>
        <v/>
      </c>
      <c r="AB146" s="33" t="str">
        <f>G!BG118</f>
        <v/>
      </c>
      <c r="AC146" s="34" t="str">
        <f>IFERROR(IF(OR(Z146="--",Z146="rg",VLOOKUP(F!$B118,E!$B$1:'E'!$AK$300,12,FALSE)=1000000000,AA146="-",AA146=""),"",(HLOOKUP(SMALL(G!$Q$4:'G'!$Y$4,7),G!$Q$4:'G'!$Y$501,ROW(G!AI118)-3,FALSE))/VLOOKUP(F!$B118,E!$B$1:'E'!$AK$300,12,FALSE)*100),"")</f>
        <v/>
      </c>
      <c r="AD146" s="34"/>
      <c r="AE146" s="25"/>
      <c r="AF146" s="25"/>
      <c r="AH146" s="63">
        <f t="shared" si="2"/>
        <v>1</v>
      </c>
      <c r="AJ146" s="25"/>
      <c r="AK146" s="25"/>
    </row>
    <row r="147" spans="1:37" s="63" customFormat="1" ht="9" hidden="1" customHeight="1" x14ac:dyDescent="0.15">
      <c r="A147" s="195" t="str">
        <f>F!A119</f>
        <v>1,2,4,5-tetrachloorbenzeen</v>
      </c>
      <c r="B147" s="195"/>
      <c r="C147" s="195"/>
      <c r="D147" s="35" t="str">
        <f>G!AQ119</f>
        <v/>
      </c>
      <c r="E147" s="34" t="str">
        <f>G!AP119</f>
        <v>--</v>
      </c>
      <c r="F147" s="33"/>
      <c r="G147" s="33" t="str">
        <f>G!AS119</f>
        <v/>
      </c>
      <c r="H147" s="34" t="str">
        <f>G!AR119</f>
        <v>--</v>
      </c>
      <c r="I147" s="33" t="str">
        <f>G!AT119</f>
        <v/>
      </c>
      <c r="J147" s="33" t="str">
        <f>G!AU119</f>
        <v/>
      </c>
      <c r="K147" s="34" t="str">
        <f>IFERROR(IF(OR(H147="--",H147="rg",VLOOKUP(F!$B119,E!$B$1:'E'!$AK$300,12,FALSE)=1000000000,I147="-",I147=""),"",(HLOOKUP(SMALL(G!$Q$4:'G'!$Y$4,1),G!$Q$4:'G'!$Y$501,ROW(G!Q119)-3,FALSE))/VLOOKUP(F!$B119,E!$B$1:'E'!$AK$300,12,FALSE)*100),"")</f>
        <v/>
      </c>
      <c r="L147" s="34"/>
      <c r="M147" s="34" t="str">
        <f>G!AW119</f>
        <v/>
      </c>
      <c r="N147" s="34" t="str">
        <f>G!AV119</f>
        <v>--</v>
      </c>
      <c r="O147" s="33"/>
      <c r="P147" s="33" t="str">
        <f>G!AY119</f>
        <v/>
      </c>
      <c r="Q147" s="34" t="str">
        <f>G!AX119</f>
        <v>--</v>
      </c>
      <c r="R147" s="33" t="str">
        <f>G!AZ119</f>
        <v/>
      </c>
      <c r="S147" s="33" t="str">
        <f>G!BA119</f>
        <v/>
      </c>
      <c r="T147" s="34" t="str">
        <f>IFERROR(IF(OR(Q147="--",Q147="rg",VLOOKUP(F!$B119,E!$B$1:'E'!$AK$300,12,FALSE)=1000000000,R147="-",R147=""),"",(HLOOKUP(SMALL(G!$Q$4:'G'!$Y$4,4),G!$Q$4:'G'!$Y$501,ROW(G!Z119)-3,FALSE))/VLOOKUP(F!$B119,E!$B$1:'E'!$AK$300,12,FALSE)*100),"")</f>
        <v/>
      </c>
      <c r="U147" s="34"/>
      <c r="V147" s="34" t="str">
        <f>G!BC119</f>
        <v/>
      </c>
      <c r="W147" s="34" t="str">
        <f>G!BB119</f>
        <v>--</v>
      </c>
      <c r="X147" s="34"/>
      <c r="Y147" s="33" t="str">
        <f>G!BE119</f>
        <v/>
      </c>
      <c r="Z147" s="34" t="str">
        <f>G!BD119</f>
        <v>--</v>
      </c>
      <c r="AA147" s="33" t="str">
        <f>G!BF119</f>
        <v/>
      </c>
      <c r="AB147" s="33" t="str">
        <f>G!BG119</f>
        <v/>
      </c>
      <c r="AC147" s="34" t="str">
        <f>IFERROR(IF(OR(Z147="--",Z147="rg",VLOOKUP(F!$B119,E!$B$1:'E'!$AK$300,12,FALSE)=1000000000,AA147="-",AA147=""),"",(HLOOKUP(SMALL(G!$Q$4:'G'!$Y$4,7),G!$Q$4:'G'!$Y$501,ROW(G!AI119)-3,FALSE))/VLOOKUP(F!$B119,E!$B$1:'E'!$AK$300,12,FALSE)*100),"")</f>
        <v/>
      </c>
      <c r="AD147" s="34"/>
      <c r="AE147" s="25"/>
      <c r="AF147" s="25"/>
      <c r="AH147" s="63">
        <f t="shared" si="2"/>
        <v>1</v>
      </c>
      <c r="AJ147" s="25"/>
      <c r="AK147" s="25"/>
    </row>
    <row r="148" spans="1:37" s="63" customFormat="1" ht="9" hidden="1" customHeight="1" x14ac:dyDescent="0.15">
      <c r="A148" s="195" t="str">
        <f>F!A120</f>
        <v>Tetrachloorbenzenen (som)</v>
      </c>
      <c r="B148" s="195"/>
      <c r="C148" s="195"/>
      <c r="D148" s="35" t="str">
        <f>G!AQ120</f>
        <v/>
      </c>
      <c r="E148" s="34" t="str">
        <f>G!AP120</f>
        <v>--</v>
      </c>
      <c r="F148" s="33"/>
      <c r="G148" s="33" t="str">
        <f>G!AS120</f>
        <v/>
      </c>
      <c r="H148" s="34" t="str">
        <f>G!AR120</f>
        <v>--</v>
      </c>
      <c r="I148" s="33" t="str">
        <f>G!AT120</f>
        <v/>
      </c>
      <c r="J148" s="33" t="str">
        <f>G!AU120</f>
        <v/>
      </c>
      <c r="K148" s="34" t="str">
        <f>IFERROR(IF(OR(H148="--",H148="rg",VLOOKUP(F!$B120,E!$B$1:'E'!$AK$300,12,FALSE)=1000000000,I148="-",I148=""),"",(HLOOKUP(SMALL(G!$Q$4:'G'!$Y$4,1),G!$Q$4:'G'!$Y$501,ROW(G!Q120)-3,FALSE))/VLOOKUP(F!$B120,E!$B$1:'E'!$AK$300,12,FALSE)*100),"")</f>
        <v/>
      </c>
      <c r="L148" s="34"/>
      <c r="M148" s="34" t="str">
        <f>G!AW120</f>
        <v/>
      </c>
      <c r="N148" s="34" t="str">
        <f>G!AV120</f>
        <v>--</v>
      </c>
      <c r="O148" s="33"/>
      <c r="P148" s="33" t="str">
        <f>G!AY120</f>
        <v/>
      </c>
      <c r="Q148" s="34" t="str">
        <f>G!AX120</f>
        <v>--</v>
      </c>
      <c r="R148" s="33" t="str">
        <f>G!AZ120</f>
        <v/>
      </c>
      <c r="S148" s="33" t="str">
        <f>G!BA120</f>
        <v/>
      </c>
      <c r="T148" s="34" t="str">
        <f>IFERROR(IF(OR(Q148="--",Q148="rg",VLOOKUP(F!$B120,E!$B$1:'E'!$AK$300,12,FALSE)=1000000000,R148="-",R148=""),"",(HLOOKUP(SMALL(G!$Q$4:'G'!$Y$4,4),G!$Q$4:'G'!$Y$501,ROW(G!Z120)-3,FALSE))/VLOOKUP(F!$B120,E!$B$1:'E'!$AK$300,12,FALSE)*100),"")</f>
        <v/>
      </c>
      <c r="U148" s="34"/>
      <c r="V148" s="34" t="str">
        <f>G!BC120</f>
        <v/>
      </c>
      <c r="W148" s="34" t="str">
        <f>G!BB120</f>
        <v>--</v>
      </c>
      <c r="X148" s="34"/>
      <c r="Y148" s="33" t="str">
        <f>G!BE120</f>
        <v/>
      </c>
      <c r="Z148" s="34" t="str">
        <f>G!BD120</f>
        <v>--</v>
      </c>
      <c r="AA148" s="33" t="str">
        <f>G!BF120</f>
        <v/>
      </c>
      <c r="AB148" s="33" t="str">
        <f>G!BG120</f>
        <v/>
      </c>
      <c r="AC148" s="34" t="str">
        <f>IFERROR(IF(OR(Z148="--",Z148="rg",VLOOKUP(F!$B120,E!$B$1:'E'!$AK$300,12,FALSE)=1000000000,AA148="-",AA148=""),"",(HLOOKUP(SMALL(G!$Q$4:'G'!$Y$4,7),G!$Q$4:'G'!$Y$501,ROW(G!AI120)-3,FALSE))/VLOOKUP(F!$B120,E!$B$1:'E'!$AK$300,12,FALSE)*100),"")</f>
        <v/>
      </c>
      <c r="AD148" s="34"/>
      <c r="AE148" s="25"/>
      <c r="AF148" s="25"/>
      <c r="AH148" s="63">
        <f t="shared" si="2"/>
        <v>1</v>
      </c>
      <c r="AJ148" s="25"/>
      <c r="AK148" s="25"/>
    </row>
    <row r="149" spans="1:37" s="63" customFormat="1" ht="9" hidden="1" customHeight="1" x14ac:dyDescent="0.15">
      <c r="A149" s="195" t="str">
        <f>F!A121</f>
        <v>Pentachloorbenzeen</v>
      </c>
      <c r="B149" s="195"/>
      <c r="C149" s="195"/>
      <c r="D149" s="35" t="str">
        <f>G!AQ121</f>
        <v/>
      </c>
      <c r="E149" s="34" t="str">
        <f>G!AP121</f>
        <v>--</v>
      </c>
      <c r="F149" s="33"/>
      <c r="G149" s="33" t="str">
        <f>G!AS121</f>
        <v/>
      </c>
      <c r="H149" s="34" t="str">
        <f>G!AR121</f>
        <v>--</v>
      </c>
      <c r="I149" s="33" t="str">
        <f>G!AT121</f>
        <v/>
      </c>
      <c r="J149" s="33" t="str">
        <f>G!AU121</f>
        <v/>
      </c>
      <c r="K149" s="34" t="str">
        <f>IFERROR(IF(OR(H149="--",H149="rg",VLOOKUP(F!$B121,E!$B$1:'E'!$AK$300,12,FALSE)=1000000000,I149="-",I149=""),"",(HLOOKUP(SMALL(G!$Q$4:'G'!$Y$4,1),G!$Q$4:'G'!$Y$501,ROW(G!Q121)-3,FALSE))/VLOOKUP(F!$B121,E!$B$1:'E'!$AK$300,12,FALSE)*100),"")</f>
        <v/>
      </c>
      <c r="L149" s="34"/>
      <c r="M149" s="34" t="str">
        <f>G!AW121</f>
        <v/>
      </c>
      <c r="N149" s="34" t="str">
        <f>G!AV121</f>
        <v>--</v>
      </c>
      <c r="O149" s="33"/>
      <c r="P149" s="33" t="str">
        <f>G!AY121</f>
        <v/>
      </c>
      <c r="Q149" s="34" t="str">
        <f>G!AX121</f>
        <v>--</v>
      </c>
      <c r="R149" s="33" t="str">
        <f>G!AZ121</f>
        <v/>
      </c>
      <c r="S149" s="33" t="str">
        <f>G!BA121</f>
        <v/>
      </c>
      <c r="T149" s="34" t="str">
        <f>IFERROR(IF(OR(Q149="--",Q149="rg",VLOOKUP(F!$B121,E!$B$1:'E'!$AK$300,12,FALSE)=1000000000,R149="-",R149=""),"",(HLOOKUP(SMALL(G!$Q$4:'G'!$Y$4,4),G!$Q$4:'G'!$Y$501,ROW(G!Z121)-3,FALSE))/VLOOKUP(F!$B121,E!$B$1:'E'!$AK$300,12,FALSE)*100),"")</f>
        <v/>
      </c>
      <c r="U149" s="34"/>
      <c r="V149" s="34" t="str">
        <f>G!BC121</f>
        <v/>
      </c>
      <c r="W149" s="34" t="str">
        <f>G!BB121</f>
        <v>--</v>
      </c>
      <c r="X149" s="34"/>
      <c r="Y149" s="33" t="str">
        <f>G!BE121</f>
        <v/>
      </c>
      <c r="Z149" s="34" t="str">
        <f>G!BD121</f>
        <v>--</v>
      </c>
      <c r="AA149" s="33" t="str">
        <f>G!BF121</f>
        <v/>
      </c>
      <c r="AB149" s="33" t="str">
        <f>G!BG121</f>
        <v/>
      </c>
      <c r="AC149" s="34" t="str">
        <f>IFERROR(IF(OR(Z149="--",Z149="rg",VLOOKUP(F!$B121,E!$B$1:'E'!$AK$300,12,FALSE)=1000000000,AA149="-",AA149=""),"",(HLOOKUP(SMALL(G!$Q$4:'G'!$Y$4,7),G!$Q$4:'G'!$Y$501,ROW(G!AI121)-3,FALSE))/VLOOKUP(F!$B121,E!$B$1:'E'!$AK$300,12,FALSE)*100),"")</f>
        <v/>
      </c>
      <c r="AD149" s="34"/>
      <c r="AE149" s="25"/>
      <c r="AF149" s="25"/>
      <c r="AH149" s="63">
        <f t="shared" si="2"/>
        <v>1</v>
      </c>
      <c r="AJ149" s="25"/>
      <c r="AK149" s="25"/>
    </row>
    <row r="150" spans="1:37" s="63" customFormat="1" ht="9" hidden="1" customHeight="1" x14ac:dyDescent="0.15">
      <c r="A150" s="195" t="str">
        <f>F!A122</f>
        <v>Hexachloorbenzeen</v>
      </c>
      <c r="B150" s="195"/>
      <c r="C150" s="195"/>
      <c r="D150" s="35" t="str">
        <f>G!AQ122</f>
        <v/>
      </c>
      <c r="E150" s="34" t="str">
        <f>G!AP122</f>
        <v>--</v>
      </c>
      <c r="F150" s="33"/>
      <c r="G150" s="33" t="str">
        <f>G!AS122</f>
        <v/>
      </c>
      <c r="H150" s="34" t="str">
        <f>G!AR122</f>
        <v>--</v>
      </c>
      <c r="I150" s="33" t="str">
        <f>G!AT122</f>
        <v/>
      </c>
      <c r="J150" s="33" t="str">
        <f>G!AU122</f>
        <v/>
      </c>
      <c r="K150" s="34" t="str">
        <f>IFERROR(IF(OR(H150="--",H150="rg",VLOOKUP(F!$B122,E!$B$1:'E'!$AK$300,12,FALSE)=1000000000,I150="-",I150=""),"",(HLOOKUP(SMALL(G!$Q$4:'G'!$Y$4,1),G!$Q$4:'G'!$Y$501,ROW(G!Q122)-3,FALSE))/VLOOKUP(F!$B122,E!$B$1:'E'!$AK$300,12,FALSE)*100),"")</f>
        <v/>
      </c>
      <c r="L150" s="34"/>
      <c r="M150" s="34" t="str">
        <f>G!AW122</f>
        <v/>
      </c>
      <c r="N150" s="34" t="str">
        <f>G!AV122</f>
        <v>--</v>
      </c>
      <c r="O150" s="33"/>
      <c r="P150" s="33" t="str">
        <f>G!AY122</f>
        <v/>
      </c>
      <c r="Q150" s="34" t="str">
        <f>G!AX122</f>
        <v>--</v>
      </c>
      <c r="R150" s="33" t="str">
        <f>G!AZ122</f>
        <v/>
      </c>
      <c r="S150" s="33" t="str">
        <f>G!BA122</f>
        <v/>
      </c>
      <c r="T150" s="34" t="str">
        <f>IFERROR(IF(OR(Q150="--",Q150="rg",VLOOKUP(F!$B122,E!$B$1:'E'!$AK$300,12,FALSE)=1000000000,R150="-",R150=""),"",(HLOOKUP(SMALL(G!$Q$4:'G'!$Y$4,4),G!$Q$4:'G'!$Y$501,ROW(G!Z122)-3,FALSE))/VLOOKUP(F!$B122,E!$B$1:'E'!$AK$300,12,FALSE)*100),"")</f>
        <v/>
      </c>
      <c r="U150" s="34"/>
      <c r="V150" s="34" t="str">
        <f>G!BC122</f>
        <v/>
      </c>
      <c r="W150" s="34" t="str">
        <f>G!BB122</f>
        <v>--</v>
      </c>
      <c r="X150" s="34"/>
      <c r="Y150" s="33" t="str">
        <f>G!BE122</f>
        <v/>
      </c>
      <c r="Z150" s="34" t="str">
        <f>G!BD122</f>
        <v>--</v>
      </c>
      <c r="AA150" s="33" t="str">
        <f>G!BF122</f>
        <v/>
      </c>
      <c r="AB150" s="33" t="str">
        <f>G!BG122</f>
        <v/>
      </c>
      <c r="AC150" s="34" t="str">
        <f>IFERROR(IF(OR(Z150="--",Z150="rg",VLOOKUP(F!$B122,E!$B$1:'E'!$AK$300,12,FALSE)=1000000000,AA150="-",AA150=""),"",(HLOOKUP(SMALL(G!$Q$4:'G'!$Y$4,7),G!$Q$4:'G'!$Y$501,ROW(G!AI122)-3,FALSE))/VLOOKUP(F!$B122,E!$B$1:'E'!$AK$300,12,FALSE)*100),"")</f>
        <v/>
      </c>
      <c r="AD150" s="34"/>
      <c r="AE150" s="25"/>
      <c r="AF150" s="25"/>
      <c r="AH150" s="63">
        <f t="shared" si="2"/>
        <v>1</v>
      </c>
      <c r="AJ150" s="25"/>
      <c r="AK150" s="25"/>
    </row>
    <row r="151" spans="1:37" s="63" customFormat="1" ht="9" hidden="1" customHeight="1" x14ac:dyDescent="0.15">
      <c r="A151" s="195" t="str">
        <f>F!A123</f>
        <v>Chloorbenzen (som)</v>
      </c>
      <c r="B151" s="195"/>
      <c r="C151" s="195"/>
      <c r="D151" s="35" t="str">
        <f>G!AQ123</f>
        <v/>
      </c>
      <c r="E151" s="34" t="str">
        <f>G!AP123</f>
        <v>--</v>
      </c>
      <c r="F151" s="33"/>
      <c r="G151" s="33" t="str">
        <f>G!AS123</f>
        <v/>
      </c>
      <c r="H151" s="34" t="str">
        <f>G!AR123</f>
        <v>--</v>
      </c>
      <c r="I151" s="33" t="str">
        <f>G!AT123</f>
        <v/>
      </c>
      <c r="J151" s="33" t="str">
        <f>G!AU123</f>
        <v/>
      </c>
      <c r="K151" s="34" t="str">
        <f>IFERROR(IF(OR(H151="--",H151="rg",VLOOKUP(F!$B123,E!$B$1:'E'!$AK$300,12,FALSE)=1000000000,I151="-",I151=""),"",(HLOOKUP(SMALL(G!$Q$4:'G'!$Y$4,1),G!$Q$4:'G'!$Y$501,ROW(G!Q123)-3,FALSE))/VLOOKUP(F!$B123,E!$B$1:'E'!$AK$300,12,FALSE)*100),"")</f>
        <v/>
      </c>
      <c r="L151" s="34"/>
      <c r="M151" s="34" t="str">
        <f>G!AW123</f>
        <v/>
      </c>
      <c r="N151" s="34" t="str">
        <f>G!AV123</f>
        <v>--</v>
      </c>
      <c r="O151" s="33"/>
      <c r="P151" s="33" t="str">
        <f>G!AY123</f>
        <v/>
      </c>
      <c r="Q151" s="34" t="str">
        <f>G!AX123</f>
        <v>--</v>
      </c>
      <c r="R151" s="33" t="str">
        <f>G!AZ123</f>
        <v/>
      </c>
      <c r="S151" s="33" t="str">
        <f>G!BA123</f>
        <v/>
      </c>
      <c r="T151" s="34" t="str">
        <f>IFERROR(IF(OR(Q151="--",Q151="rg",VLOOKUP(F!$B123,E!$B$1:'E'!$AK$300,12,FALSE)=1000000000,R151="-",R151=""),"",(HLOOKUP(SMALL(G!$Q$4:'G'!$Y$4,4),G!$Q$4:'G'!$Y$501,ROW(G!Z123)-3,FALSE))/VLOOKUP(F!$B123,E!$B$1:'E'!$AK$300,12,FALSE)*100),"")</f>
        <v/>
      </c>
      <c r="U151" s="34"/>
      <c r="V151" s="34" t="str">
        <f>G!BC123</f>
        <v/>
      </c>
      <c r="W151" s="34" t="str">
        <f>G!BB123</f>
        <v>--</v>
      </c>
      <c r="X151" s="34"/>
      <c r="Y151" s="33" t="str">
        <f>G!BE123</f>
        <v/>
      </c>
      <c r="Z151" s="34" t="str">
        <f>G!BD123</f>
        <v>--</v>
      </c>
      <c r="AA151" s="33" t="str">
        <f>G!BF123</f>
        <v/>
      </c>
      <c r="AB151" s="33" t="str">
        <f>G!BG123</f>
        <v/>
      </c>
      <c r="AC151" s="34" t="str">
        <f>IFERROR(IF(OR(Z151="--",Z151="rg",VLOOKUP(F!$B123,E!$B$1:'E'!$AK$300,12,FALSE)=1000000000,AA151="-",AA151=""),"",(HLOOKUP(SMALL(G!$Q$4:'G'!$Y$4,7),G!$Q$4:'G'!$Y$501,ROW(G!AI123)-3,FALSE))/VLOOKUP(F!$B123,E!$B$1:'E'!$AK$300,12,FALSE)*100),"")</f>
        <v/>
      </c>
      <c r="AD151" s="34"/>
      <c r="AE151" s="25"/>
      <c r="AF151" s="25"/>
      <c r="AH151" s="63">
        <f t="shared" si="2"/>
        <v>1</v>
      </c>
      <c r="AJ151" s="25"/>
      <c r="AK151" s="25"/>
    </row>
    <row r="152" spans="1:37" ht="3.95" hidden="1" customHeight="1" x14ac:dyDescent="0.15">
      <c r="A152" s="32"/>
      <c r="B152" s="32"/>
      <c r="C152" s="32"/>
      <c r="D152" s="35"/>
      <c r="E152" s="34"/>
      <c r="F152" s="33"/>
      <c r="G152" s="33"/>
      <c r="H152" s="34"/>
      <c r="I152" s="33"/>
      <c r="J152" s="33"/>
      <c r="K152" s="33"/>
      <c r="L152" s="34"/>
      <c r="M152" s="34"/>
      <c r="N152" s="33"/>
      <c r="O152" s="33"/>
      <c r="P152" s="34"/>
      <c r="Q152" s="33"/>
      <c r="R152" s="33"/>
      <c r="S152" s="33"/>
      <c r="T152" s="34"/>
      <c r="U152" s="34"/>
      <c r="V152" s="34"/>
      <c r="W152" s="33"/>
      <c r="X152" s="34"/>
      <c r="Y152" s="33"/>
      <c r="Z152" s="34"/>
      <c r="AA152" s="34"/>
      <c r="AC152" s="25"/>
      <c r="AD152" s="63"/>
      <c r="AF152" s="63"/>
      <c r="AG152" s="25"/>
      <c r="AH152" s="85">
        <f>AH153</f>
        <v>1</v>
      </c>
      <c r="AI152" s="25"/>
    </row>
    <row r="153" spans="1:37" ht="9" hidden="1" customHeight="1" x14ac:dyDescent="0.15">
      <c r="A153" s="198" t="str">
        <f>IF(COUNTIF(F!D122:D146,131)&gt;0,"Chloorfenolen (µg/kgds)","Chloorfenolen (mg/kgds)")</f>
        <v>Chloorfenolen (mg/kgds)</v>
      </c>
      <c r="B153" s="198"/>
      <c r="C153" s="198"/>
      <c r="D153" s="198"/>
      <c r="E153" s="198"/>
      <c r="F153" s="198"/>
      <c r="G153" s="198"/>
      <c r="H153" s="198"/>
      <c r="I153" s="198"/>
      <c r="J153" s="198"/>
      <c r="K153" s="198"/>
      <c r="L153" s="198"/>
      <c r="M153" s="198"/>
      <c r="N153" s="198"/>
      <c r="O153" s="198"/>
      <c r="P153" s="198"/>
      <c r="Q153" s="198"/>
      <c r="R153" s="198"/>
      <c r="S153" s="198"/>
      <c r="T153" s="198"/>
      <c r="U153" s="198"/>
      <c r="V153" s="198"/>
      <c r="W153" s="198"/>
      <c r="X153" s="198"/>
      <c r="Y153" s="198"/>
      <c r="Z153" s="198"/>
      <c r="AA153" s="198"/>
      <c r="AC153" s="25"/>
      <c r="AD153" s="63"/>
      <c r="AF153" s="63"/>
      <c r="AG153" s="25"/>
      <c r="AH153" s="85">
        <f>IF(COUNTIF(AH154:AH172,1)=COUNT(AH154:AH172),1,0)</f>
        <v>1</v>
      </c>
      <c r="AI153" s="25"/>
    </row>
    <row r="154" spans="1:37" s="63" customFormat="1" ht="9" hidden="1" customHeight="1" x14ac:dyDescent="0.15">
      <c r="A154" s="195" t="str">
        <f>F!A124</f>
        <v>2,3+2,4+2,5-Dichloorfenol</v>
      </c>
      <c r="B154" s="195"/>
      <c r="C154" s="195"/>
      <c r="D154" s="35" t="str">
        <f>G!AQ124</f>
        <v/>
      </c>
      <c r="E154" s="34" t="str">
        <f>G!AP124</f>
        <v>--</v>
      </c>
      <c r="F154" s="33"/>
      <c r="G154" s="33" t="str">
        <f>G!AS124</f>
        <v/>
      </c>
      <c r="H154" s="34" t="str">
        <f>G!AR124</f>
        <v>--</v>
      </c>
      <c r="I154" s="33" t="str">
        <f>G!AT124</f>
        <v/>
      </c>
      <c r="J154" s="33" t="str">
        <f>G!AU124</f>
        <v/>
      </c>
      <c r="K154" s="34" t="str">
        <f>IFERROR(IF(OR(H154="--",H154="rg",VLOOKUP(F!$B124,E!$B$1:'E'!$AK$300,12,FALSE)=1000000000,I154="-",I154=""),"",(HLOOKUP(SMALL(G!$Q$4:'G'!$Y$4,1),G!$Q$4:'G'!$Y$501,ROW(G!Q124)-3,FALSE))/VLOOKUP(F!$B124,E!$B$1:'E'!$AK$300,12,FALSE)*100),"")</f>
        <v/>
      </c>
      <c r="L154" s="34"/>
      <c r="M154" s="34" t="str">
        <f>G!AW124</f>
        <v/>
      </c>
      <c r="N154" s="34" t="str">
        <f>G!AV124</f>
        <v>--</v>
      </c>
      <c r="O154" s="33"/>
      <c r="P154" s="33" t="str">
        <f>G!AY124</f>
        <v/>
      </c>
      <c r="Q154" s="34" t="str">
        <f>G!AX124</f>
        <v>--</v>
      </c>
      <c r="R154" s="33" t="str">
        <f>G!AZ124</f>
        <v/>
      </c>
      <c r="S154" s="33" t="str">
        <f>G!BA124</f>
        <v/>
      </c>
      <c r="T154" s="34" t="str">
        <f>IFERROR(IF(OR(Q154="--",Q154="rg",VLOOKUP(F!$B124,E!$B$1:'E'!$AK$300,12,FALSE)=1000000000,R154="-",R154=""),"",(HLOOKUP(SMALL(G!$Q$4:'G'!$Y$4,4),G!$Q$4:'G'!$Y$501,ROW(G!Z124)-3,FALSE))/VLOOKUP(F!$B124,E!$B$1:'E'!$AK$300,12,FALSE)*100),"")</f>
        <v/>
      </c>
      <c r="U154" s="34"/>
      <c r="V154" s="34" t="str">
        <f>G!BC124</f>
        <v/>
      </c>
      <c r="W154" s="34" t="str">
        <f>G!BB124</f>
        <v>--</v>
      </c>
      <c r="X154" s="34"/>
      <c r="Y154" s="33" t="str">
        <f>G!BE124</f>
        <v/>
      </c>
      <c r="Z154" s="34" t="str">
        <f>G!BD124</f>
        <v>--</v>
      </c>
      <c r="AA154" s="33" t="str">
        <f>G!BF124</f>
        <v/>
      </c>
      <c r="AB154" s="33" t="str">
        <f>G!BG124</f>
        <v/>
      </c>
      <c r="AC154" s="34" t="str">
        <f>IFERROR(IF(OR(Z154="--",Z154="rg",VLOOKUP(F!$B124,E!$B$1:'E'!$AK$300,12,FALSE)=1000000000,AA154="-",AA154=""),"",(HLOOKUP(SMALL(G!$Q$4:'G'!$Y$4,7),G!$Q$4:'G'!$Y$501,ROW(G!AI124)-3,FALSE))/VLOOKUP(F!$B124,E!$B$1:'E'!$AK$300,12,FALSE)*100),"")</f>
        <v/>
      </c>
      <c r="AD154" s="34"/>
      <c r="AE154" s="25"/>
      <c r="AF154" s="25"/>
      <c r="AH154" s="63">
        <f t="shared" ref="AH154:AH217" si="3">IF(AND(E154="--",N154="--",W154="--"),1,0)</f>
        <v>1</v>
      </c>
      <c r="AJ154" s="25"/>
      <c r="AK154" s="25"/>
    </row>
    <row r="155" spans="1:37" s="63" customFormat="1" ht="9" hidden="1" customHeight="1" x14ac:dyDescent="0.15">
      <c r="A155" s="195" t="str">
        <f>F!A125</f>
        <v>2,3,4-trichloorfenol</v>
      </c>
      <c r="B155" s="195"/>
      <c r="C155" s="195"/>
      <c r="D155" s="35" t="str">
        <f>G!AQ125</f>
        <v/>
      </c>
      <c r="E155" s="34" t="str">
        <f>G!AP125</f>
        <v>--</v>
      </c>
      <c r="F155" s="33"/>
      <c r="G155" s="33" t="str">
        <f>G!AS125</f>
        <v/>
      </c>
      <c r="H155" s="34" t="str">
        <f>G!AR125</f>
        <v>--</v>
      </c>
      <c r="I155" s="33" t="str">
        <f>G!AT125</f>
        <v/>
      </c>
      <c r="J155" s="33" t="str">
        <f>G!AU125</f>
        <v/>
      </c>
      <c r="K155" s="34" t="str">
        <f>IFERROR(IF(OR(H155="--",H155="rg",VLOOKUP(F!$B125,E!$B$1:'E'!$AK$300,12,FALSE)=1000000000,I155="-",I155=""),"",(HLOOKUP(SMALL(G!$Q$4:'G'!$Y$4,1),G!$Q$4:'G'!$Y$501,ROW(G!Q125)-3,FALSE))/VLOOKUP(F!$B125,E!$B$1:'E'!$AK$300,12,FALSE)*100),"")</f>
        <v/>
      </c>
      <c r="L155" s="34"/>
      <c r="M155" s="34" t="str">
        <f>G!AW125</f>
        <v/>
      </c>
      <c r="N155" s="34" t="str">
        <f>G!AV125</f>
        <v>--</v>
      </c>
      <c r="O155" s="33"/>
      <c r="P155" s="33" t="str">
        <f>G!AY125</f>
        <v/>
      </c>
      <c r="Q155" s="34" t="str">
        <f>G!AX125</f>
        <v>--</v>
      </c>
      <c r="R155" s="33" t="str">
        <f>G!AZ125</f>
        <v/>
      </c>
      <c r="S155" s="33" t="str">
        <f>G!BA125</f>
        <v/>
      </c>
      <c r="T155" s="34" t="str">
        <f>IFERROR(IF(OR(Q155="--",Q155="rg",VLOOKUP(F!$B125,E!$B$1:'E'!$AK$300,12,FALSE)=1000000000,R155="-",R155=""),"",(HLOOKUP(SMALL(G!$Q$4:'G'!$Y$4,4),G!$Q$4:'G'!$Y$501,ROW(G!Z125)-3,FALSE))/VLOOKUP(F!$B125,E!$B$1:'E'!$AK$300,12,FALSE)*100),"")</f>
        <v/>
      </c>
      <c r="U155" s="34"/>
      <c r="V155" s="34" t="str">
        <f>G!BC125</f>
        <v/>
      </c>
      <c r="W155" s="34" t="str">
        <f>G!BB125</f>
        <v>--</v>
      </c>
      <c r="X155" s="34"/>
      <c r="Y155" s="33" t="str">
        <f>G!BE125</f>
        <v/>
      </c>
      <c r="Z155" s="34" t="str">
        <f>G!BD125</f>
        <v>--</v>
      </c>
      <c r="AA155" s="33" t="str">
        <f>G!BF125</f>
        <v/>
      </c>
      <c r="AB155" s="33" t="str">
        <f>G!BG125</f>
        <v/>
      </c>
      <c r="AC155" s="34" t="str">
        <f>IFERROR(IF(OR(Z155="--",Z155="rg",VLOOKUP(F!$B125,E!$B$1:'E'!$AK$300,12,FALSE)=1000000000,AA155="-",AA155=""),"",(HLOOKUP(SMALL(G!$Q$4:'G'!$Y$4,7),G!$Q$4:'G'!$Y$501,ROW(G!AI125)-3,FALSE))/VLOOKUP(F!$B125,E!$B$1:'E'!$AK$300,12,FALSE)*100),"")</f>
        <v/>
      </c>
      <c r="AD155" s="34"/>
      <c r="AE155" s="25"/>
      <c r="AF155" s="25"/>
      <c r="AH155" s="63">
        <f t="shared" si="3"/>
        <v>1</v>
      </c>
      <c r="AJ155" s="25"/>
      <c r="AK155" s="25"/>
    </row>
    <row r="156" spans="1:37" s="63" customFormat="1" ht="9" hidden="1" customHeight="1" x14ac:dyDescent="0.15">
      <c r="A156" s="195" t="str">
        <f>F!A126</f>
        <v>2,3,5-trichloorfenol</v>
      </c>
      <c r="B156" s="195"/>
      <c r="C156" s="195"/>
      <c r="D156" s="35" t="str">
        <f>G!AQ126</f>
        <v/>
      </c>
      <c r="E156" s="34" t="str">
        <f>G!AP126</f>
        <v>--</v>
      </c>
      <c r="F156" s="33"/>
      <c r="G156" s="33" t="str">
        <f>G!AS126</f>
        <v/>
      </c>
      <c r="H156" s="34" t="str">
        <f>G!AR126</f>
        <v>--</v>
      </c>
      <c r="I156" s="33" t="str">
        <f>G!AT126</f>
        <v/>
      </c>
      <c r="J156" s="33" t="str">
        <f>G!AU126</f>
        <v/>
      </c>
      <c r="K156" s="34" t="str">
        <f>IFERROR(IF(OR(H156="--",H156="rg",VLOOKUP(F!$B126,E!$B$1:'E'!$AK$300,12,FALSE)=1000000000,I156="-",I156=""),"",(HLOOKUP(SMALL(G!$Q$4:'G'!$Y$4,1),G!$Q$4:'G'!$Y$501,ROW(G!Q126)-3,FALSE))/VLOOKUP(F!$B126,E!$B$1:'E'!$AK$300,12,FALSE)*100),"")</f>
        <v/>
      </c>
      <c r="L156" s="34"/>
      <c r="M156" s="34" t="str">
        <f>G!AW126</f>
        <v/>
      </c>
      <c r="N156" s="34" t="str">
        <f>G!AV126</f>
        <v>--</v>
      </c>
      <c r="O156" s="33"/>
      <c r="P156" s="33" t="str">
        <f>G!AY126</f>
        <v/>
      </c>
      <c r="Q156" s="34" t="str">
        <f>G!AX126</f>
        <v>--</v>
      </c>
      <c r="R156" s="33" t="str">
        <f>G!AZ126</f>
        <v/>
      </c>
      <c r="S156" s="33" t="str">
        <f>G!BA126</f>
        <v/>
      </c>
      <c r="T156" s="34" t="str">
        <f>IFERROR(IF(OR(Q156="--",Q156="rg",VLOOKUP(F!$B126,E!$B$1:'E'!$AK$300,12,FALSE)=1000000000,R156="-",R156=""),"",(HLOOKUP(SMALL(G!$Q$4:'G'!$Y$4,4),G!$Q$4:'G'!$Y$501,ROW(G!Z126)-3,FALSE))/VLOOKUP(F!$B126,E!$B$1:'E'!$AK$300,12,FALSE)*100),"")</f>
        <v/>
      </c>
      <c r="U156" s="34"/>
      <c r="V156" s="34" t="str">
        <f>G!BC126</f>
        <v/>
      </c>
      <c r="W156" s="34" t="str">
        <f>G!BB126</f>
        <v>--</v>
      </c>
      <c r="X156" s="34"/>
      <c r="Y156" s="33" t="str">
        <f>G!BE126</f>
        <v/>
      </c>
      <c r="Z156" s="34" t="str">
        <f>G!BD126</f>
        <v>--</v>
      </c>
      <c r="AA156" s="33" t="str">
        <f>G!BF126</f>
        <v/>
      </c>
      <c r="AB156" s="33" t="str">
        <f>G!BG126</f>
        <v/>
      </c>
      <c r="AC156" s="34" t="str">
        <f>IFERROR(IF(OR(Z156="--",Z156="rg",VLOOKUP(F!$B126,E!$B$1:'E'!$AK$300,12,FALSE)=1000000000,AA156="-",AA156=""),"",(HLOOKUP(SMALL(G!$Q$4:'G'!$Y$4,7),G!$Q$4:'G'!$Y$501,ROW(G!AI126)-3,FALSE))/VLOOKUP(F!$B126,E!$B$1:'E'!$AK$300,12,FALSE)*100),"")</f>
        <v/>
      </c>
      <c r="AD156" s="34"/>
      <c r="AE156" s="25"/>
      <c r="AF156" s="25"/>
      <c r="AH156" s="63">
        <f t="shared" si="3"/>
        <v>1</v>
      </c>
      <c r="AJ156" s="25"/>
      <c r="AK156" s="25"/>
    </row>
    <row r="157" spans="1:37" s="63" customFormat="1" ht="9" hidden="1" customHeight="1" x14ac:dyDescent="0.15">
      <c r="A157" s="195" t="str">
        <f>F!A127</f>
        <v>2,3,6-trichloorfenol</v>
      </c>
      <c r="B157" s="195"/>
      <c r="C157" s="195"/>
      <c r="D157" s="35" t="str">
        <f>G!AQ127</f>
        <v/>
      </c>
      <c r="E157" s="34" t="str">
        <f>G!AP127</f>
        <v>--</v>
      </c>
      <c r="F157" s="33"/>
      <c r="G157" s="33" t="str">
        <f>G!AS127</f>
        <v/>
      </c>
      <c r="H157" s="34" t="str">
        <f>G!AR127</f>
        <v>--</v>
      </c>
      <c r="I157" s="33" t="str">
        <f>G!AT127</f>
        <v/>
      </c>
      <c r="J157" s="33" t="str">
        <f>G!AU127</f>
        <v/>
      </c>
      <c r="K157" s="34" t="str">
        <f>IFERROR(IF(OR(H157="--",H157="rg",VLOOKUP(F!$B127,E!$B$1:'E'!$AK$300,12,FALSE)=1000000000,I157="-",I157=""),"",(HLOOKUP(SMALL(G!$Q$4:'G'!$Y$4,1),G!$Q$4:'G'!$Y$501,ROW(G!Q127)-3,FALSE))/VLOOKUP(F!$B127,E!$B$1:'E'!$AK$300,12,FALSE)*100),"")</f>
        <v/>
      </c>
      <c r="L157" s="34"/>
      <c r="M157" s="34" t="str">
        <f>G!AW127</f>
        <v/>
      </c>
      <c r="N157" s="34" t="str">
        <f>G!AV127</f>
        <v>--</v>
      </c>
      <c r="O157" s="33"/>
      <c r="P157" s="33" t="str">
        <f>G!AY127</f>
        <v/>
      </c>
      <c r="Q157" s="34" t="str">
        <f>G!AX127</f>
        <v>--</v>
      </c>
      <c r="R157" s="33" t="str">
        <f>G!AZ127</f>
        <v/>
      </c>
      <c r="S157" s="33" t="str">
        <f>G!BA127</f>
        <v/>
      </c>
      <c r="T157" s="34" t="str">
        <f>IFERROR(IF(OR(Q157="--",Q157="rg",VLOOKUP(F!$B127,E!$B$1:'E'!$AK$300,12,FALSE)=1000000000,R157="-",R157=""),"",(HLOOKUP(SMALL(G!$Q$4:'G'!$Y$4,4),G!$Q$4:'G'!$Y$501,ROW(G!Z127)-3,FALSE))/VLOOKUP(F!$B127,E!$B$1:'E'!$AK$300,12,FALSE)*100),"")</f>
        <v/>
      </c>
      <c r="U157" s="34"/>
      <c r="V157" s="34" t="str">
        <f>G!BC127</f>
        <v/>
      </c>
      <c r="W157" s="34" t="str">
        <f>G!BB127</f>
        <v>--</v>
      </c>
      <c r="X157" s="34"/>
      <c r="Y157" s="33" t="str">
        <f>G!BE127</f>
        <v/>
      </c>
      <c r="Z157" s="34" t="str">
        <f>G!BD127</f>
        <v>--</v>
      </c>
      <c r="AA157" s="33" t="str">
        <f>G!BF127</f>
        <v/>
      </c>
      <c r="AB157" s="33" t="str">
        <f>G!BG127</f>
        <v/>
      </c>
      <c r="AC157" s="34" t="str">
        <f>IFERROR(IF(OR(Z157="--",Z157="rg",VLOOKUP(F!$B127,E!$B$1:'E'!$AK$300,12,FALSE)=1000000000,AA157="-",AA157=""),"",(HLOOKUP(SMALL(G!$Q$4:'G'!$Y$4,7),G!$Q$4:'G'!$Y$501,ROW(G!AI127)-3,FALSE))/VLOOKUP(F!$B127,E!$B$1:'E'!$AK$300,12,FALSE)*100),"")</f>
        <v/>
      </c>
      <c r="AD157" s="34"/>
      <c r="AE157" s="25"/>
      <c r="AF157" s="25"/>
      <c r="AH157" s="63">
        <f t="shared" si="3"/>
        <v>1</v>
      </c>
      <c r="AJ157" s="25"/>
      <c r="AK157" s="25"/>
    </row>
    <row r="158" spans="1:37" s="63" customFormat="1" ht="9" hidden="1" customHeight="1" x14ac:dyDescent="0.15">
      <c r="A158" s="195" t="str">
        <f>F!A128</f>
        <v>2,4,5-Trichloorfenol</v>
      </c>
      <c r="B158" s="195"/>
      <c r="C158" s="195"/>
      <c r="D158" s="35" t="str">
        <f>G!AQ128</f>
        <v/>
      </c>
      <c r="E158" s="34" t="str">
        <f>G!AP128</f>
        <v>--</v>
      </c>
      <c r="F158" s="33"/>
      <c r="G158" s="33" t="str">
        <f>G!AS128</f>
        <v/>
      </c>
      <c r="H158" s="34" t="str">
        <f>G!AR128</f>
        <v>--</v>
      </c>
      <c r="I158" s="33" t="str">
        <f>G!AT128</f>
        <v/>
      </c>
      <c r="J158" s="33" t="str">
        <f>G!AU128</f>
        <v/>
      </c>
      <c r="K158" s="34" t="str">
        <f>IFERROR(IF(OR(H158="--",H158="rg",VLOOKUP(F!$B128,E!$B$1:'E'!$AK$300,12,FALSE)=1000000000,I158="-",I158=""),"",(HLOOKUP(SMALL(G!$Q$4:'G'!$Y$4,1),G!$Q$4:'G'!$Y$501,ROW(G!Q128)-3,FALSE))/VLOOKUP(F!$B128,E!$B$1:'E'!$AK$300,12,FALSE)*100),"")</f>
        <v/>
      </c>
      <c r="L158" s="34"/>
      <c r="M158" s="34" t="str">
        <f>G!AW128</f>
        <v/>
      </c>
      <c r="N158" s="34" t="str">
        <f>G!AV128</f>
        <v>--</v>
      </c>
      <c r="O158" s="33"/>
      <c r="P158" s="33" t="str">
        <f>G!AY128</f>
        <v/>
      </c>
      <c r="Q158" s="34" t="str">
        <f>G!AX128</f>
        <v>--</v>
      </c>
      <c r="R158" s="33" t="str">
        <f>G!AZ128</f>
        <v/>
      </c>
      <c r="S158" s="33" t="str">
        <f>G!BA128</f>
        <v/>
      </c>
      <c r="T158" s="34" t="str">
        <f>IFERROR(IF(OR(Q158="--",Q158="rg",VLOOKUP(F!$B128,E!$B$1:'E'!$AK$300,12,FALSE)=1000000000,R158="-",R158=""),"",(HLOOKUP(SMALL(G!$Q$4:'G'!$Y$4,4),G!$Q$4:'G'!$Y$501,ROW(G!Z128)-3,FALSE))/VLOOKUP(F!$B128,E!$B$1:'E'!$AK$300,12,FALSE)*100),"")</f>
        <v/>
      </c>
      <c r="U158" s="34"/>
      <c r="V158" s="34" t="str">
        <f>G!BC128</f>
        <v/>
      </c>
      <c r="W158" s="34" t="str">
        <f>G!BB128</f>
        <v>--</v>
      </c>
      <c r="X158" s="34"/>
      <c r="Y158" s="33" t="str">
        <f>G!BE128</f>
        <v/>
      </c>
      <c r="Z158" s="34" t="str">
        <f>G!BD128</f>
        <v>--</v>
      </c>
      <c r="AA158" s="33" t="str">
        <f>G!BF128</f>
        <v/>
      </c>
      <c r="AB158" s="33" t="str">
        <f>G!BG128</f>
        <v/>
      </c>
      <c r="AC158" s="34" t="str">
        <f>IFERROR(IF(OR(Z158="--",Z158="rg",VLOOKUP(F!$B128,E!$B$1:'E'!$AK$300,12,FALSE)=1000000000,AA158="-",AA158=""),"",(HLOOKUP(SMALL(G!$Q$4:'G'!$Y$4,7),G!$Q$4:'G'!$Y$501,ROW(G!AI128)-3,FALSE))/VLOOKUP(F!$B128,E!$B$1:'E'!$AK$300,12,FALSE)*100),"")</f>
        <v/>
      </c>
      <c r="AD158" s="34"/>
      <c r="AE158" s="25"/>
      <c r="AF158" s="25"/>
      <c r="AH158" s="63">
        <f t="shared" si="3"/>
        <v>1</v>
      </c>
      <c r="AJ158" s="25"/>
      <c r="AK158" s="25"/>
    </row>
    <row r="159" spans="1:37" s="63" customFormat="1" ht="9" hidden="1" customHeight="1" x14ac:dyDescent="0.15">
      <c r="A159" s="195" t="str">
        <f>F!A129</f>
        <v>2,4,6-Trichloorfenol</v>
      </c>
      <c r="B159" s="195"/>
      <c r="C159" s="195"/>
      <c r="D159" s="35" t="str">
        <f>G!AQ129</f>
        <v/>
      </c>
      <c r="E159" s="34" t="str">
        <f>G!AP129</f>
        <v>--</v>
      </c>
      <c r="F159" s="33"/>
      <c r="G159" s="33" t="str">
        <f>G!AS129</f>
        <v/>
      </c>
      <c r="H159" s="34" t="str">
        <f>G!AR129</f>
        <v>--</v>
      </c>
      <c r="I159" s="33" t="str">
        <f>G!AT129</f>
        <v/>
      </c>
      <c r="J159" s="33" t="str">
        <f>G!AU129</f>
        <v/>
      </c>
      <c r="K159" s="34" t="str">
        <f>IFERROR(IF(OR(H159="--",H159="rg",VLOOKUP(F!$B129,E!$B$1:'E'!$AK$300,12,FALSE)=1000000000,I159="-",I159=""),"",(HLOOKUP(SMALL(G!$Q$4:'G'!$Y$4,1),G!$Q$4:'G'!$Y$501,ROW(G!Q129)-3,FALSE))/VLOOKUP(F!$B129,E!$B$1:'E'!$AK$300,12,FALSE)*100),"")</f>
        <v/>
      </c>
      <c r="L159" s="34"/>
      <c r="M159" s="34" t="str">
        <f>G!AW129</f>
        <v/>
      </c>
      <c r="N159" s="34" t="str">
        <f>G!AV129</f>
        <v>--</v>
      </c>
      <c r="O159" s="33"/>
      <c r="P159" s="33" t="str">
        <f>G!AY129</f>
        <v/>
      </c>
      <c r="Q159" s="34" t="str">
        <f>G!AX129</f>
        <v>--</v>
      </c>
      <c r="R159" s="33" t="str">
        <f>G!AZ129</f>
        <v/>
      </c>
      <c r="S159" s="33" t="str">
        <f>G!BA129</f>
        <v/>
      </c>
      <c r="T159" s="34" t="str">
        <f>IFERROR(IF(OR(Q159="--",Q159="rg",VLOOKUP(F!$B129,E!$B$1:'E'!$AK$300,12,FALSE)=1000000000,R159="-",R159=""),"",(HLOOKUP(SMALL(G!$Q$4:'G'!$Y$4,4),G!$Q$4:'G'!$Y$501,ROW(G!Z129)-3,FALSE))/VLOOKUP(F!$B129,E!$B$1:'E'!$AK$300,12,FALSE)*100),"")</f>
        <v/>
      </c>
      <c r="U159" s="34"/>
      <c r="V159" s="34" t="str">
        <f>G!BC129</f>
        <v/>
      </c>
      <c r="W159" s="34" t="str">
        <f>G!BB129</f>
        <v>--</v>
      </c>
      <c r="X159" s="34"/>
      <c r="Y159" s="33" t="str">
        <f>G!BE129</f>
        <v/>
      </c>
      <c r="Z159" s="34" t="str">
        <f>G!BD129</f>
        <v>--</v>
      </c>
      <c r="AA159" s="33" t="str">
        <f>G!BF129</f>
        <v/>
      </c>
      <c r="AB159" s="33" t="str">
        <f>G!BG129</f>
        <v/>
      </c>
      <c r="AC159" s="34" t="str">
        <f>IFERROR(IF(OR(Z159="--",Z159="rg",VLOOKUP(F!$B129,E!$B$1:'E'!$AK$300,12,FALSE)=1000000000,AA159="-",AA159=""),"",(HLOOKUP(SMALL(G!$Q$4:'G'!$Y$4,7),G!$Q$4:'G'!$Y$501,ROW(G!AI129)-3,FALSE))/VLOOKUP(F!$B129,E!$B$1:'E'!$AK$300,12,FALSE)*100),"")</f>
        <v/>
      </c>
      <c r="AD159" s="34"/>
      <c r="AE159" s="25"/>
      <c r="AF159" s="25"/>
      <c r="AH159" s="63">
        <f t="shared" si="3"/>
        <v>1</v>
      </c>
      <c r="AJ159" s="25"/>
      <c r="AK159" s="25"/>
    </row>
    <row r="160" spans="1:37" s="63" customFormat="1" ht="9" hidden="1" customHeight="1" x14ac:dyDescent="0.15">
      <c r="A160" s="195" t="str">
        <f>F!A130</f>
        <v>3,4,5-Trichloorfenol</v>
      </c>
      <c r="B160" s="195"/>
      <c r="C160" s="195"/>
      <c r="D160" s="35" t="str">
        <f>G!AQ130</f>
        <v/>
      </c>
      <c r="E160" s="34" t="str">
        <f>G!AP130</f>
        <v>--</v>
      </c>
      <c r="F160" s="33"/>
      <c r="G160" s="33" t="str">
        <f>G!AS130</f>
        <v/>
      </c>
      <c r="H160" s="34" t="str">
        <f>G!AR130</f>
        <v>--</v>
      </c>
      <c r="I160" s="33" t="str">
        <f>G!AT130</f>
        <v/>
      </c>
      <c r="J160" s="33" t="str">
        <f>G!AU130</f>
        <v/>
      </c>
      <c r="K160" s="34" t="str">
        <f>IFERROR(IF(OR(H160="--",H160="rg",VLOOKUP(F!$B130,E!$B$1:'E'!$AK$300,12,FALSE)=1000000000,I160="-",I160=""),"",(HLOOKUP(SMALL(G!$Q$4:'G'!$Y$4,1),G!$Q$4:'G'!$Y$501,ROW(G!Q130)-3,FALSE))/VLOOKUP(F!$B130,E!$B$1:'E'!$AK$300,12,FALSE)*100),"")</f>
        <v/>
      </c>
      <c r="L160" s="34"/>
      <c r="M160" s="34" t="str">
        <f>G!AW130</f>
        <v/>
      </c>
      <c r="N160" s="34" t="str">
        <f>G!AV130</f>
        <v>--</v>
      </c>
      <c r="O160" s="33"/>
      <c r="P160" s="33" t="str">
        <f>G!AY130</f>
        <v/>
      </c>
      <c r="Q160" s="34" t="str">
        <f>G!AX130</f>
        <v>--</v>
      </c>
      <c r="R160" s="33" t="str">
        <f>G!AZ130</f>
        <v/>
      </c>
      <c r="S160" s="33" t="str">
        <f>G!BA130</f>
        <v/>
      </c>
      <c r="T160" s="34" t="str">
        <f>IFERROR(IF(OR(Q160="--",Q160="rg",VLOOKUP(F!$B130,E!$B$1:'E'!$AK$300,12,FALSE)=1000000000,R160="-",R160=""),"",(HLOOKUP(SMALL(G!$Q$4:'G'!$Y$4,4),G!$Q$4:'G'!$Y$501,ROW(G!Z130)-3,FALSE))/VLOOKUP(F!$B130,E!$B$1:'E'!$AK$300,12,FALSE)*100),"")</f>
        <v/>
      </c>
      <c r="U160" s="34"/>
      <c r="V160" s="34" t="str">
        <f>G!BC130</f>
        <v/>
      </c>
      <c r="W160" s="34" t="str">
        <f>G!BB130</f>
        <v>--</v>
      </c>
      <c r="X160" s="34"/>
      <c r="Y160" s="33" t="str">
        <f>G!BE130</f>
        <v/>
      </c>
      <c r="Z160" s="34" t="str">
        <f>G!BD130</f>
        <v>--</v>
      </c>
      <c r="AA160" s="33" t="str">
        <f>G!BF130</f>
        <v/>
      </c>
      <c r="AB160" s="33" t="str">
        <f>G!BG130</f>
        <v/>
      </c>
      <c r="AC160" s="34" t="str">
        <f>IFERROR(IF(OR(Z160="--",Z160="rg",VLOOKUP(F!$B130,E!$B$1:'E'!$AK$300,12,FALSE)=1000000000,AA160="-",AA160=""),"",(HLOOKUP(SMALL(G!$Q$4:'G'!$Y$4,7),G!$Q$4:'G'!$Y$501,ROW(G!AI130)-3,FALSE))/VLOOKUP(F!$B130,E!$B$1:'E'!$AK$300,12,FALSE)*100),"")</f>
        <v/>
      </c>
      <c r="AD160" s="34"/>
      <c r="AE160" s="25"/>
      <c r="AF160" s="25"/>
      <c r="AH160" s="63">
        <f t="shared" si="3"/>
        <v>1</v>
      </c>
      <c r="AJ160" s="25"/>
      <c r="AK160" s="25"/>
    </row>
    <row r="161" spans="1:37" s="63" customFormat="1" ht="9" hidden="1" customHeight="1" x14ac:dyDescent="0.15">
      <c r="A161" s="195" t="str">
        <f>F!A131</f>
        <v>Trichloorfenolen (som)</v>
      </c>
      <c r="B161" s="195"/>
      <c r="C161" s="195"/>
      <c r="D161" s="35" t="str">
        <f>G!AQ131</f>
        <v/>
      </c>
      <c r="E161" s="34" t="str">
        <f>G!AP131</f>
        <v>--</v>
      </c>
      <c r="F161" s="33"/>
      <c r="G161" s="33" t="str">
        <f>G!AS131</f>
        <v/>
      </c>
      <c r="H161" s="34" t="str">
        <f>G!AR131</f>
        <v>--</v>
      </c>
      <c r="I161" s="33" t="str">
        <f>G!AT131</f>
        <v/>
      </c>
      <c r="J161" s="33" t="str">
        <f>G!AU131</f>
        <v/>
      </c>
      <c r="K161" s="34" t="str">
        <f>IFERROR(IF(OR(H161="--",H161="rg",VLOOKUP(F!$B131,E!$B$1:'E'!$AK$300,12,FALSE)=1000000000,I161="-",I161=""),"",(HLOOKUP(SMALL(G!$Q$4:'G'!$Y$4,1),G!$Q$4:'G'!$Y$501,ROW(G!Q131)-3,FALSE))/VLOOKUP(F!$B131,E!$B$1:'E'!$AK$300,12,FALSE)*100),"")</f>
        <v/>
      </c>
      <c r="L161" s="34"/>
      <c r="M161" s="34" t="str">
        <f>G!AW131</f>
        <v/>
      </c>
      <c r="N161" s="34" t="str">
        <f>G!AV131</f>
        <v>--</v>
      </c>
      <c r="O161" s="33"/>
      <c r="P161" s="33" t="str">
        <f>G!AY131</f>
        <v/>
      </c>
      <c r="Q161" s="34" t="str">
        <f>G!AX131</f>
        <v>--</v>
      </c>
      <c r="R161" s="33" t="str">
        <f>G!AZ131</f>
        <v/>
      </c>
      <c r="S161" s="33" t="str">
        <f>G!BA131</f>
        <v/>
      </c>
      <c r="T161" s="34" t="str">
        <f>IFERROR(IF(OR(Q161="--",Q161="rg",VLOOKUP(F!$B131,E!$B$1:'E'!$AK$300,12,FALSE)=1000000000,R161="-",R161=""),"",(HLOOKUP(SMALL(G!$Q$4:'G'!$Y$4,4),G!$Q$4:'G'!$Y$501,ROW(G!Z131)-3,FALSE))/VLOOKUP(F!$B131,E!$B$1:'E'!$AK$300,12,FALSE)*100),"")</f>
        <v/>
      </c>
      <c r="U161" s="34"/>
      <c r="V161" s="34" t="str">
        <f>G!BC131</f>
        <v/>
      </c>
      <c r="W161" s="34" t="str">
        <f>G!BB131</f>
        <v>--</v>
      </c>
      <c r="X161" s="34"/>
      <c r="Y161" s="33" t="str">
        <f>G!BE131</f>
        <v/>
      </c>
      <c r="Z161" s="34" t="str">
        <f>G!BD131</f>
        <v>--</v>
      </c>
      <c r="AA161" s="33" t="str">
        <f>G!BF131</f>
        <v/>
      </c>
      <c r="AB161" s="33" t="str">
        <f>G!BG131</f>
        <v/>
      </c>
      <c r="AC161" s="34" t="str">
        <f>IFERROR(IF(OR(Z161="--",Z161="rg",VLOOKUP(F!$B131,E!$B$1:'E'!$AK$300,12,FALSE)=1000000000,AA161="-",AA161=""),"",(HLOOKUP(SMALL(G!$Q$4:'G'!$Y$4,7),G!$Q$4:'G'!$Y$501,ROW(G!AI131)-3,FALSE))/VLOOKUP(F!$B131,E!$B$1:'E'!$AK$300,12,FALSE)*100),"")</f>
        <v/>
      </c>
      <c r="AD161" s="34"/>
      <c r="AE161" s="25"/>
      <c r="AF161" s="25"/>
      <c r="AH161" s="63">
        <f t="shared" si="3"/>
        <v>1</v>
      </c>
      <c r="AJ161" s="25"/>
      <c r="AK161" s="25"/>
    </row>
    <row r="162" spans="1:37" s="63" customFormat="1" ht="9" hidden="1" customHeight="1" x14ac:dyDescent="0.15">
      <c r="A162" s="195" t="str">
        <f>F!A132</f>
        <v>2-Chloorfenol</v>
      </c>
      <c r="B162" s="195"/>
      <c r="C162" s="195"/>
      <c r="D162" s="35" t="str">
        <f>G!AQ132</f>
        <v/>
      </c>
      <c r="E162" s="34" t="str">
        <f>G!AP132</f>
        <v>--</v>
      </c>
      <c r="F162" s="33"/>
      <c r="G162" s="33" t="str">
        <f>G!AS132</f>
        <v/>
      </c>
      <c r="H162" s="34" t="str">
        <f>G!AR132</f>
        <v>--</v>
      </c>
      <c r="I162" s="33" t="str">
        <f>G!AT132</f>
        <v/>
      </c>
      <c r="J162" s="33" t="str">
        <f>G!AU132</f>
        <v/>
      </c>
      <c r="K162" s="34" t="str">
        <f>IFERROR(IF(OR(H162="--",H162="rg",VLOOKUP(F!$B132,E!$B$1:'E'!$AK$300,12,FALSE)=1000000000,I162="-",I162=""),"",(HLOOKUP(SMALL(G!$Q$4:'G'!$Y$4,1),G!$Q$4:'G'!$Y$501,ROW(G!Q132)-3,FALSE))/VLOOKUP(F!$B132,E!$B$1:'E'!$AK$300,12,FALSE)*100),"")</f>
        <v/>
      </c>
      <c r="L162" s="34"/>
      <c r="M162" s="34" t="str">
        <f>G!AW132</f>
        <v/>
      </c>
      <c r="N162" s="34" t="str">
        <f>G!AV132</f>
        <v>--</v>
      </c>
      <c r="O162" s="33"/>
      <c r="P162" s="33" t="str">
        <f>G!AY132</f>
        <v/>
      </c>
      <c r="Q162" s="34" t="str">
        <f>G!AX132</f>
        <v>--</v>
      </c>
      <c r="R162" s="33" t="str">
        <f>G!AZ132</f>
        <v/>
      </c>
      <c r="S162" s="33" t="str">
        <f>G!BA132</f>
        <v/>
      </c>
      <c r="T162" s="34" t="str">
        <f>IFERROR(IF(OR(Q162="--",Q162="rg",VLOOKUP(F!$B132,E!$B$1:'E'!$AK$300,12,FALSE)=1000000000,R162="-",R162=""),"",(HLOOKUP(SMALL(G!$Q$4:'G'!$Y$4,4),G!$Q$4:'G'!$Y$501,ROW(G!Z132)-3,FALSE))/VLOOKUP(F!$B132,E!$B$1:'E'!$AK$300,12,FALSE)*100),"")</f>
        <v/>
      </c>
      <c r="U162" s="34"/>
      <c r="V162" s="34" t="str">
        <f>G!BC132</f>
        <v/>
      </c>
      <c r="W162" s="34" t="str">
        <f>G!BB132</f>
        <v>--</v>
      </c>
      <c r="X162" s="34"/>
      <c r="Y162" s="33" t="str">
        <f>G!BE132</f>
        <v/>
      </c>
      <c r="Z162" s="34" t="str">
        <f>G!BD132</f>
        <v>--</v>
      </c>
      <c r="AA162" s="33" t="str">
        <f>G!BF132</f>
        <v/>
      </c>
      <c r="AB162" s="33" t="str">
        <f>G!BG132</f>
        <v/>
      </c>
      <c r="AC162" s="34" t="str">
        <f>IFERROR(IF(OR(Z162="--",Z162="rg",VLOOKUP(F!$B132,E!$B$1:'E'!$AK$300,12,FALSE)=1000000000,AA162="-",AA162=""),"",(HLOOKUP(SMALL(G!$Q$4:'G'!$Y$4,7),G!$Q$4:'G'!$Y$501,ROW(G!AI132)-3,FALSE))/VLOOKUP(F!$B132,E!$B$1:'E'!$AK$300,12,FALSE)*100),"")</f>
        <v/>
      </c>
      <c r="AD162" s="34"/>
      <c r="AE162" s="25"/>
      <c r="AF162" s="25"/>
      <c r="AH162" s="63">
        <f t="shared" si="3"/>
        <v>1</v>
      </c>
      <c r="AJ162" s="25"/>
      <c r="AK162" s="25"/>
    </row>
    <row r="163" spans="1:37" s="63" customFormat="1" ht="9" hidden="1" customHeight="1" x14ac:dyDescent="0.15">
      <c r="A163" s="195" t="str">
        <f>F!A133</f>
        <v>4-Chloor-3-methylfenol</v>
      </c>
      <c r="B163" s="195"/>
      <c r="C163" s="195"/>
      <c r="D163" s="35" t="str">
        <f>G!AQ133</f>
        <v/>
      </c>
      <c r="E163" s="34" t="str">
        <f>G!AP133</f>
        <v>--</v>
      </c>
      <c r="F163" s="33"/>
      <c r="G163" s="33" t="str">
        <f>G!AS133</f>
        <v/>
      </c>
      <c r="H163" s="34" t="str">
        <f>G!AR133</f>
        <v>--</v>
      </c>
      <c r="I163" s="33" t="str">
        <f>G!AT133</f>
        <v/>
      </c>
      <c r="J163" s="33" t="str">
        <f>G!AU133</f>
        <v/>
      </c>
      <c r="K163" s="34" t="str">
        <f>IFERROR(IF(OR(H163="--",H163="rg",VLOOKUP(F!$B133,E!$B$1:'E'!$AK$300,12,FALSE)=1000000000,I163="-",I163=""),"",(HLOOKUP(SMALL(G!$Q$4:'G'!$Y$4,1),G!$Q$4:'G'!$Y$501,ROW(G!Q133)-3,FALSE))/VLOOKUP(F!$B133,E!$B$1:'E'!$AK$300,12,FALSE)*100),"")</f>
        <v/>
      </c>
      <c r="L163" s="34"/>
      <c r="M163" s="34" t="str">
        <f>G!AW133</f>
        <v/>
      </c>
      <c r="N163" s="34" t="str">
        <f>G!AV133</f>
        <v>--</v>
      </c>
      <c r="O163" s="33"/>
      <c r="P163" s="33" t="str">
        <f>G!AY133</f>
        <v/>
      </c>
      <c r="Q163" s="34" t="str">
        <f>G!AX133</f>
        <v>--</v>
      </c>
      <c r="R163" s="33" t="str">
        <f>G!AZ133</f>
        <v/>
      </c>
      <c r="S163" s="33" t="str">
        <f>G!BA133</f>
        <v/>
      </c>
      <c r="T163" s="34" t="str">
        <f>IFERROR(IF(OR(Q163="--",Q163="rg",VLOOKUP(F!$B133,E!$B$1:'E'!$AK$300,12,FALSE)=1000000000,R163="-",R163=""),"",(HLOOKUP(SMALL(G!$Q$4:'G'!$Y$4,4),G!$Q$4:'G'!$Y$501,ROW(G!Z133)-3,FALSE))/VLOOKUP(F!$B133,E!$B$1:'E'!$AK$300,12,FALSE)*100),"")</f>
        <v/>
      </c>
      <c r="U163" s="34"/>
      <c r="V163" s="34" t="str">
        <f>G!BC133</f>
        <v/>
      </c>
      <c r="W163" s="34" t="str">
        <f>G!BB133</f>
        <v>--</v>
      </c>
      <c r="X163" s="34"/>
      <c r="Y163" s="33" t="str">
        <f>G!BE133</f>
        <v/>
      </c>
      <c r="Z163" s="34" t="str">
        <f>G!BD133</f>
        <v>--</v>
      </c>
      <c r="AA163" s="33" t="str">
        <f>G!BF133</f>
        <v/>
      </c>
      <c r="AB163" s="33" t="str">
        <f>G!BG133</f>
        <v/>
      </c>
      <c r="AC163" s="34" t="str">
        <f>IFERROR(IF(OR(Z163="--",Z163="rg",VLOOKUP(F!$B133,E!$B$1:'E'!$AK$300,12,FALSE)=1000000000,AA163="-",AA163=""),"",(HLOOKUP(SMALL(G!$Q$4:'G'!$Y$4,7),G!$Q$4:'G'!$Y$501,ROW(G!AI133)-3,FALSE))/VLOOKUP(F!$B133,E!$B$1:'E'!$AK$300,12,FALSE)*100),"")</f>
        <v/>
      </c>
      <c r="AD163" s="34"/>
      <c r="AE163" s="25"/>
      <c r="AF163" s="25"/>
      <c r="AH163" s="63">
        <f t="shared" si="3"/>
        <v>1</v>
      </c>
      <c r="AJ163" s="25"/>
      <c r="AK163" s="25"/>
    </row>
    <row r="164" spans="1:37" s="63" customFormat="1" ht="9" hidden="1" customHeight="1" x14ac:dyDescent="0.15">
      <c r="A164" s="195" t="str">
        <f>F!A134</f>
        <v>4-Chloor-2-methylfenol</v>
      </c>
      <c r="B164" s="195"/>
      <c r="C164" s="195"/>
      <c r="D164" s="35" t="str">
        <f>G!AQ134</f>
        <v/>
      </c>
      <c r="E164" s="34" t="str">
        <f>G!AP134</f>
        <v>--</v>
      </c>
      <c r="F164" s="33"/>
      <c r="G164" s="33" t="str">
        <f>G!AS134</f>
        <v/>
      </c>
      <c r="H164" s="34" t="str">
        <f>G!AR134</f>
        <v>--</v>
      </c>
      <c r="I164" s="33" t="str">
        <f>G!AT134</f>
        <v/>
      </c>
      <c r="J164" s="33" t="str">
        <f>G!AU134</f>
        <v/>
      </c>
      <c r="K164" s="34" t="str">
        <f>IFERROR(IF(OR(H164="--",H164="rg",VLOOKUP(F!$B134,E!$B$1:'E'!$AK$300,12,FALSE)=1000000000,I164="-",I164=""),"",(HLOOKUP(SMALL(G!$Q$4:'G'!$Y$4,1),G!$Q$4:'G'!$Y$501,ROW(G!Q134)-3,FALSE))/VLOOKUP(F!$B134,E!$B$1:'E'!$AK$300,12,FALSE)*100),"")</f>
        <v/>
      </c>
      <c r="L164" s="34"/>
      <c r="M164" s="34" t="str">
        <f>G!AW134</f>
        <v/>
      </c>
      <c r="N164" s="34" t="str">
        <f>G!AV134</f>
        <v>--</v>
      </c>
      <c r="O164" s="33"/>
      <c r="P164" s="33" t="str">
        <f>G!AY134</f>
        <v/>
      </c>
      <c r="Q164" s="34" t="str">
        <f>G!AX134</f>
        <v>--</v>
      </c>
      <c r="R164" s="33" t="str">
        <f>G!AZ134</f>
        <v/>
      </c>
      <c r="S164" s="33" t="str">
        <f>G!BA134</f>
        <v/>
      </c>
      <c r="T164" s="34" t="str">
        <f>IFERROR(IF(OR(Q164="--",Q164="rg",VLOOKUP(F!$B134,E!$B$1:'E'!$AK$300,12,FALSE)=1000000000,R164="-",R164=""),"",(HLOOKUP(SMALL(G!$Q$4:'G'!$Y$4,4),G!$Q$4:'G'!$Y$501,ROW(G!Z134)-3,FALSE))/VLOOKUP(F!$B134,E!$B$1:'E'!$AK$300,12,FALSE)*100),"")</f>
        <v/>
      </c>
      <c r="U164" s="34"/>
      <c r="V164" s="34" t="str">
        <f>G!BC134</f>
        <v/>
      </c>
      <c r="W164" s="34" t="str">
        <f>G!BB134</f>
        <v>--</v>
      </c>
      <c r="X164" s="34"/>
      <c r="Y164" s="33" t="str">
        <f>G!BE134</f>
        <v/>
      </c>
      <c r="Z164" s="34" t="str">
        <f>G!BD134</f>
        <v>--</v>
      </c>
      <c r="AA164" s="33" t="str">
        <f>G!BF134</f>
        <v/>
      </c>
      <c r="AB164" s="33" t="str">
        <f>G!BG134</f>
        <v/>
      </c>
      <c r="AC164" s="34" t="str">
        <f>IFERROR(IF(OR(Z164="--",Z164="rg",VLOOKUP(F!$B134,E!$B$1:'E'!$AK$300,12,FALSE)=1000000000,AA164="-",AA164=""),"",(HLOOKUP(SMALL(G!$Q$4:'G'!$Y$4,7),G!$Q$4:'G'!$Y$501,ROW(G!AI134)-3,FALSE))/VLOOKUP(F!$B134,E!$B$1:'E'!$AK$300,12,FALSE)*100),"")</f>
        <v/>
      </c>
      <c r="AD164" s="34"/>
      <c r="AE164" s="25"/>
      <c r="AF164" s="25"/>
      <c r="AH164" s="63">
        <f t="shared" si="3"/>
        <v>1</v>
      </c>
      <c r="AJ164" s="25"/>
      <c r="AK164" s="25"/>
    </row>
    <row r="165" spans="1:37" s="63" customFormat="1" ht="9" hidden="1" customHeight="1" x14ac:dyDescent="0.15">
      <c r="A165" s="195" t="str">
        <f>F!A135</f>
        <v>4-Chloormethyfenolen (som)</v>
      </c>
      <c r="B165" s="195"/>
      <c r="C165" s="195"/>
      <c r="D165" s="35" t="str">
        <f>G!AQ135</f>
        <v/>
      </c>
      <c r="E165" s="34" t="str">
        <f>G!AP135</f>
        <v>--</v>
      </c>
      <c r="F165" s="33"/>
      <c r="G165" s="33" t="str">
        <f>G!AS135</f>
        <v/>
      </c>
      <c r="H165" s="34" t="str">
        <f>G!AR135</f>
        <v>--</v>
      </c>
      <c r="I165" s="33" t="str">
        <f>G!AT135</f>
        <v/>
      </c>
      <c r="J165" s="33" t="str">
        <f>G!AU135</f>
        <v/>
      </c>
      <c r="K165" s="34" t="str">
        <f>IFERROR(IF(OR(H165="--",H165="rg",VLOOKUP(F!$B135,E!$B$1:'E'!$AK$300,12,FALSE)=1000000000,I165="-",I165=""),"",(HLOOKUP(SMALL(G!$Q$4:'G'!$Y$4,1),G!$Q$4:'G'!$Y$501,ROW(G!Q135)-3,FALSE))/VLOOKUP(F!$B135,E!$B$1:'E'!$AK$300,12,FALSE)*100),"")</f>
        <v/>
      </c>
      <c r="L165" s="34"/>
      <c r="M165" s="34" t="str">
        <f>G!AW135</f>
        <v/>
      </c>
      <c r="N165" s="34" t="str">
        <f>G!AV135</f>
        <v>--</v>
      </c>
      <c r="O165" s="33"/>
      <c r="P165" s="33" t="str">
        <f>G!AY135</f>
        <v/>
      </c>
      <c r="Q165" s="34" t="str">
        <f>G!AX135</f>
        <v>--</v>
      </c>
      <c r="R165" s="33" t="str">
        <f>G!AZ135</f>
        <v/>
      </c>
      <c r="S165" s="33" t="str">
        <f>G!BA135</f>
        <v/>
      </c>
      <c r="T165" s="34" t="str">
        <f>IFERROR(IF(OR(Q165="--",Q165="rg",VLOOKUP(F!$B135,E!$B$1:'E'!$AK$300,12,FALSE)=1000000000,R165="-",R165=""),"",(HLOOKUP(SMALL(G!$Q$4:'G'!$Y$4,4),G!$Q$4:'G'!$Y$501,ROW(G!Z135)-3,FALSE))/VLOOKUP(F!$B135,E!$B$1:'E'!$AK$300,12,FALSE)*100),"")</f>
        <v/>
      </c>
      <c r="U165" s="34"/>
      <c r="V165" s="34" t="str">
        <f>G!BC135</f>
        <v/>
      </c>
      <c r="W165" s="34" t="str">
        <f>G!BB135</f>
        <v>--</v>
      </c>
      <c r="X165" s="34"/>
      <c r="Y165" s="33" t="str">
        <f>G!BE135</f>
        <v/>
      </c>
      <c r="Z165" s="34" t="str">
        <f>G!BD135</f>
        <v>--</v>
      </c>
      <c r="AA165" s="33" t="str">
        <f>G!BF135</f>
        <v/>
      </c>
      <c r="AB165" s="33" t="str">
        <f>G!BG135</f>
        <v/>
      </c>
      <c r="AC165" s="34" t="str">
        <f>IFERROR(IF(OR(Z165="--",Z165="rg",VLOOKUP(F!$B135,E!$B$1:'E'!$AK$300,12,FALSE)=1000000000,AA165="-",AA165=""),"",(HLOOKUP(SMALL(G!$Q$4:'G'!$Y$4,7),G!$Q$4:'G'!$Y$501,ROW(G!AI135)-3,FALSE))/VLOOKUP(F!$B135,E!$B$1:'E'!$AK$300,12,FALSE)*100),"")</f>
        <v/>
      </c>
      <c r="AD165" s="34"/>
      <c r="AE165" s="25"/>
      <c r="AF165" s="25"/>
      <c r="AH165" s="63">
        <f t="shared" si="3"/>
        <v>1</v>
      </c>
      <c r="AJ165" s="25"/>
      <c r="AK165" s="25"/>
    </row>
    <row r="166" spans="1:37" s="63" customFormat="1" ht="9" hidden="1" customHeight="1" x14ac:dyDescent="0.15">
      <c r="A166" s="195" t="str">
        <f>F!A136</f>
        <v>2,3-dichloorfenol</v>
      </c>
      <c r="B166" s="195"/>
      <c r="C166" s="195"/>
      <c r="D166" s="35" t="str">
        <f>G!AQ136</f>
        <v/>
      </c>
      <c r="E166" s="34" t="str">
        <f>G!AP136</f>
        <v>--</v>
      </c>
      <c r="F166" s="33"/>
      <c r="G166" s="33" t="str">
        <f>G!AS136</f>
        <v/>
      </c>
      <c r="H166" s="34" t="str">
        <f>G!AR136</f>
        <v>--</v>
      </c>
      <c r="I166" s="33" t="str">
        <f>G!AT136</f>
        <v/>
      </c>
      <c r="J166" s="33" t="str">
        <f>G!AU136</f>
        <v/>
      </c>
      <c r="K166" s="34" t="str">
        <f>IFERROR(IF(OR(H166="--",H166="rg",VLOOKUP(F!$B136,E!$B$1:'E'!$AK$300,12,FALSE)=1000000000,I166="-",I166=""),"",(HLOOKUP(SMALL(G!$Q$4:'G'!$Y$4,1),G!$Q$4:'G'!$Y$501,ROW(G!Q136)-3,FALSE))/VLOOKUP(F!$B136,E!$B$1:'E'!$AK$300,12,FALSE)*100),"")</f>
        <v/>
      </c>
      <c r="L166" s="34"/>
      <c r="M166" s="34" t="str">
        <f>G!AW136</f>
        <v/>
      </c>
      <c r="N166" s="34" t="str">
        <f>G!AV136</f>
        <v>--</v>
      </c>
      <c r="O166" s="33"/>
      <c r="P166" s="33" t="str">
        <f>G!AY136</f>
        <v/>
      </c>
      <c r="Q166" s="34" t="str">
        <f>G!AX136</f>
        <v>--</v>
      </c>
      <c r="R166" s="33" t="str">
        <f>G!AZ136</f>
        <v/>
      </c>
      <c r="S166" s="33" t="str">
        <f>G!BA136</f>
        <v/>
      </c>
      <c r="T166" s="34" t="str">
        <f>IFERROR(IF(OR(Q166="--",Q166="rg",VLOOKUP(F!$B136,E!$B$1:'E'!$AK$300,12,FALSE)=1000000000,R166="-",R166=""),"",(HLOOKUP(SMALL(G!$Q$4:'G'!$Y$4,4),G!$Q$4:'G'!$Y$501,ROW(G!Z136)-3,FALSE))/VLOOKUP(F!$B136,E!$B$1:'E'!$AK$300,12,FALSE)*100),"")</f>
        <v/>
      </c>
      <c r="U166" s="34"/>
      <c r="V166" s="34" t="str">
        <f>G!BC136</f>
        <v/>
      </c>
      <c r="W166" s="34" t="str">
        <f>G!BB136</f>
        <v>--</v>
      </c>
      <c r="X166" s="34"/>
      <c r="Y166" s="33" t="str">
        <f>G!BE136</f>
        <v/>
      </c>
      <c r="Z166" s="34" t="str">
        <f>G!BD136</f>
        <v>--</v>
      </c>
      <c r="AA166" s="33" t="str">
        <f>G!BF136</f>
        <v/>
      </c>
      <c r="AB166" s="33" t="str">
        <f>G!BG136</f>
        <v/>
      </c>
      <c r="AC166" s="34" t="str">
        <f>IFERROR(IF(OR(Z166="--",Z166="rg",VLOOKUP(F!$B136,E!$B$1:'E'!$AK$300,12,FALSE)=1000000000,AA166="-",AA166=""),"",(HLOOKUP(SMALL(G!$Q$4:'G'!$Y$4,7),G!$Q$4:'G'!$Y$501,ROW(G!AI136)-3,FALSE))/VLOOKUP(F!$B136,E!$B$1:'E'!$AK$300,12,FALSE)*100),"")</f>
        <v/>
      </c>
      <c r="AD166" s="34"/>
      <c r="AE166" s="25"/>
      <c r="AF166" s="25"/>
      <c r="AH166" s="63">
        <f t="shared" si="3"/>
        <v>1</v>
      </c>
      <c r="AJ166" s="25"/>
      <c r="AK166" s="25"/>
    </row>
    <row r="167" spans="1:37" s="63" customFormat="1" ht="9" hidden="1" customHeight="1" x14ac:dyDescent="0.15">
      <c r="A167" s="195" t="str">
        <f>F!A137</f>
        <v>2,4-dichloorfenol</v>
      </c>
      <c r="B167" s="195"/>
      <c r="C167" s="195"/>
      <c r="D167" s="35" t="str">
        <f>G!AQ137</f>
        <v/>
      </c>
      <c r="E167" s="34" t="str">
        <f>G!AP137</f>
        <v>--</v>
      </c>
      <c r="F167" s="33"/>
      <c r="G167" s="33" t="str">
        <f>G!AS137</f>
        <v/>
      </c>
      <c r="H167" s="34" t="str">
        <f>G!AR137</f>
        <v>--</v>
      </c>
      <c r="I167" s="33" t="str">
        <f>G!AT137</f>
        <v/>
      </c>
      <c r="J167" s="33" t="str">
        <f>G!AU137</f>
        <v/>
      </c>
      <c r="K167" s="34" t="str">
        <f>IFERROR(IF(OR(H167="--",H167="rg",VLOOKUP(F!$B137,E!$B$1:'E'!$AK$300,12,FALSE)=1000000000,I167="-",I167=""),"",(HLOOKUP(SMALL(G!$Q$4:'G'!$Y$4,1),G!$Q$4:'G'!$Y$501,ROW(G!Q137)-3,FALSE))/VLOOKUP(F!$B137,E!$B$1:'E'!$AK$300,12,FALSE)*100),"")</f>
        <v/>
      </c>
      <c r="L167" s="34"/>
      <c r="M167" s="34" t="str">
        <f>G!AW137</f>
        <v/>
      </c>
      <c r="N167" s="34" t="str">
        <f>G!AV137</f>
        <v>--</v>
      </c>
      <c r="O167" s="33"/>
      <c r="P167" s="33" t="str">
        <f>G!AY137</f>
        <v/>
      </c>
      <c r="Q167" s="34" t="str">
        <f>G!AX137</f>
        <v>--</v>
      </c>
      <c r="R167" s="33" t="str">
        <f>G!AZ137</f>
        <v/>
      </c>
      <c r="S167" s="33" t="str">
        <f>G!BA137</f>
        <v/>
      </c>
      <c r="T167" s="34" t="str">
        <f>IFERROR(IF(OR(Q167="--",Q167="rg",VLOOKUP(F!$B137,E!$B$1:'E'!$AK$300,12,FALSE)=1000000000,R167="-",R167=""),"",(HLOOKUP(SMALL(G!$Q$4:'G'!$Y$4,4),G!$Q$4:'G'!$Y$501,ROW(G!Z137)-3,FALSE))/VLOOKUP(F!$B137,E!$B$1:'E'!$AK$300,12,FALSE)*100),"")</f>
        <v/>
      </c>
      <c r="U167" s="34"/>
      <c r="V167" s="34" t="str">
        <f>G!BC137</f>
        <v/>
      </c>
      <c r="W167" s="34" t="str">
        <f>G!BB137</f>
        <v>--</v>
      </c>
      <c r="X167" s="34"/>
      <c r="Y167" s="33" t="str">
        <f>G!BE137</f>
        <v/>
      </c>
      <c r="Z167" s="34" t="str">
        <f>G!BD137</f>
        <v>--</v>
      </c>
      <c r="AA167" s="33" t="str">
        <f>G!BF137</f>
        <v/>
      </c>
      <c r="AB167" s="33" t="str">
        <f>G!BG137</f>
        <v/>
      </c>
      <c r="AC167" s="34" t="str">
        <f>IFERROR(IF(OR(Z167="--",Z167="rg",VLOOKUP(F!$B137,E!$B$1:'E'!$AK$300,12,FALSE)=1000000000,AA167="-",AA167=""),"",(HLOOKUP(SMALL(G!$Q$4:'G'!$Y$4,7),G!$Q$4:'G'!$Y$501,ROW(G!AI137)-3,FALSE))/VLOOKUP(F!$B137,E!$B$1:'E'!$AK$300,12,FALSE)*100),"")</f>
        <v/>
      </c>
      <c r="AD167" s="34"/>
      <c r="AE167" s="25"/>
      <c r="AF167" s="25"/>
      <c r="AH167" s="63">
        <f t="shared" si="3"/>
        <v>1</v>
      </c>
      <c r="AJ167" s="25"/>
      <c r="AK167" s="25"/>
    </row>
    <row r="168" spans="1:37" s="63" customFormat="1" ht="9" hidden="1" customHeight="1" x14ac:dyDescent="0.15">
      <c r="A168" s="195" t="str">
        <f>F!A138</f>
        <v>2,5-dichloorfenol</v>
      </c>
      <c r="B168" s="195"/>
      <c r="C168" s="195"/>
      <c r="D168" s="35" t="str">
        <f>G!AQ138</f>
        <v/>
      </c>
      <c r="E168" s="34" t="str">
        <f>G!AP138</f>
        <v>--</v>
      </c>
      <c r="F168" s="33"/>
      <c r="G168" s="33" t="str">
        <f>G!AS138</f>
        <v/>
      </c>
      <c r="H168" s="34" t="str">
        <f>G!AR138</f>
        <v>--</v>
      </c>
      <c r="I168" s="33" t="str">
        <f>G!AT138</f>
        <v/>
      </c>
      <c r="J168" s="33" t="str">
        <f>G!AU138</f>
        <v/>
      </c>
      <c r="K168" s="34" t="str">
        <f>IFERROR(IF(OR(H168="--",H168="rg",VLOOKUP(F!$B138,E!$B$1:'E'!$AK$300,12,FALSE)=1000000000,I168="-",I168=""),"",(HLOOKUP(SMALL(G!$Q$4:'G'!$Y$4,1),G!$Q$4:'G'!$Y$501,ROW(G!Q138)-3,FALSE))/VLOOKUP(F!$B138,E!$B$1:'E'!$AK$300,12,FALSE)*100),"")</f>
        <v/>
      </c>
      <c r="L168" s="34"/>
      <c r="M168" s="34" t="str">
        <f>G!AW138</f>
        <v/>
      </c>
      <c r="N168" s="34" t="str">
        <f>G!AV138</f>
        <v>--</v>
      </c>
      <c r="O168" s="33"/>
      <c r="P168" s="33" t="str">
        <f>G!AY138</f>
        <v/>
      </c>
      <c r="Q168" s="34" t="str">
        <f>G!AX138</f>
        <v>--</v>
      </c>
      <c r="R168" s="33" t="str">
        <f>G!AZ138</f>
        <v/>
      </c>
      <c r="S168" s="33" t="str">
        <f>G!BA138</f>
        <v/>
      </c>
      <c r="T168" s="34" t="str">
        <f>IFERROR(IF(OR(Q168="--",Q168="rg",VLOOKUP(F!$B138,E!$B$1:'E'!$AK$300,12,FALSE)=1000000000,R168="-",R168=""),"",(HLOOKUP(SMALL(G!$Q$4:'G'!$Y$4,4),G!$Q$4:'G'!$Y$501,ROW(G!Z138)-3,FALSE))/VLOOKUP(F!$B138,E!$B$1:'E'!$AK$300,12,FALSE)*100),"")</f>
        <v/>
      </c>
      <c r="U168" s="34"/>
      <c r="V168" s="34" t="str">
        <f>G!BC138</f>
        <v/>
      </c>
      <c r="W168" s="34" t="str">
        <f>G!BB138</f>
        <v>--</v>
      </c>
      <c r="X168" s="34"/>
      <c r="Y168" s="33" t="str">
        <f>G!BE138</f>
        <v/>
      </c>
      <c r="Z168" s="34" t="str">
        <f>G!BD138</f>
        <v>--</v>
      </c>
      <c r="AA168" s="33" t="str">
        <f>G!BF138</f>
        <v/>
      </c>
      <c r="AB168" s="33" t="str">
        <f>G!BG138</f>
        <v/>
      </c>
      <c r="AC168" s="34" t="str">
        <f>IFERROR(IF(OR(Z168="--",Z168="rg",VLOOKUP(F!$B138,E!$B$1:'E'!$AK$300,12,FALSE)=1000000000,AA168="-",AA168=""),"",(HLOOKUP(SMALL(G!$Q$4:'G'!$Y$4,7),G!$Q$4:'G'!$Y$501,ROW(G!AI138)-3,FALSE))/VLOOKUP(F!$B138,E!$B$1:'E'!$AK$300,12,FALSE)*100),"")</f>
        <v/>
      </c>
      <c r="AD168" s="34"/>
      <c r="AE168" s="25"/>
      <c r="AF168" s="25"/>
      <c r="AH168" s="63">
        <f t="shared" si="3"/>
        <v>1</v>
      </c>
      <c r="AJ168" s="25"/>
      <c r="AK168" s="25"/>
    </row>
    <row r="169" spans="1:37" s="63" customFormat="1" ht="9" hidden="1" customHeight="1" x14ac:dyDescent="0.15">
      <c r="A169" s="195" t="str">
        <f>F!A139</f>
        <v>2,6-dichloorfenol</v>
      </c>
      <c r="B169" s="195"/>
      <c r="C169" s="195"/>
      <c r="D169" s="35" t="str">
        <f>G!AQ139</f>
        <v/>
      </c>
      <c r="E169" s="34" t="str">
        <f>G!AP139</f>
        <v>--</v>
      </c>
      <c r="F169" s="33"/>
      <c r="G169" s="33" t="str">
        <f>G!AS139</f>
        <v/>
      </c>
      <c r="H169" s="34" t="str">
        <f>G!AR139</f>
        <v>--</v>
      </c>
      <c r="I169" s="33" t="str">
        <f>G!AT139</f>
        <v/>
      </c>
      <c r="J169" s="33" t="str">
        <f>G!AU139</f>
        <v/>
      </c>
      <c r="K169" s="34" t="str">
        <f>IFERROR(IF(OR(H169="--",H169="rg",VLOOKUP(F!$B139,E!$B$1:'E'!$AK$300,12,FALSE)=1000000000,I169="-",I169=""),"",(HLOOKUP(SMALL(G!$Q$4:'G'!$Y$4,1),G!$Q$4:'G'!$Y$501,ROW(G!Q139)-3,FALSE))/VLOOKUP(F!$B139,E!$B$1:'E'!$AK$300,12,FALSE)*100),"")</f>
        <v/>
      </c>
      <c r="L169" s="34"/>
      <c r="M169" s="34" t="str">
        <f>G!AW139</f>
        <v/>
      </c>
      <c r="N169" s="34" t="str">
        <f>G!AV139</f>
        <v>--</v>
      </c>
      <c r="O169" s="33"/>
      <c r="P169" s="33" t="str">
        <f>G!AY139</f>
        <v/>
      </c>
      <c r="Q169" s="34" t="str">
        <f>G!AX139</f>
        <v>--</v>
      </c>
      <c r="R169" s="33" t="str">
        <f>G!AZ139</f>
        <v/>
      </c>
      <c r="S169" s="33" t="str">
        <f>G!BA139</f>
        <v/>
      </c>
      <c r="T169" s="34" t="str">
        <f>IFERROR(IF(OR(Q169="--",Q169="rg",VLOOKUP(F!$B139,E!$B$1:'E'!$AK$300,12,FALSE)=1000000000,R169="-",R169=""),"",(HLOOKUP(SMALL(G!$Q$4:'G'!$Y$4,4),G!$Q$4:'G'!$Y$501,ROW(G!Z139)-3,FALSE))/VLOOKUP(F!$B139,E!$B$1:'E'!$AK$300,12,FALSE)*100),"")</f>
        <v/>
      </c>
      <c r="U169" s="34"/>
      <c r="V169" s="34" t="str">
        <f>G!BC139</f>
        <v/>
      </c>
      <c r="W169" s="34" t="str">
        <f>G!BB139</f>
        <v>--</v>
      </c>
      <c r="X169" s="34"/>
      <c r="Y169" s="33" t="str">
        <f>G!BE139</f>
        <v/>
      </c>
      <c r="Z169" s="34" t="str">
        <f>G!BD139</f>
        <v>--</v>
      </c>
      <c r="AA169" s="33" t="str">
        <f>G!BF139</f>
        <v/>
      </c>
      <c r="AB169" s="33" t="str">
        <f>G!BG139</f>
        <v/>
      </c>
      <c r="AC169" s="34" t="str">
        <f>IFERROR(IF(OR(Z169="--",Z169="rg",VLOOKUP(F!$B139,E!$B$1:'E'!$AK$300,12,FALSE)=1000000000,AA169="-",AA169=""),"",(HLOOKUP(SMALL(G!$Q$4:'G'!$Y$4,7),G!$Q$4:'G'!$Y$501,ROW(G!AI139)-3,FALSE))/VLOOKUP(F!$B139,E!$B$1:'E'!$AK$300,12,FALSE)*100),"")</f>
        <v/>
      </c>
      <c r="AD169" s="34"/>
      <c r="AE169" s="25"/>
      <c r="AF169" s="25"/>
      <c r="AH169" s="63">
        <f t="shared" si="3"/>
        <v>1</v>
      </c>
      <c r="AJ169" s="25"/>
      <c r="AK169" s="25"/>
    </row>
    <row r="170" spans="1:37" s="63" customFormat="1" ht="9" hidden="1" customHeight="1" x14ac:dyDescent="0.15">
      <c r="A170" s="195" t="str">
        <f>F!A140</f>
        <v>3,4-dichloorfenol</v>
      </c>
      <c r="B170" s="195"/>
      <c r="C170" s="195"/>
      <c r="D170" s="35" t="str">
        <f>G!AQ140</f>
        <v/>
      </c>
      <c r="E170" s="34" t="str">
        <f>G!AP140</f>
        <v>--</v>
      </c>
      <c r="F170" s="33"/>
      <c r="G170" s="33" t="str">
        <f>G!AS140</f>
        <v/>
      </c>
      <c r="H170" s="34" t="str">
        <f>G!AR140</f>
        <v>--</v>
      </c>
      <c r="I170" s="33" t="str">
        <f>G!AT140</f>
        <v/>
      </c>
      <c r="J170" s="33" t="str">
        <f>G!AU140</f>
        <v/>
      </c>
      <c r="K170" s="34" t="str">
        <f>IFERROR(IF(OR(H170="--",H170="rg",VLOOKUP(F!$B140,E!$B$1:'E'!$AK$300,12,FALSE)=1000000000,I170="-",I170=""),"",(HLOOKUP(SMALL(G!$Q$4:'G'!$Y$4,1),G!$Q$4:'G'!$Y$501,ROW(G!Q140)-3,FALSE))/VLOOKUP(F!$B140,E!$B$1:'E'!$AK$300,12,FALSE)*100),"")</f>
        <v/>
      </c>
      <c r="L170" s="34"/>
      <c r="M170" s="34" t="str">
        <f>G!AW140</f>
        <v/>
      </c>
      <c r="N170" s="34" t="str">
        <f>G!AV140</f>
        <v>--</v>
      </c>
      <c r="O170" s="33"/>
      <c r="P170" s="33" t="str">
        <f>G!AY140</f>
        <v/>
      </c>
      <c r="Q170" s="34" t="str">
        <f>G!AX140</f>
        <v>--</v>
      </c>
      <c r="R170" s="33" t="str">
        <f>G!AZ140</f>
        <v/>
      </c>
      <c r="S170" s="33" t="str">
        <f>G!BA140</f>
        <v/>
      </c>
      <c r="T170" s="34" t="str">
        <f>IFERROR(IF(OR(Q170="--",Q170="rg",VLOOKUP(F!$B140,E!$B$1:'E'!$AK$300,12,FALSE)=1000000000,R170="-",R170=""),"",(HLOOKUP(SMALL(G!$Q$4:'G'!$Y$4,4),G!$Q$4:'G'!$Y$501,ROW(G!Z140)-3,FALSE))/VLOOKUP(F!$B140,E!$B$1:'E'!$AK$300,12,FALSE)*100),"")</f>
        <v/>
      </c>
      <c r="U170" s="34"/>
      <c r="V170" s="34" t="str">
        <f>G!BC140</f>
        <v/>
      </c>
      <c r="W170" s="34" t="str">
        <f>G!BB140</f>
        <v>--</v>
      </c>
      <c r="X170" s="34"/>
      <c r="Y170" s="33" t="str">
        <f>G!BE140</f>
        <v/>
      </c>
      <c r="Z170" s="34" t="str">
        <f>G!BD140</f>
        <v>--</v>
      </c>
      <c r="AA170" s="33" t="str">
        <f>G!BF140</f>
        <v/>
      </c>
      <c r="AB170" s="33" t="str">
        <f>G!BG140</f>
        <v/>
      </c>
      <c r="AC170" s="34" t="str">
        <f>IFERROR(IF(OR(Z170="--",Z170="rg",VLOOKUP(F!$B140,E!$B$1:'E'!$AK$300,12,FALSE)=1000000000,AA170="-",AA170=""),"",(HLOOKUP(SMALL(G!$Q$4:'G'!$Y$4,7),G!$Q$4:'G'!$Y$501,ROW(G!AI140)-3,FALSE))/VLOOKUP(F!$B140,E!$B$1:'E'!$AK$300,12,FALSE)*100),"")</f>
        <v/>
      </c>
      <c r="AD170" s="34"/>
      <c r="AE170" s="25"/>
      <c r="AF170" s="25"/>
      <c r="AH170" s="63">
        <f t="shared" si="3"/>
        <v>1</v>
      </c>
      <c r="AJ170" s="25"/>
      <c r="AK170" s="25"/>
    </row>
    <row r="171" spans="1:37" s="63" customFormat="1" ht="9" hidden="1" customHeight="1" x14ac:dyDescent="0.15">
      <c r="A171" s="195" t="str">
        <f>F!A141</f>
        <v>3,5-dichloorfenol</v>
      </c>
      <c r="B171" s="195"/>
      <c r="C171" s="195"/>
      <c r="D171" s="35" t="str">
        <f>G!AQ141</f>
        <v/>
      </c>
      <c r="E171" s="34" t="str">
        <f>G!AP141</f>
        <v>--</v>
      </c>
      <c r="F171" s="33"/>
      <c r="G171" s="33" t="str">
        <f>G!AS141</f>
        <v/>
      </c>
      <c r="H171" s="34" t="str">
        <f>G!AR141</f>
        <v>--</v>
      </c>
      <c r="I171" s="33" t="str">
        <f>G!AT141</f>
        <v/>
      </c>
      <c r="J171" s="33" t="str">
        <f>G!AU141</f>
        <v/>
      </c>
      <c r="K171" s="34" t="str">
        <f>IFERROR(IF(OR(H171="--",H171="rg",VLOOKUP(F!$B141,E!$B$1:'E'!$AK$300,12,FALSE)=1000000000,I171="-",I171=""),"",(HLOOKUP(SMALL(G!$Q$4:'G'!$Y$4,1),G!$Q$4:'G'!$Y$501,ROW(G!Q141)-3,FALSE))/VLOOKUP(F!$B141,E!$B$1:'E'!$AK$300,12,FALSE)*100),"")</f>
        <v/>
      </c>
      <c r="L171" s="34"/>
      <c r="M171" s="34" t="str">
        <f>G!AW141</f>
        <v/>
      </c>
      <c r="N171" s="34" t="str">
        <f>G!AV141</f>
        <v>--</v>
      </c>
      <c r="O171" s="33"/>
      <c r="P171" s="33" t="str">
        <f>G!AY141</f>
        <v/>
      </c>
      <c r="Q171" s="34" t="str">
        <f>G!AX141</f>
        <v>--</v>
      </c>
      <c r="R171" s="33" t="str">
        <f>G!AZ141</f>
        <v/>
      </c>
      <c r="S171" s="33" t="str">
        <f>G!BA141</f>
        <v/>
      </c>
      <c r="T171" s="34" t="str">
        <f>IFERROR(IF(OR(Q171="--",Q171="rg",VLOOKUP(F!$B141,E!$B$1:'E'!$AK$300,12,FALSE)=1000000000,R171="-",R171=""),"",(HLOOKUP(SMALL(G!$Q$4:'G'!$Y$4,4),G!$Q$4:'G'!$Y$501,ROW(G!Z141)-3,FALSE))/VLOOKUP(F!$B141,E!$B$1:'E'!$AK$300,12,FALSE)*100),"")</f>
        <v/>
      </c>
      <c r="U171" s="34"/>
      <c r="V171" s="34" t="str">
        <f>G!BC141</f>
        <v/>
      </c>
      <c r="W171" s="34" t="str">
        <f>G!BB141</f>
        <v>--</v>
      </c>
      <c r="X171" s="34"/>
      <c r="Y171" s="33" t="str">
        <f>G!BE141</f>
        <v/>
      </c>
      <c r="Z171" s="34" t="str">
        <f>G!BD141</f>
        <v>--</v>
      </c>
      <c r="AA171" s="33" t="str">
        <f>G!BF141</f>
        <v/>
      </c>
      <c r="AB171" s="33" t="str">
        <f>G!BG141</f>
        <v/>
      </c>
      <c r="AC171" s="34" t="str">
        <f>IFERROR(IF(OR(Z171="--",Z171="rg",VLOOKUP(F!$B141,E!$B$1:'E'!$AK$300,12,FALSE)=1000000000,AA171="-",AA171=""),"",(HLOOKUP(SMALL(G!$Q$4:'G'!$Y$4,7),G!$Q$4:'G'!$Y$501,ROW(G!AI141)-3,FALSE))/VLOOKUP(F!$B141,E!$B$1:'E'!$AK$300,12,FALSE)*100),"")</f>
        <v/>
      </c>
      <c r="AD171" s="34"/>
      <c r="AE171" s="25"/>
      <c r="AF171" s="25"/>
      <c r="AH171" s="63">
        <f t="shared" si="3"/>
        <v>1</v>
      </c>
      <c r="AJ171" s="25"/>
      <c r="AK171" s="25"/>
    </row>
    <row r="172" spans="1:37" s="63" customFormat="1" ht="9" hidden="1" customHeight="1" x14ac:dyDescent="0.15">
      <c r="A172" s="195" t="str">
        <f>F!A142</f>
        <v>Dichloorfenolen (som)</v>
      </c>
      <c r="B172" s="195"/>
      <c r="C172" s="195"/>
      <c r="D172" s="35" t="str">
        <f>G!AQ142</f>
        <v/>
      </c>
      <c r="E172" s="34" t="str">
        <f>G!AP142</f>
        <v>--</v>
      </c>
      <c r="F172" s="33"/>
      <c r="G172" s="33" t="str">
        <f>G!AS142</f>
        <v/>
      </c>
      <c r="H172" s="34" t="str">
        <f>G!AR142</f>
        <v>--</v>
      </c>
      <c r="I172" s="33" t="str">
        <f>G!AT142</f>
        <v/>
      </c>
      <c r="J172" s="33" t="str">
        <f>G!AU142</f>
        <v/>
      </c>
      <c r="K172" s="34" t="str">
        <f>IFERROR(IF(OR(H172="--",H172="rg",VLOOKUP(F!$B142,E!$B$1:'E'!$AK$300,12,FALSE)=1000000000,I172="-",I172=""),"",(HLOOKUP(SMALL(G!$Q$4:'G'!$Y$4,1),G!$Q$4:'G'!$Y$501,ROW(G!Q142)-3,FALSE))/VLOOKUP(F!$B142,E!$B$1:'E'!$AK$300,12,FALSE)*100),"")</f>
        <v/>
      </c>
      <c r="L172" s="34"/>
      <c r="M172" s="34" t="str">
        <f>G!AW142</f>
        <v/>
      </c>
      <c r="N172" s="34" t="str">
        <f>G!AV142</f>
        <v>--</v>
      </c>
      <c r="O172" s="33"/>
      <c r="P172" s="33" t="str">
        <f>G!AY142</f>
        <v/>
      </c>
      <c r="Q172" s="34" t="str">
        <f>G!AX142</f>
        <v>--</v>
      </c>
      <c r="R172" s="33" t="str">
        <f>G!AZ142</f>
        <v/>
      </c>
      <c r="S172" s="33" t="str">
        <f>G!BA142</f>
        <v/>
      </c>
      <c r="T172" s="34" t="str">
        <f>IFERROR(IF(OR(Q172="--",Q172="rg",VLOOKUP(F!$B142,E!$B$1:'E'!$AK$300,12,FALSE)=1000000000,R172="-",R172=""),"",(HLOOKUP(SMALL(G!$Q$4:'G'!$Y$4,4),G!$Q$4:'G'!$Y$501,ROW(G!Z142)-3,FALSE))/VLOOKUP(F!$B142,E!$B$1:'E'!$AK$300,12,FALSE)*100),"")</f>
        <v/>
      </c>
      <c r="U172" s="34"/>
      <c r="V172" s="34" t="str">
        <f>G!BC142</f>
        <v/>
      </c>
      <c r="W172" s="34" t="str">
        <f>G!BB142</f>
        <v>--</v>
      </c>
      <c r="X172" s="34"/>
      <c r="Y172" s="33" t="str">
        <f>G!BE142</f>
        <v/>
      </c>
      <c r="Z172" s="34" t="str">
        <f>G!BD142</f>
        <v>--</v>
      </c>
      <c r="AA172" s="33" t="str">
        <f>G!BF142</f>
        <v/>
      </c>
      <c r="AB172" s="33" t="str">
        <f>G!BG142</f>
        <v/>
      </c>
      <c r="AC172" s="34" t="str">
        <f>IFERROR(IF(OR(Z172="--",Z172="rg",VLOOKUP(F!$B142,E!$B$1:'E'!$AK$300,12,FALSE)=1000000000,AA172="-",AA172=""),"",(HLOOKUP(SMALL(G!$Q$4:'G'!$Y$4,7),G!$Q$4:'G'!$Y$501,ROW(G!AI142)-3,FALSE))/VLOOKUP(F!$B142,E!$B$1:'E'!$AK$300,12,FALSE)*100),"")</f>
        <v/>
      </c>
      <c r="AD172" s="34"/>
      <c r="AE172" s="25"/>
      <c r="AF172" s="25"/>
      <c r="AH172" s="63">
        <f t="shared" si="3"/>
        <v>1</v>
      </c>
      <c r="AJ172" s="25"/>
      <c r="AK172" s="25"/>
    </row>
    <row r="173" spans="1:37" ht="3.95" hidden="1" customHeight="1" x14ac:dyDescent="0.15">
      <c r="A173" s="32"/>
      <c r="B173" s="32"/>
      <c r="C173" s="32"/>
      <c r="D173" s="35"/>
      <c r="E173" s="34"/>
      <c r="F173" s="33"/>
      <c r="G173" s="33"/>
      <c r="H173" s="34"/>
      <c r="I173" s="33"/>
      <c r="J173" s="33"/>
      <c r="K173" s="33"/>
      <c r="L173" s="34"/>
      <c r="M173" s="34"/>
      <c r="N173" s="33"/>
      <c r="O173" s="33"/>
      <c r="P173" s="34"/>
      <c r="Q173" s="33"/>
      <c r="R173" s="33"/>
      <c r="S173" s="33"/>
      <c r="T173" s="34"/>
      <c r="U173" s="34"/>
      <c r="V173" s="34"/>
      <c r="W173" s="33"/>
      <c r="X173" s="34"/>
      <c r="Y173" s="33"/>
      <c r="Z173" s="34"/>
      <c r="AA173" s="34"/>
      <c r="AC173" s="25"/>
      <c r="AD173" s="63"/>
      <c r="AF173" s="63"/>
      <c r="AG173" s="25"/>
      <c r="AH173" s="85">
        <f>AH174</f>
        <v>1</v>
      </c>
      <c r="AI173" s="25"/>
    </row>
    <row r="174" spans="1:37" ht="9" hidden="1" customHeight="1" x14ac:dyDescent="0.15">
      <c r="A174" s="198" t="str">
        <f>IF(COUNTIF(F!D141:D180,131)&gt;0,"Chloorbestrijdingsmiddelen (µg/kgds)","Chloorbestrijdingsmiddelen (mg/kgds)")</f>
        <v>Chloorbestrijdingsmiddelen (mg/kgds)</v>
      </c>
      <c r="B174" s="198"/>
      <c r="C174" s="198"/>
      <c r="D174" s="198"/>
      <c r="E174" s="198"/>
      <c r="F174" s="198"/>
      <c r="G174" s="198"/>
      <c r="H174" s="198"/>
      <c r="I174" s="198"/>
      <c r="J174" s="198"/>
      <c r="K174" s="198"/>
      <c r="L174" s="198"/>
      <c r="M174" s="198"/>
      <c r="N174" s="198"/>
      <c r="O174" s="198"/>
      <c r="P174" s="198"/>
      <c r="Q174" s="198"/>
      <c r="R174" s="198"/>
      <c r="S174" s="198"/>
      <c r="T174" s="198"/>
      <c r="U174" s="198"/>
      <c r="V174" s="198"/>
      <c r="W174" s="198"/>
      <c r="X174" s="198"/>
      <c r="Y174" s="198"/>
      <c r="Z174" s="198"/>
      <c r="AA174" s="198"/>
      <c r="AC174" s="25"/>
      <c r="AD174" s="63"/>
      <c r="AF174" s="63"/>
      <c r="AG174" s="25"/>
      <c r="AH174" s="85">
        <f>IF(COUNTIF(AH175:AH220,1)=COUNT(AH175:AH220),1,0)</f>
        <v>1</v>
      </c>
      <c r="AI174" s="25"/>
    </row>
    <row r="175" spans="1:37" s="63" customFormat="1" ht="9" hidden="1" customHeight="1" x14ac:dyDescent="0.15">
      <c r="A175" s="195" t="str">
        <f>F!A143</f>
        <v>2,3,4,5-tetrachloorfenol</v>
      </c>
      <c r="B175" s="195"/>
      <c r="C175" s="195"/>
      <c r="D175" s="35" t="str">
        <f>G!AQ143</f>
        <v/>
      </c>
      <c r="E175" s="34" t="str">
        <f>G!AP143</f>
        <v>--</v>
      </c>
      <c r="F175" s="33"/>
      <c r="G175" s="33" t="str">
        <f>G!AS143</f>
        <v/>
      </c>
      <c r="H175" s="34" t="str">
        <f>G!AR143</f>
        <v>--</v>
      </c>
      <c r="I175" s="33" t="str">
        <f>G!AT143</f>
        <v/>
      </c>
      <c r="J175" s="33" t="str">
        <f>G!AU143</f>
        <v/>
      </c>
      <c r="K175" s="34" t="str">
        <f>IFERROR(IF(OR(H175="--",H175="rg",VLOOKUP(F!$B143,E!$B$1:'E'!$AK$300,12,FALSE)=1000000000,I175="-",I175=""),"",(HLOOKUP(SMALL(G!$Q$4:'G'!$Y$4,1),G!$Q$4:'G'!$Y$501,ROW(G!Q143)-3,FALSE))/VLOOKUP(F!$B143,E!$B$1:'E'!$AK$300,12,FALSE)*100),"")</f>
        <v/>
      </c>
      <c r="L175" s="34"/>
      <c r="M175" s="34" t="str">
        <f>G!AW143</f>
        <v/>
      </c>
      <c r="N175" s="34" t="str">
        <f>G!AV143</f>
        <v>--</v>
      </c>
      <c r="O175" s="33"/>
      <c r="P175" s="33" t="str">
        <f>G!AY143</f>
        <v/>
      </c>
      <c r="Q175" s="34" t="str">
        <f>G!AX143</f>
        <v>--</v>
      </c>
      <c r="R175" s="33" t="str">
        <f>G!AZ143</f>
        <v/>
      </c>
      <c r="S175" s="33" t="str">
        <f>G!BA143</f>
        <v/>
      </c>
      <c r="T175" s="34" t="str">
        <f>IFERROR(IF(OR(Q175="--",Q175="rg",VLOOKUP(F!$B143,E!$B$1:'E'!$AK$300,12,FALSE)=1000000000,R175="-",R175=""),"",(HLOOKUP(SMALL(G!$Q$4:'G'!$Y$4,4),G!$Q$4:'G'!$Y$501,ROW(G!Z143)-3,FALSE))/VLOOKUP(F!$B143,E!$B$1:'E'!$AK$300,12,FALSE)*100),"")</f>
        <v/>
      </c>
      <c r="U175" s="34"/>
      <c r="V175" s="34" t="str">
        <f>G!BC143</f>
        <v/>
      </c>
      <c r="W175" s="34" t="str">
        <f>G!BB143</f>
        <v>--</v>
      </c>
      <c r="X175" s="34"/>
      <c r="Y175" s="33" t="str">
        <f>G!BE143</f>
        <v/>
      </c>
      <c r="Z175" s="34" t="str">
        <f>G!BD143</f>
        <v>--</v>
      </c>
      <c r="AA175" s="33" t="str">
        <f>G!BF143</f>
        <v/>
      </c>
      <c r="AB175" s="33" t="str">
        <f>G!BG143</f>
        <v/>
      </c>
      <c r="AC175" s="34" t="str">
        <f>IFERROR(IF(OR(Z175="--",Z175="rg",VLOOKUP(F!$B143,E!$B$1:'E'!$AK$300,12,FALSE)=1000000000,AA175="-",AA175=""),"",(HLOOKUP(SMALL(G!$Q$4:'G'!$Y$4,7),G!$Q$4:'G'!$Y$501,ROW(G!AI143)-3,FALSE))/VLOOKUP(F!$B143,E!$B$1:'E'!$AK$300,12,FALSE)*100),"")</f>
        <v/>
      </c>
      <c r="AD175" s="34"/>
      <c r="AE175" s="25"/>
      <c r="AF175" s="25"/>
      <c r="AH175" s="63">
        <f t="shared" si="3"/>
        <v>1</v>
      </c>
      <c r="AJ175" s="25"/>
      <c r="AK175" s="25"/>
    </row>
    <row r="176" spans="1:37" s="63" customFormat="1" ht="9" hidden="1" customHeight="1" x14ac:dyDescent="0.15">
      <c r="A176" s="195" t="str">
        <f>F!A144</f>
        <v>2,3,4,6-tetrachloorfenol</v>
      </c>
      <c r="B176" s="195"/>
      <c r="C176" s="195"/>
      <c r="D176" s="35" t="str">
        <f>G!AQ144</f>
        <v/>
      </c>
      <c r="E176" s="34" t="str">
        <f>G!AP144</f>
        <v>--</v>
      </c>
      <c r="F176" s="33"/>
      <c r="G176" s="33" t="str">
        <f>G!AS144</f>
        <v/>
      </c>
      <c r="H176" s="34" t="str">
        <f>G!AR144</f>
        <v>--</v>
      </c>
      <c r="I176" s="33" t="str">
        <f>G!AT144</f>
        <v/>
      </c>
      <c r="J176" s="33" t="str">
        <f>G!AU144</f>
        <v/>
      </c>
      <c r="K176" s="34" t="str">
        <f>IFERROR(IF(OR(H176="--",H176="rg",VLOOKUP(F!$B144,E!$B$1:'E'!$AK$300,12,FALSE)=1000000000,I176="-",I176=""),"",(HLOOKUP(SMALL(G!$Q$4:'G'!$Y$4,1),G!$Q$4:'G'!$Y$501,ROW(G!Q144)-3,FALSE))/VLOOKUP(F!$B144,E!$B$1:'E'!$AK$300,12,FALSE)*100),"")</f>
        <v/>
      </c>
      <c r="L176" s="34"/>
      <c r="M176" s="34" t="str">
        <f>G!AW144</f>
        <v/>
      </c>
      <c r="N176" s="34" t="str">
        <f>G!AV144</f>
        <v>--</v>
      </c>
      <c r="O176" s="33"/>
      <c r="P176" s="33" t="str">
        <f>G!AY144</f>
        <v/>
      </c>
      <c r="Q176" s="34" t="str">
        <f>G!AX144</f>
        <v>--</v>
      </c>
      <c r="R176" s="33" t="str">
        <f>G!AZ144</f>
        <v/>
      </c>
      <c r="S176" s="33" t="str">
        <f>G!BA144</f>
        <v/>
      </c>
      <c r="T176" s="34" t="str">
        <f>IFERROR(IF(OR(Q176="--",Q176="rg",VLOOKUP(F!$B144,E!$B$1:'E'!$AK$300,12,FALSE)=1000000000,R176="-",R176=""),"",(HLOOKUP(SMALL(G!$Q$4:'G'!$Y$4,4),G!$Q$4:'G'!$Y$501,ROW(G!Z144)-3,FALSE))/VLOOKUP(F!$B144,E!$B$1:'E'!$AK$300,12,FALSE)*100),"")</f>
        <v/>
      </c>
      <c r="U176" s="34"/>
      <c r="V176" s="34" t="str">
        <f>G!BC144</f>
        <v/>
      </c>
      <c r="W176" s="34" t="str">
        <f>G!BB144</f>
        <v>--</v>
      </c>
      <c r="X176" s="34"/>
      <c r="Y176" s="33" t="str">
        <f>G!BE144</f>
        <v/>
      </c>
      <c r="Z176" s="34" t="str">
        <f>G!BD144</f>
        <v>--</v>
      </c>
      <c r="AA176" s="33" t="str">
        <f>G!BF144</f>
        <v/>
      </c>
      <c r="AB176" s="33" t="str">
        <f>G!BG144</f>
        <v/>
      </c>
      <c r="AC176" s="34" t="str">
        <f>IFERROR(IF(OR(Z176="--",Z176="rg",VLOOKUP(F!$B144,E!$B$1:'E'!$AK$300,12,FALSE)=1000000000,AA176="-",AA176=""),"",(HLOOKUP(SMALL(G!$Q$4:'G'!$Y$4,7),G!$Q$4:'G'!$Y$501,ROW(G!AI144)-3,FALSE))/VLOOKUP(F!$B144,E!$B$1:'E'!$AK$300,12,FALSE)*100),"")</f>
        <v/>
      </c>
      <c r="AD176" s="34"/>
      <c r="AE176" s="25"/>
      <c r="AF176" s="25"/>
      <c r="AH176" s="63">
        <f t="shared" si="3"/>
        <v>1</v>
      </c>
      <c r="AJ176" s="25"/>
      <c r="AK176" s="25"/>
    </row>
    <row r="177" spans="1:37" s="63" customFormat="1" ht="9" hidden="1" customHeight="1" x14ac:dyDescent="0.15">
      <c r="A177" s="195" t="str">
        <f>F!A145</f>
        <v>2,3,5,6-tetrachloorfenol</v>
      </c>
      <c r="B177" s="195"/>
      <c r="C177" s="195"/>
      <c r="D177" s="35" t="str">
        <f>G!AQ145</f>
        <v/>
      </c>
      <c r="E177" s="34" t="str">
        <f>G!AP145</f>
        <v>--</v>
      </c>
      <c r="F177" s="33"/>
      <c r="G177" s="33" t="str">
        <f>G!AS145</f>
        <v/>
      </c>
      <c r="H177" s="34" t="str">
        <f>G!AR145</f>
        <v>--</v>
      </c>
      <c r="I177" s="33" t="str">
        <f>G!AT145</f>
        <v/>
      </c>
      <c r="J177" s="33" t="str">
        <f>G!AU145</f>
        <v/>
      </c>
      <c r="K177" s="34" t="str">
        <f>IFERROR(IF(OR(H177="--",H177="rg",VLOOKUP(F!$B145,E!$B$1:'E'!$AK$300,12,FALSE)=1000000000,I177="-",I177=""),"",(HLOOKUP(SMALL(G!$Q$4:'G'!$Y$4,1),G!$Q$4:'G'!$Y$501,ROW(G!Q145)-3,FALSE))/VLOOKUP(F!$B145,E!$B$1:'E'!$AK$300,12,FALSE)*100),"")</f>
        <v/>
      </c>
      <c r="L177" s="34"/>
      <c r="M177" s="34" t="str">
        <f>G!AW145</f>
        <v/>
      </c>
      <c r="N177" s="34" t="str">
        <f>G!AV145</f>
        <v>--</v>
      </c>
      <c r="O177" s="33"/>
      <c r="P177" s="33" t="str">
        <f>G!AY145</f>
        <v/>
      </c>
      <c r="Q177" s="34" t="str">
        <f>G!AX145</f>
        <v>--</v>
      </c>
      <c r="R177" s="33" t="str">
        <f>G!AZ145</f>
        <v/>
      </c>
      <c r="S177" s="33" t="str">
        <f>G!BA145</f>
        <v/>
      </c>
      <c r="T177" s="34" t="str">
        <f>IFERROR(IF(OR(Q177="--",Q177="rg",VLOOKUP(F!$B145,E!$B$1:'E'!$AK$300,12,FALSE)=1000000000,R177="-",R177=""),"",(HLOOKUP(SMALL(G!$Q$4:'G'!$Y$4,4),G!$Q$4:'G'!$Y$501,ROW(G!Z145)-3,FALSE))/VLOOKUP(F!$B145,E!$B$1:'E'!$AK$300,12,FALSE)*100),"")</f>
        <v/>
      </c>
      <c r="U177" s="34"/>
      <c r="V177" s="34" t="str">
        <f>G!BC145</f>
        <v/>
      </c>
      <c r="W177" s="34" t="str">
        <f>G!BB145</f>
        <v>--</v>
      </c>
      <c r="X177" s="34"/>
      <c r="Y177" s="33" t="str">
        <f>G!BE145</f>
        <v/>
      </c>
      <c r="Z177" s="34" t="str">
        <f>G!BD145</f>
        <v>--</v>
      </c>
      <c r="AA177" s="33" t="str">
        <f>G!BF145</f>
        <v/>
      </c>
      <c r="AB177" s="33" t="str">
        <f>G!BG145</f>
        <v/>
      </c>
      <c r="AC177" s="34" t="str">
        <f>IFERROR(IF(OR(Z177="--",Z177="rg",VLOOKUP(F!$B145,E!$B$1:'E'!$AK$300,12,FALSE)=1000000000,AA177="-",AA177=""),"",(HLOOKUP(SMALL(G!$Q$4:'G'!$Y$4,7),G!$Q$4:'G'!$Y$501,ROW(G!AI145)-3,FALSE))/VLOOKUP(F!$B145,E!$B$1:'E'!$AK$300,12,FALSE)*100),"")</f>
        <v/>
      </c>
      <c r="AD177" s="34"/>
      <c r="AE177" s="25"/>
      <c r="AF177" s="25"/>
      <c r="AH177" s="63">
        <f t="shared" si="3"/>
        <v>1</v>
      </c>
      <c r="AJ177" s="25"/>
      <c r="AK177" s="25"/>
    </row>
    <row r="178" spans="1:37" s="63" customFormat="1" ht="9" hidden="1" customHeight="1" x14ac:dyDescent="0.15">
      <c r="A178" s="195" t="str">
        <f>F!A146</f>
        <v>Tetrachloorfenolen (som)</v>
      </c>
      <c r="B178" s="195"/>
      <c r="C178" s="195"/>
      <c r="D178" s="35" t="str">
        <f>G!AQ146</f>
        <v/>
      </c>
      <c r="E178" s="34" t="str">
        <f>G!AP146</f>
        <v>--</v>
      </c>
      <c r="F178" s="33"/>
      <c r="G178" s="33" t="str">
        <f>G!AS146</f>
        <v/>
      </c>
      <c r="H178" s="34" t="str">
        <f>G!AR146</f>
        <v>--</v>
      </c>
      <c r="I178" s="33" t="str">
        <f>G!AT146</f>
        <v/>
      </c>
      <c r="J178" s="33" t="str">
        <f>G!AU146</f>
        <v/>
      </c>
      <c r="K178" s="34" t="str">
        <f>IFERROR(IF(OR(H178="--",H178="rg",VLOOKUP(F!$B146,E!$B$1:'E'!$AK$300,12,FALSE)=1000000000,I178="-",I178=""),"",(HLOOKUP(SMALL(G!$Q$4:'G'!$Y$4,1),G!$Q$4:'G'!$Y$501,ROW(G!Q146)-3,FALSE))/VLOOKUP(F!$B146,E!$B$1:'E'!$AK$300,12,FALSE)*100),"")</f>
        <v/>
      </c>
      <c r="L178" s="34"/>
      <c r="M178" s="34" t="str">
        <f>G!AW146</f>
        <v/>
      </c>
      <c r="N178" s="34" t="str">
        <f>G!AV146</f>
        <v>--</v>
      </c>
      <c r="O178" s="33"/>
      <c r="P178" s="33" t="str">
        <f>G!AY146</f>
        <v/>
      </c>
      <c r="Q178" s="34" t="str">
        <f>G!AX146</f>
        <v>--</v>
      </c>
      <c r="R178" s="33" t="str">
        <f>G!AZ146</f>
        <v/>
      </c>
      <c r="S178" s="33" t="str">
        <f>G!BA146</f>
        <v/>
      </c>
      <c r="T178" s="34" t="str">
        <f>IFERROR(IF(OR(Q178="--",Q178="rg",VLOOKUP(F!$B146,E!$B$1:'E'!$AK$300,12,FALSE)=1000000000,R178="-",R178=""),"",(HLOOKUP(SMALL(G!$Q$4:'G'!$Y$4,4),G!$Q$4:'G'!$Y$501,ROW(G!Z146)-3,FALSE))/VLOOKUP(F!$B146,E!$B$1:'E'!$AK$300,12,FALSE)*100),"")</f>
        <v/>
      </c>
      <c r="U178" s="34"/>
      <c r="V178" s="34" t="str">
        <f>G!BC146</f>
        <v/>
      </c>
      <c r="W178" s="34" t="str">
        <f>G!BB146</f>
        <v>--</v>
      </c>
      <c r="X178" s="34"/>
      <c r="Y178" s="33" t="str">
        <f>G!BE146</f>
        <v/>
      </c>
      <c r="Z178" s="34" t="str">
        <f>G!BD146</f>
        <v>--</v>
      </c>
      <c r="AA178" s="33" t="str">
        <f>G!BF146</f>
        <v/>
      </c>
      <c r="AB178" s="33" t="str">
        <f>G!BG146</f>
        <v/>
      </c>
      <c r="AC178" s="34" t="str">
        <f>IFERROR(IF(OR(Z178="--",Z178="rg",VLOOKUP(F!$B146,E!$B$1:'E'!$AK$300,12,FALSE)=1000000000,AA178="-",AA178=""),"",(HLOOKUP(SMALL(G!$Q$4:'G'!$Y$4,7),G!$Q$4:'G'!$Y$501,ROW(G!AI146)-3,FALSE))/VLOOKUP(F!$B146,E!$B$1:'E'!$AK$300,12,FALSE)*100),"")</f>
        <v/>
      </c>
      <c r="AD178" s="34"/>
      <c r="AE178" s="25"/>
      <c r="AF178" s="25"/>
      <c r="AH178" s="63">
        <f t="shared" si="3"/>
        <v>1</v>
      </c>
      <c r="AJ178" s="25"/>
      <c r="AK178" s="25"/>
    </row>
    <row r="179" spans="1:37" s="63" customFormat="1" ht="9" hidden="1" customHeight="1" x14ac:dyDescent="0.15">
      <c r="A179" s="195" t="str">
        <f>F!A147</f>
        <v>Pentachloorfenol</v>
      </c>
      <c r="B179" s="195"/>
      <c r="C179" s="195"/>
      <c r="D179" s="35" t="str">
        <f>G!AQ147</f>
        <v/>
      </c>
      <c r="E179" s="34" t="str">
        <f>G!AP147</f>
        <v>--</v>
      </c>
      <c r="F179" s="33"/>
      <c r="G179" s="33" t="str">
        <f>G!AS147</f>
        <v/>
      </c>
      <c r="H179" s="34" t="str">
        <f>G!AR147</f>
        <v>--</v>
      </c>
      <c r="I179" s="33" t="str">
        <f>G!AT147</f>
        <v/>
      </c>
      <c r="J179" s="33" t="str">
        <f>G!AU147</f>
        <v/>
      </c>
      <c r="K179" s="34" t="str">
        <f>IFERROR(IF(OR(H179="--",H179="rg",VLOOKUP(F!$B147,E!$B$1:'E'!$AK$300,12,FALSE)=1000000000,I179="-",I179=""),"",(HLOOKUP(SMALL(G!$Q$4:'G'!$Y$4,1),G!$Q$4:'G'!$Y$501,ROW(G!Q147)-3,FALSE))/VLOOKUP(F!$B147,E!$B$1:'E'!$AK$300,12,FALSE)*100),"")</f>
        <v/>
      </c>
      <c r="L179" s="34"/>
      <c r="M179" s="34" t="str">
        <f>G!AW147</f>
        <v/>
      </c>
      <c r="N179" s="34" t="str">
        <f>G!AV147</f>
        <v>--</v>
      </c>
      <c r="O179" s="33"/>
      <c r="P179" s="33" t="str">
        <f>G!AY147</f>
        <v/>
      </c>
      <c r="Q179" s="34" t="str">
        <f>G!AX147</f>
        <v>--</v>
      </c>
      <c r="R179" s="33" t="str">
        <f>G!AZ147</f>
        <v/>
      </c>
      <c r="S179" s="33" t="str">
        <f>G!BA147</f>
        <v/>
      </c>
      <c r="T179" s="34" t="str">
        <f>IFERROR(IF(OR(Q179="--",Q179="rg",VLOOKUP(F!$B147,E!$B$1:'E'!$AK$300,12,FALSE)=1000000000,R179="-",R179=""),"",(HLOOKUP(SMALL(G!$Q$4:'G'!$Y$4,4),G!$Q$4:'G'!$Y$501,ROW(G!Z147)-3,FALSE))/VLOOKUP(F!$B147,E!$B$1:'E'!$AK$300,12,FALSE)*100),"")</f>
        <v/>
      </c>
      <c r="U179" s="34"/>
      <c r="V179" s="34" t="str">
        <f>G!BC147</f>
        <v/>
      </c>
      <c r="W179" s="34" t="str">
        <f>G!BB147</f>
        <v>--</v>
      </c>
      <c r="X179" s="34"/>
      <c r="Y179" s="33" t="str">
        <f>G!BE147</f>
        <v/>
      </c>
      <c r="Z179" s="34" t="str">
        <f>G!BD147</f>
        <v>--</v>
      </c>
      <c r="AA179" s="33" t="str">
        <f>G!BF147</f>
        <v/>
      </c>
      <c r="AB179" s="33" t="str">
        <f>G!BG147</f>
        <v/>
      </c>
      <c r="AC179" s="34" t="str">
        <f>IFERROR(IF(OR(Z179="--",Z179="rg",VLOOKUP(F!$B147,E!$B$1:'E'!$AK$300,12,FALSE)=1000000000,AA179="-",AA179=""),"",(HLOOKUP(SMALL(G!$Q$4:'G'!$Y$4,7),G!$Q$4:'G'!$Y$501,ROW(G!AI147)-3,FALSE))/VLOOKUP(F!$B147,E!$B$1:'E'!$AK$300,12,FALSE)*100),"")</f>
        <v/>
      </c>
      <c r="AD179" s="34"/>
      <c r="AE179" s="25"/>
      <c r="AF179" s="25"/>
      <c r="AH179" s="63">
        <f t="shared" si="3"/>
        <v>1</v>
      </c>
      <c r="AJ179" s="25"/>
      <c r="AK179" s="25"/>
    </row>
    <row r="180" spans="1:37" s="63" customFormat="1" ht="9" hidden="1" customHeight="1" x14ac:dyDescent="0.15">
      <c r="A180" s="195" t="str">
        <f>F!A148</f>
        <v>Chloorfenolen (som)</v>
      </c>
      <c r="B180" s="195"/>
      <c r="C180" s="195"/>
      <c r="D180" s="35" t="str">
        <f>G!AQ148</f>
        <v/>
      </c>
      <c r="E180" s="34" t="str">
        <f>G!AP148</f>
        <v>--</v>
      </c>
      <c r="F180" s="33"/>
      <c r="G180" s="33" t="str">
        <f>G!AS148</f>
        <v/>
      </c>
      <c r="H180" s="34" t="str">
        <f>G!AR148</f>
        <v>--</v>
      </c>
      <c r="I180" s="33" t="str">
        <f>G!AT148</f>
        <v/>
      </c>
      <c r="J180" s="33" t="str">
        <f>G!AU148</f>
        <v/>
      </c>
      <c r="K180" s="34" t="str">
        <f>IFERROR(IF(OR(H180="--",H180="rg",VLOOKUP(F!$B148,E!$B$1:'E'!$AK$300,12,FALSE)=1000000000,I180="-",I180=""),"",(HLOOKUP(SMALL(G!$Q$4:'G'!$Y$4,1),G!$Q$4:'G'!$Y$501,ROW(G!Q148)-3,FALSE))/VLOOKUP(F!$B148,E!$B$1:'E'!$AK$300,12,FALSE)*100),"")</f>
        <v/>
      </c>
      <c r="L180" s="34"/>
      <c r="M180" s="34" t="str">
        <f>G!AW148</f>
        <v/>
      </c>
      <c r="N180" s="34" t="str">
        <f>G!AV148</f>
        <v>--</v>
      </c>
      <c r="O180" s="33"/>
      <c r="P180" s="33" t="str">
        <f>G!AY148</f>
        <v/>
      </c>
      <c r="Q180" s="34" t="str">
        <f>G!AX148</f>
        <v>--</v>
      </c>
      <c r="R180" s="33" t="str">
        <f>G!AZ148</f>
        <v/>
      </c>
      <c r="S180" s="33" t="str">
        <f>G!BA148</f>
        <v/>
      </c>
      <c r="T180" s="34" t="str">
        <f>IFERROR(IF(OR(Q180="--",Q180="rg",VLOOKUP(F!$B148,E!$B$1:'E'!$AK$300,12,FALSE)=1000000000,R180="-",R180=""),"",(HLOOKUP(SMALL(G!$Q$4:'G'!$Y$4,4),G!$Q$4:'G'!$Y$501,ROW(G!Z148)-3,FALSE))/VLOOKUP(F!$B148,E!$B$1:'E'!$AK$300,12,FALSE)*100),"")</f>
        <v/>
      </c>
      <c r="U180" s="34"/>
      <c r="V180" s="34" t="str">
        <f>G!BC148</f>
        <v/>
      </c>
      <c r="W180" s="34" t="str">
        <f>G!BB148</f>
        <v>--</v>
      </c>
      <c r="X180" s="34"/>
      <c r="Y180" s="33" t="str">
        <f>G!BE148</f>
        <v/>
      </c>
      <c r="Z180" s="34" t="str">
        <f>G!BD148</f>
        <v>--</v>
      </c>
      <c r="AA180" s="33" t="str">
        <f>G!BF148</f>
        <v/>
      </c>
      <c r="AB180" s="33" t="str">
        <f>G!BG148</f>
        <v/>
      </c>
      <c r="AC180" s="34" t="str">
        <f>IFERROR(IF(OR(Z180="--",Z180="rg",VLOOKUP(F!$B148,E!$B$1:'E'!$AK$300,12,FALSE)=1000000000,AA180="-",AA180=""),"",(HLOOKUP(SMALL(G!$Q$4:'G'!$Y$4,7),G!$Q$4:'G'!$Y$501,ROW(G!AI148)-3,FALSE))/VLOOKUP(F!$B148,E!$B$1:'E'!$AK$300,12,FALSE)*100),"")</f>
        <v/>
      </c>
      <c r="AD180" s="34"/>
      <c r="AE180" s="25"/>
      <c r="AF180" s="25"/>
      <c r="AH180" s="63">
        <f t="shared" si="3"/>
        <v>1</v>
      </c>
      <c r="AJ180" s="25"/>
      <c r="AK180" s="25"/>
    </row>
    <row r="181" spans="1:37" s="63" customFormat="1" ht="9" hidden="1" customHeight="1" x14ac:dyDescent="0.15">
      <c r="A181" s="195" t="str">
        <f>F!A149</f>
        <v>o,p-DDT</v>
      </c>
      <c r="B181" s="195"/>
      <c r="C181" s="195"/>
      <c r="D181" s="35" t="str">
        <f>G!AQ149</f>
        <v/>
      </c>
      <c r="E181" s="34" t="str">
        <f>G!AP149</f>
        <v>--</v>
      </c>
      <c r="F181" s="33"/>
      <c r="G181" s="33" t="str">
        <f>G!AS149</f>
        <v/>
      </c>
      <c r="H181" s="34" t="str">
        <f>G!AR149</f>
        <v>--</v>
      </c>
      <c r="I181" s="33" t="str">
        <f>G!AT149</f>
        <v/>
      </c>
      <c r="J181" s="33" t="str">
        <f>G!AU149</f>
        <v/>
      </c>
      <c r="K181" s="34" t="str">
        <f>IFERROR(IF(OR(H181="--",H181="rg",VLOOKUP(F!$B149,E!$B$1:'E'!$AK$300,12,FALSE)=1000000000,I181="-",I181=""),"",(HLOOKUP(SMALL(G!$Q$4:'G'!$Y$4,1),G!$Q$4:'G'!$Y$501,ROW(G!Q149)-3,FALSE))/VLOOKUP(F!$B149,E!$B$1:'E'!$AK$300,12,FALSE)*100),"")</f>
        <v/>
      </c>
      <c r="L181" s="34"/>
      <c r="M181" s="34" t="str">
        <f>G!AW149</f>
        <v/>
      </c>
      <c r="N181" s="34" t="str">
        <f>G!AV149</f>
        <v>--</v>
      </c>
      <c r="O181" s="33"/>
      <c r="P181" s="33" t="str">
        <f>G!AY149</f>
        <v/>
      </c>
      <c r="Q181" s="34" t="str">
        <f>G!AX149</f>
        <v>--</v>
      </c>
      <c r="R181" s="33" t="str">
        <f>G!AZ149</f>
        <v/>
      </c>
      <c r="S181" s="33" t="str">
        <f>G!BA149</f>
        <v/>
      </c>
      <c r="T181" s="34" t="str">
        <f>IFERROR(IF(OR(Q181="--",Q181="rg",VLOOKUP(F!$B149,E!$B$1:'E'!$AK$300,12,FALSE)=1000000000,R181="-",R181=""),"",(HLOOKUP(SMALL(G!$Q$4:'G'!$Y$4,4),G!$Q$4:'G'!$Y$501,ROW(G!Z149)-3,FALSE))/VLOOKUP(F!$B149,E!$B$1:'E'!$AK$300,12,FALSE)*100),"")</f>
        <v/>
      </c>
      <c r="U181" s="34"/>
      <c r="V181" s="34" t="str">
        <f>G!BC149</f>
        <v/>
      </c>
      <c r="W181" s="34" t="str">
        <f>G!BB149</f>
        <v>--</v>
      </c>
      <c r="X181" s="34"/>
      <c r="Y181" s="33" t="str">
        <f>G!BE149</f>
        <v/>
      </c>
      <c r="Z181" s="34" t="str">
        <f>G!BD149</f>
        <v>--</v>
      </c>
      <c r="AA181" s="33" t="str">
        <f>G!BF149</f>
        <v/>
      </c>
      <c r="AB181" s="33" t="str">
        <f>G!BG149</f>
        <v/>
      </c>
      <c r="AC181" s="34" t="str">
        <f>IFERROR(IF(OR(Z181="--",Z181="rg",VLOOKUP(F!$B149,E!$B$1:'E'!$AK$300,12,FALSE)=1000000000,AA181="-",AA181=""),"",(HLOOKUP(SMALL(G!$Q$4:'G'!$Y$4,7),G!$Q$4:'G'!$Y$501,ROW(G!AI149)-3,FALSE))/VLOOKUP(F!$B149,E!$B$1:'E'!$AK$300,12,FALSE)*100),"")</f>
        <v/>
      </c>
      <c r="AD181" s="34"/>
      <c r="AE181" s="25"/>
      <c r="AF181" s="25"/>
      <c r="AH181" s="63">
        <f t="shared" si="3"/>
        <v>1</v>
      </c>
      <c r="AJ181" s="25"/>
      <c r="AK181" s="25"/>
    </row>
    <row r="182" spans="1:37" s="63" customFormat="1" ht="9" hidden="1" customHeight="1" x14ac:dyDescent="0.15">
      <c r="A182" s="195" t="str">
        <f>F!A150</f>
        <v>p,p-DDT</v>
      </c>
      <c r="B182" s="195"/>
      <c r="C182" s="195"/>
      <c r="D182" s="35" t="str">
        <f>G!AQ150</f>
        <v/>
      </c>
      <c r="E182" s="34" t="str">
        <f>G!AP150</f>
        <v>--</v>
      </c>
      <c r="F182" s="33"/>
      <c r="G182" s="33" t="str">
        <f>G!AS150</f>
        <v/>
      </c>
      <c r="H182" s="34" t="str">
        <f>G!AR150</f>
        <v>--</v>
      </c>
      <c r="I182" s="33" t="str">
        <f>G!AT150</f>
        <v/>
      </c>
      <c r="J182" s="33" t="str">
        <f>G!AU150</f>
        <v/>
      </c>
      <c r="K182" s="34" t="str">
        <f>IFERROR(IF(OR(H182="--",H182="rg",VLOOKUP(F!$B150,E!$B$1:'E'!$AK$300,12,FALSE)=1000000000,I182="-",I182=""),"",(HLOOKUP(SMALL(G!$Q$4:'G'!$Y$4,1),G!$Q$4:'G'!$Y$501,ROW(G!Q150)-3,FALSE))/VLOOKUP(F!$B150,E!$B$1:'E'!$AK$300,12,FALSE)*100),"")</f>
        <v/>
      </c>
      <c r="L182" s="34"/>
      <c r="M182" s="34" t="str">
        <f>G!AW150</f>
        <v/>
      </c>
      <c r="N182" s="34" t="str">
        <f>G!AV150</f>
        <v>--</v>
      </c>
      <c r="O182" s="33"/>
      <c r="P182" s="33" t="str">
        <f>G!AY150</f>
        <v/>
      </c>
      <c r="Q182" s="34" t="str">
        <f>G!AX150</f>
        <v>--</v>
      </c>
      <c r="R182" s="33" t="str">
        <f>G!AZ150</f>
        <v/>
      </c>
      <c r="S182" s="33" t="str">
        <f>G!BA150</f>
        <v/>
      </c>
      <c r="T182" s="34" t="str">
        <f>IFERROR(IF(OR(Q182="--",Q182="rg",VLOOKUP(F!$B150,E!$B$1:'E'!$AK$300,12,FALSE)=1000000000,R182="-",R182=""),"",(HLOOKUP(SMALL(G!$Q$4:'G'!$Y$4,4),G!$Q$4:'G'!$Y$501,ROW(G!Z150)-3,FALSE))/VLOOKUP(F!$B150,E!$B$1:'E'!$AK$300,12,FALSE)*100),"")</f>
        <v/>
      </c>
      <c r="U182" s="34"/>
      <c r="V182" s="34" t="str">
        <f>G!BC150</f>
        <v/>
      </c>
      <c r="W182" s="34" t="str">
        <f>G!BB150</f>
        <v>--</v>
      </c>
      <c r="X182" s="34"/>
      <c r="Y182" s="33" t="str">
        <f>G!BE150</f>
        <v/>
      </c>
      <c r="Z182" s="34" t="str">
        <f>G!BD150</f>
        <v>--</v>
      </c>
      <c r="AA182" s="33" t="str">
        <f>G!BF150</f>
        <v/>
      </c>
      <c r="AB182" s="33" t="str">
        <f>G!BG150</f>
        <v/>
      </c>
      <c r="AC182" s="34" t="str">
        <f>IFERROR(IF(OR(Z182="--",Z182="rg",VLOOKUP(F!$B150,E!$B$1:'E'!$AK$300,12,FALSE)=1000000000,AA182="-",AA182=""),"",(HLOOKUP(SMALL(G!$Q$4:'G'!$Y$4,7),G!$Q$4:'G'!$Y$501,ROW(G!AI150)-3,FALSE))/VLOOKUP(F!$B150,E!$B$1:'E'!$AK$300,12,FALSE)*100),"")</f>
        <v/>
      </c>
      <c r="AD182" s="34"/>
      <c r="AE182" s="25"/>
      <c r="AF182" s="25"/>
      <c r="AH182" s="63">
        <f t="shared" si="3"/>
        <v>1</v>
      </c>
      <c r="AJ182" s="25"/>
      <c r="AK182" s="25"/>
    </row>
    <row r="183" spans="1:37" s="63" customFormat="1" ht="9" hidden="1" customHeight="1" x14ac:dyDescent="0.15">
      <c r="A183" s="195" t="str">
        <f>F!A151</f>
        <v>Som DDT</v>
      </c>
      <c r="B183" s="195"/>
      <c r="C183" s="195"/>
      <c r="D183" s="35" t="str">
        <f>G!AQ151</f>
        <v/>
      </c>
      <c r="E183" s="34" t="str">
        <f>G!AP151</f>
        <v>--</v>
      </c>
      <c r="F183" s="33"/>
      <c r="G183" s="33" t="str">
        <f>G!AS151</f>
        <v/>
      </c>
      <c r="H183" s="34" t="str">
        <f>G!AR151</f>
        <v>--</v>
      </c>
      <c r="I183" s="33" t="str">
        <f>G!AT151</f>
        <v/>
      </c>
      <c r="J183" s="33" t="str">
        <f>G!AU151</f>
        <v/>
      </c>
      <c r="K183" s="34" t="str">
        <f>IFERROR(IF(OR(H183="--",H183="rg",VLOOKUP(F!$B151,E!$B$1:'E'!$AK$300,12,FALSE)=1000000000,I183="-",I183=""),"",(HLOOKUP(SMALL(G!$Q$4:'G'!$Y$4,1),G!$Q$4:'G'!$Y$501,ROW(G!Q151)-3,FALSE))/VLOOKUP(F!$B151,E!$B$1:'E'!$AK$300,12,FALSE)*100),"")</f>
        <v/>
      </c>
      <c r="L183" s="34"/>
      <c r="M183" s="34" t="str">
        <f>G!AW151</f>
        <v/>
      </c>
      <c r="N183" s="34" t="str">
        <f>G!AV151</f>
        <v>--</v>
      </c>
      <c r="O183" s="33"/>
      <c r="P183" s="33" t="str">
        <f>G!AY151</f>
        <v/>
      </c>
      <c r="Q183" s="34" t="str">
        <f>G!AX151</f>
        <v>--</v>
      </c>
      <c r="R183" s="33" t="str">
        <f>G!AZ151</f>
        <v/>
      </c>
      <c r="S183" s="33" t="str">
        <f>G!BA151</f>
        <v/>
      </c>
      <c r="T183" s="34" t="str">
        <f>IFERROR(IF(OR(Q183="--",Q183="rg",VLOOKUP(F!$B151,E!$B$1:'E'!$AK$300,12,FALSE)=1000000000,R183="-",R183=""),"",(HLOOKUP(SMALL(G!$Q$4:'G'!$Y$4,4),G!$Q$4:'G'!$Y$501,ROW(G!Z151)-3,FALSE))/VLOOKUP(F!$B151,E!$B$1:'E'!$AK$300,12,FALSE)*100),"")</f>
        <v/>
      </c>
      <c r="U183" s="34"/>
      <c r="V183" s="34" t="str">
        <f>G!BC151</f>
        <v/>
      </c>
      <c r="W183" s="34" t="str">
        <f>G!BB151</f>
        <v>--</v>
      </c>
      <c r="X183" s="34"/>
      <c r="Y183" s="33" t="str">
        <f>G!BE151</f>
        <v/>
      </c>
      <c r="Z183" s="34" t="str">
        <f>G!BD151</f>
        <v>--</v>
      </c>
      <c r="AA183" s="33" t="str">
        <f>G!BF151</f>
        <v/>
      </c>
      <c r="AB183" s="33" t="str">
        <f>G!BG151</f>
        <v/>
      </c>
      <c r="AC183" s="34" t="str">
        <f>IFERROR(IF(OR(Z183="--",Z183="rg",VLOOKUP(F!$B151,E!$B$1:'E'!$AK$300,12,FALSE)=1000000000,AA183="-",AA183=""),"",(HLOOKUP(SMALL(G!$Q$4:'G'!$Y$4,7),G!$Q$4:'G'!$Y$501,ROW(G!AI151)-3,FALSE))/VLOOKUP(F!$B151,E!$B$1:'E'!$AK$300,12,FALSE)*100),"")</f>
        <v/>
      </c>
      <c r="AD183" s="34"/>
      <c r="AE183" s="25"/>
      <c r="AF183" s="25"/>
      <c r="AH183" s="63">
        <f t="shared" si="3"/>
        <v>1</v>
      </c>
      <c r="AJ183" s="25"/>
      <c r="AK183" s="25"/>
    </row>
    <row r="184" spans="1:37" s="63" customFormat="1" ht="9" hidden="1" customHeight="1" x14ac:dyDescent="0.15">
      <c r="A184" s="195" t="str">
        <f>F!A152</f>
        <v>o,p-DDD</v>
      </c>
      <c r="B184" s="195"/>
      <c r="C184" s="195"/>
      <c r="D184" s="35" t="str">
        <f>G!AQ152</f>
        <v/>
      </c>
      <c r="E184" s="34" t="str">
        <f>G!AP152</f>
        <v>--</v>
      </c>
      <c r="F184" s="33"/>
      <c r="G184" s="33" t="str">
        <f>G!AS152</f>
        <v/>
      </c>
      <c r="H184" s="34" t="str">
        <f>G!AR152</f>
        <v>--</v>
      </c>
      <c r="I184" s="33" t="str">
        <f>G!AT152</f>
        <v/>
      </c>
      <c r="J184" s="33" t="str">
        <f>G!AU152</f>
        <v/>
      </c>
      <c r="K184" s="34" t="str">
        <f>IFERROR(IF(OR(H184="--",H184="rg",VLOOKUP(F!$B152,E!$B$1:'E'!$AK$300,12,FALSE)=1000000000,I184="-",I184=""),"",(HLOOKUP(SMALL(G!$Q$4:'G'!$Y$4,1),G!$Q$4:'G'!$Y$501,ROW(G!Q152)-3,FALSE))/VLOOKUP(F!$B152,E!$B$1:'E'!$AK$300,12,FALSE)*100),"")</f>
        <v/>
      </c>
      <c r="L184" s="34"/>
      <c r="M184" s="34" t="str">
        <f>G!AW152</f>
        <v/>
      </c>
      <c r="N184" s="34" t="str">
        <f>G!AV152</f>
        <v>--</v>
      </c>
      <c r="O184" s="33"/>
      <c r="P184" s="33" t="str">
        <f>G!AY152</f>
        <v/>
      </c>
      <c r="Q184" s="34" t="str">
        <f>G!AX152</f>
        <v>--</v>
      </c>
      <c r="R184" s="33" t="str">
        <f>G!AZ152</f>
        <v/>
      </c>
      <c r="S184" s="33" t="str">
        <f>G!BA152</f>
        <v/>
      </c>
      <c r="T184" s="34" t="str">
        <f>IFERROR(IF(OR(Q184="--",Q184="rg",VLOOKUP(F!$B152,E!$B$1:'E'!$AK$300,12,FALSE)=1000000000,R184="-",R184=""),"",(HLOOKUP(SMALL(G!$Q$4:'G'!$Y$4,4),G!$Q$4:'G'!$Y$501,ROW(G!Z152)-3,FALSE))/VLOOKUP(F!$B152,E!$B$1:'E'!$AK$300,12,FALSE)*100),"")</f>
        <v/>
      </c>
      <c r="U184" s="34"/>
      <c r="V184" s="34" t="str">
        <f>G!BC152</f>
        <v/>
      </c>
      <c r="W184" s="34" t="str">
        <f>G!BB152</f>
        <v>--</v>
      </c>
      <c r="X184" s="34"/>
      <c r="Y184" s="33" t="str">
        <f>G!BE152</f>
        <v/>
      </c>
      <c r="Z184" s="34" t="str">
        <f>G!BD152</f>
        <v>--</v>
      </c>
      <c r="AA184" s="33" t="str">
        <f>G!BF152</f>
        <v/>
      </c>
      <c r="AB184" s="33" t="str">
        <f>G!BG152</f>
        <v/>
      </c>
      <c r="AC184" s="34" t="str">
        <f>IFERROR(IF(OR(Z184="--",Z184="rg",VLOOKUP(F!$B152,E!$B$1:'E'!$AK$300,12,FALSE)=1000000000,AA184="-",AA184=""),"",(HLOOKUP(SMALL(G!$Q$4:'G'!$Y$4,7),G!$Q$4:'G'!$Y$501,ROW(G!AI152)-3,FALSE))/VLOOKUP(F!$B152,E!$B$1:'E'!$AK$300,12,FALSE)*100),"")</f>
        <v/>
      </c>
      <c r="AD184" s="34"/>
      <c r="AE184" s="25"/>
      <c r="AF184" s="25"/>
      <c r="AH184" s="63">
        <f t="shared" si="3"/>
        <v>1</v>
      </c>
      <c r="AJ184" s="25"/>
      <c r="AK184" s="25"/>
    </row>
    <row r="185" spans="1:37" s="63" customFormat="1" ht="9" hidden="1" customHeight="1" x14ac:dyDescent="0.15">
      <c r="A185" s="195" t="str">
        <f>F!A153</f>
        <v>p,p-DDD</v>
      </c>
      <c r="B185" s="195"/>
      <c r="C185" s="195"/>
      <c r="D185" s="35" t="str">
        <f>G!AQ153</f>
        <v/>
      </c>
      <c r="E185" s="34" t="str">
        <f>G!AP153</f>
        <v>--</v>
      </c>
      <c r="F185" s="33"/>
      <c r="G185" s="33" t="str">
        <f>G!AS153</f>
        <v/>
      </c>
      <c r="H185" s="34" t="str">
        <f>G!AR153</f>
        <v>--</v>
      </c>
      <c r="I185" s="33" t="str">
        <f>G!AT153</f>
        <v/>
      </c>
      <c r="J185" s="33" t="str">
        <f>G!AU153</f>
        <v/>
      </c>
      <c r="K185" s="34" t="str">
        <f>IFERROR(IF(OR(H185="--",H185="rg",VLOOKUP(F!$B153,E!$B$1:'E'!$AK$300,12,FALSE)=1000000000,I185="-",I185=""),"",(HLOOKUP(SMALL(G!$Q$4:'G'!$Y$4,1),G!$Q$4:'G'!$Y$501,ROW(G!Q153)-3,FALSE))/VLOOKUP(F!$B153,E!$B$1:'E'!$AK$300,12,FALSE)*100),"")</f>
        <v/>
      </c>
      <c r="L185" s="34"/>
      <c r="M185" s="34" t="str">
        <f>G!AW153</f>
        <v/>
      </c>
      <c r="N185" s="34" t="str">
        <f>G!AV153</f>
        <v>--</v>
      </c>
      <c r="O185" s="33"/>
      <c r="P185" s="33" t="str">
        <f>G!AY153</f>
        <v/>
      </c>
      <c r="Q185" s="34" t="str">
        <f>G!AX153</f>
        <v>--</v>
      </c>
      <c r="R185" s="33" t="str">
        <f>G!AZ153</f>
        <v/>
      </c>
      <c r="S185" s="33" t="str">
        <f>G!BA153</f>
        <v/>
      </c>
      <c r="T185" s="34" t="str">
        <f>IFERROR(IF(OR(Q185="--",Q185="rg",VLOOKUP(F!$B153,E!$B$1:'E'!$AK$300,12,FALSE)=1000000000,R185="-",R185=""),"",(HLOOKUP(SMALL(G!$Q$4:'G'!$Y$4,4),G!$Q$4:'G'!$Y$501,ROW(G!Z153)-3,FALSE))/VLOOKUP(F!$B153,E!$B$1:'E'!$AK$300,12,FALSE)*100),"")</f>
        <v/>
      </c>
      <c r="U185" s="34"/>
      <c r="V185" s="34" t="str">
        <f>G!BC153</f>
        <v/>
      </c>
      <c r="W185" s="34" t="str">
        <f>G!BB153</f>
        <v>--</v>
      </c>
      <c r="X185" s="34"/>
      <c r="Y185" s="33" t="str">
        <f>G!BE153</f>
        <v/>
      </c>
      <c r="Z185" s="34" t="str">
        <f>G!BD153</f>
        <v>--</v>
      </c>
      <c r="AA185" s="33" t="str">
        <f>G!BF153</f>
        <v/>
      </c>
      <c r="AB185" s="33" t="str">
        <f>G!BG153</f>
        <v/>
      </c>
      <c r="AC185" s="34" t="str">
        <f>IFERROR(IF(OR(Z185="--",Z185="rg",VLOOKUP(F!$B153,E!$B$1:'E'!$AK$300,12,FALSE)=1000000000,AA185="-",AA185=""),"",(HLOOKUP(SMALL(G!$Q$4:'G'!$Y$4,7),G!$Q$4:'G'!$Y$501,ROW(G!AI153)-3,FALSE))/VLOOKUP(F!$B153,E!$B$1:'E'!$AK$300,12,FALSE)*100),"")</f>
        <v/>
      </c>
      <c r="AD185" s="34"/>
      <c r="AE185" s="25"/>
      <c r="AF185" s="25"/>
      <c r="AH185" s="63">
        <f t="shared" si="3"/>
        <v>1</v>
      </c>
      <c r="AJ185" s="25"/>
      <c r="AK185" s="25"/>
    </row>
    <row r="186" spans="1:37" s="63" customFormat="1" ht="9" hidden="1" customHeight="1" x14ac:dyDescent="0.15">
      <c r="A186" s="195" t="str">
        <f>F!A154</f>
        <v>Som DDD</v>
      </c>
      <c r="B186" s="195"/>
      <c r="C186" s="195"/>
      <c r="D186" s="35" t="str">
        <f>G!AQ154</f>
        <v/>
      </c>
      <c r="E186" s="34" t="str">
        <f>G!AP154</f>
        <v>--</v>
      </c>
      <c r="F186" s="33"/>
      <c r="G186" s="33" t="str">
        <f>G!AS154</f>
        <v/>
      </c>
      <c r="H186" s="34" t="str">
        <f>G!AR154</f>
        <v>--</v>
      </c>
      <c r="I186" s="33" t="str">
        <f>G!AT154</f>
        <v/>
      </c>
      <c r="J186" s="33" t="str">
        <f>G!AU154</f>
        <v/>
      </c>
      <c r="K186" s="34" t="str">
        <f>IFERROR(IF(OR(H186="--",H186="rg",VLOOKUP(F!$B154,E!$B$1:'E'!$AK$300,12,FALSE)=1000000000,I186="-",I186=""),"",(HLOOKUP(SMALL(G!$Q$4:'G'!$Y$4,1),G!$Q$4:'G'!$Y$501,ROW(G!Q154)-3,FALSE))/VLOOKUP(F!$B154,E!$B$1:'E'!$AK$300,12,FALSE)*100),"")</f>
        <v/>
      </c>
      <c r="L186" s="34"/>
      <c r="M186" s="34" t="str">
        <f>G!AW154</f>
        <v/>
      </c>
      <c r="N186" s="34" t="str">
        <f>G!AV154</f>
        <v>--</v>
      </c>
      <c r="O186" s="33"/>
      <c r="P186" s="33" t="str">
        <f>G!AY154</f>
        <v/>
      </c>
      <c r="Q186" s="34" t="str">
        <f>G!AX154</f>
        <v>--</v>
      </c>
      <c r="R186" s="33" t="str">
        <f>G!AZ154</f>
        <v/>
      </c>
      <c r="S186" s="33" t="str">
        <f>G!BA154</f>
        <v/>
      </c>
      <c r="T186" s="34" t="str">
        <f>IFERROR(IF(OR(Q186="--",Q186="rg",VLOOKUP(F!$B154,E!$B$1:'E'!$AK$300,12,FALSE)=1000000000,R186="-",R186=""),"",(HLOOKUP(SMALL(G!$Q$4:'G'!$Y$4,4),G!$Q$4:'G'!$Y$501,ROW(G!Z154)-3,FALSE))/VLOOKUP(F!$B154,E!$B$1:'E'!$AK$300,12,FALSE)*100),"")</f>
        <v/>
      </c>
      <c r="U186" s="34"/>
      <c r="V186" s="34" t="str">
        <f>G!BC154</f>
        <v/>
      </c>
      <c r="W186" s="34" t="str">
        <f>G!BB154</f>
        <v>--</v>
      </c>
      <c r="X186" s="34"/>
      <c r="Y186" s="33" t="str">
        <f>G!BE154</f>
        <v/>
      </c>
      <c r="Z186" s="34" t="str">
        <f>G!BD154</f>
        <v>--</v>
      </c>
      <c r="AA186" s="33" t="str">
        <f>G!BF154</f>
        <v/>
      </c>
      <c r="AB186" s="33" t="str">
        <f>G!BG154</f>
        <v/>
      </c>
      <c r="AC186" s="34" t="str">
        <f>IFERROR(IF(OR(Z186="--",Z186="rg",VLOOKUP(F!$B154,E!$B$1:'E'!$AK$300,12,FALSE)=1000000000,AA186="-",AA186=""),"",(HLOOKUP(SMALL(G!$Q$4:'G'!$Y$4,7),G!$Q$4:'G'!$Y$501,ROW(G!AI154)-3,FALSE))/VLOOKUP(F!$B154,E!$B$1:'E'!$AK$300,12,FALSE)*100),"")</f>
        <v/>
      </c>
      <c r="AD186" s="34"/>
      <c r="AE186" s="25"/>
      <c r="AF186" s="25"/>
      <c r="AH186" s="63">
        <f t="shared" si="3"/>
        <v>1</v>
      </c>
      <c r="AJ186" s="25"/>
      <c r="AK186" s="25"/>
    </row>
    <row r="187" spans="1:37" s="63" customFormat="1" ht="9" hidden="1" customHeight="1" x14ac:dyDescent="0.15">
      <c r="A187" s="195" t="str">
        <f>F!A155</f>
        <v>o,p-DDE</v>
      </c>
      <c r="B187" s="195"/>
      <c r="C187" s="195"/>
      <c r="D187" s="35" t="str">
        <f>G!AQ155</f>
        <v/>
      </c>
      <c r="E187" s="34" t="str">
        <f>G!AP155</f>
        <v>--</v>
      </c>
      <c r="F187" s="33"/>
      <c r="G187" s="33" t="str">
        <f>G!AS155</f>
        <v/>
      </c>
      <c r="H187" s="34" t="str">
        <f>G!AR155</f>
        <v>--</v>
      </c>
      <c r="I187" s="33" t="str">
        <f>G!AT155</f>
        <v/>
      </c>
      <c r="J187" s="33" t="str">
        <f>G!AU155</f>
        <v/>
      </c>
      <c r="K187" s="34" t="str">
        <f>IFERROR(IF(OR(H187="--",H187="rg",VLOOKUP(F!$B155,E!$B$1:'E'!$AK$300,12,FALSE)=1000000000,I187="-",I187=""),"",(HLOOKUP(SMALL(G!$Q$4:'G'!$Y$4,1),G!$Q$4:'G'!$Y$501,ROW(G!Q155)-3,FALSE))/VLOOKUP(F!$B155,E!$B$1:'E'!$AK$300,12,FALSE)*100),"")</f>
        <v/>
      </c>
      <c r="L187" s="34"/>
      <c r="M187" s="34" t="str">
        <f>G!AW155</f>
        <v/>
      </c>
      <c r="N187" s="34" t="str">
        <f>G!AV155</f>
        <v>--</v>
      </c>
      <c r="O187" s="33"/>
      <c r="P187" s="33" t="str">
        <f>G!AY155</f>
        <v/>
      </c>
      <c r="Q187" s="34" t="str">
        <f>G!AX155</f>
        <v>--</v>
      </c>
      <c r="R187" s="33" t="str">
        <f>G!AZ155</f>
        <v/>
      </c>
      <c r="S187" s="33" t="str">
        <f>G!BA155</f>
        <v/>
      </c>
      <c r="T187" s="34" t="str">
        <f>IFERROR(IF(OR(Q187="--",Q187="rg",VLOOKUP(F!$B155,E!$B$1:'E'!$AK$300,12,FALSE)=1000000000,R187="-",R187=""),"",(HLOOKUP(SMALL(G!$Q$4:'G'!$Y$4,4),G!$Q$4:'G'!$Y$501,ROW(G!Z155)-3,FALSE))/VLOOKUP(F!$B155,E!$B$1:'E'!$AK$300,12,FALSE)*100),"")</f>
        <v/>
      </c>
      <c r="U187" s="34"/>
      <c r="V187" s="34" t="str">
        <f>G!BC155</f>
        <v/>
      </c>
      <c r="W187" s="34" t="str">
        <f>G!BB155</f>
        <v>--</v>
      </c>
      <c r="X187" s="34"/>
      <c r="Y187" s="33" t="str">
        <f>G!BE155</f>
        <v/>
      </c>
      <c r="Z187" s="34" t="str">
        <f>G!BD155</f>
        <v>--</v>
      </c>
      <c r="AA187" s="33" t="str">
        <f>G!BF155</f>
        <v/>
      </c>
      <c r="AB187" s="33" t="str">
        <f>G!BG155</f>
        <v/>
      </c>
      <c r="AC187" s="34" t="str">
        <f>IFERROR(IF(OR(Z187="--",Z187="rg",VLOOKUP(F!$B155,E!$B$1:'E'!$AK$300,12,FALSE)=1000000000,AA187="-",AA187=""),"",(HLOOKUP(SMALL(G!$Q$4:'G'!$Y$4,7),G!$Q$4:'G'!$Y$501,ROW(G!AI155)-3,FALSE))/VLOOKUP(F!$B155,E!$B$1:'E'!$AK$300,12,FALSE)*100),"")</f>
        <v/>
      </c>
      <c r="AD187" s="34"/>
      <c r="AE187" s="25"/>
      <c r="AF187" s="25"/>
      <c r="AH187" s="63">
        <f t="shared" si="3"/>
        <v>1</v>
      </c>
      <c r="AJ187" s="25"/>
      <c r="AK187" s="25"/>
    </row>
    <row r="188" spans="1:37" s="63" customFormat="1" ht="9" hidden="1" customHeight="1" x14ac:dyDescent="0.15">
      <c r="A188" s="195" t="str">
        <f>F!A156</f>
        <v>p,p-DDE</v>
      </c>
      <c r="B188" s="195"/>
      <c r="C188" s="195"/>
      <c r="D188" s="35" t="str">
        <f>G!AQ156</f>
        <v/>
      </c>
      <c r="E188" s="34" t="str">
        <f>G!AP156</f>
        <v>--</v>
      </c>
      <c r="F188" s="33"/>
      <c r="G188" s="33" t="str">
        <f>G!AS156</f>
        <v/>
      </c>
      <c r="H188" s="34" t="str">
        <f>G!AR156</f>
        <v>--</v>
      </c>
      <c r="I188" s="33" t="str">
        <f>G!AT156</f>
        <v/>
      </c>
      <c r="J188" s="33" t="str">
        <f>G!AU156</f>
        <v/>
      </c>
      <c r="K188" s="34" t="str">
        <f>IFERROR(IF(OR(H188="--",H188="rg",VLOOKUP(F!$B156,E!$B$1:'E'!$AK$300,12,FALSE)=1000000000,I188="-",I188=""),"",(HLOOKUP(SMALL(G!$Q$4:'G'!$Y$4,1),G!$Q$4:'G'!$Y$501,ROW(G!Q156)-3,FALSE))/VLOOKUP(F!$B156,E!$B$1:'E'!$AK$300,12,FALSE)*100),"")</f>
        <v/>
      </c>
      <c r="L188" s="34"/>
      <c r="M188" s="34" t="str">
        <f>G!AW156</f>
        <v/>
      </c>
      <c r="N188" s="34" t="str">
        <f>G!AV156</f>
        <v>--</v>
      </c>
      <c r="O188" s="33"/>
      <c r="P188" s="33" t="str">
        <f>G!AY156</f>
        <v/>
      </c>
      <c r="Q188" s="34" t="str">
        <f>G!AX156</f>
        <v>--</v>
      </c>
      <c r="R188" s="33" t="str">
        <f>G!AZ156</f>
        <v/>
      </c>
      <c r="S188" s="33" t="str">
        <f>G!BA156</f>
        <v/>
      </c>
      <c r="T188" s="34" t="str">
        <f>IFERROR(IF(OR(Q188="--",Q188="rg",VLOOKUP(F!$B156,E!$B$1:'E'!$AK$300,12,FALSE)=1000000000,R188="-",R188=""),"",(HLOOKUP(SMALL(G!$Q$4:'G'!$Y$4,4),G!$Q$4:'G'!$Y$501,ROW(G!Z156)-3,FALSE))/VLOOKUP(F!$B156,E!$B$1:'E'!$AK$300,12,FALSE)*100),"")</f>
        <v/>
      </c>
      <c r="U188" s="34"/>
      <c r="V188" s="34" t="str">
        <f>G!BC156</f>
        <v/>
      </c>
      <c r="W188" s="34" t="str">
        <f>G!BB156</f>
        <v>--</v>
      </c>
      <c r="X188" s="34"/>
      <c r="Y188" s="33" t="str">
        <f>G!BE156</f>
        <v/>
      </c>
      <c r="Z188" s="34" t="str">
        <f>G!BD156</f>
        <v>--</v>
      </c>
      <c r="AA188" s="33" t="str">
        <f>G!BF156</f>
        <v/>
      </c>
      <c r="AB188" s="33" t="str">
        <f>G!BG156</f>
        <v/>
      </c>
      <c r="AC188" s="34" t="str">
        <f>IFERROR(IF(OR(Z188="--",Z188="rg",VLOOKUP(F!$B156,E!$B$1:'E'!$AK$300,12,FALSE)=1000000000,AA188="-",AA188=""),"",(HLOOKUP(SMALL(G!$Q$4:'G'!$Y$4,7),G!$Q$4:'G'!$Y$501,ROW(G!AI156)-3,FALSE))/VLOOKUP(F!$B156,E!$B$1:'E'!$AK$300,12,FALSE)*100),"")</f>
        <v/>
      </c>
      <c r="AD188" s="34"/>
      <c r="AE188" s="25"/>
      <c r="AF188" s="25"/>
      <c r="AH188" s="63">
        <f t="shared" si="3"/>
        <v>1</v>
      </c>
      <c r="AJ188" s="25"/>
      <c r="AK188" s="25"/>
    </row>
    <row r="189" spans="1:37" s="63" customFormat="1" ht="9" hidden="1" customHeight="1" x14ac:dyDescent="0.15">
      <c r="A189" s="195" t="str">
        <f>F!A157</f>
        <v>Som DDE</v>
      </c>
      <c r="B189" s="195"/>
      <c r="C189" s="195"/>
      <c r="D189" s="35" t="str">
        <f>G!AQ157</f>
        <v/>
      </c>
      <c r="E189" s="34" t="str">
        <f>G!AP157</f>
        <v>--</v>
      </c>
      <c r="F189" s="33"/>
      <c r="G189" s="33" t="str">
        <f>G!AS157</f>
        <v/>
      </c>
      <c r="H189" s="34" t="str">
        <f>G!AR157</f>
        <v>--</v>
      </c>
      <c r="I189" s="33" t="str">
        <f>G!AT157</f>
        <v/>
      </c>
      <c r="J189" s="33" t="str">
        <f>G!AU157</f>
        <v/>
      </c>
      <c r="K189" s="34" t="str">
        <f>IFERROR(IF(OR(H189="--",H189="rg",VLOOKUP(F!$B157,E!$B$1:'E'!$AK$300,12,FALSE)=1000000000,I189="-",I189=""),"",(HLOOKUP(SMALL(G!$Q$4:'G'!$Y$4,1),G!$Q$4:'G'!$Y$501,ROW(G!Q157)-3,FALSE))/VLOOKUP(F!$B157,E!$B$1:'E'!$AK$300,12,FALSE)*100),"")</f>
        <v/>
      </c>
      <c r="L189" s="34"/>
      <c r="M189" s="34" t="str">
        <f>G!AW157</f>
        <v/>
      </c>
      <c r="N189" s="34" t="str">
        <f>G!AV157</f>
        <v>--</v>
      </c>
      <c r="O189" s="33"/>
      <c r="P189" s="33" t="str">
        <f>G!AY157</f>
        <v/>
      </c>
      <c r="Q189" s="34" t="str">
        <f>G!AX157</f>
        <v>--</v>
      </c>
      <c r="R189" s="33" t="str">
        <f>G!AZ157</f>
        <v/>
      </c>
      <c r="S189" s="33" t="str">
        <f>G!BA157</f>
        <v/>
      </c>
      <c r="T189" s="34" t="str">
        <f>IFERROR(IF(OR(Q189="--",Q189="rg",VLOOKUP(F!$B157,E!$B$1:'E'!$AK$300,12,FALSE)=1000000000,R189="-",R189=""),"",(HLOOKUP(SMALL(G!$Q$4:'G'!$Y$4,4),G!$Q$4:'G'!$Y$501,ROW(G!Z157)-3,FALSE))/VLOOKUP(F!$B157,E!$B$1:'E'!$AK$300,12,FALSE)*100),"")</f>
        <v/>
      </c>
      <c r="U189" s="34"/>
      <c r="V189" s="34" t="str">
        <f>G!BC157</f>
        <v/>
      </c>
      <c r="W189" s="34" t="str">
        <f>G!BB157</f>
        <v>--</v>
      </c>
      <c r="X189" s="34"/>
      <c r="Y189" s="33" t="str">
        <f>G!BE157</f>
        <v/>
      </c>
      <c r="Z189" s="34" t="str">
        <f>G!BD157</f>
        <v>--</v>
      </c>
      <c r="AA189" s="33" t="str">
        <f>G!BF157</f>
        <v/>
      </c>
      <c r="AB189" s="33" t="str">
        <f>G!BG157</f>
        <v/>
      </c>
      <c r="AC189" s="34" t="str">
        <f>IFERROR(IF(OR(Z189="--",Z189="rg",VLOOKUP(F!$B157,E!$B$1:'E'!$AK$300,12,FALSE)=1000000000,AA189="-",AA189=""),"",(HLOOKUP(SMALL(G!$Q$4:'G'!$Y$4,7),G!$Q$4:'G'!$Y$501,ROW(G!AI157)-3,FALSE))/VLOOKUP(F!$B157,E!$B$1:'E'!$AK$300,12,FALSE)*100),"")</f>
        <v/>
      </c>
      <c r="AD189" s="34"/>
      <c r="AE189" s="25"/>
      <c r="AF189" s="25"/>
      <c r="AH189" s="63">
        <f t="shared" si="3"/>
        <v>1</v>
      </c>
      <c r="AJ189" s="25"/>
      <c r="AK189" s="25"/>
    </row>
    <row r="190" spans="1:37" s="63" customFormat="1" ht="9" hidden="1" customHeight="1" x14ac:dyDescent="0.15">
      <c r="A190" s="195" t="str">
        <f>F!A158</f>
        <v>Som DDT,DDE,DDD</v>
      </c>
      <c r="B190" s="195"/>
      <c r="C190" s="195"/>
      <c r="D190" s="35" t="str">
        <f>G!AQ158</f>
        <v/>
      </c>
      <c r="E190" s="34" t="str">
        <f>G!AP158</f>
        <v>--</v>
      </c>
      <c r="F190" s="33"/>
      <c r="G190" s="33" t="str">
        <f>G!AS158</f>
        <v/>
      </c>
      <c r="H190" s="34" t="str">
        <f>G!AR158</f>
        <v>--</v>
      </c>
      <c r="I190" s="33" t="str">
        <f>G!AT158</f>
        <v/>
      </c>
      <c r="J190" s="33" t="str">
        <f>G!AU158</f>
        <v/>
      </c>
      <c r="K190" s="34" t="str">
        <f>IFERROR(IF(OR(H190="--",H190="rg",VLOOKUP(F!$B158,E!$B$1:'E'!$AK$300,12,FALSE)=1000000000,I190="-",I190=""),"",(HLOOKUP(SMALL(G!$Q$4:'G'!$Y$4,1),G!$Q$4:'G'!$Y$501,ROW(G!Q158)-3,FALSE))/VLOOKUP(F!$B158,E!$B$1:'E'!$AK$300,12,FALSE)*100),"")</f>
        <v/>
      </c>
      <c r="L190" s="34"/>
      <c r="M190" s="34" t="str">
        <f>G!AW158</f>
        <v/>
      </c>
      <c r="N190" s="34" t="str">
        <f>G!AV158</f>
        <v>--</v>
      </c>
      <c r="O190" s="33"/>
      <c r="P190" s="33" t="str">
        <f>G!AY158</f>
        <v/>
      </c>
      <c r="Q190" s="34" t="str">
        <f>G!AX158</f>
        <v>--</v>
      </c>
      <c r="R190" s="33" t="str">
        <f>G!AZ158</f>
        <v/>
      </c>
      <c r="S190" s="33" t="str">
        <f>G!BA158</f>
        <v/>
      </c>
      <c r="T190" s="34" t="str">
        <f>IFERROR(IF(OR(Q190="--",Q190="rg",VLOOKUP(F!$B158,E!$B$1:'E'!$AK$300,12,FALSE)=1000000000,R190="-",R190=""),"",(HLOOKUP(SMALL(G!$Q$4:'G'!$Y$4,4),G!$Q$4:'G'!$Y$501,ROW(G!Z158)-3,FALSE))/VLOOKUP(F!$B158,E!$B$1:'E'!$AK$300,12,FALSE)*100),"")</f>
        <v/>
      </c>
      <c r="U190" s="34"/>
      <c r="V190" s="34" t="str">
        <f>G!BC158</f>
        <v/>
      </c>
      <c r="W190" s="34" t="str">
        <f>G!BB158</f>
        <v>--</v>
      </c>
      <c r="X190" s="34"/>
      <c r="Y190" s="33" t="str">
        <f>G!BE158</f>
        <v/>
      </c>
      <c r="Z190" s="34" t="str">
        <f>G!BD158</f>
        <v>--</v>
      </c>
      <c r="AA190" s="33" t="str">
        <f>G!BF158</f>
        <v/>
      </c>
      <c r="AB190" s="33" t="str">
        <f>G!BG158</f>
        <v/>
      </c>
      <c r="AC190" s="34" t="str">
        <f>IFERROR(IF(OR(Z190="--",Z190="rg",VLOOKUP(F!$B158,E!$B$1:'E'!$AK$300,12,FALSE)=1000000000,AA190="-",AA190=""),"",(HLOOKUP(SMALL(G!$Q$4:'G'!$Y$4,7),G!$Q$4:'G'!$Y$501,ROW(G!AI158)-3,FALSE))/VLOOKUP(F!$B158,E!$B$1:'E'!$AK$300,12,FALSE)*100),"")</f>
        <v/>
      </c>
      <c r="AD190" s="34"/>
      <c r="AE190" s="25"/>
      <c r="AF190" s="25"/>
      <c r="AH190" s="63">
        <f t="shared" si="3"/>
        <v>1</v>
      </c>
      <c r="AJ190" s="25"/>
      <c r="AK190" s="25"/>
    </row>
    <row r="191" spans="1:37" s="63" customFormat="1" ht="9" hidden="1" customHeight="1" x14ac:dyDescent="0.15">
      <c r="A191" s="195" t="str">
        <f>F!A159</f>
        <v>Aldrin</v>
      </c>
      <c r="B191" s="195"/>
      <c r="C191" s="195"/>
      <c r="D191" s="35" t="str">
        <f>G!AQ159</f>
        <v/>
      </c>
      <c r="E191" s="34" t="str">
        <f>G!AP159</f>
        <v>--</v>
      </c>
      <c r="F191" s="33"/>
      <c r="G191" s="33" t="str">
        <f>G!AS159</f>
        <v/>
      </c>
      <c r="H191" s="34" t="str">
        <f>G!AR159</f>
        <v>--</v>
      </c>
      <c r="I191" s="33" t="str">
        <f>G!AT159</f>
        <v/>
      </c>
      <c r="J191" s="33" t="str">
        <f>G!AU159</f>
        <v/>
      </c>
      <c r="K191" s="34" t="str">
        <f>IFERROR(IF(OR(H191="--",H191="rg",VLOOKUP(F!$B159,E!$B$1:'E'!$AK$300,12,FALSE)=1000000000,I191="-",I191=""),"",(HLOOKUP(SMALL(G!$Q$4:'G'!$Y$4,1),G!$Q$4:'G'!$Y$501,ROW(G!Q159)-3,FALSE))/VLOOKUP(F!$B159,E!$B$1:'E'!$AK$300,12,FALSE)*100),"")</f>
        <v/>
      </c>
      <c r="L191" s="34"/>
      <c r="M191" s="34" t="str">
        <f>G!AW159</f>
        <v/>
      </c>
      <c r="N191" s="34" t="str">
        <f>G!AV159</f>
        <v>--</v>
      </c>
      <c r="O191" s="33"/>
      <c r="P191" s="33" t="str">
        <f>G!AY159</f>
        <v/>
      </c>
      <c r="Q191" s="34" t="str">
        <f>G!AX159</f>
        <v>--</v>
      </c>
      <c r="R191" s="33" t="str">
        <f>G!AZ159</f>
        <v/>
      </c>
      <c r="S191" s="33" t="str">
        <f>G!BA159</f>
        <v/>
      </c>
      <c r="T191" s="34" t="str">
        <f>IFERROR(IF(OR(Q191="--",Q191="rg",VLOOKUP(F!$B159,E!$B$1:'E'!$AK$300,12,FALSE)=1000000000,R191="-",R191=""),"",(HLOOKUP(SMALL(G!$Q$4:'G'!$Y$4,4),G!$Q$4:'G'!$Y$501,ROW(G!Z159)-3,FALSE))/VLOOKUP(F!$B159,E!$B$1:'E'!$AK$300,12,FALSE)*100),"")</f>
        <v/>
      </c>
      <c r="U191" s="34"/>
      <c r="V191" s="34" t="str">
        <f>G!BC159</f>
        <v/>
      </c>
      <c r="W191" s="34" t="str">
        <f>G!BB159</f>
        <v>--</v>
      </c>
      <c r="X191" s="34"/>
      <c r="Y191" s="33" t="str">
        <f>G!BE159</f>
        <v/>
      </c>
      <c r="Z191" s="34" t="str">
        <f>G!BD159</f>
        <v>--</v>
      </c>
      <c r="AA191" s="33" t="str">
        <f>G!BF159</f>
        <v/>
      </c>
      <c r="AB191" s="33" t="str">
        <f>G!BG159</f>
        <v/>
      </c>
      <c r="AC191" s="34" t="str">
        <f>IFERROR(IF(OR(Z191="--",Z191="rg",VLOOKUP(F!$B159,E!$B$1:'E'!$AK$300,12,FALSE)=1000000000,AA191="-",AA191=""),"",(HLOOKUP(SMALL(G!$Q$4:'G'!$Y$4,7),G!$Q$4:'G'!$Y$501,ROW(G!AI159)-3,FALSE))/VLOOKUP(F!$B159,E!$B$1:'E'!$AK$300,12,FALSE)*100),"")</f>
        <v/>
      </c>
      <c r="AD191" s="34"/>
      <c r="AE191" s="25"/>
      <c r="AF191" s="25"/>
      <c r="AH191" s="63">
        <f t="shared" si="3"/>
        <v>1</v>
      </c>
      <c r="AJ191" s="25"/>
      <c r="AK191" s="25"/>
    </row>
    <row r="192" spans="1:37" s="63" customFormat="1" ht="9" hidden="1" customHeight="1" x14ac:dyDescent="0.15">
      <c r="A192" s="195" t="str">
        <f>F!A160</f>
        <v>Dieldrin</v>
      </c>
      <c r="B192" s="195"/>
      <c r="C192" s="195"/>
      <c r="D192" s="35" t="str">
        <f>G!AQ160</f>
        <v/>
      </c>
      <c r="E192" s="34" t="str">
        <f>G!AP160</f>
        <v>--</v>
      </c>
      <c r="F192" s="33"/>
      <c r="G192" s="33" t="str">
        <f>G!AS160</f>
        <v/>
      </c>
      <c r="H192" s="34" t="str">
        <f>G!AR160</f>
        <v>--</v>
      </c>
      <c r="I192" s="33" t="str">
        <f>G!AT160</f>
        <v/>
      </c>
      <c r="J192" s="33" t="str">
        <f>G!AU160</f>
        <v/>
      </c>
      <c r="K192" s="34" t="str">
        <f>IFERROR(IF(OR(H192="--",H192="rg",VLOOKUP(F!$B160,E!$B$1:'E'!$AK$300,12,FALSE)=1000000000,I192="-",I192=""),"",(HLOOKUP(SMALL(G!$Q$4:'G'!$Y$4,1),G!$Q$4:'G'!$Y$501,ROW(G!Q160)-3,FALSE))/VLOOKUP(F!$B160,E!$B$1:'E'!$AK$300,12,FALSE)*100),"")</f>
        <v/>
      </c>
      <c r="L192" s="34"/>
      <c r="M192" s="34" t="str">
        <f>G!AW160</f>
        <v/>
      </c>
      <c r="N192" s="34" t="str">
        <f>G!AV160</f>
        <v>--</v>
      </c>
      <c r="O192" s="33"/>
      <c r="P192" s="33" t="str">
        <f>G!AY160</f>
        <v/>
      </c>
      <c r="Q192" s="34" t="str">
        <f>G!AX160</f>
        <v>--</v>
      </c>
      <c r="R192" s="33" t="str">
        <f>G!AZ160</f>
        <v/>
      </c>
      <c r="S192" s="33" t="str">
        <f>G!BA160</f>
        <v/>
      </c>
      <c r="T192" s="34" t="str">
        <f>IFERROR(IF(OR(Q192="--",Q192="rg",VLOOKUP(F!$B160,E!$B$1:'E'!$AK$300,12,FALSE)=1000000000,R192="-",R192=""),"",(HLOOKUP(SMALL(G!$Q$4:'G'!$Y$4,4),G!$Q$4:'G'!$Y$501,ROW(G!Z160)-3,FALSE))/VLOOKUP(F!$B160,E!$B$1:'E'!$AK$300,12,FALSE)*100),"")</f>
        <v/>
      </c>
      <c r="U192" s="34"/>
      <c r="V192" s="34" t="str">
        <f>G!BC160</f>
        <v/>
      </c>
      <c r="W192" s="34" t="str">
        <f>G!BB160</f>
        <v>--</v>
      </c>
      <c r="X192" s="34"/>
      <c r="Y192" s="33" t="str">
        <f>G!BE160</f>
        <v/>
      </c>
      <c r="Z192" s="34" t="str">
        <f>G!BD160</f>
        <v>--</v>
      </c>
      <c r="AA192" s="33" t="str">
        <f>G!BF160</f>
        <v/>
      </c>
      <c r="AB192" s="33" t="str">
        <f>G!BG160</f>
        <v/>
      </c>
      <c r="AC192" s="34" t="str">
        <f>IFERROR(IF(OR(Z192="--",Z192="rg",VLOOKUP(F!$B160,E!$B$1:'E'!$AK$300,12,FALSE)=1000000000,AA192="-",AA192=""),"",(HLOOKUP(SMALL(G!$Q$4:'G'!$Y$4,7),G!$Q$4:'G'!$Y$501,ROW(G!AI160)-3,FALSE))/VLOOKUP(F!$B160,E!$B$1:'E'!$AK$300,12,FALSE)*100),"")</f>
        <v/>
      </c>
      <c r="AD192" s="34"/>
      <c r="AE192" s="25"/>
      <c r="AF192" s="25"/>
      <c r="AH192" s="63">
        <f t="shared" si="3"/>
        <v>1</v>
      </c>
      <c r="AJ192" s="25"/>
      <c r="AK192" s="25"/>
    </row>
    <row r="193" spans="1:37" s="63" customFormat="1" ht="9" hidden="1" customHeight="1" x14ac:dyDescent="0.15">
      <c r="A193" s="195" t="str">
        <f>F!A161</f>
        <v>Endrin</v>
      </c>
      <c r="B193" s="195"/>
      <c r="C193" s="195"/>
      <c r="D193" s="35" t="str">
        <f>G!AQ161</f>
        <v/>
      </c>
      <c r="E193" s="34" t="str">
        <f>G!AP161</f>
        <v>--</v>
      </c>
      <c r="F193" s="33"/>
      <c r="G193" s="33" t="str">
        <f>G!AS161</f>
        <v/>
      </c>
      <c r="H193" s="34" t="str">
        <f>G!AR161</f>
        <v>--</v>
      </c>
      <c r="I193" s="33" t="str">
        <f>G!AT161</f>
        <v/>
      </c>
      <c r="J193" s="33" t="str">
        <f>G!AU161</f>
        <v/>
      </c>
      <c r="K193" s="34" t="str">
        <f>IFERROR(IF(OR(H193="--",H193="rg",VLOOKUP(F!$B161,E!$B$1:'E'!$AK$300,12,FALSE)=1000000000,I193="-",I193=""),"",(HLOOKUP(SMALL(G!$Q$4:'G'!$Y$4,1),G!$Q$4:'G'!$Y$501,ROW(G!Q161)-3,FALSE))/VLOOKUP(F!$B161,E!$B$1:'E'!$AK$300,12,FALSE)*100),"")</f>
        <v/>
      </c>
      <c r="L193" s="34"/>
      <c r="M193" s="34" t="str">
        <f>G!AW161</f>
        <v/>
      </c>
      <c r="N193" s="34" t="str">
        <f>G!AV161</f>
        <v>--</v>
      </c>
      <c r="O193" s="33"/>
      <c r="P193" s="33" t="str">
        <f>G!AY161</f>
        <v/>
      </c>
      <c r="Q193" s="34" t="str">
        <f>G!AX161</f>
        <v>--</v>
      </c>
      <c r="R193" s="33" t="str">
        <f>G!AZ161</f>
        <v/>
      </c>
      <c r="S193" s="33" t="str">
        <f>G!BA161</f>
        <v/>
      </c>
      <c r="T193" s="34" t="str">
        <f>IFERROR(IF(OR(Q193="--",Q193="rg",VLOOKUP(F!$B161,E!$B$1:'E'!$AK$300,12,FALSE)=1000000000,R193="-",R193=""),"",(HLOOKUP(SMALL(G!$Q$4:'G'!$Y$4,4),G!$Q$4:'G'!$Y$501,ROW(G!Z161)-3,FALSE))/VLOOKUP(F!$B161,E!$B$1:'E'!$AK$300,12,FALSE)*100),"")</f>
        <v/>
      </c>
      <c r="U193" s="34"/>
      <c r="V193" s="34" t="str">
        <f>G!BC161</f>
        <v/>
      </c>
      <c r="W193" s="34" t="str">
        <f>G!BB161</f>
        <v>--</v>
      </c>
      <c r="X193" s="34"/>
      <c r="Y193" s="33" t="str">
        <f>G!BE161</f>
        <v/>
      </c>
      <c r="Z193" s="34" t="str">
        <f>G!BD161</f>
        <v>--</v>
      </c>
      <c r="AA193" s="33" t="str">
        <f>G!BF161</f>
        <v/>
      </c>
      <c r="AB193" s="33" t="str">
        <f>G!BG161</f>
        <v/>
      </c>
      <c r="AC193" s="34" t="str">
        <f>IFERROR(IF(OR(Z193="--",Z193="rg",VLOOKUP(F!$B161,E!$B$1:'E'!$AK$300,12,FALSE)=1000000000,AA193="-",AA193=""),"",(HLOOKUP(SMALL(G!$Q$4:'G'!$Y$4,7),G!$Q$4:'G'!$Y$501,ROW(G!AI161)-3,FALSE))/VLOOKUP(F!$B161,E!$B$1:'E'!$AK$300,12,FALSE)*100),"")</f>
        <v/>
      </c>
      <c r="AD193" s="34"/>
      <c r="AE193" s="25"/>
      <c r="AF193" s="25"/>
      <c r="AH193" s="63">
        <f t="shared" si="3"/>
        <v>1</v>
      </c>
      <c r="AJ193" s="25"/>
      <c r="AK193" s="25"/>
    </row>
    <row r="194" spans="1:37" s="63" customFormat="1" ht="9" hidden="1" customHeight="1" x14ac:dyDescent="0.15">
      <c r="A194" s="195" t="str">
        <f>F!A162</f>
        <v>Som aldrin,dieldrin,endrin</v>
      </c>
      <c r="B194" s="195"/>
      <c r="C194" s="195"/>
      <c r="D194" s="35" t="str">
        <f>G!AQ162</f>
        <v/>
      </c>
      <c r="E194" s="34" t="str">
        <f>G!AP162</f>
        <v>--</v>
      </c>
      <c r="F194" s="33"/>
      <c r="G194" s="33" t="str">
        <f>G!AS162</f>
        <v/>
      </c>
      <c r="H194" s="34" t="str">
        <f>G!AR162</f>
        <v>--</v>
      </c>
      <c r="I194" s="33" t="str">
        <f>G!AT162</f>
        <v/>
      </c>
      <c r="J194" s="33" t="str">
        <f>G!AU162</f>
        <v/>
      </c>
      <c r="K194" s="34" t="str">
        <f>IFERROR(IF(OR(H194="--",H194="rg",VLOOKUP(F!$B162,E!$B$1:'E'!$AK$300,12,FALSE)=1000000000,I194="-",I194=""),"",(HLOOKUP(SMALL(G!$Q$4:'G'!$Y$4,1),G!$Q$4:'G'!$Y$501,ROW(G!Q162)-3,FALSE))/VLOOKUP(F!$B162,E!$B$1:'E'!$AK$300,12,FALSE)*100),"")</f>
        <v/>
      </c>
      <c r="L194" s="34"/>
      <c r="M194" s="34" t="str">
        <f>G!AW162</f>
        <v/>
      </c>
      <c r="N194" s="34" t="str">
        <f>G!AV162</f>
        <v>--</v>
      </c>
      <c r="O194" s="33"/>
      <c r="P194" s="33" t="str">
        <f>G!AY162</f>
        <v/>
      </c>
      <c r="Q194" s="34" t="str">
        <f>G!AX162</f>
        <v>--</v>
      </c>
      <c r="R194" s="33" t="str">
        <f>G!AZ162</f>
        <v/>
      </c>
      <c r="S194" s="33" t="str">
        <f>G!BA162</f>
        <v/>
      </c>
      <c r="T194" s="34" t="str">
        <f>IFERROR(IF(OR(Q194="--",Q194="rg",VLOOKUP(F!$B162,E!$B$1:'E'!$AK$300,12,FALSE)=1000000000,R194="-",R194=""),"",(HLOOKUP(SMALL(G!$Q$4:'G'!$Y$4,4),G!$Q$4:'G'!$Y$501,ROW(G!Z162)-3,FALSE))/VLOOKUP(F!$B162,E!$B$1:'E'!$AK$300,12,FALSE)*100),"")</f>
        <v/>
      </c>
      <c r="U194" s="34"/>
      <c r="V194" s="34" t="str">
        <f>G!BC162</f>
        <v/>
      </c>
      <c r="W194" s="34" t="str">
        <f>G!BB162</f>
        <v>--</v>
      </c>
      <c r="X194" s="34"/>
      <c r="Y194" s="33" t="str">
        <f>G!BE162</f>
        <v/>
      </c>
      <c r="Z194" s="34" t="str">
        <f>G!BD162</f>
        <v>--</v>
      </c>
      <c r="AA194" s="33" t="str">
        <f>G!BF162</f>
        <v/>
      </c>
      <c r="AB194" s="33" t="str">
        <f>G!BG162</f>
        <v/>
      </c>
      <c r="AC194" s="34" t="str">
        <f>IFERROR(IF(OR(Z194="--",Z194="rg",VLOOKUP(F!$B162,E!$B$1:'E'!$AK$300,12,FALSE)=1000000000,AA194="-",AA194=""),"",(HLOOKUP(SMALL(G!$Q$4:'G'!$Y$4,7),G!$Q$4:'G'!$Y$501,ROW(G!AI162)-3,FALSE))/VLOOKUP(F!$B162,E!$B$1:'E'!$AK$300,12,FALSE)*100),"")</f>
        <v/>
      </c>
      <c r="AD194" s="34"/>
      <c r="AE194" s="25"/>
      <c r="AF194" s="25"/>
      <c r="AH194" s="63">
        <f t="shared" si="3"/>
        <v>1</v>
      </c>
      <c r="AJ194" s="25"/>
      <c r="AK194" s="25"/>
    </row>
    <row r="195" spans="1:37" s="63" customFormat="1" ht="9" hidden="1" customHeight="1" x14ac:dyDescent="0.15">
      <c r="A195" s="195" t="str">
        <f>F!A163</f>
        <v>Isodrin</v>
      </c>
      <c r="B195" s="195"/>
      <c r="C195" s="195"/>
      <c r="D195" s="35" t="str">
        <f>G!AQ163</f>
        <v/>
      </c>
      <c r="E195" s="34" t="str">
        <f>G!AP163</f>
        <v>--</v>
      </c>
      <c r="F195" s="33"/>
      <c r="G195" s="33" t="str">
        <f>G!AS163</f>
        <v/>
      </c>
      <c r="H195" s="34" t="str">
        <f>G!AR163</f>
        <v>--</v>
      </c>
      <c r="I195" s="33" t="str">
        <f>G!AT163</f>
        <v/>
      </c>
      <c r="J195" s="33" t="str">
        <f>G!AU163</f>
        <v/>
      </c>
      <c r="K195" s="34" t="str">
        <f>IFERROR(IF(OR(H195="--",H195="rg",VLOOKUP(F!$B163,E!$B$1:'E'!$AK$300,12,FALSE)=1000000000,I195="-",I195=""),"",(HLOOKUP(SMALL(G!$Q$4:'G'!$Y$4,1),G!$Q$4:'G'!$Y$501,ROW(G!Q163)-3,FALSE))/VLOOKUP(F!$B163,E!$B$1:'E'!$AK$300,12,FALSE)*100),"")</f>
        <v/>
      </c>
      <c r="L195" s="34"/>
      <c r="M195" s="34" t="str">
        <f>G!AW163</f>
        <v/>
      </c>
      <c r="N195" s="34" t="str">
        <f>G!AV163</f>
        <v>--</v>
      </c>
      <c r="O195" s="33"/>
      <c r="P195" s="33" t="str">
        <f>G!AY163</f>
        <v/>
      </c>
      <c r="Q195" s="34" t="str">
        <f>G!AX163</f>
        <v>--</v>
      </c>
      <c r="R195" s="33" t="str">
        <f>G!AZ163</f>
        <v/>
      </c>
      <c r="S195" s="33" t="str">
        <f>G!BA163</f>
        <v/>
      </c>
      <c r="T195" s="34" t="str">
        <f>IFERROR(IF(OR(Q195="--",Q195="rg",VLOOKUP(F!$B163,E!$B$1:'E'!$AK$300,12,FALSE)=1000000000,R195="-",R195=""),"",(HLOOKUP(SMALL(G!$Q$4:'G'!$Y$4,4),G!$Q$4:'G'!$Y$501,ROW(G!Z163)-3,FALSE))/VLOOKUP(F!$B163,E!$B$1:'E'!$AK$300,12,FALSE)*100),"")</f>
        <v/>
      </c>
      <c r="U195" s="34"/>
      <c r="V195" s="34" t="str">
        <f>G!BC163</f>
        <v/>
      </c>
      <c r="W195" s="34" t="str">
        <f>G!BB163</f>
        <v>--</v>
      </c>
      <c r="X195" s="34"/>
      <c r="Y195" s="33" t="str">
        <f>G!BE163</f>
        <v/>
      </c>
      <c r="Z195" s="34" t="str">
        <f>G!BD163</f>
        <v>--</v>
      </c>
      <c r="AA195" s="33" t="str">
        <f>G!BF163</f>
        <v/>
      </c>
      <c r="AB195" s="33" t="str">
        <f>G!BG163</f>
        <v/>
      </c>
      <c r="AC195" s="34" t="str">
        <f>IFERROR(IF(OR(Z195="--",Z195="rg",VLOOKUP(F!$B163,E!$B$1:'E'!$AK$300,12,FALSE)=1000000000,AA195="-",AA195=""),"",(HLOOKUP(SMALL(G!$Q$4:'G'!$Y$4,7),G!$Q$4:'G'!$Y$501,ROW(G!AI163)-3,FALSE))/VLOOKUP(F!$B163,E!$B$1:'E'!$AK$300,12,FALSE)*100),"")</f>
        <v/>
      </c>
      <c r="AD195" s="34"/>
      <c r="AE195" s="25"/>
      <c r="AF195" s="25"/>
      <c r="AH195" s="63">
        <f t="shared" si="3"/>
        <v>1</v>
      </c>
      <c r="AJ195" s="25"/>
      <c r="AK195" s="25"/>
    </row>
    <row r="196" spans="1:37" s="63" customFormat="1" ht="9" hidden="1" customHeight="1" x14ac:dyDescent="0.15">
      <c r="A196" s="195" t="str">
        <f>F!A164</f>
        <v>Telodrin</v>
      </c>
      <c r="B196" s="195"/>
      <c r="C196" s="195"/>
      <c r="D196" s="35" t="str">
        <f>G!AQ164</f>
        <v/>
      </c>
      <c r="E196" s="34" t="str">
        <f>G!AP164</f>
        <v>--</v>
      </c>
      <c r="F196" s="33"/>
      <c r="G196" s="33" t="str">
        <f>G!AS164</f>
        <v/>
      </c>
      <c r="H196" s="34" t="str">
        <f>G!AR164</f>
        <v>--</v>
      </c>
      <c r="I196" s="33" t="str">
        <f>G!AT164</f>
        <v/>
      </c>
      <c r="J196" s="33" t="str">
        <f>G!AU164</f>
        <v/>
      </c>
      <c r="K196" s="34" t="str">
        <f>IFERROR(IF(OR(H196="--",H196="rg",VLOOKUP(F!$B164,E!$B$1:'E'!$AK$300,12,FALSE)=1000000000,I196="-",I196=""),"",(HLOOKUP(SMALL(G!$Q$4:'G'!$Y$4,1),G!$Q$4:'G'!$Y$501,ROW(G!Q164)-3,FALSE))/VLOOKUP(F!$B164,E!$B$1:'E'!$AK$300,12,FALSE)*100),"")</f>
        <v/>
      </c>
      <c r="L196" s="34"/>
      <c r="M196" s="34" t="str">
        <f>G!AW164</f>
        <v/>
      </c>
      <c r="N196" s="34" t="str">
        <f>G!AV164</f>
        <v>--</v>
      </c>
      <c r="O196" s="33"/>
      <c r="P196" s="33" t="str">
        <f>G!AY164</f>
        <v/>
      </c>
      <c r="Q196" s="34" t="str">
        <f>G!AX164</f>
        <v>--</v>
      </c>
      <c r="R196" s="33" t="str">
        <f>G!AZ164</f>
        <v/>
      </c>
      <c r="S196" s="33" t="str">
        <f>G!BA164</f>
        <v/>
      </c>
      <c r="T196" s="34" t="str">
        <f>IFERROR(IF(OR(Q196="--",Q196="rg",VLOOKUP(F!$B164,E!$B$1:'E'!$AK$300,12,FALSE)=1000000000,R196="-",R196=""),"",(HLOOKUP(SMALL(G!$Q$4:'G'!$Y$4,4),G!$Q$4:'G'!$Y$501,ROW(G!Z164)-3,FALSE))/VLOOKUP(F!$B164,E!$B$1:'E'!$AK$300,12,FALSE)*100),"")</f>
        <v/>
      </c>
      <c r="U196" s="34"/>
      <c r="V196" s="34" t="str">
        <f>G!BC164</f>
        <v/>
      </c>
      <c r="W196" s="34" t="str">
        <f>G!BB164</f>
        <v>--</v>
      </c>
      <c r="X196" s="34"/>
      <c r="Y196" s="33" t="str">
        <f>G!BE164</f>
        <v/>
      </c>
      <c r="Z196" s="34" t="str">
        <f>G!BD164</f>
        <v>--</v>
      </c>
      <c r="AA196" s="33" t="str">
        <f>G!BF164</f>
        <v/>
      </c>
      <c r="AB196" s="33" t="str">
        <f>G!BG164</f>
        <v/>
      </c>
      <c r="AC196" s="34" t="str">
        <f>IFERROR(IF(OR(Z196="--",Z196="rg",VLOOKUP(F!$B164,E!$B$1:'E'!$AK$300,12,FALSE)=1000000000,AA196="-",AA196=""),"",(HLOOKUP(SMALL(G!$Q$4:'G'!$Y$4,7),G!$Q$4:'G'!$Y$501,ROW(G!AI164)-3,FALSE))/VLOOKUP(F!$B164,E!$B$1:'E'!$AK$300,12,FALSE)*100),"")</f>
        <v/>
      </c>
      <c r="AD196" s="34"/>
      <c r="AE196" s="25"/>
      <c r="AF196" s="25"/>
      <c r="AH196" s="63">
        <f t="shared" si="3"/>
        <v>1</v>
      </c>
      <c r="AJ196" s="25"/>
      <c r="AK196" s="25"/>
    </row>
    <row r="197" spans="1:37" s="63" customFormat="1" ht="9" hidden="1" customHeight="1" x14ac:dyDescent="0.15">
      <c r="A197" s="195" t="str">
        <f>F!A165</f>
        <v>Alpha-HCH</v>
      </c>
      <c r="B197" s="195"/>
      <c r="C197" s="195"/>
      <c r="D197" s="35" t="str">
        <f>G!AQ165</f>
        <v/>
      </c>
      <c r="E197" s="34" t="str">
        <f>G!AP165</f>
        <v>--</v>
      </c>
      <c r="F197" s="33"/>
      <c r="G197" s="33" t="str">
        <f>G!AS165</f>
        <v/>
      </c>
      <c r="H197" s="34" t="str">
        <f>G!AR165</f>
        <v>--</v>
      </c>
      <c r="I197" s="33" t="str">
        <f>G!AT165</f>
        <v/>
      </c>
      <c r="J197" s="33" t="str">
        <f>G!AU165</f>
        <v/>
      </c>
      <c r="K197" s="34" t="str">
        <f>IFERROR(IF(OR(H197="--",H197="rg",VLOOKUP(F!$B165,E!$B$1:'E'!$AK$300,12,FALSE)=1000000000,I197="-",I197=""),"",(HLOOKUP(SMALL(G!$Q$4:'G'!$Y$4,1),G!$Q$4:'G'!$Y$501,ROW(G!Q165)-3,FALSE))/VLOOKUP(F!$B165,E!$B$1:'E'!$AK$300,12,FALSE)*100),"")</f>
        <v/>
      </c>
      <c r="L197" s="34"/>
      <c r="M197" s="34" t="str">
        <f>G!AW165</f>
        <v/>
      </c>
      <c r="N197" s="34" t="str">
        <f>G!AV165</f>
        <v>--</v>
      </c>
      <c r="O197" s="33"/>
      <c r="P197" s="33" t="str">
        <f>G!AY165</f>
        <v/>
      </c>
      <c r="Q197" s="34" t="str">
        <f>G!AX165</f>
        <v>--</v>
      </c>
      <c r="R197" s="33" t="str">
        <f>G!AZ165</f>
        <v/>
      </c>
      <c r="S197" s="33" t="str">
        <f>G!BA165</f>
        <v/>
      </c>
      <c r="T197" s="34" t="str">
        <f>IFERROR(IF(OR(Q197="--",Q197="rg",VLOOKUP(F!$B165,E!$B$1:'E'!$AK$300,12,FALSE)=1000000000,R197="-",R197=""),"",(HLOOKUP(SMALL(G!$Q$4:'G'!$Y$4,4),G!$Q$4:'G'!$Y$501,ROW(G!Z165)-3,FALSE))/VLOOKUP(F!$B165,E!$B$1:'E'!$AK$300,12,FALSE)*100),"")</f>
        <v/>
      </c>
      <c r="U197" s="34"/>
      <c r="V197" s="34" t="str">
        <f>G!BC165</f>
        <v/>
      </c>
      <c r="W197" s="34" t="str">
        <f>G!BB165</f>
        <v>--</v>
      </c>
      <c r="X197" s="34"/>
      <c r="Y197" s="33" t="str">
        <f>G!BE165</f>
        <v/>
      </c>
      <c r="Z197" s="34" t="str">
        <f>G!BD165</f>
        <v>--</v>
      </c>
      <c r="AA197" s="33" t="str">
        <f>G!BF165</f>
        <v/>
      </c>
      <c r="AB197" s="33" t="str">
        <f>G!BG165</f>
        <v/>
      </c>
      <c r="AC197" s="34" t="str">
        <f>IFERROR(IF(OR(Z197="--",Z197="rg",VLOOKUP(F!$B165,E!$B$1:'E'!$AK$300,12,FALSE)=1000000000,AA197="-",AA197=""),"",(HLOOKUP(SMALL(G!$Q$4:'G'!$Y$4,7),G!$Q$4:'G'!$Y$501,ROW(G!AI165)-3,FALSE))/VLOOKUP(F!$B165,E!$B$1:'E'!$AK$300,12,FALSE)*100),"")</f>
        <v/>
      </c>
      <c r="AD197" s="34"/>
      <c r="AE197" s="25"/>
      <c r="AF197" s="25"/>
      <c r="AH197" s="63">
        <f t="shared" si="3"/>
        <v>1</v>
      </c>
      <c r="AJ197" s="25"/>
      <c r="AK197" s="25"/>
    </row>
    <row r="198" spans="1:37" s="63" customFormat="1" ht="9" hidden="1" customHeight="1" x14ac:dyDescent="0.15">
      <c r="A198" s="195" t="str">
        <f>F!A166</f>
        <v>Beta-HCH</v>
      </c>
      <c r="B198" s="195"/>
      <c r="C198" s="195"/>
      <c r="D198" s="35" t="str">
        <f>G!AQ166</f>
        <v/>
      </c>
      <c r="E198" s="34" t="str">
        <f>G!AP166</f>
        <v>--</v>
      </c>
      <c r="F198" s="33"/>
      <c r="G198" s="33" t="str">
        <f>G!AS166</f>
        <v/>
      </c>
      <c r="H198" s="34" t="str">
        <f>G!AR166</f>
        <v>--</v>
      </c>
      <c r="I198" s="33" t="str">
        <f>G!AT166</f>
        <v/>
      </c>
      <c r="J198" s="33" t="str">
        <f>G!AU166</f>
        <v/>
      </c>
      <c r="K198" s="34" t="str">
        <f>IFERROR(IF(OR(H198="--",H198="rg",VLOOKUP(F!$B166,E!$B$1:'E'!$AK$300,12,FALSE)=1000000000,I198="-",I198=""),"",(HLOOKUP(SMALL(G!$Q$4:'G'!$Y$4,1),G!$Q$4:'G'!$Y$501,ROW(G!Q166)-3,FALSE))/VLOOKUP(F!$B166,E!$B$1:'E'!$AK$300,12,FALSE)*100),"")</f>
        <v/>
      </c>
      <c r="L198" s="34"/>
      <c r="M198" s="34" t="str">
        <f>G!AW166</f>
        <v/>
      </c>
      <c r="N198" s="34" t="str">
        <f>G!AV166</f>
        <v>--</v>
      </c>
      <c r="O198" s="33"/>
      <c r="P198" s="33" t="str">
        <f>G!AY166</f>
        <v/>
      </c>
      <c r="Q198" s="34" t="str">
        <f>G!AX166</f>
        <v>--</v>
      </c>
      <c r="R198" s="33" t="str">
        <f>G!AZ166</f>
        <v/>
      </c>
      <c r="S198" s="33" t="str">
        <f>G!BA166</f>
        <v/>
      </c>
      <c r="T198" s="34" t="str">
        <f>IFERROR(IF(OR(Q198="--",Q198="rg",VLOOKUP(F!$B166,E!$B$1:'E'!$AK$300,12,FALSE)=1000000000,R198="-",R198=""),"",(HLOOKUP(SMALL(G!$Q$4:'G'!$Y$4,4),G!$Q$4:'G'!$Y$501,ROW(G!Z166)-3,FALSE))/VLOOKUP(F!$B166,E!$B$1:'E'!$AK$300,12,FALSE)*100),"")</f>
        <v/>
      </c>
      <c r="U198" s="34"/>
      <c r="V198" s="34" t="str">
        <f>G!BC166</f>
        <v/>
      </c>
      <c r="W198" s="34" t="str">
        <f>G!BB166</f>
        <v>--</v>
      </c>
      <c r="X198" s="34"/>
      <c r="Y198" s="33" t="str">
        <f>G!BE166</f>
        <v/>
      </c>
      <c r="Z198" s="34" t="str">
        <f>G!BD166</f>
        <v>--</v>
      </c>
      <c r="AA198" s="33" t="str">
        <f>G!BF166</f>
        <v/>
      </c>
      <c r="AB198" s="33" t="str">
        <f>G!BG166</f>
        <v/>
      </c>
      <c r="AC198" s="34" t="str">
        <f>IFERROR(IF(OR(Z198="--",Z198="rg",VLOOKUP(F!$B166,E!$B$1:'E'!$AK$300,12,FALSE)=1000000000,AA198="-",AA198=""),"",(HLOOKUP(SMALL(G!$Q$4:'G'!$Y$4,7),G!$Q$4:'G'!$Y$501,ROW(G!AI166)-3,FALSE))/VLOOKUP(F!$B166,E!$B$1:'E'!$AK$300,12,FALSE)*100),"")</f>
        <v/>
      </c>
      <c r="AD198" s="34"/>
      <c r="AE198" s="25"/>
      <c r="AF198" s="25"/>
      <c r="AH198" s="63">
        <f t="shared" si="3"/>
        <v>1</v>
      </c>
      <c r="AJ198" s="25"/>
      <c r="AK198" s="25"/>
    </row>
    <row r="199" spans="1:37" s="63" customFormat="1" ht="9" hidden="1" customHeight="1" x14ac:dyDescent="0.15">
      <c r="A199" s="195" t="str">
        <f>F!A167</f>
        <v>Gamma-HCH</v>
      </c>
      <c r="B199" s="195"/>
      <c r="C199" s="195"/>
      <c r="D199" s="35" t="str">
        <f>G!AQ167</f>
        <v/>
      </c>
      <c r="E199" s="34" t="str">
        <f>G!AP167</f>
        <v>--</v>
      </c>
      <c r="F199" s="33"/>
      <c r="G199" s="33" t="str">
        <f>G!AS167</f>
        <v/>
      </c>
      <c r="H199" s="34" t="str">
        <f>G!AR167</f>
        <v>--</v>
      </c>
      <c r="I199" s="33" t="str">
        <f>G!AT167</f>
        <v/>
      </c>
      <c r="J199" s="33" t="str">
        <f>G!AU167</f>
        <v/>
      </c>
      <c r="K199" s="34" t="str">
        <f>IFERROR(IF(OR(H199="--",H199="rg",VLOOKUP(F!$B167,E!$B$1:'E'!$AK$300,12,FALSE)=1000000000,I199="-",I199=""),"",(HLOOKUP(SMALL(G!$Q$4:'G'!$Y$4,1),G!$Q$4:'G'!$Y$501,ROW(G!Q167)-3,FALSE))/VLOOKUP(F!$B167,E!$B$1:'E'!$AK$300,12,FALSE)*100),"")</f>
        <v/>
      </c>
      <c r="L199" s="34"/>
      <c r="M199" s="34" t="str">
        <f>G!AW167</f>
        <v/>
      </c>
      <c r="N199" s="34" t="str">
        <f>G!AV167</f>
        <v>--</v>
      </c>
      <c r="O199" s="33"/>
      <c r="P199" s="33" t="str">
        <f>G!AY167</f>
        <v/>
      </c>
      <c r="Q199" s="34" t="str">
        <f>G!AX167</f>
        <v>--</v>
      </c>
      <c r="R199" s="33" t="str">
        <f>G!AZ167</f>
        <v/>
      </c>
      <c r="S199" s="33" t="str">
        <f>G!BA167</f>
        <v/>
      </c>
      <c r="T199" s="34" t="str">
        <f>IFERROR(IF(OR(Q199="--",Q199="rg",VLOOKUP(F!$B167,E!$B$1:'E'!$AK$300,12,FALSE)=1000000000,R199="-",R199=""),"",(HLOOKUP(SMALL(G!$Q$4:'G'!$Y$4,4),G!$Q$4:'G'!$Y$501,ROW(G!Z167)-3,FALSE))/VLOOKUP(F!$B167,E!$B$1:'E'!$AK$300,12,FALSE)*100),"")</f>
        <v/>
      </c>
      <c r="U199" s="34"/>
      <c r="V199" s="34" t="str">
        <f>G!BC167</f>
        <v/>
      </c>
      <c r="W199" s="34" t="str">
        <f>G!BB167</f>
        <v>--</v>
      </c>
      <c r="X199" s="34"/>
      <c r="Y199" s="33" t="str">
        <f>G!BE167</f>
        <v/>
      </c>
      <c r="Z199" s="34" t="str">
        <f>G!BD167</f>
        <v>--</v>
      </c>
      <c r="AA199" s="33" t="str">
        <f>G!BF167</f>
        <v/>
      </c>
      <c r="AB199" s="33" t="str">
        <f>G!BG167</f>
        <v/>
      </c>
      <c r="AC199" s="34" t="str">
        <f>IFERROR(IF(OR(Z199="--",Z199="rg",VLOOKUP(F!$B167,E!$B$1:'E'!$AK$300,12,FALSE)=1000000000,AA199="-",AA199=""),"",(HLOOKUP(SMALL(G!$Q$4:'G'!$Y$4,7),G!$Q$4:'G'!$Y$501,ROW(G!AI167)-3,FALSE))/VLOOKUP(F!$B167,E!$B$1:'E'!$AK$300,12,FALSE)*100),"")</f>
        <v/>
      </c>
      <c r="AD199" s="34"/>
      <c r="AE199" s="25"/>
      <c r="AF199" s="25"/>
      <c r="AH199" s="63">
        <f t="shared" si="3"/>
        <v>1</v>
      </c>
      <c r="AJ199" s="25"/>
      <c r="AK199" s="25"/>
    </row>
    <row r="200" spans="1:37" s="63" customFormat="1" ht="9" hidden="1" customHeight="1" x14ac:dyDescent="0.15">
      <c r="A200" s="195" t="str">
        <f>F!A168</f>
        <v>Delta-HCH</v>
      </c>
      <c r="B200" s="195"/>
      <c r="C200" s="195"/>
      <c r="D200" s="35" t="str">
        <f>G!AQ168</f>
        <v/>
      </c>
      <c r="E200" s="34" t="str">
        <f>G!AP168</f>
        <v>--</v>
      </c>
      <c r="F200" s="33"/>
      <c r="G200" s="33" t="str">
        <f>G!AS168</f>
        <v/>
      </c>
      <c r="H200" s="34" t="str">
        <f>G!AR168</f>
        <v>--</v>
      </c>
      <c r="I200" s="33" t="str">
        <f>G!AT168</f>
        <v/>
      </c>
      <c r="J200" s="33" t="str">
        <f>G!AU168</f>
        <v/>
      </c>
      <c r="K200" s="34" t="str">
        <f>IFERROR(IF(OR(H200="--",H200="rg",VLOOKUP(F!$B168,E!$B$1:'E'!$AK$300,12,FALSE)=1000000000,I200="-",I200=""),"",(HLOOKUP(SMALL(G!$Q$4:'G'!$Y$4,1),G!$Q$4:'G'!$Y$501,ROW(G!Q168)-3,FALSE))/VLOOKUP(F!$B168,E!$B$1:'E'!$AK$300,12,FALSE)*100),"")</f>
        <v/>
      </c>
      <c r="L200" s="34"/>
      <c r="M200" s="34" t="str">
        <f>G!AW168</f>
        <v/>
      </c>
      <c r="N200" s="34" t="str">
        <f>G!AV168</f>
        <v>--</v>
      </c>
      <c r="O200" s="33"/>
      <c r="P200" s="33" t="str">
        <f>G!AY168</f>
        <v/>
      </c>
      <c r="Q200" s="34" t="str">
        <f>G!AX168</f>
        <v>--</v>
      </c>
      <c r="R200" s="33" t="str">
        <f>G!AZ168</f>
        <v/>
      </c>
      <c r="S200" s="33" t="str">
        <f>G!BA168</f>
        <v/>
      </c>
      <c r="T200" s="34" t="str">
        <f>IFERROR(IF(OR(Q200="--",Q200="rg",VLOOKUP(F!$B168,E!$B$1:'E'!$AK$300,12,FALSE)=1000000000,R200="-",R200=""),"",(HLOOKUP(SMALL(G!$Q$4:'G'!$Y$4,4),G!$Q$4:'G'!$Y$501,ROW(G!Z168)-3,FALSE))/VLOOKUP(F!$B168,E!$B$1:'E'!$AK$300,12,FALSE)*100),"")</f>
        <v/>
      </c>
      <c r="U200" s="34"/>
      <c r="V200" s="34" t="str">
        <f>G!BC168</f>
        <v/>
      </c>
      <c r="W200" s="34" t="str">
        <f>G!BB168</f>
        <v>--</v>
      </c>
      <c r="X200" s="34"/>
      <c r="Y200" s="33" t="str">
        <f>G!BE168</f>
        <v/>
      </c>
      <c r="Z200" s="34" t="str">
        <f>G!BD168</f>
        <v>--</v>
      </c>
      <c r="AA200" s="33" t="str">
        <f>G!BF168</f>
        <v/>
      </c>
      <c r="AB200" s="33" t="str">
        <f>G!BG168</f>
        <v/>
      </c>
      <c r="AC200" s="34" t="str">
        <f>IFERROR(IF(OR(Z200="--",Z200="rg",VLOOKUP(F!$B168,E!$B$1:'E'!$AK$300,12,FALSE)=1000000000,AA200="-",AA200=""),"",(HLOOKUP(SMALL(G!$Q$4:'G'!$Y$4,7),G!$Q$4:'G'!$Y$501,ROW(G!AI168)-3,FALSE))/VLOOKUP(F!$B168,E!$B$1:'E'!$AK$300,12,FALSE)*100),"")</f>
        <v/>
      </c>
      <c r="AD200" s="34"/>
      <c r="AE200" s="25"/>
      <c r="AF200" s="25"/>
      <c r="AH200" s="63">
        <f t="shared" si="3"/>
        <v>1</v>
      </c>
      <c r="AJ200" s="25"/>
      <c r="AK200" s="25"/>
    </row>
    <row r="201" spans="1:37" s="63" customFormat="1" ht="9" hidden="1" customHeight="1" x14ac:dyDescent="0.15">
      <c r="A201" s="195" t="str">
        <f>F!A169</f>
        <v>Som a-b-c-d HCH</v>
      </c>
      <c r="B201" s="195"/>
      <c r="C201" s="195"/>
      <c r="D201" s="35" t="str">
        <f>G!AQ169</f>
        <v/>
      </c>
      <c r="E201" s="34" t="str">
        <f>G!AP169</f>
        <v>--</v>
      </c>
      <c r="F201" s="33"/>
      <c r="G201" s="33" t="str">
        <f>G!AS169</f>
        <v/>
      </c>
      <c r="H201" s="34" t="str">
        <f>G!AR169</f>
        <v>--</v>
      </c>
      <c r="I201" s="33" t="str">
        <f>G!AT169</f>
        <v/>
      </c>
      <c r="J201" s="33" t="str">
        <f>G!AU169</f>
        <v/>
      </c>
      <c r="K201" s="34" t="str">
        <f>IFERROR(IF(OR(H201="--",H201="rg",VLOOKUP(F!$B169,E!$B$1:'E'!$AK$300,12,FALSE)=1000000000,I201="-",I201=""),"",(HLOOKUP(SMALL(G!$Q$4:'G'!$Y$4,1),G!$Q$4:'G'!$Y$501,ROW(G!Q169)-3,FALSE))/VLOOKUP(F!$B169,E!$B$1:'E'!$AK$300,12,FALSE)*100),"")</f>
        <v/>
      </c>
      <c r="L201" s="34"/>
      <c r="M201" s="34" t="str">
        <f>G!AW169</f>
        <v/>
      </c>
      <c r="N201" s="34" t="str">
        <f>G!AV169</f>
        <v>--</v>
      </c>
      <c r="O201" s="33"/>
      <c r="P201" s="33" t="str">
        <f>G!AY169</f>
        <v/>
      </c>
      <c r="Q201" s="34" t="str">
        <f>G!AX169</f>
        <v>--</v>
      </c>
      <c r="R201" s="33" t="str">
        <f>G!AZ169</f>
        <v/>
      </c>
      <c r="S201" s="33" t="str">
        <f>G!BA169</f>
        <v/>
      </c>
      <c r="T201" s="34" t="str">
        <f>IFERROR(IF(OR(Q201="--",Q201="rg",VLOOKUP(F!$B169,E!$B$1:'E'!$AK$300,12,FALSE)=1000000000,R201="-",R201=""),"",(HLOOKUP(SMALL(G!$Q$4:'G'!$Y$4,4),G!$Q$4:'G'!$Y$501,ROW(G!Z169)-3,FALSE))/VLOOKUP(F!$B169,E!$B$1:'E'!$AK$300,12,FALSE)*100),"")</f>
        <v/>
      </c>
      <c r="U201" s="34"/>
      <c r="V201" s="34" t="str">
        <f>G!BC169</f>
        <v/>
      </c>
      <c r="W201" s="34" t="str">
        <f>G!BB169</f>
        <v>--</v>
      </c>
      <c r="X201" s="34"/>
      <c r="Y201" s="33" t="str">
        <f>G!BE169</f>
        <v/>
      </c>
      <c r="Z201" s="34" t="str">
        <f>G!BD169</f>
        <v>--</v>
      </c>
      <c r="AA201" s="33" t="str">
        <f>G!BF169</f>
        <v/>
      </c>
      <c r="AB201" s="33" t="str">
        <f>G!BG169</f>
        <v/>
      </c>
      <c r="AC201" s="34" t="str">
        <f>IFERROR(IF(OR(Z201="--",Z201="rg",VLOOKUP(F!$B169,E!$B$1:'E'!$AK$300,12,FALSE)=1000000000,AA201="-",AA201=""),"",(HLOOKUP(SMALL(G!$Q$4:'G'!$Y$4,7),G!$Q$4:'G'!$Y$501,ROW(G!AI169)-3,FALSE))/VLOOKUP(F!$B169,E!$B$1:'E'!$AK$300,12,FALSE)*100),"")</f>
        <v/>
      </c>
      <c r="AD201" s="34"/>
      <c r="AE201" s="25"/>
      <c r="AF201" s="25"/>
      <c r="AH201" s="63">
        <f t="shared" si="3"/>
        <v>1</v>
      </c>
      <c r="AJ201" s="25"/>
      <c r="AK201" s="25"/>
    </row>
    <row r="202" spans="1:37" s="63" customFormat="1" ht="9" hidden="1" customHeight="1" x14ac:dyDescent="0.15">
      <c r="A202" s="195" t="str">
        <f>F!A170</f>
        <v>Heptachloor</v>
      </c>
      <c r="B202" s="195"/>
      <c r="C202" s="195"/>
      <c r="D202" s="35" t="str">
        <f>G!AQ170</f>
        <v/>
      </c>
      <c r="E202" s="34" t="str">
        <f>G!AP170</f>
        <v>--</v>
      </c>
      <c r="F202" s="33"/>
      <c r="G202" s="33" t="str">
        <f>G!AS170</f>
        <v/>
      </c>
      <c r="H202" s="34" t="str">
        <f>G!AR170</f>
        <v>--</v>
      </c>
      <c r="I202" s="33" t="str">
        <f>G!AT170</f>
        <v/>
      </c>
      <c r="J202" s="33" t="str">
        <f>G!AU170</f>
        <v/>
      </c>
      <c r="K202" s="34" t="str">
        <f>IFERROR(IF(OR(H202="--",H202="rg",VLOOKUP(F!$B170,E!$B$1:'E'!$AK$300,12,FALSE)=1000000000,I202="-",I202=""),"",(HLOOKUP(SMALL(G!$Q$4:'G'!$Y$4,1),G!$Q$4:'G'!$Y$501,ROW(G!Q170)-3,FALSE))/VLOOKUP(F!$B170,E!$B$1:'E'!$AK$300,12,FALSE)*100),"")</f>
        <v/>
      </c>
      <c r="L202" s="34"/>
      <c r="M202" s="34" t="str">
        <f>G!AW170</f>
        <v/>
      </c>
      <c r="N202" s="34" t="str">
        <f>G!AV170</f>
        <v>--</v>
      </c>
      <c r="O202" s="33"/>
      <c r="P202" s="33" t="str">
        <f>G!AY170</f>
        <v/>
      </c>
      <c r="Q202" s="34" t="str">
        <f>G!AX170</f>
        <v>--</v>
      </c>
      <c r="R202" s="33" t="str">
        <f>G!AZ170</f>
        <v/>
      </c>
      <c r="S202" s="33" t="str">
        <f>G!BA170</f>
        <v/>
      </c>
      <c r="T202" s="34" t="str">
        <f>IFERROR(IF(OR(Q202="--",Q202="rg",VLOOKUP(F!$B170,E!$B$1:'E'!$AK$300,12,FALSE)=1000000000,R202="-",R202=""),"",(HLOOKUP(SMALL(G!$Q$4:'G'!$Y$4,4),G!$Q$4:'G'!$Y$501,ROW(G!Z170)-3,FALSE))/VLOOKUP(F!$B170,E!$B$1:'E'!$AK$300,12,FALSE)*100),"")</f>
        <v/>
      </c>
      <c r="U202" s="34"/>
      <c r="V202" s="34" t="str">
        <f>G!BC170</f>
        <v/>
      </c>
      <c r="W202" s="34" t="str">
        <f>G!BB170</f>
        <v>--</v>
      </c>
      <c r="X202" s="34"/>
      <c r="Y202" s="33" t="str">
        <f>G!BE170</f>
        <v/>
      </c>
      <c r="Z202" s="34" t="str">
        <f>G!BD170</f>
        <v>--</v>
      </c>
      <c r="AA202" s="33" t="str">
        <f>G!BF170</f>
        <v/>
      </c>
      <c r="AB202" s="33" t="str">
        <f>G!BG170</f>
        <v/>
      </c>
      <c r="AC202" s="34" t="str">
        <f>IFERROR(IF(OR(Z202="--",Z202="rg",VLOOKUP(F!$B170,E!$B$1:'E'!$AK$300,12,FALSE)=1000000000,AA202="-",AA202=""),"",(HLOOKUP(SMALL(G!$Q$4:'G'!$Y$4,7),G!$Q$4:'G'!$Y$501,ROW(G!AI170)-3,FALSE))/VLOOKUP(F!$B170,E!$B$1:'E'!$AK$300,12,FALSE)*100),"")</f>
        <v/>
      </c>
      <c r="AD202" s="34"/>
      <c r="AE202" s="25"/>
      <c r="AF202" s="25"/>
      <c r="AH202" s="63">
        <f t="shared" si="3"/>
        <v>1</v>
      </c>
      <c r="AJ202" s="25"/>
      <c r="AK202" s="25"/>
    </row>
    <row r="203" spans="1:37" s="63" customFormat="1" ht="9" hidden="1" customHeight="1" x14ac:dyDescent="0.15">
      <c r="A203" s="195" t="str">
        <f>F!A171</f>
        <v>Cis-heptachloorepoxide</v>
      </c>
      <c r="B203" s="195"/>
      <c r="C203" s="195"/>
      <c r="D203" s="35" t="str">
        <f>G!AQ171</f>
        <v/>
      </c>
      <c r="E203" s="34" t="str">
        <f>G!AP171</f>
        <v>--</v>
      </c>
      <c r="F203" s="33"/>
      <c r="G203" s="33" t="str">
        <f>G!AS171</f>
        <v/>
      </c>
      <c r="H203" s="34" t="str">
        <f>G!AR171</f>
        <v>--</v>
      </c>
      <c r="I203" s="33" t="str">
        <f>G!AT171</f>
        <v/>
      </c>
      <c r="J203" s="33" t="str">
        <f>G!AU171</f>
        <v/>
      </c>
      <c r="K203" s="34" t="str">
        <f>IFERROR(IF(OR(H203="--",H203="rg",VLOOKUP(F!$B171,E!$B$1:'E'!$AK$300,12,FALSE)=1000000000,I203="-",I203=""),"",(HLOOKUP(SMALL(G!$Q$4:'G'!$Y$4,1),G!$Q$4:'G'!$Y$501,ROW(G!Q171)-3,FALSE))/VLOOKUP(F!$B171,E!$B$1:'E'!$AK$300,12,FALSE)*100),"")</f>
        <v/>
      </c>
      <c r="L203" s="34"/>
      <c r="M203" s="34" t="str">
        <f>G!AW171</f>
        <v/>
      </c>
      <c r="N203" s="34" t="str">
        <f>G!AV171</f>
        <v>--</v>
      </c>
      <c r="O203" s="33"/>
      <c r="P203" s="33" t="str">
        <f>G!AY171</f>
        <v/>
      </c>
      <c r="Q203" s="34" t="str">
        <f>G!AX171</f>
        <v>--</v>
      </c>
      <c r="R203" s="33" t="str">
        <f>G!AZ171</f>
        <v/>
      </c>
      <c r="S203" s="33" t="str">
        <f>G!BA171</f>
        <v/>
      </c>
      <c r="T203" s="34" t="str">
        <f>IFERROR(IF(OR(Q203="--",Q203="rg",VLOOKUP(F!$B171,E!$B$1:'E'!$AK$300,12,FALSE)=1000000000,R203="-",R203=""),"",(HLOOKUP(SMALL(G!$Q$4:'G'!$Y$4,4),G!$Q$4:'G'!$Y$501,ROW(G!Z171)-3,FALSE))/VLOOKUP(F!$B171,E!$B$1:'E'!$AK$300,12,FALSE)*100),"")</f>
        <v/>
      </c>
      <c r="U203" s="34"/>
      <c r="V203" s="34" t="str">
        <f>G!BC171</f>
        <v/>
      </c>
      <c r="W203" s="34" t="str">
        <f>G!BB171</f>
        <v>--</v>
      </c>
      <c r="X203" s="34"/>
      <c r="Y203" s="33" t="str">
        <f>G!BE171</f>
        <v/>
      </c>
      <c r="Z203" s="34" t="str">
        <f>G!BD171</f>
        <v>--</v>
      </c>
      <c r="AA203" s="33" t="str">
        <f>G!BF171</f>
        <v/>
      </c>
      <c r="AB203" s="33" t="str">
        <f>G!BG171</f>
        <v/>
      </c>
      <c r="AC203" s="34" t="str">
        <f>IFERROR(IF(OR(Z203="--",Z203="rg",VLOOKUP(F!$B171,E!$B$1:'E'!$AK$300,12,FALSE)=1000000000,AA203="-",AA203=""),"",(HLOOKUP(SMALL(G!$Q$4:'G'!$Y$4,7),G!$Q$4:'G'!$Y$501,ROW(G!AI171)-3,FALSE))/VLOOKUP(F!$B171,E!$B$1:'E'!$AK$300,12,FALSE)*100),"")</f>
        <v/>
      </c>
      <c r="AD203" s="34"/>
      <c r="AE203" s="25"/>
      <c r="AF203" s="25"/>
      <c r="AH203" s="63">
        <f t="shared" si="3"/>
        <v>1</v>
      </c>
      <c r="AJ203" s="25"/>
      <c r="AK203" s="25"/>
    </row>
    <row r="204" spans="1:37" s="63" customFormat="1" ht="9" hidden="1" customHeight="1" x14ac:dyDescent="0.15">
      <c r="A204" s="195" t="str">
        <f>F!A172</f>
        <v>Trans-heptachloorepoxide</v>
      </c>
      <c r="B204" s="195"/>
      <c r="C204" s="195"/>
      <c r="D204" s="35" t="str">
        <f>G!AQ172</f>
        <v/>
      </c>
      <c r="E204" s="34" t="str">
        <f>G!AP172</f>
        <v>--</v>
      </c>
      <c r="F204" s="33"/>
      <c r="G204" s="33" t="str">
        <f>G!AS172</f>
        <v/>
      </c>
      <c r="H204" s="34" t="str">
        <f>G!AR172</f>
        <v>--</v>
      </c>
      <c r="I204" s="33" t="str">
        <f>G!AT172</f>
        <v/>
      </c>
      <c r="J204" s="33" t="str">
        <f>G!AU172</f>
        <v/>
      </c>
      <c r="K204" s="34" t="str">
        <f>IFERROR(IF(OR(H204="--",H204="rg",VLOOKUP(F!$B172,E!$B$1:'E'!$AK$300,12,FALSE)=1000000000,I204="-",I204=""),"",(HLOOKUP(SMALL(G!$Q$4:'G'!$Y$4,1),G!$Q$4:'G'!$Y$501,ROW(G!Q172)-3,FALSE))/VLOOKUP(F!$B172,E!$B$1:'E'!$AK$300,12,FALSE)*100),"")</f>
        <v/>
      </c>
      <c r="L204" s="34"/>
      <c r="M204" s="34" t="str">
        <f>G!AW172</f>
        <v/>
      </c>
      <c r="N204" s="34" t="str">
        <f>G!AV172</f>
        <v>--</v>
      </c>
      <c r="O204" s="33"/>
      <c r="P204" s="33" t="str">
        <f>G!AY172</f>
        <v/>
      </c>
      <c r="Q204" s="34" t="str">
        <f>G!AX172</f>
        <v>--</v>
      </c>
      <c r="R204" s="33" t="str">
        <f>G!AZ172</f>
        <v/>
      </c>
      <c r="S204" s="33" t="str">
        <f>G!BA172</f>
        <v/>
      </c>
      <c r="T204" s="34" t="str">
        <f>IFERROR(IF(OR(Q204="--",Q204="rg",VLOOKUP(F!$B172,E!$B$1:'E'!$AK$300,12,FALSE)=1000000000,R204="-",R204=""),"",(HLOOKUP(SMALL(G!$Q$4:'G'!$Y$4,4),G!$Q$4:'G'!$Y$501,ROW(G!Z172)-3,FALSE))/VLOOKUP(F!$B172,E!$B$1:'E'!$AK$300,12,FALSE)*100),"")</f>
        <v/>
      </c>
      <c r="U204" s="34"/>
      <c r="V204" s="34" t="str">
        <f>G!BC172</f>
        <v/>
      </c>
      <c r="W204" s="34" t="str">
        <f>G!BB172</f>
        <v>--</v>
      </c>
      <c r="X204" s="34"/>
      <c r="Y204" s="33" t="str">
        <f>G!BE172</f>
        <v/>
      </c>
      <c r="Z204" s="34" t="str">
        <f>G!BD172</f>
        <v>--</v>
      </c>
      <c r="AA204" s="33" t="str">
        <f>G!BF172</f>
        <v/>
      </c>
      <c r="AB204" s="33" t="str">
        <f>G!BG172</f>
        <v/>
      </c>
      <c r="AC204" s="34" t="str">
        <f>IFERROR(IF(OR(Z204="--",Z204="rg",VLOOKUP(F!$B172,E!$B$1:'E'!$AK$300,12,FALSE)=1000000000,AA204="-",AA204=""),"",(HLOOKUP(SMALL(G!$Q$4:'G'!$Y$4,7),G!$Q$4:'G'!$Y$501,ROW(G!AI172)-3,FALSE))/VLOOKUP(F!$B172,E!$B$1:'E'!$AK$300,12,FALSE)*100),"")</f>
        <v/>
      </c>
      <c r="AD204" s="34"/>
      <c r="AE204" s="25"/>
      <c r="AF204" s="25"/>
      <c r="AH204" s="63">
        <f t="shared" si="3"/>
        <v>1</v>
      </c>
      <c r="AJ204" s="25"/>
      <c r="AK204" s="25"/>
    </row>
    <row r="205" spans="1:37" s="63" customFormat="1" ht="9" hidden="1" customHeight="1" x14ac:dyDescent="0.15">
      <c r="A205" s="195" t="str">
        <f>F!A173</f>
        <v>Som heptachloorepoxide</v>
      </c>
      <c r="B205" s="195"/>
      <c r="C205" s="195"/>
      <c r="D205" s="35" t="str">
        <f>G!AQ173</f>
        <v/>
      </c>
      <c r="E205" s="34" t="str">
        <f>G!AP173</f>
        <v>--</v>
      </c>
      <c r="F205" s="33"/>
      <c r="G205" s="33" t="str">
        <f>G!AS173</f>
        <v/>
      </c>
      <c r="H205" s="34" t="str">
        <f>G!AR173</f>
        <v>--</v>
      </c>
      <c r="I205" s="33" t="str">
        <f>G!AT173</f>
        <v/>
      </c>
      <c r="J205" s="33" t="str">
        <f>G!AU173</f>
        <v/>
      </c>
      <c r="K205" s="34" t="str">
        <f>IFERROR(IF(OR(H205="--",H205="rg",VLOOKUP(F!$B173,E!$B$1:'E'!$AK$300,12,FALSE)=1000000000,I205="-",I205=""),"",(HLOOKUP(SMALL(G!$Q$4:'G'!$Y$4,1),G!$Q$4:'G'!$Y$501,ROW(G!Q173)-3,FALSE))/VLOOKUP(F!$B173,E!$B$1:'E'!$AK$300,12,FALSE)*100),"")</f>
        <v/>
      </c>
      <c r="L205" s="34"/>
      <c r="M205" s="34" t="str">
        <f>G!AW173</f>
        <v/>
      </c>
      <c r="N205" s="34" t="str">
        <f>G!AV173</f>
        <v>--</v>
      </c>
      <c r="O205" s="33"/>
      <c r="P205" s="33" t="str">
        <f>G!AY173</f>
        <v/>
      </c>
      <c r="Q205" s="34" t="str">
        <f>G!AX173</f>
        <v>--</v>
      </c>
      <c r="R205" s="33" t="str">
        <f>G!AZ173</f>
        <v/>
      </c>
      <c r="S205" s="33" t="str">
        <f>G!BA173</f>
        <v/>
      </c>
      <c r="T205" s="34" t="str">
        <f>IFERROR(IF(OR(Q205="--",Q205="rg",VLOOKUP(F!$B173,E!$B$1:'E'!$AK$300,12,FALSE)=1000000000,R205="-",R205=""),"",(HLOOKUP(SMALL(G!$Q$4:'G'!$Y$4,4),G!$Q$4:'G'!$Y$501,ROW(G!Z173)-3,FALSE))/VLOOKUP(F!$B173,E!$B$1:'E'!$AK$300,12,FALSE)*100),"")</f>
        <v/>
      </c>
      <c r="U205" s="34"/>
      <c r="V205" s="34" t="str">
        <f>G!BC173</f>
        <v/>
      </c>
      <c r="W205" s="34" t="str">
        <f>G!BB173</f>
        <v>--</v>
      </c>
      <c r="X205" s="34"/>
      <c r="Y205" s="33" t="str">
        <f>G!BE173</f>
        <v/>
      </c>
      <c r="Z205" s="34" t="str">
        <f>G!BD173</f>
        <v>--</v>
      </c>
      <c r="AA205" s="33" t="str">
        <f>G!BF173</f>
        <v/>
      </c>
      <c r="AB205" s="33" t="str">
        <f>G!BG173</f>
        <v/>
      </c>
      <c r="AC205" s="34" t="str">
        <f>IFERROR(IF(OR(Z205="--",Z205="rg",VLOOKUP(F!$B173,E!$B$1:'E'!$AK$300,12,FALSE)=1000000000,AA205="-",AA205=""),"",(HLOOKUP(SMALL(G!$Q$4:'G'!$Y$4,7),G!$Q$4:'G'!$Y$501,ROW(G!AI173)-3,FALSE))/VLOOKUP(F!$B173,E!$B$1:'E'!$AK$300,12,FALSE)*100),"")</f>
        <v/>
      </c>
      <c r="AD205" s="34"/>
      <c r="AE205" s="25"/>
      <c r="AF205" s="25"/>
      <c r="AH205" s="63">
        <f t="shared" si="3"/>
        <v>1</v>
      </c>
      <c r="AJ205" s="25"/>
      <c r="AK205" s="25"/>
    </row>
    <row r="206" spans="1:37" s="63" customFormat="1" ht="9" hidden="1" customHeight="1" x14ac:dyDescent="0.15">
      <c r="A206" s="195" t="str">
        <f>F!A174</f>
        <v>Alpha-endosulfan</v>
      </c>
      <c r="B206" s="195"/>
      <c r="C206" s="195"/>
      <c r="D206" s="35" t="str">
        <f>G!AQ174</f>
        <v/>
      </c>
      <c r="E206" s="34" t="str">
        <f>G!AP174</f>
        <v>--</v>
      </c>
      <c r="F206" s="33"/>
      <c r="G206" s="33" t="str">
        <f>G!AS174</f>
        <v/>
      </c>
      <c r="H206" s="34" t="str">
        <f>G!AR174</f>
        <v>--</v>
      </c>
      <c r="I206" s="33" t="str">
        <f>G!AT174</f>
        <v/>
      </c>
      <c r="J206" s="33" t="str">
        <f>G!AU174</f>
        <v/>
      </c>
      <c r="K206" s="34" t="str">
        <f>IFERROR(IF(OR(H206="--",H206="rg",VLOOKUP(F!$B174,E!$B$1:'E'!$AK$300,12,FALSE)=1000000000,I206="-",I206=""),"",(HLOOKUP(SMALL(G!$Q$4:'G'!$Y$4,1),G!$Q$4:'G'!$Y$501,ROW(G!Q174)-3,FALSE))/VLOOKUP(F!$B174,E!$B$1:'E'!$AK$300,12,FALSE)*100),"")</f>
        <v/>
      </c>
      <c r="L206" s="34"/>
      <c r="M206" s="34" t="str">
        <f>G!AW174</f>
        <v/>
      </c>
      <c r="N206" s="34" t="str">
        <f>G!AV174</f>
        <v>--</v>
      </c>
      <c r="O206" s="33"/>
      <c r="P206" s="33" t="str">
        <f>G!AY174</f>
        <v/>
      </c>
      <c r="Q206" s="34" t="str">
        <f>G!AX174</f>
        <v>--</v>
      </c>
      <c r="R206" s="33" t="str">
        <f>G!AZ174</f>
        <v/>
      </c>
      <c r="S206" s="33" t="str">
        <f>G!BA174</f>
        <v/>
      </c>
      <c r="T206" s="34" t="str">
        <f>IFERROR(IF(OR(Q206="--",Q206="rg",VLOOKUP(F!$B174,E!$B$1:'E'!$AK$300,12,FALSE)=1000000000,R206="-",R206=""),"",(HLOOKUP(SMALL(G!$Q$4:'G'!$Y$4,4),G!$Q$4:'G'!$Y$501,ROW(G!Z174)-3,FALSE))/VLOOKUP(F!$B174,E!$B$1:'E'!$AK$300,12,FALSE)*100),"")</f>
        <v/>
      </c>
      <c r="U206" s="34"/>
      <c r="V206" s="34" t="str">
        <f>G!BC174</f>
        <v/>
      </c>
      <c r="W206" s="34" t="str">
        <f>G!BB174</f>
        <v>--</v>
      </c>
      <c r="X206" s="34"/>
      <c r="Y206" s="33" t="str">
        <f>G!BE174</f>
        <v/>
      </c>
      <c r="Z206" s="34" t="str">
        <f>G!BD174</f>
        <v>--</v>
      </c>
      <c r="AA206" s="33" t="str">
        <f>G!BF174</f>
        <v/>
      </c>
      <c r="AB206" s="33" t="str">
        <f>G!BG174</f>
        <v/>
      </c>
      <c r="AC206" s="34" t="str">
        <f>IFERROR(IF(OR(Z206="--",Z206="rg",VLOOKUP(F!$B174,E!$B$1:'E'!$AK$300,12,FALSE)=1000000000,AA206="-",AA206=""),"",(HLOOKUP(SMALL(G!$Q$4:'G'!$Y$4,7),G!$Q$4:'G'!$Y$501,ROW(G!AI174)-3,FALSE))/VLOOKUP(F!$B174,E!$B$1:'E'!$AK$300,12,FALSE)*100),"")</f>
        <v/>
      </c>
      <c r="AD206" s="34"/>
      <c r="AE206" s="25"/>
      <c r="AF206" s="25"/>
      <c r="AH206" s="63">
        <f t="shared" si="3"/>
        <v>1</v>
      </c>
      <c r="AJ206" s="25"/>
      <c r="AK206" s="25"/>
    </row>
    <row r="207" spans="1:37" s="63" customFormat="1" ht="9" hidden="1" customHeight="1" x14ac:dyDescent="0.15">
      <c r="A207" s="195" t="str">
        <f>F!A175</f>
        <v>Hexachloorbutadieen</v>
      </c>
      <c r="B207" s="195"/>
      <c r="C207" s="195"/>
      <c r="D207" s="35" t="str">
        <f>G!AQ175</f>
        <v/>
      </c>
      <c r="E207" s="34" t="str">
        <f>G!AP175</f>
        <v>--</v>
      </c>
      <c r="F207" s="33"/>
      <c r="G207" s="33" t="str">
        <f>G!AS175</f>
        <v/>
      </c>
      <c r="H207" s="34" t="str">
        <f>G!AR175</f>
        <v>--</v>
      </c>
      <c r="I207" s="33" t="str">
        <f>G!AT175</f>
        <v/>
      </c>
      <c r="J207" s="33" t="str">
        <f>G!AU175</f>
        <v/>
      </c>
      <c r="K207" s="34" t="str">
        <f>IFERROR(IF(OR(H207="--",H207="rg",VLOOKUP(F!$B175,E!$B$1:'E'!$AK$300,12,FALSE)=1000000000,I207="-",I207=""),"",(HLOOKUP(SMALL(G!$Q$4:'G'!$Y$4,1),G!$Q$4:'G'!$Y$501,ROW(G!Q175)-3,FALSE))/VLOOKUP(F!$B175,E!$B$1:'E'!$AK$300,12,FALSE)*100),"")</f>
        <v/>
      </c>
      <c r="L207" s="34"/>
      <c r="M207" s="34" t="str">
        <f>G!AW175</f>
        <v/>
      </c>
      <c r="N207" s="34" t="str">
        <f>G!AV175</f>
        <v>--</v>
      </c>
      <c r="O207" s="33"/>
      <c r="P207" s="33" t="str">
        <f>G!AY175</f>
        <v/>
      </c>
      <c r="Q207" s="34" t="str">
        <f>G!AX175</f>
        <v>--</v>
      </c>
      <c r="R207" s="33" t="str">
        <f>G!AZ175</f>
        <v/>
      </c>
      <c r="S207" s="33" t="str">
        <f>G!BA175</f>
        <v/>
      </c>
      <c r="T207" s="34" t="str">
        <f>IFERROR(IF(OR(Q207="--",Q207="rg",VLOOKUP(F!$B175,E!$B$1:'E'!$AK$300,12,FALSE)=1000000000,R207="-",R207=""),"",(HLOOKUP(SMALL(G!$Q$4:'G'!$Y$4,4),G!$Q$4:'G'!$Y$501,ROW(G!Z175)-3,FALSE))/VLOOKUP(F!$B175,E!$B$1:'E'!$AK$300,12,FALSE)*100),"")</f>
        <v/>
      </c>
      <c r="U207" s="34"/>
      <c r="V207" s="34" t="str">
        <f>G!BC175</f>
        <v/>
      </c>
      <c r="W207" s="34" t="str">
        <f>G!BB175</f>
        <v>--</v>
      </c>
      <c r="X207" s="34"/>
      <c r="Y207" s="33" t="str">
        <f>G!BE175</f>
        <v/>
      </c>
      <c r="Z207" s="34" t="str">
        <f>G!BD175</f>
        <v>--</v>
      </c>
      <c r="AA207" s="33" t="str">
        <f>G!BF175</f>
        <v/>
      </c>
      <c r="AB207" s="33" t="str">
        <f>G!BG175</f>
        <v/>
      </c>
      <c r="AC207" s="34" t="str">
        <f>IFERROR(IF(OR(Z207="--",Z207="rg",VLOOKUP(F!$B175,E!$B$1:'E'!$AK$300,12,FALSE)=1000000000,AA207="-",AA207=""),"",(HLOOKUP(SMALL(G!$Q$4:'G'!$Y$4,7),G!$Q$4:'G'!$Y$501,ROW(G!AI175)-3,FALSE))/VLOOKUP(F!$B175,E!$B$1:'E'!$AK$300,12,FALSE)*100),"")</f>
        <v/>
      </c>
      <c r="AD207" s="34"/>
      <c r="AE207" s="25"/>
      <c r="AF207" s="25"/>
      <c r="AH207" s="63">
        <f t="shared" si="3"/>
        <v>1</v>
      </c>
      <c r="AJ207" s="25"/>
      <c r="AK207" s="25"/>
    </row>
    <row r="208" spans="1:37" s="63" customFormat="1" ht="9" hidden="1" customHeight="1" x14ac:dyDescent="0.15">
      <c r="A208" s="195" t="str">
        <f>F!A176</f>
        <v>Trans-chloordaan</v>
      </c>
      <c r="B208" s="195"/>
      <c r="C208" s="195"/>
      <c r="D208" s="35" t="str">
        <f>G!AQ176</f>
        <v/>
      </c>
      <c r="E208" s="34" t="str">
        <f>G!AP176</f>
        <v>--</v>
      </c>
      <c r="F208" s="33"/>
      <c r="G208" s="33" t="str">
        <f>G!AS176</f>
        <v/>
      </c>
      <c r="H208" s="34" t="str">
        <f>G!AR176</f>
        <v>--</v>
      </c>
      <c r="I208" s="33" t="str">
        <f>G!AT176</f>
        <v/>
      </c>
      <c r="J208" s="33" t="str">
        <f>G!AU176</f>
        <v/>
      </c>
      <c r="K208" s="34" t="str">
        <f>IFERROR(IF(OR(H208="--",H208="rg",VLOOKUP(F!$B176,E!$B$1:'E'!$AK$300,12,FALSE)=1000000000,I208="-",I208=""),"",(HLOOKUP(SMALL(G!$Q$4:'G'!$Y$4,1),G!$Q$4:'G'!$Y$501,ROW(G!Q176)-3,FALSE))/VLOOKUP(F!$B176,E!$B$1:'E'!$AK$300,12,FALSE)*100),"")</f>
        <v/>
      </c>
      <c r="L208" s="34"/>
      <c r="M208" s="34" t="str">
        <f>G!AW176</f>
        <v/>
      </c>
      <c r="N208" s="34" t="str">
        <f>G!AV176</f>
        <v>--</v>
      </c>
      <c r="O208" s="33"/>
      <c r="P208" s="33" t="str">
        <f>G!AY176</f>
        <v/>
      </c>
      <c r="Q208" s="34" t="str">
        <f>G!AX176</f>
        <v>--</v>
      </c>
      <c r="R208" s="33" t="str">
        <f>G!AZ176</f>
        <v/>
      </c>
      <c r="S208" s="33" t="str">
        <f>G!BA176</f>
        <v/>
      </c>
      <c r="T208" s="34" t="str">
        <f>IFERROR(IF(OR(Q208="--",Q208="rg",VLOOKUP(F!$B176,E!$B$1:'E'!$AK$300,12,FALSE)=1000000000,R208="-",R208=""),"",(HLOOKUP(SMALL(G!$Q$4:'G'!$Y$4,4),G!$Q$4:'G'!$Y$501,ROW(G!Z176)-3,FALSE))/VLOOKUP(F!$B176,E!$B$1:'E'!$AK$300,12,FALSE)*100),"")</f>
        <v/>
      </c>
      <c r="U208" s="34"/>
      <c r="V208" s="34" t="str">
        <f>G!BC176</f>
        <v/>
      </c>
      <c r="W208" s="34" t="str">
        <f>G!BB176</f>
        <v>--</v>
      </c>
      <c r="X208" s="34"/>
      <c r="Y208" s="33" t="str">
        <f>G!BE176</f>
        <v/>
      </c>
      <c r="Z208" s="34" t="str">
        <f>G!BD176</f>
        <v>--</v>
      </c>
      <c r="AA208" s="33" t="str">
        <f>G!BF176</f>
        <v/>
      </c>
      <c r="AB208" s="33" t="str">
        <f>G!BG176</f>
        <v/>
      </c>
      <c r="AC208" s="34" t="str">
        <f>IFERROR(IF(OR(Z208="--",Z208="rg",VLOOKUP(F!$B176,E!$B$1:'E'!$AK$300,12,FALSE)=1000000000,AA208="-",AA208=""),"",(HLOOKUP(SMALL(G!$Q$4:'G'!$Y$4,7),G!$Q$4:'G'!$Y$501,ROW(G!AI176)-3,FALSE))/VLOOKUP(F!$B176,E!$B$1:'E'!$AK$300,12,FALSE)*100),"")</f>
        <v/>
      </c>
      <c r="AD208" s="34"/>
      <c r="AE208" s="25"/>
      <c r="AF208" s="25"/>
      <c r="AH208" s="63">
        <f t="shared" si="3"/>
        <v>1</v>
      </c>
      <c r="AJ208" s="25"/>
      <c r="AK208" s="25"/>
    </row>
    <row r="209" spans="1:37" s="63" customFormat="1" ht="9" hidden="1" customHeight="1" x14ac:dyDescent="0.15">
      <c r="A209" s="195" t="str">
        <f>F!A177</f>
        <v>Cis-chloordaan</v>
      </c>
      <c r="B209" s="195"/>
      <c r="C209" s="195"/>
      <c r="D209" s="35" t="str">
        <f>G!AQ177</f>
        <v/>
      </c>
      <c r="E209" s="34" t="str">
        <f>G!AP177</f>
        <v>--</v>
      </c>
      <c r="F209" s="33"/>
      <c r="G209" s="33" t="str">
        <f>G!AS177</f>
        <v/>
      </c>
      <c r="H209" s="34" t="str">
        <f>G!AR177</f>
        <v>--</v>
      </c>
      <c r="I209" s="33" t="str">
        <f>G!AT177</f>
        <v/>
      </c>
      <c r="J209" s="33" t="str">
        <f>G!AU177</f>
        <v/>
      </c>
      <c r="K209" s="34" t="str">
        <f>IFERROR(IF(OR(H209="--",H209="rg",VLOOKUP(F!$B177,E!$B$1:'E'!$AK$300,12,FALSE)=1000000000,I209="-",I209=""),"",(HLOOKUP(SMALL(G!$Q$4:'G'!$Y$4,1),G!$Q$4:'G'!$Y$501,ROW(G!Q177)-3,FALSE))/VLOOKUP(F!$B177,E!$B$1:'E'!$AK$300,12,FALSE)*100),"")</f>
        <v/>
      </c>
      <c r="L209" s="34"/>
      <c r="M209" s="34" t="str">
        <f>G!AW177</f>
        <v/>
      </c>
      <c r="N209" s="34" t="str">
        <f>G!AV177</f>
        <v>--</v>
      </c>
      <c r="O209" s="33"/>
      <c r="P209" s="33" t="str">
        <f>G!AY177</f>
        <v/>
      </c>
      <c r="Q209" s="34" t="str">
        <f>G!AX177</f>
        <v>--</v>
      </c>
      <c r="R209" s="33" t="str">
        <f>G!AZ177</f>
        <v/>
      </c>
      <c r="S209" s="33" t="str">
        <f>G!BA177</f>
        <v/>
      </c>
      <c r="T209" s="34" t="str">
        <f>IFERROR(IF(OR(Q209="--",Q209="rg",VLOOKUP(F!$B177,E!$B$1:'E'!$AK$300,12,FALSE)=1000000000,R209="-",R209=""),"",(HLOOKUP(SMALL(G!$Q$4:'G'!$Y$4,4),G!$Q$4:'G'!$Y$501,ROW(G!Z177)-3,FALSE))/VLOOKUP(F!$B177,E!$B$1:'E'!$AK$300,12,FALSE)*100),"")</f>
        <v/>
      </c>
      <c r="U209" s="34"/>
      <c r="V209" s="34" t="str">
        <f>G!BC177</f>
        <v/>
      </c>
      <c r="W209" s="34" t="str">
        <f>G!BB177</f>
        <v>--</v>
      </c>
      <c r="X209" s="34"/>
      <c r="Y209" s="33" t="str">
        <f>G!BE177</f>
        <v/>
      </c>
      <c r="Z209" s="34" t="str">
        <f>G!BD177</f>
        <v>--</v>
      </c>
      <c r="AA209" s="33" t="str">
        <f>G!BF177</f>
        <v/>
      </c>
      <c r="AB209" s="33" t="str">
        <f>G!BG177</f>
        <v/>
      </c>
      <c r="AC209" s="34" t="str">
        <f>IFERROR(IF(OR(Z209="--",Z209="rg",VLOOKUP(F!$B177,E!$B$1:'E'!$AK$300,12,FALSE)=1000000000,AA209="-",AA209=""),"",(HLOOKUP(SMALL(G!$Q$4:'G'!$Y$4,7),G!$Q$4:'G'!$Y$501,ROW(G!AI177)-3,FALSE))/VLOOKUP(F!$B177,E!$B$1:'E'!$AK$300,12,FALSE)*100),"")</f>
        <v/>
      </c>
      <c r="AD209" s="34"/>
      <c r="AE209" s="25"/>
      <c r="AF209" s="25"/>
      <c r="AH209" s="63">
        <f t="shared" si="3"/>
        <v>1</v>
      </c>
      <c r="AJ209" s="25"/>
      <c r="AK209" s="25"/>
    </row>
    <row r="210" spans="1:37" s="63" customFormat="1" ht="9" hidden="1" customHeight="1" x14ac:dyDescent="0.15">
      <c r="A210" s="195" t="str">
        <f>F!A178</f>
        <v>Som chloordaan</v>
      </c>
      <c r="B210" s="195"/>
      <c r="C210" s="195"/>
      <c r="D210" s="35" t="str">
        <f>G!AQ178</f>
        <v/>
      </c>
      <c r="E210" s="34" t="str">
        <f>G!AP178</f>
        <v>--</v>
      </c>
      <c r="F210" s="33"/>
      <c r="G210" s="33" t="str">
        <f>G!AS178</f>
        <v/>
      </c>
      <c r="H210" s="34" t="str">
        <f>G!AR178</f>
        <v>--</v>
      </c>
      <c r="I210" s="33" t="str">
        <f>G!AT178</f>
        <v/>
      </c>
      <c r="J210" s="33" t="str">
        <f>G!AU178</f>
        <v/>
      </c>
      <c r="K210" s="34" t="str">
        <f>IFERROR(IF(OR(H210="--",H210="rg",VLOOKUP(F!$B178,E!$B$1:'E'!$AK$300,12,FALSE)=1000000000,I210="-",I210=""),"",(HLOOKUP(SMALL(G!$Q$4:'G'!$Y$4,1),G!$Q$4:'G'!$Y$501,ROW(G!Q178)-3,FALSE))/VLOOKUP(F!$B178,E!$B$1:'E'!$AK$300,12,FALSE)*100),"")</f>
        <v/>
      </c>
      <c r="L210" s="34"/>
      <c r="M210" s="34" t="str">
        <f>G!AW178</f>
        <v/>
      </c>
      <c r="N210" s="34" t="str">
        <f>G!AV178</f>
        <v>--</v>
      </c>
      <c r="O210" s="33"/>
      <c r="P210" s="33" t="str">
        <f>G!AY178</f>
        <v/>
      </c>
      <c r="Q210" s="34" t="str">
        <f>G!AX178</f>
        <v>--</v>
      </c>
      <c r="R210" s="33" t="str">
        <f>G!AZ178</f>
        <v/>
      </c>
      <c r="S210" s="33" t="str">
        <f>G!BA178</f>
        <v/>
      </c>
      <c r="T210" s="34" t="str">
        <f>IFERROR(IF(OR(Q210="--",Q210="rg",VLOOKUP(F!$B178,E!$B$1:'E'!$AK$300,12,FALSE)=1000000000,R210="-",R210=""),"",(HLOOKUP(SMALL(G!$Q$4:'G'!$Y$4,4),G!$Q$4:'G'!$Y$501,ROW(G!Z178)-3,FALSE))/VLOOKUP(F!$B178,E!$B$1:'E'!$AK$300,12,FALSE)*100),"")</f>
        <v/>
      </c>
      <c r="U210" s="34"/>
      <c r="V210" s="34" t="str">
        <f>G!BC178</f>
        <v/>
      </c>
      <c r="W210" s="34" t="str">
        <f>G!BB178</f>
        <v>--</v>
      </c>
      <c r="X210" s="34"/>
      <c r="Y210" s="33" t="str">
        <f>G!BE178</f>
        <v/>
      </c>
      <c r="Z210" s="34" t="str">
        <f>G!BD178</f>
        <v>--</v>
      </c>
      <c r="AA210" s="33" t="str">
        <f>G!BF178</f>
        <v/>
      </c>
      <c r="AB210" s="33" t="str">
        <f>G!BG178</f>
        <v/>
      </c>
      <c r="AC210" s="34" t="str">
        <f>IFERROR(IF(OR(Z210="--",Z210="rg",VLOOKUP(F!$B178,E!$B$1:'E'!$AK$300,12,FALSE)=1000000000,AA210="-",AA210=""),"",(HLOOKUP(SMALL(G!$Q$4:'G'!$Y$4,7),G!$Q$4:'G'!$Y$501,ROW(G!AI178)-3,FALSE))/VLOOKUP(F!$B178,E!$B$1:'E'!$AK$300,12,FALSE)*100),"")</f>
        <v/>
      </c>
      <c r="AD210" s="34"/>
      <c r="AE210" s="25"/>
      <c r="AF210" s="25"/>
      <c r="AH210" s="63">
        <f t="shared" si="3"/>
        <v>1</v>
      </c>
      <c r="AJ210" s="25"/>
      <c r="AK210" s="25"/>
    </row>
    <row r="211" spans="1:37" s="63" customFormat="1" ht="9" hidden="1" customHeight="1" x14ac:dyDescent="0.15">
      <c r="A211" s="195" t="str">
        <f>F!A179</f>
        <v>Som OCB landbodem</v>
      </c>
      <c r="B211" s="195"/>
      <c r="C211" s="195"/>
      <c r="D211" s="35" t="str">
        <f>G!AQ179</f>
        <v/>
      </c>
      <c r="E211" s="34" t="str">
        <f>G!AP179</f>
        <v>--</v>
      </c>
      <c r="F211" s="33"/>
      <c r="G211" s="33" t="str">
        <f>G!AS179</f>
        <v/>
      </c>
      <c r="H211" s="34" t="str">
        <f>G!AR179</f>
        <v>--</v>
      </c>
      <c r="I211" s="33" t="str">
        <f>G!AT179</f>
        <v/>
      </c>
      <c r="J211" s="33" t="str">
        <f>G!AU179</f>
        <v/>
      </c>
      <c r="K211" s="34" t="str">
        <f>IFERROR(IF(OR(H211="--",H211="rg",VLOOKUP(F!$B179,E!$B$1:'E'!$AK$300,12,FALSE)=1000000000,I211="-",I211=""),"",(HLOOKUP(SMALL(G!$Q$4:'G'!$Y$4,1),G!$Q$4:'G'!$Y$501,ROW(G!Q179)-3,FALSE))/VLOOKUP(F!$B179,E!$B$1:'E'!$AK$300,12,FALSE)*100),"")</f>
        <v/>
      </c>
      <c r="L211" s="34"/>
      <c r="M211" s="34" t="str">
        <f>G!AW179</f>
        <v/>
      </c>
      <c r="N211" s="34" t="str">
        <f>G!AV179</f>
        <v>--</v>
      </c>
      <c r="O211" s="33"/>
      <c r="P211" s="33" t="str">
        <f>G!AY179</f>
        <v/>
      </c>
      <c r="Q211" s="34" t="str">
        <f>G!AX179</f>
        <v>--</v>
      </c>
      <c r="R211" s="33" t="str">
        <f>G!AZ179</f>
        <v/>
      </c>
      <c r="S211" s="33" t="str">
        <f>G!BA179</f>
        <v/>
      </c>
      <c r="T211" s="34" t="str">
        <f>IFERROR(IF(OR(Q211="--",Q211="rg",VLOOKUP(F!$B179,E!$B$1:'E'!$AK$300,12,FALSE)=1000000000,R211="-",R211=""),"",(HLOOKUP(SMALL(G!$Q$4:'G'!$Y$4,4),G!$Q$4:'G'!$Y$501,ROW(G!Z179)-3,FALSE))/VLOOKUP(F!$B179,E!$B$1:'E'!$AK$300,12,FALSE)*100),"")</f>
        <v/>
      </c>
      <c r="U211" s="34"/>
      <c r="V211" s="34" t="str">
        <f>G!BC179</f>
        <v/>
      </c>
      <c r="W211" s="34" t="str">
        <f>G!BB179</f>
        <v>--</v>
      </c>
      <c r="X211" s="34"/>
      <c r="Y211" s="33" t="str">
        <f>G!BE179</f>
        <v/>
      </c>
      <c r="Z211" s="34" t="str">
        <f>G!BD179</f>
        <v>--</v>
      </c>
      <c r="AA211" s="33" t="str">
        <f>G!BF179</f>
        <v/>
      </c>
      <c r="AB211" s="33" t="str">
        <f>G!BG179</f>
        <v/>
      </c>
      <c r="AC211" s="34" t="str">
        <f>IFERROR(IF(OR(Z211="--",Z211="rg",VLOOKUP(F!$B179,E!$B$1:'E'!$AK$300,12,FALSE)=1000000000,AA211="-",AA211=""),"",(HLOOKUP(SMALL(G!$Q$4:'G'!$Y$4,7),G!$Q$4:'G'!$Y$501,ROW(G!AI179)-3,FALSE))/VLOOKUP(F!$B179,E!$B$1:'E'!$AK$300,12,FALSE)*100),"")</f>
        <v/>
      </c>
      <c r="AD211" s="34"/>
      <c r="AE211" s="25"/>
      <c r="AF211" s="25"/>
      <c r="AH211" s="63">
        <f t="shared" si="3"/>
        <v>1</v>
      </c>
      <c r="AJ211" s="25"/>
      <c r="AK211" s="25"/>
    </row>
    <row r="212" spans="1:37" s="63" customFormat="1" ht="9" hidden="1" customHeight="1" x14ac:dyDescent="0.15">
      <c r="A212" s="195" t="str">
        <f>F!A180</f>
        <v>Chloorthalonil</v>
      </c>
      <c r="B212" s="195"/>
      <c r="C212" s="195"/>
      <c r="D212" s="35" t="str">
        <f>G!AQ180</f>
        <v/>
      </c>
      <c r="E212" s="34" t="str">
        <f>G!AP180</f>
        <v>--</v>
      </c>
      <c r="F212" s="33"/>
      <c r="G212" s="33" t="str">
        <f>G!AS180</f>
        <v/>
      </c>
      <c r="H212" s="34" t="str">
        <f>G!AR180</f>
        <v>--</v>
      </c>
      <c r="I212" s="33" t="str">
        <f>G!AT180</f>
        <v/>
      </c>
      <c r="J212" s="33" t="str">
        <f>G!AU180</f>
        <v/>
      </c>
      <c r="K212" s="34" t="str">
        <f>IFERROR(IF(OR(H212="--",H212="rg",VLOOKUP(F!$B180,E!$B$1:'E'!$AK$300,12,FALSE)=1000000000,I212="-",I212=""),"",(HLOOKUP(SMALL(G!$Q$4:'G'!$Y$4,1),G!$Q$4:'G'!$Y$501,ROW(G!Q180)-3,FALSE))/VLOOKUP(F!$B180,E!$B$1:'E'!$AK$300,12,FALSE)*100),"")</f>
        <v/>
      </c>
      <c r="L212" s="34"/>
      <c r="M212" s="34" t="str">
        <f>G!AW180</f>
        <v/>
      </c>
      <c r="N212" s="34" t="str">
        <f>G!AV180</f>
        <v>--</v>
      </c>
      <c r="O212" s="33"/>
      <c r="P212" s="33" t="str">
        <f>G!AY180</f>
        <v/>
      </c>
      <c r="Q212" s="34" t="str">
        <f>G!AX180</f>
        <v>--</v>
      </c>
      <c r="R212" s="33" t="str">
        <f>G!AZ180</f>
        <v/>
      </c>
      <c r="S212" s="33" t="str">
        <f>G!BA180</f>
        <v/>
      </c>
      <c r="T212" s="34" t="str">
        <f>IFERROR(IF(OR(Q212="--",Q212="rg",VLOOKUP(F!$B180,E!$B$1:'E'!$AK$300,12,FALSE)=1000000000,R212="-",R212=""),"",(HLOOKUP(SMALL(G!$Q$4:'G'!$Y$4,4),G!$Q$4:'G'!$Y$501,ROW(G!Z180)-3,FALSE))/VLOOKUP(F!$B180,E!$B$1:'E'!$AK$300,12,FALSE)*100),"")</f>
        <v/>
      </c>
      <c r="U212" s="34"/>
      <c r="V212" s="34" t="str">
        <f>G!BC180</f>
        <v/>
      </c>
      <c r="W212" s="34" t="str">
        <f>G!BB180</f>
        <v>--</v>
      </c>
      <c r="X212" s="34"/>
      <c r="Y212" s="33" t="str">
        <f>G!BE180</f>
        <v/>
      </c>
      <c r="Z212" s="34" t="str">
        <f>G!BD180</f>
        <v>--</v>
      </c>
      <c r="AA212" s="33" t="str">
        <f>G!BF180</f>
        <v/>
      </c>
      <c r="AB212" s="33" t="str">
        <f>G!BG180</f>
        <v/>
      </c>
      <c r="AC212" s="34" t="str">
        <f>IFERROR(IF(OR(Z212="--",Z212="rg",VLOOKUP(F!$B180,E!$B$1:'E'!$AK$300,12,FALSE)=1000000000,AA212="-",AA212=""),"",(HLOOKUP(SMALL(G!$Q$4:'G'!$Y$4,7),G!$Q$4:'G'!$Y$501,ROW(G!AI180)-3,FALSE))/VLOOKUP(F!$B180,E!$B$1:'E'!$AK$300,12,FALSE)*100),"")</f>
        <v/>
      </c>
      <c r="AD212" s="34"/>
      <c r="AE212" s="25"/>
      <c r="AF212" s="25"/>
      <c r="AH212" s="63">
        <f t="shared" si="3"/>
        <v>1</v>
      </c>
      <c r="AJ212" s="25"/>
      <c r="AK212" s="25"/>
    </row>
    <row r="213" spans="1:37" s="63" customFormat="1" ht="9" hidden="1" customHeight="1" x14ac:dyDescent="0.15">
      <c r="A213" s="195" t="str">
        <f>F!A181</f>
        <v>Beta-endolsulfan</v>
      </c>
      <c r="B213" s="195"/>
      <c r="C213" s="195"/>
      <c r="D213" s="35" t="str">
        <f>G!AQ181</f>
        <v/>
      </c>
      <c r="E213" s="34" t="str">
        <f>G!AP181</f>
        <v>--</v>
      </c>
      <c r="F213" s="33"/>
      <c r="G213" s="33" t="str">
        <f>G!AS181</f>
        <v/>
      </c>
      <c r="H213" s="34" t="str">
        <f>G!AR181</f>
        <v>--</v>
      </c>
      <c r="I213" s="33" t="str">
        <f>G!AT181</f>
        <v/>
      </c>
      <c r="J213" s="33" t="str">
        <f>G!AU181</f>
        <v/>
      </c>
      <c r="K213" s="34" t="str">
        <f>IFERROR(IF(OR(H213="--",H213="rg",VLOOKUP(F!$B181,E!$B$1:'E'!$AK$300,12,FALSE)=1000000000,I213="-",I213=""),"",(HLOOKUP(SMALL(G!$Q$4:'G'!$Y$4,1),G!$Q$4:'G'!$Y$501,ROW(G!Q181)-3,FALSE))/VLOOKUP(F!$B181,E!$B$1:'E'!$AK$300,12,FALSE)*100),"")</f>
        <v/>
      </c>
      <c r="L213" s="34"/>
      <c r="M213" s="34" t="str">
        <f>G!AW181</f>
        <v/>
      </c>
      <c r="N213" s="34" t="str">
        <f>G!AV181</f>
        <v>--</v>
      </c>
      <c r="O213" s="33"/>
      <c r="P213" s="33" t="str">
        <f>G!AY181</f>
        <v/>
      </c>
      <c r="Q213" s="34" t="str">
        <f>G!AX181</f>
        <v>--</v>
      </c>
      <c r="R213" s="33" t="str">
        <f>G!AZ181</f>
        <v/>
      </c>
      <c r="S213" s="33" t="str">
        <f>G!BA181</f>
        <v/>
      </c>
      <c r="T213" s="34" t="str">
        <f>IFERROR(IF(OR(Q213="--",Q213="rg",VLOOKUP(F!$B181,E!$B$1:'E'!$AK$300,12,FALSE)=1000000000,R213="-",R213=""),"",(HLOOKUP(SMALL(G!$Q$4:'G'!$Y$4,4),G!$Q$4:'G'!$Y$501,ROW(G!Z181)-3,FALSE))/VLOOKUP(F!$B181,E!$B$1:'E'!$AK$300,12,FALSE)*100),"")</f>
        <v/>
      </c>
      <c r="U213" s="34"/>
      <c r="V213" s="34" t="str">
        <f>G!BC181</f>
        <v/>
      </c>
      <c r="W213" s="34" t="str">
        <f>G!BB181</f>
        <v>--</v>
      </c>
      <c r="X213" s="34"/>
      <c r="Y213" s="33" t="str">
        <f>G!BE181</f>
        <v/>
      </c>
      <c r="Z213" s="34" t="str">
        <f>G!BD181</f>
        <v>--</v>
      </c>
      <c r="AA213" s="33" t="str">
        <f>G!BF181</f>
        <v/>
      </c>
      <c r="AB213" s="33" t="str">
        <f>G!BG181</f>
        <v/>
      </c>
      <c r="AC213" s="34" t="str">
        <f>IFERROR(IF(OR(Z213="--",Z213="rg",VLOOKUP(F!$B181,E!$B$1:'E'!$AK$300,12,FALSE)=1000000000,AA213="-",AA213=""),"",(HLOOKUP(SMALL(G!$Q$4:'G'!$Y$4,7),G!$Q$4:'G'!$Y$501,ROW(G!AI181)-3,FALSE))/VLOOKUP(F!$B181,E!$B$1:'E'!$AK$300,12,FALSE)*100),"")</f>
        <v/>
      </c>
      <c r="AD213" s="34"/>
      <c r="AE213" s="25"/>
      <c r="AF213" s="25"/>
      <c r="AH213" s="63">
        <f t="shared" si="3"/>
        <v>1</v>
      </c>
      <c r="AJ213" s="25"/>
      <c r="AK213" s="25"/>
    </row>
    <row r="214" spans="1:37" s="63" customFormat="1" ht="9" hidden="1" customHeight="1" x14ac:dyDescent="0.15">
      <c r="A214" s="195" t="str">
        <f>F!A182</f>
        <v>Endosulfansulfaat</v>
      </c>
      <c r="B214" s="195"/>
      <c r="C214" s="195"/>
      <c r="D214" s="35" t="str">
        <f>G!AQ182</f>
        <v/>
      </c>
      <c r="E214" s="34" t="str">
        <f>G!AP182</f>
        <v>--</v>
      </c>
      <c r="F214" s="33"/>
      <c r="G214" s="33" t="str">
        <f>G!AS182</f>
        <v/>
      </c>
      <c r="H214" s="34" t="str">
        <f>G!AR182</f>
        <v>--</v>
      </c>
      <c r="I214" s="33" t="str">
        <f>G!AT182</f>
        <v/>
      </c>
      <c r="J214" s="33" t="str">
        <f>G!AU182</f>
        <v/>
      </c>
      <c r="K214" s="34" t="str">
        <f>IFERROR(IF(OR(H214="--",H214="rg",VLOOKUP(F!$B182,E!$B$1:'E'!$AK$300,12,FALSE)=1000000000,I214="-",I214=""),"",(HLOOKUP(SMALL(G!$Q$4:'G'!$Y$4,1),G!$Q$4:'G'!$Y$501,ROW(G!Q182)-3,FALSE))/VLOOKUP(F!$B182,E!$B$1:'E'!$AK$300,12,FALSE)*100),"")</f>
        <v/>
      </c>
      <c r="L214" s="34"/>
      <c r="M214" s="34" t="str">
        <f>G!AW182</f>
        <v/>
      </c>
      <c r="N214" s="34" t="str">
        <f>G!AV182</f>
        <v>--</v>
      </c>
      <c r="O214" s="33"/>
      <c r="P214" s="33" t="str">
        <f>G!AY182</f>
        <v/>
      </c>
      <c r="Q214" s="34" t="str">
        <f>G!AX182</f>
        <v>--</v>
      </c>
      <c r="R214" s="33" t="str">
        <f>G!AZ182</f>
        <v/>
      </c>
      <c r="S214" s="33" t="str">
        <f>G!BA182</f>
        <v/>
      </c>
      <c r="T214" s="34" t="str">
        <f>IFERROR(IF(OR(Q214="--",Q214="rg",VLOOKUP(F!$B182,E!$B$1:'E'!$AK$300,12,FALSE)=1000000000,R214="-",R214=""),"",(HLOOKUP(SMALL(G!$Q$4:'G'!$Y$4,4),G!$Q$4:'G'!$Y$501,ROW(G!Z182)-3,FALSE))/VLOOKUP(F!$B182,E!$B$1:'E'!$AK$300,12,FALSE)*100),"")</f>
        <v/>
      </c>
      <c r="U214" s="34"/>
      <c r="V214" s="34" t="str">
        <f>G!BC182</f>
        <v/>
      </c>
      <c r="W214" s="34" t="str">
        <f>G!BB182</f>
        <v>--</v>
      </c>
      <c r="X214" s="34"/>
      <c r="Y214" s="33" t="str">
        <f>G!BE182</f>
        <v/>
      </c>
      <c r="Z214" s="34" t="str">
        <f>G!BD182</f>
        <v>--</v>
      </c>
      <c r="AA214" s="33" t="str">
        <f>G!BF182</f>
        <v/>
      </c>
      <c r="AB214" s="33" t="str">
        <f>G!BG182</f>
        <v/>
      </c>
      <c r="AC214" s="34" t="str">
        <f>IFERROR(IF(OR(Z214="--",Z214="rg",VLOOKUP(F!$B182,E!$B$1:'E'!$AK$300,12,FALSE)=1000000000,AA214="-",AA214=""),"",(HLOOKUP(SMALL(G!$Q$4:'G'!$Y$4,7),G!$Q$4:'G'!$Y$501,ROW(G!AI182)-3,FALSE))/VLOOKUP(F!$B182,E!$B$1:'E'!$AK$300,12,FALSE)*100),"")</f>
        <v/>
      </c>
      <c r="AD214" s="34"/>
      <c r="AE214" s="25"/>
      <c r="AF214" s="25"/>
      <c r="AH214" s="63">
        <f t="shared" si="3"/>
        <v>1</v>
      </c>
      <c r="AJ214" s="25"/>
      <c r="AK214" s="25"/>
    </row>
    <row r="215" spans="1:37" s="63" customFormat="1" ht="9" hidden="1" customHeight="1" x14ac:dyDescent="0.15">
      <c r="A215" s="195" t="str">
        <f>F!A183</f>
        <v>Som endosulfan</v>
      </c>
      <c r="B215" s="195"/>
      <c r="C215" s="195"/>
      <c r="D215" s="35" t="str">
        <f>G!AQ183</f>
        <v/>
      </c>
      <c r="E215" s="34" t="str">
        <f>G!AP183</f>
        <v>--</v>
      </c>
      <c r="F215" s="33"/>
      <c r="G215" s="33" t="str">
        <f>G!AS183</f>
        <v/>
      </c>
      <c r="H215" s="34" t="str">
        <f>G!AR183</f>
        <v>--</v>
      </c>
      <c r="I215" s="33" t="str">
        <f>G!AT183</f>
        <v/>
      </c>
      <c r="J215" s="33" t="str">
        <f>G!AU183</f>
        <v/>
      </c>
      <c r="K215" s="34" t="str">
        <f>IFERROR(IF(OR(H215="--",H215="rg",VLOOKUP(F!$B183,E!$B$1:'E'!$AK$300,12,FALSE)=1000000000,I215="-",I215=""),"",(HLOOKUP(SMALL(G!$Q$4:'G'!$Y$4,1),G!$Q$4:'G'!$Y$501,ROW(G!Q183)-3,FALSE))/VLOOKUP(F!$B183,E!$B$1:'E'!$AK$300,12,FALSE)*100),"")</f>
        <v/>
      </c>
      <c r="L215" s="34"/>
      <c r="M215" s="34" t="str">
        <f>G!AW183</f>
        <v/>
      </c>
      <c r="N215" s="34" t="str">
        <f>G!AV183</f>
        <v>--</v>
      </c>
      <c r="O215" s="33"/>
      <c r="P215" s="33" t="str">
        <f>G!AY183</f>
        <v/>
      </c>
      <c r="Q215" s="34" t="str">
        <f>G!AX183</f>
        <v>--</v>
      </c>
      <c r="R215" s="33" t="str">
        <f>G!AZ183</f>
        <v/>
      </c>
      <c r="S215" s="33" t="str">
        <f>G!BA183</f>
        <v/>
      </c>
      <c r="T215" s="34" t="str">
        <f>IFERROR(IF(OR(Q215="--",Q215="rg",VLOOKUP(F!$B183,E!$B$1:'E'!$AK$300,12,FALSE)=1000000000,R215="-",R215=""),"",(HLOOKUP(SMALL(G!$Q$4:'G'!$Y$4,4),G!$Q$4:'G'!$Y$501,ROW(G!Z183)-3,FALSE))/VLOOKUP(F!$B183,E!$B$1:'E'!$AK$300,12,FALSE)*100),"")</f>
        <v/>
      </c>
      <c r="U215" s="34"/>
      <c r="V215" s="34" t="str">
        <f>G!BC183</f>
        <v/>
      </c>
      <c r="W215" s="34" t="str">
        <f>G!BB183</f>
        <v>--</v>
      </c>
      <c r="X215" s="34"/>
      <c r="Y215" s="33" t="str">
        <f>G!BE183</f>
        <v/>
      </c>
      <c r="Z215" s="34" t="str">
        <f>G!BD183</f>
        <v>--</v>
      </c>
      <c r="AA215" s="33" t="str">
        <f>G!BF183</f>
        <v/>
      </c>
      <c r="AB215" s="33" t="str">
        <f>G!BG183</f>
        <v/>
      </c>
      <c r="AC215" s="34" t="str">
        <f>IFERROR(IF(OR(Z215="--",Z215="rg",VLOOKUP(F!$B183,E!$B$1:'E'!$AK$300,12,FALSE)=1000000000,AA215="-",AA215=""),"",(HLOOKUP(SMALL(G!$Q$4:'G'!$Y$4,7),G!$Q$4:'G'!$Y$501,ROW(G!AI183)-3,FALSE))/VLOOKUP(F!$B183,E!$B$1:'E'!$AK$300,12,FALSE)*100),"")</f>
        <v/>
      </c>
      <c r="AD215" s="34"/>
      <c r="AE215" s="25"/>
      <c r="AF215" s="25"/>
      <c r="AH215" s="63">
        <f t="shared" si="3"/>
        <v>1</v>
      </c>
      <c r="AJ215" s="25"/>
      <c r="AK215" s="25"/>
    </row>
    <row r="216" spans="1:37" s="63" customFormat="1" ht="9" hidden="1" customHeight="1" x14ac:dyDescent="0.15">
      <c r="A216" s="195" t="str">
        <f>F!A184</f>
        <v>Hexachloorethaan</v>
      </c>
      <c r="B216" s="195"/>
      <c r="C216" s="195"/>
      <c r="D216" s="35" t="str">
        <f>G!AQ184</f>
        <v/>
      </c>
      <c r="E216" s="34" t="str">
        <f>G!AP184</f>
        <v>--</v>
      </c>
      <c r="F216" s="33"/>
      <c r="G216" s="33" t="str">
        <f>G!AS184</f>
        <v/>
      </c>
      <c r="H216" s="34" t="str">
        <f>G!AR184</f>
        <v>--</v>
      </c>
      <c r="I216" s="33" t="str">
        <f>G!AT184</f>
        <v/>
      </c>
      <c r="J216" s="33" t="str">
        <f>G!AU184</f>
        <v/>
      </c>
      <c r="K216" s="34" t="str">
        <f>IFERROR(IF(OR(H216="--",H216="rg",VLOOKUP(F!$B184,E!$B$1:'E'!$AK$300,12,FALSE)=1000000000,I216="-",I216=""),"",(HLOOKUP(SMALL(G!$Q$4:'G'!$Y$4,1),G!$Q$4:'G'!$Y$501,ROW(G!Q184)-3,FALSE))/VLOOKUP(F!$B184,E!$B$1:'E'!$AK$300,12,FALSE)*100),"")</f>
        <v/>
      </c>
      <c r="L216" s="34"/>
      <c r="M216" s="34" t="str">
        <f>G!AW184</f>
        <v/>
      </c>
      <c r="N216" s="34" t="str">
        <f>G!AV184</f>
        <v>--</v>
      </c>
      <c r="O216" s="33"/>
      <c r="P216" s="33" t="str">
        <f>G!AY184</f>
        <v/>
      </c>
      <c r="Q216" s="34" t="str">
        <f>G!AX184</f>
        <v>--</v>
      </c>
      <c r="R216" s="33" t="str">
        <f>G!AZ184</f>
        <v/>
      </c>
      <c r="S216" s="33" t="str">
        <f>G!BA184</f>
        <v/>
      </c>
      <c r="T216" s="34" t="str">
        <f>IFERROR(IF(OR(Q216="--",Q216="rg",VLOOKUP(F!$B184,E!$B$1:'E'!$AK$300,12,FALSE)=1000000000,R216="-",R216=""),"",(HLOOKUP(SMALL(G!$Q$4:'G'!$Y$4,4),G!$Q$4:'G'!$Y$501,ROW(G!Z184)-3,FALSE))/VLOOKUP(F!$B184,E!$B$1:'E'!$AK$300,12,FALSE)*100),"")</f>
        <v/>
      </c>
      <c r="U216" s="34"/>
      <c r="V216" s="34" t="str">
        <f>G!BC184</f>
        <v/>
      </c>
      <c r="W216" s="34" t="str">
        <f>G!BB184</f>
        <v>--</v>
      </c>
      <c r="X216" s="34"/>
      <c r="Y216" s="33" t="str">
        <f>G!BE184</f>
        <v/>
      </c>
      <c r="Z216" s="34" t="str">
        <f>G!BD184</f>
        <v>--</v>
      </c>
      <c r="AA216" s="33" t="str">
        <f>G!BF184</f>
        <v/>
      </c>
      <c r="AB216" s="33" t="str">
        <f>G!BG184</f>
        <v/>
      </c>
      <c r="AC216" s="34" t="str">
        <f>IFERROR(IF(OR(Z216="--",Z216="rg",VLOOKUP(F!$B184,E!$B$1:'E'!$AK$300,12,FALSE)=1000000000,AA216="-",AA216=""),"",(HLOOKUP(SMALL(G!$Q$4:'G'!$Y$4,7),G!$Q$4:'G'!$Y$501,ROW(G!AI184)-3,FALSE))/VLOOKUP(F!$B184,E!$B$1:'E'!$AK$300,12,FALSE)*100),"")</f>
        <v/>
      </c>
      <c r="AD216" s="34"/>
      <c r="AE216" s="25"/>
      <c r="AF216" s="25"/>
      <c r="AH216" s="63">
        <f t="shared" si="3"/>
        <v>1</v>
      </c>
      <c r="AJ216" s="25"/>
      <c r="AK216" s="25"/>
    </row>
    <row r="217" spans="1:37" s="63" customFormat="1" ht="9" hidden="1" customHeight="1" x14ac:dyDescent="0.15">
      <c r="A217" s="195" t="str">
        <f>F!A185</f>
        <v>Quintozeen</v>
      </c>
      <c r="B217" s="195"/>
      <c r="C217" s="195"/>
      <c r="D217" s="35" t="str">
        <f>G!AQ185</f>
        <v/>
      </c>
      <c r="E217" s="34" t="str">
        <f>G!AP185</f>
        <v>--</v>
      </c>
      <c r="F217" s="33"/>
      <c r="G217" s="33" t="str">
        <f>G!AS185</f>
        <v/>
      </c>
      <c r="H217" s="34" t="str">
        <f>G!AR185</f>
        <v>--</v>
      </c>
      <c r="I217" s="33" t="str">
        <f>G!AT185</f>
        <v/>
      </c>
      <c r="J217" s="33" t="str">
        <f>G!AU185</f>
        <v/>
      </c>
      <c r="K217" s="34" t="str">
        <f>IFERROR(IF(OR(H217="--",H217="rg",VLOOKUP(F!$B185,E!$B$1:'E'!$AK$300,12,FALSE)=1000000000,I217="-",I217=""),"",(HLOOKUP(SMALL(G!$Q$4:'G'!$Y$4,1),G!$Q$4:'G'!$Y$501,ROW(G!Q185)-3,FALSE))/VLOOKUP(F!$B185,E!$B$1:'E'!$AK$300,12,FALSE)*100),"")</f>
        <v/>
      </c>
      <c r="L217" s="34"/>
      <c r="M217" s="34" t="str">
        <f>G!AW185</f>
        <v/>
      </c>
      <c r="N217" s="34" t="str">
        <f>G!AV185</f>
        <v>--</v>
      </c>
      <c r="O217" s="33"/>
      <c r="P217" s="33" t="str">
        <f>G!AY185</f>
        <v/>
      </c>
      <c r="Q217" s="34" t="str">
        <f>G!AX185</f>
        <v>--</v>
      </c>
      <c r="R217" s="33" t="str">
        <f>G!AZ185</f>
        <v/>
      </c>
      <c r="S217" s="33" t="str">
        <f>G!BA185</f>
        <v/>
      </c>
      <c r="T217" s="34" t="str">
        <f>IFERROR(IF(OR(Q217="--",Q217="rg",VLOOKUP(F!$B185,E!$B$1:'E'!$AK$300,12,FALSE)=1000000000,R217="-",R217=""),"",(HLOOKUP(SMALL(G!$Q$4:'G'!$Y$4,4),G!$Q$4:'G'!$Y$501,ROW(G!Z185)-3,FALSE))/VLOOKUP(F!$B185,E!$B$1:'E'!$AK$300,12,FALSE)*100),"")</f>
        <v/>
      </c>
      <c r="U217" s="34"/>
      <c r="V217" s="34" t="str">
        <f>G!BC185</f>
        <v/>
      </c>
      <c r="W217" s="34" t="str">
        <f>G!BB185</f>
        <v>--</v>
      </c>
      <c r="X217" s="34"/>
      <c r="Y217" s="33" t="str">
        <f>G!BE185</f>
        <v/>
      </c>
      <c r="Z217" s="34" t="str">
        <f>G!BD185</f>
        <v>--</v>
      </c>
      <c r="AA217" s="33" t="str">
        <f>G!BF185</f>
        <v/>
      </c>
      <c r="AB217" s="33" t="str">
        <f>G!BG185</f>
        <v/>
      </c>
      <c r="AC217" s="34" t="str">
        <f>IFERROR(IF(OR(Z217="--",Z217="rg",VLOOKUP(F!$B185,E!$B$1:'E'!$AK$300,12,FALSE)=1000000000,AA217="-",AA217=""),"",(HLOOKUP(SMALL(G!$Q$4:'G'!$Y$4,7),G!$Q$4:'G'!$Y$501,ROW(G!AI185)-3,FALSE))/VLOOKUP(F!$B185,E!$B$1:'E'!$AK$300,12,FALSE)*100),"")</f>
        <v/>
      </c>
      <c r="AD217" s="34"/>
      <c r="AE217" s="25"/>
      <c r="AF217" s="25"/>
      <c r="AH217" s="63">
        <f t="shared" si="3"/>
        <v>1</v>
      </c>
      <c r="AJ217" s="25"/>
      <c r="AK217" s="25"/>
    </row>
    <row r="218" spans="1:37" s="63" customFormat="1" ht="9" hidden="1" customHeight="1" x14ac:dyDescent="0.15">
      <c r="A218" s="195" t="str">
        <f>F!A186</f>
        <v>Tecnazeen</v>
      </c>
      <c r="B218" s="195"/>
      <c r="C218" s="195"/>
      <c r="D218" s="35" t="str">
        <f>G!AQ186</f>
        <v/>
      </c>
      <c r="E218" s="34" t="str">
        <f>G!AP186</f>
        <v>--</v>
      </c>
      <c r="F218" s="33"/>
      <c r="G218" s="33" t="str">
        <f>G!AS186</f>
        <v/>
      </c>
      <c r="H218" s="34" t="str">
        <f>G!AR186</f>
        <v>--</v>
      </c>
      <c r="I218" s="33" t="str">
        <f>G!AT186</f>
        <v/>
      </c>
      <c r="J218" s="33" t="str">
        <f>G!AU186</f>
        <v/>
      </c>
      <c r="K218" s="34" t="str">
        <f>IFERROR(IF(OR(H218="--",H218="rg",VLOOKUP(F!$B186,E!$B$1:'E'!$AK$300,12,FALSE)=1000000000,I218="-",I218=""),"",(HLOOKUP(SMALL(G!$Q$4:'G'!$Y$4,1),G!$Q$4:'G'!$Y$501,ROW(G!Q186)-3,FALSE))/VLOOKUP(F!$B186,E!$B$1:'E'!$AK$300,12,FALSE)*100),"")</f>
        <v/>
      </c>
      <c r="L218" s="34"/>
      <c r="M218" s="34" t="str">
        <f>G!AW186</f>
        <v/>
      </c>
      <c r="N218" s="34" t="str">
        <f>G!AV186</f>
        <v>--</v>
      </c>
      <c r="O218" s="33"/>
      <c r="P218" s="33" t="str">
        <f>G!AY186</f>
        <v/>
      </c>
      <c r="Q218" s="34" t="str">
        <f>G!AX186</f>
        <v>--</v>
      </c>
      <c r="R218" s="33" t="str">
        <f>G!AZ186</f>
        <v/>
      </c>
      <c r="S218" s="33" t="str">
        <f>G!BA186</f>
        <v/>
      </c>
      <c r="T218" s="34" t="str">
        <f>IFERROR(IF(OR(Q218="--",Q218="rg",VLOOKUP(F!$B186,E!$B$1:'E'!$AK$300,12,FALSE)=1000000000,R218="-",R218=""),"",(HLOOKUP(SMALL(G!$Q$4:'G'!$Y$4,4),G!$Q$4:'G'!$Y$501,ROW(G!Z186)-3,FALSE))/VLOOKUP(F!$B186,E!$B$1:'E'!$AK$300,12,FALSE)*100),"")</f>
        <v/>
      </c>
      <c r="U218" s="34"/>
      <c r="V218" s="34" t="str">
        <f>G!BC186</f>
        <v/>
      </c>
      <c r="W218" s="34" t="str">
        <f>G!BB186</f>
        <v>--</v>
      </c>
      <c r="X218" s="34"/>
      <c r="Y218" s="33" t="str">
        <f>G!BE186</f>
        <v/>
      </c>
      <c r="Z218" s="34" t="str">
        <f>G!BD186</f>
        <v>--</v>
      </c>
      <c r="AA218" s="33" t="str">
        <f>G!BF186</f>
        <v/>
      </c>
      <c r="AB218" s="33" t="str">
        <f>G!BG186</f>
        <v/>
      </c>
      <c r="AC218" s="34" t="str">
        <f>IFERROR(IF(OR(Z218="--",Z218="rg",VLOOKUP(F!$B186,E!$B$1:'E'!$AK$300,12,FALSE)=1000000000,AA218="-",AA218=""),"",(HLOOKUP(SMALL(G!$Q$4:'G'!$Y$4,7),G!$Q$4:'G'!$Y$501,ROW(G!AI186)-3,FALSE))/VLOOKUP(F!$B186,E!$B$1:'E'!$AK$300,12,FALSE)*100),"")</f>
        <v/>
      </c>
      <c r="AD218" s="34"/>
      <c r="AE218" s="25"/>
      <c r="AF218" s="25"/>
      <c r="AH218" s="63">
        <f t="shared" ref="AH218:AH267" si="4">IF(AND(E218="--",N218="--",W218="--"),1,0)</f>
        <v>1</v>
      </c>
      <c r="AJ218" s="25"/>
      <c r="AK218" s="25"/>
    </row>
    <row r="219" spans="1:37" s="63" customFormat="1" ht="9" hidden="1" customHeight="1" x14ac:dyDescent="0.15">
      <c r="A219" s="195" t="str">
        <f>F!A187</f>
        <v>Triallaat</v>
      </c>
      <c r="B219" s="195"/>
      <c r="C219" s="195"/>
      <c r="D219" s="35" t="str">
        <f>G!AQ187</f>
        <v/>
      </c>
      <c r="E219" s="34" t="str">
        <f>G!AP187</f>
        <v>--</v>
      </c>
      <c r="F219" s="33"/>
      <c r="G219" s="33" t="str">
        <f>G!AS187</f>
        <v/>
      </c>
      <c r="H219" s="34" t="str">
        <f>G!AR187</f>
        <v>--</v>
      </c>
      <c r="I219" s="33" t="str">
        <f>G!AT187</f>
        <v/>
      </c>
      <c r="J219" s="33" t="str">
        <f>G!AU187</f>
        <v/>
      </c>
      <c r="K219" s="34" t="str">
        <f>IFERROR(IF(OR(H219="--",H219="rg",VLOOKUP(F!$B187,E!$B$1:'E'!$AK$300,12,FALSE)=1000000000,I219="-",I219=""),"",(HLOOKUP(SMALL(G!$Q$4:'G'!$Y$4,1),G!$Q$4:'G'!$Y$501,ROW(G!Q187)-3,FALSE))/VLOOKUP(F!$B187,E!$B$1:'E'!$AK$300,12,FALSE)*100),"")</f>
        <v/>
      </c>
      <c r="L219" s="34"/>
      <c r="M219" s="34" t="str">
        <f>G!AW187</f>
        <v/>
      </c>
      <c r="N219" s="34" t="str">
        <f>G!AV187</f>
        <v>--</v>
      </c>
      <c r="O219" s="33"/>
      <c r="P219" s="33" t="str">
        <f>G!AY187</f>
        <v/>
      </c>
      <c r="Q219" s="34" t="str">
        <f>G!AX187</f>
        <v>--</v>
      </c>
      <c r="R219" s="33" t="str">
        <f>G!AZ187</f>
        <v/>
      </c>
      <c r="S219" s="33" t="str">
        <f>G!BA187</f>
        <v/>
      </c>
      <c r="T219" s="34" t="str">
        <f>IFERROR(IF(OR(Q219="--",Q219="rg",VLOOKUP(F!$B187,E!$B$1:'E'!$AK$300,12,FALSE)=1000000000,R219="-",R219=""),"",(HLOOKUP(SMALL(G!$Q$4:'G'!$Y$4,4),G!$Q$4:'G'!$Y$501,ROW(G!Z187)-3,FALSE))/VLOOKUP(F!$B187,E!$B$1:'E'!$AK$300,12,FALSE)*100),"")</f>
        <v/>
      </c>
      <c r="U219" s="34"/>
      <c r="V219" s="34" t="str">
        <f>G!BC187</f>
        <v/>
      </c>
      <c r="W219" s="34" t="str">
        <f>G!BB187</f>
        <v>--</v>
      </c>
      <c r="X219" s="34"/>
      <c r="Y219" s="33" t="str">
        <f>G!BE187</f>
        <v/>
      </c>
      <c r="Z219" s="34" t="str">
        <f>G!BD187</f>
        <v>--</v>
      </c>
      <c r="AA219" s="33" t="str">
        <f>G!BF187</f>
        <v/>
      </c>
      <c r="AB219" s="33" t="str">
        <f>G!BG187</f>
        <v/>
      </c>
      <c r="AC219" s="34" t="str">
        <f>IFERROR(IF(OR(Z219="--",Z219="rg",VLOOKUP(F!$B187,E!$B$1:'E'!$AK$300,12,FALSE)=1000000000,AA219="-",AA219=""),"",(HLOOKUP(SMALL(G!$Q$4:'G'!$Y$4,7),G!$Q$4:'G'!$Y$501,ROW(G!AI187)-3,FALSE))/VLOOKUP(F!$B187,E!$B$1:'E'!$AK$300,12,FALSE)*100),"")</f>
        <v/>
      </c>
      <c r="AD219" s="34"/>
      <c r="AE219" s="25"/>
      <c r="AF219" s="25"/>
      <c r="AH219" s="63">
        <f t="shared" si="4"/>
        <v>1</v>
      </c>
      <c r="AJ219" s="25"/>
      <c r="AK219" s="25"/>
    </row>
    <row r="220" spans="1:37" s="63" customFormat="1" ht="9" hidden="1" customHeight="1" x14ac:dyDescent="0.15">
      <c r="A220" s="195" t="str">
        <f>F!A188</f>
        <v>p,p-Methoxychloor</v>
      </c>
      <c r="B220" s="195"/>
      <c r="C220" s="195"/>
      <c r="D220" s="35" t="str">
        <f>G!AQ188</f>
        <v/>
      </c>
      <c r="E220" s="34" t="str">
        <f>G!AP188</f>
        <v>--</v>
      </c>
      <c r="F220" s="33"/>
      <c r="G220" s="33" t="str">
        <f>G!AS188</f>
        <v/>
      </c>
      <c r="H220" s="34" t="str">
        <f>G!AR188</f>
        <v>--</v>
      </c>
      <c r="I220" s="33" t="str">
        <f>G!AT188</f>
        <v/>
      </c>
      <c r="J220" s="33" t="str">
        <f>G!AU188</f>
        <v/>
      </c>
      <c r="K220" s="34" t="str">
        <f>IFERROR(IF(OR(H220="--",H220="rg",VLOOKUP(F!$B188,E!$B$1:'E'!$AK$300,12,FALSE)=1000000000,I220="-",I220=""),"",(HLOOKUP(SMALL(G!$Q$4:'G'!$Y$4,1),G!$Q$4:'G'!$Y$501,ROW(G!Q188)-3,FALSE))/VLOOKUP(F!$B188,E!$B$1:'E'!$AK$300,12,FALSE)*100),"")</f>
        <v/>
      </c>
      <c r="L220" s="34"/>
      <c r="M220" s="34" t="str">
        <f>G!AW188</f>
        <v/>
      </c>
      <c r="N220" s="34" t="str">
        <f>G!AV188</f>
        <v>--</v>
      </c>
      <c r="O220" s="33"/>
      <c r="P220" s="33" t="str">
        <f>G!AY188</f>
        <v/>
      </c>
      <c r="Q220" s="34" t="str">
        <f>G!AX188</f>
        <v>--</v>
      </c>
      <c r="R220" s="33" t="str">
        <f>G!AZ188</f>
        <v/>
      </c>
      <c r="S220" s="33" t="str">
        <f>G!BA188</f>
        <v/>
      </c>
      <c r="T220" s="34" t="str">
        <f>IFERROR(IF(OR(Q220="--",Q220="rg",VLOOKUP(F!$B188,E!$B$1:'E'!$AK$300,12,FALSE)=1000000000,R220="-",R220=""),"",(HLOOKUP(SMALL(G!$Q$4:'G'!$Y$4,4),G!$Q$4:'G'!$Y$501,ROW(G!Z188)-3,FALSE))/VLOOKUP(F!$B188,E!$B$1:'E'!$AK$300,12,FALSE)*100),"")</f>
        <v/>
      </c>
      <c r="U220" s="34"/>
      <c r="V220" s="34" t="str">
        <f>G!BC188</f>
        <v/>
      </c>
      <c r="W220" s="34" t="str">
        <f>G!BB188</f>
        <v>--</v>
      </c>
      <c r="X220" s="34"/>
      <c r="Y220" s="33" t="str">
        <f>G!BE188</f>
        <v/>
      </c>
      <c r="Z220" s="34" t="str">
        <f>G!BD188</f>
        <v>--</v>
      </c>
      <c r="AA220" s="33" t="str">
        <f>G!BF188</f>
        <v/>
      </c>
      <c r="AB220" s="33" t="str">
        <f>G!BG188</f>
        <v/>
      </c>
      <c r="AC220" s="34" t="str">
        <f>IFERROR(IF(OR(Z220="--",Z220="rg",VLOOKUP(F!$B188,E!$B$1:'E'!$AK$300,12,FALSE)=1000000000,AA220="-",AA220=""),"",(HLOOKUP(SMALL(G!$Q$4:'G'!$Y$4,7),G!$Q$4:'G'!$Y$501,ROW(G!AI188)-3,FALSE))/VLOOKUP(F!$B188,E!$B$1:'E'!$AK$300,12,FALSE)*100),"")</f>
        <v/>
      </c>
      <c r="AD220" s="34"/>
      <c r="AE220" s="25"/>
      <c r="AF220" s="25"/>
      <c r="AH220" s="63">
        <f t="shared" si="4"/>
        <v>1</v>
      </c>
      <c r="AJ220" s="25"/>
      <c r="AK220" s="25"/>
    </row>
    <row r="221" spans="1:37" ht="3.95" hidden="1" customHeight="1" x14ac:dyDescent="0.15">
      <c r="A221" s="32"/>
      <c r="B221" s="32"/>
      <c r="C221" s="32"/>
      <c r="D221" s="35"/>
      <c r="E221" s="34"/>
      <c r="F221" s="33"/>
      <c r="G221" s="33"/>
      <c r="H221" s="34"/>
      <c r="I221" s="33"/>
      <c r="J221" s="33"/>
      <c r="K221" s="33"/>
      <c r="L221" s="34"/>
      <c r="M221" s="34"/>
      <c r="N221" s="33"/>
      <c r="O221" s="33"/>
      <c r="P221" s="34"/>
      <c r="Q221" s="33"/>
      <c r="R221" s="33"/>
      <c r="S221" s="33"/>
      <c r="T221" s="34"/>
      <c r="U221" s="34"/>
      <c r="V221" s="34"/>
      <c r="W221" s="33"/>
      <c r="X221" s="34"/>
      <c r="Y221" s="33"/>
      <c r="Z221" s="34"/>
      <c r="AA221" s="34"/>
      <c r="AC221" s="25"/>
      <c r="AD221" s="63"/>
      <c r="AF221" s="63"/>
      <c r="AG221" s="25"/>
      <c r="AH221" s="85">
        <f>AH222</f>
        <v>1</v>
      </c>
      <c r="AI221" s="25"/>
    </row>
    <row r="222" spans="1:37" ht="9" hidden="1" customHeight="1" x14ac:dyDescent="0.15">
      <c r="A222" s="198" t="str">
        <f>IF(COUNTIF(F!D187:D210,131)&gt;0,"Fosforbestrijdingsmiddelen (µg/kgds)","Fosforbestrijdingsmiddelen (mg/kgds)")</f>
        <v>Fosforbestrijdingsmiddelen (mg/kgds)</v>
      </c>
      <c r="B222" s="198"/>
      <c r="C222" s="198"/>
      <c r="D222" s="198"/>
      <c r="E222" s="198"/>
      <c r="F222" s="198"/>
      <c r="G222" s="198"/>
      <c r="H222" s="198"/>
      <c r="I222" s="198"/>
      <c r="J222" s="198"/>
      <c r="K222" s="198"/>
      <c r="L222" s="198"/>
      <c r="M222" s="198"/>
      <c r="N222" s="198"/>
      <c r="O222" s="198"/>
      <c r="P222" s="198"/>
      <c r="Q222" s="198"/>
      <c r="R222" s="198"/>
      <c r="S222" s="198"/>
      <c r="T222" s="198"/>
      <c r="U222" s="198"/>
      <c r="V222" s="198"/>
      <c r="W222" s="198"/>
      <c r="X222" s="198"/>
      <c r="Y222" s="198"/>
      <c r="Z222" s="198"/>
      <c r="AA222" s="198"/>
      <c r="AC222" s="25"/>
      <c r="AD222" s="63"/>
      <c r="AF222" s="63"/>
      <c r="AG222" s="25"/>
      <c r="AH222" s="85">
        <f>IF(COUNTIF(AH223:AH246,1)=COUNT(AH223:AH246),1,0)</f>
        <v>1</v>
      </c>
      <c r="AI222" s="25"/>
    </row>
    <row r="223" spans="1:37" s="63" customFormat="1" ht="9" hidden="1" customHeight="1" x14ac:dyDescent="0.15">
      <c r="A223" s="195" t="str">
        <f>F!A189</f>
        <v>Azinfos-ethyl</v>
      </c>
      <c r="B223" s="195"/>
      <c r="C223" s="195"/>
      <c r="D223" s="35" t="str">
        <f>G!AQ189</f>
        <v/>
      </c>
      <c r="E223" s="34" t="str">
        <f>G!AP189</f>
        <v>--</v>
      </c>
      <c r="F223" s="33"/>
      <c r="G223" s="33" t="str">
        <f>G!AS189</f>
        <v/>
      </c>
      <c r="H223" s="34" t="str">
        <f>G!AR189</f>
        <v>--</v>
      </c>
      <c r="I223" s="33" t="str">
        <f>G!AT189</f>
        <v/>
      </c>
      <c r="J223" s="33" t="str">
        <f>G!AU189</f>
        <v/>
      </c>
      <c r="K223" s="34" t="str">
        <f>IFERROR(IF(OR(H223="--",H223="rg",VLOOKUP(F!$B189,E!$B$1:'E'!$AK$300,12,FALSE)=1000000000,I223="-",I223=""),"",(HLOOKUP(SMALL(G!$Q$4:'G'!$Y$4,1),G!$Q$4:'G'!$Y$501,ROW(G!Q189)-3,FALSE))/VLOOKUP(F!$B189,E!$B$1:'E'!$AK$300,12,FALSE)*100),"")</f>
        <v/>
      </c>
      <c r="L223" s="34"/>
      <c r="M223" s="34" t="str">
        <f>G!AW189</f>
        <v/>
      </c>
      <c r="N223" s="34" t="str">
        <f>G!AV189</f>
        <v>--</v>
      </c>
      <c r="O223" s="33"/>
      <c r="P223" s="33" t="str">
        <f>G!AY189</f>
        <v/>
      </c>
      <c r="Q223" s="34" t="str">
        <f>G!AX189</f>
        <v>--</v>
      </c>
      <c r="R223" s="33" t="str">
        <f>G!AZ189</f>
        <v/>
      </c>
      <c r="S223" s="33" t="str">
        <f>G!BA189</f>
        <v/>
      </c>
      <c r="T223" s="34" t="str">
        <f>IFERROR(IF(OR(Q223="--",Q223="rg",VLOOKUP(F!$B189,E!$B$1:'E'!$AK$300,12,FALSE)=1000000000,R223="-",R223=""),"",(HLOOKUP(SMALL(G!$Q$4:'G'!$Y$4,4),G!$Q$4:'G'!$Y$501,ROW(G!Z189)-3,FALSE))/VLOOKUP(F!$B189,E!$B$1:'E'!$AK$300,12,FALSE)*100),"")</f>
        <v/>
      </c>
      <c r="U223" s="34"/>
      <c r="V223" s="34" t="str">
        <f>G!BC189</f>
        <v/>
      </c>
      <c r="W223" s="34" t="str">
        <f>G!BB189</f>
        <v>--</v>
      </c>
      <c r="X223" s="34"/>
      <c r="Y223" s="33" t="str">
        <f>G!BE189</f>
        <v/>
      </c>
      <c r="Z223" s="34" t="str">
        <f>G!BD189</f>
        <v>--</v>
      </c>
      <c r="AA223" s="33" t="str">
        <f>G!BF189</f>
        <v/>
      </c>
      <c r="AB223" s="33" t="str">
        <f>G!BG189</f>
        <v/>
      </c>
      <c r="AC223" s="34" t="str">
        <f>IFERROR(IF(OR(Z223="--",Z223="rg",VLOOKUP(F!$B189,E!$B$1:'E'!$AK$300,12,FALSE)=1000000000,AA223="-",AA223=""),"",(HLOOKUP(SMALL(G!$Q$4:'G'!$Y$4,7),G!$Q$4:'G'!$Y$501,ROW(G!AI189)-3,FALSE))/VLOOKUP(F!$B189,E!$B$1:'E'!$AK$300,12,FALSE)*100),"")</f>
        <v/>
      </c>
      <c r="AD223" s="34"/>
      <c r="AE223" s="25"/>
      <c r="AF223" s="25"/>
      <c r="AH223" s="63">
        <f t="shared" si="4"/>
        <v>1</v>
      </c>
      <c r="AJ223" s="25"/>
      <c r="AK223" s="25"/>
    </row>
    <row r="224" spans="1:37" s="63" customFormat="1" ht="9" hidden="1" customHeight="1" x14ac:dyDescent="0.15">
      <c r="A224" s="195" t="str">
        <f>F!A190</f>
        <v>Azinfos-methyl</v>
      </c>
      <c r="B224" s="195"/>
      <c r="C224" s="195"/>
      <c r="D224" s="35" t="str">
        <f>G!AQ190</f>
        <v/>
      </c>
      <c r="E224" s="34" t="str">
        <f>G!AP190</f>
        <v>--</v>
      </c>
      <c r="F224" s="33"/>
      <c r="G224" s="33" t="str">
        <f>G!AS190</f>
        <v/>
      </c>
      <c r="H224" s="34" t="str">
        <f>G!AR190</f>
        <v>--</v>
      </c>
      <c r="I224" s="33" t="str">
        <f>G!AT190</f>
        <v/>
      </c>
      <c r="J224" s="33" t="str">
        <f>G!AU190</f>
        <v/>
      </c>
      <c r="K224" s="34" t="str">
        <f>IFERROR(IF(OR(H224="--",H224="rg",VLOOKUP(F!$B190,E!$B$1:'E'!$AK$300,12,FALSE)=1000000000,I224="-",I224=""),"",(HLOOKUP(SMALL(G!$Q$4:'G'!$Y$4,1),G!$Q$4:'G'!$Y$501,ROW(G!Q190)-3,FALSE))/VLOOKUP(F!$B190,E!$B$1:'E'!$AK$300,12,FALSE)*100),"")</f>
        <v/>
      </c>
      <c r="L224" s="34"/>
      <c r="M224" s="34" t="str">
        <f>G!AW190</f>
        <v/>
      </c>
      <c r="N224" s="34" t="str">
        <f>G!AV190</f>
        <v>--</v>
      </c>
      <c r="O224" s="33"/>
      <c r="P224" s="33" t="str">
        <f>G!AY190</f>
        <v/>
      </c>
      <c r="Q224" s="34" t="str">
        <f>G!AX190</f>
        <v>--</v>
      </c>
      <c r="R224" s="33" t="str">
        <f>G!AZ190</f>
        <v/>
      </c>
      <c r="S224" s="33" t="str">
        <f>G!BA190</f>
        <v/>
      </c>
      <c r="T224" s="34" t="str">
        <f>IFERROR(IF(OR(Q224="--",Q224="rg",VLOOKUP(F!$B190,E!$B$1:'E'!$AK$300,12,FALSE)=1000000000,R224="-",R224=""),"",(HLOOKUP(SMALL(G!$Q$4:'G'!$Y$4,4),G!$Q$4:'G'!$Y$501,ROW(G!Z190)-3,FALSE))/VLOOKUP(F!$B190,E!$B$1:'E'!$AK$300,12,FALSE)*100),"")</f>
        <v/>
      </c>
      <c r="U224" s="34"/>
      <c r="V224" s="34" t="str">
        <f>G!BC190</f>
        <v/>
      </c>
      <c r="W224" s="34" t="str">
        <f>G!BB190</f>
        <v>--</v>
      </c>
      <c r="X224" s="34"/>
      <c r="Y224" s="33" t="str">
        <f>G!BE190</f>
        <v/>
      </c>
      <c r="Z224" s="34" t="str">
        <f>G!BD190</f>
        <v>--</v>
      </c>
      <c r="AA224" s="33" t="str">
        <f>G!BF190</f>
        <v/>
      </c>
      <c r="AB224" s="33" t="str">
        <f>G!BG190</f>
        <v/>
      </c>
      <c r="AC224" s="34" t="str">
        <f>IFERROR(IF(OR(Z224="--",Z224="rg",VLOOKUP(F!$B190,E!$B$1:'E'!$AK$300,12,FALSE)=1000000000,AA224="-",AA224=""),"",(HLOOKUP(SMALL(G!$Q$4:'G'!$Y$4,7),G!$Q$4:'G'!$Y$501,ROW(G!AI190)-3,FALSE))/VLOOKUP(F!$B190,E!$B$1:'E'!$AK$300,12,FALSE)*100),"")</f>
        <v/>
      </c>
      <c r="AD224" s="34"/>
      <c r="AE224" s="25"/>
      <c r="AF224" s="25"/>
      <c r="AH224" s="63">
        <f t="shared" si="4"/>
        <v>1</v>
      </c>
      <c r="AJ224" s="25"/>
      <c r="AK224" s="25"/>
    </row>
    <row r="225" spans="1:37" s="63" customFormat="1" ht="9" hidden="1" customHeight="1" x14ac:dyDescent="0.15">
      <c r="A225" s="195" t="str">
        <f>F!A191</f>
        <v>Carbofenothion</v>
      </c>
      <c r="B225" s="195"/>
      <c r="C225" s="195"/>
      <c r="D225" s="35" t="str">
        <f>G!AQ191</f>
        <v/>
      </c>
      <c r="E225" s="34" t="str">
        <f>G!AP191</f>
        <v>--</v>
      </c>
      <c r="F225" s="33"/>
      <c r="G225" s="33" t="str">
        <f>G!AS191</f>
        <v/>
      </c>
      <c r="H225" s="34" t="str">
        <f>G!AR191</f>
        <v>--</v>
      </c>
      <c r="I225" s="33" t="str">
        <f>G!AT191</f>
        <v/>
      </c>
      <c r="J225" s="33" t="str">
        <f>G!AU191</f>
        <v/>
      </c>
      <c r="K225" s="34" t="str">
        <f>IFERROR(IF(OR(H225="--",H225="rg",VLOOKUP(F!$B191,E!$B$1:'E'!$AK$300,12,FALSE)=1000000000,I225="-",I225=""),"",(HLOOKUP(SMALL(G!$Q$4:'G'!$Y$4,1),G!$Q$4:'G'!$Y$501,ROW(G!Q191)-3,FALSE))/VLOOKUP(F!$B191,E!$B$1:'E'!$AK$300,12,FALSE)*100),"")</f>
        <v/>
      </c>
      <c r="L225" s="34"/>
      <c r="M225" s="34" t="str">
        <f>G!AW191</f>
        <v/>
      </c>
      <c r="N225" s="34" t="str">
        <f>G!AV191</f>
        <v>--</v>
      </c>
      <c r="O225" s="33"/>
      <c r="P225" s="33" t="str">
        <f>G!AY191</f>
        <v/>
      </c>
      <c r="Q225" s="34" t="str">
        <f>G!AX191</f>
        <v>--</v>
      </c>
      <c r="R225" s="33" t="str">
        <f>G!AZ191</f>
        <v/>
      </c>
      <c r="S225" s="33" t="str">
        <f>G!BA191</f>
        <v/>
      </c>
      <c r="T225" s="34" t="str">
        <f>IFERROR(IF(OR(Q225="--",Q225="rg",VLOOKUP(F!$B191,E!$B$1:'E'!$AK$300,12,FALSE)=1000000000,R225="-",R225=""),"",(HLOOKUP(SMALL(G!$Q$4:'G'!$Y$4,4),G!$Q$4:'G'!$Y$501,ROW(G!Z191)-3,FALSE))/VLOOKUP(F!$B191,E!$B$1:'E'!$AK$300,12,FALSE)*100),"")</f>
        <v/>
      </c>
      <c r="U225" s="34"/>
      <c r="V225" s="34" t="str">
        <f>G!BC191</f>
        <v/>
      </c>
      <c r="W225" s="34" t="str">
        <f>G!BB191</f>
        <v>--</v>
      </c>
      <c r="X225" s="34"/>
      <c r="Y225" s="33" t="str">
        <f>G!BE191</f>
        <v/>
      </c>
      <c r="Z225" s="34" t="str">
        <f>G!BD191</f>
        <v>--</v>
      </c>
      <c r="AA225" s="33" t="str">
        <f>G!BF191</f>
        <v/>
      </c>
      <c r="AB225" s="33" t="str">
        <f>G!BG191</f>
        <v/>
      </c>
      <c r="AC225" s="34" t="str">
        <f>IFERROR(IF(OR(Z225="--",Z225="rg",VLOOKUP(F!$B191,E!$B$1:'E'!$AK$300,12,FALSE)=1000000000,AA225="-",AA225=""),"",(HLOOKUP(SMALL(G!$Q$4:'G'!$Y$4,7),G!$Q$4:'G'!$Y$501,ROW(G!AI191)-3,FALSE))/VLOOKUP(F!$B191,E!$B$1:'E'!$AK$300,12,FALSE)*100),"")</f>
        <v/>
      </c>
      <c r="AD225" s="34"/>
      <c r="AE225" s="25"/>
      <c r="AF225" s="25"/>
      <c r="AH225" s="63">
        <f t="shared" si="4"/>
        <v>1</v>
      </c>
      <c r="AJ225" s="25"/>
      <c r="AK225" s="25"/>
    </row>
    <row r="226" spans="1:37" s="63" customFormat="1" ht="9" hidden="1" customHeight="1" x14ac:dyDescent="0.15">
      <c r="A226" s="195" t="str">
        <f>F!A192</f>
        <v>Chloorfenvinfos A</v>
      </c>
      <c r="B226" s="195"/>
      <c r="C226" s="195"/>
      <c r="D226" s="35" t="str">
        <f>G!AQ192</f>
        <v/>
      </c>
      <c r="E226" s="34" t="str">
        <f>G!AP192</f>
        <v>--</v>
      </c>
      <c r="F226" s="33"/>
      <c r="G226" s="33" t="str">
        <f>G!AS192</f>
        <v/>
      </c>
      <c r="H226" s="34" t="str">
        <f>G!AR192</f>
        <v>--</v>
      </c>
      <c r="I226" s="33" t="str">
        <f>G!AT192</f>
        <v/>
      </c>
      <c r="J226" s="33" t="str">
        <f>G!AU192</f>
        <v/>
      </c>
      <c r="K226" s="34" t="str">
        <f>IFERROR(IF(OR(H226="--",H226="rg",VLOOKUP(F!$B192,E!$B$1:'E'!$AK$300,12,FALSE)=1000000000,I226="-",I226=""),"",(HLOOKUP(SMALL(G!$Q$4:'G'!$Y$4,1),G!$Q$4:'G'!$Y$501,ROW(G!Q192)-3,FALSE))/VLOOKUP(F!$B192,E!$B$1:'E'!$AK$300,12,FALSE)*100),"")</f>
        <v/>
      </c>
      <c r="L226" s="34"/>
      <c r="M226" s="34" t="str">
        <f>G!AW192</f>
        <v/>
      </c>
      <c r="N226" s="34" t="str">
        <f>G!AV192</f>
        <v>--</v>
      </c>
      <c r="O226" s="33"/>
      <c r="P226" s="33" t="str">
        <f>G!AY192</f>
        <v/>
      </c>
      <c r="Q226" s="34" t="str">
        <f>G!AX192</f>
        <v>--</v>
      </c>
      <c r="R226" s="33" t="str">
        <f>G!AZ192</f>
        <v/>
      </c>
      <c r="S226" s="33" t="str">
        <f>G!BA192</f>
        <v/>
      </c>
      <c r="T226" s="34" t="str">
        <f>IFERROR(IF(OR(Q226="--",Q226="rg",VLOOKUP(F!$B192,E!$B$1:'E'!$AK$300,12,FALSE)=1000000000,R226="-",R226=""),"",(HLOOKUP(SMALL(G!$Q$4:'G'!$Y$4,4),G!$Q$4:'G'!$Y$501,ROW(G!Z192)-3,FALSE))/VLOOKUP(F!$B192,E!$B$1:'E'!$AK$300,12,FALSE)*100),"")</f>
        <v/>
      </c>
      <c r="U226" s="34"/>
      <c r="V226" s="34" t="str">
        <f>G!BC192</f>
        <v/>
      </c>
      <c r="W226" s="34" t="str">
        <f>G!BB192</f>
        <v>--</v>
      </c>
      <c r="X226" s="34"/>
      <c r="Y226" s="33" t="str">
        <f>G!BE192</f>
        <v/>
      </c>
      <c r="Z226" s="34" t="str">
        <f>G!BD192</f>
        <v>--</v>
      </c>
      <c r="AA226" s="33" t="str">
        <f>G!BF192</f>
        <v/>
      </c>
      <c r="AB226" s="33" t="str">
        <f>G!BG192</f>
        <v/>
      </c>
      <c r="AC226" s="34" t="str">
        <f>IFERROR(IF(OR(Z226="--",Z226="rg",VLOOKUP(F!$B192,E!$B$1:'E'!$AK$300,12,FALSE)=1000000000,AA226="-",AA226=""),"",(HLOOKUP(SMALL(G!$Q$4:'G'!$Y$4,7),G!$Q$4:'G'!$Y$501,ROW(G!AI192)-3,FALSE))/VLOOKUP(F!$B192,E!$B$1:'E'!$AK$300,12,FALSE)*100),"")</f>
        <v/>
      </c>
      <c r="AD226" s="34"/>
      <c r="AE226" s="25"/>
      <c r="AF226" s="25"/>
      <c r="AH226" s="63">
        <f t="shared" si="4"/>
        <v>1</v>
      </c>
      <c r="AJ226" s="25"/>
      <c r="AK226" s="25"/>
    </row>
    <row r="227" spans="1:37" s="63" customFormat="1" ht="9" hidden="1" customHeight="1" x14ac:dyDescent="0.15">
      <c r="A227" s="195" t="str">
        <f>F!A193</f>
        <v>Chloorfenvinfos B</v>
      </c>
      <c r="B227" s="195"/>
      <c r="C227" s="195"/>
      <c r="D227" s="35" t="str">
        <f>G!AQ193</f>
        <v/>
      </c>
      <c r="E227" s="34" t="str">
        <f>G!AP193</f>
        <v>--</v>
      </c>
      <c r="F227" s="33"/>
      <c r="G227" s="33" t="str">
        <f>G!AS193</f>
        <v/>
      </c>
      <c r="H227" s="34" t="str">
        <f>G!AR193</f>
        <v>--</v>
      </c>
      <c r="I227" s="33" t="str">
        <f>G!AT193</f>
        <v/>
      </c>
      <c r="J227" s="33" t="str">
        <f>G!AU193</f>
        <v/>
      </c>
      <c r="K227" s="34" t="str">
        <f>IFERROR(IF(OR(H227="--",H227="rg",VLOOKUP(F!$B193,E!$B$1:'E'!$AK$300,12,FALSE)=1000000000,I227="-",I227=""),"",(HLOOKUP(SMALL(G!$Q$4:'G'!$Y$4,1),G!$Q$4:'G'!$Y$501,ROW(G!Q193)-3,FALSE))/VLOOKUP(F!$B193,E!$B$1:'E'!$AK$300,12,FALSE)*100),"")</f>
        <v/>
      </c>
      <c r="L227" s="34"/>
      <c r="M227" s="34" t="str">
        <f>G!AW193</f>
        <v/>
      </c>
      <c r="N227" s="34" t="str">
        <f>G!AV193</f>
        <v>--</v>
      </c>
      <c r="O227" s="33"/>
      <c r="P227" s="33" t="str">
        <f>G!AY193</f>
        <v/>
      </c>
      <c r="Q227" s="34" t="str">
        <f>G!AX193</f>
        <v>--</v>
      </c>
      <c r="R227" s="33" t="str">
        <f>G!AZ193</f>
        <v/>
      </c>
      <c r="S227" s="33" t="str">
        <f>G!BA193</f>
        <v/>
      </c>
      <c r="T227" s="34" t="str">
        <f>IFERROR(IF(OR(Q227="--",Q227="rg",VLOOKUP(F!$B193,E!$B$1:'E'!$AK$300,12,FALSE)=1000000000,R227="-",R227=""),"",(HLOOKUP(SMALL(G!$Q$4:'G'!$Y$4,4),G!$Q$4:'G'!$Y$501,ROW(G!Z193)-3,FALSE))/VLOOKUP(F!$B193,E!$B$1:'E'!$AK$300,12,FALSE)*100),"")</f>
        <v/>
      </c>
      <c r="U227" s="34"/>
      <c r="V227" s="34" t="str">
        <f>G!BC193</f>
        <v/>
      </c>
      <c r="W227" s="34" t="str">
        <f>G!BB193</f>
        <v>--</v>
      </c>
      <c r="X227" s="34"/>
      <c r="Y227" s="33" t="str">
        <f>G!BE193</f>
        <v/>
      </c>
      <c r="Z227" s="34" t="str">
        <f>G!BD193</f>
        <v>--</v>
      </c>
      <c r="AA227" s="33" t="str">
        <f>G!BF193</f>
        <v/>
      </c>
      <c r="AB227" s="33" t="str">
        <f>G!BG193</f>
        <v/>
      </c>
      <c r="AC227" s="34" t="str">
        <f>IFERROR(IF(OR(Z227="--",Z227="rg",VLOOKUP(F!$B193,E!$B$1:'E'!$AK$300,12,FALSE)=1000000000,AA227="-",AA227=""),"",(HLOOKUP(SMALL(G!$Q$4:'G'!$Y$4,7),G!$Q$4:'G'!$Y$501,ROW(G!AI193)-3,FALSE))/VLOOKUP(F!$B193,E!$B$1:'E'!$AK$300,12,FALSE)*100),"")</f>
        <v/>
      </c>
      <c r="AD227" s="34"/>
      <c r="AE227" s="25"/>
      <c r="AF227" s="25"/>
      <c r="AH227" s="63">
        <f t="shared" si="4"/>
        <v>1</v>
      </c>
      <c r="AJ227" s="25"/>
      <c r="AK227" s="25"/>
    </row>
    <row r="228" spans="1:37" s="63" customFormat="1" ht="9" hidden="1" customHeight="1" x14ac:dyDescent="0.15">
      <c r="A228" s="195" t="str">
        <f>F!A194</f>
        <v>Chlorfenvinfos (som)</v>
      </c>
      <c r="B228" s="195"/>
      <c r="C228" s="195"/>
      <c r="D228" s="35" t="str">
        <f>G!AQ194</f>
        <v/>
      </c>
      <c r="E228" s="34" t="str">
        <f>G!AP194</f>
        <v>--</v>
      </c>
      <c r="F228" s="33"/>
      <c r="G228" s="33" t="str">
        <f>G!AS194</f>
        <v/>
      </c>
      <c r="H228" s="34" t="str">
        <f>G!AR194</f>
        <v>--</v>
      </c>
      <c r="I228" s="33" t="str">
        <f>G!AT194</f>
        <v/>
      </c>
      <c r="J228" s="33" t="str">
        <f>G!AU194</f>
        <v/>
      </c>
      <c r="K228" s="34" t="str">
        <f>IFERROR(IF(OR(H228="--",H228="rg",VLOOKUP(F!$B194,E!$B$1:'E'!$AK$300,12,FALSE)=1000000000,I228="-",I228=""),"",(HLOOKUP(SMALL(G!$Q$4:'G'!$Y$4,1),G!$Q$4:'G'!$Y$501,ROW(G!Q194)-3,FALSE))/VLOOKUP(F!$B194,E!$B$1:'E'!$AK$300,12,FALSE)*100),"")</f>
        <v/>
      </c>
      <c r="L228" s="34"/>
      <c r="M228" s="34" t="str">
        <f>G!AW194</f>
        <v/>
      </c>
      <c r="N228" s="34" t="str">
        <f>G!AV194</f>
        <v>--</v>
      </c>
      <c r="O228" s="33"/>
      <c r="P228" s="33" t="str">
        <f>G!AY194</f>
        <v/>
      </c>
      <c r="Q228" s="34" t="str">
        <f>G!AX194</f>
        <v>--</v>
      </c>
      <c r="R228" s="33" t="str">
        <f>G!AZ194</f>
        <v/>
      </c>
      <c r="S228" s="33" t="str">
        <f>G!BA194</f>
        <v/>
      </c>
      <c r="T228" s="34" t="str">
        <f>IFERROR(IF(OR(Q228="--",Q228="rg",VLOOKUP(F!$B194,E!$B$1:'E'!$AK$300,12,FALSE)=1000000000,R228="-",R228=""),"",(HLOOKUP(SMALL(G!$Q$4:'G'!$Y$4,4),G!$Q$4:'G'!$Y$501,ROW(G!Z194)-3,FALSE))/VLOOKUP(F!$B194,E!$B$1:'E'!$AK$300,12,FALSE)*100),"")</f>
        <v/>
      </c>
      <c r="U228" s="34"/>
      <c r="V228" s="34" t="str">
        <f>G!BC194</f>
        <v/>
      </c>
      <c r="W228" s="34" t="str">
        <f>G!BB194</f>
        <v>--</v>
      </c>
      <c r="X228" s="34"/>
      <c r="Y228" s="33" t="str">
        <f>G!BE194</f>
        <v/>
      </c>
      <c r="Z228" s="34" t="str">
        <f>G!BD194</f>
        <v>--</v>
      </c>
      <c r="AA228" s="33" t="str">
        <f>G!BF194</f>
        <v/>
      </c>
      <c r="AB228" s="33" t="str">
        <f>G!BG194</f>
        <v/>
      </c>
      <c r="AC228" s="34" t="str">
        <f>IFERROR(IF(OR(Z228="--",Z228="rg",VLOOKUP(F!$B194,E!$B$1:'E'!$AK$300,12,FALSE)=1000000000,AA228="-",AA228=""),"",(HLOOKUP(SMALL(G!$Q$4:'G'!$Y$4,7),G!$Q$4:'G'!$Y$501,ROW(G!AI194)-3,FALSE))/VLOOKUP(F!$B194,E!$B$1:'E'!$AK$300,12,FALSE)*100),"")</f>
        <v/>
      </c>
      <c r="AD228" s="34"/>
      <c r="AE228" s="25"/>
      <c r="AF228" s="25"/>
      <c r="AH228" s="63">
        <f t="shared" si="4"/>
        <v>1</v>
      </c>
      <c r="AJ228" s="25"/>
      <c r="AK228" s="25"/>
    </row>
    <row r="229" spans="1:37" s="63" customFormat="1" ht="9" hidden="1" customHeight="1" x14ac:dyDescent="0.15">
      <c r="A229" s="195" t="str">
        <f>F!A195</f>
        <v>Chloorpyrifos-ethyl</v>
      </c>
      <c r="B229" s="195"/>
      <c r="C229" s="195"/>
      <c r="D229" s="35" t="str">
        <f>G!AQ195</f>
        <v/>
      </c>
      <c r="E229" s="34" t="str">
        <f>G!AP195</f>
        <v>--</v>
      </c>
      <c r="F229" s="33"/>
      <c r="G229" s="33" t="str">
        <f>G!AS195</f>
        <v/>
      </c>
      <c r="H229" s="34" t="str">
        <f>G!AR195</f>
        <v>--</v>
      </c>
      <c r="I229" s="33" t="str">
        <f>G!AT195</f>
        <v/>
      </c>
      <c r="J229" s="33" t="str">
        <f>G!AU195</f>
        <v/>
      </c>
      <c r="K229" s="34" t="str">
        <f>IFERROR(IF(OR(H229="--",H229="rg",VLOOKUP(F!$B195,E!$B$1:'E'!$AK$300,12,FALSE)=1000000000,I229="-",I229=""),"",(HLOOKUP(SMALL(G!$Q$4:'G'!$Y$4,1),G!$Q$4:'G'!$Y$501,ROW(G!Q195)-3,FALSE))/VLOOKUP(F!$B195,E!$B$1:'E'!$AK$300,12,FALSE)*100),"")</f>
        <v/>
      </c>
      <c r="L229" s="34"/>
      <c r="M229" s="34" t="str">
        <f>G!AW195</f>
        <v/>
      </c>
      <c r="N229" s="34" t="str">
        <f>G!AV195</f>
        <v>--</v>
      </c>
      <c r="O229" s="33"/>
      <c r="P229" s="33" t="str">
        <f>G!AY195</f>
        <v/>
      </c>
      <c r="Q229" s="34" t="str">
        <f>G!AX195</f>
        <v>--</v>
      </c>
      <c r="R229" s="33" t="str">
        <f>G!AZ195</f>
        <v/>
      </c>
      <c r="S229" s="33" t="str">
        <f>G!BA195</f>
        <v/>
      </c>
      <c r="T229" s="34" t="str">
        <f>IFERROR(IF(OR(Q229="--",Q229="rg",VLOOKUP(F!$B195,E!$B$1:'E'!$AK$300,12,FALSE)=1000000000,R229="-",R229=""),"",(HLOOKUP(SMALL(G!$Q$4:'G'!$Y$4,4),G!$Q$4:'G'!$Y$501,ROW(G!Z195)-3,FALSE))/VLOOKUP(F!$B195,E!$B$1:'E'!$AK$300,12,FALSE)*100),"")</f>
        <v/>
      </c>
      <c r="U229" s="34"/>
      <c r="V229" s="34" t="str">
        <f>G!BC195</f>
        <v/>
      </c>
      <c r="W229" s="34" t="str">
        <f>G!BB195</f>
        <v>--</v>
      </c>
      <c r="X229" s="34"/>
      <c r="Y229" s="33" t="str">
        <f>G!BE195</f>
        <v/>
      </c>
      <c r="Z229" s="34" t="str">
        <f>G!BD195</f>
        <v>--</v>
      </c>
      <c r="AA229" s="33" t="str">
        <f>G!BF195</f>
        <v/>
      </c>
      <c r="AB229" s="33" t="str">
        <f>G!BG195</f>
        <v/>
      </c>
      <c r="AC229" s="34" t="str">
        <f>IFERROR(IF(OR(Z229="--",Z229="rg",VLOOKUP(F!$B195,E!$B$1:'E'!$AK$300,12,FALSE)=1000000000,AA229="-",AA229=""),"",(HLOOKUP(SMALL(G!$Q$4:'G'!$Y$4,7),G!$Q$4:'G'!$Y$501,ROW(G!AI195)-3,FALSE))/VLOOKUP(F!$B195,E!$B$1:'E'!$AK$300,12,FALSE)*100),"")</f>
        <v/>
      </c>
      <c r="AD229" s="34"/>
      <c r="AE229" s="25"/>
      <c r="AF229" s="25"/>
      <c r="AH229" s="63">
        <f t="shared" si="4"/>
        <v>1</v>
      </c>
      <c r="AJ229" s="25"/>
      <c r="AK229" s="25"/>
    </row>
    <row r="230" spans="1:37" s="63" customFormat="1" ht="9" hidden="1" customHeight="1" x14ac:dyDescent="0.15">
      <c r="A230" s="195" t="str">
        <f>F!A196</f>
        <v>Chloorpyrifos-methyl</v>
      </c>
      <c r="B230" s="195"/>
      <c r="C230" s="195"/>
      <c r="D230" s="35" t="str">
        <f>G!AQ196</f>
        <v/>
      </c>
      <c r="E230" s="34" t="str">
        <f>G!AP196</f>
        <v>--</v>
      </c>
      <c r="F230" s="33"/>
      <c r="G230" s="33" t="str">
        <f>G!AS196</f>
        <v/>
      </c>
      <c r="H230" s="34" t="str">
        <f>G!AR196</f>
        <v>--</v>
      </c>
      <c r="I230" s="33" t="str">
        <f>G!AT196</f>
        <v/>
      </c>
      <c r="J230" s="33" t="str">
        <f>G!AU196</f>
        <v/>
      </c>
      <c r="K230" s="34" t="str">
        <f>IFERROR(IF(OR(H230="--",H230="rg",VLOOKUP(F!$B196,E!$B$1:'E'!$AK$300,12,FALSE)=1000000000,I230="-",I230=""),"",(HLOOKUP(SMALL(G!$Q$4:'G'!$Y$4,1),G!$Q$4:'G'!$Y$501,ROW(G!Q196)-3,FALSE))/VLOOKUP(F!$B196,E!$B$1:'E'!$AK$300,12,FALSE)*100),"")</f>
        <v/>
      </c>
      <c r="L230" s="34"/>
      <c r="M230" s="34" t="str">
        <f>G!AW196</f>
        <v/>
      </c>
      <c r="N230" s="34" t="str">
        <f>G!AV196</f>
        <v>--</v>
      </c>
      <c r="O230" s="33"/>
      <c r="P230" s="33" t="str">
        <f>G!AY196</f>
        <v/>
      </c>
      <c r="Q230" s="34" t="str">
        <f>G!AX196</f>
        <v>--</v>
      </c>
      <c r="R230" s="33" t="str">
        <f>G!AZ196</f>
        <v/>
      </c>
      <c r="S230" s="33" t="str">
        <f>G!BA196</f>
        <v/>
      </c>
      <c r="T230" s="34" t="str">
        <f>IFERROR(IF(OR(Q230="--",Q230="rg",VLOOKUP(F!$B196,E!$B$1:'E'!$AK$300,12,FALSE)=1000000000,R230="-",R230=""),"",(HLOOKUP(SMALL(G!$Q$4:'G'!$Y$4,4),G!$Q$4:'G'!$Y$501,ROW(G!Z196)-3,FALSE))/VLOOKUP(F!$B196,E!$B$1:'E'!$AK$300,12,FALSE)*100),"")</f>
        <v/>
      </c>
      <c r="U230" s="34"/>
      <c r="V230" s="34" t="str">
        <f>G!BC196</f>
        <v/>
      </c>
      <c r="W230" s="34" t="str">
        <f>G!BB196</f>
        <v>--</v>
      </c>
      <c r="X230" s="34"/>
      <c r="Y230" s="33" t="str">
        <f>G!BE196</f>
        <v/>
      </c>
      <c r="Z230" s="34" t="str">
        <f>G!BD196</f>
        <v>--</v>
      </c>
      <c r="AA230" s="33" t="str">
        <f>G!BF196</f>
        <v/>
      </c>
      <c r="AB230" s="33" t="str">
        <f>G!BG196</f>
        <v/>
      </c>
      <c r="AC230" s="34" t="str">
        <f>IFERROR(IF(OR(Z230="--",Z230="rg",VLOOKUP(F!$B196,E!$B$1:'E'!$AK$300,12,FALSE)=1000000000,AA230="-",AA230=""),"",(HLOOKUP(SMALL(G!$Q$4:'G'!$Y$4,7),G!$Q$4:'G'!$Y$501,ROW(G!AI196)-3,FALSE))/VLOOKUP(F!$B196,E!$B$1:'E'!$AK$300,12,FALSE)*100),"")</f>
        <v/>
      </c>
      <c r="AD230" s="34"/>
      <c r="AE230" s="25"/>
      <c r="AF230" s="25"/>
      <c r="AH230" s="63">
        <f t="shared" si="4"/>
        <v>1</v>
      </c>
      <c r="AJ230" s="25"/>
      <c r="AK230" s="25"/>
    </row>
    <row r="231" spans="1:37" s="63" customFormat="1" ht="9" hidden="1" customHeight="1" x14ac:dyDescent="0.15">
      <c r="A231" s="195" t="str">
        <f>F!A197</f>
        <v>Diazinon</v>
      </c>
      <c r="B231" s="195"/>
      <c r="C231" s="195"/>
      <c r="D231" s="35" t="str">
        <f>G!AQ197</f>
        <v/>
      </c>
      <c r="E231" s="34" t="str">
        <f>G!AP197</f>
        <v>--</v>
      </c>
      <c r="F231" s="33"/>
      <c r="G231" s="33" t="str">
        <f>G!AS197</f>
        <v/>
      </c>
      <c r="H231" s="34" t="str">
        <f>G!AR197</f>
        <v>--</v>
      </c>
      <c r="I231" s="33" t="str">
        <f>G!AT197</f>
        <v/>
      </c>
      <c r="J231" s="33" t="str">
        <f>G!AU197</f>
        <v/>
      </c>
      <c r="K231" s="34" t="str">
        <f>IFERROR(IF(OR(H231="--",H231="rg",VLOOKUP(F!$B197,E!$B$1:'E'!$AK$300,12,FALSE)=1000000000,I231="-",I231=""),"",(HLOOKUP(SMALL(G!$Q$4:'G'!$Y$4,1),G!$Q$4:'G'!$Y$501,ROW(G!Q197)-3,FALSE))/VLOOKUP(F!$B197,E!$B$1:'E'!$AK$300,12,FALSE)*100),"")</f>
        <v/>
      </c>
      <c r="L231" s="34"/>
      <c r="M231" s="34" t="str">
        <f>G!AW197</f>
        <v/>
      </c>
      <c r="N231" s="34" t="str">
        <f>G!AV197</f>
        <v>--</v>
      </c>
      <c r="O231" s="33"/>
      <c r="P231" s="33" t="str">
        <f>G!AY197</f>
        <v/>
      </c>
      <c r="Q231" s="34" t="str">
        <f>G!AX197</f>
        <v>--</v>
      </c>
      <c r="R231" s="33" t="str">
        <f>G!AZ197</f>
        <v/>
      </c>
      <c r="S231" s="33" t="str">
        <f>G!BA197</f>
        <v/>
      </c>
      <c r="T231" s="34" t="str">
        <f>IFERROR(IF(OR(Q231="--",Q231="rg",VLOOKUP(F!$B197,E!$B$1:'E'!$AK$300,12,FALSE)=1000000000,R231="-",R231=""),"",(HLOOKUP(SMALL(G!$Q$4:'G'!$Y$4,4),G!$Q$4:'G'!$Y$501,ROW(G!Z197)-3,FALSE))/VLOOKUP(F!$B197,E!$B$1:'E'!$AK$300,12,FALSE)*100),"")</f>
        <v/>
      </c>
      <c r="U231" s="34"/>
      <c r="V231" s="34" t="str">
        <f>G!BC197</f>
        <v/>
      </c>
      <c r="W231" s="34" t="str">
        <f>G!BB197</f>
        <v>--</v>
      </c>
      <c r="X231" s="34"/>
      <c r="Y231" s="33" t="str">
        <f>G!BE197</f>
        <v/>
      </c>
      <c r="Z231" s="34" t="str">
        <f>G!BD197</f>
        <v>--</v>
      </c>
      <c r="AA231" s="33" t="str">
        <f>G!BF197</f>
        <v/>
      </c>
      <c r="AB231" s="33" t="str">
        <f>G!BG197</f>
        <v/>
      </c>
      <c r="AC231" s="34" t="str">
        <f>IFERROR(IF(OR(Z231="--",Z231="rg",VLOOKUP(F!$B197,E!$B$1:'E'!$AK$300,12,FALSE)=1000000000,AA231="-",AA231=""),"",(HLOOKUP(SMALL(G!$Q$4:'G'!$Y$4,7),G!$Q$4:'G'!$Y$501,ROW(G!AI197)-3,FALSE))/VLOOKUP(F!$B197,E!$B$1:'E'!$AK$300,12,FALSE)*100),"")</f>
        <v/>
      </c>
      <c r="AD231" s="34"/>
      <c r="AE231" s="25"/>
      <c r="AF231" s="25"/>
      <c r="AH231" s="63">
        <f t="shared" si="4"/>
        <v>1</v>
      </c>
      <c r="AJ231" s="25"/>
      <c r="AK231" s="25"/>
    </row>
    <row r="232" spans="1:37" s="63" customFormat="1" ht="9" hidden="1" customHeight="1" x14ac:dyDescent="0.15">
      <c r="A232" s="195" t="str">
        <f>F!A198</f>
        <v>Dichloorvos</v>
      </c>
      <c r="B232" s="195"/>
      <c r="C232" s="195"/>
      <c r="D232" s="35" t="str">
        <f>G!AQ198</f>
        <v/>
      </c>
      <c r="E232" s="34" t="str">
        <f>G!AP198</f>
        <v>--</v>
      </c>
      <c r="F232" s="33"/>
      <c r="G232" s="33" t="str">
        <f>G!AS198</f>
        <v/>
      </c>
      <c r="H232" s="34" t="str">
        <f>G!AR198</f>
        <v>--</v>
      </c>
      <c r="I232" s="33" t="str">
        <f>G!AT198</f>
        <v/>
      </c>
      <c r="J232" s="33" t="str">
        <f>G!AU198</f>
        <v/>
      </c>
      <c r="K232" s="34" t="str">
        <f>IFERROR(IF(OR(H232="--",H232="rg",VLOOKUP(F!$B198,E!$B$1:'E'!$AK$300,12,FALSE)=1000000000,I232="-",I232=""),"",(HLOOKUP(SMALL(G!$Q$4:'G'!$Y$4,1),G!$Q$4:'G'!$Y$501,ROW(G!Q198)-3,FALSE))/VLOOKUP(F!$B198,E!$B$1:'E'!$AK$300,12,FALSE)*100),"")</f>
        <v/>
      </c>
      <c r="L232" s="34"/>
      <c r="M232" s="34" t="str">
        <f>G!AW198</f>
        <v/>
      </c>
      <c r="N232" s="34" t="str">
        <f>G!AV198</f>
        <v>--</v>
      </c>
      <c r="O232" s="33"/>
      <c r="P232" s="33" t="str">
        <f>G!AY198</f>
        <v/>
      </c>
      <c r="Q232" s="34" t="str">
        <f>G!AX198</f>
        <v>--</v>
      </c>
      <c r="R232" s="33" t="str">
        <f>G!AZ198</f>
        <v/>
      </c>
      <c r="S232" s="33" t="str">
        <f>G!BA198</f>
        <v/>
      </c>
      <c r="T232" s="34" t="str">
        <f>IFERROR(IF(OR(Q232="--",Q232="rg",VLOOKUP(F!$B198,E!$B$1:'E'!$AK$300,12,FALSE)=1000000000,R232="-",R232=""),"",(HLOOKUP(SMALL(G!$Q$4:'G'!$Y$4,4),G!$Q$4:'G'!$Y$501,ROW(G!Z198)-3,FALSE))/VLOOKUP(F!$B198,E!$B$1:'E'!$AK$300,12,FALSE)*100),"")</f>
        <v/>
      </c>
      <c r="U232" s="34"/>
      <c r="V232" s="34" t="str">
        <f>G!BC198</f>
        <v/>
      </c>
      <c r="W232" s="34" t="str">
        <f>G!BB198</f>
        <v>--</v>
      </c>
      <c r="X232" s="34"/>
      <c r="Y232" s="33" t="str">
        <f>G!BE198</f>
        <v/>
      </c>
      <c r="Z232" s="34" t="str">
        <f>G!BD198</f>
        <v>--</v>
      </c>
      <c r="AA232" s="33" t="str">
        <f>G!BF198</f>
        <v/>
      </c>
      <c r="AB232" s="33" t="str">
        <f>G!BG198</f>
        <v/>
      </c>
      <c r="AC232" s="34" t="str">
        <f>IFERROR(IF(OR(Z232="--",Z232="rg",VLOOKUP(F!$B198,E!$B$1:'E'!$AK$300,12,FALSE)=1000000000,AA232="-",AA232=""),"",(HLOOKUP(SMALL(G!$Q$4:'G'!$Y$4,7),G!$Q$4:'G'!$Y$501,ROW(G!AI198)-3,FALSE))/VLOOKUP(F!$B198,E!$B$1:'E'!$AK$300,12,FALSE)*100),"")</f>
        <v/>
      </c>
      <c r="AD232" s="34"/>
      <c r="AE232" s="25"/>
      <c r="AF232" s="25"/>
      <c r="AH232" s="63">
        <f t="shared" si="4"/>
        <v>1</v>
      </c>
      <c r="AJ232" s="25"/>
      <c r="AK232" s="25"/>
    </row>
    <row r="233" spans="1:37" s="63" customFormat="1" ht="9" hidden="1" customHeight="1" x14ac:dyDescent="0.15">
      <c r="A233" s="195" t="str">
        <f>F!A199</f>
        <v>Dimethoaat</v>
      </c>
      <c r="B233" s="195"/>
      <c r="C233" s="195"/>
      <c r="D233" s="35" t="str">
        <f>G!AQ199</f>
        <v/>
      </c>
      <c r="E233" s="34" t="str">
        <f>G!AP199</f>
        <v>--</v>
      </c>
      <c r="F233" s="33"/>
      <c r="G233" s="33" t="str">
        <f>G!AS199</f>
        <v/>
      </c>
      <c r="H233" s="34" t="str">
        <f>G!AR199</f>
        <v>--</v>
      </c>
      <c r="I233" s="33" t="str">
        <f>G!AT199</f>
        <v/>
      </c>
      <c r="J233" s="33" t="str">
        <f>G!AU199</f>
        <v/>
      </c>
      <c r="K233" s="34" t="str">
        <f>IFERROR(IF(OR(H233="--",H233="rg",VLOOKUP(F!$B199,E!$B$1:'E'!$AK$300,12,FALSE)=1000000000,I233="-",I233=""),"",(HLOOKUP(SMALL(G!$Q$4:'G'!$Y$4,1),G!$Q$4:'G'!$Y$501,ROW(G!Q199)-3,FALSE))/VLOOKUP(F!$B199,E!$B$1:'E'!$AK$300,12,FALSE)*100),"")</f>
        <v/>
      </c>
      <c r="L233" s="34"/>
      <c r="M233" s="34" t="str">
        <f>G!AW199</f>
        <v/>
      </c>
      <c r="N233" s="34" t="str">
        <f>G!AV199</f>
        <v>--</v>
      </c>
      <c r="O233" s="33"/>
      <c r="P233" s="33" t="str">
        <f>G!AY199</f>
        <v/>
      </c>
      <c r="Q233" s="34" t="str">
        <f>G!AX199</f>
        <v>--</v>
      </c>
      <c r="R233" s="33" t="str">
        <f>G!AZ199</f>
        <v/>
      </c>
      <c r="S233" s="33" t="str">
        <f>G!BA199</f>
        <v/>
      </c>
      <c r="T233" s="34" t="str">
        <f>IFERROR(IF(OR(Q233="--",Q233="rg",VLOOKUP(F!$B199,E!$B$1:'E'!$AK$300,12,FALSE)=1000000000,R233="-",R233=""),"",(HLOOKUP(SMALL(G!$Q$4:'G'!$Y$4,4),G!$Q$4:'G'!$Y$501,ROW(G!Z199)-3,FALSE))/VLOOKUP(F!$B199,E!$B$1:'E'!$AK$300,12,FALSE)*100),"")</f>
        <v/>
      </c>
      <c r="U233" s="34"/>
      <c r="V233" s="34" t="str">
        <f>G!BC199</f>
        <v/>
      </c>
      <c r="W233" s="34" t="str">
        <f>G!BB199</f>
        <v>--</v>
      </c>
      <c r="X233" s="34"/>
      <c r="Y233" s="33" t="str">
        <f>G!BE199</f>
        <v/>
      </c>
      <c r="Z233" s="34" t="str">
        <f>G!BD199</f>
        <v>--</v>
      </c>
      <c r="AA233" s="33" t="str">
        <f>G!BF199</f>
        <v/>
      </c>
      <c r="AB233" s="33" t="str">
        <f>G!BG199</f>
        <v/>
      </c>
      <c r="AC233" s="34" t="str">
        <f>IFERROR(IF(OR(Z233="--",Z233="rg",VLOOKUP(F!$B199,E!$B$1:'E'!$AK$300,12,FALSE)=1000000000,AA233="-",AA233=""),"",(HLOOKUP(SMALL(G!$Q$4:'G'!$Y$4,7),G!$Q$4:'G'!$Y$501,ROW(G!AI199)-3,FALSE))/VLOOKUP(F!$B199,E!$B$1:'E'!$AK$300,12,FALSE)*100),"")</f>
        <v/>
      </c>
      <c r="AD233" s="34"/>
      <c r="AE233" s="25"/>
      <c r="AF233" s="25"/>
      <c r="AH233" s="63">
        <f t="shared" si="4"/>
        <v>1</v>
      </c>
      <c r="AJ233" s="25"/>
      <c r="AK233" s="25"/>
    </row>
    <row r="234" spans="1:37" s="63" customFormat="1" ht="9" hidden="1" customHeight="1" x14ac:dyDescent="0.15">
      <c r="A234" s="195" t="str">
        <f>F!A200</f>
        <v>Disulfoton</v>
      </c>
      <c r="B234" s="195"/>
      <c r="C234" s="195"/>
      <c r="D234" s="35" t="str">
        <f>G!AQ200</f>
        <v/>
      </c>
      <c r="E234" s="34" t="str">
        <f>G!AP200</f>
        <v>--</v>
      </c>
      <c r="F234" s="33"/>
      <c r="G234" s="33" t="str">
        <f>G!AS200</f>
        <v/>
      </c>
      <c r="H234" s="34" t="str">
        <f>G!AR200</f>
        <v>--</v>
      </c>
      <c r="I234" s="33" t="str">
        <f>G!AT200</f>
        <v/>
      </c>
      <c r="J234" s="33" t="str">
        <f>G!AU200</f>
        <v/>
      </c>
      <c r="K234" s="34" t="str">
        <f>IFERROR(IF(OR(H234="--",H234="rg",VLOOKUP(F!$B200,E!$B$1:'E'!$AK$300,12,FALSE)=1000000000,I234="-",I234=""),"",(HLOOKUP(SMALL(G!$Q$4:'G'!$Y$4,1),G!$Q$4:'G'!$Y$501,ROW(G!Q200)-3,FALSE))/VLOOKUP(F!$B200,E!$B$1:'E'!$AK$300,12,FALSE)*100),"")</f>
        <v/>
      </c>
      <c r="L234" s="34"/>
      <c r="M234" s="34" t="str">
        <f>G!AW200</f>
        <v/>
      </c>
      <c r="N234" s="34" t="str">
        <f>G!AV200</f>
        <v>--</v>
      </c>
      <c r="O234" s="33"/>
      <c r="P234" s="33" t="str">
        <f>G!AY200</f>
        <v/>
      </c>
      <c r="Q234" s="34" t="str">
        <f>G!AX200</f>
        <v>--</v>
      </c>
      <c r="R234" s="33" t="str">
        <f>G!AZ200</f>
        <v/>
      </c>
      <c r="S234" s="33" t="str">
        <f>G!BA200</f>
        <v/>
      </c>
      <c r="T234" s="34" t="str">
        <f>IFERROR(IF(OR(Q234="--",Q234="rg",VLOOKUP(F!$B200,E!$B$1:'E'!$AK$300,12,FALSE)=1000000000,R234="-",R234=""),"",(HLOOKUP(SMALL(G!$Q$4:'G'!$Y$4,4),G!$Q$4:'G'!$Y$501,ROW(G!Z200)-3,FALSE))/VLOOKUP(F!$B200,E!$B$1:'E'!$AK$300,12,FALSE)*100),"")</f>
        <v/>
      </c>
      <c r="U234" s="34"/>
      <c r="V234" s="34" t="str">
        <f>G!BC200</f>
        <v/>
      </c>
      <c r="W234" s="34" t="str">
        <f>G!BB200</f>
        <v>--</v>
      </c>
      <c r="X234" s="34"/>
      <c r="Y234" s="33" t="str">
        <f>G!BE200</f>
        <v/>
      </c>
      <c r="Z234" s="34" t="str">
        <f>G!BD200</f>
        <v>--</v>
      </c>
      <c r="AA234" s="33" t="str">
        <f>G!BF200</f>
        <v/>
      </c>
      <c r="AB234" s="33" t="str">
        <f>G!BG200</f>
        <v/>
      </c>
      <c r="AC234" s="34" t="str">
        <f>IFERROR(IF(OR(Z234="--",Z234="rg",VLOOKUP(F!$B200,E!$B$1:'E'!$AK$300,12,FALSE)=1000000000,AA234="-",AA234=""),"",(HLOOKUP(SMALL(G!$Q$4:'G'!$Y$4,7),G!$Q$4:'G'!$Y$501,ROW(G!AI200)-3,FALSE))/VLOOKUP(F!$B200,E!$B$1:'E'!$AK$300,12,FALSE)*100),"")</f>
        <v/>
      </c>
      <c r="AD234" s="34"/>
      <c r="AE234" s="25"/>
      <c r="AF234" s="25"/>
      <c r="AH234" s="63">
        <f t="shared" si="4"/>
        <v>1</v>
      </c>
      <c r="AJ234" s="25"/>
      <c r="AK234" s="25"/>
    </row>
    <row r="235" spans="1:37" s="63" customFormat="1" ht="9" hidden="1" customHeight="1" x14ac:dyDescent="0.15">
      <c r="A235" s="195" t="str">
        <f>F!A201</f>
        <v>Ethion</v>
      </c>
      <c r="B235" s="195"/>
      <c r="C235" s="195"/>
      <c r="D235" s="35" t="str">
        <f>G!AQ201</f>
        <v/>
      </c>
      <c r="E235" s="34" t="str">
        <f>G!AP201</f>
        <v>--</v>
      </c>
      <c r="F235" s="33"/>
      <c r="G235" s="33" t="str">
        <f>G!AS201</f>
        <v/>
      </c>
      <c r="H235" s="34" t="str">
        <f>G!AR201</f>
        <v>--</v>
      </c>
      <c r="I235" s="33" t="str">
        <f>G!AT201</f>
        <v/>
      </c>
      <c r="J235" s="33" t="str">
        <f>G!AU201</f>
        <v/>
      </c>
      <c r="K235" s="34" t="str">
        <f>IFERROR(IF(OR(H235="--",H235="rg",VLOOKUP(F!$B201,E!$B$1:'E'!$AK$300,12,FALSE)=1000000000,I235="-",I235=""),"",(HLOOKUP(SMALL(G!$Q$4:'G'!$Y$4,1),G!$Q$4:'G'!$Y$501,ROW(G!Q201)-3,FALSE))/VLOOKUP(F!$B201,E!$B$1:'E'!$AK$300,12,FALSE)*100),"")</f>
        <v/>
      </c>
      <c r="L235" s="34"/>
      <c r="M235" s="34" t="str">
        <f>G!AW201</f>
        <v/>
      </c>
      <c r="N235" s="34" t="str">
        <f>G!AV201</f>
        <v>--</v>
      </c>
      <c r="O235" s="33"/>
      <c r="P235" s="33" t="str">
        <f>G!AY201</f>
        <v/>
      </c>
      <c r="Q235" s="34" t="str">
        <f>G!AX201</f>
        <v>--</v>
      </c>
      <c r="R235" s="33" t="str">
        <f>G!AZ201</f>
        <v/>
      </c>
      <c r="S235" s="33" t="str">
        <f>G!BA201</f>
        <v/>
      </c>
      <c r="T235" s="34" t="str">
        <f>IFERROR(IF(OR(Q235="--",Q235="rg",VLOOKUP(F!$B201,E!$B$1:'E'!$AK$300,12,FALSE)=1000000000,R235="-",R235=""),"",(HLOOKUP(SMALL(G!$Q$4:'G'!$Y$4,4),G!$Q$4:'G'!$Y$501,ROW(G!Z201)-3,FALSE))/VLOOKUP(F!$B201,E!$B$1:'E'!$AK$300,12,FALSE)*100),"")</f>
        <v/>
      </c>
      <c r="U235" s="34"/>
      <c r="V235" s="34" t="str">
        <f>G!BC201</f>
        <v/>
      </c>
      <c r="W235" s="34" t="str">
        <f>G!BB201</f>
        <v>--</v>
      </c>
      <c r="X235" s="34"/>
      <c r="Y235" s="33" t="str">
        <f>G!BE201</f>
        <v/>
      </c>
      <c r="Z235" s="34" t="str">
        <f>G!BD201</f>
        <v>--</v>
      </c>
      <c r="AA235" s="33" t="str">
        <f>G!BF201</f>
        <v/>
      </c>
      <c r="AB235" s="33" t="str">
        <f>G!BG201</f>
        <v/>
      </c>
      <c r="AC235" s="34" t="str">
        <f>IFERROR(IF(OR(Z235="--",Z235="rg",VLOOKUP(F!$B201,E!$B$1:'E'!$AK$300,12,FALSE)=1000000000,AA235="-",AA235=""),"",(HLOOKUP(SMALL(G!$Q$4:'G'!$Y$4,7),G!$Q$4:'G'!$Y$501,ROW(G!AI201)-3,FALSE))/VLOOKUP(F!$B201,E!$B$1:'E'!$AK$300,12,FALSE)*100),"")</f>
        <v/>
      </c>
      <c r="AD235" s="34"/>
      <c r="AE235" s="25"/>
      <c r="AF235" s="25"/>
      <c r="AH235" s="63">
        <f t="shared" si="4"/>
        <v>1</v>
      </c>
      <c r="AJ235" s="25"/>
      <c r="AK235" s="25"/>
    </row>
    <row r="236" spans="1:37" s="63" customFormat="1" ht="9" hidden="1" customHeight="1" x14ac:dyDescent="0.15">
      <c r="A236" s="195" t="str">
        <f>F!A202</f>
        <v>Etrimfos</v>
      </c>
      <c r="B236" s="195"/>
      <c r="C236" s="195"/>
      <c r="D236" s="35" t="str">
        <f>G!AQ202</f>
        <v/>
      </c>
      <c r="E236" s="34" t="str">
        <f>G!AP202</f>
        <v>--</v>
      </c>
      <c r="F236" s="33"/>
      <c r="G236" s="33" t="str">
        <f>G!AS202</f>
        <v/>
      </c>
      <c r="H236" s="34" t="str">
        <f>G!AR202</f>
        <v>--</v>
      </c>
      <c r="I236" s="33" t="str">
        <f>G!AT202</f>
        <v/>
      </c>
      <c r="J236" s="33" t="str">
        <f>G!AU202</f>
        <v/>
      </c>
      <c r="K236" s="34" t="str">
        <f>IFERROR(IF(OR(H236="--",H236="rg",VLOOKUP(F!$B202,E!$B$1:'E'!$AK$300,12,FALSE)=1000000000,I236="-",I236=""),"",(HLOOKUP(SMALL(G!$Q$4:'G'!$Y$4,1),G!$Q$4:'G'!$Y$501,ROW(G!Q202)-3,FALSE))/VLOOKUP(F!$B202,E!$B$1:'E'!$AK$300,12,FALSE)*100),"")</f>
        <v/>
      </c>
      <c r="L236" s="34"/>
      <c r="M236" s="34" t="str">
        <f>G!AW202</f>
        <v/>
      </c>
      <c r="N236" s="34" t="str">
        <f>G!AV202</f>
        <v>--</v>
      </c>
      <c r="O236" s="33"/>
      <c r="P236" s="33" t="str">
        <f>G!AY202</f>
        <v/>
      </c>
      <c r="Q236" s="34" t="str">
        <f>G!AX202</f>
        <v>--</v>
      </c>
      <c r="R236" s="33" t="str">
        <f>G!AZ202</f>
        <v/>
      </c>
      <c r="S236" s="33" t="str">
        <f>G!BA202</f>
        <v/>
      </c>
      <c r="T236" s="34" t="str">
        <f>IFERROR(IF(OR(Q236="--",Q236="rg",VLOOKUP(F!$B202,E!$B$1:'E'!$AK$300,12,FALSE)=1000000000,R236="-",R236=""),"",(HLOOKUP(SMALL(G!$Q$4:'G'!$Y$4,4),G!$Q$4:'G'!$Y$501,ROW(G!Z202)-3,FALSE))/VLOOKUP(F!$B202,E!$B$1:'E'!$AK$300,12,FALSE)*100),"")</f>
        <v/>
      </c>
      <c r="U236" s="34"/>
      <c r="V236" s="34" t="str">
        <f>G!BC202</f>
        <v/>
      </c>
      <c r="W236" s="34" t="str">
        <f>G!BB202</f>
        <v>--</v>
      </c>
      <c r="X236" s="34"/>
      <c r="Y236" s="33" t="str">
        <f>G!BE202</f>
        <v/>
      </c>
      <c r="Z236" s="34" t="str">
        <f>G!BD202</f>
        <v>--</v>
      </c>
      <c r="AA236" s="33" t="str">
        <f>G!BF202</f>
        <v/>
      </c>
      <c r="AB236" s="33" t="str">
        <f>G!BG202</f>
        <v/>
      </c>
      <c r="AC236" s="34" t="str">
        <f>IFERROR(IF(OR(Z236="--",Z236="rg",VLOOKUP(F!$B202,E!$B$1:'E'!$AK$300,12,FALSE)=1000000000,AA236="-",AA236=""),"",(HLOOKUP(SMALL(G!$Q$4:'G'!$Y$4,7),G!$Q$4:'G'!$Y$501,ROW(G!AI202)-3,FALSE))/VLOOKUP(F!$B202,E!$B$1:'E'!$AK$300,12,FALSE)*100),"")</f>
        <v/>
      </c>
      <c r="AD236" s="34"/>
      <c r="AE236" s="25"/>
      <c r="AF236" s="25"/>
      <c r="AH236" s="63">
        <f t="shared" si="4"/>
        <v>1</v>
      </c>
      <c r="AJ236" s="25"/>
      <c r="AK236" s="25"/>
    </row>
    <row r="237" spans="1:37" s="63" customFormat="1" ht="9" hidden="1" customHeight="1" x14ac:dyDescent="0.15">
      <c r="A237" s="195" t="str">
        <f>F!A203</f>
        <v>Fenitrothion</v>
      </c>
      <c r="B237" s="195"/>
      <c r="C237" s="195"/>
      <c r="D237" s="35" t="str">
        <f>G!AQ203</f>
        <v/>
      </c>
      <c r="E237" s="34" t="str">
        <f>G!AP203</f>
        <v>--</v>
      </c>
      <c r="F237" s="33"/>
      <c r="G237" s="33" t="str">
        <f>G!AS203</f>
        <v/>
      </c>
      <c r="H237" s="34" t="str">
        <f>G!AR203</f>
        <v>--</v>
      </c>
      <c r="I237" s="33" t="str">
        <f>G!AT203</f>
        <v/>
      </c>
      <c r="J237" s="33" t="str">
        <f>G!AU203</f>
        <v/>
      </c>
      <c r="K237" s="34" t="str">
        <f>IFERROR(IF(OR(H237="--",H237="rg",VLOOKUP(F!$B203,E!$B$1:'E'!$AK$300,12,FALSE)=1000000000,I237="-",I237=""),"",(HLOOKUP(SMALL(G!$Q$4:'G'!$Y$4,1),G!$Q$4:'G'!$Y$501,ROW(G!Q203)-3,FALSE))/VLOOKUP(F!$B203,E!$B$1:'E'!$AK$300,12,FALSE)*100),"")</f>
        <v/>
      </c>
      <c r="L237" s="34"/>
      <c r="M237" s="34" t="str">
        <f>G!AW203</f>
        <v/>
      </c>
      <c r="N237" s="34" t="str">
        <f>G!AV203</f>
        <v>--</v>
      </c>
      <c r="O237" s="33"/>
      <c r="P237" s="33" t="str">
        <f>G!AY203</f>
        <v/>
      </c>
      <c r="Q237" s="34" t="str">
        <f>G!AX203</f>
        <v>--</v>
      </c>
      <c r="R237" s="33" t="str">
        <f>G!AZ203</f>
        <v/>
      </c>
      <c r="S237" s="33" t="str">
        <f>G!BA203</f>
        <v/>
      </c>
      <c r="T237" s="34" t="str">
        <f>IFERROR(IF(OR(Q237="--",Q237="rg",VLOOKUP(F!$B203,E!$B$1:'E'!$AK$300,12,FALSE)=1000000000,R237="-",R237=""),"",(HLOOKUP(SMALL(G!$Q$4:'G'!$Y$4,4),G!$Q$4:'G'!$Y$501,ROW(G!Z203)-3,FALSE))/VLOOKUP(F!$B203,E!$B$1:'E'!$AK$300,12,FALSE)*100),"")</f>
        <v/>
      </c>
      <c r="U237" s="34"/>
      <c r="V237" s="34" t="str">
        <f>G!BC203</f>
        <v/>
      </c>
      <c r="W237" s="34" t="str">
        <f>G!BB203</f>
        <v>--</v>
      </c>
      <c r="X237" s="34"/>
      <c r="Y237" s="33" t="str">
        <f>G!BE203</f>
        <v/>
      </c>
      <c r="Z237" s="34" t="str">
        <f>G!BD203</f>
        <v>--</v>
      </c>
      <c r="AA237" s="33" t="str">
        <f>G!BF203</f>
        <v/>
      </c>
      <c r="AB237" s="33" t="str">
        <f>G!BG203</f>
        <v/>
      </c>
      <c r="AC237" s="34" t="str">
        <f>IFERROR(IF(OR(Z237="--",Z237="rg",VLOOKUP(F!$B203,E!$B$1:'E'!$AK$300,12,FALSE)=1000000000,AA237="-",AA237=""),"",(HLOOKUP(SMALL(G!$Q$4:'G'!$Y$4,7),G!$Q$4:'G'!$Y$501,ROW(G!AI203)-3,FALSE))/VLOOKUP(F!$B203,E!$B$1:'E'!$AK$300,12,FALSE)*100),"")</f>
        <v/>
      </c>
      <c r="AD237" s="34"/>
      <c r="AE237" s="25"/>
      <c r="AF237" s="25"/>
      <c r="AH237" s="63">
        <f t="shared" si="4"/>
        <v>1</v>
      </c>
      <c r="AJ237" s="25"/>
      <c r="AK237" s="25"/>
    </row>
    <row r="238" spans="1:37" s="63" customFormat="1" ht="9" hidden="1" customHeight="1" x14ac:dyDescent="0.15">
      <c r="A238" s="195" t="str">
        <f>F!A204</f>
        <v>Fenthion</v>
      </c>
      <c r="B238" s="195"/>
      <c r="C238" s="195"/>
      <c r="D238" s="35" t="str">
        <f>G!AQ204</f>
        <v/>
      </c>
      <c r="E238" s="34" t="str">
        <f>G!AP204</f>
        <v>--</v>
      </c>
      <c r="F238" s="33"/>
      <c r="G238" s="33" t="str">
        <f>G!AS204</f>
        <v/>
      </c>
      <c r="H238" s="34" t="str">
        <f>G!AR204</f>
        <v>--</v>
      </c>
      <c r="I238" s="33" t="str">
        <f>G!AT204</f>
        <v/>
      </c>
      <c r="J238" s="33" t="str">
        <f>G!AU204</f>
        <v/>
      </c>
      <c r="K238" s="34" t="str">
        <f>IFERROR(IF(OR(H238="--",H238="rg",VLOOKUP(F!$B204,E!$B$1:'E'!$AK$300,12,FALSE)=1000000000,I238="-",I238=""),"",(HLOOKUP(SMALL(G!$Q$4:'G'!$Y$4,1),G!$Q$4:'G'!$Y$501,ROW(G!Q204)-3,FALSE))/VLOOKUP(F!$B204,E!$B$1:'E'!$AK$300,12,FALSE)*100),"")</f>
        <v/>
      </c>
      <c r="L238" s="34"/>
      <c r="M238" s="34" t="str">
        <f>G!AW204</f>
        <v/>
      </c>
      <c r="N238" s="34" t="str">
        <f>G!AV204</f>
        <v>--</v>
      </c>
      <c r="O238" s="33"/>
      <c r="P238" s="33" t="str">
        <f>G!AY204</f>
        <v/>
      </c>
      <c r="Q238" s="34" t="str">
        <f>G!AX204</f>
        <v>--</v>
      </c>
      <c r="R238" s="33" t="str">
        <f>G!AZ204</f>
        <v/>
      </c>
      <c r="S238" s="33" t="str">
        <f>G!BA204</f>
        <v/>
      </c>
      <c r="T238" s="34" t="str">
        <f>IFERROR(IF(OR(Q238="--",Q238="rg",VLOOKUP(F!$B204,E!$B$1:'E'!$AK$300,12,FALSE)=1000000000,R238="-",R238=""),"",(HLOOKUP(SMALL(G!$Q$4:'G'!$Y$4,4),G!$Q$4:'G'!$Y$501,ROW(G!Z204)-3,FALSE))/VLOOKUP(F!$B204,E!$B$1:'E'!$AK$300,12,FALSE)*100),"")</f>
        <v/>
      </c>
      <c r="U238" s="34"/>
      <c r="V238" s="34" t="str">
        <f>G!BC204</f>
        <v/>
      </c>
      <c r="W238" s="34" t="str">
        <f>G!BB204</f>
        <v>--</v>
      </c>
      <c r="X238" s="34"/>
      <c r="Y238" s="33" t="str">
        <f>G!BE204</f>
        <v/>
      </c>
      <c r="Z238" s="34" t="str">
        <f>G!BD204</f>
        <v>--</v>
      </c>
      <c r="AA238" s="33" t="str">
        <f>G!BF204</f>
        <v/>
      </c>
      <c r="AB238" s="33" t="str">
        <f>G!BG204</f>
        <v/>
      </c>
      <c r="AC238" s="34" t="str">
        <f>IFERROR(IF(OR(Z238="--",Z238="rg",VLOOKUP(F!$B204,E!$B$1:'E'!$AK$300,12,FALSE)=1000000000,AA238="-",AA238=""),"",(HLOOKUP(SMALL(G!$Q$4:'G'!$Y$4,7),G!$Q$4:'G'!$Y$501,ROW(G!AI204)-3,FALSE))/VLOOKUP(F!$B204,E!$B$1:'E'!$AK$300,12,FALSE)*100),"")</f>
        <v/>
      </c>
      <c r="AD238" s="34"/>
      <c r="AE238" s="25"/>
      <c r="AF238" s="25"/>
      <c r="AH238" s="63">
        <f t="shared" si="4"/>
        <v>1</v>
      </c>
      <c r="AJ238" s="25"/>
      <c r="AK238" s="25"/>
    </row>
    <row r="239" spans="1:37" s="63" customFormat="1" ht="9" hidden="1" customHeight="1" x14ac:dyDescent="0.15">
      <c r="A239" s="195" t="str">
        <f>F!A205</f>
        <v>Fosalon</v>
      </c>
      <c r="B239" s="195"/>
      <c r="C239" s="195"/>
      <c r="D239" s="35" t="str">
        <f>G!AQ205</f>
        <v/>
      </c>
      <c r="E239" s="34" t="str">
        <f>G!AP205</f>
        <v>--</v>
      </c>
      <c r="F239" s="33"/>
      <c r="G239" s="33" t="str">
        <f>G!AS205</f>
        <v/>
      </c>
      <c r="H239" s="34" t="str">
        <f>G!AR205</f>
        <v>--</v>
      </c>
      <c r="I239" s="33" t="str">
        <f>G!AT205</f>
        <v/>
      </c>
      <c r="J239" s="33" t="str">
        <f>G!AU205</f>
        <v/>
      </c>
      <c r="K239" s="34" t="str">
        <f>IFERROR(IF(OR(H239="--",H239="rg",VLOOKUP(F!$B205,E!$B$1:'E'!$AK$300,12,FALSE)=1000000000,I239="-",I239=""),"",(HLOOKUP(SMALL(G!$Q$4:'G'!$Y$4,1),G!$Q$4:'G'!$Y$501,ROW(G!Q205)-3,FALSE))/VLOOKUP(F!$B205,E!$B$1:'E'!$AK$300,12,FALSE)*100),"")</f>
        <v/>
      </c>
      <c r="L239" s="34"/>
      <c r="M239" s="34" t="str">
        <f>G!AW205</f>
        <v/>
      </c>
      <c r="N239" s="34" t="str">
        <f>G!AV205</f>
        <v>--</v>
      </c>
      <c r="O239" s="33"/>
      <c r="P239" s="33" t="str">
        <f>G!AY205</f>
        <v/>
      </c>
      <c r="Q239" s="34" t="str">
        <f>G!AX205</f>
        <v>--</v>
      </c>
      <c r="R239" s="33" t="str">
        <f>G!AZ205</f>
        <v/>
      </c>
      <c r="S239" s="33" t="str">
        <f>G!BA205</f>
        <v/>
      </c>
      <c r="T239" s="34" t="str">
        <f>IFERROR(IF(OR(Q239="--",Q239="rg",VLOOKUP(F!$B205,E!$B$1:'E'!$AK$300,12,FALSE)=1000000000,R239="-",R239=""),"",(HLOOKUP(SMALL(G!$Q$4:'G'!$Y$4,4),G!$Q$4:'G'!$Y$501,ROW(G!Z205)-3,FALSE))/VLOOKUP(F!$B205,E!$B$1:'E'!$AK$300,12,FALSE)*100),"")</f>
        <v/>
      </c>
      <c r="U239" s="34"/>
      <c r="V239" s="34" t="str">
        <f>G!BC205</f>
        <v/>
      </c>
      <c r="W239" s="34" t="str">
        <f>G!BB205</f>
        <v>--</v>
      </c>
      <c r="X239" s="34"/>
      <c r="Y239" s="33" t="str">
        <f>G!BE205</f>
        <v/>
      </c>
      <c r="Z239" s="34" t="str">
        <f>G!BD205</f>
        <v>--</v>
      </c>
      <c r="AA239" s="33" t="str">
        <f>G!BF205</f>
        <v/>
      </c>
      <c r="AB239" s="33" t="str">
        <f>G!BG205</f>
        <v/>
      </c>
      <c r="AC239" s="34" t="str">
        <f>IFERROR(IF(OR(Z239="--",Z239="rg",VLOOKUP(F!$B205,E!$B$1:'E'!$AK$300,12,FALSE)=1000000000,AA239="-",AA239=""),"",(HLOOKUP(SMALL(G!$Q$4:'G'!$Y$4,7),G!$Q$4:'G'!$Y$501,ROW(G!AI205)-3,FALSE))/VLOOKUP(F!$B205,E!$B$1:'E'!$AK$300,12,FALSE)*100),"")</f>
        <v/>
      </c>
      <c r="AD239" s="34"/>
      <c r="AE239" s="25"/>
      <c r="AF239" s="25"/>
      <c r="AH239" s="63">
        <f t="shared" si="4"/>
        <v>1</v>
      </c>
      <c r="AJ239" s="25"/>
      <c r="AK239" s="25"/>
    </row>
    <row r="240" spans="1:37" s="63" customFormat="1" ht="9" hidden="1" customHeight="1" x14ac:dyDescent="0.15">
      <c r="A240" s="195" t="str">
        <f>F!A206</f>
        <v>Malathion</v>
      </c>
      <c r="B240" s="195"/>
      <c r="C240" s="195"/>
      <c r="D240" s="35" t="str">
        <f>G!AQ206</f>
        <v/>
      </c>
      <c r="E240" s="34" t="str">
        <f>G!AP206</f>
        <v>--</v>
      </c>
      <c r="F240" s="33"/>
      <c r="G240" s="33" t="str">
        <f>G!AS206</f>
        <v/>
      </c>
      <c r="H240" s="34" t="str">
        <f>G!AR206</f>
        <v>--</v>
      </c>
      <c r="I240" s="33" t="str">
        <f>G!AT206</f>
        <v/>
      </c>
      <c r="J240" s="33" t="str">
        <f>G!AU206</f>
        <v/>
      </c>
      <c r="K240" s="34" t="str">
        <f>IFERROR(IF(OR(H240="--",H240="rg",VLOOKUP(F!$B206,E!$B$1:'E'!$AK$300,12,FALSE)=1000000000,I240="-",I240=""),"",(HLOOKUP(SMALL(G!$Q$4:'G'!$Y$4,1),G!$Q$4:'G'!$Y$501,ROW(G!Q206)-3,FALSE))/VLOOKUP(F!$B206,E!$B$1:'E'!$AK$300,12,FALSE)*100),"")</f>
        <v/>
      </c>
      <c r="L240" s="34"/>
      <c r="M240" s="34" t="str">
        <f>G!AW206</f>
        <v/>
      </c>
      <c r="N240" s="34" t="str">
        <f>G!AV206</f>
        <v>--</v>
      </c>
      <c r="O240" s="33"/>
      <c r="P240" s="33" t="str">
        <f>G!AY206</f>
        <v/>
      </c>
      <c r="Q240" s="34" t="str">
        <f>G!AX206</f>
        <v>--</v>
      </c>
      <c r="R240" s="33" t="str">
        <f>G!AZ206</f>
        <v/>
      </c>
      <c r="S240" s="33" t="str">
        <f>G!BA206</f>
        <v/>
      </c>
      <c r="T240" s="34" t="str">
        <f>IFERROR(IF(OR(Q240="--",Q240="rg",VLOOKUP(F!$B206,E!$B$1:'E'!$AK$300,12,FALSE)=1000000000,R240="-",R240=""),"",(HLOOKUP(SMALL(G!$Q$4:'G'!$Y$4,4),G!$Q$4:'G'!$Y$501,ROW(G!Z206)-3,FALSE))/VLOOKUP(F!$B206,E!$B$1:'E'!$AK$300,12,FALSE)*100),"")</f>
        <v/>
      </c>
      <c r="U240" s="34"/>
      <c r="V240" s="34" t="str">
        <f>G!BC206</f>
        <v/>
      </c>
      <c r="W240" s="34" t="str">
        <f>G!BB206</f>
        <v>--</v>
      </c>
      <c r="X240" s="34"/>
      <c r="Y240" s="33" t="str">
        <f>G!BE206</f>
        <v/>
      </c>
      <c r="Z240" s="34" t="str">
        <f>G!BD206</f>
        <v>--</v>
      </c>
      <c r="AA240" s="33" t="str">
        <f>G!BF206</f>
        <v/>
      </c>
      <c r="AB240" s="33" t="str">
        <f>G!BG206</f>
        <v/>
      </c>
      <c r="AC240" s="34" t="str">
        <f>IFERROR(IF(OR(Z240="--",Z240="rg",VLOOKUP(F!$B206,E!$B$1:'E'!$AK$300,12,FALSE)=1000000000,AA240="-",AA240=""),"",(HLOOKUP(SMALL(G!$Q$4:'G'!$Y$4,7),G!$Q$4:'G'!$Y$501,ROW(G!AI206)-3,FALSE))/VLOOKUP(F!$B206,E!$B$1:'E'!$AK$300,12,FALSE)*100),"")</f>
        <v/>
      </c>
      <c r="AD240" s="34"/>
      <c r="AE240" s="25"/>
      <c r="AF240" s="25"/>
      <c r="AH240" s="63">
        <f t="shared" si="4"/>
        <v>1</v>
      </c>
      <c r="AJ240" s="25"/>
      <c r="AK240" s="25"/>
    </row>
    <row r="241" spans="1:37" s="63" customFormat="1" ht="9" hidden="1" customHeight="1" x14ac:dyDescent="0.15">
      <c r="A241" s="195" t="str">
        <f>F!A207</f>
        <v>Mevinfos (som)</v>
      </c>
      <c r="B241" s="195"/>
      <c r="C241" s="195"/>
      <c r="D241" s="35" t="str">
        <f>G!AQ207</f>
        <v/>
      </c>
      <c r="E241" s="34" t="str">
        <f>G!AP207</f>
        <v>--</v>
      </c>
      <c r="F241" s="33"/>
      <c r="G241" s="33" t="str">
        <f>G!AS207</f>
        <v/>
      </c>
      <c r="H241" s="34" t="str">
        <f>G!AR207</f>
        <v>--</v>
      </c>
      <c r="I241" s="33" t="str">
        <f>G!AT207</f>
        <v/>
      </c>
      <c r="J241" s="33" t="str">
        <f>G!AU207</f>
        <v/>
      </c>
      <c r="K241" s="34" t="str">
        <f>IFERROR(IF(OR(H241="--",H241="rg",VLOOKUP(F!$B207,E!$B$1:'E'!$AK$300,12,FALSE)=1000000000,I241="-",I241=""),"",(HLOOKUP(SMALL(G!$Q$4:'G'!$Y$4,1),G!$Q$4:'G'!$Y$501,ROW(G!Q207)-3,FALSE))/VLOOKUP(F!$B207,E!$B$1:'E'!$AK$300,12,FALSE)*100),"")</f>
        <v/>
      </c>
      <c r="L241" s="34"/>
      <c r="M241" s="34" t="str">
        <f>G!AW207</f>
        <v/>
      </c>
      <c r="N241" s="34" t="str">
        <f>G!AV207</f>
        <v>--</v>
      </c>
      <c r="O241" s="33"/>
      <c r="P241" s="33" t="str">
        <f>G!AY207</f>
        <v/>
      </c>
      <c r="Q241" s="34" t="str">
        <f>G!AX207</f>
        <v>--</v>
      </c>
      <c r="R241" s="33" t="str">
        <f>G!AZ207</f>
        <v/>
      </c>
      <c r="S241" s="33" t="str">
        <f>G!BA207</f>
        <v/>
      </c>
      <c r="T241" s="34" t="str">
        <f>IFERROR(IF(OR(Q241="--",Q241="rg",VLOOKUP(F!$B207,E!$B$1:'E'!$AK$300,12,FALSE)=1000000000,R241="-",R241=""),"",(HLOOKUP(SMALL(G!$Q$4:'G'!$Y$4,4),G!$Q$4:'G'!$Y$501,ROW(G!Z207)-3,FALSE))/VLOOKUP(F!$B207,E!$B$1:'E'!$AK$300,12,FALSE)*100),"")</f>
        <v/>
      </c>
      <c r="U241" s="34"/>
      <c r="V241" s="34" t="str">
        <f>G!BC207</f>
        <v/>
      </c>
      <c r="W241" s="34" t="str">
        <f>G!BB207</f>
        <v>--</v>
      </c>
      <c r="X241" s="34"/>
      <c r="Y241" s="33" t="str">
        <f>G!BE207</f>
        <v/>
      </c>
      <c r="Z241" s="34" t="str">
        <f>G!BD207</f>
        <v>--</v>
      </c>
      <c r="AA241" s="33" t="str">
        <f>G!BF207</f>
        <v/>
      </c>
      <c r="AB241" s="33" t="str">
        <f>G!BG207</f>
        <v/>
      </c>
      <c r="AC241" s="34" t="str">
        <f>IFERROR(IF(OR(Z241="--",Z241="rg",VLOOKUP(F!$B207,E!$B$1:'E'!$AK$300,12,FALSE)=1000000000,AA241="-",AA241=""),"",(HLOOKUP(SMALL(G!$Q$4:'G'!$Y$4,7),G!$Q$4:'G'!$Y$501,ROW(G!AI207)-3,FALSE))/VLOOKUP(F!$B207,E!$B$1:'E'!$AK$300,12,FALSE)*100),"")</f>
        <v/>
      </c>
      <c r="AD241" s="34"/>
      <c r="AE241" s="25"/>
      <c r="AF241" s="25"/>
      <c r="AH241" s="63">
        <f t="shared" si="4"/>
        <v>1</v>
      </c>
      <c r="AJ241" s="25"/>
      <c r="AK241" s="25"/>
    </row>
    <row r="242" spans="1:37" s="63" customFormat="1" ht="9" hidden="1" customHeight="1" x14ac:dyDescent="0.15">
      <c r="A242" s="195" t="str">
        <f>F!A208</f>
        <v>Parathion-ethyl</v>
      </c>
      <c r="B242" s="195"/>
      <c r="C242" s="195"/>
      <c r="D242" s="35" t="str">
        <f>G!AQ208</f>
        <v/>
      </c>
      <c r="E242" s="34" t="str">
        <f>G!AP208</f>
        <v>--</v>
      </c>
      <c r="F242" s="33"/>
      <c r="G242" s="33" t="str">
        <f>G!AS208</f>
        <v/>
      </c>
      <c r="H242" s="34" t="str">
        <f>G!AR208</f>
        <v>--</v>
      </c>
      <c r="I242" s="33" t="str">
        <f>G!AT208</f>
        <v/>
      </c>
      <c r="J242" s="33" t="str">
        <f>G!AU208</f>
        <v/>
      </c>
      <c r="K242" s="34" t="str">
        <f>IFERROR(IF(OR(H242="--",H242="rg",VLOOKUP(F!$B208,E!$B$1:'E'!$AK$300,12,FALSE)=1000000000,I242="-",I242=""),"",(HLOOKUP(SMALL(G!$Q$4:'G'!$Y$4,1),G!$Q$4:'G'!$Y$501,ROW(G!Q208)-3,FALSE))/VLOOKUP(F!$B208,E!$B$1:'E'!$AK$300,12,FALSE)*100),"")</f>
        <v/>
      </c>
      <c r="L242" s="34"/>
      <c r="M242" s="34" t="str">
        <f>G!AW208</f>
        <v/>
      </c>
      <c r="N242" s="34" t="str">
        <f>G!AV208</f>
        <v>--</v>
      </c>
      <c r="O242" s="33"/>
      <c r="P242" s="33" t="str">
        <f>G!AY208</f>
        <v/>
      </c>
      <c r="Q242" s="34" t="str">
        <f>G!AX208</f>
        <v>--</v>
      </c>
      <c r="R242" s="33" t="str">
        <f>G!AZ208</f>
        <v/>
      </c>
      <c r="S242" s="33" t="str">
        <f>G!BA208</f>
        <v/>
      </c>
      <c r="T242" s="34" t="str">
        <f>IFERROR(IF(OR(Q242="--",Q242="rg",VLOOKUP(F!$B208,E!$B$1:'E'!$AK$300,12,FALSE)=1000000000,R242="-",R242=""),"",(HLOOKUP(SMALL(G!$Q$4:'G'!$Y$4,4),G!$Q$4:'G'!$Y$501,ROW(G!Z208)-3,FALSE))/VLOOKUP(F!$B208,E!$B$1:'E'!$AK$300,12,FALSE)*100),"")</f>
        <v/>
      </c>
      <c r="U242" s="34"/>
      <c r="V242" s="34" t="str">
        <f>G!BC208</f>
        <v/>
      </c>
      <c r="W242" s="34" t="str">
        <f>G!BB208</f>
        <v>--</v>
      </c>
      <c r="X242" s="34"/>
      <c r="Y242" s="33" t="str">
        <f>G!BE208</f>
        <v/>
      </c>
      <c r="Z242" s="34" t="str">
        <f>G!BD208</f>
        <v>--</v>
      </c>
      <c r="AA242" s="33" t="str">
        <f>G!BF208</f>
        <v/>
      </c>
      <c r="AB242" s="33" t="str">
        <f>G!BG208</f>
        <v/>
      </c>
      <c r="AC242" s="34" t="str">
        <f>IFERROR(IF(OR(Z242="--",Z242="rg",VLOOKUP(F!$B208,E!$B$1:'E'!$AK$300,12,FALSE)=1000000000,AA242="-",AA242=""),"",(HLOOKUP(SMALL(G!$Q$4:'G'!$Y$4,7),G!$Q$4:'G'!$Y$501,ROW(G!AI208)-3,FALSE))/VLOOKUP(F!$B208,E!$B$1:'E'!$AK$300,12,FALSE)*100),"")</f>
        <v/>
      </c>
      <c r="AD242" s="34"/>
      <c r="AE242" s="25"/>
      <c r="AF242" s="25"/>
      <c r="AH242" s="63">
        <f t="shared" si="4"/>
        <v>1</v>
      </c>
      <c r="AJ242" s="25"/>
      <c r="AK242" s="25"/>
    </row>
    <row r="243" spans="1:37" s="63" customFormat="1" ht="9" hidden="1" customHeight="1" x14ac:dyDescent="0.15">
      <c r="A243" s="195" t="str">
        <f>F!A209</f>
        <v>Parathion-methyl</v>
      </c>
      <c r="B243" s="195"/>
      <c r="C243" s="195"/>
      <c r="D243" s="35" t="str">
        <f>G!AQ209</f>
        <v/>
      </c>
      <c r="E243" s="34" t="str">
        <f>G!AP209</f>
        <v>--</v>
      </c>
      <c r="F243" s="33"/>
      <c r="G243" s="33" t="str">
        <f>G!AS209</f>
        <v/>
      </c>
      <c r="H243" s="34" t="str">
        <f>G!AR209</f>
        <v>--</v>
      </c>
      <c r="I243" s="33" t="str">
        <f>G!AT209</f>
        <v/>
      </c>
      <c r="J243" s="33" t="str">
        <f>G!AU209</f>
        <v/>
      </c>
      <c r="K243" s="34" t="str">
        <f>IFERROR(IF(OR(H243="--",H243="rg",VLOOKUP(F!$B209,E!$B$1:'E'!$AK$300,12,FALSE)=1000000000,I243="-",I243=""),"",(HLOOKUP(SMALL(G!$Q$4:'G'!$Y$4,1),G!$Q$4:'G'!$Y$501,ROW(G!Q209)-3,FALSE))/VLOOKUP(F!$B209,E!$B$1:'E'!$AK$300,12,FALSE)*100),"")</f>
        <v/>
      </c>
      <c r="L243" s="34"/>
      <c r="M243" s="34" t="str">
        <f>G!AW209</f>
        <v/>
      </c>
      <c r="N243" s="34" t="str">
        <f>G!AV209</f>
        <v>--</v>
      </c>
      <c r="O243" s="33"/>
      <c r="P243" s="33" t="str">
        <f>G!AY209</f>
        <v/>
      </c>
      <c r="Q243" s="34" t="str">
        <f>G!AX209</f>
        <v>--</v>
      </c>
      <c r="R243" s="33" t="str">
        <f>G!AZ209</f>
        <v/>
      </c>
      <c r="S243" s="33" t="str">
        <f>G!BA209</f>
        <v/>
      </c>
      <c r="T243" s="34" t="str">
        <f>IFERROR(IF(OR(Q243="--",Q243="rg",VLOOKUP(F!$B209,E!$B$1:'E'!$AK$300,12,FALSE)=1000000000,R243="-",R243=""),"",(HLOOKUP(SMALL(G!$Q$4:'G'!$Y$4,4),G!$Q$4:'G'!$Y$501,ROW(G!Z209)-3,FALSE))/VLOOKUP(F!$B209,E!$B$1:'E'!$AK$300,12,FALSE)*100),"")</f>
        <v/>
      </c>
      <c r="U243" s="34"/>
      <c r="V243" s="34" t="str">
        <f>G!BC209</f>
        <v/>
      </c>
      <c r="W243" s="34" t="str">
        <f>G!BB209</f>
        <v>--</v>
      </c>
      <c r="X243" s="34"/>
      <c r="Y243" s="33" t="str">
        <f>G!BE209</f>
        <v/>
      </c>
      <c r="Z243" s="34" t="str">
        <f>G!BD209</f>
        <v>--</v>
      </c>
      <c r="AA243" s="33" t="str">
        <f>G!BF209</f>
        <v/>
      </c>
      <c r="AB243" s="33" t="str">
        <f>G!BG209</f>
        <v/>
      </c>
      <c r="AC243" s="34" t="str">
        <f>IFERROR(IF(OR(Z243="--",Z243="rg",VLOOKUP(F!$B209,E!$B$1:'E'!$AK$300,12,FALSE)=1000000000,AA243="-",AA243=""),"",(HLOOKUP(SMALL(G!$Q$4:'G'!$Y$4,7),G!$Q$4:'G'!$Y$501,ROW(G!AI209)-3,FALSE))/VLOOKUP(F!$B209,E!$B$1:'E'!$AK$300,12,FALSE)*100),"")</f>
        <v/>
      </c>
      <c r="AD243" s="34"/>
      <c r="AE243" s="25"/>
      <c r="AF243" s="25"/>
      <c r="AH243" s="63">
        <f t="shared" si="4"/>
        <v>1</v>
      </c>
      <c r="AJ243" s="25"/>
      <c r="AK243" s="25"/>
    </row>
    <row r="244" spans="1:37" s="63" customFormat="1" ht="9" hidden="1" customHeight="1" x14ac:dyDescent="0.15">
      <c r="A244" s="195" t="str">
        <f>F!A210</f>
        <v>Pirimifos-methyl</v>
      </c>
      <c r="B244" s="195"/>
      <c r="C244" s="195"/>
      <c r="D244" s="35" t="str">
        <f>G!AQ210</f>
        <v/>
      </c>
      <c r="E244" s="34" t="str">
        <f>G!AP210</f>
        <v>--</v>
      </c>
      <c r="F244" s="33"/>
      <c r="G244" s="33" t="str">
        <f>G!AS210</f>
        <v/>
      </c>
      <c r="H244" s="34" t="str">
        <f>G!AR210</f>
        <v>--</v>
      </c>
      <c r="I244" s="33" t="str">
        <f>G!AT210</f>
        <v/>
      </c>
      <c r="J244" s="33" t="str">
        <f>G!AU210</f>
        <v/>
      </c>
      <c r="K244" s="34" t="str">
        <f>IFERROR(IF(OR(H244="--",H244="rg",VLOOKUP(F!$B210,E!$B$1:'E'!$AK$300,12,FALSE)=1000000000,I244="-",I244=""),"",(HLOOKUP(SMALL(G!$Q$4:'G'!$Y$4,1),G!$Q$4:'G'!$Y$501,ROW(G!Q210)-3,FALSE))/VLOOKUP(F!$B210,E!$B$1:'E'!$AK$300,12,FALSE)*100),"")</f>
        <v/>
      </c>
      <c r="L244" s="34"/>
      <c r="M244" s="34" t="str">
        <f>G!AW210</f>
        <v/>
      </c>
      <c r="N244" s="34" t="str">
        <f>G!AV210</f>
        <v>--</v>
      </c>
      <c r="O244" s="33"/>
      <c r="P244" s="33" t="str">
        <f>G!AY210</f>
        <v/>
      </c>
      <c r="Q244" s="34" t="str">
        <f>G!AX210</f>
        <v>--</v>
      </c>
      <c r="R244" s="33" t="str">
        <f>G!AZ210</f>
        <v/>
      </c>
      <c r="S244" s="33" t="str">
        <f>G!BA210</f>
        <v/>
      </c>
      <c r="T244" s="34" t="str">
        <f>IFERROR(IF(OR(Q244="--",Q244="rg",VLOOKUP(F!$B210,E!$B$1:'E'!$AK$300,12,FALSE)=1000000000,R244="-",R244=""),"",(HLOOKUP(SMALL(G!$Q$4:'G'!$Y$4,4),G!$Q$4:'G'!$Y$501,ROW(G!Z210)-3,FALSE))/VLOOKUP(F!$B210,E!$B$1:'E'!$AK$300,12,FALSE)*100),"")</f>
        <v/>
      </c>
      <c r="U244" s="34"/>
      <c r="V244" s="34" t="str">
        <f>G!BC210</f>
        <v/>
      </c>
      <c r="W244" s="34" t="str">
        <f>G!BB210</f>
        <v>--</v>
      </c>
      <c r="X244" s="34"/>
      <c r="Y244" s="33" t="str">
        <f>G!BE210</f>
        <v/>
      </c>
      <c r="Z244" s="34" t="str">
        <f>G!BD210</f>
        <v>--</v>
      </c>
      <c r="AA244" s="33" t="str">
        <f>G!BF210</f>
        <v/>
      </c>
      <c r="AB244" s="33" t="str">
        <f>G!BG210</f>
        <v/>
      </c>
      <c r="AC244" s="34" t="str">
        <f>IFERROR(IF(OR(Z244="--",Z244="rg",VLOOKUP(F!$B210,E!$B$1:'E'!$AK$300,12,FALSE)=1000000000,AA244="-",AA244=""),"",(HLOOKUP(SMALL(G!$Q$4:'G'!$Y$4,7),G!$Q$4:'G'!$Y$501,ROW(G!AI210)-3,FALSE))/VLOOKUP(F!$B210,E!$B$1:'E'!$AK$300,12,FALSE)*100),"")</f>
        <v/>
      </c>
      <c r="AD244" s="34"/>
      <c r="AE244" s="25"/>
      <c r="AF244" s="25"/>
      <c r="AH244" s="63">
        <f t="shared" si="4"/>
        <v>1</v>
      </c>
      <c r="AJ244" s="25"/>
      <c r="AK244" s="25"/>
    </row>
    <row r="245" spans="1:37" s="63" customFormat="1" ht="9" hidden="1" customHeight="1" x14ac:dyDescent="0.15">
      <c r="A245" s="195" t="str">
        <f>F!A211</f>
        <v>Propetamfos</v>
      </c>
      <c r="B245" s="195"/>
      <c r="C245" s="195"/>
      <c r="D245" s="35" t="str">
        <f>G!AQ211</f>
        <v/>
      </c>
      <c r="E245" s="34" t="str">
        <f>G!AP211</f>
        <v>--</v>
      </c>
      <c r="F245" s="33"/>
      <c r="G245" s="33" t="str">
        <f>G!AS211</f>
        <v/>
      </c>
      <c r="H245" s="34" t="str">
        <f>G!AR211</f>
        <v>--</v>
      </c>
      <c r="I245" s="33" t="str">
        <f>G!AT211</f>
        <v/>
      </c>
      <c r="J245" s="33" t="str">
        <f>G!AU211</f>
        <v/>
      </c>
      <c r="K245" s="34" t="str">
        <f>IFERROR(IF(OR(H245="--",H245="rg",VLOOKUP(F!$B211,E!$B$1:'E'!$AK$300,12,FALSE)=1000000000,I245="-",I245=""),"",(HLOOKUP(SMALL(G!$Q$4:'G'!$Y$4,1),G!$Q$4:'G'!$Y$501,ROW(G!Q211)-3,FALSE))/VLOOKUP(F!$B211,E!$B$1:'E'!$AK$300,12,FALSE)*100),"")</f>
        <v/>
      </c>
      <c r="L245" s="34"/>
      <c r="M245" s="34" t="str">
        <f>G!AW211</f>
        <v/>
      </c>
      <c r="N245" s="34" t="str">
        <f>G!AV211</f>
        <v>--</v>
      </c>
      <c r="O245" s="33"/>
      <c r="P245" s="33" t="str">
        <f>G!AY211</f>
        <v/>
      </c>
      <c r="Q245" s="34" t="str">
        <f>G!AX211</f>
        <v>--</v>
      </c>
      <c r="R245" s="33" t="str">
        <f>G!AZ211</f>
        <v/>
      </c>
      <c r="S245" s="33" t="str">
        <f>G!BA211</f>
        <v/>
      </c>
      <c r="T245" s="34" t="str">
        <f>IFERROR(IF(OR(Q245="--",Q245="rg",VLOOKUP(F!$B211,E!$B$1:'E'!$AK$300,12,FALSE)=1000000000,R245="-",R245=""),"",(HLOOKUP(SMALL(G!$Q$4:'G'!$Y$4,4),G!$Q$4:'G'!$Y$501,ROW(G!Z211)-3,FALSE))/VLOOKUP(F!$B211,E!$B$1:'E'!$AK$300,12,FALSE)*100),"")</f>
        <v/>
      </c>
      <c r="U245" s="34"/>
      <c r="V245" s="34" t="str">
        <f>G!BC211</f>
        <v/>
      </c>
      <c r="W245" s="34" t="str">
        <f>G!BB211</f>
        <v>--</v>
      </c>
      <c r="X245" s="34"/>
      <c r="Y245" s="33" t="str">
        <f>G!BE211</f>
        <v/>
      </c>
      <c r="Z245" s="34" t="str">
        <f>G!BD211</f>
        <v>--</v>
      </c>
      <c r="AA245" s="33" t="str">
        <f>G!BF211</f>
        <v/>
      </c>
      <c r="AB245" s="33" t="str">
        <f>G!BG211</f>
        <v/>
      </c>
      <c r="AC245" s="34" t="str">
        <f>IFERROR(IF(OR(Z245="--",Z245="rg",VLOOKUP(F!$B211,E!$B$1:'E'!$AK$300,12,FALSE)=1000000000,AA245="-",AA245=""),"",(HLOOKUP(SMALL(G!$Q$4:'G'!$Y$4,7),G!$Q$4:'G'!$Y$501,ROW(G!AI211)-3,FALSE))/VLOOKUP(F!$B211,E!$B$1:'E'!$AK$300,12,FALSE)*100),"")</f>
        <v/>
      </c>
      <c r="AD245" s="34"/>
      <c r="AE245" s="25"/>
      <c r="AF245" s="25"/>
      <c r="AH245" s="63">
        <f t="shared" si="4"/>
        <v>1</v>
      </c>
      <c r="AJ245" s="25"/>
      <c r="AK245" s="25"/>
    </row>
    <row r="246" spans="1:37" s="63" customFormat="1" ht="9" hidden="1" customHeight="1" x14ac:dyDescent="0.15">
      <c r="A246" s="195" t="str">
        <f>F!A212</f>
        <v>Triazofos</v>
      </c>
      <c r="B246" s="195"/>
      <c r="C246" s="195"/>
      <c r="D246" s="35" t="str">
        <f>G!AQ212</f>
        <v/>
      </c>
      <c r="E246" s="34" t="str">
        <f>G!AP212</f>
        <v>--</v>
      </c>
      <c r="F246" s="33"/>
      <c r="G246" s="33" t="str">
        <f>G!AS212</f>
        <v/>
      </c>
      <c r="H246" s="34" t="str">
        <f>G!AR212</f>
        <v>--</v>
      </c>
      <c r="I246" s="33" t="str">
        <f>G!AT212</f>
        <v/>
      </c>
      <c r="J246" s="33" t="str">
        <f>G!AU212</f>
        <v/>
      </c>
      <c r="K246" s="34" t="str">
        <f>IFERROR(IF(OR(H246="--",H246="rg",VLOOKUP(F!$B212,E!$B$1:'E'!$AK$300,12,FALSE)=1000000000,I246="-",I246=""),"",(HLOOKUP(SMALL(G!$Q$4:'G'!$Y$4,1),G!$Q$4:'G'!$Y$501,ROW(G!Q212)-3,FALSE))/VLOOKUP(F!$B212,E!$B$1:'E'!$AK$300,12,FALSE)*100),"")</f>
        <v/>
      </c>
      <c r="L246" s="34"/>
      <c r="M246" s="34" t="str">
        <f>G!AW212</f>
        <v/>
      </c>
      <c r="N246" s="34" t="str">
        <f>G!AV212</f>
        <v>--</v>
      </c>
      <c r="O246" s="33"/>
      <c r="P246" s="33" t="str">
        <f>G!AY212</f>
        <v/>
      </c>
      <c r="Q246" s="34" t="str">
        <f>G!AX212</f>
        <v>--</v>
      </c>
      <c r="R246" s="33" t="str">
        <f>G!AZ212</f>
        <v/>
      </c>
      <c r="S246" s="33" t="str">
        <f>G!BA212</f>
        <v/>
      </c>
      <c r="T246" s="34" t="str">
        <f>IFERROR(IF(OR(Q246="--",Q246="rg",VLOOKUP(F!$B212,E!$B$1:'E'!$AK$300,12,FALSE)=1000000000,R246="-",R246=""),"",(HLOOKUP(SMALL(G!$Q$4:'G'!$Y$4,4),G!$Q$4:'G'!$Y$501,ROW(G!Z212)-3,FALSE))/VLOOKUP(F!$B212,E!$B$1:'E'!$AK$300,12,FALSE)*100),"")</f>
        <v/>
      </c>
      <c r="U246" s="34"/>
      <c r="V246" s="34" t="str">
        <f>G!BC212</f>
        <v/>
      </c>
      <c r="W246" s="34" t="str">
        <f>G!BB212</f>
        <v>--</v>
      </c>
      <c r="X246" s="34"/>
      <c r="Y246" s="33" t="str">
        <f>G!BE212</f>
        <v/>
      </c>
      <c r="Z246" s="34" t="str">
        <f>G!BD212</f>
        <v>--</v>
      </c>
      <c r="AA246" s="33" t="str">
        <f>G!BF212</f>
        <v/>
      </c>
      <c r="AB246" s="33" t="str">
        <f>G!BG212</f>
        <v/>
      </c>
      <c r="AC246" s="34" t="str">
        <f>IFERROR(IF(OR(Z246="--",Z246="rg",VLOOKUP(F!$B212,E!$B$1:'E'!$AK$300,12,FALSE)=1000000000,AA246="-",AA246=""),"",(HLOOKUP(SMALL(G!$Q$4:'G'!$Y$4,7),G!$Q$4:'G'!$Y$501,ROW(G!AI212)-3,FALSE))/VLOOKUP(F!$B212,E!$B$1:'E'!$AK$300,12,FALSE)*100),"")</f>
        <v/>
      </c>
      <c r="AD246" s="34"/>
      <c r="AE246" s="25"/>
      <c r="AF246" s="25"/>
      <c r="AH246" s="63">
        <f t="shared" si="4"/>
        <v>1</v>
      </c>
      <c r="AJ246" s="25"/>
      <c r="AK246" s="25"/>
    </row>
    <row r="247" spans="1:37" ht="3.95" hidden="1" customHeight="1" x14ac:dyDescent="0.15">
      <c r="A247" s="32"/>
      <c r="B247" s="32"/>
      <c r="C247" s="32"/>
      <c r="D247" s="35"/>
      <c r="E247" s="34"/>
      <c r="F247" s="33"/>
      <c r="G247" s="33"/>
      <c r="H247" s="34"/>
      <c r="I247" s="33"/>
      <c r="J247" s="33"/>
      <c r="K247" s="33"/>
      <c r="L247" s="34"/>
      <c r="M247" s="34"/>
      <c r="N247" s="33"/>
      <c r="O247" s="33"/>
      <c r="P247" s="34"/>
      <c r="Q247" s="33"/>
      <c r="R247" s="33"/>
      <c r="S247" s="33"/>
      <c r="T247" s="34"/>
      <c r="U247" s="34"/>
      <c r="V247" s="34"/>
      <c r="W247" s="33"/>
      <c r="X247" s="34"/>
      <c r="Y247" s="33"/>
      <c r="Z247" s="34"/>
      <c r="AA247" s="34"/>
      <c r="AC247" s="25"/>
      <c r="AD247" s="63"/>
      <c r="AF247" s="63"/>
      <c r="AG247" s="25"/>
      <c r="AH247" s="85">
        <f>AH248</f>
        <v>1</v>
      </c>
      <c r="AI247" s="25"/>
    </row>
    <row r="248" spans="1:37" ht="9" hidden="1" customHeight="1" x14ac:dyDescent="0.15">
      <c r="A248" s="198" t="str">
        <f>IF(COUNTIF(F!D211:D229,131)&gt;0,"Stikstofbestrijdingsmiddelen (µg/kgds)","Stikstofbestrijdingsmiddelen (mg/kgds)")</f>
        <v>Stikstofbestrijdingsmiddelen (mg/kgds)</v>
      </c>
      <c r="B248" s="198"/>
      <c r="C248" s="198"/>
      <c r="D248" s="198"/>
      <c r="E248" s="198"/>
      <c r="F248" s="198"/>
      <c r="G248" s="198"/>
      <c r="H248" s="198"/>
      <c r="I248" s="198"/>
      <c r="J248" s="198"/>
      <c r="K248" s="198"/>
      <c r="L248" s="198"/>
      <c r="M248" s="198"/>
      <c r="N248" s="198"/>
      <c r="O248" s="198"/>
      <c r="P248" s="198"/>
      <c r="Q248" s="198"/>
      <c r="R248" s="198"/>
      <c r="S248" s="198"/>
      <c r="T248" s="198"/>
      <c r="U248" s="198"/>
      <c r="V248" s="198"/>
      <c r="W248" s="198"/>
      <c r="X248" s="198"/>
      <c r="Y248" s="198"/>
      <c r="Z248" s="198"/>
      <c r="AA248" s="198"/>
      <c r="AC248" s="25"/>
      <c r="AD248" s="63"/>
      <c r="AF248" s="63"/>
      <c r="AG248" s="25"/>
      <c r="AH248" s="85">
        <f>IF(COUNTIF(AH249:AH267,1)=COUNT(AH249:AH267),1,0)</f>
        <v>1</v>
      </c>
      <c r="AI248" s="25"/>
    </row>
    <row r="249" spans="1:37" s="63" customFormat="1" ht="9" hidden="1" customHeight="1" x14ac:dyDescent="0.15">
      <c r="A249" s="195" t="str">
        <f>F!A213</f>
        <v>Ametryn</v>
      </c>
      <c r="B249" s="195"/>
      <c r="C249" s="195"/>
      <c r="D249" s="35" t="str">
        <f>G!AQ213</f>
        <v/>
      </c>
      <c r="E249" s="34" t="str">
        <f>G!AP213</f>
        <v>--</v>
      </c>
      <c r="F249" s="33"/>
      <c r="G249" s="33" t="str">
        <f>G!AS213</f>
        <v/>
      </c>
      <c r="H249" s="34" t="str">
        <f>G!AR213</f>
        <v>--</v>
      </c>
      <c r="I249" s="33" t="str">
        <f>G!AT213</f>
        <v/>
      </c>
      <c r="J249" s="33" t="str">
        <f>G!AU213</f>
        <v/>
      </c>
      <c r="K249" s="34" t="str">
        <f>IFERROR(IF(OR(H249="--",H249="rg",VLOOKUP(F!$B213,E!$B$1:'E'!$AK$300,12,FALSE)=1000000000,I249="-",I249=""),"",(HLOOKUP(SMALL(G!$Q$4:'G'!$Y$4,1),G!$Q$4:'G'!$Y$501,ROW(G!Q213)-3,FALSE))/VLOOKUP(F!$B213,E!$B$1:'E'!$AK$300,12,FALSE)*100),"")</f>
        <v/>
      </c>
      <c r="L249" s="34"/>
      <c r="M249" s="34" t="str">
        <f>G!AW213</f>
        <v/>
      </c>
      <c r="N249" s="34" t="str">
        <f>G!AV213</f>
        <v>--</v>
      </c>
      <c r="O249" s="33"/>
      <c r="P249" s="33" t="str">
        <f>G!AY213</f>
        <v/>
      </c>
      <c r="Q249" s="34" t="str">
        <f>G!AX213</f>
        <v>--</v>
      </c>
      <c r="R249" s="33" t="str">
        <f>G!AZ213</f>
        <v/>
      </c>
      <c r="S249" s="33" t="str">
        <f>G!BA213</f>
        <v/>
      </c>
      <c r="T249" s="34" t="str">
        <f>IFERROR(IF(OR(Q249="--",Q249="rg",VLOOKUP(F!$B213,E!$B$1:'E'!$AK$300,12,FALSE)=1000000000,R249="-",R249=""),"",(HLOOKUP(SMALL(G!$Q$4:'G'!$Y$4,4),G!$Q$4:'G'!$Y$501,ROW(G!Z213)-3,FALSE))/VLOOKUP(F!$B213,E!$B$1:'E'!$AK$300,12,FALSE)*100),"")</f>
        <v/>
      </c>
      <c r="U249" s="34"/>
      <c r="V249" s="34" t="str">
        <f>G!BC213</f>
        <v/>
      </c>
      <c r="W249" s="34" t="str">
        <f>G!BB213</f>
        <v>--</v>
      </c>
      <c r="X249" s="34"/>
      <c r="Y249" s="33" t="str">
        <f>G!BE213</f>
        <v/>
      </c>
      <c r="Z249" s="34" t="str">
        <f>G!BD213</f>
        <v>--</v>
      </c>
      <c r="AA249" s="33" t="str">
        <f>G!BF213</f>
        <v/>
      </c>
      <c r="AB249" s="33" t="str">
        <f>G!BG213</f>
        <v/>
      </c>
      <c r="AC249" s="34" t="str">
        <f>IFERROR(IF(OR(Z249="--",Z249="rg",VLOOKUP(F!$B213,E!$B$1:'E'!$AK$300,12,FALSE)=1000000000,AA249="-",AA249=""),"",(HLOOKUP(SMALL(G!$Q$4:'G'!$Y$4,7),G!$Q$4:'G'!$Y$501,ROW(G!AI213)-3,FALSE))/VLOOKUP(F!$B213,E!$B$1:'E'!$AK$300,12,FALSE)*100),"")</f>
        <v/>
      </c>
      <c r="AD249" s="34"/>
      <c r="AE249" s="25"/>
      <c r="AF249" s="25"/>
      <c r="AH249" s="63">
        <f t="shared" si="4"/>
        <v>1</v>
      </c>
      <c r="AJ249" s="25"/>
      <c r="AK249" s="25"/>
    </row>
    <row r="250" spans="1:37" s="63" customFormat="1" ht="9" hidden="1" customHeight="1" x14ac:dyDescent="0.15">
      <c r="A250" s="195" t="str">
        <f>F!A214</f>
        <v>Atraton</v>
      </c>
      <c r="B250" s="195"/>
      <c r="C250" s="195"/>
      <c r="D250" s="35" t="str">
        <f>G!AQ214</f>
        <v/>
      </c>
      <c r="E250" s="34" t="str">
        <f>G!AP214</f>
        <v>--</v>
      </c>
      <c r="F250" s="33"/>
      <c r="G250" s="33" t="str">
        <f>G!AS214</f>
        <v/>
      </c>
      <c r="H250" s="34" t="str">
        <f>G!AR214</f>
        <v>--</v>
      </c>
      <c r="I250" s="33" t="str">
        <f>G!AT214</f>
        <v/>
      </c>
      <c r="J250" s="33" t="str">
        <f>G!AU214</f>
        <v/>
      </c>
      <c r="K250" s="34" t="str">
        <f>IFERROR(IF(OR(H250="--",H250="rg",VLOOKUP(F!$B214,E!$B$1:'E'!$AK$300,12,FALSE)=1000000000,I250="-",I250=""),"",(HLOOKUP(SMALL(G!$Q$4:'G'!$Y$4,1),G!$Q$4:'G'!$Y$501,ROW(G!Q214)-3,FALSE))/VLOOKUP(F!$B214,E!$B$1:'E'!$AK$300,12,FALSE)*100),"")</f>
        <v/>
      </c>
      <c r="L250" s="34"/>
      <c r="M250" s="34" t="str">
        <f>G!AW214</f>
        <v/>
      </c>
      <c r="N250" s="34" t="str">
        <f>G!AV214</f>
        <v>--</v>
      </c>
      <c r="O250" s="33"/>
      <c r="P250" s="33" t="str">
        <f>G!AY214</f>
        <v/>
      </c>
      <c r="Q250" s="34" t="str">
        <f>G!AX214</f>
        <v>--</v>
      </c>
      <c r="R250" s="33" t="str">
        <f>G!AZ214</f>
        <v/>
      </c>
      <c r="S250" s="33" t="str">
        <f>G!BA214</f>
        <v/>
      </c>
      <c r="T250" s="34" t="str">
        <f>IFERROR(IF(OR(Q250="--",Q250="rg",VLOOKUP(F!$B214,E!$B$1:'E'!$AK$300,12,FALSE)=1000000000,R250="-",R250=""),"",(HLOOKUP(SMALL(G!$Q$4:'G'!$Y$4,4),G!$Q$4:'G'!$Y$501,ROW(G!Z214)-3,FALSE))/VLOOKUP(F!$B214,E!$B$1:'E'!$AK$300,12,FALSE)*100),"")</f>
        <v/>
      </c>
      <c r="U250" s="34"/>
      <c r="V250" s="34" t="str">
        <f>G!BC214</f>
        <v/>
      </c>
      <c r="W250" s="34" t="str">
        <f>G!BB214</f>
        <v>--</v>
      </c>
      <c r="X250" s="34"/>
      <c r="Y250" s="33" t="str">
        <f>G!BE214</f>
        <v/>
      </c>
      <c r="Z250" s="34" t="str">
        <f>G!BD214</f>
        <v>--</v>
      </c>
      <c r="AA250" s="33" t="str">
        <f>G!BF214</f>
        <v/>
      </c>
      <c r="AB250" s="33" t="str">
        <f>G!BG214</f>
        <v/>
      </c>
      <c r="AC250" s="34" t="str">
        <f>IFERROR(IF(OR(Z250="--",Z250="rg",VLOOKUP(F!$B214,E!$B$1:'E'!$AK$300,12,FALSE)=1000000000,AA250="-",AA250=""),"",(HLOOKUP(SMALL(G!$Q$4:'G'!$Y$4,7),G!$Q$4:'G'!$Y$501,ROW(G!AI214)-3,FALSE))/VLOOKUP(F!$B214,E!$B$1:'E'!$AK$300,12,FALSE)*100),"")</f>
        <v/>
      </c>
      <c r="AD250" s="34"/>
      <c r="AE250" s="25"/>
      <c r="AF250" s="25"/>
      <c r="AH250" s="63">
        <f t="shared" si="4"/>
        <v>1</v>
      </c>
      <c r="AJ250" s="25"/>
      <c r="AK250" s="25"/>
    </row>
    <row r="251" spans="1:37" s="63" customFormat="1" ht="9" hidden="1" customHeight="1" x14ac:dyDescent="0.15">
      <c r="A251" s="195" t="str">
        <f>F!A215</f>
        <v>Atrazine</v>
      </c>
      <c r="B251" s="195"/>
      <c r="C251" s="195"/>
      <c r="D251" s="35" t="str">
        <f>G!AQ215</f>
        <v/>
      </c>
      <c r="E251" s="34" t="str">
        <f>G!AP215</f>
        <v>--</v>
      </c>
      <c r="F251" s="33"/>
      <c r="G251" s="33" t="str">
        <f>G!AS215</f>
        <v/>
      </c>
      <c r="H251" s="34" t="str">
        <f>G!AR215</f>
        <v>--</v>
      </c>
      <c r="I251" s="33" t="str">
        <f>G!AT215</f>
        <v/>
      </c>
      <c r="J251" s="33" t="str">
        <f>G!AU215</f>
        <v/>
      </c>
      <c r="K251" s="34" t="str">
        <f>IFERROR(IF(OR(H251="--",H251="rg",VLOOKUP(F!$B215,E!$B$1:'E'!$AK$300,12,FALSE)=1000000000,I251="-",I251=""),"",(HLOOKUP(SMALL(G!$Q$4:'G'!$Y$4,1),G!$Q$4:'G'!$Y$501,ROW(G!Q215)-3,FALSE))/VLOOKUP(F!$B215,E!$B$1:'E'!$AK$300,12,FALSE)*100),"")</f>
        <v/>
      </c>
      <c r="L251" s="34"/>
      <c r="M251" s="34" t="str">
        <f>G!AW215</f>
        <v/>
      </c>
      <c r="N251" s="34" t="str">
        <f>G!AV215</f>
        <v>--</v>
      </c>
      <c r="O251" s="33"/>
      <c r="P251" s="33" t="str">
        <f>G!AY215</f>
        <v/>
      </c>
      <c r="Q251" s="34" t="str">
        <f>G!AX215</f>
        <v>--</v>
      </c>
      <c r="R251" s="33" t="str">
        <f>G!AZ215</f>
        <v/>
      </c>
      <c r="S251" s="33" t="str">
        <f>G!BA215</f>
        <v/>
      </c>
      <c r="T251" s="34" t="str">
        <f>IFERROR(IF(OR(Q251="--",Q251="rg",VLOOKUP(F!$B215,E!$B$1:'E'!$AK$300,12,FALSE)=1000000000,R251="-",R251=""),"",(HLOOKUP(SMALL(G!$Q$4:'G'!$Y$4,4),G!$Q$4:'G'!$Y$501,ROW(G!Z215)-3,FALSE))/VLOOKUP(F!$B215,E!$B$1:'E'!$AK$300,12,FALSE)*100),"")</f>
        <v/>
      </c>
      <c r="U251" s="34"/>
      <c r="V251" s="34" t="str">
        <f>G!BC215</f>
        <v/>
      </c>
      <c r="W251" s="34" t="str">
        <f>G!BB215</f>
        <v>--</v>
      </c>
      <c r="X251" s="34"/>
      <c r="Y251" s="33" t="str">
        <f>G!BE215</f>
        <v/>
      </c>
      <c r="Z251" s="34" t="str">
        <f>G!BD215</f>
        <v>--</v>
      </c>
      <c r="AA251" s="33" t="str">
        <f>G!BF215</f>
        <v/>
      </c>
      <c r="AB251" s="33" t="str">
        <f>G!BG215</f>
        <v/>
      </c>
      <c r="AC251" s="34" t="str">
        <f>IFERROR(IF(OR(Z251="--",Z251="rg",VLOOKUP(F!$B215,E!$B$1:'E'!$AK$300,12,FALSE)=1000000000,AA251="-",AA251=""),"",(HLOOKUP(SMALL(G!$Q$4:'G'!$Y$4,7),G!$Q$4:'G'!$Y$501,ROW(G!AI215)-3,FALSE))/VLOOKUP(F!$B215,E!$B$1:'E'!$AK$300,12,FALSE)*100),"")</f>
        <v/>
      </c>
      <c r="AD251" s="34"/>
      <c r="AE251" s="25"/>
      <c r="AF251" s="25"/>
      <c r="AH251" s="63">
        <f t="shared" si="4"/>
        <v>1</v>
      </c>
      <c r="AJ251" s="25"/>
      <c r="AK251" s="25"/>
    </row>
    <row r="252" spans="1:37" s="63" customFormat="1" ht="9" hidden="1" customHeight="1" x14ac:dyDescent="0.15">
      <c r="A252" s="195" t="str">
        <f>F!A216</f>
        <v>Carbaryl</v>
      </c>
      <c r="B252" s="195"/>
      <c r="C252" s="195"/>
      <c r="D252" s="35" t="str">
        <f>G!AQ216</f>
        <v/>
      </c>
      <c r="E252" s="34" t="str">
        <f>G!AP216</f>
        <v>--</v>
      </c>
      <c r="F252" s="33"/>
      <c r="G252" s="33" t="str">
        <f>G!AS216</f>
        <v/>
      </c>
      <c r="H252" s="34" t="str">
        <f>G!AR216</f>
        <v>--</v>
      </c>
      <c r="I252" s="33" t="str">
        <f>G!AT216</f>
        <v/>
      </c>
      <c r="J252" s="33" t="str">
        <f>G!AU216</f>
        <v/>
      </c>
      <c r="K252" s="34" t="str">
        <f>IFERROR(IF(OR(H252="--",H252="rg",VLOOKUP(F!$B216,E!$B$1:'E'!$AK$300,12,FALSE)=1000000000,I252="-",I252=""),"",(HLOOKUP(SMALL(G!$Q$4:'G'!$Y$4,1),G!$Q$4:'G'!$Y$501,ROW(G!Q216)-3,FALSE))/VLOOKUP(F!$B216,E!$B$1:'E'!$AK$300,12,FALSE)*100),"")</f>
        <v/>
      </c>
      <c r="L252" s="34"/>
      <c r="M252" s="34" t="str">
        <f>G!AW216</f>
        <v/>
      </c>
      <c r="N252" s="34" t="str">
        <f>G!AV216</f>
        <v>--</v>
      </c>
      <c r="O252" s="33"/>
      <c r="P252" s="33" t="str">
        <f>G!AY216</f>
        <v/>
      </c>
      <c r="Q252" s="34" t="str">
        <f>G!AX216</f>
        <v>--</v>
      </c>
      <c r="R252" s="33" t="str">
        <f>G!AZ216</f>
        <v/>
      </c>
      <c r="S252" s="33" t="str">
        <f>G!BA216</f>
        <v/>
      </c>
      <c r="T252" s="34" t="str">
        <f>IFERROR(IF(OR(Q252="--",Q252="rg",VLOOKUP(F!$B216,E!$B$1:'E'!$AK$300,12,FALSE)=1000000000,R252="-",R252=""),"",(HLOOKUP(SMALL(G!$Q$4:'G'!$Y$4,4),G!$Q$4:'G'!$Y$501,ROW(G!Z216)-3,FALSE))/VLOOKUP(F!$B216,E!$B$1:'E'!$AK$300,12,FALSE)*100),"")</f>
        <v/>
      </c>
      <c r="U252" s="34"/>
      <c r="V252" s="34" t="str">
        <f>G!BC216</f>
        <v/>
      </c>
      <c r="W252" s="34" t="str">
        <f>G!BB216</f>
        <v>--</v>
      </c>
      <c r="X252" s="34"/>
      <c r="Y252" s="33" t="str">
        <f>G!BE216</f>
        <v/>
      </c>
      <c r="Z252" s="34" t="str">
        <f>G!BD216</f>
        <v>--</v>
      </c>
      <c r="AA252" s="33" t="str">
        <f>G!BF216</f>
        <v/>
      </c>
      <c r="AB252" s="33" t="str">
        <f>G!BG216</f>
        <v/>
      </c>
      <c r="AC252" s="34" t="str">
        <f>IFERROR(IF(OR(Z252="--",Z252="rg",VLOOKUP(F!$B216,E!$B$1:'E'!$AK$300,12,FALSE)=1000000000,AA252="-",AA252=""),"",(HLOOKUP(SMALL(G!$Q$4:'G'!$Y$4,7),G!$Q$4:'G'!$Y$501,ROW(G!AI216)-3,FALSE))/VLOOKUP(F!$B216,E!$B$1:'E'!$AK$300,12,FALSE)*100),"")</f>
        <v/>
      </c>
      <c r="AD252" s="34"/>
      <c r="AE252" s="25"/>
      <c r="AF252" s="25"/>
      <c r="AH252" s="63">
        <f t="shared" si="4"/>
        <v>1</v>
      </c>
      <c r="AJ252" s="25"/>
      <c r="AK252" s="25"/>
    </row>
    <row r="253" spans="1:37" s="63" customFormat="1" ht="9" hidden="1" customHeight="1" x14ac:dyDescent="0.15">
      <c r="A253" s="195" t="str">
        <f>F!A217</f>
        <v>Carbofuran</v>
      </c>
      <c r="B253" s="195"/>
      <c r="C253" s="195"/>
      <c r="D253" s="35" t="str">
        <f>G!AQ217</f>
        <v/>
      </c>
      <c r="E253" s="34" t="str">
        <f>G!AP217</f>
        <v>--</v>
      </c>
      <c r="F253" s="33"/>
      <c r="G253" s="33" t="str">
        <f>G!AS217</f>
        <v/>
      </c>
      <c r="H253" s="34" t="str">
        <f>G!AR217</f>
        <v>--</v>
      </c>
      <c r="I253" s="33" t="str">
        <f>G!AT217</f>
        <v/>
      </c>
      <c r="J253" s="33" t="str">
        <f>G!AU217</f>
        <v/>
      </c>
      <c r="K253" s="34" t="str">
        <f>IFERROR(IF(OR(H253="--",H253="rg",VLOOKUP(F!$B217,E!$B$1:'E'!$AK$300,12,FALSE)=1000000000,I253="-",I253=""),"",(HLOOKUP(SMALL(G!$Q$4:'G'!$Y$4,1),G!$Q$4:'G'!$Y$501,ROW(G!Q217)-3,FALSE))/VLOOKUP(F!$B217,E!$B$1:'E'!$AK$300,12,FALSE)*100),"")</f>
        <v/>
      </c>
      <c r="L253" s="34"/>
      <c r="M253" s="34" t="str">
        <f>G!AW217</f>
        <v/>
      </c>
      <c r="N253" s="34" t="str">
        <f>G!AV217</f>
        <v>--</v>
      </c>
      <c r="O253" s="33"/>
      <c r="P253" s="33" t="str">
        <f>G!AY217</f>
        <v/>
      </c>
      <c r="Q253" s="34" t="str">
        <f>G!AX217</f>
        <v>--</v>
      </c>
      <c r="R253" s="33" t="str">
        <f>G!AZ217</f>
        <v/>
      </c>
      <c r="S253" s="33" t="str">
        <f>G!BA217</f>
        <v/>
      </c>
      <c r="T253" s="34" t="str">
        <f>IFERROR(IF(OR(Q253="--",Q253="rg",VLOOKUP(F!$B217,E!$B$1:'E'!$AK$300,12,FALSE)=1000000000,R253="-",R253=""),"",(HLOOKUP(SMALL(G!$Q$4:'G'!$Y$4,4),G!$Q$4:'G'!$Y$501,ROW(G!Z217)-3,FALSE))/VLOOKUP(F!$B217,E!$B$1:'E'!$AK$300,12,FALSE)*100),"")</f>
        <v/>
      </c>
      <c r="U253" s="34"/>
      <c r="V253" s="34" t="str">
        <f>G!BC217</f>
        <v/>
      </c>
      <c r="W253" s="34" t="str">
        <f>G!BB217</f>
        <v>--</v>
      </c>
      <c r="X253" s="34"/>
      <c r="Y253" s="33" t="str">
        <f>G!BE217</f>
        <v/>
      </c>
      <c r="Z253" s="34" t="str">
        <f>G!BD217</f>
        <v>--</v>
      </c>
      <c r="AA253" s="33" t="str">
        <f>G!BF217</f>
        <v/>
      </c>
      <c r="AB253" s="33" t="str">
        <f>G!BG217</f>
        <v/>
      </c>
      <c r="AC253" s="34" t="str">
        <f>IFERROR(IF(OR(Z253="--",Z253="rg",VLOOKUP(F!$B217,E!$B$1:'E'!$AK$300,12,FALSE)=1000000000,AA253="-",AA253=""),"",(HLOOKUP(SMALL(G!$Q$4:'G'!$Y$4,7),G!$Q$4:'G'!$Y$501,ROW(G!AI217)-3,FALSE))/VLOOKUP(F!$B217,E!$B$1:'E'!$AK$300,12,FALSE)*100),"")</f>
        <v/>
      </c>
      <c r="AD253" s="34"/>
      <c r="AE253" s="25"/>
      <c r="AF253" s="25"/>
      <c r="AH253" s="63">
        <f t="shared" si="4"/>
        <v>1</v>
      </c>
      <c r="AJ253" s="25"/>
      <c r="AK253" s="25"/>
    </row>
    <row r="254" spans="1:37" s="63" customFormat="1" ht="9" hidden="1" customHeight="1" x14ac:dyDescent="0.15">
      <c r="A254" s="195" t="str">
        <f>F!A218</f>
        <v>4-Chloormethylfenolen (som)</v>
      </c>
      <c r="B254" s="195"/>
      <c r="C254" s="195"/>
      <c r="D254" s="35" t="str">
        <f>G!AQ218</f>
        <v/>
      </c>
      <c r="E254" s="34" t="str">
        <f>G!AP218</f>
        <v>--</v>
      </c>
      <c r="F254" s="33"/>
      <c r="G254" s="33" t="str">
        <f>G!AS218</f>
        <v/>
      </c>
      <c r="H254" s="34" t="str">
        <f>G!AR218</f>
        <v>--</v>
      </c>
      <c r="I254" s="33" t="str">
        <f>G!AT218</f>
        <v/>
      </c>
      <c r="J254" s="33" t="str">
        <f>G!AU218</f>
        <v/>
      </c>
      <c r="K254" s="34" t="str">
        <f>IFERROR(IF(OR(H254="--",H254="rg",VLOOKUP(F!$B218,E!$B$1:'E'!$AK$300,12,FALSE)=1000000000,I254="-",I254=""),"",(HLOOKUP(SMALL(G!$Q$4:'G'!$Y$4,1),G!$Q$4:'G'!$Y$501,ROW(G!Q218)-3,FALSE))/VLOOKUP(F!$B218,E!$B$1:'E'!$AK$300,12,FALSE)*100),"")</f>
        <v/>
      </c>
      <c r="L254" s="34"/>
      <c r="M254" s="34" t="str">
        <f>G!AW218</f>
        <v/>
      </c>
      <c r="N254" s="34" t="str">
        <f>G!AV218</f>
        <v>--</v>
      </c>
      <c r="O254" s="33"/>
      <c r="P254" s="33" t="str">
        <f>G!AY218</f>
        <v/>
      </c>
      <c r="Q254" s="34" t="str">
        <f>G!AX218</f>
        <v>--</v>
      </c>
      <c r="R254" s="33" t="str">
        <f>G!AZ218</f>
        <v/>
      </c>
      <c r="S254" s="33" t="str">
        <f>G!BA218</f>
        <v/>
      </c>
      <c r="T254" s="34" t="str">
        <f>IFERROR(IF(OR(Q254="--",Q254="rg",VLOOKUP(F!$B218,E!$B$1:'E'!$AK$300,12,FALSE)=1000000000,R254="-",R254=""),"",(HLOOKUP(SMALL(G!$Q$4:'G'!$Y$4,4),G!$Q$4:'G'!$Y$501,ROW(G!Z218)-3,FALSE))/VLOOKUP(F!$B218,E!$B$1:'E'!$AK$300,12,FALSE)*100),"")</f>
        <v/>
      </c>
      <c r="U254" s="34"/>
      <c r="V254" s="34" t="str">
        <f>G!BC218</f>
        <v/>
      </c>
      <c r="W254" s="34" t="str">
        <f>G!BB218</f>
        <v>--</v>
      </c>
      <c r="X254" s="34"/>
      <c r="Y254" s="33" t="str">
        <f>G!BE218</f>
        <v/>
      </c>
      <c r="Z254" s="34" t="str">
        <f>G!BD218</f>
        <v>--</v>
      </c>
      <c r="AA254" s="33" t="str">
        <f>G!BF218</f>
        <v/>
      </c>
      <c r="AB254" s="33" t="str">
        <f>G!BG218</f>
        <v/>
      </c>
      <c r="AC254" s="34" t="str">
        <f>IFERROR(IF(OR(Z254="--",Z254="rg",VLOOKUP(F!$B218,E!$B$1:'E'!$AK$300,12,FALSE)=1000000000,AA254="-",AA254=""),"",(HLOOKUP(SMALL(G!$Q$4:'G'!$Y$4,7),G!$Q$4:'G'!$Y$501,ROW(G!AI218)-3,FALSE))/VLOOKUP(F!$B218,E!$B$1:'E'!$AK$300,12,FALSE)*100),"")</f>
        <v/>
      </c>
      <c r="AD254" s="34"/>
      <c r="AE254" s="25"/>
      <c r="AF254" s="25"/>
      <c r="AH254" s="63">
        <f t="shared" si="4"/>
        <v>1</v>
      </c>
      <c r="AJ254" s="25"/>
      <c r="AK254" s="25"/>
    </row>
    <row r="255" spans="1:37" s="63" customFormat="1" ht="9" hidden="1" customHeight="1" x14ac:dyDescent="0.15">
      <c r="A255" s="195" t="str">
        <f>F!A219</f>
        <v>Organostikstof- en organofosforbestrijdingsmiddelen (som)</v>
      </c>
      <c r="B255" s="195"/>
      <c r="C255" s="195"/>
      <c r="D255" s="35" t="str">
        <f>G!AQ219</f>
        <v/>
      </c>
      <c r="E255" s="34" t="str">
        <f>G!AP219</f>
        <v>--</v>
      </c>
      <c r="F255" s="33"/>
      <c r="G255" s="33" t="str">
        <f>G!AS219</f>
        <v/>
      </c>
      <c r="H255" s="34" t="str">
        <f>G!AR219</f>
        <v>--</v>
      </c>
      <c r="I255" s="33" t="str">
        <f>G!AT219</f>
        <v/>
      </c>
      <c r="J255" s="33" t="str">
        <f>G!AU219</f>
        <v/>
      </c>
      <c r="K255" s="34" t="str">
        <f>IFERROR(IF(OR(H255="--",H255="rg",VLOOKUP(F!$B219,E!$B$1:'E'!$AK$300,12,FALSE)=1000000000,I255="-",I255=""),"",(HLOOKUP(SMALL(G!$Q$4:'G'!$Y$4,1),G!$Q$4:'G'!$Y$501,ROW(G!Q219)-3,FALSE))/VLOOKUP(F!$B219,E!$B$1:'E'!$AK$300,12,FALSE)*100),"")</f>
        <v/>
      </c>
      <c r="L255" s="34"/>
      <c r="M255" s="34" t="str">
        <f>G!AW219</f>
        <v/>
      </c>
      <c r="N255" s="34" t="str">
        <f>G!AV219</f>
        <v>--</v>
      </c>
      <c r="O255" s="33"/>
      <c r="P255" s="33" t="str">
        <f>G!AY219</f>
        <v/>
      </c>
      <c r="Q255" s="34" t="str">
        <f>G!AX219</f>
        <v>--</v>
      </c>
      <c r="R255" s="33" t="str">
        <f>G!AZ219</f>
        <v/>
      </c>
      <c r="S255" s="33" t="str">
        <f>G!BA219</f>
        <v/>
      </c>
      <c r="T255" s="34" t="str">
        <f>IFERROR(IF(OR(Q255="--",Q255="rg",VLOOKUP(F!$B219,E!$B$1:'E'!$AK$300,12,FALSE)=1000000000,R255="-",R255=""),"",(HLOOKUP(SMALL(G!$Q$4:'G'!$Y$4,4),G!$Q$4:'G'!$Y$501,ROW(G!Z219)-3,FALSE))/VLOOKUP(F!$B219,E!$B$1:'E'!$AK$300,12,FALSE)*100),"")</f>
        <v/>
      </c>
      <c r="U255" s="34"/>
      <c r="V255" s="34" t="str">
        <f>G!BC219</f>
        <v/>
      </c>
      <c r="W255" s="34" t="str">
        <f>G!BB219</f>
        <v>--</v>
      </c>
      <c r="X255" s="34"/>
      <c r="Y255" s="33" t="str">
        <f>G!BE219</f>
        <v/>
      </c>
      <c r="Z255" s="34" t="str">
        <f>G!BD219</f>
        <v>--</v>
      </c>
      <c r="AA255" s="33" t="str">
        <f>G!BF219</f>
        <v/>
      </c>
      <c r="AB255" s="33" t="str">
        <f>G!BG219</f>
        <v/>
      </c>
      <c r="AC255" s="34" t="str">
        <f>IFERROR(IF(OR(Z255="--",Z255="rg",VLOOKUP(F!$B219,E!$B$1:'E'!$AK$300,12,FALSE)=1000000000,AA255="-",AA255=""),"",(HLOOKUP(SMALL(G!$Q$4:'G'!$Y$4,7),G!$Q$4:'G'!$Y$501,ROW(G!AI219)-3,FALSE))/VLOOKUP(F!$B219,E!$B$1:'E'!$AK$300,12,FALSE)*100),"")</f>
        <v/>
      </c>
      <c r="AD255" s="34"/>
      <c r="AE255" s="25"/>
      <c r="AF255" s="25"/>
      <c r="AH255" s="63">
        <f t="shared" si="4"/>
        <v>1</v>
      </c>
      <c r="AJ255" s="25"/>
      <c r="AK255" s="25"/>
    </row>
    <row r="256" spans="1:37" s="63" customFormat="1" ht="9" hidden="1" customHeight="1" x14ac:dyDescent="0.15">
      <c r="A256" s="195" t="str">
        <f>F!A220</f>
        <v>Organotinverbindingen (som)</v>
      </c>
      <c r="B256" s="195"/>
      <c r="C256" s="195"/>
      <c r="D256" s="35" t="str">
        <f>G!AQ220</f>
        <v/>
      </c>
      <c r="E256" s="34" t="str">
        <f>G!AP220</f>
        <v>--</v>
      </c>
      <c r="F256" s="33"/>
      <c r="G256" s="33" t="str">
        <f>G!AS220</f>
        <v/>
      </c>
      <c r="H256" s="34" t="str">
        <f>G!AR220</f>
        <v>--</v>
      </c>
      <c r="I256" s="33" t="str">
        <f>G!AT220</f>
        <v/>
      </c>
      <c r="J256" s="33" t="str">
        <f>G!AU220</f>
        <v/>
      </c>
      <c r="K256" s="34" t="str">
        <f>IFERROR(IF(OR(H256="--",H256="rg",VLOOKUP(F!$B220,E!$B$1:'E'!$AK$300,12,FALSE)=1000000000,I256="-",I256=""),"",(HLOOKUP(SMALL(G!$Q$4:'G'!$Y$4,1),G!$Q$4:'G'!$Y$501,ROW(G!Q220)-3,FALSE))/VLOOKUP(F!$B220,E!$B$1:'E'!$AK$300,12,FALSE)*100),"")</f>
        <v/>
      </c>
      <c r="L256" s="34"/>
      <c r="M256" s="34" t="str">
        <f>G!AW220</f>
        <v/>
      </c>
      <c r="N256" s="34" t="str">
        <f>G!AV220</f>
        <v>--</v>
      </c>
      <c r="O256" s="33"/>
      <c r="P256" s="33" t="str">
        <f>G!AY220</f>
        <v/>
      </c>
      <c r="Q256" s="34" t="str">
        <f>G!AX220</f>
        <v>--</v>
      </c>
      <c r="R256" s="33" t="str">
        <f>G!AZ220</f>
        <v/>
      </c>
      <c r="S256" s="33" t="str">
        <f>G!BA220</f>
        <v/>
      </c>
      <c r="T256" s="34" t="str">
        <f>IFERROR(IF(OR(Q256="--",Q256="rg",VLOOKUP(F!$B220,E!$B$1:'E'!$AK$300,12,FALSE)=1000000000,R256="-",R256=""),"",(HLOOKUP(SMALL(G!$Q$4:'G'!$Y$4,4),G!$Q$4:'G'!$Y$501,ROW(G!Z220)-3,FALSE))/VLOOKUP(F!$B220,E!$B$1:'E'!$AK$300,12,FALSE)*100),"")</f>
        <v/>
      </c>
      <c r="U256" s="34"/>
      <c r="V256" s="34" t="str">
        <f>G!BC220</f>
        <v/>
      </c>
      <c r="W256" s="34" t="str">
        <f>G!BB220</f>
        <v>--</v>
      </c>
      <c r="X256" s="34"/>
      <c r="Y256" s="33" t="str">
        <f>G!BE220</f>
        <v/>
      </c>
      <c r="Z256" s="34" t="str">
        <f>G!BD220</f>
        <v>--</v>
      </c>
      <c r="AA256" s="33" t="str">
        <f>G!BF220</f>
        <v/>
      </c>
      <c r="AB256" s="33" t="str">
        <f>G!BG220</f>
        <v/>
      </c>
      <c r="AC256" s="34" t="str">
        <f>IFERROR(IF(OR(Z256="--",Z256="rg",VLOOKUP(F!$B220,E!$B$1:'E'!$AK$300,12,FALSE)=1000000000,AA256="-",AA256=""),"",(HLOOKUP(SMALL(G!$Q$4:'G'!$Y$4,7),G!$Q$4:'G'!$Y$501,ROW(G!AI220)-3,FALSE))/VLOOKUP(F!$B220,E!$B$1:'E'!$AK$300,12,FALSE)*100),"")</f>
        <v/>
      </c>
      <c r="AD256" s="34"/>
      <c r="AE256" s="25"/>
      <c r="AF256" s="25"/>
      <c r="AH256" s="63">
        <f t="shared" si="4"/>
        <v>1</v>
      </c>
      <c r="AJ256" s="25"/>
      <c r="AK256" s="25"/>
    </row>
    <row r="257" spans="1:37" s="63" customFormat="1" ht="9" hidden="1" customHeight="1" x14ac:dyDescent="0.15">
      <c r="A257" s="195" t="str">
        <f>F!A221</f>
        <v>Tributyltin (TBT)</v>
      </c>
      <c r="B257" s="195"/>
      <c r="C257" s="195"/>
      <c r="D257" s="35" t="str">
        <f>G!AQ221</f>
        <v/>
      </c>
      <c r="E257" s="34" t="str">
        <f>G!AP221</f>
        <v>--</v>
      </c>
      <c r="F257" s="33"/>
      <c r="G257" s="33" t="str">
        <f>G!AS221</f>
        <v/>
      </c>
      <c r="H257" s="34" t="str">
        <f>G!AR221</f>
        <v>--</v>
      </c>
      <c r="I257" s="33" t="str">
        <f>G!AT221</f>
        <v/>
      </c>
      <c r="J257" s="33" t="str">
        <f>G!AU221</f>
        <v/>
      </c>
      <c r="K257" s="34" t="str">
        <f>IFERROR(IF(OR(H257="--",H257="rg",VLOOKUP(F!$B221,E!$B$1:'E'!$AK$300,12,FALSE)=1000000000,I257="-",I257=""),"",(HLOOKUP(SMALL(G!$Q$4:'G'!$Y$4,1),G!$Q$4:'G'!$Y$501,ROW(G!Q221)-3,FALSE))/VLOOKUP(F!$B221,E!$B$1:'E'!$AK$300,12,FALSE)*100),"")</f>
        <v/>
      </c>
      <c r="L257" s="34"/>
      <c r="M257" s="34" t="str">
        <f>G!AW221</f>
        <v/>
      </c>
      <c r="N257" s="34" t="str">
        <f>G!AV221</f>
        <v>--</v>
      </c>
      <c r="O257" s="33"/>
      <c r="P257" s="33" t="str">
        <f>G!AY221</f>
        <v/>
      </c>
      <c r="Q257" s="34" t="str">
        <f>G!AX221</f>
        <v>--</v>
      </c>
      <c r="R257" s="33" t="str">
        <f>G!AZ221</f>
        <v/>
      </c>
      <c r="S257" s="33" t="str">
        <f>G!BA221</f>
        <v/>
      </c>
      <c r="T257" s="34" t="str">
        <f>IFERROR(IF(OR(Q257="--",Q257="rg",VLOOKUP(F!$B221,E!$B$1:'E'!$AK$300,12,FALSE)=1000000000,R257="-",R257=""),"",(HLOOKUP(SMALL(G!$Q$4:'G'!$Y$4,4),G!$Q$4:'G'!$Y$501,ROW(G!Z221)-3,FALSE))/VLOOKUP(F!$B221,E!$B$1:'E'!$AK$300,12,FALSE)*100),"")</f>
        <v/>
      </c>
      <c r="U257" s="34"/>
      <c r="V257" s="34" t="str">
        <f>G!BC221</f>
        <v/>
      </c>
      <c r="W257" s="34" t="str">
        <f>G!BB221</f>
        <v>--</v>
      </c>
      <c r="X257" s="34"/>
      <c r="Y257" s="33" t="str">
        <f>G!BE221</f>
        <v/>
      </c>
      <c r="Z257" s="34" t="str">
        <f>G!BD221</f>
        <v>--</v>
      </c>
      <c r="AA257" s="33" t="str">
        <f>G!BF221</f>
        <v/>
      </c>
      <c r="AB257" s="33" t="str">
        <f>G!BG221</f>
        <v/>
      </c>
      <c r="AC257" s="34" t="str">
        <f>IFERROR(IF(OR(Z257="--",Z257="rg",VLOOKUP(F!$B221,E!$B$1:'E'!$AK$300,12,FALSE)=1000000000,AA257="-",AA257=""),"",(HLOOKUP(SMALL(G!$Q$4:'G'!$Y$4,7),G!$Q$4:'G'!$Y$501,ROW(G!AI221)-3,FALSE))/VLOOKUP(F!$B221,E!$B$1:'E'!$AK$300,12,FALSE)*100),"")</f>
        <v/>
      </c>
      <c r="AD257" s="34"/>
      <c r="AE257" s="25"/>
      <c r="AF257" s="25"/>
      <c r="AH257" s="63">
        <f t="shared" si="4"/>
        <v>1</v>
      </c>
      <c r="AJ257" s="25"/>
      <c r="AK257" s="25"/>
    </row>
    <row r="258" spans="1:37" s="63" customFormat="1" ht="9" hidden="1" customHeight="1" x14ac:dyDescent="0.15">
      <c r="A258" s="195" t="str">
        <f>F!A222</f>
        <v>MCPA</v>
      </c>
      <c r="B258" s="195"/>
      <c r="C258" s="195"/>
      <c r="D258" s="35" t="str">
        <f>G!AQ222</f>
        <v/>
      </c>
      <c r="E258" s="34" t="str">
        <f>G!AP222</f>
        <v>--</v>
      </c>
      <c r="F258" s="33"/>
      <c r="G258" s="33" t="str">
        <f>G!AS222</f>
        <v/>
      </c>
      <c r="H258" s="34" t="str">
        <f>G!AR222</f>
        <v>--</v>
      </c>
      <c r="I258" s="33" t="str">
        <f>G!AT222</f>
        <v/>
      </c>
      <c r="J258" s="33" t="str">
        <f>G!AU222</f>
        <v/>
      </c>
      <c r="K258" s="34" t="str">
        <f>IFERROR(IF(OR(H258="--",H258="rg",VLOOKUP(F!$B222,E!$B$1:'E'!$AK$300,12,FALSE)=1000000000,I258="-",I258=""),"",(HLOOKUP(SMALL(G!$Q$4:'G'!$Y$4,1),G!$Q$4:'G'!$Y$501,ROW(G!Q222)-3,FALSE))/VLOOKUP(F!$B222,E!$B$1:'E'!$AK$300,12,FALSE)*100),"")</f>
        <v/>
      </c>
      <c r="L258" s="34"/>
      <c r="M258" s="34" t="str">
        <f>G!AW222</f>
        <v/>
      </c>
      <c r="N258" s="34" t="str">
        <f>G!AV222</f>
        <v>--</v>
      </c>
      <c r="O258" s="33"/>
      <c r="P258" s="33" t="str">
        <f>G!AY222</f>
        <v/>
      </c>
      <c r="Q258" s="34" t="str">
        <f>G!AX222</f>
        <v>--</v>
      </c>
      <c r="R258" s="33" t="str">
        <f>G!AZ222</f>
        <v/>
      </c>
      <c r="S258" s="33" t="str">
        <f>G!BA222</f>
        <v/>
      </c>
      <c r="T258" s="34" t="str">
        <f>IFERROR(IF(OR(Q258="--",Q258="rg",VLOOKUP(F!$B222,E!$B$1:'E'!$AK$300,12,FALSE)=1000000000,R258="-",R258=""),"",(HLOOKUP(SMALL(G!$Q$4:'G'!$Y$4,4),G!$Q$4:'G'!$Y$501,ROW(G!Z222)-3,FALSE))/VLOOKUP(F!$B222,E!$B$1:'E'!$AK$300,12,FALSE)*100),"")</f>
        <v/>
      </c>
      <c r="U258" s="34"/>
      <c r="V258" s="34" t="str">
        <f>G!BC222</f>
        <v/>
      </c>
      <c r="W258" s="34" t="str">
        <f>G!BB222</f>
        <v>--</v>
      </c>
      <c r="X258" s="34"/>
      <c r="Y258" s="33" t="str">
        <f>G!BE222</f>
        <v/>
      </c>
      <c r="Z258" s="34" t="str">
        <f>G!BD222</f>
        <v>--</v>
      </c>
      <c r="AA258" s="33" t="str">
        <f>G!BF222</f>
        <v/>
      </c>
      <c r="AB258" s="33" t="str">
        <f>G!BG222</f>
        <v/>
      </c>
      <c r="AC258" s="34" t="str">
        <f>IFERROR(IF(OR(Z258="--",Z258="rg",VLOOKUP(F!$B222,E!$B$1:'E'!$AK$300,12,FALSE)=1000000000,AA258="-",AA258=""),"",(HLOOKUP(SMALL(G!$Q$4:'G'!$Y$4,7),G!$Q$4:'G'!$Y$501,ROW(G!AI222)-3,FALSE))/VLOOKUP(F!$B222,E!$B$1:'E'!$AK$300,12,FALSE)*100),"")</f>
        <v/>
      </c>
      <c r="AD258" s="34"/>
      <c r="AE258" s="25"/>
      <c r="AF258" s="25"/>
      <c r="AH258" s="63">
        <f t="shared" si="4"/>
        <v>1</v>
      </c>
      <c r="AJ258" s="25"/>
      <c r="AK258" s="25"/>
    </row>
    <row r="259" spans="1:37" s="63" customFormat="1" ht="9" hidden="1" customHeight="1" x14ac:dyDescent="0.15">
      <c r="A259" s="195" t="str">
        <f>F!A223</f>
        <v>Prometryn</v>
      </c>
      <c r="B259" s="195"/>
      <c r="C259" s="195"/>
      <c r="D259" s="35" t="str">
        <f>G!AQ223</f>
        <v/>
      </c>
      <c r="E259" s="34" t="str">
        <f>G!AP223</f>
        <v>--</v>
      </c>
      <c r="F259" s="33"/>
      <c r="G259" s="33" t="str">
        <f>G!AS223</f>
        <v/>
      </c>
      <c r="H259" s="34" t="str">
        <f>G!AR223</f>
        <v>--</v>
      </c>
      <c r="I259" s="33" t="str">
        <f>G!AT223</f>
        <v/>
      </c>
      <c r="J259" s="33" t="str">
        <f>G!AU223</f>
        <v/>
      </c>
      <c r="K259" s="34" t="str">
        <f>IFERROR(IF(OR(H259="--",H259="rg",VLOOKUP(F!$B223,E!$B$1:'E'!$AK$300,12,FALSE)=1000000000,I259="-",I259=""),"",(HLOOKUP(SMALL(G!$Q$4:'G'!$Y$4,1),G!$Q$4:'G'!$Y$501,ROW(G!Q223)-3,FALSE))/VLOOKUP(F!$B223,E!$B$1:'E'!$AK$300,12,FALSE)*100),"")</f>
        <v/>
      </c>
      <c r="L259" s="34"/>
      <c r="M259" s="34" t="str">
        <f>G!AW223</f>
        <v/>
      </c>
      <c r="N259" s="34" t="str">
        <f>G!AV223</f>
        <v>--</v>
      </c>
      <c r="O259" s="33"/>
      <c r="P259" s="33" t="str">
        <f>G!AY223</f>
        <v/>
      </c>
      <c r="Q259" s="34" t="str">
        <f>G!AX223</f>
        <v>--</v>
      </c>
      <c r="R259" s="33" t="str">
        <f>G!AZ223</f>
        <v/>
      </c>
      <c r="S259" s="33" t="str">
        <f>G!BA223</f>
        <v/>
      </c>
      <c r="T259" s="34" t="str">
        <f>IFERROR(IF(OR(Q259="--",Q259="rg",VLOOKUP(F!$B223,E!$B$1:'E'!$AK$300,12,FALSE)=1000000000,R259="-",R259=""),"",(HLOOKUP(SMALL(G!$Q$4:'G'!$Y$4,4),G!$Q$4:'G'!$Y$501,ROW(G!Z223)-3,FALSE))/VLOOKUP(F!$B223,E!$B$1:'E'!$AK$300,12,FALSE)*100),"")</f>
        <v/>
      </c>
      <c r="U259" s="34"/>
      <c r="V259" s="34" t="str">
        <f>G!BC223</f>
        <v/>
      </c>
      <c r="W259" s="34" t="str">
        <f>G!BB223</f>
        <v>--</v>
      </c>
      <c r="X259" s="34"/>
      <c r="Y259" s="33" t="str">
        <f>G!BE223</f>
        <v/>
      </c>
      <c r="Z259" s="34" t="str">
        <f>G!BD223</f>
        <v>--</v>
      </c>
      <c r="AA259" s="33" t="str">
        <f>G!BF223</f>
        <v/>
      </c>
      <c r="AB259" s="33" t="str">
        <f>G!BG223</f>
        <v/>
      </c>
      <c r="AC259" s="34" t="str">
        <f>IFERROR(IF(OR(Z259="--",Z259="rg",VLOOKUP(F!$B223,E!$B$1:'E'!$AK$300,12,FALSE)=1000000000,AA259="-",AA259=""),"",(HLOOKUP(SMALL(G!$Q$4:'G'!$Y$4,7),G!$Q$4:'G'!$Y$501,ROW(G!AI223)-3,FALSE))/VLOOKUP(F!$B223,E!$B$1:'E'!$AK$300,12,FALSE)*100),"")</f>
        <v/>
      </c>
      <c r="AD259" s="34"/>
      <c r="AE259" s="25"/>
      <c r="AF259" s="25"/>
      <c r="AH259" s="63">
        <f t="shared" si="4"/>
        <v>1</v>
      </c>
      <c r="AJ259" s="25"/>
      <c r="AK259" s="25"/>
    </row>
    <row r="260" spans="1:37" s="63" customFormat="1" ht="9" hidden="1" customHeight="1" x14ac:dyDescent="0.15">
      <c r="A260" s="195" t="str">
        <f>F!A224</f>
        <v>Prometon</v>
      </c>
      <c r="B260" s="195"/>
      <c r="C260" s="195"/>
      <c r="D260" s="35" t="str">
        <f>G!AQ224</f>
        <v/>
      </c>
      <c r="E260" s="34" t="str">
        <f>G!AP224</f>
        <v>--</v>
      </c>
      <c r="F260" s="33"/>
      <c r="G260" s="33" t="str">
        <f>G!AS224</f>
        <v/>
      </c>
      <c r="H260" s="34" t="str">
        <f>G!AR224</f>
        <v>--</v>
      </c>
      <c r="I260" s="33" t="str">
        <f>G!AT224</f>
        <v/>
      </c>
      <c r="J260" s="33" t="str">
        <f>G!AU224</f>
        <v/>
      </c>
      <c r="K260" s="34" t="str">
        <f>IFERROR(IF(OR(H260="--",H260="rg",VLOOKUP(F!$B224,E!$B$1:'E'!$AK$300,12,FALSE)=1000000000,I260="-",I260=""),"",(HLOOKUP(SMALL(G!$Q$4:'G'!$Y$4,1),G!$Q$4:'G'!$Y$501,ROW(G!Q224)-3,FALSE))/VLOOKUP(F!$B224,E!$B$1:'E'!$AK$300,12,FALSE)*100),"")</f>
        <v/>
      </c>
      <c r="L260" s="34"/>
      <c r="M260" s="34" t="str">
        <f>G!AW224</f>
        <v/>
      </c>
      <c r="N260" s="34" t="str">
        <f>G!AV224</f>
        <v>--</v>
      </c>
      <c r="O260" s="33"/>
      <c r="P260" s="33" t="str">
        <f>G!AY224</f>
        <v/>
      </c>
      <c r="Q260" s="34" t="str">
        <f>G!AX224</f>
        <v>--</v>
      </c>
      <c r="R260" s="33" t="str">
        <f>G!AZ224</f>
        <v/>
      </c>
      <c r="S260" s="33" t="str">
        <f>G!BA224</f>
        <v/>
      </c>
      <c r="T260" s="34" t="str">
        <f>IFERROR(IF(OR(Q260="--",Q260="rg",VLOOKUP(F!$B224,E!$B$1:'E'!$AK$300,12,FALSE)=1000000000,R260="-",R260=""),"",(HLOOKUP(SMALL(G!$Q$4:'G'!$Y$4,4),G!$Q$4:'G'!$Y$501,ROW(G!Z224)-3,FALSE))/VLOOKUP(F!$B224,E!$B$1:'E'!$AK$300,12,FALSE)*100),"")</f>
        <v/>
      </c>
      <c r="U260" s="34"/>
      <c r="V260" s="34" t="str">
        <f>G!BC224</f>
        <v/>
      </c>
      <c r="W260" s="34" t="str">
        <f>G!BB224</f>
        <v>--</v>
      </c>
      <c r="X260" s="34"/>
      <c r="Y260" s="33" t="str">
        <f>G!BE224</f>
        <v/>
      </c>
      <c r="Z260" s="34" t="str">
        <f>G!BD224</f>
        <v>--</v>
      </c>
      <c r="AA260" s="33" t="str">
        <f>G!BF224</f>
        <v/>
      </c>
      <c r="AB260" s="33" t="str">
        <f>G!BG224</f>
        <v/>
      </c>
      <c r="AC260" s="34" t="str">
        <f>IFERROR(IF(OR(Z260="--",Z260="rg",VLOOKUP(F!$B224,E!$B$1:'E'!$AK$300,12,FALSE)=1000000000,AA260="-",AA260=""),"",(HLOOKUP(SMALL(G!$Q$4:'G'!$Y$4,7),G!$Q$4:'G'!$Y$501,ROW(G!AI224)-3,FALSE))/VLOOKUP(F!$B224,E!$B$1:'E'!$AK$300,12,FALSE)*100),"")</f>
        <v/>
      </c>
      <c r="AD260" s="34"/>
      <c r="AE260" s="25"/>
      <c r="AF260" s="25"/>
      <c r="AH260" s="63">
        <f t="shared" si="4"/>
        <v>1</v>
      </c>
      <c r="AJ260" s="25"/>
      <c r="AK260" s="25"/>
    </row>
    <row r="261" spans="1:37" s="63" customFormat="1" ht="9" hidden="1" customHeight="1" x14ac:dyDescent="0.15">
      <c r="A261" s="195" t="str">
        <f>F!A225</f>
        <v>Propazine</v>
      </c>
      <c r="B261" s="195"/>
      <c r="C261" s="195"/>
      <c r="D261" s="35" t="str">
        <f>G!AQ225</f>
        <v/>
      </c>
      <c r="E261" s="34" t="str">
        <f>G!AP225</f>
        <v>--</v>
      </c>
      <c r="F261" s="33"/>
      <c r="G261" s="33" t="str">
        <f>G!AS225</f>
        <v/>
      </c>
      <c r="H261" s="34" t="str">
        <f>G!AR225</f>
        <v>--</v>
      </c>
      <c r="I261" s="33" t="str">
        <f>G!AT225</f>
        <v/>
      </c>
      <c r="J261" s="33" t="str">
        <f>G!AU225</f>
        <v/>
      </c>
      <c r="K261" s="34" t="str">
        <f>IFERROR(IF(OR(H261="--",H261="rg",VLOOKUP(F!$B225,E!$B$1:'E'!$AK$300,12,FALSE)=1000000000,I261="-",I261=""),"",(HLOOKUP(SMALL(G!$Q$4:'G'!$Y$4,1),G!$Q$4:'G'!$Y$501,ROW(G!Q225)-3,FALSE))/VLOOKUP(F!$B225,E!$B$1:'E'!$AK$300,12,FALSE)*100),"")</f>
        <v/>
      </c>
      <c r="L261" s="34"/>
      <c r="M261" s="34" t="str">
        <f>G!AW225</f>
        <v/>
      </c>
      <c r="N261" s="34" t="str">
        <f>G!AV225</f>
        <v>--</v>
      </c>
      <c r="O261" s="33"/>
      <c r="P261" s="33" t="str">
        <f>G!AY225</f>
        <v/>
      </c>
      <c r="Q261" s="34" t="str">
        <f>G!AX225</f>
        <v>--</v>
      </c>
      <c r="R261" s="33" t="str">
        <f>G!AZ225</f>
        <v/>
      </c>
      <c r="S261" s="33" t="str">
        <f>G!BA225</f>
        <v/>
      </c>
      <c r="T261" s="34" t="str">
        <f>IFERROR(IF(OR(Q261="--",Q261="rg",VLOOKUP(F!$B225,E!$B$1:'E'!$AK$300,12,FALSE)=1000000000,R261="-",R261=""),"",(HLOOKUP(SMALL(G!$Q$4:'G'!$Y$4,4),G!$Q$4:'G'!$Y$501,ROW(G!Z225)-3,FALSE))/VLOOKUP(F!$B225,E!$B$1:'E'!$AK$300,12,FALSE)*100),"")</f>
        <v/>
      </c>
      <c r="U261" s="34"/>
      <c r="V261" s="34" t="str">
        <f>G!BC225</f>
        <v/>
      </c>
      <c r="W261" s="34" t="str">
        <f>G!BB225</f>
        <v>--</v>
      </c>
      <c r="X261" s="34"/>
      <c r="Y261" s="33" t="str">
        <f>G!BE225</f>
        <v/>
      </c>
      <c r="Z261" s="34" t="str">
        <f>G!BD225</f>
        <v>--</v>
      </c>
      <c r="AA261" s="33" t="str">
        <f>G!BF225</f>
        <v/>
      </c>
      <c r="AB261" s="33" t="str">
        <f>G!BG225</f>
        <v/>
      </c>
      <c r="AC261" s="34" t="str">
        <f>IFERROR(IF(OR(Z261="--",Z261="rg",VLOOKUP(F!$B225,E!$B$1:'E'!$AK$300,12,FALSE)=1000000000,AA261="-",AA261=""),"",(HLOOKUP(SMALL(G!$Q$4:'G'!$Y$4,7),G!$Q$4:'G'!$Y$501,ROW(G!AI225)-3,FALSE))/VLOOKUP(F!$B225,E!$B$1:'E'!$AK$300,12,FALSE)*100),"")</f>
        <v/>
      </c>
      <c r="AD261" s="34"/>
      <c r="AE261" s="25"/>
      <c r="AF261" s="25"/>
      <c r="AH261" s="63">
        <f t="shared" si="4"/>
        <v>1</v>
      </c>
      <c r="AJ261" s="25"/>
      <c r="AK261" s="25"/>
    </row>
    <row r="262" spans="1:37" s="63" customFormat="1" ht="9" hidden="1" customHeight="1" x14ac:dyDescent="0.15">
      <c r="A262" s="195" t="str">
        <f>F!A226</f>
        <v>Simazine</v>
      </c>
      <c r="B262" s="195"/>
      <c r="C262" s="195"/>
      <c r="D262" s="35" t="str">
        <f>G!AQ226</f>
        <v/>
      </c>
      <c r="E262" s="34" t="str">
        <f>G!AP226</f>
        <v>--</v>
      </c>
      <c r="F262" s="33"/>
      <c r="G262" s="33" t="str">
        <f>G!AS226</f>
        <v/>
      </c>
      <c r="H262" s="34" t="str">
        <f>G!AR226</f>
        <v>--</v>
      </c>
      <c r="I262" s="33" t="str">
        <f>G!AT226</f>
        <v/>
      </c>
      <c r="J262" s="33" t="str">
        <f>G!AU226</f>
        <v/>
      </c>
      <c r="K262" s="34" t="str">
        <f>IFERROR(IF(OR(H262="--",H262="rg",VLOOKUP(F!$B226,E!$B$1:'E'!$AK$300,12,FALSE)=1000000000,I262="-",I262=""),"",(HLOOKUP(SMALL(G!$Q$4:'G'!$Y$4,1),G!$Q$4:'G'!$Y$501,ROW(G!Q226)-3,FALSE))/VLOOKUP(F!$B226,E!$B$1:'E'!$AK$300,12,FALSE)*100),"")</f>
        <v/>
      </c>
      <c r="L262" s="34"/>
      <c r="M262" s="34" t="str">
        <f>G!AW226</f>
        <v/>
      </c>
      <c r="N262" s="34" t="str">
        <f>G!AV226</f>
        <v>--</v>
      </c>
      <c r="O262" s="33"/>
      <c r="P262" s="33" t="str">
        <f>G!AY226</f>
        <v/>
      </c>
      <c r="Q262" s="34" t="str">
        <f>G!AX226</f>
        <v>--</v>
      </c>
      <c r="R262" s="33" t="str">
        <f>G!AZ226</f>
        <v/>
      </c>
      <c r="S262" s="33" t="str">
        <f>G!BA226</f>
        <v/>
      </c>
      <c r="T262" s="34" t="str">
        <f>IFERROR(IF(OR(Q262="--",Q262="rg",VLOOKUP(F!$B226,E!$B$1:'E'!$AK$300,12,FALSE)=1000000000,R262="-",R262=""),"",(HLOOKUP(SMALL(G!$Q$4:'G'!$Y$4,4),G!$Q$4:'G'!$Y$501,ROW(G!Z226)-3,FALSE))/VLOOKUP(F!$B226,E!$B$1:'E'!$AK$300,12,FALSE)*100),"")</f>
        <v/>
      </c>
      <c r="U262" s="34"/>
      <c r="V262" s="34" t="str">
        <f>G!BC226</f>
        <v/>
      </c>
      <c r="W262" s="34" t="str">
        <f>G!BB226</f>
        <v>--</v>
      </c>
      <c r="X262" s="34"/>
      <c r="Y262" s="33" t="str">
        <f>G!BE226</f>
        <v/>
      </c>
      <c r="Z262" s="34" t="str">
        <f>G!BD226</f>
        <v>--</v>
      </c>
      <c r="AA262" s="33" t="str">
        <f>G!BF226</f>
        <v/>
      </c>
      <c r="AB262" s="33" t="str">
        <f>G!BG226</f>
        <v/>
      </c>
      <c r="AC262" s="34" t="str">
        <f>IFERROR(IF(OR(Z262="--",Z262="rg",VLOOKUP(F!$B226,E!$B$1:'E'!$AK$300,12,FALSE)=1000000000,AA262="-",AA262=""),"",(HLOOKUP(SMALL(G!$Q$4:'G'!$Y$4,7),G!$Q$4:'G'!$Y$501,ROW(G!AI226)-3,FALSE))/VLOOKUP(F!$B226,E!$B$1:'E'!$AK$300,12,FALSE)*100),"")</f>
        <v/>
      </c>
      <c r="AD262" s="34"/>
      <c r="AE262" s="25"/>
      <c r="AF262" s="25"/>
      <c r="AH262" s="63">
        <f t="shared" si="4"/>
        <v>1</v>
      </c>
      <c r="AJ262" s="25"/>
      <c r="AK262" s="25"/>
    </row>
    <row r="263" spans="1:37" s="63" customFormat="1" ht="9" hidden="1" customHeight="1" x14ac:dyDescent="0.15">
      <c r="A263" s="195" t="str">
        <f>F!A227</f>
        <v>Simetryn</v>
      </c>
      <c r="B263" s="195"/>
      <c r="C263" s="195"/>
      <c r="D263" s="35" t="str">
        <f>G!AQ227</f>
        <v/>
      </c>
      <c r="E263" s="34" t="str">
        <f>G!AP227</f>
        <v>--</v>
      </c>
      <c r="F263" s="33"/>
      <c r="G263" s="33" t="str">
        <f>G!AS227</f>
        <v/>
      </c>
      <c r="H263" s="34" t="str">
        <f>G!AR227</f>
        <v>--</v>
      </c>
      <c r="I263" s="33" t="str">
        <f>G!AT227</f>
        <v/>
      </c>
      <c r="J263" s="33" t="str">
        <f>G!AU227</f>
        <v/>
      </c>
      <c r="K263" s="34" t="str">
        <f>IFERROR(IF(OR(H263="--",H263="rg",VLOOKUP(F!$B227,E!$B$1:'E'!$AK$300,12,FALSE)=1000000000,I263="-",I263=""),"",(HLOOKUP(SMALL(G!$Q$4:'G'!$Y$4,1),G!$Q$4:'G'!$Y$501,ROW(G!Q227)-3,FALSE))/VLOOKUP(F!$B227,E!$B$1:'E'!$AK$300,12,FALSE)*100),"")</f>
        <v/>
      </c>
      <c r="L263" s="34"/>
      <c r="M263" s="34" t="str">
        <f>G!AW227</f>
        <v/>
      </c>
      <c r="N263" s="34" t="str">
        <f>G!AV227</f>
        <v>--</v>
      </c>
      <c r="O263" s="33"/>
      <c r="P263" s="33" t="str">
        <f>G!AY227</f>
        <v/>
      </c>
      <c r="Q263" s="34" t="str">
        <f>G!AX227</f>
        <v>--</v>
      </c>
      <c r="R263" s="33" t="str">
        <f>G!AZ227</f>
        <v/>
      </c>
      <c r="S263" s="33" t="str">
        <f>G!BA227</f>
        <v/>
      </c>
      <c r="T263" s="34" t="str">
        <f>IFERROR(IF(OR(Q263="--",Q263="rg",VLOOKUP(F!$B227,E!$B$1:'E'!$AK$300,12,FALSE)=1000000000,R263="-",R263=""),"",(HLOOKUP(SMALL(G!$Q$4:'G'!$Y$4,4),G!$Q$4:'G'!$Y$501,ROW(G!Z227)-3,FALSE))/VLOOKUP(F!$B227,E!$B$1:'E'!$AK$300,12,FALSE)*100),"")</f>
        <v/>
      </c>
      <c r="U263" s="34"/>
      <c r="V263" s="34" t="str">
        <f>G!BC227</f>
        <v/>
      </c>
      <c r="W263" s="34" t="str">
        <f>G!BB227</f>
        <v>--</v>
      </c>
      <c r="X263" s="34"/>
      <c r="Y263" s="33" t="str">
        <f>G!BE227</f>
        <v/>
      </c>
      <c r="Z263" s="34" t="str">
        <f>G!BD227</f>
        <v>--</v>
      </c>
      <c r="AA263" s="33" t="str">
        <f>G!BF227</f>
        <v/>
      </c>
      <c r="AB263" s="33" t="str">
        <f>G!BG227</f>
        <v/>
      </c>
      <c r="AC263" s="34" t="str">
        <f>IFERROR(IF(OR(Z263="--",Z263="rg",VLOOKUP(F!$B227,E!$B$1:'E'!$AK$300,12,FALSE)=1000000000,AA263="-",AA263=""),"",(HLOOKUP(SMALL(G!$Q$4:'G'!$Y$4,7),G!$Q$4:'G'!$Y$501,ROW(G!AI227)-3,FALSE))/VLOOKUP(F!$B227,E!$B$1:'E'!$AK$300,12,FALSE)*100),"")</f>
        <v/>
      </c>
      <c r="AD263" s="34"/>
      <c r="AE263" s="25"/>
      <c r="AF263" s="25"/>
      <c r="AH263" s="63">
        <f t="shared" si="4"/>
        <v>1</v>
      </c>
      <c r="AJ263" s="25"/>
      <c r="AK263" s="25"/>
    </row>
    <row r="264" spans="1:37" s="63" customFormat="1" ht="9" hidden="1" customHeight="1" x14ac:dyDescent="0.15">
      <c r="A264" s="195" t="str">
        <f>F!A228</f>
        <v>Terbutryn</v>
      </c>
      <c r="B264" s="195"/>
      <c r="C264" s="195"/>
      <c r="D264" s="35" t="str">
        <f>G!AQ228</f>
        <v/>
      </c>
      <c r="E264" s="34" t="str">
        <f>G!AP228</f>
        <v>--</v>
      </c>
      <c r="F264" s="33"/>
      <c r="G264" s="33" t="str">
        <f>G!AS228</f>
        <v/>
      </c>
      <c r="H264" s="34" t="str">
        <f>G!AR228</f>
        <v>--</v>
      </c>
      <c r="I264" s="33" t="str">
        <f>G!AT228</f>
        <v/>
      </c>
      <c r="J264" s="33" t="str">
        <f>G!AU228</f>
        <v/>
      </c>
      <c r="K264" s="34" t="str">
        <f>IFERROR(IF(OR(H264="--",H264="rg",VLOOKUP(F!$B228,E!$B$1:'E'!$AK$300,12,FALSE)=1000000000,I264="-",I264=""),"",(HLOOKUP(SMALL(G!$Q$4:'G'!$Y$4,1),G!$Q$4:'G'!$Y$501,ROW(G!Q228)-3,FALSE))/VLOOKUP(F!$B228,E!$B$1:'E'!$AK$300,12,FALSE)*100),"")</f>
        <v/>
      </c>
      <c r="L264" s="34"/>
      <c r="M264" s="34" t="str">
        <f>G!AW228</f>
        <v/>
      </c>
      <c r="N264" s="34" t="str">
        <f>G!AV228</f>
        <v>--</v>
      </c>
      <c r="O264" s="33"/>
      <c r="P264" s="33" t="str">
        <f>G!AY228</f>
        <v/>
      </c>
      <c r="Q264" s="34" t="str">
        <f>G!AX228</f>
        <v>--</v>
      </c>
      <c r="R264" s="33" t="str">
        <f>G!AZ228</f>
        <v/>
      </c>
      <c r="S264" s="33" t="str">
        <f>G!BA228</f>
        <v/>
      </c>
      <c r="T264" s="34" t="str">
        <f>IFERROR(IF(OR(Q264="--",Q264="rg",VLOOKUP(F!$B228,E!$B$1:'E'!$AK$300,12,FALSE)=1000000000,R264="-",R264=""),"",(HLOOKUP(SMALL(G!$Q$4:'G'!$Y$4,4),G!$Q$4:'G'!$Y$501,ROW(G!Z228)-3,FALSE))/VLOOKUP(F!$B228,E!$B$1:'E'!$AK$300,12,FALSE)*100),"")</f>
        <v/>
      </c>
      <c r="U264" s="34"/>
      <c r="V264" s="34" t="str">
        <f>G!BC228</f>
        <v/>
      </c>
      <c r="W264" s="34" t="str">
        <f>G!BB228</f>
        <v>--</v>
      </c>
      <c r="X264" s="34"/>
      <c r="Y264" s="33" t="str">
        <f>G!BE228</f>
        <v/>
      </c>
      <c r="Z264" s="34" t="str">
        <f>G!BD228</f>
        <v>--</v>
      </c>
      <c r="AA264" s="33" t="str">
        <f>G!BF228</f>
        <v/>
      </c>
      <c r="AB264" s="33" t="str">
        <f>G!BG228</f>
        <v/>
      </c>
      <c r="AC264" s="34" t="str">
        <f>IFERROR(IF(OR(Z264="--",Z264="rg",VLOOKUP(F!$B228,E!$B$1:'E'!$AK$300,12,FALSE)=1000000000,AA264="-",AA264=""),"",(HLOOKUP(SMALL(G!$Q$4:'G'!$Y$4,7),G!$Q$4:'G'!$Y$501,ROW(G!AI228)-3,FALSE))/VLOOKUP(F!$B228,E!$B$1:'E'!$AK$300,12,FALSE)*100),"")</f>
        <v/>
      </c>
      <c r="AD264" s="34"/>
      <c r="AE264" s="25"/>
      <c r="AF264" s="25"/>
      <c r="AH264" s="63">
        <f t="shared" si="4"/>
        <v>1</v>
      </c>
      <c r="AJ264" s="25"/>
      <c r="AK264" s="25"/>
    </row>
    <row r="265" spans="1:37" s="63" customFormat="1" ht="9" hidden="1" customHeight="1" x14ac:dyDescent="0.15">
      <c r="A265" s="195" t="str">
        <f>F!A229</f>
        <v>Terbuthylazine</v>
      </c>
      <c r="B265" s="195"/>
      <c r="C265" s="195"/>
      <c r="D265" s="35" t="str">
        <f>G!AQ229</f>
        <v/>
      </c>
      <c r="E265" s="34" t="str">
        <f>G!AP229</f>
        <v>--</v>
      </c>
      <c r="F265" s="33"/>
      <c r="G265" s="33" t="str">
        <f>G!AS229</f>
        <v/>
      </c>
      <c r="H265" s="34" t="str">
        <f>G!AR229</f>
        <v>--</v>
      </c>
      <c r="I265" s="33" t="str">
        <f>G!AT229</f>
        <v/>
      </c>
      <c r="J265" s="33" t="str">
        <f>G!AU229</f>
        <v/>
      </c>
      <c r="K265" s="34" t="str">
        <f>IFERROR(IF(OR(H265="--",H265="rg",VLOOKUP(F!$B229,E!$B$1:'E'!$AK$300,12,FALSE)=1000000000,I265="-",I265=""),"",(HLOOKUP(SMALL(G!$Q$4:'G'!$Y$4,1),G!$Q$4:'G'!$Y$501,ROW(G!Q229)-3,FALSE))/VLOOKUP(F!$B229,E!$B$1:'E'!$AK$300,12,FALSE)*100),"")</f>
        <v/>
      </c>
      <c r="L265" s="34"/>
      <c r="M265" s="34" t="str">
        <f>G!AW229</f>
        <v/>
      </c>
      <c r="N265" s="34" t="str">
        <f>G!AV229</f>
        <v>--</v>
      </c>
      <c r="O265" s="33"/>
      <c r="P265" s="33" t="str">
        <f>G!AY229</f>
        <v/>
      </c>
      <c r="Q265" s="34" t="str">
        <f>G!AX229</f>
        <v>--</v>
      </c>
      <c r="R265" s="33" t="str">
        <f>G!AZ229</f>
        <v/>
      </c>
      <c r="S265" s="33" t="str">
        <f>G!BA229</f>
        <v/>
      </c>
      <c r="T265" s="34" t="str">
        <f>IFERROR(IF(OR(Q265="--",Q265="rg",VLOOKUP(F!$B229,E!$B$1:'E'!$AK$300,12,FALSE)=1000000000,R265="-",R265=""),"",(HLOOKUP(SMALL(G!$Q$4:'G'!$Y$4,4),G!$Q$4:'G'!$Y$501,ROW(G!Z229)-3,FALSE))/VLOOKUP(F!$B229,E!$B$1:'E'!$AK$300,12,FALSE)*100),"")</f>
        <v/>
      </c>
      <c r="U265" s="34"/>
      <c r="V265" s="34" t="str">
        <f>G!BC229</f>
        <v/>
      </c>
      <c r="W265" s="34" t="str">
        <f>G!BB229</f>
        <v>--</v>
      </c>
      <c r="X265" s="34"/>
      <c r="Y265" s="33" t="str">
        <f>G!BE229</f>
        <v/>
      </c>
      <c r="Z265" s="34" t="str">
        <f>G!BD229</f>
        <v>--</v>
      </c>
      <c r="AA265" s="33" t="str">
        <f>G!BF229</f>
        <v/>
      </c>
      <c r="AB265" s="33" t="str">
        <f>G!BG229</f>
        <v/>
      </c>
      <c r="AC265" s="34" t="str">
        <f>IFERROR(IF(OR(Z265="--",Z265="rg",VLOOKUP(F!$B229,E!$B$1:'E'!$AK$300,12,FALSE)=1000000000,AA265="-",AA265=""),"",(HLOOKUP(SMALL(G!$Q$4:'G'!$Y$4,7),G!$Q$4:'G'!$Y$501,ROW(G!AI229)-3,FALSE))/VLOOKUP(F!$B229,E!$B$1:'E'!$AK$300,12,FALSE)*100),"")</f>
        <v/>
      </c>
      <c r="AD265" s="34"/>
      <c r="AE265" s="25"/>
      <c r="AF265" s="25"/>
      <c r="AH265" s="63">
        <f t="shared" si="4"/>
        <v>1</v>
      </c>
      <c r="AJ265" s="25"/>
      <c r="AK265" s="25"/>
    </row>
    <row r="266" spans="1:37" s="63" customFormat="1" ht="9" hidden="1" customHeight="1" x14ac:dyDescent="0.15">
      <c r="A266" s="195" t="str">
        <f>F!A230</f>
        <v>Triadimefon</v>
      </c>
      <c r="B266" s="195"/>
      <c r="C266" s="195"/>
      <c r="D266" s="35" t="str">
        <f>G!AQ230</f>
        <v/>
      </c>
      <c r="E266" s="34" t="str">
        <f>G!AP230</f>
        <v>--</v>
      </c>
      <c r="F266" s="33"/>
      <c r="G266" s="33" t="str">
        <f>G!AS230</f>
        <v/>
      </c>
      <c r="H266" s="34" t="str">
        <f>G!AR230</f>
        <v>--</v>
      </c>
      <c r="I266" s="33" t="str">
        <f>G!AT230</f>
        <v/>
      </c>
      <c r="J266" s="33" t="str">
        <f>G!AU230</f>
        <v/>
      </c>
      <c r="K266" s="34" t="str">
        <f>IFERROR(IF(OR(H266="--",H266="rg",VLOOKUP(F!$B230,E!$B$1:'E'!$AK$300,12,FALSE)=1000000000,I266="-",I266=""),"",(HLOOKUP(SMALL(G!$Q$4:'G'!$Y$4,1),G!$Q$4:'G'!$Y$501,ROW(G!Q230)-3,FALSE))/VLOOKUP(F!$B230,E!$B$1:'E'!$AK$300,12,FALSE)*100),"")</f>
        <v/>
      </c>
      <c r="L266" s="34"/>
      <c r="M266" s="34" t="str">
        <f>G!AW230</f>
        <v/>
      </c>
      <c r="N266" s="34" t="str">
        <f>G!AV230</f>
        <v>--</v>
      </c>
      <c r="O266" s="33"/>
      <c r="P266" s="33" t="str">
        <f>G!AY230</f>
        <v/>
      </c>
      <c r="Q266" s="34" t="str">
        <f>G!AX230</f>
        <v>--</v>
      </c>
      <c r="R266" s="33" t="str">
        <f>G!AZ230</f>
        <v/>
      </c>
      <c r="S266" s="33" t="str">
        <f>G!BA230</f>
        <v/>
      </c>
      <c r="T266" s="34" t="str">
        <f>IFERROR(IF(OR(Q266="--",Q266="rg",VLOOKUP(F!$B230,E!$B$1:'E'!$AK$300,12,FALSE)=1000000000,R266="-",R266=""),"",(HLOOKUP(SMALL(G!$Q$4:'G'!$Y$4,4),G!$Q$4:'G'!$Y$501,ROW(G!Z230)-3,FALSE))/VLOOKUP(F!$B230,E!$B$1:'E'!$AK$300,12,FALSE)*100),"")</f>
        <v/>
      </c>
      <c r="U266" s="34"/>
      <c r="V266" s="34" t="str">
        <f>G!BC230</f>
        <v/>
      </c>
      <c r="W266" s="34" t="str">
        <f>G!BB230</f>
        <v>--</v>
      </c>
      <c r="X266" s="34"/>
      <c r="Y266" s="33" t="str">
        <f>G!BE230</f>
        <v/>
      </c>
      <c r="Z266" s="34" t="str">
        <f>G!BD230</f>
        <v>--</v>
      </c>
      <c r="AA266" s="33" t="str">
        <f>G!BF230</f>
        <v/>
      </c>
      <c r="AB266" s="33" t="str">
        <f>G!BG230</f>
        <v/>
      </c>
      <c r="AC266" s="34" t="str">
        <f>IFERROR(IF(OR(Z266="--",Z266="rg",VLOOKUP(F!$B230,E!$B$1:'E'!$AK$300,12,FALSE)=1000000000,AA266="-",AA266=""),"",(HLOOKUP(SMALL(G!$Q$4:'G'!$Y$4,7),G!$Q$4:'G'!$Y$501,ROW(G!AI230)-3,FALSE))/VLOOKUP(F!$B230,E!$B$1:'E'!$AK$300,12,FALSE)*100),"")</f>
        <v/>
      </c>
      <c r="AD266" s="34"/>
      <c r="AE266" s="25"/>
      <c r="AF266" s="25"/>
      <c r="AH266" s="63">
        <f t="shared" si="4"/>
        <v>1</v>
      </c>
      <c r="AJ266" s="25"/>
      <c r="AK266" s="25"/>
    </row>
    <row r="267" spans="1:37" s="63" customFormat="1" ht="9" hidden="1" customHeight="1" x14ac:dyDescent="0.15">
      <c r="A267" s="195" t="str">
        <f>F!A231</f>
        <v>Trifluralin</v>
      </c>
      <c r="B267" s="195"/>
      <c r="C267" s="195"/>
      <c r="D267" s="35" t="str">
        <f>G!AQ231</f>
        <v/>
      </c>
      <c r="E267" s="34" t="str">
        <f>G!AP231</f>
        <v>--</v>
      </c>
      <c r="F267" s="33"/>
      <c r="G267" s="33" t="str">
        <f>G!AS231</f>
        <v/>
      </c>
      <c r="H267" s="34" t="str">
        <f>G!AR231</f>
        <v>--</v>
      </c>
      <c r="I267" s="33" t="str">
        <f>G!AT231</f>
        <v/>
      </c>
      <c r="J267" s="33" t="str">
        <f>G!AU231</f>
        <v/>
      </c>
      <c r="K267" s="34" t="str">
        <f>IFERROR(IF(OR(H267="--",H267="rg",VLOOKUP(F!$B231,E!$B$1:'E'!$AK$300,12,FALSE)=1000000000,I267="-",I267=""),"",(HLOOKUP(SMALL(G!$Q$4:'G'!$Y$4,1),G!$Q$4:'G'!$Y$501,ROW(G!Q231)-3,FALSE))/VLOOKUP(F!$B231,E!$B$1:'E'!$AK$300,12,FALSE)*100),"")</f>
        <v/>
      </c>
      <c r="L267" s="34"/>
      <c r="M267" s="34" t="str">
        <f>G!AW231</f>
        <v/>
      </c>
      <c r="N267" s="34" t="str">
        <f>G!AV231</f>
        <v>--</v>
      </c>
      <c r="O267" s="33"/>
      <c r="P267" s="33" t="str">
        <f>G!AY231</f>
        <v/>
      </c>
      <c r="Q267" s="34" t="str">
        <f>G!AX231</f>
        <v>--</v>
      </c>
      <c r="R267" s="33" t="str">
        <f>G!AZ231</f>
        <v/>
      </c>
      <c r="S267" s="33" t="str">
        <f>G!BA231</f>
        <v/>
      </c>
      <c r="T267" s="34" t="str">
        <f>IFERROR(IF(OR(Q267="--",Q267="rg",VLOOKUP(F!$B231,E!$B$1:'E'!$AK$300,12,FALSE)=1000000000,R267="-",R267=""),"",(HLOOKUP(SMALL(G!$Q$4:'G'!$Y$4,4),G!$Q$4:'G'!$Y$501,ROW(G!Z231)-3,FALSE))/VLOOKUP(F!$B231,E!$B$1:'E'!$AK$300,12,FALSE)*100),"")</f>
        <v/>
      </c>
      <c r="U267" s="34"/>
      <c r="V267" s="34" t="str">
        <f>G!BC231</f>
        <v/>
      </c>
      <c r="W267" s="34" t="str">
        <f>G!BB231</f>
        <v>--</v>
      </c>
      <c r="X267" s="34"/>
      <c r="Y267" s="33" t="str">
        <f>G!BE231</f>
        <v/>
      </c>
      <c r="Z267" s="34" t="str">
        <f>G!BD231</f>
        <v>--</v>
      </c>
      <c r="AA267" s="33" t="str">
        <f>G!BF231</f>
        <v/>
      </c>
      <c r="AB267" s="33" t="str">
        <f>G!BG231</f>
        <v/>
      </c>
      <c r="AC267" s="34" t="str">
        <f>IFERROR(IF(OR(Z267="--",Z267="rg",VLOOKUP(F!$B231,E!$B$1:'E'!$AK$300,12,FALSE)=1000000000,AA267="-",AA267=""),"",(HLOOKUP(SMALL(G!$Q$4:'G'!$Y$4,7),G!$Q$4:'G'!$Y$501,ROW(G!AI231)-3,FALSE))/VLOOKUP(F!$B231,E!$B$1:'E'!$AK$300,12,FALSE)*100),"")</f>
        <v/>
      </c>
      <c r="AD267" s="34"/>
      <c r="AE267" s="25"/>
      <c r="AF267" s="25"/>
      <c r="AH267" s="63">
        <f t="shared" si="4"/>
        <v>1</v>
      </c>
      <c r="AJ267" s="25"/>
      <c r="AK267" s="25"/>
    </row>
    <row r="268" spans="1:37" ht="3.95" hidden="1" customHeight="1" x14ac:dyDescent="0.15">
      <c r="A268" s="32"/>
      <c r="B268" s="32"/>
      <c r="C268" s="32"/>
      <c r="D268" s="35"/>
      <c r="E268" s="34"/>
      <c r="F268" s="33"/>
      <c r="G268" s="33"/>
      <c r="H268" s="34"/>
      <c r="I268" s="33"/>
      <c r="J268" s="33"/>
      <c r="K268" s="33"/>
      <c r="L268" s="34"/>
      <c r="M268" s="34"/>
      <c r="N268" s="33"/>
      <c r="O268" s="33"/>
      <c r="P268" s="34"/>
      <c r="Q268" s="33"/>
      <c r="R268" s="33"/>
      <c r="S268" s="33"/>
      <c r="T268" s="34"/>
      <c r="U268" s="34"/>
      <c r="V268" s="34"/>
      <c r="W268" s="33"/>
      <c r="X268" s="34"/>
      <c r="Y268" s="33"/>
      <c r="Z268" s="34"/>
      <c r="AA268" s="34"/>
      <c r="AC268" s="25"/>
      <c r="AD268" s="63"/>
      <c r="AF268" s="63"/>
      <c r="AG268" s="25"/>
      <c r="AH268" s="85">
        <f>AH269</f>
        <v>1</v>
      </c>
      <c r="AI268" s="25"/>
    </row>
    <row r="269" spans="1:37" ht="9" hidden="1" customHeight="1" x14ac:dyDescent="0.15">
      <c r="A269" s="198" t="str">
        <f>IF(COUNTIF(F!D230:D237,131)&gt;0,"Ftalaten (µg/kgds)","Ftalaten (mg/kgds)")</f>
        <v>Ftalaten (mg/kgds)</v>
      </c>
      <c r="B269" s="198"/>
      <c r="C269" s="198"/>
      <c r="D269" s="198"/>
      <c r="E269" s="198"/>
      <c r="F269" s="198"/>
      <c r="G269" s="198"/>
      <c r="H269" s="198"/>
      <c r="I269" s="198"/>
      <c r="J269" s="198"/>
      <c r="K269" s="198"/>
      <c r="L269" s="198"/>
      <c r="M269" s="198"/>
      <c r="N269" s="198"/>
      <c r="O269" s="198"/>
      <c r="P269" s="198"/>
      <c r="Q269" s="198"/>
      <c r="R269" s="198"/>
      <c r="S269" s="198"/>
      <c r="T269" s="198"/>
      <c r="U269" s="198"/>
      <c r="V269" s="198"/>
      <c r="W269" s="198"/>
      <c r="X269" s="198"/>
      <c r="Y269" s="198"/>
      <c r="Z269" s="198"/>
      <c r="AA269" s="198"/>
      <c r="AC269" s="25"/>
      <c r="AD269" s="63"/>
      <c r="AF269" s="63"/>
      <c r="AG269" s="25"/>
      <c r="AH269" s="85">
        <f>IF(COUNTIF(AH270:AH277,1)=COUNT(AH270:AH277),1,0)</f>
        <v>1</v>
      </c>
      <c r="AI269" s="25"/>
    </row>
    <row r="270" spans="1:37" s="63" customFormat="1" ht="9" hidden="1" customHeight="1" x14ac:dyDescent="0.15">
      <c r="A270" s="195" t="str">
        <f>F!A232</f>
        <v>Butylbenzylftalaat</v>
      </c>
      <c r="B270" s="195"/>
      <c r="C270" s="195"/>
      <c r="D270" s="35" t="str">
        <f>G!AQ232</f>
        <v/>
      </c>
      <c r="E270" s="34" t="str">
        <f>G!AP232</f>
        <v>--</v>
      </c>
      <c r="F270" s="33"/>
      <c r="G270" s="33" t="str">
        <f>G!AS232</f>
        <v/>
      </c>
      <c r="H270" s="34" t="str">
        <f>G!AR232</f>
        <v>--</v>
      </c>
      <c r="I270" s="33" t="str">
        <f>G!AT232</f>
        <v/>
      </c>
      <c r="J270" s="33" t="str">
        <f>G!AU232</f>
        <v/>
      </c>
      <c r="K270" s="34" t="str">
        <f>IFERROR(IF(OR(H270="--",H270="rg",VLOOKUP(F!$B232,E!$B$1:'E'!$AK$300,12,FALSE)=1000000000,I270="-",I270=""),"",(HLOOKUP(SMALL(G!$Q$4:'G'!$Y$4,1),G!$Q$4:'G'!$Y$501,ROW(G!Q232)-3,FALSE))/VLOOKUP(F!$B232,E!$B$1:'E'!$AK$300,12,FALSE)*100),"")</f>
        <v/>
      </c>
      <c r="L270" s="34"/>
      <c r="M270" s="34" t="str">
        <f>G!AW232</f>
        <v/>
      </c>
      <c r="N270" s="34" t="str">
        <f>G!AV232</f>
        <v>--</v>
      </c>
      <c r="O270" s="33"/>
      <c r="P270" s="33" t="str">
        <f>G!AY232</f>
        <v/>
      </c>
      <c r="Q270" s="34" t="str">
        <f>G!AX232</f>
        <v>--</v>
      </c>
      <c r="R270" s="33" t="str">
        <f>G!AZ232</f>
        <v/>
      </c>
      <c r="S270" s="33" t="str">
        <f>G!BA232</f>
        <v/>
      </c>
      <c r="T270" s="34" t="str">
        <f>IFERROR(IF(OR(Q270="--",Q270="rg",VLOOKUP(F!$B232,E!$B$1:'E'!$AK$300,12,FALSE)=1000000000,R270="-",R270=""),"",(HLOOKUP(SMALL(G!$Q$4:'G'!$Y$4,4),G!$Q$4:'G'!$Y$501,ROW(G!Z232)-3,FALSE))/VLOOKUP(F!$B232,E!$B$1:'E'!$AK$300,12,FALSE)*100),"")</f>
        <v/>
      </c>
      <c r="U270" s="34"/>
      <c r="V270" s="34" t="str">
        <f>G!BC232</f>
        <v/>
      </c>
      <c r="W270" s="34" t="str">
        <f>G!BB232</f>
        <v>--</v>
      </c>
      <c r="X270" s="34"/>
      <c r="Y270" s="33" t="str">
        <f>G!BE232</f>
        <v/>
      </c>
      <c r="Z270" s="34" t="str">
        <f>G!BD232</f>
        <v>--</v>
      </c>
      <c r="AA270" s="33" t="str">
        <f>G!BF232</f>
        <v/>
      </c>
      <c r="AB270" s="33" t="str">
        <f>G!BG232</f>
        <v/>
      </c>
      <c r="AC270" s="34" t="str">
        <f>IFERROR(IF(OR(Z270="--",Z270="rg",VLOOKUP(F!$B232,E!$B$1:'E'!$AK$300,12,FALSE)=1000000000,AA270="-",AA270=""),"",(HLOOKUP(SMALL(G!$Q$4:'G'!$Y$4,7),G!$Q$4:'G'!$Y$501,ROW(G!AI232)-3,FALSE))/VLOOKUP(F!$B232,E!$B$1:'E'!$AK$300,12,FALSE)*100),"")</f>
        <v/>
      </c>
      <c r="AD270" s="34"/>
      <c r="AE270" s="25"/>
      <c r="AF270" s="25"/>
      <c r="AH270" s="63">
        <f t="shared" ref="AH270:AH333" si="5">IF(AND(E270="--",N270="--",W270="--"),1,0)</f>
        <v>1</v>
      </c>
      <c r="AJ270" s="25"/>
      <c r="AK270" s="25"/>
    </row>
    <row r="271" spans="1:37" s="63" customFormat="1" ht="9" hidden="1" customHeight="1" x14ac:dyDescent="0.15">
      <c r="A271" s="195" t="str">
        <f>F!A233</f>
        <v>Di-2-ethylhexylftalaat</v>
      </c>
      <c r="B271" s="195"/>
      <c r="C271" s="195"/>
      <c r="D271" s="35" t="str">
        <f>G!AQ233</f>
        <v/>
      </c>
      <c r="E271" s="34" t="str">
        <f>G!AP233</f>
        <v>--</v>
      </c>
      <c r="F271" s="33"/>
      <c r="G271" s="33" t="str">
        <f>G!AS233</f>
        <v/>
      </c>
      <c r="H271" s="34" t="str">
        <f>G!AR233</f>
        <v>--</v>
      </c>
      <c r="I271" s="33" t="str">
        <f>G!AT233</f>
        <v/>
      </c>
      <c r="J271" s="33" t="str">
        <f>G!AU233</f>
        <v/>
      </c>
      <c r="K271" s="34" t="str">
        <f>IFERROR(IF(OR(H271="--",H271="rg",VLOOKUP(F!$B233,E!$B$1:'E'!$AK$300,12,FALSE)=1000000000,I271="-",I271=""),"",(HLOOKUP(SMALL(G!$Q$4:'G'!$Y$4,1),G!$Q$4:'G'!$Y$501,ROW(G!Q233)-3,FALSE))/VLOOKUP(F!$B233,E!$B$1:'E'!$AK$300,12,FALSE)*100),"")</f>
        <v/>
      </c>
      <c r="L271" s="34"/>
      <c r="M271" s="34" t="str">
        <f>G!AW233</f>
        <v/>
      </c>
      <c r="N271" s="34" t="str">
        <f>G!AV233</f>
        <v>--</v>
      </c>
      <c r="O271" s="33"/>
      <c r="P271" s="33" t="str">
        <f>G!AY233</f>
        <v/>
      </c>
      <c r="Q271" s="34" t="str">
        <f>G!AX233</f>
        <v>--</v>
      </c>
      <c r="R271" s="33" t="str">
        <f>G!AZ233</f>
        <v/>
      </c>
      <c r="S271" s="33" t="str">
        <f>G!BA233</f>
        <v/>
      </c>
      <c r="T271" s="34" t="str">
        <f>IFERROR(IF(OR(Q271="--",Q271="rg",VLOOKUP(F!$B233,E!$B$1:'E'!$AK$300,12,FALSE)=1000000000,R271="-",R271=""),"",(HLOOKUP(SMALL(G!$Q$4:'G'!$Y$4,4),G!$Q$4:'G'!$Y$501,ROW(G!Z233)-3,FALSE))/VLOOKUP(F!$B233,E!$B$1:'E'!$AK$300,12,FALSE)*100),"")</f>
        <v/>
      </c>
      <c r="U271" s="34"/>
      <c r="V271" s="34" t="str">
        <f>G!BC233</f>
        <v/>
      </c>
      <c r="W271" s="34" t="str">
        <f>G!BB233</f>
        <v>--</v>
      </c>
      <c r="X271" s="34"/>
      <c r="Y271" s="33" t="str">
        <f>G!BE233</f>
        <v/>
      </c>
      <c r="Z271" s="34" t="str">
        <f>G!BD233</f>
        <v>--</v>
      </c>
      <c r="AA271" s="33" t="str">
        <f>G!BF233</f>
        <v/>
      </c>
      <c r="AB271" s="33" t="str">
        <f>G!BG233</f>
        <v/>
      </c>
      <c r="AC271" s="34" t="str">
        <f>IFERROR(IF(OR(Z271="--",Z271="rg",VLOOKUP(F!$B233,E!$B$1:'E'!$AK$300,12,FALSE)=1000000000,AA271="-",AA271=""),"",(HLOOKUP(SMALL(G!$Q$4:'G'!$Y$4,7),G!$Q$4:'G'!$Y$501,ROW(G!AI233)-3,FALSE))/VLOOKUP(F!$B233,E!$B$1:'E'!$AK$300,12,FALSE)*100),"")</f>
        <v/>
      </c>
      <c r="AD271" s="34"/>
      <c r="AE271" s="25"/>
      <c r="AF271" s="25"/>
      <c r="AH271" s="63">
        <f t="shared" si="5"/>
        <v>1</v>
      </c>
      <c r="AJ271" s="25"/>
      <c r="AK271" s="25"/>
    </row>
    <row r="272" spans="1:37" s="63" customFormat="1" ht="9" hidden="1" customHeight="1" x14ac:dyDescent="0.15">
      <c r="A272" s="195" t="str">
        <f>F!A234</f>
        <v>Diethylftalaat</v>
      </c>
      <c r="B272" s="195"/>
      <c r="C272" s="195"/>
      <c r="D272" s="35" t="str">
        <f>G!AQ234</f>
        <v/>
      </c>
      <c r="E272" s="34" t="str">
        <f>G!AP234</f>
        <v>--</v>
      </c>
      <c r="F272" s="33"/>
      <c r="G272" s="33" t="str">
        <f>G!AS234</f>
        <v/>
      </c>
      <c r="H272" s="34" t="str">
        <f>G!AR234</f>
        <v>--</v>
      </c>
      <c r="I272" s="33" t="str">
        <f>G!AT234</f>
        <v/>
      </c>
      <c r="J272" s="33" t="str">
        <f>G!AU234</f>
        <v/>
      </c>
      <c r="K272" s="34" t="str">
        <f>IFERROR(IF(OR(H272="--",H272="rg",VLOOKUP(F!$B234,E!$B$1:'E'!$AK$300,12,FALSE)=1000000000,I272="-",I272=""),"",(HLOOKUP(SMALL(G!$Q$4:'G'!$Y$4,1),G!$Q$4:'G'!$Y$501,ROW(G!Q234)-3,FALSE))/VLOOKUP(F!$B234,E!$B$1:'E'!$AK$300,12,FALSE)*100),"")</f>
        <v/>
      </c>
      <c r="L272" s="34"/>
      <c r="M272" s="34" t="str">
        <f>G!AW234</f>
        <v/>
      </c>
      <c r="N272" s="34" t="str">
        <f>G!AV234</f>
        <v>--</v>
      </c>
      <c r="O272" s="33"/>
      <c r="P272" s="33" t="str">
        <f>G!AY234</f>
        <v/>
      </c>
      <c r="Q272" s="34" t="str">
        <f>G!AX234</f>
        <v>--</v>
      </c>
      <c r="R272" s="33" t="str">
        <f>G!AZ234</f>
        <v/>
      </c>
      <c r="S272" s="33" t="str">
        <f>G!BA234</f>
        <v/>
      </c>
      <c r="T272" s="34" t="str">
        <f>IFERROR(IF(OR(Q272="--",Q272="rg",VLOOKUP(F!$B234,E!$B$1:'E'!$AK$300,12,FALSE)=1000000000,R272="-",R272=""),"",(HLOOKUP(SMALL(G!$Q$4:'G'!$Y$4,4),G!$Q$4:'G'!$Y$501,ROW(G!Z234)-3,FALSE))/VLOOKUP(F!$B234,E!$B$1:'E'!$AK$300,12,FALSE)*100),"")</f>
        <v/>
      </c>
      <c r="U272" s="34"/>
      <c r="V272" s="34" t="str">
        <f>G!BC234</f>
        <v/>
      </c>
      <c r="W272" s="34" t="str">
        <f>G!BB234</f>
        <v>--</v>
      </c>
      <c r="X272" s="34"/>
      <c r="Y272" s="33" t="str">
        <f>G!BE234</f>
        <v/>
      </c>
      <c r="Z272" s="34" t="str">
        <f>G!BD234</f>
        <v>--</v>
      </c>
      <c r="AA272" s="33" t="str">
        <f>G!BF234</f>
        <v/>
      </c>
      <c r="AB272" s="33" t="str">
        <f>G!BG234</f>
        <v/>
      </c>
      <c r="AC272" s="34" t="str">
        <f>IFERROR(IF(OR(Z272="--",Z272="rg",VLOOKUP(F!$B234,E!$B$1:'E'!$AK$300,12,FALSE)=1000000000,AA272="-",AA272=""),"",(HLOOKUP(SMALL(G!$Q$4:'G'!$Y$4,7),G!$Q$4:'G'!$Y$501,ROW(G!AI234)-3,FALSE))/VLOOKUP(F!$B234,E!$B$1:'E'!$AK$300,12,FALSE)*100),"")</f>
        <v/>
      </c>
      <c r="AD272" s="34"/>
      <c r="AE272" s="25"/>
      <c r="AF272" s="25"/>
      <c r="AH272" s="63">
        <f t="shared" si="5"/>
        <v>1</v>
      </c>
      <c r="AJ272" s="25"/>
      <c r="AK272" s="25"/>
    </row>
    <row r="273" spans="1:37" s="63" customFormat="1" ht="9" hidden="1" customHeight="1" x14ac:dyDescent="0.15">
      <c r="A273" s="195" t="str">
        <f>F!A235</f>
        <v>Dimethylftalaat</v>
      </c>
      <c r="B273" s="195"/>
      <c r="C273" s="195"/>
      <c r="D273" s="35" t="str">
        <f>G!AQ235</f>
        <v/>
      </c>
      <c r="E273" s="34" t="str">
        <f>G!AP235</f>
        <v>--</v>
      </c>
      <c r="F273" s="33"/>
      <c r="G273" s="33" t="str">
        <f>G!AS235</f>
        <v/>
      </c>
      <c r="H273" s="34" t="str">
        <f>G!AR235</f>
        <v>--</v>
      </c>
      <c r="I273" s="33" t="str">
        <f>G!AT235</f>
        <v/>
      </c>
      <c r="J273" s="33" t="str">
        <f>G!AU235</f>
        <v/>
      </c>
      <c r="K273" s="34" t="str">
        <f>IFERROR(IF(OR(H273="--",H273="rg",VLOOKUP(F!$B235,E!$B$1:'E'!$AK$300,12,FALSE)=1000000000,I273="-",I273=""),"",(HLOOKUP(SMALL(G!$Q$4:'G'!$Y$4,1),G!$Q$4:'G'!$Y$501,ROW(G!Q235)-3,FALSE))/VLOOKUP(F!$B235,E!$B$1:'E'!$AK$300,12,FALSE)*100),"")</f>
        <v/>
      </c>
      <c r="L273" s="34"/>
      <c r="M273" s="34" t="str">
        <f>G!AW235</f>
        <v/>
      </c>
      <c r="N273" s="34" t="str">
        <f>G!AV235</f>
        <v>--</v>
      </c>
      <c r="O273" s="33"/>
      <c r="P273" s="33" t="str">
        <f>G!AY235</f>
        <v/>
      </c>
      <c r="Q273" s="34" t="str">
        <f>G!AX235</f>
        <v>--</v>
      </c>
      <c r="R273" s="33" t="str">
        <f>G!AZ235</f>
        <v/>
      </c>
      <c r="S273" s="33" t="str">
        <f>G!BA235</f>
        <v/>
      </c>
      <c r="T273" s="34" t="str">
        <f>IFERROR(IF(OR(Q273="--",Q273="rg",VLOOKUP(F!$B235,E!$B$1:'E'!$AK$300,12,FALSE)=1000000000,R273="-",R273=""),"",(HLOOKUP(SMALL(G!$Q$4:'G'!$Y$4,4),G!$Q$4:'G'!$Y$501,ROW(G!Z235)-3,FALSE))/VLOOKUP(F!$B235,E!$B$1:'E'!$AK$300,12,FALSE)*100),"")</f>
        <v/>
      </c>
      <c r="U273" s="34"/>
      <c r="V273" s="34" t="str">
        <f>G!BC235</f>
        <v/>
      </c>
      <c r="W273" s="34" t="str">
        <f>G!BB235</f>
        <v>--</v>
      </c>
      <c r="X273" s="34"/>
      <c r="Y273" s="33" t="str">
        <f>G!BE235</f>
        <v/>
      </c>
      <c r="Z273" s="34" t="str">
        <f>G!BD235</f>
        <v>--</v>
      </c>
      <c r="AA273" s="33" t="str">
        <f>G!BF235</f>
        <v/>
      </c>
      <c r="AB273" s="33" t="str">
        <f>G!BG235</f>
        <v/>
      </c>
      <c r="AC273" s="34" t="str">
        <f>IFERROR(IF(OR(Z273="--",Z273="rg",VLOOKUP(F!$B235,E!$B$1:'E'!$AK$300,12,FALSE)=1000000000,AA273="-",AA273=""),"",(HLOOKUP(SMALL(G!$Q$4:'G'!$Y$4,7),G!$Q$4:'G'!$Y$501,ROW(G!AI235)-3,FALSE))/VLOOKUP(F!$B235,E!$B$1:'E'!$AK$300,12,FALSE)*100),"")</f>
        <v/>
      </c>
      <c r="AD273" s="34"/>
      <c r="AE273" s="25"/>
      <c r="AF273" s="25"/>
      <c r="AH273" s="63">
        <f t="shared" si="5"/>
        <v>1</v>
      </c>
      <c r="AJ273" s="25"/>
      <c r="AK273" s="25"/>
    </row>
    <row r="274" spans="1:37" s="63" customFormat="1" ht="9" hidden="1" customHeight="1" x14ac:dyDescent="0.15">
      <c r="A274" s="195" t="str">
        <f>F!A236</f>
        <v>Di-isobutylftalaat</v>
      </c>
      <c r="B274" s="195"/>
      <c r="C274" s="195"/>
      <c r="D274" s="35" t="str">
        <f>G!AQ236</f>
        <v/>
      </c>
      <c r="E274" s="34" t="str">
        <f>G!AP236</f>
        <v>--</v>
      </c>
      <c r="F274" s="33"/>
      <c r="G274" s="33" t="str">
        <f>G!AS236</f>
        <v/>
      </c>
      <c r="H274" s="34" t="str">
        <f>G!AR236</f>
        <v>--</v>
      </c>
      <c r="I274" s="33" t="str">
        <f>G!AT236</f>
        <v/>
      </c>
      <c r="J274" s="33" t="str">
        <f>G!AU236</f>
        <v/>
      </c>
      <c r="K274" s="34" t="str">
        <f>IFERROR(IF(OR(H274="--",H274="rg",VLOOKUP(F!$B236,E!$B$1:'E'!$AK$300,12,FALSE)=1000000000,I274="-",I274=""),"",(HLOOKUP(SMALL(G!$Q$4:'G'!$Y$4,1),G!$Q$4:'G'!$Y$501,ROW(G!Q236)-3,FALSE))/VLOOKUP(F!$B236,E!$B$1:'E'!$AK$300,12,FALSE)*100),"")</f>
        <v/>
      </c>
      <c r="L274" s="34"/>
      <c r="M274" s="34" t="str">
        <f>G!AW236</f>
        <v/>
      </c>
      <c r="N274" s="34" t="str">
        <f>G!AV236</f>
        <v>--</v>
      </c>
      <c r="O274" s="33"/>
      <c r="P274" s="33" t="str">
        <f>G!AY236</f>
        <v/>
      </c>
      <c r="Q274" s="34" t="str">
        <f>G!AX236</f>
        <v>--</v>
      </c>
      <c r="R274" s="33" t="str">
        <f>G!AZ236</f>
        <v/>
      </c>
      <c r="S274" s="33" t="str">
        <f>G!BA236</f>
        <v/>
      </c>
      <c r="T274" s="34" t="str">
        <f>IFERROR(IF(OR(Q274="--",Q274="rg",VLOOKUP(F!$B236,E!$B$1:'E'!$AK$300,12,FALSE)=1000000000,R274="-",R274=""),"",(HLOOKUP(SMALL(G!$Q$4:'G'!$Y$4,4),G!$Q$4:'G'!$Y$501,ROW(G!Z236)-3,FALSE))/VLOOKUP(F!$B236,E!$B$1:'E'!$AK$300,12,FALSE)*100),"")</f>
        <v/>
      </c>
      <c r="U274" s="34"/>
      <c r="V274" s="34" t="str">
        <f>G!BC236</f>
        <v/>
      </c>
      <c r="W274" s="34" t="str">
        <f>G!BB236</f>
        <v>--</v>
      </c>
      <c r="X274" s="34"/>
      <c r="Y274" s="33" t="str">
        <f>G!BE236</f>
        <v/>
      </c>
      <c r="Z274" s="34" t="str">
        <f>G!BD236</f>
        <v>--</v>
      </c>
      <c r="AA274" s="33" t="str">
        <f>G!BF236</f>
        <v/>
      </c>
      <c r="AB274" s="33" t="str">
        <f>G!BG236</f>
        <v/>
      </c>
      <c r="AC274" s="34" t="str">
        <f>IFERROR(IF(OR(Z274="--",Z274="rg",VLOOKUP(F!$B236,E!$B$1:'E'!$AK$300,12,FALSE)=1000000000,AA274="-",AA274=""),"",(HLOOKUP(SMALL(G!$Q$4:'G'!$Y$4,7),G!$Q$4:'G'!$Y$501,ROW(G!AI236)-3,FALSE))/VLOOKUP(F!$B236,E!$B$1:'E'!$AK$300,12,FALSE)*100),"")</f>
        <v/>
      </c>
      <c r="AD274" s="34"/>
      <c r="AE274" s="25"/>
      <c r="AF274" s="25"/>
      <c r="AH274" s="63">
        <f t="shared" si="5"/>
        <v>1</v>
      </c>
      <c r="AJ274" s="25"/>
      <c r="AK274" s="25"/>
    </row>
    <row r="275" spans="1:37" s="63" customFormat="1" ht="9" hidden="1" customHeight="1" x14ac:dyDescent="0.15">
      <c r="A275" s="195" t="str">
        <f>F!A237</f>
        <v>Di-n-butylftalaat</v>
      </c>
      <c r="B275" s="195"/>
      <c r="C275" s="195"/>
      <c r="D275" s="35" t="str">
        <f>G!AQ237</f>
        <v/>
      </c>
      <c r="E275" s="34" t="str">
        <f>G!AP237</f>
        <v>--</v>
      </c>
      <c r="F275" s="33"/>
      <c r="G275" s="33" t="str">
        <f>G!AS237</f>
        <v/>
      </c>
      <c r="H275" s="34" t="str">
        <f>G!AR237</f>
        <v>--</v>
      </c>
      <c r="I275" s="33" t="str">
        <f>G!AT237</f>
        <v/>
      </c>
      <c r="J275" s="33" t="str">
        <f>G!AU237</f>
        <v/>
      </c>
      <c r="K275" s="34" t="str">
        <f>IFERROR(IF(OR(H275="--",H275="rg",VLOOKUP(F!$B237,E!$B$1:'E'!$AK$300,12,FALSE)=1000000000,I275="-",I275=""),"",(HLOOKUP(SMALL(G!$Q$4:'G'!$Y$4,1),G!$Q$4:'G'!$Y$501,ROW(G!Q237)-3,FALSE))/VLOOKUP(F!$B237,E!$B$1:'E'!$AK$300,12,FALSE)*100),"")</f>
        <v/>
      </c>
      <c r="L275" s="34"/>
      <c r="M275" s="34" t="str">
        <f>G!AW237</f>
        <v/>
      </c>
      <c r="N275" s="34" t="str">
        <f>G!AV237</f>
        <v>--</v>
      </c>
      <c r="O275" s="33"/>
      <c r="P275" s="33" t="str">
        <f>G!AY237</f>
        <v/>
      </c>
      <c r="Q275" s="34" t="str">
        <f>G!AX237</f>
        <v>--</v>
      </c>
      <c r="R275" s="33" t="str">
        <f>G!AZ237</f>
        <v/>
      </c>
      <c r="S275" s="33" t="str">
        <f>G!BA237</f>
        <v/>
      </c>
      <c r="T275" s="34" t="str">
        <f>IFERROR(IF(OR(Q275="--",Q275="rg",VLOOKUP(F!$B237,E!$B$1:'E'!$AK$300,12,FALSE)=1000000000,R275="-",R275=""),"",(HLOOKUP(SMALL(G!$Q$4:'G'!$Y$4,4),G!$Q$4:'G'!$Y$501,ROW(G!Z237)-3,FALSE))/VLOOKUP(F!$B237,E!$B$1:'E'!$AK$300,12,FALSE)*100),"")</f>
        <v/>
      </c>
      <c r="U275" s="34"/>
      <c r="V275" s="34" t="str">
        <f>G!BC237</f>
        <v/>
      </c>
      <c r="W275" s="34" t="str">
        <f>G!BB237</f>
        <v>--</v>
      </c>
      <c r="X275" s="34"/>
      <c r="Y275" s="33" t="str">
        <f>G!BE237</f>
        <v/>
      </c>
      <c r="Z275" s="34" t="str">
        <f>G!BD237</f>
        <v>--</v>
      </c>
      <c r="AA275" s="33" t="str">
        <f>G!BF237</f>
        <v/>
      </c>
      <c r="AB275" s="33" t="str">
        <f>G!BG237</f>
        <v/>
      </c>
      <c r="AC275" s="34" t="str">
        <f>IFERROR(IF(OR(Z275="--",Z275="rg",VLOOKUP(F!$B237,E!$B$1:'E'!$AK$300,12,FALSE)=1000000000,AA275="-",AA275=""),"",(HLOOKUP(SMALL(G!$Q$4:'G'!$Y$4,7),G!$Q$4:'G'!$Y$501,ROW(G!AI237)-3,FALSE))/VLOOKUP(F!$B237,E!$B$1:'E'!$AK$300,12,FALSE)*100),"")</f>
        <v/>
      </c>
      <c r="AD275" s="34"/>
      <c r="AE275" s="25"/>
      <c r="AF275" s="25"/>
      <c r="AH275" s="63">
        <f t="shared" si="5"/>
        <v>1</v>
      </c>
      <c r="AJ275" s="25"/>
      <c r="AK275" s="25"/>
    </row>
    <row r="276" spans="1:37" s="63" customFormat="1" ht="9" hidden="1" customHeight="1" x14ac:dyDescent="0.15">
      <c r="A276" s="195" t="str">
        <f>F!A238</f>
        <v>Di-n-octylftalaat</v>
      </c>
      <c r="B276" s="195"/>
      <c r="C276" s="195"/>
      <c r="D276" s="35" t="str">
        <f>G!AQ238</f>
        <v/>
      </c>
      <c r="E276" s="34" t="str">
        <f>G!AP238</f>
        <v>--</v>
      </c>
      <c r="F276" s="33"/>
      <c r="G276" s="33" t="str">
        <f>G!AS238</f>
        <v/>
      </c>
      <c r="H276" s="34" t="str">
        <f>G!AR238</f>
        <v>--</v>
      </c>
      <c r="I276" s="33" t="str">
        <f>G!AT238</f>
        <v/>
      </c>
      <c r="J276" s="33" t="str">
        <f>G!AU238</f>
        <v/>
      </c>
      <c r="K276" s="34" t="str">
        <f>IFERROR(IF(OR(H276="--",H276="rg",VLOOKUP(F!$B238,E!$B$1:'E'!$AK$300,12,FALSE)=1000000000,I276="-",I276=""),"",(HLOOKUP(SMALL(G!$Q$4:'G'!$Y$4,1),G!$Q$4:'G'!$Y$501,ROW(G!Q238)-3,FALSE))/VLOOKUP(F!$B238,E!$B$1:'E'!$AK$300,12,FALSE)*100),"")</f>
        <v/>
      </c>
      <c r="L276" s="34"/>
      <c r="M276" s="34" t="str">
        <f>G!AW238</f>
        <v/>
      </c>
      <c r="N276" s="34" t="str">
        <f>G!AV238</f>
        <v>--</v>
      </c>
      <c r="O276" s="33"/>
      <c r="P276" s="33" t="str">
        <f>G!AY238</f>
        <v/>
      </c>
      <c r="Q276" s="34" t="str">
        <f>G!AX238</f>
        <v>--</v>
      </c>
      <c r="R276" s="33" t="str">
        <f>G!AZ238</f>
        <v/>
      </c>
      <c r="S276" s="33" t="str">
        <f>G!BA238</f>
        <v/>
      </c>
      <c r="T276" s="34" t="str">
        <f>IFERROR(IF(OR(Q276="--",Q276="rg",VLOOKUP(F!$B238,E!$B$1:'E'!$AK$300,12,FALSE)=1000000000,R276="-",R276=""),"",(HLOOKUP(SMALL(G!$Q$4:'G'!$Y$4,4),G!$Q$4:'G'!$Y$501,ROW(G!Z238)-3,FALSE))/VLOOKUP(F!$B238,E!$B$1:'E'!$AK$300,12,FALSE)*100),"")</f>
        <v/>
      </c>
      <c r="U276" s="34"/>
      <c r="V276" s="34" t="str">
        <f>G!BC238</f>
        <v/>
      </c>
      <c r="W276" s="34" t="str">
        <f>G!BB238</f>
        <v>--</v>
      </c>
      <c r="X276" s="34"/>
      <c r="Y276" s="33" t="str">
        <f>G!BE238</f>
        <v/>
      </c>
      <c r="Z276" s="34" t="str">
        <f>G!BD238</f>
        <v>--</v>
      </c>
      <c r="AA276" s="33" t="str">
        <f>G!BF238</f>
        <v/>
      </c>
      <c r="AB276" s="33" t="str">
        <f>G!BG238</f>
        <v/>
      </c>
      <c r="AC276" s="34" t="str">
        <f>IFERROR(IF(OR(Z276="--",Z276="rg",VLOOKUP(F!$B238,E!$B$1:'E'!$AK$300,12,FALSE)=1000000000,AA276="-",AA276=""),"",(HLOOKUP(SMALL(G!$Q$4:'G'!$Y$4,7),G!$Q$4:'G'!$Y$501,ROW(G!AI238)-3,FALSE))/VLOOKUP(F!$B238,E!$B$1:'E'!$AK$300,12,FALSE)*100),"")</f>
        <v/>
      </c>
      <c r="AD276" s="34"/>
      <c r="AE276" s="25"/>
      <c r="AF276" s="25"/>
      <c r="AH276" s="63">
        <f t="shared" si="5"/>
        <v>1</v>
      </c>
      <c r="AJ276" s="25"/>
      <c r="AK276" s="25"/>
    </row>
    <row r="277" spans="1:37" s="63" customFormat="1" ht="9" hidden="1" customHeight="1" x14ac:dyDescent="0.15">
      <c r="A277" s="195" t="str">
        <f>F!A239</f>
        <v>Ftalaten (som)</v>
      </c>
      <c r="B277" s="195"/>
      <c r="C277" s="195"/>
      <c r="D277" s="35" t="str">
        <f>G!AQ239</f>
        <v/>
      </c>
      <c r="E277" s="34" t="str">
        <f>G!AP239</f>
        <v>--</v>
      </c>
      <c r="F277" s="33"/>
      <c r="G277" s="33" t="str">
        <f>G!AS239</f>
        <v/>
      </c>
      <c r="H277" s="34" t="str">
        <f>G!AR239</f>
        <v>--</v>
      </c>
      <c r="I277" s="33" t="str">
        <f>G!AT239</f>
        <v/>
      </c>
      <c r="J277" s="33" t="str">
        <f>G!AU239</f>
        <v/>
      </c>
      <c r="K277" s="34" t="str">
        <f>IFERROR(IF(OR(H277="--",H277="rg",VLOOKUP(F!$B239,E!$B$1:'E'!$AK$300,12,FALSE)=1000000000,I277="-",I277=""),"",(HLOOKUP(SMALL(G!$Q$4:'G'!$Y$4,1),G!$Q$4:'G'!$Y$501,ROW(G!Q239)-3,FALSE))/VLOOKUP(F!$B239,E!$B$1:'E'!$AK$300,12,FALSE)*100),"")</f>
        <v/>
      </c>
      <c r="L277" s="34"/>
      <c r="M277" s="34" t="str">
        <f>G!AW239</f>
        <v/>
      </c>
      <c r="N277" s="34" t="str">
        <f>G!AV239</f>
        <v>--</v>
      </c>
      <c r="O277" s="33"/>
      <c r="P277" s="33" t="str">
        <f>G!AY239</f>
        <v/>
      </c>
      <c r="Q277" s="34" t="str">
        <f>G!AX239</f>
        <v>--</v>
      </c>
      <c r="R277" s="33" t="str">
        <f>G!AZ239</f>
        <v/>
      </c>
      <c r="S277" s="33" t="str">
        <f>G!BA239</f>
        <v/>
      </c>
      <c r="T277" s="34" t="str">
        <f>IFERROR(IF(OR(Q277="--",Q277="rg",VLOOKUP(F!$B239,E!$B$1:'E'!$AK$300,12,FALSE)=1000000000,R277="-",R277=""),"",(HLOOKUP(SMALL(G!$Q$4:'G'!$Y$4,4),G!$Q$4:'G'!$Y$501,ROW(G!Z239)-3,FALSE))/VLOOKUP(F!$B239,E!$B$1:'E'!$AK$300,12,FALSE)*100),"")</f>
        <v/>
      </c>
      <c r="U277" s="34"/>
      <c r="V277" s="34" t="str">
        <f>G!BC239</f>
        <v/>
      </c>
      <c r="W277" s="34" t="str">
        <f>G!BB239</f>
        <v>--</v>
      </c>
      <c r="X277" s="34"/>
      <c r="Y277" s="33" t="str">
        <f>G!BE239</f>
        <v/>
      </c>
      <c r="Z277" s="34" t="str">
        <f>G!BD239</f>
        <v>--</v>
      </c>
      <c r="AA277" s="33" t="str">
        <f>G!BF239</f>
        <v/>
      </c>
      <c r="AB277" s="33" t="str">
        <f>G!BG239</f>
        <v/>
      </c>
      <c r="AC277" s="34" t="str">
        <f>IFERROR(IF(OR(Z277="--",Z277="rg",VLOOKUP(F!$B239,E!$B$1:'E'!$AK$300,12,FALSE)=1000000000,AA277="-",AA277=""),"",(HLOOKUP(SMALL(G!$Q$4:'G'!$Y$4,7),G!$Q$4:'G'!$Y$501,ROW(G!AI239)-3,FALSE))/VLOOKUP(F!$B239,E!$B$1:'E'!$AK$300,12,FALSE)*100),"")</f>
        <v/>
      </c>
      <c r="AD277" s="34"/>
      <c r="AE277" s="25"/>
      <c r="AF277" s="25"/>
      <c r="AH277" s="63">
        <f t="shared" si="5"/>
        <v>1</v>
      </c>
      <c r="AJ277" s="25"/>
      <c r="AK277" s="25"/>
    </row>
    <row r="278" spans="1:37" ht="3.95" customHeight="1" x14ac:dyDescent="0.15">
      <c r="A278" s="32"/>
      <c r="B278" s="32"/>
      <c r="C278" s="32"/>
      <c r="D278" s="35"/>
      <c r="E278" s="34"/>
      <c r="F278" s="33"/>
      <c r="G278" s="33"/>
      <c r="H278" s="34"/>
      <c r="I278" s="33"/>
      <c r="J278" s="33"/>
      <c r="K278" s="33"/>
      <c r="L278" s="34"/>
      <c r="M278" s="34"/>
      <c r="N278" s="33"/>
      <c r="O278" s="33"/>
      <c r="P278" s="34"/>
      <c r="Q278" s="33"/>
      <c r="R278" s="33"/>
      <c r="S278" s="33"/>
      <c r="T278" s="34"/>
      <c r="U278" s="34"/>
      <c r="V278" s="34"/>
      <c r="W278" s="33"/>
      <c r="X278" s="34"/>
      <c r="Y278" s="33"/>
      <c r="Z278" s="34"/>
      <c r="AA278" s="34"/>
      <c r="AC278" s="25"/>
      <c r="AD278" s="63"/>
      <c r="AF278" s="63"/>
      <c r="AG278" s="25"/>
      <c r="AH278" s="85">
        <f>AH279</f>
        <v>0</v>
      </c>
      <c r="AI278" s="25"/>
    </row>
    <row r="279" spans="1:37" ht="9" customHeight="1" x14ac:dyDescent="0.15">
      <c r="A279" s="198" t="str">
        <f>IF(COUNTIF(F!D238:D247,131)&gt;0,"Minerale olie (µg/kgds)","Minerale olie (mg/kgds)")</f>
        <v>Minerale olie (mg/kgds)</v>
      </c>
      <c r="B279" s="198"/>
      <c r="C279" s="198"/>
      <c r="D279" s="198"/>
      <c r="E279" s="198"/>
      <c r="F279" s="198"/>
      <c r="G279" s="198"/>
      <c r="H279" s="198"/>
      <c r="I279" s="198"/>
      <c r="J279" s="198"/>
      <c r="K279" s="198"/>
      <c r="L279" s="198"/>
      <c r="M279" s="198"/>
      <c r="N279" s="198"/>
      <c r="O279" s="198"/>
      <c r="P279" s="198"/>
      <c r="Q279" s="198"/>
      <c r="R279" s="198"/>
      <c r="S279" s="198"/>
      <c r="T279" s="198"/>
      <c r="U279" s="198"/>
      <c r="V279" s="198"/>
      <c r="W279" s="198"/>
      <c r="X279" s="198"/>
      <c r="Y279" s="198"/>
      <c r="Z279" s="198"/>
      <c r="AA279" s="198"/>
      <c r="AC279" s="25"/>
      <c r="AD279" s="63"/>
      <c r="AF279" s="63"/>
      <c r="AG279" s="25"/>
      <c r="AH279" s="85">
        <f>IF(COUNTIF(AH280:AH289,1)=COUNT(AH280:AH289),1,0)</f>
        <v>0</v>
      </c>
      <c r="AI279" s="25"/>
    </row>
    <row r="280" spans="1:37" s="63" customFormat="1" ht="9" hidden="1" customHeight="1" x14ac:dyDescent="0.15">
      <c r="A280" s="195" t="str">
        <f>F!A240</f>
        <v>Fractie C6 - C10</v>
      </c>
      <c r="B280" s="195"/>
      <c r="C280" s="195"/>
      <c r="D280" s="35" t="str">
        <f>G!AQ240</f>
        <v/>
      </c>
      <c r="E280" s="34" t="str">
        <f>G!AP240</f>
        <v>--</v>
      </c>
      <c r="F280" s="33"/>
      <c r="G280" s="33" t="str">
        <f>G!AS240</f>
        <v/>
      </c>
      <c r="H280" s="34" t="str">
        <f>G!AR240</f>
        <v>--</v>
      </c>
      <c r="I280" s="33" t="str">
        <f>G!AT240</f>
        <v/>
      </c>
      <c r="J280" s="33" t="str">
        <f>G!AU240</f>
        <v/>
      </c>
      <c r="K280" s="34" t="str">
        <f>IFERROR(IF(OR(H280="--",H280="rg",VLOOKUP(F!$B240,E!$B$1:'E'!$AK$300,12,FALSE)=1000000000,I280="-",I280=""),"",(HLOOKUP(SMALL(G!$Q$4:'G'!$Y$4,1),G!$Q$4:'G'!$Y$501,ROW(G!Q240)-3,FALSE))/VLOOKUP(F!$B240,E!$B$1:'E'!$AK$300,12,FALSE)*100),"")</f>
        <v/>
      </c>
      <c r="L280" s="34"/>
      <c r="M280" s="34" t="str">
        <f>G!AW240</f>
        <v/>
      </c>
      <c r="N280" s="34" t="str">
        <f>G!AV240</f>
        <v>--</v>
      </c>
      <c r="O280" s="33"/>
      <c r="P280" s="33" t="str">
        <f>G!AY240</f>
        <v/>
      </c>
      <c r="Q280" s="34" t="str">
        <f>G!AX240</f>
        <v>--</v>
      </c>
      <c r="R280" s="33" t="str">
        <f>G!AZ240</f>
        <v/>
      </c>
      <c r="S280" s="33" t="str">
        <f>G!BA240</f>
        <v/>
      </c>
      <c r="T280" s="34" t="str">
        <f>IFERROR(IF(OR(Q280="--",Q280="rg",VLOOKUP(F!$B240,E!$B$1:'E'!$AK$300,12,FALSE)=1000000000,R280="-",R280=""),"",(HLOOKUP(SMALL(G!$Q$4:'G'!$Y$4,4),G!$Q$4:'G'!$Y$501,ROW(G!Z240)-3,FALSE))/VLOOKUP(F!$B240,E!$B$1:'E'!$AK$300,12,FALSE)*100),"")</f>
        <v/>
      </c>
      <c r="U280" s="34"/>
      <c r="V280" s="34" t="str">
        <f>G!BC240</f>
        <v/>
      </c>
      <c r="W280" s="34" t="str">
        <f>G!BB240</f>
        <v>--</v>
      </c>
      <c r="X280" s="34"/>
      <c r="Y280" s="33" t="str">
        <f>G!BE240</f>
        <v/>
      </c>
      <c r="Z280" s="34" t="str">
        <f>G!BD240</f>
        <v>--</v>
      </c>
      <c r="AA280" s="33" t="str">
        <f>G!BF240</f>
        <v/>
      </c>
      <c r="AB280" s="33" t="str">
        <f>G!BG240</f>
        <v/>
      </c>
      <c r="AC280" s="34" t="str">
        <f>IFERROR(IF(OR(Z280="--",Z280="rg",VLOOKUP(F!$B240,E!$B$1:'E'!$AK$300,12,FALSE)=1000000000,AA280="-",AA280=""),"",(HLOOKUP(SMALL(G!$Q$4:'G'!$Y$4,7),G!$Q$4:'G'!$Y$501,ROW(G!AI240)-3,FALSE))/VLOOKUP(F!$B240,E!$B$1:'E'!$AK$300,12,FALSE)*100),"")</f>
        <v/>
      </c>
      <c r="AD280" s="34"/>
      <c r="AE280" s="25"/>
      <c r="AF280" s="25"/>
      <c r="AH280" s="63">
        <f t="shared" si="5"/>
        <v>1</v>
      </c>
      <c r="AJ280" s="25"/>
      <c r="AK280" s="25"/>
    </row>
    <row r="281" spans="1:37" s="63" customFormat="1" ht="9" customHeight="1" x14ac:dyDescent="0.15">
      <c r="A281" s="195" t="str">
        <f>F!A241</f>
        <v>Fractie C10 - C12</v>
      </c>
      <c r="B281" s="195"/>
      <c r="C281" s="195"/>
      <c r="D281" s="35" t="str">
        <f>G!AQ241</f>
        <v>&lt;</v>
      </c>
      <c r="E281" s="34" t="str">
        <f>G!AP241</f>
        <v>5,0</v>
      </c>
      <c r="F281" s="33"/>
      <c r="G281" s="33" t="str">
        <f>G!AS241</f>
        <v>&lt;</v>
      </c>
      <c r="H281" s="34" t="str">
        <f>G!AR241</f>
        <v>rg</v>
      </c>
      <c r="I281" s="33" t="str">
        <f>G!AT241</f>
        <v/>
      </c>
      <c r="J281" s="33" t="str">
        <f>G!AU241</f>
        <v/>
      </c>
      <c r="K281" s="34" t="str">
        <f>IFERROR(IF(OR(H281="--",H281="rg",VLOOKUP(F!$B241,E!$B$1:'E'!$AK$300,12,FALSE)=1000000000,I281="-",I281=""),"",(HLOOKUP(SMALL(G!$Q$4:'G'!$Y$4,1),G!$Q$4:'G'!$Y$501,ROW(G!Q241)-3,FALSE))/VLOOKUP(F!$B241,E!$B$1:'E'!$AK$300,12,FALSE)*100),"")</f>
        <v/>
      </c>
      <c r="L281" s="34"/>
      <c r="M281" s="34" t="str">
        <f>G!AW241</f>
        <v>&lt;</v>
      </c>
      <c r="N281" s="34" t="str">
        <f>G!AV241</f>
        <v>5,0</v>
      </c>
      <c r="O281" s="33"/>
      <c r="P281" s="33" t="str">
        <f>G!AY241</f>
        <v>&lt;</v>
      </c>
      <c r="Q281" s="34" t="str">
        <f>G!AX241</f>
        <v>rg</v>
      </c>
      <c r="R281" s="33" t="str">
        <f>G!AZ241</f>
        <v/>
      </c>
      <c r="S281" s="33" t="str">
        <f>G!BA241</f>
        <v/>
      </c>
      <c r="T281" s="34" t="str">
        <f>IFERROR(IF(OR(Q281="--",Q281="rg",VLOOKUP(F!$B241,E!$B$1:'E'!$AK$300,12,FALSE)=1000000000,R281="-",R281=""),"",(HLOOKUP(SMALL(G!$Q$4:'G'!$Y$4,4),G!$Q$4:'G'!$Y$501,ROW(G!Z241)-3,FALSE))/VLOOKUP(F!$B241,E!$B$1:'E'!$AK$300,12,FALSE)*100),"")</f>
        <v/>
      </c>
      <c r="U281" s="34"/>
      <c r="V281" s="34" t="str">
        <f>G!BC241</f>
        <v>&lt;</v>
      </c>
      <c r="W281" s="34" t="str">
        <f>G!BB241</f>
        <v>5,0</v>
      </c>
      <c r="X281" s="34"/>
      <c r="Y281" s="33" t="str">
        <f>G!BE241</f>
        <v>&lt;</v>
      </c>
      <c r="Z281" s="34" t="str">
        <f>G!BD241</f>
        <v>rg</v>
      </c>
      <c r="AA281" s="33" t="str">
        <f>G!BF241</f>
        <v/>
      </c>
      <c r="AB281" s="33" t="str">
        <f>G!BG241</f>
        <v/>
      </c>
      <c r="AC281" s="34" t="str">
        <f>IFERROR(IF(OR(Z281="--",Z281="rg",VLOOKUP(F!$B241,E!$B$1:'E'!$AK$300,12,FALSE)=1000000000,AA281="-",AA281=""),"",(HLOOKUP(SMALL(G!$Q$4:'G'!$Y$4,7),G!$Q$4:'G'!$Y$501,ROW(G!AI241)-3,FALSE))/VLOOKUP(F!$B241,E!$B$1:'E'!$AK$300,12,FALSE)*100),"")</f>
        <v/>
      </c>
      <c r="AD281" s="34"/>
      <c r="AE281" s="25"/>
      <c r="AF281" s="25"/>
      <c r="AH281" s="63">
        <f t="shared" si="5"/>
        <v>0</v>
      </c>
      <c r="AJ281" s="25"/>
      <c r="AK281" s="25"/>
    </row>
    <row r="282" spans="1:37" s="63" customFormat="1" ht="9" hidden="1" customHeight="1" x14ac:dyDescent="0.15">
      <c r="A282" s="195" t="str">
        <f>F!A242</f>
        <v>Fractie C12 - C16</v>
      </c>
      <c r="B282" s="195"/>
      <c r="C282" s="195"/>
      <c r="D282" s="35" t="str">
        <f>G!AQ242</f>
        <v/>
      </c>
      <c r="E282" s="34" t="str">
        <f>G!AP242</f>
        <v>--</v>
      </c>
      <c r="F282" s="33"/>
      <c r="G282" s="33" t="str">
        <f>G!AS242</f>
        <v/>
      </c>
      <c r="H282" s="34" t="str">
        <f>G!AR242</f>
        <v>--</v>
      </c>
      <c r="I282" s="33" t="str">
        <f>G!AT242</f>
        <v/>
      </c>
      <c r="J282" s="33" t="str">
        <f>G!AU242</f>
        <v/>
      </c>
      <c r="K282" s="34" t="str">
        <f>IFERROR(IF(OR(H282="--",H282="rg",VLOOKUP(F!$B242,E!$B$1:'E'!$AK$300,12,FALSE)=1000000000,I282="-",I282=""),"",(HLOOKUP(SMALL(G!$Q$4:'G'!$Y$4,1),G!$Q$4:'G'!$Y$501,ROW(G!Q242)-3,FALSE))/VLOOKUP(F!$B242,E!$B$1:'E'!$AK$300,12,FALSE)*100),"")</f>
        <v/>
      </c>
      <c r="L282" s="34"/>
      <c r="M282" s="34" t="str">
        <f>G!AW242</f>
        <v/>
      </c>
      <c r="N282" s="34" t="str">
        <f>G!AV242</f>
        <v>--</v>
      </c>
      <c r="O282" s="33"/>
      <c r="P282" s="33" t="str">
        <f>G!AY242</f>
        <v/>
      </c>
      <c r="Q282" s="34" t="str">
        <f>G!AX242</f>
        <v>--</v>
      </c>
      <c r="R282" s="33" t="str">
        <f>G!AZ242</f>
        <v/>
      </c>
      <c r="S282" s="33" t="str">
        <f>G!BA242</f>
        <v/>
      </c>
      <c r="T282" s="34" t="str">
        <f>IFERROR(IF(OR(Q282="--",Q282="rg",VLOOKUP(F!$B242,E!$B$1:'E'!$AK$300,12,FALSE)=1000000000,R282="-",R282=""),"",(HLOOKUP(SMALL(G!$Q$4:'G'!$Y$4,4),G!$Q$4:'G'!$Y$501,ROW(G!Z242)-3,FALSE))/VLOOKUP(F!$B242,E!$B$1:'E'!$AK$300,12,FALSE)*100),"")</f>
        <v/>
      </c>
      <c r="U282" s="34"/>
      <c r="V282" s="34" t="str">
        <f>G!BC242</f>
        <v/>
      </c>
      <c r="W282" s="34" t="str">
        <f>G!BB242</f>
        <v>--</v>
      </c>
      <c r="X282" s="34"/>
      <c r="Y282" s="33" t="str">
        <f>G!BE242</f>
        <v/>
      </c>
      <c r="Z282" s="34" t="str">
        <f>G!BD242</f>
        <v>--</v>
      </c>
      <c r="AA282" s="33" t="str">
        <f>G!BF242</f>
        <v/>
      </c>
      <c r="AB282" s="33" t="str">
        <f>G!BG242</f>
        <v/>
      </c>
      <c r="AC282" s="34" t="str">
        <f>IFERROR(IF(OR(Z282="--",Z282="rg",VLOOKUP(F!$B242,E!$B$1:'E'!$AK$300,12,FALSE)=1000000000,AA282="-",AA282=""),"",(HLOOKUP(SMALL(G!$Q$4:'G'!$Y$4,7),G!$Q$4:'G'!$Y$501,ROW(G!AI242)-3,FALSE))/VLOOKUP(F!$B242,E!$B$1:'E'!$AK$300,12,FALSE)*100),"")</f>
        <v/>
      </c>
      <c r="AD282" s="34"/>
      <c r="AE282" s="25"/>
      <c r="AF282" s="25"/>
      <c r="AH282" s="63">
        <f t="shared" si="5"/>
        <v>1</v>
      </c>
      <c r="AJ282" s="25"/>
      <c r="AK282" s="25"/>
    </row>
    <row r="283" spans="1:37" s="63" customFormat="1" ht="9" customHeight="1" x14ac:dyDescent="0.15">
      <c r="A283" s="195" t="str">
        <f>F!A243</f>
        <v>Fractie C12 - C22</v>
      </c>
      <c r="B283" s="195"/>
      <c r="C283" s="195"/>
      <c r="D283" s="35" t="str">
        <f>G!AQ243</f>
        <v/>
      </c>
      <c r="E283" s="34" t="str">
        <f>G!AP243</f>
        <v>16</v>
      </c>
      <c r="F283" s="33"/>
      <c r="G283" s="33" t="str">
        <f>G!AS243</f>
        <v/>
      </c>
      <c r="H283" s="34" t="str">
        <f>G!AR243</f>
        <v>53,3</v>
      </c>
      <c r="I283" s="33" t="str">
        <f>G!AT243</f>
        <v/>
      </c>
      <c r="J283" s="33" t="str">
        <f>G!AU243</f>
        <v/>
      </c>
      <c r="K283" s="34" t="str">
        <f>IFERROR(IF(OR(H283="--",H283="rg",VLOOKUP(F!$B243,E!$B$1:'E'!$AK$300,12,FALSE)=1000000000,I283="-",I283=""),"",(HLOOKUP(SMALL(G!$Q$4:'G'!$Y$4,1),G!$Q$4:'G'!$Y$501,ROW(G!Q243)-3,FALSE))/VLOOKUP(F!$B243,E!$B$1:'E'!$AK$300,12,FALSE)*100),"")</f>
        <v/>
      </c>
      <c r="L283" s="34"/>
      <c r="M283" s="34" t="str">
        <f>G!AW243</f>
        <v>&lt;</v>
      </c>
      <c r="N283" s="34" t="str">
        <f>G!AV243</f>
        <v>5,0</v>
      </c>
      <c r="O283" s="33"/>
      <c r="P283" s="33" t="str">
        <f>G!AY243</f>
        <v>&lt;</v>
      </c>
      <c r="Q283" s="34" t="str">
        <f>G!AX243</f>
        <v>rg</v>
      </c>
      <c r="R283" s="33" t="str">
        <f>G!AZ243</f>
        <v/>
      </c>
      <c r="S283" s="33" t="str">
        <f>G!BA243</f>
        <v/>
      </c>
      <c r="T283" s="34" t="str">
        <f>IFERROR(IF(OR(Q283="--",Q283="rg",VLOOKUP(F!$B243,E!$B$1:'E'!$AK$300,12,FALSE)=1000000000,R283="-",R283=""),"",(HLOOKUP(SMALL(G!$Q$4:'G'!$Y$4,4),G!$Q$4:'G'!$Y$501,ROW(G!Z243)-3,FALSE))/VLOOKUP(F!$B243,E!$B$1:'E'!$AK$300,12,FALSE)*100),"")</f>
        <v/>
      </c>
      <c r="U283" s="34"/>
      <c r="V283" s="34" t="str">
        <f>G!BC243</f>
        <v>&lt;</v>
      </c>
      <c r="W283" s="34" t="str">
        <f>G!BB243</f>
        <v>5,0</v>
      </c>
      <c r="X283" s="34"/>
      <c r="Y283" s="33" t="str">
        <f>G!BE243</f>
        <v>&lt;</v>
      </c>
      <c r="Z283" s="34" t="str">
        <f>G!BD243</f>
        <v>rg</v>
      </c>
      <c r="AA283" s="33" t="str">
        <f>G!BF243</f>
        <v/>
      </c>
      <c r="AB283" s="33" t="str">
        <f>G!BG243</f>
        <v/>
      </c>
      <c r="AC283" s="34" t="str">
        <f>IFERROR(IF(OR(Z283="--",Z283="rg",VLOOKUP(F!$B243,E!$B$1:'E'!$AK$300,12,FALSE)=1000000000,AA283="-",AA283=""),"",(HLOOKUP(SMALL(G!$Q$4:'G'!$Y$4,7),G!$Q$4:'G'!$Y$501,ROW(G!AI243)-3,FALSE))/VLOOKUP(F!$B243,E!$B$1:'E'!$AK$300,12,FALSE)*100),"")</f>
        <v/>
      </c>
      <c r="AD283" s="34"/>
      <c r="AE283" s="25"/>
      <c r="AF283" s="25"/>
      <c r="AH283" s="63">
        <f t="shared" si="5"/>
        <v>0</v>
      </c>
      <c r="AJ283" s="25"/>
      <c r="AK283" s="25"/>
    </row>
    <row r="284" spans="1:37" s="63" customFormat="1" ht="9" hidden="1" customHeight="1" x14ac:dyDescent="0.15">
      <c r="A284" s="195" t="str">
        <f>F!A244</f>
        <v>Fractie C16 - C21</v>
      </c>
      <c r="B284" s="195"/>
      <c r="C284" s="195"/>
      <c r="D284" s="35" t="str">
        <f>G!AQ244</f>
        <v/>
      </c>
      <c r="E284" s="34" t="str">
        <f>G!AP244</f>
        <v>--</v>
      </c>
      <c r="F284" s="33"/>
      <c r="G284" s="33" t="str">
        <f>G!AS244</f>
        <v/>
      </c>
      <c r="H284" s="34" t="str">
        <f>G!AR244</f>
        <v>--</v>
      </c>
      <c r="I284" s="33" t="str">
        <f>G!AT244</f>
        <v/>
      </c>
      <c r="J284" s="33" t="str">
        <f>G!AU244</f>
        <v/>
      </c>
      <c r="K284" s="34" t="str">
        <f>IFERROR(IF(OR(H284="--",H284="rg",VLOOKUP(F!$B244,E!$B$1:'E'!$AK$300,12,FALSE)=1000000000,I284="-",I284=""),"",(HLOOKUP(SMALL(G!$Q$4:'G'!$Y$4,1),G!$Q$4:'G'!$Y$501,ROW(G!Q244)-3,FALSE))/VLOOKUP(F!$B244,E!$B$1:'E'!$AK$300,12,FALSE)*100),"")</f>
        <v/>
      </c>
      <c r="L284" s="34"/>
      <c r="M284" s="34" t="str">
        <f>G!AW244</f>
        <v/>
      </c>
      <c r="N284" s="34" t="str">
        <f>G!AV244</f>
        <v>--</v>
      </c>
      <c r="O284" s="33"/>
      <c r="P284" s="33" t="str">
        <f>G!AY244</f>
        <v/>
      </c>
      <c r="Q284" s="34" t="str">
        <f>G!AX244</f>
        <v>--</v>
      </c>
      <c r="R284" s="33" t="str">
        <f>G!AZ244</f>
        <v/>
      </c>
      <c r="S284" s="33" t="str">
        <f>G!BA244</f>
        <v/>
      </c>
      <c r="T284" s="34" t="str">
        <f>IFERROR(IF(OR(Q284="--",Q284="rg",VLOOKUP(F!$B244,E!$B$1:'E'!$AK$300,12,FALSE)=1000000000,R284="-",R284=""),"",(HLOOKUP(SMALL(G!$Q$4:'G'!$Y$4,4),G!$Q$4:'G'!$Y$501,ROW(G!Z244)-3,FALSE))/VLOOKUP(F!$B244,E!$B$1:'E'!$AK$300,12,FALSE)*100),"")</f>
        <v/>
      </c>
      <c r="U284" s="34"/>
      <c r="V284" s="34" t="str">
        <f>G!BC244</f>
        <v/>
      </c>
      <c r="W284" s="34" t="str">
        <f>G!BB244</f>
        <v>--</v>
      </c>
      <c r="X284" s="34"/>
      <c r="Y284" s="33" t="str">
        <f>G!BE244</f>
        <v/>
      </c>
      <c r="Z284" s="34" t="str">
        <f>G!BD244</f>
        <v>--</v>
      </c>
      <c r="AA284" s="33" t="str">
        <f>G!BF244</f>
        <v/>
      </c>
      <c r="AB284" s="33" t="str">
        <f>G!BG244</f>
        <v/>
      </c>
      <c r="AC284" s="34" t="str">
        <f>IFERROR(IF(OR(Z284="--",Z284="rg",VLOOKUP(F!$B244,E!$B$1:'E'!$AK$300,12,FALSE)=1000000000,AA284="-",AA284=""),"",(HLOOKUP(SMALL(G!$Q$4:'G'!$Y$4,7),G!$Q$4:'G'!$Y$501,ROW(G!AI244)-3,FALSE))/VLOOKUP(F!$B244,E!$B$1:'E'!$AK$300,12,FALSE)*100),"")</f>
        <v/>
      </c>
      <c r="AD284" s="34"/>
      <c r="AE284" s="25"/>
      <c r="AF284" s="25"/>
      <c r="AH284" s="63">
        <f t="shared" si="5"/>
        <v>1</v>
      </c>
      <c r="AJ284" s="25"/>
      <c r="AK284" s="25"/>
    </row>
    <row r="285" spans="1:37" s="63" customFormat="1" ht="9" hidden="1" customHeight="1" x14ac:dyDescent="0.15">
      <c r="A285" s="195" t="str">
        <f>F!A245</f>
        <v>Fractie C21 - C40</v>
      </c>
      <c r="B285" s="195"/>
      <c r="C285" s="195"/>
      <c r="D285" s="35" t="str">
        <f>G!AQ245</f>
        <v/>
      </c>
      <c r="E285" s="34" t="str">
        <f>G!AP245</f>
        <v>--</v>
      </c>
      <c r="F285" s="33"/>
      <c r="G285" s="33" t="str">
        <f>G!AS245</f>
        <v/>
      </c>
      <c r="H285" s="34" t="str">
        <f>G!AR245</f>
        <v>--</v>
      </c>
      <c r="I285" s="33" t="str">
        <f>G!AT245</f>
        <v/>
      </c>
      <c r="J285" s="33" t="str">
        <f>G!AU245</f>
        <v/>
      </c>
      <c r="K285" s="34" t="str">
        <f>IFERROR(IF(OR(H285="--",H285="rg",VLOOKUP(F!$B245,E!$B$1:'E'!$AK$300,12,FALSE)=1000000000,I285="-",I285=""),"",(HLOOKUP(SMALL(G!$Q$4:'G'!$Y$4,1),G!$Q$4:'G'!$Y$501,ROW(G!Q245)-3,FALSE))/VLOOKUP(F!$B245,E!$B$1:'E'!$AK$300,12,FALSE)*100),"")</f>
        <v/>
      </c>
      <c r="L285" s="34"/>
      <c r="M285" s="34" t="str">
        <f>G!AW245</f>
        <v/>
      </c>
      <c r="N285" s="34" t="str">
        <f>G!AV245</f>
        <v>--</v>
      </c>
      <c r="O285" s="33"/>
      <c r="P285" s="33" t="str">
        <f>G!AY245</f>
        <v/>
      </c>
      <c r="Q285" s="34" t="str">
        <f>G!AX245</f>
        <v>--</v>
      </c>
      <c r="R285" s="33" t="str">
        <f>G!AZ245</f>
        <v/>
      </c>
      <c r="S285" s="33" t="str">
        <f>G!BA245</f>
        <v/>
      </c>
      <c r="T285" s="34" t="str">
        <f>IFERROR(IF(OR(Q285="--",Q285="rg",VLOOKUP(F!$B245,E!$B$1:'E'!$AK$300,12,FALSE)=1000000000,R285="-",R285=""),"",(HLOOKUP(SMALL(G!$Q$4:'G'!$Y$4,4),G!$Q$4:'G'!$Y$501,ROW(G!Z245)-3,FALSE))/VLOOKUP(F!$B245,E!$B$1:'E'!$AK$300,12,FALSE)*100),"")</f>
        <v/>
      </c>
      <c r="U285" s="34"/>
      <c r="V285" s="34" t="str">
        <f>G!BC245</f>
        <v/>
      </c>
      <c r="W285" s="34" t="str">
        <f>G!BB245</f>
        <v>--</v>
      </c>
      <c r="X285" s="34"/>
      <c r="Y285" s="33" t="str">
        <f>G!BE245</f>
        <v/>
      </c>
      <c r="Z285" s="34" t="str">
        <f>G!BD245</f>
        <v>--</v>
      </c>
      <c r="AA285" s="33" t="str">
        <f>G!BF245</f>
        <v/>
      </c>
      <c r="AB285" s="33" t="str">
        <f>G!BG245</f>
        <v/>
      </c>
      <c r="AC285" s="34" t="str">
        <f>IFERROR(IF(OR(Z285="--",Z285="rg",VLOOKUP(F!$B245,E!$B$1:'E'!$AK$300,12,FALSE)=1000000000,AA285="-",AA285=""),"",(HLOOKUP(SMALL(G!$Q$4:'G'!$Y$4,7),G!$Q$4:'G'!$Y$501,ROW(G!AI245)-3,FALSE))/VLOOKUP(F!$B245,E!$B$1:'E'!$AK$300,12,FALSE)*100),"")</f>
        <v/>
      </c>
      <c r="AD285" s="34"/>
      <c r="AE285" s="25"/>
      <c r="AF285" s="25"/>
      <c r="AH285" s="63">
        <f t="shared" si="5"/>
        <v>1</v>
      </c>
      <c r="AJ285" s="25"/>
      <c r="AK285" s="25"/>
    </row>
    <row r="286" spans="1:37" s="63" customFormat="1" ht="9" customHeight="1" x14ac:dyDescent="0.15">
      <c r="A286" s="195" t="str">
        <f>F!A246</f>
        <v>Fractie C22 - C30</v>
      </c>
      <c r="B286" s="195"/>
      <c r="C286" s="195"/>
      <c r="D286" s="35" t="str">
        <f>G!AQ246</f>
        <v/>
      </c>
      <c r="E286" s="34" t="str">
        <f>G!AP246</f>
        <v>52</v>
      </c>
      <c r="F286" s="33"/>
      <c r="G286" s="33" t="str">
        <f>G!AS246</f>
        <v/>
      </c>
      <c r="H286" s="34" t="str">
        <f>G!AR246</f>
        <v>173</v>
      </c>
      <c r="I286" s="33" t="str">
        <f>G!AT246</f>
        <v/>
      </c>
      <c r="J286" s="33" t="str">
        <f>G!AU246</f>
        <v/>
      </c>
      <c r="K286" s="34" t="str">
        <f>IFERROR(IF(OR(H286="--",H286="rg",VLOOKUP(F!$B246,E!$B$1:'E'!$AK$300,12,FALSE)=1000000000,I286="-",I286=""),"",(HLOOKUP(SMALL(G!$Q$4:'G'!$Y$4,1),G!$Q$4:'G'!$Y$501,ROW(G!Q246)-3,FALSE))/VLOOKUP(F!$B246,E!$B$1:'E'!$AK$300,12,FALSE)*100),"")</f>
        <v/>
      </c>
      <c r="L286" s="34"/>
      <c r="M286" s="34" t="str">
        <f>G!AW246</f>
        <v/>
      </c>
      <c r="N286" s="34" t="str">
        <f>G!AV246</f>
        <v>8,0</v>
      </c>
      <c r="O286" s="33"/>
      <c r="P286" s="33" t="str">
        <f>G!AY246</f>
        <v/>
      </c>
      <c r="Q286" s="34" t="str">
        <f>G!AX246</f>
        <v>30,8</v>
      </c>
      <c r="R286" s="33" t="str">
        <f>G!AZ246</f>
        <v/>
      </c>
      <c r="S286" s="33" t="str">
        <f>G!BA246</f>
        <v/>
      </c>
      <c r="T286" s="34" t="str">
        <f>IFERROR(IF(OR(Q286="--",Q286="rg",VLOOKUP(F!$B246,E!$B$1:'E'!$AK$300,12,FALSE)=1000000000,R286="-",R286=""),"",(HLOOKUP(SMALL(G!$Q$4:'G'!$Y$4,4),G!$Q$4:'G'!$Y$501,ROW(G!Z246)-3,FALSE))/VLOOKUP(F!$B246,E!$B$1:'E'!$AK$300,12,FALSE)*100),"")</f>
        <v/>
      </c>
      <c r="U286" s="34"/>
      <c r="V286" s="34" t="str">
        <f>G!BC246</f>
        <v>&lt;</v>
      </c>
      <c r="W286" s="34" t="str">
        <f>G!BB246</f>
        <v>5,0</v>
      </c>
      <c r="X286" s="34"/>
      <c r="Y286" s="33" t="str">
        <f>G!BE246</f>
        <v>&lt;</v>
      </c>
      <c r="Z286" s="34" t="str">
        <f>G!BD246</f>
        <v>rg</v>
      </c>
      <c r="AA286" s="33" t="str">
        <f>G!BF246</f>
        <v/>
      </c>
      <c r="AB286" s="33" t="str">
        <f>G!BG246</f>
        <v/>
      </c>
      <c r="AC286" s="34" t="str">
        <f>IFERROR(IF(OR(Z286="--",Z286="rg",VLOOKUP(F!$B246,E!$B$1:'E'!$AK$300,12,FALSE)=1000000000,AA286="-",AA286=""),"",(HLOOKUP(SMALL(G!$Q$4:'G'!$Y$4,7),G!$Q$4:'G'!$Y$501,ROW(G!AI246)-3,FALSE))/VLOOKUP(F!$B246,E!$B$1:'E'!$AK$300,12,FALSE)*100),"")</f>
        <v/>
      </c>
      <c r="AD286" s="34"/>
      <c r="AE286" s="25"/>
      <c r="AF286" s="25"/>
      <c r="AH286" s="63">
        <f t="shared" si="5"/>
        <v>0</v>
      </c>
      <c r="AJ286" s="25"/>
      <c r="AK286" s="25"/>
    </row>
    <row r="287" spans="1:37" s="63" customFormat="1" ht="9" customHeight="1" x14ac:dyDescent="0.15">
      <c r="A287" s="195" t="str">
        <f>F!A247</f>
        <v>Fractie C30 - C40</v>
      </c>
      <c r="B287" s="195"/>
      <c r="C287" s="195"/>
      <c r="D287" s="35" t="str">
        <f>G!AQ247</f>
        <v/>
      </c>
      <c r="E287" s="34" t="str">
        <f>G!AP247</f>
        <v>62</v>
      </c>
      <c r="F287" s="33"/>
      <c r="G287" s="33" t="str">
        <f>G!AS247</f>
        <v/>
      </c>
      <c r="H287" s="34" t="str">
        <f>G!AR247</f>
        <v>207</v>
      </c>
      <c r="I287" s="33" t="str">
        <f>G!AT247</f>
        <v/>
      </c>
      <c r="J287" s="33" t="str">
        <f>G!AU247</f>
        <v/>
      </c>
      <c r="K287" s="34" t="str">
        <f>IFERROR(IF(OR(H287="--",H287="rg",VLOOKUP(F!$B247,E!$B$1:'E'!$AK$300,12,FALSE)=1000000000,I287="-",I287=""),"",(HLOOKUP(SMALL(G!$Q$4:'G'!$Y$4,1),G!$Q$4:'G'!$Y$501,ROW(G!Q247)-3,FALSE))/VLOOKUP(F!$B247,E!$B$1:'E'!$AK$300,12,FALSE)*100),"")</f>
        <v/>
      </c>
      <c r="L287" s="34"/>
      <c r="M287" s="34" t="str">
        <f>G!AW247</f>
        <v/>
      </c>
      <c r="N287" s="34" t="str">
        <f>G!AV247</f>
        <v>12</v>
      </c>
      <c r="O287" s="33"/>
      <c r="P287" s="33" t="str">
        <f>G!AY247</f>
        <v/>
      </c>
      <c r="Q287" s="34" t="str">
        <f>G!AX247</f>
        <v>46,2</v>
      </c>
      <c r="R287" s="33" t="str">
        <f>G!AZ247</f>
        <v/>
      </c>
      <c r="S287" s="33" t="str">
        <f>G!BA247</f>
        <v/>
      </c>
      <c r="T287" s="34" t="str">
        <f>IFERROR(IF(OR(Q287="--",Q287="rg",VLOOKUP(F!$B247,E!$B$1:'E'!$AK$300,12,FALSE)=1000000000,R287="-",R287=""),"",(HLOOKUP(SMALL(G!$Q$4:'G'!$Y$4,4),G!$Q$4:'G'!$Y$501,ROW(G!Z247)-3,FALSE))/VLOOKUP(F!$B247,E!$B$1:'E'!$AK$300,12,FALSE)*100),"")</f>
        <v/>
      </c>
      <c r="U287" s="34"/>
      <c r="V287" s="34" t="str">
        <f>G!BC247</f>
        <v>&lt;</v>
      </c>
      <c r="W287" s="34" t="str">
        <f>G!BB247</f>
        <v>5,0</v>
      </c>
      <c r="X287" s="34"/>
      <c r="Y287" s="33" t="str">
        <f>G!BE247</f>
        <v>&lt;</v>
      </c>
      <c r="Z287" s="34" t="str">
        <f>G!BD247</f>
        <v>rg</v>
      </c>
      <c r="AA287" s="33" t="str">
        <f>G!BF247</f>
        <v/>
      </c>
      <c r="AB287" s="33" t="str">
        <f>G!BG247</f>
        <v/>
      </c>
      <c r="AC287" s="34" t="str">
        <f>IFERROR(IF(OR(Z287="--",Z287="rg",VLOOKUP(F!$B247,E!$B$1:'E'!$AK$300,12,FALSE)=1000000000,AA287="-",AA287=""),"",(HLOOKUP(SMALL(G!$Q$4:'G'!$Y$4,7),G!$Q$4:'G'!$Y$501,ROW(G!AI247)-3,FALSE))/VLOOKUP(F!$B247,E!$B$1:'E'!$AK$300,12,FALSE)*100),"")</f>
        <v/>
      </c>
      <c r="AD287" s="34"/>
      <c r="AE287" s="25"/>
      <c r="AF287" s="25"/>
      <c r="AH287" s="63">
        <f t="shared" si="5"/>
        <v>0</v>
      </c>
      <c r="AJ287" s="25"/>
      <c r="AK287" s="25"/>
    </row>
    <row r="288" spans="1:37" s="63" customFormat="1" ht="9" customHeight="1" x14ac:dyDescent="0.15">
      <c r="A288" s="195" t="str">
        <f>F!A248</f>
        <v>Totaal olie C10 - C40</v>
      </c>
      <c r="B288" s="195"/>
      <c r="C288" s="195"/>
      <c r="D288" s="35" t="str">
        <f>G!AQ248</f>
        <v/>
      </c>
      <c r="E288" s="34">
        <f>G!AP248</f>
        <v>130</v>
      </c>
      <c r="F288" s="33"/>
      <c r="G288" s="33" t="str">
        <f>G!AS248</f>
        <v/>
      </c>
      <c r="H288" s="34" t="str">
        <f>G!AR248</f>
        <v>433</v>
      </c>
      <c r="I288" s="33" t="str">
        <f>G!AT248</f>
        <v>●●</v>
      </c>
      <c r="J288" s="33" t="str">
        <f>G!AU248</f>
        <v/>
      </c>
      <c r="K288" s="34">
        <f>IFERROR(IF(OR(H288="--",H288="rg",VLOOKUP(1200,E!$B$1:'E'!$AK$300,12,FALSE)=1000000000,I288="-",I288=""),"",(HLOOKUP(SMALL(G!$Q$4:'G'!$Y$4,1),G!$Q$4:'G'!$Y$501,ROW(G!Q248)-3,FALSE))/VLOOKUP(1200,E!$B$1:'E'!$AK$300,12,FALSE)*100),"")</f>
        <v>8.6666666666666679</v>
      </c>
      <c r="L288" s="34"/>
      <c r="M288" s="34" t="str">
        <f>G!AW248</f>
        <v>&lt;</v>
      </c>
      <c r="N288" s="34" t="str">
        <f>G!AV248</f>
        <v>20</v>
      </c>
      <c r="O288" s="33"/>
      <c r="P288" s="33" t="str">
        <f>G!AY248</f>
        <v>&lt;</v>
      </c>
      <c r="Q288" s="34" t="str">
        <f>G!AX248</f>
        <v>rg</v>
      </c>
      <c r="R288" s="33" t="str">
        <f>G!AZ248</f>
        <v>-</v>
      </c>
      <c r="S288" s="33" t="str">
        <f>G!BA248</f>
        <v/>
      </c>
      <c r="T288" s="34" t="str">
        <f>IFERROR(IF(OR(Q288="--",Q288="rg",VLOOKUP(1200,E!$B$1:'E'!$AK$300,12,FALSE)=1000000000,R288="-",R288=""),"",(HLOOKUP(SMALL(G!$Q$4:'G'!$Y$4,4),G!$Q$4:'G'!$Y$501,ROW(G!Z248)-3,FALSE))/VLOOKUP(1200,E!$B$1:'E'!$AK$300,12,FALSE)*100),"")</f>
        <v/>
      </c>
      <c r="U288" s="34"/>
      <c r="V288" s="34" t="str">
        <f>G!BC248</f>
        <v>&lt;</v>
      </c>
      <c r="W288" s="34" t="str">
        <f>G!BB248</f>
        <v>20</v>
      </c>
      <c r="X288" s="34"/>
      <c r="Y288" s="33" t="str">
        <f>G!BE248</f>
        <v>&lt;</v>
      </c>
      <c r="Z288" s="34" t="str">
        <f>G!BD248</f>
        <v>rg</v>
      </c>
      <c r="AA288" s="33" t="str">
        <f>G!BF248</f>
        <v>-</v>
      </c>
      <c r="AB288" s="33" t="str">
        <f>G!BG248</f>
        <v/>
      </c>
      <c r="AC288" s="34" t="str">
        <f>IFERROR(IF(OR(Z288="--",Z288="rg",VLOOKUP(1200,E!$B$1:'E'!$AK$300,12,FALSE)=1000000000,AA288="-",AA288=""),"",(HLOOKUP(SMALL(G!$Q$4:'G'!$Y$4,7),G!$Q$4:'G'!$Y$501,ROW(G!AI248)-3,FALSE))/VLOOKUP(1200,E!$B$1:'E'!$AK$300,12,FALSE)*100),"")</f>
        <v/>
      </c>
      <c r="AD288" s="34"/>
      <c r="AE288" s="25"/>
      <c r="AF288" s="25"/>
      <c r="AH288" s="63">
        <f t="shared" si="5"/>
        <v>0</v>
      </c>
      <c r="AJ288" s="25"/>
      <c r="AK288" s="25"/>
    </row>
    <row r="289" spans="1:37" s="63" customFormat="1" ht="9" hidden="1" customHeight="1" x14ac:dyDescent="0.15">
      <c r="A289" s="195" t="str">
        <f>F!A249</f>
        <v>Totaal olie C6 - C40</v>
      </c>
      <c r="B289" s="195"/>
      <c r="C289" s="195"/>
      <c r="D289" s="35" t="str">
        <f>G!AQ249</f>
        <v/>
      </c>
      <c r="E289" s="34" t="str">
        <f>G!AP249</f>
        <v>--</v>
      </c>
      <c r="F289" s="33"/>
      <c r="G289" s="33" t="str">
        <f>G!AS249</f>
        <v/>
      </c>
      <c r="H289" s="34" t="str">
        <f>G!AR249</f>
        <v>--</v>
      </c>
      <c r="I289" s="33" t="str">
        <f>G!AT249</f>
        <v/>
      </c>
      <c r="J289" s="33" t="str">
        <f>G!AU249</f>
        <v/>
      </c>
      <c r="K289" s="34" t="str">
        <f>IFERROR(IF(OR(H289="--",H289="rg",VLOOKUP(F!$B249,E!$B$1:'E'!$AK$300,12,FALSE)=1000000000,I289="-",I289=""),"",(HLOOKUP(SMALL(G!$Q$4:'G'!$Y$4,1),G!$Q$4:'G'!$Y$501,ROW(G!Q249)-3,FALSE))/VLOOKUP(F!$B249,E!$B$1:'E'!$AK$300,12,FALSE)*100),"")</f>
        <v/>
      </c>
      <c r="L289" s="34"/>
      <c r="M289" s="34" t="str">
        <f>G!AW249</f>
        <v/>
      </c>
      <c r="N289" s="34" t="str">
        <f>G!AV249</f>
        <v>--</v>
      </c>
      <c r="O289" s="33"/>
      <c r="P289" s="33" t="str">
        <f>G!AY249</f>
        <v/>
      </c>
      <c r="Q289" s="34" t="str">
        <f>G!AX249</f>
        <v>--</v>
      </c>
      <c r="R289" s="33" t="str">
        <f>G!AZ249</f>
        <v/>
      </c>
      <c r="S289" s="33" t="str">
        <f>G!BA249</f>
        <v/>
      </c>
      <c r="T289" s="34" t="str">
        <f>IFERROR(IF(OR(Q289="--",Q289="rg",VLOOKUP(F!$B249,E!$B$1:'E'!$AK$300,12,FALSE)=1000000000,R289="-",R289=""),"",(HLOOKUP(SMALL(G!$Q$4:'G'!$Y$4,4),G!$Q$4:'G'!$Y$501,ROW(G!Z249)-3,FALSE))/VLOOKUP(F!$B249,E!$B$1:'E'!$AK$300,12,FALSE)*100),"")</f>
        <v/>
      </c>
      <c r="U289" s="34"/>
      <c r="V289" s="34" t="str">
        <f>G!BC249</f>
        <v/>
      </c>
      <c r="W289" s="34" t="str">
        <f>G!BB249</f>
        <v>--</v>
      </c>
      <c r="X289" s="34"/>
      <c r="Y289" s="33" t="str">
        <f>G!BE249</f>
        <v/>
      </c>
      <c r="Z289" s="34" t="str">
        <f>G!BD249</f>
        <v>--</v>
      </c>
      <c r="AA289" s="33" t="str">
        <f>G!BF249</f>
        <v/>
      </c>
      <c r="AB289" s="33" t="str">
        <f>G!BG249</f>
        <v/>
      </c>
      <c r="AC289" s="34" t="str">
        <f>IFERROR(IF(OR(Z289="--",Z289="rg",VLOOKUP(F!$B249,E!$B$1:'E'!$AK$300,12,FALSE)=1000000000,AA289="-",AA289=""),"",(HLOOKUP(SMALL(G!$Q$4:'G'!$Y$4,7),G!$Q$4:'G'!$Y$501,ROW(G!AI249)-3,FALSE))/VLOOKUP(F!$B249,E!$B$1:'E'!$AK$300,12,FALSE)*100),"")</f>
        <v/>
      </c>
      <c r="AD289" s="34"/>
      <c r="AE289" s="25"/>
      <c r="AF289" s="25"/>
      <c r="AH289" s="63">
        <f t="shared" si="5"/>
        <v>1</v>
      </c>
      <c r="AJ289" s="25"/>
      <c r="AK289" s="25"/>
    </row>
    <row r="290" spans="1:37" ht="3.95" hidden="1" customHeight="1" x14ac:dyDescent="0.15">
      <c r="A290" s="32"/>
      <c r="B290" s="32"/>
      <c r="C290" s="32"/>
      <c r="D290" s="35"/>
      <c r="E290" s="34"/>
      <c r="F290" s="33"/>
      <c r="G290" s="33"/>
      <c r="H290" s="34"/>
      <c r="I290" s="33"/>
      <c r="J290" s="33"/>
      <c r="K290" s="33"/>
      <c r="L290" s="34"/>
      <c r="M290" s="34"/>
      <c r="N290" s="33"/>
      <c r="O290" s="33"/>
      <c r="P290" s="34"/>
      <c r="Q290" s="33"/>
      <c r="R290" s="33"/>
      <c r="S290" s="33"/>
      <c r="T290" s="34"/>
      <c r="U290" s="34"/>
      <c r="V290" s="34"/>
      <c r="W290" s="33"/>
      <c r="X290" s="34"/>
      <c r="Y290" s="33"/>
      <c r="Z290" s="34"/>
      <c r="AA290" s="34"/>
      <c r="AC290" s="25"/>
      <c r="AD290" s="63"/>
      <c r="AF290" s="63"/>
      <c r="AG290" s="25"/>
      <c r="AH290" s="85">
        <f>AH291</f>
        <v>1</v>
      </c>
      <c r="AI290" s="25"/>
    </row>
    <row r="291" spans="1:37" ht="9" hidden="1" customHeight="1" x14ac:dyDescent="0.15">
      <c r="A291" s="198" t="str">
        <f>IF(COUNTIF(F!D248:D256,131)&gt;0,"Glycolen (µg/kgds)","Glycolen (mg/kgds)")</f>
        <v>Glycolen (mg/kgds)</v>
      </c>
      <c r="B291" s="198"/>
      <c r="C291" s="198"/>
      <c r="D291" s="198"/>
      <c r="E291" s="198"/>
      <c r="F291" s="198"/>
      <c r="G291" s="198"/>
      <c r="H291" s="198"/>
      <c r="I291" s="198"/>
      <c r="J291" s="198"/>
      <c r="K291" s="198"/>
      <c r="L291" s="198"/>
      <c r="M291" s="198"/>
      <c r="N291" s="198"/>
      <c r="O291" s="198"/>
      <c r="P291" s="198"/>
      <c r="Q291" s="198"/>
      <c r="R291" s="198"/>
      <c r="S291" s="198"/>
      <c r="T291" s="198"/>
      <c r="U291" s="198"/>
      <c r="V291" s="198"/>
      <c r="W291" s="198"/>
      <c r="X291" s="198"/>
      <c r="Y291" s="198"/>
      <c r="Z291" s="198"/>
      <c r="AA291" s="198"/>
      <c r="AC291" s="25"/>
      <c r="AD291" s="63"/>
      <c r="AF291" s="63"/>
      <c r="AG291" s="25"/>
      <c r="AH291" s="85">
        <f>IF(COUNTIF(AH292:AH300,1)=COUNT(AH292:AH300),1,0)</f>
        <v>1</v>
      </c>
      <c r="AI291" s="25"/>
    </row>
    <row r="292" spans="1:37" s="63" customFormat="1" ht="9" hidden="1" customHeight="1" x14ac:dyDescent="0.15">
      <c r="A292" s="195" t="str">
        <f>F!A250</f>
        <v>Propyleenglycol</v>
      </c>
      <c r="B292" s="195"/>
      <c r="C292" s="195"/>
      <c r="D292" s="35" t="str">
        <f>G!AQ250</f>
        <v/>
      </c>
      <c r="E292" s="34" t="str">
        <f>G!AP250</f>
        <v>--</v>
      </c>
      <c r="F292" s="33"/>
      <c r="G292" s="33" t="str">
        <f>G!AS250</f>
        <v/>
      </c>
      <c r="H292" s="34" t="str">
        <f>G!AR250</f>
        <v>--</v>
      </c>
      <c r="I292" s="33" t="str">
        <f>G!AT250</f>
        <v/>
      </c>
      <c r="J292" s="33" t="str">
        <f>G!AU250</f>
        <v/>
      </c>
      <c r="K292" s="34" t="str">
        <f>IFERROR(IF(OR(H292="--",H292="rg",VLOOKUP(F!$B250,E!$B$1:'E'!$AK$300,12,FALSE)=1000000000,I292="-",I292=""),"",(HLOOKUP(SMALL(G!$Q$4:'G'!$Y$4,1),G!$Q$4:'G'!$Y$501,ROW(G!Q250)-3,FALSE))/VLOOKUP(F!$B250,E!$B$1:'E'!$AK$300,12,FALSE)*100),"")</f>
        <v/>
      </c>
      <c r="L292" s="34"/>
      <c r="M292" s="34" t="str">
        <f>G!AW250</f>
        <v/>
      </c>
      <c r="N292" s="34" t="str">
        <f>G!AV250</f>
        <v>--</v>
      </c>
      <c r="O292" s="33"/>
      <c r="P292" s="33" t="str">
        <f>G!AY250</f>
        <v/>
      </c>
      <c r="Q292" s="34" t="str">
        <f>G!AX250</f>
        <v>--</v>
      </c>
      <c r="R292" s="33" t="str">
        <f>G!AZ250</f>
        <v/>
      </c>
      <c r="S292" s="33" t="str">
        <f>G!BA250</f>
        <v/>
      </c>
      <c r="T292" s="34" t="str">
        <f>IFERROR(IF(OR(Q292="--",Q292="rg",VLOOKUP(F!$B250,E!$B$1:'E'!$AK$300,12,FALSE)=1000000000,R292="-",R292=""),"",(HLOOKUP(SMALL(G!$Q$4:'G'!$Y$4,4),G!$Q$4:'G'!$Y$501,ROW(G!Z250)-3,FALSE))/VLOOKUP(F!$B250,E!$B$1:'E'!$AK$300,12,FALSE)*100),"")</f>
        <v/>
      </c>
      <c r="U292" s="34"/>
      <c r="V292" s="34" t="str">
        <f>G!BC250</f>
        <v/>
      </c>
      <c r="W292" s="34" t="str">
        <f>G!BB250</f>
        <v>--</v>
      </c>
      <c r="X292" s="34"/>
      <c r="Y292" s="33" t="str">
        <f>G!BE250</f>
        <v/>
      </c>
      <c r="Z292" s="34" t="str">
        <f>G!BD250</f>
        <v>--</v>
      </c>
      <c r="AA292" s="33" t="str">
        <f>G!BF250</f>
        <v/>
      </c>
      <c r="AB292" s="33" t="str">
        <f>G!BG250</f>
        <v/>
      </c>
      <c r="AC292" s="34" t="str">
        <f>IFERROR(IF(OR(Z292="--",Z292="rg",VLOOKUP(F!$B250,E!$B$1:'E'!$AK$300,12,FALSE)=1000000000,AA292="-",AA292=""),"",(HLOOKUP(SMALL(G!$Q$4:'G'!$Y$4,7),G!$Q$4:'G'!$Y$501,ROW(G!AI250)-3,FALSE))/VLOOKUP(F!$B250,E!$B$1:'E'!$AK$300,12,FALSE)*100),"")</f>
        <v/>
      </c>
      <c r="AD292" s="34"/>
      <c r="AE292" s="25"/>
      <c r="AF292" s="25"/>
      <c r="AH292" s="63">
        <f t="shared" si="5"/>
        <v>1</v>
      </c>
      <c r="AJ292" s="25"/>
      <c r="AK292" s="25"/>
    </row>
    <row r="293" spans="1:37" s="63" customFormat="1" ht="9" hidden="1" customHeight="1" x14ac:dyDescent="0.15">
      <c r="A293" s="195" t="str">
        <f>F!A251</f>
        <v>Methylglycol</v>
      </c>
      <c r="B293" s="195"/>
      <c r="C293" s="195"/>
      <c r="D293" s="35" t="str">
        <f>G!AQ251</f>
        <v/>
      </c>
      <c r="E293" s="34" t="str">
        <f>G!AP251</f>
        <v>--</v>
      </c>
      <c r="F293" s="33"/>
      <c r="G293" s="33" t="str">
        <f>G!AS251</f>
        <v/>
      </c>
      <c r="H293" s="34" t="str">
        <f>G!AR251</f>
        <v>--</v>
      </c>
      <c r="I293" s="33" t="str">
        <f>G!AT251</f>
        <v/>
      </c>
      <c r="J293" s="33" t="str">
        <f>G!AU251</f>
        <v/>
      </c>
      <c r="K293" s="34" t="str">
        <f>IFERROR(IF(OR(H293="--",H293="rg",VLOOKUP(F!$B251,E!$B$1:'E'!$AK$300,12,FALSE)=1000000000,I293="-",I293=""),"",(HLOOKUP(SMALL(G!$Q$4:'G'!$Y$4,1),G!$Q$4:'G'!$Y$501,ROW(G!Q251)-3,FALSE))/VLOOKUP(F!$B251,E!$B$1:'E'!$AK$300,12,FALSE)*100),"")</f>
        <v/>
      </c>
      <c r="L293" s="34"/>
      <c r="M293" s="34" t="str">
        <f>G!AW251</f>
        <v/>
      </c>
      <c r="N293" s="34" t="str">
        <f>G!AV251</f>
        <v>--</v>
      </c>
      <c r="O293" s="33"/>
      <c r="P293" s="33" t="str">
        <f>G!AY251</f>
        <v/>
      </c>
      <c r="Q293" s="34" t="str">
        <f>G!AX251</f>
        <v>--</v>
      </c>
      <c r="R293" s="33" t="str">
        <f>G!AZ251</f>
        <v/>
      </c>
      <c r="S293" s="33" t="str">
        <f>G!BA251</f>
        <v/>
      </c>
      <c r="T293" s="34" t="str">
        <f>IFERROR(IF(OR(Q293="--",Q293="rg",VLOOKUP(F!$B251,E!$B$1:'E'!$AK$300,12,FALSE)=1000000000,R293="-",R293=""),"",(HLOOKUP(SMALL(G!$Q$4:'G'!$Y$4,4),G!$Q$4:'G'!$Y$501,ROW(G!Z251)-3,FALSE))/VLOOKUP(F!$B251,E!$B$1:'E'!$AK$300,12,FALSE)*100),"")</f>
        <v/>
      </c>
      <c r="U293" s="34"/>
      <c r="V293" s="34" t="str">
        <f>G!BC251</f>
        <v/>
      </c>
      <c r="W293" s="34" t="str">
        <f>G!BB251</f>
        <v>--</v>
      </c>
      <c r="X293" s="34"/>
      <c r="Y293" s="33" t="str">
        <f>G!BE251</f>
        <v/>
      </c>
      <c r="Z293" s="34" t="str">
        <f>G!BD251</f>
        <v>--</v>
      </c>
      <c r="AA293" s="33" t="str">
        <f>G!BF251</f>
        <v/>
      </c>
      <c r="AB293" s="33" t="str">
        <f>G!BG251</f>
        <v/>
      </c>
      <c r="AC293" s="34" t="str">
        <f>IFERROR(IF(OR(Z293="--",Z293="rg",VLOOKUP(F!$B251,E!$B$1:'E'!$AK$300,12,FALSE)=1000000000,AA293="-",AA293=""),"",(HLOOKUP(SMALL(G!$Q$4:'G'!$Y$4,7),G!$Q$4:'G'!$Y$501,ROW(G!AI251)-3,FALSE))/VLOOKUP(F!$B251,E!$B$1:'E'!$AK$300,12,FALSE)*100),"")</f>
        <v/>
      </c>
      <c r="AD293" s="34"/>
      <c r="AE293" s="25"/>
      <c r="AF293" s="25"/>
      <c r="AH293" s="63">
        <f t="shared" si="5"/>
        <v>1</v>
      </c>
      <c r="AJ293" s="25"/>
      <c r="AK293" s="25"/>
    </row>
    <row r="294" spans="1:37" s="63" customFormat="1" ht="9" hidden="1" customHeight="1" x14ac:dyDescent="0.15">
      <c r="A294" s="195" t="str">
        <f>F!A252</f>
        <v>Dimethylglycol</v>
      </c>
      <c r="B294" s="195"/>
      <c r="C294" s="195"/>
      <c r="D294" s="35" t="str">
        <f>G!AQ252</f>
        <v/>
      </c>
      <c r="E294" s="34" t="str">
        <f>G!AP252</f>
        <v>--</v>
      </c>
      <c r="F294" s="33"/>
      <c r="G294" s="33" t="str">
        <f>G!AS252</f>
        <v/>
      </c>
      <c r="H294" s="34" t="str">
        <f>G!AR252</f>
        <v>--</v>
      </c>
      <c r="I294" s="33" t="str">
        <f>G!AT252</f>
        <v/>
      </c>
      <c r="J294" s="33" t="str">
        <f>G!AU252</f>
        <v/>
      </c>
      <c r="K294" s="34" t="str">
        <f>IFERROR(IF(OR(H294="--",H294="rg",VLOOKUP(F!$B252,E!$B$1:'E'!$AK$300,12,FALSE)=1000000000,I294="-",I294=""),"",(HLOOKUP(SMALL(G!$Q$4:'G'!$Y$4,1),G!$Q$4:'G'!$Y$501,ROW(G!Q252)-3,FALSE))/VLOOKUP(F!$B252,E!$B$1:'E'!$AK$300,12,FALSE)*100),"")</f>
        <v/>
      </c>
      <c r="L294" s="34"/>
      <c r="M294" s="34" t="str">
        <f>G!AW252</f>
        <v/>
      </c>
      <c r="N294" s="34" t="str">
        <f>G!AV252</f>
        <v>--</v>
      </c>
      <c r="O294" s="33"/>
      <c r="P294" s="33" t="str">
        <f>G!AY252</f>
        <v/>
      </c>
      <c r="Q294" s="34" t="str">
        <f>G!AX252</f>
        <v>--</v>
      </c>
      <c r="R294" s="33" t="str">
        <f>G!AZ252</f>
        <v/>
      </c>
      <c r="S294" s="33" t="str">
        <f>G!BA252</f>
        <v/>
      </c>
      <c r="T294" s="34" t="str">
        <f>IFERROR(IF(OR(Q294="--",Q294="rg",VLOOKUP(F!$B252,E!$B$1:'E'!$AK$300,12,FALSE)=1000000000,R294="-",R294=""),"",(HLOOKUP(SMALL(G!$Q$4:'G'!$Y$4,4),G!$Q$4:'G'!$Y$501,ROW(G!Z252)-3,FALSE))/VLOOKUP(F!$B252,E!$B$1:'E'!$AK$300,12,FALSE)*100),"")</f>
        <v/>
      </c>
      <c r="U294" s="34"/>
      <c r="V294" s="34" t="str">
        <f>G!BC252</f>
        <v/>
      </c>
      <c r="W294" s="34" t="str">
        <f>G!BB252</f>
        <v>--</v>
      </c>
      <c r="X294" s="34"/>
      <c r="Y294" s="33" t="str">
        <f>G!BE252</f>
        <v/>
      </c>
      <c r="Z294" s="34" t="str">
        <f>G!BD252</f>
        <v>--</v>
      </c>
      <c r="AA294" s="33" t="str">
        <f>G!BF252</f>
        <v/>
      </c>
      <c r="AB294" s="33" t="str">
        <f>G!BG252</f>
        <v/>
      </c>
      <c r="AC294" s="34" t="str">
        <f>IFERROR(IF(OR(Z294="--",Z294="rg",VLOOKUP(F!$B252,E!$B$1:'E'!$AK$300,12,FALSE)=1000000000,AA294="-",AA294=""),"",(HLOOKUP(SMALL(G!$Q$4:'G'!$Y$4,7),G!$Q$4:'G'!$Y$501,ROW(G!AI252)-3,FALSE))/VLOOKUP(F!$B252,E!$B$1:'E'!$AK$300,12,FALSE)*100),"")</f>
        <v/>
      </c>
      <c r="AD294" s="34"/>
      <c r="AE294" s="25"/>
      <c r="AF294" s="25"/>
      <c r="AH294" s="63">
        <f t="shared" si="5"/>
        <v>1</v>
      </c>
      <c r="AJ294" s="25"/>
      <c r="AK294" s="25"/>
    </row>
    <row r="295" spans="1:37" s="63" customFormat="1" ht="9" hidden="1" customHeight="1" x14ac:dyDescent="0.15">
      <c r="A295" s="195" t="str">
        <f>F!A253</f>
        <v>Ethylglycol</v>
      </c>
      <c r="B295" s="195"/>
      <c r="C295" s="195"/>
      <c r="D295" s="35" t="str">
        <f>G!AQ253</f>
        <v/>
      </c>
      <c r="E295" s="34" t="str">
        <f>G!AP253</f>
        <v>--</v>
      </c>
      <c r="F295" s="33"/>
      <c r="G295" s="33" t="str">
        <f>G!AS253</f>
        <v/>
      </c>
      <c r="H295" s="34" t="str">
        <f>G!AR253</f>
        <v>--</v>
      </c>
      <c r="I295" s="33" t="str">
        <f>G!AT253</f>
        <v/>
      </c>
      <c r="J295" s="33" t="str">
        <f>G!AU253</f>
        <v/>
      </c>
      <c r="K295" s="34" t="str">
        <f>IFERROR(IF(OR(H295="--",H295="rg",VLOOKUP(F!$B253,E!$B$1:'E'!$AK$300,12,FALSE)=1000000000,I295="-",I295=""),"",(HLOOKUP(SMALL(G!$Q$4:'G'!$Y$4,1),G!$Q$4:'G'!$Y$501,ROW(G!Q253)-3,FALSE))/VLOOKUP(F!$B253,E!$B$1:'E'!$AK$300,12,FALSE)*100),"")</f>
        <v/>
      </c>
      <c r="L295" s="34"/>
      <c r="M295" s="34" t="str">
        <f>G!AW253</f>
        <v/>
      </c>
      <c r="N295" s="34" t="str">
        <f>G!AV253</f>
        <v>--</v>
      </c>
      <c r="O295" s="33"/>
      <c r="P295" s="33" t="str">
        <f>G!AY253</f>
        <v/>
      </c>
      <c r="Q295" s="34" t="str">
        <f>G!AX253</f>
        <v>--</v>
      </c>
      <c r="R295" s="33" t="str">
        <f>G!AZ253</f>
        <v/>
      </c>
      <c r="S295" s="33" t="str">
        <f>G!BA253</f>
        <v/>
      </c>
      <c r="T295" s="34" t="str">
        <f>IFERROR(IF(OR(Q295="--",Q295="rg",VLOOKUP(F!$B253,E!$B$1:'E'!$AK$300,12,FALSE)=1000000000,R295="-",R295=""),"",(HLOOKUP(SMALL(G!$Q$4:'G'!$Y$4,4),G!$Q$4:'G'!$Y$501,ROW(G!Z253)-3,FALSE))/VLOOKUP(F!$B253,E!$B$1:'E'!$AK$300,12,FALSE)*100),"")</f>
        <v/>
      </c>
      <c r="U295" s="34"/>
      <c r="V295" s="34" t="str">
        <f>G!BC253</f>
        <v/>
      </c>
      <c r="W295" s="34" t="str">
        <f>G!BB253</f>
        <v>--</v>
      </c>
      <c r="X295" s="34"/>
      <c r="Y295" s="33" t="str">
        <f>G!BE253</f>
        <v/>
      </c>
      <c r="Z295" s="34" t="str">
        <f>G!BD253</f>
        <v>--</v>
      </c>
      <c r="AA295" s="33" t="str">
        <f>G!BF253</f>
        <v/>
      </c>
      <c r="AB295" s="33" t="str">
        <f>G!BG253</f>
        <v/>
      </c>
      <c r="AC295" s="34" t="str">
        <f>IFERROR(IF(OR(Z295="--",Z295="rg",VLOOKUP(F!$B253,E!$B$1:'E'!$AK$300,12,FALSE)=1000000000,AA295="-",AA295=""),"",(HLOOKUP(SMALL(G!$Q$4:'G'!$Y$4,7),G!$Q$4:'G'!$Y$501,ROW(G!AI253)-3,FALSE))/VLOOKUP(F!$B253,E!$B$1:'E'!$AK$300,12,FALSE)*100),"")</f>
        <v/>
      </c>
      <c r="AD295" s="34"/>
      <c r="AE295" s="25"/>
      <c r="AF295" s="25"/>
      <c r="AH295" s="63">
        <f t="shared" si="5"/>
        <v>1</v>
      </c>
      <c r="AJ295" s="25"/>
      <c r="AK295" s="25"/>
    </row>
    <row r="296" spans="1:37" s="63" customFormat="1" ht="9" hidden="1" customHeight="1" x14ac:dyDescent="0.15">
      <c r="A296" s="195" t="str">
        <f>F!A254</f>
        <v>Diethylglycol</v>
      </c>
      <c r="B296" s="195"/>
      <c r="C296" s="195"/>
      <c r="D296" s="35" t="str">
        <f>G!AQ254</f>
        <v/>
      </c>
      <c r="E296" s="34" t="str">
        <f>G!AP254</f>
        <v>--</v>
      </c>
      <c r="F296" s="33"/>
      <c r="G296" s="33" t="str">
        <f>G!AS254</f>
        <v/>
      </c>
      <c r="H296" s="34" t="str">
        <f>G!AR254</f>
        <v>--</v>
      </c>
      <c r="I296" s="33" t="str">
        <f>G!AT254</f>
        <v/>
      </c>
      <c r="J296" s="33" t="str">
        <f>G!AU254</f>
        <v/>
      </c>
      <c r="K296" s="34" t="str">
        <f>IFERROR(IF(OR(H296="--",H296="rg",VLOOKUP(F!$B254,E!$B$1:'E'!$AK$300,12,FALSE)=1000000000,I296="-",I296=""),"",(HLOOKUP(SMALL(G!$Q$4:'G'!$Y$4,1),G!$Q$4:'G'!$Y$501,ROW(G!Q254)-3,FALSE))/VLOOKUP(F!$B254,E!$B$1:'E'!$AK$300,12,FALSE)*100),"")</f>
        <v/>
      </c>
      <c r="L296" s="34"/>
      <c r="M296" s="34" t="str">
        <f>G!AW254</f>
        <v/>
      </c>
      <c r="N296" s="34" t="str">
        <f>G!AV254</f>
        <v>--</v>
      </c>
      <c r="O296" s="33"/>
      <c r="P296" s="33" t="str">
        <f>G!AY254</f>
        <v/>
      </c>
      <c r="Q296" s="34" t="str">
        <f>G!AX254</f>
        <v>--</v>
      </c>
      <c r="R296" s="33" t="str">
        <f>G!AZ254</f>
        <v/>
      </c>
      <c r="S296" s="33" t="str">
        <f>G!BA254</f>
        <v/>
      </c>
      <c r="T296" s="34" t="str">
        <f>IFERROR(IF(OR(Q296="--",Q296="rg",VLOOKUP(F!$B254,E!$B$1:'E'!$AK$300,12,FALSE)=1000000000,R296="-",R296=""),"",(HLOOKUP(SMALL(G!$Q$4:'G'!$Y$4,4),G!$Q$4:'G'!$Y$501,ROW(G!Z254)-3,FALSE))/VLOOKUP(F!$B254,E!$B$1:'E'!$AK$300,12,FALSE)*100),"")</f>
        <v/>
      </c>
      <c r="U296" s="34"/>
      <c r="V296" s="34" t="str">
        <f>G!BC254</f>
        <v/>
      </c>
      <c r="W296" s="34" t="str">
        <f>G!BB254</f>
        <v>--</v>
      </c>
      <c r="X296" s="34"/>
      <c r="Y296" s="33" t="str">
        <f>G!BE254</f>
        <v/>
      </c>
      <c r="Z296" s="34" t="str">
        <f>G!BD254</f>
        <v>--</v>
      </c>
      <c r="AA296" s="33" t="str">
        <f>G!BF254</f>
        <v/>
      </c>
      <c r="AB296" s="33" t="str">
        <f>G!BG254</f>
        <v/>
      </c>
      <c r="AC296" s="34" t="str">
        <f>IFERROR(IF(OR(Z296="--",Z296="rg",VLOOKUP(F!$B254,E!$B$1:'E'!$AK$300,12,FALSE)=1000000000,AA296="-",AA296=""),"",(HLOOKUP(SMALL(G!$Q$4:'G'!$Y$4,7),G!$Q$4:'G'!$Y$501,ROW(G!AI254)-3,FALSE))/VLOOKUP(F!$B254,E!$B$1:'E'!$AK$300,12,FALSE)*100),"")</f>
        <v/>
      </c>
      <c r="AD296" s="34"/>
      <c r="AE296" s="25"/>
      <c r="AF296" s="25"/>
      <c r="AH296" s="63">
        <f t="shared" si="5"/>
        <v>1</v>
      </c>
      <c r="AJ296" s="25"/>
      <c r="AK296" s="25"/>
    </row>
    <row r="297" spans="1:37" s="63" customFormat="1" ht="9" hidden="1" customHeight="1" x14ac:dyDescent="0.15">
      <c r="A297" s="195" t="str">
        <f>F!A255</f>
        <v>Isopropylglycol</v>
      </c>
      <c r="B297" s="195"/>
      <c r="C297" s="195"/>
      <c r="D297" s="35" t="str">
        <f>G!AQ255</f>
        <v/>
      </c>
      <c r="E297" s="34" t="str">
        <f>G!AP255</f>
        <v>--</v>
      </c>
      <c r="F297" s="33"/>
      <c r="G297" s="33" t="str">
        <f>G!AS255</f>
        <v/>
      </c>
      <c r="H297" s="34" t="str">
        <f>G!AR255</f>
        <v>--</v>
      </c>
      <c r="I297" s="33" t="str">
        <f>G!AT255</f>
        <v/>
      </c>
      <c r="J297" s="33" t="str">
        <f>G!AU255</f>
        <v/>
      </c>
      <c r="K297" s="34" t="str">
        <f>IFERROR(IF(OR(H297="--",H297="rg",VLOOKUP(F!$B255,E!$B$1:'E'!$AK$300,12,FALSE)=1000000000,I297="-",I297=""),"",(HLOOKUP(SMALL(G!$Q$4:'G'!$Y$4,1),G!$Q$4:'G'!$Y$501,ROW(G!Q255)-3,FALSE))/VLOOKUP(F!$B255,E!$B$1:'E'!$AK$300,12,FALSE)*100),"")</f>
        <v/>
      </c>
      <c r="L297" s="34"/>
      <c r="M297" s="34" t="str">
        <f>G!AW255</f>
        <v/>
      </c>
      <c r="N297" s="34" t="str">
        <f>G!AV255</f>
        <v>--</v>
      </c>
      <c r="O297" s="33"/>
      <c r="P297" s="33" t="str">
        <f>G!AY255</f>
        <v/>
      </c>
      <c r="Q297" s="34" t="str">
        <f>G!AX255</f>
        <v>--</v>
      </c>
      <c r="R297" s="33" t="str">
        <f>G!AZ255</f>
        <v/>
      </c>
      <c r="S297" s="33" t="str">
        <f>G!BA255</f>
        <v/>
      </c>
      <c r="T297" s="34" t="str">
        <f>IFERROR(IF(OR(Q297="--",Q297="rg",VLOOKUP(F!$B255,E!$B$1:'E'!$AK$300,12,FALSE)=1000000000,R297="-",R297=""),"",(HLOOKUP(SMALL(G!$Q$4:'G'!$Y$4,4),G!$Q$4:'G'!$Y$501,ROW(G!Z255)-3,FALSE))/VLOOKUP(F!$B255,E!$B$1:'E'!$AK$300,12,FALSE)*100),"")</f>
        <v/>
      </c>
      <c r="U297" s="34"/>
      <c r="V297" s="34" t="str">
        <f>G!BC255</f>
        <v/>
      </c>
      <c r="W297" s="34" t="str">
        <f>G!BB255</f>
        <v>--</v>
      </c>
      <c r="X297" s="34"/>
      <c r="Y297" s="33" t="str">
        <f>G!BE255</f>
        <v/>
      </c>
      <c r="Z297" s="34" t="str">
        <f>G!BD255</f>
        <v>--</v>
      </c>
      <c r="AA297" s="33" t="str">
        <f>G!BF255</f>
        <v/>
      </c>
      <c r="AB297" s="33" t="str">
        <f>G!BG255</f>
        <v/>
      </c>
      <c r="AC297" s="34" t="str">
        <f>IFERROR(IF(OR(Z297="--",Z297="rg",VLOOKUP(F!$B255,E!$B$1:'E'!$AK$300,12,FALSE)=1000000000,AA297="-",AA297=""),"",(HLOOKUP(SMALL(G!$Q$4:'G'!$Y$4,7),G!$Q$4:'G'!$Y$501,ROW(G!AI255)-3,FALSE))/VLOOKUP(F!$B255,E!$B$1:'E'!$AK$300,12,FALSE)*100),"")</f>
        <v/>
      </c>
      <c r="AD297" s="34"/>
      <c r="AE297" s="25"/>
      <c r="AF297" s="25"/>
      <c r="AH297" s="63">
        <f t="shared" si="5"/>
        <v>1</v>
      </c>
      <c r="AJ297" s="25"/>
      <c r="AK297" s="25"/>
    </row>
    <row r="298" spans="1:37" s="63" customFormat="1" ht="9" hidden="1" customHeight="1" x14ac:dyDescent="0.15">
      <c r="A298" s="195" t="str">
        <f>F!A256</f>
        <v>Butylglycol</v>
      </c>
      <c r="B298" s="195"/>
      <c r="C298" s="195"/>
      <c r="D298" s="35" t="str">
        <f>G!AQ256</f>
        <v/>
      </c>
      <c r="E298" s="34" t="str">
        <f>G!AP256</f>
        <v>--</v>
      </c>
      <c r="F298" s="33"/>
      <c r="G298" s="33" t="str">
        <f>G!AS256</f>
        <v/>
      </c>
      <c r="H298" s="34" t="str">
        <f>G!AR256</f>
        <v>--</v>
      </c>
      <c r="I298" s="33" t="str">
        <f>G!AT256</f>
        <v/>
      </c>
      <c r="J298" s="33" t="str">
        <f>G!AU256</f>
        <v/>
      </c>
      <c r="K298" s="34" t="str">
        <f>IFERROR(IF(OR(H298="--",H298="rg",VLOOKUP(F!$B256,E!$B$1:'E'!$AK$300,12,FALSE)=1000000000,I298="-",I298=""),"",(HLOOKUP(SMALL(G!$Q$4:'G'!$Y$4,1),G!$Q$4:'G'!$Y$501,ROW(G!Q256)-3,FALSE))/VLOOKUP(F!$B256,E!$B$1:'E'!$AK$300,12,FALSE)*100),"")</f>
        <v/>
      </c>
      <c r="L298" s="34"/>
      <c r="M298" s="34" t="str">
        <f>G!AW256</f>
        <v/>
      </c>
      <c r="N298" s="34" t="str">
        <f>G!AV256</f>
        <v>--</v>
      </c>
      <c r="O298" s="33"/>
      <c r="P298" s="33" t="str">
        <f>G!AY256</f>
        <v/>
      </c>
      <c r="Q298" s="34" t="str">
        <f>G!AX256</f>
        <v>--</v>
      </c>
      <c r="R298" s="33" t="str">
        <f>G!AZ256</f>
        <v/>
      </c>
      <c r="S298" s="33" t="str">
        <f>G!BA256</f>
        <v/>
      </c>
      <c r="T298" s="34" t="str">
        <f>IFERROR(IF(OR(Q298="--",Q298="rg",VLOOKUP(F!$B256,E!$B$1:'E'!$AK$300,12,FALSE)=1000000000,R298="-",R298=""),"",(HLOOKUP(SMALL(G!$Q$4:'G'!$Y$4,4),G!$Q$4:'G'!$Y$501,ROW(G!Z256)-3,FALSE))/VLOOKUP(F!$B256,E!$B$1:'E'!$AK$300,12,FALSE)*100),"")</f>
        <v/>
      </c>
      <c r="U298" s="34"/>
      <c r="V298" s="34" t="str">
        <f>G!BC256</f>
        <v/>
      </c>
      <c r="W298" s="34" t="str">
        <f>G!BB256</f>
        <v>--</v>
      </c>
      <c r="X298" s="34"/>
      <c r="Y298" s="33" t="str">
        <f>G!BE256</f>
        <v/>
      </c>
      <c r="Z298" s="34" t="str">
        <f>G!BD256</f>
        <v>--</v>
      </c>
      <c r="AA298" s="33" t="str">
        <f>G!BF256</f>
        <v/>
      </c>
      <c r="AB298" s="33" t="str">
        <f>G!BG256</f>
        <v/>
      </c>
      <c r="AC298" s="34" t="str">
        <f>IFERROR(IF(OR(Z298="--",Z298="rg",VLOOKUP(F!$B256,E!$B$1:'E'!$AK$300,12,FALSE)=1000000000,AA298="-",AA298=""),"",(HLOOKUP(SMALL(G!$Q$4:'G'!$Y$4,7),G!$Q$4:'G'!$Y$501,ROW(G!AI256)-3,FALSE))/VLOOKUP(F!$B256,E!$B$1:'E'!$AK$300,12,FALSE)*100),"")</f>
        <v/>
      </c>
      <c r="AD298" s="34"/>
      <c r="AE298" s="25"/>
      <c r="AF298" s="25"/>
      <c r="AH298" s="63">
        <f t="shared" si="5"/>
        <v>1</v>
      </c>
      <c r="AJ298" s="25"/>
      <c r="AK298" s="25"/>
    </row>
    <row r="299" spans="1:37" s="63" customFormat="1" ht="9" hidden="1" customHeight="1" x14ac:dyDescent="0.15">
      <c r="A299" s="195" t="str">
        <f>F!A257</f>
        <v>Ethyleenglycol</v>
      </c>
      <c r="B299" s="195"/>
      <c r="C299" s="195"/>
      <c r="D299" s="35" t="str">
        <f>G!AQ257</f>
        <v/>
      </c>
      <c r="E299" s="34" t="str">
        <f>G!AP257</f>
        <v>--</v>
      </c>
      <c r="F299" s="33"/>
      <c r="G299" s="33" t="str">
        <f>G!AS257</f>
        <v/>
      </c>
      <c r="H299" s="34" t="str">
        <f>G!AR257</f>
        <v>--</v>
      </c>
      <c r="I299" s="33" t="str">
        <f>G!AT257</f>
        <v/>
      </c>
      <c r="J299" s="33" t="str">
        <f>G!AU257</f>
        <v/>
      </c>
      <c r="K299" s="34" t="str">
        <f>IFERROR(IF(OR(H299="--",H299="rg",VLOOKUP(F!$B257,E!$B$1:'E'!$AK$300,12,FALSE)=1000000000,I299="-",I299=""),"",(HLOOKUP(SMALL(G!$Q$4:'G'!$Y$4,1),G!$Q$4:'G'!$Y$501,ROW(G!Q257)-3,FALSE))/VLOOKUP(F!$B257,E!$B$1:'E'!$AK$300,12,FALSE)*100),"")</f>
        <v/>
      </c>
      <c r="L299" s="34"/>
      <c r="M299" s="34" t="str">
        <f>G!AW257</f>
        <v/>
      </c>
      <c r="N299" s="34" t="str">
        <f>G!AV257</f>
        <v>--</v>
      </c>
      <c r="O299" s="33"/>
      <c r="P299" s="33" t="str">
        <f>G!AY257</f>
        <v/>
      </c>
      <c r="Q299" s="34" t="str">
        <f>G!AX257</f>
        <v>--</v>
      </c>
      <c r="R299" s="33" t="str">
        <f>G!AZ257</f>
        <v/>
      </c>
      <c r="S299" s="33" t="str">
        <f>G!BA257</f>
        <v/>
      </c>
      <c r="T299" s="34" t="str">
        <f>IFERROR(IF(OR(Q299="--",Q299="rg",VLOOKUP(F!$B257,E!$B$1:'E'!$AK$300,12,FALSE)=1000000000,R299="-",R299=""),"",(HLOOKUP(SMALL(G!$Q$4:'G'!$Y$4,4),G!$Q$4:'G'!$Y$501,ROW(G!Z257)-3,FALSE))/VLOOKUP(F!$B257,E!$B$1:'E'!$AK$300,12,FALSE)*100),"")</f>
        <v/>
      </c>
      <c r="U299" s="34"/>
      <c r="V299" s="34" t="str">
        <f>G!BC257</f>
        <v/>
      </c>
      <c r="W299" s="34" t="str">
        <f>G!BB257</f>
        <v>--</v>
      </c>
      <c r="X299" s="34"/>
      <c r="Y299" s="33" t="str">
        <f>G!BE257</f>
        <v/>
      </c>
      <c r="Z299" s="34" t="str">
        <f>G!BD257</f>
        <v>--</v>
      </c>
      <c r="AA299" s="33" t="str">
        <f>G!BF257</f>
        <v/>
      </c>
      <c r="AB299" s="33" t="str">
        <f>G!BG257</f>
        <v/>
      </c>
      <c r="AC299" s="34" t="str">
        <f>IFERROR(IF(OR(Z299="--",Z299="rg",VLOOKUP(F!$B257,E!$B$1:'E'!$AK$300,12,FALSE)=1000000000,AA299="-",AA299=""),"",(HLOOKUP(SMALL(G!$Q$4:'G'!$Y$4,7),G!$Q$4:'G'!$Y$501,ROW(G!AI257)-3,FALSE))/VLOOKUP(F!$B257,E!$B$1:'E'!$AK$300,12,FALSE)*100),"")</f>
        <v/>
      </c>
      <c r="AD299" s="34"/>
      <c r="AE299" s="25"/>
      <c r="AF299" s="25"/>
      <c r="AH299" s="63">
        <f t="shared" si="5"/>
        <v>1</v>
      </c>
      <c r="AJ299" s="25"/>
      <c r="AK299" s="25"/>
    </row>
    <row r="300" spans="1:37" s="63" customFormat="1" ht="9" hidden="1" customHeight="1" x14ac:dyDescent="0.15">
      <c r="A300" s="195" t="str">
        <f>F!A258</f>
        <v>Diethyleenglycol</v>
      </c>
      <c r="B300" s="195"/>
      <c r="C300" s="195"/>
      <c r="D300" s="35" t="str">
        <f>G!AQ258</f>
        <v/>
      </c>
      <c r="E300" s="34" t="str">
        <f>G!AP258</f>
        <v>--</v>
      </c>
      <c r="F300" s="33"/>
      <c r="G300" s="33" t="str">
        <f>G!AS258</f>
        <v/>
      </c>
      <c r="H300" s="34" t="str">
        <f>G!AR258</f>
        <v>--</v>
      </c>
      <c r="I300" s="33" t="str">
        <f>G!AT258</f>
        <v/>
      </c>
      <c r="J300" s="33" t="str">
        <f>G!AU258</f>
        <v/>
      </c>
      <c r="K300" s="34" t="str">
        <f>IFERROR(IF(OR(H300="--",H300="rg",VLOOKUP(F!$B258,E!$B$1:'E'!$AK$300,12,FALSE)=1000000000,I300="-",I300=""),"",(HLOOKUP(SMALL(G!$Q$4:'G'!$Y$4,1),G!$Q$4:'G'!$Y$501,ROW(G!Q258)-3,FALSE))/VLOOKUP(F!$B258,E!$B$1:'E'!$AK$300,12,FALSE)*100),"")</f>
        <v/>
      </c>
      <c r="L300" s="34"/>
      <c r="M300" s="34" t="str">
        <f>G!AW258</f>
        <v/>
      </c>
      <c r="N300" s="34" t="str">
        <f>G!AV258</f>
        <v>--</v>
      </c>
      <c r="O300" s="33"/>
      <c r="P300" s="33" t="str">
        <f>G!AY258</f>
        <v/>
      </c>
      <c r="Q300" s="34" t="str">
        <f>G!AX258</f>
        <v>--</v>
      </c>
      <c r="R300" s="33" t="str">
        <f>G!AZ258</f>
        <v/>
      </c>
      <c r="S300" s="33" t="str">
        <f>G!BA258</f>
        <v/>
      </c>
      <c r="T300" s="34" t="str">
        <f>IFERROR(IF(OR(Q300="--",Q300="rg",VLOOKUP(F!$B258,E!$B$1:'E'!$AK$300,12,FALSE)=1000000000,R300="-",R300=""),"",(HLOOKUP(SMALL(G!$Q$4:'G'!$Y$4,4),G!$Q$4:'G'!$Y$501,ROW(G!Z258)-3,FALSE))/VLOOKUP(F!$B258,E!$B$1:'E'!$AK$300,12,FALSE)*100),"")</f>
        <v/>
      </c>
      <c r="U300" s="34"/>
      <c r="V300" s="34" t="str">
        <f>G!BC258</f>
        <v/>
      </c>
      <c r="W300" s="34" t="str">
        <f>G!BB258</f>
        <v>--</v>
      </c>
      <c r="X300" s="34"/>
      <c r="Y300" s="33" t="str">
        <f>G!BE258</f>
        <v/>
      </c>
      <c r="Z300" s="34" t="str">
        <f>G!BD258</f>
        <v>--</v>
      </c>
      <c r="AA300" s="33" t="str">
        <f>G!BF258</f>
        <v/>
      </c>
      <c r="AB300" s="33" t="str">
        <f>G!BG258</f>
        <v/>
      </c>
      <c r="AC300" s="34" t="str">
        <f>IFERROR(IF(OR(Z300="--",Z300="rg",VLOOKUP(F!$B258,E!$B$1:'E'!$AK$300,12,FALSE)=1000000000,AA300="-",AA300=""),"",(HLOOKUP(SMALL(G!$Q$4:'G'!$Y$4,7),G!$Q$4:'G'!$Y$501,ROW(G!AI258)-3,FALSE))/VLOOKUP(F!$B258,E!$B$1:'E'!$AK$300,12,FALSE)*100),"")</f>
        <v/>
      </c>
      <c r="AD300" s="34"/>
      <c r="AE300" s="25"/>
      <c r="AF300" s="25"/>
      <c r="AH300" s="63">
        <f t="shared" si="5"/>
        <v>1</v>
      </c>
      <c r="AJ300" s="25"/>
      <c r="AK300" s="25"/>
    </row>
    <row r="301" spans="1:37" ht="3.95" hidden="1" customHeight="1" x14ac:dyDescent="0.15">
      <c r="A301" s="32"/>
      <c r="B301" s="32"/>
      <c r="C301" s="32"/>
      <c r="D301" s="35"/>
      <c r="E301" s="34"/>
      <c r="F301" s="33"/>
      <c r="G301" s="33"/>
      <c r="H301" s="34"/>
      <c r="I301" s="33"/>
      <c r="J301" s="33"/>
      <c r="K301" s="33"/>
      <c r="L301" s="34"/>
      <c r="M301" s="34"/>
      <c r="N301" s="33"/>
      <c r="O301" s="33"/>
      <c r="P301" s="34"/>
      <c r="Q301" s="33"/>
      <c r="R301" s="33"/>
      <c r="S301" s="33"/>
      <c r="T301" s="34"/>
      <c r="U301" s="34"/>
      <c r="V301" s="34"/>
      <c r="W301" s="33"/>
      <c r="X301" s="34"/>
      <c r="Y301" s="33"/>
      <c r="Z301" s="34"/>
      <c r="AA301" s="34"/>
      <c r="AC301" s="25"/>
      <c r="AD301" s="63"/>
      <c r="AF301" s="63"/>
      <c r="AG301" s="25"/>
      <c r="AH301" s="85">
        <f>AH302</f>
        <v>1</v>
      </c>
      <c r="AI301" s="25"/>
    </row>
    <row r="302" spans="1:37" ht="9" hidden="1" customHeight="1" x14ac:dyDescent="0.15">
      <c r="A302" s="198" t="str">
        <f>IF(COUNTIF(F!D257:D264,131)&gt;0,"Alkylbenzenen (µg/kgds)","Alkylbenzenen (mg/kgds)")</f>
        <v>Alkylbenzenen (mg/kgds)</v>
      </c>
      <c r="B302" s="198"/>
      <c r="C302" s="198"/>
      <c r="D302" s="198"/>
      <c r="E302" s="198"/>
      <c r="F302" s="198"/>
      <c r="G302" s="198"/>
      <c r="H302" s="198"/>
      <c r="I302" s="198"/>
      <c r="J302" s="198"/>
      <c r="K302" s="198"/>
      <c r="L302" s="198"/>
      <c r="M302" s="198"/>
      <c r="N302" s="198"/>
      <c r="O302" s="198"/>
      <c r="P302" s="198"/>
      <c r="Q302" s="198"/>
      <c r="R302" s="198"/>
      <c r="S302" s="198"/>
      <c r="T302" s="198"/>
      <c r="U302" s="198"/>
      <c r="V302" s="198"/>
      <c r="W302" s="198"/>
      <c r="X302" s="198"/>
      <c r="Y302" s="198"/>
      <c r="Z302" s="198"/>
      <c r="AA302" s="198"/>
      <c r="AC302" s="25"/>
      <c r="AD302" s="63"/>
      <c r="AF302" s="63"/>
      <c r="AG302" s="25"/>
      <c r="AH302" s="85">
        <f>IF(COUNTIF(AH303:AH310,1)=COUNT(AH303:AH310),1,0)</f>
        <v>1</v>
      </c>
      <c r="AI302" s="25"/>
    </row>
    <row r="303" spans="1:37" s="63" customFormat="1" ht="9" hidden="1" customHeight="1" x14ac:dyDescent="0.15">
      <c r="A303" s="195" t="str">
        <f>F!A259</f>
        <v>n-Propylbenzeen</v>
      </c>
      <c r="B303" s="195"/>
      <c r="C303" s="195"/>
      <c r="D303" s="35" t="str">
        <f>G!AQ259</f>
        <v/>
      </c>
      <c r="E303" s="34" t="str">
        <f>G!AP259</f>
        <v>--</v>
      </c>
      <c r="F303" s="33"/>
      <c r="G303" s="33" t="str">
        <f>G!AS259</f>
        <v/>
      </c>
      <c r="H303" s="34" t="str">
        <f>G!AR259</f>
        <v>--</v>
      </c>
      <c r="I303" s="33" t="str">
        <f>G!AT259</f>
        <v/>
      </c>
      <c r="J303" s="33" t="str">
        <f>G!AU259</f>
        <v/>
      </c>
      <c r="K303" s="34" t="str">
        <f>IFERROR(IF(OR(H303="--",H303="rg",VLOOKUP(F!$B259,E!$B$1:'E'!$AK$300,12,FALSE)=1000000000,I303="-",I303=""),"",(HLOOKUP(SMALL(G!$Q$4:'G'!$Y$4,1),G!$Q$4:'G'!$Y$501,ROW(G!Q259)-3,FALSE))/VLOOKUP(F!$B259,E!$B$1:'E'!$AK$300,12,FALSE)*100),"")</f>
        <v/>
      </c>
      <c r="L303" s="34"/>
      <c r="M303" s="34" t="str">
        <f>G!AW259</f>
        <v/>
      </c>
      <c r="N303" s="34" t="str">
        <f>G!AV259</f>
        <v>--</v>
      </c>
      <c r="O303" s="33"/>
      <c r="P303" s="33" t="str">
        <f>G!AY259</f>
        <v/>
      </c>
      <c r="Q303" s="34" t="str">
        <f>G!AX259</f>
        <v>--</v>
      </c>
      <c r="R303" s="33" t="str">
        <f>G!AZ259</f>
        <v/>
      </c>
      <c r="S303" s="33" t="str">
        <f>G!BA259</f>
        <v/>
      </c>
      <c r="T303" s="34" t="str">
        <f>IFERROR(IF(OR(Q303="--",Q303="rg",VLOOKUP(F!$B259,E!$B$1:'E'!$AK$300,12,FALSE)=1000000000,R303="-",R303=""),"",(HLOOKUP(SMALL(G!$Q$4:'G'!$Y$4,4),G!$Q$4:'G'!$Y$501,ROW(G!Z259)-3,FALSE))/VLOOKUP(F!$B259,E!$B$1:'E'!$AK$300,12,FALSE)*100),"")</f>
        <v/>
      </c>
      <c r="U303" s="34"/>
      <c r="V303" s="34" t="str">
        <f>G!BC259</f>
        <v/>
      </c>
      <c r="W303" s="34" t="str">
        <f>G!BB259</f>
        <v>--</v>
      </c>
      <c r="X303" s="34"/>
      <c r="Y303" s="33" t="str">
        <f>G!BE259</f>
        <v/>
      </c>
      <c r="Z303" s="34" t="str">
        <f>G!BD259</f>
        <v>--</v>
      </c>
      <c r="AA303" s="33" t="str">
        <f>G!BF259</f>
        <v/>
      </c>
      <c r="AB303" s="33" t="str">
        <f>G!BG259</f>
        <v/>
      </c>
      <c r="AC303" s="34" t="str">
        <f>IFERROR(IF(OR(Z303="--",Z303="rg",VLOOKUP(F!$B259,E!$B$1:'E'!$AK$300,12,FALSE)=1000000000,AA303="-",AA303=""),"",(HLOOKUP(SMALL(G!$Q$4:'G'!$Y$4,7),G!$Q$4:'G'!$Y$501,ROW(G!AI259)-3,FALSE))/VLOOKUP(F!$B259,E!$B$1:'E'!$AK$300,12,FALSE)*100),"")</f>
        <v/>
      </c>
      <c r="AD303" s="34"/>
      <c r="AE303" s="25"/>
      <c r="AF303" s="25"/>
      <c r="AH303" s="63">
        <f t="shared" si="5"/>
        <v>1</v>
      </c>
      <c r="AJ303" s="25"/>
      <c r="AK303" s="25"/>
    </row>
    <row r="304" spans="1:37" s="63" customFormat="1" ht="9" hidden="1" customHeight="1" x14ac:dyDescent="0.15">
      <c r="A304" s="195" t="str">
        <f>F!A260</f>
        <v>Isopropylbenzeen / cumeen</v>
      </c>
      <c r="B304" s="195"/>
      <c r="C304" s="195"/>
      <c r="D304" s="35" t="str">
        <f>G!AQ260</f>
        <v/>
      </c>
      <c r="E304" s="34" t="str">
        <f>G!AP260</f>
        <v>--</v>
      </c>
      <c r="F304" s="33"/>
      <c r="G304" s="33" t="str">
        <f>G!AS260</f>
        <v/>
      </c>
      <c r="H304" s="34" t="str">
        <f>G!AR260</f>
        <v>--</v>
      </c>
      <c r="I304" s="33" t="str">
        <f>G!AT260</f>
        <v/>
      </c>
      <c r="J304" s="33" t="str">
        <f>G!AU260</f>
        <v/>
      </c>
      <c r="K304" s="34" t="str">
        <f>IFERROR(IF(OR(H304="--",H304="rg",VLOOKUP(F!$B260,E!$B$1:'E'!$AK$300,12,FALSE)=1000000000,I304="-",I304=""),"",(HLOOKUP(SMALL(G!$Q$4:'G'!$Y$4,1),G!$Q$4:'G'!$Y$501,ROW(G!Q260)-3,FALSE))/VLOOKUP(F!$B260,E!$B$1:'E'!$AK$300,12,FALSE)*100),"")</f>
        <v/>
      </c>
      <c r="L304" s="34"/>
      <c r="M304" s="34" t="str">
        <f>G!AW260</f>
        <v/>
      </c>
      <c r="N304" s="34" t="str">
        <f>G!AV260</f>
        <v>--</v>
      </c>
      <c r="O304" s="33"/>
      <c r="P304" s="33" t="str">
        <f>G!AY260</f>
        <v/>
      </c>
      <c r="Q304" s="34" t="str">
        <f>G!AX260</f>
        <v>--</v>
      </c>
      <c r="R304" s="33" t="str">
        <f>G!AZ260</f>
        <v/>
      </c>
      <c r="S304" s="33" t="str">
        <f>G!BA260</f>
        <v/>
      </c>
      <c r="T304" s="34" t="str">
        <f>IFERROR(IF(OR(Q304="--",Q304="rg",VLOOKUP(F!$B260,E!$B$1:'E'!$AK$300,12,FALSE)=1000000000,R304="-",R304=""),"",(HLOOKUP(SMALL(G!$Q$4:'G'!$Y$4,4),G!$Q$4:'G'!$Y$501,ROW(G!Z260)-3,FALSE))/VLOOKUP(F!$B260,E!$B$1:'E'!$AK$300,12,FALSE)*100),"")</f>
        <v/>
      </c>
      <c r="U304" s="34"/>
      <c r="V304" s="34" t="str">
        <f>G!BC260</f>
        <v/>
      </c>
      <c r="W304" s="34" t="str">
        <f>G!BB260</f>
        <v>--</v>
      </c>
      <c r="X304" s="34"/>
      <c r="Y304" s="33" t="str">
        <f>G!BE260</f>
        <v/>
      </c>
      <c r="Z304" s="34" t="str">
        <f>G!BD260</f>
        <v>--</v>
      </c>
      <c r="AA304" s="33" t="str">
        <f>G!BF260</f>
        <v/>
      </c>
      <c r="AB304" s="33" t="str">
        <f>G!BG260</f>
        <v/>
      </c>
      <c r="AC304" s="34" t="str">
        <f>IFERROR(IF(OR(Z304="--",Z304="rg",VLOOKUP(F!$B260,E!$B$1:'E'!$AK$300,12,FALSE)=1000000000,AA304="-",AA304=""),"",(HLOOKUP(SMALL(G!$Q$4:'G'!$Y$4,7),G!$Q$4:'G'!$Y$501,ROW(G!AI260)-3,FALSE))/VLOOKUP(F!$B260,E!$B$1:'E'!$AK$300,12,FALSE)*100),"")</f>
        <v/>
      </c>
      <c r="AD304" s="34"/>
      <c r="AE304" s="25"/>
      <c r="AF304" s="25"/>
      <c r="AH304" s="63">
        <f t="shared" si="5"/>
        <v>1</v>
      </c>
      <c r="AJ304" s="25"/>
      <c r="AK304" s="25"/>
    </row>
    <row r="305" spans="1:37" s="63" customFormat="1" ht="9" hidden="1" customHeight="1" x14ac:dyDescent="0.15">
      <c r="A305" s="195" t="str">
        <f>F!A261</f>
        <v>1,3,5-Trimethylbenzeen</v>
      </c>
      <c r="B305" s="195"/>
      <c r="C305" s="195"/>
      <c r="D305" s="35" t="str">
        <f>G!AQ261</f>
        <v/>
      </c>
      <c r="E305" s="34" t="str">
        <f>G!AP261</f>
        <v>--</v>
      </c>
      <c r="F305" s="33"/>
      <c r="G305" s="33" t="str">
        <f>G!AS261</f>
        <v/>
      </c>
      <c r="H305" s="34" t="str">
        <f>G!AR261</f>
        <v>--</v>
      </c>
      <c r="I305" s="33" t="str">
        <f>G!AT261</f>
        <v/>
      </c>
      <c r="J305" s="33" t="str">
        <f>G!AU261</f>
        <v/>
      </c>
      <c r="K305" s="34" t="str">
        <f>IFERROR(IF(OR(H305="--",H305="rg",VLOOKUP(F!$B261,E!$B$1:'E'!$AK$300,12,FALSE)=1000000000,I305="-",I305=""),"",(HLOOKUP(SMALL(G!$Q$4:'G'!$Y$4,1),G!$Q$4:'G'!$Y$501,ROW(G!Q261)-3,FALSE))/VLOOKUP(F!$B261,E!$B$1:'E'!$AK$300,12,FALSE)*100),"")</f>
        <v/>
      </c>
      <c r="L305" s="34"/>
      <c r="M305" s="34" t="str">
        <f>G!AW261</f>
        <v/>
      </c>
      <c r="N305" s="34" t="str">
        <f>G!AV261</f>
        <v>--</v>
      </c>
      <c r="O305" s="33"/>
      <c r="P305" s="33" t="str">
        <f>G!AY261</f>
        <v/>
      </c>
      <c r="Q305" s="34" t="str">
        <f>G!AX261</f>
        <v>--</v>
      </c>
      <c r="R305" s="33" t="str">
        <f>G!AZ261</f>
        <v/>
      </c>
      <c r="S305" s="33" t="str">
        <f>G!BA261</f>
        <v/>
      </c>
      <c r="T305" s="34" t="str">
        <f>IFERROR(IF(OR(Q305="--",Q305="rg",VLOOKUP(F!$B261,E!$B$1:'E'!$AK$300,12,FALSE)=1000000000,R305="-",R305=""),"",(HLOOKUP(SMALL(G!$Q$4:'G'!$Y$4,4),G!$Q$4:'G'!$Y$501,ROW(G!Z261)-3,FALSE))/VLOOKUP(F!$B261,E!$B$1:'E'!$AK$300,12,FALSE)*100),"")</f>
        <v/>
      </c>
      <c r="U305" s="34"/>
      <c r="V305" s="34" t="str">
        <f>G!BC261</f>
        <v/>
      </c>
      <c r="W305" s="34" t="str">
        <f>G!BB261</f>
        <v>--</v>
      </c>
      <c r="X305" s="34"/>
      <c r="Y305" s="33" t="str">
        <f>G!BE261</f>
        <v/>
      </c>
      <c r="Z305" s="34" t="str">
        <f>G!BD261</f>
        <v>--</v>
      </c>
      <c r="AA305" s="33" t="str">
        <f>G!BF261</f>
        <v/>
      </c>
      <c r="AB305" s="33" t="str">
        <f>G!BG261</f>
        <v/>
      </c>
      <c r="AC305" s="34" t="str">
        <f>IFERROR(IF(OR(Z305="--",Z305="rg",VLOOKUP(F!$B261,E!$B$1:'E'!$AK$300,12,FALSE)=1000000000,AA305="-",AA305=""),"",(HLOOKUP(SMALL(G!$Q$4:'G'!$Y$4,7),G!$Q$4:'G'!$Y$501,ROW(G!AI261)-3,FALSE))/VLOOKUP(F!$B261,E!$B$1:'E'!$AK$300,12,FALSE)*100),"")</f>
        <v/>
      </c>
      <c r="AD305" s="34"/>
      <c r="AE305" s="25"/>
      <c r="AF305" s="25"/>
      <c r="AH305" s="63">
        <f t="shared" si="5"/>
        <v>1</v>
      </c>
      <c r="AJ305" s="25"/>
      <c r="AK305" s="25"/>
    </row>
    <row r="306" spans="1:37" s="63" customFormat="1" ht="9" hidden="1" customHeight="1" x14ac:dyDescent="0.15">
      <c r="A306" s="195" t="str">
        <f>F!A262</f>
        <v>1,2,4-Trimethylbenzeen</v>
      </c>
      <c r="B306" s="195"/>
      <c r="C306" s="195"/>
      <c r="D306" s="35" t="str">
        <f>G!AQ262</f>
        <v/>
      </c>
      <c r="E306" s="34" t="str">
        <f>G!AP262</f>
        <v>--</v>
      </c>
      <c r="F306" s="33"/>
      <c r="G306" s="33" t="str">
        <f>G!AS262</f>
        <v/>
      </c>
      <c r="H306" s="34" t="str">
        <f>G!AR262</f>
        <v>--</v>
      </c>
      <c r="I306" s="33" t="str">
        <f>G!AT262</f>
        <v/>
      </c>
      <c r="J306" s="33" t="str">
        <f>G!AU262</f>
        <v/>
      </c>
      <c r="K306" s="34" t="str">
        <f>IFERROR(IF(OR(H306="--",H306="rg",VLOOKUP(F!$B262,E!$B$1:'E'!$AK$300,12,FALSE)=1000000000,I306="-",I306=""),"",(HLOOKUP(SMALL(G!$Q$4:'G'!$Y$4,1),G!$Q$4:'G'!$Y$501,ROW(G!Q262)-3,FALSE))/VLOOKUP(F!$B262,E!$B$1:'E'!$AK$300,12,FALSE)*100),"")</f>
        <v/>
      </c>
      <c r="L306" s="34"/>
      <c r="M306" s="34" t="str">
        <f>G!AW262</f>
        <v/>
      </c>
      <c r="N306" s="34" t="str">
        <f>G!AV262</f>
        <v>--</v>
      </c>
      <c r="O306" s="33"/>
      <c r="P306" s="33" t="str">
        <f>G!AY262</f>
        <v/>
      </c>
      <c r="Q306" s="34" t="str">
        <f>G!AX262</f>
        <v>--</v>
      </c>
      <c r="R306" s="33" t="str">
        <f>G!AZ262</f>
        <v/>
      </c>
      <c r="S306" s="33" t="str">
        <f>G!BA262</f>
        <v/>
      </c>
      <c r="T306" s="34" t="str">
        <f>IFERROR(IF(OR(Q306="--",Q306="rg",VLOOKUP(F!$B262,E!$B$1:'E'!$AK$300,12,FALSE)=1000000000,R306="-",R306=""),"",(HLOOKUP(SMALL(G!$Q$4:'G'!$Y$4,4),G!$Q$4:'G'!$Y$501,ROW(G!Z262)-3,FALSE))/VLOOKUP(F!$B262,E!$B$1:'E'!$AK$300,12,FALSE)*100),"")</f>
        <v/>
      </c>
      <c r="U306" s="34"/>
      <c r="V306" s="34" t="str">
        <f>G!BC262</f>
        <v/>
      </c>
      <c r="W306" s="34" t="str">
        <f>G!BB262</f>
        <v>--</v>
      </c>
      <c r="X306" s="34"/>
      <c r="Y306" s="33" t="str">
        <f>G!BE262</f>
        <v/>
      </c>
      <c r="Z306" s="34" t="str">
        <f>G!BD262</f>
        <v>--</v>
      </c>
      <c r="AA306" s="33" t="str">
        <f>G!BF262</f>
        <v/>
      </c>
      <c r="AB306" s="33" t="str">
        <f>G!BG262</f>
        <v/>
      </c>
      <c r="AC306" s="34" t="str">
        <f>IFERROR(IF(OR(Z306="--",Z306="rg",VLOOKUP(F!$B262,E!$B$1:'E'!$AK$300,12,FALSE)=1000000000,AA306="-",AA306=""),"",(HLOOKUP(SMALL(G!$Q$4:'G'!$Y$4,7),G!$Q$4:'G'!$Y$501,ROW(G!AI262)-3,FALSE))/VLOOKUP(F!$B262,E!$B$1:'E'!$AK$300,12,FALSE)*100),"")</f>
        <v/>
      </c>
      <c r="AD306" s="34"/>
      <c r="AE306" s="25"/>
      <c r="AF306" s="25"/>
      <c r="AH306" s="63">
        <f t="shared" si="5"/>
        <v>1</v>
      </c>
      <c r="AJ306" s="25"/>
      <c r="AK306" s="25"/>
    </row>
    <row r="307" spans="1:37" s="63" customFormat="1" ht="9" hidden="1" customHeight="1" x14ac:dyDescent="0.15">
      <c r="A307" s="195" t="str">
        <f>F!A263</f>
        <v>Tert-butylbenzeen</v>
      </c>
      <c r="B307" s="195"/>
      <c r="C307" s="195"/>
      <c r="D307" s="35" t="str">
        <f>G!AQ263</f>
        <v/>
      </c>
      <c r="E307" s="34" t="str">
        <f>G!AP263</f>
        <v>--</v>
      </c>
      <c r="F307" s="33"/>
      <c r="G307" s="33" t="str">
        <f>G!AS263</f>
        <v/>
      </c>
      <c r="H307" s="34" t="str">
        <f>G!AR263</f>
        <v>--</v>
      </c>
      <c r="I307" s="33" t="str">
        <f>G!AT263</f>
        <v/>
      </c>
      <c r="J307" s="33" t="str">
        <f>G!AU263</f>
        <v/>
      </c>
      <c r="K307" s="34" t="str">
        <f>IFERROR(IF(OR(H307="--",H307="rg",VLOOKUP(F!$B263,E!$B$1:'E'!$AK$300,12,FALSE)=1000000000,I307="-",I307=""),"",(HLOOKUP(SMALL(G!$Q$4:'G'!$Y$4,1),G!$Q$4:'G'!$Y$501,ROW(G!Q263)-3,FALSE))/VLOOKUP(F!$B263,E!$B$1:'E'!$AK$300,12,FALSE)*100),"")</f>
        <v/>
      </c>
      <c r="L307" s="34"/>
      <c r="M307" s="34" t="str">
        <f>G!AW263</f>
        <v/>
      </c>
      <c r="N307" s="34" t="str">
        <f>G!AV263</f>
        <v>--</v>
      </c>
      <c r="O307" s="33"/>
      <c r="P307" s="33" t="str">
        <f>G!AY263</f>
        <v/>
      </c>
      <c r="Q307" s="34" t="str">
        <f>G!AX263</f>
        <v>--</v>
      </c>
      <c r="R307" s="33" t="str">
        <f>G!AZ263</f>
        <v/>
      </c>
      <c r="S307" s="33" t="str">
        <f>G!BA263</f>
        <v/>
      </c>
      <c r="T307" s="34" t="str">
        <f>IFERROR(IF(OR(Q307="--",Q307="rg",VLOOKUP(F!$B263,E!$B$1:'E'!$AK$300,12,FALSE)=1000000000,R307="-",R307=""),"",(HLOOKUP(SMALL(G!$Q$4:'G'!$Y$4,4),G!$Q$4:'G'!$Y$501,ROW(G!Z263)-3,FALSE))/VLOOKUP(F!$B263,E!$B$1:'E'!$AK$300,12,FALSE)*100),"")</f>
        <v/>
      </c>
      <c r="U307" s="34"/>
      <c r="V307" s="34" t="str">
        <f>G!BC263</f>
        <v/>
      </c>
      <c r="W307" s="34" t="str">
        <f>G!BB263</f>
        <v>--</v>
      </c>
      <c r="X307" s="34"/>
      <c r="Y307" s="33" t="str">
        <f>G!BE263</f>
        <v/>
      </c>
      <c r="Z307" s="34" t="str">
        <f>G!BD263</f>
        <v>--</v>
      </c>
      <c r="AA307" s="33" t="str">
        <f>G!BF263</f>
        <v/>
      </c>
      <c r="AB307" s="33" t="str">
        <f>G!BG263</f>
        <v/>
      </c>
      <c r="AC307" s="34" t="str">
        <f>IFERROR(IF(OR(Z307="--",Z307="rg",VLOOKUP(F!$B263,E!$B$1:'E'!$AK$300,12,FALSE)=1000000000,AA307="-",AA307=""),"",(HLOOKUP(SMALL(G!$Q$4:'G'!$Y$4,7),G!$Q$4:'G'!$Y$501,ROW(G!AI263)-3,FALSE))/VLOOKUP(F!$B263,E!$B$1:'E'!$AK$300,12,FALSE)*100),"")</f>
        <v/>
      </c>
      <c r="AD307" s="34"/>
      <c r="AE307" s="25"/>
      <c r="AF307" s="25"/>
      <c r="AH307" s="63">
        <f t="shared" si="5"/>
        <v>1</v>
      </c>
      <c r="AJ307" s="25"/>
      <c r="AK307" s="25"/>
    </row>
    <row r="308" spans="1:37" s="63" customFormat="1" ht="9" hidden="1" customHeight="1" x14ac:dyDescent="0.15">
      <c r="A308" s="195" t="str">
        <f>F!A264</f>
        <v>Sec-butylbenzeen</v>
      </c>
      <c r="B308" s="195"/>
      <c r="C308" s="195"/>
      <c r="D308" s="35" t="str">
        <f>G!AQ264</f>
        <v/>
      </c>
      <c r="E308" s="34" t="str">
        <f>G!AP264</f>
        <v>--</v>
      </c>
      <c r="F308" s="33"/>
      <c r="G308" s="33" t="str">
        <f>G!AS264</f>
        <v/>
      </c>
      <c r="H308" s="34" t="str">
        <f>G!AR264</f>
        <v>--</v>
      </c>
      <c r="I308" s="33" t="str">
        <f>G!AT264</f>
        <v/>
      </c>
      <c r="J308" s="33" t="str">
        <f>G!AU264</f>
        <v/>
      </c>
      <c r="K308" s="34" t="str">
        <f>IFERROR(IF(OR(H308="--",H308="rg",VLOOKUP(F!$B264,E!$B$1:'E'!$AK$300,12,FALSE)=1000000000,I308="-",I308=""),"",(HLOOKUP(SMALL(G!$Q$4:'G'!$Y$4,1),G!$Q$4:'G'!$Y$501,ROW(G!Q264)-3,FALSE))/VLOOKUP(F!$B264,E!$B$1:'E'!$AK$300,12,FALSE)*100),"")</f>
        <v/>
      </c>
      <c r="L308" s="34"/>
      <c r="M308" s="34" t="str">
        <f>G!AW264</f>
        <v/>
      </c>
      <c r="N308" s="34" t="str">
        <f>G!AV264</f>
        <v>--</v>
      </c>
      <c r="O308" s="33"/>
      <c r="P308" s="33" t="str">
        <f>G!AY264</f>
        <v/>
      </c>
      <c r="Q308" s="34" t="str">
        <f>G!AX264</f>
        <v>--</v>
      </c>
      <c r="R308" s="33" t="str">
        <f>G!AZ264</f>
        <v/>
      </c>
      <c r="S308" s="33" t="str">
        <f>G!BA264</f>
        <v/>
      </c>
      <c r="T308" s="34" t="str">
        <f>IFERROR(IF(OR(Q308="--",Q308="rg",VLOOKUP(F!$B264,E!$B$1:'E'!$AK$300,12,FALSE)=1000000000,R308="-",R308=""),"",(HLOOKUP(SMALL(G!$Q$4:'G'!$Y$4,4),G!$Q$4:'G'!$Y$501,ROW(G!Z264)-3,FALSE))/VLOOKUP(F!$B264,E!$B$1:'E'!$AK$300,12,FALSE)*100),"")</f>
        <v/>
      </c>
      <c r="U308" s="34"/>
      <c r="V308" s="34" t="str">
        <f>G!BC264</f>
        <v/>
      </c>
      <c r="W308" s="34" t="str">
        <f>G!BB264</f>
        <v>--</v>
      </c>
      <c r="X308" s="34"/>
      <c r="Y308" s="33" t="str">
        <f>G!BE264</f>
        <v/>
      </c>
      <c r="Z308" s="34" t="str">
        <f>G!BD264</f>
        <v>--</v>
      </c>
      <c r="AA308" s="33" t="str">
        <f>G!BF264</f>
        <v/>
      </c>
      <c r="AB308" s="33" t="str">
        <f>G!BG264</f>
        <v/>
      </c>
      <c r="AC308" s="34" t="str">
        <f>IFERROR(IF(OR(Z308="--",Z308="rg",VLOOKUP(F!$B264,E!$B$1:'E'!$AK$300,12,FALSE)=1000000000,AA308="-",AA308=""),"",(HLOOKUP(SMALL(G!$Q$4:'G'!$Y$4,7),G!$Q$4:'G'!$Y$501,ROW(G!AI264)-3,FALSE))/VLOOKUP(F!$B264,E!$B$1:'E'!$AK$300,12,FALSE)*100),"")</f>
        <v/>
      </c>
      <c r="AD308" s="34"/>
      <c r="AE308" s="25"/>
      <c r="AF308" s="25"/>
      <c r="AH308" s="63">
        <f t="shared" si="5"/>
        <v>1</v>
      </c>
      <c r="AJ308" s="25"/>
      <c r="AK308" s="25"/>
    </row>
    <row r="309" spans="1:37" s="63" customFormat="1" ht="9" hidden="1" customHeight="1" x14ac:dyDescent="0.15">
      <c r="A309" s="195" t="str">
        <f>F!A265</f>
        <v>n-Butylbenzeen</v>
      </c>
      <c r="B309" s="195"/>
      <c r="C309" s="195"/>
      <c r="D309" s="35" t="str">
        <f>G!AQ265</f>
        <v/>
      </c>
      <c r="E309" s="34" t="str">
        <f>G!AP265</f>
        <v>--</v>
      </c>
      <c r="F309" s="33"/>
      <c r="G309" s="33" t="str">
        <f>G!AS265</f>
        <v/>
      </c>
      <c r="H309" s="34" t="str">
        <f>G!AR265</f>
        <v>--</v>
      </c>
      <c r="I309" s="33" t="str">
        <f>G!AT265</f>
        <v/>
      </c>
      <c r="J309" s="33" t="str">
        <f>G!AU265</f>
        <v/>
      </c>
      <c r="K309" s="34" t="str">
        <f>IFERROR(IF(OR(H309="--",H309="rg",VLOOKUP(F!$B265,E!$B$1:'E'!$AK$300,12,FALSE)=1000000000,I309="-",I309=""),"",(HLOOKUP(SMALL(G!$Q$4:'G'!$Y$4,1),G!$Q$4:'G'!$Y$501,ROW(G!Q265)-3,FALSE))/VLOOKUP(F!$B265,E!$B$1:'E'!$AK$300,12,FALSE)*100),"")</f>
        <v/>
      </c>
      <c r="L309" s="34"/>
      <c r="M309" s="34" t="str">
        <f>G!AW265</f>
        <v/>
      </c>
      <c r="N309" s="34" t="str">
        <f>G!AV265</f>
        <v>--</v>
      </c>
      <c r="O309" s="33"/>
      <c r="P309" s="33" t="str">
        <f>G!AY265</f>
        <v/>
      </c>
      <c r="Q309" s="34" t="str">
        <f>G!AX265</f>
        <v>--</v>
      </c>
      <c r="R309" s="33" t="str">
        <f>G!AZ265</f>
        <v/>
      </c>
      <c r="S309" s="33" t="str">
        <f>G!BA265</f>
        <v/>
      </c>
      <c r="T309" s="34" t="str">
        <f>IFERROR(IF(OR(Q309="--",Q309="rg",VLOOKUP(F!$B265,E!$B$1:'E'!$AK$300,12,FALSE)=1000000000,R309="-",R309=""),"",(HLOOKUP(SMALL(G!$Q$4:'G'!$Y$4,4),G!$Q$4:'G'!$Y$501,ROW(G!Z265)-3,FALSE))/VLOOKUP(F!$B265,E!$B$1:'E'!$AK$300,12,FALSE)*100),"")</f>
        <v/>
      </c>
      <c r="U309" s="34"/>
      <c r="V309" s="34" t="str">
        <f>G!BC265</f>
        <v/>
      </c>
      <c r="W309" s="34" t="str">
        <f>G!BB265</f>
        <v>--</v>
      </c>
      <c r="X309" s="34"/>
      <c r="Y309" s="33" t="str">
        <f>G!BE265</f>
        <v/>
      </c>
      <c r="Z309" s="34" t="str">
        <f>G!BD265</f>
        <v>--</v>
      </c>
      <c r="AA309" s="33" t="str">
        <f>G!BF265</f>
        <v/>
      </c>
      <c r="AB309" s="33" t="str">
        <f>G!BG265</f>
        <v/>
      </c>
      <c r="AC309" s="34" t="str">
        <f>IFERROR(IF(OR(Z309="--",Z309="rg",VLOOKUP(F!$B265,E!$B$1:'E'!$AK$300,12,FALSE)=1000000000,AA309="-",AA309=""),"",(HLOOKUP(SMALL(G!$Q$4:'G'!$Y$4,7),G!$Q$4:'G'!$Y$501,ROW(G!AI265)-3,FALSE))/VLOOKUP(F!$B265,E!$B$1:'E'!$AK$300,12,FALSE)*100),"")</f>
        <v/>
      </c>
      <c r="AD309" s="34"/>
      <c r="AE309" s="25"/>
      <c r="AF309" s="25"/>
      <c r="AH309" s="63">
        <f t="shared" si="5"/>
        <v>1</v>
      </c>
      <c r="AJ309" s="25"/>
      <c r="AK309" s="25"/>
    </row>
    <row r="310" spans="1:37" s="63" customFormat="1" ht="9" hidden="1" customHeight="1" x14ac:dyDescent="0.15">
      <c r="A310" s="195" t="str">
        <f>F!A266</f>
        <v>4-Isopropyltolueen</v>
      </c>
      <c r="B310" s="195"/>
      <c r="C310" s="195"/>
      <c r="D310" s="35" t="str">
        <f>G!AQ266</f>
        <v/>
      </c>
      <c r="E310" s="34" t="str">
        <f>G!AP266</f>
        <v>--</v>
      </c>
      <c r="F310" s="33"/>
      <c r="G310" s="33" t="str">
        <f>G!AS266</f>
        <v/>
      </c>
      <c r="H310" s="34" t="str">
        <f>G!AR266</f>
        <v>--</v>
      </c>
      <c r="I310" s="33" t="str">
        <f>G!AT266</f>
        <v/>
      </c>
      <c r="J310" s="33" t="str">
        <f>G!AU266</f>
        <v/>
      </c>
      <c r="K310" s="34" t="str">
        <f>IFERROR(IF(OR(H310="--",H310="rg",VLOOKUP(F!$B266,E!$B$1:'E'!$AK$300,12,FALSE)=1000000000,I310="-",I310=""),"",(HLOOKUP(SMALL(G!$Q$4:'G'!$Y$4,1),G!$Q$4:'G'!$Y$501,ROW(G!Q266)-3,FALSE))/VLOOKUP(F!$B266,E!$B$1:'E'!$AK$300,12,FALSE)*100),"")</f>
        <v/>
      </c>
      <c r="L310" s="34"/>
      <c r="M310" s="34" t="str">
        <f>G!AW266</f>
        <v/>
      </c>
      <c r="N310" s="34" t="str">
        <f>G!AV266</f>
        <v>--</v>
      </c>
      <c r="O310" s="33"/>
      <c r="P310" s="33" t="str">
        <f>G!AY266</f>
        <v/>
      </c>
      <c r="Q310" s="34" t="str">
        <f>G!AX266</f>
        <v>--</v>
      </c>
      <c r="R310" s="33" t="str">
        <f>G!AZ266</f>
        <v/>
      </c>
      <c r="S310" s="33" t="str">
        <f>G!BA266</f>
        <v/>
      </c>
      <c r="T310" s="34" t="str">
        <f>IFERROR(IF(OR(Q310="--",Q310="rg",VLOOKUP(F!$B266,E!$B$1:'E'!$AK$300,12,FALSE)=1000000000,R310="-",R310=""),"",(HLOOKUP(SMALL(G!$Q$4:'G'!$Y$4,4),G!$Q$4:'G'!$Y$501,ROW(G!Z266)-3,FALSE))/VLOOKUP(F!$B266,E!$B$1:'E'!$AK$300,12,FALSE)*100),"")</f>
        <v/>
      </c>
      <c r="U310" s="34"/>
      <c r="V310" s="34" t="str">
        <f>G!BC266</f>
        <v/>
      </c>
      <c r="W310" s="34" t="str">
        <f>G!BB266</f>
        <v>--</v>
      </c>
      <c r="X310" s="34"/>
      <c r="Y310" s="33" t="str">
        <f>G!BE266</f>
        <v/>
      </c>
      <c r="Z310" s="34" t="str">
        <f>G!BD266</f>
        <v>--</v>
      </c>
      <c r="AA310" s="33" t="str">
        <f>G!BF266</f>
        <v/>
      </c>
      <c r="AB310" s="33" t="str">
        <f>G!BG266</f>
        <v/>
      </c>
      <c r="AC310" s="34" t="str">
        <f>IFERROR(IF(OR(Z310="--",Z310="rg",VLOOKUP(F!$B266,E!$B$1:'E'!$AK$300,12,FALSE)=1000000000,AA310="-",AA310=""),"",(HLOOKUP(SMALL(G!$Q$4:'G'!$Y$4,7),G!$Q$4:'G'!$Y$501,ROW(G!AI266)-3,FALSE))/VLOOKUP(F!$B266,E!$B$1:'E'!$AK$300,12,FALSE)*100),"")</f>
        <v/>
      </c>
      <c r="AD310" s="34"/>
      <c r="AE310" s="25"/>
      <c r="AF310" s="25"/>
      <c r="AH310" s="63">
        <f t="shared" si="5"/>
        <v>1</v>
      </c>
      <c r="AJ310" s="25"/>
      <c r="AK310" s="25"/>
    </row>
    <row r="311" spans="1:37" ht="3.95" hidden="1" customHeight="1" x14ac:dyDescent="0.15">
      <c r="A311" s="32"/>
      <c r="B311" s="32"/>
      <c r="C311" s="32"/>
      <c r="D311" s="35"/>
      <c r="E311" s="34"/>
      <c r="F311" s="33"/>
      <c r="G311" s="33"/>
      <c r="H311" s="34"/>
      <c r="I311" s="33"/>
      <c r="J311" s="33"/>
      <c r="K311" s="33"/>
      <c r="L311" s="34"/>
      <c r="M311" s="34"/>
      <c r="N311" s="33"/>
      <c r="O311" s="33"/>
      <c r="P311" s="34"/>
      <c r="Q311" s="33"/>
      <c r="R311" s="33"/>
      <c r="S311" s="33"/>
      <c r="T311" s="34"/>
      <c r="U311" s="34"/>
      <c r="V311" s="34"/>
      <c r="W311" s="33"/>
      <c r="X311" s="34"/>
      <c r="Y311" s="33"/>
      <c r="Z311" s="34"/>
      <c r="AA311" s="34"/>
      <c r="AC311" s="25"/>
      <c r="AD311" s="63"/>
      <c r="AF311" s="63"/>
      <c r="AG311" s="25"/>
      <c r="AH311" s="85">
        <f>AH312</f>
        <v>1</v>
      </c>
      <c r="AI311" s="25"/>
    </row>
    <row r="312" spans="1:37" ht="9" hidden="1" customHeight="1" x14ac:dyDescent="0.15">
      <c r="A312" s="198" t="str">
        <f>IF(COUNTIF(F!D264:D266,131)&gt;0,"Overige aromatische stoffen (µg/kgds)","Overige aromatische stoffen (mg/kgds)")</f>
        <v>Overige aromatische stoffen (mg/kgds)</v>
      </c>
      <c r="B312" s="198"/>
      <c r="C312" s="198"/>
      <c r="D312" s="198"/>
      <c r="E312" s="198"/>
      <c r="F312" s="198"/>
      <c r="G312" s="198"/>
      <c r="H312" s="198"/>
      <c r="I312" s="198"/>
      <c r="J312" s="198"/>
      <c r="K312" s="198"/>
      <c r="L312" s="198"/>
      <c r="M312" s="198"/>
      <c r="N312" s="198"/>
      <c r="O312" s="198"/>
      <c r="P312" s="198"/>
      <c r="Q312" s="198"/>
      <c r="R312" s="198"/>
      <c r="S312" s="198"/>
      <c r="T312" s="198"/>
      <c r="U312" s="198"/>
      <c r="V312" s="198"/>
      <c r="W312" s="198"/>
      <c r="X312" s="198"/>
      <c r="Y312" s="198"/>
      <c r="Z312" s="198"/>
      <c r="AA312" s="198"/>
      <c r="AC312" s="25"/>
      <c r="AD312" s="63"/>
      <c r="AF312" s="63"/>
      <c r="AG312" s="25"/>
      <c r="AH312" s="85">
        <f>IF(COUNTIF(AH313:AH315,1)=COUNT(AH313:AH315),1,0)</f>
        <v>1</v>
      </c>
      <c r="AI312" s="25"/>
    </row>
    <row r="313" spans="1:37" s="63" customFormat="1" ht="9" hidden="1" customHeight="1" x14ac:dyDescent="0.15">
      <c r="A313" s="195" t="str">
        <f>F!A267</f>
        <v>2-Ethyltolueen</v>
      </c>
      <c r="B313" s="195"/>
      <c r="C313" s="195"/>
      <c r="D313" s="35" t="str">
        <f>G!AQ267</f>
        <v/>
      </c>
      <c r="E313" s="34" t="str">
        <f>G!AP267</f>
        <v>--</v>
      </c>
      <c r="F313" s="33"/>
      <c r="G313" s="33" t="str">
        <f>G!AS267</f>
        <v/>
      </c>
      <c r="H313" s="34" t="str">
        <f>G!AR267</f>
        <v>--</v>
      </c>
      <c r="I313" s="33" t="str">
        <f>G!AT267</f>
        <v/>
      </c>
      <c r="J313" s="33" t="str">
        <f>G!AU267</f>
        <v/>
      </c>
      <c r="K313" s="34" t="str">
        <f>IFERROR(IF(OR(H313="--",H313="rg",VLOOKUP(F!$B267,E!$B$1:'E'!$AK$300,12,FALSE)=1000000000,I313="-",I313=""),"",(HLOOKUP(SMALL(G!$Q$4:'G'!$Y$4,1),G!$Q$4:'G'!$Y$501,ROW(G!Q267)-3,FALSE))/VLOOKUP(F!$B267,E!$B$1:'E'!$AK$300,12,FALSE)*100),"")</f>
        <v/>
      </c>
      <c r="L313" s="34"/>
      <c r="M313" s="34" t="str">
        <f>G!AW267</f>
        <v/>
      </c>
      <c r="N313" s="34" t="str">
        <f>G!AV267</f>
        <v>--</v>
      </c>
      <c r="O313" s="33"/>
      <c r="P313" s="33" t="str">
        <f>G!AY267</f>
        <v/>
      </c>
      <c r="Q313" s="34" t="str">
        <f>G!AX267</f>
        <v>--</v>
      </c>
      <c r="R313" s="33" t="str">
        <f>G!AZ267</f>
        <v/>
      </c>
      <c r="S313" s="33" t="str">
        <f>G!BA267</f>
        <v/>
      </c>
      <c r="T313" s="34" t="str">
        <f>IFERROR(IF(OR(Q313="--",Q313="rg",VLOOKUP(F!$B267,E!$B$1:'E'!$AK$300,12,FALSE)=1000000000,R313="-",R313=""),"",(HLOOKUP(SMALL(G!$Q$4:'G'!$Y$4,4),G!$Q$4:'G'!$Y$501,ROW(G!Z267)-3,FALSE))/VLOOKUP(F!$B267,E!$B$1:'E'!$AK$300,12,FALSE)*100),"")</f>
        <v/>
      </c>
      <c r="U313" s="34"/>
      <c r="V313" s="34" t="str">
        <f>G!BC267</f>
        <v/>
      </c>
      <c r="W313" s="34" t="str">
        <f>G!BB267</f>
        <v>--</v>
      </c>
      <c r="X313" s="34"/>
      <c r="Y313" s="33" t="str">
        <f>G!BE267</f>
        <v/>
      </c>
      <c r="Z313" s="34" t="str">
        <f>G!BD267</f>
        <v>--</v>
      </c>
      <c r="AA313" s="33" t="str">
        <f>G!BF267</f>
        <v/>
      </c>
      <c r="AB313" s="33" t="str">
        <f>G!BG267</f>
        <v/>
      </c>
      <c r="AC313" s="34" t="str">
        <f>IFERROR(IF(OR(Z313="--",Z313="rg",VLOOKUP(F!$B267,E!$B$1:'E'!$AK$300,12,FALSE)=1000000000,AA313="-",AA313=""),"",(HLOOKUP(SMALL(G!$Q$4:'G'!$Y$4,7),G!$Q$4:'G'!$Y$501,ROW(G!AI267)-3,FALSE))/VLOOKUP(F!$B267,E!$B$1:'E'!$AK$300,12,FALSE)*100),"")</f>
        <v/>
      </c>
      <c r="AD313" s="34"/>
      <c r="AE313" s="25"/>
      <c r="AF313" s="25"/>
      <c r="AH313" s="63">
        <f t="shared" si="5"/>
        <v>1</v>
      </c>
      <c r="AJ313" s="25"/>
      <c r="AK313" s="25"/>
    </row>
    <row r="314" spans="1:37" s="63" customFormat="1" ht="9" hidden="1" customHeight="1" x14ac:dyDescent="0.15">
      <c r="A314" s="195" t="str">
        <f>F!A268</f>
        <v>3-Ethyltolueen</v>
      </c>
      <c r="B314" s="195"/>
      <c r="C314" s="195"/>
      <c r="D314" s="35" t="str">
        <f>G!AQ268</f>
        <v/>
      </c>
      <c r="E314" s="34" t="str">
        <f>G!AP268</f>
        <v>--</v>
      </c>
      <c r="F314" s="33"/>
      <c r="G314" s="33" t="str">
        <f>G!AS268</f>
        <v/>
      </c>
      <c r="H314" s="34" t="str">
        <f>G!AR268</f>
        <v>--</v>
      </c>
      <c r="I314" s="33" t="str">
        <f>G!AT268</f>
        <v/>
      </c>
      <c r="J314" s="33" t="str">
        <f>G!AU268</f>
        <v/>
      </c>
      <c r="K314" s="34" t="str">
        <f>IFERROR(IF(OR(H314="--",H314="rg",VLOOKUP(F!$B268,E!$B$1:'E'!$AK$300,12,FALSE)=1000000000,I314="-",I314=""),"",(HLOOKUP(SMALL(G!$Q$4:'G'!$Y$4,1),G!$Q$4:'G'!$Y$501,ROW(G!Q268)-3,FALSE))/VLOOKUP(F!$B268,E!$B$1:'E'!$AK$300,12,FALSE)*100),"")</f>
        <v/>
      </c>
      <c r="L314" s="34"/>
      <c r="M314" s="34" t="str">
        <f>G!AW268</f>
        <v/>
      </c>
      <c r="N314" s="34" t="str">
        <f>G!AV268</f>
        <v>--</v>
      </c>
      <c r="O314" s="33"/>
      <c r="P314" s="33" t="str">
        <f>G!AY268</f>
        <v/>
      </c>
      <c r="Q314" s="34" t="str">
        <f>G!AX268</f>
        <v>--</v>
      </c>
      <c r="R314" s="33" t="str">
        <f>G!AZ268</f>
        <v/>
      </c>
      <c r="S314" s="33" t="str">
        <f>G!BA268</f>
        <v/>
      </c>
      <c r="T314" s="34" t="str">
        <f>IFERROR(IF(OR(Q314="--",Q314="rg",VLOOKUP(F!$B268,E!$B$1:'E'!$AK$300,12,FALSE)=1000000000,R314="-",R314=""),"",(HLOOKUP(SMALL(G!$Q$4:'G'!$Y$4,4),G!$Q$4:'G'!$Y$501,ROW(G!Z268)-3,FALSE))/VLOOKUP(F!$B268,E!$B$1:'E'!$AK$300,12,FALSE)*100),"")</f>
        <v/>
      </c>
      <c r="U314" s="34"/>
      <c r="V314" s="34" t="str">
        <f>G!BC268</f>
        <v/>
      </c>
      <c r="W314" s="34" t="str">
        <f>G!BB268</f>
        <v>--</v>
      </c>
      <c r="X314" s="34"/>
      <c r="Y314" s="33" t="str">
        <f>G!BE268</f>
        <v/>
      </c>
      <c r="Z314" s="34" t="str">
        <f>G!BD268</f>
        <v>--</v>
      </c>
      <c r="AA314" s="33" t="str">
        <f>G!BF268</f>
        <v/>
      </c>
      <c r="AB314" s="33" t="str">
        <f>G!BG268</f>
        <v/>
      </c>
      <c r="AC314" s="34" t="str">
        <f>IFERROR(IF(OR(Z314="--",Z314="rg",VLOOKUP(F!$B268,E!$B$1:'E'!$AK$300,12,FALSE)=1000000000,AA314="-",AA314=""),"",(HLOOKUP(SMALL(G!$Q$4:'G'!$Y$4,7),G!$Q$4:'G'!$Y$501,ROW(G!AI268)-3,FALSE))/VLOOKUP(F!$B268,E!$B$1:'E'!$AK$300,12,FALSE)*100),"")</f>
        <v/>
      </c>
      <c r="AD314" s="34"/>
      <c r="AE314" s="25"/>
      <c r="AF314" s="25"/>
      <c r="AH314" s="63">
        <f t="shared" si="5"/>
        <v>1</v>
      </c>
      <c r="AJ314" s="25"/>
      <c r="AK314" s="25"/>
    </row>
    <row r="315" spans="1:37" s="63" customFormat="1" ht="9" hidden="1" customHeight="1" x14ac:dyDescent="0.15">
      <c r="A315" s="195" t="str">
        <f>F!A269</f>
        <v>4-Ethyltolueen</v>
      </c>
      <c r="B315" s="195"/>
      <c r="C315" s="195"/>
      <c r="D315" s="35" t="str">
        <f>G!AQ269</f>
        <v/>
      </c>
      <c r="E315" s="34" t="str">
        <f>G!AP269</f>
        <v>--</v>
      </c>
      <c r="F315" s="33"/>
      <c r="G315" s="33" t="str">
        <f>G!AS269</f>
        <v/>
      </c>
      <c r="H315" s="34" t="str">
        <f>G!AR269</f>
        <v>--</v>
      </c>
      <c r="I315" s="33" t="str">
        <f>G!AT269</f>
        <v/>
      </c>
      <c r="J315" s="33" t="str">
        <f>G!AU269</f>
        <v/>
      </c>
      <c r="K315" s="34" t="str">
        <f>IFERROR(IF(OR(H315="--",H315="rg",VLOOKUP(F!$B269,E!$B$1:'E'!$AK$300,12,FALSE)=1000000000,I315="-",I315=""),"",(HLOOKUP(SMALL(G!$Q$4:'G'!$Y$4,1),G!$Q$4:'G'!$Y$501,ROW(G!Q269)-3,FALSE))/VLOOKUP(F!$B269,E!$B$1:'E'!$AK$300,12,FALSE)*100),"")</f>
        <v/>
      </c>
      <c r="L315" s="34"/>
      <c r="M315" s="34" t="str">
        <f>G!AW269</f>
        <v/>
      </c>
      <c r="N315" s="34" t="str">
        <f>G!AV269</f>
        <v>--</v>
      </c>
      <c r="O315" s="33"/>
      <c r="P315" s="33" t="str">
        <f>G!AY269</f>
        <v/>
      </c>
      <c r="Q315" s="34" t="str">
        <f>G!AX269</f>
        <v>--</v>
      </c>
      <c r="R315" s="33" t="str">
        <f>G!AZ269</f>
        <v/>
      </c>
      <c r="S315" s="33" t="str">
        <f>G!BA269</f>
        <v/>
      </c>
      <c r="T315" s="34" t="str">
        <f>IFERROR(IF(OR(Q315="--",Q315="rg",VLOOKUP(F!$B269,E!$B$1:'E'!$AK$300,12,FALSE)=1000000000,R315="-",R315=""),"",(HLOOKUP(SMALL(G!$Q$4:'G'!$Y$4,4),G!$Q$4:'G'!$Y$501,ROW(G!Z269)-3,FALSE))/VLOOKUP(F!$B269,E!$B$1:'E'!$AK$300,12,FALSE)*100),"")</f>
        <v/>
      </c>
      <c r="U315" s="34"/>
      <c r="V315" s="34" t="str">
        <f>G!BC269</f>
        <v/>
      </c>
      <c r="W315" s="34" t="str">
        <f>G!BB269</f>
        <v>--</v>
      </c>
      <c r="X315" s="34"/>
      <c r="Y315" s="33" t="str">
        <f>G!BE269</f>
        <v/>
      </c>
      <c r="Z315" s="34" t="str">
        <f>G!BD269</f>
        <v>--</v>
      </c>
      <c r="AA315" s="33" t="str">
        <f>G!BF269</f>
        <v/>
      </c>
      <c r="AB315" s="33" t="str">
        <f>G!BG269</f>
        <v/>
      </c>
      <c r="AC315" s="34" t="str">
        <f>IFERROR(IF(OR(Z315="--",Z315="rg",VLOOKUP(F!$B269,E!$B$1:'E'!$AK$300,12,FALSE)=1000000000,AA315="-",AA315=""),"",(HLOOKUP(SMALL(G!$Q$4:'G'!$Y$4,7),G!$Q$4:'G'!$Y$501,ROW(G!AI269)-3,FALSE))/VLOOKUP(F!$B269,E!$B$1:'E'!$AK$300,12,FALSE)*100),"")</f>
        <v/>
      </c>
      <c r="AD315" s="34"/>
      <c r="AE315" s="25"/>
      <c r="AF315" s="25"/>
      <c r="AH315" s="63">
        <f t="shared" si="5"/>
        <v>1</v>
      </c>
      <c r="AJ315" s="25"/>
      <c r="AK315" s="25"/>
    </row>
    <row r="316" spans="1:37" ht="3.95" hidden="1" customHeight="1" x14ac:dyDescent="0.15">
      <c r="A316" s="32"/>
      <c r="B316" s="32"/>
      <c r="C316" s="32"/>
      <c r="D316" s="35"/>
      <c r="E316" s="34"/>
      <c r="F316" s="33"/>
      <c r="G316" s="33"/>
      <c r="H316" s="34"/>
      <c r="I316" s="33"/>
      <c r="J316" s="33"/>
      <c r="K316" s="33"/>
      <c r="L316" s="34"/>
      <c r="M316" s="34"/>
      <c r="N316" s="33"/>
      <c r="O316" s="33"/>
      <c r="P316" s="34"/>
      <c r="Q316" s="33"/>
      <c r="R316" s="33"/>
      <c r="S316" s="33"/>
      <c r="T316" s="34"/>
      <c r="U316" s="34"/>
      <c r="V316" s="34"/>
      <c r="W316" s="33"/>
      <c r="X316" s="34"/>
      <c r="Y316" s="33"/>
      <c r="Z316" s="34"/>
      <c r="AA316" s="34"/>
      <c r="AC316" s="25"/>
      <c r="AD316" s="63"/>
      <c r="AF316" s="63"/>
      <c r="AG316" s="25"/>
      <c r="AH316" s="85">
        <f>AH317</f>
        <v>1</v>
      </c>
      <c r="AI316" s="25"/>
    </row>
    <row r="317" spans="1:37" ht="9" hidden="1" customHeight="1" x14ac:dyDescent="0.15">
      <c r="A317" s="198" t="str">
        <f>IF(COUNTIF(F!D268:D272,131)&gt;0,"Fenolen (µg/kgds)","Fenolen (mg/kgds)")</f>
        <v>Fenolen (mg/kgds)</v>
      </c>
      <c r="B317" s="198"/>
      <c r="C317" s="198"/>
      <c r="D317" s="198"/>
      <c r="E317" s="198"/>
      <c r="F317" s="198"/>
      <c r="G317" s="198"/>
      <c r="H317" s="198"/>
      <c r="I317" s="198"/>
      <c r="J317" s="198"/>
      <c r="K317" s="198"/>
      <c r="L317" s="198"/>
      <c r="M317" s="198"/>
      <c r="N317" s="198"/>
      <c r="O317" s="198"/>
      <c r="P317" s="198"/>
      <c r="Q317" s="198"/>
      <c r="R317" s="198"/>
      <c r="S317" s="198"/>
      <c r="T317" s="198"/>
      <c r="U317" s="198"/>
      <c r="V317" s="198"/>
      <c r="W317" s="198"/>
      <c r="X317" s="198"/>
      <c r="Y317" s="198"/>
      <c r="Z317" s="198"/>
      <c r="AA317" s="198"/>
      <c r="AC317" s="25"/>
      <c r="AD317" s="63"/>
      <c r="AF317" s="63"/>
      <c r="AG317" s="25"/>
      <c r="AH317" s="85">
        <f>IF(COUNTIF(AH318:AH322,1)=COUNT(AH318:AH322),1,0)</f>
        <v>1</v>
      </c>
      <c r="AI317" s="25"/>
    </row>
    <row r="318" spans="1:37" s="63" customFormat="1" ht="9" hidden="1" customHeight="1" x14ac:dyDescent="0.15">
      <c r="A318" s="195" t="str">
        <f>F!A270</f>
        <v>2,4+2,5-Dimethylfenol</v>
      </c>
      <c r="B318" s="195"/>
      <c r="C318" s="195"/>
      <c r="D318" s="35" t="str">
        <f>G!AQ270</f>
        <v/>
      </c>
      <c r="E318" s="34" t="str">
        <f>G!AP270</f>
        <v>--</v>
      </c>
      <c r="F318" s="33"/>
      <c r="G318" s="33" t="str">
        <f>G!AS270</f>
        <v/>
      </c>
      <c r="H318" s="34" t="str">
        <f>G!AR270</f>
        <v>--</v>
      </c>
      <c r="I318" s="33" t="str">
        <f>G!AT270</f>
        <v/>
      </c>
      <c r="J318" s="33" t="str">
        <f>G!AU270</f>
        <v/>
      </c>
      <c r="K318" s="34" t="str">
        <f>IFERROR(IF(OR(H318="--",H318="rg",VLOOKUP(F!$B270,E!$B$1:'E'!$AK$300,12,FALSE)=1000000000,I318="-",I318=""),"",(HLOOKUP(SMALL(G!$Q$4:'G'!$Y$4,1),G!$Q$4:'G'!$Y$501,ROW(G!Q270)-3,FALSE))/VLOOKUP(F!$B270,E!$B$1:'E'!$AK$300,12,FALSE)*100),"")</f>
        <v/>
      </c>
      <c r="L318" s="34"/>
      <c r="M318" s="34" t="str">
        <f>G!AW270</f>
        <v/>
      </c>
      <c r="N318" s="34" t="str">
        <f>G!AV270</f>
        <v>--</v>
      </c>
      <c r="O318" s="33"/>
      <c r="P318" s="33" t="str">
        <f>G!AY270</f>
        <v/>
      </c>
      <c r="Q318" s="34" t="str">
        <f>G!AX270</f>
        <v>--</v>
      </c>
      <c r="R318" s="33" t="str">
        <f>G!AZ270</f>
        <v/>
      </c>
      <c r="S318" s="33" t="str">
        <f>G!BA270</f>
        <v/>
      </c>
      <c r="T318" s="34" t="str">
        <f>IFERROR(IF(OR(Q318="--",Q318="rg",VLOOKUP(F!$B270,E!$B$1:'E'!$AK$300,12,FALSE)=1000000000,R318="-",R318=""),"",(HLOOKUP(SMALL(G!$Q$4:'G'!$Y$4,4),G!$Q$4:'G'!$Y$501,ROW(G!Z270)-3,FALSE))/VLOOKUP(F!$B270,E!$B$1:'E'!$AK$300,12,FALSE)*100),"")</f>
        <v/>
      </c>
      <c r="U318" s="34"/>
      <c r="V318" s="34" t="str">
        <f>G!BC270</f>
        <v/>
      </c>
      <c r="W318" s="34" t="str">
        <f>G!BB270</f>
        <v>--</v>
      </c>
      <c r="X318" s="34"/>
      <c r="Y318" s="33" t="str">
        <f>G!BE270</f>
        <v/>
      </c>
      <c r="Z318" s="34" t="str">
        <f>G!BD270</f>
        <v>--</v>
      </c>
      <c r="AA318" s="33" t="str">
        <f>G!BF270</f>
        <v/>
      </c>
      <c r="AB318" s="33" t="str">
        <f>G!BG270</f>
        <v/>
      </c>
      <c r="AC318" s="34" t="str">
        <f>IFERROR(IF(OR(Z318="--",Z318="rg",VLOOKUP(F!$B270,E!$B$1:'E'!$AK$300,12,FALSE)=1000000000,AA318="-",AA318=""),"",(HLOOKUP(SMALL(G!$Q$4:'G'!$Y$4,7),G!$Q$4:'G'!$Y$501,ROW(G!AI270)-3,FALSE))/VLOOKUP(F!$B270,E!$B$1:'E'!$AK$300,12,FALSE)*100),"")</f>
        <v/>
      </c>
      <c r="AD318" s="34"/>
      <c r="AE318" s="25"/>
      <c r="AF318" s="25"/>
      <c r="AH318" s="63">
        <f t="shared" ref="AH318:AH319" si="6">IF(AND(E318="--",N318="--",W318="--"),1,0)</f>
        <v>1</v>
      </c>
      <c r="AJ318" s="25"/>
      <c r="AK318" s="25"/>
    </row>
    <row r="319" spans="1:37" s="63" customFormat="1" ht="9" hidden="1" customHeight="1" x14ac:dyDescent="0.15">
      <c r="A319" s="195" t="str">
        <f>F!A271</f>
        <v>o-Cresol</v>
      </c>
      <c r="B319" s="195"/>
      <c r="C319" s="195"/>
      <c r="D319" s="35" t="str">
        <f>G!AQ271</f>
        <v/>
      </c>
      <c r="E319" s="34" t="str">
        <f>G!AP271</f>
        <v>--</v>
      </c>
      <c r="F319" s="33"/>
      <c r="G319" s="33" t="str">
        <f>G!AS271</f>
        <v/>
      </c>
      <c r="H319" s="34" t="str">
        <f>G!AR271</f>
        <v>--</v>
      </c>
      <c r="I319" s="33" t="str">
        <f>G!AT271</f>
        <v/>
      </c>
      <c r="J319" s="33" t="str">
        <f>G!AU271</f>
        <v/>
      </c>
      <c r="K319" s="34" t="str">
        <f>IFERROR(IF(OR(H319="--",H319="rg",VLOOKUP(F!$B271,E!$B$1:'E'!$AK$300,12,FALSE)=1000000000,I319="-",I319=""),"",(HLOOKUP(SMALL(G!$Q$4:'G'!$Y$4,1),G!$Q$4:'G'!$Y$501,ROW(G!Q271)-3,FALSE))/VLOOKUP(F!$B271,E!$B$1:'E'!$AK$300,12,FALSE)*100),"")</f>
        <v/>
      </c>
      <c r="L319" s="34"/>
      <c r="M319" s="34" t="str">
        <f>G!AW271</f>
        <v/>
      </c>
      <c r="N319" s="34" t="str">
        <f>G!AV271</f>
        <v>--</v>
      </c>
      <c r="O319" s="33"/>
      <c r="P319" s="33" t="str">
        <f>G!AY271</f>
        <v/>
      </c>
      <c r="Q319" s="34" t="str">
        <f>G!AX271</f>
        <v>--</v>
      </c>
      <c r="R319" s="33" t="str">
        <f>G!AZ271</f>
        <v/>
      </c>
      <c r="S319" s="33" t="str">
        <f>G!BA271</f>
        <v/>
      </c>
      <c r="T319" s="34" t="str">
        <f>IFERROR(IF(OR(Q319="--",Q319="rg",VLOOKUP(F!$B271,E!$B$1:'E'!$AK$300,12,FALSE)=1000000000,R319="-",R319=""),"",(HLOOKUP(SMALL(G!$Q$4:'G'!$Y$4,4),G!$Q$4:'G'!$Y$501,ROW(G!Z271)-3,FALSE))/VLOOKUP(F!$B271,E!$B$1:'E'!$AK$300,12,FALSE)*100),"")</f>
        <v/>
      </c>
      <c r="U319" s="34"/>
      <c r="V319" s="34" t="str">
        <f>G!BC271</f>
        <v/>
      </c>
      <c r="W319" s="34" t="str">
        <f>G!BB271</f>
        <v>--</v>
      </c>
      <c r="X319" s="34"/>
      <c r="Y319" s="33" t="str">
        <f>G!BE271</f>
        <v/>
      </c>
      <c r="Z319" s="34" t="str">
        <f>G!BD271</f>
        <v>--</v>
      </c>
      <c r="AA319" s="33" t="str">
        <f>G!BF271</f>
        <v/>
      </c>
      <c r="AB319" s="33" t="str">
        <f>G!BG271</f>
        <v/>
      </c>
      <c r="AC319" s="34" t="str">
        <f>IFERROR(IF(OR(Z319="--",Z319="rg",VLOOKUP(F!$B271,E!$B$1:'E'!$AK$300,12,FALSE)=1000000000,AA319="-",AA319=""),"",(HLOOKUP(SMALL(G!$Q$4:'G'!$Y$4,7),G!$Q$4:'G'!$Y$501,ROW(G!AI271)-3,FALSE))/VLOOKUP(F!$B271,E!$B$1:'E'!$AK$300,12,FALSE)*100),"")</f>
        <v/>
      </c>
      <c r="AD319" s="34"/>
      <c r="AE319" s="25"/>
      <c r="AF319" s="25"/>
      <c r="AH319" s="63">
        <f t="shared" si="6"/>
        <v>1</v>
      </c>
      <c r="AJ319" s="25"/>
      <c r="AK319" s="25"/>
    </row>
    <row r="320" spans="1:37" s="63" customFormat="1" ht="9" hidden="1" customHeight="1" x14ac:dyDescent="0.15">
      <c r="A320" s="195" t="str">
        <f>F!A272</f>
        <v>m- en p-Cresol</v>
      </c>
      <c r="B320" s="195"/>
      <c r="C320" s="195"/>
      <c r="D320" s="35" t="str">
        <f>G!AQ272</f>
        <v/>
      </c>
      <c r="E320" s="34" t="str">
        <f>G!AP272</f>
        <v>--</v>
      </c>
      <c r="F320" s="33"/>
      <c r="G320" s="33" t="str">
        <f>G!AS272</f>
        <v/>
      </c>
      <c r="H320" s="34" t="str">
        <f>G!AR272</f>
        <v>--</v>
      </c>
      <c r="I320" s="33" t="str">
        <f>G!AT272</f>
        <v/>
      </c>
      <c r="J320" s="33" t="str">
        <f>G!AU272</f>
        <v/>
      </c>
      <c r="K320" s="34" t="str">
        <f>IFERROR(IF(OR(H320="--",H320="rg",VLOOKUP(F!$B272,E!$B$1:'E'!$AK$300,12,FALSE)=1000000000,I320="-",I320=""),"",(HLOOKUP(SMALL(G!$Q$4:'G'!$Y$4,1),G!$Q$4:'G'!$Y$501,ROW(G!Q272)-3,FALSE))/VLOOKUP(F!$B272,E!$B$1:'E'!$AK$300,12,FALSE)*100),"")</f>
        <v/>
      </c>
      <c r="L320" s="34"/>
      <c r="M320" s="34" t="str">
        <f>G!AW272</f>
        <v/>
      </c>
      <c r="N320" s="34" t="str">
        <f>G!AV272</f>
        <v>--</v>
      </c>
      <c r="O320" s="33"/>
      <c r="P320" s="33" t="str">
        <f>G!AY272</f>
        <v/>
      </c>
      <c r="Q320" s="34" t="str">
        <f>G!AX272</f>
        <v>--</v>
      </c>
      <c r="R320" s="33" t="str">
        <f>G!AZ272</f>
        <v/>
      </c>
      <c r="S320" s="33" t="str">
        <f>G!BA272</f>
        <v/>
      </c>
      <c r="T320" s="34" t="str">
        <f>IFERROR(IF(OR(Q320="--",Q320="rg",VLOOKUP(F!$B272,E!$B$1:'E'!$AK$300,12,FALSE)=1000000000,R320="-",R320=""),"",(HLOOKUP(SMALL(G!$Q$4:'G'!$Y$4,4),G!$Q$4:'G'!$Y$501,ROW(G!Z272)-3,FALSE))/VLOOKUP(F!$B272,E!$B$1:'E'!$AK$300,12,FALSE)*100),"")</f>
        <v/>
      </c>
      <c r="U320" s="34"/>
      <c r="V320" s="34" t="str">
        <f>G!BC272</f>
        <v/>
      </c>
      <c r="W320" s="34" t="str">
        <f>G!BB272</f>
        <v>--</v>
      </c>
      <c r="X320" s="34"/>
      <c r="Y320" s="33" t="str">
        <f>G!BE272</f>
        <v/>
      </c>
      <c r="Z320" s="34" t="str">
        <f>G!BD272</f>
        <v>--</v>
      </c>
      <c r="AA320" s="33" t="str">
        <f>G!BF272</f>
        <v/>
      </c>
      <c r="AB320" s="33" t="str">
        <f>G!BG272</f>
        <v/>
      </c>
      <c r="AC320" s="34" t="str">
        <f>IFERROR(IF(OR(Z320="--",Z320="rg",VLOOKUP(F!$B272,E!$B$1:'E'!$AK$300,12,FALSE)=1000000000,AA320="-",AA320=""),"",(HLOOKUP(SMALL(G!$Q$4:'G'!$Y$4,7),G!$Q$4:'G'!$Y$501,ROW(G!AI272)-3,FALSE))/VLOOKUP(F!$B272,E!$B$1:'E'!$AK$300,12,FALSE)*100),"")</f>
        <v/>
      </c>
      <c r="AD320" s="34"/>
      <c r="AE320" s="25"/>
      <c r="AF320" s="25"/>
      <c r="AH320" s="63">
        <f t="shared" si="5"/>
        <v>1</v>
      </c>
      <c r="AJ320" s="25"/>
      <c r="AK320" s="25"/>
    </row>
    <row r="321" spans="1:37" s="63" customFormat="1" ht="9" hidden="1" customHeight="1" x14ac:dyDescent="0.15">
      <c r="A321" s="195" t="str">
        <f>F!A273</f>
        <v>Som cresolen</v>
      </c>
      <c r="B321" s="195"/>
      <c r="C321" s="195"/>
      <c r="D321" s="35" t="str">
        <f>G!AQ273</f>
        <v/>
      </c>
      <c r="E321" s="34" t="str">
        <f>G!AP273</f>
        <v>--</v>
      </c>
      <c r="F321" s="33"/>
      <c r="G321" s="33" t="str">
        <f>G!AS273</f>
        <v/>
      </c>
      <c r="H321" s="34" t="str">
        <f>G!AR273</f>
        <v>--</v>
      </c>
      <c r="I321" s="33" t="str">
        <f>G!AT273</f>
        <v/>
      </c>
      <c r="J321" s="33" t="str">
        <f>G!AU273</f>
        <v/>
      </c>
      <c r="K321" s="34" t="str">
        <f>IFERROR(IF(OR(H321="--",H321="rg",VLOOKUP(F!$B273,E!$B$1:'E'!$AK$300,12,FALSE)=1000000000,I321="-",I321=""),"",(HLOOKUP(SMALL(G!$Q$4:'G'!$Y$4,1),G!$Q$4:'G'!$Y$501,ROW(G!Q273)-3,FALSE))/VLOOKUP(F!$B273,E!$B$1:'E'!$AK$300,12,FALSE)*100),"")</f>
        <v/>
      </c>
      <c r="L321" s="34"/>
      <c r="M321" s="34" t="str">
        <f>G!AW273</f>
        <v/>
      </c>
      <c r="N321" s="34" t="str">
        <f>G!AV273</f>
        <v>--</v>
      </c>
      <c r="O321" s="33"/>
      <c r="P321" s="33" t="str">
        <f>G!AY273</f>
        <v/>
      </c>
      <c r="Q321" s="34" t="str">
        <f>G!AX273</f>
        <v>--</v>
      </c>
      <c r="R321" s="33" t="str">
        <f>G!AZ273</f>
        <v/>
      </c>
      <c r="S321" s="33" t="str">
        <f>G!BA273</f>
        <v/>
      </c>
      <c r="T321" s="34" t="str">
        <f>IFERROR(IF(OR(Q321="--",Q321="rg",VLOOKUP(F!$B273,E!$B$1:'E'!$AK$300,12,FALSE)=1000000000,R321="-",R321=""),"",(HLOOKUP(SMALL(G!$Q$4:'G'!$Y$4,4),G!$Q$4:'G'!$Y$501,ROW(G!Z273)-3,FALSE))/VLOOKUP(F!$B273,E!$B$1:'E'!$AK$300,12,FALSE)*100),"")</f>
        <v/>
      </c>
      <c r="U321" s="34"/>
      <c r="V321" s="34" t="str">
        <f>G!BC273</f>
        <v/>
      </c>
      <c r="W321" s="34" t="str">
        <f>G!BB273</f>
        <v>--</v>
      </c>
      <c r="X321" s="34"/>
      <c r="Y321" s="33" t="str">
        <f>G!BE273</f>
        <v/>
      </c>
      <c r="Z321" s="34" t="str">
        <f>G!BD273</f>
        <v>--</v>
      </c>
      <c r="AA321" s="33" t="str">
        <f>G!BF273</f>
        <v/>
      </c>
      <c r="AB321" s="33" t="str">
        <f>G!BG273</f>
        <v/>
      </c>
      <c r="AC321" s="34" t="str">
        <f>IFERROR(IF(OR(Z321="--",Z321="rg",VLOOKUP(F!$B273,E!$B$1:'E'!$AK$300,12,FALSE)=1000000000,AA321="-",AA321=""),"",(HLOOKUP(SMALL(G!$Q$4:'G'!$Y$4,7),G!$Q$4:'G'!$Y$501,ROW(G!AI273)-3,FALSE))/VLOOKUP(F!$B273,E!$B$1:'E'!$AK$300,12,FALSE)*100),"")</f>
        <v/>
      </c>
      <c r="AD321" s="34"/>
      <c r="AE321" s="25"/>
      <c r="AF321" s="25"/>
      <c r="AH321" s="63">
        <f t="shared" si="5"/>
        <v>1</v>
      </c>
      <c r="AJ321" s="25"/>
      <c r="AK321" s="25"/>
    </row>
    <row r="322" spans="1:37" s="63" customFormat="1" ht="9" hidden="1" customHeight="1" x14ac:dyDescent="0.15">
      <c r="A322" s="195" t="str">
        <f>F!A274</f>
        <v>Fenol</v>
      </c>
      <c r="B322" s="195"/>
      <c r="C322" s="195"/>
      <c r="D322" s="35" t="str">
        <f>G!AQ274</f>
        <v/>
      </c>
      <c r="E322" s="34" t="str">
        <f>G!AP274</f>
        <v>--</v>
      </c>
      <c r="F322" s="33"/>
      <c r="G322" s="33" t="str">
        <f>G!AS274</f>
        <v/>
      </c>
      <c r="H322" s="34" t="str">
        <f>G!AR274</f>
        <v>--</v>
      </c>
      <c r="I322" s="33" t="str">
        <f>G!AT274</f>
        <v/>
      </c>
      <c r="J322" s="33" t="str">
        <f>G!AU274</f>
        <v/>
      </c>
      <c r="K322" s="34" t="str">
        <f>IFERROR(IF(OR(H322="--",H322="rg",VLOOKUP(F!$B274,E!$B$1:'E'!$AK$300,12,FALSE)=1000000000,I322="-",I322=""),"",(HLOOKUP(SMALL(G!$Q$4:'G'!$Y$4,1),G!$Q$4:'G'!$Y$501,ROW(G!Q274)-3,FALSE))/VLOOKUP(F!$B274,E!$B$1:'E'!$AK$300,12,FALSE)*100),"")</f>
        <v/>
      </c>
      <c r="L322" s="34"/>
      <c r="M322" s="34" t="str">
        <f>G!AW274</f>
        <v/>
      </c>
      <c r="N322" s="34" t="str">
        <f>G!AV274</f>
        <v>--</v>
      </c>
      <c r="O322" s="33"/>
      <c r="P322" s="33" t="str">
        <f>G!AY274</f>
        <v/>
      </c>
      <c r="Q322" s="34" t="str">
        <f>G!AX274</f>
        <v>--</v>
      </c>
      <c r="R322" s="33" t="str">
        <f>G!AZ274</f>
        <v/>
      </c>
      <c r="S322" s="33" t="str">
        <f>G!BA274</f>
        <v/>
      </c>
      <c r="T322" s="34" t="str">
        <f>IFERROR(IF(OR(Q322="--",Q322="rg",VLOOKUP(F!$B274,E!$B$1:'E'!$AK$300,12,FALSE)=1000000000,R322="-",R322=""),"",(HLOOKUP(SMALL(G!$Q$4:'G'!$Y$4,4),G!$Q$4:'G'!$Y$501,ROW(G!Z274)-3,FALSE))/VLOOKUP(F!$B274,E!$B$1:'E'!$AK$300,12,FALSE)*100),"")</f>
        <v/>
      </c>
      <c r="U322" s="34"/>
      <c r="V322" s="34" t="str">
        <f>G!BC274</f>
        <v/>
      </c>
      <c r="W322" s="34" t="str">
        <f>G!BB274</f>
        <v>--</v>
      </c>
      <c r="X322" s="34"/>
      <c r="Y322" s="33" t="str">
        <f>G!BE274</f>
        <v/>
      </c>
      <c r="Z322" s="34" t="str">
        <f>G!BD274</f>
        <v>--</v>
      </c>
      <c r="AA322" s="33" t="str">
        <f>G!BF274</f>
        <v/>
      </c>
      <c r="AB322" s="33" t="str">
        <f>G!BG274</f>
        <v/>
      </c>
      <c r="AC322" s="34" t="str">
        <f>IFERROR(IF(OR(Z322="--",Z322="rg",VLOOKUP(F!$B274,E!$B$1:'E'!$AK$300,12,FALSE)=1000000000,AA322="-",AA322=""),"",(HLOOKUP(SMALL(G!$Q$4:'G'!$Y$4,7),G!$Q$4:'G'!$Y$501,ROW(G!AI274)-3,FALSE))/VLOOKUP(F!$B274,E!$B$1:'E'!$AK$300,12,FALSE)*100),"")</f>
        <v/>
      </c>
      <c r="AD322" s="34"/>
      <c r="AE322" s="25"/>
      <c r="AF322" s="25"/>
      <c r="AH322" s="63">
        <f t="shared" si="5"/>
        <v>1</v>
      </c>
      <c r="AJ322" s="25"/>
      <c r="AK322" s="25"/>
    </row>
    <row r="323" spans="1:37" ht="3.95" hidden="1" customHeight="1" x14ac:dyDescent="0.15">
      <c r="A323" s="32"/>
      <c r="B323" s="32"/>
      <c r="C323" s="32"/>
      <c r="D323" s="35"/>
      <c r="E323" s="34"/>
      <c r="F323" s="33"/>
      <c r="G323" s="33"/>
      <c r="H323" s="34"/>
      <c r="I323" s="33"/>
      <c r="J323" s="33"/>
      <c r="K323" s="33"/>
      <c r="L323" s="34"/>
      <c r="M323" s="34"/>
      <c r="N323" s="33"/>
      <c r="O323" s="33"/>
      <c r="P323" s="34"/>
      <c r="Q323" s="33"/>
      <c r="R323" s="33"/>
      <c r="S323" s="33"/>
      <c r="T323" s="34"/>
      <c r="U323" s="34"/>
      <c r="V323" s="34"/>
      <c r="W323" s="33"/>
      <c r="X323" s="34"/>
      <c r="Y323" s="33"/>
      <c r="Z323" s="34"/>
      <c r="AA323" s="34"/>
      <c r="AC323" s="25"/>
      <c r="AD323" s="63"/>
      <c r="AF323" s="63"/>
      <c r="AG323" s="25"/>
      <c r="AH323" s="85">
        <f>AH324</f>
        <v>1</v>
      </c>
      <c r="AI323" s="25"/>
    </row>
    <row r="324" spans="1:37" ht="9" hidden="1" customHeight="1" x14ac:dyDescent="0.15">
      <c r="A324" s="198" t="str">
        <f>IF(COUNTIF(F!D273:D274,131)&gt;0,"Nitrofenolen (µg/kgds)","Nitrofenolen (mg/kgds)")</f>
        <v>Nitrofenolen (mg/kgds)</v>
      </c>
      <c r="B324" s="198"/>
      <c r="C324" s="198"/>
      <c r="D324" s="198"/>
      <c r="E324" s="198"/>
      <c r="F324" s="198"/>
      <c r="G324" s="198"/>
      <c r="H324" s="198"/>
      <c r="I324" s="198"/>
      <c r="J324" s="198"/>
      <c r="K324" s="198"/>
      <c r="L324" s="198"/>
      <c r="M324" s="198"/>
      <c r="N324" s="198"/>
      <c r="O324" s="198"/>
      <c r="P324" s="198"/>
      <c r="Q324" s="198"/>
      <c r="R324" s="198"/>
      <c r="S324" s="198"/>
      <c r="T324" s="198"/>
      <c r="U324" s="198"/>
      <c r="V324" s="198"/>
      <c r="W324" s="198"/>
      <c r="X324" s="198"/>
      <c r="Y324" s="198"/>
      <c r="Z324" s="198"/>
      <c r="AA324" s="198"/>
      <c r="AC324" s="25"/>
      <c r="AD324" s="63"/>
      <c r="AF324" s="63"/>
      <c r="AG324" s="25"/>
      <c r="AH324" s="85">
        <f>IF(COUNTIF(AH325:AH326,1)=COUNT(AH325:AH326),1,0)</f>
        <v>1</v>
      </c>
      <c r="AI324" s="25"/>
    </row>
    <row r="325" spans="1:37" s="63" customFormat="1" ht="9" hidden="1" customHeight="1" x14ac:dyDescent="0.15">
      <c r="A325" s="195" t="str">
        <f>F!A275</f>
        <v>2-Nitrofenol</v>
      </c>
      <c r="B325" s="195"/>
      <c r="C325" s="195"/>
      <c r="D325" s="35" t="str">
        <f>G!AQ275</f>
        <v/>
      </c>
      <c r="E325" s="34" t="str">
        <f>G!AP275</f>
        <v>--</v>
      </c>
      <c r="F325" s="33"/>
      <c r="G325" s="33" t="str">
        <f>G!AS275</f>
        <v/>
      </c>
      <c r="H325" s="34" t="str">
        <f>G!AR275</f>
        <v>--</v>
      </c>
      <c r="I325" s="33" t="str">
        <f>G!AT275</f>
        <v/>
      </c>
      <c r="J325" s="33" t="str">
        <f>G!AU275</f>
        <v/>
      </c>
      <c r="K325" s="34" t="str">
        <f>IFERROR(IF(OR(H325="--",H325="rg",VLOOKUP(F!$B275,E!$B$1:'E'!$AK$300,12,FALSE)=1000000000,I325="-",I325=""),"",(HLOOKUP(SMALL(G!$Q$4:'G'!$Y$4,1),G!$Q$4:'G'!$Y$501,ROW(G!Q275)-3,FALSE))/VLOOKUP(F!$B275,E!$B$1:'E'!$AK$300,12,FALSE)*100),"")</f>
        <v/>
      </c>
      <c r="L325" s="34"/>
      <c r="M325" s="34" t="str">
        <f>G!AW275</f>
        <v/>
      </c>
      <c r="N325" s="34" t="str">
        <f>G!AV275</f>
        <v>--</v>
      </c>
      <c r="O325" s="33"/>
      <c r="P325" s="33" t="str">
        <f>G!AY275</f>
        <v/>
      </c>
      <c r="Q325" s="34" t="str">
        <f>G!AX275</f>
        <v>--</v>
      </c>
      <c r="R325" s="33" t="str">
        <f>G!AZ275</f>
        <v/>
      </c>
      <c r="S325" s="33" t="str">
        <f>G!BA275</f>
        <v/>
      </c>
      <c r="T325" s="34" t="str">
        <f>IFERROR(IF(OR(Q325="--",Q325="rg",VLOOKUP(F!$B275,E!$B$1:'E'!$AK$300,12,FALSE)=1000000000,R325="-",R325=""),"",(HLOOKUP(SMALL(G!$Q$4:'G'!$Y$4,4),G!$Q$4:'G'!$Y$501,ROW(G!Z275)-3,FALSE))/VLOOKUP(F!$B275,E!$B$1:'E'!$AK$300,12,FALSE)*100),"")</f>
        <v/>
      </c>
      <c r="U325" s="34"/>
      <c r="V325" s="34" t="str">
        <f>G!BC275</f>
        <v/>
      </c>
      <c r="W325" s="34" t="str">
        <f>G!BB275</f>
        <v>--</v>
      </c>
      <c r="X325" s="34"/>
      <c r="Y325" s="33" t="str">
        <f>G!BE275</f>
        <v/>
      </c>
      <c r="Z325" s="34" t="str">
        <f>G!BD275</f>
        <v>--</v>
      </c>
      <c r="AA325" s="33" t="str">
        <f>G!BF275</f>
        <v/>
      </c>
      <c r="AB325" s="33" t="str">
        <f>G!BG275</f>
        <v/>
      </c>
      <c r="AC325" s="34" t="str">
        <f>IFERROR(IF(OR(Z325="--",Z325="rg",VLOOKUP(F!$B275,E!$B$1:'E'!$AK$300,12,FALSE)=1000000000,AA325="-",AA325=""),"",(HLOOKUP(SMALL(G!$Q$4:'G'!$Y$4,7),G!$Q$4:'G'!$Y$501,ROW(G!AI275)-3,FALSE))/VLOOKUP(F!$B275,E!$B$1:'E'!$AK$300,12,FALSE)*100),"")</f>
        <v/>
      </c>
      <c r="AD325" s="34"/>
      <c r="AE325" s="25"/>
      <c r="AF325" s="25"/>
      <c r="AH325" s="63">
        <f t="shared" si="5"/>
        <v>1</v>
      </c>
      <c r="AJ325" s="25"/>
      <c r="AK325" s="25"/>
    </row>
    <row r="326" spans="1:37" s="63" customFormat="1" ht="9" hidden="1" customHeight="1" x14ac:dyDescent="0.15">
      <c r="A326" s="195" t="str">
        <f>F!A276</f>
        <v>4-Nitrofenol</v>
      </c>
      <c r="B326" s="195"/>
      <c r="C326" s="195"/>
      <c r="D326" s="35" t="str">
        <f>G!AQ276</f>
        <v/>
      </c>
      <c r="E326" s="34" t="str">
        <f>G!AP276</f>
        <v>--</v>
      </c>
      <c r="F326" s="33"/>
      <c r="G326" s="33" t="str">
        <f>G!AS276</f>
        <v/>
      </c>
      <c r="H326" s="34" t="str">
        <f>G!AR276</f>
        <v>--</v>
      </c>
      <c r="I326" s="33" t="str">
        <f>G!AT276</f>
        <v/>
      </c>
      <c r="J326" s="33" t="str">
        <f>G!AU276</f>
        <v/>
      </c>
      <c r="K326" s="34" t="str">
        <f>IFERROR(IF(OR(H326="--",H326="rg",VLOOKUP(F!$B276,E!$B$1:'E'!$AK$300,12,FALSE)=1000000000,I326="-",I326=""),"",(HLOOKUP(SMALL(G!$Q$4:'G'!$Y$4,1),G!$Q$4:'G'!$Y$501,ROW(G!Q276)-3,FALSE))/VLOOKUP(F!$B276,E!$B$1:'E'!$AK$300,12,FALSE)*100),"")</f>
        <v/>
      </c>
      <c r="L326" s="34"/>
      <c r="M326" s="34" t="str">
        <f>G!AW276</f>
        <v/>
      </c>
      <c r="N326" s="34" t="str">
        <f>G!AV276</f>
        <v>--</v>
      </c>
      <c r="O326" s="33"/>
      <c r="P326" s="33" t="str">
        <f>G!AY276</f>
        <v/>
      </c>
      <c r="Q326" s="34" t="str">
        <f>G!AX276</f>
        <v>--</v>
      </c>
      <c r="R326" s="33" t="str">
        <f>G!AZ276</f>
        <v/>
      </c>
      <c r="S326" s="33" t="str">
        <f>G!BA276</f>
        <v/>
      </c>
      <c r="T326" s="34" t="str">
        <f>IFERROR(IF(OR(Q326="--",Q326="rg",VLOOKUP(F!$B276,E!$B$1:'E'!$AK$300,12,FALSE)=1000000000,R326="-",R326=""),"",(HLOOKUP(SMALL(G!$Q$4:'G'!$Y$4,4),G!$Q$4:'G'!$Y$501,ROW(G!Z276)-3,FALSE))/VLOOKUP(F!$B276,E!$B$1:'E'!$AK$300,12,FALSE)*100),"")</f>
        <v/>
      </c>
      <c r="U326" s="34"/>
      <c r="V326" s="34" t="str">
        <f>G!BC276</f>
        <v/>
      </c>
      <c r="W326" s="34" t="str">
        <f>G!BB276</f>
        <v>--</v>
      </c>
      <c r="X326" s="34"/>
      <c r="Y326" s="33" t="str">
        <f>G!BE276</f>
        <v/>
      </c>
      <c r="Z326" s="34" t="str">
        <f>G!BD276</f>
        <v>--</v>
      </c>
      <c r="AA326" s="33" t="str">
        <f>G!BF276</f>
        <v/>
      </c>
      <c r="AB326" s="33" t="str">
        <f>G!BG276</f>
        <v/>
      </c>
      <c r="AC326" s="34" t="str">
        <f>IFERROR(IF(OR(Z326="--",Z326="rg",VLOOKUP(F!$B276,E!$B$1:'E'!$AK$300,12,FALSE)=1000000000,AA326="-",AA326=""),"",(HLOOKUP(SMALL(G!$Q$4:'G'!$Y$4,7),G!$Q$4:'G'!$Y$501,ROW(G!AI276)-3,FALSE))/VLOOKUP(F!$B276,E!$B$1:'E'!$AK$300,12,FALSE)*100),"")</f>
        <v/>
      </c>
      <c r="AD326" s="34"/>
      <c r="AE326" s="25"/>
      <c r="AF326" s="25"/>
      <c r="AH326" s="63">
        <f t="shared" si="5"/>
        <v>1</v>
      </c>
      <c r="AJ326" s="25"/>
      <c r="AK326" s="25"/>
    </row>
    <row r="327" spans="1:37" ht="3.95" hidden="1" customHeight="1" x14ac:dyDescent="0.15">
      <c r="A327" s="32"/>
      <c r="B327" s="32"/>
      <c r="C327" s="32"/>
      <c r="D327" s="35"/>
      <c r="E327" s="34"/>
      <c r="F327" s="33"/>
      <c r="G327" s="33"/>
      <c r="H327" s="34"/>
      <c r="I327" s="33"/>
      <c r="J327" s="33"/>
      <c r="K327" s="33"/>
      <c r="L327" s="34"/>
      <c r="M327" s="34"/>
      <c r="N327" s="33"/>
      <c r="O327" s="33"/>
      <c r="P327" s="34"/>
      <c r="Q327" s="33"/>
      <c r="R327" s="33"/>
      <c r="S327" s="33"/>
      <c r="T327" s="34"/>
      <c r="U327" s="34"/>
      <c r="V327" s="34"/>
      <c r="W327" s="33"/>
      <c r="X327" s="34"/>
      <c r="Y327" s="33"/>
      <c r="Z327" s="34"/>
      <c r="AA327" s="34"/>
      <c r="AC327" s="25"/>
      <c r="AD327" s="63"/>
      <c r="AF327" s="63"/>
      <c r="AG327" s="25"/>
      <c r="AH327" s="85">
        <f>AH328</f>
        <v>1</v>
      </c>
      <c r="AI327" s="25"/>
    </row>
    <row r="328" spans="1:37" ht="9" hidden="1" customHeight="1" x14ac:dyDescent="0.15">
      <c r="A328" s="198" t="str">
        <f>IF(COUNTIF(F!D275:D304,131)&gt;0,"Diverse organische verbindingen (µg/kgds)","Diverse organische verbindingen (mg/kgds)")</f>
        <v>Diverse organische verbindingen (mg/kgds)</v>
      </c>
      <c r="B328" s="198"/>
      <c r="C328" s="198"/>
      <c r="D328" s="198"/>
      <c r="E328" s="198"/>
      <c r="F328" s="198"/>
      <c r="G328" s="198"/>
      <c r="H328" s="198"/>
      <c r="I328" s="198"/>
      <c r="J328" s="198"/>
      <c r="K328" s="198"/>
      <c r="L328" s="198"/>
      <c r="M328" s="198"/>
      <c r="N328" s="198"/>
      <c r="O328" s="198"/>
      <c r="P328" s="198"/>
      <c r="Q328" s="198"/>
      <c r="R328" s="198"/>
      <c r="S328" s="198"/>
      <c r="T328" s="198"/>
      <c r="U328" s="198"/>
      <c r="V328" s="198"/>
      <c r="W328" s="198"/>
      <c r="X328" s="198"/>
      <c r="Y328" s="198"/>
      <c r="Z328" s="198"/>
      <c r="AA328" s="198"/>
      <c r="AC328" s="25"/>
      <c r="AD328" s="63"/>
      <c r="AF328" s="63"/>
      <c r="AG328" s="25"/>
      <c r="AH328" s="85">
        <f>IF(COUNTIF(AH329:AH358,1)=COUNT(AH329:AH358),1,0)</f>
        <v>1</v>
      </c>
      <c r="AI328" s="25"/>
    </row>
    <row r="329" spans="1:37" s="63" customFormat="1" ht="9" hidden="1" customHeight="1" x14ac:dyDescent="0.15">
      <c r="A329" s="195" t="str">
        <f>F!A277</f>
        <v>cis(1)-Permethrin</v>
      </c>
      <c r="B329" s="195"/>
      <c r="C329" s="195"/>
      <c r="D329" s="35" t="str">
        <f>G!AQ277</f>
        <v/>
      </c>
      <c r="E329" s="34" t="str">
        <f>G!AP277</f>
        <v>--</v>
      </c>
      <c r="F329" s="33"/>
      <c r="G329" s="33" t="str">
        <f>G!AS277</f>
        <v/>
      </c>
      <c r="H329" s="34" t="str">
        <f>G!AR277</f>
        <v>--</v>
      </c>
      <c r="I329" s="33" t="str">
        <f>G!AT277</f>
        <v/>
      </c>
      <c r="J329" s="33" t="str">
        <f>G!AU277</f>
        <v/>
      </c>
      <c r="K329" s="34" t="str">
        <f>IFERROR(IF(OR(H329="--",H329="rg",VLOOKUP(F!$B277,E!$B$1:'E'!$AK$300,12,FALSE)=1000000000,I329="-",I329=""),"",(HLOOKUP(SMALL(G!$Q$4:'G'!$Y$4,1),G!$Q$4:'G'!$Y$501,ROW(G!Q277)-3,FALSE))/VLOOKUP(F!$B277,E!$B$1:'E'!$AK$300,12,FALSE)*100),"")</f>
        <v/>
      </c>
      <c r="L329" s="34"/>
      <c r="M329" s="34" t="str">
        <f>G!AW277</f>
        <v/>
      </c>
      <c r="N329" s="34" t="str">
        <f>G!AV277</f>
        <v>--</v>
      </c>
      <c r="O329" s="33"/>
      <c r="P329" s="33" t="str">
        <f>G!AY277</f>
        <v/>
      </c>
      <c r="Q329" s="34" t="str">
        <f>G!AX277</f>
        <v>--</v>
      </c>
      <c r="R329" s="33" t="str">
        <f>G!AZ277</f>
        <v/>
      </c>
      <c r="S329" s="33" t="str">
        <f>G!BA277</f>
        <v/>
      </c>
      <c r="T329" s="34" t="str">
        <f>IFERROR(IF(OR(Q329="--",Q329="rg",VLOOKUP(F!$B277,E!$B$1:'E'!$AK$300,12,FALSE)=1000000000,R329="-",R329=""),"",(HLOOKUP(SMALL(G!$Q$4:'G'!$Y$4,4),G!$Q$4:'G'!$Y$501,ROW(G!Z277)-3,FALSE))/VLOOKUP(F!$B277,E!$B$1:'E'!$AK$300,12,FALSE)*100),"")</f>
        <v/>
      </c>
      <c r="U329" s="34"/>
      <c r="V329" s="34" t="str">
        <f>G!BC277</f>
        <v/>
      </c>
      <c r="W329" s="34" t="str">
        <f>G!BB277</f>
        <v>--</v>
      </c>
      <c r="X329" s="34"/>
      <c r="Y329" s="33" t="str">
        <f>G!BE277</f>
        <v/>
      </c>
      <c r="Z329" s="34" t="str">
        <f>G!BD277</f>
        <v>--</v>
      </c>
      <c r="AA329" s="33" t="str">
        <f>G!BF277</f>
        <v/>
      </c>
      <c r="AB329" s="33" t="str">
        <f>G!BG277</f>
        <v/>
      </c>
      <c r="AC329" s="34" t="str">
        <f>IFERROR(IF(OR(Z329="--",Z329="rg",VLOOKUP(F!$B277,E!$B$1:'E'!$AK$300,12,FALSE)=1000000000,AA329="-",AA329=""),"",(HLOOKUP(SMALL(G!$Q$4:'G'!$Y$4,7),G!$Q$4:'G'!$Y$501,ROW(G!AI277)-3,FALSE))/VLOOKUP(F!$B277,E!$B$1:'E'!$AK$300,12,FALSE)*100),"")</f>
        <v/>
      </c>
      <c r="AD329" s="34"/>
      <c r="AE329" s="25"/>
      <c r="AF329" s="25"/>
      <c r="AH329" s="63">
        <f t="shared" si="5"/>
        <v>1</v>
      </c>
      <c r="AJ329" s="25"/>
      <c r="AK329" s="25"/>
    </row>
    <row r="330" spans="1:37" s="63" customFormat="1" ht="9" hidden="1" customHeight="1" x14ac:dyDescent="0.15">
      <c r="A330" s="195" t="str">
        <f>F!A278</f>
        <v>trans(2)-Permethrin</v>
      </c>
      <c r="B330" s="195"/>
      <c r="C330" s="195"/>
      <c r="D330" s="35" t="str">
        <f>G!AQ278</f>
        <v/>
      </c>
      <c r="E330" s="34" t="str">
        <f>G!AP278</f>
        <v>--</v>
      </c>
      <c r="F330" s="33"/>
      <c r="G330" s="33" t="str">
        <f>G!AS278</f>
        <v/>
      </c>
      <c r="H330" s="34" t="str">
        <f>G!AR278</f>
        <v>--</v>
      </c>
      <c r="I330" s="33" t="str">
        <f>G!AT278</f>
        <v/>
      </c>
      <c r="J330" s="33" t="str">
        <f>G!AU278</f>
        <v/>
      </c>
      <c r="K330" s="34" t="str">
        <f>IFERROR(IF(OR(H330="--",H330="rg",VLOOKUP(F!$B278,E!$B$1:'E'!$AK$300,12,FALSE)=1000000000,I330="-",I330=""),"",(HLOOKUP(SMALL(G!$Q$4:'G'!$Y$4,1),G!$Q$4:'G'!$Y$501,ROW(G!Q278)-3,FALSE))/VLOOKUP(F!$B278,E!$B$1:'E'!$AK$300,12,FALSE)*100),"")</f>
        <v/>
      </c>
      <c r="L330" s="34"/>
      <c r="M330" s="34" t="str">
        <f>G!AW278</f>
        <v/>
      </c>
      <c r="N330" s="34" t="str">
        <f>G!AV278</f>
        <v>--</v>
      </c>
      <c r="O330" s="33"/>
      <c r="P330" s="33" t="str">
        <f>G!AY278</f>
        <v/>
      </c>
      <c r="Q330" s="34" t="str">
        <f>G!AX278</f>
        <v>--</v>
      </c>
      <c r="R330" s="33" t="str">
        <f>G!AZ278</f>
        <v/>
      </c>
      <c r="S330" s="33" t="str">
        <f>G!BA278</f>
        <v/>
      </c>
      <c r="T330" s="34" t="str">
        <f>IFERROR(IF(OR(Q330="--",Q330="rg",VLOOKUP(F!$B278,E!$B$1:'E'!$AK$300,12,FALSE)=1000000000,R330="-",R330=""),"",(HLOOKUP(SMALL(G!$Q$4:'G'!$Y$4,4),G!$Q$4:'G'!$Y$501,ROW(G!Z278)-3,FALSE))/VLOOKUP(F!$B278,E!$B$1:'E'!$AK$300,12,FALSE)*100),"")</f>
        <v/>
      </c>
      <c r="U330" s="34"/>
      <c r="V330" s="34" t="str">
        <f>G!BC278</f>
        <v/>
      </c>
      <c r="W330" s="34" t="str">
        <f>G!BB278</f>
        <v>--</v>
      </c>
      <c r="X330" s="34"/>
      <c r="Y330" s="33" t="str">
        <f>G!BE278</f>
        <v/>
      </c>
      <c r="Z330" s="34" t="str">
        <f>G!BD278</f>
        <v>--</v>
      </c>
      <c r="AA330" s="33" t="str">
        <f>G!BF278</f>
        <v/>
      </c>
      <c r="AB330" s="33" t="str">
        <f>G!BG278</f>
        <v/>
      </c>
      <c r="AC330" s="34" t="str">
        <f>IFERROR(IF(OR(Z330="--",Z330="rg",VLOOKUP(F!$B278,E!$B$1:'E'!$AK$300,12,FALSE)=1000000000,AA330="-",AA330=""),"",(HLOOKUP(SMALL(G!$Q$4:'G'!$Y$4,7),G!$Q$4:'G'!$Y$501,ROW(G!AI278)-3,FALSE))/VLOOKUP(F!$B278,E!$B$1:'E'!$AK$300,12,FALSE)*100),"")</f>
        <v/>
      </c>
      <c r="AD330" s="34"/>
      <c r="AE330" s="25"/>
      <c r="AF330" s="25"/>
      <c r="AH330" s="63">
        <f t="shared" si="5"/>
        <v>1</v>
      </c>
      <c r="AJ330" s="25"/>
      <c r="AK330" s="25"/>
    </row>
    <row r="331" spans="1:37" s="63" customFormat="1" ht="9" hidden="1" customHeight="1" x14ac:dyDescent="0.15">
      <c r="A331" s="195" t="str">
        <f>F!A279</f>
        <v>2,4-Dinitrotolueen</v>
      </c>
      <c r="B331" s="195"/>
      <c r="C331" s="195"/>
      <c r="D331" s="35" t="str">
        <f>G!AQ279</f>
        <v/>
      </c>
      <c r="E331" s="34" t="str">
        <f>G!AP279</f>
        <v>--</v>
      </c>
      <c r="F331" s="33"/>
      <c r="G331" s="33" t="str">
        <f>G!AS279</f>
        <v/>
      </c>
      <c r="H331" s="34" t="str">
        <f>G!AR279</f>
        <v>--</v>
      </c>
      <c r="I331" s="33" t="str">
        <f>G!AT279</f>
        <v/>
      </c>
      <c r="J331" s="33" t="str">
        <f>G!AU279</f>
        <v/>
      </c>
      <c r="K331" s="34" t="str">
        <f>IFERROR(IF(OR(H331="--",H331="rg",VLOOKUP(F!$B279,E!$B$1:'E'!$AK$300,12,FALSE)=1000000000,I331="-",I331=""),"",(HLOOKUP(SMALL(G!$Q$4:'G'!$Y$4,1),G!$Q$4:'G'!$Y$501,ROW(G!Q279)-3,FALSE))/VLOOKUP(F!$B279,E!$B$1:'E'!$AK$300,12,FALSE)*100),"")</f>
        <v/>
      </c>
      <c r="L331" s="34"/>
      <c r="M331" s="34" t="str">
        <f>G!AW279</f>
        <v/>
      </c>
      <c r="N331" s="34" t="str">
        <f>G!AV279</f>
        <v>--</v>
      </c>
      <c r="O331" s="33"/>
      <c r="P331" s="33" t="str">
        <f>G!AY279</f>
        <v/>
      </c>
      <c r="Q331" s="34" t="str">
        <f>G!AX279</f>
        <v>--</v>
      </c>
      <c r="R331" s="33" t="str">
        <f>G!AZ279</f>
        <v/>
      </c>
      <c r="S331" s="33" t="str">
        <f>G!BA279</f>
        <v/>
      </c>
      <c r="T331" s="34" t="str">
        <f>IFERROR(IF(OR(Q331="--",Q331="rg",VLOOKUP(F!$B279,E!$B$1:'E'!$AK$300,12,FALSE)=1000000000,R331="-",R331=""),"",(HLOOKUP(SMALL(G!$Q$4:'G'!$Y$4,4),G!$Q$4:'G'!$Y$501,ROW(G!Z279)-3,FALSE))/VLOOKUP(F!$B279,E!$B$1:'E'!$AK$300,12,FALSE)*100),"")</f>
        <v/>
      </c>
      <c r="U331" s="34"/>
      <c r="V331" s="34" t="str">
        <f>G!BC279</f>
        <v/>
      </c>
      <c r="W331" s="34" t="str">
        <f>G!BB279</f>
        <v>--</v>
      </c>
      <c r="X331" s="34"/>
      <c r="Y331" s="33" t="str">
        <f>G!BE279</f>
        <v/>
      </c>
      <c r="Z331" s="34" t="str">
        <f>G!BD279</f>
        <v>--</v>
      </c>
      <c r="AA331" s="33" t="str">
        <f>G!BF279</f>
        <v/>
      </c>
      <c r="AB331" s="33" t="str">
        <f>G!BG279</f>
        <v/>
      </c>
      <c r="AC331" s="34" t="str">
        <f>IFERROR(IF(OR(Z331="--",Z331="rg",VLOOKUP(F!$B279,E!$B$1:'E'!$AK$300,12,FALSE)=1000000000,AA331="-",AA331=""),"",(HLOOKUP(SMALL(G!$Q$4:'G'!$Y$4,7),G!$Q$4:'G'!$Y$501,ROW(G!AI279)-3,FALSE))/VLOOKUP(F!$B279,E!$B$1:'E'!$AK$300,12,FALSE)*100),"")</f>
        <v/>
      </c>
      <c r="AD331" s="34"/>
      <c r="AE331" s="25"/>
      <c r="AF331" s="25"/>
      <c r="AH331" s="63">
        <f t="shared" si="5"/>
        <v>1</v>
      </c>
      <c r="AJ331" s="25"/>
      <c r="AK331" s="25"/>
    </row>
    <row r="332" spans="1:37" s="63" customFormat="1" ht="9" hidden="1" customHeight="1" x14ac:dyDescent="0.15">
      <c r="A332" s="195" t="str">
        <f>F!A280</f>
        <v>2,6-Dinitrotolueen</v>
      </c>
      <c r="B332" s="195"/>
      <c r="C332" s="195"/>
      <c r="D332" s="35" t="str">
        <f>G!AQ280</f>
        <v/>
      </c>
      <c r="E332" s="34" t="str">
        <f>G!AP280</f>
        <v>--</v>
      </c>
      <c r="F332" s="33"/>
      <c r="G332" s="33" t="str">
        <f>G!AS280</f>
        <v/>
      </c>
      <c r="H332" s="34" t="str">
        <f>G!AR280</f>
        <v>--</v>
      </c>
      <c r="I332" s="33" t="str">
        <f>G!AT280</f>
        <v/>
      </c>
      <c r="J332" s="33" t="str">
        <f>G!AU280</f>
        <v/>
      </c>
      <c r="K332" s="34" t="str">
        <f>IFERROR(IF(OR(H332="--",H332="rg",VLOOKUP(F!$B280,E!$B$1:'E'!$AK$300,12,FALSE)=1000000000,I332="-",I332=""),"",(HLOOKUP(SMALL(G!$Q$4:'G'!$Y$4,1),G!$Q$4:'G'!$Y$501,ROW(G!Q280)-3,FALSE))/VLOOKUP(F!$B280,E!$B$1:'E'!$AK$300,12,FALSE)*100),"")</f>
        <v/>
      </c>
      <c r="L332" s="34"/>
      <c r="M332" s="34" t="str">
        <f>G!AW280</f>
        <v/>
      </c>
      <c r="N332" s="34" t="str">
        <f>G!AV280</f>
        <v>--</v>
      </c>
      <c r="O332" s="33"/>
      <c r="P332" s="33" t="str">
        <f>G!AY280</f>
        <v/>
      </c>
      <c r="Q332" s="34" t="str">
        <f>G!AX280</f>
        <v>--</v>
      </c>
      <c r="R332" s="33" t="str">
        <f>G!AZ280</f>
        <v/>
      </c>
      <c r="S332" s="33" t="str">
        <f>G!BA280</f>
        <v/>
      </c>
      <c r="T332" s="34" t="str">
        <f>IFERROR(IF(OR(Q332="--",Q332="rg",VLOOKUP(F!$B280,E!$B$1:'E'!$AK$300,12,FALSE)=1000000000,R332="-",R332=""),"",(HLOOKUP(SMALL(G!$Q$4:'G'!$Y$4,4),G!$Q$4:'G'!$Y$501,ROW(G!Z280)-3,FALSE))/VLOOKUP(F!$B280,E!$B$1:'E'!$AK$300,12,FALSE)*100),"")</f>
        <v/>
      </c>
      <c r="U332" s="34"/>
      <c r="V332" s="34" t="str">
        <f>G!BC280</f>
        <v/>
      </c>
      <c r="W332" s="34" t="str">
        <f>G!BB280</f>
        <v>--</v>
      </c>
      <c r="X332" s="34"/>
      <c r="Y332" s="33" t="str">
        <f>G!BE280</f>
        <v/>
      </c>
      <c r="Z332" s="34" t="str">
        <f>G!BD280</f>
        <v>--</v>
      </c>
      <c r="AA332" s="33" t="str">
        <f>G!BF280</f>
        <v/>
      </c>
      <c r="AB332" s="33" t="str">
        <f>G!BG280</f>
        <v/>
      </c>
      <c r="AC332" s="34" t="str">
        <f>IFERROR(IF(OR(Z332="--",Z332="rg",VLOOKUP(F!$B280,E!$B$1:'E'!$AK$300,12,FALSE)=1000000000,AA332="-",AA332=""),"",(HLOOKUP(SMALL(G!$Q$4:'G'!$Y$4,7),G!$Q$4:'G'!$Y$501,ROW(G!AI280)-3,FALSE))/VLOOKUP(F!$B280,E!$B$1:'E'!$AK$300,12,FALSE)*100),"")</f>
        <v/>
      </c>
      <c r="AD332" s="34"/>
      <c r="AE332" s="25"/>
      <c r="AF332" s="25"/>
      <c r="AH332" s="63">
        <f t="shared" si="5"/>
        <v>1</v>
      </c>
      <c r="AJ332" s="25"/>
      <c r="AK332" s="25"/>
    </row>
    <row r="333" spans="1:37" s="63" customFormat="1" ht="9" hidden="1" customHeight="1" x14ac:dyDescent="0.15">
      <c r="A333" s="195" t="str">
        <f>F!A281</f>
        <v>2-Chloornaftaleen</v>
      </c>
      <c r="B333" s="195"/>
      <c r="C333" s="195"/>
      <c r="D333" s="35" t="str">
        <f>G!AQ281</f>
        <v/>
      </c>
      <c r="E333" s="34" t="str">
        <f>G!AP281</f>
        <v>--</v>
      </c>
      <c r="F333" s="33"/>
      <c r="G333" s="33" t="str">
        <f>G!AS281</f>
        <v/>
      </c>
      <c r="H333" s="34" t="str">
        <f>G!AR281</f>
        <v>--</v>
      </c>
      <c r="I333" s="33" t="str">
        <f>G!AT281</f>
        <v/>
      </c>
      <c r="J333" s="33" t="str">
        <f>G!AU281</f>
        <v/>
      </c>
      <c r="K333" s="34" t="str">
        <f>IFERROR(IF(OR(H333="--",H333="rg",VLOOKUP(F!$B281,E!$B$1:'E'!$AK$300,12,FALSE)=1000000000,I333="-",I333=""),"",(HLOOKUP(SMALL(G!$Q$4:'G'!$Y$4,1),G!$Q$4:'G'!$Y$501,ROW(G!Q281)-3,FALSE))/VLOOKUP(F!$B281,E!$B$1:'E'!$AK$300,12,FALSE)*100),"")</f>
        <v/>
      </c>
      <c r="L333" s="34"/>
      <c r="M333" s="34" t="str">
        <f>G!AW281</f>
        <v/>
      </c>
      <c r="N333" s="34" t="str">
        <f>G!AV281</f>
        <v>--</v>
      </c>
      <c r="O333" s="33"/>
      <c r="P333" s="33" t="str">
        <f>G!AY281</f>
        <v/>
      </c>
      <c r="Q333" s="34" t="str">
        <f>G!AX281</f>
        <v>--</v>
      </c>
      <c r="R333" s="33" t="str">
        <f>G!AZ281</f>
        <v/>
      </c>
      <c r="S333" s="33" t="str">
        <f>G!BA281</f>
        <v/>
      </c>
      <c r="T333" s="34" t="str">
        <f>IFERROR(IF(OR(Q333="--",Q333="rg",VLOOKUP(F!$B281,E!$B$1:'E'!$AK$300,12,FALSE)=1000000000,R333="-",R333=""),"",(HLOOKUP(SMALL(G!$Q$4:'G'!$Y$4,4),G!$Q$4:'G'!$Y$501,ROW(G!Z281)-3,FALSE))/VLOOKUP(F!$B281,E!$B$1:'E'!$AK$300,12,FALSE)*100),"")</f>
        <v/>
      </c>
      <c r="U333" s="34"/>
      <c r="V333" s="34" t="str">
        <f>G!BC281</f>
        <v/>
      </c>
      <c r="W333" s="34" t="str">
        <f>G!BB281</f>
        <v>--</v>
      </c>
      <c r="X333" s="34"/>
      <c r="Y333" s="33" t="str">
        <f>G!BE281</f>
        <v/>
      </c>
      <c r="Z333" s="34" t="str">
        <f>G!BD281</f>
        <v>--</v>
      </c>
      <c r="AA333" s="33" t="str">
        <f>G!BF281</f>
        <v/>
      </c>
      <c r="AB333" s="33" t="str">
        <f>G!BG281</f>
        <v/>
      </c>
      <c r="AC333" s="34" t="str">
        <f>IFERROR(IF(OR(Z333="--",Z333="rg",VLOOKUP(F!$B281,E!$B$1:'E'!$AK$300,12,FALSE)=1000000000,AA333="-",AA333=""),"",(HLOOKUP(SMALL(G!$Q$4:'G'!$Y$4,7),G!$Q$4:'G'!$Y$501,ROW(G!AI281)-3,FALSE))/VLOOKUP(F!$B281,E!$B$1:'E'!$AK$300,12,FALSE)*100),"")</f>
        <v/>
      </c>
      <c r="AD333" s="34"/>
      <c r="AE333" s="25"/>
      <c r="AF333" s="25"/>
      <c r="AH333" s="63">
        <f t="shared" si="5"/>
        <v>1</v>
      </c>
      <c r="AJ333" s="25"/>
      <c r="AK333" s="25"/>
    </row>
    <row r="334" spans="1:37" s="63" customFormat="1" ht="9" hidden="1" customHeight="1" x14ac:dyDescent="0.15">
      <c r="A334" s="195" t="str">
        <f>F!A282</f>
        <v>2-Methylnaftaleen</v>
      </c>
      <c r="B334" s="195"/>
      <c r="C334" s="195"/>
      <c r="D334" s="35" t="str">
        <f>G!AQ282</f>
        <v/>
      </c>
      <c r="E334" s="34" t="str">
        <f>G!AP282</f>
        <v>--</v>
      </c>
      <c r="F334" s="33"/>
      <c r="G334" s="33" t="str">
        <f>G!AS282</f>
        <v/>
      </c>
      <c r="H334" s="34" t="str">
        <f>G!AR282</f>
        <v>--</v>
      </c>
      <c r="I334" s="33" t="str">
        <f>G!AT282</f>
        <v/>
      </c>
      <c r="J334" s="33" t="str">
        <f>G!AU282</f>
        <v/>
      </c>
      <c r="K334" s="34" t="str">
        <f>IFERROR(IF(OR(H334="--",H334="rg",VLOOKUP(F!$B282,E!$B$1:'E'!$AK$300,12,FALSE)=1000000000,I334="-",I334=""),"",(HLOOKUP(SMALL(G!$Q$4:'G'!$Y$4,1),G!$Q$4:'G'!$Y$501,ROW(G!Q282)-3,FALSE))/VLOOKUP(F!$B282,E!$B$1:'E'!$AK$300,12,FALSE)*100),"")</f>
        <v/>
      </c>
      <c r="L334" s="34"/>
      <c r="M334" s="34" t="str">
        <f>G!AW282</f>
        <v/>
      </c>
      <c r="N334" s="34" t="str">
        <f>G!AV282</f>
        <v>--</v>
      </c>
      <c r="O334" s="33"/>
      <c r="P334" s="33" t="str">
        <f>G!AY282</f>
        <v/>
      </c>
      <c r="Q334" s="34" t="str">
        <f>G!AX282</f>
        <v>--</v>
      </c>
      <c r="R334" s="33" t="str">
        <f>G!AZ282</f>
        <v/>
      </c>
      <c r="S334" s="33" t="str">
        <f>G!BA282</f>
        <v/>
      </c>
      <c r="T334" s="34" t="str">
        <f>IFERROR(IF(OR(Q334="--",Q334="rg",VLOOKUP(F!$B282,E!$B$1:'E'!$AK$300,12,FALSE)=1000000000,R334="-",R334=""),"",(HLOOKUP(SMALL(G!$Q$4:'G'!$Y$4,4),G!$Q$4:'G'!$Y$501,ROW(G!Z282)-3,FALSE))/VLOOKUP(F!$B282,E!$B$1:'E'!$AK$300,12,FALSE)*100),"")</f>
        <v/>
      </c>
      <c r="U334" s="34"/>
      <c r="V334" s="34" t="str">
        <f>G!BC282</f>
        <v/>
      </c>
      <c r="W334" s="34" t="str">
        <f>G!BB282</f>
        <v>--</v>
      </c>
      <c r="X334" s="34"/>
      <c r="Y334" s="33" t="str">
        <f>G!BE282</f>
        <v/>
      </c>
      <c r="Z334" s="34" t="str">
        <f>G!BD282</f>
        <v>--</v>
      </c>
      <c r="AA334" s="33" t="str">
        <f>G!BF282</f>
        <v/>
      </c>
      <c r="AB334" s="33" t="str">
        <f>G!BG282</f>
        <v/>
      </c>
      <c r="AC334" s="34" t="str">
        <f>IFERROR(IF(OR(Z334="--",Z334="rg",VLOOKUP(F!$B282,E!$B$1:'E'!$AK$300,12,FALSE)=1000000000,AA334="-",AA334=""),"",(HLOOKUP(SMALL(G!$Q$4:'G'!$Y$4,7),G!$Q$4:'G'!$Y$501,ROW(G!AI282)-3,FALSE))/VLOOKUP(F!$B282,E!$B$1:'E'!$AK$300,12,FALSE)*100),"")</f>
        <v/>
      </c>
      <c r="AD334" s="34"/>
      <c r="AE334" s="25"/>
      <c r="AF334" s="25"/>
      <c r="AH334" s="63">
        <f t="shared" ref="AH334:AH397" si="7">IF(AND(E334="--",N334="--",W334="--"),1,0)</f>
        <v>1</v>
      </c>
      <c r="AJ334" s="25"/>
      <c r="AK334" s="25"/>
    </row>
    <row r="335" spans="1:37" s="63" customFormat="1" ht="9" hidden="1" customHeight="1" x14ac:dyDescent="0.15">
      <c r="A335" s="195" t="str">
        <f>F!A283</f>
        <v>4-Broomfenylfenylether</v>
      </c>
      <c r="B335" s="195"/>
      <c r="C335" s="195"/>
      <c r="D335" s="35" t="str">
        <f>G!AQ283</f>
        <v/>
      </c>
      <c r="E335" s="34" t="str">
        <f>G!AP283</f>
        <v>--</v>
      </c>
      <c r="F335" s="33"/>
      <c r="G335" s="33" t="str">
        <f>G!AS283</f>
        <v/>
      </c>
      <c r="H335" s="34" t="str">
        <f>G!AR283</f>
        <v>--</v>
      </c>
      <c r="I335" s="33" t="str">
        <f>G!AT283</f>
        <v/>
      </c>
      <c r="J335" s="33" t="str">
        <f>G!AU283</f>
        <v/>
      </c>
      <c r="K335" s="34" t="str">
        <f>IFERROR(IF(OR(H335="--",H335="rg",VLOOKUP(F!$B283,E!$B$1:'E'!$AK$300,12,FALSE)=1000000000,I335="-",I335=""),"",(HLOOKUP(SMALL(G!$Q$4:'G'!$Y$4,1),G!$Q$4:'G'!$Y$501,ROW(G!Q283)-3,FALSE))/VLOOKUP(F!$B283,E!$B$1:'E'!$AK$300,12,FALSE)*100),"")</f>
        <v/>
      </c>
      <c r="L335" s="34"/>
      <c r="M335" s="34" t="str">
        <f>G!AW283</f>
        <v/>
      </c>
      <c r="N335" s="34" t="str">
        <f>G!AV283</f>
        <v>--</v>
      </c>
      <c r="O335" s="33"/>
      <c r="P335" s="33" t="str">
        <f>G!AY283</f>
        <v/>
      </c>
      <c r="Q335" s="34" t="str">
        <f>G!AX283</f>
        <v>--</v>
      </c>
      <c r="R335" s="33" t="str">
        <f>G!AZ283</f>
        <v/>
      </c>
      <c r="S335" s="33" t="str">
        <f>G!BA283</f>
        <v/>
      </c>
      <c r="T335" s="34" t="str">
        <f>IFERROR(IF(OR(Q335="--",Q335="rg",VLOOKUP(F!$B283,E!$B$1:'E'!$AK$300,12,FALSE)=1000000000,R335="-",R335=""),"",(HLOOKUP(SMALL(G!$Q$4:'G'!$Y$4,4),G!$Q$4:'G'!$Y$501,ROW(G!Z283)-3,FALSE))/VLOOKUP(F!$B283,E!$B$1:'E'!$AK$300,12,FALSE)*100),"")</f>
        <v/>
      </c>
      <c r="U335" s="34"/>
      <c r="V335" s="34" t="str">
        <f>G!BC283</f>
        <v/>
      </c>
      <c r="W335" s="34" t="str">
        <f>G!BB283</f>
        <v>--</v>
      </c>
      <c r="X335" s="34"/>
      <c r="Y335" s="33" t="str">
        <f>G!BE283</f>
        <v/>
      </c>
      <c r="Z335" s="34" t="str">
        <f>G!BD283</f>
        <v>--</v>
      </c>
      <c r="AA335" s="33" t="str">
        <f>G!BF283</f>
        <v/>
      </c>
      <c r="AB335" s="33" t="str">
        <f>G!BG283</f>
        <v/>
      </c>
      <c r="AC335" s="34" t="str">
        <f>IFERROR(IF(OR(Z335="--",Z335="rg",VLOOKUP(F!$B283,E!$B$1:'E'!$AK$300,12,FALSE)=1000000000,AA335="-",AA335=""),"",(HLOOKUP(SMALL(G!$Q$4:'G'!$Y$4,7),G!$Q$4:'G'!$Y$501,ROW(G!AI283)-3,FALSE))/VLOOKUP(F!$B283,E!$B$1:'E'!$AK$300,12,FALSE)*100),"")</f>
        <v/>
      </c>
      <c r="AD335" s="34"/>
      <c r="AE335" s="25"/>
      <c r="AF335" s="25"/>
      <c r="AH335" s="63">
        <f t="shared" si="7"/>
        <v>1</v>
      </c>
      <c r="AJ335" s="25"/>
      <c r="AK335" s="25"/>
    </row>
    <row r="336" spans="1:37" s="63" customFormat="1" ht="9" hidden="1" customHeight="1" x14ac:dyDescent="0.15">
      <c r="A336" s="195" t="str">
        <f>F!A284</f>
        <v>4-Chloorfenylfenylether</v>
      </c>
      <c r="B336" s="195"/>
      <c r="C336" s="195"/>
      <c r="D336" s="35" t="str">
        <f>G!AQ284</f>
        <v/>
      </c>
      <c r="E336" s="34" t="str">
        <f>G!AP284</f>
        <v>--</v>
      </c>
      <c r="F336" s="33"/>
      <c r="G336" s="33" t="str">
        <f>G!AS284</f>
        <v/>
      </c>
      <c r="H336" s="34" t="str">
        <f>G!AR284</f>
        <v>--</v>
      </c>
      <c r="I336" s="33" t="str">
        <f>G!AT284</f>
        <v/>
      </c>
      <c r="J336" s="33" t="str">
        <f>G!AU284</f>
        <v/>
      </c>
      <c r="K336" s="34" t="str">
        <f>IFERROR(IF(OR(H336="--",H336="rg",VLOOKUP(F!$B284,E!$B$1:'E'!$AK$300,12,FALSE)=1000000000,I336="-",I336=""),"",(HLOOKUP(SMALL(G!$Q$4:'G'!$Y$4,1),G!$Q$4:'G'!$Y$501,ROW(G!Q284)-3,FALSE))/VLOOKUP(F!$B284,E!$B$1:'E'!$AK$300,12,FALSE)*100),"")</f>
        <v/>
      </c>
      <c r="L336" s="34"/>
      <c r="M336" s="34" t="str">
        <f>G!AW284</f>
        <v/>
      </c>
      <c r="N336" s="34" t="str">
        <f>G!AV284</f>
        <v>--</v>
      </c>
      <c r="O336" s="33"/>
      <c r="P336" s="33" t="str">
        <f>G!AY284</f>
        <v/>
      </c>
      <c r="Q336" s="34" t="str">
        <f>G!AX284</f>
        <v>--</v>
      </c>
      <c r="R336" s="33" t="str">
        <f>G!AZ284</f>
        <v/>
      </c>
      <c r="S336" s="33" t="str">
        <f>G!BA284</f>
        <v/>
      </c>
      <c r="T336" s="34" t="str">
        <f>IFERROR(IF(OR(Q336="--",Q336="rg",VLOOKUP(F!$B284,E!$B$1:'E'!$AK$300,12,FALSE)=1000000000,R336="-",R336=""),"",(HLOOKUP(SMALL(G!$Q$4:'G'!$Y$4,4),G!$Q$4:'G'!$Y$501,ROW(G!Z284)-3,FALSE))/VLOOKUP(F!$B284,E!$B$1:'E'!$AK$300,12,FALSE)*100),"")</f>
        <v/>
      </c>
      <c r="U336" s="34"/>
      <c r="V336" s="34" t="str">
        <f>G!BC284</f>
        <v/>
      </c>
      <c r="W336" s="34" t="str">
        <f>G!BB284</f>
        <v>--</v>
      </c>
      <c r="X336" s="34"/>
      <c r="Y336" s="33" t="str">
        <f>G!BE284</f>
        <v/>
      </c>
      <c r="Z336" s="34" t="str">
        <f>G!BD284</f>
        <v>--</v>
      </c>
      <c r="AA336" s="33" t="str">
        <f>G!BF284</f>
        <v/>
      </c>
      <c r="AB336" s="33" t="str">
        <f>G!BG284</f>
        <v/>
      </c>
      <c r="AC336" s="34" t="str">
        <f>IFERROR(IF(OR(Z336="--",Z336="rg",VLOOKUP(F!$B284,E!$B$1:'E'!$AK$300,12,FALSE)=1000000000,AA336="-",AA336=""),"",(HLOOKUP(SMALL(G!$Q$4:'G'!$Y$4,7),G!$Q$4:'G'!$Y$501,ROW(G!AI284)-3,FALSE))/VLOOKUP(F!$B284,E!$B$1:'E'!$AK$300,12,FALSE)*100),"")</f>
        <v/>
      </c>
      <c r="AD336" s="34"/>
      <c r="AE336" s="25"/>
      <c r="AF336" s="25"/>
      <c r="AH336" s="63">
        <f t="shared" si="7"/>
        <v>1</v>
      </c>
      <c r="AJ336" s="25"/>
      <c r="AK336" s="25"/>
    </row>
    <row r="337" spans="1:37" s="63" customFormat="1" ht="9" hidden="1" customHeight="1" x14ac:dyDescent="0.15">
      <c r="A337" s="195" t="str">
        <f>F!A285</f>
        <v>Azobenzeen</v>
      </c>
      <c r="B337" s="195"/>
      <c r="C337" s="195"/>
      <c r="D337" s="35" t="str">
        <f>G!AQ285</f>
        <v/>
      </c>
      <c r="E337" s="34" t="str">
        <f>G!AP285</f>
        <v>--</v>
      </c>
      <c r="F337" s="33"/>
      <c r="G337" s="33" t="str">
        <f>G!AS285</f>
        <v/>
      </c>
      <c r="H337" s="34" t="str">
        <f>G!AR285</f>
        <v>--</v>
      </c>
      <c r="I337" s="33" t="str">
        <f>G!AT285</f>
        <v/>
      </c>
      <c r="J337" s="33" t="str">
        <f>G!AU285</f>
        <v/>
      </c>
      <c r="K337" s="34" t="str">
        <f>IFERROR(IF(OR(H337="--",H337="rg",VLOOKUP(F!$B285,E!$B$1:'E'!$AK$300,12,FALSE)=1000000000,I337="-",I337=""),"",(HLOOKUP(SMALL(G!$Q$4:'G'!$Y$4,1),G!$Q$4:'G'!$Y$501,ROW(G!Q285)-3,FALSE))/VLOOKUP(F!$B285,E!$B$1:'E'!$AK$300,12,FALSE)*100),"")</f>
        <v/>
      </c>
      <c r="L337" s="34"/>
      <c r="M337" s="34" t="str">
        <f>G!AW285</f>
        <v/>
      </c>
      <c r="N337" s="34" t="str">
        <f>G!AV285</f>
        <v>--</v>
      </c>
      <c r="O337" s="33"/>
      <c r="P337" s="33" t="str">
        <f>G!AY285</f>
        <v/>
      </c>
      <c r="Q337" s="34" t="str">
        <f>G!AX285</f>
        <v>--</v>
      </c>
      <c r="R337" s="33" t="str">
        <f>G!AZ285</f>
        <v/>
      </c>
      <c r="S337" s="33" t="str">
        <f>G!BA285</f>
        <v/>
      </c>
      <c r="T337" s="34" t="str">
        <f>IFERROR(IF(OR(Q337="--",Q337="rg",VLOOKUP(F!$B285,E!$B$1:'E'!$AK$300,12,FALSE)=1000000000,R337="-",R337=""),"",(HLOOKUP(SMALL(G!$Q$4:'G'!$Y$4,4),G!$Q$4:'G'!$Y$501,ROW(G!Z285)-3,FALSE))/VLOOKUP(F!$B285,E!$B$1:'E'!$AK$300,12,FALSE)*100),"")</f>
        <v/>
      </c>
      <c r="U337" s="34"/>
      <c r="V337" s="34" t="str">
        <f>G!BC285</f>
        <v/>
      </c>
      <c r="W337" s="34" t="str">
        <f>G!BB285</f>
        <v>--</v>
      </c>
      <c r="X337" s="34"/>
      <c r="Y337" s="33" t="str">
        <f>G!BE285</f>
        <v/>
      </c>
      <c r="Z337" s="34" t="str">
        <f>G!BD285</f>
        <v>--</v>
      </c>
      <c r="AA337" s="33" t="str">
        <f>G!BF285</f>
        <v/>
      </c>
      <c r="AB337" s="33" t="str">
        <f>G!BG285</f>
        <v/>
      </c>
      <c r="AC337" s="34" t="str">
        <f>IFERROR(IF(OR(Z337="--",Z337="rg",VLOOKUP(F!$B285,E!$B$1:'E'!$AK$300,12,FALSE)=1000000000,AA337="-",AA337=""),"",(HLOOKUP(SMALL(G!$Q$4:'G'!$Y$4,7),G!$Q$4:'G'!$Y$501,ROW(G!AI285)-3,FALSE))/VLOOKUP(F!$B285,E!$B$1:'E'!$AK$300,12,FALSE)*100),"")</f>
        <v/>
      </c>
      <c r="AD337" s="34"/>
      <c r="AE337" s="25"/>
      <c r="AF337" s="25"/>
      <c r="AH337" s="63">
        <f t="shared" si="7"/>
        <v>1</v>
      </c>
      <c r="AJ337" s="25"/>
      <c r="AK337" s="25"/>
    </row>
    <row r="338" spans="1:37" s="63" customFormat="1" ht="9" hidden="1" customHeight="1" x14ac:dyDescent="0.15">
      <c r="A338" s="195" t="str">
        <f>F!A286</f>
        <v>bis(2-Chloorethoxy) methaan</v>
      </c>
      <c r="B338" s="195"/>
      <c r="C338" s="195"/>
      <c r="D338" s="35" t="str">
        <f>G!AQ286</f>
        <v/>
      </c>
      <c r="E338" s="34" t="str">
        <f>G!AP286</f>
        <v>--</v>
      </c>
      <c r="F338" s="33"/>
      <c r="G338" s="33" t="str">
        <f>G!AS286</f>
        <v/>
      </c>
      <c r="H338" s="34" t="str">
        <f>G!AR286</f>
        <v>--</v>
      </c>
      <c r="I338" s="33" t="str">
        <f>G!AT286</f>
        <v/>
      </c>
      <c r="J338" s="33" t="str">
        <f>G!AU286</f>
        <v/>
      </c>
      <c r="K338" s="34" t="str">
        <f>IFERROR(IF(OR(H338="--",H338="rg",VLOOKUP(F!$B286,E!$B$1:'E'!$AK$300,12,FALSE)=1000000000,I338="-",I338=""),"",(HLOOKUP(SMALL(G!$Q$4:'G'!$Y$4,1),G!$Q$4:'G'!$Y$501,ROW(G!Q286)-3,FALSE))/VLOOKUP(F!$B286,E!$B$1:'E'!$AK$300,12,FALSE)*100),"")</f>
        <v/>
      </c>
      <c r="L338" s="34"/>
      <c r="M338" s="34" t="str">
        <f>G!AW286</f>
        <v/>
      </c>
      <c r="N338" s="34" t="str">
        <f>G!AV286</f>
        <v>--</v>
      </c>
      <c r="O338" s="33"/>
      <c r="P338" s="33" t="str">
        <f>G!AY286</f>
        <v/>
      </c>
      <c r="Q338" s="34" t="str">
        <f>G!AX286</f>
        <v>--</v>
      </c>
      <c r="R338" s="33" t="str">
        <f>G!AZ286</f>
        <v/>
      </c>
      <c r="S338" s="33" t="str">
        <f>G!BA286</f>
        <v/>
      </c>
      <c r="T338" s="34" t="str">
        <f>IFERROR(IF(OR(Q338="--",Q338="rg",VLOOKUP(F!$B286,E!$B$1:'E'!$AK$300,12,FALSE)=1000000000,R338="-",R338=""),"",(HLOOKUP(SMALL(G!$Q$4:'G'!$Y$4,4),G!$Q$4:'G'!$Y$501,ROW(G!Z286)-3,FALSE))/VLOOKUP(F!$B286,E!$B$1:'E'!$AK$300,12,FALSE)*100),"")</f>
        <v/>
      </c>
      <c r="U338" s="34"/>
      <c r="V338" s="34" t="str">
        <f>G!BC286</f>
        <v/>
      </c>
      <c r="W338" s="34" t="str">
        <f>G!BB286</f>
        <v>--</v>
      </c>
      <c r="X338" s="34"/>
      <c r="Y338" s="33" t="str">
        <f>G!BE286</f>
        <v/>
      </c>
      <c r="Z338" s="34" t="str">
        <f>G!BD286</f>
        <v>--</v>
      </c>
      <c r="AA338" s="33" t="str">
        <f>G!BF286</f>
        <v/>
      </c>
      <c r="AB338" s="33" t="str">
        <f>G!BG286</f>
        <v/>
      </c>
      <c r="AC338" s="34" t="str">
        <f>IFERROR(IF(OR(Z338="--",Z338="rg",VLOOKUP(F!$B286,E!$B$1:'E'!$AK$300,12,FALSE)=1000000000,AA338="-",AA338=""),"",(HLOOKUP(SMALL(G!$Q$4:'G'!$Y$4,7),G!$Q$4:'G'!$Y$501,ROW(G!AI286)-3,FALSE))/VLOOKUP(F!$B286,E!$B$1:'E'!$AK$300,12,FALSE)*100),"")</f>
        <v/>
      </c>
      <c r="AD338" s="34"/>
      <c r="AE338" s="25"/>
      <c r="AF338" s="25"/>
      <c r="AH338" s="63">
        <f t="shared" si="7"/>
        <v>1</v>
      </c>
      <c r="AJ338" s="25"/>
      <c r="AK338" s="25"/>
    </row>
    <row r="339" spans="1:37" s="63" customFormat="1" ht="9" hidden="1" customHeight="1" x14ac:dyDescent="0.15">
      <c r="A339" s="195" t="str">
        <f>F!A287</f>
        <v>bis(2-Chloorethyl)ether</v>
      </c>
      <c r="B339" s="195"/>
      <c r="C339" s="195"/>
      <c r="D339" s="35" t="str">
        <f>G!AQ287</f>
        <v/>
      </c>
      <c r="E339" s="34" t="str">
        <f>G!AP287</f>
        <v>--</v>
      </c>
      <c r="F339" s="33"/>
      <c r="G339" s="33" t="str">
        <f>G!AS287</f>
        <v/>
      </c>
      <c r="H339" s="34" t="str">
        <f>G!AR287</f>
        <v>--</v>
      </c>
      <c r="I339" s="33" t="str">
        <f>G!AT287</f>
        <v/>
      </c>
      <c r="J339" s="33" t="str">
        <f>G!AU287</f>
        <v/>
      </c>
      <c r="K339" s="34" t="str">
        <f>IFERROR(IF(OR(H339="--",H339="rg",VLOOKUP(F!$B287,E!$B$1:'E'!$AK$300,12,FALSE)=1000000000,I339="-",I339=""),"",(HLOOKUP(SMALL(G!$Q$4:'G'!$Y$4,1),G!$Q$4:'G'!$Y$501,ROW(G!Q287)-3,FALSE))/VLOOKUP(F!$B287,E!$B$1:'E'!$AK$300,12,FALSE)*100),"")</f>
        <v/>
      </c>
      <c r="L339" s="34"/>
      <c r="M339" s="34" t="str">
        <f>G!AW287</f>
        <v/>
      </c>
      <c r="N339" s="34" t="str">
        <f>G!AV287</f>
        <v>--</v>
      </c>
      <c r="O339" s="33"/>
      <c r="P339" s="33" t="str">
        <f>G!AY287</f>
        <v/>
      </c>
      <c r="Q339" s="34" t="str">
        <f>G!AX287</f>
        <v>--</v>
      </c>
      <c r="R339" s="33" t="str">
        <f>G!AZ287</f>
        <v/>
      </c>
      <c r="S339" s="33" t="str">
        <f>G!BA287</f>
        <v/>
      </c>
      <c r="T339" s="34" t="str">
        <f>IFERROR(IF(OR(Q339="--",Q339="rg",VLOOKUP(F!$B287,E!$B$1:'E'!$AK$300,12,FALSE)=1000000000,R339="-",R339=""),"",(HLOOKUP(SMALL(G!$Q$4:'G'!$Y$4,4),G!$Q$4:'G'!$Y$501,ROW(G!Z287)-3,FALSE))/VLOOKUP(F!$B287,E!$B$1:'E'!$AK$300,12,FALSE)*100),"")</f>
        <v/>
      </c>
      <c r="U339" s="34"/>
      <c r="V339" s="34" t="str">
        <f>G!BC287</f>
        <v/>
      </c>
      <c r="W339" s="34" t="str">
        <f>G!BB287</f>
        <v>--</v>
      </c>
      <c r="X339" s="34"/>
      <c r="Y339" s="33" t="str">
        <f>G!BE287</f>
        <v/>
      </c>
      <c r="Z339" s="34" t="str">
        <f>G!BD287</f>
        <v>--</v>
      </c>
      <c r="AA339" s="33" t="str">
        <f>G!BF287</f>
        <v/>
      </c>
      <c r="AB339" s="33" t="str">
        <f>G!BG287</f>
        <v/>
      </c>
      <c r="AC339" s="34" t="str">
        <f>IFERROR(IF(OR(Z339="--",Z339="rg",VLOOKUP(F!$B287,E!$B$1:'E'!$AK$300,12,FALSE)=1000000000,AA339="-",AA339=""),"",(HLOOKUP(SMALL(G!$Q$4:'G'!$Y$4,7),G!$Q$4:'G'!$Y$501,ROW(G!AI287)-3,FALSE))/VLOOKUP(F!$B287,E!$B$1:'E'!$AK$300,12,FALSE)*100),"")</f>
        <v/>
      </c>
      <c r="AD339" s="34"/>
      <c r="AE339" s="25"/>
      <c r="AF339" s="25"/>
      <c r="AH339" s="63">
        <f t="shared" si="7"/>
        <v>1</v>
      </c>
      <c r="AJ339" s="25"/>
      <c r="AK339" s="25"/>
    </row>
    <row r="340" spans="1:37" s="63" customFormat="1" ht="9" hidden="1" customHeight="1" x14ac:dyDescent="0.15">
      <c r="A340" s="195" t="str">
        <f>F!A288</f>
        <v>Carbazole</v>
      </c>
      <c r="B340" s="195"/>
      <c r="C340" s="195"/>
      <c r="D340" s="35" t="str">
        <f>G!AQ288</f>
        <v/>
      </c>
      <c r="E340" s="34" t="str">
        <f>G!AP288</f>
        <v>--</v>
      </c>
      <c r="F340" s="33"/>
      <c r="G340" s="33" t="str">
        <f>G!AS288</f>
        <v/>
      </c>
      <c r="H340" s="34" t="str">
        <f>G!AR288</f>
        <v>--</v>
      </c>
      <c r="I340" s="33" t="str">
        <f>G!AT288</f>
        <v/>
      </c>
      <c r="J340" s="33" t="str">
        <f>G!AU288</f>
        <v/>
      </c>
      <c r="K340" s="34" t="str">
        <f>IFERROR(IF(OR(H340="--",H340="rg",VLOOKUP(F!$B288,E!$B$1:'E'!$AK$300,12,FALSE)=1000000000,I340="-",I340=""),"",(HLOOKUP(SMALL(G!$Q$4:'G'!$Y$4,1),G!$Q$4:'G'!$Y$501,ROW(G!Q288)-3,FALSE))/VLOOKUP(F!$B288,E!$B$1:'E'!$AK$300,12,FALSE)*100),"")</f>
        <v/>
      </c>
      <c r="L340" s="34"/>
      <c r="M340" s="34" t="str">
        <f>G!AW288</f>
        <v/>
      </c>
      <c r="N340" s="34" t="str">
        <f>G!AV288</f>
        <v>--</v>
      </c>
      <c r="O340" s="33"/>
      <c r="P340" s="33" t="str">
        <f>G!AY288</f>
        <v/>
      </c>
      <c r="Q340" s="34" t="str">
        <f>G!AX288</f>
        <v>--</v>
      </c>
      <c r="R340" s="33" t="str">
        <f>G!AZ288</f>
        <v/>
      </c>
      <c r="S340" s="33" t="str">
        <f>G!BA288</f>
        <v/>
      </c>
      <c r="T340" s="34" t="str">
        <f>IFERROR(IF(OR(Q340="--",Q340="rg",VLOOKUP(F!$B288,E!$B$1:'E'!$AK$300,12,FALSE)=1000000000,R340="-",R340=""),"",(HLOOKUP(SMALL(G!$Q$4:'G'!$Y$4,4),G!$Q$4:'G'!$Y$501,ROW(G!Z288)-3,FALSE))/VLOOKUP(F!$B288,E!$B$1:'E'!$AK$300,12,FALSE)*100),"")</f>
        <v/>
      </c>
      <c r="U340" s="34"/>
      <c r="V340" s="34" t="str">
        <f>G!BC288</f>
        <v/>
      </c>
      <c r="W340" s="34" t="str">
        <f>G!BB288</f>
        <v>--</v>
      </c>
      <c r="X340" s="34"/>
      <c r="Y340" s="33" t="str">
        <f>G!BE288</f>
        <v/>
      </c>
      <c r="Z340" s="34" t="str">
        <f>G!BD288</f>
        <v>--</v>
      </c>
      <c r="AA340" s="33" t="str">
        <f>G!BF288</f>
        <v/>
      </c>
      <c r="AB340" s="33" t="str">
        <f>G!BG288</f>
        <v/>
      </c>
      <c r="AC340" s="34" t="str">
        <f>IFERROR(IF(OR(Z340="--",Z340="rg",VLOOKUP(F!$B288,E!$B$1:'E'!$AK$300,12,FALSE)=1000000000,AA340="-",AA340=""),"",(HLOOKUP(SMALL(G!$Q$4:'G'!$Y$4,7),G!$Q$4:'G'!$Y$501,ROW(G!AI288)-3,FALSE))/VLOOKUP(F!$B288,E!$B$1:'E'!$AK$300,12,FALSE)*100),"")</f>
        <v/>
      </c>
      <c r="AD340" s="34"/>
      <c r="AE340" s="25"/>
      <c r="AF340" s="25"/>
      <c r="AH340" s="63">
        <f t="shared" si="7"/>
        <v>1</v>
      </c>
      <c r="AJ340" s="25"/>
      <c r="AK340" s="25"/>
    </row>
    <row r="341" spans="1:37" s="63" customFormat="1" ht="9" hidden="1" customHeight="1" x14ac:dyDescent="0.15">
      <c r="A341" s="195" t="str">
        <f>F!A289</f>
        <v>Dibenzofuraan</v>
      </c>
      <c r="B341" s="195"/>
      <c r="C341" s="195"/>
      <c r="D341" s="35" t="str">
        <f>G!AQ289</f>
        <v/>
      </c>
      <c r="E341" s="34" t="str">
        <f>G!AP289</f>
        <v>--</v>
      </c>
      <c r="F341" s="33"/>
      <c r="G341" s="33" t="str">
        <f>G!AS289</f>
        <v/>
      </c>
      <c r="H341" s="34" t="str">
        <f>G!AR289</f>
        <v>--</v>
      </c>
      <c r="I341" s="33" t="str">
        <f>G!AT289</f>
        <v/>
      </c>
      <c r="J341" s="33" t="str">
        <f>G!AU289</f>
        <v/>
      </c>
      <c r="K341" s="34" t="str">
        <f>IFERROR(IF(OR(H341="--",H341="rg",VLOOKUP(F!$B289,E!$B$1:'E'!$AK$300,12,FALSE)=1000000000,I341="-",I341=""),"",(HLOOKUP(SMALL(G!$Q$4:'G'!$Y$4,1),G!$Q$4:'G'!$Y$501,ROW(G!Q289)-3,FALSE))/VLOOKUP(F!$B289,E!$B$1:'E'!$AK$300,12,FALSE)*100),"")</f>
        <v/>
      </c>
      <c r="L341" s="34"/>
      <c r="M341" s="34" t="str">
        <f>G!AW289</f>
        <v/>
      </c>
      <c r="N341" s="34" t="str">
        <f>G!AV289</f>
        <v>--</v>
      </c>
      <c r="O341" s="33"/>
      <c r="P341" s="33" t="str">
        <f>G!AY289</f>
        <v/>
      </c>
      <c r="Q341" s="34" t="str">
        <f>G!AX289</f>
        <v>--</v>
      </c>
      <c r="R341" s="33" t="str">
        <f>G!AZ289</f>
        <v/>
      </c>
      <c r="S341" s="33" t="str">
        <f>G!BA289</f>
        <v/>
      </c>
      <c r="T341" s="34" t="str">
        <f>IFERROR(IF(OR(Q341="--",Q341="rg",VLOOKUP(F!$B289,E!$B$1:'E'!$AK$300,12,FALSE)=1000000000,R341="-",R341=""),"",(HLOOKUP(SMALL(G!$Q$4:'G'!$Y$4,4),G!$Q$4:'G'!$Y$501,ROW(G!Z289)-3,FALSE))/VLOOKUP(F!$B289,E!$B$1:'E'!$AK$300,12,FALSE)*100),"")</f>
        <v/>
      </c>
      <c r="U341" s="34"/>
      <c r="V341" s="34" t="str">
        <f>G!BC289</f>
        <v/>
      </c>
      <c r="W341" s="34" t="str">
        <f>G!BB289</f>
        <v>--</v>
      </c>
      <c r="X341" s="34"/>
      <c r="Y341" s="33" t="str">
        <f>G!BE289</f>
        <v/>
      </c>
      <c r="Z341" s="34" t="str">
        <f>G!BD289</f>
        <v>--</v>
      </c>
      <c r="AA341" s="33" t="str">
        <f>G!BF289</f>
        <v/>
      </c>
      <c r="AB341" s="33" t="str">
        <f>G!BG289</f>
        <v/>
      </c>
      <c r="AC341" s="34" t="str">
        <f>IFERROR(IF(OR(Z341="--",Z341="rg",VLOOKUP(F!$B289,E!$B$1:'E'!$AK$300,12,FALSE)=1000000000,AA341="-",AA341=""),"",(HLOOKUP(SMALL(G!$Q$4:'G'!$Y$4,7),G!$Q$4:'G'!$Y$501,ROW(G!AI289)-3,FALSE))/VLOOKUP(F!$B289,E!$B$1:'E'!$AK$300,12,FALSE)*100),"")</f>
        <v/>
      </c>
      <c r="AD341" s="34"/>
      <c r="AE341" s="25"/>
      <c r="AF341" s="25"/>
      <c r="AH341" s="63">
        <f t="shared" si="7"/>
        <v>1</v>
      </c>
      <c r="AJ341" s="25"/>
      <c r="AK341" s="25"/>
    </row>
    <row r="342" spans="1:37" s="63" customFormat="1" ht="9" hidden="1" customHeight="1" x14ac:dyDescent="0.15">
      <c r="A342" s="195" t="str">
        <f>F!A290</f>
        <v>Hexachloorcylcopentadieen</v>
      </c>
      <c r="B342" s="195"/>
      <c r="C342" s="195"/>
      <c r="D342" s="35" t="str">
        <f>G!AQ290</f>
        <v/>
      </c>
      <c r="E342" s="34" t="str">
        <f>G!AP290</f>
        <v>--</v>
      </c>
      <c r="F342" s="33"/>
      <c r="G342" s="33" t="str">
        <f>G!AS290</f>
        <v/>
      </c>
      <c r="H342" s="34" t="str">
        <f>G!AR290</f>
        <v>--</v>
      </c>
      <c r="I342" s="33" t="str">
        <f>G!AT290</f>
        <v/>
      </c>
      <c r="J342" s="33" t="str">
        <f>G!AU290</f>
        <v/>
      </c>
      <c r="K342" s="34" t="str">
        <f>IFERROR(IF(OR(H342="--",H342="rg",VLOOKUP(F!$B290,E!$B$1:'E'!$AK$300,12,FALSE)=1000000000,I342="-",I342=""),"",(HLOOKUP(SMALL(G!$Q$4:'G'!$Y$4,1),G!$Q$4:'G'!$Y$501,ROW(G!Q290)-3,FALSE))/VLOOKUP(F!$B290,E!$B$1:'E'!$AK$300,12,FALSE)*100),"")</f>
        <v/>
      </c>
      <c r="L342" s="34"/>
      <c r="M342" s="34" t="str">
        <f>G!AW290</f>
        <v/>
      </c>
      <c r="N342" s="34" t="str">
        <f>G!AV290</f>
        <v>--</v>
      </c>
      <c r="O342" s="33"/>
      <c r="P342" s="33" t="str">
        <f>G!AY290</f>
        <v/>
      </c>
      <c r="Q342" s="34" t="str">
        <f>G!AX290</f>
        <v>--</v>
      </c>
      <c r="R342" s="33" t="str">
        <f>G!AZ290</f>
        <v/>
      </c>
      <c r="S342" s="33" t="str">
        <f>G!BA290</f>
        <v/>
      </c>
      <c r="T342" s="34" t="str">
        <f>IFERROR(IF(OR(Q342="--",Q342="rg",VLOOKUP(F!$B290,E!$B$1:'E'!$AK$300,12,FALSE)=1000000000,R342="-",R342=""),"",(HLOOKUP(SMALL(G!$Q$4:'G'!$Y$4,4),G!$Q$4:'G'!$Y$501,ROW(G!Z290)-3,FALSE))/VLOOKUP(F!$B290,E!$B$1:'E'!$AK$300,12,FALSE)*100),"")</f>
        <v/>
      </c>
      <c r="U342" s="34"/>
      <c r="V342" s="34" t="str">
        <f>G!BC290</f>
        <v/>
      </c>
      <c r="W342" s="34" t="str">
        <f>G!BB290</f>
        <v>--</v>
      </c>
      <c r="X342" s="34"/>
      <c r="Y342" s="33" t="str">
        <f>G!BE290</f>
        <v/>
      </c>
      <c r="Z342" s="34" t="str">
        <f>G!BD290</f>
        <v>--</v>
      </c>
      <c r="AA342" s="33" t="str">
        <f>G!BF290</f>
        <v/>
      </c>
      <c r="AB342" s="33" t="str">
        <f>G!BG290</f>
        <v/>
      </c>
      <c r="AC342" s="34" t="str">
        <f>IFERROR(IF(OR(Z342="--",Z342="rg",VLOOKUP(F!$B290,E!$B$1:'E'!$AK$300,12,FALSE)=1000000000,AA342="-",AA342=""),"",(HLOOKUP(SMALL(G!$Q$4:'G'!$Y$4,7),G!$Q$4:'G'!$Y$501,ROW(G!AI290)-3,FALSE))/VLOOKUP(F!$B290,E!$B$1:'E'!$AK$300,12,FALSE)*100),"")</f>
        <v/>
      </c>
      <c r="AD342" s="34"/>
      <c r="AE342" s="25"/>
      <c r="AF342" s="25"/>
      <c r="AH342" s="63">
        <f t="shared" si="7"/>
        <v>1</v>
      </c>
      <c r="AJ342" s="25"/>
      <c r="AK342" s="25"/>
    </row>
    <row r="343" spans="1:37" s="63" customFormat="1" ht="9" hidden="1" customHeight="1" x14ac:dyDescent="0.15">
      <c r="A343" s="195" t="str">
        <f>F!A291</f>
        <v>Isoforon</v>
      </c>
      <c r="B343" s="195"/>
      <c r="C343" s="195"/>
      <c r="D343" s="35" t="str">
        <f>G!AQ291</f>
        <v/>
      </c>
      <c r="E343" s="34" t="str">
        <f>G!AP291</f>
        <v>--</v>
      </c>
      <c r="F343" s="33"/>
      <c r="G343" s="33" t="str">
        <f>G!AS291</f>
        <v/>
      </c>
      <c r="H343" s="34" t="str">
        <f>G!AR291</f>
        <v>--</v>
      </c>
      <c r="I343" s="33" t="str">
        <f>G!AT291</f>
        <v/>
      </c>
      <c r="J343" s="33" t="str">
        <f>G!AU291</f>
        <v/>
      </c>
      <c r="K343" s="34" t="str">
        <f>IFERROR(IF(OR(H343="--",H343="rg",VLOOKUP(F!$B291,E!$B$1:'E'!$AK$300,12,FALSE)=1000000000,I343="-",I343=""),"",(HLOOKUP(SMALL(G!$Q$4:'G'!$Y$4,1),G!$Q$4:'G'!$Y$501,ROW(G!Q291)-3,FALSE))/VLOOKUP(F!$B291,E!$B$1:'E'!$AK$300,12,FALSE)*100),"")</f>
        <v/>
      </c>
      <c r="L343" s="34"/>
      <c r="M343" s="34" t="str">
        <f>G!AW291</f>
        <v/>
      </c>
      <c r="N343" s="34" t="str">
        <f>G!AV291</f>
        <v>--</v>
      </c>
      <c r="O343" s="33"/>
      <c r="P343" s="33" t="str">
        <f>G!AY291</f>
        <v/>
      </c>
      <c r="Q343" s="34" t="str">
        <f>G!AX291</f>
        <v>--</v>
      </c>
      <c r="R343" s="33" t="str">
        <f>G!AZ291</f>
        <v/>
      </c>
      <c r="S343" s="33" t="str">
        <f>G!BA291</f>
        <v/>
      </c>
      <c r="T343" s="34" t="str">
        <f>IFERROR(IF(OR(Q343="--",Q343="rg",VLOOKUP(F!$B291,E!$B$1:'E'!$AK$300,12,FALSE)=1000000000,R343="-",R343=""),"",(HLOOKUP(SMALL(G!$Q$4:'G'!$Y$4,4),G!$Q$4:'G'!$Y$501,ROW(G!Z291)-3,FALSE))/VLOOKUP(F!$B291,E!$B$1:'E'!$AK$300,12,FALSE)*100),"")</f>
        <v/>
      </c>
      <c r="U343" s="34"/>
      <c r="V343" s="34" t="str">
        <f>G!BC291</f>
        <v/>
      </c>
      <c r="W343" s="34" t="str">
        <f>G!BB291</f>
        <v>--</v>
      </c>
      <c r="X343" s="34"/>
      <c r="Y343" s="33" t="str">
        <f>G!BE291</f>
        <v/>
      </c>
      <c r="Z343" s="34" t="str">
        <f>G!BD291</f>
        <v>--</v>
      </c>
      <c r="AA343" s="33" t="str">
        <f>G!BF291</f>
        <v/>
      </c>
      <c r="AB343" s="33" t="str">
        <f>G!BG291</f>
        <v/>
      </c>
      <c r="AC343" s="34" t="str">
        <f>IFERROR(IF(OR(Z343="--",Z343="rg",VLOOKUP(F!$B291,E!$B$1:'E'!$AK$300,12,FALSE)=1000000000,AA343="-",AA343=""),"",(HLOOKUP(SMALL(G!$Q$4:'G'!$Y$4,7),G!$Q$4:'G'!$Y$501,ROW(G!AI291)-3,FALSE))/VLOOKUP(F!$B291,E!$B$1:'E'!$AK$300,12,FALSE)*100),"")</f>
        <v/>
      </c>
      <c r="AD343" s="34"/>
      <c r="AE343" s="25"/>
      <c r="AF343" s="25"/>
      <c r="AH343" s="63">
        <f t="shared" si="7"/>
        <v>1</v>
      </c>
      <c r="AJ343" s="25"/>
      <c r="AK343" s="25"/>
    </row>
    <row r="344" spans="1:37" s="63" customFormat="1" ht="9" hidden="1" customHeight="1" x14ac:dyDescent="0.15">
      <c r="A344" s="195" t="str">
        <f>F!A292</f>
        <v>Nitrobenzeen</v>
      </c>
      <c r="B344" s="195"/>
      <c r="C344" s="195"/>
      <c r="D344" s="35" t="str">
        <f>G!AQ292</f>
        <v/>
      </c>
      <c r="E344" s="34" t="str">
        <f>G!AP292</f>
        <v>--</v>
      </c>
      <c r="F344" s="33"/>
      <c r="G344" s="33" t="str">
        <f>G!AS292</f>
        <v/>
      </c>
      <c r="H344" s="34" t="str">
        <f>G!AR292</f>
        <v>--</v>
      </c>
      <c r="I344" s="33" t="str">
        <f>G!AT292</f>
        <v/>
      </c>
      <c r="J344" s="33" t="str">
        <f>G!AU292</f>
        <v/>
      </c>
      <c r="K344" s="34" t="str">
        <f>IFERROR(IF(OR(H344="--",H344="rg",VLOOKUP(F!$B292,E!$B$1:'E'!$AK$300,12,FALSE)=1000000000,I344="-",I344=""),"",(HLOOKUP(SMALL(G!$Q$4:'G'!$Y$4,1),G!$Q$4:'G'!$Y$501,ROW(G!Q292)-3,FALSE))/VLOOKUP(F!$B292,E!$B$1:'E'!$AK$300,12,FALSE)*100),"")</f>
        <v/>
      </c>
      <c r="L344" s="34"/>
      <c r="M344" s="34" t="str">
        <f>G!AW292</f>
        <v/>
      </c>
      <c r="N344" s="34" t="str">
        <f>G!AV292</f>
        <v>--</v>
      </c>
      <c r="O344" s="33"/>
      <c r="P344" s="33" t="str">
        <f>G!AY292</f>
        <v/>
      </c>
      <c r="Q344" s="34" t="str">
        <f>G!AX292</f>
        <v>--</v>
      </c>
      <c r="R344" s="33" t="str">
        <f>G!AZ292</f>
        <v/>
      </c>
      <c r="S344" s="33" t="str">
        <f>G!BA292</f>
        <v/>
      </c>
      <c r="T344" s="34" t="str">
        <f>IFERROR(IF(OR(Q344="--",Q344="rg",VLOOKUP(F!$B292,E!$B$1:'E'!$AK$300,12,FALSE)=1000000000,R344="-",R344=""),"",(HLOOKUP(SMALL(G!$Q$4:'G'!$Y$4,4),G!$Q$4:'G'!$Y$501,ROW(G!Z292)-3,FALSE))/VLOOKUP(F!$B292,E!$B$1:'E'!$AK$300,12,FALSE)*100),"")</f>
        <v/>
      </c>
      <c r="U344" s="34"/>
      <c r="V344" s="34" t="str">
        <f>G!BC292</f>
        <v/>
      </c>
      <c r="W344" s="34" t="str">
        <f>G!BB292</f>
        <v>--</v>
      </c>
      <c r="X344" s="34"/>
      <c r="Y344" s="33" t="str">
        <f>G!BE292</f>
        <v/>
      </c>
      <c r="Z344" s="34" t="str">
        <f>G!BD292</f>
        <v>--</v>
      </c>
      <c r="AA344" s="33" t="str">
        <f>G!BF292</f>
        <v/>
      </c>
      <c r="AB344" s="33" t="str">
        <f>G!BG292</f>
        <v/>
      </c>
      <c r="AC344" s="34" t="str">
        <f>IFERROR(IF(OR(Z344="--",Z344="rg",VLOOKUP(F!$B292,E!$B$1:'E'!$AK$300,12,FALSE)=1000000000,AA344="-",AA344=""),"",(HLOOKUP(SMALL(G!$Q$4:'G'!$Y$4,7),G!$Q$4:'G'!$Y$501,ROW(G!AI292)-3,FALSE))/VLOOKUP(F!$B292,E!$B$1:'E'!$AK$300,12,FALSE)*100),"")</f>
        <v/>
      </c>
      <c r="AD344" s="34"/>
      <c r="AE344" s="25"/>
      <c r="AF344" s="25"/>
      <c r="AH344" s="63">
        <f t="shared" si="7"/>
        <v>1</v>
      </c>
      <c r="AJ344" s="25"/>
      <c r="AK344" s="25"/>
    </row>
    <row r="345" spans="1:37" s="63" customFormat="1" ht="9" hidden="1" customHeight="1" x14ac:dyDescent="0.15">
      <c r="A345" s="195" t="str">
        <f>F!A293</f>
        <v>Dedecylbenzeen</v>
      </c>
      <c r="B345" s="195"/>
      <c r="C345" s="195"/>
      <c r="D345" s="35" t="str">
        <f>G!AQ293</f>
        <v/>
      </c>
      <c r="E345" s="34" t="str">
        <f>G!AP293</f>
        <v>--</v>
      </c>
      <c r="F345" s="33"/>
      <c r="G345" s="33" t="str">
        <f>G!AS293</f>
        <v/>
      </c>
      <c r="H345" s="34" t="str">
        <f>G!AR293</f>
        <v>--</v>
      </c>
      <c r="I345" s="33" t="str">
        <f>G!AT293</f>
        <v/>
      </c>
      <c r="J345" s="33" t="str">
        <f>G!AU293</f>
        <v/>
      </c>
      <c r="K345" s="34" t="str">
        <f>IFERROR(IF(OR(H345="--",H345="rg",VLOOKUP(F!$B293,E!$B$1:'E'!$AK$300,12,FALSE)=1000000000,I345="-",I345=""),"",(HLOOKUP(SMALL(G!$Q$4:'G'!$Y$4,1),G!$Q$4:'G'!$Y$501,ROW(G!Q293)-3,FALSE))/VLOOKUP(F!$B293,E!$B$1:'E'!$AK$300,12,FALSE)*100),"")</f>
        <v/>
      </c>
      <c r="L345" s="34"/>
      <c r="M345" s="34" t="str">
        <f>G!AW293</f>
        <v/>
      </c>
      <c r="N345" s="34" t="str">
        <f>G!AV293</f>
        <v>--</v>
      </c>
      <c r="O345" s="33"/>
      <c r="P345" s="33" t="str">
        <f>G!AY293</f>
        <v/>
      </c>
      <c r="Q345" s="34" t="str">
        <f>G!AX293</f>
        <v>--</v>
      </c>
      <c r="R345" s="33" t="str">
        <f>G!AZ293</f>
        <v/>
      </c>
      <c r="S345" s="33" t="str">
        <f>G!BA293</f>
        <v/>
      </c>
      <c r="T345" s="34" t="str">
        <f>IFERROR(IF(OR(Q345="--",Q345="rg",VLOOKUP(F!$B293,E!$B$1:'E'!$AK$300,12,FALSE)=1000000000,R345="-",R345=""),"",(HLOOKUP(SMALL(G!$Q$4:'G'!$Y$4,4),G!$Q$4:'G'!$Y$501,ROW(G!Z293)-3,FALSE))/VLOOKUP(F!$B293,E!$B$1:'E'!$AK$300,12,FALSE)*100),"")</f>
        <v/>
      </c>
      <c r="U345" s="34"/>
      <c r="V345" s="34" t="str">
        <f>G!BC293</f>
        <v/>
      </c>
      <c r="W345" s="34" t="str">
        <f>G!BB293</f>
        <v>--</v>
      </c>
      <c r="X345" s="34"/>
      <c r="Y345" s="33" t="str">
        <f>G!BE293</f>
        <v/>
      </c>
      <c r="Z345" s="34" t="str">
        <f>G!BD293</f>
        <v>--</v>
      </c>
      <c r="AA345" s="33" t="str">
        <f>G!BF293</f>
        <v/>
      </c>
      <c r="AB345" s="33" t="str">
        <f>G!BG293</f>
        <v/>
      </c>
      <c r="AC345" s="34" t="str">
        <f>IFERROR(IF(OR(Z345="--",Z345="rg",VLOOKUP(F!$B293,E!$B$1:'E'!$AK$300,12,FALSE)=1000000000,AA345="-",AA345=""),"",(HLOOKUP(SMALL(G!$Q$4:'G'!$Y$4,7),G!$Q$4:'G'!$Y$501,ROW(G!AI293)-3,FALSE))/VLOOKUP(F!$B293,E!$B$1:'E'!$AK$300,12,FALSE)*100),"")</f>
        <v/>
      </c>
      <c r="AD345" s="34"/>
      <c r="AE345" s="25"/>
      <c r="AF345" s="25"/>
      <c r="AH345" s="63">
        <f t="shared" si="7"/>
        <v>1</v>
      </c>
      <c r="AJ345" s="25"/>
      <c r="AK345" s="25"/>
    </row>
    <row r="346" spans="1:37" s="63" customFormat="1" ht="9" hidden="1" customHeight="1" x14ac:dyDescent="0.15">
      <c r="A346" s="195" t="str">
        <f>F!A294</f>
        <v>Aromatische oplosmiddelen</v>
      </c>
      <c r="B346" s="195"/>
      <c r="C346" s="195"/>
      <c r="D346" s="35" t="str">
        <f>G!AQ294</f>
        <v/>
      </c>
      <c r="E346" s="34" t="str">
        <f>G!AP294</f>
        <v>--</v>
      </c>
      <c r="F346" s="33"/>
      <c r="G346" s="33" t="str">
        <f>G!AS294</f>
        <v/>
      </c>
      <c r="H346" s="34" t="str">
        <f>G!AR294</f>
        <v>--</v>
      </c>
      <c r="I346" s="33" t="str">
        <f>G!AT294</f>
        <v/>
      </c>
      <c r="J346" s="33" t="str">
        <f>G!AU294</f>
        <v/>
      </c>
      <c r="K346" s="34" t="str">
        <f>IFERROR(IF(OR(H346="--",H346="rg",VLOOKUP(F!$B294,E!$B$1:'E'!$AK$300,12,FALSE)=1000000000,I346="-",I346=""),"",(HLOOKUP(SMALL(G!$Q$4:'G'!$Y$4,1),G!$Q$4:'G'!$Y$501,ROW(G!Q294)-3,FALSE))/VLOOKUP(F!$B294,E!$B$1:'E'!$AK$300,12,FALSE)*100),"")</f>
        <v/>
      </c>
      <c r="L346" s="34"/>
      <c r="M346" s="34" t="str">
        <f>G!AW294</f>
        <v/>
      </c>
      <c r="N346" s="34" t="str">
        <f>G!AV294</f>
        <v>--</v>
      </c>
      <c r="O346" s="33"/>
      <c r="P346" s="33" t="str">
        <f>G!AY294</f>
        <v/>
      </c>
      <c r="Q346" s="34" t="str">
        <f>G!AX294</f>
        <v>--</v>
      </c>
      <c r="R346" s="33" t="str">
        <f>G!AZ294</f>
        <v/>
      </c>
      <c r="S346" s="33" t="str">
        <f>G!BA294</f>
        <v/>
      </c>
      <c r="T346" s="34" t="str">
        <f>IFERROR(IF(OR(Q346="--",Q346="rg",VLOOKUP(F!$B294,E!$B$1:'E'!$AK$300,12,FALSE)=1000000000,R346="-",R346=""),"",(HLOOKUP(SMALL(G!$Q$4:'G'!$Y$4,4),G!$Q$4:'G'!$Y$501,ROW(G!Z294)-3,FALSE))/VLOOKUP(F!$B294,E!$B$1:'E'!$AK$300,12,FALSE)*100),"")</f>
        <v/>
      </c>
      <c r="U346" s="34"/>
      <c r="V346" s="34" t="str">
        <f>G!BC294</f>
        <v/>
      </c>
      <c r="W346" s="34" t="str">
        <f>G!BB294</f>
        <v>--</v>
      </c>
      <c r="X346" s="34"/>
      <c r="Y346" s="33" t="str">
        <f>G!BE294</f>
        <v/>
      </c>
      <c r="Z346" s="34" t="str">
        <f>G!BD294</f>
        <v>--</v>
      </c>
      <c r="AA346" s="33" t="str">
        <f>G!BF294</f>
        <v/>
      </c>
      <c r="AB346" s="33" t="str">
        <f>G!BG294</f>
        <v/>
      </c>
      <c r="AC346" s="34" t="str">
        <f>IFERROR(IF(OR(Z346="--",Z346="rg",VLOOKUP(F!$B294,E!$B$1:'E'!$AK$300,12,FALSE)=1000000000,AA346="-",AA346=""),"",(HLOOKUP(SMALL(G!$Q$4:'G'!$Y$4,7),G!$Q$4:'G'!$Y$501,ROW(G!AI294)-3,FALSE))/VLOOKUP(F!$B294,E!$B$1:'E'!$AK$300,12,FALSE)*100),"")</f>
        <v/>
      </c>
      <c r="AD346" s="34"/>
      <c r="AE346" s="25"/>
      <c r="AF346" s="25"/>
      <c r="AH346" s="63">
        <f t="shared" si="7"/>
        <v>1</v>
      </c>
      <c r="AJ346" s="25"/>
      <c r="AK346" s="25"/>
    </row>
    <row r="347" spans="1:37" s="63" customFormat="1" ht="9" hidden="1" customHeight="1" x14ac:dyDescent="0.15">
      <c r="A347" s="195" t="str">
        <f>F!A295</f>
        <v>Chloornaftaleen (som)</v>
      </c>
      <c r="B347" s="195"/>
      <c r="C347" s="195"/>
      <c r="D347" s="35" t="str">
        <f>G!AQ295</f>
        <v/>
      </c>
      <c r="E347" s="34" t="str">
        <f>G!AP295</f>
        <v>--</v>
      </c>
      <c r="F347" s="33"/>
      <c r="G347" s="33" t="str">
        <f>G!AS295</f>
        <v/>
      </c>
      <c r="H347" s="34" t="str">
        <f>G!AR295</f>
        <v>--</v>
      </c>
      <c r="I347" s="33" t="str">
        <f>G!AT295</f>
        <v/>
      </c>
      <c r="J347" s="33" t="str">
        <f>G!AU295</f>
        <v/>
      </c>
      <c r="K347" s="34" t="str">
        <f>IFERROR(IF(OR(H347="--",H347="rg",VLOOKUP(F!$B295,E!$B$1:'E'!$AK$300,12,FALSE)=1000000000,I347="-",I347=""),"",(HLOOKUP(SMALL(G!$Q$4:'G'!$Y$4,1),G!$Q$4:'G'!$Y$501,ROW(G!Q295)-3,FALSE))/VLOOKUP(F!$B295,E!$B$1:'E'!$AK$300,12,FALSE)*100),"")</f>
        <v/>
      </c>
      <c r="L347" s="34"/>
      <c r="M347" s="34" t="str">
        <f>G!AW295</f>
        <v/>
      </c>
      <c r="N347" s="34" t="str">
        <f>G!AV295</f>
        <v>--</v>
      </c>
      <c r="O347" s="33"/>
      <c r="P347" s="33" t="str">
        <f>G!AY295</f>
        <v/>
      </c>
      <c r="Q347" s="34" t="str">
        <f>G!AX295</f>
        <v>--</v>
      </c>
      <c r="R347" s="33" t="str">
        <f>G!AZ295</f>
        <v/>
      </c>
      <c r="S347" s="33" t="str">
        <f>G!BA295</f>
        <v/>
      </c>
      <c r="T347" s="34" t="str">
        <f>IFERROR(IF(OR(Q347="--",Q347="rg",VLOOKUP(F!$B295,E!$B$1:'E'!$AK$300,12,FALSE)=1000000000,R347="-",R347=""),"",(HLOOKUP(SMALL(G!$Q$4:'G'!$Y$4,4),G!$Q$4:'G'!$Y$501,ROW(G!Z295)-3,FALSE))/VLOOKUP(F!$B295,E!$B$1:'E'!$AK$300,12,FALSE)*100),"")</f>
        <v/>
      </c>
      <c r="U347" s="34"/>
      <c r="V347" s="34" t="str">
        <f>G!BC295</f>
        <v/>
      </c>
      <c r="W347" s="34" t="str">
        <f>G!BB295</f>
        <v>--</v>
      </c>
      <c r="X347" s="34"/>
      <c r="Y347" s="33" t="str">
        <f>G!BE295</f>
        <v/>
      </c>
      <c r="Z347" s="34" t="str">
        <f>G!BD295</f>
        <v>--</v>
      </c>
      <c r="AA347" s="33" t="str">
        <f>G!BF295</f>
        <v/>
      </c>
      <c r="AB347" s="33" t="str">
        <f>G!BG295</f>
        <v/>
      </c>
      <c r="AC347" s="34" t="str">
        <f>IFERROR(IF(OR(Z347="--",Z347="rg",VLOOKUP(F!$B295,E!$B$1:'E'!$AK$300,12,FALSE)=1000000000,AA347="-",AA347=""),"",(HLOOKUP(SMALL(G!$Q$4:'G'!$Y$4,7),G!$Q$4:'G'!$Y$501,ROW(G!AI295)-3,FALSE))/VLOOKUP(F!$B295,E!$B$1:'E'!$AK$300,12,FALSE)*100),"")</f>
        <v/>
      </c>
      <c r="AD347" s="34"/>
      <c r="AE347" s="25"/>
      <c r="AF347" s="25"/>
      <c r="AH347" s="63">
        <f t="shared" si="7"/>
        <v>1</v>
      </c>
      <c r="AJ347" s="25"/>
      <c r="AK347" s="25"/>
    </row>
    <row r="348" spans="1:37" s="63" customFormat="1" ht="9" hidden="1" customHeight="1" x14ac:dyDescent="0.15">
      <c r="A348" s="195" t="str">
        <f>F!A296</f>
        <v>Ethyl(tert)butylether (ETBE)</v>
      </c>
      <c r="B348" s="195"/>
      <c r="C348" s="195"/>
      <c r="D348" s="35" t="str">
        <f>G!AQ296</f>
        <v/>
      </c>
      <c r="E348" s="34" t="str">
        <f>G!AP296</f>
        <v>--</v>
      </c>
      <c r="F348" s="33"/>
      <c r="G348" s="33" t="str">
        <f>G!AS296</f>
        <v/>
      </c>
      <c r="H348" s="34" t="str">
        <f>G!AR296</f>
        <v>--</v>
      </c>
      <c r="I348" s="33" t="str">
        <f>G!AT296</f>
        <v/>
      </c>
      <c r="J348" s="33" t="str">
        <f>G!AU296</f>
        <v/>
      </c>
      <c r="K348" s="34" t="str">
        <f>IFERROR(IF(OR(H348="--",H348="rg",VLOOKUP(F!$B296,E!$B$1:'E'!$AK$300,12,FALSE)=1000000000,I348="-",I348=""),"",(HLOOKUP(SMALL(G!$Q$4:'G'!$Y$4,1),G!$Q$4:'G'!$Y$501,ROW(G!Q296)-3,FALSE))/VLOOKUP(F!$B296,E!$B$1:'E'!$AK$300,12,FALSE)*100),"")</f>
        <v/>
      </c>
      <c r="L348" s="34"/>
      <c r="M348" s="34" t="str">
        <f>G!AW296</f>
        <v/>
      </c>
      <c r="N348" s="34" t="str">
        <f>G!AV296</f>
        <v>--</v>
      </c>
      <c r="O348" s="33"/>
      <c r="P348" s="33" t="str">
        <f>G!AY296</f>
        <v/>
      </c>
      <c r="Q348" s="34" t="str">
        <f>G!AX296</f>
        <v>--</v>
      </c>
      <c r="R348" s="33" t="str">
        <f>G!AZ296</f>
        <v/>
      </c>
      <c r="S348" s="33" t="str">
        <f>G!BA296</f>
        <v/>
      </c>
      <c r="T348" s="34" t="str">
        <f>IFERROR(IF(OR(Q348="--",Q348="rg",VLOOKUP(F!$B296,E!$B$1:'E'!$AK$300,12,FALSE)=1000000000,R348="-",R348=""),"",(HLOOKUP(SMALL(G!$Q$4:'G'!$Y$4,4),G!$Q$4:'G'!$Y$501,ROW(G!Z296)-3,FALSE))/VLOOKUP(F!$B296,E!$B$1:'E'!$AK$300,12,FALSE)*100),"")</f>
        <v/>
      </c>
      <c r="U348" s="34"/>
      <c r="V348" s="34" t="str">
        <f>G!BC296</f>
        <v/>
      </c>
      <c r="W348" s="34" t="str">
        <f>G!BB296</f>
        <v>--</v>
      </c>
      <c r="X348" s="34"/>
      <c r="Y348" s="33" t="str">
        <f>G!BE296</f>
        <v/>
      </c>
      <c r="Z348" s="34" t="str">
        <f>G!BD296</f>
        <v>--</v>
      </c>
      <c r="AA348" s="33" t="str">
        <f>G!BF296</f>
        <v/>
      </c>
      <c r="AB348" s="33" t="str">
        <f>G!BG296</f>
        <v/>
      </c>
      <c r="AC348" s="34" t="str">
        <f>IFERROR(IF(OR(Z348="--",Z348="rg",VLOOKUP(F!$B296,E!$B$1:'E'!$AK$300,12,FALSE)=1000000000,AA348="-",AA348=""),"",(HLOOKUP(SMALL(G!$Q$4:'G'!$Y$4,7),G!$Q$4:'G'!$Y$501,ROW(G!AI296)-3,FALSE))/VLOOKUP(F!$B296,E!$B$1:'E'!$AK$300,12,FALSE)*100),"")</f>
        <v/>
      </c>
      <c r="AD348" s="34"/>
      <c r="AE348" s="25"/>
      <c r="AF348" s="25"/>
      <c r="AH348" s="63">
        <f t="shared" si="7"/>
        <v>1</v>
      </c>
      <c r="AJ348" s="25"/>
      <c r="AK348" s="25"/>
    </row>
    <row r="349" spans="1:37" s="63" customFormat="1" ht="9" hidden="1" customHeight="1" x14ac:dyDescent="0.15">
      <c r="A349" s="195" t="str">
        <f>F!A297</f>
        <v>Methyl(tert)butylether (MTBE)</v>
      </c>
      <c r="B349" s="195"/>
      <c r="C349" s="195"/>
      <c r="D349" s="35" t="str">
        <f>G!AQ297</f>
        <v/>
      </c>
      <c r="E349" s="34" t="str">
        <f>G!AP297</f>
        <v>--</v>
      </c>
      <c r="F349" s="33"/>
      <c r="G349" s="33" t="str">
        <f>G!AS297</f>
        <v/>
      </c>
      <c r="H349" s="34" t="str">
        <f>G!AR297</f>
        <v>--</v>
      </c>
      <c r="I349" s="33" t="str">
        <f>G!AT297</f>
        <v/>
      </c>
      <c r="J349" s="33" t="str">
        <f>G!AU297</f>
        <v/>
      </c>
      <c r="K349" s="34" t="str">
        <f>IFERROR(IF(OR(H349="--",H349="rg",VLOOKUP(F!$B297,E!$B$1:'E'!$AK$300,12,FALSE)=1000000000,I349="-",I349=""),"",(HLOOKUP(SMALL(G!$Q$4:'G'!$Y$4,1),G!$Q$4:'G'!$Y$501,ROW(G!Q297)-3,FALSE))/VLOOKUP(F!$B297,E!$B$1:'E'!$AK$300,12,FALSE)*100),"")</f>
        <v/>
      </c>
      <c r="L349" s="34"/>
      <c r="M349" s="34" t="str">
        <f>G!AW297</f>
        <v/>
      </c>
      <c r="N349" s="34" t="str">
        <f>G!AV297</f>
        <v>--</v>
      </c>
      <c r="O349" s="33"/>
      <c r="P349" s="33" t="str">
        <f>G!AY297</f>
        <v/>
      </c>
      <c r="Q349" s="34" t="str">
        <f>G!AX297</f>
        <v>--</v>
      </c>
      <c r="R349" s="33" t="str">
        <f>G!AZ297</f>
        <v/>
      </c>
      <c r="S349" s="33" t="str">
        <f>G!BA297</f>
        <v/>
      </c>
      <c r="T349" s="34" t="str">
        <f>IFERROR(IF(OR(Q349="--",Q349="rg",VLOOKUP(F!$B297,E!$B$1:'E'!$AK$300,12,FALSE)=1000000000,R349="-",R349=""),"",(HLOOKUP(SMALL(G!$Q$4:'G'!$Y$4,4),G!$Q$4:'G'!$Y$501,ROW(G!Z297)-3,FALSE))/VLOOKUP(F!$B297,E!$B$1:'E'!$AK$300,12,FALSE)*100),"")</f>
        <v/>
      </c>
      <c r="U349" s="34"/>
      <c r="V349" s="34" t="str">
        <f>G!BC297</f>
        <v/>
      </c>
      <c r="W349" s="34" t="str">
        <f>G!BB297</f>
        <v>--</v>
      </c>
      <c r="X349" s="34"/>
      <c r="Y349" s="33" t="str">
        <f>G!BE297</f>
        <v/>
      </c>
      <c r="Z349" s="34" t="str">
        <f>G!BD297</f>
        <v>--</v>
      </c>
      <c r="AA349" s="33" t="str">
        <f>G!BF297</f>
        <v/>
      </c>
      <c r="AB349" s="33" t="str">
        <f>G!BG297</f>
        <v/>
      </c>
      <c r="AC349" s="34" t="str">
        <f>IFERROR(IF(OR(Z349="--",Z349="rg",VLOOKUP(F!$B297,E!$B$1:'E'!$AK$300,12,FALSE)=1000000000,AA349="-",AA349=""),"",(HLOOKUP(SMALL(G!$Q$4:'G'!$Y$4,7),G!$Q$4:'G'!$Y$501,ROW(G!AI297)-3,FALSE))/VLOOKUP(F!$B297,E!$B$1:'E'!$AK$300,12,FALSE)*100),"")</f>
        <v/>
      </c>
      <c r="AD349" s="34"/>
      <c r="AE349" s="25"/>
      <c r="AF349" s="25"/>
      <c r="AH349" s="63">
        <f t="shared" si="7"/>
        <v>1</v>
      </c>
      <c r="AJ349" s="25"/>
      <c r="AK349" s="25"/>
    </row>
    <row r="350" spans="1:37" s="63" customFormat="1" ht="9" hidden="1" customHeight="1" x14ac:dyDescent="0.15">
      <c r="A350" s="195" t="str">
        <f>F!A298</f>
        <v>Monochlooranilinen (som)</v>
      </c>
      <c r="B350" s="195"/>
      <c r="C350" s="195"/>
      <c r="D350" s="35" t="str">
        <f>G!AQ298</f>
        <v/>
      </c>
      <c r="E350" s="34" t="str">
        <f>G!AP298</f>
        <v>--</v>
      </c>
      <c r="F350" s="33"/>
      <c r="G350" s="33" t="str">
        <f>G!AS298</f>
        <v/>
      </c>
      <c r="H350" s="34" t="str">
        <f>G!AR298</f>
        <v>--</v>
      </c>
      <c r="I350" s="33" t="str">
        <f>G!AT298</f>
        <v/>
      </c>
      <c r="J350" s="33" t="str">
        <f>G!AU298</f>
        <v/>
      </c>
      <c r="K350" s="34" t="str">
        <f>IFERROR(IF(OR(H350="--",H350="rg",VLOOKUP(F!$B298,E!$B$1:'E'!$AK$300,12,FALSE)=1000000000,I350="-",I350=""),"",(HLOOKUP(SMALL(G!$Q$4:'G'!$Y$4,1),G!$Q$4:'G'!$Y$501,ROW(G!Q298)-3,FALSE))/VLOOKUP(F!$B298,E!$B$1:'E'!$AK$300,12,FALSE)*100),"")</f>
        <v/>
      </c>
      <c r="L350" s="34"/>
      <c r="M350" s="34" t="str">
        <f>G!AW298</f>
        <v/>
      </c>
      <c r="N350" s="34" t="str">
        <f>G!AV298</f>
        <v>--</v>
      </c>
      <c r="O350" s="33"/>
      <c r="P350" s="33" t="str">
        <f>G!AY298</f>
        <v/>
      </c>
      <c r="Q350" s="34" t="str">
        <f>G!AX298</f>
        <v>--</v>
      </c>
      <c r="R350" s="33" t="str">
        <f>G!AZ298</f>
        <v/>
      </c>
      <c r="S350" s="33" t="str">
        <f>G!BA298</f>
        <v/>
      </c>
      <c r="T350" s="34" t="str">
        <f>IFERROR(IF(OR(Q350="--",Q350="rg",VLOOKUP(F!$B298,E!$B$1:'E'!$AK$300,12,FALSE)=1000000000,R350="-",R350=""),"",(HLOOKUP(SMALL(G!$Q$4:'G'!$Y$4,4),G!$Q$4:'G'!$Y$501,ROW(G!Z298)-3,FALSE))/VLOOKUP(F!$B298,E!$B$1:'E'!$AK$300,12,FALSE)*100),"")</f>
        <v/>
      </c>
      <c r="U350" s="34"/>
      <c r="V350" s="34" t="str">
        <f>G!BC298</f>
        <v/>
      </c>
      <c r="W350" s="34" t="str">
        <f>G!BB298</f>
        <v>--</v>
      </c>
      <c r="X350" s="34"/>
      <c r="Y350" s="33" t="str">
        <f>G!BE298</f>
        <v/>
      </c>
      <c r="Z350" s="34" t="str">
        <f>G!BD298</f>
        <v>--</v>
      </c>
      <c r="AA350" s="33" t="str">
        <f>G!BF298</f>
        <v/>
      </c>
      <c r="AB350" s="33" t="str">
        <f>G!BG298</f>
        <v/>
      </c>
      <c r="AC350" s="34" t="str">
        <f>IFERROR(IF(OR(Z350="--",Z350="rg",VLOOKUP(F!$B298,E!$B$1:'E'!$AK$300,12,FALSE)=1000000000,AA350="-",AA350=""),"",(HLOOKUP(SMALL(G!$Q$4:'G'!$Y$4,7),G!$Q$4:'G'!$Y$501,ROW(G!AI298)-3,FALSE))/VLOOKUP(F!$B298,E!$B$1:'E'!$AK$300,12,FALSE)*100),"")</f>
        <v/>
      </c>
      <c r="AD350" s="34"/>
      <c r="AE350" s="25"/>
      <c r="AF350" s="25"/>
      <c r="AH350" s="63">
        <f t="shared" si="7"/>
        <v>1</v>
      </c>
      <c r="AJ350" s="25"/>
      <c r="AK350" s="25"/>
    </row>
    <row r="351" spans="1:37" s="63" customFormat="1" ht="9" hidden="1" customHeight="1" x14ac:dyDescent="0.15">
      <c r="A351" s="195" t="str">
        <f>F!A299</f>
        <v>Pentachlooranlinine (som)</v>
      </c>
      <c r="B351" s="195"/>
      <c r="C351" s="195"/>
      <c r="D351" s="35" t="str">
        <f>G!AQ299</f>
        <v/>
      </c>
      <c r="E351" s="34" t="str">
        <f>G!AP299</f>
        <v>--</v>
      </c>
      <c r="F351" s="33"/>
      <c r="G351" s="33" t="str">
        <f>G!AS299</f>
        <v/>
      </c>
      <c r="H351" s="34" t="str">
        <f>G!AR299</f>
        <v>--</v>
      </c>
      <c r="I351" s="33" t="str">
        <f>G!AT299</f>
        <v/>
      </c>
      <c r="J351" s="33" t="str">
        <f>G!AU299</f>
        <v/>
      </c>
      <c r="K351" s="34" t="str">
        <f>IFERROR(IF(OR(H351="--",H351="rg",VLOOKUP(F!$B299,E!$B$1:'E'!$AK$300,12,FALSE)=1000000000,I351="-",I351=""),"",(HLOOKUP(SMALL(G!$Q$4:'G'!$Y$4,1),G!$Q$4:'G'!$Y$501,ROW(G!Q299)-3,FALSE))/VLOOKUP(F!$B299,E!$B$1:'E'!$AK$300,12,FALSE)*100),"")</f>
        <v/>
      </c>
      <c r="L351" s="34"/>
      <c r="M351" s="34" t="str">
        <f>G!AW299</f>
        <v/>
      </c>
      <c r="N351" s="34" t="str">
        <f>G!AV299</f>
        <v>--</v>
      </c>
      <c r="O351" s="33"/>
      <c r="P351" s="33" t="str">
        <f>G!AY299</f>
        <v/>
      </c>
      <c r="Q351" s="34" t="str">
        <f>G!AX299</f>
        <v>--</v>
      </c>
      <c r="R351" s="33" t="str">
        <f>G!AZ299</f>
        <v/>
      </c>
      <c r="S351" s="33" t="str">
        <f>G!BA299</f>
        <v/>
      </c>
      <c r="T351" s="34" t="str">
        <f>IFERROR(IF(OR(Q351="--",Q351="rg",VLOOKUP(F!$B299,E!$B$1:'E'!$AK$300,12,FALSE)=1000000000,R351="-",R351=""),"",(HLOOKUP(SMALL(G!$Q$4:'G'!$Y$4,4),G!$Q$4:'G'!$Y$501,ROW(G!Z299)-3,FALSE))/VLOOKUP(F!$B299,E!$B$1:'E'!$AK$300,12,FALSE)*100),"")</f>
        <v/>
      </c>
      <c r="U351" s="34"/>
      <c r="V351" s="34" t="str">
        <f>G!BC299</f>
        <v/>
      </c>
      <c r="W351" s="34" t="str">
        <f>G!BB299</f>
        <v>--</v>
      </c>
      <c r="X351" s="34"/>
      <c r="Y351" s="33" t="str">
        <f>G!BE299</f>
        <v/>
      </c>
      <c r="Z351" s="34" t="str">
        <f>G!BD299</f>
        <v>--</v>
      </c>
      <c r="AA351" s="33" t="str">
        <f>G!BF299</f>
        <v/>
      </c>
      <c r="AB351" s="33" t="str">
        <f>G!BG299</f>
        <v/>
      </c>
      <c r="AC351" s="34" t="str">
        <f>IFERROR(IF(OR(Z351="--",Z351="rg",VLOOKUP(F!$B299,E!$B$1:'E'!$AK$300,12,FALSE)=1000000000,AA351="-",AA351=""),"",(HLOOKUP(SMALL(G!$Q$4:'G'!$Y$4,7),G!$Q$4:'G'!$Y$501,ROW(G!AI299)-3,FALSE))/VLOOKUP(F!$B299,E!$B$1:'E'!$AK$300,12,FALSE)*100),"")</f>
        <v/>
      </c>
      <c r="AD351" s="34"/>
      <c r="AE351" s="25"/>
      <c r="AF351" s="25"/>
      <c r="AH351" s="63">
        <f t="shared" si="7"/>
        <v>1</v>
      </c>
      <c r="AJ351" s="25"/>
      <c r="AK351" s="25"/>
    </row>
    <row r="352" spans="1:37" s="63" customFormat="1" ht="9" hidden="1" customHeight="1" x14ac:dyDescent="0.15">
      <c r="A352" s="195" t="str">
        <f>F!A300</f>
        <v>Dioxine (som I-TEQ)</v>
      </c>
      <c r="B352" s="195"/>
      <c r="C352" s="195"/>
      <c r="D352" s="35" t="str">
        <f>G!AQ300</f>
        <v/>
      </c>
      <c r="E352" s="34" t="str">
        <f>G!AP300</f>
        <v>--</v>
      </c>
      <c r="F352" s="33"/>
      <c r="G352" s="33" t="str">
        <f>G!AS300</f>
        <v/>
      </c>
      <c r="H352" s="34" t="str">
        <f>G!AR300</f>
        <v>--</v>
      </c>
      <c r="I352" s="33" t="str">
        <f>G!AT300</f>
        <v/>
      </c>
      <c r="J352" s="33" t="str">
        <f>G!AU300</f>
        <v/>
      </c>
      <c r="K352" s="34" t="str">
        <f>IFERROR(IF(OR(H352="--",H352="rg",VLOOKUP(F!$B300,E!$B$1:'E'!$AK$300,12,FALSE)=1000000000,I352="-",I352=""),"",(HLOOKUP(SMALL(G!$Q$4:'G'!$Y$4,1),G!$Q$4:'G'!$Y$501,ROW(G!Q300)-3,FALSE))/VLOOKUP(F!$B300,E!$B$1:'E'!$AK$300,12,FALSE)*100),"")</f>
        <v/>
      </c>
      <c r="L352" s="34"/>
      <c r="M352" s="34" t="str">
        <f>G!AW300</f>
        <v/>
      </c>
      <c r="N352" s="34" t="str">
        <f>G!AV300</f>
        <v>--</v>
      </c>
      <c r="O352" s="33"/>
      <c r="P352" s="33" t="str">
        <f>G!AY300</f>
        <v/>
      </c>
      <c r="Q352" s="34" t="str">
        <f>G!AX300</f>
        <v>--</v>
      </c>
      <c r="R352" s="33" t="str">
        <f>G!AZ300</f>
        <v/>
      </c>
      <c r="S352" s="33" t="str">
        <f>G!BA300</f>
        <v/>
      </c>
      <c r="T352" s="34" t="str">
        <f>IFERROR(IF(OR(Q352="--",Q352="rg",VLOOKUP(F!$B300,E!$B$1:'E'!$AK$300,12,FALSE)=1000000000,R352="-",R352=""),"",(HLOOKUP(SMALL(G!$Q$4:'G'!$Y$4,4),G!$Q$4:'G'!$Y$501,ROW(G!Z300)-3,FALSE))/VLOOKUP(F!$B300,E!$B$1:'E'!$AK$300,12,FALSE)*100),"")</f>
        <v/>
      </c>
      <c r="U352" s="34"/>
      <c r="V352" s="34" t="str">
        <f>G!BC300</f>
        <v/>
      </c>
      <c r="W352" s="34" t="str">
        <f>G!BB300</f>
        <v>--</v>
      </c>
      <c r="X352" s="34"/>
      <c r="Y352" s="33" t="str">
        <f>G!BE300</f>
        <v/>
      </c>
      <c r="Z352" s="34" t="str">
        <f>G!BD300</f>
        <v>--</v>
      </c>
      <c r="AA352" s="33" t="str">
        <f>G!BF300</f>
        <v/>
      </c>
      <c r="AB352" s="33" t="str">
        <f>G!BG300</f>
        <v/>
      </c>
      <c r="AC352" s="34" t="str">
        <f>IFERROR(IF(OR(Z352="--",Z352="rg",VLOOKUP(F!$B300,E!$B$1:'E'!$AK$300,12,FALSE)=1000000000,AA352="-",AA352=""),"",(HLOOKUP(SMALL(G!$Q$4:'G'!$Y$4,7),G!$Q$4:'G'!$Y$501,ROW(G!AI300)-3,FALSE))/VLOOKUP(F!$B300,E!$B$1:'E'!$AK$300,12,FALSE)*100),"")</f>
        <v/>
      </c>
      <c r="AD352" s="34"/>
      <c r="AE352" s="25"/>
      <c r="AF352" s="25"/>
      <c r="AH352" s="63">
        <f t="shared" si="7"/>
        <v>1</v>
      </c>
      <c r="AJ352" s="25"/>
      <c r="AK352" s="25"/>
    </row>
    <row r="353" spans="1:37" s="63" customFormat="1" ht="9" hidden="1" customHeight="1" x14ac:dyDescent="0.15">
      <c r="A353" s="195" t="str">
        <f>F!A301</f>
        <v>Zwavelkoolstof</v>
      </c>
      <c r="B353" s="195"/>
      <c r="C353" s="195"/>
      <c r="D353" s="35" t="str">
        <f>G!AQ301</f>
        <v/>
      </c>
      <c r="E353" s="34" t="str">
        <f>G!AP301</f>
        <v>--</v>
      </c>
      <c r="F353" s="33"/>
      <c r="G353" s="33" t="str">
        <f>G!AS301</f>
        <v/>
      </c>
      <c r="H353" s="34" t="str">
        <f>G!AR301</f>
        <v>--</v>
      </c>
      <c r="I353" s="33" t="str">
        <f>G!AT301</f>
        <v/>
      </c>
      <c r="J353" s="33" t="str">
        <f>G!AU301</f>
        <v/>
      </c>
      <c r="K353" s="34" t="str">
        <f>IFERROR(IF(OR(H353="--",H353="rg",VLOOKUP(F!$B301,E!$B$1:'E'!$AK$300,12,FALSE)=1000000000,I353="-",I353=""),"",(HLOOKUP(SMALL(G!$Q$4:'G'!$Y$4,1),G!$Q$4:'G'!$Y$501,ROW(G!Q301)-3,FALSE))/VLOOKUP(F!$B301,E!$B$1:'E'!$AK$300,12,FALSE)*100),"")</f>
        <v/>
      </c>
      <c r="L353" s="34"/>
      <c r="M353" s="34" t="str">
        <f>G!AW301</f>
        <v/>
      </c>
      <c r="N353" s="34" t="str">
        <f>G!AV301</f>
        <v>--</v>
      </c>
      <c r="O353" s="33"/>
      <c r="P353" s="33" t="str">
        <f>G!AY301</f>
        <v/>
      </c>
      <c r="Q353" s="34" t="str">
        <f>G!AX301</f>
        <v>--</v>
      </c>
      <c r="R353" s="33" t="str">
        <f>G!AZ301</f>
        <v/>
      </c>
      <c r="S353" s="33" t="str">
        <f>G!BA301</f>
        <v/>
      </c>
      <c r="T353" s="34" t="str">
        <f>IFERROR(IF(OR(Q353="--",Q353="rg",VLOOKUP(F!$B301,E!$B$1:'E'!$AK$300,12,FALSE)=1000000000,R353="-",R353=""),"",(HLOOKUP(SMALL(G!$Q$4:'G'!$Y$4,4),G!$Q$4:'G'!$Y$501,ROW(G!Z301)-3,FALSE))/VLOOKUP(F!$B301,E!$B$1:'E'!$AK$300,12,FALSE)*100),"")</f>
        <v/>
      </c>
      <c r="U353" s="34"/>
      <c r="V353" s="34" t="str">
        <f>G!BC301</f>
        <v/>
      </c>
      <c r="W353" s="34" t="str">
        <f>G!BB301</f>
        <v>--</v>
      </c>
      <c r="X353" s="34"/>
      <c r="Y353" s="33" t="str">
        <f>G!BE301</f>
        <v/>
      </c>
      <c r="Z353" s="34" t="str">
        <f>G!BD301</f>
        <v>--</v>
      </c>
      <c r="AA353" s="33" t="str">
        <f>G!BF301</f>
        <v/>
      </c>
      <c r="AB353" s="33" t="str">
        <f>G!BG301</f>
        <v/>
      </c>
      <c r="AC353" s="34" t="str">
        <f>IFERROR(IF(OR(Z353="--",Z353="rg",VLOOKUP(F!$B301,E!$B$1:'E'!$AK$300,12,FALSE)=1000000000,AA353="-",AA353=""),"",(HLOOKUP(SMALL(G!$Q$4:'G'!$Y$4,7),G!$Q$4:'G'!$Y$501,ROW(G!AI301)-3,FALSE))/VLOOKUP(F!$B301,E!$B$1:'E'!$AK$300,12,FALSE)*100),"")</f>
        <v/>
      </c>
      <c r="AD353" s="34"/>
      <c r="AE353" s="25"/>
      <c r="AF353" s="25"/>
      <c r="AH353" s="63">
        <f t="shared" si="7"/>
        <v>1</v>
      </c>
      <c r="AJ353" s="25"/>
      <c r="AK353" s="25"/>
    </row>
    <row r="354" spans="1:37" s="63" customFormat="1" ht="9" hidden="1" customHeight="1" x14ac:dyDescent="0.15">
      <c r="A354" s="195" t="str">
        <f>F!A302</f>
        <v>Aceton</v>
      </c>
      <c r="B354" s="195"/>
      <c r="C354" s="195"/>
      <c r="D354" s="35" t="str">
        <f>G!AQ302</f>
        <v/>
      </c>
      <c r="E354" s="34" t="str">
        <f>G!AP302</f>
        <v>--</v>
      </c>
      <c r="F354" s="33"/>
      <c r="G354" s="33" t="str">
        <f>G!AS302</f>
        <v/>
      </c>
      <c r="H354" s="34" t="str">
        <f>G!AR302</f>
        <v>--</v>
      </c>
      <c r="I354" s="33" t="str">
        <f>G!AT302</f>
        <v/>
      </c>
      <c r="J354" s="33" t="str">
        <f>G!AU302</f>
        <v/>
      </c>
      <c r="K354" s="34" t="str">
        <f>IFERROR(IF(OR(H354="--",H354="rg",VLOOKUP(F!$B302,E!$B$1:'E'!$AK$300,12,FALSE)=1000000000,I354="-",I354=""),"",(HLOOKUP(SMALL(G!$Q$4:'G'!$Y$4,1),G!$Q$4:'G'!$Y$501,ROW(G!Q302)-3,FALSE))/VLOOKUP(F!$B302,E!$B$1:'E'!$AK$300,12,FALSE)*100),"")</f>
        <v/>
      </c>
      <c r="L354" s="34"/>
      <c r="M354" s="34" t="str">
        <f>G!AW302</f>
        <v/>
      </c>
      <c r="N354" s="34" t="str">
        <f>G!AV302</f>
        <v>--</v>
      </c>
      <c r="O354" s="33"/>
      <c r="P354" s="33" t="str">
        <f>G!AY302</f>
        <v/>
      </c>
      <c r="Q354" s="34" t="str">
        <f>G!AX302</f>
        <v>--</v>
      </c>
      <c r="R354" s="33" t="str">
        <f>G!AZ302</f>
        <v/>
      </c>
      <c r="S354" s="33" t="str">
        <f>G!BA302</f>
        <v/>
      </c>
      <c r="T354" s="34" t="str">
        <f>IFERROR(IF(OR(Q354="--",Q354="rg",VLOOKUP(F!$B302,E!$B$1:'E'!$AK$300,12,FALSE)=1000000000,R354="-",R354=""),"",(HLOOKUP(SMALL(G!$Q$4:'G'!$Y$4,4),G!$Q$4:'G'!$Y$501,ROW(G!Z302)-3,FALSE))/VLOOKUP(F!$B302,E!$B$1:'E'!$AK$300,12,FALSE)*100),"")</f>
        <v/>
      </c>
      <c r="U354" s="34"/>
      <c r="V354" s="34" t="str">
        <f>G!BC302</f>
        <v/>
      </c>
      <c r="W354" s="34" t="str">
        <f>G!BB302</f>
        <v>--</v>
      </c>
      <c r="X354" s="34"/>
      <c r="Y354" s="33" t="str">
        <f>G!BE302</f>
        <v/>
      </c>
      <c r="Z354" s="34" t="str">
        <f>G!BD302</f>
        <v>--</v>
      </c>
      <c r="AA354" s="33" t="str">
        <f>G!BF302</f>
        <v/>
      </c>
      <c r="AB354" s="33" t="str">
        <f>G!BG302</f>
        <v/>
      </c>
      <c r="AC354" s="34" t="str">
        <f>IFERROR(IF(OR(Z354="--",Z354="rg",VLOOKUP(F!$B302,E!$B$1:'E'!$AK$300,12,FALSE)=1000000000,AA354="-",AA354=""),"",(HLOOKUP(SMALL(G!$Q$4:'G'!$Y$4,7),G!$Q$4:'G'!$Y$501,ROW(G!AI302)-3,FALSE))/VLOOKUP(F!$B302,E!$B$1:'E'!$AK$300,12,FALSE)*100),"")</f>
        <v/>
      </c>
      <c r="AD354" s="34"/>
      <c r="AE354" s="25"/>
      <c r="AF354" s="25"/>
      <c r="AH354" s="63">
        <f t="shared" si="7"/>
        <v>1</v>
      </c>
      <c r="AJ354" s="25"/>
      <c r="AK354" s="25"/>
    </row>
    <row r="355" spans="1:37" s="63" customFormat="1" ht="9" hidden="1" customHeight="1" x14ac:dyDescent="0.15">
      <c r="A355" s="195" t="str">
        <f>F!A303</f>
        <v>Diethylether</v>
      </c>
      <c r="B355" s="195"/>
      <c r="C355" s="195"/>
      <c r="D355" s="35" t="str">
        <f>G!AQ303</f>
        <v/>
      </c>
      <c r="E355" s="34" t="str">
        <f>G!AP303</f>
        <v>--</v>
      </c>
      <c r="F355" s="33"/>
      <c r="G355" s="33" t="str">
        <f>G!AS303</f>
        <v/>
      </c>
      <c r="H355" s="34" t="str">
        <f>G!AR303</f>
        <v>--</v>
      </c>
      <c r="I355" s="33" t="str">
        <f>G!AT303</f>
        <v/>
      </c>
      <c r="J355" s="33" t="str">
        <f>G!AU303</f>
        <v/>
      </c>
      <c r="K355" s="34" t="str">
        <f>IFERROR(IF(OR(H355="--",H355="rg",VLOOKUP(F!$B303,E!$B$1:'E'!$AK$300,12,FALSE)=1000000000,I355="-",I355=""),"",(HLOOKUP(SMALL(G!$Q$4:'G'!$Y$4,1),G!$Q$4:'G'!$Y$501,ROW(G!Q303)-3,FALSE))/VLOOKUP(F!$B303,E!$B$1:'E'!$AK$300,12,FALSE)*100),"")</f>
        <v/>
      </c>
      <c r="L355" s="34"/>
      <c r="M355" s="34" t="str">
        <f>G!AW303</f>
        <v/>
      </c>
      <c r="N355" s="34" t="str">
        <f>G!AV303</f>
        <v>--</v>
      </c>
      <c r="O355" s="33"/>
      <c r="P355" s="33" t="str">
        <f>G!AY303</f>
        <v/>
      </c>
      <c r="Q355" s="34" t="str">
        <f>G!AX303</f>
        <v>--</v>
      </c>
      <c r="R355" s="33" t="str">
        <f>G!AZ303</f>
        <v/>
      </c>
      <c r="S355" s="33" t="str">
        <f>G!BA303</f>
        <v/>
      </c>
      <c r="T355" s="34" t="str">
        <f>IFERROR(IF(OR(Q355="--",Q355="rg",VLOOKUP(F!$B303,E!$B$1:'E'!$AK$300,12,FALSE)=1000000000,R355="-",R355=""),"",(HLOOKUP(SMALL(G!$Q$4:'G'!$Y$4,4),G!$Q$4:'G'!$Y$501,ROW(G!Z303)-3,FALSE))/VLOOKUP(F!$B303,E!$B$1:'E'!$AK$300,12,FALSE)*100),"")</f>
        <v/>
      </c>
      <c r="U355" s="34"/>
      <c r="V355" s="34" t="str">
        <f>G!BC303</f>
        <v/>
      </c>
      <c r="W355" s="34" t="str">
        <f>G!BB303</f>
        <v>--</v>
      </c>
      <c r="X355" s="34"/>
      <c r="Y355" s="33" t="str">
        <f>G!BE303</f>
        <v/>
      </c>
      <c r="Z355" s="34" t="str">
        <f>G!BD303</f>
        <v>--</v>
      </c>
      <c r="AA355" s="33" t="str">
        <f>G!BF303</f>
        <v/>
      </c>
      <c r="AB355" s="33" t="str">
        <f>G!BG303</f>
        <v/>
      </c>
      <c r="AC355" s="34" t="str">
        <f>IFERROR(IF(OR(Z355="--",Z355="rg",VLOOKUP(F!$B303,E!$B$1:'E'!$AK$300,12,FALSE)=1000000000,AA355="-",AA355=""),"",(HLOOKUP(SMALL(G!$Q$4:'G'!$Y$4,7),G!$Q$4:'G'!$Y$501,ROW(G!AI303)-3,FALSE))/VLOOKUP(F!$B303,E!$B$1:'E'!$AK$300,12,FALSE)*100),"")</f>
        <v/>
      </c>
      <c r="AD355" s="34"/>
      <c r="AE355" s="25"/>
      <c r="AF355" s="25"/>
      <c r="AH355" s="63">
        <f t="shared" si="7"/>
        <v>1</v>
      </c>
      <c r="AJ355" s="25"/>
      <c r="AK355" s="25"/>
    </row>
    <row r="356" spans="1:37" s="63" customFormat="1" ht="9" hidden="1" customHeight="1" x14ac:dyDescent="0.15">
      <c r="A356" s="195" t="str">
        <f>F!A304</f>
        <v>Methylisobutylketon (MIBK)</v>
      </c>
      <c r="B356" s="195"/>
      <c r="C356" s="195"/>
      <c r="D356" s="35" t="str">
        <f>G!AQ304</f>
        <v/>
      </c>
      <c r="E356" s="34" t="str">
        <f>G!AP304</f>
        <v>--</v>
      </c>
      <c r="F356" s="33"/>
      <c r="G356" s="33" t="str">
        <f>G!AS304</f>
        <v/>
      </c>
      <c r="H356" s="34" t="str">
        <f>G!AR304</f>
        <v>--</v>
      </c>
      <c r="I356" s="33" t="str">
        <f>G!AT304</f>
        <v/>
      </c>
      <c r="J356" s="33" t="str">
        <f>G!AU304</f>
        <v/>
      </c>
      <c r="K356" s="34" t="str">
        <f>IFERROR(IF(OR(H356="--",H356="rg",VLOOKUP(F!$B304,E!$B$1:'E'!$AK$300,12,FALSE)=1000000000,I356="-",I356=""),"",(HLOOKUP(SMALL(G!$Q$4:'G'!$Y$4,1),G!$Q$4:'G'!$Y$501,ROW(G!Q304)-3,FALSE))/VLOOKUP(F!$B304,E!$B$1:'E'!$AK$300,12,FALSE)*100),"")</f>
        <v/>
      </c>
      <c r="L356" s="34"/>
      <c r="M356" s="34" t="str">
        <f>G!AW304</f>
        <v/>
      </c>
      <c r="N356" s="34" t="str">
        <f>G!AV304</f>
        <v>--</v>
      </c>
      <c r="O356" s="33"/>
      <c r="P356" s="33" t="str">
        <f>G!AY304</f>
        <v/>
      </c>
      <c r="Q356" s="34" t="str">
        <f>G!AX304</f>
        <v>--</v>
      </c>
      <c r="R356" s="33" t="str">
        <f>G!AZ304</f>
        <v/>
      </c>
      <c r="S356" s="33" t="str">
        <f>G!BA304</f>
        <v/>
      </c>
      <c r="T356" s="34" t="str">
        <f>IFERROR(IF(OR(Q356="--",Q356="rg",VLOOKUP(F!$B304,E!$B$1:'E'!$AK$300,12,FALSE)=1000000000,R356="-",R356=""),"",(HLOOKUP(SMALL(G!$Q$4:'G'!$Y$4,4),G!$Q$4:'G'!$Y$501,ROW(G!Z304)-3,FALSE))/VLOOKUP(F!$B304,E!$B$1:'E'!$AK$300,12,FALSE)*100),"")</f>
        <v/>
      </c>
      <c r="U356" s="34"/>
      <c r="V356" s="34" t="str">
        <f>G!BC304</f>
        <v/>
      </c>
      <c r="W356" s="34" t="str">
        <f>G!BB304</f>
        <v>--</v>
      </c>
      <c r="X356" s="34"/>
      <c r="Y356" s="33" t="str">
        <f>G!BE304</f>
        <v/>
      </c>
      <c r="Z356" s="34" t="str">
        <f>G!BD304</f>
        <v>--</v>
      </c>
      <c r="AA356" s="33" t="str">
        <f>G!BF304</f>
        <v/>
      </c>
      <c r="AB356" s="33" t="str">
        <f>G!BG304</f>
        <v/>
      </c>
      <c r="AC356" s="34" t="str">
        <f>IFERROR(IF(OR(Z356="--",Z356="rg",VLOOKUP(F!$B304,E!$B$1:'E'!$AK$300,12,FALSE)=1000000000,AA356="-",AA356=""),"",(HLOOKUP(SMALL(G!$Q$4:'G'!$Y$4,7),G!$Q$4:'G'!$Y$501,ROW(G!AI304)-3,FALSE))/VLOOKUP(F!$B304,E!$B$1:'E'!$AK$300,12,FALSE)*100),"")</f>
        <v/>
      </c>
      <c r="AD356" s="34"/>
      <c r="AE356" s="25"/>
      <c r="AF356" s="25"/>
      <c r="AH356" s="63">
        <f t="shared" si="7"/>
        <v>1</v>
      </c>
      <c r="AJ356" s="25"/>
      <c r="AK356" s="25"/>
    </row>
    <row r="357" spans="1:37" s="63" customFormat="1" ht="9" hidden="1" customHeight="1" x14ac:dyDescent="0.15">
      <c r="A357" s="195" t="str">
        <f>F!A305</f>
        <v>Methylethylketon (MEK)</v>
      </c>
      <c r="B357" s="195"/>
      <c r="C357" s="195"/>
      <c r="D357" s="35" t="str">
        <f>G!AQ305</f>
        <v/>
      </c>
      <c r="E357" s="34" t="str">
        <f>G!AP305</f>
        <v>--</v>
      </c>
      <c r="F357" s="33"/>
      <c r="G357" s="33" t="str">
        <f>G!AS305</f>
        <v/>
      </c>
      <c r="H357" s="34" t="str">
        <f>G!AR305</f>
        <v>--</v>
      </c>
      <c r="I357" s="33" t="str">
        <f>G!AT305</f>
        <v/>
      </c>
      <c r="J357" s="33" t="str">
        <f>G!AU305</f>
        <v/>
      </c>
      <c r="K357" s="34" t="str">
        <f>IFERROR(IF(OR(H357="--",H357="rg",VLOOKUP(F!$B305,E!$B$1:'E'!$AK$300,12,FALSE)=1000000000,I357="-",I357=""),"",(HLOOKUP(SMALL(G!$Q$4:'G'!$Y$4,1),G!$Q$4:'G'!$Y$501,ROW(G!Q305)-3,FALSE))/VLOOKUP(F!$B305,E!$B$1:'E'!$AK$300,12,FALSE)*100),"")</f>
        <v/>
      </c>
      <c r="L357" s="34"/>
      <c r="M357" s="34" t="str">
        <f>G!AW305</f>
        <v/>
      </c>
      <c r="N357" s="34" t="str">
        <f>G!AV305</f>
        <v>--</v>
      </c>
      <c r="O357" s="33"/>
      <c r="P357" s="33" t="str">
        <f>G!AY305</f>
        <v/>
      </c>
      <c r="Q357" s="34" t="str">
        <f>G!AX305</f>
        <v>--</v>
      </c>
      <c r="R357" s="33" t="str">
        <f>G!AZ305</f>
        <v/>
      </c>
      <c r="S357" s="33" t="str">
        <f>G!BA305</f>
        <v/>
      </c>
      <c r="T357" s="34" t="str">
        <f>IFERROR(IF(OR(Q357="--",Q357="rg",VLOOKUP(F!$B305,E!$B$1:'E'!$AK$300,12,FALSE)=1000000000,R357="-",R357=""),"",(HLOOKUP(SMALL(G!$Q$4:'G'!$Y$4,4),G!$Q$4:'G'!$Y$501,ROW(G!Z305)-3,FALSE))/VLOOKUP(F!$B305,E!$B$1:'E'!$AK$300,12,FALSE)*100),"")</f>
        <v/>
      </c>
      <c r="U357" s="34"/>
      <c r="V357" s="34" t="str">
        <f>G!BC305</f>
        <v/>
      </c>
      <c r="W357" s="34" t="str">
        <f>G!BB305</f>
        <v>--</v>
      </c>
      <c r="X357" s="34"/>
      <c r="Y357" s="33" t="str">
        <f>G!BE305</f>
        <v/>
      </c>
      <c r="Z357" s="34" t="str">
        <f>G!BD305</f>
        <v>--</v>
      </c>
      <c r="AA357" s="33" t="str">
        <f>G!BF305</f>
        <v/>
      </c>
      <c r="AB357" s="33" t="str">
        <f>G!BG305</f>
        <v/>
      </c>
      <c r="AC357" s="34" t="str">
        <f>IFERROR(IF(OR(Z357="--",Z357="rg",VLOOKUP(F!$B305,E!$B$1:'E'!$AK$300,12,FALSE)=1000000000,AA357="-",AA357=""),"",(HLOOKUP(SMALL(G!$Q$4:'G'!$Y$4,7),G!$Q$4:'G'!$Y$501,ROW(G!AI305)-3,FALSE))/VLOOKUP(F!$B305,E!$B$1:'E'!$AK$300,12,FALSE)*100),"")</f>
        <v/>
      </c>
      <c r="AD357" s="34"/>
      <c r="AE357" s="25"/>
      <c r="AF357" s="25"/>
      <c r="AH357" s="63">
        <f t="shared" si="7"/>
        <v>1</v>
      </c>
      <c r="AJ357" s="25"/>
      <c r="AK357" s="25"/>
    </row>
    <row r="358" spans="1:37" s="63" customFormat="1" ht="9" hidden="1" customHeight="1" x14ac:dyDescent="0.15">
      <c r="A358" s="195" t="str">
        <f>F!A306</f>
        <v>Acetonitrile</v>
      </c>
      <c r="B358" s="195"/>
      <c r="C358" s="195"/>
      <c r="D358" s="35" t="str">
        <f>G!AQ306</f>
        <v/>
      </c>
      <c r="E358" s="34" t="str">
        <f>G!AP306</f>
        <v>--</v>
      </c>
      <c r="F358" s="33"/>
      <c r="G358" s="33" t="str">
        <f>G!AS306</f>
        <v/>
      </c>
      <c r="H358" s="34" t="str">
        <f>G!AR306</f>
        <v>--</v>
      </c>
      <c r="I358" s="33" t="str">
        <f>G!AT306</f>
        <v/>
      </c>
      <c r="J358" s="33" t="str">
        <f>G!AU306</f>
        <v/>
      </c>
      <c r="K358" s="34" t="str">
        <f>IFERROR(IF(OR(H358="--",H358="rg",VLOOKUP(F!$B306,E!$B$1:'E'!$AK$300,12,FALSE)=1000000000,I358="-",I358=""),"",(HLOOKUP(SMALL(G!$Q$4:'G'!$Y$4,1),G!$Q$4:'G'!$Y$501,ROW(G!Q306)-3,FALSE))/VLOOKUP(F!$B306,E!$B$1:'E'!$AK$300,12,FALSE)*100),"")</f>
        <v/>
      </c>
      <c r="L358" s="34"/>
      <c r="M358" s="34" t="str">
        <f>G!AW306</f>
        <v/>
      </c>
      <c r="N358" s="34" t="str">
        <f>G!AV306</f>
        <v>--</v>
      </c>
      <c r="O358" s="33"/>
      <c r="P358" s="33" t="str">
        <f>G!AY306</f>
        <v/>
      </c>
      <c r="Q358" s="34" t="str">
        <f>G!AX306</f>
        <v>--</v>
      </c>
      <c r="R358" s="33" t="str">
        <f>G!AZ306</f>
        <v/>
      </c>
      <c r="S358" s="33" t="str">
        <f>G!BA306</f>
        <v/>
      </c>
      <c r="T358" s="34" t="str">
        <f>IFERROR(IF(OR(Q358="--",Q358="rg",VLOOKUP(F!$B306,E!$B$1:'E'!$AK$300,12,FALSE)=1000000000,R358="-",R358=""),"",(HLOOKUP(SMALL(G!$Q$4:'G'!$Y$4,4),G!$Q$4:'G'!$Y$501,ROW(G!Z306)-3,FALSE))/VLOOKUP(F!$B306,E!$B$1:'E'!$AK$300,12,FALSE)*100),"")</f>
        <v/>
      </c>
      <c r="U358" s="34"/>
      <c r="V358" s="34" t="str">
        <f>G!BC306</f>
        <v/>
      </c>
      <c r="W358" s="34" t="str">
        <f>G!BB306</f>
        <v>--</v>
      </c>
      <c r="X358" s="34"/>
      <c r="Y358" s="33" t="str">
        <f>G!BE306</f>
        <v/>
      </c>
      <c r="Z358" s="34" t="str">
        <f>G!BD306</f>
        <v>--</v>
      </c>
      <c r="AA358" s="33" t="str">
        <f>G!BF306</f>
        <v/>
      </c>
      <c r="AB358" s="33" t="str">
        <f>G!BG306</f>
        <v/>
      </c>
      <c r="AC358" s="34" t="str">
        <f>IFERROR(IF(OR(Z358="--",Z358="rg",VLOOKUP(F!$B306,E!$B$1:'E'!$AK$300,12,FALSE)=1000000000,AA358="-",AA358=""),"",(HLOOKUP(SMALL(G!$Q$4:'G'!$Y$4,7),G!$Q$4:'G'!$Y$501,ROW(G!AI306)-3,FALSE))/VLOOKUP(F!$B306,E!$B$1:'E'!$AK$300,12,FALSE)*100),"")</f>
        <v/>
      </c>
      <c r="AD358" s="34"/>
      <c r="AE358" s="25"/>
      <c r="AF358" s="25"/>
      <c r="AH358" s="63">
        <f t="shared" si="7"/>
        <v>1</v>
      </c>
      <c r="AJ358" s="25"/>
      <c r="AK358" s="25"/>
    </row>
    <row r="359" spans="1:37" ht="3.95" hidden="1" customHeight="1" x14ac:dyDescent="0.15">
      <c r="A359" s="32"/>
      <c r="B359" s="32"/>
      <c r="C359" s="32"/>
      <c r="D359" s="35"/>
      <c r="E359" s="34"/>
      <c r="F359" s="33"/>
      <c r="G359" s="33"/>
      <c r="H359" s="34"/>
      <c r="I359" s="33"/>
      <c r="J359" s="33"/>
      <c r="K359" s="33"/>
      <c r="L359" s="34"/>
      <c r="M359" s="34"/>
      <c r="N359" s="33"/>
      <c r="O359" s="33"/>
      <c r="P359" s="34"/>
      <c r="Q359" s="33"/>
      <c r="R359" s="33"/>
      <c r="S359" s="33"/>
      <c r="T359" s="34"/>
      <c r="U359" s="34"/>
      <c r="V359" s="34"/>
      <c r="W359" s="33"/>
      <c r="X359" s="34"/>
      <c r="Y359" s="33"/>
      <c r="Z359" s="34"/>
      <c r="AA359" s="34"/>
      <c r="AC359" s="25"/>
      <c r="AD359" s="63"/>
      <c r="AF359" s="63"/>
      <c r="AG359" s="25"/>
      <c r="AH359" s="85">
        <f>AH360</f>
        <v>1</v>
      </c>
      <c r="AI359" s="25"/>
    </row>
    <row r="360" spans="1:37" ht="9" hidden="1" customHeight="1" x14ac:dyDescent="0.15">
      <c r="A360" s="198" t="str">
        <f>IF(COUNTIF(F!D304:D309,131)&gt;0,"Aminoachtige verbindingen (µg/kgds)","Aminoachtige verbindingen (mg/kgds)")</f>
        <v>Aminoachtige verbindingen (mg/kgds)</v>
      </c>
      <c r="B360" s="198"/>
      <c r="C360" s="198"/>
      <c r="D360" s="198"/>
      <c r="E360" s="198"/>
      <c r="F360" s="198"/>
      <c r="G360" s="198"/>
      <c r="H360" s="198"/>
      <c r="I360" s="198"/>
      <c r="J360" s="198"/>
      <c r="K360" s="198"/>
      <c r="L360" s="198"/>
      <c r="M360" s="198"/>
      <c r="N360" s="198"/>
      <c r="O360" s="198"/>
      <c r="P360" s="198"/>
      <c r="Q360" s="198"/>
      <c r="R360" s="198"/>
      <c r="S360" s="198"/>
      <c r="T360" s="198"/>
      <c r="U360" s="198"/>
      <c r="V360" s="198"/>
      <c r="W360" s="198"/>
      <c r="X360" s="198"/>
      <c r="Y360" s="198"/>
      <c r="Z360" s="198"/>
      <c r="AA360" s="198"/>
      <c r="AC360" s="25"/>
      <c r="AD360" s="63"/>
      <c r="AF360" s="63"/>
      <c r="AG360" s="25"/>
      <c r="AH360" s="85">
        <f>IF(COUNTIF(AH361:AH365,1)=COUNT(AH361:AH365),1,0)</f>
        <v>1</v>
      </c>
      <c r="AI360" s="25"/>
    </row>
    <row r="361" spans="1:37" s="63" customFormat="1" ht="9" hidden="1" customHeight="1" x14ac:dyDescent="0.15">
      <c r="A361" s="195" t="str">
        <f>F!A307</f>
        <v>3+4-Chlooraniline</v>
      </c>
      <c r="B361" s="195"/>
      <c r="C361" s="195"/>
      <c r="D361" s="35" t="str">
        <f>G!AQ307</f>
        <v/>
      </c>
      <c r="E361" s="34" t="str">
        <f>G!AP307</f>
        <v>--</v>
      </c>
      <c r="F361" s="33"/>
      <c r="G361" s="33" t="str">
        <f>G!AS307</f>
        <v/>
      </c>
      <c r="H361" s="34" t="str">
        <f>G!AR307</f>
        <v>--</v>
      </c>
      <c r="I361" s="33" t="str">
        <f>G!AT307</f>
        <v/>
      </c>
      <c r="J361" s="33" t="str">
        <f>G!AU307</f>
        <v/>
      </c>
      <c r="K361" s="34" t="str">
        <f>IFERROR(IF(OR(H361="--",H361="rg",VLOOKUP(F!$B307,E!$B$1:'E'!$AK$300,12,FALSE)=1000000000,I361="-",I361=""),"",(HLOOKUP(SMALL(G!$Q$4:'G'!$Y$4,1),G!$Q$4:'G'!$Y$501,ROW(G!Q307)-3,FALSE))/VLOOKUP(F!$B307,E!$B$1:'E'!$AK$300,12,FALSE)*100),"")</f>
        <v/>
      </c>
      <c r="L361" s="34"/>
      <c r="M361" s="34" t="str">
        <f>G!AW307</f>
        <v/>
      </c>
      <c r="N361" s="34" t="str">
        <f>G!AV307</f>
        <v>--</v>
      </c>
      <c r="O361" s="33"/>
      <c r="P361" s="33" t="str">
        <f>G!AY307</f>
        <v/>
      </c>
      <c r="Q361" s="34" t="str">
        <f>G!AX307</f>
        <v>--</v>
      </c>
      <c r="R361" s="33" t="str">
        <f>G!AZ307</f>
        <v/>
      </c>
      <c r="S361" s="33" t="str">
        <f>G!BA307</f>
        <v/>
      </c>
      <c r="T361" s="34" t="str">
        <f>IFERROR(IF(OR(Q361="--",Q361="rg",VLOOKUP(F!$B307,E!$B$1:'E'!$AK$300,12,FALSE)=1000000000,R361="-",R361=""),"",(HLOOKUP(SMALL(G!$Q$4:'G'!$Y$4,4),G!$Q$4:'G'!$Y$501,ROW(G!Z307)-3,FALSE))/VLOOKUP(F!$B307,E!$B$1:'E'!$AK$300,12,FALSE)*100),"")</f>
        <v/>
      </c>
      <c r="U361" s="34"/>
      <c r="V361" s="34" t="str">
        <f>G!BC307</f>
        <v/>
      </c>
      <c r="W361" s="34" t="str">
        <f>G!BB307</f>
        <v>--</v>
      </c>
      <c r="X361" s="34"/>
      <c r="Y361" s="33" t="str">
        <f>G!BE307</f>
        <v/>
      </c>
      <c r="Z361" s="34" t="str">
        <f>G!BD307</f>
        <v>--</v>
      </c>
      <c r="AA361" s="33" t="str">
        <f>G!BF307</f>
        <v/>
      </c>
      <c r="AB361" s="33" t="str">
        <f>G!BG307</f>
        <v/>
      </c>
      <c r="AC361" s="34" t="str">
        <f>IFERROR(IF(OR(Z361="--",Z361="rg",VLOOKUP(F!$B307,E!$B$1:'E'!$AK$300,12,FALSE)=1000000000,AA361="-",AA361=""),"",(HLOOKUP(SMALL(G!$Q$4:'G'!$Y$4,7),G!$Q$4:'G'!$Y$501,ROW(G!AI307)-3,FALSE))/VLOOKUP(F!$B307,E!$B$1:'E'!$AK$300,12,FALSE)*100),"")</f>
        <v/>
      </c>
      <c r="AD361" s="34"/>
      <c r="AE361" s="25"/>
      <c r="AF361" s="25"/>
      <c r="AH361" s="63">
        <f t="shared" si="7"/>
        <v>1</v>
      </c>
      <c r="AJ361" s="25"/>
      <c r="AK361" s="25"/>
    </row>
    <row r="362" spans="1:37" s="63" customFormat="1" ht="9" hidden="1" customHeight="1" x14ac:dyDescent="0.15">
      <c r="A362" s="195" t="str">
        <f>F!A308</f>
        <v>2-Nitroaniline</v>
      </c>
      <c r="B362" s="195"/>
      <c r="C362" s="195"/>
      <c r="D362" s="35" t="str">
        <f>G!AQ308</f>
        <v/>
      </c>
      <c r="E362" s="34" t="str">
        <f>G!AP308</f>
        <v>--</v>
      </c>
      <c r="F362" s="33"/>
      <c r="G362" s="33" t="str">
        <f>G!AS308</f>
        <v/>
      </c>
      <c r="H362" s="34" t="str">
        <f>G!AR308</f>
        <v>--</v>
      </c>
      <c r="I362" s="33" t="str">
        <f>G!AT308</f>
        <v/>
      </c>
      <c r="J362" s="33" t="str">
        <f>G!AU308</f>
        <v/>
      </c>
      <c r="K362" s="34" t="str">
        <f>IFERROR(IF(OR(H362="--",H362="rg",VLOOKUP(F!$B308,E!$B$1:'E'!$AK$300,12,FALSE)=1000000000,I362="-",I362=""),"",(HLOOKUP(SMALL(G!$Q$4:'G'!$Y$4,1),G!$Q$4:'G'!$Y$501,ROW(G!Q308)-3,FALSE))/VLOOKUP(F!$B308,E!$B$1:'E'!$AK$300,12,FALSE)*100),"")</f>
        <v/>
      </c>
      <c r="L362" s="34"/>
      <c r="M362" s="34" t="str">
        <f>G!AW308</f>
        <v/>
      </c>
      <c r="N362" s="34" t="str">
        <f>G!AV308</f>
        <v>--</v>
      </c>
      <c r="O362" s="33"/>
      <c r="P362" s="33" t="str">
        <f>G!AY308</f>
        <v/>
      </c>
      <c r="Q362" s="34" t="str">
        <f>G!AX308</f>
        <v>--</v>
      </c>
      <c r="R362" s="33" t="str">
        <f>G!AZ308</f>
        <v/>
      </c>
      <c r="S362" s="33" t="str">
        <f>G!BA308</f>
        <v/>
      </c>
      <c r="T362" s="34" t="str">
        <f>IFERROR(IF(OR(Q362="--",Q362="rg",VLOOKUP(F!$B308,E!$B$1:'E'!$AK$300,12,FALSE)=1000000000,R362="-",R362=""),"",(HLOOKUP(SMALL(G!$Q$4:'G'!$Y$4,4),G!$Q$4:'G'!$Y$501,ROW(G!Z308)-3,FALSE))/VLOOKUP(F!$B308,E!$B$1:'E'!$AK$300,12,FALSE)*100),"")</f>
        <v/>
      </c>
      <c r="U362" s="34"/>
      <c r="V362" s="34" t="str">
        <f>G!BC308</f>
        <v/>
      </c>
      <c r="W362" s="34" t="str">
        <f>G!BB308</f>
        <v>--</v>
      </c>
      <c r="X362" s="34"/>
      <c r="Y362" s="33" t="str">
        <f>G!BE308</f>
        <v/>
      </c>
      <c r="Z362" s="34" t="str">
        <f>G!BD308</f>
        <v>--</v>
      </c>
      <c r="AA362" s="33" t="str">
        <f>G!BF308</f>
        <v/>
      </c>
      <c r="AB362" s="33" t="str">
        <f>G!BG308</f>
        <v/>
      </c>
      <c r="AC362" s="34" t="str">
        <f>IFERROR(IF(OR(Z362="--",Z362="rg",VLOOKUP(F!$B308,E!$B$1:'E'!$AK$300,12,FALSE)=1000000000,AA362="-",AA362=""),"",(HLOOKUP(SMALL(G!$Q$4:'G'!$Y$4,7),G!$Q$4:'G'!$Y$501,ROW(G!AI308)-3,FALSE))/VLOOKUP(F!$B308,E!$B$1:'E'!$AK$300,12,FALSE)*100),"")</f>
        <v/>
      </c>
      <c r="AD362" s="34"/>
      <c r="AE362" s="25"/>
      <c r="AF362" s="25"/>
      <c r="AH362" s="63">
        <f t="shared" si="7"/>
        <v>1</v>
      </c>
      <c r="AJ362" s="25"/>
      <c r="AK362" s="25"/>
    </row>
    <row r="363" spans="1:37" s="63" customFormat="1" ht="9" hidden="1" customHeight="1" x14ac:dyDescent="0.15">
      <c r="A363" s="195" t="str">
        <f>F!A309</f>
        <v>3-Nitroaniline</v>
      </c>
      <c r="B363" s="195"/>
      <c r="C363" s="195"/>
      <c r="D363" s="35" t="str">
        <f>G!AQ309</f>
        <v/>
      </c>
      <c r="E363" s="34" t="str">
        <f>G!AP309</f>
        <v>--</v>
      </c>
      <c r="F363" s="33"/>
      <c r="G363" s="33" t="str">
        <f>G!AS309</f>
        <v/>
      </c>
      <c r="H363" s="34" t="str">
        <f>G!AR309</f>
        <v>--</v>
      </c>
      <c r="I363" s="33" t="str">
        <f>G!AT309</f>
        <v/>
      </c>
      <c r="J363" s="33" t="str">
        <f>G!AU309</f>
        <v/>
      </c>
      <c r="K363" s="34" t="str">
        <f>IFERROR(IF(OR(H363="--",H363="rg",VLOOKUP(F!$B309,E!$B$1:'E'!$AK$300,12,FALSE)=1000000000,I363="-",I363=""),"",(HLOOKUP(SMALL(G!$Q$4:'G'!$Y$4,1),G!$Q$4:'G'!$Y$501,ROW(G!Q309)-3,FALSE))/VLOOKUP(F!$B309,E!$B$1:'E'!$AK$300,12,FALSE)*100),"")</f>
        <v/>
      </c>
      <c r="L363" s="34"/>
      <c r="M363" s="34" t="str">
        <f>G!AW309</f>
        <v/>
      </c>
      <c r="N363" s="34" t="str">
        <f>G!AV309</f>
        <v>--</v>
      </c>
      <c r="O363" s="33"/>
      <c r="P363" s="33" t="str">
        <f>G!AY309</f>
        <v/>
      </c>
      <c r="Q363" s="34" t="str">
        <f>G!AX309</f>
        <v>--</v>
      </c>
      <c r="R363" s="33" t="str">
        <f>G!AZ309</f>
        <v/>
      </c>
      <c r="S363" s="33" t="str">
        <f>G!BA309</f>
        <v/>
      </c>
      <c r="T363" s="34" t="str">
        <f>IFERROR(IF(OR(Q363="--",Q363="rg",VLOOKUP(F!$B309,E!$B$1:'E'!$AK$300,12,FALSE)=1000000000,R363="-",R363=""),"",(HLOOKUP(SMALL(G!$Q$4:'G'!$Y$4,4),G!$Q$4:'G'!$Y$501,ROW(G!Z309)-3,FALSE))/VLOOKUP(F!$B309,E!$B$1:'E'!$AK$300,12,FALSE)*100),"")</f>
        <v/>
      </c>
      <c r="U363" s="34"/>
      <c r="V363" s="34" t="str">
        <f>G!BC309</f>
        <v/>
      </c>
      <c r="W363" s="34" t="str">
        <f>G!BB309</f>
        <v>--</v>
      </c>
      <c r="X363" s="34"/>
      <c r="Y363" s="33" t="str">
        <f>G!BE309</f>
        <v/>
      </c>
      <c r="Z363" s="34" t="str">
        <f>G!BD309</f>
        <v>--</v>
      </c>
      <c r="AA363" s="33" t="str">
        <f>G!BF309</f>
        <v/>
      </c>
      <c r="AB363" s="33" t="str">
        <f>G!BG309</f>
        <v/>
      </c>
      <c r="AC363" s="34" t="str">
        <f>IFERROR(IF(OR(Z363="--",Z363="rg",VLOOKUP(F!$B309,E!$B$1:'E'!$AK$300,12,FALSE)=1000000000,AA363="-",AA363=""),"",(HLOOKUP(SMALL(G!$Q$4:'G'!$Y$4,7),G!$Q$4:'G'!$Y$501,ROW(G!AI309)-3,FALSE))/VLOOKUP(F!$B309,E!$B$1:'E'!$AK$300,12,FALSE)*100),"")</f>
        <v/>
      </c>
      <c r="AD363" s="34"/>
      <c r="AE363" s="25"/>
      <c r="AF363" s="25"/>
      <c r="AH363" s="63">
        <f t="shared" si="7"/>
        <v>1</v>
      </c>
      <c r="AJ363" s="25"/>
      <c r="AK363" s="25"/>
    </row>
    <row r="364" spans="1:37" s="63" customFormat="1" ht="9" hidden="1" customHeight="1" x14ac:dyDescent="0.15">
      <c r="A364" s="195" t="str">
        <f>F!A310</f>
        <v>4-Nitroaniline</v>
      </c>
      <c r="B364" s="195"/>
      <c r="C364" s="195"/>
      <c r="D364" s="35" t="str">
        <f>G!AQ310</f>
        <v/>
      </c>
      <c r="E364" s="34" t="str">
        <f>G!AP310</f>
        <v>--</v>
      </c>
      <c r="F364" s="33"/>
      <c r="G364" s="33" t="str">
        <f>G!AS310</f>
        <v/>
      </c>
      <c r="H364" s="34" t="str">
        <f>G!AR310</f>
        <v>--</v>
      </c>
      <c r="I364" s="33" t="str">
        <f>G!AT310</f>
        <v/>
      </c>
      <c r="J364" s="33" t="str">
        <f>G!AU310</f>
        <v/>
      </c>
      <c r="K364" s="34" t="str">
        <f>IFERROR(IF(OR(H364="--",H364="rg",VLOOKUP(F!$B310,E!$B$1:'E'!$AK$300,12,FALSE)=1000000000,I364="-",I364=""),"",(HLOOKUP(SMALL(G!$Q$4:'G'!$Y$4,1),G!$Q$4:'G'!$Y$501,ROW(G!Q310)-3,FALSE))/VLOOKUP(F!$B310,E!$B$1:'E'!$AK$300,12,FALSE)*100),"")</f>
        <v/>
      </c>
      <c r="L364" s="34"/>
      <c r="M364" s="34" t="str">
        <f>G!AW310</f>
        <v/>
      </c>
      <c r="N364" s="34" t="str">
        <f>G!AV310</f>
        <v>--</v>
      </c>
      <c r="O364" s="33"/>
      <c r="P364" s="33" t="str">
        <f>G!AY310</f>
        <v/>
      </c>
      <c r="Q364" s="34" t="str">
        <f>G!AX310</f>
        <v>--</v>
      </c>
      <c r="R364" s="33" t="str">
        <f>G!AZ310</f>
        <v/>
      </c>
      <c r="S364" s="33" t="str">
        <f>G!BA310</f>
        <v/>
      </c>
      <c r="T364" s="34" t="str">
        <f>IFERROR(IF(OR(Q364="--",Q364="rg",VLOOKUP(F!$B310,E!$B$1:'E'!$AK$300,12,FALSE)=1000000000,R364="-",R364=""),"",(HLOOKUP(SMALL(G!$Q$4:'G'!$Y$4,4),G!$Q$4:'G'!$Y$501,ROW(G!Z310)-3,FALSE))/VLOOKUP(F!$B310,E!$B$1:'E'!$AK$300,12,FALSE)*100),"")</f>
        <v/>
      </c>
      <c r="U364" s="34"/>
      <c r="V364" s="34" t="str">
        <f>G!BC310</f>
        <v/>
      </c>
      <c r="W364" s="34" t="str">
        <f>G!BB310</f>
        <v>--</v>
      </c>
      <c r="X364" s="34"/>
      <c r="Y364" s="33" t="str">
        <f>G!BE310</f>
        <v/>
      </c>
      <c r="Z364" s="34" t="str">
        <f>G!BD310</f>
        <v>--</v>
      </c>
      <c r="AA364" s="33" t="str">
        <f>G!BF310</f>
        <v/>
      </c>
      <c r="AB364" s="33" t="str">
        <f>G!BG310</f>
        <v/>
      </c>
      <c r="AC364" s="34" t="str">
        <f>IFERROR(IF(OR(Z364="--",Z364="rg",VLOOKUP(F!$B310,E!$B$1:'E'!$AK$300,12,FALSE)=1000000000,AA364="-",AA364=""),"",(HLOOKUP(SMALL(G!$Q$4:'G'!$Y$4,7),G!$Q$4:'G'!$Y$501,ROW(G!AI310)-3,FALSE))/VLOOKUP(F!$B310,E!$B$1:'E'!$AK$300,12,FALSE)*100),"")</f>
        <v/>
      </c>
      <c r="AD364" s="34"/>
      <c r="AE364" s="25"/>
      <c r="AF364" s="25"/>
      <c r="AH364" s="63">
        <f t="shared" si="7"/>
        <v>1</v>
      </c>
      <c r="AJ364" s="25"/>
      <c r="AK364" s="25"/>
    </row>
    <row r="365" spans="1:37" s="63" customFormat="1" ht="9" hidden="1" customHeight="1" x14ac:dyDescent="0.15">
      <c r="A365" s="195" t="str">
        <f>F!A311</f>
        <v>n-Nitrosodi-n-propylamine</v>
      </c>
      <c r="B365" s="195"/>
      <c r="C365" s="195"/>
      <c r="D365" s="35" t="str">
        <f>G!AQ311</f>
        <v/>
      </c>
      <c r="E365" s="34" t="str">
        <f>G!AP311</f>
        <v>--</v>
      </c>
      <c r="F365" s="33"/>
      <c r="G365" s="33" t="str">
        <f>G!AS311</f>
        <v/>
      </c>
      <c r="H365" s="34" t="str">
        <f>G!AR311</f>
        <v>--</v>
      </c>
      <c r="I365" s="33" t="str">
        <f>G!AT311</f>
        <v/>
      </c>
      <c r="J365" s="33" t="str">
        <f>G!AU311</f>
        <v/>
      </c>
      <c r="K365" s="34" t="str">
        <f>IFERROR(IF(OR(H365="--",H365="rg",VLOOKUP(F!$B311,E!$B$1:'E'!$AK$300,12,FALSE)=1000000000,I365="-",I365=""),"",(HLOOKUP(SMALL(G!$Q$4:'G'!$Y$4,1),G!$Q$4:'G'!$Y$501,ROW(G!Q311)-3,FALSE))/VLOOKUP(F!$B311,E!$B$1:'E'!$AK$300,12,FALSE)*100),"")</f>
        <v/>
      </c>
      <c r="L365" s="34"/>
      <c r="M365" s="34" t="str">
        <f>G!AW311</f>
        <v/>
      </c>
      <c r="N365" s="34" t="str">
        <f>G!AV311</f>
        <v>--</v>
      </c>
      <c r="O365" s="33"/>
      <c r="P365" s="33" t="str">
        <f>G!AY311</f>
        <v/>
      </c>
      <c r="Q365" s="34" t="str">
        <f>G!AX311</f>
        <v>--</v>
      </c>
      <c r="R365" s="33" t="str">
        <f>G!AZ311</f>
        <v/>
      </c>
      <c r="S365" s="33" t="str">
        <f>G!BA311</f>
        <v/>
      </c>
      <c r="T365" s="34" t="str">
        <f>IFERROR(IF(OR(Q365="--",Q365="rg",VLOOKUP(F!$B311,E!$B$1:'E'!$AK$300,12,FALSE)=1000000000,R365="-",R365=""),"",(HLOOKUP(SMALL(G!$Q$4:'G'!$Y$4,4),G!$Q$4:'G'!$Y$501,ROW(G!Z311)-3,FALSE))/VLOOKUP(F!$B311,E!$B$1:'E'!$AK$300,12,FALSE)*100),"")</f>
        <v/>
      </c>
      <c r="U365" s="34"/>
      <c r="V365" s="34" t="str">
        <f>G!BC311</f>
        <v/>
      </c>
      <c r="W365" s="34" t="str">
        <f>G!BB311</f>
        <v>--</v>
      </c>
      <c r="X365" s="34"/>
      <c r="Y365" s="33" t="str">
        <f>G!BE311</f>
        <v/>
      </c>
      <c r="Z365" s="34" t="str">
        <f>G!BD311</f>
        <v>--</v>
      </c>
      <c r="AA365" s="33" t="str">
        <f>G!BF311</f>
        <v/>
      </c>
      <c r="AB365" s="33" t="str">
        <f>G!BG311</f>
        <v/>
      </c>
      <c r="AC365" s="34" t="str">
        <f>IFERROR(IF(OR(Z365="--",Z365="rg",VLOOKUP(F!$B311,E!$B$1:'E'!$AK$300,12,FALSE)=1000000000,AA365="-",AA365=""),"",(HLOOKUP(SMALL(G!$Q$4:'G'!$Y$4,7),G!$Q$4:'G'!$Y$501,ROW(G!AI311)-3,FALSE))/VLOOKUP(F!$B311,E!$B$1:'E'!$AK$300,12,FALSE)*100),"")</f>
        <v/>
      </c>
      <c r="AD365" s="34"/>
      <c r="AE365" s="25"/>
      <c r="AF365" s="25"/>
      <c r="AH365" s="63">
        <f t="shared" si="7"/>
        <v>1</v>
      </c>
      <c r="AJ365" s="25"/>
      <c r="AK365" s="25"/>
    </row>
    <row r="366" spans="1:37" ht="3.95" hidden="1" customHeight="1" x14ac:dyDescent="0.15">
      <c r="A366" s="32"/>
      <c r="B366" s="32"/>
      <c r="C366" s="32"/>
      <c r="D366" s="35"/>
      <c r="E366" s="34"/>
      <c r="F366" s="33"/>
      <c r="G366" s="33"/>
      <c r="H366" s="34"/>
      <c r="I366" s="33"/>
      <c r="J366" s="33"/>
      <c r="K366" s="33"/>
      <c r="L366" s="34"/>
      <c r="M366" s="34"/>
      <c r="N366" s="33"/>
      <c r="O366" s="33"/>
      <c r="P366" s="34"/>
      <c r="Q366" s="33"/>
      <c r="R366" s="33"/>
      <c r="S366" s="33"/>
      <c r="T366" s="34"/>
      <c r="U366" s="34"/>
      <c r="V366" s="34"/>
      <c r="W366" s="33"/>
      <c r="X366" s="34"/>
      <c r="Y366" s="33"/>
      <c r="Z366" s="34"/>
      <c r="AA366" s="34"/>
      <c r="AC366" s="25"/>
      <c r="AD366" s="63"/>
      <c r="AF366" s="63"/>
      <c r="AG366" s="25"/>
      <c r="AH366" s="85">
        <f>AH367</f>
        <v>1</v>
      </c>
      <c r="AI366" s="25"/>
    </row>
    <row r="367" spans="1:37" ht="9" hidden="1" customHeight="1" x14ac:dyDescent="0.15">
      <c r="A367" s="198" t="str">
        <f>IF(COUNTIF(F!D310:D316,131)&gt;0,"Alcoholen (µg/kgds)","Alcoholen (mg/kgds)")</f>
        <v>Alcoholen (mg/kgds)</v>
      </c>
      <c r="B367" s="198"/>
      <c r="C367" s="198"/>
      <c r="D367" s="198"/>
      <c r="E367" s="198"/>
      <c r="F367" s="198"/>
      <c r="G367" s="198"/>
      <c r="H367" s="198"/>
      <c r="I367" s="198"/>
      <c r="J367" s="198"/>
      <c r="K367" s="198"/>
      <c r="L367" s="198"/>
      <c r="M367" s="198"/>
      <c r="N367" s="198"/>
      <c r="O367" s="198"/>
      <c r="P367" s="198"/>
      <c r="Q367" s="198"/>
      <c r="R367" s="198"/>
      <c r="S367" s="198"/>
      <c r="T367" s="198"/>
      <c r="U367" s="198"/>
      <c r="V367" s="198"/>
      <c r="W367" s="198"/>
      <c r="X367" s="198"/>
      <c r="Y367" s="198"/>
      <c r="Z367" s="198"/>
      <c r="AA367" s="198"/>
      <c r="AC367" s="25"/>
      <c r="AD367" s="63"/>
      <c r="AF367" s="63"/>
      <c r="AG367" s="25"/>
      <c r="AH367" s="85">
        <f>IF(COUNTIF(AH368:AH374,1)=COUNT(AH368:AH374),1,0)</f>
        <v>1</v>
      </c>
      <c r="AI367" s="25"/>
    </row>
    <row r="368" spans="1:37" s="63" customFormat="1" ht="9" hidden="1" customHeight="1" x14ac:dyDescent="0.15">
      <c r="A368" s="195" t="str">
        <f>F!A312</f>
        <v>Methanol</v>
      </c>
      <c r="B368" s="195"/>
      <c r="C368" s="195"/>
      <c r="D368" s="35" t="str">
        <f>G!AQ312</f>
        <v/>
      </c>
      <c r="E368" s="34" t="str">
        <f>G!AP312</f>
        <v>--</v>
      </c>
      <c r="F368" s="33"/>
      <c r="G368" s="33" t="str">
        <f>G!AS312</f>
        <v/>
      </c>
      <c r="H368" s="34" t="str">
        <f>G!AR312</f>
        <v>--</v>
      </c>
      <c r="I368" s="33" t="str">
        <f>G!AT312</f>
        <v/>
      </c>
      <c r="J368" s="33" t="str">
        <f>G!AU312</f>
        <v/>
      </c>
      <c r="K368" s="34" t="str">
        <f>IFERROR(IF(OR(H368="--",H368="rg",VLOOKUP(F!$B312,E!$B$1:'E'!$AK$300,12,FALSE)=1000000000,I368="-",I368=""),"",(HLOOKUP(SMALL(G!$Q$4:'G'!$Y$4,1),G!$Q$4:'G'!$Y$501,ROW(G!Q312)-3,FALSE))/VLOOKUP(F!$B312,E!$B$1:'E'!$AK$300,12,FALSE)*100),"")</f>
        <v/>
      </c>
      <c r="L368" s="34"/>
      <c r="M368" s="34" t="str">
        <f>G!AW312</f>
        <v/>
      </c>
      <c r="N368" s="34" t="str">
        <f>G!AV312</f>
        <v>--</v>
      </c>
      <c r="O368" s="33"/>
      <c r="P368" s="33" t="str">
        <f>G!AY312</f>
        <v/>
      </c>
      <c r="Q368" s="34" t="str">
        <f>G!AX312</f>
        <v>--</v>
      </c>
      <c r="R368" s="33" t="str">
        <f>G!AZ312</f>
        <v/>
      </c>
      <c r="S368" s="33" t="str">
        <f>G!BA312</f>
        <v/>
      </c>
      <c r="T368" s="34" t="str">
        <f>IFERROR(IF(OR(Q368="--",Q368="rg",VLOOKUP(F!$B312,E!$B$1:'E'!$AK$300,12,FALSE)=1000000000,R368="-",R368=""),"",(HLOOKUP(SMALL(G!$Q$4:'G'!$Y$4,4),G!$Q$4:'G'!$Y$501,ROW(G!Z312)-3,FALSE))/VLOOKUP(F!$B312,E!$B$1:'E'!$AK$300,12,FALSE)*100),"")</f>
        <v/>
      </c>
      <c r="U368" s="34"/>
      <c r="V368" s="34" t="str">
        <f>G!BC312</f>
        <v/>
      </c>
      <c r="W368" s="34" t="str">
        <f>G!BB312</f>
        <v>--</v>
      </c>
      <c r="X368" s="34"/>
      <c r="Y368" s="33" t="str">
        <f>G!BE312</f>
        <v/>
      </c>
      <c r="Z368" s="34" t="str">
        <f>G!BD312</f>
        <v>--</v>
      </c>
      <c r="AA368" s="33" t="str">
        <f>G!BF312</f>
        <v/>
      </c>
      <c r="AB368" s="33" t="str">
        <f>G!BG312</f>
        <v/>
      </c>
      <c r="AC368" s="34" t="str">
        <f>IFERROR(IF(OR(Z368="--",Z368="rg",VLOOKUP(F!$B312,E!$B$1:'E'!$AK$300,12,FALSE)=1000000000,AA368="-",AA368=""),"",(HLOOKUP(SMALL(G!$Q$4:'G'!$Y$4,7),G!$Q$4:'G'!$Y$501,ROW(G!AI312)-3,FALSE))/VLOOKUP(F!$B312,E!$B$1:'E'!$AK$300,12,FALSE)*100),"")</f>
        <v/>
      </c>
      <c r="AD368" s="34"/>
      <c r="AE368" s="25"/>
      <c r="AF368" s="25"/>
      <c r="AH368" s="63">
        <f t="shared" si="7"/>
        <v>1</v>
      </c>
      <c r="AJ368" s="25"/>
      <c r="AK368" s="25"/>
    </row>
    <row r="369" spans="1:37" s="63" customFormat="1" ht="9" hidden="1" customHeight="1" x14ac:dyDescent="0.15">
      <c r="A369" s="195" t="str">
        <f>F!A313</f>
        <v>Ethanol</v>
      </c>
      <c r="B369" s="195"/>
      <c r="C369" s="195"/>
      <c r="D369" s="35" t="str">
        <f>G!AQ313</f>
        <v/>
      </c>
      <c r="E369" s="34" t="str">
        <f>G!AP313</f>
        <v>--</v>
      </c>
      <c r="F369" s="33"/>
      <c r="G369" s="33" t="str">
        <f>G!AS313</f>
        <v/>
      </c>
      <c r="H369" s="34" t="str">
        <f>G!AR313</f>
        <v>--</v>
      </c>
      <c r="I369" s="33" t="str">
        <f>G!AT313</f>
        <v/>
      </c>
      <c r="J369" s="33" t="str">
        <f>G!AU313</f>
        <v/>
      </c>
      <c r="K369" s="34" t="str">
        <f>IFERROR(IF(OR(H369="--",H369="rg",VLOOKUP(F!$B313,E!$B$1:'E'!$AK$300,12,FALSE)=1000000000,I369="-",I369=""),"",(HLOOKUP(SMALL(G!$Q$4:'G'!$Y$4,1),G!$Q$4:'G'!$Y$501,ROW(G!Q313)-3,FALSE))/VLOOKUP(F!$B313,E!$B$1:'E'!$AK$300,12,FALSE)*100),"")</f>
        <v/>
      </c>
      <c r="L369" s="34"/>
      <c r="M369" s="34" t="str">
        <f>G!AW313</f>
        <v/>
      </c>
      <c r="N369" s="34" t="str">
        <f>G!AV313</f>
        <v>--</v>
      </c>
      <c r="O369" s="33"/>
      <c r="P369" s="33" t="str">
        <f>G!AY313</f>
        <v/>
      </c>
      <c r="Q369" s="34" t="str">
        <f>G!AX313</f>
        <v>--</v>
      </c>
      <c r="R369" s="33" t="str">
        <f>G!AZ313</f>
        <v/>
      </c>
      <c r="S369" s="33" t="str">
        <f>G!BA313</f>
        <v/>
      </c>
      <c r="T369" s="34" t="str">
        <f>IFERROR(IF(OR(Q369="--",Q369="rg",VLOOKUP(F!$B313,E!$B$1:'E'!$AK$300,12,FALSE)=1000000000,R369="-",R369=""),"",(HLOOKUP(SMALL(G!$Q$4:'G'!$Y$4,4),G!$Q$4:'G'!$Y$501,ROW(G!Z313)-3,FALSE))/VLOOKUP(F!$B313,E!$B$1:'E'!$AK$300,12,FALSE)*100),"")</f>
        <v/>
      </c>
      <c r="U369" s="34"/>
      <c r="V369" s="34" t="str">
        <f>G!BC313</f>
        <v/>
      </c>
      <c r="W369" s="34" t="str">
        <f>G!BB313</f>
        <v>--</v>
      </c>
      <c r="X369" s="34"/>
      <c r="Y369" s="33" t="str">
        <f>G!BE313</f>
        <v/>
      </c>
      <c r="Z369" s="34" t="str">
        <f>G!BD313</f>
        <v>--</v>
      </c>
      <c r="AA369" s="33" t="str">
        <f>G!BF313</f>
        <v/>
      </c>
      <c r="AB369" s="33" t="str">
        <f>G!BG313</f>
        <v/>
      </c>
      <c r="AC369" s="34" t="str">
        <f>IFERROR(IF(OR(Z369="--",Z369="rg",VLOOKUP(F!$B313,E!$B$1:'E'!$AK$300,12,FALSE)=1000000000,AA369="-",AA369=""),"",(HLOOKUP(SMALL(G!$Q$4:'G'!$Y$4,7),G!$Q$4:'G'!$Y$501,ROW(G!AI313)-3,FALSE))/VLOOKUP(F!$B313,E!$B$1:'E'!$AK$300,12,FALSE)*100),"")</f>
        <v/>
      </c>
      <c r="AD369" s="34"/>
      <c r="AE369" s="25"/>
      <c r="AF369" s="25"/>
      <c r="AH369" s="63">
        <f t="shared" si="7"/>
        <v>1</v>
      </c>
      <c r="AJ369" s="25"/>
      <c r="AK369" s="25"/>
    </row>
    <row r="370" spans="1:37" s="63" customFormat="1" ht="9" hidden="1" customHeight="1" x14ac:dyDescent="0.15">
      <c r="A370" s="195" t="str">
        <f>F!A314</f>
        <v>1-Propanol</v>
      </c>
      <c r="B370" s="195"/>
      <c r="C370" s="195"/>
      <c r="D370" s="35" t="str">
        <f>G!AQ314</f>
        <v/>
      </c>
      <c r="E370" s="34" t="str">
        <f>G!AP314</f>
        <v>--</v>
      </c>
      <c r="F370" s="33"/>
      <c r="G370" s="33" t="str">
        <f>G!AS314</f>
        <v/>
      </c>
      <c r="H370" s="34" t="str">
        <f>G!AR314</f>
        <v>--</v>
      </c>
      <c r="I370" s="33" t="str">
        <f>G!AT314</f>
        <v/>
      </c>
      <c r="J370" s="33" t="str">
        <f>G!AU314</f>
        <v/>
      </c>
      <c r="K370" s="34" t="str">
        <f>IFERROR(IF(OR(H370="--",H370="rg",VLOOKUP(F!$B314,E!$B$1:'E'!$AK$300,12,FALSE)=1000000000,I370="-",I370=""),"",(HLOOKUP(SMALL(G!$Q$4:'G'!$Y$4,1),G!$Q$4:'G'!$Y$501,ROW(G!Q314)-3,FALSE))/VLOOKUP(F!$B314,E!$B$1:'E'!$AK$300,12,FALSE)*100),"")</f>
        <v/>
      </c>
      <c r="L370" s="34"/>
      <c r="M370" s="34" t="str">
        <f>G!AW314</f>
        <v/>
      </c>
      <c r="N370" s="34" t="str">
        <f>G!AV314</f>
        <v>--</v>
      </c>
      <c r="O370" s="33"/>
      <c r="P370" s="33" t="str">
        <f>G!AY314</f>
        <v/>
      </c>
      <c r="Q370" s="34" t="str">
        <f>G!AX314</f>
        <v>--</v>
      </c>
      <c r="R370" s="33" t="str">
        <f>G!AZ314</f>
        <v/>
      </c>
      <c r="S370" s="33" t="str">
        <f>G!BA314</f>
        <v/>
      </c>
      <c r="T370" s="34" t="str">
        <f>IFERROR(IF(OR(Q370="--",Q370="rg",VLOOKUP(F!$B314,E!$B$1:'E'!$AK$300,12,FALSE)=1000000000,R370="-",R370=""),"",(HLOOKUP(SMALL(G!$Q$4:'G'!$Y$4,4),G!$Q$4:'G'!$Y$501,ROW(G!Z314)-3,FALSE))/VLOOKUP(F!$B314,E!$B$1:'E'!$AK$300,12,FALSE)*100),"")</f>
        <v/>
      </c>
      <c r="U370" s="34"/>
      <c r="V370" s="34" t="str">
        <f>G!BC314</f>
        <v/>
      </c>
      <c r="W370" s="34" t="str">
        <f>G!BB314</f>
        <v>--</v>
      </c>
      <c r="X370" s="34"/>
      <c r="Y370" s="33" t="str">
        <f>G!BE314</f>
        <v/>
      </c>
      <c r="Z370" s="34" t="str">
        <f>G!BD314</f>
        <v>--</v>
      </c>
      <c r="AA370" s="33" t="str">
        <f>G!BF314</f>
        <v/>
      </c>
      <c r="AB370" s="33" t="str">
        <f>G!BG314</f>
        <v/>
      </c>
      <c r="AC370" s="34" t="str">
        <f>IFERROR(IF(OR(Z370="--",Z370="rg",VLOOKUP(F!$B314,E!$B$1:'E'!$AK$300,12,FALSE)=1000000000,AA370="-",AA370=""),"",(HLOOKUP(SMALL(G!$Q$4:'G'!$Y$4,7),G!$Q$4:'G'!$Y$501,ROW(G!AI314)-3,FALSE))/VLOOKUP(F!$B314,E!$B$1:'E'!$AK$300,12,FALSE)*100),"")</f>
        <v/>
      </c>
      <c r="AD370" s="34"/>
      <c r="AE370" s="25"/>
      <c r="AF370" s="25"/>
      <c r="AH370" s="63">
        <f t="shared" si="7"/>
        <v>1</v>
      </c>
      <c r="AJ370" s="25"/>
      <c r="AK370" s="25"/>
    </row>
    <row r="371" spans="1:37" s="63" customFormat="1" ht="9" hidden="1" customHeight="1" x14ac:dyDescent="0.15">
      <c r="A371" s="195" t="str">
        <f>F!A315</f>
        <v>2-Propanol (IPA)</v>
      </c>
      <c r="B371" s="195"/>
      <c r="C371" s="195"/>
      <c r="D371" s="35" t="str">
        <f>G!AQ315</f>
        <v/>
      </c>
      <c r="E371" s="34" t="str">
        <f>G!AP315</f>
        <v>--</v>
      </c>
      <c r="F371" s="33"/>
      <c r="G371" s="33" t="str">
        <f>G!AS315</f>
        <v/>
      </c>
      <c r="H371" s="34" t="str">
        <f>G!AR315</f>
        <v>--</v>
      </c>
      <c r="I371" s="33" t="str">
        <f>G!AT315</f>
        <v/>
      </c>
      <c r="J371" s="33" t="str">
        <f>G!AU315</f>
        <v/>
      </c>
      <c r="K371" s="34" t="str">
        <f>IFERROR(IF(OR(H371="--",H371="rg",VLOOKUP(F!$B315,E!$B$1:'E'!$AK$300,12,FALSE)=1000000000,I371="-",I371=""),"",(HLOOKUP(SMALL(G!$Q$4:'G'!$Y$4,1),G!$Q$4:'G'!$Y$501,ROW(G!Q315)-3,FALSE))/VLOOKUP(F!$B315,E!$B$1:'E'!$AK$300,12,FALSE)*100),"")</f>
        <v/>
      </c>
      <c r="L371" s="34"/>
      <c r="M371" s="34" t="str">
        <f>G!AW315</f>
        <v/>
      </c>
      <c r="N371" s="34" t="str">
        <f>G!AV315</f>
        <v>--</v>
      </c>
      <c r="O371" s="33"/>
      <c r="P371" s="33" t="str">
        <f>G!AY315</f>
        <v/>
      </c>
      <c r="Q371" s="34" t="str">
        <f>G!AX315</f>
        <v>--</v>
      </c>
      <c r="R371" s="33" t="str">
        <f>G!AZ315</f>
        <v/>
      </c>
      <c r="S371" s="33" t="str">
        <f>G!BA315</f>
        <v/>
      </c>
      <c r="T371" s="34" t="str">
        <f>IFERROR(IF(OR(Q371="--",Q371="rg",VLOOKUP(F!$B315,E!$B$1:'E'!$AK$300,12,FALSE)=1000000000,R371="-",R371=""),"",(HLOOKUP(SMALL(G!$Q$4:'G'!$Y$4,4),G!$Q$4:'G'!$Y$501,ROW(G!Z315)-3,FALSE))/VLOOKUP(F!$B315,E!$B$1:'E'!$AK$300,12,FALSE)*100),"")</f>
        <v/>
      </c>
      <c r="U371" s="34"/>
      <c r="V371" s="34" t="str">
        <f>G!BC315</f>
        <v/>
      </c>
      <c r="W371" s="34" t="str">
        <f>G!BB315</f>
        <v>--</v>
      </c>
      <c r="X371" s="34"/>
      <c r="Y371" s="33" t="str">
        <f>G!BE315</f>
        <v/>
      </c>
      <c r="Z371" s="34" t="str">
        <f>G!BD315</f>
        <v>--</v>
      </c>
      <c r="AA371" s="33" t="str">
        <f>G!BF315</f>
        <v/>
      </c>
      <c r="AB371" s="33" t="str">
        <f>G!BG315</f>
        <v/>
      </c>
      <c r="AC371" s="34" t="str">
        <f>IFERROR(IF(OR(Z371="--",Z371="rg",VLOOKUP(F!$B315,E!$B$1:'E'!$AK$300,12,FALSE)=1000000000,AA371="-",AA371=""),"",(HLOOKUP(SMALL(G!$Q$4:'G'!$Y$4,7),G!$Q$4:'G'!$Y$501,ROW(G!AI315)-3,FALSE))/VLOOKUP(F!$B315,E!$B$1:'E'!$AK$300,12,FALSE)*100),"")</f>
        <v/>
      </c>
      <c r="AD371" s="34"/>
      <c r="AE371" s="25"/>
      <c r="AF371" s="25"/>
      <c r="AH371" s="63">
        <f t="shared" si="7"/>
        <v>1</v>
      </c>
      <c r="AJ371" s="25"/>
      <c r="AK371" s="25"/>
    </row>
    <row r="372" spans="1:37" s="63" customFormat="1" ht="9" hidden="1" customHeight="1" x14ac:dyDescent="0.15">
      <c r="A372" s="195" t="str">
        <f>F!A316</f>
        <v>1-Butanol</v>
      </c>
      <c r="B372" s="195"/>
      <c r="C372" s="195"/>
      <c r="D372" s="35" t="str">
        <f>G!AQ316</f>
        <v/>
      </c>
      <c r="E372" s="34" t="str">
        <f>G!AP316</f>
        <v>--</v>
      </c>
      <c r="F372" s="33"/>
      <c r="G372" s="33" t="str">
        <f>G!AS316</f>
        <v/>
      </c>
      <c r="H372" s="34" t="str">
        <f>G!AR316</f>
        <v>--</v>
      </c>
      <c r="I372" s="33" t="str">
        <f>G!AT316</f>
        <v/>
      </c>
      <c r="J372" s="33" t="str">
        <f>G!AU316</f>
        <v/>
      </c>
      <c r="K372" s="34" t="str">
        <f>IFERROR(IF(OR(H372="--",H372="rg",VLOOKUP(F!$B316,E!$B$1:'E'!$AK$300,12,FALSE)=1000000000,I372="-",I372=""),"",(HLOOKUP(SMALL(G!$Q$4:'G'!$Y$4,1),G!$Q$4:'G'!$Y$501,ROW(G!Q316)-3,FALSE))/VLOOKUP(F!$B316,E!$B$1:'E'!$AK$300,12,FALSE)*100),"")</f>
        <v/>
      </c>
      <c r="L372" s="34"/>
      <c r="M372" s="34" t="str">
        <f>G!AW316</f>
        <v/>
      </c>
      <c r="N372" s="34" t="str">
        <f>G!AV316</f>
        <v>--</v>
      </c>
      <c r="O372" s="33"/>
      <c r="P372" s="33" t="str">
        <f>G!AY316</f>
        <v/>
      </c>
      <c r="Q372" s="34" t="str">
        <f>G!AX316</f>
        <v>--</v>
      </c>
      <c r="R372" s="33" t="str">
        <f>G!AZ316</f>
        <v/>
      </c>
      <c r="S372" s="33" t="str">
        <f>G!BA316</f>
        <v/>
      </c>
      <c r="T372" s="34" t="str">
        <f>IFERROR(IF(OR(Q372="--",Q372="rg",VLOOKUP(F!$B316,E!$B$1:'E'!$AK$300,12,FALSE)=1000000000,R372="-",R372=""),"",(HLOOKUP(SMALL(G!$Q$4:'G'!$Y$4,4),G!$Q$4:'G'!$Y$501,ROW(G!Z316)-3,FALSE))/VLOOKUP(F!$B316,E!$B$1:'E'!$AK$300,12,FALSE)*100),"")</f>
        <v/>
      </c>
      <c r="U372" s="34"/>
      <c r="V372" s="34" t="str">
        <f>G!BC316</f>
        <v/>
      </c>
      <c r="W372" s="34" t="str">
        <f>G!BB316</f>
        <v>--</v>
      </c>
      <c r="X372" s="34"/>
      <c r="Y372" s="33" t="str">
        <f>G!BE316</f>
        <v/>
      </c>
      <c r="Z372" s="34" t="str">
        <f>G!BD316</f>
        <v>--</v>
      </c>
      <c r="AA372" s="33" t="str">
        <f>G!BF316</f>
        <v/>
      </c>
      <c r="AB372" s="33" t="str">
        <f>G!BG316</f>
        <v/>
      </c>
      <c r="AC372" s="34" t="str">
        <f>IFERROR(IF(OR(Z372="--",Z372="rg",VLOOKUP(F!$B316,E!$B$1:'E'!$AK$300,12,FALSE)=1000000000,AA372="-",AA372=""),"",(HLOOKUP(SMALL(G!$Q$4:'G'!$Y$4,7),G!$Q$4:'G'!$Y$501,ROW(G!AI316)-3,FALSE))/VLOOKUP(F!$B316,E!$B$1:'E'!$AK$300,12,FALSE)*100),"")</f>
        <v/>
      </c>
      <c r="AD372" s="34"/>
      <c r="AE372" s="25"/>
      <c r="AF372" s="25"/>
      <c r="AH372" s="63">
        <f t="shared" si="7"/>
        <v>1</v>
      </c>
      <c r="AJ372" s="25"/>
      <c r="AK372" s="25"/>
    </row>
    <row r="373" spans="1:37" s="63" customFormat="1" ht="9" hidden="1" customHeight="1" x14ac:dyDescent="0.15">
      <c r="A373" s="195" t="str">
        <f>F!A317</f>
        <v>Iso-butanol</v>
      </c>
      <c r="B373" s="195"/>
      <c r="C373" s="195"/>
      <c r="D373" s="35" t="str">
        <f>G!AQ317</f>
        <v/>
      </c>
      <c r="E373" s="34" t="str">
        <f>G!AP317</f>
        <v>--</v>
      </c>
      <c r="F373" s="33"/>
      <c r="G373" s="33" t="str">
        <f>G!AS317</f>
        <v/>
      </c>
      <c r="H373" s="34" t="str">
        <f>G!AR317</f>
        <v>--</v>
      </c>
      <c r="I373" s="33" t="str">
        <f>G!AT317</f>
        <v/>
      </c>
      <c r="J373" s="33" t="str">
        <f>G!AU317</f>
        <v/>
      </c>
      <c r="K373" s="34" t="str">
        <f>IFERROR(IF(OR(H373="--",H373="rg",VLOOKUP(F!$B317,E!$B$1:'E'!$AK$300,12,FALSE)=1000000000,I373="-",I373=""),"",(HLOOKUP(SMALL(G!$Q$4:'G'!$Y$4,1),G!$Q$4:'G'!$Y$501,ROW(G!Q317)-3,FALSE))/VLOOKUP(F!$B317,E!$B$1:'E'!$AK$300,12,FALSE)*100),"")</f>
        <v/>
      </c>
      <c r="L373" s="34"/>
      <c r="M373" s="34" t="str">
        <f>G!AW317</f>
        <v/>
      </c>
      <c r="N373" s="34" t="str">
        <f>G!AV317</f>
        <v>--</v>
      </c>
      <c r="O373" s="33"/>
      <c r="P373" s="33" t="str">
        <f>G!AY317</f>
        <v/>
      </c>
      <c r="Q373" s="34" t="str">
        <f>G!AX317</f>
        <v>--</v>
      </c>
      <c r="R373" s="33" t="str">
        <f>G!AZ317</f>
        <v/>
      </c>
      <c r="S373" s="33" t="str">
        <f>G!BA317</f>
        <v/>
      </c>
      <c r="T373" s="34" t="str">
        <f>IFERROR(IF(OR(Q373="--",Q373="rg",VLOOKUP(F!$B317,E!$B$1:'E'!$AK$300,12,FALSE)=1000000000,R373="-",R373=""),"",(HLOOKUP(SMALL(G!$Q$4:'G'!$Y$4,4),G!$Q$4:'G'!$Y$501,ROW(G!Z317)-3,FALSE))/VLOOKUP(F!$B317,E!$B$1:'E'!$AK$300,12,FALSE)*100),"")</f>
        <v/>
      </c>
      <c r="U373" s="34"/>
      <c r="V373" s="34" t="str">
        <f>G!BC317</f>
        <v/>
      </c>
      <c r="W373" s="34" t="str">
        <f>G!BB317</f>
        <v>--</v>
      </c>
      <c r="X373" s="34"/>
      <c r="Y373" s="33" t="str">
        <f>G!BE317</f>
        <v/>
      </c>
      <c r="Z373" s="34" t="str">
        <f>G!BD317</f>
        <v>--</v>
      </c>
      <c r="AA373" s="33" t="str">
        <f>G!BF317</f>
        <v/>
      </c>
      <c r="AB373" s="33" t="str">
        <f>G!BG317</f>
        <v/>
      </c>
      <c r="AC373" s="34" t="str">
        <f>IFERROR(IF(OR(Z373="--",Z373="rg",VLOOKUP(F!$B317,E!$B$1:'E'!$AK$300,12,FALSE)=1000000000,AA373="-",AA373=""),"",(HLOOKUP(SMALL(G!$Q$4:'G'!$Y$4,7),G!$Q$4:'G'!$Y$501,ROW(G!AI317)-3,FALSE))/VLOOKUP(F!$B317,E!$B$1:'E'!$AK$300,12,FALSE)*100),"")</f>
        <v/>
      </c>
      <c r="AD373" s="34"/>
      <c r="AE373" s="25"/>
      <c r="AF373" s="25"/>
      <c r="AH373" s="63">
        <f t="shared" si="7"/>
        <v>1</v>
      </c>
      <c r="AJ373" s="25"/>
      <c r="AK373" s="25"/>
    </row>
    <row r="374" spans="1:37" s="63" customFormat="1" ht="9" hidden="1" customHeight="1" x14ac:dyDescent="0.15">
      <c r="A374" s="195" t="str">
        <f>F!A318</f>
        <v>Tert-butanol</v>
      </c>
      <c r="B374" s="195"/>
      <c r="C374" s="195"/>
      <c r="D374" s="35" t="str">
        <f>G!AQ318</f>
        <v/>
      </c>
      <c r="E374" s="34" t="str">
        <f>G!AP318</f>
        <v>--</v>
      </c>
      <c r="F374" s="33"/>
      <c r="G374" s="33" t="str">
        <f>G!AS318</f>
        <v/>
      </c>
      <c r="H374" s="34" t="str">
        <f>G!AR318</f>
        <v>--</v>
      </c>
      <c r="I374" s="33" t="str">
        <f>G!AT318</f>
        <v/>
      </c>
      <c r="J374" s="33" t="str">
        <f>G!AU318</f>
        <v/>
      </c>
      <c r="K374" s="34" t="str">
        <f>IFERROR(IF(OR(H374="--",H374="rg",VLOOKUP(F!$B318,E!$B$1:'E'!$AK$300,12,FALSE)=1000000000,I374="-",I374=""),"",(HLOOKUP(SMALL(G!$Q$4:'G'!$Y$4,1),G!$Q$4:'G'!$Y$501,ROW(G!Q318)-3,FALSE))/VLOOKUP(F!$B318,E!$B$1:'E'!$AK$300,12,FALSE)*100),"")</f>
        <v/>
      </c>
      <c r="L374" s="34"/>
      <c r="M374" s="34" t="str">
        <f>G!AW318</f>
        <v/>
      </c>
      <c r="N374" s="34" t="str">
        <f>G!AV318</f>
        <v>--</v>
      </c>
      <c r="O374" s="33"/>
      <c r="P374" s="33" t="str">
        <f>G!AY318</f>
        <v/>
      </c>
      <c r="Q374" s="34" t="str">
        <f>G!AX318</f>
        <v>--</v>
      </c>
      <c r="R374" s="33" t="str">
        <f>G!AZ318</f>
        <v/>
      </c>
      <c r="S374" s="33" t="str">
        <f>G!BA318</f>
        <v/>
      </c>
      <c r="T374" s="34" t="str">
        <f>IFERROR(IF(OR(Q374="--",Q374="rg",VLOOKUP(F!$B318,E!$B$1:'E'!$AK$300,12,FALSE)=1000000000,R374="-",R374=""),"",(HLOOKUP(SMALL(G!$Q$4:'G'!$Y$4,4),G!$Q$4:'G'!$Y$501,ROW(G!Z318)-3,FALSE))/VLOOKUP(F!$B318,E!$B$1:'E'!$AK$300,12,FALSE)*100),"")</f>
        <v/>
      </c>
      <c r="U374" s="34"/>
      <c r="V374" s="34" t="str">
        <f>G!BC318</f>
        <v/>
      </c>
      <c r="W374" s="34" t="str">
        <f>G!BB318</f>
        <v>--</v>
      </c>
      <c r="X374" s="34"/>
      <c r="Y374" s="33" t="str">
        <f>G!BE318</f>
        <v/>
      </c>
      <c r="Z374" s="34" t="str">
        <f>G!BD318</f>
        <v>--</v>
      </c>
      <c r="AA374" s="33" t="str">
        <f>G!BF318</f>
        <v/>
      </c>
      <c r="AB374" s="33" t="str">
        <f>G!BG318</f>
        <v/>
      </c>
      <c r="AC374" s="34" t="str">
        <f>IFERROR(IF(OR(Z374="--",Z374="rg",VLOOKUP(F!$B318,E!$B$1:'E'!$AK$300,12,FALSE)=1000000000,AA374="-",AA374=""),"",(HLOOKUP(SMALL(G!$Q$4:'G'!$Y$4,7),G!$Q$4:'G'!$Y$501,ROW(G!AI318)-3,FALSE))/VLOOKUP(F!$B318,E!$B$1:'E'!$AK$300,12,FALSE)*100),"")</f>
        <v/>
      </c>
      <c r="AD374" s="34"/>
      <c r="AE374" s="25"/>
      <c r="AF374" s="25"/>
      <c r="AH374" s="63">
        <f t="shared" si="7"/>
        <v>1</v>
      </c>
      <c r="AJ374" s="25"/>
      <c r="AK374" s="25"/>
    </row>
    <row r="375" spans="1:37" ht="3.95" hidden="1" customHeight="1" x14ac:dyDescent="0.15">
      <c r="A375" s="32"/>
      <c r="B375" s="32"/>
      <c r="C375" s="32"/>
      <c r="D375" s="35"/>
      <c r="E375" s="34"/>
      <c r="F375" s="33"/>
      <c r="G375" s="33"/>
      <c r="H375" s="34"/>
      <c r="I375" s="33"/>
      <c r="J375" s="33"/>
      <c r="K375" s="33"/>
      <c r="L375" s="34"/>
      <c r="M375" s="34"/>
      <c r="N375" s="33"/>
      <c r="O375" s="33"/>
      <c r="P375" s="34"/>
      <c r="Q375" s="33"/>
      <c r="R375" s="33"/>
      <c r="S375" s="33"/>
      <c r="T375" s="34"/>
      <c r="U375" s="34"/>
      <c r="V375" s="34"/>
      <c r="W375" s="33"/>
      <c r="X375" s="34"/>
      <c r="Y375" s="33"/>
      <c r="Z375" s="34"/>
      <c r="AA375" s="34"/>
      <c r="AC375" s="25"/>
      <c r="AD375" s="63"/>
      <c r="AF375" s="63"/>
      <c r="AG375" s="25"/>
      <c r="AH375" s="85">
        <f>AH376</f>
        <v>1</v>
      </c>
      <c r="AI375" s="25"/>
    </row>
    <row r="376" spans="1:37" ht="9" hidden="1" customHeight="1" x14ac:dyDescent="0.15">
      <c r="A376" s="198" t="str">
        <f>IF(COUNTIF(F!D317:D319,131)&gt;0,"Acetaten (µg/kgds)","Acetaten (mg/kgds)")</f>
        <v>Acetaten (mg/kgds)</v>
      </c>
      <c r="B376" s="198"/>
      <c r="C376" s="198"/>
      <c r="D376" s="198"/>
      <c r="E376" s="198"/>
      <c r="F376" s="198"/>
      <c r="G376" s="198"/>
      <c r="H376" s="198"/>
      <c r="I376" s="198"/>
      <c r="J376" s="198"/>
      <c r="K376" s="198"/>
      <c r="L376" s="198"/>
      <c r="M376" s="198"/>
      <c r="N376" s="198"/>
      <c r="O376" s="198"/>
      <c r="P376" s="198"/>
      <c r="Q376" s="198"/>
      <c r="R376" s="198"/>
      <c r="S376" s="198"/>
      <c r="T376" s="198"/>
      <c r="U376" s="198"/>
      <c r="V376" s="198"/>
      <c r="W376" s="198"/>
      <c r="X376" s="198"/>
      <c r="Y376" s="198"/>
      <c r="Z376" s="198"/>
      <c r="AA376" s="198"/>
      <c r="AC376" s="25"/>
      <c r="AD376" s="63"/>
      <c r="AF376" s="63"/>
      <c r="AG376" s="25"/>
      <c r="AH376" s="85">
        <f>IF(COUNTIF(AH377:AH379,1)=COUNT(AH377:AH379),1,0)</f>
        <v>1</v>
      </c>
      <c r="AI376" s="25"/>
    </row>
    <row r="377" spans="1:37" s="63" customFormat="1" ht="9" hidden="1" customHeight="1" x14ac:dyDescent="0.15">
      <c r="A377" s="195" t="str">
        <f>F!A319</f>
        <v>Methylacetaat</v>
      </c>
      <c r="B377" s="195"/>
      <c r="C377" s="195"/>
      <c r="D377" s="35" t="str">
        <f>G!AQ319</f>
        <v/>
      </c>
      <c r="E377" s="34" t="str">
        <f>G!AP319</f>
        <v>--</v>
      </c>
      <c r="F377" s="33"/>
      <c r="G377" s="33" t="str">
        <f>G!AS319</f>
        <v/>
      </c>
      <c r="H377" s="34" t="str">
        <f>G!AR319</f>
        <v>--</v>
      </c>
      <c r="I377" s="33" t="str">
        <f>G!AT319</f>
        <v/>
      </c>
      <c r="J377" s="33" t="str">
        <f>G!AU319</f>
        <v/>
      </c>
      <c r="K377" s="34" t="str">
        <f>IFERROR(IF(OR(H377="--",H377="rg",VLOOKUP(F!$B319,E!$B$1:'E'!$AK$300,12,FALSE)=1000000000,I377="-",I377=""),"",(HLOOKUP(SMALL(G!$Q$4:'G'!$Y$4,1),G!$Q$4:'G'!$Y$501,ROW(G!Q319)-3,FALSE))/VLOOKUP(F!$B319,E!$B$1:'E'!$AK$300,12,FALSE)*100),"")</f>
        <v/>
      </c>
      <c r="L377" s="34"/>
      <c r="M377" s="34" t="str">
        <f>G!AW319</f>
        <v/>
      </c>
      <c r="N377" s="34" t="str">
        <f>G!AV319</f>
        <v>--</v>
      </c>
      <c r="O377" s="33"/>
      <c r="P377" s="33" t="str">
        <f>G!AY319</f>
        <v/>
      </c>
      <c r="Q377" s="34" t="str">
        <f>G!AX319</f>
        <v>--</v>
      </c>
      <c r="R377" s="33" t="str">
        <f>G!AZ319</f>
        <v/>
      </c>
      <c r="S377" s="33" t="str">
        <f>G!BA319</f>
        <v/>
      </c>
      <c r="T377" s="34" t="str">
        <f>IFERROR(IF(OR(Q377="--",Q377="rg",VLOOKUP(F!$B319,E!$B$1:'E'!$AK$300,12,FALSE)=1000000000,R377="-",R377=""),"",(HLOOKUP(SMALL(G!$Q$4:'G'!$Y$4,4),G!$Q$4:'G'!$Y$501,ROW(G!Z319)-3,FALSE))/VLOOKUP(F!$B319,E!$B$1:'E'!$AK$300,12,FALSE)*100),"")</f>
        <v/>
      </c>
      <c r="U377" s="34"/>
      <c r="V377" s="34" t="str">
        <f>G!BC319</f>
        <v/>
      </c>
      <c r="W377" s="34" t="str">
        <f>G!BB319</f>
        <v>--</v>
      </c>
      <c r="X377" s="34"/>
      <c r="Y377" s="33" t="str">
        <f>G!BE319</f>
        <v/>
      </c>
      <c r="Z377" s="34" t="str">
        <f>G!BD319</f>
        <v>--</v>
      </c>
      <c r="AA377" s="33" t="str">
        <f>G!BF319</f>
        <v/>
      </c>
      <c r="AB377" s="33" t="str">
        <f>G!BG319</f>
        <v/>
      </c>
      <c r="AC377" s="34" t="str">
        <f>IFERROR(IF(OR(Z377="--",Z377="rg",VLOOKUP(F!$B319,E!$B$1:'E'!$AK$300,12,FALSE)=1000000000,AA377="-",AA377=""),"",(HLOOKUP(SMALL(G!$Q$4:'G'!$Y$4,7),G!$Q$4:'G'!$Y$501,ROW(G!AI319)-3,FALSE))/VLOOKUP(F!$B319,E!$B$1:'E'!$AK$300,12,FALSE)*100),"")</f>
        <v/>
      </c>
      <c r="AD377" s="34"/>
      <c r="AE377" s="25"/>
      <c r="AF377" s="25"/>
      <c r="AH377" s="63">
        <f t="shared" si="7"/>
        <v>1</v>
      </c>
      <c r="AJ377" s="25"/>
      <c r="AK377" s="25"/>
    </row>
    <row r="378" spans="1:37" s="63" customFormat="1" ht="9" hidden="1" customHeight="1" x14ac:dyDescent="0.15">
      <c r="A378" s="195" t="str">
        <f>F!A320</f>
        <v>Ethylacetaat</v>
      </c>
      <c r="B378" s="195"/>
      <c r="C378" s="195"/>
      <c r="D378" s="35" t="str">
        <f>G!AQ320</f>
        <v/>
      </c>
      <c r="E378" s="34" t="str">
        <f>G!AP320</f>
        <v>--</v>
      </c>
      <c r="F378" s="33"/>
      <c r="G378" s="33" t="str">
        <f>G!AS320</f>
        <v/>
      </c>
      <c r="H378" s="34" t="str">
        <f>G!AR320</f>
        <v>--</v>
      </c>
      <c r="I378" s="33" t="str">
        <f>G!AT320</f>
        <v/>
      </c>
      <c r="J378" s="33" t="str">
        <f>G!AU320</f>
        <v/>
      </c>
      <c r="K378" s="34" t="str">
        <f>IFERROR(IF(OR(H378="--",H378="rg",VLOOKUP(F!$B320,E!$B$1:'E'!$AK$300,12,FALSE)=1000000000,I378="-",I378=""),"",(HLOOKUP(SMALL(G!$Q$4:'G'!$Y$4,1),G!$Q$4:'G'!$Y$501,ROW(G!Q320)-3,FALSE))/VLOOKUP(F!$B320,E!$B$1:'E'!$AK$300,12,FALSE)*100),"")</f>
        <v/>
      </c>
      <c r="L378" s="34"/>
      <c r="M378" s="34" t="str">
        <f>G!AW320</f>
        <v/>
      </c>
      <c r="N378" s="34" t="str">
        <f>G!AV320</f>
        <v>--</v>
      </c>
      <c r="O378" s="33"/>
      <c r="P378" s="33" t="str">
        <f>G!AY320</f>
        <v/>
      </c>
      <c r="Q378" s="34" t="str">
        <f>G!AX320</f>
        <v>--</v>
      </c>
      <c r="R378" s="33" t="str">
        <f>G!AZ320</f>
        <v/>
      </c>
      <c r="S378" s="33" t="str">
        <f>G!BA320</f>
        <v/>
      </c>
      <c r="T378" s="34" t="str">
        <f>IFERROR(IF(OR(Q378="--",Q378="rg",VLOOKUP(F!$B320,E!$B$1:'E'!$AK$300,12,FALSE)=1000000000,R378="-",R378=""),"",(HLOOKUP(SMALL(G!$Q$4:'G'!$Y$4,4),G!$Q$4:'G'!$Y$501,ROW(G!Z320)-3,FALSE))/VLOOKUP(F!$B320,E!$B$1:'E'!$AK$300,12,FALSE)*100),"")</f>
        <v/>
      </c>
      <c r="U378" s="34"/>
      <c r="V378" s="34" t="str">
        <f>G!BC320</f>
        <v/>
      </c>
      <c r="W378" s="34" t="str">
        <f>G!BB320</f>
        <v>--</v>
      </c>
      <c r="X378" s="34"/>
      <c r="Y378" s="33" t="str">
        <f>G!BE320</f>
        <v/>
      </c>
      <c r="Z378" s="34" t="str">
        <f>G!BD320</f>
        <v>--</v>
      </c>
      <c r="AA378" s="33" t="str">
        <f>G!BF320</f>
        <v/>
      </c>
      <c r="AB378" s="33" t="str">
        <f>G!BG320</f>
        <v/>
      </c>
      <c r="AC378" s="34" t="str">
        <f>IFERROR(IF(OR(Z378="--",Z378="rg",VLOOKUP(F!$B320,E!$B$1:'E'!$AK$300,12,FALSE)=1000000000,AA378="-",AA378=""),"",(HLOOKUP(SMALL(G!$Q$4:'G'!$Y$4,7),G!$Q$4:'G'!$Y$501,ROW(G!AI320)-3,FALSE))/VLOOKUP(F!$B320,E!$B$1:'E'!$AK$300,12,FALSE)*100),"")</f>
        <v/>
      </c>
      <c r="AD378" s="34"/>
      <c r="AE378" s="25"/>
      <c r="AF378" s="25"/>
      <c r="AH378" s="63">
        <f t="shared" si="7"/>
        <v>1</v>
      </c>
      <c r="AJ378" s="25"/>
      <c r="AK378" s="25"/>
    </row>
    <row r="379" spans="1:37" s="63" customFormat="1" ht="9" hidden="1" customHeight="1" x14ac:dyDescent="0.15">
      <c r="A379" s="195" t="str">
        <f>F!A321</f>
        <v>Butylacetaat</v>
      </c>
      <c r="B379" s="195"/>
      <c r="C379" s="195"/>
      <c r="D379" s="35" t="str">
        <f>G!AQ321</f>
        <v/>
      </c>
      <c r="E379" s="34" t="str">
        <f>G!AP321</f>
        <v>--</v>
      </c>
      <c r="F379" s="33"/>
      <c r="G379" s="33" t="str">
        <f>G!AS321</f>
        <v/>
      </c>
      <c r="H379" s="34" t="str">
        <f>G!AR321</f>
        <v>--</v>
      </c>
      <c r="I379" s="33" t="str">
        <f>G!AT321</f>
        <v/>
      </c>
      <c r="J379" s="33" t="str">
        <f>G!AU321</f>
        <v/>
      </c>
      <c r="K379" s="34" t="str">
        <f>IFERROR(IF(OR(H379="--",H379="rg",VLOOKUP(F!$B321,E!$B$1:'E'!$AK$300,12,FALSE)=1000000000,I379="-",I379=""),"",(HLOOKUP(SMALL(G!$Q$4:'G'!$Y$4,1),G!$Q$4:'G'!$Y$501,ROW(G!Q321)-3,FALSE))/VLOOKUP(F!$B321,E!$B$1:'E'!$AK$300,12,FALSE)*100),"")</f>
        <v/>
      </c>
      <c r="L379" s="34"/>
      <c r="M379" s="34" t="str">
        <f>G!AW321</f>
        <v/>
      </c>
      <c r="N379" s="34" t="str">
        <f>G!AV321</f>
        <v>--</v>
      </c>
      <c r="O379" s="33"/>
      <c r="P379" s="33" t="str">
        <f>G!AY321</f>
        <v/>
      </c>
      <c r="Q379" s="34" t="str">
        <f>G!AX321</f>
        <v>--</v>
      </c>
      <c r="R379" s="33" t="str">
        <f>G!AZ321</f>
        <v/>
      </c>
      <c r="S379" s="33" t="str">
        <f>G!BA321</f>
        <v/>
      </c>
      <c r="T379" s="34" t="str">
        <f>IFERROR(IF(OR(Q379="--",Q379="rg",VLOOKUP(F!$B321,E!$B$1:'E'!$AK$300,12,FALSE)=1000000000,R379="-",R379=""),"",(HLOOKUP(SMALL(G!$Q$4:'G'!$Y$4,4),G!$Q$4:'G'!$Y$501,ROW(G!Z321)-3,FALSE))/VLOOKUP(F!$B321,E!$B$1:'E'!$AK$300,12,FALSE)*100),"")</f>
        <v/>
      </c>
      <c r="U379" s="34"/>
      <c r="V379" s="34" t="str">
        <f>G!BC321</f>
        <v/>
      </c>
      <c r="W379" s="34" t="str">
        <f>G!BB321</f>
        <v>--</v>
      </c>
      <c r="X379" s="34"/>
      <c r="Y379" s="33" t="str">
        <f>G!BE321</f>
        <v/>
      </c>
      <c r="Z379" s="34" t="str">
        <f>G!BD321</f>
        <v>--</v>
      </c>
      <c r="AA379" s="33" t="str">
        <f>G!BF321</f>
        <v/>
      </c>
      <c r="AB379" s="33" t="str">
        <f>G!BG321</f>
        <v/>
      </c>
      <c r="AC379" s="34" t="str">
        <f>IFERROR(IF(OR(Z379="--",Z379="rg",VLOOKUP(F!$B321,E!$B$1:'E'!$AK$300,12,FALSE)=1000000000,AA379="-",AA379=""),"",(HLOOKUP(SMALL(G!$Q$4:'G'!$Y$4,7),G!$Q$4:'G'!$Y$501,ROW(G!AI321)-3,FALSE))/VLOOKUP(F!$B321,E!$B$1:'E'!$AK$300,12,FALSE)*100),"")</f>
        <v/>
      </c>
      <c r="AD379" s="34"/>
      <c r="AE379" s="25"/>
      <c r="AF379" s="25"/>
      <c r="AH379" s="63">
        <f t="shared" si="7"/>
        <v>1</v>
      </c>
      <c r="AJ379" s="25"/>
      <c r="AK379" s="25"/>
    </row>
    <row r="380" spans="1:37" ht="3.95" hidden="1" customHeight="1" x14ac:dyDescent="0.15">
      <c r="A380" s="32"/>
      <c r="B380" s="32"/>
      <c r="C380" s="32"/>
      <c r="D380" s="35"/>
      <c r="E380" s="34"/>
      <c r="F380" s="33"/>
      <c r="G380" s="33"/>
      <c r="H380" s="34"/>
      <c r="I380" s="33"/>
      <c r="J380" s="33"/>
      <c r="K380" s="33"/>
      <c r="L380" s="34"/>
      <c r="M380" s="34"/>
      <c r="N380" s="33"/>
      <c r="O380" s="33"/>
      <c r="P380" s="34"/>
      <c r="Q380" s="33"/>
      <c r="R380" s="33"/>
      <c r="S380" s="33"/>
      <c r="T380" s="34"/>
      <c r="U380" s="34"/>
      <c r="V380" s="34"/>
      <c r="W380" s="33"/>
      <c r="X380" s="34"/>
      <c r="Y380" s="33"/>
      <c r="Z380" s="34"/>
      <c r="AA380" s="34"/>
      <c r="AC380" s="25"/>
      <c r="AD380" s="63"/>
      <c r="AF380" s="63"/>
      <c r="AG380" s="25"/>
      <c r="AH380" s="85">
        <f>AH381</f>
        <v>1</v>
      </c>
      <c r="AI380" s="25"/>
    </row>
    <row r="381" spans="1:37" ht="9" hidden="1" customHeight="1" x14ac:dyDescent="0.15">
      <c r="A381" s="198" t="str">
        <f>IF(COUNTIF(F!D320:D324,131)&gt;0,"Anorganische verbindingen (µg/kgds)","Anorganische verbindingen (mg/kgds)")</f>
        <v>Anorganische verbindingen (mg/kgds)</v>
      </c>
      <c r="B381" s="198"/>
      <c r="C381" s="198"/>
      <c r="D381" s="198"/>
      <c r="E381" s="198"/>
      <c r="F381" s="198"/>
      <c r="G381" s="198"/>
      <c r="H381" s="198"/>
      <c r="I381" s="198"/>
      <c r="J381" s="198"/>
      <c r="K381" s="198"/>
      <c r="L381" s="198"/>
      <c r="M381" s="198"/>
      <c r="N381" s="198"/>
      <c r="O381" s="198"/>
      <c r="P381" s="198"/>
      <c r="Q381" s="198"/>
      <c r="R381" s="198"/>
      <c r="S381" s="198"/>
      <c r="T381" s="198"/>
      <c r="U381" s="198"/>
      <c r="V381" s="198"/>
      <c r="W381" s="198"/>
      <c r="X381" s="198"/>
      <c r="Y381" s="198"/>
      <c r="Z381" s="198"/>
      <c r="AA381" s="198"/>
      <c r="AC381" s="25"/>
      <c r="AD381" s="63"/>
      <c r="AF381" s="63"/>
      <c r="AG381" s="25"/>
      <c r="AH381" s="85">
        <f>IF(COUNTIF(AH382:AH386,1)=COUNT(AH382:AH386),1,0)</f>
        <v>1</v>
      </c>
      <c r="AI381" s="25"/>
    </row>
    <row r="382" spans="1:37" s="63" customFormat="1" ht="9" hidden="1" customHeight="1" x14ac:dyDescent="0.15">
      <c r="A382" s="195" t="str">
        <f>F!A322</f>
        <v>Ammonium</v>
      </c>
      <c r="B382" s="195"/>
      <c r="C382" s="195"/>
      <c r="D382" s="35" t="str">
        <f>G!AQ322</f>
        <v/>
      </c>
      <c r="E382" s="34" t="str">
        <f>G!AP322</f>
        <v>--</v>
      </c>
      <c r="F382" s="33"/>
      <c r="G382" s="33" t="str">
        <f>G!AS322</f>
        <v/>
      </c>
      <c r="H382" s="34" t="str">
        <f>G!AR322</f>
        <v>--</v>
      </c>
      <c r="I382" s="33" t="str">
        <f>G!AT322</f>
        <v/>
      </c>
      <c r="J382" s="33" t="str">
        <f>G!AU322</f>
        <v/>
      </c>
      <c r="K382" s="34" t="str">
        <f>IFERROR(IF(OR(H382="--",H382="rg",VLOOKUP(F!$B322,E!$B$1:'E'!$AK$300,12,FALSE)=1000000000,I382="-",I382=""),"",(HLOOKUP(SMALL(G!$Q$4:'G'!$Y$4,1),G!$Q$4:'G'!$Y$501,ROW(G!Q322)-3,FALSE))/VLOOKUP(F!$B322,E!$B$1:'E'!$AK$300,12,FALSE)*100),"")</f>
        <v/>
      </c>
      <c r="L382" s="34"/>
      <c r="M382" s="34" t="str">
        <f>G!AW322</f>
        <v/>
      </c>
      <c r="N382" s="34" t="str">
        <f>G!AV322</f>
        <v>--</v>
      </c>
      <c r="O382" s="33"/>
      <c r="P382" s="33" t="str">
        <f>G!AY322</f>
        <v/>
      </c>
      <c r="Q382" s="34" t="str">
        <f>G!AX322</f>
        <v>--</v>
      </c>
      <c r="R382" s="33" t="str">
        <f>G!AZ322</f>
        <v/>
      </c>
      <c r="S382" s="33" t="str">
        <f>G!BA322</f>
        <v/>
      </c>
      <c r="T382" s="34" t="str">
        <f>IFERROR(IF(OR(Q382="--",Q382="rg",VLOOKUP(F!$B322,E!$B$1:'E'!$AK$300,12,FALSE)=1000000000,R382="-",R382=""),"",(HLOOKUP(SMALL(G!$Q$4:'G'!$Y$4,4),G!$Q$4:'G'!$Y$501,ROW(G!Z322)-3,FALSE))/VLOOKUP(F!$B322,E!$B$1:'E'!$AK$300,12,FALSE)*100),"")</f>
        <v/>
      </c>
      <c r="U382" s="34"/>
      <c r="V382" s="34" t="str">
        <f>G!BC322</f>
        <v/>
      </c>
      <c r="W382" s="34" t="str">
        <f>G!BB322</f>
        <v>--</v>
      </c>
      <c r="X382" s="34"/>
      <c r="Y382" s="33" t="str">
        <f>G!BE322</f>
        <v/>
      </c>
      <c r="Z382" s="34" t="str">
        <f>G!BD322</f>
        <v>--</v>
      </c>
      <c r="AA382" s="33" t="str">
        <f>G!BF322</f>
        <v/>
      </c>
      <c r="AB382" s="33" t="str">
        <f>G!BG322</f>
        <v/>
      </c>
      <c r="AC382" s="34" t="str">
        <f>IFERROR(IF(OR(Z382="--",Z382="rg",VLOOKUP(F!$B322,E!$B$1:'E'!$AK$300,12,FALSE)=1000000000,AA382="-",AA382=""),"",(HLOOKUP(SMALL(G!$Q$4:'G'!$Y$4,7),G!$Q$4:'G'!$Y$501,ROW(G!AI322)-3,FALSE))/VLOOKUP(F!$B322,E!$B$1:'E'!$AK$300,12,FALSE)*100),"")</f>
        <v/>
      </c>
      <c r="AD382" s="34"/>
      <c r="AE382" s="25"/>
      <c r="AF382" s="25"/>
      <c r="AH382" s="63">
        <f t="shared" si="7"/>
        <v>1</v>
      </c>
      <c r="AJ382" s="25"/>
      <c r="AK382" s="25"/>
    </row>
    <row r="383" spans="1:37" s="63" customFormat="1" ht="9" hidden="1" customHeight="1" x14ac:dyDescent="0.15">
      <c r="A383" s="195" t="str">
        <f>F!A323</f>
        <v>Chloride</v>
      </c>
      <c r="B383" s="195"/>
      <c r="C383" s="195"/>
      <c r="D383" s="35" t="str">
        <f>G!AQ323</f>
        <v/>
      </c>
      <c r="E383" s="34" t="str">
        <f>G!AP323</f>
        <v>--</v>
      </c>
      <c r="F383" s="33"/>
      <c r="G383" s="33" t="str">
        <f>G!AS323</f>
        <v/>
      </c>
      <c r="H383" s="34" t="str">
        <f>G!AR323</f>
        <v>--</v>
      </c>
      <c r="I383" s="33" t="str">
        <f>G!AT323</f>
        <v/>
      </c>
      <c r="J383" s="33" t="str">
        <f>G!AU323</f>
        <v/>
      </c>
      <c r="K383" s="34" t="str">
        <f>IFERROR(IF(OR(H383="--",H383="rg",VLOOKUP(F!$B323,E!$B$1:'E'!$AK$300,12,FALSE)=1000000000,I383="-",I383=""),"",(HLOOKUP(SMALL(G!$Q$4:'G'!$Y$4,1),G!$Q$4:'G'!$Y$501,ROW(G!Q323)-3,FALSE))/VLOOKUP(F!$B323,E!$B$1:'E'!$AK$300,12,FALSE)*100),"")</f>
        <v/>
      </c>
      <c r="L383" s="34"/>
      <c r="M383" s="34" t="str">
        <f>G!AW323</f>
        <v/>
      </c>
      <c r="N383" s="34" t="str">
        <f>G!AV323</f>
        <v>--</v>
      </c>
      <c r="O383" s="33"/>
      <c r="P383" s="33" t="str">
        <f>G!AY323</f>
        <v/>
      </c>
      <c r="Q383" s="34" t="str">
        <f>G!AX323</f>
        <v>--</v>
      </c>
      <c r="R383" s="33" t="str">
        <f>G!AZ323</f>
        <v/>
      </c>
      <c r="S383" s="33" t="str">
        <f>G!BA323</f>
        <v/>
      </c>
      <c r="T383" s="34" t="str">
        <f>IFERROR(IF(OR(Q383="--",Q383="rg",VLOOKUP(F!$B323,E!$B$1:'E'!$AK$300,12,FALSE)=1000000000,R383="-",R383=""),"",(HLOOKUP(SMALL(G!$Q$4:'G'!$Y$4,4),G!$Q$4:'G'!$Y$501,ROW(G!Z323)-3,FALSE))/VLOOKUP(F!$B323,E!$B$1:'E'!$AK$300,12,FALSE)*100),"")</f>
        <v/>
      </c>
      <c r="U383" s="34"/>
      <c r="V383" s="34" t="str">
        <f>G!BC323</f>
        <v/>
      </c>
      <c r="W383" s="34" t="str">
        <f>G!BB323</f>
        <v>--</v>
      </c>
      <c r="X383" s="34"/>
      <c r="Y383" s="33" t="str">
        <f>G!BE323</f>
        <v/>
      </c>
      <c r="Z383" s="34" t="str">
        <f>G!BD323</f>
        <v>--</v>
      </c>
      <c r="AA383" s="33" t="str">
        <f>G!BF323</f>
        <v/>
      </c>
      <c r="AB383" s="33" t="str">
        <f>G!BG323</f>
        <v/>
      </c>
      <c r="AC383" s="34" t="str">
        <f>IFERROR(IF(OR(Z383="--",Z383="rg",VLOOKUP(F!$B323,E!$B$1:'E'!$AK$300,12,FALSE)=1000000000,AA383="-",AA383=""),"",(HLOOKUP(SMALL(G!$Q$4:'G'!$Y$4,7),G!$Q$4:'G'!$Y$501,ROW(G!AI323)-3,FALSE))/VLOOKUP(F!$B323,E!$B$1:'E'!$AK$300,12,FALSE)*100),"")</f>
        <v/>
      </c>
      <c r="AD383" s="34"/>
      <c r="AE383" s="25"/>
      <c r="AF383" s="25"/>
      <c r="AH383" s="63">
        <f t="shared" si="7"/>
        <v>1</v>
      </c>
      <c r="AJ383" s="25"/>
      <c r="AK383" s="25"/>
    </row>
    <row r="384" spans="1:37" s="63" customFormat="1" ht="9" hidden="1" customHeight="1" x14ac:dyDescent="0.15">
      <c r="A384" s="195" t="str">
        <f>F!A324</f>
        <v>Cyanide (vrij)</v>
      </c>
      <c r="B384" s="195"/>
      <c r="C384" s="195"/>
      <c r="D384" s="35" t="str">
        <f>G!AQ324</f>
        <v/>
      </c>
      <c r="E384" s="34" t="str">
        <f>G!AP324</f>
        <v>--</v>
      </c>
      <c r="F384" s="33"/>
      <c r="G384" s="33" t="str">
        <f>G!AS324</f>
        <v/>
      </c>
      <c r="H384" s="34" t="str">
        <f>G!AR324</f>
        <v>--</v>
      </c>
      <c r="I384" s="33" t="str">
        <f>G!AT324</f>
        <v/>
      </c>
      <c r="J384" s="33" t="str">
        <f>G!AU324</f>
        <v/>
      </c>
      <c r="K384" s="34" t="str">
        <f>IFERROR(IF(OR(H384="--",H384="rg",VLOOKUP(F!$B324,E!$B$1:'E'!$AK$300,12,FALSE)=1000000000,I384="-",I384=""),"",(HLOOKUP(SMALL(G!$Q$4:'G'!$Y$4,1),G!$Q$4:'G'!$Y$501,ROW(G!Q324)-3,FALSE))/VLOOKUP(F!$B324,E!$B$1:'E'!$AK$300,12,FALSE)*100),"")</f>
        <v/>
      </c>
      <c r="L384" s="34"/>
      <c r="M384" s="34" t="str">
        <f>G!AW324</f>
        <v/>
      </c>
      <c r="N384" s="34" t="str">
        <f>G!AV324</f>
        <v>--</v>
      </c>
      <c r="O384" s="33"/>
      <c r="P384" s="33" t="str">
        <f>G!AY324</f>
        <v/>
      </c>
      <c r="Q384" s="34" t="str">
        <f>G!AX324</f>
        <v>--</v>
      </c>
      <c r="R384" s="33" t="str">
        <f>G!AZ324</f>
        <v/>
      </c>
      <c r="S384" s="33" t="str">
        <f>G!BA324</f>
        <v/>
      </c>
      <c r="T384" s="34" t="str">
        <f>IFERROR(IF(OR(Q384="--",Q384="rg",VLOOKUP(F!$B324,E!$B$1:'E'!$AK$300,12,FALSE)=1000000000,R384="-",R384=""),"",(HLOOKUP(SMALL(G!$Q$4:'G'!$Y$4,4),G!$Q$4:'G'!$Y$501,ROW(G!Z324)-3,FALSE))/VLOOKUP(F!$B324,E!$B$1:'E'!$AK$300,12,FALSE)*100),"")</f>
        <v/>
      </c>
      <c r="U384" s="34"/>
      <c r="V384" s="34" t="str">
        <f>G!BC324</f>
        <v/>
      </c>
      <c r="W384" s="34" t="str">
        <f>G!BB324</f>
        <v>--</v>
      </c>
      <c r="X384" s="34"/>
      <c r="Y384" s="33" t="str">
        <f>G!BE324</f>
        <v/>
      </c>
      <c r="Z384" s="34" t="str">
        <f>G!BD324</f>
        <v>--</v>
      </c>
      <c r="AA384" s="33" t="str">
        <f>G!BF324</f>
        <v/>
      </c>
      <c r="AB384" s="33" t="str">
        <f>G!BG324</f>
        <v/>
      </c>
      <c r="AC384" s="34" t="str">
        <f>IFERROR(IF(OR(Z384="--",Z384="rg",VLOOKUP(F!$B324,E!$B$1:'E'!$AK$300,12,FALSE)=1000000000,AA384="-",AA384=""),"",(HLOOKUP(SMALL(G!$Q$4:'G'!$Y$4,7),G!$Q$4:'G'!$Y$501,ROW(G!AI324)-3,FALSE))/VLOOKUP(F!$B324,E!$B$1:'E'!$AK$300,12,FALSE)*100),"")</f>
        <v/>
      </c>
      <c r="AD384" s="34"/>
      <c r="AE384" s="25"/>
      <c r="AF384" s="25"/>
      <c r="AH384" s="63">
        <f t="shared" si="7"/>
        <v>1</v>
      </c>
      <c r="AJ384" s="25"/>
      <c r="AK384" s="25"/>
    </row>
    <row r="385" spans="1:37" s="63" customFormat="1" ht="9" hidden="1" customHeight="1" x14ac:dyDescent="0.15">
      <c r="A385" s="195" t="str">
        <f>F!A325</f>
        <v>Cyanide (complex)</v>
      </c>
      <c r="B385" s="195"/>
      <c r="C385" s="195"/>
      <c r="D385" s="35" t="str">
        <f>G!AQ325</f>
        <v/>
      </c>
      <c r="E385" s="34" t="str">
        <f>G!AP325</f>
        <v>--</v>
      </c>
      <c r="F385" s="33"/>
      <c r="G385" s="33" t="str">
        <f>G!AS325</f>
        <v/>
      </c>
      <c r="H385" s="34" t="str">
        <f>G!AR325</f>
        <v>--</v>
      </c>
      <c r="I385" s="33" t="str">
        <f>G!AT325</f>
        <v/>
      </c>
      <c r="J385" s="33" t="str">
        <f>G!AU325</f>
        <v/>
      </c>
      <c r="K385" s="34" t="str">
        <f>IFERROR(IF(OR(H385="--",H385="rg",VLOOKUP(F!$B325,E!$B$1:'E'!$AK$300,12,FALSE)=1000000000,I385="-",I385=""),"",(HLOOKUP(SMALL(G!$Q$4:'G'!$Y$4,1),G!$Q$4:'G'!$Y$501,ROW(G!Q325)-3,FALSE))/VLOOKUP(F!$B325,E!$B$1:'E'!$AK$300,12,FALSE)*100),"")</f>
        <v/>
      </c>
      <c r="L385" s="34"/>
      <c r="M385" s="34" t="str">
        <f>G!AW325</f>
        <v/>
      </c>
      <c r="N385" s="34" t="str">
        <f>G!AV325</f>
        <v>--</v>
      </c>
      <c r="O385" s="33"/>
      <c r="P385" s="33" t="str">
        <f>G!AY325</f>
        <v/>
      </c>
      <c r="Q385" s="34" t="str">
        <f>G!AX325</f>
        <v>--</v>
      </c>
      <c r="R385" s="33" t="str">
        <f>G!AZ325</f>
        <v/>
      </c>
      <c r="S385" s="33" t="str">
        <f>G!BA325</f>
        <v/>
      </c>
      <c r="T385" s="34" t="str">
        <f>IFERROR(IF(OR(Q385="--",Q385="rg",VLOOKUP(F!$B325,E!$B$1:'E'!$AK$300,12,FALSE)=1000000000,R385="-",R385=""),"",(HLOOKUP(SMALL(G!$Q$4:'G'!$Y$4,4),G!$Q$4:'G'!$Y$501,ROW(G!Z325)-3,FALSE))/VLOOKUP(F!$B325,E!$B$1:'E'!$AK$300,12,FALSE)*100),"")</f>
        <v/>
      </c>
      <c r="U385" s="34"/>
      <c r="V385" s="34" t="str">
        <f>G!BC325</f>
        <v/>
      </c>
      <c r="W385" s="34" t="str">
        <f>G!BB325</f>
        <v>--</v>
      </c>
      <c r="X385" s="34"/>
      <c r="Y385" s="33" t="str">
        <f>G!BE325</f>
        <v/>
      </c>
      <c r="Z385" s="34" t="str">
        <f>G!BD325</f>
        <v>--</v>
      </c>
      <c r="AA385" s="33" t="str">
        <f>G!BF325</f>
        <v/>
      </c>
      <c r="AB385" s="33" t="str">
        <f>G!BG325</f>
        <v/>
      </c>
      <c r="AC385" s="34" t="str">
        <f>IFERROR(IF(OR(Z385="--",Z385="rg",VLOOKUP(F!$B325,E!$B$1:'E'!$AK$300,12,FALSE)=1000000000,AA385="-",AA385=""),"",(HLOOKUP(SMALL(G!$Q$4:'G'!$Y$4,7),G!$Q$4:'G'!$Y$501,ROW(G!AI325)-3,FALSE))/VLOOKUP(F!$B325,E!$B$1:'E'!$AK$300,12,FALSE)*100),"")</f>
        <v/>
      </c>
      <c r="AD385" s="34"/>
      <c r="AE385" s="25"/>
      <c r="AF385" s="25"/>
      <c r="AH385" s="63">
        <f t="shared" si="7"/>
        <v>1</v>
      </c>
      <c r="AJ385" s="25"/>
      <c r="AK385" s="25"/>
    </row>
    <row r="386" spans="1:37" s="63" customFormat="1" ht="9" hidden="1" customHeight="1" x14ac:dyDescent="0.15">
      <c r="A386" s="195" t="str">
        <f>F!A326</f>
        <v>Thiocyanaten</v>
      </c>
      <c r="B386" s="195"/>
      <c r="C386" s="195"/>
      <c r="D386" s="35" t="str">
        <f>G!AQ326</f>
        <v/>
      </c>
      <c r="E386" s="34" t="str">
        <f>G!AP326</f>
        <v>--</v>
      </c>
      <c r="F386" s="33"/>
      <c r="G386" s="33" t="str">
        <f>G!AS326</f>
        <v/>
      </c>
      <c r="H386" s="34" t="str">
        <f>G!AR326</f>
        <v>--</v>
      </c>
      <c r="I386" s="33" t="str">
        <f>G!AT326</f>
        <v/>
      </c>
      <c r="J386" s="33" t="str">
        <f>G!AU326</f>
        <v/>
      </c>
      <c r="K386" s="34" t="str">
        <f>IFERROR(IF(OR(H386="--",H386="rg",VLOOKUP(F!$B326,E!$B$1:'E'!$AK$300,12,FALSE)=1000000000,I386="-",I386=""),"",(HLOOKUP(SMALL(G!$Q$4:'G'!$Y$4,1),G!$Q$4:'G'!$Y$501,ROW(G!Q326)-3,FALSE))/VLOOKUP(F!$B326,E!$B$1:'E'!$AK$300,12,FALSE)*100),"")</f>
        <v/>
      </c>
      <c r="L386" s="34"/>
      <c r="M386" s="34" t="str">
        <f>G!AW326</f>
        <v/>
      </c>
      <c r="N386" s="34" t="str">
        <f>G!AV326</f>
        <v>--</v>
      </c>
      <c r="O386" s="33"/>
      <c r="P386" s="33" t="str">
        <f>G!AY326</f>
        <v/>
      </c>
      <c r="Q386" s="34" t="str">
        <f>G!AX326</f>
        <v>--</v>
      </c>
      <c r="R386" s="33" t="str">
        <f>G!AZ326</f>
        <v/>
      </c>
      <c r="S386" s="33" t="str">
        <f>G!BA326</f>
        <v/>
      </c>
      <c r="T386" s="34" t="str">
        <f>IFERROR(IF(OR(Q386="--",Q386="rg",VLOOKUP(F!$B326,E!$B$1:'E'!$AK$300,12,FALSE)=1000000000,R386="-",R386=""),"",(HLOOKUP(SMALL(G!$Q$4:'G'!$Y$4,4),G!$Q$4:'G'!$Y$501,ROW(G!Z326)-3,FALSE))/VLOOKUP(F!$B326,E!$B$1:'E'!$AK$300,12,FALSE)*100),"")</f>
        <v/>
      </c>
      <c r="U386" s="34"/>
      <c r="V386" s="34" t="str">
        <f>G!BC326</f>
        <v/>
      </c>
      <c r="W386" s="34" t="str">
        <f>G!BB326</f>
        <v>--</v>
      </c>
      <c r="X386" s="34"/>
      <c r="Y386" s="33" t="str">
        <f>G!BE326</f>
        <v/>
      </c>
      <c r="Z386" s="34" t="str">
        <f>G!BD326</f>
        <v>--</v>
      </c>
      <c r="AA386" s="33" t="str">
        <f>G!BF326</f>
        <v/>
      </c>
      <c r="AB386" s="33" t="str">
        <f>G!BG326</f>
        <v/>
      </c>
      <c r="AC386" s="34" t="str">
        <f>IFERROR(IF(OR(Z386="--",Z386="rg",VLOOKUP(F!$B326,E!$B$1:'E'!$AK$300,12,FALSE)=1000000000,AA386="-",AA386=""),"",(HLOOKUP(SMALL(G!$Q$4:'G'!$Y$4,7),G!$Q$4:'G'!$Y$501,ROW(G!AI326)-3,FALSE))/VLOOKUP(F!$B326,E!$B$1:'E'!$AK$300,12,FALSE)*100),"")</f>
        <v/>
      </c>
      <c r="AD386" s="34"/>
      <c r="AE386" s="25"/>
      <c r="AF386" s="25"/>
      <c r="AH386" s="63">
        <f t="shared" si="7"/>
        <v>1</v>
      </c>
      <c r="AJ386" s="25"/>
      <c r="AK386" s="25"/>
    </row>
    <row r="387" spans="1:37" ht="3.95" customHeight="1" x14ac:dyDescent="0.15">
      <c r="A387" s="32"/>
      <c r="B387" s="32"/>
      <c r="C387" s="32"/>
      <c r="D387" s="35"/>
      <c r="E387" s="34"/>
      <c r="F387" s="33"/>
      <c r="G387" s="33"/>
      <c r="H387" s="34"/>
      <c r="I387" s="33"/>
      <c r="J387" s="33"/>
      <c r="K387" s="33"/>
      <c r="L387" s="34"/>
      <c r="M387" s="34"/>
      <c r="N387" s="33"/>
      <c r="O387" s="33"/>
      <c r="P387" s="34"/>
      <c r="Q387" s="33"/>
      <c r="R387" s="33"/>
      <c r="S387" s="33"/>
      <c r="T387" s="34"/>
      <c r="U387" s="34"/>
      <c r="V387" s="34"/>
      <c r="W387" s="33"/>
      <c r="X387" s="34"/>
      <c r="Y387" s="33"/>
      <c r="Z387" s="34"/>
      <c r="AA387" s="34"/>
      <c r="AC387" s="25"/>
      <c r="AD387" s="63"/>
      <c r="AF387" s="63"/>
      <c r="AG387" s="25"/>
      <c r="AH387" s="85">
        <f>AH388</f>
        <v>0</v>
      </c>
      <c r="AI387" s="25"/>
    </row>
    <row r="388" spans="1:37" ht="9" customHeight="1" x14ac:dyDescent="0.15">
      <c r="A388" s="198" t="str">
        <f>IF(COUNTIF(F!D325:D359,131)&gt;0,"PFAS (µg/kgds)","PFAS (mg/kgds)")</f>
        <v>PFAS (µg/kgds)</v>
      </c>
      <c r="B388" s="198"/>
      <c r="C388" s="198"/>
      <c r="D388" s="198"/>
      <c r="E388" s="198"/>
      <c r="F388" s="198"/>
      <c r="G388" s="198"/>
      <c r="H388" s="198"/>
      <c r="I388" s="198"/>
      <c r="J388" s="198"/>
      <c r="K388" s="198"/>
      <c r="L388" s="198"/>
      <c r="M388" s="198"/>
      <c r="N388" s="198"/>
      <c r="O388" s="198"/>
      <c r="P388" s="198"/>
      <c r="Q388" s="198"/>
      <c r="R388" s="198"/>
      <c r="S388" s="198"/>
      <c r="T388" s="198"/>
      <c r="U388" s="198"/>
      <c r="V388" s="198"/>
      <c r="W388" s="198"/>
      <c r="X388" s="198"/>
      <c r="Y388" s="198"/>
      <c r="Z388" s="198"/>
      <c r="AA388" s="198"/>
      <c r="AC388" s="25"/>
      <c r="AD388" s="63"/>
      <c r="AF388" s="63"/>
      <c r="AG388" s="25"/>
      <c r="AH388" s="85">
        <f>IF(COUNTIF(AH389:AH423,1)=COUNT(AH389:AH423),1,0)</f>
        <v>0</v>
      </c>
      <c r="AI388" s="25"/>
    </row>
    <row r="389" spans="1:37" s="63" customFormat="1" ht="9" customHeight="1" x14ac:dyDescent="0.15">
      <c r="A389" s="195" t="str">
        <f>F!A327</f>
        <v>PFBA</v>
      </c>
      <c r="B389" s="195"/>
      <c r="C389" s="195"/>
      <c r="D389" s="35" t="str">
        <f>G!AQ327</f>
        <v>&lt;</v>
      </c>
      <c r="E389" s="34" t="str">
        <f>G!AP327</f>
        <v>0,10</v>
      </c>
      <c r="F389" s="33"/>
      <c r="G389" s="33" t="str">
        <f>G!AS327</f>
        <v>&lt;</v>
      </c>
      <c r="H389" s="34" t="str">
        <f>G!AR327</f>
        <v>rg</v>
      </c>
      <c r="I389" s="33" t="str">
        <f>G!AT327</f>
        <v>-</v>
      </c>
      <c r="J389" s="33" t="str">
        <f>G!AU327</f>
        <v/>
      </c>
      <c r="K389" s="34" t="str">
        <f>IFERROR(IF(OR(H389="--",H389="rg",VLOOKUP(F!$B327,E!$B$1:'E'!$AK$300,12,FALSE)=1000000000,I389="-",I389=""),"",(HLOOKUP(SMALL(G!$Q$4:'G'!$Y$4,1),G!$Q$4:'G'!$Y$501,ROW(G!Q327)-3,FALSE))/VLOOKUP(F!$B327,E!$B$1:'E'!$AK$300,12,FALSE)*100),"")</f>
        <v/>
      </c>
      <c r="L389" s="34"/>
      <c r="M389" s="34" t="str">
        <f>G!AW327</f>
        <v/>
      </c>
      <c r="N389" s="34" t="str">
        <f>G!AV327</f>
        <v>0,10</v>
      </c>
      <c r="O389" s="33"/>
      <c r="P389" s="33" t="str">
        <f>G!AY327</f>
        <v/>
      </c>
      <c r="Q389" s="34" t="str">
        <f>G!AX327</f>
        <v>0,100</v>
      </c>
      <c r="R389" s="33" t="str">
        <f>G!AZ327</f>
        <v>-</v>
      </c>
      <c r="S389" s="33" t="str">
        <f>G!BA327</f>
        <v/>
      </c>
      <c r="T389" s="34" t="str">
        <f>IFERROR(IF(OR(Q389="--",Q389="rg",VLOOKUP(F!$B327,E!$B$1:'E'!$AK$300,12,FALSE)=1000000000,R389="-",R389=""),"",(HLOOKUP(SMALL(G!$Q$4:'G'!$Y$4,4),G!$Q$4:'G'!$Y$501,ROW(G!Z327)-3,FALSE))/VLOOKUP(F!$B327,E!$B$1:'E'!$AK$300,12,FALSE)*100),"")</f>
        <v/>
      </c>
      <c r="U389" s="34"/>
      <c r="V389" s="34" t="str">
        <f>G!BC327</f>
        <v/>
      </c>
      <c r="W389" s="34" t="str">
        <f>G!BB327</f>
        <v>0,10</v>
      </c>
      <c r="X389" s="34"/>
      <c r="Y389" s="33" t="str">
        <f>G!BE327</f>
        <v/>
      </c>
      <c r="Z389" s="34" t="str">
        <f>G!BD327</f>
        <v>0,100</v>
      </c>
      <c r="AA389" s="33" t="str">
        <f>G!BF327</f>
        <v>-</v>
      </c>
      <c r="AB389" s="33" t="str">
        <f>G!BG327</f>
        <v/>
      </c>
      <c r="AC389" s="34" t="str">
        <f>IFERROR(IF(OR(Z389="--",Z389="rg",VLOOKUP(F!$B327,E!$B$1:'E'!$AK$300,12,FALSE)=1000000000,AA389="-",AA389=""),"",(HLOOKUP(SMALL(G!$Q$4:'G'!$Y$4,7),G!$Q$4:'G'!$Y$501,ROW(G!AI327)-3,FALSE))/VLOOKUP(F!$B327,E!$B$1:'E'!$AK$300,12,FALSE)*100),"")</f>
        <v/>
      </c>
      <c r="AD389" s="34"/>
      <c r="AE389" s="25"/>
      <c r="AF389" s="25"/>
      <c r="AH389" s="63">
        <f t="shared" si="7"/>
        <v>0</v>
      </c>
      <c r="AJ389" s="25"/>
      <c r="AK389" s="25"/>
    </row>
    <row r="390" spans="1:37" s="63" customFormat="1" ht="9" customHeight="1" x14ac:dyDescent="0.15">
      <c r="A390" s="195" t="str">
        <f>F!A328</f>
        <v>PFPeA</v>
      </c>
      <c r="B390" s="195"/>
      <c r="C390" s="195"/>
      <c r="D390" s="35" t="str">
        <f>G!AQ328</f>
        <v>&lt;</v>
      </c>
      <c r="E390" s="34" t="str">
        <f>G!AP328</f>
        <v>0,10</v>
      </c>
      <c r="F390" s="33"/>
      <c r="G390" s="33" t="str">
        <f>G!AS328</f>
        <v>&lt;</v>
      </c>
      <c r="H390" s="34" t="str">
        <f>G!AR328</f>
        <v>rg</v>
      </c>
      <c r="I390" s="33" t="str">
        <f>G!AT328</f>
        <v>-</v>
      </c>
      <c r="J390" s="33" t="str">
        <f>G!AU328</f>
        <v/>
      </c>
      <c r="K390" s="34" t="str">
        <f>IFERROR(IF(OR(H390="--",H390="rg",VLOOKUP(F!$B328,E!$B$1:'E'!$AK$300,12,FALSE)=1000000000,I390="-",I390=""),"",(HLOOKUP(SMALL(G!$Q$4:'G'!$Y$4,1),G!$Q$4:'G'!$Y$501,ROW(G!Q328)-3,FALSE))/VLOOKUP(F!$B328,E!$B$1:'E'!$AK$300,12,FALSE)*100),"")</f>
        <v/>
      </c>
      <c r="L390" s="34"/>
      <c r="M390" s="34" t="str">
        <f>G!AW328</f>
        <v/>
      </c>
      <c r="N390" s="34" t="str">
        <f>G!AV328</f>
        <v>0,30</v>
      </c>
      <c r="O390" s="33"/>
      <c r="P390" s="33" t="str">
        <f>G!AY328</f>
        <v/>
      </c>
      <c r="Q390" s="34" t="str">
        <f>G!AX328</f>
        <v>0,300</v>
      </c>
      <c r="R390" s="33" t="str">
        <f>G!AZ328</f>
        <v>-</v>
      </c>
      <c r="S390" s="33" t="str">
        <f>G!BA328</f>
        <v/>
      </c>
      <c r="T390" s="34" t="str">
        <f>IFERROR(IF(OR(Q390="--",Q390="rg",VLOOKUP(F!$B328,E!$B$1:'E'!$AK$300,12,FALSE)=1000000000,R390="-",R390=""),"",(HLOOKUP(SMALL(G!$Q$4:'G'!$Y$4,4),G!$Q$4:'G'!$Y$501,ROW(G!Z328)-3,FALSE))/VLOOKUP(F!$B328,E!$B$1:'E'!$AK$300,12,FALSE)*100),"")</f>
        <v/>
      </c>
      <c r="U390" s="34"/>
      <c r="V390" s="34" t="str">
        <f>G!BC328</f>
        <v/>
      </c>
      <c r="W390" s="34" t="str">
        <f>G!BB328</f>
        <v>0,20</v>
      </c>
      <c r="X390" s="34"/>
      <c r="Y390" s="33" t="str">
        <f>G!BE328</f>
        <v/>
      </c>
      <c r="Z390" s="34" t="str">
        <f>G!BD328</f>
        <v>0,200</v>
      </c>
      <c r="AA390" s="33" t="str">
        <f>G!BF328</f>
        <v>-</v>
      </c>
      <c r="AB390" s="33" t="str">
        <f>G!BG328</f>
        <v/>
      </c>
      <c r="AC390" s="34" t="str">
        <f>IFERROR(IF(OR(Z390="--",Z390="rg",VLOOKUP(F!$B328,E!$B$1:'E'!$AK$300,12,FALSE)=1000000000,AA390="-",AA390=""),"",(HLOOKUP(SMALL(G!$Q$4:'G'!$Y$4,7),G!$Q$4:'G'!$Y$501,ROW(G!AI328)-3,FALSE))/VLOOKUP(F!$B328,E!$B$1:'E'!$AK$300,12,FALSE)*100),"")</f>
        <v/>
      </c>
      <c r="AD390" s="34"/>
      <c r="AE390" s="25"/>
      <c r="AF390" s="25"/>
      <c r="AH390" s="63">
        <f t="shared" si="7"/>
        <v>0</v>
      </c>
      <c r="AJ390" s="25"/>
      <c r="AK390" s="25"/>
    </row>
    <row r="391" spans="1:37" s="63" customFormat="1" ht="9" customHeight="1" x14ac:dyDescent="0.15">
      <c r="A391" s="195" t="str">
        <f>F!A329</f>
        <v>PFHxA</v>
      </c>
      <c r="B391" s="195"/>
      <c r="C391" s="195"/>
      <c r="D391" s="35" t="str">
        <f>G!AQ329</f>
        <v>&lt;</v>
      </c>
      <c r="E391" s="34" t="str">
        <f>G!AP329</f>
        <v>0,10</v>
      </c>
      <c r="F391" s="33"/>
      <c r="G391" s="33" t="str">
        <f>G!AS329</f>
        <v>&lt;</v>
      </c>
      <c r="H391" s="34" t="str">
        <f>G!AR329</f>
        <v>rg</v>
      </c>
      <c r="I391" s="33" t="str">
        <f>G!AT329</f>
        <v>-</v>
      </c>
      <c r="J391" s="33" t="str">
        <f>G!AU329</f>
        <v/>
      </c>
      <c r="K391" s="34" t="str">
        <f>IFERROR(IF(OR(H391="--",H391="rg",VLOOKUP(F!$B329,E!$B$1:'E'!$AK$300,12,FALSE)=1000000000,I391="-",I391=""),"",(HLOOKUP(SMALL(G!$Q$4:'G'!$Y$4,1),G!$Q$4:'G'!$Y$501,ROW(G!Q329)-3,FALSE))/VLOOKUP(F!$B329,E!$B$1:'E'!$AK$300,12,FALSE)*100),"")</f>
        <v/>
      </c>
      <c r="L391" s="34"/>
      <c r="M391" s="34" t="str">
        <f>G!AW329</f>
        <v/>
      </c>
      <c r="N391" s="34" t="str">
        <f>G!AV329</f>
        <v>0,20</v>
      </c>
      <c r="O391" s="33"/>
      <c r="P391" s="33" t="str">
        <f>G!AY329</f>
        <v/>
      </c>
      <c r="Q391" s="34" t="str">
        <f>G!AX329</f>
        <v>0,200</v>
      </c>
      <c r="R391" s="33" t="str">
        <f>G!AZ329</f>
        <v>-</v>
      </c>
      <c r="S391" s="33" t="str">
        <f>G!BA329</f>
        <v/>
      </c>
      <c r="T391" s="34" t="str">
        <f>IFERROR(IF(OR(Q391="--",Q391="rg",VLOOKUP(F!$B329,E!$B$1:'E'!$AK$300,12,FALSE)=1000000000,R391="-",R391=""),"",(HLOOKUP(SMALL(G!$Q$4:'G'!$Y$4,4),G!$Q$4:'G'!$Y$501,ROW(G!Z329)-3,FALSE))/VLOOKUP(F!$B329,E!$B$1:'E'!$AK$300,12,FALSE)*100),"")</f>
        <v/>
      </c>
      <c r="U391" s="34"/>
      <c r="V391" s="34" t="str">
        <f>G!BC329</f>
        <v/>
      </c>
      <c r="W391" s="34" t="str">
        <f>G!BB329</f>
        <v>0,20</v>
      </c>
      <c r="X391" s="34"/>
      <c r="Y391" s="33" t="str">
        <f>G!BE329</f>
        <v/>
      </c>
      <c r="Z391" s="34" t="str">
        <f>G!BD329</f>
        <v>0,200</v>
      </c>
      <c r="AA391" s="33" t="str">
        <f>G!BF329</f>
        <v>-</v>
      </c>
      <c r="AB391" s="33" t="str">
        <f>G!BG329</f>
        <v/>
      </c>
      <c r="AC391" s="34" t="str">
        <f>IFERROR(IF(OR(Z391="--",Z391="rg",VLOOKUP(F!$B329,E!$B$1:'E'!$AK$300,12,FALSE)=1000000000,AA391="-",AA391=""),"",(HLOOKUP(SMALL(G!$Q$4:'G'!$Y$4,7),G!$Q$4:'G'!$Y$501,ROW(G!AI329)-3,FALSE))/VLOOKUP(F!$B329,E!$B$1:'E'!$AK$300,12,FALSE)*100),"")</f>
        <v/>
      </c>
      <c r="AD391" s="34"/>
      <c r="AE391" s="25"/>
      <c r="AF391" s="25"/>
      <c r="AH391" s="63">
        <f t="shared" si="7"/>
        <v>0</v>
      </c>
      <c r="AJ391" s="25"/>
      <c r="AK391" s="25"/>
    </row>
    <row r="392" spans="1:37" s="63" customFormat="1" ht="9" customHeight="1" x14ac:dyDescent="0.15">
      <c r="A392" s="195" t="str">
        <f>F!A330</f>
        <v>PFHpA</v>
      </c>
      <c r="B392" s="195"/>
      <c r="C392" s="195"/>
      <c r="D392" s="35" t="str">
        <f>G!AQ330</f>
        <v>&lt;</v>
      </c>
      <c r="E392" s="34" t="str">
        <f>G!AP330</f>
        <v>0,10</v>
      </c>
      <c r="F392" s="33"/>
      <c r="G392" s="33" t="str">
        <f>G!AS330</f>
        <v>&lt;</v>
      </c>
      <c r="H392" s="34" t="str">
        <f>G!AR330</f>
        <v>rg</v>
      </c>
      <c r="I392" s="33" t="str">
        <f>G!AT330</f>
        <v>-</v>
      </c>
      <c r="J392" s="33" t="str">
        <f>G!AU330</f>
        <v/>
      </c>
      <c r="K392" s="34" t="str">
        <f>IFERROR(IF(OR(H392="--",H392="rg",VLOOKUP(F!$B330,E!$B$1:'E'!$AK$300,12,FALSE)=1000000000,I392="-",I392=""),"",(HLOOKUP(SMALL(G!$Q$4:'G'!$Y$4,1),G!$Q$4:'G'!$Y$501,ROW(G!Q330)-3,FALSE))/VLOOKUP(F!$B330,E!$B$1:'E'!$AK$300,12,FALSE)*100),"")</f>
        <v/>
      </c>
      <c r="L392" s="34"/>
      <c r="M392" s="34" t="str">
        <f>G!AW330</f>
        <v/>
      </c>
      <c r="N392" s="34" t="str">
        <f>G!AV330</f>
        <v>0,40</v>
      </c>
      <c r="O392" s="33"/>
      <c r="P392" s="33" t="str">
        <f>G!AY330</f>
        <v/>
      </c>
      <c r="Q392" s="34" t="str">
        <f>G!AX330</f>
        <v>0,400</v>
      </c>
      <c r="R392" s="33" t="str">
        <f>G!AZ330</f>
        <v>-</v>
      </c>
      <c r="S392" s="33" t="str">
        <f>G!BA330</f>
        <v/>
      </c>
      <c r="T392" s="34" t="str">
        <f>IFERROR(IF(OR(Q392="--",Q392="rg",VLOOKUP(F!$B330,E!$B$1:'E'!$AK$300,12,FALSE)=1000000000,R392="-",R392=""),"",(HLOOKUP(SMALL(G!$Q$4:'G'!$Y$4,4),G!$Q$4:'G'!$Y$501,ROW(G!Z330)-3,FALSE))/VLOOKUP(F!$B330,E!$B$1:'E'!$AK$300,12,FALSE)*100),"")</f>
        <v/>
      </c>
      <c r="U392" s="34"/>
      <c r="V392" s="34" t="str">
        <f>G!BC330</f>
        <v/>
      </c>
      <c r="W392" s="34" t="str">
        <f>G!BB330</f>
        <v>0,10</v>
      </c>
      <c r="X392" s="34"/>
      <c r="Y392" s="33" t="str">
        <f>G!BE330</f>
        <v/>
      </c>
      <c r="Z392" s="34" t="str">
        <f>G!BD330</f>
        <v>0,100</v>
      </c>
      <c r="AA392" s="33" t="str">
        <f>G!BF330</f>
        <v>-</v>
      </c>
      <c r="AB392" s="33" t="str">
        <f>G!BG330</f>
        <v/>
      </c>
      <c r="AC392" s="34" t="str">
        <f>IFERROR(IF(OR(Z392="--",Z392="rg",VLOOKUP(F!$B330,E!$B$1:'E'!$AK$300,12,FALSE)=1000000000,AA392="-",AA392=""),"",(HLOOKUP(SMALL(G!$Q$4:'G'!$Y$4,7),G!$Q$4:'G'!$Y$501,ROW(G!AI330)-3,FALSE))/VLOOKUP(F!$B330,E!$B$1:'E'!$AK$300,12,FALSE)*100),"")</f>
        <v/>
      </c>
      <c r="AD392" s="34"/>
      <c r="AE392" s="25"/>
      <c r="AF392" s="25"/>
      <c r="AH392" s="63">
        <f t="shared" si="7"/>
        <v>0</v>
      </c>
      <c r="AJ392" s="25"/>
      <c r="AK392" s="25"/>
    </row>
    <row r="393" spans="1:37" s="63" customFormat="1" ht="9" customHeight="1" x14ac:dyDescent="0.15">
      <c r="A393" s="195" t="str">
        <f>F!A331</f>
        <v>PFOA lineair</v>
      </c>
      <c r="B393" s="195"/>
      <c r="C393" s="195"/>
      <c r="D393" s="35" t="str">
        <f>G!AQ331</f>
        <v/>
      </c>
      <c r="E393" s="34" t="str">
        <f>G!AP331</f>
        <v>0,20</v>
      </c>
      <c r="F393" s="33"/>
      <c r="G393" s="33" t="str">
        <f>G!AS331</f>
        <v/>
      </c>
      <c r="H393" s="34" t="str">
        <f>G!AR331</f>
        <v>0,200</v>
      </c>
      <c r="I393" s="33" t="str">
        <f>G!AT331</f>
        <v/>
      </c>
      <c r="J393" s="33" t="str">
        <f>G!AU331</f>
        <v/>
      </c>
      <c r="K393" s="34" t="str">
        <f>IFERROR(IF(OR(H393="--",H393="rg",VLOOKUP(F!$B331,E!$B$1:'E'!$AK$300,12,FALSE)=1000000000,I393="-",I393=""),"",(HLOOKUP(SMALL(G!$Q$4:'G'!$Y$4,1),G!$Q$4:'G'!$Y$501,ROW(G!Q331)-3,FALSE))/VLOOKUP(F!$B331,E!$B$1:'E'!$AK$300,12,FALSE)*100),"")</f>
        <v/>
      </c>
      <c r="L393" s="34"/>
      <c r="M393" s="34" t="str">
        <f>G!AW331</f>
        <v/>
      </c>
      <c r="N393" s="34" t="str">
        <f>G!AV331</f>
        <v>1,3</v>
      </c>
      <c r="O393" s="33"/>
      <c r="P393" s="33" t="str">
        <f>G!AY331</f>
        <v/>
      </c>
      <c r="Q393" s="34" t="str">
        <f>G!AX331</f>
        <v>1,30</v>
      </c>
      <c r="R393" s="33" t="str">
        <f>G!AZ331</f>
        <v/>
      </c>
      <c r="S393" s="33" t="str">
        <f>G!BA331</f>
        <v/>
      </c>
      <c r="T393" s="34" t="str">
        <f>IFERROR(IF(OR(Q393="--",Q393="rg",VLOOKUP(F!$B331,E!$B$1:'E'!$AK$300,12,FALSE)=1000000000,R393="-",R393=""),"",(HLOOKUP(SMALL(G!$Q$4:'G'!$Y$4,4),G!$Q$4:'G'!$Y$501,ROW(G!Z331)-3,FALSE))/VLOOKUP(F!$B331,E!$B$1:'E'!$AK$300,12,FALSE)*100),"")</f>
        <v/>
      </c>
      <c r="U393" s="34"/>
      <c r="V393" s="34" t="str">
        <f>G!BC331</f>
        <v/>
      </c>
      <c r="W393" s="34" t="str">
        <f>G!BB331</f>
        <v>0,20</v>
      </c>
      <c r="X393" s="34"/>
      <c r="Y393" s="33" t="str">
        <f>G!BE331</f>
        <v/>
      </c>
      <c r="Z393" s="34" t="str">
        <f>G!BD331</f>
        <v>0,200</v>
      </c>
      <c r="AA393" s="33" t="str">
        <f>G!BF331</f>
        <v/>
      </c>
      <c r="AB393" s="33" t="str">
        <f>G!BG331</f>
        <v/>
      </c>
      <c r="AC393" s="34" t="str">
        <f>IFERROR(IF(OR(Z393="--",Z393="rg",VLOOKUP(F!$B331,E!$B$1:'E'!$AK$300,12,FALSE)=1000000000,AA393="-",AA393=""),"",(HLOOKUP(SMALL(G!$Q$4:'G'!$Y$4,7),G!$Q$4:'G'!$Y$501,ROW(G!AI331)-3,FALSE))/VLOOKUP(F!$B331,E!$B$1:'E'!$AK$300,12,FALSE)*100),"")</f>
        <v/>
      </c>
      <c r="AD393" s="34"/>
      <c r="AE393" s="25"/>
      <c r="AF393" s="25"/>
      <c r="AH393" s="63">
        <f t="shared" si="7"/>
        <v>0</v>
      </c>
      <c r="AJ393" s="25"/>
      <c r="AK393" s="25"/>
    </row>
    <row r="394" spans="1:37" s="63" customFormat="1" ht="9" customHeight="1" x14ac:dyDescent="0.15">
      <c r="A394" s="195" t="str">
        <f>F!A332</f>
        <v>PFOA vertakt</v>
      </c>
      <c r="B394" s="195"/>
      <c r="C394" s="195"/>
      <c r="D394" s="35" t="str">
        <f>G!AQ332</f>
        <v>&lt;</v>
      </c>
      <c r="E394" s="34" t="str">
        <f>G!AP332</f>
        <v>0,10</v>
      </c>
      <c r="F394" s="33"/>
      <c r="G394" s="33" t="str">
        <f>G!AS332</f>
        <v>&lt;</v>
      </c>
      <c r="H394" s="34" t="str">
        <f>G!AR332</f>
        <v>rg</v>
      </c>
      <c r="I394" s="33" t="str">
        <f>G!AT332</f>
        <v/>
      </c>
      <c r="J394" s="33" t="str">
        <f>G!AU332</f>
        <v/>
      </c>
      <c r="K394" s="34" t="str">
        <f>IFERROR(IF(OR(H394="--",H394="rg",VLOOKUP(F!$B332,E!$B$1:'E'!$AK$300,12,FALSE)=1000000000,I394="-",I394=""),"",(HLOOKUP(SMALL(G!$Q$4:'G'!$Y$4,1),G!$Q$4:'G'!$Y$501,ROW(G!Q332)-3,FALSE))/VLOOKUP(F!$B332,E!$B$1:'E'!$AK$300,12,FALSE)*100),"")</f>
        <v/>
      </c>
      <c r="L394" s="34"/>
      <c r="M394" s="34" t="str">
        <f>G!AW332</f>
        <v>&lt;</v>
      </c>
      <c r="N394" s="34" t="str">
        <f>G!AV332</f>
        <v>0,10</v>
      </c>
      <c r="O394" s="33"/>
      <c r="P394" s="33" t="str">
        <f>G!AY332</f>
        <v>&lt;</v>
      </c>
      <c r="Q394" s="34" t="str">
        <f>G!AX332</f>
        <v>rg</v>
      </c>
      <c r="R394" s="33" t="str">
        <f>G!AZ332</f>
        <v/>
      </c>
      <c r="S394" s="33" t="str">
        <f>G!BA332</f>
        <v/>
      </c>
      <c r="T394" s="34" t="str">
        <f>IFERROR(IF(OR(Q394="--",Q394="rg",VLOOKUP(F!$B332,E!$B$1:'E'!$AK$300,12,FALSE)=1000000000,R394="-",R394=""),"",(HLOOKUP(SMALL(G!$Q$4:'G'!$Y$4,4),G!$Q$4:'G'!$Y$501,ROW(G!Z332)-3,FALSE))/VLOOKUP(F!$B332,E!$B$1:'E'!$AK$300,12,FALSE)*100),"")</f>
        <v/>
      </c>
      <c r="U394" s="34"/>
      <c r="V394" s="34" t="str">
        <f>G!BC332</f>
        <v>&lt;</v>
      </c>
      <c r="W394" s="34" t="str">
        <f>G!BB332</f>
        <v>0,10</v>
      </c>
      <c r="X394" s="34"/>
      <c r="Y394" s="33" t="str">
        <f>G!BE332</f>
        <v>&lt;</v>
      </c>
      <c r="Z394" s="34" t="str">
        <f>G!BD332</f>
        <v>rg</v>
      </c>
      <c r="AA394" s="33" t="str">
        <f>G!BF332</f>
        <v/>
      </c>
      <c r="AB394" s="33" t="str">
        <f>G!BG332</f>
        <v/>
      </c>
      <c r="AC394" s="34" t="str">
        <f>IFERROR(IF(OR(Z394="--",Z394="rg",VLOOKUP(F!$B332,E!$B$1:'E'!$AK$300,12,FALSE)=1000000000,AA394="-",AA394=""),"",(HLOOKUP(SMALL(G!$Q$4:'G'!$Y$4,7),G!$Q$4:'G'!$Y$501,ROW(G!AI332)-3,FALSE))/VLOOKUP(F!$B332,E!$B$1:'E'!$AK$300,12,FALSE)*100),"")</f>
        <v/>
      </c>
      <c r="AD394" s="34"/>
      <c r="AE394" s="25"/>
      <c r="AF394" s="25"/>
      <c r="AH394" s="63">
        <f t="shared" si="7"/>
        <v>0</v>
      </c>
      <c r="AJ394" s="25"/>
      <c r="AK394" s="25"/>
    </row>
    <row r="395" spans="1:37" s="63" customFormat="1" ht="9" customHeight="1" x14ac:dyDescent="0.15">
      <c r="A395" s="195" t="str">
        <f>F!A333</f>
        <v>PFOA totaal</v>
      </c>
      <c r="B395" s="195"/>
      <c r="C395" s="195"/>
      <c r="D395" s="35" t="str">
        <f>G!AQ333</f>
        <v/>
      </c>
      <c r="E395" s="34" t="str">
        <f>G!AP333</f>
        <v>0,27</v>
      </c>
      <c r="F395" s="33"/>
      <c r="G395" s="33" t="str">
        <f>G!AS333</f>
        <v/>
      </c>
      <c r="H395" s="34" t="str">
        <f>G!AR333</f>
        <v>0,270</v>
      </c>
      <c r="I395" s="33" t="str">
        <f>G!AT333</f>
        <v>-</v>
      </c>
      <c r="J395" s="33" t="str">
        <f>G!AU333</f>
        <v/>
      </c>
      <c r="K395" s="34" t="str">
        <f>IFERROR(IF(OR(H395="--",H395="rg",VLOOKUP(F!$B333,E!$B$1:'E'!$AK$300,12,FALSE)=1000000000,I395="-",I395=""),"",(HLOOKUP(SMALL(G!$Q$4:'G'!$Y$4,1),G!$Q$4:'G'!$Y$501,ROW(G!Q333)-3,FALSE))/VLOOKUP(F!$B333,E!$B$1:'E'!$AK$300,12,FALSE)*100),"")</f>
        <v/>
      </c>
      <c r="L395" s="34"/>
      <c r="M395" s="34" t="str">
        <f>G!AW333</f>
        <v/>
      </c>
      <c r="N395" s="34" t="str">
        <f>G!AV333</f>
        <v>1,4</v>
      </c>
      <c r="O395" s="33"/>
      <c r="P395" s="33" t="str">
        <f>G!AY333</f>
        <v/>
      </c>
      <c r="Q395" s="34" t="str">
        <f>G!AX333</f>
        <v>1,37</v>
      </c>
      <c r="R395" s="33" t="str">
        <f>G!AZ333</f>
        <v>-</v>
      </c>
      <c r="S395" s="33" t="str">
        <f>G!BA333</f>
        <v/>
      </c>
      <c r="T395" s="34" t="str">
        <f>IFERROR(IF(OR(Q395="--",Q395="rg",VLOOKUP(F!$B333,E!$B$1:'E'!$AK$300,12,FALSE)=1000000000,R395="-",R395=""),"",(HLOOKUP(SMALL(G!$Q$4:'G'!$Y$4,4),G!$Q$4:'G'!$Y$501,ROW(G!Z333)-3,FALSE))/VLOOKUP(F!$B333,E!$B$1:'E'!$AK$300,12,FALSE)*100),"")</f>
        <v/>
      </c>
      <c r="U395" s="34"/>
      <c r="V395" s="34" t="str">
        <f>G!BC333</f>
        <v/>
      </c>
      <c r="W395" s="34" t="str">
        <f>G!BB333</f>
        <v>0,27</v>
      </c>
      <c r="X395" s="34"/>
      <c r="Y395" s="33" t="str">
        <f>G!BE333</f>
        <v/>
      </c>
      <c r="Z395" s="34" t="str">
        <f>G!BD333</f>
        <v>0,270</v>
      </c>
      <c r="AA395" s="33" t="str">
        <f>G!BF333</f>
        <v>-</v>
      </c>
      <c r="AB395" s="33" t="str">
        <f>G!BG333</f>
        <v/>
      </c>
      <c r="AC395" s="34" t="str">
        <f>IFERROR(IF(OR(Z395="--",Z395="rg",VLOOKUP(F!$B333,E!$B$1:'E'!$AK$300,12,FALSE)=1000000000,AA395="-",AA395=""),"",(HLOOKUP(SMALL(G!$Q$4:'G'!$Y$4,7),G!$Q$4:'G'!$Y$501,ROW(G!AI333)-3,FALSE))/VLOOKUP(F!$B333,E!$B$1:'E'!$AK$300,12,FALSE)*100),"")</f>
        <v/>
      </c>
      <c r="AD395" s="34"/>
      <c r="AE395" s="25"/>
      <c r="AF395" s="25"/>
      <c r="AH395" s="63">
        <f t="shared" si="7"/>
        <v>0</v>
      </c>
      <c r="AJ395" s="25"/>
      <c r="AK395" s="25"/>
    </row>
    <row r="396" spans="1:37" s="63" customFormat="1" ht="9" customHeight="1" x14ac:dyDescent="0.15">
      <c r="A396" s="195" t="str">
        <f>F!A334</f>
        <v>PFNA</v>
      </c>
      <c r="B396" s="195"/>
      <c r="C396" s="195"/>
      <c r="D396" s="35" t="str">
        <f>G!AQ334</f>
        <v>&lt;</v>
      </c>
      <c r="E396" s="34" t="str">
        <f>G!AP334</f>
        <v>0,10</v>
      </c>
      <c r="F396" s="33"/>
      <c r="G396" s="33" t="str">
        <f>G!AS334</f>
        <v>&lt;</v>
      </c>
      <c r="H396" s="34" t="str">
        <f>G!AR334</f>
        <v>rg</v>
      </c>
      <c r="I396" s="33" t="str">
        <f>G!AT334</f>
        <v>-</v>
      </c>
      <c r="J396" s="33" t="str">
        <f>G!AU334</f>
        <v/>
      </c>
      <c r="K396" s="34" t="str">
        <f>IFERROR(IF(OR(H396="--",H396="rg",VLOOKUP(F!$B334,E!$B$1:'E'!$AK$300,12,FALSE)=1000000000,I396="-",I396=""),"",(HLOOKUP(SMALL(G!$Q$4:'G'!$Y$4,1),G!$Q$4:'G'!$Y$501,ROW(G!Q334)-3,FALSE))/VLOOKUP(F!$B334,E!$B$1:'E'!$AK$300,12,FALSE)*100),"")</f>
        <v/>
      </c>
      <c r="L396" s="34"/>
      <c r="M396" s="34" t="str">
        <f>G!AW334</f>
        <v/>
      </c>
      <c r="N396" s="34" t="str">
        <f>G!AV334</f>
        <v>0,60</v>
      </c>
      <c r="O396" s="33"/>
      <c r="P396" s="33" t="str">
        <f>G!AY334</f>
        <v/>
      </c>
      <c r="Q396" s="34" t="str">
        <f>G!AX334</f>
        <v>0,600</v>
      </c>
      <c r="R396" s="33" t="str">
        <f>G!AZ334</f>
        <v>-</v>
      </c>
      <c r="S396" s="33" t="str">
        <f>G!BA334</f>
        <v/>
      </c>
      <c r="T396" s="34" t="str">
        <f>IFERROR(IF(OR(Q396="--",Q396="rg",VLOOKUP(F!$B334,E!$B$1:'E'!$AK$300,12,FALSE)=1000000000,R396="-",R396=""),"",(HLOOKUP(SMALL(G!$Q$4:'G'!$Y$4,4),G!$Q$4:'G'!$Y$501,ROW(G!Z334)-3,FALSE))/VLOOKUP(F!$B334,E!$B$1:'E'!$AK$300,12,FALSE)*100),"")</f>
        <v/>
      </c>
      <c r="U396" s="34"/>
      <c r="V396" s="34" t="str">
        <f>G!BC334</f>
        <v>&lt;</v>
      </c>
      <c r="W396" s="34" t="str">
        <f>G!BB334</f>
        <v>0,10</v>
      </c>
      <c r="X396" s="34"/>
      <c r="Y396" s="33" t="str">
        <f>G!BE334</f>
        <v>&lt;</v>
      </c>
      <c r="Z396" s="34" t="str">
        <f>G!BD334</f>
        <v>rg</v>
      </c>
      <c r="AA396" s="33" t="str">
        <f>G!BF334</f>
        <v>-</v>
      </c>
      <c r="AB396" s="33" t="str">
        <f>G!BG334</f>
        <v/>
      </c>
      <c r="AC396" s="34" t="str">
        <f>IFERROR(IF(OR(Z396="--",Z396="rg",VLOOKUP(F!$B334,E!$B$1:'E'!$AK$300,12,FALSE)=1000000000,AA396="-",AA396=""),"",(HLOOKUP(SMALL(G!$Q$4:'G'!$Y$4,7),G!$Q$4:'G'!$Y$501,ROW(G!AI334)-3,FALSE))/VLOOKUP(F!$B334,E!$B$1:'E'!$AK$300,12,FALSE)*100),"")</f>
        <v/>
      </c>
      <c r="AD396" s="34"/>
      <c r="AE396" s="25"/>
      <c r="AF396" s="25"/>
      <c r="AH396" s="63">
        <f t="shared" si="7"/>
        <v>0</v>
      </c>
      <c r="AJ396" s="25"/>
      <c r="AK396" s="25"/>
    </row>
    <row r="397" spans="1:37" s="63" customFormat="1" ht="9" customHeight="1" x14ac:dyDescent="0.15">
      <c r="A397" s="195" t="str">
        <f>F!A335</f>
        <v>PFDA</v>
      </c>
      <c r="B397" s="195"/>
      <c r="C397" s="195"/>
      <c r="D397" s="35" t="str">
        <f>G!AQ335</f>
        <v>&lt;</v>
      </c>
      <c r="E397" s="34" t="str">
        <f>G!AP335</f>
        <v>0,10</v>
      </c>
      <c r="F397" s="33"/>
      <c r="G397" s="33" t="str">
        <f>G!AS335</f>
        <v>&lt;</v>
      </c>
      <c r="H397" s="34" t="str">
        <f>G!AR335</f>
        <v>rg</v>
      </c>
      <c r="I397" s="33" t="str">
        <f>G!AT335</f>
        <v>-</v>
      </c>
      <c r="J397" s="33" t="str">
        <f>G!AU335</f>
        <v/>
      </c>
      <c r="K397" s="34" t="str">
        <f>IFERROR(IF(OR(H397="--",H397="rg",VLOOKUP(F!$B335,E!$B$1:'E'!$AK$300,12,FALSE)=1000000000,I397="-",I397=""),"",(HLOOKUP(SMALL(G!$Q$4:'G'!$Y$4,1),G!$Q$4:'G'!$Y$501,ROW(G!Q335)-3,FALSE))/VLOOKUP(F!$B335,E!$B$1:'E'!$AK$300,12,FALSE)*100),"")</f>
        <v/>
      </c>
      <c r="L397" s="34"/>
      <c r="M397" s="34" t="str">
        <f>G!AW335</f>
        <v/>
      </c>
      <c r="N397" s="34" t="str">
        <f>G!AV335</f>
        <v>24</v>
      </c>
      <c r="O397" s="33"/>
      <c r="P397" s="33" t="str">
        <f>G!AY335</f>
        <v/>
      </c>
      <c r="Q397" s="34" t="str">
        <f>G!AX335</f>
        <v>24,0</v>
      </c>
      <c r="R397" s="33" t="str">
        <f>G!AZ335</f>
        <v>●●●</v>
      </c>
      <c r="S397" s="33" t="str">
        <f>G!BA335</f>
        <v>(3)</v>
      </c>
      <c r="T397" s="34">
        <f>IFERROR(IF(OR(Q397="--",Q397="rg",VLOOKUP(F!$B335,E!$B$1:'E'!$AK$300,12,FALSE)=1000000000,R397="-",R397=""),"",(HLOOKUP(SMALL(G!$Q$4:'G'!$Y$4,4),G!$Q$4:'G'!$Y$501,ROW(G!Z335)-3,FALSE))/VLOOKUP(F!$B335,E!$B$1:'E'!$AK$300,12,FALSE)*100),"")</f>
        <v>40.677966101694921</v>
      </c>
      <c r="U397" s="34"/>
      <c r="V397" s="34" t="str">
        <f>G!BC335</f>
        <v>&lt;</v>
      </c>
      <c r="W397" s="34" t="str">
        <f>G!BB335</f>
        <v>0,10</v>
      </c>
      <c r="X397" s="34"/>
      <c r="Y397" s="33" t="str">
        <f>G!BE335</f>
        <v>&lt;</v>
      </c>
      <c r="Z397" s="34" t="str">
        <f>G!BD335</f>
        <v>rg</v>
      </c>
      <c r="AA397" s="33" t="str">
        <f>G!BF335</f>
        <v>-</v>
      </c>
      <c r="AB397" s="33" t="str">
        <f>G!BG335</f>
        <v/>
      </c>
      <c r="AC397" s="34" t="str">
        <f>IFERROR(IF(OR(Z397="--",Z397="rg",VLOOKUP(F!$B335,E!$B$1:'E'!$AK$300,12,FALSE)=1000000000,AA397="-",AA397=""),"",(HLOOKUP(SMALL(G!$Q$4:'G'!$Y$4,7),G!$Q$4:'G'!$Y$501,ROW(G!AI335)-3,FALSE))/VLOOKUP(F!$B335,E!$B$1:'E'!$AK$300,12,FALSE)*100),"")</f>
        <v/>
      </c>
      <c r="AD397" s="34"/>
      <c r="AE397" s="25"/>
      <c r="AF397" s="25"/>
      <c r="AH397" s="63">
        <f t="shared" si="7"/>
        <v>0</v>
      </c>
      <c r="AJ397" s="25"/>
      <c r="AK397" s="25"/>
    </row>
    <row r="398" spans="1:37" s="63" customFormat="1" ht="9" customHeight="1" x14ac:dyDescent="0.15">
      <c r="A398" s="195" t="str">
        <f>F!A336</f>
        <v>PFUnDA</v>
      </c>
      <c r="B398" s="195"/>
      <c r="C398" s="195"/>
      <c r="D398" s="35" t="str">
        <f>G!AQ336</f>
        <v>&lt;</v>
      </c>
      <c r="E398" s="34" t="str">
        <f>G!AP336</f>
        <v>0,10</v>
      </c>
      <c r="F398" s="33"/>
      <c r="G398" s="33" t="str">
        <f>G!AS336</f>
        <v>&lt;</v>
      </c>
      <c r="H398" s="34" t="str">
        <f>G!AR336</f>
        <v>rg</v>
      </c>
      <c r="I398" s="33" t="str">
        <f>G!AT336</f>
        <v>-</v>
      </c>
      <c r="J398" s="33" t="str">
        <f>G!AU336</f>
        <v/>
      </c>
      <c r="K398" s="34" t="str">
        <f>IFERROR(IF(OR(H398="--",H398="rg",VLOOKUP(F!$B336,E!$B$1:'E'!$AK$300,12,FALSE)=1000000000,I398="-",I398=""),"",(HLOOKUP(SMALL(G!$Q$4:'G'!$Y$4,1),G!$Q$4:'G'!$Y$501,ROW(G!Q336)-3,FALSE))/VLOOKUP(F!$B336,E!$B$1:'E'!$AK$300,12,FALSE)*100),"")</f>
        <v/>
      </c>
      <c r="L398" s="34"/>
      <c r="M398" s="34" t="str">
        <f>G!AW336</f>
        <v/>
      </c>
      <c r="N398" s="34" t="str">
        <f>G!AV336</f>
        <v>2,9</v>
      </c>
      <c r="O398" s="33"/>
      <c r="P398" s="33" t="str">
        <f>G!AY336</f>
        <v/>
      </c>
      <c r="Q398" s="34" t="str">
        <f>G!AX336</f>
        <v>2,90</v>
      </c>
      <c r="R398" s="33" t="str">
        <f>G!AZ336</f>
        <v>●</v>
      </c>
      <c r="S398" s="33" t="str">
        <f>G!BA336</f>
        <v/>
      </c>
      <c r="T398" s="34">
        <f>IFERROR(IF(OR(Q398="--",Q398="rg",VLOOKUP(F!$B336,E!$B$1:'E'!$AK$300,12,FALSE)=1000000000,R398="-",R398=""),"",(HLOOKUP(SMALL(G!$Q$4:'G'!$Y$4,4),G!$Q$4:'G'!$Y$501,ROW(G!Z336)-3,FALSE))/VLOOKUP(F!$B336,E!$B$1:'E'!$AK$300,12,FALSE)*100),"")</f>
        <v>4.9152542372881358</v>
      </c>
      <c r="U398" s="34"/>
      <c r="V398" s="34" t="str">
        <f>G!BC336</f>
        <v>&lt;</v>
      </c>
      <c r="W398" s="34" t="str">
        <f>G!BB336</f>
        <v>0,10</v>
      </c>
      <c r="X398" s="34"/>
      <c r="Y398" s="33" t="str">
        <f>G!BE336</f>
        <v>&lt;</v>
      </c>
      <c r="Z398" s="34" t="str">
        <f>G!BD336</f>
        <v>rg</v>
      </c>
      <c r="AA398" s="33" t="str">
        <f>G!BF336</f>
        <v>-</v>
      </c>
      <c r="AB398" s="33" t="str">
        <f>G!BG336</f>
        <v/>
      </c>
      <c r="AC398" s="34" t="str">
        <f>IFERROR(IF(OR(Z398="--",Z398="rg",VLOOKUP(F!$B336,E!$B$1:'E'!$AK$300,12,FALSE)=1000000000,AA398="-",AA398=""),"",(HLOOKUP(SMALL(G!$Q$4:'G'!$Y$4,7),G!$Q$4:'G'!$Y$501,ROW(G!AI336)-3,FALSE))/VLOOKUP(F!$B336,E!$B$1:'E'!$AK$300,12,FALSE)*100),"")</f>
        <v/>
      </c>
      <c r="AD398" s="34"/>
      <c r="AE398" s="25"/>
      <c r="AF398" s="25"/>
      <c r="AH398" s="63">
        <f t="shared" ref="AH398:AH432" si="8">IF(AND(E398="--",N398="--",W398="--"),1,0)</f>
        <v>0</v>
      </c>
      <c r="AJ398" s="25"/>
      <c r="AK398" s="25"/>
    </row>
    <row r="399" spans="1:37" s="63" customFormat="1" ht="9" customHeight="1" x14ac:dyDescent="0.15">
      <c r="A399" s="195" t="str">
        <f>F!A337</f>
        <v>PFDoDA</v>
      </c>
      <c r="B399" s="195"/>
      <c r="C399" s="195"/>
      <c r="D399" s="35" t="str">
        <f>G!AQ337</f>
        <v>&lt;</v>
      </c>
      <c r="E399" s="34" t="str">
        <f>G!AP337</f>
        <v>0,10</v>
      </c>
      <c r="F399" s="33"/>
      <c r="G399" s="33" t="str">
        <f>G!AS337</f>
        <v>&lt;</v>
      </c>
      <c r="H399" s="34" t="str">
        <f>G!AR337</f>
        <v>rg</v>
      </c>
      <c r="I399" s="33" t="str">
        <f>G!AT337</f>
        <v>-</v>
      </c>
      <c r="J399" s="33" t="str">
        <f>G!AU337</f>
        <v/>
      </c>
      <c r="K399" s="34" t="str">
        <f>IFERROR(IF(OR(H399="--",H399="rg",VLOOKUP(F!$B337,E!$B$1:'E'!$AK$300,12,FALSE)=1000000000,I399="-",I399=""),"",(HLOOKUP(SMALL(G!$Q$4:'G'!$Y$4,1),G!$Q$4:'G'!$Y$501,ROW(G!Q337)-3,FALSE))/VLOOKUP(F!$B337,E!$B$1:'E'!$AK$300,12,FALSE)*100),"")</f>
        <v/>
      </c>
      <c r="L399" s="34"/>
      <c r="M399" s="34" t="str">
        <f>G!AW337</f>
        <v/>
      </c>
      <c r="N399" s="34" t="str">
        <f>G!AV337</f>
        <v>32</v>
      </c>
      <c r="O399" s="33"/>
      <c r="P399" s="33" t="str">
        <f>G!AY337</f>
        <v/>
      </c>
      <c r="Q399" s="34" t="str">
        <f>G!AX337</f>
        <v>32,0</v>
      </c>
      <c r="R399" s="33" t="str">
        <f>G!AZ337</f>
        <v>●●●</v>
      </c>
      <c r="S399" s="33" t="str">
        <f>G!BA337</f>
        <v>(3)</v>
      </c>
      <c r="T399" s="34">
        <f>IFERROR(IF(OR(Q399="--",Q399="rg",VLOOKUP(F!$B337,E!$B$1:'E'!$AK$300,12,FALSE)=1000000000,R399="-",R399=""),"",(HLOOKUP(SMALL(G!$Q$4:'G'!$Y$4,4),G!$Q$4:'G'!$Y$501,ROW(G!Z337)-3,FALSE))/VLOOKUP(F!$B337,E!$B$1:'E'!$AK$300,12,FALSE)*100),"")</f>
        <v>54.237288135593218</v>
      </c>
      <c r="U399" s="34"/>
      <c r="V399" s="34" t="str">
        <f>G!BC337</f>
        <v>&lt;</v>
      </c>
      <c r="W399" s="34" t="str">
        <f>G!BB337</f>
        <v>0,10</v>
      </c>
      <c r="X399" s="34"/>
      <c r="Y399" s="33" t="str">
        <f>G!BE337</f>
        <v>&lt;</v>
      </c>
      <c r="Z399" s="34" t="str">
        <f>G!BD337</f>
        <v>rg</v>
      </c>
      <c r="AA399" s="33" t="str">
        <f>G!BF337</f>
        <v>-</v>
      </c>
      <c r="AB399" s="33" t="str">
        <f>G!BG337</f>
        <v/>
      </c>
      <c r="AC399" s="34" t="str">
        <f>IFERROR(IF(OR(Z399="--",Z399="rg",VLOOKUP(F!$B337,E!$B$1:'E'!$AK$300,12,FALSE)=1000000000,AA399="-",AA399=""),"",(HLOOKUP(SMALL(G!$Q$4:'G'!$Y$4,7),G!$Q$4:'G'!$Y$501,ROW(G!AI337)-3,FALSE))/VLOOKUP(F!$B337,E!$B$1:'E'!$AK$300,12,FALSE)*100),"")</f>
        <v/>
      </c>
      <c r="AD399" s="34"/>
      <c r="AE399" s="25"/>
      <c r="AF399" s="25"/>
      <c r="AH399" s="63">
        <f t="shared" si="8"/>
        <v>0</v>
      </c>
      <c r="AJ399" s="25"/>
      <c r="AK399" s="25"/>
    </row>
    <row r="400" spans="1:37" s="63" customFormat="1" ht="9" hidden="1" customHeight="1" x14ac:dyDescent="0.15">
      <c r="A400" s="195" t="str">
        <f>F!A338</f>
        <v>PFTrDA</v>
      </c>
      <c r="B400" s="195"/>
      <c r="C400" s="195"/>
      <c r="D400" s="35" t="str">
        <f>G!AQ338</f>
        <v/>
      </c>
      <c r="E400" s="34" t="str">
        <f>G!AP338</f>
        <v>--</v>
      </c>
      <c r="F400" s="33"/>
      <c r="G400" s="33" t="str">
        <f>G!AS338</f>
        <v/>
      </c>
      <c r="H400" s="34" t="str">
        <f>G!AR338</f>
        <v>--</v>
      </c>
      <c r="I400" s="33" t="str">
        <f>G!AT338</f>
        <v/>
      </c>
      <c r="J400" s="33" t="str">
        <f>G!AU338</f>
        <v/>
      </c>
      <c r="K400" s="34" t="str">
        <f>IFERROR(IF(OR(H400="--",H400="rg",VLOOKUP(F!$B338,E!$B$1:'E'!$AK$300,12,FALSE)=1000000000,I400="-",I400=""),"",(HLOOKUP(SMALL(G!$Q$4:'G'!$Y$4,1),G!$Q$4:'G'!$Y$501,ROW(G!Q338)-3,FALSE))/VLOOKUP(F!$B338,E!$B$1:'E'!$AK$300,12,FALSE)*100),"")</f>
        <v/>
      </c>
      <c r="L400" s="34"/>
      <c r="M400" s="34" t="str">
        <f>G!AW338</f>
        <v/>
      </c>
      <c r="N400" s="34" t="str">
        <f>G!AV338</f>
        <v>--</v>
      </c>
      <c r="O400" s="33"/>
      <c r="P400" s="33" t="str">
        <f>G!AY338</f>
        <v/>
      </c>
      <c r="Q400" s="34" t="str">
        <f>G!AX338</f>
        <v>--</v>
      </c>
      <c r="R400" s="33" t="str">
        <f>G!AZ338</f>
        <v/>
      </c>
      <c r="S400" s="33" t="str">
        <f>G!BA338</f>
        <v/>
      </c>
      <c r="T400" s="34" t="str">
        <f>IFERROR(IF(OR(Q400="--",Q400="rg",VLOOKUP(F!$B338,E!$B$1:'E'!$AK$300,12,FALSE)=1000000000,R400="-",R400=""),"",(HLOOKUP(SMALL(G!$Q$4:'G'!$Y$4,4),G!$Q$4:'G'!$Y$501,ROW(G!Z338)-3,FALSE))/VLOOKUP(F!$B338,E!$B$1:'E'!$AK$300,12,FALSE)*100),"")</f>
        <v/>
      </c>
      <c r="U400" s="34"/>
      <c r="V400" s="34" t="str">
        <f>G!BC338</f>
        <v/>
      </c>
      <c r="W400" s="34" t="str">
        <f>G!BB338</f>
        <v>--</v>
      </c>
      <c r="X400" s="34"/>
      <c r="Y400" s="33" t="str">
        <f>G!BE338</f>
        <v/>
      </c>
      <c r="Z400" s="34" t="str">
        <f>G!BD338</f>
        <v>--</v>
      </c>
      <c r="AA400" s="33" t="str">
        <f>G!BF338</f>
        <v/>
      </c>
      <c r="AB400" s="33" t="str">
        <f>G!BG338</f>
        <v/>
      </c>
      <c r="AC400" s="34" t="str">
        <f>IFERROR(IF(OR(Z400="--",Z400="rg",VLOOKUP(F!$B338,E!$B$1:'E'!$AK$300,12,FALSE)=1000000000,AA400="-",AA400=""),"",(HLOOKUP(SMALL(G!$Q$4:'G'!$Y$4,7),G!$Q$4:'G'!$Y$501,ROW(G!AI338)-3,FALSE))/VLOOKUP(F!$B338,E!$B$1:'E'!$AK$300,12,FALSE)*100),"")</f>
        <v/>
      </c>
      <c r="AD400" s="34"/>
      <c r="AE400" s="25"/>
      <c r="AF400" s="25"/>
      <c r="AH400" s="63">
        <f t="shared" si="8"/>
        <v>1</v>
      </c>
      <c r="AJ400" s="25"/>
      <c r="AK400" s="25"/>
    </row>
    <row r="401" spans="1:37" s="63" customFormat="1" ht="9" hidden="1" customHeight="1" x14ac:dyDescent="0.15">
      <c r="A401" s="195" t="str">
        <f>F!A339</f>
        <v>PFTeDA</v>
      </c>
      <c r="B401" s="195"/>
      <c r="C401" s="195"/>
      <c r="D401" s="35" t="str">
        <f>G!AQ339</f>
        <v/>
      </c>
      <c r="E401" s="34" t="str">
        <f>G!AP339</f>
        <v>--</v>
      </c>
      <c r="F401" s="33"/>
      <c r="G401" s="33" t="str">
        <f>G!AS339</f>
        <v/>
      </c>
      <c r="H401" s="34" t="str">
        <f>G!AR339</f>
        <v>--</v>
      </c>
      <c r="I401" s="33" t="str">
        <f>G!AT339</f>
        <v/>
      </c>
      <c r="J401" s="33" t="str">
        <f>G!AU339</f>
        <v/>
      </c>
      <c r="K401" s="34" t="str">
        <f>IFERROR(IF(OR(H401="--",H401="rg",VLOOKUP(F!$B339,E!$B$1:'E'!$AK$300,12,FALSE)=1000000000,I401="-",I401=""),"",(HLOOKUP(SMALL(G!$Q$4:'G'!$Y$4,1),G!$Q$4:'G'!$Y$501,ROW(G!Q339)-3,FALSE))/VLOOKUP(F!$B339,E!$B$1:'E'!$AK$300,12,FALSE)*100),"")</f>
        <v/>
      </c>
      <c r="L401" s="34"/>
      <c r="M401" s="34" t="str">
        <f>G!AW339</f>
        <v/>
      </c>
      <c r="N401" s="34" t="str">
        <f>G!AV339</f>
        <v>--</v>
      </c>
      <c r="O401" s="33"/>
      <c r="P401" s="33" t="str">
        <f>G!AY339</f>
        <v/>
      </c>
      <c r="Q401" s="34" t="str">
        <f>G!AX339</f>
        <v>--</v>
      </c>
      <c r="R401" s="33" t="str">
        <f>G!AZ339</f>
        <v/>
      </c>
      <c r="S401" s="33" t="str">
        <f>G!BA339</f>
        <v/>
      </c>
      <c r="T401" s="34" t="str">
        <f>IFERROR(IF(OR(Q401="--",Q401="rg",VLOOKUP(F!$B339,E!$B$1:'E'!$AK$300,12,FALSE)=1000000000,R401="-",R401=""),"",(HLOOKUP(SMALL(G!$Q$4:'G'!$Y$4,4),G!$Q$4:'G'!$Y$501,ROW(G!Z339)-3,FALSE))/VLOOKUP(F!$B339,E!$B$1:'E'!$AK$300,12,FALSE)*100),"")</f>
        <v/>
      </c>
      <c r="U401" s="34"/>
      <c r="V401" s="34" t="str">
        <f>G!BC339</f>
        <v/>
      </c>
      <c r="W401" s="34" t="str">
        <f>G!BB339</f>
        <v>--</v>
      </c>
      <c r="X401" s="34"/>
      <c r="Y401" s="33" t="str">
        <f>G!BE339</f>
        <v/>
      </c>
      <c r="Z401" s="34" t="str">
        <f>G!BD339</f>
        <v>--</v>
      </c>
      <c r="AA401" s="33" t="str">
        <f>G!BF339</f>
        <v/>
      </c>
      <c r="AB401" s="33" t="str">
        <f>G!BG339</f>
        <v/>
      </c>
      <c r="AC401" s="34" t="str">
        <f>IFERROR(IF(OR(Z401="--",Z401="rg",VLOOKUP(F!$B339,E!$B$1:'E'!$AK$300,12,FALSE)=1000000000,AA401="-",AA401=""),"",(HLOOKUP(SMALL(G!$Q$4:'G'!$Y$4,7),G!$Q$4:'G'!$Y$501,ROW(G!AI339)-3,FALSE))/VLOOKUP(F!$B339,E!$B$1:'E'!$AK$300,12,FALSE)*100),"")</f>
        <v/>
      </c>
      <c r="AD401" s="34"/>
      <c r="AE401" s="25"/>
      <c r="AF401" s="25"/>
      <c r="AH401" s="63">
        <f t="shared" si="8"/>
        <v>1</v>
      </c>
      <c r="AJ401" s="25"/>
      <c r="AK401" s="25"/>
    </row>
    <row r="402" spans="1:37" s="63" customFormat="1" ht="9" hidden="1" customHeight="1" x14ac:dyDescent="0.15">
      <c r="A402" s="195" t="str">
        <f>F!A340</f>
        <v>PFHxDA</v>
      </c>
      <c r="B402" s="195"/>
      <c r="C402" s="195"/>
      <c r="D402" s="35" t="str">
        <f>G!AQ340</f>
        <v/>
      </c>
      <c r="E402" s="34" t="str">
        <f>G!AP340</f>
        <v>--</v>
      </c>
      <c r="F402" s="33"/>
      <c r="G402" s="33" t="str">
        <f>G!AS340</f>
        <v/>
      </c>
      <c r="H402" s="34" t="str">
        <f>G!AR340</f>
        <v>--</v>
      </c>
      <c r="I402" s="33" t="str">
        <f>G!AT340</f>
        <v/>
      </c>
      <c r="J402" s="33" t="str">
        <f>G!AU340</f>
        <v/>
      </c>
      <c r="K402" s="34" t="str">
        <f>IFERROR(IF(OR(H402="--",H402="rg",VLOOKUP(F!$B340,E!$B$1:'E'!$AK$300,12,FALSE)=1000000000,I402="-",I402=""),"",(HLOOKUP(SMALL(G!$Q$4:'G'!$Y$4,1),G!$Q$4:'G'!$Y$501,ROW(G!Q340)-3,FALSE))/VLOOKUP(F!$B340,E!$B$1:'E'!$AK$300,12,FALSE)*100),"")</f>
        <v/>
      </c>
      <c r="L402" s="34"/>
      <c r="M402" s="34" t="str">
        <f>G!AW340</f>
        <v/>
      </c>
      <c r="N402" s="34" t="str">
        <f>G!AV340</f>
        <v>--</v>
      </c>
      <c r="O402" s="33"/>
      <c r="P402" s="33" t="str">
        <f>G!AY340</f>
        <v/>
      </c>
      <c r="Q402" s="34" t="str">
        <f>G!AX340</f>
        <v>--</v>
      </c>
      <c r="R402" s="33" t="str">
        <f>G!AZ340</f>
        <v/>
      </c>
      <c r="S402" s="33" t="str">
        <f>G!BA340</f>
        <v/>
      </c>
      <c r="T402" s="34" t="str">
        <f>IFERROR(IF(OR(Q402="--",Q402="rg",VLOOKUP(F!$B340,E!$B$1:'E'!$AK$300,12,FALSE)=1000000000,R402="-",R402=""),"",(HLOOKUP(SMALL(G!$Q$4:'G'!$Y$4,4),G!$Q$4:'G'!$Y$501,ROW(G!Z340)-3,FALSE))/VLOOKUP(F!$B340,E!$B$1:'E'!$AK$300,12,FALSE)*100),"")</f>
        <v/>
      </c>
      <c r="U402" s="34"/>
      <c r="V402" s="34" t="str">
        <f>G!BC340</f>
        <v/>
      </c>
      <c r="W402" s="34" t="str">
        <f>G!BB340</f>
        <v>--</v>
      </c>
      <c r="X402" s="34"/>
      <c r="Y402" s="33" t="str">
        <f>G!BE340</f>
        <v/>
      </c>
      <c r="Z402" s="34" t="str">
        <f>G!BD340</f>
        <v>--</v>
      </c>
      <c r="AA402" s="33" t="str">
        <f>G!BF340</f>
        <v/>
      </c>
      <c r="AB402" s="33" t="str">
        <f>G!BG340</f>
        <v/>
      </c>
      <c r="AC402" s="34" t="str">
        <f>IFERROR(IF(OR(Z402="--",Z402="rg",VLOOKUP(F!$B340,E!$B$1:'E'!$AK$300,12,FALSE)=1000000000,AA402="-",AA402=""),"",(HLOOKUP(SMALL(G!$Q$4:'G'!$Y$4,7),G!$Q$4:'G'!$Y$501,ROW(G!AI340)-3,FALSE))/VLOOKUP(F!$B340,E!$B$1:'E'!$AK$300,12,FALSE)*100),"")</f>
        <v/>
      </c>
      <c r="AD402" s="34"/>
      <c r="AE402" s="25"/>
      <c r="AF402" s="25"/>
      <c r="AH402" s="63">
        <f t="shared" si="8"/>
        <v>1</v>
      </c>
      <c r="AJ402" s="25"/>
      <c r="AK402" s="25"/>
    </row>
    <row r="403" spans="1:37" s="63" customFormat="1" ht="9" hidden="1" customHeight="1" x14ac:dyDescent="0.15">
      <c r="A403" s="195" t="str">
        <f>F!A341</f>
        <v>PFODA</v>
      </c>
      <c r="B403" s="195"/>
      <c r="C403" s="195"/>
      <c r="D403" s="35" t="str">
        <f>G!AQ341</f>
        <v/>
      </c>
      <c r="E403" s="34" t="str">
        <f>G!AP341</f>
        <v>--</v>
      </c>
      <c r="F403" s="33"/>
      <c r="G403" s="33" t="str">
        <f>G!AS341</f>
        <v/>
      </c>
      <c r="H403" s="34" t="str">
        <f>G!AR341</f>
        <v>--</v>
      </c>
      <c r="I403" s="33" t="str">
        <f>G!AT341</f>
        <v/>
      </c>
      <c r="J403" s="33" t="str">
        <f>G!AU341</f>
        <v/>
      </c>
      <c r="K403" s="34" t="str">
        <f>IFERROR(IF(OR(H403="--",H403="rg",VLOOKUP(F!$B341,E!$B$1:'E'!$AK$300,12,FALSE)=1000000000,I403="-",I403=""),"",(HLOOKUP(SMALL(G!$Q$4:'G'!$Y$4,1),G!$Q$4:'G'!$Y$501,ROW(G!Q341)-3,FALSE))/VLOOKUP(F!$B341,E!$B$1:'E'!$AK$300,12,FALSE)*100),"")</f>
        <v/>
      </c>
      <c r="L403" s="34"/>
      <c r="M403" s="34" t="str">
        <f>G!AW341</f>
        <v/>
      </c>
      <c r="N403" s="34" t="str">
        <f>G!AV341</f>
        <v>--</v>
      </c>
      <c r="O403" s="33"/>
      <c r="P403" s="33" t="str">
        <f>G!AY341</f>
        <v/>
      </c>
      <c r="Q403" s="34" t="str">
        <f>G!AX341</f>
        <v>--</v>
      </c>
      <c r="R403" s="33" t="str">
        <f>G!AZ341</f>
        <v/>
      </c>
      <c r="S403" s="33" t="str">
        <f>G!BA341</f>
        <v/>
      </c>
      <c r="T403" s="34" t="str">
        <f>IFERROR(IF(OR(Q403="--",Q403="rg",VLOOKUP(F!$B341,E!$B$1:'E'!$AK$300,12,FALSE)=1000000000,R403="-",R403=""),"",(HLOOKUP(SMALL(G!$Q$4:'G'!$Y$4,4),G!$Q$4:'G'!$Y$501,ROW(G!Z341)-3,FALSE))/VLOOKUP(F!$B341,E!$B$1:'E'!$AK$300,12,FALSE)*100),"")</f>
        <v/>
      </c>
      <c r="U403" s="34"/>
      <c r="V403" s="34" t="str">
        <f>G!BC341</f>
        <v/>
      </c>
      <c r="W403" s="34" t="str">
        <f>G!BB341</f>
        <v>--</v>
      </c>
      <c r="X403" s="34"/>
      <c r="Y403" s="33" t="str">
        <f>G!BE341</f>
        <v/>
      </c>
      <c r="Z403" s="34" t="str">
        <f>G!BD341</f>
        <v>--</v>
      </c>
      <c r="AA403" s="33" t="str">
        <f>G!BF341</f>
        <v/>
      </c>
      <c r="AB403" s="33" t="str">
        <f>G!BG341</f>
        <v/>
      </c>
      <c r="AC403" s="34" t="str">
        <f>IFERROR(IF(OR(Z403="--",Z403="rg",VLOOKUP(F!$B341,E!$B$1:'E'!$AK$300,12,FALSE)=1000000000,AA403="-",AA403=""),"",(HLOOKUP(SMALL(G!$Q$4:'G'!$Y$4,7),G!$Q$4:'G'!$Y$501,ROW(G!AI341)-3,FALSE))/VLOOKUP(F!$B341,E!$B$1:'E'!$AK$300,12,FALSE)*100),"")</f>
        <v/>
      </c>
      <c r="AD403" s="34"/>
      <c r="AE403" s="25"/>
      <c r="AF403" s="25"/>
      <c r="AH403" s="63">
        <f t="shared" si="8"/>
        <v>1</v>
      </c>
      <c r="AJ403" s="25"/>
      <c r="AK403" s="25"/>
    </row>
    <row r="404" spans="1:37" s="63" customFormat="1" ht="9" customHeight="1" x14ac:dyDescent="0.15">
      <c r="A404" s="195" t="str">
        <f>F!A342</f>
        <v>PFBS</v>
      </c>
      <c r="B404" s="195"/>
      <c r="C404" s="195"/>
      <c r="D404" s="35" t="str">
        <f>G!AQ342</f>
        <v>&lt;</v>
      </c>
      <c r="E404" s="34" t="str">
        <f>G!AP342</f>
        <v>0,10</v>
      </c>
      <c r="F404" s="33"/>
      <c r="G404" s="33" t="str">
        <f>G!AS342</f>
        <v>&lt;</v>
      </c>
      <c r="H404" s="34" t="str">
        <f>G!AR342</f>
        <v>rg</v>
      </c>
      <c r="I404" s="33" t="str">
        <f>G!AT342</f>
        <v>-</v>
      </c>
      <c r="J404" s="33" t="str">
        <f>G!AU342</f>
        <v/>
      </c>
      <c r="K404" s="34" t="str">
        <f>IFERROR(IF(OR(H404="--",H404="rg",VLOOKUP(F!$B342,E!$B$1:'E'!$AK$300,12,FALSE)=1000000000,I404="-",I404=""),"",(HLOOKUP(SMALL(G!$Q$4:'G'!$Y$4,1),G!$Q$4:'G'!$Y$501,ROW(G!Q342)-3,FALSE))/VLOOKUP(F!$B342,E!$B$1:'E'!$AK$300,12,FALSE)*100),"")</f>
        <v/>
      </c>
      <c r="L404" s="34"/>
      <c r="M404" s="34" t="str">
        <f>G!AW342</f>
        <v>&lt;</v>
      </c>
      <c r="N404" s="34" t="str">
        <f>G!AV342</f>
        <v>0,10</v>
      </c>
      <c r="O404" s="33"/>
      <c r="P404" s="33" t="str">
        <f>G!AY342</f>
        <v>&lt;</v>
      </c>
      <c r="Q404" s="34" t="str">
        <f>G!AX342</f>
        <v>rg</v>
      </c>
      <c r="R404" s="33" t="str">
        <f>G!AZ342</f>
        <v>-</v>
      </c>
      <c r="S404" s="33" t="str">
        <f>G!BA342</f>
        <v/>
      </c>
      <c r="T404" s="34" t="str">
        <f>IFERROR(IF(OR(Q404="--",Q404="rg",VLOOKUP(F!$B342,E!$B$1:'E'!$AK$300,12,FALSE)=1000000000,R404="-",R404=""),"",(HLOOKUP(SMALL(G!$Q$4:'G'!$Y$4,4),G!$Q$4:'G'!$Y$501,ROW(G!Z342)-3,FALSE))/VLOOKUP(F!$B342,E!$B$1:'E'!$AK$300,12,FALSE)*100),"")</f>
        <v/>
      </c>
      <c r="U404" s="34"/>
      <c r="V404" s="34" t="str">
        <f>G!BC342</f>
        <v>&lt;</v>
      </c>
      <c r="W404" s="34" t="str">
        <f>G!BB342</f>
        <v>0,10</v>
      </c>
      <c r="X404" s="34"/>
      <c r="Y404" s="33" t="str">
        <f>G!BE342</f>
        <v>&lt;</v>
      </c>
      <c r="Z404" s="34" t="str">
        <f>G!BD342</f>
        <v>rg</v>
      </c>
      <c r="AA404" s="33" t="str">
        <f>G!BF342</f>
        <v>-</v>
      </c>
      <c r="AB404" s="33" t="str">
        <f>G!BG342</f>
        <v/>
      </c>
      <c r="AC404" s="34" t="str">
        <f>IFERROR(IF(OR(Z404="--",Z404="rg",VLOOKUP(F!$B342,E!$B$1:'E'!$AK$300,12,FALSE)=1000000000,AA404="-",AA404=""),"",(HLOOKUP(SMALL(G!$Q$4:'G'!$Y$4,7),G!$Q$4:'G'!$Y$501,ROW(G!AI342)-3,FALSE))/VLOOKUP(F!$B342,E!$B$1:'E'!$AK$300,12,FALSE)*100),"")</f>
        <v/>
      </c>
      <c r="AD404" s="34"/>
      <c r="AE404" s="25"/>
      <c r="AF404" s="25"/>
      <c r="AH404" s="63">
        <f t="shared" si="8"/>
        <v>0</v>
      </c>
      <c r="AJ404" s="25"/>
      <c r="AK404" s="25"/>
    </row>
    <row r="405" spans="1:37" s="63" customFormat="1" ht="9" customHeight="1" x14ac:dyDescent="0.15">
      <c r="A405" s="195" t="str">
        <f>F!A343</f>
        <v>PFPeS</v>
      </c>
      <c r="B405" s="195"/>
      <c r="C405" s="195"/>
      <c r="D405" s="35" t="str">
        <f>G!AQ343</f>
        <v>&lt;</v>
      </c>
      <c r="E405" s="34" t="str">
        <f>G!AP343</f>
        <v>0,10</v>
      </c>
      <c r="F405" s="33"/>
      <c r="G405" s="33" t="str">
        <f>G!AS343</f>
        <v>&lt;</v>
      </c>
      <c r="H405" s="34" t="str">
        <f>G!AR343</f>
        <v>rg</v>
      </c>
      <c r="I405" s="33" t="str">
        <f>G!AT343</f>
        <v>-</v>
      </c>
      <c r="J405" s="33" t="str">
        <f>G!AU343</f>
        <v/>
      </c>
      <c r="K405" s="34" t="str">
        <f>IFERROR(IF(OR(H405="--",H405="rg",VLOOKUP(F!$B343,E!$B$1:'E'!$AK$300,12,FALSE)=1000000000,I405="-",I405=""),"",(HLOOKUP(SMALL(G!$Q$4:'G'!$Y$4,1),G!$Q$4:'G'!$Y$501,ROW(G!Q343)-3,FALSE))/VLOOKUP(F!$B343,E!$B$1:'E'!$AK$300,12,FALSE)*100),"")</f>
        <v/>
      </c>
      <c r="L405" s="34"/>
      <c r="M405" s="34" t="str">
        <f>G!AW343</f>
        <v>&lt;</v>
      </c>
      <c r="N405" s="34" t="str">
        <f>G!AV343</f>
        <v>0,10</v>
      </c>
      <c r="O405" s="33"/>
      <c r="P405" s="33" t="str">
        <f>G!AY343</f>
        <v>&lt;</v>
      </c>
      <c r="Q405" s="34" t="str">
        <f>G!AX343</f>
        <v>rg</v>
      </c>
      <c r="R405" s="33" t="str">
        <f>G!AZ343</f>
        <v>-</v>
      </c>
      <c r="S405" s="33" t="str">
        <f>G!BA343</f>
        <v/>
      </c>
      <c r="T405" s="34" t="str">
        <f>IFERROR(IF(OR(Q405="--",Q405="rg",VLOOKUP(F!$B343,E!$B$1:'E'!$AK$300,12,FALSE)=1000000000,R405="-",R405=""),"",(HLOOKUP(SMALL(G!$Q$4:'G'!$Y$4,4),G!$Q$4:'G'!$Y$501,ROW(G!Z343)-3,FALSE))/VLOOKUP(F!$B343,E!$B$1:'E'!$AK$300,12,FALSE)*100),"")</f>
        <v/>
      </c>
      <c r="U405" s="34"/>
      <c r="V405" s="34" t="str">
        <f>G!BC343</f>
        <v>&lt;</v>
      </c>
      <c r="W405" s="34" t="str">
        <f>G!BB343</f>
        <v>0,10</v>
      </c>
      <c r="X405" s="34"/>
      <c r="Y405" s="33" t="str">
        <f>G!BE343</f>
        <v>&lt;</v>
      </c>
      <c r="Z405" s="34" t="str">
        <f>G!BD343</f>
        <v>rg</v>
      </c>
      <c r="AA405" s="33" t="str">
        <f>G!BF343</f>
        <v>-</v>
      </c>
      <c r="AB405" s="33" t="str">
        <f>G!BG343</f>
        <v/>
      </c>
      <c r="AC405" s="34" t="str">
        <f>IFERROR(IF(OR(Z405="--",Z405="rg",VLOOKUP(F!$B343,E!$B$1:'E'!$AK$300,12,FALSE)=1000000000,AA405="-",AA405=""),"",(HLOOKUP(SMALL(G!$Q$4:'G'!$Y$4,7),G!$Q$4:'G'!$Y$501,ROW(G!AI343)-3,FALSE))/VLOOKUP(F!$B343,E!$B$1:'E'!$AK$300,12,FALSE)*100),"")</f>
        <v/>
      </c>
      <c r="AD405" s="34"/>
      <c r="AE405" s="25"/>
      <c r="AF405" s="25"/>
      <c r="AH405" s="63">
        <f t="shared" si="8"/>
        <v>0</v>
      </c>
      <c r="AJ405" s="25"/>
      <c r="AK405" s="25"/>
    </row>
    <row r="406" spans="1:37" s="63" customFormat="1" ht="9" customHeight="1" x14ac:dyDescent="0.15">
      <c r="A406" s="195" t="str">
        <f>F!A344</f>
        <v>PFHxS</v>
      </c>
      <c r="B406" s="195"/>
      <c r="C406" s="195"/>
      <c r="D406" s="35" t="str">
        <f>G!AQ344</f>
        <v>&lt;</v>
      </c>
      <c r="E406" s="34" t="str">
        <f>G!AP344</f>
        <v>0,10</v>
      </c>
      <c r="F406" s="33"/>
      <c r="G406" s="33" t="str">
        <f>G!AS344</f>
        <v>&lt;</v>
      </c>
      <c r="H406" s="34" t="str">
        <f>G!AR344</f>
        <v>rg</v>
      </c>
      <c r="I406" s="33" t="str">
        <f>G!AT344</f>
        <v>-</v>
      </c>
      <c r="J406" s="33" t="str">
        <f>G!AU344</f>
        <v/>
      </c>
      <c r="K406" s="34" t="str">
        <f>IFERROR(IF(OR(H406="--",H406="rg",VLOOKUP(F!$B344,E!$B$1:'E'!$AK$300,12,FALSE)=1000000000,I406="-",I406=""),"",(HLOOKUP(SMALL(G!$Q$4:'G'!$Y$4,1),G!$Q$4:'G'!$Y$501,ROW(G!Q344)-3,FALSE))/VLOOKUP(F!$B344,E!$B$1:'E'!$AK$300,12,FALSE)*100),"")</f>
        <v/>
      </c>
      <c r="L406" s="34"/>
      <c r="M406" s="34" t="str">
        <f>G!AW344</f>
        <v>&lt;</v>
      </c>
      <c r="N406" s="34" t="str">
        <f>G!AV344</f>
        <v>0,10</v>
      </c>
      <c r="O406" s="33"/>
      <c r="P406" s="33" t="str">
        <f>G!AY344</f>
        <v>&lt;</v>
      </c>
      <c r="Q406" s="34" t="str">
        <f>G!AX344</f>
        <v>rg</v>
      </c>
      <c r="R406" s="33" t="str">
        <f>G!AZ344</f>
        <v>-</v>
      </c>
      <c r="S406" s="33" t="str">
        <f>G!BA344</f>
        <v/>
      </c>
      <c r="T406" s="34" t="str">
        <f>IFERROR(IF(OR(Q406="--",Q406="rg",VLOOKUP(F!$B344,E!$B$1:'E'!$AK$300,12,FALSE)=1000000000,R406="-",R406=""),"",(HLOOKUP(SMALL(G!$Q$4:'G'!$Y$4,4),G!$Q$4:'G'!$Y$501,ROW(G!Z344)-3,FALSE))/VLOOKUP(F!$B344,E!$B$1:'E'!$AK$300,12,FALSE)*100),"")</f>
        <v/>
      </c>
      <c r="U406" s="34"/>
      <c r="V406" s="34" t="str">
        <f>G!BC344</f>
        <v>&lt;</v>
      </c>
      <c r="W406" s="34" t="str">
        <f>G!BB344</f>
        <v>0,10</v>
      </c>
      <c r="X406" s="34"/>
      <c r="Y406" s="33" t="str">
        <f>G!BE344</f>
        <v>&lt;</v>
      </c>
      <c r="Z406" s="34" t="str">
        <f>G!BD344</f>
        <v>rg</v>
      </c>
      <c r="AA406" s="33" t="str">
        <f>G!BF344</f>
        <v>-</v>
      </c>
      <c r="AB406" s="33" t="str">
        <f>G!BG344</f>
        <v/>
      </c>
      <c r="AC406" s="34" t="str">
        <f>IFERROR(IF(OR(Z406="--",Z406="rg",VLOOKUP(F!$B344,E!$B$1:'E'!$AK$300,12,FALSE)=1000000000,AA406="-",AA406=""),"",(HLOOKUP(SMALL(G!$Q$4:'G'!$Y$4,7),G!$Q$4:'G'!$Y$501,ROW(G!AI344)-3,FALSE))/VLOOKUP(F!$B344,E!$B$1:'E'!$AK$300,12,FALSE)*100),"")</f>
        <v/>
      </c>
      <c r="AD406" s="34"/>
      <c r="AE406" s="25"/>
      <c r="AF406" s="25"/>
      <c r="AH406" s="63">
        <f t="shared" si="8"/>
        <v>0</v>
      </c>
      <c r="AJ406" s="25"/>
      <c r="AK406" s="25"/>
    </row>
    <row r="407" spans="1:37" s="63" customFormat="1" ht="9" customHeight="1" x14ac:dyDescent="0.15">
      <c r="A407" s="195" t="str">
        <f>F!A345</f>
        <v>PFHpS</v>
      </c>
      <c r="B407" s="195"/>
      <c r="C407" s="195"/>
      <c r="D407" s="35" t="str">
        <f>G!AQ345</f>
        <v>&lt;</v>
      </c>
      <c r="E407" s="34" t="str">
        <f>G!AP345</f>
        <v>0,10</v>
      </c>
      <c r="F407" s="33"/>
      <c r="G407" s="33" t="str">
        <f>G!AS345</f>
        <v>&lt;</v>
      </c>
      <c r="H407" s="34" t="str">
        <f>G!AR345</f>
        <v>rg</v>
      </c>
      <c r="I407" s="33" t="str">
        <f>G!AT345</f>
        <v>-</v>
      </c>
      <c r="J407" s="33" t="str">
        <f>G!AU345</f>
        <v/>
      </c>
      <c r="K407" s="34" t="str">
        <f>IFERROR(IF(OR(H407="--",H407="rg",VLOOKUP(F!$B345,E!$B$1:'E'!$AK$300,12,FALSE)=1000000000,I407="-",I407=""),"",(HLOOKUP(SMALL(G!$Q$4:'G'!$Y$4,1),G!$Q$4:'G'!$Y$501,ROW(G!Q345)-3,FALSE))/VLOOKUP(F!$B345,E!$B$1:'E'!$AK$300,12,FALSE)*100),"")</f>
        <v/>
      </c>
      <c r="L407" s="34"/>
      <c r="M407" s="34" t="str">
        <f>G!AW345</f>
        <v>&lt;</v>
      </c>
      <c r="N407" s="34" t="str">
        <f>G!AV345</f>
        <v>0,10</v>
      </c>
      <c r="O407" s="33"/>
      <c r="P407" s="33" t="str">
        <f>G!AY345</f>
        <v>&lt;</v>
      </c>
      <c r="Q407" s="34" t="str">
        <f>G!AX345</f>
        <v>rg</v>
      </c>
      <c r="R407" s="33" t="str">
        <f>G!AZ345</f>
        <v>-</v>
      </c>
      <c r="S407" s="33" t="str">
        <f>G!BA345</f>
        <v/>
      </c>
      <c r="T407" s="34" t="str">
        <f>IFERROR(IF(OR(Q407="--",Q407="rg",VLOOKUP(F!$B345,E!$B$1:'E'!$AK$300,12,FALSE)=1000000000,R407="-",R407=""),"",(HLOOKUP(SMALL(G!$Q$4:'G'!$Y$4,4),G!$Q$4:'G'!$Y$501,ROW(G!Z345)-3,FALSE))/VLOOKUP(F!$B345,E!$B$1:'E'!$AK$300,12,FALSE)*100),"")</f>
        <v/>
      </c>
      <c r="U407" s="34"/>
      <c r="V407" s="34" t="str">
        <f>G!BC345</f>
        <v>&lt;</v>
      </c>
      <c r="W407" s="34" t="str">
        <f>G!BB345</f>
        <v>0,10</v>
      </c>
      <c r="X407" s="34"/>
      <c r="Y407" s="33" t="str">
        <f>G!BE345</f>
        <v>&lt;</v>
      </c>
      <c r="Z407" s="34" t="str">
        <f>G!BD345</f>
        <v>rg</v>
      </c>
      <c r="AA407" s="33" t="str">
        <f>G!BF345</f>
        <v>-</v>
      </c>
      <c r="AB407" s="33" t="str">
        <f>G!BG345</f>
        <v/>
      </c>
      <c r="AC407" s="34" t="str">
        <f>IFERROR(IF(OR(Z407="--",Z407="rg",VLOOKUP(F!$B345,E!$B$1:'E'!$AK$300,12,FALSE)=1000000000,AA407="-",AA407=""),"",(HLOOKUP(SMALL(G!$Q$4:'G'!$Y$4,7),G!$Q$4:'G'!$Y$501,ROW(G!AI345)-3,FALSE))/VLOOKUP(F!$B345,E!$B$1:'E'!$AK$300,12,FALSE)*100),"")</f>
        <v/>
      </c>
      <c r="AD407" s="34"/>
      <c r="AE407" s="25"/>
      <c r="AF407" s="25"/>
      <c r="AH407" s="63">
        <f t="shared" si="8"/>
        <v>0</v>
      </c>
      <c r="AJ407" s="25"/>
      <c r="AK407" s="25"/>
    </row>
    <row r="408" spans="1:37" s="63" customFormat="1" ht="9" customHeight="1" x14ac:dyDescent="0.15">
      <c r="A408" s="195" t="str">
        <f>F!A346</f>
        <v>PFOS lineair</v>
      </c>
      <c r="B408" s="195"/>
      <c r="C408" s="195"/>
      <c r="D408" s="35" t="str">
        <f>G!AQ346</f>
        <v/>
      </c>
      <c r="E408" s="34" t="str">
        <f>G!AP346</f>
        <v>0,40</v>
      </c>
      <c r="F408" s="33"/>
      <c r="G408" s="33" t="str">
        <f>G!AS346</f>
        <v/>
      </c>
      <c r="H408" s="34" t="str">
        <f>G!AR346</f>
        <v>0,400</v>
      </c>
      <c r="I408" s="33" t="str">
        <f>G!AT346</f>
        <v/>
      </c>
      <c r="J408" s="33" t="str">
        <f>G!AU346</f>
        <v/>
      </c>
      <c r="K408" s="34" t="str">
        <f>IFERROR(IF(OR(H408="--",H408="rg",VLOOKUP(F!$B346,E!$B$1:'E'!$AK$300,12,FALSE)=1000000000,I408="-",I408=""),"",(HLOOKUP(SMALL(G!$Q$4:'G'!$Y$4,1),G!$Q$4:'G'!$Y$501,ROW(G!Q346)-3,FALSE))/VLOOKUP(F!$B346,E!$B$1:'E'!$AK$300,12,FALSE)*100),"")</f>
        <v/>
      </c>
      <c r="L408" s="34"/>
      <c r="M408" s="34" t="str">
        <f>G!AW346</f>
        <v/>
      </c>
      <c r="N408" s="34" t="str">
        <f>G!AV346</f>
        <v>0,40</v>
      </c>
      <c r="O408" s="33"/>
      <c r="P408" s="33" t="str">
        <f>G!AY346</f>
        <v/>
      </c>
      <c r="Q408" s="34" t="str">
        <f>G!AX346</f>
        <v>0,400</v>
      </c>
      <c r="R408" s="33" t="str">
        <f>G!AZ346</f>
        <v/>
      </c>
      <c r="S408" s="33" t="str">
        <f>G!BA346</f>
        <v/>
      </c>
      <c r="T408" s="34" t="str">
        <f>IFERROR(IF(OR(Q408="--",Q408="rg",VLOOKUP(F!$B346,E!$B$1:'E'!$AK$300,12,FALSE)=1000000000,R408="-",R408=""),"",(HLOOKUP(SMALL(G!$Q$4:'G'!$Y$4,4),G!$Q$4:'G'!$Y$501,ROW(G!Z346)-3,FALSE))/VLOOKUP(F!$B346,E!$B$1:'E'!$AK$300,12,FALSE)*100),"")</f>
        <v/>
      </c>
      <c r="U408" s="34"/>
      <c r="V408" s="34" t="str">
        <f>G!BC346</f>
        <v/>
      </c>
      <c r="W408" s="34" t="str">
        <f>G!BB346</f>
        <v>0,60</v>
      </c>
      <c r="X408" s="34"/>
      <c r="Y408" s="33" t="str">
        <f>G!BE346</f>
        <v/>
      </c>
      <c r="Z408" s="34" t="str">
        <f>G!BD346</f>
        <v>0,600</v>
      </c>
      <c r="AA408" s="33" t="str">
        <f>G!BF346</f>
        <v/>
      </c>
      <c r="AB408" s="33" t="str">
        <f>G!BG346</f>
        <v/>
      </c>
      <c r="AC408" s="34" t="str">
        <f>IFERROR(IF(OR(Z408="--",Z408="rg",VLOOKUP(F!$B346,E!$B$1:'E'!$AK$300,12,FALSE)=1000000000,AA408="-",AA408=""),"",(HLOOKUP(SMALL(G!$Q$4:'G'!$Y$4,7),G!$Q$4:'G'!$Y$501,ROW(G!AI346)-3,FALSE))/VLOOKUP(F!$B346,E!$B$1:'E'!$AK$300,12,FALSE)*100),"")</f>
        <v/>
      </c>
      <c r="AD408" s="34"/>
      <c r="AE408" s="25"/>
      <c r="AF408" s="25"/>
      <c r="AH408" s="63">
        <f t="shared" si="8"/>
        <v>0</v>
      </c>
      <c r="AJ408" s="25"/>
      <c r="AK408" s="25"/>
    </row>
    <row r="409" spans="1:37" s="63" customFormat="1" ht="9" customHeight="1" x14ac:dyDescent="0.15">
      <c r="A409" s="195" t="str">
        <f>F!A347</f>
        <v>PFOS vertakt</v>
      </c>
      <c r="B409" s="195"/>
      <c r="C409" s="195"/>
      <c r="D409" s="35" t="str">
        <f>G!AQ347</f>
        <v>&lt;</v>
      </c>
      <c r="E409" s="34" t="str">
        <f>G!AP347</f>
        <v>0,10</v>
      </c>
      <c r="F409" s="33"/>
      <c r="G409" s="33" t="str">
        <f>G!AS347</f>
        <v>&lt;</v>
      </c>
      <c r="H409" s="34" t="str">
        <f>G!AR347</f>
        <v>rg</v>
      </c>
      <c r="I409" s="33" t="str">
        <f>G!AT347</f>
        <v/>
      </c>
      <c r="J409" s="33" t="str">
        <f>G!AU347</f>
        <v/>
      </c>
      <c r="K409" s="34" t="str">
        <f>IFERROR(IF(OR(H409="--",H409="rg",VLOOKUP(F!$B347,E!$B$1:'E'!$AK$300,12,FALSE)=1000000000,I409="-",I409=""),"",(HLOOKUP(SMALL(G!$Q$4:'G'!$Y$4,1),G!$Q$4:'G'!$Y$501,ROW(G!Q347)-3,FALSE))/VLOOKUP(F!$B347,E!$B$1:'E'!$AK$300,12,FALSE)*100),"")</f>
        <v/>
      </c>
      <c r="L409" s="34"/>
      <c r="M409" s="34" t="str">
        <f>G!AW347</f>
        <v>&lt;</v>
      </c>
      <c r="N409" s="34" t="str">
        <f>G!AV347</f>
        <v>0,10</v>
      </c>
      <c r="O409" s="33"/>
      <c r="P409" s="33" t="str">
        <f>G!AY347</f>
        <v>&lt;</v>
      </c>
      <c r="Q409" s="34" t="str">
        <f>G!AX347</f>
        <v>rg</v>
      </c>
      <c r="R409" s="33" t="str">
        <f>G!AZ347</f>
        <v/>
      </c>
      <c r="S409" s="33" t="str">
        <f>G!BA347</f>
        <v/>
      </c>
      <c r="T409" s="34" t="str">
        <f>IFERROR(IF(OR(Q409="--",Q409="rg",VLOOKUP(F!$B347,E!$B$1:'E'!$AK$300,12,FALSE)=1000000000,R409="-",R409=""),"",(HLOOKUP(SMALL(G!$Q$4:'G'!$Y$4,4),G!$Q$4:'G'!$Y$501,ROW(G!Z347)-3,FALSE))/VLOOKUP(F!$B347,E!$B$1:'E'!$AK$300,12,FALSE)*100),"")</f>
        <v/>
      </c>
      <c r="U409" s="34"/>
      <c r="V409" s="34" t="str">
        <f>G!BC347</f>
        <v/>
      </c>
      <c r="W409" s="34" t="str">
        <f>G!BB347</f>
        <v>0,10</v>
      </c>
      <c r="X409" s="34"/>
      <c r="Y409" s="33" t="str">
        <f>G!BE347</f>
        <v/>
      </c>
      <c r="Z409" s="34" t="str">
        <f>G!BD347</f>
        <v>0,100</v>
      </c>
      <c r="AA409" s="33" t="str">
        <f>G!BF347</f>
        <v/>
      </c>
      <c r="AB409" s="33" t="str">
        <f>G!BG347</f>
        <v/>
      </c>
      <c r="AC409" s="34" t="str">
        <f>IFERROR(IF(OR(Z409="--",Z409="rg",VLOOKUP(F!$B347,E!$B$1:'E'!$AK$300,12,FALSE)=1000000000,AA409="-",AA409=""),"",(HLOOKUP(SMALL(G!$Q$4:'G'!$Y$4,7),G!$Q$4:'G'!$Y$501,ROW(G!AI347)-3,FALSE))/VLOOKUP(F!$B347,E!$B$1:'E'!$AK$300,12,FALSE)*100),"")</f>
        <v/>
      </c>
      <c r="AD409" s="34"/>
      <c r="AE409" s="25"/>
      <c r="AF409" s="25"/>
      <c r="AH409" s="63">
        <f t="shared" si="8"/>
        <v>0</v>
      </c>
      <c r="AJ409" s="25"/>
      <c r="AK409" s="25"/>
    </row>
    <row r="410" spans="1:37" s="63" customFormat="1" ht="9" customHeight="1" x14ac:dyDescent="0.15">
      <c r="A410" s="195" t="str">
        <f>F!A348</f>
        <v>PFOS totaal</v>
      </c>
      <c r="B410" s="195"/>
      <c r="C410" s="195"/>
      <c r="D410" s="35" t="str">
        <f>G!AQ348</f>
        <v/>
      </c>
      <c r="E410" s="34" t="str">
        <f>G!AP348</f>
        <v>0,47</v>
      </c>
      <c r="F410" s="33"/>
      <c r="G410" s="33" t="str">
        <f>G!AS348</f>
        <v/>
      </c>
      <c r="H410" s="34" t="str">
        <f>G!AR348</f>
        <v>0,470</v>
      </c>
      <c r="I410" s="33" t="str">
        <f>G!AT348</f>
        <v>-</v>
      </c>
      <c r="J410" s="33" t="str">
        <f>G!AU348</f>
        <v/>
      </c>
      <c r="K410" s="34" t="str">
        <f>IFERROR(IF(OR(H410="--",H410="rg",VLOOKUP(F!$B348,E!$B$1:'E'!$AK$300,12,FALSE)=1000000000,I410="-",I410=""),"",(HLOOKUP(SMALL(G!$Q$4:'G'!$Y$4,1),G!$Q$4:'G'!$Y$501,ROW(G!Q348)-3,FALSE))/VLOOKUP(F!$B348,E!$B$1:'E'!$AK$300,12,FALSE)*100),"")</f>
        <v/>
      </c>
      <c r="L410" s="34"/>
      <c r="M410" s="34" t="str">
        <f>G!AW348</f>
        <v/>
      </c>
      <c r="N410" s="34" t="str">
        <f>G!AV348</f>
        <v>0,47</v>
      </c>
      <c r="O410" s="33"/>
      <c r="P410" s="33" t="str">
        <f>G!AY348</f>
        <v/>
      </c>
      <c r="Q410" s="34" t="str">
        <f>G!AX348</f>
        <v>0,470</v>
      </c>
      <c r="R410" s="33" t="str">
        <f>G!AZ348</f>
        <v>-</v>
      </c>
      <c r="S410" s="33" t="str">
        <f>G!BA348</f>
        <v/>
      </c>
      <c r="T410" s="34" t="str">
        <f>IFERROR(IF(OR(Q410="--",Q410="rg",VLOOKUP(F!$B348,E!$B$1:'E'!$AK$300,12,FALSE)=1000000000,R410="-",R410=""),"",(HLOOKUP(SMALL(G!$Q$4:'G'!$Y$4,4),G!$Q$4:'G'!$Y$501,ROW(G!Z348)-3,FALSE))/VLOOKUP(F!$B348,E!$B$1:'E'!$AK$300,12,FALSE)*100),"")</f>
        <v/>
      </c>
      <c r="U410" s="34"/>
      <c r="V410" s="34" t="str">
        <f>G!BC348</f>
        <v/>
      </c>
      <c r="W410" s="34" t="str">
        <f>G!BB348</f>
        <v>0,70</v>
      </c>
      <c r="X410" s="34"/>
      <c r="Y410" s="33" t="str">
        <f>G!BE348</f>
        <v/>
      </c>
      <c r="Z410" s="34" t="str">
        <f>G!BD348</f>
        <v>0,700</v>
      </c>
      <c r="AA410" s="33" t="str">
        <f>G!BF348</f>
        <v>-</v>
      </c>
      <c r="AB410" s="33" t="str">
        <f>G!BG348</f>
        <v/>
      </c>
      <c r="AC410" s="34" t="str">
        <f>IFERROR(IF(OR(Z410="--",Z410="rg",VLOOKUP(F!$B348,E!$B$1:'E'!$AK$300,12,FALSE)=1000000000,AA410="-",AA410=""),"",(HLOOKUP(SMALL(G!$Q$4:'G'!$Y$4,7),G!$Q$4:'G'!$Y$501,ROW(G!AI348)-3,FALSE))/VLOOKUP(F!$B348,E!$B$1:'E'!$AK$300,12,FALSE)*100),"")</f>
        <v/>
      </c>
      <c r="AD410" s="34"/>
      <c r="AE410" s="25"/>
      <c r="AF410" s="25"/>
      <c r="AH410" s="63">
        <f t="shared" si="8"/>
        <v>0</v>
      </c>
      <c r="AJ410" s="25"/>
      <c r="AK410" s="25"/>
    </row>
    <row r="411" spans="1:37" s="63" customFormat="1" ht="9" customHeight="1" x14ac:dyDescent="0.15">
      <c r="A411" s="195" t="str">
        <f>F!A349</f>
        <v>PFDS</v>
      </c>
      <c r="B411" s="195"/>
      <c r="C411" s="195"/>
      <c r="D411" s="35" t="str">
        <f>G!AQ349</f>
        <v>&lt;</v>
      </c>
      <c r="E411" s="34" t="str">
        <f>G!AP349</f>
        <v>0,10</v>
      </c>
      <c r="F411" s="33"/>
      <c r="G411" s="33" t="str">
        <f>G!AS349</f>
        <v>&lt;</v>
      </c>
      <c r="H411" s="34" t="str">
        <f>G!AR349</f>
        <v>rg</v>
      </c>
      <c r="I411" s="33" t="str">
        <f>G!AT349</f>
        <v>-</v>
      </c>
      <c r="J411" s="33" t="str">
        <f>G!AU349</f>
        <v/>
      </c>
      <c r="K411" s="34" t="str">
        <f>IFERROR(IF(OR(H411="--",H411="rg",VLOOKUP(F!$B349,E!$B$1:'E'!$AK$300,12,FALSE)=1000000000,I411="-",I411=""),"",(HLOOKUP(SMALL(G!$Q$4:'G'!$Y$4,1),G!$Q$4:'G'!$Y$501,ROW(G!Q349)-3,FALSE))/VLOOKUP(F!$B349,E!$B$1:'E'!$AK$300,12,FALSE)*100),"")</f>
        <v/>
      </c>
      <c r="L411" s="34"/>
      <c r="M411" s="34" t="str">
        <f>G!AW349</f>
        <v>&lt;</v>
      </c>
      <c r="N411" s="34" t="str">
        <f>G!AV349</f>
        <v>0,10</v>
      </c>
      <c r="O411" s="33"/>
      <c r="P411" s="33" t="str">
        <f>G!AY349</f>
        <v>&lt;</v>
      </c>
      <c r="Q411" s="34" t="str">
        <f>G!AX349</f>
        <v>rg</v>
      </c>
      <c r="R411" s="33" t="str">
        <f>G!AZ349</f>
        <v>-</v>
      </c>
      <c r="S411" s="33" t="str">
        <f>G!BA349</f>
        <v/>
      </c>
      <c r="T411" s="34" t="str">
        <f>IFERROR(IF(OR(Q411="--",Q411="rg",VLOOKUP(F!$B349,E!$B$1:'E'!$AK$300,12,FALSE)=1000000000,R411="-",R411=""),"",(HLOOKUP(SMALL(G!$Q$4:'G'!$Y$4,4),G!$Q$4:'G'!$Y$501,ROW(G!Z349)-3,FALSE))/VLOOKUP(F!$B349,E!$B$1:'E'!$AK$300,12,FALSE)*100),"")</f>
        <v/>
      </c>
      <c r="U411" s="34"/>
      <c r="V411" s="34" t="str">
        <f>G!BC349</f>
        <v>&lt;</v>
      </c>
      <c r="W411" s="34" t="str">
        <f>G!BB349</f>
        <v>0,10</v>
      </c>
      <c r="X411" s="34"/>
      <c r="Y411" s="33" t="str">
        <f>G!BE349</f>
        <v>&lt;</v>
      </c>
      <c r="Z411" s="34" t="str">
        <f>G!BD349</f>
        <v>rg</v>
      </c>
      <c r="AA411" s="33" t="str">
        <f>G!BF349</f>
        <v>-</v>
      </c>
      <c r="AB411" s="33" t="str">
        <f>G!BG349</f>
        <v/>
      </c>
      <c r="AC411" s="34" t="str">
        <f>IFERROR(IF(OR(Z411="--",Z411="rg",VLOOKUP(F!$B349,E!$B$1:'E'!$AK$300,12,FALSE)=1000000000,AA411="-",AA411=""),"",(HLOOKUP(SMALL(G!$Q$4:'G'!$Y$4,7),G!$Q$4:'G'!$Y$501,ROW(G!AI349)-3,FALSE))/VLOOKUP(F!$B349,E!$B$1:'E'!$AK$300,12,FALSE)*100),"")</f>
        <v/>
      </c>
      <c r="AD411" s="34"/>
      <c r="AE411" s="25"/>
      <c r="AF411" s="25"/>
      <c r="AH411" s="63">
        <f t="shared" si="8"/>
        <v>0</v>
      </c>
      <c r="AJ411" s="25"/>
      <c r="AK411" s="25"/>
    </row>
    <row r="412" spans="1:37" s="63" customFormat="1" ht="9" customHeight="1" x14ac:dyDescent="0.15">
      <c r="A412" s="195" t="str">
        <f>F!A350</f>
        <v>4:2 FTS</v>
      </c>
      <c r="B412" s="195"/>
      <c r="C412" s="195"/>
      <c r="D412" s="35" t="str">
        <f>G!AQ350</f>
        <v>&lt;</v>
      </c>
      <c r="E412" s="34" t="str">
        <f>G!AP350</f>
        <v>0,10</v>
      </c>
      <c r="F412" s="33"/>
      <c r="G412" s="33" t="str">
        <f>G!AS350</f>
        <v>&lt;</v>
      </c>
      <c r="H412" s="34" t="str">
        <f>G!AR350</f>
        <v>rg</v>
      </c>
      <c r="I412" s="33" t="str">
        <f>G!AT350</f>
        <v>-</v>
      </c>
      <c r="J412" s="33" t="str">
        <f>G!AU350</f>
        <v/>
      </c>
      <c r="K412" s="34" t="str">
        <f>IFERROR(IF(OR(H412="--",H412="rg",VLOOKUP(F!$B350,E!$B$1:'E'!$AK$300,12,FALSE)=1000000000,I412="-",I412=""),"",(HLOOKUP(SMALL(G!$Q$4:'G'!$Y$4,1),G!$Q$4:'G'!$Y$501,ROW(G!Q350)-3,FALSE))/VLOOKUP(F!$B350,E!$B$1:'E'!$AK$300,12,FALSE)*100),"")</f>
        <v/>
      </c>
      <c r="L412" s="34"/>
      <c r="M412" s="34" t="str">
        <f>G!AW350</f>
        <v>&lt;</v>
      </c>
      <c r="N412" s="34" t="str">
        <f>G!AV350</f>
        <v>0,10</v>
      </c>
      <c r="O412" s="33"/>
      <c r="P412" s="33" t="str">
        <f>G!AY350</f>
        <v>&lt;</v>
      </c>
      <c r="Q412" s="34" t="str">
        <f>G!AX350</f>
        <v>rg</v>
      </c>
      <c r="R412" s="33" t="str">
        <f>G!AZ350</f>
        <v>-</v>
      </c>
      <c r="S412" s="33" t="str">
        <f>G!BA350</f>
        <v/>
      </c>
      <c r="T412" s="34" t="str">
        <f>IFERROR(IF(OR(Q412="--",Q412="rg",VLOOKUP(F!$B350,E!$B$1:'E'!$AK$300,12,FALSE)=1000000000,R412="-",R412=""),"",(HLOOKUP(SMALL(G!$Q$4:'G'!$Y$4,4),G!$Q$4:'G'!$Y$501,ROW(G!Z350)-3,FALSE))/VLOOKUP(F!$B350,E!$B$1:'E'!$AK$300,12,FALSE)*100),"")</f>
        <v/>
      </c>
      <c r="U412" s="34"/>
      <c r="V412" s="34" t="str">
        <f>G!BC350</f>
        <v>&lt;</v>
      </c>
      <c r="W412" s="34" t="str">
        <f>G!BB350</f>
        <v>0,10</v>
      </c>
      <c r="X412" s="34"/>
      <c r="Y412" s="33" t="str">
        <f>G!BE350</f>
        <v>&lt;</v>
      </c>
      <c r="Z412" s="34" t="str">
        <f>G!BD350</f>
        <v>rg</v>
      </c>
      <c r="AA412" s="33" t="str">
        <f>G!BF350</f>
        <v>-</v>
      </c>
      <c r="AB412" s="33" t="str">
        <f>G!BG350</f>
        <v/>
      </c>
      <c r="AC412" s="34" t="str">
        <f>IFERROR(IF(OR(Z412="--",Z412="rg",VLOOKUP(F!$B350,E!$B$1:'E'!$AK$300,12,FALSE)=1000000000,AA412="-",AA412=""),"",(HLOOKUP(SMALL(G!$Q$4:'G'!$Y$4,7),G!$Q$4:'G'!$Y$501,ROW(G!AI350)-3,FALSE))/VLOOKUP(F!$B350,E!$B$1:'E'!$AK$300,12,FALSE)*100),"")</f>
        <v/>
      </c>
      <c r="AD412" s="34"/>
      <c r="AE412" s="25"/>
      <c r="AF412" s="25"/>
      <c r="AH412" s="63">
        <f t="shared" si="8"/>
        <v>0</v>
      </c>
      <c r="AJ412" s="25"/>
      <c r="AK412" s="25"/>
    </row>
    <row r="413" spans="1:37" s="63" customFormat="1" ht="9" customHeight="1" x14ac:dyDescent="0.15">
      <c r="A413" s="195" t="str">
        <f>F!A351</f>
        <v>6:2 FTS</v>
      </c>
      <c r="B413" s="195"/>
      <c r="C413" s="195"/>
      <c r="D413" s="35" t="str">
        <f>G!AQ351</f>
        <v>&lt;</v>
      </c>
      <c r="E413" s="34" t="str">
        <f>G!AP351</f>
        <v>0,10</v>
      </c>
      <c r="F413" s="33"/>
      <c r="G413" s="33" t="str">
        <f>G!AS351</f>
        <v>&lt;</v>
      </c>
      <c r="H413" s="34" t="str">
        <f>G!AR351</f>
        <v>rg</v>
      </c>
      <c r="I413" s="33" t="str">
        <f>G!AT351</f>
        <v>-</v>
      </c>
      <c r="J413" s="33" t="str">
        <f>G!AU351</f>
        <v/>
      </c>
      <c r="K413" s="34" t="str">
        <f>IFERROR(IF(OR(H413="--",H413="rg",VLOOKUP(F!$B351,E!$B$1:'E'!$AK$300,12,FALSE)=1000000000,I413="-",I413=""),"",(HLOOKUP(SMALL(G!$Q$4:'G'!$Y$4,1),G!$Q$4:'G'!$Y$501,ROW(G!Q351)-3,FALSE))/VLOOKUP(F!$B351,E!$B$1:'E'!$AK$300,12,FALSE)*100),"")</f>
        <v/>
      </c>
      <c r="L413" s="34"/>
      <c r="M413" s="34" t="str">
        <f>G!AW351</f>
        <v>&lt;</v>
      </c>
      <c r="N413" s="34" t="str">
        <f>G!AV351</f>
        <v>0,10</v>
      </c>
      <c r="O413" s="33"/>
      <c r="P413" s="33" t="str">
        <f>G!AY351</f>
        <v>&lt;</v>
      </c>
      <c r="Q413" s="34" t="str">
        <f>G!AX351</f>
        <v>rg</v>
      </c>
      <c r="R413" s="33" t="str">
        <f>G!AZ351</f>
        <v>-</v>
      </c>
      <c r="S413" s="33" t="str">
        <f>G!BA351</f>
        <v/>
      </c>
      <c r="T413" s="34" t="str">
        <f>IFERROR(IF(OR(Q413="--",Q413="rg",VLOOKUP(F!$B351,E!$B$1:'E'!$AK$300,12,FALSE)=1000000000,R413="-",R413=""),"",(HLOOKUP(SMALL(G!$Q$4:'G'!$Y$4,4),G!$Q$4:'G'!$Y$501,ROW(G!Z351)-3,FALSE))/VLOOKUP(F!$B351,E!$B$1:'E'!$AK$300,12,FALSE)*100),"")</f>
        <v/>
      </c>
      <c r="U413" s="34"/>
      <c r="V413" s="34" t="str">
        <f>G!BC351</f>
        <v>&lt;</v>
      </c>
      <c r="W413" s="34" t="str">
        <f>G!BB351</f>
        <v>0,10</v>
      </c>
      <c r="X413" s="34"/>
      <c r="Y413" s="33" t="str">
        <f>G!BE351</f>
        <v>&lt;</v>
      </c>
      <c r="Z413" s="34" t="str">
        <f>G!BD351</f>
        <v>rg</v>
      </c>
      <c r="AA413" s="33" t="str">
        <f>G!BF351</f>
        <v>-</v>
      </c>
      <c r="AB413" s="33" t="str">
        <f>G!BG351</f>
        <v/>
      </c>
      <c r="AC413" s="34" t="str">
        <f>IFERROR(IF(OR(Z413="--",Z413="rg",VLOOKUP(F!$B351,E!$B$1:'E'!$AK$300,12,FALSE)=1000000000,AA413="-",AA413=""),"",(HLOOKUP(SMALL(G!$Q$4:'G'!$Y$4,7),G!$Q$4:'G'!$Y$501,ROW(G!AI351)-3,FALSE))/VLOOKUP(F!$B351,E!$B$1:'E'!$AK$300,12,FALSE)*100),"")</f>
        <v/>
      </c>
      <c r="AD413" s="34"/>
      <c r="AE413" s="25"/>
      <c r="AF413" s="25"/>
      <c r="AH413" s="63">
        <f t="shared" si="8"/>
        <v>0</v>
      </c>
      <c r="AJ413" s="25"/>
      <c r="AK413" s="25"/>
    </row>
    <row r="414" spans="1:37" s="63" customFormat="1" ht="9" customHeight="1" x14ac:dyDescent="0.15">
      <c r="A414" s="195" t="str">
        <f>F!A352</f>
        <v>8:2 FTS</v>
      </c>
      <c r="B414" s="195"/>
      <c r="C414" s="195"/>
      <c r="D414" s="35" t="str">
        <f>G!AQ352</f>
        <v>&lt;</v>
      </c>
      <c r="E414" s="34" t="str">
        <f>G!AP352</f>
        <v>0,10</v>
      </c>
      <c r="F414" s="33"/>
      <c r="G414" s="33" t="str">
        <f>G!AS352</f>
        <v>&lt;</v>
      </c>
      <c r="H414" s="34" t="str">
        <f>G!AR352</f>
        <v>rg</v>
      </c>
      <c r="I414" s="33" t="str">
        <f>G!AT352</f>
        <v>-</v>
      </c>
      <c r="J414" s="33" t="str">
        <f>G!AU352</f>
        <v/>
      </c>
      <c r="K414" s="34" t="str">
        <f>IFERROR(IF(OR(H414="--",H414="rg",VLOOKUP(F!$B352,E!$B$1:'E'!$AK$300,12,FALSE)=1000000000,I414="-",I414=""),"",(HLOOKUP(SMALL(G!$Q$4:'G'!$Y$4,1),G!$Q$4:'G'!$Y$501,ROW(G!Q352)-3,FALSE))/VLOOKUP(F!$B352,E!$B$1:'E'!$AK$300,12,FALSE)*100),"")</f>
        <v/>
      </c>
      <c r="L414" s="34"/>
      <c r="M414" s="34" t="str">
        <f>G!AW352</f>
        <v>&lt;</v>
      </c>
      <c r="N414" s="34" t="str">
        <f>G!AV352</f>
        <v>0,10</v>
      </c>
      <c r="O414" s="33"/>
      <c r="P414" s="33" t="str">
        <f>G!AY352</f>
        <v>&lt;</v>
      </c>
      <c r="Q414" s="34" t="str">
        <f>G!AX352</f>
        <v>rg</v>
      </c>
      <c r="R414" s="33" t="str">
        <f>G!AZ352</f>
        <v>-</v>
      </c>
      <c r="S414" s="33" t="str">
        <f>G!BA352</f>
        <v/>
      </c>
      <c r="T414" s="34" t="str">
        <f>IFERROR(IF(OR(Q414="--",Q414="rg",VLOOKUP(F!$B352,E!$B$1:'E'!$AK$300,12,FALSE)=1000000000,R414="-",R414=""),"",(HLOOKUP(SMALL(G!$Q$4:'G'!$Y$4,4),G!$Q$4:'G'!$Y$501,ROW(G!Z352)-3,FALSE))/VLOOKUP(F!$B352,E!$B$1:'E'!$AK$300,12,FALSE)*100),"")</f>
        <v/>
      </c>
      <c r="U414" s="34"/>
      <c r="V414" s="34" t="str">
        <f>G!BC352</f>
        <v>&lt;</v>
      </c>
      <c r="W414" s="34" t="str">
        <f>G!BB352</f>
        <v>0,10</v>
      </c>
      <c r="X414" s="34"/>
      <c r="Y414" s="33" t="str">
        <f>G!BE352</f>
        <v>&lt;</v>
      </c>
      <c r="Z414" s="34" t="str">
        <f>G!BD352</f>
        <v>rg</v>
      </c>
      <c r="AA414" s="33" t="str">
        <f>G!BF352</f>
        <v>-</v>
      </c>
      <c r="AB414" s="33" t="str">
        <f>G!BG352</f>
        <v/>
      </c>
      <c r="AC414" s="34" t="str">
        <f>IFERROR(IF(OR(Z414="--",Z414="rg",VLOOKUP(F!$B352,E!$B$1:'E'!$AK$300,12,FALSE)=1000000000,AA414="-",AA414=""),"",(HLOOKUP(SMALL(G!$Q$4:'G'!$Y$4,7),G!$Q$4:'G'!$Y$501,ROW(G!AI352)-3,FALSE))/VLOOKUP(F!$B352,E!$B$1:'E'!$AK$300,12,FALSE)*100),"")</f>
        <v/>
      </c>
      <c r="AD414" s="34"/>
      <c r="AE414" s="25"/>
      <c r="AF414" s="25"/>
      <c r="AH414" s="63">
        <f t="shared" si="8"/>
        <v>0</v>
      </c>
      <c r="AJ414" s="25"/>
      <c r="AK414" s="25"/>
    </row>
    <row r="415" spans="1:37" s="63" customFormat="1" ht="9" hidden="1" customHeight="1" x14ac:dyDescent="0.15">
      <c r="A415" s="195" t="str">
        <f>F!A353</f>
        <v>10:2 FTS</v>
      </c>
      <c r="B415" s="195"/>
      <c r="C415" s="195"/>
      <c r="D415" s="35" t="str">
        <f>G!AQ353</f>
        <v/>
      </c>
      <c r="E415" s="34" t="str">
        <f>G!AP353</f>
        <v>--</v>
      </c>
      <c r="F415" s="33"/>
      <c r="G415" s="33" t="str">
        <f>G!AS353</f>
        <v/>
      </c>
      <c r="H415" s="34" t="str">
        <f>G!AR353</f>
        <v>--</v>
      </c>
      <c r="I415" s="33" t="str">
        <f>G!AT353</f>
        <v/>
      </c>
      <c r="J415" s="33" t="str">
        <f>G!AU353</f>
        <v/>
      </c>
      <c r="K415" s="34" t="str">
        <f>IFERROR(IF(OR(H415="--",H415="rg",VLOOKUP(F!$B353,E!$B$1:'E'!$AK$300,12,FALSE)=1000000000,I415="-",I415=""),"",(HLOOKUP(SMALL(G!$Q$4:'G'!$Y$4,1),G!$Q$4:'G'!$Y$501,ROW(G!Q353)-3,FALSE))/VLOOKUP(F!$B353,E!$B$1:'E'!$AK$300,12,FALSE)*100),"")</f>
        <v/>
      </c>
      <c r="L415" s="34"/>
      <c r="M415" s="34" t="str">
        <f>G!AW353</f>
        <v/>
      </c>
      <c r="N415" s="34" t="str">
        <f>G!AV353</f>
        <v>--</v>
      </c>
      <c r="O415" s="33"/>
      <c r="P415" s="33" t="str">
        <f>G!AY353</f>
        <v/>
      </c>
      <c r="Q415" s="34" t="str">
        <f>G!AX353</f>
        <v>--</v>
      </c>
      <c r="R415" s="33" t="str">
        <f>G!AZ353</f>
        <v/>
      </c>
      <c r="S415" s="33" t="str">
        <f>G!BA353</f>
        <v/>
      </c>
      <c r="T415" s="34" t="str">
        <f>IFERROR(IF(OR(Q415="--",Q415="rg",VLOOKUP(F!$B353,E!$B$1:'E'!$AK$300,12,FALSE)=1000000000,R415="-",R415=""),"",(HLOOKUP(SMALL(G!$Q$4:'G'!$Y$4,4),G!$Q$4:'G'!$Y$501,ROW(G!Z353)-3,FALSE))/VLOOKUP(F!$B353,E!$B$1:'E'!$AK$300,12,FALSE)*100),"")</f>
        <v/>
      </c>
      <c r="U415" s="34"/>
      <c r="V415" s="34" t="str">
        <f>G!BC353</f>
        <v/>
      </c>
      <c r="W415" s="34" t="str">
        <f>G!BB353</f>
        <v>--</v>
      </c>
      <c r="X415" s="34"/>
      <c r="Y415" s="33" t="str">
        <f>G!BE353</f>
        <v/>
      </c>
      <c r="Z415" s="34" t="str">
        <f>G!BD353</f>
        <v>--</v>
      </c>
      <c r="AA415" s="33" t="str">
        <f>G!BF353</f>
        <v/>
      </c>
      <c r="AB415" s="33" t="str">
        <f>G!BG353</f>
        <v/>
      </c>
      <c r="AC415" s="34" t="str">
        <f>IFERROR(IF(OR(Z415="--",Z415="rg",VLOOKUP(F!$B353,E!$B$1:'E'!$AK$300,12,FALSE)=1000000000,AA415="-",AA415=""),"",(HLOOKUP(SMALL(G!$Q$4:'G'!$Y$4,7),G!$Q$4:'G'!$Y$501,ROW(G!AI353)-3,FALSE))/VLOOKUP(F!$B353,E!$B$1:'E'!$AK$300,12,FALSE)*100),"")</f>
        <v/>
      </c>
      <c r="AD415" s="34"/>
      <c r="AE415" s="25"/>
      <c r="AF415" s="25"/>
      <c r="AH415" s="63">
        <f t="shared" si="8"/>
        <v>1</v>
      </c>
      <c r="AJ415" s="25"/>
      <c r="AK415" s="25"/>
    </row>
    <row r="416" spans="1:37" s="63" customFormat="1" ht="9" hidden="1" customHeight="1" x14ac:dyDescent="0.15">
      <c r="A416" s="195" t="str">
        <f>F!A354</f>
        <v>N-MeFOSAA</v>
      </c>
      <c r="B416" s="195"/>
      <c r="C416" s="195"/>
      <c r="D416" s="35" t="str">
        <f>G!AQ354</f>
        <v/>
      </c>
      <c r="E416" s="34" t="str">
        <f>G!AP354</f>
        <v>--</v>
      </c>
      <c r="F416" s="33"/>
      <c r="G416" s="33" t="str">
        <f>G!AS354</f>
        <v/>
      </c>
      <c r="H416" s="34" t="str">
        <f>G!AR354</f>
        <v>--</v>
      </c>
      <c r="I416" s="33" t="str">
        <f>G!AT354</f>
        <v/>
      </c>
      <c r="J416" s="33" t="str">
        <f>G!AU354</f>
        <v/>
      </c>
      <c r="K416" s="34" t="str">
        <f>IFERROR(IF(OR(H416="--",H416="rg",VLOOKUP(F!$B354,E!$B$1:'E'!$AK$300,12,FALSE)=1000000000,I416="-",I416=""),"",(HLOOKUP(SMALL(G!$Q$4:'G'!$Y$4,1),G!$Q$4:'G'!$Y$501,ROW(G!Q354)-3,FALSE))/VLOOKUP(F!$B354,E!$B$1:'E'!$AK$300,12,FALSE)*100),"")</f>
        <v/>
      </c>
      <c r="L416" s="34"/>
      <c r="M416" s="34" t="str">
        <f>G!AW354</f>
        <v/>
      </c>
      <c r="N416" s="34" t="str">
        <f>G!AV354</f>
        <v>--</v>
      </c>
      <c r="O416" s="33"/>
      <c r="P416" s="33" t="str">
        <f>G!AY354</f>
        <v/>
      </c>
      <c r="Q416" s="34" t="str">
        <f>G!AX354</f>
        <v>--</v>
      </c>
      <c r="R416" s="33" t="str">
        <f>G!AZ354</f>
        <v/>
      </c>
      <c r="S416" s="33" t="str">
        <f>G!BA354</f>
        <v/>
      </c>
      <c r="T416" s="34" t="str">
        <f>IFERROR(IF(OR(Q416="--",Q416="rg",VLOOKUP(F!$B354,E!$B$1:'E'!$AK$300,12,FALSE)=1000000000,R416="-",R416=""),"",(HLOOKUP(SMALL(G!$Q$4:'G'!$Y$4,4),G!$Q$4:'G'!$Y$501,ROW(G!Z354)-3,FALSE))/VLOOKUP(F!$B354,E!$B$1:'E'!$AK$300,12,FALSE)*100),"")</f>
        <v/>
      </c>
      <c r="U416" s="34"/>
      <c r="V416" s="34" t="str">
        <f>G!BC354</f>
        <v/>
      </c>
      <c r="W416" s="34" t="str">
        <f>G!BB354</f>
        <v>--</v>
      </c>
      <c r="X416" s="34"/>
      <c r="Y416" s="33" t="str">
        <f>G!BE354</f>
        <v/>
      </c>
      <c r="Z416" s="34" t="str">
        <f>G!BD354</f>
        <v>--</v>
      </c>
      <c r="AA416" s="33" t="str">
        <f>G!BF354</f>
        <v/>
      </c>
      <c r="AB416" s="33" t="str">
        <f>G!BG354</f>
        <v/>
      </c>
      <c r="AC416" s="34" t="str">
        <f>IFERROR(IF(OR(Z416="--",Z416="rg",VLOOKUP(F!$B354,E!$B$1:'E'!$AK$300,12,FALSE)=1000000000,AA416="-",AA416=""),"",(HLOOKUP(SMALL(G!$Q$4:'G'!$Y$4,7),G!$Q$4:'G'!$Y$501,ROW(G!AI354)-3,FALSE))/VLOOKUP(F!$B354,E!$B$1:'E'!$AK$300,12,FALSE)*100),"")</f>
        <v/>
      </c>
      <c r="AD416" s="34"/>
      <c r="AE416" s="25"/>
      <c r="AF416" s="25"/>
      <c r="AH416" s="63">
        <f t="shared" si="8"/>
        <v>1</v>
      </c>
      <c r="AJ416" s="25"/>
      <c r="AK416" s="25"/>
    </row>
    <row r="417" spans="1:37" s="63" customFormat="1" ht="9" hidden="1" customHeight="1" x14ac:dyDescent="0.15">
      <c r="A417" s="195" t="str">
        <f>F!A355</f>
        <v>N-EtFOSAA</v>
      </c>
      <c r="B417" s="195"/>
      <c r="C417" s="195"/>
      <c r="D417" s="35" t="str">
        <f>G!AQ355</f>
        <v/>
      </c>
      <c r="E417" s="34" t="str">
        <f>G!AP355</f>
        <v>--</v>
      </c>
      <c r="F417" s="33"/>
      <c r="G417" s="33" t="str">
        <f>G!AS355</f>
        <v/>
      </c>
      <c r="H417" s="34" t="str">
        <f>G!AR355</f>
        <v>--</v>
      </c>
      <c r="I417" s="33" t="str">
        <f>G!AT355</f>
        <v/>
      </c>
      <c r="J417" s="33" t="str">
        <f>G!AU355</f>
        <v/>
      </c>
      <c r="K417" s="34" t="str">
        <f>IFERROR(IF(OR(H417="--",H417="rg",VLOOKUP(F!$B355,E!$B$1:'E'!$AK$300,12,FALSE)=1000000000,I417="-",I417=""),"",(HLOOKUP(SMALL(G!$Q$4:'G'!$Y$4,1),G!$Q$4:'G'!$Y$501,ROW(G!Q355)-3,FALSE))/VLOOKUP(F!$B355,E!$B$1:'E'!$AK$300,12,FALSE)*100),"")</f>
        <v/>
      </c>
      <c r="L417" s="34"/>
      <c r="M417" s="34" t="str">
        <f>G!AW355</f>
        <v/>
      </c>
      <c r="N417" s="34" t="str">
        <f>G!AV355</f>
        <v>--</v>
      </c>
      <c r="O417" s="33"/>
      <c r="P417" s="33" t="str">
        <f>G!AY355</f>
        <v/>
      </c>
      <c r="Q417" s="34" t="str">
        <f>G!AX355</f>
        <v>--</v>
      </c>
      <c r="R417" s="33" t="str">
        <f>G!AZ355</f>
        <v/>
      </c>
      <c r="S417" s="33" t="str">
        <f>G!BA355</f>
        <v/>
      </c>
      <c r="T417" s="34" t="str">
        <f>IFERROR(IF(OR(Q417="--",Q417="rg",VLOOKUP(F!$B355,E!$B$1:'E'!$AK$300,12,FALSE)=1000000000,R417="-",R417=""),"",(HLOOKUP(SMALL(G!$Q$4:'G'!$Y$4,4),G!$Q$4:'G'!$Y$501,ROW(G!Z355)-3,FALSE))/VLOOKUP(F!$B355,E!$B$1:'E'!$AK$300,12,FALSE)*100),"")</f>
        <v/>
      </c>
      <c r="U417" s="34"/>
      <c r="V417" s="34" t="str">
        <f>G!BC355</f>
        <v/>
      </c>
      <c r="W417" s="34" t="str">
        <f>G!BB355</f>
        <v>--</v>
      </c>
      <c r="X417" s="34"/>
      <c r="Y417" s="33" t="str">
        <f>G!BE355</f>
        <v/>
      </c>
      <c r="Z417" s="34" t="str">
        <f>G!BD355</f>
        <v>--</v>
      </c>
      <c r="AA417" s="33" t="str">
        <f>G!BF355</f>
        <v/>
      </c>
      <c r="AB417" s="33" t="str">
        <f>G!BG355</f>
        <v/>
      </c>
      <c r="AC417" s="34" t="str">
        <f>IFERROR(IF(OR(Z417="--",Z417="rg",VLOOKUP(F!$B355,E!$B$1:'E'!$AK$300,12,FALSE)=1000000000,AA417="-",AA417=""),"",(HLOOKUP(SMALL(G!$Q$4:'G'!$Y$4,7),G!$Q$4:'G'!$Y$501,ROW(G!AI355)-3,FALSE))/VLOOKUP(F!$B355,E!$B$1:'E'!$AK$300,12,FALSE)*100),"")</f>
        <v/>
      </c>
      <c r="AD417" s="34"/>
      <c r="AE417" s="25"/>
      <c r="AF417" s="25"/>
      <c r="AH417" s="63">
        <f t="shared" si="8"/>
        <v>1</v>
      </c>
      <c r="AJ417" s="25"/>
      <c r="AK417" s="25"/>
    </row>
    <row r="418" spans="1:37" s="63" customFormat="1" ht="9" customHeight="1" x14ac:dyDescent="0.15">
      <c r="A418" s="195" t="str">
        <f>F!A356</f>
        <v>PFOSA</v>
      </c>
      <c r="B418" s="195"/>
      <c r="C418" s="195"/>
      <c r="D418" s="35" t="str">
        <f>G!AQ356</f>
        <v>&lt;</v>
      </c>
      <c r="E418" s="34" t="str">
        <f>G!AP356</f>
        <v>0,10</v>
      </c>
      <c r="F418" s="33"/>
      <c r="G418" s="33" t="str">
        <f>G!AS356</f>
        <v>&lt;</v>
      </c>
      <c r="H418" s="34" t="str">
        <f>G!AR356</f>
        <v>rg</v>
      </c>
      <c r="I418" s="33" t="str">
        <f>G!AT356</f>
        <v>-</v>
      </c>
      <c r="J418" s="33" t="str">
        <f>G!AU356</f>
        <v/>
      </c>
      <c r="K418" s="34" t="str">
        <f>IFERROR(IF(OR(H418="--",H418="rg",VLOOKUP(F!$B356,E!$B$1:'E'!$AK$300,12,FALSE)=1000000000,I418="-",I418=""),"",(HLOOKUP(SMALL(G!$Q$4:'G'!$Y$4,1),G!$Q$4:'G'!$Y$501,ROW(G!Q356)-3,FALSE))/VLOOKUP(F!$B356,E!$B$1:'E'!$AK$300,12,FALSE)*100),"")</f>
        <v/>
      </c>
      <c r="L418" s="34"/>
      <c r="M418" s="34" t="str">
        <f>G!AW356</f>
        <v>&lt;</v>
      </c>
      <c r="N418" s="34" t="str">
        <f>G!AV356</f>
        <v>0,10</v>
      </c>
      <c r="O418" s="33"/>
      <c r="P418" s="33" t="str">
        <f>G!AY356</f>
        <v>&lt;</v>
      </c>
      <c r="Q418" s="34" t="str">
        <f>G!AX356</f>
        <v>rg</v>
      </c>
      <c r="R418" s="33" t="str">
        <f>G!AZ356</f>
        <v>-</v>
      </c>
      <c r="S418" s="33" t="str">
        <f>G!BA356</f>
        <v/>
      </c>
      <c r="T418" s="34" t="str">
        <f>IFERROR(IF(OR(Q418="--",Q418="rg",VLOOKUP(F!$B356,E!$B$1:'E'!$AK$300,12,FALSE)=1000000000,R418="-",R418=""),"",(HLOOKUP(SMALL(G!$Q$4:'G'!$Y$4,4),G!$Q$4:'G'!$Y$501,ROW(G!Z356)-3,FALSE))/VLOOKUP(F!$B356,E!$B$1:'E'!$AK$300,12,FALSE)*100),"")</f>
        <v/>
      </c>
      <c r="U418" s="34"/>
      <c r="V418" s="34" t="str">
        <f>G!BC356</f>
        <v>&lt;</v>
      </c>
      <c r="W418" s="34" t="str">
        <f>G!BB356</f>
        <v>0,10</v>
      </c>
      <c r="X418" s="34"/>
      <c r="Y418" s="33" t="str">
        <f>G!BE356</f>
        <v>&lt;</v>
      </c>
      <c r="Z418" s="34" t="str">
        <f>G!BD356</f>
        <v>rg</v>
      </c>
      <c r="AA418" s="33" t="str">
        <f>G!BF356</f>
        <v>-</v>
      </c>
      <c r="AB418" s="33" t="str">
        <f>G!BG356</f>
        <v/>
      </c>
      <c r="AC418" s="34" t="str">
        <f>IFERROR(IF(OR(Z418="--",Z418="rg",VLOOKUP(F!$B356,E!$B$1:'E'!$AK$300,12,FALSE)=1000000000,AA418="-",AA418=""),"",(HLOOKUP(SMALL(G!$Q$4:'G'!$Y$4,7),G!$Q$4:'G'!$Y$501,ROW(G!AI356)-3,FALSE))/VLOOKUP(F!$B356,E!$B$1:'E'!$AK$300,12,FALSE)*100),"")</f>
        <v/>
      </c>
      <c r="AD418" s="34"/>
      <c r="AE418" s="25"/>
      <c r="AF418" s="25"/>
      <c r="AH418" s="63">
        <f t="shared" si="8"/>
        <v>0</v>
      </c>
      <c r="AJ418" s="25"/>
      <c r="AK418" s="25"/>
    </row>
    <row r="419" spans="1:37" s="63" customFormat="1" ht="9" hidden="1" customHeight="1" x14ac:dyDescent="0.15">
      <c r="A419" s="195" t="str">
        <f>F!A357</f>
        <v>N-MeFOSA</v>
      </c>
      <c r="B419" s="195"/>
      <c r="C419" s="195"/>
      <c r="D419" s="35" t="str">
        <f>G!AQ357</f>
        <v/>
      </c>
      <c r="E419" s="34" t="str">
        <f>G!AP357</f>
        <v>--</v>
      </c>
      <c r="F419" s="33"/>
      <c r="G419" s="33" t="str">
        <f>G!AS357</f>
        <v/>
      </c>
      <c r="H419" s="34" t="str">
        <f>G!AR357</f>
        <v>--</v>
      </c>
      <c r="I419" s="33" t="str">
        <f>G!AT357</f>
        <v/>
      </c>
      <c r="J419" s="33" t="str">
        <f>G!AU357</f>
        <v/>
      </c>
      <c r="K419" s="34" t="str">
        <f>IFERROR(IF(OR(H419="--",H419="rg",VLOOKUP(F!$B357,E!$B$1:'E'!$AK$300,12,FALSE)=1000000000,I419="-",I419=""),"",(HLOOKUP(SMALL(G!$Q$4:'G'!$Y$4,1),G!$Q$4:'G'!$Y$501,ROW(G!Q357)-3,FALSE))/VLOOKUP(F!$B357,E!$B$1:'E'!$AK$300,12,FALSE)*100),"")</f>
        <v/>
      </c>
      <c r="L419" s="34"/>
      <c r="M419" s="34" t="str">
        <f>G!AW357</f>
        <v/>
      </c>
      <c r="N419" s="34" t="str">
        <f>G!AV357</f>
        <v>--</v>
      </c>
      <c r="O419" s="33"/>
      <c r="P419" s="33" t="str">
        <f>G!AY357</f>
        <v/>
      </c>
      <c r="Q419" s="34" t="str">
        <f>G!AX357</f>
        <v>--</v>
      </c>
      <c r="R419" s="33" t="str">
        <f>G!AZ357</f>
        <v/>
      </c>
      <c r="S419" s="33" t="str">
        <f>G!BA357</f>
        <v/>
      </c>
      <c r="T419" s="34" t="str">
        <f>IFERROR(IF(OR(Q419="--",Q419="rg",VLOOKUP(F!$B357,E!$B$1:'E'!$AK$300,12,FALSE)=1000000000,R419="-",R419=""),"",(HLOOKUP(SMALL(G!$Q$4:'G'!$Y$4,4),G!$Q$4:'G'!$Y$501,ROW(G!Z357)-3,FALSE))/VLOOKUP(F!$B357,E!$B$1:'E'!$AK$300,12,FALSE)*100),"")</f>
        <v/>
      </c>
      <c r="U419" s="34"/>
      <c r="V419" s="34" t="str">
        <f>G!BC357</f>
        <v/>
      </c>
      <c r="W419" s="34" t="str">
        <f>G!BB357</f>
        <v>--</v>
      </c>
      <c r="X419" s="34"/>
      <c r="Y419" s="33" t="str">
        <f>G!BE357</f>
        <v/>
      </c>
      <c r="Z419" s="34" t="str">
        <f>G!BD357</f>
        <v>--</v>
      </c>
      <c r="AA419" s="33" t="str">
        <f>G!BF357</f>
        <v/>
      </c>
      <c r="AB419" s="33" t="str">
        <f>G!BG357</f>
        <v/>
      </c>
      <c r="AC419" s="34" t="str">
        <f>IFERROR(IF(OR(Z419="--",Z419="rg",VLOOKUP(F!$B357,E!$B$1:'E'!$AK$300,12,FALSE)=1000000000,AA419="-",AA419=""),"",(HLOOKUP(SMALL(G!$Q$4:'G'!$Y$4,7),G!$Q$4:'G'!$Y$501,ROW(G!AI357)-3,FALSE))/VLOOKUP(F!$B357,E!$B$1:'E'!$AK$300,12,FALSE)*100),"")</f>
        <v/>
      </c>
      <c r="AD419" s="34"/>
      <c r="AE419" s="25"/>
      <c r="AF419" s="25"/>
      <c r="AH419" s="63">
        <f t="shared" si="8"/>
        <v>1</v>
      </c>
      <c r="AJ419" s="25"/>
      <c r="AK419" s="25"/>
    </row>
    <row r="420" spans="1:37" s="63" customFormat="1" ht="9" hidden="1" customHeight="1" x14ac:dyDescent="0.15">
      <c r="A420" s="195" t="str">
        <f>F!A358</f>
        <v>8:2 diPAP</v>
      </c>
      <c r="B420" s="195"/>
      <c r="C420" s="195"/>
      <c r="D420" s="35" t="str">
        <f>G!AQ358</f>
        <v/>
      </c>
      <c r="E420" s="34" t="str">
        <f>G!AP358</f>
        <v>--</v>
      </c>
      <c r="F420" s="33"/>
      <c r="G420" s="33" t="str">
        <f>G!AS358</f>
        <v/>
      </c>
      <c r="H420" s="34" t="str">
        <f>G!AR358</f>
        <v>--</v>
      </c>
      <c r="I420" s="33" t="str">
        <f>G!AT358</f>
        <v/>
      </c>
      <c r="J420" s="33" t="str">
        <f>G!AU358</f>
        <v/>
      </c>
      <c r="K420" s="34" t="str">
        <f>IFERROR(IF(OR(H420="--",H420="rg",VLOOKUP(F!$B358,E!$B$1:'E'!$AK$300,12,FALSE)=1000000000,I420="-",I420=""),"",(HLOOKUP(SMALL(G!$Q$4:'G'!$Y$4,1),G!$Q$4:'G'!$Y$501,ROW(G!Q358)-3,FALSE))/VLOOKUP(F!$B358,E!$B$1:'E'!$AK$300,12,FALSE)*100),"")</f>
        <v/>
      </c>
      <c r="L420" s="34"/>
      <c r="M420" s="34" t="str">
        <f>G!AW358</f>
        <v/>
      </c>
      <c r="N420" s="34" t="str">
        <f>G!AV358</f>
        <v>--</v>
      </c>
      <c r="O420" s="33"/>
      <c r="P420" s="33" t="str">
        <f>G!AY358</f>
        <v/>
      </c>
      <c r="Q420" s="34" t="str">
        <f>G!AX358</f>
        <v>--</v>
      </c>
      <c r="R420" s="33" t="str">
        <f>G!AZ358</f>
        <v/>
      </c>
      <c r="S420" s="33" t="str">
        <f>G!BA358</f>
        <v/>
      </c>
      <c r="T420" s="34" t="str">
        <f>IFERROR(IF(OR(Q420="--",Q420="rg",VLOOKUP(F!$B358,E!$B$1:'E'!$AK$300,12,FALSE)=1000000000,R420="-",R420=""),"",(HLOOKUP(SMALL(G!$Q$4:'G'!$Y$4,4),G!$Q$4:'G'!$Y$501,ROW(G!Z358)-3,FALSE))/VLOOKUP(F!$B358,E!$B$1:'E'!$AK$300,12,FALSE)*100),"")</f>
        <v/>
      </c>
      <c r="U420" s="34"/>
      <c r="V420" s="34" t="str">
        <f>G!BC358</f>
        <v/>
      </c>
      <c r="W420" s="34" t="str">
        <f>G!BB358</f>
        <v>--</v>
      </c>
      <c r="X420" s="34"/>
      <c r="Y420" s="33" t="str">
        <f>G!BE358</f>
        <v/>
      </c>
      <c r="Z420" s="34" t="str">
        <f>G!BD358</f>
        <v>--</v>
      </c>
      <c r="AA420" s="33" t="str">
        <f>G!BF358</f>
        <v/>
      </c>
      <c r="AB420" s="33" t="str">
        <f>G!BG358</f>
        <v/>
      </c>
      <c r="AC420" s="34" t="str">
        <f>IFERROR(IF(OR(Z420="--",Z420="rg",VLOOKUP(F!$B358,E!$B$1:'E'!$AK$300,12,FALSE)=1000000000,AA420="-",AA420=""),"",(HLOOKUP(SMALL(G!$Q$4:'G'!$Y$4,7),G!$Q$4:'G'!$Y$501,ROW(G!AI358)-3,FALSE))/VLOOKUP(F!$B358,E!$B$1:'E'!$AK$300,12,FALSE)*100),"")</f>
        <v/>
      </c>
      <c r="AD420" s="34"/>
      <c r="AE420" s="25"/>
      <c r="AF420" s="25"/>
      <c r="AH420" s="63">
        <f t="shared" si="8"/>
        <v>1</v>
      </c>
      <c r="AJ420" s="25"/>
      <c r="AK420" s="25"/>
    </row>
    <row r="421" spans="1:37" s="63" customFormat="1" ht="9" hidden="1" customHeight="1" x14ac:dyDescent="0.15">
      <c r="A421" s="195" t="str">
        <f>F!A359</f>
        <v>HFPO-DA / FRD-903 (GenX)</v>
      </c>
      <c r="B421" s="195"/>
      <c r="C421" s="195"/>
      <c r="D421" s="35" t="str">
        <f>G!AQ359</f>
        <v/>
      </c>
      <c r="E421" s="34" t="str">
        <f>G!AP359</f>
        <v>--</v>
      </c>
      <c r="F421" s="33"/>
      <c r="G421" s="33" t="str">
        <f>G!AS359</f>
        <v/>
      </c>
      <c r="H421" s="34" t="str">
        <f>G!AR359</f>
        <v>--</v>
      </c>
      <c r="I421" s="33" t="str">
        <f>G!AT359</f>
        <v/>
      </c>
      <c r="J421" s="33" t="str">
        <f>G!AU359</f>
        <v/>
      </c>
      <c r="K421" s="34" t="str">
        <f>IFERROR(IF(OR(H421="--",H421="rg",VLOOKUP(F!$B359,E!$B$1:'E'!$AK$300,12,FALSE)=1000000000,I421="-",I421=""),"",(HLOOKUP(SMALL(G!$Q$4:'G'!$Y$4,1),G!$Q$4:'G'!$Y$501,ROW(G!Q359)-3,FALSE))/VLOOKUP(F!$B359,E!$B$1:'E'!$AK$300,12,FALSE)*100),"")</f>
        <v/>
      </c>
      <c r="L421" s="34"/>
      <c r="M421" s="34" t="str">
        <f>G!AW359</f>
        <v/>
      </c>
      <c r="N421" s="34" t="str">
        <f>G!AV359</f>
        <v>--</v>
      </c>
      <c r="O421" s="33"/>
      <c r="P421" s="33" t="str">
        <f>G!AY359</f>
        <v/>
      </c>
      <c r="Q421" s="34" t="str">
        <f>G!AX359</f>
        <v>--</v>
      </c>
      <c r="R421" s="33" t="str">
        <f>G!AZ359</f>
        <v/>
      </c>
      <c r="S421" s="33" t="str">
        <f>G!BA359</f>
        <v/>
      </c>
      <c r="T421" s="34" t="str">
        <f>IFERROR(IF(OR(Q421="--",Q421="rg",VLOOKUP(F!$B359,E!$B$1:'E'!$AK$300,12,FALSE)=1000000000,R421="-",R421=""),"",(HLOOKUP(SMALL(G!$Q$4:'G'!$Y$4,4),G!$Q$4:'G'!$Y$501,ROW(G!Z359)-3,FALSE))/VLOOKUP(F!$B359,E!$B$1:'E'!$AK$300,12,FALSE)*100),"")</f>
        <v/>
      </c>
      <c r="U421" s="34"/>
      <c r="V421" s="34" t="str">
        <f>G!BC359</f>
        <v/>
      </c>
      <c r="W421" s="34" t="str">
        <f>G!BB359</f>
        <v>--</v>
      </c>
      <c r="X421" s="34"/>
      <c r="Y421" s="33" t="str">
        <f>G!BE359</f>
        <v/>
      </c>
      <c r="Z421" s="34" t="str">
        <f>G!BD359</f>
        <v>--</v>
      </c>
      <c r="AA421" s="33" t="str">
        <f>G!BF359</f>
        <v/>
      </c>
      <c r="AB421" s="33" t="str">
        <f>G!BG359</f>
        <v/>
      </c>
      <c r="AC421" s="34" t="str">
        <f>IFERROR(IF(OR(Z421="--",Z421="rg",VLOOKUP(F!$B359,E!$B$1:'E'!$AK$300,12,FALSE)=1000000000,AA421="-",AA421=""),"",(HLOOKUP(SMALL(G!$Q$4:'G'!$Y$4,7),G!$Q$4:'G'!$Y$501,ROW(G!AI359)-3,FALSE))/VLOOKUP(F!$B359,E!$B$1:'E'!$AK$300,12,FALSE)*100),"")</f>
        <v/>
      </c>
      <c r="AD421" s="34"/>
      <c r="AE421" s="25"/>
      <c r="AF421" s="25"/>
      <c r="AH421" s="63">
        <f t="shared" si="8"/>
        <v>1</v>
      </c>
      <c r="AJ421" s="25"/>
      <c r="AK421" s="25"/>
    </row>
    <row r="422" spans="1:37" s="63" customFormat="1" ht="9" customHeight="1" x14ac:dyDescent="0.15">
      <c r="A422" s="195" t="str">
        <f>F!A360</f>
        <v>Som PFAS</v>
      </c>
      <c r="B422" s="195"/>
      <c r="C422" s="195"/>
      <c r="D422" s="35" t="str">
        <f>G!AQ360</f>
        <v/>
      </c>
      <c r="E422" s="34" t="str">
        <f>G!AP360</f>
        <v>0,60</v>
      </c>
      <c r="F422" s="33"/>
      <c r="G422" s="33" t="str">
        <f>G!AS360</f>
        <v/>
      </c>
      <c r="H422" s="34" t="str">
        <f>G!AR360</f>
        <v>0,600</v>
      </c>
      <c r="I422" s="33" t="str">
        <f>G!AT360</f>
        <v/>
      </c>
      <c r="J422" s="33" t="str">
        <f>G!AU360</f>
        <v/>
      </c>
      <c r="K422" s="34" t="str">
        <f>IFERROR(IF(OR(H422="--",H422="rg",VLOOKUP(F!$B360,E!$B$1:'E'!$AK$300,12,FALSE)=1000000000,I422="-",I422=""),"",(HLOOKUP(SMALL(G!$Q$4:'G'!$Y$4,1),G!$Q$4:'G'!$Y$501,ROW(G!Q360)-3,FALSE))/VLOOKUP(F!$B360,E!$B$1:'E'!$AK$300,12,FALSE)*100),"")</f>
        <v/>
      </c>
      <c r="L422" s="34"/>
      <c r="M422" s="34" t="str">
        <f>G!AW360</f>
        <v/>
      </c>
      <c r="N422" s="34" t="str">
        <f>G!AV360</f>
        <v>62</v>
      </c>
      <c r="O422" s="33"/>
      <c r="P422" s="33" t="str">
        <f>G!AY360</f>
        <v/>
      </c>
      <c r="Q422" s="34" t="str">
        <f>G!AX360</f>
        <v>62,2</v>
      </c>
      <c r="R422" s="33" t="str">
        <f>G!AZ360</f>
        <v/>
      </c>
      <c r="S422" s="33" t="str">
        <f>G!BA360</f>
        <v/>
      </c>
      <c r="T422" s="34" t="str">
        <f>IFERROR(IF(OR(Q422="--",Q422="rg",VLOOKUP(F!$B360,E!$B$1:'E'!$AK$300,12,FALSE)=1000000000,R422="-",R422=""),"",(HLOOKUP(SMALL(G!$Q$4:'G'!$Y$4,4),G!$Q$4:'G'!$Y$501,ROW(G!Z360)-3,FALSE))/VLOOKUP(F!$B360,E!$B$1:'E'!$AK$300,12,FALSE)*100),"")</f>
        <v/>
      </c>
      <c r="U422" s="34"/>
      <c r="V422" s="34" t="str">
        <f>G!BC360</f>
        <v/>
      </c>
      <c r="W422" s="34" t="str">
        <f>G!BB360</f>
        <v>1,5</v>
      </c>
      <c r="X422" s="34"/>
      <c r="Y422" s="33" t="str">
        <f>G!BE360</f>
        <v/>
      </c>
      <c r="Z422" s="34" t="str">
        <f>G!BD360</f>
        <v>1,50</v>
      </c>
      <c r="AA422" s="33" t="str">
        <f>G!BF360</f>
        <v/>
      </c>
      <c r="AB422" s="33" t="str">
        <f>G!BG360</f>
        <v/>
      </c>
      <c r="AC422" s="34" t="str">
        <f>IFERROR(IF(OR(Z422="--",Z422="rg",VLOOKUP(F!$B360,E!$B$1:'E'!$AK$300,12,FALSE)=1000000000,AA422="-",AA422=""),"",(HLOOKUP(SMALL(G!$Q$4:'G'!$Y$4,7),G!$Q$4:'G'!$Y$501,ROW(G!AI360)-3,FALSE))/VLOOKUP(F!$B360,E!$B$1:'E'!$AK$300,12,FALSE)*100),"")</f>
        <v/>
      </c>
      <c r="AD422" s="34"/>
      <c r="AE422" s="25"/>
      <c r="AF422" s="25"/>
      <c r="AH422" s="63">
        <f t="shared" si="8"/>
        <v>0</v>
      </c>
      <c r="AJ422" s="25"/>
      <c r="AK422" s="25"/>
    </row>
    <row r="423" spans="1:37" s="63" customFormat="1" ht="9" hidden="1" customHeight="1" x14ac:dyDescent="0.15">
      <c r="A423" s="195" t="str">
        <f>F!A361</f>
        <v>Som PFAS excl. PFOS/PFOA</v>
      </c>
      <c r="B423" s="195"/>
      <c r="C423" s="195"/>
      <c r="D423" s="35" t="str">
        <f>G!AQ361</f>
        <v/>
      </c>
      <c r="E423" s="34" t="str">
        <f>G!AP361</f>
        <v>--</v>
      </c>
      <c r="F423" s="33"/>
      <c r="G423" s="33" t="str">
        <f>G!AS361</f>
        <v/>
      </c>
      <c r="H423" s="34" t="str">
        <f>G!AR361</f>
        <v>--</v>
      </c>
      <c r="I423" s="33" t="str">
        <f>G!AT361</f>
        <v/>
      </c>
      <c r="J423" s="33" t="str">
        <f>G!AU361</f>
        <v/>
      </c>
      <c r="K423" s="34" t="str">
        <f>IFERROR(IF(OR(H423="--",H423="rg",VLOOKUP(F!$B361,E!$B$1:'E'!$AK$300,12,FALSE)=1000000000,I423="-",I423=""),"",(HLOOKUP(SMALL(G!$Q$4:'G'!$Y$4,1),G!$Q$4:'G'!$Y$501,ROW(G!Q361)-3,FALSE))/VLOOKUP(F!$B361,E!$B$1:'E'!$AK$300,12,FALSE)*100),"")</f>
        <v/>
      </c>
      <c r="L423" s="34"/>
      <c r="M423" s="34" t="str">
        <f>G!AW361</f>
        <v/>
      </c>
      <c r="N423" s="34" t="str">
        <f>G!AV361</f>
        <v>--</v>
      </c>
      <c r="O423" s="33"/>
      <c r="P423" s="33" t="str">
        <f>G!AY361</f>
        <v/>
      </c>
      <c r="Q423" s="34" t="str">
        <f>G!AX361</f>
        <v>--</v>
      </c>
      <c r="R423" s="33" t="str">
        <f>G!AZ361</f>
        <v/>
      </c>
      <c r="S423" s="33" t="str">
        <f>G!BA361</f>
        <v/>
      </c>
      <c r="T423" s="34" t="str">
        <f>IFERROR(IF(OR(Q423="--",Q423="rg",VLOOKUP(F!$B361,E!$B$1:'E'!$AK$300,12,FALSE)=1000000000,R423="-",R423=""),"",(HLOOKUP(SMALL(G!$Q$4:'G'!$Y$4,4),G!$Q$4:'G'!$Y$501,ROW(G!Z361)-3,FALSE))/VLOOKUP(F!$B361,E!$B$1:'E'!$AK$300,12,FALSE)*100),"")</f>
        <v/>
      </c>
      <c r="U423" s="34"/>
      <c r="V423" s="34" t="str">
        <f>G!BC361</f>
        <v/>
      </c>
      <c r="W423" s="34" t="str">
        <f>G!BB361</f>
        <v>--</v>
      </c>
      <c r="X423" s="34"/>
      <c r="Y423" s="33" t="str">
        <f>G!BE361</f>
        <v/>
      </c>
      <c r="Z423" s="34" t="str">
        <f>G!BD361</f>
        <v>--</v>
      </c>
      <c r="AA423" s="33" t="str">
        <f>G!BF361</f>
        <v/>
      </c>
      <c r="AB423" s="33" t="str">
        <f>G!BG361</f>
        <v/>
      </c>
      <c r="AC423" s="34" t="str">
        <f>IFERROR(IF(OR(Z423="--",Z423="rg",VLOOKUP(F!$B361,E!$B$1:'E'!$AK$300,12,FALSE)=1000000000,AA423="-",AA423=""),"",(HLOOKUP(SMALL(G!$Q$4:'G'!$Y$4,7),G!$Q$4:'G'!$Y$501,ROW(G!AI361)-3,FALSE))/VLOOKUP(F!$B361,E!$B$1:'E'!$AK$300,12,FALSE)*100),"")</f>
        <v/>
      </c>
      <c r="AD423" s="34"/>
      <c r="AE423" s="25"/>
      <c r="AF423" s="25"/>
      <c r="AH423" s="63">
        <f t="shared" si="8"/>
        <v>1</v>
      </c>
      <c r="AJ423" s="25"/>
      <c r="AK423" s="25"/>
    </row>
    <row r="424" spans="1:37" ht="3.95" hidden="1" customHeight="1" x14ac:dyDescent="0.15">
      <c r="A424" s="32"/>
      <c r="B424" s="32"/>
      <c r="C424" s="32"/>
      <c r="D424" s="35"/>
      <c r="E424" s="34"/>
      <c r="F424" s="33"/>
      <c r="G424" s="33"/>
      <c r="H424" s="34"/>
      <c r="I424" s="33"/>
      <c r="J424" s="33"/>
      <c r="K424" s="33"/>
      <c r="L424" s="34"/>
      <c r="M424" s="34"/>
      <c r="N424" s="33"/>
      <c r="O424" s="33"/>
      <c r="P424" s="34"/>
      <c r="Q424" s="33"/>
      <c r="R424" s="33"/>
      <c r="S424" s="33"/>
      <c r="T424" s="34"/>
      <c r="U424" s="34"/>
      <c r="V424" s="34"/>
      <c r="W424" s="33"/>
      <c r="X424" s="34"/>
      <c r="Y424" s="33"/>
      <c r="Z424" s="34"/>
      <c r="AA424" s="34"/>
      <c r="AC424" s="25"/>
      <c r="AD424" s="63"/>
      <c r="AF424" s="63"/>
      <c r="AG424" s="25"/>
      <c r="AH424" s="85">
        <f>AH425</f>
        <v>1</v>
      </c>
      <c r="AI424" s="25"/>
    </row>
    <row r="425" spans="1:37" ht="9" hidden="1" customHeight="1" x14ac:dyDescent="0.15">
      <c r="A425" s="198" t="str">
        <f>IF(COUNTIF(F!D360:D366,131)&gt;0,"Overige stoffen (µg/kgds)","Overige stoffen (mg/kgds)")</f>
        <v>Overige stoffen (mg/kgds)</v>
      </c>
      <c r="B425" s="198"/>
      <c r="C425" s="198"/>
      <c r="D425" s="198"/>
      <c r="E425" s="198"/>
      <c r="F425" s="198"/>
      <c r="G425" s="198"/>
      <c r="H425" s="198"/>
      <c r="I425" s="198"/>
      <c r="J425" s="198"/>
      <c r="K425" s="198"/>
      <c r="L425" s="198"/>
      <c r="M425" s="198"/>
      <c r="N425" s="198"/>
      <c r="O425" s="198"/>
      <c r="P425" s="198"/>
      <c r="Q425" s="198"/>
      <c r="R425" s="198"/>
      <c r="S425" s="198"/>
      <c r="T425" s="198"/>
      <c r="U425" s="198"/>
      <c r="V425" s="198"/>
      <c r="W425" s="198"/>
      <c r="X425" s="198"/>
      <c r="Y425" s="198"/>
      <c r="Z425" s="198"/>
      <c r="AA425" s="198"/>
      <c r="AC425" s="25"/>
      <c r="AD425" s="63"/>
      <c r="AF425" s="63"/>
      <c r="AG425" s="25"/>
      <c r="AH425" s="85">
        <f>IF(COUNTIF(AH426:AH432,1)=COUNT(AH426:AH432),1,0)</f>
        <v>1</v>
      </c>
      <c r="AI425" s="25"/>
    </row>
    <row r="426" spans="1:37" s="63" customFormat="1" ht="9" hidden="1" customHeight="1" x14ac:dyDescent="0.15">
      <c r="A426" s="195" t="str">
        <f>F!A362</f>
        <v>Asbest</v>
      </c>
      <c r="B426" s="195"/>
      <c r="C426" s="195"/>
      <c r="D426" s="35" t="str">
        <f>G!AQ362</f>
        <v/>
      </c>
      <c r="E426" s="34" t="str">
        <f>G!AP362</f>
        <v>--</v>
      </c>
      <c r="F426" s="33"/>
      <c r="G426" s="33" t="str">
        <f>G!AS362</f>
        <v/>
      </c>
      <c r="H426" s="34" t="str">
        <f>G!AR362</f>
        <v>--</v>
      </c>
      <c r="I426" s="33" t="str">
        <f>G!AT362</f>
        <v/>
      </c>
      <c r="J426" s="33" t="str">
        <f>G!AU362</f>
        <v/>
      </c>
      <c r="K426" s="34" t="str">
        <f>IFERROR(IF(OR(H426="--",H426="rg",VLOOKUP(F!$B362,E!$B$1:'E'!$AK$300,12,FALSE)=1000000000,I426="-",I426=""),"",(HLOOKUP(SMALL(G!$Q$4:'G'!$Y$4,1),G!$Q$4:'G'!$Y$501,ROW(G!Q362)-3,FALSE))/VLOOKUP(F!$B362,E!$B$1:'E'!$AK$300,12,FALSE)*100),"")</f>
        <v/>
      </c>
      <c r="L426" s="34"/>
      <c r="M426" s="34" t="str">
        <f>G!AW362</f>
        <v/>
      </c>
      <c r="N426" s="34" t="str">
        <f>G!AV362</f>
        <v>--</v>
      </c>
      <c r="O426" s="33"/>
      <c r="P426" s="33" t="str">
        <f>G!AY362</f>
        <v/>
      </c>
      <c r="Q426" s="34" t="str">
        <f>G!AX362</f>
        <v>--</v>
      </c>
      <c r="R426" s="33" t="str">
        <f>G!AZ362</f>
        <v/>
      </c>
      <c r="S426" s="33" t="str">
        <f>G!BA362</f>
        <v/>
      </c>
      <c r="T426" s="34" t="str">
        <f>IFERROR(IF(OR(Q426="--",Q426="rg",VLOOKUP(F!$B362,E!$B$1:'E'!$AK$300,12,FALSE)=1000000000,R426="-",R426=""),"",(HLOOKUP(SMALL(G!$Q$4:'G'!$Y$4,4),G!$Q$4:'G'!$Y$501,ROW(G!Z362)-3,FALSE))/VLOOKUP(F!$B362,E!$B$1:'E'!$AK$300,12,FALSE)*100),"")</f>
        <v/>
      </c>
      <c r="U426" s="34"/>
      <c r="V426" s="34" t="str">
        <f>G!BC362</f>
        <v/>
      </c>
      <c r="W426" s="34" t="str">
        <f>G!BB362</f>
        <v>--</v>
      </c>
      <c r="X426" s="34"/>
      <c r="Y426" s="33" t="str">
        <f>G!BE362</f>
        <v/>
      </c>
      <c r="Z426" s="34" t="str">
        <f>G!BD362</f>
        <v>--</v>
      </c>
      <c r="AA426" s="33" t="str">
        <f>G!BF362</f>
        <v/>
      </c>
      <c r="AB426" s="33" t="str">
        <f>G!BG362</f>
        <v/>
      </c>
      <c r="AC426" s="34" t="str">
        <f>IFERROR(IF(OR(Z426="--",Z426="rg",VLOOKUP(F!$B362,E!$B$1:'E'!$AK$300,12,FALSE)=1000000000,AA426="-",AA426=""),"",(HLOOKUP(SMALL(G!$Q$4:'G'!$Y$4,7),G!$Q$4:'G'!$Y$501,ROW(G!AI362)-3,FALSE))/VLOOKUP(F!$B362,E!$B$1:'E'!$AK$300,12,FALSE)*100),"")</f>
        <v/>
      </c>
      <c r="AD426" s="34"/>
      <c r="AE426" s="25"/>
      <c r="AF426" s="25"/>
      <c r="AH426" s="63">
        <f t="shared" si="8"/>
        <v>1</v>
      </c>
      <c r="AJ426" s="25"/>
      <c r="AK426" s="25"/>
    </row>
    <row r="427" spans="1:37" s="63" customFormat="1" ht="9" hidden="1" customHeight="1" x14ac:dyDescent="0.15">
      <c r="A427" s="195" t="str">
        <f>F!A363</f>
        <v>Cycolhexanon</v>
      </c>
      <c r="B427" s="195"/>
      <c r="C427" s="195"/>
      <c r="D427" s="35" t="str">
        <f>G!AQ363</f>
        <v/>
      </c>
      <c r="E427" s="34" t="str">
        <f>G!AP363</f>
        <v>--</v>
      </c>
      <c r="F427" s="33"/>
      <c r="G427" s="33" t="str">
        <f>G!AS363</f>
        <v/>
      </c>
      <c r="H427" s="34" t="str">
        <f>G!AR363</f>
        <v>--</v>
      </c>
      <c r="I427" s="33" t="str">
        <f>G!AT363</f>
        <v/>
      </c>
      <c r="J427" s="33" t="str">
        <f>G!AU363</f>
        <v/>
      </c>
      <c r="K427" s="34" t="str">
        <f>IFERROR(IF(OR(H427="--",H427="rg",VLOOKUP(F!$B363,E!$B$1:'E'!$AK$300,12,FALSE)=1000000000,I427="-",I427=""),"",(HLOOKUP(SMALL(G!$Q$4:'G'!$Y$4,1),G!$Q$4:'G'!$Y$501,ROW(G!Q363)-3,FALSE))/VLOOKUP(F!$B363,E!$B$1:'E'!$AK$300,12,FALSE)*100),"")</f>
        <v/>
      </c>
      <c r="L427" s="34"/>
      <c r="M427" s="34" t="str">
        <f>G!AW363</f>
        <v/>
      </c>
      <c r="N427" s="34" t="str">
        <f>G!AV363</f>
        <v>--</v>
      </c>
      <c r="O427" s="33"/>
      <c r="P427" s="33" t="str">
        <f>G!AY363</f>
        <v/>
      </c>
      <c r="Q427" s="34" t="str">
        <f>G!AX363</f>
        <v>--</v>
      </c>
      <c r="R427" s="33" t="str">
        <f>G!AZ363</f>
        <v/>
      </c>
      <c r="S427" s="33" t="str">
        <f>G!BA363</f>
        <v/>
      </c>
      <c r="T427" s="34" t="str">
        <f>IFERROR(IF(OR(Q427="--",Q427="rg",VLOOKUP(F!$B363,E!$B$1:'E'!$AK$300,12,FALSE)=1000000000,R427="-",R427=""),"",(HLOOKUP(SMALL(G!$Q$4:'G'!$Y$4,4),G!$Q$4:'G'!$Y$501,ROW(G!Z363)-3,FALSE))/VLOOKUP(F!$B363,E!$B$1:'E'!$AK$300,12,FALSE)*100),"")</f>
        <v/>
      </c>
      <c r="U427" s="34"/>
      <c r="V427" s="34" t="str">
        <f>G!BC363</f>
        <v/>
      </c>
      <c r="W427" s="34" t="str">
        <f>G!BB363</f>
        <v>--</v>
      </c>
      <c r="X427" s="34"/>
      <c r="Y427" s="33" t="str">
        <f>G!BE363</f>
        <v/>
      </c>
      <c r="Z427" s="34" t="str">
        <f>G!BD363</f>
        <v>--</v>
      </c>
      <c r="AA427" s="33" t="str">
        <f>G!BF363</f>
        <v/>
      </c>
      <c r="AB427" s="33" t="str">
        <f>G!BG363</f>
        <v/>
      </c>
      <c r="AC427" s="34" t="str">
        <f>IFERROR(IF(OR(Z427="--",Z427="rg",VLOOKUP(F!$B363,E!$B$1:'E'!$AK$300,12,FALSE)=1000000000,AA427="-",AA427=""),"",(HLOOKUP(SMALL(G!$Q$4:'G'!$Y$4,7),G!$Q$4:'G'!$Y$501,ROW(G!AI363)-3,FALSE))/VLOOKUP(F!$B363,E!$B$1:'E'!$AK$300,12,FALSE)*100),"")</f>
        <v/>
      </c>
      <c r="AD427" s="34"/>
      <c r="AE427" s="25"/>
      <c r="AF427" s="25"/>
      <c r="AH427" s="63">
        <f t="shared" si="8"/>
        <v>1</v>
      </c>
      <c r="AJ427" s="25"/>
      <c r="AK427" s="25"/>
    </row>
    <row r="428" spans="1:37" s="63" customFormat="1" ht="9" hidden="1" customHeight="1" x14ac:dyDescent="0.15">
      <c r="A428" s="195" t="str">
        <f>F!A364</f>
        <v>Pyridine</v>
      </c>
      <c r="B428" s="195"/>
      <c r="C428" s="195"/>
      <c r="D428" s="35" t="str">
        <f>G!AQ364</f>
        <v/>
      </c>
      <c r="E428" s="34" t="str">
        <f>G!AP364</f>
        <v>--</v>
      </c>
      <c r="F428" s="33"/>
      <c r="G428" s="33" t="str">
        <f>G!AS364</f>
        <v/>
      </c>
      <c r="H428" s="34" t="str">
        <f>G!AR364</f>
        <v>--</v>
      </c>
      <c r="I428" s="33" t="str">
        <f>G!AT364</f>
        <v/>
      </c>
      <c r="J428" s="33" t="str">
        <f>G!AU364</f>
        <v/>
      </c>
      <c r="K428" s="34" t="str">
        <f>IFERROR(IF(OR(H428="--",H428="rg",VLOOKUP(F!$B364,E!$B$1:'E'!$AK$300,12,FALSE)=1000000000,I428="-",I428=""),"",(HLOOKUP(SMALL(G!$Q$4:'G'!$Y$4,1),G!$Q$4:'G'!$Y$501,ROW(G!Q364)-3,FALSE))/VLOOKUP(F!$B364,E!$B$1:'E'!$AK$300,12,FALSE)*100),"")</f>
        <v/>
      </c>
      <c r="L428" s="34"/>
      <c r="M428" s="34" t="str">
        <f>G!AW364</f>
        <v/>
      </c>
      <c r="N428" s="34" t="str">
        <f>G!AV364</f>
        <v>--</v>
      </c>
      <c r="O428" s="33"/>
      <c r="P428" s="33" t="str">
        <f>G!AY364</f>
        <v/>
      </c>
      <c r="Q428" s="34" t="str">
        <f>G!AX364</f>
        <v>--</v>
      </c>
      <c r="R428" s="33" t="str">
        <f>G!AZ364</f>
        <v/>
      </c>
      <c r="S428" s="33" t="str">
        <f>G!BA364</f>
        <v/>
      </c>
      <c r="T428" s="34" t="str">
        <f>IFERROR(IF(OR(Q428="--",Q428="rg",VLOOKUP(F!$B364,E!$B$1:'E'!$AK$300,12,FALSE)=1000000000,R428="-",R428=""),"",(HLOOKUP(SMALL(G!$Q$4:'G'!$Y$4,4),G!$Q$4:'G'!$Y$501,ROW(G!Z364)-3,FALSE))/VLOOKUP(F!$B364,E!$B$1:'E'!$AK$300,12,FALSE)*100),"")</f>
        <v/>
      </c>
      <c r="U428" s="34"/>
      <c r="V428" s="34" t="str">
        <f>G!BC364</f>
        <v/>
      </c>
      <c r="W428" s="34" t="str">
        <f>G!BB364</f>
        <v>--</v>
      </c>
      <c r="X428" s="34"/>
      <c r="Y428" s="33" t="str">
        <f>G!BE364</f>
        <v/>
      </c>
      <c r="Z428" s="34" t="str">
        <f>G!BD364</f>
        <v>--</v>
      </c>
      <c r="AA428" s="33" t="str">
        <f>G!BF364</f>
        <v/>
      </c>
      <c r="AB428" s="33" t="str">
        <f>G!BG364</f>
        <v/>
      </c>
      <c r="AC428" s="34" t="str">
        <f>IFERROR(IF(OR(Z428="--",Z428="rg",VLOOKUP(F!$B364,E!$B$1:'E'!$AK$300,12,FALSE)=1000000000,AA428="-",AA428=""),"",(HLOOKUP(SMALL(G!$Q$4:'G'!$Y$4,7),G!$Q$4:'G'!$Y$501,ROW(G!AI364)-3,FALSE))/VLOOKUP(F!$B364,E!$B$1:'E'!$AK$300,12,FALSE)*100),"")</f>
        <v/>
      </c>
      <c r="AD428" s="34"/>
      <c r="AE428" s="25"/>
      <c r="AF428" s="25"/>
      <c r="AH428" s="63">
        <f t="shared" si="8"/>
        <v>1</v>
      </c>
      <c r="AJ428" s="25"/>
      <c r="AK428" s="25"/>
    </row>
    <row r="429" spans="1:37" s="63" customFormat="1" ht="9" hidden="1" customHeight="1" x14ac:dyDescent="0.15">
      <c r="A429" s="195" t="str">
        <f>F!A365</f>
        <v>Tetrahydrofuran</v>
      </c>
      <c r="B429" s="195"/>
      <c r="C429" s="195"/>
      <c r="D429" s="35" t="str">
        <f>G!AQ365</f>
        <v/>
      </c>
      <c r="E429" s="34" t="str">
        <f>G!AP365</f>
        <v>--</v>
      </c>
      <c r="F429" s="33"/>
      <c r="G429" s="33" t="str">
        <f>G!AS365</f>
        <v/>
      </c>
      <c r="H429" s="34" t="str">
        <f>G!AR365</f>
        <v>--</v>
      </c>
      <c r="I429" s="33" t="str">
        <f>G!AT365</f>
        <v/>
      </c>
      <c r="J429" s="33" t="str">
        <f>G!AU365</f>
        <v/>
      </c>
      <c r="K429" s="34" t="str">
        <f>IFERROR(IF(OR(H429="--",H429="rg",VLOOKUP(F!$B365,E!$B$1:'E'!$AK$300,12,FALSE)=1000000000,I429="-",I429=""),"",(HLOOKUP(SMALL(G!$Q$4:'G'!$Y$4,1),G!$Q$4:'G'!$Y$501,ROW(G!Q365)-3,FALSE))/VLOOKUP(F!$B365,E!$B$1:'E'!$AK$300,12,FALSE)*100),"")</f>
        <v/>
      </c>
      <c r="L429" s="34"/>
      <c r="M429" s="34" t="str">
        <f>G!AW365</f>
        <v/>
      </c>
      <c r="N429" s="34" t="str">
        <f>G!AV365</f>
        <v>--</v>
      </c>
      <c r="O429" s="33"/>
      <c r="P429" s="33" t="str">
        <f>G!AY365</f>
        <v/>
      </c>
      <c r="Q429" s="34" t="str">
        <f>G!AX365</f>
        <v>--</v>
      </c>
      <c r="R429" s="33" t="str">
        <f>G!AZ365</f>
        <v/>
      </c>
      <c r="S429" s="33" t="str">
        <f>G!BA365</f>
        <v/>
      </c>
      <c r="T429" s="34" t="str">
        <f>IFERROR(IF(OR(Q429="--",Q429="rg",VLOOKUP(F!$B365,E!$B$1:'E'!$AK$300,12,FALSE)=1000000000,R429="-",R429=""),"",(HLOOKUP(SMALL(G!$Q$4:'G'!$Y$4,4),G!$Q$4:'G'!$Y$501,ROW(G!Z365)-3,FALSE))/VLOOKUP(F!$B365,E!$B$1:'E'!$AK$300,12,FALSE)*100),"")</f>
        <v/>
      </c>
      <c r="U429" s="34"/>
      <c r="V429" s="34" t="str">
        <f>G!BC365</f>
        <v/>
      </c>
      <c r="W429" s="34" t="str">
        <f>G!BB365</f>
        <v>--</v>
      </c>
      <c r="X429" s="34"/>
      <c r="Y429" s="33" t="str">
        <f>G!BE365</f>
        <v/>
      </c>
      <c r="Z429" s="34" t="str">
        <f>G!BD365</f>
        <v>--</v>
      </c>
      <c r="AA429" s="33" t="str">
        <f>G!BF365</f>
        <v/>
      </c>
      <c r="AB429" s="33" t="str">
        <f>G!BG365</f>
        <v/>
      </c>
      <c r="AC429" s="34" t="str">
        <f>IFERROR(IF(OR(Z429="--",Z429="rg",VLOOKUP(F!$B365,E!$B$1:'E'!$AK$300,12,FALSE)=1000000000,AA429="-",AA429=""),"",(HLOOKUP(SMALL(G!$Q$4:'G'!$Y$4,7),G!$Q$4:'G'!$Y$501,ROW(G!AI365)-3,FALSE))/VLOOKUP(F!$B365,E!$B$1:'E'!$AK$300,12,FALSE)*100),"")</f>
        <v/>
      </c>
      <c r="AD429" s="34"/>
      <c r="AE429" s="25"/>
      <c r="AF429" s="25"/>
      <c r="AH429" s="63">
        <f t="shared" si="8"/>
        <v>1</v>
      </c>
      <c r="AJ429" s="25"/>
      <c r="AK429" s="25"/>
    </row>
    <row r="430" spans="1:37" s="63" customFormat="1" ht="9" hidden="1" customHeight="1" x14ac:dyDescent="0.15">
      <c r="A430" s="195" t="str">
        <f>F!A366</f>
        <v>Tetrahydrothiofeen</v>
      </c>
      <c r="B430" s="195"/>
      <c r="C430" s="195"/>
      <c r="D430" s="35" t="str">
        <f>G!AQ366</f>
        <v/>
      </c>
      <c r="E430" s="34" t="str">
        <f>G!AP366</f>
        <v>--</v>
      </c>
      <c r="F430" s="33"/>
      <c r="G430" s="33" t="str">
        <f>G!AS366</f>
        <v/>
      </c>
      <c r="H430" s="34" t="str">
        <f>G!AR366</f>
        <v>--</v>
      </c>
      <c r="I430" s="33" t="str">
        <f>G!AT366</f>
        <v/>
      </c>
      <c r="J430" s="33" t="str">
        <f>G!AU366</f>
        <v/>
      </c>
      <c r="K430" s="34" t="str">
        <f>IFERROR(IF(OR(H430="--",H430="rg",VLOOKUP(F!$B366,E!$B$1:'E'!$AK$300,12,FALSE)=1000000000,I430="-",I430=""),"",(HLOOKUP(SMALL(G!$Q$4:'G'!$Y$4,1),G!$Q$4:'G'!$Y$501,ROW(G!Q366)-3,FALSE))/VLOOKUP(F!$B366,E!$B$1:'E'!$AK$300,12,FALSE)*100),"")</f>
        <v/>
      </c>
      <c r="L430" s="34"/>
      <c r="M430" s="34" t="str">
        <f>G!AW366</f>
        <v/>
      </c>
      <c r="N430" s="34" t="str">
        <f>G!AV366</f>
        <v>--</v>
      </c>
      <c r="O430" s="33"/>
      <c r="P430" s="33" t="str">
        <f>G!AY366</f>
        <v/>
      </c>
      <c r="Q430" s="34" t="str">
        <f>G!AX366</f>
        <v>--</v>
      </c>
      <c r="R430" s="33" t="str">
        <f>G!AZ366</f>
        <v/>
      </c>
      <c r="S430" s="33" t="str">
        <f>G!BA366</f>
        <v/>
      </c>
      <c r="T430" s="34" t="str">
        <f>IFERROR(IF(OR(Q430="--",Q430="rg",VLOOKUP(F!$B366,E!$B$1:'E'!$AK$300,12,FALSE)=1000000000,R430="-",R430=""),"",(HLOOKUP(SMALL(G!$Q$4:'G'!$Y$4,4),G!$Q$4:'G'!$Y$501,ROW(G!Z366)-3,FALSE))/VLOOKUP(F!$B366,E!$B$1:'E'!$AK$300,12,FALSE)*100),"")</f>
        <v/>
      </c>
      <c r="U430" s="34"/>
      <c r="V430" s="34" t="str">
        <f>G!BC366</f>
        <v/>
      </c>
      <c r="W430" s="34" t="str">
        <f>G!BB366</f>
        <v>--</v>
      </c>
      <c r="X430" s="34"/>
      <c r="Y430" s="33" t="str">
        <f>G!BE366</f>
        <v/>
      </c>
      <c r="Z430" s="34" t="str">
        <f>G!BD366</f>
        <v>--</v>
      </c>
      <c r="AA430" s="33" t="str">
        <f>G!BF366</f>
        <v/>
      </c>
      <c r="AB430" s="33" t="str">
        <f>G!BG366</f>
        <v/>
      </c>
      <c r="AC430" s="34" t="str">
        <f>IFERROR(IF(OR(Z430="--",Z430="rg",VLOOKUP(F!$B366,E!$B$1:'E'!$AK$300,12,FALSE)=1000000000,AA430="-",AA430=""),"",(HLOOKUP(SMALL(G!$Q$4:'G'!$Y$4,7),G!$Q$4:'G'!$Y$501,ROW(G!AI366)-3,FALSE))/VLOOKUP(F!$B366,E!$B$1:'E'!$AK$300,12,FALSE)*100),"")</f>
        <v/>
      </c>
      <c r="AD430" s="34"/>
      <c r="AE430" s="25"/>
      <c r="AF430" s="25"/>
      <c r="AH430" s="63">
        <f t="shared" si="8"/>
        <v>1</v>
      </c>
      <c r="AJ430" s="25"/>
      <c r="AK430" s="25"/>
    </row>
    <row r="431" spans="1:37" s="63" customFormat="1" ht="9" hidden="1" customHeight="1" x14ac:dyDescent="0.15">
      <c r="A431" s="195" t="str">
        <f>F!A367</f>
        <v>Acrylonitril</v>
      </c>
      <c r="B431" s="195"/>
      <c r="C431" s="195"/>
      <c r="D431" s="35" t="str">
        <f>G!AQ367</f>
        <v/>
      </c>
      <c r="E431" s="34" t="str">
        <f>G!AP367</f>
        <v>--</v>
      </c>
      <c r="F431" s="33"/>
      <c r="G431" s="33" t="str">
        <f>G!AS367</f>
        <v/>
      </c>
      <c r="H431" s="34" t="str">
        <f>G!AR367</f>
        <v>--</v>
      </c>
      <c r="I431" s="33" t="str">
        <f>G!AT367</f>
        <v/>
      </c>
      <c r="J431" s="33" t="str">
        <f>G!AU367</f>
        <v/>
      </c>
      <c r="K431" s="34" t="str">
        <f>IFERROR(IF(OR(H431="--",H431="rg",VLOOKUP(F!$B367,E!$B$1:'E'!$AK$300,12,FALSE)=1000000000,I431="-",I431=""),"",(HLOOKUP(SMALL(G!$Q$4:'G'!$Y$4,1),G!$Q$4:'G'!$Y$501,ROW(G!Q367)-3,FALSE))/VLOOKUP(F!$B367,E!$B$1:'E'!$AK$300,12,FALSE)*100),"")</f>
        <v/>
      </c>
      <c r="L431" s="34"/>
      <c r="M431" s="34" t="str">
        <f>G!AW367</f>
        <v/>
      </c>
      <c r="N431" s="34" t="str">
        <f>G!AV367</f>
        <v>--</v>
      </c>
      <c r="O431" s="33"/>
      <c r="P431" s="33" t="str">
        <f>G!AY367</f>
        <v/>
      </c>
      <c r="Q431" s="34" t="str">
        <f>G!AX367</f>
        <v>--</v>
      </c>
      <c r="R431" s="33" t="str">
        <f>G!AZ367</f>
        <v/>
      </c>
      <c r="S431" s="33" t="str">
        <f>G!BA367</f>
        <v/>
      </c>
      <c r="T431" s="34" t="str">
        <f>IFERROR(IF(OR(Q431="--",Q431="rg",VLOOKUP(F!$B367,E!$B$1:'E'!$AK$300,12,FALSE)=1000000000,R431="-",R431=""),"",(HLOOKUP(SMALL(G!$Q$4:'G'!$Y$4,4),G!$Q$4:'G'!$Y$501,ROW(G!Z367)-3,FALSE))/VLOOKUP(F!$B367,E!$B$1:'E'!$AK$300,12,FALSE)*100),"")</f>
        <v/>
      </c>
      <c r="U431" s="34"/>
      <c r="V431" s="34" t="str">
        <f>G!BC367</f>
        <v/>
      </c>
      <c r="W431" s="34" t="str">
        <f>G!BB367</f>
        <v>--</v>
      </c>
      <c r="X431" s="34"/>
      <c r="Y431" s="33" t="str">
        <f>G!BE367</f>
        <v/>
      </c>
      <c r="Z431" s="34" t="str">
        <f>G!BD367</f>
        <v>--</v>
      </c>
      <c r="AA431" s="33" t="str">
        <f>G!BF367</f>
        <v/>
      </c>
      <c r="AB431" s="33" t="str">
        <f>G!BG367</f>
        <v/>
      </c>
      <c r="AC431" s="34" t="str">
        <f>IFERROR(IF(OR(Z431="--",Z431="rg",VLOOKUP(F!$B367,E!$B$1:'E'!$AK$300,12,FALSE)=1000000000,AA431="-",AA431=""),"",(HLOOKUP(SMALL(G!$Q$4:'G'!$Y$4,7),G!$Q$4:'G'!$Y$501,ROW(G!AI367)-3,FALSE))/VLOOKUP(F!$B367,E!$B$1:'E'!$AK$300,12,FALSE)*100),"")</f>
        <v/>
      </c>
      <c r="AD431" s="34"/>
      <c r="AE431" s="25"/>
      <c r="AF431" s="25"/>
      <c r="AH431" s="63">
        <f t="shared" si="8"/>
        <v>1</v>
      </c>
      <c r="AJ431" s="25"/>
      <c r="AK431" s="25"/>
    </row>
    <row r="432" spans="1:37" s="63" customFormat="1" ht="9" hidden="1" customHeight="1" x14ac:dyDescent="0.15">
      <c r="A432" s="195" t="str">
        <f>F!A368</f>
        <v>Formaldehyde</v>
      </c>
      <c r="B432" s="195"/>
      <c r="C432" s="195"/>
      <c r="D432" s="35" t="str">
        <f>G!AQ368</f>
        <v/>
      </c>
      <c r="E432" s="34" t="str">
        <f>G!AP368</f>
        <v>--</v>
      </c>
      <c r="F432" s="33"/>
      <c r="G432" s="33" t="str">
        <f>G!AS368</f>
        <v/>
      </c>
      <c r="H432" s="34" t="str">
        <f>G!AR368</f>
        <v>--</v>
      </c>
      <c r="I432" s="33" t="str">
        <f>G!AT368</f>
        <v/>
      </c>
      <c r="J432" s="33" t="str">
        <f>G!AU368</f>
        <v/>
      </c>
      <c r="K432" s="34" t="str">
        <f>IFERROR(IF(OR(H432="--",H432="rg",VLOOKUP(F!$B368,E!$B$1:'E'!$AK$300,12,FALSE)=1000000000,I432="-",I432=""),"",(HLOOKUP(SMALL(G!$Q$4:'G'!$Y$4,1),G!$Q$4:'G'!$Y$501,ROW(G!Q368)-3,FALSE))/VLOOKUP(F!$B368,E!$B$1:'E'!$AK$300,12,FALSE)*100),"")</f>
        <v/>
      </c>
      <c r="L432" s="34"/>
      <c r="M432" s="34" t="str">
        <f>G!AW368</f>
        <v/>
      </c>
      <c r="N432" s="34" t="str">
        <f>G!AV368</f>
        <v>--</v>
      </c>
      <c r="O432" s="33"/>
      <c r="P432" s="33" t="str">
        <f>G!AY368</f>
        <v/>
      </c>
      <c r="Q432" s="34" t="str">
        <f>G!AX368</f>
        <v>--</v>
      </c>
      <c r="R432" s="33" t="str">
        <f>G!AZ368</f>
        <v/>
      </c>
      <c r="S432" s="33" t="str">
        <f>G!BA368</f>
        <v/>
      </c>
      <c r="T432" s="34" t="str">
        <f>IFERROR(IF(OR(Q432="--",Q432="rg",VLOOKUP(F!$B368,E!$B$1:'E'!$AK$300,12,FALSE)=1000000000,R432="-",R432=""),"",(HLOOKUP(SMALL(G!$Q$4:'G'!$Y$4,4),G!$Q$4:'G'!$Y$501,ROW(G!Z368)-3,FALSE))/VLOOKUP(F!$B368,E!$B$1:'E'!$AK$300,12,FALSE)*100),"")</f>
        <v/>
      </c>
      <c r="U432" s="34"/>
      <c r="V432" s="34" t="str">
        <f>G!BC368</f>
        <v/>
      </c>
      <c r="W432" s="34" t="str">
        <f>G!BB368</f>
        <v>--</v>
      </c>
      <c r="X432" s="34"/>
      <c r="Y432" s="33" t="str">
        <f>G!BE368</f>
        <v/>
      </c>
      <c r="Z432" s="34" t="str">
        <f>G!BD368</f>
        <v>--</v>
      </c>
      <c r="AA432" s="33" t="str">
        <f>G!BF368</f>
        <v/>
      </c>
      <c r="AB432" s="33" t="str">
        <f>G!BG368</f>
        <v/>
      </c>
      <c r="AC432" s="34" t="str">
        <f>IFERROR(IF(OR(Z432="--",Z432="rg",VLOOKUP(F!$B368,E!$B$1:'E'!$AK$300,12,FALSE)=1000000000,AA432="-",AA432=""),"",(HLOOKUP(SMALL(G!$Q$4:'G'!$Y$4,7),G!$Q$4:'G'!$Y$501,ROW(G!AI368)-3,FALSE))/VLOOKUP(F!$B368,E!$B$1:'E'!$AK$300,12,FALSE)*100),"")</f>
        <v/>
      </c>
      <c r="AD432" s="34"/>
      <c r="AE432" s="25"/>
      <c r="AF432" s="25"/>
      <c r="AH432" s="63">
        <f t="shared" si="8"/>
        <v>1</v>
      </c>
      <c r="AJ432" s="25"/>
      <c r="AK432" s="25"/>
    </row>
    <row r="433" spans="1:37" s="63" customFormat="1" ht="3.95" customHeight="1" x14ac:dyDescent="0.15">
      <c r="A433" s="199"/>
      <c r="B433" s="199"/>
      <c r="C433" s="199"/>
      <c r="D433" s="29"/>
      <c r="E433" s="29"/>
      <c r="F433" s="30"/>
      <c r="G433" s="30"/>
      <c r="H433" s="30"/>
      <c r="I433" s="30"/>
      <c r="J433" s="30"/>
      <c r="K433" s="149"/>
      <c r="L433" s="149"/>
      <c r="M433" s="29"/>
      <c r="N433" s="29"/>
      <c r="O433" s="30"/>
      <c r="P433" s="30"/>
      <c r="Q433" s="30"/>
      <c r="R433" s="30"/>
      <c r="S433" s="30"/>
      <c r="T433" s="149"/>
      <c r="U433" s="149"/>
      <c r="V433" s="29"/>
      <c r="W433" s="29"/>
      <c r="X433" s="29"/>
      <c r="Y433" s="30"/>
      <c r="Z433" s="30"/>
      <c r="AA433" s="30"/>
      <c r="AB433" s="29"/>
      <c r="AC433" s="149"/>
      <c r="AD433" s="149"/>
      <c r="AE433" s="25"/>
      <c r="AF433" s="25"/>
      <c r="AH433" s="85">
        <v>0</v>
      </c>
      <c r="AJ433" s="25"/>
      <c r="AK433" s="25"/>
    </row>
    <row r="434" spans="1:37" s="63" customFormat="1" ht="3.95" customHeight="1" x14ac:dyDescent="0.15">
      <c r="A434" s="36"/>
      <c r="B434" s="36"/>
      <c r="C434" s="36"/>
      <c r="D434" s="36"/>
      <c r="E434" s="36"/>
      <c r="F434" s="37"/>
      <c r="G434" s="37"/>
      <c r="H434" s="37"/>
      <c r="I434" s="37"/>
      <c r="J434" s="37"/>
      <c r="K434" s="150"/>
      <c r="L434" s="150"/>
      <c r="M434" s="36"/>
      <c r="N434" s="36"/>
      <c r="O434" s="37"/>
      <c r="P434" s="37"/>
      <c r="Q434" s="37"/>
      <c r="R434" s="37"/>
      <c r="S434" s="37"/>
      <c r="T434" s="150"/>
      <c r="U434" s="150"/>
      <c r="V434" s="36"/>
      <c r="W434" s="36"/>
      <c r="X434" s="36"/>
      <c r="Y434" s="37"/>
      <c r="Z434" s="37"/>
      <c r="AA434" s="37"/>
      <c r="AB434" s="36"/>
      <c r="AC434" s="150"/>
      <c r="AD434" s="150"/>
      <c r="AE434" s="25"/>
      <c r="AF434" s="25"/>
      <c r="AH434" s="85">
        <v>0</v>
      </c>
      <c r="AJ434" s="25"/>
      <c r="AK434" s="25"/>
    </row>
    <row r="435" spans="1:37" s="63" customFormat="1" ht="6.95" customHeight="1" x14ac:dyDescent="0.15">
      <c r="A435" s="37"/>
      <c r="B435" s="36"/>
      <c r="C435" s="36"/>
      <c r="D435" s="36"/>
      <c r="E435" s="36"/>
      <c r="F435" s="36"/>
      <c r="G435" s="36"/>
      <c r="H435" s="36"/>
      <c r="I435" s="36"/>
      <c r="J435" s="36"/>
      <c r="K435" s="150"/>
      <c r="L435" s="150"/>
      <c r="M435" s="36"/>
      <c r="N435" s="36"/>
      <c r="O435" s="36"/>
      <c r="P435" s="36"/>
      <c r="Q435" s="36"/>
      <c r="R435" s="36"/>
      <c r="S435" s="36"/>
      <c r="T435" s="150"/>
      <c r="U435" s="150"/>
      <c r="V435" s="36"/>
      <c r="W435" s="36"/>
      <c r="X435" s="36"/>
      <c r="Y435" s="36"/>
      <c r="Z435" s="36"/>
      <c r="AA435" s="36"/>
      <c r="AB435" s="36"/>
      <c r="AC435" s="150"/>
      <c r="AD435" s="150"/>
      <c r="AE435" s="25"/>
      <c r="AF435" s="25"/>
      <c r="AH435" s="85">
        <v>0</v>
      </c>
      <c r="AJ435" s="25"/>
      <c r="AK435" s="25"/>
    </row>
    <row r="436" spans="1:37" s="63" customFormat="1" ht="8.1" customHeight="1" x14ac:dyDescent="0.15">
      <c r="A436" s="36" t="str">
        <f>H!N4</f>
        <v>-</v>
      </c>
      <c r="B436" s="36"/>
      <c r="C436" s="36" t="str">
        <f>H!O4</f>
        <v>Kleiner dan of gelijk aan kwaliteitseis landbouw / natuur (= niet verontreinigd).</v>
      </c>
      <c r="D436" s="36"/>
      <c r="E436" s="36"/>
      <c r="F436" s="37"/>
      <c r="G436" s="37"/>
      <c r="H436" s="37"/>
      <c r="I436" s="37"/>
      <c r="J436" s="37"/>
      <c r="K436" s="150"/>
      <c r="L436" s="150"/>
      <c r="M436" s="36"/>
      <c r="N436" s="36"/>
      <c r="O436" s="37"/>
      <c r="P436" s="37"/>
      <c r="Q436" s="37"/>
      <c r="R436" s="37"/>
      <c r="S436" s="37"/>
      <c r="T436" s="150"/>
      <c r="U436" s="150"/>
      <c r="V436" s="36"/>
      <c r="W436" s="36"/>
      <c r="X436" s="36"/>
      <c r="Y436" s="37"/>
      <c r="Z436" s="37"/>
      <c r="AA436" s="37"/>
      <c r="AB436" s="36"/>
      <c r="AC436" s="150"/>
      <c r="AD436" s="150"/>
      <c r="AE436" s="25"/>
      <c r="AF436" s="25"/>
      <c r="AH436" s="63">
        <f>IF(A436="",1,0)</f>
        <v>0</v>
      </c>
      <c r="AJ436" s="25"/>
      <c r="AK436" s="25"/>
    </row>
    <row r="437" spans="1:37" s="63" customFormat="1" ht="8.1" customHeight="1" x14ac:dyDescent="0.15">
      <c r="A437" s="36" t="str">
        <f>H!N5</f>
        <v>●</v>
      </c>
      <c r="B437" s="36"/>
      <c r="C437" s="36" t="str">
        <f>H!O5</f>
        <v>Groter dan kwaliteitseis landbouw / natuur en kleiner dan of gelijk aan kwaliteitseis wonen (= licht verontreinigd).</v>
      </c>
      <c r="D437" s="36"/>
      <c r="E437" s="36"/>
      <c r="F437" s="37"/>
      <c r="G437" s="37"/>
      <c r="H437" s="37"/>
      <c r="I437" s="37"/>
      <c r="J437" s="37"/>
      <c r="K437" s="150"/>
      <c r="L437" s="150"/>
      <c r="M437" s="36"/>
      <c r="N437" s="36"/>
      <c r="O437" s="37"/>
      <c r="P437" s="37"/>
      <c r="Q437" s="37"/>
      <c r="R437" s="37"/>
      <c r="S437" s="37"/>
      <c r="T437" s="150"/>
      <c r="U437" s="150"/>
      <c r="V437" s="36"/>
      <c r="W437" s="36"/>
      <c r="X437" s="36"/>
      <c r="Y437" s="37"/>
      <c r="Z437" s="37"/>
      <c r="AA437" s="37"/>
      <c r="AB437" s="36"/>
      <c r="AC437" s="150"/>
      <c r="AD437" s="150"/>
      <c r="AE437" s="25"/>
      <c r="AF437" s="25"/>
      <c r="AH437" s="63">
        <f t="shared" ref="AH437:AH487" si="9">IF(A437="",1,0)</f>
        <v>0</v>
      </c>
      <c r="AJ437" s="25"/>
      <c r="AK437" s="25"/>
    </row>
    <row r="438" spans="1:37" s="63" customFormat="1" ht="8.1" customHeight="1" x14ac:dyDescent="0.15">
      <c r="A438" s="36" t="str">
        <f>H!N6</f>
        <v>●●</v>
      </c>
      <c r="B438" s="36"/>
      <c r="C438" s="36" t="str">
        <f>H!O6</f>
        <v>Groter dan kwaliteitseis wonen en kleiner dan of gelijk aan kwaliteitseis industrie (= licht verontreinigd).</v>
      </c>
      <c r="D438" s="36"/>
      <c r="E438" s="36"/>
      <c r="F438" s="37"/>
      <c r="G438" s="37"/>
      <c r="H438" s="37"/>
      <c r="I438" s="37"/>
      <c r="J438" s="37"/>
      <c r="K438" s="150"/>
      <c r="L438" s="150"/>
      <c r="M438" s="36"/>
      <c r="N438" s="36"/>
      <c r="O438" s="37"/>
      <c r="P438" s="37"/>
      <c r="Q438" s="37"/>
      <c r="R438" s="37"/>
      <c r="S438" s="37"/>
      <c r="T438" s="150"/>
      <c r="U438" s="150"/>
      <c r="V438" s="36"/>
      <c r="W438" s="36"/>
      <c r="X438" s="36"/>
      <c r="Y438" s="37"/>
      <c r="Z438" s="37"/>
      <c r="AA438" s="37"/>
      <c r="AB438" s="36"/>
      <c r="AC438" s="150"/>
      <c r="AD438" s="150"/>
      <c r="AE438" s="25"/>
      <c r="AF438" s="25"/>
      <c r="AH438" s="63">
        <f t="shared" si="9"/>
        <v>0</v>
      </c>
      <c r="AJ438" s="25"/>
      <c r="AK438" s="25"/>
    </row>
    <row r="439" spans="1:37" s="63" customFormat="1" ht="8.1" customHeight="1" x14ac:dyDescent="0.15">
      <c r="A439" s="36" t="str">
        <f>H!N7</f>
        <v>●●●</v>
      </c>
      <c r="B439" s="36"/>
      <c r="C439" s="36" t="str">
        <f>H!O7</f>
        <v>Groter dan kwaliteitseis industrie en kleiner dan of gelijk aan kwaliteitseis matig verontreinigd (= matig verontreinigd).</v>
      </c>
      <c r="D439" s="36"/>
      <c r="E439" s="36"/>
      <c r="F439" s="37"/>
      <c r="G439" s="37"/>
      <c r="H439" s="37"/>
      <c r="I439" s="37"/>
      <c r="J439" s="37"/>
      <c r="K439" s="150"/>
      <c r="L439" s="150"/>
      <c r="M439" s="36"/>
      <c r="N439" s="36"/>
      <c r="O439" s="37"/>
      <c r="P439" s="37"/>
      <c r="Q439" s="37"/>
      <c r="R439" s="37"/>
      <c r="S439" s="37"/>
      <c r="T439" s="150"/>
      <c r="U439" s="150"/>
      <c r="V439" s="36"/>
      <c r="W439" s="36"/>
      <c r="X439" s="36"/>
      <c r="Y439" s="37"/>
      <c r="Z439" s="37"/>
      <c r="AA439" s="37"/>
      <c r="AB439" s="36"/>
      <c r="AC439" s="150"/>
      <c r="AD439" s="150"/>
      <c r="AE439" s="25"/>
      <c r="AF439" s="25"/>
      <c r="AH439" s="63">
        <f t="shared" si="9"/>
        <v>0</v>
      </c>
      <c r="AJ439" s="25"/>
      <c r="AK439" s="25"/>
    </row>
    <row r="440" spans="1:37" s="63" customFormat="1" ht="8.1" customHeight="1" x14ac:dyDescent="0.15">
      <c r="A440" s="36" t="str">
        <f>H!N8</f>
        <v>●●●●</v>
      </c>
      <c r="B440" s="36"/>
      <c r="C440" s="36" t="str">
        <f>H!O8</f>
        <v>Groter dan kwaliteitseis matig verontreinigd (= sterk verontreinigd).</v>
      </c>
      <c r="D440" s="36"/>
      <c r="E440" s="36"/>
      <c r="F440" s="37"/>
      <c r="G440" s="37"/>
      <c r="H440" s="37"/>
      <c r="I440" s="37"/>
      <c r="J440" s="37"/>
      <c r="K440" s="150"/>
      <c r="L440" s="150"/>
      <c r="M440" s="36"/>
      <c r="N440" s="36"/>
      <c r="O440" s="37"/>
      <c r="P440" s="37"/>
      <c r="Q440" s="37"/>
      <c r="R440" s="37"/>
      <c r="S440" s="37"/>
      <c r="T440" s="150"/>
      <c r="U440" s="150"/>
      <c r="V440" s="36"/>
      <c r="W440" s="36"/>
      <c r="X440" s="36"/>
      <c r="Y440" s="37"/>
      <c r="Z440" s="37"/>
      <c r="AA440" s="37"/>
      <c r="AB440" s="36"/>
      <c r="AC440" s="150"/>
      <c r="AD440" s="150"/>
      <c r="AE440" s="25"/>
      <c r="AF440" s="25"/>
      <c r="AH440" s="63">
        <f t="shared" si="9"/>
        <v>0</v>
      </c>
      <c r="AJ440" s="25"/>
      <c r="AK440" s="25"/>
    </row>
    <row r="441" spans="1:37" s="63" customFormat="1" ht="8.1" hidden="1" customHeight="1" x14ac:dyDescent="0.15">
      <c r="A441" s="36" t="str">
        <f>H!N13</f>
        <v/>
      </c>
      <c r="B441" s="36"/>
      <c r="C441" s="36" t="str">
        <f>H!O13</f>
        <v/>
      </c>
      <c r="D441" s="36"/>
      <c r="E441" s="36"/>
      <c r="F441" s="37"/>
      <c r="G441" s="37"/>
      <c r="H441" s="37"/>
      <c r="I441" s="37"/>
      <c r="J441" s="37"/>
      <c r="K441" s="150"/>
      <c r="L441" s="150"/>
      <c r="M441" s="36"/>
      <c r="N441" s="36"/>
      <c r="O441" s="37"/>
      <c r="P441" s="37"/>
      <c r="Q441" s="37"/>
      <c r="R441" s="37"/>
      <c r="S441" s="37"/>
      <c r="T441" s="150"/>
      <c r="U441" s="150"/>
      <c r="V441" s="36"/>
      <c r="W441" s="36"/>
      <c r="X441" s="36"/>
      <c r="Y441" s="37"/>
      <c r="Z441" s="37"/>
      <c r="AA441" s="37"/>
      <c r="AB441" s="36"/>
      <c r="AC441" s="150"/>
      <c r="AD441" s="150"/>
      <c r="AE441" s="25"/>
      <c r="AF441" s="25"/>
      <c r="AH441" s="63">
        <f t="shared" si="9"/>
        <v>1</v>
      </c>
      <c r="AJ441" s="25"/>
      <c r="AK441" s="25"/>
    </row>
    <row r="442" spans="1:37" s="63" customFormat="1" ht="8.1" hidden="1" customHeight="1" x14ac:dyDescent="0.15">
      <c r="A442" s="36" t="str">
        <f>H!N14</f>
        <v/>
      </c>
      <c r="B442" s="36"/>
      <c r="C442" s="36" t="str">
        <f>H!O14</f>
        <v/>
      </c>
      <c r="D442" s="36"/>
      <c r="E442" s="36"/>
      <c r="F442" s="37"/>
      <c r="G442" s="37"/>
      <c r="H442" s="37"/>
      <c r="I442" s="37"/>
      <c r="J442" s="37"/>
      <c r="K442" s="150"/>
      <c r="L442" s="150"/>
      <c r="M442" s="36"/>
      <c r="N442" s="36"/>
      <c r="O442" s="37"/>
      <c r="P442" s="37"/>
      <c r="Q442" s="37"/>
      <c r="R442" s="37"/>
      <c r="S442" s="37"/>
      <c r="T442" s="150"/>
      <c r="U442" s="150"/>
      <c r="V442" s="36"/>
      <c r="W442" s="36"/>
      <c r="X442" s="36"/>
      <c r="Y442" s="37"/>
      <c r="Z442" s="37"/>
      <c r="AA442" s="37"/>
      <c r="AB442" s="36"/>
      <c r="AC442" s="150"/>
      <c r="AD442" s="150"/>
      <c r="AE442" s="25"/>
      <c r="AF442" s="25"/>
      <c r="AH442" s="63">
        <f t="shared" si="9"/>
        <v>1</v>
      </c>
      <c r="AJ442" s="25"/>
      <c r="AK442" s="25"/>
    </row>
    <row r="443" spans="1:37" s="63" customFormat="1" ht="8.1" hidden="1" customHeight="1" x14ac:dyDescent="0.15">
      <c r="A443" s="36" t="str">
        <f>H!N15</f>
        <v/>
      </c>
      <c r="B443" s="36"/>
      <c r="C443" s="36" t="str">
        <f>H!O15</f>
        <v/>
      </c>
      <c r="D443" s="36"/>
      <c r="E443" s="36"/>
      <c r="F443" s="37"/>
      <c r="G443" s="37"/>
      <c r="H443" s="37"/>
      <c r="I443" s="37"/>
      <c r="J443" s="37"/>
      <c r="K443" s="150"/>
      <c r="L443" s="150"/>
      <c r="M443" s="36"/>
      <c r="N443" s="36"/>
      <c r="O443" s="37"/>
      <c r="P443" s="37"/>
      <c r="Q443" s="37"/>
      <c r="R443" s="37"/>
      <c r="S443" s="37"/>
      <c r="T443" s="150"/>
      <c r="U443" s="150"/>
      <c r="V443" s="36"/>
      <c r="W443" s="36"/>
      <c r="X443" s="36"/>
      <c r="Y443" s="37"/>
      <c r="Z443" s="37"/>
      <c r="AA443" s="37"/>
      <c r="AB443" s="36"/>
      <c r="AC443" s="150"/>
      <c r="AD443" s="150"/>
      <c r="AE443" s="25"/>
      <c r="AF443" s="25"/>
      <c r="AH443" s="63">
        <f t="shared" si="9"/>
        <v>1</v>
      </c>
      <c r="AJ443" s="25"/>
      <c r="AK443" s="25"/>
    </row>
    <row r="444" spans="1:37" s="63" customFormat="1" ht="8.1" hidden="1" customHeight="1" x14ac:dyDescent="0.15">
      <c r="A444" s="36" t="str">
        <f>H!N16</f>
        <v/>
      </c>
      <c r="B444" s="36"/>
      <c r="C444" s="36" t="str">
        <f>H!O16</f>
        <v/>
      </c>
      <c r="D444" s="36"/>
      <c r="E444" s="36"/>
      <c r="F444" s="37"/>
      <c r="G444" s="37"/>
      <c r="H444" s="37"/>
      <c r="I444" s="37"/>
      <c r="J444" s="37"/>
      <c r="K444" s="150"/>
      <c r="L444" s="150"/>
      <c r="M444" s="36"/>
      <c r="N444" s="36"/>
      <c r="O444" s="37"/>
      <c r="P444" s="37"/>
      <c r="Q444" s="37"/>
      <c r="R444" s="37"/>
      <c r="S444" s="37"/>
      <c r="T444" s="150"/>
      <c r="U444" s="150"/>
      <c r="V444" s="36"/>
      <c r="W444" s="36"/>
      <c r="X444" s="36"/>
      <c r="Y444" s="37"/>
      <c r="Z444" s="37"/>
      <c r="AA444" s="37"/>
      <c r="AB444" s="36"/>
      <c r="AC444" s="150"/>
      <c r="AD444" s="150"/>
      <c r="AE444" s="25"/>
      <c r="AF444" s="25"/>
      <c r="AH444" s="63">
        <f t="shared" si="9"/>
        <v>1</v>
      </c>
      <c r="AJ444" s="25"/>
      <c r="AK444" s="25"/>
    </row>
    <row r="445" spans="1:37" s="63" customFormat="1" ht="8.1" hidden="1" customHeight="1" x14ac:dyDescent="0.15">
      <c r="A445" s="36" t="str">
        <f>H!N17</f>
        <v/>
      </c>
      <c r="B445" s="36"/>
      <c r="C445" s="36" t="str">
        <f>H!O17</f>
        <v/>
      </c>
      <c r="D445" s="36"/>
      <c r="E445" s="36"/>
      <c r="F445" s="37"/>
      <c r="G445" s="37"/>
      <c r="H445" s="37"/>
      <c r="I445" s="37"/>
      <c r="J445" s="37"/>
      <c r="K445" s="150"/>
      <c r="L445" s="150"/>
      <c r="M445" s="36"/>
      <c r="N445" s="36"/>
      <c r="O445" s="37"/>
      <c r="P445" s="37"/>
      <c r="Q445" s="37"/>
      <c r="R445" s="37"/>
      <c r="S445" s="37"/>
      <c r="T445" s="150"/>
      <c r="U445" s="150"/>
      <c r="V445" s="36"/>
      <c r="W445" s="36"/>
      <c r="X445" s="36"/>
      <c r="Y445" s="37"/>
      <c r="Z445" s="37"/>
      <c r="AA445" s="37"/>
      <c r="AB445" s="36"/>
      <c r="AC445" s="150"/>
      <c r="AD445" s="150"/>
      <c r="AE445" s="25"/>
      <c r="AF445" s="25"/>
      <c r="AH445" s="63">
        <f t="shared" si="9"/>
        <v>1</v>
      </c>
      <c r="AJ445" s="25"/>
      <c r="AK445" s="25"/>
    </row>
    <row r="446" spans="1:37" s="63" customFormat="1" ht="8.1" hidden="1" customHeight="1" x14ac:dyDescent="0.15">
      <c r="A446" s="36" t="str">
        <f>H!N18</f>
        <v/>
      </c>
      <c r="B446" s="36"/>
      <c r="C446" s="36" t="str">
        <f>H!O18</f>
        <v/>
      </c>
      <c r="D446" s="36"/>
      <c r="E446" s="36"/>
      <c r="F446" s="37"/>
      <c r="G446" s="37"/>
      <c r="H446" s="37"/>
      <c r="I446" s="37"/>
      <c r="J446" s="37"/>
      <c r="K446" s="150"/>
      <c r="L446" s="150"/>
      <c r="M446" s="36"/>
      <c r="N446" s="36"/>
      <c r="O446" s="37"/>
      <c r="P446" s="37"/>
      <c r="Q446" s="37"/>
      <c r="R446" s="37"/>
      <c r="S446" s="37"/>
      <c r="T446" s="150"/>
      <c r="U446" s="150"/>
      <c r="V446" s="36"/>
      <c r="W446" s="36"/>
      <c r="X446" s="36"/>
      <c r="Y446" s="37"/>
      <c r="Z446" s="37"/>
      <c r="AA446" s="37"/>
      <c r="AB446" s="36"/>
      <c r="AC446" s="150"/>
      <c r="AD446" s="150"/>
      <c r="AE446" s="25"/>
      <c r="AF446" s="25"/>
      <c r="AH446" s="63">
        <f t="shared" si="9"/>
        <v>1</v>
      </c>
      <c r="AJ446" s="25"/>
      <c r="AK446" s="25"/>
    </row>
    <row r="447" spans="1:37" s="63" customFormat="1" ht="8.1" hidden="1" customHeight="1" x14ac:dyDescent="0.15">
      <c r="A447" s="36" t="str">
        <f>H!N19</f>
        <v/>
      </c>
      <c r="B447" s="36"/>
      <c r="C447" s="36" t="str">
        <f>H!O19</f>
        <v/>
      </c>
      <c r="D447" s="36"/>
      <c r="E447" s="36"/>
      <c r="F447" s="37"/>
      <c r="G447" s="37"/>
      <c r="H447" s="37"/>
      <c r="I447" s="37"/>
      <c r="J447" s="37"/>
      <c r="K447" s="150"/>
      <c r="L447" s="150"/>
      <c r="M447" s="36"/>
      <c r="N447" s="36"/>
      <c r="O447" s="37"/>
      <c r="P447" s="37"/>
      <c r="Q447" s="37"/>
      <c r="R447" s="37"/>
      <c r="S447" s="37"/>
      <c r="T447" s="150"/>
      <c r="U447" s="150"/>
      <c r="V447" s="36"/>
      <c r="W447" s="36"/>
      <c r="X447" s="36"/>
      <c r="Y447" s="37"/>
      <c r="Z447" s="37"/>
      <c r="AA447" s="37"/>
      <c r="AB447" s="36"/>
      <c r="AC447" s="150"/>
      <c r="AD447" s="150"/>
      <c r="AE447" s="25"/>
      <c r="AF447" s="25"/>
      <c r="AH447" s="63">
        <f t="shared" si="9"/>
        <v>1</v>
      </c>
      <c r="AJ447" s="25"/>
      <c r="AK447" s="25"/>
    </row>
    <row r="448" spans="1:37" s="63" customFormat="1" ht="8.1" hidden="1" customHeight="1" x14ac:dyDescent="0.15">
      <c r="A448" s="36" t="str">
        <f>H!N20</f>
        <v/>
      </c>
      <c r="B448" s="36"/>
      <c r="C448" s="36" t="str">
        <f>H!O20</f>
        <v/>
      </c>
      <c r="D448" s="36"/>
      <c r="E448" s="36"/>
      <c r="F448" s="37"/>
      <c r="G448" s="37"/>
      <c r="H448" s="37"/>
      <c r="I448" s="37"/>
      <c r="J448" s="37"/>
      <c r="K448" s="150"/>
      <c r="L448" s="150"/>
      <c r="M448" s="36"/>
      <c r="N448" s="36"/>
      <c r="O448" s="37"/>
      <c r="P448" s="37"/>
      <c r="Q448" s="37"/>
      <c r="R448" s="37"/>
      <c r="S448" s="37"/>
      <c r="T448" s="150"/>
      <c r="U448" s="150"/>
      <c r="V448" s="36"/>
      <c r="W448" s="36"/>
      <c r="X448" s="36"/>
      <c r="Y448" s="37"/>
      <c r="Z448" s="37"/>
      <c r="AA448" s="37"/>
      <c r="AB448" s="36"/>
      <c r="AC448" s="150"/>
      <c r="AD448" s="150"/>
      <c r="AE448" s="25"/>
      <c r="AF448" s="25"/>
      <c r="AH448" s="63">
        <f t="shared" si="9"/>
        <v>1</v>
      </c>
      <c r="AJ448" s="25"/>
      <c r="AK448" s="25"/>
    </row>
    <row r="449" spans="1:37" s="63" customFormat="1" ht="8.1" hidden="1" customHeight="1" x14ac:dyDescent="0.15">
      <c r="A449" s="36" t="str">
        <f>H!N21</f>
        <v/>
      </c>
      <c r="B449" s="36"/>
      <c r="C449" s="36" t="str">
        <f>H!O21</f>
        <v/>
      </c>
      <c r="D449" s="36"/>
      <c r="E449" s="36"/>
      <c r="F449" s="37"/>
      <c r="G449" s="37"/>
      <c r="H449" s="37"/>
      <c r="I449" s="37"/>
      <c r="J449" s="37"/>
      <c r="K449" s="150"/>
      <c r="L449" s="150"/>
      <c r="M449" s="36"/>
      <c r="N449" s="36"/>
      <c r="O449" s="37"/>
      <c r="P449" s="37"/>
      <c r="Q449" s="37"/>
      <c r="R449" s="37"/>
      <c r="S449" s="37"/>
      <c r="T449" s="150"/>
      <c r="U449" s="150"/>
      <c r="V449" s="36"/>
      <c r="W449" s="36"/>
      <c r="X449" s="36"/>
      <c r="Y449" s="37"/>
      <c r="Z449" s="37"/>
      <c r="AA449" s="37"/>
      <c r="AB449" s="36"/>
      <c r="AC449" s="150"/>
      <c r="AD449" s="150"/>
      <c r="AE449" s="25"/>
      <c r="AF449" s="25"/>
      <c r="AH449" s="63">
        <f t="shared" si="9"/>
        <v>1</v>
      </c>
      <c r="AJ449" s="25"/>
      <c r="AK449" s="25"/>
    </row>
    <row r="450" spans="1:37" s="63" customFormat="1" ht="8.1" hidden="1" customHeight="1" x14ac:dyDescent="0.15">
      <c r="A450" s="36" t="str">
        <f>H!N22</f>
        <v/>
      </c>
      <c r="B450" s="36"/>
      <c r="C450" s="36" t="str">
        <f>H!O22</f>
        <v/>
      </c>
      <c r="D450" s="36"/>
      <c r="E450" s="36"/>
      <c r="F450" s="37"/>
      <c r="G450" s="37"/>
      <c r="H450" s="37"/>
      <c r="I450" s="37"/>
      <c r="J450" s="37"/>
      <c r="K450" s="150"/>
      <c r="L450" s="150"/>
      <c r="M450" s="36"/>
      <c r="N450" s="36"/>
      <c r="O450" s="37"/>
      <c r="P450" s="37"/>
      <c r="Q450" s="37"/>
      <c r="R450" s="37"/>
      <c r="S450" s="37"/>
      <c r="T450" s="150"/>
      <c r="U450" s="150"/>
      <c r="V450" s="36"/>
      <c r="W450" s="36"/>
      <c r="X450" s="36"/>
      <c r="Y450" s="37"/>
      <c r="Z450" s="37"/>
      <c r="AA450" s="37"/>
      <c r="AB450" s="36"/>
      <c r="AC450" s="150"/>
      <c r="AD450" s="150"/>
      <c r="AE450" s="25"/>
      <c r="AF450" s="25"/>
      <c r="AH450" s="63">
        <f t="shared" si="9"/>
        <v>1</v>
      </c>
      <c r="AJ450" s="25"/>
      <c r="AK450" s="25"/>
    </row>
    <row r="451" spans="1:37" s="63" customFormat="1" ht="8.1" hidden="1" customHeight="1" x14ac:dyDescent="0.15">
      <c r="A451" s="36" t="str">
        <f>H!N23</f>
        <v/>
      </c>
      <c r="B451" s="36"/>
      <c r="C451" s="36" t="str">
        <f>H!O23</f>
        <v/>
      </c>
      <c r="D451" s="36"/>
      <c r="E451" s="36"/>
      <c r="F451" s="37"/>
      <c r="G451" s="37"/>
      <c r="H451" s="37"/>
      <c r="I451" s="37"/>
      <c r="J451" s="37"/>
      <c r="K451" s="150"/>
      <c r="L451" s="150"/>
      <c r="M451" s="36"/>
      <c r="N451" s="36"/>
      <c r="O451" s="37"/>
      <c r="P451" s="37"/>
      <c r="Q451" s="37"/>
      <c r="R451" s="37"/>
      <c r="S451" s="37"/>
      <c r="T451" s="150"/>
      <c r="U451" s="150"/>
      <c r="V451" s="36"/>
      <c r="W451" s="36"/>
      <c r="X451" s="36"/>
      <c r="Y451" s="37"/>
      <c r="Z451" s="37"/>
      <c r="AA451" s="37"/>
      <c r="AB451" s="36"/>
      <c r="AC451" s="150"/>
      <c r="AD451" s="150"/>
      <c r="AE451" s="25"/>
      <c r="AF451" s="25"/>
      <c r="AH451" s="63">
        <f t="shared" si="9"/>
        <v>1</v>
      </c>
      <c r="AJ451" s="25"/>
      <c r="AK451" s="25"/>
    </row>
    <row r="452" spans="1:37" s="63" customFormat="1" ht="8.1" hidden="1" customHeight="1" x14ac:dyDescent="0.15">
      <c r="A452" s="36" t="str">
        <f>H!N24</f>
        <v/>
      </c>
      <c r="B452" s="36"/>
      <c r="C452" s="36" t="str">
        <f>H!O24</f>
        <v/>
      </c>
      <c r="D452" s="36"/>
      <c r="E452" s="36"/>
      <c r="F452" s="37"/>
      <c r="G452" s="37"/>
      <c r="H452" s="37"/>
      <c r="I452" s="37"/>
      <c r="J452" s="37"/>
      <c r="K452" s="150"/>
      <c r="L452" s="150"/>
      <c r="M452" s="36"/>
      <c r="N452" s="36"/>
      <c r="O452" s="37"/>
      <c r="P452" s="37"/>
      <c r="Q452" s="37"/>
      <c r="R452" s="37"/>
      <c r="S452" s="37"/>
      <c r="T452" s="150"/>
      <c r="U452" s="150"/>
      <c r="V452" s="36"/>
      <c r="W452" s="36"/>
      <c r="X452" s="36"/>
      <c r="Y452" s="37"/>
      <c r="Z452" s="37"/>
      <c r="AA452" s="37"/>
      <c r="AB452" s="36"/>
      <c r="AC452" s="150"/>
      <c r="AD452" s="150"/>
      <c r="AE452" s="25"/>
      <c r="AF452" s="25"/>
      <c r="AH452" s="63">
        <f t="shared" si="9"/>
        <v>1</v>
      </c>
      <c r="AJ452" s="25"/>
      <c r="AK452" s="25"/>
    </row>
    <row r="453" spans="1:37" s="63" customFormat="1" ht="8.1" hidden="1" customHeight="1" x14ac:dyDescent="0.15">
      <c r="A453" s="36" t="str">
        <f>H!N25</f>
        <v/>
      </c>
      <c r="B453" s="36"/>
      <c r="C453" s="36" t="str">
        <f>H!O25</f>
        <v/>
      </c>
      <c r="D453" s="36"/>
      <c r="E453" s="36"/>
      <c r="F453" s="37"/>
      <c r="G453" s="37"/>
      <c r="H453" s="37"/>
      <c r="I453" s="37"/>
      <c r="J453" s="37"/>
      <c r="K453" s="150"/>
      <c r="L453" s="150"/>
      <c r="M453" s="36"/>
      <c r="N453" s="36"/>
      <c r="O453" s="37"/>
      <c r="P453" s="37"/>
      <c r="Q453" s="37"/>
      <c r="R453" s="37"/>
      <c r="S453" s="37"/>
      <c r="T453" s="150"/>
      <c r="U453" s="150"/>
      <c r="V453" s="36"/>
      <c r="W453" s="36"/>
      <c r="X453" s="36"/>
      <c r="Y453" s="37"/>
      <c r="Z453" s="37"/>
      <c r="AA453" s="37"/>
      <c r="AB453" s="36"/>
      <c r="AC453" s="150"/>
      <c r="AD453" s="150"/>
      <c r="AE453" s="25"/>
      <c r="AF453" s="25"/>
      <c r="AH453" s="63">
        <f t="shared" si="9"/>
        <v>1</v>
      </c>
      <c r="AJ453" s="25"/>
      <c r="AK453" s="25"/>
    </row>
    <row r="454" spans="1:37" s="63" customFormat="1" ht="8.1" hidden="1" customHeight="1" x14ac:dyDescent="0.15">
      <c r="A454" s="36" t="str">
        <f>H!N26</f>
        <v/>
      </c>
      <c r="B454" s="36"/>
      <c r="C454" s="36" t="str">
        <f>H!O26</f>
        <v/>
      </c>
      <c r="D454" s="36"/>
      <c r="E454" s="36"/>
      <c r="F454" s="37"/>
      <c r="G454" s="37"/>
      <c r="H454" s="37"/>
      <c r="I454" s="37"/>
      <c r="J454" s="37"/>
      <c r="K454" s="150"/>
      <c r="L454" s="150"/>
      <c r="M454" s="36"/>
      <c r="N454" s="36"/>
      <c r="O454" s="37"/>
      <c r="P454" s="37"/>
      <c r="Q454" s="37"/>
      <c r="R454" s="37"/>
      <c r="S454" s="37"/>
      <c r="T454" s="150"/>
      <c r="U454" s="150"/>
      <c r="V454" s="36"/>
      <c r="W454" s="36"/>
      <c r="X454" s="36"/>
      <c r="Y454" s="37"/>
      <c r="Z454" s="37"/>
      <c r="AA454" s="37"/>
      <c r="AB454" s="36"/>
      <c r="AC454" s="150"/>
      <c r="AD454" s="150"/>
      <c r="AE454" s="25"/>
      <c r="AF454" s="25"/>
      <c r="AH454" s="63">
        <f t="shared" si="9"/>
        <v>1</v>
      </c>
      <c r="AJ454" s="25"/>
      <c r="AK454" s="25"/>
    </row>
    <row r="455" spans="1:37" s="63" customFormat="1" ht="8.1" hidden="1" customHeight="1" x14ac:dyDescent="0.15">
      <c r="A455" s="36" t="str">
        <f>H!N27</f>
        <v/>
      </c>
      <c r="B455" s="36"/>
      <c r="C455" s="36" t="str">
        <f>H!O27</f>
        <v/>
      </c>
      <c r="D455" s="36"/>
      <c r="E455" s="36"/>
      <c r="F455" s="37"/>
      <c r="G455" s="37"/>
      <c r="H455" s="37"/>
      <c r="I455" s="37"/>
      <c r="J455" s="37"/>
      <c r="K455" s="150"/>
      <c r="L455" s="150"/>
      <c r="M455" s="36"/>
      <c r="N455" s="36"/>
      <c r="O455" s="37"/>
      <c r="P455" s="37"/>
      <c r="Q455" s="37"/>
      <c r="R455" s="37"/>
      <c r="S455" s="37"/>
      <c r="T455" s="150"/>
      <c r="U455" s="150"/>
      <c r="V455" s="36"/>
      <c r="W455" s="36"/>
      <c r="X455" s="36"/>
      <c r="Y455" s="37"/>
      <c r="Z455" s="37"/>
      <c r="AA455" s="37"/>
      <c r="AB455" s="36"/>
      <c r="AC455" s="150"/>
      <c r="AD455" s="150"/>
      <c r="AE455" s="25"/>
      <c r="AF455" s="25"/>
      <c r="AH455" s="63">
        <f t="shared" si="9"/>
        <v>1</v>
      </c>
      <c r="AJ455" s="25"/>
      <c r="AK455" s="25"/>
    </row>
    <row r="456" spans="1:37" s="63" customFormat="1" ht="8.1" hidden="1" customHeight="1" x14ac:dyDescent="0.15">
      <c r="A456" s="36" t="str">
        <f>H!N28</f>
        <v/>
      </c>
      <c r="B456" s="36"/>
      <c r="C456" s="36" t="str">
        <f>H!O28</f>
        <v/>
      </c>
      <c r="D456" s="36"/>
      <c r="E456" s="36"/>
      <c r="F456" s="37"/>
      <c r="G456" s="37"/>
      <c r="H456" s="37"/>
      <c r="I456" s="37"/>
      <c r="J456" s="37"/>
      <c r="K456" s="150"/>
      <c r="L456" s="150"/>
      <c r="M456" s="36"/>
      <c r="N456" s="36"/>
      <c r="O456" s="37"/>
      <c r="P456" s="37"/>
      <c r="Q456" s="37"/>
      <c r="R456" s="37"/>
      <c r="S456" s="37"/>
      <c r="T456" s="150"/>
      <c r="U456" s="150"/>
      <c r="V456" s="36"/>
      <c r="W456" s="36"/>
      <c r="X456" s="36"/>
      <c r="Y456" s="37"/>
      <c r="Z456" s="37"/>
      <c r="AA456" s="37"/>
      <c r="AB456" s="36"/>
      <c r="AC456" s="150"/>
      <c r="AD456" s="150"/>
      <c r="AE456" s="25"/>
      <c r="AF456" s="25"/>
      <c r="AH456" s="63">
        <f t="shared" si="9"/>
        <v>1</v>
      </c>
      <c r="AJ456" s="25"/>
      <c r="AK456" s="25"/>
    </row>
    <row r="457" spans="1:37" s="63" customFormat="1" ht="8.1" hidden="1" customHeight="1" x14ac:dyDescent="0.15">
      <c r="A457" s="36" t="str">
        <f>H!N29</f>
        <v/>
      </c>
      <c r="B457" s="36"/>
      <c r="C457" s="36" t="str">
        <f>H!O29</f>
        <v/>
      </c>
      <c r="D457" s="36"/>
      <c r="E457" s="36"/>
      <c r="F457" s="37"/>
      <c r="G457" s="37"/>
      <c r="H457" s="37"/>
      <c r="I457" s="37"/>
      <c r="J457" s="37"/>
      <c r="K457" s="150"/>
      <c r="L457" s="150"/>
      <c r="M457" s="36"/>
      <c r="N457" s="36"/>
      <c r="O457" s="37"/>
      <c r="P457" s="37"/>
      <c r="Q457" s="37"/>
      <c r="R457" s="37"/>
      <c r="S457" s="37"/>
      <c r="T457" s="150"/>
      <c r="U457" s="150"/>
      <c r="V457" s="36"/>
      <c r="W457" s="36"/>
      <c r="X457" s="36"/>
      <c r="Y457" s="37"/>
      <c r="Z457" s="37"/>
      <c r="AA457" s="37"/>
      <c r="AB457" s="36"/>
      <c r="AC457" s="150"/>
      <c r="AD457" s="150"/>
      <c r="AE457" s="25"/>
      <c r="AF457" s="25"/>
      <c r="AH457" s="63">
        <f t="shared" si="9"/>
        <v>1</v>
      </c>
      <c r="AJ457" s="25"/>
      <c r="AK457" s="25"/>
    </row>
    <row r="458" spans="1:37" s="63" customFormat="1" ht="8.1" hidden="1" customHeight="1" x14ac:dyDescent="0.15">
      <c r="A458" s="36" t="str">
        <f>H!N30</f>
        <v/>
      </c>
      <c r="B458" s="36"/>
      <c r="C458" s="36" t="str">
        <f>H!O30</f>
        <v/>
      </c>
      <c r="D458" s="36"/>
      <c r="E458" s="36"/>
      <c r="F458" s="37"/>
      <c r="G458" s="37"/>
      <c r="H458" s="37"/>
      <c r="I458" s="37"/>
      <c r="J458" s="37"/>
      <c r="K458" s="150"/>
      <c r="L458" s="150"/>
      <c r="M458" s="36"/>
      <c r="N458" s="36"/>
      <c r="O458" s="37"/>
      <c r="P458" s="37"/>
      <c r="Q458" s="37"/>
      <c r="R458" s="37"/>
      <c r="S458" s="37"/>
      <c r="T458" s="150"/>
      <c r="U458" s="150"/>
      <c r="V458" s="36"/>
      <c r="W458" s="36"/>
      <c r="X458" s="36"/>
      <c r="Y458" s="37"/>
      <c r="Z458" s="37"/>
      <c r="AA458" s="37"/>
      <c r="AB458" s="36"/>
      <c r="AC458" s="150"/>
      <c r="AD458" s="150"/>
      <c r="AE458" s="25"/>
      <c r="AF458" s="25"/>
      <c r="AH458" s="63">
        <f t="shared" si="9"/>
        <v>1</v>
      </c>
      <c r="AJ458" s="25"/>
      <c r="AK458" s="25"/>
    </row>
    <row r="459" spans="1:37" s="63" customFormat="1" ht="8.1" hidden="1" customHeight="1" x14ac:dyDescent="0.15">
      <c r="A459" s="36" t="str">
        <f>H!N31</f>
        <v/>
      </c>
      <c r="B459" s="36"/>
      <c r="C459" s="36" t="str">
        <f>H!O31</f>
        <v/>
      </c>
      <c r="D459" s="36"/>
      <c r="E459" s="36"/>
      <c r="F459" s="37"/>
      <c r="G459" s="37"/>
      <c r="H459" s="37"/>
      <c r="I459" s="37"/>
      <c r="J459" s="37"/>
      <c r="K459" s="150"/>
      <c r="L459" s="150"/>
      <c r="M459" s="36"/>
      <c r="N459" s="36"/>
      <c r="O459" s="37"/>
      <c r="P459" s="37"/>
      <c r="Q459" s="37"/>
      <c r="R459" s="37"/>
      <c r="S459" s="37"/>
      <c r="T459" s="150"/>
      <c r="U459" s="150"/>
      <c r="V459" s="36"/>
      <c r="W459" s="36"/>
      <c r="X459" s="36"/>
      <c r="Y459" s="37"/>
      <c r="Z459" s="37"/>
      <c r="AA459" s="37"/>
      <c r="AB459" s="36"/>
      <c r="AC459" s="150"/>
      <c r="AD459" s="150"/>
      <c r="AE459" s="25"/>
      <c r="AF459" s="25"/>
      <c r="AH459" s="63">
        <f t="shared" si="9"/>
        <v>1</v>
      </c>
      <c r="AJ459" s="25"/>
      <c r="AK459" s="25"/>
    </row>
    <row r="460" spans="1:37" s="63" customFormat="1" ht="8.1" hidden="1" customHeight="1" x14ac:dyDescent="0.15">
      <c r="A460" s="36" t="str">
        <f>H!N32</f>
        <v/>
      </c>
      <c r="B460" s="36"/>
      <c r="C460" s="36" t="str">
        <f>H!O32</f>
        <v/>
      </c>
      <c r="D460" s="36"/>
      <c r="E460" s="36"/>
      <c r="F460" s="37"/>
      <c r="G460" s="37"/>
      <c r="H460" s="37"/>
      <c r="I460" s="37"/>
      <c r="J460" s="37"/>
      <c r="K460" s="150"/>
      <c r="L460" s="150"/>
      <c r="M460" s="36"/>
      <c r="N460" s="36"/>
      <c r="O460" s="37"/>
      <c r="P460" s="37"/>
      <c r="Q460" s="37"/>
      <c r="R460" s="37"/>
      <c r="S460" s="37"/>
      <c r="T460" s="150"/>
      <c r="U460" s="150"/>
      <c r="V460" s="36"/>
      <c r="W460" s="36"/>
      <c r="X460" s="36"/>
      <c r="Y460" s="37"/>
      <c r="Z460" s="37"/>
      <c r="AA460" s="37"/>
      <c r="AB460" s="36"/>
      <c r="AC460" s="150"/>
      <c r="AD460" s="150"/>
      <c r="AE460" s="25"/>
      <c r="AF460" s="25"/>
      <c r="AH460" s="63">
        <f t="shared" si="9"/>
        <v>1</v>
      </c>
      <c r="AJ460" s="25"/>
      <c r="AK460" s="25"/>
    </row>
    <row r="461" spans="1:37" s="63" customFormat="1" ht="8.1" hidden="1" customHeight="1" x14ac:dyDescent="0.15">
      <c r="A461" s="36" t="str">
        <f>H!N33</f>
        <v/>
      </c>
      <c r="B461" s="36"/>
      <c r="C461" s="36" t="str">
        <f>H!O33</f>
        <v/>
      </c>
      <c r="D461" s="36"/>
      <c r="E461" s="36"/>
      <c r="F461" s="37"/>
      <c r="G461" s="37"/>
      <c r="H461" s="37"/>
      <c r="I461" s="37"/>
      <c r="J461" s="37"/>
      <c r="K461" s="150"/>
      <c r="L461" s="150"/>
      <c r="M461" s="36"/>
      <c r="N461" s="36"/>
      <c r="O461" s="37"/>
      <c r="P461" s="37"/>
      <c r="Q461" s="37"/>
      <c r="R461" s="37"/>
      <c r="S461" s="37"/>
      <c r="T461" s="150"/>
      <c r="U461" s="150"/>
      <c r="V461" s="36"/>
      <c r="W461" s="36"/>
      <c r="X461" s="36"/>
      <c r="Y461" s="37"/>
      <c r="Z461" s="37"/>
      <c r="AA461" s="37"/>
      <c r="AB461" s="36"/>
      <c r="AC461" s="150"/>
      <c r="AD461" s="150"/>
      <c r="AE461" s="25"/>
      <c r="AF461" s="25"/>
      <c r="AH461" s="63">
        <f t="shared" si="9"/>
        <v>1</v>
      </c>
      <c r="AJ461" s="25"/>
      <c r="AK461" s="25"/>
    </row>
    <row r="462" spans="1:37" s="63" customFormat="1" ht="8.1" hidden="1" customHeight="1" x14ac:dyDescent="0.15">
      <c r="A462" s="36" t="str">
        <f>H!N34</f>
        <v/>
      </c>
      <c r="B462" s="36"/>
      <c r="C462" s="36" t="str">
        <f>H!O34</f>
        <v/>
      </c>
      <c r="D462" s="36"/>
      <c r="E462" s="36"/>
      <c r="F462" s="37"/>
      <c r="G462" s="37"/>
      <c r="H462" s="37"/>
      <c r="I462" s="37"/>
      <c r="J462" s="37"/>
      <c r="K462" s="150"/>
      <c r="L462" s="150"/>
      <c r="M462" s="36"/>
      <c r="N462" s="36"/>
      <c r="O462" s="37"/>
      <c r="P462" s="37"/>
      <c r="Q462" s="37"/>
      <c r="R462" s="37"/>
      <c r="S462" s="37"/>
      <c r="T462" s="150"/>
      <c r="U462" s="150"/>
      <c r="V462" s="36"/>
      <c r="W462" s="36"/>
      <c r="X462" s="36"/>
      <c r="Y462" s="37"/>
      <c r="Z462" s="37"/>
      <c r="AA462" s="37"/>
      <c r="AB462" s="36"/>
      <c r="AC462" s="150"/>
      <c r="AD462" s="150"/>
      <c r="AE462" s="25"/>
      <c r="AF462" s="25"/>
      <c r="AH462" s="63">
        <f t="shared" si="9"/>
        <v>1</v>
      </c>
      <c r="AJ462" s="25"/>
      <c r="AK462" s="25"/>
    </row>
    <row r="463" spans="1:37" s="63" customFormat="1" ht="8.1" hidden="1" customHeight="1" x14ac:dyDescent="0.15">
      <c r="A463" s="36" t="str">
        <f>H!N35</f>
        <v/>
      </c>
      <c r="B463" s="36"/>
      <c r="C463" s="36" t="str">
        <f>H!O35</f>
        <v/>
      </c>
      <c r="D463" s="36"/>
      <c r="E463" s="36"/>
      <c r="F463" s="37"/>
      <c r="G463" s="37"/>
      <c r="H463" s="37"/>
      <c r="I463" s="37"/>
      <c r="J463" s="37"/>
      <c r="K463" s="150"/>
      <c r="L463" s="150"/>
      <c r="M463" s="36"/>
      <c r="N463" s="36"/>
      <c r="O463" s="37"/>
      <c r="P463" s="37"/>
      <c r="Q463" s="37"/>
      <c r="R463" s="37"/>
      <c r="S463" s="37"/>
      <c r="T463" s="150"/>
      <c r="U463" s="150"/>
      <c r="V463" s="36"/>
      <c r="W463" s="36"/>
      <c r="X463" s="36"/>
      <c r="Y463" s="37"/>
      <c r="Z463" s="37"/>
      <c r="AA463" s="37"/>
      <c r="AB463" s="36"/>
      <c r="AC463" s="150"/>
      <c r="AD463" s="150"/>
      <c r="AE463" s="25"/>
      <c r="AF463" s="25"/>
      <c r="AH463" s="63">
        <f t="shared" si="9"/>
        <v>1</v>
      </c>
      <c r="AJ463" s="25"/>
      <c r="AK463" s="25"/>
    </row>
    <row r="464" spans="1:37" s="63" customFormat="1" ht="8.1" hidden="1" customHeight="1" x14ac:dyDescent="0.15">
      <c r="A464" s="36" t="str">
        <f>H!N36</f>
        <v/>
      </c>
      <c r="B464" s="36"/>
      <c r="C464" s="36" t="str">
        <f>H!O36</f>
        <v/>
      </c>
      <c r="D464" s="36"/>
      <c r="E464" s="36"/>
      <c r="F464" s="37"/>
      <c r="G464" s="37"/>
      <c r="H464" s="37"/>
      <c r="I464" s="37"/>
      <c r="J464" s="37"/>
      <c r="K464" s="150"/>
      <c r="L464" s="150"/>
      <c r="M464" s="36"/>
      <c r="N464" s="36"/>
      <c r="O464" s="37"/>
      <c r="P464" s="37"/>
      <c r="Q464" s="37"/>
      <c r="R464" s="37"/>
      <c r="S464" s="37"/>
      <c r="T464" s="150"/>
      <c r="U464" s="150"/>
      <c r="V464" s="36"/>
      <c r="W464" s="36"/>
      <c r="X464" s="36"/>
      <c r="Y464" s="37"/>
      <c r="Z464" s="37"/>
      <c r="AA464" s="37"/>
      <c r="AB464" s="36"/>
      <c r="AC464" s="150"/>
      <c r="AD464" s="150"/>
      <c r="AE464" s="25"/>
      <c r="AF464" s="25"/>
      <c r="AH464" s="63">
        <f t="shared" si="9"/>
        <v>1</v>
      </c>
      <c r="AJ464" s="25"/>
      <c r="AK464" s="25"/>
    </row>
    <row r="465" spans="1:37" s="63" customFormat="1" ht="8.1" hidden="1" customHeight="1" x14ac:dyDescent="0.15">
      <c r="A465" s="36" t="str">
        <f>H!N37</f>
        <v/>
      </c>
      <c r="B465" s="36"/>
      <c r="C465" s="36" t="str">
        <f>H!O37</f>
        <v/>
      </c>
      <c r="D465" s="36"/>
      <c r="E465" s="36"/>
      <c r="F465" s="37"/>
      <c r="G465" s="37"/>
      <c r="H465" s="37"/>
      <c r="I465" s="37"/>
      <c r="J465" s="37"/>
      <c r="K465" s="150"/>
      <c r="L465" s="150"/>
      <c r="M465" s="36"/>
      <c r="N465" s="36"/>
      <c r="O465" s="37"/>
      <c r="P465" s="37"/>
      <c r="Q465" s="37"/>
      <c r="R465" s="37"/>
      <c r="S465" s="37"/>
      <c r="T465" s="150"/>
      <c r="U465" s="150"/>
      <c r="V465" s="36"/>
      <c r="W465" s="36"/>
      <c r="X465" s="36"/>
      <c r="Y465" s="37"/>
      <c r="Z465" s="37"/>
      <c r="AA465" s="37"/>
      <c r="AB465" s="36"/>
      <c r="AC465" s="150"/>
      <c r="AD465" s="150"/>
      <c r="AE465" s="25"/>
      <c r="AF465" s="25"/>
      <c r="AH465" s="63">
        <f t="shared" si="9"/>
        <v>1</v>
      </c>
      <c r="AJ465" s="25"/>
      <c r="AK465" s="25"/>
    </row>
    <row r="466" spans="1:37" s="63" customFormat="1" ht="8.1" hidden="1" customHeight="1" x14ac:dyDescent="0.15">
      <c r="A466" s="36" t="str">
        <f>H!N38</f>
        <v/>
      </c>
      <c r="B466" s="25"/>
      <c r="C466" s="36" t="str">
        <f>H!O38</f>
        <v/>
      </c>
      <c r="D466" s="25"/>
      <c r="E466" s="25"/>
      <c r="F466" s="26"/>
      <c r="G466" s="26"/>
      <c r="H466" s="26"/>
      <c r="I466" s="26"/>
      <c r="J466" s="26"/>
      <c r="K466" s="52"/>
      <c r="L466" s="52"/>
      <c r="M466" s="25"/>
      <c r="N466" s="25"/>
      <c r="O466" s="26"/>
      <c r="P466" s="26"/>
      <c r="Q466" s="26"/>
      <c r="R466" s="26"/>
      <c r="S466" s="26"/>
      <c r="T466" s="52"/>
      <c r="U466" s="52"/>
      <c r="V466" s="25"/>
      <c r="W466" s="25"/>
      <c r="X466" s="25"/>
      <c r="Y466" s="26"/>
      <c r="Z466" s="26"/>
      <c r="AA466" s="26"/>
      <c r="AB466" s="25"/>
      <c r="AC466" s="52"/>
      <c r="AD466" s="52"/>
      <c r="AE466" s="25"/>
      <c r="AF466" s="25"/>
      <c r="AH466" s="63">
        <f t="shared" si="9"/>
        <v>1</v>
      </c>
      <c r="AJ466" s="25"/>
      <c r="AK466" s="25"/>
    </row>
    <row r="467" spans="1:37" s="63" customFormat="1" ht="8.1" hidden="1" customHeight="1" x14ac:dyDescent="0.15">
      <c r="A467" s="36" t="str">
        <f>H!N39</f>
        <v/>
      </c>
      <c r="B467" s="25"/>
      <c r="C467" s="36" t="str">
        <f>H!O39</f>
        <v/>
      </c>
      <c r="D467" s="25"/>
      <c r="E467" s="25"/>
      <c r="F467" s="26"/>
      <c r="G467" s="26"/>
      <c r="H467" s="26"/>
      <c r="I467" s="26"/>
      <c r="J467" s="26"/>
      <c r="K467" s="52"/>
      <c r="L467" s="52"/>
      <c r="M467" s="25"/>
      <c r="N467" s="25"/>
      <c r="O467" s="26"/>
      <c r="P467" s="26"/>
      <c r="Q467" s="26"/>
      <c r="R467" s="26"/>
      <c r="S467" s="26"/>
      <c r="T467" s="52"/>
      <c r="U467" s="52"/>
      <c r="V467" s="25"/>
      <c r="W467" s="25"/>
      <c r="X467" s="25"/>
      <c r="Y467" s="26"/>
      <c r="Z467" s="26"/>
      <c r="AA467" s="26"/>
      <c r="AB467" s="25"/>
      <c r="AC467" s="52"/>
      <c r="AD467" s="52"/>
      <c r="AE467" s="25"/>
      <c r="AF467" s="25"/>
      <c r="AH467" s="63">
        <f t="shared" si="9"/>
        <v>1</v>
      </c>
      <c r="AJ467" s="25"/>
      <c r="AK467" s="25"/>
    </row>
    <row r="468" spans="1:37" s="63" customFormat="1" ht="8.1" hidden="1" customHeight="1" x14ac:dyDescent="0.15">
      <c r="A468" s="36" t="str">
        <f>H!N40</f>
        <v/>
      </c>
      <c r="B468" s="25"/>
      <c r="C468" s="36" t="str">
        <f>H!O40</f>
        <v/>
      </c>
      <c r="D468" s="25"/>
      <c r="E468" s="25"/>
      <c r="F468" s="26"/>
      <c r="G468" s="26"/>
      <c r="H468" s="26"/>
      <c r="I468" s="26"/>
      <c r="J468" s="26"/>
      <c r="K468" s="52"/>
      <c r="L468" s="52"/>
      <c r="M468" s="25"/>
      <c r="N468" s="25"/>
      <c r="O468" s="26"/>
      <c r="P468" s="26"/>
      <c r="Q468" s="26"/>
      <c r="R468" s="26"/>
      <c r="S468" s="26"/>
      <c r="T468" s="52"/>
      <c r="U468" s="52"/>
      <c r="V468" s="25"/>
      <c r="W468" s="25"/>
      <c r="X468" s="25"/>
      <c r="Y468" s="26"/>
      <c r="Z468" s="26"/>
      <c r="AA468" s="26"/>
      <c r="AB468" s="25"/>
      <c r="AC468" s="52"/>
      <c r="AD468" s="52"/>
      <c r="AE468" s="25"/>
      <c r="AF468" s="25"/>
      <c r="AH468" s="63">
        <f t="shared" si="9"/>
        <v>1</v>
      </c>
      <c r="AJ468" s="25"/>
      <c r="AK468" s="25"/>
    </row>
    <row r="469" spans="1:37" s="63" customFormat="1" ht="8.1" hidden="1" customHeight="1" x14ac:dyDescent="0.15">
      <c r="A469" s="36" t="str">
        <f>H!N41</f>
        <v/>
      </c>
      <c r="B469" s="25"/>
      <c r="C469" s="36" t="str">
        <f>H!O41</f>
        <v/>
      </c>
      <c r="D469" s="25"/>
      <c r="E469" s="25"/>
      <c r="F469" s="26"/>
      <c r="G469" s="26"/>
      <c r="H469" s="26"/>
      <c r="I469" s="26"/>
      <c r="J469" s="26"/>
      <c r="K469" s="52"/>
      <c r="L469" s="52"/>
      <c r="M469" s="25"/>
      <c r="N469" s="25"/>
      <c r="O469" s="26"/>
      <c r="P469" s="26"/>
      <c r="Q469" s="26"/>
      <c r="R469" s="26"/>
      <c r="S469" s="26"/>
      <c r="T469" s="52"/>
      <c r="U469" s="52"/>
      <c r="V469" s="25"/>
      <c r="W469" s="25"/>
      <c r="X469" s="25"/>
      <c r="Y469" s="26"/>
      <c r="Z469" s="26"/>
      <c r="AA469" s="26"/>
      <c r="AB469" s="25"/>
      <c r="AC469" s="52"/>
      <c r="AD469" s="52"/>
      <c r="AE469" s="25"/>
      <c r="AF469" s="25"/>
      <c r="AH469" s="63">
        <f t="shared" si="9"/>
        <v>1</v>
      </c>
      <c r="AJ469" s="25"/>
      <c r="AK469" s="25"/>
    </row>
    <row r="470" spans="1:37" s="63" customFormat="1" ht="8.1" hidden="1" customHeight="1" x14ac:dyDescent="0.15">
      <c r="A470" s="36" t="str">
        <f>H!N42</f>
        <v/>
      </c>
      <c r="B470" s="25"/>
      <c r="C470" s="36" t="str">
        <f>H!O42</f>
        <v/>
      </c>
      <c r="D470" s="25"/>
      <c r="E470" s="25"/>
      <c r="F470" s="26"/>
      <c r="G470" s="26"/>
      <c r="H470" s="26"/>
      <c r="I470" s="26"/>
      <c r="J470" s="26"/>
      <c r="K470" s="52"/>
      <c r="L470" s="52"/>
      <c r="M470" s="25"/>
      <c r="N470" s="25"/>
      <c r="O470" s="26"/>
      <c r="P470" s="26"/>
      <c r="Q470" s="26"/>
      <c r="R470" s="26"/>
      <c r="S470" s="26"/>
      <c r="T470" s="52"/>
      <c r="U470" s="52"/>
      <c r="V470" s="25"/>
      <c r="W470" s="25"/>
      <c r="X470" s="25"/>
      <c r="Y470" s="26"/>
      <c r="Z470" s="26"/>
      <c r="AA470" s="26"/>
      <c r="AB470" s="25"/>
      <c r="AC470" s="52"/>
      <c r="AD470" s="52"/>
      <c r="AE470" s="25"/>
      <c r="AF470" s="25"/>
      <c r="AH470" s="63">
        <f t="shared" si="9"/>
        <v>1</v>
      </c>
      <c r="AJ470" s="25"/>
      <c r="AK470" s="25"/>
    </row>
    <row r="471" spans="1:37" s="63" customFormat="1" ht="8.1" hidden="1" customHeight="1" x14ac:dyDescent="0.15">
      <c r="A471" s="36" t="str">
        <f>H!N43</f>
        <v/>
      </c>
      <c r="B471" s="25"/>
      <c r="C471" s="36" t="str">
        <f>H!O43</f>
        <v/>
      </c>
      <c r="D471" s="25"/>
      <c r="E471" s="25"/>
      <c r="F471" s="26"/>
      <c r="G471" s="26"/>
      <c r="H471" s="26"/>
      <c r="I471" s="26"/>
      <c r="J471" s="26"/>
      <c r="K471" s="52"/>
      <c r="L471" s="52"/>
      <c r="M471" s="25"/>
      <c r="N471" s="25"/>
      <c r="O471" s="26"/>
      <c r="P471" s="26"/>
      <c r="Q471" s="26"/>
      <c r="R471" s="26"/>
      <c r="S471" s="26"/>
      <c r="T471" s="52"/>
      <c r="U471" s="52"/>
      <c r="V471" s="25"/>
      <c r="W471" s="25"/>
      <c r="X471" s="25"/>
      <c r="Y471" s="26"/>
      <c r="Z471" s="26"/>
      <c r="AA471" s="26"/>
      <c r="AB471" s="25"/>
      <c r="AC471" s="52"/>
      <c r="AD471" s="52"/>
      <c r="AE471" s="25"/>
      <c r="AF471" s="25"/>
      <c r="AH471" s="63">
        <f t="shared" si="9"/>
        <v>1</v>
      </c>
      <c r="AJ471" s="25"/>
      <c r="AK471" s="25"/>
    </row>
    <row r="472" spans="1:37" s="63" customFormat="1" ht="8.1" hidden="1" customHeight="1" x14ac:dyDescent="0.15">
      <c r="A472" s="36" t="str">
        <f>H!N44</f>
        <v/>
      </c>
      <c r="B472" s="25"/>
      <c r="C472" s="36" t="str">
        <f>H!O44</f>
        <v/>
      </c>
      <c r="D472" s="25"/>
      <c r="E472" s="25"/>
      <c r="F472" s="26"/>
      <c r="G472" s="26"/>
      <c r="H472" s="26"/>
      <c r="I472" s="26"/>
      <c r="J472" s="26"/>
      <c r="K472" s="52"/>
      <c r="L472" s="52"/>
      <c r="M472" s="25"/>
      <c r="N472" s="25"/>
      <c r="O472" s="26"/>
      <c r="P472" s="26"/>
      <c r="Q472" s="26"/>
      <c r="R472" s="26"/>
      <c r="S472" s="26"/>
      <c r="T472" s="52"/>
      <c r="U472" s="52"/>
      <c r="V472" s="25"/>
      <c r="W472" s="25"/>
      <c r="X472" s="25"/>
      <c r="Y472" s="26"/>
      <c r="Z472" s="26"/>
      <c r="AA472" s="26"/>
      <c r="AB472" s="25"/>
      <c r="AC472" s="52"/>
      <c r="AD472" s="52"/>
      <c r="AE472" s="25"/>
      <c r="AF472" s="25"/>
      <c r="AH472" s="63">
        <f t="shared" si="9"/>
        <v>1</v>
      </c>
      <c r="AJ472" s="25"/>
      <c r="AK472" s="25"/>
    </row>
    <row r="473" spans="1:37" s="63" customFormat="1" ht="8.1" hidden="1" customHeight="1" x14ac:dyDescent="0.15">
      <c r="A473" s="36" t="str">
        <f>H!N45</f>
        <v/>
      </c>
      <c r="B473" s="25"/>
      <c r="C473" s="36" t="str">
        <f>H!O45</f>
        <v/>
      </c>
      <c r="D473" s="25"/>
      <c r="E473" s="25"/>
      <c r="F473" s="26"/>
      <c r="G473" s="26"/>
      <c r="H473" s="26"/>
      <c r="I473" s="26"/>
      <c r="J473" s="26"/>
      <c r="K473" s="52"/>
      <c r="L473" s="52"/>
      <c r="M473" s="25"/>
      <c r="N473" s="25"/>
      <c r="O473" s="26"/>
      <c r="P473" s="26"/>
      <c r="Q473" s="26"/>
      <c r="R473" s="26"/>
      <c r="S473" s="26"/>
      <c r="T473" s="52"/>
      <c r="U473" s="52"/>
      <c r="V473" s="25"/>
      <c r="W473" s="25"/>
      <c r="X473" s="25"/>
      <c r="Y473" s="26"/>
      <c r="Z473" s="26"/>
      <c r="AA473" s="26"/>
      <c r="AB473" s="25"/>
      <c r="AC473" s="52"/>
      <c r="AD473" s="52"/>
      <c r="AE473" s="25"/>
      <c r="AF473" s="25"/>
      <c r="AH473" s="63">
        <f t="shared" si="9"/>
        <v>1</v>
      </c>
      <c r="AJ473" s="25"/>
      <c r="AK473" s="25"/>
    </row>
    <row r="474" spans="1:37" s="63" customFormat="1" ht="8.1" hidden="1" customHeight="1" x14ac:dyDescent="0.15">
      <c r="A474" s="36" t="str">
        <f>H!N46</f>
        <v/>
      </c>
      <c r="B474" s="25"/>
      <c r="C474" s="36" t="str">
        <f>H!O46</f>
        <v/>
      </c>
      <c r="D474" s="25"/>
      <c r="E474" s="25"/>
      <c r="F474" s="26"/>
      <c r="G474" s="26"/>
      <c r="H474" s="26"/>
      <c r="I474" s="26"/>
      <c r="J474" s="26"/>
      <c r="K474" s="52"/>
      <c r="L474" s="52"/>
      <c r="M474" s="25"/>
      <c r="N474" s="25"/>
      <c r="O474" s="26"/>
      <c r="P474" s="26"/>
      <c r="Q474" s="26"/>
      <c r="R474" s="26"/>
      <c r="S474" s="26"/>
      <c r="T474" s="52"/>
      <c r="U474" s="52"/>
      <c r="V474" s="25"/>
      <c r="W474" s="25"/>
      <c r="X474" s="25"/>
      <c r="Y474" s="26"/>
      <c r="Z474" s="26"/>
      <c r="AA474" s="26"/>
      <c r="AB474" s="25"/>
      <c r="AC474" s="52"/>
      <c r="AD474" s="52"/>
      <c r="AE474" s="25"/>
      <c r="AF474" s="25"/>
      <c r="AH474" s="63">
        <f t="shared" si="9"/>
        <v>1</v>
      </c>
      <c r="AJ474" s="25"/>
      <c r="AK474" s="25"/>
    </row>
    <row r="475" spans="1:37" s="63" customFormat="1" ht="8.1" hidden="1" customHeight="1" x14ac:dyDescent="0.15">
      <c r="A475" s="36" t="str">
        <f>H!N47</f>
        <v/>
      </c>
      <c r="B475" s="25"/>
      <c r="C475" s="36" t="str">
        <f>H!O47</f>
        <v/>
      </c>
      <c r="D475" s="25"/>
      <c r="E475" s="25"/>
      <c r="F475" s="26"/>
      <c r="G475" s="26"/>
      <c r="H475" s="26"/>
      <c r="I475" s="26"/>
      <c r="J475" s="26"/>
      <c r="K475" s="52"/>
      <c r="L475" s="52"/>
      <c r="M475" s="25"/>
      <c r="N475" s="25"/>
      <c r="O475" s="26"/>
      <c r="P475" s="26"/>
      <c r="Q475" s="26"/>
      <c r="R475" s="26"/>
      <c r="S475" s="26"/>
      <c r="T475" s="52"/>
      <c r="U475" s="52"/>
      <c r="V475" s="25"/>
      <c r="W475" s="25"/>
      <c r="X475" s="25"/>
      <c r="Y475" s="26"/>
      <c r="Z475" s="26"/>
      <c r="AA475" s="26"/>
      <c r="AB475" s="25"/>
      <c r="AC475" s="52"/>
      <c r="AD475" s="52"/>
      <c r="AE475" s="25"/>
      <c r="AF475" s="25"/>
      <c r="AH475" s="63">
        <f t="shared" si="9"/>
        <v>1</v>
      </c>
      <c r="AJ475" s="25"/>
      <c r="AK475" s="25"/>
    </row>
    <row r="476" spans="1:37" s="63" customFormat="1" ht="8.1" hidden="1" customHeight="1" x14ac:dyDescent="0.15">
      <c r="A476" s="36" t="str">
        <f>H!N48</f>
        <v/>
      </c>
      <c r="B476" s="25"/>
      <c r="C476" s="36" t="str">
        <f>H!O48</f>
        <v/>
      </c>
      <c r="D476" s="25"/>
      <c r="E476" s="25"/>
      <c r="F476" s="26"/>
      <c r="G476" s="26"/>
      <c r="H476" s="26"/>
      <c r="I476" s="26"/>
      <c r="J476" s="26"/>
      <c r="K476" s="52"/>
      <c r="L476" s="52"/>
      <c r="M476" s="25"/>
      <c r="N476" s="25"/>
      <c r="O476" s="26"/>
      <c r="P476" s="26"/>
      <c r="Q476" s="26"/>
      <c r="R476" s="26"/>
      <c r="S476" s="26"/>
      <c r="T476" s="52"/>
      <c r="U476" s="52"/>
      <c r="V476" s="25"/>
      <c r="W476" s="25"/>
      <c r="X476" s="25"/>
      <c r="Y476" s="26"/>
      <c r="Z476" s="26"/>
      <c r="AA476" s="26"/>
      <c r="AB476" s="25"/>
      <c r="AC476" s="52"/>
      <c r="AD476" s="52"/>
      <c r="AE476" s="25"/>
      <c r="AF476" s="25"/>
      <c r="AH476" s="63">
        <f t="shared" si="9"/>
        <v>1</v>
      </c>
      <c r="AJ476" s="25"/>
      <c r="AK476" s="25"/>
    </row>
    <row r="477" spans="1:37" s="63" customFormat="1" ht="8.1" hidden="1" customHeight="1" x14ac:dyDescent="0.15">
      <c r="A477" s="36" t="str">
        <f>H!N49</f>
        <v/>
      </c>
      <c r="B477" s="25"/>
      <c r="C477" s="36" t="str">
        <f>H!O49</f>
        <v/>
      </c>
      <c r="D477" s="25"/>
      <c r="E477" s="25"/>
      <c r="F477" s="26"/>
      <c r="G477" s="26"/>
      <c r="H477" s="26"/>
      <c r="I477" s="26"/>
      <c r="J477" s="26"/>
      <c r="K477" s="52"/>
      <c r="L477" s="52"/>
      <c r="M477" s="25"/>
      <c r="N477" s="25"/>
      <c r="O477" s="26"/>
      <c r="P477" s="26"/>
      <c r="Q477" s="26"/>
      <c r="R477" s="26"/>
      <c r="S477" s="26"/>
      <c r="T477" s="52"/>
      <c r="U477" s="52"/>
      <c r="V477" s="25"/>
      <c r="W477" s="25"/>
      <c r="X477" s="25"/>
      <c r="Y477" s="26"/>
      <c r="Z477" s="26"/>
      <c r="AA477" s="26"/>
      <c r="AB477" s="25"/>
      <c r="AC477" s="52"/>
      <c r="AD477" s="52"/>
      <c r="AE477" s="25"/>
      <c r="AF477" s="25"/>
      <c r="AH477" s="63">
        <f t="shared" si="9"/>
        <v>1</v>
      </c>
      <c r="AJ477" s="25"/>
      <c r="AK477" s="25"/>
    </row>
    <row r="478" spans="1:37" s="63" customFormat="1" ht="8.1" hidden="1" customHeight="1" x14ac:dyDescent="0.15">
      <c r="A478" s="36" t="str">
        <f>H!N50</f>
        <v/>
      </c>
      <c r="B478" s="25"/>
      <c r="C478" s="36" t="str">
        <f>H!O50</f>
        <v/>
      </c>
      <c r="D478" s="25"/>
      <c r="E478" s="25"/>
      <c r="F478" s="26"/>
      <c r="G478" s="26"/>
      <c r="H478" s="26"/>
      <c r="I478" s="26"/>
      <c r="J478" s="26"/>
      <c r="K478" s="52"/>
      <c r="L478" s="52"/>
      <c r="M478" s="25"/>
      <c r="N478" s="25"/>
      <c r="O478" s="26"/>
      <c r="P478" s="26"/>
      <c r="Q478" s="26"/>
      <c r="R478" s="26"/>
      <c r="S478" s="26"/>
      <c r="T478" s="52"/>
      <c r="U478" s="52"/>
      <c r="V478" s="25"/>
      <c r="W478" s="25"/>
      <c r="X478" s="25"/>
      <c r="Y478" s="26"/>
      <c r="Z478" s="26"/>
      <c r="AA478" s="26"/>
      <c r="AB478" s="25"/>
      <c r="AC478" s="52"/>
      <c r="AD478" s="52"/>
      <c r="AE478" s="25"/>
      <c r="AF478" s="25"/>
      <c r="AH478" s="63">
        <f t="shared" si="9"/>
        <v>1</v>
      </c>
      <c r="AJ478" s="25"/>
      <c r="AK478" s="25"/>
    </row>
    <row r="479" spans="1:37" s="63" customFormat="1" ht="8.1" hidden="1" customHeight="1" x14ac:dyDescent="0.15">
      <c r="A479" s="36" t="str">
        <f>H!N51</f>
        <v/>
      </c>
      <c r="B479" s="25"/>
      <c r="C479" s="36" t="str">
        <f>H!O51</f>
        <v/>
      </c>
      <c r="D479" s="25"/>
      <c r="E479" s="25"/>
      <c r="F479" s="26"/>
      <c r="G479" s="26"/>
      <c r="H479" s="26"/>
      <c r="I479" s="26"/>
      <c r="J479" s="26"/>
      <c r="K479" s="52"/>
      <c r="L479" s="52"/>
      <c r="M479" s="25"/>
      <c r="N479" s="25"/>
      <c r="O479" s="26"/>
      <c r="P479" s="26"/>
      <c r="Q479" s="26"/>
      <c r="R479" s="26"/>
      <c r="S479" s="26"/>
      <c r="T479" s="52"/>
      <c r="U479" s="52"/>
      <c r="V479" s="25"/>
      <c r="W479" s="25"/>
      <c r="X479" s="25"/>
      <c r="Y479" s="26"/>
      <c r="Z479" s="26"/>
      <c r="AA479" s="26"/>
      <c r="AB479" s="25"/>
      <c r="AC479" s="52"/>
      <c r="AD479" s="52"/>
      <c r="AE479" s="25"/>
      <c r="AF479" s="25"/>
      <c r="AH479" s="63">
        <f t="shared" si="9"/>
        <v>1</v>
      </c>
      <c r="AJ479" s="25"/>
      <c r="AK479" s="25"/>
    </row>
    <row r="480" spans="1:37" s="63" customFormat="1" ht="8.1" hidden="1" customHeight="1" x14ac:dyDescent="0.15">
      <c r="A480" s="36" t="str">
        <f>H!N52</f>
        <v/>
      </c>
      <c r="B480" s="25"/>
      <c r="C480" s="36" t="str">
        <f>H!O52</f>
        <v/>
      </c>
      <c r="D480" s="25"/>
      <c r="E480" s="25"/>
      <c r="F480" s="26"/>
      <c r="G480" s="26"/>
      <c r="H480" s="26"/>
      <c r="I480" s="26"/>
      <c r="J480" s="26"/>
      <c r="K480" s="52"/>
      <c r="L480" s="52"/>
      <c r="M480" s="25"/>
      <c r="N480" s="25"/>
      <c r="O480" s="26"/>
      <c r="P480" s="26"/>
      <c r="Q480" s="26"/>
      <c r="R480" s="26"/>
      <c r="S480" s="26"/>
      <c r="T480" s="52"/>
      <c r="U480" s="52"/>
      <c r="V480" s="25"/>
      <c r="W480" s="25"/>
      <c r="X480" s="25"/>
      <c r="Y480" s="26"/>
      <c r="Z480" s="26"/>
      <c r="AA480" s="26"/>
      <c r="AB480" s="25"/>
      <c r="AC480" s="52"/>
      <c r="AD480" s="52"/>
      <c r="AE480" s="25"/>
      <c r="AF480" s="25"/>
      <c r="AH480" s="63">
        <f t="shared" si="9"/>
        <v>1</v>
      </c>
      <c r="AJ480" s="25"/>
      <c r="AK480" s="25"/>
    </row>
    <row r="481" spans="1:37" s="63" customFormat="1" ht="8.1" hidden="1" customHeight="1" x14ac:dyDescent="0.15">
      <c r="A481" s="36" t="str">
        <f>H!N53</f>
        <v/>
      </c>
      <c r="B481" s="25"/>
      <c r="C481" s="36" t="str">
        <f>H!O53</f>
        <v/>
      </c>
      <c r="D481" s="25"/>
      <c r="E481" s="25"/>
      <c r="F481" s="26"/>
      <c r="G481" s="26"/>
      <c r="H481" s="26"/>
      <c r="I481" s="26"/>
      <c r="J481" s="26"/>
      <c r="K481" s="52"/>
      <c r="L481" s="52"/>
      <c r="M481" s="25"/>
      <c r="N481" s="25"/>
      <c r="O481" s="26"/>
      <c r="P481" s="26"/>
      <c r="Q481" s="26"/>
      <c r="R481" s="26"/>
      <c r="S481" s="26"/>
      <c r="T481" s="52"/>
      <c r="U481" s="52"/>
      <c r="V481" s="25"/>
      <c r="W481" s="25"/>
      <c r="X481" s="25"/>
      <c r="Y481" s="26"/>
      <c r="Z481" s="26"/>
      <c r="AA481" s="26"/>
      <c r="AB481" s="25"/>
      <c r="AC481" s="52"/>
      <c r="AD481" s="52"/>
      <c r="AE481" s="25"/>
      <c r="AF481" s="25"/>
      <c r="AH481" s="63">
        <f t="shared" si="9"/>
        <v>1</v>
      </c>
      <c r="AJ481" s="25"/>
      <c r="AK481" s="25"/>
    </row>
    <row r="482" spans="1:37" s="63" customFormat="1" ht="8.1" hidden="1" customHeight="1" x14ac:dyDescent="0.15">
      <c r="A482" s="36" t="str">
        <f>H!N54</f>
        <v/>
      </c>
      <c r="B482" s="25"/>
      <c r="C482" s="36" t="str">
        <f>H!O54</f>
        <v/>
      </c>
      <c r="D482" s="25"/>
      <c r="E482" s="25"/>
      <c r="F482" s="26"/>
      <c r="G482" s="26"/>
      <c r="H482" s="26"/>
      <c r="I482" s="26"/>
      <c r="J482" s="26"/>
      <c r="K482" s="52"/>
      <c r="L482" s="52"/>
      <c r="M482" s="25"/>
      <c r="N482" s="25"/>
      <c r="O482" s="26"/>
      <c r="P482" s="26"/>
      <c r="Q482" s="26"/>
      <c r="R482" s="26"/>
      <c r="S482" s="26"/>
      <c r="T482" s="52"/>
      <c r="U482" s="52"/>
      <c r="V482" s="25"/>
      <c r="W482" s="25"/>
      <c r="X482" s="25"/>
      <c r="Y482" s="26"/>
      <c r="Z482" s="26"/>
      <c r="AA482" s="26"/>
      <c r="AB482" s="25"/>
      <c r="AC482" s="52"/>
      <c r="AD482" s="52"/>
      <c r="AE482" s="25"/>
      <c r="AF482" s="25"/>
      <c r="AH482" s="63">
        <f t="shared" si="9"/>
        <v>1</v>
      </c>
      <c r="AJ482" s="25"/>
      <c r="AK482" s="25"/>
    </row>
    <row r="483" spans="1:37" s="63" customFormat="1" ht="8.1" hidden="1" customHeight="1" x14ac:dyDescent="0.15">
      <c r="A483" s="36" t="str">
        <f>H!N55</f>
        <v/>
      </c>
      <c r="B483" s="25"/>
      <c r="C483" s="36" t="str">
        <f>H!O55</f>
        <v/>
      </c>
      <c r="D483" s="25"/>
      <c r="E483" s="25"/>
      <c r="F483" s="26"/>
      <c r="G483" s="26"/>
      <c r="H483" s="26"/>
      <c r="I483" s="26"/>
      <c r="J483" s="26"/>
      <c r="K483" s="52"/>
      <c r="L483" s="52"/>
      <c r="M483" s="25"/>
      <c r="N483" s="25"/>
      <c r="O483" s="26"/>
      <c r="P483" s="26"/>
      <c r="Q483" s="26"/>
      <c r="R483" s="26"/>
      <c r="S483" s="26"/>
      <c r="T483" s="52"/>
      <c r="U483" s="52"/>
      <c r="V483" s="25"/>
      <c r="W483" s="25"/>
      <c r="X483" s="25"/>
      <c r="Y483" s="26"/>
      <c r="Z483" s="26"/>
      <c r="AA483" s="26"/>
      <c r="AB483" s="25"/>
      <c r="AC483" s="52"/>
      <c r="AD483" s="52"/>
      <c r="AE483" s="25"/>
      <c r="AF483" s="25"/>
      <c r="AH483" s="63">
        <f t="shared" si="9"/>
        <v>1</v>
      </c>
      <c r="AJ483" s="25"/>
      <c r="AK483" s="25"/>
    </row>
    <row r="484" spans="1:37" s="63" customFormat="1" ht="8.1" hidden="1" customHeight="1" x14ac:dyDescent="0.15">
      <c r="A484" s="36" t="str">
        <f>H!N56</f>
        <v/>
      </c>
      <c r="B484" s="25"/>
      <c r="C484" s="36" t="str">
        <f>H!O56</f>
        <v/>
      </c>
      <c r="D484" s="25"/>
      <c r="E484" s="25"/>
      <c r="F484" s="26"/>
      <c r="G484" s="26"/>
      <c r="H484" s="26"/>
      <c r="I484" s="26"/>
      <c r="J484" s="26"/>
      <c r="K484" s="52"/>
      <c r="L484" s="52"/>
      <c r="M484" s="25"/>
      <c r="N484" s="25"/>
      <c r="O484" s="26"/>
      <c r="P484" s="26"/>
      <c r="Q484" s="26"/>
      <c r="R484" s="26"/>
      <c r="S484" s="26"/>
      <c r="T484" s="52"/>
      <c r="U484" s="52"/>
      <c r="V484" s="25"/>
      <c r="W484" s="25"/>
      <c r="X484" s="25"/>
      <c r="Y484" s="26"/>
      <c r="Z484" s="26"/>
      <c r="AA484" s="26"/>
      <c r="AB484" s="25"/>
      <c r="AC484" s="52"/>
      <c r="AD484" s="52"/>
      <c r="AE484" s="25"/>
      <c r="AF484" s="25"/>
      <c r="AH484" s="63">
        <f t="shared" si="9"/>
        <v>1</v>
      </c>
      <c r="AJ484" s="25"/>
      <c r="AK484" s="25"/>
    </row>
    <row r="485" spans="1:37" s="63" customFormat="1" ht="8.1" hidden="1" customHeight="1" x14ac:dyDescent="0.15">
      <c r="A485" s="36" t="str">
        <f>H!N57</f>
        <v/>
      </c>
      <c r="B485" s="25"/>
      <c r="C485" s="36" t="str">
        <f>H!O57</f>
        <v/>
      </c>
      <c r="D485" s="25"/>
      <c r="E485" s="25"/>
      <c r="F485" s="26"/>
      <c r="G485" s="26"/>
      <c r="H485" s="26"/>
      <c r="I485" s="26"/>
      <c r="J485" s="26"/>
      <c r="K485" s="52"/>
      <c r="L485" s="52"/>
      <c r="M485" s="25"/>
      <c r="N485" s="25"/>
      <c r="O485" s="26"/>
      <c r="P485" s="26"/>
      <c r="Q485" s="26"/>
      <c r="R485" s="26"/>
      <c r="S485" s="26"/>
      <c r="T485" s="52"/>
      <c r="U485" s="52"/>
      <c r="V485" s="25"/>
      <c r="W485" s="25"/>
      <c r="X485" s="25"/>
      <c r="Y485" s="26"/>
      <c r="Z485" s="26"/>
      <c r="AA485" s="26"/>
      <c r="AB485" s="25"/>
      <c r="AC485" s="52"/>
      <c r="AD485" s="52"/>
      <c r="AE485" s="25"/>
      <c r="AF485" s="25"/>
      <c r="AH485" s="63">
        <f t="shared" si="9"/>
        <v>1</v>
      </c>
      <c r="AJ485" s="25"/>
      <c r="AK485" s="25"/>
    </row>
    <row r="486" spans="1:37" s="63" customFormat="1" ht="8.1" hidden="1" customHeight="1" x14ac:dyDescent="0.15">
      <c r="A486" s="36" t="str">
        <f>H!N58</f>
        <v/>
      </c>
      <c r="B486" s="25"/>
      <c r="C486" s="36" t="str">
        <f>H!O58</f>
        <v/>
      </c>
      <c r="D486" s="25"/>
      <c r="E486" s="25"/>
      <c r="F486" s="26"/>
      <c r="G486" s="26"/>
      <c r="H486" s="26"/>
      <c r="I486" s="26"/>
      <c r="J486" s="26"/>
      <c r="K486" s="52"/>
      <c r="L486" s="52"/>
      <c r="M486" s="25"/>
      <c r="N486" s="25"/>
      <c r="O486" s="26"/>
      <c r="P486" s="26"/>
      <c r="Q486" s="26"/>
      <c r="R486" s="26"/>
      <c r="S486" s="26"/>
      <c r="T486" s="52"/>
      <c r="U486" s="52"/>
      <c r="V486" s="25"/>
      <c r="W486" s="25"/>
      <c r="X486" s="25"/>
      <c r="Y486" s="26"/>
      <c r="Z486" s="26"/>
      <c r="AA486" s="26"/>
      <c r="AB486" s="25"/>
      <c r="AC486" s="52"/>
      <c r="AD486" s="52"/>
      <c r="AE486" s="25"/>
      <c r="AF486" s="25"/>
      <c r="AH486" s="63">
        <f t="shared" si="9"/>
        <v>1</v>
      </c>
      <c r="AJ486" s="25"/>
      <c r="AK486" s="25"/>
    </row>
    <row r="487" spans="1:37" s="63" customFormat="1" ht="8.1" hidden="1" customHeight="1" x14ac:dyDescent="0.15">
      <c r="A487" s="36" t="str">
        <f>H!N59</f>
        <v/>
      </c>
      <c r="B487" s="25"/>
      <c r="C487" s="36" t="str">
        <f>H!O59</f>
        <v/>
      </c>
      <c r="D487" s="25"/>
      <c r="E487" s="25"/>
      <c r="F487" s="26"/>
      <c r="G487" s="26"/>
      <c r="H487" s="26"/>
      <c r="I487" s="26"/>
      <c r="J487" s="26"/>
      <c r="K487" s="52"/>
      <c r="L487" s="52"/>
      <c r="M487" s="25"/>
      <c r="N487" s="25"/>
      <c r="O487" s="26"/>
      <c r="P487" s="26"/>
      <c r="Q487" s="26"/>
      <c r="R487" s="26"/>
      <c r="S487" s="26"/>
      <c r="T487" s="52"/>
      <c r="U487" s="52"/>
      <c r="V487" s="25"/>
      <c r="W487" s="25"/>
      <c r="X487" s="25"/>
      <c r="Y487" s="26"/>
      <c r="Z487" s="26"/>
      <c r="AA487" s="26"/>
      <c r="AB487" s="25"/>
      <c r="AC487" s="52"/>
      <c r="AD487" s="52"/>
      <c r="AE487" s="25"/>
      <c r="AF487" s="25"/>
      <c r="AH487" s="63">
        <f t="shared" si="9"/>
        <v>1</v>
      </c>
      <c r="AJ487" s="25"/>
      <c r="AK487" s="25"/>
    </row>
    <row r="488" spans="1:37" s="63" customFormat="1" ht="8.1" customHeight="1" x14ac:dyDescent="0.15">
      <c r="A488" s="36"/>
      <c r="B488" s="25"/>
      <c r="C488" s="36"/>
      <c r="D488" s="25"/>
      <c r="E488" s="25"/>
      <c r="F488" s="26"/>
      <c r="G488" s="26"/>
      <c r="H488" s="26"/>
      <c r="I488" s="26"/>
      <c r="J488" s="26"/>
      <c r="K488" s="52"/>
      <c r="L488" s="52"/>
      <c r="M488" s="25"/>
      <c r="N488" s="25"/>
      <c r="O488" s="26"/>
      <c r="P488" s="26"/>
      <c r="Q488" s="26"/>
      <c r="R488" s="26"/>
      <c r="S488" s="26"/>
      <c r="T488" s="52"/>
      <c r="U488" s="52"/>
      <c r="V488" s="25"/>
      <c r="W488" s="25"/>
      <c r="X488" s="25"/>
      <c r="Y488" s="26"/>
      <c r="Z488" s="26"/>
      <c r="AA488" s="26"/>
      <c r="AB488" s="25"/>
      <c r="AC488" s="52"/>
      <c r="AD488" s="52"/>
      <c r="AE488" s="25"/>
      <c r="AF488" s="25"/>
      <c r="AJ488" s="25"/>
      <c r="AK488" s="25"/>
    </row>
    <row r="489" spans="1:37" s="63" customFormat="1" ht="8.1" customHeight="1" x14ac:dyDescent="0.15">
      <c r="A489" s="36"/>
      <c r="B489" s="25"/>
      <c r="C489" s="36"/>
      <c r="D489" s="25"/>
      <c r="E489" s="25"/>
      <c r="F489" s="26"/>
      <c r="G489" s="26"/>
      <c r="H489" s="26"/>
      <c r="I489" s="26"/>
      <c r="J489" s="26"/>
      <c r="K489" s="52"/>
      <c r="L489" s="52"/>
      <c r="M489" s="25"/>
      <c r="N489" s="25"/>
      <c r="O489" s="26"/>
      <c r="P489" s="26"/>
      <c r="Q489" s="26"/>
      <c r="R489" s="26"/>
      <c r="S489" s="26"/>
      <c r="T489" s="52"/>
      <c r="U489" s="52"/>
      <c r="V489" s="25"/>
      <c r="W489" s="25"/>
      <c r="X489" s="25"/>
      <c r="Y489" s="26"/>
      <c r="Z489" s="26"/>
      <c r="AA489" s="26"/>
      <c r="AB489" s="25"/>
      <c r="AC489" s="52"/>
      <c r="AD489" s="52"/>
      <c r="AE489" s="25"/>
      <c r="AF489" s="25"/>
      <c r="AJ489" s="25"/>
      <c r="AK489" s="25"/>
    </row>
    <row r="490" spans="1:37" s="63" customFormat="1" ht="8.1" customHeight="1" x14ac:dyDescent="0.15">
      <c r="A490" s="36"/>
      <c r="B490" s="25"/>
      <c r="C490" s="36"/>
      <c r="D490" s="25"/>
      <c r="E490" s="25"/>
      <c r="F490" s="26"/>
      <c r="G490" s="26"/>
      <c r="H490" s="26"/>
      <c r="I490" s="26"/>
      <c r="J490" s="26"/>
      <c r="K490" s="52"/>
      <c r="L490" s="52"/>
      <c r="M490" s="25"/>
      <c r="N490" s="25"/>
      <c r="O490" s="26"/>
      <c r="P490" s="26"/>
      <c r="Q490" s="26"/>
      <c r="R490" s="26"/>
      <c r="S490" s="26"/>
      <c r="T490" s="52"/>
      <c r="U490" s="52"/>
      <c r="V490" s="25"/>
      <c r="W490" s="25"/>
      <c r="X490" s="25"/>
      <c r="Y490" s="26"/>
      <c r="Z490" s="26"/>
      <c r="AA490" s="26"/>
      <c r="AB490" s="25"/>
      <c r="AC490" s="52"/>
      <c r="AD490" s="52"/>
      <c r="AE490" s="25"/>
      <c r="AF490" s="25"/>
      <c r="AJ490" s="25"/>
      <c r="AK490" s="25"/>
    </row>
    <row r="491" spans="1:37" s="63" customFormat="1" ht="8.1" customHeight="1" x14ac:dyDescent="0.15">
      <c r="A491" s="36"/>
      <c r="B491" s="25"/>
      <c r="C491" s="36"/>
      <c r="D491" s="25"/>
      <c r="E491" s="25"/>
      <c r="F491" s="26"/>
      <c r="G491" s="26"/>
      <c r="H491" s="26"/>
      <c r="I491" s="26"/>
      <c r="J491" s="26"/>
      <c r="K491" s="52"/>
      <c r="L491" s="52"/>
      <c r="M491" s="25"/>
      <c r="N491" s="25"/>
      <c r="O491" s="26"/>
      <c r="P491" s="26"/>
      <c r="Q491" s="26"/>
      <c r="R491" s="26"/>
      <c r="S491" s="26"/>
      <c r="T491" s="52"/>
      <c r="U491" s="52"/>
      <c r="V491" s="25"/>
      <c r="W491" s="25"/>
      <c r="X491" s="25"/>
      <c r="Y491" s="26"/>
      <c r="Z491" s="26"/>
      <c r="AA491" s="26"/>
      <c r="AB491" s="25"/>
      <c r="AC491" s="52"/>
      <c r="AD491" s="52"/>
      <c r="AE491" s="25"/>
      <c r="AF491" s="25"/>
      <c r="AJ491" s="25"/>
      <c r="AK491" s="25"/>
    </row>
    <row r="492" spans="1:37" s="63" customFormat="1" ht="8.1" customHeight="1" x14ac:dyDescent="0.15">
      <c r="A492" s="36"/>
      <c r="B492" s="25"/>
      <c r="C492" s="36"/>
      <c r="D492" s="25"/>
      <c r="E492" s="25"/>
      <c r="F492" s="26"/>
      <c r="G492" s="26"/>
      <c r="H492" s="26"/>
      <c r="I492" s="26"/>
      <c r="J492" s="26"/>
      <c r="K492" s="52"/>
      <c r="L492" s="52"/>
      <c r="M492" s="25"/>
      <c r="N492" s="25"/>
      <c r="O492" s="26"/>
      <c r="P492" s="26"/>
      <c r="Q492" s="26"/>
      <c r="R492" s="26"/>
      <c r="S492" s="26"/>
      <c r="T492" s="52"/>
      <c r="U492" s="52"/>
      <c r="V492" s="25"/>
      <c r="W492" s="25"/>
      <c r="X492" s="25"/>
      <c r="Y492" s="26"/>
      <c r="Z492" s="26"/>
      <c r="AA492" s="26"/>
      <c r="AB492" s="25"/>
      <c r="AC492" s="52"/>
      <c r="AD492" s="52"/>
      <c r="AE492" s="25"/>
      <c r="AF492" s="25"/>
      <c r="AJ492" s="25"/>
      <c r="AK492" s="25"/>
    </row>
    <row r="493" spans="1:37" s="63" customFormat="1" ht="8.1" customHeight="1" x14ac:dyDescent="0.15">
      <c r="A493" s="36"/>
      <c r="B493" s="25"/>
      <c r="C493" s="36"/>
      <c r="D493" s="25"/>
      <c r="E493" s="25"/>
      <c r="F493" s="26"/>
      <c r="G493" s="26"/>
      <c r="H493" s="26"/>
      <c r="I493" s="26"/>
      <c r="J493" s="26"/>
      <c r="K493" s="52"/>
      <c r="L493" s="52"/>
      <c r="M493" s="25"/>
      <c r="N493" s="25"/>
      <c r="O493" s="26"/>
      <c r="P493" s="26"/>
      <c r="Q493" s="26"/>
      <c r="R493" s="26"/>
      <c r="S493" s="26"/>
      <c r="T493" s="52"/>
      <c r="U493" s="52"/>
      <c r="V493" s="25"/>
      <c r="W493" s="25"/>
      <c r="X493" s="25"/>
      <c r="Y493" s="26"/>
      <c r="Z493" s="26"/>
      <c r="AA493" s="26"/>
      <c r="AB493" s="25"/>
      <c r="AC493" s="52"/>
      <c r="AD493" s="52"/>
      <c r="AE493" s="25"/>
      <c r="AF493" s="25"/>
      <c r="AJ493" s="25"/>
      <c r="AK493" s="25"/>
    </row>
    <row r="494" spans="1:37" s="63" customFormat="1" ht="8.1" customHeight="1" x14ac:dyDescent="0.15">
      <c r="A494" s="36"/>
      <c r="B494" s="25"/>
      <c r="C494" s="36"/>
      <c r="D494" s="25"/>
      <c r="E494" s="25"/>
      <c r="F494" s="26"/>
      <c r="G494" s="26"/>
      <c r="H494" s="26"/>
      <c r="I494" s="26"/>
      <c r="J494" s="26"/>
      <c r="K494" s="52"/>
      <c r="L494" s="52"/>
      <c r="M494" s="25"/>
      <c r="N494" s="25"/>
      <c r="O494" s="26"/>
      <c r="P494" s="26"/>
      <c r="Q494" s="26"/>
      <c r="R494" s="26"/>
      <c r="S494" s="26"/>
      <c r="T494" s="52"/>
      <c r="U494" s="52"/>
      <c r="V494" s="25"/>
      <c r="W494" s="25"/>
      <c r="X494" s="25"/>
      <c r="Y494" s="26"/>
      <c r="Z494" s="26"/>
      <c r="AA494" s="26"/>
      <c r="AB494" s="25"/>
      <c r="AC494" s="52"/>
      <c r="AD494" s="52"/>
      <c r="AE494" s="25"/>
      <c r="AF494" s="25"/>
      <c r="AJ494" s="25"/>
      <c r="AK494" s="25"/>
    </row>
    <row r="495" spans="1:37" s="63" customFormat="1" ht="8.1" customHeight="1" x14ac:dyDescent="0.15">
      <c r="A495" s="36"/>
      <c r="B495" s="25"/>
      <c r="C495" s="36"/>
      <c r="D495" s="25"/>
      <c r="E495" s="25"/>
      <c r="F495" s="26"/>
      <c r="G495" s="26"/>
      <c r="H495" s="26"/>
      <c r="I495" s="26"/>
      <c r="J495" s="26"/>
      <c r="K495" s="52"/>
      <c r="L495" s="52"/>
      <c r="M495" s="25"/>
      <c r="N495" s="25"/>
      <c r="O495" s="26"/>
      <c r="P495" s="26"/>
      <c r="Q495" s="26"/>
      <c r="R495" s="26"/>
      <c r="S495" s="26"/>
      <c r="T495" s="52"/>
      <c r="U495" s="52"/>
      <c r="V495" s="25"/>
      <c r="W495" s="25"/>
      <c r="X495" s="25"/>
      <c r="Y495" s="26"/>
      <c r="Z495" s="26"/>
      <c r="AA495" s="26"/>
      <c r="AB495" s="25"/>
      <c r="AC495" s="52"/>
      <c r="AD495" s="52"/>
      <c r="AE495" s="25"/>
      <c r="AF495" s="25"/>
      <c r="AJ495" s="25"/>
      <c r="AK495" s="25"/>
    </row>
    <row r="496" spans="1:37" s="63" customFormat="1" ht="8.1" customHeight="1" x14ac:dyDescent="0.15">
      <c r="A496" s="25"/>
      <c r="B496" s="25"/>
      <c r="C496" s="36"/>
      <c r="D496" s="25"/>
      <c r="E496" s="25"/>
      <c r="F496" s="26"/>
      <c r="G496" s="26"/>
      <c r="H496" s="26"/>
      <c r="I496" s="26"/>
      <c r="J496" s="26"/>
      <c r="K496" s="52"/>
      <c r="L496" s="52"/>
      <c r="M496" s="25"/>
      <c r="N496" s="25"/>
      <c r="O496" s="26"/>
      <c r="P496" s="26"/>
      <c r="Q496" s="26"/>
      <c r="R496" s="26"/>
      <c r="S496" s="26"/>
      <c r="T496" s="52"/>
      <c r="U496" s="52"/>
      <c r="V496" s="25"/>
      <c r="W496" s="25"/>
      <c r="X496" s="25"/>
      <c r="Y496" s="26"/>
      <c r="Z496" s="26"/>
      <c r="AA496" s="26"/>
      <c r="AB496" s="25"/>
      <c r="AC496" s="52"/>
      <c r="AD496" s="52"/>
      <c r="AE496" s="25"/>
      <c r="AF496" s="25"/>
      <c r="AJ496" s="25"/>
      <c r="AK496" s="25"/>
    </row>
    <row r="497" spans="1:37" s="63" customFormat="1" ht="8.1" customHeight="1" x14ac:dyDescent="0.15">
      <c r="A497" s="25"/>
      <c r="B497" s="25"/>
      <c r="C497" s="36"/>
      <c r="D497" s="25"/>
      <c r="E497" s="25"/>
      <c r="F497" s="26"/>
      <c r="G497" s="26"/>
      <c r="H497" s="26"/>
      <c r="I497" s="26"/>
      <c r="J497" s="26"/>
      <c r="K497" s="52"/>
      <c r="L497" s="52"/>
      <c r="M497" s="25"/>
      <c r="N497" s="25"/>
      <c r="O497" s="26"/>
      <c r="P497" s="26"/>
      <c r="Q497" s="26"/>
      <c r="R497" s="26"/>
      <c r="S497" s="26"/>
      <c r="T497" s="52"/>
      <c r="U497" s="52"/>
      <c r="V497" s="25"/>
      <c r="W497" s="25"/>
      <c r="X497" s="25"/>
      <c r="Y497" s="26"/>
      <c r="Z497" s="26"/>
      <c r="AA497" s="26"/>
      <c r="AB497" s="25"/>
      <c r="AC497" s="52"/>
      <c r="AD497" s="52"/>
      <c r="AE497" s="25"/>
      <c r="AF497" s="25"/>
      <c r="AJ497" s="25"/>
      <c r="AK497" s="25"/>
    </row>
    <row r="498" spans="1:37" ht="8.1" customHeight="1" x14ac:dyDescent="0.15">
      <c r="C498" s="36"/>
    </row>
    <row r="499" spans="1:37" ht="8.1" customHeight="1" x14ac:dyDescent="0.15">
      <c r="C499" s="36"/>
    </row>
    <row r="500" spans="1:37" ht="8.1" customHeight="1" x14ac:dyDescent="0.15">
      <c r="C500" s="36"/>
    </row>
    <row r="501" spans="1:37" ht="8.1" customHeight="1" x14ac:dyDescent="0.15">
      <c r="C501" s="36"/>
    </row>
    <row r="502" spans="1:37" ht="8.1" customHeight="1" x14ac:dyDescent="0.15">
      <c r="C502" s="36"/>
    </row>
    <row r="503" spans="1:37" ht="8.1" customHeight="1" x14ac:dyDescent="0.15">
      <c r="C503" s="36"/>
    </row>
    <row r="504" spans="1:37" ht="8.1" customHeight="1" x14ac:dyDescent="0.15">
      <c r="C504" s="36"/>
    </row>
    <row r="505" spans="1:37" ht="8.1" customHeight="1" x14ac:dyDescent="0.15">
      <c r="C505" s="36"/>
    </row>
    <row r="506" spans="1:37" ht="8.1" customHeight="1" x14ac:dyDescent="0.15">
      <c r="C506" s="36"/>
    </row>
    <row r="507" spans="1:37" ht="8.1" customHeight="1" x14ac:dyDescent="0.15">
      <c r="C507" s="36"/>
    </row>
    <row r="508" spans="1:37" ht="8.1" customHeight="1" x14ac:dyDescent="0.15">
      <c r="C508" s="36"/>
    </row>
    <row r="509" spans="1:37" ht="8.1" customHeight="1" x14ac:dyDescent="0.15">
      <c r="C509" s="36"/>
    </row>
    <row r="510" spans="1:37" ht="8.1" customHeight="1" x14ac:dyDescent="0.15">
      <c r="C510" s="36"/>
    </row>
    <row r="511" spans="1:37" ht="8.1" customHeight="1" x14ac:dyDescent="0.15">
      <c r="C511" s="36"/>
    </row>
    <row r="512" spans="1:37" ht="8.1" customHeight="1" x14ac:dyDescent="0.15">
      <c r="C512" s="36"/>
    </row>
    <row r="513" spans="3:3" ht="8.1" customHeight="1" x14ac:dyDescent="0.15">
      <c r="C513" s="36"/>
    </row>
    <row r="514" spans="3:3" ht="8.1" customHeight="1" x14ac:dyDescent="0.15">
      <c r="C514" s="36"/>
    </row>
    <row r="515" spans="3:3" ht="8.1" customHeight="1" x14ac:dyDescent="0.15">
      <c r="C515" s="36"/>
    </row>
    <row r="516" spans="3:3" ht="8.1" customHeight="1" x14ac:dyDescent="0.15">
      <c r="C516" s="36"/>
    </row>
    <row r="517" spans="3:3" ht="8.1" customHeight="1" x14ac:dyDescent="0.15">
      <c r="C517" s="36"/>
    </row>
    <row r="518" spans="3:3" ht="8.1" customHeight="1" x14ac:dyDescent="0.15">
      <c r="C518" s="36"/>
    </row>
    <row r="519" spans="3:3" ht="8.1" customHeight="1" x14ac:dyDescent="0.15">
      <c r="C519" s="36"/>
    </row>
    <row r="520" spans="3:3" ht="8.1" customHeight="1" x14ac:dyDescent="0.15">
      <c r="C520" s="36"/>
    </row>
    <row r="521" spans="3:3" ht="8.1" customHeight="1" x14ac:dyDescent="0.15">
      <c r="C521" s="36"/>
    </row>
    <row r="522" spans="3:3" ht="8.1" customHeight="1" x14ac:dyDescent="0.15">
      <c r="C522" s="36"/>
    </row>
    <row r="523" spans="3:3" ht="8.1" customHeight="1" x14ac:dyDescent="0.15">
      <c r="C523" s="36"/>
    </row>
    <row r="524" spans="3:3" ht="8.1" customHeight="1" x14ac:dyDescent="0.15">
      <c r="C524" s="36"/>
    </row>
    <row r="525" spans="3:3" ht="8.1" customHeight="1" x14ac:dyDescent="0.15">
      <c r="C525" s="36"/>
    </row>
    <row r="526" spans="3:3" ht="8.1" customHeight="1" x14ac:dyDescent="0.15">
      <c r="C526" s="36"/>
    </row>
    <row r="527" spans="3:3" ht="8.1" customHeight="1" x14ac:dyDescent="0.15">
      <c r="C527" s="36"/>
    </row>
    <row r="528" spans="3:3" ht="8.1" customHeight="1" x14ac:dyDescent="0.15">
      <c r="C528" s="36"/>
    </row>
    <row r="529" spans="3:3" ht="8.1" customHeight="1" x14ac:dyDescent="0.15">
      <c r="C529" s="36"/>
    </row>
    <row r="530" spans="3:3" ht="8.1" customHeight="1" x14ac:dyDescent="0.15">
      <c r="C530" s="36"/>
    </row>
    <row r="531" spans="3:3" ht="8.1" customHeight="1" x14ac:dyDescent="0.15">
      <c r="C531" s="36"/>
    </row>
    <row r="532" spans="3:3" ht="8.1" customHeight="1" x14ac:dyDescent="0.15">
      <c r="C532" s="36"/>
    </row>
    <row r="533" spans="3:3" ht="8.1" customHeight="1" x14ac:dyDescent="0.15">
      <c r="C533" s="36"/>
    </row>
    <row r="534" spans="3:3" ht="8.1" customHeight="1" x14ac:dyDescent="0.15">
      <c r="C534" s="36"/>
    </row>
    <row r="535" spans="3:3" ht="8.1" customHeight="1" x14ac:dyDescent="0.15">
      <c r="C535" s="36"/>
    </row>
    <row r="536" spans="3:3" ht="8.1" customHeight="1" x14ac:dyDescent="0.15">
      <c r="C536" s="36"/>
    </row>
    <row r="537" spans="3:3" ht="8.1" customHeight="1" x14ac:dyDescent="0.15">
      <c r="C537" s="36"/>
    </row>
    <row r="538" spans="3:3" ht="8.1" customHeight="1" x14ac:dyDescent="0.15">
      <c r="C538" s="36"/>
    </row>
    <row r="539" spans="3:3" ht="8.1" customHeight="1" x14ac:dyDescent="0.15">
      <c r="C539" s="36"/>
    </row>
    <row r="540" spans="3:3" ht="8.1" customHeight="1" x14ac:dyDescent="0.15">
      <c r="C540" s="36"/>
    </row>
    <row r="541" spans="3:3" ht="8.1" customHeight="1" x14ac:dyDescent="0.15">
      <c r="C541" s="36"/>
    </row>
    <row r="542" spans="3:3" ht="8.1" customHeight="1" x14ac:dyDescent="0.15">
      <c r="C542" s="36"/>
    </row>
    <row r="543" spans="3:3" ht="8.1" customHeight="1" x14ac:dyDescent="0.15">
      <c r="C543" s="36"/>
    </row>
    <row r="544" spans="3:3" ht="8.1" customHeight="1" x14ac:dyDescent="0.15">
      <c r="C544" s="36"/>
    </row>
    <row r="545" spans="3:3" ht="8.1" customHeight="1" x14ac:dyDescent="0.15">
      <c r="C545" s="36"/>
    </row>
    <row r="546" spans="3:3" ht="8.1" customHeight="1" x14ac:dyDescent="0.15">
      <c r="C546" s="36"/>
    </row>
    <row r="547" spans="3:3" ht="8.1" customHeight="1" x14ac:dyDescent="0.15">
      <c r="C547" s="36"/>
    </row>
    <row r="548" spans="3:3" ht="8.1" customHeight="1" x14ac:dyDescent="0.15">
      <c r="C548" s="36"/>
    </row>
    <row r="549" spans="3:3" ht="8.1" customHeight="1" x14ac:dyDescent="0.15">
      <c r="C549" s="36"/>
    </row>
    <row r="550" spans="3:3" ht="8.1" customHeight="1" x14ac:dyDescent="0.15">
      <c r="C550" s="36"/>
    </row>
    <row r="551" spans="3:3" ht="8.1" customHeight="1" x14ac:dyDescent="0.15">
      <c r="C551" s="36"/>
    </row>
    <row r="552" spans="3:3" ht="8.1" customHeight="1" x14ac:dyDescent="0.15">
      <c r="C552" s="36"/>
    </row>
    <row r="553" spans="3:3" ht="8.1" customHeight="1" x14ac:dyDescent="0.15">
      <c r="C553" s="36"/>
    </row>
    <row r="554" spans="3:3" ht="8.1" customHeight="1" x14ac:dyDescent="0.15">
      <c r="C554" s="36"/>
    </row>
    <row r="555" spans="3:3" ht="8.1" customHeight="1" x14ac:dyDescent="0.15">
      <c r="C555" s="36"/>
    </row>
    <row r="556" spans="3:3" ht="8.1" customHeight="1" x14ac:dyDescent="0.15">
      <c r="C556" s="36"/>
    </row>
    <row r="557" spans="3:3" ht="8.1" customHeight="1" x14ac:dyDescent="0.15">
      <c r="C557" s="36"/>
    </row>
    <row r="558" spans="3:3" ht="8.1" customHeight="1" x14ac:dyDescent="0.15">
      <c r="C558" s="36"/>
    </row>
    <row r="559" spans="3:3" ht="8.1" customHeight="1" x14ac:dyDescent="0.15">
      <c r="C559" s="36"/>
    </row>
    <row r="560" spans="3:3" ht="8.1" customHeight="1" x14ac:dyDescent="0.15">
      <c r="C560" s="36"/>
    </row>
    <row r="561" spans="3:3" ht="8.1" customHeight="1" x14ac:dyDescent="0.15">
      <c r="C561" s="36"/>
    </row>
    <row r="562" spans="3:3" ht="8.1" customHeight="1" x14ac:dyDescent="0.15">
      <c r="C562" s="36"/>
    </row>
    <row r="563" spans="3:3" ht="8.1" customHeight="1" x14ac:dyDescent="0.15">
      <c r="C563" s="36"/>
    </row>
    <row r="564" spans="3:3" ht="8.1" customHeight="1" x14ac:dyDescent="0.15">
      <c r="C564" s="36"/>
    </row>
    <row r="565" spans="3:3" ht="8.1" customHeight="1" x14ac:dyDescent="0.15">
      <c r="C565" s="36"/>
    </row>
    <row r="566" spans="3:3" ht="8.1" customHeight="1" x14ac:dyDescent="0.15">
      <c r="C566" s="36"/>
    </row>
    <row r="567" spans="3:3" ht="8.1" customHeight="1" x14ac:dyDescent="0.15">
      <c r="C567" s="36"/>
    </row>
    <row r="568" spans="3:3" ht="8.1" customHeight="1" x14ac:dyDescent="0.15">
      <c r="C568" s="36"/>
    </row>
    <row r="569" spans="3:3" ht="8.1" customHeight="1" x14ac:dyDescent="0.15">
      <c r="C569" s="36"/>
    </row>
    <row r="570" spans="3:3" ht="8.1" customHeight="1" x14ac:dyDescent="0.15">
      <c r="C570" s="36"/>
    </row>
    <row r="571" spans="3:3" ht="8.1" customHeight="1" x14ac:dyDescent="0.15">
      <c r="C571" s="36"/>
    </row>
    <row r="572" spans="3:3" ht="8.1" customHeight="1" x14ac:dyDescent="0.15"/>
    <row r="573" spans="3:3" ht="8.1" customHeight="1" x14ac:dyDescent="0.15"/>
    <row r="574" spans="3:3" ht="8.1" customHeight="1" x14ac:dyDescent="0.15"/>
    <row r="575" spans="3:3" ht="8.1" customHeight="1" x14ac:dyDescent="0.15"/>
    <row r="576" spans="3:3" ht="8.1" customHeight="1" x14ac:dyDescent="0.15"/>
    <row r="577" ht="8.1" customHeight="1" x14ac:dyDescent="0.15"/>
    <row r="578" ht="8.1" customHeight="1" x14ac:dyDescent="0.15"/>
    <row r="579" ht="8.1" customHeight="1" x14ac:dyDescent="0.15"/>
    <row r="580" ht="8.1" customHeight="1" x14ac:dyDescent="0.15"/>
    <row r="581" ht="8.1" customHeight="1" x14ac:dyDescent="0.15"/>
    <row r="582" ht="8.1" customHeight="1" x14ac:dyDescent="0.15"/>
    <row r="583" ht="8.1" customHeight="1" x14ac:dyDescent="0.15"/>
    <row r="584" ht="8.1" customHeight="1" x14ac:dyDescent="0.15"/>
    <row r="585" ht="8.1" customHeight="1" x14ac:dyDescent="0.15"/>
    <row r="586" ht="8.1" customHeight="1" x14ac:dyDescent="0.15"/>
    <row r="587" ht="8.1" customHeight="1" x14ac:dyDescent="0.15"/>
    <row r="588" ht="8.1" customHeight="1" x14ac:dyDescent="0.15"/>
    <row r="589" ht="8.1" customHeight="1" x14ac:dyDescent="0.15"/>
    <row r="590" ht="8.1" customHeight="1" x14ac:dyDescent="0.15"/>
    <row r="591" ht="8.1" customHeight="1" x14ac:dyDescent="0.15"/>
    <row r="592" ht="8.1" customHeight="1" x14ac:dyDescent="0.15"/>
    <row r="593" ht="8.1" customHeight="1" x14ac:dyDescent="0.15"/>
    <row r="594" ht="8.1" customHeight="1" x14ac:dyDescent="0.15"/>
    <row r="595" ht="8.1" customHeight="1" x14ac:dyDescent="0.15"/>
    <row r="596" ht="8.1" customHeight="1" x14ac:dyDescent="0.15"/>
    <row r="597" ht="8.1" customHeight="1" x14ac:dyDescent="0.15"/>
    <row r="598" ht="8.1" customHeight="1" x14ac:dyDescent="0.15"/>
    <row r="599" ht="8.1" customHeight="1" x14ac:dyDescent="0.15"/>
    <row r="600" ht="8.1" customHeight="1" x14ac:dyDescent="0.15"/>
    <row r="601" ht="8.1" customHeight="1" x14ac:dyDescent="0.15"/>
    <row r="602" ht="8.1" customHeight="1" x14ac:dyDescent="0.15"/>
    <row r="603" ht="8.1" customHeight="1" x14ac:dyDescent="0.15"/>
    <row r="604" ht="8.1" customHeight="1" x14ac:dyDescent="0.15"/>
    <row r="605" ht="8.1" customHeight="1" x14ac:dyDescent="0.15"/>
    <row r="606" ht="8.1" customHeight="1" x14ac:dyDescent="0.15"/>
    <row r="607" ht="8.1" customHeight="1" x14ac:dyDescent="0.15"/>
    <row r="608" ht="8.1" customHeight="1" x14ac:dyDescent="0.15"/>
    <row r="609" ht="8.1" customHeight="1" x14ac:dyDescent="0.15"/>
    <row r="610" ht="8.1" customHeight="1" x14ac:dyDescent="0.15"/>
    <row r="611" ht="8.1" customHeight="1" x14ac:dyDescent="0.15"/>
    <row r="612" ht="8.1" customHeight="1" x14ac:dyDescent="0.15"/>
    <row r="613" ht="8.1" customHeight="1" x14ac:dyDescent="0.15"/>
    <row r="614" ht="8.1" customHeight="1" x14ac:dyDescent="0.15"/>
    <row r="615" ht="8.1" customHeight="1" x14ac:dyDescent="0.15"/>
    <row r="616" ht="8.1" customHeight="1" x14ac:dyDescent="0.15"/>
    <row r="617" ht="8.1" customHeight="1" x14ac:dyDescent="0.15"/>
    <row r="618" ht="8.1" customHeight="1" x14ac:dyDescent="0.15"/>
    <row r="619" ht="8.1" customHeight="1" x14ac:dyDescent="0.15"/>
    <row r="620" ht="8.1" customHeight="1" x14ac:dyDescent="0.15"/>
    <row r="621" ht="8.1" customHeight="1" x14ac:dyDescent="0.15"/>
    <row r="622" ht="8.1" customHeight="1" x14ac:dyDescent="0.15"/>
    <row r="623" ht="8.1" customHeight="1" x14ac:dyDescent="0.15"/>
    <row r="624" ht="8.1" customHeight="1" x14ac:dyDescent="0.15"/>
    <row r="625" ht="8.1" customHeight="1" x14ac:dyDescent="0.15"/>
    <row r="626" ht="8.1" customHeight="1" x14ac:dyDescent="0.15"/>
    <row r="627" ht="8.1" customHeight="1" x14ac:dyDescent="0.15"/>
    <row r="628" ht="8.1" customHeight="1" x14ac:dyDescent="0.15"/>
    <row r="629" ht="8.1" customHeight="1" x14ac:dyDescent="0.15"/>
    <row r="630" ht="8.1" customHeight="1" x14ac:dyDescent="0.15"/>
    <row r="631" ht="8.1" customHeight="1" x14ac:dyDescent="0.15"/>
    <row r="632" ht="8.1" customHeight="1" x14ac:dyDescent="0.15"/>
    <row r="633" ht="8.1" customHeight="1" x14ac:dyDescent="0.15"/>
    <row r="634" ht="8.1" customHeight="1" x14ac:dyDescent="0.15"/>
    <row r="635" ht="8.1" customHeight="1" x14ac:dyDescent="0.15"/>
    <row r="636" ht="8.1" customHeight="1" x14ac:dyDescent="0.15"/>
    <row r="637" ht="8.1" customHeight="1" x14ac:dyDescent="0.15"/>
    <row r="638" ht="8.1" customHeight="1" x14ac:dyDescent="0.15"/>
    <row r="639" ht="8.1" customHeight="1" x14ac:dyDescent="0.15"/>
    <row r="640" ht="8.1" customHeight="1" x14ac:dyDescent="0.15"/>
    <row r="641" ht="8.1" customHeight="1" x14ac:dyDescent="0.15"/>
    <row r="642" ht="8.1" customHeight="1" x14ac:dyDescent="0.15"/>
    <row r="643" ht="8.1" customHeight="1" x14ac:dyDescent="0.15"/>
    <row r="644" ht="8.1" customHeight="1" x14ac:dyDescent="0.15"/>
    <row r="645" ht="8.1" customHeight="1" x14ac:dyDescent="0.15"/>
    <row r="646" ht="8.1" customHeight="1" x14ac:dyDescent="0.15"/>
    <row r="647" ht="8.1" customHeight="1" x14ac:dyDescent="0.15"/>
    <row r="648" ht="8.1" customHeight="1" x14ac:dyDescent="0.15"/>
    <row r="649" ht="8.1" customHeight="1" x14ac:dyDescent="0.15"/>
    <row r="650" ht="8.1" customHeight="1" x14ac:dyDescent="0.15"/>
    <row r="651" ht="8.1" customHeight="1" x14ac:dyDescent="0.15"/>
    <row r="652" ht="8.1" customHeight="1" x14ac:dyDescent="0.15"/>
    <row r="653" ht="8.1" customHeight="1" x14ac:dyDescent="0.15"/>
    <row r="654" ht="8.1" customHeight="1" x14ac:dyDescent="0.15"/>
    <row r="655" ht="8.1" customHeight="1" x14ac:dyDescent="0.15"/>
    <row r="656" ht="8.1" customHeight="1" x14ac:dyDescent="0.15"/>
    <row r="657" ht="8.1" customHeight="1" x14ac:dyDescent="0.15"/>
    <row r="658" ht="8.1" customHeight="1" x14ac:dyDescent="0.15"/>
    <row r="659" ht="8.1" customHeight="1" x14ac:dyDescent="0.15"/>
    <row r="660" ht="8.1" customHeight="1" x14ac:dyDescent="0.15"/>
    <row r="661" ht="8.1" customHeight="1" x14ac:dyDescent="0.15"/>
    <row r="662" ht="8.1" customHeight="1" x14ac:dyDescent="0.15"/>
    <row r="663" ht="8.1" customHeight="1" x14ac:dyDescent="0.15"/>
    <row r="664" ht="8.1" customHeight="1" x14ac:dyDescent="0.15"/>
    <row r="665" ht="8.1" customHeight="1" x14ac:dyDescent="0.15"/>
    <row r="666" ht="8.1" customHeight="1" x14ac:dyDescent="0.15"/>
    <row r="667" ht="8.1" customHeight="1" x14ac:dyDescent="0.15"/>
    <row r="668" ht="8.1" customHeight="1" x14ac:dyDescent="0.15"/>
    <row r="669" ht="8.1" customHeight="1" x14ac:dyDescent="0.15"/>
    <row r="670" ht="8.1" customHeight="1" x14ac:dyDescent="0.15"/>
    <row r="671" ht="8.1" customHeight="1" x14ac:dyDescent="0.15"/>
    <row r="672" ht="8.1" customHeight="1" x14ac:dyDescent="0.15"/>
    <row r="673" ht="8.1" customHeight="1" x14ac:dyDescent="0.15"/>
    <row r="674" ht="8.1" customHeight="1" x14ac:dyDescent="0.15"/>
    <row r="675" ht="8.1" customHeight="1" x14ac:dyDescent="0.15"/>
    <row r="676" ht="8.1" customHeight="1" x14ac:dyDescent="0.15"/>
    <row r="677" ht="8.1" customHeight="1" x14ac:dyDescent="0.15"/>
    <row r="678" ht="8.1" customHeight="1" x14ac:dyDescent="0.15"/>
    <row r="679" ht="8.1" customHeight="1" x14ac:dyDescent="0.15"/>
    <row r="680" ht="8.1" customHeight="1" x14ac:dyDescent="0.15"/>
    <row r="681" ht="8.1" customHeight="1" x14ac:dyDescent="0.15"/>
    <row r="682" ht="8.1" customHeight="1" x14ac:dyDescent="0.15"/>
    <row r="683" ht="8.1" customHeight="1" x14ac:dyDescent="0.15"/>
    <row r="684" ht="8.1" customHeight="1" x14ac:dyDescent="0.15"/>
    <row r="685" ht="8.1" customHeight="1" x14ac:dyDescent="0.15"/>
    <row r="686" ht="8.1" customHeight="1" x14ac:dyDescent="0.15"/>
    <row r="687" ht="8.1" customHeight="1" x14ac:dyDescent="0.15"/>
    <row r="688" ht="8.1" customHeight="1" x14ac:dyDescent="0.15"/>
    <row r="689" ht="8.1" customHeight="1" x14ac:dyDescent="0.15"/>
    <row r="690" ht="8.1" customHeight="1" x14ac:dyDescent="0.15"/>
    <row r="691" ht="8.1" customHeight="1" x14ac:dyDescent="0.15"/>
    <row r="692" ht="8.1" customHeight="1" x14ac:dyDescent="0.15"/>
    <row r="693" ht="8.1" customHeight="1" x14ac:dyDescent="0.15"/>
    <row r="694" ht="8.1" customHeight="1" x14ac:dyDescent="0.15"/>
    <row r="695" ht="8.1" customHeight="1" x14ac:dyDescent="0.15"/>
    <row r="696" ht="8.1" customHeight="1" x14ac:dyDescent="0.15"/>
    <row r="697" ht="8.1" customHeight="1" x14ac:dyDescent="0.15"/>
    <row r="698" ht="8.1" customHeight="1" x14ac:dyDescent="0.15"/>
    <row r="699" ht="8.1" customHeight="1" x14ac:dyDescent="0.15"/>
    <row r="700" ht="8.1" customHeight="1" x14ac:dyDescent="0.15"/>
    <row r="701" ht="8.1" customHeight="1" x14ac:dyDescent="0.15"/>
    <row r="702" ht="8.1" customHeight="1" x14ac:dyDescent="0.15"/>
    <row r="703" ht="8.1" customHeight="1" x14ac:dyDescent="0.15"/>
    <row r="704" ht="8.1" customHeight="1" x14ac:dyDescent="0.15"/>
    <row r="705" ht="8.1" customHeight="1" x14ac:dyDescent="0.15"/>
    <row r="706" ht="8.1" customHeight="1" x14ac:dyDescent="0.15"/>
    <row r="707" ht="8.1" customHeight="1" x14ac:dyDescent="0.15"/>
    <row r="708" ht="8.1" customHeight="1" x14ac:dyDescent="0.15"/>
    <row r="709" ht="8.1" customHeight="1" x14ac:dyDescent="0.15"/>
    <row r="710" ht="8.1" customHeight="1" x14ac:dyDescent="0.15"/>
    <row r="711" ht="8.1" customHeight="1" x14ac:dyDescent="0.15"/>
    <row r="712" ht="8.1" customHeight="1" x14ac:dyDescent="0.15"/>
    <row r="713" ht="8.1" customHeight="1" x14ac:dyDescent="0.15"/>
    <row r="714" ht="8.1" customHeight="1" x14ac:dyDescent="0.15"/>
    <row r="715" ht="8.1" customHeight="1" x14ac:dyDescent="0.15"/>
    <row r="716" ht="8.1" customHeight="1" x14ac:dyDescent="0.15"/>
    <row r="717" ht="8.1" customHeight="1" x14ac:dyDescent="0.15"/>
    <row r="718" ht="8.1" customHeight="1" x14ac:dyDescent="0.15"/>
    <row r="719" ht="8.1" customHeight="1" x14ac:dyDescent="0.15"/>
    <row r="720" ht="8.1" customHeight="1" x14ac:dyDescent="0.15"/>
    <row r="721" ht="8.1" customHeight="1" x14ac:dyDescent="0.15"/>
    <row r="722" ht="8.1" customHeight="1" x14ac:dyDescent="0.15"/>
    <row r="723" ht="8.1" customHeight="1" x14ac:dyDescent="0.15"/>
    <row r="724" ht="8.1" customHeight="1" x14ac:dyDescent="0.15"/>
    <row r="725" ht="8.1" customHeight="1" x14ac:dyDescent="0.15"/>
    <row r="726" ht="8.1" customHeight="1" x14ac:dyDescent="0.15"/>
    <row r="727" ht="8.1" customHeight="1" x14ac:dyDescent="0.15"/>
    <row r="728" ht="8.1" customHeight="1" x14ac:dyDescent="0.15"/>
    <row r="729" ht="8.1" customHeight="1" x14ac:dyDescent="0.15"/>
    <row r="730" ht="8.1" customHeight="1" x14ac:dyDescent="0.15"/>
    <row r="731" ht="8.1" customHeight="1" x14ac:dyDescent="0.15"/>
    <row r="732" ht="8.1" customHeight="1" x14ac:dyDescent="0.15"/>
    <row r="733" ht="8.1" customHeight="1" x14ac:dyDescent="0.15"/>
    <row r="734" ht="8.1" customHeight="1" x14ac:dyDescent="0.15"/>
    <row r="735" ht="8.1" customHeight="1" x14ac:dyDescent="0.15"/>
    <row r="736" ht="8.1" customHeight="1" x14ac:dyDescent="0.15"/>
    <row r="737" ht="8.1" customHeight="1" x14ac:dyDescent="0.15"/>
    <row r="738" ht="8.1" customHeight="1" x14ac:dyDescent="0.15"/>
    <row r="739" ht="8.1" customHeight="1" x14ac:dyDescent="0.15"/>
    <row r="740" ht="8.1" customHeight="1" x14ac:dyDescent="0.15"/>
    <row r="741" ht="8.1" customHeight="1" x14ac:dyDescent="0.15"/>
    <row r="742" ht="8.1" customHeight="1" x14ac:dyDescent="0.15"/>
    <row r="743" ht="8.1" customHeight="1" x14ac:dyDescent="0.15"/>
    <row r="744" ht="8.1" customHeight="1" x14ac:dyDescent="0.15"/>
    <row r="745" ht="8.1" customHeight="1" x14ac:dyDescent="0.15"/>
    <row r="746" ht="8.1" customHeight="1" x14ac:dyDescent="0.15"/>
    <row r="747" ht="8.1" customHeight="1" x14ac:dyDescent="0.15"/>
    <row r="748" ht="8.1" customHeight="1" x14ac:dyDescent="0.15"/>
    <row r="749" ht="8.1" customHeight="1" x14ac:dyDescent="0.15"/>
    <row r="750" ht="8.1" customHeight="1" x14ac:dyDescent="0.15"/>
    <row r="751" ht="8.1" customHeight="1" x14ac:dyDescent="0.15"/>
    <row r="752" ht="8.1" customHeight="1" x14ac:dyDescent="0.15"/>
    <row r="753" ht="8.1" customHeight="1" x14ac:dyDescent="0.15"/>
    <row r="754" ht="8.1" customHeight="1" x14ac:dyDescent="0.15"/>
    <row r="755" ht="8.1" customHeight="1" x14ac:dyDescent="0.15"/>
    <row r="756" ht="8.1" customHeight="1" x14ac:dyDescent="0.15"/>
    <row r="757" ht="8.1" customHeight="1" x14ac:dyDescent="0.15"/>
    <row r="758" ht="8.1" customHeight="1" x14ac:dyDescent="0.15"/>
    <row r="759" ht="8.1" customHeight="1" x14ac:dyDescent="0.15"/>
    <row r="760" ht="8.1" customHeight="1" x14ac:dyDescent="0.15"/>
    <row r="761" ht="8.1" customHeight="1" x14ac:dyDescent="0.15"/>
    <row r="762" ht="8.1" customHeight="1" x14ac:dyDescent="0.15"/>
    <row r="763" ht="8.1" customHeight="1" x14ac:dyDescent="0.15"/>
    <row r="764" ht="8.1" customHeight="1" x14ac:dyDescent="0.15"/>
    <row r="765" ht="8.1" customHeight="1" x14ac:dyDescent="0.15"/>
    <row r="766" ht="8.1" customHeight="1" x14ac:dyDescent="0.15"/>
    <row r="767" ht="8.1" customHeight="1" x14ac:dyDescent="0.15"/>
    <row r="768" ht="8.1" customHeight="1" x14ac:dyDescent="0.15"/>
    <row r="769" ht="8.1" customHeight="1" x14ac:dyDescent="0.15"/>
    <row r="770" ht="8.1" customHeight="1" x14ac:dyDescent="0.15"/>
    <row r="771" ht="8.1" customHeight="1" x14ac:dyDescent="0.15"/>
    <row r="772" ht="8.1" customHeight="1" x14ac:dyDescent="0.15"/>
    <row r="773" ht="8.1" customHeight="1" x14ac:dyDescent="0.15"/>
    <row r="774" ht="8.1" customHeight="1" x14ac:dyDescent="0.15"/>
    <row r="775" ht="8.1" customHeight="1" x14ac:dyDescent="0.15"/>
    <row r="776" ht="8.1" customHeight="1" x14ac:dyDescent="0.15"/>
    <row r="777" ht="8.1" customHeight="1" x14ac:dyDescent="0.15"/>
    <row r="778" ht="8.1" customHeight="1" x14ac:dyDescent="0.15"/>
    <row r="779" ht="8.1" customHeight="1" x14ac:dyDescent="0.15"/>
    <row r="780" ht="8.1" customHeight="1" x14ac:dyDescent="0.15"/>
    <row r="781" ht="8.1" customHeight="1" x14ac:dyDescent="0.15"/>
    <row r="782" ht="8.1" customHeight="1" x14ac:dyDescent="0.15"/>
    <row r="783" ht="8.1" customHeight="1" x14ac:dyDescent="0.15"/>
    <row r="784" ht="8.1" customHeight="1" x14ac:dyDescent="0.15"/>
    <row r="785" ht="8.1" customHeight="1" x14ac:dyDescent="0.15"/>
    <row r="786" ht="8.1" customHeight="1" x14ac:dyDescent="0.15"/>
    <row r="787" ht="8.1" customHeight="1" x14ac:dyDescent="0.15"/>
    <row r="788" ht="8.1" customHeight="1" x14ac:dyDescent="0.15"/>
    <row r="789" ht="8.1" customHeight="1" x14ac:dyDescent="0.15"/>
    <row r="790" ht="8.1" customHeight="1" x14ac:dyDescent="0.15"/>
    <row r="791" ht="8.1" customHeight="1" x14ac:dyDescent="0.15"/>
    <row r="792" ht="8.1" customHeight="1" x14ac:dyDescent="0.15"/>
    <row r="793" ht="8.1" customHeight="1" x14ac:dyDescent="0.15"/>
    <row r="794" ht="8.1" customHeight="1" x14ac:dyDescent="0.15"/>
    <row r="795" ht="8.1" customHeight="1" x14ac:dyDescent="0.15"/>
    <row r="796" ht="8.1" customHeight="1" x14ac:dyDescent="0.15"/>
    <row r="797" ht="8.1" customHeight="1" x14ac:dyDescent="0.15"/>
    <row r="798" ht="8.1" customHeight="1" x14ac:dyDescent="0.15"/>
    <row r="799" ht="8.1" customHeight="1" x14ac:dyDescent="0.15"/>
    <row r="800" ht="8.1" customHeight="1" x14ac:dyDescent="0.15"/>
    <row r="801" ht="8.1" customHeight="1" x14ac:dyDescent="0.15"/>
    <row r="802" ht="8.1" customHeight="1" x14ac:dyDescent="0.15"/>
    <row r="803" ht="8.1" customHeight="1" x14ac:dyDescent="0.15"/>
    <row r="804" ht="8.1" customHeight="1" x14ac:dyDescent="0.15"/>
    <row r="805" ht="8.1" customHeight="1" x14ac:dyDescent="0.15"/>
    <row r="806" ht="8.1" customHeight="1" x14ac:dyDescent="0.15"/>
    <row r="807" ht="8.1" customHeight="1" x14ac:dyDescent="0.15"/>
    <row r="808" ht="8.1" customHeight="1" x14ac:dyDescent="0.15"/>
    <row r="809" ht="8.1" customHeight="1" x14ac:dyDescent="0.15"/>
    <row r="810" ht="8.1" customHeight="1" x14ac:dyDescent="0.15"/>
    <row r="811" ht="8.1" customHeight="1" x14ac:dyDescent="0.15"/>
    <row r="812" ht="8.1" customHeight="1" x14ac:dyDescent="0.15"/>
    <row r="813" ht="8.1" customHeight="1" x14ac:dyDescent="0.15"/>
    <row r="814" ht="8.1" customHeight="1" x14ac:dyDescent="0.15"/>
    <row r="815" ht="8.1" customHeight="1" x14ac:dyDescent="0.15"/>
    <row r="816" ht="8.1" customHeight="1" x14ac:dyDescent="0.15"/>
    <row r="817" ht="8.1" customHeight="1" x14ac:dyDescent="0.15"/>
    <row r="818" ht="8.1" customHeight="1" x14ac:dyDescent="0.15"/>
    <row r="819" ht="8.1" customHeight="1" x14ac:dyDescent="0.15"/>
    <row r="820" ht="8.1" customHeight="1" x14ac:dyDescent="0.15"/>
    <row r="821" ht="8.1" customHeight="1" x14ac:dyDescent="0.15"/>
    <row r="822" ht="8.1" customHeight="1" x14ac:dyDescent="0.15"/>
    <row r="823" ht="8.1" customHeight="1" x14ac:dyDescent="0.15"/>
    <row r="824" ht="8.1" customHeight="1" x14ac:dyDescent="0.15"/>
    <row r="825" ht="8.1" customHeight="1" x14ac:dyDescent="0.15"/>
    <row r="826" ht="8.1" customHeight="1" x14ac:dyDescent="0.15"/>
    <row r="827" ht="8.1" customHeight="1" x14ac:dyDescent="0.15"/>
    <row r="828" ht="8.1" customHeight="1" x14ac:dyDescent="0.15"/>
    <row r="829" ht="8.1" customHeight="1" x14ac:dyDescent="0.15"/>
    <row r="830" ht="8.1" customHeight="1" x14ac:dyDescent="0.15"/>
    <row r="831" ht="8.1" customHeight="1" x14ac:dyDescent="0.15"/>
    <row r="832" ht="8.1" customHeight="1" x14ac:dyDescent="0.15"/>
    <row r="833" ht="8.1" customHeight="1" x14ac:dyDescent="0.15"/>
    <row r="834" ht="8.1" customHeight="1" x14ac:dyDescent="0.15"/>
    <row r="835" ht="8.1" customHeight="1" x14ac:dyDescent="0.15"/>
    <row r="836" ht="8.1" customHeight="1" x14ac:dyDescent="0.15"/>
    <row r="837" ht="8.1" customHeight="1" x14ac:dyDescent="0.15"/>
    <row r="838" ht="8.1" customHeight="1" x14ac:dyDescent="0.15"/>
    <row r="839" ht="8.1" customHeight="1" x14ac:dyDescent="0.15"/>
    <row r="840" ht="8.1" customHeight="1" x14ac:dyDescent="0.15"/>
    <row r="841" ht="8.1" customHeight="1" x14ac:dyDescent="0.15"/>
    <row r="842" ht="8.1" customHeight="1" x14ac:dyDescent="0.15"/>
    <row r="843" ht="8.1" customHeight="1" x14ac:dyDescent="0.15"/>
    <row r="844" ht="8.1" customHeight="1" x14ac:dyDescent="0.15"/>
    <row r="845" ht="8.1" customHeight="1" x14ac:dyDescent="0.15"/>
    <row r="846" ht="8.1" customHeight="1" x14ac:dyDescent="0.15"/>
    <row r="847" ht="8.1" customHeight="1" x14ac:dyDescent="0.15"/>
    <row r="848" ht="8.1" customHeight="1" x14ac:dyDescent="0.15"/>
    <row r="849" ht="8.1" customHeight="1" x14ac:dyDescent="0.15"/>
    <row r="850" ht="8.1" customHeight="1" x14ac:dyDescent="0.15"/>
    <row r="851" ht="8.1" customHeight="1" x14ac:dyDescent="0.15"/>
    <row r="852" ht="8.1" customHeight="1" x14ac:dyDescent="0.15"/>
    <row r="853" ht="8.1" customHeight="1" x14ac:dyDescent="0.15"/>
    <row r="854" ht="8.1" customHeight="1" x14ac:dyDescent="0.15"/>
    <row r="855" ht="8.1" customHeight="1" x14ac:dyDescent="0.15"/>
    <row r="856" ht="8.1" customHeight="1" x14ac:dyDescent="0.15"/>
    <row r="857" ht="8.1" customHeight="1" x14ac:dyDescent="0.15"/>
    <row r="858" ht="8.1" customHeight="1" x14ac:dyDescent="0.15"/>
    <row r="859" ht="8.1" customHeight="1" x14ac:dyDescent="0.15"/>
    <row r="860" ht="8.1" customHeight="1" x14ac:dyDescent="0.15"/>
    <row r="861" ht="8.1" customHeight="1" x14ac:dyDescent="0.15"/>
    <row r="862" ht="8.1" customHeight="1" x14ac:dyDescent="0.15"/>
    <row r="863" ht="8.1" customHeight="1" x14ac:dyDescent="0.15"/>
    <row r="864" ht="8.1" customHeight="1" x14ac:dyDescent="0.15"/>
    <row r="865" ht="8.1" customHeight="1" x14ac:dyDescent="0.15"/>
    <row r="866" ht="8.1" customHeight="1" x14ac:dyDescent="0.15"/>
    <row r="867" ht="8.1" customHeight="1" x14ac:dyDescent="0.15"/>
    <row r="868" ht="8.1" customHeight="1" x14ac:dyDescent="0.15"/>
    <row r="869" ht="8.1" customHeight="1" x14ac:dyDescent="0.15"/>
    <row r="870" ht="8.1" customHeight="1" x14ac:dyDescent="0.15"/>
    <row r="871" ht="8.1" customHeight="1" x14ac:dyDescent="0.15"/>
    <row r="872" ht="8.1" customHeight="1" x14ac:dyDescent="0.15"/>
    <row r="873" ht="8.1" customHeight="1" x14ac:dyDescent="0.15"/>
    <row r="874" ht="8.1" customHeight="1" x14ac:dyDescent="0.15"/>
    <row r="875" ht="8.1" customHeight="1" x14ac:dyDescent="0.15"/>
    <row r="876" ht="8.1" customHeight="1" x14ac:dyDescent="0.15"/>
    <row r="877" ht="8.1" customHeight="1" x14ac:dyDescent="0.15"/>
    <row r="878" ht="8.1" customHeight="1" x14ac:dyDescent="0.15"/>
    <row r="879" ht="8.1" customHeight="1" x14ac:dyDescent="0.15"/>
    <row r="880" ht="8.1" customHeight="1" x14ac:dyDescent="0.15"/>
    <row r="881" ht="8.1" customHeight="1" x14ac:dyDescent="0.15"/>
    <row r="882" ht="8.1" customHeight="1" x14ac:dyDescent="0.15"/>
    <row r="883" ht="8.1" customHeight="1" x14ac:dyDescent="0.15"/>
    <row r="884" ht="8.1" customHeight="1" x14ac:dyDescent="0.15"/>
    <row r="885" ht="8.1" customHeight="1" x14ac:dyDescent="0.15"/>
    <row r="886" ht="8.1" customHeight="1" x14ac:dyDescent="0.15"/>
    <row r="887" ht="8.1" customHeight="1" x14ac:dyDescent="0.15"/>
    <row r="888" ht="8.1" customHeight="1" x14ac:dyDescent="0.15"/>
    <row r="889" ht="8.1" customHeight="1" x14ac:dyDescent="0.15"/>
    <row r="890" ht="8.1" customHeight="1" x14ac:dyDescent="0.15"/>
    <row r="891" ht="8.1" customHeight="1" x14ac:dyDescent="0.15"/>
    <row r="892" ht="8.1" customHeight="1" x14ac:dyDescent="0.15"/>
    <row r="893" ht="8.1" customHeight="1" x14ac:dyDescent="0.15"/>
    <row r="894" ht="8.1" customHeight="1" x14ac:dyDescent="0.15"/>
    <row r="895" ht="8.1" customHeight="1" x14ac:dyDescent="0.15"/>
    <row r="896" ht="8.1" customHeight="1" x14ac:dyDescent="0.15"/>
    <row r="897" ht="8.1" customHeight="1" x14ac:dyDescent="0.15"/>
    <row r="898" ht="8.1" customHeight="1" x14ac:dyDescent="0.15"/>
    <row r="899" ht="8.1" customHeight="1" x14ac:dyDescent="0.15"/>
    <row r="900" ht="8.1" customHeight="1" x14ac:dyDescent="0.15"/>
    <row r="901" ht="8.1" customHeight="1" x14ac:dyDescent="0.15"/>
    <row r="902" ht="8.1" customHeight="1" x14ac:dyDescent="0.15"/>
    <row r="903" ht="8.1" customHeight="1" x14ac:dyDescent="0.15"/>
    <row r="904" ht="8.1" customHeight="1" x14ac:dyDescent="0.15"/>
    <row r="905" ht="8.1" customHeight="1" x14ac:dyDescent="0.15"/>
    <row r="906" ht="8.1" customHeight="1" x14ac:dyDescent="0.15"/>
    <row r="907" ht="8.1" customHeight="1" x14ac:dyDescent="0.15"/>
    <row r="908" ht="8.1" customHeight="1" x14ac:dyDescent="0.15"/>
    <row r="909" ht="8.1" customHeight="1" x14ac:dyDescent="0.15"/>
    <row r="910" ht="8.1" customHeight="1" x14ac:dyDescent="0.15"/>
    <row r="911" ht="8.1" customHeight="1" x14ac:dyDescent="0.15"/>
    <row r="912" ht="8.1" customHeight="1" x14ac:dyDescent="0.15"/>
    <row r="913" ht="8.1" customHeight="1" x14ac:dyDescent="0.15"/>
    <row r="914" ht="8.1" customHeight="1" x14ac:dyDescent="0.15"/>
    <row r="915" ht="8.1" customHeight="1" x14ac:dyDescent="0.15"/>
    <row r="916" ht="8.1" customHeight="1" x14ac:dyDescent="0.15"/>
    <row r="917" ht="8.1" customHeight="1" x14ac:dyDescent="0.15"/>
    <row r="918" ht="8.1" customHeight="1" x14ac:dyDescent="0.15"/>
    <row r="919" ht="8.1" customHeight="1" x14ac:dyDescent="0.15"/>
    <row r="920" ht="8.1" customHeight="1" x14ac:dyDescent="0.15"/>
    <row r="921" ht="8.1" customHeight="1" x14ac:dyDescent="0.15"/>
    <row r="922" ht="8.1" customHeight="1" x14ac:dyDescent="0.15"/>
    <row r="923" ht="8.1" customHeight="1" x14ac:dyDescent="0.15"/>
    <row r="924" ht="8.1" customHeight="1" x14ac:dyDescent="0.15"/>
    <row r="925" ht="8.1" customHeight="1" x14ac:dyDescent="0.15"/>
    <row r="926" ht="8.1" customHeight="1" x14ac:dyDescent="0.15"/>
    <row r="927" ht="8.1" customHeight="1" x14ac:dyDescent="0.15"/>
    <row r="928" ht="8.1" customHeight="1" x14ac:dyDescent="0.15"/>
  </sheetData>
  <autoFilter ref="AH1:AH487" xr:uid="{D747D441-74B7-4F87-B806-A57DA40F7029}">
    <filterColumn colId="0">
      <filters blank="1">
        <filter val="0"/>
      </filters>
    </filterColumn>
  </autoFilter>
  <mergeCells count="465">
    <mergeCell ref="A155:C155"/>
    <mergeCell ref="A156:C156"/>
    <mergeCell ref="A29:AA29"/>
    <mergeCell ref="A222:AA222"/>
    <mergeCell ref="A248:AA248"/>
    <mergeCell ref="A269:AA269"/>
    <mergeCell ref="A279:AA279"/>
    <mergeCell ref="A291:AA291"/>
    <mergeCell ref="A4:C4"/>
    <mergeCell ref="A5:C5"/>
    <mergeCell ref="A6:C6"/>
    <mergeCell ref="D6:J6"/>
    <mergeCell ref="M6:S6"/>
    <mergeCell ref="V6:AB6"/>
    <mergeCell ref="A12:C12"/>
    <mergeCell ref="A13:C13"/>
    <mergeCell ref="D13:G13"/>
    <mergeCell ref="H13:J13"/>
    <mergeCell ref="M13:P13"/>
    <mergeCell ref="Q13:S13"/>
    <mergeCell ref="V13:Y13"/>
    <mergeCell ref="Z13:AB13"/>
    <mergeCell ref="A14:C14"/>
    <mergeCell ref="D14:G14"/>
    <mergeCell ref="A1:AC1"/>
    <mergeCell ref="A2:C2"/>
    <mergeCell ref="A3:O3"/>
    <mergeCell ref="V10:AB10"/>
    <mergeCell ref="A11:C11"/>
    <mergeCell ref="D11:J11"/>
    <mergeCell ref="M11:S11"/>
    <mergeCell ref="V11:AB11"/>
    <mergeCell ref="A7:C7"/>
    <mergeCell ref="D7:J7"/>
    <mergeCell ref="M7:S7"/>
    <mergeCell ref="V7:AB7"/>
    <mergeCell ref="A8:C8"/>
    <mergeCell ref="A9:C9"/>
    <mergeCell ref="D9:J9"/>
    <mergeCell ref="M9:S9"/>
    <mergeCell ref="V9:AB9"/>
    <mergeCell ref="A10:C10"/>
    <mergeCell ref="D10:J10"/>
    <mergeCell ref="M10:S10"/>
    <mergeCell ref="Q3:AD3"/>
    <mergeCell ref="V14:Y14"/>
    <mergeCell ref="Z14:AB14"/>
    <mergeCell ref="Z15:AB15"/>
    <mergeCell ref="A16:C16"/>
    <mergeCell ref="D16:G16"/>
    <mergeCell ref="H16:J16"/>
    <mergeCell ref="M16:P16"/>
    <mergeCell ref="Q16:S16"/>
    <mergeCell ref="V16:Y16"/>
    <mergeCell ref="Z16:AB16"/>
    <mergeCell ref="A15:C15"/>
    <mergeCell ref="D15:G15"/>
    <mergeCell ref="H15:J15"/>
    <mergeCell ref="M15:P15"/>
    <mergeCell ref="Q15:S15"/>
    <mergeCell ref="V15:Y15"/>
    <mergeCell ref="H14:J14"/>
    <mergeCell ref="M14:P14"/>
    <mergeCell ref="Q14:S14"/>
    <mergeCell ref="P21:S21"/>
    <mergeCell ref="V21:X21"/>
    <mergeCell ref="Y21:AB21"/>
    <mergeCell ref="Z17:AB17"/>
    <mergeCell ref="A18:C18"/>
    <mergeCell ref="A19:C19"/>
    <mergeCell ref="D20:F20"/>
    <mergeCell ref="G20:J20"/>
    <mergeCell ref="M20:O20"/>
    <mergeCell ref="P20:S20"/>
    <mergeCell ref="V20:X20"/>
    <mergeCell ref="Y20:AB20"/>
    <mergeCell ref="A17:C17"/>
    <mergeCell ref="D17:G17"/>
    <mergeCell ref="H17:J17"/>
    <mergeCell ref="M17:P17"/>
    <mergeCell ref="Q17:S17"/>
    <mergeCell ref="V17:Y17"/>
    <mergeCell ref="A22:C22"/>
    <mergeCell ref="A23:C23"/>
    <mergeCell ref="A24:C24"/>
    <mergeCell ref="A25:C25"/>
    <mergeCell ref="A26:C26"/>
    <mergeCell ref="A27:C27"/>
    <mergeCell ref="D21:F21"/>
    <mergeCell ref="G21:J21"/>
    <mergeCell ref="M21:O21"/>
    <mergeCell ref="A35:C35"/>
    <mergeCell ref="A36:C36"/>
    <mergeCell ref="A37:C37"/>
    <mergeCell ref="A38:C38"/>
    <mergeCell ref="A39:C39"/>
    <mergeCell ref="A40:C40"/>
    <mergeCell ref="A30:C30"/>
    <mergeCell ref="A31:C31"/>
    <mergeCell ref="A32:C32"/>
    <mergeCell ref="A33:C33"/>
    <mergeCell ref="A34:C34"/>
    <mergeCell ref="A47:C47"/>
    <mergeCell ref="A48:C48"/>
    <mergeCell ref="A49:C49"/>
    <mergeCell ref="A50:C50"/>
    <mergeCell ref="A53:C53"/>
    <mergeCell ref="A52:AA52"/>
    <mergeCell ref="A41:C41"/>
    <mergeCell ref="A42:C42"/>
    <mergeCell ref="A43:C43"/>
    <mergeCell ref="A44:C44"/>
    <mergeCell ref="A45:C45"/>
    <mergeCell ref="A46:C46"/>
    <mergeCell ref="A60:C60"/>
    <mergeCell ref="A61:C61"/>
    <mergeCell ref="A62:C62"/>
    <mergeCell ref="A63:C63"/>
    <mergeCell ref="A64:C64"/>
    <mergeCell ref="A65:C65"/>
    <mergeCell ref="A71:AA71"/>
    <mergeCell ref="A54:C54"/>
    <mergeCell ref="A55:C55"/>
    <mergeCell ref="A56:C56"/>
    <mergeCell ref="A57:C57"/>
    <mergeCell ref="A58:C58"/>
    <mergeCell ref="A59:C59"/>
    <mergeCell ref="A73:C73"/>
    <mergeCell ref="A74:C74"/>
    <mergeCell ref="A75:C75"/>
    <mergeCell ref="A76:C76"/>
    <mergeCell ref="A77:C77"/>
    <mergeCell ref="A78:C78"/>
    <mergeCell ref="A81:AA81"/>
    <mergeCell ref="A66:C66"/>
    <mergeCell ref="A67:C67"/>
    <mergeCell ref="A68:C68"/>
    <mergeCell ref="A69:C69"/>
    <mergeCell ref="A72:C72"/>
    <mergeCell ref="A86:C86"/>
    <mergeCell ref="A87:C87"/>
    <mergeCell ref="A88:C88"/>
    <mergeCell ref="A89:C89"/>
    <mergeCell ref="A90:C90"/>
    <mergeCell ref="A92:AA92"/>
    <mergeCell ref="A79:C79"/>
    <mergeCell ref="A82:C82"/>
    <mergeCell ref="A83:C83"/>
    <mergeCell ref="A84:C84"/>
    <mergeCell ref="A85:C85"/>
    <mergeCell ref="A99:C99"/>
    <mergeCell ref="A100:C100"/>
    <mergeCell ref="A101:C101"/>
    <mergeCell ref="A102:C102"/>
    <mergeCell ref="A103:C103"/>
    <mergeCell ref="A104:C104"/>
    <mergeCell ref="A93:C93"/>
    <mergeCell ref="A94:C94"/>
    <mergeCell ref="A95:C95"/>
    <mergeCell ref="A96:C96"/>
    <mergeCell ref="A97:C97"/>
    <mergeCell ref="A98:C98"/>
    <mergeCell ref="A111:C111"/>
    <mergeCell ref="A112:C112"/>
    <mergeCell ref="A113:C113"/>
    <mergeCell ref="A114:C114"/>
    <mergeCell ref="A115:C115"/>
    <mergeCell ref="A116:C116"/>
    <mergeCell ref="A105:C105"/>
    <mergeCell ref="A106:C106"/>
    <mergeCell ref="A107:C107"/>
    <mergeCell ref="A108:C108"/>
    <mergeCell ref="A109:C109"/>
    <mergeCell ref="A110:C110"/>
    <mergeCell ref="A123:C123"/>
    <mergeCell ref="A124:C124"/>
    <mergeCell ref="A125:C125"/>
    <mergeCell ref="A126:C126"/>
    <mergeCell ref="A127:C127"/>
    <mergeCell ref="A128:C128"/>
    <mergeCell ref="A117:C117"/>
    <mergeCell ref="A118:C118"/>
    <mergeCell ref="A119:C119"/>
    <mergeCell ref="A120:C120"/>
    <mergeCell ref="A121:C121"/>
    <mergeCell ref="A122:C122"/>
    <mergeCell ref="A148:C148"/>
    <mergeCell ref="A149:C149"/>
    <mergeCell ref="A150:C150"/>
    <mergeCell ref="A151:C151"/>
    <mergeCell ref="A154:C154"/>
    <mergeCell ref="A129:C129"/>
    <mergeCell ref="A130:C130"/>
    <mergeCell ref="A131:C131"/>
    <mergeCell ref="A132:C132"/>
    <mergeCell ref="A133:C133"/>
    <mergeCell ref="A135:AA135"/>
    <mergeCell ref="A153:AA153"/>
    <mergeCell ref="A142:C142"/>
    <mergeCell ref="A143:C143"/>
    <mergeCell ref="A144:C144"/>
    <mergeCell ref="A145:C145"/>
    <mergeCell ref="A146:C146"/>
    <mergeCell ref="A147:C147"/>
    <mergeCell ref="A136:C136"/>
    <mergeCell ref="A137:C137"/>
    <mergeCell ref="A138:C138"/>
    <mergeCell ref="A139:C139"/>
    <mergeCell ref="A140:C140"/>
    <mergeCell ref="A141:C141"/>
    <mergeCell ref="A161:C161"/>
    <mergeCell ref="A162:C162"/>
    <mergeCell ref="A163:C163"/>
    <mergeCell ref="A164:C164"/>
    <mergeCell ref="A165:C165"/>
    <mergeCell ref="A166:C166"/>
    <mergeCell ref="A157:C157"/>
    <mergeCell ref="A158:C158"/>
    <mergeCell ref="A159:C159"/>
    <mergeCell ref="A160:C160"/>
    <mergeCell ref="A175:C175"/>
    <mergeCell ref="A176:C176"/>
    <mergeCell ref="A177:C177"/>
    <mergeCell ref="A178:C178"/>
    <mergeCell ref="A179:C179"/>
    <mergeCell ref="A180:C180"/>
    <mergeCell ref="A167:C167"/>
    <mergeCell ref="A168:C168"/>
    <mergeCell ref="A169:C169"/>
    <mergeCell ref="A170:C170"/>
    <mergeCell ref="A171:C171"/>
    <mergeCell ref="A172:C172"/>
    <mergeCell ref="A174:AA174"/>
    <mergeCell ref="A186:C186"/>
    <mergeCell ref="A187:C187"/>
    <mergeCell ref="A188:C188"/>
    <mergeCell ref="A189:C189"/>
    <mergeCell ref="A190:C190"/>
    <mergeCell ref="A191:C191"/>
    <mergeCell ref="A181:C181"/>
    <mergeCell ref="A182:C182"/>
    <mergeCell ref="A183:C183"/>
    <mergeCell ref="A184:C184"/>
    <mergeCell ref="A185:C185"/>
    <mergeCell ref="A198:C198"/>
    <mergeCell ref="A199:C199"/>
    <mergeCell ref="A200:C200"/>
    <mergeCell ref="A201:C201"/>
    <mergeCell ref="A202:C202"/>
    <mergeCell ref="A203:C203"/>
    <mergeCell ref="A192:C192"/>
    <mergeCell ref="A193:C193"/>
    <mergeCell ref="A194:C194"/>
    <mergeCell ref="A195:C195"/>
    <mergeCell ref="A196:C196"/>
    <mergeCell ref="A197:C197"/>
    <mergeCell ref="A210:C210"/>
    <mergeCell ref="A211:C211"/>
    <mergeCell ref="A212:C212"/>
    <mergeCell ref="A213:C213"/>
    <mergeCell ref="A214:C214"/>
    <mergeCell ref="A215:C215"/>
    <mergeCell ref="A204:C204"/>
    <mergeCell ref="A205:C205"/>
    <mergeCell ref="A206:C206"/>
    <mergeCell ref="A207:C207"/>
    <mergeCell ref="A208:C208"/>
    <mergeCell ref="A209:C209"/>
    <mergeCell ref="A223:C223"/>
    <mergeCell ref="A224:C224"/>
    <mergeCell ref="A225:C225"/>
    <mergeCell ref="A226:C226"/>
    <mergeCell ref="A227:C227"/>
    <mergeCell ref="A228:C228"/>
    <mergeCell ref="A216:C216"/>
    <mergeCell ref="A217:C217"/>
    <mergeCell ref="A218:C218"/>
    <mergeCell ref="A219:C219"/>
    <mergeCell ref="A220:C220"/>
    <mergeCell ref="A235:C235"/>
    <mergeCell ref="A236:C236"/>
    <mergeCell ref="A237:C237"/>
    <mergeCell ref="A238:C238"/>
    <mergeCell ref="A239:C239"/>
    <mergeCell ref="A240:C240"/>
    <mergeCell ref="A229:C229"/>
    <mergeCell ref="A230:C230"/>
    <mergeCell ref="A231:C231"/>
    <mergeCell ref="A232:C232"/>
    <mergeCell ref="A233:C233"/>
    <mergeCell ref="A234:C234"/>
    <mergeCell ref="A249:C249"/>
    <mergeCell ref="A250:C250"/>
    <mergeCell ref="A251:C251"/>
    <mergeCell ref="A252:C252"/>
    <mergeCell ref="A253:C253"/>
    <mergeCell ref="A241:C241"/>
    <mergeCell ref="A242:C242"/>
    <mergeCell ref="A243:C243"/>
    <mergeCell ref="A244:C244"/>
    <mergeCell ref="A245:C245"/>
    <mergeCell ref="A246:C246"/>
    <mergeCell ref="A260:C260"/>
    <mergeCell ref="A261:C261"/>
    <mergeCell ref="A262:C262"/>
    <mergeCell ref="A263:C263"/>
    <mergeCell ref="A264:C264"/>
    <mergeCell ref="A265:C265"/>
    <mergeCell ref="A254:C254"/>
    <mergeCell ref="A255:C255"/>
    <mergeCell ref="A256:C256"/>
    <mergeCell ref="A257:C257"/>
    <mergeCell ref="A258:C258"/>
    <mergeCell ref="A259:C259"/>
    <mergeCell ref="A273:C273"/>
    <mergeCell ref="A274:C274"/>
    <mergeCell ref="A275:C275"/>
    <mergeCell ref="A276:C276"/>
    <mergeCell ref="A277:C277"/>
    <mergeCell ref="A266:C266"/>
    <mergeCell ref="A267:C267"/>
    <mergeCell ref="A270:C270"/>
    <mergeCell ref="A271:C271"/>
    <mergeCell ref="A272:C272"/>
    <mergeCell ref="A286:C286"/>
    <mergeCell ref="A287:C287"/>
    <mergeCell ref="A288:C288"/>
    <mergeCell ref="A289:C289"/>
    <mergeCell ref="A292:C292"/>
    <mergeCell ref="A280:C280"/>
    <mergeCell ref="A281:C281"/>
    <mergeCell ref="A282:C282"/>
    <mergeCell ref="A283:C283"/>
    <mergeCell ref="A284:C284"/>
    <mergeCell ref="A285:C285"/>
    <mergeCell ref="A299:C299"/>
    <mergeCell ref="A300:C300"/>
    <mergeCell ref="A303:C303"/>
    <mergeCell ref="A304:C304"/>
    <mergeCell ref="A305:C305"/>
    <mergeCell ref="A302:AA302"/>
    <mergeCell ref="A312:AA312"/>
    <mergeCell ref="A293:C293"/>
    <mergeCell ref="A294:C294"/>
    <mergeCell ref="A295:C295"/>
    <mergeCell ref="A296:C296"/>
    <mergeCell ref="A297:C297"/>
    <mergeCell ref="A298:C298"/>
    <mergeCell ref="A313:C313"/>
    <mergeCell ref="A314:C314"/>
    <mergeCell ref="A315:C315"/>
    <mergeCell ref="A318:C318"/>
    <mergeCell ref="A319:C319"/>
    <mergeCell ref="A317:AA317"/>
    <mergeCell ref="A324:AA324"/>
    <mergeCell ref="A306:C306"/>
    <mergeCell ref="A307:C307"/>
    <mergeCell ref="A308:C308"/>
    <mergeCell ref="A309:C309"/>
    <mergeCell ref="A310:C310"/>
    <mergeCell ref="A329:C329"/>
    <mergeCell ref="A330:C330"/>
    <mergeCell ref="A331:C331"/>
    <mergeCell ref="A332:C332"/>
    <mergeCell ref="A333:C333"/>
    <mergeCell ref="A320:C320"/>
    <mergeCell ref="A321:C321"/>
    <mergeCell ref="A322:C322"/>
    <mergeCell ref="A325:C325"/>
    <mergeCell ref="A326:C326"/>
    <mergeCell ref="A328:AA328"/>
    <mergeCell ref="A340:C340"/>
    <mergeCell ref="A341:C341"/>
    <mergeCell ref="A342:C342"/>
    <mergeCell ref="A343:C343"/>
    <mergeCell ref="A344:C344"/>
    <mergeCell ref="A345:C345"/>
    <mergeCell ref="A334:C334"/>
    <mergeCell ref="A335:C335"/>
    <mergeCell ref="A336:C336"/>
    <mergeCell ref="A337:C337"/>
    <mergeCell ref="A338:C338"/>
    <mergeCell ref="A339:C339"/>
    <mergeCell ref="A352:C352"/>
    <mergeCell ref="A353:C353"/>
    <mergeCell ref="A354:C354"/>
    <mergeCell ref="A355:C355"/>
    <mergeCell ref="A356:C356"/>
    <mergeCell ref="A357:C357"/>
    <mergeCell ref="A346:C346"/>
    <mergeCell ref="A347:C347"/>
    <mergeCell ref="A348:C348"/>
    <mergeCell ref="A349:C349"/>
    <mergeCell ref="A350:C350"/>
    <mergeCell ref="A351:C351"/>
    <mergeCell ref="A365:C365"/>
    <mergeCell ref="A368:C368"/>
    <mergeCell ref="A369:C369"/>
    <mergeCell ref="A370:C370"/>
    <mergeCell ref="A371:C371"/>
    <mergeCell ref="A358:C358"/>
    <mergeCell ref="A361:C361"/>
    <mergeCell ref="A362:C362"/>
    <mergeCell ref="A363:C363"/>
    <mergeCell ref="A364:C364"/>
    <mergeCell ref="A360:AA360"/>
    <mergeCell ref="A367:AA367"/>
    <mergeCell ref="A379:C379"/>
    <mergeCell ref="A382:C382"/>
    <mergeCell ref="A383:C383"/>
    <mergeCell ref="A384:C384"/>
    <mergeCell ref="A385:C385"/>
    <mergeCell ref="A372:C372"/>
    <mergeCell ref="A373:C373"/>
    <mergeCell ref="A374:C374"/>
    <mergeCell ref="A377:C377"/>
    <mergeCell ref="A378:C378"/>
    <mergeCell ref="A376:AA376"/>
    <mergeCell ref="A381:AA381"/>
    <mergeCell ref="A393:C393"/>
    <mergeCell ref="A394:C394"/>
    <mergeCell ref="A395:C395"/>
    <mergeCell ref="A396:C396"/>
    <mergeCell ref="A397:C397"/>
    <mergeCell ref="A398:C398"/>
    <mergeCell ref="A386:C386"/>
    <mergeCell ref="A389:C389"/>
    <mergeCell ref="A390:C390"/>
    <mergeCell ref="A391:C391"/>
    <mergeCell ref="A392:C392"/>
    <mergeCell ref="A388:AA388"/>
    <mergeCell ref="A405:C405"/>
    <mergeCell ref="A406:C406"/>
    <mergeCell ref="A407:C407"/>
    <mergeCell ref="A408:C408"/>
    <mergeCell ref="A409:C409"/>
    <mergeCell ref="A410:C410"/>
    <mergeCell ref="A399:C399"/>
    <mergeCell ref="A400:C400"/>
    <mergeCell ref="A401:C401"/>
    <mergeCell ref="A402:C402"/>
    <mergeCell ref="A403:C403"/>
    <mergeCell ref="A404:C404"/>
    <mergeCell ref="A417:C417"/>
    <mergeCell ref="A418:C418"/>
    <mergeCell ref="A419:C419"/>
    <mergeCell ref="A420:C420"/>
    <mergeCell ref="A421:C421"/>
    <mergeCell ref="A422:C422"/>
    <mergeCell ref="A411:C411"/>
    <mergeCell ref="A412:C412"/>
    <mergeCell ref="A413:C413"/>
    <mergeCell ref="A414:C414"/>
    <mergeCell ref="A415:C415"/>
    <mergeCell ref="A416:C416"/>
    <mergeCell ref="A430:C430"/>
    <mergeCell ref="A431:C431"/>
    <mergeCell ref="A432:C432"/>
    <mergeCell ref="A433:C433"/>
    <mergeCell ref="A423:C423"/>
    <mergeCell ref="A426:C426"/>
    <mergeCell ref="A427:C427"/>
    <mergeCell ref="A428:C428"/>
    <mergeCell ref="A429:C429"/>
    <mergeCell ref="A425:AA425"/>
  </mergeCells>
  <conditionalFormatting sqref="D6:J17">
    <cfRule type="cellIs" dxfId="822" priority="2592" stopIfTrue="1" operator="equal">
      <formula>"zz"</formula>
    </cfRule>
    <cfRule type="cellIs" dxfId="821" priority="2593" stopIfTrue="1" operator="equal">
      <formula>0</formula>
    </cfRule>
    <cfRule type="expression" dxfId="820" priority="2594" stopIfTrue="1">
      <formula>$D$9=0</formula>
    </cfRule>
    <cfRule type="expression" dxfId="819" priority="2595" stopIfTrue="1">
      <formula>$D$9="(leeg)"</formula>
    </cfRule>
  </conditionalFormatting>
  <conditionalFormatting sqref="M6:S17">
    <cfRule type="cellIs" dxfId="818" priority="2588" stopIfTrue="1" operator="equal">
      <formula>"zz"</formula>
    </cfRule>
    <cfRule type="cellIs" dxfId="817" priority="2589" stopIfTrue="1" operator="equal">
      <formula>0</formula>
    </cfRule>
    <cfRule type="expression" dxfId="816" priority="2590" stopIfTrue="1">
      <formula>$M$9=0</formula>
    </cfRule>
    <cfRule type="expression" dxfId="815" priority="2591" stopIfTrue="1">
      <formula>$M$9="(leeg)"</formula>
    </cfRule>
  </conditionalFormatting>
  <conditionalFormatting sqref="V6:AB17">
    <cfRule type="cellIs" dxfId="814" priority="2584" stopIfTrue="1" operator="equal">
      <formula>"zz"</formula>
    </cfRule>
    <cfRule type="cellIs" dxfId="813" priority="2585" stopIfTrue="1" operator="equal">
      <formula>0</formula>
    </cfRule>
    <cfRule type="expression" dxfId="812" priority="2586" stopIfTrue="1">
      <formula>$V$9=0</formula>
    </cfRule>
    <cfRule type="expression" dxfId="811" priority="2587" stopIfTrue="1">
      <formula>$V$9="(leeg)"</formula>
    </cfRule>
  </conditionalFormatting>
  <conditionalFormatting sqref="D20:J28 D30:J50">
    <cfRule type="expression" dxfId="810" priority="2582">
      <formula>$D$9=""</formula>
    </cfRule>
    <cfRule type="expression" dxfId="809" priority="2583">
      <formula>$D$9=0</formula>
    </cfRule>
  </conditionalFormatting>
  <conditionalFormatting sqref="M20:S28 M30:S50">
    <cfRule type="expression" dxfId="808" priority="2581">
      <formula>$M$9=0</formula>
    </cfRule>
  </conditionalFormatting>
  <conditionalFormatting sqref="V20:AB28 V30:AB50">
    <cfRule type="expression" dxfId="807" priority="2578">
      <formula>$V$9=""</formula>
    </cfRule>
    <cfRule type="expression" dxfId="806" priority="2579">
      <formula>$V$9=0</formula>
    </cfRule>
  </conditionalFormatting>
  <conditionalFormatting sqref="M20:S28 M30:S50">
    <cfRule type="expression" dxfId="805" priority="2580">
      <formula>$M$9=""</formula>
    </cfRule>
  </conditionalFormatting>
  <conditionalFormatting sqref="M20:S28 M30:S50">
    <cfRule type="expression" dxfId="804" priority="2576">
      <formula>$M$9=""</formula>
    </cfRule>
    <cfRule type="expression" dxfId="803" priority="2577">
      <formula>$M$9=0</formula>
    </cfRule>
  </conditionalFormatting>
  <conditionalFormatting sqref="K6:L28 K30:L50">
    <cfRule type="expression" dxfId="802" priority="2377" stopIfTrue="1">
      <formula>$D$9=""</formula>
    </cfRule>
    <cfRule type="expression" dxfId="801" priority="2378" stopIfTrue="1">
      <formula>$D$9=0</formula>
    </cfRule>
  </conditionalFormatting>
  <conditionalFormatting sqref="T6:U28 T30:U50">
    <cfRule type="expression" dxfId="800" priority="2382" stopIfTrue="1">
      <formula>$M$9=0</formula>
    </cfRule>
  </conditionalFormatting>
  <conditionalFormatting sqref="T6:U28 T30:U50">
    <cfRule type="expression" dxfId="799" priority="2381" stopIfTrue="1">
      <formula>$M$9=""</formula>
    </cfRule>
  </conditionalFormatting>
  <conditionalFormatting sqref="T6:U28 T30:U50">
    <cfRule type="expression" dxfId="798" priority="2374" stopIfTrue="1">
      <formula>$M$9=""</formula>
    </cfRule>
    <cfRule type="expression" dxfId="797" priority="2376" stopIfTrue="1">
      <formula>$M$9=0</formula>
    </cfRule>
  </conditionalFormatting>
  <conditionalFormatting sqref="AC6:AD29 AC30:AC50">
    <cfRule type="expression" dxfId="796" priority="2373" stopIfTrue="1">
      <formula>$V$9=""</formula>
    </cfRule>
    <cfRule type="expression" dxfId="795" priority="2375" stopIfTrue="1">
      <formula>$V$9=0</formula>
    </cfRule>
  </conditionalFormatting>
  <conditionalFormatting sqref="L30:L50">
    <cfRule type="cellIs" dxfId="794" priority="2386" operator="greaterThan">
      <formula>50</formula>
    </cfRule>
  </conditionalFormatting>
  <conditionalFormatting sqref="K30:K50">
    <cfRule type="cellIs" dxfId="793" priority="2385" operator="greaterThan">
      <formula>100</formula>
    </cfRule>
  </conditionalFormatting>
  <conditionalFormatting sqref="T30:T50">
    <cfRule type="cellIs" dxfId="792" priority="2384" operator="greaterThan">
      <formula>100</formula>
    </cfRule>
  </conditionalFormatting>
  <conditionalFormatting sqref="AC30:AC50">
    <cfRule type="cellIs" dxfId="791" priority="2380" operator="greaterThan">
      <formula>100</formula>
    </cfRule>
  </conditionalFormatting>
  <conditionalFormatting sqref="U30:U50">
    <cfRule type="cellIs" dxfId="790" priority="2383" operator="greaterThan">
      <formula>50</formula>
    </cfRule>
  </conditionalFormatting>
  <conditionalFormatting sqref="L30:L50">
    <cfRule type="containsBlanks" priority="2187" stopIfTrue="1">
      <formula>LEN(TRIM(L30))=0</formula>
    </cfRule>
  </conditionalFormatting>
  <conditionalFormatting sqref="AD30:AD50">
    <cfRule type="containsBlanks" priority="2177" stopIfTrue="1">
      <formula>LEN(TRIM(AD30))=0</formula>
    </cfRule>
    <cfRule type="expression" dxfId="789" priority="2185" stopIfTrue="1">
      <formula>$M$9=0</formula>
    </cfRule>
  </conditionalFormatting>
  <conditionalFormatting sqref="AD30:AD50">
    <cfRule type="expression" dxfId="788" priority="2184" stopIfTrue="1">
      <formula>$M$9=""</formula>
    </cfRule>
  </conditionalFormatting>
  <conditionalFormatting sqref="AD30:AD50">
    <cfRule type="expression" dxfId="787" priority="2182" stopIfTrue="1">
      <formula>$M$9=""</formula>
    </cfRule>
    <cfRule type="expression" dxfId="786" priority="2183" stopIfTrue="1">
      <formula>$M$9=0</formula>
    </cfRule>
  </conditionalFormatting>
  <conditionalFormatting sqref="AD30:AD50">
    <cfRule type="cellIs" dxfId="785" priority="2186" operator="greaterThan">
      <formula>50</formula>
    </cfRule>
  </conditionalFormatting>
  <conditionalFormatting sqref="K30:K50">
    <cfRule type="containsBlanks" priority="2181" stopIfTrue="1">
      <formula>LEN(TRIM(K30))=0</formula>
    </cfRule>
  </conditionalFormatting>
  <conditionalFormatting sqref="T30:T50">
    <cfRule type="containsBlanks" priority="2180" stopIfTrue="1">
      <formula>LEN(TRIM(T30))=0</formula>
    </cfRule>
  </conditionalFormatting>
  <conditionalFormatting sqref="U30:U50">
    <cfRule type="containsBlanks" priority="2179" stopIfTrue="1">
      <formula>LEN(TRIM(U30))=0</formula>
    </cfRule>
  </conditionalFormatting>
  <conditionalFormatting sqref="AC30:AC50">
    <cfRule type="containsBlanks" priority="2178" stopIfTrue="1">
      <formula>LEN(TRIM(AC30))=0</formula>
    </cfRule>
  </conditionalFormatting>
  <conditionalFormatting sqref="T316">
    <cfRule type="cellIs" dxfId="784" priority="1046" operator="greaterThan">
      <formula>100</formula>
    </cfRule>
  </conditionalFormatting>
  <conditionalFormatting sqref="AC316">
    <cfRule type="cellIs" dxfId="783" priority="1042" operator="greaterThan">
      <formula>100</formula>
    </cfRule>
  </conditionalFormatting>
  <conditionalFormatting sqref="T316">
    <cfRule type="containsBlanks" priority="1028" stopIfTrue="1">
      <formula>LEN(TRIM(T316))=0</formula>
    </cfRule>
  </conditionalFormatting>
  <conditionalFormatting sqref="U316">
    <cfRule type="containsBlanks" priority="1027" stopIfTrue="1">
      <formula>LEN(TRIM(U316))=0</formula>
    </cfRule>
  </conditionalFormatting>
  <conditionalFormatting sqref="AC316">
    <cfRule type="containsBlanks" priority="1026" stopIfTrue="1">
      <formula>LEN(TRIM(AC316))=0</formula>
    </cfRule>
  </conditionalFormatting>
  <conditionalFormatting sqref="D53:J69">
    <cfRule type="expression" dxfId="782" priority="735">
      <formula>$D$9=""</formula>
    </cfRule>
    <cfRule type="expression" dxfId="781" priority="736">
      <formula>$D$9=0</formula>
    </cfRule>
  </conditionalFormatting>
  <conditionalFormatting sqref="M53:S69">
    <cfRule type="expression" dxfId="780" priority="734">
      <formula>$M$9=0</formula>
    </cfRule>
  </conditionalFormatting>
  <conditionalFormatting sqref="V53:AB69">
    <cfRule type="expression" dxfId="779" priority="731">
      <formula>$V$9=""</formula>
    </cfRule>
    <cfRule type="expression" dxfId="778" priority="732">
      <formula>$V$9=0</formula>
    </cfRule>
  </conditionalFormatting>
  <conditionalFormatting sqref="M53:S69">
    <cfRule type="expression" dxfId="777" priority="733">
      <formula>$M$9=""</formula>
    </cfRule>
  </conditionalFormatting>
  <conditionalFormatting sqref="M53:S69">
    <cfRule type="expression" dxfId="776" priority="729">
      <formula>$M$9=""</formula>
    </cfRule>
    <cfRule type="expression" dxfId="775" priority="730">
      <formula>$M$9=0</formula>
    </cfRule>
  </conditionalFormatting>
  <conditionalFormatting sqref="K53:L69">
    <cfRule type="expression" dxfId="774" priority="720" stopIfTrue="1">
      <formula>$D$9=""</formula>
    </cfRule>
    <cfRule type="expression" dxfId="773" priority="721" stopIfTrue="1">
      <formula>$D$9=0</formula>
    </cfRule>
  </conditionalFormatting>
  <conditionalFormatting sqref="T53:U69">
    <cfRule type="expression" dxfId="772" priority="724" stopIfTrue="1">
      <formula>$M$9=0</formula>
    </cfRule>
  </conditionalFormatting>
  <conditionalFormatting sqref="T53:U69">
    <cfRule type="expression" dxfId="771" priority="723" stopIfTrue="1">
      <formula>$M$9=""</formula>
    </cfRule>
  </conditionalFormatting>
  <conditionalFormatting sqref="T53:U69">
    <cfRule type="expression" dxfId="770" priority="717" stopIfTrue="1">
      <formula>$M$9=""</formula>
    </cfRule>
    <cfRule type="expression" dxfId="769" priority="719" stopIfTrue="1">
      <formula>$M$9=0</formula>
    </cfRule>
  </conditionalFormatting>
  <conditionalFormatting sqref="AC53:AC69">
    <cfRule type="expression" dxfId="768" priority="716" stopIfTrue="1">
      <formula>$V$9=""</formula>
    </cfRule>
    <cfRule type="expression" dxfId="767" priority="718" stopIfTrue="1">
      <formula>$V$9=0</formula>
    </cfRule>
  </conditionalFormatting>
  <conditionalFormatting sqref="L53:L69">
    <cfRule type="cellIs" dxfId="766" priority="728" operator="greaterThan">
      <formula>50</formula>
    </cfRule>
  </conditionalFormatting>
  <conditionalFormatting sqref="K53:K69">
    <cfRule type="cellIs" dxfId="765" priority="727" operator="greaterThan">
      <formula>100</formula>
    </cfRule>
  </conditionalFormatting>
  <conditionalFormatting sqref="T53:T69">
    <cfRule type="cellIs" dxfId="764" priority="726" operator="greaterThan">
      <formula>100</formula>
    </cfRule>
  </conditionalFormatting>
  <conditionalFormatting sqref="AC53:AC69">
    <cfRule type="cellIs" dxfId="763" priority="722" operator="greaterThan">
      <formula>100</formula>
    </cfRule>
  </conditionalFormatting>
  <conditionalFormatting sqref="U53:U69">
    <cfRule type="cellIs" dxfId="762" priority="725" operator="greaterThan">
      <formula>50</formula>
    </cfRule>
  </conditionalFormatting>
  <conditionalFormatting sqref="L53:L69">
    <cfRule type="containsBlanks" priority="715" stopIfTrue="1">
      <formula>LEN(TRIM(L53))=0</formula>
    </cfRule>
  </conditionalFormatting>
  <conditionalFormatting sqref="AD53:AD69">
    <cfRule type="containsBlanks" priority="705" stopIfTrue="1">
      <formula>LEN(TRIM(AD53))=0</formula>
    </cfRule>
    <cfRule type="expression" dxfId="761" priority="713" stopIfTrue="1">
      <formula>$M$9=0</formula>
    </cfRule>
  </conditionalFormatting>
  <conditionalFormatting sqref="AD53:AD69">
    <cfRule type="expression" dxfId="760" priority="712" stopIfTrue="1">
      <formula>$M$9=""</formula>
    </cfRule>
  </conditionalFormatting>
  <conditionalFormatting sqref="AD53:AD69">
    <cfRule type="expression" dxfId="759" priority="710" stopIfTrue="1">
      <formula>$M$9=""</formula>
    </cfRule>
    <cfRule type="expression" dxfId="758" priority="711" stopIfTrue="1">
      <formula>$M$9=0</formula>
    </cfRule>
  </conditionalFormatting>
  <conditionalFormatting sqref="AD53:AD69">
    <cfRule type="cellIs" dxfId="757" priority="714" operator="greaterThan">
      <formula>50</formula>
    </cfRule>
  </conditionalFormatting>
  <conditionalFormatting sqref="K53:K69">
    <cfRule type="containsBlanks" priority="709" stopIfTrue="1">
      <formula>LEN(TRIM(K53))=0</formula>
    </cfRule>
  </conditionalFormatting>
  <conditionalFormatting sqref="T53:T69">
    <cfRule type="containsBlanks" priority="708" stopIfTrue="1">
      <formula>LEN(TRIM(T53))=0</formula>
    </cfRule>
  </conditionalFormatting>
  <conditionalFormatting sqref="U53:U69">
    <cfRule type="containsBlanks" priority="707" stopIfTrue="1">
      <formula>LEN(TRIM(U53))=0</formula>
    </cfRule>
  </conditionalFormatting>
  <conditionalFormatting sqref="AC53:AC69">
    <cfRule type="containsBlanks" priority="706" stopIfTrue="1">
      <formula>LEN(TRIM(AC53))=0</formula>
    </cfRule>
  </conditionalFormatting>
  <conditionalFormatting sqref="D72:J79">
    <cfRule type="expression" dxfId="756" priority="703">
      <formula>$D$9=""</formula>
    </cfRule>
    <cfRule type="expression" dxfId="755" priority="704">
      <formula>$D$9=0</formula>
    </cfRule>
  </conditionalFormatting>
  <conditionalFormatting sqref="M72:S79">
    <cfRule type="expression" dxfId="754" priority="702">
      <formula>$M$9=0</formula>
    </cfRule>
  </conditionalFormatting>
  <conditionalFormatting sqref="V72:AB79">
    <cfRule type="expression" dxfId="753" priority="699">
      <formula>$V$9=""</formula>
    </cfRule>
    <cfRule type="expression" dxfId="752" priority="700">
      <formula>$V$9=0</formula>
    </cfRule>
  </conditionalFormatting>
  <conditionalFormatting sqref="M72:S79">
    <cfRule type="expression" dxfId="751" priority="701">
      <formula>$M$9=""</formula>
    </cfRule>
  </conditionalFormatting>
  <conditionalFormatting sqref="M72:S79">
    <cfRule type="expression" dxfId="750" priority="697">
      <formula>$M$9=""</formula>
    </cfRule>
    <cfRule type="expression" dxfId="749" priority="698">
      <formula>$M$9=0</formula>
    </cfRule>
  </conditionalFormatting>
  <conditionalFormatting sqref="K72:L79">
    <cfRule type="expression" dxfId="748" priority="688" stopIfTrue="1">
      <formula>$D$9=""</formula>
    </cfRule>
    <cfRule type="expression" dxfId="747" priority="689" stopIfTrue="1">
      <formula>$D$9=0</formula>
    </cfRule>
  </conditionalFormatting>
  <conditionalFormatting sqref="T72:U79">
    <cfRule type="expression" dxfId="746" priority="692" stopIfTrue="1">
      <formula>$M$9=0</formula>
    </cfRule>
  </conditionalFormatting>
  <conditionalFormatting sqref="T72:U79">
    <cfRule type="expression" dxfId="745" priority="691" stopIfTrue="1">
      <formula>$M$9=""</formula>
    </cfRule>
  </conditionalFormatting>
  <conditionalFormatting sqref="T72:U79">
    <cfRule type="expression" dxfId="744" priority="685" stopIfTrue="1">
      <formula>$M$9=""</formula>
    </cfRule>
    <cfRule type="expression" dxfId="743" priority="687" stopIfTrue="1">
      <formula>$M$9=0</formula>
    </cfRule>
  </conditionalFormatting>
  <conditionalFormatting sqref="AC72:AC79">
    <cfRule type="expression" dxfId="742" priority="684" stopIfTrue="1">
      <formula>$V$9=""</formula>
    </cfRule>
    <cfRule type="expression" dxfId="741" priority="686" stopIfTrue="1">
      <formula>$V$9=0</formula>
    </cfRule>
  </conditionalFormatting>
  <conditionalFormatting sqref="L72:L79">
    <cfRule type="cellIs" dxfId="740" priority="696" operator="greaterThan">
      <formula>50</formula>
    </cfRule>
  </conditionalFormatting>
  <conditionalFormatting sqref="K72:K79">
    <cfRule type="cellIs" dxfId="739" priority="695" operator="greaterThan">
      <formula>100</formula>
    </cfRule>
  </conditionalFormatting>
  <conditionalFormatting sqref="T72:T79">
    <cfRule type="cellIs" dxfId="738" priority="694" operator="greaterThan">
      <formula>100</formula>
    </cfRule>
  </conditionalFormatting>
  <conditionalFormatting sqref="AC72:AC79">
    <cfRule type="cellIs" dxfId="737" priority="690" operator="greaterThan">
      <formula>100</formula>
    </cfRule>
  </conditionalFormatting>
  <conditionalFormatting sqref="U72:U79">
    <cfRule type="cellIs" dxfId="736" priority="693" operator="greaterThan">
      <formula>50</formula>
    </cfRule>
  </conditionalFormatting>
  <conditionalFormatting sqref="L72:L79">
    <cfRule type="containsBlanks" priority="683" stopIfTrue="1">
      <formula>LEN(TRIM(L72))=0</formula>
    </cfRule>
  </conditionalFormatting>
  <conditionalFormatting sqref="AD72:AD79">
    <cfRule type="containsBlanks" priority="673" stopIfTrue="1">
      <formula>LEN(TRIM(AD72))=0</formula>
    </cfRule>
    <cfRule type="expression" dxfId="735" priority="681" stopIfTrue="1">
      <formula>$M$9=0</formula>
    </cfRule>
  </conditionalFormatting>
  <conditionalFormatting sqref="AD72:AD79">
    <cfRule type="expression" dxfId="734" priority="680" stopIfTrue="1">
      <formula>$M$9=""</formula>
    </cfRule>
  </conditionalFormatting>
  <conditionalFormatting sqref="AD72:AD79">
    <cfRule type="expression" dxfId="733" priority="678" stopIfTrue="1">
      <formula>$M$9=""</formula>
    </cfRule>
    <cfRule type="expression" dxfId="732" priority="679" stopIfTrue="1">
      <formula>$M$9=0</formula>
    </cfRule>
  </conditionalFormatting>
  <conditionalFormatting sqref="AD72:AD79">
    <cfRule type="cellIs" dxfId="731" priority="682" operator="greaterThan">
      <formula>50</formula>
    </cfRule>
  </conditionalFormatting>
  <conditionalFormatting sqref="K72:K79">
    <cfRule type="containsBlanks" priority="677" stopIfTrue="1">
      <formula>LEN(TRIM(K72))=0</formula>
    </cfRule>
  </conditionalFormatting>
  <conditionalFormatting sqref="T72:T79">
    <cfRule type="containsBlanks" priority="676" stopIfTrue="1">
      <formula>LEN(TRIM(T72))=0</formula>
    </cfRule>
  </conditionalFormatting>
  <conditionalFormatting sqref="U72:U79">
    <cfRule type="containsBlanks" priority="675" stopIfTrue="1">
      <formula>LEN(TRIM(U72))=0</formula>
    </cfRule>
  </conditionalFormatting>
  <conditionalFormatting sqref="AC72:AC79">
    <cfRule type="containsBlanks" priority="674" stopIfTrue="1">
      <formula>LEN(TRIM(AC72))=0</formula>
    </cfRule>
  </conditionalFormatting>
  <conditionalFormatting sqref="D82:J90">
    <cfRule type="expression" dxfId="730" priority="671">
      <formula>$D$9=""</formula>
    </cfRule>
    <cfRule type="expression" dxfId="729" priority="672">
      <formula>$D$9=0</formula>
    </cfRule>
  </conditionalFormatting>
  <conditionalFormatting sqref="M82:S90">
    <cfRule type="expression" dxfId="728" priority="670">
      <formula>$M$9=0</formula>
    </cfRule>
  </conditionalFormatting>
  <conditionalFormatting sqref="V82:AB90">
    <cfRule type="expression" dxfId="727" priority="667">
      <formula>$V$9=""</formula>
    </cfRule>
    <cfRule type="expression" dxfId="726" priority="668">
      <formula>$V$9=0</formula>
    </cfRule>
  </conditionalFormatting>
  <conditionalFormatting sqref="M82:S90">
    <cfRule type="expression" dxfId="725" priority="669">
      <formula>$M$9=""</formula>
    </cfRule>
  </conditionalFormatting>
  <conditionalFormatting sqref="M82:S90">
    <cfRule type="expression" dxfId="724" priority="665">
      <formula>$M$9=""</formula>
    </cfRule>
    <cfRule type="expression" dxfId="723" priority="666">
      <formula>$M$9=0</formula>
    </cfRule>
  </conditionalFormatting>
  <conditionalFormatting sqref="K82:L90">
    <cfRule type="expression" dxfId="722" priority="656" stopIfTrue="1">
      <formula>$D$9=""</formula>
    </cfRule>
    <cfRule type="expression" dxfId="721" priority="657" stopIfTrue="1">
      <formula>$D$9=0</formula>
    </cfRule>
  </conditionalFormatting>
  <conditionalFormatting sqref="T82:U90">
    <cfRule type="expression" dxfId="720" priority="660" stopIfTrue="1">
      <formula>$M$9=0</formula>
    </cfRule>
  </conditionalFormatting>
  <conditionalFormatting sqref="T82:U90">
    <cfRule type="expression" dxfId="719" priority="659" stopIfTrue="1">
      <formula>$M$9=""</formula>
    </cfRule>
  </conditionalFormatting>
  <conditionalFormatting sqref="T82:U90">
    <cfRule type="expression" dxfId="718" priority="653" stopIfTrue="1">
      <formula>$M$9=""</formula>
    </cfRule>
    <cfRule type="expression" dxfId="717" priority="655" stopIfTrue="1">
      <formula>$M$9=0</formula>
    </cfRule>
  </conditionalFormatting>
  <conditionalFormatting sqref="AC82:AC90">
    <cfRule type="expression" dxfId="716" priority="652" stopIfTrue="1">
      <formula>$V$9=""</formula>
    </cfRule>
    <cfRule type="expression" dxfId="715" priority="654" stopIfTrue="1">
      <formula>$V$9=0</formula>
    </cfRule>
  </conditionalFormatting>
  <conditionalFormatting sqref="L82:L90">
    <cfRule type="cellIs" dxfId="714" priority="664" operator="greaterThan">
      <formula>50</formula>
    </cfRule>
  </conditionalFormatting>
  <conditionalFormatting sqref="K82:K90">
    <cfRule type="cellIs" dxfId="713" priority="663" operator="greaterThan">
      <formula>100</formula>
    </cfRule>
  </conditionalFormatting>
  <conditionalFormatting sqref="T82:T90">
    <cfRule type="cellIs" dxfId="712" priority="662" operator="greaterThan">
      <formula>100</formula>
    </cfRule>
  </conditionalFormatting>
  <conditionalFormatting sqref="AC82:AC90">
    <cfRule type="cellIs" dxfId="711" priority="658" operator="greaterThan">
      <formula>100</formula>
    </cfRule>
  </conditionalFormatting>
  <conditionalFormatting sqref="U82:U90">
    <cfRule type="cellIs" dxfId="710" priority="661" operator="greaterThan">
      <formula>50</formula>
    </cfRule>
  </conditionalFormatting>
  <conditionalFormatting sqref="L82:L90">
    <cfRule type="containsBlanks" priority="651" stopIfTrue="1">
      <formula>LEN(TRIM(L82))=0</formula>
    </cfRule>
  </conditionalFormatting>
  <conditionalFormatting sqref="AD82:AD90">
    <cfRule type="containsBlanks" priority="641" stopIfTrue="1">
      <formula>LEN(TRIM(AD82))=0</formula>
    </cfRule>
    <cfRule type="expression" dxfId="709" priority="649" stopIfTrue="1">
      <formula>$M$9=0</formula>
    </cfRule>
  </conditionalFormatting>
  <conditionalFormatting sqref="AD82:AD90">
    <cfRule type="expression" dxfId="708" priority="648" stopIfTrue="1">
      <formula>$M$9=""</formula>
    </cfRule>
  </conditionalFormatting>
  <conditionalFormatting sqref="AD82:AD90">
    <cfRule type="expression" dxfId="707" priority="646" stopIfTrue="1">
      <formula>$M$9=""</formula>
    </cfRule>
    <cfRule type="expression" dxfId="706" priority="647" stopIfTrue="1">
      <formula>$M$9=0</formula>
    </cfRule>
  </conditionalFormatting>
  <conditionalFormatting sqref="AD82:AD90">
    <cfRule type="cellIs" dxfId="705" priority="650" operator="greaterThan">
      <formula>50</formula>
    </cfRule>
  </conditionalFormatting>
  <conditionalFormatting sqref="K82:K90">
    <cfRule type="containsBlanks" priority="645" stopIfTrue="1">
      <formula>LEN(TRIM(K82))=0</formula>
    </cfRule>
  </conditionalFormatting>
  <conditionalFormatting sqref="T82:T90">
    <cfRule type="containsBlanks" priority="644" stopIfTrue="1">
      <formula>LEN(TRIM(T82))=0</formula>
    </cfRule>
  </conditionalFormatting>
  <conditionalFormatting sqref="U82:U90">
    <cfRule type="containsBlanks" priority="643" stopIfTrue="1">
      <formula>LEN(TRIM(U82))=0</formula>
    </cfRule>
  </conditionalFormatting>
  <conditionalFormatting sqref="AC82:AC90">
    <cfRule type="containsBlanks" priority="642" stopIfTrue="1">
      <formula>LEN(TRIM(AC82))=0</formula>
    </cfRule>
  </conditionalFormatting>
  <conditionalFormatting sqref="D93:J133">
    <cfRule type="expression" dxfId="704" priority="639">
      <formula>$D$9=""</formula>
    </cfRule>
    <cfRule type="expression" dxfId="703" priority="640">
      <formula>$D$9=0</formula>
    </cfRule>
  </conditionalFormatting>
  <conditionalFormatting sqref="M93:S133">
    <cfRule type="expression" dxfId="702" priority="638">
      <formula>$M$9=0</formula>
    </cfRule>
  </conditionalFormatting>
  <conditionalFormatting sqref="V93:AB133">
    <cfRule type="expression" dxfId="701" priority="635">
      <formula>$V$9=""</formula>
    </cfRule>
    <cfRule type="expression" dxfId="700" priority="636">
      <formula>$V$9=0</formula>
    </cfRule>
  </conditionalFormatting>
  <conditionalFormatting sqref="M93:S133">
    <cfRule type="expression" dxfId="699" priority="637">
      <formula>$M$9=""</formula>
    </cfRule>
  </conditionalFormatting>
  <conditionalFormatting sqref="M93:S133">
    <cfRule type="expression" dxfId="698" priority="633">
      <formula>$M$9=""</formula>
    </cfRule>
    <cfRule type="expression" dxfId="697" priority="634">
      <formula>$M$9=0</formula>
    </cfRule>
  </conditionalFormatting>
  <conditionalFormatting sqref="K93:L133">
    <cfRule type="expression" dxfId="696" priority="624" stopIfTrue="1">
      <formula>$D$9=""</formula>
    </cfRule>
    <cfRule type="expression" dxfId="695" priority="625" stopIfTrue="1">
      <formula>$D$9=0</formula>
    </cfRule>
  </conditionalFormatting>
  <conditionalFormatting sqref="T93:U133">
    <cfRule type="expression" dxfId="694" priority="628" stopIfTrue="1">
      <formula>$M$9=0</formula>
    </cfRule>
  </conditionalFormatting>
  <conditionalFormatting sqref="T93:U133">
    <cfRule type="expression" dxfId="693" priority="627" stopIfTrue="1">
      <formula>$M$9=""</formula>
    </cfRule>
  </conditionalFormatting>
  <conditionalFormatting sqref="T93:U133">
    <cfRule type="expression" dxfId="692" priority="621" stopIfTrue="1">
      <formula>$M$9=""</formula>
    </cfRule>
    <cfRule type="expression" dxfId="691" priority="623" stopIfTrue="1">
      <formula>$M$9=0</formula>
    </cfRule>
  </conditionalFormatting>
  <conditionalFormatting sqref="AC93:AC133">
    <cfRule type="expression" dxfId="690" priority="620" stopIfTrue="1">
      <formula>$V$9=""</formula>
    </cfRule>
    <cfRule type="expression" dxfId="689" priority="622" stopIfTrue="1">
      <formula>$V$9=0</formula>
    </cfRule>
  </conditionalFormatting>
  <conditionalFormatting sqref="L93:L133">
    <cfRule type="cellIs" dxfId="688" priority="632" operator="greaterThan">
      <formula>50</formula>
    </cfRule>
  </conditionalFormatting>
  <conditionalFormatting sqref="K93:K133">
    <cfRule type="cellIs" dxfId="687" priority="631" operator="greaterThan">
      <formula>100</formula>
    </cfRule>
  </conditionalFormatting>
  <conditionalFormatting sqref="T93:T133">
    <cfRule type="cellIs" dxfId="686" priority="630" operator="greaterThan">
      <formula>100</formula>
    </cfRule>
  </conditionalFormatting>
  <conditionalFormatting sqref="AC93:AC133">
    <cfRule type="cellIs" dxfId="685" priority="626" operator="greaterThan">
      <formula>100</formula>
    </cfRule>
  </conditionalFormatting>
  <conditionalFormatting sqref="U93:U133">
    <cfRule type="cellIs" dxfId="684" priority="629" operator="greaterThan">
      <formula>50</formula>
    </cfRule>
  </conditionalFormatting>
  <conditionalFormatting sqref="L93:L133">
    <cfRule type="containsBlanks" priority="619" stopIfTrue="1">
      <formula>LEN(TRIM(L93))=0</formula>
    </cfRule>
  </conditionalFormatting>
  <conditionalFormatting sqref="AD93:AD133">
    <cfRule type="containsBlanks" priority="609" stopIfTrue="1">
      <formula>LEN(TRIM(AD93))=0</formula>
    </cfRule>
    <cfRule type="expression" dxfId="683" priority="617" stopIfTrue="1">
      <formula>$M$9=0</formula>
    </cfRule>
  </conditionalFormatting>
  <conditionalFormatting sqref="AD93:AD133">
    <cfRule type="expression" dxfId="682" priority="616" stopIfTrue="1">
      <formula>$M$9=""</formula>
    </cfRule>
  </conditionalFormatting>
  <conditionalFormatting sqref="AD93:AD133">
    <cfRule type="expression" dxfId="681" priority="614" stopIfTrue="1">
      <formula>$M$9=""</formula>
    </cfRule>
    <cfRule type="expression" dxfId="680" priority="615" stopIfTrue="1">
      <formula>$M$9=0</formula>
    </cfRule>
  </conditionalFormatting>
  <conditionalFormatting sqref="AD93:AD133">
    <cfRule type="cellIs" dxfId="679" priority="618" operator="greaterThan">
      <formula>50</formula>
    </cfRule>
  </conditionalFormatting>
  <conditionalFormatting sqref="K93:K133">
    <cfRule type="containsBlanks" priority="613" stopIfTrue="1">
      <formula>LEN(TRIM(K93))=0</formula>
    </cfRule>
  </conditionalFormatting>
  <conditionalFormatting sqref="T93:T133">
    <cfRule type="containsBlanks" priority="612" stopIfTrue="1">
      <formula>LEN(TRIM(T93))=0</formula>
    </cfRule>
  </conditionalFormatting>
  <conditionalFormatting sqref="U93:U133">
    <cfRule type="containsBlanks" priority="611" stopIfTrue="1">
      <formula>LEN(TRIM(U93))=0</formula>
    </cfRule>
  </conditionalFormatting>
  <conditionalFormatting sqref="AC93:AC133">
    <cfRule type="containsBlanks" priority="610" stopIfTrue="1">
      <formula>LEN(TRIM(AC93))=0</formula>
    </cfRule>
  </conditionalFormatting>
  <conditionalFormatting sqref="D136:J151">
    <cfRule type="expression" dxfId="678" priority="607">
      <formula>$D$9=""</formula>
    </cfRule>
    <cfRule type="expression" dxfId="677" priority="608">
      <formula>$D$9=0</formula>
    </cfRule>
  </conditionalFormatting>
  <conditionalFormatting sqref="M136:S151">
    <cfRule type="expression" dxfId="676" priority="606">
      <formula>$M$9=0</formula>
    </cfRule>
  </conditionalFormatting>
  <conditionalFormatting sqref="V136:AB151">
    <cfRule type="expression" dxfId="675" priority="603">
      <formula>$V$9=""</formula>
    </cfRule>
    <cfRule type="expression" dxfId="674" priority="604">
      <formula>$V$9=0</formula>
    </cfRule>
  </conditionalFormatting>
  <conditionalFormatting sqref="M136:S151">
    <cfRule type="expression" dxfId="673" priority="605">
      <formula>$M$9=""</formula>
    </cfRule>
  </conditionalFormatting>
  <conditionalFormatting sqref="M136:S151">
    <cfRule type="expression" dxfId="672" priority="601">
      <formula>$M$9=""</formula>
    </cfRule>
    <cfRule type="expression" dxfId="671" priority="602">
      <formula>$M$9=0</formula>
    </cfRule>
  </conditionalFormatting>
  <conditionalFormatting sqref="K136:L151">
    <cfRule type="expression" dxfId="670" priority="592" stopIfTrue="1">
      <formula>$D$9=""</formula>
    </cfRule>
    <cfRule type="expression" dxfId="669" priority="593" stopIfTrue="1">
      <formula>$D$9=0</formula>
    </cfRule>
  </conditionalFormatting>
  <conditionalFormatting sqref="T136:U151">
    <cfRule type="expression" dxfId="668" priority="596" stopIfTrue="1">
      <formula>$M$9=0</formula>
    </cfRule>
  </conditionalFormatting>
  <conditionalFormatting sqref="T136:U151">
    <cfRule type="expression" dxfId="667" priority="595" stopIfTrue="1">
      <formula>$M$9=""</formula>
    </cfRule>
  </conditionalFormatting>
  <conditionalFormatting sqref="T136:U151">
    <cfRule type="expression" dxfId="666" priority="589" stopIfTrue="1">
      <formula>$M$9=""</formula>
    </cfRule>
    <cfRule type="expression" dxfId="665" priority="591" stopIfTrue="1">
      <formula>$M$9=0</formula>
    </cfRule>
  </conditionalFormatting>
  <conditionalFormatting sqref="AC136:AC151">
    <cfRule type="expression" dxfId="664" priority="588" stopIfTrue="1">
      <formula>$V$9=""</formula>
    </cfRule>
    <cfRule type="expression" dxfId="663" priority="590" stopIfTrue="1">
      <formula>$V$9=0</formula>
    </cfRule>
  </conditionalFormatting>
  <conditionalFormatting sqref="L136:L151">
    <cfRule type="cellIs" dxfId="662" priority="600" operator="greaterThan">
      <formula>50</formula>
    </cfRule>
  </conditionalFormatting>
  <conditionalFormatting sqref="K136:K151">
    <cfRule type="cellIs" dxfId="661" priority="599" operator="greaterThan">
      <formula>100</formula>
    </cfRule>
  </conditionalFormatting>
  <conditionalFormatting sqref="T136:T151">
    <cfRule type="cellIs" dxfId="660" priority="598" operator="greaterThan">
      <formula>100</formula>
    </cfRule>
  </conditionalFormatting>
  <conditionalFormatting sqref="AC136:AC151">
    <cfRule type="cellIs" dxfId="659" priority="594" operator="greaterThan">
      <formula>100</formula>
    </cfRule>
  </conditionalFormatting>
  <conditionalFormatting sqref="U136:U151">
    <cfRule type="cellIs" dxfId="658" priority="597" operator="greaterThan">
      <formula>50</formula>
    </cfRule>
  </conditionalFormatting>
  <conditionalFormatting sqref="L136:L151">
    <cfRule type="containsBlanks" priority="587" stopIfTrue="1">
      <formula>LEN(TRIM(L136))=0</formula>
    </cfRule>
  </conditionalFormatting>
  <conditionalFormatting sqref="AD136:AD151">
    <cfRule type="containsBlanks" priority="577" stopIfTrue="1">
      <formula>LEN(TRIM(AD136))=0</formula>
    </cfRule>
    <cfRule type="expression" dxfId="657" priority="585" stopIfTrue="1">
      <formula>$M$9=0</formula>
    </cfRule>
  </conditionalFormatting>
  <conditionalFormatting sqref="AD136:AD151">
    <cfRule type="expression" dxfId="656" priority="584" stopIfTrue="1">
      <formula>$M$9=""</formula>
    </cfRule>
  </conditionalFormatting>
  <conditionalFormatting sqref="AD136:AD151">
    <cfRule type="expression" dxfId="655" priority="582" stopIfTrue="1">
      <formula>$M$9=""</formula>
    </cfRule>
    <cfRule type="expression" dxfId="654" priority="583" stopIfTrue="1">
      <formula>$M$9=0</formula>
    </cfRule>
  </conditionalFormatting>
  <conditionalFormatting sqref="AD136:AD151">
    <cfRule type="cellIs" dxfId="653" priority="586" operator="greaterThan">
      <formula>50</formula>
    </cfRule>
  </conditionalFormatting>
  <conditionalFormatting sqref="K136:K151">
    <cfRule type="containsBlanks" priority="581" stopIfTrue="1">
      <formula>LEN(TRIM(K136))=0</formula>
    </cfRule>
  </conditionalFormatting>
  <conditionalFormatting sqref="T136:T151">
    <cfRule type="containsBlanks" priority="580" stopIfTrue="1">
      <formula>LEN(TRIM(T136))=0</formula>
    </cfRule>
  </conditionalFormatting>
  <conditionalFormatting sqref="U136:U151">
    <cfRule type="containsBlanks" priority="579" stopIfTrue="1">
      <formula>LEN(TRIM(U136))=0</formula>
    </cfRule>
  </conditionalFormatting>
  <conditionalFormatting sqref="AC136:AC151">
    <cfRule type="containsBlanks" priority="578" stopIfTrue="1">
      <formula>LEN(TRIM(AC136))=0</formula>
    </cfRule>
  </conditionalFormatting>
  <conditionalFormatting sqref="D154:J172">
    <cfRule type="expression" dxfId="652" priority="575">
      <formula>$D$9=""</formula>
    </cfRule>
    <cfRule type="expression" dxfId="651" priority="576">
      <formula>$D$9=0</formula>
    </cfRule>
  </conditionalFormatting>
  <conditionalFormatting sqref="M154:S172">
    <cfRule type="expression" dxfId="650" priority="574">
      <formula>$M$9=0</formula>
    </cfRule>
  </conditionalFormatting>
  <conditionalFormatting sqref="V154:AB172">
    <cfRule type="expression" dxfId="649" priority="571">
      <formula>$V$9=""</formula>
    </cfRule>
    <cfRule type="expression" dxfId="648" priority="572">
      <formula>$V$9=0</formula>
    </cfRule>
  </conditionalFormatting>
  <conditionalFormatting sqref="M154:S172">
    <cfRule type="expression" dxfId="647" priority="573">
      <formula>$M$9=""</formula>
    </cfRule>
  </conditionalFormatting>
  <conditionalFormatting sqref="M154:S172">
    <cfRule type="expression" dxfId="646" priority="569">
      <formula>$M$9=""</formula>
    </cfRule>
    <cfRule type="expression" dxfId="645" priority="570">
      <formula>$M$9=0</formula>
    </cfRule>
  </conditionalFormatting>
  <conditionalFormatting sqref="K154:L172">
    <cfRule type="expression" dxfId="644" priority="560" stopIfTrue="1">
      <formula>$D$9=""</formula>
    </cfRule>
    <cfRule type="expression" dxfId="643" priority="561" stopIfTrue="1">
      <formula>$D$9=0</formula>
    </cfRule>
  </conditionalFormatting>
  <conditionalFormatting sqref="T154:U172">
    <cfRule type="expression" dxfId="642" priority="564" stopIfTrue="1">
      <formula>$M$9=0</formula>
    </cfRule>
  </conditionalFormatting>
  <conditionalFormatting sqref="T154:U172">
    <cfRule type="expression" dxfId="641" priority="563" stopIfTrue="1">
      <formula>$M$9=""</formula>
    </cfRule>
  </conditionalFormatting>
  <conditionalFormatting sqref="T154:U172">
    <cfRule type="expression" dxfId="640" priority="557" stopIfTrue="1">
      <formula>$M$9=""</formula>
    </cfRule>
    <cfRule type="expression" dxfId="639" priority="559" stopIfTrue="1">
      <formula>$M$9=0</formula>
    </cfRule>
  </conditionalFormatting>
  <conditionalFormatting sqref="AC154:AC172">
    <cfRule type="expression" dxfId="638" priority="556" stopIfTrue="1">
      <formula>$V$9=""</formula>
    </cfRule>
    <cfRule type="expression" dxfId="637" priority="558" stopIfTrue="1">
      <formula>$V$9=0</formula>
    </cfRule>
  </conditionalFormatting>
  <conditionalFormatting sqref="L154:L172">
    <cfRule type="cellIs" dxfId="636" priority="568" operator="greaterThan">
      <formula>50</formula>
    </cfRule>
  </conditionalFormatting>
  <conditionalFormatting sqref="K154:K172">
    <cfRule type="cellIs" dxfId="635" priority="567" operator="greaterThan">
      <formula>100</formula>
    </cfRule>
  </conditionalFormatting>
  <conditionalFormatting sqref="T154:T172">
    <cfRule type="cellIs" dxfId="634" priority="566" operator="greaterThan">
      <formula>100</formula>
    </cfRule>
  </conditionalFormatting>
  <conditionalFormatting sqref="AC154:AC172">
    <cfRule type="cellIs" dxfId="633" priority="562" operator="greaterThan">
      <formula>100</formula>
    </cfRule>
  </conditionalFormatting>
  <conditionalFormatting sqref="U154:U172">
    <cfRule type="cellIs" dxfId="632" priority="565" operator="greaterThan">
      <formula>50</formula>
    </cfRule>
  </conditionalFormatting>
  <conditionalFormatting sqref="L154:L172">
    <cfRule type="containsBlanks" priority="555" stopIfTrue="1">
      <formula>LEN(TRIM(L154))=0</formula>
    </cfRule>
  </conditionalFormatting>
  <conditionalFormatting sqref="AD154:AD172">
    <cfRule type="containsBlanks" priority="545" stopIfTrue="1">
      <formula>LEN(TRIM(AD154))=0</formula>
    </cfRule>
    <cfRule type="expression" dxfId="631" priority="553" stopIfTrue="1">
      <formula>$M$9=0</formula>
    </cfRule>
  </conditionalFormatting>
  <conditionalFormatting sqref="AD154:AD172">
    <cfRule type="expression" dxfId="630" priority="552" stopIfTrue="1">
      <formula>$M$9=""</formula>
    </cfRule>
  </conditionalFormatting>
  <conditionalFormatting sqref="AD154:AD172">
    <cfRule type="expression" dxfId="629" priority="550" stopIfTrue="1">
      <formula>$M$9=""</formula>
    </cfRule>
    <cfRule type="expression" dxfId="628" priority="551" stopIfTrue="1">
      <formula>$M$9=0</formula>
    </cfRule>
  </conditionalFormatting>
  <conditionalFormatting sqref="AD154:AD172">
    <cfRule type="cellIs" dxfId="627" priority="554" operator="greaterThan">
      <formula>50</formula>
    </cfRule>
  </conditionalFormatting>
  <conditionalFormatting sqref="K154:K172">
    <cfRule type="containsBlanks" priority="549" stopIfTrue="1">
      <formula>LEN(TRIM(K154))=0</formula>
    </cfRule>
  </conditionalFormatting>
  <conditionalFormatting sqref="T154:T172">
    <cfRule type="containsBlanks" priority="548" stopIfTrue="1">
      <formula>LEN(TRIM(T154))=0</formula>
    </cfRule>
  </conditionalFormatting>
  <conditionalFormatting sqref="U154:U172">
    <cfRule type="containsBlanks" priority="547" stopIfTrue="1">
      <formula>LEN(TRIM(U154))=0</formula>
    </cfRule>
  </conditionalFormatting>
  <conditionalFormatting sqref="AC154:AC172">
    <cfRule type="containsBlanks" priority="546" stopIfTrue="1">
      <formula>LEN(TRIM(AC154))=0</formula>
    </cfRule>
  </conditionalFormatting>
  <conditionalFormatting sqref="D175:J220">
    <cfRule type="expression" dxfId="626" priority="543">
      <formula>$D$9=""</formula>
    </cfRule>
    <cfRule type="expression" dxfId="625" priority="544">
      <formula>$D$9=0</formula>
    </cfRule>
  </conditionalFormatting>
  <conditionalFormatting sqref="M175:S220">
    <cfRule type="expression" dxfId="624" priority="542">
      <formula>$M$9=0</formula>
    </cfRule>
  </conditionalFormatting>
  <conditionalFormatting sqref="V175:AB220">
    <cfRule type="expression" dxfId="623" priority="539">
      <formula>$V$9=""</formula>
    </cfRule>
    <cfRule type="expression" dxfId="622" priority="540">
      <formula>$V$9=0</formula>
    </cfRule>
  </conditionalFormatting>
  <conditionalFormatting sqref="M175:S220">
    <cfRule type="expression" dxfId="621" priority="541">
      <formula>$M$9=""</formula>
    </cfRule>
  </conditionalFormatting>
  <conditionalFormatting sqref="M175:S220">
    <cfRule type="expression" dxfId="620" priority="537">
      <formula>$M$9=""</formula>
    </cfRule>
    <cfRule type="expression" dxfId="619" priority="538">
      <formula>$M$9=0</formula>
    </cfRule>
  </conditionalFormatting>
  <conditionalFormatting sqref="K175:L220">
    <cfRule type="expression" dxfId="618" priority="528" stopIfTrue="1">
      <formula>$D$9=""</formula>
    </cfRule>
    <cfRule type="expression" dxfId="617" priority="529" stopIfTrue="1">
      <formula>$D$9=0</formula>
    </cfRule>
  </conditionalFormatting>
  <conditionalFormatting sqref="T175:U220">
    <cfRule type="expression" dxfId="616" priority="532" stopIfTrue="1">
      <formula>$M$9=0</formula>
    </cfRule>
  </conditionalFormatting>
  <conditionalFormatting sqref="T175:U220">
    <cfRule type="expression" dxfId="615" priority="531" stopIfTrue="1">
      <formula>$M$9=""</formula>
    </cfRule>
  </conditionalFormatting>
  <conditionalFormatting sqref="T175:U220">
    <cfRule type="expression" dxfId="614" priority="525" stopIfTrue="1">
      <formula>$M$9=""</formula>
    </cfRule>
    <cfRule type="expression" dxfId="613" priority="527" stopIfTrue="1">
      <formula>$M$9=0</formula>
    </cfRule>
  </conditionalFormatting>
  <conditionalFormatting sqref="AC175:AC220">
    <cfRule type="expression" dxfId="612" priority="524" stopIfTrue="1">
      <formula>$V$9=""</formula>
    </cfRule>
    <cfRule type="expression" dxfId="611" priority="526" stopIfTrue="1">
      <formula>$V$9=0</formula>
    </cfRule>
  </conditionalFormatting>
  <conditionalFormatting sqref="L175:L220">
    <cfRule type="cellIs" dxfId="610" priority="536" operator="greaterThan">
      <formula>50</formula>
    </cfRule>
  </conditionalFormatting>
  <conditionalFormatting sqref="K175:K220">
    <cfRule type="cellIs" dxfId="609" priority="535" operator="greaterThan">
      <formula>100</formula>
    </cfRule>
  </conditionalFormatting>
  <conditionalFormatting sqref="T175:T220">
    <cfRule type="cellIs" dxfId="608" priority="534" operator="greaterThan">
      <formula>100</formula>
    </cfRule>
  </conditionalFormatting>
  <conditionalFormatting sqref="AC175:AC220">
    <cfRule type="cellIs" dxfId="607" priority="530" operator="greaterThan">
      <formula>100</formula>
    </cfRule>
  </conditionalFormatting>
  <conditionalFormatting sqref="U175:U220">
    <cfRule type="cellIs" dxfId="606" priority="533" operator="greaterThan">
      <formula>50</formula>
    </cfRule>
  </conditionalFormatting>
  <conditionalFormatting sqref="L175:L220">
    <cfRule type="containsBlanks" priority="523" stopIfTrue="1">
      <formula>LEN(TRIM(L175))=0</formula>
    </cfRule>
  </conditionalFormatting>
  <conditionalFormatting sqref="AD175:AD220">
    <cfRule type="containsBlanks" priority="513" stopIfTrue="1">
      <formula>LEN(TRIM(AD175))=0</formula>
    </cfRule>
    <cfRule type="expression" dxfId="605" priority="521" stopIfTrue="1">
      <formula>$M$9=0</formula>
    </cfRule>
  </conditionalFormatting>
  <conditionalFormatting sqref="AD175:AD220">
    <cfRule type="expression" dxfId="604" priority="520" stopIfTrue="1">
      <formula>$M$9=""</formula>
    </cfRule>
  </conditionalFormatting>
  <conditionalFormatting sqref="AD175:AD220">
    <cfRule type="expression" dxfId="603" priority="518" stopIfTrue="1">
      <formula>$M$9=""</formula>
    </cfRule>
    <cfRule type="expression" dxfId="602" priority="519" stopIfTrue="1">
      <formula>$M$9=0</formula>
    </cfRule>
  </conditionalFormatting>
  <conditionalFormatting sqref="AD175:AD220">
    <cfRule type="cellIs" dxfId="601" priority="522" operator="greaterThan">
      <formula>50</formula>
    </cfRule>
  </conditionalFormatting>
  <conditionalFormatting sqref="K175:K220">
    <cfRule type="containsBlanks" priority="517" stopIfTrue="1">
      <formula>LEN(TRIM(K175))=0</formula>
    </cfRule>
  </conditionalFormatting>
  <conditionalFormatting sqref="T175:T220">
    <cfRule type="containsBlanks" priority="516" stopIfTrue="1">
      <formula>LEN(TRIM(T175))=0</formula>
    </cfRule>
  </conditionalFormatting>
  <conditionalFormatting sqref="U175:U220">
    <cfRule type="containsBlanks" priority="515" stopIfTrue="1">
      <formula>LEN(TRIM(U175))=0</formula>
    </cfRule>
  </conditionalFormatting>
  <conditionalFormatting sqref="AC175:AC220">
    <cfRule type="containsBlanks" priority="514" stopIfTrue="1">
      <formula>LEN(TRIM(AC175))=0</formula>
    </cfRule>
  </conditionalFormatting>
  <conditionalFormatting sqref="D223:J246">
    <cfRule type="expression" dxfId="600" priority="511">
      <formula>$D$9=""</formula>
    </cfRule>
    <cfRule type="expression" dxfId="599" priority="512">
      <formula>$D$9=0</formula>
    </cfRule>
  </conditionalFormatting>
  <conditionalFormatting sqref="M223:S246">
    <cfRule type="expression" dxfId="598" priority="510">
      <formula>$M$9=0</formula>
    </cfRule>
  </conditionalFormatting>
  <conditionalFormatting sqref="V223:AB246">
    <cfRule type="expression" dxfId="597" priority="507">
      <formula>$V$9=""</formula>
    </cfRule>
    <cfRule type="expression" dxfId="596" priority="508">
      <formula>$V$9=0</formula>
    </cfRule>
  </conditionalFormatting>
  <conditionalFormatting sqref="M223:S246">
    <cfRule type="expression" dxfId="595" priority="509">
      <formula>$M$9=""</formula>
    </cfRule>
  </conditionalFormatting>
  <conditionalFormatting sqref="M223:S246">
    <cfRule type="expression" dxfId="594" priority="505">
      <formula>$M$9=""</formula>
    </cfRule>
    <cfRule type="expression" dxfId="593" priority="506">
      <formula>$M$9=0</formula>
    </cfRule>
  </conditionalFormatting>
  <conditionalFormatting sqref="K223:L246">
    <cfRule type="expression" dxfId="592" priority="496" stopIfTrue="1">
      <formula>$D$9=""</formula>
    </cfRule>
    <cfRule type="expression" dxfId="591" priority="497" stopIfTrue="1">
      <formula>$D$9=0</formula>
    </cfRule>
  </conditionalFormatting>
  <conditionalFormatting sqref="T223:U246">
    <cfRule type="expression" dxfId="590" priority="500" stopIfTrue="1">
      <formula>$M$9=0</formula>
    </cfRule>
  </conditionalFormatting>
  <conditionalFormatting sqref="T223:U246">
    <cfRule type="expression" dxfId="589" priority="499" stopIfTrue="1">
      <formula>$M$9=""</formula>
    </cfRule>
  </conditionalFormatting>
  <conditionalFormatting sqref="T223:U246">
    <cfRule type="expression" dxfId="588" priority="493" stopIfTrue="1">
      <formula>$M$9=""</formula>
    </cfRule>
    <cfRule type="expression" dxfId="587" priority="495" stopIfTrue="1">
      <formula>$M$9=0</formula>
    </cfRule>
  </conditionalFormatting>
  <conditionalFormatting sqref="AC223:AC246">
    <cfRule type="expression" dxfId="586" priority="492" stopIfTrue="1">
      <formula>$V$9=""</formula>
    </cfRule>
    <cfRule type="expression" dxfId="585" priority="494" stopIfTrue="1">
      <formula>$V$9=0</formula>
    </cfRule>
  </conditionalFormatting>
  <conditionalFormatting sqref="L223:L246">
    <cfRule type="cellIs" dxfId="584" priority="504" operator="greaterThan">
      <formula>50</formula>
    </cfRule>
  </conditionalFormatting>
  <conditionalFormatting sqref="K223:K246">
    <cfRule type="cellIs" dxfId="583" priority="503" operator="greaterThan">
      <formula>100</formula>
    </cfRule>
  </conditionalFormatting>
  <conditionalFormatting sqref="T223:T246">
    <cfRule type="cellIs" dxfId="582" priority="502" operator="greaterThan">
      <formula>100</formula>
    </cfRule>
  </conditionalFormatting>
  <conditionalFormatting sqref="AC223:AC246">
    <cfRule type="cellIs" dxfId="581" priority="498" operator="greaterThan">
      <formula>100</formula>
    </cfRule>
  </conditionalFormatting>
  <conditionalFormatting sqref="U223:U246">
    <cfRule type="cellIs" dxfId="580" priority="501" operator="greaterThan">
      <formula>50</formula>
    </cfRule>
  </conditionalFormatting>
  <conditionalFormatting sqref="L223:L246">
    <cfRule type="containsBlanks" priority="491" stopIfTrue="1">
      <formula>LEN(TRIM(L223))=0</formula>
    </cfRule>
  </conditionalFormatting>
  <conditionalFormatting sqref="AD223:AD246">
    <cfRule type="containsBlanks" priority="481" stopIfTrue="1">
      <formula>LEN(TRIM(AD223))=0</formula>
    </cfRule>
    <cfRule type="expression" dxfId="579" priority="489" stopIfTrue="1">
      <formula>$M$9=0</formula>
    </cfRule>
  </conditionalFormatting>
  <conditionalFormatting sqref="AD223:AD246">
    <cfRule type="expression" dxfId="578" priority="488" stopIfTrue="1">
      <formula>$M$9=""</formula>
    </cfRule>
  </conditionalFormatting>
  <conditionalFormatting sqref="AD223:AD246">
    <cfRule type="expression" dxfId="577" priority="486" stopIfTrue="1">
      <formula>$M$9=""</formula>
    </cfRule>
    <cfRule type="expression" dxfId="576" priority="487" stopIfTrue="1">
      <formula>$M$9=0</formula>
    </cfRule>
  </conditionalFormatting>
  <conditionalFormatting sqref="AD223:AD246">
    <cfRule type="cellIs" dxfId="575" priority="490" operator="greaterThan">
      <formula>50</formula>
    </cfRule>
  </conditionalFormatting>
  <conditionalFormatting sqref="K223:K246">
    <cfRule type="containsBlanks" priority="485" stopIfTrue="1">
      <formula>LEN(TRIM(K223))=0</formula>
    </cfRule>
  </conditionalFormatting>
  <conditionalFormatting sqref="T223:T246">
    <cfRule type="containsBlanks" priority="484" stopIfTrue="1">
      <formula>LEN(TRIM(T223))=0</formula>
    </cfRule>
  </conditionalFormatting>
  <conditionalFormatting sqref="U223:U246">
    <cfRule type="containsBlanks" priority="483" stopIfTrue="1">
      <formula>LEN(TRIM(U223))=0</formula>
    </cfRule>
  </conditionalFormatting>
  <conditionalFormatting sqref="AC223:AC246">
    <cfRule type="containsBlanks" priority="482" stopIfTrue="1">
      <formula>LEN(TRIM(AC223))=0</formula>
    </cfRule>
  </conditionalFormatting>
  <conditionalFormatting sqref="D249:J267">
    <cfRule type="expression" dxfId="574" priority="479">
      <formula>$D$9=""</formula>
    </cfRule>
    <cfRule type="expression" dxfId="573" priority="480">
      <formula>$D$9=0</formula>
    </cfRule>
  </conditionalFormatting>
  <conditionalFormatting sqref="M249:S267">
    <cfRule type="expression" dxfId="572" priority="478">
      <formula>$M$9=0</formula>
    </cfRule>
  </conditionalFormatting>
  <conditionalFormatting sqref="V249:AB267">
    <cfRule type="expression" dxfId="571" priority="475">
      <formula>$V$9=""</formula>
    </cfRule>
    <cfRule type="expression" dxfId="570" priority="476">
      <formula>$V$9=0</formula>
    </cfRule>
  </conditionalFormatting>
  <conditionalFormatting sqref="M249:S267">
    <cfRule type="expression" dxfId="569" priority="477">
      <formula>$M$9=""</formula>
    </cfRule>
  </conditionalFormatting>
  <conditionalFormatting sqref="M249:S267">
    <cfRule type="expression" dxfId="568" priority="473">
      <formula>$M$9=""</formula>
    </cfRule>
    <cfRule type="expression" dxfId="567" priority="474">
      <formula>$M$9=0</formula>
    </cfRule>
  </conditionalFormatting>
  <conditionalFormatting sqref="K249:L267">
    <cfRule type="expression" dxfId="566" priority="464" stopIfTrue="1">
      <formula>$D$9=""</formula>
    </cfRule>
    <cfRule type="expression" dxfId="565" priority="465" stopIfTrue="1">
      <formula>$D$9=0</formula>
    </cfRule>
  </conditionalFormatting>
  <conditionalFormatting sqref="T249:U267">
    <cfRule type="expression" dxfId="564" priority="468" stopIfTrue="1">
      <formula>$M$9=0</formula>
    </cfRule>
  </conditionalFormatting>
  <conditionalFormatting sqref="T249:U267">
    <cfRule type="expression" dxfId="563" priority="467" stopIfTrue="1">
      <formula>$M$9=""</formula>
    </cfRule>
  </conditionalFormatting>
  <conditionalFormatting sqref="T249:U267">
    <cfRule type="expression" dxfId="562" priority="461" stopIfTrue="1">
      <formula>$M$9=""</formula>
    </cfRule>
    <cfRule type="expression" dxfId="561" priority="463" stopIfTrue="1">
      <formula>$M$9=0</formula>
    </cfRule>
  </conditionalFormatting>
  <conditionalFormatting sqref="AC249:AC267">
    <cfRule type="expression" dxfId="560" priority="460" stopIfTrue="1">
      <formula>$V$9=""</formula>
    </cfRule>
    <cfRule type="expression" dxfId="559" priority="462" stopIfTrue="1">
      <formula>$V$9=0</formula>
    </cfRule>
  </conditionalFormatting>
  <conditionalFormatting sqref="L249:L267">
    <cfRule type="cellIs" dxfId="558" priority="472" operator="greaterThan">
      <formula>50</formula>
    </cfRule>
  </conditionalFormatting>
  <conditionalFormatting sqref="K249:K267">
    <cfRule type="cellIs" dxfId="557" priority="471" operator="greaterThan">
      <formula>100</formula>
    </cfRule>
  </conditionalFormatting>
  <conditionalFormatting sqref="T249:T267">
    <cfRule type="cellIs" dxfId="556" priority="470" operator="greaterThan">
      <formula>100</formula>
    </cfRule>
  </conditionalFormatting>
  <conditionalFormatting sqref="AC249:AC267">
    <cfRule type="cellIs" dxfId="555" priority="466" operator="greaterThan">
      <formula>100</formula>
    </cfRule>
  </conditionalFormatting>
  <conditionalFormatting sqref="U249:U267">
    <cfRule type="cellIs" dxfId="554" priority="469" operator="greaterThan">
      <formula>50</formula>
    </cfRule>
  </conditionalFormatting>
  <conditionalFormatting sqref="L249:L267">
    <cfRule type="containsBlanks" priority="459" stopIfTrue="1">
      <formula>LEN(TRIM(L249))=0</formula>
    </cfRule>
  </conditionalFormatting>
  <conditionalFormatting sqref="AD249:AD267">
    <cfRule type="containsBlanks" priority="449" stopIfTrue="1">
      <formula>LEN(TRIM(AD249))=0</formula>
    </cfRule>
    <cfRule type="expression" dxfId="553" priority="457" stopIfTrue="1">
      <formula>$M$9=0</formula>
    </cfRule>
  </conditionalFormatting>
  <conditionalFormatting sqref="AD249:AD267">
    <cfRule type="expression" dxfId="552" priority="456" stopIfTrue="1">
      <formula>$M$9=""</formula>
    </cfRule>
  </conditionalFormatting>
  <conditionalFormatting sqref="AD249:AD267">
    <cfRule type="expression" dxfId="551" priority="454" stopIfTrue="1">
      <formula>$M$9=""</formula>
    </cfRule>
    <cfRule type="expression" dxfId="550" priority="455" stopIfTrue="1">
      <formula>$M$9=0</formula>
    </cfRule>
  </conditionalFormatting>
  <conditionalFormatting sqref="AD249:AD267">
    <cfRule type="cellIs" dxfId="549" priority="458" operator="greaterThan">
      <formula>50</formula>
    </cfRule>
  </conditionalFormatting>
  <conditionalFormatting sqref="K249:K267">
    <cfRule type="containsBlanks" priority="453" stopIfTrue="1">
      <formula>LEN(TRIM(K249))=0</formula>
    </cfRule>
  </conditionalFormatting>
  <conditionalFormatting sqref="T249:T267">
    <cfRule type="containsBlanks" priority="452" stopIfTrue="1">
      <formula>LEN(TRIM(T249))=0</formula>
    </cfRule>
  </conditionalFormatting>
  <conditionalFormatting sqref="U249:U267">
    <cfRule type="containsBlanks" priority="451" stopIfTrue="1">
      <formula>LEN(TRIM(U249))=0</formula>
    </cfRule>
  </conditionalFormatting>
  <conditionalFormatting sqref="AC249:AC267">
    <cfRule type="containsBlanks" priority="450" stopIfTrue="1">
      <formula>LEN(TRIM(AC249))=0</formula>
    </cfRule>
  </conditionalFormatting>
  <conditionalFormatting sqref="D270:J277">
    <cfRule type="expression" dxfId="548" priority="447">
      <formula>$D$9=""</formula>
    </cfRule>
    <cfRule type="expression" dxfId="547" priority="448">
      <formula>$D$9=0</formula>
    </cfRule>
  </conditionalFormatting>
  <conditionalFormatting sqref="M270:S277">
    <cfRule type="expression" dxfId="546" priority="446">
      <formula>$M$9=0</formula>
    </cfRule>
  </conditionalFormatting>
  <conditionalFormatting sqref="V270:AB277">
    <cfRule type="expression" dxfId="545" priority="443">
      <formula>$V$9=""</formula>
    </cfRule>
    <cfRule type="expression" dxfId="544" priority="444">
      <formula>$V$9=0</formula>
    </cfRule>
  </conditionalFormatting>
  <conditionalFormatting sqref="M270:S277">
    <cfRule type="expression" dxfId="543" priority="445">
      <formula>$M$9=""</formula>
    </cfRule>
  </conditionalFormatting>
  <conditionalFormatting sqref="M270:S277">
    <cfRule type="expression" dxfId="542" priority="441">
      <formula>$M$9=""</formula>
    </cfRule>
    <cfRule type="expression" dxfId="541" priority="442">
      <formula>$M$9=0</formula>
    </cfRule>
  </conditionalFormatting>
  <conditionalFormatting sqref="K270:L277">
    <cfRule type="expression" dxfId="540" priority="432" stopIfTrue="1">
      <formula>$D$9=""</formula>
    </cfRule>
    <cfRule type="expression" dxfId="539" priority="433" stopIfTrue="1">
      <formula>$D$9=0</formula>
    </cfRule>
  </conditionalFormatting>
  <conditionalFormatting sqref="T270:U277">
    <cfRule type="expression" dxfId="538" priority="436" stopIfTrue="1">
      <formula>$M$9=0</formula>
    </cfRule>
  </conditionalFormatting>
  <conditionalFormatting sqref="T270:U277">
    <cfRule type="expression" dxfId="537" priority="435" stopIfTrue="1">
      <formula>$M$9=""</formula>
    </cfRule>
  </conditionalFormatting>
  <conditionalFormatting sqref="T270:U277">
    <cfRule type="expression" dxfId="536" priority="429" stopIfTrue="1">
      <formula>$M$9=""</formula>
    </cfRule>
    <cfRule type="expression" dxfId="535" priority="431" stopIfTrue="1">
      <formula>$M$9=0</formula>
    </cfRule>
  </conditionalFormatting>
  <conditionalFormatting sqref="AC270:AC277">
    <cfRule type="expression" dxfId="534" priority="428" stopIfTrue="1">
      <formula>$V$9=""</formula>
    </cfRule>
    <cfRule type="expression" dxfId="533" priority="430" stopIfTrue="1">
      <formula>$V$9=0</formula>
    </cfRule>
  </conditionalFormatting>
  <conditionalFormatting sqref="L270:L277">
    <cfRule type="cellIs" dxfId="532" priority="440" operator="greaterThan">
      <formula>50</formula>
    </cfRule>
  </conditionalFormatting>
  <conditionalFormatting sqref="K270:K277">
    <cfRule type="cellIs" dxfId="531" priority="439" operator="greaterThan">
      <formula>100</formula>
    </cfRule>
  </conditionalFormatting>
  <conditionalFormatting sqref="T270:T277">
    <cfRule type="cellIs" dxfId="530" priority="438" operator="greaterThan">
      <formula>100</formula>
    </cfRule>
  </conditionalFormatting>
  <conditionalFormatting sqref="AC270:AC277">
    <cfRule type="cellIs" dxfId="529" priority="434" operator="greaterThan">
      <formula>100</formula>
    </cfRule>
  </conditionalFormatting>
  <conditionalFormatting sqref="U270:U277">
    <cfRule type="cellIs" dxfId="528" priority="437" operator="greaterThan">
      <formula>50</formula>
    </cfRule>
  </conditionalFormatting>
  <conditionalFormatting sqref="L270:L277">
    <cfRule type="containsBlanks" priority="427" stopIfTrue="1">
      <formula>LEN(TRIM(L270))=0</formula>
    </cfRule>
  </conditionalFormatting>
  <conditionalFormatting sqref="AD270:AD277">
    <cfRule type="containsBlanks" priority="417" stopIfTrue="1">
      <formula>LEN(TRIM(AD270))=0</formula>
    </cfRule>
    <cfRule type="expression" dxfId="527" priority="425" stopIfTrue="1">
      <formula>$M$9=0</formula>
    </cfRule>
  </conditionalFormatting>
  <conditionalFormatting sqref="AD270:AD277">
    <cfRule type="expression" dxfId="526" priority="424" stopIfTrue="1">
      <formula>$M$9=""</formula>
    </cfRule>
  </conditionalFormatting>
  <conditionalFormatting sqref="AD270:AD277">
    <cfRule type="expression" dxfId="525" priority="422" stopIfTrue="1">
      <formula>$M$9=""</formula>
    </cfRule>
    <cfRule type="expression" dxfId="524" priority="423" stopIfTrue="1">
      <formula>$M$9=0</formula>
    </cfRule>
  </conditionalFormatting>
  <conditionalFormatting sqref="AD270:AD277">
    <cfRule type="cellIs" dxfId="523" priority="426" operator="greaterThan">
      <formula>50</formula>
    </cfRule>
  </conditionalFormatting>
  <conditionalFormatting sqref="K270:K277">
    <cfRule type="containsBlanks" priority="421" stopIfTrue="1">
      <formula>LEN(TRIM(K270))=0</formula>
    </cfRule>
  </conditionalFormatting>
  <conditionalFormatting sqref="T270:T277">
    <cfRule type="containsBlanks" priority="420" stopIfTrue="1">
      <formula>LEN(TRIM(T270))=0</formula>
    </cfRule>
  </conditionalFormatting>
  <conditionalFormatting sqref="U270:U277">
    <cfRule type="containsBlanks" priority="419" stopIfTrue="1">
      <formula>LEN(TRIM(U270))=0</formula>
    </cfRule>
  </conditionalFormatting>
  <conditionalFormatting sqref="AC270:AC277">
    <cfRule type="containsBlanks" priority="418" stopIfTrue="1">
      <formula>LEN(TRIM(AC270))=0</formula>
    </cfRule>
  </conditionalFormatting>
  <conditionalFormatting sqref="D280:J289">
    <cfRule type="expression" dxfId="522" priority="415">
      <formula>$D$9=""</formula>
    </cfRule>
    <cfRule type="expression" dxfId="521" priority="416">
      <formula>$D$9=0</formula>
    </cfRule>
  </conditionalFormatting>
  <conditionalFormatting sqref="M280:S289">
    <cfRule type="expression" dxfId="520" priority="414">
      <formula>$M$9=0</formula>
    </cfRule>
  </conditionalFormatting>
  <conditionalFormatting sqref="V280:AB289">
    <cfRule type="expression" dxfId="519" priority="411">
      <formula>$V$9=""</formula>
    </cfRule>
    <cfRule type="expression" dxfId="518" priority="412">
      <formula>$V$9=0</formula>
    </cfRule>
  </conditionalFormatting>
  <conditionalFormatting sqref="M280:S289">
    <cfRule type="expression" dxfId="517" priority="413">
      <formula>$M$9=""</formula>
    </cfRule>
  </conditionalFormatting>
  <conditionalFormatting sqref="M280:S289">
    <cfRule type="expression" dxfId="516" priority="409">
      <formula>$M$9=""</formula>
    </cfRule>
    <cfRule type="expression" dxfId="515" priority="410">
      <formula>$M$9=0</formula>
    </cfRule>
  </conditionalFormatting>
  <conditionalFormatting sqref="K280:L289">
    <cfRule type="expression" dxfId="514" priority="400" stopIfTrue="1">
      <formula>$D$9=""</formula>
    </cfRule>
    <cfRule type="expression" dxfId="513" priority="401" stopIfTrue="1">
      <formula>$D$9=0</formula>
    </cfRule>
  </conditionalFormatting>
  <conditionalFormatting sqref="T280:U289">
    <cfRule type="expression" dxfId="512" priority="404" stopIfTrue="1">
      <formula>$M$9=0</formula>
    </cfRule>
  </conditionalFormatting>
  <conditionalFormatting sqref="T280:U289">
    <cfRule type="expression" dxfId="511" priority="403" stopIfTrue="1">
      <formula>$M$9=""</formula>
    </cfRule>
  </conditionalFormatting>
  <conditionalFormatting sqref="T280:U289">
    <cfRule type="expression" dxfId="510" priority="397" stopIfTrue="1">
      <formula>$M$9=""</formula>
    </cfRule>
    <cfRule type="expression" dxfId="509" priority="399" stopIfTrue="1">
      <formula>$M$9=0</formula>
    </cfRule>
  </conditionalFormatting>
  <conditionalFormatting sqref="AC280:AC289">
    <cfRule type="expression" dxfId="508" priority="396" stopIfTrue="1">
      <formula>$V$9=""</formula>
    </cfRule>
    <cfRule type="expression" dxfId="507" priority="398" stopIfTrue="1">
      <formula>$V$9=0</formula>
    </cfRule>
  </conditionalFormatting>
  <conditionalFormatting sqref="L280:L289">
    <cfRule type="cellIs" dxfId="506" priority="408" operator="greaterThan">
      <formula>50</formula>
    </cfRule>
  </conditionalFormatting>
  <conditionalFormatting sqref="K280:K289">
    <cfRule type="cellIs" dxfId="505" priority="407" operator="greaterThan">
      <formula>100</formula>
    </cfRule>
  </conditionalFormatting>
  <conditionalFormatting sqref="T280:T289">
    <cfRule type="cellIs" dxfId="504" priority="406" operator="greaterThan">
      <formula>100</formula>
    </cfRule>
  </conditionalFormatting>
  <conditionalFormatting sqref="AC280:AC289">
    <cfRule type="cellIs" dxfId="503" priority="402" operator="greaterThan">
      <formula>100</formula>
    </cfRule>
  </conditionalFormatting>
  <conditionalFormatting sqref="U280:U289">
    <cfRule type="cellIs" dxfId="502" priority="405" operator="greaterThan">
      <formula>50</formula>
    </cfRule>
  </conditionalFormatting>
  <conditionalFormatting sqref="L280:L289">
    <cfRule type="containsBlanks" priority="395" stopIfTrue="1">
      <formula>LEN(TRIM(L280))=0</formula>
    </cfRule>
  </conditionalFormatting>
  <conditionalFormatting sqref="AD280:AD289">
    <cfRule type="containsBlanks" priority="385" stopIfTrue="1">
      <formula>LEN(TRIM(AD280))=0</formula>
    </cfRule>
    <cfRule type="expression" dxfId="501" priority="393" stopIfTrue="1">
      <formula>$M$9=0</formula>
    </cfRule>
  </conditionalFormatting>
  <conditionalFormatting sqref="AD280:AD289">
    <cfRule type="expression" dxfId="500" priority="392" stopIfTrue="1">
      <formula>$M$9=""</formula>
    </cfRule>
  </conditionalFormatting>
  <conditionalFormatting sqref="AD280:AD289">
    <cfRule type="expression" dxfId="499" priority="390" stopIfTrue="1">
      <formula>$M$9=""</formula>
    </cfRule>
    <cfRule type="expression" dxfId="498" priority="391" stopIfTrue="1">
      <formula>$M$9=0</formula>
    </cfRule>
  </conditionalFormatting>
  <conditionalFormatting sqref="AD280:AD289">
    <cfRule type="cellIs" dxfId="497" priority="394" operator="greaterThan">
      <formula>50</formula>
    </cfRule>
  </conditionalFormatting>
  <conditionalFormatting sqref="K280:K289">
    <cfRule type="containsBlanks" priority="389" stopIfTrue="1">
      <formula>LEN(TRIM(K280))=0</formula>
    </cfRule>
  </conditionalFormatting>
  <conditionalFormatting sqref="T280:T289">
    <cfRule type="containsBlanks" priority="388" stopIfTrue="1">
      <formula>LEN(TRIM(T280))=0</formula>
    </cfRule>
  </conditionalFormatting>
  <conditionalFormatting sqref="U280:U289">
    <cfRule type="containsBlanks" priority="387" stopIfTrue="1">
      <formula>LEN(TRIM(U280))=0</formula>
    </cfRule>
  </conditionalFormatting>
  <conditionalFormatting sqref="AC280:AC289">
    <cfRule type="containsBlanks" priority="386" stopIfTrue="1">
      <formula>LEN(TRIM(AC280))=0</formula>
    </cfRule>
  </conditionalFormatting>
  <conditionalFormatting sqref="D292:J300">
    <cfRule type="expression" dxfId="496" priority="383">
      <formula>$D$9=""</formula>
    </cfRule>
    <cfRule type="expression" dxfId="495" priority="384">
      <formula>$D$9=0</formula>
    </cfRule>
  </conditionalFormatting>
  <conditionalFormatting sqref="M292:S300">
    <cfRule type="expression" dxfId="494" priority="382">
      <formula>$M$9=0</formula>
    </cfRule>
  </conditionalFormatting>
  <conditionalFormatting sqref="V292:AB300">
    <cfRule type="expression" dxfId="493" priority="379">
      <formula>$V$9=""</formula>
    </cfRule>
    <cfRule type="expression" dxfId="492" priority="380">
      <formula>$V$9=0</formula>
    </cfRule>
  </conditionalFormatting>
  <conditionalFormatting sqref="M292:S300">
    <cfRule type="expression" dxfId="491" priority="381">
      <formula>$M$9=""</formula>
    </cfRule>
  </conditionalFormatting>
  <conditionalFormatting sqref="M292:S300">
    <cfRule type="expression" dxfId="490" priority="377">
      <formula>$M$9=""</formula>
    </cfRule>
    <cfRule type="expression" dxfId="489" priority="378">
      <formula>$M$9=0</formula>
    </cfRule>
  </conditionalFormatting>
  <conditionalFormatting sqref="K292:L300">
    <cfRule type="expression" dxfId="488" priority="368" stopIfTrue="1">
      <formula>$D$9=""</formula>
    </cfRule>
    <cfRule type="expression" dxfId="487" priority="369" stopIfTrue="1">
      <formula>$D$9=0</formula>
    </cfRule>
  </conditionalFormatting>
  <conditionalFormatting sqref="T292:U300">
    <cfRule type="expression" dxfId="486" priority="372" stopIfTrue="1">
      <formula>$M$9=0</formula>
    </cfRule>
  </conditionalFormatting>
  <conditionalFormatting sqref="T292:U300">
    <cfRule type="expression" dxfId="485" priority="371" stopIfTrue="1">
      <formula>$M$9=""</formula>
    </cfRule>
  </conditionalFormatting>
  <conditionalFormatting sqref="T292:U300">
    <cfRule type="expression" dxfId="484" priority="365" stopIfTrue="1">
      <formula>$M$9=""</formula>
    </cfRule>
    <cfRule type="expression" dxfId="483" priority="367" stopIfTrue="1">
      <formula>$M$9=0</formula>
    </cfRule>
  </conditionalFormatting>
  <conditionalFormatting sqref="AC292:AC300">
    <cfRule type="expression" dxfId="482" priority="364" stopIfTrue="1">
      <formula>$V$9=""</formula>
    </cfRule>
    <cfRule type="expression" dxfId="481" priority="366" stopIfTrue="1">
      <formula>$V$9=0</formula>
    </cfRule>
  </conditionalFormatting>
  <conditionalFormatting sqref="L292:L300">
    <cfRule type="cellIs" dxfId="480" priority="376" operator="greaterThan">
      <formula>50</formula>
    </cfRule>
  </conditionalFormatting>
  <conditionalFormatting sqref="K292:K300">
    <cfRule type="cellIs" dxfId="479" priority="375" operator="greaterThan">
      <formula>100</formula>
    </cfRule>
  </conditionalFormatting>
  <conditionalFormatting sqref="T292:T300">
    <cfRule type="cellIs" dxfId="478" priority="374" operator="greaterThan">
      <formula>100</formula>
    </cfRule>
  </conditionalFormatting>
  <conditionalFormatting sqref="AC292:AC300">
    <cfRule type="cellIs" dxfId="477" priority="370" operator="greaterThan">
      <formula>100</formula>
    </cfRule>
  </conditionalFormatting>
  <conditionalFormatting sqref="U292:U300">
    <cfRule type="cellIs" dxfId="476" priority="373" operator="greaterThan">
      <formula>50</formula>
    </cfRule>
  </conditionalFormatting>
  <conditionalFormatting sqref="L292:L300">
    <cfRule type="containsBlanks" priority="363" stopIfTrue="1">
      <formula>LEN(TRIM(L292))=0</formula>
    </cfRule>
  </conditionalFormatting>
  <conditionalFormatting sqref="AD292:AD300">
    <cfRule type="containsBlanks" priority="353" stopIfTrue="1">
      <formula>LEN(TRIM(AD292))=0</formula>
    </cfRule>
    <cfRule type="expression" dxfId="475" priority="361" stopIfTrue="1">
      <formula>$M$9=0</formula>
    </cfRule>
  </conditionalFormatting>
  <conditionalFormatting sqref="AD292:AD300">
    <cfRule type="expression" dxfId="474" priority="360" stopIfTrue="1">
      <formula>$M$9=""</formula>
    </cfRule>
  </conditionalFormatting>
  <conditionalFormatting sqref="AD292:AD300">
    <cfRule type="expression" dxfId="473" priority="358" stopIfTrue="1">
      <formula>$M$9=""</formula>
    </cfRule>
    <cfRule type="expression" dxfId="472" priority="359" stopIfTrue="1">
      <formula>$M$9=0</formula>
    </cfRule>
  </conditionalFormatting>
  <conditionalFormatting sqref="AD292:AD300">
    <cfRule type="cellIs" dxfId="471" priority="362" operator="greaterThan">
      <formula>50</formula>
    </cfRule>
  </conditionalFormatting>
  <conditionalFormatting sqref="K292:K300">
    <cfRule type="containsBlanks" priority="357" stopIfTrue="1">
      <formula>LEN(TRIM(K292))=0</formula>
    </cfRule>
  </conditionalFormatting>
  <conditionalFormatting sqref="T292:T300">
    <cfRule type="containsBlanks" priority="356" stopIfTrue="1">
      <formula>LEN(TRIM(T292))=0</formula>
    </cfRule>
  </conditionalFormatting>
  <conditionalFormatting sqref="U292:U300">
    <cfRule type="containsBlanks" priority="355" stopIfTrue="1">
      <formula>LEN(TRIM(U292))=0</formula>
    </cfRule>
  </conditionalFormatting>
  <conditionalFormatting sqref="AC292:AC300">
    <cfRule type="containsBlanks" priority="354" stopIfTrue="1">
      <formula>LEN(TRIM(AC292))=0</formula>
    </cfRule>
  </conditionalFormatting>
  <conditionalFormatting sqref="D303:J309">
    <cfRule type="expression" dxfId="470" priority="351">
      <formula>$D$9=""</formula>
    </cfRule>
    <cfRule type="expression" dxfId="469" priority="352">
      <formula>$D$9=0</formula>
    </cfRule>
  </conditionalFormatting>
  <conditionalFormatting sqref="M303:S309">
    <cfRule type="expression" dxfId="468" priority="350">
      <formula>$M$9=0</formula>
    </cfRule>
  </conditionalFormatting>
  <conditionalFormatting sqref="V303:AB309">
    <cfRule type="expression" dxfId="467" priority="347">
      <formula>$V$9=""</formula>
    </cfRule>
    <cfRule type="expression" dxfId="466" priority="348">
      <formula>$V$9=0</formula>
    </cfRule>
  </conditionalFormatting>
  <conditionalFormatting sqref="M303:S309">
    <cfRule type="expression" dxfId="465" priority="349">
      <formula>$M$9=""</formula>
    </cfRule>
  </conditionalFormatting>
  <conditionalFormatting sqref="M303:S309">
    <cfRule type="expression" dxfId="464" priority="345">
      <formula>$M$9=""</formula>
    </cfRule>
    <cfRule type="expression" dxfId="463" priority="346">
      <formula>$M$9=0</formula>
    </cfRule>
  </conditionalFormatting>
  <conditionalFormatting sqref="K303:L309">
    <cfRule type="expression" dxfId="462" priority="336" stopIfTrue="1">
      <formula>$D$9=""</formula>
    </cfRule>
    <cfRule type="expression" dxfId="461" priority="337" stopIfTrue="1">
      <formula>$D$9=0</formula>
    </cfRule>
  </conditionalFormatting>
  <conditionalFormatting sqref="T303:U309">
    <cfRule type="expression" dxfId="460" priority="340" stopIfTrue="1">
      <formula>$M$9=0</formula>
    </cfRule>
  </conditionalFormatting>
  <conditionalFormatting sqref="T303:U309">
    <cfRule type="expression" dxfId="459" priority="339" stopIfTrue="1">
      <formula>$M$9=""</formula>
    </cfRule>
  </conditionalFormatting>
  <conditionalFormatting sqref="T303:U309">
    <cfRule type="expression" dxfId="458" priority="333" stopIfTrue="1">
      <formula>$M$9=""</formula>
    </cfRule>
    <cfRule type="expression" dxfId="457" priority="335" stopIfTrue="1">
      <formula>$M$9=0</formula>
    </cfRule>
  </conditionalFormatting>
  <conditionalFormatting sqref="AC303:AC309">
    <cfRule type="expression" dxfId="456" priority="332" stopIfTrue="1">
      <formula>$V$9=""</formula>
    </cfRule>
    <cfRule type="expression" dxfId="455" priority="334" stopIfTrue="1">
      <formula>$V$9=0</formula>
    </cfRule>
  </conditionalFormatting>
  <conditionalFormatting sqref="L303:L309">
    <cfRule type="cellIs" dxfId="454" priority="344" operator="greaterThan">
      <formula>50</formula>
    </cfRule>
  </conditionalFormatting>
  <conditionalFormatting sqref="K303:K309">
    <cfRule type="cellIs" dxfId="453" priority="343" operator="greaterThan">
      <formula>100</formula>
    </cfRule>
  </conditionalFormatting>
  <conditionalFormatting sqref="T303:T309">
    <cfRule type="cellIs" dxfId="452" priority="342" operator="greaterThan">
      <formula>100</formula>
    </cfRule>
  </conditionalFormatting>
  <conditionalFormatting sqref="AC303:AC309">
    <cfRule type="cellIs" dxfId="451" priority="338" operator="greaterThan">
      <formula>100</formula>
    </cfRule>
  </conditionalFormatting>
  <conditionalFormatting sqref="U303:U309">
    <cfRule type="cellIs" dxfId="450" priority="341" operator="greaterThan">
      <formula>50</formula>
    </cfRule>
  </conditionalFormatting>
  <conditionalFormatting sqref="L303:L309">
    <cfRule type="containsBlanks" priority="331" stopIfTrue="1">
      <formula>LEN(TRIM(L303))=0</formula>
    </cfRule>
  </conditionalFormatting>
  <conditionalFormatting sqref="AD303:AD309">
    <cfRule type="containsBlanks" priority="321" stopIfTrue="1">
      <formula>LEN(TRIM(AD303))=0</formula>
    </cfRule>
    <cfRule type="expression" dxfId="449" priority="329" stopIfTrue="1">
      <formula>$M$9=0</formula>
    </cfRule>
  </conditionalFormatting>
  <conditionalFormatting sqref="AD303:AD309">
    <cfRule type="expression" dxfId="448" priority="328" stopIfTrue="1">
      <formula>$M$9=""</formula>
    </cfRule>
  </conditionalFormatting>
  <conditionalFormatting sqref="AD303:AD309">
    <cfRule type="expression" dxfId="447" priority="326" stopIfTrue="1">
      <formula>$M$9=""</formula>
    </cfRule>
    <cfRule type="expression" dxfId="446" priority="327" stopIfTrue="1">
      <formula>$M$9=0</formula>
    </cfRule>
  </conditionalFormatting>
  <conditionalFormatting sqref="AD303:AD309">
    <cfRule type="cellIs" dxfId="445" priority="330" operator="greaterThan">
      <formula>50</formula>
    </cfRule>
  </conditionalFormatting>
  <conditionalFormatting sqref="K303:K309">
    <cfRule type="containsBlanks" priority="325" stopIfTrue="1">
      <formula>LEN(TRIM(K303))=0</formula>
    </cfRule>
  </conditionalFormatting>
  <conditionalFormatting sqref="T303:T309">
    <cfRule type="containsBlanks" priority="324" stopIfTrue="1">
      <formula>LEN(TRIM(T303))=0</formula>
    </cfRule>
  </conditionalFormatting>
  <conditionalFormatting sqref="U303:U309">
    <cfRule type="containsBlanks" priority="323" stopIfTrue="1">
      <formula>LEN(TRIM(U303))=0</formula>
    </cfRule>
  </conditionalFormatting>
  <conditionalFormatting sqref="AC303:AC309">
    <cfRule type="containsBlanks" priority="322" stopIfTrue="1">
      <formula>LEN(TRIM(AC303))=0</formula>
    </cfRule>
  </conditionalFormatting>
  <conditionalFormatting sqref="D310:J315">
    <cfRule type="expression" dxfId="444" priority="319">
      <formula>$D$9=""</formula>
    </cfRule>
    <cfRule type="expression" dxfId="443" priority="320">
      <formula>$D$9=0</formula>
    </cfRule>
  </conditionalFormatting>
  <conditionalFormatting sqref="M310:S315">
    <cfRule type="expression" dxfId="442" priority="318">
      <formula>$M$9=0</formula>
    </cfRule>
  </conditionalFormatting>
  <conditionalFormatting sqref="V310:AB315">
    <cfRule type="expression" dxfId="441" priority="315">
      <formula>$V$9=""</formula>
    </cfRule>
    <cfRule type="expression" dxfId="440" priority="316">
      <formula>$V$9=0</formula>
    </cfRule>
  </conditionalFormatting>
  <conditionalFormatting sqref="M310:S315">
    <cfRule type="expression" dxfId="439" priority="317">
      <formula>$M$9=""</formula>
    </cfRule>
  </conditionalFormatting>
  <conditionalFormatting sqref="M310:S315">
    <cfRule type="expression" dxfId="438" priority="313">
      <formula>$M$9=""</formula>
    </cfRule>
    <cfRule type="expression" dxfId="437" priority="314">
      <formula>$M$9=0</formula>
    </cfRule>
  </conditionalFormatting>
  <conditionalFormatting sqref="K310:L315">
    <cfRule type="expression" dxfId="436" priority="304" stopIfTrue="1">
      <formula>$D$9=""</formula>
    </cfRule>
    <cfRule type="expression" dxfId="435" priority="305" stopIfTrue="1">
      <formula>$D$9=0</formula>
    </cfRule>
  </conditionalFormatting>
  <conditionalFormatting sqref="T310:U315">
    <cfRule type="expression" dxfId="434" priority="308" stopIfTrue="1">
      <formula>$M$9=0</formula>
    </cfRule>
  </conditionalFormatting>
  <conditionalFormatting sqref="T310:U315">
    <cfRule type="expression" dxfId="433" priority="307" stopIfTrue="1">
      <formula>$M$9=""</formula>
    </cfRule>
  </conditionalFormatting>
  <conditionalFormatting sqref="T310:U315">
    <cfRule type="expression" dxfId="432" priority="301" stopIfTrue="1">
      <formula>$M$9=""</formula>
    </cfRule>
    <cfRule type="expression" dxfId="431" priority="303" stopIfTrue="1">
      <formula>$M$9=0</formula>
    </cfRule>
  </conditionalFormatting>
  <conditionalFormatting sqref="AC310:AC315">
    <cfRule type="expression" dxfId="430" priority="300" stopIfTrue="1">
      <formula>$V$9=""</formula>
    </cfRule>
    <cfRule type="expression" dxfId="429" priority="302" stopIfTrue="1">
      <formula>$V$9=0</formula>
    </cfRule>
  </conditionalFormatting>
  <conditionalFormatting sqref="L310:L315">
    <cfRule type="cellIs" dxfId="428" priority="312" operator="greaterThan">
      <formula>50</formula>
    </cfRule>
  </conditionalFormatting>
  <conditionalFormatting sqref="K310:K315">
    <cfRule type="cellIs" dxfId="427" priority="311" operator="greaterThan">
      <formula>100</formula>
    </cfRule>
  </conditionalFormatting>
  <conditionalFormatting sqref="T310:T315">
    <cfRule type="cellIs" dxfId="426" priority="310" operator="greaterThan">
      <formula>100</formula>
    </cfRule>
  </conditionalFormatting>
  <conditionalFormatting sqref="AC310:AC315">
    <cfRule type="cellIs" dxfId="425" priority="306" operator="greaterThan">
      <formula>100</formula>
    </cfRule>
  </conditionalFormatting>
  <conditionalFormatting sqref="U310:U315">
    <cfRule type="cellIs" dxfId="424" priority="309" operator="greaterThan">
      <formula>50</formula>
    </cfRule>
  </conditionalFormatting>
  <conditionalFormatting sqref="L310:L315">
    <cfRule type="containsBlanks" priority="299" stopIfTrue="1">
      <formula>LEN(TRIM(L310))=0</formula>
    </cfRule>
  </conditionalFormatting>
  <conditionalFormatting sqref="AD310:AD315">
    <cfRule type="containsBlanks" priority="289" stopIfTrue="1">
      <formula>LEN(TRIM(AD310))=0</formula>
    </cfRule>
    <cfRule type="expression" dxfId="423" priority="297" stopIfTrue="1">
      <formula>$M$9=0</formula>
    </cfRule>
  </conditionalFormatting>
  <conditionalFormatting sqref="AD310:AD315">
    <cfRule type="expression" dxfId="422" priority="296" stopIfTrue="1">
      <formula>$M$9=""</formula>
    </cfRule>
  </conditionalFormatting>
  <conditionalFormatting sqref="AD310:AD315">
    <cfRule type="expression" dxfId="421" priority="294" stopIfTrue="1">
      <formula>$M$9=""</formula>
    </cfRule>
    <cfRule type="expression" dxfId="420" priority="295" stopIfTrue="1">
      <formula>$M$9=0</formula>
    </cfRule>
  </conditionalFormatting>
  <conditionalFormatting sqref="AD310:AD315">
    <cfRule type="cellIs" dxfId="419" priority="298" operator="greaterThan">
      <formula>50</formula>
    </cfRule>
  </conditionalFormatting>
  <conditionalFormatting sqref="K310:K315">
    <cfRule type="containsBlanks" priority="293" stopIfTrue="1">
      <formula>LEN(TRIM(K310))=0</formula>
    </cfRule>
  </conditionalFormatting>
  <conditionalFormatting sqref="T310:T315">
    <cfRule type="containsBlanks" priority="292" stopIfTrue="1">
      <formula>LEN(TRIM(T310))=0</formula>
    </cfRule>
  </conditionalFormatting>
  <conditionalFormatting sqref="U310:U315">
    <cfRule type="containsBlanks" priority="291" stopIfTrue="1">
      <formula>LEN(TRIM(U310))=0</formula>
    </cfRule>
  </conditionalFormatting>
  <conditionalFormatting sqref="AC310:AC315">
    <cfRule type="containsBlanks" priority="290" stopIfTrue="1">
      <formula>LEN(TRIM(AC310))=0</formula>
    </cfRule>
  </conditionalFormatting>
  <conditionalFormatting sqref="D318:J322">
    <cfRule type="expression" dxfId="418" priority="287">
      <formula>$D$9=""</formula>
    </cfRule>
    <cfRule type="expression" dxfId="417" priority="288">
      <formula>$D$9=0</formula>
    </cfRule>
  </conditionalFormatting>
  <conditionalFormatting sqref="M318:S322">
    <cfRule type="expression" dxfId="416" priority="286">
      <formula>$M$9=0</formula>
    </cfRule>
  </conditionalFormatting>
  <conditionalFormatting sqref="V318:AB322">
    <cfRule type="expression" dxfId="415" priority="283">
      <formula>$V$9=""</formula>
    </cfRule>
    <cfRule type="expression" dxfId="414" priority="284">
      <formula>$V$9=0</formula>
    </cfRule>
  </conditionalFormatting>
  <conditionalFormatting sqref="M318:S322">
    <cfRule type="expression" dxfId="413" priority="285">
      <formula>$M$9=""</formula>
    </cfRule>
  </conditionalFormatting>
  <conditionalFormatting sqref="M318:S322">
    <cfRule type="expression" dxfId="412" priority="281">
      <formula>$M$9=""</formula>
    </cfRule>
    <cfRule type="expression" dxfId="411" priority="282">
      <formula>$M$9=0</formula>
    </cfRule>
  </conditionalFormatting>
  <conditionalFormatting sqref="K318:L322">
    <cfRule type="expression" dxfId="410" priority="272" stopIfTrue="1">
      <formula>$D$9=""</formula>
    </cfRule>
    <cfRule type="expression" dxfId="409" priority="273" stopIfTrue="1">
      <formula>$D$9=0</formula>
    </cfRule>
  </conditionalFormatting>
  <conditionalFormatting sqref="T318:U322">
    <cfRule type="expression" dxfId="408" priority="276" stopIfTrue="1">
      <formula>$M$9=0</formula>
    </cfRule>
  </conditionalFormatting>
  <conditionalFormatting sqref="T318:U322">
    <cfRule type="expression" dxfId="407" priority="275" stopIfTrue="1">
      <formula>$M$9=""</formula>
    </cfRule>
  </conditionalFormatting>
  <conditionalFormatting sqref="T318:U322">
    <cfRule type="expression" dxfId="406" priority="269" stopIfTrue="1">
      <formula>$M$9=""</formula>
    </cfRule>
    <cfRule type="expression" dxfId="405" priority="271" stopIfTrue="1">
      <formula>$M$9=0</formula>
    </cfRule>
  </conditionalFormatting>
  <conditionalFormatting sqref="AC318:AC322">
    <cfRule type="expression" dxfId="404" priority="268" stopIfTrue="1">
      <formula>$V$9=""</formula>
    </cfRule>
    <cfRule type="expression" dxfId="403" priority="270" stopIfTrue="1">
      <formula>$V$9=0</formula>
    </cfRule>
  </conditionalFormatting>
  <conditionalFormatting sqref="L318:L322">
    <cfRule type="cellIs" dxfId="402" priority="280" operator="greaterThan">
      <formula>50</formula>
    </cfRule>
  </conditionalFormatting>
  <conditionalFormatting sqref="K318:K322">
    <cfRule type="cellIs" dxfId="401" priority="279" operator="greaterThan">
      <formula>100</formula>
    </cfRule>
  </conditionalFormatting>
  <conditionalFormatting sqref="T318:T322">
    <cfRule type="cellIs" dxfId="400" priority="278" operator="greaterThan">
      <formula>100</formula>
    </cfRule>
  </conditionalFormatting>
  <conditionalFormatting sqref="AC318:AC322">
    <cfRule type="cellIs" dxfId="399" priority="274" operator="greaterThan">
      <formula>100</formula>
    </cfRule>
  </conditionalFormatting>
  <conditionalFormatting sqref="U318:U322">
    <cfRule type="cellIs" dxfId="398" priority="277" operator="greaterThan">
      <formula>50</formula>
    </cfRule>
  </conditionalFormatting>
  <conditionalFormatting sqref="L318:L322">
    <cfRule type="containsBlanks" priority="267" stopIfTrue="1">
      <formula>LEN(TRIM(L318))=0</formula>
    </cfRule>
  </conditionalFormatting>
  <conditionalFormatting sqref="AD318:AD322">
    <cfRule type="containsBlanks" priority="257" stopIfTrue="1">
      <formula>LEN(TRIM(AD318))=0</formula>
    </cfRule>
    <cfRule type="expression" dxfId="397" priority="265" stopIfTrue="1">
      <formula>$M$9=0</formula>
    </cfRule>
  </conditionalFormatting>
  <conditionalFormatting sqref="AD318:AD322">
    <cfRule type="expression" dxfId="396" priority="264" stopIfTrue="1">
      <formula>$M$9=""</formula>
    </cfRule>
  </conditionalFormatting>
  <conditionalFormatting sqref="AD318:AD322">
    <cfRule type="expression" dxfId="395" priority="262" stopIfTrue="1">
      <formula>$M$9=""</formula>
    </cfRule>
    <cfRule type="expression" dxfId="394" priority="263" stopIfTrue="1">
      <formula>$M$9=0</formula>
    </cfRule>
  </conditionalFormatting>
  <conditionalFormatting sqref="AD318:AD322">
    <cfRule type="cellIs" dxfId="393" priority="266" operator="greaterThan">
      <formula>50</formula>
    </cfRule>
  </conditionalFormatting>
  <conditionalFormatting sqref="K318:K322">
    <cfRule type="containsBlanks" priority="261" stopIfTrue="1">
      <formula>LEN(TRIM(K318))=0</formula>
    </cfRule>
  </conditionalFormatting>
  <conditionalFormatting sqref="T318:T322">
    <cfRule type="containsBlanks" priority="260" stopIfTrue="1">
      <formula>LEN(TRIM(T318))=0</formula>
    </cfRule>
  </conditionalFormatting>
  <conditionalFormatting sqref="U318:U322">
    <cfRule type="containsBlanks" priority="259" stopIfTrue="1">
      <formula>LEN(TRIM(U318))=0</formula>
    </cfRule>
  </conditionalFormatting>
  <conditionalFormatting sqref="AC318:AC322">
    <cfRule type="containsBlanks" priority="258" stopIfTrue="1">
      <formula>LEN(TRIM(AC318))=0</formula>
    </cfRule>
  </conditionalFormatting>
  <conditionalFormatting sqref="D325:J326">
    <cfRule type="expression" dxfId="392" priority="255">
      <formula>$D$9=""</formula>
    </cfRule>
    <cfRule type="expression" dxfId="391" priority="256">
      <formula>$D$9=0</formula>
    </cfRule>
  </conditionalFormatting>
  <conditionalFormatting sqref="M325:S326">
    <cfRule type="expression" dxfId="390" priority="254">
      <formula>$M$9=0</formula>
    </cfRule>
  </conditionalFormatting>
  <conditionalFormatting sqref="V325:AB326">
    <cfRule type="expression" dxfId="389" priority="251">
      <formula>$V$9=""</formula>
    </cfRule>
    <cfRule type="expression" dxfId="388" priority="252">
      <formula>$V$9=0</formula>
    </cfRule>
  </conditionalFormatting>
  <conditionalFormatting sqref="M325:S326">
    <cfRule type="expression" dxfId="387" priority="253">
      <formula>$M$9=""</formula>
    </cfRule>
  </conditionalFormatting>
  <conditionalFormatting sqref="M325:S326">
    <cfRule type="expression" dxfId="386" priority="249">
      <formula>$M$9=""</formula>
    </cfRule>
    <cfRule type="expression" dxfId="385" priority="250">
      <formula>$M$9=0</formula>
    </cfRule>
  </conditionalFormatting>
  <conditionalFormatting sqref="K325:L326">
    <cfRule type="expression" dxfId="384" priority="240" stopIfTrue="1">
      <formula>$D$9=""</formula>
    </cfRule>
    <cfRule type="expression" dxfId="383" priority="241" stopIfTrue="1">
      <formula>$D$9=0</formula>
    </cfRule>
  </conditionalFormatting>
  <conditionalFormatting sqref="T325:U326">
    <cfRule type="expression" dxfId="382" priority="244" stopIfTrue="1">
      <formula>$M$9=0</formula>
    </cfRule>
  </conditionalFormatting>
  <conditionalFormatting sqref="T325:U326">
    <cfRule type="expression" dxfId="381" priority="243" stopIfTrue="1">
      <formula>$M$9=""</formula>
    </cfRule>
  </conditionalFormatting>
  <conditionalFormatting sqref="T325:U326">
    <cfRule type="expression" dxfId="380" priority="237" stopIfTrue="1">
      <formula>$M$9=""</formula>
    </cfRule>
    <cfRule type="expression" dxfId="379" priority="239" stopIfTrue="1">
      <formula>$M$9=0</formula>
    </cfRule>
  </conditionalFormatting>
  <conditionalFormatting sqref="AC325:AC326">
    <cfRule type="expression" dxfId="378" priority="236" stopIfTrue="1">
      <formula>$V$9=""</formula>
    </cfRule>
    <cfRule type="expression" dxfId="377" priority="238" stopIfTrue="1">
      <formula>$V$9=0</formula>
    </cfRule>
  </conditionalFormatting>
  <conditionalFormatting sqref="L325:L326">
    <cfRule type="cellIs" dxfId="376" priority="248" operator="greaterThan">
      <formula>50</formula>
    </cfRule>
  </conditionalFormatting>
  <conditionalFormatting sqref="K325:K326">
    <cfRule type="cellIs" dxfId="375" priority="247" operator="greaterThan">
      <formula>100</formula>
    </cfRule>
  </conditionalFormatting>
  <conditionalFormatting sqref="T325:T326">
    <cfRule type="cellIs" dxfId="374" priority="246" operator="greaterThan">
      <formula>100</formula>
    </cfRule>
  </conditionalFormatting>
  <conditionalFormatting sqref="AC325:AC326">
    <cfRule type="cellIs" dxfId="373" priority="242" operator="greaterThan">
      <formula>100</formula>
    </cfRule>
  </conditionalFormatting>
  <conditionalFormatting sqref="U325:U326">
    <cfRule type="cellIs" dxfId="372" priority="245" operator="greaterThan">
      <formula>50</formula>
    </cfRule>
  </conditionalFormatting>
  <conditionalFormatting sqref="L325:L326">
    <cfRule type="containsBlanks" priority="235" stopIfTrue="1">
      <formula>LEN(TRIM(L325))=0</formula>
    </cfRule>
  </conditionalFormatting>
  <conditionalFormatting sqref="AD325:AD326">
    <cfRule type="containsBlanks" priority="225" stopIfTrue="1">
      <formula>LEN(TRIM(AD325))=0</formula>
    </cfRule>
    <cfRule type="expression" dxfId="371" priority="233" stopIfTrue="1">
      <formula>$M$9=0</formula>
    </cfRule>
  </conditionalFormatting>
  <conditionalFormatting sqref="AD325:AD326">
    <cfRule type="expression" dxfId="370" priority="232" stopIfTrue="1">
      <formula>$M$9=""</formula>
    </cfRule>
  </conditionalFormatting>
  <conditionalFormatting sqref="AD325:AD326">
    <cfRule type="expression" dxfId="369" priority="230" stopIfTrue="1">
      <formula>$M$9=""</formula>
    </cfRule>
    <cfRule type="expression" dxfId="368" priority="231" stopIfTrue="1">
      <formula>$M$9=0</formula>
    </cfRule>
  </conditionalFormatting>
  <conditionalFormatting sqref="AD325:AD326">
    <cfRule type="cellIs" dxfId="367" priority="234" operator="greaterThan">
      <formula>50</formula>
    </cfRule>
  </conditionalFormatting>
  <conditionalFormatting sqref="K325:K326">
    <cfRule type="containsBlanks" priority="229" stopIfTrue="1">
      <formula>LEN(TRIM(K325))=0</formula>
    </cfRule>
  </conditionalFormatting>
  <conditionalFormatting sqref="T325:T326">
    <cfRule type="containsBlanks" priority="228" stopIfTrue="1">
      <formula>LEN(TRIM(T325))=0</formula>
    </cfRule>
  </conditionalFormatting>
  <conditionalFormatting sqref="U325:U326">
    <cfRule type="containsBlanks" priority="227" stopIfTrue="1">
      <formula>LEN(TRIM(U325))=0</formula>
    </cfRule>
  </conditionalFormatting>
  <conditionalFormatting sqref="AC325:AC326">
    <cfRule type="containsBlanks" priority="226" stopIfTrue="1">
      <formula>LEN(TRIM(AC325))=0</formula>
    </cfRule>
  </conditionalFormatting>
  <conditionalFormatting sqref="D329:J358">
    <cfRule type="expression" dxfId="366" priority="223">
      <formula>$D$9=""</formula>
    </cfRule>
    <cfRule type="expression" dxfId="365" priority="224">
      <formula>$D$9=0</formula>
    </cfRule>
  </conditionalFormatting>
  <conditionalFormatting sqref="M329:S358">
    <cfRule type="expression" dxfId="364" priority="222">
      <formula>$M$9=0</formula>
    </cfRule>
  </conditionalFormatting>
  <conditionalFormatting sqref="V329:AB358">
    <cfRule type="expression" dxfId="363" priority="219">
      <formula>$V$9=""</formula>
    </cfRule>
    <cfRule type="expression" dxfId="362" priority="220">
      <formula>$V$9=0</formula>
    </cfRule>
  </conditionalFormatting>
  <conditionalFormatting sqref="M329:S358">
    <cfRule type="expression" dxfId="361" priority="221">
      <formula>$M$9=""</formula>
    </cfRule>
  </conditionalFormatting>
  <conditionalFormatting sqref="M329:S358">
    <cfRule type="expression" dxfId="360" priority="217">
      <formula>$M$9=""</formula>
    </cfRule>
    <cfRule type="expression" dxfId="359" priority="218">
      <formula>$M$9=0</formula>
    </cfRule>
  </conditionalFormatting>
  <conditionalFormatting sqref="K329:L358">
    <cfRule type="expression" dxfId="358" priority="208" stopIfTrue="1">
      <formula>$D$9=""</formula>
    </cfRule>
    <cfRule type="expression" dxfId="357" priority="209" stopIfTrue="1">
      <formula>$D$9=0</formula>
    </cfRule>
  </conditionalFormatting>
  <conditionalFormatting sqref="T329:U358">
    <cfRule type="expression" dxfId="356" priority="212" stopIfTrue="1">
      <formula>$M$9=0</formula>
    </cfRule>
  </conditionalFormatting>
  <conditionalFormatting sqref="T329:U358">
    <cfRule type="expression" dxfId="355" priority="211" stopIfTrue="1">
      <formula>$M$9=""</formula>
    </cfRule>
  </conditionalFormatting>
  <conditionalFormatting sqref="T329:U358">
    <cfRule type="expression" dxfId="354" priority="205" stopIfTrue="1">
      <formula>$M$9=""</formula>
    </cfRule>
    <cfRule type="expression" dxfId="353" priority="207" stopIfTrue="1">
      <formula>$M$9=0</formula>
    </cfRule>
  </conditionalFormatting>
  <conditionalFormatting sqref="AC329:AC358">
    <cfRule type="expression" dxfId="352" priority="204" stopIfTrue="1">
      <formula>$V$9=""</formula>
    </cfRule>
    <cfRule type="expression" dxfId="351" priority="206" stopIfTrue="1">
      <formula>$V$9=0</formula>
    </cfRule>
  </conditionalFormatting>
  <conditionalFormatting sqref="L329:L358">
    <cfRule type="cellIs" dxfId="350" priority="216" operator="greaterThan">
      <formula>50</formula>
    </cfRule>
  </conditionalFormatting>
  <conditionalFormatting sqref="K329:K358">
    <cfRule type="cellIs" dxfId="349" priority="215" operator="greaterThan">
      <formula>100</formula>
    </cfRule>
  </conditionalFormatting>
  <conditionalFormatting sqref="T329:T358">
    <cfRule type="cellIs" dxfId="348" priority="214" operator="greaterThan">
      <formula>100</formula>
    </cfRule>
  </conditionalFormatting>
  <conditionalFormatting sqref="AC329:AC358">
    <cfRule type="cellIs" dxfId="347" priority="210" operator="greaterThan">
      <formula>100</formula>
    </cfRule>
  </conditionalFormatting>
  <conditionalFormatting sqref="U329:U358">
    <cfRule type="cellIs" dxfId="346" priority="213" operator="greaterThan">
      <formula>50</formula>
    </cfRule>
  </conditionalFormatting>
  <conditionalFormatting sqref="L329:L358">
    <cfRule type="containsBlanks" priority="203" stopIfTrue="1">
      <formula>LEN(TRIM(L329))=0</formula>
    </cfRule>
  </conditionalFormatting>
  <conditionalFormatting sqref="AD329:AD358">
    <cfRule type="containsBlanks" priority="193" stopIfTrue="1">
      <formula>LEN(TRIM(AD329))=0</formula>
    </cfRule>
    <cfRule type="expression" dxfId="345" priority="201" stopIfTrue="1">
      <formula>$M$9=0</formula>
    </cfRule>
  </conditionalFormatting>
  <conditionalFormatting sqref="AD329:AD358">
    <cfRule type="expression" dxfId="344" priority="200" stopIfTrue="1">
      <formula>$M$9=""</formula>
    </cfRule>
  </conditionalFormatting>
  <conditionalFormatting sqref="AD329:AD358">
    <cfRule type="expression" dxfId="343" priority="198" stopIfTrue="1">
      <formula>$M$9=""</formula>
    </cfRule>
    <cfRule type="expression" dxfId="342" priority="199" stopIfTrue="1">
      <formula>$M$9=0</formula>
    </cfRule>
  </conditionalFormatting>
  <conditionalFormatting sqref="AD329:AD358">
    <cfRule type="cellIs" dxfId="341" priority="202" operator="greaterThan">
      <formula>50</formula>
    </cfRule>
  </conditionalFormatting>
  <conditionalFormatting sqref="K329:K358">
    <cfRule type="containsBlanks" priority="197" stopIfTrue="1">
      <formula>LEN(TRIM(K329))=0</formula>
    </cfRule>
  </conditionalFormatting>
  <conditionalFormatting sqref="T329:T358">
    <cfRule type="containsBlanks" priority="196" stopIfTrue="1">
      <formula>LEN(TRIM(T329))=0</formula>
    </cfRule>
  </conditionalFormatting>
  <conditionalFormatting sqref="U329:U358">
    <cfRule type="containsBlanks" priority="195" stopIfTrue="1">
      <formula>LEN(TRIM(U329))=0</formula>
    </cfRule>
  </conditionalFormatting>
  <conditionalFormatting sqref="AC329:AC358">
    <cfRule type="containsBlanks" priority="194" stopIfTrue="1">
      <formula>LEN(TRIM(AC329))=0</formula>
    </cfRule>
  </conditionalFormatting>
  <conditionalFormatting sqref="D361:J365">
    <cfRule type="expression" dxfId="340" priority="191">
      <formula>$D$9=""</formula>
    </cfRule>
    <cfRule type="expression" dxfId="339" priority="192">
      <formula>$D$9=0</formula>
    </cfRule>
  </conditionalFormatting>
  <conditionalFormatting sqref="M361:S365">
    <cfRule type="expression" dxfId="338" priority="190">
      <formula>$M$9=0</formula>
    </cfRule>
  </conditionalFormatting>
  <conditionalFormatting sqref="V361:AB365">
    <cfRule type="expression" dxfId="337" priority="187">
      <formula>$V$9=""</formula>
    </cfRule>
    <cfRule type="expression" dxfId="336" priority="188">
      <formula>$V$9=0</formula>
    </cfRule>
  </conditionalFormatting>
  <conditionalFormatting sqref="M361:S365">
    <cfRule type="expression" dxfId="335" priority="189">
      <formula>$M$9=""</formula>
    </cfRule>
  </conditionalFormatting>
  <conditionalFormatting sqref="M361:S365">
    <cfRule type="expression" dxfId="334" priority="185">
      <formula>$M$9=""</formula>
    </cfRule>
    <cfRule type="expression" dxfId="333" priority="186">
      <formula>$M$9=0</formula>
    </cfRule>
  </conditionalFormatting>
  <conditionalFormatting sqref="K361:L365">
    <cfRule type="expression" dxfId="332" priority="176" stopIfTrue="1">
      <formula>$D$9=""</formula>
    </cfRule>
    <cfRule type="expression" dxfId="331" priority="177" stopIfTrue="1">
      <formula>$D$9=0</formula>
    </cfRule>
  </conditionalFormatting>
  <conditionalFormatting sqref="T361:U365">
    <cfRule type="expression" dxfId="330" priority="180" stopIfTrue="1">
      <formula>$M$9=0</formula>
    </cfRule>
  </conditionalFormatting>
  <conditionalFormatting sqref="T361:U365">
    <cfRule type="expression" dxfId="329" priority="179" stopIfTrue="1">
      <formula>$M$9=""</formula>
    </cfRule>
  </conditionalFormatting>
  <conditionalFormatting sqref="T361:U365">
    <cfRule type="expression" dxfId="328" priority="173" stopIfTrue="1">
      <formula>$M$9=""</formula>
    </cfRule>
    <cfRule type="expression" dxfId="327" priority="175" stopIfTrue="1">
      <formula>$M$9=0</formula>
    </cfRule>
  </conditionalFormatting>
  <conditionalFormatting sqref="AC361:AC365">
    <cfRule type="expression" dxfId="326" priority="172" stopIfTrue="1">
      <formula>$V$9=""</formula>
    </cfRule>
    <cfRule type="expression" dxfId="325" priority="174" stopIfTrue="1">
      <formula>$V$9=0</formula>
    </cfRule>
  </conditionalFormatting>
  <conditionalFormatting sqref="L361:L365">
    <cfRule type="cellIs" dxfId="324" priority="184" operator="greaterThan">
      <formula>50</formula>
    </cfRule>
  </conditionalFormatting>
  <conditionalFormatting sqref="K361:K365">
    <cfRule type="cellIs" dxfId="323" priority="183" operator="greaterThan">
      <formula>100</formula>
    </cfRule>
  </conditionalFormatting>
  <conditionalFormatting sqref="T361:T365">
    <cfRule type="cellIs" dxfId="322" priority="182" operator="greaterThan">
      <formula>100</formula>
    </cfRule>
  </conditionalFormatting>
  <conditionalFormatting sqref="AC361:AC365">
    <cfRule type="cellIs" dxfId="321" priority="178" operator="greaterThan">
      <formula>100</formula>
    </cfRule>
  </conditionalFormatting>
  <conditionalFormatting sqref="U361:U365">
    <cfRule type="cellIs" dxfId="320" priority="181" operator="greaterThan">
      <formula>50</formula>
    </cfRule>
  </conditionalFormatting>
  <conditionalFormatting sqref="L361:L365">
    <cfRule type="containsBlanks" priority="171" stopIfTrue="1">
      <formula>LEN(TRIM(L361))=0</formula>
    </cfRule>
  </conditionalFormatting>
  <conditionalFormatting sqref="AD361:AD365">
    <cfRule type="containsBlanks" priority="161" stopIfTrue="1">
      <formula>LEN(TRIM(AD361))=0</formula>
    </cfRule>
    <cfRule type="expression" dxfId="319" priority="169" stopIfTrue="1">
      <formula>$M$9=0</formula>
    </cfRule>
  </conditionalFormatting>
  <conditionalFormatting sqref="AD361:AD365">
    <cfRule type="expression" dxfId="318" priority="168" stopIfTrue="1">
      <formula>$M$9=""</formula>
    </cfRule>
  </conditionalFormatting>
  <conditionalFormatting sqref="AD361:AD365">
    <cfRule type="expression" dxfId="317" priority="166" stopIfTrue="1">
      <formula>$M$9=""</formula>
    </cfRule>
    <cfRule type="expression" dxfId="316" priority="167" stopIfTrue="1">
      <formula>$M$9=0</formula>
    </cfRule>
  </conditionalFormatting>
  <conditionalFormatting sqref="AD361:AD365">
    <cfRule type="cellIs" dxfId="315" priority="170" operator="greaterThan">
      <formula>50</formula>
    </cfRule>
  </conditionalFormatting>
  <conditionalFormatting sqref="K361:K365">
    <cfRule type="containsBlanks" priority="165" stopIfTrue="1">
      <formula>LEN(TRIM(K361))=0</formula>
    </cfRule>
  </conditionalFormatting>
  <conditionalFormatting sqref="T361:T365">
    <cfRule type="containsBlanks" priority="164" stopIfTrue="1">
      <formula>LEN(TRIM(T361))=0</formula>
    </cfRule>
  </conditionalFormatting>
  <conditionalFormatting sqref="U361:U365">
    <cfRule type="containsBlanks" priority="163" stopIfTrue="1">
      <formula>LEN(TRIM(U361))=0</formula>
    </cfRule>
  </conditionalFormatting>
  <conditionalFormatting sqref="AC361:AC365">
    <cfRule type="containsBlanks" priority="162" stopIfTrue="1">
      <formula>LEN(TRIM(AC361))=0</formula>
    </cfRule>
  </conditionalFormatting>
  <conditionalFormatting sqref="D368:J374">
    <cfRule type="expression" dxfId="314" priority="159">
      <formula>$D$9=""</formula>
    </cfRule>
    <cfRule type="expression" dxfId="313" priority="160">
      <formula>$D$9=0</formula>
    </cfRule>
  </conditionalFormatting>
  <conditionalFormatting sqref="M368:S374">
    <cfRule type="expression" dxfId="312" priority="158">
      <formula>$M$9=0</formula>
    </cfRule>
  </conditionalFormatting>
  <conditionalFormatting sqref="V368:AB374">
    <cfRule type="expression" dxfId="311" priority="155">
      <formula>$V$9=""</formula>
    </cfRule>
    <cfRule type="expression" dxfId="310" priority="156">
      <formula>$V$9=0</formula>
    </cfRule>
  </conditionalFormatting>
  <conditionalFormatting sqref="M368:S374">
    <cfRule type="expression" dxfId="309" priority="157">
      <formula>$M$9=""</formula>
    </cfRule>
  </conditionalFormatting>
  <conditionalFormatting sqref="M368:S374">
    <cfRule type="expression" dxfId="308" priority="153">
      <formula>$M$9=""</formula>
    </cfRule>
    <cfRule type="expression" dxfId="307" priority="154">
      <formula>$M$9=0</formula>
    </cfRule>
  </conditionalFormatting>
  <conditionalFormatting sqref="K368:L374">
    <cfRule type="expression" dxfId="306" priority="144" stopIfTrue="1">
      <formula>$D$9=""</formula>
    </cfRule>
    <cfRule type="expression" dxfId="305" priority="145" stopIfTrue="1">
      <formula>$D$9=0</formula>
    </cfRule>
  </conditionalFormatting>
  <conditionalFormatting sqref="T368:U374">
    <cfRule type="expression" dxfId="304" priority="148" stopIfTrue="1">
      <formula>$M$9=0</formula>
    </cfRule>
  </conditionalFormatting>
  <conditionalFormatting sqref="T368:U374">
    <cfRule type="expression" dxfId="303" priority="147" stopIfTrue="1">
      <formula>$M$9=""</formula>
    </cfRule>
  </conditionalFormatting>
  <conditionalFormatting sqref="T368:U374">
    <cfRule type="expression" dxfId="302" priority="141" stopIfTrue="1">
      <formula>$M$9=""</formula>
    </cfRule>
    <cfRule type="expression" dxfId="301" priority="143" stopIfTrue="1">
      <formula>$M$9=0</formula>
    </cfRule>
  </conditionalFormatting>
  <conditionalFormatting sqref="AC368:AC374">
    <cfRule type="expression" dxfId="300" priority="140" stopIfTrue="1">
      <formula>$V$9=""</formula>
    </cfRule>
    <cfRule type="expression" dxfId="299" priority="142" stopIfTrue="1">
      <formula>$V$9=0</formula>
    </cfRule>
  </conditionalFormatting>
  <conditionalFormatting sqref="L368:L374">
    <cfRule type="cellIs" dxfId="298" priority="152" operator="greaterThan">
      <formula>50</formula>
    </cfRule>
  </conditionalFormatting>
  <conditionalFormatting sqref="K368:K374">
    <cfRule type="cellIs" dxfId="297" priority="151" operator="greaterThan">
      <formula>100</formula>
    </cfRule>
  </conditionalFormatting>
  <conditionalFormatting sqref="T368:T374">
    <cfRule type="cellIs" dxfId="296" priority="150" operator="greaterThan">
      <formula>100</formula>
    </cfRule>
  </conditionalFormatting>
  <conditionalFormatting sqref="AC368:AC374">
    <cfRule type="cellIs" dxfId="295" priority="146" operator="greaterThan">
      <formula>100</formula>
    </cfRule>
  </conditionalFormatting>
  <conditionalFormatting sqref="U368:U374">
    <cfRule type="cellIs" dxfId="294" priority="149" operator="greaterThan">
      <formula>50</formula>
    </cfRule>
  </conditionalFormatting>
  <conditionalFormatting sqref="L368:L374">
    <cfRule type="containsBlanks" priority="139" stopIfTrue="1">
      <formula>LEN(TRIM(L368))=0</formula>
    </cfRule>
  </conditionalFormatting>
  <conditionalFormatting sqref="AD368:AD374">
    <cfRule type="containsBlanks" priority="129" stopIfTrue="1">
      <formula>LEN(TRIM(AD368))=0</formula>
    </cfRule>
    <cfRule type="expression" dxfId="293" priority="137" stopIfTrue="1">
      <formula>$M$9=0</formula>
    </cfRule>
  </conditionalFormatting>
  <conditionalFormatting sqref="AD368:AD374">
    <cfRule type="expression" dxfId="292" priority="136" stopIfTrue="1">
      <formula>$M$9=""</formula>
    </cfRule>
  </conditionalFormatting>
  <conditionalFormatting sqref="AD368:AD374">
    <cfRule type="expression" dxfId="291" priority="134" stopIfTrue="1">
      <formula>$M$9=""</formula>
    </cfRule>
    <cfRule type="expression" dxfId="290" priority="135" stopIfTrue="1">
      <formula>$M$9=0</formula>
    </cfRule>
  </conditionalFormatting>
  <conditionalFormatting sqref="AD368:AD374">
    <cfRule type="cellIs" dxfId="289" priority="138" operator="greaterThan">
      <formula>50</formula>
    </cfRule>
  </conditionalFormatting>
  <conditionalFormatting sqref="K368:K374">
    <cfRule type="containsBlanks" priority="133" stopIfTrue="1">
      <formula>LEN(TRIM(K368))=0</formula>
    </cfRule>
  </conditionalFormatting>
  <conditionalFormatting sqref="T368:T374">
    <cfRule type="containsBlanks" priority="132" stopIfTrue="1">
      <formula>LEN(TRIM(T368))=0</formula>
    </cfRule>
  </conditionalFormatting>
  <conditionalFormatting sqref="U368:U374">
    <cfRule type="containsBlanks" priority="131" stopIfTrue="1">
      <formula>LEN(TRIM(U368))=0</formula>
    </cfRule>
  </conditionalFormatting>
  <conditionalFormatting sqref="AC368:AC374">
    <cfRule type="containsBlanks" priority="130" stopIfTrue="1">
      <formula>LEN(TRIM(AC368))=0</formula>
    </cfRule>
  </conditionalFormatting>
  <conditionalFormatting sqref="D377:J379">
    <cfRule type="expression" dxfId="288" priority="127">
      <formula>$D$9=""</formula>
    </cfRule>
    <cfRule type="expression" dxfId="287" priority="128">
      <formula>$D$9=0</formula>
    </cfRule>
  </conditionalFormatting>
  <conditionalFormatting sqref="M377:S379">
    <cfRule type="expression" dxfId="286" priority="126">
      <formula>$M$9=0</formula>
    </cfRule>
  </conditionalFormatting>
  <conditionalFormatting sqref="V377:AB379">
    <cfRule type="expression" dxfId="285" priority="123">
      <formula>$V$9=""</formula>
    </cfRule>
    <cfRule type="expression" dxfId="284" priority="124">
      <formula>$V$9=0</formula>
    </cfRule>
  </conditionalFormatting>
  <conditionalFormatting sqref="M377:S379">
    <cfRule type="expression" dxfId="283" priority="125">
      <formula>$M$9=""</formula>
    </cfRule>
  </conditionalFormatting>
  <conditionalFormatting sqref="M377:S379">
    <cfRule type="expression" dxfId="282" priority="121">
      <formula>$M$9=""</formula>
    </cfRule>
    <cfRule type="expression" dxfId="281" priority="122">
      <formula>$M$9=0</formula>
    </cfRule>
  </conditionalFormatting>
  <conditionalFormatting sqref="K377:L379">
    <cfRule type="expression" dxfId="280" priority="112" stopIfTrue="1">
      <formula>$D$9=""</formula>
    </cfRule>
    <cfRule type="expression" dxfId="279" priority="113" stopIfTrue="1">
      <formula>$D$9=0</formula>
    </cfRule>
  </conditionalFormatting>
  <conditionalFormatting sqref="T377:U379">
    <cfRule type="expression" dxfId="278" priority="116" stopIfTrue="1">
      <formula>$M$9=0</formula>
    </cfRule>
  </conditionalFormatting>
  <conditionalFormatting sqref="T377:U379">
    <cfRule type="expression" dxfId="277" priority="115" stopIfTrue="1">
      <formula>$M$9=""</formula>
    </cfRule>
  </conditionalFormatting>
  <conditionalFormatting sqref="T377:U379">
    <cfRule type="expression" dxfId="276" priority="109" stopIfTrue="1">
      <formula>$M$9=""</formula>
    </cfRule>
    <cfRule type="expression" dxfId="275" priority="111" stopIfTrue="1">
      <formula>$M$9=0</formula>
    </cfRule>
  </conditionalFormatting>
  <conditionalFormatting sqref="AC377:AC379">
    <cfRule type="expression" dxfId="274" priority="108" stopIfTrue="1">
      <formula>$V$9=""</formula>
    </cfRule>
    <cfRule type="expression" dxfId="273" priority="110" stopIfTrue="1">
      <formula>$V$9=0</formula>
    </cfRule>
  </conditionalFormatting>
  <conditionalFormatting sqref="L377:L379">
    <cfRule type="cellIs" dxfId="272" priority="120" operator="greaterThan">
      <formula>50</formula>
    </cfRule>
  </conditionalFormatting>
  <conditionalFormatting sqref="K377:K379">
    <cfRule type="cellIs" dxfId="271" priority="119" operator="greaterThan">
      <formula>100</formula>
    </cfRule>
  </conditionalFormatting>
  <conditionalFormatting sqref="T377:T379">
    <cfRule type="cellIs" dxfId="270" priority="118" operator="greaterThan">
      <formula>100</formula>
    </cfRule>
  </conditionalFormatting>
  <conditionalFormatting sqref="AC377:AC379">
    <cfRule type="cellIs" dxfId="269" priority="114" operator="greaterThan">
      <formula>100</formula>
    </cfRule>
  </conditionalFormatting>
  <conditionalFormatting sqref="U377:U379">
    <cfRule type="cellIs" dxfId="268" priority="117" operator="greaterThan">
      <formula>50</formula>
    </cfRule>
  </conditionalFormatting>
  <conditionalFormatting sqref="L377:L379">
    <cfRule type="containsBlanks" priority="107" stopIfTrue="1">
      <formula>LEN(TRIM(L377))=0</formula>
    </cfRule>
  </conditionalFormatting>
  <conditionalFormatting sqref="AD377:AD379">
    <cfRule type="containsBlanks" priority="97" stopIfTrue="1">
      <formula>LEN(TRIM(AD377))=0</formula>
    </cfRule>
    <cfRule type="expression" dxfId="267" priority="105" stopIfTrue="1">
      <formula>$M$9=0</formula>
    </cfRule>
  </conditionalFormatting>
  <conditionalFormatting sqref="AD377:AD379">
    <cfRule type="expression" dxfId="266" priority="104" stopIfTrue="1">
      <formula>$M$9=""</formula>
    </cfRule>
  </conditionalFormatting>
  <conditionalFormatting sqref="AD377:AD379">
    <cfRule type="expression" dxfId="265" priority="102" stopIfTrue="1">
      <formula>$M$9=""</formula>
    </cfRule>
    <cfRule type="expression" dxfId="264" priority="103" stopIfTrue="1">
      <formula>$M$9=0</formula>
    </cfRule>
  </conditionalFormatting>
  <conditionalFormatting sqref="AD377:AD379">
    <cfRule type="cellIs" dxfId="263" priority="106" operator="greaterThan">
      <formula>50</formula>
    </cfRule>
  </conditionalFormatting>
  <conditionalFormatting sqref="K377:K379">
    <cfRule type="containsBlanks" priority="101" stopIfTrue="1">
      <formula>LEN(TRIM(K377))=0</formula>
    </cfRule>
  </conditionalFormatting>
  <conditionalFormatting sqref="T377:T379">
    <cfRule type="containsBlanks" priority="100" stopIfTrue="1">
      <formula>LEN(TRIM(T377))=0</formula>
    </cfRule>
  </conditionalFormatting>
  <conditionalFormatting sqref="U377:U379">
    <cfRule type="containsBlanks" priority="99" stopIfTrue="1">
      <formula>LEN(TRIM(U377))=0</formula>
    </cfRule>
  </conditionalFormatting>
  <conditionalFormatting sqref="AC377:AC379">
    <cfRule type="containsBlanks" priority="98" stopIfTrue="1">
      <formula>LEN(TRIM(AC377))=0</formula>
    </cfRule>
  </conditionalFormatting>
  <conditionalFormatting sqref="D382:J386">
    <cfRule type="expression" dxfId="262" priority="95">
      <formula>$D$9=""</formula>
    </cfRule>
    <cfRule type="expression" dxfId="261" priority="96">
      <formula>$D$9=0</formula>
    </cfRule>
  </conditionalFormatting>
  <conditionalFormatting sqref="M382:S386">
    <cfRule type="expression" dxfId="260" priority="94">
      <formula>$M$9=0</formula>
    </cfRule>
  </conditionalFormatting>
  <conditionalFormatting sqref="V382:AB386">
    <cfRule type="expression" dxfId="259" priority="91">
      <formula>$V$9=""</formula>
    </cfRule>
    <cfRule type="expression" dxfId="258" priority="92">
      <formula>$V$9=0</formula>
    </cfRule>
  </conditionalFormatting>
  <conditionalFormatting sqref="M382:S386">
    <cfRule type="expression" dxfId="257" priority="93">
      <formula>$M$9=""</formula>
    </cfRule>
  </conditionalFormatting>
  <conditionalFormatting sqref="M382:S386">
    <cfRule type="expression" dxfId="256" priority="89">
      <formula>$M$9=""</formula>
    </cfRule>
    <cfRule type="expression" dxfId="255" priority="90">
      <formula>$M$9=0</formula>
    </cfRule>
  </conditionalFormatting>
  <conditionalFormatting sqref="K382:L386">
    <cfRule type="expression" dxfId="254" priority="80" stopIfTrue="1">
      <formula>$D$9=""</formula>
    </cfRule>
    <cfRule type="expression" dxfId="253" priority="81" stopIfTrue="1">
      <formula>$D$9=0</formula>
    </cfRule>
  </conditionalFormatting>
  <conditionalFormatting sqref="T382:U386">
    <cfRule type="expression" dxfId="252" priority="84" stopIfTrue="1">
      <formula>$M$9=0</formula>
    </cfRule>
  </conditionalFormatting>
  <conditionalFormatting sqref="T382:U386">
    <cfRule type="expression" dxfId="251" priority="83" stopIfTrue="1">
      <formula>$M$9=""</formula>
    </cfRule>
  </conditionalFormatting>
  <conditionalFormatting sqref="T382:U386">
    <cfRule type="expression" dxfId="250" priority="77" stopIfTrue="1">
      <formula>$M$9=""</formula>
    </cfRule>
    <cfRule type="expression" dxfId="249" priority="79" stopIfTrue="1">
      <formula>$M$9=0</formula>
    </cfRule>
  </conditionalFormatting>
  <conditionalFormatting sqref="AC382:AC386">
    <cfRule type="expression" dxfId="248" priority="76" stopIfTrue="1">
      <formula>$V$9=""</formula>
    </cfRule>
    <cfRule type="expression" dxfId="247" priority="78" stopIfTrue="1">
      <formula>$V$9=0</formula>
    </cfRule>
  </conditionalFormatting>
  <conditionalFormatting sqref="L382:L386">
    <cfRule type="cellIs" dxfId="246" priority="88" operator="greaterThan">
      <formula>50</formula>
    </cfRule>
  </conditionalFormatting>
  <conditionalFormatting sqref="K382:K386">
    <cfRule type="cellIs" dxfId="245" priority="87" operator="greaterThan">
      <formula>100</formula>
    </cfRule>
  </conditionalFormatting>
  <conditionalFormatting sqref="T382:T386">
    <cfRule type="cellIs" dxfId="244" priority="86" operator="greaterThan">
      <formula>100</formula>
    </cfRule>
  </conditionalFormatting>
  <conditionalFormatting sqref="AC382:AC386">
    <cfRule type="cellIs" dxfId="243" priority="82" operator="greaterThan">
      <formula>100</formula>
    </cfRule>
  </conditionalFormatting>
  <conditionalFormatting sqref="U382:U386">
    <cfRule type="cellIs" dxfId="242" priority="85" operator="greaterThan">
      <formula>50</formula>
    </cfRule>
  </conditionalFormatting>
  <conditionalFormatting sqref="L382:L386">
    <cfRule type="containsBlanks" priority="75" stopIfTrue="1">
      <formula>LEN(TRIM(L382))=0</formula>
    </cfRule>
  </conditionalFormatting>
  <conditionalFormatting sqref="AD382:AD386">
    <cfRule type="containsBlanks" priority="65" stopIfTrue="1">
      <formula>LEN(TRIM(AD382))=0</formula>
    </cfRule>
    <cfRule type="expression" dxfId="241" priority="73" stopIfTrue="1">
      <formula>$M$9=0</formula>
    </cfRule>
  </conditionalFormatting>
  <conditionalFormatting sqref="AD382:AD386">
    <cfRule type="expression" dxfId="240" priority="72" stopIfTrue="1">
      <formula>$M$9=""</formula>
    </cfRule>
  </conditionalFormatting>
  <conditionalFormatting sqref="AD382:AD386">
    <cfRule type="expression" dxfId="239" priority="70" stopIfTrue="1">
      <formula>$M$9=""</formula>
    </cfRule>
    <cfRule type="expression" dxfId="238" priority="71" stopIfTrue="1">
      <formula>$M$9=0</formula>
    </cfRule>
  </conditionalFormatting>
  <conditionalFormatting sqref="AD382:AD386">
    <cfRule type="cellIs" dxfId="237" priority="74" operator="greaterThan">
      <formula>50</formula>
    </cfRule>
  </conditionalFormatting>
  <conditionalFormatting sqref="K382:K386">
    <cfRule type="containsBlanks" priority="69" stopIfTrue="1">
      <formula>LEN(TRIM(K382))=0</formula>
    </cfRule>
  </conditionalFormatting>
  <conditionalFormatting sqref="T382:T386">
    <cfRule type="containsBlanks" priority="68" stopIfTrue="1">
      <formula>LEN(TRIM(T382))=0</formula>
    </cfRule>
  </conditionalFormatting>
  <conditionalFormatting sqref="U382:U386">
    <cfRule type="containsBlanks" priority="67" stopIfTrue="1">
      <formula>LEN(TRIM(U382))=0</formula>
    </cfRule>
  </conditionalFormatting>
  <conditionalFormatting sqref="AC382:AC386">
    <cfRule type="containsBlanks" priority="66" stopIfTrue="1">
      <formula>LEN(TRIM(AC382))=0</formula>
    </cfRule>
  </conditionalFormatting>
  <conditionalFormatting sqref="D389:J423">
    <cfRule type="expression" dxfId="236" priority="63">
      <formula>$D$9=""</formula>
    </cfRule>
    <cfRule type="expression" dxfId="235" priority="64">
      <formula>$D$9=0</formula>
    </cfRule>
  </conditionalFormatting>
  <conditionalFormatting sqref="M389:S423">
    <cfRule type="expression" dxfId="234" priority="62">
      <formula>$M$9=0</formula>
    </cfRule>
  </conditionalFormatting>
  <conditionalFormatting sqref="V389:AB423">
    <cfRule type="expression" dxfId="233" priority="59">
      <formula>$V$9=""</formula>
    </cfRule>
    <cfRule type="expression" dxfId="232" priority="60">
      <formula>$V$9=0</formula>
    </cfRule>
  </conditionalFormatting>
  <conditionalFormatting sqref="M389:S423">
    <cfRule type="expression" dxfId="231" priority="61">
      <formula>$M$9=""</formula>
    </cfRule>
  </conditionalFormatting>
  <conditionalFormatting sqref="M389:S423">
    <cfRule type="expression" dxfId="230" priority="57">
      <formula>$M$9=""</formula>
    </cfRule>
    <cfRule type="expression" dxfId="229" priority="58">
      <formula>$M$9=0</formula>
    </cfRule>
  </conditionalFormatting>
  <conditionalFormatting sqref="K389:L423">
    <cfRule type="expression" dxfId="228" priority="48" stopIfTrue="1">
      <formula>$D$9=""</formula>
    </cfRule>
    <cfRule type="expression" dxfId="227" priority="49" stopIfTrue="1">
      <formula>$D$9=0</formula>
    </cfRule>
  </conditionalFormatting>
  <conditionalFormatting sqref="T389:U423">
    <cfRule type="expression" dxfId="226" priority="52" stopIfTrue="1">
      <formula>$M$9=0</formula>
    </cfRule>
  </conditionalFormatting>
  <conditionalFormatting sqref="T389:U423">
    <cfRule type="expression" dxfId="225" priority="51" stopIfTrue="1">
      <formula>$M$9=""</formula>
    </cfRule>
  </conditionalFormatting>
  <conditionalFormatting sqref="T389:U423">
    <cfRule type="expression" dxfId="224" priority="45" stopIfTrue="1">
      <formula>$M$9=""</formula>
    </cfRule>
    <cfRule type="expression" dxfId="223" priority="47" stopIfTrue="1">
      <formula>$M$9=0</formula>
    </cfRule>
  </conditionalFormatting>
  <conditionalFormatting sqref="AC389:AC423">
    <cfRule type="expression" dxfId="222" priority="44" stopIfTrue="1">
      <formula>$V$9=""</formula>
    </cfRule>
    <cfRule type="expression" dxfId="221" priority="46" stopIfTrue="1">
      <formula>$V$9=0</formula>
    </cfRule>
  </conditionalFormatting>
  <conditionalFormatting sqref="L389:L423">
    <cfRule type="cellIs" dxfId="220" priority="56" operator="greaterThan">
      <formula>50</formula>
    </cfRule>
  </conditionalFormatting>
  <conditionalFormatting sqref="K389:K423">
    <cfRule type="cellIs" dxfId="219" priority="55" operator="greaterThan">
      <formula>100</formula>
    </cfRule>
  </conditionalFormatting>
  <conditionalFormatting sqref="T389:T423">
    <cfRule type="cellIs" dxfId="218" priority="54" operator="greaterThan">
      <formula>100</formula>
    </cfRule>
  </conditionalFormatting>
  <conditionalFormatting sqref="AC389:AC423">
    <cfRule type="cellIs" dxfId="217" priority="50" operator="greaterThan">
      <formula>100</formula>
    </cfRule>
  </conditionalFormatting>
  <conditionalFormatting sqref="U389:U423">
    <cfRule type="cellIs" dxfId="216" priority="53" operator="greaterThan">
      <formula>50</formula>
    </cfRule>
  </conditionalFormatting>
  <conditionalFormatting sqref="L389:L423">
    <cfRule type="containsBlanks" priority="43" stopIfTrue="1">
      <formula>LEN(TRIM(L389))=0</formula>
    </cfRule>
  </conditionalFormatting>
  <conditionalFormatting sqref="AD389:AD423">
    <cfRule type="containsBlanks" priority="33" stopIfTrue="1">
      <formula>LEN(TRIM(AD389))=0</formula>
    </cfRule>
    <cfRule type="expression" dxfId="215" priority="41" stopIfTrue="1">
      <formula>$M$9=0</formula>
    </cfRule>
  </conditionalFormatting>
  <conditionalFormatting sqref="AD389:AD423">
    <cfRule type="expression" dxfId="214" priority="40" stopIfTrue="1">
      <formula>$M$9=""</formula>
    </cfRule>
  </conditionalFormatting>
  <conditionalFormatting sqref="AD389:AD423">
    <cfRule type="expression" dxfId="213" priority="38" stopIfTrue="1">
      <formula>$M$9=""</formula>
    </cfRule>
    <cfRule type="expression" dxfId="212" priority="39" stopIfTrue="1">
      <formula>$M$9=0</formula>
    </cfRule>
  </conditionalFormatting>
  <conditionalFormatting sqref="AD389:AD423">
    <cfRule type="cellIs" dxfId="211" priority="42" operator="greaterThan">
      <formula>50</formula>
    </cfRule>
  </conditionalFormatting>
  <conditionalFormatting sqref="K389:K423">
    <cfRule type="containsBlanks" priority="37" stopIfTrue="1">
      <formula>LEN(TRIM(K389))=0</formula>
    </cfRule>
  </conditionalFormatting>
  <conditionalFormatting sqref="T389:T423">
    <cfRule type="containsBlanks" priority="36" stopIfTrue="1">
      <formula>LEN(TRIM(T389))=0</formula>
    </cfRule>
  </conditionalFormatting>
  <conditionalFormatting sqref="U389:U423">
    <cfRule type="containsBlanks" priority="35" stopIfTrue="1">
      <formula>LEN(TRIM(U389))=0</formula>
    </cfRule>
  </conditionalFormatting>
  <conditionalFormatting sqref="AC389:AC423">
    <cfRule type="containsBlanks" priority="34" stopIfTrue="1">
      <formula>LEN(TRIM(AC389))=0</formula>
    </cfRule>
  </conditionalFormatting>
  <conditionalFormatting sqref="D426:J432">
    <cfRule type="expression" dxfId="210" priority="31">
      <formula>$D$9=""</formula>
    </cfRule>
    <cfRule type="expression" dxfId="209" priority="32">
      <formula>$D$9=0</formula>
    </cfRule>
  </conditionalFormatting>
  <conditionalFormatting sqref="M426:S432">
    <cfRule type="expression" dxfId="208" priority="30">
      <formula>$M$9=0</formula>
    </cfRule>
  </conditionalFormatting>
  <conditionalFormatting sqref="V426:AB432">
    <cfRule type="expression" dxfId="207" priority="27">
      <formula>$V$9=""</formula>
    </cfRule>
    <cfRule type="expression" dxfId="206" priority="28">
      <formula>$V$9=0</formula>
    </cfRule>
  </conditionalFormatting>
  <conditionalFormatting sqref="M426:S432">
    <cfRule type="expression" dxfId="205" priority="29">
      <formula>$M$9=""</formula>
    </cfRule>
  </conditionalFormatting>
  <conditionalFormatting sqref="M426:S432">
    <cfRule type="expression" dxfId="204" priority="25">
      <formula>$M$9=""</formula>
    </cfRule>
    <cfRule type="expression" dxfId="203" priority="26">
      <formula>$M$9=0</formula>
    </cfRule>
  </conditionalFormatting>
  <conditionalFormatting sqref="K426:L432">
    <cfRule type="expression" dxfId="202" priority="16" stopIfTrue="1">
      <formula>$D$9=""</formula>
    </cfRule>
    <cfRule type="expression" dxfId="201" priority="17" stopIfTrue="1">
      <formula>$D$9=0</formula>
    </cfRule>
  </conditionalFormatting>
  <conditionalFormatting sqref="T426:U432">
    <cfRule type="expression" dxfId="200" priority="20" stopIfTrue="1">
      <formula>$M$9=0</formula>
    </cfRule>
  </conditionalFormatting>
  <conditionalFormatting sqref="T426:U432">
    <cfRule type="expression" dxfId="199" priority="19" stopIfTrue="1">
      <formula>$M$9=""</formula>
    </cfRule>
  </conditionalFormatting>
  <conditionalFormatting sqref="T426:U432">
    <cfRule type="expression" dxfId="198" priority="13" stopIfTrue="1">
      <formula>$M$9=""</formula>
    </cfRule>
    <cfRule type="expression" dxfId="197" priority="15" stopIfTrue="1">
      <formula>$M$9=0</formula>
    </cfRule>
  </conditionalFormatting>
  <conditionalFormatting sqref="AC426:AC432">
    <cfRule type="expression" dxfId="196" priority="12" stopIfTrue="1">
      <formula>$V$9=""</formula>
    </cfRule>
    <cfRule type="expression" dxfId="195" priority="14" stopIfTrue="1">
      <formula>$V$9=0</formula>
    </cfRule>
  </conditionalFormatting>
  <conditionalFormatting sqref="L426:L432">
    <cfRule type="cellIs" dxfId="194" priority="24" operator="greaterThan">
      <formula>50</formula>
    </cfRule>
  </conditionalFormatting>
  <conditionalFormatting sqref="K426:K432">
    <cfRule type="cellIs" dxfId="193" priority="23" operator="greaterThan">
      <formula>100</formula>
    </cfRule>
  </conditionalFormatting>
  <conditionalFormatting sqref="T426:T432">
    <cfRule type="cellIs" dxfId="192" priority="22" operator="greaterThan">
      <formula>100</formula>
    </cfRule>
  </conditionalFormatting>
  <conditionalFormatting sqref="AC426:AC432">
    <cfRule type="cellIs" dxfId="191" priority="18" operator="greaterThan">
      <formula>100</formula>
    </cfRule>
  </conditionalFormatting>
  <conditionalFormatting sqref="U426:U432">
    <cfRule type="cellIs" dxfId="190" priority="21" operator="greaterThan">
      <formula>50</formula>
    </cfRule>
  </conditionalFormatting>
  <conditionalFormatting sqref="L426:L432">
    <cfRule type="containsBlanks" priority="11" stopIfTrue="1">
      <formula>LEN(TRIM(L426))=0</formula>
    </cfRule>
  </conditionalFormatting>
  <conditionalFormatting sqref="AD426:AD432">
    <cfRule type="containsBlanks" priority="1" stopIfTrue="1">
      <formula>LEN(TRIM(AD426))=0</formula>
    </cfRule>
    <cfRule type="expression" dxfId="189" priority="9" stopIfTrue="1">
      <formula>$M$9=0</formula>
    </cfRule>
  </conditionalFormatting>
  <conditionalFormatting sqref="AD426:AD432">
    <cfRule type="expression" dxfId="188" priority="8" stopIfTrue="1">
      <formula>$M$9=""</formula>
    </cfRule>
  </conditionalFormatting>
  <conditionalFormatting sqref="AD426:AD432">
    <cfRule type="expression" dxfId="187" priority="6" stopIfTrue="1">
      <formula>$M$9=""</formula>
    </cfRule>
    <cfRule type="expression" dxfId="186" priority="7" stopIfTrue="1">
      <formula>$M$9=0</formula>
    </cfRule>
  </conditionalFormatting>
  <conditionalFormatting sqref="AD426:AD432">
    <cfRule type="cellIs" dxfId="185" priority="10" operator="greaterThan">
      <formula>50</formula>
    </cfRule>
  </conditionalFormatting>
  <conditionalFormatting sqref="K426:K432">
    <cfRule type="containsBlanks" priority="5" stopIfTrue="1">
      <formula>LEN(TRIM(K426))=0</formula>
    </cfRule>
  </conditionalFormatting>
  <conditionalFormatting sqref="T426:T432">
    <cfRule type="containsBlanks" priority="4" stopIfTrue="1">
      <formula>LEN(TRIM(T426))=0</formula>
    </cfRule>
  </conditionalFormatting>
  <conditionalFormatting sqref="U426:U432">
    <cfRule type="containsBlanks" priority="3" stopIfTrue="1">
      <formula>LEN(TRIM(U426))=0</formula>
    </cfRule>
  </conditionalFormatting>
  <conditionalFormatting sqref="AC426:AC432">
    <cfRule type="containsBlanks" priority="2" stopIfTrue="1">
      <formula>LEN(TRIM(AC426))=0</formula>
    </cfRule>
  </conditionalFormatting>
  <pageMargins left="0.78740157480314965" right="0.78740157480314965" top="0.51181102362204722" bottom="0.6692913385826772" header="0.51181102362204722" footer="0.51181102362204722"/>
  <pageSetup paperSize="9" fitToHeight="0" orientation="portrait" r:id="rId1"/>
  <headerFooter>
    <oddFooter>&amp;L&amp;KC0BC00_______________________________________________________________________________________</oddFooter>
  </headerFooter>
  <extLst>
    <ext xmlns:x14="http://schemas.microsoft.com/office/spreadsheetml/2009/9/main" uri="{78C0D931-6437-407d-A8EE-F0AAD7539E65}">
      <x14:conditionalFormattings>
        <x14:conditionalFormatting xmlns:xm="http://schemas.microsoft.com/office/excel/2006/main">
          <x14:cfRule type="expression" priority="2365" id="{D89AA211-EE35-42C0-9DD8-D4F3C6778B1D}">
            <xm:f>Tabel!$L$11=""</xm:f>
            <x14:dxf>
              <font>
                <color theme="0"/>
              </font>
            </x14:dxf>
          </x14:cfRule>
          <x14:cfRule type="expression" priority="2366" id="{79A45330-6FF2-448F-A87E-9343A22362A4}">
            <xm:f>Tabel!$L$11=0</xm:f>
            <x14:dxf>
              <font>
                <color theme="0"/>
              </font>
            </x14:dxf>
          </x14:cfRule>
          <xm:sqref>L51:R51</xm:sqref>
        </x14:conditionalFormatting>
        <x14:conditionalFormatting xmlns:xm="http://schemas.microsoft.com/office/excel/2006/main">
          <x14:cfRule type="expression" priority="2371" id="{42C7710A-D031-4C5D-8928-C98E9FC6CEA7}">
            <xm:f>Tabel!$D$11=""</xm:f>
            <x14:dxf>
              <font>
                <color theme="0"/>
              </font>
            </x14:dxf>
          </x14:cfRule>
          <x14:cfRule type="expression" priority="2372" id="{E6095E91-94A3-4334-8D75-8D5582CE8A5F}">
            <xm:f>Tabel!$D$11=0</xm:f>
            <x14:dxf>
              <font>
                <color theme="0"/>
              </font>
            </x14:dxf>
          </x14:cfRule>
          <xm:sqref>D51:J51</xm:sqref>
        </x14:conditionalFormatting>
        <x14:conditionalFormatting xmlns:xm="http://schemas.microsoft.com/office/excel/2006/main">
          <x14:cfRule type="expression" priority="2370" id="{EFB5DD15-E5B3-4414-A9C6-31A08B8066CB}">
            <xm:f>Tabel!$L$11=0</xm:f>
            <x14:dxf>
              <font>
                <color theme="0"/>
              </font>
            </x14:dxf>
          </x14:cfRule>
          <xm:sqref>L51:R51</xm:sqref>
        </x14:conditionalFormatting>
        <x14:conditionalFormatting xmlns:xm="http://schemas.microsoft.com/office/excel/2006/main">
          <x14:cfRule type="expression" priority="2367" id="{1E21191F-060D-4FBC-AD01-A5EA14B286A8}">
            <xm:f>Tabel!$T$11=""</xm:f>
            <x14:dxf>
              <font>
                <color theme="0"/>
              </font>
            </x14:dxf>
          </x14:cfRule>
          <x14:cfRule type="expression" priority="2368" id="{6FF83F79-BF33-4667-84AE-689AB267237B}">
            <xm:f>Tabel!$T$11=0</xm:f>
            <x14:dxf>
              <font>
                <color theme="0"/>
              </font>
            </x14:dxf>
          </x14:cfRule>
          <xm:sqref>T51:AA51</xm:sqref>
        </x14:conditionalFormatting>
        <x14:conditionalFormatting xmlns:xm="http://schemas.microsoft.com/office/excel/2006/main">
          <x14:cfRule type="expression" priority="2369" id="{EBE8CA34-887F-40A0-9B98-B1E1E5B1AB6B}">
            <xm:f>Tabel!$L$11=""</xm:f>
            <x14:dxf>
              <font>
                <color theme="0"/>
              </font>
            </x14:dxf>
          </x14:cfRule>
          <xm:sqref>L51:R51</xm:sqref>
        </x14:conditionalFormatting>
        <x14:conditionalFormatting xmlns:xm="http://schemas.microsoft.com/office/excel/2006/main">
          <x14:cfRule type="expression" priority="2357" id="{DE9F542E-5DB1-4842-801E-6319E5DA7764}">
            <xm:f>Tabel!$L$11=""</xm:f>
            <x14:dxf>
              <font>
                <color theme="0"/>
              </font>
            </x14:dxf>
          </x14:cfRule>
          <x14:cfRule type="expression" priority="2358" id="{D3E500D0-BC9D-48CB-8FEB-44071E9003B7}">
            <xm:f>Tabel!$L$11=0</xm:f>
            <x14:dxf>
              <font>
                <color theme="0"/>
              </font>
            </x14:dxf>
          </x14:cfRule>
          <xm:sqref>L70:R70</xm:sqref>
        </x14:conditionalFormatting>
        <x14:conditionalFormatting xmlns:xm="http://schemas.microsoft.com/office/excel/2006/main">
          <x14:cfRule type="expression" priority="2363" id="{ED411C32-A37E-4F2E-A4A0-253786335B40}">
            <xm:f>Tabel!$D$11=""</xm:f>
            <x14:dxf>
              <font>
                <color theme="0"/>
              </font>
            </x14:dxf>
          </x14:cfRule>
          <x14:cfRule type="expression" priority="2364" id="{440054FA-761C-473C-A750-9F28CD6CE031}">
            <xm:f>Tabel!$D$11=0</xm:f>
            <x14:dxf>
              <font>
                <color theme="0"/>
              </font>
            </x14:dxf>
          </x14:cfRule>
          <xm:sqref>D70:J70</xm:sqref>
        </x14:conditionalFormatting>
        <x14:conditionalFormatting xmlns:xm="http://schemas.microsoft.com/office/excel/2006/main">
          <x14:cfRule type="expression" priority="2362" id="{EE425C23-B800-4964-80A9-CA6AFB027165}">
            <xm:f>Tabel!$L$11=0</xm:f>
            <x14:dxf>
              <font>
                <color theme="0"/>
              </font>
            </x14:dxf>
          </x14:cfRule>
          <xm:sqref>L70:R70</xm:sqref>
        </x14:conditionalFormatting>
        <x14:conditionalFormatting xmlns:xm="http://schemas.microsoft.com/office/excel/2006/main">
          <x14:cfRule type="expression" priority="2359" id="{A6081CD0-09C1-4B6C-8295-EC5925CEC642}">
            <xm:f>Tabel!$T$11=""</xm:f>
            <x14:dxf>
              <font>
                <color theme="0"/>
              </font>
            </x14:dxf>
          </x14:cfRule>
          <x14:cfRule type="expression" priority="2360" id="{61489C5D-356A-4D34-87DF-EE76F3F57657}">
            <xm:f>Tabel!$T$11=0</xm:f>
            <x14:dxf>
              <font>
                <color theme="0"/>
              </font>
            </x14:dxf>
          </x14:cfRule>
          <xm:sqref>T70:AA70</xm:sqref>
        </x14:conditionalFormatting>
        <x14:conditionalFormatting xmlns:xm="http://schemas.microsoft.com/office/excel/2006/main">
          <x14:cfRule type="expression" priority="2361" id="{86EB80B9-EF5E-4E15-9FCA-BEC4854834C4}">
            <xm:f>Tabel!$L$11=""</xm:f>
            <x14:dxf>
              <font>
                <color theme="0"/>
              </font>
            </x14:dxf>
          </x14:cfRule>
          <xm:sqref>L70:R70</xm:sqref>
        </x14:conditionalFormatting>
        <x14:conditionalFormatting xmlns:xm="http://schemas.microsoft.com/office/excel/2006/main">
          <x14:cfRule type="expression" priority="2349" id="{84F26DAD-0349-4B22-A334-D5FDD886ACDC}">
            <xm:f>Tabel!$L$11=""</xm:f>
            <x14:dxf>
              <font>
                <color theme="0"/>
              </font>
            </x14:dxf>
          </x14:cfRule>
          <x14:cfRule type="expression" priority="2350" id="{A49780D5-EC80-4DF4-BD45-3D35466E0708}">
            <xm:f>Tabel!$L$11=0</xm:f>
            <x14:dxf>
              <font>
                <color theme="0"/>
              </font>
            </x14:dxf>
          </x14:cfRule>
          <xm:sqref>L80:R80</xm:sqref>
        </x14:conditionalFormatting>
        <x14:conditionalFormatting xmlns:xm="http://schemas.microsoft.com/office/excel/2006/main">
          <x14:cfRule type="expression" priority="2355" id="{4B07E488-50D1-4725-B8D8-E8ADA9B0542E}">
            <xm:f>Tabel!$D$11=""</xm:f>
            <x14:dxf>
              <font>
                <color theme="0"/>
              </font>
            </x14:dxf>
          </x14:cfRule>
          <x14:cfRule type="expression" priority="2356" id="{8BCBB6D5-E2B5-4352-9A7C-95D9C62FBBB9}">
            <xm:f>Tabel!$D$11=0</xm:f>
            <x14:dxf>
              <font>
                <color theme="0"/>
              </font>
            </x14:dxf>
          </x14:cfRule>
          <xm:sqref>D80:J80</xm:sqref>
        </x14:conditionalFormatting>
        <x14:conditionalFormatting xmlns:xm="http://schemas.microsoft.com/office/excel/2006/main">
          <x14:cfRule type="expression" priority="2354" id="{608B93D3-806D-4A1B-A556-A96108AB7088}">
            <xm:f>Tabel!$L$11=0</xm:f>
            <x14:dxf>
              <font>
                <color theme="0"/>
              </font>
            </x14:dxf>
          </x14:cfRule>
          <xm:sqref>L80:R80</xm:sqref>
        </x14:conditionalFormatting>
        <x14:conditionalFormatting xmlns:xm="http://schemas.microsoft.com/office/excel/2006/main">
          <x14:cfRule type="expression" priority="2351" id="{03A61BAF-5F91-46E2-9C51-F0F69B67AE9C}">
            <xm:f>Tabel!$T$11=""</xm:f>
            <x14:dxf>
              <font>
                <color theme="0"/>
              </font>
            </x14:dxf>
          </x14:cfRule>
          <x14:cfRule type="expression" priority="2352" id="{FA9B31DC-F48B-4831-A106-BB879669FFCD}">
            <xm:f>Tabel!$T$11=0</xm:f>
            <x14:dxf>
              <font>
                <color theme="0"/>
              </font>
            </x14:dxf>
          </x14:cfRule>
          <xm:sqref>T80:AA80</xm:sqref>
        </x14:conditionalFormatting>
        <x14:conditionalFormatting xmlns:xm="http://schemas.microsoft.com/office/excel/2006/main">
          <x14:cfRule type="expression" priority="2353" id="{11D2C1CD-0565-4747-BB50-B2A79856B2FA}">
            <xm:f>Tabel!$L$11=""</xm:f>
            <x14:dxf>
              <font>
                <color theme="0"/>
              </font>
            </x14:dxf>
          </x14:cfRule>
          <xm:sqref>L80:R80</xm:sqref>
        </x14:conditionalFormatting>
        <x14:conditionalFormatting xmlns:xm="http://schemas.microsoft.com/office/excel/2006/main">
          <x14:cfRule type="expression" priority="2341" id="{69A867F0-ED66-4B2B-9D67-4CA87626232A}">
            <xm:f>Tabel!$L$11=""</xm:f>
            <x14:dxf>
              <font>
                <color theme="0"/>
              </font>
            </x14:dxf>
          </x14:cfRule>
          <x14:cfRule type="expression" priority="2342" id="{11640C14-2D5E-457E-9F52-2696FB633E63}">
            <xm:f>Tabel!$L$11=0</xm:f>
            <x14:dxf>
              <font>
                <color theme="0"/>
              </font>
            </x14:dxf>
          </x14:cfRule>
          <xm:sqref>L91:R91</xm:sqref>
        </x14:conditionalFormatting>
        <x14:conditionalFormatting xmlns:xm="http://schemas.microsoft.com/office/excel/2006/main">
          <x14:cfRule type="expression" priority="2347" id="{E46C8568-D945-45CE-ADD4-07E1C109EFD8}">
            <xm:f>Tabel!$D$11=""</xm:f>
            <x14:dxf>
              <font>
                <color theme="0"/>
              </font>
            </x14:dxf>
          </x14:cfRule>
          <x14:cfRule type="expression" priority="2348" id="{98285816-D4A3-4F75-A8BE-16FDA41C1EF7}">
            <xm:f>Tabel!$D$11=0</xm:f>
            <x14:dxf>
              <font>
                <color theme="0"/>
              </font>
            </x14:dxf>
          </x14:cfRule>
          <xm:sqref>D91:J91</xm:sqref>
        </x14:conditionalFormatting>
        <x14:conditionalFormatting xmlns:xm="http://schemas.microsoft.com/office/excel/2006/main">
          <x14:cfRule type="expression" priority="2346" id="{5B14099B-AAC2-47A2-B37C-825D5EBD1A70}">
            <xm:f>Tabel!$L$11=0</xm:f>
            <x14:dxf>
              <font>
                <color theme="0"/>
              </font>
            </x14:dxf>
          </x14:cfRule>
          <xm:sqref>L91:R91</xm:sqref>
        </x14:conditionalFormatting>
        <x14:conditionalFormatting xmlns:xm="http://schemas.microsoft.com/office/excel/2006/main">
          <x14:cfRule type="expression" priority="2343" id="{E286BD46-8C98-42A2-9B0F-3074BFE00FC9}">
            <xm:f>Tabel!$T$11=""</xm:f>
            <x14:dxf>
              <font>
                <color theme="0"/>
              </font>
            </x14:dxf>
          </x14:cfRule>
          <x14:cfRule type="expression" priority="2344" id="{578C8AA5-F4FD-4A1C-8230-8A23B8EA2403}">
            <xm:f>Tabel!$T$11=0</xm:f>
            <x14:dxf>
              <font>
                <color theme="0"/>
              </font>
            </x14:dxf>
          </x14:cfRule>
          <xm:sqref>T91:AA91</xm:sqref>
        </x14:conditionalFormatting>
        <x14:conditionalFormatting xmlns:xm="http://schemas.microsoft.com/office/excel/2006/main">
          <x14:cfRule type="expression" priority="2345" id="{9763852E-E00D-456D-BC6B-7D64F1DE73F0}">
            <xm:f>Tabel!$L$11=""</xm:f>
            <x14:dxf>
              <font>
                <color theme="0"/>
              </font>
            </x14:dxf>
          </x14:cfRule>
          <xm:sqref>L91:R91</xm:sqref>
        </x14:conditionalFormatting>
        <x14:conditionalFormatting xmlns:xm="http://schemas.microsoft.com/office/excel/2006/main">
          <x14:cfRule type="expression" priority="2333" id="{0DC79C80-24B3-419D-830F-B935448EA7A4}">
            <xm:f>Tabel!$L$11=""</xm:f>
            <x14:dxf>
              <font>
                <color theme="0"/>
              </font>
            </x14:dxf>
          </x14:cfRule>
          <x14:cfRule type="expression" priority="2334" id="{92988F40-229C-4221-805C-3FCA4E85FA00}">
            <xm:f>Tabel!$L$11=0</xm:f>
            <x14:dxf>
              <font>
                <color theme="0"/>
              </font>
            </x14:dxf>
          </x14:cfRule>
          <xm:sqref>L134:R134</xm:sqref>
        </x14:conditionalFormatting>
        <x14:conditionalFormatting xmlns:xm="http://schemas.microsoft.com/office/excel/2006/main">
          <x14:cfRule type="expression" priority="2339" id="{0F8EB2D5-B68D-4E93-A35B-71A2DF9FA960}">
            <xm:f>Tabel!$D$11=""</xm:f>
            <x14:dxf>
              <font>
                <color theme="0"/>
              </font>
            </x14:dxf>
          </x14:cfRule>
          <x14:cfRule type="expression" priority="2340" id="{3D78741A-34C9-4745-8E99-699407060317}">
            <xm:f>Tabel!$D$11=0</xm:f>
            <x14:dxf>
              <font>
                <color theme="0"/>
              </font>
            </x14:dxf>
          </x14:cfRule>
          <xm:sqref>D134:J134</xm:sqref>
        </x14:conditionalFormatting>
        <x14:conditionalFormatting xmlns:xm="http://schemas.microsoft.com/office/excel/2006/main">
          <x14:cfRule type="expression" priority="2338" id="{15F22109-0DF0-4179-9538-1E417AD07B9B}">
            <xm:f>Tabel!$L$11=0</xm:f>
            <x14:dxf>
              <font>
                <color theme="0"/>
              </font>
            </x14:dxf>
          </x14:cfRule>
          <xm:sqref>L134:R134</xm:sqref>
        </x14:conditionalFormatting>
        <x14:conditionalFormatting xmlns:xm="http://schemas.microsoft.com/office/excel/2006/main">
          <x14:cfRule type="expression" priority="2335" id="{9C56AD09-E501-4BFA-970F-BAE9F65DC46C}">
            <xm:f>Tabel!$T$11=""</xm:f>
            <x14:dxf>
              <font>
                <color theme="0"/>
              </font>
            </x14:dxf>
          </x14:cfRule>
          <x14:cfRule type="expression" priority="2336" id="{5D182908-8B56-4279-9622-1D6ED5CE642B}">
            <xm:f>Tabel!$T$11=0</xm:f>
            <x14:dxf>
              <font>
                <color theme="0"/>
              </font>
            </x14:dxf>
          </x14:cfRule>
          <xm:sqref>T134:AA134</xm:sqref>
        </x14:conditionalFormatting>
        <x14:conditionalFormatting xmlns:xm="http://schemas.microsoft.com/office/excel/2006/main">
          <x14:cfRule type="expression" priority="2337" id="{E478099A-0EA8-4A16-BC47-B02BB6910BF0}">
            <xm:f>Tabel!$L$11=""</xm:f>
            <x14:dxf>
              <font>
                <color theme="0"/>
              </font>
            </x14:dxf>
          </x14:cfRule>
          <xm:sqref>L134:R134</xm:sqref>
        </x14:conditionalFormatting>
        <x14:conditionalFormatting xmlns:xm="http://schemas.microsoft.com/office/excel/2006/main">
          <x14:cfRule type="expression" priority="2331" id="{4F615594-F71D-4BC2-93AF-B90EBEE03FEF}">
            <xm:f>Tabel!$D$11=""</xm:f>
            <x14:dxf>
              <font>
                <color theme="0"/>
              </font>
            </x14:dxf>
          </x14:cfRule>
          <x14:cfRule type="expression" priority="2332" id="{34F52DA7-F250-45F9-859D-E35D22FFDCA6}">
            <xm:f>Tabel!$D$11=0</xm:f>
            <x14:dxf>
              <font>
                <color theme="0"/>
              </font>
            </x14:dxf>
          </x14:cfRule>
          <xm:sqref>D152:J152</xm:sqref>
        </x14:conditionalFormatting>
        <x14:conditionalFormatting xmlns:xm="http://schemas.microsoft.com/office/excel/2006/main">
          <x14:cfRule type="expression" priority="2330" id="{FA312654-C10D-403E-B50D-4A3C8ECE1ECB}">
            <xm:f>Tabel!$L$11=0</xm:f>
            <x14:dxf>
              <font>
                <color theme="0"/>
              </font>
            </x14:dxf>
          </x14:cfRule>
          <xm:sqref>L152:R152</xm:sqref>
        </x14:conditionalFormatting>
        <x14:conditionalFormatting xmlns:xm="http://schemas.microsoft.com/office/excel/2006/main">
          <x14:cfRule type="expression" priority="2327" id="{8E2DE016-BBAF-494E-BCD5-51275325C4C3}">
            <xm:f>Tabel!$T$11=""</xm:f>
            <x14:dxf>
              <font>
                <color theme="0"/>
              </font>
            </x14:dxf>
          </x14:cfRule>
          <x14:cfRule type="expression" priority="2328" id="{6D51E8CF-A15C-4763-B23C-0A41FA8CEDF7}">
            <xm:f>Tabel!$T$11=0</xm:f>
            <x14:dxf>
              <font>
                <color theme="0"/>
              </font>
            </x14:dxf>
          </x14:cfRule>
          <xm:sqref>T152:AA152</xm:sqref>
        </x14:conditionalFormatting>
        <x14:conditionalFormatting xmlns:xm="http://schemas.microsoft.com/office/excel/2006/main">
          <x14:cfRule type="expression" priority="2329" id="{39C0C348-F794-45E2-9587-0B4C7E608C19}">
            <xm:f>Tabel!$L$11=""</xm:f>
            <x14:dxf>
              <font>
                <color theme="0"/>
              </font>
            </x14:dxf>
          </x14:cfRule>
          <xm:sqref>L152:R152</xm:sqref>
        </x14:conditionalFormatting>
        <x14:conditionalFormatting xmlns:xm="http://schemas.microsoft.com/office/excel/2006/main">
          <x14:cfRule type="expression" priority="2325" id="{05940F69-73DD-4767-A905-1D931BD951E9}">
            <xm:f>Tabel!$L$11=""</xm:f>
            <x14:dxf>
              <font>
                <color theme="0"/>
              </font>
            </x14:dxf>
          </x14:cfRule>
          <x14:cfRule type="expression" priority="2326" id="{D33B304F-C012-4650-9D03-8637C98877C5}">
            <xm:f>Tabel!$L$11=0</xm:f>
            <x14:dxf>
              <font>
                <color theme="0"/>
              </font>
            </x14:dxf>
          </x14:cfRule>
          <xm:sqref>L152:R152</xm:sqref>
        </x14:conditionalFormatting>
        <x14:conditionalFormatting xmlns:xm="http://schemas.microsoft.com/office/excel/2006/main">
          <x14:cfRule type="expression" priority="2323" id="{FF118AF6-FE1C-4D89-BECB-D84AF98DCA33}">
            <xm:f>Tabel!$D$11=""</xm:f>
            <x14:dxf>
              <font>
                <color theme="0"/>
              </font>
            </x14:dxf>
          </x14:cfRule>
          <x14:cfRule type="expression" priority="2324" id="{1159CBAE-EC61-46D7-B77E-E44A8C365F19}">
            <xm:f>Tabel!$D$11=0</xm:f>
            <x14:dxf>
              <font>
                <color theme="0"/>
              </font>
            </x14:dxf>
          </x14:cfRule>
          <xm:sqref>D173:J173</xm:sqref>
        </x14:conditionalFormatting>
        <x14:conditionalFormatting xmlns:xm="http://schemas.microsoft.com/office/excel/2006/main">
          <x14:cfRule type="expression" priority="2322" id="{E08E3276-7C44-4CD4-9E57-1E043685A5E3}">
            <xm:f>Tabel!$L$11=0</xm:f>
            <x14:dxf>
              <font>
                <color theme="0"/>
              </font>
            </x14:dxf>
          </x14:cfRule>
          <xm:sqref>L173:R173</xm:sqref>
        </x14:conditionalFormatting>
        <x14:conditionalFormatting xmlns:xm="http://schemas.microsoft.com/office/excel/2006/main">
          <x14:cfRule type="expression" priority="2319" id="{A2174410-A0B5-4BF9-A6CD-A43A90C1D2AE}">
            <xm:f>Tabel!$T$11=""</xm:f>
            <x14:dxf>
              <font>
                <color theme="0"/>
              </font>
            </x14:dxf>
          </x14:cfRule>
          <x14:cfRule type="expression" priority="2320" id="{6FA34214-B8C7-428D-86A0-C5C0F992364B}">
            <xm:f>Tabel!$T$11=0</xm:f>
            <x14:dxf>
              <font>
                <color theme="0"/>
              </font>
            </x14:dxf>
          </x14:cfRule>
          <xm:sqref>T173:AA173</xm:sqref>
        </x14:conditionalFormatting>
        <x14:conditionalFormatting xmlns:xm="http://schemas.microsoft.com/office/excel/2006/main">
          <x14:cfRule type="expression" priority="2321" id="{1A80CC9C-787B-4B6E-B0E5-0EA037E4FB09}">
            <xm:f>Tabel!$L$11=""</xm:f>
            <x14:dxf>
              <font>
                <color theme="0"/>
              </font>
            </x14:dxf>
          </x14:cfRule>
          <xm:sqref>L173:R173</xm:sqref>
        </x14:conditionalFormatting>
        <x14:conditionalFormatting xmlns:xm="http://schemas.microsoft.com/office/excel/2006/main">
          <x14:cfRule type="expression" priority="2317" id="{99DA63D5-8CCF-4A33-8A2B-F868F65CBBA1}">
            <xm:f>Tabel!$L$11=""</xm:f>
            <x14:dxf>
              <font>
                <color theme="0"/>
              </font>
            </x14:dxf>
          </x14:cfRule>
          <x14:cfRule type="expression" priority="2318" id="{32C37DC4-45CE-4300-A55B-5055F35837DB}">
            <xm:f>Tabel!$L$11=0</xm:f>
            <x14:dxf>
              <font>
                <color theme="0"/>
              </font>
            </x14:dxf>
          </x14:cfRule>
          <xm:sqref>L173:R173</xm:sqref>
        </x14:conditionalFormatting>
        <x14:conditionalFormatting xmlns:xm="http://schemas.microsoft.com/office/excel/2006/main">
          <x14:cfRule type="expression" priority="2315" id="{CDFBEE22-31BB-483A-89E6-BE1A05ED29CB}">
            <xm:f>Tabel!$D$11=""</xm:f>
            <x14:dxf>
              <font>
                <color theme="0"/>
              </font>
            </x14:dxf>
          </x14:cfRule>
          <x14:cfRule type="expression" priority="2316" id="{E18E05FF-6DBA-443F-A5B3-C5B933037220}">
            <xm:f>Tabel!$D$11=0</xm:f>
            <x14:dxf>
              <font>
                <color theme="0"/>
              </font>
            </x14:dxf>
          </x14:cfRule>
          <xm:sqref>D221:J221</xm:sqref>
        </x14:conditionalFormatting>
        <x14:conditionalFormatting xmlns:xm="http://schemas.microsoft.com/office/excel/2006/main">
          <x14:cfRule type="expression" priority="2314" id="{6ABB0CFE-5333-437B-A464-6A57F44C7365}">
            <xm:f>Tabel!$L$11=0</xm:f>
            <x14:dxf>
              <font>
                <color theme="0"/>
              </font>
            </x14:dxf>
          </x14:cfRule>
          <xm:sqref>L221:R221</xm:sqref>
        </x14:conditionalFormatting>
        <x14:conditionalFormatting xmlns:xm="http://schemas.microsoft.com/office/excel/2006/main">
          <x14:cfRule type="expression" priority="2311" id="{F3AA47FC-FB00-46BC-B113-BD0D871EF388}">
            <xm:f>Tabel!$T$11=""</xm:f>
            <x14:dxf>
              <font>
                <color theme="0"/>
              </font>
            </x14:dxf>
          </x14:cfRule>
          <x14:cfRule type="expression" priority="2312" id="{A98F68F9-A633-4360-9BC1-2A56DC5A307A}">
            <xm:f>Tabel!$T$11=0</xm:f>
            <x14:dxf>
              <font>
                <color theme="0"/>
              </font>
            </x14:dxf>
          </x14:cfRule>
          <xm:sqref>T221:AA221</xm:sqref>
        </x14:conditionalFormatting>
        <x14:conditionalFormatting xmlns:xm="http://schemas.microsoft.com/office/excel/2006/main">
          <x14:cfRule type="expression" priority="2313" id="{A90D68B6-8112-4940-BFB4-327687744233}">
            <xm:f>Tabel!$L$11=""</xm:f>
            <x14:dxf>
              <font>
                <color theme="0"/>
              </font>
            </x14:dxf>
          </x14:cfRule>
          <xm:sqref>L221:R221</xm:sqref>
        </x14:conditionalFormatting>
        <x14:conditionalFormatting xmlns:xm="http://schemas.microsoft.com/office/excel/2006/main">
          <x14:cfRule type="expression" priority="2309" id="{29EE3801-6A77-4820-93D2-B82061FB5845}">
            <xm:f>Tabel!$L$11=""</xm:f>
            <x14:dxf>
              <font>
                <color theme="0"/>
              </font>
            </x14:dxf>
          </x14:cfRule>
          <x14:cfRule type="expression" priority="2310" id="{8BCABCDE-EF41-47DD-B3BB-26E18BA43E9B}">
            <xm:f>Tabel!$L$11=0</xm:f>
            <x14:dxf>
              <font>
                <color theme="0"/>
              </font>
            </x14:dxf>
          </x14:cfRule>
          <xm:sqref>L221:R221</xm:sqref>
        </x14:conditionalFormatting>
        <x14:conditionalFormatting xmlns:xm="http://schemas.microsoft.com/office/excel/2006/main">
          <x14:cfRule type="expression" priority="2307" id="{47BB87C0-C0B1-4F49-AECE-6CC8134EAF11}">
            <xm:f>Tabel!$D$11=""</xm:f>
            <x14:dxf>
              <font>
                <color theme="0"/>
              </font>
            </x14:dxf>
          </x14:cfRule>
          <x14:cfRule type="expression" priority="2308" id="{A89C4B11-D5E1-4D06-BA61-0821FC313C06}">
            <xm:f>Tabel!$D$11=0</xm:f>
            <x14:dxf>
              <font>
                <color theme="0"/>
              </font>
            </x14:dxf>
          </x14:cfRule>
          <xm:sqref>D247:J247</xm:sqref>
        </x14:conditionalFormatting>
        <x14:conditionalFormatting xmlns:xm="http://schemas.microsoft.com/office/excel/2006/main">
          <x14:cfRule type="expression" priority="2306" id="{F17A2602-2782-448D-9861-D654DD171BAB}">
            <xm:f>Tabel!$L$11=0</xm:f>
            <x14:dxf>
              <font>
                <color theme="0"/>
              </font>
            </x14:dxf>
          </x14:cfRule>
          <xm:sqref>L247:R247</xm:sqref>
        </x14:conditionalFormatting>
        <x14:conditionalFormatting xmlns:xm="http://schemas.microsoft.com/office/excel/2006/main">
          <x14:cfRule type="expression" priority="2303" id="{36072560-188E-454D-ACD2-EDF000C5D4AD}">
            <xm:f>Tabel!$T$11=""</xm:f>
            <x14:dxf>
              <font>
                <color theme="0"/>
              </font>
            </x14:dxf>
          </x14:cfRule>
          <x14:cfRule type="expression" priority="2304" id="{066EB5E8-5BA7-4C46-A239-2DFFE2EFA7D6}">
            <xm:f>Tabel!$T$11=0</xm:f>
            <x14:dxf>
              <font>
                <color theme="0"/>
              </font>
            </x14:dxf>
          </x14:cfRule>
          <xm:sqref>T247:AA247</xm:sqref>
        </x14:conditionalFormatting>
        <x14:conditionalFormatting xmlns:xm="http://schemas.microsoft.com/office/excel/2006/main">
          <x14:cfRule type="expression" priority="2305" id="{ECEF44DE-E820-4A3C-8F49-E1AE3798D3F5}">
            <xm:f>Tabel!$L$11=""</xm:f>
            <x14:dxf>
              <font>
                <color theme="0"/>
              </font>
            </x14:dxf>
          </x14:cfRule>
          <xm:sqref>L247:R247</xm:sqref>
        </x14:conditionalFormatting>
        <x14:conditionalFormatting xmlns:xm="http://schemas.microsoft.com/office/excel/2006/main">
          <x14:cfRule type="expression" priority="2301" id="{564E42CC-0EAC-47B5-980E-B7892252FDE2}">
            <xm:f>Tabel!$L$11=""</xm:f>
            <x14:dxf>
              <font>
                <color theme="0"/>
              </font>
            </x14:dxf>
          </x14:cfRule>
          <x14:cfRule type="expression" priority="2302" id="{F04DD70A-5FAE-4B72-B28B-405B958B05A9}">
            <xm:f>Tabel!$L$11=0</xm:f>
            <x14:dxf>
              <font>
                <color theme="0"/>
              </font>
            </x14:dxf>
          </x14:cfRule>
          <xm:sqref>L247:R247</xm:sqref>
        </x14:conditionalFormatting>
        <x14:conditionalFormatting xmlns:xm="http://schemas.microsoft.com/office/excel/2006/main">
          <x14:cfRule type="expression" priority="2299" id="{A5950D73-BB67-473D-A9E5-A32720D5BA5E}">
            <xm:f>Tabel!$D$11=""</xm:f>
            <x14:dxf>
              <font>
                <color theme="0"/>
              </font>
            </x14:dxf>
          </x14:cfRule>
          <x14:cfRule type="expression" priority="2300" id="{1F8DB8E1-6116-4574-9CCD-85A9ADDC4CCD}">
            <xm:f>Tabel!$D$11=0</xm:f>
            <x14:dxf>
              <font>
                <color theme="0"/>
              </font>
            </x14:dxf>
          </x14:cfRule>
          <xm:sqref>D268:J268</xm:sqref>
        </x14:conditionalFormatting>
        <x14:conditionalFormatting xmlns:xm="http://schemas.microsoft.com/office/excel/2006/main">
          <x14:cfRule type="expression" priority="2298" id="{2F86E82B-D3A9-431F-B28A-26F2602DB654}">
            <xm:f>Tabel!$L$11=0</xm:f>
            <x14:dxf>
              <font>
                <color theme="0"/>
              </font>
            </x14:dxf>
          </x14:cfRule>
          <xm:sqref>L268:R268</xm:sqref>
        </x14:conditionalFormatting>
        <x14:conditionalFormatting xmlns:xm="http://schemas.microsoft.com/office/excel/2006/main">
          <x14:cfRule type="expression" priority="2295" id="{ED02A11D-41AD-4EC2-B997-FF7988160A04}">
            <xm:f>Tabel!$T$11=""</xm:f>
            <x14:dxf>
              <font>
                <color theme="0"/>
              </font>
            </x14:dxf>
          </x14:cfRule>
          <x14:cfRule type="expression" priority="2296" id="{4A012D39-56FD-4E49-B781-D3144CE79CBE}">
            <xm:f>Tabel!$T$11=0</xm:f>
            <x14:dxf>
              <font>
                <color theme="0"/>
              </font>
            </x14:dxf>
          </x14:cfRule>
          <xm:sqref>T268:AA268</xm:sqref>
        </x14:conditionalFormatting>
        <x14:conditionalFormatting xmlns:xm="http://schemas.microsoft.com/office/excel/2006/main">
          <x14:cfRule type="expression" priority="2297" id="{9BE78BB3-99EC-4583-A5E2-9C7A4C45ECCC}">
            <xm:f>Tabel!$L$11=""</xm:f>
            <x14:dxf>
              <font>
                <color theme="0"/>
              </font>
            </x14:dxf>
          </x14:cfRule>
          <xm:sqref>L268:R268</xm:sqref>
        </x14:conditionalFormatting>
        <x14:conditionalFormatting xmlns:xm="http://schemas.microsoft.com/office/excel/2006/main">
          <x14:cfRule type="expression" priority="2293" id="{E3A36B12-3DD4-4718-8D06-B81609D693B7}">
            <xm:f>Tabel!$L$11=""</xm:f>
            <x14:dxf>
              <font>
                <color theme="0"/>
              </font>
            </x14:dxf>
          </x14:cfRule>
          <x14:cfRule type="expression" priority="2294" id="{8350A804-9B3B-477E-8FB0-B0FFB3B859EA}">
            <xm:f>Tabel!$L$11=0</xm:f>
            <x14:dxf>
              <font>
                <color theme="0"/>
              </font>
            </x14:dxf>
          </x14:cfRule>
          <xm:sqref>L268:R268</xm:sqref>
        </x14:conditionalFormatting>
        <x14:conditionalFormatting xmlns:xm="http://schemas.microsoft.com/office/excel/2006/main">
          <x14:cfRule type="expression" priority="2291" id="{8928B10A-90D7-4133-A58E-A9235F474A9D}">
            <xm:f>Tabel!$D$11=""</xm:f>
            <x14:dxf>
              <font>
                <color theme="0"/>
              </font>
            </x14:dxf>
          </x14:cfRule>
          <x14:cfRule type="expression" priority="2292" id="{22B00F50-7516-4217-B765-08F1372E724A}">
            <xm:f>Tabel!$D$11=0</xm:f>
            <x14:dxf>
              <font>
                <color theme="0"/>
              </font>
            </x14:dxf>
          </x14:cfRule>
          <xm:sqref>D278:J278</xm:sqref>
        </x14:conditionalFormatting>
        <x14:conditionalFormatting xmlns:xm="http://schemas.microsoft.com/office/excel/2006/main">
          <x14:cfRule type="expression" priority="2290" id="{B326D3F4-675F-45CF-803E-31D6E8824FC2}">
            <xm:f>Tabel!$L$11=0</xm:f>
            <x14:dxf>
              <font>
                <color theme="0"/>
              </font>
            </x14:dxf>
          </x14:cfRule>
          <xm:sqref>L278:R278</xm:sqref>
        </x14:conditionalFormatting>
        <x14:conditionalFormatting xmlns:xm="http://schemas.microsoft.com/office/excel/2006/main">
          <x14:cfRule type="expression" priority="2287" id="{C1C73E18-7DB5-4F45-BE62-9DA14B135838}">
            <xm:f>Tabel!$T$11=""</xm:f>
            <x14:dxf>
              <font>
                <color theme="0"/>
              </font>
            </x14:dxf>
          </x14:cfRule>
          <x14:cfRule type="expression" priority="2288" id="{9D06FC66-5A78-4EC1-B706-8AFDF86CEAB6}">
            <xm:f>Tabel!$T$11=0</xm:f>
            <x14:dxf>
              <font>
                <color theme="0"/>
              </font>
            </x14:dxf>
          </x14:cfRule>
          <xm:sqref>T278:AA278</xm:sqref>
        </x14:conditionalFormatting>
        <x14:conditionalFormatting xmlns:xm="http://schemas.microsoft.com/office/excel/2006/main">
          <x14:cfRule type="expression" priority="2289" id="{EEADBCB7-12AF-4B44-B85B-CCE868104E72}">
            <xm:f>Tabel!$L$11=""</xm:f>
            <x14:dxf>
              <font>
                <color theme="0"/>
              </font>
            </x14:dxf>
          </x14:cfRule>
          <xm:sqref>L278:R278</xm:sqref>
        </x14:conditionalFormatting>
        <x14:conditionalFormatting xmlns:xm="http://schemas.microsoft.com/office/excel/2006/main">
          <x14:cfRule type="expression" priority="2285" id="{7C520CC0-0FE8-4CCA-865A-4503437FE59E}">
            <xm:f>Tabel!$L$11=""</xm:f>
            <x14:dxf>
              <font>
                <color theme="0"/>
              </font>
            </x14:dxf>
          </x14:cfRule>
          <x14:cfRule type="expression" priority="2286" id="{3D47EF4B-A20D-4742-BCDF-1A35D6FD103F}">
            <xm:f>Tabel!$L$11=0</xm:f>
            <x14:dxf>
              <font>
                <color theme="0"/>
              </font>
            </x14:dxf>
          </x14:cfRule>
          <xm:sqref>L278:R278</xm:sqref>
        </x14:conditionalFormatting>
        <x14:conditionalFormatting xmlns:xm="http://schemas.microsoft.com/office/excel/2006/main">
          <x14:cfRule type="expression" priority="2283" id="{5913F485-04B0-4C3F-A9F2-5D4EFEADF1ED}">
            <xm:f>Tabel!$D$11=""</xm:f>
            <x14:dxf>
              <font>
                <color theme="0"/>
              </font>
            </x14:dxf>
          </x14:cfRule>
          <x14:cfRule type="expression" priority="2284" id="{AB4B4106-C2FE-4107-983F-0A1FC90056A3}">
            <xm:f>Tabel!$D$11=0</xm:f>
            <x14:dxf>
              <font>
                <color theme="0"/>
              </font>
            </x14:dxf>
          </x14:cfRule>
          <xm:sqref>D290:J290</xm:sqref>
        </x14:conditionalFormatting>
        <x14:conditionalFormatting xmlns:xm="http://schemas.microsoft.com/office/excel/2006/main">
          <x14:cfRule type="expression" priority="2282" id="{28F545C0-6AE2-4039-AED8-F8DE852ACF66}">
            <xm:f>Tabel!$L$11=0</xm:f>
            <x14:dxf>
              <font>
                <color theme="0"/>
              </font>
            </x14:dxf>
          </x14:cfRule>
          <xm:sqref>L290:R290</xm:sqref>
        </x14:conditionalFormatting>
        <x14:conditionalFormatting xmlns:xm="http://schemas.microsoft.com/office/excel/2006/main">
          <x14:cfRule type="expression" priority="2279" id="{F9B028A6-5843-4D69-A5DD-CC7FFFBBF107}">
            <xm:f>Tabel!$T$11=""</xm:f>
            <x14:dxf>
              <font>
                <color theme="0"/>
              </font>
            </x14:dxf>
          </x14:cfRule>
          <x14:cfRule type="expression" priority="2280" id="{95E63AEC-7405-4A05-BC85-05462CBAF19F}">
            <xm:f>Tabel!$T$11=0</xm:f>
            <x14:dxf>
              <font>
                <color theme="0"/>
              </font>
            </x14:dxf>
          </x14:cfRule>
          <xm:sqref>T290:AA290</xm:sqref>
        </x14:conditionalFormatting>
        <x14:conditionalFormatting xmlns:xm="http://schemas.microsoft.com/office/excel/2006/main">
          <x14:cfRule type="expression" priority="2281" id="{2EE10D90-CFFD-4DF3-A7ED-C0503F7AC41D}">
            <xm:f>Tabel!$L$11=""</xm:f>
            <x14:dxf>
              <font>
                <color theme="0"/>
              </font>
            </x14:dxf>
          </x14:cfRule>
          <xm:sqref>L290:R290</xm:sqref>
        </x14:conditionalFormatting>
        <x14:conditionalFormatting xmlns:xm="http://schemas.microsoft.com/office/excel/2006/main">
          <x14:cfRule type="expression" priority="2277" id="{BCF43514-821B-48E7-99F6-8F8DE04777C9}">
            <xm:f>Tabel!$L$11=""</xm:f>
            <x14:dxf>
              <font>
                <color theme="0"/>
              </font>
            </x14:dxf>
          </x14:cfRule>
          <x14:cfRule type="expression" priority="2278" id="{CCCEC658-AAFF-460C-9ECE-61F17C9E7128}">
            <xm:f>Tabel!$L$11=0</xm:f>
            <x14:dxf>
              <font>
                <color theme="0"/>
              </font>
            </x14:dxf>
          </x14:cfRule>
          <xm:sqref>L290:R290</xm:sqref>
        </x14:conditionalFormatting>
        <x14:conditionalFormatting xmlns:xm="http://schemas.microsoft.com/office/excel/2006/main">
          <x14:cfRule type="expression" priority="2275" id="{42E099D7-86A8-4F91-AC5E-019F01F1AC27}">
            <xm:f>Tabel!$D$11=""</xm:f>
            <x14:dxf>
              <font>
                <color theme="0"/>
              </font>
            </x14:dxf>
          </x14:cfRule>
          <x14:cfRule type="expression" priority="2276" id="{2A347C6A-0CA5-45A6-853C-BCB33BEF8E30}">
            <xm:f>Tabel!$D$11=0</xm:f>
            <x14:dxf>
              <font>
                <color theme="0"/>
              </font>
            </x14:dxf>
          </x14:cfRule>
          <xm:sqref>D301:J301</xm:sqref>
        </x14:conditionalFormatting>
        <x14:conditionalFormatting xmlns:xm="http://schemas.microsoft.com/office/excel/2006/main">
          <x14:cfRule type="expression" priority="2274" id="{654F2A25-C0A7-41B1-A1FB-02B2DDAC473C}">
            <xm:f>Tabel!$L$11=0</xm:f>
            <x14:dxf>
              <font>
                <color theme="0"/>
              </font>
            </x14:dxf>
          </x14:cfRule>
          <xm:sqref>L301:R301</xm:sqref>
        </x14:conditionalFormatting>
        <x14:conditionalFormatting xmlns:xm="http://schemas.microsoft.com/office/excel/2006/main">
          <x14:cfRule type="expression" priority="2271" id="{F9479DDB-8B20-43F7-8D9C-72AC144B81DC}">
            <xm:f>Tabel!$T$11=""</xm:f>
            <x14:dxf>
              <font>
                <color theme="0"/>
              </font>
            </x14:dxf>
          </x14:cfRule>
          <x14:cfRule type="expression" priority="2272" id="{73930C33-AD5B-4B9E-A22E-193278EB571C}">
            <xm:f>Tabel!$T$11=0</xm:f>
            <x14:dxf>
              <font>
                <color theme="0"/>
              </font>
            </x14:dxf>
          </x14:cfRule>
          <xm:sqref>T301:AA301</xm:sqref>
        </x14:conditionalFormatting>
        <x14:conditionalFormatting xmlns:xm="http://schemas.microsoft.com/office/excel/2006/main">
          <x14:cfRule type="expression" priority="2273" id="{42E45E54-470D-489A-948A-0AEC44D51D0E}">
            <xm:f>Tabel!$L$11=""</xm:f>
            <x14:dxf>
              <font>
                <color theme="0"/>
              </font>
            </x14:dxf>
          </x14:cfRule>
          <xm:sqref>L301:R301</xm:sqref>
        </x14:conditionalFormatting>
        <x14:conditionalFormatting xmlns:xm="http://schemas.microsoft.com/office/excel/2006/main">
          <x14:cfRule type="expression" priority="2269" id="{FD909C50-1AA5-49D9-9EA5-809A99F5C316}">
            <xm:f>Tabel!$L$11=""</xm:f>
            <x14:dxf>
              <font>
                <color theme="0"/>
              </font>
            </x14:dxf>
          </x14:cfRule>
          <x14:cfRule type="expression" priority="2270" id="{77C01202-2E1B-45B2-A0A0-7EE407CBD788}">
            <xm:f>Tabel!$L$11=0</xm:f>
            <x14:dxf>
              <font>
                <color theme="0"/>
              </font>
            </x14:dxf>
          </x14:cfRule>
          <xm:sqref>L301:R301</xm:sqref>
        </x14:conditionalFormatting>
        <x14:conditionalFormatting xmlns:xm="http://schemas.microsoft.com/office/excel/2006/main">
          <x14:cfRule type="expression" priority="2267" id="{48054B7E-98C6-4F08-9ABD-65F94A5A4EE0}">
            <xm:f>Tabel!$D$11=""</xm:f>
            <x14:dxf>
              <font>
                <color theme="0"/>
              </font>
            </x14:dxf>
          </x14:cfRule>
          <x14:cfRule type="expression" priority="2268" id="{36D2A2E5-6B74-43F8-B91A-4E08DD2CD336}">
            <xm:f>Tabel!$D$11=0</xm:f>
            <x14:dxf>
              <font>
                <color theme="0"/>
              </font>
            </x14:dxf>
          </x14:cfRule>
          <xm:sqref>D311:J311</xm:sqref>
        </x14:conditionalFormatting>
        <x14:conditionalFormatting xmlns:xm="http://schemas.microsoft.com/office/excel/2006/main">
          <x14:cfRule type="expression" priority="2266" id="{AD16C363-3836-4E3F-BD98-6E9B09316A8C}">
            <xm:f>Tabel!$L$11=0</xm:f>
            <x14:dxf>
              <font>
                <color theme="0"/>
              </font>
            </x14:dxf>
          </x14:cfRule>
          <xm:sqref>L311:R311</xm:sqref>
        </x14:conditionalFormatting>
        <x14:conditionalFormatting xmlns:xm="http://schemas.microsoft.com/office/excel/2006/main">
          <x14:cfRule type="expression" priority="2263" id="{0983E101-3D3C-4C3C-A6E2-4B159446B4BA}">
            <xm:f>Tabel!$T$11=""</xm:f>
            <x14:dxf>
              <font>
                <color theme="0"/>
              </font>
            </x14:dxf>
          </x14:cfRule>
          <x14:cfRule type="expression" priority="2264" id="{66819ED4-D209-466A-9FF3-EEDF380771E3}">
            <xm:f>Tabel!$T$11=0</xm:f>
            <x14:dxf>
              <font>
                <color theme="0"/>
              </font>
            </x14:dxf>
          </x14:cfRule>
          <xm:sqref>T311:AA311</xm:sqref>
        </x14:conditionalFormatting>
        <x14:conditionalFormatting xmlns:xm="http://schemas.microsoft.com/office/excel/2006/main">
          <x14:cfRule type="expression" priority="2265" id="{06B26A2B-5F8B-42E1-A694-FA12BE32479E}">
            <xm:f>Tabel!$L$11=""</xm:f>
            <x14:dxf>
              <font>
                <color theme="0"/>
              </font>
            </x14:dxf>
          </x14:cfRule>
          <xm:sqref>L311:R311</xm:sqref>
        </x14:conditionalFormatting>
        <x14:conditionalFormatting xmlns:xm="http://schemas.microsoft.com/office/excel/2006/main">
          <x14:cfRule type="expression" priority="2261" id="{8CB4A8E9-AA33-43A5-BE63-CD38A41E3BE9}">
            <xm:f>Tabel!$L$11=""</xm:f>
            <x14:dxf>
              <font>
                <color theme="0"/>
              </font>
            </x14:dxf>
          </x14:cfRule>
          <x14:cfRule type="expression" priority="2262" id="{AD6FB067-2B8E-4537-9546-6D0E500BCD3D}">
            <xm:f>Tabel!$L$11=0</xm:f>
            <x14:dxf>
              <font>
                <color theme="0"/>
              </font>
            </x14:dxf>
          </x14:cfRule>
          <xm:sqref>L311:R311</xm:sqref>
        </x14:conditionalFormatting>
        <x14:conditionalFormatting xmlns:xm="http://schemas.microsoft.com/office/excel/2006/main">
          <x14:cfRule type="expression" priority="2259" id="{8B426F3F-D9FB-4954-B278-BE735D68F283}">
            <xm:f>Tabel!$D$11=""</xm:f>
            <x14:dxf>
              <font>
                <color theme="0"/>
              </font>
            </x14:dxf>
          </x14:cfRule>
          <x14:cfRule type="expression" priority="2260" id="{F128593E-B2CF-441F-9E04-970DE135D925}">
            <xm:f>Tabel!$D$11=0</xm:f>
            <x14:dxf>
              <font>
                <color theme="0"/>
              </font>
            </x14:dxf>
          </x14:cfRule>
          <xm:sqref>D316:J316</xm:sqref>
        </x14:conditionalFormatting>
        <x14:conditionalFormatting xmlns:xm="http://schemas.microsoft.com/office/excel/2006/main">
          <x14:cfRule type="expression" priority="2258" id="{9D65B46A-2AA8-4955-B0EC-FC087C6F6AF1}">
            <xm:f>Tabel!$L$11=0</xm:f>
            <x14:dxf>
              <font>
                <color theme="0"/>
              </font>
            </x14:dxf>
          </x14:cfRule>
          <xm:sqref>L316:R316</xm:sqref>
        </x14:conditionalFormatting>
        <x14:conditionalFormatting xmlns:xm="http://schemas.microsoft.com/office/excel/2006/main">
          <x14:cfRule type="expression" priority="2255" id="{19F49F74-769D-4B5B-970D-C817E3B32479}">
            <xm:f>Tabel!$T$11=""</xm:f>
            <x14:dxf>
              <font>
                <color theme="0"/>
              </font>
            </x14:dxf>
          </x14:cfRule>
          <x14:cfRule type="expression" priority="2256" id="{0204C155-DD65-434C-B99B-48A99763EB6C}">
            <xm:f>Tabel!$T$11=0</xm:f>
            <x14:dxf>
              <font>
                <color theme="0"/>
              </font>
            </x14:dxf>
          </x14:cfRule>
          <xm:sqref>T316:AA316</xm:sqref>
        </x14:conditionalFormatting>
        <x14:conditionalFormatting xmlns:xm="http://schemas.microsoft.com/office/excel/2006/main">
          <x14:cfRule type="expression" priority="2257" id="{A915F4E0-E9F8-4C7D-A58C-477D2C784FA7}">
            <xm:f>Tabel!$L$11=""</xm:f>
            <x14:dxf>
              <font>
                <color theme="0"/>
              </font>
            </x14:dxf>
          </x14:cfRule>
          <xm:sqref>L316:R316</xm:sqref>
        </x14:conditionalFormatting>
        <x14:conditionalFormatting xmlns:xm="http://schemas.microsoft.com/office/excel/2006/main">
          <x14:cfRule type="expression" priority="2253" id="{69278D2F-2E0A-4051-9161-1649BF05D3AC}">
            <xm:f>Tabel!$L$11=""</xm:f>
            <x14:dxf>
              <font>
                <color theme="0"/>
              </font>
            </x14:dxf>
          </x14:cfRule>
          <x14:cfRule type="expression" priority="2254" id="{C06D6705-5EE7-42F7-846E-0BC8777790C5}">
            <xm:f>Tabel!$L$11=0</xm:f>
            <x14:dxf>
              <font>
                <color theme="0"/>
              </font>
            </x14:dxf>
          </x14:cfRule>
          <xm:sqref>L316:R316</xm:sqref>
        </x14:conditionalFormatting>
        <x14:conditionalFormatting xmlns:xm="http://schemas.microsoft.com/office/excel/2006/main">
          <x14:cfRule type="expression" priority="2251" id="{CFF7B497-A4FE-43AB-83A6-0EF92198AE2F}">
            <xm:f>Tabel!$D$11=""</xm:f>
            <x14:dxf>
              <font>
                <color theme="0"/>
              </font>
            </x14:dxf>
          </x14:cfRule>
          <x14:cfRule type="expression" priority="2252" id="{2E967022-4861-4DCC-A2EA-71CF2A93922D}">
            <xm:f>Tabel!$D$11=0</xm:f>
            <x14:dxf>
              <font>
                <color theme="0"/>
              </font>
            </x14:dxf>
          </x14:cfRule>
          <xm:sqref>D323:J323</xm:sqref>
        </x14:conditionalFormatting>
        <x14:conditionalFormatting xmlns:xm="http://schemas.microsoft.com/office/excel/2006/main">
          <x14:cfRule type="expression" priority="2250" id="{162EDE54-594A-42F3-80B2-49101DF60606}">
            <xm:f>Tabel!$L$11=0</xm:f>
            <x14:dxf>
              <font>
                <color theme="0"/>
              </font>
            </x14:dxf>
          </x14:cfRule>
          <xm:sqref>L323:R323</xm:sqref>
        </x14:conditionalFormatting>
        <x14:conditionalFormatting xmlns:xm="http://schemas.microsoft.com/office/excel/2006/main">
          <x14:cfRule type="expression" priority="2247" id="{46CE48AB-9CD7-4575-97D6-3F105C8C67EE}">
            <xm:f>Tabel!$T$11=""</xm:f>
            <x14:dxf>
              <font>
                <color theme="0"/>
              </font>
            </x14:dxf>
          </x14:cfRule>
          <x14:cfRule type="expression" priority="2248" id="{1EF4D28F-31F2-4733-925A-1FBDD2319252}">
            <xm:f>Tabel!$T$11=0</xm:f>
            <x14:dxf>
              <font>
                <color theme="0"/>
              </font>
            </x14:dxf>
          </x14:cfRule>
          <xm:sqref>T323:AA323</xm:sqref>
        </x14:conditionalFormatting>
        <x14:conditionalFormatting xmlns:xm="http://schemas.microsoft.com/office/excel/2006/main">
          <x14:cfRule type="expression" priority="2249" id="{1C3B53A5-B223-4AF1-8D7B-D09EA3BA81A6}">
            <xm:f>Tabel!$L$11=""</xm:f>
            <x14:dxf>
              <font>
                <color theme="0"/>
              </font>
            </x14:dxf>
          </x14:cfRule>
          <xm:sqref>L323:R323</xm:sqref>
        </x14:conditionalFormatting>
        <x14:conditionalFormatting xmlns:xm="http://schemas.microsoft.com/office/excel/2006/main">
          <x14:cfRule type="expression" priority="2245" id="{2AAFC8E2-9948-4A6A-AE0E-F8D3C295B5D9}">
            <xm:f>Tabel!$L$11=""</xm:f>
            <x14:dxf>
              <font>
                <color theme="0"/>
              </font>
            </x14:dxf>
          </x14:cfRule>
          <x14:cfRule type="expression" priority="2246" id="{0F6DBC30-878F-44DC-BA7E-6EF39597859C}">
            <xm:f>Tabel!$L$11=0</xm:f>
            <x14:dxf>
              <font>
                <color theme="0"/>
              </font>
            </x14:dxf>
          </x14:cfRule>
          <xm:sqref>L323:R323</xm:sqref>
        </x14:conditionalFormatting>
        <x14:conditionalFormatting xmlns:xm="http://schemas.microsoft.com/office/excel/2006/main">
          <x14:cfRule type="expression" priority="2243" id="{2CD0C48A-FCB4-41D2-85E4-427FACC83BC1}">
            <xm:f>Tabel!$D$11=""</xm:f>
            <x14:dxf>
              <font>
                <color theme="0"/>
              </font>
            </x14:dxf>
          </x14:cfRule>
          <x14:cfRule type="expression" priority="2244" id="{129528D6-52B3-4B38-B14B-B5EC46DFB883}">
            <xm:f>Tabel!$D$11=0</xm:f>
            <x14:dxf>
              <font>
                <color theme="0"/>
              </font>
            </x14:dxf>
          </x14:cfRule>
          <xm:sqref>D327:J327</xm:sqref>
        </x14:conditionalFormatting>
        <x14:conditionalFormatting xmlns:xm="http://schemas.microsoft.com/office/excel/2006/main">
          <x14:cfRule type="expression" priority="2242" id="{149E2C6C-80BF-4A4F-B2CD-350B6B23358E}">
            <xm:f>Tabel!$L$11=0</xm:f>
            <x14:dxf>
              <font>
                <color theme="0"/>
              </font>
            </x14:dxf>
          </x14:cfRule>
          <xm:sqref>L327:R327</xm:sqref>
        </x14:conditionalFormatting>
        <x14:conditionalFormatting xmlns:xm="http://schemas.microsoft.com/office/excel/2006/main">
          <x14:cfRule type="expression" priority="2239" id="{F048C263-E3B0-4806-8ECC-72B9D0075D99}">
            <xm:f>Tabel!$T$11=""</xm:f>
            <x14:dxf>
              <font>
                <color theme="0"/>
              </font>
            </x14:dxf>
          </x14:cfRule>
          <x14:cfRule type="expression" priority="2240" id="{60D34000-C7D7-401B-B908-07E225BA0992}">
            <xm:f>Tabel!$T$11=0</xm:f>
            <x14:dxf>
              <font>
                <color theme="0"/>
              </font>
            </x14:dxf>
          </x14:cfRule>
          <xm:sqref>T327:AA327</xm:sqref>
        </x14:conditionalFormatting>
        <x14:conditionalFormatting xmlns:xm="http://schemas.microsoft.com/office/excel/2006/main">
          <x14:cfRule type="expression" priority="2241" id="{3A78D691-D387-48ED-9D1B-DD60D79F3CDE}">
            <xm:f>Tabel!$L$11=""</xm:f>
            <x14:dxf>
              <font>
                <color theme="0"/>
              </font>
            </x14:dxf>
          </x14:cfRule>
          <xm:sqref>L327:R327</xm:sqref>
        </x14:conditionalFormatting>
        <x14:conditionalFormatting xmlns:xm="http://schemas.microsoft.com/office/excel/2006/main">
          <x14:cfRule type="expression" priority="2237" id="{1CB34DC5-3EC5-4543-BC90-F797479F4F9F}">
            <xm:f>Tabel!$L$11=""</xm:f>
            <x14:dxf>
              <font>
                <color theme="0"/>
              </font>
            </x14:dxf>
          </x14:cfRule>
          <x14:cfRule type="expression" priority="2238" id="{4902DF89-8135-4E1F-A832-C5984DE542DB}">
            <xm:f>Tabel!$L$11=0</xm:f>
            <x14:dxf>
              <font>
                <color theme="0"/>
              </font>
            </x14:dxf>
          </x14:cfRule>
          <xm:sqref>L327:R327</xm:sqref>
        </x14:conditionalFormatting>
        <x14:conditionalFormatting xmlns:xm="http://schemas.microsoft.com/office/excel/2006/main">
          <x14:cfRule type="expression" priority="2235" id="{1846E69E-27E6-4539-A38D-FF35D43E80F3}">
            <xm:f>Tabel!$D$11=""</xm:f>
            <x14:dxf>
              <font>
                <color theme="0"/>
              </font>
            </x14:dxf>
          </x14:cfRule>
          <x14:cfRule type="expression" priority="2236" id="{9DC0D377-4612-4580-831E-933F24DB5A52}">
            <xm:f>Tabel!$D$11=0</xm:f>
            <x14:dxf>
              <font>
                <color theme="0"/>
              </font>
            </x14:dxf>
          </x14:cfRule>
          <xm:sqref>D359:J359</xm:sqref>
        </x14:conditionalFormatting>
        <x14:conditionalFormatting xmlns:xm="http://schemas.microsoft.com/office/excel/2006/main">
          <x14:cfRule type="expression" priority="2234" id="{69978C42-F617-4C21-9E34-3E4CE69D72AE}">
            <xm:f>Tabel!$L$11=0</xm:f>
            <x14:dxf>
              <font>
                <color theme="0"/>
              </font>
            </x14:dxf>
          </x14:cfRule>
          <xm:sqref>L359:R359</xm:sqref>
        </x14:conditionalFormatting>
        <x14:conditionalFormatting xmlns:xm="http://schemas.microsoft.com/office/excel/2006/main">
          <x14:cfRule type="expression" priority="2231" id="{22AD6EA5-DB60-4C57-9145-755966A4D37C}">
            <xm:f>Tabel!$T$11=""</xm:f>
            <x14:dxf>
              <font>
                <color theme="0"/>
              </font>
            </x14:dxf>
          </x14:cfRule>
          <x14:cfRule type="expression" priority="2232" id="{ABADDDED-5052-424C-BB90-C4265553819A}">
            <xm:f>Tabel!$T$11=0</xm:f>
            <x14:dxf>
              <font>
                <color theme="0"/>
              </font>
            </x14:dxf>
          </x14:cfRule>
          <xm:sqref>T359:AA359</xm:sqref>
        </x14:conditionalFormatting>
        <x14:conditionalFormatting xmlns:xm="http://schemas.microsoft.com/office/excel/2006/main">
          <x14:cfRule type="expression" priority="2233" id="{0D1312A8-C487-433E-96C1-037985510605}">
            <xm:f>Tabel!$L$11=""</xm:f>
            <x14:dxf>
              <font>
                <color theme="0"/>
              </font>
            </x14:dxf>
          </x14:cfRule>
          <xm:sqref>L359:R359</xm:sqref>
        </x14:conditionalFormatting>
        <x14:conditionalFormatting xmlns:xm="http://schemas.microsoft.com/office/excel/2006/main">
          <x14:cfRule type="expression" priority="2229" id="{55FC2F64-87FE-4E61-886A-D0EE044F4489}">
            <xm:f>Tabel!$L$11=""</xm:f>
            <x14:dxf>
              <font>
                <color theme="0"/>
              </font>
            </x14:dxf>
          </x14:cfRule>
          <x14:cfRule type="expression" priority="2230" id="{2D604180-7960-4C0C-8B42-308224C7715E}">
            <xm:f>Tabel!$L$11=0</xm:f>
            <x14:dxf>
              <font>
                <color theme="0"/>
              </font>
            </x14:dxf>
          </x14:cfRule>
          <xm:sqref>L359:R359</xm:sqref>
        </x14:conditionalFormatting>
        <x14:conditionalFormatting xmlns:xm="http://schemas.microsoft.com/office/excel/2006/main">
          <x14:cfRule type="expression" priority="2227" id="{AE5F68C7-24EF-4CCD-8659-2F0C80C2763C}">
            <xm:f>Tabel!$D$11=""</xm:f>
            <x14:dxf>
              <font>
                <color theme="0"/>
              </font>
            </x14:dxf>
          </x14:cfRule>
          <x14:cfRule type="expression" priority="2228" id="{669D8222-3086-484B-A2B7-4A698626C860}">
            <xm:f>Tabel!$D$11=0</xm:f>
            <x14:dxf>
              <font>
                <color theme="0"/>
              </font>
            </x14:dxf>
          </x14:cfRule>
          <xm:sqref>D366:J366</xm:sqref>
        </x14:conditionalFormatting>
        <x14:conditionalFormatting xmlns:xm="http://schemas.microsoft.com/office/excel/2006/main">
          <x14:cfRule type="expression" priority="2226" id="{0222957B-D846-476E-A785-ADB9C945BB24}">
            <xm:f>Tabel!$L$11=0</xm:f>
            <x14:dxf>
              <font>
                <color theme="0"/>
              </font>
            </x14:dxf>
          </x14:cfRule>
          <xm:sqref>L366:R366</xm:sqref>
        </x14:conditionalFormatting>
        <x14:conditionalFormatting xmlns:xm="http://schemas.microsoft.com/office/excel/2006/main">
          <x14:cfRule type="expression" priority="2223" id="{25C0AB39-3CFE-4D94-8992-589AF4215235}">
            <xm:f>Tabel!$T$11=""</xm:f>
            <x14:dxf>
              <font>
                <color theme="0"/>
              </font>
            </x14:dxf>
          </x14:cfRule>
          <x14:cfRule type="expression" priority="2224" id="{A9751C9B-7618-474C-8D4A-EF1411EBFA05}">
            <xm:f>Tabel!$T$11=0</xm:f>
            <x14:dxf>
              <font>
                <color theme="0"/>
              </font>
            </x14:dxf>
          </x14:cfRule>
          <xm:sqref>T366:AA366</xm:sqref>
        </x14:conditionalFormatting>
        <x14:conditionalFormatting xmlns:xm="http://schemas.microsoft.com/office/excel/2006/main">
          <x14:cfRule type="expression" priority="2225" id="{FCBFF89D-C74F-4C9E-85CB-D66973B70E37}">
            <xm:f>Tabel!$L$11=""</xm:f>
            <x14:dxf>
              <font>
                <color theme="0"/>
              </font>
            </x14:dxf>
          </x14:cfRule>
          <xm:sqref>L366:R366</xm:sqref>
        </x14:conditionalFormatting>
        <x14:conditionalFormatting xmlns:xm="http://schemas.microsoft.com/office/excel/2006/main">
          <x14:cfRule type="expression" priority="2221" id="{EB9CA3AC-1DC8-45E3-9C4B-31A5EE327363}">
            <xm:f>Tabel!$L$11=""</xm:f>
            <x14:dxf>
              <font>
                <color theme="0"/>
              </font>
            </x14:dxf>
          </x14:cfRule>
          <x14:cfRule type="expression" priority="2222" id="{47DA2A55-41E6-4684-8582-730407EBFA57}">
            <xm:f>Tabel!$L$11=0</xm:f>
            <x14:dxf>
              <font>
                <color theme="0"/>
              </font>
            </x14:dxf>
          </x14:cfRule>
          <xm:sqref>L366:R366</xm:sqref>
        </x14:conditionalFormatting>
        <x14:conditionalFormatting xmlns:xm="http://schemas.microsoft.com/office/excel/2006/main">
          <x14:cfRule type="expression" priority="2219" id="{6502664C-AD1E-4FCD-B61A-40709CB6D577}">
            <xm:f>Tabel!$D$11=""</xm:f>
            <x14:dxf>
              <font>
                <color theme="0"/>
              </font>
            </x14:dxf>
          </x14:cfRule>
          <x14:cfRule type="expression" priority="2220" id="{24CAFB3B-C397-4DE8-B5C1-B946880BDCFE}">
            <xm:f>Tabel!$D$11=0</xm:f>
            <x14:dxf>
              <font>
                <color theme="0"/>
              </font>
            </x14:dxf>
          </x14:cfRule>
          <xm:sqref>D375:J375</xm:sqref>
        </x14:conditionalFormatting>
        <x14:conditionalFormatting xmlns:xm="http://schemas.microsoft.com/office/excel/2006/main">
          <x14:cfRule type="expression" priority="2218" id="{716EA480-8215-418B-A3ED-48FFE5E8779D}">
            <xm:f>Tabel!$L$11=0</xm:f>
            <x14:dxf>
              <font>
                <color theme="0"/>
              </font>
            </x14:dxf>
          </x14:cfRule>
          <xm:sqref>L375:R375</xm:sqref>
        </x14:conditionalFormatting>
        <x14:conditionalFormatting xmlns:xm="http://schemas.microsoft.com/office/excel/2006/main">
          <x14:cfRule type="expression" priority="2215" id="{17170E89-22F8-4B7F-9D3A-11A2D9FA4073}">
            <xm:f>Tabel!$T$11=""</xm:f>
            <x14:dxf>
              <font>
                <color theme="0"/>
              </font>
            </x14:dxf>
          </x14:cfRule>
          <x14:cfRule type="expression" priority="2216" id="{8A0A9F58-CC62-4189-A5C0-9929B4680516}">
            <xm:f>Tabel!$T$11=0</xm:f>
            <x14:dxf>
              <font>
                <color theme="0"/>
              </font>
            </x14:dxf>
          </x14:cfRule>
          <xm:sqref>T375:AA375</xm:sqref>
        </x14:conditionalFormatting>
        <x14:conditionalFormatting xmlns:xm="http://schemas.microsoft.com/office/excel/2006/main">
          <x14:cfRule type="expression" priority="2217" id="{66B50CF6-FF43-4DF1-847E-4B8FC47FE50E}">
            <xm:f>Tabel!$L$11=""</xm:f>
            <x14:dxf>
              <font>
                <color theme="0"/>
              </font>
            </x14:dxf>
          </x14:cfRule>
          <xm:sqref>L375:R375</xm:sqref>
        </x14:conditionalFormatting>
        <x14:conditionalFormatting xmlns:xm="http://schemas.microsoft.com/office/excel/2006/main">
          <x14:cfRule type="expression" priority="2213" id="{331FE7DA-2162-43AB-AA65-73539418498B}">
            <xm:f>Tabel!$L$11=""</xm:f>
            <x14:dxf>
              <font>
                <color theme="0"/>
              </font>
            </x14:dxf>
          </x14:cfRule>
          <x14:cfRule type="expression" priority="2214" id="{48B0B571-9F63-4292-AF78-031A759FADE7}">
            <xm:f>Tabel!$L$11=0</xm:f>
            <x14:dxf>
              <font>
                <color theme="0"/>
              </font>
            </x14:dxf>
          </x14:cfRule>
          <xm:sqref>L375:R375</xm:sqref>
        </x14:conditionalFormatting>
        <x14:conditionalFormatting xmlns:xm="http://schemas.microsoft.com/office/excel/2006/main">
          <x14:cfRule type="expression" priority="2211" id="{34B51B5C-E01D-450A-A676-D2D208067CBF}">
            <xm:f>Tabel!$D$11=""</xm:f>
            <x14:dxf>
              <font>
                <color theme="0"/>
              </font>
            </x14:dxf>
          </x14:cfRule>
          <x14:cfRule type="expression" priority="2212" id="{01A1A204-379C-4A12-987E-B54EEEEE3D17}">
            <xm:f>Tabel!$D$11=0</xm:f>
            <x14:dxf>
              <font>
                <color theme="0"/>
              </font>
            </x14:dxf>
          </x14:cfRule>
          <xm:sqref>D380:J380</xm:sqref>
        </x14:conditionalFormatting>
        <x14:conditionalFormatting xmlns:xm="http://schemas.microsoft.com/office/excel/2006/main">
          <x14:cfRule type="expression" priority="2210" id="{92AB94B3-C94B-454E-9BB7-20F0FF5E1F59}">
            <xm:f>Tabel!$L$11=0</xm:f>
            <x14:dxf>
              <font>
                <color theme="0"/>
              </font>
            </x14:dxf>
          </x14:cfRule>
          <xm:sqref>L380:R380</xm:sqref>
        </x14:conditionalFormatting>
        <x14:conditionalFormatting xmlns:xm="http://schemas.microsoft.com/office/excel/2006/main">
          <x14:cfRule type="expression" priority="2207" id="{0079CEA3-740C-4A20-926A-63331A25732B}">
            <xm:f>Tabel!$T$11=""</xm:f>
            <x14:dxf>
              <font>
                <color theme="0"/>
              </font>
            </x14:dxf>
          </x14:cfRule>
          <x14:cfRule type="expression" priority="2208" id="{51FDC411-765A-4793-9C01-97C3C6DA3840}">
            <xm:f>Tabel!$T$11=0</xm:f>
            <x14:dxf>
              <font>
                <color theme="0"/>
              </font>
            </x14:dxf>
          </x14:cfRule>
          <xm:sqref>T380:AA380</xm:sqref>
        </x14:conditionalFormatting>
        <x14:conditionalFormatting xmlns:xm="http://schemas.microsoft.com/office/excel/2006/main">
          <x14:cfRule type="expression" priority="2209" id="{5E983088-035A-46E8-BB0F-8737D27C5532}">
            <xm:f>Tabel!$L$11=""</xm:f>
            <x14:dxf>
              <font>
                <color theme="0"/>
              </font>
            </x14:dxf>
          </x14:cfRule>
          <xm:sqref>L380:R380</xm:sqref>
        </x14:conditionalFormatting>
        <x14:conditionalFormatting xmlns:xm="http://schemas.microsoft.com/office/excel/2006/main">
          <x14:cfRule type="expression" priority="2205" id="{853FAE9C-3DB5-4BE8-A2EE-F05A2030033F}">
            <xm:f>Tabel!$L$11=""</xm:f>
            <x14:dxf>
              <font>
                <color theme="0"/>
              </font>
            </x14:dxf>
          </x14:cfRule>
          <x14:cfRule type="expression" priority="2206" id="{246BDA8D-D993-49D1-ACAD-1F1CAABD1C40}">
            <xm:f>Tabel!$L$11=0</xm:f>
            <x14:dxf>
              <font>
                <color theme="0"/>
              </font>
            </x14:dxf>
          </x14:cfRule>
          <xm:sqref>L380:R380</xm:sqref>
        </x14:conditionalFormatting>
        <x14:conditionalFormatting xmlns:xm="http://schemas.microsoft.com/office/excel/2006/main">
          <x14:cfRule type="expression" priority="2203" id="{D29CB779-35CA-4010-B002-2901CC46AE67}">
            <xm:f>Tabel!$D$11=""</xm:f>
            <x14:dxf>
              <font>
                <color theme="0"/>
              </font>
            </x14:dxf>
          </x14:cfRule>
          <x14:cfRule type="expression" priority="2204" id="{4874D41B-5E38-4508-B89D-D3F8B3773D8D}">
            <xm:f>Tabel!$D$11=0</xm:f>
            <x14:dxf>
              <font>
                <color theme="0"/>
              </font>
            </x14:dxf>
          </x14:cfRule>
          <xm:sqref>D387:J387</xm:sqref>
        </x14:conditionalFormatting>
        <x14:conditionalFormatting xmlns:xm="http://schemas.microsoft.com/office/excel/2006/main">
          <x14:cfRule type="expression" priority="2202" id="{26FC70B7-8571-4F92-A12D-7459D2D1FA5F}">
            <xm:f>Tabel!$L$11=0</xm:f>
            <x14:dxf>
              <font>
                <color theme="0"/>
              </font>
            </x14:dxf>
          </x14:cfRule>
          <xm:sqref>L387:R387</xm:sqref>
        </x14:conditionalFormatting>
        <x14:conditionalFormatting xmlns:xm="http://schemas.microsoft.com/office/excel/2006/main">
          <x14:cfRule type="expression" priority="2199" id="{1DBC6C45-A477-41BD-9F7F-4FEDF3CA92AF}">
            <xm:f>Tabel!$T$11=""</xm:f>
            <x14:dxf>
              <font>
                <color theme="0"/>
              </font>
            </x14:dxf>
          </x14:cfRule>
          <x14:cfRule type="expression" priority="2200" id="{933A0FE0-439A-4D5D-B1DA-3A50F5335A87}">
            <xm:f>Tabel!$T$11=0</xm:f>
            <x14:dxf>
              <font>
                <color theme="0"/>
              </font>
            </x14:dxf>
          </x14:cfRule>
          <xm:sqref>T387:AA387</xm:sqref>
        </x14:conditionalFormatting>
        <x14:conditionalFormatting xmlns:xm="http://schemas.microsoft.com/office/excel/2006/main">
          <x14:cfRule type="expression" priority="2201" id="{7117E1F1-EE99-4505-9B8B-3FDAE616A83E}">
            <xm:f>Tabel!$L$11=""</xm:f>
            <x14:dxf>
              <font>
                <color theme="0"/>
              </font>
            </x14:dxf>
          </x14:cfRule>
          <xm:sqref>L387:R387</xm:sqref>
        </x14:conditionalFormatting>
        <x14:conditionalFormatting xmlns:xm="http://schemas.microsoft.com/office/excel/2006/main">
          <x14:cfRule type="expression" priority="2197" id="{60529035-F00C-4536-BAAB-EEE67E9CD45E}">
            <xm:f>Tabel!$L$11=""</xm:f>
            <x14:dxf>
              <font>
                <color theme="0"/>
              </font>
            </x14:dxf>
          </x14:cfRule>
          <x14:cfRule type="expression" priority="2198" id="{E3D48E33-B3C7-4178-977F-7E9F38028636}">
            <xm:f>Tabel!$L$11=0</xm:f>
            <x14:dxf>
              <font>
                <color theme="0"/>
              </font>
            </x14:dxf>
          </x14:cfRule>
          <xm:sqref>L387:R387</xm:sqref>
        </x14:conditionalFormatting>
        <x14:conditionalFormatting xmlns:xm="http://schemas.microsoft.com/office/excel/2006/main">
          <x14:cfRule type="expression" priority="2195" id="{1C1FC5C3-656E-4402-8208-741ADBD6E5D7}">
            <xm:f>Tabel!$D$11=""</xm:f>
            <x14:dxf>
              <font>
                <color theme="0"/>
              </font>
            </x14:dxf>
          </x14:cfRule>
          <x14:cfRule type="expression" priority="2196" id="{5E3D3D3E-82B3-4222-AF65-03006FD70CA8}">
            <xm:f>Tabel!$D$11=0</xm:f>
            <x14:dxf>
              <font>
                <color theme="0"/>
              </font>
            </x14:dxf>
          </x14:cfRule>
          <xm:sqref>D424:J424</xm:sqref>
        </x14:conditionalFormatting>
        <x14:conditionalFormatting xmlns:xm="http://schemas.microsoft.com/office/excel/2006/main">
          <x14:cfRule type="expression" priority="2194" id="{E3994704-314E-47FE-A90A-A3BD7C6962A2}">
            <xm:f>Tabel!$L$11=0</xm:f>
            <x14:dxf>
              <font>
                <color theme="0"/>
              </font>
            </x14:dxf>
          </x14:cfRule>
          <xm:sqref>L424:R424</xm:sqref>
        </x14:conditionalFormatting>
        <x14:conditionalFormatting xmlns:xm="http://schemas.microsoft.com/office/excel/2006/main">
          <x14:cfRule type="expression" priority="2191" id="{EF002BFE-39D6-4266-A7C4-B5B55BD3CB93}">
            <xm:f>Tabel!$T$11=""</xm:f>
            <x14:dxf>
              <font>
                <color theme="0"/>
              </font>
            </x14:dxf>
          </x14:cfRule>
          <x14:cfRule type="expression" priority="2192" id="{13CF7944-7AF1-48B0-B783-124DDF453BE8}">
            <xm:f>Tabel!$T$11=0</xm:f>
            <x14:dxf>
              <font>
                <color theme="0"/>
              </font>
            </x14:dxf>
          </x14:cfRule>
          <xm:sqref>T424:AA424</xm:sqref>
        </x14:conditionalFormatting>
        <x14:conditionalFormatting xmlns:xm="http://schemas.microsoft.com/office/excel/2006/main">
          <x14:cfRule type="expression" priority="2193" id="{AE0A7FB6-634B-4210-AC27-8350C92E775D}">
            <xm:f>Tabel!$L$11=""</xm:f>
            <x14:dxf>
              <font>
                <color theme="0"/>
              </font>
            </x14:dxf>
          </x14:cfRule>
          <xm:sqref>L424:R424</xm:sqref>
        </x14:conditionalFormatting>
        <x14:conditionalFormatting xmlns:xm="http://schemas.microsoft.com/office/excel/2006/main">
          <x14:cfRule type="expression" priority="2189" id="{34722D01-C290-4254-942C-7E4D33279A76}">
            <xm:f>Tabel!$L$11=""</xm:f>
            <x14:dxf>
              <font>
                <color theme="0"/>
              </font>
            </x14:dxf>
          </x14:cfRule>
          <x14:cfRule type="expression" priority="2190" id="{1CEE180B-C0EA-473F-83D4-45E7F7340227}">
            <xm:f>Tabel!$L$11=0</xm:f>
            <x14:dxf>
              <font>
                <color theme="0"/>
              </font>
            </x14:dxf>
          </x14:cfRule>
          <xm:sqref>L424:R424</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7DC0F-7339-4054-8930-538360AF9019}">
  <sheetPr codeName="Blad15">
    <tabColor theme="7" tint="0.59999389629810485"/>
  </sheetPr>
  <dimension ref="A4:Y508"/>
  <sheetViews>
    <sheetView zoomScaleNormal="100" workbookViewId="0"/>
  </sheetViews>
  <sheetFormatPr defaultColWidth="8.85546875" defaultRowHeight="9" customHeight="1" x14ac:dyDescent="0.2"/>
  <cols>
    <col min="1" max="1" width="3.28515625" style="40" customWidth="1"/>
    <col min="2" max="3" width="1.7109375" style="40" customWidth="1"/>
    <col min="4" max="4" width="17.7109375" style="40" customWidth="1"/>
    <col min="5" max="5" width="9.28515625" style="110" customWidth="1"/>
    <col min="6" max="6" width="2.7109375" style="39" customWidth="1"/>
    <col min="7" max="7" width="9.28515625" style="110" customWidth="1"/>
    <col min="8" max="8" width="2.7109375" style="39" customWidth="1"/>
    <col min="9" max="9" width="9.28515625" style="110" customWidth="1"/>
    <col min="10" max="10" width="2.7109375" style="39" customWidth="1"/>
    <col min="11" max="11" width="9.28515625" style="110" customWidth="1"/>
    <col min="12" max="12" width="2.7109375" style="39" customWidth="1"/>
    <col min="13" max="13" width="9.28515625" style="110" customWidth="1"/>
    <col min="14" max="14" width="2.7109375" style="39" customWidth="1"/>
    <col min="15" max="15" width="9.28515625" style="110" customWidth="1"/>
    <col min="16" max="16" width="2.7109375" style="39" customWidth="1"/>
    <col min="17" max="17" width="9.28515625" style="110" customWidth="1"/>
    <col min="18" max="18" width="2.7109375" style="39" customWidth="1"/>
    <col min="19" max="19" width="9.28515625" style="110" customWidth="1"/>
    <col min="20" max="20" width="2.7109375" style="39" customWidth="1"/>
    <col min="21" max="21" width="9.28515625" style="110" customWidth="1"/>
    <col min="22" max="22" width="2.7109375" style="39" customWidth="1"/>
    <col min="23" max="16384" width="8.85546875" style="40"/>
  </cols>
  <sheetData>
    <row r="4" spans="1:25" ht="9" customHeight="1" x14ac:dyDescent="0.2">
      <c r="A4" s="99" t="s">
        <v>2386</v>
      </c>
    </row>
    <row r="5" spans="1:25" ht="9" customHeight="1" x14ac:dyDescent="0.2">
      <c r="A5" s="99" t="str">
        <f>CONCATENATE("en signaleringsparameters grondwater ",H!B4)</f>
        <v>en signaleringsparameters grondwater (waarden geldend in de gemeente Haarlemmermeer)</v>
      </c>
    </row>
    <row r="7" spans="1:25" ht="4.5" customHeight="1" x14ac:dyDescent="0.2">
      <c r="A7" s="115"/>
      <c r="B7" s="115"/>
      <c r="C7" s="115"/>
      <c r="D7" s="115"/>
      <c r="E7" s="116"/>
      <c r="F7" s="134"/>
      <c r="G7" s="116"/>
      <c r="H7" s="134"/>
      <c r="I7" s="116"/>
      <c r="J7" s="134"/>
      <c r="K7" s="116"/>
      <c r="L7" s="134"/>
      <c r="M7" s="116"/>
      <c r="N7" s="134"/>
      <c r="O7" s="116"/>
      <c r="P7" s="134"/>
      <c r="Q7" s="116"/>
      <c r="R7" s="134"/>
      <c r="S7" s="116"/>
      <c r="T7" s="134"/>
      <c r="U7" s="116"/>
      <c r="V7" s="134"/>
      <c r="W7" s="101"/>
      <c r="Y7" s="101"/>
    </row>
    <row r="8" spans="1:25" s="155" customFormat="1" ht="45" customHeight="1" x14ac:dyDescent="0.2">
      <c r="A8" s="152"/>
      <c r="B8" s="153"/>
      <c r="C8" s="153"/>
      <c r="D8" s="153"/>
      <c r="E8" s="207" t="s">
        <v>2155</v>
      </c>
      <c r="F8" s="207"/>
      <c r="G8" s="207" t="s">
        <v>2156</v>
      </c>
      <c r="H8" s="207"/>
      <c r="I8" s="207" t="s">
        <v>2157</v>
      </c>
      <c r="J8" s="207"/>
      <c r="K8" s="207" t="s">
        <v>2158</v>
      </c>
      <c r="L8" s="207"/>
      <c r="M8" s="207" t="s">
        <v>2159</v>
      </c>
      <c r="N8" s="207"/>
      <c r="O8" s="207" t="s">
        <v>2160</v>
      </c>
      <c r="P8" s="207"/>
      <c r="Q8" s="207" t="s">
        <v>2161</v>
      </c>
      <c r="R8" s="207"/>
      <c r="S8" s="207" t="s">
        <v>877</v>
      </c>
      <c r="T8" s="207"/>
      <c r="U8" s="207" t="s">
        <v>2165</v>
      </c>
      <c r="V8" s="207"/>
      <c r="W8" s="154"/>
      <c r="Y8" s="154"/>
    </row>
    <row r="9" spans="1:25" ht="9" customHeight="1" x14ac:dyDescent="0.2">
      <c r="A9" s="103"/>
      <c r="B9" s="100"/>
      <c r="C9" s="100"/>
      <c r="D9" s="100"/>
      <c r="E9" s="109"/>
      <c r="F9" s="135"/>
      <c r="G9" s="109"/>
      <c r="H9" s="135"/>
      <c r="I9" s="109"/>
      <c r="J9" s="135"/>
      <c r="K9" s="109"/>
      <c r="L9" s="135"/>
      <c r="M9" s="109"/>
      <c r="N9" s="135"/>
      <c r="O9" s="109"/>
      <c r="P9" s="135"/>
      <c r="Q9" s="109"/>
      <c r="R9" s="135"/>
      <c r="S9" s="109"/>
      <c r="T9" s="135"/>
      <c r="U9" s="109"/>
      <c r="V9" s="135"/>
      <c r="W9" s="101"/>
      <c r="Y9" s="101"/>
    </row>
    <row r="10" spans="1:25" ht="9" customHeight="1" x14ac:dyDescent="0.2">
      <c r="A10" s="103" t="s">
        <v>2162</v>
      </c>
      <c r="B10" s="100"/>
      <c r="C10" s="100"/>
      <c r="D10" s="100"/>
      <c r="E10" s="206" t="s">
        <v>2163</v>
      </c>
      <c r="F10" s="206"/>
      <c r="G10" s="206" t="s">
        <v>2163</v>
      </c>
      <c r="H10" s="206"/>
      <c r="I10" s="206" t="s">
        <v>2163</v>
      </c>
      <c r="J10" s="206"/>
      <c r="K10" s="206" t="s">
        <v>2163</v>
      </c>
      <c r="L10" s="206"/>
      <c r="M10" s="206" t="s">
        <v>2163</v>
      </c>
      <c r="N10" s="206"/>
      <c r="O10" s="206" t="s">
        <v>2163</v>
      </c>
      <c r="P10" s="206"/>
      <c r="Q10" s="206" t="s">
        <v>2163</v>
      </c>
      <c r="R10" s="206"/>
      <c r="S10" s="206" t="s">
        <v>2163</v>
      </c>
      <c r="T10" s="206"/>
      <c r="U10" s="206" t="s">
        <v>2164</v>
      </c>
      <c r="V10" s="206"/>
      <c r="W10" s="101"/>
      <c r="X10" s="110" t="s">
        <v>0</v>
      </c>
      <c r="Y10" s="101"/>
    </row>
    <row r="11" spans="1:25" ht="4.5" customHeight="1" x14ac:dyDescent="0.2">
      <c r="A11" s="131"/>
      <c r="B11" s="113"/>
      <c r="C11" s="113"/>
      <c r="D11" s="113"/>
      <c r="E11" s="114"/>
      <c r="F11" s="136"/>
      <c r="G11" s="114"/>
      <c r="H11" s="136"/>
      <c r="I11" s="114"/>
      <c r="J11" s="136"/>
      <c r="K11" s="114"/>
      <c r="L11" s="136"/>
      <c r="M11" s="114"/>
      <c r="N11" s="136"/>
      <c r="O11" s="114"/>
      <c r="P11" s="136"/>
      <c r="Q11" s="114"/>
      <c r="R11" s="136"/>
      <c r="S11" s="114"/>
      <c r="T11" s="136"/>
      <c r="U11" s="114"/>
      <c r="V11" s="136"/>
      <c r="W11" s="101"/>
      <c r="Y11" s="101"/>
    </row>
    <row r="12" spans="1:25" ht="4.5" customHeight="1" x14ac:dyDescent="0.2">
      <c r="A12" s="132"/>
      <c r="B12" s="108"/>
      <c r="C12" s="108"/>
      <c r="D12" s="108"/>
      <c r="E12" s="112"/>
      <c r="F12" s="137"/>
      <c r="G12" s="112"/>
      <c r="H12" s="137"/>
      <c r="I12" s="112"/>
      <c r="J12" s="137"/>
      <c r="K12" s="112"/>
      <c r="L12" s="137"/>
      <c r="M12" s="112"/>
      <c r="N12" s="137"/>
      <c r="O12" s="112"/>
      <c r="P12" s="137"/>
      <c r="Q12" s="112"/>
      <c r="R12" s="137"/>
      <c r="S12" s="112"/>
      <c r="T12" s="137"/>
      <c r="U12" s="112"/>
      <c r="V12" s="137"/>
    </row>
    <row r="13" spans="1:25" ht="9" customHeight="1" x14ac:dyDescent="0.2">
      <c r="A13" s="105" t="s">
        <v>2166</v>
      </c>
      <c r="B13" s="99"/>
      <c r="C13" s="99"/>
      <c r="D13" s="99"/>
    </row>
    <row r="14" spans="1:25" ht="9" customHeight="1" x14ac:dyDescent="0.2">
      <c r="A14" s="104" t="s">
        <v>2167</v>
      </c>
      <c r="E14" s="110" t="str">
        <f>IFERROR(IF(VLOOKUP($X14,E!$B$3:'E'!$AN$500,5,FALSE)=1000000000,"-",(IF(VLOOKUP($X14,E!$B$3:'E'!$AN$500,5,FALSE)&lt;0.0001,FIXED(VLOOKUP($X14,E!$B$3:'E'!$AN$500,5,FALSE),6),IF(VLOOKUP($X14,E!$B$3:'E'!$AN$500,5,FALSE)&lt;0.001,FIXED(VLOOKUP($X14,E!$B$3:'E'!$AN$500,5,FALSE),5),IF(VLOOKUP($X14,E!$B$3:'E'!$AN$500,5,FALSE)&lt;0.01,FIXED(VLOOKUP($X14,E!$B$3:'E'!$AN$500,5,FALSE),4),IF(VLOOKUP($X14,E!$B$3:'E'!$AN$500,5,FALSE)&lt;0.1,FIXED(VLOOKUP($X14,E!$B$3:'E'!$AN$500,5,FALSE),3),IF(VLOOKUP($X14,E!$B$3:'E'!$AN$500,5,FALSE)&lt;1,FIXED(VLOOKUP($X14,E!$B$3:'E'!$AN$500,5,FALSE),2),IF(VLOOKUP($X14,E!$B$3:'E'!$AN$500,5,FALSE)&lt;10,FIXED(VLOOKUP($X14,E!$B$3:'E'!$AN$500,5,FALSE),1),VLOOKUP($X14,E!$B$3:'E'!$AN$500,5,FALSE))))))))),"-")</f>
        <v>4,0</v>
      </c>
      <c r="G14" s="110">
        <f>IFERROR(IF(VLOOKUP($X14,E!$B$3:'E'!$AN$500,6,FALSE)=1000000000,"-",(IF(VLOOKUP($X14,E!$B$3:'E'!$AN$500,6,FALSE)&lt;0.0001,FIXED(VLOOKUP($X14,E!$B$3:'E'!$AN$500,6,FALSE),6),IF(VLOOKUP($X14,E!$B$3:'E'!$AN$500,6,FALSE)&lt;0.001,FIXED(VLOOKUP($X14,E!$B$3:'E'!$AN$500,6,FALSE),5),IF(VLOOKUP($X14,E!$B$3:'E'!$AN$500,6,FALSE)&lt;0.01,FIXED(VLOOKUP($X14,E!$B$3:'E'!$AN$500,6,FALSE),4),IF(VLOOKUP($X14,E!$B$3:'E'!$AN$500,6,FALSE)&lt;0.1,FIXED(VLOOKUP($X14,E!$B$3:'E'!$AN$500,6,FALSE),3),IF(VLOOKUP($X14,E!$B$3:'E'!$AN$500,6,FALSE)&lt;1,FIXED(VLOOKUP($X14,E!$B$3:'E'!$AN$500,6,FALSE),2),IF(VLOOKUP($X14,E!$B$3:'E'!$AN$500,6,FALSE)&lt;10,FIXED(VLOOKUP($X14,E!$B$3:'E'!$AN$500,6,FALSE),1),VLOOKUP($X14,E!$B$3:'E'!$AN$500,6,FALSE))))))))),"-")</f>
        <v>15</v>
      </c>
      <c r="I14" s="110">
        <f>IFERROR(IF(VLOOKUP($X14,E!$B$3:'E'!$AN$500,7,FALSE)=1000000000,"-",(IF(VLOOKUP($X14,E!$B$3:'E'!$AN$500,7,FALSE)&lt;0.0001,FIXED(VLOOKUP($X14,E!$B$3:'E'!$AN$500,7,FALSE),6),IF(VLOOKUP($X14,E!$B$3:'E'!$AN$500,7,FALSE)&lt;0.001,FIXED(VLOOKUP($X14,E!$B$3:'E'!$AN$500,7,FALSE),5),IF(VLOOKUP($X14,E!$B$3:'E'!$AN$500,7,FALSE)&lt;0.01,FIXED(VLOOKUP($X14,E!$B$3:'E'!$AN$500,7,FALSE),4),IF(VLOOKUP($X14,E!$B$3:'E'!$AN$500,7,FALSE)&lt;0.1,FIXED(VLOOKUP($X14,E!$B$3:'E'!$AN$500,7,FALSE),3),IF(VLOOKUP($X14,E!$B$3:'E'!$AN$500,7,FALSE)&lt;1,FIXED(VLOOKUP($X14,E!$B$3:'E'!$AN$500,7,FALSE),2),IF(VLOOKUP($X14,E!$B$3:'E'!$AN$500,7,FALSE)&lt;10,FIXED(VLOOKUP($X14,E!$B$3:'E'!$AN$500,7,FALSE),1),VLOOKUP($X14,E!$B$3:'E'!$AN$500,7,FALSE))))))))),"-")</f>
        <v>22</v>
      </c>
      <c r="K14" s="110">
        <f>IFERROR(IF(VLOOKUP($X14,E!$B$3:'E'!$AN$500,8,FALSE)=1000000000,"-",(IF(VLOOKUP($X14,E!$B$3:'E'!$AN$500,8,FALSE)&lt;0.0001,FIXED(VLOOKUP($X14,E!$B$3:'E'!$AN$500,8,FALSE),6),IF(VLOOKUP($X14,E!$B$3:'E'!$AN$500,8,FALSE)&lt;0.001,FIXED(VLOOKUP($X14,E!$B$3:'E'!$AN$500,8,FALSE),5),IF(VLOOKUP($X14,E!$B$3:'E'!$AN$500,8,FALSE)&lt;0.01,FIXED(VLOOKUP($X14,E!$B$3:'E'!$AN$500,8,FALSE),4),IF(VLOOKUP($X14,E!$B$3:'E'!$AN$500,8,FALSE)&lt;0.1,FIXED(VLOOKUP($X14,E!$B$3:'E'!$AN$500,8,FALSE),3),IF(VLOOKUP($X14,E!$B$3:'E'!$AN$500,8,FALSE)&lt;1,FIXED(VLOOKUP($X14,E!$B$3:'E'!$AN$500,8,FALSE),2),IF(VLOOKUP($X14,E!$B$3:'E'!$AN$500,8,FALSE)&lt;10,FIXED(VLOOKUP($X14,E!$B$3:'E'!$AN$500,8,FALSE),1),VLOOKUP($X14,E!$B$3:'E'!$AN$500,8,FALSE))))))))),"-")</f>
        <v>22</v>
      </c>
      <c r="M14" s="110">
        <f>IFERROR(IF(VLOOKUP($X14,E!$B$3:'E'!$AN$500,9,FALSE)=1000000000,"-",(IF(VLOOKUP($X14,E!$B$3:'E'!$AN$500,9,FALSE)&lt;0.0001,FIXED(VLOOKUP($X14,E!$B$3:'E'!$AN$500,9,FALSE),6),IF(VLOOKUP($X14,E!$B$3:'E'!$AN$500,9,FALSE)&lt;0.001,FIXED(VLOOKUP($X14,E!$B$3:'E'!$AN$500,9,FALSE),5),IF(VLOOKUP($X14,E!$B$3:'E'!$AN$500,9,FALSE)&lt;0.01,FIXED(VLOOKUP($X14,E!$B$3:'E'!$AN$500,9,FALSE),4),IF(VLOOKUP($X14,E!$B$3:'E'!$AN$500,9,FALSE)&lt;0.1,FIXED(VLOOKUP($X14,E!$B$3:'E'!$AN$500,9,FALSE),3),IF(VLOOKUP($X14,E!$B$3:'E'!$AN$500,9,FALSE)&lt;1,FIXED(VLOOKUP($X14,E!$B$3:'E'!$AN$500,9,FALSE),2),IF(VLOOKUP($X14,E!$B$3:'E'!$AN$500,9,FALSE)&lt;10,FIXED(VLOOKUP($X14,E!$B$3:'E'!$AN$500,9,FALSE),1),VLOOKUP($X14,E!$B$3:'E'!$AN$500,9,FALSE))))))))),"-")</f>
        <v>22</v>
      </c>
      <c r="O14" s="110" t="str">
        <f>IFERROR(IF(VLOOKUP($X14,E!$B$3:'E'!$AN$500,10,FALSE)=1000000000,"-",(IF(VLOOKUP($X14,E!$B$3:'E'!$AN$500,10,FALSE)&lt;0.0001,FIXED(VLOOKUP($X14,E!$B$3:'E'!$AN$500,10,FALSE),6),IF(VLOOKUP($X14,E!$B$3:'E'!$AN$500,10,FALSE)&lt;0.001,FIXED(VLOOKUP($X14,E!$B$3:'E'!$AN$500,10,FALSE),5),IF(VLOOKUP($X14,E!$B$3:'E'!$AN$500,10,FALSE)&lt;0.01,FIXED(VLOOKUP($X14,E!$B$3:'E'!$AN$500,10,FALSE),4),IF(VLOOKUP($X14,E!$B$3:'E'!$AN$500,10,FALSE)&lt;0.1,FIXED(VLOOKUP($X14,E!$B$3:'E'!$AN$500,10,FALSE),3),IF(VLOOKUP($X14,E!$B$3:'E'!$AN$500,10,FALSE)&lt;1,FIXED(VLOOKUP($X14,E!$B$3:'E'!$AN$500,10,FALSE),2),IF(VLOOKUP($X14,E!$B$3:'E'!$AN$500,10,FALSE)&lt;10,FIXED(VLOOKUP($X14,E!$B$3:'E'!$AN$500,10,FALSE),1),VLOOKUP($X14,E!$B$3:'E'!$AN$500,10,FALSE))))))))),"-")</f>
        <v>9,0</v>
      </c>
      <c r="Q14" s="110" t="str">
        <f>IFERROR(IF(VLOOKUP($X14,E!$B$3:'E'!$AN$500,11,FALSE)=1000000000,"-",(IF(VLOOKUP($X14,E!$B$3:'E'!$AN$500,11,FALSE)&lt;0.0001,FIXED(VLOOKUP($X14,E!$B$3:'E'!$AN$500,11,FALSE),6),IF(VLOOKUP($X14,E!$B$3:'E'!$AN$500,11,FALSE)&lt;0.001,FIXED(VLOOKUP($X14,E!$B$3:'E'!$AN$500,11,FALSE),5),IF(VLOOKUP($X14,E!$B$3:'E'!$AN$500,11,FALSE)&lt;0.01,FIXED(VLOOKUP($X14,E!$B$3:'E'!$AN$500,11,FALSE),4),IF(VLOOKUP($X14,E!$B$3:'E'!$AN$500,11,FALSE)&lt;0.1,FIXED(VLOOKUP($X14,E!$B$3:'E'!$AN$500,11,FALSE),3),IF(VLOOKUP($X14,E!$B$3:'E'!$AN$500,11,FALSE)&lt;1,FIXED(VLOOKUP($X14,E!$B$3:'E'!$AN$500,11,FALSE),2),IF(VLOOKUP($X14,E!$B$3:'E'!$AN$500,11,FALSE)&lt;10,FIXED(VLOOKUP($X14,E!$B$3:'E'!$AN$500,11,FALSE),1),VLOOKUP($X14,E!$B$3:'E'!$AN$500,11,FALSE))))))))),"-")</f>
        <v>0,070</v>
      </c>
      <c r="S14" s="110">
        <f>IFERROR(IF(VLOOKUP($X14,E!$B$3:'E'!$AN$500,12,FALSE)=1000000000,"-",(IF(VLOOKUP($X14,E!$B$3:'E'!$AN$500,12,FALSE)&lt;0.0001,FIXED(VLOOKUP($X14,E!$B$3:'E'!$AN$500,12,FALSE),6),IF(VLOOKUP($X14,E!$B$3:'E'!$AN$500,12,FALSE)&lt;0.001,FIXED(VLOOKUP($X14,E!$B$3:'E'!$AN$500,12,FALSE),5),IF(VLOOKUP($X14,E!$B$3:'E'!$AN$500,12,FALSE)&lt;0.01,FIXED(VLOOKUP($X14,E!$B$3:'E'!$AN$500,12,FALSE),4),IF(VLOOKUP($X14,E!$B$3:'E'!$AN$500,12,FALSE)&lt;0.1,FIXED(VLOOKUP($X14,E!$B$3:'E'!$AN$500,12,FALSE),3),IF(VLOOKUP($X14,E!$B$3:'E'!$AN$500,12,FALSE)&lt;1,FIXED(VLOOKUP($X14,E!$B$3:'E'!$AN$500,12,FALSE),2),IF(VLOOKUP($X14,E!$B$3:'E'!$AN$500,12,FALSE)&lt;10,FIXED(VLOOKUP($X14,E!$B$3:'E'!$AN$500,12,FALSE),1),VLOOKUP($X14,E!$B$3:'E'!$AN$500,12,FALSE))))))))),"-")</f>
        <v>22</v>
      </c>
      <c r="U14" s="110">
        <f>IFERROR(IF(VLOOKUP($X14,E!$B$3:'E'!$AN$500,18,FALSE)=1000000000,"-",(IF(VLOOKUP($X14,E!$B$3:'E'!$AN$500,18,FALSE)&lt;0.0001,FIXED(VLOOKUP($X14,E!$B$3:'E'!$AN$500,18,FALSE),6),IF(VLOOKUP($X14,E!$B$3:'E'!$AN$500,18,FALSE)&lt;0.001,FIXED(VLOOKUP($X14,E!$B$3:'E'!$AN$500,18,FALSE),5),IF(VLOOKUP($X14,E!$B$3:'E'!$AN$500,18,FALSE)&lt;0.01,FIXED(VLOOKUP($X14,E!$B$3:'E'!$AN$500,18,FALSE),4),IF(VLOOKUP($X14,E!$B$3:'E'!$AN$500,18,FALSE)&lt;0.1,FIXED(VLOOKUP($X14,E!$B$3:'E'!$AN$500,18,FALSE),3),IF(VLOOKUP($X14,E!$B$3:'E'!$AN$500,18,FALSE)&lt;1,FIXED(VLOOKUP($X14,E!$B$3:'E'!$AN$500,18,FALSE),2),IF(VLOOKUP($X14,E!$B$3:'E'!$AN$500,18,FALSE)&lt;10,FIXED(VLOOKUP($X14,E!$B$3:'E'!$AN$500,18,FALSE),1),VLOOKUP($X14,E!$B$3:'E'!$AN$500,18,FALSE))))))))),"-")</f>
        <v>20</v>
      </c>
      <c r="X14" s="40">
        <v>301</v>
      </c>
    </row>
    <row r="15" spans="1:25" ht="9" customHeight="1" x14ac:dyDescent="0.2">
      <c r="A15" s="104" t="s">
        <v>2168</v>
      </c>
      <c r="E15" s="110">
        <f>IFERROR(IF(VLOOKUP($X15,E!$B$3:'E'!$AN$500,5,FALSE)=1000000000,"-",(IF(VLOOKUP($X15,E!$B$3:'E'!$AN$500,5,FALSE)&lt;0.0001,FIXED(VLOOKUP($X15,E!$B$3:'E'!$AN$500,5,FALSE),6),IF(VLOOKUP($X15,E!$B$3:'E'!$AN$500,5,FALSE)&lt;0.001,FIXED(VLOOKUP($X15,E!$B$3:'E'!$AN$500,5,FALSE),5),IF(VLOOKUP($X15,E!$B$3:'E'!$AN$500,5,FALSE)&lt;0.01,FIXED(VLOOKUP($X15,E!$B$3:'E'!$AN$500,5,FALSE),4),IF(VLOOKUP($X15,E!$B$3:'E'!$AN$500,5,FALSE)&lt;0.1,FIXED(VLOOKUP($X15,E!$B$3:'E'!$AN$500,5,FALSE),3),IF(VLOOKUP($X15,E!$B$3:'E'!$AN$500,5,FALSE)&lt;1,FIXED(VLOOKUP($X15,E!$B$3:'E'!$AN$500,5,FALSE),2),IF(VLOOKUP($X15,E!$B$3:'E'!$AN$500,5,FALSE)&lt;10,FIXED(VLOOKUP($X15,E!$B$3:'E'!$AN$500,5,FALSE),1),VLOOKUP($X15,E!$B$3:'E'!$AN$500,5,FALSE))))))))),"-")</f>
        <v>20</v>
      </c>
      <c r="G15" s="110">
        <f>IFERROR(IF(VLOOKUP($X15,E!$B$3:'E'!$AN$500,6,FALSE)=1000000000,"-",(IF(VLOOKUP($X15,E!$B$3:'E'!$AN$500,6,FALSE)&lt;0.0001,FIXED(VLOOKUP($X15,E!$B$3:'E'!$AN$500,6,FALSE),6),IF(VLOOKUP($X15,E!$B$3:'E'!$AN$500,6,FALSE)&lt;0.001,FIXED(VLOOKUP($X15,E!$B$3:'E'!$AN$500,6,FALSE),5),IF(VLOOKUP($X15,E!$B$3:'E'!$AN$500,6,FALSE)&lt;0.01,FIXED(VLOOKUP($X15,E!$B$3:'E'!$AN$500,6,FALSE),4),IF(VLOOKUP($X15,E!$B$3:'E'!$AN$500,6,FALSE)&lt;0.1,FIXED(VLOOKUP($X15,E!$B$3:'E'!$AN$500,6,FALSE),3),IF(VLOOKUP($X15,E!$B$3:'E'!$AN$500,6,FALSE)&lt;1,FIXED(VLOOKUP($X15,E!$B$3:'E'!$AN$500,6,FALSE),2),IF(VLOOKUP($X15,E!$B$3:'E'!$AN$500,6,FALSE)&lt;10,FIXED(VLOOKUP($X15,E!$B$3:'E'!$AN$500,6,FALSE),1),VLOOKUP($X15,E!$B$3:'E'!$AN$500,6,FALSE))))))))),"-")</f>
        <v>27</v>
      </c>
      <c r="I15" s="110">
        <f>IFERROR(IF(VLOOKUP($X15,E!$B$3:'E'!$AN$500,7,FALSE)=1000000000,"-",(IF(VLOOKUP($X15,E!$B$3:'E'!$AN$500,7,FALSE)&lt;0.0001,FIXED(VLOOKUP($X15,E!$B$3:'E'!$AN$500,7,FALSE),6),IF(VLOOKUP($X15,E!$B$3:'E'!$AN$500,7,FALSE)&lt;0.001,FIXED(VLOOKUP($X15,E!$B$3:'E'!$AN$500,7,FALSE),5),IF(VLOOKUP($X15,E!$B$3:'E'!$AN$500,7,FALSE)&lt;0.01,FIXED(VLOOKUP($X15,E!$B$3:'E'!$AN$500,7,FALSE),4),IF(VLOOKUP($X15,E!$B$3:'E'!$AN$500,7,FALSE)&lt;0.1,FIXED(VLOOKUP($X15,E!$B$3:'E'!$AN$500,7,FALSE),3),IF(VLOOKUP($X15,E!$B$3:'E'!$AN$500,7,FALSE)&lt;1,FIXED(VLOOKUP($X15,E!$B$3:'E'!$AN$500,7,FALSE),2),IF(VLOOKUP($X15,E!$B$3:'E'!$AN$500,7,FALSE)&lt;10,FIXED(VLOOKUP($X15,E!$B$3:'E'!$AN$500,7,FALSE),1),VLOOKUP($X15,E!$B$3:'E'!$AN$500,7,FALSE))))))))),"-")</f>
        <v>76</v>
      </c>
      <c r="K15" s="110">
        <f>IFERROR(IF(VLOOKUP($X15,E!$B$3:'E'!$AN$500,8,FALSE)=1000000000,"-",(IF(VLOOKUP($X15,E!$B$3:'E'!$AN$500,8,FALSE)&lt;0.0001,FIXED(VLOOKUP($X15,E!$B$3:'E'!$AN$500,8,FALSE),6),IF(VLOOKUP($X15,E!$B$3:'E'!$AN$500,8,FALSE)&lt;0.001,FIXED(VLOOKUP($X15,E!$B$3:'E'!$AN$500,8,FALSE),5),IF(VLOOKUP($X15,E!$B$3:'E'!$AN$500,8,FALSE)&lt;0.01,FIXED(VLOOKUP($X15,E!$B$3:'E'!$AN$500,8,FALSE),4),IF(VLOOKUP($X15,E!$B$3:'E'!$AN$500,8,FALSE)&lt;0.1,FIXED(VLOOKUP($X15,E!$B$3:'E'!$AN$500,8,FALSE),3),IF(VLOOKUP($X15,E!$B$3:'E'!$AN$500,8,FALSE)&lt;1,FIXED(VLOOKUP($X15,E!$B$3:'E'!$AN$500,8,FALSE),2),IF(VLOOKUP($X15,E!$B$3:'E'!$AN$500,8,FALSE)&lt;10,FIXED(VLOOKUP($X15,E!$B$3:'E'!$AN$500,8,FALSE),1),VLOOKUP($X15,E!$B$3:'E'!$AN$500,8,FALSE))))))))),"-")</f>
        <v>76</v>
      </c>
      <c r="M15" s="110">
        <f>IFERROR(IF(VLOOKUP($X15,E!$B$3:'E'!$AN$500,9,FALSE)=1000000000,"-",(IF(VLOOKUP($X15,E!$B$3:'E'!$AN$500,9,FALSE)&lt;0.0001,FIXED(VLOOKUP($X15,E!$B$3:'E'!$AN$500,9,FALSE),6),IF(VLOOKUP($X15,E!$B$3:'E'!$AN$500,9,FALSE)&lt;0.001,FIXED(VLOOKUP($X15,E!$B$3:'E'!$AN$500,9,FALSE),5),IF(VLOOKUP($X15,E!$B$3:'E'!$AN$500,9,FALSE)&lt;0.01,FIXED(VLOOKUP($X15,E!$B$3:'E'!$AN$500,9,FALSE),4),IF(VLOOKUP($X15,E!$B$3:'E'!$AN$500,9,FALSE)&lt;0.1,FIXED(VLOOKUP($X15,E!$B$3:'E'!$AN$500,9,FALSE),3),IF(VLOOKUP($X15,E!$B$3:'E'!$AN$500,9,FALSE)&lt;1,FIXED(VLOOKUP($X15,E!$B$3:'E'!$AN$500,9,FALSE),2),IF(VLOOKUP($X15,E!$B$3:'E'!$AN$500,9,FALSE)&lt;10,FIXED(VLOOKUP($X15,E!$B$3:'E'!$AN$500,9,FALSE),1),VLOOKUP($X15,E!$B$3:'E'!$AN$500,9,FALSE))))))))),"-")</f>
        <v>76</v>
      </c>
      <c r="O15" s="110">
        <f>IFERROR(IF(VLOOKUP($X15,E!$B$3:'E'!$AN$500,10,FALSE)=1000000000,"-",(IF(VLOOKUP($X15,E!$B$3:'E'!$AN$500,10,FALSE)&lt;0.0001,FIXED(VLOOKUP($X15,E!$B$3:'E'!$AN$500,10,FALSE),6),IF(VLOOKUP($X15,E!$B$3:'E'!$AN$500,10,FALSE)&lt;0.001,FIXED(VLOOKUP($X15,E!$B$3:'E'!$AN$500,10,FALSE),5),IF(VLOOKUP($X15,E!$B$3:'E'!$AN$500,10,FALSE)&lt;0.01,FIXED(VLOOKUP($X15,E!$B$3:'E'!$AN$500,10,FALSE),4),IF(VLOOKUP($X15,E!$B$3:'E'!$AN$500,10,FALSE)&lt;0.1,FIXED(VLOOKUP($X15,E!$B$3:'E'!$AN$500,10,FALSE),3),IF(VLOOKUP($X15,E!$B$3:'E'!$AN$500,10,FALSE)&lt;1,FIXED(VLOOKUP($X15,E!$B$3:'E'!$AN$500,10,FALSE),2),IF(VLOOKUP($X15,E!$B$3:'E'!$AN$500,10,FALSE)&lt;10,FIXED(VLOOKUP($X15,E!$B$3:'E'!$AN$500,10,FALSE),1),VLOOKUP($X15,E!$B$3:'E'!$AN$500,10,FALSE))))))))),"-")</f>
        <v>42</v>
      </c>
      <c r="Q15" s="110" t="str">
        <f>IFERROR(IF(VLOOKUP($X15,E!$B$3:'E'!$AN$500,11,FALSE)=1000000000,"-",(IF(VLOOKUP($X15,E!$B$3:'E'!$AN$500,11,FALSE)&lt;0.0001,FIXED(VLOOKUP($X15,E!$B$3:'E'!$AN$500,11,FALSE),6),IF(VLOOKUP($X15,E!$B$3:'E'!$AN$500,11,FALSE)&lt;0.001,FIXED(VLOOKUP($X15,E!$B$3:'E'!$AN$500,11,FALSE),5),IF(VLOOKUP($X15,E!$B$3:'E'!$AN$500,11,FALSE)&lt;0.01,FIXED(VLOOKUP($X15,E!$B$3:'E'!$AN$500,11,FALSE),4),IF(VLOOKUP($X15,E!$B$3:'E'!$AN$500,11,FALSE)&lt;0.1,FIXED(VLOOKUP($X15,E!$B$3:'E'!$AN$500,11,FALSE),3),IF(VLOOKUP($X15,E!$B$3:'E'!$AN$500,11,FALSE)&lt;1,FIXED(VLOOKUP($X15,E!$B$3:'E'!$AN$500,11,FALSE),2),IF(VLOOKUP($X15,E!$B$3:'E'!$AN$500,11,FALSE)&lt;10,FIXED(VLOOKUP($X15,E!$B$3:'E'!$AN$500,11,FALSE),1),VLOOKUP($X15,E!$B$3:'E'!$AN$500,11,FALSE))))))))),"-")</f>
        <v>0,61</v>
      </c>
      <c r="S15" s="110">
        <f>IFERROR(IF(VLOOKUP($X15,E!$B$3:'E'!$AN$500,12,FALSE)=1000000000,"-",(IF(VLOOKUP($X15,E!$B$3:'E'!$AN$500,12,FALSE)&lt;0.0001,FIXED(VLOOKUP($X15,E!$B$3:'E'!$AN$500,12,FALSE),6),IF(VLOOKUP($X15,E!$B$3:'E'!$AN$500,12,FALSE)&lt;0.001,FIXED(VLOOKUP($X15,E!$B$3:'E'!$AN$500,12,FALSE),5),IF(VLOOKUP($X15,E!$B$3:'E'!$AN$500,12,FALSE)&lt;0.01,FIXED(VLOOKUP($X15,E!$B$3:'E'!$AN$500,12,FALSE),4),IF(VLOOKUP($X15,E!$B$3:'E'!$AN$500,12,FALSE)&lt;0.1,FIXED(VLOOKUP($X15,E!$B$3:'E'!$AN$500,12,FALSE),3),IF(VLOOKUP($X15,E!$B$3:'E'!$AN$500,12,FALSE)&lt;1,FIXED(VLOOKUP($X15,E!$B$3:'E'!$AN$500,12,FALSE),2),IF(VLOOKUP($X15,E!$B$3:'E'!$AN$500,12,FALSE)&lt;10,FIXED(VLOOKUP($X15,E!$B$3:'E'!$AN$500,12,FALSE),1),VLOOKUP($X15,E!$B$3:'E'!$AN$500,12,FALSE))))))))),"-")</f>
        <v>76</v>
      </c>
      <c r="U15" s="110">
        <f>IFERROR(IF(VLOOKUP($X15,E!$B$3:'E'!$AN$500,18,FALSE)=1000000000,"-",(IF(VLOOKUP($X15,E!$B$3:'E'!$AN$500,18,FALSE)&lt;0.0001,FIXED(VLOOKUP($X15,E!$B$3:'E'!$AN$500,18,FALSE),6),IF(VLOOKUP($X15,E!$B$3:'E'!$AN$500,18,FALSE)&lt;0.001,FIXED(VLOOKUP($X15,E!$B$3:'E'!$AN$500,18,FALSE),5),IF(VLOOKUP($X15,E!$B$3:'E'!$AN$500,18,FALSE)&lt;0.01,FIXED(VLOOKUP($X15,E!$B$3:'E'!$AN$500,18,FALSE),4),IF(VLOOKUP($X15,E!$B$3:'E'!$AN$500,18,FALSE)&lt;0.1,FIXED(VLOOKUP($X15,E!$B$3:'E'!$AN$500,18,FALSE),3),IF(VLOOKUP($X15,E!$B$3:'E'!$AN$500,18,FALSE)&lt;1,FIXED(VLOOKUP($X15,E!$B$3:'E'!$AN$500,18,FALSE),2),IF(VLOOKUP($X15,E!$B$3:'E'!$AN$500,18,FALSE)&lt;10,FIXED(VLOOKUP($X15,E!$B$3:'E'!$AN$500,18,FALSE),1),VLOOKUP($X15,E!$B$3:'E'!$AN$500,18,FALSE))))))))),"-")</f>
        <v>60</v>
      </c>
      <c r="X15" s="40">
        <v>310</v>
      </c>
    </row>
    <row r="16" spans="1:25" ht="9" customHeight="1" x14ac:dyDescent="0.2">
      <c r="A16" s="104" t="s">
        <v>2169</v>
      </c>
      <c r="E16" s="110" t="str">
        <f>IFERROR(IF(VLOOKUP($X16,E!$B$3:'E'!$AN$500,5,FALSE)=1000000000,"-",(IF(VLOOKUP($X16,E!$B$3:'E'!$AN$500,5,FALSE)&lt;0.0001,FIXED(VLOOKUP($X16,E!$B$3:'E'!$AN$500,5,FALSE),6),IF(VLOOKUP($X16,E!$B$3:'E'!$AN$500,5,FALSE)&lt;0.001,FIXED(VLOOKUP($X16,E!$B$3:'E'!$AN$500,5,FALSE),5),IF(VLOOKUP($X16,E!$B$3:'E'!$AN$500,5,FALSE)&lt;0.01,FIXED(VLOOKUP($X16,E!$B$3:'E'!$AN$500,5,FALSE),4),IF(VLOOKUP($X16,E!$B$3:'E'!$AN$500,5,FALSE)&lt;0.1,FIXED(VLOOKUP($X16,E!$B$3:'E'!$AN$500,5,FALSE),3),IF(VLOOKUP($X16,E!$B$3:'E'!$AN$500,5,FALSE)&lt;1,FIXED(VLOOKUP($X16,E!$B$3:'E'!$AN$500,5,FALSE),2),IF(VLOOKUP($X16,E!$B$3:'E'!$AN$500,5,FALSE)&lt;10,FIXED(VLOOKUP($X16,E!$B$3:'E'!$AN$500,5,FALSE),1),VLOOKUP($X16,E!$B$3:'E'!$AN$500,5,FALSE))))))))),"-")</f>
        <v>-</v>
      </c>
      <c r="F16" s="39" t="str">
        <f>IF(E16="-","(1)","")</f>
        <v>(1)</v>
      </c>
      <c r="G16" s="110" t="str">
        <f>IFERROR(IF(VLOOKUP($X16,E!$B$3:'E'!$AN$500,6,FALSE)=1000000000,"-",(IF(VLOOKUP($X16,E!$B$3:'E'!$AN$500,6,FALSE)&lt;0.0001,FIXED(VLOOKUP($X16,E!$B$3:'E'!$AN$500,6,FALSE),6),IF(VLOOKUP($X16,E!$B$3:'E'!$AN$500,6,FALSE)&lt;0.001,FIXED(VLOOKUP($X16,E!$B$3:'E'!$AN$500,6,FALSE),5),IF(VLOOKUP($X16,E!$B$3:'E'!$AN$500,6,FALSE)&lt;0.01,FIXED(VLOOKUP($X16,E!$B$3:'E'!$AN$500,6,FALSE),4),IF(VLOOKUP($X16,E!$B$3:'E'!$AN$500,6,FALSE)&lt;0.1,FIXED(VLOOKUP($X16,E!$B$3:'E'!$AN$500,6,FALSE),3),IF(VLOOKUP($X16,E!$B$3:'E'!$AN$500,6,FALSE)&lt;1,FIXED(VLOOKUP($X16,E!$B$3:'E'!$AN$500,6,FALSE),2),IF(VLOOKUP($X16,E!$B$3:'E'!$AN$500,6,FALSE)&lt;10,FIXED(VLOOKUP($X16,E!$B$3:'E'!$AN$500,6,FALSE),1),VLOOKUP($X16,E!$B$3:'E'!$AN$500,6,FALSE))))))))),"-")</f>
        <v>-</v>
      </c>
      <c r="H16" s="39" t="str">
        <f>IF(G16="-","(1)","")</f>
        <v>(1)</v>
      </c>
      <c r="I16" s="110" t="str">
        <f>IFERROR(IF(VLOOKUP($X16,E!$B$3:'E'!$AN$500,7,FALSE)=1000000000,"-",(IF(VLOOKUP($X16,E!$B$3:'E'!$AN$500,7,FALSE)&lt;0.0001,FIXED(VLOOKUP($X16,E!$B$3:'E'!$AN$500,7,FALSE),6),IF(VLOOKUP($X16,E!$B$3:'E'!$AN$500,7,FALSE)&lt;0.001,FIXED(VLOOKUP($X16,E!$B$3:'E'!$AN$500,7,FALSE),5),IF(VLOOKUP($X16,E!$B$3:'E'!$AN$500,7,FALSE)&lt;0.01,FIXED(VLOOKUP($X16,E!$B$3:'E'!$AN$500,7,FALSE),4),IF(VLOOKUP($X16,E!$B$3:'E'!$AN$500,7,FALSE)&lt;0.1,FIXED(VLOOKUP($X16,E!$B$3:'E'!$AN$500,7,FALSE),3),IF(VLOOKUP($X16,E!$B$3:'E'!$AN$500,7,FALSE)&lt;1,FIXED(VLOOKUP($X16,E!$B$3:'E'!$AN$500,7,FALSE),2),IF(VLOOKUP($X16,E!$B$3:'E'!$AN$500,7,FALSE)&lt;10,FIXED(VLOOKUP($X16,E!$B$3:'E'!$AN$500,7,FALSE),1),VLOOKUP($X16,E!$B$3:'E'!$AN$500,7,FALSE))))))))),"-")</f>
        <v>-</v>
      </c>
      <c r="J16" s="39" t="str">
        <f>IF(I16="-","(1)","")</f>
        <v>(1)</v>
      </c>
      <c r="K16" s="110" t="str">
        <f>IFERROR(IF(VLOOKUP($X16,E!$B$3:'E'!$AN$500,8,FALSE)=1000000000,"-",(IF(VLOOKUP($X16,E!$B$3:'E'!$AN$500,8,FALSE)&lt;0.0001,FIXED(VLOOKUP($X16,E!$B$3:'E'!$AN$500,8,FALSE),6),IF(VLOOKUP($X16,E!$B$3:'E'!$AN$500,8,FALSE)&lt;0.001,FIXED(VLOOKUP($X16,E!$B$3:'E'!$AN$500,8,FALSE),5),IF(VLOOKUP($X16,E!$B$3:'E'!$AN$500,8,FALSE)&lt;0.01,FIXED(VLOOKUP($X16,E!$B$3:'E'!$AN$500,8,FALSE),4),IF(VLOOKUP($X16,E!$B$3:'E'!$AN$500,8,FALSE)&lt;0.1,FIXED(VLOOKUP($X16,E!$B$3:'E'!$AN$500,8,FALSE),3),IF(VLOOKUP($X16,E!$B$3:'E'!$AN$500,8,FALSE)&lt;1,FIXED(VLOOKUP($X16,E!$B$3:'E'!$AN$500,8,FALSE),2),IF(VLOOKUP($X16,E!$B$3:'E'!$AN$500,8,FALSE)&lt;10,FIXED(VLOOKUP($X16,E!$B$3:'E'!$AN$500,8,FALSE),1),VLOOKUP($X16,E!$B$3:'E'!$AN$500,8,FALSE))))))))),"-")</f>
        <v>-</v>
      </c>
      <c r="L16" s="39" t="str">
        <f>IF(K16="-","(1)","")</f>
        <v>(1)</v>
      </c>
      <c r="M16" s="110" t="str">
        <f>IFERROR(IF(VLOOKUP($X16,E!$B$3:'E'!$AN$500,9,FALSE)=1000000000,"-",(IF(VLOOKUP($X16,E!$B$3:'E'!$AN$500,9,FALSE)&lt;0.0001,FIXED(VLOOKUP($X16,E!$B$3:'E'!$AN$500,9,FALSE),6),IF(VLOOKUP($X16,E!$B$3:'E'!$AN$500,9,FALSE)&lt;0.001,FIXED(VLOOKUP($X16,E!$B$3:'E'!$AN$500,9,FALSE),5),IF(VLOOKUP($X16,E!$B$3:'E'!$AN$500,9,FALSE)&lt;0.01,FIXED(VLOOKUP($X16,E!$B$3:'E'!$AN$500,9,FALSE),4),IF(VLOOKUP($X16,E!$B$3:'E'!$AN$500,9,FALSE)&lt;0.1,FIXED(VLOOKUP($X16,E!$B$3:'E'!$AN$500,9,FALSE),3),IF(VLOOKUP($X16,E!$B$3:'E'!$AN$500,9,FALSE)&lt;1,FIXED(VLOOKUP($X16,E!$B$3:'E'!$AN$500,9,FALSE),2),IF(VLOOKUP($X16,E!$B$3:'E'!$AN$500,9,FALSE)&lt;10,FIXED(VLOOKUP($X16,E!$B$3:'E'!$AN$500,9,FALSE),1),VLOOKUP($X16,E!$B$3:'E'!$AN$500,9,FALSE))))))))),"-")</f>
        <v>-</v>
      </c>
      <c r="N16" s="39" t="str">
        <f>IF(M16="-","(1)","")</f>
        <v>(1)</v>
      </c>
      <c r="O16" s="110" t="str">
        <f>IFERROR(IF(VLOOKUP($X16,E!$B$3:'E'!$AN$500,10,FALSE)=1000000000,"-",(IF(VLOOKUP($X16,E!$B$3:'E'!$AN$500,10,FALSE)&lt;0.0001,FIXED(VLOOKUP($X16,E!$B$3:'E'!$AN$500,10,FALSE),6),IF(VLOOKUP($X16,E!$B$3:'E'!$AN$500,10,FALSE)&lt;0.001,FIXED(VLOOKUP($X16,E!$B$3:'E'!$AN$500,10,FALSE),5),IF(VLOOKUP($X16,E!$B$3:'E'!$AN$500,10,FALSE)&lt;0.01,FIXED(VLOOKUP($X16,E!$B$3:'E'!$AN$500,10,FALSE),4),IF(VLOOKUP($X16,E!$B$3:'E'!$AN$500,10,FALSE)&lt;0.1,FIXED(VLOOKUP($X16,E!$B$3:'E'!$AN$500,10,FALSE),3),IF(VLOOKUP($X16,E!$B$3:'E'!$AN$500,10,FALSE)&lt;1,FIXED(VLOOKUP($X16,E!$B$3:'E'!$AN$500,10,FALSE),2),IF(VLOOKUP($X16,E!$B$3:'E'!$AN$500,10,FALSE)&lt;10,FIXED(VLOOKUP($X16,E!$B$3:'E'!$AN$500,10,FALSE),1),VLOOKUP($X16,E!$B$3:'E'!$AN$500,10,FALSE))))))))),"-")</f>
        <v>-</v>
      </c>
      <c r="P16" s="39" t="str">
        <f>IF(O16="-","(5)","")</f>
        <v>(5)</v>
      </c>
      <c r="Q16" s="110" t="str">
        <f>IFERROR(IF(VLOOKUP($X16,E!$B$3:'E'!$AN$500,11,FALSE)=1000000000,"-",(IF(VLOOKUP($X16,E!$B$3:'E'!$AN$500,11,FALSE)&lt;0.0001,FIXED(VLOOKUP($X16,E!$B$3:'E'!$AN$500,11,FALSE),6),IF(VLOOKUP($X16,E!$B$3:'E'!$AN$500,11,FALSE)&lt;0.001,FIXED(VLOOKUP($X16,E!$B$3:'E'!$AN$500,11,FALSE),5),IF(VLOOKUP($X16,E!$B$3:'E'!$AN$500,11,FALSE)&lt;0.01,FIXED(VLOOKUP($X16,E!$B$3:'E'!$AN$500,11,FALSE),4),IF(VLOOKUP($X16,E!$B$3:'E'!$AN$500,11,FALSE)&lt;0.1,FIXED(VLOOKUP($X16,E!$B$3:'E'!$AN$500,11,FALSE),3),IF(VLOOKUP($X16,E!$B$3:'E'!$AN$500,11,FALSE)&lt;1,FIXED(VLOOKUP($X16,E!$B$3:'E'!$AN$500,11,FALSE),2),IF(VLOOKUP($X16,E!$B$3:'E'!$AN$500,11,FALSE)&lt;10,FIXED(VLOOKUP($X16,E!$B$3:'E'!$AN$500,11,FALSE),1),VLOOKUP($X16,E!$B$3:'E'!$AN$500,11,FALSE))))))))),"-")</f>
        <v>-</v>
      </c>
      <c r="R16" s="39" t="str">
        <f>IF(Q16="-","(5)","")</f>
        <v>(5)</v>
      </c>
      <c r="S16" s="110">
        <f>IFERROR(IF(VLOOKUP($X16,E!$B$3:'E'!$AN$500,12,FALSE)=1000000000,"-",(IF(VLOOKUP($X16,E!$B$3:'E'!$AN$500,12,FALSE)&lt;0.0001,FIXED(VLOOKUP($X16,E!$B$3:'E'!$AN$500,12,FALSE),6),IF(VLOOKUP($X16,E!$B$3:'E'!$AN$500,12,FALSE)&lt;0.001,FIXED(VLOOKUP($X16,E!$B$3:'E'!$AN$500,12,FALSE),5),IF(VLOOKUP($X16,E!$B$3:'E'!$AN$500,12,FALSE)&lt;0.01,FIXED(VLOOKUP($X16,E!$B$3:'E'!$AN$500,12,FALSE),4),IF(VLOOKUP($X16,E!$B$3:'E'!$AN$500,12,FALSE)&lt;0.1,FIXED(VLOOKUP($X16,E!$B$3:'E'!$AN$500,12,FALSE),3),IF(VLOOKUP($X16,E!$B$3:'E'!$AN$500,12,FALSE)&lt;1,FIXED(VLOOKUP($X16,E!$B$3:'E'!$AN$500,12,FALSE),2),IF(VLOOKUP($X16,E!$B$3:'E'!$AN$500,12,FALSE)&lt;10,FIXED(VLOOKUP($X16,E!$B$3:'E'!$AN$500,12,FALSE),1),VLOOKUP($X16,E!$B$3:'E'!$AN$500,12,FALSE))))))))),"-")</f>
        <v>920</v>
      </c>
      <c r="T16" s="139" t="s">
        <v>2270</v>
      </c>
      <c r="U16" s="110">
        <f>IFERROR(IF(VLOOKUP($X16,E!$B$3:'E'!$AN$500,18,FALSE)=1000000000,"-",(IF(VLOOKUP($X16,E!$B$3:'E'!$AN$500,18,FALSE)&lt;0.0001,FIXED(VLOOKUP($X16,E!$B$3:'E'!$AN$500,18,FALSE),6),IF(VLOOKUP($X16,E!$B$3:'E'!$AN$500,18,FALSE)&lt;0.001,FIXED(VLOOKUP($X16,E!$B$3:'E'!$AN$500,18,FALSE),5),IF(VLOOKUP($X16,E!$B$3:'E'!$AN$500,18,FALSE)&lt;0.01,FIXED(VLOOKUP($X16,E!$B$3:'E'!$AN$500,18,FALSE),4),IF(VLOOKUP($X16,E!$B$3:'E'!$AN$500,18,FALSE)&lt;0.1,FIXED(VLOOKUP($X16,E!$B$3:'E'!$AN$500,18,FALSE),3),IF(VLOOKUP($X16,E!$B$3:'E'!$AN$500,18,FALSE)&lt;1,FIXED(VLOOKUP($X16,E!$B$3:'E'!$AN$500,18,FALSE),2),IF(VLOOKUP($X16,E!$B$3:'E'!$AN$500,18,FALSE)&lt;10,FIXED(VLOOKUP($X16,E!$B$3:'E'!$AN$500,18,FALSE),1),VLOOKUP($X16,E!$B$3:'E'!$AN$500,18,FALSE))))))))),"-")</f>
        <v>625</v>
      </c>
      <c r="X16" s="40">
        <v>333</v>
      </c>
    </row>
    <row r="17" spans="1:24" ht="9" customHeight="1" x14ac:dyDescent="0.2">
      <c r="A17" s="104" t="s">
        <v>2266</v>
      </c>
      <c r="E17" s="110" t="str">
        <f>IFERROR(IF(VLOOKUP($X17,E!$B$3:'E'!$AN$500,5,FALSE)=1000000000,"-",(IF(VLOOKUP($X17,E!$B$3:'E'!$AN$500,5,FALSE)&lt;0.0001,FIXED(VLOOKUP($X17,E!$B$3:'E'!$AN$500,5,FALSE),6),IF(VLOOKUP($X17,E!$B$3:'E'!$AN$500,5,FALSE)&lt;0.001,FIXED(VLOOKUP($X17,E!$B$3:'E'!$AN$500,5,FALSE),5),IF(VLOOKUP($X17,E!$B$3:'E'!$AN$500,5,FALSE)&lt;0.01,FIXED(VLOOKUP($X17,E!$B$3:'E'!$AN$500,5,FALSE),4),IF(VLOOKUP($X17,E!$B$3:'E'!$AN$500,5,FALSE)&lt;0.1,FIXED(VLOOKUP($X17,E!$B$3:'E'!$AN$500,5,FALSE),3),IF(VLOOKUP($X17,E!$B$3:'E'!$AN$500,5,FALSE)&lt;1,FIXED(VLOOKUP($X17,E!$B$3:'E'!$AN$500,5,FALSE),2),IF(VLOOKUP($X17,E!$B$3:'E'!$AN$500,5,FALSE)&lt;10,FIXED(VLOOKUP($X17,E!$B$3:'E'!$AN$500,5,FALSE),1),VLOOKUP($X17,E!$B$3:'E'!$AN$500,5,FALSE))))))))),"-")</f>
        <v>-</v>
      </c>
      <c r="G17" s="110" t="str">
        <f>IFERROR(IF(VLOOKUP($X17,E!$B$3:'E'!$AN$500,6,FALSE)=1000000000,"-",(IF(VLOOKUP($X17,E!$B$3:'E'!$AN$500,6,FALSE)&lt;0.0001,FIXED(VLOOKUP($X17,E!$B$3:'E'!$AN$500,6,FALSE),6),IF(VLOOKUP($X17,E!$B$3:'E'!$AN$500,6,FALSE)&lt;0.001,FIXED(VLOOKUP($X17,E!$B$3:'E'!$AN$500,6,FALSE),5),IF(VLOOKUP($X17,E!$B$3:'E'!$AN$500,6,FALSE)&lt;0.01,FIXED(VLOOKUP($X17,E!$B$3:'E'!$AN$500,6,FALSE),4),IF(VLOOKUP($X17,E!$B$3:'E'!$AN$500,6,FALSE)&lt;0.1,FIXED(VLOOKUP($X17,E!$B$3:'E'!$AN$500,6,FALSE),3),IF(VLOOKUP($X17,E!$B$3:'E'!$AN$500,6,FALSE)&lt;1,FIXED(VLOOKUP($X17,E!$B$3:'E'!$AN$500,6,FALSE),2),IF(VLOOKUP($X17,E!$B$3:'E'!$AN$500,6,FALSE)&lt;10,FIXED(VLOOKUP($X17,E!$B$3:'E'!$AN$500,6,FALSE),1),VLOOKUP($X17,E!$B$3:'E'!$AN$500,6,FALSE))))))))),"-")</f>
        <v>-</v>
      </c>
      <c r="I17" s="110" t="str">
        <f>IFERROR(IF(VLOOKUP($X17,E!$B$3:'E'!$AN$500,7,FALSE)=1000000000,"-",(IF(VLOOKUP($X17,E!$B$3:'E'!$AN$500,7,FALSE)&lt;0.0001,FIXED(VLOOKUP($X17,E!$B$3:'E'!$AN$500,7,FALSE),6),IF(VLOOKUP($X17,E!$B$3:'E'!$AN$500,7,FALSE)&lt;0.001,FIXED(VLOOKUP($X17,E!$B$3:'E'!$AN$500,7,FALSE),5),IF(VLOOKUP($X17,E!$B$3:'E'!$AN$500,7,FALSE)&lt;0.01,FIXED(VLOOKUP($X17,E!$B$3:'E'!$AN$500,7,FALSE),4),IF(VLOOKUP($X17,E!$B$3:'E'!$AN$500,7,FALSE)&lt;0.1,FIXED(VLOOKUP($X17,E!$B$3:'E'!$AN$500,7,FALSE),3),IF(VLOOKUP($X17,E!$B$3:'E'!$AN$500,7,FALSE)&lt;1,FIXED(VLOOKUP($X17,E!$B$3:'E'!$AN$500,7,FALSE),2),IF(VLOOKUP($X17,E!$B$3:'E'!$AN$500,7,FALSE)&lt;10,FIXED(VLOOKUP($X17,E!$B$3:'E'!$AN$500,7,FALSE),1),VLOOKUP($X17,E!$B$3:'E'!$AN$500,7,FALSE))))))))),"-")</f>
        <v>-</v>
      </c>
      <c r="K17" s="110" t="str">
        <f>IFERROR(IF(VLOOKUP($X17,E!$B$3:'E'!$AN$500,8,FALSE)=1000000000,"-",(IF(VLOOKUP($X17,E!$B$3:'E'!$AN$500,8,FALSE)&lt;0.0001,FIXED(VLOOKUP($X17,E!$B$3:'E'!$AN$500,8,FALSE),6),IF(VLOOKUP($X17,E!$B$3:'E'!$AN$500,8,FALSE)&lt;0.001,FIXED(VLOOKUP($X17,E!$B$3:'E'!$AN$500,8,FALSE),5),IF(VLOOKUP($X17,E!$B$3:'E'!$AN$500,8,FALSE)&lt;0.01,FIXED(VLOOKUP($X17,E!$B$3:'E'!$AN$500,8,FALSE),4),IF(VLOOKUP($X17,E!$B$3:'E'!$AN$500,8,FALSE)&lt;0.1,FIXED(VLOOKUP($X17,E!$B$3:'E'!$AN$500,8,FALSE),3),IF(VLOOKUP($X17,E!$B$3:'E'!$AN$500,8,FALSE)&lt;1,FIXED(VLOOKUP($X17,E!$B$3:'E'!$AN$500,8,FALSE),2),IF(VLOOKUP($X17,E!$B$3:'E'!$AN$500,8,FALSE)&lt;10,FIXED(VLOOKUP($X17,E!$B$3:'E'!$AN$500,8,FALSE),1),VLOOKUP($X17,E!$B$3:'E'!$AN$500,8,FALSE))))))))),"-")</f>
        <v>-</v>
      </c>
      <c r="M17" s="110" t="str">
        <f>IFERROR(IF(VLOOKUP($X17,E!$B$3:'E'!$AN$500,9,FALSE)=1000000000,"-",(IF(VLOOKUP($X17,E!$B$3:'E'!$AN$500,9,FALSE)&lt;0.0001,FIXED(VLOOKUP($X17,E!$B$3:'E'!$AN$500,9,FALSE),6),IF(VLOOKUP($X17,E!$B$3:'E'!$AN$500,9,FALSE)&lt;0.001,FIXED(VLOOKUP($X17,E!$B$3:'E'!$AN$500,9,FALSE),5),IF(VLOOKUP($X17,E!$B$3:'E'!$AN$500,9,FALSE)&lt;0.01,FIXED(VLOOKUP($X17,E!$B$3:'E'!$AN$500,9,FALSE),4),IF(VLOOKUP($X17,E!$B$3:'E'!$AN$500,9,FALSE)&lt;0.1,FIXED(VLOOKUP($X17,E!$B$3:'E'!$AN$500,9,FALSE),3),IF(VLOOKUP($X17,E!$B$3:'E'!$AN$500,9,FALSE)&lt;1,FIXED(VLOOKUP($X17,E!$B$3:'E'!$AN$500,9,FALSE),2),IF(VLOOKUP($X17,E!$B$3:'E'!$AN$500,9,FALSE)&lt;10,FIXED(VLOOKUP($X17,E!$B$3:'E'!$AN$500,9,FALSE),1),VLOOKUP($X17,E!$B$3:'E'!$AN$500,9,FALSE))))))))),"-")</f>
        <v>-</v>
      </c>
      <c r="O17" s="110" t="str">
        <f>IFERROR(IF(VLOOKUP($X17,E!$B$3:'E'!$AN$500,10,FALSE)=1000000000,"-",(IF(VLOOKUP($X17,E!$B$3:'E'!$AN$500,10,FALSE)&lt;0.0001,FIXED(VLOOKUP($X17,E!$B$3:'E'!$AN$500,10,FALSE),6),IF(VLOOKUP($X17,E!$B$3:'E'!$AN$500,10,FALSE)&lt;0.001,FIXED(VLOOKUP($X17,E!$B$3:'E'!$AN$500,10,FALSE),5),IF(VLOOKUP($X17,E!$B$3:'E'!$AN$500,10,FALSE)&lt;0.01,FIXED(VLOOKUP($X17,E!$B$3:'E'!$AN$500,10,FALSE),4),IF(VLOOKUP($X17,E!$B$3:'E'!$AN$500,10,FALSE)&lt;0.1,FIXED(VLOOKUP($X17,E!$B$3:'E'!$AN$500,10,FALSE),3),IF(VLOOKUP($X17,E!$B$3:'E'!$AN$500,10,FALSE)&lt;1,FIXED(VLOOKUP($X17,E!$B$3:'E'!$AN$500,10,FALSE),2),IF(VLOOKUP($X17,E!$B$3:'E'!$AN$500,10,FALSE)&lt;10,FIXED(VLOOKUP($X17,E!$B$3:'E'!$AN$500,10,FALSE),1),VLOOKUP($X17,E!$B$3:'E'!$AN$500,10,FALSE))))))))),"-")</f>
        <v>-</v>
      </c>
      <c r="Q17" s="110" t="str">
        <f>IFERROR(IF(VLOOKUP($X17,E!$B$3:'E'!$AN$500,11,FALSE)=1000000000,"-",(IF(VLOOKUP($X17,E!$B$3:'E'!$AN$500,11,FALSE)&lt;0.0001,FIXED(VLOOKUP($X17,E!$B$3:'E'!$AN$500,11,FALSE),6),IF(VLOOKUP($X17,E!$B$3:'E'!$AN$500,11,FALSE)&lt;0.001,FIXED(VLOOKUP($X17,E!$B$3:'E'!$AN$500,11,FALSE),5),IF(VLOOKUP($X17,E!$B$3:'E'!$AN$500,11,FALSE)&lt;0.01,FIXED(VLOOKUP($X17,E!$B$3:'E'!$AN$500,11,FALSE),4),IF(VLOOKUP($X17,E!$B$3:'E'!$AN$500,11,FALSE)&lt;0.1,FIXED(VLOOKUP($X17,E!$B$3:'E'!$AN$500,11,FALSE),3),IF(VLOOKUP($X17,E!$B$3:'E'!$AN$500,11,FALSE)&lt;1,FIXED(VLOOKUP($X17,E!$B$3:'E'!$AN$500,11,FALSE),2),IF(VLOOKUP($X17,E!$B$3:'E'!$AN$500,11,FALSE)&lt;10,FIXED(VLOOKUP($X17,E!$B$3:'E'!$AN$500,11,FALSE),1),VLOOKUP($X17,E!$B$3:'E'!$AN$500,11,FALSE))))))))),"-")</f>
        <v>-</v>
      </c>
      <c r="S17" s="110" t="str">
        <f>IFERROR(IF(VLOOKUP($X17,E!$B$3:'E'!$AN$500,12,FALSE)=1000000000,"-",(IF(VLOOKUP($X17,E!$B$3:'E'!$AN$500,12,FALSE)&lt;0.0001,FIXED(VLOOKUP($X17,E!$B$3:'E'!$AN$500,12,FALSE),6),IF(VLOOKUP($X17,E!$B$3:'E'!$AN$500,12,FALSE)&lt;0.001,FIXED(VLOOKUP($X17,E!$B$3:'E'!$AN$500,12,FALSE),5),IF(VLOOKUP($X17,E!$B$3:'E'!$AN$500,12,FALSE)&lt;0.01,FIXED(VLOOKUP($X17,E!$B$3:'E'!$AN$500,12,FALSE),4),IF(VLOOKUP($X17,E!$B$3:'E'!$AN$500,12,FALSE)&lt;0.1,FIXED(VLOOKUP($X17,E!$B$3:'E'!$AN$500,12,FALSE),3),IF(VLOOKUP($X17,E!$B$3:'E'!$AN$500,12,FALSE)&lt;1,FIXED(VLOOKUP($X17,E!$B$3:'E'!$AN$500,12,FALSE),2),IF(VLOOKUP($X17,E!$B$3:'E'!$AN$500,12,FALSE)&lt;10,FIXED(VLOOKUP($X17,E!$B$3:'E'!$AN$500,12,FALSE),1),VLOOKUP($X17,E!$B$3:'E'!$AN$500,12,FALSE))))))))),"-")</f>
        <v>-</v>
      </c>
      <c r="U17" s="110" t="str">
        <f>IFERROR(IF(VLOOKUP($X17,E!$B$3:'E'!$AN$500,18,FALSE)=1000000000,"-",(IF(VLOOKUP($X17,E!$B$3:'E'!$AN$500,18,FALSE)&lt;0.0001,FIXED(VLOOKUP($X17,E!$B$3:'E'!$AN$500,18,FALSE),6),IF(VLOOKUP($X17,E!$B$3:'E'!$AN$500,18,FALSE)&lt;0.001,FIXED(VLOOKUP($X17,E!$B$3:'E'!$AN$500,18,FALSE),5),IF(VLOOKUP($X17,E!$B$3:'E'!$AN$500,18,FALSE)&lt;0.01,FIXED(VLOOKUP($X17,E!$B$3:'E'!$AN$500,18,FALSE),4),IF(VLOOKUP($X17,E!$B$3:'E'!$AN$500,18,FALSE)&lt;0.1,FIXED(VLOOKUP($X17,E!$B$3:'E'!$AN$500,18,FALSE),3),IF(VLOOKUP($X17,E!$B$3:'E'!$AN$500,18,FALSE)&lt;1,FIXED(VLOOKUP($X17,E!$B$3:'E'!$AN$500,18,FALSE),2),IF(VLOOKUP($X17,E!$B$3:'E'!$AN$500,18,FALSE)&lt;10,FIXED(VLOOKUP($X17,E!$B$3:'E'!$AN$500,18,FALSE),1),VLOOKUP($X17,E!$B$3:'E'!$AN$500,18,FALSE))))))))),"-")</f>
        <v>-</v>
      </c>
      <c r="X17" s="40">
        <v>362</v>
      </c>
    </row>
    <row r="18" spans="1:24" ht="9" customHeight="1" x14ac:dyDescent="0.2">
      <c r="A18" s="104" t="s">
        <v>2170</v>
      </c>
      <c r="E18" s="110" t="str">
        <f>IFERROR(IF(VLOOKUP($X18,E!$B$3:'E'!$AN$500,5,FALSE)=1000000000,"-",(IF(VLOOKUP($X18,E!$B$3:'E'!$AN$500,5,FALSE)&lt;0.0001,FIXED(VLOOKUP($X18,E!$B$3:'E'!$AN$500,5,FALSE),6),IF(VLOOKUP($X18,E!$B$3:'E'!$AN$500,5,FALSE)&lt;0.001,FIXED(VLOOKUP($X18,E!$B$3:'E'!$AN$500,5,FALSE),5),IF(VLOOKUP($X18,E!$B$3:'E'!$AN$500,5,FALSE)&lt;0.01,FIXED(VLOOKUP($X18,E!$B$3:'E'!$AN$500,5,FALSE),4),IF(VLOOKUP($X18,E!$B$3:'E'!$AN$500,5,FALSE)&lt;0.1,FIXED(VLOOKUP($X18,E!$B$3:'E'!$AN$500,5,FALSE),3),IF(VLOOKUP($X18,E!$B$3:'E'!$AN$500,5,FALSE)&lt;1,FIXED(VLOOKUP($X18,E!$B$3:'E'!$AN$500,5,FALSE),2),IF(VLOOKUP($X18,E!$B$3:'E'!$AN$500,5,FALSE)&lt;10,FIXED(VLOOKUP($X18,E!$B$3:'E'!$AN$500,5,FALSE),1),VLOOKUP($X18,E!$B$3:'E'!$AN$500,5,FALSE))))))))),"-")</f>
        <v>0,60</v>
      </c>
      <c r="G18" s="110" t="str">
        <f>IFERROR(IF(VLOOKUP($X18,E!$B$3:'E'!$AN$500,6,FALSE)=1000000000,"-",(IF(VLOOKUP($X18,E!$B$3:'E'!$AN$500,6,FALSE)&lt;0.0001,FIXED(VLOOKUP($X18,E!$B$3:'E'!$AN$500,6,FALSE),6),IF(VLOOKUP($X18,E!$B$3:'E'!$AN$500,6,FALSE)&lt;0.001,FIXED(VLOOKUP($X18,E!$B$3:'E'!$AN$500,6,FALSE),5),IF(VLOOKUP($X18,E!$B$3:'E'!$AN$500,6,FALSE)&lt;0.01,FIXED(VLOOKUP($X18,E!$B$3:'E'!$AN$500,6,FALSE),4),IF(VLOOKUP($X18,E!$B$3:'E'!$AN$500,6,FALSE)&lt;0.1,FIXED(VLOOKUP($X18,E!$B$3:'E'!$AN$500,6,FALSE),3),IF(VLOOKUP($X18,E!$B$3:'E'!$AN$500,6,FALSE)&lt;1,FIXED(VLOOKUP($X18,E!$B$3:'E'!$AN$500,6,FALSE),2),IF(VLOOKUP($X18,E!$B$3:'E'!$AN$500,6,FALSE)&lt;10,FIXED(VLOOKUP($X18,E!$B$3:'E'!$AN$500,6,FALSE),1),VLOOKUP($X18,E!$B$3:'E'!$AN$500,6,FALSE))))))))),"-")</f>
        <v>1,2</v>
      </c>
      <c r="I18" s="110" t="str">
        <f>IFERROR(IF(VLOOKUP($X18,E!$B$3:'E'!$AN$500,7,FALSE)=1000000000,"-",(IF(VLOOKUP($X18,E!$B$3:'E'!$AN$500,7,FALSE)&lt;0.0001,FIXED(VLOOKUP($X18,E!$B$3:'E'!$AN$500,7,FALSE),6),IF(VLOOKUP($X18,E!$B$3:'E'!$AN$500,7,FALSE)&lt;0.001,FIXED(VLOOKUP($X18,E!$B$3:'E'!$AN$500,7,FALSE),5),IF(VLOOKUP($X18,E!$B$3:'E'!$AN$500,7,FALSE)&lt;0.01,FIXED(VLOOKUP($X18,E!$B$3:'E'!$AN$500,7,FALSE),4),IF(VLOOKUP($X18,E!$B$3:'E'!$AN$500,7,FALSE)&lt;0.1,FIXED(VLOOKUP($X18,E!$B$3:'E'!$AN$500,7,FALSE),3),IF(VLOOKUP($X18,E!$B$3:'E'!$AN$500,7,FALSE)&lt;1,FIXED(VLOOKUP($X18,E!$B$3:'E'!$AN$500,7,FALSE),2),IF(VLOOKUP($X18,E!$B$3:'E'!$AN$500,7,FALSE)&lt;10,FIXED(VLOOKUP($X18,E!$B$3:'E'!$AN$500,7,FALSE),1),VLOOKUP($X18,E!$B$3:'E'!$AN$500,7,FALSE))))))))),"-")</f>
        <v>4,3</v>
      </c>
      <c r="K18" s="110">
        <f>IFERROR(IF(VLOOKUP($X18,E!$B$3:'E'!$AN$500,8,FALSE)=1000000000,"-",(IF(VLOOKUP($X18,E!$B$3:'E'!$AN$500,8,FALSE)&lt;0.0001,FIXED(VLOOKUP($X18,E!$B$3:'E'!$AN$500,8,FALSE),6),IF(VLOOKUP($X18,E!$B$3:'E'!$AN$500,8,FALSE)&lt;0.001,FIXED(VLOOKUP($X18,E!$B$3:'E'!$AN$500,8,FALSE),5),IF(VLOOKUP($X18,E!$B$3:'E'!$AN$500,8,FALSE)&lt;0.01,FIXED(VLOOKUP($X18,E!$B$3:'E'!$AN$500,8,FALSE),4),IF(VLOOKUP($X18,E!$B$3:'E'!$AN$500,8,FALSE)&lt;0.1,FIXED(VLOOKUP($X18,E!$B$3:'E'!$AN$500,8,FALSE),3),IF(VLOOKUP($X18,E!$B$3:'E'!$AN$500,8,FALSE)&lt;1,FIXED(VLOOKUP($X18,E!$B$3:'E'!$AN$500,8,FALSE),2),IF(VLOOKUP($X18,E!$B$3:'E'!$AN$500,8,FALSE)&lt;10,FIXED(VLOOKUP($X18,E!$B$3:'E'!$AN$500,8,FALSE),1),VLOOKUP($X18,E!$B$3:'E'!$AN$500,8,FALSE))))))))),"-")</f>
        <v>13</v>
      </c>
      <c r="M18" s="110">
        <f>IFERROR(IF(VLOOKUP($X18,E!$B$3:'E'!$AN$500,9,FALSE)=1000000000,"-",(IF(VLOOKUP($X18,E!$B$3:'E'!$AN$500,9,FALSE)&lt;0.0001,FIXED(VLOOKUP($X18,E!$B$3:'E'!$AN$500,9,FALSE),6),IF(VLOOKUP($X18,E!$B$3:'E'!$AN$500,9,FALSE)&lt;0.001,FIXED(VLOOKUP($X18,E!$B$3:'E'!$AN$500,9,FALSE),5),IF(VLOOKUP($X18,E!$B$3:'E'!$AN$500,9,FALSE)&lt;0.01,FIXED(VLOOKUP($X18,E!$B$3:'E'!$AN$500,9,FALSE),4),IF(VLOOKUP($X18,E!$B$3:'E'!$AN$500,9,FALSE)&lt;0.1,FIXED(VLOOKUP($X18,E!$B$3:'E'!$AN$500,9,FALSE),3),IF(VLOOKUP($X18,E!$B$3:'E'!$AN$500,9,FALSE)&lt;1,FIXED(VLOOKUP($X18,E!$B$3:'E'!$AN$500,9,FALSE),2),IF(VLOOKUP($X18,E!$B$3:'E'!$AN$500,9,FALSE)&lt;10,FIXED(VLOOKUP($X18,E!$B$3:'E'!$AN$500,9,FALSE),1),VLOOKUP($X18,E!$B$3:'E'!$AN$500,9,FALSE))))))))),"-")</f>
        <v>13</v>
      </c>
      <c r="O18" s="110" t="str">
        <f>IFERROR(IF(VLOOKUP($X18,E!$B$3:'E'!$AN$500,10,FALSE)=1000000000,"-",(IF(VLOOKUP($X18,E!$B$3:'E'!$AN$500,10,FALSE)&lt;0.0001,FIXED(VLOOKUP($X18,E!$B$3:'E'!$AN$500,10,FALSE),6),IF(VLOOKUP($X18,E!$B$3:'E'!$AN$500,10,FALSE)&lt;0.001,FIXED(VLOOKUP($X18,E!$B$3:'E'!$AN$500,10,FALSE),5),IF(VLOOKUP($X18,E!$B$3:'E'!$AN$500,10,FALSE)&lt;0.01,FIXED(VLOOKUP($X18,E!$B$3:'E'!$AN$500,10,FALSE),4),IF(VLOOKUP($X18,E!$B$3:'E'!$AN$500,10,FALSE)&lt;0.1,FIXED(VLOOKUP($X18,E!$B$3:'E'!$AN$500,10,FALSE),3),IF(VLOOKUP($X18,E!$B$3:'E'!$AN$500,10,FALSE)&lt;1,FIXED(VLOOKUP($X18,E!$B$3:'E'!$AN$500,10,FALSE),2),IF(VLOOKUP($X18,E!$B$3:'E'!$AN$500,10,FALSE)&lt;10,FIXED(VLOOKUP($X18,E!$B$3:'E'!$AN$500,10,FALSE),1),VLOOKUP($X18,E!$B$3:'E'!$AN$500,10,FALSE))))))))),"-")</f>
        <v>4,3</v>
      </c>
      <c r="Q18" s="110" t="str">
        <f>IFERROR(IF(VLOOKUP($X18,E!$B$3:'E'!$AN$500,11,FALSE)=1000000000,"-",(IF(VLOOKUP($X18,E!$B$3:'E'!$AN$500,11,FALSE)&lt;0.0001,FIXED(VLOOKUP($X18,E!$B$3:'E'!$AN$500,11,FALSE),6),IF(VLOOKUP($X18,E!$B$3:'E'!$AN$500,11,FALSE)&lt;0.001,FIXED(VLOOKUP($X18,E!$B$3:'E'!$AN$500,11,FALSE),5),IF(VLOOKUP($X18,E!$B$3:'E'!$AN$500,11,FALSE)&lt;0.01,FIXED(VLOOKUP($X18,E!$B$3:'E'!$AN$500,11,FALSE),4),IF(VLOOKUP($X18,E!$B$3:'E'!$AN$500,11,FALSE)&lt;0.1,FIXED(VLOOKUP($X18,E!$B$3:'E'!$AN$500,11,FALSE),3),IF(VLOOKUP($X18,E!$B$3:'E'!$AN$500,11,FALSE)&lt;1,FIXED(VLOOKUP($X18,E!$B$3:'E'!$AN$500,11,FALSE),2),IF(VLOOKUP($X18,E!$B$3:'E'!$AN$500,11,FALSE)&lt;10,FIXED(VLOOKUP($X18,E!$B$3:'E'!$AN$500,11,FALSE),1),VLOOKUP($X18,E!$B$3:'E'!$AN$500,11,FALSE))))))))),"-")</f>
        <v>0,051</v>
      </c>
      <c r="S18" s="110">
        <f>IFERROR(IF(VLOOKUP($X18,E!$B$3:'E'!$AN$500,12,FALSE)=1000000000,"-",(IF(VLOOKUP($X18,E!$B$3:'E'!$AN$500,12,FALSE)&lt;0.0001,FIXED(VLOOKUP($X18,E!$B$3:'E'!$AN$500,12,FALSE),6),IF(VLOOKUP($X18,E!$B$3:'E'!$AN$500,12,FALSE)&lt;0.001,FIXED(VLOOKUP($X18,E!$B$3:'E'!$AN$500,12,FALSE),5),IF(VLOOKUP($X18,E!$B$3:'E'!$AN$500,12,FALSE)&lt;0.01,FIXED(VLOOKUP($X18,E!$B$3:'E'!$AN$500,12,FALSE),4),IF(VLOOKUP($X18,E!$B$3:'E'!$AN$500,12,FALSE)&lt;0.1,FIXED(VLOOKUP($X18,E!$B$3:'E'!$AN$500,12,FALSE),3),IF(VLOOKUP($X18,E!$B$3:'E'!$AN$500,12,FALSE)&lt;1,FIXED(VLOOKUP($X18,E!$B$3:'E'!$AN$500,12,FALSE),2),IF(VLOOKUP($X18,E!$B$3:'E'!$AN$500,12,FALSE)&lt;10,FIXED(VLOOKUP($X18,E!$B$3:'E'!$AN$500,12,FALSE),1),VLOOKUP($X18,E!$B$3:'E'!$AN$500,12,FALSE))))))))),"-")</f>
        <v>13</v>
      </c>
      <c r="U18" s="110" t="str">
        <f>IFERROR(IF(VLOOKUP($X18,E!$B$3:'E'!$AN$500,18,FALSE)=1000000000,"-",(IF(VLOOKUP($X18,E!$B$3:'E'!$AN$500,18,FALSE)&lt;0.0001,FIXED(VLOOKUP($X18,E!$B$3:'E'!$AN$500,18,FALSE),6),IF(VLOOKUP($X18,E!$B$3:'E'!$AN$500,18,FALSE)&lt;0.001,FIXED(VLOOKUP($X18,E!$B$3:'E'!$AN$500,18,FALSE),5),IF(VLOOKUP($X18,E!$B$3:'E'!$AN$500,18,FALSE)&lt;0.01,FIXED(VLOOKUP($X18,E!$B$3:'E'!$AN$500,18,FALSE),4),IF(VLOOKUP($X18,E!$B$3:'E'!$AN$500,18,FALSE)&lt;0.1,FIXED(VLOOKUP($X18,E!$B$3:'E'!$AN$500,18,FALSE),3),IF(VLOOKUP($X18,E!$B$3:'E'!$AN$500,18,FALSE)&lt;1,FIXED(VLOOKUP($X18,E!$B$3:'E'!$AN$500,18,FALSE),2),IF(VLOOKUP($X18,E!$B$3:'E'!$AN$500,18,FALSE)&lt;10,FIXED(VLOOKUP($X18,E!$B$3:'E'!$AN$500,18,FALSE),1),VLOOKUP($X18,E!$B$3:'E'!$AN$500,18,FALSE))))))))),"-")</f>
        <v>6,0</v>
      </c>
      <c r="X18" s="40">
        <v>441</v>
      </c>
    </row>
    <row r="19" spans="1:24" ht="9" customHeight="1" x14ac:dyDescent="0.2">
      <c r="A19" s="104" t="s">
        <v>2171</v>
      </c>
      <c r="E19" s="110">
        <f>IFERROR(IF(VLOOKUP($X19,E!$B$3:'E'!$AN$500,5,FALSE)=1000000000,"-",(IF(VLOOKUP($X19,E!$B$3:'E'!$AN$500,5,FALSE)&lt;0.0001,FIXED(VLOOKUP($X19,E!$B$3:'E'!$AN$500,5,FALSE),6),IF(VLOOKUP($X19,E!$B$3:'E'!$AN$500,5,FALSE)&lt;0.001,FIXED(VLOOKUP($X19,E!$B$3:'E'!$AN$500,5,FALSE),5),IF(VLOOKUP($X19,E!$B$3:'E'!$AN$500,5,FALSE)&lt;0.01,FIXED(VLOOKUP($X19,E!$B$3:'E'!$AN$500,5,FALSE),4),IF(VLOOKUP($X19,E!$B$3:'E'!$AN$500,5,FALSE)&lt;0.1,FIXED(VLOOKUP($X19,E!$B$3:'E'!$AN$500,5,FALSE),3),IF(VLOOKUP($X19,E!$B$3:'E'!$AN$500,5,FALSE)&lt;1,FIXED(VLOOKUP($X19,E!$B$3:'E'!$AN$500,5,FALSE),2),IF(VLOOKUP($X19,E!$B$3:'E'!$AN$500,5,FALSE)&lt;10,FIXED(VLOOKUP($X19,E!$B$3:'E'!$AN$500,5,FALSE),1),VLOOKUP($X19,E!$B$3:'E'!$AN$500,5,FALSE))))))))),"-")</f>
        <v>55</v>
      </c>
      <c r="G19" s="110">
        <f>IFERROR(IF(VLOOKUP($X19,E!$B$3:'E'!$AN$500,6,FALSE)=1000000000,"-",(IF(VLOOKUP($X19,E!$B$3:'E'!$AN$500,6,FALSE)&lt;0.0001,FIXED(VLOOKUP($X19,E!$B$3:'E'!$AN$500,6,FALSE),6),IF(VLOOKUP($X19,E!$B$3:'E'!$AN$500,6,FALSE)&lt;0.001,FIXED(VLOOKUP($X19,E!$B$3:'E'!$AN$500,6,FALSE),5),IF(VLOOKUP($X19,E!$B$3:'E'!$AN$500,6,FALSE)&lt;0.01,FIXED(VLOOKUP($X19,E!$B$3:'E'!$AN$500,6,FALSE),4),IF(VLOOKUP($X19,E!$B$3:'E'!$AN$500,6,FALSE)&lt;0.1,FIXED(VLOOKUP($X19,E!$B$3:'E'!$AN$500,6,FALSE),3),IF(VLOOKUP($X19,E!$B$3:'E'!$AN$500,6,FALSE)&lt;1,FIXED(VLOOKUP($X19,E!$B$3:'E'!$AN$500,6,FALSE),2),IF(VLOOKUP($X19,E!$B$3:'E'!$AN$500,6,FALSE)&lt;10,FIXED(VLOOKUP($X19,E!$B$3:'E'!$AN$500,6,FALSE),1),VLOOKUP($X19,E!$B$3:'E'!$AN$500,6,FALSE))))))))),"-")</f>
        <v>62</v>
      </c>
      <c r="I19" s="110">
        <f>IFERROR(IF(VLOOKUP($X19,E!$B$3:'E'!$AN$500,7,FALSE)=1000000000,"-",(IF(VLOOKUP($X19,E!$B$3:'E'!$AN$500,7,FALSE)&lt;0.0001,FIXED(VLOOKUP($X19,E!$B$3:'E'!$AN$500,7,FALSE),6),IF(VLOOKUP($X19,E!$B$3:'E'!$AN$500,7,FALSE)&lt;0.001,FIXED(VLOOKUP($X19,E!$B$3:'E'!$AN$500,7,FALSE),5),IF(VLOOKUP($X19,E!$B$3:'E'!$AN$500,7,FALSE)&lt;0.01,FIXED(VLOOKUP($X19,E!$B$3:'E'!$AN$500,7,FALSE),4),IF(VLOOKUP($X19,E!$B$3:'E'!$AN$500,7,FALSE)&lt;0.1,FIXED(VLOOKUP($X19,E!$B$3:'E'!$AN$500,7,FALSE),3),IF(VLOOKUP($X19,E!$B$3:'E'!$AN$500,7,FALSE)&lt;1,FIXED(VLOOKUP($X19,E!$B$3:'E'!$AN$500,7,FALSE),2),IF(VLOOKUP($X19,E!$B$3:'E'!$AN$500,7,FALSE)&lt;10,FIXED(VLOOKUP($X19,E!$B$3:'E'!$AN$500,7,FALSE),1),VLOOKUP($X19,E!$B$3:'E'!$AN$500,7,FALSE))))))))),"-")</f>
        <v>180</v>
      </c>
      <c r="K19" s="110">
        <f>IFERROR(IF(VLOOKUP($X19,E!$B$3:'E'!$AN$500,8,FALSE)=1000000000,"-",(IF(VLOOKUP($X19,E!$B$3:'E'!$AN$500,8,FALSE)&lt;0.0001,FIXED(VLOOKUP($X19,E!$B$3:'E'!$AN$500,8,FALSE),6),IF(VLOOKUP($X19,E!$B$3:'E'!$AN$500,8,FALSE)&lt;0.001,FIXED(VLOOKUP($X19,E!$B$3:'E'!$AN$500,8,FALSE),5),IF(VLOOKUP($X19,E!$B$3:'E'!$AN$500,8,FALSE)&lt;0.01,FIXED(VLOOKUP($X19,E!$B$3:'E'!$AN$500,8,FALSE),4),IF(VLOOKUP($X19,E!$B$3:'E'!$AN$500,8,FALSE)&lt;0.1,FIXED(VLOOKUP($X19,E!$B$3:'E'!$AN$500,8,FALSE),3),IF(VLOOKUP($X19,E!$B$3:'E'!$AN$500,8,FALSE)&lt;1,FIXED(VLOOKUP($X19,E!$B$3:'E'!$AN$500,8,FALSE),2),IF(VLOOKUP($X19,E!$B$3:'E'!$AN$500,8,FALSE)&lt;10,FIXED(VLOOKUP($X19,E!$B$3:'E'!$AN$500,8,FALSE),1),VLOOKUP($X19,E!$B$3:'E'!$AN$500,8,FALSE))))))))),"-")</f>
        <v>180</v>
      </c>
      <c r="M19" s="110">
        <f>IFERROR(IF(VLOOKUP($X19,E!$B$3:'E'!$AN$500,9,FALSE)=1000000000,"-",(IF(VLOOKUP($X19,E!$B$3:'E'!$AN$500,9,FALSE)&lt;0.0001,FIXED(VLOOKUP($X19,E!$B$3:'E'!$AN$500,9,FALSE),6),IF(VLOOKUP($X19,E!$B$3:'E'!$AN$500,9,FALSE)&lt;0.001,FIXED(VLOOKUP($X19,E!$B$3:'E'!$AN$500,9,FALSE),5),IF(VLOOKUP($X19,E!$B$3:'E'!$AN$500,9,FALSE)&lt;0.01,FIXED(VLOOKUP($X19,E!$B$3:'E'!$AN$500,9,FALSE),4),IF(VLOOKUP($X19,E!$B$3:'E'!$AN$500,9,FALSE)&lt;0.1,FIXED(VLOOKUP($X19,E!$B$3:'E'!$AN$500,9,FALSE),3),IF(VLOOKUP($X19,E!$B$3:'E'!$AN$500,9,FALSE)&lt;1,FIXED(VLOOKUP($X19,E!$B$3:'E'!$AN$500,9,FALSE),2),IF(VLOOKUP($X19,E!$B$3:'E'!$AN$500,9,FALSE)&lt;10,FIXED(VLOOKUP($X19,E!$B$3:'E'!$AN$500,9,FALSE),1),VLOOKUP($X19,E!$B$3:'E'!$AN$500,9,FALSE))))))))),"-")</f>
        <v>180</v>
      </c>
      <c r="O19" s="110">
        <f>IFERROR(IF(VLOOKUP($X19,E!$B$3:'E'!$AN$500,10,FALSE)=1000000000,"-",(IF(VLOOKUP($X19,E!$B$3:'E'!$AN$500,10,FALSE)&lt;0.0001,FIXED(VLOOKUP($X19,E!$B$3:'E'!$AN$500,10,FALSE),6),IF(VLOOKUP($X19,E!$B$3:'E'!$AN$500,10,FALSE)&lt;0.001,FIXED(VLOOKUP($X19,E!$B$3:'E'!$AN$500,10,FALSE),5),IF(VLOOKUP($X19,E!$B$3:'E'!$AN$500,10,FALSE)&lt;0.01,FIXED(VLOOKUP($X19,E!$B$3:'E'!$AN$500,10,FALSE),4),IF(VLOOKUP($X19,E!$B$3:'E'!$AN$500,10,FALSE)&lt;0.1,FIXED(VLOOKUP($X19,E!$B$3:'E'!$AN$500,10,FALSE),3),IF(VLOOKUP($X19,E!$B$3:'E'!$AN$500,10,FALSE)&lt;1,FIXED(VLOOKUP($X19,E!$B$3:'E'!$AN$500,10,FALSE),2),IF(VLOOKUP($X19,E!$B$3:'E'!$AN$500,10,FALSE)&lt;10,FIXED(VLOOKUP($X19,E!$B$3:'E'!$AN$500,10,FALSE),1),VLOOKUP($X19,E!$B$3:'E'!$AN$500,10,FALSE))))))))),"-")</f>
        <v>180</v>
      </c>
      <c r="Q19" s="110" t="str">
        <f>IFERROR(IF(VLOOKUP($X19,E!$B$3:'E'!$AN$500,11,FALSE)=1000000000,"-",(IF(VLOOKUP($X19,E!$B$3:'E'!$AN$500,11,FALSE)&lt;0.0001,FIXED(VLOOKUP($X19,E!$B$3:'E'!$AN$500,11,FALSE),6),IF(VLOOKUP($X19,E!$B$3:'E'!$AN$500,11,FALSE)&lt;0.001,FIXED(VLOOKUP($X19,E!$B$3:'E'!$AN$500,11,FALSE),5),IF(VLOOKUP($X19,E!$B$3:'E'!$AN$500,11,FALSE)&lt;0.01,FIXED(VLOOKUP($X19,E!$B$3:'E'!$AN$500,11,FALSE),4),IF(VLOOKUP($X19,E!$B$3:'E'!$AN$500,11,FALSE)&lt;0.1,FIXED(VLOOKUP($X19,E!$B$3:'E'!$AN$500,11,FALSE),3),IF(VLOOKUP($X19,E!$B$3:'E'!$AN$500,11,FALSE)&lt;1,FIXED(VLOOKUP($X19,E!$B$3:'E'!$AN$500,11,FALSE),2),IF(VLOOKUP($X19,E!$B$3:'E'!$AN$500,11,FALSE)&lt;10,FIXED(VLOOKUP($X19,E!$B$3:'E'!$AN$500,11,FALSE),1),VLOOKUP($X19,E!$B$3:'E'!$AN$500,11,FALSE))))))))),"-")</f>
        <v>0,17</v>
      </c>
      <c r="S19" s="110" t="str">
        <f>IFERROR(IF(VLOOKUP($X19,E!$B$3:'E'!$AN$500,12,FALSE)=1000000000,"-",(IF(VLOOKUP($X19,E!$B$3:'E'!$AN$500,12,FALSE)&lt;0.0001,FIXED(VLOOKUP($X19,E!$B$3:'E'!$AN$500,12,FALSE),6),IF(VLOOKUP($X19,E!$B$3:'E'!$AN$500,12,FALSE)&lt;0.001,FIXED(VLOOKUP($X19,E!$B$3:'E'!$AN$500,12,FALSE),5),IF(VLOOKUP($X19,E!$B$3:'E'!$AN$500,12,FALSE)&lt;0.01,FIXED(VLOOKUP($X19,E!$B$3:'E'!$AN$500,12,FALSE),4),IF(VLOOKUP($X19,E!$B$3:'E'!$AN$500,12,FALSE)&lt;0.1,FIXED(VLOOKUP($X19,E!$B$3:'E'!$AN$500,12,FALSE),3),IF(VLOOKUP($X19,E!$B$3:'E'!$AN$500,12,FALSE)&lt;1,FIXED(VLOOKUP($X19,E!$B$3:'E'!$AN$500,12,FALSE),2),IF(VLOOKUP($X19,E!$B$3:'E'!$AN$500,12,FALSE)&lt;10,FIXED(VLOOKUP($X19,E!$B$3:'E'!$AN$500,12,FALSE),1),VLOOKUP($X19,E!$B$3:'E'!$AN$500,12,FALSE))))))))),"-")</f>
        <v>-</v>
      </c>
      <c r="U19" s="110">
        <f>IFERROR(IF(VLOOKUP($X19,E!$B$3:'E'!$AN$500,18,FALSE)=1000000000,"-",(IF(VLOOKUP($X19,E!$B$3:'E'!$AN$500,18,FALSE)&lt;0.0001,FIXED(VLOOKUP($X19,E!$B$3:'E'!$AN$500,18,FALSE),6),IF(VLOOKUP($X19,E!$B$3:'E'!$AN$500,18,FALSE)&lt;0.001,FIXED(VLOOKUP($X19,E!$B$3:'E'!$AN$500,18,FALSE),5),IF(VLOOKUP($X19,E!$B$3:'E'!$AN$500,18,FALSE)&lt;0.01,FIXED(VLOOKUP($X19,E!$B$3:'E'!$AN$500,18,FALSE),4),IF(VLOOKUP($X19,E!$B$3:'E'!$AN$500,18,FALSE)&lt;0.1,FIXED(VLOOKUP($X19,E!$B$3:'E'!$AN$500,18,FALSE),3),IF(VLOOKUP($X19,E!$B$3:'E'!$AN$500,18,FALSE)&lt;1,FIXED(VLOOKUP($X19,E!$B$3:'E'!$AN$500,18,FALSE),2),IF(VLOOKUP($X19,E!$B$3:'E'!$AN$500,18,FALSE)&lt;10,FIXED(VLOOKUP($X19,E!$B$3:'E'!$AN$500,18,FALSE),1),VLOOKUP($X19,E!$B$3:'E'!$AN$500,18,FALSE))))))))),"-")</f>
        <v>30</v>
      </c>
      <c r="X19" s="40">
        <v>517</v>
      </c>
    </row>
    <row r="20" spans="1:24" ht="9" customHeight="1" x14ac:dyDescent="0.2">
      <c r="A20" s="106" t="s">
        <v>806</v>
      </c>
      <c r="B20" s="102"/>
      <c r="C20" s="102"/>
      <c r="D20" s="102"/>
      <c r="E20" s="110" t="str">
        <f>IFERROR(IF(VLOOKUP($X20,E!$B$3:'E'!$AN$500,5,FALSE)=1000000000,"-",(IF(VLOOKUP($X20,E!$B$3:'E'!$AN$500,5,FALSE)&lt;0.0001,FIXED(VLOOKUP($X20,E!$B$3:'E'!$AN$500,5,FALSE),6),IF(VLOOKUP($X20,E!$B$3:'E'!$AN$500,5,FALSE)&lt;0.001,FIXED(VLOOKUP($X20,E!$B$3:'E'!$AN$500,5,FALSE),5),IF(VLOOKUP($X20,E!$B$3:'E'!$AN$500,5,FALSE)&lt;0.01,FIXED(VLOOKUP($X20,E!$B$3:'E'!$AN$500,5,FALSE),4),IF(VLOOKUP($X20,E!$B$3:'E'!$AN$500,5,FALSE)&lt;0.1,FIXED(VLOOKUP($X20,E!$B$3:'E'!$AN$500,5,FALSE),3),IF(VLOOKUP($X20,E!$B$3:'E'!$AN$500,5,FALSE)&lt;1,FIXED(VLOOKUP($X20,E!$B$3:'E'!$AN$500,5,FALSE),2),IF(VLOOKUP($X20,E!$B$3:'E'!$AN$500,5,FALSE)&lt;10,FIXED(VLOOKUP($X20,E!$B$3:'E'!$AN$500,5,FALSE),1),VLOOKUP($X20,E!$B$3:'E'!$AN$500,5,FALSE))))))))),"-")</f>
        <v>-</v>
      </c>
      <c r="G20" s="110" t="str">
        <f>IFERROR(IF(VLOOKUP($X20,E!$B$3:'E'!$AN$500,6,FALSE)=1000000000,"-",(IF(VLOOKUP($X20,E!$B$3:'E'!$AN$500,6,FALSE)&lt;0.0001,FIXED(VLOOKUP($X20,E!$B$3:'E'!$AN$500,6,FALSE),6),IF(VLOOKUP($X20,E!$B$3:'E'!$AN$500,6,FALSE)&lt;0.001,FIXED(VLOOKUP($X20,E!$B$3:'E'!$AN$500,6,FALSE),5),IF(VLOOKUP($X20,E!$B$3:'E'!$AN$500,6,FALSE)&lt;0.01,FIXED(VLOOKUP($X20,E!$B$3:'E'!$AN$500,6,FALSE),4),IF(VLOOKUP($X20,E!$B$3:'E'!$AN$500,6,FALSE)&lt;0.1,FIXED(VLOOKUP($X20,E!$B$3:'E'!$AN$500,6,FALSE),3),IF(VLOOKUP($X20,E!$B$3:'E'!$AN$500,6,FALSE)&lt;1,FIXED(VLOOKUP($X20,E!$B$3:'E'!$AN$500,6,FALSE),2),IF(VLOOKUP($X20,E!$B$3:'E'!$AN$500,6,FALSE)&lt;10,FIXED(VLOOKUP($X20,E!$B$3:'E'!$AN$500,6,FALSE),1),VLOOKUP($X20,E!$B$3:'E'!$AN$500,6,FALSE))))))))),"-")</f>
        <v>-</v>
      </c>
      <c r="I20" s="110" t="str">
        <f>IFERROR(IF(VLOOKUP($X20,E!$B$3:'E'!$AN$500,7,FALSE)=1000000000,"-",(IF(VLOOKUP($X20,E!$B$3:'E'!$AN$500,7,FALSE)&lt;0.0001,FIXED(VLOOKUP($X20,E!$B$3:'E'!$AN$500,7,FALSE),6),IF(VLOOKUP($X20,E!$B$3:'E'!$AN$500,7,FALSE)&lt;0.001,FIXED(VLOOKUP($X20,E!$B$3:'E'!$AN$500,7,FALSE),5),IF(VLOOKUP($X20,E!$B$3:'E'!$AN$500,7,FALSE)&lt;0.01,FIXED(VLOOKUP($X20,E!$B$3:'E'!$AN$500,7,FALSE),4),IF(VLOOKUP($X20,E!$B$3:'E'!$AN$500,7,FALSE)&lt;0.1,FIXED(VLOOKUP($X20,E!$B$3:'E'!$AN$500,7,FALSE),3),IF(VLOOKUP($X20,E!$B$3:'E'!$AN$500,7,FALSE)&lt;1,FIXED(VLOOKUP($X20,E!$B$3:'E'!$AN$500,7,FALSE),2),IF(VLOOKUP($X20,E!$B$3:'E'!$AN$500,7,FALSE)&lt;10,FIXED(VLOOKUP($X20,E!$B$3:'E'!$AN$500,7,FALSE),1),VLOOKUP($X20,E!$B$3:'E'!$AN$500,7,FALSE))))))))),"-")</f>
        <v>-</v>
      </c>
      <c r="K20" s="110" t="str">
        <f>IFERROR(IF(VLOOKUP($X20,E!$B$3:'E'!$AN$500,8,FALSE)=1000000000,"-",(IF(VLOOKUP($X20,E!$B$3:'E'!$AN$500,8,FALSE)&lt;0.0001,FIXED(VLOOKUP($X20,E!$B$3:'E'!$AN$500,8,FALSE),6),IF(VLOOKUP($X20,E!$B$3:'E'!$AN$500,8,FALSE)&lt;0.001,FIXED(VLOOKUP($X20,E!$B$3:'E'!$AN$500,8,FALSE),5),IF(VLOOKUP($X20,E!$B$3:'E'!$AN$500,8,FALSE)&lt;0.01,FIXED(VLOOKUP($X20,E!$B$3:'E'!$AN$500,8,FALSE),4),IF(VLOOKUP($X20,E!$B$3:'E'!$AN$500,8,FALSE)&lt;0.1,FIXED(VLOOKUP($X20,E!$B$3:'E'!$AN$500,8,FALSE),3),IF(VLOOKUP($X20,E!$B$3:'E'!$AN$500,8,FALSE)&lt;1,FIXED(VLOOKUP($X20,E!$B$3:'E'!$AN$500,8,FALSE),2),IF(VLOOKUP($X20,E!$B$3:'E'!$AN$500,8,FALSE)&lt;10,FIXED(VLOOKUP($X20,E!$B$3:'E'!$AN$500,8,FALSE),1),VLOOKUP($X20,E!$B$3:'E'!$AN$500,8,FALSE))))))))),"-")</f>
        <v>-</v>
      </c>
      <c r="M20" s="110" t="str">
        <f>IFERROR(IF(VLOOKUP($X20,E!$B$3:'E'!$AN$500,9,FALSE)=1000000000,"-",(IF(VLOOKUP($X20,E!$B$3:'E'!$AN$500,9,FALSE)&lt;0.0001,FIXED(VLOOKUP($X20,E!$B$3:'E'!$AN$500,9,FALSE),6),IF(VLOOKUP($X20,E!$B$3:'E'!$AN$500,9,FALSE)&lt;0.001,FIXED(VLOOKUP($X20,E!$B$3:'E'!$AN$500,9,FALSE),5),IF(VLOOKUP($X20,E!$B$3:'E'!$AN$500,9,FALSE)&lt;0.01,FIXED(VLOOKUP($X20,E!$B$3:'E'!$AN$500,9,FALSE),4),IF(VLOOKUP($X20,E!$B$3:'E'!$AN$500,9,FALSE)&lt;0.1,FIXED(VLOOKUP($X20,E!$B$3:'E'!$AN$500,9,FALSE),3),IF(VLOOKUP($X20,E!$B$3:'E'!$AN$500,9,FALSE)&lt;1,FIXED(VLOOKUP($X20,E!$B$3:'E'!$AN$500,9,FALSE),2),IF(VLOOKUP($X20,E!$B$3:'E'!$AN$500,9,FALSE)&lt;10,FIXED(VLOOKUP($X20,E!$B$3:'E'!$AN$500,9,FALSE),1),VLOOKUP($X20,E!$B$3:'E'!$AN$500,9,FALSE))))))))),"-")</f>
        <v>-</v>
      </c>
      <c r="O20" s="110" t="str">
        <f>IFERROR(IF(VLOOKUP($X20,E!$B$3:'E'!$AN$500,10,FALSE)=1000000000,"-",(IF(VLOOKUP($X20,E!$B$3:'E'!$AN$500,10,FALSE)&lt;0.0001,FIXED(VLOOKUP($X20,E!$B$3:'E'!$AN$500,10,FALSE),6),IF(VLOOKUP($X20,E!$B$3:'E'!$AN$500,10,FALSE)&lt;0.001,FIXED(VLOOKUP($X20,E!$B$3:'E'!$AN$500,10,FALSE),5),IF(VLOOKUP($X20,E!$B$3:'E'!$AN$500,10,FALSE)&lt;0.01,FIXED(VLOOKUP($X20,E!$B$3:'E'!$AN$500,10,FALSE),4),IF(VLOOKUP($X20,E!$B$3:'E'!$AN$500,10,FALSE)&lt;0.1,FIXED(VLOOKUP($X20,E!$B$3:'E'!$AN$500,10,FALSE),3),IF(VLOOKUP($X20,E!$B$3:'E'!$AN$500,10,FALSE)&lt;1,FIXED(VLOOKUP($X20,E!$B$3:'E'!$AN$500,10,FALSE),2),IF(VLOOKUP($X20,E!$B$3:'E'!$AN$500,10,FALSE)&lt;10,FIXED(VLOOKUP($X20,E!$B$3:'E'!$AN$500,10,FALSE),1),VLOOKUP($X20,E!$B$3:'E'!$AN$500,10,FALSE))))))))),"-")</f>
        <v>-</v>
      </c>
      <c r="Q20" s="110" t="str">
        <f>IFERROR(IF(VLOOKUP($X20,E!$B$3:'E'!$AN$500,11,FALSE)=1000000000,"-",(IF(VLOOKUP($X20,E!$B$3:'E'!$AN$500,11,FALSE)&lt;0.0001,FIXED(VLOOKUP($X20,E!$B$3:'E'!$AN$500,11,FALSE),6),IF(VLOOKUP($X20,E!$B$3:'E'!$AN$500,11,FALSE)&lt;0.001,FIXED(VLOOKUP($X20,E!$B$3:'E'!$AN$500,11,FALSE),5),IF(VLOOKUP($X20,E!$B$3:'E'!$AN$500,11,FALSE)&lt;0.01,FIXED(VLOOKUP($X20,E!$B$3:'E'!$AN$500,11,FALSE),4),IF(VLOOKUP($X20,E!$B$3:'E'!$AN$500,11,FALSE)&lt;0.1,FIXED(VLOOKUP($X20,E!$B$3:'E'!$AN$500,11,FALSE),3),IF(VLOOKUP($X20,E!$B$3:'E'!$AN$500,11,FALSE)&lt;1,FIXED(VLOOKUP($X20,E!$B$3:'E'!$AN$500,11,FALSE),2),IF(VLOOKUP($X20,E!$B$3:'E'!$AN$500,11,FALSE)&lt;10,FIXED(VLOOKUP($X20,E!$B$3:'E'!$AN$500,11,FALSE),1),VLOOKUP($X20,E!$B$3:'E'!$AN$500,11,FALSE))))))))),"-")</f>
        <v>-</v>
      </c>
      <c r="S20" s="110">
        <f>IFERROR(IF(VLOOKUP($X20,E!$B$3:'E'!$AN$500,12,FALSE)=1000000000,"-",(IF(VLOOKUP($X20,E!$B$3:'E'!$AN$500,12,FALSE)&lt;0.0001,FIXED(VLOOKUP($X20,E!$B$3:'E'!$AN$500,12,FALSE),6),IF(VLOOKUP($X20,E!$B$3:'E'!$AN$500,12,FALSE)&lt;0.001,FIXED(VLOOKUP($X20,E!$B$3:'E'!$AN$500,12,FALSE),5),IF(VLOOKUP($X20,E!$B$3:'E'!$AN$500,12,FALSE)&lt;0.01,FIXED(VLOOKUP($X20,E!$B$3:'E'!$AN$500,12,FALSE),4),IF(VLOOKUP($X20,E!$B$3:'E'!$AN$500,12,FALSE)&lt;0.1,FIXED(VLOOKUP($X20,E!$B$3:'E'!$AN$500,12,FALSE),3),IF(VLOOKUP($X20,E!$B$3:'E'!$AN$500,12,FALSE)&lt;1,FIXED(VLOOKUP($X20,E!$B$3:'E'!$AN$500,12,FALSE),2),IF(VLOOKUP($X20,E!$B$3:'E'!$AN$500,12,FALSE)&lt;10,FIXED(VLOOKUP($X20,E!$B$3:'E'!$AN$500,12,FALSE),1),VLOOKUP($X20,E!$B$3:'E'!$AN$500,12,FALSE))))))))),"-")</f>
        <v>180</v>
      </c>
      <c r="U20" s="110" t="str">
        <f>IFERROR(IF(VLOOKUP($X20,E!$B$3:'E'!$AN$500,18,FALSE)=1000000000,"-",(IF(VLOOKUP($X20,E!$B$3:'E'!$AN$500,18,FALSE)&lt;0.0001,FIXED(VLOOKUP($X20,E!$B$3:'E'!$AN$500,18,FALSE),6),IF(VLOOKUP($X20,E!$B$3:'E'!$AN$500,18,FALSE)&lt;0.001,FIXED(VLOOKUP($X20,E!$B$3:'E'!$AN$500,18,FALSE),5),IF(VLOOKUP($X20,E!$B$3:'E'!$AN$500,18,FALSE)&lt;0.01,FIXED(VLOOKUP($X20,E!$B$3:'E'!$AN$500,18,FALSE),4),IF(VLOOKUP($X20,E!$B$3:'E'!$AN$500,18,FALSE)&lt;0.1,FIXED(VLOOKUP($X20,E!$B$3:'E'!$AN$500,18,FALSE),3),IF(VLOOKUP($X20,E!$B$3:'E'!$AN$500,18,FALSE)&lt;1,FIXED(VLOOKUP($X20,E!$B$3:'E'!$AN$500,18,FALSE),2),IF(VLOOKUP($X20,E!$B$3:'E'!$AN$500,18,FALSE)&lt;10,FIXED(VLOOKUP($X20,E!$B$3:'E'!$AN$500,18,FALSE),1),VLOOKUP($X20,E!$B$3:'E'!$AN$500,18,FALSE))))))))),"-")</f>
        <v>-</v>
      </c>
      <c r="X20" s="40">
        <v>3510</v>
      </c>
    </row>
    <row r="21" spans="1:24" ht="9" customHeight="1" x14ac:dyDescent="0.2">
      <c r="A21" s="106" t="s">
        <v>807</v>
      </c>
      <c r="B21" s="102"/>
      <c r="C21" s="102"/>
      <c r="D21" s="102"/>
      <c r="E21" s="110" t="str">
        <f>IFERROR(IF(VLOOKUP($X21,E!$B$3:'E'!$AN$500,5,FALSE)=1000000000,"-",(IF(VLOOKUP($X21,E!$B$3:'E'!$AN$500,5,FALSE)&lt;0.0001,FIXED(VLOOKUP($X21,E!$B$3:'E'!$AN$500,5,FALSE),6),IF(VLOOKUP($X21,E!$B$3:'E'!$AN$500,5,FALSE)&lt;0.001,FIXED(VLOOKUP($X21,E!$B$3:'E'!$AN$500,5,FALSE),5),IF(VLOOKUP($X21,E!$B$3:'E'!$AN$500,5,FALSE)&lt;0.01,FIXED(VLOOKUP($X21,E!$B$3:'E'!$AN$500,5,FALSE),4),IF(VLOOKUP($X21,E!$B$3:'E'!$AN$500,5,FALSE)&lt;0.1,FIXED(VLOOKUP($X21,E!$B$3:'E'!$AN$500,5,FALSE),3),IF(VLOOKUP($X21,E!$B$3:'E'!$AN$500,5,FALSE)&lt;1,FIXED(VLOOKUP($X21,E!$B$3:'E'!$AN$500,5,FALSE),2),IF(VLOOKUP($X21,E!$B$3:'E'!$AN$500,5,FALSE)&lt;10,FIXED(VLOOKUP($X21,E!$B$3:'E'!$AN$500,5,FALSE),1),VLOOKUP($X21,E!$B$3:'E'!$AN$500,5,FALSE))))))))),"-")</f>
        <v>-</v>
      </c>
      <c r="G21" s="110" t="str">
        <f>IFERROR(IF(VLOOKUP($X21,E!$B$3:'E'!$AN$500,6,FALSE)=1000000000,"-",(IF(VLOOKUP($X21,E!$B$3:'E'!$AN$500,6,FALSE)&lt;0.0001,FIXED(VLOOKUP($X21,E!$B$3:'E'!$AN$500,6,FALSE),6),IF(VLOOKUP($X21,E!$B$3:'E'!$AN$500,6,FALSE)&lt;0.001,FIXED(VLOOKUP($X21,E!$B$3:'E'!$AN$500,6,FALSE),5),IF(VLOOKUP($X21,E!$B$3:'E'!$AN$500,6,FALSE)&lt;0.01,FIXED(VLOOKUP($X21,E!$B$3:'E'!$AN$500,6,FALSE),4),IF(VLOOKUP($X21,E!$B$3:'E'!$AN$500,6,FALSE)&lt;0.1,FIXED(VLOOKUP($X21,E!$B$3:'E'!$AN$500,6,FALSE),3),IF(VLOOKUP($X21,E!$B$3:'E'!$AN$500,6,FALSE)&lt;1,FIXED(VLOOKUP($X21,E!$B$3:'E'!$AN$500,6,FALSE),2),IF(VLOOKUP($X21,E!$B$3:'E'!$AN$500,6,FALSE)&lt;10,FIXED(VLOOKUP($X21,E!$B$3:'E'!$AN$500,6,FALSE),1),VLOOKUP($X21,E!$B$3:'E'!$AN$500,6,FALSE))))))))),"-")</f>
        <v>-</v>
      </c>
      <c r="I21" s="110" t="str">
        <f>IFERROR(IF(VLOOKUP($X21,E!$B$3:'E'!$AN$500,7,FALSE)=1000000000,"-",(IF(VLOOKUP($X21,E!$B$3:'E'!$AN$500,7,FALSE)&lt;0.0001,FIXED(VLOOKUP($X21,E!$B$3:'E'!$AN$500,7,FALSE),6),IF(VLOOKUP($X21,E!$B$3:'E'!$AN$500,7,FALSE)&lt;0.001,FIXED(VLOOKUP($X21,E!$B$3:'E'!$AN$500,7,FALSE),5),IF(VLOOKUP($X21,E!$B$3:'E'!$AN$500,7,FALSE)&lt;0.01,FIXED(VLOOKUP($X21,E!$B$3:'E'!$AN$500,7,FALSE),4),IF(VLOOKUP($X21,E!$B$3:'E'!$AN$500,7,FALSE)&lt;0.1,FIXED(VLOOKUP($X21,E!$B$3:'E'!$AN$500,7,FALSE),3),IF(VLOOKUP($X21,E!$B$3:'E'!$AN$500,7,FALSE)&lt;1,FIXED(VLOOKUP($X21,E!$B$3:'E'!$AN$500,7,FALSE),2),IF(VLOOKUP($X21,E!$B$3:'E'!$AN$500,7,FALSE)&lt;10,FIXED(VLOOKUP($X21,E!$B$3:'E'!$AN$500,7,FALSE),1),VLOOKUP($X21,E!$B$3:'E'!$AN$500,7,FALSE))))))))),"-")</f>
        <v>-</v>
      </c>
      <c r="K21" s="110" t="str">
        <f>IFERROR(IF(VLOOKUP($X21,E!$B$3:'E'!$AN$500,8,FALSE)=1000000000,"-",(IF(VLOOKUP($X21,E!$B$3:'E'!$AN$500,8,FALSE)&lt;0.0001,FIXED(VLOOKUP($X21,E!$B$3:'E'!$AN$500,8,FALSE),6),IF(VLOOKUP($X21,E!$B$3:'E'!$AN$500,8,FALSE)&lt;0.001,FIXED(VLOOKUP($X21,E!$B$3:'E'!$AN$500,8,FALSE),5),IF(VLOOKUP($X21,E!$B$3:'E'!$AN$500,8,FALSE)&lt;0.01,FIXED(VLOOKUP($X21,E!$B$3:'E'!$AN$500,8,FALSE),4),IF(VLOOKUP($X21,E!$B$3:'E'!$AN$500,8,FALSE)&lt;0.1,FIXED(VLOOKUP($X21,E!$B$3:'E'!$AN$500,8,FALSE),3),IF(VLOOKUP($X21,E!$B$3:'E'!$AN$500,8,FALSE)&lt;1,FIXED(VLOOKUP($X21,E!$B$3:'E'!$AN$500,8,FALSE),2),IF(VLOOKUP($X21,E!$B$3:'E'!$AN$500,8,FALSE)&lt;10,FIXED(VLOOKUP($X21,E!$B$3:'E'!$AN$500,8,FALSE),1),VLOOKUP($X21,E!$B$3:'E'!$AN$500,8,FALSE))))))))),"-")</f>
        <v>-</v>
      </c>
      <c r="M21" s="110" t="str">
        <f>IFERROR(IF(VLOOKUP($X21,E!$B$3:'E'!$AN$500,9,FALSE)=1000000000,"-",(IF(VLOOKUP($X21,E!$B$3:'E'!$AN$500,9,FALSE)&lt;0.0001,FIXED(VLOOKUP($X21,E!$B$3:'E'!$AN$500,9,FALSE),6),IF(VLOOKUP($X21,E!$B$3:'E'!$AN$500,9,FALSE)&lt;0.001,FIXED(VLOOKUP($X21,E!$B$3:'E'!$AN$500,9,FALSE),5),IF(VLOOKUP($X21,E!$B$3:'E'!$AN$500,9,FALSE)&lt;0.01,FIXED(VLOOKUP($X21,E!$B$3:'E'!$AN$500,9,FALSE),4),IF(VLOOKUP($X21,E!$B$3:'E'!$AN$500,9,FALSE)&lt;0.1,FIXED(VLOOKUP($X21,E!$B$3:'E'!$AN$500,9,FALSE),3),IF(VLOOKUP($X21,E!$B$3:'E'!$AN$500,9,FALSE)&lt;1,FIXED(VLOOKUP($X21,E!$B$3:'E'!$AN$500,9,FALSE),2),IF(VLOOKUP($X21,E!$B$3:'E'!$AN$500,9,FALSE)&lt;10,FIXED(VLOOKUP($X21,E!$B$3:'E'!$AN$500,9,FALSE),1),VLOOKUP($X21,E!$B$3:'E'!$AN$500,9,FALSE))))))))),"-")</f>
        <v>-</v>
      </c>
      <c r="O21" s="110" t="str">
        <f>IFERROR(IF(VLOOKUP($X21,E!$B$3:'E'!$AN$500,10,FALSE)=1000000000,"-",(IF(VLOOKUP($X21,E!$B$3:'E'!$AN$500,10,FALSE)&lt;0.0001,FIXED(VLOOKUP($X21,E!$B$3:'E'!$AN$500,10,FALSE),6),IF(VLOOKUP($X21,E!$B$3:'E'!$AN$500,10,FALSE)&lt;0.001,FIXED(VLOOKUP($X21,E!$B$3:'E'!$AN$500,10,FALSE),5),IF(VLOOKUP($X21,E!$B$3:'E'!$AN$500,10,FALSE)&lt;0.01,FIXED(VLOOKUP($X21,E!$B$3:'E'!$AN$500,10,FALSE),4),IF(VLOOKUP($X21,E!$B$3:'E'!$AN$500,10,FALSE)&lt;0.1,FIXED(VLOOKUP($X21,E!$B$3:'E'!$AN$500,10,FALSE),3),IF(VLOOKUP($X21,E!$B$3:'E'!$AN$500,10,FALSE)&lt;1,FIXED(VLOOKUP($X21,E!$B$3:'E'!$AN$500,10,FALSE),2),IF(VLOOKUP($X21,E!$B$3:'E'!$AN$500,10,FALSE)&lt;10,FIXED(VLOOKUP($X21,E!$B$3:'E'!$AN$500,10,FALSE),1),VLOOKUP($X21,E!$B$3:'E'!$AN$500,10,FALSE))))))))),"-")</f>
        <v>-</v>
      </c>
      <c r="Q21" s="110" t="str">
        <f>IFERROR(IF(VLOOKUP($X21,E!$B$3:'E'!$AN$500,11,FALSE)=1000000000,"-",(IF(VLOOKUP($X21,E!$B$3:'E'!$AN$500,11,FALSE)&lt;0.0001,FIXED(VLOOKUP($X21,E!$B$3:'E'!$AN$500,11,FALSE),6),IF(VLOOKUP($X21,E!$B$3:'E'!$AN$500,11,FALSE)&lt;0.001,FIXED(VLOOKUP($X21,E!$B$3:'E'!$AN$500,11,FALSE),5),IF(VLOOKUP($X21,E!$B$3:'E'!$AN$500,11,FALSE)&lt;0.01,FIXED(VLOOKUP($X21,E!$B$3:'E'!$AN$500,11,FALSE),4),IF(VLOOKUP($X21,E!$B$3:'E'!$AN$500,11,FALSE)&lt;0.1,FIXED(VLOOKUP($X21,E!$B$3:'E'!$AN$500,11,FALSE),3),IF(VLOOKUP($X21,E!$B$3:'E'!$AN$500,11,FALSE)&lt;1,FIXED(VLOOKUP($X21,E!$B$3:'E'!$AN$500,11,FALSE),2),IF(VLOOKUP($X21,E!$B$3:'E'!$AN$500,11,FALSE)&lt;10,FIXED(VLOOKUP($X21,E!$B$3:'E'!$AN$500,11,FALSE),1),VLOOKUP($X21,E!$B$3:'E'!$AN$500,11,FALSE))))))))),"-")</f>
        <v>-</v>
      </c>
      <c r="S21" s="110">
        <f>IFERROR(IF(VLOOKUP($X21,E!$B$3:'E'!$AN$500,12,FALSE)=1000000000,"-",(IF(VLOOKUP($X21,E!$B$3:'E'!$AN$500,12,FALSE)&lt;0.0001,FIXED(VLOOKUP($X21,E!$B$3:'E'!$AN$500,12,FALSE),6),IF(VLOOKUP($X21,E!$B$3:'E'!$AN$500,12,FALSE)&lt;0.001,FIXED(VLOOKUP($X21,E!$B$3:'E'!$AN$500,12,FALSE),5),IF(VLOOKUP($X21,E!$B$3:'E'!$AN$500,12,FALSE)&lt;0.01,FIXED(VLOOKUP($X21,E!$B$3:'E'!$AN$500,12,FALSE),4),IF(VLOOKUP($X21,E!$B$3:'E'!$AN$500,12,FALSE)&lt;0.1,FIXED(VLOOKUP($X21,E!$B$3:'E'!$AN$500,12,FALSE),3),IF(VLOOKUP($X21,E!$B$3:'E'!$AN$500,12,FALSE)&lt;1,FIXED(VLOOKUP($X21,E!$B$3:'E'!$AN$500,12,FALSE),2),IF(VLOOKUP($X21,E!$B$3:'E'!$AN$500,12,FALSE)&lt;10,FIXED(VLOOKUP($X21,E!$B$3:'E'!$AN$500,12,FALSE),1),VLOOKUP($X21,E!$B$3:'E'!$AN$500,12,FALSE))))))))),"-")</f>
        <v>78</v>
      </c>
      <c r="U21" s="110" t="str">
        <f>IFERROR(IF(VLOOKUP($X21,E!$B$3:'E'!$AN$500,18,FALSE)=1000000000,"-",(IF(VLOOKUP($X21,E!$B$3:'E'!$AN$500,18,FALSE)&lt;0.0001,FIXED(VLOOKUP($X21,E!$B$3:'E'!$AN$500,18,FALSE),6),IF(VLOOKUP($X21,E!$B$3:'E'!$AN$500,18,FALSE)&lt;0.001,FIXED(VLOOKUP($X21,E!$B$3:'E'!$AN$500,18,FALSE),5),IF(VLOOKUP($X21,E!$B$3:'E'!$AN$500,18,FALSE)&lt;0.01,FIXED(VLOOKUP($X21,E!$B$3:'E'!$AN$500,18,FALSE),4),IF(VLOOKUP($X21,E!$B$3:'E'!$AN$500,18,FALSE)&lt;0.1,FIXED(VLOOKUP($X21,E!$B$3:'E'!$AN$500,18,FALSE),3),IF(VLOOKUP($X21,E!$B$3:'E'!$AN$500,18,FALSE)&lt;1,FIXED(VLOOKUP($X21,E!$B$3:'E'!$AN$500,18,FALSE),2),IF(VLOOKUP($X21,E!$B$3:'E'!$AN$500,18,FALSE)&lt;10,FIXED(VLOOKUP($X21,E!$B$3:'E'!$AN$500,18,FALSE),1),VLOOKUP($X21,E!$B$3:'E'!$AN$500,18,FALSE))))))))),"-")</f>
        <v>-</v>
      </c>
      <c r="X21" s="40">
        <v>516</v>
      </c>
    </row>
    <row r="22" spans="1:24" ht="9" customHeight="1" x14ac:dyDescent="0.2">
      <c r="A22" s="104" t="s">
        <v>2172</v>
      </c>
      <c r="E22" s="110">
        <f>IFERROR(IF(VLOOKUP($X22,E!$B$3:'E'!$AN$500,5,FALSE)=1000000000,"-",(IF(VLOOKUP($X22,E!$B$3:'E'!$AN$500,5,FALSE)&lt;0.0001,FIXED(VLOOKUP($X22,E!$B$3:'E'!$AN$500,5,FALSE),6),IF(VLOOKUP($X22,E!$B$3:'E'!$AN$500,5,FALSE)&lt;0.001,FIXED(VLOOKUP($X22,E!$B$3:'E'!$AN$500,5,FALSE),5),IF(VLOOKUP($X22,E!$B$3:'E'!$AN$500,5,FALSE)&lt;0.01,FIXED(VLOOKUP($X22,E!$B$3:'E'!$AN$500,5,FALSE),4),IF(VLOOKUP($X22,E!$B$3:'E'!$AN$500,5,FALSE)&lt;0.1,FIXED(VLOOKUP($X22,E!$B$3:'E'!$AN$500,5,FALSE),3),IF(VLOOKUP($X22,E!$B$3:'E'!$AN$500,5,FALSE)&lt;1,FIXED(VLOOKUP($X22,E!$B$3:'E'!$AN$500,5,FALSE),2),IF(VLOOKUP($X22,E!$B$3:'E'!$AN$500,5,FALSE)&lt;10,FIXED(VLOOKUP($X22,E!$B$3:'E'!$AN$500,5,FALSE),1),VLOOKUP($X22,E!$B$3:'E'!$AN$500,5,FALSE))))))))),"-")</f>
        <v>15</v>
      </c>
      <c r="G22" s="110">
        <f>IFERROR(IF(VLOOKUP($X22,E!$B$3:'E'!$AN$500,6,FALSE)=1000000000,"-",(IF(VLOOKUP($X22,E!$B$3:'E'!$AN$500,6,FALSE)&lt;0.0001,FIXED(VLOOKUP($X22,E!$B$3:'E'!$AN$500,6,FALSE),6),IF(VLOOKUP($X22,E!$B$3:'E'!$AN$500,6,FALSE)&lt;0.001,FIXED(VLOOKUP($X22,E!$B$3:'E'!$AN$500,6,FALSE),5),IF(VLOOKUP($X22,E!$B$3:'E'!$AN$500,6,FALSE)&lt;0.01,FIXED(VLOOKUP($X22,E!$B$3:'E'!$AN$500,6,FALSE),4),IF(VLOOKUP($X22,E!$B$3:'E'!$AN$500,6,FALSE)&lt;0.1,FIXED(VLOOKUP($X22,E!$B$3:'E'!$AN$500,6,FALSE),3),IF(VLOOKUP($X22,E!$B$3:'E'!$AN$500,6,FALSE)&lt;1,FIXED(VLOOKUP($X22,E!$B$3:'E'!$AN$500,6,FALSE),2),IF(VLOOKUP($X22,E!$B$3:'E'!$AN$500,6,FALSE)&lt;10,FIXED(VLOOKUP($X22,E!$B$3:'E'!$AN$500,6,FALSE),1),VLOOKUP($X22,E!$B$3:'E'!$AN$500,6,FALSE))))))))),"-")</f>
        <v>35</v>
      </c>
      <c r="I22" s="110">
        <f>IFERROR(IF(VLOOKUP($X22,E!$B$3:'E'!$AN$500,7,FALSE)=1000000000,"-",(IF(VLOOKUP($X22,E!$B$3:'E'!$AN$500,7,FALSE)&lt;0.0001,FIXED(VLOOKUP($X22,E!$B$3:'E'!$AN$500,7,FALSE),6),IF(VLOOKUP($X22,E!$B$3:'E'!$AN$500,7,FALSE)&lt;0.001,FIXED(VLOOKUP($X22,E!$B$3:'E'!$AN$500,7,FALSE),5),IF(VLOOKUP($X22,E!$B$3:'E'!$AN$500,7,FALSE)&lt;0.01,FIXED(VLOOKUP($X22,E!$B$3:'E'!$AN$500,7,FALSE),4),IF(VLOOKUP($X22,E!$B$3:'E'!$AN$500,7,FALSE)&lt;0.1,FIXED(VLOOKUP($X22,E!$B$3:'E'!$AN$500,7,FALSE),3),IF(VLOOKUP($X22,E!$B$3:'E'!$AN$500,7,FALSE)&lt;1,FIXED(VLOOKUP($X22,E!$B$3:'E'!$AN$500,7,FALSE),2),IF(VLOOKUP($X22,E!$B$3:'E'!$AN$500,7,FALSE)&lt;10,FIXED(VLOOKUP($X22,E!$B$3:'E'!$AN$500,7,FALSE),1),VLOOKUP($X22,E!$B$3:'E'!$AN$500,7,FALSE))))))))),"-")</f>
        <v>190</v>
      </c>
      <c r="K22" s="110">
        <f>IFERROR(IF(VLOOKUP($X22,E!$B$3:'E'!$AN$500,8,FALSE)=1000000000,"-",(IF(VLOOKUP($X22,E!$B$3:'E'!$AN$500,8,FALSE)&lt;0.0001,FIXED(VLOOKUP($X22,E!$B$3:'E'!$AN$500,8,FALSE),6),IF(VLOOKUP($X22,E!$B$3:'E'!$AN$500,8,FALSE)&lt;0.001,FIXED(VLOOKUP($X22,E!$B$3:'E'!$AN$500,8,FALSE),5),IF(VLOOKUP($X22,E!$B$3:'E'!$AN$500,8,FALSE)&lt;0.01,FIXED(VLOOKUP($X22,E!$B$3:'E'!$AN$500,8,FALSE),4),IF(VLOOKUP($X22,E!$B$3:'E'!$AN$500,8,FALSE)&lt;0.1,FIXED(VLOOKUP($X22,E!$B$3:'E'!$AN$500,8,FALSE),3),IF(VLOOKUP($X22,E!$B$3:'E'!$AN$500,8,FALSE)&lt;1,FIXED(VLOOKUP($X22,E!$B$3:'E'!$AN$500,8,FALSE),2),IF(VLOOKUP($X22,E!$B$3:'E'!$AN$500,8,FALSE)&lt;10,FIXED(VLOOKUP($X22,E!$B$3:'E'!$AN$500,8,FALSE),1),VLOOKUP($X22,E!$B$3:'E'!$AN$500,8,FALSE))))))))),"-")</f>
        <v>190</v>
      </c>
      <c r="M22" s="110">
        <f>IFERROR(IF(VLOOKUP($X22,E!$B$3:'E'!$AN$500,9,FALSE)=1000000000,"-",(IF(VLOOKUP($X22,E!$B$3:'E'!$AN$500,9,FALSE)&lt;0.0001,FIXED(VLOOKUP($X22,E!$B$3:'E'!$AN$500,9,FALSE),6),IF(VLOOKUP($X22,E!$B$3:'E'!$AN$500,9,FALSE)&lt;0.001,FIXED(VLOOKUP($X22,E!$B$3:'E'!$AN$500,9,FALSE),5),IF(VLOOKUP($X22,E!$B$3:'E'!$AN$500,9,FALSE)&lt;0.01,FIXED(VLOOKUP($X22,E!$B$3:'E'!$AN$500,9,FALSE),4),IF(VLOOKUP($X22,E!$B$3:'E'!$AN$500,9,FALSE)&lt;0.1,FIXED(VLOOKUP($X22,E!$B$3:'E'!$AN$500,9,FALSE),3),IF(VLOOKUP($X22,E!$B$3:'E'!$AN$500,9,FALSE)&lt;1,FIXED(VLOOKUP($X22,E!$B$3:'E'!$AN$500,9,FALSE),2),IF(VLOOKUP($X22,E!$B$3:'E'!$AN$500,9,FALSE)&lt;10,FIXED(VLOOKUP($X22,E!$B$3:'E'!$AN$500,9,FALSE),1),VLOOKUP($X22,E!$B$3:'E'!$AN$500,9,FALSE))))))))),"-")</f>
        <v>190</v>
      </c>
      <c r="O22" s="110">
        <f>IFERROR(IF(VLOOKUP($X22,E!$B$3:'E'!$AN$500,10,FALSE)=1000000000,"-",(IF(VLOOKUP($X22,E!$B$3:'E'!$AN$500,10,FALSE)&lt;0.0001,FIXED(VLOOKUP($X22,E!$B$3:'E'!$AN$500,10,FALSE),6),IF(VLOOKUP($X22,E!$B$3:'E'!$AN$500,10,FALSE)&lt;0.001,FIXED(VLOOKUP($X22,E!$B$3:'E'!$AN$500,10,FALSE),5),IF(VLOOKUP($X22,E!$B$3:'E'!$AN$500,10,FALSE)&lt;0.01,FIXED(VLOOKUP($X22,E!$B$3:'E'!$AN$500,10,FALSE),4),IF(VLOOKUP($X22,E!$B$3:'E'!$AN$500,10,FALSE)&lt;0.1,FIXED(VLOOKUP($X22,E!$B$3:'E'!$AN$500,10,FALSE),3),IF(VLOOKUP($X22,E!$B$3:'E'!$AN$500,10,FALSE)&lt;1,FIXED(VLOOKUP($X22,E!$B$3:'E'!$AN$500,10,FALSE),2),IF(VLOOKUP($X22,E!$B$3:'E'!$AN$500,10,FALSE)&lt;10,FIXED(VLOOKUP($X22,E!$B$3:'E'!$AN$500,10,FALSE),1),VLOOKUP($X22,E!$B$3:'E'!$AN$500,10,FALSE))))))))),"-")</f>
        <v>130</v>
      </c>
      <c r="Q22" s="110" t="str">
        <f>IFERROR(IF(VLOOKUP($X22,E!$B$3:'E'!$AN$500,11,FALSE)=1000000000,"-",(IF(VLOOKUP($X22,E!$B$3:'E'!$AN$500,11,FALSE)&lt;0.0001,FIXED(VLOOKUP($X22,E!$B$3:'E'!$AN$500,11,FALSE),6),IF(VLOOKUP($X22,E!$B$3:'E'!$AN$500,11,FALSE)&lt;0.001,FIXED(VLOOKUP($X22,E!$B$3:'E'!$AN$500,11,FALSE),5),IF(VLOOKUP($X22,E!$B$3:'E'!$AN$500,11,FALSE)&lt;0.01,FIXED(VLOOKUP($X22,E!$B$3:'E'!$AN$500,11,FALSE),4),IF(VLOOKUP($X22,E!$B$3:'E'!$AN$500,11,FALSE)&lt;0.1,FIXED(VLOOKUP($X22,E!$B$3:'E'!$AN$500,11,FALSE),3),IF(VLOOKUP($X22,E!$B$3:'E'!$AN$500,11,FALSE)&lt;1,FIXED(VLOOKUP($X22,E!$B$3:'E'!$AN$500,11,FALSE),2),IF(VLOOKUP($X22,E!$B$3:'E'!$AN$500,11,FALSE)&lt;10,FIXED(VLOOKUP($X22,E!$B$3:'E'!$AN$500,11,FALSE),1),VLOOKUP($X22,E!$B$3:'E'!$AN$500,11,FALSE))))))))),"-")</f>
        <v>0,24</v>
      </c>
      <c r="S22" s="110">
        <f>IFERROR(IF(VLOOKUP($X22,E!$B$3:'E'!$AN$500,12,FALSE)=1000000000,"-",(IF(VLOOKUP($X22,E!$B$3:'E'!$AN$500,12,FALSE)&lt;0.0001,FIXED(VLOOKUP($X22,E!$B$3:'E'!$AN$500,12,FALSE),6),IF(VLOOKUP($X22,E!$B$3:'E'!$AN$500,12,FALSE)&lt;0.001,FIXED(VLOOKUP($X22,E!$B$3:'E'!$AN$500,12,FALSE),5),IF(VLOOKUP($X22,E!$B$3:'E'!$AN$500,12,FALSE)&lt;0.01,FIXED(VLOOKUP($X22,E!$B$3:'E'!$AN$500,12,FALSE),4),IF(VLOOKUP($X22,E!$B$3:'E'!$AN$500,12,FALSE)&lt;0.1,FIXED(VLOOKUP($X22,E!$B$3:'E'!$AN$500,12,FALSE),3),IF(VLOOKUP($X22,E!$B$3:'E'!$AN$500,12,FALSE)&lt;1,FIXED(VLOOKUP($X22,E!$B$3:'E'!$AN$500,12,FALSE),2),IF(VLOOKUP($X22,E!$B$3:'E'!$AN$500,12,FALSE)&lt;10,FIXED(VLOOKUP($X22,E!$B$3:'E'!$AN$500,12,FALSE),1),VLOOKUP($X22,E!$B$3:'E'!$AN$500,12,FALSE))))))))),"-")</f>
        <v>190</v>
      </c>
      <c r="U22" s="110">
        <f>IFERROR(IF(VLOOKUP($X22,E!$B$3:'E'!$AN$500,18,FALSE)=1000000000,"-",(IF(VLOOKUP($X22,E!$B$3:'E'!$AN$500,18,FALSE)&lt;0.0001,FIXED(VLOOKUP($X22,E!$B$3:'E'!$AN$500,18,FALSE),6),IF(VLOOKUP($X22,E!$B$3:'E'!$AN$500,18,FALSE)&lt;0.001,FIXED(VLOOKUP($X22,E!$B$3:'E'!$AN$500,18,FALSE),5),IF(VLOOKUP($X22,E!$B$3:'E'!$AN$500,18,FALSE)&lt;0.01,FIXED(VLOOKUP($X22,E!$B$3:'E'!$AN$500,18,FALSE),4),IF(VLOOKUP($X22,E!$B$3:'E'!$AN$500,18,FALSE)&lt;0.1,FIXED(VLOOKUP($X22,E!$B$3:'E'!$AN$500,18,FALSE),3),IF(VLOOKUP($X22,E!$B$3:'E'!$AN$500,18,FALSE)&lt;1,FIXED(VLOOKUP($X22,E!$B$3:'E'!$AN$500,18,FALSE),2),IF(VLOOKUP($X22,E!$B$3:'E'!$AN$500,18,FALSE)&lt;10,FIXED(VLOOKUP($X22,E!$B$3:'E'!$AN$500,18,FALSE),1),VLOOKUP($X22,E!$B$3:'E'!$AN$500,18,FALSE))))))))),"-")</f>
        <v>100</v>
      </c>
      <c r="X22" s="40">
        <v>527</v>
      </c>
    </row>
    <row r="23" spans="1:24" ht="9" customHeight="1" x14ac:dyDescent="0.2">
      <c r="A23" s="104" t="s">
        <v>2173</v>
      </c>
      <c r="E23" s="110">
        <f>IFERROR(IF(VLOOKUP($X23,E!$B$3:'E'!$AN$500,5,FALSE)=1000000000,"-",(IF(VLOOKUP($X23,E!$B$3:'E'!$AN$500,5,FALSE)&lt;0.0001,FIXED(VLOOKUP($X23,E!$B$3:'E'!$AN$500,5,FALSE),6),IF(VLOOKUP($X23,E!$B$3:'E'!$AN$500,5,FALSE)&lt;0.001,FIXED(VLOOKUP($X23,E!$B$3:'E'!$AN$500,5,FALSE),5),IF(VLOOKUP($X23,E!$B$3:'E'!$AN$500,5,FALSE)&lt;0.01,FIXED(VLOOKUP($X23,E!$B$3:'E'!$AN$500,5,FALSE),4),IF(VLOOKUP($X23,E!$B$3:'E'!$AN$500,5,FALSE)&lt;0.1,FIXED(VLOOKUP($X23,E!$B$3:'E'!$AN$500,5,FALSE),3),IF(VLOOKUP($X23,E!$B$3:'E'!$AN$500,5,FALSE)&lt;1,FIXED(VLOOKUP($X23,E!$B$3:'E'!$AN$500,5,FALSE),2),IF(VLOOKUP($X23,E!$B$3:'E'!$AN$500,5,FALSE)&lt;10,FIXED(VLOOKUP($X23,E!$B$3:'E'!$AN$500,5,FALSE),1),VLOOKUP($X23,E!$B$3:'E'!$AN$500,5,FALSE))))))))),"-")</f>
        <v>40</v>
      </c>
      <c r="G23" s="110">
        <f>IFERROR(IF(VLOOKUP($X23,E!$B$3:'E'!$AN$500,6,FALSE)=1000000000,"-",(IF(VLOOKUP($X23,E!$B$3:'E'!$AN$500,6,FALSE)&lt;0.0001,FIXED(VLOOKUP($X23,E!$B$3:'E'!$AN$500,6,FALSE),6),IF(VLOOKUP($X23,E!$B$3:'E'!$AN$500,6,FALSE)&lt;0.001,FIXED(VLOOKUP($X23,E!$B$3:'E'!$AN$500,6,FALSE),5),IF(VLOOKUP($X23,E!$B$3:'E'!$AN$500,6,FALSE)&lt;0.01,FIXED(VLOOKUP($X23,E!$B$3:'E'!$AN$500,6,FALSE),4),IF(VLOOKUP($X23,E!$B$3:'E'!$AN$500,6,FALSE)&lt;0.1,FIXED(VLOOKUP($X23,E!$B$3:'E'!$AN$500,6,FALSE),3),IF(VLOOKUP($X23,E!$B$3:'E'!$AN$500,6,FALSE)&lt;1,FIXED(VLOOKUP($X23,E!$B$3:'E'!$AN$500,6,FALSE),2),IF(VLOOKUP($X23,E!$B$3:'E'!$AN$500,6,FALSE)&lt;10,FIXED(VLOOKUP($X23,E!$B$3:'E'!$AN$500,6,FALSE),1),VLOOKUP($X23,E!$B$3:'E'!$AN$500,6,FALSE))))))))),"-")</f>
        <v>54</v>
      </c>
      <c r="I23" s="110">
        <f>IFERROR(IF(VLOOKUP($X23,E!$B$3:'E'!$AN$500,7,FALSE)=1000000000,"-",(IF(VLOOKUP($X23,E!$B$3:'E'!$AN$500,7,FALSE)&lt;0.0001,FIXED(VLOOKUP($X23,E!$B$3:'E'!$AN$500,7,FALSE),6),IF(VLOOKUP($X23,E!$B$3:'E'!$AN$500,7,FALSE)&lt;0.001,FIXED(VLOOKUP($X23,E!$B$3:'E'!$AN$500,7,FALSE),5),IF(VLOOKUP($X23,E!$B$3:'E'!$AN$500,7,FALSE)&lt;0.01,FIXED(VLOOKUP($X23,E!$B$3:'E'!$AN$500,7,FALSE),4),IF(VLOOKUP($X23,E!$B$3:'E'!$AN$500,7,FALSE)&lt;0.1,FIXED(VLOOKUP($X23,E!$B$3:'E'!$AN$500,7,FALSE),3),IF(VLOOKUP($X23,E!$B$3:'E'!$AN$500,7,FALSE)&lt;1,FIXED(VLOOKUP($X23,E!$B$3:'E'!$AN$500,7,FALSE),2),IF(VLOOKUP($X23,E!$B$3:'E'!$AN$500,7,FALSE)&lt;10,FIXED(VLOOKUP($X23,E!$B$3:'E'!$AN$500,7,FALSE),1),VLOOKUP($X23,E!$B$3:'E'!$AN$500,7,FALSE))))))))),"-")</f>
        <v>190</v>
      </c>
      <c r="K23" s="110">
        <f>IFERROR(IF(VLOOKUP($X23,E!$B$3:'E'!$AN$500,8,FALSE)=1000000000,"-",(IF(VLOOKUP($X23,E!$B$3:'E'!$AN$500,8,FALSE)&lt;0.0001,FIXED(VLOOKUP($X23,E!$B$3:'E'!$AN$500,8,FALSE),6),IF(VLOOKUP($X23,E!$B$3:'E'!$AN$500,8,FALSE)&lt;0.001,FIXED(VLOOKUP($X23,E!$B$3:'E'!$AN$500,8,FALSE),5),IF(VLOOKUP($X23,E!$B$3:'E'!$AN$500,8,FALSE)&lt;0.01,FIXED(VLOOKUP($X23,E!$B$3:'E'!$AN$500,8,FALSE),4),IF(VLOOKUP($X23,E!$B$3:'E'!$AN$500,8,FALSE)&lt;0.1,FIXED(VLOOKUP($X23,E!$B$3:'E'!$AN$500,8,FALSE),3),IF(VLOOKUP($X23,E!$B$3:'E'!$AN$500,8,FALSE)&lt;1,FIXED(VLOOKUP($X23,E!$B$3:'E'!$AN$500,8,FALSE),2),IF(VLOOKUP($X23,E!$B$3:'E'!$AN$500,8,FALSE)&lt;10,FIXED(VLOOKUP($X23,E!$B$3:'E'!$AN$500,8,FALSE),1),VLOOKUP($X23,E!$B$3:'E'!$AN$500,8,FALSE))))))))),"-")</f>
        <v>190</v>
      </c>
      <c r="M23" s="110">
        <f>IFERROR(IF(VLOOKUP($X23,E!$B$3:'E'!$AN$500,9,FALSE)=1000000000,"-",(IF(VLOOKUP($X23,E!$B$3:'E'!$AN$500,9,FALSE)&lt;0.0001,FIXED(VLOOKUP($X23,E!$B$3:'E'!$AN$500,9,FALSE),6),IF(VLOOKUP($X23,E!$B$3:'E'!$AN$500,9,FALSE)&lt;0.001,FIXED(VLOOKUP($X23,E!$B$3:'E'!$AN$500,9,FALSE),5),IF(VLOOKUP($X23,E!$B$3:'E'!$AN$500,9,FALSE)&lt;0.01,FIXED(VLOOKUP($X23,E!$B$3:'E'!$AN$500,9,FALSE),4),IF(VLOOKUP($X23,E!$B$3:'E'!$AN$500,9,FALSE)&lt;0.1,FIXED(VLOOKUP($X23,E!$B$3:'E'!$AN$500,9,FALSE),3),IF(VLOOKUP($X23,E!$B$3:'E'!$AN$500,9,FALSE)&lt;1,FIXED(VLOOKUP($X23,E!$B$3:'E'!$AN$500,9,FALSE),2),IF(VLOOKUP($X23,E!$B$3:'E'!$AN$500,9,FALSE)&lt;10,FIXED(VLOOKUP($X23,E!$B$3:'E'!$AN$500,9,FALSE),1),VLOOKUP($X23,E!$B$3:'E'!$AN$500,9,FALSE))))))))),"-")</f>
        <v>190</v>
      </c>
      <c r="O23" s="110">
        <f>IFERROR(IF(VLOOKUP($X23,E!$B$3:'E'!$AN$500,10,FALSE)=1000000000,"-",(IF(VLOOKUP($X23,E!$B$3:'E'!$AN$500,10,FALSE)&lt;0.0001,FIXED(VLOOKUP($X23,E!$B$3:'E'!$AN$500,10,FALSE),6),IF(VLOOKUP($X23,E!$B$3:'E'!$AN$500,10,FALSE)&lt;0.001,FIXED(VLOOKUP($X23,E!$B$3:'E'!$AN$500,10,FALSE),5),IF(VLOOKUP($X23,E!$B$3:'E'!$AN$500,10,FALSE)&lt;0.01,FIXED(VLOOKUP($X23,E!$B$3:'E'!$AN$500,10,FALSE),4),IF(VLOOKUP($X23,E!$B$3:'E'!$AN$500,10,FALSE)&lt;0.1,FIXED(VLOOKUP($X23,E!$B$3:'E'!$AN$500,10,FALSE),3),IF(VLOOKUP($X23,E!$B$3:'E'!$AN$500,10,FALSE)&lt;1,FIXED(VLOOKUP($X23,E!$B$3:'E'!$AN$500,10,FALSE),2),IF(VLOOKUP($X23,E!$B$3:'E'!$AN$500,10,FALSE)&lt;10,FIXED(VLOOKUP($X23,E!$B$3:'E'!$AN$500,10,FALSE),1),VLOOKUP($X23,E!$B$3:'E'!$AN$500,10,FALSE))))))))),"-")</f>
        <v>113</v>
      </c>
      <c r="Q23" s="110" t="str">
        <f>IFERROR(IF(VLOOKUP($X23,E!$B$3:'E'!$AN$500,11,FALSE)=1000000000,"-",(IF(VLOOKUP($X23,E!$B$3:'E'!$AN$500,11,FALSE)&lt;0.0001,FIXED(VLOOKUP($X23,E!$B$3:'E'!$AN$500,11,FALSE),6),IF(VLOOKUP($X23,E!$B$3:'E'!$AN$500,11,FALSE)&lt;0.001,FIXED(VLOOKUP($X23,E!$B$3:'E'!$AN$500,11,FALSE),5),IF(VLOOKUP($X23,E!$B$3:'E'!$AN$500,11,FALSE)&lt;0.01,FIXED(VLOOKUP($X23,E!$B$3:'E'!$AN$500,11,FALSE),4),IF(VLOOKUP($X23,E!$B$3:'E'!$AN$500,11,FALSE)&lt;0.1,FIXED(VLOOKUP($X23,E!$B$3:'E'!$AN$500,11,FALSE),3),IF(VLOOKUP($X23,E!$B$3:'E'!$AN$500,11,FALSE)&lt;1,FIXED(VLOOKUP($X23,E!$B$3:'E'!$AN$500,11,FALSE),2),IF(VLOOKUP($X23,E!$B$3:'E'!$AN$500,11,FALSE)&lt;10,FIXED(VLOOKUP($X23,E!$B$3:'E'!$AN$500,11,FALSE),1),VLOOKUP($X23,E!$B$3:'E'!$AN$500,11,FALSE))))))))),"-")</f>
        <v>1,0</v>
      </c>
      <c r="S23" s="110">
        <f>IFERROR(IF(VLOOKUP($X23,E!$B$3:'E'!$AN$500,12,FALSE)=1000000000,"-",(IF(VLOOKUP($X23,E!$B$3:'E'!$AN$500,12,FALSE)&lt;0.0001,FIXED(VLOOKUP($X23,E!$B$3:'E'!$AN$500,12,FALSE),6),IF(VLOOKUP($X23,E!$B$3:'E'!$AN$500,12,FALSE)&lt;0.001,FIXED(VLOOKUP($X23,E!$B$3:'E'!$AN$500,12,FALSE),5),IF(VLOOKUP($X23,E!$B$3:'E'!$AN$500,12,FALSE)&lt;0.01,FIXED(VLOOKUP($X23,E!$B$3:'E'!$AN$500,12,FALSE),4),IF(VLOOKUP($X23,E!$B$3:'E'!$AN$500,12,FALSE)&lt;0.1,FIXED(VLOOKUP($X23,E!$B$3:'E'!$AN$500,12,FALSE),3),IF(VLOOKUP($X23,E!$B$3:'E'!$AN$500,12,FALSE)&lt;1,FIXED(VLOOKUP($X23,E!$B$3:'E'!$AN$500,12,FALSE),2),IF(VLOOKUP($X23,E!$B$3:'E'!$AN$500,12,FALSE)&lt;10,FIXED(VLOOKUP($X23,E!$B$3:'E'!$AN$500,12,FALSE),1),VLOOKUP($X23,E!$B$3:'E'!$AN$500,12,FALSE))))))))),"-")</f>
        <v>190</v>
      </c>
      <c r="U23" s="110">
        <f>IFERROR(IF(VLOOKUP($X23,E!$B$3:'E'!$AN$500,18,FALSE)=1000000000,"-",(IF(VLOOKUP($X23,E!$B$3:'E'!$AN$500,18,FALSE)&lt;0.0001,FIXED(VLOOKUP($X23,E!$B$3:'E'!$AN$500,18,FALSE),6),IF(VLOOKUP($X23,E!$B$3:'E'!$AN$500,18,FALSE)&lt;0.001,FIXED(VLOOKUP($X23,E!$B$3:'E'!$AN$500,18,FALSE),5),IF(VLOOKUP($X23,E!$B$3:'E'!$AN$500,18,FALSE)&lt;0.01,FIXED(VLOOKUP($X23,E!$B$3:'E'!$AN$500,18,FALSE),4),IF(VLOOKUP($X23,E!$B$3:'E'!$AN$500,18,FALSE)&lt;0.1,FIXED(VLOOKUP($X23,E!$B$3:'E'!$AN$500,18,FALSE),3),IF(VLOOKUP($X23,E!$B$3:'E'!$AN$500,18,FALSE)&lt;1,FIXED(VLOOKUP($X23,E!$B$3:'E'!$AN$500,18,FALSE),2),IF(VLOOKUP($X23,E!$B$3:'E'!$AN$500,18,FALSE)&lt;10,FIXED(VLOOKUP($X23,E!$B$3:'E'!$AN$500,18,FALSE),1),VLOOKUP($X23,E!$B$3:'E'!$AN$500,18,FALSE))))))))),"-")</f>
        <v>75</v>
      </c>
      <c r="X23" s="40">
        <v>971</v>
      </c>
    </row>
    <row r="24" spans="1:24" ht="9" customHeight="1" x14ac:dyDescent="0.2">
      <c r="A24" s="104" t="s">
        <v>2174</v>
      </c>
      <c r="E24" s="110" t="str">
        <f>IFERROR(IF(VLOOKUP($X24,E!$B$3:'E'!$AN$500,5,FALSE)=1000000000,"-",(IF(VLOOKUP($X24,E!$B$3:'E'!$AN$500,5,FALSE)&lt;0.0001,FIXED(VLOOKUP($X24,E!$B$3:'E'!$AN$500,5,FALSE),6),IF(VLOOKUP($X24,E!$B$3:'E'!$AN$500,5,FALSE)&lt;0.001,FIXED(VLOOKUP($X24,E!$B$3:'E'!$AN$500,5,FALSE),5),IF(VLOOKUP($X24,E!$B$3:'E'!$AN$500,5,FALSE)&lt;0.01,FIXED(VLOOKUP($X24,E!$B$3:'E'!$AN$500,5,FALSE),4),IF(VLOOKUP($X24,E!$B$3:'E'!$AN$500,5,FALSE)&lt;0.1,FIXED(VLOOKUP($X24,E!$B$3:'E'!$AN$500,5,FALSE),3),IF(VLOOKUP($X24,E!$B$3:'E'!$AN$500,5,FALSE)&lt;1,FIXED(VLOOKUP($X24,E!$B$3:'E'!$AN$500,5,FALSE),2),IF(VLOOKUP($X24,E!$B$3:'E'!$AN$500,5,FALSE)&lt;10,FIXED(VLOOKUP($X24,E!$B$3:'E'!$AN$500,5,FALSE),1),VLOOKUP($X24,E!$B$3:'E'!$AN$500,5,FALSE))))))))),"-")</f>
        <v>0,15</v>
      </c>
      <c r="G24" s="110" t="str">
        <f>IFERROR(IF(VLOOKUP($X24,E!$B$3:'E'!$AN$500,6,FALSE)=1000000000,"-",(IF(VLOOKUP($X24,E!$B$3:'E'!$AN$500,6,FALSE)&lt;0.0001,FIXED(VLOOKUP($X24,E!$B$3:'E'!$AN$500,6,FALSE),6),IF(VLOOKUP($X24,E!$B$3:'E'!$AN$500,6,FALSE)&lt;0.001,FIXED(VLOOKUP($X24,E!$B$3:'E'!$AN$500,6,FALSE),5),IF(VLOOKUP($X24,E!$B$3:'E'!$AN$500,6,FALSE)&lt;0.01,FIXED(VLOOKUP($X24,E!$B$3:'E'!$AN$500,6,FALSE),4),IF(VLOOKUP($X24,E!$B$3:'E'!$AN$500,6,FALSE)&lt;0.1,FIXED(VLOOKUP($X24,E!$B$3:'E'!$AN$500,6,FALSE),3),IF(VLOOKUP($X24,E!$B$3:'E'!$AN$500,6,FALSE)&lt;1,FIXED(VLOOKUP($X24,E!$B$3:'E'!$AN$500,6,FALSE),2),IF(VLOOKUP($X24,E!$B$3:'E'!$AN$500,6,FALSE)&lt;10,FIXED(VLOOKUP($X24,E!$B$3:'E'!$AN$500,6,FALSE),1),VLOOKUP($X24,E!$B$3:'E'!$AN$500,6,FALSE))))))))),"-")</f>
        <v>0,83</v>
      </c>
      <c r="I24" s="110" t="str">
        <f>IFERROR(IF(VLOOKUP($X24,E!$B$3:'E'!$AN$500,7,FALSE)=1000000000,"-",(IF(VLOOKUP($X24,E!$B$3:'E'!$AN$500,7,FALSE)&lt;0.0001,FIXED(VLOOKUP($X24,E!$B$3:'E'!$AN$500,7,FALSE),6),IF(VLOOKUP($X24,E!$B$3:'E'!$AN$500,7,FALSE)&lt;0.001,FIXED(VLOOKUP($X24,E!$B$3:'E'!$AN$500,7,FALSE),5),IF(VLOOKUP($X24,E!$B$3:'E'!$AN$500,7,FALSE)&lt;0.01,FIXED(VLOOKUP($X24,E!$B$3:'E'!$AN$500,7,FALSE),4),IF(VLOOKUP($X24,E!$B$3:'E'!$AN$500,7,FALSE)&lt;0.1,FIXED(VLOOKUP($X24,E!$B$3:'E'!$AN$500,7,FALSE),3),IF(VLOOKUP($X24,E!$B$3:'E'!$AN$500,7,FALSE)&lt;1,FIXED(VLOOKUP($X24,E!$B$3:'E'!$AN$500,7,FALSE),2),IF(VLOOKUP($X24,E!$B$3:'E'!$AN$500,7,FALSE)&lt;10,FIXED(VLOOKUP($X24,E!$B$3:'E'!$AN$500,7,FALSE),1),VLOOKUP($X24,E!$B$3:'E'!$AN$500,7,FALSE))))))))),"-")</f>
        <v>4,8</v>
      </c>
      <c r="K24" s="110">
        <f>IFERROR(IF(VLOOKUP($X24,E!$B$3:'E'!$AN$500,8,FALSE)=1000000000,"-",(IF(VLOOKUP($X24,E!$B$3:'E'!$AN$500,8,FALSE)&lt;0.0001,FIXED(VLOOKUP($X24,E!$B$3:'E'!$AN$500,8,FALSE),6),IF(VLOOKUP($X24,E!$B$3:'E'!$AN$500,8,FALSE)&lt;0.001,FIXED(VLOOKUP($X24,E!$B$3:'E'!$AN$500,8,FALSE),5),IF(VLOOKUP($X24,E!$B$3:'E'!$AN$500,8,FALSE)&lt;0.01,FIXED(VLOOKUP($X24,E!$B$3:'E'!$AN$500,8,FALSE),4),IF(VLOOKUP($X24,E!$B$3:'E'!$AN$500,8,FALSE)&lt;0.1,FIXED(VLOOKUP($X24,E!$B$3:'E'!$AN$500,8,FALSE),3),IF(VLOOKUP($X24,E!$B$3:'E'!$AN$500,8,FALSE)&lt;1,FIXED(VLOOKUP($X24,E!$B$3:'E'!$AN$500,8,FALSE),2),IF(VLOOKUP($X24,E!$B$3:'E'!$AN$500,8,FALSE)&lt;10,FIXED(VLOOKUP($X24,E!$B$3:'E'!$AN$500,8,FALSE),1),VLOOKUP($X24,E!$B$3:'E'!$AN$500,8,FALSE))))))))),"-")</f>
        <v>36</v>
      </c>
      <c r="M24" s="110">
        <f>IFERROR(IF(VLOOKUP($X24,E!$B$3:'E'!$AN$500,9,FALSE)=1000000000,"-",(IF(VLOOKUP($X24,E!$B$3:'E'!$AN$500,9,FALSE)&lt;0.0001,FIXED(VLOOKUP($X24,E!$B$3:'E'!$AN$500,9,FALSE),6),IF(VLOOKUP($X24,E!$B$3:'E'!$AN$500,9,FALSE)&lt;0.001,FIXED(VLOOKUP($X24,E!$B$3:'E'!$AN$500,9,FALSE),5),IF(VLOOKUP($X24,E!$B$3:'E'!$AN$500,9,FALSE)&lt;0.01,FIXED(VLOOKUP($X24,E!$B$3:'E'!$AN$500,9,FALSE),4),IF(VLOOKUP($X24,E!$B$3:'E'!$AN$500,9,FALSE)&lt;0.1,FIXED(VLOOKUP($X24,E!$B$3:'E'!$AN$500,9,FALSE),3),IF(VLOOKUP($X24,E!$B$3:'E'!$AN$500,9,FALSE)&lt;1,FIXED(VLOOKUP($X24,E!$B$3:'E'!$AN$500,9,FALSE),2),IF(VLOOKUP($X24,E!$B$3:'E'!$AN$500,9,FALSE)&lt;10,FIXED(VLOOKUP($X24,E!$B$3:'E'!$AN$500,9,FALSE),1),VLOOKUP($X24,E!$B$3:'E'!$AN$500,9,FALSE))))))))),"-")</f>
        <v>36</v>
      </c>
      <c r="O24" s="110" t="str">
        <f>IFERROR(IF(VLOOKUP($X24,E!$B$3:'E'!$AN$500,10,FALSE)=1000000000,"-",(IF(VLOOKUP($X24,E!$B$3:'E'!$AN$500,10,FALSE)&lt;0.0001,FIXED(VLOOKUP($X24,E!$B$3:'E'!$AN$500,10,FALSE),6),IF(VLOOKUP($X24,E!$B$3:'E'!$AN$500,10,FALSE)&lt;0.001,FIXED(VLOOKUP($X24,E!$B$3:'E'!$AN$500,10,FALSE),5),IF(VLOOKUP($X24,E!$B$3:'E'!$AN$500,10,FALSE)&lt;0.01,FIXED(VLOOKUP($X24,E!$B$3:'E'!$AN$500,10,FALSE),4),IF(VLOOKUP($X24,E!$B$3:'E'!$AN$500,10,FALSE)&lt;0.1,FIXED(VLOOKUP($X24,E!$B$3:'E'!$AN$500,10,FALSE),3),IF(VLOOKUP($X24,E!$B$3:'E'!$AN$500,10,FALSE)&lt;1,FIXED(VLOOKUP($X24,E!$B$3:'E'!$AN$500,10,FALSE),2),IF(VLOOKUP($X24,E!$B$3:'E'!$AN$500,10,FALSE)&lt;10,FIXED(VLOOKUP($X24,E!$B$3:'E'!$AN$500,10,FALSE),1),VLOOKUP($X24,E!$B$3:'E'!$AN$500,10,FALSE))))))))),"-")</f>
        <v>4,8</v>
      </c>
      <c r="Q24" s="110" t="str">
        <f>IFERROR(IF(VLOOKUP($X24,E!$B$3:'E'!$AN$500,11,FALSE)=1000000000,"-",(IF(VLOOKUP($X24,E!$B$3:'E'!$AN$500,11,FALSE)&lt;0.0001,FIXED(VLOOKUP($X24,E!$B$3:'E'!$AN$500,11,FALSE),6),IF(VLOOKUP($X24,E!$B$3:'E'!$AN$500,11,FALSE)&lt;0.001,FIXED(VLOOKUP($X24,E!$B$3:'E'!$AN$500,11,FALSE),5),IF(VLOOKUP($X24,E!$B$3:'E'!$AN$500,11,FALSE)&lt;0.01,FIXED(VLOOKUP($X24,E!$B$3:'E'!$AN$500,11,FALSE),4),IF(VLOOKUP($X24,E!$B$3:'E'!$AN$500,11,FALSE)&lt;0.1,FIXED(VLOOKUP($X24,E!$B$3:'E'!$AN$500,11,FALSE),3),IF(VLOOKUP($X24,E!$B$3:'E'!$AN$500,11,FALSE)&lt;1,FIXED(VLOOKUP($X24,E!$B$3:'E'!$AN$500,11,FALSE),2),IF(VLOOKUP($X24,E!$B$3:'E'!$AN$500,11,FALSE)&lt;10,FIXED(VLOOKUP($X24,E!$B$3:'E'!$AN$500,11,FALSE),1),VLOOKUP($X24,E!$B$3:'E'!$AN$500,11,FALSE))))))))),"-")</f>
        <v>0,49</v>
      </c>
      <c r="S24" s="110" t="str">
        <f>IFERROR(IF(VLOOKUP($X24,E!$B$3:'E'!$AN$500,12,FALSE)=1000000000,"-",(IF(VLOOKUP($X24,E!$B$3:'E'!$AN$500,12,FALSE)&lt;0.0001,FIXED(VLOOKUP($X24,E!$B$3:'E'!$AN$500,12,FALSE),6),IF(VLOOKUP($X24,E!$B$3:'E'!$AN$500,12,FALSE)&lt;0.001,FIXED(VLOOKUP($X24,E!$B$3:'E'!$AN$500,12,FALSE),5),IF(VLOOKUP($X24,E!$B$3:'E'!$AN$500,12,FALSE)&lt;0.01,FIXED(VLOOKUP($X24,E!$B$3:'E'!$AN$500,12,FALSE),4),IF(VLOOKUP($X24,E!$B$3:'E'!$AN$500,12,FALSE)&lt;0.1,FIXED(VLOOKUP($X24,E!$B$3:'E'!$AN$500,12,FALSE),3),IF(VLOOKUP($X24,E!$B$3:'E'!$AN$500,12,FALSE)&lt;1,FIXED(VLOOKUP($X24,E!$B$3:'E'!$AN$500,12,FALSE),2),IF(VLOOKUP($X24,E!$B$3:'E'!$AN$500,12,FALSE)&lt;10,FIXED(VLOOKUP($X24,E!$B$3:'E'!$AN$500,12,FALSE),1),VLOOKUP($X24,E!$B$3:'E'!$AN$500,12,FALSE))))))))),"-")</f>
        <v>-</v>
      </c>
      <c r="U24" s="110" t="str">
        <f>IFERROR(IF(VLOOKUP($X24,E!$B$3:'E'!$AN$500,18,FALSE)=1000000000,"-",(IF(VLOOKUP($X24,E!$B$3:'E'!$AN$500,18,FALSE)&lt;0.0001,FIXED(VLOOKUP($X24,E!$B$3:'E'!$AN$500,18,FALSE),6),IF(VLOOKUP($X24,E!$B$3:'E'!$AN$500,18,FALSE)&lt;0.001,FIXED(VLOOKUP($X24,E!$B$3:'E'!$AN$500,18,FALSE),5),IF(VLOOKUP($X24,E!$B$3:'E'!$AN$500,18,FALSE)&lt;0.01,FIXED(VLOOKUP($X24,E!$B$3:'E'!$AN$500,18,FALSE),4),IF(VLOOKUP($X24,E!$B$3:'E'!$AN$500,18,FALSE)&lt;0.1,FIXED(VLOOKUP($X24,E!$B$3:'E'!$AN$500,18,FALSE),3),IF(VLOOKUP($X24,E!$B$3:'E'!$AN$500,18,FALSE)&lt;1,FIXED(VLOOKUP($X24,E!$B$3:'E'!$AN$500,18,FALSE),2),IF(VLOOKUP($X24,E!$B$3:'E'!$AN$500,18,FALSE)&lt;10,FIXED(VLOOKUP($X24,E!$B$3:'E'!$AN$500,18,FALSE),1),VLOOKUP($X24,E!$B$3:'E'!$AN$500,18,FALSE))))))))),"-")</f>
        <v>0,30</v>
      </c>
      <c r="X24" s="40">
        <v>1097</v>
      </c>
    </row>
    <row r="25" spans="1:24" ht="9" customHeight="1" x14ac:dyDescent="0.2">
      <c r="A25" s="106" t="s">
        <v>898</v>
      </c>
      <c r="B25" s="102"/>
      <c r="C25" s="102"/>
      <c r="D25" s="102"/>
      <c r="E25" s="110" t="str">
        <f>IFERROR(IF(VLOOKUP($X25,E!$B$3:'E'!$AN$500,5,FALSE)=1000000000,"-",(IF(VLOOKUP($X25,E!$B$3:'E'!$AN$500,5,FALSE)&lt;0.0001,FIXED(VLOOKUP($X25,E!$B$3:'E'!$AN$500,5,FALSE),6),IF(VLOOKUP($X25,E!$B$3:'E'!$AN$500,5,FALSE)&lt;0.001,FIXED(VLOOKUP($X25,E!$B$3:'E'!$AN$500,5,FALSE),5),IF(VLOOKUP($X25,E!$B$3:'E'!$AN$500,5,FALSE)&lt;0.01,FIXED(VLOOKUP($X25,E!$B$3:'E'!$AN$500,5,FALSE),4),IF(VLOOKUP($X25,E!$B$3:'E'!$AN$500,5,FALSE)&lt;0.1,FIXED(VLOOKUP($X25,E!$B$3:'E'!$AN$500,5,FALSE),3),IF(VLOOKUP($X25,E!$B$3:'E'!$AN$500,5,FALSE)&lt;1,FIXED(VLOOKUP($X25,E!$B$3:'E'!$AN$500,5,FALSE),2),IF(VLOOKUP($X25,E!$B$3:'E'!$AN$500,5,FALSE)&lt;10,FIXED(VLOOKUP($X25,E!$B$3:'E'!$AN$500,5,FALSE),1),VLOOKUP($X25,E!$B$3:'E'!$AN$500,5,FALSE))))))))),"-")</f>
        <v>-</v>
      </c>
      <c r="G25" s="110" t="str">
        <f>IFERROR(IF(VLOOKUP($X25,E!$B$3:'E'!$AN$500,6,FALSE)=1000000000,"-",(IF(VLOOKUP($X25,E!$B$3:'E'!$AN$500,6,FALSE)&lt;0.0001,FIXED(VLOOKUP($X25,E!$B$3:'E'!$AN$500,6,FALSE),6),IF(VLOOKUP($X25,E!$B$3:'E'!$AN$500,6,FALSE)&lt;0.001,FIXED(VLOOKUP($X25,E!$B$3:'E'!$AN$500,6,FALSE),5),IF(VLOOKUP($X25,E!$B$3:'E'!$AN$500,6,FALSE)&lt;0.01,FIXED(VLOOKUP($X25,E!$B$3:'E'!$AN$500,6,FALSE),4),IF(VLOOKUP($X25,E!$B$3:'E'!$AN$500,6,FALSE)&lt;0.1,FIXED(VLOOKUP($X25,E!$B$3:'E'!$AN$500,6,FALSE),3),IF(VLOOKUP($X25,E!$B$3:'E'!$AN$500,6,FALSE)&lt;1,FIXED(VLOOKUP($X25,E!$B$3:'E'!$AN$500,6,FALSE),2),IF(VLOOKUP($X25,E!$B$3:'E'!$AN$500,6,FALSE)&lt;10,FIXED(VLOOKUP($X25,E!$B$3:'E'!$AN$500,6,FALSE),1),VLOOKUP($X25,E!$B$3:'E'!$AN$500,6,FALSE))))))))),"-")</f>
        <v>-</v>
      </c>
      <c r="I25" s="110" t="str">
        <f>IFERROR(IF(VLOOKUP($X25,E!$B$3:'E'!$AN$500,7,FALSE)=1000000000,"-",(IF(VLOOKUP($X25,E!$B$3:'E'!$AN$500,7,FALSE)&lt;0.0001,FIXED(VLOOKUP($X25,E!$B$3:'E'!$AN$500,7,FALSE),6),IF(VLOOKUP($X25,E!$B$3:'E'!$AN$500,7,FALSE)&lt;0.001,FIXED(VLOOKUP($X25,E!$B$3:'E'!$AN$500,7,FALSE),5),IF(VLOOKUP($X25,E!$B$3:'E'!$AN$500,7,FALSE)&lt;0.01,FIXED(VLOOKUP($X25,E!$B$3:'E'!$AN$500,7,FALSE),4),IF(VLOOKUP($X25,E!$B$3:'E'!$AN$500,7,FALSE)&lt;0.1,FIXED(VLOOKUP($X25,E!$B$3:'E'!$AN$500,7,FALSE),3),IF(VLOOKUP($X25,E!$B$3:'E'!$AN$500,7,FALSE)&lt;1,FIXED(VLOOKUP($X25,E!$B$3:'E'!$AN$500,7,FALSE),2),IF(VLOOKUP($X25,E!$B$3:'E'!$AN$500,7,FALSE)&lt;10,FIXED(VLOOKUP($X25,E!$B$3:'E'!$AN$500,7,FALSE),1),VLOOKUP($X25,E!$B$3:'E'!$AN$500,7,FALSE))))))))),"-")</f>
        <v>-</v>
      </c>
      <c r="K25" s="110" t="str">
        <f>IFERROR(IF(VLOOKUP($X25,E!$B$3:'E'!$AN$500,8,FALSE)=1000000000,"-",(IF(VLOOKUP($X25,E!$B$3:'E'!$AN$500,8,FALSE)&lt;0.0001,FIXED(VLOOKUP($X25,E!$B$3:'E'!$AN$500,8,FALSE),6),IF(VLOOKUP($X25,E!$B$3:'E'!$AN$500,8,FALSE)&lt;0.001,FIXED(VLOOKUP($X25,E!$B$3:'E'!$AN$500,8,FALSE),5),IF(VLOOKUP($X25,E!$B$3:'E'!$AN$500,8,FALSE)&lt;0.01,FIXED(VLOOKUP($X25,E!$B$3:'E'!$AN$500,8,FALSE),4),IF(VLOOKUP($X25,E!$B$3:'E'!$AN$500,8,FALSE)&lt;0.1,FIXED(VLOOKUP($X25,E!$B$3:'E'!$AN$500,8,FALSE),3),IF(VLOOKUP($X25,E!$B$3:'E'!$AN$500,8,FALSE)&lt;1,FIXED(VLOOKUP($X25,E!$B$3:'E'!$AN$500,8,FALSE),2),IF(VLOOKUP($X25,E!$B$3:'E'!$AN$500,8,FALSE)&lt;10,FIXED(VLOOKUP($X25,E!$B$3:'E'!$AN$500,8,FALSE),1),VLOOKUP($X25,E!$B$3:'E'!$AN$500,8,FALSE))))))))),"-")</f>
        <v>-</v>
      </c>
      <c r="M25" s="110" t="str">
        <f>IFERROR(IF(VLOOKUP($X25,E!$B$3:'E'!$AN$500,9,FALSE)=1000000000,"-",(IF(VLOOKUP($X25,E!$B$3:'E'!$AN$500,9,FALSE)&lt;0.0001,FIXED(VLOOKUP($X25,E!$B$3:'E'!$AN$500,9,FALSE),6),IF(VLOOKUP($X25,E!$B$3:'E'!$AN$500,9,FALSE)&lt;0.001,FIXED(VLOOKUP($X25,E!$B$3:'E'!$AN$500,9,FALSE),5),IF(VLOOKUP($X25,E!$B$3:'E'!$AN$500,9,FALSE)&lt;0.01,FIXED(VLOOKUP($X25,E!$B$3:'E'!$AN$500,9,FALSE),4),IF(VLOOKUP($X25,E!$B$3:'E'!$AN$500,9,FALSE)&lt;0.1,FIXED(VLOOKUP($X25,E!$B$3:'E'!$AN$500,9,FALSE),3),IF(VLOOKUP($X25,E!$B$3:'E'!$AN$500,9,FALSE)&lt;1,FIXED(VLOOKUP($X25,E!$B$3:'E'!$AN$500,9,FALSE),2),IF(VLOOKUP($X25,E!$B$3:'E'!$AN$500,9,FALSE)&lt;10,FIXED(VLOOKUP($X25,E!$B$3:'E'!$AN$500,9,FALSE),1),VLOOKUP($X25,E!$B$3:'E'!$AN$500,9,FALSE))))))))),"-")</f>
        <v>-</v>
      </c>
      <c r="O25" s="110" t="str">
        <f>IFERROR(IF(VLOOKUP($X25,E!$B$3:'E'!$AN$500,10,FALSE)=1000000000,"-",(IF(VLOOKUP($X25,E!$B$3:'E'!$AN$500,10,FALSE)&lt;0.0001,FIXED(VLOOKUP($X25,E!$B$3:'E'!$AN$500,10,FALSE),6),IF(VLOOKUP($X25,E!$B$3:'E'!$AN$500,10,FALSE)&lt;0.001,FIXED(VLOOKUP($X25,E!$B$3:'E'!$AN$500,10,FALSE),5),IF(VLOOKUP($X25,E!$B$3:'E'!$AN$500,10,FALSE)&lt;0.01,FIXED(VLOOKUP($X25,E!$B$3:'E'!$AN$500,10,FALSE),4),IF(VLOOKUP($X25,E!$B$3:'E'!$AN$500,10,FALSE)&lt;0.1,FIXED(VLOOKUP($X25,E!$B$3:'E'!$AN$500,10,FALSE),3),IF(VLOOKUP($X25,E!$B$3:'E'!$AN$500,10,FALSE)&lt;1,FIXED(VLOOKUP($X25,E!$B$3:'E'!$AN$500,10,FALSE),2),IF(VLOOKUP($X25,E!$B$3:'E'!$AN$500,10,FALSE)&lt;10,FIXED(VLOOKUP($X25,E!$B$3:'E'!$AN$500,10,FALSE),1),VLOOKUP($X25,E!$B$3:'E'!$AN$500,10,FALSE))))))))),"-")</f>
        <v>-</v>
      </c>
      <c r="Q25" s="110" t="str">
        <f>IFERROR(IF(VLOOKUP($X25,E!$B$3:'E'!$AN$500,11,FALSE)=1000000000,"-",(IF(VLOOKUP($X25,E!$B$3:'E'!$AN$500,11,FALSE)&lt;0.0001,FIXED(VLOOKUP($X25,E!$B$3:'E'!$AN$500,11,FALSE),6),IF(VLOOKUP($X25,E!$B$3:'E'!$AN$500,11,FALSE)&lt;0.001,FIXED(VLOOKUP($X25,E!$B$3:'E'!$AN$500,11,FALSE),5),IF(VLOOKUP($X25,E!$B$3:'E'!$AN$500,11,FALSE)&lt;0.01,FIXED(VLOOKUP($X25,E!$B$3:'E'!$AN$500,11,FALSE),4),IF(VLOOKUP($X25,E!$B$3:'E'!$AN$500,11,FALSE)&lt;0.1,FIXED(VLOOKUP($X25,E!$B$3:'E'!$AN$500,11,FALSE),3),IF(VLOOKUP($X25,E!$B$3:'E'!$AN$500,11,FALSE)&lt;1,FIXED(VLOOKUP($X25,E!$B$3:'E'!$AN$500,11,FALSE),2),IF(VLOOKUP($X25,E!$B$3:'E'!$AN$500,11,FALSE)&lt;10,FIXED(VLOOKUP($X25,E!$B$3:'E'!$AN$500,11,FALSE),1),VLOOKUP($X25,E!$B$3:'E'!$AN$500,11,FALSE))))))))),"-")</f>
        <v>-</v>
      </c>
      <c r="S25" s="110">
        <f>IFERROR(IF(VLOOKUP($X25,E!$B$3:'E'!$AN$500,12,FALSE)=1000000000,"-",(IF(VLOOKUP($X25,E!$B$3:'E'!$AN$500,12,FALSE)&lt;0.0001,FIXED(VLOOKUP($X25,E!$B$3:'E'!$AN$500,12,FALSE),6),IF(VLOOKUP($X25,E!$B$3:'E'!$AN$500,12,FALSE)&lt;0.001,FIXED(VLOOKUP($X25,E!$B$3:'E'!$AN$500,12,FALSE),5),IF(VLOOKUP($X25,E!$B$3:'E'!$AN$500,12,FALSE)&lt;0.01,FIXED(VLOOKUP($X25,E!$B$3:'E'!$AN$500,12,FALSE),4),IF(VLOOKUP($X25,E!$B$3:'E'!$AN$500,12,FALSE)&lt;0.1,FIXED(VLOOKUP($X25,E!$B$3:'E'!$AN$500,12,FALSE),3),IF(VLOOKUP($X25,E!$B$3:'E'!$AN$500,12,FALSE)&lt;1,FIXED(VLOOKUP($X25,E!$B$3:'E'!$AN$500,12,FALSE),2),IF(VLOOKUP($X25,E!$B$3:'E'!$AN$500,12,FALSE)&lt;10,FIXED(VLOOKUP($X25,E!$B$3:'E'!$AN$500,12,FALSE),1),VLOOKUP($X25,E!$B$3:'E'!$AN$500,12,FALSE))))))))),"-")</f>
        <v>36</v>
      </c>
      <c r="U25" s="110" t="str">
        <f>IFERROR(IF(VLOOKUP($X25,E!$B$3:'E'!$AN$500,18,FALSE)=1000000000,"-",(IF(VLOOKUP($X25,E!$B$3:'E'!$AN$500,18,FALSE)&lt;0.0001,FIXED(VLOOKUP($X25,E!$B$3:'E'!$AN$500,18,FALSE),6),IF(VLOOKUP($X25,E!$B$3:'E'!$AN$500,18,FALSE)&lt;0.001,FIXED(VLOOKUP($X25,E!$B$3:'E'!$AN$500,18,FALSE),5),IF(VLOOKUP($X25,E!$B$3:'E'!$AN$500,18,FALSE)&lt;0.01,FIXED(VLOOKUP($X25,E!$B$3:'E'!$AN$500,18,FALSE),4),IF(VLOOKUP($X25,E!$B$3:'E'!$AN$500,18,FALSE)&lt;0.1,FIXED(VLOOKUP($X25,E!$B$3:'E'!$AN$500,18,FALSE),3),IF(VLOOKUP($X25,E!$B$3:'E'!$AN$500,18,FALSE)&lt;1,FIXED(VLOOKUP($X25,E!$B$3:'E'!$AN$500,18,FALSE),2),IF(VLOOKUP($X25,E!$B$3:'E'!$AN$500,18,FALSE)&lt;10,FIXED(VLOOKUP($X25,E!$B$3:'E'!$AN$500,18,FALSE),1),VLOOKUP($X25,E!$B$3:'E'!$AN$500,18,FALSE))))))))),"-")</f>
        <v>-</v>
      </c>
      <c r="X25" s="40">
        <v>2574</v>
      </c>
    </row>
    <row r="26" spans="1:24" ht="9" customHeight="1" x14ac:dyDescent="0.2">
      <c r="A26" s="106" t="s">
        <v>899</v>
      </c>
      <c r="B26" s="102"/>
      <c r="C26" s="102"/>
      <c r="D26" s="102"/>
      <c r="E26" s="110" t="str">
        <f>IFERROR(IF(VLOOKUP($X26,E!$B$3:'E'!$AN$500,5,FALSE)=1000000000,"-",(IF(VLOOKUP($X26,E!$B$3:'E'!$AN$500,5,FALSE)&lt;0.0001,FIXED(VLOOKUP($X26,E!$B$3:'E'!$AN$500,5,FALSE),6),IF(VLOOKUP($X26,E!$B$3:'E'!$AN$500,5,FALSE)&lt;0.001,FIXED(VLOOKUP($X26,E!$B$3:'E'!$AN$500,5,FALSE),5),IF(VLOOKUP($X26,E!$B$3:'E'!$AN$500,5,FALSE)&lt;0.01,FIXED(VLOOKUP($X26,E!$B$3:'E'!$AN$500,5,FALSE),4),IF(VLOOKUP($X26,E!$B$3:'E'!$AN$500,5,FALSE)&lt;0.1,FIXED(VLOOKUP($X26,E!$B$3:'E'!$AN$500,5,FALSE),3),IF(VLOOKUP($X26,E!$B$3:'E'!$AN$500,5,FALSE)&lt;1,FIXED(VLOOKUP($X26,E!$B$3:'E'!$AN$500,5,FALSE),2),IF(VLOOKUP($X26,E!$B$3:'E'!$AN$500,5,FALSE)&lt;10,FIXED(VLOOKUP($X26,E!$B$3:'E'!$AN$500,5,FALSE),1),VLOOKUP($X26,E!$B$3:'E'!$AN$500,5,FALSE))))))))),"-")</f>
        <v>-</v>
      </c>
      <c r="G26" s="110" t="str">
        <f>IFERROR(IF(VLOOKUP($X26,E!$B$3:'E'!$AN$500,6,FALSE)=1000000000,"-",(IF(VLOOKUP($X26,E!$B$3:'E'!$AN$500,6,FALSE)&lt;0.0001,FIXED(VLOOKUP($X26,E!$B$3:'E'!$AN$500,6,FALSE),6),IF(VLOOKUP($X26,E!$B$3:'E'!$AN$500,6,FALSE)&lt;0.001,FIXED(VLOOKUP($X26,E!$B$3:'E'!$AN$500,6,FALSE),5),IF(VLOOKUP($X26,E!$B$3:'E'!$AN$500,6,FALSE)&lt;0.01,FIXED(VLOOKUP($X26,E!$B$3:'E'!$AN$500,6,FALSE),4),IF(VLOOKUP($X26,E!$B$3:'E'!$AN$500,6,FALSE)&lt;0.1,FIXED(VLOOKUP($X26,E!$B$3:'E'!$AN$500,6,FALSE),3),IF(VLOOKUP($X26,E!$B$3:'E'!$AN$500,6,FALSE)&lt;1,FIXED(VLOOKUP($X26,E!$B$3:'E'!$AN$500,6,FALSE),2),IF(VLOOKUP($X26,E!$B$3:'E'!$AN$500,6,FALSE)&lt;10,FIXED(VLOOKUP($X26,E!$B$3:'E'!$AN$500,6,FALSE),1),VLOOKUP($X26,E!$B$3:'E'!$AN$500,6,FALSE))))))))),"-")</f>
        <v>-</v>
      </c>
      <c r="I26" s="110" t="str">
        <f>IFERROR(IF(VLOOKUP($X26,E!$B$3:'E'!$AN$500,7,FALSE)=1000000000,"-",(IF(VLOOKUP($X26,E!$B$3:'E'!$AN$500,7,FALSE)&lt;0.0001,FIXED(VLOOKUP($X26,E!$B$3:'E'!$AN$500,7,FALSE),6),IF(VLOOKUP($X26,E!$B$3:'E'!$AN$500,7,FALSE)&lt;0.001,FIXED(VLOOKUP($X26,E!$B$3:'E'!$AN$500,7,FALSE),5),IF(VLOOKUP($X26,E!$B$3:'E'!$AN$500,7,FALSE)&lt;0.01,FIXED(VLOOKUP($X26,E!$B$3:'E'!$AN$500,7,FALSE),4),IF(VLOOKUP($X26,E!$B$3:'E'!$AN$500,7,FALSE)&lt;0.1,FIXED(VLOOKUP($X26,E!$B$3:'E'!$AN$500,7,FALSE),3),IF(VLOOKUP($X26,E!$B$3:'E'!$AN$500,7,FALSE)&lt;1,FIXED(VLOOKUP($X26,E!$B$3:'E'!$AN$500,7,FALSE),2),IF(VLOOKUP($X26,E!$B$3:'E'!$AN$500,7,FALSE)&lt;10,FIXED(VLOOKUP($X26,E!$B$3:'E'!$AN$500,7,FALSE),1),VLOOKUP($X26,E!$B$3:'E'!$AN$500,7,FALSE))))))))),"-")</f>
        <v>-</v>
      </c>
      <c r="K26" s="110" t="str">
        <f>IFERROR(IF(VLOOKUP($X26,E!$B$3:'E'!$AN$500,8,FALSE)=1000000000,"-",(IF(VLOOKUP($X26,E!$B$3:'E'!$AN$500,8,FALSE)&lt;0.0001,FIXED(VLOOKUP($X26,E!$B$3:'E'!$AN$500,8,FALSE),6),IF(VLOOKUP($X26,E!$B$3:'E'!$AN$500,8,FALSE)&lt;0.001,FIXED(VLOOKUP($X26,E!$B$3:'E'!$AN$500,8,FALSE),5),IF(VLOOKUP($X26,E!$B$3:'E'!$AN$500,8,FALSE)&lt;0.01,FIXED(VLOOKUP($X26,E!$B$3:'E'!$AN$500,8,FALSE),4),IF(VLOOKUP($X26,E!$B$3:'E'!$AN$500,8,FALSE)&lt;0.1,FIXED(VLOOKUP($X26,E!$B$3:'E'!$AN$500,8,FALSE),3),IF(VLOOKUP($X26,E!$B$3:'E'!$AN$500,8,FALSE)&lt;1,FIXED(VLOOKUP($X26,E!$B$3:'E'!$AN$500,8,FALSE),2),IF(VLOOKUP($X26,E!$B$3:'E'!$AN$500,8,FALSE)&lt;10,FIXED(VLOOKUP($X26,E!$B$3:'E'!$AN$500,8,FALSE),1),VLOOKUP($X26,E!$B$3:'E'!$AN$500,8,FALSE))))))))),"-")</f>
        <v>-</v>
      </c>
      <c r="M26" s="110" t="str">
        <f>IFERROR(IF(VLOOKUP($X26,E!$B$3:'E'!$AN$500,9,FALSE)=1000000000,"-",(IF(VLOOKUP($X26,E!$B$3:'E'!$AN$500,9,FALSE)&lt;0.0001,FIXED(VLOOKUP($X26,E!$B$3:'E'!$AN$500,9,FALSE),6),IF(VLOOKUP($X26,E!$B$3:'E'!$AN$500,9,FALSE)&lt;0.001,FIXED(VLOOKUP($X26,E!$B$3:'E'!$AN$500,9,FALSE),5),IF(VLOOKUP($X26,E!$B$3:'E'!$AN$500,9,FALSE)&lt;0.01,FIXED(VLOOKUP($X26,E!$B$3:'E'!$AN$500,9,FALSE),4),IF(VLOOKUP($X26,E!$B$3:'E'!$AN$500,9,FALSE)&lt;0.1,FIXED(VLOOKUP($X26,E!$B$3:'E'!$AN$500,9,FALSE),3),IF(VLOOKUP($X26,E!$B$3:'E'!$AN$500,9,FALSE)&lt;1,FIXED(VLOOKUP($X26,E!$B$3:'E'!$AN$500,9,FALSE),2),IF(VLOOKUP($X26,E!$B$3:'E'!$AN$500,9,FALSE)&lt;10,FIXED(VLOOKUP($X26,E!$B$3:'E'!$AN$500,9,FALSE),1),VLOOKUP($X26,E!$B$3:'E'!$AN$500,9,FALSE))))))))),"-")</f>
        <v>-</v>
      </c>
      <c r="O26" s="110" t="str">
        <f>IFERROR(IF(VLOOKUP($X26,E!$B$3:'E'!$AN$500,10,FALSE)=1000000000,"-",(IF(VLOOKUP($X26,E!$B$3:'E'!$AN$500,10,FALSE)&lt;0.0001,FIXED(VLOOKUP($X26,E!$B$3:'E'!$AN$500,10,FALSE),6),IF(VLOOKUP($X26,E!$B$3:'E'!$AN$500,10,FALSE)&lt;0.001,FIXED(VLOOKUP($X26,E!$B$3:'E'!$AN$500,10,FALSE),5),IF(VLOOKUP($X26,E!$B$3:'E'!$AN$500,10,FALSE)&lt;0.01,FIXED(VLOOKUP($X26,E!$B$3:'E'!$AN$500,10,FALSE),4),IF(VLOOKUP($X26,E!$B$3:'E'!$AN$500,10,FALSE)&lt;0.1,FIXED(VLOOKUP($X26,E!$B$3:'E'!$AN$500,10,FALSE),3),IF(VLOOKUP($X26,E!$B$3:'E'!$AN$500,10,FALSE)&lt;1,FIXED(VLOOKUP($X26,E!$B$3:'E'!$AN$500,10,FALSE),2),IF(VLOOKUP($X26,E!$B$3:'E'!$AN$500,10,FALSE)&lt;10,FIXED(VLOOKUP($X26,E!$B$3:'E'!$AN$500,10,FALSE),1),VLOOKUP($X26,E!$B$3:'E'!$AN$500,10,FALSE))))))))),"-")</f>
        <v>-</v>
      </c>
      <c r="Q26" s="110" t="str">
        <f>IFERROR(IF(VLOOKUP($X26,E!$B$3:'E'!$AN$500,11,FALSE)=1000000000,"-",(IF(VLOOKUP($X26,E!$B$3:'E'!$AN$500,11,FALSE)&lt;0.0001,FIXED(VLOOKUP($X26,E!$B$3:'E'!$AN$500,11,FALSE),6),IF(VLOOKUP($X26,E!$B$3:'E'!$AN$500,11,FALSE)&lt;0.001,FIXED(VLOOKUP($X26,E!$B$3:'E'!$AN$500,11,FALSE),5),IF(VLOOKUP($X26,E!$B$3:'E'!$AN$500,11,FALSE)&lt;0.01,FIXED(VLOOKUP($X26,E!$B$3:'E'!$AN$500,11,FALSE),4),IF(VLOOKUP($X26,E!$B$3:'E'!$AN$500,11,FALSE)&lt;0.1,FIXED(VLOOKUP($X26,E!$B$3:'E'!$AN$500,11,FALSE),3),IF(VLOOKUP($X26,E!$B$3:'E'!$AN$500,11,FALSE)&lt;1,FIXED(VLOOKUP($X26,E!$B$3:'E'!$AN$500,11,FALSE),2),IF(VLOOKUP($X26,E!$B$3:'E'!$AN$500,11,FALSE)&lt;10,FIXED(VLOOKUP($X26,E!$B$3:'E'!$AN$500,11,FALSE),1),VLOOKUP($X26,E!$B$3:'E'!$AN$500,11,FALSE))))))))),"-")</f>
        <v>-</v>
      </c>
      <c r="S26" s="110" t="str">
        <f>IFERROR(IF(VLOOKUP($X26,E!$B$3:'E'!$AN$500,12,FALSE)=1000000000,"-",(IF(VLOOKUP($X26,E!$B$3:'E'!$AN$500,12,FALSE)&lt;0.0001,FIXED(VLOOKUP($X26,E!$B$3:'E'!$AN$500,12,FALSE),6),IF(VLOOKUP($X26,E!$B$3:'E'!$AN$500,12,FALSE)&lt;0.001,FIXED(VLOOKUP($X26,E!$B$3:'E'!$AN$500,12,FALSE),5),IF(VLOOKUP($X26,E!$B$3:'E'!$AN$500,12,FALSE)&lt;0.01,FIXED(VLOOKUP($X26,E!$B$3:'E'!$AN$500,12,FALSE),4),IF(VLOOKUP($X26,E!$B$3:'E'!$AN$500,12,FALSE)&lt;0.1,FIXED(VLOOKUP($X26,E!$B$3:'E'!$AN$500,12,FALSE),3),IF(VLOOKUP($X26,E!$B$3:'E'!$AN$500,12,FALSE)&lt;1,FIXED(VLOOKUP($X26,E!$B$3:'E'!$AN$500,12,FALSE),2),IF(VLOOKUP($X26,E!$B$3:'E'!$AN$500,12,FALSE)&lt;10,FIXED(VLOOKUP($X26,E!$B$3:'E'!$AN$500,12,FALSE),1),VLOOKUP($X26,E!$B$3:'E'!$AN$500,12,FALSE))))))))),"-")</f>
        <v>4,0</v>
      </c>
      <c r="U26" s="110" t="str">
        <f>IFERROR(IF(VLOOKUP($X26,E!$B$3:'E'!$AN$500,18,FALSE)=1000000000,"-",(IF(VLOOKUP($X26,E!$B$3:'E'!$AN$500,18,FALSE)&lt;0.0001,FIXED(VLOOKUP($X26,E!$B$3:'E'!$AN$500,18,FALSE),6),IF(VLOOKUP($X26,E!$B$3:'E'!$AN$500,18,FALSE)&lt;0.001,FIXED(VLOOKUP($X26,E!$B$3:'E'!$AN$500,18,FALSE),5),IF(VLOOKUP($X26,E!$B$3:'E'!$AN$500,18,FALSE)&lt;0.01,FIXED(VLOOKUP($X26,E!$B$3:'E'!$AN$500,18,FALSE),4),IF(VLOOKUP($X26,E!$B$3:'E'!$AN$500,18,FALSE)&lt;0.1,FIXED(VLOOKUP($X26,E!$B$3:'E'!$AN$500,18,FALSE),3),IF(VLOOKUP($X26,E!$B$3:'E'!$AN$500,18,FALSE)&lt;1,FIXED(VLOOKUP($X26,E!$B$3:'E'!$AN$500,18,FALSE),2),IF(VLOOKUP($X26,E!$B$3:'E'!$AN$500,18,FALSE)&lt;10,FIXED(VLOOKUP($X26,E!$B$3:'E'!$AN$500,18,FALSE),1),VLOOKUP($X26,E!$B$3:'E'!$AN$500,18,FALSE))))))))),"-")</f>
        <v>-</v>
      </c>
      <c r="X26" s="40">
        <v>2575</v>
      </c>
    </row>
    <row r="27" spans="1:24" ht="9" customHeight="1" x14ac:dyDescent="0.2">
      <c r="A27" s="104" t="s">
        <v>2175</v>
      </c>
      <c r="E27" s="110">
        <f>IFERROR(IF(VLOOKUP($X27,E!$B$3:'E'!$AN$500,5,FALSE)=1000000000,"-",(IF(VLOOKUP($X27,E!$B$3:'E'!$AN$500,5,FALSE)&lt;0.0001,FIXED(VLOOKUP($X27,E!$B$3:'E'!$AN$500,5,FALSE),6),IF(VLOOKUP($X27,E!$B$3:'E'!$AN$500,5,FALSE)&lt;0.001,FIXED(VLOOKUP($X27,E!$B$3:'E'!$AN$500,5,FALSE),5),IF(VLOOKUP($X27,E!$B$3:'E'!$AN$500,5,FALSE)&lt;0.01,FIXED(VLOOKUP($X27,E!$B$3:'E'!$AN$500,5,FALSE),4),IF(VLOOKUP($X27,E!$B$3:'E'!$AN$500,5,FALSE)&lt;0.1,FIXED(VLOOKUP($X27,E!$B$3:'E'!$AN$500,5,FALSE),3),IF(VLOOKUP($X27,E!$B$3:'E'!$AN$500,5,FALSE)&lt;1,FIXED(VLOOKUP($X27,E!$B$3:'E'!$AN$500,5,FALSE),2),IF(VLOOKUP($X27,E!$B$3:'E'!$AN$500,5,FALSE)&lt;10,FIXED(VLOOKUP($X27,E!$B$3:'E'!$AN$500,5,FALSE),1),VLOOKUP($X27,E!$B$3:'E'!$AN$500,5,FALSE))))))))),"-")</f>
        <v>50</v>
      </c>
      <c r="G27" s="110">
        <f>IFERROR(IF(VLOOKUP($X27,E!$B$3:'E'!$AN$500,6,FALSE)=1000000000,"-",(IF(VLOOKUP($X27,E!$B$3:'E'!$AN$500,6,FALSE)&lt;0.0001,FIXED(VLOOKUP($X27,E!$B$3:'E'!$AN$500,6,FALSE),6),IF(VLOOKUP($X27,E!$B$3:'E'!$AN$500,6,FALSE)&lt;0.001,FIXED(VLOOKUP($X27,E!$B$3:'E'!$AN$500,6,FALSE),5),IF(VLOOKUP($X27,E!$B$3:'E'!$AN$500,6,FALSE)&lt;0.01,FIXED(VLOOKUP($X27,E!$B$3:'E'!$AN$500,6,FALSE),4),IF(VLOOKUP($X27,E!$B$3:'E'!$AN$500,6,FALSE)&lt;0.1,FIXED(VLOOKUP($X27,E!$B$3:'E'!$AN$500,6,FALSE),3),IF(VLOOKUP($X27,E!$B$3:'E'!$AN$500,6,FALSE)&lt;1,FIXED(VLOOKUP($X27,E!$B$3:'E'!$AN$500,6,FALSE),2),IF(VLOOKUP($X27,E!$B$3:'E'!$AN$500,6,FALSE)&lt;10,FIXED(VLOOKUP($X27,E!$B$3:'E'!$AN$500,6,FALSE),1),VLOOKUP($X27,E!$B$3:'E'!$AN$500,6,FALSE))))))))),"-")</f>
        <v>210</v>
      </c>
      <c r="I27" s="110">
        <f>IFERROR(IF(VLOOKUP($X27,E!$B$3:'E'!$AN$500,7,FALSE)=1000000000,"-",(IF(VLOOKUP($X27,E!$B$3:'E'!$AN$500,7,FALSE)&lt;0.0001,FIXED(VLOOKUP($X27,E!$B$3:'E'!$AN$500,7,FALSE),6),IF(VLOOKUP($X27,E!$B$3:'E'!$AN$500,7,FALSE)&lt;0.001,FIXED(VLOOKUP($X27,E!$B$3:'E'!$AN$500,7,FALSE),5),IF(VLOOKUP($X27,E!$B$3:'E'!$AN$500,7,FALSE)&lt;0.01,FIXED(VLOOKUP($X27,E!$B$3:'E'!$AN$500,7,FALSE),4),IF(VLOOKUP($X27,E!$B$3:'E'!$AN$500,7,FALSE)&lt;0.1,FIXED(VLOOKUP($X27,E!$B$3:'E'!$AN$500,7,FALSE),3),IF(VLOOKUP($X27,E!$B$3:'E'!$AN$500,7,FALSE)&lt;1,FIXED(VLOOKUP($X27,E!$B$3:'E'!$AN$500,7,FALSE),2),IF(VLOOKUP($X27,E!$B$3:'E'!$AN$500,7,FALSE)&lt;10,FIXED(VLOOKUP($X27,E!$B$3:'E'!$AN$500,7,FALSE),1),VLOOKUP($X27,E!$B$3:'E'!$AN$500,7,FALSE))))))))),"-")</f>
        <v>530</v>
      </c>
      <c r="K27" s="110">
        <f>IFERROR(IF(VLOOKUP($X27,E!$B$3:'E'!$AN$500,8,FALSE)=1000000000,"-",(IF(VLOOKUP($X27,E!$B$3:'E'!$AN$500,8,FALSE)&lt;0.0001,FIXED(VLOOKUP($X27,E!$B$3:'E'!$AN$500,8,FALSE),6),IF(VLOOKUP($X27,E!$B$3:'E'!$AN$500,8,FALSE)&lt;0.001,FIXED(VLOOKUP($X27,E!$B$3:'E'!$AN$500,8,FALSE),5),IF(VLOOKUP($X27,E!$B$3:'E'!$AN$500,8,FALSE)&lt;0.01,FIXED(VLOOKUP($X27,E!$B$3:'E'!$AN$500,8,FALSE),4),IF(VLOOKUP($X27,E!$B$3:'E'!$AN$500,8,FALSE)&lt;0.1,FIXED(VLOOKUP($X27,E!$B$3:'E'!$AN$500,8,FALSE),3),IF(VLOOKUP($X27,E!$B$3:'E'!$AN$500,8,FALSE)&lt;1,FIXED(VLOOKUP($X27,E!$B$3:'E'!$AN$500,8,FALSE),2),IF(VLOOKUP($X27,E!$B$3:'E'!$AN$500,8,FALSE)&lt;10,FIXED(VLOOKUP($X27,E!$B$3:'E'!$AN$500,8,FALSE),1),VLOOKUP($X27,E!$B$3:'E'!$AN$500,8,FALSE))))))))),"-")</f>
        <v>530</v>
      </c>
      <c r="M27" s="110">
        <f>IFERROR(IF(VLOOKUP($X27,E!$B$3:'E'!$AN$500,9,FALSE)=1000000000,"-",(IF(VLOOKUP($X27,E!$B$3:'E'!$AN$500,9,FALSE)&lt;0.0001,FIXED(VLOOKUP($X27,E!$B$3:'E'!$AN$500,9,FALSE),6),IF(VLOOKUP($X27,E!$B$3:'E'!$AN$500,9,FALSE)&lt;0.001,FIXED(VLOOKUP($X27,E!$B$3:'E'!$AN$500,9,FALSE),5),IF(VLOOKUP($X27,E!$B$3:'E'!$AN$500,9,FALSE)&lt;0.01,FIXED(VLOOKUP($X27,E!$B$3:'E'!$AN$500,9,FALSE),4),IF(VLOOKUP($X27,E!$B$3:'E'!$AN$500,9,FALSE)&lt;0.1,FIXED(VLOOKUP($X27,E!$B$3:'E'!$AN$500,9,FALSE),3),IF(VLOOKUP($X27,E!$B$3:'E'!$AN$500,9,FALSE)&lt;1,FIXED(VLOOKUP($X27,E!$B$3:'E'!$AN$500,9,FALSE),2),IF(VLOOKUP($X27,E!$B$3:'E'!$AN$500,9,FALSE)&lt;10,FIXED(VLOOKUP($X27,E!$B$3:'E'!$AN$500,9,FALSE),1),VLOOKUP($X27,E!$B$3:'E'!$AN$500,9,FALSE))))))))),"-")</f>
        <v>530</v>
      </c>
      <c r="O27" s="110">
        <f>IFERROR(IF(VLOOKUP($X27,E!$B$3:'E'!$AN$500,10,FALSE)=1000000000,"-",(IF(VLOOKUP($X27,E!$B$3:'E'!$AN$500,10,FALSE)&lt;0.0001,FIXED(VLOOKUP($X27,E!$B$3:'E'!$AN$500,10,FALSE),6),IF(VLOOKUP($X27,E!$B$3:'E'!$AN$500,10,FALSE)&lt;0.001,FIXED(VLOOKUP($X27,E!$B$3:'E'!$AN$500,10,FALSE),5),IF(VLOOKUP($X27,E!$B$3:'E'!$AN$500,10,FALSE)&lt;0.01,FIXED(VLOOKUP($X27,E!$B$3:'E'!$AN$500,10,FALSE),4),IF(VLOOKUP($X27,E!$B$3:'E'!$AN$500,10,FALSE)&lt;0.1,FIXED(VLOOKUP($X27,E!$B$3:'E'!$AN$500,10,FALSE),3),IF(VLOOKUP($X27,E!$B$3:'E'!$AN$500,10,FALSE)&lt;1,FIXED(VLOOKUP($X27,E!$B$3:'E'!$AN$500,10,FALSE),2),IF(VLOOKUP($X27,E!$B$3:'E'!$AN$500,10,FALSE)&lt;10,FIXED(VLOOKUP($X27,E!$B$3:'E'!$AN$500,10,FALSE),1),VLOOKUP($X27,E!$B$3:'E'!$AN$500,10,FALSE))))))))),"-")</f>
        <v>308</v>
      </c>
      <c r="Q27" s="110">
        <f>IFERROR(IF(VLOOKUP($X27,E!$B$3:'E'!$AN$500,11,FALSE)=1000000000,"-",(IF(VLOOKUP($X27,E!$B$3:'E'!$AN$500,11,FALSE)&lt;0.0001,FIXED(VLOOKUP($X27,E!$B$3:'E'!$AN$500,11,FALSE),6),IF(VLOOKUP($X27,E!$B$3:'E'!$AN$500,11,FALSE)&lt;0.001,FIXED(VLOOKUP($X27,E!$B$3:'E'!$AN$500,11,FALSE),5),IF(VLOOKUP($X27,E!$B$3:'E'!$AN$500,11,FALSE)&lt;0.01,FIXED(VLOOKUP($X27,E!$B$3:'E'!$AN$500,11,FALSE),4),IF(VLOOKUP($X27,E!$B$3:'E'!$AN$500,11,FALSE)&lt;0.1,FIXED(VLOOKUP($X27,E!$B$3:'E'!$AN$500,11,FALSE),3),IF(VLOOKUP($X27,E!$B$3:'E'!$AN$500,11,FALSE)&lt;1,FIXED(VLOOKUP($X27,E!$B$3:'E'!$AN$500,11,FALSE),2),IF(VLOOKUP($X27,E!$B$3:'E'!$AN$500,11,FALSE)&lt;10,FIXED(VLOOKUP($X27,E!$B$3:'E'!$AN$500,11,FALSE),1),VLOOKUP($X27,E!$B$3:'E'!$AN$500,11,FALSE))))))))),"-")</f>
        <v>15</v>
      </c>
      <c r="S27" s="110">
        <f>IFERROR(IF(VLOOKUP($X27,E!$B$3:'E'!$AN$500,12,FALSE)=1000000000,"-",(IF(VLOOKUP($X27,E!$B$3:'E'!$AN$500,12,FALSE)&lt;0.0001,FIXED(VLOOKUP($X27,E!$B$3:'E'!$AN$500,12,FALSE),6),IF(VLOOKUP($X27,E!$B$3:'E'!$AN$500,12,FALSE)&lt;0.001,FIXED(VLOOKUP($X27,E!$B$3:'E'!$AN$500,12,FALSE),5),IF(VLOOKUP($X27,E!$B$3:'E'!$AN$500,12,FALSE)&lt;0.01,FIXED(VLOOKUP($X27,E!$B$3:'E'!$AN$500,12,FALSE),4),IF(VLOOKUP($X27,E!$B$3:'E'!$AN$500,12,FALSE)&lt;0.1,FIXED(VLOOKUP($X27,E!$B$3:'E'!$AN$500,12,FALSE),3),IF(VLOOKUP($X27,E!$B$3:'E'!$AN$500,12,FALSE)&lt;1,FIXED(VLOOKUP($X27,E!$B$3:'E'!$AN$500,12,FALSE),2),IF(VLOOKUP($X27,E!$B$3:'E'!$AN$500,12,FALSE)&lt;10,FIXED(VLOOKUP($X27,E!$B$3:'E'!$AN$500,12,FALSE),1),VLOOKUP($X27,E!$B$3:'E'!$AN$500,12,FALSE))))))))),"-")</f>
        <v>530</v>
      </c>
      <c r="U27" s="110">
        <f>IFERROR(IF(VLOOKUP($X27,E!$B$3:'E'!$AN$500,18,FALSE)=1000000000,"-",(IF(VLOOKUP($X27,E!$B$3:'E'!$AN$500,18,FALSE)&lt;0.0001,FIXED(VLOOKUP($X27,E!$B$3:'E'!$AN$500,18,FALSE),6),IF(VLOOKUP($X27,E!$B$3:'E'!$AN$500,18,FALSE)&lt;0.001,FIXED(VLOOKUP($X27,E!$B$3:'E'!$AN$500,18,FALSE),5),IF(VLOOKUP($X27,E!$B$3:'E'!$AN$500,18,FALSE)&lt;0.01,FIXED(VLOOKUP($X27,E!$B$3:'E'!$AN$500,18,FALSE),4),IF(VLOOKUP($X27,E!$B$3:'E'!$AN$500,18,FALSE)&lt;0.1,FIXED(VLOOKUP($X27,E!$B$3:'E'!$AN$500,18,FALSE),3),IF(VLOOKUP($X27,E!$B$3:'E'!$AN$500,18,FALSE)&lt;1,FIXED(VLOOKUP($X27,E!$B$3:'E'!$AN$500,18,FALSE),2),IF(VLOOKUP($X27,E!$B$3:'E'!$AN$500,18,FALSE)&lt;10,FIXED(VLOOKUP($X27,E!$B$3:'E'!$AN$500,18,FALSE),1),VLOOKUP($X27,E!$B$3:'E'!$AN$500,18,FALSE))))))))),"-")</f>
        <v>75</v>
      </c>
      <c r="X27" s="40">
        <v>1116</v>
      </c>
    </row>
    <row r="28" spans="1:24" ht="9" customHeight="1" x14ac:dyDescent="0.2">
      <c r="A28" s="104" t="s">
        <v>2176</v>
      </c>
      <c r="E28" s="110" t="str">
        <f>IFERROR(IF(VLOOKUP($X28,E!$B$3:'E'!$AN$500,5,FALSE)=1000000000,"-",(IF(VLOOKUP($X28,E!$B$3:'E'!$AN$500,5,FALSE)&lt;0.0001,FIXED(VLOOKUP($X28,E!$B$3:'E'!$AN$500,5,FALSE),6),IF(VLOOKUP($X28,E!$B$3:'E'!$AN$500,5,FALSE)&lt;0.001,FIXED(VLOOKUP($X28,E!$B$3:'E'!$AN$500,5,FALSE),5),IF(VLOOKUP($X28,E!$B$3:'E'!$AN$500,5,FALSE)&lt;0.01,FIXED(VLOOKUP($X28,E!$B$3:'E'!$AN$500,5,FALSE),4),IF(VLOOKUP($X28,E!$B$3:'E'!$AN$500,5,FALSE)&lt;0.1,FIXED(VLOOKUP($X28,E!$B$3:'E'!$AN$500,5,FALSE),3),IF(VLOOKUP($X28,E!$B$3:'E'!$AN$500,5,FALSE)&lt;1,FIXED(VLOOKUP($X28,E!$B$3:'E'!$AN$500,5,FALSE),2),IF(VLOOKUP($X28,E!$B$3:'E'!$AN$500,5,FALSE)&lt;10,FIXED(VLOOKUP($X28,E!$B$3:'E'!$AN$500,5,FALSE),1),VLOOKUP($X28,E!$B$3:'E'!$AN$500,5,FALSE))))))))),"-")</f>
        <v>1,5</v>
      </c>
      <c r="G28" s="110">
        <f>IFERROR(IF(VLOOKUP($X28,E!$B$3:'E'!$AN$500,6,FALSE)=1000000000,"-",(IF(VLOOKUP($X28,E!$B$3:'E'!$AN$500,6,FALSE)&lt;0.0001,FIXED(VLOOKUP($X28,E!$B$3:'E'!$AN$500,6,FALSE),6),IF(VLOOKUP($X28,E!$B$3:'E'!$AN$500,6,FALSE)&lt;0.001,FIXED(VLOOKUP($X28,E!$B$3:'E'!$AN$500,6,FALSE),5),IF(VLOOKUP($X28,E!$B$3:'E'!$AN$500,6,FALSE)&lt;0.01,FIXED(VLOOKUP($X28,E!$B$3:'E'!$AN$500,6,FALSE),4),IF(VLOOKUP($X28,E!$B$3:'E'!$AN$500,6,FALSE)&lt;0.1,FIXED(VLOOKUP($X28,E!$B$3:'E'!$AN$500,6,FALSE),3),IF(VLOOKUP($X28,E!$B$3:'E'!$AN$500,6,FALSE)&lt;1,FIXED(VLOOKUP($X28,E!$B$3:'E'!$AN$500,6,FALSE),2),IF(VLOOKUP($X28,E!$B$3:'E'!$AN$500,6,FALSE)&lt;10,FIXED(VLOOKUP($X28,E!$B$3:'E'!$AN$500,6,FALSE),1),VLOOKUP($X28,E!$B$3:'E'!$AN$500,6,FALSE))))))))),"-")</f>
        <v>88</v>
      </c>
      <c r="I28" s="110">
        <f>IFERROR(IF(VLOOKUP($X28,E!$B$3:'E'!$AN$500,7,FALSE)=1000000000,"-",(IF(VLOOKUP($X28,E!$B$3:'E'!$AN$500,7,FALSE)&lt;0.0001,FIXED(VLOOKUP($X28,E!$B$3:'E'!$AN$500,7,FALSE),6),IF(VLOOKUP($X28,E!$B$3:'E'!$AN$500,7,FALSE)&lt;0.001,FIXED(VLOOKUP($X28,E!$B$3:'E'!$AN$500,7,FALSE),5),IF(VLOOKUP($X28,E!$B$3:'E'!$AN$500,7,FALSE)&lt;0.01,FIXED(VLOOKUP($X28,E!$B$3:'E'!$AN$500,7,FALSE),4),IF(VLOOKUP($X28,E!$B$3:'E'!$AN$500,7,FALSE)&lt;0.1,FIXED(VLOOKUP($X28,E!$B$3:'E'!$AN$500,7,FALSE),3),IF(VLOOKUP($X28,E!$B$3:'E'!$AN$500,7,FALSE)&lt;1,FIXED(VLOOKUP($X28,E!$B$3:'E'!$AN$500,7,FALSE),2),IF(VLOOKUP($X28,E!$B$3:'E'!$AN$500,7,FALSE)&lt;10,FIXED(VLOOKUP($X28,E!$B$3:'E'!$AN$500,7,FALSE),1),VLOOKUP($X28,E!$B$3:'E'!$AN$500,7,FALSE))))))))),"-")</f>
        <v>190</v>
      </c>
      <c r="K28" s="110">
        <f>IFERROR(IF(VLOOKUP($X28,E!$B$3:'E'!$AN$500,8,FALSE)=1000000000,"-",(IF(VLOOKUP($X28,E!$B$3:'E'!$AN$500,8,FALSE)&lt;0.0001,FIXED(VLOOKUP($X28,E!$B$3:'E'!$AN$500,8,FALSE),6),IF(VLOOKUP($X28,E!$B$3:'E'!$AN$500,8,FALSE)&lt;0.001,FIXED(VLOOKUP($X28,E!$B$3:'E'!$AN$500,8,FALSE),5),IF(VLOOKUP($X28,E!$B$3:'E'!$AN$500,8,FALSE)&lt;0.01,FIXED(VLOOKUP($X28,E!$B$3:'E'!$AN$500,8,FALSE),4),IF(VLOOKUP($X28,E!$B$3:'E'!$AN$500,8,FALSE)&lt;0.1,FIXED(VLOOKUP($X28,E!$B$3:'E'!$AN$500,8,FALSE),3),IF(VLOOKUP($X28,E!$B$3:'E'!$AN$500,8,FALSE)&lt;1,FIXED(VLOOKUP($X28,E!$B$3:'E'!$AN$500,8,FALSE),2),IF(VLOOKUP($X28,E!$B$3:'E'!$AN$500,8,FALSE)&lt;10,FIXED(VLOOKUP($X28,E!$B$3:'E'!$AN$500,8,FALSE),1),VLOOKUP($X28,E!$B$3:'E'!$AN$500,8,FALSE))))))))),"-")</f>
        <v>190</v>
      </c>
      <c r="M28" s="110">
        <f>IFERROR(IF(VLOOKUP($X28,E!$B$3:'E'!$AN$500,9,FALSE)=1000000000,"-",(IF(VLOOKUP($X28,E!$B$3:'E'!$AN$500,9,FALSE)&lt;0.0001,FIXED(VLOOKUP($X28,E!$B$3:'E'!$AN$500,9,FALSE),6),IF(VLOOKUP($X28,E!$B$3:'E'!$AN$500,9,FALSE)&lt;0.001,FIXED(VLOOKUP($X28,E!$B$3:'E'!$AN$500,9,FALSE),5),IF(VLOOKUP($X28,E!$B$3:'E'!$AN$500,9,FALSE)&lt;0.01,FIXED(VLOOKUP($X28,E!$B$3:'E'!$AN$500,9,FALSE),4),IF(VLOOKUP($X28,E!$B$3:'E'!$AN$500,9,FALSE)&lt;0.1,FIXED(VLOOKUP($X28,E!$B$3:'E'!$AN$500,9,FALSE),3),IF(VLOOKUP($X28,E!$B$3:'E'!$AN$500,9,FALSE)&lt;1,FIXED(VLOOKUP($X28,E!$B$3:'E'!$AN$500,9,FALSE),2),IF(VLOOKUP($X28,E!$B$3:'E'!$AN$500,9,FALSE)&lt;10,FIXED(VLOOKUP($X28,E!$B$3:'E'!$AN$500,9,FALSE),1),VLOOKUP($X28,E!$B$3:'E'!$AN$500,9,FALSE))))))))),"-")</f>
        <v>190</v>
      </c>
      <c r="O28" s="110">
        <f>IFERROR(IF(VLOOKUP($X28,E!$B$3:'E'!$AN$500,10,FALSE)=1000000000,"-",(IF(VLOOKUP($X28,E!$B$3:'E'!$AN$500,10,FALSE)&lt;0.0001,FIXED(VLOOKUP($X28,E!$B$3:'E'!$AN$500,10,FALSE),6),IF(VLOOKUP($X28,E!$B$3:'E'!$AN$500,10,FALSE)&lt;0.001,FIXED(VLOOKUP($X28,E!$B$3:'E'!$AN$500,10,FALSE),5),IF(VLOOKUP($X28,E!$B$3:'E'!$AN$500,10,FALSE)&lt;0.01,FIXED(VLOOKUP($X28,E!$B$3:'E'!$AN$500,10,FALSE),4),IF(VLOOKUP($X28,E!$B$3:'E'!$AN$500,10,FALSE)&lt;0.1,FIXED(VLOOKUP($X28,E!$B$3:'E'!$AN$500,10,FALSE),3),IF(VLOOKUP($X28,E!$B$3:'E'!$AN$500,10,FALSE)&lt;1,FIXED(VLOOKUP($X28,E!$B$3:'E'!$AN$500,10,FALSE),2),IF(VLOOKUP($X28,E!$B$3:'E'!$AN$500,10,FALSE)&lt;10,FIXED(VLOOKUP($X28,E!$B$3:'E'!$AN$500,10,FALSE),1),VLOOKUP($X28,E!$B$3:'E'!$AN$500,10,FALSE))))))))),"-")</f>
        <v>105</v>
      </c>
      <c r="Q28" s="110" t="str">
        <f>IFERROR(IF(VLOOKUP($X28,E!$B$3:'E'!$AN$500,11,FALSE)=1000000000,"-",(IF(VLOOKUP($X28,E!$B$3:'E'!$AN$500,11,FALSE)&lt;0.0001,FIXED(VLOOKUP($X28,E!$B$3:'E'!$AN$500,11,FALSE),6),IF(VLOOKUP($X28,E!$B$3:'E'!$AN$500,11,FALSE)&lt;0.001,FIXED(VLOOKUP($X28,E!$B$3:'E'!$AN$500,11,FALSE),5),IF(VLOOKUP($X28,E!$B$3:'E'!$AN$500,11,FALSE)&lt;0.01,FIXED(VLOOKUP($X28,E!$B$3:'E'!$AN$500,11,FALSE),4),IF(VLOOKUP($X28,E!$B$3:'E'!$AN$500,11,FALSE)&lt;0.1,FIXED(VLOOKUP($X28,E!$B$3:'E'!$AN$500,11,FALSE),3),IF(VLOOKUP($X28,E!$B$3:'E'!$AN$500,11,FALSE)&lt;1,FIXED(VLOOKUP($X28,E!$B$3:'E'!$AN$500,11,FALSE),2),IF(VLOOKUP($X28,E!$B$3:'E'!$AN$500,11,FALSE)&lt;10,FIXED(VLOOKUP($X28,E!$B$3:'E'!$AN$500,11,FALSE),1),VLOOKUP($X28,E!$B$3:'E'!$AN$500,11,FALSE))))))))),"-")</f>
        <v>0,48</v>
      </c>
      <c r="S28" s="110">
        <f>IFERROR(IF(VLOOKUP($X28,E!$B$3:'E'!$AN$500,12,FALSE)=1000000000,"-",(IF(VLOOKUP($X28,E!$B$3:'E'!$AN$500,12,FALSE)&lt;0.0001,FIXED(VLOOKUP($X28,E!$B$3:'E'!$AN$500,12,FALSE),6),IF(VLOOKUP($X28,E!$B$3:'E'!$AN$500,12,FALSE)&lt;0.001,FIXED(VLOOKUP($X28,E!$B$3:'E'!$AN$500,12,FALSE),5),IF(VLOOKUP($X28,E!$B$3:'E'!$AN$500,12,FALSE)&lt;0.01,FIXED(VLOOKUP($X28,E!$B$3:'E'!$AN$500,12,FALSE),4),IF(VLOOKUP($X28,E!$B$3:'E'!$AN$500,12,FALSE)&lt;0.1,FIXED(VLOOKUP($X28,E!$B$3:'E'!$AN$500,12,FALSE),3),IF(VLOOKUP($X28,E!$B$3:'E'!$AN$500,12,FALSE)&lt;1,FIXED(VLOOKUP($X28,E!$B$3:'E'!$AN$500,12,FALSE),2),IF(VLOOKUP($X28,E!$B$3:'E'!$AN$500,12,FALSE)&lt;10,FIXED(VLOOKUP($X28,E!$B$3:'E'!$AN$500,12,FALSE),1),VLOOKUP($X28,E!$B$3:'E'!$AN$500,12,FALSE))))))))),"-")</f>
        <v>190</v>
      </c>
      <c r="U28" s="110">
        <f>IFERROR(IF(VLOOKUP($X28,E!$B$3:'E'!$AN$500,18,FALSE)=1000000000,"-",(IF(VLOOKUP($X28,E!$B$3:'E'!$AN$500,18,FALSE)&lt;0.0001,FIXED(VLOOKUP($X28,E!$B$3:'E'!$AN$500,18,FALSE),6),IF(VLOOKUP($X28,E!$B$3:'E'!$AN$500,18,FALSE)&lt;0.001,FIXED(VLOOKUP($X28,E!$B$3:'E'!$AN$500,18,FALSE),5),IF(VLOOKUP($X28,E!$B$3:'E'!$AN$500,18,FALSE)&lt;0.01,FIXED(VLOOKUP($X28,E!$B$3:'E'!$AN$500,18,FALSE),4),IF(VLOOKUP($X28,E!$B$3:'E'!$AN$500,18,FALSE)&lt;0.1,FIXED(VLOOKUP($X28,E!$B$3:'E'!$AN$500,18,FALSE),3),IF(VLOOKUP($X28,E!$B$3:'E'!$AN$500,18,FALSE)&lt;1,FIXED(VLOOKUP($X28,E!$B$3:'E'!$AN$500,18,FALSE),2),IF(VLOOKUP($X28,E!$B$3:'E'!$AN$500,18,FALSE)&lt;10,FIXED(VLOOKUP($X28,E!$B$3:'E'!$AN$500,18,FALSE),1),VLOOKUP($X28,E!$B$3:'E'!$AN$500,18,FALSE))))))))),"-")</f>
        <v>300</v>
      </c>
      <c r="X28" s="40">
        <v>1243</v>
      </c>
    </row>
    <row r="29" spans="1:24" ht="9" customHeight="1" x14ac:dyDescent="0.2">
      <c r="A29" s="104" t="s">
        <v>2177</v>
      </c>
      <c r="E29" s="110">
        <f>IFERROR(IF(VLOOKUP($X29,E!$B$3:'E'!$AN$500,5,FALSE)=1000000000,"-",(IF(VLOOKUP($X29,E!$B$3:'E'!$AN$500,5,FALSE)&lt;0.0001,FIXED(VLOOKUP($X29,E!$B$3:'E'!$AN$500,5,FALSE),6),IF(VLOOKUP($X29,E!$B$3:'E'!$AN$500,5,FALSE)&lt;0.001,FIXED(VLOOKUP($X29,E!$B$3:'E'!$AN$500,5,FALSE),5),IF(VLOOKUP($X29,E!$B$3:'E'!$AN$500,5,FALSE)&lt;0.01,FIXED(VLOOKUP($X29,E!$B$3:'E'!$AN$500,5,FALSE),4),IF(VLOOKUP($X29,E!$B$3:'E'!$AN$500,5,FALSE)&lt;0.1,FIXED(VLOOKUP($X29,E!$B$3:'E'!$AN$500,5,FALSE),3),IF(VLOOKUP($X29,E!$B$3:'E'!$AN$500,5,FALSE)&lt;1,FIXED(VLOOKUP($X29,E!$B$3:'E'!$AN$500,5,FALSE),2),IF(VLOOKUP($X29,E!$B$3:'E'!$AN$500,5,FALSE)&lt;10,FIXED(VLOOKUP($X29,E!$B$3:'E'!$AN$500,5,FALSE),1),VLOOKUP($X29,E!$B$3:'E'!$AN$500,5,FALSE))))))))),"-")</f>
        <v>35</v>
      </c>
      <c r="G29" s="110">
        <f>IFERROR(IF(VLOOKUP($X29,E!$B$3:'E'!$AN$500,6,FALSE)=1000000000,"-",(IF(VLOOKUP($X29,E!$B$3:'E'!$AN$500,6,FALSE)&lt;0.0001,FIXED(VLOOKUP($X29,E!$B$3:'E'!$AN$500,6,FALSE),6),IF(VLOOKUP($X29,E!$B$3:'E'!$AN$500,6,FALSE)&lt;0.001,FIXED(VLOOKUP($X29,E!$B$3:'E'!$AN$500,6,FALSE),5),IF(VLOOKUP($X29,E!$B$3:'E'!$AN$500,6,FALSE)&lt;0.01,FIXED(VLOOKUP($X29,E!$B$3:'E'!$AN$500,6,FALSE),4),IF(VLOOKUP($X29,E!$B$3:'E'!$AN$500,6,FALSE)&lt;0.1,FIXED(VLOOKUP($X29,E!$B$3:'E'!$AN$500,6,FALSE),3),IF(VLOOKUP($X29,E!$B$3:'E'!$AN$500,6,FALSE)&lt;1,FIXED(VLOOKUP($X29,E!$B$3:'E'!$AN$500,6,FALSE),2),IF(VLOOKUP($X29,E!$B$3:'E'!$AN$500,6,FALSE)&lt;10,FIXED(VLOOKUP($X29,E!$B$3:'E'!$AN$500,6,FALSE),1),VLOOKUP($X29,E!$B$3:'E'!$AN$500,6,FALSE))))))))),"-")</f>
        <v>39</v>
      </c>
      <c r="I29" s="110">
        <f>IFERROR(IF(VLOOKUP($X29,E!$B$3:'E'!$AN$500,7,FALSE)=1000000000,"-",(IF(VLOOKUP($X29,E!$B$3:'E'!$AN$500,7,FALSE)&lt;0.0001,FIXED(VLOOKUP($X29,E!$B$3:'E'!$AN$500,7,FALSE),6),IF(VLOOKUP($X29,E!$B$3:'E'!$AN$500,7,FALSE)&lt;0.001,FIXED(VLOOKUP($X29,E!$B$3:'E'!$AN$500,7,FALSE),5),IF(VLOOKUP($X29,E!$B$3:'E'!$AN$500,7,FALSE)&lt;0.01,FIXED(VLOOKUP($X29,E!$B$3:'E'!$AN$500,7,FALSE),4),IF(VLOOKUP($X29,E!$B$3:'E'!$AN$500,7,FALSE)&lt;0.1,FIXED(VLOOKUP($X29,E!$B$3:'E'!$AN$500,7,FALSE),3),IF(VLOOKUP($X29,E!$B$3:'E'!$AN$500,7,FALSE)&lt;1,FIXED(VLOOKUP($X29,E!$B$3:'E'!$AN$500,7,FALSE),2),IF(VLOOKUP($X29,E!$B$3:'E'!$AN$500,7,FALSE)&lt;10,FIXED(VLOOKUP($X29,E!$B$3:'E'!$AN$500,7,FALSE),1),VLOOKUP($X29,E!$B$3:'E'!$AN$500,7,FALSE))))))))),"-")</f>
        <v>100</v>
      </c>
      <c r="K29" s="110">
        <f>IFERROR(IF(VLOOKUP($X29,E!$B$3:'E'!$AN$500,8,FALSE)=1000000000,"-",(IF(VLOOKUP($X29,E!$B$3:'E'!$AN$500,8,FALSE)&lt;0.0001,FIXED(VLOOKUP($X29,E!$B$3:'E'!$AN$500,8,FALSE),6),IF(VLOOKUP($X29,E!$B$3:'E'!$AN$500,8,FALSE)&lt;0.001,FIXED(VLOOKUP($X29,E!$B$3:'E'!$AN$500,8,FALSE),5),IF(VLOOKUP($X29,E!$B$3:'E'!$AN$500,8,FALSE)&lt;0.01,FIXED(VLOOKUP($X29,E!$B$3:'E'!$AN$500,8,FALSE),4),IF(VLOOKUP($X29,E!$B$3:'E'!$AN$500,8,FALSE)&lt;0.1,FIXED(VLOOKUP($X29,E!$B$3:'E'!$AN$500,8,FALSE),3),IF(VLOOKUP($X29,E!$B$3:'E'!$AN$500,8,FALSE)&lt;1,FIXED(VLOOKUP($X29,E!$B$3:'E'!$AN$500,8,FALSE),2),IF(VLOOKUP($X29,E!$B$3:'E'!$AN$500,8,FALSE)&lt;10,FIXED(VLOOKUP($X29,E!$B$3:'E'!$AN$500,8,FALSE),1),VLOOKUP($X29,E!$B$3:'E'!$AN$500,8,FALSE))))))))),"-")</f>
        <v>100</v>
      </c>
      <c r="M29" s="110">
        <f>IFERROR(IF(VLOOKUP($X29,E!$B$3:'E'!$AN$500,9,FALSE)=1000000000,"-",(IF(VLOOKUP($X29,E!$B$3:'E'!$AN$500,9,FALSE)&lt;0.0001,FIXED(VLOOKUP($X29,E!$B$3:'E'!$AN$500,9,FALSE),6),IF(VLOOKUP($X29,E!$B$3:'E'!$AN$500,9,FALSE)&lt;0.001,FIXED(VLOOKUP($X29,E!$B$3:'E'!$AN$500,9,FALSE),5),IF(VLOOKUP($X29,E!$B$3:'E'!$AN$500,9,FALSE)&lt;0.01,FIXED(VLOOKUP($X29,E!$B$3:'E'!$AN$500,9,FALSE),4),IF(VLOOKUP($X29,E!$B$3:'E'!$AN$500,9,FALSE)&lt;0.1,FIXED(VLOOKUP($X29,E!$B$3:'E'!$AN$500,9,FALSE),3),IF(VLOOKUP($X29,E!$B$3:'E'!$AN$500,9,FALSE)&lt;1,FIXED(VLOOKUP($X29,E!$B$3:'E'!$AN$500,9,FALSE),2),IF(VLOOKUP($X29,E!$B$3:'E'!$AN$500,9,FALSE)&lt;10,FIXED(VLOOKUP($X29,E!$B$3:'E'!$AN$500,9,FALSE),1),VLOOKUP($X29,E!$B$3:'E'!$AN$500,9,FALSE))))))))),"-")</f>
        <v>100</v>
      </c>
      <c r="O29" s="110">
        <f>IFERROR(IF(VLOOKUP($X29,E!$B$3:'E'!$AN$500,10,FALSE)=1000000000,"-",(IF(VLOOKUP($X29,E!$B$3:'E'!$AN$500,10,FALSE)&lt;0.0001,FIXED(VLOOKUP($X29,E!$B$3:'E'!$AN$500,10,FALSE),6),IF(VLOOKUP($X29,E!$B$3:'E'!$AN$500,10,FALSE)&lt;0.001,FIXED(VLOOKUP($X29,E!$B$3:'E'!$AN$500,10,FALSE),5),IF(VLOOKUP($X29,E!$B$3:'E'!$AN$500,10,FALSE)&lt;0.01,FIXED(VLOOKUP($X29,E!$B$3:'E'!$AN$500,10,FALSE),4),IF(VLOOKUP($X29,E!$B$3:'E'!$AN$500,10,FALSE)&lt;0.1,FIXED(VLOOKUP($X29,E!$B$3:'E'!$AN$500,10,FALSE),3),IF(VLOOKUP($X29,E!$B$3:'E'!$AN$500,10,FALSE)&lt;1,FIXED(VLOOKUP($X29,E!$B$3:'E'!$AN$500,10,FALSE),2),IF(VLOOKUP($X29,E!$B$3:'E'!$AN$500,10,FALSE)&lt;10,FIXED(VLOOKUP($X29,E!$B$3:'E'!$AN$500,10,FALSE),1),VLOOKUP($X29,E!$B$3:'E'!$AN$500,10,FALSE))))))))),"-")</f>
        <v>100</v>
      </c>
      <c r="Q29" s="110" t="str">
        <f>IFERROR(IF(VLOOKUP($X29,E!$B$3:'E'!$AN$500,11,FALSE)=1000000000,"-",(IF(VLOOKUP($X29,E!$B$3:'E'!$AN$500,11,FALSE)&lt;0.0001,FIXED(VLOOKUP($X29,E!$B$3:'E'!$AN$500,11,FALSE),6),IF(VLOOKUP($X29,E!$B$3:'E'!$AN$500,11,FALSE)&lt;0.001,FIXED(VLOOKUP($X29,E!$B$3:'E'!$AN$500,11,FALSE),5),IF(VLOOKUP($X29,E!$B$3:'E'!$AN$500,11,FALSE)&lt;0.01,FIXED(VLOOKUP($X29,E!$B$3:'E'!$AN$500,11,FALSE),4),IF(VLOOKUP($X29,E!$B$3:'E'!$AN$500,11,FALSE)&lt;0.1,FIXED(VLOOKUP($X29,E!$B$3:'E'!$AN$500,11,FALSE),3),IF(VLOOKUP($X29,E!$B$3:'E'!$AN$500,11,FALSE)&lt;1,FIXED(VLOOKUP($X29,E!$B$3:'E'!$AN$500,11,FALSE),2),IF(VLOOKUP($X29,E!$B$3:'E'!$AN$500,11,FALSE)&lt;10,FIXED(VLOOKUP($X29,E!$B$3:'E'!$AN$500,11,FALSE),1),VLOOKUP($X29,E!$B$3:'E'!$AN$500,11,FALSE))))))))),"-")</f>
        <v>0,21</v>
      </c>
      <c r="S29" s="110">
        <f>IFERROR(IF(VLOOKUP($X29,E!$B$3:'E'!$AN$500,12,FALSE)=1000000000,"-",(IF(VLOOKUP($X29,E!$B$3:'E'!$AN$500,12,FALSE)&lt;0.0001,FIXED(VLOOKUP($X29,E!$B$3:'E'!$AN$500,12,FALSE),6),IF(VLOOKUP($X29,E!$B$3:'E'!$AN$500,12,FALSE)&lt;0.001,FIXED(VLOOKUP($X29,E!$B$3:'E'!$AN$500,12,FALSE),5),IF(VLOOKUP($X29,E!$B$3:'E'!$AN$500,12,FALSE)&lt;0.01,FIXED(VLOOKUP($X29,E!$B$3:'E'!$AN$500,12,FALSE),4),IF(VLOOKUP($X29,E!$B$3:'E'!$AN$500,12,FALSE)&lt;0.1,FIXED(VLOOKUP($X29,E!$B$3:'E'!$AN$500,12,FALSE),3),IF(VLOOKUP($X29,E!$B$3:'E'!$AN$500,12,FALSE)&lt;1,FIXED(VLOOKUP($X29,E!$B$3:'E'!$AN$500,12,FALSE),2),IF(VLOOKUP($X29,E!$B$3:'E'!$AN$500,12,FALSE)&lt;10,FIXED(VLOOKUP($X29,E!$B$3:'E'!$AN$500,12,FALSE),1),VLOOKUP($X29,E!$B$3:'E'!$AN$500,12,FALSE))))))))),"-")</f>
        <v>100</v>
      </c>
      <c r="U29" s="110">
        <f>IFERROR(IF(VLOOKUP($X29,E!$B$3:'E'!$AN$500,18,FALSE)=1000000000,"-",(IF(VLOOKUP($X29,E!$B$3:'E'!$AN$500,18,FALSE)&lt;0.0001,FIXED(VLOOKUP($X29,E!$B$3:'E'!$AN$500,18,FALSE),6),IF(VLOOKUP($X29,E!$B$3:'E'!$AN$500,18,FALSE)&lt;0.001,FIXED(VLOOKUP($X29,E!$B$3:'E'!$AN$500,18,FALSE),5),IF(VLOOKUP($X29,E!$B$3:'E'!$AN$500,18,FALSE)&lt;0.01,FIXED(VLOOKUP($X29,E!$B$3:'E'!$AN$500,18,FALSE),4),IF(VLOOKUP($X29,E!$B$3:'E'!$AN$500,18,FALSE)&lt;0.1,FIXED(VLOOKUP($X29,E!$B$3:'E'!$AN$500,18,FALSE),3),IF(VLOOKUP($X29,E!$B$3:'E'!$AN$500,18,FALSE)&lt;1,FIXED(VLOOKUP($X29,E!$B$3:'E'!$AN$500,18,FALSE),2),IF(VLOOKUP($X29,E!$B$3:'E'!$AN$500,18,FALSE)&lt;10,FIXED(VLOOKUP($X29,E!$B$3:'E'!$AN$500,18,FALSE),1),VLOOKUP($X29,E!$B$3:'E'!$AN$500,18,FALSE))))))))),"-")</f>
        <v>75</v>
      </c>
      <c r="X29" s="40">
        <v>1267</v>
      </c>
    </row>
    <row r="30" spans="1:24" ht="9" customHeight="1" x14ac:dyDescent="0.2">
      <c r="A30" s="104" t="s">
        <v>2268</v>
      </c>
      <c r="E30" s="110" t="str">
        <f>IFERROR(IF(VLOOKUP($X30,E!$B$3:'E'!$AN$500,5,FALSE)=1000000000,"-",(IF(VLOOKUP($X30,E!$B$3:'E'!$AN$500,5,FALSE)&lt;0.0001,FIXED(VLOOKUP($X30,E!$B$3:'E'!$AN$500,5,FALSE),6),IF(VLOOKUP($X30,E!$B$3:'E'!$AN$500,5,FALSE)&lt;0.001,FIXED(VLOOKUP($X30,E!$B$3:'E'!$AN$500,5,FALSE),5),IF(VLOOKUP($X30,E!$B$3:'E'!$AN$500,5,FALSE)&lt;0.01,FIXED(VLOOKUP($X30,E!$B$3:'E'!$AN$500,5,FALSE),4),IF(VLOOKUP($X30,E!$B$3:'E'!$AN$500,5,FALSE)&lt;0.1,FIXED(VLOOKUP($X30,E!$B$3:'E'!$AN$500,5,FALSE),3),IF(VLOOKUP($X30,E!$B$3:'E'!$AN$500,5,FALSE)&lt;1,FIXED(VLOOKUP($X30,E!$B$3:'E'!$AN$500,5,FALSE),2),IF(VLOOKUP($X30,E!$B$3:'E'!$AN$500,5,FALSE)&lt;10,FIXED(VLOOKUP($X30,E!$B$3:'E'!$AN$500,5,FALSE),1),VLOOKUP($X30,E!$B$3:'E'!$AN$500,5,FALSE))))))))),"-")</f>
        <v>-</v>
      </c>
      <c r="G30" s="110" t="str">
        <f>IFERROR(IF(VLOOKUP($X30,E!$B$3:'E'!$AN$500,6,FALSE)=1000000000,"-",(IF(VLOOKUP($X30,E!$B$3:'E'!$AN$500,6,FALSE)&lt;0.0001,FIXED(VLOOKUP($X30,E!$B$3:'E'!$AN$500,6,FALSE),6),IF(VLOOKUP($X30,E!$B$3:'E'!$AN$500,6,FALSE)&lt;0.001,FIXED(VLOOKUP($X30,E!$B$3:'E'!$AN$500,6,FALSE),5),IF(VLOOKUP($X30,E!$B$3:'E'!$AN$500,6,FALSE)&lt;0.01,FIXED(VLOOKUP($X30,E!$B$3:'E'!$AN$500,6,FALSE),4),IF(VLOOKUP($X30,E!$B$3:'E'!$AN$500,6,FALSE)&lt;0.1,FIXED(VLOOKUP($X30,E!$B$3:'E'!$AN$500,6,FALSE),3),IF(VLOOKUP($X30,E!$B$3:'E'!$AN$500,6,FALSE)&lt;1,FIXED(VLOOKUP($X30,E!$B$3:'E'!$AN$500,6,FALSE),2),IF(VLOOKUP($X30,E!$B$3:'E'!$AN$500,6,FALSE)&lt;10,FIXED(VLOOKUP($X30,E!$B$3:'E'!$AN$500,6,FALSE),1),VLOOKUP($X30,E!$B$3:'E'!$AN$500,6,FALSE))))))))),"-")</f>
        <v>-</v>
      </c>
      <c r="I30" s="110" t="str">
        <f>IFERROR(IF(VLOOKUP($X30,E!$B$3:'E'!$AN$500,7,FALSE)=1000000000,"-",(IF(VLOOKUP($X30,E!$B$3:'E'!$AN$500,7,FALSE)&lt;0.0001,FIXED(VLOOKUP($X30,E!$B$3:'E'!$AN$500,7,FALSE),6),IF(VLOOKUP($X30,E!$B$3:'E'!$AN$500,7,FALSE)&lt;0.001,FIXED(VLOOKUP($X30,E!$B$3:'E'!$AN$500,7,FALSE),5),IF(VLOOKUP($X30,E!$B$3:'E'!$AN$500,7,FALSE)&lt;0.01,FIXED(VLOOKUP($X30,E!$B$3:'E'!$AN$500,7,FALSE),4),IF(VLOOKUP($X30,E!$B$3:'E'!$AN$500,7,FALSE)&lt;0.1,FIXED(VLOOKUP($X30,E!$B$3:'E'!$AN$500,7,FALSE),3),IF(VLOOKUP($X30,E!$B$3:'E'!$AN$500,7,FALSE)&lt;1,FIXED(VLOOKUP($X30,E!$B$3:'E'!$AN$500,7,FALSE),2),IF(VLOOKUP($X30,E!$B$3:'E'!$AN$500,7,FALSE)&lt;10,FIXED(VLOOKUP($X30,E!$B$3:'E'!$AN$500,7,FALSE),1),VLOOKUP($X30,E!$B$3:'E'!$AN$500,7,FALSE))))))))),"-")</f>
        <v>-</v>
      </c>
      <c r="K30" s="110" t="str">
        <f>IFERROR(IF(VLOOKUP($X30,E!$B$3:'E'!$AN$500,8,FALSE)=1000000000,"-",(IF(VLOOKUP($X30,E!$B$3:'E'!$AN$500,8,FALSE)&lt;0.0001,FIXED(VLOOKUP($X30,E!$B$3:'E'!$AN$500,8,FALSE),6),IF(VLOOKUP($X30,E!$B$3:'E'!$AN$500,8,FALSE)&lt;0.001,FIXED(VLOOKUP($X30,E!$B$3:'E'!$AN$500,8,FALSE),5),IF(VLOOKUP($X30,E!$B$3:'E'!$AN$500,8,FALSE)&lt;0.01,FIXED(VLOOKUP($X30,E!$B$3:'E'!$AN$500,8,FALSE),4),IF(VLOOKUP($X30,E!$B$3:'E'!$AN$500,8,FALSE)&lt;0.1,FIXED(VLOOKUP($X30,E!$B$3:'E'!$AN$500,8,FALSE),3),IF(VLOOKUP($X30,E!$B$3:'E'!$AN$500,8,FALSE)&lt;1,FIXED(VLOOKUP($X30,E!$B$3:'E'!$AN$500,8,FALSE),2),IF(VLOOKUP($X30,E!$B$3:'E'!$AN$500,8,FALSE)&lt;10,FIXED(VLOOKUP($X30,E!$B$3:'E'!$AN$500,8,FALSE),1),VLOOKUP($X30,E!$B$3:'E'!$AN$500,8,FALSE))))))))),"-")</f>
        <v>-</v>
      </c>
      <c r="M30" s="110" t="str">
        <f>IFERROR(IF(VLOOKUP($X30,E!$B$3:'E'!$AN$500,9,FALSE)=1000000000,"-",(IF(VLOOKUP($X30,E!$B$3:'E'!$AN$500,9,FALSE)&lt;0.0001,FIXED(VLOOKUP($X30,E!$B$3:'E'!$AN$500,9,FALSE),6),IF(VLOOKUP($X30,E!$B$3:'E'!$AN$500,9,FALSE)&lt;0.001,FIXED(VLOOKUP($X30,E!$B$3:'E'!$AN$500,9,FALSE),5),IF(VLOOKUP($X30,E!$B$3:'E'!$AN$500,9,FALSE)&lt;0.01,FIXED(VLOOKUP($X30,E!$B$3:'E'!$AN$500,9,FALSE),4),IF(VLOOKUP($X30,E!$B$3:'E'!$AN$500,9,FALSE)&lt;0.1,FIXED(VLOOKUP($X30,E!$B$3:'E'!$AN$500,9,FALSE),3),IF(VLOOKUP($X30,E!$B$3:'E'!$AN$500,9,FALSE)&lt;1,FIXED(VLOOKUP($X30,E!$B$3:'E'!$AN$500,9,FALSE),2),IF(VLOOKUP($X30,E!$B$3:'E'!$AN$500,9,FALSE)&lt;10,FIXED(VLOOKUP($X30,E!$B$3:'E'!$AN$500,9,FALSE),1),VLOOKUP($X30,E!$B$3:'E'!$AN$500,9,FALSE))))))))),"-")</f>
        <v>-</v>
      </c>
      <c r="O30" s="110" t="str">
        <f>IFERROR(IF(VLOOKUP($X30,E!$B$3:'E'!$AN$500,10,FALSE)=1000000000,"-",(IF(VLOOKUP($X30,E!$B$3:'E'!$AN$500,10,FALSE)&lt;0.0001,FIXED(VLOOKUP($X30,E!$B$3:'E'!$AN$500,10,FALSE),6),IF(VLOOKUP($X30,E!$B$3:'E'!$AN$500,10,FALSE)&lt;0.001,FIXED(VLOOKUP($X30,E!$B$3:'E'!$AN$500,10,FALSE),5),IF(VLOOKUP($X30,E!$B$3:'E'!$AN$500,10,FALSE)&lt;0.01,FIXED(VLOOKUP($X30,E!$B$3:'E'!$AN$500,10,FALSE),4),IF(VLOOKUP($X30,E!$B$3:'E'!$AN$500,10,FALSE)&lt;0.1,FIXED(VLOOKUP($X30,E!$B$3:'E'!$AN$500,10,FALSE),3),IF(VLOOKUP($X30,E!$B$3:'E'!$AN$500,10,FALSE)&lt;1,FIXED(VLOOKUP($X30,E!$B$3:'E'!$AN$500,10,FALSE),2),IF(VLOOKUP($X30,E!$B$3:'E'!$AN$500,10,FALSE)&lt;10,FIXED(VLOOKUP($X30,E!$B$3:'E'!$AN$500,10,FALSE),1),VLOOKUP($X30,E!$B$3:'E'!$AN$500,10,FALSE))))))))),"-")</f>
        <v>-</v>
      </c>
      <c r="Q30" s="110" t="str">
        <f>IFERROR(IF(VLOOKUP($X30,E!$B$3:'E'!$AN$500,11,FALSE)=1000000000,"-",(IF(VLOOKUP($X30,E!$B$3:'E'!$AN$500,11,FALSE)&lt;0.0001,FIXED(VLOOKUP($X30,E!$B$3:'E'!$AN$500,11,FALSE),6),IF(VLOOKUP($X30,E!$B$3:'E'!$AN$500,11,FALSE)&lt;0.001,FIXED(VLOOKUP($X30,E!$B$3:'E'!$AN$500,11,FALSE),5),IF(VLOOKUP($X30,E!$B$3:'E'!$AN$500,11,FALSE)&lt;0.01,FIXED(VLOOKUP($X30,E!$B$3:'E'!$AN$500,11,FALSE),4),IF(VLOOKUP($X30,E!$B$3:'E'!$AN$500,11,FALSE)&lt;0.1,FIXED(VLOOKUP($X30,E!$B$3:'E'!$AN$500,11,FALSE),3),IF(VLOOKUP($X30,E!$B$3:'E'!$AN$500,11,FALSE)&lt;1,FIXED(VLOOKUP($X30,E!$B$3:'E'!$AN$500,11,FALSE),2),IF(VLOOKUP($X30,E!$B$3:'E'!$AN$500,11,FALSE)&lt;10,FIXED(VLOOKUP($X30,E!$B$3:'E'!$AN$500,11,FALSE),1),VLOOKUP($X30,E!$B$3:'E'!$AN$500,11,FALSE))))))))),"-")</f>
        <v>-</v>
      </c>
      <c r="S30" s="110" t="str">
        <f>IFERROR(IF(VLOOKUP($X30,E!$B$3:'E'!$AN$500,12,FALSE)=1000000000,"-",(IF(VLOOKUP($X30,E!$B$3:'E'!$AN$500,12,FALSE)&lt;0.0001,FIXED(VLOOKUP($X30,E!$B$3:'E'!$AN$500,12,FALSE),6),IF(VLOOKUP($X30,E!$B$3:'E'!$AN$500,12,FALSE)&lt;0.001,FIXED(VLOOKUP($X30,E!$B$3:'E'!$AN$500,12,FALSE),5),IF(VLOOKUP($X30,E!$B$3:'E'!$AN$500,12,FALSE)&lt;0.01,FIXED(VLOOKUP($X30,E!$B$3:'E'!$AN$500,12,FALSE),4),IF(VLOOKUP($X30,E!$B$3:'E'!$AN$500,12,FALSE)&lt;0.1,FIXED(VLOOKUP($X30,E!$B$3:'E'!$AN$500,12,FALSE),3),IF(VLOOKUP($X30,E!$B$3:'E'!$AN$500,12,FALSE)&lt;1,FIXED(VLOOKUP($X30,E!$B$3:'E'!$AN$500,12,FALSE),2),IF(VLOOKUP($X30,E!$B$3:'E'!$AN$500,12,FALSE)&lt;10,FIXED(VLOOKUP($X30,E!$B$3:'E'!$AN$500,12,FALSE),1),VLOOKUP($X30,E!$B$3:'E'!$AN$500,12,FALSE))))))))),"-")</f>
        <v>-</v>
      </c>
      <c r="U30" s="110" t="str">
        <f>IFERROR(IF(VLOOKUP($X30,E!$B$3:'E'!$AN$500,18,FALSE)=1000000000,"-",(IF(VLOOKUP($X30,E!$B$3:'E'!$AN$500,18,FALSE)&lt;0.0001,FIXED(VLOOKUP($X30,E!$B$3:'E'!$AN$500,18,FALSE),6),IF(VLOOKUP($X30,E!$B$3:'E'!$AN$500,18,FALSE)&lt;0.001,FIXED(VLOOKUP($X30,E!$B$3:'E'!$AN$500,18,FALSE),5),IF(VLOOKUP($X30,E!$B$3:'E'!$AN$500,18,FALSE)&lt;0.01,FIXED(VLOOKUP($X30,E!$B$3:'E'!$AN$500,18,FALSE),4),IF(VLOOKUP($X30,E!$B$3:'E'!$AN$500,18,FALSE)&lt;0.1,FIXED(VLOOKUP($X30,E!$B$3:'E'!$AN$500,18,FALSE),3),IF(VLOOKUP($X30,E!$B$3:'E'!$AN$500,18,FALSE)&lt;1,FIXED(VLOOKUP($X30,E!$B$3:'E'!$AN$500,18,FALSE),2),IF(VLOOKUP($X30,E!$B$3:'E'!$AN$500,18,FALSE)&lt;10,FIXED(VLOOKUP($X30,E!$B$3:'E'!$AN$500,18,FALSE),1),VLOOKUP($X30,E!$B$3:'E'!$AN$500,18,FALSE))))))))),"-")</f>
        <v>-</v>
      </c>
      <c r="X30" s="40">
        <v>1553</v>
      </c>
    </row>
    <row r="31" spans="1:24" ht="9" customHeight="1" x14ac:dyDescent="0.2">
      <c r="A31" s="104" t="s">
        <v>2267</v>
      </c>
      <c r="E31" s="110" t="str">
        <f>IFERROR(IF(VLOOKUP($X31,E!$B$3:'E'!$AN$500,5,FALSE)=1000000000,"-",(IF(VLOOKUP($X31,E!$B$3:'E'!$AN$500,5,FALSE)&lt;0.0001,FIXED(VLOOKUP($X31,E!$B$3:'E'!$AN$500,5,FALSE),6),IF(VLOOKUP($X31,E!$B$3:'E'!$AN$500,5,FALSE)&lt;0.001,FIXED(VLOOKUP($X31,E!$B$3:'E'!$AN$500,5,FALSE),5),IF(VLOOKUP($X31,E!$B$3:'E'!$AN$500,5,FALSE)&lt;0.01,FIXED(VLOOKUP($X31,E!$B$3:'E'!$AN$500,5,FALSE),4),IF(VLOOKUP($X31,E!$B$3:'E'!$AN$500,5,FALSE)&lt;0.1,FIXED(VLOOKUP($X31,E!$B$3:'E'!$AN$500,5,FALSE),3),IF(VLOOKUP($X31,E!$B$3:'E'!$AN$500,5,FALSE)&lt;1,FIXED(VLOOKUP($X31,E!$B$3:'E'!$AN$500,5,FALSE),2),IF(VLOOKUP($X31,E!$B$3:'E'!$AN$500,5,FALSE)&lt;10,FIXED(VLOOKUP($X31,E!$B$3:'E'!$AN$500,5,FALSE),1),VLOOKUP($X31,E!$B$3:'E'!$AN$500,5,FALSE))))))))),"-")</f>
        <v>6,5</v>
      </c>
      <c r="G31" s="110">
        <f>IFERROR(IF(VLOOKUP($X31,E!$B$3:'E'!$AN$500,6,FALSE)=1000000000,"-",(IF(VLOOKUP($X31,E!$B$3:'E'!$AN$500,6,FALSE)&lt;0.0001,FIXED(VLOOKUP($X31,E!$B$3:'E'!$AN$500,6,FALSE),6),IF(VLOOKUP($X31,E!$B$3:'E'!$AN$500,6,FALSE)&lt;0.001,FIXED(VLOOKUP($X31,E!$B$3:'E'!$AN$500,6,FALSE),5),IF(VLOOKUP($X31,E!$B$3:'E'!$AN$500,6,FALSE)&lt;0.01,FIXED(VLOOKUP($X31,E!$B$3:'E'!$AN$500,6,FALSE),4),IF(VLOOKUP($X31,E!$B$3:'E'!$AN$500,6,FALSE)&lt;0.1,FIXED(VLOOKUP($X31,E!$B$3:'E'!$AN$500,6,FALSE),3),IF(VLOOKUP($X31,E!$B$3:'E'!$AN$500,6,FALSE)&lt;1,FIXED(VLOOKUP($X31,E!$B$3:'E'!$AN$500,6,FALSE),2),IF(VLOOKUP($X31,E!$B$3:'E'!$AN$500,6,FALSE)&lt;10,FIXED(VLOOKUP($X31,E!$B$3:'E'!$AN$500,6,FALSE),1),VLOOKUP($X31,E!$B$3:'E'!$AN$500,6,FALSE))))))))),"-")</f>
        <v>180</v>
      </c>
      <c r="I31" s="110">
        <f>IFERROR(IF(VLOOKUP($X31,E!$B$3:'E'!$AN$500,7,FALSE)=1000000000,"-",(IF(VLOOKUP($X31,E!$B$3:'E'!$AN$500,7,FALSE)&lt;0.0001,FIXED(VLOOKUP($X31,E!$B$3:'E'!$AN$500,7,FALSE),6),IF(VLOOKUP($X31,E!$B$3:'E'!$AN$500,7,FALSE)&lt;0.001,FIXED(VLOOKUP($X31,E!$B$3:'E'!$AN$500,7,FALSE),5),IF(VLOOKUP($X31,E!$B$3:'E'!$AN$500,7,FALSE)&lt;0.01,FIXED(VLOOKUP($X31,E!$B$3:'E'!$AN$500,7,FALSE),4),IF(VLOOKUP($X31,E!$B$3:'E'!$AN$500,7,FALSE)&lt;0.1,FIXED(VLOOKUP($X31,E!$B$3:'E'!$AN$500,7,FALSE),3),IF(VLOOKUP($X31,E!$B$3:'E'!$AN$500,7,FALSE)&lt;1,FIXED(VLOOKUP($X31,E!$B$3:'E'!$AN$500,7,FALSE),2),IF(VLOOKUP($X31,E!$B$3:'E'!$AN$500,7,FALSE)&lt;10,FIXED(VLOOKUP($X31,E!$B$3:'E'!$AN$500,7,FALSE),1),VLOOKUP($X31,E!$B$3:'E'!$AN$500,7,FALSE))))))))),"-")</f>
        <v>900</v>
      </c>
      <c r="K31" s="110" t="str">
        <f>IFERROR(IF(VLOOKUP($X31,E!$B$3:'E'!$AN$500,8,FALSE)=1000000000,"-",(IF(VLOOKUP($X31,E!$B$3:'E'!$AN$500,8,FALSE)&lt;0.0001,FIXED(VLOOKUP($X31,E!$B$3:'E'!$AN$500,8,FALSE),6),IF(VLOOKUP($X31,E!$B$3:'E'!$AN$500,8,FALSE)&lt;0.001,FIXED(VLOOKUP($X31,E!$B$3:'E'!$AN$500,8,FALSE),5),IF(VLOOKUP($X31,E!$B$3:'E'!$AN$500,8,FALSE)&lt;0.01,FIXED(VLOOKUP($X31,E!$B$3:'E'!$AN$500,8,FALSE),4),IF(VLOOKUP($X31,E!$B$3:'E'!$AN$500,8,FALSE)&lt;0.1,FIXED(VLOOKUP($X31,E!$B$3:'E'!$AN$500,8,FALSE),3),IF(VLOOKUP($X31,E!$B$3:'E'!$AN$500,8,FALSE)&lt;1,FIXED(VLOOKUP($X31,E!$B$3:'E'!$AN$500,8,FALSE),2),IF(VLOOKUP($X31,E!$B$3:'E'!$AN$500,8,FALSE)&lt;10,FIXED(VLOOKUP($X31,E!$B$3:'E'!$AN$500,8,FALSE),1),VLOOKUP($X31,E!$B$3:'E'!$AN$500,8,FALSE))))))))),"-")</f>
        <v>-</v>
      </c>
      <c r="L31" s="39" t="str">
        <f>IF(K31="-","(1)","")</f>
        <v>(1)</v>
      </c>
      <c r="M31" s="110" t="str">
        <f>IFERROR(IF(VLOOKUP($X31,E!$B$3:'E'!$AN$500,9,FALSE)=1000000000,"-",(IF(VLOOKUP($X31,E!$B$3:'E'!$AN$500,9,FALSE)&lt;0.0001,FIXED(VLOOKUP($X31,E!$B$3:'E'!$AN$500,9,FALSE),6),IF(VLOOKUP($X31,E!$B$3:'E'!$AN$500,9,FALSE)&lt;0.001,FIXED(VLOOKUP($X31,E!$B$3:'E'!$AN$500,9,FALSE),5),IF(VLOOKUP($X31,E!$B$3:'E'!$AN$500,9,FALSE)&lt;0.01,FIXED(VLOOKUP($X31,E!$B$3:'E'!$AN$500,9,FALSE),4),IF(VLOOKUP($X31,E!$B$3:'E'!$AN$500,9,FALSE)&lt;0.1,FIXED(VLOOKUP($X31,E!$B$3:'E'!$AN$500,9,FALSE),3),IF(VLOOKUP($X31,E!$B$3:'E'!$AN$500,9,FALSE)&lt;1,FIXED(VLOOKUP($X31,E!$B$3:'E'!$AN$500,9,FALSE),2),IF(VLOOKUP($X31,E!$B$3:'E'!$AN$500,9,FALSE)&lt;10,FIXED(VLOOKUP($X31,E!$B$3:'E'!$AN$500,9,FALSE),1),VLOOKUP($X31,E!$B$3:'E'!$AN$500,9,FALSE))))))))),"-")</f>
        <v>-</v>
      </c>
      <c r="N31" s="39" t="str">
        <f>IF(M31="-","(1)","")</f>
        <v>(1)</v>
      </c>
      <c r="O31" s="110">
        <f>IFERROR(IF(VLOOKUP($X31,E!$B$3:'E'!$AN$500,10,FALSE)=1000000000,"-",(IF(VLOOKUP($X31,E!$B$3:'E'!$AN$500,10,FALSE)&lt;0.0001,FIXED(VLOOKUP($X31,E!$B$3:'E'!$AN$500,10,FALSE),6),IF(VLOOKUP($X31,E!$B$3:'E'!$AN$500,10,FALSE)&lt;0.001,FIXED(VLOOKUP($X31,E!$B$3:'E'!$AN$500,10,FALSE),5),IF(VLOOKUP($X31,E!$B$3:'E'!$AN$500,10,FALSE)&lt;0.01,FIXED(VLOOKUP($X31,E!$B$3:'E'!$AN$500,10,FALSE),4),IF(VLOOKUP($X31,E!$B$3:'E'!$AN$500,10,FALSE)&lt;0.1,FIXED(VLOOKUP($X31,E!$B$3:'E'!$AN$500,10,FALSE),3),IF(VLOOKUP($X31,E!$B$3:'E'!$AN$500,10,FALSE)&lt;1,FIXED(VLOOKUP($X31,E!$B$3:'E'!$AN$500,10,FALSE),2),IF(VLOOKUP($X31,E!$B$3:'E'!$AN$500,10,FALSE)&lt;10,FIXED(VLOOKUP($X31,E!$B$3:'E'!$AN$500,10,FALSE),1),VLOOKUP($X31,E!$B$3:'E'!$AN$500,10,FALSE))))))))),"-")</f>
        <v>450</v>
      </c>
      <c r="Q31" s="110" t="str">
        <f>IFERROR(IF(VLOOKUP($X31,E!$B$3:'E'!$AN$500,11,FALSE)=1000000000,"-",(IF(VLOOKUP($X31,E!$B$3:'E'!$AN$500,11,FALSE)&lt;0.0001,FIXED(VLOOKUP($X31,E!$B$3:'E'!$AN$500,11,FALSE),6),IF(VLOOKUP($X31,E!$B$3:'E'!$AN$500,11,FALSE)&lt;0.001,FIXED(VLOOKUP($X31,E!$B$3:'E'!$AN$500,11,FALSE),5),IF(VLOOKUP($X31,E!$B$3:'E'!$AN$500,11,FALSE)&lt;0.01,FIXED(VLOOKUP($X31,E!$B$3:'E'!$AN$500,11,FALSE),4),IF(VLOOKUP($X31,E!$B$3:'E'!$AN$500,11,FALSE)&lt;0.1,FIXED(VLOOKUP($X31,E!$B$3:'E'!$AN$500,11,FALSE),3),IF(VLOOKUP($X31,E!$B$3:'E'!$AN$500,11,FALSE)&lt;1,FIXED(VLOOKUP($X31,E!$B$3:'E'!$AN$500,11,FALSE),2),IF(VLOOKUP($X31,E!$B$3:'E'!$AN$500,11,FALSE)&lt;10,FIXED(VLOOKUP($X31,E!$B$3:'E'!$AN$500,11,FALSE),1),VLOOKUP($X31,E!$B$3:'E'!$AN$500,11,FALSE))))))))),"-")</f>
        <v>0,093</v>
      </c>
      <c r="S31" s="110" t="str">
        <f>IFERROR(IF(VLOOKUP($X31,E!$B$3:'E'!$AN$500,12,FALSE)=1000000000,"-",(IF(VLOOKUP($X31,E!$B$3:'E'!$AN$500,12,FALSE)&lt;0.0001,FIXED(VLOOKUP($X31,E!$B$3:'E'!$AN$500,12,FALSE),6),IF(VLOOKUP($X31,E!$B$3:'E'!$AN$500,12,FALSE)&lt;0.001,FIXED(VLOOKUP($X31,E!$B$3:'E'!$AN$500,12,FALSE),5),IF(VLOOKUP($X31,E!$B$3:'E'!$AN$500,12,FALSE)&lt;0.01,FIXED(VLOOKUP($X31,E!$B$3:'E'!$AN$500,12,FALSE),4),IF(VLOOKUP($X31,E!$B$3:'E'!$AN$500,12,FALSE)&lt;0.1,FIXED(VLOOKUP($X31,E!$B$3:'E'!$AN$500,12,FALSE),3),IF(VLOOKUP($X31,E!$B$3:'E'!$AN$500,12,FALSE)&lt;1,FIXED(VLOOKUP($X31,E!$B$3:'E'!$AN$500,12,FALSE),2),IF(VLOOKUP($X31,E!$B$3:'E'!$AN$500,12,FALSE)&lt;10,FIXED(VLOOKUP($X31,E!$B$3:'E'!$AN$500,12,FALSE),1),VLOOKUP($X31,E!$B$3:'E'!$AN$500,12,FALSE))))))))),"-")</f>
        <v>-</v>
      </c>
      <c r="U31" s="110" t="str">
        <f>IFERROR(IF(VLOOKUP($X31,E!$B$3:'E'!$AN$500,18,FALSE)=1000000000,"-",(IF(VLOOKUP($X31,E!$B$3:'E'!$AN$500,18,FALSE)&lt;0.0001,FIXED(VLOOKUP($X31,E!$B$3:'E'!$AN$500,18,FALSE),6),IF(VLOOKUP($X31,E!$B$3:'E'!$AN$500,18,FALSE)&lt;0.001,FIXED(VLOOKUP($X31,E!$B$3:'E'!$AN$500,18,FALSE),5),IF(VLOOKUP($X31,E!$B$3:'E'!$AN$500,18,FALSE)&lt;0.01,FIXED(VLOOKUP($X31,E!$B$3:'E'!$AN$500,18,FALSE),4),IF(VLOOKUP($X31,E!$B$3:'E'!$AN$500,18,FALSE)&lt;0.1,FIXED(VLOOKUP($X31,E!$B$3:'E'!$AN$500,18,FALSE),3),IF(VLOOKUP($X31,E!$B$3:'E'!$AN$500,18,FALSE)&lt;1,FIXED(VLOOKUP($X31,E!$B$3:'E'!$AN$500,18,FALSE),2),IF(VLOOKUP($X31,E!$B$3:'E'!$AN$500,18,FALSE)&lt;10,FIXED(VLOOKUP($X31,E!$B$3:'E'!$AN$500,18,FALSE),1),VLOOKUP($X31,E!$B$3:'E'!$AN$500,18,FALSE))))))))),"-")</f>
        <v>-</v>
      </c>
      <c r="X31" s="40">
        <v>1564</v>
      </c>
    </row>
    <row r="32" spans="1:24" ht="9" customHeight="1" x14ac:dyDescent="0.2">
      <c r="A32" s="104" t="s">
        <v>2178</v>
      </c>
      <c r="E32" s="110">
        <f>IFERROR(IF(VLOOKUP($X32,E!$B$3:'E'!$AN$500,5,FALSE)=1000000000,"-",(IF(VLOOKUP($X32,E!$B$3:'E'!$AN$500,5,FALSE)&lt;0.0001,FIXED(VLOOKUP($X32,E!$B$3:'E'!$AN$500,5,FALSE),6),IF(VLOOKUP($X32,E!$B$3:'E'!$AN$500,5,FALSE)&lt;0.001,FIXED(VLOOKUP($X32,E!$B$3:'E'!$AN$500,5,FALSE),5),IF(VLOOKUP($X32,E!$B$3:'E'!$AN$500,5,FALSE)&lt;0.01,FIXED(VLOOKUP($X32,E!$B$3:'E'!$AN$500,5,FALSE),4),IF(VLOOKUP($X32,E!$B$3:'E'!$AN$500,5,FALSE)&lt;0.1,FIXED(VLOOKUP($X32,E!$B$3:'E'!$AN$500,5,FALSE),3),IF(VLOOKUP($X32,E!$B$3:'E'!$AN$500,5,FALSE)&lt;1,FIXED(VLOOKUP($X32,E!$B$3:'E'!$AN$500,5,FALSE),2),IF(VLOOKUP($X32,E!$B$3:'E'!$AN$500,5,FALSE)&lt;10,FIXED(VLOOKUP($X32,E!$B$3:'E'!$AN$500,5,FALSE),1),VLOOKUP($X32,E!$B$3:'E'!$AN$500,5,FALSE))))))))),"-")</f>
        <v>80</v>
      </c>
      <c r="G32" s="110">
        <f>IFERROR(IF(VLOOKUP($X32,E!$B$3:'E'!$AN$500,6,FALSE)=1000000000,"-",(IF(VLOOKUP($X32,E!$B$3:'E'!$AN$500,6,FALSE)&lt;0.0001,FIXED(VLOOKUP($X32,E!$B$3:'E'!$AN$500,6,FALSE),6),IF(VLOOKUP($X32,E!$B$3:'E'!$AN$500,6,FALSE)&lt;0.001,FIXED(VLOOKUP($X32,E!$B$3:'E'!$AN$500,6,FALSE),5),IF(VLOOKUP($X32,E!$B$3:'E'!$AN$500,6,FALSE)&lt;0.01,FIXED(VLOOKUP($X32,E!$B$3:'E'!$AN$500,6,FALSE),4),IF(VLOOKUP($X32,E!$B$3:'E'!$AN$500,6,FALSE)&lt;0.1,FIXED(VLOOKUP($X32,E!$B$3:'E'!$AN$500,6,FALSE),3),IF(VLOOKUP($X32,E!$B$3:'E'!$AN$500,6,FALSE)&lt;1,FIXED(VLOOKUP($X32,E!$B$3:'E'!$AN$500,6,FALSE),2),IF(VLOOKUP($X32,E!$B$3:'E'!$AN$500,6,FALSE)&lt;10,FIXED(VLOOKUP($X32,E!$B$3:'E'!$AN$500,6,FALSE),1),VLOOKUP($X32,E!$B$3:'E'!$AN$500,6,FALSE))))))))),"-")</f>
        <v>97</v>
      </c>
      <c r="I32" s="110">
        <f>IFERROR(IF(VLOOKUP($X32,E!$B$3:'E'!$AN$500,7,FALSE)=1000000000,"-",(IF(VLOOKUP($X32,E!$B$3:'E'!$AN$500,7,FALSE)&lt;0.0001,FIXED(VLOOKUP($X32,E!$B$3:'E'!$AN$500,7,FALSE),6),IF(VLOOKUP($X32,E!$B$3:'E'!$AN$500,7,FALSE)&lt;0.001,FIXED(VLOOKUP($X32,E!$B$3:'E'!$AN$500,7,FALSE),5),IF(VLOOKUP($X32,E!$B$3:'E'!$AN$500,7,FALSE)&lt;0.01,FIXED(VLOOKUP($X32,E!$B$3:'E'!$AN$500,7,FALSE),4),IF(VLOOKUP($X32,E!$B$3:'E'!$AN$500,7,FALSE)&lt;0.1,FIXED(VLOOKUP($X32,E!$B$3:'E'!$AN$500,7,FALSE),3),IF(VLOOKUP($X32,E!$B$3:'E'!$AN$500,7,FALSE)&lt;1,FIXED(VLOOKUP($X32,E!$B$3:'E'!$AN$500,7,FALSE),2),IF(VLOOKUP($X32,E!$B$3:'E'!$AN$500,7,FALSE)&lt;10,FIXED(VLOOKUP($X32,E!$B$3:'E'!$AN$500,7,FALSE),1),VLOOKUP($X32,E!$B$3:'E'!$AN$500,7,FALSE))))))))),"-")</f>
        <v>250</v>
      </c>
      <c r="K32" s="110" t="str">
        <f>IFERROR(IF(VLOOKUP($X32,E!$B$3:'E'!$AN$500,8,FALSE)=1000000000,"-",(IF(VLOOKUP($X32,E!$B$3:'E'!$AN$500,8,FALSE)&lt;0.0001,FIXED(VLOOKUP($X32,E!$B$3:'E'!$AN$500,8,FALSE),6),IF(VLOOKUP($X32,E!$B$3:'E'!$AN$500,8,FALSE)&lt;0.001,FIXED(VLOOKUP($X32,E!$B$3:'E'!$AN$500,8,FALSE),5),IF(VLOOKUP($X32,E!$B$3:'E'!$AN$500,8,FALSE)&lt;0.01,FIXED(VLOOKUP($X32,E!$B$3:'E'!$AN$500,8,FALSE),4),IF(VLOOKUP($X32,E!$B$3:'E'!$AN$500,8,FALSE)&lt;0.1,FIXED(VLOOKUP($X32,E!$B$3:'E'!$AN$500,8,FALSE),3),IF(VLOOKUP($X32,E!$B$3:'E'!$AN$500,8,FALSE)&lt;1,FIXED(VLOOKUP($X32,E!$B$3:'E'!$AN$500,8,FALSE),2),IF(VLOOKUP($X32,E!$B$3:'E'!$AN$500,8,FALSE)&lt;10,FIXED(VLOOKUP($X32,E!$B$3:'E'!$AN$500,8,FALSE),1),VLOOKUP($X32,E!$B$3:'E'!$AN$500,8,FALSE))))))))),"-")</f>
        <v>-</v>
      </c>
      <c r="L32" s="39" t="str">
        <f>IF(K32="-","(1)","")</f>
        <v>(1)</v>
      </c>
      <c r="M32" s="110" t="str">
        <f>IFERROR(IF(VLOOKUP($X32,E!$B$3:'E'!$AN$500,9,FALSE)=1000000000,"-",(IF(VLOOKUP($X32,E!$B$3:'E'!$AN$500,9,FALSE)&lt;0.0001,FIXED(VLOOKUP($X32,E!$B$3:'E'!$AN$500,9,FALSE),6),IF(VLOOKUP($X32,E!$B$3:'E'!$AN$500,9,FALSE)&lt;0.001,FIXED(VLOOKUP($X32,E!$B$3:'E'!$AN$500,9,FALSE),5),IF(VLOOKUP($X32,E!$B$3:'E'!$AN$500,9,FALSE)&lt;0.01,FIXED(VLOOKUP($X32,E!$B$3:'E'!$AN$500,9,FALSE),4),IF(VLOOKUP($X32,E!$B$3:'E'!$AN$500,9,FALSE)&lt;0.1,FIXED(VLOOKUP($X32,E!$B$3:'E'!$AN$500,9,FALSE),3),IF(VLOOKUP($X32,E!$B$3:'E'!$AN$500,9,FALSE)&lt;1,FIXED(VLOOKUP($X32,E!$B$3:'E'!$AN$500,9,FALSE),2),IF(VLOOKUP($X32,E!$B$3:'E'!$AN$500,9,FALSE)&lt;10,FIXED(VLOOKUP($X32,E!$B$3:'E'!$AN$500,9,FALSE),1),VLOOKUP($X32,E!$B$3:'E'!$AN$500,9,FALSE))))))))),"-")</f>
        <v>-</v>
      </c>
      <c r="N32" s="39" t="str">
        <f>IF(M32="-","(1)","")</f>
        <v>(1)</v>
      </c>
      <c r="O32" s="110">
        <f>IFERROR(IF(VLOOKUP($X32,E!$B$3:'E'!$AN$500,10,FALSE)=1000000000,"-",(IF(VLOOKUP($X32,E!$B$3:'E'!$AN$500,10,FALSE)&lt;0.0001,FIXED(VLOOKUP($X32,E!$B$3:'E'!$AN$500,10,FALSE),6),IF(VLOOKUP($X32,E!$B$3:'E'!$AN$500,10,FALSE)&lt;0.001,FIXED(VLOOKUP($X32,E!$B$3:'E'!$AN$500,10,FALSE),5),IF(VLOOKUP($X32,E!$B$3:'E'!$AN$500,10,FALSE)&lt;0.01,FIXED(VLOOKUP($X32,E!$B$3:'E'!$AN$500,10,FALSE),4),IF(VLOOKUP($X32,E!$B$3:'E'!$AN$500,10,FALSE)&lt;0.1,FIXED(VLOOKUP($X32,E!$B$3:'E'!$AN$500,10,FALSE),3),IF(VLOOKUP($X32,E!$B$3:'E'!$AN$500,10,FALSE)&lt;1,FIXED(VLOOKUP($X32,E!$B$3:'E'!$AN$500,10,FALSE),2),IF(VLOOKUP($X32,E!$B$3:'E'!$AN$500,10,FALSE)&lt;10,FIXED(VLOOKUP($X32,E!$B$3:'E'!$AN$500,10,FALSE),1),VLOOKUP($X32,E!$B$3:'E'!$AN$500,10,FALSE))))))))),"-")</f>
        <v>146</v>
      </c>
      <c r="Q32" s="110" t="str">
        <f>IFERROR(IF(VLOOKUP($X32,E!$B$3:'E'!$AN$500,11,FALSE)=1000000000,"-",(IF(VLOOKUP($X32,E!$B$3:'E'!$AN$500,11,FALSE)&lt;0.0001,FIXED(VLOOKUP($X32,E!$B$3:'E'!$AN$500,11,FALSE),6),IF(VLOOKUP($X32,E!$B$3:'E'!$AN$500,11,FALSE)&lt;0.001,FIXED(VLOOKUP($X32,E!$B$3:'E'!$AN$500,11,FALSE),5),IF(VLOOKUP($X32,E!$B$3:'E'!$AN$500,11,FALSE)&lt;0.01,FIXED(VLOOKUP($X32,E!$B$3:'E'!$AN$500,11,FALSE),4),IF(VLOOKUP($X32,E!$B$3:'E'!$AN$500,11,FALSE)&lt;0.1,FIXED(VLOOKUP($X32,E!$B$3:'E'!$AN$500,11,FALSE),3),IF(VLOOKUP($X32,E!$B$3:'E'!$AN$500,11,FALSE)&lt;1,FIXED(VLOOKUP($X32,E!$B$3:'E'!$AN$500,11,FALSE),2),IF(VLOOKUP($X32,E!$B$3:'E'!$AN$500,11,FALSE)&lt;10,FIXED(VLOOKUP($X32,E!$B$3:'E'!$AN$500,11,FALSE),1),VLOOKUP($X32,E!$B$3:'E'!$AN$500,11,FALSE))))))))),"-")</f>
        <v>1,9</v>
      </c>
      <c r="S32" s="110" t="str">
        <f>IFERROR(IF(VLOOKUP($X32,E!$B$3:'E'!$AN$500,12,FALSE)=1000000000,"-",(IF(VLOOKUP($X32,E!$B$3:'E'!$AN$500,12,FALSE)&lt;0.0001,FIXED(VLOOKUP($X32,E!$B$3:'E'!$AN$500,12,FALSE),6),IF(VLOOKUP($X32,E!$B$3:'E'!$AN$500,12,FALSE)&lt;0.001,FIXED(VLOOKUP($X32,E!$B$3:'E'!$AN$500,12,FALSE),5),IF(VLOOKUP($X32,E!$B$3:'E'!$AN$500,12,FALSE)&lt;0.01,FIXED(VLOOKUP($X32,E!$B$3:'E'!$AN$500,12,FALSE),4),IF(VLOOKUP($X32,E!$B$3:'E'!$AN$500,12,FALSE)&lt;0.1,FIXED(VLOOKUP($X32,E!$B$3:'E'!$AN$500,12,FALSE),3),IF(VLOOKUP($X32,E!$B$3:'E'!$AN$500,12,FALSE)&lt;1,FIXED(VLOOKUP($X32,E!$B$3:'E'!$AN$500,12,FALSE),2),IF(VLOOKUP($X32,E!$B$3:'E'!$AN$500,12,FALSE)&lt;10,FIXED(VLOOKUP($X32,E!$B$3:'E'!$AN$500,12,FALSE),1),VLOOKUP($X32,E!$B$3:'E'!$AN$500,12,FALSE))))))))),"-")</f>
        <v>-</v>
      </c>
      <c r="U32" s="110" t="str">
        <f>IFERROR(IF(VLOOKUP($X32,E!$B$3:'E'!$AN$500,18,FALSE)=1000000000,"-",(IF(VLOOKUP($X32,E!$B$3:'E'!$AN$500,18,FALSE)&lt;0.0001,FIXED(VLOOKUP($X32,E!$B$3:'E'!$AN$500,18,FALSE),6),IF(VLOOKUP($X32,E!$B$3:'E'!$AN$500,18,FALSE)&lt;0.001,FIXED(VLOOKUP($X32,E!$B$3:'E'!$AN$500,18,FALSE),5),IF(VLOOKUP($X32,E!$B$3:'E'!$AN$500,18,FALSE)&lt;0.01,FIXED(VLOOKUP($X32,E!$B$3:'E'!$AN$500,18,FALSE),4),IF(VLOOKUP($X32,E!$B$3:'E'!$AN$500,18,FALSE)&lt;0.1,FIXED(VLOOKUP($X32,E!$B$3:'E'!$AN$500,18,FALSE),3),IF(VLOOKUP($X32,E!$B$3:'E'!$AN$500,18,FALSE)&lt;1,FIXED(VLOOKUP($X32,E!$B$3:'E'!$AN$500,18,FALSE),2),IF(VLOOKUP($X32,E!$B$3:'E'!$AN$500,18,FALSE)&lt;10,FIXED(VLOOKUP($X32,E!$B$3:'E'!$AN$500,18,FALSE),1),VLOOKUP($X32,E!$B$3:'E'!$AN$500,18,FALSE))))))))),"-")</f>
        <v>-</v>
      </c>
      <c r="X32" s="40">
        <v>1642</v>
      </c>
    </row>
    <row r="33" spans="1:24" ht="9" customHeight="1" x14ac:dyDescent="0.2">
      <c r="A33" s="104" t="s">
        <v>2179</v>
      </c>
      <c r="E33" s="110">
        <f>IFERROR(IF(VLOOKUP($X33,E!$B$3:'E'!$AN$500,5,FALSE)=1000000000,"-",(IF(VLOOKUP($X33,E!$B$3:'E'!$AN$500,5,FALSE)&lt;0.0001,FIXED(VLOOKUP($X33,E!$B$3:'E'!$AN$500,5,FALSE),6),IF(VLOOKUP($X33,E!$B$3:'E'!$AN$500,5,FALSE)&lt;0.001,FIXED(VLOOKUP($X33,E!$B$3:'E'!$AN$500,5,FALSE),5),IF(VLOOKUP($X33,E!$B$3:'E'!$AN$500,5,FALSE)&lt;0.01,FIXED(VLOOKUP($X33,E!$B$3:'E'!$AN$500,5,FALSE),4),IF(VLOOKUP($X33,E!$B$3:'E'!$AN$500,5,FALSE)&lt;0.1,FIXED(VLOOKUP($X33,E!$B$3:'E'!$AN$500,5,FALSE),3),IF(VLOOKUP($X33,E!$B$3:'E'!$AN$500,5,FALSE)&lt;1,FIXED(VLOOKUP($X33,E!$B$3:'E'!$AN$500,5,FALSE),2),IF(VLOOKUP($X33,E!$B$3:'E'!$AN$500,5,FALSE)&lt;10,FIXED(VLOOKUP($X33,E!$B$3:'E'!$AN$500,5,FALSE),1),VLOOKUP($X33,E!$B$3:'E'!$AN$500,5,FALSE))))))))),"-")</f>
        <v>140</v>
      </c>
      <c r="G33" s="110">
        <f>IFERROR(IF(VLOOKUP($X33,E!$B$3:'E'!$AN$500,6,FALSE)=1000000000,"-",(IF(VLOOKUP($X33,E!$B$3:'E'!$AN$500,6,FALSE)&lt;0.0001,FIXED(VLOOKUP($X33,E!$B$3:'E'!$AN$500,6,FALSE),6),IF(VLOOKUP($X33,E!$B$3:'E'!$AN$500,6,FALSE)&lt;0.001,FIXED(VLOOKUP($X33,E!$B$3:'E'!$AN$500,6,FALSE),5),IF(VLOOKUP($X33,E!$B$3:'E'!$AN$500,6,FALSE)&lt;0.01,FIXED(VLOOKUP($X33,E!$B$3:'E'!$AN$500,6,FALSE),4),IF(VLOOKUP($X33,E!$B$3:'E'!$AN$500,6,FALSE)&lt;0.1,FIXED(VLOOKUP($X33,E!$B$3:'E'!$AN$500,6,FALSE),3),IF(VLOOKUP($X33,E!$B$3:'E'!$AN$500,6,FALSE)&lt;1,FIXED(VLOOKUP($X33,E!$B$3:'E'!$AN$500,6,FALSE),2),IF(VLOOKUP($X33,E!$B$3:'E'!$AN$500,6,FALSE)&lt;10,FIXED(VLOOKUP($X33,E!$B$3:'E'!$AN$500,6,FALSE),1),VLOOKUP($X33,E!$B$3:'E'!$AN$500,6,FALSE))))))))),"-")</f>
        <v>200</v>
      </c>
      <c r="I33" s="110">
        <f>IFERROR(IF(VLOOKUP($X33,E!$B$3:'E'!$AN$500,7,FALSE)=1000000000,"-",(IF(VLOOKUP($X33,E!$B$3:'E'!$AN$500,7,FALSE)&lt;0.0001,FIXED(VLOOKUP($X33,E!$B$3:'E'!$AN$500,7,FALSE),6),IF(VLOOKUP($X33,E!$B$3:'E'!$AN$500,7,FALSE)&lt;0.001,FIXED(VLOOKUP($X33,E!$B$3:'E'!$AN$500,7,FALSE),5),IF(VLOOKUP($X33,E!$B$3:'E'!$AN$500,7,FALSE)&lt;0.01,FIXED(VLOOKUP($X33,E!$B$3:'E'!$AN$500,7,FALSE),4),IF(VLOOKUP($X33,E!$B$3:'E'!$AN$500,7,FALSE)&lt;0.1,FIXED(VLOOKUP($X33,E!$B$3:'E'!$AN$500,7,FALSE),3),IF(VLOOKUP($X33,E!$B$3:'E'!$AN$500,7,FALSE)&lt;1,FIXED(VLOOKUP($X33,E!$B$3:'E'!$AN$500,7,FALSE),2),IF(VLOOKUP($X33,E!$B$3:'E'!$AN$500,7,FALSE)&lt;10,FIXED(VLOOKUP($X33,E!$B$3:'E'!$AN$500,7,FALSE),1),VLOOKUP($X33,E!$B$3:'E'!$AN$500,7,FALSE))))))))),"-")</f>
        <v>720</v>
      </c>
      <c r="K33" s="110">
        <f>IFERROR(IF(VLOOKUP($X33,E!$B$3:'E'!$AN$500,8,FALSE)=1000000000,"-",(IF(VLOOKUP($X33,E!$B$3:'E'!$AN$500,8,FALSE)&lt;0.0001,FIXED(VLOOKUP($X33,E!$B$3:'E'!$AN$500,8,FALSE),6),IF(VLOOKUP($X33,E!$B$3:'E'!$AN$500,8,FALSE)&lt;0.001,FIXED(VLOOKUP($X33,E!$B$3:'E'!$AN$500,8,FALSE),5),IF(VLOOKUP($X33,E!$B$3:'E'!$AN$500,8,FALSE)&lt;0.01,FIXED(VLOOKUP($X33,E!$B$3:'E'!$AN$500,8,FALSE),4),IF(VLOOKUP($X33,E!$B$3:'E'!$AN$500,8,FALSE)&lt;0.1,FIXED(VLOOKUP($X33,E!$B$3:'E'!$AN$500,8,FALSE),3),IF(VLOOKUP($X33,E!$B$3:'E'!$AN$500,8,FALSE)&lt;1,FIXED(VLOOKUP($X33,E!$B$3:'E'!$AN$500,8,FALSE),2),IF(VLOOKUP($X33,E!$B$3:'E'!$AN$500,8,FALSE)&lt;10,FIXED(VLOOKUP($X33,E!$B$3:'E'!$AN$500,8,FALSE),1),VLOOKUP($X33,E!$B$3:'E'!$AN$500,8,FALSE))))))))),"-")</f>
        <v>720</v>
      </c>
      <c r="M33" s="110">
        <f>IFERROR(IF(VLOOKUP($X33,E!$B$3:'E'!$AN$500,9,FALSE)=1000000000,"-",(IF(VLOOKUP($X33,E!$B$3:'E'!$AN$500,9,FALSE)&lt;0.0001,FIXED(VLOOKUP($X33,E!$B$3:'E'!$AN$500,9,FALSE),6),IF(VLOOKUP($X33,E!$B$3:'E'!$AN$500,9,FALSE)&lt;0.001,FIXED(VLOOKUP($X33,E!$B$3:'E'!$AN$500,9,FALSE),5),IF(VLOOKUP($X33,E!$B$3:'E'!$AN$500,9,FALSE)&lt;0.01,FIXED(VLOOKUP($X33,E!$B$3:'E'!$AN$500,9,FALSE),4),IF(VLOOKUP($X33,E!$B$3:'E'!$AN$500,9,FALSE)&lt;0.1,FIXED(VLOOKUP($X33,E!$B$3:'E'!$AN$500,9,FALSE),3),IF(VLOOKUP($X33,E!$B$3:'E'!$AN$500,9,FALSE)&lt;1,FIXED(VLOOKUP($X33,E!$B$3:'E'!$AN$500,9,FALSE),2),IF(VLOOKUP($X33,E!$B$3:'E'!$AN$500,9,FALSE)&lt;10,FIXED(VLOOKUP($X33,E!$B$3:'E'!$AN$500,9,FALSE),1),VLOOKUP($X33,E!$B$3:'E'!$AN$500,9,FALSE))))))))),"-")</f>
        <v>720</v>
      </c>
      <c r="O33" s="110">
        <f>IFERROR(IF(VLOOKUP($X33,E!$B$3:'E'!$AN$500,10,FALSE)=1000000000,"-",(IF(VLOOKUP($X33,E!$B$3:'E'!$AN$500,10,FALSE)&lt;0.0001,FIXED(VLOOKUP($X33,E!$B$3:'E'!$AN$500,10,FALSE),6),IF(VLOOKUP($X33,E!$B$3:'E'!$AN$500,10,FALSE)&lt;0.001,FIXED(VLOOKUP($X33,E!$B$3:'E'!$AN$500,10,FALSE),5),IF(VLOOKUP($X33,E!$B$3:'E'!$AN$500,10,FALSE)&lt;0.01,FIXED(VLOOKUP($X33,E!$B$3:'E'!$AN$500,10,FALSE),4),IF(VLOOKUP($X33,E!$B$3:'E'!$AN$500,10,FALSE)&lt;0.1,FIXED(VLOOKUP($X33,E!$B$3:'E'!$AN$500,10,FALSE),3),IF(VLOOKUP($X33,E!$B$3:'E'!$AN$500,10,FALSE)&lt;1,FIXED(VLOOKUP($X33,E!$B$3:'E'!$AN$500,10,FALSE),2),IF(VLOOKUP($X33,E!$B$3:'E'!$AN$500,10,FALSE)&lt;10,FIXED(VLOOKUP($X33,E!$B$3:'E'!$AN$500,10,FALSE),1),VLOOKUP($X33,E!$B$3:'E'!$AN$500,10,FALSE))))))))),"-")</f>
        <v>430</v>
      </c>
      <c r="Q33" s="110" t="str">
        <f>IFERROR(IF(VLOOKUP($X33,E!$B$3:'E'!$AN$500,11,FALSE)=1000000000,"-",(IF(VLOOKUP($X33,E!$B$3:'E'!$AN$500,11,FALSE)&lt;0.0001,FIXED(VLOOKUP($X33,E!$B$3:'E'!$AN$500,11,FALSE),6),IF(VLOOKUP($X33,E!$B$3:'E'!$AN$500,11,FALSE)&lt;0.001,FIXED(VLOOKUP($X33,E!$B$3:'E'!$AN$500,11,FALSE),5),IF(VLOOKUP($X33,E!$B$3:'E'!$AN$500,11,FALSE)&lt;0.01,FIXED(VLOOKUP($X33,E!$B$3:'E'!$AN$500,11,FALSE),4),IF(VLOOKUP($X33,E!$B$3:'E'!$AN$500,11,FALSE)&lt;0.1,FIXED(VLOOKUP($X33,E!$B$3:'E'!$AN$500,11,FALSE),3),IF(VLOOKUP($X33,E!$B$3:'E'!$AN$500,11,FALSE)&lt;1,FIXED(VLOOKUP($X33,E!$B$3:'E'!$AN$500,11,FALSE),2),IF(VLOOKUP($X33,E!$B$3:'E'!$AN$500,11,FALSE)&lt;10,FIXED(VLOOKUP($X33,E!$B$3:'E'!$AN$500,11,FALSE),1),VLOOKUP($X33,E!$B$3:'E'!$AN$500,11,FALSE))))))))),"-")</f>
        <v>2,1</v>
      </c>
      <c r="S33" s="110">
        <f>IFERROR(IF(VLOOKUP($X33,E!$B$3:'E'!$AN$500,12,FALSE)=1000000000,"-",(IF(VLOOKUP($X33,E!$B$3:'E'!$AN$500,12,FALSE)&lt;0.0001,FIXED(VLOOKUP($X33,E!$B$3:'E'!$AN$500,12,FALSE),6),IF(VLOOKUP($X33,E!$B$3:'E'!$AN$500,12,FALSE)&lt;0.001,FIXED(VLOOKUP($X33,E!$B$3:'E'!$AN$500,12,FALSE),5),IF(VLOOKUP($X33,E!$B$3:'E'!$AN$500,12,FALSE)&lt;0.01,FIXED(VLOOKUP($X33,E!$B$3:'E'!$AN$500,12,FALSE),4),IF(VLOOKUP($X33,E!$B$3:'E'!$AN$500,12,FALSE)&lt;0.1,FIXED(VLOOKUP($X33,E!$B$3:'E'!$AN$500,12,FALSE),3),IF(VLOOKUP($X33,E!$B$3:'E'!$AN$500,12,FALSE)&lt;1,FIXED(VLOOKUP($X33,E!$B$3:'E'!$AN$500,12,FALSE),2),IF(VLOOKUP($X33,E!$B$3:'E'!$AN$500,12,FALSE)&lt;10,FIXED(VLOOKUP($X33,E!$B$3:'E'!$AN$500,12,FALSE),1),VLOOKUP($X33,E!$B$3:'E'!$AN$500,12,FALSE))))))))),"-")</f>
        <v>720</v>
      </c>
      <c r="U33" s="110">
        <f>IFERROR(IF(VLOOKUP($X33,E!$B$3:'E'!$AN$500,18,FALSE)=1000000000,"-",(IF(VLOOKUP($X33,E!$B$3:'E'!$AN$500,18,FALSE)&lt;0.0001,FIXED(VLOOKUP($X33,E!$B$3:'E'!$AN$500,18,FALSE),6),IF(VLOOKUP($X33,E!$B$3:'E'!$AN$500,18,FALSE)&lt;0.001,FIXED(VLOOKUP($X33,E!$B$3:'E'!$AN$500,18,FALSE),5),IF(VLOOKUP($X33,E!$B$3:'E'!$AN$500,18,FALSE)&lt;0.01,FIXED(VLOOKUP($X33,E!$B$3:'E'!$AN$500,18,FALSE),4),IF(VLOOKUP($X33,E!$B$3:'E'!$AN$500,18,FALSE)&lt;0.1,FIXED(VLOOKUP($X33,E!$B$3:'E'!$AN$500,18,FALSE),3),IF(VLOOKUP($X33,E!$B$3:'E'!$AN$500,18,FALSE)&lt;1,FIXED(VLOOKUP($X33,E!$B$3:'E'!$AN$500,18,FALSE),2),IF(VLOOKUP($X33,E!$B$3:'E'!$AN$500,18,FALSE)&lt;10,FIXED(VLOOKUP($X33,E!$B$3:'E'!$AN$500,18,FALSE),1),VLOOKUP($X33,E!$B$3:'E'!$AN$500,18,FALSE))))))))),"-")</f>
        <v>800</v>
      </c>
      <c r="X33" s="40">
        <v>1693</v>
      </c>
    </row>
    <row r="34" spans="1:24" ht="4.5" customHeight="1" x14ac:dyDescent="0.2">
      <c r="A34" s="133"/>
      <c r="B34" s="107"/>
      <c r="C34" s="107"/>
      <c r="D34" s="107"/>
      <c r="E34" s="111"/>
      <c r="F34" s="138"/>
      <c r="G34" s="111"/>
      <c r="H34" s="138"/>
      <c r="I34" s="111"/>
      <c r="J34" s="138"/>
      <c r="K34" s="111"/>
      <c r="L34" s="138"/>
      <c r="M34" s="111"/>
      <c r="N34" s="138"/>
      <c r="O34" s="111"/>
      <c r="P34" s="138"/>
      <c r="Q34" s="111"/>
      <c r="R34" s="138"/>
      <c r="S34" s="111"/>
      <c r="T34" s="138"/>
      <c r="U34" s="111"/>
      <c r="V34" s="138"/>
    </row>
    <row r="35" spans="1:24" ht="4.5" customHeight="1" x14ac:dyDescent="0.2">
      <c r="A35" s="132"/>
      <c r="B35" s="108"/>
      <c r="C35" s="108"/>
      <c r="D35" s="108"/>
      <c r="E35" s="112"/>
      <c r="F35" s="137"/>
      <c r="G35" s="112"/>
      <c r="H35" s="137"/>
      <c r="I35" s="112"/>
      <c r="J35" s="137"/>
      <c r="K35" s="112"/>
      <c r="L35" s="137"/>
      <c r="M35" s="112"/>
      <c r="N35" s="137"/>
      <c r="O35" s="112"/>
      <c r="P35" s="137"/>
      <c r="Q35" s="112"/>
      <c r="R35" s="137"/>
      <c r="S35" s="112"/>
      <c r="T35" s="137"/>
      <c r="U35" s="112"/>
      <c r="V35" s="137"/>
    </row>
    <row r="36" spans="1:24" ht="9" customHeight="1" x14ac:dyDescent="0.2">
      <c r="A36" s="105" t="s">
        <v>2181</v>
      </c>
      <c r="B36" s="99"/>
      <c r="C36" s="99"/>
      <c r="D36" s="99"/>
    </row>
    <row r="37" spans="1:24" ht="9" customHeight="1" x14ac:dyDescent="0.2">
      <c r="A37" s="104" t="s">
        <v>2182</v>
      </c>
      <c r="E37" s="110">
        <f>IFERROR(IF(VLOOKUP($X37,E!$B$3:'E'!$AN$500,5,FALSE)=1000000000,"-",(IF(VLOOKUP($X37,E!$B$3:'E'!$AN$500,5,FALSE)&lt;0.0001,FIXED(VLOOKUP($X37,E!$B$3:'E'!$AN$500,5,FALSE),6),IF(VLOOKUP($X37,E!$B$3:'E'!$AN$500,5,FALSE)&lt;0.001,FIXED(VLOOKUP($X37,E!$B$3:'E'!$AN$500,5,FALSE),5),IF(VLOOKUP($X37,E!$B$3:'E'!$AN$500,5,FALSE)&lt;0.01,FIXED(VLOOKUP($X37,E!$B$3:'E'!$AN$500,5,FALSE),4),IF(VLOOKUP($X37,E!$B$3:'E'!$AN$500,5,FALSE)&lt;0.1,FIXED(VLOOKUP($X37,E!$B$3:'E'!$AN$500,5,FALSE),3),IF(VLOOKUP($X37,E!$B$3:'E'!$AN$500,5,FALSE)&lt;1,FIXED(VLOOKUP($X37,E!$B$3:'E'!$AN$500,5,FALSE),2),IF(VLOOKUP($X37,E!$B$3:'E'!$AN$500,5,FALSE)&lt;10,FIXED(VLOOKUP($X37,E!$B$3:'E'!$AN$500,5,FALSE),1),VLOOKUP($X37,E!$B$3:'E'!$AN$500,5,FALSE))))))))),"-")</f>
        <v>39</v>
      </c>
      <c r="F37" s="39" t="str">
        <f>IF(E37="-","(1)","")</f>
        <v/>
      </c>
      <c r="G37" s="110">
        <f>IFERROR(IF(VLOOKUP($X37,E!$B$3:'E'!$AN$500,6,FALSE)=1000000000,"-",(IF(VLOOKUP($X37,E!$B$3:'E'!$AN$500,6,FALSE)&lt;0.0001,FIXED(VLOOKUP($X37,E!$B$3:'E'!$AN$500,6,FALSE),6),IF(VLOOKUP($X37,E!$B$3:'E'!$AN$500,6,FALSE)&lt;0.001,FIXED(VLOOKUP($X37,E!$B$3:'E'!$AN$500,6,FALSE),5),IF(VLOOKUP($X37,E!$B$3:'E'!$AN$500,6,FALSE)&lt;0.01,FIXED(VLOOKUP($X37,E!$B$3:'E'!$AN$500,6,FALSE),4),IF(VLOOKUP($X37,E!$B$3:'E'!$AN$500,6,FALSE)&lt;0.1,FIXED(VLOOKUP($X37,E!$B$3:'E'!$AN$500,6,FALSE),3),IF(VLOOKUP($X37,E!$B$3:'E'!$AN$500,6,FALSE)&lt;1,FIXED(VLOOKUP($X37,E!$B$3:'E'!$AN$500,6,FALSE),2),IF(VLOOKUP($X37,E!$B$3:'E'!$AN$500,6,FALSE)&lt;10,FIXED(VLOOKUP($X37,E!$B$3:'E'!$AN$500,6,FALSE),1),VLOOKUP($X37,E!$B$3:'E'!$AN$500,6,FALSE))))))))),"-")</f>
        <v>200</v>
      </c>
      <c r="H37" s="39" t="str">
        <f>IF(G37="-","(1)","")</f>
        <v/>
      </c>
      <c r="I37" s="110">
        <f>IFERROR(IF(VLOOKUP($X37,E!$B$3:'E'!$AN$500,7,FALSE)=1000000000,"-",(IF(VLOOKUP($X37,E!$B$3:'E'!$AN$500,7,FALSE)&lt;0.0001,FIXED(VLOOKUP($X37,E!$B$3:'E'!$AN$500,7,FALSE),6),IF(VLOOKUP($X37,E!$B$3:'E'!$AN$500,7,FALSE)&lt;0.001,FIXED(VLOOKUP($X37,E!$B$3:'E'!$AN$500,7,FALSE),5),IF(VLOOKUP($X37,E!$B$3:'E'!$AN$500,7,FALSE)&lt;0.01,FIXED(VLOOKUP($X37,E!$B$3:'E'!$AN$500,7,FALSE),4),IF(VLOOKUP($X37,E!$B$3:'E'!$AN$500,7,FALSE)&lt;0.1,FIXED(VLOOKUP($X37,E!$B$3:'E'!$AN$500,7,FALSE),3),IF(VLOOKUP($X37,E!$B$3:'E'!$AN$500,7,FALSE)&lt;1,FIXED(VLOOKUP($X37,E!$B$3:'E'!$AN$500,7,FALSE),2),IF(VLOOKUP($X37,E!$B$3:'E'!$AN$500,7,FALSE)&lt;10,FIXED(VLOOKUP($X37,E!$B$3:'E'!$AN$500,7,FALSE),1),VLOOKUP($X37,E!$B$3:'E'!$AN$500,7,FALSE))))))))),"-")</f>
        <v>200</v>
      </c>
      <c r="J37" s="39" t="str">
        <f>IF(I37="-","(1)","")</f>
        <v/>
      </c>
      <c r="K37" s="110" t="str">
        <f>IFERROR(IF(VLOOKUP($X37,E!$B$3:'E'!$AN$500,8,FALSE)=1000000000,"-",(IF(VLOOKUP($X37,E!$B$3:'E'!$AN$500,8,FALSE)&lt;0.0001,FIXED(VLOOKUP($X37,E!$B$3:'E'!$AN$500,8,FALSE),6),IF(VLOOKUP($X37,E!$B$3:'E'!$AN$500,8,FALSE)&lt;0.001,FIXED(VLOOKUP($X37,E!$B$3:'E'!$AN$500,8,FALSE),5),IF(VLOOKUP($X37,E!$B$3:'E'!$AN$500,8,FALSE)&lt;0.01,FIXED(VLOOKUP($X37,E!$B$3:'E'!$AN$500,8,FALSE),4),IF(VLOOKUP($X37,E!$B$3:'E'!$AN$500,8,FALSE)&lt;0.1,FIXED(VLOOKUP($X37,E!$B$3:'E'!$AN$500,8,FALSE),3),IF(VLOOKUP($X37,E!$B$3:'E'!$AN$500,8,FALSE)&lt;1,FIXED(VLOOKUP($X37,E!$B$3:'E'!$AN$500,8,FALSE),2),IF(VLOOKUP($X37,E!$B$3:'E'!$AN$500,8,FALSE)&lt;10,FIXED(VLOOKUP($X37,E!$B$3:'E'!$AN$500,8,FALSE),1),VLOOKUP($X37,E!$B$3:'E'!$AN$500,8,FALSE))))))))),"-")</f>
        <v>-</v>
      </c>
      <c r="L37" s="39" t="str">
        <f>IF(K37="-","(1)","")</f>
        <v>(1)</v>
      </c>
      <c r="M37" s="110" t="str">
        <f>IFERROR(IF(VLOOKUP($X37,E!$B$3:'E'!$AN$500,9,FALSE)=1000000000,"-",(IF(VLOOKUP($X37,E!$B$3:'E'!$AN$500,9,FALSE)&lt;0.0001,FIXED(VLOOKUP($X37,E!$B$3:'E'!$AN$500,9,FALSE),6),IF(VLOOKUP($X37,E!$B$3:'E'!$AN$500,9,FALSE)&lt;0.001,FIXED(VLOOKUP($X37,E!$B$3:'E'!$AN$500,9,FALSE),5),IF(VLOOKUP($X37,E!$B$3:'E'!$AN$500,9,FALSE)&lt;0.01,FIXED(VLOOKUP($X37,E!$B$3:'E'!$AN$500,9,FALSE),4),IF(VLOOKUP($X37,E!$B$3:'E'!$AN$500,9,FALSE)&lt;0.1,FIXED(VLOOKUP($X37,E!$B$3:'E'!$AN$500,9,FALSE),3),IF(VLOOKUP($X37,E!$B$3:'E'!$AN$500,9,FALSE)&lt;1,FIXED(VLOOKUP($X37,E!$B$3:'E'!$AN$500,9,FALSE),2),IF(VLOOKUP($X37,E!$B$3:'E'!$AN$500,9,FALSE)&lt;10,FIXED(VLOOKUP($X37,E!$B$3:'E'!$AN$500,9,FALSE),1),VLOOKUP($X37,E!$B$3:'E'!$AN$500,9,FALSE))))))))),"-")</f>
        <v>-</v>
      </c>
      <c r="N37" s="39" t="str">
        <f>IF(M37="-","(1)","")</f>
        <v>(1)</v>
      </c>
      <c r="O37" s="110" t="str">
        <f>IFERROR(IF(VLOOKUP($X37,E!$B$3:'E'!$AN$500,10,FALSE)=1000000000,"-",(IF(VLOOKUP($X37,E!$B$3:'E'!$AN$500,10,FALSE)&lt;0.0001,FIXED(VLOOKUP($X37,E!$B$3:'E'!$AN$500,10,FALSE),6),IF(VLOOKUP($X37,E!$B$3:'E'!$AN$500,10,FALSE)&lt;0.001,FIXED(VLOOKUP($X37,E!$B$3:'E'!$AN$500,10,FALSE),5),IF(VLOOKUP($X37,E!$B$3:'E'!$AN$500,10,FALSE)&lt;0.01,FIXED(VLOOKUP($X37,E!$B$3:'E'!$AN$500,10,FALSE),4),IF(VLOOKUP($X37,E!$B$3:'E'!$AN$500,10,FALSE)&lt;0.1,FIXED(VLOOKUP($X37,E!$B$3:'E'!$AN$500,10,FALSE),3),IF(VLOOKUP($X37,E!$B$3:'E'!$AN$500,10,FALSE)&lt;1,FIXED(VLOOKUP($X37,E!$B$3:'E'!$AN$500,10,FALSE),2),IF(VLOOKUP($X37,E!$B$3:'E'!$AN$500,10,FALSE)&lt;10,FIXED(VLOOKUP($X37,E!$B$3:'E'!$AN$500,10,FALSE),1),VLOOKUP($X37,E!$B$3:'E'!$AN$500,10,FALSE))))))))),"-")</f>
        <v>-</v>
      </c>
      <c r="Q37" s="110" t="str">
        <f>IFERROR(IF(VLOOKUP($X37,E!$B$3:'E'!$AN$500,11,FALSE)=1000000000,"-",(IF(VLOOKUP($X37,E!$B$3:'E'!$AN$500,11,FALSE)&lt;0.0001,FIXED(VLOOKUP($X37,E!$B$3:'E'!$AN$500,11,FALSE),6),IF(VLOOKUP($X37,E!$B$3:'E'!$AN$500,11,FALSE)&lt;0.001,FIXED(VLOOKUP($X37,E!$B$3:'E'!$AN$500,11,FALSE),5),IF(VLOOKUP($X37,E!$B$3:'E'!$AN$500,11,FALSE)&lt;0.01,FIXED(VLOOKUP($X37,E!$B$3:'E'!$AN$500,11,FALSE),4),IF(VLOOKUP($X37,E!$B$3:'E'!$AN$500,11,FALSE)&lt;0.1,FIXED(VLOOKUP($X37,E!$B$3:'E'!$AN$500,11,FALSE),3),IF(VLOOKUP($X37,E!$B$3:'E'!$AN$500,11,FALSE)&lt;1,FIXED(VLOOKUP($X37,E!$B$3:'E'!$AN$500,11,FALSE),2),IF(VLOOKUP($X37,E!$B$3:'E'!$AN$500,11,FALSE)&lt;10,FIXED(VLOOKUP($X37,E!$B$3:'E'!$AN$500,11,FALSE),1),VLOOKUP($X37,E!$B$3:'E'!$AN$500,11,FALSE))))))))),"-")</f>
        <v>-</v>
      </c>
      <c r="S37" s="110" t="str">
        <f>IFERROR(IF(VLOOKUP($X37,E!$B$3:'E'!$AN$500,12,FALSE)=1000000000,"-",(IF(VLOOKUP($X37,E!$B$3:'E'!$AN$500,12,FALSE)&lt;0.0001,FIXED(VLOOKUP($X37,E!$B$3:'E'!$AN$500,12,FALSE),6),IF(VLOOKUP($X37,E!$B$3:'E'!$AN$500,12,FALSE)&lt;0.001,FIXED(VLOOKUP($X37,E!$B$3:'E'!$AN$500,12,FALSE),5),IF(VLOOKUP($X37,E!$B$3:'E'!$AN$500,12,FALSE)&lt;0.01,FIXED(VLOOKUP($X37,E!$B$3:'E'!$AN$500,12,FALSE),4),IF(VLOOKUP($X37,E!$B$3:'E'!$AN$500,12,FALSE)&lt;0.1,FIXED(VLOOKUP($X37,E!$B$3:'E'!$AN$500,12,FALSE),3),IF(VLOOKUP($X37,E!$B$3:'E'!$AN$500,12,FALSE)&lt;1,FIXED(VLOOKUP($X37,E!$B$3:'E'!$AN$500,12,FALSE),2),IF(VLOOKUP($X37,E!$B$3:'E'!$AN$500,12,FALSE)&lt;10,FIXED(VLOOKUP($X37,E!$B$3:'E'!$AN$500,12,FALSE),1),VLOOKUP($X37,E!$B$3:'E'!$AN$500,12,FALSE))))))))),"-")</f>
        <v>-</v>
      </c>
      <c r="U37" s="110" t="str">
        <f>IFERROR(IF(VLOOKUP($X37,E!$B$3:'E'!$AN$500,18,FALSE)=1000000000,"-",(IF(VLOOKUP($X37,E!$B$3:'E'!$AN$500,18,FALSE)&lt;0.0001,FIXED(VLOOKUP($X37,E!$B$3:'E'!$AN$500,18,FALSE),6),IF(VLOOKUP($X37,E!$B$3:'E'!$AN$500,18,FALSE)&lt;0.001,FIXED(VLOOKUP($X37,E!$B$3:'E'!$AN$500,18,FALSE),5),IF(VLOOKUP($X37,E!$B$3:'E'!$AN$500,18,FALSE)&lt;0.01,FIXED(VLOOKUP($X37,E!$B$3:'E'!$AN$500,18,FALSE),4),IF(VLOOKUP($X37,E!$B$3:'E'!$AN$500,18,FALSE)&lt;0.1,FIXED(VLOOKUP($X37,E!$B$3:'E'!$AN$500,18,FALSE),3),IF(VLOOKUP($X37,E!$B$3:'E'!$AN$500,18,FALSE)&lt;1,FIXED(VLOOKUP($X37,E!$B$3:'E'!$AN$500,18,FALSE),2),IF(VLOOKUP($X37,E!$B$3:'E'!$AN$500,18,FALSE)&lt;10,FIXED(VLOOKUP($X37,E!$B$3:'E'!$AN$500,18,FALSE),1),VLOOKUP($X37,E!$B$3:'E'!$AN$500,18,FALSE))))))))),"-")</f>
        <v>-</v>
      </c>
      <c r="X37" s="40">
        <v>508</v>
      </c>
    </row>
    <row r="38" spans="1:24" ht="9" customHeight="1" x14ac:dyDescent="0.2">
      <c r="A38" s="104" t="s">
        <v>851</v>
      </c>
      <c r="E38" s="110" t="str">
        <f>IFERROR(IF(VLOOKUP($X38,E!$B$3:'E'!$AN$500,5,FALSE)=1000000000,"-",(IF(VLOOKUP($X38,E!$B$3:'E'!$AN$500,5,FALSE)&lt;0.0001,FIXED(VLOOKUP($X38,E!$B$3:'E'!$AN$500,5,FALSE),6),IF(VLOOKUP($X38,E!$B$3:'E'!$AN$500,5,FALSE)&lt;0.001,FIXED(VLOOKUP($X38,E!$B$3:'E'!$AN$500,5,FALSE),5),IF(VLOOKUP($X38,E!$B$3:'E'!$AN$500,5,FALSE)&lt;0.01,FIXED(VLOOKUP($X38,E!$B$3:'E'!$AN$500,5,FALSE),4),IF(VLOOKUP($X38,E!$B$3:'E'!$AN$500,5,FALSE)&lt;0.1,FIXED(VLOOKUP($X38,E!$B$3:'E'!$AN$500,5,FALSE),3),IF(VLOOKUP($X38,E!$B$3:'E'!$AN$500,5,FALSE)&lt;1,FIXED(VLOOKUP($X38,E!$B$3:'E'!$AN$500,5,FALSE),2),IF(VLOOKUP($X38,E!$B$3:'E'!$AN$500,5,FALSE)&lt;10,FIXED(VLOOKUP($X38,E!$B$3:'E'!$AN$500,5,FALSE),1),VLOOKUP($X38,E!$B$3:'E'!$AN$500,5,FALSE))))))))),"-")</f>
        <v>3,0</v>
      </c>
      <c r="G38" s="110" t="str">
        <f>IFERROR(IF(VLOOKUP($X38,E!$B$3:'E'!$AN$500,6,FALSE)=1000000000,"-",(IF(VLOOKUP($X38,E!$B$3:'E'!$AN$500,6,FALSE)&lt;0.0001,FIXED(VLOOKUP($X38,E!$B$3:'E'!$AN$500,6,FALSE),6),IF(VLOOKUP($X38,E!$B$3:'E'!$AN$500,6,FALSE)&lt;0.001,FIXED(VLOOKUP($X38,E!$B$3:'E'!$AN$500,6,FALSE),5),IF(VLOOKUP($X38,E!$B$3:'E'!$AN$500,6,FALSE)&lt;0.01,FIXED(VLOOKUP($X38,E!$B$3:'E'!$AN$500,6,FALSE),4),IF(VLOOKUP($X38,E!$B$3:'E'!$AN$500,6,FALSE)&lt;0.1,FIXED(VLOOKUP($X38,E!$B$3:'E'!$AN$500,6,FALSE),3),IF(VLOOKUP($X38,E!$B$3:'E'!$AN$500,6,FALSE)&lt;1,FIXED(VLOOKUP($X38,E!$B$3:'E'!$AN$500,6,FALSE),2),IF(VLOOKUP($X38,E!$B$3:'E'!$AN$500,6,FALSE)&lt;10,FIXED(VLOOKUP($X38,E!$B$3:'E'!$AN$500,6,FALSE),1),VLOOKUP($X38,E!$B$3:'E'!$AN$500,6,FALSE))))))))),"-")</f>
        <v>3,0</v>
      </c>
      <c r="I38" s="110">
        <f>IFERROR(IF(VLOOKUP($X38,E!$B$3:'E'!$AN$500,7,FALSE)=1000000000,"-",(IF(VLOOKUP($X38,E!$B$3:'E'!$AN$500,7,FALSE)&lt;0.0001,FIXED(VLOOKUP($X38,E!$B$3:'E'!$AN$500,7,FALSE),6),IF(VLOOKUP($X38,E!$B$3:'E'!$AN$500,7,FALSE)&lt;0.001,FIXED(VLOOKUP($X38,E!$B$3:'E'!$AN$500,7,FALSE),5),IF(VLOOKUP($X38,E!$B$3:'E'!$AN$500,7,FALSE)&lt;0.01,FIXED(VLOOKUP($X38,E!$B$3:'E'!$AN$500,7,FALSE),4),IF(VLOOKUP($X38,E!$B$3:'E'!$AN$500,7,FALSE)&lt;0.1,FIXED(VLOOKUP($X38,E!$B$3:'E'!$AN$500,7,FALSE),3),IF(VLOOKUP($X38,E!$B$3:'E'!$AN$500,7,FALSE)&lt;1,FIXED(VLOOKUP($X38,E!$B$3:'E'!$AN$500,7,FALSE),2),IF(VLOOKUP($X38,E!$B$3:'E'!$AN$500,7,FALSE)&lt;10,FIXED(VLOOKUP($X38,E!$B$3:'E'!$AN$500,7,FALSE),1),VLOOKUP($X38,E!$B$3:'E'!$AN$500,7,FALSE))))))))),"-")</f>
        <v>20</v>
      </c>
      <c r="K38" s="110">
        <f>IFERROR(IF(VLOOKUP($X38,E!$B$3:'E'!$AN$500,8,FALSE)=1000000000,"-",(IF(VLOOKUP($X38,E!$B$3:'E'!$AN$500,8,FALSE)&lt;0.0001,FIXED(VLOOKUP($X38,E!$B$3:'E'!$AN$500,8,FALSE),6),IF(VLOOKUP($X38,E!$B$3:'E'!$AN$500,8,FALSE)&lt;0.001,FIXED(VLOOKUP($X38,E!$B$3:'E'!$AN$500,8,FALSE),5),IF(VLOOKUP($X38,E!$B$3:'E'!$AN$500,8,FALSE)&lt;0.01,FIXED(VLOOKUP($X38,E!$B$3:'E'!$AN$500,8,FALSE),4),IF(VLOOKUP($X38,E!$B$3:'E'!$AN$500,8,FALSE)&lt;0.1,FIXED(VLOOKUP($X38,E!$B$3:'E'!$AN$500,8,FALSE),3),IF(VLOOKUP($X38,E!$B$3:'E'!$AN$500,8,FALSE)&lt;1,FIXED(VLOOKUP($X38,E!$B$3:'E'!$AN$500,8,FALSE),2),IF(VLOOKUP($X38,E!$B$3:'E'!$AN$500,8,FALSE)&lt;10,FIXED(VLOOKUP($X38,E!$B$3:'E'!$AN$500,8,FALSE),1),VLOOKUP($X38,E!$B$3:'E'!$AN$500,8,FALSE))))))))),"-")</f>
        <v>20</v>
      </c>
      <c r="M38" s="110">
        <f>IFERROR(IF(VLOOKUP($X38,E!$B$3:'E'!$AN$500,9,FALSE)=1000000000,"-",(IF(VLOOKUP($X38,E!$B$3:'E'!$AN$500,9,FALSE)&lt;0.0001,FIXED(VLOOKUP($X38,E!$B$3:'E'!$AN$500,9,FALSE),6),IF(VLOOKUP($X38,E!$B$3:'E'!$AN$500,9,FALSE)&lt;0.001,FIXED(VLOOKUP($X38,E!$B$3:'E'!$AN$500,9,FALSE),5),IF(VLOOKUP($X38,E!$B$3:'E'!$AN$500,9,FALSE)&lt;0.01,FIXED(VLOOKUP($X38,E!$B$3:'E'!$AN$500,9,FALSE),4),IF(VLOOKUP($X38,E!$B$3:'E'!$AN$500,9,FALSE)&lt;0.1,FIXED(VLOOKUP($X38,E!$B$3:'E'!$AN$500,9,FALSE),3),IF(VLOOKUP($X38,E!$B$3:'E'!$AN$500,9,FALSE)&lt;1,FIXED(VLOOKUP($X38,E!$B$3:'E'!$AN$500,9,FALSE),2),IF(VLOOKUP($X38,E!$B$3:'E'!$AN$500,9,FALSE)&lt;10,FIXED(VLOOKUP($X38,E!$B$3:'E'!$AN$500,9,FALSE),1),VLOOKUP($X38,E!$B$3:'E'!$AN$500,9,FALSE))))))))),"-")</f>
        <v>20</v>
      </c>
      <c r="O38" s="110" t="str">
        <f>IFERROR(IF(VLOOKUP($X38,E!$B$3:'E'!$AN$500,10,FALSE)=1000000000,"-",(IF(VLOOKUP($X38,E!$B$3:'E'!$AN$500,10,FALSE)&lt;0.0001,FIXED(VLOOKUP($X38,E!$B$3:'E'!$AN$500,10,FALSE),6),IF(VLOOKUP($X38,E!$B$3:'E'!$AN$500,10,FALSE)&lt;0.001,FIXED(VLOOKUP($X38,E!$B$3:'E'!$AN$500,10,FALSE),5),IF(VLOOKUP($X38,E!$B$3:'E'!$AN$500,10,FALSE)&lt;0.01,FIXED(VLOOKUP($X38,E!$B$3:'E'!$AN$500,10,FALSE),4),IF(VLOOKUP($X38,E!$B$3:'E'!$AN$500,10,FALSE)&lt;0.1,FIXED(VLOOKUP($X38,E!$B$3:'E'!$AN$500,10,FALSE),3),IF(VLOOKUP($X38,E!$B$3:'E'!$AN$500,10,FALSE)&lt;1,FIXED(VLOOKUP($X38,E!$B$3:'E'!$AN$500,10,FALSE),2),IF(VLOOKUP($X38,E!$B$3:'E'!$AN$500,10,FALSE)&lt;10,FIXED(VLOOKUP($X38,E!$B$3:'E'!$AN$500,10,FALSE),1),VLOOKUP($X38,E!$B$3:'E'!$AN$500,10,FALSE))))))))),"-")</f>
        <v>-</v>
      </c>
      <c r="Q38" s="110" t="str">
        <f>IFERROR(IF(VLOOKUP($X38,E!$B$3:'E'!$AN$500,11,FALSE)=1000000000,"-",(IF(VLOOKUP($X38,E!$B$3:'E'!$AN$500,11,FALSE)&lt;0.0001,FIXED(VLOOKUP($X38,E!$B$3:'E'!$AN$500,11,FALSE),6),IF(VLOOKUP($X38,E!$B$3:'E'!$AN$500,11,FALSE)&lt;0.001,FIXED(VLOOKUP($X38,E!$B$3:'E'!$AN$500,11,FALSE),5),IF(VLOOKUP($X38,E!$B$3:'E'!$AN$500,11,FALSE)&lt;0.01,FIXED(VLOOKUP($X38,E!$B$3:'E'!$AN$500,11,FALSE),4),IF(VLOOKUP($X38,E!$B$3:'E'!$AN$500,11,FALSE)&lt;0.1,FIXED(VLOOKUP($X38,E!$B$3:'E'!$AN$500,11,FALSE),3),IF(VLOOKUP($X38,E!$B$3:'E'!$AN$500,11,FALSE)&lt;1,FIXED(VLOOKUP($X38,E!$B$3:'E'!$AN$500,11,FALSE),2),IF(VLOOKUP($X38,E!$B$3:'E'!$AN$500,11,FALSE)&lt;10,FIXED(VLOOKUP($X38,E!$B$3:'E'!$AN$500,11,FALSE),1),VLOOKUP($X38,E!$B$3:'E'!$AN$500,11,FALSE))))))))),"-")</f>
        <v>-</v>
      </c>
      <c r="S38" s="110">
        <f>IFERROR(IF(VLOOKUP($X38,E!$B$3:'E'!$AN$500,12,FALSE)=1000000000,"-",(IF(VLOOKUP($X38,E!$B$3:'E'!$AN$500,12,FALSE)&lt;0.0001,FIXED(VLOOKUP($X38,E!$B$3:'E'!$AN$500,12,FALSE),6),IF(VLOOKUP($X38,E!$B$3:'E'!$AN$500,12,FALSE)&lt;0.001,FIXED(VLOOKUP($X38,E!$B$3:'E'!$AN$500,12,FALSE),5),IF(VLOOKUP($X38,E!$B$3:'E'!$AN$500,12,FALSE)&lt;0.01,FIXED(VLOOKUP($X38,E!$B$3:'E'!$AN$500,12,FALSE),4),IF(VLOOKUP($X38,E!$B$3:'E'!$AN$500,12,FALSE)&lt;0.1,FIXED(VLOOKUP($X38,E!$B$3:'E'!$AN$500,12,FALSE),3),IF(VLOOKUP($X38,E!$B$3:'E'!$AN$500,12,FALSE)&lt;1,FIXED(VLOOKUP($X38,E!$B$3:'E'!$AN$500,12,FALSE),2),IF(VLOOKUP($X38,E!$B$3:'E'!$AN$500,12,FALSE)&lt;10,FIXED(VLOOKUP($X38,E!$B$3:'E'!$AN$500,12,FALSE),1),VLOOKUP($X38,E!$B$3:'E'!$AN$500,12,FALSE))))))))),"-")</f>
        <v>20</v>
      </c>
      <c r="U38" s="110">
        <f>IFERROR(IF(VLOOKUP($X38,E!$B$3:'E'!$AN$500,18,FALSE)=1000000000,"-",(IF(VLOOKUP($X38,E!$B$3:'E'!$AN$500,18,FALSE)&lt;0.0001,FIXED(VLOOKUP($X38,E!$B$3:'E'!$AN$500,18,FALSE),6),IF(VLOOKUP($X38,E!$B$3:'E'!$AN$500,18,FALSE)&lt;0.001,FIXED(VLOOKUP($X38,E!$B$3:'E'!$AN$500,18,FALSE),5),IF(VLOOKUP($X38,E!$B$3:'E'!$AN$500,18,FALSE)&lt;0.01,FIXED(VLOOKUP($X38,E!$B$3:'E'!$AN$500,18,FALSE),4),IF(VLOOKUP($X38,E!$B$3:'E'!$AN$500,18,FALSE)&lt;0.1,FIXED(VLOOKUP($X38,E!$B$3:'E'!$AN$500,18,FALSE),3),IF(VLOOKUP($X38,E!$B$3:'E'!$AN$500,18,FALSE)&lt;1,FIXED(VLOOKUP($X38,E!$B$3:'E'!$AN$500,18,FALSE),2),IF(VLOOKUP($X38,E!$B$3:'E'!$AN$500,18,FALSE)&lt;10,FIXED(VLOOKUP($X38,E!$B$3:'E'!$AN$500,18,FALSE),1),VLOOKUP($X38,E!$B$3:'E'!$AN$500,18,FALSE))))))))),"-")</f>
        <v>1500</v>
      </c>
      <c r="X38" s="40">
        <v>537</v>
      </c>
    </row>
    <row r="39" spans="1:24" ht="9" customHeight="1" x14ac:dyDescent="0.2">
      <c r="A39" s="104" t="s">
        <v>2405</v>
      </c>
      <c r="E39" s="110" t="str">
        <f>IFERROR(IF(VLOOKUP($X39,E!$B$3:'E'!$AN$500,5,FALSE)=1000000000,"-",(IF(VLOOKUP($X39,E!$B$3:'E'!$AN$500,5,FALSE)&lt;0.0001,FIXED(VLOOKUP($X39,E!$B$3:'E'!$AN$500,5,FALSE),6),IF(VLOOKUP($X39,E!$B$3:'E'!$AN$500,5,FALSE)&lt;0.001,FIXED(VLOOKUP($X39,E!$B$3:'E'!$AN$500,5,FALSE),5),IF(VLOOKUP($X39,E!$B$3:'E'!$AN$500,5,FALSE)&lt;0.01,FIXED(VLOOKUP($X39,E!$B$3:'E'!$AN$500,5,FALSE),4),IF(VLOOKUP($X39,E!$B$3:'E'!$AN$500,5,FALSE)&lt;0.1,FIXED(VLOOKUP($X39,E!$B$3:'E'!$AN$500,5,FALSE),3),IF(VLOOKUP($X39,E!$B$3:'E'!$AN$500,5,FALSE)&lt;1,FIXED(VLOOKUP($X39,E!$B$3:'E'!$AN$500,5,FALSE),2),IF(VLOOKUP($X39,E!$B$3:'E'!$AN$500,5,FALSE)&lt;10,FIXED(VLOOKUP($X39,E!$B$3:'E'!$AN$500,5,FALSE),1),VLOOKUP($X39,E!$B$3:'E'!$AN$500,5,FALSE))))))))),"-")</f>
        <v>5,5</v>
      </c>
      <c r="G39" s="110" t="str">
        <f>IFERROR(IF(VLOOKUP($X39,E!$B$3:'E'!$AN$500,6,FALSE)=1000000000,"-",(IF(VLOOKUP($X39,E!$B$3:'E'!$AN$500,6,FALSE)&lt;0.0001,FIXED(VLOOKUP($X39,E!$B$3:'E'!$AN$500,6,FALSE),6),IF(VLOOKUP($X39,E!$B$3:'E'!$AN$500,6,FALSE)&lt;0.001,FIXED(VLOOKUP($X39,E!$B$3:'E'!$AN$500,6,FALSE),5),IF(VLOOKUP($X39,E!$B$3:'E'!$AN$500,6,FALSE)&lt;0.01,FIXED(VLOOKUP($X39,E!$B$3:'E'!$AN$500,6,FALSE),4),IF(VLOOKUP($X39,E!$B$3:'E'!$AN$500,6,FALSE)&lt;0.1,FIXED(VLOOKUP($X39,E!$B$3:'E'!$AN$500,6,FALSE),3),IF(VLOOKUP($X39,E!$B$3:'E'!$AN$500,6,FALSE)&lt;1,FIXED(VLOOKUP($X39,E!$B$3:'E'!$AN$500,6,FALSE),2),IF(VLOOKUP($X39,E!$B$3:'E'!$AN$500,6,FALSE)&lt;10,FIXED(VLOOKUP($X39,E!$B$3:'E'!$AN$500,6,FALSE),1),VLOOKUP($X39,E!$B$3:'E'!$AN$500,6,FALSE))))))))),"-")</f>
        <v>5,5</v>
      </c>
      <c r="I39" s="110">
        <f>IFERROR(IF(VLOOKUP($X39,E!$B$3:'E'!$AN$500,7,FALSE)=1000000000,"-",(IF(VLOOKUP($X39,E!$B$3:'E'!$AN$500,7,FALSE)&lt;0.0001,FIXED(VLOOKUP($X39,E!$B$3:'E'!$AN$500,7,FALSE),6),IF(VLOOKUP($X39,E!$B$3:'E'!$AN$500,7,FALSE)&lt;0.001,FIXED(VLOOKUP($X39,E!$B$3:'E'!$AN$500,7,FALSE),5),IF(VLOOKUP($X39,E!$B$3:'E'!$AN$500,7,FALSE)&lt;0.01,FIXED(VLOOKUP($X39,E!$B$3:'E'!$AN$500,7,FALSE),4),IF(VLOOKUP($X39,E!$B$3:'E'!$AN$500,7,FALSE)&lt;0.1,FIXED(VLOOKUP($X39,E!$B$3:'E'!$AN$500,7,FALSE),3),IF(VLOOKUP($X39,E!$B$3:'E'!$AN$500,7,FALSE)&lt;1,FIXED(VLOOKUP($X39,E!$B$3:'E'!$AN$500,7,FALSE),2),IF(VLOOKUP($X39,E!$B$3:'E'!$AN$500,7,FALSE)&lt;10,FIXED(VLOOKUP($X39,E!$B$3:'E'!$AN$500,7,FALSE),1),VLOOKUP($X39,E!$B$3:'E'!$AN$500,7,FALSE))))))))),"-")</f>
        <v>50</v>
      </c>
      <c r="K39" s="110">
        <f>IFERROR(IF(VLOOKUP($X39,E!$B$3:'E'!$AN$500,8,FALSE)=1000000000,"-",(IF(VLOOKUP($X39,E!$B$3:'E'!$AN$500,8,FALSE)&lt;0.0001,FIXED(VLOOKUP($X39,E!$B$3:'E'!$AN$500,8,FALSE),6),IF(VLOOKUP($X39,E!$B$3:'E'!$AN$500,8,FALSE)&lt;0.001,FIXED(VLOOKUP($X39,E!$B$3:'E'!$AN$500,8,FALSE),5),IF(VLOOKUP($X39,E!$B$3:'E'!$AN$500,8,FALSE)&lt;0.01,FIXED(VLOOKUP($X39,E!$B$3:'E'!$AN$500,8,FALSE),4),IF(VLOOKUP($X39,E!$B$3:'E'!$AN$500,8,FALSE)&lt;0.1,FIXED(VLOOKUP($X39,E!$B$3:'E'!$AN$500,8,FALSE),3),IF(VLOOKUP($X39,E!$B$3:'E'!$AN$500,8,FALSE)&lt;1,FIXED(VLOOKUP($X39,E!$B$3:'E'!$AN$500,8,FALSE),2),IF(VLOOKUP($X39,E!$B$3:'E'!$AN$500,8,FALSE)&lt;10,FIXED(VLOOKUP($X39,E!$B$3:'E'!$AN$500,8,FALSE),1),VLOOKUP($X39,E!$B$3:'E'!$AN$500,8,FALSE))))))))),"-")</f>
        <v>50</v>
      </c>
      <c r="M39" s="110">
        <f>IFERROR(IF(VLOOKUP($X39,E!$B$3:'E'!$AN$500,9,FALSE)=1000000000,"-",(IF(VLOOKUP($X39,E!$B$3:'E'!$AN$500,9,FALSE)&lt;0.0001,FIXED(VLOOKUP($X39,E!$B$3:'E'!$AN$500,9,FALSE),6),IF(VLOOKUP($X39,E!$B$3:'E'!$AN$500,9,FALSE)&lt;0.001,FIXED(VLOOKUP($X39,E!$B$3:'E'!$AN$500,9,FALSE),5),IF(VLOOKUP($X39,E!$B$3:'E'!$AN$500,9,FALSE)&lt;0.01,FIXED(VLOOKUP($X39,E!$B$3:'E'!$AN$500,9,FALSE),4),IF(VLOOKUP($X39,E!$B$3:'E'!$AN$500,9,FALSE)&lt;0.1,FIXED(VLOOKUP($X39,E!$B$3:'E'!$AN$500,9,FALSE),3),IF(VLOOKUP($X39,E!$B$3:'E'!$AN$500,9,FALSE)&lt;1,FIXED(VLOOKUP($X39,E!$B$3:'E'!$AN$500,9,FALSE),2),IF(VLOOKUP($X39,E!$B$3:'E'!$AN$500,9,FALSE)&lt;10,FIXED(VLOOKUP($X39,E!$B$3:'E'!$AN$500,9,FALSE),1),VLOOKUP($X39,E!$B$3:'E'!$AN$500,9,FALSE))))))))),"-")</f>
        <v>50</v>
      </c>
      <c r="O39" s="110" t="str">
        <f>IFERROR(IF(VLOOKUP($X39,E!$B$3:'E'!$AN$500,10,FALSE)=1000000000,"-",(IF(VLOOKUP($X39,E!$B$3:'E'!$AN$500,10,FALSE)&lt;0.0001,FIXED(VLOOKUP($X39,E!$B$3:'E'!$AN$500,10,FALSE),6),IF(VLOOKUP($X39,E!$B$3:'E'!$AN$500,10,FALSE)&lt;0.001,FIXED(VLOOKUP($X39,E!$B$3:'E'!$AN$500,10,FALSE),5),IF(VLOOKUP($X39,E!$B$3:'E'!$AN$500,10,FALSE)&lt;0.01,FIXED(VLOOKUP($X39,E!$B$3:'E'!$AN$500,10,FALSE),4),IF(VLOOKUP($X39,E!$B$3:'E'!$AN$500,10,FALSE)&lt;0.1,FIXED(VLOOKUP($X39,E!$B$3:'E'!$AN$500,10,FALSE),3),IF(VLOOKUP($X39,E!$B$3:'E'!$AN$500,10,FALSE)&lt;1,FIXED(VLOOKUP($X39,E!$B$3:'E'!$AN$500,10,FALSE),2),IF(VLOOKUP($X39,E!$B$3:'E'!$AN$500,10,FALSE)&lt;10,FIXED(VLOOKUP($X39,E!$B$3:'E'!$AN$500,10,FALSE),1),VLOOKUP($X39,E!$B$3:'E'!$AN$500,10,FALSE))))))))),"-")</f>
        <v>-</v>
      </c>
      <c r="Q39" s="110" t="str">
        <f>IFERROR(IF(VLOOKUP($X39,E!$B$3:'E'!$AN$500,11,FALSE)=1000000000,"-",(IF(VLOOKUP($X39,E!$B$3:'E'!$AN$500,11,FALSE)&lt;0.0001,FIXED(VLOOKUP($X39,E!$B$3:'E'!$AN$500,11,FALSE),6),IF(VLOOKUP($X39,E!$B$3:'E'!$AN$500,11,FALSE)&lt;0.001,FIXED(VLOOKUP($X39,E!$B$3:'E'!$AN$500,11,FALSE),5),IF(VLOOKUP($X39,E!$B$3:'E'!$AN$500,11,FALSE)&lt;0.01,FIXED(VLOOKUP($X39,E!$B$3:'E'!$AN$500,11,FALSE),4),IF(VLOOKUP($X39,E!$B$3:'E'!$AN$500,11,FALSE)&lt;0.1,FIXED(VLOOKUP($X39,E!$B$3:'E'!$AN$500,11,FALSE),3),IF(VLOOKUP($X39,E!$B$3:'E'!$AN$500,11,FALSE)&lt;1,FIXED(VLOOKUP($X39,E!$B$3:'E'!$AN$500,11,FALSE),2),IF(VLOOKUP($X39,E!$B$3:'E'!$AN$500,11,FALSE)&lt;10,FIXED(VLOOKUP($X39,E!$B$3:'E'!$AN$500,11,FALSE),1),VLOOKUP($X39,E!$B$3:'E'!$AN$500,11,FALSE))))))))),"-")</f>
        <v>-</v>
      </c>
      <c r="S39" s="110">
        <f>IFERROR(IF(VLOOKUP($X39,E!$B$3:'E'!$AN$500,12,FALSE)=1000000000,"-",(IF(VLOOKUP($X39,E!$B$3:'E'!$AN$500,12,FALSE)&lt;0.0001,FIXED(VLOOKUP($X39,E!$B$3:'E'!$AN$500,12,FALSE),6),IF(VLOOKUP($X39,E!$B$3:'E'!$AN$500,12,FALSE)&lt;0.001,FIXED(VLOOKUP($X39,E!$B$3:'E'!$AN$500,12,FALSE),5),IF(VLOOKUP($X39,E!$B$3:'E'!$AN$500,12,FALSE)&lt;0.01,FIXED(VLOOKUP($X39,E!$B$3:'E'!$AN$500,12,FALSE),4),IF(VLOOKUP($X39,E!$B$3:'E'!$AN$500,12,FALSE)&lt;0.1,FIXED(VLOOKUP($X39,E!$B$3:'E'!$AN$500,12,FALSE),3),IF(VLOOKUP($X39,E!$B$3:'E'!$AN$500,12,FALSE)&lt;1,FIXED(VLOOKUP($X39,E!$B$3:'E'!$AN$500,12,FALSE),2),IF(VLOOKUP($X39,E!$B$3:'E'!$AN$500,12,FALSE)&lt;10,FIXED(VLOOKUP($X39,E!$B$3:'E'!$AN$500,12,FALSE),1),VLOOKUP($X39,E!$B$3:'E'!$AN$500,12,FALSE))))))))),"-")</f>
        <v>50</v>
      </c>
      <c r="U39" s="110">
        <f>IFERROR(IF(VLOOKUP($X39,E!$B$3:'E'!$AN$500,18,FALSE)=1000000000,"-",(IF(VLOOKUP($X39,E!$B$3:'E'!$AN$500,18,FALSE)&lt;0.0001,FIXED(VLOOKUP($X39,E!$B$3:'E'!$AN$500,18,FALSE),6),IF(VLOOKUP($X39,E!$B$3:'E'!$AN$500,18,FALSE)&lt;0.001,FIXED(VLOOKUP($X39,E!$B$3:'E'!$AN$500,18,FALSE),5),IF(VLOOKUP($X39,E!$B$3:'E'!$AN$500,18,FALSE)&lt;0.01,FIXED(VLOOKUP($X39,E!$B$3:'E'!$AN$500,18,FALSE),4),IF(VLOOKUP($X39,E!$B$3:'E'!$AN$500,18,FALSE)&lt;0.1,FIXED(VLOOKUP($X39,E!$B$3:'E'!$AN$500,18,FALSE),3),IF(VLOOKUP($X39,E!$B$3:'E'!$AN$500,18,FALSE)&lt;1,FIXED(VLOOKUP($X39,E!$B$3:'E'!$AN$500,18,FALSE),2),IF(VLOOKUP($X39,E!$B$3:'E'!$AN$500,18,FALSE)&lt;10,FIXED(VLOOKUP($X39,E!$B$3:'E'!$AN$500,18,FALSE),1),VLOOKUP($X39,E!$B$3:'E'!$AN$500,18,FALSE))))))))),"-")</f>
        <v>1500</v>
      </c>
      <c r="X39" s="40">
        <v>2595</v>
      </c>
    </row>
    <row r="40" spans="1:24" ht="9" customHeight="1" x14ac:dyDescent="0.2">
      <c r="A40" s="104" t="s">
        <v>853</v>
      </c>
      <c r="E40" s="110" t="str">
        <f>IFERROR(IF(VLOOKUP($X40,E!$B$3:'E'!$AN$500,5,FALSE)=1000000000,"-",(IF(VLOOKUP($X40,E!$B$3:'E'!$AN$500,5,FALSE)&lt;0.0001,FIXED(VLOOKUP($X40,E!$B$3:'E'!$AN$500,5,FALSE),6),IF(VLOOKUP($X40,E!$B$3:'E'!$AN$500,5,FALSE)&lt;0.001,FIXED(VLOOKUP($X40,E!$B$3:'E'!$AN$500,5,FALSE),5),IF(VLOOKUP($X40,E!$B$3:'E'!$AN$500,5,FALSE)&lt;0.01,FIXED(VLOOKUP($X40,E!$B$3:'E'!$AN$500,5,FALSE),4),IF(VLOOKUP($X40,E!$B$3:'E'!$AN$500,5,FALSE)&lt;0.1,FIXED(VLOOKUP($X40,E!$B$3:'E'!$AN$500,5,FALSE),3),IF(VLOOKUP($X40,E!$B$3:'E'!$AN$500,5,FALSE)&lt;1,FIXED(VLOOKUP($X40,E!$B$3:'E'!$AN$500,5,FALSE),2),IF(VLOOKUP($X40,E!$B$3:'E'!$AN$500,5,FALSE)&lt;10,FIXED(VLOOKUP($X40,E!$B$3:'E'!$AN$500,5,FALSE),1),VLOOKUP($X40,E!$B$3:'E'!$AN$500,5,FALSE))))))))),"-")</f>
        <v>6,0</v>
      </c>
      <c r="G40" s="110" t="str">
        <f>IFERROR(IF(VLOOKUP($X40,E!$B$3:'E'!$AN$500,6,FALSE)=1000000000,"-",(IF(VLOOKUP($X40,E!$B$3:'E'!$AN$500,6,FALSE)&lt;0.0001,FIXED(VLOOKUP($X40,E!$B$3:'E'!$AN$500,6,FALSE),6),IF(VLOOKUP($X40,E!$B$3:'E'!$AN$500,6,FALSE)&lt;0.001,FIXED(VLOOKUP($X40,E!$B$3:'E'!$AN$500,6,FALSE),5),IF(VLOOKUP($X40,E!$B$3:'E'!$AN$500,6,FALSE)&lt;0.01,FIXED(VLOOKUP($X40,E!$B$3:'E'!$AN$500,6,FALSE),4),IF(VLOOKUP($X40,E!$B$3:'E'!$AN$500,6,FALSE)&lt;0.1,FIXED(VLOOKUP($X40,E!$B$3:'E'!$AN$500,6,FALSE),3),IF(VLOOKUP($X40,E!$B$3:'E'!$AN$500,6,FALSE)&lt;1,FIXED(VLOOKUP($X40,E!$B$3:'E'!$AN$500,6,FALSE),2),IF(VLOOKUP($X40,E!$B$3:'E'!$AN$500,6,FALSE)&lt;10,FIXED(VLOOKUP($X40,E!$B$3:'E'!$AN$500,6,FALSE),1),VLOOKUP($X40,E!$B$3:'E'!$AN$500,6,FALSE))))))))),"-")</f>
        <v>6,0</v>
      </c>
      <c r="I40" s="110">
        <f>IFERROR(IF(VLOOKUP($X40,E!$B$3:'E'!$AN$500,7,FALSE)=1000000000,"-",(IF(VLOOKUP($X40,E!$B$3:'E'!$AN$500,7,FALSE)&lt;0.0001,FIXED(VLOOKUP($X40,E!$B$3:'E'!$AN$500,7,FALSE),6),IF(VLOOKUP($X40,E!$B$3:'E'!$AN$500,7,FALSE)&lt;0.001,FIXED(VLOOKUP($X40,E!$B$3:'E'!$AN$500,7,FALSE),5),IF(VLOOKUP($X40,E!$B$3:'E'!$AN$500,7,FALSE)&lt;0.01,FIXED(VLOOKUP($X40,E!$B$3:'E'!$AN$500,7,FALSE),4),IF(VLOOKUP($X40,E!$B$3:'E'!$AN$500,7,FALSE)&lt;0.1,FIXED(VLOOKUP($X40,E!$B$3:'E'!$AN$500,7,FALSE),3),IF(VLOOKUP($X40,E!$B$3:'E'!$AN$500,7,FALSE)&lt;1,FIXED(VLOOKUP($X40,E!$B$3:'E'!$AN$500,7,FALSE),2),IF(VLOOKUP($X40,E!$B$3:'E'!$AN$500,7,FALSE)&lt;10,FIXED(VLOOKUP($X40,E!$B$3:'E'!$AN$500,7,FALSE),1),VLOOKUP($X40,E!$B$3:'E'!$AN$500,7,FALSE))))))))),"-")</f>
        <v>20</v>
      </c>
      <c r="K40" s="110">
        <f>IFERROR(IF(VLOOKUP($X40,E!$B$3:'E'!$AN$500,8,FALSE)=1000000000,"-",(IF(VLOOKUP($X40,E!$B$3:'E'!$AN$500,8,FALSE)&lt;0.0001,FIXED(VLOOKUP($X40,E!$B$3:'E'!$AN$500,8,FALSE),6),IF(VLOOKUP($X40,E!$B$3:'E'!$AN$500,8,FALSE)&lt;0.001,FIXED(VLOOKUP($X40,E!$B$3:'E'!$AN$500,8,FALSE),5),IF(VLOOKUP($X40,E!$B$3:'E'!$AN$500,8,FALSE)&lt;0.01,FIXED(VLOOKUP($X40,E!$B$3:'E'!$AN$500,8,FALSE),4),IF(VLOOKUP($X40,E!$B$3:'E'!$AN$500,8,FALSE)&lt;0.1,FIXED(VLOOKUP($X40,E!$B$3:'E'!$AN$500,8,FALSE),3),IF(VLOOKUP($X40,E!$B$3:'E'!$AN$500,8,FALSE)&lt;1,FIXED(VLOOKUP($X40,E!$B$3:'E'!$AN$500,8,FALSE),2),IF(VLOOKUP($X40,E!$B$3:'E'!$AN$500,8,FALSE)&lt;10,FIXED(VLOOKUP($X40,E!$B$3:'E'!$AN$500,8,FALSE),1),VLOOKUP($X40,E!$B$3:'E'!$AN$500,8,FALSE))))))))),"-")</f>
        <v>20</v>
      </c>
      <c r="M40" s="110">
        <f>IFERROR(IF(VLOOKUP($X40,E!$B$3:'E'!$AN$500,9,FALSE)=1000000000,"-",(IF(VLOOKUP($X40,E!$B$3:'E'!$AN$500,9,FALSE)&lt;0.0001,FIXED(VLOOKUP($X40,E!$B$3:'E'!$AN$500,9,FALSE),6),IF(VLOOKUP($X40,E!$B$3:'E'!$AN$500,9,FALSE)&lt;0.001,FIXED(VLOOKUP($X40,E!$B$3:'E'!$AN$500,9,FALSE),5),IF(VLOOKUP($X40,E!$B$3:'E'!$AN$500,9,FALSE)&lt;0.01,FIXED(VLOOKUP($X40,E!$B$3:'E'!$AN$500,9,FALSE),4),IF(VLOOKUP($X40,E!$B$3:'E'!$AN$500,9,FALSE)&lt;0.1,FIXED(VLOOKUP($X40,E!$B$3:'E'!$AN$500,9,FALSE),3),IF(VLOOKUP($X40,E!$B$3:'E'!$AN$500,9,FALSE)&lt;1,FIXED(VLOOKUP($X40,E!$B$3:'E'!$AN$500,9,FALSE),2),IF(VLOOKUP($X40,E!$B$3:'E'!$AN$500,9,FALSE)&lt;10,FIXED(VLOOKUP($X40,E!$B$3:'E'!$AN$500,9,FALSE),1),VLOOKUP($X40,E!$B$3:'E'!$AN$500,9,FALSE))))))))),"-")</f>
        <v>20</v>
      </c>
      <c r="O40" s="110" t="str">
        <f>IFERROR(IF(VLOOKUP($X40,E!$B$3:'E'!$AN$500,10,FALSE)=1000000000,"-",(IF(VLOOKUP($X40,E!$B$3:'E'!$AN$500,10,FALSE)&lt;0.0001,FIXED(VLOOKUP($X40,E!$B$3:'E'!$AN$500,10,FALSE),6),IF(VLOOKUP($X40,E!$B$3:'E'!$AN$500,10,FALSE)&lt;0.001,FIXED(VLOOKUP($X40,E!$B$3:'E'!$AN$500,10,FALSE),5),IF(VLOOKUP($X40,E!$B$3:'E'!$AN$500,10,FALSE)&lt;0.01,FIXED(VLOOKUP($X40,E!$B$3:'E'!$AN$500,10,FALSE),4),IF(VLOOKUP($X40,E!$B$3:'E'!$AN$500,10,FALSE)&lt;0.1,FIXED(VLOOKUP($X40,E!$B$3:'E'!$AN$500,10,FALSE),3),IF(VLOOKUP($X40,E!$B$3:'E'!$AN$500,10,FALSE)&lt;1,FIXED(VLOOKUP($X40,E!$B$3:'E'!$AN$500,10,FALSE),2),IF(VLOOKUP($X40,E!$B$3:'E'!$AN$500,10,FALSE)&lt;10,FIXED(VLOOKUP($X40,E!$B$3:'E'!$AN$500,10,FALSE),1),VLOOKUP($X40,E!$B$3:'E'!$AN$500,10,FALSE))))))))),"-")</f>
        <v>-</v>
      </c>
      <c r="Q40" s="110" t="str">
        <f>IFERROR(IF(VLOOKUP($X40,E!$B$3:'E'!$AN$500,11,FALSE)=1000000000,"-",(IF(VLOOKUP($X40,E!$B$3:'E'!$AN$500,11,FALSE)&lt;0.0001,FIXED(VLOOKUP($X40,E!$B$3:'E'!$AN$500,11,FALSE),6),IF(VLOOKUP($X40,E!$B$3:'E'!$AN$500,11,FALSE)&lt;0.001,FIXED(VLOOKUP($X40,E!$B$3:'E'!$AN$500,11,FALSE),5),IF(VLOOKUP($X40,E!$B$3:'E'!$AN$500,11,FALSE)&lt;0.01,FIXED(VLOOKUP($X40,E!$B$3:'E'!$AN$500,11,FALSE),4),IF(VLOOKUP($X40,E!$B$3:'E'!$AN$500,11,FALSE)&lt;0.1,FIXED(VLOOKUP($X40,E!$B$3:'E'!$AN$500,11,FALSE),3),IF(VLOOKUP($X40,E!$B$3:'E'!$AN$500,11,FALSE)&lt;1,FIXED(VLOOKUP($X40,E!$B$3:'E'!$AN$500,11,FALSE),2),IF(VLOOKUP($X40,E!$B$3:'E'!$AN$500,11,FALSE)&lt;10,FIXED(VLOOKUP($X40,E!$B$3:'E'!$AN$500,11,FALSE),1),VLOOKUP($X40,E!$B$3:'E'!$AN$500,11,FALSE))))))))),"-")</f>
        <v>-</v>
      </c>
      <c r="S40" s="110">
        <f>IFERROR(IF(VLOOKUP($X40,E!$B$3:'E'!$AN$500,12,FALSE)=1000000000,"-",(IF(VLOOKUP($X40,E!$B$3:'E'!$AN$500,12,FALSE)&lt;0.0001,FIXED(VLOOKUP($X40,E!$B$3:'E'!$AN$500,12,FALSE),6),IF(VLOOKUP($X40,E!$B$3:'E'!$AN$500,12,FALSE)&lt;0.001,FIXED(VLOOKUP($X40,E!$B$3:'E'!$AN$500,12,FALSE),5),IF(VLOOKUP($X40,E!$B$3:'E'!$AN$500,12,FALSE)&lt;0.01,FIXED(VLOOKUP($X40,E!$B$3:'E'!$AN$500,12,FALSE),4),IF(VLOOKUP($X40,E!$B$3:'E'!$AN$500,12,FALSE)&lt;0.1,FIXED(VLOOKUP($X40,E!$B$3:'E'!$AN$500,12,FALSE),3),IF(VLOOKUP($X40,E!$B$3:'E'!$AN$500,12,FALSE)&lt;1,FIXED(VLOOKUP($X40,E!$B$3:'E'!$AN$500,12,FALSE),2),IF(VLOOKUP($X40,E!$B$3:'E'!$AN$500,12,FALSE)&lt;10,FIXED(VLOOKUP($X40,E!$B$3:'E'!$AN$500,12,FALSE),1),VLOOKUP($X40,E!$B$3:'E'!$AN$500,12,FALSE))))))))),"-")</f>
        <v>20</v>
      </c>
      <c r="U40" s="110">
        <f>IFERROR(IF(VLOOKUP($X40,E!$B$3:'E'!$AN$500,18,FALSE)=1000000000,"-",(IF(VLOOKUP($X40,E!$B$3:'E'!$AN$500,18,FALSE)&lt;0.0001,FIXED(VLOOKUP($X40,E!$B$3:'E'!$AN$500,18,FALSE),6),IF(VLOOKUP($X40,E!$B$3:'E'!$AN$500,18,FALSE)&lt;0.001,FIXED(VLOOKUP($X40,E!$B$3:'E'!$AN$500,18,FALSE),5),IF(VLOOKUP($X40,E!$B$3:'E'!$AN$500,18,FALSE)&lt;0.01,FIXED(VLOOKUP($X40,E!$B$3:'E'!$AN$500,18,FALSE),4),IF(VLOOKUP($X40,E!$B$3:'E'!$AN$500,18,FALSE)&lt;0.1,FIXED(VLOOKUP($X40,E!$B$3:'E'!$AN$500,18,FALSE),3),IF(VLOOKUP($X40,E!$B$3:'E'!$AN$500,18,FALSE)&lt;1,FIXED(VLOOKUP($X40,E!$B$3:'E'!$AN$500,18,FALSE),2),IF(VLOOKUP($X40,E!$B$3:'E'!$AN$500,18,FALSE)&lt;10,FIXED(VLOOKUP($X40,E!$B$3:'E'!$AN$500,18,FALSE),1),VLOOKUP($X40,E!$B$3:'E'!$AN$500,18,FALSE))))))))),"-")</f>
        <v>1500</v>
      </c>
      <c r="X40" s="40">
        <v>1556</v>
      </c>
    </row>
    <row r="41" spans="1:24" ht="4.5" customHeight="1" x14ac:dyDescent="0.2">
      <c r="A41" s="133"/>
      <c r="B41" s="107"/>
      <c r="C41" s="107"/>
      <c r="D41" s="107"/>
      <c r="E41" s="111"/>
      <c r="F41" s="138"/>
      <c r="G41" s="111"/>
      <c r="H41" s="138"/>
      <c r="I41" s="111"/>
      <c r="J41" s="138"/>
      <c r="K41" s="111"/>
      <c r="L41" s="138"/>
      <c r="M41" s="111"/>
      <c r="N41" s="138"/>
      <c r="O41" s="111"/>
      <c r="P41" s="138"/>
      <c r="Q41" s="111"/>
      <c r="R41" s="138"/>
      <c r="S41" s="111"/>
      <c r="T41" s="138"/>
      <c r="U41" s="111"/>
      <c r="V41" s="138"/>
    </row>
    <row r="42" spans="1:24" ht="4.5" customHeight="1" x14ac:dyDescent="0.2">
      <c r="A42" s="132"/>
      <c r="B42" s="108"/>
      <c r="C42" s="108"/>
      <c r="D42" s="108"/>
      <c r="E42" s="112"/>
      <c r="F42" s="137"/>
      <c r="G42" s="112"/>
      <c r="H42" s="137"/>
      <c r="I42" s="112"/>
      <c r="J42" s="137"/>
      <c r="K42" s="112"/>
      <c r="L42" s="137"/>
      <c r="M42" s="112"/>
      <c r="N42" s="137"/>
      <c r="O42" s="112"/>
      <c r="P42" s="137"/>
      <c r="Q42" s="112"/>
      <c r="R42" s="137"/>
      <c r="S42" s="112"/>
      <c r="T42" s="137"/>
      <c r="U42" s="112"/>
      <c r="V42" s="137"/>
    </row>
    <row r="43" spans="1:24" ht="9" customHeight="1" x14ac:dyDescent="0.2">
      <c r="A43" s="105" t="s">
        <v>2183</v>
      </c>
      <c r="B43" s="99"/>
      <c r="C43" s="99"/>
      <c r="D43" s="99"/>
    </row>
    <row r="44" spans="1:24" ht="9" customHeight="1" x14ac:dyDescent="0.2">
      <c r="A44" s="104" t="s">
        <v>117</v>
      </c>
      <c r="E44" s="110" t="str">
        <f>IFERROR(IF(VLOOKUP($X44,E!$B$3:'E'!$AN$500,5,FALSE)=1000000000,"-",(IF(VLOOKUP($X44,E!$B$3:'E'!$AN$500,5,FALSE)&lt;0.0001,FIXED(VLOOKUP($X44,E!$B$3:'E'!$AN$500,5,FALSE),6),IF(VLOOKUP($X44,E!$B$3:'E'!$AN$500,5,FALSE)&lt;0.001,FIXED(VLOOKUP($X44,E!$B$3:'E'!$AN$500,5,FALSE),5),IF(VLOOKUP($X44,E!$B$3:'E'!$AN$500,5,FALSE)&lt;0.01,FIXED(VLOOKUP($X44,E!$B$3:'E'!$AN$500,5,FALSE),4),IF(VLOOKUP($X44,E!$B$3:'E'!$AN$500,5,FALSE)&lt;0.1,FIXED(VLOOKUP($X44,E!$B$3:'E'!$AN$500,5,FALSE),3),IF(VLOOKUP($X44,E!$B$3:'E'!$AN$500,5,FALSE)&lt;1,FIXED(VLOOKUP($X44,E!$B$3:'E'!$AN$500,5,FALSE),2),IF(VLOOKUP($X44,E!$B$3:'E'!$AN$500,5,FALSE)&lt;10,FIXED(VLOOKUP($X44,E!$B$3:'E'!$AN$500,5,FALSE),1),VLOOKUP($X44,E!$B$3:'E'!$AN$500,5,FALSE))))))))),"-")</f>
        <v>0,20</v>
      </c>
      <c r="G44" s="110" t="str">
        <f>IFERROR(IF(VLOOKUP($X44,E!$B$3:'E'!$AN$500,6,FALSE)=1000000000,"-",(IF(VLOOKUP($X44,E!$B$3:'E'!$AN$500,6,FALSE)&lt;0.0001,FIXED(VLOOKUP($X44,E!$B$3:'E'!$AN$500,6,FALSE),6),IF(VLOOKUP($X44,E!$B$3:'E'!$AN$500,6,FALSE)&lt;0.001,FIXED(VLOOKUP($X44,E!$B$3:'E'!$AN$500,6,FALSE),5),IF(VLOOKUP($X44,E!$B$3:'E'!$AN$500,6,FALSE)&lt;0.01,FIXED(VLOOKUP($X44,E!$B$3:'E'!$AN$500,6,FALSE),4),IF(VLOOKUP($X44,E!$B$3:'E'!$AN$500,6,FALSE)&lt;0.1,FIXED(VLOOKUP($X44,E!$B$3:'E'!$AN$500,6,FALSE),3),IF(VLOOKUP($X44,E!$B$3:'E'!$AN$500,6,FALSE)&lt;1,FIXED(VLOOKUP($X44,E!$B$3:'E'!$AN$500,6,FALSE),2),IF(VLOOKUP($X44,E!$B$3:'E'!$AN$500,6,FALSE)&lt;10,FIXED(VLOOKUP($X44,E!$B$3:'E'!$AN$500,6,FALSE),1),VLOOKUP($X44,E!$B$3:'E'!$AN$500,6,FALSE))))))))),"-")</f>
        <v>0,20</v>
      </c>
      <c r="I44" s="110" t="str">
        <f>IFERROR(IF(VLOOKUP($X44,E!$B$3:'E'!$AN$500,7,FALSE)=1000000000,"-",(IF(VLOOKUP($X44,E!$B$3:'E'!$AN$500,7,FALSE)&lt;0.0001,FIXED(VLOOKUP($X44,E!$B$3:'E'!$AN$500,7,FALSE),6),IF(VLOOKUP($X44,E!$B$3:'E'!$AN$500,7,FALSE)&lt;0.001,FIXED(VLOOKUP($X44,E!$B$3:'E'!$AN$500,7,FALSE),5),IF(VLOOKUP($X44,E!$B$3:'E'!$AN$500,7,FALSE)&lt;0.01,FIXED(VLOOKUP($X44,E!$B$3:'E'!$AN$500,7,FALSE),4),IF(VLOOKUP($X44,E!$B$3:'E'!$AN$500,7,FALSE)&lt;0.1,FIXED(VLOOKUP($X44,E!$B$3:'E'!$AN$500,7,FALSE),3),IF(VLOOKUP($X44,E!$B$3:'E'!$AN$500,7,FALSE)&lt;1,FIXED(VLOOKUP($X44,E!$B$3:'E'!$AN$500,7,FALSE),2),IF(VLOOKUP($X44,E!$B$3:'E'!$AN$500,7,FALSE)&lt;10,FIXED(VLOOKUP($X44,E!$B$3:'E'!$AN$500,7,FALSE),1),VLOOKUP($X44,E!$B$3:'E'!$AN$500,7,FALSE))))))))),"-")</f>
        <v>1,0</v>
      </c>
      <c r="K44" s="110" t="str">
        <f>IFERROR(IF(VLOOKUP($X44,E!$B$3:'E'!$AN$500,8,FALSE)=1000000000,"-",(IF(VLOOKUP($X44,E!$B$3:'E'!$AN$500,8,FALSE)&lt;0.0001,FIXED(VLOOKUP($X44,E!$B$3:'E'!$AN$500,8,FALSE),6),IF(VLOOKUP($X44,E!$B$3:'E'!$AN$500,8,FALSE)&lt;0.001,FIXED(VLOOKUP($X44,E!$B$3:'E'!$AN$500,8,FALSE),5),IF(VLOOKUP($X44,E!$B$3:'E'!$AN$500,8,FALSE)&lt;0.01,FIXED(VLOOKUP($X44,E!$B$3:'E'!$AN$500,8,FALSE),4),IF(VLOOKUP($X44,E!$B$3:'E'!$AN$500,8,FALSE)&lt;0.1,FIXED(VLOOKUP($X44,E!$B$3:'E'!$AN$500,8,FALSE),3),IF(VLOOKUP($X44,E!$B$3:'E'!$AN$500,8,FALSE)&lt;1,FIXED(VLOOKUP($X44,E!$B$3:'E'!$AN$500,8,FALSE),2),IF(VLOOKUP($X44,E!$B$3:'E'!$AN$500,8,FALSE)&lt;10,FIXED(VLOOKUP($X44,E!$B$3:'E'!$AN$500,8,FALSE),1),VLOOKUP($X44,E!$B$3:'E'!$AN$500,8,FALSE))))))))),"-")</f>
        <v>1,1</v>
      </c>
      <c r="M44" s="110" t="str">
        <f>IFERROR(IF(VLOOKUP($X44,E!$B$3:'E'!$AN$500,9,FALSE)=1000000000,"-",(IF(VLOOKUP($X44,E!$B$3:'E'!$AN$500,9,FALSE)&lt;0.0001,FIXED(VLOOKUP($X44,E!$B$3:'E'!$AN$500,9,FALSE),6),IF(VLOOKUP($X44,E!$B$3:'E'!$AN$500,9,FALSE)&lt;0.001,FIXED(VLOOKUP($X44,E!$B$3:'E'!$AN$500,9,FALSE),5),IF(VLOOKUP($X44,E!$B$3:'E'!$AN$500,9,FALSE)&lt;0.01,FIXED(VLOOKUP($X44,E!$B$3:'E'!$AN$500,9,FALSE),4),IF(VLOOKUP($X44,E!$B$3:'E'!$AN$500,9,FALSE)&lt;0.1,FIXED(VLOOKUP($X44,E!$B$3:'E'!$AN$500,9,FALSE),3),IF(VLOOKUP($X44,E!$B$3:'E'!$AN$500,9,FALSE)&lt;1,FIXED(VLOOKUP($X44,E!$B$3:'E'!$AN$500,9,FALSE),2),IF(VLOOKUP($X44,E!$B$3:'E'!$AN$500,9,FALSE)&lt;10,FIXED(VLOOKUP($X44,E!$B$3:'E'!$AN$500,9,FALSE),1),VLOOKUP($X44,E!$B$3:'E'!$AN$500,9,FALSE))))))))),"-")</f>
        <v>1,1</v>
      </c>
      <c r="O44" s="110" t="str">
        <f>IFERROR(IF(VLOOKUP($X44,E!$B$3:'E'!$AN$500,10,FALSE)=1000000000,"-",(IF(VLOOKUP($X44,E!$B$3:'E'!$AN$500,10,FALSE)&lt;0.0001,FIXED(VLOOKUP($X44,E!$B$3:'E'!$AN$500,10,FALSE),6),IF(VLOOKUP($X44,E!$B$3:'E'!$AN$500,10,FALSE)&lt;0.001,FIXED(VLOOKUP($X44,E!$B$3:'E'!$AN$500,10,FALSE),5),IF(VLOOKUP($X44,E!$B$3:'E'!$AN$500,10,FALSE)&lt;0.01,FIXED(VLOOKUP($X44,E!$B$3:'E'!$AN$500,10,FALSE),4),IF(VLOOKUP($X44,E!$B$3:'E'!$AN$500,10,FALSE)&lt;0.1,FIXED(VLOOKUP($X44,E!$B$3:'E'!$AN$500,10,FALSE),3),IF(VLOOKUP($X44,E!$B$3:'E'!$AN$500,10,FALSE)&lt;1,FIXED(VLOOKUP($X44,E!$B$3:'E'!$AN$500,10,FALSE),2),IF(VLOOKUP($X44,E!$B$3:'E'!$AN$500,10,FALSE)&lt;10,FIXED(VLOOKUP($X44,E!$B$3:'E'!$AN$500,10,FALSE),1),VLOOKUP($X44,E!$B$3:'E'!$AN$500,10,FALSE))))))))),"-")</f>
        <v>-</v>
      </c>
      <c r="Q44" s="110" t="str">
        <f>IFERROR(IF(VLOOKUP($X44,E!$B$3:'E'!$AN$500,11,FALSE)=1000000000,"-",(IF(VLOOKUP($X44,E!$B$3:'E'!$AN$500,11,FALSE)&lt;0.0001,FIXED(VLOOKUP($X44,E!$B$3:'E'!$AN$500,11,FALSE),6),IF(VLOOKUP($X44,E!$B$3:'E'!$AN$500,11,FALSE)&lt;0.001,FIXED(VLOOKUP($X44,E!$B$3:'E'!$AN$500,11,FALSE),5),IF(VLOOKUP($X44,E!$B$3:'E'!$AN$500,11,FALSE)&lt;0.01,FIXED(VLOOKUP($X44,E!$B$3:'E'!$AN$500,11,FALSE),4),IF(VLOOKUP($X44,E!$B$3:'E'!$AN$500,11,FALSE)&lt;0.1,FIXED(VLOOKUP($X44,E!$B$3:'E'!$AN$500,11,FALSE),3),IF(VLOOKUP($X44,E!$B$3:'E'!$AN$500,11,FALSE)&lt;1,FIXED(VLOOKUP($X44,E!$B$3:'E'!$AN$500,11,FALSE),2),IF(VLOOKUP($X44,E!$B$3:'E'!$AN$500,11,FALSE)&lt;10,FIXED(VLOOKUP($X44,E!$B$3:'E'!$AN$500,11,FALSE),1),VLOOKUP($X44,E!$B$3:'E'!$AN$500,11,FALSE))))))))),"-")</f>
        <v>-</v>
      </c>
      <c r="S44" s="110" t="str">
        <f>IFERROR(IF(VLOOKUP($X44,E!$B$3:'E'!$AN$500,12,FALSE)=1000000000,"-",(IF(VLOOKUP($X44,E!$B$3:'E'!$AN$500,12,FALSE)&lt;0.0001,FIXED(VLOOKUP($X44,E!$B$3:'E'!$AN$500,12,FALSE),6),IF(VLOOKUP($X44,E!$B$3:'E'!$AN$500,12,FALSE)&lt;0.001,FIXED(VLOOKUP($X44,E!$B$3:'E'!$AN$500,12,FALSE),5),IF(VLOOKUP($X44,E!$B$3:'E'!$AN$500,12,FALSE)&lt;0.01,FIXED(VLOOKUP($X44,E!$B$3:'E'!$AN$500,12,FALSE),4),IF(VLOOKUP($X44,E!$B$3:'E'!$AN$500,12,FALSE)&lt;0.1,FIXED(VLOOKUP($X44,E!$B$3:'E'!$AN$500,12,FALSE),3),IF(VLOOKUP($X44,E!$B$3:'E'!$AN$500,12,FALSE)&lt;1,FIXED(VLOOKUP($X44,E!$B$3:'E'!$AN$500,12,FALSE),2),IF(VLOOKUP($X44,E!$B$3:'E'!$AN$500,12,FALSE)&lt;10,FIXED(VLOOKUP($X44,E!$B$3:'E'!$AN$500,12,FALSE),1),VLOOKUP($X44,E!$B$3:'E'!$AN$500,12,FALSE))))))))),"-")</f>
        <v>1,1</v>
      </c>
      <c r="U44" s="110">
        <f>IFERROR(IF(VLOOKUP($X44,E!$B$3:'E'!$AN$500,18,FALSE)=1000000000,"-",(IF(VLOOKUP($X44,E!$B$3:'E'!$AN$500,18,FALSE)&lt;0.0001,FIXED(VLOOKUP($X44,E!$B$3:'E'!$AN$500,18,FALSE),6),IF(VLOOKUP($X44,E!$B$3:'E'!$AN$500,18,FALSE)&lt;0.001,FIXED(VLOOKUP($X44,E!$B$3:'E'!$AN$500,18,FALSE),5),IF(VLOOKUP($X44,E!$B$3:'E'!$AN$500,18,FALSE)&lt;0.01,FIXED(VLOOKUP($X44,E!$B$3:'E'!$AN$500,18,FALSE),4),IF(VLOOKUP($X44,E!$B$3:'E'!$AN$500,18,FALSE)&lt;0.1,FIXED(VLOOKUP($X44,E!$B$3:'E'!$AN$500,18,FALSE),3),IF(VLOOKUP($X44,E!$B$3:'E'!$AN$500,18,FALSE)&lt;1,FIXED(VLOOKUP($X44,E!$B$3:'E'!$AN$500,18,FALSE),2),IF(VLOOKUP($X44,E!$B$3:'E'!$AN$500,18,FALSE)&lt;10,FIXED(VLOOKUP($X44,E!$B$3:'E'!$AN$500,18,FALSE),1),VLOOKUP($X44,E!$B$3:'E'!$AN$500,18,FALSE))))))))),"-")</f>
        <v>30</v>
      </c>
      <c r="X44" s="40">
        <v>342</v>
      </c>
    </row>
    <row r="45" spans="1:24" ht="9" customHeight="1" x14ac:dyDescent="0.2">
      <c r="A45" s="104" t="s">
        <v>119</v>
      </c>
      <c r="E45" s="110" t="str">
        <f>IFERROR(IF(VLOOKUP($X45,E!$B$3:'E'!$AN$500,5,FALSE)=1000000000,"-",(IF(VLOOKUP($X45,E!$B$3:'E'!$AN$500,5,FALSE)&lt;0.0001,FIXED(VLOOKUP($X45,E!$B$3:'E'!$AN$500,5,FALSE),6),IF(VLOOKUP($X45,E!$B$3:'E'!$AN$500,5,FALSE)&lt;0.001,FIXED(VLOOKUP($X45,E!$B$3:'E'!$AN$500,5,FALSE),5),IF(VLOOKUP($X45,E!$B$3:'E'!$AN$500,5,FALSE)&lt;0.01,FIXED(VLOOKUP($X45,E!$B$3:'E'!$AN$500,5,FALSE),4),IF(VLOOKUP($X45,E!$B$3:'E'!$AN$500,5,FALSE)&lt;0.1,FIXED(VLOOKUP($X45,E!$B$3:'E'!$AN$500,5,FALSE),3),IF(VLOOKUP($X45,E!$B$3:'E'!$AN$500,5,FALSE)&lt;1,FIXED(VLOOKUP($X45,E!$B$3:'E'!$AN$500,5,FALSE),2),IF(VLOOKUP($X45,E!$B$3:'E'!$AN$500,5,FALSE)&lt;10,FIXED(VLOOKUP($X45,E!$B$3:'E'!$AN$500,5,FALSE),1),VLOOKUP($X45,E!$B$3:'E'!$AN$500,5,FALSE))))))))),"-")</f>
        <v>0,20</v>
      </c>
      <c r="G45" s="110" t="str">
        <f>IFERROR(IF(VLOOKUP($X45,E!$B$3:'E'!$AN$500,6,FALSE)=1000000000,"-",(IF(VLOOKUP($X45,E!$B$3:'E'!$AN$500,6,FALSE)&lt;0.0001,FIXED(VLOOKUP($X45,E!$B$3:'E'!$AN$500,6,FALSE),6),IF(VLOOKUP($X45,E!$B$3:'E'!$AN$500,6,FALSE)&lt;0.001,FIXED(VLOOKUP($X45,E!$B$3:'E'!$AN$500,6,FALSE),5),IF(VLOOKUP($X45,E!$B$3:'E'!$AN$500,6,FALSE)&lt;0.01,FIXED(VLOOKUP($X45,E!$B$3:'E'!$AN$500,6,FALSE),4),IF(VLOOKUP($X45,E!$B$3:'E'!$AN$500,6,FALSE)&lt;0.1,FIXED(VLOOKUP($X45,E!$B$3:'E'!$AN$500,6,FALSE),3),IF(VLOOKUP($X45,E!$B$3:'E'!$AN$500,6,FALSE)&lt;1,FIXED(VLOOKUP($X45,E!$B$3:'E'!$AN$500,6,FALSE),2),IF(VLOOKUP($X45,E!$B$3:'E'!$AN$500,6,FALSE)&lt;10,FIXED(VLOOKUP($X45,E!$B$3:'E'!$AN$500,6,FALSE),1),VLOOKUP($X45,E!$B$3:'E'!$AN$500,6,FALSE))))))))),"-")</f>
        <v>0,20</v>
      </c>
      <c r="I45" s="110" t="str">
        <f>IFERROR(IF(VLOOKUP($X45,E!$B$3:'E'!$AN$500,7,FALSE)=1000000000,"-",(IF(VLOOKUP($X45,E!$B$3:'E'!$AN$500,7,FALSE)&lt;0.0001,FIXED(VLOOKUP($X45,E!$B$3:'E'!$AN$500,7,FALSE),6),IF(VLOOKUP($X45,E!$B$3:'E'!$AN$500,7,FALSE)&lt;0.001,FIXED(VLOOKUP($X45,E!$B$3:'E'!$AN$500,7,FALSE),5),IF(VLOOKUP($X45,E!$B$3:'E'!$AN$500,7,FALSE)&lt;0.01,FIXED(VLOOKUP($X45,E!$B$3:'E'!$AN$500,7,FALSE),4),IF(VLOOKUP($X45,E!$B$3:'E'!$AN$500,7,FALSE)&lt;0.1,FIXED(VLOOKUP($X45,E!$B$3:'E'!$AN$500,7,FALSE),3),IF(VLOOKUP($X45,E!$B$3:'E'!$AN$500,7,FALSE)&lt;1,FIXED(VLOOKUP($X45,E!$B$3:'E'!$AN$500,7,FALSE),2),IF(VLOOKUP($X45,E!$B$3:'E'!$AN$500,7,FALSE)&lt;10,FIXED(VLOOKUP($X45,E!$B$3:'E'!$AN$500,7,FALSE),1),VLOOKUP($X45,E!$B$3:'E'!$AN$500,7,FALSE))))))))),"-")</f>
        <v>1,3</v>
      </c>
      <c r="K45" s="110">
        <f>IFERROR(IF(VLOOKUP($X45,E!$B$3:'E'!$AN$500,8,FALSE)=1000000000,"-",(IF(VLOOKUP($X45,E!$B$3:'E'!$AN$500,8,FALSE)&lt;0.0001,FIXED(VLOOKUP($X45,E!$B$3:'E'!$AN$500,8,FALSE),6),IF(VLOOKUP($X45,E!$B$3:'E'!$AN$500,8,FALSE)&lt;0.001,FIXED(VLOOKUP($X45,E!$B$3:'E'!$AN$500,8,FALSE),5),IF(VLOOKUP($X45,E!$B$3:'E'!$AN$500,8,FALSE)&lt;0.01,FIXED(VLOOKUP($X45,E!$B$3:'E'!$AN$500,8,FALSE),4),IF(VLOOKUP($X45,E!$B$3:'E'!$AN$500,8,FALSE)&lt;0.1,FIXED(VLOOKUP($X45,E!$B$3:'E'!$AN$500,8,FALSE),3),IF(VLOOKUP($X45,E!$B$3:'E'!$AN$500,8,FALSE)&lt;1,FIXED(VLOOKUP($X45,E!$B$3:'E'!$AN$500,8,FALSE),2),IF(VLOOKUP($X45,E!$B$3:'E'!$AN$500,8,FALSE)&lt;10,FIXED(VLOOKUP($X45,E!$B$3:'E'!$AN$500,8,FALSE),1),VLOOKUP($X45,E!$B$3:'E'!$AN$500,8,FALSE))))))))),"-")</f>
        <v>110</v>
      </c>
      <c r="M45" s="110">
        <f>IFERROR(IF(VLOOKUP($X45,E!$B$3:'E'!$AN$500,9,FALSE)=1000000000,"-",(IF(VLOOKUP($X45,E!$B$3:'E'!$AN$500,9,FALSE)&lt;0.0001,FIXED(VLOOKUP($X45,E!$B$3:'E'!$AN$500,9,FALSE),6),IF(VLOOKUP($X45,E!$B$3:'E'!$AN$500,9,FALSE)&lt;0.001,FIXED(VLOOKUP($X45,E!$B$3:'E'!$AN$500,9,FALSE),5),IF(VLOOKUP($X45,E!$B$3:'E'!$AN$500,9,FALSE)&lt;0.01,FIXED(VLOOKUP($X45,E!$B$3:'E'!$AN$500,9,FALSE),4),IF(VLOOKUP($X45,E!$B$3:'E'!$AN$500,9,FALSE)&lt;0.1,FIXED(VLOOKUP($X45,E!$B$3:'E'!$AN$500,9,FALSE),3),IF(VLOOKUP($X45,E!$B$3:'E'!$AN$500,9,FALSE)&lt;1,FIXED(VLOOKUP($X45,E!$B$3:'E'!$AN$500,9,FALSE),2),IF(VLOOKUP($X45,E!$B$3:'E'!$AN$500,9,FALSE)&lt;10,FIXED(VLOOKUP($X45,E!$B$3:'E'!$AN$500,9,FALSE),1),VLOOKUP($X45,E!$B$3:'E'!$AN$500,9,FALSE))))))))),"-")</f>
        <v>110</v>
      </c>
      <c r="O45" s="110" t="str">
        <f>IFERROR(IF(VLOOKUP($X45,E!$B$3:'E'!$AN$500,10,FALSE)=1000000000,"-",(IF(VLOOKUP($X45,E!$B$3:'E'!$AN$500,10,FALSE)&lt;0.0001,FIXED(VLOOKUP($X45,E!$B$3:'E'!$AN$500,10,FALSE),6),IF(VLOOKUP($X45,E!$B$3:'E'!$AN$500,10,FALSE)&lt;0.001,FIXED(VLOOKUP($X45,E!$B$3:'E'!$AN$500,10,FALSE),5),IF(VLOOKUP($X45,E!$B$3:'E'!$AN$500,10,FALSE)&lt;0.01,FIXED(VLOOKUP($X45,E!$B$3:'E'!$AN$500,10,FALSE),4),IF(VLOOKUP($X45,E!$B$3:'E'!$AN$500,10,FALSE)&lt;0.1,FIXED(VLOOKUP($X45,E!$B$3:'E'!$AN$500,10,FALSE),3),IF(VLOOKUP($X45,E!$B$3:'E'!$AN$500,10,FALSE)&lt;1,FIXED(VLOOKUP($X45,E!$B$3:'E'!$AN$500,10,FALSE),2),IF(VLOOKUP($X45,E!$B$3:'E'!$AN$500,10,FALSE)&lt;10,FIXED(VLOOKUP($X45,E!$B$3:'E'!$AN$500,10,FALSE),1),VLOOKUP($X45,E!$B$3:'E'!$AN$500,10,FALSE))))))))),"-")</f>
        <v>-</v>
      </c>
      <c r="Q45" s="110" t="str">
        <f>IFERROR(IF(VLOOKUP($X45,E!$B$3:'E'!$AN$500,11,FALSE)=1000000000,"-",(IF(VLOOKUP($X45,E!$B$3:'E'!$AN$500,11,FALSE)&lt;0.0001,FIXED(VLOOKUP($X45,E!$B$3:'E'!$AN$500,11,FALSE),6),IF(VLOOKUP($X45,E!$B$3:'E'!$AN$500,11,FALSE)&lt;0.001,FIXED(VLOOKUP($X45,E!$B$3:'E'!$AN$500,11,FALSE),5),IF(VLOOKUP($X45,E!$B$3:'E'!$AN$500,11,FALSE)&lt;0.01,FIXED(VLOOKUP($X45,E!$B$3:'E'!$AN$500,11,FALSE),4),IF(VLOOKUP($X45,E!$B$3:'E'!$AN$500,11,FALSE)&lt;0.1,FIXED(VLOOKUP($X45,E!$B$3:'E'!$AN$500,11,FALSE),3),IF(VLOOKUP($X45,E!$B$3:'E'!$AN$500,11,FALSE)&lt;1,FIXED(VLOOKUP($X45,E!$B$3:'E'!$AN$500,11,FALSE),2),IF(VLOOKUP($X45,E!$B$3:'E'!$AN$500,11,FALSE)&lt;10,FIXED(VLOOKUP($X45,E!$B$3:'E'!$AN$500,11,FALSE),1),VLOOKUP($X45,E!$B$3:'E'!$AN$500,11,FALSE))))))))),"-")</f>
        <v>-</v>
      </c>
      <c r="S45" s="110">
        <f>IFERROR(IF(VLOOKUP($X45,E!$B$3:'E'!$AN$500,12,FALSE)=1000000000,"-",(IF(VLOOKUP($X45,E!$B$3:'E'!$AN$500,12,FALSE)&lt;0.0001,FIXED(VLOOKUP($X45,E!$B$3:'E'!$AN$500,12,FALSE),6),IF(VLOOKUP($X45,E!$B$3:'E'!$AN$500,12,FALSE)&lt;0.001,FIXED(VLOOKUP($X45,E!$B$3:'E'!$AN$500,12,FALSE),5),IF(VLOOKUP($X45,E!$B$3:'E'!$AN$500,12,FALSE)&lt;0.01,FIXED(VLOOKUP($X45,E!$B$3:'E'!$AN$500,12,FALSE),4),IF(VLOOKUP($X45,E!$B$3:'E'!$AN$500,12,FALSE)&lt;0.1,FIXED(VLOOKUP($X45,E!$B$3:'E'!$AN$500,12,FALSE),3),IF(VLOOKUP($X45,E!$B$3:'E'!$AN$500,12,FALSE)&lt;1,FIXED(VLOOKUP($X45,E!$B$3:'E'!$AN$500,12,FALSE),2),IF(VLOOKUP($X45,E!$B$3:'E'!$AN$500,12,FALSE)&lt;10,FIXED(VLOOKUP($X45,E!$B$3:'E'!$AN$500,12,FALSE),1),VLOOKUP($X45,E!$B$3:'E'!$AN$500,12,FALSE))))))))),"-")</f>
        <v>110</v>
      </c>
      <c r="U45" s="110">
        <f>IFERROR(IF(VLOOKUP($X45,E!$B$3:'E'!$AN$500,18,FALSE)=1000000000,"-",(IF(VLOOKUP($X45,E!$B$3:'E'!$AN$500,18,FALSE)&lt;0.0001,FIXED(VLOOKUP($X45,E!$B$3:'E'!$AN$500,18,FALSE),6),IF(VLOOKUP($X45,E!$B$3:'E'!$AN$500,18,FALSE)&lt;0.001,FIXED(VLOOKUP($X45,E!$B$3:'E'!$AN$500,18,FALSE),5),IF(VLOOKUP($X45,E!$B$3:'E'!$AN$500,18,FALSE)&lt;0.01,FIXED(VLOOKUP($X45,E!$B$3:'E'!$AN$500,18,FALSE),4),IF(VLOOKUP($X45,E!$B$3:'E'!$AN$500,18,FALSE)&lt;0.1,FIXED(VLOOKUP($X45,E!$B$3:'E'!$AN$500,18,FALSE),3),IF(VLOOKUP($X45,E!$B$3:'E'!$AN$500,18,FALSE)&lt;1,FIXED(VLOOKUP($X45,E!$B$3:'E'!$AN$500,18,FALSE),2),IF(VLOOKUP($X45,E!$B$3:'E'!$AN$500,18,FALSE)&lt;10,FIXED(VLOOKUP($X45,E!$B$3:'E'!$AN$500,18,FALSE),1),VLOOKUP($X45,E!$B$3:'E'!$AN$500,18,FALSE))))))))),"-")</f>
        <v>150</v>
      </c>
      <c r="X45" s="40">
        <v>728</v>
      </c>
    </row>
    <row r="46" spans="1:24" ht="9" customHeight="1" x14ac:dyDescent="0.2">
      <c r="A46" s="104" t="s">
        <v>2193</v>
      </c>
      <c r="E46" s="110" t="str">
        <f>IFERROR(IF(VLOOKUP($X46,E!$B$3:'E'!$AN$500,5,FALSE)=1000000000,"-",(IF(VLOOKUP($X46,E!$B$3:'E'!$AN$500,5,FALSE)&lt;0.0001,FIXED(VLOOKUP($X46,E!$B$3:'E'!$AN$500,5,FALSE),6),IF(VLOOKUP($X46,E!$B$3:'E'!$AN$500,5,FALSE)&lt;0.001,FIXED(VLOOKUP($X46,E!$B$3:'E'!$AN$500,5,FALSE),5),IF(VLOOKUP($X46,E!$B$3:'E'!$AN$500,5,FALSE)&lt;0.01,FIXED(VLOOKUP($X46,E!$B$3:'E'!$AN$500,5,FALSE),4),IF(VLOOKUP($X46,E!$B$3:'E'!$AN$500,5,FALSE)&lt;0.1,FIXED(VLOOKUP($X46,E!$B$3:'E'!$AN$500,5,FALSE),3),IF(VLOOKUP($X46,E!$B$3:'E'!$AN$500,5,FALSE)&lt;1,FIXED(VLOOKUP($X46,E!$B$3:'E'!$AN$500,5,FALSE),2),IF(VLOOKUP($X46,E!$B$3:'E'!$AN$500,5,FALSE)&lt;10,FIXED(VLOOKUP($X46,E!$B$3:'E'!$AN$500,5,FALSE),1),VLOOKUP($X46,E!$B$3:'E'!$AN$500,5,FALSE))))))))),"-")</f>
        <v>0,20</v>
      </c>
      <c r="G46" s="110" t="str">
        <f>IFERROR(IF(VLOOKUP($X46,E!$B$3:'E'!$AN$500,6,FALSE)=1000000000,"-",(IF(VLOOKUP($X46,E!$B$3:'E'!$AN$500,6,FALSE)&lt;0.0001,FIXED(VLOOKUP($X46,E!$B$3:'E'!$AN$500,6,FALSE),6),IF(VLOOKUP($X46,E!$B$3:'E'!$AN$500,6,FALSE)&lt;0.001,FIXED(VLOOKUP($X46,E!$B$3:'E'!$AN$500,6,FALSE),5),IF(VLOOKUP($X46,E!$B$3:'E'!$AN$500,6,FALSE)&lt;0.01,FIXED(VLOOKUP($X46,E!$B$3:'E'!$AN$500,6,FALSE),4),IF(VLOOKUP($X46,E!$B$3:'E'!$AN$500,6,FALSE)&lt;0.1,FIXED(VLOOKUP($X46,E!$B$3:'E'!$AN$500,6,FALSE),3),IF(VLOOKUP($X46,E!$B$3:'E'!$AN$500,6,FALSE)&lt;1,FIXED(VLOOKUP($X46,E!$B$3:'E'!$AN$500,6,FALSE),2),IF(VLOOKUP($X46,E!$B$3:'E'!$AN$500,6,FALSE)&lt;10,FIXED(VLOOKUP($X46,E!$B$3:'E'!$AN$500,6,FALSE),1),VLOOKUP($X46,E!$B$3:'E'!$AN$500,6,FALSE))))))))),"-")</f>
        <v>0,20</v>
      </c>
      <c r="I46" s="110" t="str">
        <f>IFERROR(IF(VLOOKUP($X46,E!$B$3:'E'!$AN$500,7,FALSE)=1000000000,"-",(IF(VLOOKUP($X46,E!$B$3:'E'!$AN$500,7,FALSE)&lt;0.0001,FIXED(VLOOKUP($X46,E!$B$3:'E'!$AN$500,7,FALSE),6),IF(VLOOKUP($X46,E!$B$3:'E'!$AN$500,7,FALSE)&lt;0.001,FIXED(VLOOKUP($X46,E!$B$3:'E'!$AN$500,7,FALSE),5),IF(VLOOKUP($X46,E!$B$3:'E'!$AN$500,7,FALSE)&lt;0.01,FIXED(VLOOKUP($X46,E!$B$3:'E'!$AN$500,7,FALSE),4),IF(VLOOKUP($X46,E!$B$3:'E'!$AN$500,7,FALSE)&lt;0.1,FIXED(VLOOKUP($X46,E!$B$3:'E'!$AN$500,7,FALSE),3),IF(VLOOKUP($X46,E!$B$3:'E'!$AN$500,7,FALSE)&lt;1,FIXED(VLOOKUP($X46,E!$B$3:'E'!$AN$500,7,FALSE),2),IF(VLOOKUP($X46,E!$B$3:'E'!$AN$500,7,FALSE)&lt;10,FIXED(VLOOKUP($X46,E!$B$3:'E'!$AN$500,7,FALSE),1),VLOOKUP($X46,E!$B$3:'E'!$AN$500,7,FALSE))))))))),"-")</f>
        <v>1,3</v>
      </c>
      <c r="K46" s="110">
        <f>IFERROR(IF(VLOOKUP($X46,E!$B$3:'E'!$AN$500,8,FALSE)=1000000000,"-",(IF(VLOOKUP($X46,E!$B$3:'E'!$AN$500,8,FALSE)&lt;0.0001,FIXED(VLOOKUP($X46,E!$B$3:'E'!$AN$500,8,FALSE),6),IF(VLOOKUP($X46,E!$B$3:'E'!$AN$500,8,FALSE)&lt;0.001,FIXED(VLOOKUP($X46,E!$B$3:'E'!$AN$500,8,FALSE),5),IF(VLOOKUP($X46,E!$B$3:'E'!$AN$500,8,FALSE)&lt;0.01,FIXED(VLOOKUP($X46,E!$B$3:'E'!$AN$500,8,FALSE),4),IF(VLOOKUP($X46,E!$B$3:'E'!$AN$500,8,FALSE)&lt;0.1,FIXED(VLOOKUP($X46,E!$B$3:'E'!$AN$500,8,FALSE),3),IF(VLOOKUP($X46,E!$B$3:'E'!$AN$500,8,FALSE)&lt;1,FIXED(VLOOKUP($X46,E!$B$3:'E'!$AN$500,8,FALSE),2),IF(VLOOKUP($X46,E!$B$3:'E'!$AN$500,8,FALSE)&lt;10,FIXED(VLOOKUP($X46,E!$B$3:'E'!$AN$500,8,FALSE),1),VLOOKUP($X46,E!$B$3:'E'!$AN$500,8,FALSE))))))))),"-")</f>
        <v>32</v>
      </c>
      <c r="M46" s="110">
        <f>IFERROR(IF(VLOOKUP($X46,E!$B$3:'E'!$AN$500,9,FALSE)=1000000000,"-",(IF(VLOOKUP($X46,E!$B$3:'E'!$AN$500,9,FALSE)&lt;0.0001,FIXED(VLOOKUP($X46,E!$B$3:'E'!$AN$500,9,FALSE),6),IF(VLOOKUP($X46,E!$B$3:'E'!$AN$500,9,FALSE)&lt;0.001,FIXED(VLOOKUP($X46,E!$B$3:'E'!$AN$500,9,FALSE),5),IF(VLOOKUP($X46,E!$B$3:'E'!$AN$500,9,FALSE)&lt;0.01,FIXED(VLOOKUP($X46,E!$B$3:'E'!$AN$500,9,FALSE),4),IF(VLOOKUP($X46,E!$B$3:'E'!$AN$500,9,FALSE)&lt;0.1,FIXED(VLOOKUP($X46,E!$B$3:'E'!$AN$500,9,FALSE),3),IF(VLOOKUP($X46,E!$B$3:'E'!$AN$500,9,FALSE)&lt;1,FIXED(VLOOKUP($X46,E!$B$3:'E'!$AN$500,9,FALSE),2),IF(VLOOKUP($X46,E!$B$3:'E'!$AN$500,9,FALSE)&lt;10,FIXED(VLOOKUP($X46,E!$B$3:'E'!$AN$500,9,FALSE),1),VLOOKUP($X46,E!$B$3:'E'!$AN$500,9,FALSE))))))))),"-")</f>
        <v>32</v>
      </c>
      <c r="O46" s="110" t="str">
        <f>IFERROR(IF(VLOOKUP($X46,E!$B$3:'E'!$AN$500,10,FALSE)=1000000000,"-",(IF(VLOOKUP($X46,E!$B$3:'E'!$AN$500,10,FALSE)&lt;0.0001,FIXED(VLOOKUP($X46,E!$B$3:'E'!$AN$500,10,FALSE),6),IF(VLOOKUP($X46,E!$B$3:'E'!$AN$500,10,FALSE)&lt;0.001,FIXED(VLOOKUP($X46,E!$B$3:'E'!$AN$500,10,FALSE),5),IF(VLOOKUP($X46,E!$B$3:'E'!$AN$500,10,FALSE)&lt;0.01,FIXED(VLOOKUP($X46,E!$B$3:'E'!$AN$500,10,FALSE),4),IF(VLOOKUP($X46,E!$B$3:'E'!$AN$500,10,FALSE)&lt;0.1,FIXED(VLOOKUP($X46,E!$B$3:'E'!$AN$500,10,FALSE),3),IF(VLOOKUP($X46,E!$B$3:'E'!$AN$500,10,FALSE)&lt;1,FIXED(VLOOKUP($X46,E!$B$3:'E'!$AN$500,10,FALSE),2),IF(VLOOKUP($X46,E!$B$3:'E'!$AN$500,10,FALSE)&lt;10,FIXED(VLOOKUP($X46,E!$B$3:'E'!$AN$500,10,FALSE),1),VLOOKUP($X46,E!$B$3:'E'!$AN$500,10,FALSE))))))))),"-")</f>
        <v>-</v>
      </c>
      <c r="Q46" s="110" t="str">
        <f>IFERROR(IF(VLOOKUP($X46,E!$B$3:'E'!$AN$500,11,FALSE)=1000000000,"-",(IF(VLOOKUP($X46,E!$B$3:'E'!$AN$500,11,FALSE)&lt;0.0001,FIXED(VLOOKUP($X46,E!$B$3:'E'!$AN$500,11,FALSE),6),IF(VLOOKUP($X46,E!$B$3:'E'!$AN$500,11,FALSE)&lt;0.001,FIXED(VLOOKUP($X46,E!$B$3:'E'!$AN$500,11,FALSE),5),IF(VLOOKUP($X46,E!$B$3:'E'!$AN$500,11,FALSE)&lt;0.01,FIXED(VLOOKUP($X46,E!$B$3:'E'!$AN$500,11,FALSE),4),IF(VLOOKUP($X46,E!$B$3:'E'!$AN$500,11,FALSE)&lt;0.1,FIXED(VLOOKUP($X46,E!$B$3:'E'!$AN$500,11,FALSE),3),IF(VLOOKUP($X46,E!$B$3:'E'!$AN$500,11,FALSE)&lt;1,FIXED(VLOOKUP($X46,E!$B$3:'E'!$AN$500,11,FALSE),2),IF(VLOOKUP($X46,E!$B$3:'E'!$AN$500,11,FALSE)&lt;10,FIXED(VLOOKUP($X46,E!$B$3:'E'!$AN$500,11,FALSE),1),VLOOKUP($X46,E!$B$3:'E'!$AN$500,11,FALSE))))))))),"-")</f>
        <v>-</v>
      </c>
      <c r="S46" s="110">
        <f>IFERROR(IF(VLOOKUP($X46,E!$B$3:'E'!$AN$500,12,FALSE)=1000000000,"-",(IF(VLOOKUP($X46,E!$B$3:'E'!$AN$500,12,FALSE)&lt;0.0001,FIXED(VLOOKUP($X46,E!$B$3:'E'!$AN$500,12,FALSE),6),IF(VLOOKUP($X46,E!$B$3:'E'!$AN$500,12,FALSE)&lt;0.001,FIXED(VLOOKUP($X46,E!$B$3:'E'!$AN$500,12,FALSE),5),IF(VLOOKUP($X46,E!$B$3:'E'!$AN$500,12,FALSE)&lt;0.01,FIXED(VLOOKUP($X46,E!$B$3:'E'!$AN$500,12,FALSE),4),IF(VLOOKUP($X46,E!$B$3:'E'!$AN$500,12,FALSE)&lt;0.1,FIXED(VLOOKUP($X46,E!$B$3:'E'!$AN$500,12,FALSE),3),IF(VLOOKUP($X46,E!$B$3:'E'!$AN$500,12,FALSE)&lt;1,FIXED(VLOOKUP($X46,E!$B$3:'E'!$AN$500,12,FALSE),2),IF(VLOOKUP($X46,E!$B$3:'E'!$AN$500,12,FALSE)&lt;10,FIXED(VLOOKUP($X46,E!$B$3:'E'!$AN$500,12,FALSE),1),VLOOKUP($X46,E!$B$3:'E'!$AN$500,12,FALSE))))))))),"-")</f>
        <v>32</v>
      </c>
      <c r="U46" s="110">
        <f>IFERROR(IF(VLOOKUP($X46,E!$B$3:'E'!$AN$500,18,FALSE)=1000000000,"-",(IF(VLOOKUP($X46,E!$B$3:'E'!$AN$500,18,FALSE)&lt;0.0001,FIXED(VLOOKUP($X46,E!$B$3:'E'!$AN$500,18,FALSE),6),IF(VLOOKUP($X46,E!$B$3:'E'!$AN$500,18,FALSE)&lt;0.001,FIXED(VLOOKUP($X46,E!$B$3:'E'!$AN$500,18,FALSE),5),IF(VLOOKUP($X46,E!$B$3:'E'!$AN$500,18,FALSE)&lt;0.01,FIXED(VLOOKUP($X46,E!$B$3:'E'!$AN$500,18,FALSE),4),IF(VLOOKUP($X46,E!$B$3:'E'!$AN$500,18,FALSE)&lt;0.1,FIXED(VLOOKUP($X46,E!$B$3:'E'!$AN$500,18,FALSE),3),IF(VLOOKUP($X46,E!$B$3:'E'!$AN$500,18,FALSE)&lt;1,FIXED(VLOOKUP($X46,E!$B$3:'E'!$AN$500,18,FALSE),2),IF(VLOOKUP($X46,E!$B$3:'E'!$AN$500,18,FALSE)&lt;10,FIXED(VLOOKUP($X46,E!$B$3:'E'!$AN$500,18,FALSE),1),VLOOKUP($X46,E!$B$3:'E'!$AN$500,18,FALSE))))))))),"-")</f>
        <v>1000</v>
      </c>
      <c r="X46" s="40">
        <v>1568</v>
      </c>
    </row>
    <row r="47" spans="1:24" ht="9" customHeight="1" x14ac:dyDescent="0.2">
      <c r="A47" s="104" t="s">
        <v>2195</v>
      </c>
      <c r="E47" s="110" t="str">
        <f>IFERROR(IF(VLOOKUP($X47,E!$B$3:'E'!$AN$500,5,FALSE)=1000000000,"-",(IF(VLOOKUP($X47,E!$B$3:'E'!$AN$500,5,FALSE)&lt;0.0001,FIXED(VLOOKUP($X47,E!$B$3:'E'!$AN$500,5,FALSE),6),IF(VLOOKUP($X47,E!$B$3:'E'!$AN$500,5,FALSE)&lt;0.001,FIXED(VLOOKUP($X47,E!$B$3:'E'!$AN$500,5,FALSE),5),IF(VLOOKUP($X47,E!$B$3:'E'!$AN$500,5,FALSE)&lt;0.01,FIXED(VLOOKUP($X47,E!$B$3:'E'!$AN$500,5,FALSE),4),IF(VLOOKUP($X47,E!$B$3:'E'!$AN$500,5,FALSE)&lt;0.1,FIXED(VLOOKUP($X47,E!$B$3:'E'!$AN$500,5,FALSE),3),IF(VLOOKUP($X47,E!$B$3:'E'!$AN$500,5,FALSE)&lt;1,FIXED(VLOOKUP($X47,E!$B$3:'E'!$AN$500,5,FALSE),2),IF(VLOOKUP($X47,E!$B$3:'E'!$AN$500,5,FALSE)&lt;10,FIXED(VLOOKUP($X47,E!$B$3:'E'!$AN$500,5,FALSE),1),VLOOKUP($X47,E!$B$3:'E'!$AN$500,5,FALSE))))))))),"-")</f>
        <v>0,45</v>
      </c>
      <c r="G47" s="110" t="str">
        <f>IFERROR(IF(VLOOKUP($X47,E!$B$3:'E'!$AN$500,6,FALSE)=1000000000,"-",(IF(VLOOKUP($X47,E!$B$3:'E'!$AN$500,6,FALSE)&lt;0.0001,FIXED(VLOOKUP($X47,E!$B$3:'E'!$AN$500,6,FALSE),6),IF(VLOOKUP($X47,E!$B$3:'E'!$AN$500,6,FALSE)&lt;0.001,FIXED(VLOOKUP($X47,E!$B$3:'E'!$AN$500,6,FALSE),5),IF(VLOOKUP($X47,E!$B$3:'E'!$AN$500,6,FALSE)&lt;0.01,FIXED(VLOOKUP($X47,E!$B$3:'E'!$AN$500,6,FALSE),4),IF(VLOOKUP($X47,E!$B$3:'E'!$AN$500,6,FALSE)&lt;0.1,FIXED(VLOOKUP($X47,E!$B$3:'E'!$AN$500,6,FALSE),3),IF(VLOOKUP($X47,E!$B$3:'E'!$AN$500,6,FALSE)&lt;1,FIXED(VLOOKUP($X47,E!$B$3:'E'!$AN$500,6,FALSE),2),IF(VLOOKUP($X47,E!$B$3:'E'!$AN$500,6,FALSE)&lt;10,FIXED(VLOOKUP($X47,E!$B$3:'E'!$AN$500,6,FALSE),1),VLOOKUP($X47,E!$B$3:'E'!$AN$500,6,FALSE))))))))),"-")</f>
        <v>0,45</v>
      </c>
      <c r="I47" s="110" t="str">
        <f>IFERROR(IF(VLOOKUP($X47,E!$B$3:'E'!$AN$500,7,FALSE)=1000000000,"-",(IF(VLOOKUP($X47,E!$B$3:'E'!$AN$500,7,FALSE)&lt;0.0001,FIXED(VLOOKUP($X47,E!$B$3:'E'!$AN$500,7,FALSE),6),IF(VLOOKUP($X47,E!$B$3:'E'!$AN$500,7,FALSE)&lt;0.001,FIXED(VLOOKUP($X47,E!$B$3:'E'!$AN$500,7,FALSE),5),IF(VLOOKUP($X47,E!$B$3:'E'!$AN$500,7,FALSE)&lt;0.01,FIXED(VLOOKUP($X47,E!$B$3:'E'!$AN$500,7,FALSE),4),IF(VLOOKUP($X47,E!$B$3:'E'!$AN$500,7,FALSE)&lt;0.1,FIXED(VLOOKUP($X47,E!$B$3:'E'!$AN$500,7,FALSE),3),IF(VLOOKUP($X47,E!$B$3:'E'!$AN$500,7,FALSE)&lt;1,FIXED(VLOOKUP($X47,E!$B$3:'E'!$AN$500,7,FALSE),2),IF(VLOOKUP($X47,E!$B$3:'E'!$AN$500,7,FALSE)&lt;10,FIXED(VLOOKUP($X47,E!$B$3:'E'!$AN$500,7,FALSE),1),VLOOKUP($X47,E!$B$3:'E'!$AN$500,7,FALSE))))))))),"-")</f>
        <v>1,3</v>
      </c>
      <c r="K47" s="110">
        <f>IFERROR(IF(VLOOKUP($X47,E!$B$3:'E'!$AN$500,8,FALSE)=1000000000,"-",(IF(VLOOKUP($X47,E!$B$3:'E'!$AN$500,8,FALSE)&lt;0.0001,FIXED(VLOOKUP($X47,E!$B$3:'E'!$AN$500,8,FALSE),6),IF(VLOOKUP($X47,E!$B$3:'E'!$AN$500,8,FALSE)&lt;0.001,FIXED(VLOOKUP($X47,E!$B$3:'E'!$AN$500,8,FALSE),5),IF(VLOOKUP($X47,E!$B$3:'E'!$AN$500,8,FALSE)&lt;0.01,FIXED(VLOOKUP($X47,E!$B$3:'E'!$AN$500,8,FALSE),4),IF(VLOOKUP($X47,E!$B$3:'E'!$AN$500,8,FALSE)&lt;0.1,FIXED(VLOOKUP($X47,E!$B$3:'E'!$AN$500,8,FALSE),3),IF(VLOOKUP($X47,E!$B$3:'E'!$AN$500,8,FALSE)&lt;1,FIXED(VLOOKUP($X47,E!$B$3:'E'!$AN$500,8,FALSE),2),IF(VLOOKUP($X47,E!$B$3:'E'!$AN$500,8,FALSE)&lt;10,FIXED(VLOOKUP($X47,E!$B$3:'E'!$AN$500,8,FALSE),1),VLOOKUP($X47,E!$B$3:'E'!$AN$500,8,FALSE))))))))),"-")</f>
        <v>17</v>
      </c>
      <c r="M47" s="110">
        <f>IFERROR(IF(VLOOKUP($X47,E!$B$3:'E'!$AN$500,9,FALSE)=1000000000,"-",(IF(VLOOKUP($X47,E!$B$3:'E'!$AN$500,9,FALSE)&lt;0.0001,FIXED(VLOOKUP($X47,E!$B$3:'E'!$AN$500,9,FALSE),6),IF(VLOOKUP($X47,E!$B$3:'E'!$AN$500,9,FALSE)&lt;0.001,FIXED(VLOOKUP($X47,E!$B$3:'E'!$AN$500,9,FALSE),5),IF(VLOOKUP($X47,E!$B$3:'E'!$AN$500,9,FALSE)&lt;0.01,FIXED(VLOOKUP($X47,E!$B$3:'E'!$AN$500,9,FALSE),4),IF(VLOOKUP($X47,E!$B$3:'E'!$AN$500,9,FALSE)&lt;0.1,FIXED(VLOOKUP($X47,E!$B$3:'E'!$AN$500,9,FALSE),3),IF(VLOOKUP($X47,E!$B$3:'E'!$AN$500,9,FALSE)&lt;1,FIXED(VLOOKUP($X47,E!$B$3:'E'!$AN$500,9,FALSE),2),IF(VLOOKUP($X47,E!$B$3:'E'!$AN$500,9,FALSE)&lt;10,FIXED(VLOOKUP($X47,E!$B$3:'E'!$AN$500,9,FALSE),1),VLOOKUP($X47,E!$B$3:'E'!$AN$500,9,FALSE))))))))),"-")</f>
        <v>17</v>
      </c>
      <c r="O47" s="110" t="str">
        <f>IFERROR(IF(VLOOKUP($X47,E!$B$3:'E'!$AN$500,10,FALSE)=1000000000,"-",(IF(VLOOKUP($X47,E!$B$3:'E'!$AN$500,10,FALSE)&lt;0.0001,FIXED(VLOOKUP($X47,E!$B$3:'E'!$AN$500,10,FALSE),6),IF(VLOOKUP($X47,E!$B$3:'E'!$AN$500,10,FALSE)&lt;0.001,FIXED(VLOOKUP($X47,E!$B$3:'E'!$AN$500,10,FALSE),5),IF(VLOOKUP($X47,E!$B$3:'E'!$AN$500,10,FALSE)&lt;0.01,FIXED(VLOOKUP($X47,E!$B$3:'E'!$AN$500,10,FALSE),4),IF(VLOOKUP($X47,E!$B$3:'E'!$AN$500,10,FALSE)&lt;0.1,FIXED(VLOOKUP($X47,E!$B$3:'E'!$AN$500,10,FALSE),3),IF(VLOOKUP($X47,E!$B$3:'E'!$AN$500,10,FALSE)&lt;1,FIXED(VLOOKUP($X47,E!$B$3:'E'!$AN$500,10,FALSE),2),IF(VLOOKUP($X47,E!$B$3:'E'!$AN$500,10,FALSE)&lt;10,FIXED(VLOOKUP($X47,E!$B$3:'E'!$AN$500,10,FALSE),1),VLOOKUP($X47,E!$B$3:'E'!$AN$500,10,FALSE))))))))),"-")</f>
        <v>-</v>
      </c>
      <c r="Q47" s="110" t="str">
        <f>IFERROR(IF(VLOOKUP($X47,E!$B$3:'E'!$AN$500,11,FALSE)=1000000000,"-",(IF(VLOOKUP($X47,E!$B$3:'E'!$AN$500,11,FALSE)&lt;0.0001,FIXED(VLOOKUP($X47,E!$B$3:'E'!$AN$500,11,FALSE),6),IF(VLOOKUP($X47,E!$B$3:'E'!$AN$500,11,FALSE)&lt;0.001,FIXED(VLOOKUP($X47,E!$B$3:'E'!$AN$500,11,FALSE),5),IF(VLOOKUP($X47,E!$B$3:'E'!$AN$500,11,FALSE)&lt;0.01,FIXED(VLOOKUP($X47,E!$B$3:'E'!$AN$500,11,FALSE),4),IF(VLOOKUP($X47,E!$B$3:'E'!$AN$500,11,FALSE)&lt;0.1,FIXED(VLOOKUP($X47,E!$B$3:'E'!$AN$500,11,FALSE),3),IF(VLOOKUP($X47,E!$B$3:'E'!$AN$500,11,FALSE)&lt;1,FIXED(VLOOKUP($X47,E!$B$3:'E'!$AN$500,11,FALSE),2),IF(VLOOKUP($X47,E!$B$3:'E'!$AN$500,11,FALSE)&lt;10,FIXED(VLOOKUP($X47,E!$B$3:'E'!$AN$500,11,FALSE),1),VLOOKUP($X47,E!$B$3:'E'!$AN$500,11,FALSE))))))))),"-")</f>
        <v>-</v>
      </c>
      <c r="S47" s="110">
        <f>IFERROR(IF(VLOOKUP($X47,E!$B$3:'E'!$AN$500,12,FALSE)=1000000000,"-",(IF(VLOOKUP($X47,E!$B$3:'E'!$AN$500,12,FALSE)&lt;0.0001,FIXED(VLOOKUP($X47,E!$B$3:'E'!$AN$500,12,FALSE),6),IF(VLOOKUP($X47,E!$B$3:'E'!$AN$500,12,FALSE)&lt;0.001,FIXED(VLOOKUP($X47,E!$B$3:'E'!$AN$500,12,FALSE),5),IF(VLOOKUP($X47,E!$B$3:'E'!$AN$500,12,FALSE)&lt;0.01,FIXED(VLOOKUP($X47,E!$B$3:'E'!$AN$500,12,FALSE),4),IF(VLOOKUP($X47,E!$B$3:'E'!$AN$500,12,FALSE)&lt;0.1,FIXED(VLOOKUP($X47,E!$B$3:'E'!$AN$500,12,FALSE),3),IF(VLOOKUP($X47,E!$B$3:'E'!$AN$500,12,FALSE)&lt;1,FIXED(VLOOKUP($X47,E!$B$3:'E'!$AN$500,12,FALSE),2),IF(VLOOKUP($X47,E!$B$3:'E'!$AN$500,12,FALSE)&lt;10,FIXED(VLOOKUP($X47,E!$B$3:'E'!$AN$500,12,FALSE),1),VLOOKUP($X47,E!$B$3:'E'!$AN$500,12,FALSE))))))))),"-")</f>
        <v>17</v>
      </c>
      <c r="U47" s="110">
        <f>IFERROR(IF(VLOOKUP($X47,E!$B$3:'E'!$AN$500,18,FALSE)=1000000000,"-",(IF(VLOOKUP($X47,E!$B$3:'E'!$AN$500,18,FALSE)&lt;0.0001,FIXED(VLOOKUP($X47,E!$B$3:'E'!$AN$500,18,FALSE),6),IF(VLOOKUP($X47,E!$B$3:'E'!$AN$500,18,FALSE)&lt;0.001,FIXED(VLOOKUP($X47,E!$B$3:'E'!$AN$500,18,FALSE),5),IF(VLOOKUP($X47,E!$B$3:'E'!$AN$500,18,FALSE)&lt;0.01,FIXED(VLOOKUP($X47,E!$B$3:'E'!$AN$500,18,FALSE),4),IF(VLOOKUP($X47,E!$B$3:'E'!$AN$500,18,FALSE)&lt;0.1,FIXED(VLOOKUP($X47,E!$B$3:'E'!$AN$500,18,FALSE),3),IF(VLOOKUP($X47,E!$B$3:'E'!$AN$500,18,FALSE)&lt;1,FIXED(VLOOKUP($X47,E!$B$3:'E'!$AN$500,18,FALSE),2),IF(VLOOKUP($X47,E!$B$3:'E'!$AN$500,18,FALSE)&lt;10,FIXED(VLOOKUP($X47,E!$B$3:'E'!$AN$500,18,FALSE),1),VLOOKUP($X47,E!$B$3:'E'!$AN$500,18,FALSE))))))))),"-")</f>
        <v>70</v>
      </c>
      <c r="X47" s="40">
        <v>1686</v>
      </c>
    </row>
    <row r="48" spans="1:24" ht="9" customHeight="1" x14ac:dyDescent="0.2">
      <c r="A48" s="104" t="s">
        <v>822</v>
      </c>
      <c r="E48" s="110" t="str">
        <f>IFERROR(IF(VLOOKUP($X48,E!$B$3:'E'!$AN$500,5,FALSE)=1000000000,"-",(IF(VLOOKUP($X48,E!$B$3:'E'!$AN$500,5,FALSE)&lt;0.0001,FIXED(VLOOKUP($X48,E!$B$3:'E'!$AN$500,5,FALSE),6),IF(VLOOKUP($X48,E!$B$3:'E'!$AN$500,5,FALSE)&lt;0.001,FIXED(VLOOKUP($X48,E!$B$3:'E'!$AN$500,5,FALSE),5),IF(VLOOKUP($X48,E!$B$3:'E'!$AN$500,5,FALSE)&lt;0.01,FIXED(VLOOKUP($X48,E!$B$3:'E'!$AN$500,5,FALSE),4),IF(VLOOKUP($X48,E!$B$3:'E'!$AN$500,5,FALSE)&lt;0.1,FIXED(VLOOKUP($X48,E!$B$3:'E'!$AN$500,5,FALSE),3),IF(VLOOKUP($X48,E!$B$3:'E'!$AN$500,5,FALSE)&lt;1,FIXED(VLOOKUP($X48,E!$B$3:'E'!$AN$500,5,FALSE),2),IF(VLOOKUP($X48,E!$B$3:'E'!$AN$500,5,FALSE)&lt;10,FIXED(VLOOKUP($X48,E!$B$3:'E'!$AN$500,5,FALSE),1),VLOOKUP($X48,E!$B$3:'E'!$AN$500,5,FALSE))))))))),"-")</f>
        <v>0,25</v>
      </c>
      <c r="G48" s="110" t="str">
        <f>IFERROR(IF(VLOOKUP($X48,E!$B$3:'E'!$AN$500,6,FALSE)=1000000000,"-",(IF(VLOOKUP($X48,E!$B$3:'E'!$AN$500,6,FALSE)&lt;0.0001,FIXED(VLOOKUP($X48,E!$B$3:'E'!$AN$500,6,FALSE),6),IF(VLOOKUP($X48,E!$B$3:'E'!$AN$500,6,FALSE)&lt;0.001,FIXED(VLOOKUP($X48,E!$B$3:'E'!$AN$500,6,FALSE),5),IF(VLOOKUP($X48,E!$B$3:'E'!$AN$500,6,FALSE)&lt;0.01,FIXED(VLOOKUP($X48,E!$B$3:'E'!$AN$500,6,FALSE),4),IF(VLOOKUP($X48,E!$B$3:'E'!$AN$500,6,FALSE)&lt;0.1,FIXED(VLOOKUP($X48,E!$B$3:'E'!$AN$500,6,FALSE),3),IF(VLOOKUP($X48,E!$B$3:'E'!$AN$500,6,FALSE)&lt;1,FIXED(VLOOKUP($X48,E!$B$3:'E'!$AN$500,6,FALSE),2),IF(VLOOKUP($X48,E!$B$3:'E'!$AN$500,6,FALSE)&lt;10,FIXED(VLOOKUP($X48,E!$B$3:'E'!$AN$500,6,FALSE),1),VLOOKUP($X48,E!$B$3:'E'!$AN$500,6,FALSE))))))))),"-")</f>
        <v>0,25</v>
      </c>
      <c r="I48" s="110" t="str">
        <f>IFERROR(IF(VLOOKUP($X48,E!$B$3:'E'!$AN$500,7,FALSE)=1000000000,"-",(IF(VLOOKUP($X48,E!$B$3:'E'!$AN$500,7,FALSE)&lt;0.0001,FIXED(VLOOKUP($X48,E!$B$3:'E'!$AN$500,7,FALSE),6),IF(VLOOKUP($X48,E!$B$3:'E'!$AN$500,7,FALSE)&lt;0.001,FIXED(VLOOKUP($X48,E!$B$3:'E'!$AN$500,7,FALSE),5),IF(VLOOKUP($X48,E!$B$3:'E'!$AN$500,7,FALSE)&lt;0.01,FIXED(VLOOKUP($X48,E!$B$3:'E'!$AN$500,7,FALSE),4),IF(VLOOKUP($X48,E!$B$3:'E'!$AN$500,7,FALSE)&lt;0.1,FIXED(VLOOKUP($X48,E!$B$3:'E'!$AN$500,7,FALSE),3),IF(VLOOKUP($X48,E!$B$3:'E'!$AN$500,7,FALSE)&lt;1,FIXED(VLOOKUP($X48,E!$B$3:'E'!$AN$500,7,FALSE),2),IF(VLOOKUP($X48,E!$B$3:'E'!$AN$500,7,FALSE)&lt;10,FIXED(VLOOKUP($X48,E!$B$3:'E'!$AN$500,7,FALSE),1),VLOOKUP($X48,E!$B$3:'E'!$AN$500,7,FALSE))))))))),"-")</f>
        <v>2,5</v>
      </c>
      <c r="K48" s="110">
        <f>IFERROR(IF(VLOOKUP($X48,E!$B$3:'E'!$AN$500,8,FALSE)=1000000000,"-",(IF(VLOOKUP($X48,E!$B$3:'E'!$AN$500,8,FALSE)&lt;0.0001,FIXED(VLOOKUP($X48,E!$B$3:'E'!$AN$500,8,FALSE),6),IF(VLOOKUP($X48,E!$B$3:'E'!$AN$500,8,FALSE)&lt;0.001,FIXED(VLOOKUP($X48,E!$B$3:'E'!$AN$500,8,FALSE),5),IF(VLOOKUP($X48,E!$B$3:'E'!$AN$500,8,FALSE)&lt;0.01,FIXED(VLOOKUP($X48,E!$B$3:'E'!$AN$500,8,FALSE),4),IF(VLOOKUP($X48,E!$B$3:'E'!$AN$500,8,FALSE)&lt;0.1,FIXED(VLOOKUP($X48,E!$B$3:'E'!$AN$500,8,FALSE),3),IF(VLOOKUP($X48,E!$B$3:'E'!$AN$500,8,FALSE)&lt;1,FIXED(VLOOKUP($X48,E!$B$3:'E'!$AN$500,8,FALSE),2),IF(VLOOKUP($X48,E!$B$3:'E'!$AN$500,8,FALSE)&lt;10,FIXED(VLOOKUP($X48,E!$B$3:'E'!$AN$500,8,FALSE),1),VLOOKUP($X48,E!$B$3:'E'!$AN$500,8,FALSE))))))))),"-")</f>
        <v>86</v>
      </c>
      <c r="M48" s="110">
        <f>IFERROR(IF(VLOOKUP($X48,E!$B$3:'E'!$AN$500,9,FALSE)=1000000000,"-",(IF(VLOOKUP($X48,E!$B$3:'E'!$AN$500,9,FALSE)&lt;0.0001,FIXED(VLOOKUP($X48,E!$B$3:'E'!$AN$500,9,FALSE),6),IF(VLOOKUP($X48,E!$B$3:'E'!$AN$500,9,FALSE)&lt;0.001,FIXED(VLOOKUP($X48,E!$B$3:'E'!$AN$500,9,FALSE),5),IF(VLOOKUP($X48,E!$B$3:'E'!$AN$500,9,FALSE)&lt;0.01,FIXED(VLOOKUP($X48,E!$B$3:'E'!$AN$500,9,FALSE),4),IF(VLOOKUP($X48,E!$B$3:'E'!$AN$500,9,FALSE)&lt;0.1,FIXED(VLOOKUP($X48,E!$B$3:'E'!$AN$500,9,FALSE),3),IF(VLOOKUP($X48,E!$B$3:'E'!$AN$500,9,FALSE)&lt;1,FIXED(VLOOKUP($X48,E!$B$3:'E'!$AN$500,9,FALSE),2),IF(VLOOKUP($X48,E!$B$3:'E'!$AN$500,9,FALSE)&lt;10,FIXED(VLOOKUP($X48,E!$B$3:'E'!$AN$500,9,FALSE),1),VLOOKUP($X48,E!$B$3:'E'!$AN$500,9,FALSE))))))))),"-")</f>
        <v>86</v>
      </c>
      <c r="O48" s="110" t="str">
        <f>IFERROR(IF(VLOOKUP($X48,E!$B$3:'E'!$AN$500,10,FALSE)=1000000000,"-",(IF(VLOOKUP($X48,E!$B$3:'E'!$AN$500,10,FALSE)&lt;0.0001,FIXED(VLOOKUP($X48,E!$B$3:'E'!$AN$500,10,FALSE),6),IF(VLOOKUP($X48,E!$B$3:'E'!$AN$500,10,FALSE)&lt;0.001,FIXED(VLOOKUP($X48,E!$B$3:'E'!$AN$500,10,FALSE),5),IF(VLOOKUP($X48,E!$B$3:'E'!$AN$500,10,FALSE)&lt;0.01,FIXED(VLOOKUP($X48,E!$B$3:'E'!$AN$500,10,FALSE),4),IF(VLOOKUP($X48,E!$B$3:'E'!$AN$500,10,FALSE)&lt;0.1,FIXED(VLOOKUP($X48,E!$B$3:'E'!$AN$500,10,FALSE),3),IF(VLOOKUP($X48,E!$B$3:'E'!$AN$500,10,FALSE)&lt;1,FIXED(VLOOKUP($X48,E!$B$3:'E'!$AN$500,10,FALSE),2),IF(VLOOKUP($X48,E!$B$3:'E'!$AN$500,10,FALSE)&lt;10,FIXED(VLOOKUP($X48,E!$B$3:'E'!$AN$500,10,FALSE),1),VLOOKUP($X48,E!$B$3:'E'!$AN$500,10,FALSE))))))))),"-")</f>
        <v>-</v>
      </c>
      <c r="Q48" s="110" t="str">
        <f>IFERROR(IF(VLOOKUP($X48,E!$B$3:'E'!$AN$500,11,FALSE)=1000000000,"-",(IF(VLOOKUP($X48,E!$B$3:'E'!$AN$500,11,FALSE)&lt;0.0001,FIXED(VLOOKUP($X48,E!$B$3:'E'!$AN$500,11,FALSE),6),IF(VLOOKUP($X48,E!$B$3:'E'!$AN$500,11,FALSE)&lt;0.001,FIXED(VLOOKUP($X48,E!$B$3:'E'!$AN$500,11,FALSE),5),IF(VLOOKUP($X48,E!$B$3:'E'!$AN$500,11,FALSE)&lt;0.01,FIXED(VLOOKUP($X48,E!$B$3:'E'!$AN$500,11,FALSE),4),IF(VLOOKUP($X48,E!$B$3:'E'!$AN$500,11,FALSE)&lt;0.1,FIXED(VLOOKUP($X48,E!$B$3:'E'!$AN$500,11,FALSE),3),IF(VLOOKUP($X48,E!$B$3:'E'!$AN$500,11,FALSE)&lt;1,FIXED(VLOOKUP($X48,E!$B$3:'E'!$AN$500,11,FALSE),2),IF(VLOOKUP($X48,E!$B$3:'E'!$AN$500,11,FALSE)&lt;10,FIXED(VLOOKUP($X48,E!$B$3:'E'!$AN$500,11,FALSE),1),VLOOKUP($X48,E!$B$3:'E'!$AN$500,11,FALSE))))))))),"-")</f>
        <v>-</v>
      </c>
      <c r="S48" s="110">
        <f>IFERROR(IF(VLOOKUP($X48,E!$B$3:'E'!$AN$500,12,FALSE)=1000000000,"-",(IF(VLOOKUP($X48,E!$B$3:'E'!$AN$500,12,FALSE)&lt;0.0001,FIXED(VLOOKUP($X48,E!$B$3:'E'!$AN$500,12,FALSE),6),IF(VLOOKUP($X48,E!$B$3:'E'!$AN$500,12,FALSE)&lt;0.001,FIXED(VLOOKUP($X48,E!$B$3:'E'!$AN$500,12,FALSE),5),IF(VLOOKUP($X48,E!$B$3:'E'!$AN$500,12,FALSE)&lt;0.01,FIXED(VLOOKUP($X48,E!$B$3:'E'!$AN$500,12,FALSE),4),IF(VLOOKUP($X48,E!$B$3:'E'!$AN$500,12,FALSE)&lt;0.1,FIXED(VLOOKUP($X48,E!$B$3:'E'!$AN$500,12,FALSE),3),IF(VLOOKUP($X48,E!$B$3:'E'!$AN$500,12,FALSE)&lt;1,FIXED(VLOOKUP($X48,E!$B$3:'E'!$AN$500,12,FALSE),2),IF(VLOOKUP($X48,E!$B$3:'E'!$AN$500,12,FALSE)&lt;10,FIXED(VLOOKUP($X48,E!$B$3:'E'!$AN$500,12,FALSE),1),VLOOKUP($X48,E!$B$3:'E'!$AN$500,12,FALSE))))))))),"-")</f>
        <v>86</v>
      </c>
      <c r="U48" s="110">
        <f>IFERROR(IF(VLOOKUP($X48,E!$B$3:'E'!$AN$500,18,FALSE)=1000000000,"-",(IF(VLOOKUP($X48,E!$B$3:'E'!$AN$500,18,FALSE)&lt;0.0001,FIXED(VLOOKUP($X48,E!$B$3:'E'!$AN$500,18,FALSE),6),IF(VLOOKUP($X48,E!$B$3:'E'!$AN$500,18,FALSE)&lt;0.001,FIXED(VLOOKUP($X48,E!$B$3:'E'!$AN$500,18,FALSE),5),IF(VLOOKUP($X48,E!$B$3:'E'!$AN$500,18,FALSE)&lt;0.01,FIXED(VLOOKUP($X48,E!$B$3:'E'!$AN$500,18,FALSE),4),IF(VLOOKUP($X48,E!$B$3:'E'!$AN$500,18,FALSE)&lt;0.1,FIXED(VLOOKUP($X48,E!$B$3:'E'!$AN$500,18,FALSE),3),IF(VLOOKUP($X48,E!$B$3:'E'!$AN$500,18,FALSE)&lt;1,FIXED(VLOOKUP($X48,E!$B$3:'E'!$AN$500,18,FALSE),2),IF(VLOOKUP($X48,E!$B$3:'E'!$AN$500,18,FALSE)&lt;10,FIXED(VLOOKUP($X48,E!$B$3:'E'!$AN$500,18,FALSE),1),VLOOKUP($X48,E!$B$3:'E'!$AN$500,18,FALSE))))))))),"-")</f>
        <v>300</v>
      </c>
      <c r="X48" s="40">
        <v>1503</v>
      </c>
    </row>
    <row r="49" spans="1:25" ht="9" customHeight="1" x14ac:dyDescent="0.2">
      <c r="A49" s="104" t="s">
        <v>2194</v>
      </c>
      <c r="E49" s="110" t="str">
        <f>IFERROR(IF(VLOOKUP($X49,E!$B$3:'E'!$AN$500,5,FALSE)=1000000000,"-",(IF(VLOOKUP($X49,E!$B$3:'E'!$AN$500,5,FALSE)&lt;0.0001,FIXED(VLOOKUP($X49,E!$B$3:'E'!$AN$500,5,FALSE),6),IF(VLOOKUP($X49,E!$B$3:'E'!$AN$500,5,FALSE)&lt;0.001,FIXED(VLOOKUP($X49,E!$B$3:'E'!$AN$500,5,FALSE),5),IF(VLOOKUP($X49,E!$B$3:'E'!$AN$500,5,FALSE)&lt;0.01,FIXED(VLOOKUP($X49,E!$B$3:'E'!$AN$500,5,FALSE),4),IF(VLOOKUP($X49,E!$B$3:'E'!$AN$500,5,FALSE)&lt;0.1,FIXED(VLOOKUP($X49,E!$B$3:'E'!$AN$500,5,FALSE),3),IF(VLOOKUP($X49,E!$B$3:'E'!$AN$500,5,FALSE)&lt;1,FIXED(VLOOKUP($X49,E!$B$3:'E'!$AN$500,5,FALSE),2),IF(VLOOKUP($X49,E!$B$3:'E'!$AN$500,5,FALSE)&lt;10,FIXED(VLOOKUP($X49,E!$B$3:'E'!$AN$500,5,FALSE),1),VLOOKUP($X49,E!$B$3:'E'!$AN$500,5,FALSE))))))))),"-")</f>
        <v>0,25</v>
      </c>
      <c r="G49" s="110" t="str">
        <f>IFERROR(IF(VLOOKUP($X49,E!$B$3:'E'!$AN$500,6,FALSE)=1000000000,"-",(IF(VLOOKUP($X49,E!$B$3:'E'!$AN$500,6,FALSE)&lt;0.0001,FIXED(VLOOKUP($X49,E!$B$3:'E'!$AN$500,6,FALSE),6),IF(VLOOKUP($X49,E!$B$3:'E'!$AN$500,6,FALSE)&lt;0.001,FIXED(VLOOKUP($X49,E!$B$3:'E'!$AN$500,6,FALSE),5),IF(VLOOKUP($X49,E!$B$3:'E'!$AN$500,6,FALSE)&lt;0.01,FIXED(VLOOKUP($X49,E!$B$3:'E'!$AN$500,6,FALSE),4),IF(VLOOKUP($X49,E!$B$3:'E'!$AN$500,6,FALSE)&lt;0.1,FIXED(VLOOKUP($X49,E!$B$3:'E'!$AN$500,6,FALSE),3),IF(VLOOKUP($X49,E!$B$3:'E'!$AN$500,6,FALSE)&lt;1,FIXED(VLOOKUP($X49,E!$B$3:'E'!$AN$500,6,FALSE),2),IF(VLOOKUP($X49,E!$B$3:'E'!$AN$500,6,FALSE)&lt;10,FIXED(VLOOKUP($X49,E!$B$3:'E'!$AN$500,6,FALSE),1),VLOOKUP($X49,E!$B$3:'E'!$AN$500,6,FALSE))))))))),"-")</f>
        <v>0,25</v>
      </c>
      <c r="I49" s="110" t="str">
        <f>IFERROR(IF(VLOOKUP($X49,E!$B$3:'E'!$AN$500,7,FALSE)=1000000000,"-",(IF(VLOOKUP($X49,E!$B$3:'E'!$AN$500,7,FALSE)&lt;0.0001,FIXED(VLOOKUP($X49,E!$B$3:'E'!$AN$500,7,FALSE),6),IF(VLOOKUP($X49,E!$B$3:'E'!$AN$500,7,FALSE)&lt;0.001,FIXED(VLOOKUP($X49,E!$B$3:'E'!$AN$500,7,FALSE),5),IF(VLOOKUP($X49,E!$B$3:'E'!$AN$500,7,FALSE)&lt;0.01,FIXED(VLOOKUP($X49,E!$B$3:'E'!$AN$500,7,FALSE),4),IF(VLOOKUP($X49,E!$B$3:'E'!$AN$500,7,FALSE)&lt;0.1,FIXED(VLOOKUP($X49,E!$B$3:'E'!$AN$500,7,FALSE),3),IF(VLOOKUP($X49,E!$B$3:'E'!$AN$500,7,FALSE)&lt;1,FIXED(VLOOKUP($X49,E!$B$3:'E'!$AN$500,7,FALSE),2),IF(VLOOKUP($X49,E!$B$3:'E'!$AN$500,7,FALSE)&lt;10,FIXED(VLOOKUP($X49,E!$B$3:'E'!$AN$500,7,FALSE),1),VLOOKUP($X49,E!$B$3:'E'!$AN$500,7,FALSE))))))))),"-")</f>
        <v>1,3</v>
      </c>
      <c r="K49" s="110">
        <f>IFERROR(IF(VLOOKUP($X49,E!$B$3:'E'!$AN$500,8,FALSE)=1000000000,"-",(IF(VLOOKUP($X49,E!$B$3:'E'!$AN$500,8,FALSE)&lt;0.0001,FIXED(VLOOKUP($X49,E!$B$3:'E'!$AN$500,8,FALSE),6),IF(VLOOKUP($X49,E!$B$3:'E'!$AN$500,8,FALSE)&lt;0.001,FIXED(VLOOKUP($X49,E!$B$3:'E'!$AN$500,8,FALSE),5),IF(VLOOKUP($X49,E!$B$3:'E'!$AN$500,8,FALSE)&lt;0.01,FIXED(VLOOKUP($X49,E!$B$3:'E'!$AN$500,8,FALSE),4),IF(VLOOKUP($X49,E!$B$3:'E'!$AN$500,8,FALSE)&lt;0.1,FIXED(VLOOKUP($X49,E!$B$3:'E'!$AN$500,8,FALSE),3),IF(VLOOKUP($X49,E!$B$3:'E'!$AN$500,8,FALSE)&lt;1,FIXED(VLOOKUP($X49,E!$B$3:'E'!$AN$500,8,FALSE),2),IF(VLOOKUP($X49,E!$B$3:'E'!$AN$500,8,FALSE)&lt;10,FIXED(VLOOKUP($X49,E!$B$3:'E'!$AN$500,8,FALSE),1),VLOOKUP($X49,E!$B$3:'E'!$AN$500,8,FALSE))))))))),"-")</f>
        <v>14</v>
      </c>
      <c r="M49" s="110">
        <f>IFERROR(IF(VLOOKUP($X49,E!$B$3:'E'!$AN$500,9,FALSE)=1000000000,"-",(IF(VLOOKUP($X49,E!$B$3:'E'!$AN$500,9,FALSE)&lt;0.0001,FIXED(VLOOKUP($X49,E!$B$3:'E'!$AN$500,9,FALSE),6),IF(VLOOKUP($X49,E!$B$3:'E'!$AN$500,9,FALSE)&lt;0.001,FIXED(VLOOKUP($X49,E!$B$3:'E'!$AN$500,9,FALSE),5),IF(VLOOKUP($X49,E!$B$3:'E'!$AN$500,9,FALSE)&lt;0.01,FIXED(VLOOKUP($X49,E!$B$3:'E'!$AN$500,9,FALSE),4),IF(VLOOKUP($X49,E!$B$3:'E'!$AN$500,9,FALSE)&lt;0.1,FIXED(VLOOKUP($X49,E!$B$3:'E'!$AN$500,9,FALSE),3),IF(VLOOKUP($X49,E!$B$3:'E'!$AN$500,9,FALSE)&lt;1,FIXED(VLOOKUP($X49,E!$B$3:'E'!$AN$500,9,FALSE),2),IF(VLOOKUP($X49,E!$B$3:'E'!$AN$500,9,FALSE)&lt;10,FIXED(VLOOKUP($X49,E!$B$3:'E'!$AN$500,9,FALSE),1),VLOOKUP($X49,E!$B$3:'E'!$AN$500,9,FALSE))))))))),"-")</f>
        <v>14</v>
      </c>
      <c r="O49" s="110" t="str">
        <f>IFERROR(IF(VLOOKUP($X49,E!$B$3:'E'!$AN$500,10,FALSE)=1000000000,"-",(IF(VLOOKUP($X49,E!$B$3:'E'!$AN$500,10,FALSE)&lt;0.0001,FIXED(VLOOKUP($X49,E!$B$3:'E'!$AN$500,10,FALSE),6),IF(VLOOKUP($X49,E!$B$3:'E'!$AN$500,10,FALSE)&lt;0.001,FIXED(VLOOKUP($X49,E!$B$3:'E'!$AN$500,10,FALSE),5),IF(VLOOKUP($X49,E!$B$3:'E'!$AN$500,10,FALSE)&lt;0.01,FIXED(VLOOKUP($X49,E!$B$3:'E'!$AN$500,10,FALSE),4),IF(VLOOKUP($X49,E!$B$3:'E'!$AN$500,10,FALSE)&lt;0.1,FIXED(VLOOKUP($X49,E!$B$3:'E'!$AN$500,10,FALSE),3),IF(VLOOKUP($X49,E!$B$3:'E'!$AN$500,10,FALSE)&lt;1,FIXED(VLOOKUP($X49,E!$B$3:'E'!$AN$500,10,FALSE),2),IF(VLOOKUP($X49,E!$B$3:'E'!$AN$500,10,FALSE)&lt;10,FIXED(VLOOKUP($X49,E!$B$3:'E'!$AN$500,10,FALSE),1),VLOOKUP($X49,E!$B$3:'E'!$AN$500,10,FALSE))))))))),"-")</f>
        <v>-</v>
      </c>
      <c r="Q49" s="110" t="str">
        <f>IFERROR(IF(VLOOKUP($X49,E!$B$3:'E'!$AN$500,11,FALSE)=1000000000,"-",(IF(VLOOKUP($X49,E!$B$3:'E'!$AN$500,11,FALSE)&lt;0.0001,FIXED(VLOOKUP($X49,E!$B$3:'E'!$AN$500,11,FALSE),6),IF(VLOOKUP($X49,E!$B$3:'E'!$AN$500,11,FALSE)&lt;0.001,FIXED(VLOOKUP($X49,E!$B$3:'E'!$AN$500,11,FALSE),5),IF(VLOOKUP($X49,E!$B$3:'E'!$AN$500,11,FALSE)&lt;0.01,FIXED(VLOOKUP($X49,E!$B$3:'E'!$AN$500,11,FALSE),4),IF(VLOOKUP($X49,E!$B$3:'E'!$AN$500,11,FALSE)&lt;0.1,FIXED(VLOOKUP($X49,E!$B$3:'E'!$AN$500,11,FALSE),3),IF(VLOOKUP($X49,E!$B$3:'E'!$AN$500,11,FALSE)&lt;1,FIXED(VLOOKUP($X49,E!$B$3:'E'!$AN$500,11,FALSE),2),IF(VLOOKUP($X49,E!$B$3:'E'!$AN$500,11,FALSE)&lt;10,FIXED(VLOOKUP($X49,E!$B$3:'E'!$AN$500,11,FALSE),1),VLOOKUP($X49,E!$B$3:'E'!$AN$500,11,FALSE))))))))),"-")</f>
        <v>-</v>
      </c>
      <c r="S49" s="110">
        <f>IFERROR(IF(VLOOKUP($X49,E!$B$3:'E'!$AN$500,12,FALSE)=1000000000,"-",(IF(VLOOKUP($X49,E!$B$3:'E'!$AN$500,12,FALSE)&lt;0.0001,FIXED(VLOOKUP($X49,E!$B$3:'E'!$AN$500,12,FALSE),6),IF(VLOOKUP($X49,E!$B$3:'E'!$AN$500,12,FALSE)&lt;0.001,FIXED(VLOOKUP($X49,E!$B$3:'E'!$AN$500,12,FALSE),5),IF(VLOOKUP($X49,E!$B$3:'E'!$AN$500,12,FALSE)&lt;0.01,FIXED(VLOOKUP($X49,E!$B$3:'E'!$AN$500,12,FALSE),4),IF(VLOOKUP($X49,E!$B$3:'E'!$AN$500,12,FALSE)&lt;0.1,FIXED(VLOOKUP($X49,E!$B$3:'E'!$AN$500,12,FALSE),3),IF(VLOOKUP($X49,E!$B$3:'E'!$AN$500,12,FALSE)&lt;1,FIXED(VLOOKUP($X49,E!$B$3:'E'!$AN$500,12,FALSE),2),IF(VLOOKUP($X49,E!$B$3:'E'!$AN$500,12,FALSE)&lt;10,FIXED(VLOOKUP($X49,E!$B$3:'E'!$AN$500,12,FALSE),1),VLOOKUP($X49,E!$B$3:'E'!$AN$500,12,FALSE))))))))),"-")</f>
        <v>14</v>
      </c>
      <c r="U49" s="110">
        <f>IFERROR(IF(VLOOKUP($X49,E!$B$3:'E'!$AN$500,18,FALSE)=1000000000,"-",(IF(VLOOKUP($X49,E!$B$3:'E'!$AN$500,18,FALSE)&lt;0.0001,FIXED(VLOOKUP($X49,E!$B$3:'E'!$AN$500,18,FALSE),6),IF(VLOOKUP($X49,E!$B$3:'E'!$AN$500,18,FALSE)&lt;0.001,FIXED(VLOOKUP($X49,E!$B$3:'E'!$AN$500,18,FALSE),5),IF(VLOOKUP($X49,E!$B$3:'E'!$AN$500,18,FALSE)&lt;0.01,FIXED(VLOOKUP($X49,E!$B$3:'E'!$AN$500,18,FALSE),4),IF(VLOOKUP($X49,E!$B$3:'E'!$AN$500,18,FALSE)&lt;0.1,FIXED(VLOOKUP($X49,E!$B$3:'E'!$AN$500,18,FALSE),3),IF(VLOOKUP($X49,E!$B$3:'E'!$AN$500,18,FALSE)&lt;1,FIXED(VLOOKUP($X49,E!$B$3:'E'!$AN$500,18,FALSE),2),IF(VLOOKUP($X49,E!$B$3:'E'!$AN$500,18,FALSE)&lt;10,FIXED(VLOOKUP($X49,E!$B$3:'E'!$AN$500,18,FALSE),1),VLOOKUP($X49,E!$B$3:'E'!$AN$500,18,FALSE))))))))),"-")</f>
        <v>2000</v>
      </c>
      <c r="X49" s="40">
        <v>751</v>
      </c>
    </row>
    <row r="50" spans="1:25" ht="9" customHeight="1" x14ac:dyDescent="0.2">
      <c r="A50" s="104" t="s">
        <v>2196</v>
      </c>
      <c r="E50" s="110" t="str">
        <f>IFERROR(IF(VLOOKUP($X50,E!$B$3:'E'!$AN$500,5,FALSE)=1000000000,"-",(IF(VLOOKUP($X50,E!$B$3:'E'!$AN$500,5,FALSE)&lt;0.0001,FIXED(VLOOKUP($X50,E!$B$3:'E'!$AN$500,5,FALSE),6),IF(VLOOKUP($X50,E!$B$3:'E'!$AN$500,5,FALSE)&lt;0.001,FIXED(VLOOKUP($X50,E!$B$3:'E'!$AN$500,5,FALSE),5),IF(VLOOKUP($X50,E!$B$3:'E'!$AN$500,5,FALSE)&lt;0.01,FIXED(VLOOKUP($X50,E!$B$3:'E'!$AN$500,5,FALSE),4),IF(VLOOKUP($X50,E!$B$3:'E'!$AN$500,5,FALSE)&lt;0.1,FIXED(VLOOKUP($X50,E!$B$3:'E'!$AN$500,5,FALSE),3),IF(VLOOKUP($X50,E!$B$3:'E'!$AN$500,5,FALSE)&lt;1,FIXED(VLOOKUP($X50,E!$B$3:'E'!$AN$500,5,FALSE),2),IF(VLOOKUP($X50,E!$B$3:'E'!$AN$500,5,FALSE)&lt;10,FIXED(VLOOKUP($X50,E!$B$3:'E'!$AN$500,5,FALSE),1),VLOOKUP($X50,E!$B$3:'E'!$AN$500,5,FALSE))))))))),"-")</f>
        <v>0,30</v>
      </c>
      <c r="G50" s="110" t="str">
        <f>IFERROR(IF(VLOOKUP($X50,E!$B$3:'E'!$AN$500,6,FALSE)=1000000000,"-",(IF(VLOOKUP($X50,E!$B$3:'E'!$AN$500,6,FALSE)&lt;0.0001,FIXED(VLOOKUP($X50,E!$B$3:'E'!$AN$500,6,FALSE),6),IF(VLOOKUP($X50,E!$B$3:'E'!$AN$500,6,FALSE)&lt;0.001,FIXED(VLOOKUP($X50,E!$B$3:'E'!$AN$500,6,FALSE),5),IF(VLOOKUP($X50,E!$B$3:'E'!$AN$500,6,FALSE)&lt;0.01,FIXED(VLOOKUP($X50,E!$B$3:'E'!$AN$500,6,FALSE),4),IF(VLOOKUP($X50,E!$B$3:'E'!$AN$500,6,FALSE)&lt;0.1,FIXED(VLOOKUP($X50,E!$B$3:'E'!$AN$500,6,FALSE),3),IF(VLOOKUP($X50,E!$B$3:'E'!$AN$500,6,FALSE)&lt;1,FIXED(VLOOKUP($X50,E!$B$3:'E'!$AN$500,6,FALSE),2),IF(VLOOKUP($X50,E!$B$3:'E'!$AN$500,6,FALSE)&lt;10,FIXED(VLOOKUP($X50,E!$B$3:'E'!$AN$500,6,FALSE),1),VLOOKUP($X50,E!$B$3:'E'!$AN$500,6,FALSE))))))))),"-")</f>
        <v>0,30</v>
      </c>
      <c r="I50" s="110" t="str">
        <f>IFERROR(IF(VLOOKUP($X50,E!$B$3:'E'!$AN$500,7,FALSE)=1000000000,"-",(IF(VLOOKUP($X50,E!$B$3:'E'!$AN$500,7,FALSE)&lt;0.0001,FIXED(VLOOKUP($X50,E!$B$3:'E'!$AN$500,7,FALSE),6),IF(VLOOKUP($X50,E!$B$3:'E'!$AN$500,7,FALSE)&lt;0.001,FIXED(VLOOKUP($X50,E!$B$3:'E'!$AN$500,7,FALSE),5),IF(VLOOKUP($X50,E!$B$3:'E'!$AN$500,7,FALSE)&lt;0.01,FIXED(VLOOKUP($X50,E!$B$3:'E'!$AN$500,7,FALSE),4),IF(VLOOKUP($X50,E!$B$3:'E'!$AN$500,7,FALSE)&lt;0.1,FIXED(VLOOKUP($X50,E!$B$3:'E'!$AN$500,7,FALSE),3),IF(VLOOKUP($X50,E!$B$3:'E'!$AN$500,7,FALSE)&lt;1,FIXED(VLOOKUP($X50,E!$B$3:'E'!$AN$500,7,FALSE),2),IF(VLOOKUP($X50,E!$B$3:'E'!$AN$500,7,FALSE)&lt;10,FIXED(VLOOKUP($X50,E!$B$3:'E'!$AN$500,7,FALSE),1),VLOOKUP($X50,E!$B$3:'E'!$AN$500,7,FALSE))))))))),"-")</f>
        <v>5,0</v>
      </c>
      <c r="K50" s="110">
        <f>IFERROR(IF(VLOOKUP($X50,E!$B$3:'E'!$AN$500,8,FALSE)=1000000000,"-",(IF(VLOOKUP($X50,E!$B$3:'E'!$AN$500,8,FALSE)&lt;0.0001,FIXED(VLOOKUP($X50,E!$B$3:'E'!$AN$500,8,FALSE),6),IF(VLOOKUP($X50,E!$B$3:'E'!$AN$500,8,FALSE)&lt;0.001,FIXED(VLOOKUP($X50,E!$B$3:'E'!$AN$500,8,FALSE),5),IF(VLOOKUP($X50,E!$B$3:'E'!$AN$500,8,FALSE)&lt;0.01,FIXED(VLOOKUP($X50,E!$B$3:'E'!$AN$500,8,FALSE),4),IF(VLOOKUP($X50,E!$B$3:'E'!$AN$500,8,FALSE)&lt;0.1,FIXED(VLOOKUP($X50,E!$B$3:'E'!$AN$500,8,FALSE),3),IF(VLOOKUP($X50,E!$B$3:'E'!$AN$500,8,FALSE)&lt;1,FIXED(VLOOKUP($X50,E!$B$3:'E'!$AN$500,8,FALSE),2),IF(VLOOKUP($X50,E!$B$3:'E'!$AN$500,8,FALSE)&lt;10,FIXED(VLOOKUP($X50,E!$B$3:'E'!$AN$500,8,FALSE),1),VLOOKUP($X50,E!$B$3:'E'!$AN$500,8,FALSE))))))))),"-")</f>
        <v>13</v>
      </c>
      <c r="M50" s="110">
        <f>IFERROR(IF(VLOOKUP($X50,E!$B$3:'E'!$AN$500,9,FALSE)=1000000000,"-",(IF(VLOOKUP($X50,E!$B$3:'E'!$AN$500,9,FALSE)&lt;0.0001,FIXED(VLOOKUP($X50,E!$B$3:'E'!$AN$500,9,FALSE),6),IF(VLOOKUP($X50,E!$B$3:'E'!$AN$500,9,FALSE)&lt;0.001,FIXED(VLOOKUP($X50,E!$B$3:'E'!$AN$500,9,FALSE),5),IF(VLOOKUP($X50,E!$B$3:'E'!$AN$500,9,FALSE)&lt;0.01,FIXED(VLOOKUP($X50,E!$B$3:'E'!$AN$500,9,FALSE),4),IF(VLOOKUP($X50,E!$B$3:'E'!$AN$500,9,FALSE)&lt;0.1,FIXED(VLOOKUP($X50,E!$B$3:'E'!$AN$500,9,FALSE),3),IF(VLOOKUP($X50,E!$B$3:'E'!$AN$500,9,FALSE)&lt;1,FIXED(VLOOKUP($X50,E!$B$3:'E'!$AN$500,9,FALSE),2),IF(VLOOKUP($X50,E!$B$3:'E'!$AN$500,9,FALSE)&lt;10,FIXED(VLOOKUP($X50,E!$B$3:'E'!$AN$500,9,FALSE),1),VLOOKUP($X50,E!$B$3:'E'!$AN$500,9,FALSE))))))))),"-")</f>
        <v>13</v>
      </c>
      <c r="O50" s="110" t="str">
        <f>IFERROR(IF(VLOOKUP($X50,E!$B$3:'E'!$AN$500,10,FALSE)=1000000000,"-",(IF(VLOOKUP($X50,E!$B$3:'E'!$AN$500,10,FALSE)&lt;0.0001,FIXED(VLOOKUP($X50,E!$B$3:'E'!$AN$500,10,FALSE),6),IF(VLOOKUP($X50,E!$B$3:'E'!$AN$500,10,FALSE)&lt;0.001,FIXED(VLOOKUP($X50,E!$B$3:'E'!$AN$500,10,FALSE),5),IF(VLOOKUP($X50,E!$B$3:'E'!$AN$500,10,FALSE)&lt;0.01,FIXED(VLOOKUP($X50,E!$B$3:'E'!$AN$500,10,FALSE),4),IF(VLOOKUP($X50,E!$B$3:'E'!$AN$500,10,FALSE)&lt;0.1,FIXED(VLOOKUP($X50,E!$B$3:'E'!$AN$500,10,FALSE),3),IF(VLOOKUP($X50,E!$B$3:'E'!$AN$500,10,FALSE)&lt;1,FIXED(VLOOKUP($X50,E!$B$3:'E'!$AN$500,10,FALSE),2),IF(VLOOKUP($X50,E!$B$3:'E'!$AN$500,10,FALSE)&lt;10,FIXED(VLOOKUP($X50,E!$B$3:'E'!$AN$500,10,FALSE),1),VLOOKUP($X50,E!$B$3:'E'!$AN$500,10,FALSE))))))))),"-")</f>
        <v>-</v>
      </c>
      <c r="Q50" s="110" t="str">
        <f>IFERROR(IF(VLOOKUP($X50,E!$B$3:'E'!$AN$500,11,FALSE)=1000000000,"-",(IF(VLOOKUP($X50,E!$B$3:'E'!$AN$500,11,FALSE)&lt;0.0001,FIXED(VLOOKUP($X50,E!$B$3:'E'!$AN$500,11,FALSE),6),IF(VLOOKUP($X50,E!$B$3:'E'!$AN$500,11,FALSE)&lt;0.001,FIXED(VLOOKUP($X50,E!$B$3:'E'!$AN$500,11,FALSE),5),IF(VLOOKUP($X50,E!$B$3:'E'!$AN$500,11,FALSE)&lt;0.01,FIXED(VLOOKUP($X50,E!$B$3:'E'!$AN$500,11,FALSE),4),IF(VLOOKUP($X50,E!$B$3:'E'!$AN$500,11,FALSE)&lt;0.1,FIXED(VLOOKUP($X50,E!$B$3:'E'!$AN$500,11,FALSE),3),IF(VLOOKUP($X50,E!$B$3:'E'!$AN$500,11,FALSE)&lt;1,FIXED(VLOOKUP($X50,E!$B$3:'E'!$AN$500,11,FALSE),2),IF(VLOOKUP($X50,E!$B$3:'E'!$AN$500,11,FALSE)&lt;10,FIXED(VLOOKUP($X50,E!$B$3:'E'!$AN$500,11,FALSE),1),VLOOKUP($X50,E!$B$3:'E'!$AN$500,11,FALSE))))))))),"-")</f>
        <v>-</v>
      </c>
      <c r="S50" s="110">
        <f>IFERROR(IF(VLOOKUP($X50,E!$B$3:'E'!$AN$500,12,FALSE)=1000000000,"-",(IF(VLOOKUP($X50,E!$B$3:'E'!$AN$500,12,FALSE)&lt;0.0001,FIXED(VLOOKUP($X50,E!$B$3:'E'!$AN$500,12,FALSE),6),IF(VLOOKUP($X50,E!$B$3:'E'!$AN$500,12,FALSE)&lt;0.001,FIXED(VLOOKUP($X50,E!$B$3:'E'!$AN$500,12,FALSE),5),IF(VLOOKUP($X50,E!$B$3:'E'!$AN$500,12,FALSE)&lt;0.01,FIXED(VLOOKUP($X50,E!$B$3:'E'!$AN$500,12,FALSE),4),IF(VLOOKUP($X50,E!$B$3:'E'!$AN$500,12,FALSE)&lt;0.1,FIXED(VLOOKUP($X50,E!$B$3:'E'!$AN$500,12,FALSE),3),IF(VLOOKUP($X50,E!$B$3:'E'!$AN$500,12,FALSE)&lt;1,FIXED(VLOOKUP($X50,E!$B$3:'E'!$AN$500,12,FALSE),2),IF(VLOOKUP($X50,E!$B$3:'E'!$AN$500,12,FALSE)&lt;10,FIXED(VLOOKUP($X50,E!$B$3:'E'!$AN$500,12,FALSE),1),VLOOKUP($X50,E!$B$3:'E'!$AN$500,12,FALSE))))))))),"-")</f>
        <v>13</v>
      </c>
      <c r="U50" s="110">
        <f>IFERROR(IF(VLOOKUP($X50,E!$B$3:'E'!$AN$500,18,FALSE)=1000000000,"-",(IF(VLOOKUP($X50,E!$B$3:'E'!$AN$500,18,FALSE)&lt;0.0001,FIXED(VLOOKUP($X50,E!$B$3:'E'!$AN$500,18,FALSE),6),IF(VLOOKUP($X50,E!$B$3:'E'!$AN$500,18,FALSE)&lt;0.001,FIXED(VLOOKUP($X50,E!$B$3:'E'!$AN$500,18,FALSE),5),IF(VLOOKUP($X50,E!$B$3:'E'!$AN$500,18,FALSE)&lt;0.01,FIXED(VLOOKUP($X50,E!$B$3:'E'!$AN$500,18,FALSE),4),IF(VLOOKUP($X50,E!$B$3:'E'!$AN$500,18,FALSE)&lt;0.1,FIXED(VLOOKUP($X50,E!$B$3:'E'!$AN$500,18,FALSE),3),IF(VLOOKUP($X50,E!$B$3:'E'!$AN$500,18,FALSE)&lt;1,FIXED(VLOOKUP($X50,E!$B$3:'E'!$AN$500,18,FALSE),2),IF(VLOOKUP($X50,E!$B$3:'E'!$AN$500,18,FALSE)&lt;10,FIXED(VLOOKUP($X50,E!$B$3:'E'!$AN$500,18,FALSE),1),VLOOKUP($X50,E!$B$3:'E'!$AN$500,18,FALSE))))))))),"-")</f>
        <v>200</v>
      </c>
      <c r="X50" s="40">
        <v>531</v>
      </c>
    </row>
    <row r="51" spans="1:25" ht="9" customHeight="1" x14ac:dyDescent="0.2">
      <c r="A51" s="104" t="s">
        <v>2184</v>
      </c>
      <c r="E51" s="110" t="str">
        <f>IFERROR(IF(VLOOKUP($X51,E!$B$3:'E'!$AN$500,5,FALSE)=1000000000,"-",(IF(VLOOKUP($X51,E!$B$3:'E'!$AN$500,5,FALSE)&lt;0.0001,FIXED(VLOOKUP($X51,E!$B$3:'E'!$AN$500,5,FALSE),6),IF(VLOOKUP($X51,E!$B$3:'E'!$AN$500,5,FALSE)&lt;0.001,FIXED(VLOOKUP($X51,E!$B$3:'E'!$AN$500,5,FALSE),5),IF(VLOOKUP($X51,E!$B$3:'E'!$AN$500,5,FALSE)&lt;0.01,FIXED(VLOOKUP($X51,E!$B$3:'E'!$AN$500,5,FALSE),4),IF(VLOOKUP($X51,E!$B$3:'E'!$AN$500,5,FALSE)&lt;0.1,FIXED(VLOOKUP($X51,E!$B$3:'E'!$AN$500,5,FALSE),3),IF(VLOOKUP($X51,E!$B$3:'E'!$AN$500,5,FALSE)&lt;1,FIXED(VLOOKUP($X51,E!$B$3:'E'!$AN$500,5,FALSE),2),IF(VLOOKUP($X51,E!$B$3:'E'!$AN$500,5,FALSE)&lt;10,FIXED(VLOOKUP($X51,E!$B$3:'E'!$AN$500,5,FALSE),1),VLOOKUP($X51,E!$B$3:'E'!$AN$500,5,FALSE))))))))),"-")</f>
        <v>0,35</v>
      </c>
      <c r="G51" s="110" t="str">
        <f>IFERROR(IF(VLOOKUP($X51,E!$B$3:'E'!$AN$500,6,FALSE)=1000000000,"-",(IF(VLOOKUP($X51,E!$B$3:'E'!$AN$500,6,FALSE)&lt;0.0001,FIXED(VLOOKUP($X51,E!$B$3:'E'!$AN$500,6,FALSE),6),IF(VLOOKUP($X51,E!$B$3:'E'!$AN$500,6,FALSE)&lt;0.001,FIXED(VLOOKUP($X51,E!$B$3:'E'!$AN$500,6,FALSE),5),IF(VLOOKUP($X51,E!$B$3:'E'!$AN$500,6,FALSE)&lt;0.01,FIXED(VLOOKUP($X51,E!$B$3:'E'!$AN$500,6,FALSE),4),IF(VLOOKUP($X51,E!$B$3:'E'!$AN$500,6,FALSE)&lt;0.1,FIXED(VLOOKUP($X51,E!$B$3:'E'!$AN$500,6,FALSE),3),IF(VLOOKUP($X51,E!$B$3:'E'!$AN$500,6,FALSE)&lt;1,FIXED(VLOOKUP($X51,E!$B$3:'E'!$AN$500,6,FALSE),2),IF(VLOOKUP($X51,E!$B$3:'E'!$AN$500,6,FALSE)&lt;10,FIXED(VLOOKUP($X51,E!$B$3:'E'!$AN$500,6,FALSE),1),VLOOKUP($X51,E!$B$3:'E'!$AN$500,6,FALSE))))))))),"-")</f>
        <v>0,35</v>
      </c>
      <c r="I51" s="110" t="str">
        <f>IFERROR(IF(VLOOKUP($X51,E!$B$3:'E'!$AN$500,7,FALSE)=1000000000,"-",(IF(VLOOKUP($X51,E!$B$3:'E'!$AN$500,7,FALSE)&lt;0.0001,FIXED(VLOOKUP($X51,E!$B$3:'E'!$AN$500,7,FALSE),6),IF(VLOOKUP($X51,E!$B$3:'E'!$AN$500,7,FALSE)&lt;0.001,FIXED(VLOOKUP($X51,E!$B$3:'E'!$AN$500,7,FALSE),5),IF(VLOOKUP($X51,E!$B$3:'E'!$AN$500,7,FALSE)&lt;0.01,FIXED(VLOOKUP($X51,E!$B$3:'E'!$AN$500,7,FALSE),4),IF(VLOOKUP($X51,E!$B$3:'E'!$AN$500,7,FALSE)&lt;0.1,FIXED(VLOOKUP($X51,E!$B$3:'E'!$AN$500,7,FALSE),3),IF(VLOOKUP($X51,E!$B$3:'E'!$AN$500,7,FALSE)&lt;1,FIXED(VLOOKUP($X51,E!$B$3:'E'!$AN$500,7,FALSE),2),IF(VLOOKUP($X51,E!$B$3:'E'!$AN$500,7,FALSE)&lt;10,FIXED(VLOOKUP($X51,E!$B$3:'E'!$AN$500,7,FALSE),1),VLOOKUP($X51,E!$B$3:'E'!$AN$500,7,FALSE))))))))),"-")</f>
        <v>0,35</v>
      </c>
      <c r="K51" s="110" t="str">
        <f>IFERROR(IF(VLOOKUP($X51,E!$B$3:'E'!$AN$500,8,FALSE)=1000000000,"-",(IF(VLOOKUP($X51,E!$B$3:'E'!$AN$500,8,FALSE)&lt;0.0001,FIXED(VLOOKUP($X51,E!$B$3:'E'!$AN$500,8,FALSE),6),IF(VLOOKUP($X51,E!$B$3:'E'!$AN$500,8,FALSE)&lt;0.001,FIXED(VLOOKUP($X51,E!$B$3:'E'!$AN$500,8,FALSE),5),IF(VLOOKUP($X51,E!$B$3:'E'!$AN$500,8,FALSE)&lt;0.01,FIXED(VLOOKUP($X51,E!$B$3:'E'!$AN$500,8,FALSE),4),IF(VLOOKUP($X51,E!$B$3:'E'!$AN$500,8,FALSE)&lt;0.1,FIXED(VLOOKUP($X51,E!$B$3:'E'!$AN$500,8,FALSE),3),IF(VLOOKUP($X51,E!$B$3:'E'!$AN$500,8,FALSE)&lt;1,FIXED(VLOOKUP($X51,E!$B$3:'E'!$AN$500,8,FALSE),2),IF(VLOOKUP($X51,E!$B$3:'E'!$AN$500,8,FALSE)&lt;10,FIXED(VLOOKUP($X51,E!$B$3:'E'!$AN$500,8,FALSE),1),VLOOKUP($X51,E!$B$3:'E'!$AN$500,8,FALSE))))))))),"-")</f>
        <v>-</v>
      </c>
      <c r="L51" s="39" t="str">
        <f t="shared" ref="L51:L66" si="0">IF(K51="-","(1)","")</f>
        <v>(1)</v>
      </c>
      <c r="M51" s="110" t="str">
        <f>IFERROR(IF(VLOOKUP($X51,E!$B$3:'E'!$AN$500,9,FALSE)=1000000000,"-",(IF(VLOOKUP($X51,E!$B$3:'E'!$AN$500,9,FALSE)&lt;0.0001,FIXED(VLOOKUP($X51,E!$B$3:'E'!$AN$500,9,FALSE),6),IF(VLOOKUP($X51,E!$B$3:'E'!$AN$500,9,FALSE)&lt;0.001,FIXED(VLOOKUP($X51,E!$B$3:'E'!$AN$500,9,FALSE),5),IF(VLOOKUP($X51,E!$B$3:'E'!$AN$500,9,FALSE)&lt;0.01,FIXED(VLOOKUP($X51,E!$B$3:'E'!$AN$500,9,FALSE),4),IF(VLOOKUP($X51,E!$B$3:'E'!$AN$500,9,FALSE)&lt;0.1,FIXED(VLOOKUP($X51,E!$B$3:'E'!$AN$500,9,FALSE),3),IF(VLOOKUP($X51,E!$B$3:'E'!$AN$500,9,FALSE)&lt;1,FIXED(VLOOKUP($X51,E!$B$3:'E'!$AN$500,9,FALSE),2),IF(VLOOKUP($X51,E!$B$3:'E'!$AN$500,9,FALSE)&lt;10,FIXED(VLOOKUP($X51,E!$B$3:'E'!$AN$500,9,FALSE),1),VLOOKUP($X51,E!$B$3:'E'!$AN$500,9,FALSE))))))))),"-")</f>
        <v>-</v>
      </c>
      <c r="N51" s="39" t="str">
        <f t="shared" ref="N51:N66" si="1">IF(M51="-","(1)","")</f>
        <v>(1)</v>
      </c>
      <c r="O51" s="110" t="str">
        <f>IFERROR(IF(VLOOKUP($X51,E!$B$3:'E'!$AN$500,10,FALSE)=1000000000,"-",(IF(VLOOKUP($X51,E!$B$3:'E'!$AN$500,10,FALSE)&lt;0.0001,FIXED(VLOOKUP($X51,E!$B$3:'E'!$AN$500,10,FALSE),6),IF(VLOOKUP($X51,E!$B$3:'E'!$AN$500,10,FALSE)&lt;0.001,FIXED(VLOOKUP($X51,E!$B$3:'E'!$AN$500,10,FALSE),5),IF(VLOOKUP($X51,E!$B$3:'E'!$AN$500,10,FALSE)&lt;0.01,FIXED(VLOOKUP($X51,E!$B$3:'E'!$AN$500,10,FALSE),4),IF(VLOOKUP($X51,E!$B$3:'E'!$AN$500,10,FALSE)&lt;0.1,FIXED(VLOOKUP($X51,E!$B$3:'E'!$AN$500,10,FALSE),3),IF(VLOOKUP($X51,E!$B$3:'E'!$AN$500,10,FALSE)&lt;1,FIXED(VLOOKUP($X51,E!$B$3:'E'!$AN$500,10,FALSE),2),IF(VLOOKUP($X51,E!$B$3:'E'!$AN$500,10,FALSE)&lt;10,FIXED(VLOOKUP($X51,E!$B$3:'E'!$AN$500,10,FALSE),1),VLOOKUP($X51,E!$B$3:'E'!$AN$500,10,FALSE))))))))),"-")</f>
        <v>-</v>
      </c>
      <c r="Q51" s="110" t="str">
        <f>IFERROR(IF(VLOOKUP($X51,E!$B$3:'E'!$AN$500,11,FALSE)=1000000000,"-",(IF(VLOOKUP($X51,E!$B$3:'E'!$AN$500,11,FALSE)&lt;0.0001,FIXED(VLOOKUP($X51,E!$B$3:'E'!$AN$500,11,FALSE),6),IF(VLOOKUP($X51,E!$B$3:'E'!$AN$500,11,FALSE)&lt;0.001,FIXED(VLOOKUP($X51,E!$B$3:'E'!$AN$500,11,FALSE),5),IF(VLOOKUP($X51,E!$B$3:'E'!$AN$500,11,FALSE)&lt;0.01,FIXED(VLOOKUP($X51,E!$B$3:'E'!$AN$500,11,FALSE),4),IF(VLOOKUP($X51,E!$B$3:'E'!$AN$500,11,FALSE)&lt;0.1,FIXED(VLOOKUP($X51,E!$B$3:'E'!$AN$500,11,FALSE),3),IF(VLOOKUP($X51,E!$B$3:'E'!$AN$500,11,FALSE)&lt;1,FIXED(VLOOKUP($X51,E!$B$3:'E'!$AN$500,11,FALSE),2),IF(VLOOKUP($X51,E!$B$3:'E'!$AN$500,11,FALSE)&lt;10,FIXED(VLOOKUP($X51,E!$B$3:'E'!$AN$500,11,FALSE),1),VLOOKUP($X51,E!$B$3:'E'!$AN$500,11,FALSE))))))))),"-")</f>
        <v>-</v>
      </c>
      <c r="S51" s="110" t="str">
        <f>IFERROR(IF(VLOOKUP($X51,E!$B$3:'E'!$AN$500,12,FALSE)=1000000000,"-",(IF(VLOOKUP($X51,E!$B$3:'E'!$AN$500,12,FALSE)&lt;0.0001,FIXED(VLOOKUP($X51,E!$B$3:'E'!$AN$500,12,FALSE),6),IF(VLOOKUP($X51,E!$B$3:'E'!$AN$500,12,FALSE)&lt;0.001,FIXED(VLOOKUP($X51,E!$B$3:'E'!$AN$500,12,FALSE),5),IF(VLOOKUP($X51,E!$B$3:'E'!$AN$500,12,FALSE)&lt;0.01,FIXED(VLOOKUP($X51,E!$B$3:'E'!$AN$500,12,FALSE),4),IF(VLOOKUP($X51,E!$B$3:'E'!$AN$500,12,FALSE)&lt;0.1,FIXED(VLOOKUP($X51,E!$B$3:'E'!$AN$500,12,FALSE),3),IF(VLOOKUP($X51,E!$B$3:'E'!$AN$500,12,FALSE)&lt;1,FIXED(VLOOKUP($X51,E!$B$3:'E'!$AN$500,12,FALSE),2),IF(VLOOKUP($X51,E!$B$3:'E'!$AN$500,12,FALSE)&lt;10,FIXED(VLOOKUP($X51,E!$B$3:'E'!$AN$500,12,FALSE),1),VLOOKUP($X51,E!$B$3:'E'!$AN$500,12,FALSE))))))))),"-")</f>
        <v>-</v>
      </c>
      <c r="U51" s="110" t="str">
        <f>IFERROR(IF(VLOOKUP($X51,E!$B$3:'E'!$AN$500,18,FALSE)=1000000000,"-",(IF(VLOOKUP($X51,E!$B$3:'E'!$AN$500,18,FALSE)&lt;0.0001,FIXED(VLOOKUP($X51,E!$B$3:'E'!$AN$500,18,FALSE),6),IF(VLOOKUP($X51,E!$B$3:'E'!$AN$500,18,FALSE)&lt;0.001,FIXED(VLOOKUP($X51,E!$B$3:'E'!$AN$500,18,FALSE),5),IF(VLOOKUP($X51,E!$B$3:'E'!$AN$500,18,FALSE)&lt;0.01,FIXED(VLOOKUP($X51,E!$B$3:'E'!$AN$500,18,FALSE),4),IF(VLOOKUP($X51,E!$B$3:'E'!$AN$500,18,FALSE)&lt;0.1,FIXED(VLOOKUP($X51,E!$B$3:'E'!$AN$500,18,FALSE),3),IF(VLOOKUP($X51,E!$B$3:'E'!$AN$500,18,FALSE)&lt;1,FIXED(VLOOKUP($X51,E!$B$3:'E'!$AN$500,18,FALSE),2),IF(VLOOKUP($X51,E!$B$3:'E'!$AN$500,18,FALSE)&lt;10,FIXED(VLOOKUP($X51,E!$B$3:'E'!$AN$500,18,FALSE),1),VLOOKUP($X51,E!$B$3:'E'!$AN$500,18,FALSE))))))))),"-")</f>
        <v>-</v>
      </c>
      <c r="X51" s="40">
        <v>2159</v>
      </c>
    </row>
    <row r="52" spans="1:25" ht="9" customHeight="1" x14ac:dyDescent="0.2">
      <c r="A52" s="104" t="s">
        <v>2185</v>
      </c>
      <c r="E52" s="110" t="str">
        <f>IFERROR(IF(VLOOKUP($X52,E!$B$3:'E'!$AN$500,5,FALSE)=1000000000,"-",(IF(VLOOKUP($X52,E!$B$3:'E'!$AN$500,5,FALSE)&lt;0.0001,FIXED(VLOOKUP($X52,E!$B$3:'E'!$AN$500,5,FALSE),6),IF(VLOOKUP($X52,E!$B$3:'E'!$AN$500,5,FALSE)&lt;0.001,FIXED(VLOOKUP($X52,E!$B$3:'E'!$AN$500,5,FALSE),5),IF(VLOOKUP($X52,E!$B$3:'E'!$AN$500,5,FALSE)&lt;0.01,FIXED(VLOOKUP($X52,E!$B$3:'E'!$AN$500,5,FALSE),4),IF(VLOOKUP($X52,E!$B$3:'E'!$AN$500,5,FALSE)&lt;0.1,FIXED(VLOOKUP($X52,E!$B$3:'E'!$AN$500,5,FALSE),3),IF(VLOOKUP($X52,E!$B$3:'E'!$AN$500,5,FALSE)&lt;1,FIXED(VLOOKUP($X52,E!$B$3:'E'!$AN$500,5,FALSE),2),IF(VLOOKUP($X52,E!$B$3:'E'!$AN$500,5,FALSE)&lt;10,FIXED(VLOOKUP($X52,E!$B$3:'E'!$AN$500,5,FALSE),1),VLOOKUP($X52,E!$B$3:'E'!$AN$500,5,FALSE))))))))),"-")</f>
        <v>0,45</v>
      </c>
      <c r="G52" s="110" t="str">
        <f>IFERROR(IF(VLOOKUP($X52,E!$B$3:'E'!$AN$500,6,FALSE)=1000000000,"-",(IF(VLOOKUP($X52,E!$B$3:'E'!$AN$500,6,FALSE)&lt;0.0001,FIXED(VLOOKUP($X52,E!$B$3:'E'!$AN$500,6,FALSE),6),IF(VLOOKUP($X52,E!$B$3:'E'!$AN$500,6,FALSE)&lt;0.001,FIXED(VLOOKUP($X52,E!$B$3:'E'!$AN$500,6,FALSE),5),IF(VLOOKUP($X52,E!$B$3:'E'!$AN$500,6,FALSE)&lt;0.01,FIXED(VLOOKUP($X52,E!$B$3:'E'!$AN$500,6,FALSE),4),IF(VLOOKUP($X52,E!$B$3:'E'!$AN$500,6,FALSE)&lt;0.1,FIXED(VLOOKUP($X52,E!$B$3:'E'!$AN$500,6,FALSE),3),IF(VLOOKUP($X52,E!$B$3:'E'!$AN$500,6,FALSE)&lt;1,FIXED(VLOOKUP($X52,E!$B$3:'E'!$AN$500,6,FALSE),2),IF(VLOOKUP($X52,E!$B$3:'E'!$AN$500,6,FALSE)&lt;10,FIXED(VLOOKUP($X52,E!$B$3:'E'!$AN$500,6,FALSE),1),VLOOKUP($X52,E!$B$3:'E'!$AN$500,6,FALSE))))))))),"-")</f>
        <v>0,45</v>
      </c>
      <c r="I52" s="110" t="str">
        <f>IFERROR(IF(VLOOKUP($X52,E!$B$3:'E'!$AN$500,7,FALSE)=1000000000,"-",(IF(VLOOKUP($X52,E!$B$3:'E'!$AN$500,7,FALSE)&lt;0.0001,FIXED(VLOOKUP($X52,E!$B$3:'E'!$AN$500,7,FALSE),6),IF(VLOOKUP($X52,E!$B$3:'E'!$AN$500,7,FALSE)&lt;0.001,FIXED(VLOOKUP($X52,E!$B$3:'E'!$AN$500,7,FALSE),5),IF(VLOOKUP($X52,E!$B$3:'E'!$AN$500,7,FALSE)&lt;0.01,FIXED(VLOOKUP($X52,E!$B$3:'E'!$AN$500,7,FALSE),4),IF(VLOOKUP($X52,E!$B$3:'E'!$AN$500,7,FALSE)&lt;0.1,FIXED(VLOOKUP($X52,E!$B$3:'E'!$AN$500,7,FALSE),3),IF(VLOOKUP($X52,E!$B$3:'E'!$AN$500,7,FALSE)&lt;1,FIXED(VLOOKUP($X52,E!$B$3:'E'!$AN$500,7,FALSE),2),IF(VLOOKUP($X52,E!$B$3:'E'!$AN$500,7,FALSE)&lt;10,FIXED(VLOOKUP($X52,E!$B$3:'E'!$AN$500,7,FALSE),1),VLOOKUP($X52,E!$B$3:'E'!$AN$500,7,FALSE))))))))),"-")</f>
        <v>0,45</v>
      </c>
      <c r="K52" s="110" t="str">
        <f>IFERROR(IF(VLOOKUP($X52,E!$B$3:'E'!$AN$500,8,FALSE)=1000000000,"-",(IF(VLOOKUP($X52,E!$B$3:'E'!$AN$500,8,FALSE)&lt;0.0001,FIXED(VLOOKUP($X52,E!$B$3:'E'!$AN$500,8,FALSE),6),IF(VLOOKUP($X52,E!$B$3:'E'!$AN$500,8,FALSE)&lt;0.001,FIXED(VLOOKUP($X52,E!$B$3:'E'!$AN$500,8,FALSE),5),IF(VLOOKUP($X52,E!$B$3:'E'!$AN$500,8,FALSE)&lt;0.01,FIXED(VLOOKUP($X52,E!$B$3:'E'!$AN$500,8,FALSE),4),IF(VLOOKUP($X52,E!$B$3:'E'!$AN$500,8,FALSE)&lt;0.1,FIXED(VLOOKUP($X52,E!$B$3:'E'!$AN$500,8,FALSE),3),IF(VLOOKUP($X52,E!$B$3:'E'!$AN$500,8,FALSE)&lt;1,FIXED(VLOOKUP($X52,E!$B$3:'E'!$AN$500,8,FALSE),2),IF(VLOOKUP($X52,E!$B$3:'E'!$AN$500,8,FALSE)&lt;10,FIXED(VLOOKUP($X52,E!$B$3:'E'!$AN$500,8,FALSE),1),VLOOKUP($X52,E!$B$3:'E'!$AN$500,8,FALSE))))))))),"-")</f>
        <v>-</v>
      </c>
      <c r="L52" s="39" t="str">
        <f t="shared" si="0"/>
        <v>(1)</v>
      </c>
      <c r="M52" s="110" t="str">
        <f>IFERROR(IF(VLOOKUP($X52,E!$B$3:'E'!$AN$500,9,FALSE)=1000000000,"-",(IF(VLOOKUP($X52,E!$B$3:'E'!$AN$500,9,FALSE)&lt;0.0001,FIXED(VLOOKUP($X52,E!$B$3:'E'!$AN$500,9,FALSE),6),IF(VLOOKUP($X52,E!$B$3:'E'!$AN$500,9,FALSE)&lt;0.001,FIXED(VLOOKUP($X52,E!$B$3:'E'!$AN$500,9,FALSE),5),IF(VLOOKUP($X52,E!$B$3:'E'!$AN$500,9,FALSE)&lt;0.01,FIXED(VLOOKUP($X52,E!$B$3:'E'!$AN$500,9,FALSE),4),IF(VLOOKUP($X52,E!$B$3:'E'!$AN$500,9,FALSE)&lt;0.1,FIXED(VLOOKUP($X52,E!$B$3:'E'!$AN$500,9,FALSE),3),IF(VLOOKUP($X52,E!$B$3:'E'!$AN$500,9,FALSE)&lt;1,FIXED(VLOOKUP($X52,E!$B$3:'E'!$AN$500,9,FALSE),2),IF(VLOOKUP($X52,E!$B$3:'E'!$AN$500,9,FALSE)&lt;10,FIXED(VLOOKUP($X52,E!$B$3:'E'!$AN$500,9,FALSE),1),VLOOKUP($X52,E!$B$3:'E'!$AN$500,9,FALSE))))))))),"-")</f>
        <v>-</v>
      </c>
      <c r="N52" s="39" t="str">
        <f t="shared" si="1"/>
        <v>(1)</v>
      </c>
      <c r="O52" s="110" t="str">
        <f>IFERROR(IF(VLOOKUP($X52,E!$B$3:'E'!$AN$500,10,FALSE)=1000000000,"-",(IF(VLOOKUP($X52,E!$B$3:'E'!$AN$500,10,FALSE)&lt;0.0001,FIXED(VLOOKUP($X52,E!$B$3:'E'!$AN$500,10,FALSE),6),IF(VLOOKUP($X52,E!$B$3:'E'!$AN$500,10,FALSE)&lt;0.001,FIXED(VLOOKUP($X52,E!$B$3:'E'!$AN$500,10,FALSE),5),IF(VLOOKUP($X52,E!$B$3:'E'!$AN$500,10,FALSE)&lt;0.01,FIXED(VLOOKUP($X52,E!$B$3:'E'!$AN$500,10,FALSE),4),IF(VLOOKUP($X52,E!$B$3:'E'!$AN$500,10,FALSE)&lt;0.1,FIXED(VLOOKUP($X52,E!$B$3:'E'!$AN$500,10,FALSE),3),IF(VLOOKUP($X52,E!$B$3:'E'!$AN$500,10,FALSE)&lt;1,FIXED(VLOOKUP($X52,E!$B$3:'E'!$AN$500,10,FALSE),2),IF(VLOOKUP($X52,E!$B$3:'E'!$AN$500,10,FALSE)&lt;10,FIXED(VLOOKUP($X52,E!$B$3:'E'!$AN$500,10,FALSE),1),VLOOKUP($X52,E!$B$3:'E'!$AN$500,10,FALSE))))))))),"-")</f>
        <v>-</v>
      </c>
      <c r="Q52" s="110" t="str">
        <f>IFERROR(IF(VLOOKUP($X52,E!$B$3:'E'!$AN$500,11,FALSE)=1000000000,"-",(IF(VLOOKUP($X52,E!$B$3:'E'!$AN$500,11,FALSE)&lt;0.0001,FIXED(VLOOKUP($X52,E!$B$3:'E'!$AN$500,11,FALSE),6),IF(VLOOKUP($X52,E!$B$3:'E'!$AN$500,11,FALSE)&lt;0.001,FIXED(VLOOKUP($X52,E!$B$3:'E'!$AN$500,11,FALSE),5),IF(VLOOKUP($X52,E!$B$3:'E'!$AN$500,11,FALSE)&lt;0.01,FIXED(VLOOKUP($X52,E!$B$3:'E'!$AN$500,11,FALSE),4),IF(VLOOKUP($X52,E!$B$3:'E'!$AN$500,11,FALSE)&lt;0.1,FIXED(VLOOKUP($X52,E!$B$3:'E'!$AN$500,11,FALSE),3),IF(VLOOKUP($X52,E!$B$3:'E'!$AN$500,11,FALSE)&lt;1,FIXED(VLOOKUP($X52,E!$B$3:'E'!$AN$500,11,FALSE),2),IF(VLOOKUP($X52,E!$B$3:'E'!$AN$500,11,FALSE)&lt;10,FIXED(VLOOKUP($X52,E!$B$3:'E'!$AN$500,11,FALSE),1),VLOOKUP($X52,E!$B$3:'E'!$AN$500,11,FALSE))))))))),"-")</f>
        <v>-</v>
      </c>
      <c r="S52" s="110" t="str">
        <f>IFERROR(IF(VLOOKUP($X52,E!$B$3:'E'!$AN$500,12,FALSE)=1000000000,"-",(IF(VLOOKUP($X52,E!$B$3:'E'!$AN$500,12,FALSE)&lt;0.0001,FIXED(VLOOKUP($X52,E!$B$3:'E'!$AN$500,12,FALSE),6),IF(VLOOKUP($X52,E!$B$3:'E'!$AN$500,12,FALSE)&lt;0.001,FIXED(VLOOKUP($X52,E!$B$3:'E'!$AN$500,12,FALSE),5),IF(VLOOKUP($X52,E!$B$3:'E'!$AN$500,12,FALSE)&lt;0.01,FIXED(VLOOKUP($X52,E!$B$3:'E'!$AN$500,12,FALSE),4),IF(VLOOKUP($X52,E!$B$3:'E'!$AN$500,12,FALSE)&lt;0.1,FIXED(VLOOKUP($X52,E!$B$3:'E'!$AN$500,12,FALSE),3),IF(VLOOKUP($X52,E!$B$3:'E'!$AN$500,12,FALSE)&lt;1,FIXED(VLOOKUP($X52,E!$B$3:'E'!$AN$500,12,FALSE),2),IF(VLOOKUP($X52,E!$B$3:'E'!$AN$500,12,FALSE)&lt;10,FIXED(VLOOKUP($X52,E!$B$3:'E'!$AN$500,12,FALSE),1),VLOOKUP($X52,E!$B$3:'E'!$AN$500,12,FALSE))))))))),"-")</f>
        <v>-</v>
      </c>
      <c r="U52" s="110" t="str">
        <f>IFERROR(IF(VLOOKUP($X52,E!$B$3:'E'!$AN$500,18,FALSE)=1000000000,"-",(IF(VLOOKUP($X52,E!$B$3:'E'!$AN$500,18,FALSE)&lt;0.0001,FIXED(VLOOKUP($X52,E!$B$3:'E'!$AN$500,18,FALSE),6),IF(VLOOKUP($X52,E!$B$3:'E'!$AN$500,18,FALSE)&lt;0.001,FIXED(VLOOKUP($X52,E!$B$3:'E'!$AN$500,18,FALSE),5),IF(VLOOKUP($X52,E!$B$3:'E'!$AN$500,18,FALSE)&lt;0.01,FIXED(VLOOKUP($X52,E!$B$3:'E'!$AN$500,18,FALSE),4),IF(VLOOKUP($X52,E!$B$3:'E'!$AN$500,18,FALSE)&lt;0.1,FIXED(VLOOKUP($X52,E!$B$3:'E'!$AN$500,18,FALSE),3),IF(VLOOKUP($X52,E!$B$3:'E'!$AN$500,18,FALSE)&lt;1,FIXED(VLOOKUP($X52,E!$B$3:'E'!$AN$500,18,FALSE),2),IF(VLOOKUP($X52,E!$B$3:'E'!$AN$500,18,FALSE)&lt;10,FIXED(VLOOKUP($X52,E!$B$3:'E'!$AN$500,18,FALSE),1),VLOOKUP($X52,E!$B$3:'E'!$AN$500,18,FALSE))))))))),"-")</f>
        <v>-</v>
      </c>
      <c r="X52" s="40">
        <v>29</v>
      </c>
    </row>
    <row r="53" spans="1:25" ht="9" customHeight="1" x14ac:dyDescent="0.2">
      <c r="A53" s="104" t="s">
        <v>2186</v>
      </c>
      <c r="E53" s="110" t="str">
        <f>IFERROR(IF(VLOOKUP($X53,E!$B$3:'E'!$AN$500,5,FALSE)=1000000000,"-",(IF(VLOOKUP($X53,E!$B$3:'E'!$AN$500,5,FALSE)&lt;0.0001,FIXED(VLOOKUP($X53,E!$B$3:'E'!$AN$500,5,FALSE),6),IF(VLOOKUP($X53,E!$B$3:'E'!$AN$500,5,FALSE)&lt;0.001,FIXED(VLOOKUP($X53,E!$B$3:'E'!$AN$500,5,FALSE),5),IF(VLOOKUP($X53,E!$B$3:'E'!$AN$500,5,FALSE)&lt;0.01,FIXED(VLOOKUP($X53,E!$B$3:'E'!$AN$500,5,FALSE),4),IF(VLOOKUP($X53,E!$B$3:'E'!$AN$500,5,FALSE)&lt;0.1,FIXED(VLOOKUP($X53,E!$B$3:'E'!$AN$500,5,FALSE),3),IF(VLOOKUP($X53,E!$B$3:'E'!$AN$500,5,FALSE)&lt;1,FIXED(VLOOKUP($X53,E!$B$3:'E'!$AN$500,5,FALSE),2),IF(VLOOKUP($X53,E!$B$3:'E'!$AN$500,5,FALSE)&lt;10,FIXED(VLOOKUP($X53,E!$B$3:'E'!$AN$500,5,FALSE),1),VLOOKUP($X53,E!$B$3:'E'!$AN$500,5,FALSE))))))))),"-")</f>
        <v>0,45</v>
      </c>
      <c r="G53" s="110" t="str">
        <f>IFERROR(IF(VLOOKUP($X53,E!$B$3:'E'!$AN$500,6,FALSE)=1000000000,"-",(IF(VLOOKUP($X53,E!$B$3:'E'!$AN$500,6,FALSE)&lt;0.0001,FIXED(VLOOKUP($X53,E!$B$3:'E'!$AN$500,6,FALSE),6),IF(VLOOKUP($X53,E!$B$3:'E'!$AN$500,6,FALSE)&lt;0.001,FIXED(VLOOKUP($X53,E!$B$3:'E'!$AN$500,6,FALSE),5),IF(VLOOKUP($X53,E!$B$3:'E'!$AN$500,6,FALSE)&lt;0.01,FIXED(VLOOKUP($X53,E!$B$3:'E'!$AN$500,6,FALSE),4),IF(VLOOKUP($X53,E!$B$3:'E'!$AN$500,6,FALSE)&lt;0.1,FIXED(VLOOKUP($X53,E!$B$3:'E'!$AN$500,6,FALSE),3),IF(VLOOKUP($X53,E!$B$3:'E'!$AN$500,6,FALSE)&lt;1,FIXED(VLOOKUP($X53,E!$B$3:'E'!$AN$500,6,FALSE),2),IF(VLOOKUP($X53,E!$B$3:'E'!$AN$500,6,FALSE)&lt;10,FIXED(VLOOKUP($X53,E!$B$3:'E'!$AN$500,6,FALSE),1),VLOOKUP($X53,E!$B$3:'E'!$AN$500,6,FALSE))))))))),"-")</f>
        <v>0,45</v>
      </c>
      <c r="I53" s="110" t="str">
        <f>IFERROR(IF(VLOOKUP($X53,E!$B$3:'E'!$AN$500,7,FALSE)=1000000000,"-",(IF(VLOOKUP($X53,E!$B$3:'E'!$AN$500,7,FALSE)&lt;0.0001,FIXED(VLOOKUP($X53,E!$B$3:'E'!$AN$500,7,FALSE),6),IF(VLOOKUP($X53,E!$B$3:'E'!$AN$500,7,FALSE)&lt;0.001,FIXED(VLOOKUP($X53,E!$B$3:'E'!$AN$500,7,FALSE),5),IF(VLOOKUP($X53,E!$B$3:'E'!$AN$500,7,FALSE)&lt;0.01,FIXED(VLOOKUP($X53,E!$B$3:'E'!$AN$500,7,FALSE),4),IF(VLOOKUP($X53,E!$B$3:'E'!$AN$500,7,FALSE)&lt;0.1,FIXED(VLOOKUP($X53,E!$B$3:'E'!$AN$500,7,FALSE),3),IF(VLOOKUP($X53,E!$B$3:'E'!$AN$500,7,FALSE)&lt;1,FIXED(VLOOKUP($X53,E!$B$3:'E'!$AN$500,7,FALSE),2),IF(VLOOKUP($X53,E!$B$3:'E'!$AN$500,7,FALSE)&lt;10,FIXED(VLOOKUP($X53,E!$B$3:'E'!$AN$500,7,FALSE),1),VLOOKUP($X53,E!$B$3:'E'!$AN$500,7,FALSE))))))))),"-")</f>
        <v>0,45</v>
      </c>
      <c r="K53" s="110" t="str">
        <f>IFERROR(IF(VLOOKUP($X53,E!$B$3:'E'!$AN$500,8,FALSE)=1000000000,"-",(IF(VLOOKUP($X53,E!$B$3:'E'!$AN$500,8,FALSE)&lt;0.0001,FIXED(VLOOKUP($X53,E!$B$3:'E'!$AN$500,8,FALSE),6),IF(VLOOKUP($X53,E!$B$3:'E'!$AN$500,8,FALSE)&lt;0.001,FIXED(VLOOKUP($X53,E!$B$3:'E'!$AN$500,8,FALSE),5),IF(VLOOKUP($X53,E!$B$3:'E'!$AN$500,8,FALSE)&lt;0.01,FIXED(VLOOKUP($X53,E!$B$3:'E'!$AN$500,8,FALSE),4),IF(VLOOKUP($X53,E!$B$3:'E'!$AN$500,8,FALSE)&lt;0.1,FIXED(VLOOKUP($X53,E!$B$3:'E'!$AN$500,8,FALSE),3),IF(VLOOKUP($X53,E!$B$3:'E'!$AN$500,8,FALSE)&lt;1,FIXED(VLOOKUP($X53,E!$B$3:'E'!$AN$500,8,FALSE),2),IF(VLOOKUP($X53,E!$B$3:'E'!$AN$500,8,FALSE)&lt;10,FIXED(VLOOKUP($X53,E!$B$3:'E'!$AN$500,8,FALSE),1),VLOOKUP($X53,E!$B$3:'E'!$AN$500,8,FALSE))))))))),"-")</f>
        <v>-</v>
      </c>
      <c r="L53" s="39" t="str">
        <f t="shared" si="0"/>
        <v>(1)</v>
      </c>
      <c r="M53" s="110" t="str">
        <f>IFERROR(IF(VLOOKUP($X53,E!$B$3:'E'!$AN$500,9,FALSE)=1000000000,"-",(IF(VLOOKUP($X53,E!$B$3:'E'!$AN$500,9,FALSE)&lt;0.0001,FIXED(VLOOKUP($X53,E!$B$3:'E'!$AN$500,9,FALSE),6),IF(VLOOKUP($X53,E!$B$3:'E'!$AN$500,9,FALSE)&lt;0.001,FIXED(VLOOKUP($X53,E!$B$3:'E'!$AN$500,9,FALSE),5),IF(VLOOKUP($X53,E!$B$3:'E'!$AN$500,9,FALSE)&lt;0.01,FIXED(VLOOKUP($X53,E!$B$3:'E'!$AN$500,9,FALSE),4),IF(VLOOKUP($X53,E!$B$3:'E'!$AN$500,9,FALSE)&lt;0.1,FIXED(VLOOKUP($X53,E!$B$3:'E'!$AN$500,9,FALSE),3),IF(VLOOKUP($X53,E!$B$3:'E'!$AN$500,9,FALSE)&lt;1,FIXED(VLOOKUP($X53,E!$B$3:'E'!$AN$500,9,FALSE),2),IF(VLOOKUP($X53,E!$B$3:'E'!$AN$500,9,FALSE)&lt;10,FIXED(VLOOKUP($X53,E!$B$3:'E'!$AN$500,9,FALSE),1),VLOOKUP($X53,E!$B$3:'E'!$AN$500,9,FALSE))))))))),"-")</f>
        <v>-</v>
      </c>
      <c r="N53" s="39" t="str">
        <f t="shared" si="1"/>
        <v>(1)</v>
      </c>
      <c r="O53" s="110" t="str">
        <f>IFERROR(IF(VLOOKUP($X53,E!$B$3:'E'!$AN$500,10,FALSE)=1000000000,"-",(IF(VLOOKUP($X53,E!$B$3:'E'!$AN$500,10,FALSE)&lt;0.0001,FIXED(VLOOKUP($X53,E!$B$3:'E'!$AN$500,10,FALSE),6),IF(VLOOKUP($X53,E!$B$3:'E'!$AN$500,10,FALSE)&lt;0.001,FIXED(VLOOKUP($X53,E!$B$3:'E'!$AN$500,10,FALSE),5),IF(VLOOKUP($X53,E!$B$3:'E'!$AN$500,10,FALSE)&lt;0.01,FIXED(VLOOKUP($X53,E!$B$3:'E'!$AN$500,10,FALSE),4),IF(VLOOKUP($X53,E!$B$3:'E'!$AN$500,10,FALSE)&lt;0.1,FIXED(VLOOKUP($X53,E!$B$3:'E'!$AN$500,10,FALSE),3),IF(VLOOKUP($X53,E!$B$3:'E'!$AN$500,10,FALSE)&lt;1,FIXED(VLOOKUP($X53,E!$B$3:'E'!$AN$500,10,FALSE),2),IF(VLOOKUP($X53,E!$B$3:'E'!$AN$500,10,FALSE)&lt;10,FIXED(VLOOKUP($X53,E!$B$3:'E'!$AN$500,10,FALSE),1),VLOOKUP($X53,E!$B$3:'E'!$AN$500,10,FALSE))))))))),"-")</f>
        <v>-</v>
      </c>
      <c r="Q53" s="110" t="str">
        <f>IFERROR(IF(VLOOKUP($X53,E!$B$3:'E'!$AN$500,11,FALSE)=1000000000,"-",(IF(VLOOKUP($X53,E!$B$3:'E'!$AN$500,11,FALSE)&lt;0.0001,FIXED(VLOOKUP($X53,E!$B$3:'E'!$AN$500,11,FALSE),6),IF(VLOOKUP($X53,E!$B$3:'E'!$AN$500,11,FALSE)&lt;0.001,FIXED(VLOOKUP($X53,E!$B$3:'E'!$AN$500,11,FALSE),5),IF(VLOOKUP($X53,E!$B$3:'E'!$AN$500,11,FALSE)&lt;0.01,FIXED(VLOOKUP($X53,E!$B$3:'E'!$AN$500,11,FALSE),4),IF(VLOOKUP($X53,E!$B$3:'E'!$AN$500,11,FALSE)&lt;0.1,FIXED(VLOOKUP($X53,E!$B$3:'E'!$AN$500,11,FALSE),3),IF(VLOOKUP($X53,E!$B$3:'E'!$AN$500,11,FALSE)&lt;1,FIXED(VLOOKUP($X53,E!$B$3:'E'!$AN$500,11,FALSE),2),IF(VLOOKUP($X53,E!$B$3:'E'!$AN$500,11,FALSE)&lt;10,FIXED(VLOOKUP($X53,E!$B$3:'E'!$AN$500,11,FALSE),1),VLOOKUP($X53,E!$B$3:'E'!$AN$500,11,FALSE))))))))),"-")</f>
        <v>-</v>
      </c>
      <c r="S53" s="110" t="str">
        <f>IFERROR(IF(VLOOKUP($X53,E!$B$3:'E'!$AN$500,12,FALSE)=1000000000,"-",(IF(VLOOKUP($X53,E!$B$3:'E'!$AN$500,12,FALSE)&lt;0.0001,FIXED(VLOOKUP($X53,E!$B$3:'E'!$AN$500,12,FALSE),6),IF(VLOOKUP($X53,E!$B$3:'E'!$AN$500,12,FALSE)&lt;0.001,FIXED(VLOOKUP($X53,E!$B$3:'E'!$AN$500,12,FALSE),5),IF(VLOOKUP($X53,E!$B$3:'E'!$AN$500,12,FALSE)&lt;0.01,FIXED(VLOOKUP($X53,E!$B$3:'E'!$AN$500,12,FALSE),4),IF(VLOOKUP($X53,E!$B$3:'E'!$AN$500,12,FALSE)&lt;0.1,FIXED(VLOOKUP($X53,E!$B$3:'E'!$AN$500,12,FALSE),3),IF(VLOOKUP($X53,E!$B$3:'E'!$AN$500,12,FALSE)&lt;1,FIXED(VLOOKUP($X53,E!$B$3:'E'!$AN$500,12,FALSE),2),IF(VLOOKUP($X53,E!$B$3:'E'!$AN$500,12,FALSE)&lt;10,FIXED(VLOOKUP($X53,E!$B$3:'E'!$AN$500,12,FALSE),1),VLOOKUP($X53,E!$B$3:'E'!$AN$500,12,FALSE))))))))),"-")</f>
        <v>-</v>
      </c>
      <c r="U53" s="110" t="str">
        <f>IFERROR(IF(VLOOKUP($X53,E!$B$3:'E'!$AN$500,18,FALSE)=1000000000,"-",(IF(VLOOKUP($X53,E!$B$3:'E'!$AN$500,18,FALSE)&lt;0.0001,FIXED(VLOOKUP($X53,E!$B$3:'E'!$AN$500,18,FALSE),6),IF(VLOOKUP($X53,E!$B$3:'E'!$AN$500,18,FALSE)&lt;0.001,FIXED(VLOOKUP($X53,E!$B$3:'E'!$AN$500,18,FALSE),5),IF(VLOOKUP($X53,E!$B$3:'E'!$AN$500,18,FALSE)&lt;0.01,FIXED(VLOOKUP($X53,E!$B$3:'E'!$AN$500,18,FALSE),4),IF(VLOOKUP($X53,E!$B$3:'E'!$AN$500,18,FALSE)&lt;0.1,FIXED(VLOOKUP($X53,E!$B$3:'E'!$AN$500,18,FALSE),3),IF(VLOOKUP($X53,E!$B$3:'E'!$AN$500,18,FALSE)&lt;1,FIXED(VLOOKUP($X53,E!$B$3:'E'!$AN$500,18,FALSE),2),IF(VLOOKUP($X53,E!$B$3:'E'!$AN$500,18,FALSE)&lt;10,FIXED(VLOOKUP($X53,E!$B$3:'E'!$AN$500,18,FALSE),1),VLOOKUP($X53,E!$B$3:'E'!$AN$500,18,FALSE))))))))),"-")</f>
        <v>-</v>
      </c>
      <c r="X53" s="40">
        <v>33</v>
      </c>
    </row>
    <row r="54" spans="1:25" ht="9" customHeight="1" x14ac:dyDescent="0.2">
      <c r="A54" s="104" t="s">
        <v>2187</v>
      </c>
      <c r="E54" s="110" t="str">
        <f>IFERROR(IF(VLOOKUP($X54,E!$B$3:'E'!$AN$500,5,FALSE)=1000000000,"-",(IF(VLOOKUP($X54,E!$B$3:'E'!$AN$500,5,FALSE)&lt;0.0001,FIXED(VLOOKUP($X54,E!$B$3:'E'!$AN$500,5,FALSE),6),IF(VLOOKUP($X54,E!$B$3:'E'!$AN$500,5,FALSE)&lt;0.001,FIXED(VLOOKUP($X54,E!$B$3:'E'!$AN$500,5,FALSE),5),IF(VLOOKUP($X54,E!$B$3:'E'!$AN$500,5,FALSE)&lt;0.01,FIXED(VLOOKUP($X54,E!$B$3:'E'!$AN$500,5,FALSE),4),IF(VLOOKUP($X54,E!$B$3:'E'!$AN$500,5,FALSE)&lt;0.1,FIXED(VLOOKUP($X54,E!$B$3:'E'!$AN$500,5,FALSE),3),IF(VLOOKUP($X54,E!$B$3:'E'!$AN$500,5,FALSE)&lt;1,FIXED(VLOOKUP($X54,E!$B$3:'E'!$AN$500,5,FALSE),2),IF(VLOOKUP($X54,E!$B$3:'E'!$AN$500,5,FALSE)&lt;10,FIXED(VLOOKUP($X54,E!$B$3:'E'!$AN$500,5,FALSE),1),VLOOKUP($X54,E!$B$3:'E'!$AN$500,5,FALSE))))))))),"-")</f>
        <v>0,45</v>
      </c>
      <c r="G54" s="110" t="str">
        <f>IFERROR(IF(VLOOKUP($X54,E!$B$3:'E'!$AN$500,6,FALSE)=1000000000,"-",(IF(VLOOKUP($X54,E!$B$3:'E'!$AN$500,6,FALSE)&lt;0.0001,FIXED(VLOOKUP($X54,E!$B$3:'E'!$AN$500,6,FALSE),6),IF(VLOOKUP($X54,E!$B$3:'E'!$AN$500,6,FALSE)&lt;0.001,FIXED(VLOOKUP($X54,E!$B$3:'E'!$AN$500,6,FALSE),5),IF(VLOOKUP($X54,E!$B$3:'E'!$AN$500,6,FALSE)&lt;0.01,FIXED(VLOOKUP($X54,E!$B$3:'E'!$AN$500,6,FALSE),4),IF(VLOOKUP($X54,E!$B$3:'E'!$AN$500,6,FALSE)&lt;0.1,FIXED(VLOOKUP($X54,E!$B$3:'E'!$AN$500,6,FALSE),3),IF(VLOOKUP($X54,E!$B$3:'E'!$AN$500,6,FALSE)&lt;1,FIXED(VLOOKUP($X54,E!$B$3:'E'!$AN$500,6,FALSE),2),IF(VLOOKUP($X54,E!$B$3:'E'!$AN$500,6,FALSE)&lt;10,FIXED(VLOOKUP($X54,E!$B$3:'E'!$AN$500,6,FALSE),1),VLOOKUP($X54,E!$B$3:'E'!$AN$500,6,FALSE))))))))),"-")</f>
        <v>0,45</v>
      </c>
      <c r="I54" s="110" t="str">
        <f>IFERROR(IF(VLOOKUP($X54,E!$B$3:'E'!$AN$500,7,FALSE)=1000000000,"-",(IF(VLOOKUP($X54,E!$B$3:'E'!$AN$500,7,FALSE)&lt;0.0001,FIXED(VLOOKUP($X54,E!$B$3:'E'!$AN$500,7,FALSE),6),IF(VLOOKUP($X54,E!$B$3:'E'!$AN$500,7,FALSE)&lt;0.001,FIXED(VLOOKUP($X54,E!$B$3:'E'!$AN$500,7,FALSE),5),IF(VLOOKUP($X54,E!$B$3:'E'!$AN$500,7,FALSE)&lt;0.01,FIXED(VLOOKUP($X54,E!$B$3:'E'!$AN$500,7,FALSE),4),IF(VLOOKUP($X54,E!$B$3:'E'!$AN$500,7,FALSE)&lt;0.1,FIXED(VLOOKUP($X54,E!$B$3:'E'!$AN$500,7,FALSE),3),IF(VLOOKUP($X54,E!$B$3:'E'!$AN$500,7,FALSE)&lt;1,FIXED(VLOOKUP($X54,E!$B$3:'E'!$AN$500,7,FALSE),2),IF(VLOOKUP($X54,E!$B$3:'E'!$AN$500,7,FALSE)&lt;10,FIXED(VLOOKUP($X54,E!$B$3:'E'!$AN$500,7,FALSE),1),VLOOKUP($X54,E!$B$3:'E'!$AN$500,7,FALSE))))))))),"-")</f>
        <v>0,45</v>
      </c>
      <c r="K54" s="110" t="str">
        <f>IFERROR(IF(VLOOKUP($X54,E!$B$3:'E'!$AN$500,8,FALSE)=1000000000,"-",(IF(VLOOKUP($X54,E!$B$3:'E'!$AN$500,8,FALSE)&lt;0.0001,FIXED(VLOOKUP($X54,E!$B$3:'E'!$AN$500,8,FALSE),6),IF(VLOOKUP($X54,E!$B$3:'E'!$AN$500,8,FALSE)&lt;0.001,FIXED(VLOOKUP($X54,E!$B$3:'E'!$AN$500,8,FALSE),5),IF(VLOOKUP($X54,E!$B$3:'E'!$AN$500,8,FALSE)&lt;0.01,FIXED(VLOOKUP($X54,E!$B$3:'E'!$AN$500,8,FALSE),4),IF(VLOOKUP($X54,E!$B$3:'E'!$AN$500,8,FALSE)&lt;0.1,FIXED(VLOOKUP($X54,E!$B$3:'E'!$AN$500,8,FALSE),3),IF(VLOOKUP($X54,E!$B$3:'E'!$AN$500,8,FALSE)&lt;1,FIXED(VLOOKUP($X54,E!$B$3:'E'!$AN$500,8,FALSE),2),IF(VLOOKUP($X54,E!$B$3:'E'!$AN$500,8,FALSE)&lt;10,FIXED(VLOOKUP($X54,E!$B$3:'E'!$AN$500,8,FALSE),1),VLOOKUP($X54,E!$B$3:'E'!$AN$500,8,FALSE))))))))),"-")</f>
        <v>-</v>
      </c>
      <c r="L54" s="39" t="str">
        <f t="shared" si="0"/>
        <v>(1)</v>
      </c>
      <c r="M54" s="110" t="str">
        <f>IFERROR(IF(VLOOKUP($X54,E!$B$3:'E'!$AN$500,9,FALSE)=1000000000,"-",(IF(VLOOKUP($X54,E!$B$3:'E'!$AN$500,9,FALSE)&lt;0.0001,FIXED(VLOOKUP($X54,E!$B$3:'E'!$AN$500,9,FALSE),6),IF(VLOOKUP($X54,E!$B$3:'E'!$AN$500,9,FALSE)&lt;0.001,FIXED(VLOOKUP($X54,E!$B$3:'E'!$AN$500,9,FALSE),5),IF(VLOOKUP($X54,E!$B$3:'E'!$AN$500,9,FALSE)&lt;0.01,FIXED(VLOOKUP($X54,E!$B$3:'E'!$AN$500,9,FALSE),4),IF(VLOOKUP($X54,E!$B$3:'E'!$AN$500,9,FALSE)&lt;0.1,FIXED(VLOOKUP($X54,E!$B$3:'E'!$AN$500,9,FALSE),3),IF(VLOOKUP($X54,E!$B$3:'E'!$AN$500,9,FALSE)&lt;1,FIXED(VLOOKUP($X54,E!$B$3:'E'!$AN$500,9,FALSE),2),IF(VLOOKUP($X54,E!$B$3:'E'!$AN$500,9,FALSE)&lt;10,FIXED(VLOOKUP($X54,E!$B$3:'E'!$AN$500,9,FALSE),1),VLOOKUP($X54,E!$B$3:'E'!$AN$500,9,FALSE))))))))),"-")</f>
        <v>-</v>
      </c>
      <c r="N54" s="39" t="str">
        <f t="shared" si="1"/>
        <v>(1)</v>
      </c>
      <c r="O54" s="110" t="str">
        <f>IFERROR(IF(VLOOKUP($X54,E!$B$3:'E'!$AN$500,10,FALSE)=1000000000,"-",(IF(VLOOKUP($X54,E!$B$3:'E'!$AN$500,10,FALSE)&lt;0.0001,FIXED(VLOOKUP($X54,E!$B$3:'E'!$AN$500,10,FALSE),6),IF(VLOOKUP($X54,E!$B$3:'E'!$AN$500,10,FALSE)&lt;0.001,FIXED(VLOOKUP($X54,E!$B$3:'E'!$AN$500,10,FALSE),5),IF(VLOOKUP($X54,E!$B$3:'E'!$AN$500,10,FALSE)&lt;0.01,FIXED(VLOOKUP($X54,E!$B$3:'E'!$AN$500,10,FALSE),4),IF(VLOOKUP($X54,E!$B$3:'E'!$AN$500,10,FALSE)&lt;0.1,FIXED(VLOOKUP($X54,E!$B$3:'E'!$AN$500,10,FALSE),3),IF(VLOOKUP($X54,E!$B$3:'E'!$AN$500,10,FALSE)&lt;1,FIXED(VLOOKUP($X54,E!$B$3:'E'!$AN$500,10,FALSE),2),IF(VLOOKUP($X54,E!$B$3:'E'!$AN$500,10,FALSE)&lt;10,FIXED(VLOOKUP($X54,E!$B$3:'E'!$AN$500,10,FALSE),1),VLOOKUP($X54,E!$B$3:'E'!$AN$500,10,FALSE))))))))),"-")</f>
        <v>-</v>
      </c>
      <c r="Q54" s="110" t="str">
        <f>IFERROR(IF(VLOOKUP($X54,E!$B$3:'E'!$AN$500,11,FALSE)=1000000000,"-",(IF(VLOOKUP($X54,E!$B$3:'E'!$AN$500,11,FALSE)&lt;0.0001,FIXED(VLOOKUP($X54,E!$B$3:'E'!$AN$500,11,FALSE),6),IF(VLOOKUP($X54,E!$B$3:'E'!$AN$500,11,FALSE)&lt;0.001,FIXED(VLOOKUP($X54,E!$B$3:'E'!$AN$500,11,FALSE),5),IF(VLOOKUP($X54,E!$B$3:'E'!$AN$500,11,FALSE)&lt;0.01,FIXED(VLOOKUP($X54,E!$B$3:'E'!$AN$500,11,FALSE),4),IF(VLOOKUP($X54,E!$B$3:'E'!$AN$500,11,FALSE)&lt;0.1,FIXED(VLOOKUP($X54,E!$B$3:'E'!$AN$500,11,FALSE),3),IF(VLOOKUP($X54,E!$B$3:'E'!$AN$500,11,FALSE)&lt;1,FIXED(VLOOKUP($X54,E!$B$3:'E'!$AN$500,11,FALSE),2),IF(VLOOKUP($X54,E!$B$3:'E'!$AN$500,11,FALSE)&lt;10,FIXED(VLOOKUP($X54,E!$B$3:'E'!$AN$500,11,FALSE),1),VLOOKUP($X54,E!$B$3:'E'!$AN$500,11,FALSE))))))))),"-")</f>
        <v>-</v>
      </c>
      <c r="S54" s="110" t="str">
        <f>IFERROR(IF(VLOOKUP($X54,E!$B$3:'E'!$AN$500,12,FALSE)=1000000000,"-",(IF(VLOOKUP($X54,E!$B$3:'E'!$AN$500,12,FALSE)&lt;0.0001,FIXED(VLOOKUP($X54,E!$B$3:'E'!$AN$500,12,FALSE),6),IF(VLOOKUP($X54,E!$B$3:'E'!$AN$500,12,FALSE)&lt;0.001,FIXED(VLOOKUP($X54,E!$B$3:'E'!$AN$500,12,FALSE),5),IF(VLOOKUP($X54,E!$B$3:'E'!$AN$500,12,FALSE)&lt;0.01,FIXED(VLOOKUP($X54,E!$B$3:'E'!$AN$500,12,FALSE),4),IF(VLOOKUP($X54,E!$B$3:'E'!$AN$500,12,FALSE)&lt;0.1,FIXED(VLOOKUP($X54,E!$B$3:'E'!$AN$500,12,FALSE),3),IF(VLOOKUP($X54,E!$B$3:'E'!$AN$500,12,FALSE)&lt;1,FIXED(VLOOKUP($X54,E!$B$3:'E'!$AN$500,12,FALSE),2),IF(VLOOKUP($X54,E!$B$3:'E'!$AN$500,12,FALSE)&lt;10,FIXED(VLOOKUP($X54,E!$B$3:'E'!$AN$500,12,FALSE),1),VLOOKUP($X54,E!$B$3:'E'!$AN$500,12,FALSE))))))))),"-")</f>
        <v>-</v>
      </c>
      <c r="U54" s="110" t="str">
        <f>IFERROR(IF(VLOOKUP($X54,E!$B$3:'E'!$AN$500,18,FALSE)=1000000000,"-",(IF(VLOOKUP($X54,E!$B$3:'E'!$AN$500,18,FALSE)&lt;0.0001,FIXED(VLOOKUP($X54,E!$B$3:'E'!$AN$500,18,FALSE),6),IF(VLOOKUP($X54,E!$B$3:'E'!$AN$500,18,FALSE)&lt;0.001,FIXED(VLOOKUP($X54,E!$B$3:'E'!$AN$500,18,FALSE),5),IF(VLOOKUP($X54,E!$B$3:'E'!$AN$500,18,FALSE)&lt;0.01,FIXED(VLOOKUP($X54,E!$B$3:'E'!$AN$500,18,FALSE),4),IF(VLOOKUP($X54,E!$B$3:'E'!$AN$500,18,FALSE)&lt;0.1,FIXED(VLOOKUP($X54,E!$B$3:'E'!$AN$500,18,FALSE),3),IF(VLOOKUP($X54,E!$B$3:'E'!$AN$500,18,FALSE)&lt;1,FIXED(VLOOKUP($X54,E!$B$3:'E'!$AN$500,18,FALSE),2),IF(VLOOKUP($X54,E!$B$3:'E'!$AN$500,18,FALSE)&lt;10,FIXED(VLOOKUP($X54,E!$B$3:'E'!$AN$500,18,FALSE),1),VLOOKUP($X54,E!$B$3:'E'!$AN$500,18,FALSE))))))))),"-")</f>
        <v>-</v>
      </c>
      <c r="X54" s="40">
        <v>45</v>
      </c>
    </row>
    <row r="55" spans="1:25" ht="9" customHeight="1" x14ac:dyDescent="0.2">
      <c r="A55" s="104" t="s">
        <v>2188</v>
      </c>
      <c r="E55" s="110" t="str">
        <f>IFERROR(IF(VLOOKUP($X55,E!$B$3:'E'!$AN$500,5,FALSE)=1000000000,"-",(IF(VLOOKUP($X55,E!$B$3:'E'!$AN$500,5,FALSE)&lt;0.0001,FIXED(VLOOKUP($X55,E!$B$3:'E'!$AN$500,5,FALSE),6),IF(VLOOKUP($X55,E!$B$3:'E'!$AN$500,5,FALSE)&lt;0.001,FIXED(VLOOKUP($X55,E!$B$3:'E'!$AN$500,5,FALSE),5),IF(VLOOKUP($X55,E!$B$3:'E'!$AN$500,5,FALSE)&lt;0.01,FIXED(VLOOKUP($X55,E!$B$3:'E'!$AN$500,5,FALSE),4),IF(VLOOKUP($X55,E!$B$3:'E'!$AN$500,5,FALSE)&lt;0.1,FIXED(VLOOKUP($X55,E!$B$3:'E'!$AN$500,5,FALSE),3),IF(VLOOKUP($X55,E!$B$3:'E'!$AN$500,5,FALSE)&lt;1,FIXED(VLOOKUP($X55,E!$B$3:'E'!$AN$500,5,FALSE),2),IF(VLOOKUP($X55,E!$B$3:'E'!$AN$500,5,FALSE)&lt;10,FIXED(VLOOKUP($X55,E!$B$3:'E'!$AN$500,5,FALSE),1),VLOOKUP($X55,E!$B$3:'E'!$AN$500,5,FALSE))))))))),"-")</f>
        <v>0,45</v>
      </c>
      <c r="G55" s="110" t="str">
        <f>IFERROR(IF(VLOOKUP($X55,E!$B$3:'E'!$AN$500,6,FALSE)=1000000000,"-",(IF(VLOOKUP($X55,E!$B$3:'E'!$AN$500,6,FALSE)&lt;0.0001,FIXED(VLOOKUP($X55,E!$B$3:'E'!$AN$500,6,FALSE),6),IF(VLOOKUP($X55,E!$B$3:'E'!$AN$500,6,FALSE)&lt;0.001,FIXED(VLOOKUP($X55,E!$B$3:'E'!$AN$500,6,FALSE),5),IF(VLOOKUP($X55,E!$B$3:'E'!$AN$500,6,FALSE)&lt;0.01,FIXED(VLOOKUP($X55,E!$B$3:'E'!$AN$500,6,FALSE),4),IF(VLOOKUP($X55,E!$B$3:'E'!$AN$500,6,FALSE)&lt;0.1,FIXED(VLOOKUP($X55,E!$B$3:'E'!$AN$500,6,FALSE),3),IF(VLOOKUP($X55,E!$B$3:'E'!$AN$500,6,FALSE)&lt;1,FIXED(VLOOKUP($X55,E!$B$3:'E'!$AN$500,6,FALSE),2),IF(VLOOKUP($X55,E!$B$3:'E'!$AN$500,6,FALSE)&lt;10,FIXED(VLOOKUP($X55,E!$B$3:'E'!$AN$500,6,FALSE),1),VLOOKUP($X55,E!$B$3:'E'!$AN$500,6,FALSE))))))))),"-")</f>
        <v>0,45</v>
      </c>
      <c r="I55" s="110" t="str">
        <f>IFERROR(IF(VLOOKUP($X55,E!$B$3:'E'!$AN$500,7,FALSE)=1000000000,"-",(IF(VLOOKUP($X55,E!$B$3:'E'!$AN$500,7,FALSE)&lt;0.0001,FIXED(VLOOKUP($X55,E!$B$3:'E'!$AN$500,7,FALSE),6),IF(VLOOKUP($X55,E!$B$3:'E'!$AN$500,7,FALSE)&lt;0.001,FIXED(VLOOKUP($X55,E!$B$3:'E'!$AN$500,7,FALSE),5),IF(VLOOKUP($X55,E!$B$3:'E'!$AN$500,7,FALSE)&lt;0.01,FIXED(VLOOKUP($X55,E!$B$3:'E'!$AN$500,7,FALSE),4),IF(VLOOKUP($X55,E!$B$3:'E'!$AN$500,7,FALSE)&lt;0.1,FIXED(VLOOKUP($X55,E!$B$3:'E'!$AN$500,7,FALSE),3),IF(VLOOKUP($X55,E!$B$3:'E'!$AN$500,7,FALSE)&lt;1,FIXED(VLOOKUP($X55,E!$B$3:'E'!$AN$500,7,FALSE),2),IF(VLOOKUP($X55,E!$B$3:'E'!$AN$500,7,FALSE)&lt;10,FIXED(VLOOKUP($X55,E!$B$3:'E'!$AN$500,7,FALSE),1),VLOOKUP($X55,E!$B$3:'E'!$AN$500,7,FALSE))))))))),"-")</f>
        <v>0,45</v>
      </c>
      <c r="K55" s="110" t="str">
        <f>IFERROR(IF(VLOOKUP($X55,E!$B$3:'E'!$AN$500,8,FALSE)=1000000000,"-",(IF(VLOOKUP($X55,E!$B$3:'E'!$AN$500,8,FALSE)&lt;0.0001,FIXED(VLOOKUP($X55,E!$B$3:'E'!$AN$500,8,FALSE),6),IF(VLOOKUP($X55,E!$B$3:'E'!$AN$500,8,FALSE)&lt;0.001,FIXED(VLOOKUP($X55,E!$B$3:'E'!$AN$500,8,FALSE),5),IF(VLOOKUP($X55,E!$B$3:'E'!$AN$500,8,FALSE)&lt;0.01,FIXED(VLOOKUP($X55,E!$B$3:'E'!$AN$500,8,FALSE),4),IF(VLOOKUP($X55,E!$B$3:'E'!$AN$500,8,FALSE)&lt;0.1,FIXED(VLOOKUP($X55,E!$B$3:'E'!$AN$500,8,FALSE),3),IF(VLOOKUP($X55,E!$B$3:'E'!$AN$500,8,FALSE)&lt;1,FIXED(VLOOKUP($X55,E!$B$3:'E'!$AN$500,8,FALSE),2),IF(VLOOKUP($X55,E!$B$3:'E'!$AN$500,8,FALSE)&lt;10,FIXED(VLOOKUP($X55,E!$B$3:'E'!$AN$500,8,FALSE),1),VLOOKUP($X55,E!$B$3:'E'!$AN$500,8,FALSE))))))))),"-")</f>
        <v>-</v>
      </c>
      <c r="L55" s="39" t="str">
        <f t="shared" si="0"/>
        <v>(1)</v>
      </c>
      <c r="M55" s="110" t="str">
        <f>IFERROR(IF(VLOOKUP($X55,E!$B$3:'E'!$AN$500,9,FALSE)=1000000000,"-",(IF(VLOOKUP($X55,E!$B$3:'E'!$AN$500,9,FALSE)&lt;0.0001,FIXED(VLOOKUP($X55,E!$B$3:'E'!$AN$500,9,FALSE),6),IF(VLOOKUP($X55,E!$B$3:'E'!$AN$500,9,FALSE)&lt;0.001,FIXED(VLOOKUP($X55,E!$B$3:'E'!$AN$500,9,FALSE),5),IF(VLOOKUP($X55,E!$B$3:'E'!$AN$500,9,FALSE)&lt;0.01,FIXED(VLOOKUP($X55,E!$B$3:'E'!$AN$500,9,FALSE),4),IF(VLOOKUP($X55,E!$B$3:'E'!$AN$500,9,FALSE)&lt;0.1,FIXED(VLOOKUP($X55,E!$B$3:'E'!$AN$500,9,FALSE),3),IF(VLOOKUP($X55,E!$B$3:'E'!$AN$500,9,FALSE)&lt;1,FIXED(VLOOKUP($X55,E!$B$3:'E'!$AN$500,9,FALSE),2),IF(VLOOKUP($X55,E!$B$3:'E'!$AN$500,9,FALSE)&lt;10,FIXED(VLOOKUP($X55,E!$B$3:'E'!$AN$500,9,FALSE),1),VLOOKUP($X55,E!$B$3:'E'!$AN$500,9,FALSE))))))))),"-")</f>
        <v>-</v>
      </c>
      <c r="N55" s="39" t="str">
        <f t="shared" si="1"/>
        <v>(1)</v>
      </c>
      <c r="O55" s="110" t="str">
        <f>IFERROR(IF(VLOOKUP($X55,E!$B$3:'E'!$AN$500,10,FALSE)=1000000000,"-",(IF(VLOOKUP($X55,E!$B$3:'E'!$AN$500,10,FALSE)&lt;0.0001,FIXED(VLOOKUP($X55,E!$B$3:'E'!$AN$500,10,FALSE),6),IF(VLOOKUP($X55,E!$B$3:'E'!$AN$500,10,FALSE)&lt;0.001,FIXED(VLOOKUP($X55,E!$B$3:'E'!$AN$500,10,FALSE),5),IF(VLOOKUP($X55,E!$B$3:'E'!$AN$500,10,FALSE)&lt;0.01,FIXED(VLOOKUP($X55,E!$B$3:'E'!$AN$500,10,FALSE),4),IF(VLOOKUP($X55,E!$B$3:'E'!$AN$500,10,FALSE)&lt;0.1,FIXED(VLOOKUP($X55,E!$B$3:'E'!$AN$500,10,FALSE),3),IF(VLOOKUP($X55,E!$B$3:'E'!$AN$500,10,FALSE)&lt;1,FIXED(VLOOKUP($X55,E!$B$3:'E'!$AN$500,10,FALSE),2),IF(VLOOKUP($X55,E!$B$3:'E'!$AN$500,10,FALSE)&lt;10,FIXED(VLOOKUP($X55,E!$B$3:'E'!$AN$500,10,FALSE),1),VLOOKUP($X55,E!$B$3:'E'!$AN$500,10,FALSE))))))))),"-")</f>
        <v>-</v>
      </c>
      <c r="Q55" s="110" t="str">
        <f>IFERROR(IF(VLOOKUP($X55,E!$B$3:'E'!$AN$500,11,FALSE)=1000000000,"-",(IF(VLOOKUP($X55,E!$B$3:'E'!$AN$500,11,FALSE)&lt;0.0001,FIXED(VLOOKUP($X55,E!$B$3:'E'!$AN$500,11,FALSE),6),IF(VLOOKUP($X55,E!$B$3:'E'!$AN$500,11,FALSE)&lt;0.001,FIXED(VLOOKUP($X55,E!$B$3:'E'!$AN$500,11,FALSE),5),IF(VLOOKUP($X55,E!$B$3:'E'!$AN$500,11,FALSE)&lt;0.01,FIXED(VLOOKUP($X55,E!$B$3:'E'!$AN$500,11,FALSE),4),IF(VLOOKUP($X55,E!$B$3:'E'!$AN$500,11,FALSE)&lt;0.1,FIXED(VLOOKUP($X55,E!$B$3:'E'!$AN$500,11,FALSE),3),IF(VLOOKUP($X55,E!$B$3:'E'!$AN$500,11,FALSE)&lt;1,FIXED(VLOOKUP($X55,E!$B$3:'E'!$AN$500,11,FALSE),2),IF(VLOOKUP($X55,E!$B$3:'E'!$AN$500,11,FALSE)&lt;10,FIXED(VLOOKUP($X55,E!$B$3:'E'!$AN$500,11,FALSE),1),VLOOKUP($X55,E!$B$3:'E'!$AN$500,11,FALSE))))))))),"-")</f>
        <v>-</v>
      </c>
      <c r="S55" s="110" t="str">
        <f>IFERROR(IF(VLOOKUP($X55,E!$B$3:'E'!$AN$500,12,FALSE)=1000000000,"-",(IF(VLOOKUP($X55,E!$B$3:'E'!$AN$500,12,FALSE)&lt;0.0001,FIXED(VLOOKUP($X55,E!$B$3:'E'!$AN$500,12,FALSE),6),IF(VLOOKUP($X55,E!$B$3:'E'!$AN$500,12,FALSE)&lt;0.001,FIXED(VLOOKUP($X55,E!$B$3:'E'!$AN$500,12,FALSE),5),IF(VLOOKUP($X55,E!$B$3:'E'!$AN$500,12,FALSE)&lt;0.01,FIXED(VLOOKUP($X55,E!$B$3:'E'!$AN$500,12,FALSE),4),IF(VLOOKUP($X55,E!$B$3:'E'!$AN$500,12,FALSE)&lt;0.1,FIXED(VLOOKUP($X55,E!$B$3:'E'!$AN$500,12,FALSE),3),IF(VLOOKUP($X55,E!$B$3:'E'!$AN$500,12,FALSE)&lt;1,FIXED(VLOOKUP($X55,E!$B$3:'E'!$AN$500,12,FALSE),2),IF(VLOOKUP($X55,E!$B$3:'E'!$AN$500,12,FALSE)&lt;10,FIXED(VLOOKUP($X55,E!$B$3:'E'!$AN$500,12,FALSE),1),VLOOKUP($X55,E!$B$3:'E'!$AN$500,12,FALSE))))))))),"-")</f>
        <v>-</v>
      </c>
      <c r="U55" s="110" t="str">
        <f>IFERROR(IF(VLOOKUP($X55,E!$B$3:'E'!$AN$500,18,FALSE)=1000000000,"-",(IF(VLOOKUP($X55,E!$B$3:'E'!$AN$500,18,FALSE)&lt;0.0001,FIXED(VLOOKUP($X55,E!$B$3:'E'!$AN$500,18,FALSE),6),IF(VLOOKUP($X55,E!$B$3:'E'!$AN$500,18,FALSE)&lt;0.001,FIXED(VLOOKUP($X55,E!$B$3:'E'!$AN$500,18,FALSE),5),IF(VLOOKUP($X55,E!$B$3:'E'!$AN$500,18,FALSE)&lt;0.01,FIXED(VLOOKUP($X55,E!$B$3:'E'!$AN$500,18,FALSE),4),IF(VLOOKUP($X55,E!$B$3:'E'!$AN$500,18,FALSE)&lt;0.1,FIXED(VLOOKUP($X55,E!$B$3:'E'!$AN$500,18,FALSE),3),IF(VLOOKUP($X55,E!$B$3:'E'!$AN$500,18,FALSE)&lt;1,FIXED(VLOOKUP($X55,E!$B$3:'E'!$AN$500,18,FALSE),2),IF(VLOOKUP($X55,E!$B$3:'E'!$AN$500,18,FALSE)&lt;10,FIXED(VLOOKUP($X55,E!$B$3:'E'!$AN$500,18,FALSE),1),VLOOKUP($X55,E!$B$3:'E'!$AN$500,18,FALSE))))))))),"-")</f>
        <v>-</v>
      </c>
      <c r="X55" s="40">
        <v>154</v>
      </c>
    </row>
    <row r="56" spans="1:25" ht="9" customHeight="1" x14ac:dyDescent="0.2">
      <c r="A56" s="104" t="s">
        <v>2189</v>
      </c>
      <c r="E56" s="110" t="str">
        <f>IFERROR(IF(VLOOKUP($X56,E!$B$3:'E'!$AN$500,5,FALSE)=1000000000,"-",(IF(VLOOKUP($X56,E!$B$3:'E'!$AN$500,5,FALSE)&lt;0.0001,FIXED(VLOOKUP($X56,E!$B$3:'E'!$AN$500,5,FALSE),6),IF(VLOOKUP($X56,E!$B$3:'E'!$AN$500,5,FALSE)&lt;0.001,FIXED(VLOOKUP($X56,E!$B$3:'E'!$AN$500,5,FALSE),5),IF(VLOOKUP($X56,E!$B$3:'E'!$AN$500,5,FALSE)&lt;0.01,FIXED(VLOOKUP($X56,E!$B$3:'E'!$AN$500,5,FALSE),4),IF(VLOOKUP($X56,E!$B$3:'E'!$AN$500,5,FALSE)&lt;0.1,FIXED(VLOOKUP($X56,E!$B$3:'E'!$AN$500,5,FALSE),3),IF(VLOOKUP($X56,E!$B$3:'E'!$AN$500,5,FALSE)&lt;1,FIXED(VLOOKUP($X56,E!$B$3:'E'!$AN$500,5,FALSE),2),IF(VLOOKUP($X56,E!$B$3:'E'!$AN$500,5,FALSE)&lt;10,FIXED(VLOOKUP($X56,E!$B$3:'E'!$AN$500,5,FALSE),1),VLOOKUP($X56,E!$B$3:'E'!$AN$500,5,FALSE))))))))),"-")</f>
        <v>0,45</v>
      </c>
      <c r="G56" s="110" t="str">
        <f>IFERROR(IF(VLOOKUP($X56,E!$B$3:'E'!$AN$500,6,FALSE)=1000000000,"-",(IF(VLOOKUP($X56,E!$B$3:'E'!$AN$500,6,FALSE)&lt;0.0001,FIXED(VLOOKUP($X56,E!$B$3:'E'!$AN$500,6,FALSE),6),IF(VLOOKUP($X56,E!$B$3:'E'!$AN$500,6,FALSE)&lt;0.001,FIXED(VLOOKUP($X56,E!$B$3:'E'!$AN$500,6,FALSE),5),IF(VLOOKUP($X56,E!$B$3:'E'!$AN$500,6,FALSE)&lt;0.01,FIXED(VLOOKUP($X56,E!$B$3:'E'!$AN$500,6,FALSE),4),IF(VLOOKUP($X56,E!$B$3:'E'!$AN$500,6,FALSE)&lt;0.1,FIXED(VLOOKUP($X56,E!$B$3:'E'!$AN$500,6,FALSE),3),IF(VLOOKUP($X56,E!$B$3:'E'!$AN$500,6,FALSE)&lt;1,FIXED(VLOOKUP($X56,E!$B$3:'E'!$AN$500,6,FALSE),2),IF(VLOOKUP($X56,E!$B$3:'E'!$AN$500,6,FALSE)&lt;10,FIXED(VLOOKUP($X56,E!$B$3:'E'!$AN$500,6,FALSE),1),VLOOKUP($X56,E!$B$3:'E'!$AN$500,6,FALSE))))))))),"-")</f>
        <v>0,45</v>
      </c>
      <c r="I56" s="110" t="str">
        <f>IFERROR(IF(VLOOKUP($X56,E!$B$3:'E'!$AN$500,7,FALSE)=1000000000,"-",(IF(VLOOKUP($X56,E!$B$3:'E'!$AN$500,7,FALSE)&lt;0.0001,FIXED(VLOOKUP($X56,E!$B$3:'E'!$AN$500,7,FALSE),6),IF(VLOOKUP($X56,E!$B$3:'E'!$AN$500,7,FALSE)&lt;0.001,FIXED(VLOOKUP($X56,E!$B$3:'E'!$AN$500,7,FALSE),5),IF(VLOOKUP($X56,E!$B$3:'E'!$AN$500,7,FALSE)&lt;0.01,FIXED(VLOOKUP($X56,E!$B$3:'E'!$AN$500,7,FALSE),4),IF(VLOOKUP($X56,E!$B$3:'E'!$AN$500,7,FALSE)&lt;0.1,FIXED(VLOOKUP($X56,E!$B$3:'E'!$AN$500,7,FALSE),3),IF(VLOOKUP($X56,E!$B$3:'E'!$AN$500,7,FALSE)&lt;1,FIXED(VLOOKUP($X56,E!$B$3:'E'!$AN$500,7,FALSE),2),IF(VLOOKUP($X56,E!$B$3:'E'!$AN$500,7,FALSE)&lt;10,FIXED(VLOOKUP($X56,E!$B$3:'E'!$AN$500,7,FALSE),1),VLOOKUP($X56,E!$B$3:'E'!$AN$500,7,FALSE))))))))),"-")</f>
        <v>0,45</v>
      </c>
      <c r="K56" s="110" t="str">
        <f>IFERROR(IF(VLOOKUP($X56,E!$B$3:'E'!$AN$500,8,FALSE)=1000000000,"-",(IF(VLOOKUP($X56,E!$B$3:'E'!$AN$500,8,FALSE)&lt;0.0001,FIXED(VLOOKUP($X56,E!$B$3:'E'!$AN$500,8,FALSE),6),IF(VLOOKUP($X56,E!$B$3:'E'!$AN$500,8,FALSE)&lt;0.001,FIXED(VLOOKUP($X56,E!$B$3:'E'!$AN$500,8,FALSE),5),IF(VLOOKUP($X56,E!$B$3:'E'!$AN$500,8,FALSE)&lt;0.01,FIXED(VLOOKUP($X56,E!$B$3:'E'!$AN$500,8,FALSE),4),IF(VLOOKUP($X56,E!$B$3:'E'!$AN$500,8,FALSE)&lt;0.1,FIXED(VLOOKUP($X56,E!$B$3:'E'!$AN$500,8,FALSE),3),IF(VLOOKUP($X56,E!$B$3:'E'!$AN$500,8,FALSE)&lt;1,FIXED(VLOOKUP($X56,E!$B$3:'E'!$AN$500,8,FALSE),2),IF(VLOOKUP($X56,E!$B$3:'E'!$AN$500,8,FALSE)&lt;10,FIXED(VLOOKUP($X56,E!$B$3:'E'!$AN$500,8,FALSE),1),VLOOKUP($X56,E!$B$3:'E'!$AN$500,8,FALSE))))))))),"-")</f>
        <v>-</v>
      </c>
      <c r="L56" s="39" t="str">
        <f t="shared" si="0"/>
        <v>(1)</v>
      </c>
      <c r="M56" s="110" t="str">
        <f>IFERROR(IF(VLOOKUP($X56,E!$B$3:'E'!$AN$500,9,FALSE)=1000000000,"-",(IF(VLOOKUP($X56,E!$B$3:'E'!$AN$500,9,FALSE)&lt;0.0001,FIXED(VLOOKUP($X56,E!$B$3:'E'!$AN$500,9,FALSE),6),IF(VLOOKUP($X56,E!$B$3:'E'!$AN$500,9,FALSE)&lt;0.001,FIXED(VLOOKUP($X56,E!$B$3:'E'!$AN$500,9,FALSE),5),IF(VLOOKUP($X56,E!$B$3:'E'!$AN$500,9,FALSE)&lt;0.01,FIXED(VLOOKUP($X56,E!$B$3:'E'!$AN$500,9,FALSE),4),IF(VLOOKUP($X56,E!$B$3:'E'!$AN$500,9,FALSE)&lt;0.1,FIXED(VLOOKUP($X56,E!$B$3:'E'!$AN$500,9,FALSE),3),IF(VLOOKUP($X56,E!$B$3:'E'!$AN$500,9,FALSE)&lt;1,FIXED(VLOOKUP($X56,E!$B$3:'E'!$AN$500,9,FALSE),2),IF(VLOOKUP($X56,E!$B$3:'E'!$AN$500,9,FALSE)&lt;10,FIXED(VLOOKUP($X56,E!$B$3:'E'!$AN$500,9,FALSE),1),VLOOKUP($X56,E!$B$3:'E'!$AN$500,9,FALSE))))))))),"-")</f>
        <v>-</v>
      </c>
      <c r="N56" s="39" t="str">
        <f t="shared" si="1"/>
        <v>(1)</v>
      </c>
      <c r="O56" s="110" t="str">
        <f>IFERROR(IF(VLOOKUP($X56,E!$B$3:'E'!$AN$500,10,FALSE)=1000000000,"-",(IF(VLOOKUP($X56,E!$B$3:'E'!$AN$500,10,FALSE)&lt;0.0001,FIXED(VLOOKUP($X56,E!$B$3:'E'!$AN$500,10,FALSE),6),IF(VLOOKUP($X56,E!$B$3:'E'!$AN$500,10,FALSE)&lt;0.001,FIXED(VLOOKUP($X56,E!$B$3:'E'!$AN$500,10,FALSE),5),IF(VLOOKUP($X56,E!$B$3:'E'!$AN$500,10,FALSE)&lt;0.01,FIXED(VLOOKUP($X56,E!$B$3:'E'!$AN$500,10,FALSE),4),IF(VLOOKUP($X56,E!$B$3:'E'!$AN$500,10,FALSE)&lt;0.1,FIXED(VLOOKUP($X56,E!$B$3:'E'!$AN$500,10,FALSE),3),IF(VLOOKUP($X56,E!$B$3:'E'!$AN$500,10,FALSE)&lt;1,FIXED(VLOOKUP($X56,E!$B$3:'E'!$AN$500,10,FALSE),2),IF(VLOOKUP($X56,E!$B$3:'E'!$AN$500,10,FALSE)&lt;10,FIXED(VLOOKUP($X56,E!$B$3:'E'!$AN$500,10,FALSE),1),VLOOKUP($X56,E!$B$3:'E'!$AN$500,10,FALSE))))))))),"-")</f>
        <v>-</v>
      </c>
      <c r="Q56" s="110" t="str">
        <f>IFERROR(IF(VLOOKUP($X56,E!$B$3:'E'!$AN$500,11,FALSE)=1000000000,"-",(IF(VLOOKUP($X56,E!$B$3:'E'!$AN$500,11,FALSE)&lt;0.0001,FIXED(VLOOKUP($X56,E!$B$3:'E'!$AN$500,11,FALSE),6),IF(VLOOKUP($X56,E!$B$3:'E'!$AN$500,11,FALSE)&lt;0.001,FIXED(VLOOKUP($X56,E!$B$3:'E'!$AN$500,11,FALSE),5),IF(VLOOKUP($X56,E!$B$3:'E'!$AN$500,11,FALSE)&lt;0.01,FIXED(VLOOKUP($X56,E!$B$3:'E'!$AN$500,11,FALSE),4),IF(VLOOKUP($X56,E!$B$3:'E'!$AN$500,11,FALSE)&lt;0.1,FIXED(VLOOKUP($X56,E!$B$3:'E'!$AN$500,11,FALSE),3),IF(VLOOKUP($X56,E!$B$3:'E'!$AN$500,11,FALSE)&lt;1,FIXED(VLOOKUP($X56,E!$B$3:'E'!$AN$500,11,FALSE),2),IF(VLOOKUP($X56,E!$B$3:'E'!$AN$500,11,FALSE)&lt;10,FIXED(VLOOKUP($X56,E!$B$3:'E'!$AN$500,11,FALSE),1),VLOOKUP($X56,E!$B$3:'E'!$AN$500,11,FALSE))))))))),"-")</f>
        <v>-</v>
      </c>
      <c r="S56" s="110" t="str">
        <f>IFERROR(IF(VLOOKUP($X56,E!$B$3:'E'!$AN$500,12,FALSE)=1000000000,"-",(IF(VLOOKUP($X56,E!$B$3:'E'!$AN$500,12,FALSE)&lt;0.0001,FIXED(VLOOKUP($X56,E!$B$3:'E'!$AN$500,12,FALSE),6),IF(VLOOKUP($X56,E!$B$3:'E'!$AN$500,12,FALSE)&lt;0.001,FIXED(VLOOKUP($X56,E!$B$3:'E'!$AN$500,12,FALSE),5),IF(VLOOKUP($X56,E!$B$3:'E'!$AN$500,12,FALSE)&lt;0.01,FIXED(VLOOKUP($X56,E!$B$3:'E'!$AN$500,12,FALSE),4),IF(VLOOKUP($X56,E!$B$3:'E'!$AN$500,12,FALSE)&lt;0.1,FIXED(VLOOKUP($X56,E!$B$3:'E'!$AN$500,12,FALSE),3),IF(VLOOKUP($X56,E!$B$3:'E'!$AN$500,12,FALSE)&lt;1,FIXED(VLOOKUP($X56,E!$B$3:'E'!$AN$500,12,FALSE),2),IF(VLOOKUP($X56,E!$B$3:'E'!$AN$500,12,FALSE)&lt;10,FIXED(VLOOKUP($X56,E!$B$3:'E'!$AN$500,12,FALSE),1),VLOOKUP($X56,E!$B$3:'E'!$AN$500,12,FALSE))))))))),"-")</f>
        <v>-</v>
      </c>
      <c r="U56" s="110" t="str">
        <f>IFERROR(IF(VLOOKUP($X56,E!$B$3:'E'!$AN$500,18,FALSE)=1000000000,"-",(IF(VLOOKUP($X56,E!$B$3:'E'!$AN$500,18,FALSE)&lt;0.0001,FIXED(VLOOKUP($X56,E!$B$3:'E'!$AN$500,18,FALSE),6),IF(VLOOKUP($X56,E!$B$3:'E'!$AN$500,18,FALSE)&lt;0.001,FIXED(VLOOKUP($X56,E!$B$3:'E'!$AN$500,18,FALSE),5),IF(VLOOKUP($X56,E!$B$3:'E'!$AN$500,18,FALSE)&lt;0.01,FIXED(VLOOKUP($X56,E!$B$3:'E'!$AN$500,18,FALSE),4),IF(VLOOKUP($X56,E!$B$3:'E'!$AN$500,18,FALSE)&lt;0.1,FIXED(VLOOKUP($X56,E!$B$3:'E'!$AN$500,18,FALSE),3),IF(VLOOKUP($X56,E!$B$3:'E'!$AN$500,18,FALSE)&lt;1,FIXED(VLOOKUP($X56,E!$B$3:'E'!$AN$500,18,FALSE),2),IF(VLOOKUP($X56,E!$B$3:'E'!$AN$500,18,FALSE)&lt;10,FIXED(VLOOKUP($X56,E!$B$3:'E'!$AN$500,18,FALSE),1),VLOOKUP($X56,E!$B$3:'E'!$AN$500,18,FALSE))))))))),"-")</f>
        <v>-</v>
      </c>
      <c r="X56" s="40">
        <v>202</v>
      </c>
    </row>
    <row r="57" spans="1:25" ht="9" customHeight="1" x14ac:dyDescent="0.2">
      <c r="A57" s="104" t="s">
        <v>2190</v>
      </c>
      <c r="E57" s="110" t="str">
        <f>IFERROR(IF(VLOOKUP($X57,E!$B$3:'E'!$AN$500,5,FALSE)=1000000000,"-",(IF(VLOOKUP($X57,E!$B$3:'E'!$AN$500,5,FALSE)&lt;0.0001,FIXED(VLOOKUP($X57,E!$B$3:'E'!$AN$500,5,FALSE),6),IF(VLOOKUP($X57,E!$B$3:'E'!$AN$500,5,FALSE)&lt;0.001,FIXED(VLOOKUP($X57,E!$B$3:'E'!$AN$500,5,FALSE),5),IF(VLOOKUP($X57,E!$B$3:'E'!$AN$500,5,FALSE)&lt;0.01,FIXED(VLOOKUP($X57,E!$B$3:'E'!$AN$500,5,FALSE),4),IF(VLOOKUP($X57,E!$B$3:'E'!$AN$500,5,FALSE)&lt;0.1,FIXED(VLOOKUP($X57,E!$B$3:'E'!$AN$500,5,FALSE),3),IF(VLOOKUP($X57,E!$B$3:'E'!$AN$500,5,FALSE)&lt;1,FIXED(VLOOKUP($X57,E!$B$3:'E'!$AN$500,5,FALSE),2),IF(VLOOKUP($X57,E!$B$3:'E'!$AN$500,5,FALSE)&lt;10,FIXED(VLOOKUP($X57,E!$B$3:'E'!$AN$500,5,FALSE),1),VLOOKUP($X57,E!$B$3:'E'!$AN$500,5,FALSE))))))))),"-")</f>
        <v>0,45</v>
      </c>
      <c r="G57" s="110" t="str">
        <f>IFERROR(IF(VLOOKUP($X57,E!$B$3:'E'!$AN$500,6,FALSE)=1000000000,"-",(IF(VLOOKUP($X57,E!$B$3:'E'!$AN$500,6,FALSE)&lt;0.0001,FIXED(VLOOKUP($X57,E!$B$3:'E'!$AN$500,6,FALSE),6),IF(VLOOKUP($X57,E!$B$3:'E'!$AN$500,6,FALSE)&lt;0.001,FIXED(VLOOKUP($X57,E!$B$3:'E'!$AN$500,6,FALSE),5),IF(VLOOKUP($X57,E!$B$3:'E'!$AN$500,6,FALSE)&lt;0.01,FIXED(VLOOKUP($X57,E!$B$3:'E'!$AN$500,6,FALSE),4),IF(VLOOKUP($X57,E!$B$3:'E'!$AN$500,6,FALSE)&lt;0.1,FIXED(VLOOKUP($X57,E!$B$3:'E'!$AN$500,6,FALSE),3),IF(VLOOKUP($X57,E!$B$3:'E'!$AN$500,6,FALSE)&lt;1,FIXED(VLOOKUP($X57,E!$B$3:'E'!$AN$500,6,FALSE),2),IF(VLOOKUP($X57,E!$B$3:'E'!$AN$500,6,FALSE)&lt;10,FIXED(VLOOKUP($X57,E!$B$3:'E'!$AN$500,6,FALSE),1),VLOOKUP($X57,E!$B$3:'E'!$AN$500,6,FALSE))))))))),"-")</f>
        <v>0,45</v>
      </c>
      <c r="I57" s="110" t="str">
        <f>IFERROR(IF(VLOOKUP($X57,E!$B$3:'E'!$AN$500,7,FALSE)=1000000000,"-",(IF(VLOOKUP($X57,E!$B$3:'E'!$AN$500,7,FALSE)&lt;0.0001,FIXED(VLOOKUP($X57,E!$B$3:'E'!$AN$500,7,FALSE),6),IF(VLOOKUP($X57,E!$B$3:'E'!$AN$500,7,FALSE)&lt;0.001,FIXED(VLOOKUP($X57,E!$B$3:'E'!$AN$500,7,FALSE),5),IF(VLOOKUP($X57,E!$B$3:'E'!$AN$500,7,FALSE)&lt;0.01,FIXED(VLOOKUP($X57,E!$B$3:'E'!$AN$500,7,FALSE),4),IF(VLOOKUP($X57,E!$B$3:'E'!$AN$500,7,FALSE)&lt;0.1,FIXED(VLOOKUP($X57,E!$B$3:'E'!$AN$500,7,FALSE),3),IF(VLOOKUP($X57,E!$B$3:'E'!$AN$500,7,FALSE)&lt;1,FIXED(VLOOKUP($X57,E!$B$3:'E'!$AN$500,7,FALSE),2),IF(VLOOKUP($X57,E!$B$3:'E'!$AN$500,7,FALSE)&lt;10,FIXED(VLOOKUP($X57,E!$B$3:'E'!$AN$500,7,FALSE),1),VLOOKUP($X57,E!$B$3:'E'!$AN$500,7,FALSE))))))))),"-")</f>
        <v>0,45</v>
      </c>
      <c r="K57" s="110" t="str">
        <f>IFERROR(IF(VLOOKUP($X57,E!$B$3:'E'!$AN$500,8,FALSE)=1000000000,"-",(IF(VLOOKUP($X57,E!$B$3:'E'!$AN$500,8,FALSE)&lt;0.0001,FIXED(VLOOKUP($X57,E!$B$3:'E'!$AN$500,8,FALSE),6),IF(VLOOKUP($X57,E!$B$3:'E'!$AN$500,8,FALSE)&lt;0.001,FIXED(VLOOKUP($X57,E!$B$3:'E'!$AN$500,8,FALSE),5),IF(VLOOKUP($X57,E!$B$3:'E'!$AN$500,8,FALSE)&lt;0.01,FIXED(VLOOKUP($X57,E!$B$3:'E'!$AN$500,8,FALSE),4),IF(VLOOKUP($X57,E!$B$3:'E'!$AN$500,8,FALSE)&lt;0.1,FIXED(VLOOKUP($X57,E!$B$3:'E'!$AN$500,8,FALSE),3),IF(VLOOKUP($X57,E!$B$3:'E'!$AN$500,8,FALSE)&lt;1,FIXED(VLOOKUP($X57,E!$B$3:'E'!$AN$500,8,FALSE),2),IF(VLOOKUP($X57,E!$B$3:'E'!$AN$500,8,FALSE)&lt;10,FIXED(VLOOKUP($X57,E!$B$3:'E'!$AN$500,8,FALSE),1),VLOOKUP($X57,E!$B$3:'E'!$AN$500,8,FALSE))))))))),"-")</f>
        <v>-</v>
      </c>
      <c r="L57" s="39" t="str">
        <f t="shared" si="0"/>
        <v>(1)</v>
      </c>
      <c r="M57" s="110" t="str">
        <f>IFERROR(IF(VLOOKUP($X57,E!$B$3:'E'!$AN$500,9,FALSE)=1000000000,"-",(IF(VLOOKUP($X57,E!$B$3:'E'!$AN$500,9,FALSE)&lt;0.0001,FIXED(VLOOKUP($X57,E!$B$3:'E'!$AN$500,9,FALSE),6),IF(VLOOKUP($X57,E!$B$3:'E'!$AN$500,9,FALSE)&lt;0.001,FIXED(VLOOKUP($X57,E!$B$3:'E'!$AN$500,9,FALSE),5),IF(VLOOKUP($X57,E!$B$3:'E'!$AN$500,9,FALSE)&lt;0.01,FIXED(VLOOKUP($X57,E!$B$3:'E'!$AN$500,9,FALSE),4),IF(VLOOKUP($X57,E!$B$3:'E'!$AN$500,9,FALSE)&lt;0.1,FIXED(VLOOKUP($X57,E!$B$3:'E'!$AN$500,9,FALSE),3),IF(VLOOKUP($X57,E!$B$3:'E'!$AN$500,9,FALSE)&lt;1,FIXED(VLOOKUP($X57,E!$B$3:'E'!$AN$500,9,FALSE),2),IF(VLOOKUP($X57,E!$B$3:'E'!$AN$500,9,FALSE)&lt;10,FIXED(VLOOKUP($X57,E!$B$3:'E'!$AN$500,9,FALSE),1),VLOOKUP($X57,E!$B$3:'E'!$AN$500,9,FALSE))))))))),"-")</f>
        <v>-</v>
      </c>
      <c r="N57" s="39" t="str">
        <f t="shared" si="1"/>
        <v>(1)</v>
      </c>
      <c r="O57" s="110" t="str">
        <f>IFERROR(IF(VLOOKUP($X57,E!$B$3:'E'!$AN$500,10,FALSE)=1000000000,"-",(IF(VLOOKUP($X57,E!$B$3:'E'!$AN$500,10,FALSE)&lt;0.0001,FIXED(VLOOKUP($X57,E!$B$3:'E'!$AN$500,10,FALSE),6),IF(VLOOKUP($X57,E!$B$3:'E'!$AN$500,10,FALSE)&lt;0.001,FIXED(VLOOKUP($X57,E!$B$3:'E'!$AN$500,10,FALSE),5),IF(VLOOKUP($X57,E!$B$3:'E'!$AN$500,10,FALSE)&lt;0.01,FIXED(VLOOKUP($X57,E!$B$3:'E'!$AN$500,10,FALSE),4),IF(VLOOKUP($X57,E!$B$3:'E'!$AN$500,10,FALSE)&lt;0.1,FIXED(VLOOKUP($X57,E!$B$3:'E'!$AN$500,10,FALSE),3),IF(VLOOKUP($X57,E!$B$3:'E'!$AN$500,10,FALSE)&lt;1,FIXED(VLOOKUP($X57,E!$B$3:'E'!$AN$500,10,FALSE),2),IF(VLOOKUP($X57,E!$B$3:'E'!$AN$500,10,FALSE)&lt;10,FIXED(VLOOKUP($X57,E!$B$3:'E'!$AN$500,10,FALSE),1),VLOOKUP($X57,E!$B$3:'E'!$AN$500,10,FALSE))))))))),"-")</f>
        <v>-</v>
      </c>
      <c r="Q57" s="110" t="str">
        <f>IFERROR(IF(VLOOKUP($X57,E!$B$3:'E'!$AN$500,11,FALSE)=1000000000,"-",(IF(VLOOKUP($X57,E!$B$3:'E'!$AN$500,11,FALSE)&lt;0.0001,FIXED(VLOOKUP($X57,E!$B$3:'E'!$AN$500,11,FALSE),6),IF(VLOOKUP($X57,E!$B$3:'E'!$AN$500,11,FALSE)&lt;0.001,FIXED(VLOOKUP($X57,E!$B$3:'E'!$AN$500,11,FALSE),5),IF(VLOOKUP($X57,E!$B$3:'E'!$AN$500,11,FALSE)&lt;0.01,FIXED(VLOOKUP($X57,E!$B$3:'E'!$AN$500,11,FALSE),4),IF(VLOOKUP($X57,E!$B$3:'E'!$AN$500,11,FALSE)&lt;0.1,FIXED(VLOOKUP($X57,E!$B$3:'E'!$AN$500,11,FALSE),3),IF(VLOOKUP($X57,E!$B$3:'E'!$AN$500,11,FALSE)&lt;1,FIXED(VLOOKUP($X57,E!$B$3:'E'!$AN$500,11,FALSE),2),IF(VLOOKUP($X57,E!$B$3:'E'!$AN$500,11,FALSE)&lt;10,FIXED(VLOOKUP($X57,E!$B$3:'E'!$AN$500,11,FALSE),1),VLOOKUP($X57,E!$B$3:'E'!$AN$500,11,FALSE))))))))),"-")</f>
        <v>-</v>
      </c>
      <c r="S57" s="110" t="str">
        <f>IFERROR(IF(VLOOKUP($X57,E!$B$3:'E'!$AN$500,12,FALSE)=1000000000,"-",(IF(VLOOKUP($X57,E!$B$3:'E'!$AN$500,12,FALSE)&lt;0.0001,FIXED(VLOOKUP($X57,E!$B$3:'E'!$AN$500,12,FALSE),6),IF(VLOOKUP($X57,E!$B$3:'E'!$AN$500,12,FALSE)&lt;0.001,FIXED(VLOOKUP($X57,E!$B$3:'E'!$AN$500,12,FALSE),5),IF(VLOOKUP($X57,E!$B$3:'E'!$AN$500,12,FALSE)&lt;0.01,FIXED(VLOOKUP($X57,E!$B$3:'E'!$AN$500,12,FALSE),4),IF(VLOOKUP($X57,E!$B$3:'E'!$AN$500,12,FALSE)&lt;0.1,FIXED(VLOOKUP($X57,E!$B$3:'E'!$AN$500,12,FALSE),3),IF(VLOOKUP($X57,E!$B$3:'E'!$AN$500,12,FALSE)&lt;1,FIXED(VLOOKUP($X57,E!$B$3:'E'!$AN$500,12,FALSE),2),IF(VLOOKUP($X57,E!$B$3:'E'!$AN$500,12,FALSE)&lt;10,FIXED(VLOOKUP($X57,E!$B$3:'E'!$AN$500,12,FALSE),1),VLOOKUP($X57,E!$B$3:'E'!$AN$500,12,FALSE))))))))),"-")</f>
        <v>-</v>
      </c>
      <c r="U57" s="110" t="str">
        <f>IFERROR(IF(VLOOKUP($X57,E!$B$3:'E'!$AN$500,18,FALSE)=1000000000,"-",(IF(VLOOKUP($X57,E!$B$3:'E'!$AN$500,18,FALSE)&lt;0.0001,FIXED(VLOOKUP($X57,E!$B$3:'E'!$AN$500,18,FALSE),6),IF(VLOOKUP($X57,E!$B$3:'E'!$AN$500,18,FALSE)&lt;0.001,FIXED(VLOOKUP($X57,E!$B$3:'E'!$AN$500,18,FALSE),5),IF(VLOOKUP($X57,E!$B$3:'E'!$AN$500,18,FALSE)&lt;0.01,FIXED(VLOOKUP($X57,E!$B$3:'E'!$AN$500,18,FALSE),4),IF(VLOOKUP($X57,E!$B$3:'E'!$AN$500,18,FALSE)&lt;0.1,FIXED(VLOOKUP($X57,E!$B$3:'E'!$AN$500,18,FALSE),3),IF(VLOOKUP($X57,E!$B$3:'E'!$AN$500,18,FALSE)&lt;1,FIXED(VLOOKUP($X57,E!$B$3:'E'!$AN$500,18,FALSE),2),IF(VLOOKUP($X57,E!$B$3:'E'!$AN$500,18,FALSE)&lt;10,FIXED(VLOOKUP($X57,E!$B$3:'E'!$AN$500,18,FALSE),1),VLOOKUP($X57,E!$B$3:'E'!$AN$500,18,FALSE))))))))),"-")</f>
        <v>-</v>
      </c>
      <c r="X57" s="40">
        <v>232</v>
      </c>
    </row>
    <row r="58" spans="1:25" ht="4.5" customHeight="1" x14ac:dyDescent="0.2">
      <c r="A58" s="115"/>
      <c r="B58" s="115"/>
      <c r="C58" s="115"/>
      <c r="D58" s="115"/>
      <c r="E58" s="116"/>
      <c r="F58" s="134"/>
      <c r="G58" s="116"/>
      <c r="H58" s="134"/>
      <c r="I58" s="116"/>
      <c r="J58" s="134"/>
      <c r="K58" s="116"/>
      <c r="L58" s="134"/>
      <c r="M58" s="116"/>
      <c r="N58" s="134"/>
      <c r="O58" s="116"/>
      <c r="P58" s="134"/>
      <c r="Q58" s="116"/>
      <c r="R58" s="134"/>
      <c r="S58" s="116"/>
      <c r="T58" s="134"/>
      <c r="U58" s="116"/>
      <c r="V58" s="134"/>
      <c r="W58" s="101"/>
      <c r="Y58" s="101"/>
    </row>
    <row r="59" spans="1:25" s="155" customFormat="1" ht="45" customHeight="1" x14ac:dyDescent="0.2">
      <c r="A59" s="152"/>
      <c r="B59" s="153"/>
      <c r="C59" s="153"/>
      <c r="D59" s="153"/>
      <c r="E59" s="207" t="s">
        <v>2155</v>
      </c>
      <c r="F59" s="207"/>
      <c r="G59" s="207" t="s">
        <v>2156</v>
      </c>
      <c r="H59" s="207"/>
      <c r="I59" s="207" t="s">
        <v>2157</v>
      </c>
      <c r="J59" s="207"/>
      <c r="K59" s="207" t="s">
        <v>2158</v>
      </c>
      <c r="L59" s="207"/>
      <c r="M59" s="207" t="s">
        <v>2159</v>
      </c>
      <c r="N59" s="207"/>
      <c r="O59" s="207" t="s">
        <v>2160</v>
      </c>
      <c r="P59" s="207"/>
      <c r="Q59" s="207" t="s">
        <v>2161</v>
      </c>
      <c r="R59" s="207"/>
      <c r="S59" s="207" t="s">
        <v>877</v>
      </c>
      <c r="T59" s="207"/>
      <c r="U59" s="207" t="s">
        <v>2165</v>
      </c>
      <c r="V59" s="207"/>
      <c r="W59" s="154"/>
      <c r="Y59" s="154"/>
    </row>
    <row r="60" spans="1:25" ht="9" customHeight="1" x14ac:dyDescent="0.2">
      <c r="A60" s="103"/>
      <c r="B60" s="100"/>
      <c r="C60" s="100"/>
      <c r="D60" s="100"/>
      <c r="E60" s="109"/>
      <c r="F60" s="135"/>
      <c r="G60" s="109"/>
      <c r="H60" s="135"/>
      <c r="I60" s="109"/>
      <c r="J60" s="135"/>
      <c r="K60" s="109"/>
      <c r="L60" s="135"/>
      <c r="M60" s="109"/>
      <c r="N60" s="135"/>
      <c r="O60" s="109"/>
      <c r="P60" s="135"/>
      <c r="Q60" s="109"/>
      <c r="R60" s="135"/>
      <c r="S60" s="109"/>
      <c r="T60" s="135"/>
      <c r="U60" s="109"/>
      <c r="V60" s="135"/>
      <c r="W60" s="101"/>
      <c r="Y60" s="101"/>
    </row>
    <row r="61" spans="1:25" ht="9" customHeight="1" x14ac:dyDescent="0.2">
      <c r="A61" s="103" t="s">
        <v>2162</v>
      </c>
      <c r="B61" s="100"/>
      <c r="C61" s="100"/>
      <c r="D61" s="100"/>
      <c r="E61" s="206" t="s">
        <v>2163</v>
      </c>
      <c r="F61" s="206"/>
      <c r="G61" s="206" t="s">
        <v>2163</v>
      </c>
      <c r="H61" s="206"/>
      <c r="I61" s="206" t="s">
        <v>2163</v>
      </c>
      <c r="J61" s="206"/>
      <c r="K61" s="206" t="s">
        <v>2163</v>
      </c>
      <c r="L61" s="206"/>
      <c r="M61" s="206" t="s">
        <v>2163</v>
      </c>
      <c r="N61" s="206"/>
      <c r="O61" s="206" t="s">
        <v>2163</v>
      </c>
      <c r="P61" s="206"/>
      <c r="Q61" s="206" t="s">
        <v>2163</v>
      </c>
      <c r="R61" s="206"/>
      <c r="S61" s="206" t="s">
        <v>2163</v>
      </c>
      <c r="T61" s="206"/>
      <c r="U61" s="206" t="s">
        <v>2164</v>
      </c>
      <c r="V61" s="206"/>
      <c r="W61" s="101"/>
      <c r="X61" s="110" t="s">
        <v>0</v>
      </c>
      <c r="Y61" s="101"/>
    </row>
    <row r="62" spans="1:25" ht="4.5" customHeight="1" x14ac:dyDescent="0.2">
      <c r="A62" s="131"/>
      <c r="B62" s="113"/>
      <c r="C62" s="113"/>
      <c r="D62" s="113"/>
      <c r="E62" s="114"/>
      <c r="F62" s="136"/>
      <c r="G62" s="114"/>
      <c r="H62" s="136"/>
      <c r="I62" s="114"/>
      <c r="J62" s="136"/>
      <c r="K62" s="114"/>
      <c r="L62" s="136"/>
      <c r="M62" s="114"/>
      <c r="N62" s="136"/>
      <c r="O62" s="114"/>
      <c r="P62" s="136"/>
      <c r="Q62" s="114"/>
      <c r="R62" s="136"/>
      <c r="S62" s="114"/>
      <c r="T62" s="136"/>
      <c r="U62" s="114"/>
      <c r="V62" s="136"/>
      <c r="W62" s="101"/>
      <c r="Y62" s="101"/>
    </row>
    <row r="63" spans="1:25" ht="4.5" customHeight="1" x14ac:dyDescent="0.2">
      <c r="A63" s="132"/>
      <c r="B63" s="108"/>
      <c r="C63" s="108"/>
      <c r="D63" s="108"/>
      <c r="E63" s="112"/>
      <c r="F63" s="137"/>
      <c r="G63" s="112"/>
      <c r="H63" s="137"/>
      <c r="I63" s="112"/>
      <c r="J63" s="137"/>
      <c r="K63" s="112"/>
      <c r="L63" s="137"/>
      <c r="M63" s="112"/>
      <c r="N63" s="137"/>
      <c r="O63" s="112"/>
      <c r="P63" s="137"/>
      <c r="Q63" s="112"/>
      <c r="R63" s="137"/>
      <c r="S63" s="112"/>
      <c r="T63" s="137"/>
      <c r="U63" s="112"/>
      <c r="V63" s="137"/>
    </row>
    <row r="64" spans="1:25" ht="9" customHeight="1" x14ac:dyDescent="0.2">
      <c r="A64" s="104" t="s">
        <v>2191</v>
      </c>
      <c r="E64" s="110" t="str">
        <f>IFERROR(IF(VLOOKUP($X64,E!$B$3:'E'!$AN$500,5,FALSE)=1000000000,"-",(IF(VLOOKUP($X64,E!$B$3:'E'!$AN$500,5,FALSE)&lt;0.0001,FIXED(VLOOKUP($X64,E!$B$3:'E'!$AN$500,5,FALSE),6),IF(VLOOKUP($X64,E!$B$3:'E'!$AN$500,5,FALSE)&lt;0.001,FIXED(VLOOKUP($X64,E!$B$3:'E'!$AN$500,5,FALSE),5),IF(VLOOKUP($X64,E!$B$3:'E'!$AN$500,5,FALSE)&lt;0.01,FIXED(VLOOKUP($X64,E!$B$3:'E'!$AN$500,5,FALSE),4),IF(VLOOKUP($X64,E!$B$3:'E'!$AN$500,5,FALSE)&lt;0.1,FIXED(VLOOKUP($X64,E!$B$3:'E'!$AN$500,5,FALSE),3),IF(VLOOKUP($X64,E!$B$3:'E'!$AN$500,5,FALSE)&lt;1,FIXED(VLOOKUP($X64,E!$B$3:'E'!$AN$500,5,FALSE),2),IF(VLOOKUP($X64,E!$B$3:'E'!$AN$500,5,FALSE)&lt;10,FIXED(VLOOKUP($X64,E!$B$3:'E'!$AN$500,5,FALSE),1),VLOOKUP($X64,E!$B$3:'E'!$AN$500,5,FALSE))))))))),"-")</f>
        <v>0,45</v>
      </c>
      <c r="G64" s="110" t="str">
        <f>IFERROR(IF(VLOOKUP($X64,E!$B$3:'E'!$AN$500,6,FALSE)=1000000000,"-",(IF(VLOOKUP($X64,E!$B$3:'E'!$AN$500,6,FALSE)&lt;0.0001,FIXED(VLOOKUP($X64,E!$B$3:'E'!$AN$500,6,FALSE),6),IF(VLOOKUP($X64,E!$B$3:'E'!$AN$500,6,FALSE)&lt;0.001,FIXED(VLOOKUP($X64,E!$B$3:'E'!$AN$500,6,FALSE),5),IF(VLOOKUP($X64,E!$B$3:'E'!$AN$500,6,FALSE)&lt;0.01,FIXED(VLOOKUP($X64,E!$B$3:'E'!$AN$500,6,FALSE),4),IF(VLOOKUP($X64,E!$B$3:'E'!$AN$500,6,FALSE)&lt;0.1,FIXED(VLOOKUP($X64,E!$B$3:'E'!$AN$500,6,FALSE),3),IF(VLOOKUP($X64,E!$B$3:'E'!$AN$500,6,FALSE)&lt;1,FIXED(VLOOKUP($X64,E!$B$3:'E'!$AN$500,6,FALSE),2),IF(VLOOKUP($X64,E!$B$3:'E'!$AN$500,6,FALSE)&lt;10,FIXED(VLOOKUP($X64,E!$B$3:'E'!$AN$500,6,FALSE),1),VLOOKUP($X64,E!$B$3:'E'!$AN$500,6,FALSE))))))))),"-")</f>
        <v>0,45</v>
      </c>
      <c r="I64" s="110" t="str">
        <f>IFERROR(IF(VLOOKUP($X64,E!$B$3:'E'!$AN$500,7,FALSE)=1000000000,"-",(IF(VLOOKUP($X64,E!$B$3:'E'!$AN$500,7,FALSE)&lt;0.0001,FIXED(VLOOKUP($X64,E!$B$3:'E'!$AN$500,7,FALSE),6),IF(VLOOKUP($X64,E!$B$3:'E'!$AN$500,7,FALSE)&lt;0.001,FIXED(VLOOKUP($X64,E!$B$3:'E'!$AN$500,7,FALSE),5),IF(VLOOKUP($X64,E!$B$3:'E'!$AN$500,7,FALSE)&lt;0.01,FIXED(VLOOKUP($X64,E!$B$3:'E'!$AN$500,7,FALSE),4),IF(VLOOKUP($X64,E!$B$3:'E'!$AN$500,7,FALSE)&lt;0.1,FIXED(VLOOKUP($X64,E!$B$3:'E'!$AN$500,7,FALSE),3),IF(VLOOKUP($X64,E!$B$3:'E'!$AN$500,7,FALSE)&lt;1,FIXED(VLOOKUP($X64,E!$B$3:'E'!$AN$500,7,FALSE),2),IF(VLOOKUP($X64,E!$B$3:'E'!$AN$500,7,FALSE)&lt;10,FIXED(VLOOKUP($X64,E!$B$3:'E'!$AN$500,7,FALSE),1),VLOOKUP($X64,E!$B$3:'E'!$AN$500,7,FALSE))))))))),"-")</f>
        <v>0,45</v>
      </c>
      <c r="K64" s="110" t="str">
        <f>IFERROR(IF(VLOOKUP($X64,E!$B$3:'E'!$AN$500,8,FALSE)=1000000000,"-",(IF(VLOOKUP($X64,E!$B$3:'E'!$AN$500,8,FALSE)&lt;0.0001,FIXED(VLOOKUP($X64,E!$B$3:'E'!$AN$500,8,FALSE),6),IF(VLOOKUP($X64,E!$B$3:'E'!$AN$500,8,FALSE)&lt;0.001,FIXED(VLOOKUP($X64,E!$B$3:'E'!$AN$500,8,FALSE),5),IF(VLOOKUP($X64,E!$B$3:'E'!$AN$500,8,FALSE)&lt;0.01,FIXED(VLOOKUP($X64,E!$B$3:'E'!$AN$500,8,FALSE),4),IF(VLOOKUP($X64,E!$B$3:'E'!$AN$500,8,FALSE)&lt;0.1,FIXED(VLOOKUP($X64,E!$B$3:'E'!$AN$500,8,FALSE),3),IF(VLOOKUP($X64,E!$B$3:'E'!$AN$500,8,FALSE)&lt;1,FIXED(VLOOKUP($X64,E!$B$3:'E'!$AN$500,8,FALSE),2),IF(VLOOKUP($X64,E!$B$3:'E'!$AN$500,8,FALSE)&lt;10,FIXED(VLOOKUP($X64,E!$B$3:'E'!$AN$500,8,FALSE),1),VLOOKUP($X64,E!$B$3:'E'!$AN$500,8,FALSE))))))))),"-")</f>
        <v>-</v>
      </c>
      <c r="L64" s="39" t="str">
        <f t="shared" si="0"/>
        <v>(1)</v>
      </c>
      <c r="M64" s="110" t="str">
        <f>IFERROR(IF(VLOOKUP($X64,E!$B$3:'E'!$AN$500,9,FALSE)=1000000000,"-",(IF(VLOOKUP($X64,E!$B$3:'E'!$AN$500,9,FALSE)&lt;0.0001,FIXED(VLOOKUP($X64,E!$B$3:'E'!$AN$500,9,FALSE),6),IF(VLOOKUP($X64,E!$B$3:'E'!$AN$500,9,FALSE)&lt;0.001,FIXED(VLOOKUP($X64,E!$B$3:'E'!$AN$500,9,FALSE),5),IF(VLOOKUP($X64,E!$B$3:'E'!$AN$500,9,FALSE)&lt;0.01,FIXED(VLOOKUP($X64,E!$B$3:'E'!$AN$500,9,FALSE),4),IF(VLOOKUP($X64,E!$B$3:'E'!$AN$500,9,FALSE)&lt;0.1,FIXED(VLOOKUP($X64,E!$B$3:'E'!$AN$500,9,FALSE),3),IF(VLOOKUP($X64,E!$B$3:'E'!$AN$500,9,FALSE)&lt;1,FIXED(VLOOKUP($X64,E!$B$3:'E'!$AN$500,9,FALSE),2),IF(VLOOKUP($X64,E!$B$3:'E'!$AN$500,9,FALSE)&lt;10,FIXED(VLOOKUP($X64,E!$B$3:'E'!$AN$500,9,FALSE),1),VLOOKUP($X64,E!$B$3:'E'!$AN$500,9,FALSE))))))))),"-")</f>
        <v>-</v>
      </c>
      <c r="N64" s="39" t="str">
        <f t="shared" si="1"/>
        <v>(1)</v>
      </c>
      <c r="O64" s="110" t="str">
        <f>IFERROR(IF(VLOOKUP($X64,E!$B$3:'E'!$AN$500,10,FALSE)=1000000000,"-",(IF(VLOOKUP($X64,E!$B$3:'E'!$AN$500,10,FALSE)&lt;0.0001,FIXED(VLOOKUP($X64,E!$B$3:'E'!$AN$500,10,FALSE),6),IF(VLOOKUP($X64,E!$B$3:'E'!$AN$500,10,FALSE)&lt;0.001,FIXED(VLOOKUP($X64,E!$B$3:'E'!$AN$500,10,FALSE),5),IF(VLOOKUP($X64,E!$B$3:'E'!$AN$500,10,FALSE)&lt;0.01,FIXED(VLOOKUP($X64,E!$B$3:'E'!$AN$500,10,FALSE),4),IF(VLOOKUP($X64,E!$B$3:'E'!$AN$500,10,FALSE)&lt;0.1,FIXED(VLOOKUP($X64,E!$B$3:'E'!$AN$500,10,FALSE),3),IF(VLOOKUP($X64,E!$B$3:'E'!$AN$500,10,FALSE)&lt;1,FIXED(VLOOKUP($X64,E!$B$3:'E'!$AN$500,10,FALSE),2),IF(VLOOKUP($X64,E!$B$3:'E'!$AN$500,10,FALSE)&lt;10,FIXED(VLOOKUP($X64,E!$B$3:'E'!$AN$500,10,FALSE),1),VLOOKUP($X64,E!$B$3:'E'!$AN$500,10,FALSE))))))))),"-")</f>
        <v>-</v>
      </c>
      <c r="Q64" s="110" t="str">
        <f>IFERROR(IF(VLOOKUP($X64,E!$B$3:'E'!$AN$500,11,FALSE)=1000000000,"-",(IF(VLOOKUP($X64,E!$B$3:'E'!$AN$500,11,FALSE)&lt;0.0001,FIXED(VLOOKUP($X64,E!$B$3:'E'!$AN$500,11,FALSE),6),IF(VLOOKUP($X64,E!$B$3:'E'!$AN$500,11,FALSE)&lt;0.001,FIXED(VLOOKUP($X64,E!$B$3:'E'!$AN$500,11,FALSE),5),IF(VLOOKUP($X64,E!$B$3:'E'!$AN$500,11,FALSE)&lt;0.01,FIXED(VLOOKUP($X64,E!$B$3:'E'!$AN$500,11,FALSE),4),IF(VLOOKUP($X64,E!$B$3:'E'!$AN$500,11,FALSE)&lt;0.1,FIXED(VLOOKUP($X64,E!$B$3:'E'!$AN$500,11,FALSE),3),IF(VLOOKUP($X64,E!$B$3:'E'!$AN$500,11,FALSE)&lt;1,FIXED(VLOOKUP($X64,E!$B$3:'E'!$AN$500,11,FALSE),2),IF(VLOOKUP($X64,E!$B$3:'E'!$AN$500,11,FALSE)&lt;10,FIXED(VLOOKUP($X64,E!$B$3:'E'!$AN$500,11,FALSE),1),VLOOKUP($X64,E!$B$3:'E'!$AN$500,11,FALSE))))))))),"-")</f>
        <v>-</v>
      </c>
      <c r="S64" s="110" t="str">
        <f>IFERROR(IF(VLOOKUP($X64,E!$B$3:'E'!$AN$500,12,FALSE)=1000000000,"-",(IF(VLOOKUP($X64,E!$B$3:'E'!$AN$500,12,FALSE)&lt;0.0001,FIXED(VLOOKUP($X64,E!$B$3:'E'!$AN$500,12,FALSE),6),IF(VLOOKUP($X64,E!$B$3:'E'!$AN$500,12,FALSE)&lt;0.001,FIXED(VLOOKUP($X64,E!$B$3:'E'!$AN$500,12,FALSE),5),IF(VLOOKUP($X64,E!$B$3:'E'!$AN$500,12,FALSE)&lt;0.01,FIXED(VLOOKUP($X64,E!$B$3:'E'!$AN$500,12,FALSE),4),IF(VLOOKUP($X64,E!$B$3:'E'!$AN$500,12,FALSE)&lt;0.1,FIXED(VLOOKUP($X64,E!$B$3:'E'!$AN$500,12,FALSE),3),IF(VLOOKUP($X64,E!$B$3:'E'!$AN$500,12,FALSE)&lt;1,FIXED(VLOOKUP($X64,E!$B$3:'E'!$AN$500,12,FALSE),2),IF(VLOOKUP($X64,E!$B$3:'E'!$AN$500,12,FALSE)&lt;10,FIXED(VLOOKUP($X64,E!$B$3:'E'!$AN$500,12,FALSE),1),VLOOKUP($X64,E!$B$3:'E'!$AN$500,12,FALSE))))))))),"-")</f>
        <v>-</v>
      </c>
      <c r="U64" s="110" t="str">
        <f>IFERROR(IF(VLOOKUP($X64,E!$B$3:'E'!$AN$500,18,FALSE)=1000000000,"-",(IF(VLOOKUP($X64,E!$B$3:'E'!$AN$500,18,FALSE)&lt;0.0001,FIXED(VLOOKUP($X64,E!$B$3:'E'!$AN$500,18,FALSE),6),IF(VLOOKUP($X64,E!$B$3:'E'!$AN$500,18,FALSE)&lt;0.001,FIXED(VLOOKUP($X64,E!$B$3:'E'!$AN$500,18,FALSE),5),IF(VLOOKUP($X64,E!$B$3:'E'!$AN$500,18,FALSE)&lt;0.01,FIXED(VLOOKUP($X64,E!$B$3:'E'!$AN$500,18,FALSE),4),IF(VLOOKUP($X64,E!$B$3:'E'!$AN$500,18,FALSE)&lt;0.1,FIXED(VLOOKUP($X64,E!$B$3:'E'!$AN$500,18,FALSE),3),IF(VLOOKUP($X64,E!$B$3:'E'!$AN$500,18,FALSE)&lt;1,FIXED(VLOOKUP($X64,E!$B$3:'E'!$AN$500,18,FALSE),2),IF(VLOOKUP($X64,E!$B$3:'E'!$AN$500,18,FALSE)&lt;10,FIXED(VLOOKUP($X64,E!$B$3:'E'!$AN$500,18,FALSE),1),VLOOKUP($X64,E!$B$3:'E'!$AN$500,18,FALSE))))))))),"-")</f>
        <v>-</v>
      </c>
      <c r="X64" s="40">
        <v>903</v>
      </c>
    </row>
    <row r="65" spans="1:24" ht="9" customHeight="1" x14ac:dyDescent="0.2">
      <c r="A65" s="104" t="s">
        <v>2192</v>
      </c>
      <c r="E65" s="110" t="str">
        <f>IFERROR(IF(VLOOKUP($X65,E!$B$3:'E'!$AN$500,5,FALSE)=1000000000,"-",(IF(VLOOKUP($X65,E!$B$3:'E'!$AN$500,5,FALSE)&lt;0.0001,FIXED(VLOOKUP($X65,E!$B$3:'E'!$AN$500,5,FALSE),6),IF(VLOOKUP($X65,E!$B$3:'E'!$AN$500,5,FALSE)&lt;0.001,FIXED(VLOOKUP($X65,E!$B$3:'E'!$AN$500,5,FALSE),5),IF(VLOOKUP($X65,E!$B$3:'E'!$AN$500,5,FALSE)&lt;0.01,FIXED(VLOOKUP($X65,E!$B$3:'E'!$AN$500,5,FALSE),4),IF(VLOOKUP($X65,E!$B$3:'E'!$AN$500,5,FALSE)&lt;0.1,FIXED(VLOOKUP($X65,E!$B$3:'E'!$AN$500,5,FALSE),3),IF(VLOOKUP($X65,E!$B$3:'E'!$AN$500,5,FALSE)&lt;1,FIXED(VLOOKUP($X65,E!$B$3:'E'!$AN$500,5,FALSE),2),IF(VLOOKUP($X65,E!$B$3:'E'!$AN$500,5,FALSE)&lt;10,FIXED(VLOOKUP($X65,E!$B$3:'E'!$AN$500,5,FALSE),1),VLOOKUP($X65,E!$B$3:'E'!$AN$500,5,FALSE))))))))),"-")</f>
        <v>0,45</v>
      </c>
      <c r="G65" s="110" t="str">
        <f>IFERROR(IF(VLOOKUP($X65,E!$B$3:'E'!$AN$500,6,FALSE)=1000000000,"-",(IF(VLOOKUP($X65,E!$B$3:'E'!$AN$500,6,FALSE)&lt;0.0001,FIXED(VLOOKUP($X65,E!$B$3:'E'!$AN$500,6,FALSE),6),IF(VLOOKUP($X65,E!$B$3:'E'!$AN$500,6,FALSE)&lt;0.001,FIXED(VLOOKUP($X65,E!$B$3:'E'!$AN$500,6,FALSE),5),IF(VLOOKUP($X65,E!$B$3:'E'!$AN$500,6,FALSE)&lt;0.01,FIXED(VLOOKUP($X65,E!$B$3:'E'!$AN$500,6,FALSE),4),IF(VLOOKUP($X65,E!$B$3:'E'!$AN$500,6,FALSE)&lt;0.1,FIXED(VLOOKUP($X65,E!$B$3:'E'!$AN$500,6,FALSE),3),IF(VLOOKUP($X65,E!$B$3:'E'!$AN$500,6,FALSE)&lt;1,FIXED(VLOOKUP($X65,E!$B$3:'E'!$AN$500,6,FALSE),2),IF(VLOOKUP($X65,E!$B$3:'E'!$AN$500,6,FALSE)&lt;10,FIXED(VLOOKUP($X65,E!$B$3:'E'!$AN$500,6,FALSE),1),VLOOKUP($X65,E!$B$3:'E'!$AN$500,6,FALSE))))))))),"-")</f>
        <v>0,45</v>
      </c>
      <c r="I65" s="110" t="str">
        <f>IFERROR(IF(VLOOKUP($X65,E!$B$3:'E'!$AN$500,7,FALSE)=1000000000,"-",(IF(VLOOKUP($X65,E!$B$3:'E'!$AN$500,7,FALSE)&lt;0.0001,FIXED(VLOOKUP($X65,E!$B$3:'E'!$AN$500,7,FALSE),6),IF(VLOOKUP($X65,E!$B$3:'E'!$AN$500,7,FALSE)&lt;0.001,FIXED(VLOOKUP($X65,E!$B$3:'E'!$AN$500,7,FALSE),5),IF(VLOOKUP($X65,E!$B$3:'E'!$AN$500,7,FALSE)&lt;0.01,FIXED(VLOOKUP($X65,E!$B$3:'E'!$AN$500,7,FALSE),4),IF(VLOOKUP($X65,E!$B$3:'E'!$AN$500,7,FALSE)&lt;0.1,FIXED(VLOOKUP($X65,E!$B$3:'E'!$AN$500,7,FALSE),3),IF(VLOOKUP($X65,E!$B$3:'E'!$AN$500,7,FALSE)&lt;1,FIXED(VLOOKUP($X65,E!$B$3:'E'!$AN$500,7,FALSE),2),IF(VLOOKUP($X65,E!$B$3:'E'!$AN$500,7,FALSE)&lt;10,FIXED(VLOOKUP($X65,E!$B$3:'E'!$AN$500,7,FALSE),1),VLOOKUP($X65,E!$B$3:'E'!$AN$500,7,FALSE))))))))),"-")</f>
        <v>0,45</v>
      </c>
      <c r="K65" s="110" t="str">
        <f>IFERROR(IF(VLOOKUP($X65,E!$B$3:'E'!$AN$500,8,FALSE)=1000000000,"-",(IF(VLOOKUP($X65,E!$B$3:'E'!$AN$500,8,FALSE)&lt;0.0001,FIXED(VLOOKUP($X65,E!$B$3:'E'!$AN$500,8,FALSE),6),IF(VLOOKUP($X65,E!$B$3:'E'!$AN$500,8,FALSE)&lt;0.001,FIXED(VLOOKUP($X65,E!$B$3:'E'!$AN$500,8,FALSE),5),IF(VLOOKUP($X65,E!$B$3:'E'!$AN$500,8,FALSE)&lt;0.01,FIXED(VLOOKUP($X65,E!$B$3:'E'!$AN$500,8,FALSE),4),IF(VLOOKUP($X65,E!$B$3:'E'!$AN$500,8,FALSE)&lt;0.1,FIXED(VLOOKUP($X65,E!$B$3:'E'!$AN$500,8,FALSE),3),IF(VLOOKUP($X65,E!$B$3:'E'!$AN$500,8,FALSE)&lt;1,FIXED(VLOOKUP($X65,E!$B$3:'E'!$AN$500,8,FALSE),2),IF(VLOOKUP($X65,E!$B$3:'E'!$AN$500,8,FALSE)&lt;10,FIXED(VLOOKUP($X65,E!$B$3:'E'!$AN$500,8,FALSE),1),VLOOKUP($X65,E!$B$3:'E'!$AN$500,8,FALSE))))))))),"-")</f>
        <v>-</v>
      </c>
      <c r="L65" s="39" t="str">
        <f t="shared" si="0"/>
        <v>(1)</v>
      </c>
      <c r="M65" s="110" t="str">
        <f>IFERROR(IF(VLOOKUP($X65,E!$B$3:'E'!$AN$500,9,FALSE)=1000000000,"-",(IF(VLOOKUP($X65,E!$B$3:'E'!$AN$500,9,FALSE)&lt;0.0001,FIXED(VLOOKUP($X65,E!$B$3:'E'!$AN$500,9,FALSE),6),IF(VLOOKUP($X65,E!$B$3:'E'!$AN$500,9,FALSE)&lt;0.001,FIXED(VLOOKUP($X65,E!$B$3:'E'!$AN$500,9,FALSE),5),IF(VLOOKUP($X65,E!$B$3:'E'!$AN$500,9,FALSE)&lt;0.01,FIXED(VLOOKUP($X65,E!$B$3:'E'!$AN$500,9,FALSE),4),IF(VLOOKUP($X65,E!$B$3:'E'!$AN$500,9,FALSE)&lt;0.1,FIXED(VLOOKUP($X65,E!$B$3:'E'!$AN$500,9,FALSE),3),IF(VLOOKUP($X65,E!$B$3:'E'!$AN$500,9,FALSE)&lt;1,FIXED(VLOOKUP($X65,E!$B$3:'E'!$AN$500,9,FALSE),2),IF(VLOOKUP($X65,E!$B$3:'E'!$AN$500,9,FALSE)&lt;10,FIXED(VLOOKUP($X65,E!$B$3:'E'!$AN$500,9,FALSE),1),VLOOKUP($X65,E!$B$3:'E'!$AN$500,9,FALSE))))))))),"-")</f>
        <v>-</v>
      </c>
      <c r="N65" s="39" t="str">
        <f t="shared" si="1"/>
        <v>(1)</v>
      </c>
      <c r="O65" s="110" t="str">
        <f>IFERROR(IF(VLOOKUP($X65,E!$B$3:'E'!$AN$500,10,FALSE)=1000000000,"-",(IF(VLOOKUP($X65,E!$B$3:'E'!$AN$500,10,FALSE)&lt;0.0001,FIXED(VLOOKUP($X65,E!$B$3:'E'!$AN$500,10,FALSE),6),IF(VLOOKUP($X65,E!$B$3:'E'!$AN$500,10,FALSE)&lt;0.001,FIXED(VLOOKUP($X65,E!$B$3:'E'!$AN$500,10,FALSE),5),IF(VLOOKUP($X65,E!$B$3:'E'!$AN$500,10,FALSE)&lt;0.01,FIXED(VLOOKUP($X65,E!$B$3:'E'!$AN$500,10,FALSE),4),IF(VLOOKUP($X65,E!$B$3:'E'!$AN$500,10,FALSE)&lt;0.1,FIXED(VLOOKUP($X65,E!$B$3:'E'!$AN$500,10,FALSE),3),IF(VLOOKUP($X65,E!$B$3:'E'!$AN$500,10,FALSE)&lt;1,FIXED(VLOOKUP($X65,E!$B$3:'E'!$AN$500,10,FALSE),2),IF(VLOOKUP($X65,E!$B$3:'E'!$AN$500,10,FALSE)&lt;10,FIXED(VLOOKUP($X65,E!$B$3:'E'!$AN$500,10,FALSE),1),VLOOKUP($X65,E!$B$3:'E'!$AN$500,10,FALSE))))))))),"-")</f>
        <v>-</v>
      </c>
      <c r="Q65" s="110" t="str">
        <f>IFERROR(IF(VLOOKUP($X65,E!$B$3:'E'!$AN$500,11,FALSE)=1000000000,"-",(IF(VLOOKUP($X65,E!$B$3:'E'!$AN$500,11,FALSE)&lt;0.0001,FIXED(VLOOKUP($X65,E!$B$3:'E'!$AN$500,11,FALSE),6),IF(VLOOKUP($X65,E!$B$3:'E'!$AN$500,11,FALSE)&lt;0.001,FIXED(VLOOKUP($X65,E!$B$3:'E'!$AN$500,11,FALSE),5),IF(VLOOKUP($X65,E!$B$3:'E'!$AN$500,11,FALSE)&lt;0.01,FIXED(VLOOKUP($X65,E!$B$3:'E'!$AN$500,11,FALSE),4),IF(VLOOKUP($X65,E!$B$3:'E'!$AN$500,11,FALSE)&lt;0.1,FIXED(VLOOKUP($X65,E!$B$3:'E'!$AN$500,11,FALSE),3),IF(VLOOKUP($X65,E!$B$3:'E'!$AN$500,11,FALSE)&lt;1,FIXED(VLOOKUP($X65,E!$B$3:'E'!$AN$500,11,FALSE),2),IF(VLOOKUP($X65,E!$B$3:'E'!$AN$500,11,FALSE)&lt;10,FIXED(VLOOKUP($X65,E!$B$3:'E'!$AN$500,11,FALSE),1),VLOOKUP($X65,E!$B$3:'E'!$AN$500,11,FALSE))))))))),"-")</f>
        <v>-</v>
      </c>
      <c r="S65" s="110" t="str">
        <f>IFERROR(IF(VLOOKUP($X65,E!$B$3:'E'!$AN$500,12,FALSE)=1000000000,"-",(IF(VLOOKUP($X65,E!$B$3:'E'!$AN$500,12,FALSE)&lt;0.0001,FIXED(VLOOKUP($X65,E!$B$3:'E'!$AN$500,12,FALSE),6),IF(VLOOKUP($X65,E!$B$3:'E'!$AN$500,12,FALSE)&lt;0.001,FIXED(VLOOKUP($X65,E!$B$3:'E'!$AN$500,12,FALSE),5),IF(VLOOKUP($X65,E!$B$3:'E'!$AN$500,12,FALSE)&lt;0.01,FIXED(VLOOKUP($X65,E!$B$3:'E'!$AN$500,12,FALSE),4),IF(VLOOKUP($X65,E!$B$3:'E'!$AN$500,12,FALSE)&lt;0.1,FIXED(VLOOKUP($X65,E!$B$3:'E'!$AN$500,12,FALSE),3),IF(VLOOKUP($X65,E!$B$3:'E'!$AN$500,12,FALSE)&lt;1,FIXED(VLOOKUP($X65,E!$B$3:'E'!$AN$500,12,FALSE),2),IF(VLOOKUP($X65,E!$B$3:'E'!$AN$500,12,FALSE)&lt;10,FIXED(VLOOKUP($X65,E!$B$3:'E'!$AN$500,12,FALSE),1),VLOOKUP($X65,E!$B$3:'E'!$AN$500,12,FALSE))))))))),"-")</f>
        <v>-</v>
      </c>
      <c r="U65" s="110" t="str">
        <f>IFERROR(IF(VLOOKUP($X65,E!$B$3:'E'!$AN$500,18,FALSE)=1000000000,"-",(IF(VLOOKUP($X65,E!$B$3:'E'!$AN$500,18,FALSE)&lt;0.0001,FIXED(VLOOKUP($X65,E!$B$3:'E'!$AN$500,18,FALSE),6),IF(VLOOKUP($X65,E!$B$3:'E'!$AN$500,18,FALSE)&lt;0.001,FIXED(VLOOKUP($X65,E!$B$3:'E'!$AN$500,18,FALSE),5),IF(VLOOKUP($X65,E!$B$3:'E'!$AN$500,18,FALSE)&lt;0.01,FIXED(VLOOKUP($X65,E!$B$3:'E'!$AN$500,18,FALSE),4),IF(VLOOKUP($X65,E!$B$3:'E'!$AN$500,18,FALSE)&lt;0.1,FIXED(VLOOKUP($X65,E!$B$3:'E'!$AN$500,18,FALSE),3),IF(VLOOKUP($X65,E!$B$3:'E'!$AN$500,18,FALSE)&lt;1,FIXED(VLOOKUP($X65,E!$B$3:'E'!$AN$500,18,FALSE),2),IF(VLOOKUP($X65,E!$B$3:'E'!$AN$500,18,FALSE)&lt;10,FIXED(VLOOKUP($X65,E!$B$3:'E'!$AN$500,18,FALSE),1),VLOOKUP($X65,E!$B$3:'E'!$AN$500,18,FALSE))))))))),"-")</f>
        <v>-</v>
      </c>
      <c r="X65" s="40">
        <v>1434</v>
      </c>
    </row>
    <row r="66" spans="1:24" ht="9" customHeight="1" x14ac:dyDescent="0.2">
      <c r="A66" s="104" t="s">
        <v>2197</v>
      </c>
      <c r="E66" s="110" t="str">
        <f>IFERROR(IF(VLOOKUP($X66,E!$B$3:'E'!$AN$500,5,FALSE)=1000000000,"-",(IF(VLOOKUP($X66,E!$B$3:'E'!$AN$500,5,FALSE)&lt;0.0001,FIXED(VLOOKUP($X66,E!$B$3:'E'!$AN$500,5,FALSE),6),IF(VLOOKUP($X66,E!$B$3:'E'!$AN$500,5,FALSE)&lt;0.001,FIXED(VLOOKUP($X66,E!$B$3:'E'!$AN$500,5,FALSE),5),IF(VLOOKUP($X66,E!$B$3:'E'!$AN$500,5,FALSE)&lt;0.01,FIXED(VLOOKUP($X66,E!$B$3:'E'!$AN$500,5,FALSE),4),IF(VLOOKUP($X66,E!$B$3:'E'!$AN$500,5,FALSE)&lt;0.1,FIXED(VLOOKUP($X66,E!$B$3:'E'!$AN$500,5,FALSE),3),IF(VLOOKUP($X66,E!$B$3:'E'!$AN$500,5,FALSE)&lt;1,FIXED(VLOOKUP($X66,E!$B$3:'E'!$AN$500,5,FALSE),2),IF(VLOOKUP($X66,E!$B$3:'E'!$AN$500,5,FALSE)&lt;10,FIXED(VLOOKUP($X66,E!$B$3:'E'!$AN$500,5,FALSE),1),VLOOKUP($X66,E!$B$3:'E'!$AN$500,5,FALSE))))))))),"-")</f>
        <v>2,5</v>
      </c>
      <c r="G66" s="110" t="str">
        <f>IFERROR(IF(VLOOKUP($X66,E!$B$3:'E'!$AN$500,6,FALSE)=1000000000,"-",(IF(VLOOKUP($X66,E!$B$3:'E'!$AN$500,6,FALSE)&lt;0.0001,FIXED(VLOOKUP($X66,E!$B$3:'E'!$AN$500,6,FALSE),6),IF(VLOOKUP($X66,E!$B$3:'E'!$AN$500,6,FALSE)&lt;0.001,FIXED(VLOOKUP($X66,E!$B$3:'E'!$AN$500,6,FALSE),5),IF(VLOOKUP($X66,E!$B$3:'E'!$AN$500,6,FALSE)&lt;0.01,FIXED(VLOOKUP($X66,E!$B$3:'E'!$AN$500,6,FALSE),4),IF(VLOOKUP($X66,E!$B$3:'E'!$AN$500,6,FALSE)&lt;0.1,FIXED(VLOOKUP($X66,E!$B$3:'E'!$AN$500,6,FALSE),3),IF(VLOOKUP($X66,E!$B$3:'E'!$AN$500,6,FALSE)&lt;1,FIXED(VLOOKUP($X66,E!$B$3:'E'!$AN$500,6,FALSE),2),IF(VLOOKUP($X66,E!$B$3:'E'!$AN$500,6,FALSE)&lt;10,FIXED(VLOOKUP($X66,E!$B$3:'E'!$AN$500,6,FALSE),1),VLOOKUP($X66,E!$B$3:'E'!$AN$500,6,FALSE))))))))),"-")</f>
        <v>2,5</v>
      </c>
      <c r="I66" s="110" t="str">
        <f>IFERROR(IF(VLOOKUP($X66,E!$B$3:'E'!$AN$500,7,FALSE)=1000000000,"-",(IF(VLOOKUP($X66,E!$B$3:'E'!$AN$500,7,FALSE)&lt;0.0001,FIXED(VLOOKUP($X66,E!$B$3:'E'!$AN$500,7,FALSE),6),IF(VLOOKUP($X66,E!$B$3:'E'!$AN$500,7,FALSE)&lt;0.001,FIXED(VLOOKUP($X66,E!$B$3:'E'!$AN$500,7,FALSE),5),IF(VLOOKUP($X66,E!$B$3:'E'!$AN$500,7,FALSE)&lt;0.01,FIXED(VLOOKUP($X66,E!$B$3:'E'!$AN$500,7,FALSE),4),IF(VLOOKUP($X66,E!$B$3:'E'!$AN$500,7,FALSE)&lt;0.1,FIXED(VLOOKUP($X66,E!$B$3:'E'!$AN$500,7,FALSE),3),IF(VLOOKUP($X66,E!$B$3:'E'!$AN$500,7,FALSE)&lt;1,FIXED(VLOOKUP($X66,E!$B$3:'E'!$AN$500,7,FALSE),2),IF(VLOOKUP($X66,E!$B$3:'E'!$AN$500,7,FALSE)&lt;10,FIXED(VLOOKUP($X66,E!$B$3:'E'!$AN$500,7,FALSE),1),VLOOKUP($X66,E!$B$3:'E'!$AN$500,7,FALSE))))))))),"-")</f>
        <v>2,5</v>
      </c>
      <c r="K66" s="110" t="str">
        <f>IFERROR(IF(VLOOKUP($X66,E!$B$3:'E'!$AN$500,8,FALSE)=1000000000,"-",(IF(VLOOKUP($X66,E!$B$3:'E'!$AN$500,8,FALSE)&lt;0.0001,FIXED(VLOOKUP($X66,E!$B$3:'E'!$AN$500,8,FALSE),6),IF(VLOOKUP($X66,E!$B$3:'E'!$AN$500,8,FALSE)&lt;0.001,FIXED(VLOOKUP($X66,E!$B$3:'E'!$AN$500,8,FALSE),5),IF(VLOOKUP($X66,E!$B$3:'E'!$AN$500,8,FALSE)&lt;0.01,FIXED(VLOOKUP($X66,E!$B$3:'E'!$AN$500,8,FALSE),4),IF(VLOOKUP($X66,E!$B$3:'E'!$AN$500,8,FALSE)&lt;0.1,FIXED(VLOOKUP($X66,E!$B$3:'E'!$AN$500,8,FALSE),3),IF(VLOOKUP($X66,E!$B$3:'E'!$AN$500,8,FALSE)&lt;1,FIXED(VLOOKUP($X66,E!$B$3:'E'!$AN$500,8,FALSE),2),IF(VLOOKUP($X66,E!$B$3:'E'!$AN$500,8,FALSE)&lt;10,FIXED(VLOOKUP($X66,E!$B$3:'E'!$AN$500,8,FALSE),1),VLOOKUP($X66,E!$B$3:'E'!$AN$500,8,FALSE))))))))),"-")</f>
        <v>-</v>
      </c>
      <c r="L66" s="39" t="str">
        <f t="shared" si="0"/>
        <v>(1)</v>
      </c>
      <c r="M66" s="110" t="str">
        <f>IFERROR(IF(VLOOKUP($X66,E!$B$3:'E'!$AN$500,9,FALSE)=1000000000,"-",(IF(VLOOKUP($X66,E!$B$3:'E'!$AN$500,9,FALSE)&lt;0.0001,FIXED(VLOOKUP($X66,E!$B$3:'E'!$AN$500,9,FALSE),6),IF(VLOOKUP($X66,E!$B$3:'E'!$AN$500,9,FALSE)&lt;0.001,FIXED(VLOOKUP($X66,E!$B$3:'E'!$AN$500,9,FALSE),5),IF(VLOOKUP($X66,E!$B$3:'E'!$AN$500,9,FALSE)&lt;0.01,FIXED(VLOOKUP($X66,E!$B$3:'E'!$AN$500,9,FALSE),4),IF(VLOOKUP($X66,E!$B$3:'E'!$AN$500,9,FALSE)&lt;0.1,FIXED(VLOOKUP($X66,E!$B$3:'E'!$AN$500,9,FALSE),3),IF(VLOOKUP($X66,E!$B$3:'E'!$AN$500,9,FALSE)&lt;1,FIXED(VLOOKUP($X66,E!$B$3:'E'!$AN$500,9,FALSE),2),IF(VLOOKUP($X66,E!$B$3:'E'!$AN$500,9,FALSE)&lt;10,FIXED(VLOOKUP($X66,E!$B$3:'E'!$AN$500,9,FALSE),1),VLOOKUP($X66,E!$B$3:'E'!$AN$500,9,FALSE))))))))),"-")</f>
        <v>-</v>
      </c>
      <c r="N66" s="39" t="str">
        <f t="shared" si="1"/>
        <v>(1)</v>
      </c>
      <c r="O66" s="110" t="str">
        <f>IFERROR(IF(VLOOKUP($X66,E!$B$3:'E'!$AN$500,10,FALSE)=1000000000,"-",(IF(VLOOKUP($X66,E!$B$3:'E'!$AN$500,10,FALSE)&lt;0.0001,FIXED(VLOOKUP($X66,E!$B$3:'E'!$AN$500,10,FALSE),6),IF(VLOOKUP($X66,E!$B$3:'E'!$AN$500,10,FALSE)&lt;0.001,FIXED(VLOOKUP($X66,E!$B$3:'E'!$AN$500,10,FALSE),5),IF(VLOOKUP($X66,E!$B$3:'E'!$AN$500,10,FALSE)&lt;0.01,FIXED(VLOOKUP($X66,E!$B$3:'E'!$AN$500,10,FALSE),4),IF(VLOOKUP($X66,E!$B$3:'E'!$AN$500,10,FALSE)&lt;0.1,FIXED(VLOOKUP($X66,E!$B$3:'E'!$AN$500,10,FALSE),3),IF(VLOOKUP($X66,E!$B$3:'E'!$AN$500,10,FALSE)&lt;1,FIXED(VLOOKUP($X66,E!$B$3:'E'!$AN$500,10,FALSE),2),IF(VLOOKUP($X66,E!$B$3:'E'!$AN$500,10,FALSE)&lt;10,FIXED(VLOOKUP($X66,E!$B$3:'E'!$AN$500,10,FALSE),1),VLOOKUP($X66,E!$B$3:'E'!$AN$500,10,FALSE))))))))),"-")</f>
        <v>-</v>
      </c>
      <c r="Q66" s="110" t="str">
        <f>IFERROR(IF(VLOOKUP($X66,E!$B$3:'E'!$AN$500,11,FALSE)=1000000000,"-",(IF(VLOOKUP($X66,E!$B$3:'E'!$AN$500,11,FALSE)&lt;0.0001,FIXED(VLOOKUP($X66,E!$B$3:'E'!$AN$500,11,FALSE),6),IF(VLOOKUP($X66,E!$B$3:'E'!$AN$500,11,FALSE)&lt;0.001,FIXED(VLOOKUP($X66,E!$B$3:'E'!$AN$500,11,FALSE),5),IF(VLOOKUP($X66,E!$B$3:'E'!$AN$500,11,FALSE)&lt;0.01,FIXED(VLOOKUP($X66,E!$B$3:'E'!$AN$500,11,FALSE),4),IF(VLOOKUP($X66,E!$B$3:'E'!$AN$500,11,FALSE)&lt;0.1,FIXED(VLOOKUP($X66,E!$B$3:'E'!$AN$500,11,FALSE),3),IF(VLOOKUP($X66,E!$B$3:'E'!$AN$500,11,FALSE)&lt;1,FIXED(VLOOKUP($X66,E!$B$3:'E'!$AN$500,11,FALSE),2),IF(VLOOKUP($X66,E!$B$3:'E'!$AN$500,11,FALSE)&lt;10,FIXED(VLOOKUP($X66,E!$B$3:'E'!$AN$500,11,FALSE),1),VLOOKUP($X66,E!$B$3:'E'!$AN$500,11,FALSE))))))))),"-")</f>
        <v>-</v>
      </c>
      <c r="S66" s="110" t="str">
        <f>IFERROR(IF(VLOOKUP($X66,E!$B$3:'E'!$AN$500,12,FALSE)=1000000000,"-",(IF(VLOOKUP($X66,E!$B$3:'E'!$AN$500,12,FALSE)&lt;0.0001,FIXED(VLOOKUP($X66,E!$B$3:'E'!$AN$500,12,FALSE),6),IF(VLOOKUP($X66,E!$B$3:'E'!$AN$500,12,FALSE)&lt;0.001,FIXED(VLOOKUP($X66,E!$B$3:'E'!$AN$500,12,FALSE),5),IF(VLOOKUP($X66,E!$B$3:'E'!$AN$500,12,FALSE)&lt;0.01,FIXED(VLOOKUP($X66,E!$B$3:'E'!$AN$500,12,FALSE),4),IF(VLOOKUP($X66,E!$B$3:'E'!$AN$500,12,FALSE)&lt;0.1,FIXED(VLOOKUP($X66,E!$B$3:'E'!$AN$500,12,FALSE),3),IF(VLOOKUP($X66,E!$B$3:'E'!$AN$500,12,FALSE)&lt;1,FIXED(VLOOKUP($X66,E!$B$3:'E'!$AN$500,12,FALSE),2),IF(VLOOKUP($X66,E!$B$3:'E'!$AN$500,12,FALSE)&lt;10,FIXED(VLOOKUP($X66,E!$B$3:'E'!$AN$500,12,FALSE),1),VLOOKUP($X66,E!$B$3:'E'!$AN$500,12,FALSE))))))))),"-")</f>
        <v>-</v>
      </c>
      <c r="U66" s="110" t="str">
        <f>IFERROR(IF(VLOOKUP($X66,E!$B$3:'E'!$AN$500,18,FALSE)=1000000000,"-",(IF(VLOOKUP($X66,E!$B$3:'E'!$AN$500,18,FALSE)&lt;0.0001,FIXED(VLOOKUP($X66,E!$B$3:'E'!$AN$500,18,FALSE),6),IF(VLOOKUP($X66,E!$B$3:'E'!$AN$500,18,FALSE)&lt;0.001,FIXED(VLOOKUP($X66,E!$B$3:'E'!$AN$500,18,FALSE),5),IF(VLOOKUP($X66,E!$B$3:'E'!$AN$500,18,FALSE)&lt;0.01,FIXED(VLOOKUP($X66,E!$B$3:'E'!$AN$500,18,FALSE),4),IF(VLOOKUP($X66,E!$B$3:'E'!$AN$500,18,FALSE)&lt;0.1,FIXED(VLOOKUP($X66,E!$B$3:'E'!$AN$500,18,FALSE),3),IF(VLOOKUP($X66,E!$B$3:'E'!$AN$500,18,FALSE)&lt;1,FIXED(VLOOKUP($X66,E!$B$3:'E'!$AN$500,18,FALSE),2),IF(VLOOKUP($X66,E!$B$3:'E'!$AN$500,18,FALSE)&lt;10,FIXED(VLOOKUP($X66,E!$B$3:'E'!$AN$500,18,FALSE),1),VLOOKUP($X66,E!$B$3:'E'!$AN$500,18,FALSE))))))))),"-")</f>
        <v>-</v>
      </c>
      <c r="X66" s="40">
        <v>2719</v>
      </c>
    </row>
    <row r="67" spans="1:24" ht="4.5" customHeight="1" x14ac:dyDescent="0.2">
      <c r="A67" s="133"/>
      <c r="B67" s="107"/>
      <c r="C67" s="107"/>
      <c r="D67" s="107"/>
      <c r="E67" s="111"/>
      <c r="F67" s="138"/>
      <c r="G67" s="111"/>
      <c r="H67" s="138"/>
      <c r="I67" s="111"/>
      <c r="J67" s="138"/>
      <c r="K67" s="111"/>
      <c r="L67" s="138"/>
      <c r="M67" s="111"/>
      <c r="N67" s="138"/>
      <c r="O67" s="111"/>
      <c r="P67" s="138"/>
      <c r="Q67" s="111"/>
      <c r="R67" s="138"/>
      <c r="S67" s="111"/>
      <c r="T67" s="138"/>
      <c r="U67" s="111"/>
      <c r="V67" s="138"/>
    </row>
    <row r="68" spans="1:24" ht="4.5" customHeight="1" x14ac:dyDescent="0.2">
      <c r="A68" s="132"/>
      <c r="B68" s="108"/>
      <c r="C68" s="108"/>
      <c r="D68" s="108"/>
      <c r="E68" s="112"/>
      <c r="F68" s="137"/>
      <c r="G68" s="112"/>
      <c r="H68" s="137"/>
      <c r="I68" s="112"/>
      <c r="J68" s="137"/>
      <c r="K68" s="112"/>
      <c r="L68" s="137"/>
      <c r="M68" s="112"/>
      <c r="N68" s="137"/>
      <c r="O68" s="112"/>
      <c r="P68" s="137"/>
      <c r="Q68" s="112"/>
      <c r="R68" s="137"/>
      <c r="S68" s="112"/>
      <c r="T68" s="137"/>
      <c r="U68" s="112"/>
      <c r="V68" s="137"/>
    </row>
    <row r="69" spans="1:24" ht="9" customHeight="1" x14ac:dyDescent="0.2">
      <c r="A69" s="105" t="s">
        <v>2198</v>
      </c>
      <c r="B69" s="99"/>
      <c r="C69" s="99"/>
      <c r="D69" s="99"/>
    </row>
    <row r="70" spans="1:24" ht="9" customHeight="1" x14ac:dyDescent="0.2">
      <c r="A70" s="104" t="s">
        <v>10</v>
      </c>
      <c r="E70" s="110" t="str">
        <f>IFERROR(IF(VLOOKUP($X70,E!$B$3:'E'!$AN$500,5,FALSE)=1000000000,"-",(IF(VLOOKUP($X70,E!$B$3:'E'!$AN$500,5,FALSE)&lt;0.0001,FIXED(VLOOKUP($X70,E!$B$3:'E'!$AN$500,5,FALSE),6),IF(VLOOKUP($X70,E!$B$3:'E'!$AN$500,5,FALSE)&lt;0.001,FIXED(VLOOKUP($X70,E!$B$3:'E'!$AN$500,5,FALSE),5),IF(VLOOKUP($X70,E!$B$3:'E'!$AN$500,5,FALSE)&lt;0.01,FIXED(VLOOKUP($X70,E!$B$3:'E'!$AN$500,5,FALSE),4),IF(VLOOKUP($X70,E!$B$3:'E'!$AN$500,5,FALSE)&lt;0.1,FIXED(VLOOKUP($X70,E!$B$3:'E'!$AN$500,5,FALSE),3),IF(VLOOKUP($X70,E!$B$3:'E'!$AN$500,5,FALSE)&lt;1,FIXED(VLOOKUP($X70,E!$B$3:'E'!$AN$500,5,FALSE),2),IF(VLOOKUP($X70,E!$B$3:'E'!$AN$500,5,FALSE)&lt;10,FIXED(VLOOKUP($X70,E!$B$3:'E'!$AN$500,5,FALSE),1),VLOOKUP($X70,E!$B$3:'E'!$AN$500,5,FALSE))))))))),"-")</f>
        <v>-</v>
      </c>
      <c r="F70" s="39" t="str">
        <f t="shared" ref="F70:F79" si="2">IF(E70="-","(1)","")</f>
        <v>(1)</v>
      </c>
      <c r="G70" s="110" t="str">
        <f>IFERROR(IF(VLOOKUP($X70,E!$B$3:'E'!$AN$500,6,FALSE)=1000000000,"-",(IF(VLOOKUP($X70,E!$B$3:'E'!$AN$500,6,FALSE)&lt;0.0001,FIXED(VLOOKUP($X70,E!$B$3:'E'!$AN$500,6,FALSE),6),IF(VLOOKUP($X70,E!$B$3:'E'!$AN$500,6,FALSE)&lt;0.001,FIXED(VLOOKUP($X70,E!$B$3:'E'!$AN$500,6,FALSE),5),IF(VLOOKUP($X70,E!$B$3:'E'!$AN$500,6,FALSE)&lt;0.01,FIXED(VLOOKUP($X70,E!$B$3:'E'!$AN$500,6,FALSE),4),IF(VLOOKUP($X70,E!$B$3:'E'!$AN$500,6,FALSE)&lt;0.1,FIXED(VLOOKUP($X70,E!$B$3:'E'!$AN$500,6,FALSE),3),IF(VLOOKUP($X70,E!$B$3:'E'!$AN$500,6,FALSE)&lt;1,FIXED(VLOOKUP($X70,E!$B$3:'E'!$AN$500,6,FALSE),2),IF(VLOOKUP($X70,E!$B$3:'E'!$AN$500,6,FALSE)&lt;10,FIXED(VLOOKUP($X70,E!$B$3:'E'!$AN$500,6,FALSE),1),VLOOKUP($X70,E!$B$3:'E'!$AN$500,6,FALSE))))))))),"-")</f>
        <v>-</v>
      </c>
      <c r="H70" s="39" t="str">
        <f t="shared" ref="H70:H79" si="3">IF(G70="-","(1)","")</f>
        <v>(1)</v>
      </c>
      <c r="I70" s="110" t="str">
        <f>IFERROR(IF(VLOOKUP($X70,E!$B$3:'E'!$AN$500,7,FALSE)=1000000000,"-",(IF(VLOOKUP($X70,E!$B$3:'E'!$AN$500,7,FALSE)&lt;0.0001,FIXED(VLOOKUP($X70,E!$B$3:'E'!$AN$500,7,FALSE),6),IF(VLOOKUP($X70,E!$B$3:'E'!$AN$500,7,FALSE)&lt;0.001,FIXED(VLOOKUP($X70,E!$B$3:'E'!$AN$500,7,FALSE),5),IF(VLOOKUP($X70,E!$B$3:'E'!$AN$500,7,FALSE)&lt;0.01,FIXED(VLOOKUP($X70,E!$B$3:'E'!$AN$500,7,FALSE),4),IF(VLOOKUP($X70,E!$B$3:'E'!$AN$500,7,FALSE)&lt;0.1,FIXED(VLOOKUP($X70,E!$B$3:'E'!$AN$500,7,FALSE),3),IF(VLOOKUP($X70,E!$B$3:'E'!$AN$500,7,FALSE)&lt;1,FIXED(VLOOKUP($X70,E!$B$3:'E'!$AN$500,7,FALSE),2),IF(VLOOKUP($X70,E!$B$3:'E'!$AN$500,7,FALSE)&lt;10,FIXED(VLOOKUP($X70,E!$B$3:'E'!$AN$500,7,FALSE),1),VLOOKUP($X70,E!$B$3:'E'!$AN$500,7,FALSE))))))))),"-")</f>
        <v>-</v>
      </c>
      <c r="J70" s="39" t="str">
        <f t="shared" ref="J70:J79" si="4">IF(I70="-","(1)","")</f>
        <v>(1)</v>
      </c>
      <c r="K70" s="110" t="str">
        <f>IFERROR(IF(VLOOKUP($X70,E!$B$3:'E'!$AN$500,8,FALSE)=1000000000,"-",(IF(VLOOKUP($X70,E!$B$3:'E'!$AN$500,8,FALSE)&lt;0.0001,FIXED(VLOOKUP($X70,E!$B$3:'E'!$AN$500,8,FALSE),6),IF(VLOOKUP($X70,E!$B$3:'E'!$AN$500,8,FALSE)&lt;0.001,FIXED(VLOOKUP($X70,E!$B$3:'E'!$AN$500,8,FALSE),5),IF(VLOOKUP($X70,E!$B$3:'E'!$AN$500,8,FALSE)&lt;0.01,FIXED(VLOOKUP($X70,E!$B$3:'E'!$AN$500,8,FALSE),4),IF(VLOOKUP($X70,E!$B$3:'E'!$AN$500,8,FALSE)&lt;0.1,FIXED(VLOOKUP($X70,E!$B$3:'E'!$AN$500,8,FALSE),3),IF(VLOOKUP($X70,E!$B$3:'E'!$AN$500,8,FALSE)&lt;1,FIXED(VLOOKUP($X70,E!$B$3:'E'!$AN$500,8,FALSE),2),IF(VLOOKUP($X70,E!$B$3:'E'!$AN$500,8,FALSE)&lt;10,FIXED(VLOOKUP($X70,E!$B$3:'E'!$AN$500,8,FALSE),1),VLOOKUP($X70,E!$B$3:'E'!$AN$500,8,FALSE))))))))),"-")</f>
        <v>-</v>
      </c>
      <c r="L70" s="39" t="str">
        <f t="shared" ref="L70:L79" si="5">IF(K70="-","(1)","")</f>
        <v>(1)</v>
      </c>
      <c r="M70" s="110" t="str">
        <f>IFERROR(IF(VLOOKUP($X70,E!$B$3:'E'!$AN$500,9,FALSE)=1000000000,"-",(IF(VLOOKUP($X70,E!$B$3:'E'!$AN$500,9,FALSE)&lt;0.0001,FIXED(VLOOKUP($X70,E!$B$3:'E'!$AN$500,9,FALSE),6),IF(VLOOKUP($X70,E!$B$3:'E'!$AN$500,9,FALSE)&lt;0.001,FIXED(VLOOKUP($X70,E!$B$3:'E'!$AN$500,9,FALSE),5),IF(VLOOKUP($X70,E!$B$3:'E'!$AN$500,9,FALSE)&lt;0.01,FIXED(VLOOKUP($X70,E!$B$3:'E'!$AN$500,9,FALSE),4),IF(VLOOKUP($X70,E!$B$3:'E'!$AN$500,9,FALSE)&lt;0.1,FIXED(VLOOKUP($X70,E!$B$3:'E'!$AN$500,9,FALSE),3),IF(VLOOKUP($X70,E!$B$3:'E'!$AN$500,9,FALSE)&lt;1,FIXED(VLOOKUP($X70,E!$B$3:'E'!$AN$500,9,FALSE),2),IF(VLOOKUP($X70,E!$B$3:'E'!$AN$500,9,FALSE)&lt;10,FIXED(VLOOKUP($X70,E!$B$3:'E'!$AN$500,9,FALSE),1),VLOOKUP($X70,E!$B$3:'E'!$AN$500,9,FALSE))))))))),"-")</f>
        <v>-</v>
      </c>
      <c r="N70" s="39" t="str">
        <f t="shared" ref="N70:N79" si="6">IF(M70="-","(1)","")</f>
        <v>(1)</v>
      </c>
      <c r="O70" s="110" t="str">
        <f>IFERROR(IF(VLOOKUP($X70,E!$B$3:'E'!$AN$500,10,FALSE)=1000000000,"-",(IF(VLOOKUP($X70,E!$B$3:'E'!$AN$500,10,FALSE)&lt;0.0001,FIXED(VLOOKUP($X70,E!$B$3:'E'!$AN$500,10,FALSE),6),IF(VLOOKUP($X70,E!$B$3:'E'!$AN$500,10,FALSE)&lt;0.001,FIXED(VLOOKUP($X70,E!$B$3:'E'!$AN$500,10,FALSE),5),IF(VLOOKUP($X70,E!$B$3:'E'!$AN$500,10,FALSE)&lt;0.01,FIXED(VLOOKUP($X70,E!$B$3:'E'!$AN$500,10,FALSE),4),IF(VLOOKUP($X70,E!$B$3:'E'!$AN$500,10,FALSE)&lt;0.1,FIXED(VLOOKUP($X70,E!$B$3:'E'!$AN$500,10,FALSE),3),IF(VLOOKUP($X70,E!$B$3:'E'!$AN$500,10,FALSE)&lt;1,FIXED(VLOOKUP($X70,E!$B$3:'E'!$AN$500,10,FALSE),2),IF(VLOOKUP($X70,E!$B$3:'E'!$AN$500,10,FALSE)&lt;10,FIXED(VLOOKUP($X70,E!$B$3:'E'!$AN$500,10,FALSE),1),VLOOKUP($X70,E!$B$3:'E'!$AN$500,10,FALSE))))))))),"-")</f>
        <v>-</v>
      </c>
      <c r="Q70" s="110" t="str">
        <f>IFERROR(IF(VLOOKUP($X70,E!$B$3:'E'!$AN$500,11,FALSE)=1000000000,"-",(IF(VLOOKUP($X70,E!$B$3:'E'!$AN$500,11,FALSE)&lt;0.0001,FIXED(VLOOKUP($X70,E!$B$3:'E'!$AN$500,11,FALSE),6),IF(VLOOKUP($X70,E!$B$3:'E'!$AN$500,11,FALSE)&lt;0.001,FIXED(VLOOKUP($X70,E!$B$3:'E'!$AN$500,11,FALSE),5),IF(VLOOKUP($X70,E!$B$3:'E'!$AN$500,11,FALSE)&lt;0.01,FIXED(VLOOKUP($X70,E!$B$3:'E'!$AN$500,11,FALSE),4),IF(VLOOKUP($X70,E!$B$3:'E'!$AN$500,11,FALSE)&lt;0.1,FIXED(VLOOKUP($X70,E!$B$3:'E'!$AN$500,11,FALSE),3),IF(VLOOKUP($X70,E!$B$3:'E'!$AN$500,11,FALSE)&lt;1,FIXED(VLOOKUP($X70,E!$B$3:'E'!$AN$500,11,FALSE),2),IF(VLOOKUP($X70,E!$B$3:'E'!$AN$500,11,FALSE)&lt;10,FIXED(VLOOKUP($X70,E!$B$3:'E'!$AN$500,11,FALSE),1),VLOOKUP($X70,E!$B$3:'E'!$AN$500,11,FALSE))))))))),"-")</f>
        <v>-</v>
      </c>
      <c r="S70" s="110" t="str">
        <f>IFERROR(IF(VLOOKUP($X70,E!$B$3:'E'!$AN$500,12,FALSE)=1000000000,"-",(IF(VLOOKUP($X70,E!$B$3:'E'!$AN$500,12,FALSE)&lt;0.0001,FIXED(VLOOKUP($X70,E!$B$3:'E'!$AN$500,12,FALSE),6),IF(VLOOKUP($X70,E!$B$3:'E'!$AN$500,12,FALSE)&lt;0.001,FIXED(VLOOKUP($X70,E!$B$3:'E'!$AN$500,12,FALSE),5),IF(VLOOKUP($X70,E!$B$3:'E'!$AN$500,12,FALSE)&lt;0.01,FIXED(VLOOKUP($X70,E!$B$3:'E'!$AN$500,12,FALSE),4),IF(VLOOKUP($X70,E!$B$3:'E'!$AN$500,12,FALSE)&lt;0.1,FIXED(VLOOKUP($X70,E!$B$3:'E'!$AN$500,12,FALSE),3),IF(VLOOKUP($X70,E!$B$3:'E'!$AN$500,12,FALSE)&lt;1,FIXED(VLOOKUP($X70,E!$B$3:'E'!$AN$500,12,FALSE),2),IF(VLOOKUP($X70,E!$B$3:'E'!$AN$500,12,FALSE)&lt;10,FIXED(VLOOKUP($X70,E!$B$3:'E'!$AN$500,12,FALSE),1),VLOOKUP($X70,E!$B$3:'E'!$AN$500,12,FALSE))))))))),"-")</f>
        <v>-</v>
      </c>
      <c r="U70" s="110">
        <f>IFERROR(IF(VLOOKUP($X70,E!$B$3:'E'!$AN$500,18,FALSE)=1000000000,"-",(IF(VLOOKUP($X70,E!$B$3:'E'!$AN$500,18,FALSE)&lt;0.0001,FIXED(VLOOKUP($X70,E!$B$3:'E'!$AN$500,18,FALSE),6),IF(VLOOKUP($X70,E!$B$3:'E'!$AN$500,18,FALSE)&lt;0.001,FIXED(VLOOKUP($X70,E!$B$3:'E'!$AN$500,18,FALSE),5),IF(VLOOKUP($X70,E!$B$3:'E'!$AN$500,18,FALSE)&lt;0.01,FIXED(VLOOKUP($X70,E!$B$3:'E'!$AN$500,18,FALSE),4),IF(VLOOKUP($X70,E!$B$3:'E'!$AN$500,18,FALSE)&lt;0.1,FIXED(VLOOKUP($X70,E!$B$3:'E'!$AN$500,18,FALSE),3),IF(VLOOKUP($X70,E!$B$3:'E'!$AN$500,18,FALSE)&lt;1,FIXED(VLOOKUP($X70,E!$B$3:'E'!$AN$500,18,FALSE),2),IF(VLOOKUP($X70,E!$B$3:'E'!$AN$500,18,FALSE)&lt;10,FIXED(VLOOKUP($X70,E!$B$3:'E'!$AN$500,18,FALSE),1),VLOOKUP($X70,E!$B$3:'E'!$AN$500,18,FALSE))))))))),"-")</f>
        <v>70</v>
      </c>
      <c r="X70" s="40">
        <v>1259</v>
      </c>
    </row>
    <row r="71" spans="1:24" ht="9" customHeight="1" x14ac:dyDescent="0.2">
      <c r="A71" s="104" t="s">
        <v>12</v>
      </c>
      <c r="E71" s="110" t="str">
        <f>IFERROR(IF(VLOOKUP($X71,E!$B$3:'E'!$AN$500,5,FALSE)=1000000000,"-",(IF(VLOOKUP($X71,E!$B$3:'E'!$AN$500,5,FALSE)&lt;0.0001,FIXED(VLOOKUP($X71,E!$B$3:'E'!$AN$500,5,FALSE),6),IF(VLOOKUP($X71,E!$B$3:'E'!$AN$500,5,FALSE)&lt;0.001,FIXED(VLOOKUP($X71,E!$B$3:'E'!$AN$500,5,FALSE),5),IF(VLOOKUP($X71,E!$B$3:'E'!$AN$500,5,FALSE)&lt;0.01,FIXED(VLOOKUP($X71,E!$B$3:'E'!$AN$500,5,FALSE),4),IF(VLOOKUP($X71,E!$B$3:'E'!$AN$500,5,FALSE)&lt;0.1,FIXED(VLOOKUP($X71,E!$B$3:'E'!$AN$500,5,FALSE),3),IF(VLOOKUP($X71,E!$B$3:'E'!$AN$500,5,FALSE)&lt;1,FIXED(VLOOKUP($X71,E!$B$3:'E'!$AN$500,5,FALSE),2),IF(VLOOKUP($X71,E!$B$3:'E'!$AN$500,5,FALSE)&lt;10,FIXED(VLOOKUP($X71,E!$B$3:'E'!$AN$500,5,FALSE),1),VLOOKUP($X71,E!$B$3:'E'!$AN$500,5,FALSE))))))))),"-")</f>
        <v>-</v>
      </c>
      <c r="F71" s="39" t="str">
        <f t="shared" si="2"/>
        <v>(1)</v>
      </c>
      <c r="G71" s="110" t="str">
        <f>IFERROR(IF(VLOOKUP($X71,E!$B$3:'E'!$AN$500,6,FALSE)=1000000000,"-",(IF(VLOOKUP($X71,E!$B$3:'E'!$AN$500,6,FALSE)&lt;0.0001,FIXED(VLOOKUP($X71,E!$B$3:'E'!$AN$500,6,FALSE),6),IF(VLOOKUP($X71,E!$B$3:'E'!$AN$500,6,FALSE)&lt;0.001,FIXED(VLOOKUP($X71,E!$B$3:'E'!$AN$500,6,FALSE),5),IF(VLOOKUP($X71,E!$B$3:'E'!$AN$500,6,FALSE)&lt;0.01,FIXED(VLOOKUP($X71,E!$B$3:'E'!$AN$500,6,FALSE),4),IF(VLOOKUP($X71,E!$B$3:'E'!$AN$500,6,FALSE)&lt;0.1,FIXED(VLOOKUP($X71,E!$B$3:'E'!$AN$500,6,FALSE),3),IF(VLOOKUP($X71,E!$B$3:'E'!$AN$500,6,FALSE)&lt;1,FIXED(VLOOKUP($X71,E!$B$3:'E'!$AN$500,6,FALSE),2),IF(VLOOKUP($X71,E!$B$3:'E'!$AN$500,6,FALSE)&lt;10,FIXED(VLOOKUP($X71,E!$B$3:'E'!$AN$500,6,FALSE),1),VLOOKUP($X71,E!$B$3:'E'!$AN$500,6,FALSE))))))))),"-")</f>
        <v>-</v>
      </c>
      <c r="H71" s="39" t="str">
        <f t="shared" si="3"/>
        <v>(1)</v>
      </c>
      <c r="I71" s="110" t="str">
        <f>IFERROR(IF(VLOOKUP($X71,E!$B$3:'E'!$AN$500,7,FALSE)=1000000000,"-",(IF(VLOOKUP($X71,E!$B$3:'E'!$AN$500,7,FALSE)&lt;0.0001,FIXED(VLOOKUP($X71,E!$B$3:'E'!$AN$500,7,FALSE),6),IF(VLOOKUP($X71,E!$B$3:'E'!$AN$500,7,FALSE)&lt;0.001,FIXED(VLOOKUP($X71,E!$B$3:'E'!$AN$500,7,FALSE),5),IF(VLOOKUP($X71,E!$B$3:'E'!$AN$500,7,FALSE)&lt;0.01,FIXED(VLOOKUP($X71,E!$B$3:'E'!$AN$500,7,FALSE),4),IF(VLOOKUP($X71,E!$B$3:'E'!$AN$500,7,FALSE)&lt;0.1,FIXED(VLOOKUP($X71,E!$B$3:'E'!$AN$500,7,FALSE),3),IF(VLOOKUP($X71,E!$B$3:'E'!$AN$500,7,FALSE)&lt;1,FIXED(VLOOKUP($X71,E!$B$3:'E'!$AN$500,7,FALSE),2),IF(VLOOKUP($X71,E!$B$3:'E'!$AN$500,7,FALSE)&lt;10,FIXED(VLOOKUP($X71,E!$B$3:'E'!$AN$500,7,FALSE),1),VLOOKUP($X71,E!$B$3:'E'!$AN$500,7,FALSE))))))))),"-")</f>
        <v>-</v>
      </c>
      <c r="J71" s="39" t="str">
        <f t="shared" si="4"/>
        <v>(1)</v>
      </c>
      <c r="K71" s="110" t="str">
        <f>IFERROR(IF(VLOOKUP($X71,E!$B$3:'E'!$AN$500,8,FALSE)=1000000000,"-",(IF(VLOOKUP($X71,E!$B$3:'E'!$AN$500,8,FALSE)&lt;0.0001,FIXED(VLOOKUP($X71,E!$B$3:'E'!$AN$500,8,FALSE),6),IF(VLOOKUP($X71,E!$B$3:'E'!$AN$500,8,FALSE)&lt;0.001,FIXED(VLOOKUP($X71,E!$B$3:'E'!$AN$500,8,FALSE),5),IF(VLOOKUP($X71,E!$B$3:'E'!$AN$500,8,FALSE)&lt;0.01,FIXED(VLOOKUP($X71,E!$B$3:'E'!$AN$500,8,FALSE),4),IF(VLOOKUP($X71,E!$B$3:'E'!$AN$500,8,FALSE)&lt;0.1,FIXED(VLOOKUP($X71,E!$B$3:'E'!$AN$500,8,FALSE),3),IF(VLOOKUP($X71,E!$B$3:'E'!$AN$500,8,FALSE)&lt;1,FIXED(VLOOKUP($X71,E!$B$3:'E'!$AN$500,8,FALSE),2),IF(VLOOKUP($X71,E!$B$3:'E'!$AN$500,8,FALSE)&lt;10,FIXED(VLOOKUP($X71,E!$B$3:'E'!$AN$500,8,FALSE),1),VLOOKUP($X71,E!$B$3:'E'!$AN$500,8,FALSE))))))))),"-")</f>
        <v>-</v>
      </c>
      <c r="L71" s="39" t="str">
        <f t="shared" si="5"/>
        <v>(1)</v>
      </c>
      <c r="M71" s="110" t="str">
        <f>IFERROR(IF(VLOOKUP($X71,E!$B$3:'E'!$AN$500,9,FALSE)=1000000000,"-",(IF(VLOOKUP($X71,E!$B$3:'E'!$AN$500,9,FALSE)&lt;0.0001,FIXED(VLOOKUP($X71,E!$B$3:'E'!$AN$500,9,FALSE),6),IF(VLOOKUP($X71,E!$B$3:'E'!$AN$500,9,FALSE)&lt;0.001,FIXED(VLOOKUP($X71,E!$B$3:'E'!$AN$500,9,FALSE),5),IF(VLOOKUP($X71,E!$B$3:'E'!$AN$500,9,FALSE)&lt;0.01,FIXED(VLOOKUP($X71,E!$B$3:'E'!$AN$500,9,FALSE),4),IF(VLOOKUP($X71,E!$B$3:'E'!$AN$500,9,FALSE)&lt;0.1,FIXED(VLOOKUP($X71,E!$B$3:'E'!$AN$500,9,FALSE),3),IF(VLOOKUP($X71,E!$B$3:'E'!$AN$500,9,FALSE)&lt;1,FIXED(VLOOKUP($X71,E!$B$3:'E'!$AN$500,9,FALSE),2),IF(VLOOKUP($X71,E!$B$3:'E'!$AN$500,9,FALSE)&lt;10,FIXED(VLOOKUP($X71,E!$B$3:'E'!$AN$500,9,FALSE),1),VLOOKUP($X71,E!$B$3:'E'!$AN$500,9,FALSE))))))))),"-")</f>
        <v>-</v>
      </c>
      <c r="N71" s="39" t="str">
        <f t="shared" si="6"/>
        <v>(1)</v>
      </c>
      <c r="O71" s="110" t="str">
        <f>IFERROR(IF(VLOOKUP($X71,E!$B$3:'E'!$AN$500,10,FALSE)=1000000000,"-",(IF(VLOOKUP($X71,E!$B$3:'E'!$AN$500,10,FALSE)&lt;0.0001,FIXED(VLOOKUP($X71,E!$B$3:'E'!$AN$500,10,FALSE),6),IF(VLOOKUP($X71,E!$B$3:'E'!$AN$500,10,FALSE)&lt;0.001,FIXED(VLOOKUP($X71,E!$B$3:'E'!$AN$500,10,FALSE),5),IF(VLOOKUP($X71,E!$B$3:'E'!$AN$500,10,FALSE)&lt;0.01,FIXED(VLOOKUP($X71,E!$B$3:'E'!$AN$500,10,FALSE),4),IF(VLOOKUP($X71,E!$B$3:'E'!$AN$500,10,FALSE)&lt;0.1,FIXED(VLOOKUP($X71,E!$B$3:'E'!$AN$500,10,FALSE),3),IF(VLOOKUP($X71,E!$B$3:'E'!$AN$500,10,FALSE)&lt;1,FIXED(VLOOKUP($X71,E!$B$3:'E'!$AN$500,10,FALSE),2),IF(VLOOKUP($X71,E!$B$3:'E'!$AN$500,10,FALSE)&lt;10,FIXED(VLOOKUP($X71,E!$B$3:'E'!$AN$500,10,FALSE),1),VLOOKUP($X71,E!$B$3:'E'!$AN$500,10,FALSE))))))))),"-")</f>
        <v>-</v>
      </c>
      <c r="Q71" s="110" t="str">
        <f>IFERROR(IF(VLOOKUP($X71,E!$B$3:'E'!$AN$500,11,FALSE)=1000000000,"-",(IF(VLOOKUP($X71,E!$B$3:'E'!$AN$500,11,FALSE)&lt;0.0001,FIXED(VLOOKUP($X71,E!$B$3:'E'!$AN$500,11,FALSE),6),IF(VLOOKUP($X71,E!$B$3:'E'!$AN$500,11,FALSE)&lt;0.001,FIXED(VLOOKUP($X71,E!$B$3:'E'!$AN$500,11,FALSE),5),IF(VLOOKUP($X71,E!$B$3:'E'!$AN$500,11,FALSE)&lt;0.01,FIXED(VLOOKUP($X71,E!$B$3:'E'!$AN$500,11,FALSE),4),IF(VLOOKUP($X71,E!$B$3:'E'!$AN$500,11,FALSE)&lt;0.1,FIXED(VLOOKUP($X71,E!$B$3:'E'!$AN$500,11,FALSE),3),IF(VLOOKUP($X71,E!$B$3:'E'!$AN$500,11,FALSE)&lt;1,FIXED(VLOOKUP($X71,E!$B$3:'E'!$AN$500,11,FALSE),2),IF(VLOOKUP($X71,E!$B$3:'E'!$AN$500,11,FALSE)&lt;10,FIXED(VLOOKUP($X71,E!$B$3:'E'!$AN$500,11,FALSE),1),VLOOKUP($X71,E!$B$3:'E'!$AN$500,11,FALSE))))))))),"-")</f>
        <v>-</v>
      </c>
      <c r="S71" s="110" t="str">
        <f>IFERROR(IF(VLOOKUP($X71,E!$B$3:'E'!$AN$500,12,FALSE)=1000000000,"-",(IF(VLOOKUP($X71,E!$B$3:'E'!$AN$500,12,FALSE)&lt;0.0001,FIXED(VLOOKUP($X71,E!$B$3:'E'!$AN$500,12,FALSE),6),IF(VLOOKUP($X71,E!$B$3:'E'!$AN$500,12,FALSE)&lt;0.001,FIXED(VLOOKUP($X71,E!$B$3:'E'!$AN$500,12,FALSE),5),IF(VLOOKUP($X71,E!$B$3:'E'!$AN$500,12,FALSE)&lt;0.01,FIXED(VLOOKUP($X71,E!$B$3:'E'!$AN$500,12,FALSE),4),IF(VLOOKUP($X71,E!$B$3:'E'!$AN$500,12,FALSE)&lt;0.1,FIXED(VLOOKUP($X71,E!$B$3:'E'!$AN$500,12,FALSE),3),IF(VLOOKUP($X71,E!$B$3:'E'!$AN$500,12,FALSE)&lt;1,FIXED(VLOOKUP($X71,E!$B$3:'E'!$AN$500,12,FALSE),2),IF(VLOOKUP($X71,E!$B$3:'E'!$AN$500,12,FALSE)&lt;10,FIXED(VLOOKUP($X71,E!$B$3:'E'!$AN$500,12,FALSE),1),VLOOKUP($X71,E!$B$3:'E'!$AN$500,12,FALSE))))))))),"-")</f>
        <v>-</v>
      </c>
      <c r="U71" s="110" t="str">
        <f>IFERROR(IF(VLOOKUP($X71,E!$B$3:'E'!$AN$500,18,FALSE)=1000000000,"-",(IF(VLOOKUP($X71,E!$B$3:'E'!$AN$500,18,FALSE)&lt;0.0001,FIXED(VLOOKUP($X71,E!$B$3:'E'!$AN$500,18,FALSE),6),IF(VLOOKUP($X71,E!$B$3:'E'!$AN$500,18,FALSE)&lt;0.001,FIXED(VLOOKUP($X71,E!$B$3:'E'!$AN$500,18,FALSE),5),IF(VLOOKUP($X71,E!$B$3:'E'!$AN$500,18,FALSE)&lt;0.01,FIXED(VLOOKUP($X71,E!$B$3:'E'!$AN$500,18,FALSE),4),IF(VLOOKUP($X71,E!$B$3:'E'!$AN$500,18,FALSE)&lt;0.1,FIXED(VLOOKUP($X71,E!$B$3:'E'!$AN$500,18,FALSE),3),IF(VLOOKUP($X71,E!$B$3:'E'!$AN$500,18,FALSE)&lt;1,FIXED(VLOOKUP($X71,E!$B$3:'E'!$AN$500,18,FALSE),2),IF(VLOOKUP($X71,E!$B$3:'E'!$AN$500,18,FALSE)&lt;10,FIXED(VLOOKUP($X71,E!$B$3:'E'!$AN$500,18,FALSE),1),VLOOKUP($X71,E!$B$3:'E'!$AN$500,18,FALSE))))))))),"-")</f>
        <v>5,0</v>
      </c>
      <c r="X71" s="40">
        <v>746</v>
      </c>
    </row>
    <row r="72" spans="1:24" ht="9" customHeight="1" x14ac:dyDescent="0.2">
      <c r="A72" s="104" t="s">
        <v>11</v>
      </c>
      <c r="E72" s="110" t="str">
        <f>IFERROR(IF(VLOOKUP($X72,E!$B$3:'E'!$AN$500,5,FALSE)=1000000000,"-",(IF(VLOOKUP($X72,E!$B$3:'E'!$AN$500,5,FALSE)&lt;0.0001,FIXED(VLOOKUP($X72,E!$B$3:'E'!$AN$500,5,FALSE),6),IF(VLOOKUP($X72,E!$B$3:'E'!$AN$500,5,FALSE)&lt;0.001,FIXED(VLOOKUP($X72,E!$B$3:'E'!$AN$500,5,FALSE),5),IF(VLOOKUP($X72,E!$B$3:'E'!$AN$500,5,FALSE)&lt;0.01,FIXED(VLOOKUP($X72,E!$B$3:'E'!$AN$500,5,FALSE),4),IF(VLOOKUP($X72,E!$B$3:'E'!$AN$500,5,FALSE)&lt;0.1,FIXED(VLOOKUP($X72,E!$B$3:'E'!$AN$500,5,FALSE),3),IF(VLOOKUP($X72,E!$B$3:'E'!$AN$500,5,FALSE)&lt;1,FIXED(VLOOKUP($X72,E!$B$3:'E'!$AN$500,5,FALSE),2),IF(VLOOKUP($X72,E!$B$3:'E'!$AN$500,5,FALSE)&lt;10,FIXED(VLOOKUP($X72,E!$B$3:'E'!$AN$500,5,FALSE),1),VLOOKUP($X72,E!$B$3:'E'!$AN$500,5,FALSE))))))))),"-")</f>
        <v>-</v>
      </c>
      <c r="F72" s="39" t="str">
        <f t="shared" si="2"/>
        <v>(1)</v>
      </c>
      <c r="G72" s="110" t="str">
        <f>IFERROR(IF(VLOOKUP($X72,E!$B$3:'E'!$AN$500,6,FALSE)=1000000000,"-",(IF(VLOOKUP($X72,E!$B$3:'E'!$AN$500,6,FALSE)&lt;0.0001,FIXED(VLOOKUP($X72,E!$B$3:'E'!$AN$500,6,FALSE),6),IF(VLOOKUP($X72,E!$B$3:'E'!$AN$500,6,FALSE)&lt;0.001,FIXED(VLOOKUP($X72,E!$B$3:'E'!$AN$500,6,FALSE),5),IF(VLOOKUP($X72,E!$B$3:'E'!$AN$500,6,FALSE)&lt;0.01,FIXED(VLOOKUP($X72,E!$B$3:'E'!$AN$500,6,FALSE),4),IF(VLOOKUP($X72,E!$B$3:'E'!$AN$500,6,FALSE)&lt;0.1,FIXED(VLOOKUP($X72,E!$B$3:'E'!$AN$500,6,FALSE),3),IF(VLOOKUP($X72,E!$B$3:'E'!$AN$500,6,FALSE)&lt;1,FIXED(VLOOKUP($X72,E!$B$3:'E'!$AN$500,6,FALSE),2),IF(VLOOKUP($X72,E!$B$3:'E'!$AN$500,6,FALSE)&lt;10,FIXED(VLOOKUP($X72,E!$B$3:'E'!$AN$500,6,FALSE),1),VLOOKUP($X72,E!$B$3:'E'!$AN$500,6,FALSE))))))))),"-")</f>
        <v>-</v>
      </c>
      <c r="H72" s="39" t="str">
        <f t="shared" si="3"/>
        <v>(1)</v>
      </c>
      <c r="I72" s="110" t="str">
        <f>IFERROR(IF(VLOOKUP($X72,E!$B$3:'E'!$AN$500,7,FALSE)=1000000000,"-",(IF(VLOOKUP($X72,E!$B$3:'E'!$AN$500,7,FALSE)&lt;0.0001,FIXED(VLOOKUP($X72,E!$B$3:'E'!$AN$500,7,FALSE),6),IF(VLOOKUP($X72,E!$B$3:'E'!$AN$500,7,FALSE)&lt;0.001,FIXED(VLOOKUP($X72,E!$B$3:'E'!$AN$500,7,FALSE),5),IF(VLOOKUP($X72,E!$B$3:'E'!$AN$500,7,FALSE)&lt;0.01,FIXED(VLOOKUP($X72,E!$B$3:'E'!$AN$500,7,FALSE),4),IF(VLOOKUP($X72,E!$B$3:'E'!$AN$500,7,FALSE)&lt;0.1,FIXED(VLOOKUP($X72,E!$B$3:'E'!$AN$500,7,FALSE),3),IF(VLOOKUP($X72,E!$B$3:'E'!$AN$500,7,FALSE)&lt;1,FIXED(VLOOKUP($X72,E!$B$3:'E'!$AN$500,7,FALSE),2),IF(VLOOKUP($X72,E!$B$3:'E'!$AN$500,7,FALSE)&lt;10,FIXED(VLOOKUP($X72,E!$B$3:'E'!$AN$500,7,FALSE),1),VLOOKUP($X72,E!$B$3:'E'!$AN$500,7,FALSE))))))))),"-")</f>
        <v>-</v>
      </c>
      <c r="J72" s="39" t="str">
        <f t="shared" si="4"/>
        <v>(1)</v>
      </c>
      <c r="K72" s="110" t="str">
        <f>IFERROR(IF(VLOOKUP($X72,E!$B$3:'E'!$AN$500,8,FALSE)=1000000000,"-",(IF(VLOOKUP($X72,E!$B$3:'E'!$AN$500,8,FALSE)&lt;0.0001,FIXED(VLOOKUP($X72,E!$B$3:'E'!$AN$500,8,FALSE),6),IF(VLOOKUP($X72,E!$B$3:'E'!$AN$500,8,FALSE)&lt;0.001,FIXED(VLOOKUP($X72,E!$B$3:'E'!$AN$500,8,FALSE),5),IF(VLOOKUP($X72,E!$B$3:'E'!$AN$500,8,FALSE)&lt;0.01,FIXED(VLOOKUP($X72,E!$B$3:'E'!$AN$500,8,FALSE),4),IF(VLOOKUP($X72,E!$B$3:'E'!$AN$500,8,FALSE)&lt;0.1,FIXED(VLOOKUP($X72,E!$B$3:'E'!$AN$500,8,FALSE),3),IF(VLOOKUP($X72,E!$B$3:'E'!$AN$500,8,FALSE)&lt;1,FIXED(VLOOKUP($X72,E!$B$3:'E'!$AN$500,8,FALSE),2),IF(VLOOKUP($X72,E!$B$3:'E'!$AN$500,8,FALSE)&lt;10,FIXED(VLOOKUP($X72,E!$B$3:'E'!$AN$500,8,FALSE),1),VLOOKUP($X72,E!$B$3:'E'!$AN$500,8,FALSE))))))))),"-")</f>
        <v>-</v>
      </c>
      <c r="L72" s="39" t="str">
        <f t="shared" si="5"/>
        <v>(1)</v>
      </c>
      <c r="M72" s="110" t="str">
        <f>IFERROR(IF(VLOOKUP($X72,E!$B$3:'E'!$AN$500,9,FALSE)=1000000000,"-",(IF(VLOOKUP($X72,E!$B$3:'E'!$AN$500,9,FALSE)&lt;0.0001,FIXED(VLOOKUP($X72,E!$B$3:'E'!$AN$500,9,FALSE),6),IF(VLOOKUP($X72,E!$B$3:'E'!$AN$500,9,FALSE)&lt;0.001,FIXED(VLOOKUP($X72,E!$B$3:'E'!$AN$500,9,FALSE),5),IF(VLOOKUP($X72,E!$B$3:'E'!$AN$500,9,FALSE)&lt;0.01,FIXED(VLOOKUP($X72,E!$B$3:'E'!$AN$500,9,FALSE),4),IF(VLOOKUP($X72,E!$B$3:'E'!$AN$500,9,FALSE)&lt;0.1,FIXED(VLOOKUP($X72,E!$B$3:'E'!$AN$500,9,FALSE),3),IF(VLOOKUP($X72,E!$B$3:'E'!$AN$500,9,FALSE)&lt;1,FIXED(VLOOKUP($X72,E!$B$3:'E'!$AN$500,9,FALSE),2),IF(VLOOKUP($X72,E!$B$3:'E'!$AN$500,9,FALSE)&lt;10,FIXED(VLOOKUP($X72,E!$B$3:'E'!$AN$500,9,FALSE),1),VLOOKUP($X72,E!$B$3:'E'!$AN$500,9,FALSE))))))))),"-")</f>
        <v>-</v>
      </c>
      <c r="N72" s="39" t="str">
        <f t="shared" si="6"/>
        <v>(1)</v>
      </c>
      <c r="O72" s="110" t="str">
        <f>IFERROR(IF(VLOOKUP($X72,E!$B$3:'E'!$AN$500,10,FALSE)=1000000000,"-",(IF(VLOOKUP($X72,E!$B$3:'E'!$AN$500,10,FALSE)&lt;0.0001,FIXED(VLOOKUP($X72,E!$B$3:'E'!$AN$500,10,FALSE),6),IF(VLOOKUP($X72,E!$B$3:'E'!$AN$500,10,FALSE)&lt;0.001,FIXED(VLOOKUP($X72,E!$B$3:'E'!$AN$500,10,FALSE),5),IF(VLOOKUP($X72,E!$B$3:'E'!$AN$500,10,FALSE)&lt;0.01,FIXED(VLOOKUP($X72,E!$B$3:'E'!$AN$500,10,FALSE),4),IF(VLOOKUP($X72,E!$B$3:'E'!$AN$500,10,FALSE)&lt;0.1,FIXED(VLOOKUP($X72,E!$B$3:'E'!$AN$500,10,FALSE),3),IF(VLOOKUP($X72,E!$B$3:'E'!$AN$500,10,FALSE)&lt;1,FIXED(VLOOKUP($X72,E!$B$3:'E'!$AN$500,10,FALSE),2),IF(VLOOKUP($X72,E!$B$3:'E'!$AN$500,10,FALSE)&lt;10,FIXED(VLOOKUP($X72,E!$B$3:'E'!$AN$500,10,FALSE),1),VLOOKUP($X72,E!$B$3:'E'!$AN$500,10,FALSE))))))))),"-")</f>
        <v>-</v>
      </c>
      <c r="Q72" s="110" t="str">
        <f>IFERROR(IF(VLOOKUP($X72,E!$B$3:'E'!$AN$500,11,FALSE)=1000000000,"-",(IF(VLOOKUP($X72,E!$B$3:'E'!$AN$500,11,FALSE)&lt;0.0001,FIXED(VLOOKUP($X72,E!$B$3:'E'!$AN$500,11,FALSE),6),IF(VLOOKUP($X72,E!$B$3:'E'!$AN$500,11,FALSE)&lt;0.001,FIXED(VLOOKUP($X72,E!$B$3:'E'!$AN$500,11,FALSE),5),IF(VLOOKUP($X72,E!$B$3:'E'!$AN$500,11,FALSE)&lt;0.01,FIXED(VLOOKUP($X72,E!$B$3:'E'!$AN$500,11,FALSE),4),IF(VLOOKUP($X72,E!$B$3:'E'!$AN$500,11,FALSE)&lt;0.1,FIXED(VLOOKUP($X72,E!$B$3:'E'!$AN$500,11,FALSE),3),IF(VLOOKUP($X72,E!$B$3:'E'!$AN$500,11,FALSE)&lt;1,FIXED(VLOOKUP($X72,E!$B$3:'E'!$AN$500,11,FALSE),2),IF(VLOOKUP($X72,E!$B$3:'E'!$AN$500,11,FALSE)&lt;10,FIXED(VLOOKUP($X72,E!$B$3:'E'!$AN$500,11,FALSE),1),VLOOKUP($X72,E!$B$3:'E'!$AN$500,11,FALSE))))))))),"-")</f>
        <v>-</v>
      </c>
      <c r="S72" s="110" t="str">
        <f>IFERROR(IF(VLOOKUP($X72,E!$B$3:'E'!$AN$500,12,FALSE)=1000000000,"-",(IF(VLOOKUP($X72,E!$B$3:'E'!$AN$500,12,FALSE)&lt;0.0001,FIXED(VLOOKUP($X72,E!$B$3:'E'!$AN$500,12,FALSE),6),IF(VLOOKUP($X72,E!$B$3:'E'!$AN$500,12,FALSE)&lt;0.001,FIXED(VLOOKUP($X72,E!$B$3:'E'!$AN$500,12,FALSE),5),IF(VLOOKUP($X72,E!$B$3:'E'!$AN$500,12,FALSE)&lt;0.01,FIXED(VLOOKUP($X72,E!$B$3:'E'!$AN$500,12,FALSE),4),IF(VLOOKUP($X72,E!$B$3:'E'!$AN$500,12,FALSE)&lt;0.1,FIXED(VLOOKUP($X72,E!$B$3:'E'!$AN$500,12,FALSE),3),IF(VLOOKUP($X72,E!$B$3:'E'!$AN$500,12,FALSE)&lt;1,FIXED(VLOOKUP($X72,E!$B$3:'E'!$AN$500,12,FALSE),2),IF(VLOOKUP($X72,E!$B$3:'E'!$AN$500,12,FALSE)&lt;10,FIXED(VLOOKUP($X72,E!$B$3:'E'!$AN$500,12,FALSE),1),VLOOKUP($X72,E!$B$3:'E'!$AN$500,12,FALSE))))))))),"-")</f>
        <v>-</v>
      </c>
      <c r="U72" s="110" t="str">
        <f>IFERROR(IF(VLOOKUP($X72,E!$B$3:'E'!$AN$500,18,FALSE)=1000000000,"-",(IF(VLOOKUP($X72,E!$B$3:'E'!$AN$500,18,FALSE)&lt;0.0001,FIXED(VLOOKUP($X72,E!$B$3:'E'!$AN$500,18,FALSE),6),IF(VLOOKUP($X72,E!$B$3:'E'!$AN$500,18,FALSE)&lt;0.001,FIXED(VLOOKUP($X72,E!$B$3:'E'!$AN$500,18,FALSE),5),IF(VLOOKUP($X72,E!$B$3:'E'!$AN$500,18,FALSE)&lt;0.01,FIXED(VLOOKUP($X72,E!$B$3:'E'!$AN$500,18,FALSE),4),IF(VLOOKUP($X72,E!$B$3:'E'!$AN$500,18,FALSE)&lt;0.1,FIXED(VLOOKUP($X72,E!$B$3:'E'!$AN$500,18,FALSE),3),IF(VLOOKUP($X72,E!$B$3:'E'!$AN$500,18,FALSE)&lt;1,FIXED(VLOOKUP($X72,E!$B$3:'E'!$AN$500,18,FALSE),2),IF(VLOOKUP($X72,E!$B$3:'E'!$AN$500,18,FALSE)&lt;10,FIXED(VLOOKUP($X72,E!$B$3:'E'!$AN$500,18,FALSE),1),VLOOKUP($X72,E!$B$3:'E'!$AN$500,18,FALSE))))))))),"-")</f>
        <v>5,0</v>
      </c>
      <c r="X72" s="40">
        <v>299</v>
      </c>
    </row>
    <row r="73" spans="1:24" ht="9" customHeight="1" x14ac:dyDescent="0.2">
      <c r="A73" s="104" t="s">
        <v>2199</v>
      </c>
      <c r="E73" s="110" t="str">
        <f>IFERROR(IF(VLOOKUP($X73,E!$B$3:'E'!$AN$500,5,FALSE)=1000000000,"-",(IF(VLOOKUP($X73,E!$B$3:'E'!$AN$500,5,FALSE)&lt;0.0001,FIXED(VLOOKUP($X73,E!$B$3:'E'!$AN$500,5,FALSE),6),IF(VLOOKUP($X73,E!$B$3:'E'!$AN$500,5,FALSE)&lt;0.001,FIXED(VLOOKUP($X73,E!$B$3:'E'!$AN$500,5,FALSE),5),IF(VLOOKUP($X73,E!$B$3:'E'!$AN$500,5,FALSE)&lt;0.01,FIXED(VLOOKUP($X73,E!$B$3:'E'!$AN$500,5,FALSE),4),IF(VLOOKUP($X73,E!$B$3:'E'!$AN$500,5,FALSE)&lt;0.1,FIXED(VLOOKUP($X73,E!$B$3:'E'!$AN$500,5,FALSE),3),IF(VLOOKUP($X73,E!$B$3:'E'!$AN$500,5,FALSE)&lt;1,FIXED(VLOOKUP($X73,E!$B$3:'E'!$AN$500,5,FALSE),2),IF(VLOOKUP($X73,E!$B$3:'E'!$AN$500,5,FALSE)&lt;10,FIXED(VLOOKUP($X73,E!$B$3:'E'!$AN$500,5,FALSE),1),VLOOKUP($X73,E!$B$3:'E'!$AN$500,5,FALSE))))))))),"-")</f>
        <v>-</v>
      </c>
      <c r="F73" s="39" t="str">
        <f t="shared" si="2"/>
        <v>(1)</v>
      </c>
      <c r="G73" s="110" t="str">
        <f>IFERROR(IF(VLOOKUP($X73,E!$B$3:'E'!$AN$500,6,FALSE)=1000000000,"-",(IF(VLOOKUP($X73,E!$B$3:'E'!$AN$500,6,FALSE)&lt;0.0001,FIXED(VLOOKUP($X73,E!$B$3:'E'!$AN$500,6,FALSE),6),IF(VLOOKUP($X73,E!$B$3:'E'!$AN$500,6,FALSE)&lt;0.001,FIXED(VLOOKUP($X73,E!$B$3:'E'!$AN$500,6,FALSE),5),IF(VLOOKUP($X73,E!$B$3:'E'!$AN$500,6,FALSE)&lt;0.01,FIXED(VLOOKUP($X73,E!$B$3:'E'!$AN$500,6,FALSE),4),IF(VLOOKUP($X73,E!$B$3:'E'!$AN$500,6,FALSE)&lt;0.1,FIXED(VLOOKUP($X73,E!$B$3:'E'!$AN$500,6,FALSE),3),IF(VLOOKUP($X73,E!$B$3:'E'!$AN$500,6,FALSE)&lt;1,FIXED(VLOOKUP($X73,E!$B$3:'E'!$AN$500,6,FALSE),2),IF(VLOOKUP($X73,E!$B$3:'E'!$AN$500,6,FALSE)&lt;10,FIXED(VLOOKUP($X73,E!$B$3:'E'!$AN$500,6,FALSE),1),VLOOKUP($X73,E!$B$3:'E'!$AN$500,6,FALSE))))))))),"-")</f>
        <v>-</v>
      </c>
      <c r="H73" s="39" t="str">
        <f t="shared" si="3"/>
        <v>(1)</v>
      </c>
      <c r="I73" s="110" t="str">
        <f>IFERROR(IF(VLOOKUP($X73,E!$B$3:'E'!$AN$500,7,FALSE)=1000000000,"-",(IF(VLOOKUP($X73,E!$B$3:'E'!$AN$500,7,FALSE)&lt;0.0001,FIXED(VLOOKUP($X73,E!$B$3:'E'!$AN$500,7,FALSE),6),IF(VLOOKUP($X73,E!$B$3:'E'!$AN$500,7,FALSE)&lt;0.001,FIXED(VLOOKUP($X73,E!$B$3:'E'!$AN$500,7,FALSE),5),IF(VLOOKUP($X73,E!$B$3:'E'!$AN$500,7,FALSE)&lt;0.01,FIXED(VLOOKUP($X73,E!$B$3:'E'!$AN$500,7,FALSE),4),IF(VLOOKUP($X73,E!$B$3:'E'!$AN$500,7,FALSE)&lt;0.1,FIXED(VLOOKUP($X73,E!$B$3:'E'!$AN$500,7,FALSE),3),IF(VLOOKUP($X73,E!$B$3:'E'!$AN$500,7,FALSE)&lt;1,FIXED(VLOOKUP($X73,E!$B$3:'E'!$AN$500,7,FALSE),2),IF(VLOOKUP($X73,E!$B$3:'E'!$AN$500,7,FALSE)&lt;10,FIXED(VLOOKUP($X73,E!$B$3:'E'!$AN$500,7,FALSE),1),VLOOKUP($X73,E!$B$3:'E'!$AN$500,7,FALSE))))))))),"-")</f>
        <v>-</v>
      </c>
      <c r="J73" s="39" t="str">
        <f t="shared" si="4"/>
        <v>(1)</v>
      </c>
      <c r="K73" s="110" t="str">
        <f>IFERROR(IF(VLOOKUP($X73,E!$B$3:'E'!$AN$500,8,FALSE)=1000000000,"-",(IF(VLOOKUP($X73,E!$B$3:'E'!$AN$500,8,FALSE)&lt;0.0001,FIXED(VLOOKUP($X73,E!$B$3:'E'!$AN$500,8,FALSE),6),IF(VLOOKUP($X73,E!$B$3:'E'!$AN$500,8,FALSE)&lt;0.001,FIXED(VLOOKUP($X73,E!$B$3:'E'!$AN$500,8,FALSE),5),IF(VLOOKUP($X73,E!$B$3:'E'!$AN$500,8,FALSE)&lt;0.01,FIXED(VLOOKUP($X73,E!$B$3:'E'!$AN$500,8,FALSE),4),IF(VLOOKUP($X73,E!$B$3:'E'!$AN$500,8,FALSE)&lt;0.1,FIXED(VLOOKUP($X73,E!$B$3:'E'!$AN$500,8,FALSE),3),IF(VLOOKUP($X73,E!$B$3:'E'!$AN$500,8,FALSE)&lt;1,FIXED(VLOOKUP($X73,E!$B$3:'E'!$AN$500,8,FALSE),2),IF(VLOOKUP($X73,E!$B$3:'E'!$AN$500,8,FALSE)&lt;10,FIXED(VLOOKUP($X73,E!$B$3:'E'!$AN$500,8,FALSE),1),VLOOKUP($X73,E!$B$3:'E'!$AN$500,8,FALSE))))))))),"-")</f>
        <v>-</v>
      </c>
      <c r="L73" s="39" t="str">
        <f t="shared" si="5"/>
        <v>(1)</v>
      </c>
      <c r="M73" s="110" t="str">
        <f>IFERROR(IF(VLOOKUP($X73,E!$B$3:'E'!$AN$500,9,FALSE)=1000000000,"-",(IF(VLOOKUP($X73,E!$B$3:'E'!$AN$500,9,FALSE)&lt;0.0001,FIXED(VLOOKUP($X73,E!$B$3:'E'!$AN$500,9,FALSE),6),IF(VLOOKUP($X73,E!$B$3:'E'!$AN$500,9,FALSE)&lt;0.001,FIXED(VLOOKUP($X73,E!$B$3:'E'!$AN$500,9,FALSE),5),IF(VLOOKUP($X73,E!$B$3:'E'!$AN$500,9,FALSE)&lt;0.01,FIXED(VLOOKUP($X73,E!$B$3:'E'!$AN$500,9,FALSE),4),IF(VLOOKUP($X73,E!$B$3:'E'!$AN$500,9,FALSE)&lt;0.1,FIXED(VLOOKUP($X73,E!$B$3:'E'!$AN$500,9,FALSE),3),IF(VLOOKUP($X73,E!$B$3:'E'!$AN$500,9,FALSE)&lt;1,FIXED(VLOOKUP($X73,E!$B$3:'E'!$AN$500,9,FALSE),2),IF(VLOOKUP($X73,E!$B$3:'E'!$AN$500,9,FALSE)&lt;10,FIXED(VLOOKUP($X73,E!$B$3:'E'!$AN$500,9,FALSE),1),VLOOKUP($X73,E!$B$3:'E'!$AN$500,9,FALSE))))))))),"-")</f>
        <v>-</v>
      </c>
      <c r="N73" s="39" t="str">
        <f t="shared" si="6"/>
        <v>(1)</v>
      </c>
      <c r="O73" s="110" t="str">
        <f>IFERROR(IF(VLOOKUP($X73,E!$B$3:'E'!$AN$500,10,FALSE)=1000000000,"-",(IF(VLOOKUP($X73,E!$B$3:'E'!$AN$500,10,FALSE)&lt;0.0001,FIXED(VLOOKUP($X73,E!$B$3:'E'!$AN$500,10,FALSE),6),IF(VLOOKUP($X73,E!$B$3:'E'!$AN$500,10,FALSE)&lt;0.001,FIXED(VLOOKUP($X73,E!$B$3:'E'!$AN$500,10,FALSE),5),IF(VLOOKUP($X73,E!$B$3:'E'!$AN$500,10,FALSE)&lt;0.01,FIXED(VLOOKUP($X73,E!$B$3:'E'!$AN$500,10,FALSE),4),IF(VLOOKUP($X73,E!$B$3:'E'!$AN$500,10,FALSE)&lt;0.1,FIXED(VLOOKUP($X73,E!$B$3:'E'!$AN$500,10,FALSE),3),IF(VLOOKUP($X73,E!$B$3:'E'!$AN$500,10,FALSE)&lt;1,FIXED(VLOOKUP($X73,E!$B$3:'E'!$AN$500,10,FALSE),2),IF(VLOOKUP($X73,E!$B$3:'E'!$AN$500,10,FALSE)&lt;10,FIXED(VLOOKUP($X73,E!$B$3:'E'!$AN$500,10,FALSE),1),VLOOKUP($X73,E!$B$3:'E'!$AN$500,10,FALSE))))))))),"-")</f>
        <v>-</v>
      </c>
      <c r="Q73" s="110" t="str">
        <f>IFERROR(IF(VLOOKUP($X73,E!$B$3:'E'!$AN$500,11,FALSE)=1000000000,"-",(IF(VLOOKUP($X73,E!$B$3:'E'!$AN$500,11,FALSE)&lt;0.0001,FIXED(VLOOKUP($X73,E!$B$3:'E'!$AN$500,11,FALSE),6),IF(VLOOKUP($X73,E!$B$3:'E'!$AN$500,11,FALSE)&lt;0.001,FIXED(VLOOKUP($X73,E!$B$3:'E'!$AN$500,11,FALSE),5),IF(VLOOKUP($X73,E!$B$3:'E'!$AN$500,11,FALSE)&lt;0.01,FIXED(VLOOKUP($X73,E!$B$3:'E'!$AN$500,11,FALSE),4),IF(VLOOKUP($X73,E!$B$3:'E'!$AN$500,11,FALSE)&lt;0.1,FIXED(VLOOKUP($X73,E!$B$3:'E'!$AN$500,11,FALSE),3),IF(VLOOKUP($X73,E!$B$3:'E'!$AN$500,11,FALSE)&lt;1,FIXED(VLOOKUP($X73,E!$B$3:'E'!$AN$500,11,FALSE),2),IF(VLOOKUP($X73,E!$B$3:'E'!$AN$500,11,FALSE)&lt;10,FIXED(VLOOKUP($X73,E!$B$3:'E'!$AN$500,11,FALSE),1),VLOOKUP($X73,E!$B$3:'E'!$AN$500,11,FALSE))))))))),"-")</f>
        <v>-</v>
      </c>
      <c r="S73" s="110" t="str">
        <f>IFERROR(IF(VLOOKUP($X73,E!$B$3:'E'!$AN$500,12,FALSE)=1000000000,"-",(IF(VLOOKUP($X73,E!$B$3:'E'!$AN$500,12,FALSE)&lt;0.0001,FIXED(VLOOKUP($X73,E!$B$3:'E'!$AN$500,12,FALSE),6),IF(VLOOKUP($X73,E!$B$3:'E'!$AN$500,12,FALSE)&lt;0.001,FIXED(VLOOKUP($X73,E!$B$3:'E'!$AN$500,12,FALSE),5),IF(VLOOKUP($X73,E!$B$3:'E'!$AN$500,12,FALSE)&lt;0.01,FIXED(VLOOKUP($X73,E!$B$3:'E'!$AN$500,12,FALSE),4),IF(VLOOKUP($X73,E!$B$3:'E'!$AN$500,12,FALSE)&lt;0.1,FIXED(VLOOKUP($X73,E!$B$3:'E'!$AN$500,12,FALSE),3),IF(VLOOKUP($X73,E!$B$3:'E'!$AN$500,12,FALSE)&lt;1,FIXED(VLOOKUP($X73,E!$B$3:'E'!$AN$500,12,FALSE),2),IF(VLOOKUP($X73,E!$B$3:'E'!$AN$500,12,FALSE)&lt;10,FIXED(VLOOKUP($X73,E!$B$3:'E'!$AN$500,12,FALSE),1),VLOOKUP($X73,E!$B$3:'E'!$AN$500,12,FALSE))))))))),"-")</f>
        <v>-</v>
      </c>
      <c r="U73" s="110" t="str">
        <f>IFERROR(IF(VLOOKUP($X73,E!$B$3:'E'!$AN$500,18,FALSE)=1000000000,"-",(IF(VLOOKUP($X73,E!$B$3:'E'!$AN$500,18,FALSE)&lt;0.0001,FIXED(VLOOKUP($X73,E!$B$3:'E'!$AN$500,18,FALSE),6),IF(VLOOKUP($X73,E!$B$3:'E'!$AN$500,18,FALSE)&lt;0.001,FIXED(VLOOKUP($X73,E!$B$3:'E'!$AN$500,18,FALSE),5),IF(VLOOKUP($X73,E!$B$3:'E'!$AN$500,18,FALSE)&lt;0.01,FIXED(VLOOKUP($X73,E!$B$3:'E'!$AN$500,18,FALSE),4),IF(VLOOKUP($X73,E!$B$3:'E'!$AN$500,18,FALSE)&lt;0.1,FIXED(VLOOKUP($X73,E!$B$3:'E'!$AN$500,18,FALSE),3),IF(VLOOKUP($X73,E!$B$3:'E'!$AN$500,18,FALSE)&lt;1,FIXED(VLOOKUP($X73,E!$B$3:'E'!$AN$500,18,FALSE),2),IF(VLOOKUP($X73,E!$B$3:'E'!$AN$500,18,FALSE)&lt;10,FIXED(VLOOKUP($X73,E!$B$3:'E'!$AN$500,18,FALSE),1),VLOOKUP($X73,E!$B$3:'E'!$AN$500,18,FALSE))))))))),"-")</f>
        <v>1,0</v>
      </c>
      <c r="X73" s="40">
        <v>775</v>
      </c>
    </row>
    <row r="74" spans="1:24" ht="9" customHeight="1" x14ac:dyDescent="0.2">
      <c r="A74" s="104" t="s">
        <v>15</v>
      </c>
      <c r="E74" s="110" t="str">
        <f>IFERROR(IF(VLOOKUP($X74,E!$B$3:'E'!$AN$500,5,FALSE)=1000000000,"-",(IF(VLOOKUP($X74,E!$B$3:'E'!$AN$500,5,FALSE)&lt;0.0001,FIXED(VLOOKUP($X74,E!$B$3:'E'!$AN$500,5,FALSE),6),IF(VLOOKUP($X74,E!$B$3:'E'!$AN$500,5,FALSE)&lt;0.001,FIXED(VLOOKUP($X74,E!$B$3:'E'!$AN$500,5,FALSE),5),IF(VLOOKUP($X74,E!$B$3:'E'!$AN$500,5,FALSE)&lt;0.01,FIXED(VLOOKUP($X74,E!$B$3:'E'!$AN$500,5,FALSE),4),IF(VLOOKUP($X74,E!$B$3:'E'!$AN$500,5,FALSE)&lt;0.1,FIXED(VLOOKUP($X74,E!$B$3:'E'!$AN$500,5,FALSE),3),IF(VLOOKUP($X74,E!$B$3:'E'!$AN$500,5,FALSE)&lt;1,FIXED(VLOOKUP($X74,E!$B$3:'E'!$AN$500,5,FALSE),2),IF(VLOOKUP($X74,E!$B$3:'E'!$AN$500,5,FALSE)&lt;10,FIXED(VLOOKUP($X74,E!$B$3:'E'!$AN$500,5,FALSE),1),VLOOKUP($X74,E!$B$3:'E'!$AN$500,5,FALSE))))))))),"-")</f>
        <v>-</v>
      </c>
      <c r="F74" s="39" t="str">
        <f t="shared" si="2"/>
        <v>(1)</v>
      </c>
      <c r="G74" s="110" t="str">
        <f>IFERROR(IF(VLOOKUP($X74,E!$B$3:'E'!$AN$500,6,FALSE)=1000000000,"-",(IF(VLOOKUP($X74,E!$B$3:'E'!$AN$500,6,FALSE)&lt;0.0001,FIXED(VLOOKUP($X74,E!$B$3:'E'!$AN$500,6,FALSE),6),IF(VLOOKUP($X74,E!$B$3:'E'!$AN$500,6,FALSE)&lt;0.001,FIXED(VLOOKUP($X74,E!$B$3:'E'!$AN$500,6,FALSE),5),IF(VLOOKUP($X74,E!$B$3:'E'!$AN$500,6,FALSE)&lt;0.01,FIXED(VLOOKUP($X74,E!$B$3:'E'!$AN$500,6,FALSE),4),IF(VLOOKUP($X74,E!$B$3:'E'!$AN$500,6,FALSE)&lt;0.1,FIXED(VLOOKUP($X74,E!$B$3:'E'!$AN$500,6,FALSE),3),IF(VLOOKUP($X74,E!$B$3:'E'!$AN$500,6,FALSE)&lt;1,FIXED(VLOOKUP($X74,E!$B$3:'E'!$AN$500,6,FALSE),2),IF(VLOOKUP($X74,E!$B$3:'E'!$AN$500,6,FALSE)&lt;10,FIXED(VLOOKUP($X74,E!$B$3:'E'!$AN$500,6,FALSE),1),VLOOKUP($X74,E!$B$3:'E'!$AN$500,6,FALSE))))))))),"-")</f>
        <v>-</v>
      </c>
      <c r="H74" s="39" t="str">
        <f t="shared" si="3"/>
        <v>(1)</v>
      </c>
      <c r="I74" s="110" t="str">
        <f>IFERROR(IF(VLOOKUP($X74,E!$B$3:'E'!$AN$500,7,FALSE)=1000000000,"-",(IF(VLOOKUP($X74,E!$B$3:'E'!$AN$500,7,FALSE)&lt;0.0001,FIXED(VLOOKUP($X74,E!$B$3:'E'!$AN$500,7,FALSE),6),IF(VLOOKUP($X74,E!$B$3:'E'!$AN$500,7,FALSE)&lt;0.001,FIXED(VLOOKUP($X74,E!$B$3:'E'!$AN$500,7,FALSE),5),IF(VLOOKUP($X74,E!$B$3:'E'!$AN$500,7,FALSE)&lt;0.01,FIXED(VLOOKUP($X74,E!$B$3:'E'!$AN$500,7,FALSE),4),IF(VLOOKUP($X74,E!$B$3:'E'!$AN$500,7,FALSE)&lt;0.1,FIXED(VLOOKUP($X74,E!$B$3:'E'!$AN$500,7,FALSE),3),IF(VLOOKUP($X74,E!$B$3:'E'!$AN$500,7,FALSE)&lt;1,FIXED(VLOOKUP($X74,E!$B$3:'E'!$AN$500,7,FALSE),2),IF(VLOOKUP($X74,E!$B$3:'E'!$AN$500,7,FALSE)&lt;10,FIXED(VLOOKUP($X74,E!$B$3:'E'!$AN$500,7,FALSE),1),VLOOKUP($X74,E!$B$3:'E'!$AN$500,7,FALSE))))))))),"-")</f>
        <v>-</v>
      </c>
      <c r="J74" s="39" t="str">
        <f t="shared" si="4"/>
        <v>(1)</v>
      </c>
      <c r="K74" s="110" t="str">
        <f>IFERROR(IF(VLOOKUP($X74,E!$B$3:'E'!$AN$500,8,FALSE)=1000000000,"-",(IF(VLOOKUP($X74,E!$B$3:'E'!$AN$500,8,FALSE)&lt;0.0001,FIXED(VLOOKUP($X74,E!$B$3:'E'!$AN$500,8,FALSE),6),IF(VLOOKUP($X74,E!$B$3:'E'!$AN$500,8,FALSE)&lt;0.001,FIXED(VLOOKUP($X74,E!$B$3:'E'!$AN$500,8,FALSE),5),IF(VLOOKUP($X74,E!$B$3:'E'!$AN$500,8,FALSE)&lt;0.01,FIXED(VLOOKUP($X74,E!$B$3:'E'!$AN$500,8,FALSE),4),IF(VLOOKUP($X74,E!$B$3:'E'!$AN$500,8,FALSE)&lt;0.1,FIXED(VLOOKUP($X74,E!$B$3:'E'!$AN$500,8,FALSE),3),IF(VLOOKUP($X74,E!$B$3:'E'!$AN$500,8,FALSE)&lt;1,FIXED(VLOOKUP($X74,E!$B$3:'E'!$AN$500,8,FALSE),2),IF(VLOOKUP($X74,E!$B$3:'E'!$AN$500,8,FALSE)&lt;10,FIXED(VLOOKUP($X74,E!$B$3:'E'!$AN$500,8,FALSE),1),VLOOKUP($X74,E!$B$3:'E'!$AN$500,8,FALSE))))))))),"-")</f>
        <v>-</v>
      </c>
      <c r="L74" s="39" t="str">
        <f t="shared" si="5"/>
        <v>(1)</v>
      </c>
      <c r="M74" s="110" t="str">
        <f>IFERROR(IF(VLOOKUP($X74,E!$B$3:'E'!$AN$500,9,FALSE)=1000000000,"-",(IF(VLOOKUP($X74,E!$B$3:'E'!$AN$500,9,FALSE)&lt;0.0001,FIXED(VLOOKUP($X74,E!$B$3:'E'!$AN$500,9,FALSE),6),IF(VLOOKUP($X74,E!$B$3:'E'!$AN$500,9,FALSE)&lt;0.001,FIXED(VLOOKUP($X74,E!$B$3:'E'!$AN$500,9,FALSE),5),IF(VLOOKUP($X74,E!$B$3:'E'!$AN$500,9,FALSE)&lt;0.01,FIXED(VLOOKUP($X74,E!$B$3:'E'!$AN$500,9,FALSE),4),IF(VLOOKUP($X74,E!$B$3:'E'!$AN$500,9,FALSE)&lt;0.1,FIXED(VLOOKUP($X74,E!$B$3:'E'!$AN$500,9,FALSE),3),IF(VLOOKUP($X74,E!$B$3:'E'!$AN$500,9,FALSE)&lt;1,FIXED(VLOOKUP($X74,E!$B$3:'E'!$AN$500,9,FALSE),2),IF(VLOOKUP($X74,E!$B$3:'E'!$AN$500,9,FALSE)&lt;10,FIXED(VLOOKUP($X74,E!$B$3:'E'!$AN$500,9,FALSE),1),VLOOKUP($X74,E!$B$3:'E'!$AN$500,9,FALSE))))))))),"-")</f>
        <v>-</v>
      </c>
      <c r="N74" s="39" t="str">
        <f t="shared" si="6"/>
        <v>(1)</v>
      </c>
      <c r="O74" s="110" t="str">
        <f>IFERROR(IF(VLOOKUP($X74,E!$B$3:'E'!$AN$500,10,FALSE)=1000000000,"-",(IF(VLOOKUP($X74,E!$B$3:'E'!$AN$500,10,FALSE)&lt;0.0001,FIXED(VLOOKUP($X74,E!$B$3:'E'!$AN$500,10,FALSE),6),IF(VLOOKUP($X74,E!$B$3:'E'!$AN$500,10,FALSE)&lt;0.001,FIXED(VLOOKUP($X74,E!$B$3:'E'!$AN$500,10,FALSE),5),IF(VLOOKUP($X74,E!$B$3:'E'!$AN$500,10,FALSE)&lt;0.01,FIXED(VLOOKUP($X74,E!$B$3:'E'!$AN$500,10,FALSE),4),IF(VLOOKUP($X74,E!$B$3:'E'!$AN$500,10,FALSE)&lt;0.1,FIXED(VLOOKUP($X74,E!$B$3:'E'!$AN$500,10,FALSE),3),IF(VLOOKUP($X74,E!$B$3:'E'!$AN$500,10,FALSE)&lt;1,FIXED(VLOOKUP($X74,E!$B$3:'E'!$AN$500,10,FALSE),2),IF(VLOOKUP($X74,E!$B$3:'E'!$AN$500,10,FALSE)&lt;10,FIXED(VLOOKUP($X74,E!$B$3:'E'!$AN$500,10,FALSE),1),VLOOKUP($X74,E!$B$3:'E'!$AN$500,10,FALSE))))))))),"-")</f>
        <v>-</v>
      </c>
      <c r="Q74" s="110" t="str">
        <f>IFERROR(IF(VLOOKUP($X74,E!$B$3:'E'!$AN$500,11,FALSE)=1000000000,"-",(IF(VLOOKUP($X74,E!$B$3:'E'!$AN$500,11,FALSE)&lt;0.0001,FIXED(VLOOKUP($X74,E!$B$3:'E'!$AN$500,11,FALSE),6),IF(VLOOKUP($X74,E!$B$3:'E'!$AN$500,11,FALSE)&lt;0.001,FIXED(VLOOKUP($X74,E!$B$3:'E'!$AN$500,11,FALSE),5),IF(VLOOKUP($X74,E!$B$3:'E'!$AN$500,11,FALSE)&lt;0.01,FIXED(VLOOKUP($X74,E!$B$3:'E'!$AN$500,11,FALSE),4),IF(VLOOKUP($X74,E!$B$3:'E'!$AN$500,11,FALSE)&lt;0.1,FIXED(VLOOKUP($X74,E!$B$3:'E'!$AN$500,11,FALSE),3),IF(VLOOKUP($X74,E!$B$3:'E'!$AN$500,11,FALSE)&lt;1,FIXED(VLOOKUP($X74,E!$B$3:'E'!$AN$500,11,FALSE),2),IF(VLOOKUP($X74,E!$B$3:'E'!$AN$500,11,FALSE)&lt;10,FIXED(VLOOKUP($X74,E!$B$3:'E'!$AN$500,11,FALSE),1),VLOOKUP($X74,E!$B$3:'E'!$AN$500,11,FALSE))))))))),"-")</f>
        <v>-</v>
      </c>
      <c r="S74" s="110" t="str">
        <f>IFERROR(IF(VLOOKUP($X74,E!$B$3:'E'!$AN$500,12,FALSE)=1000000000,"-",(IF(VLOOKUP($X74,E!$B$3:'E'!$AN$500,12,FALSE)&lt;0.0001,FIXED(VLOOKUP($X74,E!$B$3:'E'!$AN$500,12,FALSE),6),IF(VLOOKUP($X74,E!$B$3:'E'!$AN$500,12,FALSE)&lt;0.001,FIXED(VLOOKUP($X74,E!$B$3:'E'!$AN$500,12,FALSE),5),IF(VLOOKUP($X74,E!$B$3:'E'!$AN$500,12,FALSE)&lt;0.01,FIXED(VLOOKUP($X74,E!$B$3:'E'!$AN$500,12,FALSE),4),IF(VLOOKUP($X74,E!$B$3:'E'!$AN$500,12,FALSE)&lt;0.1,FIXED(VLOOKUP($X74,E!$B$3:'E'!$AN$500,12,FALSE),3),IF(VLOOKUP($X74,E!$B$3:'E'!$AN$500,12,FALSE)&lt;1,FIXED(VLOOKUP($X74,E!$B$3:'E'!$AN$500,12,FALSE),2),IF(VLOOKUP($X74,E!$B$3:'E'!$AN$500,12,FALSE)&lt;10,FIXED(VLOOKUP($X74,E!$B$3:'E'!$AN$500,12,FALSE),1),VLOOKUP($X74,E!$B$3:'E'!$AN$500,12,FALSE))))))))),"-")</f>
        <v>-</v>
      </c>
      <c r="U74" s="110" t="str">
        <f>IFERROR(IF(VLOOKUP($X74,E!$B$3:'E'!$AN$500,18,FALSE)=1000000000,"-",(IF(VLOOKUP($X74,E!$B$3:'E'!$AN$500,18,FALSE)&lt;0.0001,FIXED(VLOOKUP($X74,E!$B$3:'E'!$AN$500,18,FALSE),6),IF(VLOOKUP($X74,E!$B$3:'E'!$AN$500,18,FALSE)&lt;0.001,FIXED(VLOOKUP($X74,E!$B$3:'E'!$AN$500,18,FALSE),5),IF(VLOOKUP($X74,E!$B$3:'E'!$AN$500,18,FALSE)&lt;0.01,FIXED(VLOOKUP($X74,E!$B$3:'E'!$AN$500,18,FALSE),4),IF(VLOOKUP($X74,E!$B$3:'E'!$AN$500,18,FALSE)&lt;0.1,FIXED(VLOOKUP($X74,E!$B$3:'E'!$AN$500,18,FALSE),3),IF(VLOOKUP($X74,E!$B$3:'E'!$AN$500,18,FALSE)&lt;1,FIXED(VLOOKUP($X74,E!$B$3:'E'!$AN$500,18,FALSE),2),IF(VLOOKUP($X74,E!$B$3:'E'!$AN$500,18,FALSE)&lt;10,FIXED(VLOOKUP($X74,E!$B$3:'E'!$AN$500,18,FALSE),1),VLOOKUP($X74,E!$B$3:'E'!$AN$500,18,FALSE))))))))),"-")</f>
        <v>0,20</v>
      </c>
      <c r="X74" s="40">
        <v>518</v>
      </c>
    </row>
    <row r="75" spans="1:24" ht="9" customHeight="1" x14ac:dyDescent="0.2">
      <c r="A75" s="104" t="s">
        <v>14</v>
      </c>
      <c r="E75" s="110" t="str">
        <f>IFERROR(IF(VLOOKUP($X75,E!$B$3:'E'!$AN$500,5,FALSE)=1000000000,"-",(IF(VLOOKUP($X75,E!$B$3:'E'!$AN$500,5,FALSE)&lt;0.0001,FIXED(VLOOKUP($X75,E!$B$3:'E'!$AN$500,5,FALSE),6),IF(VLOOKUP($X75,E!$B$3:'E'!$AN$500,5,FALSE)&lt;0.001,FIXED(VLOOKUP($X75,E!$B$3:'E'!$AN$500,5,FALSE),5),IF(VLOOKUP($X75,E!$B$3:'E'!$AN$500,5,FALSE)&lt;0.01,FIXED(VLOOKUP($X75,E!$B$3:'E'!$AN$500,5,FALSE),4),IF(VLOOKUP($X75,E!$B$3:'E'!$AN$500,5,FALSE)&lt;0.1,FIXED(VLOOKUP($X75,E!$B$3:'E'!$AN$500,5,FALSE),3),IF(VLOOKUP($X75,E!$B$3:'E'!$AN$500,5,FALSE)&lt;1,FIXED(VLOOKUP($X75,E!$B$3:'E'!$AN$500,5,FALSE),2),IF(VLOOKUP($X75,E!$B$3:'E'!$AN$500,5,FALSE)&lt;10,FIXED(VLOOKUP($X75,E!$B$3:'E'!$AN$500,5,FALSE),1),VLOOKUP($X75,E!$B$3:'E'!$AN$500,5,FALSE))))))))),"-")</f>
        <v>-</v>
      </c>
      <c r="F75" s="39" t="str">
        <f t="shared" si="2"/>
        <v>(1)</v>
      </c>
      <c r="G75" s="110" t="str">
        <f>IFERROR(IF(VLOOKUP($X75,E!$B$3:'E'!$AN$500,6,FALSE)=1000000000,"-",(IF(VLOOKUP($X75,E!$B$3:'E'!$AN$500,6,FALSE)&lt;0.0001,FIXED(VLOOKUP($X75,E!$B$3:'E'!$AN$500,6,FALSE),6),IF(VLOOKUP($X75,E!$B$3:'E'!$AN$500,6,FALSE)&lt;0.001,FIXED(VLOOKUP($X75,E!$B$3:'E'!$AN$500,6,FALSE),5),IF(VLOOKUP($X75,E!$B$3:'E'!$AN$500,6,FALSE)&lt;0.01,FIXED(VLOOKUP($X75,E!$B$3:'E'!$AN$500,6,FALSE),4),IF(VLOOKUP($X75,E!$B$3:'E'!$AN$500,6,FALSE)&lt;0.1,FIXED(VLOOKUP($X75,E!$B$3:'E'!$AN$500,6,FALSE),3),IF(VLOOKUP($X75,E!$B$3:'E'!$AN$500,6,FALSE)&lt;1,FIXED(VLOOKUP($X75,E!$B$3:'E'!$AN$500,6,FALSE),2),IF(VLOOKUP($X75,E!$B$3:'E'!$AN$500,6,FALSE)&lt;10,FIXED(VLOOKUP($X75,E!$B$3:'E'!$AN$500,6,FALSE),1),VLOOKUP($X75,E!$B$3:'E'!$AN$500,6,FALSE))))))))),"-")</f>
        <v>-</v>
      </c>
      <c r="H75" s="39" t="str">
        <f t="shared" si="3"/>
        <v>(1)</v>
      </c>
      <c r="I75" s="110" t="str">
        <f>IFERROR(IF(VLOOKUP($X75,E!$B$3:'E'!$AN$500,7,FALSE)=1000000000,"-",(IF(VLOOKUP($X75,E!$B$3:'E'!$AN$500,7,FALSE)&lt;0.0001,FIXED(VLOOKUP($X75,E!$B$3:'E'!$AN$500,7,FALSE),6),IF(VLOOKUP($X75,E!$B$3:'E'!$AN$500,7,FALSE)&lt;0.001,FIXED(VLOOKUP($X75,E!$B$3:'E'!$AN$500,7,FALSE),5),IF(VLOOKUP($X75,E!$B$3:'E'!$AN$500,7,FALSE)&lt;0.01,FIXED(VLOOKUP($X75,E!$B$3:'E'!$AN$500,7,FALSE),4),IF(VLOOKUP($X75,E!$B$3:'E'!$AN$500,7,FALSE)&lt;0.1,FIXED(VLOOKUP($X75,E!$B$3:'E'!$AN$500,7,FALSE),3),IF(VLOOKUP($X75,E!$B$3:'E'!$AN$500,7,FALSE)&lt;1,FIXED(VLOOKUP($X75,E!$B$3:'E'!$AN$500,7,FALSE),2),IF(VLOOKUP($X75,E!$B$3:'E'!$AN$500,7,FALSE)&lt;10,FIXED(VLOOKUP($X75,E!$B$3:'E'!$AN$500,7,FALSE),1),VLOOKUP($X75,E!$B$3:'E'!$AN$500,7,FALSE))))))))),"-")</f>
        <v>-</v>
      </c>
      <c r="J75" s="39" t="str">
        <f t="shared" si="4"/>
        <v>(1)</v>
      </c>
      <c r="K75" s="110" t="str">
        <f>IFERROR(IF(VLOOKUP($X75,E!$B$3:'E'!$AN$500,8,FALSE)=1000000000,"-",(IF(VLOOKUP($X75,E!$B$3:'E'!$AN$500,8,FALSE)&lt;0.0001,FIXED(VLOOKUP($X75,E!$B$3:'E'!$AN$500,8,FALSE),6),IF(VLOOKUP($X75,E!$B$3:'E'!$AN$500,8,FALSE)&lt;0.001,FIXED(VLOOKUP($X75,E!$B$3:'E'!$AN$500,8,FALSE),5),IF(VLOOKUP($X75,E!$B$3:'E'!$AN$500,8,FALSE)&lt;0.01,FIXED(VLOOKUP($X75,E!$B$3:'E'!$AN$500,8,FALSE),4),IF(VLOOKUP($X75,E!$B$3:'E'!$AN$500,8,FALSE)&lt;0.1,FIXED(VLOOKUP($X75,E!$B$3:'E'!$AN$500,8,FALSE),3),IF(VLOOKUP($X75,E!$B$3:'E'!$AN$500,8,FALSE)&lt;1,FIXED(VLOOKUP($X75,E!$B$3:'E'!$AN$500,8,FALSE),2),IF(VLOOKUP($X75,E!$B$3:'E'!$AN$500,8,FALSE)&lt;10,FIXED(VLOOKUP($X75,E!$B$3:'E'!$AN$500,8,FALSE),1),VLOOKUP($X75,E!$B$3:'E'!$AN$500,8,FALSE))))))))),"-")</f>
        <v>-</v>
      </c>
      <c r="L75" s="39" t="str">
        <f t="shared" si="5"/>
        <v>(1)</v>
      </c>
      <c r="M75" s="110" t="str">
        <f>IFERROR(IF(VLOOKUP($X75,E!$B$3:'E'!$AN$500,9,FALSE)=1000000000,"-",(IF(VLOOKUP($X75,E!$B$3:'E'!$AN$500,9,FALSE)&lt;0.0001,FIXED(VLOOKUP($X75,E!$B$3:'E'!$AN$500,9,FALSE),6),IF(VLOOKUP($X75,E!$B$3:'E'!$AN$500,9,FALSE)&lt;0.001,FIXED(VLOOKUP($X75,E!$B$3:'E'!$AN$500,9,FALSE),5),IF(VLOOKUP($X75,E!$B$3:'E'!$AN$500,9,FALSE)&lt;0.01,FIXED(VLOOKUP($X75,E!$B$3:'E'!$AN$500,9,FALSE),4),IF(VLOOKUP($X75,E!$B$3:'E'!$AN$500,9,FALSE)&lt;0.1,FIXED(VLOOKUP($X75,E!$B$3:'E'!$AN$500,9,FALSE),3),IF(VLOOKUP($X75,E!$B$3:'E'!$AN$500,9,FALSE)&lt;1,FIXED(VLOOKUP($X75,E!$B$3:'E'!$AN$500,9,FALSE),2),IF(VLOOKUP($X75,E!$B$3:'E'!$AN$500,9,FALSE)&lt;10,FIXED(VLOOKUP($X75,E!$B$3:'E'!$AN$500,9,FALSE),1),VLOOKUP($X75,E!$B$3:'E'!$AN$500,9,FALSE))))))))),"-")</f>
        <v>-</v>
      </c>
      <c r="N75" s="39" t="str">
        <f t="shared" si="6"/>
        <v>(1)</v>
      </c>
      <c r="O75" s="110" t="str">
        <f>IFERROR(IF(VLOOKUP($X75,E!$B$3:'E'!$AN$500,10,FALSE)=1000000000,"-",(IF(VLOOKUP($X75,E!$B$3:'E'!$AN$500,10,FALSE)&lt;0.0001,FIXED(VLOOKUP($X75,E!$B$3:'E'!$AN$500,10,FALSE),6),IF(VLOOKUP($X75,E!$B$3:'E'!$AN$500,10,FALSE)&lt;0.001,FIXED(VLOOKUP($X75,E!$B$3:'E'!$AN$500,10,FALSE),5),IF(VLOOKUP($X75,E!$B$3:'E'!$AN$500,10,FALSE)&lt;0.01,FIXED(VLOOKUP($X75,E!$B$3:'E'!$AN$500,10,FALSE),4),IF(VLOOKUP($X75,E!$B$3:'E'!$AN$500,10,FALSE)&lt;0.1,FIXED(VLOOKUP($X75,E!$B$3:'E'!$AN$500,10,FALSE),3),IF(VLOOKUP($X75,E!$B$3:'E'!$AN$500,10,FALSE)&lt;1,FIXED(VLOOKUP($X75,E!$B$3:'E'!$AN$500,10,FALSE),2),IF(VLOOKUP($X75,E!$B$3:'E'!$AN$500,10,FALSE)&lt;10,FIXED(VLOOKUP($X75,E!$B$3:'E'!$AN$500,10,FALSE),1),VLOOKUP($X75,E!$B$3:'E'!$AN$500,10,FALSE))))))))),"-")</f>
        <v>-</v>
      </c>
      <c r="Q75" s="110" t="str">
        <f>IFERROR(IF(VLOOKUP($X75,E!$B$3:'E'!$AN$500,11,FALSE)=1000000000,"-",(IF(VLOOKUP($X75,E!$B$3:'E'!$AN$500,11,FALSE)&lt;0.0001,FIXED(VLOOKUP($X75,E!$B$3:'E'!$AN$500,11,FALSE),6),IF(VLOOKUP($X75,E!$B$3:'E'!$AN$500,11,FALSE)&lt;0.001,FIXED(VLOOKUP($X75,E!$B$3:'E'!$AN$500,11,FALSE),5),IF(VLOOKUP($X75,E!$B$3:'E'!$AN$500,11,FALSE)&lt;0.01,FIXED(VLOOKUP($X75,E!$B$3:'E'!$AN$500,11,FALSE),4),IF(VLOOKUP($X75,E!$B$3:'E'!$AN$500,11,FALSE)&lt;0.1,FIXED(VLOOKUP($X75,E!$B$3:'E'!$AN$500,11,FALSE),3),IF(VLOOKUP($X75,E!$B$3:'E'!$AN$500,11,FALSE)&lt;1,FIXED(VLOOKUP($X75,E!$B$3:'E'!$AN$500,11,FALSE),2),IF(VLOOKUP($X75,E!$B$3:'E'!$AN$500,11,FALSE)&lt;10,FIXED(VLOOKUP($X75,E!$B$3:'E'!$AN$500,11,FALSE),1),VLOOKUP($X75,E!$B$3:'E'!$AN$500,11,FALSE))))))))),"-")</f>
        <v>-</v>
      </c>
      <c r="S75" s="110" t="str">
        <f>IFERROR(IF(VLOOKUP($X75,E!$B$3:'E'!$AN$500,12,FALSE)=1000000000,"-",(IF(VLOOKUP($X75,E!$B$3:'E'!$AN$500,12,FALSE)&lt;0.0001,FIXED(VLOOKUP($X75,E!$B$3:'E'!$AN$500,12,FALSE),6),IF(VLOOKUP($X75,E!$B$3:'E'!$AN$500,12,FALSE)&lt;0.001,FIXED(VLOOKUP($X75,E!$B$3:'E'!$AN$500,12,FALSE),5),IF(VLOOKUP($X75,E!$B$3:'E'!$AN$500,12,FALSE)&lt;0.01,FIXED(VLOOKUP($X75,E!$B$3:'E'!$AN$500,12,FALSE),4),IF(VLOOKUP($X75,E!$B$3:'E'!$AN$500,12,FALSE)&lt;0.1,FIXED(VLOOKUP($X75,E!$B$3:'E'!$AN$500,12,FALSE),3),IF(VLOOKUP($X75,E!$B$3:'E'!$AN$500,12,FALSE)&lt;1,FIXED(VLOOKUP($X75,E!$B$3:'E'!$AN$500,12,FALSE),2),IF(VLOOKUP($X75,E!$B$3:'E'!$AN$500,12,FALSE)&lt;10,FIXED(VLOOKUP($X75,E!$B$3:'E'!$AN$500,12,FALSE),1),VLOOKUP($X75,E!$B$3:'E'!$AN$500,12,FALSE))))))))),"-")</f>
        <v>-</v>
      </c>
      <c r="U75" s="110" t="str">
        <f>IFERROR(IF(VLOOKUP($X75,E!$B$3:'E'!$AN$500,18,FALSE)=1000000000,"-",(IF(VLOOKUP($X75,E!$B$3:'E'!$AN$500,18,FALSE)&lt;0.0001,FIXED(VLOOKUP($X75,E!$B$3:'E'!$AN$500,18,FALSE),6),IF(VLOOKUP($X75,E!$B$3:'E'!$AN$500,18,FALSE)&lt;0.001,FIXED(VLOOKUP($X75,E!$B$3:'E'!$AN$500,18,FALSE),5),IF(VLOOKUP($X75,E!$B$3:'E'!$AN$500,18,FALSE)&lt;0.01,FIXED(VLOOKUP($X75,E!$B$3:'E'!$AN$500,18,FALSE),4),IF(VLOOKUP($X75,E!$B$3:'E'!$AN$500,18,FALSE)&lt;0.1,FIXED(VLOOKUP($X75,E!$B$3:'E'!$AN$500,18,FALSE),3),IF(VLOOKUP($X75,E!$B$3:'E'!$AN$500,18,FALSE)&lt;1,FIXED(VLOOKUP($X75,E!$B$3:'E'!$AN$500,18,FALSE),2),IF(VLOOKUP($X75,E!$B$3:'E'!$AN$500,18,FALSE)&lt;10,FIXED(VLOOKUP($X75,E!$B$3:'E'!$AN$500,18,FALSE),1),VLOOKUP($X75,E!$B$3:'E'!$AN$500,18,FALSE))))))))),"-")</f>
        <v>0,50</v>
      </c>
      <c r="X75" s="40">
        <v>345</v>
      </c>
    </row>
    <row r="76" spans="1:24" ht="9" customHeight="1" x14ac:dyDescent="0.2">
      <c r="A76" s="104" t="s">
        <v>16</v>
      </c>
      <c r="E76" s="110" t="str">
        <f>IFERROR(IF(VLOOKUP($X76,E!$B$3:'E'!$AN$500,5,FALSE)=1000000000,"-",(IF(VLOOKUP($X76,E!$B$3:'E'!$AN$500,5,FALSE)&lt;0.0001,FIXED(VLOOKUP($X76,E!$B$3:'E'!$AN$500,5,FALSE),6),IF(VLOOKUP($X76,E!$B$3:'E'!$AN$500,5,FALSE)&lt;0.001,FIXED(VLOOKUP($X76,E!$B$3:'E'!$AN$500,5,FALSE),5),IF(VLOOKUP($X76,E!$B$3:'E'!$AN$500,5,FALSE)&lt;0.01,FIXED(VLOOKUP($X76,E!$B$3:'E'!$AN$500,5,FALSE),4),IF(VLOOKUP($X76,E!$B$3:'E'!$AN$500,5,FALSE)&lt;0.1,FIXED(VLOOKUP($X76,E!$B$3:'E'!$AN$500,5,FALSE),3),IF(VLOOKUP($X76,E!$B$3:'E'!$AN$500,5,FALSE)&lt;1,FIXED(VLOOKUP($X76,E!$B$3:'E'!$AN$500,5,FALSE),2),IF(VLOOKUP($X76,E!$B$3:'E'!$AN$500,5,FALSE)&lt;10,FIXED(VLOOKUP($X76,E!$B$3:'E'!$AN$500,5,FALSE),1),VLOOKUP($X76,E!$B$3:'E'!$AN$500,5,FALSE))))))))),"-")</f>
        <v>-</v>
      </c>
      <c r="F76" s="39" t="str">
        <f t="shared" si="2"/>
        <v>(1)</v>
      </c>
      <c r="G76" s="110" t="str">
        <f>IFERROR(IF(VLOOKUP($X76,E!$B$3:'E'!$AN$500,6,FALSE)=1000000000,"-",(IF(VLOOKUP($X76,E!$B$3:'E'!$AN$500,6,FALSE)&lt;0.0001,FIXED(VLOOKUP($X76,E!$B$3:'E'!$AN$500,6,FALSE),6),IF(VLOOKUP($X76,E!$B$3:'E'!$AN$500,6,FALSE)&lt;0.001,FIXED(VLOOKUP($X76,E!$B$3:'E'!$AN$500,6,FALSE),5),IF(VLOOKUP($X76,E!$B$3:'E'!$AN$500,6,FALSE)&lt;0.01,FIXED(VLOOKUP($X76,E!$B$3:'E'!$AN$500,6,FALSE),4),IF(VLOOKUP($X76,E!$B$3:'E'!$AN$500,6,FALSE)&lt;0.1,FIXED(VLOOKUP($X76,E!$B$3:'E'!$AN$500,6,FALSE),3),IF(VLOOKUP($X76,E!$B$3:'E'!$AN$500,6,FALSE)&lt;1,FIXED(VLOOKUP($X76,E!$B$3:'E'!$AN$500,6,FALSE),2),IF(VLOOKUP($X76,E!$B$3:'E'!$AN$500,6,FALSE)&lt;10,FIXED(VLOOKUP($X76,E!$B$3:'E'!$AN$500,6,FALSE),1),VLOOKUP($X76,E!$B$3:'E'!$AN$500,6,FALSE))))))))),"-")</f>
        <v>-</v>
      </c>
      <c r="H76" s="39" t="str">
        <f t="shared" si="3"/>
        <v>(1)</v>
      </c>
      <c r="I76" s="110" t="str">
        <f>IFERROR(IF(VLOOKUP($X76,E!$B$3:'E'!$AN$500,7,FALSE)=1000000000,"-",(IF(VLOOKUP($X76,E!$B$3:'E'!$AN$500,7,FALSE)&lt;0.0001,FIXED(VLOOKUP($X76,E!$B$3:'E'!$AN$500,7,FALSE),6),IF(VLOOKUP($X76,E!$B$3:'E'!$AN$500,7,FALSE)&lt;0.001,FIXED(VLOOKUP($X76,E!$B$3:'E'!$AN$500,7,FALSE),5),IF(VLOOKUP($X76,E!$B$3:'E'!$AN$500,7,FALSE)&lt;0.01,FIXED(VLOOKUP($X76,E!$B$3:'E'!$AN$500,7,FALSE),4),IF(VLOOKUP($X76,E!$B$3:'E'!$AN$500,7,FALSE)&lt;0.1,FIXED(VLOOKUP($X76,E!$B$3:'E'!$AN$500,7,FALSE),3),IF(VLOOKUP($X76,E!$B$3:'E'!$AN$500,7,FALSE)&lt;1,FIXED(VLOOKUP($X76,E!$B$3:'E'!$AN$500,7,FALSE),2),IF(VLOOKUP($X76,E!$B$3:'E'!$AN$500,7,FALSE)&lt;10,FIXED(VLOOKUP($X76,E!$B$3:'E'!$AN$500,7,FALSE),1),VLOOKUP($X76,E!$B$3:'E'!$AN$500,7,FALSE))))))))),"-")</f>
        <v>-</v>
      </c>
      <c r="J76" s="39" t="str">
        <f t="shared" si="4"/>
        <v>(1)</v>
      </c>
      <c r="K76" s="110" t="str">
        <f>IFERROR(IF(VLOOKUP($X76,E!$B$3:'E'!$AN$500,8,FALSE)=1000000000,"-",(IF(VLOOKUP($X76,E!$B$3:'E'!$AN$500,8,FALSE)&lt;0.0001,FIXED(VLOOKUP($X76,E!$B$3:'E'!$AN$500,8,FALSE),6),IF(VLOOKUP($X76,E!$B$3:'E'!$AN$500,8,FALSE)&lt;0.001,FIXED(VLOOKUP($X76,E!$B$3:'E'!$AN$500,8,FALSE),5),IF(VLOOKUP($X76,E!$B$3:'E'!$AN$500,8,FALSE)&lt;0.01,FIXED(VLOOKUP($X76,E!$B$3:'E'!$AN$500,8,FALSE),4),IF(VLOOKUP($X76,E!$B$3:'E'!$AN$500,8,FALSE)&lt;0.1,FIXED(VLOOKUP($X76,E!$B$3:'E'!$AN$500,8,FALSE),3),IF(VLOOKUP($X76,E!$B$3:'E'!$AN$500,8,FALSE)&lt;1,FIXED(VLOOKUP($X76,E!$B$3:'E'!$AN$500,8,FALSE),2),IF(VLOOKUP($X76,E!$B$3:'E'!$AN$500,8,FALSE)&lt;10,FIXED(VLOOKUP($X76,E!$B$3:'E'!$AN$500,8,FALSE),1),VLOOKUP($X76,E!$B$3:'E'!$AN$500,8,FALSE))))))))),"-")</f>
        <v>-</v>
      </c>
      <c r="L76" s="39" t="str">
        <f t="shared" si="5"/>
        <v>(1)</v>
      </c>
      <c r="M76" s="110" t="str">
        <f>IFERROR(IF(VLOOKUP($X76,E!$B$3:'E'!$AN$500,9,FALSE)=1000000000,"-",(IF(VLOOKUP($X76,E!$B$3:'E'!$AN$500,9,FALSE)&lt;0.0001,FIXED(VLOOKUP($X76,E!$B$3:'E'!$AN$500,9,FALSE),6),IF(VLOOKUP($X76,E!$B$3:'E'!$AN$500,9,FALSE)&lt;0.001,FIXED(VLOOKUP($X76,E!$B$3:'E'!$AN$500,9,FALSE),5),IF(VLOOKUP($X76,E!$B$3:'E'!$AN$500,9,FALSE)&lt;0.01,FIXED(VLOOKUP($X76,E!$B$3:'E'!$AN$500,9,FALSE),4),IF(VLOOKUP($X76,E!$B$3:'E'!$AN$500,9,FALSE)&lt;0.1,FIXED(VLOOKUP($X76,E!$B$3:'E'!$AN$500,9,FALSE),3),IF(VLOOKUP($X76,E!$B$3:'E'!$AN$500,9,FALSE)&lt;1,FIXED(VLOOKUP($X76,E!$B$3:'E'!$AN$500,9,FALSE),2),IF(VLOOKUP($X76,E!$B$3:'E'!$AN$500,9,FALSE)&lt;10,FIXED(VLOOKUP($X76,E!$B$3:'E'!$AN$500,9,FALSE),1),VLOOKUP($X76,E!$B$3:'E'!$AN$500,9,FALSE))))))))),"-")</f>
        <v>-</v>
      </c>
      <c r="N76" s="39" t="str">
        <f t="shared" si="6"/>
        <v>(1)</v>
      </c>
      <c r="O76" s="110" t="str">
        <f>IFERROR(IF(VLOOKUP($X76,E!$B$3:'E'!$AN$500,10,FALSE)=1000000000,"-",(IF(VLOOKUP($X76,E!$B$3:'E'!$AN$500,10,FALSE)&lt;0.0001,FIXED(VLOOKUP($X76,E!$B$3:'E'!$AN$500,10,FALSE),6),IF(VLOOKUP($X76,E!$B$3:'E'!$AN$500,10,FALSE)&lt;0.001,FIXED(VLOOKUP($X76,E!$B$3:'E'!$AN$500,10,FALSE),5),IF(VLOOKUP($X76,E!$B$3:'E'!$AN$500,10,FALSE)&lt;0.01,FIXED(VLOOKUP($X76,E!$B$3:'E'!$AN$500,10,FALSE),4),IF(VLOOKUP($X76,E!$B$3:'E'!$AN$500,10,FALSE)&lt;0.1,FIXED(VLOOKUP($X76,E!$B$3:'E'!$AN$500,10,FALSE),3),IF(VLOOKUP($X76,E!$B$3:'E'!$AN$500,10,FALSE)&lt;1,FIXED(VLOOKUP($X76,E!$B$3:'E'!$AN$500,10,FALSE),2),IF(VLOOKUP($X76,E!$B$3:'E'!$AN$500,10,FALSE)&lt;10,FIXED(VLOOKUP($X76,E!$B$3:'E'!$AN$500,10,FALSE),1),VLOOKUP($X76,E!$B$3:'E'!$AN$500,10,FALSE))))))))),"-")</f>
        <v>-</v>
      </c>
      <c r="Q76" s="110" t="str">
        <f>IFERROR(IF(VLOOKUP($X76,E!$B$3:'E'!$AN$500,11,FALSE)=1000000000,"-",(IF(VLOOKUP($X76,E!$B$3:'E'!$AN$500,11,FALSE)&lt;0.0001,FIXED(VLOOKUP($X76,E!$B$3:'E'!$AN$500,11,FALSE),6),IF(VLOOKUP($X76,E!$B$3:'E'!$AN$500,11,FALSE)&lt;0.001,FIXED(VLOOKUP($X76,E!$B$3:'E'!$AN$500,11,FALSE),5),IF(VLOOKUP($X76,E!$B$3:'E'!$AN$500,11,FALSE)&lt;0.01,FIXED(VLOOKUP($X76,E!$B$3:'E'!$AN$500,11,FALSE),4),IF(VLOOKUP($X76,E!$B$3:'E'!$AN$500,11,FALSE)&lt;0.1,FIXED(VLOOKUP($X76,E!$B$3:'E'!$AN$500,11,FALSE),3),IF(VLOOKUP($X76,E!$B$3:'E'!$AN$500,11,FALSE)&lt;1,FIXED(VLOOKUP($X76,E!$B$3:'E'!$AN$500,11,FALSE),2),IF(VLOOKUP($X76,E!$B$3:'E'!$AN$500,11,FALSE)&lt;10,FIXED(VLOOKUP($X76,E!$B$3:'E'!$AN$500,11,FALSE),1),VLOOKUP($X76,E!$B$3:'E'!$AN$500,11,FALSE))))))))),"-")</f>
        <v>-</v>
      </c>
      <c r="S76" s="110" t="str">
        <f>IFERROR(IF(VLOOKUP($X76,E!$B$3:'E'!$AN$500,12,FALSE)=1000000000,"-",(IF(VLOOKUP($X76,E!$B$3:'E'!$AN$500,12,FALSE)&lt;0.0001,FIXED(VLOOKUP($X76,E!$B$3:'E'!$AN$500,12,FALSE),6),IF(VLOOKUP($X76,E!$B$3:'E'!$AN$500,12,FALSE)&lt;0.001,FIXED(VLOOKUP($X76,E!$B$3:'E'!$AN$500,12,FALSE),5),IF(VLOOKUP($X76,E!$B$3:'E'!$AN$500,12,FALSE)&lt;0.01,FIXED(VLOOKUP($X76,E!$B$3:'E'!$AN$500,12,FALSE),4),IF(VLOOKUP($X76,E!$B$3:'E'!$AN$500,12,FALSE)&lt;0.1,FIXED(VLOOKUP($X76,E!$B$3:'E'!$AN$500,12,FALSE),3),IF(VLOOKUP($X76,E!$B$3:'E'!$AN$500,12,FALSE)&lt;1,FIXED(VLOOKUP($X76,E!$B$3:'E'!$AN$500,12,FALSE),2),IF(VLOOKUP($X76,E!$B$3:'E'!$AN$500,12,FALSE)&lt;10,FIXED(VLOOKUP($X76,E!$B$3:'E'!$AN$500,12,FALSE),1),VLOOKUP($X76,E!$B$3:'E'!$AN$500,12,FALSE))))))))),"-")</f>
        <v>-</v>
      </c>
      <c r="U76" s="110" t="str">
        <f>IFERROR(IF(VLOOKUP($X76,E!$B$3:'E'!$AN$500,18,FALSE)=1000000000,"-",(IF(VLOOKUP($X76,E!$B$3:'E'!$AN$500,18,FALSE)&lt;0.0001,FIXED(VLOOKUP($X76,E!$B$3:'E'!$AN$500,18,FALSE),6),IF(VLOOKUP($X76,E!$B$3:'E'!$AN$500,18,FALSE)&lt;0.001,FIXED(VLOOKUP($X76,E!$B$3:'E'!$AN$500,18,FALSE),5),IF(VLOOKUP($X76,E!$B$3:'E'!$AN$500,18,FALSE)&lt;0.01,FIXED(VLOOKUP($X76,E!$B$3:'E'!$AN$500,18,FALSE),4),IF(VLOOKUP($X76,E!$B$3:'E'!$AN$500,18,FALSE)&lt;0.1,FIXED(VLOOKUP($X76,E!$B$3:'E'!$AN$500,18,FALSE),3),IF(VLOOKUP($X76,E!$B$3:'E'!$AN$500,18,FALSE)&lt;1,FIXED(VLOOKUP($X76,E!$B$3:'E'!$AN$500,18,FALSE),2),IF(VLOOKUP($X76,E!$B$3:'E'!$AN$500,18,FALSE)&lt;10,FIXED(VLOOKUP($X76,E!$B$3:'E'!$AN$500,18,FALSE),1),VLOOKUP($X76,E!$B$3:'E'!$AN$500,18,FALSE))))))))),"-")</f>
        <v>0,050</v>
      </c>
      <c r="X76" s="40">
        <v>346</v>
      </c>
    </row>
    <row r="77" spans="1:24" ht="9" customHeight="1" x14ac:dyDescent="0.2">
      <c r="A77" s="104" t="s">
        <v>2200</v>
      </c>
      <c r="E77" s="110" t="str">
        <f>IFERROR(IF(VLOOKUP($X77,E!$B$3:'E'!$AN$500,5,FALSE)=1000000000,"-",(IF(VLOOKUP($X77,E!$B$3:'E'!$AN$500,5,FALSE)&lt;0.0001,FIXED(VLOOKUP($X77,E!$B$3:'E'!$AN$500,5,FALSE),6),IF(VLOOKUP($X77,E!$B$3:'E'!$AN$500,5,FALSE)&lt;0.001,FIXED(VLOOKUP($X77,E!$B$3:'E'!$AN$500,5,FALSE),5),IF(VLOOKUP($X77,E!$B$3:'E'!$AN$500,5,FALSE)&lt;0.01,FIXED(VLOOKUP($X77,E!$B$3:'E'!$AN$500,5,FALSE),4),IF(VLOOKUP($X77,E!$B$3:'E'!$AN$500,5,FALSE)&lt;0.1,FIXED(VLOOKUP($X77,E!$B$3:'E'!$AN$500,5,FALSE),3),IF(VLOOKUP($X77,E!$B$3:'E'!$AN$500,5,FALSE)&lt;1,FIXED(VLOOKUP($X77,E!$B$3:'E'!$AN$500,5,FALSE),2),IF(VLOOKUP($X77,E!$B$3:'E'!$AN$500,5,FALSE)&lt;10,FIXED(VLOOKUP($X77,E!$B$3:'E'!$AN$500,5,FALSE),1),VLOOKUP($X77,E!$B$3:'E'!$AN$500,5,FALSE))))))))),"-")</f>
        <v>-</v>
      </c>
      <c r="F77" s="39" t="str">
        <f t="shared" si="2"/>
        <v>(1)</v>
      </c>
      <c r="G77" s="110" t="str">
        <f>IFERROR(IF(VLOOKUP($X77,E!$B$3:'E'!$AN$500,6,FALSE)=1000000000,"-",(IF(VLOOKUP($X77,E!$B$3:'E'!$AN$500,6,FALSE)&lt;0.0001,FIXED(VLOOKUP($X77,E!$B$3:'E'!$AN$500,6,FALSE),6),IF(VLOOKUP($X77,E!$B$3:'E'!$AN$500,6,FALSE)&lt;0.001,FIXED(VLOOKUP($X77,E!$B$3:'E'!$AN$500,6,FALSE),5),IF(VLOOKUP($X77,E!$B$3:'E'!$AN$500,6,FALSE)&lt;0.01,FIXED(VLOOKUP($X77,E!$B$3:'E'!$AN$500,6,FALSE),4),IF(VLOOKUP($X77,E!$B$3:'E'!$AN$500,6,FALSE)&lt;0.1,FIXED(VLOOKUP($X77,E!$B$3:'E'!$AN$500,6,FALSE),3),IF(VLOOKUP($X77,E!$B$3:'E'!$AN$500,6,FALSE)&lt;1,FIXED(VLOOKUP($X77,E!$B$3:'E'!$AN$500,6,FALSE),2),IF(VLOOKUP($X77,E!$B$3:'E'!$AN$500,6,FALSE)&lt;10,FIXED(VLOOKUP($X77,E!$B$3:'E'!$AN$500,6,FALSE),1),VLOOKUP($X77,E!$B$3:'E'!$AN$500,6,FALSE))))))))),"-")</f>
        <v>-</v>
      </c>
      <c r="H77" s="39" t="str">
        <f t="shared" si="3"/>
        <v>(1)</v>
      </c>
      <c r="I77" s="110" t="str">
        <f>IFERROR(IF(VLOOKUP($X77,E!$B$3:'E'!$AN$500,7,FALSE)=1000000000,"-",(IF(VLOOKUP($X77,E!$B$3:'E'!$AN$500,7,FALSE)&lt;0.0001,FIXED(VLOOKUP($X77,E!$B$3:'E'!$AN$500,7,FALSE),6),IF(VLOOKUP($X77,E!$B$3:'E'!$AN$500,7,FALSE)&lt;0.001,FIXED(VLOOKUP($X77,E!$B$3:'E'!$AN$500,7,FALSE),5),IF(VLOOKUP($X77,E!$B$3:'E'!$AN$500,7,FALSE)&lt;0.01,FIXED(VLOOKUP($X77,E!$B$3:'E'!$AN$500,7,FALSE),4),IF(VLOOKUP($X77,E!$B$3:'E'!$AN$500,7,FALSE)&lt;0.1,FIXED(VLOOKUP($X77,E!$B$3:'E'!$AN$500,7,FALSE),3),IF(VLOOKUP($X77,E!$B$3:'E'!$AN$500,7,FALSE)&lt;1,FIXED(VLOOKUP($X77,E!$B$3:'E'!$AN$500,7,FALSE),2),IF(VLOOKUP($X77,E!$B$3:'E'!$AN$500,7,FALSE)&lt;10,FIXED(VLOOKUP($X77,E!$B$3:'E'!$AN$500,7,FALSE),1),VLOOKUP($X77,E!$B$3:'E'!$AN$500,7,FALSE))))))))),"-")</f>
        <v>-</v>
      </c>
      <c r="J77" s="39" t="str">
        <f t="shared" si="4"/>
        <v>(1)</v>
      </c>
      <c r="K77" s="110" t="str">
        <f>IFERROR(IF(VLOOKUP($X77,E!$B$3:'E'!$AN$500,8,FALSE)=1000000000,"-",(IF(VLOOKUP($X77,E!$B$3:'E'!$AN$500,8,FALSE)&lt;0.0001,FIXED(VLOOKUP($X77,E!$B$3:'E'!$AN$500,8,FALSE),6),IF(VLOOKUP($X77,E!$B$3:'E'!$AN$500,8,FALSE)&lt;0.001,FIXED(VLOOKUP($X77,E!$B$3:'E'!$AN$500,8,FALSE),5),IF(VLOOKUP($X77,E!$B$3:'E'!$AN$500,8,FALSE)&lt;0.01,FIXED(VLOOKUP($X77,E!$B$3:'E'!$AN$500,8,FALSE),4),IF(VLOOKUP($X77,E!$B$3:'E'!$AN$500,8,FALSE)&lt;0.1,FIXED(VLOOKUP($X77,E!$B$3:'E'!$AN$500,8,FALSE),3),IF(VLOOKUP($X77,E!$B$3:'E'!$AN$500,8,FALSE)&lt;1,FIXED(VLOOKUP($X77,E!$B$3:'E'!$AN$500,8,FALSE),2),IF(VLOOKUP($X77,E!$B$3:'E'!$AN$500,8,FALSE)&lt;10,FIXED(VLOOKUP($X77,E!$B$3:'E'!$AN$500,8,FALSE),1),VLOOKUP($X77,E!$B$3:'E'!$AN$500,8,FALSE))))))))),"-")</f>
        <v>-</v>
      </c>
      <c r="L77" s="39" t="str">
        <f t="shared" si="5"/>
        <v>(1)</v>
      </c>
      <c r="M77" s="110" t="str">
        <f>IFERROR(IF(VLOOKUP($X77,E!$B$3:'E'!$AN$500,9,FALSE)=1000000000,"-",(IF(VLOOKUP($X77,E!$B$3:'E'!$AN$500,9,FALSE)&lt;0.0001,FIXED(VLOOKUP($X77,E!$B$3:'E'!$AN$500,9,FALSE),6),IF(VLOOKUP($X77,E!$B$3:'E'!$AN$500,9,FALSE)&lt;0.001,FIXED(VLOOKUP($X77,E!$B$3:'E'!$AN$500,9,FALSE),5),IF(VLOOKUP($X77,E!$B$3:'E'!$AN$500,9,FALSE)&lt;0.01,FIXED(VLOOKUP($X77,E!$B$3:'E'!$AN$500,9,FALSE),4),IF(VLOOKUP($X77,E!$B$3:'E'!$AN$500,9,FALSE)&lt;0.1,FIXED(VLOOKUP($X77,E!$B$3:'E'!$AN$500,9,FALSE),3),IF(VLOOKUP($X77,E!$B$3:'E'!$AN$500,9,FALSE)&lt;1,FIXED(VLOOKUP($X77,E!$B$3:'E'!$AN$500,9,FALSE),2),IF(VLOOKUP($X77,E!$B$3:'E'!$AN$500,9,FALSE)&lt;10,FIXED(VLOOKUP($X77,E!$B$3:'E'!$AN$500,9,FALSE),1),VLOOKUP($X77,E!$B$3:'E'!$AN$500,9,FALSE))))))))),"-")</f>
        <v>-</v>
      </c>
      <c r="N77" s="39" t="str">
        <f t="shared" si="6"/>
        <v>(1)</v>
      </c>
      <c r="O77" s="110" t="str">
        <f>IFERROR(IF(VLOOKUP($X77,E!$B$3:'E'!$AN$500,10,FALSE)=1000000000,"-",(IF(VLOOKUP($X77,E!$B$3:'E'!$AN$500,10,FALSE)&lt;0.0001,FIXED(VLOOKUP($X77,E!$B$3:'E'!$AN$500,10,FALSE),6),IF(VLOOKUP($X77,E!$B$3:'E'!$AN$500,10,FALSE)&lt;0.001,FIXED(VLOOKUP($X77,E!$B$3:'E'!$AN$500,10,FALSE),5),IF(VLOOKUP($X77,E!$B$3:'E'!$AN$500,10,FALSE)&lt;0.01,FIXED(VLOOKUP($X77,E!$B$3:'E'!$AN$500,10,FALSE),4),IF(VLOOKUP($X77,E!$B$3:'E'!$AN$500,10,FALSE)&lt;0.1,FIXED(VLOOKUP($X77,E!$B$3:'E'!$AN$500,10,FALSE),3),IF(VLOOKUP($X77,E!$B$3:'E'!$AN$500,10,FALSE)&lt;1,FIXED(VLOOKUP($X77,E!$B$3:'E'!$AN$500,10,FALSE),2),IF(VLOOKUP($X77,E!$B$3:'E'!$AN$500,10,FALSE)&lt;10,FIXED(VLOOKUP($X77,E!$B$3:'E'!$AN$500,10,FALSE),1),VLOOKUP($X77,E!$B$3:'E'!$AN$500,10,FALSE))))))))),"-")</f>
        <v>-</v>
      </c>
      <c r="Q77" s="110" t="str">
        <f>IFERROR(IF(VLOOKUP($X77,E!$B$3:'E'!$AN$500,11,FALSE)=1000000000,"-",(IF(VLOOKUP($X77,E!$B$3:'E'!$AN$500,11,FALSE)&lt;0.0001,FIXED(VLOOKUP($X77,E!$B$3:'E'!$AN$500,11,FALSE),6),IF(VLOOKUP($X77,E!$B$3:'E'!$AN$500,11,FALSE)&lt;0.001,FIXED(VLOOKUP($X77,E!$B$3:'E'!$AN$500,11,FALSE),5),IF(VLOOKUP($X77,E!$B$3:'E'!$AN$500,11,FALSE)&lt;0.01,FIXED(VLOOKUP($X77,E!$B$3:'E'!$AN$500,11,FALSE),4),IF(VLOOKUP($X77,E!$B$3:'E'!$AN$500,11,FALSE)&lt;0.1,FIXED(VLOOKUP($X77,E!$B$3:'E'!$AN$500,11,FALSE),3),IF(VLOOKUP($X77,E!$B$3:'E'!$AN$500,11,FALSE)&lt;1,FIXED(VLOOKUP($X77,E!$B$3:'E'!$AN$500,11,FALSE),2),IF(VLOOKUP($X77,E!$B$3:'E'!$AN$500,11,FALSE)&lt;10,FIXED(VLOOKUP($X77,E!$B$3:'E'!$AN$500,11,FALSE),1),VLOOKUP($X77,E!$B$3:'E'!$AN$500,11,FALSE))))))))),"-")</f>
        <v>-</v>
      </c>
      <c r="S77" s="110" t="str">
        <f>IFERROR(IF(VLOOKUP($X77,E!$B$3:'E'!$AN$500,12,FALSE)=1000000000,"-",(IF(VLOOKUP($X77,E!$B$3:'E'!$AN$500,12,FALSE)&lt;0.0001,FIXED(VLOOKUP($X77,E!$B$3:'E'!$AN$500,12,FALSE),6),IF(VLOOKUP($X77,E!$B$3:'E'!$AN$500,12,FALSE)&lt;0.001,FIXED(VLOOKUP($X77,E!$B$3:'E'!$AN$500,12,FALSE),5),IF(VLOOKUP($X77,E!$B$3:'E'!$AN$500,12,FALSE)&lt;0.01,FIXED(VLOOKUP($X77,E!$B$3:'E'!$AN$500,12,FALSE),4),IF(VLOOKUP($X77,E!$B$3:'E'!$AN$500,12,FALSE)&lt;0.1,FIXED(VLOOKUP($X77,E!$B$3:'E'!$AN$500,12,FALSE),3),IF(VLOOKUP($X77,E!$B$3:'E'!$AN$500,12,FALSE)&lt;1,FIXED(VLOOKUP($X77,E!$B$3:'E'!$AN$500,12,FALSE),2),IF(VLOOKUP($X77,E!$B$3:'E'!$AN$500,12,FALSE)&lt;10,FIXED(VLOOKUP($X77,E!$B$3:'E'!$AN$500,12,FALSE),1),VLOOKUP($X77,E!$B$3:'E'!$AN$500,12,FALSE))))))))),"-")</f>
        <v>-</v>
      </c>
      <c r="U77" s="110" t="str">
        <f>IFERROR(IF(VLOOKUP($X77,E!$B$3:'E'!$AN$500,18,FALSE)=1000000000,"-",(IF(VLOOKUP($X77,E!$B$3:'E'!$AN$500,18,FALSE)&lt;0.0001,FIXED(VLOOKUP($X77,E!$B$3:'E'!$AN$500,18,FALSE),6),IF(VLOOKUP($X77,E!$B$3:'E'!$AN$500,18,FALSE)&lt;0.001,FIXED(VLOOKUP($X77,E!$B$3:'E'!$AN$500,18,FALSE),5),IF(VLOOKUP($X77,E!$B$3:'E'!$AN$500,18,FALSE)&lt;0.01,FIXED(VLOOKUP($X77,E!$B$3:'E'!$AN$500,18,FALSE),4),IF(VLOOKUP($X77,E!$B$3:'E'!$AN$500,18,FALSE)&lt;0.1,FIXED(VLOOKUP($X77,E!$B$3:'E'!$AN$500,18,FALSE),3),IF(VLOOKUP($X77,E!$B$3:'E'!$AN$500,18,FALSE)&lt;1,FIXED(VLOOKUP($X77,E!$B$3:'E'!$AN$500,18,FALSE),2),IF(VLOOKUP($X77,E!$B$3:'E'!$AN$500,18,FALSE)&lt;10,FIXED(VLOOKUP($X77,E!$B$3:'E'!$AN$500,18,FALSE),1),VLOOKUP($X77,E!$B$3:'E'!$AN$500,18,FALSE))))))))),"-")</f>
        <v>0,050</v>
      </c>
      <c r="X77" s="40">
        <v>353</v>
      </c>
    </row>
    <row r="78" spans="1:24" ht="9" customHeight="1" x14ac:dyDescent="0.2">
      <c r="A78" s="104" t="s">
        <v>19</v>
      </c>
      <c r="E78" s="110" t="str">
        <f>IFERROR(IF(VLOOKUP($X78,E!$B$3:'E'!$AN$500,5,FALSE)=1000000000,"-",(IF(VLOOKUP($X78,E!$B$3:'E'!$AN$500,5,FALSE)&lt;0.0001,FIXED(VLOOKUP($X78,E!$B$3:'E'!$AN$500,5,FALSE),6),IF(VLOOKUP($X78,E!$B$3:'E'!$AN$500,5,FALSE)&lt;0.001,FIXED(VLOOKUP($X78,E!$B$3:'E'!$AN$500,5,FALSE),5),IF(VLOOKUP($X78,E!$B$3:'E'!$AN$500,5,FALSE)&lt;0.01,FIXED(VLOOKUP($X78,E!$B$3:'E'!$AN$500,5,FALSE),4),IF(VLOOKUP($X78,E!$B$3:'E'!$AN$500,5,FALSE)&lt;0.1,FIXED(VLOOKUP($X78,E!$B$3:'E'!$AN$500,5,FALSE),3),IF(VLOOKUP($X78,E!$B$3:'E'!$AN$500,5,FALSE)&lt;1,FIXED(VLOOKUP($X78,E!$B$3:'E'!$AN$500,5,FALSE),2),IF(VLOOKUP($X78,E!$B$3:'E'!$AN$500,5,FALSE)&lt;10,FIXED(VLOOKUP($X78,E!$B$3:'E'!$AN$500,5,FALSE),1),VLOOKUP($X78,E!$B$3:'E'!$AN$500,5,FALSE))))))))),"-")</f>
        <v>-</v>
      </c>
      <c r="F78" s="39" t="str">
        <f t="shared" si="2"/>
        <v>(1)</v>
      </c>
      <c r="G78" s="110" t="str">
        <f>IFERROR(IF(VLOOKUP($X78,E!$B$3:'E'!$AN$500,6,FALSE)=1000000000,"-",(IF(VLOOKUP($X78,E!$B$3:'E'!$AN$500,6,FALSE)&lt;0.0001,FIXED(VLOOKUP($X78,E!$B$3:'E'!$AN$500,6,FALSE),6),IF(VLOOKUP($X78,E!$B$3:'E'!$AN$500,6,FALSE)&lt;0.001,FIXED(VLOOKUP($X78,E!$B$3:'E'!$AN$500,6,FALSE),5),IF(VLOOKUP($X78,E!$B$3:'E'!$AN$500,6,FALSE)&lt;0.01,FIXED(VLOOKUP($X78,E!$B$3:'E'!$AN$500,6,FALSE),4),IF(VLOOKUP($X78,E!$B$3:'E'!$AN$500,6,FALSE)&lt;0.1,FIXED(VLOOKUP($X78,E!$B$3:'E'!$AN$500,6,FALSE),3),IF(VLOOKUP($X78,E!$B$3:'E'!$AN$500,6,FALSE)&lt;1,FIXED(VLOOKUP($X78,E!$B$3:'E'!$AN$500,6,FALSE),2),IF(VLOOKUP($X78,E!$B$3:'E'!$AN$500,6,FALSE)&lt;10,FIXED(VLOOKUP($X78,E!$B$3:'E'!$AN$500,6,FALSE),1),VLOOKUP($X78,E!$B$3:'E'!$AN$500,6,FALSE))))))))),"-")</f>
        <v>-</v>
      </c>
      <c r="H78" s="39" t="str">
        <f t="shared" si="3"/>
        <v>(1)</v>
      </c>
      <c r="I78" s="110" t="str">
        <f>IFERROR(IF(VLOOKUP($X78,E!$B$3:'E'!$AN$500,7,FALSE)=1000000000,"-",(IF(VLOOKUP($X78,E!$B$3:'E'!$AN$500,7,FALSE)&lt;0.0001,FIXED(VLOOKUP($X78,E!$B$3:'E'!$AN$500,7,FALSE),6),IF(VLOOKUP($X78,E!$B$3:'E'!$AN$500,7,FALSE)&lt;0.001,FIXED(VLOOKUP($X78,E!$B$3:'E'!$AN$500,7,FALSE),5),IF(VLOOKUP($X78,E!$B$3:'E'!$AN$500,7,FALSE)&lt;0.01,FIXED(VLOOKUP($X78,E!$B$3:'E'!$AN$500,7,FALSE),4),IF(VLOOKUP($X78,E!$B$3:'E'!$AN$500,7,FALSE)&lt;0.1,FIXED(VLOOKUP($X78,E!$B$3:'E'!$AN$500,7,FALSE),3),IF(VLOOKUP($X78,E!$B$3:'E'!$AN$500,7,FALSE)&lt;1,FIXED(VLOOKUP($X78,E!$B$3:'E'!$AN$500,7,FALSE),2),IF(VLOOKUP($X78,E!$B$3:'E'!$AN$500,7,FALSE)&lt;10,FIXED(VLOOKUP($X78,E!$B$3:'E'!$AN$500,7,FALSE),1),VLOOKUP($X78,E!$B$3:'E'!$AN$500,7,FALSE))))))))),"-")</f>
        <v>-</v>
      </c>
      <c r="J78" s="39" t="str">
        <f t="shared" si="4"/>
        <v>(1)</v>
      </c>
      <c r="K78" s="110" t="str">
        <f>IFERROR(IF(VLOOKUP($X78,E!$B$3:'E'!$AN$500,8,FALSE)=1000000000,"-",(IF(VLOOKUP($X78,E!$B$3:'E'!$AN$500,8,FALSE)&lt;0.0001,FIXED(VLOOKUP($X78,E!$B$3:'E'!$AN$500,8,FALSE),6),IF(VLOOKUP($X78,E!$B$3:'E'!$AN$500,8,FALSE)&lt;0.001,FIXED(VLOOKUP($X78,E!$B$3:'E'!$AN$500,8,FALSE),5),IF(VLOOKUP($X78,E!$B$3:'E'!$AN$500,8,FALSE)&lt;0.01,FIXED(VLOOKUP($X78,E!$B$3:'E'!$AN$500,8,FALSE),4),IF(VLOOKUP($X78,E!$B$3:'E'!$AN$500,8,FALSE)&lt;0.1,FIXED(VLOOKUP($X78,E!$B$3:'E'!$AN$500,8,FALSE),3),IF(VLOOKUP($X78,E!$B$3:'E'!$AN$500,8,FALSE)&lt;1,FIXED(VLOOKUP($X78,E!$B$3:'E'!$AN$500,8,FALSE),2),IF(VLOOKUP($X78,E!$B$3:'E'!$AN$500,8,FALSE)&lt;10,FIXED(VLOOKUP($X78,E!$B$3:'E'!$AN$500,8,FALSE),1),VLOOKUP($X78,E!$B$3:'E'!$AN$500,8,FALSE))))))))),"-")</f>
        <v>-</v>
      </c>
      <c r="L78" s="39" t="str">
        <f t="shared" si="5"/>
        <v>(1)</v>
      </c>
      <c r="M78" s="110" t="str">
        <f>IFERROR(IF(VLOOKUP($X78,E!$B$3:'E'!$AN$500,9,FALSE)=1000000000,"-",(IF(VLOOKUP($X78,E!$B$3:'E'!$AN$500,9,FALSE)&lt;0.0001,FIXED(VLOOKUP($X78,E!$B$3:'E'!$AN$500,9,FALSE),6),IF(VLOOKUP($X78,E!$B$3:'E'!$AN$500,9,FALSE)&lt;0.001,FIXED(VLOOKUP($X78,E!$B$3:'E'!$AN$500,9,FALSE),5),IF(VLOOKUP($X78,E!$B$3:'E'!$AN$500,9,FALSE)&lt;0.01,FIXED(VLOOKUP($X78,E!$B$3:'E'!$AN$500,9,FALSE),4),IF(VLOOKUP($X78,E!$B$3:'E'!$AN$500,9,FALSE)&lt;0.1,FIXED(VLOOKUP($X78,E!$B$3:'E'!$AN$500,9,FALSE),3),IF(VLOOKUP($X78,E!$B$3:'E'!$AN$500,9,FALSE)&lt;1,FIXED(VLOOKUP($X78,E!$B$3:'E'!$AN$500,9,FALSE),2),IF(VLOOKUP($X78,E!$B$3:'E'!$AN$500,9,FALSE)&lt;10,FIXED(VLOOKUP($X78,E!$B$3:'E'!$AN$500,9,FALSE),1),VLOOKUP($X78,E!$B$3:'E'!$AN$500,9,FALSE))))))))),"-")</f>
        <v>-</v>
      </c>
      <c r="N78" s="39" t="str">
        <f t="shared" si="6"/>
        <v>(1)</v>
      </c>
      <c r="O78" s="110" t="str">
        <f>IFERROR(IF(VLOOKUP($X78,E!$B$3:'E'!$AN$500,10,FALSE)=1000000000,"-",(IF(VLOOKUP($X78,E!$B$3:'E'!$AN$500,10,FALSE)&lt;0.0001,FIXED(VLOOKUP($X78,E!$B$3:'E'!$AN$500,10,FALSE),6),IF(VLOOKUP($X78,E!$B$3:'E'!$AN$500,10,FALSE)&lt;0.001,FIXED(VLOOKUP($X78,E!$B$3:'E'!$AN$500,10,FALSE),5),IF(VLOOKUP($X78,E!$B$3:'E'!$AN$500,10,FALSE)&lt;0.01,FIXED(VLOOKUP($X78,E!$B$3:'E'!$AN$500,10,FALSE),4),IF(VLOOKUP($X78,E!$B$3:'E'!$AN$500,10,FALSE)&lt;0.1,FIXED(VLOOKUP($X78,E!$B$3:'E'!$AN$500,10,FALSE),3),IF(VLOOKUP($X78,E!$B$3:'E'!$AN$500,10,FALSE)&lt;1,FIXED(VLOOKUP($X78,E!$B$3:'E'!$AN$500,10,FALSE),2),IF(VLOOKUP($X78,E!$B$3:'E'!$AN$500,10,FALSE)&lt;10,FIXED(VLOOKUP($X78,E!$B$3:'E'!$AN$500,10,FALSE),1),VLOOKUP($X78,E!$B$3:'E'!$AN$500,10,FALSE))))))))),"-")</f>
        <v>-</v>
      </c>
      <c r="Q78" s="110" t="str">
        <f>IFERROR(IF(VLOOKUP($X78,E!$B$3:'E'!$AN$500,11,FALSE)=1000000000,"-",(IF(VLOOKUP($X78,E!$B$3:'E'!$AN$500,11,FALSE)&lt;0.0001,FIXED(VLOOKUP($X78,E!$B$3:'E'!$AN$500,11,FALSE),6),IF(VLOOKUP($X78,E!$B$3:'E'!$AN$500,11,FALSE)&lt;0.001,FIXED(VLOOKUP($X78,E!$B$3:'E'!$AN$500,11,FALSE),5),IF(VLOOKUP($X78,E!$B$3:'E'!$AN$500,11,FALSE)&lt;0.01,FIXED(VLOOKUP($X78,E!$B$3:'E'!$AN$500,11,FALSE),4),IF(VLOOKUP($X78,E!$B$3:'E'!$AN$500,11,FALSE)&lt;0.1,FIXED(VLOOKUP($X78,E!$B$3:'E'!$AN$500,11,FALSE),3),IF(VLOOKUP($X78,E!$B$3:'E'!$AN$500,11,FALSE)&lt;1,FIXED(VLOOKUP($X78,E!$B$3:'E'!$AN$500,11,FALSE),2),IF(VLOOKUP($X78,E!$B$3:'E'!$AN$500,11,FALSE)&lt;10,FIXED(VLOOKUP($X78,E!$B$3:'E'!$AN$500,11,FALSE),1),VLOOKUP($X78,E!$B$3:'E'!$AN$500,11,FALSE))))))))),"-")</f>
        <v>-</v>
      </c>
      <c r="S78" s="110" t="str">
        <f>IFERROR(IF(VLOOKUP($X78,E!$B$3:'E'!$AN$500,12,FALSE)=1000000000,"-",(IF(VLOOKUP($X78,E!$B$3:'E'!$AN$500,12,FALSE)&lt;0.0001,FIXED(VLOOKUP($X78,E!$B$3:'E'!$AN$500,12,FALSE),6),IF(VLOOKUP($X78,E!$B$3:'E'!$AN$500,12,FALSE)&lt;0.001,FIXED(VLOOKUP($X78,E!$B$3:'E'!$AN$500,12,FALSE),5),IF(VLOOKUP($X78,E!$B$3:'E'!$AN$500,12,FALSE)&lt;0.01,FIXED(VLOOKUP($X78,E!$B$3:'E'!$AN$500,12,FALSE),4),IF(VLOOKUP($X78,E!$B$3:'E'!$AN$500,12,FALSE)&lt;0.1,FIXED(VLOOKUP($X78,E!$B$3:'E'!$AN$500,12,FALSE),3),IF(VLOOKUP($X78,E!$B$3:'E'!$AN$500,12,FALSE)&lt;1,FIXED(VLOOKUP($X78,E!$B$3:'E'!$AN$500,12,FALSE),2),IF(VLOOKUP($X78,E!$B$3:'E'!$AN$500,12,FALSE)&lt;10,FIXED(VLOOKUP($X78,E!$B$3:'E'!$AN$500,12,FALSE),1),VLOOKUP($X78,E!$B$3:'E'!$AN$500,12,FALSE))))))))),"-")</f>
        <v>-</v>
      </c>
      <c r="U78" s="110" t="str">
        <f>IFERROR(IF(VLOOKUP($X78,E!$B$3:'E'!$AN$500,18,FALSE)=1000000000,"-",(IF(VLOOKUP($X78,E!$B$3:'E'!$AN$500,18,FALSE)&lt;0.0001,FIXED(VLOOKUP($X78,E!$B$3:'E'!$AN$500,18,FALSE),6),IF(VLOOKUP($X78,E!$B$3:'E'!$AN$500,18,FALSE)&lt;0.001,FIXED(VLOOKUP($X78,E!$B$3:'E'!$AN$500,18,FALSE),5),IF(VLOOKUP($X78,E!$B$3:'E'!$AN$500,18,FALSE)&lt;0.01,FIXED(VLOOKUP($X78,E!$B$3:'E'!$AN$500,18,FALSE),4),IF(VLOOKUP($X78,E!$B$3:'E'!$AN$500,18,FALSE)&lt;0.1,FIXED(VLOOKUP($X78,E!$B$3:'E'!$AN$500,18,FALSE),3),IF(VLOOKUP($X78,E!$B$3:'E'!$AN$500,18,FALSE)&lt;1,FIXED(VLOOKUP($X78,E!$B$3:'E'!$AN$500,18,FALSE),2),IF(VLOOKUP($X78,E!$B$3:'E'!$AN$500,18,FALSE)&lt;10,FIXED(VLOOKUP($X78,E!$B$3:'E'!$AN$500,18,FALSE),1),VLOOKUP($X78,E!$B$3:'E'!$AN$500,18,FALSE))))))))),"-")</f>
        <v>0,050</v>
      </c>
      <c r="X78" s="40">
        <v>882</v>
      </c>
    </row>
    <row r="79" spans="1:24" ht="9" customHeight="1" x14ac:dyDescent="0.2">
      <c r="A79" s="104" t="s">
        <v>17</v>
      </c>
      <c r="E79" s="110" t="str">
        <f>IFERROR(IF(VLOOKUP($X79,E!$B$3:'E'!$AN$500,5,FALSE)=1000000000,"-",(IF(VLOOKUP($X79,E!$B$3:'E'!$AN$500,5,FALSE)&lt;0.0001,FIXED(VLOOKUP($X79,E!$B$3:'E'!$AN$500,5,FALSE),6),IF(VLOOKUP($X79,E!$B$3:'E'!$AN$500,5,FALSE)&lt;0.001,FIXED(VLOOKUP($X79,E!$B$3:'E'!$AN$500,5,FALSE),5),IF(VLOOKUP($X79,E!$B$3:'E'!$AN$500,5,FALSE)&lt;0.01,FIXED(VLOOKUP($X79,E!$B$3:'E'!$AN$500,5,FALSE),4),IF(VLOOKUP($X79,E!$B$3:'E'!$AN$500,5,FALSE)&lt;0.1,FIXED(VLOOKUP($X79,E!$B$3:'E'!$AN$500,5,FALSE),3),IF(VLOOKUP($X79,E!$B$3:'E'!$AN$500,5,FALSE)&lt;1,FIXED(VLOOKUP($X79,E!$B$3:'E'!$AN$500,5,FALSE),2),IF(VLOOKUP($X79,E!$B$3:'E'!$AN$500,5,FALSE)&lt;10,FIXED(VLOOKUP($X79,E!$B$3:'E'!$AN$500,5,FALSE),1),VLOOKUP($X79,E!$B$3:'E'!$AN$500,5,FALSE))))))))),"-")</f>
        <v>-</v>
      </c>
      <c r="F79" s="39" t="str">
        <f t="shared" si="2"/>
        <v>(1)</v>
      </c>
      <c r="G79" s="110" t="str">
        <f>IFERROR(IF(VLOOKUP($X79,E!$B$3:'E'!$AN$500,6,FALSE)=1000000000,"-",(IF(VLOOKUP($X79,E!$B$3:'E'!$AN$500,6,FALSE)&lt;0.0001,FIXED(VLOOKUP($X79,E!$B$3:'E'!$AN$500,6,FALSE),6),IF(VLOOKUP($X79,E!$B$3:'E'!$AN$500,6,FALSE)&lt;0.001,FIXED(VLOOKUP($X79,E!$B$3:'E'!$AN$500,6,FALSE),5),IF(VLOOKUP($X79,E!$B$3:'E'!$AN$500,6,FALSE)&lt;0.01,FIXED(VLOOKUP($X79,E!$B$3:'E'!$AN$500,6,FALSE),4),IF(VLOOKUP($X79,E!$B$3:'E'!$AN$500,6,FALSE)&lt;0.1,FIXED(VLOOKUP($X79,E!$B$3:'E'!$AN$500,6,FALSE),3),IF(VLOOKUP($X79,E!$B$3:'E'!$AN$500,6,FALSE)&lt;1,FIXED(VLOOKUP($X79,E!$B$3:'E'!$AN$500,6,FALSE),2),IF(VLOOKUP($X79,E!$B$3:'E'!$AN$500,6,FALSE)&lt;10,FIXED(VLOOKUP($X79,E!$B$3:'E'!$AN$500,6,FALSE),1),VLOOKUP($X79,E!$B$3:'E'!$AN$500,6,FALSE))))))))),"-")</f>
        <v>-</v>
      </c>
      <c r="H79" s="39" t="str">
        <f t="shared" si="3"/>
        <v>(1)</v>
      </c>
      <c r="I79" s="110" t="str">
        <f>IFERROR(IF(VLOOKUP($X79,E!$B$3:'E'!$AN$500,7,FALSE)=1000000000,"-",(IF(VLOOKUP($X79,E!$B$3:'E'!$AN$500,7,FALSE)&lt;0.0001,FIXED(VLOOKUP($X79,E!$B$3:'E'!$AN$500,7,FALSE),6),IF(VLOOKUP($X79,E!$B$3:'E'!$AN$500,7,FALSE)&lt;0.001,FIXED(VLOOKUP($X79,E!$B$3:'E'!$AN$500,7,FALSE),5),IF(VLOOKUP($X79,E!$B$3:'E'!$AN$500,7,FALSE)&lt;0.01,FIXED(VLOOKUP($X79,E!$B$3:'E'!$AN$500,7,FALSE),4),IF(VLOOKUP($X79,E!$B$3:'E'!$AN$500,7,FALSE)&lt;0.1,FIXED(VLOOKUP($X79,E!$B$3:'E'!$AN$500,7,FALSE),3),IF(VLOOKUP($X79,E!$B$3:'E'!$AN$500,7,FALSE)&lt;1,FIXED(VLOOKUP($X79,E!$B$3:'E'!$AN$500,7,FALSE),2),IF(VLOOKUP($X79,E!$B$3:'E'!$AN$500,7,FALSE)&lt;10,FIXED(VLOOKUP($X79,E!$B$3:'E'!$AN$500,7,FALSE),1),VLOOKUP($X79,E!$B$3:'E'!$AN$500,7,FALSE))))))))),"-")</f>
        <v>-</v>
      </c>
      <c r="J79" s="39" t="str">
        <f t="shared" si="4"/>
        <v>(1)</v>
      </c>
      <c r="K79" s="110" t="str">
        <f>IFERROR(IF(VLOOKUP($X79,E!$B$3:'E'!$AN$500,8,FALSE)=1000000000,"-",(IF(VLOOKUP($X79,E!$B$3:'E'!$AN$500,8,FALSE)&lt;0.0001,FIXED(VLOOKUP($X79,E!$B$3:'E'!$AN$500,8,FALSE),6),IF(VLOOKUP($X79,E!$B$3:'E'!$AN$500,8,FALSE)&lt;0.001,FIXED(VLOOKUP($X79,E!$B$3:'E'!$AN$500,8,FALSE),5),IF(VLOOKUP($X79,E!$B$3:'E'!$AN$500,8,FALSE)&lt;0.01,FIXED(VLOOKUP($X79,E!$B$3:'E'!$AN$500,8,FALSE),4),IF(VLOOKUP($X79,E!$B$3:'E'!$AN$500,8,FALSE)&lt;0.1,FIXED(VLOOKUP($X79,E!$B$3:'E'!$AN$500,8,FALSE),3),IF(VLOOKUP($X79,E!$B$3:'E'!$AN$500,8,FALSE)&lt;1,FIXED(VLOOKUP($X79,E!$B$3:'E'!$AN$500,8,FALSE),2),IF(VLOOKUP($X79,E!$B$3:'E'!$AN$500,8,FALSE)&lt;10,FIXED(VLOOKUP($X79,E!$B$3:'E'!$AN$500,8,FALSE),1),VLOOKUP($X79,E!$B$3:'E'!$AN$500,8,FALSE))))))))),"-")</f>
        <v>-</v>
      </c>
      <c r="L79" s="39" t="str">
        <f t="shared" si="5"/>
        <v>(1)</v>
      </c>
      <c r="M79" s="110" t="str">
        <f>IFERROR(IF(VLOOKUP($X79,E!$B$3:'E'!$AN$500,9,FALSE)=1000000000,"-",(IF(VLOOKUP($X79,E!$B$3:'E'!$AN$500,9,FALSE)&lt;0.0001,FIXED(VLOOKUP($X79,E!$B$3:'E'!$AN$500,9,FALSE),6),IF(VLOOKUP($X79,E!$B$3:'E'!$AN$500,9,FALSE)&lt;0.001,FIXED(VLOOKUP($X79,E!$B$3:'E'!$AN$500,9,FALSE),5),IF(VLOOKUP($X79,E!$B$3:'E'!$AN$500,9,FALSE)&lt;0.01,FIXED(VLOOKUP($X79,E!$B$3:'E'!$AN$500,9,FALSE),4),IF(VLOOKUP($X79,E!$B$3:'E'!$AN$500,9,FALSE)&lt;0.1,FIXED(VLOOKUP($X79,E!$B$3:'E'!$AN$500,9,FALSE),3),IF(VLOOKUP($X79,E!$B$3:'E'!$AN$500,9,FALSE)&lt;1,FIXED(VLOOKUP($X79,E!$B$3:'E'!$AN$500,9,FALSE),2),IF(VLOOKUP($X79,E!$B$3:'E'!$AN$500,9,FALSE)&lt;10,FIXED(VLOOKUP($X79,E!$B$3:'E'!$AN$500,9,FALSE),1),VLOOKUP($X79,E!$B$3:'E'!$AN$500,9,FALSE))))))))),"-")</f>
        <v>-</v>
      </c>
      <c r="N79" s="39" t="str">
        <f t="shared" si="6"/>
        <v>(1)</v>
      </c>
      <c r="O79" s="110" t="str">
        <f>IFERROR(IF(VLOOKUP($X79,E!$B$3:'E'!$AN$500,10,FALSE)=1000000000,"-",(IF(VLOOKUP($X79,E!$B$3:'E'!$AN$500,10,FALSE)&lt;0.0001,FIXED(VLOOKUP($X79,E!$B$3:'E'!$AN$500,10,FALSE),6),IF(VLOOKUP($X79,E!$B$3:'E'!$AN$500,10,FALSE)&lt;0.001,FIXED(VLOOKUP($X79,E!$B$3:'E'!$AN$500,10,FALSE),5),IF(VLOOKUP($X79,E!$B$3:'E'!$AN$500,10,FALSE)&lt;0.01,FIXED(VLOOKUP($X79,E!$B$3:'E'!$AN$500,10,FALSE),4),IF(VLOOKUP($X79,E!$B$3:'E'!$AN$500,10,FALSE)&lt;0.1,FIXED(VLOOKUP($X79,E!$B$3:'E'!$AN$500,10,FALSE),3),IF(VLOOKUP($X79,E!$B$3:'E'!$AN$500,10,FALSE)&lt;1,FIXED(VLOOKUP($X79,E!$B$3:'E'!$AN$500,10,FALSE),2),IF(VLOOKUP($X79,E!$B$3:'E'!$AN$500,10,FALSE)&lt;10,FIXED(VLOOKUP($X79,E!$B$3:'E'!$AN$500,10,FALSE),1),VLOOKUP($X79,E!$B$3:'E'!$AN$500,10,FALSE))))))))),"-")</f>
        <v>-</v>
      </c>
      <c r="Q79" s="110" t="str">
        <f>IFERROR(IF(VLOOKUP($X79,E!$B$3:'E'!$AN$500,11,FALSE)=1000000000,"-",(IF(VLOOKUP($X79,E!$B$3:'E'!$AN$500,11,FALSE)&lt;0.0001,FIXED(VLOOKUP($X79,E!$B$3:'E'!$AN$500,11,FALSE),6),IF(VLOOKUP($X79,E!$B$3:'E'!$AN$500,11,FALSE)&lt;0.001,FIXED(VLOOKUP($X79,E!$B$3:'E'!$AN$500,11,FALSE),5),IF(VLOOKUP($X79,E!$B$3:'E'!$AN$500,11,FALSE)&lt;0.01,FIXED(VLOOKUP($X79,E!$B$3:'E'!$AN$500,11,FALSE),4),IF(VLOOKUP($X79,E!$B$3:'E'!$AN$500,11,FALSE)&lt;0.1,FIXED(VLOOKUP($X79,E!$B$3:'E'!$AN$500,11,FALSE),3),IF(VLOOKUP($X79,E!$B$3:'E'!$AN$500,11,FALSE)&lt;1,FIXED(VLOOKUP($X79,E!$B$3:'E'!$AN$500,11,FALSE),2),IF(VLOOKUP($X79,E!$B$3:'E'!$AN$500,11,FALSE)&lt;10,FIXED(VLOOKUP($X79,E!$B$3:'E'!$AN$500,11,FALSE),1),VLOOKUP($X79,E!$B$3:'E'!$AN$500,11,FALSE))))))))),"-")</f>
        <v>-</v>
      </c>
      <c r="S79" s="110" t="str">
        <f>IFERROR(IF(VLOOKUP($X79,E!$B$3:'E'!$AN$500,12,FALSE)=1000000000,"-",(IF(VLOOKUP($X79,E!$B$3:'E'!$AN$500,12,FALSE)&lt;0.0001,FIXED(VLOOKUP($X79,E!$B$3:'E'!$AN$500,12,FALSE),6),IF(VLOOKUP($X79,E!$B$3:'E'!$AN$500,12,FALSE)&lt;0.001,FIXED(VLOOKUP($X79,E!$B$3:'E'!$AN$500,12,FALSE),5),IF(VLOOKUP($X79,E!$B$3:'E'!$AN$500,12,FALSE)&lt;0.01,FIXED(VLOOKUP($X79,E!$B$3:'E'!$AN$500,12,FALSE),4),IF(VLOOKUP($X79,E!$B$3:'E'!$AN$500,12,FALSE)&lt;0.1,FIXED(VLOOKUP($X79,E!$B$3:'E'!$AN$500,12,FALSE),3),IF(VLOOKUP($X79,E!$B$3:'E'!$AN$500,12,FALSE)&lt;1,FIXED(VLOOKUP($X79,E!$B$3:'E'!$AN$500,12,FALSE),2),IF(VLOOKUP($X79,E!$B$3:'E'!$AN$500,12,FALSE)&lt;10,FIXED(VLOOKUP($X79,E!$B$3:'E'!$AN$500,12,FALSE),1),VLOOKUP($X79,E!$B$3:'E'!$AN$500,12,FALSE))))))))),"-")</f>
        <v>-</v>
      </c>
      <c r="U79" s="110" t="str">
        <f>IFERROR(IF(VLOOKUP($X79,E!$B$3:'E'!$AN$500,18,FALSE)=1000000000,"-",(IF(VLOOKUP($X79,E!$B$3:'E'!$AN$500,18,FALSE)&lt;0.0001,FIXED(VLOOKUP($X79,E!$B$3:'E'!$AN$500,18,FALSE),6),IF(VLOOKUP($X79,E!$B$3:'E'!$AN$500,18,FALSE)&lt;0.001,FIXED(VLOOKUP($X79,E!$B$3:'E'!$AN$500,18,FALSE),5),IF(VLOOKUP($X79,E!$B$3:'E'!$AN$500,18,FALSE)&lt;0.01,FIXED(VLOOKUP($X79,E!$B$3:'E'!$AN$500,18,FALSE),4),IF(VLOOKUP($X79,E!$B$3:'E'!$AN$500,18,FALSE)&lt;0.1,FIXED(VLOOKUP($X79,E!$B$3:'E'!$AN$500,18,FALSE),3),IF(VLOOKUP($X79,E!$B$3:'E'!$AN$500,18,FALSE)&lt;1,FIXED(VLOOKUP($X79,E!$B$3:'E'!$AN$500,18,FALSE),2),IF(VLOOKUP($X79,E!$B$3:'E'!$AN$500,18,FALSE)&lt;10,FIXED(VLOOKUP($X79,E!$B$3:'E'!$AN$500,18,FALSE),1),VLOOKUP($X79,E!$B$3:'E'!$AN$500,18,FALSE))))))))),"-")</f>
        <v>0,050</v>
      </c>
      <c r="X79" s="40">
        <v>351</v>
      </c>
    </row>
    <row r="80" spans="1:24" ht="9" customHeight="1" x14ac:dyDescent="0.2">
      <c r="A80" s="104" t="s">
        <v>2201</v>
      </c>
      <c r="E80" s="110" t="str">
        <f>IFERROR(IF(VLOOKUP($X80,E!$B$3:'E'!$AN$500,5,FALSE)=1000000000,"-",(IF(VLOOKUP($X80,E!$B$3:'E'!$AN$500,5,FALSE)&lt;0.0001,FIXED(VLOOKUP($X80,E!$B$3:'E'!$AN$500,5,FALSE),6),IF(VLOOKUP($X80,E!$B$3:'E'!$AN$500,5,FALSE)&lt;0.001,FIXED(VLOOKUP($X80,E!$B$3:'E'!$AN$500,5,FALSE),5),IF(VLOOKUP($X80,E!$B$3:'E'!$AN$500,5,FALSE)&lt;0.01,FIXED(VLOOKUP($X80,E!$B$3:'E'!$AN$500,5,FALSE),4),IF(VLOOKUP($X80,E!$B$3:'E'!$AN$500,5,FALSE)&lt;0.1,FIXED(VLOOKUP($X80,E!$B$3:'E'!$AN$500,5,FALSE),3),IF(VLOOKUP($X80,E!$B$3:'E'!$AN$500,5,FALSE)&lt;1,FIXED(VLOOKUP($X80,E!$B$3:'E'!$AN$500,5,FALSE),2),IF(VLOOKUP($X80,E!$B$3:'E'!$AN$500,5,FALSE)&lt;10,FIXED(VLOOKUP($X80,E!$B$3:'E'!$AN$500,5,FALSE),1),VLOOKUP($X80,E!$B$3:'E'!$AN$500,5,FALSE))))))))),"-")</f>
        <v>1,5</v>
      </c>
      <c r="G80" s="110" t="str">
        <f>IFERROR(IF(VLOOKUP($X80,E!$B$3:'E'!$AN$500,6,FALSE)=1000000000,"-",(IF(VLOOKUP($X80,E!$B$3:'E'!$AN$500,6,FALSE)&lt;0.0001,FIXED(VLOOKUP($X80,E!$B$3:'E'!$AN$500,6,FALSE),6),IF(VLOOKUP($X80,E!$B$3:'E'!$AN$500,6,FALSE)&lt;0.001,FIXED(VLOOKUP($X80,E!$B$3:'E'!$AN$500,6,FALSE),5),IF(VLOOKUP($X80,E!$B$3:'E'!$AN$500,6,FALSE)&lt;0.01,FIXED(VLOOKUP($X80,E!$B$3:'E'!$AN$500,6,FALSE),4),IF(VLOOKUP($X80,E!$B$3:'E'!$AN$500,6,FALSE)&lt;0.1,FIXED(VLOOKUP($X80,E!$B$3:'E'!$AN$500,6,FALSE),3),IF(VLOOKUP($X80,E!$B$3:'E'!$AN$500,6,FALSE)&lt;1,FIXED(VLOOKUP($X80,E!$B$3:'E'!$AN$500,6,FALSE),2),IF(VLOOKUP($X80,E!$B$3:'E'!$AN$500,6,FALSE)&lt;10,FIXED(VLOOKUP($X80,E!$B$3:'E'!$AN$500,6,FALSE),1),VLOOKUP($X80,E!$B$3:'E'!$AN$500,6,FALSE))))))))),"-")</f>
        <v>6,8</v>
      </c>
      <c r="I80" s="110">
        <f>IFERROR(IF(VLOOKUP($X80,E!$B$3:'E'!$AN$500,7,FALSE)=1000000000,"-",(IF(VLOOKUP($X80,E!$B$3:'E'!$AN$500,7,FALSE)&lt;0.0001,FIXED(VLOOKUP($X80,E!$B$3:'E'!$AN$500,7,FALSE),6),IF(VLOOKUP($X80,E!$B$3:'E'!$AN$500,7,FALSE)&lt;0.001,FIXED(VLOOKUP($X80,E!$B$3:'E'!$AN$500,7,FALSE),5),IF(VLOOKUP($X80,E!$B$3:'E'!$AN$500,7,FALSE)&lt;0.01,FIXED(VLOOKUP($X80,E!$B$3:'E'!$AN$500,7,FALSE),4),IF(VLOOKUP($X80,E!$B$3:'E'!$AN$500,7,FALSE)&lt;0.1,FIXED(VLOOKUP($X80,E!$B$3:'E'!$AN$500,7,FALSE),3),IF(VLOOKUP($X80,E!$B$3:'E'!$AN$500,7,FALSE)&lt;1,FIXED(VLOOKUP($X80,E!$B$3:'E'!$AN$500,7,FALSE),2),IF(VLOOKUP($X80,E!$B$3:'E'!$AN$500,7,FALSE)&lt;10,FIXED(VLOOKUP($X80,E!$B$3:'E'!$AN$500,7,FALSE),1),VLOOKUP($X80,E!$B$3:'E'!$AN$500,7,FALSE))))))))),"-")</f>
        <v>40</v>
      </c>
      <c r="K80" s="110">
        <f>IFERROR(IF(VLOOKUP($X80,E!$B$3:'E'!$AN$500,8,FALSE)=1000000000,"-",(IF(VLOOKUP($X80,E!$B$3:'E'!$AN$500,8,FALSE)&lt;0.0001,FIXED(VLOOKUP($X80,E!$B$3:'E'!$AN$500,8,FALSE),6),IF(VLOOKUP($X80,E!$B$3:'E'!$AN$500,8,FALSE)&lt;0.001,FIXED(VLOOKUP($X80,E!$B$3:'E'!$AN$500,8,FALSE),5),IF(VLOOKUP($X80,E!$B$3:'E'!$AN$500,8,FALSE)&lt;0.01,FIXED(VLOOKUP($X80,E!$B$3:'E'!$AN$500,8,FALSE),4),IF(VLOOKUP($X80,E!$B$3:'E'!$AN$500,8,FALSE)&lt;0.1,FIXED(VLOOKUP($X80,E!$B$3:'E'!$AN$500,8,FALSE),3),IF(VLOOKUP($X80,E!$B$3:'E'!$AN$500,8,FALSE)&lt;1,FIXED(VLOOKUP($X80,E!$B$3:'E'!$AN$500,8,FALSE),2),IF(VLOOKUP($X80,E!$B$3:'E'!$AN$500,8,FALSE)&lt;10,FIXED(VLOOKUP($X80,E!$B$3:'E'!$AN$500,8,FALSE),1),VLOOKUP($X80,E!$B$3:'E'!$AN$500,8,FALSE))))))))),"-")</f>
        <v>40</v>
      </c>
      <c r="M80" s="110">
        <f>IFERROR(IF(VLOOKUP($X80,E!$B$3:'E'!$AN$500,9,FALSE)=1000000000,"-",(IF(VLOOKUP($X80,E!$B$3:'E'!$AN$500,9,FALSE)&lt;0.0001,FIXED(VLOOKUP($X80,E!$B$3:'E'!$AN$500,9,FALSE),6),IF(VLOOKUP($X80,E!$B$3:'E'!$AN$500,9,FALSE)&lt;0.001,FIXED(VLOOKUP($X80,E!$B$3:'E'!$AN$500,9,FALSE),5),IF(VLOOKUP($X80,E!$B$3:'E'!$AN$500,9,FALSE)&lt;0.01,FIXED(VLOOKUP($X80,E!$B$3:'E'!$AN$500,9,FALSE),4),IF(VLOOKUP($X80,E!$B$3:'E'!$AN$500,9,FALSE)&lt;0.1,FIXED(VLOOKUP($X80,E!$B$3:'E'!$AN$500,9,FALSE),3),IF(VLOOKUP($X80,E!$B$3:'E'!$AN$500,9,FALSE)&lt;1,FIXED(VLOOKUP($X80,E!$B$3:'E'!$AN$500,9,FALSE),2),IF(VLOOKUP($X80,E!$B$3:'E'!$AN$500,9,FALSE)&lt;10,FIXED(VLOOKUP($X80,E!$B$3:'E'!$AN$500,9,FALSE),1),VLOOKUP($X80,E!$B$3:'E'!$AN$500,9,FALSE))))))))),"-")</f>
        <v>40</v>
      </c>
      <c r="O80" s="110" t="str">
        <f>IFERROR(IF(VLOOKUP($X80,E!$B$3:'E'!$AN$500,10,FALSE)=1000000000,"-",(IF(VLOOKUP($X80,E!$B$3:'E'!$AN$500,10,FALSE)&lt;0.0001,FIXED(VLOOKUP($X80,E!$B$3:'E'!$AN$500,10,FALSE),6),IF(VLOOKUP($X80,E!$B$3:'E'!$AN$500,10,FALSE)&lt;0.001,FIXED(VLOOKUP($X80,E!$B$3:'E'!$AN$500,10,FALSE),5),IF(VLOOKUP($X80,E!$B$3:'E'!$AN$500,10,FALSE)&lt;0.01,FIXED(VLOOKUP($X80,E!$B$3:'E'!$AN$500,10,FALSE),4),IF(VLOOKUP($X80,E!$B$3:'E'!$AN$500,10,FALSE)&lt;0.1,FIXED(VLOOKUP($X80,E!$B$3:'E'!$AN$500,10,FALSE),3),IF(VLOOKUP($X80,E!$B$3:'E'!$AN$500,10,FALSE)&lt;1,FIXED(VLOOKUP($X80,E!$B$3:'E'!$AN$500,10,FALSE),2),IF(VLOOKUP($X80,E!$B$3:'E'!$AN$500,10,FALSE)&lt;10,FIXED(VLOOKUP($X80,E!$B$3:'E'!$AN$500,10,FALSE),1),VLOOKUP($X80,E!$B$3:'E'!$AN$500,10,FALSE))))))))),"-")</f>
        <v>-</v>
      </c>
      <c r="Q80" s="110" t="str">
        <f>IFERROR(IF(VLOOKUP($X80,E!$B$3:'E'!$AN$500,11,FALSE)=1000000000,"-",(IF(VLOOKUP($X80,E!$B$3:'E'!$AN$500,11,FALSE)&lt;0.0001,FIXED(VLOOKUP($X80,E!$B$3:'E'!$AN$500,11,FALSE),6),IF(VLOOKUP($X80,E!$B$3:'E'!$AN$500,11,FALSE)&lt;0.001,FIXED(VLOOKUP($X80,E!$B$3:'E'!$AN$500,11,FALSE),5),IF(VLOOKUP($X80,E!$B$3:'E'!$AN$500,11,FALSE)&lt;0.01,FIXED(VLOOKUP($X80,E!$B$3:'E'!$AN$500,11,FALSE),4),IF(VLOOKUP($X80,E!$B$3:'E'!$AN$500,11,FALSE)&lt;0.1,FIXED(VLOOKUP($X80,E!$B$3:'E'!$AN$500,11,FALSE),3),IF(VLOOKUP($X80,E!$B$3:'E'!$AN$500,11,FALSE)&lt;1,FIXED(VLOOKUP($X80,E!$B$3:'E'!$AN$500,11,FALSE),2),IF(VLOOKUP($X80,E!$B$3:'E'!$AN$500,11,FALSE)&lt;10,FIXED(VLOOKUP($X80,E!$B$3:'E'!$AN$500,11,FALSE),1),VLOOKUP($X80,E!$B$3:'E'!$AN$500,11,FALSE))))))))),"-")</f>
        <v>-</v>
      </c>
      <c r="S80" s="110">
        <f>IFERROR(IF(VLOOKUP($X80,E!$B$3:'E'!$AN$500,12,FALSE)=1000000000,"-",(IF(VLOOKUP($X80,E!$B$3:'E'!$AN$500,12,FALSE)&lt;0.0001,FIXED(VLOOKUP($X80,E!$B$3:'E'!$AN$500,12,FALSE),6),IF(VLOOKUP($X80,E!$B$3:'E'!$AN$500,12,FALSE)&lt;0.001,FIXED(VLOOKUP($X80,E!$B$3:'E'!$AN$500,12,FALSE),5),IF(VLOOKUP($X80,E!$B$3:'E'!$AN$500,12,FALSE)&lt;0.01,FIXED(VLOOKUP($X80,E!$B$3:'E'!$AN$500,12,FALSE),4),IF(VLOOKUP($X80,E!$B$3:'E'!$AN$500,12,FALSE)&lt;0.1,FIXED(VLOOKUP($X80,E!$B$3:'E'!$AN$500,12,FALSE),3),IF(VLOOKUP($X80,E!$B$3:'E'!$AN$500,12,FALSE)&lt;1,FIXED(VLOOKUP($X80,E!$B$3:'E'!$AN$500,12,FALSE),2),IF(VLOOKUP($X80,E!$B$3:'E'!$AN$500,12,FALSE)&lt;10,FIXED(VLOOKUP($X80,E!$B$3:'E'!$AN$500,12,FALSE),1),VLOOKUP($X80,E!$B$3:'E'!$AN$500,12,FALSE))))))))),"-")</f>
        <v>40</v>
      </c>
      <c r="U80" s="110" t="str">
        <f>IFERROR(IF(VLOOKUP($X80,E!$B$3:'E'!$AN$500,18,FALSE)=1000000000,"-",(IF(VLOOKUP($X80,E!$B$3:'E'!$AN$500,18,FALSE)&lt;0.0001,FIXED(VLOOKUP($X80,E!$B$3:'E'!$AN$500,18,FALSE),6),IF(VLOOKUP($X80,E!$B$3:'E'!$AN$500,18,FALSE)&lt;0.001,FIXED(VLOOKUP($X80,E!$B$3:'E'!$AN$500,18,FALSE),5),IF(VLOOKUP($X80,E!$B$3:'E'!$AN$500,18,FALSE)&lt;0.01,FIXED(VLOOKUP($X80,E!$B$3:'E'!$AN$500,18,FALSE),4),IF(VLOOKUP($X80,E!$B$3:'E'!$AN$500,18,FALSE)&lt;0.1,FIXED(VLOOKUP($X80,E!$B$3:'E'!$AN$500,18,FALSE),3),IF(VLOOKUP($X80,E!$B$3:'E'!$AN$500,18,FALSE)&lt;1,FIXED(VLOOKUP($X80,E!$B$3:'E'!$AN$500,18,FALSE),2),IF(VLOOKUP($X80,E!$B$3:'E'!$AN$500,18,FALSE)&lt;10,FIXED(VLOOKUP($X80,E!$B$3:'E'!$AN$500,18,FALSE),1),VLOOKUP($X80,E!$B$3:'E'!$AN$500,18,FALSE))))))))),"-")</f>
        <v>-</v>
      </c>
      <c r="X80" s="40">
        <v>1352</v>
      </c>
    </row>
    <row r="81" spans="1:24" ht="4.5" customHeight="1" x14ac:dyDescent="0.2">
      <c r="A81" s="133"/>
      <c r="B81" s="107"/>
      <c r="C81" s="107"/>
      <c r="D81" s="107"/>
      <c r="E81" s="111"/>
      <c r="F81" s="138"/>
      <c r="G81" s="111"/>
      <c r="H81" s="138"/>
      <c r="I81" s="111"/>
      <c r="J81" s="138"/>
      <c r="K81" s="111"/>
      <c r="L81" s="138"/>
      <c r="M81" s="111"/>
      <c r="N81" s="138"/>
      <c r="O81" s="111"/>
      <c r="P81" s="138"/>
      <c r="Q81" s="111"/>
      <c r="R81" s="138"/>
      <c r="S81" s="111"/>
      <c r="T81" s="138"/>
      <c r="U81" s="111"/>
      <c r="V81" s="138"/>
    </row>
    <row r="82" spans="1:24" ht="4.5" customHeight="1" x14ac:dyDescent="0.2">
      <c r="A82" s="132"/>
      <c r="B82" s="108"/>
      <c r="C82" s="108"/>
      <c r="D82" s="108"/>
      <c r="E82" s="112"/>
      <c r="F82" s="137"/>
      <c r="G82" s="112"/>
      <c r="H82" s="137"/>
      <c r="I82" s="112"/>
      <c r="J82" s="137"/>
      <c r="K82" s="112"/>
      <c r="L82" s="137"/>
      <c r="M82" s="112"/>
      <c r="N82" s="137"/>
      <c r="O82" s="112"/>
      <c r="P82" s="137"/>
      <c r="Q82" s="112"/>
      <c r="R82" s="137"/>
      <c r="S82" s="112"/>
      <c r="T82" s="137"/>
      <c r="U82" s="112"/>
      <c r="V82" s="137"/>
    </row>
    <row r="83" spans="1:24" ht="9" customHeight="1" x14ac:dyDescent="0.2">
      <c r="A83" s="105" t="s">
        <v>2202</v>
      </c>
      <c r="B83" s="99"/>
      <c r="C83" s="99"/>
      <c r="D83" s="99"/>
    </row>
    <row r="84" spans="1:24" ht="9" customHeight="1" x14ac:dyDescent="0.2">
      <c r="A84" s="105" t="s">
        <v>2203</v>
      </c>
      <c r="B84" s="99"/>
      <c r="C84" s="99"/>
      <c r="D84" s="99"/>
    </row>
    <row r="85" spans="1:24" ht="9" customHeight="1" x14ac:dyDescent="0.2">
      <c r="A85" s="104" t="s">
        <v>2204</v>
      </c>
      <c r="E85" s="110" t="str">
        <f>IFERROR(IF(VLOOKUP($X85,E!$B$3:'E'!$AN$500,5,FALSE)=1000000000,"-",(IF(VLOOKUP($X85,E!$B$3:'E'!$AN$500,5,FALSE)&lt;0.0001,FIXED(VLOOKUP($X85,E!$B$3:'E'!$AN$500,5,FALSE),6),IF(VLOOKUP($X85,E!$B$3:'E'!$AN$500,5,FALSE)&lt;0.001,FIXED(VLOOKUP($X85,E!$B$3:'E'!$AN$500,5,FALSE),5),IF(VLOOKUP($X85,E!$B$3:'E'!$AN$500,5,FALSE)&lt;0.01,FIXED(VLOOKUP($X85,E!$B$3:'E'!$AN$500,5,FALSE),4),IF(VLOOKUP($X85,E!$B$3:'E'!$AN$500,5,FALSE)&lt;0.1,FIXED(VLOOKUP($X85,E!$B$3:'E'!$AN$500,5,FALSE),3),IF(VLOOKUP($X85,E!$B$3:'E'!$AN$500,5,FALSE)&lt;1,FIXED(VLOOKUP($X85,E!$B$3:'E'!$AN$500,5,FALSE),2),IF(VLOOKUP($X85,E!$B$3:'E'!$AN$500,5,FALSE)&lt;10,FIXED(VLOOKUP($X85,E!$B$3:'E'!$AN$500,5,FALSE),1),VLOOKUP($X85,E!$B$3:'E'!$AN$500,5,FALSE))))))))),"-")</f>
        <v>0,10</v>
      </c>
      <c r="G85" s="110" t="str">
        <f>IFERROR(IF(VLOOKUP($X85,E!$B$3:'E'!$AN$500,6,FALSE)=1000000000,"-",(IF(VLOOKUP($X85,E!$B$3:'E'!$AN$500,6,FALSE)&lt;0.0001,FIXED(VLOOKUP($X85,E!$B$3:'E'!$AN$500,6,FALSE),6),IF(VLOOKUP($X85,E!$B$3:'E'!$AN$500,6,FALSE)&lt;0.001,FIXED(VLOOKUP($X85,E!$B$3:'E'!$AN$500,6,FALSE),5),IF(VLOOKUP($X85,E!$B$3:'E'!$AN$500,6,FALSE)&lt;0.01,FIXED(VLOOKUP($X85,E!$B$3:'E'!$AN$500,6,FALSE),4),IF(VLOOKUP($X85,E!$B$3:'E'!$AN$500,6,FALSE)&lt;0.1,FIXED(VLOOKUP($X85,E!$B$3:'E'!$AN$500,6,FALSE),3),IF(VLOOKUP($X85,E!$B$3:'E'!$AN$500,6,FALSE)&lt;1,FIXED(VLOOKUP($X85,E!$B$3:'E'!$AN$500,6,FALSE),2),IF(VLOOKUP($X85,E!$B$3:'E'!$AN$500,6,FALSE)&lt;10,FIXED(VLOOKUP($X85,E!$B$3:'E'!$AN$500,6,FALSE),1),VLOOKUP($X85,E!$B$3:'E'!$AN$500,6,FALSE))))))))),"-")</f>
        <v>0,10</v>
      </c>
      <c r="I85" s="110" t="str">
        <f>IFERROR(IF(VLOOKUP($X85,E!$B$3:'E'!$AN$500,7,FALSE)=1000000000,"-",(IF(VLOOKUP($X85,E!$B$3:'E'!$AN$500,7,FALSE)&lt;0.0001,FIXED(VLOOKUP($X85,E!$B$3:'E'!$AN$500,7,FALSE),6),IF(VLOOKUP($X85,E!$B$3:'E'!$AN$500,7,FALSE)&lt;0.001,FIXED(VLOOKUP($X85,E!$B$3:'E'!$AN$500,7,FALSE),5),IF(VLOOKUP($X85,E!$B$3:'E'!$AN$500,7,FALSE)&lt;0.01,FIXED(VLOOKUP($X85,E!$B$3:'E'!$AN$500,7,FALSE),4),IF(VLOOKUP($X85,E!$B$3:'E'!$AN$500,7,FALSE)&lt;0.1,FIXED(VLOOKUP($X85,E!$B$3:'E'!$AN$500,7,FALSE),3),IF(VLOOKUP($X85,E!$B$3:'E'!$AN$500,7,FALSE)&lt;1,FIXED(VLOOKUP($X85,E!$B$3:'E'!$AN$500,7,FALSE),2),IF(VLOOKUP($X85,E!$B$3:'E'!$AN$500,7,FALSE)&lt;10,FIXED(VLOOKUP($X85,E!$B$3:'E'!$AN$500,7,FALSE),1),VLOOKUP($X85,E!$B$3:'E'!$AN$500,7,FALSE))))))))),"-")</f>
        <v>0,10</v>
      </c>
      <c r="K85" s="110" t="str">
        <f>IFERROR(IF(VLOOKUP($X85,E!$B$3:'E'!$AN$500,8,FALSE)=1000000000,"-",(IF(VLOOKUP($X85,E!$B$3:'E'!$AN$500,8,FALSE)&lt;0.0001,FIXED(VLOOKUP($X85,E!$B$3:'E'!$AN$500,8,FALSE),6),IF(VLOOKUP($X85,E!$B$3:'E'!$AN$500,8,FALSE)&lt;0.001,FIXED(VLOOKUP($X85,E!$B$3:'E'!$AN$500,8,FALSE),5),IF(VLOOKUP($X85,E!$B$3:'E'!$AN$500,8,FALSE)&lt;0.01,FIXED(VLOOKUP($X85,E!$B$3:'E'!$AN$500,8,FALSE),4),IF(VLOOKUP($X85,E!$B$3:'E'!$AN$500,8,FALSE)&lt;0.1,FIXED(VLOOKUP($X85,E!$B$3:'E'!$AN$500,8,FALSE),3),IF(VLOOKUP($X85,E!$B$3:'E'!$AN$500,8,FALSE)&lt;1,FIXED(VLOOKUP($X85,E!$B$3:'E'!$AN$500,8,FALSE),2),IF(VLOOKUP($X85,E!$B$3:'E'!$AN$500,8,FALSE)&lt;10,FIXED(VLOOKUP($X85,E!$B$3:'E'!$AN$500,8,FALSE),1),VLOOKUP($X85,E!$B$3:'E'!$AN$500,8,FALSE))))))))),"-")</f>
        <v>0,10</v>
      </c>
      <c r="M85" s="110" t="str">
        <f>IFERROR(IF(VLOOKUP($X85,E!$B$3:'E'!$AN$500,9,FALSE)=1000000000,"-",(IF(VLOOKUP($X85,E!$B$3:'E'!$AN$500,9,FALSE)&lt;0.0001,FIXED(VLOOKUP($X85,E!$B$3:'E'!$AN$500,9,FALSE),6),IF(VLOOKUP($X85,E!$B$3:'E'!$AN$500,9,FALSE)&lt;0.001,FIXED(VLOOKUP($X85,E!$B$3:'E'!$AN$500,9,FALSE),5),IF(VLOOKUP($X85,E!$B$3:'E'!$AN$500,9,FALSE)&lt;0.01,FIXED(VLOOKUP($X85,E!$B$3:'E'!$AN$500,9,FALSE),4),IF(VLOOKUP($X85,E!$B$3:'E'!$AN$500,9,FALSE)&lt;0.1,FIXED(VLOOKUP($X85,E!$B$3:'E'!$AN$500,9,FALSE),3),IF(VLOOKUP($X85,E!$B$3:'E'!$AN$500,9,FALSE)&lt;1,FIXED(VLOOKUP($X85,E!$B$3:'E'!$AN$500,9,FALSE),2),IF(VLOOKUP($X85,E!$B$3:'E'!$AN$500,9,FALSE)&lt;10,FIXED(VLOOKUP($X85,E!$B$3:'E'!$AN$500,9,FALSE),1),VLOOKUP($X85,E!$B$3:'E'!$AN$500,9,FALSE))))))))),"-")</f>
        <v>0,10</v>
      </c>
      <c r="O85" s="110" t="str">
        <f>IFERROR(IF(VLOOKUP($X85,E!$B$3:'E'!$AN$500,10,FALSE)=1000000000,"-",(IF(VLOOKUP($X85,E!$B$3:'E'!$AN$500,10,FALSE)&lt;0.0001,FIXED(VLOOKUP($X85,E!$B$3:'E'!$AN$500,10,FALSE),6),IF(VLOOKUP($X85,E!$B$3:'E'!$AN$500,10,FALSE)&lt;0.001,FIXED(VLOOKUP($X85,E!$B$3:'E'!$AN$500,10,FALSE),5),IF(VLOOKUP($X85,E!$B$3:'E'!$AN$500,10,FALSE)&lt;0.01,FIXED(VLOOKUP($X85,E!$B$3:'E'!$AN$500,10,FALSE),4),IF(VLOOKUP($X85,E!$B$3:'E'!$AN$500,10,FALSE)&lt;0.1,FIXED(VLOOKUP($X85,E!$B$3:'E'!$AN$500,10,FALSE),3),IF(VLOOKUP($X85,E!$B$3:'E'!$AN$500,10,FALSE)&lt;1,FIXED(VLOOKUP($X85,E!$B$3:'E'!$AN$500,10,FALSE),2),IF(VLOOKUP($X85,E!$B$3:'E'!$AN$500,10,FALSE)&lt;10,FIXED(VLOOKUP($X85,E!$B$3:'E'!$AN$500,10,FALSE),1),VLOOKUP($X85,E!$B$3:'E'!$AN$500,10,FALSE))))))))),"-")</f>
        <v>-</v>
      </c>
      <c r="Q85" s="110" t="str">
        <f>IFERROR(IF(VLOOKUP($X85,E!$B$3:'E'!$AN$500,11,FALSE)=1000000000,"-",(IF(VLOOKUP($X85,E!$B$3:'E'!$AN$500,11,FALSE)&lt;0.0001,FIXED(VLOOKUP($X85,E!$B$3:'E'!$AN$500,11,FALSE),6),IF(VLOOKUP($X85,E!$B$3:'E'!$AN$500,11,FALSE)&lt;0.001,FIXED(VLOOKUP($X85,E!$B$3:'E'!$AN$500,11,FALSE),5),IF(VLOOKUP($X85,E!$B$3:'E'!$AN$500,11,FALSE)&lt;0.01,FIXED(VLOOKUP($X85,E!$B$3:'E'!$AN$500,11,FALSE),4),IF(VLOOKUP($X85,E!$B$3:'E'!$AN$500,11,FALSE)&lt;0.1,FIXED(VLOOKUP($X85,E!$B$3:'E'!$AN$500,11,FALSE),3),IF(VLOOKUP($X85,E!$B$3:'E'!$AN$500,11,FALSE)&lt;1,FIXED(VLOOKUP($X85,E!$B$3:'E'!$AN$500,11,FALSE),2),IF(VLOOKUP($X85,E!$B$3:'E'!$AN$500,11,FALSE)&lt;10,FIXED(VLOOKUP($X85,E!$B$3:'E'!$AN$500,11,FALSE),1),VLOOKUP($X85,E!$B$3:'E'!$AN$500,11,FALSE))))))))),"-")</f>
        <v>-</v>
      </c>
      <c r="S85" s="110" t="str">
        <f>IFERROR(IF(VLOOKUP($X85,E!$B$3:'E'!$AN$500,12,FALSE)=1000000000,"-",(IF(VLOOKUP($X85,E!$B$3:'E'!$AN$500,12,FALSE)&lt;0.0001,FIXED(VLOOKUP($X85,E!$B$3:'E'!$AN$500,12,FALSE),6),IF(VLOOKUP($X85,E!$B$3:'E'!$AN$500,12,FALSE)&lt;0.001,FIXED(VLOOKUP($X85,E!$B$3:'E'!$AN$500,12,FALSE),5),IF(VLOOKUP($X85,E!$B$3:'E'!$AN$500,12,FALSE)&lt;0.01,FIXED(VLOOKUP($X85,E!$B$3:'E'!$AN$500,12,FALSE),4),IF(VLOOKUP($X85,E!$B$3:'E'!$AN$500,12,FALSE)&lt;0.1,FIXED(VLOOKUP($X85,E!$B$3:'E'!$AN$500,12,FALSE),3),IF(VLOOKUP($X85,E!$B$3:'E'!$AN$500,12,FALSE)&lt;1,FIXED(VLOOKUP($X85,E!$B$3:'E'!$AN$500,12,FALSE),2),IF(VLOOKUP($X85,E!$B$3:'E'!$AN$500,12,FALSE)&lt;10,FIXED(VLOOKUP($X85,E!$B$3:'E'!$AN$500,12,FALSE),1),VLOOKUP($X85,E!$B$3:'E'!$AN$500,12,FALSE))))))))),"-")</f>
        <v>0,10</v>
      </c>
      <c r="U85" s="110" t="str">
        <f>IFERROR(IF(VLOOKUP($X85,E!$B$3:'E'!$AN$500,18,FALSE)=1000000000,"-",(IF(VLOOKUP($X85,E!$B$3:'E'!$AN$500,18,FALSE)&lt;0.0001,FIXED(VLOOKUP($X85,E!$B$3:'E'!$AN$500,18,FALSE),6),IF(VLOOKUP($X85,E!$B$3:'E'!$AN$500,18,FALSE)&lt;0.001,FIXED(VLOOKUP($X85,E!$B$3:'E'!$AN$500,18,FALSE),5),IF(VLOOKUP($X85,E!$B$3:'E'!$AN$500,18,FALSE)&lt;0.01,FIXED(VLOOKUP($X85,E!$B$3:'E'!$AN$500,18,FALSE),4),IF(VLOOKUP($X85,E!$B$3:'E'!$AN$500,18,FALSE)&lt;0.1,FIXED(VLOOKUP($X85,E!$B$3:'E'!$AN$500,18,FALSE),3),IF(VLOOKUP($X85,E!$B$3:'E'!$AN$500,18,FALSE)&lt;1,FIXED(VLOOKUP($X85,E!$B$3:'E'!$AN$500,18,FALSE),2),IF(VLOOKUP($X85,E!$B$3:'E'!$AN$500,18,FALSE)&lt;10,FIXED(VLOOKUP($X85,E!$B$3:'E'!$AN$500,18,FALSE),1),VLOOKUP($X85,E!$B$3:'E'!$AN$500,18,FALSE))))))))),"-")</f>
        <v>5,0</v>
      </c>
      <c r="X85" s="40">
        <v>1654</v>
      </c>
    </row>
    <row r="86" spans="1:24" ht="9" customHeight="1" x14ac:dyDescent="0.2">
      <c r="A86" s="104" t="s">
        <v>544</v>
      </c>
      <c r="E86" s="110" t="str">
        <f>IFERROR(IF(VLOOKUP($X86,E!$B$3:'E'!$AN$500,5,FALSE)=1000000000,"-",(IF(VLOOKUP($X86,E!$B$3:'E'!$AN$500,5,FALSE)&lt;0.0001,FIXED(VLOOKUP($X86,E!$B$3:'E'!$AN$500,5,FALSE),6),IF(VLOOKUP($X86,E!$B$3:'E'!$AN$500,5,FALSE)&lt;0.001,FIXED(VLOOKUP($X86,E!$B$3:'E'!$AN$500,5,FALSE),5),IF(VLOOKUP($X86,E!$B$3:'E'!$AN$500,5,FALSE)&lt;0.01,FIXED(VLOOKUP($X86,E!$B$3:'E'!$AN$500,5,FALSE),4),IF(VLOOKUP($X86,E!$B$3:'E'!$AN$500,5,FALSE)&lt;0.1,FIXED(VLOOKUP($X86,E!$B$3:'E'!$AN$500,5,FALSE),3),IF(VLOOKUP($X86,E!$B$3:'E'!$AN$500,5,FALSE)&lt;1,FIXED(VLOOKUP($X86,E!$B$3:'E'!$AN$500,5,FALSE),2),IF(VLOOKUP($X86,E!$B$3:'E'!$AN$500,5,FALSE)&lt;10,FIXED(VLOOKUP($X86,E!$B$3:'E'!$AN$500,5,FALSE),1),VLOOKUP($X86,E!$B$3:'E'!$AN$500,5,FALSE))))))))),"-")</f>
        <v>0,10</v>
      </c>
      <c r="G86" s="110" t="str">
        <f>IFERROR(IF(VLOOKUP($X86,E!$B$3:'E'!$AN$500,6,FALSE)=1000000000,"-",(IF(VLOOKUP($X86,E!$B$3:'E'!$AN$500,6,FALSE)&lt;0.0001,FIXED(VLOOKUP($X86,E!$B$3:'E'!$AN$500,6,FALSE),6),IF(VLOOKUP($X86,E!$B$3:'E'!$AN$500,6,FALSE)&lt;0.001,FIXED(VLOOKUP($X86,E!$B$3:'E'!$AN$500,6,FALSE),5),IF(VLOOKUP($X86,E!$B$3:'E'!$AN$500,6,FALSE)&lt;0.01,FIXED(VLOOKUP($X86,E!$B$3:'E'!$AN$500,6,FALSE),4),IF(VLOOKUP($X86,E!$B$3:'E'!$AN$500,6,FALSE)&lt;0.1,FIXED(VLOOKUP($X86,E!$B$3:'E'!$AN$500,6,FALSE),3),IF(VLOOKUP($X86,E!$B$3:'E'!$AN$500,6,FALSE)&lt;1,FIXED(VLOOKUP($X86,E!$B$3:'E'!$AN$500,6,FALSE),2),IF(VLOOKUP($X86,E!$B$3:'E'!$AN$500,6,FALSE)&lt;10,FIXED(VLOOKUP($X86,E!$B$3:'E'!$AN$500,6,FALSE),1),VLOOKUP($X86,E!$B$3:'E'!$AN$500,6,FALSE))))))))),"-")</f>
        <v>0,10</v>
      </c>
      <c r="I86" s="110" t="str">
        <f>IFERROR(IF(VLOOKUP($X86,E!$B$3:'E'!$AN$500,7,FALSE)=1000000000,"-",(IF(VLOOKUP($X86,E!$B$3:'E'!$AN$500,7,FALSE)&lt;0.0001,FIXED(VLOOKUP($X86,E!$B$3:'E'!$AN$500,7,FALSE),6),IF(VLOOKUP($X86,E!$B$3:'E'!$AN$500,7,FALSE)&lt;0.001,FIXED(VLOOKUP($X86,E!$B$3:'E'!$AN$500,7,FALSE),5),IF(VLOOKUP($X86,E!$B$3:'E'!$AN$500,7,FALSE)&lt;0.01,FIXED(VLOOKUP($X86,E!$B$3:'E'!$AN$500,7,FALSE),4),IF(VLOOKUP($X86,E!$B$3:'E'!$AN$500,7,FALSE)&lt;0.1,FIXED(VLOOKUP($X86,E!$B$3:'E'!$AN$500,7,FALSE),3),IF(VLOOKUP($X86,E!$B$3:'E'!$AN$500,7,FALSE)&lt;1,FIXED(VLOOKUP($X86,E!$B$3:'E'!$AN$500,7,FALSE),2),IF(VLOOKUP($X86,E!$B$3:'E'!$AN$500,7,FALSE)&lt;10,FIXED(VLOOKUP($X86,E!$B$3:'E'!$AN$500,7,FALSE),1),VLOOKUP($X86,E!$B$3:'E'!$AN$500,7,FALSE))))))))),"-")</f>
        <v>3,9</v>
      </c>
      <c r="K86" s="110" t="str">
        <f>IFERROR(IF(VLOOKUP($X86,E!$B$3:'E'!$AN$500,8,FALSE)=1000000000,"-",(IF(VLOOKUP($X86,E!$B$3:'E'!$AN$500,8,FALSE)&lt;0.0001,FIXED(VLOOKUP($X86,E!$B$3:'E'!$AN$500,8,FALSE),6),IF(VLOOKUP($X86,E!$B$3:'E'!$AN$500,8,FALSE)&lt;0.001,FIXED(VLOOKUP($X86,E!$B$3:'E'!$AN$500,8,FALSE),5),IF(VLOOKUP($X86,E!$B$3:'E'!$AN$500,8,FALSE)&lt;0.01,FIXED(VLOOKUP($X86,E!$B$3:'E'!$AN$500,8,FALSE),4),IF(VLOOKUP($X86,E!$B$3:'E'!$AN$500,8,FALSE)&lt;0.1,FIXED(VLOOKUP($X86,E!$B$3:'E'!$AN$500,8,FALSE),3),IF(VLOOKUP($X86,E!$B$3:'E'!$AN$500,8,FALSE)&lt;1,FIXED(VLOOKUP($X86,E!$B$3:'E'!$AN$500,8,FALSE),2),IF(VLOOKUP($X86,E!$B$3:'E'!$AN$500,8,FALSE)&lt;10,FIXED(VLOOKUP($X86,E!$B$3:'E'!$AN$500,8,FALSE),1),VLOOKUP($X86,E!$B$3:'E'!$AN$500,8,FALSE))))))))),"-")</f>
        <v>3,9</v>
      </c>
      <c r="M86" s="110" t="str">
        <f>IFERROR(IF(VLOOKUP($X86,E!$B$3:'E'!$AN$500,9,FALSE)=1000000000,"-",(IF(VLOOKUP($X86,E!$B$3:'E'!$AN$500,9,FALSE)&lt;0.0001,FIXED(VLOOKUP($X86,E!$B$3:'E'!$AN$500,9,FALSE),6),IF(VLOOKUP($X86,E!$B$3:'E'!$AN$500,9,FALSE)&lt;0.001,FIXED(VLOOKUP($X86,E!$B$3:'E'!$AN$500,9,FALSE),5),IF(VLOOKUP($X86,E!$B$3:'E'!$AN$500,9,FALSE)&lt;0.01,FIXED(VLOOKUP($X86,E!$B$3:'E'!$AN$500,9,FALSE),4),IF(VLOOKUP($X86,E!$B$3:'E'!$AN$500,9,FALSE)&lt;0.1,FIXED(VLOOKUP($X86,E!$B$3:'E'!$AN$500,9,FALSE),3),IF(VLOOKUP($X86,E!$B$3:'E'!$AN$500,9,FALSE)&lt;1,FIXED(VLOOKUP($X86,E!$B$3:'E'!$AN$500,9,FALSE),2),IF(VLOOKUP($X86,E!$B$3:'E'!$AN$500,9,FALSE)&lt;10,FIXED(VLOOKUP($X86,E!$B$3:'E'!$AN$500,9,FALSE),1),VLOOKUP($X86,E!$B$3:'E'!$AN$500,9,FALSE))))))))),"-")</f>
        <v>3,9</v>
      </c>
      <c r="O86" s="110" t="str">
        <f>IFERROR(IF(VLOOKUP($X86,E!$B$3:'E'!$AN$500,10,FALSE)=1000000000,"-",(IF(VLOOKUP($X86,E!$B$3:'E'!$AN$500,10,FALSE)&lt;0.0001,FIXED(VLOOKUP($X86,E!$B$3:'E'!$AN$500,10,FALSE),6),IF(VLOOKUP($X86,E!$B$3:'E'!$AN$500,10,FALSE)&lt;0.001,FIXED(VLOOKUP($X86,E!$B$3:'E'!$AN$500,10,FALSE),5),IF(VLOOKUP($X86,E!$B$3:'E'!$AN$500,10,FALSE)&lt;0.01,FIXED(VLOOKUP($X86,E!$B$3:'E'!$AN$500,10,FALSE),4),IF(VLOOKUP($X86,E!$B$3:'E'!$AN$500,10,FALSE)&lt;0.1,FIXED(VLOOKUP($X86,E!$B$3:'E'!$AN$500,10,FALSE),3),IF(VLOOKUP($X86,E!$B$3:'E'!$AN$500,10,FALSE)&lt;1,FIXED(VLOOKUP($X86,E!$B$3:'E'!$AN$500,10,FALSE),2),IF(VLOOKUP($X86,E!$B$3:'E'!$AN$500,10,FALSE)&lt;10,FIXED(VLOOKUP($X86,E!$B$3:'E'!$AN$500,10,FALSE),1),VLOOKUP($X86,E!$B$3:'E'!$AN$500,10,FALSE))))))))),"-")</f>
        <v>-</v>
      </c>
      <c r="Q86" s="110" t="str">
        <f>IFERROR(IF(VLOOKUP($X86,E!$B$3:'E'!$AN$500,11,FALSE)=1000000000,"-",(IF(VLOOKUP($X86,E!$B$3:'E'!$AN$500,11,FALSE)&lt;0.0001,FIXED(VLOOKUP($X86,E!$B$3:'E'!$AN$500,11,FALSE),6),IF(VLOOKUP($X86,E!$B$3:'E'!$AN$500,11,FALSE)&lt;0.001,FIXED(VLOOKUP($X86,E!$B$3:'E'!$AN$500,11,FALSE),5),IF(VLOOKUP($X86,E!$B$3:'E'!$AN$500,11,FALSE)&lt;0.01,FIXED(VLOOKUP($X86,E!$B$3:'E'!$AN$500,11,FALSE),4),IF(VLOOKUP($X86,E!$B$3:'E'!$AN$500,11,FALSE)&lt;0.1,FIXED(VLOOKUP($X86,E!$B$3:'E'!$AN$500,11,FALSE),3),IF(VLOOKUP($X86,E!$B$3:'E'!$AN$500,11,FALSE)&lt;1,FIXED(VLOOKUP($X86,E!$B$3:'E'!$AN$500,11,FALSE),2),IF(VLOOKUP($X86,E!$B$3:'E'!$AN$500,11,FALSE)&lt;10,FIXED(VLOOKUP($X86,E!$B$3:'E'!$AN$500,11,FALSE),1),VLOOKUP($X86,E!$B$3:'E'!$AN$500,11,FALSE))))))))),"-")</f>
        <v>-</v>
      </c>
      <c r="S86" s="110" t="str">
        <f>IFERROR(IF(VLOOKUP($X86,E!$B$3:'E'!$AN$500,12,FALSE)=1000000000,"-",(IF(VLOOKUP($X86,E!$B$3:'E'!$AN$500,12,FALSE)&lt;0.0001,FIXED(VLOOKUP($X86,E!$B$3:'E'!$AN$500,12,FALSE),6),IF(VLOOKUP($X86,E!$B$3:'E'!$AN$500,12,FALSE)&lt;0.001,FIXED(VLOOKUP($X86,E!$B$3:'E'!$AN$500,12,FALSE),5),IF(VLOOKUP($X86,E!$B$3:'E'!$AN$500,12,FALSE)&lt;0.01,FIXED(VLOOKUP($X86,E!$B$3:'E'!$AN$500,12,FALSE),4),IF(VLOOKUP($X86,E!$B$3:'E'!$AN$500,12,FALSE)&lt;0.1,FIXED(VLOOKUP($X86,E!$B$3:'E'!$AN$500,12,FALSE),3),IF(VLOOKUP($X86,E!$B$3:'E'!$AN$500,12,FALSE)&lt;1,FIXED(VLOOKUP($X86,E!$B$3:'E'!$AN$500,12,FALSE),2),IF(VLOOKUP($X86,E!$B$3:'E'!$AN$500,12,FALSE)&lt;10,FIXED(VLOOKUP($X86,E!$B$3:'E'!$AN$500,12,FALSE),1),VLOOKUP($X86,E!$B$3:'E'!$AN$500,12,FALSE))))))))),"-")</f>
        <v>3,9</v>
      </c>
      <c r="U86" s="110">
        <f>IFERROR(IF(VLOOKUP($X86,E!$B$3:'E'!$AN$500,18,FALSE)=1000000000,"-",(IF(VLOOKUP($X86,E!$B$3:'E'!$AN$500,18,FALSE)&lt;0.0001,FIXED(VLOOKUP($X86,E!$B$3:'E'!$AN$500,18,FALSE),6),IF(VLOOKUP($X86,E!$B$3:'E'!$AN$500,18,FALSE)&lt;0.001,FIXED(VLOOKUP($X86,E!$B$3:'E'!$AN$500,18,FALSE),5),IF(VLOOKUP($X86,E!$B$3:'E'!$AN$500,18,FALSE)&lt;0.01,FIXED(VLOOKUP($X86,E!$B$3:'E'!$AN$500,18,FALSE),4),IF(VLOOKUP($X86,E!$B$3:'E'!$AN$500,18,FALSE)&lt;0.1,FIXED(VLOOKUP($X86,E!$B$3:'E'!$AN$500,18,FALSE),3),IF(VLOOKUP($X86,E!$B$3:'E'!$AN$500,18,FALSE)&lt;1,FIXED(VLOOKUP($X86,E!$B$3:'E'!$AN$500,18,FALSE),2),IF(VLOOKUP($X86,E!$B$3:'E'!$AN$500,18,FALSE)&lt;10,FIXED(VLOOKUP($X86,E!$B$3:'E'!$AN$500,18,FALSE),1),VLOOKUP($X86,E!$B$3:'E'!$AN$500,18,FALSE))))))))),"-")</f>
        <v>1000</v>
      </c>
      <c r="X86" s="40">
        <v>619</v>
      </c>
    </row>
    <row r="87" spans="1:24" ht="9" customHeight="1" x14ac:dyDescent="0.2">
      <c r="A87" s="104" t="s">
        <v>542</v>
      </c>
      <c r="E87" s="110" t="str">
        <f>IFERROR(IF(VLOOKUP($X87,E!$B$3:'E'!$AN$500,5,FALSE)=1000000000,"-",(IF(VLOOKUP($X87,E!$B$3:'E'!$AN$500,5,FALSE)&lt;0.0001,FIXED(VLOOKUP($X87,E!$B$3:'E'!$AN$500,5,FALSE),6),IF(VLOOKUP($X87,E!$B$3:'E'!$AN$500,5,FALSE)&lt;0.001,FIXED(VLOOKUP($X87,E!$B$3:'E'!$AN$500,5,FALSE),5),IF(VLOOKUP($X87,E!$B$3:'E'!$AN$500,5,FALSE)&lt;0.01,FIXED(VLOOKUP($X87,E!$B$3:'E'!$AN$500,5,FALSE),4),IF(VLOOKUP($X87,E!$B$3:'E'!$AN$500,5,FALSE)&lt;0.1,FIXED(VLOOKUP($X87,E!$B$3:'E'!$AN$500,5,FALSE),3),IF(VLOOKUP($X87,E!$B$3:'E'!$AN$500,5,FALSE)&lt;1,FIXED(VLOOKUP($X87,E!$B$3:'E'!$AN$500,5,FALSE),2),IF(VLOOKUP($X87,E!$B$3:'E'!$AN$500,5,FALSE)&lt;10,FIXED(VLOOKUP($X87,E!$B$3:'E'!$AN$500,5,FALSE),1),VLOOKUP($X87,E!$B$3:'E'!$AN$500,5,FALSE))))))))),"-")</f>
        <v>0,20</v>
      </c>
      <c r="G87" s="110" t="str">
        <f>IFERROR(IF(VLOOKUP($X87,E!$B$3:'E'!$AN$500,6,FALSE)=1000000000,"-",(IF(VLOOKUP($X87,E!$B$3:'E'!$AN$500,6,FALSE)&lt;0.0001,FIXED(VLOOKUP($X87,E!$B$3:'E'!$AN$500,6,FALSE),6),IF(VLOOKUP($X87,E!$B$3:'E'!$AN$500,6,FALSE)&lt;0.001,FIXED(VLOOKUP($X87,E!$B$3:'E'!$AN$500,6,FALSE),5),IF(VLOOKUP($X87,E!$B$3:'E'!$AN$500,6,FALSE)&lt;0.01,FIXED(VLOOKUP($X87,E!$B$3:'E'!$AN$500,6,FALSE),4),IF(VLOOKUP($X87,E!$B$3:'E'!$AN$500,6,FALSE)&lt;0.1,FIXED(VLOOKUP($X87,E!$B$3:'E'!$AN$500,6,FALSE),3),IF(VLOOKUP($X87,E!$B$3:'E'!$AN$500,6,FALSE)&lt;1,FIXED(VLOOKUP($X87,E!$B$3:'E'!$AN$500,6,FALSE),2),IF(VLOOKUP($X87,E!$B$3:'E'!$AN$500,6,FALSE)&lt;10,FIXED(VLOOKUP($X87,E!$B$3:'E'!$AN$500,6,FALSE),1),VLOOKUP($X87,E!$B$3:'E'!$AN$500,6,FALSE))))))))),"-")</f>
        <v>0,20</v>
      </c>
      <c r="I87" s="110" t="str">
        <f>IFERROR(IF(VLOOKUP($X87,E!$B$3:'E'!$AN$500,7,FALSE)=1000000000,"-",(IF(VLOOKUP($X87,E!$B$3:'E'!$AN$500,7,FALSE)&lt;0.0001,FIXED(VLOOKUP($X87,E!$B$3:'E'!$AN$500,7,FALSE),6),IF(VLOOKUP($X87,E!$B$3:'E'!$AN$500,7,FALSE)&lt;0.001,FIXED(VLOOKUP($X87,E!$B$3:'E'!$AN$500,7,FALSE),5),IF(VLOOKUP($X87,E!$B$3:'E'!$AN$500,7,FALSE)&lt;0.01,FIXED(VLOOKUP($X87,E!$B$3:'E'!$AN$500,7,FALSE),4),IF(VLOOKUP($X87,E!$B$3:'E'!$AN$500,7,FALSE)&lt;0.1,FIXED(VLOOKUP($X87,E!$B$3:'E'!$AN$500,7,FALSE),3),IF(VLOOKUP($X87,E!$B$3:'E'!$AN$500,7,FALSE)&lt;1,FIXED(VLOOKUP($X87,E!$B$3:'E'!$AN$500,7,FALSE),2),IF(VLOOKUP($X87,E!$B$3:'E'!$AN$500,7,FALSE)&lt;10,FIXED(VLOOKUP($X87,E!$B$3:'E'!$AN$500,7,FALSE),1),VLOOKUP($X87,E!$B$3:'E'!$AN$500,7,FALSE))))))))),"-")</f>
        <v>0,20</v>
      </c>
      <c r="K87" s="110">
        <f>IFERROR(IF(VLOOKUP($X87,E!$B$3:'E'!$AN$500,8,FALSE)=1000000000,"-",(IF(VLOOKUP($X87,E!$B$3:'E'!$AN$500,8,FALSE)&lt;0.0001,FIXED(VLOOKUP($X87,E!$B$3:'E'!$AN$500,8,FALSE),6),IF(VLOOKUP($X87,E!$B$3:'E'!$AN$500,8,FALSE)&lt;0.001,FIXED(VLOOKUP($X87,E!$B$3:'E'!$AN$500,8,FALSE),5),IF(VLOOKUP($X87,E!$B$3:'E'!$AN$500,8,FALSE)&lt;0.01,FIXED(VLOOKUP($X87,E!$B$3:'E'!$AN$500,8,FALSE),4),IF(VLOOKUP($X87,E!$B$3:'E'!$AN$500,8,FALSE)&lt;0.1,FIXED(VLOOKUP($X87,E!$B$3:'E'!$AN$500,8,FALSE),3),IF(VLOOKUP($X87,E!$B$3:'E'!$AN$500,8,FALSE)&lt;1,FIXED(VLOOKUP($X87,E!$B$3:'E'!$AN$500,8,FALSE),2),IF(VLOOKUP($X87,E!$B$3:'E'!$AN$500,8,FALSE)&lt;10,FIXED(VLOOKUP($X87,E!$B$3:'E'!$AN$500,8,FALSE),1),VLOOKUP($X87,E!$B$3:'E'!$AN$500,8,FALSE))))))))),"-")</f>
        <v>15</v>
      </c>
      <c r="M87" s="110">
        <f>IFERROR(IF(VLOOKUP($X87,E!$B$3:'E'!$AN$500,9,FALSE)=1000000000,"-",(IF(VLOOKUP($X87,E!$B$3:'E'!$AN$500,9,FALSE)&lt;0.0001,FIXED(VLOOKUP($X87,E!$B$3:'E'!$AN$500,9,FALSE),6),IF(VLOOKUP($X87,E!$B$3:'E'!$AN$500,9,FALSE)&lt;0.001,FIXED(VLOOKUP($X87,E!$B$3:'E'!$AN$500,9,FALSE),5),IF(VLOOKUP($X87,E!$B$3:'E'!$AN$500,9,FALSE)&lt;0.01,FIXED(VLOOKUP($X87,E!$B$3:'E'!$AN$500,9,FALSE),4),IF(VLOOKUP($X87,E!$B$3:'E'!$AN$500,9,FALSE)&lt;0.1,FIXED(VLOOKUP($X87,E!$B$3:'E'!$AN$500,9,FALSE),3),IF(VLOOKUP($X87,E!$B$3:'E'!$AN$500,9,FALSE)&lt;1,FIXED(VLOOKUP($X87,E!$B$3:'E'!$AN$500,9,FALSE),2),IF(VLOOKUP($X87,E!$B$3:'E'!$AN$500,9,FALSE)&lt;10,FIXED(VLOOKUP($X87,E!$B$3:'E'!$AN$500,9,FALSE),1),VLOOKUP($X87,E!$B$3:'E'!$AN$500,9,FALSE))))))))),"-")</f>
        <v>15</v>
      </c>
      <c r="O87" s="110" t="str">
        <f>IFERROR(IF(VLOOKUP($X87,E!$B$3:'E'!$AN$500,10,FALSE)=1000000000,"-",(IF(VLOOKUP($X87,E!$B$3:'E'!$AN$500,10,FALSE)&lt;0.0001,FIXED(VLOOKUP($X87,E!$B$3:'E'!$AN$500,10,FALSE),6),IF(VLOOKUP($X87,E!$B$3:'E'!$AN$500,10,FALSE)&lt;0.001,FIXED(VLOOKUP($X87,E!$B$3:'E'!$AN$500,10,FALSE),5),IF(VLOOKUP($X87,E!$B$3:'E'!$AN$500,10,FALSE)&lt;0.01,FIXED(VLOOKUP($X87,E!$B$3:'E'!$AN$500,10,FALSE),4),IF(VLOOKUP($X87,E!$B$3:'E'!$AN$500,10,FALSE)&lt;0.1,FIXED(VLOOKUP($X87,E!$B$3:'E'!$AN$500,10,FALSE),3),IF(VLOOKUP($X87,E!$B$3:'E'!$AN$500,10,FALSE)&lt;1,FIXED(VLOOKUP($X87,E!$B$3:'E'!$AN$500,10,FALSE),2),IF(VLOOKUP($X87,E!$B$3:'E'!$AN$500,10,FALSE)&lt;10,FIXED(VLOOKUP($X87,E!$B$3:'E'!$AN$500,10,FALSE),1),VLOOKUP($X87,E!$B$3:'E'!$AN$500,10,FALSE))))))))),"-")</f>
        <v>-</v>
      </c>
      <c r="Q87" s="110" t="str">
        <f>IFERROR(IF(VLOOKUP($X87,E!$B$3:'E'!$AN$500,11,FALSE)=1000000000,"-",(IF(VLOOKUP($X87,E!$B$3:'E'!$AN$500,11,FALSE)&lt;0.0001,FIXED(VLOOKUP($X87,E!$B$3:'E'!$AN$500,11,FALSE),6),IF(VLOOKUP($X87,E!$B$3:'E'!$AN$500,11,FALSE)&lt;0.001,FIXED(VLOOKUP($X87,E!$B$3:'E'!$AN$500,11,FALSE),5),IF(VLOOKUP($X87,E!$B$3:'E'!$AN$500,11,FALSE)&lt;0.01,FIXED(VLOOKUP($X87,E!$B$3:'E'!$AN$500,11,FALSE),4),IF(VLOOKUP($X87,E!$B$3:'E'!$AN$500,11,FALSE)&lt;0.1,FIXED(VLOOKUP($X87,E!$B$3:'E'!$AN$500,11,FALSE),3),IF(VLOOKUP($X87,E!$B$3:'E'!$AN$500,11,FALSE)&lt;1,FIXED(VLOOKUP($X87,E!$B$3:'E'!$AN$500,11,FALSE),2),IF(VLOOKUP($X87,E!$B$3:'E'!$AN$500,11,FALSE)&lt;10,FIXED(VLOOKUP($X87,E!$B$3:'E'!$AN$500,11,FALSE),1),VLOOKUP($X87,E!$B$3:'E'!$AN$500,11,FALSE))))))))),"-")</f>
        <v>-</v>
      </c>
      <c r="S87" s="110">
        <f>IFERROR(IF(VLOOKUP($X87,E!$B$3:'E'!$AN$500,12,FALSE)=1000000000,"-",(IF(VLOOKUP($X87,E!$B$3:'E'!$AN$500,12,FALSE)&lt;0.0001,FIXED(VLOOKUP($X87,E!$B$3:'E'!$AN$500,12,FALSE),6),IF(VLOOKUP($X87,E!$B$3:'E'!$AN$500,12,FALSE)&lt;0.001,FIXED(VLOOKUP($X87,E!$B$3:'E'!$AN$500,12,FALSE),5),IF(VLOOKUP($X87,E!$B$3:'E'!$AN$500,12,FALSE)&lt;0.01,FIXED(VLOOKUP($X87,E!$B$3:'E'!$AN$500,12,FALSE),4),IF(VLOOKUP($X87,E!$B$3:'E'!$AN$500,12,FALSE)&lt;0.1,FIXED(VLOOKUP($X87,E!$B$3:'E'!$AN$500,12,FALSE),3),IF(VLOOKUP($X87,E!$B$3:'E'!$AN$500,12,FALSE)&lt;1,FIXED(VLOOKUP($X87,E!$B$3:'E'!$AN$500,12,FALSE),2),IF(VLOOKUP($X87,E!$B$3:'E'!$AN$500,12,FALSE)&lt;10,FIXED(VLOOKUP($X87,E!$B$3:'E'!$AN$500,12,FALSE),1),VLOOKUP($X87,E!$B$3:'E'!$AN$500,12,FALSE))))))))),"-")</f>
        <v>15</v>
      </c>
      <c r="U87" s="110">
        <f>IFERROR(IF(VLOOKUP($X87,E!$B$3:'E'!$AN$500,18,FALSE)=1000000000,"-",(IF(VLOOKUP($X87,E!$B$3:'E'!$AN$500,18,FALSE)&lt;0.0001,FIXED(VLOOKUP($X87,E!$B$3:'E'!$AN$500,18,FALSE),6),IF(VLOOKUP($X87,E!$B$3:'E'!$AN$500,18,FALSE)&lt;0.001,FIXED(VLOOKUP($X87,E!$B$3:'E'!$AN$500,18,FALSE),5),IF(VLOOKUP($X87,E!$B$3:'E'!$AN$500,18,FALSE)&lt;0.01,FIXED(VLOOKUP($X87,E!$B$3:'E'!$AN$500,18,FALSE),4),IF(VLOOKUP($X87,E!$B$3:'E'!$AN$500,18,FALSE)&lt;0.1,FIXED(VLOOKUP($X87,E!$B$3:'E'!$AN$500,18,FALSE),3),IF(VLOOKUP($X87,E!$B$3:'E'!$AN$500,18,FALSE)&lt;1,FIXED(VLOOKUP($X87,E!$B$3:'E'!$AN$500,18,FALSE),2),IF(VLOOKUP($X87,E!$B$3:'E'!$AN$500,18,FALSE)&lt;10,FIXED(VLOOKUP($X87,E!$B$3:'E'!$AN$500,18,FALSE),1),VLOOKUP($X87,E!$B$3:'E'!$AN$500,18,FALSE))))))))),"-")</f>
        <v>900</v>
      </c>
      <c r="X87" s="40">
        <v>8</v>
      </c>
    </row>
    <row r="88" spans="1:24" ht="9" customHeight="1" x14ac:dyDescent="0.2">
      <c r="A88" s="104" t="s">
        <v>545</v>
      </c>
      <c r="E88" s="110" t="str">
        <f>IFERROR(IF(VLOOKUP($X88,E!$B$3:'E'!$AN$500,5,FALSE)=1000000000,"-",(IF(VLOOKUP($X88,E!$B$3:'E'!$AN$500,5,FALSE)&lt;0.0001,FIXED(VLOOKUP($X88,E!$B$3:'E'!$AN$500,5,FALSE),6),IF(VLOOKUP($X88,E!$B$3:'E'!$AN$500,5,FALSE)&lt;0.001,FIXED(VLOOKUP($X88,E!$B$3:'E'!$AN$500,5,FALSE),5),IF(VLOOKUP($X88,E!$B$3:'E'!$AN$500,5,FALSE)&lt;0.01,FIXED(VLOOKUP($X88,E!$B$3:'E'!$AN$500,5,FALSE),4),IF(VLOOKUP($X88,E!$B$3:'E'!$AN$500,5,FALSE)&lt;0.1,FIXED(VLOOKUP($X88,E!$B$3:'E'!$AN$500,5,FALSE),3),IF(VLOOKUP($X88,E!$B$3:'E'!$AN$500,5,FALSE)&lt;1,FIXED(VLOOKUP($X88,E!$B$3:'E'!$AN$500,5,FALSE),2),IF(VLOOKUP($X88,E!$B$3:'E'!$AN$500,5,FALSE)&lt;10,FIXED(VLOOKUP($X88,E!$B$3:'E'!$AN$500,5,FALSE),1),VLOOKUP($X88,E!$B$3:'E'!$AN$500,5,FALSE))))))))),"-")</f>
        <v>0,20</v>
      </c>
      <c r="G88" s="110" t="str">
        <f>IFERROR(IF(VLOOKUP($X88,E!$B$3:'E'!$AN$500,6,FALSE)=1000000000,"-",(IF(VLOOKUP($X88,E!$B$3:'E'!$AN$500,6,FALSE)&lt;0.0001,FIXED(VLOOKUP($X88,E!$B$3:'E'!$AN$500,6,FALSE),6),IF(VLOOKUP($X88,E!$B$3:'E'!$AN$500,6,FALSE)&lt;0.001,FIXED(VLOOKUP($X88,E!$B$3:'E'!$AN$500,6,FALSE),5),IF(VLOOKUP($X88,E!$B$3:'E'!$AN$500,6,FALSE)&lt;0.01,FIXED(VLOOKUP($X88,E!$B$3:'E'!$AN$500,6,FALSE),4),IF(VLOOKUP($X88,E!$B$3:'E'!$AN$500,6,FALSE)&lt;0.1,FIXED(VLOOKUP($X88,E!$B$3:'E'!$AN$500,6,FALSE),3),IF(VLOOKUP($X88,E!$B$3:'E'!$AN$500,6,FALSE)&lt;1,FIXED(VLOOKUP($X88,E!$B$3:'E'!$AN$500,6,FALSE),2),IF(VLOOKUP($X88,E!$B$3:'E'!$AN$500,6,FALSE)&lt;10,FIXED(VLOOKUP($X88,E!$B$3:'E'!$AN$500,6,FALSE),1),VLOOKUP($X88,E!$B$3:'E'!$AN$500,6,FALSE))))))))),"-")</f>
        <v>0,20</v>
      </c>
      <c r="I88" s="110" t="str">
        <f>IFERROR(IF(VLOOKUP($X88,E!$B$3:'E'!$AN$500,7,FALSE)=1000000000,"-",(IF(VLOOKUP($X88,E!$B$3:'E'!$AN$500,7,FALSE)&lt;0.0001,FIXED(VLOOKUP($X88,E!$B$3:'E'!$AN$500,7,FALSE),6),IF(VLOOKUP($X88,E!$B$3:'E'!$AN$500,7,FALSE)&lt;0.001,FIXED(VLOOKUP($X88,E!$B$3:'E'!$AN$500,7,FALSE),5),IF(VLOOKUP($X88,E!$B$3:'E'!$AN$500,7,FALSE)&lt;0.01,FIXED(VLOOKUP($X88,E!$B$3:'E'!$AN$500,7,FALSE),4),IF(VLOOKUP($X88,E!$B$3:'E'!$AN$500,7,FALSE)&lt;0.1,FIXED(VLOOKUP($X88,E!$B$3:'E'!$AN$500,7,FALSE),3),IF(VLOOKUP($X88,E!$B$3:'E'!$AN$500,7,FALSE)&lt;1,FIXED(VLOOKUP($X88,E!$B$3:'E'!$AN$500,7,FALSE),2),IF(VLOOKUP($X88,E!$B$3:'E'!$AN$500,7,FALSE)&lt;10,FIXED(VLOOKUP($X88,E!$B$3:'E'!$AN$500,7,FALSE),1),VLOOKUP($X88,E!$B$3:'E'!$AN$500,7,FALSE))))))))),"-")</f>
        <v>4,0</v>
      </c>
      <c r="K88" s="110" t="str">
        <f>IFERROR(IF(VLOOKUP($X88,E!$B$3:'E'!$AN$500,8,FALSE)=1000000000,"-",(IF(VLOOKUP($X88,E!$B$3:'E'!$AN$500,8,FALSE)&lt;0.0001,FIXED(VLOOKUP($X88,E!$B$3:'E'!$AN$500,8,FALSE),6),IF(VLOOKUP($X88,E!$B$3:'E'!$AN$500,8,FALSE)&lt;0.001,FIXED(VLOOKUP($X88,E!$B$3:'E'!$AN$500,8,FALSE),5),IF(VLOOKUP($X88,E!$B$3:'E'!$AN$500,8,FALSE)&lt;0.01,FIXED(VLOOKUP($X88,E!$B$3:'E'!$AN$500,8,FALSE),4),IF(VLOOKUP($X88,E!$B$3:'E'!$AN$500,8,FALSE)&lt;0.1,FIXED(VLOOKUP($X88,E!$B$3:'E'!$AN$500,8,FALSE),3),IF(VLOOKUP($X88,E!$B$3:'E'!$AN$500,8,FALSE)&lt;1,FIXED(VLOOKUP($X88,E!$B$3:'E'!$AN$500,8,FALSE),2),IF(VLOOKUP($X88,E!$B$3:'E'!$AN$500,8,FALSE)&lt;10,FIXED(VLOOKUP($X88,E!$B$3:'E'!$AN$500,8,FALSE),1),VLOOKUP($X88,E!$B$3:'E'!$AN$500,8,FALSE))))))))),"-")</f>
        <v>6,4</v>
      </c>
      <c r="M88" s="110" t="str">
        <f>IFERROR(IF(VLOOKUP($X88,E!$B$3:'E'!$AN$500,9,FALSE)=1000000000,"-",(IF(VLOOKUP($X88,E!$B$3:'E'!$AN$500,9,FALSE)&lt;0.0001,FIXED(VLOOKUP($X88,E!$B$3:'E'!$AN$500,9,FALSE),6),IF(VLOOKUP($X88,E!$B$3:'E'!$AN$500,9,FALSE)&lt;0.001,FIXED(VLOOKUP($X88,E!$B$3:'E'!$AN$500,9,FALSE),5),IF(VLOOKUP($X88,E!$B$3:'E'!$AN$500,9,FALSE)&lt;0.01,FIXED(VLOOKUP($X88,E!$B$3:'E'!$AN$500,9,FALSE),4),IF(VLOOKUP($X88,E!$B$3:'E'!$AN$500,9,FALSE)&lt;0.1,FIXED(VLOOKUP($X88,E!$B$3:'E'!$AN$500,9,FALSE),3),IF(VLOOKUP($X88,E!$B$3:'E'!$AN$500,9,FALSE)&lt;1,FIXED(VLOOKUP($X88,E!$B$3:'E'!$AN$500,9,FALSE),2),IF(VLOOKUP($X88,E!$B$3:'E'!$AN$500,9,FALSE)&lt;10,FIXED(VLOOKUP($X88,E!$B$3:'E'!$AN$500,9,FALSE),1),VLOOKUP($X88,E!$B$3:'E'!$AN$500,9,FALSE))))))))),"-")</f>
        <v>6,4</v>
      </c>
      <c r="O88" s="110" t="str">
        <f>IFERROR(IF(VLOOKUP($X88,E!$B$3:'E'!$AN$500,10,FALSE)=1000000000,"-",(IF(VLOOKUP($X88,E!$B$3:'E'!$AN$500,10,FALSE)&lt;0.0001,FIXED(VLOOKUP($X88,E!$B$3:'E'!$AN$500,10,FALSE),6),IF(VLOOKUP($X88,E!$B$3:'E'!$AN$500,10,FALSE)&lt;0.001,FIXED(VLOOKUP($X88,E!$B$3:'E'!$AN$500,10,FALSE),5),IF(VLOOKUP($X88,E!$B$3:'E'!$AN$500,10,FALSE)&lt;0.01,FIXED(VLOOKUP($X88,E!$B$3:'E'!$AN$500,10,FALSE),4),IF(VLOOKUP($X88,E!$B$3:'E'!$AN$500,10,FALSE)&lt;0.1,FIXED(VLOOKUP($X88,E!$B$3:'E'!$AN$500,10,FALSE),3),IF(VLOOKUP($X88,E!$B$3:'E'!$AN$500,10,FALSE)&lt;1,FIXED(VLOOKUP($X88,E!$B$3:'E'!$AN$500,10,FALSE),2),IF(VLOOKUP($X88,E!$B$3:'E'!$AN$500,10,FALSE)&lt;10,FIXED(VLOOKUP($X88,E!$B$3:'E'!$AN$500,10,FALSE),1),VLOOKUP($X88,E!$B$3:'E'!$AN$500,10,FALSE))))))))),"-")</f>
        <v>-</v>
      </c>
      <c r="Q88" s="110" t="str">
        <f>IFERROR(IF(VLOOKUP($X88,E!$B$3:'E'!$AN$500,11,FALSE)=1000000000,"-",(IF(VLOOKUP($X88,E!$B$3:'E'!$AN$500,11,FALSE)&lt;0.0001,FIXED(VLOOKUP($X88,E!$B$3:'E'!$AN$500,11,FALSE),6),IF(VLOOKUP($X88,E!$B$3:'E'!$AN$500,11,FALSE)&lt;0.001,FIXED(VLOOKUP($X88,E!$B$3:'E'!$AN$500,11,FALSE),5),IF(VLOOKUP($X88,E!$B$3:'E'!$AN$500,11,FALSE)&lt;0.01,FIXED(VLOOKUP($X88,E!$B$3:'E'!$AN$500,11,FALSE),4),IF(VLOOKUP($X88,E!$B$3:'E'!$AN$500,11,FALSE)&lt;0.1,FIXED(VLOOKUP($X88,E!$B$3:'E'!$AN$500,11,FALSE),3),IF(VLOOKUP($X88,E!$B$3:'E'!$AN$500,11,FALSE)&lt;1,FIXED(VLOOKUP($X88,E!$B$3:'E'!$AN$500,11,FALSE),2),IF(VLOOKUP($X88,E!$B$3:'E'!$AN$500,11,FALSE)&lt;10,FIXED(VLOOKUP($X88,E!$B$3:'E'!$AN$500,11,FALSE),1),VLOOKUP($X88,E!$B$3:'E'!$AN$500,11,FALSE))))))))),"-")</f>
        <v>-</v>
      </c>
      <c r="S88" s="110" t="str">
        <f>IFERROR(IF(VLOOKUP($X88,E!$B$3:'E'!$AN$500,12,FALSE)=1000000000,"-",(IF(VLOOKUP($X88,E!$B$3:'E'!$AN$500,12,FALSE)&lt;0.0001,FIXED(VLOOKUP($X88,E!$B$3:'E'!$AN$500,12,FALSE),6),IF(VLOOKUP($X88,E!$B$3:'E'!$AN$500,12,FALSE)&lt;0.001,FIXED(VLOOKUP($X88,E!$B$3:'E'!$AN$500,12,FALSE),5),IF(VLOOKUP($X88,E!$B$3:'E'!$AN$500,12,FALSE)&lt;0.01,FIXED(VLOOKUP($X88,E!$B$3:'E'!$AN$500,12,FALSE),4),IF(VLOOKUP($X88,E!$B$3:'E'!$AN$500,12,FALSE)&lt;0.1,FIXED(VLOOKUP($X88,E!$B$3:'E'!$AN$500,12,FALSE),3),IF(VLOOKUP($X88,E!$B$3:'E'!$AN$500,12,FALSE)&lt;1,FIXED(VLOOKUP($X88,E!$B$3:'E'!$AN$500,12,FALSE),2),IF(VLOOKUP($X88,E!$B$3:'E'!$AN$500,12,FALSE)&lt;10,FIXED(VLOOKUP($X88,E!$B$3:'E'!$AN$500,12,FALSE),1),VLOOKUP($X88,E!$B$3:'E'!$AN$500,12,FALSE))))))))),"-")</f>
        <v>6,4</v>
      </c>
      <c r="U88" s="110">
        <f>IFERROR(IF(VLOOKUP($X88,E!$B$3:'E'!$AN$500,18,FALSE)=1000000000,"-",(IF(VLOOKUP($X88,E!$B$3:'E'!$AN$500,18,FALSE)&lt;0.0001,FIXED(VLOOKUP($X88,E!$B$3:'E'!$AN$500,18,FALSE),6),IF(VLOOKUP($X88,E!$B$3:'E'!$AN$500,18,FALSE)&lt;0.001,FIXED(VLOOKUP($X88,E!$B$3:'E'!$AN$500,18,FALSE),5),IF(VLOOKUP($X88,E!$B$3:'E'!$AN$500,18,FALSE)&lt;0.01,FIXED(VLOOKUP($X88,E!$B$3:'E'!$AN$500,18,FALSE),4),IF(VLOOKUP($X88,E!$B$3:'E'!$AN$500,18,FALSE)&lt;0.1,FIXED(VLOOKUP($X88,E!$B$3:'E'!$AN$500,18,FALSE),3),IF(VLOOKUP($X88,E!$B$3:'E'!$AN$500,18,FALSE)&lt;1,FIXED(VLOOKUP($X88,E!$B$3:'E'!$AN$500,18,FALSE),2),IF(VLOOKUP($X88,E!$B$3:'E'!$AN$500,18,FALSE)&lt;10,FIXED(VLOOKUP($X88,E!$B$3:'E'!$AN$500,18,FALSE),1),VLOOKUP($X88,E!$B$3:'E'!$AN$500,18,FALSE))))))))),"-")</f>
        <v>400</v>
      </c>
      <c r="X88" s="40">
        <v>36</v>
      </c>
    </row>
    <row r="89" spans="1:24" ht="9" customHeight="1" x14ac:dyDescent="0.2">
      <c r="A89" s="104" t="s">
        <v>2205</v>
      </c>
      <c r="E89" s="110" t="str">
        <f>IFERROR(IF(VLOOKUP($X89,E!$B$3:'E'!$AN$500,5,FALSE)=1000000000,"-",(IF(VLOOKUP($X89,E!$B$3:'E'!$AN$500,5,FALSE)&lt;0.0001,FIXED(VLOOKUP($X89,E!$B$3:'E'!$AN$500,5,FALSE),6),IF(VLOOKUP($X89,E!$B$3:'E'!$AN$500,5,FALSE)&lt;0.001,FIXED(VLOOKUP($X89,E!$B$3:'E'!$AN$500,5,FALSE),5),IF(VLOOKUP($X89,E!$B$3:'E'!$AN$500,5,FALSE)&lt;0.01,FIXED(VLOOKUP($X89,E!$B$3:'E'!$AN$500,5,FALSE),4),IF(VLOOKUP($X89,E!$B$3:'E'!$AN$500,5,FALSE)&lt;0.1,FIXED(VLOOKUP($X89,E!$B$3:'E'!$AN$500,5,FALSE),3),IF(VLOOKUP($X89,E!$B$3:'E'!$AN$500,5,FALSE)&lt;1,FIXED(VLOOKUP($X89,E!$B$3:'E'!$AN$500,5,FALSE),2),IF(VLOOKUP($X89,E!$B$3:'E'!$AN$500,5,FALSE)&lt;10,FIXED(VLOOKUP($X89,E!$B$3:'E'!$AN$500,5,FALSE),1),VLOOKUP($X89,E!$B$3:'E'!$AN$500,5,FALSE))))))))),"-")</f>
        <v>0,30</v>
      </c>
      <c r="G89" s="110" t="str">
        <f>IFERROR(IF(VLOOKUP($X89,E!$B$3:'E'!$AN$500,6,FALSE)=1000000000,"-",(IF(VLOOKUP($X89,E!$B$3:'E'!$AN$500,6,FALSE)&lt;0.0001,FIXED(VLOOKUP($X89,E!$B$3:'E'!$AN$500,6,FALSE),6),IF(VLOOKUP($X89,E!$B$3:'E'!$AN$500,6,FALSE)&lt;0.001,FIXED(VLOOKUP($X89,E!$B$3:'E'!$AN$500,6,FALSE),5),IF(VLOOKUP($X89,E!$B$3:'E'!$AN$500,6,FALSE)&lt;0.01,FIXED(VLOOKUP($X89,E!$B$3:'E'!$AN$500,6,FALSE),4),IF(VLOOKUP($X89,E!$B$3:'E'!$AN$500,6,FALSE)&lt;0.1,FIXED(VLOOKUP($X89,E!$B$3:'E'!$AN$500,6,FALSE),3),IF(VLOOKUP($X89,E!$B$3:'E'!$AN$500,6,FALSE)&lt;1,FIXED(VLOOKUP($X89,E!$B$3:'E'!$AN$500,6,FALSE),2),IF(VLOOKUP($X89,E!$B$3:'E'!$AN$500,6,FALSE)&lt;10,FIXED(VLOOKUP($X89,E!$B$3:'E'!$AN$500,6,FALSE),1),VLOOKUP($X89,E!$B$3:'E'!$AN$500,6,FALSE))))))))),"-")</f>
        <v>0,30</v>
      </c>
      <c r="I89" s="110" t="str">
        <f>IFERROR(IF(VLOOKUP($X89,E!$B$3:'E'!$AN$500,7,FALSE)=1000000000,"-",(IF(VLOOKUP($X89,E!$B$3:'E'!$AN$500,7,FALSE)&lt;0.0001,FIXED(VLOOKUP($X89,E!$B$3:'E'!$AN$500,7,FALSE),6),IF(VLOOKUP($X89,E!$B$3:'E'!$AN$500,7,FALSE)&lt;0.001,FIXED(VLOOKUP($X89,E!$B$3:'E'!$AN$500,7,FALSE),5),IF(VLOOKUP($X89,E!$B$3:'E'!$AN$500,7,FALSE)&lt;0.01,FIXED(VLOOKUP($X89,E!$B$3:'E'!$AN$500,7,FALSE),4),IF(VLOOKUP($X89,E!$B$3:'E'!$AN$500,7,FALSE)&lt;0.1,FIXED(VLOOKUP($X89,E!$B$3:'E'!$AN$500,7,FALSE),3),IF(VLOOKUP($X89,E!$B$3:'E'!$AN$500,7,FALSE)&lt;1,FIXED(VLOOKUP($X89,E!$B$3:'E'!$AN$500,7,FALSE),2),IF(VLOOKUP($X89,E!$B$3:'E'!$AN$500,7,FALSE)&lt;10,FIXED(VLOOKUP($X89,E!$B$3:'E'!$AN$500,7,FALSE),1),VLOOKUP($X89,E!$B$3:'E'!$AN$500,7,FALSE))))))))),"-")</f>
        <v>0,30</v>
      </c>
      <c r="K89" s="110" t="str">
        <f>IFERROR(IF(VLOOKUP($X89,E!$B$3:'E'!$AN$500,8,FALSE)=1000000000,"-",(IF(VLOOKUP($X89,E!$B$3:'E'!$AN$500,8,FALSE)&lt;0.0001,FIXED(VLOOKUP($X89,E!$B$3:'E'!$AN$500,8,FALSE),6),IF(VLOOKUP($X89,E!$B$3:'E'!$AN$500,8,FALSE)&lt;0.001,FIXED(VLOOKUP($X89,E!$B$3:'E'!$AN$500,8,FALSE),5),IF(VLOOKUP($X89,E!$B$3:'E'!$AN$500,8,FALSE)&lt;0.01,FIXED(VLOOKUP($X89,E!$B$3:'E'!$AN$500,8,FALSE),4),IF(VLOOKUP($X89,E!$B$3:'E'!$AN$500,8,FALSE)&lt;0.1,FIXED(VLOOKUP($X89,E!$B$3:'E'!$AN$500,8,FALSE),3),IF(VLOOKUP($X89,E!$B$3:'E'!$AN$500,8,FALSE)&lt;1,FIXED(VLOOKUP($X89,E!$B$3:'E'!$AN$500,8,FALSE),2),IF(VLOOKUP($X89,E!$B$3:'E'!$AN$500,8,FALSE)&lt;10,FIXED(VLOOKUP($X89,E!$B$3:'E'!$AN$500,8,FALSE),1),VLOOKUP($X89,E!$B$3:'E'!$AN$500,8,FALSE))))))))),"-")</f>
        <v>0,30</v>
      </c>
      <c r="M89" s="110" t="str">
        <f>IFERROR(IF(VLOOKUP($X89,E!$B$3:'E'!$AN$500,9,FALSE)=1000000000,"-",(IF(VLOOKUP($X89,E!$B$3:'E'!$AN$500,9,FALSE)&lt;0.0001,FIXED(VLOOKUP($X89,E!$B$3:'E'!$AN$500,9,FALSE),6),IF(VLOOKUP($X89,E!$B$3:'E'!$AN$500,9,FALSE)&lt;0.001,FIXED(VLOOKUP($X89,E!$B$3:'E'!$AN$500,9,FALSE),5),IF(VLOOKUP($X89,E!$B$3:'E'!$AN$500,9,FALSE)&lt;0.01,FIXED(VLOOKUP($X89,E!$B$3:'E'!$AN$500,9,FALSE),4),IF(VLOOKUP($X89,E!$B$3:'E'!$AN$500,9,FALSE)&lt;0.1,FIXED(VLOOKUP($X89,E!$B$3:'E'!$AN$500,9,FALSE),3),IF(VLOOKUP($X89,E!$B$3:'E'!$AN$500,9,FALSE)&lt;1,FIXED(VLOOKUP($X89,E!$B$3:'E'!$AN$500,9,FALSE),2),IF(VLOOKUP($X89,E!$B$3:'E'!$AN$500,9,FALSE)&lt;10,FIXED(VLOOKUP($X89,E!$B$3:'E'!$AN$500,9,FALSE),1),VLOOKUP($X89,E!$B$3:'E'!$AN$500,9,FALSE))))))))),"-")</f>
        <v>0,30</v>
      </c>
      <c r="O89" s="110" t="str">
        <f>IFERROR(IF(VLOOKUP($X89,E!$B$3:'E'!$AN$500,10,FALSE)=1000000000,"-",(IF(VLOOKUP($X89,E!$B$3:'E'!$AN$500,10,FALSE)&lt;0.0001,FIXED(VLOOKUP($X89,E!$B$3:'E'!$AN$500,10,FALSE),6),IF(VLOOKUP($X89,E!$B$3:'E'!$AN$500,10,FALSE)&lt;0.001,FIXED(VLOOKUP($X89,E!$B$3:'E'!$AN$500,10,FALSE),5),IF(VLOOKUP($X89,E!$B$3:'E'!$AN$500,10,FALSE)&lt;0.01,FIXED(VLOOKUP($X89,E!$B$3:'E'!$AN$500,10,FALSE),4),IF(VLOOKUP($X89,E!$B$3:'E'!$AN$500,10,FALSE)&lt;0.1,FIXED(VLOOKUP($X89,E!$B$3:'E'!$AN$500,10,FALSE),3),IF(VLOOKUP($X89,E!$B$3:'E'!$AN$500,10,FALSE)&lt;1,FIXED(VLOOKUP($X89,E!$B$3:'E'!$AN$500,10,FALSE),2),IF(VLOOKUP($X89,E!$B$3:'E'!$AN$500,10,FALSE)&lt;10,FIXED(VLOOKUP($X89,E!$B$3:'E'!$AN$500,10,FALSE),1),VLOOKUP($X89,E!$B$3:'E'!$AN$500,10,FALSE))))))))),"-")</f>
        <v>-</v>
      </c>
      <c r="Q89" s="110" t="str">
        <f>IFERROR(IF(VLOOKUP($X89,E!$B$3:'E'!$AN$500,11,FALSE)=1000000000,"-",(IF(VLOOKUP($X89,E!$B$3:'E'!$AN$500,11,FALSE)&lt;0.0001,FIXED(VLOOKUP($X89,E!$B$3:'E'!$AN$500,11,FALSE),6),IF(VLOOKUP($X89,E!$B$3:'E'!$AN$500,11,FALSE)&lt;0.001,FIXED(VLOOKUP($X89,E!$B$3:'E'!$AN$500,11,FALSE),5),IF(VLOOKUP($X89,E!$B$3:'E'!$AN$500,11,FALSE)&lt;0.01,FIXED(VLOOKUP($X89,E!$B$3:'E'!$AN$500,11,FALSE),4),IF(VLOOKUP($X89,E!$B$3:'E'!$AN$500,11,FALSE)&lt;0.1,FIXED(VLOOKUP($X89,E!$B$3:'E'!$AN$500,11,FALSE),3),IF(VLOOKUP($X89,E!$B$3:'E'!$AN$500,11,FALSE)&lt;1,FIXED(VLOOKUP($X89,E!$B$3:'E'!$AN$500,11,FALSE),2),IF(VLOOKUP($X89,E!$B$3:'E'!$AN$500,11,FALSE)&lt;10,FIXED(VLOOKUP($X89,E!$B$3:'E'!$AN$500,11,FALSE),1),VLOOKUP($X89,E!$B$3:'E'!$AN$500,11,FALSE))))))))),"-")</f>
        <v>-</v>
      </c>
      <c r="S89" s="110" t="str">
        <f>IFERROR(IF(VLOOKUP($X89,E!$B$3:'E'!$AN$500,12,FALSE)=1000000000,"-",(IF(VLOOKUP($X89,E!$B$3:'E'!$AN$500,12,FALSE)&lt;0.0001,FIXED(VLOOKUP($X89,E!$B$3:'E'!$AN$500,12,FALSE),6),IF(VLOOKUP($X89,E!$B$3:'E'!$AN$500,12,FALSE)&lt;0.001,FIXED(VLOOKUP($X89,E!$B$3:'E'!$AN$500,12,FALSE),5),IF(VLOOKUP($X89,E!$B$3:'E'!$AN$500,12,FALSE)&lt;0.01,FIXED(VLOOKUP($X89,E!$B$3:'E'!$AN$500,12,FALSE),4),IF(VLOOKUP($X89,E!$B$3:'E'!$AN$500,12,FALSE)&lt;0.1,FIXED(VLOOKUP($X89,E!$B$3:'E'!$AN$500,12,FALSE),3),IF(VLOOKUP($X89,E!$B$3:'E'!$AN$500,12,FALSE)&lt;1,FIXED(VLOOKUP($X89,E!$B$3:'E'!$AN$500,12,FALSE),2),IF(VLOOKUP($X89,E!$B$3:'E'!$AN$500,12,FALSE)&lt;10,FIXED(VLOOKUP($X89,E!$B$3:'E'!$AN$500,12,FALSE),1),VLOOKUP($X89,E!$B$3:'E'!$AN$500,12,FALSE))))))))),"-")</f>
        <v>0,30</v>
      </c>
      <c r="U89" s="110">
        <f>IFERROR(IF(VLOOKUP($X89,E!$B$3:'E'!$AN$500,18,FALSE)=1000000000,"-",(IF(VLOOKUP($X89,E!$B$3:'E'!$AN$500,18,FALSE)&lt;0.0001,FIXED(VLOOKUP($X89,E!$B$3:'E'!$AN$500,18,FALSE),6),IF(VLOOKUP($X89,E!$B$3:'E'!$AN$500,18,FALSE)&lt;0.001,FIXED(VLOOKUP($X89,E!$B$3:'E'!$AN$500,18,FALSE),5),IF(VLOOKUP($X89,E!$B$3:'E'!$AN$500,18,FALSE)&lt;0.01,FIXED(VLOOKUP($X89,E!$B$3:'E'!$AN$500,18,FALSE),4),IF(VLOOKUP($X89,E!$B$3:'E'!$AN$500,18,FALSE)&lt;0.1,FIXED(VLOOKUP($X89,E!$B$3:'E'!$AN$500,18,FALSE),3),IF(VLOOKUP($X89,E!$B$3:'E'!$AN$500,18,FALSE)&lt;1,FIXED(VLOOKUP($X89,E!$B$3:'E'!$AN$500,18,FALSE),2),IF(VLOOKUP($X89,E!$B$3:'E'!$AN$500,18,FALSE)&lt;10,FIXED(VLOOKUP($X89,E!$B$3:'E'!$AN$500,18,FALSE),1),VLOOKUP($X89,E!$B$3:'E'!$AN$500,18,FALSE))))))))),"-")</f>
        <v>10</v>
      </c>
      <c r="X89" s="40">
        <v>9</v>
      </c>
    </row>
    <row r="90" spans="1:24" ht="9" customHeight="1" x14ac:dyDescent="0.2">
      <c r="A90" s="104" t="s">
        <v>2207</v>
      </c>
      <c r="E90" s="110" t="str">
        <f>IFERROR(IF(VLOOKUP($X90,E!$B$3:'E'!$AN$500,5,FALSE)=1000000000,"-",(IF(VLOOKUP($X90,E!$B$3:'E'!$AN$500,5,FALSE)&lt;0.0001,FIXED(VLOOKUP($X90,E!$B$3:'E'!$AN$500,5,FALSE),6),IF(VLOOKUP($X90,E!$B$3:'E'!$AN$500,5,FALSE)&lt;0.001,FIXED(VLOOKUP($X90,E!$B$3:'E'!$AN$500,5,FALSE),5),IF(VLOOKUP($X90,E!$B$3:'E'!$AN$500,5,FALSE)&lt;0.01,FIXED(VLOOKUP($X90,E!$B$3:'E'!$AN$500,5,FALSE),4),IF(VLOOKUP($X90,E!$B$3:'E'!$AN$500,5,FALSE)&lt;0.1,FIXED(VLOOKUP($X90,E!$B$3:'E'!$AN$500,5,FALSE),3),IF(VLOOKUP($X90,E!$B$3:'E'!$AN$500,5,FALSE)&lt;1,FIXED(VLOOKUP($X90,E!$B$3:'E'!$AN$500,5,FALSE),2),IF(VLOOKUP($X90,E!$B$3:'E'!$AN$500,5,FALSE)&lt;10,FIXED(VLOOKUP($X90,E!$B$3:'E'!$AN$500,5,FALSE),1),VLOOKUP($X90,E!$B$3:'E'!$AN$500,5,FALSE))))))))),"-")</f>
        <v>0,30</v>
      </c>
      <c r="G90" s="110" t="str">
        <f>IFERROR(IF(VLOOKUP($X90,E!$B$3:'E'!$AN$500,6,FALSE)=1000000000,"-",(IF(VLOOKUP($X90,E!$B$3:'E'!$AN$500,6,FALSE)&lt;0.0001,FIXED(VLOOKUP($X90,E!$B$3:'E'!$AN$500,6,FALSE),6),IF(VLOOKUP($X90,E!$B$3:'E'!$AN$500,6,FALSE)&lt;0.001,FIXED(VLOOKUP($X90,E!$B$3:'E'!$AN$500,6,FALSE),5),IF(VLOOKUP($X90,E!$B$3:'E'!$AN$500,6,FALSE)&lt;0.01,FIXED(VLOOKUP($X90,E!$B$3:'E'!$AN$500,6,FALSE),4),IF(VLOOKUP($X90,E!$B$3:'E'!$AN$500,6,FALSE)&lt;0.1,FIXED(VLOOKUP($X90,E!$B$3:'E'!$AN$500,6,FALSE),3),IF(VLOOKUP($X90,E!$B$3:'E'!$AN$500,6,FALSE)&lt;1,FIXED(VLOOKUP($X90,E!$B$3:'E'!$AN$500,6,FALSE),2),IF(VLOOKUP($X90,E!$B$3:'E'!$AN$500,6,FALSE)&lt;10,FIXED(VLOOKUP($X90,E!$B$3:'E'!$AN$500,6,FALSE),1),VLOOKUP($X90,E!$B$3:'E'!$AN$500,6,FALSE))))))))),"-")</f>
        <v>0,30</v>
      </c>
      <c r="I90" s="110" t="str">
        <f>IFERROR(IF(VLOOKUP($X90,E!$B$3:'E'!$AN$500,7,FALSE)=1000000000,"-",(IF(VLOOKUP($X90,E!$B$3:'E'!$AN$500,7,FALSE)&lt;0.0001,FIXED(VLOOKUP($X90,E!$B$3:'E'!$AN$500,7,FALSE),6),IF(VLOOKUP($X90,E!$B$3:'E'!$AN$500,7,FALSE)&lt;0.001,FIXED(VLOOKUP($X90,E!$B$3:'E'!$AN$500,7,FALSE),5),IF(VLOOKUP($X90,E!$B$3:'E'!$AN$500,7,FALSE)&lt;0.01,FIXED(VLOOKUP($X90,E!$B$3:'E'!$AN$500,7,FALSE),4),IF(VLOOKUP($X90,E!$B$3:'E'!$AN$500,7,FALSE)&lt;0.1,FIXED(VLOOKUP($X90,E!$B$3:'E'!$AN$500,7,FALSE),3),IF(VLOOKUP($X90,E!$B$3:'E'!$AN$500,7,FALSE)&lt;1,FIXED(VLOOKUP($X90,E!$B$3:'E'!$AN$500,7,FALSE),2),IF(VLOOKUP($X90,E!$B$3:'E'!$AN$500,7,FALSE)&lt;10,FIXED(VLOOKUP($X90,E!$B$3:'E'!$AN$500,7,FALSE),1),VLOOKUP($X90,E!$B$3:'E'!$AN$500,7,FALSE))))))))),"-")</f>
        <v>0,30</v>
      </c>
      <c r="K90" s="110" t="str">
        <f>IFERROR(IF(VLOOKUP($X90,E!$B$3:'E'!$AN$500,8,FALSE)=1000000000,"-",(IF(VLOOKUP($X90,E!$B$3:'E'!$AN$500,8,FALSE)&lt;0.0001,FIXED(VLOOKUP($X90,E!$B$3:'E'!$AN$500,8,FALSE),6),IF(VLOOKUP($X90,E!$B$3:'E'!$AN$500,8,FALSE)&lt;0.001,FIXED(VLOOKUP($X90,E!$B$3:'E'!$AN$500,8,FALSE),5),IF(VLOOKUP($X90,E!$B$3:'E'!$AN$500,8,FALSE)&lt;0.01,FIXED(VLOOKUP($X90,E!$B$3:'E'!$AN$500,8,FALSE),4),IF(VLOOKUP($X90,E!$B$3:'E'!$AN$500,8,FALSE)&lt;0.1,FIXED(VLOOKUP($X90,E!$B$3:'E'!$AN$500,8,FALSE),3),IF(VLOOKUP($X90,E!$B$3:'E'!$AN$500,8,FALSE)&lt;1,FIXED(VLOOKUP($X90,E!$B$3:'E'!$AN$500,8,FALSE),2),IF(VLOOKUP($X90,E!$B$3:'E'!$AN$500,8,FALSE)&lt;10,FIXED(VLOOKUP($X90,E!$B$3:'E'!$AN$500,8,FALSE),1),VLOOKUP($X90,E!$B$3:'E'!$AN$500,8,FALSE))))))))),"-")</f>
        <v>1,0</v>
      </c>
      <c r="M90" s="110" t="str">
        <f>IFERROR(IF(VLOOKUP($X90,E!$B$3:'E'!$AN$500,9,FALSE)=1000000000,"-",(IF(VLOOKUP($X90,E!$B$3:'E'!$AN$500,9,FALSE)&lt;0.0001,FIXED(VLOOKUP($X90,E!$B$3:'E'!$AN$500,9,FALSE),6),IF(VLOOKUP($X90,E!$B$3:'E'!$AN$500,9,FALSE)&lt;0.001,FIXED(VLOOKUP($X90,E!$B$3:'E'!$AN$500,9,FALSE),5),IF(VLOOKUP($X90,E!$B$3:'E'!$AN$500,9,FALSE)&lt;0.01,FIXED(VLOOKUP($X90,E!$B$3:'E'!$AN$500,9,FALSE),4),IF(VLOOKUP($X90,E!$B$3:'E'!$AN$500,9,FALSE)&lt;0.1,FIXED(VLOOKUP($X90,E!$B$3:'E'!$AN$500,9,FALSE),3),IF(VLOOKUP($X90,E!$B$3:'E'!$AN$500,9,FALSE)&lt;1,FIXED(VLOOKUP($X90,E!$B$3:'E'!$AN$500,9,FALSE),2),IF(VLOOKUP($X90,E!$B$3:'E'!$AN$500,9,FALSE)&lt;10,FIXED(VLOOKUP($X90,E!$B$3:'E'!$AN$500,9,FALSE),1),VLOOKUP($X90,E!$B$3:'E'!$AN$500,9,FALSE))))))))),"-")</f>
        <v>1,0</v>
      </c>
      <c r="O90" s="110" t="str">
        <f>IFERROR(IF(VLOOKUP($X90,E!$B$3:'E'!$AN$500,10,FALSE)=1000000000,"-",(IF(VLOOKUP($X90,E!$B$3:'E'!$AN$500,10,FALSE)&lt;0.0001,FIXED(VLOOKUP($X90,E!$B$3:'E'!$AN$500,10,FALSE),6),IF(VLOOKUP($X90,E!$B$3:'E'!$AN$500,10,FALSE)&lt;0.001,FIXED(VLOOKUP($X90,E!$B$3:'E'!$AN$500,10,FALSE),5),IF(VLOOKUP($X90,E!$B$3:'E'!$AN$500,10,FALSE)&lt;0.01,FIXED(VLOOKUP($X90,E!$B$3:'E'!$AN$500,10,FALSE),4),IF(VLOOKUP($X90,E!$B$3:'E'!$AN$500,10,FALSE)&lt;0.1,FIXED(VLOOKUP($X90,E!$B$3:'E'!$AN$500,10,FALSE),3),IF(VLOOKUP($X90,E!$B$3:'E'!$AN$500,10,FALSE)&lt;1,FIXED(VLOOKUP($X90,E!$B$3:'E'!$AN$500,10,FALSE),2),IF(VLOOKUP($X90,E!$B$3:'E'!$AN$500,10,FALSE)&lt;10,FIXED(VLOOKUP($X90,E!$B$3:'E'!$AN$500,10,FALSE),1),VLOOKUP($X90,E!$B$3:'E'!$AN$500,10,FALSE))))))))),"-")</f>
        <v>-</v>
      </c>
      <c r="Q90" s="110" t="str">
        <f>IFERROR(IF(VLOOKUP($X90,E!$B$3:'E'!$AN$500,11,FALSE)=1000000000,"-",(IF(VLOOKUP($X90,E!$B$3:'E'!$AN$500,11,FALSE)&lt;0.0001,FIXED(VLOOKUP($X90,E!$B$3:'E'!$AN$500,11,FALSE),6),IF(VLOOKUP($X90,E!$B$3:'E'!$AN$500,11,FALSE)&lt;0.001,FIXED(VLOOKUP($X90,E!$B$3:'E'!$AN$500,11,FALSE),5),IF(VLOOKUP($X90,E!$B$3:'E'!$AN$500,11,FALSE)&lt;0.01,FIXED(VLOOKUP($X90,E!$B$3:'E'!$AN$500,11,FALSE),4),IF(VLOOKUP($X90,E!$B$3:'E'!$AN$500,11,FALSE)&lt;0.1,FIXED(VLOOKUP($X90,E!$B$3:'E'!$AN$500,11,FALSE),3),IF(VLOOKUP($X90,E!$B$3:'E'!$AN$500,11,FALSE)&lt;1,FIXED(VLOOKUP($X90,E!$B$3:'E'!$AN$500,11,FALSE),2),IF(VLOOKUP($X90,E!$B$3:'E'!$AN$500,11,FALSE)&lt;10,FIXED(VLOOKUP($X90,E!$B$3:'E'!$AN$500,11,FALSE),1),VLOOKUP($X90,E!$B$3:'E'!$AN$500,11,FALSE))))))))),"-")</f>
        <v>-</v>
      </c>
      <c r="S90" s="110" t="str">
        <f>IFERROR(IF(VLOOKUP($X90,E!$B$3:'E'!$AN$500,12,FALSE)=1000000000,"-",(IF(VLOOKUP($X90,E!$B$3:'E'!$AN$500,12,FALSE)&lt;0.0001,FIXED(VLOOKUP($X90,E!$B$3:'E'!$AN$500,12,FALSE),6),IF(VLOOKUP($X90,E!$B$3:'E'!$AN$500,12,FALSE)&lt;0.001,FIXED(VLOOKUP($X90,E!$B$3:'E'!$AN$500,12,FALSE),5),IF(VLOOKUP($X90,E!$B$3:'E'!$AN$500,12,FALSE)&lt;0.01,FIXED(VLOOKUP($X90,E!$B$3:'E'!$AN$500,12,FALSE),4),IF(VLOOKUP($X90,E!$B$3:'E'!$AN$500,12,FALSE)&lt;0.1,FIXED(VLOOKUP($X90,E!$B$3:'E'!$AN$500,12,FALSE),3),IF(VLOOKUP($X90,E!$B$3:'E'!$AN$500,12,FALSE)&lt;1,FIXED(VLOOKUP($X90,E!$B$3:'E'!$AN$500,12,FALSE),2),IF(VLOOKUP($X90,E!$B$3:'E'!$AN$500,12,FALSE)&lt;10,FIXED(VLOOKUP($X90,E!$B$3:'E'!$AN$500,12,FALSE),1),VLOOKUP($X90,E!$B$3:'E'!$AN$500,12,FALSE))))))))),"-")</f>
        <v>1,0</v>
      </c>
      <c r="U90" s="110">
        <f>IFERROR(IF(VLOOKUP($X90,E!$B$3:'E'!$AN$500,18,FALSE)=1000000000,"-",(IF(VLOOKUP($X90,E!$B$3:'E'!$AN$500,18,FALSE)&lt;0.0001,FIXED(VLOOKUP($X90,E!$B$3:'E'!$AN$500,18,FALSE),6),IF(VLOOKUP($X90,E!$B$3:'E'!$AN$500,18,FALSE)&lt;0.001,FIXED(VLOOKUP($X90,E!$B$3:'E'!$AN$500,18,FALSE),5),IF(VLOOKUP($X90,E!$B$3:'E'!$AN$500,18,FALSE)&lt;0.01,FIXED(VLOOKUP($X90,E!$B$3:'E'!$AN$500,18,FALSE),4),IF(VLOOKUP($X90,E!$B$3:'E'!$AN$500,18,FALSE)&lt;0.1,FIXED(VLOOKUP($X90,E!$B$3:'E'!$AN$500,18,FALSE),3),IF(VLOOKUP($X90,E!$B$3:'E'!$AN$500,18,FALSE)&lt;1,FIXED(VLOOKUP($X90,E!$B$3:'E'!$AN$500,18,FALSE),2),IF(VLOOKUP($X90,E!$B$3:'E'!$AN$500,18,FALSE)&lt;10,FIXED(VLOOKUP($X90,E!$B$3:'E'!$AN$500,18,FALSE),1),VLOOKUP($X90,E!$B$3:'E'!$AN$500,18,FALSE))))))))),"-")</f>
        <v>20</v>
      </c>
      <c r="X90" s="40">
        <v>519</v>
      </c>
    </row>
    <row r="91" spans="1:24" ht="9" customHeight="1" x14ac:dyDescent="0.2">
      <c r="A91" s="104" t="s">
        <v>2206</v>
      </c>
      <c r="E91" s="110" t="str">
        <f>IFERROR(IF(VLOOKUP($X91,E!$B$3:'E'!$AN$500,5,FALSE)=1000000000,"-",(IF(VLOOKUP($X91,E!$B$3:'E'!$AN$500,5,FALSE)&lt;0.0001,FIXED(VLOOKUP($X91,E!$B$3:'E'!$AN$500,5,FALSE),6),IF(VLOOKUP($X91,E!$B$3:'E'!$AN$500,5,FALSE)&lt;0.001,FIXED(VLOOKUP($X91,E!$B$3:'E'!$AN$500,5,FALSE),5),IF(VLOOKUP($X91,E!$B$3:'E'!$AN$500,5,FALSE)&lt;0.01,FIXED(VLOOKUP($X91,E!$B$3:'E'!$AN$500,5,FALSE),4),IF(VLOOKUP($X91,E!$B$3:'E'!$AN$500,5,FALSE)&lt;0.1,FIXED(VLOOKUP($X91,E!$B$3:'E'!$AN$500,5,FALSE),3),IF(VLOOKUP($X91,E!$B$3:'E'!$AN$500,5,FALSE)&lt;1,FIXED(VLOOKUP($X91,E!$B$3:'E'!$AN$500,5,FALSE),2),IF(VLOOKUP($X91,E!$B$3:'E'!$AN$500,5,FALSE)&lt;10,FIXED(VLOOKUP($X91,E!$B$3:'E'!$AN$500,5,FALSE),1),VLOOKUP($X91,E!$B$3:'E'!$AN$500,5,FALSE))))))))),"-")</f>
        <v>0,80</v>
      </c>
      <c r="G91" s="110" t="str">
        <f>IFERROR(IF(VLOOKUP($X91,E!$B$3:'E'!$AN$500,6,FALSE)=1000000000,"-",(IF(VLOOKUP($X91,E!$B$3:'E'!$AN$500,6,FALSE)&lt;0.0001,FIXED(VLOOKUP($X91,E!$B$3:'E'!$AN$500,6,FALSE),6),IF(VLOOKUP($X91,E!$B$3:'E'!$AN$500,6,FALSE)&lt;0.001,FIXED(VLOOKUP($X91,E!$B$3:'E'!$AN$500,6,FALSE),5),IF(VLOOKUP($X91,E!$B$3:'E'!$AN$500,6,FALSE)&lt;0.01,FIXED(VLOOKUP($X91,E!$B$3:'E'!$AN$500,6,FALSE),4),IF(VLOOKUP($X91,E!$B$3:'E'!$AN$500,6,FALSE)&lt;0.1,FIXED(VLOOKUP($X91,E!$B$3:'E'!$AN$500,6,FALSE),3),IF(VLOOKUP($X91,E!$B$3:'E'!$AN$500,6,FALSE)&lt;1,FIXED(VLOOKUP($X91,E!$B$3:'E'!$AN$500,6,FALSE),2),IF(VLOOKUP($X91,E!$B$3:'E'!$AN$500,6,FALSE)&lt;10,FIXED(VLOOKUP($X91,E!$B$3:'E'!$AN$500,6,FALSE),1),VLOOKUP($X91,E!$B$3:'E'!$AN$500,6,FALSE))))))))),"-")</f>
        <v>0,80</v>
      </c>
      <c r="I91" s="110" t="str">
        <f>IFERROR(IF(VLOOKUP($X91,E!$B$3:'E'!$AN$500,7,FALSE)=1000000000,"-",(IF(VLOOKUP($X91,E!$B$3:'E'!$AN$500,7,FALSE)&lt;0.0001,FIXED(VLOOKUP($X91,E!$B$3:'E'!$AN$500,7,FALSE),6),IF(VLOOKUP($X91,E!$B$3:'E'!$AN$500,7,FALSE)&lt;0.001,FIXED(VLOOKUP($X91,E!$B$3:'E'!$AN$500,7,FALSE),5),IF(VLOOKUP($X91,E!$B$3:'E'!$AN$500,7,FALSE)&lt;0.01,FIXED(VLOOKUP($X91,E!$B$3:'E'!$AN$500,7,FALSE),4),IF(VLOOKUP($X91,E!$B$3:'E'!$AN$500,7,FALSE)&lt;0.1,FIXED(VLOOKUP($X91,E!$B$3:'E'!$AN$500,7,FALSE),3),IF(VLOOKUP($X91,E!$B$3:'E'!$AN$500,7,FALSE)&lt;1,FIXED(VLOOKUP($X91,E!$B$3:'E'!$AN$500,7,FALSE),2),IF(VLOOKUP($X91,E!$B$3:'E'!$AN$500,7,FALSE)&lt;10,FIXED(VLOOKUP($X91,E!$B$3:'E'!$AN$500,7,FALSE),1),VLOOKUP($X91,E!$B$3:'E'!$AN$500,7,FALSE))))))))),"-")</f>
        <v>0,80</v>
      </c>
      <c r="K91" s="110" t="str">
        <f>IFERROR(IF(VLOOKUP($X91,E!$B$3:'E'!$AN$500,8,FALSE)=1000000000,"-",(IF(VLOOKUP($X91,E!$B$3:'E'!$AN$500,8,FALSE)&lt;0.0001,FIXED(VLOOKUP($X91,E!$B$3:'E'!$AN$500,8,FALSE),6),IF(VLOOKUP($X91,E!$B$3:'E'!$AN$500,8,FALSE)&lt;0.001,FIXED(VLOOKUP($X91,E!$B$3:'E'!$AN$500,8,FALSE),5),IF(VLOOKUP($X91,E!$B$3:'E'!$AN$500,8,FALSE)&lt;0.01,FIXED(VLOOKUP($X91,E!$B$3:'E'!$AN$500,8,FALSE),4),IF(VLOOKUP($X91,E!$B$3:'E'!$AN$500,8,FALSE)&lt;0.1,FIXED(VLOOKUP($X91,E!$B$3:'E'!$AN$500,8,FALSE),3),IF(VLOOKUP($X91,E!$B$3:'E'!$AN$500,8,FALSE)&lt;1,FIXED(VLOOKUP($X91,E!$B$3:'E'!$AN$500,8,FALSE),2),IF(VLOOKUP($X91,E!$B$3:'E'!$AN$500,8,FALSE)&lt;10,FIXED(VLOOKUP($X91,E!$B$3:'E'!$AN$500,8,FALSE),1),VLOOKUP($X91,E!$B$3:'E'!$AN$500,8,FALSE))))))))),"-")</f>
        <v>2,0</v>
      </c>
      <c r="M91" s="110" t="str">
        <f>IFERROR(IF(VLOOKUP($X91,E!$B$3:'E'!$AN$500,9,FALSE)=1000000000,"-",(IF(VLOOKUP($X91,E!$B$3:'E'!$AN$500,9,FALSE)&lt;0.0001,FIXED(VLOOKUP($X91,E!$B$3:'E'!$AN$500,9,FALSE),6),IF(VLOOKUP($X91,E!$B$3:'E'!$AN$500,9,FALSE)&lt;0.001,FIXED(VLOOKUP($X91,E!$B$3:'E'!$AN$500,9,FALSE),5),IF(VLOOKUP($X91,E!$B$3:'E'!$AN$500,9,FALSE)&lt;0.01,FIXED(VLOOKUP($X91,E!$B$3:'E'!$AN$500,9,FALSE),4),IF(VLOOKUP($X91,E!$B$3:'E'!$AN$500,9,FALSE)&lt;0.1,FIXED(VLOOKUP($X91,E!$B$3:'E'!$AN$500,9,FALSE),3),IF(VLOOKUP($X91,E!$B$3:'E'!$AN$500,9,FALSE)&lt;1,FIXED(VLOOKUP($X91,E!$B$3:'E'!$AN$500,9,FALSE),2),IF(VLOOKUP($X91,E!$B$3:'E'!$AN$500,9,FALSE)&lt;10,FIXED(VLOOKUP($X91,E!$B$3:'E'!$AN$500,9,FALSE),1),VLOOKUP($X91,E!$B$3:'E'!$AN$500,9,FALSE))))))))),"-")</f>
        <v>2,0</v>
      </c>
      <c r="O91" s="110" t="str">
        <f>IFERROR(IF(VLOOKUP($X91,E!$B$3:'E'!$AN$500,10,FALSE)=1000000000,"-",(IF(VLOOKUP($X91,E!$B$3:'E'!$AN$500,10,FALSE)&lt;0.0001,FIXED(VLOOKUP($X91,E!$B$3:'E'!$AN$500,10,FALSE),6),IF(VLOOKUP($X91,E!$B$3:'E'!$AN$500,10,FALSE)&lt;0.001,FIXED(VLOOKUP($X91,E!$B$3:'E'!$AN$500,10,FALSE),5),IF(VLOOKUP($X91,E!$B$3:'E'!$AN$500,10,FALSE)&lt;0.01,FIXED(VLOOKUP($X91,E!$B$3:'E'!$AN$500,10,FALSE),4),IF(VLOOKUP($X91,E!$B$3:'E'!$AN$500,10,FALSE)&lt;0.1,FIXED(VLOOKUP($X91,E!$B$3:'E'!$AN$500,10,FALSE),3),IF(VLOOKUP($X91,E!$B$3:'E'!$AN$500,10,FALSE)&lt;1,FIXED(VLOOKUP($X91,E!$B$3:'E'!$AN$500,10,FALSE),2),IF(VLOOKUP($X91,E!$B$3:'E'!$AN$500,10,FALSE)&lt;10,FIXED(VLOOKUP($X91,E!$B$3:'E'!$AN$500,10,FALSE),1),VLOOKUP($X91,E!$B$3:'E'!$AN$500,10,FALSE))))))))),"-")</f>
        <v>-</v>
      </c>
      <c r="Q91" s="110" t="str">
        <f>IFERROR(IF(VLOOKUP($X91,E!$B$3:'E'!$AN$500,11,FALSE)=1000000000,"-",(IF(VLOOKUP($X91,E!$B$3:'E'!$AN$500,11,FALSE)&lt;0.0001,FIXED(VLOOKUP($X91,E!$B$3:'E'!$AN$500,11,FALSE),6),IF(VLOOKUP($X91,E!$B$3:'E'!$AN$500,11,FALSE)&lt;0.001,FIXED(VLOOKUP($X91,E!$B$3:'E'!$AN$500,11,FALSE),5),IF(VLOOKUP($X91,E!$B$3:'E'!$AN$500,11,FALSE)&lt;0.01,FIXED(VLOOKUP($X91,E!$B$3:'E'!$AN$500,11,FALSE),4),IF(VLOOKUP($X91,E!$B$3:'E'!$AN$500,11,FALSE)&lt;0.1,FIXED(VLOOKUP($X91,E!$B$3:'E'!$AN$500,11,FALSE),3),IF(VLOOKUP($X91,E!$B$3:'E'!$AN$500,11,FALSE)&lt;1,FIXED(VLOOKUP($X91,E!$B$3:'E'!$AN$500,11,FALSE),2),IF(VLOOKUP($X91,E!$B$3:'E'!$AN$500,11,FALSE)&lt;10,FIXED(VLOOKUP($X91,E!$B$3:'E'!$AN$500,11,FALSE),1),VLOOKUP($X91,E!$B$3:'E'!$AN$500,11,FALSE))))))))),"-")</f>
        <v>-</v>
      </c>
      <c r="S91" s="110" t="str">
        <f>IFERROR(IF(VLOOKUP($X91,E!$B$3:'E'!$AN$500,12,FALSE)=1000000000,"-",(IF(VLOOKUP($X91,E!$B$3:'E'!$AN$500,12,FALSE)&lt;0.0001,FIXED(VLOOKUP($X91,E!$B$3:'E'!$AN$500,12,FALSE),6),IF(VLOOKUP($X91,E!$B$3:'E'!$AN$500,12,FALSE)&lt;0.001,FIXED(VLOOKUP($X91,E!$B$3:'E'!$AN$500,12,FALSE),5),IF(VLOOKUP($X91,E!$B$3:'E'!$AN$500,12,FALSE)&lt;0.01,FIXED(VLOOKUP($X91,E!$B$3:'E'!$AN$500,12,FALSE),4),IF(VLOOKUP($X91,E!$B$3:'E'!$AN$500,12,FALSE)&lt;0.1,FIXED(VLOOKUP($X91,E!$B$3:'E'!$AN$500,12,FALSE),3),IF(VLOOKUP($X91,E!$B$3:'E'!$AN$500,12,FALSE)&lt;1,FIXED(VLOOKUP($X91,E!$B$3:'E'!$AN$500,12,FALSE),2),IF(VLOOKUP($X91,E!$B$3:'E'!$AN$500,12,FALSE)&lt;10,FIXED(VLOOKUP($X91,E!$B$3:'E'!$AN$500,12,FALSE),1),VLOOKUP($X91,E!$B$3:'E'!$AN$500,12,FALSE))))))))),"-")</f>
        <v>2,0</v>
      </c>
      <c r="U91" s="110">
        <f>IFERROR(IF(VLOOKUP($X91,E!$B$3:'E'!$AN$500,18,FALSE)=1000000000,"-",(IF(VLOOKUP($X91,E!$B$3:'E'!$AN$500,18,FALSE)&lt;0.0001,FIXED(VLOOKUP($X91,E!$B$3:'E'!$AN$500,18,FALSE),6),IF(VLOOKUP($X91,E!$B$3:'E'!$AN$500,18,FALSE)&lt;0.001,FIXED(VLOOKUP($X91,E!$B$3:'E'!$AN$500,18,FALSE),5),IF(VLOOKUP($X91,E!$B$3:'E'!$AN$500,18,FALSE)&lt;0.01,FIXED(VLOOKUP($X91,E!$B$3:'E'!$AN$500,18,FALSE),4),IF(VLOOKUP($X91,E!$B$3:'E'!$AN$500,18,FALSE)&lt;0.1,FIXED(VLOOKUP($X91,E!$B$3:'E'!$AN$500,18,FALSE),3),IF(VLOOKUP($X91,E!$B$3:'E'!$AN$500,18,FALSE)&lt;1,FIXED(VLOOKUP($X91,E!$B$3:'E'!$AN$500,18,FALSE),2),IF(VLOOKUP($X91,E!$B$3:'E'!$AN$500,18,FALSE)&lt;10,FIXED(VLOOKUP($X91,E!$B$3:'E'!$AN$500,18,FALSE),1),VLOOKUP($X91,E!$B$3:'E'!$AN$500,18,FALSE))))))))),"-")</f>
        <v>80</v>
      </c>
      <c r="X91" s="40">
        <v>4935</v>
      </c>
    </row>
    <row r="92" spans="1:24" ht="9" customHeight="1" x14ac:dyDescent="0.2">
      <c r="A92" s="104" t="s">
        <v>554</v>
      </c>
      <c r="E92" s="110" t="str">
        <f>IFERROR(IF(VLOOKUP($X92,E!$B$3:'E'!$AN$500,5,FALSE)=1000000000,"-",(IF(VLOOKUP($X92,E!$B$3:'E'!$AN$500,5,FALSE)&lt;0.0001,FIXED(VLOOKUP($X92,E!$B$3:'E'!$AN$500,5,FALSE),6),IF(VLOOKUP($X92,E!$B$3:'E'!$AN$500,5,FALSE)&lt;0.001,FIXED(VLOOKUP($X92,E!$B$3:'E'!$AN$500,5,FALSE),5),IF(VLOOKUP($X92,E!$B$3:'E'!$AN$500,5,FALSE)&lt;0.01,FIXED(VLOOKUP($X92,E!$B$3:'E'!$AN$500,5,FALSE),4),IF(VLOOKUP($X92,E!$B$3:'E'!$AN$500,5,FALSE)&lt;0.1,FIXED(VLOOKUP($X92,E!$B$3:'E'!$AN$500,5,FALSE),3),IF(VLOOKUP($X92,E!$B$3:'E'!$AN$500,5,FALSE)&lt;1,FIXED(VLOOKUP($X92,E!$B$3:'E'!$AN$500,5,FALSE),2),IF(VLOOKUP($X92,E!$B$3:'E'!$AN$500,5,FALSE)&lt;10,FIXED(VLOOKUP($X92,E!$B$3:'E'!$AN$500,5,FALSE),1),VLOOKUP($X92,E!$B$3:'E'!$AN$500,5,FALSE))))))))),"-")</f>
        <v>0,25</v>
      </c>
      <c r="G92" s="110" t="str">
        <f>IFERROR(IF(VLOOKUP($X92,E!$B$3:'E'!$AN$500,6,FALSE)=1000000000,"-",(IF(VLOOKUP($X92,E!$B$3:'E'!$AN$500,6,FALSE)&lt;0.0001,FIXED(VLOOKUP($X92,E!$B$3:'E'!$AN$500,6,FALSE),6),IF(VLOOKUP($X92,E!$B$3:'E'!$AN$500,6,FALSE)&lt;0.001,FIXED(VLOOKUP($X92,E!$B$3:'E'!$AN$500,6,FALSE),5),IF(VLOOKUP($X92,E!$B$3:'E'!$AN$500,6,FALSE)&lt;0.01,FIXED(VLOOKUP($X92,E!$B$3:'E'!$AN$500,6,FALSE),4),IF(VLOOKUP($X92,E!$B$3:'E'!$AN$500,6,FALSE)&lt;0.1,FIXED(VLOOKUP($X92,E!$B$3:'E'!$AN$500,6,FALSE),3),IF(VLOOKUP($X92,E!$B$3:'E'!$AN$500,6,FALSE)&lt;1,FIXED(VLOOKUP($X92,E!$B$3:'E'!$AN$500,6,FALSE),2),IF(VLOOKUP($X92,E!$B$3:'E'!$AN$500,6,FALSE)&lt;10,FIXED(VLOOKUP($X92,E!$B$3:'E'!$AN$500,6,FALSE),1),VLOOKUP($X92,E!$B$3:'E'!$AN$500,6,FALSE))))))))),"-")</f>
        <v>0,25</v>
      </c>
      <c r="I92" s="110" t="str">
        <f>IFERROR(IF(VLOOKUP($X92,E!$B$3:'E'!$AN$500,7,FALSE)=1000000000,"-",(IF(VLOOKUP($X92,E!$B$3:'E'!$AN$500,7,FALSE)&lt;0.0001,FIXED(VLOOKUP($X92,E!$B$3:'E'!$AN$500,7,FALSE),6),IF(VLOOKUP($X92,E!$B$3:'E'!$AN$500,7,FALSE)&lt;0.001,FIXED(VLOOKUP($X92,E!$B$3:'E'!$AN$500,7,FALSE),5),IF(VLOOKUP($X92,E!$B$3:'E'!$AN$500,7,FALSE)&lt;0.01,FIXED(VLOOKUP($X92,E!$B$3:'E'!$AN$500,7,FALSE),4),IF(VLOOKUP($X92,E!$B$3:'E'!$AN$500,7,FALSE)&lt;0.1,FIXED(VLOOKUP($X92,E!$B$3:'E'!$AN$500,7,FALSE),3),IF(VLOOKUP($X92,E!$B$3:'E'!$AN$500,7,FALSE)&lt;1,FIXED(VLOOKUP($X92,E!$B$3:'E'!$AN$500,7,FALSE),2),IF(VLOOKUP($X92,E!$B$3:'E'!$AN$500,7,FALSE)&lt;10,FIXED(VLOOKUP($X92,E!$B$3:'E'!$AN$500,7,FALSE),1),VLOOKUP($X92,E!$B$3:'E'!$AN$500,7,FALSE))))))))),"-")</f>
        <v>3,0</v>
      </c>
      <c r="K92" s="110" t="str">
        <f>IFERROR(IF(VLOOKUP($X92,E!$B$3:'E'!$AN$500,8,FALSE)=1000000000,"-",(IF(VLOOKUP($X92,E!$B$3:'E'!$AN$500,8,FALSE)&lt;0.0001,FIXED(VLOOKUP($X92,E!$B$3:'E'!$AN$500,8,FALSE),6),IF(VLOOKUP($X92,E!$B$3:'E'!$AN$500,8,FALSE)&lt;0.001,FIXED(VLOOKUP($X92,E!$B$3:'E'!$AN$500,8,FALSE),5),IF(VLOOKUP($X92,E!$B$3:'E'!$AN$500,8,FALSE)&lt;0.01,FIXED(VLOOKUP($X92,E!$B$3:'E'!$AN$500,8,FALSE),4),IF(VLOOKUP($X92,E!$B$3:'E'!$AN$500,8,FALSE)&lt;0.1,FIXED(VLOOKUP($X92,E!$B$3:'E'!$AN$500,8,FALSE),3),IF(VLOOKUP($X92,E!$B$3:'E'!$AN$500,8,FALSE)&lt;1,FIXED(VLOOKUP($X92,E!$B$3:'E'!$AN$500,8,FALSE),2),IF(VLOOKUP($X92,E!$B$3:'E'!$AN$500,8,FALSE)&lt;10,FIXED(VLOOKUP($X92,E!$B$3:'E'!$AN$500,8,FALSE),1),VLOOKUP($X92,E!$B$3:'E'!$AN$500,8,FALSE))))))))),"-")</f>
        <v>5,6</v>
      </c>
      <c r="M92" s="110" t="str">
        <f>IFERROR(IF(VLOOKUP($X92,E!$B$3:'E'!$AN$500,9,FALSE)=1000000000,"-",(IF(VLOOKUP($X92,E!$B$3:'E'!$AN$500,9,FALSE)&lt;0.0001,FIXED(VLOOKUP($X92,E!$B$3:'E'!$AN$500,9,FALSE),6),IF(VLOOKUP($X92,E!$B$3:'E'!$AN$500,9,FALSE)&lt;0.001,FIXED(VLOOKUP($X92,E!$B$3:'E'!$AN$500,9,FALSE),5),IF(VLOOKUP($X92,E!$B$3:'E'!$AN$500,9,FALSE)&lt;0.01,FIXED(VLOOKUP($X92,E!$B$3:'E'!$AN$500,9,FALSE),4),IF(VLOOKUP($X92,E!$B$3:'E'!$AN$500,9,FALSE)&lt;0.1,FIXED(VLOOKUP($X92,E!$B$3:'E'!$AN$500,9,FALSE),3),IF(VLOOKUP($X92,E!$B$3:'E'!$AN$500,9,FALSE)&lt;1,FIXED(VLOOKUP($X92,E!$B$3:'E'!$AN$500,9,FALSE),2),IF(VLOOKUP($X92,E!$B$3:'E'!$AN$500,9,FALSE)&lt;10,FIXED(VLOOKUP($X92,E!$B$3:'E'!$AN$500,9,FALSE),1),VLOOKUP($X92,E!$B$3:'E'!$AN$500,9,FALSE))))))))),"-")</f>
        <v>5,6</v>
      </c>
      <c r="O92" s="110" t="str">
        <f>IFERROR(IF(VLOOKUP($X92,E!$B$3:'E'!$AN$500,10,FALSE)=1000000000,"-",(IF(VLOOKUP($X92,E!$B$3:'E'!$AN$500,10,FALSE)&lt;0.0001,FIXED(VLOOKUP($X92,E!$B$3:'E'!$AN$500,10,FALSE),6),IF(VLOOKUP($X92,E!$B$3:'E'!$AN$500,10,FALSE)&lt;0.001,FIXED(VLOOKUP($X92,E!$B$3:'E'!$AN$500,10,FALSE),5),IF(VLOOKUP($X92,E!$B$3:'E'!$AN$500,10,FALSE)&lt;0.01,FIXED(VLOOKUP($X92,E!$B$3:'E'!$AN$500,10,FALSE),4),IF(VLOOKUP($X92,E!$B$3:'E'!$AN$500,10,FALSE)&lt;0.1,FIXED(VLOOKUP($X92,E!$B$3:'E'!$AN$500,10,FALSE),3),IF(VLOOKUP($X92,E!$B$3:'E'!$AN$500,10,FALSE)&lt;1,FIXED(VLOOKUP($X92,E!$B$3:'E'!$AN$500,10,FALSE),2),IF(VLOOKUP($X92,E!$B$3:'E'!$AN$500,10,FALSE)&lt;10,FIXED(VLOOKUP($X92,E!$B$3:'E'!$AN$500,10,FALSE),1),VLOOKUP($X92,E!$B$3:'E'!$AN$500,10,FALSE))))))))),"-")</f>
        <v>-</v>
      </c>
      <c r="Q92" s="110" t="str">
        <f>IFERROR(IF(VLOOKUP($X92,E!$B$3:'E'!$AN$500,11,FALSE)=1000000000,"-",(IF(VLOOKUP($X92,E!$B$3:'E'!$AN$500,11,FALSE)&lt;0.0001,FIXED(VLOOKUP($X92,E!$B$3:'E'!$AN$500,11,FALSE),6),IF(VLOOKUP($X92,E!$B$3:'E'!$AN$500,11,FALSE)&lt;0.001,FIXED(VLOOKUP($X92,E!$B$3:'E'!$AN$500,11,FALSE),5),IF(VLOOKUP($X92,E!$B$3:'E'!$AN$500,11,FALSE)&lt;0.01,FIXED(VLOOKUP($X92,E!$B$3:'E'!$AN$500,11,FALSE),4),IF(VLOOKUP($X92,E!$B$3:'E'!$AN$500,11,FALSE)&lt;0.1,FIXED(VLOOKUP($X92,E!$B$3:'E'!$AN$500,11,FALSE),3),IF(VLOOKUP($X92,E!$B$3:'E'!$AN$500,11,FALSE)&lt;1,FIXED(VLOOKUP($X92,E!$B$3:'E'!$AN$500,11,FALSE),2),IF(VLOOKUP($X92,E!$B$3:'E'!$AN$500,11,FALSE)&lt;10,FIXED(VLOOKUP($X92,E!$B$3:'E'!$AN$500,11,FALSE),1),VLOOKUP($X92,E!$B$3:'E'!$AN$500,11,FALSE))))))))),"-")</f>
        <v>-</v>
      </c>
      <c r="S92" s="110" t="str">
        <f>IFERROR(IF(VLOOKUP($X92,E!$B$3:'E'!$AN$500,12,FALSE)=1000000000,"-",(IF(VLOOKUP($X92,E!$B$3:'E'!$AN$500,12,FALSE)&lt;0.0001,FIXED(VLOOKUP($X92,E!$B$3:'E'!$AN$500,12,FALSE),6),IF(VLOOKUP($X92,E!$B$3:'E'!$AN$500,12,FALSE)&lt;0.001,FIXED(VLOOKUP($X92,E!$B$3:'E'!$AN$500,12,FALSE),5),IF(VLOOKUP($X92,E!$B$3:'E'!$AN$500,12,FALSE)&lt;0.01,FIXED(VLOOKUP($X92,E!$B$3:'E'!$AN$500,12,FALSE),4),IF(VLOOKUP($X92,E!$B$3:'E'!$AN$500,12,FALSE)&lt;0.1,FIXED(VLOOKUP($X92,E!$B$3:'E'!$AN$500,12,FALSE),3),IF(VLOOKUP($X92,E!$B$3:'E'!$AN$500,12,FALSE)&lt;1,FIXED(VLOOKUP($X92,E!$B$3:'E'!$AN$500,12,FALSE),2),IF(VLOOKUP($X92,E!$B$3:'E'!$AN$500,12,FALSE)&lt;10,FIXED(VLOOKUP($X92,E!$B$3:'E'!$AN$500,12,FALSE),1),VLOOKUP($X92,E!$B$3:'E'!$AN$500,12,FALSE))))))))),"-")</f>
        <v>5,6</v>
      </c>
      <c r="U92" s="110">
        <f>IFERROR(IF(VLOOKUP($X92,E!$B$3:'E'!$AN$500,18,FALSE)=1000000000,"-",(IF(VLOOKUP($X92,E!$B$3:'E'!$AN$500,18,FALSE)&lt;0.0001,FIXED(VLOOKUP($X92,E!$B$3:'E'!$AN$500,18,FALSE),6),IF(VLOOKUP($X92,E!$B$3:'E'!$AN$500,18,FALSE)&lt;0.001,FIXED(VLOOKUP($X92,E!$B$3:'E'!$AN$500,18,FALSE),5),IF(VLOOKUP($X92,E!$B$3:'E'!$AN$500,18,FALSE)&lt;0.01,FIXED(VLOOKUP($X92,E!$B$3:'E'!$AN$500,18,FALSE),4),IF(VLOOKUP($X92,E!$B$3:'E'!$AN$500,18,FALSE)&lt;0.1,FIXED(VLOOKUP($X92,E!$B$3:'E'!$AN$500,18,FALSE),3),IF(VLOOKUP($X92,E!$B$3:'E'!$AN$500,18,FALSE)&lt;1,FIXED(VLOOKUP($X92,E!$B$3:'E'!$AN$500,18,FALSE),2),IF(VLOOKUP($X92,E!$B$3:'E'!$AN$500,18,FALSE)&lt;10,FIXED(VLOOKUP($X92,E!$B$3:'E'!$AN$500,18,FALSE),1),VLOOKUP($X92,E!$B$3:'E'!$AN$500,18,FALSE))))))))),"-")</f>
        <v>400</v>
      </c>
      <c r="X92" s="40">
        <v>1711</v>
      </c>
    </row>
    <row r="93" spans="1:24" ht="9" customHeight="1" x14ac:dyDescent="0.2">
      <c r="A93" s="104" t="s">
        <v>555</v>
      </c>
      <c r="E93" s="110" t="str">
        <f>IFERROR(IF(VLOOKUP($X93,E!$B$3:'E'!$AN$500,5,FALSE)=1000000000,"-",(IF(VLOOKUP($X93,E!$B$3:'E'!$AN$500,5,FALSE)&lt;0.0001,FIXED(VLOOKUP($X93,E!$B$3:'E'!$AN$500,5,FALSE),6),IF(VLOOKUP($X93,E!$B$3:'E'!$AN$500,5,FALSE)&lt;0.001,FIXED(VLOOKUP($X93,E!$B$3:'E'!$AN$500,5,FALSE),5),IF(VLOOKUP($X93,E!$B$3:'E'!$AN$500,5,FALSE)&lt;0.01,FIXED(VLOOKUP($X93,E!$B$3:'E'!$AN$500,5,FALSE),4),IF(VLOOKUP($X93,E!$B$3:'E'!$AN$500,5,FALSE)&lt;0.1,FIXED(VLOOKUP($X93,E!$B$3:'E'!$AN$500,5,FALSE),3),IF(VLOOKUP($X93,E!$B$3:'E'!$AN$500,5,FALSE)&lt;1,FIXED(VLOOKUP($X93,E!$B$3:'E'!$AN$500,5,FALSE),2),IF(VLOOKUP($X93,E!$B$3:'E'!$AN$500,5,FALSE)&lt;10,FIXED(VLOOKUP($X93,E!$B$3:'E'!$AN$500,5,FALSE),1),VLOOKUP($X93,E!$B$3:'E'!$AN$500,5,FALSE))))))))),"-")</f>
        <v>0,25</v>
      </c>
      <c r="G93" s="110" t="str">
        <f>IFERROR(IF(VLOOKUP($X93,E!$B$3:'E'!$AN$500,6,FALSE)=1000000000,"-",(IF(VLOOKUP($X93,E!$B$3:'E'!$AN$500,6,FALSE)&lt;0.0001,FIXED(VLOOKUP($X93,E!$B$3:'E'!$AN$500,6,FALSE),6),IF(VLOOKUP($X93,E!$B$3:'E'!$AN$500,6,FALSE)&lt;0.001,FIXED(VLOOKUP($X93,E!$B$3:'E'!$AN$500,6,FALSE),5),IF(VLOOKUP($X93,E!$B$3:'E'!$AN$500,6,FALSE)&lt;0.01,FIXED(VLOOKUP($X93,E!$B$3:'E'!$AN$500,6,FALSE),4),IF(VLOOKUP($X93,E!$B$3:'E'!$AN$500,6,FALSE)&lt;0.1,FIXED(VLOOKUP($X93,E!$B$3:'E'!$AN$500,6,FALSE),3),IF(VLOOKUP($X93,E!$B$3:'E'!$AN$500,6,FALSE)&lt;1,FIXED(VLOOKUP($X93,E!$B$3:'E'!$AN$500,6,FALSE),2),IF(VLOOKUP($X93,E!$B$3:'E'!$AN$500,6,FALSE)&lt;10,FIXED(VLOOKUP($X93,E!$B$3:'E'!$AN$500,6,FALSE),1),VLOOKUP($X93,E!$B$3:'E'!$AN$500,6,FALSE))))))))),"-")</f>
        <v>0,25</v>
      </c>
      <c r="I93" s="110" t="str">
        <f>IFERROR(IF(VLOOKUP($X93,E!$B$3:'E'!$AN$500,7,FALSE)=1000000000,"-",(IF(VLOOKUP($X93,E!$B$3:'E'!$AN$500,7,FALSE)&lt;0.0001,FIXED(VLOOKUP($X93,E!$B$3:'E'!$AN$500,7,FALSE),6),IF(VLOOKUP($X93,E!$B$3:'E'!$AN$500,7,FALSE)&lt;0.001,FIXED(VLOOKUP($X93,E!$B$3:'E'!$AN$500,7,FALSE),5),IF(VLOOKUP($X93,E!$B$3:'E'!$AN$500,7,FALSE)&lt;0.01,FIXED(VLOOKUP($X93,E!$B$3:'E'!$AN$500,7,FALSE),4),IF(VLOOKUP($X93,E!$B$3:'E'!$AN$500,7,FALSE)&lt;0.1,FIXED(VLOOKUP($X93,E!$B$3:'E'!$AN$500,7,FALSE),3),IF(VLOOKUP($X93,E!$B$3:'E'!$AN$500,7,FALSE)&lt;1,FIXED(VLOOKUP($X93,E!$B$3:'E'!$AN$500,7,FALSE),2),IF(VLOOKUP($X93,E!$B$3:'E'!$AN$500,7,FALSE)&lt;10,FIXED(VLOOKUP($X93,E!$B$3:'E'!$AN$500,7,FALSE),1),VLOOKUP($X93,E!$B$3:'E'!$AN$500,7,FALSE))))))))),"-")</f>
        <v>0,25</v>
      </c>
      <c r="K93" s="110">
        <f>IFERROR(IF(VLOOKUP($X93,E!$B$3:'E'!$AN$500,8,FALSE)=1000000000,"-",(IF(VLOOKUP($X93,E!$B$3:'E'!$AN$500,8,FALSE)&lt;0.0001,FIXED(VLOOKUP($X93,E!$B$3:'E'!$AN$500,8,FALSE),6),IF(VLOOKUP($X93,E!$B$3:'E'!$AN$500,8,FALSE)&lt;0.001,FIXED(VLOOKUP($X93,E!$B$3:'E'!$AN$500,8,FALSE),5),IF(VLOOKUP($X93,E!$B$3:'E'!$AN$500,8,FALSE)&lt;0.01,FIXED(VLOOKUP($X93,E!$B$3:'E'!$AN$500,8,FALSE),4),IF(VLOOKUP($X93,E!$B$3:'E'!$AN$500,8,FALSE)&lt;0.1,FIXED(VLOOKUP($X93,E!$B$3:'E'!$AN$500,8,FALSE),3),IF(VLOOKUP($X93,E!$B$3:'E'!$AN$500,8,FALSE)&lt;1,FIXED(VLOOKUP($X93,E!$B$3:'E'!$AN$500,8,FALSE),2),IF(VLOOKUP($X93,E!$B$3:'E'!$AN$500,8,FALSE)&lt;10,FIXED(VLOOKUP($X93,E!$B$3:'E'!$AN$500,8,FALSE),1),VLOOKUP($X93,E!$B$3:'E'!$AN$500,8,FALSE))))))))),"-")</f>
        <v>15</v>
      </c>
      <c r="M93" s="110">
        <f>IFERROR(IF(VLOOKUP($X93,E!$B$3:'E'!$AN$500,9,FALSE)=1000000000,"-",(IF(VLOOKUP($X93,E!$B$3:'E'!$AN$500,9,FALSE)&lt;0.0001,FIXED(VLOOKUP($X93,E!$B$3:'E'!$AN$500,9,FALSE),6),IF(VLOOKUP($X93,E!$B$3:'E'!$AN$500,9,FALSE)&lt;0.001,FIXED(VLOOKUP($X93,E!$B$3:'E'!$AN$500,9,FALSE),5),IF(VLOOKUP($X93,E!$B$3:'E'!$AN$500,9,FALSE)&lt;0.01,FIXED(VLOOKUP($X93,E!$B$3:'E'!$AN$500,9,FALSE),4),IF(VLOOKUP($X93,E!$B$3:'E'!$AN$500,9,FALSE)&lt;0.1,FIXED(VLOOKUP($X93,E!$B$3:'E'!$AN$500,9,FALSE),3),IF(VLOOKUP($X93,E!$B$3:'E'!$AN$500,9,FALSE)&lt;1,FIXED(VLOOKUP($X93,E!$B$3:'E'!$AN$500,9,FALSE),2),IF(VLOOKUP($X93,E!$B$3:'E'!$AN$500,9,FALSE)&lt;10,FIXED(VLOOKUP($X93,E!$B$3:'E'!$AN$500,9,FALSE),1),VLOOKUP($X93,E!$B$3:'E'!$AN$500,9,FALSE))))))))),"-")</f>
        <v>15</v>
      </c>
      <c r="O93" s="110" t="str">
        <f>IFERROR(IF(VLOOKUP($X93,E!$B$3:'E'!$AN$500,10,FALSE)=1000000000,"-",(IF(VLOOKUP($X93,E!$B$3:'E'!$AN$500,10,FALSE)&lt;0.0001,FIXED(VLOOKUP($X93,E!$B$3:'E'!$AN$500,10,FALSE),6),IF(VLOOKUP($X93,E!$B$3:'E'!$AN$500,10,FALSE)&lt;0.001,FIXED(VLOOKUP($X93,E!$B$3:'E'!$AN$500,10,FALSE),5),IF(VLOOKUP($X93,E!$B$3:'E'!$AN$500,10,FALSE)&lt;0.01,FIXED(VLOOKUP($X93,E!$B$3:'E'!$AN$500,10,FALSE),4),IF(VLOOKUP($X93,E!$B$3:'E'!$AN$500,10,FALSE)&lt;0.1,FIXED(VLOOKUP($X93,E!$B$3:'E'!$AN$500,10,FALSE),3),IF(VLOOKUP($X93,E!$B$3:'E'!$AN$500,10,FALSE)&lt;1,FIXED(VLOOKUP($X93,E!$B$3:'E'!$AN$500,10,FALSE),2),IF(VLOOKUP($X93,E!$B$3:'E'!$AN$500,10,FALSE)&lt;10,FIXED(VLOOKUP($X93,E!$B$3:'E'!$AN$500,10,FALSE),1),VLOOKUP($X93,E!$B$3:'E'!$AN$500,10,FALSE))))))))),"-")</f>
        <v>-</v>
      </c>
      <c r="Q93" s="110" t="str">
        <f>IFERROR(IF(VLOOKUP($X93,E!$B$3:'E'!$AN$500,11,FALSE)=1000000000,"-",(IF(VLOOKUP($X93,E!$B$3:'E'!$AN$500,11,FALSE)&lt;0.0001,FIXED(VLOOKUP($X93,E!$B$3:'E'!$AN$500,11,FALSE),6),IF(VLOOKUP($X93,E!$B$3:'E'!$AN$500,11,FALSE)&lt;0.001,FIXED(VLOOKUP($X93,E!$B$3:'E'!$AN$500,11,FALSE),5),IF(VLOOKUP($X93,E!$B$3:'E'!$AN$500,11,FALSE)&lt;0.01,FIXED(VLOOKUP($X93,E!$B$3:'E'!$AN$500,11,FALSE),4),IF(VLOOKUP($X93,E!$B$3:'E'!$AN$500,11,FALSE)&lt;0.1,FIXED(VLOOKUP($X93,E!$B$3:'E'!$AN$500,11,FALSE),3),IF(VLOOKUP($X93,E!$B$3:'E'!$AN$500,11,FALSE)&lt;1,FIXED(VLOOKUP($X93,E!$B$3:'E'!$AN$500,11,FALSE),2),IF(VLOOKUP($X93,E!$B$3:'E'!$AN$500,11,FALSE)&lt;10,FIXED(VLOOKUP($X93,E!$B$3:'E'!$AN$500,11,FALSE),1),VLOOKUP($X93,E!$B$3:'E'!$AN$500,11,FALSE))))))))),"-")</f>
        <v>-</v>
      </c>
      <c r="S93" s="110">
        <f>IFERROR(IF(VLOOKUP($X93,E!$B$3:'E'!$AN$500,12,FALSE)=1000000000,"-",(IF(VLOOKUP($X93,E!$B$3:'E'!$AN$500,12,FALSE)&lt;0.0001,FIXED(VLOOKUP($X93,E!$B$3:'E'!$AN$500,12,FALSE),6),IF(VLOOKUP($X93,E!$B$3:'E'!$AN$500,12,FALSE)&lt;0.001,FIXED(VLOOKUP($X93,E!$B$3:'E'!$AN$500,12,FALSE),5),IF(VLOOKUP($X93,E!$B$3:'E'!$AN$500,12,FALSE)&lt;0.01,FIXED(VLOOKUP($X93,E!$B$3:'E'!$AN$500,12,FALSE),4),IF(VLOOKUP($X93,E!$B$3:'E'!$AN$500,12,FALSE)&lt;0.1,FIXED(VLOOKUP($X93,E!$B$3:'E'!$AN$500,12,FALSE),3),IF(VLOOKUP($X93,E!$B$3:'E'!$AN$500,12,FALSE)&lt;1,FIXED(VLOOKUP($X93,E!$B$3:'E'!$AN$500,12,FALSE),2),IF(VLOOKUP($X93,E!$B$3:'E'!$AN$500,12,FALSE)&lt;10,FIXED(VLOOKUP($X93,E!$B$3:'E'!$AN$500,12,FALSE),1),VLOOKUP($X93,E!$B$3:'E'!$AN$500,12,FALSE))))))))),"-")</f>
        <v>15</v>
      </c>
      <c r="U93" s="110">
        <f>IFERROR(IF(VLOOKUP($X93,E!$B$3:'E'!$AN$500,18,FALSE)=1000000000,"-",(IF(VLOOKUP($X93,E!$B$3:'E'!$AN$500,18,FALSE)&lt;0.0001,FIXED(VLOOKUP($X93,E!$B$3:'E'!$AN$500,18,FALSE),6),IF(VLOOKUP($X93,E!$B$3:'E'!$AN$500,18,FALSE)&lt;0.001,FIXED(VLOOKUP($X93,E!$B$3:'E'!$AN$500,18,FALSE),5),IF(VLOOKUP($X93,E!$B$3:'E'!$AN$500,18,FALSE)&lt;0.01,FIXED(VLOOKUP($X93,E!$B$3:'E'!$AN$500,18,FALSE),4),IF(VLOOKUP($X93,E!$B$3:'E'!$AN$500,18,FALSE)&lt;0.1,FIXED(VLOOKUP($X93,E!$B$3:'E'!$AN$500,18,FALSE),3),IF(VLOOKUP($X93,E!$B$3:'E'!$AN$500,18,FALSE)&lt;1,FIXED(VLOOKUP($X93,E!$B$3:'E'!$AN$500,18,FALSE),2),IF(VLOOKUP($X93,E!$B$3:'E'!$AN$500,18,FALSE)&lt;10,FIXED(VLOOKUP($X93,E!$B$3:'E'!$AN$500,18,FALSE),1),VLOOKUP($X93,E!$B$3:'E'!$AN$500,18,FALSE))))))))),"-")</f>
        <v>300</v>
      </c>
      <c r="X93" s="40">
        <v>4</v>
      </c>
    </row>
    <row r="94" spans="1:24" ht="9" customHeight="1" x14ac:dyDescent="0.2">
      <c r="A94" s="104" t="s">
        <v>556</v>
      </c>
      <c r="E94" s="110" t="str">
        <f>IFERROR(IF(VLOOKUP($X94,E!$B$3:'E'!$AN$500,5,FALSE)=1000000000,"-",(IF(VLOOKUP($X94,E!$B$3:'E'!$AN$500,5,FALSE)&lt;0.0001,FIXED(VLOOKUP($X94,E!$B$3:'E'!$AN$500,5,FALSE),6),IF(VLOOKUP($X94,E!$B$3:'E'!$AN$500,5,FALSE)&lt;0.001,FIXED(VLOOKUP($X94,E!$B$3:'E'!$AN$500,5,FALSE),5),IF(VLOOKUP($X94,E!$B$3:'E'!$AN$500,5,FALSE)&lt;0.01,FIXED(VLOOKUP($X94,E!$B$3:'E'!$AN$500,5,FALSE),4),IF(VLOOKUP($X94,E!$B$3:'E'!$AN$500,5,FALSE)&lt;0.1,FIXED(VLOOKUP($X94,E!$B$3:'E'!$AN$500,5,FALSE),3),IF(VLOOKUP($X94,E!$B$3:'E'!$AN$500,5,FALSE)&lt;1,FIXED(VLOOKUP($X94,E!$B$3:'E'!$AN$500,5,FALSE),2),IF(VLOOKUP($X94,E!$B$3:'E'!$AN$500,5,FALSE)&lt;10,FIXED(VLOOKUP($X94,E!$B$3:'E'!$AN$500,5,FALSE),1),VLOOKUP($X94,E!$B$3:'E'!$AN$500,5,FALSE))))))))),"-")</f>
        <v>0,30</v>
      </c>
      <c r="G94" s="110" t="str">
        <f>IFERROR(IF(VLOOKUP($X94,E!$B$3:'E'!$AN$500,6,FALSE)=1000000000,"-",(IF(VLOOKUP($X94,E!$B$3:'E'!$AN$500,6,FALSE)&lt;0.0001,FIXED(VLOOKUP($X94,E!$B$3:'E'!$AN$500,6,FALSE),6),IF(VLOOKUP($X94,E!$B$3:'E'!$AN$500,6,FALSE)&lt;0.001,FIXED(VLOOKUP($X94,E!$B$3:'E'!$AN$500,6,FALSE),5),IF(VLOOKUP($X94,E!$B$3:'E'!$AN$500,6,FALSE)&lt;0.01,FIXED(VLOOKUP($X94,E!$B$3:'E'!$AN$500,6,FALSE),4),IF(VLOOKUP($X94,E!$B$3:'E'!$AN$500,6,FALSE)&lt;0.1,FIXED(VLOOKUP($X94,E!$B$3:'E'!$AN$500,6,FALSE),3),IF(VLOOKUP($X94,E!$B$3:'E'!$AN$500,6,FALSE)&lt;1,FIXED(VLOOKUP($X94,E!$B$3:'E'!$AN$500,6,FALSE),2),IF(VLOOKUP($X94,E!$B$3:'E'!$AN$500,6,FALSE)&lt;10,FIXED(VLOOKUP($X94,E!$B$3:'E'!$AN$500,6,FALSE),1),VLOOKUP($X94,E!$B$3:'E'!$AN$500,6,FALSE))))))))),"-")</f>
        <v>0,30</v>
      </c>
      <c r="I94" s="110" t="str">
        <f>IFERROR(IF(VLOOKUP($X94,E!$B$3:'E'!$AN$500,7,FALSE)=1000000000,"-",(IF(VLOOKUP($X94,E!$B$3:'E'!$AN$500,7,FALSE)&lt;0.0001,FIXED(VLOOKUP($X94,E!$B$3:'E'!$AN$500,7,FALSE),6),IF(VLOOKUP($X94,E!$B$3:'E'!$AN$500,7,FALSE)&lt;0.001,FIXED(VLOOKUP($X94,E!$B$3:'E'!$AN$500,7,FALSE),5),IF(VLOOKUP($X94,E!$B$3:'E'!$AN$500,7,FALSE)&lt;0.01,FIXED(VLOOKUP($X94,E!$B$3:'E'!$AN$500,7,FALSE),4),IF(VLOOKUP($X94,E!$B$3:'E'!$AN$500,7,FALSE)&lt;0.1,FIXED(VLOOKUP($X94,E!$B$3:'E'!$AN$500,7,FALSE),3),IF(VLOOKUP($X94,E!$B$3:'E'!$AN$500,7,FALSE)&lt;1,FIXED(VLOOKUP($X94,E!$B$3:'E'!$AN$500,7,FALSE),2),IF(VLOOKUP($X94,E!$B$3:'E'!$AN$500,7,FALSE)&lt;10,FIXED(VLOOKUP($X94,E!$B$3:'E'!$AN$500,7,FALSE),1),VLOOKUP($X94,E!$B$3:'E'!$AN$500,7,FALSE))))))))),"-")</f>
        <v>0,30</v>
      </c>
      <c r="K94" s="110">
        <f>IFERROR(IF(VLOOKUP($X94,E!$B$3:'E'!$AN$500,8,FALSE)=1000000000,"-",(IF(VLOOKUP($X94,E!$B$3:'E'!$AN$500,8,FALSE)&lt;0.0001,FIXED(VLOOKUP($X94,E!$B$3:'E'!$AN$500,8,FALSE),6),IF(VLOOKUP($X94,E!$B$3:'E'!$AN$500,8,FALSE)&lt;0.001,FIXED(VLOOKUP($X94,E!$B$3:'E'!$AN$500,8,FALSE),5),IF(VLOOKUP($X94,E!$B$3:'E'!$AN$500,8,FALSE)&lt;0.01,FIXED(VLOOKUP($X94,E!$B$3:'E'!$AN$500,8,FALSE),4),IF(VLOOKUP($X94,E!$B$3:'E'!$AN$500,8,FALSE)&lt;0.1,FIXED(VLOOKUP($X94,E!$B$3:'E'!$AN$500,8,FALSE),3),IF(VLOOKUP($X94,E!$B$3:'E'!$AN$500,8,FALSE)&lt;1,FIXED(VLOOKUP($X94,E!$B$3:'E'!$AN$500,8,FALSE),2),IF(VLOOKUP($X94,E!$B$3:'E'!$AN$500,8,FALSE)&lt;10,FIXED(VLOOKUP($X94,E!$B$3:'E'!$AN$500,8,FALSE),1),VLOOKUP($X94,E!$B$3:'E'!$AN$500,8,FALSE))))))))),"-")</f>
        <v>10</v>
      </c>
      <c r="M94" s="110">
        <f>IFERROR(IF(VLOOKUP($X94,E!$B$3:'E'!$AN$500,9,FALSE)=1000000000,"-",(IF(VLOOKUP($X94,E!$B$3:'E'!$AN$500,9,FALSE)&lt;0.0001,FIXED(VLOOKUP($X94,E!$B$3:'E'!$AN$500,9,FALSE),6),IF(VLOOKUP($X94,E!$B$3:'E'!$AN$500,9,FALSE)&lt;0.001,FIXED(VLOOKUP($X94,E!$B$3:'E'!$AN$500,9,FALSE),5),IF(VLOOKUP($X94,E!$B$3:'E'!$AN$500,9,FALSE)&lt;0.01,FIXED(VLOOKUP($X94,E!$B$3:'E'!$AN$500,9,FALSE),4),IF(VLOOKUP($X94,E!$B$3:'E'!$AN$500,9,FALSE)&lt;0.1,FIXED(VLOOKUP($X94,E!$B$3:'E'!$AN$500,9,FALSE),3),IF(VLOOKUP($X94,E!$B$3:'E'!$AN$500,9,FALSE)&lt;1,FIXED(VLOOKUP($X94,E!$B$3:'E'!$AN$500,9,FALSE),2),IF(VLOOKUP($X94,E!$B$3:'E'!$AN$500,9,FALSE)&lt;10,FIXED(VLOOKUP($X94,E!$B$3:'E'!$AN$500,9,FALSE),1),VLOOKUP($X94,E!$B$3:'E'!$AN$500,9,FALSE))))))))),"-")</f>
        <v>10</v>
      </c>
      <c r="O94" s="110" t="str">
        <f>IFERROR(IF(VLOOKUP($X94,E!$B$3:'E'!$AN$500,10,FALSE)=1000000000,"-",(IF(VLOOKUP($X94,E!$B$3:'E'!$AN$500,10,FALSE)&lt;0.0001,FIXED(VLOOKUP($X94,E!$B$3:'E'!$AN$500,10,FALSE),6),IF(VLOOKUP($X94,E!$B$3:'E'!$AN$500,10,FALSE)&lt;0.001,FIXED(VLOOKUP($X94,E!$B$3:'E'!$AN$500,10,FALSE),5),IF(VLOOKUP($X94,E!$B$3:'E'!$AN$500,10,FALSE)&lt;0.01,FIXED(VLOOKUP($X94,E!$B$3:'E'!$AN$500,10,FALSE),4),IF(VLOOKUP($X94,E!$B$3:'E'!$AN$500,10,FALSE)&lt;0.1,FIXED(VLOOKUP($X94,E!$B$3:'E'!$AN$500,10,FALSE),3),IF(VLOOKUP($X94,E!$B$3:'E'!$AN$500,10,FALSE)&lt;1,FIXED(VLOOKUP($X94,E!$B$3:'E'!$AN$500,10,FALSE),2),IF(VLOOKUP($X94,E!$B$3:'E'!$AN$500,10,FALSE)&lt;10,FIXED(VLOOKUP($X94,E!$B$3:'E'!$AN$500,10,FALSE),1),VLOOKUP($X94,E!$B$3:'E'!$AN$500,10,FALSE))))))))),"-")</f>
        <v>-</v>
      </c>
      <c r="Q94" s="110" t="str">
        <f>IFERROR(IF(VLOOKUP($X94,E!$B$3:'E'!$AN$500,11,FALSE)=1000000000,"-",(IF(VLOOKUP($X94,E!$B$3:'E'!$AN$500,11,FALSE)&lt;0.0001,FIXED(VLOOKUP($X94,E!$B$3:'E'!$AN$500,11,FALSE),6),IF(VLOOKUP($X94,E!$B$3:'E'!$AN$500,11,FALSE)&lt;0.001,FIXED(VLOOKUP($X94,E!$B$3:'E'!$AN$500,11,FALSE),5),IF(VLOOKUP($X94,E!$B$3:'E'!$AN$500,11,FALSE)&lt;0.01,FIXED(VLOOKUP($X94,E!$B$3:'E'!$AN$500,11,FALSE),4),IF(VLOOKUP($X94,E!$B$3:'E'!$AN$500,11,FALSE)&lt;0.1,FIXED(VLOOKUP($X94,E!$B$3:'E'!$AN$500,11,FALSE),3),IF(VLOOKUP($X94,E!$B$3:'E'!$AN$500,11,FALSE)&lt;1,FIXED(VLOOKUP($X94,E!$B$3:'E'!$AN$500,11,FALSE),2),IF(VLOOKUP($X94,E!$B$3:'E'!$AN$500,11,FALSE)&lt;10,FIXED(VLOOKUP($X94,E!$B$3:'E'!$AN$500,11,FALSE),1),VLOOKUP($X94,E!$B$3:'E'!$AN$500,11,FALSE))))))))),"-")</f>
        <v>-</v>
      </c>
      <c r="S94" s="110">
        <f>IFERROR(IF(VLOOKUP($X94,E!$B$3:'E'!$AN$500,12,FALSE)=1000000000,"-",(IF(VLOOKUP($X94,E!$B$3:'E'!$AN$500,12,FALSE)&lt;0.0001,FIXED(VLOOKUP($X94,E!$B$3:'E'!$AN$500,12,FALSE),6),IF(VLOOKUP($X94,E!$B$3:'E'!$AN$500,12,FALSE)&lt;0.001,FIXED(VLOOKUP($X94,E!$B$3:'E'!$AN$500,12,FALSE),5),IF(VLOOKUP($X94,E!$B$3:'E'!$AN$500,12,FALSE)&lt;0.01,FIXED(VLOOKUP($X94,E!$B$3:'E'!$AN$500,12,FALSE),4),IF(VLOOKUP($X94,E!$B$3:'E'!$AN$500,12,FALSE)&lt;0.1,FIXED(VLOOKUP($X94,E!$B$3:'E'!$AN$500,12,FALSE),3),IF(VLOOKUP($X94,E!$B$3:'E'!$AN$500,12,FALSE)&lt;1,FIXED(VLOOKUP($X94,E!$B$3:'E'!$AN$500,12,FALSE),2),IF(VLOOKUP($X94,E!$B$3:'E'!$AN$500,12,FALSE)&lt;10,FIXED(VLOOKUP($X94,E!$B$3:'E'!$AN$500,12,FALSE),1),VLOOKUP($X94,E!$B$3:'E'!$AN$500,12,FALSE))))))))),"-")</f>
        <v>10</v>
      </c>
      <c r="U94" s="110">
        <f>IFERROR(IF(VLOOKUP($X94,E!$B$3:'E'!$AN$500,18,FALSE)=1000000000,"-",(IF(VLOOKUP($X94,E!$B$3:'E'!$AN$500,18,FALSE)&lt;0.0001,FIXED(VLOOKUP($X94,E!$B$3:'E'!$AN$500,18,FALSE),6),IF(VLOOKUP($X94,E!$B$3:'E'!$AN$500,18,FALSE)&lt;0.001,FIXED(VLOOKUP($X94,E!$B$3:'E'!$AN$500,18,FALSE),5),IF(VLOOKUP($X94,E!$B$3:'E'!$AN$500,18,FALSE)&lt;0.01,FIXED(VLOOKUP($X94,E!$B$3:'E'!$AN$500,18,FALSE),4),IF(VLOOKUP($X94,E!$B$3:'E'!$AN$500,18,FALSE)&lt;0.1,FIXED(VLOOKUP($X94,E!$B$3:'E'!$AN$500,18,FALSE),3),IF(VLOOKUP($X94,E!$B$3:'E'!$AN$500,18,FALSE)&lt;1,FIXED(VLOOKUP($X94,E!$B$3:'E'!$AN$500,18,FALSE),2),IF(VLOOKUP($X94,E!$B$3:'E'!$AN$500,18,FALSE)&lt;10,FIXED(VLOOKUP($X94,E!$B$3:'E'!$AN$500,18,FALSE),1),VLOOKUP($X94,E!$B$3:'E'!$AN$500,18,FALSE))))))))),"-")</f>
        <v>130</v>
      </c>
      <c r="X94" s="40">
        <v>6</v>
      </c>
    </row>
    <row r="95" spans="1:24" ht="9" customHeight="1" x14ac:dyDescent="0.2">
      <c r="A95" s="104" t="s">
        <v>557</v>
      </c>
      <c r="E95" s="110" t="str">
        <f>IFERROR(IF(VLOOKUP($X95,E!$B$3:'E'!$AN$500,5,FALSE)=1000000000,"-",(IF(VLOOKUP($X95,E!$B$3:'E'!$AN$500,5,FALSE)&lt;0.0001,FIXED(VLOOKUP($X95,E!$B$3:'E'!$AN$500,5,FALSE),6),IF(VLOOKUP($X95,E!$B$3:'E'!$AN$500,5,FALSE)&lt;0.001,FIXED(VLOOKUP($X95,E!$B$3:'E'!$AN$500,5,FALSE),5),IF(VLOOKUP($X95,E!$B$3:'E'!$AN$500,5,FALSE)&lt;0.01,FIXED(VLOOKUP($X95,E!$B$3:'E'!$AN$500,5,FALSE),4),IF(VLOOKUP($X95,E!$B$3:'E'!$AN$500,5,FALSE)&lt;0.1,FIXED(VLOOKUP($X95,E!$B$3:'E'!$AN$500,5,FALSE),3),IF(VLOOKUP($X95,E!$B$3:'E'!$AN$500,5,FALSE)&lt;1,FIXED(VLOOKUP($X95,E!$B$3:'E'!$AN$500,5,FALSE),2),IF(VLOOKUP($X95,E!$B$3:'E'!$AN$500,5,FALSE)&lt;10,FIXED(VLOOKUP($X95,E!$B$3:'E'!$AN$500,5,FALSE),1),VLOOKUP($X95,E!$B$3:'E'!$AN$500,5,FALSE))))))))),"-")</f>
        <v>0,25</v>
      </c>
      <c r="G95" s="110" t="str">
        <f>IFERROR(IF(VLOOKUP($X95,E!$B$3:'E'!$AN$500,6,FALSE)=1000000000,"-",(IF(VLOOKUP($X95,E!$B$3:'E'!$AN$500,6,FALSE)&lt;0.0001,FIXED(VLOOKUP($X95,E!$B$3:'E'!$AN$500,6,FALSE),6),IF(VLOOKUP($X95,E!$B$3:'E'!$AN$500,6,FALSE)&lt;0.001,FIXED(VLOOKUP($X95,E!$B$3:'E'!$AN$500,6,FALSE),5),IF(VLOOKUP($X95,E!$B$3:'E'!$AN$500,6,FALSE)&lt;0.01,FIXED(VLOOKUP($X95,E!$B$3:'E'!$AN$500,6,FALSE),4),IF(VLOOKUP($X95,E!$B$3:'E'!$AN$500,6,FALSE)&lt;0.1,FIXED(VLOOKUP($X95,E!$B$3:'E'!$AN$500,6,FALSE),3),IF(VLOOKUP($X95,E!$B$3:'E'!$AN$500,6,FALSE)&lt;1,FIXED(VLOOKUP($X95,E!$B$3:'E'!$AN$500,6,FALSE),2),IF(VLOOKUP($X95,E!$B$3:'E'!$AN$500,6,FALSE)&lt;10,FIXED(VLOOKUP($X95,E!$B$3:'E'!$AN$500,6,FALSE),1),VLOOKUP($X95,E!$B$3:'E'!$AN$500,6,FALSE))))))))),"-")</f>
        <v>0,25</v>
      </c>
      <c r="I95" s="110" t="str">
        <f>IFERROR(IF(VLOOKUP($X95,E!$B$3:'E'!$AN$500,7,FALSE)=1000000000,"-",(IF(VLOOKUP($X95,E!$B$3:'E'!$AN$500,7,FALSE)&lt;0.0001,FIXED(VLOOKUP($X95,E!$B$3:'E'!$AN$500,7,FALSE),6),IF(VLOOKUP($X95,E!$B$3:'E'!$AN$500,7,FALSE)&lt;0.001,FIXED(VLOOKUP($X95,E!$B$3:'E'!$AN$500,7,FALSE),5),IF(VLOOKUP($X95,E!$B$3:'E'!$AN$500,7,FALSE)&lt;0.01,FIXED(VLOOKUP($X95,E!$B$3:'E'!$AN$500,7,FALSE),4),IF(VLOOKUP($X95,E!$B$3:'E'!$AN$500,7,FALSE)&lt;0.1,FIXED(VLOOKUP($X95,E!$B$3:'E'!$AN$500,7,FALSE),3),IF(VLOOKUP($X95,E!$B$3:'E'!$AN$500,7,FALSE)&lt;1,FIXED(VLOOKUP($X95,E!$B$3:'E'!$AN$500,7,FALSE),2),IF(VLOOKUP($X95,E!$B$3:'E'!$AN$500,7,FALSE)&lt;10,FIXED(VLOOKUP($X95,E!$B$3:'E'!$AN$500,7,FALSE),1),VLOOKUP($X95,E!$B$3:'E'!$AN$500,7,FALSE))))))))),"-")</f>
        <v>2,5</v>
      </c>
      <c r="K95" s="110" t="str">
        <f>IFERROR(IF(VLOOKUP($X95,E!$B$3:'E'!$AN$500,8,FALSE)=1000000000,"-",(IF(VLOOKUP($X95,E!$B$3:'E'!$AN$500,8,FALSE)&lt;0.0001,FIXED(VLOOKUP($X95,E!$B$3:'E'!$AN$500,8,FALSE),6),IF(VLOOKUP($X95,E!$B$3:'E'!$AN$500,8,FALSE)&lt;0.001,FIXED(VLOOKUP($X95,E!$B$3:'E'!$AN$500,8,FALSE),5),IF(VLOOKUP($X95,E!$B$3:'E'!$AN$500,8,FALSE)&lt;0.01,FIXED(VLOOKUP($X95,E!$B$3:'E'!$AN$500,8,FALSE),4),IF(VLOOKUP($X95,E!$B$3:'E'!$AN$500,8,FALSE)&lt;0.1,FIXED(VLOOKUP($X95,E!$B$3:'E'!$AN$500,8,FALSE),3),IF(VLOOKUP($X95,E!$B$3:'E'!$AN$500,8,FALSE)&lt;1,FIXED(VLOOKUP($X95,E!$B$3:'E'!$AN$500,8,FALSE),2),IF(VLOOKUP($X95,E!$B$3:'E'!$AN$500,8,FALSE)&lt;10,FIXED(VLOOKUP($X95,E!$B$3:'E'!$AN$500,8,FALSE),1),VLOOKUP($X95,E!$B$3:'E'!$AN$500,8,FALSE))))))))),"-")</f>
        <v>2,5</v>
      </c>
      <c r="M95" s="110" t="str">
        <f>IFERROR(IF(VLOOKUP($X95,E!$B$3:'E'!$AN$500,9,FALSE)=1000000000,"-",(IF(VLOOKUP($X95,E!$B$3:'E'!$AN$500,9,FALSE)&lt;0.0001,FIXED(VLOOKUP($X95,E!$B$3:'E'!$AN$500,9,FALSE),6),IF(VLOOKUP($X95,E!$B$3:'E'!$AN$500,9,FALSE)&lt;0.001,FIXED(VLOOKUP($X95,E!$B$3:'E'!$AN$500,9,FALSE),5),IF(VLOOKUP($X95,E!$B$3:'E'!$AN$500,9,FALSE)&lt;0.01,FIXED(VLOOKUP($X95,E!$B$3:'E'!$AN$500,9,FALSE),4),IF(VLOOKUP($X95,E!$B$3:'E'!$AN$500,9,FALSE)&lt;0.1,FIXED(VLOOKUP($X95,E!$B$3:'E'!$AN$500,9,FALSE),3),IF(VLOOKUP($X95,E!$B$3:'E'!$AN$500,9,FALSE)&lt;1,FIXED(VLOOKUP($X95,E!$B$3:'E'!$AN$500,9,FALSE),2),IF(VLOOKUP($X95,E!$B$3:'E'!$AN$500,9,FALSE)&lt;10,FIXED(VLOOKUP($X95,E!$B$3:'E'!$AN$500,9,FALSE),1),VLOOKUP($X95,E!$B$3:'E'!$AN$500,9,FALSE))))))))),"-")</f>
        <v>2,5</v>
      </c>
      <c r="O95" s="110" t="str">
        <f>IFERROR(IF(VLOOKUP($X95,E!$B$3:'E'!$AN$500,10,FALSE)=1000000000,"-",(IF(VLOOKUP($X95,E!$B$3:'E'!$AN$500,10,FALSE)&lt;0.0001,FIXED(VLOOKUP($X95,E!$B$3:'E'!$AN$500,10,FALSE),6),IF(VLOOKUP($X95,E!$B$3:'E'!$AN$500,10,FALSE)&lt;0.001,FIXED(VLOOKUP($X95,E!$B$3:'E'!$AN$500,10,FALSE),5),IF(VLOOKUP($X95,E!$B$3:'E'!$AN$500,10,FALSE)&lt;0.01,FIXED(VLOOKUP($X95,E!$B$3:'E'!$AN$500,10,FALSE),4),IF(VLOOKUP($X95,E!$B$3:'E'!$AN$500,10,FALSE)&lt;0.1,FIXED(VLOOKUP($X95,E!$B$3:'E'!$AN$500,10,FALSE),3),IF(VLOOKUP($X95,E!$B$3:'E'!$AN$500,10,FALSE)&lt;1,FIXED(VLOOKUP($X95,E!$B$3:'E'!$AN$500,10,FALSE),2),IF(VLOOKUP($X95,E!$B$3:'E'!$AN$500,10,FALSE)&lt;10,FIXED(VLOOKUP($X95,E!$B$3:'E'!$AN$500,10,FALSE),1),VLOOKUP($X95,E!$B$3:'E'!$AN$500,10,FALSE))))))))),"-")</f>
        <v>-</v>
      </c>
      <c r="Q95" s="110" t="str">
        <f>IFERROR(IF(VLOOKUP($X95,E!$B$3:'E'!$AN$500,11,FALSE)=1000000000,"-",(IF(VLOOKUP($X95,E!$B$3:'E'!$AN$500,11,FALSE)&lt;0.0001,FIXED(VLOOKUP($X95,E!$B$3:'E'!$AN$500,11,FALSE),6),IF(VLOOKUP($X95,E!$B$3:'E'!$AN$500,11,FALSE)&lt;0.001,FIXED(VLOOKUP($X95,E!$B$3:'E'!$AN$500,11,FALSE),5),IF(VLOOKUP($X95,E!$B$3:'E'!$AN$500,11,FALSE)&lt;0.01,FIXED(VLOOKUP($X95,E!$B$3:'E'!$AN$500,11,FALSE),4),IF(VLOOKUP($X95,E!$B$3:'E'!$AN$500,11,FALSE)&lt;0.1,FIXED(VLOOKUP($X95,E!$B$3:'E'!$AN$500,11,FALSE),3),IF(VLOOKUP($X95,E!$B$3:'E'!$AN$500,11,FALSE)&lt;1,FIXED(VLOOKUP($X95,E!$B$3:'E'!$AN$500,11,FALSE),2),IF(VLOOKUP($X95,E!$B$3:'E'!$AN$500,11,FALSE)&lt;10,FIXED(VLOOKUP($X95,E!$B$3:'E'!$AN$500,11,FALSE),1),VLOOKUP($X95,E!$B$3:'E'!$AN$500,11,FALSE))))))))),"-")</f>
        <v>-</v>
      </c>
      <c r="S95" s="110" t="str">
        <f>IFERROR(IF(VLOOKUP($X95,E!$B$3:'E'!$AN$500,12,FALSE)=1000000000,"-",(IF(VLOOKUP($X95,E!$B$3:'E'!$AN$500,12,FALSE)&lt;0.0001,FIXED(VLOOKUP($X95,E!$B$3:'E'!$AN$500,12,FALSE),6),IF(VLOOKUP($X95,E!$B$3:'E'!$AN$500,12,FALSE)&lt;0.001,FIXED(VLOOKUP($X95,E!$B$3:'E'!$AN$500,12,FALSE),5),IF(VLOOKUP($X95,E!$B$3:'E'!$AN$500,12,FALSE)&lt;0.01,FIXED(VLOOKUP($X95,E!$B$3:'E'!$AN$500,12,FALSE),4),IF(VLOOKUP($X95,E!$B$3:'E'!$AN$500,12,FALSE)&lt;0.1,FIXED(VLOOKUP($X95,E!$B$3:'E'!$AN$500,12,FALSE),3),IF(VLOOKUP($X95,E!$B$3:'E'!$AN$500,12,FALSE)&lt;1,FIXED(VLOOKUP($X95,E!$B$3:'E'!$AN$500,12,FALSE),2),IF(VLOOKUP($X95,E!$B$3:'E'!$AN$500,12,FALSE)&lt;10,FIXED(VLOOKUP($X95,E!$B$3:'E'!$AN$500,12,FALSE),1),VLOOKUP($X95,E!$B$3:'E'!$AN$500,12,FALSE))))))))),"-")</f>
        <v>2,5</v>
      </c>
      <c r="U95" s="110">
        <f>IFERROR(IF(VLOOKUP($X95,E!$B$3:'E'!$AN$500,18,FALSE)=1000000000,"-",(IF(VLOOKUP($X95,E!$B$3:'E'!$AN$500,18,FALSE)&lt;0.0001,FIXED(VLOOKUP($X95,E!$B$3:'E'!$AN$500,18,FALSE),6),IF(VLOOKUP($X95,E!$B$3:'E'!$AN$500,18,FALSE)&lt;0.001,FIXED(VLOOKUP($X95,E!$B$3:'E'!$AN$500,18,FALSE),5),IF(VLOOKUP($X95,E!$B$3:'E'!$AN$500,18,FALSE)&lt;0.01,FIXED(VLOOKUP($X95,E!$B$3:'E'!$AN$500,18,FALSE),4),IF(VLOOKUP($X95,E!$B$3:'E'!$AN$500,18,FALSE)&lt;0.1,FIXED(VLOOKUP($X95,E!$B$3:'E'!$AN$500,18,FALSE),3),IF(VLOOKUP($X95,E!$B$3:'E'!$AN$500,18,FALSE)&lt;1,FIXED(VLOOKUP($X95,E!$B$3:'E'!$AN$500,18,FALSE),2),IF(VLOOKUP($X95,E!$B$3:'E'!$AN$500,18,FALSE)&lt;10,FIXED(VLOOKUP($X95,E!$B$3:'E'!$AN$500,18,FALSE),1),VLOOKUP($X95,E!$B$3:'E'!$AN$500,18,FALSE))))))))),"-")</f>
        <v>500</v>
      </c>
      <c r="X95" s="40">
        <v>1598</v>
      </c>
    </row>
    <row r="96" spans="1:24" ht="9" customHeight="1" x14ac:dyDescent="0.2">
      <c r="A96" s="104" t="s">
        <v>558</v>
      </c>
      <c r="E96" s="110" t="str">
        <f>IFERROR(IF(VLOOKUP($X96,E!$B$3:'E'!$AN$500,5,FALSE)=1000000000,"-",(IF(VLOOKUP($X96,E!$B$3:'E'!$AN$500,5,FALSE)&lt;0.0001,FIXED(VLOOKUP($X96,E!$B$3:'E'!$AN$500,5,FALSE),6),IF(VLOOKUP($X96,E!$B$3:'E'!$AN$500,5,FALSE)&lt;0.001,FIXED(VLOOKUP($X96,E!$B$3:'E'!$AN$500,5,FALSE),5),IF(VLOOKUP($X96,E!$B$3:'E'!$AN$500,5,FALSE)&lt;0.01,FIXED(VLOOKUP($X96,E!$B$3:'E'!$AN$500,5,FALSE),4),IF(VLOOKUP($X96,E!$B$3:'E'!$AN$500,5,FALSE)&lt;0.1,FIXED(VLOOKUP($X96,E!$B$3:'E'!$AN$500,5,FALSE),3),IF(VLOOKUP($X96,E!$B$3:'E'!$AN$500,5,FALSE)&lt;1,FIXED(VLOOKUP($X96,E!$B$3:'E'!$AN$500,5,FALSE),2),IF(VLOOKUP($X96,E!$B$3:'E'!$AN$500,5,FALSE)&lt;10,FIXED(VLOOKUP($X96,E!$B$3:'E'!$AN$500,5,FALSE),1),VLOOKUP($X96,E!$B$3:'E'!$AN$500,5,FALSE))))))))),"-")</f>
        <v>0,30</v>
      </c>
      <c r="G96" s="110" t="str">
        <f>IFERROR(IF(VLOOKUP($X96,E!$B$3:'E'!$AN$500,6,FALSE)=1000000000,"-",(IF(VLOOKUP($X96,E!$B$3:'E'!$AN$500,6,FALSE)&lt;0.0001,FIXED(VLOOKUP($X96,E!$B$3:'E'!$AN$500,6,FALSE),6),IF(VLOOKUP($X96,E!$B$3:'E'!$AN$500,6,FALSE)&lt;0.001,FIXED(VLOOKUP($X96,E!$B$3:'E'!$AN$500,6,FALSE),5),IF(VLOOKUP($X96,E!$B$3:'E'!$AN$500,6,FALSE)&lt;0.01,FIXED(VLOOKUP($X96,E!$B$3:'E'!$AN$500,6,FALSE),4),IF(VLOOKUP($X96,E!$B$3:'E'!$AN$500,6,FALSE)&lt;0.1,FIXED(VLOOKUP($X96,E!$B$3:'E'!$AN$500,6,FALSE),3),IF(VLOOKUP($X96,E!$B$3:'E'!$AN$500,6,FALSE)&lt;1,FIXED(VLOOKUP($X96,E!$B$3:'E'!$AN$500,6,FALSE),2),IF(VLOOKUP($X96,E!$B$3:'E'!$AN$500,6,FALSE)&lt;10,FIXED(VLOOKUP($X96,E!$B$3:'E'!$AN$500,6,FALSE),1),VLOOKUP($X96,E!$B$3:'E'!$AN$500,6,FALSE))))))))),"-")</f>
        <v>0,30</v>
      </c>
      <c r="I96" s="110" t="str">
        <f>IFERROR(IF(VLOOKUP($X96,E!$B$3:'E'!$AN$500,7,FALSE)=1000000000,"-",(IF(VLOOKUP($X96,E!$B$3:'E'!$AN$500,7,FALSE)&lt;0.0001,FIXED(VLOOKUP($X96,E!$B$3:'E'!$AN$500,7,FALSE),6),IF(VLOOKUP($X96,E!$B$3:'E'!$AN$500,7,FALSE)&lt;0.001,FIXED(VLOOKUP($X96,E!$B$3:'E'!$AN$500,7,FALSE),5),IF(VLOOKUP($X96,E!$B$3:'E'!$AN$500,7,FALSE)&lt;0.01,FIXED(VLOOKUP($X96,E!$B$3:'E'!$AN$500,7,FALSE),4),IF(VLOOKUP($X96,E!$B$3:'E'!$AN$500,7,FALSE)&lt;0.1,FIXED(VLOOKUP($X96,E!$B$3:'E'!$AN$500,7,FALSE),3),IF(VLOOKUP($X96,E!$B$3:'E'!$AN$500,7,FALSE)&lt;1,FIXED(VLOOKUP($X96,E!$B$3:'E'!$AN$500,7,FALSE),2),IF(VLOOKUP($X96,E!$B$3:'E'!$AN$500,7,FALSE)&lt;10,FIXED(VLOOKUP($X96,E!$B$3:'E'!$AN$500,7,FALSE),1),VLOOKUP($X96,E!$B$3:'E'!$AN$500,7,FALSE))))))))),"-")</f>
        <v>0,70</v>
      </c>
      <c r="K96" s="110" t="str">
        <f>IFERROR(IF(VLOOKUP($X96,E!$B$3:'E'!$AN$500,8,FALSE)=1000000000,"-",(IF(VLOOKUP($X96,E!$B$3:'E'!$AN$500,8,FALSE)&lt;0.0001,FIXED(VLOOKUP($X96,E!$B$3:'E'!$AN$500,8,FALSE),6),IF(VLOOKUP($X96,E!$B$3:'E'!$AN$500,8,FALSE)&lt;0.001,FIXED(VLOOKUP($X96,E!$B$3:'E'!$AN$500,8,FALSE),5),IF(VLOOKUP($X96,E!$B$3:'E'!$AN$500,8,FALSE)&lt;0.01,FIXED(VLOOKUP($X96,E!$B$3:'E'!$AN$500,8,FALSE),4),IF(VLOOKUP($X96,E!$B$3:'E'!$AN$500,8,FALSE)&lt;0.1,FIXED(VLOOKUP($X96,E!$B$3:'E'!$AN$500,8,FALSE),3),IF(VLOOKUP($X96,E!$B$3:'E'!$AN$500,8,FALSE)&lt;1,FIXED(VLOOKUP($X96,E!$B$3:'E'!$AN$500,8,FALSE),2),IF(VLOOKUP($X96,E!$B$3:'E'!$AN$500,8,FALSE)&lt;10,FIXED(VLOOKUP($X96,E!$B$3:'E'!$AN$500,8,FALSE),1),VLOOKUP($X96,E!$B$3:'E'!$AN$500,8,FALSE))))))))),"-")</f>
        <v>0,70</v>
      </c>
      <c r="M96" s="110" t="str">
        <f>IFERROR(IF(VLOOKUP($X96,E!$B$3:'E'!$AN$500,9,FALSE)=1000000000,"-",(IF(VLOOKUP($X96,E!$B$3:'E'!$AN$500,9,FALSE)&lt;0.0001,FIXED(VLOOKUP($X96,E!$B$3:'E'!$AN$500,9,FALSE),6),IF(VLOOKUP($X96,E!$B$3:'E'!$AN$500,9,FALSE)&lt;0.001,FIXED(VLOOKUP($X96,E!$B$3:'E'!$AN$500,9,FALSE),5),IF(VLOOKUP($X96,E!$B$3:'E'!$AN$500,9,FALSE)&lt;0.01,FIXED(VLOOKUP($X96,E!$B$3:'E'!$AN$500,9,FALSE),4),IF(VLOOKUP($X96,E!$B$3:'E'!$AN$500,9,FALSE)&lt;0.1,FIXED(VLOOKUP($X96,E!$B$3:'E'!$AN$500,9,FALSE),3),IF(VLOOKUP($X96,E!$B$3:'E'!$AN$500,9,FALSE)&lt;1,FIXED(VLOOKUP($X96,E!$B$3:'E'!$AN$500,9,FALSE),2),IF(VLOOKUP($X96,E!$B$3:'E'!$AN$500,9,FALSE)&lt;10,FIXED(VLOOKUP($X96,E!$B$3:'E'!$AN$500,9,FALSE),1),VLOOKUP($X96,E!$B$3:'E'!$AN$500,9,FALSE))))))))),"-")</f>
        <v>0,70</v>
      </c>
      <c r="O96" s="110" t="str">
        <f>IFERROR(IF(VLOOKUP($X96,E!$B$3:'E'!$AN$500,10,FALSE)=1000000000,"-",(IF(VLOOKUP($X96,E!$B$3:'E'!$AN$500,10,FALSE)&lt;0.0001,FIXED(VLOOKUP($X96,E!$B$3:'E'!$AN$500,10,FALSE),6),IF(VLOOKUP($X96,E!$B$3:'E'!$AN$500,10,FALSE)&lt;0.001,FIXED(VLOOKUP($X96,E!$B$3:'E'!$AN$500,10,FALSE),5),IF(VLOOKUP($X96,E!$B$3:'E'!$AN$500,10,FALSE)&lt;0.01,FIXED(VLOOKUP($X96,E!$B$3:'E'!$AN$500,10,FALSE),4),IF(VLOOKUP($X96,E!$B$3:'E'!$AN$500,10,FALSE)&lt;0.1,FIXED(VLOOKUP($X96,E!$B$3:'E'!$AN$500,10,FALSE),3),IF(VLOOKUP($X96,E!$B$3:'E'!$AN$500,10,FALSE)&lt;1,FIXED(VLOOKUP($X96,E!$B$3:'E'!$AN$500,10,FALSE),2),IF(VLOOKUP($X96,E!$B$3:'E'!$AN$500,10,FALSE)&lt;10,FIXED(VLOOKUP($X96,E!$B$3:'E'!$AN$500,10,FALSE),1),VLOOKUP($X96,E!$B$3:'E'!$AN$500,10,FALSE))))))))),"-")</f>
        <v>-</v>
      </c>
      <c r="Q96" s="110" t="str">
        <f>IFERROR(IF(VLOOKUP($X96,E!$B$3:'E'!$AN$500,11,FALSE)=1000000000,"-",(IF(VLOOKUP($X96,E!$B$3:'E'!$AN$500,11,FALSE)&lt;0.0001,FIXED(VLOOKUP($X96,E!$B$3:'E'!$AN$500,11,FALSE),6),IF(VLOOKUP($X96,E!$B$3:'E'!$AN$500,11,FALSE)&lt;0.001,FIXED(VLOOKUP($X96,E!$B$3:'E'!$AN$500,11,FALSE),5),IF(VLOOKUP($X96,E!$B$3:'E'!$AN$500,11,FALSE)&lt;0.01,FIXED(VLOOKUP($X96,E!$B$3:'E'!$AN$500,11,FALSE),4),IF(VLOOKUP($X96,E!$B$3:'E'!$AN$500,11,FALSE)&lt;0.1,FIXED(VLOOKUP($X96,E!$B$3:'E'!$AN$500,11,FALSE),3),IF(VLOOKUP($X96,E!$B$3:'E'!$AN$500,11,FALSE)&lt;1,FIXED(VLOOKUP($X96,E!$B$3:'E'!$AN$500,11,FALSE),2),IF(VLOOKUP($X96,E!$B$3:'E'!$AN$500,11,FALSE)&lt;10,FIXED(VLOOKUP($X96,E!$B$3:'E'!$AN$500,11,FALSE),1),VLOOKUP($X96,E!$B$3:'E'!$AN$500,11,FALSE))))))))),"-")</f>
        <v>-</v>
      </c>
      <c r="S96" s="110" t="str">
        <f>IFERROR(IF(VLOOKUP($X96,E!$B$3:'E'!$AN$500,12,FALSE)=1000000000,"-",(IF(VLOOKUP($X96,E!$B$3:'E'!$AN$500,12,FALSE)&lt;0.0001,FIXED(VLOOKUP($X96,E!$B$3:'E'!$AN$500,12,FALSE),6),IF(VLOOKUP($X96,E!$B$3:'E'!$AN$500,12,FALSE)&lt;0.001,FIXED(VLOOKUP($X96,E!$B$3:'E'!$AN$500,12,FALSE),5),IF(VLOOKUP($X96,E!$B$3:'E'!$AN$500,12,FALSE)&lt;0.01,FIXED(VLOOKUP($X96,E!$B$3:'E'!$AN$500,12,FALSE),4),IF(VLOOKUP($X96,E!$B$3:'E'!$AN$500,12,FALSE)&lt;0.1,FIXED(VLOOKUP($X96,E!$B$3:'E'!$AN$500,12,FALSE),3),IF(VLOOKUP($X96,E!$B$3:'E'!$AN$500,12,FALSE)&lt;1,FIXED(VLOOKUP($X96,E!$B$3:'E'!$AN$500,12,FALSE),2),IF(VLOOKUP($X96,E!$B$3:'E'!$AN$500,12,FALSE)&lt;10,FIXED(VLOOKUP($X96,E!$B$3:'E'!$AN$500,12,FALSE),1),VLOOKUP($X96,E!$B$3:'E'!$AN$500,12,FALSE))))))))),"-")</f>
        <v>0,70</v>
      </c>
      <c r="U96" s="110">
        <f>IFERROR(IF(VLOOKUP($X96,E!$B$3:'E'!$AN$500,18,FALSE)=1000000000,"-",(IF(VLOOKUP($X96,E!$B$3:'E'!$AN$500,18,FALSE)&lt;0.0001,FIXED(VLOOKUP($X96,E!$B$3:'E'!$AN$500,18,FALSE),6),IF(VLOOKUP($X96,E!$B$3:'E'!$AN$500,18,FALSE)&lt;0.001,FIXED(VLOOKUP($X96,E!$B$3:'E'!$AN$500,18,FALSE),5),IF(VLOOKUP($X96,E!$B$3:'E'!$AN$500,18,FALSE)&lt;0.01,FIXED(VLOOKUP($X96,E!$B$3:'E'!$AN$500,18,FALSE),4),IF(VLOOKUP($X96,E!$B$3:'E'!$AN$500,18,FALSE)&lt;0.1,FIXED(VLOOKUP($X96,E!$B$3:'E'!$AN$500,18,FALSE),3),IF(VLOOKUP($X96,E!$B$3:'E'!$AN$500,18,FALSE)&lt;1,FIXED(VLOOKUP($X96,E!$B$3:'E'!$AN$500,18,FALSE),2),IF(VLOOKUP($X96,E!$B$3:'E'!$AN$500,18,FALSE)&lt;10,FIXED(VLOOKUP($X96,E!$B$3:'E'!$AN$500,18,FALSE),1),VLOOKUP($X96,E!$B$3:'E'!$AN$500,18,FALSE))))))))),"-")</f>
        <v>10</v>
      </c>
      <c r="X96" s="40">
        <v>1538</v>
      </c>
    </row>
    <row r="97" spans="1:25" ht="9" customHeight="1" x14ac:dyDescent="0.2">
      <c r="A97" s="104" t="s">
        <v>559</v>
      </c>
      <c r="E97" s="110" t="str">
        <f>IFERROR(IF(VLOOKUP($X97,E!$B$3:'E'!$AN$500,5,FALSE)=1000000000,"-",(IF(VLOOKUP($X97,E!$B$3:'E'!$AN$500,5,FALSE)&lt;0.0001,FIXED(VLOOKUP($X97,E!$B$3:'E'!$AN$500,5,FALSE),6),IF(VLOOKUP($X97,E!$B$3:'E'!$AN$500,5,FALSE)&lt;0.001,FIXED(VLOOKUP($X97,E!$B$3:'E'!$AN$500,5,FALSE),5),IF(VLOOKUP($X97,E!$B$3:'E'!$AN$500,5,FALSE)&lt;0.01,FIXED(VLOOKUP($X97,E!$B$3:'E'!$AN$500,5,FALSE),4),IF(VLOOKUP($X97,E!$B$3:'E'!$AN$500,5,FALSE)&lt;0.1,FIXED(VLOOKUP($X97,E!$B$3:'E'!$AN$500,5,FALSE),3),IF(VLOOKUP($X97,E!$B$3:'E'!$AN$500,5,FALSE)&lt;1,FIXED(VLOOKUP($X97,E!$B$3:'E'!$AN$500,5,FALSE),2),IF(VLOOKUP($X97,E!$B$3:'E'!$AN$500,5,FALSE)&lt;10,FIXED(VLOOKUP($X97,E!$B$3:'E'!$AN$500,5,FALSE),1),VLOOKUP($X97,E!$B$3:'E'!$AN$500,5,FALSE))))))))),"-")</f>
        <v>0,15</v>
      </c>
      <c r="G97" s="110" t="str">
        <f>IFERROR(IF(VLOOKUP($X97,E!$B$3:'E'!$AN$500,6,FALSE)=1000000000,"-",(IF(VLOOKUP($X97,E!$B$3:'E'!$AN$500,6,FALSE)&lt;0.0001,FIXED(VLOOKUP($X97,E!$B$3:'E'!$AN$500,6,FALSE),6),IF(VLOOKUP($X97,E!$B$3:'E'!$AN$500,6,FALSE)&lt;0.001,FIXED(VLOOKUP($X97,E!$B$3:'E'!$AN$500,6,FALSE),5),IF(VLOOKUP($X97,E!$B$3:'E'!$AN$500,6,FALSE)&lt;0.01,FIXED(VLOOKUP($X97,E!$B$3:'E'!$AN$500,6,FALSE),4),IF(VLOOKUP($X97,E!$B$3:'E'!$AN$500,6,FALSE)&lt;0.1,FIXED(VLOOKUP($X97,E!$B$3:'E'!$AN$500,6,FALSE),3),IF(VLOOKUP($X97,E!$B$3:'E'!$AN$500,6,FALSE)&lt;1,FIXED(VLOOKUP($X97,E!$B$3:'E'!$AN$500,6,FALSE),2),IF(VLOOKUP($X97,E!$B$3:'E'!$AN$500,6,FALSE)&lt;10,FIXED(VLOOKUP($X97,E!$B$3:'E'!$AN$500,6,FALSE),1),VLOOKUP($X97,E!$B$3:'E'!$AN$500,6,FALSE))))))))),"-")</f>
        <v>0,15</v>
      </c>
      <c r="I97" s="110" t="str">
        <f>IFERROR(IF(VLOOKUP($X97,E!$B$3:'E'!$AN$500,7,FALSE)=1000000000,"-",(IF(VLOOKUP($X97,E!$B$3:'E'!$AN$500,7,FALSE)&lt;0.0001,FIXED(VLOOKUP($X97,E!$B$3:'E'!$AN$500,7,FALSE),6),IF(VLOOKUP($X97,E!$B$3:'E'!$AN$500,7,FALSE)&lt;0.001,FIXED(VLOOKUP($X97,E!$B$3:'E'!$AN$500,7,FALSE),5),IF(VLOOKUP($X97,E!$B$3:'E'!$AN$500,7,FALSE)&lt;0.01,FIXED(VLOOKUP($X97,E!$B$3:'E'!$AN$500,7,FALSE),4),IF(VLOOKUP($X97,E!$B$3:'E'!$AN$500,7,FALSE)&lt;0.1,FIXED(VLOOKUP($X97,E!$B$3:'E'!$AN$500,7,FALSE),3),IF(VLOOKUP($X97,E!$B$3:'E'!$AN$500,7,FALSE)&lt;1,FIXED(VLOOKUP($X97,E!$B$3:'E'!$AN$500,7,FALSE),2),IF(VLOOKUP($X97,E!$B$3:'E'!$AN$500,7,FALSE)&lt;10,FIXED(VLOOKUP($X97,E!$B$3:'E'!$AN$500,7,FALSE),1),VLOOKUP($X97,E!$B$3:'E'!$AN$500,7,FALSE))))))))),"-")</f>
        <v>4,0</v>
      </c>
      <c r="K97" s="110" t="str">
        <f>IFERROR(IF(VLOOKUP($X97,E!$B$3:'E'!$AN$500,8,FALSE)=1000000000,"-",(IF(VLOOKUP($X97,E!$B$3:'E'!$AN$500,8,FALSE)&lt;0.0001,FIXED(VLOOKUP($X97,E!$B$3:'E'!$AN$500,8,FALSE),6),IF(VLOOKUP($X97,E!$B$3:'E'!$AN$500,8,FALSE)&lt;0.001,FIXED(VLOOKUP($X97,E!$B$3:'E'!$AN$500,8,FALSE),5),IF(VLOOKUP($X97,E!$B$3:'E'!$AN$500,8,FALSE)&lt;0.01,FIXED(VLOOKUP($X97,E!$B$3:'E'!$AN$500,8,FALSE),4),IF(VLOOKUP($X97,E!$B$3:'E'!$AN$500,8,FALSE)&lt;0.1,FIXED(VLOOKUP($X97,E!$B$3:'E'!$AN$500,8,FALSE),3),IF(VLOOKUP($X97,E!$B$3:'E'!$AN$500,8,FALSE)&lt;1,FIXED(VLOOKUP($X97,E!$B$3:'E'!$AN$500,8,FALSE),2),IF(VLOOKUP($X97,E!$B$3:'E'!$AN$500,8,FALSE)&lt;10,FIXED(VLOOKUP($X97,E!$B$3:'E'!$AN$500,8,FALSE),1),VLOOKUP($X97,E!$B$3:'E'!$AN$500,8,FALSE))))))))),"-")</f>
        <v>8,8</v>
      </c>
      <c r="M97" s="110" t="str">
        <f>IFERROR(IF(VLOOKUP($X97,E!$B$3:'E'!$AN$500,9,FALSE)=1000000000,"-",(IF(VLOOKUP($X97,E!$B$3:'E'!$AN$500,9,FALSE)&lt;0.0001,FIXED(VLOOKUP($X97,E!$B$3:'E'!$AN$500,9,FALSE),6),IF(VLOOKUP($X97,E!$B$3:'E'!$AN$500,9,FALSE)&lt;0.001,FIXED(VLOOKUP($X97,E!$B$3:'E'!$AN$500,9,FALSE),5),IF(VLOOKUP($X97,E!$B$3:'E'!$AN$500,9,FALSE)&lt;0.01,FIXED(VLOOKUP($X97,E!$B$3:'E'!$AN$500,9,FALSE),4),IF(VLOOKUP($X97,E!$B$3:'E'!$AN$500,9,FALSE)&lt;0.1,FIXED(VLOOKUP($X97,E!$B$3:'E'!$AN$500,9,FALSE),3),IF(VLOOKUP($X97,E!$B$3:'E'!$AN$500,9,FALSE)&lt;1,FIXED(VLOOKUP($X97,E!$B$3:'E'!$AN$500,9,FALSE),2),IF(VLOOKUP($X97,E!$B$3:'E'!$AN$500,9,FALSE)&lt;10,FIXED(VLOOKUP($X97,E!$B$3:'E'!$AN$500,9,FALSE),1),VLOOKUP($X97,E!$B$3:'E'!$AN$500,9,FALSE))))))))),"-")</f>
        <v>8,8</v>
      </c>
      <c r="O97" s="110" t="str">
        <f>IFERROR(IF(VLOOKUP($X97,E!$B$3:'E'!$AN$500,10,FALSE)=1000000000,"-",(IF(VLOOKUP($X97,E!$B$3:'E'!$AN$500,10,FALSE)&lt;0.0001,FIXED(VLOOKUP($X97,E!$B$3:'E'!$AN$500,10,FALSE),6),IF(VLOOKUP($X97,E!$B$3:'E'!$AN$500,10,FALSE)&lt;0.001,FIXED(VLOOKUP($X97,E!$B$3:'E'!$AN$500,10,FALSE),5),IF(VLOOKUP($X97,E!$B$3:'E'!$AN$500,10,FALSE)&lt;0.01,FIXED(VLOOKUP($X97,E!$B$3:'E'!$AN$500,10,FALSE),4),IF(VLOOKUP($X97,E!$B$3:'E'!$AN$500,10,FALSE)&lt;0.1,FIXED(VLOOKUP($X97,E!$B$3:'E'!$AN$500,10,FALSE),3),IF(VLOOKUP($X97,E!$B$3:'E'!$AN$500,10,FALSE)&lt;1,FIXED(VLOOKUP($X97,E!$B$3:'E'!$AN$500,10,FALSE),2),IF(VLOOKUP($X97,E!$B$3:'E'!$AN$500,10,FALSE)&lt;10,FIXED(VLOOKUP($X97,E!$B$3:'E'!$AN$500,10,FALSE),1),VLOOKUP($X97,E!$B$3:'E'!$AN$500,10,FALSE))))))))),"-")</f>
        <v>-</v>
      </c>
      <c r="Q97" s="110" t="str">
        <f>IFERROR(IF(VLOOKUP($X97,E!$B$3:'E'!$AN$500,11,FALSE)=1000000000,"-",(IF(VLOOKUP($X97,E!$B$3:'E'!$AN$500,11,FALSE)&lt;0.0001,FIXED(VLOOKUP($X97,E!$B$3:'E'!$AN$500,11,FALSE),6),IF(VLOOKUP($X97,E!$B$3:'E'!$AN$500,11,FALSE)&lt;0.001,FIXED(VLOOKUP($X97,E!$B$3:'E'!$AN$500,11,FALSE),5),IF(VLOOKUP($X97,E!$B$3:'E'!$AN$500,11,FALSE)&lt;0.01,FIXED(VLOOKUP($X97,E!$B$3:'E'!$AN$500,11,FALSE),4),IF(VLOOKUP($X97,E!$B$3:'E'!$AN$500,11,FALSE)&lt;0.1,FIXED(VLOOKUP($X97,E!$B$3:'E'!$AN$500,11,FALSE),3),IF(VLOOKUP($X97,E!$B$3:'E'!$AN$500,11,FALSE)&lt;1,FIXED(VLOOKUP($X97,E!$B$3:'E'!$AN$500,11,FALSE),2),IF(VLOOKUP($X97,E!$B$3:'E'!$AN$500,11,FALSE)&lt;10,FIXED(VLOOKUP($X97,E!$B$3:'E'!$AN$500,11,FALSE),1),VLOOKUP($X97,E!$B$3:'E'!$AN$500,11,FALSE))))))))),"-")</f>
        <v>-</v>
      </c>
      <c r="S97" s="110" t="str">
        <f>IFERROR(IF(VLOOKUP($X97,E!$B$3:'E'!$AN$500,12,FALSE)=1000000000,"-",(IF(VLOOKUP($X97,E!$B$3:'E'!$AN$500,12,FALSE)&lt;0.0001,FIXED(VLOOKUP($X97,E!$B$3:'E'!$AN$500,12,FALSE),6),IF(VLOOKUP($X97,E!$B$3:'E'!$AN$500,12,FALSE)&lt;0.001,FIXED(VLOOKUP($X97,E!$B$3:'E'!$AN$500,12,FALSE),5),IF(VLOOKUP($X97,E!$B$3:'E'!$AN$500,12,FALSE)&lt;0.01,FIXED(VLOOKUP($X97,E!$B$3:'E'!$AN$500,12,FALSE),4),IF(VLOOKUP($X97,E!$B$3:'E'!$AN$500,12,FALSE)&lt;0.1,FIXED(VLOOKUP($X97,E!$B$3:'E'!$AN$500,12,FALSE),3),IF(VLOOKUP($X97,E!$B$3:'E'!$AN$500,12,FALSE)&lt;1,FIXED(VLOOKUP($X97,E!$B$3:'E'!$AN$500,12,FALSE),2),IF(VLOOKUP($X97,E!$B$3:'E'!$AN$500,12,FALSE)&lt;10,FIXED(VLOOKUP($X97,E!$B$3:'E'!$AN$500,12,FALSE),1),VLOOKUP($X97,E!$B$3:'E'!$AN$500,12,FALSE))))))))),"-")</f>
        <v>8,8</v>
      </c>
      <c r="U97" s="110">
        <f>IFERROR(IF(VLOOKUP($X97,E!$B$3:'E'!$AN$500,18,FALSE)=1000000000,"-",(IF(VLOOKUP($X97,E!$B$3:'E'!$AN$500,18,FALSE)&lt;0.0001,FIXED(VLOOKUP($X97,E!$B$3:'E'!$AN$500,18,FALSE),6),IF(VLOOKUP($X97,E!$B$3:'E'!$AN$500,18,FALSE)&lt;0.001,FIXED(VLOOKUP($X97,E!$B$3:'E'!$AN$500,18,FALSE),5),IF(VLOOKUP($X97,E!$B$3:'E'!$AN$500,18,FALSE)&lt;0.01,FIXED(VLOOKUP($X97,E!$B$3:'E'!$AN$500,18,FALSE),4),IF(VLOOKUP($X97,E!$B$3:'E'!$AN$500,18,FALSE)&lt;0.1,FIXED(VLOOKUP($X97,E!$B$3:'E'!$AN$500,18,FALSE),3),IF(VLOOKUP($X97,E!$B$3:'E'!$AN$500,18,FALSE)&lt;1,FIXED(VLOOKUP($X97,E!$B$3:'E'!$AN$500,18,FALSE),2),IF(VLOOKUP($X97,E!$B$3:'E'!$AN$500,18,FALSE)&lt;10,FIXED(VLOOKUP($X97,E!$B$3:'E'!$AN$500,18,FALSE),1),VLOOKUP($X97,E!$B$3:'E'!$AN$500,18,FALSE))))))))),"-")</f>
        <v>40</v>
      </c>
      <c r="X97" s="40">
        <v>1536</v>
      </c>
    </row>
    <row r="98" spans="1:25" ht="4.5" customHeight="1" x14ac:dyDescent="0.2">
      <c r="A98" s="104"/>
    </row>
    <row r="99" spans="1:25" ht="9" customHeight="1" x14ac:dyDescent="0.2">
      <c r="A99" s="105" t="s">
        <v>2213</v>
      </c>
      <c r="B99" s="99"/>
      <c r="C99" s="99"/>
      <c r="D99" s="99"/>
    </row>
    <row r="100" spans="1:25" ht="9" customHeight="1" x14ac:dyDescent="0.2">
      <c r="A100" s="104" t="s">
        <v>632</v>
      </c>
      <c r="E100" s="110" t="str">
        <f>IFERROR(IF(VLOOKUP($X100,E!$B$3:'E'!$AN$500,5,FALSE)=1000000000,"-",(IF(VLOOKUP($X100,E!$B$3:'E'!$AN$500,5,FALSE)&lt;0.0001,FIXED(VLOOKUP($X100,E!$B$3:'E'!$AN$500,5,FALSE),6),IF(VLOOKUP($X100,E!$B$3:'E'!$AN$500,5,FALSE)&lt;0.001,FIXED(VLOOKUP($X100,E!$B$3:'E'!$AN$500,5,FALSE),5),IF(VLOOKUP($X100,E!$B$3:'E'!$AN$500,5,FALSE)&lt;0.01,FIXED(VLOOKUP($X100,E!$B$3:'E'!$AN$500,5,FALSE),4),IF(VLOOKUP($X100,E!$B$3:'E'!$AN$500,5,FALSE)&lt;0.1,FIXED(VLOOKUP($X100,E!$B$3:'E'!$AN$500,5,FALSE),3),IF(VLOOKUP($X100,E!$B$3:'E'!$AN$500,5,FALSE)&lt;1,FIXED(VLOOKUP($X100,E!$B$3:'E'!$AN$500,5,FALSE),2),IF(VLOOKUP($X100,E!$B$3:'E'!$AN$500,5,FALSE)&lt;10,FIXED(VLOOKUP($X100,E!$B$3:'E'!$AN$500,5,FALSE),1),VLOOKUP($X100,E!$B$3:'E'!$AN$500,5,FALSE))))))))),"-")</f>
        <v>0,20</v>
      </c>
      <c r="G100" s="110" t="str">
        <f>IFERROR(IF(VLOOKUP($X100,E!$B$3:'E'!$AN$500,6,FALSE)=1000000000,"-",(IF(VLOOKUP($X100,E!$B$3:'E'!$AN$500,6,FALSE)&lt;0.0001,FIXED(VLOOKUP($X100,E!$B$3:'E'!$AN$500,6,FALSE),6),IF(VLOOKUP($X100,E!$B$3:'E'!$AN$500,6,FALSE)&lt;0.001,FIXED(VLOOKUP($X100,E!$B$3:'E'!$AN$500,6,FALSE),5),IF(VLOOKUP($X100,E!$B$3:'E'!$AN$500,6,FALSE)&lt;0.01,FIXED(VLOOKUP($X100,E!$B$3:'E'!$AN$500,6,FALSE),4),IF(VLOOKUP($X100,E!$B$3:'E'!$AN$500,6,FALSE)&lt;0.1,FIXED(VLOOKUP($X100,E!$B$3:'E'!$AN$500,6,FALSE),3),IF(VLOOKUP($X100,E!$B$3:'E'!$AN$500,6,FALSE)&lt;1,FIXED(VLOOKUP($X100,E!$B$3:'E'!$AN$500,6,FALSE),2),IF(VLOOKUP($X100,E!$B$3:'E'!$AN$500,6,FALSE)&lt;10,FIXED(VLOOKUP($X100,E!$B$3:'E'!$AN$500,6,FALSE),1),VLOOKUP($X100,E!$B$3:'E'!$AN$500,6,FALSE))))))))),"-")</f>
        <v>0,20</v>
      </c>
      <c r="I100" s="110" t="str">
        <f>IFERROR(IF(VLOOKUP($X100,E!$B$3:'E'!$AN$500,7,FALSE)=1000000000,"-",(IF(VLOOKUP($X100,E!$B$3:'E'!$AN$500,7,FALSE)&lt;0.0001,FIXED(VLOOKUP($X100,E!$B$3:'E'!$AN$500,7,FALSE),6),IF(VLOOKUP($X100,E!$B$3:'E'!$AN$500,7,FALSE)&lt;0.001,FIXED(VLOOKUP($X100,E!$B$3:'E'!$AN$500,7,FALSE),5),IF(VLOOKUP($X100,E!$B$3:'E'!$AN$500,7,FALSE)&lt;0.01,FIXED(VLOOKUP($X100,E!$B$3:'E'!$AN$500,7,FALSE),4),IF(VLOOKUP($X100,E!$B$3:'E'!$AN$500,7,FALSE)&lt;0.1,FIXED(VLOOKUP($X100,E!$B$3:'E'!$AN$500,7,FALSE),3),IF(VLOOKUP($X100,E!$B$3:'E'!$AN$500,7,FALSE)&lt;1,FIXED(VLOOKUP($X100,E!$B$3:'E'!$AN$500,7,FALSE),2),IF(VLOOKUP($X100,E!$B$3:'E'!$AN$500,7,FALSE)&lt;10,FIXED(VLOOKUP($X100,E!$B$3:'E'!$AN$500,7,FALSE),1),VLOOKUP($X100,E!$B$3:'E'!$AN$500,7,FALSE))))))))),"-")</f>
        <v>5,0</v>
      </c>
      <c r="K100" s="110">
        <f>IFERROR(IF(VLOOKUP($X100,E!$B$3:'E'!$AN$500,8,FALSE)=1000000000,"-",(IF(VLOOKUP($X100,E!$B$3:'E'!$AN$500,8,FALSE)&lt;0.0001,FIXED(VLOOKUP($X100,E!$B$3:'E'!$AN$500,8,FALSE),6),IF(VLOOKUP($X100,E!$B$3:'E'!$AN$500,8,FALSE)&lt;0.001,FIXED(VLOOKUP($X100,E!$B$3:'E'!$AN$500,8,FALSE),5),IF(VLOOKUP($X100,E!$B$3:'E'!$AN$500,8,FALSE)&lt;0.01,FIXED(VLOOKUP($X100,E!$B$3:'E'!$AN$500,8,FALSE),4),IF(VLOOKUP($X100,E!$B$3:'E'!$AN$500,8,FALSE)&lt;0.1,FIXED(VLOOKUP($X100,E!$B$3:'E'!$AN$500,8,FALSE),3),IF(VLOOKUP($X100,E!$B$3:'E'!$AN$500,8,FALSE)&lt;1,FIXED(VLOOKUP($X100,E!$B$3:'E'!$AN$500,8,FALSE),2),IF(VLOOKUP($X100,E!$B$3:'E'!$AN$500,8,FALSE)&lt;10,FIXED(VLOOKUP($X100,E!$B$3:'E'!$AN$500,8,FALSE),1),VLOOKUP($X100,E!$B$3:'E'!$AN$500,8,FALSE))))))))),"-")</f>
        <v>15</v>
      </c>
      <c r="M100" s="110">
        <f>IFERROR(IF(VLOOKUP($X100,E!$B$3:'E'!$AN$500,9,FALSE)=1000000000,"-",(IF(VLOOKUP($X100,E!$B$3:'E'!$AN$500,9,FALSE)&lt;0.0001,FIXED(VLOOKUP($X100,E!$B$3:'E'!$AN$500,9,FALSE),6),IF(VLOOKUP($X100,E!$B$3:'E'!$AN$500,9,FALSE)&lt;0.001,FIXED(VLOOKUP($X100,E!$B$3:'E'!$AN$500,9,FALSE),5),IF(VLOOKUP($X100,E!$B$3:'E'!$AN$500,9,FALSE)&lt;0.01,FIXED(VLOOKUP($X100,E!$B$3:'E'!$AN$500,9,FALSE),4),IF(VLOOKUP($X100,E!$B$3:'E'!$AN$500,9,FALSE)&lt;0.1,FIXED(VLOOKUP($X100,E!$B$3:'E'!$AN$500,9,FALSE),3),IF(VLOOKUP($X100,E!$B$3:'E'!$AN$500,9,FALSE)&lt;1,FIXED(VLOOKUP($X100,E!$B$3:'E'!$AN$500,9,FALSE),2),IF(VLOOKUP($X100,E!$B$3:'E'!$AN$500,9,FALSE)&lt;10,FIXED(VLOOKUP($X100,E!$B$3:'E'!$AN$500,9,FALSE),1),VLOOKUP($X100,E!$B$3:'E'!$AN$500,9,FALSE))))))))),"-")</f>
        <v>15</v>
      </c>
      <c r="O100" s="110" t="str">
        <f>IFERROR(IF(VLOOKUP($X100,E!$B$3:'E'!$AN$500,10,FALSE)=1000000000,"-",(IF(VLOOKUP($X100,E!$B$3:'E'!$AN$500,10,FALSE)&lt;0.0001,FIXED(VLOOKUP($X100,E!$B$3:'E'!$AN$500,10,FALSE),6),IF(VLOOKUP($X100,E!$B$3:'E'!$AN$500,10,FALSE)&lt;0.001,FIXED(VLOOKUP($X100,E!$B$3:'E'!$AN$500,10,FALSE),5),IF(VLOOKUP($X100,E!$B$3:'E'!$AN$500,10,FALSE)&lt;0.01,FIXED(VLOOKUP($X100,E!$B$3:'E'!$AN$500,10,FALSE),4),IF(VLOOKUP($X100,E!$B$3:'E'!$AN$500,10,FALSE)&lt;0.1,FIXED(VLOOKUP($X100,E!$B$3:'E'!$AN$500,10,FALSE),3),IF(VLOOKUP($X100,E!$B$3:'E'!$AN$500,10,FALSE)&lt;1,FIXED(VLOOKUP($X100,E!$B$3:'E'!$AN$500,10,FALSE),2),IF(VLOOKUP($X100,E!$B$3:'E'!$AN$500,10,FALSE)&lt;10,FIXED(VLOOKUP($X100,E!$B$3:'E'!$AN$500,10,FALSE),1),VLOOKUP($X100,E!$B$3:'E'!$AN$500,10,FALSE))))))))),"-")</f>
        <v>-</v>
      </c>
      <c r="Q100" s="110" t="str">
        <f>IFERROR(IF(VLOOKUP($X100,E!$B$3:'E'!$AN$500,11,FALSE)=1000000000,"-",(IF(VLOOKUP($X100,E!$B$3:'E'!$AN$500,11,FALSE)&lt;0.0001,FIXED(VLOOKUP($X100,E!$B$3:'E'!$AN$500,11,FALSE),6),IF(VLOOKUP($X100,E!$B$3:'E'!$AN$500,11,FALSE)&lt;0.001,FIXED(VLOOKUP($X100,E!$B$3:'E'!$AN$500,11,FALSE),5),IF(VLOOKUP($X100,E!$B$3:'E'!$AN$500,11,FALSE)&lt;0.01,FIXED(VLOOKUP($X100,E!$B$3:'E'!$AN$500,11,FALSE),4),IF(VLOOKUP($X100,E!$B$3:'E'!$AN$500,11,FALSE)&lt;0.1,FIXED(VLOOKUP($X100,E!$B$3:'E'!$AN$500,11,FALSE),3),IF(VLOOKUP($X100,E!$B$3:'E'!$AN$500,11,FALSE)&lt;1,FIXED(VLOOKUP($X100,E!$B$3:'E'!$AN$500,11,FALSE),2),IF(VLOOKUP($X100,E!$B$3:'E'!$AN$500,11,FALSE)&lt;10,FIXED(VLOOKUP($X100,E!$B$3:'E'!$AN$500,11,FALSE),1),VLOOKUP($X100,E!$B$3:'E'!$AN$500,11,FALSE))))))))),"-")</f>
        <v>-</v>
      </c>
      <c r="S100" s="110">
        <f>IFERROR(IF(VLOOKUP($X100,E!$B$3:'E'!$AN$500,12,FALSE)=1000000000,"-",(IF(VLOOKUP($X100,E!$B$3:'E'!$AN$500,12,FALSE)&lt;0.0001,FIXED(VLOOKUP($X100,E!$B$3:'E'!$AN$500,12,FALSE),6),IF(VLOOKUP($X100,E!$B$3:'E'!$AN$500,12,FALSE)&lt;0.001,FIXED(VLOOKUP($X100,E!$B$3:'E'!$AN$500,12,FALSE),5),IF(VLOOKUP($X100,E!$B$3:'E'!$AN$500,12,FALSE)&lt;0.01,FIXED(VLOOKUP($X100,E!$B$3:'E'!$AN$500,12,FALSE),4),IF(VLOOKUP($X100,E!$B$3:'E'!$AN$500,12,FALSE)&lt;0.1,FIXED(VLOOKUP($X100,E!$B$3:'E'!$AN$500,12,FALSE),3),IF(VLOOKUP($X100,E!$B$3:'E'!$AN$500,12,FALSE)&lt;1,FIXED(VLOOKUP($X100,E!$B$3:'E'!$AN$500,12,FALSE),2),IF(VLOOKUP($X100,E!$B$3:'E'!$AN$500,12,FALSE)&lt;10,FIXED(VLOOKUP($X100,E!$B$3:'E'!$AN$500,12,FALSE),1),VLOOKUP($X100,E!$B$3:'E'!$AN$500,12,FALSE))))))))),"-")</f>
        <v>15</v>
      </c>
      <c r="U100" s="110">
        <f>IFERROR(IF(VLOOKUP($X100,E!$B$3:'E'!$AN$500,18,FALSE)=1000000000,"-",(IF(VLOOKUP($X100,E!$B$3:'E'!$AN$500,18,FALSE)&lt;0.0001,FIXED(VLOOKUP($X100,E!$B$3:'E'!$AN$500,18,FALSE),6),IF(VLOOKUP($X100,E!$B$3:'E'!$AN$500,18,FALSE)&lt;0.001,FIXED(VLOOKUP($X100,E!$B$3:'E'!$AN$500,18,FALSE),5),IF(VLOOKUP($X100,E!$B$3:'E'!$AN$500,18,FALSE)&lt;0.01,FIXED(VLOOKUP($X100,E!$B$3:'E'!$AN$500,18,FALSE),4),IF(VLOOKUP($X100,E!$B$3:'E'!$AN$500,18,FALSE)&lt;0.1,FIXED(VLOOKUP($X100,E!$B$3:'E'!$AN$500,18,FALSE),3),IF(VLOOKUP($X100,E!$B$3:'E'!$AN$500,18,FALSE)&lt;1,FIXED(VLOOKUP($X100,E!$B$3:'E'!$AN$500,18,FALSE),2),IF(VLOOKUP($X100,E!$B$3:'E'!$AN$500,18,FALSE)&lt;10,FIXED(VLOOKUP($X100,E!$B$3:'E'!$AN$500,18,FALSE),1),VLOOKUP($X100,E!$B$3:'E'!$AN$500,18,FALSE))))))))),"-")</f>
        <v>180</v>
      </c>
      <c r="X100" s="40">
        <v>1246</v>
      </c>
    </row>
    <row r="101" spans="1:25" ht="9" customHeight="1" x14ac:dyDescent="0.2">
      <c r="A101" s="104" t="s">
        <v>2208</v>
      </c>
      <c r="E101" s="110" t="str">
        <f>IFERROR(IF(VLOOKUP($X101,E!$B$3:'E'!$AN$500,5,FALSE)=1000000000,"-",(IF(VLOOKUP($X101,E!$B$3:'E'!$AN$500,5,FALSE)&lt;0.0001,FIXED(VLOOKUP($X101,E!$B$3:'E'!$AN$500,5,FALSE),6),IF(VLOOKUP($X101,E!$B$3:'E'!$AN$500,5,FALSE)&lt;0.001,FIXED(VLOOKUP($X101,E!$B$3:'E'!$AN$500,5,FALSE),5),IF(VLOOKUP($X101,E!$B$3:'E'!$AN$500,5,FALSE)&lt;0.01,FIXED(VLOOKUP($X101,E!$B$3:'E'!$AN$500,5,FALSE),4),IF(VLOOKUP($X101,E!$B$3:'E'!$AN$500,5,FALSE)&lt;0.1,FIXED(VLOOKUP($X101,E!$B$3:'E'!$AN$500,5,FALSE),3),IF(VLOOKUP($X101,E!$B$3:'E'!$AN$500,5,FALSE)&lt;1,FIXED(VLOOKUP($X101,E!$B$3:'E'!$AN$500,5,FALSE),2),IF(VLOOKUP($X101,E!$B$3:'E'!$AN$500,5,FALSE)&lt;10,FIXED(VLOOKUP($X101,E!$B$3:'E'!$AN$500,5,FALSE),1),VLOOKUP($X101,E!$B$3:'E'!$AN$500,5,FALSE))))))))),"-")</f>
        <v>2,0</v>
      </c>
      <c r="G101" s="110" t="str">
        <f>IFERROR(IF(VLOOKUP($X101,E!$B$3:'E'!$AN$500,6,FALSE)=1000000000,"-",(IF(VLOOKUP($X101,E!$B$3:'E'!$AN$500,6,FALSE)&lt;0.0001,FIXED(VLOOKUP($X101,E!$B$3:'E'!$AN$500,6,FALSE),6),IF(VLOOKUP($X101,E!$B$3:'E'!$AN$500,6,FALSE)&lt;0.001,FIXED(VLOOKUP($X101,E!$B$3:'E'!$AN$500,6,FALSE),5),IF(VLOOKUP($X101,E!$B$3:'E'!$AN$500,6,FALSE)&lt;0.01,FIXED(VLOOKUP($X101,E!$B$3:'E'!$AN$500,6,FALSE),4),IF(VLOOKUP($X101,E!$B$3:'E'!$AN$500,6,FALSE)&lt;0.1,FIXED(VLOOKUP($X101,E!$B$3:'E'!$AN$500,6,FALSE),3),IF(VLOOKUP($X101,E!$B$3:'E'!$AN$500,6,FALSE)&lt;1,FIXED(VLOOKUP($X101,E!$B$3:'E'!$AN$500,6,FALSE),2),IF(VLOOKUP($X101,E!$B$3:'E'!$AN$500,6,FALSE)&lt;10,FIXED(VLOOKUP($X101,E!$B$3:'E'!$AN$500,6,FALSE),1),VLOOKUP($X101,E!$B$3:'E'!$AN$500,6,FALSE))))))))),"-")</f>
        <v>2,0</v>
      </c>
      <c r="I101" s="110" t="str">
        <f>IFERROR(IF(VLOOKUP($X101,E!$B$3:'E'!$AN$500,7,FALSE)=1000000000,"-",(IF(VLOOKUP($X101,E!$B$3:'E'!$AN$500,7,FALSE)&lt;0.0001,FIXED(VLOOKUP($X101,E!$B$3:'E'!$AN$500,7,FALSE),6),IF(VLOOKUP($X101,E!$B$3:'E'!$AN$500,7,FALSE)&lt;0.001,FIXED(VLOOKUP($X101,E!$B$3:'E'!$AN$500,7,FALSE),5),IF(VLOOKUP($X101,E!$B$3:'E'!$AN$500,7,FALSE)&lt;0.01,FIXED(VLOOKUP($X101,E!$B$3:'E'!$AN$500,7,FALSE),4),IF(VLOOKUP($X101,E!$B$3:'E'!$AN$500,7,FALSE)&lt;0.1,FIXED(VLOOKUP($X101,E!$B$3:'E'!$AN$500,7,FALSE),3),IF(VLOOKUP($X101,E!$B$3:'E'!$AN$500,7,FALSE)&lt;1,FIXED(VLOOKUP($X101,E!$B$3:'E'!$AN$500,7,FALSE),2),IF(VLOOKUP($X101,E!$B$3:'E'!$AN$500,7,FALSE)&lt;10,FIXED(VLOOKUP($X101,E!$B$3:'E'!$AN$500,7,FALSE),1),VLOOKUP($X101,E!$B$3:'E'!$AN$500,7,FALSE))))))))),"-")</f>
        <v>5,0</v>
      </c>
      <c r="K101" s="110">
        <f>IFERROR(IF(VLOOKUP($X101,E!$B$3:'E'!$AN$500,8,FALSE)=1000000000,"-",(IF(VLOOKUP($X101,E!$B$3:'E'!$AN$500,8,FALSE)&lt;0.0001,FIXED(VLOOKUP($X101,E!$B$3:'E'!$AN$500,8,FALSE),6),IF(VLOOKUP($X101,E!$B$3:'E'!$AN$500,8,FALSE)&lt;0.001,FIXED(VLOOKUP($X101,E!$B$3:'E'!$AN$500,8,FALSE),5),IF(VLOOKUP($X101,E!$B$3:'E'!$AN$500,8,FALSE)&lt;0.01,FIXED(VLOOKUP($X101,E!$B$3:'E'!$AN$500,8,FALSE),4),IF(VLOOKUP($X101,E!$B$3:'E'!$AN$500,8,FALSE)&lt;0.1,FIXED(VLOOKUP($X101,E!$B$3:'E'!$AN$500,8,FALSE),3),IF(VLOOKUP($X101,E!$B$3:'E'!$AN$500,8,FALSE)&lt;1,FIXED(VLOOKUP($X101,E!$B$3:'E'!$AN$500,8,FALSE),2),IF(VLOOKUP($X101,E!$B$3:'E'!$AN$500,8,FALSE)&lt;10,FIXED(VLOOKUP($X101,E!$B$3:'E'!$AN$500,8,FALSE),1),VLOOKUP($X101,E!$B$3:'E'!$AN$500,8,FALSE))))))))),"-")</f>
        <v>19</v>
      </c>
      <c r="M101" s="110">
        <f>IFERROR(IF(VLOOKUP($X101,E!$B$3:'E'!$AN$500,9,FALSE)=1000000000,"-",(IF(VLOOKUP($X101,E!$B$3:'E'!$AN$500,9,FALSE)&lt;0.0001,FIXED(VLOOKUP($X101,E!$B$3:'E'!$AN$500,9,FALSE),6),IF(VLOOKUP($X101,E!$B$3:'E'!$AN$500,9,FALSE)&lt;0.001,FIXED(VLOOKUP($X101,E!$B$3:'E'!$AN$500,9,FALSE),5),IF(VLOOKUP($X101,E!$B$3:'E'!$AN$500,9,FALSE)&lt;0.01,FIXED(VLOOKUP($X101,E!$B$3:'E'!$AN$500,9,FALSE),4),IF(VLOOKUP($X101,E!$B$3:'E'!$AN$500,9,FALSE)&lt;0.1,FIXED(VLOOKUP($X101,E!$B$3:'E'!$AN$500,9,FALSE),3),IF(VLOOKUP($X101,E!$B$3:'E'!$AN$500,9,FALSE)&lt;1,FIXED(VLOOKUP($X101,E!$B$3:'E'!$AN$500,9,FALSE),2),IF(VLOOKUP($X101,E!$B$3:'E'!$AN$500,9,FALSE)&lt;10,FIXED(VLOOKUP($X101,E!$B$3:'E'!$AN$500,9,FALSE),1),VLOOKUP($X101,E!$B$3:'E'!$AN$500,9,FALSE))))))))),"-")</f>
        <v>19</v>
      </c>
      <c r="O101" s="110" t="str">
        <f>IFERROR(IF(VLOOKUP($X101,E!$B$3:'E'!$AN$500,10,FALSE)=1000000000,"-",(IF(VLOOKUP($X101,E!$B$3:'E'!$AN$500,10,FALSE)&lt;0.0001,FIXED(VLOOKUP($X101,E!$B$3:'E'!$AN$500,10,FALSE),6),IF(VLOOKUP($X101,E!$B$3:'E'!$AN$500,10,FALSE)&lt;0.001,FIXED(VLOOKUP($X101,E!$B$3:'E'!$AN$500,10,FALSE),5),IF(VLOOKUP($X101,E!$B$3:'E'!$AN$500,10,FALSE)&lt;0.01,FIXED(VLOOKUP($X101,E!$B$3:'E'!$AN$500,10,FALSE),4),IF(VLOOKUP($X101,E!$B$3:'E'!$AN$500,10,FALSE)&lt;0.1,FIXED(VLOOKUP($X101,E!$B$3:'E'!$AN$500,10,FALSE),3),IF(VLOOKUP($X101,E!$B$3:'E'!$AN$500,10,FALSE)&lt;1,FIXED(VLOOKUP($X101,E!$B$3:'E'!$AN$500,10,FALSE),2),IF(VLOOKUP($X101,E!$B$3:'E'!$AN$500,10,FALSE)&lt;10,FIXED(VLOOKUP($X101,E!$B$3:'E'!$AN$500,10,FALSE),1),VLOOKUP($X101,E!$B$3:'E'!$AN$500,10,FALSE))))))))),"-")</f>
        <v>-</v>
      </c>
      <c r="Q101" s="110" t="str">
        <f>IFERROR(IF(VLOOKUP($X101,E!$B$3:'E'!$AN$500,11,FALSE)=1000000000,"-",(IF(VLOOKUP($X101,E!$B$3:'E'!$AN$500,11,FALSE)&lt;0.0001,FIXED(VLOOKUP($X101,E!$B$3:'E'!$AN$500,11,FALSE),6),IF(VLOOKUP($X101,E!$B$3:'E'!$AN$500,11,FALSE)&lt;0.001,FIXED(VLOOKUP($X101,E!$B$3:'E'!$AN$500,11,FALSE),5),IF(VLOOKUP($X101,E!$B$3:'E'!$AN$500,11,FALSE)&lt;0.01,FIXED(VLOOKUP($X101,E!$B$3:'E'!$AN$500,11,FALSE),4),IF(VLOOKUP($X101,E!$B$3:'E'!$AN$500,11,FALSE)&lt;0.1,FIXED(VLOOKUP($X101,E!$B$3:'E'!$AN$500,11,FALSE),3),IF(VLOOKUP($X101,E!$B$3:'E'!$AN$500,11,FALSE)&lt;1,FIXED(VLOOKUP($X101,E!$B$3:'E'!$AN$500,11,FALSE),2),IF(VLOOKUP($X101,E!$B$3:'E'!$AN$500,11,FALSE)&lt;10,FIXED(VLOOKUP($X101,E!$B$3:'E'!$AN$500,11,FALSE),1),VLOOKUP($X101,E!$B$3:'E'!$AN$500,11,FALSE))))))))),"-")</f>
        <v>-</v>
      </c>
      <c r="S101" s="110">
        <f>IFERROR(IF(VLOOKUP($X101,E!$B$3:'E'!$AN$500,12,FALSE)=1000000000,"-",(IF(VLOOKUP($X101,E!$B$3:'E'!$AN$500,12,FALSE)&lt;0.0001,FIXED(VLOOKUP($X101,E!$B$3:'E'!$AN$500,12,FALSE),6),IF(VLOOKUP($X101,E!$B$3:'E'!$AN$500,12,FALSE)&lt;0.001,FIXED(VLOOKUP($X101,E!$B$3:'E'!$AN$500,12,FALSE),5),IF(VLOOKUP($X101,E!$B$3:'E'!$AN$500,12,FALSE)&lt;0.01,FIXED(VLOOKUP($X101,E!$B$3:'E'!$AN$500,12,FALSE),4),IF(VLOOKUP($X101,E!$B$3:'E'!$AN$500,12,FALSE)&lt;0.1,FIXED(VLOOKUP($X101,E!$B$3:'E'!$AN$500,12,FALSE),3),IF(VLOOKUP($X101,E!$B$3:'E'!$AN$500,12,FALSE)&lt;1,FIXED(VLOOKUP($X101,E!$B$3:'E'!$AN$500,12,FALSE),2),IF(VLOOKUP($X101,E!$B$3:'E'!$AN$500,12,FALSE)&lt;10,FIXED(VLOOKUP($X101,E!$B$3:'E'!$AN$500,12,FALSE),1),VLOOKUP($X101,E!$B$3:'E'!$AN$500,12,FALSE))))))))),"-")</f>
        <v>19</v>
      </c>
      <c r="U101" s="110">
        <f>IFERROR(IF(VLOOKUP($X101,E!$B$3:'E'!$AN$500,18,FALSE)=1000000000,"-",(IF(VLOOKUP($X101,E!$B$3:'E'!$AN$500,18,FALSE)&lt;0.0001,FIXED(VLOOKUP($X101,E!$B$3:'E'!$AN$500,18,FALSE),6),IF(VLOOKUP($X101,E!$B$3:'E'!$AN$500,18,FALSE)&lt;0.001,FIXED(VLOOKUP($X101,E!$B$3:'E'!$AN$500,18,FALSE),5),IF(VLOOKUP($X101,E!$B$3:'E'!$AN$500,18,FALSE)&lt;0.01,FIXED(VLOOKUP($X101,E!$B$3:'E'!$AN$500,18,FALSE),4),IF(VLOOKUP($X101,E!$B$3:'E'!$AN$500,18,FALSE)&lt;0.1,FIXED(VLOOKUP($X101,E!$B$3:'E'!$AN$500,18,FALSE),3),IF(VLOOKUP($X101,E!$B$3:'E'!$AN$500,18,FALSE)&lt;1,FIXED(VLOOKUP($X101,E!$B$3:'E'!$AN$500,18,FALSE),2),IF(VLOOKUP($X101,E!$B$3:'E'!$AN$500,18,FALSE)&lt;10,FIXED(VLOOKUP($X101,E!$B$3:'E'!$AN$500,18,FALSE),1),VLOOKUP($X101,E!$B$3:'E'!$AN$500,18,FALSE))))))))),"-")</f>
        <v>50</v>
      </c>
      <c r="X101" s="40">
        <v>607</v>
      </c>
    </row>
    <row r="102" spans="1:25" ht="9" customHeight="1" x14ac:dyDescent="0.2">
      <c r="A102" s="104" t="s">
        <v>2209</v>
      </c>
      <c r="E102" s="110" t="str">
        <f>IFERROR(IF(VLOOKUP($X102,E!$B$3:'E'!$AN$500,5,FALSE)=1000000000,"-",(IF(VLOOKUP($X102,E!$B$3:'E'!$AN$500,5,FALSE)&lt;0.0001,FIXED(VLOOKUP($X102,E!$B$3:'E'!$AN$500,5,FALSE),6),IF(VLOOKUP($X102,E!$B$3:'E'!$AN$500,5,FALSE)&lt;0.001,FIXED(VLOOKUP($X102,E!$B$3:'E'!$AN$500,5,FALSE),5),IF(VLOOKUP($X102,E!$B$3:'E'!$AN$500,5,FALSE)&lt;0.01,FIXED(VLOOKUP($X102,E!$B$3:'E'!$AN$500,5,FALSE),4),IF(VLOOKUP($X102,E!$B$3:'E'!$AN$500,5,FALSE)&lt;0.1,FIXED(VLOOKUP($X102,E!$B$3:'E'!$AN$500,5,FALSE),3),IF(VLOOKUP($X102,E!$B$3:'E'!$AN$500,5,FALSE)&lt;1,FIXED(VLOOKUP($X102,E!$B$3:'E'!$AN$500,5,FALSE),2),IF(VLOOKUP($X102,E!$B$3:'E'!$AN$500,5,FALSE)&lt;10,FIXED(VLOOKUP($X102,E!$B$3:'E'!$AN$500,5,FALSE),1),VLOOKUP($X102,E!$B$3:'E'!$AN$500,5,FALSE))))))))),"-")</f>
        <v>0,015</v>
      </c>
      <c r="G102" s="110" t="str">
        <f>IFERROR(IF(VLOOKUP($X102,E!$B$3:'E'!$AN$500,6,FALSE)=1000000000,"-",(IF(VLOOKUP($X102,E!$B$3:'E'!$AN$500,6,FALSE)&lt;0.0001,FIXED(VLOOKUP($X102,E!$B$3:'E'!$AN$500,6,FALSE),6),IF(VLOOKUP($X102,E!$B$3:'E'!$AN$500,6,FALSE)&lt;0.001,FIXED(VLOOKUP($X102,E!$B$3:'E'!$AN$500,6,FALSE),5),IF(VLOOKUP($X102,E!$B$3:'E'!$AN$500,6,FALSE)&lt;0.01,FIXED(VLOOKUP($X102,E!$B$3:'E'!$AN$500,6,FALSE),4),IF(VLOOKUP($X102,E!$B$3:'E'!$AN$500,6,FALSE)&lt;0.1,FIXED(VLOOKUP($X102,E!$B$3:'E'!$AN$500,6,FALSE),3),IF(VLOOKUP($X102,E!$B$3:'E'!$AN$500,6,FALSE)&lt;1,FIXED(VLOOKUP($X102,E!$B$3:'E'!$AN$500,6,FALSE),2),IF(VLOOKUP($X102,E!$B$3:'E'!$AN$500,6,FALSE)&lt;10,FIXED(VLOOKUP($X102,E!$B$3:'E'!$AN$500,6,FALSE),1),VLOOKUP($X102,E!$B$3:'E'!$AN$500,6,FALSE))))))))),"-")</f>
        <v>0,015</v>
      </c>
      <c r="I102" s="110" t="str">
        <f>IFERROR(IF(VLOOKUP($X102,E!$B$3:'E'!$AN$500,7,FALSE)=1000000000,"-",(IF(VLOOKUP($X102,E!$B$3:'E'!$AN$500,7,FALSE)&lt;0.0001,FIXED(VLOOKUP($X102,E!$B$3:'E'!$AN$500,7,FALSE),6),IF(VLOOKUP($X102,E!$B$3:'E'!$AN$500,7,FALSE)&lt;0.001,FIXED(VLOOKUP($X102,E!$B$3:'E'!$AN$500,7,FALSE),5),IF(VLOOKUP($X102,E!$B$3:'E'!$AN$500,7,FALSE)&lt;0.01,FIXED(VLOOKUP($X102,E!$B$3:'E'!$AN$500,7,FALSE),4),IF(VLOOKUP($X102,E!$B$3:'E'!$AN$500,7,FALSE)&lt;0.1,FIXED(VLOOKUP($X102,E!$B$3:'E'!$AN$500,7,FALSE),3),IF(VLOOKUP($X102,E!$B$3:'E'!$AN$500,7,FALSE)&lt;1,FIXED(VLOOKUP($X102,E!$B$3:'E'!$AN$500,7,FALSE),2),IF(VLOOKUP($X102,E!$B$3:'E'!$AN$500,7,FALSE)&lt;10,FIXED(VLOOKUP($X102,E!$B$3:'E'!$AN$500,7,FALSE),1),VLOOKUP($X102,E!$B$3:'E'!$AN$500,7,FALSE))))))))),"-")</f>
        <v>5,0</v>
      </c>
      <c r="K102" s="110">
        <f>IFERROR(IF(VLOOKUP($X102,E!$B$3:'E'!$AN$500,8,FALSE)=1000000000,"-",(IF(VLOOKUP($X102,E!$B$3:'E'!$AN$500,8,FALSE)&lt;0.0001,FIXED(VLOOKUP($X102,E!$B$3:'E'!$AN$500,8,FALSE),6),IF(VLOOKUP($X102,E!$B$3:'E'!$AN$500,8,FALSE)&lt;0.001,FIXED(VLOOKUP($X102,E!$B$3:'E'!$AN$500,8,FALSE),5),IF(VLOOKUP($X102,E!$B$3:'E'!$AN$500,8,FALSE)&lt;0.01,FIXED(VLOOKUP($X102,E!$B$3:'E'!$AN$500,8,FALSE),4),IF(VLOOKUP($X102,E!$B$3:'E'!$AN$500,8,FALSE)&lt;0.1,FIXED(VLOOKUP($X102,E!$B$3:'E'!$AN$500,8,FALSE),3),IF(VLOOKUP($X102,E!$B$3:'E'!$AN$500,8,FALSE)&lt;1,FIXED(VLOOKUP($X102,E!$B$3:'E'!$AN$500,8,FALSE),2),IF(VLOOKUP($X102,E!$B$3:'E'!$AN$500,8,FALSE)&lt;10,FIXED(VLOOKUP($X102,E!$B$3:'E'!$AN$500,8,FALSE),1),VLOOKUP($X102,E!$B$3:'E'!$AN$500,8,FALSE))))))))),"-")</f>
        <v>11</v>
      </c>
      <c r="M102" s="110">
        <f>IFERROR(IF(VLOOKUP($X102,E!$B$3:'E'!$AN$500,9,FALSE)=1000000000,"-",(IF(VLOOKUP($X102,E!$B$3:'E'!$AN$500,9,FALSE)&lt;0.0001,FIXED(VLOOKUP($X102,E!$B$3:'E'!$AN$500,9,FALSE),6),IF(VLOOKUP($X102,E!$B$3:'E'!$AN$500,9,FALSE)&lt;0.001,FIXED(VLOOKUP($X102,E!$B$3:'E'!$AN$500,9,FALSE),5),IF(VLOOKUP($X102,E!$B$3:'E'!$AN$500,9,FALSE)&lt;0.01,FIXED(VLOOKUP($X102,E!$B$3:'E'!$AN$500,9,FALSE),4),IF(VLOOKUP($X102,E!$B$3:'E'!$AN$500,9,FALSE)&lt;0.1,FIXED(VLOOKUP($X102,E!$B$3:'E'!$AN$500,9,FALSE),3),IF(VLOOKUP($X102,E!$B$3:'E'!$AN$500,9,FALSE)&lt;1,FIXED(VLOOKUP($X102,E!$B$3:'E'!$AN$500,9,FALSE),2),IF(VLOOKUP($X102,E!$B$3:'E'!$AN$500,9,FALSE)&lt;10,FIXED(VLOOKUP($X102,E!$B$3:'E'!$AN$500,9,FALSE),1),VLOOKUP($X102,E!$B$3:'E'!$AN$500,9,FALSE))))))))),"-")</f>
        <v>11</v>
      </c>
      <c r="O102" s="110" t="str">
        <f>IFERROR(IF(VLOOKUP($X102,E!$B$3:'E'!$AN$500,10,FALSE)=1000000000,"-",(IF(VLOOKUP($X102,E!$B$3:'E'!$AN$500,10,FALSE)&lt;0.0001,FIXED(VLOOKUP($X102,E!$B$3:'E'!$AN$500,10,FALSE),6),IF(VLOOKUP($X102,E!$B$3:'E'!$AN$500,10,FALSE)&lt;0.001,FIXED(VLOOKUP($X102,E!$B$3:'E'!$AN$500,10,FALSE),5),IF(VLOOKUP($X102,E!$B$3:'E'!$AN$500,10,FALSE)&lt;0.01,FIXED(VLOOKUP($X102,E!$B$3:'E'!$AN$500,10,FALSE),4),IF(VLOOKUP($X102,E!$B$3:'E'!$AN$500,10,FALSE)&lt;0.1,FIXED(VLOOKUP($X102,E!$B$3:'E'!$AN$500,10,FALSE),3),IF(VLOOKUP($X102,E!$B$3:'E'!$AN$500,10,FALSE)&lt;1,FIXED(VLOOKUP($X102,E!$B$3:'E'!$AN$500,10,FALSE),2),IF(VLOOKUP($X102,E!$B$3:'E'!$AN$500,10,FALSE)&lt;10,FIXED(VLOOKUP($X102,E!$B$3:'E'!$AN$500,10,FALSE),1),VLOOKUP($X102,E!$B$3:'E'!$AN$500,10,FALSE))))))))),"-")</f>
        <v>-</v>
      </c>
      <c r="Q102" s="110" t="str">
        <f>IFERROR(IF(VLOOKUP($X102,E!$B$3:'E'!$AN$500,11,FALSE)=1000000000,"-",(IF(VLOOKUP($X102,E!$B$3:'E'!$AN$500,11,FALSE)&lt;0.0001,FIXED(VLOOKUP($X102,E!$B$3:'E'!$AN$500,11,FALSE),6),IF(VLOOKUP($X102,E!$B$3:'E'!$AN$500,11,FALSE)&lt;0.001,FIXED(VLOOKUP($X102,E!$B$3:'E'!$AN$500,11,FALSE),5),IF(VLOOKUP($X102,E!$B$3:'E'!$AN$500,11,FALSE)&lt;0.01,FIXED(VLOOKUP($X102,E!$B$3:'E'!$AN$500,11,FALSE),4),IF(VLOOKUP($X102,E!$B$3:'E'!$AN$500,11,FALSE)&lt;0.1,FIXED(VLOOKUP($X102,E!$B$3:'E'!$AN$500,11,FALSE),3),IF(VLOOKUP($X102,E!$B$3:'E'!$AN$500,11,FALSE)&lt;1,FIXED(VLOOKUP($X102,E!$B$3:'E'!$AN$500,11,FALSE),2),IF(VLOOKUP($X102,E!$B$3:'E'!$AN$500,11,FALSE)&lt;10,FIXED(VLOOKUP($X102,E!$B$3:'E'!$AN$500,11,FALSE),1),VLOOKUP($X102,E!$B$3:'E'!$AN$500,11,FALSE))))))))),"-")</f>
        <v>-</v>
      </c>
      <c r="S102" s="110">
        <f>IFERROR(IF(VLOOKUP($X102,E!$B$3:'E'!$AN$500,12,FALSE)=1000000000,"-",(IF(VLOOKUP($X102,E!$B$3:'E'!$AN$500,12,FALSE)&lt;0.0001,FIXED(VLOOKUP($X102,E!$B$3:'E'!$AN$500,12,FALSE),6),IF(VLOOKUP($X102,E!$B$3:'E'!$AN$500,12,FALSE)&lt;0.001,FIXED(VLOOKUP($X102,E!$B$3:'E'!$AN$500,12,FALSE),5),IF(VLOOKUP($X102,E!$B$3:'E'!$AN$500,12,FALSE)&lt;0.01,FIXED(VLOOKUP($X102,E!$B$3:'E'!$AN$500,12,FALSE),4),IF(VLOOKUP($X102,E!$B$3:'E'!$AN$500,12,FALSE)&lt;0.1,FIXED(VLOOKUP($X102,E!$B$3:'E'!$AN$500,12,FALSE),3),IF(VLOOKUP($X102,E!$B$3:'E'!$AN$500,12,FALSE)&lt;1,FIXED(VLOOKUP($X102,E!$B$3:'E'!$AN$500,12,FALSE),2),IF(VLOOKUP($X102,E!$B$3:'E'!$AN$500,12,FALSE)&lt;10,FIXED(VLOOKUP($X102,E!$B$3:'E'!$AN$500,12,FALSE),1),VLOOKUP($X102,E!$B$3:'E'!$AN$500,12,FALSE))))))))),"-")</f>
        <v>11</v>
      </c>
      <c r="U102" s="110">
        <f>IFERROR(IF(VLOOKUP($X102,E!$B$3:'E'!$AN$500,18,FALSE)=1000000000,"-",(IF(VLOOKUP($X102,E!$B$3:'E'!$AN$500,18,FALSE)&lt;0.0001,FIXED(VLOOKUP($X102,E!$B$3:'E'!$AN$500,18,FALSE),6),IF(VLOOKUP($X102,E!$B$3:'E'!$AN$500,18,FALSE)&lt;0.001,FIXED(VLOOKUP($X102,E!$B$3:'E'!$AN$500,18,FALSE),5),IF(VLOOKUP($X102,E!$B$3:'E'!$AN$500,18,FALSE)&lt;0.01,FIXED(VLOOKUP($X102,E!$B$3:'E'!$AN$500,18,FALSE),4),IF(VLOOKUP($X102,E!$B$3:'E'!$AN$500,18,FALSE)&lt;0.1,FIXED(VLOOKUP($X102,E!$B$3:'E'!$AN$500,18,FALSE),3),IF(VLOOKUP($X102,E!$B$3:'E'!$AN$500,18,FALSE)&lt;1,FIXED(VLOOKUP($X102,E!$B$3:'E'!$AN$500,18,FALSE),2),IF(VLOOKUP($X102,E!$B$3:'E'!$AN$500,18,FALSE)&lt;10,FIXED(VLOOKUP($X102,E!$B$3:'E'!$AN$500,18,FALSE),1),VLOOKUP($X102,E!$B$3:'E'!$AN$500,18,FALSE))))))))),"-")</f>
        <v>10</v>
      </c>
      <c r="X102" s="40">
        <v>1595</v>
      </c>
    </row>
    <row r="103" spans="1:25" ht="9" customHeight="1" x14ac:dyDescent="0.2">
      <c r="A103" s="104" t="s">
        <v>2210</v>
      </c>
      <c r="E103" s="110" t="str">
        <f>IFERROR(IF(VLOOKUP($X103,E!$B$3:'E'!$AN$500,5,FALSE)=1000000000,"-",(IF(VLOOKUP($X103,E!$B$3:'E'!$AN$500,5,FALSE)&lt;0.0001,FIXED(VLOOKUP($X103,E!$B$3:'E'!$AN$500,5,FALSE),6),IF(VLOOKUP($X103,E!$B$3:'E'!$AN$500,5,FALSE)&lt;0.001,FIXED(VLOOKUP($X103,E!$B$3:'E'!$AN$500,5,FALSE),5),IF(VLOOKUP($X103,E!$B$3:'E'!$AN$500,5,FALSE)&lt;0.01,FIXED(VLOOKUP($X103,E!$B$3:'E'!$AN$500,5,FALSE),4),IF(VLOOKUP($X103,E!$B$3:'E'!$AN$500,5,FALSE)&lt;0.1,FIXED(VLOOKUP($X103,E!$B$3:'E'!$AN$500,5,FALSE),3),IF(VLOOKUP($X103,E!$B$3:'E'!$AN$500,5,FALSE)&lt;1,FIXED(VLOOKUP($X103,E!$B$3:'E'!$AN$500,5,FALSE),2),IF(VLOOKUP($X103,E!$B$3:'E'!$AN$500,5,FALSE)&lt;10,FIXED(VLOOKUP($X103,E!$B$3:'E'!$AN$500,5,FALSE),1),VLOOKUP($X103,E!$B$3:'E'!$AN$500,5,FALSE))))))))),"-")</f>
        <v>0,0090</v>
      </c>
      <c r="G103" s="110" t="str">
        <f>IFERROR(IF(VLOOKUP($X103,E!$B$3:'E'!$AN$500,6,FALSE)=1000000000,"-",(IF(VLOOKUP($X103,E!$B$3:'E'!$AN$500,6,FALSE)&lt;0.0001,FIXED(VLOOKUP($X103,E!$B$3:'E'!$AN$500,6,FALSE),6),IF(VLOOKUP($X103,E!$B$3:'E'!$AN$500,6,FALSE)&lt;0.001,FIXED(VLOOKUP($X103,E!$B$3:'E'!$AN$500,6,FALSE),5),IF(VLOOKUP($X103,E!$B$3:'E'!$AN$500,6,FALSE)&lt;0.01,FIXED(VLOOKUP($X103,E!$B$3:'E'!$AN$500,6,FALSE),4),IF(VLOOKUP($X103,E!$B$3:'E'!$AN$500,6,FALSE)&lt;0.1,FIXED(VLOOKUP($X103,E!$B$3:'E'!$AN$500,6,FALSE),3),IF(VLOOKUP($X103,E!$B$3:'E'!$AN$500,6,FALSE)&lt;1,FIXED(VLOOKUP($X103,E!$B$3:'E'!$AN$500,6,FALSE),2),IF(VLOOKUP($X103,E!$B$3:'E'!$AN$500,6,FALSE)&lt;10,FIXED(VLOOKUP($X103,E!$B$3:'E'!$AN$500,6,FALSE),1),VLOOKUP($X103,E!$B$3:'E'!$AN$500,6,FALSE))))))))),"-")</f>
        <v>0,0090</v>
      </c>
      <c r="I103" s="110" t="str">
        <f>IFERROR(IF(VLOOKUP($X103,E!$B$3:'E'!$AN$500,7,FALSE)=1000000000,"-",(IF(VLOOKUP($X103,E!$B$3:'E'!$AN$500,7,FALSE)&lt;0.0001,FIXED(VLOOKUP($X103,E!$B$3:'E'!$AN$500,7,FALSE),6),IF(VLOOKUP($X103,E!$B$3:'E'!$AN$500,7,FALSE)&lt;0.001,FIXED(VLOOKUP($X103,E!$B$3:'E'!$AN$500,7,FALSE),5),IF(VLOOKUP($X103,E!$B$3:'E'!$AN$500,7,FALSE)&lt;0.01,FIXED(VLOOKUP($X103,E!$B$3:'E'!$AN$500,7,FALSE),4),IF(VLOOKUP($X103,E!$B$3:'E'!$AN$500,7,FALSE)&lt;0.1,FIXED(VLOOKUP($X103,E!$B$3:'E'!$AN$500,7,FALSE),3),IF(VLOOKUP($X103,E!$B$3:'E'!$AN$500,7,FALSE)&lt;1,FIXED(VLOOKUP($X103,E!$B$3:'E'!$AN$500,7,FALSE),2),IF(VLOOKUP($X103,E!$B$3:'E'!$AN$500,7,FALSE)&lt;10,FIXED(VLOOKUP($X103,E!$B$3:'E'!$AN$500,7,FALSE),1),VLOOKUP($X103,E!$B$3:'E'!$AN$500,7,FALSE))))))))),"-")</f>
        <v>2,2</v>
      </c>
      <c r="K103" s="110" t="str">
        <f>IFERROR(IF(VLOOKUP($X103,E!$B$3:'E'!$AN$500,8,FALSE)=1000000000,"-",(IF(VLOOKUP($X103,E!$B$3:'E'!$AN$500,8,FALSE)&lt;0.0001,FIXED(VLOOKUP($X103,E!$B$3:'E'!$AN$500,8,FALSE),6),IF(VLOOKUP($X103,E!$B$3:'E'!$AN$500,8,FALSE)&lt;0.001,FIXED(VLOOKUP($X103,E!$B$3:'E'!$AN$500,8,FALSE),5),IF(VLOOKUP($X103,E!$B$3:'E'!$AN$500,8,FALSE)&lt;0.01,FIXED(VLOOKUP($X103,E!$B$3:'E'!$AN$500,8,FALSE),4),IF(VLOOKUP($X103,E!$B$3:'E'!$AN$500,8,FALSE)&lt;0.1,FIXED(VLOOKUP($X103,E!$B$3:'E'!$AN$500,8,FALSE),3),IF(VLOOKUP($X103,E!$B$3:'E'!$AN$500,8,FALSE)&lt;1,FIXED(VLOOKUP($X103,E!$B$3:'E'!$AN$500,8,FALSE),2),IF(VLOOKUP($X103,E!$B$3:'E'!$AN$500,8,FALSE)&lt;10,FIXED(VLOOKUP($X103,E!$B$3:'E'!$AN$500,8,FALSE),1),VLOOKUP($X103,E!$B$3:'E'!$AN$500,8,FALSE))))))))),"-")</f>
        <v>2,2</v>
      </c>
      <c r="M103" s="110" t="str">
        <f>IFERROR(IF(VLOOKUP($X103,E!$B$3:'E'!$AN$500,9,FALSE)=1000000000,"-",(IF(VLOOKUP($X103,E!$B$3:'E'!$AN$500,9,FALSE)&lt;0.0001,FIXED(VLOOKUP($X103,E!$B$3:'E'!$AN$500,9,FALSE),6),IF(VLOOKUP($X103,E!$B$3:'E'!$AN$500,9,FALSE)&lt;0.001,FIXED(VLOOKUP($X103,E!$B$3:'E'!$AN$500,9,FALSE),5),IF(VLOOKUP($X103,E!$B$3:'E'!$AN$500,9,FALSE)&lt;0.01,FIXED(VLOOKUP($X103,E!$B$3:'E'!$AN$500,9,FALSE),4),IF(VLOOKUP($X103,E!$B$3:'E'!$AN$500,9,FALSE)&lt;0.1,FIXED(VLOOKUP($X103,E!$B$3:'E'!$AN$500,9,FALSE),3),IF(VLOOKUP($X103,E!$B$3:'E'!$AN$500,9,FALSE)&lt;1,FIXED(VLOOKUP($X103,E!$B$3:'E'!$AN$500,9,FALSE),2),IF(VLOOKUP($X103,E!$B$3:'E'!$AN$500,9,FALSE)&lt;10,FIXED(VLOOKUP($X103,E!$B$3:'E'!$AN$500,9,FALSE),1),VLOOKUP($X103,E!$B$3:'E'!$AN$500,9,FALSE))))))))),"-")</f>
        <v>2,2</v>
      </c>
      <c r="O103" s="110" t="str">
        <f>IFERROR(IF(VLOOKUP($X103,E!$B$3:'E'!$AN$500,10,FALSE)=1000000000,"-",(IF(VLOOKUP($X103,E!$B$3:'E'!$AN$500,10,FALSE)&lt;0.0001,FIXED(VLOOKUP($X103,E!$B$3:'E'!$AN$500,10,FALSE),6),IF(VLOOKUP($X103,E!$B$3:'E'!$AN$500,10,FALSE)&lt;0.001,FIXED(VLOOKUP($X103,E!$B$3:'E'!$AN$500,10,FALSE),5),IF(VLOOKUP($X103,E!$B$3:'E'!$AN$500,10,FALSE)&lt;0.01,FIXED(VLOOKUP($X103,E!$B$3:'E'!$AN$500,10,FALSE),4),IF(VLOOKUP($X103,E!$B$3:'E'!$AN$500,10,FALSE)&lt;0.1,FIXED(VLOOKUP($X103,E!$B$3:'E'!$AN$500,10,FALSE),3),IF(VLOOKUP($X103,E!$B$3:'E'!$AN$500,10,FALSE)&lt;1,FIXED(VLOOKUP($X103,E!$B$3:'E'!$AN$500,10,FALSE),2),IF(VLOOKUP($X103,E!$B$3:'E'!$AN$500,10,FALSE)&lt;10,FIXED(VLOOKUP($X103,E!$B$3:'E'!$AN$500,10,FALSE),1),VLOOKUP($X103,E!$B$3:'E'!$AN$500,10,FALSE))))))))),"-")</f>
        <v>-</v>
      </c>
      <c r="Q103" s="110" t="str">
        <f>IFERROR(IF(VLOOKUP($X103,E!$B$3:'E'!$AN$500,11,FALSE)=1000000000,"-",(IF(VLOOKUP($X103,E!$B$3:'E'!$AN$500,11,FALSE)&lt;0.0001,FIXED(VLOOKUP($X103,E!$B$3:'E'!$AN$500,11,FALSE),6),IF(VLOOKUP($X103,E!$B$3:'E'!$AN$500,11,FALSE)&lt;0.001,FIXED(VLOOKUP($X103,E!$B$3:'E'!$AN$500,11,FALSE),5),IF(VLOOKUP($X103,E!$B$3:'E'!$AN$500,11,FALSE)&lt;0.01,FIXED(VLOOKUP($X103,E!$B$3:'E'!$AN$500,11,FALSE),4),IF(VLOOKUP($X103,E!$B$3:'E'!$AN$500,11,FALSE)&lt;0.1,FIXED(VLOOKUP($X103,E!$B$3:'E'!$AN$500,11,FALSE),3),IF(VLOOKUP($X103,E!$B$3:'E'!$AN$500,11,FALSE)&lt;1,FIXED(VLOOKUP($X103,E!$B$3:'E'!$AN$500,11,FALSE),2),IF(VLOOKUP($X103,E!$B$3:'E'!$AN$500,11,FALSE)&lt;10,FIXED(VLOOKUP($X103,E!$B$3:'E'!$AN$500,11,FALSE),1),VLOOKUP($X103,E!$B$3:'E'!$AN$500,11,FALSE))))))))),"-")</f>
        <v>-</v>
      </c>
      <c r="S103" s="110" t="str">
        <f>IFERROR(IF(VLOOKUP($X103,E!$B$3:'E'!$AN$500,12,FALSE)=1000000000,"-",(IF(VLOOKUP($X103,E!$B$3:'E'!$AN$500,12,FALSE)&lt;0.0001,FIXED(VLOOKUP($X103,E!$B$3:'E'!$AN$500,12,FALSE),6),IF(VLOOKUP($X103,E!$B$3:'E'!$AN$500,12,FALSE)&lt;0.001,FIXED(VLOOKUP($X103,E!$B$3:'E'!$AN$500,12,FALSE),5),IF(VLOOKUP($X103,E!$B$3:'E'!$AN$500,12,FALSE)&lt;0.01,FIXED(VLOOKUP($X103,E!$B$3:'E'!$AN$500,12,FALSE),4),IF(VLOOKUP($X103,E!$B$3:'E'!$AN$500,12,FALSE)&lt;0.1,FIXED(VLOOKUP($X103,E!$B$3:'E'!$AN$500,12,FALSE),3),IF(VLOOKUP($X103,E!$B$3:'E'!$AN$500,12,FALSE)&lt;1,FIXED(VLOOKUP($X103,E!$B$3:'E'!$AN$500,12,FALSE),2),IF(VLOOKUP($X103,E!$B$3:'E'!$AN$500,12,FALSE)&lt;10,FIXED(VLOOKUP($X103,E!$B$3:'E'!$AN$500,12,FALSE),1),VLOOKUP($X103,E!$B$3:'E'!$AN$500,12,FALSE))))))))),"-")</f>
        <v>2,2</v>
      </c>
      <c r="U103" s="110" t="str">
        <f>IFERROR(IF(VLOOKUP($X103,E!$B$3:'E'!$AN$500,18,FALSE)=1000000000,"-",(IF(VLOOKUP($X103,E!$B$3:'E'!$AN$500,18,FALSE)&lt;0.0001,FIXED(VLOOKUP($X103,E!$B$3:'E'!$AN$500,18,FALSE),6),IF(VLOOKUP($X103,E!$B$3:'E'!$AN$500,18,FALSE)&lt;0.001,FIXED(VLOOKUP($X103,E!$B$3:'E'!$AN$500,18,FALSE),5),IF(VLOOKUP($X103,E!$B$3:'E'!$AN$500,18,FALSE)&lt;0.01,FIXED(VLOOKUP($X103,E!$B$3:'E'!$AN$500,18,FALSE),4),IF(VLOOKUP($X103,E!$B$3:'E'!$AN$500,18,FALSE)&lt;0.1,FIXED(VLOOKUP($X103,E!$B$3:'E'!$AN$500,18,FALSE),3),IF(VLOOKUP($X103,E!$B$3:'E'!$AN$500,18,FALSE)&lt;1,FIXED(VLOOKUP($X103,E!$B$3:'E'!$AN$500,18,FALSE),2),IF(VLOOKUP($X103,E!$B$3:'E'!$AN$500,18,FALSE)&lt;10,FIXED(VLOOKUP($X103,E!$B$3:'E'!$AN$500,18,FALSE),1),VLOOKUP($X103,E!$B$3:'E'!$AN$500,18,FALSE))))))))),"-")</f>
        <v>2,5</v>
      </c>
      <c r="X103" s="40">
        <v>1533</v>
      </c>
    </row>
    <row r="104" spans="1:25" ht="9" customHeight="1" x14ac:dyDescent="0.2">
      <c r="A104" s="104" t="s">
        <v>831</v>
      </c>
      <c r="E104" s="110" t="str">
        <f>IFERROR(IF(VLOOKUP($X104,E!$B$3:'E'!$AN$500,5,FALSE)=1000000000,"-",(IF(VLOOKUP($X104,E!$B$3:'E'!$AN$500,5,FALSE)&lt;0.0001,FIXED(VLOOKUP($X104,E!$B$3:'E'!$AN$500,5,FALSE),6),IF(VLOOKUP($X104,E!$B$3:'E'!$AN$500,5,FALSE)&lt;0.001,FIXED(VLOOKUP($X104,E!$B$3:'E'!$AN$500,5,FALSE),5),IF(VLOOKUP($X104,E!$B$3:'E'!$AN$500,5,FALSE)&lt;0.01,FIXED(VLOOKUP($X104,E!$B$3:'E'!$AN$500,5,FALSE),4),IF(VLOOKUP($X104,E!$B$3:'E'!$AN$500,5,FALSE)&lt;0.1,FIXED(VLOOKUP($X104,E!$B$3:'E'!$AN$500,5,FALSE),3),IF(VLOOKUP($X104,E!$B$3:'E'!$AN$500,5,FALSE)&lt;1,FIXED(VLOOKUP($X104,E!$B$3:'E'!$AN$500,5,FALSE),2),IF(VLOOKUP($X104,E!$B$3:'E'!$AN$500,5,FALSE)&lt;10,FIXED(VLOOKUP($X104,E!$B$3:'E'!$AN$500,5,FALSE),1),VLOOKUP($X104,E!$B$3:'E'!$AN$500,5,FALSE))))))))),"-")</f>
        <v>0,0025</v>
      </c>
      <c r="G104" s="110" t="str">
        <f>IFERROR(IF(VLOOKUP($X104,E!$B$3:'E'!$AN$500,6,FALSE)=1000000000,"-",(IF(VLOOKUP($X104,E!$B$3:'E'!$AN$500,6,FALSE)&lt;0.0001,FIXED(VLOOKUP($X104,E!$B$3:'E'!$AN$500,6,FALSE),6),IF(VLOOKUP($X104,E!$B$3:'E'!$AN$500,6,FALSE)&lt;0.001,FIXED(VLOOKUP($X104,E!$B$3:'E'!$AN$500,6,FALSE),5),IF(VLOOKUP($X104,E!$B$3:'E'!$AN$500,6,FALSE)&lt;0.01,FIXED(VLOOKUP($X104,E!$B$3:'E'!$AN$500,6,FALSE),4),IF(VLOOKUP($X104,E!$B$3:'E'!$AN$500,6,FALSE)&lt;0.1,FIXED(VLOOKUP($X104,E!$B$3:'E'!$AN$500,6,FALSE),3),IF(VLOOKUP($X104,E!$B$3:'E'!$AN$500,6,FALSE)&lt;1,FIXED(VLOOKUP($X104,E!$B$3:'E'!$AN$500,6,FALSE),2),IF(VLOOKUP($X104,E!$B$3:'E'!$AN$500,6,FALSE)&lt;10,FIXED(VLOOKUP($X104,E!$B$3:'E'!$AN$500,6,FALSE),1),VLOOKUP($X104,E!$B$3:'E'!$AN$500,6,FALSE))))))))),"-")</f>
        <v>0,0025</v>
      </c>
      <c r="I104" s="110" t="str">
        <f>IFERROR(IF(VLOOKUP($X104,E!$B$3:'E'!$AN$500,7,FALSE)=1000000000,"-",(IF(VLOOKUP($X104,E!$B$3:'E'!$AN$500,7,FALSE)&lt;0.0001,FIXED(VLOOKUP($X104,E!$B$3:'E'!$AN$500,7,FALSE),6),IF(VLOOKUP($X104,E!$B$3:'E'!$AN$500,7,FALSE)&lt;0.001,FIXED(VLOOKUP($X104,E!$B$3:'E'!$AN$500,7,FALSE),5),IF(VLOOKUP($X104,E!$B$3:'E'!$AN$500,7,FALSE)&lt;0.01,FIXED(VLOOKUP($X104,E!$B$3:'E'!$AN$500,7,FALSE),4),IF(VLOOKUP($X104,E!$B$3:'E'!$AN$500,7,FALSE)&lt;0.1,FIXED(VLOOKUP($X104,E!$B$3:'E'!$AN$500,7,FALSE),3),IF(VLOOKUP($X104,E!$B$3:'E'!$AN$500,7,FALSE)&lt;1,FIXED(VLOOKUP($X104,E!$B$3:'E'!$AN$500,7,FALSE),2),IF(VLOOKUP($X104,E!$B$3:'E'!$AN$500,7,FALSE)&lt;10,FIXED(VLOOKUP($X104,E!$B$3:'E'!$AN$500,7,FALSE),1),VLOOKUP($X104,E!$B$3:'E'!$AN$500,7,FALSE))))))))),"-")</f>
        <v>5,0</v>
      </c>
      <c r="K104" s="110" t="str">
        <f>IFERROR(IF(VLOOKUP($X104,E!$B$3:'E'!$AN$500,8,FALSE)=1000000000,"-",(IF(VLOOKUP($X104,E!$B$3:'E'!$AN$500,8,FALSE)&lt;0.0001,FIXED(VLOOKUP($X104,E!$B$3:'E'!$AN$500,8,FALSE),6),IF(VLOOKUP($X104,E!$B$3:'E'!$AN$500,8,FALSE)&lt;0.001,FIXED(VLOOKUP($X104,E!$B$3:'E'!$AN$500,8,FALSE),5),IF(VLOOKUP($X104,E!$B$3:'E'!$AN$500,8,FALSE)&lt;0.01,FIXED(VLOOKUP($X104,E!$B$3:'E'!$AN$500,8,FALSE),4),IF(VLOOKUP($X104,E!$B$3:'E'!$AN$500,8,FALSE)&lt;0.1,FIXED(VLOOKUP($X104,E!$B$3:'E'!$AN$500,8,FALSE),3),IF(VLOOKUP($X104,E!$B$3:'E'!$AN$500,8,FALSE)&lt;1,FIXED(VLOOKUP($X104,E!$B$3:'E'!$AN$500,8,FALSE),2),IF(VLOOKUP($X104,E!$B$3:'E'!$AN$500,8,FALSE)&lt;10,FIXED(VLOOKUP($X104,E!$B$3:'E'!$AN$500,8,FALSE),1),VLOOKUP($X104,E!$B$3:'E'!$AN$500,8,FALSE))))))))),"-")</f>
        <v>6,7</v>
      </c>
      <c r="M104" s="110" t="str">
        <f>IFERROR(IF(VLOOKUP($X104,E!$B$3:'E'!$AN$500,9,FALSE)=1000000000,"-",(IF(VLOOKUP($X104,E!$B$3:'E'!$AN$500,9,FALSE)&lt;0.0001,FIXED(VLOOKUP($X104,E!$B$3:'E'!$AN$500,9,FALSE),6),IF(VLOOKUP($X104,E!$B$3:'E'!$AN$500,9,FALSE)&lt;0.001,FIXED(VLOOKUP($X104,E!$B$3:'E'!$AN$500,9,FALSE),5),IF(VLOOKUP($X104,E!$B$3:'E'!$AN$500,9,FALSE)&lt;0.01,FIXED(VLOOKUP($X104,E!$B$3:'E'!$AN$500,9,FALSE),4),IF(VLOOKUP($X104,E!$B$3:'E'!$AN$500,9,FALSE)&lt;0.1,FIXED(VLOOKUP($X104,E!$B$3:'E'!$AN$500,9,FALSE),3),IF(VLOOKUP($X104,E!$B$3:'E'!$AN$500,9,FALSE)&lt;1,FIXED(VLOOKUP($X104,E!$B$3:'E'!$AN$500,9,FALSE),2),IF(VLOOKUP($X104,E!$B$3:'E'!$AN$500,9,FALSE)&lt;10,FIXED(VLOOKUP($X104,E!$B$3:'E'!$AN$500,9,FALSE),1),VLOOKUP($X104,E!$B$3:'E'!$AN$500,9,FALSE))))))))),"-")</f>
        <v>6,7</v>
      </c>
      <c r="O104" s="110" t="str">
        <f>IFERROR(IF(VLOOKUP($X104,E!$B$3:'E'!$AN$500,10,FALSE)=1000000000,"-",(IF(VLOOKUP($X104,E!$B$3:'E'!$AN$500,10,FALSE)&lt;0.0001,FIXED(VLOOKUP($X104,E!$B$3:'E'!$AN$500,10,FALSE),6),IF(VLOOKUP($X104,E!$B$3:'E'!$AN$500,10,FALSE)&lt;0.001,FIXED(VLOOKUP($X104,E!$B$3:'E'!$AN$500,10,FALSE),5),IF(VLOOKUP($X104,E!$B$3:'E'!$AN$500,10,FALSE)&lt;0.01,FIXED(VLOOKUP($X104,E!$B$3:'E'!$AN$500,10,FALSE),4),IF(VLOOKUP($X104,E!$B$3:'E'!$AN$500,10,FALSE)&lt;0.1,FIXED(VLOOKUP($X104,E!$B$3:'E'!$AN$500,10,FALSE),3),IF(VLOOKUP($X104,E!$B$3:'E'!$AN$500,10,FALSE)&lt;1,FIXED(VLOOKUP($X104,E!$B$3:'E'!$AN$500,10,FALSE),2),IF(VLOOKUP($X104,E!$B$3:'E'!$AN$500,10,FALSE)&lt;10,FIXED(VLOOKUP($X104,E!$B$3:'E'!$AN$500,10,FALSE),1),VLOOKUP($X104,E!$B$3:'E'!$AN$500,10,FALSE))))))))),"-")</f>
        <v>-</v>
      </c>
      <c r="Q104" s="110" t="str">
        <f>IFERROR(IF(VLOOKUP($X104,E!$B$3:'E'!$AN$500,11,FALSE)=1000000000,"-",(IF(VLOOKUP($X104,E!$B$3:'E'!$AN$500,11,FALSE)&lt;0.0001,FIXED(VLOOKUP($X104,E!$B$3:'E'!$AN$500,11,FALSE),6),IF(VLOOKUP($X104,E!$B$3:'E'!$AN$500,11,FALSE)&lt;0.001,FIXED(VLOOKUP($X104,E!$B$3:'E'!$AN$500,11,FALSE),5),IF(VLOOKUP($X104,E!$B$3:'E'!$AN$500,11,FALSE)&lt;0.01,FIXED(VLOOKUP($X104,E!$B$3:'E'!$AN$500,11,FALSE),4),IF(VLOOKUP($X104,E!$B$3:'E'!$AN$500,11,FALSE)&lt;0.1,FIXED(VLOOKUP($X104,E!$B$3:'E'!$AN$500,11,FALSE),3),IF(VLOOKUP($X104,E!$B$3:'E'!$AN$500,11,FALSE)&lt;1,FIXED(VLOOKUP($X104,E!$B$3:'E'!$AN$500,11,FALSE),2),IF(VLOOKUP($X104,E!$B$3:'E'!$AN$500,11,FALSE)&lt;10,FIXED(VLOOKUP($X104,E!$B$3:'E'!$AN$500,11,FALSE),1),VLOOKUP($X104,E!$B$3:'E'!$AN$500,11,FALSE))))))))),"-")</f>
        <v>-</v>
      </c>
      <c r="S104" s="110" t="str">
        <f>IFERROR(IF(VLOOKUP($X104,E!$B$3:'E'!$AN$500,12,FALSE)=1000000000,"-",(IF(VLOOKUP($X104,E!$B$3:'E'!$AN$500,12,FALSE)&lt;0.0001,FIXED(VLOOKUP($X104,E!$B$3:'E'!$AN$500,12,FALSE),6),IF(VLOOKUP($X104,E!$B$3:'E'!$AN$500,12,FALSE)&lt;0.001,FIXED(VLOOKUP($X104,E!$B$3:'E'!$AN$500,12,FALSE),5),IF(VLOOKUP($X104,E!$B$3:'E'!$AN$500,12,FALSE)&lt;0.01,FIXED(VLOOKUP($X104,E!$B$3:'E'!$AN$500,12,FALSE),4),IF(VLOOKUP($X104,E!$B$3:'E'!$AN$500,12,FALSE)&lt;0.1,FIXED(VLOOKUP($X104,E!$B$3:'E'!$AN$500,12,FALSE),3),IF(VLOOKUP($X104,E!$B$3:'E'!$AN$500,12,FALSE)&lt;1,FIXED(VLOOKUP($X104,E!$B$3:'E'!$AN$500,12,FALSE),2),IF(VLOOKUP($X104,E!$B$3:'E'!$AN$500,12,FALSE)&lt;10,FIXED(VLOOKUP($X104,E!$B$3:'E'!$AN$500,12,FALSE),1),VLOOKUP($X104,E!$B$3:'E'!$AN$500,12,FALSE))))))))),"-")</f>
        <v>6,7</v>
      </c>
      <c r="U104" s="110" t="str">
        <f>IFERROR(IF(VLOOKUP($X104,E!$B$3:'E'!$AN$500,18,FALSE)=1000000000,"-",(IF(VLOOKUP($X104,E!$B$3:'E'!$AN$500,18,FALSE)&lt;0.0001,FIXED(VLOOKUP($X104,E!$B$3:'E'!$AN$500,18,FALSE),6),IF(VLOOKUP($X104,E!$B$3:'E'!$AN$500,18,FALSE)&lt;0.001,FIXED(VLOOKUP($X104,E!$B$3:'E'!$AN$500,18,FALSE),5),IF(VLOOKUP($X104,E!$B$3:'E'!$AN$500,18,FALSE)&lt;0.01,FIXED(VLOOKUP($X104,E!$B$3:'E'!$AN$500,18,FALSE),4),IF(VLOOKUP($X104,E!$B$3:'E'!$AN$500,18,FALSE)&lt;0.1,FIXED(VLOOKUP($X104,E!$B$3:'E'!$AN$500,18,FALSE),3),IF(VLOOKUP($X104,E!$B$3:'E'!$AN$500,18,FALSE)&lt;1,FIXED(VLOOKUP($X104,E!$B$3:'E'!$AN$500,18,FALSE),2),IF(VLOOKUP($X104,E!$B$3:'E'!$AN$500,18,FALSE)&lt;10,FIXED(VLOOKUP($X104,E!$B$3:'E'!$AN$500,18,FALSE),1),VLOOKUP($X104,E!$B$3:'E'!$AN$500,18,FALSE))))))))),"-")</f>
        <v>1,0</v>
      </c>
      <c r="X104" s="40">
        <v>1387</v>
      </c>
    </row>
    <row r="105" spans="1:25" ht="9" customHeight="1" x14ac:dyDescent="0.2">
      <c r="A105" s="104" t="s">
        <v>91</v>
      </c>
      <c r="E105" s="110" t="str">
        <f>IFERROR(IF(VLOOKUP($X105,E!$B$3:'E'!$AN$500,5,FALSE)=1000000000,"-",(IF(VLOOKUP($X105,E!$B$3:'E'!$AN$500,5,FALSE)&lt;0.0001,FIXED(VLOOKUP($X105,E!$B$3:'E'!$AN$500,5,FALSE),6),IF(VLOOKUP($X105,E!$B$3:'E'!$AN$500,5,FALSE)&lt;0.001,FIXED(VLOOKUP($X105,E!$B$3:'E'!$AN$500,5,FALSE),5),IF(VLOOKUP($X105,E!$B$3:'E'!$AN$500,5,FALSE)&lt;0.01,FIXED(VLOOKUP($X105,E!$B$3:'E'!$AN$500,5,FALSE),4),IF(VLOOKUP($X105,E!$B$3:'E'!$AN$500,5,FALSE)&lt;0.1,FIXED(VLOOKUP($X105,E!$B$3:'E'!$AN$500,5,FALSE),3),IF(VLOOKUP($X105,E!$B$3:'E'!$AN$500,5,FALSE)&lt;1,FIXED(VLOOKUP($X105,E!$B$3:'E'!$AN$500,5,FALSE),2),IF(VLOOKUP($X105,E!$B$3:'E'!$AN$500,5,FALSE)&lt;10,FIXED(VLOOKUP($X105,E!$B$3:'E'!$AN$500,5,FALSE),1),VLOOKUP($X105,E!$B$3:'E'!$AN$500,5,FALSE))))))))),"-")</f>
        <v>0,0085</v>
      </c>
      <c r="G105" s="110" t="str">
        <f>IFERROR(IF(VLOOKUP($X105,E!$B$3:'E'!$AN$500,6,FALSE)=1000000000,"-",(IF(VLOOKUP($X105,E!$B$3:'E'!$AN$500,6,FALSE)&lt;0.0001,FIXED(VLOOKUP($X105,E!$B$3:'E'!$AN$500,6,FALSE),6),IF(VLOOKUP($X105,E!$B$3:'E'!$AN$500,6,FALSE)&lt;0.001,FIXED(VLOOKUP($X105,E!$B$3:'E'!$AN$500,6,FALSE),5),IF(VLOOKUP($X105,E!$B$3:'E'!$AN$500,6,FALSE)&lt;0.01,FIXED(VLOOKUP($X105,E!$B$3:'E'!$AN$500,6,FALSE),4),IF(VLOOKUP($X105,E!$B$3:'E'!$AN$500,6,FALSE)&lt;0.1,FIXED(VLOOKUP($X105,E!$B$3:'E'!$AN$500,6,FALSE),3),IF(VLOOKUP($X105,E!$B$3:'E'!$AN$500,6,FALSE)&lt;1,FIXED(VLOOKUP($X105,E!$B$3:'E'!$AN$500,6,FALSE),2),IF(VLOOKUP($X105,E!$B$3:'E'!$AN$500,6,FALSE)&lt;10,FIXED(VLOOKUP($X105,E!$B$3:'E'!$AN$500,6,FALSE),1),VLOOKUP($X105,E!$B$3:'E'!$AN$500,6,FALSE))))))))),"-")</f>
        <v>0,027</v>
      </c>
      <c r="I105" s="110" t="str">
        <f>IFERROR(IF(VLOOKUP($X105,E!$B$3:'E'!$AN$500,7,FALSE)=1000000000,"-",(IF(VLOOKUP($X105,E!$B$3:'E'!$AN$500,7,FALSE)&lt;0.0001,FIXED(VLOOKUP($X105,E!$B$3:'E'!$AN$500,7,FALSE),6),IF(VLOOKUP($X105,E!$B$3:'E'!$AN$500,7,FALSE)&lt;0.001,FIXED(VLOOKUP($X105,E!$B$3:'E'!$AN$500,7,FALSE),5),IF(VLOOKUP($X105,E!$B$3:'E'!$AN$500,7,FALSE)&lt;0.01,FIXED(VLOOKUP($X105,E!$B$3:'E'!$AN$500,7,FALSE),4),IF(VLOOKUP($X105,E!$B$3:'E'!$AN$500,7,FALSE)&lt;0.1,FIXED(VLOOKUP($X105,E!$B$3:'E'!$AN$500,7,FALSE),3),IF(VLOOKUP($X105,E!$B$3:'E'!$AN$500,7,FALSE)&lt;1,FIXED(VLOOKUP($X105,E!$B$3:'E'!$AN$500,7,FALSE),2),IF(VLOOKUP($X105,E!$B$3:'E'!$AN$500,7,FALSE)&lt;10,FIXED(VLOOKUP($X105,E!$B$3:'E'!$AN$500,7,FALSE),1),VLOOKUP($X105,E!$B$3:'E'!$AN$500,7,FALSE))))))))),"-")</f>
        <v>1,4</v>
      </c>
      <c r="K105" s="110" t="str">
        <f>IFERROR(IF(VLOOKUP($X105,E!$B$3:'E'!$AN$500,8,FALSE)=1000000000,"-",(IF(VLOOKUP($X105,E!$B$3:'E'!$AN$500,8,FALSE)&lt;0.0001,FIXED(VLOOKUP($X105,E!$B$3:'E'!$AN$500,8,FALSE),6),IF(VLOOKUP($X105,E!$B$3:'E'!$AN$500,8,FALSE)&lt;0.001,FIXED(VLOOKUP($X105,E!$B$3:'E'!$AN$500,8,FALSE),5),IF(VLOOKUP($X105,E!$B$3:'E'!$AN$500,8,FALSE)&lt;0.01,FIXED(VLOOKUP($X105,E!$B$3:'E'!$AN$500,8,FALSE),4),IF(VLOOKUP($X105,E!$B$3:'E'!$AN$500,8,FALSE)&lt;0.1,FIXED(VLOOKUP($X105,E!$B$3:'E'!$AN$500,8,FALSE),3),IF(VLOOKUP($X105,E!$B$3:'E'!$AN$500,8,FALSE)&lt;1,FIXED(VLOOKUP($X105,E!$B$3:'E'!$AN$500,8,FALSE),2),IF(VLOOKUP($X105,E!$B$3:'E'!$AN$500,8,FALSE)&lt;10,FIXED(VLOOKUP($X105,E!$B$3:'E'!$AN$500,8,FALSE),1),VLOOKUP($X105,E!$B$3:'E'!$AN$500,8,FALSE))))))))),"-")</f>
        <v>2,0</v>
      </c>
      <c r="M105" s="110" t="str">
        <f>IFERROR(IF(VLOOKUP($X105,E!$B$3:'E'!$AN$500,9,FALSE)=1000000000,"-",(IF(VLOOKUP($X105,E!$B$3:'E'!$AN$500,9,FALSE)&lt;0.0001,FIXED(VLOOKUP($X105,E!$B$3:'E'!$AN$500,9,FALSE),6),IF(VLOOKUP($X105,E!$B$3:'E'!$AN$500,9,FALSE)&lt;0.001,FIXED(VLOOKUP($X105,E!$B$3:'E'!$AN$500,9,FALSE),5),IF(VLOOKUP($X105,E!$B$3:'E'!$AN$500,9,FALSE)&lt;0.01,FIXED(VLOOKUP($X105,E!$B$3:'E'!$AN$500,9,FALSE),4),IF(VLOOKUP($X105,E!$B$3:'E'!$AN$500,9,FALSE)&lt;0.1,FIXED(VLOOKUP($X105,E!$B$3:'E'!$AN$500,9,FALSE),3),IF(VLOOKUP($X105,E!$B$3:'E'!$AN$500,9,FALSE)&lt;1,FIXED(VLOOKUP($X105,E!$B$3:'E'!$AN$500,9,FALSE),2),IF(VLOOKUP($X105,E!$B$3:'E'!$AN$500,9,FALSE)&lt;10,FIXED(VLOOKUP($X105,E!$B$3:'E'!$AN$500,9,FALSE),1),VLOOKUP($X105,E!$B$3:'E'!$AN$500,9,FALSE))))))))),"-")</f>
        <v>2,0</v>
      </c>
      <c r="O105" s="110" t="str">
        <f>IFERROR(IF(VLOOKUP($X105,E!$B$3:'E'!$AN$500,10,FALSE)=1000000000,"-",(IF(VLOOKUP($X105,E!$B$3:'E'!$AN$500,10,FALSE)&lt;0.0001,FIXED(VLOOKUP($X105,E!$B$3:'E'!$AN$500,10,FALSE),6),IF(VLOOKUP($X105,E!$B$3:'E'!$AN$500,10,FALSE)&lt;0.001,FIXED(VLOOKUP($X105,E!$B$3:'E'!$AN$500,10,FALSE),5),IF(VLOOKUP($X105,E!$B$3:'E'!$AN$500,10,FALSE)&lt;0.01,FIXED(VLOOKUP($X105,E!$B$3:'E'!$AN$500,10,FALSE),4),IF(VLOOKUP($X105,E!$B$3:'E'!$AN$500,10,FALSE)&lt;0.1,FIXED(VLOOKUP($X105,E!$B$3:'E'!$AN$500,10,FALSE),3),IF(VLOOKUP($X105,E!$B$3:'E'!$AN$500,10,FALSE)&lt;1,FIXED(VLOOKUP($X105,E!$B$3:'E'!$AN$500,10,FALSE),2),IF(VLOOKUP($X105,E!$B$3:'E'!$AN$500,10,FALSE)&lt;10,FIXED(VLOOKUP($X105,E!$B$3:'E'!$AN$500,10,FALSE),1),VLOOKUP($X105,E!$B$3:'E'!$AN$500,10,FALSE))))))))),"-")</f>
        <v>-</v>
      </c>
      <c r="Q105" s="110" t="str">
        <f>IFERROR(IF(VLOOKUP($X105,E!$B$3:'E'!$AN$500,11,FALSE)=1000000000,"-",(IF(VLOOKUP($X105,E!$B$3:'E'!$AN$500,11,FALSE)&lt;0.0001,FIXED(VLOOKUP($X105,E!$B$3:'E'!$AN$500,11,FALSE),6),IF(VLOOKUP($X105,E!$B$3:'E'!$AN$500,11,FALSE)&lt;0.001,FIXED(VLOOKUP($X105,E!$B$3:'E'!$AN$500,11,FALSE),5),IF(VLOOKUP($X105,E!$B$3:'E'!$AN$500,11,FALSE)&lt;0.01,FIXED(VLOOKUP($X105,E!$B$3:'E'!$AN$500,11,FALSE),4),IF(VLOOKUP($X105,E!$B$3:'E'!$AN$500,11,FALSE)&lt;0.1,FIXED(VLOOKUP($X105,E!$B$3:'E'!$AN$500,11,FALSE),3),IF(VLOOKUP($X105,E!$B$3:'E'!$AN$500,11,FALSE)&lt;1,FIXED(VLOOKUP($X105,E!$B$3:'E'!$AN$500,11,FALSE),2),IF(VLOOKUP($X105,E!$B$3:'E'!$AN$500,11,FALSE)&lt;10,FIXED(VLOOKUP($X105,E!$B$3:'E'!$AN$500,11,FALSE),1),VLOOKUP($X105,E!$B$3:'E'!$AN$500,11,FALSE))))))))),"-")</f>
        <v>-</v>
      </c>
      <c r="S105" s="110" t="str">
        <f>IFERROR(IF(VLOOKUP($X105,E!$B$3:'E'!$AN$500,12,FALSE)=1000000000,"-",(IF(VLOOKUP($X105,E!$B$3:'E'!$AN$500,12,FALSE)&lt;0.0001,FIXED(VLOOKUP($X105,E!$B$3:'E'!$AN$500,12,FALSE),6),IF(VLOOKUP($X105,E!$B$3:'E'!$AN$500,12,FALSE)&lt;0.001,FIXED(VLOOKUP($X105,E!$B$3:'E'!$AN$500,12,FALSE),5),IF(VLOOKUP($X105,E!$B$3:'E'!$AN$500,12,FALSE)&lt;0.01,FIXED(VLOOKUP($X105,E!$B$3:'E'!$AN$500,12,FALSE),4),IF(VLOOKUP($X105,E!$B$3:'E'!$AN$500,12,FALSE)&lt;0.1,FIXED(VLOOKUP($X105,E!$B$3:'E'!$AN$500,12,FALSE),3),IF(VLOOKUP($X105,E!$B$3:'E'!$AN$500,12,FALSE)&lt;1,FIXED(VLOOKUP($X105,E!$B$3:'E'!$AN$500,12,FALSE),2),IF(VLOOKUP($X105,E!$B$3:'E'!$AN$500,12,FALSE)&lt;10,FIXED(VLOOKUP($X105,E!$B$3:'E'!$AN$500,12,FALSE),1),VLOOKUP($X105,E!$B$3:'E'!$AN$500,12,FALSE))))))))),"-")</f>
        <v>2,0</v>
      </c>
      <c r="U105" s="110" t="str">
        <f>IFERROR(IF(VLOOKUP($X105,E!$B$3:'E'!$AN$500,18,FALSE)=1000000000,"-",(IF(VLOOKUP($X105,E!$B$3:'E'!$AN$500,18,FALSE)&lt;0.0001,FIXED(VLOOKUP($X105,E!$B$3:'E'!$AN$500,18,FALSE),6),IF(VLOOKUP($X105,E!$B$3:'E'!$AN$500,18,FALSE)&lt;0.001,FIXED(VLOOKUP($X105,E!$B$3:'E'!$AN$500,18,FALSE),5),IF(VLOOKUP($X105,E!$B$3:'E'!$AN$500,18,FALSE)&lt;0.01,FIXED(VLOOKUP($X105,E!$B$3:'E'!$AN$500,18,FALSE),4),IF(VLOOKUP($X105,E!$B$3:'E'!$AN$500,18,FALSE)&lt;0.1,FIXED(VLOOKUP($X105,E!$B$3:'E'!$AN$500,18,FALSE),3),IF(VLOOKUP($X105,E!$B$3:'E'!$AN$500,18,FALSE)&lt;1,FIXED(VLOOKUP($X105,E!$B$3:'E'!$AN$500,18,FALSE),2),IF(VLOOKUP($X105,E!$B$3:'E'!$AN$500,18,FALSE)&lt;10,FIXED(VLOOKUP($X105,E!$B$3:'E'!$AN$500,18,FALSE),1),VLOOKUP($X105,E!$B$3:'E'!$AN$500,18,FALSE))))))))),"-")</f>
        <v>0,50</v>
      </c>
      <c r="X105" s="40">
        <v>861</v>
      </c>
    </row>
    <row r="106" spans="1:25" ht="9" customHeight="1" x14ac:dyDescent="0.2">
      <c r="A106" s="104" t="s">
        <v>2211</v>
      </c>
      <c r="E106" s="110" t="str">
        <f>IFERROR(IF(VLOOKUP($X106,E!$B$3:'E'!$AN$500,5,FALSE)=1000000000,"-",(IF(VLOOKUP($X106,E!$B$3:'E'!$AN$500,5,FALSE)&lt;0.0001,FIXED(VLOOKUP($X106,E!$B$3:'E'!$AN$500,5,FALSE),6),IF(VLOOKUP($X106,E!$B$3:'E'!$AN$500,5,FALSE)&lt;0.001,FIXED(VLOOKUP($X106,E!$B$3:'E'!$AN$500,5,FALSE),5),IF(VLOOKUP($X106,E!$B$3:'E'!$AN$500,5,FALSE)&lt;0.01,FIXED(VLOOKUP($X106,E!$B$3:'E'!$AN$500,5,FALSE),4),IF(VLOOKUP($X106,E!$B$3:'E'!$AN$500,5,FALSE)&lt;0.1,FIXED(VLOOKUP($X106,E!$B$3:'E'!$AN$500,5,FALSE),3),IF(VLOOKUP($X106,E!$B$3:'E'!$AN$500,5,FALSE)&lt;1,FIXED(VLOOKUP($X106,E!$B$3:'E'!$AN$500,5,FALSE),2),IF(VLOOKUP($X106,E!$B$3:'E'!$AN$500,5,FALSE)&lt;10,FIXED(VLOOKUP($X106,E!$B$3:'E'!$AN$500,5,FALSE),1),VLOOKUP($X106,E!$B$3:'E'!$AN$500,5,FALSE))))))))),"-")</f>
        <v>-</v>
      </c>
      <c r="F106" s="39" t="str">
        <f>IF(E106="-","(1)","")</f>
        <v>(1)</v>
      </c>
      <c r="G106" s="110" t="str">
        <f>IFERROR(IF(VLOOKUP($X106,E!$B$3:'E'!$AN$500,6,FALSE)=1000000000,"-",(IF(VLOOKUP($X106,E!$B$3:'E'!$AN$500,6,FALSE)&lt;0.0001,FIXED(VLOOKUP($X106,E!$B$3:'E'!$AN$500,6,FALSE),6),IF(VLOOKUP($X106,E!$B$3:'E'!$AN$500,6,FALSE)&lt;0.001,FIXED(VLOOKUP($X106,E!$B$3:'E'!$AN$500,6,FALSE),5),IF(VLOOKUP($X106,E!$B$3:'E'!$AN$500,6,FALSE)&lt;0.01,FIXED(VLOOKUP($X106,E!$B$3:'E'!$AN$500,6,FALSE),4),IF(VLOOKUP($X106,E!$B$3:'E'!$AN$500,6,FALSE)&lt;0.1,FIXED(VLOOKUP($X106,E!$B$3:'E'!$AN$500,6,FALSE),3),IF(VLOOKUP($X106,E!$B$3:'E'!$AN$500,6,FALSE)&lt;1,FIXED(VLOOKUP($X106,E!$B$3:'E'!$AN$500,6,FALSE),2),IF(VLOOKUP($X106,E!$B$3:'E'!$AN$500,6,FALSE)&lt;10,FIXED(VLOOKUP($X106,E!$B$3:'E'!$AN$500,6,FALSE),1),VLOOKUP($X106,E!$B$3:'E'!$AN$500,6,FALSE))))))))),"-")</f>
        <v>-</v>
      </c>
      <c r="H106" s="39" t="str">
        <f>IF(G106="-","(1)","")</f>
        <v>(1)</v>
      </c>
      <c r="I106" s="110" t="str">
        <f>IFERROR(IF(VLOOKUP($X106,E!$B$3:'E'!$AN$500,7,FALSE)=1000000000,"-",(IF(VLOOKUP($X106,E!$B$3:'E'!$AN$500,7,FALSE)&lt;0.0001,FIXED(VLOOKUP($X106,E!$B$3:'E'!$AN$500,7,FALSE),6),IF(VLOOKUP($X106,E!$B$3:'E'!$AN$500,7,FALSE)&lt;0.001,FIXED(VLOOKUP($X106,E!$B$3:'E'!$AN$500,7,FALSE),5),IF(VLOOKUP($X106,E!$B$3:'E'!$AN$500,7,FALSE)&lt;0.01,FIXED(VLOOKUP($X106,E!$B$3:'E'!$AN$500,7,FALSE),4),IF(VLOOKUP($X106,E!$B$3:'E'!$AN$500,7,FALSE)&lt;0.1,FIXED(VLOOKUP($X106,E!$B$3:'E'!$AN$500,7,FALSE),3),IF(VLOOKUP($X106,E!$B$3:'E'!$AN$500,7,FALSE)&lt;1,FIXED(VLOOKUP($X106,E!$B$3:'E'!$AN$500,7,FALSE),2),IF(VLOOKUP($X106,E!$B$3:'E'!$AN$500,7,FALSE)&lt;10,FIXED(VLOOKUP($X106,E!$B$3:'E'!$AN$500,7,FALSE),1),VLOOKUP($X106,E!$B$3:'E'!$AN$500,7,FALSE))))))))),"-")</f>
        <v>-</v>
      </c>
      <c r="J106" s="39" t="str">
        <f>IF(I106="-","(1)","")</f>
        <v>(1)</v>
      </c>
      <c r="K106" s="110" t="str">
        <f>IFERROR(IF(VLOOKUP($X106,E!$B$3:'E'!$AN$500,8,FALSE)=1000000000,"-",(IF(VLOOKUP($X106,E!$B$3:'E'!$AN$500,8,FALSE)&lt;0.0001,FIXED(VLOOKUP($X106,E!$B$3:'E'!$AN$500,8,FALSE),6),IF(VLOOKUP($X106,E!$B$3:'E'!$AN$500,8,FALSE)&lt;0.001,FIXED(VLOOKUP($X106,E!$B$3:'E'!$AN$500,8,FALSE),5),IF(VLOOKUP($X106,E!$B$3:'E'!$AN$500,8,FALSE)&lt;0.01,FIXED(VLOOKUP($X106,E!$B$3:'E'!$AN$500,8,FALSE),4),IF(VLOOKUP($X106,E!$B$3:'E'!$AN$500,8,FALSE)&lt;0.1,FIXED(VLOOKUP($X106,E!$B$3:'E'!$AN$500,8,FALSE),3),IF(VLOOKUP($X106,E!$B$3:'E'!$AN$500,8,FALSE)&lt;1,FIXED(VLOOKUP($X106,E!$B$3:'E'!$AN$500,8,FALSE),2),IF(VLOOKUP($X106,E!$B$3:'E'!$AN$500,8,FALSE)&lt;10,FIXED(VLOOKUP($X106,E!$B$3:'E'!$AN$500,8,FALSE),1),VLOOKUP($X106,E!$B$3:'E'!$AN$500,8,FALSE))))))))),"-")</f>
        <v>-</v>
      </c>
      <c r="L106" s="39" t="str">
        <f>IF(K106="-","(1)","")</f>
        <v>(1)</v>
      </c>
      <c r="M106" s="110" t="str">
        <f>IFERROR(IF(VLOOKUP($X106,E!$B$3:'E'!$AN$500,9,FALSE)=1000000000,"-",(IF(VLOOKUP($X106,E!$B$3:'E'!$AN$500,9,FALSE)&lt;0.0001,FIXED(VLOOKUP($X106,E!$B$3:'E'!$AN$500,9,FALSE),6),IF(VLOOKUP($X106,E!$B$3:'E'!$AN$500,9,FALSE)&lt;0.001,FIXED(VLOOKUP($X106,E!$B$3:'E'!$AN$500,9,FALSE),5),IF(VLOOKUP($X106,E!$B$3:'E'!$AN$500,9,FALSE)&lt;0.01,FIXED(VLOOKUP($X106,E!$B$3:'E'!$AN$500,9,FALSE),4),IF(VLOOKUP($X106,E!$B$3:'E'!$AN$500,9,FALSE)&lt;0.1,FIXED(VLOOKUP($X106,E!$B$3:'E'!$AN$500,9,FALSE),3),IF(VLOOKUP($X106,E!$B$3:'E'!$AN$500,9,FALSE)&lt;1,FIXED(VLOOKUP($X106,E!$B$3:'E'!$AN$500,9,FALSE),2),IF(VLOOKUP($X106,E!$B$3:'E'!$AN$500,9,FALSE)&lt;10,FIXED(VLOOKUP($X106,E!$B$3:'E'!$AN$500,9,FALSE),1),VLOOKUP($X106,E!$B$3:'E'!$AN$500,9,FALSE))))))))),"-")</f>
        <v>-</v>
      </c>
      <c r="N106" s="39" t="str">
        <f>IF(M106="-","(1)","")</f>
        <v>(1)</v>
      </c>
      <c r="O106" s="110" t="str">
        <f>IFERROR(IF(VLOOKUP($X106,E!$B$3:'E'!$AN$500,10,FALSE)=1000000000,"-",(IF(VLOOKUP($X106,E!$B$3:'E'!$AN$500,10,FALSE)&lt;0.0001,FIXED(VLOOKUP($X106,E!$B$3:'E'!$AN$500,10,FALSE),6),IF(VLOOKUP($X106,E!$B$3:'E'!$AN$500,10,FALSE)&lt;0.001,FIXED(VLOOKUP($X106,E!$B$3:'E'!$AN$500,10,FALSE),5),IF(VLOOKUP($X106,E!$B$3:'E'!$AN$500,10,FALSE)&lt;0.01,FIXED(VLOOKUP($X106,E!$B$3:'E'!$AN$500,10,FALSE),4),IF(VLOOKUP($X106,E!$B$3:'E'!$AN$500,10,FALSE)&lt;0.1,FIXED(VLOOKUP($X106,E!$B$3:'E'!$AN$500,10,FALSE),3),IF(VLOOKUP($X106,E!$B$3:'E'!$AN$500,10,FALSE)&lt;1,FIXED(VLOOKUP($X106,E!$B$3:'E'!$AN$500,10,FALSE),2),IF(VLOOKUP($X106,E!$B$3:'E'!$AN$500,10,FALSE)&lt;10,FIXED(VLOOKUP($X106,E!$B$3:'E'!$AN$500,10,FALSE),1),VLOOKUP($X106,E!$B$3:'E'!$AN$500,10,FALSE))))))))),"-")</f>
        <v>-</v>
      </c>
      <c r="Q106" s="110" t="str">
        <f>IFERROR(IF(VLOOKUP($X106,E!$B$3:'E'!$AN$500,11,FALSE)=1000000000,"-",(IF(VLOOKUP($X106,E!$B$3:'E'!$AN$500,11,FALSE)&lt;0.0001,FIXED(VLOOKUP($X106,E!$B$3:'E'!$AN$500,11,FALSE),6),IF(VLOOKUP($X106,E!$B$3:'E'!$AN$500,11,FALSE)&lt;0.001,FIXED(VLOOKUP($X106,E!$B$3:'E'!$AN$500,11,FALSE),5),IF(VLOOKUP($X106,E!$B$3:'E'!$AN$500,11,FALSE)&lt;0.01,FIXED(VLOOKUP($X106,E!$B$3:'E'!$AN$500,11,FALSE),4),IF(VLOOKUP($X106,E!$B$3:'E'!$AN$500,11,FALSE)&lt;0.1,FIXED(VLOOKUP($X106,E!$B$3:'E'!$AN$500,11,FALSE),3),IF(VLOOKUP($X106,E!$B$3:'E'!$AN$500,11,FALSE)&lt;1,FIXED(VLOOKUP($X106,E!$B$3:'E'!$AN$500,11,FALSE),2),IF(VLOOKUP($X106,E!$B$3:'E'!$AN$500,11,FALSE)&lt;10,FIXED(VLOOKUP($X106,E!$B$3:'E'!$AN$500,11,FALSE),1),VLOOKUP($X106,E!$B$3:'E'!$AN$500,11,FALSE))))))))),"-")</f>
        <v>-</v>
      </c>
      <c r="S106" s="110" t="str">
        <f>IFERROR(IF(VLOOKUP($X106,E!$B$3:'E'!$AN$500,12,FALSE)=1000000000,"-",(IF(VLOOKUP($X106,E!$B$3:'E'!$AN$500,12,FALSE)&lt;0.0001,FIXED(VLOOKUP($X106,E!$B$3:'E'!$AN$500,12,FALSE),6),IF(VLOOKUP($X106,E!$B$3:'E'!$AN$500,12,FALSE)&lt;0.001,FIXED(VLOOKUP($X106,E!$B$3:'E'!$AN$500,12,FALSE),5),IF(VLOOKUP($X106,E!$B$3:'E'!$AN$500,12,FALSE)&lt;0.01,FIXED(VLOOKUP($X106,E!$B$3:'E'!$AN$500,12,FALSE),4),IF(VLOOKUP($X106,E!$B$3:'E'!$AN$500,12,FALSE)&lt;0.1,FIXED(VLOOKUP($X106,E!$B$3:'E'!$AN$500,12,FALSE),3),IF(VLOOKUP($X106,E!$B$3:'E'!$AN$500,12,FALSE)&lt;1,FIXED(VLOOKUP($X106,E!$B$3:'E'!$AN$500,12,FALSE),2),IF(VLOOKUP($X106,E!$B$3:'E'!$AN$500,12,FALSE)&lt;10,FIXED(VLOOKUP($X106,E!$B$3:'E'!$AN$500,12,FALSE),1),VLOOKUP($X106,E!$B$3:'E'!$AN$500,12,FALSE))))))))),"-")</f>
        <v>-</v>
      </c>
      <c r="U106" s="110" t="str">
        <f>IFERROR(IF(VLOOKUP($X106,E!$B$3:'E'!$AN$500,18,FALSE)=1000000000,"-",(IF(VLOOKUP($X106,E!$B$3:'E'!$AN$500,18,FALSE)&lt;0.0001,FIXED(VLOOKUP($X106,E!$B$3:'E'!$AN$500,18,FALSE),6),IF(VLOOKUP($X106,E!$B$3:'E'!$AN$500,18,FALSE)&lt;0.001,FIXED(VLOOKUP($X106,E!$B$3:'E'!$AN$500,18,FALSE),5),IF(VLOOKUP($X106,E!$B$3:'E'!$AN$500,18,FALSE)&lt;0.01,FIXED(VLOOKUP($X106,E!$B$3:'E'!$AN$500,18,FALSE),4),IF(VLOOKUP($X106,E!$B$3:'E'!$AN$500,18,FALSE)&lt;0.1,FIXED(VLOOKUP($X106,E!$B$3:'E'!$AN$500,18,FALSE),3),IF(VLOOKUP($X106,E!$B$3:'E'!$AN$500,18,FALSE)&lt;1,FIXED(VLOOKUP($X106,E!$B$3:'E'!$AN$500,18,FALSE),2),IF(VLOOKUP($X106,E!$B$3:'E'!$AN$500,18,FALSE)&lt;10,FIXED(VLOOKUP($X106,E!$B$3:'E'!$AN$500,18,FALSE),1),VLOOKUP($X106,E!$B$3:'E'!$AN$500,18,FALSE))))))))),"-")</f>
        <v>-</v>
      </c>
      <c r="X106" s="40">
        <v>4318</v>
      </c>
    </row>
    <row r="107" spans="1:25" ht="4.5" customHeight="1" x14ac:dyDescent="0.2">
      <c r="A107" s="115"/>
      <c r="B107" s="115"/>
      <c r="C107" s="115"/>
      <c r="D107" s="115"/>
      <c r="E107" s="116"/>
      <c r="F107" s="134"/>
      <c r="G107" s="116"/>
      <c r="H107" s="134"/>
      <c r="I107" s="116"/>
      <c r="J107" s="134"/>
      <c r="K107" s="116"/>
      <c r="L107" s="134"/>
      <c r="M107" s="116"/>
      <c r="N107" s="134"/>
      <c r="O107" s="116"/>
      <c r="P107" s="134"/>
      <c r="Q107" s="116"/>
      <c r="R107" s="134"/>
      <c r="S107" s="116"/>
      <c r="T107" s="134"/>
      <c r="U107" s="116"/>
      <c r="V107" s="134"/>
      <c r="W107" s="101"/>
      <c r="Y107" s="101"/>
    </row>
    <row r="108" spans="1:25" s="155" customFormat="1" ht="45" customHeight="1" x14ac:dyDescent="0.2">
      <c r="A108" s="152"/>
      <c r="B108" s="153"/>
      <c r="C108" s="153"/>
      <c r="D108" s="153"/>
      <c r="E108" s="207" t="s">
        <v>2155</v>
      </c>
      <c r="F108" s="207"/>
      <c r="G108" s="207" t="s">
        <v>2156</v>
      </c>
      <c r="H108" s="207"/>
      <c r="I108" s="207" t="s">
        <v>2157</v>
      </c>
      <c r="J108" s="207"/>
      <c r="K108" s="207" t="s">
        <v>2158</v>
      </c>
      <c r="L108" s="207"/>
      <c r="M108" s="207" t="s">
        <v>2159</v>
      </c>
      <c r="N108" s="207"/>
      <c r="O108" s="207" t="s">
        <v>2160</v>
      </c>
      <c r="P108" s="207"/>
      <c r="Q108" s="207" t="s">
        <v>2161</v>
      </c>
      <c r="R108" s="207"/>
      <c r="S108" s="207" t="s">
        <v>877</v>
      </c>
      <c r="T108" s="207"/>
      <c r="U108" s="207" t="s">
        <v>2165</v>
      </c>
      <c r="V108" s="207"/>
      <c r="W108" s="154"/>
      <c r="Y108" s="154"/>
    </row>
    <row r="109" spans="1:25" ht="9" customHeight="1" x14ac:dyDescent="0.2">
      <c r="A109" s="103"/>
      <c r="B109" s="100"/>
      <c r="C109" s="100"/>
      <c r="D109" s="100"/>
      <c r="E109" s="109"/>
      <c r="F109" s="135"/>
      <c r="G109" s="109"/>
      <c r="H109" s="135"/>
      <c r="I109" s="109"/>
      <c r="J109" s="135"/>
      <c r="K109" s="109"/>
      <c r="L109" s="135"/>
      <c r="M109" s="109"/>
      <c r="N109" s="135"/>
      <c r="O109" s="109"/>
      <c r="P109" s="135"/>
      <c r="Q109" s="109"/>
      <c r="R109" s="135"/>
      <c r="S109" s="109"/>
      <c r="T109" s="135"/>
      <c r="U109" s="109"/>
      <c r="V109" s="135"/>
      <c r="W109" s="101"/>
      <c r="Y109" s="101"/>
    </row>
    <row r="110" spans="1:25" ht="9" customHeight="1" x14ac:dyDescent="0.2">
      <c r="A110" s="103" t="s">
        <v>2162</v>
      </c>
      <c r="B110" s="100"/>
      <c r="C110" s="100"/>
      <c r="D110" s="100"/>
      <c r="E110" s="206" t="s">
        <v>2163</v>
      </c>
      <c r="F110" s="206"/>
      <c r="G110" s="206" t="s">
        <v>2163</v>
      </c>
      <c r="H110" s="206"/>
      <c r="I110" s="206" t="s">
        <v>2163</v>
      </c>
      <c r="J110" s="206"/>
      <c r="K110" s="206" t="s">
        <v>2163</v>
      </c>
      <c r="L110" s="206"/>
      <c r="M110" s="206" t="s">
        <v>2163</v>
      </c>
      <c r="N110" s="206"/>
      <c r="O110" s="206" t="s">
        <v>2163</v>
      </c>
      <c r="P110" s="206"/>
      <c r="Q110" s="206" t="s">
        <v>2163</v>
      </c>
      <c r="R110" s="206"/>
      <c r="S110" s="206" t="s">
        <v>2163</v>
      </c>
      <c r="T110" s="206"/>
      <c r="U110" s="206" t="s">
        <v>2164</v>
      </c>
      <c r="V110" s="206"/>
      <c r="W110" s="101"/>
      <c r="X110" s="110" t="s">
        <v>0</v>
      </c>
      <c r="Y110" s="101"/>
    </row>
    <row r="111" spans="1:25" ht="4.5" customHeight="1" x14ac:dyDescent="0.2">
      <c r="A111" s="131"/>
      <c r="B111" s="113"/>
      <c r="C111" s="113"/>
      <c r="D111" s="113"/>
      <c r="E111" s="114"/>
      <c r="F111" s="136"/>
      <c r="G111" s="114"/>
      <c r="H111" s="136"/>
      <c r="I111" s="114"/>
      <c r="J111" s="136"/>
      <c r="K111" s="114"/>
      <c r="L111" s="136"/>
      <c r="M111" s="114"/>
      <c r="N111" s="136"/>
      <c r="O111" s="114"/>
      <c r="P111" s="136"/>
      <c r="Q111" s="114"/>
      <c r="R111" s="136"/>
      <c r="S111" s="114"/>
      <c r="T111" s="136"/>
      <c r="U111" s="114"/>
      <c r="V111" s="136"/>
      <c r="W111" s="101"/>
      <c r="Y111" s="101"/>
    </row>
    <row r="112" spans="1:25" ht="4.5" customHeight="1" x14ac:dyDescent="0.2">
      <c r="A112" s="132"/>
      <c r="B112" s="108"/>
      <c r="C112" s="108"/>
      <c r="D112" s="108"/>
      <c r="E112" s="112"/>
      <c r="F112" s="137"/>
      <c r="G112" s="112"/>
      <c r="H112" s="137"/>
      <c r="I112" s="112"/>
      <c r="J112" s="137"/>
      <c r="K112" s="112"/>
      <c r="L112" s="137"/>
      <c r="M112" s="112"/>
      <c r="N112" s="137"/>
      <c r="O112" s="112"/>
      <c r="P112" s="137"/>
      <c r="Q112" s="112"/>
      <c r="R112" s="137"/>
      <c r="S112" s="112"/>
      <c r="T112" s="137"/>
      <c r="U112" s="112"/>
      <c r="V112" s="137"/>
    </row>
    <row r="113" spans="1:24" ht="9" customHeight="1" x14ac:dyDescent="0.2">
      <c r="A113" s="105" t="s">
        <v>2212</v>
      </c>
      <c r="B113" s="99"/>
      <c r="C113" s="99"/>
      <c r="D113" s="99"/>
    </row>
    <row r="114" spans="1:24" ht="9" customHeight="1" x14ac:dyDescent="0.2">
      <c r="A114" s="104" t="s">
        <v>2214</v>
      </c>
      <c r="E114" s="110" t="str">
        <f>IFERROR(IF(VLOOKUP($X114,E!$B$3:'E'!$AN$500,5,FALSE)=1000000000,"-",(IF(VLOOKUP($X114,E!$B$3:'E'!$AN$500,5,FALSE)&lt;0.0001,FIXED(VLOOKUP($X114,E!$B$3:'E'!$AN$500,5,FALSE),6),IF(VLOOKUP($X114,E!$B$3:'E'!$AN$500,5,FALSE)&lt;0.001,FIXED(VLOOKUP($X114,E!$B$3:'E'!$AN$500,5,FALSE),5),IF(VLOOKUP($X114,E!$B$3:'E'!$AN$500,5,FALSE)&lt;0.01,FIXED(VLOOKUP($X114,E!$B$3:'E'!$AN$500,5,FALSE),4),IF(VLOOKUP($X114,E!$B$3:'E'!$AN$500,5,FALSE)&lt;0.1,FIXED(VLOOKUP($X114,E!$B$3:'E'!$AN$500,5,FALSE),3),IF(VLOOKUP($X114,E!$B$3:'E'!$AN$500,5,FALSE)&lt;1,FIXED(VLOOKUP($X114,E!$B$3:'E'!$AN$500,5,FALSE),2),IF(VLOOKUP($X114,E!$B$3:'E'!$AN$500,5,FALSE)&lt;10,FIXED(VLOOKUP($X114,E!$B$3:'E'!$AN$500,5,FALSE),1),VLOOKUP($X114,E!$B$3:'E'!$AN$500,5,FALSE))))))))),"-")</f>
        <v>0,045</v>
      </c>
      <c r="G114" s="110" t="str">
        <f>IFERROR(IF(VLOOKUP($X114,E!$B$3:'E'!$AN$500,6,FALSE)=1000000000,"-",(IF(VLOOKUP($X114,E!$B$3:'E'!$AN$500,6,FALSE)&lt;0.0001,FIXED(VLOOKUP($X114,E!$B$3:'E'!$AN$500,6,FALSE),6),IF(VLOOKUP($X114,E!$B$3:'E'!$AN$500,6,FALSE)&lt;0.001,FIXED(VLOOKUP($X114,E!$B$3:'E'!$AN$500,6,FALSE),5),IF(VLOOKUP($X114,E!$B$3:'E'!$AN$500,6,FALSE)&lt;0.01,FIXED(VLOOKUP($X114,E!$B$3:'E'!$AN$500,6,FALSE),4),IF(VLOOKUP($X114,E!$B$3:'E'!$AN$500,6,FALSE)&lt;0.1,FIXED(VLOOKUP($X114,E!$B$3:'E'!$AN$500,6,FALSE),3),IF(VLOOKUP($X114,E!$B$3:'E'!$AN$500,6,FALSE)&lt;1,FIXED(VLOOKUP($X114,E!$B$3:'E'!$AN$500,6,FALSE),2),IF(VLOOKUP($X114,E!$B$3:'E'!$AN$500,6,FALSE)&lt;10,FIXED(VLOOKUP($X114,E!$B$3:'E'!$AN$500,6,FALSE),1),VLOOKUP($X114,E!$B$3:'E'!$AN$500,6,FALSE))))))))),"-")</f>
        <v>0,045</v>
      </c>
      <c r="I114" s="110" t="str">
        <f>IFERROR(IF(VLOOKUP($X114,E!$B$3:'E'!$AN$500,7,FALSE)=1000000000,"-",(IF(VLOOKUP($X114,E!$B$3:'E'!$AN$500,7,FALSE)&lt;0.0001,FIXED(VLOOKUP($X114,E!$B$3:'E'!$AN$500,7,FALSE),6),IF(VLOOKUP($X114,E!$B$3:'E'!$AN$500,7,FALSE)&lt;0.001,FIXED(VLOOKUP($X114,E!$B$3:'E'!$AN$500,7,FALSE),5),IF(VLOOKUP($X114,E!$B$3:'E'!$AN$500,7,FALSE)&lt;0.01,FIXED(VLOOKUP($X114,E!$B$3:'E'!$AN$500,7,FALSE),4),IF(VLOOKUP($X114,E!$B$3:'E'!$AN$500,7,FALSE)&lt;0.1,FIXED(VLOOKUP($X114,E!$B$3:'E'!$AN$500,7,FALSE),3),IF(VLOOKUP($X114,E!$B$3:'E'!$AN$500,7,FALSE)&lt;1,FIXED(VLOOKUP($X114,E!$B$3:'E'!$AN$500,7,FALSE),2),IF(VLOOKUP($X114,E!$B$3:'E'!$AN$500,7,FALSE)&lt;10,FIXED(VLOOKUP($X114,E!$B$3:'E'!$AN$500,7,FALSE),1),VLOOKUP($X114,E!$B$3:'E'!$AN$500,7,FALSE))))))))),"-")</f>
        <v>5,4</v>
      </c>
      <c r="K114" s="110" t="str">
        <f>IFERROR(IF(VLOOKUP($X114,E!$B$3:'E'!$AN$500,8,FALSE)=1000000000,"-",(IF(VLOOKUP($X114,E!$B$3:'E'!$AN$500,8,FALSE)&lt;0.0001,FIXED(VLOOKUP($X114,E!$B$3:'E'!$AN$500,8,FALSE),6),IF(VLOOKUP($X114,E!$B$3:'E'!$AN$500,8,FALSE)&lt;0.001,FIXED(VLOOKUP($X114,E!$B$3:'E'!$AN$500,8,FALSE),5),IF(VLOOKUP($X114,E!$B$3:'E'!$AN$500,8,FALSE)&lt;0.01,FIXED(VLOOKUP($X114,E!$B$3:'E'!$AN$500,8,FALSE),4),IF(VLOOKUP($X114,E!$B$3:'E'!$AN$500,8,FALSE)&lt;0.1,FIXED(VLOOKUP($X114,E!$B$3:'E'!$AN$500,8,FALSE),3),IF(VLOOKUP($X114,E!$B$3:'E'!$AN$500,8,FALSE)&lt;1,FIXED(VLOOKUP($X114,E!$B$3:'E'!$AN$500,8,FALSE),2),IF(VLOOKUP($X114,E!$B$3:'E'!$AN$500,8,FALSE)&lt;10,FIXED(VLOOKUP($X114,E!$B$3:'E'!$AN$500,8,FALSE),1),VLOOKUP($X114,E!$B$3:'E'!$AN$500,8,FALSE))))))))),"-")</f>
        <v>5,4</v>
      </c>
      <c r="M114" s="110" t="str">
        <f>IFERROR(IF(VLOOKUP($X114,E!$B$3:'E'!$AN$500,9,FALSE)=1000000000,"-",(IF(VLOOKUP($X114,E!$B$3:'E'!$AN$500,9,FALSE)&lt;0.0001,FIXED(VLOOKUP($X114,E!$B$3:'E'!$AN$500,9,FALSE),6),IF(VLOOKUP($X114,E!$B$3:'E'!$AN$500,9,FALSE)&lt;0.001,FIXED(VLOOKUP($X114,E!$B$3:'E'!$AN$500,9,FALSE),5),IF(VLOOKUP($X114,E!$B$3:'E'!$AN$500,9,FALSE)&lt;0.01,FIXED(VLOOKUP($X114,E!$B$3:'E'!$AN$500,9,FALSE),4),IF(VLOOKUP($X114,E!$B$3:'E'!$AN$500,9,FALSE)&lt;0.1,FIXED(VLOOKUP($X114,E!$B$3:'E'!$AN$500,9,FALSE),3),IF(VLOOKUP($X114,E!$B$3:'E'!$AN$500,9,FALSE)&lt;1,FIXED(VLOOKUP($X114,E!$B$3:'E'!$AN$500,9,FALSE),2),IF(VLOOKUP($X114,E!$B$3:'E'!$AN$500,9,FALSE)&lt;10,FIXED(VLOOKUP($X114,E!$B$3:'E'!$AN$500,9,FALSE),1),VLOOKUP($X114,E!$B$3:'E'!$AN$500,9,FALSE))))))))),"-")</f>
        <v>5,4</v>
      </c>
      <c r="O114" s="110" t="str">
        <f>IFERROR(IF(VLOOKUP($X114,E!$B$3:'E'!$AN$500,10,FALSE)=1000000000,"-",(IF(VLOOKUP($X114,E!$B$3:'E'!$AN$500,10,FALSE)&lt;0.0001,FIXED(VLOOKUP($X114,E!$B$3:'E'!$AN$500,10,FALSE),6),IF(VLOOKUP($X114,E!$B$3:'E'!$AN$500,10,FALSE)&lt;0.001,FIXED(VLOOKUP($X114,E!$B$3:'E'!$AN$500,10,FALSE),5),IF(VLOOKUP($X114,E!$B$3:'E'!$AN$500,10,FALSE)&lt;0.01,FIXED(VLOOKUP($X114,E!$B$3:'E'!$AN$500,10,FALSE),4),IF(VLOOKUP($X114,E!$B$3:'E'!$AN$500,10,FALSE)&lt;0.1,FIXED(VLOOKUP($X114,E!$B$3:'E'!$AN$500,10,FALSE),3),IF(VLOOKUP($X114,E!$B$3:'E'!$AN$500,10,FALSE)&lt;1,FIXED(VLOOKUP($X114,E!$B$3:'E'!$AN$500,10,FALSE),2),IF(VLOOKUP($X114,E!$B$3:'E'!$AN$500,10,FALSE)&lt;10,FIXED(VLOOKUP($X114,E!$B$3:'E'!$AN$500,10,FALSE),1),VLOOKUP($X114,E!$B$3:'E'!$AN$500,10,FALSE))))))))),"-")</f>
        <v>-</v>
      </c>
      <c r="Q114" s="110" t="str">
        <f>IFERROR(IF(VLOOKUP($X114,E!$B$3:'E'!$AN$500,11,FALSE)=1000000000,"-",(IF(VLOOKUP($X114,E!$B$3:'E'!$AN$500,11,FALSE)&lt;0.0001,FIXED(VLOOKUP($X114,E!$B$3:'E'!$AN$500,11,FALSE),6),IF(VLOOKUP($X114,E!$B$3:'E'!$AN$500,11,FALSE)&lt;0.001,FIXED(VLOOKUP($X114,E!$B$3:'E'!$AN$500,11,FALSE),5),IF(VLOOKUP($X114,E!$B$3:'E'!$AN$500,11,FALSE)&lt;0.01,FIXED(VLOOKUP($X114,E!$B$3:'E'!$AN$500,11,FALSE),4),IF(VLOOKUP($X114,E!$B$3:'E'!$AN$500,11,FALSE)&lt;0.1,FIXED(VLOOKUP($X114,E!$B$3:'E'!$AN$500,11,FALSE),3),IF(VLOOKUP($X114,E!$B$3:'E'!$AN$500,11,FALSE)&lt;1,FIXED(VLOOKUP($X114,E!$B$3:'E'!$AN$500,11,FALSE),2),IF(VLOOKUP($X114,E!$B$3:'E'!$AN$500,11,FALSE)&lt;10,FIXED(VLOOKUP($X114,E!$B$3:'E'!$AN$500,11,FALSE),1),VLOOKUP($X114,E!$B$3:'E'!$AN$500,11,FALSE))))))))),"-")</f>
        <v>-</v>
      </c>
      <c r="S114" s="110" t="str">
        <f>IFERROR(IF(VLOOKUP($X114,E!$B$3:'E'!$AN$500,12,FALSE)=1000000000,"-",(IF(VLOOKUP($X114,E!$B$3:'E'!$AN$500,12,FALSE)&lt;0.0001,FIXED(VLOOKUP($X114,E!$B$3:'E'!$AN$500,12,FALSE),6),IF(VLOOKUP($X114,E!$B$3:'E'!$AN$500,12,FALSE)&lt;0.001,FIXED(VLOOKUP($X114,E!$B$3:'E'!$AN$500,12,FALSE),5),IF(VLOOKUP($X114,E!$B$3:'E'!$AN$500,12,FALSE)&lt;0.01,FIXED(VLOOKUP($X114,E!$B$3:'E'!$AN$500,12,FALSE),4),IF(VLOOKUP($X114,E!$B$3:'E'!$AN$500,12,FALSE)&lt;0.1,FIXED(VLOOKUP($X114,E!$B$3:'E'!$AN$500,12,FALSE),3),IF(VLOOKUP($X114,E!$B$3:'E'!$AN$500,12,FALSE)&lt;1,FIXED(VLOOKUP($X114,E!$B$3:'E'!$AN$500,12,FALSE),2),IF(VLOOKUP($X114,E!$B$3:'E'!$AN$500,12,FALSE)&lt;10,FIXED(VLOOKUP($X114,E!$B$3:'E'!$AN$500,12,FALSE),1),VLOOKUP($X114,E!$B$3:'E'!$AN$500,12,FALSE))))))))),"-")</f>
        <v>5,4</v>
      </c>
      <c r="U114" s="110">
        <f>IFERROR(IF(VLOOKUP($X114,E!$B$3:'E'!$AN$500,18,FALSE)=1000000000,"-",(IF(VLOOKUP($X114,E!$B$3:'E'!$AN$500,18,FALSE)&lt;0.0001,FIXED(VLOOKUP($X114,E!$B$3:'E'!$AN$500,18,FALSE),6),IF(VLOOKUP($X114,E!$B$3:'E'!$AN$500,18,FALSE)&lt;0.001,FIXED(VLOOKUP($X114,E!$B$3:'E'!$AN$500,18,FALSE),5),IF(VLOOKUP($X114,E!$B$3:'E'!$AN$500,18,FALSE)&lt;0.01,FIXED(VLOOKUP($X114,E!$B$3:'E'!$AN$500,18,FALSE),4),IF(VLOOKUP($X114,E!$B$3:'E'!$AN$500,18,FALSE)&lt;0.1,FIXED(VLOOKUP($X114,E!$B$3:'E'!$AN$500,18,FALSE),3),IF(VLOOKUP($X114,E!$B$3:'E'!$AN$500,18,FALSE)&lt;1,FIXED(VLOOKUP($X114,E!$B$3:'E'!$AN$500,18,FALSE),2),IF(VLOOKUP($X114,E!$B$3:'E'!$AN$500,18,FALSE)&lt;10,FIXED(VLOOKUP($X114,E!$B$3:'E'!$AN$500,18,FALSE),1),VLOOKUP($X114,E!$B$3:'E'!$AN$500,18,FALSE))))))))),"-")</f>
        <v>100</v>
      </c>
      <c r="X114" s="40">
        <v>1248</v>
      </c>
    </row>
    <row r="115" spans="1:24" ht="9" customHeight="1" x14ac:dyDescent="0.2">
      <c r="A115" s="104" t="s">
        <v>2215</v>
      </c>
      <c r="E115" s="110" t="str">
        <f>IFERROR(IF(VLOOKUP($X115,E!$B$3:'E'!$AN$500,5,FALSE)=1000000000,"-",(IF(VLOOKUP($X115,E!$B$3:'E'!$AN$500,5,FALSE)&lt;0.0001,FIXED(VLOOKUP($X115,E!$B$3:'E'!$AN$500,5,FALSE),6),IF(VLOOKUP($X115,E!$B$3:'E'!$AN$500,5,FALSE)&lt;0.001,FIXED(VLOOKUP($X115,E!$B$3:'E'!$AN$500,5,FALSE),5),IF(VLOOKUP($X115,E!$B$3:'E'!$AN$500,5,FALSE)&lt;0.01,FIXED(VLOOKUP($X115,E!$B$3:'E'!$AN$500,5,FALSE),4),IF(VLOOKUP($X115,E!$B$3:'E'!$AN$500,5,FALSE)&lt;0.1,FIXED(VLOOKUP($X115,E!$B$3:'E'!$AN$500,5,FALSE),3),IF(VLOOKUP($X115,E!$B$3:'E'!$AN$500,5,FALSE)&lt;1,FIXED(VLOOKUP($X115,E!$B$3:'E'!$AN$500,5,FALSE),2),IF(VLOOKUP($X115,E!$B$3:'E'!$AN$500,5,FALSE)&lt;10,FIXED(VLOOKUP($X115,E!$B$3:'E'!$AN$500,5,FALSE),1),VLOOKUP($X115,E!$B$3:'E'!$AN$500,5,FALSE))))))))),"-")</f>
        <v>0,20</v>
      </c>
      <c r="G115" s="110" t="str">
        <f>IFERROR(IF(VLOOKUP($X115,E!$B$3:'E'!$AN$500,6,FALSE)=1000000000,"-",(IF(VLOOKUP($X115,E!$B$3:'E'!$AN$500,6,FALSE)&lt;0.0001,FIXED(VLOOKUP($X115,E!$B$3:'E'!$AN$500,6,FALSE),6),IF(VLOOKUP($X115,E!$B$3:'E'!$AN$500,6,FALSE)&lt;0.001,FIXED(VLOOKUP($X115,E!$B$3:'E'!$AN$500,6,FALSE),5),IF(VLOOKUP($X115,E!$B$3:'E'!$AN$500,6,FALSE)&lt;0.01,FIXED(VLOOKUP($X115,E!$B$3:'E'!$AN$500,6,FALSE),4),IF(VLOOKUP($X115,E!$B$3:'E'!$AN$500,6,FALSE)&lt;0.1,FIXED(VLOOKUP($X115,E!$B$3:'E'!$AN$500,6,FALSE),3),IF(VLOOKUP($X115,E!$B$3:'E'!$AN$500,6,FALSE)&lt;1,FIXED(VLOOKUP($X115,E!$B$3:'E'!$AN$500,6,FALSE),2),IF(VLOOKUP($X115,E!$B$3:'E'!$AN$500,6,FALSE)&lt;10,FIXED(VLOOKUP($X115,E!$B$3:'E'!$AN$500,6,FALSE),1),VLOOKUP($X115,E!$B$3:'E'!$AN$500,6,FALSE))))))))),"-")</f>
        <v>0,20</v>
      </c>
      <c r="I115" s="110" t="str">
        <f>IFERROR(IF(VLOOKUP($X115,E!$B$3:'E'!$AN$500,7,FALSE)=1000000000,"-",(IF(VLOOKUP($X115,E!$B$3:'E'!$AN$500,7,FALSE)&lt;0.0001,FIXED(VLOOKUP($X115,E!$B$3:'E'!$AN$500,7,FALSE),6),IF(VLOOKUP($X115,E!$B$3:'E'!$AN$500,7,FALSE)&lt;0.001,FIXED(VLOOKUP($X115,E!$B$3:'E'!$AN$500,7,FALSE),5),IF(VLOOKUP($X115,E!$B$3:'E'!$AN$500,7,FALSE)&lt;0.01,FIXED(VLOOKUP($X115,E!$B$3:'E'!$AN$500,7,FALSE),4),IF(VLOOKUP($X115,E!$B$3:'E'!$AN$500,7,FALSE)&lt;0.1,FIXED(VLOOKUP($X115,E!$B$3:'E'!$AN$500,7,FALSE),3),IF(VLOOKUP($X115,E!$B$3:'E'!$AN$500,7,FALSE)&lt;1,FIXED(VLOOKUP($X115,E!$B$3:'E'!$AN$500,7,FALSE),2),IF(VLOOKUP($X115,E!$B$3:'E'!$AN$500,7,FALSE)&lt;10,FIXED(VLOOKUP($X115,E!$B$3:'E'!$AN$500,7,FALSE),1),VLOOKUP($X115,E!$B$3:'E'!$AN$500,7,FALSE))))))))),"-")</f>
        <v>6,0</v>
      </c>
      <c r="K115" s="110">
        <f>IFERROR(IF(VLOOKUP($X115,E!$B$3:'E'!$AN$500,8,FALSE)=1000000000,"-",(IF(VLOOKUP($X115,E!$B$3:'E'!$AN$500,8,FALSE)&lt;0.0001,FIXED(VLOOKUP($X115,E!$B$3:'E'!$AN$500,8,FALSE),6),IF(VLOOKUP($X115,E!$B$3:'E'!$AN$500,8,FALSE)&lt;0.001,FIXED(VLOOKUP($X115,E!$B$3:'E'!$AN$500,8,FALSE),5),IF(VLOOKUP($X115,E!$B$3:'E'!$AN$500,8,FALSE)&lt;0.01,FIXED(VLOOKUP($X115,E!$B$3:'E'!$AN$500,8,FALSE),4),IF(VLOOKUP($X115,E!$B$3:'E'!$AN$500,8,FALSE)&lt;0.1,FIXED(VLOOKUP($X115,E!$B$3:'E'!$AN$500,8,FALSE),3),IF(VLOOKUP($X115,E!$B$3:'E'!$AN$500,8,FALSE)&lt;1,FIXED(VLOOKUP($X115,E!$B$3:'E'!$AN$500,8,FALSE),2),IF(VLOOKUP($X115,E!$B$3:'E'!$AN$500,8,FALSE)&lt;10,FIXED(VLOOKUP($X115,E!$B$3:'E'!$AN$500,8,FALSE),1),VLOOKUP($X115,E!$B$3:'E'!$AN$500,8,FALSE))))))))),"-")</f>
        <v>22</v>
      </c>
      <c r="M115" s="110">
        <f>IFERROR(IF(VLOOKUP($X115,E!$B$3:'E'!$AN$500,9,FALSE)=1000000000,"-",(IF(VLOOKUP($X115,E!$B$3:'E'!$AN$500,9,FALSE)&lt;0.0001,FIXED(VLOOKUP($X115,E!$B$3:'E'!$AN$500,9,FALSE),6),IF(VLOOKUP($X115,E!$B$3:'E'!$AN$500,9,FALSE)&lt;0.001,FIXED(VLOOKUP($X115,E!$B$3:'E'!$AN$500,9,FALSE),5),IF(VLOOKUP($X115,E!$B$3:'E'!$AN$500,9,FALSE)&lt;0.01,FIXED(VLOOKUP($X115,E!$B$3:'E'!$AN$500,9,FALSE),4),IF(VLOOKUP($X115,E!$B$3:'E'!$AN$500,9,FALSE)&lt;0.1,FIXED(VLOOKUP($X115,E!$B$3:'E'!$AN$500,9,FALSE),3),IF(VLOOKUP($X115,E!$B$3:'E'!$AN$500,9,FALSE)&lt;1,FIXED(VLOOKUP($X115,E!$B$3:'E'!$AN$500,9,FALSE),2),IF(VLOOKUP($X115,E!$B$3:'E'!$AN$500,9,FALSE)&lt;10,FIXED(VLOOKUP($X115,E!$B$3:'E'!$AN$500,9,FALSE),1),VLOOKUP($X115,E!$B$3:'E'!$AN$500,9,FALSE))))))))),"-")</f>
        <v>22</v>
      </c>
      <c r="O115" s="110" t="str">
        <f>IFERROR(IF(VLOOKUP($X115,E!$B$3:'E'!$AN$500,10,FALSE)=1000000000,"-",(IF(VLOOKUP($X115,E!$B$3:'E'!$AN$500,10,FALSE)&lt;0.0001,FIXED(VLOOKUP($X115,E!$B$3:'E'!$AN$500,10,FALSE),6),IF(VLOOKUP($X115,E!$B$3:'E'!$AN$500,10,FALSE)&lt;0.001,FIXED(VLOOKUP($X115,E!$B$3:'E'!$AN$500,10,FALSE),5),IF(VLOOKUP($X115,E!$B$3:'E'!$AN$500,10,FALSE)&lt;0.01,FIXED(VLOOKUP($X115,E!$B$3:'E'!$AN$500,10,FALSE),4),IF(VLOOKUP($X115,E!$B$3:'E'!$AN$500,10,FALSE)&lt;0.1,FIXED(VLOOKUP($X115,E!$B$3:'E'!$AN$500,10,FALSE),3),IF(VLOOKUP($X115,E!$B$3:'E'!$AN$500,10,FALSE)&lt;1,FIXED(VLOOKUP($X115,E!$B$3:'E'!$AN$500,10,FALSE),2),IF(VLOOKUP($X115,E!$B$3:'E'!$AN$500,10,FALSE)&lt;10,FIXED(VLOOKUP($X115,E!$B$3:'E'!$AN$500,10,FALSE),1),VLOOKUP($X115,E!$B$3:'E'!$AN$500,10,FALSE))))))))),"-")</f>
        <v>-</v>
      </c>
      <c r="Q115" s="110" t="str">
        <f>IFERROR(IF(VLOOKUP($X115,E!$B$3:'E'!$AN$500,11,FALSE)=1000000000,"-",(IF(VLOOKUP($X115,E!$B$3:'E'!$AN$500,11,FALSE)&lt;0.0001,FIXED(VLOOKUP($X115,E!$B$3:'E'!$AN$500,11,FALSE),6),IF(VLOOKUP($X115,E!$B$3:'E'!$AN$500,11,FALSE)&lt;0.001,FIXED(VLOOKUP($X115,E!$B$3:'E'!$AN$500,11,FALSE),5),IF(VLOOKUP($X115,E!$B$3:'E'!$AN$500,11,FALSE)&lt;0.01,FIXED(VLOOKUP($X115,E!$B$3:'E'!$AN$500,11,FALSE),4),IF(VLOOKUP($X115,E!$B$3:'E'!$AN$500,11,FALSE)&lt;0.1,FIXED(VLOOKUP($X115,E!$B$3:'E'!$AN$500,11,FALSE),3),IF(VLOOKUP($X115,E!$B$3:'E'!$AN$500,11,FALSE)&lt;1,FIXED(VLOOKUP($X115,E!$B$3:'E'!$AN$500,11,FALSE),2),IF(VLOOKUP($X115,E!$B$3:'E'!$AN$500,11,FALSE)&lt;10,FIXED(VLOOKUP($X115,E!$B$3:'E'!$AN$500,11,FALSE),1),VLOOKUP($X115,E!$B$3:'E'!$AN$500,11,FALSE))))))))),"-")</f>
        <v>-</v>
      </c>
      <c r="S115" s="110">
        <f>IFERROR(IF(VLOOKUP($X115,E!$B$3:'E'!$AN$500,12,FALSE)=1000000000,"-",(IF(VLOOKUP($X115,E!$B$3:'E'!$AN$500,12,FALSE)&lt;0.0001,FIXED(VLOOKUP($X115,E!$B$3:'E'!$AN$500,12,FALSE),6),IF(VLOOKUP($X115,E!$B$3:'E'!$AN$500,12,FALSE)&lt;0.001,FIXED(VLOOKUP($X115,E!$B$3:'E'!$AN$500,12,FALSE),5),IF(VLOOKUP($X115,E!$B$3:'E'!$AN$500,12,FALSE)&lt;0.01,FIXED(VLOOKUP($X115,E!$B$3:'E'!$AN$500,12,FALSE),4),IF(VLOOKUP($X115,E!$B$3:'E'!$AN$500,12,FALSE)&lt;0.1,FIXED(VLOOKUP($X115,E!$B$3:'E'!$AN$500,12,FALSE),3),IF(VLOOKUP($X115,E!$B$3:'E'!$AN$500,12,FALSE)&lt;1,FIXED(VLOOKUP($X115,E!$B$3:'E'!$AN$500,12,FALSE),2),IF(VLOOKUP($X115,E!$B$3:'E'!$AN$500,12,FALSE)&lt;10,FIXED(VLOOKUP($X115,E!$B$3:'E'!$AN$500,12,FALSE),1),VLOOKUP($X115,E!$B$3:'E'!$AN$500,12,FALSE))))))))),"-")</f>
        <v>22</v>
      </c>
      <c r="U115" s="110">
        <f>IFERROR(IF(VLOOKUP($X115,E!$B$3:'E'!$AN$500,18,FALSE)=1000000000,"-",(IF(VLOOKUP($X115,E!$B$3:'E'!$AN$500,18,FALSE)&lt;0.0001,FIXED(VLOOKUP($X115,E!$B$3:'E'!$AN$500,18,FALSE),6),IF(VLOOKUP($X115,E!$B$3:'E'!$AN$500,18,FALSE)&lt;0.001,FIXED(VLOOKUP($X115,E!$B$3:'E'!$AN$500,18,FALSE),5),IF(VLOOKUP($X115,E!$B$3:'E'!$AN$500,18,FALSE)&lt;0.01,FIXED(VLOOKUP($X115,E!$B$3:'E'!$AN$500,18,FALSE),4),IF(VLOOKUP($X115,E!$B$3:'E'!$AN$500,18,FALSE)&lt;0.1,FIXED(VLOOKUP($X115,E!$B$3:'E'!$AN$500,18,FALSE),3),IF(VLOOKUP($X115,E!$B$3:'E'!$AN$500,18,FALSE)&lt;1,FIXED(VLOOKUP($X115,E!$B$3:'E'!$AN$500,18,FALSE),2),IF(VLOOKUP($X115,E!$B$3:'E'!$AN$500,18,FALSE)&lt;10,FIXED(VLOOKUP($X115,E!$B$3:'E'!$AN$500,18,FALSE),1),VLOOKUP($X115,E!$B$3:'E'!$AN$500,18,FALSE))))))))),"-")</f>
        <v>30</v>
      </c>
      <c r="X115" s="40">
        <v>615</v>
      </c>
    </row>
    <row r="116" spans="1:24" ht="9" customHeight="1" x14ac:dyDescent="0.2">
      <c r="A116" s="104" t="s">
        <v>2216</v>
      </c>
      <c r="E116" s="110" t="str">
        <f>IFERROR(IF(VLOOKUP($X116,E!$B$3:'E'!$AN$500,5,FALSE)=1000000000,"-",(IF(VLOOKUP($X116,E!$B$3:'E'!$AN$500,5,FALSE)&lt;0.0001,FIXED(VLOOKUP($X116,E!$B$3:'E'!$AN$500,5,FALSE),6),IF(VLOOKUP($X116,E!$B$3:'E'!$AN$500,5,FALSE)&lt;0.001,FIXED(VLOOKUP($X116,E!$B$3:'E'!$AN$500,5,FALSE),5),IF(VLOOKUP($X116,E!$B$3:'E'!$AN$500,5,FALSE)&lt;0.01,FIXED(VLOOKUP($X116,E!$B$3:'E'!$AN$500,5,FALSE),4),IF(VLOOKUP($X116,E!$B$3:'E'!$AN$500,5,FALSE)&lt;0.1,FIXED(VLOOKUP($X116,E!$B$3:'E'!$AN$500,5,FALSE),3),IF(VLOOKUP($X116,E!$B$3:'E'!$AN$500,5,FALSE)&lt;1,FIXED(VLOOKUP($X116,E!$B$3:'E'!$AN$500,5,FALSE),2),IF(VLOOKUP($X116,E!$B$3:'E'!$AN$500,5,FALSE)&lt;10,FIXED(VLOOKUP($X116,E!$B$3:'E'!$AN$500,5,FALSE),1),VLOOKUP($X116,E!$B$3:'E'!$AN$500,5,FALSE))))))))),"-")</f>
        <v>0,0030</v>
      </c>
      <c r="G116" s="110" t="str">
        <f>IFERROR(IF(VLOOKUP($X116,E!$B$3:'E'!$AN$500,6,FALSE)=1000000000,"-",(IF(VLOOKUP($X116,E!$B$3:'E'!$AN$500,6,FALSE)&lt;0.0001,FIXED(VLOOKUP($X116,E!$B$3:'E'!$AN$500,6,FALSE),6),IF(VLOOKUP($X116,E!$B$3:'E'!$AN$500,6,FALSE)&lt;0.001,FIXED(VLOOKUP($X116,E!$B$3:'E'!$AN$500,6,FALSE),5),IF(VLOOKUP($X116,E!$B$3:'E'!$AN$500,6,FALSE)&lt;0.01,FIXED(VLOOKUP($X116,E!$B$3:'E'!$AN$500,6,FALSE),4),IF(VLOOKUP($X116,E!$B$3:'E'!$AN$500,6,FALSE)&lt;0.1,FIXED(VLOOKUP($X116,E!$B$3:'E'!$AN$500,6,FALSE),3),IF(VLOOKUP($X116,E!$B$3:'E'!$AN$500,6,FALSE)&lt;1,FIXED(VLOOKUP($X116,E!$B$3:'E'!$AN$500,6,FALSE),2),IF(VLOOKUP($X116,E!$B$3:'E'!$AN$500,6,FALSE)&lt;10,FIXED(VLOOKUP($X116,E!$B$3:'E'!$AN$500,6,FALSE),1),VLOOKUP($X116,E!$B$3:'E'!$AN$500,6,FALSE))))))))),"-")</f>
        <v>0,0030</v>
      </c>
      <c r="I116" s="110" t="str">
        <f>IFERROR(IF(VLOOKUP($X116,E!$B$3:'E'!$AN$500,7,FALSE)=1000000000,"-",(IF(VLOOKUP($X116,E!$B$3:'E'!$AN$500,7,FALSE)&lt;0.0001,FIXED(VLOOKUP($X116,E!$B$3:'E'!$AN$500,7,FALSE),6),IF(VLOOKUP($X116,E!$B$3:'E'!$AN$500,7,FALSE)&lt;0.001,FIXED(VLOOKUP($X116,E!$B$3:'E'!$AN$500,7,FALSE),5),IF(VLOOKUP($X116,E!$B$3:'E'!$AN$500,7,FALSE)&lt;0.01,FIXED(VLOOKUP($X116,E!$B$3:'E'!$AN$500,7,FALSE),4),IF(VLOOKUP($X116,E!$B$3:'E'!$AN$500,7,FALSE)&lt;0.1,FIXED(VLOOKUP($X116,E!$B$3:'E'!$AN$500,7,FALSE),3),IF(VLOOKUP($X116,E!$B$3:'E'!$AN$500,7,FALSE)&lt;1,FIXED(VLOOKUP($X116,E!$B$3:'E'!$AN$500,7,FALSE),2),IF(VLOOKUP($X116,E!$B$3:'E'!$AN$500,7,FALSE)&lt;10,FIXED(VLOOKUP($X116,E!$B$3:'E'!$AN$500,7,FALSE),1),VLOOKUP($X116,E!$B$3:'E'!$AN$500,7,FALSE))))))))),"-")</f>
        <v>6,0</v>
      </c>
      <c r="K116" s="110">
        <f>IFERROR(IF(VLOOKUP($X116,E!$B$3:'E'!$AN$500,8,FALSE)=1000000000,"-",(IF(VLOOKUP($X116,E!$B$3:'E'!$AN$500,8,FALSE)&lt;0.0001,FIXED(VLOOKUP($X116,E!$B$3:'E'!$AN$500,8,FALSE),6),IF(VLOOKUP($X116,E!$B$3:'E'!$AN$500,8,FALSE)&lt;0.001,FIXED(VLOOKUP($X116,E!$B$3:'E'!$AN$500,8,FALSE),5),IF(VLOOKUP($X116,E!$B$3:'E'!$AN$500,8,FALSE)&lt;0.01,FIXED(VLOOKUP($X116,E!$B$3:'E'!$AN$500,8,FALSE),4),IF(VLOOKUP($X116,E!$B$3:'E'!$AN$500,8,FALSE)&lt;0.1,FIXED(VLOOKUP($X116,E!$B$3:'E'!$AN$500,8,FALSE),3),IF(VLOOKUP($X116,E!$B$3:'E'!$AN$500,8,FALSE)&lt;1,FIXED(VLOOKUP($X116,E!$B$3:'E'!$AN$500,8,FALSE),2),IF(VLOOKUP($X116,E!$B$3:'E'!$AN$500,8,FALSE)&lt;10,FIXED(VLOOKUP($X116,E!$B$3:'E'!$AN$500,8,FALSE),1),VLOOKUP($X116,E!$B$3:'E'!$AN$500,8,FALSE))))))))),"-")</f>
        <v>22</v>
      </c>
      <c r="M116" s="110">
        <f>IFERROR(IF(VLOOKUP($X116,E!$B$3:'E'!$AN$500,9,FALSE)=1000000000,"-",(IF(VLOOKUP($X116,E!$B$3:'E'!$AN$500,9,FALSE)&lt;0.0001,FIXED(VLOOKUP($X116,E!$B$3:'E'!$AN$500,9,FALSE),6),IF(VLOOKUP($X116,E!$B$3:'E'!$AN$500,9,FALSE)&lt;0.001,FIXED(VLOOKUP($X116,E!$B$3:'E'!$AN$500,9,FALSE),5),IF(VLOOKUP($X116,E!$B$3:'E'!$AN$500,9,FALSE)&lt;0.01,FIXED(VLOOKUP($X116,E!$B$3:'E'!$AN$500,9,FALSE),4),IF(VLOOKUP($X116,E!$B$3:'E'!$AN$500,9,FALSE)&lt;0.1,FIXED(VLOOKUP($X116,E!$B$3:'E'!$AN$500,9,FALSE),3),IF(VLOOKUP($X116,E!$B$3:'E'!$AN$500,9,FALSE)&lt;1,FIXED(VLOOKUP($X116,E!$B$3:'E'!$AN$500,9,FALSE),2),IF(VLOOKUP($X116,E!$B$3:'E'!$AN$500,9,FALSE)&lt;10,FIXED(VLOOKUP($X116,E!$B$3:'E'!$AN$500,9,FALSE),1),VLOOKUP($X116,E!$B$3:'E'!$AN$500,9,FALSE))))))))),"-")</f>
        <v>22</v>
      </c>
      <c r="O116" s="110" t="str">
        <f>IFERROR(IF(VLOOKUP($X116,E!$B$3:'E'!$AN$500,10,FALSE)=1000000000,"-",(IF(VLOOKUP($X116,E!$B$3:'E'!$AN$500,10,FALSE)&lt;0.0001,FIXED(VLOOKUP($X116,E!$B$3:'E'!$AN$500,10,FALSE),6),IF(VLOOKUP($X116,E!$B$3:'E'!$AN$500,10,FALSE)&lt;0.001,FIXED(VLOOKUP($X116,E!$B$3:'E'!$AN$500,10,FALSE),5),IF(VLOOKUP($X116,E!$B$3:'E'!$AN$500,10,FALSE)&lt;0.01,FIXED(VLOOKUP($X116,E!$B$3:'E'!$AN$500,10,FALSE),4),IF(VLOOKUP($X116,E!$B$3:'E'!$AN$500,10,FALSE)&lt;0.1,FIXED(VLOOKUP($X116,E!$B$3:'E'!$AN$500,10,FALSE),3),IF(VLOOKUP($X116,E!$B$3:'E'!$AN$500,10,FALSE)&lt;1,FIXED(VLOOKUP($X116,E!$B$3:'E'!$AN$500,10,FALSE),2),IF(VLOOKUP($X116,E!$B$3:'E'!$AN$500,10,FALSE)&lt;10,FIXED(VLOOKUP($X116,E!$B$3:'E'!$AN$500,10,FALSE),1),VLOOKUP($X116,E!$B$3:'E'!$AN$500,10,FALSE))))))))),"-")</f>
        <v>-</v>
      </c>
      <c r="Q116" s="110" t="str">
        <f>IFERROR(IF(VLOOKUP($X116,E!$B$3:'E'!$AN$500,11,FALSE)=1000000000,"-",(IF(VLOOKUP($X116,E!$B$3:'E'!$AN$500,11,FALSE)&lt;0.0001,FIXED(VLOOKUP($X116,E!$B$3:'E'!$AN$500,11,FALSE),6),IF(VLOOKUP($X116,E!$B$3:'E'!$AN$500,11,FALSE)&lt;0.001,FIXED(VLOOKUP($X116,E!$B$3:'E'!$AN$500,11,FALSE),5),IF(VLOOKUP($X116,E!$B$3:'E'!$AN$500,11,FALSE)&lt;0.01,FIXED(VLOOKUP($X116,E!$B$3:'E'!$AN$500,11,FALSE),4),IF(VLOOKUP($X116,E!$B$3:'E'!$AN$500,11,FALSE)&lt;0.1,FIXED(VLOOKUP($X116,E!$B$3:'E'!$AN$500,11,FALSE),3),IF(VLOOKUP($X116,E!$B$3:'E'!$AN$500,11,FALSE)&lt;1,FIXED(VLOOKUP($X116,E!$B$3:'E'!$AN$500,11,FALSE),2),IF(VLOOKUP($X116,E!$B$3:'E'!$AN$500,11,FALSE)&lt;10,FIXED(VLOOKUP($X116,E!$B$3:'E'!$AN$500,11,FALSE),1),VLOOKUP($X116,E!$B$3:'E'!$AN$500,11,FALSE))))))))),"-")</f>
        <v>-</v>
      </c>
      <c r="S116" s="110">
        <f>IFERROR(IF(VLOOKUP($X116,E!$B$3:'E'!$AN$500,12,FALSE)=1000000000,"-",(IF(VLOOKUP($X116,E!$B$3:'E'!$AN$500,12,FALSE)&lt;0.0001,FIXED(VLOOKUP($X116,E!$B$3:'E'!$AN$500,12,FALSE),6),IF(VLOOKUP($X116,E!$B$3:'E'!$AN$500,12,FALSE)&lt;0.001,FIXED(VLOOKUP($X116,E!$B$3:'E'!$AN$500,12,FALSE),5),IF(VLOOKUP($X116,E!$B$3:'E'!$AN$500,12,FALSE)&lt;0.01,FIXED(VLOOKUP($X116,E!$B$3:'E'!$AN$500,12,FALSE),4),IF(VLOOKUP($X116,E!$B$3:'E'!$AN$500,12,FALSE)&lt;0.1,FIXED(VLOOKUP($X116,E!$B$3:'E'!$AN$500,12,FALSE),3),IF(VLOOKUP($X116,E!$B$3:'E'!$AN$500,12,FALSE)&lt;1,FIXED(VLOOKUP($X116,E!$B$3:'E'!$AN$500,12,FALSE),2),IF(VLOOKUP($X116,E!$B$3:'E'!$AN$500,12,FALSE)&lt;10,FIXED(VLOOKUP($X116,E!$B$3:'E'!$AN$500,12,FALSE),1),VLOOKUP($X116,E!$B$3:'E'!$AN$500,12,FALSE))))))))),"-")</f>
        <v>22</v>
      </c>
      <c r="U116" s="110">
        <f>IFERROR(IF(VLOOKUP($X116,E!$B$3:'E'!$AN$500,18,FALSE)=1000000000,"-",(IF(VLOOKUP($X116,E!$B$3:'E'!$AN$500,18,FALSE)&lt;0.0001,FIXED(VLOOKUP($X116,E!$B$3:'E'!$AN$500,18,FALSE),6),IF(VLOOKUP($X116,E!$B$3:'E'!$AN$500,18,FALSE)&lt;0.001,FIXED(VLOOKUP($X116,E!$B$3:'E'!$AN$500,18,FALSE),5),IF(VLOOKUP($X116,E!$B$3:'E'!$AN$500,18,FALSE)&lt;0.01,FIXED(VLOOKUP($X116,E!$B$3:'E'!$AN$500,18,FALSE),4),IF(VLOOKUP($X116,E!$B$3:'E'!$AN$500,18,FALSE)&lt;0.1,FIXED(VLOOKUP($X116,E!$B$3:'E'!$AN$500,18,FALSE),3),IF(VLOOKUP($X116,E!$B$3:'E'!$AN$500,18,FALSE)&lt;1,FIXED(VLOOKUP($X116,E!$B$3:'E'!$AN$500,18,FALSE),2),IF(VLOOKUP($X116,E!$B$3:'E'!$AN$500,18,FALSE)&lt;10,FIXED(VLOOKUP($X116,E!$B$3:'E'!$AN$500,18,FALSE),1),VLOOKUP($X116,E!$B$3:'E'!$AN$500,18,FALSE))))))))),"-")</f>
        <v>10</v>
      </c>
      <c r="X116" s="40">
        <v>1600</v>
      </c>
    </row>
    <row r="117" spans="1:24" ht="9" customHeight="1" x14ac:dyDescent="0.2">
      <c r="A117" s="104" t="s">
        <v>2217</v>
      </c>
      <c r="E117" s="110" t="str">
        <f>IFERROR(IF(VLOOKUP($X117,E!$B$3:'E'!$AN$500,5,FALSE)=1000000000,"-",(IF(VLOOKUP($X117,E!$B$3:'E'!$AN$500,5,FALSE)&lt;0.0001,FIXED(VLOOKUP($X117,E!$B$3:'E'!$AN$500,5,FALSE),6),IF(VLOOKUP($X117,E!$B$3:'E'!$AN$500,5,FALSE)&lt;0.001,FIXED(VLOOKUP($X117,E!$B$3:'E'!$AN$500,5,FALSE),5),IF(VLOOKUP($X117,E!$B$3:'E'!$AN$500,5,FALSE)&lt;0.01,FIXED(VLOOKUP($X117,E!$B$3:'E'!$AN$500,5,FALSE),4),IF(VLOOKUP($X117,E!$B$3:'E'!$AN$500,5,FALSE)&lt;0.1,FIXED(VLOOKUP($X117,E!$B$3:'E'!$AN$500,5,FALSE),3),IF(VLOOKUP($X117,E!$B$3:'E'!$AN$500,5,FALSE)&lt;1,FIXED(VLOOKUP($X117,E!$B$3:'E'!$AN$500,5,FALSE),2),IF(VLOOKUP($X117,E!$B$3:'E'!$AN$500,5,FALSE)&lt;10,FIXED(VLOOKUP($X117,E!$B$3:'E'!$AN$500,5,FALSE),1),VLOOKUP($X117,E!$B$3:'E'!$AN$500,5,FALSE))))))))),"-")</f>
        <v>0,015</v>
      </c>
      <c r="G117" s="110" t="str">
        <f>IFERROR(IF(VLOOKUP($X117,E!$B$3:'E'!$AN$500,6,FALSE)=1000000000,"-",(IF(VLOOKUP($X117,E!$B$3:'E'!$AN$500,6,FALSE)&lt;0.0001,FIXED(VLOOKUP($X117,E!$B$3:'E'!$AN$500,6,FALSE),6),IF(VLOOKUP($X117,E!$B$3:'E'!$AN$500,6,FALSE)&lt;0.001,FIXED(VLOOKUP($X117,E!$B$3:'E'!$AN$500,6,FALSE),5),IF(VLOOKUP($X117,E!$B$3:'E'!$AN$500,6,FALSE)&lt;0.01,FIXED(VLOOKUP($X117,E!$B$3:'E'!$AN$500,6,FALSE),4),IF(VLOOKUP($X117,E!$B$3:'E'!$AN$500,6,FALSE)&lt;0.1,FIXED(VLOOKUP($X117,E!$B$3:'E'!$AN$500,6,FALSE),3),IF(VLOOKUP($X117,E!$B$3:'E'!$AN$500,6,FALSE)&lt;1,FIXED(VLOOKUP($X117,E!$B$3:'E'!$AN$500,6,FALSE),2),IF(VLOOKUP($X117,E!$B$3:'E'!$AN$500,6,FALSE)&lt;10,FIXED(VLOOKUP($X117,E!$B$3:'E'!$AN$500,6,FALSE),1),VLOOKUP($X117,E!$B$3:'E'!$AN$500,6,FALSE))))))))),"-")</f>
        <v>1,0</v>
      </c>
      <c r="I117" s="110" t="str">
        <f>IFERROR(IF(VLOOKUP($X117,E!$B$3:'E'!$AN$500,7,FALSE)=1000000000,"-",(IF(VLOOKUP($X117,E!$B$3:'E'!$AN$500,7,FALSE)&lt;0.0001,FIXED(VLOOKUP($X117,E!$B$3:'E'!$AN$500,7,FALSE),6),IF(VLOOKUP($X117,E!$B$3:'E'!$AN$500,7,FALSE)&lt;0.001,FIXED(VLOOKUP($X117,E!$B$3:'E'!$AN$500,7,FALSE),5),IF(VLOOKUP($X117,E!$B$3:'E'!$AN$500,7,FALSE)&lt;0.01,FIXED(VLOOKUP($X117,E!$B$3:'E'!$AN$500,7,FALSE),4),IF(VLOOKUP($X117,E!$B$3:'E'!$AN$500,7,FALSE)&lt;0.1,FIXED(VLOOKUP($X117,E!$B$3:'E'!$AN$500,7,FALSE),3),IF(VLOOKUP($X117,E!$B$3:'E'!$AN$500,7,FALSE)&lt;1,FIXED(VLOOKUP($X117,E!$B$3:'E'!$AN$500,7,FALSE),2),IF(VLOOKUP($X117,E!$B$3:'E'!$AN$500,7,FALSE)&lt;10,FIXED(VLOOKUP($X117,E!$B$3:'E'!$AN$500,7,FALSE),1),VLOOKUP($X117,E!$B$3:'E'!$AN$500,7,FALSE))))))))),"-")</f>
        <v>6,0</v>
      </c>
      <c r="K117" s="110">
        <f>IFERROR(IF(VLOOKUP($X117,E!$B$3:'E'!$AN$500,8,FALSE)=1000000000,"-",(IF(VLOOKUP($X117,E!$B$3:'E'!$AN$500,8,FALSE)&lt;0.0001,FIXED(VLOOKUP($X117,E!$B$3:'E'!$AN$500,8,FALSE),6),IF(VLOOKUP($X117,E!$B$3:'E'!$AN$500,8,FALSE)&lt;0.001,FIXED(VLOOKUP($X117,E!$B$3:'E'!$AN$500,8,FALSE),5),IF(VLOOKUP($X117,E!$B$3:'E'!$AN$500,8,FALSE)&lt;0.01,FIXED(VLOOKUP($X117,E!$B$3:'E'!$AN$500,8,FALSE),4),IF(VLOOKUP($X117,E!$B$3:'E'!$AN$500,8,FALSE)&lt;0.1,FIXED(VLOOKUP($X117,E!$B$3:'E'!$AN$500,8,FALSE),3),IF(VLOOKUP($X117,E!$B$3:'E'!$AN$500,8,FALSE)&lt;1,FIXED(VLOOKUP($X117,E!$B$3:'E'!$AN$500,8,FALSE),2),IF(VLOOKUP($X117,E!$B$3:'E'!$AN$500,8,FALSE)&lt;10,FIXED(VLOOKUP($X117,E!$B$3:'E'!$AN$500,8,FALSE),1),VLOOKUP($X117,E!$B$3:'E'!$AN$500,8,FALSE))))))))),"-")</f>
        <v>21</v>
      </c>
      <c r="M117" s="110">
        <f>IFERROR(IF(VLOOKUP($X117,E!$B$3:'E'!$AN$500,9,FALSE)=1000000000,"-",(IF(VLOOKUP($X117,E!$B$3:'E'!$AN$500,9,FALSE)&lt;0.0001,FIXED(VLOOKUP($X117,E!$B$3:'E'!$AN$500,9,FALSE),6),IF(VLOOKUP($X117,E!$B$3:'E'!$AN$500,9,FALSE)&lt;0.001,FIXED(VLOOKUP($X117,E!$B$3:'E'!$AN$500,9,FALSE),5),IF(VLOOKUP($X117,E!$B$3:'E'!$AN$500,9,FALSE)&lt;0.01,FIXED(VLOOKUP($X117,E!$B$3:'E'!$AN$500,9,FALSE),4),IF(VLOOKUP($X117,E!$B$3:'E'!$AN$500,9,FALSE)&lt;0.1,FIXED(VLOOKUP($X117,E!$B$3:'E'!$AN$500,9,FALSE),3),IF(VLOOKUP($X117,E!$B$3:'E'!$AN$500,9,FALSE)&lt;1,FIXED(VLOOKUP($X117,E!$B$3:'E'!$AN$500,9,FALSE),2),IF(VLOOKUP($X117,E!$B$3:'E'!$AN$500,9,FALSE)&lt;10,FIXED(VLOOKUP($X117,E!$B$3:'E'!$AN$500,9,FALSE),1),VLOOKUP($X117,E!$B$3:'E'!$AN$500,9,FALSE))))))))),"-")</f>
        <v>21</v>
      </c>
      <c r="O117" s="110" t="str">
        <f>IFERROR(IF(VLOOKUP($X117,E!$B$3:'E'!$AN$500,10,FALSE)=1000000000,"-",(IF(VLOOKUP($X117,E!$B$3:'E'!$AN$500,10,FALSE)&lt;0.0001,FIXED(VLOOKUP($X117,E!$B$3:'E'!$AN$500,10,FALSE),6),IF(VLOOKUP($X117,E!$B$3:'E'!$AN$500,10,FALSE)&lt;0.001,FIXED(VLOOKUP($X117,E!$B$3:'E'!$AN$500,10,FALSE),5),IF(VLOOKUP($X117,E!$B$3:'E'!$AN$500,10,FALSE)&lt;0.01,FIXED(VLOOKUP($X117,E!$B$3:'E'!$AN$500,10,FALSE),4),IF(VLOOKUP($X117,E!$B$3:'E'!$AN$500,10,FALSE)&lt;0.1,FIXED(VLOOKUP($X117,E!$B$3:'E'!$AN$500,10,FALSE),3),IF(VLOOKUP($X117,E!$B$3:'E'!$AN$500,10,FALSE)&lt;1,FIXED(VLOOKUP($X117,E!$B$3:'E'!$AN$500,10,FALSE),2),IF(VLOOKUP($X117,E!$B$3:'E'!$AN$500,10,FALSE)&lt;10,FIXED(VLOOKUP($X117,E!$B$3:'E'!$AN$500,10,FALSE),1),VLOOKUP($X117,E!$B$3:'E'!$AN$500,10,FALSE))))))))),"-")</f>
        <v>-</v>
      </c>
      <c r="Q117" s="110" t="str">
        <f>IFERROR(IF(VLOOKUP($X117,E!$B$3:'E'!$AN$500,11,FALSE)=1000000000,"-",(IF(VLOOKUP($X117,E!$B$3:'E'!$AN$500,11,FALSE)&lt;0.0001,FIXED(VLOOKUP($X117,E!$B$3:'E'!$AN$500,11,FALSE),6),IF(VLOOKUP($X117,E!$B$3:'E'!$AN$500,11,FALSE)&lt;0.001,FIXED(VLOOKUP($X117,E!$B$3:'E'!$AN$500,11,FALSE),5),IF(VLOOKUP($X117,E!$B$3:'E'!$AN$500,11,FALSE)&lt;0.01,FIXED(VLOOKUP($X117,E!$B$3:'E'!$AN$500,11,FALSE),4),IF(VLOOKUP($X117,E!$B$3:'E'!$AN$500,11,FALSE)&lt;0.1,FIXED(VLOOKUP($X117,E!$B$3:'E'!$AN$500,11,FALSE),3),IF(VLOOKUP($X117,E!$B$3:'E'!$AN$500,11,FALSE)&lt;1,FIXED(VLOOKUP($X117,E!$B$3:'E'!$AN$500,11,FALSE),2),IF(VLOOKUP($X117,E!$B$3:'E'!$AN$500,11,FALSE)&lt;10,FIXED(VLOOKUP($X117,E!$B$3:'E'!$AN$500,11,FALSE),1),VLOOKUP($X117,E!$B$3:'E'!$AN$500,11,FALSE))))))))),"-")</f>
        <v>-</v>
      </c>
      <c r="S117" s="110">
        <f>IFERROR(IF(VLOOKUP($X117,E!$B$3:'E'!$AN$500,12,FALSE)=1000000000,"-",(IF(VLOOKUP($X117,E!$B$3:'E'!$AN$500,12,FALSE)&lt;0.0001,FIXED(VLOOKUP($X117,E!$B$3:'E'!$AN$500,12,FALSE),6),IF(VLOOKUP($X117,E!$B$3:'E'!$AN$500,12,FALSE)&lt;0.001,FIXED(VLOOKUP($X117,E!$B$3:'E'!$AN$500,12,FALSE),5),IF(VLOOKUP($X117,E!$B$3:'E'!$AN$500,12,FALSE)&lt;0.01,FIXED(VLOOKUP($X117,E!$B$3:'E'!$AN$500,12,FALSE),4),IF(VLOOKUP($X117,E!$B$3:'E'!$AN$500,12,FALSE)&lt;0.1,FIXED(VLOOKUP($X117,E!$B$3:'E'!$AN$500,12,FALSE),3),IF(VLOOKUP($X117,E!$B$3:'E'!$AN$500,12,FALSE)&lt;1,FIXED(VLOOKUP($X117,E!$B$3:'E'!$AN$500,12,FALSE),2),IF(VLOOKUP($X117,E!$B$3:'E'!$AN$500,12,FALSE)&lt;10,FIXED(VLOOKUP($X117,E!$B$3:'E'!$AN$500,12,FALSE),1),VLOOKUP($X117,E!$B$3:'E'!$AN$500,12,FALSE))))))))),"-")</f>
        <v>21</v>
      </c>
      <c r="U117" s="110">
        <f>IFERROR(IF(VLOOKUP($X117,E!$B$3:'E'!$AN$500,18,FALSE)=1000000000,"-",(IF(VLOOKUP($X117,E!$B$3:'E'!$AN$500,18,FALSE)&lt;0.0001,FIXED(VLOOKUP($X117,E!$B$3:'E'!$AN$500,18,FALSE),6),IF(VLOOKUP($X117,E!$B$3:'E'!$AN$500,18,FALSE)&lt;0.001,FIXED(VLOOKUP($X117,E!$B$3:'E'!$AN$500,18,FALSE),5),IF(VLOOKUP($X117,E!$B$3:'E'!$AN$500,18,FALSE)&lt;0.01,FIXED(VLOOKUP($X117,E!$B$3:'E'!$AN$500,18,FALSE),4),IF(VLOOKUP($X117,E!$B$3:'E'!$AN$500,18,FALSE)&lt;0.1,FIXED(VLOOKUP($X117,E!$B$3:'E'!$AN$500,18,FALSE),3),IF(VLOOKUP($X117,E!$B$3:'E'!$AN$500,18,FALSE)&lt;1,FIXED(VLOOKUP($X117,E!$B$3:'E'!$AN$500,18,FALSE),2),IF(VLOOKUP($X117,E!$B$3:'E'!$AN$500,18,FALSE)&lt;10,FIXED(VLOOKUP($X117,E!$B$3:'E'!$AN$500,18,FALSE),1),VLOOKUP($X117,E!$B$3:'E'!$AN$500,18,FALSE))))))))),"-")</f>
        <v>10</v>
      </c>
      <c r="X117" s="40">
        <v>1537</v>
      </c>
    </row>
    <row r="118" spans="1:24" ht="9" customHeight="1" x14ac:dyDescent="0.2">
      <c r="A118" s="104" t="s">
        <v>642</v>
      </c>
      <c r="E118" s="110" t="str">
        <f>IFERROR(IF(VLOOKUP($X118,E!$B$3:'E'!$AN$500,5,FALSE)=1000000000,"-",(IF(VLOOKUP($X118,E!$B$3:'E'!$AN$500,5,FALSE)&lt;0.0001,FIXED(VLOOKUP($X118,E!$B$3:'E'!$AN$500,5,FALSE),6),IF(VLOOKUP($X118,E!$B$3:'E'!$AN$500,5,FALSE)&lt;0.001,FIXED(VLOOKUP($X118,E!$B$3:'E'!$AN$500,5,FALSE),5),IF(VLOOKUP($X118,E!$B$3:'E'!$AN$500,5,FALSE)&lt;0.01,FIXED(VLOOKUP($X118,E!$B$3:'E'!$AN$500,5,FALSE),4),IF(VLOOKUP($X118,E!$B$3:'E'!$AN$500,5,FALSE)&lt;0.1,FIXED(VLOOKUP($X118,E!$B$3:'E'!$AN$500,5,FALSE),3),IF(VLOOKUP($X118,E!$B$3:'E'!$AN$500,5,FALSE)&lt;1,FIXED(VLOOKUP($X118,E!$B$3:'E'!$AN$500,5,FALSE),2),IF(VLOOKUP($X118,E!$B$3:'E'!$AN$500,5,FALSE)&lt;10,FIXED(VLOOKUP($X118,E!$B$3:'E'!$AN$500,5,FALSE),1),VLOOKUP($X118,E!$B$3:'E'!$AN$500,5,FALSE))))))))),"-")</f>
        <v>0,0030</v>
      </c>
      <c r="G118" s="110" t="str">
        <f>IFERROR(IF(VLOOKUP($X118,E!$B$3:'E'!$AN$500,6,FALSE)=1000000000,"-",(IF(VLOOKUP($X118,E!$B$3:'E'!$AN$500,6,FALSE)&lt;0.0001,FIXED(VLOOKUP($X118,E!$B$3:'E'!$AN$500,6,FALSE),6),IF(VLOOKUP($X118,E!$B$3:'E'!$AN$500,6,FALSE)&lt;0.001,FIXED(VLOOKUP($X118,E!$B$3:'E'!$AN$500,6,FALSE),5),IF(VLOOKUP($X118,E!$B$3:'E'!$AN$500,6,FALSE)&lt;0.01,FIXED(VLOOKUP($X118,E!$B$3:'E'!$AN$500,6,FALSE),4),IF(VLOOKUP($X118,E!$B$3:'E'!$AN$500,6,FALSE)&lt;0.1,FIXED(VLOOKUP($X118,E!$B$3:'E'!$AN$500,6,FALSE),3),IF(VLOOKUP($X118,E!$B$3:'E'!$AN$500,6,FALSE)&lt;1,FIXED(VLOOKUP($X118,E!$B$3:'E'!$AN$500,6,FALSE),2),IF(VLOOKUP($X118,E!$B$3:'E'!$AN$500,6,FALSE)&lt;10,FIXED(VLOOKUP($X118,E!$B$3:'E'!$AN$500,6,FALSE),1),VLOOKUP($X118,E!$B$3:'E'!$AN$500,6,FALSE))))))))),"-")</f>
        <v>1,4</v>
      </c>
      <c r="I118" s="110" t="str">
        <f>IFERROR(IF(VLOOKUP($X118,E!$B$3:'E'!$AN$500,7,FALSE)=1000000000,"-",(IF(VLOOKUP($X118,E!$B$3:'E'!$AN$500,7,FALSE)&lt;0.0001,FIXED(VLOOKUP($X118,E!$B$3:'E'!$AN$500,7,FALSE),6),IF(VLOOKUP($X118,E!$B$3:'E'!$AN$500,7,FALSE)&lt;0.001,FIXED(VLOOKUP($X118,E!$B$3:'E'!$AN$500,7,FALSE),5),IF(VLOOKUP($X118,E!$B$3:'E'!$AN$500,7,FALSE)&lt;0.01,FIXED(VLOOKUP($X118,E!$B$3:'E'!$AN$500,7,FALSE),4),IF(VLOOKUP($X118,E!$B$3:'E'!$AN$500,7,FALSE)&lt;0.1,FIXED(VLOOKUP($X118,E!$B$3:'E'!$AN$500,7,FALSE),3),IF(VLOOKUP($X118,E!$B$3:'E'!$AN$500,7,FALSE)&lt;1,FIXED(VLOOKUP($X118,E!$B$3:'E'!$AN$500,7,FALSE),2),IF(VLOOKUP($X118,E!$B$3:'E'!$AN$500,7,FALSE)&lt;10,FIXED(VLOOKUP($X118,E!$B$3:'E'!$AN$500,7,FALSE),1),VLOOKUP($X118,E!$B$3:'E'!$AN$500,7,FALSE))))))))),"-")</f>
        <v>5,0</v>
      </c>
      <c r="K118" s="110">
        <f>IFERROR(IF(VLOOKUP($X118,E!$B$3:'E'!$AN$500,8,FALSE)=1000000000,"-",(IF(VLOOKUP($X118,E!$B$3:'E'!$AN$500,8,FALSE)&lt;0.0001,FIXED(VLOOKUP($X118,E!$B$3:'E'!$AN$500,8,FALSE),6),IF(VLOOKUP($X118,E!$B$3:'E'!$AN$500,8,FALSE)&lt;0.001,FIXED(VLOOKUP($X118,E!$B$3:'E'!$AN$500,8,FALSE),5),IF(VLOOKUP($X118,E!$B$3:'E'!$AN$500,8,FALSE)&lt;0.01,FIXED(VLOOKUP($X118,E!$B$3:'E'!$AN$500,8,FALSE),4),IF(VLOOKUP($X118,E!$B$3:'E'!$AN$500,8,FALSE)&lt;0.1,FIXED(VLOOKUP($X118,E!$B$3:'E'!$AN$500,8,FALSE),3),IF(VLOOKUP($X118,E!$B$3:'E'!$AN$500,8,FALSE)&lt;1,FIXED(VLOOKUP($X118,E!$B$3:'E'!$AN$500,8,FALSE),2),IF(VLOOKUP($X118,E!$B$3:'E'!$AN$500,8,FALSE)&lt;10,FIXED(VLOOKUP($X118,E!$B$3:'E'!$AN$500,8,FALSE),1),VLOOKUP($X118,E!$B$3:'E'!$AN$500,8,FALSE))))))))),"-")</f>
        <v>12</v>
      </c>
      <c r="M118" s="110">
        <f>IFERROR(IF(VLOOKUP($X118,E!$B$3:'E'!$AN$500,9,FALSE)=1000000000,"-",(IF(VLOOKUP($X118,E!$B$3:'E'!$AN$500,9,FALSE)&lt;0.0001,FIXED(VLOOKUP($X118,E!$B$3:'E'!$AN$500,9,FALSE),6),IF(VLOOKUP($X118,E!$B$3:'E'!$AN$500,9,FALSE)&lt;0.001,FIXED(VLOOKUP($X118,E!$B$3:'E'!$AN$500,9,FALSE),5),IF(VLOOKUP($X118,E!$B$3:'E'!$AN$500,9,FALSE)&lt;0.01,FIXED(VLOOKUP($X118,E!$B$3:'E'!$AN$500,9,FALSE),4),IF(VLOOKUP($X118,E!$B$3:'E'!$AN$500,9,FALSE)&lt;0.1,FIXED(VLOOKUP($X118,E!$B$3:'E'!$AN$500,9,FALSE),3),IF(VLOOKUP($X118,E!$B$3:'E'!$AN$500,9,FALSE)&lt;1,FIXED(VLOOKUP($X118,E!$B$3:'E'!$AN$500,9,FALSE),2),IF(VLOOKUP($X118,E!$B$3:'E'!$AN$500,9,FALSE)&lt;10,FIXED(VLOOKUP($X118,E!$B$3:'E'!$AN$500,9,FALSE),1),VLOOKUP($X118,E!$B$3:'E'!$AN$500,9,FALSE))))))))),"-")</f>
        <v>12</v>
      </c>
      <c r="O118" s="110" t="str">
        <f>IFERROR(IF(VLOOKUP($X118,E!$B$3:'E'!$AN$500,10,FALSE)=1000000000,"-",(IF(VLOOKUP($X118,E!$B$3:'E'!$AN$500,10,FALSE)&lt;0.0001,FIXED(VLOOKUP($X118,E!$B$3:'E'!$AN$500,10,FALSE),6),IF(VLOOKUP($X118,E!$B$3:'E'!$AN$500,10,FALSE)&lt;0.001,FIXED(VLOOKUP($X118,E!$B$3:'E'!$AN$500,10,FALSE),5),IF(VLOOKUP($X118,E!$B$3:'E'!$AN$500,10,FALSE)&lt;0.01,FIXED(VLOOKUP($X118,E!$B$3:'E'!$AN$500,10,FALSE),4),IF(VLOOKUP($X118,E!$B$3:'E'!$AN$500,10,FALSE)&lt;0.1,FIXED(VLOOKUP($X118,E!$B$3:'E'!$AN$500,10,FALSE),3),IF(VLOOKUP($X118,E!$B$3:'E'!$AN$500,10,FALSE)&lt;1,FIXED(VLOOKUP($X118,E!$B$3:'E'!$AN$500,10,FALSE),2),IF(VLOOKUP($X118,E!$B$3:'E'!$AN$500,10,FALSE)&lt;10,FIXED(VLOOKUP($X118,E!$B$3:'E'!$AN$500,10,FALSE),1),VLOOKUP($X118,E!$B$3:'E'!$AN$500,10,FALSE))))))))),"-")</f>
        <v>-</v>
      </c>
      <c r="Q118" s="110" t="str">
        <f>IFERROR(IF(VLOOKUP($X118,E!$B$3:'E'!$AN$500,11,FALSE)=1000000000,"-",(IF(VLOOKUP($X118,E!$B$3:'E'!$AN$500,11,FALSE)&lt;0.0001,FIXED(VLOOKUP($X118,E!$B$3:'E'!$AN$500,11,FALSE),6),IF(VLOOKUP($X118,E!$B$3:'E'!$AN$500,11,FALSE)&lt;0.001,FIXED(VLOOKUP($X118,E!$B$3:'E'!$AN$500,11,FALSE),5),IF(VLOOKUP($X118,E!$B$3:'E'!$AN$500,11,FALSE)&lt;0.01,FIXED(VLOOKUP($X118,E!$B$3:'E'!$AN$500,11,FALSE),4),IF(VLOOKUP($X118,E!$B$3:'E'!$AN$500,11,FALSE)&lt;0.1,FIXED(VLOOKUP($X118,E!$B$3:'E'!$AN$500,11,FALSE),3),IF(VLOOKUP($X118,E!$B$3:'E'!$AN$500,11,FALSE)&lt;1,FIXED(VLOOKUP($X118,E!$B$3:'E'!$AN$500,11,FALSE),2),IF(VLOOKUP($X118,E!$B$3:'E'!$AN$500,11,FALSE)&lt;10,FIXED(VLOOKUP($X118,E!$B$3:'E'!$AN$500,11,FALSE),1),VLOOKUP($X118,E!$B$3:'E'!$AN$500,11,FALSE))))))))),"-")</f>
        <v>-</v>
      </c>
      <c r="S118" s="110">
        <f>IFERROR(IF(VLOOKUP($X118,E!$B$3:'E'!$AN$500,12,FALSE)=1000000000,"-",(IF(VLOOKUP($X118,E!$B$3:'E'!$AN$500,12,FALSE)&lt;0.0001,FIXED(VLOOKUP($X118,E!$B$3:'E'!$AN$500,12,FALSE),6),IF(VLOOKUP($X118,E!$B$3:'E'!$AN$500,12,FALSE)&lt;0.001,FIXED(VLOOKUP($X118,E!$B$3:'E'!$AN$500,12,FALSE),5),IF(VLOOKUP($X118,E!$B$3:'E'!$AN$500,12,FALSE)&lt;0.01,FIXED(VLOOKUP($X118,E!$B$3:'E'!$AN$500,12,FALSE),4),IF(VLOOKUP($X118,E!$B$3:'E'!$AN$500,12,FALSE)&lt;0.1,FIXED(VLOOKUP($X118,E!$B$3:'E'!$AN$500,12,FALSE),3),IF(VLOOKUP($X118,E!$B$3:'E'!$AN$500,12,FALSE)&lt;1,FIXED(VLOOKUP($X118,E!$B$3:'E'!$AN$500,12,FALSE),2),IF(VLOOKUP($X118,E!$B$3:'E'!$AN$500,12,FALSE)&lt;10,FIXED(VLOOKUP($X118,E!$B$3:'E'!$AN$500,12,FALSE),1),VLOOKUP($X118,E!$B$3:'E'!$AN$500,12,FALSE))))))))),"-")</f>
        <v>12</v>
      </c>
      <c r="U118" s="110" t="str">
        <f>IFERROR(IF(VLOOKUP($X118,E!$B$3:'E'!$AN$500,18,FALSE)=1000000000,"-",(IF(VLOOKUP($X118,E!$B$3:'E'!$AN$500,18,FALSE)&lt;0.0001,FIXED(VLOOKUP($X118,E!$B$3:'E'!$AN$500,18,FALSE),6),IF(VLOOKUP($X118,E!$B$3:'E'!$AN$500,18,FALSE)&lt;0.001,FIXED(VLOOKUP($X118,E!$B$3:'E'!$AN$500,18,FALSE),5),IF(VLOOKUP($X118,E!$B$3:'E'!$AN$500,18,FALSE)&lt;0.01,FIXED(VLOOKUP($X118,E!$B$3:'E'!$AN$500,18,FALSE),4),IF(VLOOKUP($X118,E!$B$3:'E'!$AN$500,18,FALSE)&lt;0.1,FIXED(VLOOKUP($X118,E!$B$3:'E'!$AN$500,18,FALSE),3),IF(VLOOKUP($X118,E!$B$3:'E'!$AN$500,18,FALSE)&lt;1,FIXED(VLOOKUP($X118,E!$B$3:'E'!$AN$500,18,FALSE),2),IF(VLOOKUP($X118,E!$B$3:'E'!$AN$500,18,FALSE)&lt;10,FIXED(VLOOKUP($X118,E!$B$3:'E'!$AN$500,18,FALSE),1),VLOOKUP($X118,E!$B$3:'E'!$AN$500,18,FALSE))))))))),"-")</f>
        <v>3,0</v>
      </c>
      <c r="X118" s="40">
        <v>1390</v>
      </c>
    </row>
    <row r="119" spans="1:24" ht="9" customHeight="1" x14ac:dyDescent="0.2">
      <c r="A119" s="104" t="s">
        <v>2218</v>
      </c>
      <c r="E119" s="110" t="str">
        <f>IFERROR(IF(VLOOKUP($X119,E!$B$3:'E'!$AN$500,5,FALSE)=1000000000,"-",(IF(VLOOKUP($X119,E!$B$3:'E'!$AN$500,5,FALSE)&lt;0.0001,FIXED(VLOOKUP($X119,E!$B$3:'E'!$AN$500,5,FALSE),6),IF(VLOOKUP($X119,E!$B$3:'E'!$AN$500,5,FALSE)&lt;0.001,FIXED(VLOOKUP($X119,E!$B$3:'E'!$AN$500,5,FALSE),5),IF(VLOOKUP($X119,E!$B$3:'E'!$AN$500,5,FALSE)&lt;0.01,FIXED(VLOOKUP($X119,E!$B$3:'E'!$AN$500,5,FALSE),4),IF(VLOOKUP($X119,E!$B$3:'E'!$AN$500,5,FALSE)&lt;0.1,FIXED(VLOOKUP($X119,E!$B$3:'E'!$AN$500,5,FALSE),3),IF(VLOOKUP($X119,E!$B$3:'E'!$AN$500,5,FALSE)&lt;1,FIXED(VLOOKUP($X119,E!$B$3:'E'!$AN$500,5,FALSE),2),IF(VLOOKUP($X119,E!$B$3:'E'!$AN$500,5,FALSE)&lt;10,FIXED(VLOOKUP($X119,E!$B$3:'E'!$AN$500,5,FALSE),1),VLOOKUP($X119,E!$B$3:'E'!$AN$500,5,FALSE))))))))),"-")</f>
        <v>-</v>
      </c>
      <c r="F119" s="39" t="str">
        <f>IF(E119="-","(1)","")</f>
        <v>(1)</v>
      </c>
      <c r="G119" s="110" t="str">
        <f>IFERROR(IF(VLOOKUP($X119,E!$B$3:'E'!$AN$500,6,FALSE)=1000000000,"-",(IF(VLOOKUP($X119,E!$B$3:'E'!$AN$500,6,FALSE)&lt;0.0001,FIXED(VLOOKUP($X119,E!$B$3:'E'!$AN$500,6,FALSE),6),IF(VLOOKUP($X119,E!$B$3:'E'!$AN$500,6,FALSE)&lt;0.001,FIXED(VLOOKUP($X119,E!$B$3:'E'!$AN$500,6,FALSE),5),IF(VLOOKUP($X119,E!$B$3:'E'!$AN$500,6,FALSE)&lt;0.01,FIXED(VLOOKUP($X119,E!$B$3:'E'!$AN$500,6,FALSE),4),IF(VLOOKUP($X119,E!$B$3:'E'!$AN$500,6,FALSE)&lt;0.1,FIXED(VLOOKUP($X119,E!$B$3:'E'!$AN$500,6,FALSE),3),IF(VLOOKUP($X119,E!$B$3:'E'!$AN$500,6,FALSE)&lt;1,FIXED(VLOOKUP($X119,E!$B$3:'E'!$AN$500,6,FALSE),2),IF(VLOOKUP($X119,E!$B$3:'E'!$AN$500,6,FALSE)&lt;10,FIXED(VLOOKUP($X119,E!$B$3:'E'!$AN$500,6,FALSE),1),VLOOKUP($X119,E!$B$3:'E'!$AN$500,6,FALSE))))))))),"-")</f>
        <v>-</v>
      </c>
      <c r="H119" s="39" t="str">
        <f>IF(G119="-","(1)","")</f>
        <v>(1)</v>
      </c>
      <c r="I119" s="110" t="str">
        <f>IFERROR(IF(VLOOKUP($X119,E!$B$3:'E'!$AN$500,7,FALSE)=1000000000,"-",(IF(VLOOKUP($X119,E!$B$3:'E'!$AN$500,7,FALSE)&lt;0.0001,FIXED(VLOOKUP($X119,E!$B$3:'E'!$AN$500,7,FALSE),6),IF(VLOOKUP($X119,E!$B$3:'E'!$AN$500,7,FALSE)&lt;0.001,FIXED(VLOOKUP($X119,E!$B$3:'E'!$AN$500,7,FALSE),5),IF(VLOOKUP($X119,E!$B$3:'E'!$AN$500,7,FALSE)&lt;0.01,FIXED(VLOOKUP($X119,E!$B$3:'E'!$AN$500,7,FALSE),4),IF(VLOOKUP($X119,E!$B$3:'E'!$AN$500,7,FALSE)&lt;0.1,FIXED(VLOOKUP($X119,E!$B$3:'E'!$AN$500,7,FALSE),3),IF(VLOOKUP($X119,E!$B$3:'E'!$AN$500,7,FALSE)&lt;1,FIXED(VLOOKUP($X119,E!$B$3:'E'!$AN$500,7,FALSE),2),IF(VLOOKUP($X119,E!$B$3:'E'!$AN$500,7,FALSE)&lt;10,FIXED(VLOOKUP($X119,E!$B$3:'E'!$AN$500,7,FALSE),1),VLOOKUP($X119,E!$B$3:'E'!$AN$500,7,FALSE))))))))),"-")</f>
        <v>-</v>
      </c>
      <c r="J119" s="39" t="str">
        <f>IF(I119="-","(1)","")</f>
        <v>(1)</v>
      </c>
      <c r="K119" s="110" t="str">
        <f>IFERROR(IF(VLOOKUP($X119,E!$B$3:'E'!$AN$500,8,FALSE)=1000000000,"-",(IF(VLOOKUP($X119,E!$B$3:'E'!$AN$500,8,FALSE)&lt;0.0001,FIXED(VLOOKUP($X119,E!$B$3:'E'!$AN$500,8,FALSE),6),IF(VLOOKUP($X119,E!$B$3:'E'!$AN$500,8,FALSE)&lt;0.001,FIXED(VLOOKUP($X119,E!$B$3:'E'!$AN$500,8,FALSE),5),IF(VLOOKUP($X119,E!$B$3:'E'!$AN$500,8,FALSE)&lt;0.01,FIXED(VLOOKUP($X119,E!$B$3:'E'!$AN$500,8,FALSE),4),IF(VLOOKUP($X119,E!$B$3:'E'!$AN$500,8,FALSE)&lt;0.1,FIXED(VLOOKUP($X119,E!$B$3:'E'!$AN$500,8,FALSE),3),IF(VLOOKUP($X119,E!$B$3:'E'!$AN$500,8,FALSE)&lt;1,FIXED(VLOOKUP($X119,E!$B$3:'E'!$AN$500,8,FALSE),2),IF(VLOOKUP($X119,E!$B$3:'E'!$AN$500,8,FALSE)&lt;10,FIXED(VLOOKUP($X119,E!$B$3:'E'!$AN$500,8,FALSE),1),VLOOKUP($X119,E!$B$3:'E'!$AN$500,8,FALSE))))))))),"-")</f>
        <v>-</v>
      </c>
      <c r="L119" s="39" t="str">
        <f>IF(K119="-","(1)","")</f>
        <v>(1)</v>
      </c>
      <c r="M119" s="110" t="str">
        <f>IFERROR(IF(VLOOKUP($X119,E!$B$3:'E'!$AN$500,9,FALSE)=1000000000,"-",(IF(VLOOKUP($X119,E!$B$3:'E'!$AN$500,9,FALSE)&lt;0.0001,FIXED(VLOOKUP($X119,E!$B$3:'E'!$AN$500,9,FALSE),6),IF(VLOOKUP($X119,E!$B$3:'E'!$AN$500,9,FALSE)&lt;0.001,FIXED(VLOOKUP($X119,E!$B$3:'E'!$AN$500,9,FALSE),5),IF(VLOOKUP($X119,E!$B$3:'E'!$AN$500,9,FALSE)&lt;0.01,FIXED(VLOOKUP($X119,E!$B$3:'E'!$AN$500,9,FALSE),4),IF(VLOOKUP($X119,E!$B$3:'E'!$AN$500,9,FALSE)&lt;0.1,FIXED(VLOOKUP($X119,E!$B$3:'E'!$AN$500,9,FALSE),3),IF(VLOOKUP($X119,E!$B$3:'E'!$AN$500,9,FALSE)&lt;1,FIXED(VLOOKUP($X119,E!$B$3:'E'!$AN$500,9,FALSE),2),IF(VLOOKUP($X119,E!$B$3:'E'!$AN$500,9,FALSE)&lt;10,FIXED(VLOOKUP($X119,E!$B$3:'E'!$AN$500,9,FALSE),1),VLOOKUP($X119,E!$B$3:'E'!$AN$500,9,FALSE))))))))),"-")</f>
        <v>-</v>
      </c>
      <c r="N119" s="39" t="str">
        <f>IF(M119="-","(1)","")</f>
        <v>(1)</v>
      </c>
      <c r="O119" s="110" t="str">
        <f>IFERROR(IF(VLOOKUP($X119,E!$B$3:'E'!$AN$500,10,FALSE)=1000000000,"-",(IF(VLOOKUP($X119,E!$B$3:'E'!$AN$500,10,FALSE)&lt;0.0001,FIXED(VLOOKUP($X119,E!$B$3:'E'!$AN$500,10,FALSE),6),IF(VLOOKUP($X119,E!$B$3:'E'!$AN$500,10,FALSE)&lt;0.001,FIXED(VLOOKUP($X119,E!$B$3:'E'!$AN$500,10,FALSE),5),IF(VLOOKUP($X119,E!$B$3:'E'!$AN$500,10,FALSE)&lt;0.01,FIXED(VLOOKUP($X119,E!$B$3:'E'!$AN$500,10,FALSE),4),IF(VLOOKUP($X119,E!$B$3:'E'!$AN$500,10,FALSE)&lt;0.1,FIXED(VLOOKUP($X119,E!$B$3:'E'!$AN$500,10,FALSE),3),IF(VLOOKUP($X119,E!$B$3:'E'!$AN$500,10,FALSE)&lt;1,FIXED(VLOOKUP($X119,E!$B$3:'E'!$AN$500,10,FALSE),2),IF(VLOOKUP($X119,E!$B$3:'E'!$AN$500,10,FALSE)&lt;10,FIXED(VLOOKUP($X119,E!$B$3:'E'!$AN$500,10,FALSE),1),VLOOKUP($X119,E!$B$3:'E'!$AN$500,10,FALSE))))))))),"-")</f>
        <v>-</v>
      </c>
      <c r="Q119" s="110" t="str">
        <f>IFERROR(IF(VLOOKUP($X119,E!$B$3:'E'!$AN$500,11,FALSE)=1000000000,"-",(IF(VLOOKUP($X119,E!$B$3:'E'!$AN$500,11,FALSE)&lt;0.0001,FIXED(VLOOKUP($X119,E!$B$3:'E'!$AN$500,11,FALSE),6),IF(VLOOKUP($X119,E!$B$3:'E'!$AN$500,11,FALSE)&lt;0.001,FIXED(VLOOKUP($X119,E!$B$3:'E'!$AN$500,11,FALSE),5),IF(VLOOKUP($X119,E!$B$3:'E'!$AN$500,11,FALSE)&lt;0.01,FIXED(VLOOKUP($X119,E!$B$3:'E'!$AN$500,11,FALSE),4),IF(VLOOKUP($X119,E!$B$3:'E'!$AN$500,11,FALSE)&lt;0.1,FIXED(VLOOKUP($X119,E!$B$3:'E'!$AN$500,11,FALSE),3),IF(VLOOKUP($X119,E!$B$3:'E'!$AN$500,11,FALSE)&lt;1,FIXED(VLOOKUP($X119,E!$B$3:'E'!$AN$500,11,FALSE),2),IF(VLOOKUP($X119,E!$B$3:'E'!$AN$500,11,FALSE)&lt;10,FIXED(VLOOKUP($X119,E!$B$3:'E'!$AN$500,11,FALSE),1),VLOOKUP($X119,E!$B$3:'E'!$AN$500,11,FALSE))))))))),"-")</f>
        <v>-</v>
      </c>
      <c r="S119" s="110" t="str">
        <f>IFERROR(IF(VLOOKUP($X119,E!$B$3:'E'!$AN$500,12,FALSE)=1000000000,"-",(IF(VLOOKUP($X119,E!$B$3:'E'!$AN$500,12,FALSE)&lt;0.0001,FIXED(VLOOKUP($X119,E!$B$3:'E'!$AN$500,12,FALSE),6),IF(VLOOKUP($X119,E!$B$3:'E'!$AN$500,12,FALSE)&lt;0.001,FIXED(VLOOKUP($X119,E!$B$3:'E'!$AN$500,12,FALSE),5),IF(VLOOKUP($X119,E!$B$3:'E'!$AN$500,12,FALSE)&lt;0.01,FIXED(VLOOKUP($X119,E!$B$3:'E'!$AN$500,12,FALSE),4),IF(VLOOKUP($X119,E!$B$3:'E'!$AN$500,12,FALSE)&lt;0.1,FIXED(VLOOKUP($X119,E!$B$3:'E'!$AN$500,12,FALSE),3),IF(VLOOKUP($X119,E!$B$3:'E'!$AN$500,12,FALSE)&lt;1,FIXED(VLOOKUP($X119,E!$B$3:'E'!$AN$500,12,FALSE),2),IF(VLOOKUP($X119,E!$B$3:'E'!$AN$500,12,FALSE)&lt;10,FIXED(VLOOKUP($X119,E!$B$3:'E'!$AN$500,12,FALSE),1),VLOOKUP($X119,E!$B$3:'E'!$AN$500,12,FALSE))))))))),"-")</f>
        <v>-</v>
      </c>
      <c r="U119" s="110" t="str">
        <f>IFERROR(IF(VLOOKUP($X119,E!$B$3:'E'!$AN$500,18,FALSE)=1000000000,"-",(IF(VLOOKUP($X119,E!$B$3:'E'!$AN$500,18,FALSE)&lt;0.0001,FIXED(VLOOKUP($X119,E!$B$3:'E'!$AN$500,18,FALSE),6),IF(VLOOKUP($X119,E!$B$3:'E'!$AN$500,18,FALSE)&lt;0.001,FIXED(VLOOKUP($X119,E!$B$3:'E'!$AN$500,18,FALSE),5),IF(VLOOKUP($X119,E!$B$3:'E'!$AN$500,18,FALSE)&lt;0.01,FIXED(VLOOKUP($X119,E!$B$3:'E'!$AN$500,18,FALSE),4),IF(VLOOKUP($X119,E!$B$3:'E'!$AN$500,18,FALSE)&lt;0.1,FIXED(VLOOKUP($X119,E!$B$3:'E'!$AN$500,18,FALSE),3),IF(VLOOKUP($X119,E!$B$3:'E'!$AN$500,18,FALSE)&lt;1,FIXED(VLOOKUP($X119,E!$B$3:'E'!$AN$500,18,FALSE),2),IF(VLOOKUP($X119,E!$B$3:'E'!$AN$500,18,FALSE)&lt;10,FIXED(VLOOKUP($X119,E!$B$3:'E'!$AN$500,18,FALSE),1),VLOOKUP($X119,E!$B$3:'E'!$AN$500,18,FALSE))))))))),"-")</f>
        <v>-</v>
      </c>
      <c r="X119" s="40">
        <v>482</v>
      </c>
    </row>
    <row r="120" spans="1:24" ht="4.5" customHeight="1" x14ac:dyDescent="0.2">
      <c r="A120" s="104"/>
    </row>
    <row r="121" spans="1:24" ht="9" customHeight="1" x14ac:dyDescent="0.2">
      <c r="A121" s="105" t="s">
        <v>2219</v>
      </c>
      <c r="B121" s="99"/>
      <c r="C121" s="99"/>
      <c r="D121" s="99"/>
    </row>
    <row r="122" spans="1:24" ht="9" customHeight="1" x14ac:dyDescent="0.2">
      <c r="A122" s="104" t="s">
        <v>20</v>
      </c>
      <c r="E122" s="110" t="str">
        <f>IFERROR(IF(VLOOKUP($X122,E!$B$3:'E'!$AN$500,5,FALSE)=1000000000,"-",(IF(VLOOKUP($X122,E!$B$3:'E'!$AN$500,5,FALSE)&lt;0.0001,FIXED(VLOOKUP($X122,E!$B$3:'E'!$AN$500,5,FALSE),6),IF(VLOOKUP($X122,E!$B$3:'E'!$AN$500,5,FALSE)&lt;0.001,FIXED(VLOOKUP($X122,E!$B$3:'E'!$AN$500,5,FALSE),5),IF(VLOOKUP($X122,E!$B$3:'E'!$AN$500,5,FALSE)&lt;0.01,FIXED(VLOOKUP($X122,E!$B$3:'E'!$AN$500,5,FALSE),4),IF(VLOOKUP($X122,E!$B$3:'E'!$AN$500,5,FALSE)&lt;0.1,FIXED(VLOOKUP($X122,E!$B$3:'E'!$AN$500,5,FALSE),3),IF(VLOOKUP($X122,E!$B$3:'E'!$AN$500,5,FALSE)&lt;1,FIXED(VLOOKUP($X122,E!$B$3:'E'!$AN$500,5,FALSE),2),IF(VLOOKUP($X122,E!$B$3:'E'!$AN$500,5,FALSE)&lt;10,FIXED(VLOOKUP($X122,E!$B$3:'E'!$AN$500,5,FALSE),1),VLOOKUP($X122,E!$B$3:'E'!$AN$500,5,FALSE))))))))),"-")</f>
        <v>-</v>
      </c>
      <c r="F122" s="39" t="str">
        <f t="shared" ref="F122:F128" si="7">IF(E122="-","(1)","")</f>
        <v>(1)</v>
      </c>
      <c r="G122" s="110" t="str">
        <f>IFERROR(IF(VLOOKUP($X122,E!$B$3:'E'!$AN$500,6,FALSE)=1000000000,"-",(IF(VLOOKUP($X122,E!$B$3:'E'!$AN$500,6,FALSE)&lt;0.0001,FIXED(VLOOKUP($X122,E!$B$3:'E'!$AN$500,6,FALSE),6),IF(VLOOKUP($X122,E!$B$3:'E'!$AN$500,6,FALSE)&lt;0.001,FIXED(VLOOKUP($X122,E!$B$3:'E'!$AN$500,6,FALSE),5),IF(VLOOKUP($X122,E!$B$3:'E'!$AN$500,6,FALSE)&lt;0.01,FIXED(VLOOKUP($X122,E!$B$3:'E'!$AN$500,6,FALSE),4),IF(VLOOKUP($X122,E!$B$3:'E'!$AN$500,6,FALSE)&lt;0.1,FIXED(VLOOKUP($X122,E!$B$3:'E'!$AN$500,6,FALSE),3),IF(VLOOKUP($X122,E!$B$3:'E'!$AN$500,6,FALSE)&lt;1,FIXED(VLOOKUP($X122,E!$B$3:'E'!$AN$500,6,FALSE),2),IF(VLOOKUP($X122,E!$B$3:'E'!$AN$500,6,FALSE)&lt;10,FIXED(VLOOKUP($X122,E!$B$3:'E'!$AN$500,6,FALSE),1),VLOOKUP($X122,E!$B$3:'E'!$AN$500,6,FALSE))))))))),"-")</f>
        <v>-</v>
      </c>
      <c r="H122" s="39" t="str">
        <f t="shared" ref="H122:H128" si="8">IF(G122="-","(1)","")</f>
        <v>(1)</v>
      </c>
      <c r="I122" s="110" t="str">
        <f>IFERROR(IF(VLOOKUP($X122,E!$B$3:'E'!$AN$500,7,FALSE)=1000000000,"-",(IF(VLOOKUP($X122,E!$B$3:'E'!$AN$500,7,FALSE)&lt;0.0001,FIXED(VLOOKUP($X122,E!$B$3:'E'!$AN$500,7,FALSE),6),IF(VLOOKUP($X122,E!$B$3:'E'!$AN$500,7,FALSE)&lt;0.001,FIXED(VLOOKUP($X122,E!$B$3:'E'!$AN$500,7,FALSE),5),IF(VLOOKUP($X122,E!$B$3:'E'!$AN$500,7,FALSE)&lt;0.01,FIXED(VLOOKUP($X122,E!$B$3:'E'!$AN$500,7,FALSE),4),IF(VLOOKUP($X122,E!$B$3:'E'!$AN$500,7,FALSE)&lt;0.1,FIXED(VLOOKUP($X122,E!$B$3:'E'!$AN$500,7,FALSE),3),IF(VLOOKUP($X122,E!$B$3:'E'!$AN$500,7,FALSE)&lt;1,FIXED(VLOOKUP($X122,E!$B$3:'E'!$AN$500,7,FALSE),2),IF(VLOOKUP($X122,E!$B$3:'E'!$AN$500,7,FALSE)&lt;10,FIXED(VLOOKUP($X122,E!$B$3:'E'!$AN$500,7,FALSE),1),VLOOKUP($X122,E!$B$3:'E'!$AN$500,7,FALSE))))))))),"-")</f>
        <v>-</v>
      </c>
      <c r="J122" s="39" t="str">
        <f t="shared" ref="J122:J128" si="9">IF(I122="-","(1)","")</f>
        <v>(1)</v>
      </c>
      <c r="K122" s="110" t="str">
        <f>IFERROR(IF(VLOOKUP($X122,E!$B$3:'E'!$AN$500,8,FALSE)=1000000000,"-",(IF(VLOOKUP($X122,E!$B$3:'E'!$AN$500,8,FALSE)&lt;0.0001,FIXED(VLOOKUP($X122,E!$B$3:'E'!$AN$500,8,FALSE),6),IF(VLOOKUP($X122,E!$B$3:'E'!$AN$500,8,FALSE)&lt;0.001,FIXED(VLOOKUP($X122,E!$B$3:'E'!$AN$500,8,FALSE),5),IF(VLOOKUP($X122,E!$B$3:'E'!$AN$500,8,FALSE)&lt;0.01,FIXED(VLOOKUP($X122,E!$B$3:'E'!$AN$500,8,FALSE),4),IF(VLOOKUP($X122,E!$B$3:'E'!$AN$500,8,FALSE)&lt;0.1,FIXED(VLOOKUP($X122,E!$B$3:'E'!$AN$500,8,FALSE),3),IF(VLOOKUP($X122,E!$B$3:'E'!$AN$500,8,FALSE)&lt;1,FIXED(VLOOKUP($X122,E!$B$3:'E'!$AN$500,8,FALSE),2),IF(VLOOKUP($X122,E!$B$3:'E'!$AN$500,8,FALSE)&lt;10,FIXED(VLOOKUP($X122,E!$B$3:'E'!$AN$500,8,FALSE),1),VLOOKUP($X122,E!$B$3:'E'!$AN$500,8,FALSE))))))))),"-")</f>
        <v>-</v>
      </c>
      <c r="L122" s="39" t="str">
        <f t="shared" ref="L122:L128" si="10">IF(K122="-","(1)","")</f>
        <v>(1)</v>
      </c>
      <c r="M122" s="110" t="str">
        <f>IFERROR(IF(VLOOKUP($X122,E!$B$3:'E'!$AN$500,9,FALSE)=1000000000,"-",(IF(VLOOKUP($X122,E!$B$3:'E'!$AN$500,9,FALSE)&lt;0.0001,FIXED(VLOOKUP($X122,E!$B$3:'E'!$AN$500,9,FALSE),6),IF(VLOOKUP($X122,E!$B$3:'E'!$AN$500,9,FALSE)&lt;0.001,FIXED(VLOOKUP($X122,E!$B$3:'E'!$AN$500,9,FALSE),5),IF(VLOOKUP($X122,E!$B$3:'E'!$AN$500,9,FALSE)&lt;0.01,FIXED(VLOOKUP($X122,E!$B$3:'E'!$AN$500,9,FALSE),4),IF(VLOOKUP($X122,E!$B$3:'E'!$AN$500,9,FALSE)&lt;0.1,FIXED(VLOOKUP($X122,E!$B$3:'E'!$AN$500,9,FALSE),3),IF(VLOOKUP($X122,E!$B$3:'E'!$AN$500,9,FALSE)&lt;1,FIXED(VLOOKUP($X122,E!$B$3:'E'!$AN$500,9,FALSE),2),IF(VLOOKUP($X122,E!$B$3:'E'!$AN$500,9,FALSE)&lt;10,FIXED(VLOOKUP($X122,E!$B$3:'E'!$AN$500,9,FALSE),1),VLOOKUP($X122,E!$B$3:'E'!$AN$500,9,FALSE))))))))),"-")</f>
        <v>-</v>
      </c>
      <c r="N122" s="39" t="str">
        <f t="shared" ref="N122:N128" si="11">IF(M122="-","(1)","")</f>
        <v>(1)</v>
      </c>
      <c r="O122" s="110" t="str">
        <f>IFERROR(IF(VLOOKUP($X122,E!$B$3:'E'!$AN$500,10,FALSE)=1000000000,"-",(IF(VLOOKUP($X122,E!$B$3:'E'!$AN$500,10,FALSE)&lt;0.0001,FIXED(VLOOKUP($X122,E!$B$3:'E'!$AN$500,10,FALSE),6),IF(VLOOKUP($X122,E!$B$3:'E'!$AN$500,10,FALSE)&lt;0.001,FIXED(VLOOKUP($X122,E!$B$3:'E'!$AN$500,10,FALSE),5),IF(VLOOKUP($X122,E!$B$3:'E'!$AN$500,10,FALSE)&lt;0.01,FIXED(VLOOKUP($X122,E!$B$3:'E'!$AN$500,10,FALSE),4),IF(VLOOKUP($X122,E!$B$3:'E'!$AN$500,10,FALSE)&lt;0.1,FIXED(VLOOKUP($X122,E!$B$3:'E'!$AN$500,10,FALSE),3),IF(VLOOKUP($X122,E!$B$3:'E'!$AN$500,10,FALSE)&lt;1,FIXED(VLOOKUP($X122,E!$B$3:'E'!$AN$500,10,FALSE),2),IF(VLOOKUP($X122,E!$B$3:'E'!$AN$500,10,FALSE)&lt;10,FIXED(VLOOKUP($X122,E!$B$3:'E'!$AN$500,10,FALSE),1),VLOOKUP($X122,E!$B$3:'E'!$AN$500,10,FALSE))))))))),"-")</f>
        <v>-</v>
      </c>
      <c r="Q122" s="110" t="str">
        <f>IFERROR(IF(VLOOKUP($X122,E!$B$3:'E'!$AN$500,11,FALSE)=1000000000,"-",(IF(VLOOKUP($X122,E!$B$3:'E'!$AN$500,11,FALSE)&lt;0.0001,FIXED(VLOOKUP($X122,E!$B$3:'E'!$AN$500,11,FALSE),6),IF(VLOOKUP($X122,E!$B$3:'E'!$AN$500,11,FALSE)&lt;0.001,FIXED(VLOOKUP($X122,E!$B$3:'E'!$AN$500,11,FALSE),5),IF(VLOOKUP($X122,E!$B$3:'E'!$AN$500,11,FALSE)&lt;0.01,FIXED(VLOOKUP($X122,E!$B$3:'E'!$AN$500,11,FALSE),4),IF(VLOOKUP($X122,E!$B$3:'E'!$AN$500,11,FALSE)&lt;0.1,FIXED(VLOOKUP($X122,E!$B$3:'E'!$AN$500,11,FALSE),3),IF(VLOOKUP($X122,E!$B$3:'E'!$AN$500,11,FALSE)&lt;1,FIXED(VLOOKUP($X122,E!$B$3:'E'!$AN$500,11,FALSE),2),IF(VLOOKUP($X122,E!$B$3:'E'!$AN$500,11,FALSE)&lt;10,FIXED(VLOOKUP($X122,E!$B$3:'E'!$AN$500,11,FALSE),1),VLOOKUP($X122,E!$B$3:'E'!$AN$500,11,FALSE))))))))),"-")</f>
        <v>-</v>
      </c>
      <c r="S122" s="110" t="str">
        <f>IFERROR(IF(VLOOKUP($X122,E!$B$3:'E'!$AN$500,12,FALSE)=1000000000,"-",(IF(VLOOKUP($X122,E!$B$3:'E'!$AN$500,12,FALSE)&lt;0.0001,FIXED(VLOOKUP($X122,E!$B$3:'E'!$AN$500,12,FALSE),6),IF(VLOOKUP($X122,E!$B$3:'E'!$AN$500,12,FALSE)&lt;0.001,FIXED(VLOOKUP($X122,E!$B$3:'E'!$AN$500,12,FALSE),5),IF(VLOOKUP($X122,E!$B$3:'E'!$AN$500,12,FALSE)&lt;0.01,FIXED(VLOOKUP($X122,E!$B$3:'E'!$AN$500,12,FALSE),4),IF(VLOOKUP($X122,E!$B$3:'E'!$AN$500,12,FALSE)&lt;0.1,FIXED(VLOOKUP($X122,E!$B$3:'E'!$AN$500,12,FALSE),3),IF(VLOOKUP($X122,E!$B$3:'E'!$AN$500,12,FALSE)&lt;1,FIXED(VLOOKUP($X122,E!$B$3:'E'!$AN$500,12,FALSE),2),IF(VLOOKUP($X122,E!$B$3:'E'!$AN$500,12,FALSE)&lt;10,FIXED(VLOOKUP($X122,E!$B$3:'E'!$AN$500,12,FALSE),1),VLOOKUP($X122,E!$B$3:'E'!$AN$500,12,FALSE))))))))),"-")</f>
        <v>-</v>
      </c>
      <c r="U122" s="110" t="str">
        <f>IFERROR(IF(VLOOKUP($X122,E!$B$3:'E'!$AN$500,18,FALSE)=1000000000,"-",(IF(VLOOKUP($X122,E!$B$3:'E'!$AN$500,18,FALSE)&lt;0.0001,FIXED(VLOOKUP($X122,E!$B$3:'E'!$AN$500,18,FALSE),6),IF(VLOOKUP($X122,E!$B$3:'E'!$AN$500,18,FALSE)&lt;0.001,FIXED(VLOOKUP($X122,E!$B$3:'E'!$AN$500,18,FALSE),5),IF(VLOOKUP($X122,E!$B$3:'E'!$AN$500,18,FALSE)&lt;0.01,FIXED(VLOOKUP($X122,E!$B$3:'E'!$AN$500,18,FALSE),4),IF(VLOOKUP($X122,E!$B$3:'E'!$AN$500,18,FALSE)&lt;0.1,FIXED(VLOOKUP($X122,E!$B$3:'E'!$AN$500,18,FALSE),3),IF(VLOOKUP($X122,E!$B$3:'E'!$AN$500,18,FALSE)&lt;1,FIXED(VLOOKUP($X122,E!$B$3:'E'!$AN$500,18,FALSE),2),IF(VLOOKUP($X122,E!$B$3:'E'!$AN$500,18,FALSE)&lt;10,FIXED(VLOOKUP($X122,E!$B$3:'E'!$AN$500,18,FALSE),1),VLOOKUP($X122,E!$B$3:'E'!$AN$500,18,FALSE))))))))),"-")</f>
        <v>-</v>
      </c>
      <c r="X122" s="40">
        <v>1381</v>
      </c>
    </row>
    <row r="123" spans="1:24" ht="9" customHeight="1" x14ac:dyDescent="0.2">
      <c r="A123" s="104" t="s">
        <v>21</v>
      </c>
      <c r="E123" s="110" t="str">
        <f>IFERROR(IF(VLOOKUP($X123,E!$B$3:'E'!$AN$500,5,FALSE)=1000000000,"-",(IF(VLOOKUP($X123,E!$B$3:'E'!$AN$500,5,FALSE)&lt;0.0001,FIXED(VLOOKUP($X123,E!$B$3:'E'!$AN$500,5,FALSE),6),IF(VLOOKUP($X123,E!$B$3:'E'!$AN$500,5,FALSE)&lt;0.001,FIXED(VLOOKUP($X123,E!$B$3:'E'!$AN$500,5,FALSE),5),IF(VLOOKUP($X123,E!$B$3:'E'!$AN$500,5,FALSE)&lt;0.01,FIXED(VLOOKUP($X123,E!$B$3:'E'!$AN$500,5,FALSE),4),IF(VLOOKUP($X123,E!$B$3:'E'!$AN$500,5,FALSE)&lt;0.1,FIXED(VLOOKUP($X123,E!$B$3:'E'!$AN$500,5,FALSE),3),IF(VLOOKUP($X123,E!$B$3:'E'!$AN$500,5,FALSE)&lt;1,FIXED(VLOOKUP($X123,E!$B$3:'E'!$AN$500,5,FALSE),2),IF(VLOOKUP($X123,E!$B$3:'E'!$AN$500,5,FALSE)&lt;10,FIXED(VLOOKUP($X123,E!$B$3:'E'!$AN$500,5,FALSE),1),VLOOKUP($X123,E!$B$3:'E'!$AN$500,5,FALSE))))))))),"-")</f>
        <v>-</v>
      </c>
      <c r="F123" s="39" t="str">
        <f t="shared" si="7"/>
        <v>(1)</v>
      </c>
      <c r="G123" s="110" t="str">
        <f>IFERROR(IF(VLOOKUP($X123,E!$B$3:'E'!$AN$500,6,FALSE)=1000000000,"-",(IF(VLOOKUP($X123,E!$B$3:'E'!$AN$500,6,FALSE)&lt;0.0001,FIXED(VLOOKUP($X123,E!$B$3:'E'!$AN$500,6,FALSE),6),IF(VLOOKUP($X123,E!$B$3:'E'!$AN$500,6,FALSE)&lt;0.001,FIXED(VLOOKUP($X123,E!$B$3:'E'!$AN$500,6,FALSE),5),IF(VLOOKUP($X123,E!$B$3:'E'!$AN$500,6,FALSE)&lt;0.01,FIXED(VLOOKUP($X123,E!$B$3:'E'!$AN$500,6,FALSE),4),IF(VLOOKUP($X123,E!$B$3:'E'!$AN$500,6,FALSE)&lt;0.1,FIXED(VLOOKUP($X123,E!$B$3:'E'!$AN$500,6,FALSE),3),IF(VLOOKUP($X123,E!$B$3:'E'!$AN$500,6,FALSE)&lt;1,FIXED(VLOOKUP($X123,E!$B$3:'E'!$AN$500,6,FALSE),2),IF(VLOOKUP($X123,E!$B$3:'E'!$AN$500,6,FALSE)&lt;10,FIXED(VLOOKUP($X123,E!$B$3:'E'!$AN$500,6,FALSE),1),VLOOKUP($X123,E!$B$3:'E'!$AN$500,6,FALSE))))))))),"-")</f>
        <v>-</v>
      </c>
      <c r="H123" s="39" t="str">
        <f t="shared" si="8"/>
        <v>(1)</v>
      </c>
      <c r="I123" s="110" t="str">
        <f>IFERROR(IF(VLOOKUP($X123,E!$B$3:'E'!$AN$500,7,FALSE)=1000000000,"-",(IF(VLOOKUP($X123,E!$B$3:'E'!$AN$500,7,FALSE)&lt;0.0001,FIXED(VLOOKUP($X123,E!$B$3:'E'!$AN$500,7,FALSE),6),IF(VLOOKUP($X123,E!$B$3:'E'!$AN$500,7,FALSE)&lt;0.001,FIXED(VLOOKUP($X123,E!$B$3:'E'!$AN$500,7,FALSE),5),IF(VLOOKUP($X123,E!$B$3:'E'!$AN$500,7,FALSE)&lt;0.01,FIXED(VLOOKUP($X123,E!$B$3:'E'!$AN$500,7,FALSE),4),IF(VLOOKUP($X123,E!$B$3:'E'!$AN$500,7,FALSE)&lt;0.1,FIXED(VLOOKUP($X123,E!$B$3:'E'!$AN$500,7,FALSE),3),IF(VLOOKUP($X123,E!$B$3:'E'!$AN$500,7,FALSE)&lt;1,FIXED(VLOOKUP($X123,E!$B$3:'E'!$AN$500,7,FALSE),2),IF(VLOOKUP($X123,E!$B$3:'E'!$AN$500,7,FALSE)&lt;10,FIXED(VLOOKUP($X123,E!$B$3:'E'!$AN$500,7,FALSE),1),VLOOKUP($X123,E!$B$3:'E'!$AN$500,7,FALSE))))))))),"-")</f>
        <v>-</v>
      </c>
      <c r="J123" s="39" t="str">
        <f t="shared" si="9"/>
        <v>(1)</v>
      </c>
      <c r="K123" s="110" t="str">
        <f>IFERROR(IF(VLOOKUP($X123,E!$B$3:'E'!$AN$500,8,FALSE)=1000000000,"-",(IF(VLOOKUP($X123,E!$B$3:'E'!$AN$500,8,FALSE)&lt;0.0001,FIXED(VLOOKUP($X123,E!$B$3:'E'!$AN$500,8,FALSE),6),IF(VLOOKUP($X123,E!$B$3:'E'!$AN$500,8,FALSE)&lt;0.001,FIXED(VLOOKUP($X123,E!$B$3:'E'!$AN$500,8,FALSE),5),IF(VLOOKUP($X123,E!$B$3:'E'!$AN$500,8,FALSE)&lt;0.01,FIXED(VLOOKUP($X123,E!$B$3:'E'!$AN$500,8,FALSE),4),IF(VLOOKUP($X123,E!$B$3:'E'!$AN$500,8,FALSE)&lt;0.1,FIXED(VLOOKUP($X123,E!$B$3:'E'!$AN$500,8,FALSE),3),IF(VLOOKUP($X123,E!$B$3:'E'!$AN$500,8,FALSE)&lt;1,FIXED(VLOOKUP($X123,E!$B$3:'E'!$AN$500,8,FALSE),2),IF(VLOOKUP($X123,E!$B$3:'E'!$AN$500,8,FALSE)&lt;10,FIXED(VLOOKUP($X123,E!$B$3:'E'!$AN$500,8,FALSE),1),VLOOKUP($X123,E!$B$3:'E'!$AN$500,8,FALSE))))))))),"-")</f>
        <v>-</v>
      </c>
      <c r="L123" s="39" t="str">
        <f t="shared" si="10"/>
        <v>(1)</v>
      </c>
      <c r="M123" s="110" t="str">
        <f>IFERROR(IF(VLOOKUP($X123,E!$B$3:'E'!$AN$500,9,FALSE)=1000000000,"-",(IF(VLOOKUP($X123,E!$B$3:'E'!$AN$500,9,FALSE)&lt;0.0001,FIXED(VLOOKUP($X123,E!$B$3:'E'!$AN$500,9,FALSE),6),IF(VLOOKUP($X123,E!$B$3:'E'!$AN$500,9,FALSE)&lt;0.001,FIXED(VLOOKUP($X123,E!$B$3:'E'!$AN$500,9,FALSE),5),IF(VLOOKUP($X123,E!$B$3:'E'!$AN$500,9,FALSE)&lt;0.01,FIXED(VLOOKUP($X123,E!$B$3:'E'!$AN$500,9,FALSE),4),IF(VLOOKUP($X123,E!$B$3:'E'!$AN$500,9,FALSE)&lt;0.1,FIXED(VLOOKUP($X123,E!$B$3:'E'!$AN$500,9,FALSE),3),IF(VLOOKUP($X123,E!$B$3:'E'!$AN$500,9,FALSE)&lt;1,FIXED(VLOOKUP($X123,E!$B$3:'E'!$AN$500,9,FALSE),2),IF(VLOOKUP($X123,E!$B$3:'E'!$AN$500,9,FALSE)&lt;10,FIXED(VLOOKUP($X123,E!$B$3:'E'!$AN$500,9,FALSE),1),VLOOKUP($X123,E!$B$3:'E'!$AN$500,9,FALSE))))))))),"-")</f>
        <v>-</v>
      </c>
      <c r="N123" s="39" t="str">
        <f t="shared" si="11"/>
        <v>(1)</v>
      </c>
      <c r="O123" s="110" t="str">
        <f>IFERROR(IF(VLOOKUP($X123,E!$B$3:'E'!$AN$500,10,FALSE)=1000000000,"-",(IF(VLOOKUP($X123,E!$B$3:'E'!$AN$500,10,FALSE)&lt;0.0001,FIXED(VLOOKUP($X123,E!$B$3:'E'!$AN$500,10,FALSE),6),IF(VLOOKUP($X123,E!$B$3:'E'!$AN$500,10,FALSE)&lt;0.001,FIXED(VLOOKUP($X123,E!$B$3:'E'!$AN$500,10,FALSE),5),IF(VLOOKUP($X123,E!$B$3:'E'!$AN$500,10,FALSE)&lt;0.01,FIXED(VLOOKUP($X123,E!$B$3:'E'!$AN$500,10,FALSE),4),IF(VLOOKUP($X123,E!$B$3:'E'!$AN$500,10,FALSE)&lt;0.1,FIXED(VLOOKUP($X123,E!$B$3:'E'!$AN$500,10,FALSE),3),IF(VLOOKUP($X123,E!$B$3:'E'!$AN$500,10,FALSE)&lt;1,FIXED(VLOOKUP($X123,E!$B$3:'E'!$AN$500,10,FALSE),2),IF(VLOOKUP($X123,E!$B$3:'E'!$AN$500,10,FALSE)&lt;10,FIXED(VLOOKUP($X123,E!$B$3:'E'!$AN$500,10,FALSE),1),VLOOKUP($X123,E!$B$3:'E'!$AN$500,10,FALSE))))))))),"-")</f>
        <v>-</v>
      </c>
      <c r="Q123" s="110" t="str">
        <f>IFERROR(IF(VLOOKUP($X123,E!$B$3:'E'!$AN$500,11,FALSE)=1000000000,"-",(IF(VLOOKUP($X123,E!$B$3:'E'!$AN$500,11,FALSE)&lt;0.0001,FIXED(VLOOKUP($X123,E!$B$3:'E'!$AN$500,11,FALSE),6),IF(VLOOKUP($X123,E!$B$3:'E'!$AN$500,11,FALSE)&lt;0.001,FIXED(VLOOKUP($X123,E!$B$3:'E'!$AN$500,11,FALSE),5),IF(VLOOKUP($X123,E!$B$3:'E'!$AN$500,11,FALSE)&lt;0.01,FIXED(VLOOKUP($X123,E!$B$3:'E'!$AN$500,11,FALSE),4),IF(VLOOKUP($X123,E!$B$3:'E'!$AN$500,11,FALSE)&lt;0.1,FIXED(VLOOKUP($X123,E!$B$3:'E'!$AN$500,11,FALSE),3),IF(VLOOKUP($X123,E!$B$3:'E'!$AN$500,11,FALSE)&lt;1,FIXED(VLOOKUP($X123,E!$B$3:'E'!$AN$500,11,FALSE),2),IF(VLOOKUP($X123,E!$B$3:'E'!$AN$500,11,FALSE)&lt;10,FIXED(VLOOKUP($X123,E!$B$3:'E'!$AN$500,11,FALSE),1),VLOOKUP($X123,E!$B$3:'E'!$AN$500,11,FALSE))))))))),"-")</f>
        <v>-</v>
      </c>
      <c r="S123" s="110" t="str">
        <f>IFERROR(IF(VLOOKUP($X123,E!$B$3:'E'!$AN$500,12,FALSE)=1000000000,"-",(IF(VLOOKUP($X123,E!$B$3:'E'!$AN$500,12,FALSE)&lt;0.0001,FIXED(VLOOKUP($X123,E!$B$3:'E'!$AN$500,12,FALSE),6),IF(VLOOKUP($X123,E!$B$3:'E'!$AN$500,12,FALSE)&lt;0.001,FIXED(VLOOKUP($X123,E!$B$3:'E'!$AN$500,12,FALSE),5),IF(VLOOKUP($X123,E!$B$3:'E'!$AN$500,12,FALSE)&lt;0.01,FIXED(VLOOKUP($X123,E!$B$3:'E'!$AN$500,12,FALSE),4),IF(VLOOKUP($X123,E!$B$3:'E'!$AN$500,12,FALSE)&lt;0.1,FIXED(VLOOKUP($X123,E!$B$3:'E'!$AN$500,12,FALSE),3),IF(VLOOKUP($X123,E!$B$3:'E'!$AN$500,12,FALSE)&lt;1,FIXED(VLOOKUP($X123,E!$B$3:'E'!$AN$500,12,FALSE),2),IF(VLOOKUP($X123,E!$B$3:'E'!$AN$500,12,FALSE)&lt;10,FIXED(VLOOKUP($X123,E!$B$3:'E'!$AN$500,12,FALSE),1),VLOOKUP($X123,E!$B$3:'E'!$AN$500,12,FALSE))))))))),"-")</f>
        <v>-</v>
      </c>
      <c r="U123" s="110" t="str">
        <f>IFERROR(IF(VLOOKUP($X123,E!$B$3:'E'!$AN$500,18,FALSE)=1000000000,"-",(IF(VLOOKUP($X123,E!$B$3:'E'!$AN$500,18,FALSE)&lt;0.0001,FIXED(VLOOKUP($X123,E!$B$3:'E'!$AN$500,18,FALSE),6),IF(VLOOKUP($X123,E!$B$3:'E'!$AN$500,18,FALSE)&lt;0.001,FIXED(VLOOKUP($X123,E!$B$3:'E'!$AN$500,18,FALSE),5),IF(VLOOKUP($X123,E!$B$3:'E'!$AN$500,18,FALSE)&lt;0.01,FIXED(VLOOKUP($X123,E!$B$3:'E'!$AN$500,18,FALSE),4),IF(VLOOKUP($X123,E!$B$3:'E'!$AN$500,18,FALSE)&lt;0.1,FIXED(VLOOKUP($X123,E!$B$3:'E'!$AN$500,18,FALSE),3),IF(VLOOKUP($X123,E!$B$3:'E'!$AN$500,18,FALSE)&lt;1,FIXED(VLOOKUP($X123,E!$B$3:'E'!$AN$500,18,FALSE),2),IF(VLOOKUP($X123,E!$B$3:'E'!$AN$500,18,FALSE)&lt;10,FIXED(VLOOKUP($X123,E!$B$3:'E'!$AN$500,18,FALSE),1),VLOOKUP($X123,E!$B$3:'E'!$AN$500,18,FALSE))))))))),"-")</f>
        <v>-</v>
      </c>
      <c r="X123" s="40">
        <v>1382</v>
      </c>
    </row>
    <row r="124" spans="1:24" ht="9" customHeight="1" x14ac:dyDescent="0.2">
      <c r="A124" s="104" t="s">
        <v>22</v>
      </c>
      <c r="E124" s="110" t="str">
        <f>IFERROR(IF(VLOOKUP($X124,E!$B$3:'E'!$AN$500,5,FALSE)=1000000000,"-",(IF(VLOOKUP($X124,E!$B$3:'E'!$AN$500,5,FALSE)&lt;0.0001,FIXED(VLOOKUP($X124,E!$B$3:'E'!$AN$500,5,FALSE),6),IF(VLOOKUP($X124,E!$B$3:'E'!$AN$500,5,FALSE)&lt;0.001,FIXED(VLOOKUP($X124,E!$B$3:'E'!$AN$500,5,FALSE),5),IF(VLOOKUP($X124,E!$B$3:'E'!$AN$500,5,FALSE)&lt;0.01,FIXED(VLOOKUP($X124,E!$B$3:'E'!$AN$500,5,FALSE),4),IF(VLOOKUP($X124,E!$B$3:'E'!$AN$500,5,FALSE)&lt;0.1,FIXED(VLOOKUP($X124,E!$B$3:'E'!$AN$500,5,FALSE),3),IF(VLOOKUP($X124,E!$B$3:'E'!$AN$500,5,FALSE)&lt;1,FIXED(VLOOKUP($X124,E!$B$3:'E'!$AN$500,5,FALSE),2),IF(VLOOKUP($X124,E!$B$3:'E'!$AN$500,5,FALSE)&lt;10,FIXED(VLOOKUP($X124,E!$B$3:'E'!$AN$500,5,FALSE),1),VLOOKUP($X124,E!$B$3:'E'!$AN$500,5,FALSE))))))))),"-")</f>
        <v>-</v>
      </c>
      <c r="F124" s="39" t="str">
        <f t="shared" si="7"/>
        <v>(1)</v>
      </c>
      <c r="G124" s="110" t="str">
        <f>IFERROR(IF(VLOOKUP($X124,E!$B$3:'E'!$AN$500,6,FALSE)=1000000000,"-",(IF(VLOOKUP($X124,E!$B$3:'E'!$AN$500,6,FALSE)&lt;0.0001,FIXED(VLOOKUP($X124,E!$B$3:'E'!$AN$500,6,FALSE),6),IF(VLOOKUP($X124,E!$B$3:'E'!$AN$500,6,FALSE)&lt;0.001,FIXED(VLOOKUP($X124,E!$B$3:'E'!$AN$500,6,FALSE),5),IF(VLOOKUP($X124,E!$B$3:'E'!$AN$500,6,FALSE)&lt;0.01,FIXED(VLOOKUP($X124,E!$B$3:'E'!$AN$500,6,FALSE),4),IF(VLOOKUP($X124,E!$B$3:'E'!$AN$500,6,FALSE)&lt;0.1,FIXED(VLOOKUP($X124,E!$B$3:'E'!$AN$500,6,FALSE),3),IF(VLOOKUP($X124,E!$B$3:'E'!$AN$500,6,FALSE)&lt;1,FIXED(VLOOKUP($X124,E!$B$3:'E'!$AN$500,6,FALSE),2),IF(VLOOKUP($X124,E!$B$3:'E'!$AN$500,6,FALSE)&lt;10,FIXED(VLOOKUP($X124,E!$B$3:'E'!$AN$500,6,FALSE),1),VLOOKUP($X124,E!$B$3:'E'!$AN$500,6,FALSE))))))))),"-")</f>
        <v>-</v>
      </c>
      <c r="H124" s="39" t="str">
        <f t="shared" si="8"/>
        <v>(1)</v>
      </c>
      <c r="I124" s="110" t="str">
        <f>IFERROR(IF(VLOOKUP($X124,E!$B$3:'E'!$AN$500,7,FALSE)=1000000000,"-",(IF(VLOOKUP($X124,E!$B$3:'E'!$AN$500,7,FALSE)&lt;0.0001,FIXED(VLOOKUP($X124,E!$B$3:'E'!$AN$500,7,FALSE),6),IF(VLOOKUP($X124,E!$B$3:'E'!$AN$500,7,FALSE)&lt;0.001,FIXED(VLOOKUP($X124,E!$B$3:'E'!$AN$500,7,FALSE),5),IF(VLOOKUP($X124,E!$B$3:'E'!$AN$500,7,FALSE)&lt;0.01,FIXED(VLOOKUP($X124,E!$B$3:'E'!$AN$500,7,FALSE),4),IF(VLOOKUP($X124,E!$B$3:'E'!$AN$500,7,FALSE)&lt;0.1,FIXED(VLOOKUP($X124,E!$B$3:'E'!$AN$500,7,FALSE),3),IF(VLOOKUP($X124,E!$B$3:'E'!$AN$500,7,FALSE)&lt;1,FIXED(VLOOKUP($X124,E!$B$3:'E'!$AN$500,7,FALSE),2),IF(VLOOKUP($X124,E!$B$3:'E'!$AN$500,7,FALSE)&lt;10,FIXED(VLOOKUP($X124,E!$B$3:'E'!$AN$500,7,FALSE),1),VLOOKUP($X124,E!$B$3:'E'!$AN$500,7,FALSE))))))))),"-")</f>
        <v>-</v>
      </c>
      <c r="J124" s="39" t="str">
        <f t="shared" si="9"/>
        <v>(1)</v>
      </c>
      <c r="K124" s="110" t="str">
        <f>IFERROR(IF(VLOOKUP($X124,E!$B$3:'E'!$AN$500,8,FALSE)=1000000000,"-",(IF(VLOOKUP($X124,E!$B$3:'E'!$AN$500,8,FALSE)&lt;0.0001,FIXED(VLOOKUP($X124,E!$B$3:'E'!$AN$500,8,FALSE),6),IF(VLOOKUP($X124,E!$B$3:'E'!$AN$500,8,FALSE)&lt;0.001,FIXED(VLOOKUP($X124,E!$B$3:'E'!$AN$500,8,FALSE),5),IF(VLOOKUP($X124,E!$B$3:'E'!$AN$500,8,FALSE)&lt;0.01,FIXED(VLOOKUP($X124,E!$B$3:'E'!$AN$500,8,FALSE),4),IF(VLOOKUP($X124,E!$B$3:'E'!$AN$500,8,FALSE)&lt;0.1,FIXED(VLOOKUP($X124,E!$B$3:'E'!$AN$500,8,FALSE),3),IF(VLOOKUP($X124,E!$B$3:'E'!$AN$500,8,FALSE)&lt;1,FIXED(VLOOKUP($X124,E!$B$3:'E'!$AN$500,8,FALSE),2),IF(VLOOKUP($X124,E!$B$3:'E'!$AN$500,8,FALSE)&lt;10,FIXED(VLOOKUP($X124,E!$B$3:'E'!$AN$500,8,FALSE),1),VLOOKUP($X124,E!$B$3:'E'!$AN$500,8,FALSE))))))))),"-")</f>
        <v>-</v>
      </c>
      <c r="L124" s="39" t="str">
        <f t="shared" si="10"/>
        <v>(1)</v>
      </c>
      <c r="M124" s="110" t="str">
        <f>IFERROR(IF(VLOOKUP($X124,E!$B$3:'E'!$AN$500,9,FALSE)=1000000000,"-",(IF(VLOOKUP($X124,E!$B$3:'E'!$AN$500,9,FALSE)&lt;0.0001,FIXED(VLOOKUP($X124,E!$B$3:'E'!$AN$500,9,FALSE),6),IF(VLOOKUP($X124,E!$B$3:'E'!$AN$500,9,FALSE)&lt;0.001,FIXED(VLOOKUP($X124,E!$B$3:'E'!$AN$500,9,FALSE),5),IF(VLOOKUP($X124,E!$B$3:'E'!$AN$500,9,FALSE)&lt;0.01,FIXED(VLOOKUP($X124,E!$B$3:'E'!$AN$500,9,FALSE),4),IF(VLOOKUP($X124,E!$B$3:'E'!$AN$500,9,FALSE)&lt;0.1,FIXED(VLOOKUP($X124,E!$B$3:'E'!$AN$500,9,FALSE),3),IF(VLOOKUP($X124,E!$B$3:'E'!$AN$500,9,FALSE)&lt;1,FIXED(VLOOKUP($X124,E!$B$3:'E'!$AN$500,9,FALSE),2),IF(VLOOKUP($X124,E!$B$3:'E'!$AN$500,9,FALSE)&lt;10,FIXED(VLOOKUP($X124,E!$B$3:'E'!$AN$500,9,FALSE),1),VLOOKUP($X124,E!$B$3:'E'!$AN$500,9,FALSE))))))))),"-")</f>
        <v>-</v>
      </c>
      <c r="N124" s="39" t="str">
        <f t="shared" si="11"/>
        <v>(1)</v>
      </c>
      <c r="O124" s="110" t="str">
        <f>IFERROR(IF(VLOOKUP($X124,E!$B$3:'E'!$AN$500,10,FALSE)=1000000000,"-",(IF(VLOOKUP($X124,E!$B$3:'E'!$AN$500,10,FALSE)&lt;0.0001,FIXED(VLOOKUP($X124,E!$B$3:'E'!$AN$500,10,FALSE),6),IF(VLOOKUP($X124,E!$B$3:'E'!$AN$500,10,FALSE)&lt;0.001,FIXED(VLOOKUP($X124,E!$B$3:'E'!$AN$500,10,FALSE),5),IF(VLOOKUP($X124,E!$B$3:'E'!$AN$500,10,FALSE)&lt;0.01,FIXED(VLOOKUP($X124,E!$B$3:'E'!$AN$500,10,FALSE),4),IF(VLOOKUP($X124,E!$B$3:'E'!$AN$500,10,FALSE)&lt;0.1,FIXED(VLOOKUP($X124,E!$B$3:'E'!$AN$500,10,FALSE),3),IF(VLOOKUP($X124,E!$B$3:'E'!$AN$500,10,FALSE)&lt;1,FIXED(VLOOKUP($X124,E!$B$3:'E'!$AN$500,10,FALSE),2),IF(VLOOKUP($X124,E!$B$3:'E'!$AN$500,10,FALSE)&lt;10,FIXED(VLOOKUP($X124,E!$B$3:'E'!$AN$500,10,FALSE),1),VLOOKUP($X124,E!$B$3:'E'!$AN$500,10,FALSE))))))))),"-")</f>
        <v>-</v>
      </c>
      <c r="Q124" s="110" t="str">
        <f>IFERROR(IF(VLOOKUP($X124,E!$B$3:'E'!$AN$500,11,FALSE)=1000000000,"-",(IF(VLOOKUP($X124,E!$B$3:'E'!$AN$500,11,FALSE)&lt;0.0001,FIXED(VLOOKUP($X124,E!$B$3:'E'!$AN$500,11,FALSE),6),IF(VLOOKUP($X124,E!$B$3:'E'!$AN$500,11,FALSE)&lt;0.001,FIXED(VLOOKUP($X124,E!$B$3:'E'!$AN$500,11,FALSE),5),IF(VLOOKUP($X124,E!$B$3:'E'!$AN$500,11,FALSE)&lt;0.01,FIXED(VLOOKUP($X124,E!$B$3:'E'!$AN$500,11,FALSE),4),IF(VLOOKUP($X124,E!$B$3:'E'!$AN$500,11,FALSE)&lt;0.1,FIXED(VLOOKUP($X124,E!$B$3:'E'!$AN$500,11,FALSE),3),IF(VLOOKUP($X124,E!$B$3:'E'!$AN$500,11,FALSE)&lt;1,FIXED(VLOOKUP($X124,E!$B$3:'E'!$AN$500,11,FALSE),2),IF(VLOOKUP($X124,E!$B$3:'E'!$AN$500,11,FALSE)&lt;10,FIXED(VLOOKUP($X124,E!$B$3:'E'!$AN$500,11,FALSE),1),VLOOKUP($X124,E!$B$3:'E'!$AN$500,11,FALSE))))))))),"-")</f>
        <v>-</v>
      </c>
      <c r="S124" s="110" t="str">
        <f>IFERROR(IF(VLOOKUP($X124,E!$B$3:'E'!$AN$500,12,FALSE)=1000000000,"-",(IF(VLOOKUP($X124,E!$B$3:'E'!$AN$500,12,FALSE)&lt;0.0001,FIXED(VLOOKUP($X124,E!$B$3:'E'!$AN$500,12,FALSE),6),IF(VLOOKUP($X124,E!$B$3:'E'!$AN$500,12,FALSE)&lt;0.001,FIXED(VLOOKUP($X124,E!$B$3:'E'!$AN$500,12,FALSE),5),IF(VLOOKUP($X124,E!$B$3:'E'!$AN$500,12,FALSE)&lt;0.01,FIXED(VLOOKUP($X124,E!$B$3:'E'!$AN$500,12,FALSE),4),IF(VLOOKUP($X124,E!$B$3:'E'!$AN$500,12,FALSE)&lt;0.1,FIXED(VLOOKUP($X124,E!$B$3:'E'!$AN$500,12,FALSE),3),IF(VLOOKUP($X124,E!$B$3:'E'!$AN$500,12,FALSE)&lt;1,FIXED(VLOOKUP($X124,E!$B$3:'E'!$AN$500,12,FALSE),2),IF(VLOOKUP($X124,E!$B$3:'E'!$AN$500,12,FALSE)&lt;10,FIXED(VLOOKUP($X124,E!$B$3:'E'!$AN$500,12,FALSE),1),VLOOKUP($X124,E!$B$3:'E'!$AN$500,12,FALSE))))))))),"-")</f>
        <v>-</v>
      </c>
      <c r="U124" s="110" t="str">
        <f>IFERROR(IF(VLOOKUP($X124,E!$B$3:'E'!$AN$500,18,FALSE)=1000000000,"-",(IF(VLOOKUP($X124,E!$B$3:'E'!$AN$500,18,FALSE)&lt;0.0001,FIXED(VLOOKUP($X124,E!$B$3:'E'!$AN$500,18,FALSE),6),IF(VLOOKUP($X124,E!$B$3:'E'!$AN$500,18,FALSE)&lt;0.001,FIXED(VLOOKUP($X124,E!$B$3:'E'!$AN$500,18,FALSE),5),IF(VLOOKUP($X124,E!$B$3:'E'!$AN$500,18,FALSE)&lt;0.01,FIXED(VLOOKUP($X124,E!$B$3:'E'!$AN$500,18,FALSE),4),IF(VLOOKUP($X124,E!$B$3:'E'!$AN$500,18,FALSE)&lt;0.1,FIXED(VLOOKUP($X124,E!$B$3:'E'!$AN$500,18,FALSE),3),IF(VLOOKUP($X124,E!$B$3:'E'!$AN$500,18,FALSE)&lt;1,FIXED(VLOOKUP($X124,E!$B$3:'E'!$AN$500,18,FALSE),2),IF(VLOOKUP($X124,E!$B$3:'E'!$AN$500,18,FALSE)&lt;10,FIXED(VLOOKUP($X124,E!$B$3:'E'!$AN$500,18,FALSE),1),VLOOKUP($X124,E!$B$3:'E'!$AN$500,18,FALSE))))))))),"-")</f>
        <v>-</v>
      </c>
      <c r="X124" s="40">
        <v>1372</v>
      </c>
    </row>
    <row r="125" spans="1:24" ht="9" customHeight="1" x14ac:dyDescent="0.2">
      <c r="A125" s="104" t="s">
        <v>23</v>
      </c>
      <c r="E125" s="110" t="str">
        <f>IFERROR(IF(VLOOKUP($X125,E!$B$3:'E'!$AN$500,5,FALSE)=1000000000,"-",(IF(VLOOKUP($X125,E!$B$3:'E'!$AN$500,5,FALSE)&lt;0.0001,FIXED(VLOOKUP($X125,E!$B$3:'E'!$AN$500,5,FALSE),6),IF(VLOOKUP($X125,E!$B$3:'E'!$AN$500,5,FALSE)&lt;0.001,FIXED(VLOOKUP($X125,E!$B$3:'E'!$AN$500,5,FALSE),5),IF(VLOOKUP($X125,E!$B$3:'E'!$AN$500,5,FALSE)&lt;0.01,FIXED(VLOOKUP($X125,E!$B$3:'E'!$AN$500,5,FALSE),4),IF(VLOOKUP($X125,E!$B$3:'E'!$AN$500,5,FALSE)&lt;0.1,FIXED(VLOOKUP($X125,E!$B$3:'E'!$AN$500,5,FALSE),3),IF(VLOOKUP($X125,E!$B$3:'E'!$AN$500,5,FALSE)&lt;1,FIXED(VLOOKUP($X125,E!$B$3:'E'!$AN$500,5,FALSE),2),IF(VLOOKUP($X125,E!$B$3:'E'!$AN$500,5,FALSE)&lt;10,FIXED(VLOOKUP($X125,E!$B$3:'E'!$AN$500,5,FALSE),1),VLOOKUP($X125,E!$B$3:'E'!$AN$500,5,FALSE))))))))),"-")</f>
        <v>-</v>
      </c>
      <c r="F125" s="39" t="str">
        <f t="shared" si="7"/>
        <v>(1)</v>
      </c>
      <c r="G125" s="110" t="str">
        <f>IFERROR(IF(VLOOKUP($X125,E!$B$3:'E'!$AN$500,6,FALSE)=1000000000,"-",(IF(VLOOKUP($X125,E!$B$3:'E'!$AN$500,6,FALSE)&lt;0.0001,FIXED(VLOOKUP($X125,E!$B$3:'E'!$AN$500,6,FALSE),6),IF(VLOOKUP($X125,E!$B$3:'E'!$AN$500,6,FALSE)&lt;0.001,FIXED(VLOOKUP($X125,E!$B$3:'E'!$AN$500,6,FALSE),5),IF(VLOOKUP($X125,E!$B$3:'E'!$AN$500,6,FALSE)&lt;0.01,FIXED(VLOOKUP($X125,E!$B$3:'E'!$AN$500,6,FALSE),4),IF(VLOOKUP($X125,E!$B$3:'E'!$AN$500,6,FALSE)&lt;0.1,FIXED(VLOOKUP($X125,E!$B$3:'E'!$AN$500,6,FALSE),3),IF(VLOOKUP($X125,E!$B$3:'E'!$AN$500,6,FALSE)&lt;1,FIXED(VLOOKUP($X125,E!$B$3:'E'!$AN$500,6,FALSE),2),IF(VLOOKUP($X125,E!$B$3:'E'!$AN$500,6,FALSE)&lt;10,FIXED(VLOOKUP($X125,E!$B$3:'E'!$AN$500,6,FALSE),1),VLOOKUP($X125,E!$B$3:'E'!$AN$500,6,FALSE))))))))),"-")</f>
        <v>-</v>
      </c>
      <c r="H125" s="39" t="str">
        <f t="shared" si="8"/>
        <v>(1)</v>
      </c>
      <c r="I125" s="110" t="str">
        <f>IFERROR(IF(VLOOKUP($X125,E!$B$3:'E'!$AN$500,7,FALSE)=1000000000,"-",(IF(VLOOKUP($X125,E!$B$3:'E'!$AN$500,7,FALSE)&lt;0.0001,FIXED(VLOOKUP($X125,E!$B$3:'E'!$AN$500,7,FALSE),6),IF(VLOOKUP($X125,E!$B$3:'E'!$AN$500,7,FALSE)&lt;0.001,FIXED(VLOOKUP($X125,E!$B$3:'E'!$AN$500,7,FALSE),5),IF(VLOOKUP($X125,E!$B$3:'E'!$AN$500,7,FALSE)&lt;0.01,FIXED(VLOOKUP($X125,E!$B$3:'E'!$AN$500,7,FALSE),4),IF(VLOOKUP($X125,E!$B$3:'E'!$AN$500,7,FALSE)&lt;0.1,FIXED(VLOOKUP($X125,E!$B$3:'E'!$AN$500,7,FALSE),3),IF(VLOOKUP($X125,E!$B$3:'E'!$AN$500,7,FALSE)&lt;1,FIXED(VLOOKUP($X125,E!$B$3:'E'!$AN$500,7,FALSE),2),IF(VLOOKUP($X125,E!$B$3:'E'!$AN$500,7,FALSE)&lt;10,FIXED(VLOOKUP($X125,E!$B$3:'E'!$AN$500,7,FALSE),1),VLOOKUP($X125,E!$B$3:'E'!$AN$500,7,FALSE))))))))),"-")</f>
        <v>-</v>
      </c>
      <c r="J125" s="39" t="str">
        <f t="shared" si="9"/>
        <v>(1)</v>
      </c>
      <c r="K125" s="110" t="str">
        <f>IFERROR(IF(VLOOKUP($X125,E!$B$3:'E'!$AN$500,8,FALSE)=1000000000,"-",(IF(VLOOKUP($X125,E!$B$3:'E'!$AN$500,8,FALSE)&lt;0.0001,FIXED(VLOOKUP($X125,E!$B$3:'E'!$AN$500,8,FALSE),6),IF(VLOOKUP($X125,E!$B$3:'E'!$AN$500,8,FALSE)&lt;0.001,FIXED(VLOOKUP($X125,E!$B$3:'E'!$AN$500,8,FALSE),5),IF(VLOOKUP($X125,E!$B$3:'E'!$AN$500,8,FALSE)&lt;0.01,FIXED(VLOOKUP($X125,E!$B$3:'E'!$AN$500,8,FALSE),4),IF(VLOOKUP($X125,E!$B$3:'E'!$AN$500,8,FALSE)&lt;0.1,FIXED(VLOOKUP($X125,E!$B$3:'E'!$AN$500,8,FALSE),3),IF(VLOOKUP($X125,E!$B$3:'E'!$AN$500,8,FALSE)&lt;1,FIXED(VLOOKUP($X125,E!$B$3:'E'!$AN$500,8,FALSE),2),IF(VLOOKUP($X125,E!$B$3:'E'!$AN$500,8,FALSE)&lt;10,FIXED(VLOOKUP($X125,E!$B$3:'E'!$AN$500,8,FALSE),1),VLOOKUP($X125,E!$B$3:'E'!$AN$500,8,FALSE))))))))),"-")</f>
        <v>-</v>
      </c>
      <c r="L125" s="39" t="str">
        <f t="shared" si="10"/>
        <v>(1)</v>
      </c>
      <c r="M125" s="110" t="str">
        <f>IFERROR(IF(VLOOKUP($X125,E!$B$3:'E'!$AN$500,9,FALSE)=1000000000,"-",(IF(VLOOKUP($X125,E!$B$3:'E'!$AN$500,9,FALSE)&lt;0.0001,FIXED(VLOOKUP($X125,E!$B$3:'E'!$AN$500,9,FALSE),6),IF(VLOOKUP($X125,E!$B$3:'E'!$AN$500,9,FALSE)&lt;0.001,FIXED(VLOOKUP($X125,E!$B$3:'E'!$AN$500,9,FALSE),5),IF(VLOOKUP($X125,E!$B$3:'E'!$AN$500,9,FALSE)&lt;0.01,FIXED(VLOOKUP($X125,E!$B$3:'E'!$AN$500,9,FALSE),4),IF(VLOOKUP($X125,E!$B$3:'E'!$AN$500,9,FALSE)&lt;0.1,FIXED(VLOOKUP($X125,E!$B$3:'E'!$AN$500,9,FALSE),3),IF(VLOOKUP($X125,E!$B$3:'E'!$AN$500,9,FALSE)&lt;1,FIXED(VLOOKUP($X125,E!$B$3:'E'!$AN$500,9,FALSE),2),IF(VLOOKUP($X125,E!$B$3:'E'!$AN$500,9,FALSE)&lt;10,FIXED(VLOOKUP($X125,E!$B$3:'E'!$AN$500,9,FALSE),1),VLOOKUP($X125,E!$B$3:'E'!$AN$500,9,FALSE))))))))),"-")</f>
        <v>-</v>
      </c>
      <c r="N125" s="39" t="str">
        <f t="shared" si="11"/>
        <v>(1)</v>
      </c>
      <c r="O125" s="110" t="str">
        <f>IFERROR(IF(VLOOKUP($X125,E!$B$3:'E'!$AN$500,10,FALSE)=1000000000,"-",(IF(VLOOKUP($X125,E!$B$3:'E'!$AN$500,10,FALSE)&lt;0.0001,FIXED(VLOOKUP($X125,E!$B$3:'E'!$AN$500,10,FALSE),6),IF(VLOOKUP($X125,E!$B$3:'E'!$AN$500,10,FALSE)&lt;0.001,FIXED(VLOOKUP($X125,E!$B$3:'E'!$AN$500,10,FALSE),5),IF(VLOOKUP($X125,E!$B$3:'E'!$AN$500,10,FALSE)&lt;0.01,FIXED(VLOOKUP($X125,E!$B$3:'E'!$AN$500,10,FALSE),4),IF(VLOOKUP($X125,E!$B$3:'E'!$AN$500,10,FALSE)&lt;0.1,FIXED(VLOOKUP($X125,E!$B$3:'E'!$AN$500,10,FALSE),3),IF(VLOOKUP($X125,E!$B$3:'E'!$AN$500,10,FALSE)&lt;1,FIXED(VLOOKUP($X125,E!$B$3:'E'!$AN$500,10,FALSE),2),IF(VLOOKUP($X125,E!$B$3:'E'!$AN$500,10,FALSE)&lt;10,FIXED(VLOOKUP($X125,E!$B$3:'E'!$AN$500,10,FALSE),1),VLOOKUP($X125,E!$B$3:'E'!$AN$500,10,FALSE))))))))),"-")</f>
        <v>-</v>
      </c>
      <c r="Q125" s="110" t="str">
        <f>IFERROR(IF(VLOOKUP($X125,E!$B$3:'E'!$AN$500,11,FALSE)=1000000000,"-",(IF(VLOOKUP($X125,E!$B$3:'E'!$AN$500,11,FALSE)&lt;0.0001,FIXED(VLOOKUP($X125,E!$B$3:'E'!$AN$500,11,FALSE),6),IF(VLOOKUP($X125,E!$B$3:'E'!$AN$500,11,FALSE)&lt;0.001,FIXED(VLOOKUP($X125,E!$B$3:'E'!$AN$500,11,FALSE),5),IF(VLOOKUP($X125,E!$B$3:'E'!$AN$500,11,FALSE)&lt;0.01,FIXED(VLOOKUP($X125,E!$B$3:'E'!$AN$500,11,FALSE),4),IF(VLOOKUP($X125,E!$B$3:'E'!$AN$500,11,FALSE)&lt;0.1,FIXED(VLOOKUP($X125,E!$B$3:'E'!$AN$500,11,FALSE),3),IF(VLOOKUP($X125,E!$B$3:'E'!$AN$500,11,FALSE)&lt;1,FIXED(VLOOKUP($X125,E!$B$3:'E'!$AN$500,11,FALSE),2),IF(VLOOKUP($X125,E!$B$3:'E'!$AN$500,11,FALSE)&lt;10,FIXED(VLOOKUP($X125,E!$B$3:'E'!$AN$500,11,FALSE),1),VLOOKUP($X125,E!$B$3:'E'!$AN$500,11,FALSE))))))))),"-")</f>
        <v>-</v>
      </c>
      <c r="S125" s="110" t="str">
        <f>IFERROR(IF(VLOOKUP($X125,E!$B$3:'E'!$AN$500,12,FALSE)=1000000000,"-",(IF(VLOOKUP($X125,E!$B$3:'E'!$AN$500,12,FALSE)&lt;0.0001,FIXED(VLOOKUP($X125,E!$B$3:'E'!$AN$500,12,FALSE),6),IF(VLOOKUP($X125,E!$B$3:'E'!$AN$500,12,FALSE)&lt;0.001,FIXED(VLOOKUP($X125,E!$B$3:'E'!$AN$500,12,FALSE),5),IF(VLOOKUP($X125,E!$B$3:'E'!$AN$500,12,FALSE)&lt;0.01,FIXED(VLOOKUP($X125,E!$B$3:'E'!$AN$500,12,FALSE),4),IF(VLOOKUP($X125,E!$B$3:'E'!$AN$500,12,FALSE)&lt;0.1,FIXED(VLOOKUP($X125,E!$B$3:'E'!$AN$500,12,FALSE),3),IF(VLOOKUP($X125,E!$B$3:'E'!$AN$500,12,FALSE)&lt;1,FIXED(VLOOKUP($X125,E!$B$3:'E'!$AN$500,12,FALSE),2),IF(VLOOKUP($X125,E!$B$3:'E'!$AN$500,12,FALSE)&lt;10,FIXED(VLOOKUP($X125,E!$B$3:'E'!$AN$500,12,FALSE),1),VLOOKUP($X125,E!$B$3:'E'!$AN$500,12,FALSE))))))))),"-")</f>
        <v>-</v>
      </c>
      <c r="U125" s="110" t="str">
        <f>IFERROR(IF(VLOOKUP($X125,E!$B$3:'E'!$AN$500,18,FALSE)=1000000000,"-",(IF(VLOOKUP($X125,E!$B$3:'E'!$AN$500,18,FALSE)&lt;0.0001,FIXED(VLOOKUP($X125,E!$B$3:'E'!$AN$500,18,FALSE),6),IF(VLOOKUP($X125,E!$B$3:'E'!$AN$500,18,FALSE)&lt;0.001,FIXED(VLOOKUP($X125,E!$B$3:'E'!$AN$500,18,FALSE),5),IF(VLOOKUP($X125,E!$B$3:'E'!$AN$500,18,FALSE)&lt;0.01,FIXED(VLOOKUP($X125,E!$B$3:'E'!$AN$500,18,FALSE),4),IF(VLOOKUP($X125,E!$B$3:'E'!$AN$500,18,FALSE)&lt;0.1,FIXED(VLOOKUP($X125,E!$B$3:'E'!$AN$500,18,FALSE),3),IF(VLOOKUP($X125,E!$B$3:'E'!$AN$500,18,FALSE)&lt;1,FIXED(VLOOKUP($X125,E!$B$3:'E'!$AN$500,18,FALSE),2),IF(VLOOKUP($X125,E!$B$3:'E'!$AN$500,18,FALSE)&lt;10,FIXED(VLOOKUP($X125,E!$B$3:'E'!$AN$500,18,FALSE),1),VLOOKUP($X125,E!$B$3:'E'!$AN$500,18,FALSE))))))))),"-")</f>
        <v>-</v>
      </c>
      <c r="X125" s="40">
        <v>1374</v>
      </c>
    </row>
    <row r="126" spans="1:24" ht="9" customHeight="1" x14ac:dyDescent="0.2">
      <c r="A126" s="104" t="s">
        <v>24</v>
      </c>
      <c r="E126" s="110" t="str">
        <f>IFERROR(IF(VLOOKUP($X126,E!$B$3:'E'!$AN$500,5,FALSE)=1000000000,"-",(IF(VLOOKUP($X126,E!$B$3:'E'!$AN$500,5,FALSE)&lt;0.0001,FIXED(VLOOKUP($X126,E!$B$3:'E'!$AN$500,5,FALSE),6),IF(VLOOKUP($X126,E!$B$3:'E'!$AN$500,5,FALSE)&lt;0.001,FIXED(VLOOKUP($X126,E!$B$3:'E'!$AN$500,5,FALSE),5),IF(VLOOKUP($X126,E!$B$3:'E'!$AN$500,5,FALSE)&lt;0.01,FIXED(VLOOKUP($X126,E!$B$3:'E'!$AN$500,5,FALSE),4),IF(VLOOKUP($X126,E!$B$3:'E'!$AN$500,5,FALSE)&lt;0.1,FIXED(VLOOKUP($X126,E!$B$3:'E'!$AN$500,5,FALSE),3),IF(VLOOKUP($X126,E!$B$3:'E'!$AN$500,5,FALSE)&lt;1,FIXED(VLOOKUP($X126,E!$B$3:'E'!$AN$500,5,FALSE),2),IF(VLOOKUP($X126,E!$B$3:'E'!$AN$500,5,FALSE)&lt;10,FIXED(VLOOKUP($X126,E!$B$3:'E'!$AN$500,5,FALSE),1),VLOOKUP($X126,E!$B$3:'E'!$AN$500,5,FALSE))))))))),"-")</f>
        <v>-</v>
      </c>
      <c r="F126" s="39" t="str">
        <f t="shared" si="7"/>
        <v>(1)</v>
      </c>
      <c r="G126" s="110" t="str">
        <f>IFERROR(IF(VLOOKUP($X126,E!$B$3:'E'!$AN$500,6,FALSE)=1000000000,"-",(IF(VLOOKUP($X126,E!$B$3:'E'!$AN$500,6,FALSE)&lt;0.0001,FIXED(VLOOKUP($X126,E!$B$3:'E'!$AN$500,6,FALSE),6),IF(VLOOKUP($X126,E!$B$3:'E'!$AN$500,6,FALSE)&lt;0.001,FIXED(VLOOKUP($X126,E!$B$3:'E'!$AN$500,6,FALSE),5),IF(VLOOKUP($X126,E!$B$3:'E'!$AN$500,6,FALSE)&lt;0.01,FIXED(VLOOKUP($X126,E!$B$3:'E'!$AN$500,6,FALSE),4),IF(VLOOKUP($X126,E!$B$3:'E'!$AN$500,6,FALSE)&lt;0.1,FIXED(VLOOKUP($X126,E!$B$3:'E'!$AN$500,6,FALSE),3),IF(VLOOKUP($X126,E!$B$3:'E'!$AN$500,6,FALSE)&lt;1,FIXED(VLOOKUP($X126,E!$B$3:'E'!$AN$500,6,FALSE),2),IF(VLOOKUP($X126,E!$B$3:'E'!$AN$500,6,FALSE)&lt;10,FIXED(VLOOKUP($X126,E!$B$3:'E'!$AN$500,6,FALSE),1),VLOOKUP($X126,E!$B$3:'E'!$AN$500,6,FALSE))))))))),"-")</f>
        <v>-</v>
      </c>
      <c r="H126" s="39" t="str">
        <f t="shared" si="8"/>
        <v>(1)</v>
      </c>
      <c r="I126" s="110" t="str">
        <f>IFERROR(IF(VLOOKUP($X126,E!$B$3:'E'!$AN$500,7,FALSE)=1000000000,"-",(IF(VLOOKUP($X126,E!$B$3:'E'!$AN$500,7,FALSE)&lt;0.0001,FIXED(VLOOKUP($X126,E!$B$3:'E'!$AN$500,7,FALSE),6),IF(VLOOKUP($X126,E!$B$3:'E'!$AN$500,7,FALSE)&lt;0.001,FIXED(VLOOKUP($X126,E!$B$3:'E'!$AN$500,7,FALSE),5),IF(VLOOKUP($X126,E!$B$3:'E'!$AN$500,7,FALSE)&lt;0.01,FIXED(VLOOKUP($X126,E!$B$3:'E'!$AN$500,7,FALSE),4),IF(VLOOKUP($X126,E!$B$3:'E'!$AN$500,7,FALSE)&lt;0.1,FIXED(VLOOKUP($X126,E!$B$3:'E'!$AN$500,7,FALSE),3),IF(VLOOKUP($X126,E!$B$3:'E'!$AN$500,7,FALSE)&lt;1,FIXED(VLOOKUP($X126,E!$B$3:'E'!$AN$500,7,FALSE),2),IF(VLOOKUP($X126,E!$B$3:'E'!$AN$500,7,FALSE)&lt;10,FIXED(VLOOKUP($X126,E!$B$3:'E'!$AN$500,7,FALSE),1),VLOOKUP($X126,E!$B$3:'E'!$AN$500,7,FALSE))))))))),"-")</f>
        <v>-</v>
      </c>
      <c r="J126" s="39" t="str">
        <f t="shared" si="9"/>
        <v>(1)</v>
      </c>
      <c r="K126" s="110" t="str">
        <f>IFERROR(IF(VLOOKUP($X126,E!$B$3:'E'!$AN$500,8,FALSE)=1000000000,"-",(IF(VLOOKUP($X126,E!$B$3:'E'!$AN$500,8,FALSE)&lt;0.0001,FIXED(VLOOKUP($X126,E!$B$3:'E'!$AN$500,8,FALSE),6),IF(VLOOKUP($X126,E!$B$3:'E'!$AN$500,8,FALSE)&lt;0.001,FIXED(VLOOKUP($X126,E!$B$3:'E'!$AN$500,8,FALSE),5),IF(VLOOKUP($X126,E!$B$3:'E'!$AN$500,8,FALSE)&lt;0.01,FIXED(VLOOKUP($X126,E!$B$3:'E'!$AN$500,8,FALSE),4),IF(VLOOKUP($X126,E!$B$3:'E'!$AN$500,8,FALSE)&lt;0.1,FIXED(VLOOKUP($X126,E!$B$3:'E'!$AN$500,8,FALSE),3),IF(VLOOKUP($X126,E!$B$3:'E'!$AN$500,8,FALSE)&lt;1,FIXED(VLOOKUP($X126,E!$B$3:'E'!$AN$500,8,FALSE),2),IF(VLOOKUP($X126,E!$B$3:'E'!$AN$500,8,FALSE)&lt;10,FIXED(VLOOKUP($X126,E!$B$3:'E'!$AN$500,8,FALSE),1),VLOOKUP($X126,E!$B$3:'E'!$AN$500,8,FALSE))))))))),"-")</f>
        <v>-</v>
      </c>
      <c r="L126" s="39" t="str">
        <f t="shared" si="10"/>
        <v>(1)</v>
      </c>
      <c r="M126" s="110" t="str">
        <f>IFERROR(IF(VLOOKUP($X126,E!$B$3:'E'!$AN$500,9,FALSE)=1000000000,"-",(IF(VLOOKUP($X126,E!$B$3:'E'!$AN$500,9,FALSE)&lt;0.0001,FIXED(VLOOKUP($X126,E!$B$3:'E'!$AN$500,9,FALSE),6),IF(VLOOKUP($X126,E!$B$3:'E'!$AN$500,9,FALSE)&lt;0.001,FIXED(VLOOKUP($X126,E!$B$3:'E'!$AN$500,9,FALSE),5),IF(VLOOKUP($X126,E!$B$3:'E'!$AN$500,9,FALSE)&lt;0.01,FIXED(VLOOKUP($X126,E!$B$3:'E'!$AN$500,9,FALSE),4),IF(VLOOKUP($X126,E!$B$3:'E'!$AN$500,9,FALSE)&lt;0.1,FIXED(VLOOKUP($X126,E!$B$3:'E'!$AN$500,9,FALSE),3),IF(VLOOKUP($X126,E!$B$3:'E'!$AN$500,9,FALSE)&lt;1,FIXED(VLOOKUP($X126,E!$B$3:'E'!$AN$500,9,FALSE),2),IF(VLOOKUP($X126,E!$B$3:'E'!$AN$500,9,FALSE)&lt;10,FIXED(VLOOKUP($X126,E!$B$3:'E'!$AN$500,9,FALSE),1),VLOOKUP($X126,E!$B$3:'E'!$AN$500,9,FALSE))))))))),"-")</f>
        <v>-</v>
      </c>
      <c r="N126" s="39" t="str">
        <f t="shared" si="11"/>
        <v>(1)</v>
      </c>
      <c r="O126" s="110" t="str">
        <f>IFERROR(IF(VLOOKUP($X126,E!$B$3:'E'!$AN$500,10,FALSE)=1000000000,"-",(IF(VLOOKUP($X126,E!$B$3:'E'!$AN$500,10,FALSE)&lt;0.0001,FIXED(VLOOKUP($X126,E!$B$3:'E'!$AN$500,10,FALSE),6),IF(VLOOKUP($X126,E!$B$3:'E'!$AN$500,10,FALSE)&lt;0.001,FIXED(VLOOKUP($X126,E!$B$3:'E'!$AN$500,10,FALSE),5),IF(VLOOKUP($X126,E!$B$3:'E'!$AN$500,10,FALSE)&lt;0.01,FIXED(VLOOKUP($X126,E!$B$3:'E'!$AN$500,10,FALSE),4),IF(VLOOKUP($X126,E!$B$3:'E'!$AN$500,10,FALSE)&lt;0.1,FIXED(VLOOKUP($X126,E!$B$3:'E'!$AN$500,10,FALSE),3),IF(VLOOKUP($X126,E!$B$3:'E'!$AN$500,10,FALSE)&lt;1,FIXED(VLOOKUP($X126,E!$B$3:'E'!$AN$500,10,FALSE),2),IF(VLOOKUP($X126,E!$B$3:'E'!$AN$500,10,FALSE)&lt;10,FIXED(VLOOKUP($X126,E!$B$3:'E'!$AN$500,10,FALSE),1),VLOOKUP($X126,E!$B$3:'E'!$AN$500,10,FALSE))))))))),"-")</f>
        <v>-</v>
      </c>
      <c r="Q126" s="110" t="str">
        <f>IFERROR(IF(VLOOKUP($X126,E!$B$3:'E'!$AN$500,11,FALSE)=1000000000,"-",(IF(VLOOKUP($X126,E!$B$3:'E'!$AN$500,11,FALSE)&lt;0.0001,FIXED(VLOOKUP($X126,E!$B$3:'E'!$AN$500,11,FALSE),6),IF(VLOOKUP($X126,E!$B$3:'E'!$AN$500,11,FALSE)&lt;0.001,FIXED(VLOOKUP($X126,E!$B$3:'E'!$AN$500,11,FALSE),5),IF(VLOOKUP($X126,E!$B$3:'E'!$AN$500,11,FALSE)&lt;0.01,FIXED(VLOOKUP($X126,E!$B$3:'E'!$AN$500,11,FALSE),4),IF(VLOOKUP($X126,E!$B$3:'E'!$AN$500,11,FALSE)&lt;0.1,FIXED(VLOOKUP($X126,E!$B$3:'E'!$AN$500,11,FALSE),3),IF(VLOOKUP($X126,E!$B$3:'E'!$AN$500,11,FALSE)&lt;1,FIXED(VLOOKUP($X126,E!$B$3:'E'!$AN$500,11,FALSE),2),IF(VLOOKUP($X126,E!$B$3:'E'!$AN$500,11,FALSE)&lt;10,FIXED(VLOOKUP($X126,E!$B$3:'E'!$AN$500,11,FALSE),1),VLOOKUP($X126,E!$B$3:'E'!$AN$500,11,FALSE))))))))),"-")</f>
        <v>-</v>
      </c>
      <c r="S126" s="110" t="str">
        <f>IFERROR(IF(VLOOKUP($X126,E!$B$3:'E'!$AN$500,12,FALSE)=1000000000,"-",(IF(VLOOKUP($X126,E!$B$3:'E'!$AN$500,12,FALSE)&lt;0.0001,FIXED(VLOOKUP($X126,E!$B$3:'E'!$AN$500,12,FALSE),6),IF(VLOOKUP($X126,E!$B$3:'E'!$AN$500,12,FALSE)&lt;0.001,FIXED(VLOOKUP($X126,E!$B$3:'E'!$AN$500,12,FALSE),5),IF(VLOOKUP($X126,E!$B$3:'E'!$AN$500,12,FALSE)&lt;0.01,FIXED(VLOOKUP($X126,E!$B$3:'E'!$AN$500,12,FALSE),4),IF(VLOOKUP($X126,E!$B$3:'E'!$AN$500,12,FALSE)&lt;0.1,FIXED(VLOOKUP($X126,E!$B$3:'E'!$AN$500,12,FALSE),3),IF(VLOOKUP($X126,E!$B$3:'E'!$AN$500,12,FALSE)&lt;1,FIXED(VLOOKUP($X126,E!$B$3:'E'!$AN$500,12,FALSE),2),IF(VLOOKUP($X126,E!$B$3:'E'!$AN$500,12,FALSE)&lt;10,FIXED(VLOOKUP($X126,E!$B$3:'E'!$AN$500,12,FALSE),1),VLOOKUP($X126,E!$B$3:'E'!$AN$500,12,FALSE))))))))),"-")</f>
        <v>-</v>
      </c>
      <c r="U126" s="110" t="str">
        <f>IFERROR(IF(VLOOKUP($X126,E!$B$3:'E'!$AN$500,18,FALSE)=1000000000,"-",(IF(VLOOKUP($X126,E!$B$3:'E'!$AN$500,18,FALSE)&lt;0.0001,FIXED(VLOOKUP($X126,E!$B$3:'E'!$AN$500,18,FALSE),6),IF(VLOOKUP($X126,E!$B$3:'E'!$AN$500,18,FALSE)&lt;0.001,FIXED(VLOOKUP($X126,E!$B$3:'E'!$AN$500,18,FALSE),5),IF(VLOOKUP($X126,E!$B$3:'E'!$AN$500,18,FALSE)&lt;0.01,FIXED(VLOOKUP($X126,E!$B$3:'E'!$AN$500,18,FALSE),4),IF(VLOOKUP($X126,E!$B$3:'E'!$AN$500,18,FALSE)&lt;0.1,FIXED(VLOOKUP($X126,E!$B$3:'E'!$AN$500,18,FALSE),3),IF(VLOOKUP($X126,E!$B$3:'E'!$AN$500,18,FALSE)&lt;1,FIXED(VLOOKUP($X126,E!$B$3:'E'!$AN$500,18,FALSE),2),IF(VLOOKUP($X126,E!$B$3:'E'!$AN$500,18,FALSE)&lt;10,FIXED(VLOOKUP($X126,E!$B$3:'E'!$AN$500,18,FALSE),1),VLOOKUP($X126,E!$B$3:'E'!$AN$500,18,FALSE))))))))),"-")</f>
        <v>-</v>
      </c>
      <c r="X126" s="40">
        <v>1376</v>
      </c>
    </row>
    <row r="127" spans="1:24" ht="9" customHeight="1" x14ac:dyDescent="0.2">
      <c r="A127" s="104" t="s">
        <v>25</v>
      </c>
      <c r="E127" s="110" t="str">
        <f>IFERROR(IF(VLOOKUP($X127,E!$B$3:'E'!$AN$500,5,FALSE)=1000000000,"-",(IF(VLOOKUP($X127,E!$B$3:'E'!$AN$500,5,FALSE)&lt;0.0001,FIXED(VLOOKUP($X127,E!$B$3:'E'!$AN$500,5,FALSE),6),IF(VLOOKUP($X127,E!$B$3:'E'!$AN$500,5,FALSE)&lt;0.001,FIXED(VLOOKUP($X127,E!$B$3:'E'!$AN$500,5,FALSE),5),IF(VLOOKUP($X127,E!$B$3:'E'!$AN$500,5,FALSE)&lt;0.01,FIXED(VLOOKUP($X127,E!$B$3:'E'!$AN$500,5,FALSE),4),IF(VLOOKUP($X127,E!$B$3:'E'!$AN$500,5,FALSE)&lt;0.1,FIXED(VLOOKUP($X127,E!$B$3:'E'!$AN$500,5,FALSE),3),IF(VLOOKUP($X127,E!$B$3:'E'!$AN$500,5,FALSE)&lt;1,FIXED(VLOOKUP($X127,E!$B$3:'E'!$AN$500,5,FALSE),2),IF(VLOOKUP($X127,E!$B$3:'E'!$AN$500,5,FALSE)&lt;10,FIXED(VLOOKUP($X127,E!$B$3:'E'!$AN$500,5,FALSE),1),VLOOKUP($X127,E!$B$3:'E'!$AN$500,5,FALSE))))))))),"-")</f>
        <v>-</v>
      </c>
      <c r="F127" s="39" t="str">
        <f t="shared" si="7"/>
        <v>(1)</v>
      </c>
      <c r="G127" s="110" t="str">
        <f>IFERROR(IF(VLOOKUP($X127,E!$B$3:'E'!$AN$500,6,FALSE)=1000000000,"-",(IF(VLOOKUP($X127,E!$B$3:'E'!$AN$500,6,FALSE)&lt;0.0001,FIXED(VLOOKUP($X127,E!$B$3:'E'!$AN$500,6,FALSE),6),IF(VLOOKUP($X127,E!$B$3:'E'!$AN$500,6,FALSE)&lt;0.001,FIXED(VLOOKUP($X127,E!$B$3:'E'!$AN$500,6,FALSE),5),IF(VLOOKUP($X127,E!$B$3:'E'!$AN$500,6,FALSE)&lt;0.01,FIXED(VLOOKUP($X127,E!$B$3:'E'!$AN$500,6,FALSE),4),IF(VLOOKUP($X127,E!$B$3:'E'!$AN$500,6,FALSE)&lt;0.1,FIXED(VLOOKUP($X127,E!$B$3:'E'!$AN$500,6,FALSE),3),IF(VLOOKUP($X127,E!$B$3:'E'!$AN$500,6,FALSE)&lt;1,FIXED(VLOOKUP($X127,E!$B$3:'E'!$AN$500,6,FALSE),2),IF(VLOOKUP($X127,E!$B$3:'E'!$AN$500,6,FALSE)&lt;10,FIXED(VLOOKUP($X127,E!$B$3:'E'!$AN$500,6,FALSE),1),VLOOKUP($X127,E!$B$3:'E'!$AN$500,6,FALSE))))))))),"-")</f>
        <v>-</v>
      </c>
      <c r="H127" s="39" t="str">
        <f t="shared" si="8"/>
        <v>(1)</v>
      </c>
      <c r="I127" s="110" t="str">
        <f>IFERROR(IF(VLOOKUP($X127,E!$B$3:'E'!$AN$500,7,FALSE)=1000000000,"-",(IF(VLOOKUP($X127,E!$B$3:'E'!$AN$500,7,FALSE)&lt;0.0001,FIXED(VLOOKUP($X127,E!$B$3:'E'!$AN$500,7,FALSE),6),IF(VLOOKUP($X127,E!$B$3:'E'!$AN$500,7,FALSE)&lt;0.001,FIXED(VLOOKUP($X127,E!$B$3:'E'!$AN$500,7,FALSE),5),IF(VLOOKUP($X127,E!$B$3:'E'!$AN$500,7,FALSE)&lt;0.01,FIXED(VLOOKUP($X127,E!$B$3:'E'!$AN$500,7,FALSE),4),IF(VLOOKUP($X127,E!$B$3:'E'!$AN$500,7,FALSE)&lt;0.1,FIXED(VLOOKUP($X127,E!$B$3:'E'!$AN$500,7,FALSE),3),IF(VLOOKUP($X127,E!$B$3:'E'!$AN$500,7,FALSE)&lt;1,FIXED(VLOOKUP($X127,E!$B$3:'E'!$AN$500,7,FALSE),2),IF(VLOOKUP($X127,E!$B$3:'E'!$AN$500,7,FALSE)&lt;10,FIXED(VLOOKUP($X127,E!$B$3:'E'!$AN$500,7,FALSE),1),VLOOKUP($X127,E!$B$3:'E'!$AN$500,7,FALSE))))))))),"-")</f>
        <v>-</v>
      </c>
      <c r="J127" s="39" t="str">
        <f t="shared" si="9"/>
        <v>(1)</v>
      </c>
      <c r="K127" s="110" t="str">
        <f>IFERROR(IF(VLOOKUP($X127,E!$B$3:'E'!$AN$500,8,FALSE)=1000000000,"-",(IF(VLOOKUP($X127,E!$B$3:'E'!$AN$500,8,FALSE)&lt;0.0001,FIXED(VLOOKUP($X127,E!$B$3:'E'!$AN$500,8,FALSE),6),IF(VLOOKUP($X127,E!$B$3:'E'!$AN$500,8,FALSE)&lt;0.001,FIXED(VLOOKUP($X127,E!$B$3:'E'!$AN$500,8,FALSE),5),IF(VLOOKUP($X127,E!$B$3:'E'!$AN$500,8,FALSE)&lt;0.01,FIXED(VLOOKUP($X127,E!$B$3:'E'!$AN$500,8,FALSE),4),IF(VLOOKUP($X127,E!$B$3:'E'!$AN$500,8,FALSE)&lt;0.1,FIXED(VLOOKUP($X127,E!$B$3:'E'!$AN$500,8,FALSE),3),IF(VLOOKUP($X127,E!$B$3:'E'!$AN$500,8,FALSE)&lt;1,FIXED(VLOOKUP($X127,E!$B$3:'E'!$AN$500,8,FALSE),2),IF(VLOOKUP($X127,E!$B$3:'E'!$AN$500,8,FALSE)&lt;10,FIXED(VLOOKUP($X127,E!$B$3:'E'!$AN$500,8,FALSE),1),VLOOKUP($X127,E!$B$3:'E'!$AN$500,8,FALSE))))))))),"-")</f>
        <v>-</v>
      </c>
      <c r="L127" s="39" t="str">
        <f t="shared" si="10"/>
        <v>(1)</v>
      </c>
      <c r="M127" s="110" t="str">
        <f>IFERROR(IF(VLOOKUP($X127,E!$B$3:'E'!$AN$500,9,FALSE)=1000000000,"-",(IF(VLOOKUP($X127,E!$B$3:'E'!$AN$500,9,FALSE)&lt;0.0001,FIXED(VLOOKUP($X127,E!$B$3:'E'!$AN$500,9,FALSE),6),IF(VLOOKUP($X127,E!$B$3:'E'!$AN$500,9,FALSE)&lt;0.001,FIXED(VLOOKUP($X127,E!$B$3:'E'!$AN$500,9,FALSE),5),IF(VLOOKUP($X127,E!$B$3:'E'!$AN$500,9,FALSE)&lt;0.01,FIXED(VLOOKUP($X127,E!$B$3:'E'!$AN$500,9,FALSE),4),IF(VLOOKUP($X127,E!$B$3:'E'!$AN$500,9,FALSE)&lt;0.1,FIXED(VLOOKUP($X127,E!$B$3:'E'!$AN$500,9,FALSE),3),IF(VLOOKUP($X127,E!$B$3:'E'!$AN$500,9,FALSE)&lt;1,FIXED(VLOOKUP($X127,E!$B$3:'E'!$AN$500,9,FALSE),2),IF(VLOOKUP($X127,E!$B$3:'E'!$AN$500,9,FALSE)&lt;10,FIXED(VLOOKUP($X127,E!$B$3:'E'!$AN$500,9,FALSE),1),VLOOKUP($X127,E!$B$3:'E'!$AN$500,9,FALSE))))))))),"-")</f>
        <v>-</v>
      </c>
      <c r="N127" s="39" t="str">
        <f t="shared" si="11"/>
        <v>(1)</v>
      </c>
      <c r="O127" s="110" t="str">
        <f>IFERROR(IF(VLOOKUP($X127,E!$B$3:'E'!$AN$500,10,FALSE)=1000000000,"-",(IF(VLOOKUP($X127,E!$B$3:'E'!$AN$500,10,FALSE)&lt;0.0001,FIXED(VLOOKUP($X127,E!$B$3:'E'!$AN$500,10,FALSE),6),IF(VLOOKUP($X127,E!$B$3:'E'!$AN$500,10,FALSE)&lt;0.001,FIXED(VLOOKUP($X127,E!$B$3:'E'!$AN$500,10,FALSE),5),IF(VLOOKUP($X127,E!$B$3:'E'!$AN$500,10,FALSE)&lt;0.01,FIXED(VLOOKUP($X127,E!$B$3:'E'!$AN$500,10,FALSE),4),IF(VLOOKUP($X127,E!$B$3:'E'!$AN$500,10,FALSE)&lt;0.1,FIXED(VLOOKUP($X127,E!$B$3:'E'!$AN$500,10,FALSE),3),IF(VLOOKUP($X127,E!$B$3:'E'!$AN$500,10,FALSE)&lt;1,FIXED(VLOOKUP($X127,E!$B$3:'E'!$AN$500,10,FALSE),2),IF(VLOOKUP($X127,E!$B$3:'E'!$AN$500,10,FALSE)&lt;10,FIXED(VLOOKUP($X127,E!$B$3:'E'!$AN$500,10,FALSE),1),VLOOKUP($X127,E!$B$3:'E'!$AN$500,10,FALSE))))))))),"-")</f>
        <v>-</v>
      </c>
      <c r="Q127" s="110" t="str">
        <f>IFERROR(IF(VLOOKUP($X127,E!$B$3:'E'!$AN$500,11,FALSE)=1000000000,"-",(IF(VLOOKUP($X127,E!$B$3:'E'!$AN$500,11,FALSE)&lt;0.0001,FIXED(VLOOKUP($X127,E!$B$3:'E'!$AN$500,11,FALSE),6),IF(VLOOKUP($X127,E!$B$3:'E'!$AN$500,11,FALSE)&lt;0.001,FIXED(VLOOKUP($X127,E!$B$3:'E'!$AN$500,11,FALSE),5),IF(VLOOKUP($X127,E!$B$3:'E'!$AN$500,11,FALSE)&lt;0.01,FIXED(VLOOKUP($X127,E!$B$3:'E'!$AN$500,11,FALSE),4),IF(VLOOKUP($X127,E!$B$3:'E'!$AN$500,11,FALSE)&lt;0.1,FIXED(VLOOKUP($X127,E!$B$3:'E'!$AN$500,11,FALSE),3),IF(VLOOKUP($X127,E!$B$3:'E'!$AN$500,11,FALSE)&lt;1,FIXED(VLOOKUP($X127,E!$B$3:'E'!$AN$500,11,FALSE),2),IF(VLOOKUP($X127,E!$B$3:'E'!$AN$500,11,FALSE)&lt;10,FIXED(VLOOKUP($X127,E!$B$3:'E'!$AN$500,11,FALSE),1),VLOOKUP($X127,E!$B$3:'E'!$AN$500,11,FALSE))))))))),"-")</f>
        <v>-</v>
      </c>
      <c r="S127" s="110" t="str">
        <f>IFERROR(IF(VLOOKUP($X127,E!$B$3:'E'!$AN$500,12,FALSE)=1000000000,"-",(IF(VLOOKUP($X127,E!$B$3:'E'!$AN$500,12,FALSE)&lt;0.0001,FIXED(VLOOKUP($X127,E!$B$3:'E'!$AN$500,12,FALSE),6),IF(VLOOKUP($X127,E!$B$3:'E'!$AN$500,12,FALSE)&lt;0.001,FIXED(VLOOKUP($X127,E!$B$3:'E'!$AN$500,12,FALSE),5),IF(VLOOKUP($X127,E!$B$3:'E'!$AN$500,12,FALSE)&lt;0.01,FIXED(VLOOKUP($X127,E!$B$3:'E'!$AN$500,12,FALSE),4),IF(VLOOKUP($X127,E!$B$3:'E'!$AN$500,12,FALSE)&lt;0.1,FIXED(VLOOKUP($X127,E!$B$3:'E'!$AN$500,12,FALSE),3),IF(VLOOKUP($X127,E!$B$3:'E'!$AN$500,12,FALSE)&lt;1,FIXED(VLOOKUP($X127,E!$B$3:'E'!$AN$500,12,FALSE),2),IF(VLOOKUP($X127,E!$B$3:'E'!$AN$500,12,FALSE)&lt;10,FIXED(VLOOKUP($X127,E!$B$3:'E'!$AN$500,12,FALSE),1),VLOOKUP($X127,E!$B$3:'E'!$AN$500,12,FALSE))))))))),"-")</f>
        <v>-</v>
      </c>
      <c r="U127" s="110" t="str">
        <f>IFERROR(IF(VLOOKUP($X127,E!$B$3:'E'!$AN$500,18,FALSE)=1000000000,"-",(IF(VLOOKUP($X127,E!$B$3:'E'!$AN$500,18,FALSE)&lt;0.0001,FIXED(VLOOKUP($X127,E!$B$3:'E'!$AN$500,18,FALSE),6),IF(VLOOKUP($X127,E!$B$3:'E'!$AN$500,18,FALSE)&lt;0.001,FIXED(VLOOKUP($X127,E!$B$3:'E'!$AN$500,18,FALSE),5),IF(VLOOKUP($X127,E!$B$3:'E'!$AN$500,18,FALSE)&lt;0.01,FIXED(VLOOKUP($X127,E!$B$3:'E'!$AN$500,18,FALSE),4),IF(VLOOKUP($X127,E!$B$3:'E'!$AN$500,18,FALSE)&lt;0.1,FIXED(VLOOKUP($X127,E!$B$3:'E'!$AN$500,18,FALSE),3),IF(VLOOKUP($X127,E!$B$3:'E'!$AN$500,18,FALSE)&lt;1,FIXED(VLOOKUP($X127,E!$B$3:'E'!$AN$500,18,FALSE),2),IF(VLOOKUP($X127,E!$B$3:'E'!$AN$500,18,FALSE)&lt;10,FIXED(VLOOKUP($X127,E!$B$3:'E'!$AN$500,18,FALSE),1),VLOOKUP($X127,E!$B$3:'E'!$AN$500,18,FALSE))))))))),"-")</f>
        <v>-</v>
      </c>
      <c r="X127" s="40">
        <v>1377</v>
      </c>
    </row>
    <row r="128" spans="1:24" ht="9" customHeight="1" x14ac:dyDescent="0.2">
      <c r="A128" s="104" t="s">
        <v>26</v>
      </c>
      <c r="E128" s="110" t="str">
        <f>IFERROR(IF(VLOOKUP($X128,E!$B$3:'E'!$AN$500,5,FALSE)=1000000000,"-",(IF(VLOOKUP($X128,E!$B$3:'E'!$AN$500,5,FALSE)&lt;0.0001,FIXED(VLOOKUP($X128,E!$B$3:'E'!$AN$500,5,FALSE),6),IF(VLOOKUP($X128,E!$B$3:'E'!$AN$500,5,FALSE)&lt;0.001,FIXED(VLOOKUP($X128,E!$B$3:'E'!$AN$500,5,FALSE),5),IF(VLOOKUP($X128,E!$B$3:'E'!$AN$500,5,FALSE)&lt;0.01,FIXED(VLOOKUP($X128,E!$B$3:'E'!$AN$500,5,FALSE),4),IF(VLOOKUP($X128,E!$B$3:'E'!$AN$500,5,FALSE)&lt;0.1,FIXED(VLOOKUP($X128,E!$B$3:'E'!$AN$500,5,FALSE),3),IF(VLOOKUP($X128,E!$B$3:'E'!$AN$500,5,FALSE)&lt;1,FIXED(VLOOKUP($X128,E!$B$3:'E'!$AN$500,5,FALSE),2),IF(VLOOKUP($X128,E!$B$3:'E'!$AN$500,5,FALSE)&lt;10,FIXED(VLOOKUP($X128,E!$B$3:'E'!$AN$500,5,FALSE),1),VLOOKUP($X128,E!$B$3:'E'!$AN$500,5,FALSE))))))))),"-")</f>
        <v>-</v>
      </c>
      <c r="F128" s="39" t="str">
        <f t="shared" si="7"/>
        <v>(1)</v>
      </c>
      <c r="G128" s="110" t="str">
        <f>IFERROR(IF(VLOOKUP($X128,E!$B$3:'E'!$AN$500,6,FALSE)=1000000000,"-",(IF(VLOOKUP($X128,E!$B$3:'E'!$AN$500,6,FALSE)&lt;0.0001,FIXED(VLOOKUP($X128,E!$B$3:'E'!$AN$500,6,FALSE),6),IF(VLOOKUP($X128,E!$B$3:'E'!$AN$500,6,FALSE)&lt;0.001,FIXED(VLOOKUP($X128,E!$B$3:'E'!$AN$500,6,FALSE),5),IF(VLOOKUP($X128,E!$B$3:'E'!$AN$500,6,FALSE)&lt;0.01,FIXED(VLOOKUP($X128,E!$B$3:'E'!$AN$500,6,FALSE),4),IF(VLOOKUP($X128,E!$B$3:'E'!$AN$500,6,FALSE)&lt;0.1,FIXED(VLOOKUP($X128,E!$B$3:'E'!$AN$500,6,FALSE),3),IF(VLOOKUP($X128,E!$B$3:'E'!$AN$500,6,FALSE)&lt;1,FIXED(VLOOKUP($X128,E!$B$3:'E'!$AN$500,6,FALSE),2),IF(VLOOKUP($X128,E!$B$3:'E'!$AN$500,6,FALSE)&lt;10,FIXED(VLOOKUP($X128,E!$B$3:'E'!$AN$500,6,FALSE),1),VLOOKUP($X128,E!$B$3:'E'!$AN$500,6,FALSE))))))))),"-")</f>
        <v>-</v>
      </c>
      <c r="H128" s="39" t="str">
        <f t="shared" si="8"/>
        <v>(1)</v>
      </c>
      <c r="I128" s="110" t="str">
        <f>IFERROR(IF(VLOOKUP($X128,E!$B$3:'E'!$AN$500,7,FALSE)=1000000000,"-",(IF(VLOOKUP($X128,E!$B$3:'E'!$AN$500,7,FALSE)&lt;0.0001,FIXED(VLOOKUP($X128,E!$B$3:'E'!$AN$500,7,FALSE),6),IF(VLOOKUP($X128,E!$B$3:'E'!$AN$500,7,FALSE)&lt;0.001,FIXED(VLOOKUP($X128,E!$B$3:'E'!$AN$500,7,FALSE),5),IF(VLOOKUP($X128,E!$B$3:'E'!$AN$500,7,FALSE)&lt;0.01,FIXED(VLOOKUP($X128,E!$B$3:'E'!$AN$500,7,FALSE),4),IF(VLOOKUP($X128,E!$B$3:'E'!$AN$500,7,FALSE)&lt;0.1,FIXED(VLOOKUP($X128,E!$B$3:'E'!$AN$500,7,FALSE),3),IF(VLOOKUP($X128,E!$B$3:'E'!$AN$500,7,FALSE)&lt;1,FIXED(VLOOKUP($X128,E!$B$3:'E'!$AN$500,7,FALSE),2),IF(VLOOKUP($X128,E!$B$3:'E'!$AN$500,7,FALSE)&lt;10,FIXED(VLOOKUP($X128,E!$B$3:'E'!$AN$500,7,FALSE),1),VLOOKUP($X128,E!$B$3:'E'!$AN$500,7,FALSE))))))))),"-")</f>
        <v>-</v>
      </c>
      <c r="J128" s="39" t="str">
        <f t="shared" si="9"/>
        <v>(1)</v>
      </c>
      <c r="K128" s="110" t="str">
        <f>IFERROR(IF(VLOOKUP($X128,E!$B$3:'E'!$AN$500,8,FALSE)=1000000000,"-",(IF(VLOOKUP($X128,E!$B$3:'E'!$AN$500,8,FALSE)&lt;0.0001,FIXED(VLOOKUP($X128,E!$B$3:'E'!$AN$500,8,FALSE),6),IF(VLOOKUP($X128,E!$B$3:'E'!$AN$500,8,FALSE)&lt;0.001,FIXED(VLOOKUP($X128,E!$B$3:'E'!$AN$500,8,FALSE),5),IF(VLOOKUP($X128,E!$B$3:'E'!$AN$500,8,FALSE)&lt;0.01,FIXED(VLOOKUP($X128,E!$B$3:'E'!$AN$500,8,FALSE),4),IF(VLOOKUP($X128,E!$B$3:'E'!$AN$500,8,FALSE)&lt;0.1,FIXED(VLOOKUP($X128,E!$B$3:'E'!$AN$500,8,FALSE),3),IF(VLOOKUP($X128,E!$B$3:'E'!$AN$500,8,FALSE)&lt;1,FIXED(VLOOKUP($X128,E!$B$3:'E'!$AN$500,8,FALSE),2),IF(VLOOKUP($X128,E!$B$3:'E'!$AN$500,8,FALSE)&lt;10,FIXED(VLOOKUP($X128,E!$B$3:'E'!$AN$500,8,FALSE),1),VLOOKUP($X128,E!$B$3:'E'!$AN$500,8,FALSE))))))))),"-")</f>
        <v>-</v>
      </c>
      <c r="L128" s="39" t="str">
        <f t="shared" si="10"/>
        <v>(1)</v>
      </c>
      <c r="M128" s="110" t="str">
        <f>IFERROR(IF(VLOOKUP($X128,E!$B$3:'E'!$AN$500,9,FALSE)=1000000000,"-",(IF(VLOOKUP($X128,E!$B$3:'E'!$AN$500,9,FALSE)&lt;0.0001,FIXED(VLOOKUP($X128,E!$B$3:'E'!$AN$500,9,FALSE),6),IF(VLOOKUP($X128,E!$B$3:'E'!$AN$500,9,FALSE)&lt;0.001,FIXED(VLOOKUP($X128,E!$B$3:'E'!$AN$500,9,FALSE),5),IF(VLOOKUP($X128,E!$B$3:'E'!$AN$500,9,FALSE)&lt;0.01,FIXED(VLOOKUP($X128,E!$B$3:'E'!$AN$500,9,FALSE),4),IF(VLOOKUP($X128,E!$B$3:'E'!$AN$500,9,FALSE)&lt;0.1,FIXED(VLOOKUP($X128,E!$B$3:'E'!$AN$500,9,FALSE),3),IF(VLOOKUP($X128,E!$B$3:'E'!$AN$500,9,FALSE)&lt;1,FIXED(VLOOKUP($X128,E!$B$3:'E'!$AN$500,9,FALSE),2),IF(VLOOKUP($X128,E!$B$3:'E'!$AN$500,9,FALSE)&lt;10,FIXED(VLOOKUP($X128,E!$B$3:'E'!$AN$500,9,FALSE),1),VLOOKUP($X128,E!$B$3:'E'!$AN$500,9,FALSE))))))))),"-")</f>
        <v>-</v>
      </c>
      <c r="N128" s="39" t="str">
        <f t="shared" si="11"/>
        <v>(1)</v>
      </c>
      <c r="O128" s="110" t="str">
        <f>IFERROR(IF(VLOOKUP($X128,E!$B$3:'E'!$AN$500,10,FALSE)=1000000000,"-",(IF(VLOOKUP($X128,E!$B$3:'E'!$AN$500,10,FALSE)&lt;0.0001,FIXED(VLOOKUP($X128,E!$B$3:'E'!$AN$500,10,FALSE),6),IF(VLOOKUP($X128,E!$B$3:'E'!$AN$500,10,FALSE)&lt;0.001,FIXED(VLOOKUP($X128,E!$B$3:'E'!$AN$500,10,FALSE),5),IF(VLOOKUP($X128,E!$B$3:'E'!$AN$500,10,FALSE)&lt;0.01,FIXED(VLOOKUP($X128,E!$B$3:'E'!$AN$500,10,FALSE),4),IF(VLOOKUP($X128,E!$B$3:'E'!$AN$500,10,FALSE)&lt;0.1,FIXED(VLOOKUP($X128,E!$B$3:'E'!$AN$500,10,FALSE),3),IF(VLOOKUP($X128,E!$B$3:'E'!$AN$500,10,FALSE)&lt;1,FIXED(VLOOKUP($X128,E!$B$3:'E'!$AN$500,10,FALSE),2),IF(VLOOKUP($X128,E!$B$3:'E'!$AN$500,10,FALSE)&lt;10,FIXED(VLOOKUP($X128,E!$B$3:'E'!$AN$500,10,FALSE),1),VLOOKUP($X128,E!$B$3:'E'!$AN$500,10,FALSE))))))))),"-")</f>
        <v>-</v>
      </c>
      <c r="Q128" s="110" t="str">
        <f>IFERROR(IF(VLOOKUP($X128,E!$B$3:'E'!$AN$500,11,FALSE)=1000000000,"-",(IF(VLOOKUP($X128,E!$B$3:'E'!$AN$500,11,FALSE)&lt;0.0001,FIXED(VLOOKUP($X128,E!$B$3:'E'!$AN$500,11,FALSE),6),IF(VLOOKUP($X128,E!$B$3:'E'!$AN$500,11,FALSE)&lt;0.001,FIXED(VLOOKUP($X128,E!$B$3:'E'!$AN$500,11,FALSE),5),IF(VLOOKUP($X128,E!$B$3:'E'!$AN$500,11,FALSE)&lt;0.01,FIXED(VLOOKUP($X128,E!$B$3:'E'!$AN$500,11,FALSE),4),IF(VLOOKUP($X128,E!$B$3:'E'!$AN$500,11,FALSE)&lt;0.1,FIXED(VLOOKUP($X128,E!$B$3:'E'!$AN$500,11,FALSE),3),IF(VLOOKUP($X128,E!$B$3:'E'!$AN$500,11,FALSE)&lt;1,FIXED(VLOOKUP($X128,E!$B$3:'E'!$AN$500,11,FALSE),2),IF(VLOOKUP($X128,E!$B$3:'E'!$AN$500,11,FALSE)&lt;10,FIXED(VLOOKUP($X128,E!$B$3:'E'!$AN$500,11,FALSE),1),VLOOKUP($X128,E!$B$3:'E'!$AN$500,11,FALSE))))))))),"-")</f>
        <v>-</v>
      </c>
      <c r="S128" s="110" t="str">
        <f>IFERROR(IF(VLOOKUP($X128,E!$B$3:'E'!$AN$500,12,FALSE)=1000000000,"-",(IF(VLOOKUP($X128,E!$B$3:'E'!$AN$500,12,FALSE)&lt;0.0001,FIXED(VLOOKUP($X128,E!$B$3:'E'!$AN$500,12,FALSE),6),IF(VLOOKUP($X128,E!$B$3:'E'!$AN$500,12,FALSE)&lt;0.001,FIXED(VLOOKUP($X128,E!$B$3:'E'!$AN$500,12,FALSE),5),IF(VLOOKUP($X128,E!$B$3:'E'!$AN$500,12,FALSE)&lt;0.01,FIXED(VLOOKUP($X128,E!$B$3:'E'!$AN$500,12,FALSE),4),IF(VLOOKUP($X128,E!$B$3:'E'!$AN$500,12,FALSE)&lt;0.1,FIXED(VLOOKUP($X128,E!$B$3:'E'!$AN$500,12,FALSE),3),IF(VLOOKUP($X128,E!$B$3:'E'!$AN$500,12,FALSE)&lt;1,FIXED(VLOOKUP($X128,E!$B$3:'E'!$AN$500,12,FALSE),2),IF(VLOOKUP($X128,E!$B$3:'E'!$AN$500,12,FALSE)&lt;10,FIXED(VLOOKUP($X128,E!$B$3:'E'!$AN$500,12,FALSE),1),VLOOKUP($X128,E!$B$3:'E'!$AN$500,12,FALSE))))))))),"-")</f>
        <v>-</v>
      </c>
      <c r="U128" s="110" t="str">
        <f>IFERROR(IF(VLOOKUP($X128,E!$B$3:'E'!$AN$500,18,FALSE)=1000000000,"-",(IF(VLOOKUP($X128,E!$B$3:'E'!$AN$500,18,FALSE)&lt;0.0001,FIXED(VLOOKUP($X128,E!$B$3:'E'!$AN$500,18,FALSE),6),IF(VLOOKUP($X128,E!$B$3:'E'!$AN$500,18,FALSE)&lt;0.001,FIXED(VLOOKUP($X128,E!$B$3:'E'!$AN$500,18,FALSE),5),IF(VLOOKUP($X128,E!$B$3:'E'!$AN$500,18,FALSE)&lt;0.01,FIXED(VLOOKUP($X128,E!$B$3:'E'!$AN$500,18,FALSE),4),IF(VLOOKUP($X128,E!$B$3:'E'!$AN$500,18,FALSE)&lt;0.1,FIXED(VLOOKUP($X128,E!$B$3:'E'!$AN$500,18,FALSE),3),IF(VLOOKUP($X128,E!$B$3:'E'!$AN$500,18,FALSE)&lt;1,FIXED(VLOOKUP($X128,E!$B$3:'E'!$AN$500,18,FALSE),2),IF(VLOOKUP($X128,E!$B$3:'E'!$AN$500,18,FALSE)&lt;10,FIXED(VLOOKUP($X128,E!$B$3:'E'!$AN$500,18,FALSE),1),VLOOKUP($X128,E!$B$3:'E'!$AN$500,18,FALSE))))))))),"-")</f>
        <v>-</v>
      </c>
      <c r="X128" s="40">
        <v>1380</v>
      </c>
    </row>
    <row r="129" spans="1:24" ht="9" customHeight="1" x14ac:dyDescent="0.2">
      <c r="A129" s="104" t="s">
        <v>2220</v>
      </c>
      <c r="E129" s="110" t="str">
        <f>IFERROR(IF(VLOOKUP($X129,E!$B$3:'E'!$AN$500,5,FALSE)=1000000000,"-",(IF(VLOOKUP($X129,E!$B$3:'E'!$AN$500,5,FALSE)&lt;0.0001,FIXED(VLOOKUP($X129,E!$B$3:'E'!$AN$500,5,FALSE),6),IF(VLOOKUP($X129,E!$B$3:'E'!$AN$500,5,FALSE)&lt;0.001,FIXED(VLOOKUP($X129,E!$B$3:'E'!$AN$500,5,FALSE),5),IF(VLOOKUP($X129,E!$B$3:'E'!$AN$500,5,FALSE)&lt;0.01,FIXED(VLOOKUP($X129,E!$B$3:'E'!$AN$500,5,FALSE),4),IF(VLOOKUP($X129,E!$B$3:'E'!$AN$500,5,FALSE)&lt;0.1,FIXED(VLOOKUP($X129,E!$B$3:'E'!$AN$500,5,FALSE),3),IF(VLOOKUP($X129,E!$B$3:'E'!$AN$500,5,FALSE)&lt;1,FIXED(VLOOKUP($X129,E!$B$3:'E'!$AN$500,5,FALSE),2),IF(VLOOKUP($X129,E!$B$3:'E'!$AN$500,5,FALSE)&lt;10,FIXED(VLOOKUP($X129,E!$B$3:'E'!$AN$500,5,FALSE),1),VLOOKUP($X129,E!$B$3:'E'!$AN$500,5,FALSE))))))))),"-")</f>
        <v>0,020</v>
      </c>
      <c r="G129" s="110" t="str">
        <f>IFERROR(IF(VLOOKUP($X129,E!$B$3:'E'!$AN$500,6,FALSE)=1000000000,"-",(IF(VLOOKUP($X129,E!$B$3:'E'!$AN$500,6,FALSE)&lt;0.0001,FIXED(VLOOKUP($X129,E!$B$3:'E'!$AN$500,6,FALSE),6),IF(VLOOKUP($X129,E!$B$3:'E'!$AN$500,6,FALSE)&lt;0.001,FIXED(VLOOKUP($X129,E!$B$3:'E'!$AN$500,6,FALSE),5),IF(VLOOKUP($X129,E!$B$3:'E'!$AN$500,6,FALSE)&lt;0.01,FIXED(VLOOKUP($X129,E!$B$3:'E'!$AN$500,6,FALSE),4),IF(VLOOKUP($X129,E!$B$3:'E'!$AN$500,6,FALSE)&lt;0.1,FIXED(VLOOKUP($X129,E!$B$3:'E'!$AN$500,6,FALSE),3),IF(VLOOKUP($X129,E!$B$3:'E'!$AN$500,6,FALSE)&lt;1,FIXED(VLOOKUP($X129,E!$B$3:'E'!$AN$500,6,FALSE),2),IF(VLOOKUP($X129,E!$B$3:'E'!$AN$500,6,FALSE)&lt;10,FIXED(VLOOKUP($X129,E!$B$3:'E'!$AN$500,6,FALSE),1),VLOOKUP($X129,E!$B$3:'E'!$AN$500,6,FALSE))))))))),"-")</f>
        <v>0,040</v>
      </c>
      <c r="I129" s="110" t="str">
        <f>IFERROR(IF(VLOOKUP($X129,E!$B$3:'E'!$AN$500,7,FALSE)=1000000000,"-",(IF(VLOOKUP($X129,E!$B$3:'E'!$AN$500,7,FALSE)&lt;0.0001,FIXED(VLOOKUP($X129,E!$B$3:'E'!$AN$500,7,FALSE),6),IF(VLOOKUP($X129,E!$B$3:'E'!$AN$500,7,FALSE)&lt;0.001,FIXED(VLOOKUP($X129,E!$B$3:'E'!$AN$500,7,FALSE),5),IF(VLOOKUP($X129,E!$B$3:'E'!$AN$500,7,FALSE)&lt;0.01,FIXED(VLOOKUP($X129,E!$B$3:'E'!$AN$500,7,FALSE),4),IF(VLOOKUP($X129,E!$B$3:'E'!$AN$500,7,FALSE)&lt;0.1,FIXED(VLOOKUP($X129,E!$B$3:'E'!$AN$500,7,FALSE),3),IF(VLOOKUP($X129,E!$B$3:'E'!$AN$500,7,FALSE)&lt;1,FIXED(VLOOKUP($X129,E!$B$3:'E'!$AN$500,7,FALSE),2),IF(VLOOKUP($X129,E!$B$3:'E'!$AN$500,7,FALSE)&lt;10,FIXED(VLOOKUP($X129,E!$B$3:'E'!$AN$500,7,FALSE),1),VLOOKUP($X129,E!$B$3:'E'!$AN$500,7,FALSE))))))))),"-")</f>
        <v>0,50</v>
      </c>
      <c r="K129" s="110" t="str">
        <f>IFERROR(IF(VLOOKUP($X129,E!$B$3:'E'!$AN$500,8,FALSE)=1000000000,"-",(IF(VLOOKUP($X129,E!$B$3:'E'!$AN$500,8,FALSE)&lt;0.0001,FIXED(VLOOKUP($X129,E!$B$3:'E'!$AN$500,8,FALSE),6),IF(VLOOKUP($X129,E!$B$3:'E'!$AN$500,8,FALSE)&lt;0.001,FIXED(VLOOKUP($X129,E!$B$3:'E'!$AN$500,8,FALSE),5),IF(VLOOKUP($X129,E!$B$3:'E'!$AN$500,8,FALSE)&lt;0.01,FIXED(VLOOKUP($X129,E!$B$3:'E'!$AN$500,8,FALSE),4),IF(VLOOKUP($X129,E!$B$3:'E'!$AN$500,8,FALSE)&lt;0.1,FIXED(VLOOKUP($X129,E!$B$3:'E'!$AN$500,8,FALSE),3),IF(VLOOKUP($X129,E!$B$3:'E'!$AN$500,8,FALSE)&lt;1,FIXED(VLOOKUP($X129,E!$B$3:'E'!$AN$500,8,FALSE),2),IF(VLOOKUP($X129,E!$B$3:'E'!$AN$500,8,FALSE)&lt;10,FIXED(VLOOKUP($X129,E!$B$3:'E'!$AN$500,8,FALSE),1),VLOOKUP($X129,E!$B$3:'E'!$AN$500,8,FALSE))))))))),"-")</f>
        <v>1,0</v>
      </c>
      <c r="M129" s="110" t="str">
        <f>IFERROR(IF(VLOOKUP($X129,E!$B$3:'E'!$AN$500,9,FALSE)=1000000000,"-",(IF(VLOOKUP($X129,E!$B$3:'E'!$AN$500,9,FALSE)&lt;0.0001,FIXED(VLOOKUP($X129,E!$B$3:'E'!$AN$500,9,FALSE),6),IF(VLOOKUP($X129,E!$B$3:'E'!$AN$500,9,FALSE)&lt;0.001,FIXED(VLOOKUP($X129,E!$B$3:'E'!$AN$500,9,FALSE),5),IF(VLOOKUP($X129,E!$B$3:'E'!$AN$500,9,FALSE)&lt;0.01,FIXED(VLOOKUP($X129,E!$B$3:'E'!$AN$500,9,FALSE),4),IF(VLOOKUP($X129,E!$B$3:'E'!$AN$500,9,FALSE)&lt;0.1,FIXED(VLOOKUP($X129,E!$B$3:'E'!$AN$500,9,FALSE),3),IF(VLOOKUP($X129,E!$B$3:'E'!$AN$500,9,FALSE)&lt;1,FIXED(VLOOKUP($X129,E!$B$3:'E'!$AN$500,9,FALSE),2),IF(VLOOKUP($X129,E!$B$3:'E'!$AN$500,9,FALSE)&lt;10,FIXED(VLOOKUP($X129,E!$B$3:'E'!$AN$500,9,FALSE),1),VLOOKUP($X129,E!$B$3:'E'!$AN$500,9,FALSE))))))))),"-")</f>
        <v>1,0</v>
      </c>
      <c r="O129" s="110" t="str">
        <f>IFERROR(IF(VLOOKUP($X129,E!$B$3:'E'!$AN$500,10,FALSE)=1000000000,"-",(IF(VLOOKUP($X129,E!$B$3:'E'!$AN$500,10,FALSE)&lt;0.0001,FIXED(VLOOKUP($X129,E!$B$3:'E'!$AN$500,10,FALSE),6),IF(VLOOKUP($X129,E!$B$3:'E'!$AN$500,10,FALSE)&lt;0.001,FIXED(VLOOKUP($X129,E!$B$3:'E'!$AN$500,10,FALSE),5),IF(VLOOKUP($X129,E!$B$3:'E'!$AN$500,10,FALSE)&lt;0.01,FIXED(VLOOKUP($X129,E!$B$3:'E'!$AN$500,10,FALSE),4),IF(VLOOKUP($X129,E!$B$3:'E'!$AN$500,10,FALSE)&lt;0.1,FIXED(VLOOKUP($X129,E!$B$3:'E'!$AN$500,10,FALSE),3),IF(VLOOKUP($X129,E!$B$3:'E'!$AN$500,10,FALSE)&lt;1,FIXED(VLOOKUP($X129,E!$B$3:'E'!$AN$500,10,FALSE),2),IF(VLOOKUP($X129,E!$B$3:'E'!$AN$500,10,FALSE)&lt;10,FIXED(VLOOKUP($X129,E!$B$3:'E'!$AN$500,10,FALSE),1),VLOOKUP($X129,E!$B$3:'E'!$AN$500,10,FALSE))))))))),"-")</f>
        <v>-</v>
      </c>
      <c r="Q129" s="110" t="str">
        <f>IFERROR(IF(VLOOKUP($X129,E!$B$3:'E'!$AN$500,11,FALSE)=1000000000,"-",(IF(VLOOKUP($X129,E!$B$3:'E'!$AN$500,11,FALSE)&lt;0.0001,FIXED(VLOOKUP($X129,E!$B$3:'E'!$AN$500,11,FALSE),6),IF(VLOOKUP($X129,E!$B$3:'E'!$AN$500,11,FALSE)&lt;0.001,FIXED(VLOOKUP($X129,E!$B$3:'E'!$AN$500,11,FALSE),5),IF(VLOOKUP($X129,E!$B$3:'E'!$AN$500,11,FALSE)&lt;0.01,FIXED(VLOOKUP($X129,E!$B$3:'E'!$AN$500,11,FALSE),4),IF(VLOOKUP($X129,E!$B$3:'E'!$AN$500,11,FALSE)&lt;0.1,FIXED(VLOOKUP($X129,E!$B$3:'E'!$AN$500,11,FALSE),3),IF(VLOOKUP($X129,E!$B$3:'E'!$AN$500,11,FALSE)&lt;1,FIXED(VLOOKUP($X129,E!$B$3:'E'!$AN$500,11,FALSE),2),IF(VLOOKUP($X129,E!$B$3:'E'!$AN$500,11,FALSE)&lt;10,FIXED(VLOOKUP($X129,E!$B$3:'E'!$AN$500,11,FALSE),1),VLOOKUP($X129,E!$B$3:'E'!$AN$500,11,FALSE))))))))),"-")</f>
        <v>-</v>
      </c>
      <c r="S129" s="110" t="str">
        <f>IFERROR(IF(VLOOKUP($X129,E!$B$3:'E'!$AN$500,12,FALSE)=1000000000,"-",(IF(VLOOKUP($X129,E!$B$3:'E'!$AN$500,12,FALSE)&lt;0.0001,FIXED(VLOOKUP($X129,E!$B$3:'E'!$AN$500,12,FALSE),6),IF(VLOOKUP($X129,E!$B$3:'E'!$AN$500,12,FALSE)&lt;0.001,FIXED(VLOOKUP($X129,E!$B$3:'E'!$AN$500,12,FALSE),5),IF(VLOOKUP($X129,E!$B$3:'E'!$AN$500,12,FALSE)&lt;0.01,FIXED(VLOOKUP($X129,E!$B$3:'E'!$AN$500,12,FALSE),4),IF(VLOOKUP($X129,E!$B$3:'E'!$AN$500,12,FALSE)&lt;0.1,FIXED(VLOOKUP($X129,E!$B$3:'E'!$AN$500,12,FALSE),3),IF(VLOOKUP($X129,E!$B$3:'E'!$AN$500,12,FALSE)&lt;1,FIXED(VLOOKUP($X129,E!$B$3:'E'!$AN$500,12,FALSE),2),IF(VLOOKUP($X129,E!$B$3:'E'!$AN$500,12,FALSE)&lt;10,FIXED(VLOOKUP($X129,E!$B$3:'E'!$AN$500,12,FALSE),1),VLOOKUP($X129,E!$B$3:'E'!$AN$500,12,FALSE))))))))),"-")</f>
        <v>1,0</v>
      </c>
      <c r="U129" s="110" t="str">
        <f>IFERROR(IF(VLOOKUP($X129,E!$B$3:'E'!$AN$500,18,FALSE)=1000000000,"-",(IF(VLOOKUP($X129,E!$B$3:'E'!$AN$500,18,FALSE)&lt;0.0001,FIXED(VLOOKUP($X129,E!$B$3:'E'!$AN$500,18,FALSE),6),IF(VLOOKUP($X129,E!$B$3:'E'!$AN$500,18,FALSE)&lt;0.001,FIXED(VLOOKUP($X129,E!$B$3:'E'!$AN$500,18,FALSE),5),IF(VLOOKUP($X129,E!$B$3:'E'!$AN$500,18,FALSE)&lt;0.01,FIXED(VLOOKUP($X129,E!$B$3:'E'!$AN$500,18,FALSE),4),IF(VLOOKUP($X129,E!$B$3:'E'!$AN$500,18,FALSE)&lt;0.1,FIXED(VLOOKUP($X129,E!$B$3:'E'!$AN$500,18,FALSE),3),IF(VLOOKUP($X129,E!$B$3:'E'!$AN$500,18,FALSE)&lt;1,FIXED(VLOOKUP($X129,E!$B$3:'E'!$AN$500,18,FALSE),2),IF(VLOOKUP($X129,E!$B$3:'E'!$AN$500,18,FALSE)&lt;10,FIXED(VLOOKUP($X129,E!$B$3:'E'!$AN$500,18,FALSE),1),VLOOKUP($X129,E!$B$3:'E'!$AN$500,18,FALSE))))))))),"-")</f>
        <v>0,010</v>
      </c>
      <c r="X129" s="40">
        <v>1365</v>
      </c>
    </row>
    <row r="130" spans="1:24" ht="4.5" customHeight="1" x14ac:dyDescent="0.2">
      <c r="A130" s="132"/>
      <c r="B130" s="108"/>
      <c r="C130" s="108"/>
      <c r="D130" s="108"/>
      <c r="E130" s="112"/>
      <c r="F130" s="137"/>
      <c r="G130" s="112"/>
      <c r="H130" s="137"/>
      <c r="I130" s="112"/>
      <c r="J130" s="137"/>
      <c r="K130" s="112"/>
      <c r="L130" s="137"/>
      <c r="M130" s="112"/>
      <c r="N130" s="137"/>
      <c r="O130" s="112"/>
      <c r="P130" s="137"/>
      <c r="Q130" s="112"/>
      <c r="R130" s="137"/>
      <c r="S130" s="112"/>
      <c r="T130" s="137"/>
      <c r="U130" s="112"/>
      <c r="V130" s="137"/>
    </row>
    <row r="131" spans="1:24" ht="9" customHeight="1" x14ac:dyDescent="0.2">
      <c r="A131" s="105" t="s">
        <v>2221</v>
      </c>
      <c r="B131" s="99"/>
      <c r="C131" s="99"/>
      <c r="D131" s="99"/>
    </row>
    <row r="132" spans="1:24" ht="9" customHeight="1" x14ac:dyDescent="0.2">
      <c r="A132" s="104" t="s">
        <v>2223</v>
      </c>
      <c r="E132" s="110" t="str">
        <f>IFERROR(IF(VLOOKUP($X132,E!$B$3:'E'!$AN$500,5,FALSE)=1000000000,"-",(IF(VLOOKUP($X132,E!$B$3:'E'!$AN$500,5,FALSE)&lt;0.0001,FIXED(VLOOKUP($X132,E!$B$3:'E'!$AN$500,5,FALSE),6),IF(VLOOKUP($X132,E!$B$3:'E'!$AN$500,5,FALSE)&lt;0.001,FIXED(VLOOKUP($X132,E!$B$3:'E'!$AN$500,5,FALSE),5),IF(VLOOKUP($X132,E!$B$3:'E'!$AN$500,5,FALSE)&lt;0.01,FIXED(VLOOKUP($X132,E!$B$3:'E'!$AN$500,5,FALSE),4),IF(VLOOKUP($X132,E!$B$3:'E'!$AN$500,5,FALSE)&lt;0.1,FIXED(VLOOKUP($X132,E!$B$3:'E'!$AN$500,5,FALSE),3),IF(VLOOKUP($X132,E!$B$3:'E'!$AN$500,5,FALSE)&lt;1,FIXED(VLOOKUP($X132,E!$B$3:'E'!$AN$500,5,FALSE),2),IF(VLOOKUP($X132,E!$B$3:'E'!$AN$500,5,FALSE)&lt;10,FIXED(VLOOKUP($X132,E!$B$3:'E'!$AN$500,5,FALSE),1),VLOOKUP($X132,E!$B$3:'E'!$AN$500,5,FALSE))))))))),"-")</f>
        <v>0,20</v>
      </c>
      <c r="G132" s="110" t="str">
        <f>IFERROR(IF(VLOOKUP($X132,E!$B$3:'E'!$AN$500,6,FALSE)=1000000000,"-",(IF(VLOOKUP($X132,E!$B$3:'E'!$AN$500,6,FALSE)&lt;0.0001,FIXED(VLOOKUP($X132,E!$B$3:'E'!$AN$500,6,FALSE),6),IF(VLOOKUP($X132,E!$B$3:'E'!$AN$500,6,FALSE)&lt;0.001,FIXED(VLOOKUP($X132,E!$B$3:'E'!$AN$500,6,FALSE),5),IF(VLOOKUP($X132,E!$B$3:'E'!$AN$500,6,FALSE)&lt;0.01,FIXED(VLOOKUP($X132,E!$B$3:'E'!$AN$500,6,FALSE),4),IF(VLOOKUP($X132,E!$B$3:'E'!$AN$500,6,FALSE)&lt;0.1,FIXED(VLOOKUP($X132,E!$B$3:'E'!$AN$500,6,FALSE),3),IF(VLOOKUP($X132,E!$B$3:'E'!$AN$500,6,FALSE)&lt;1,FIXED(VLOOKUP($X132,E!$B$3:'E'!$AN$500,6,FALSE),2),IF(VLOOKUP($X132,E!$B$3:'E'!$AN$500,6,FALSE)&lt;10,FIXED(VLOOKUP($X132,E!$B$3:'E'!$AN$500,6,FALSE),1),VLOOKUP($X132,E!$B$3:'E'!$AN$500,6,FALSE))))))))),"-")</f>
        <v>0,20</v>
      </c>
      <c r="I132" s="110" t="str">
        <f>IFERROR(IF(VLOOKUP($X132,E!$B$3:'E'!$AN$500,7,FALSE)=1000000000,"-",(IF(VLOOKUP($X132,E!$B$3:'E'!$AN$500,7,FALSE)&lt;0.0001,FIXED(VLOOKUP($X132,E!$B$3:'E'!$AN$500,7,FALSE),6),IF(VLOOKUP($X132,E!$B$3:'E'!$AN$500,7,FALSE)&lt;0.001,FIXED(VLOOKUP($X132,E!$B$3:'E'!$AN$500,7,FALSE),5),IF(VLOOKUP($X132,E!$B$3:'E'!$AN$500,7,FALSE)&lt;0.01,FIXED(VLOOKUP($X132,E!$B$3:'E'!$AN$500,7,FALSE),4),IF(VLOOKUP($X132,E!$B$3:'E'!$AN$500,7,FALSE)&lt;0.1,FIXED(VLOOKUP($X132,E!$B$3:'E'!$AN$500,7,FALSE),3),IF(VLOOKUP($X132,E!$B$3:'E'!$AN$500,7,FALSE)&lt;1,FIXED(VLOOKUP($X132,E!$B$3:'E'!$AN$500,7,FALSE),2),IF(VLOOKUP($X132,E!$B$3:'E'!$AN$500,7,FALSE)&lt;10,FIXED(VLOOKUP($X132,E!$B$3:'E'!$AN$500,7,FALSE),1),VLOOKUP($X132,E!$B$3:'E'!$AN$500,7,FALSE))))))))),"-")</f>
        <v>0,20</v>
      </c>
      <c r="K132" s="110">
        <f>IFERROR(IF(VLOOKUP($X132,E!$B$3:'E'!$AN$500,8,FALSE)=1000000000,"-",(IF(VLOOKUP($X132,E!$B$3:'E'!$AN$500,8,FALSE)&lt;0.0001,FIXED(VLOOKUP($X132,E!$B$3:'E'!$AN$500,8,FALSE),6),IF(VLOOKUP($X132,E!$B$3:'E'!$AN$500,8,FALSE)&lt;0.001,FIXED(VLOOKUP($X132,E!$B$3:'E'!$AN$500,8,FALSE),5),IF(VLOOKUP($X132,E!$B$3:'E'!$AN$500,8,FALSE)&lt;0.01,FIXED(VLOOKUP($X132,E!$B$3:'E'!$AN$500,8,FALSE),4),IF(VLOOKUP($X132,E!$B$3:'E'!$AN$500,8,FALSE)&lt;0.1,FIXED(VLOOKUP($X132,E!$B$3:'E'!$AN$500,8,FALSE),3),IF(VLOOKUP($X132,E!$B$3:'E'!$AN$500,8,FALSE)&lt;1,FIXED(VLOOKUP($X132,E!$B$3:'E'!$AN$500,8,FALSE),2),IF(VLOOKUP($X132,E!$B$3:'E'!$AN$500,8,FALSE)&lt;10,FIXED(VLOOKUP($X132,E!$B$3:'E'!$AN$500,8,FALSE),1),VLOOKUP($X132,E!$B$3:'E'!$AN$500,8,FALSE))))))))),"-")</f>
        <v>50</v>
      </c>
      <c r="M132" s="110">
        <f>IFERROR(IF(VLOOKUP($X132,E!$B$3:'E'!$AN$500,9,FALSE)=1000000000,"-",(IF(VLOOKUP($X132,E!$B$3:'E'!$AN$500,9,FALSE)&lt;0.0001,FIXED(VLOOKUP($X132,E!$B$3:'E'!$AN$500,9,FALSE),6),IF(VLOOKUP($X132,E!$B$3:'E'!$AN$500,9,FALSE)&lt;0.001,FIXED(VLOOKUP($X132,E!$B$3:'E'!$AN$500,9,FALSE),5),IF(VLOOKUP($X132,E!$B$3:'E'!$AN$500,9,FALSE)&lt;0.01,FIXED(VLOOKUP($X132,E!$B$3:'E'!$AN$500,9,FALSE),4),IF(VLOOKUP($X132,E!$B$3:'E'!$AN$500,9,FALSE)&lt;0.1,FIXED(VLOOKUP($X132,E!$B$3:'E'!$AN$500,9,FALSE),3),IF(VLOOKUP($X132,E!$B$3:'E'!$AN$500,9,FALSE)&lt;1,FIXED(VLOOKUP($X132,E!$B$3:'E'!$AN$500,9,FALSE),2),IF(VLOOKUP($X132,E!$B$3:'E'!$AN$500,9,FALSE)&lt;10,FIXED(VLOOKUP($X132,E!$B$3:'E'!$AN$500,9,FALSE),1),VLOOKUP($X132,E!$B$3:'E'!$AN$500,9,FALSE))))))))),"-")</f>
        <v>50</v>
      </c>
      <c r="O132" s="110" t="str">
        <f>IFERROR(IF(VLOOKUP($X132,E!$B$3:'E'!$AN$500,10,FALSE)=1000000000,"-",(IF(VLOOKUP($X132,E!$B$3:'E'!$AN$500,10,FALSE)&lt;0.0001,FIXED(VLOOKUP($X132,E!$B$3:'E'!$AN$500,10,FALSE),6),IF(VLOOKUP($X132,E!$B$3:'E'!$AN$500,10,FALSE)&lt;0.001,FIXED(VLOOKUP($X132,E!$B$3:'E'!$AN$500,10,FALSE),5),IF(VLOOKUP($X132,E!$B$3:'E'!$AN$500,10,FALSE)&lt;0.01,FIXED(VLOOKUP($X132,E!$B$3:'E'!$AN$500,10,FALSE),4),IF(VLOOKUP($X132,E!$B$3:'E'!$AN$500,10,FALSE)&lt;0.1,FIXED(VLOOKUP($X132,E!$B$3:'E'!$AN$500,10,FALSE),3),IF(VLOOKUP($X132,E!$B$3:'E'!$AN$500,10,FALSE)&lt;1,FIXED(VLOOKUP($X132,E!$B$3:'E'!$AN$500,10,FALSE),2),IF(VLOOKUP($X132,E!$B$3:'E'!$AN$500,10,FALSE)&lt;10,FIXED(VLOOKUP($X132,E!$B$3:'E'!$AN$500,10,FALSE),1),VLOOKUP($X132,E!$B$3:'E'!$AN$500,10,FALSE))))))))),"-")</f>
        <v>-</v>
      </c>
      <c r="Q132" s="110" t="str">
        <f>IFERROR(IF(VLOOKUP($X132,E!$B$3:'E'!$AN$500,11,FALSE)=1000000000,"-",(IF(VLOOKUP($X132,E!$B$3:'E'!$AN$500,11,FALSE)&lt;0.0001,FIXED(VLOOKUP($X132,E!$B$3:'E'!$AN$500,11,FALSE),6),IF(VLOOKUP($X132,E!$B$3:'E'!$AN$500,11,FALSE)&lt;0.001,FIXED(VLOOKUP($X132,E!$B$3:'E'!$AN$500,11,FALSE),5),IF(VLOOKUP($X132,E!$B$3:'E'!$AN$500,11,FALSE)&lt;0.01,FIXED(VLOOKUP($X132,E!$B$3:'E'!$AN$500,11,FALSE),4),IF(VLOOKUP($X132,E!$B$3:'E'!$AN$500,11,FALSE)&lt;0.1,FIXED(VLOOKUP($X132,E!$B$3:'E'!$AN$500,11,FALSE),3),IF(VLOOKUP($X132,E!$B$3:'E'!$AN$500,11,FALSE)&lt;1,FIXED(VLOOKUP($X132,E!$B$3:'E'!$AN$500,11,FALSE),2),IF(VLOOKUP($X132,E!$B$3:'E'!$AN$500,11,FALSE)&lt;10,FIXED(VLOOKUP($X132,E!$B$3:'E'!$AN$500,11,FALSE),1),VLOOKUP($X132,E!$B$3:'E'!$AN$500,11,FALSE))))))))),"-")</f>
        <v>-</v>
      </c>
      <c r="S132" s="110">
        <f>IFERROR(IF(VLOOKUP($X132,E!$B$3:'E'!$AN$500,12,FALSE)=1000000000,"-",(IF(VLOOKUP($X132,E!$B$3:'E'!$AN$500,12,FALSE)&lt;0.0001,FIXED(VLOOKUP($X132,E!$B$3:'E'!$AN$500,12,FALSE),6),IF(VLOOKUP($X132,E!$B$3:'E'!$AN$500,12,FALSE)&lt;0.001,FIXED(VLOOKUP($X132,E!$B$3:'E'!$AN$500,12,FALSE),5),IF(VLOOKUP($X132,E!$B$3:'E'!$AN$500,12,FALSE)&lt;0.01,FIXED(VLOOKUP($X132,E!$B$3:'E'!$AN$500,12,FALSE),4),IF(VLOOKUP($X132,E!$B$3:'E'!$AN$500,12,FALSE)&lt;0.1,FIXED(VLOOKUP($X132,E!$B$3:'E'!$AN$500,12,FALSE),3),IF(VLOOKUP($X132,E!$B$3:'E'!$AN$500,12,FALSE)&lt;1,FIXED(VLOOKUP($X132,E!$B$3:'E'!$AN$500,12,FALSE),2),IF(VLOOKUP($X132,E!$B$3:'E'!$AN$500,12,FALSE)&lt;10,FIXED(VLOOKUP($X132,E!$B$3:'E'!$AN$500,12,FALSE),1),VLOOKUP($X132,E!$B$3:'E'!$AN$500,12,FALSE))))))))),"-")</f>
        <v>50</v>
      </c>
      <c r="U132" s="110">
        <f>IFERROR(IF(VLOOKUP($X132,E!$B$3:'E'!$AN$500,18,FALSE)=1000000000,"-",(IF(VLOOKUP($X132,E!$B$3:'E'!$AN$500,18,FALSE)&lt;0.0001,FIXED(VLOOKUP($X132,E!$B$3:'E'!$AN$500,18,FALSE),6),IF(VLOOKUP($X132,E!$B$3:'E'!$AN$500,18,FALSE)&lt;0.001,FIXED(VLOOKUP($X132,E!$B$3:'E'!$AN$500,18,FALSE),5),IF(VLOOKUP($X132,E!$B$3:'E'!$AN$500,18,FALSE)&lt;0.01,FIXED(VLOOKUP($X132,E!$B$3:'E'!$AN$500,18,FALSE),4),IF(VLOOKUP($X132,E!$B$3:'E'!$AN$500,18,FALSE)&lt;0.1,FIXED(VLOOKUP($X132,E!$B$3:'E'!$AN$500,18,FALSE),3),IF(VLOOKUP($X132,E!$B$3:'E'!$AN$500,18,FALSE)&lt;1,FIXED(VLOOKUP($X132,E!$B$3:'E'!$AN$500,18,FALSE),2),IF(VLOOKUP($X132,E!$B$3:'E'!$AN$500,18,FALSE)&lt;10,FIXED(VLOOKUP($X132,E!$B$3:'E'!$AN$500,18,FALSE),1),VLOOKUP($X132,E!$B$3:'E'!$AN$500,18,FALSE))))))))),"-")</f>
        <v>30</v>
      </c>
      <c r="X132" s="40">
        <v>2561</v>
      </c>
    </row>
    <row r="133" spans="1:24" ht="9" customHeight="1" x14ac:dyDescent="0.2">
      <c r="A133" s="104" t="s">
        <v>2222</v>
      </c>
      <c r="E133" s="110" t="str">
        <f>IFERROR(IF(VLOOKUP($X133,E!$B$3:'E'!$AN$500,5,FALSE)=1000000000,"-",(IF(VLOOKUP($X133,E!$B$3:'E'!$AN$500,5,FALSE)&lt;0.0001,FIXED(VLOOKUP($X133,E!$B$3:'E'!$AN$500,5,FALSE),6),IF(VLOOKUP($X133,E!$B$3:'E'!$AN$500,5,FALSE)&lt;0.001,FIXED(VLOOKUP($X133,E!$B$3:'E'!$AN$500,5,FALSE),5),IF(VLOOKUP($X133,E!$B$3:'E'!$AN$500,5,FALSE)&lt;0.01,FIXED(VLOOKUP($X133,E!$B$3:'E'!$AN$500,5,FALSE),4),IF(VLOOKUP($X133,E!$B$3:'E'!$AN$500,5,FALSE)&lt;0.1,FIXED(VLOOKUP($X133,E!$B$3:'E'!$AN$500,5,FALSE),3),IF(VLOOKUP($X133,E!$B$3:'E'!$AN$500,5,FALSE)&lt;1,FIXED(VLOOKUP($X133,E!$B$3:'E'!$AN$500,5,FALSE),2),IF(VLOOKUP($X133,E!$B$3:'E'!$AN$500,5,FALSE)&lt;10,FIXED(VLOOKUP($X133,E!$B$3:'E'!$AN$500,5,FALSE),1),VLOOKUP($X133,E!$B$3:'E'!$AN$500,5,FALSE))))))))),"-")</f>
        <v>0,15</v>
      </c>
      <c r="G133" s="110" t="str">
        <f>IFERROR(IF(VLOOKUP($X133,E!$B$3:'E'!$AN$500,6,FALSE)=1000000000,"-",(IF(VLOOKUP($X133,E!$B$3:'E'!$AN$500,6,FALSE)&lt;0.0001,FIXED(VLOOKUP($X133,E!$B$3:'E'!$AN$500,6,FALSE),6),IF(VLOOKUP($X133,E!$B$3:'E'!$AN$500,6,FALSE)&lt;0.001,FIXED(VLOOKUP($X133,E!$B$3:'E'!$AN$500,6,FALSE),5),IF(VLOOKUP($X133,E!$B$3:'E'!$AN$500,6,FALSE)&lt;0.01,FIXED(VLOOKUP($X133,E!$B$3:'E'!$AN$500,6,FALSE),4),IF(VLOOKUP($X133,E!$B$3:'E'!$AN$500,6,FALSE)&lt;0.1,FIXED(VLOOKUP($X133,E!$B$3:'E'!$AN$500,6,FALSE),3),IF(VLOOKUP($X133,E!$B$3:'E'!$AN$500,6,FALSE)&lt;1,FIXED(VLOOKUP($X133,E!$B$3:'E'!$AN$500,6,FALSE),2),IF(VLOOKUP($X133,E!$B$3:'E'!$AN$500,6,FALSE)&lt;10,FIXED(VLOOKUP($X133,E!$B$3:'E'!$AN$500,6,FALSE),1),VLOOKUP($X133,E!$B$3:'E'!$AN$500,6,FALSE))))))))),"-")</f>
        <v>0,15</v>
      </c>
      <c r="I133" s="110" t="str">
        <f>IFERROR(IF(VLOOKUP($X133,E!$B$3:'E'!$AN$500,7,FALSE)=1000000000,"-",(IF(VLOOKUP($X133,E!$B$3:'E'!$AN$500,7,FALSE)&lt;0.0001,FIXED(VLOOKUP($X133,E!$B$3:'E'!$AN$500,7,FALSE),6),IF(VLOOKUP($X133,E!$B$3:'E'!$AN$500,7,FALSE)&lt;0.001,FIXED(VLOOKUP($X133,E!$B$3:'E'!$AN$500,7,FALSE),5),IF(VLOOKUP($X133,E!$B$3:'E'!$AN$500,7,FALSE)&lt;0.01,FIXED(VLOOKUP($X133,E!$B$3:'E'!$AN$500,7,FALSE),4),IF(VLOOKUP($X133,E!$B$3:'E'!$AN$500,7,FALSE)&lt;0.1,FIXED(VLOOKUP($X133,E!$B$3:'E'!$AN$500,7,FALSE),3),IF(VLOOKUP($X133,E!$B$3:'E'!$AN$500,7,FALSE)&lt;1,FIXED(VLOOKUP($X133,E!$B$3:'E'!$AN$500,7,FALSE),2),IF(VLOOKUP($X133,E!$B$3:'E'!$AN$500,7,FALSE)&lt;10,FIXED(VLOOKUP($X133,E!$B$3:'E'!$AN$500,7,FALSE),1),VLOOKUP($X133,E!$B$3:'E'!$AN$500,7,FALSE))))))))),"-")</f>
        <v>0,15</v>
      </c>
      <c r="K133" s="110" t="str">
        <f>IFERROR(IF(VLOOKUP($X133,E!$B$3:'E'!$AN$500,8,FALSE)=1000000000,"-",(IF(VLOOKUP($X133,E!$B$3:'E'!$AN$500,8,FALSE)&lt;0.0001,FIXED(VLOOKUP($X133,E!$B$3:'E'!$AN$500,8,FALSE),6),IF(VLOOKUP($X133,E!$B$3:'E'!$AN$500,8,FALSE)&lt;0.001,FIXED(VLOOKUP($X133,E!$B$3:'E'!$AN$500,8,FALSE),5),IF(VLOOKUP($X133,E!$B$3:'E'!$AN$500,8,FALSE)&lt;0.01,FIXED(VLOOKUP($X133,E!$B$3:'E'!$AN$500,8,FALSE),4),IF(VLOOKUP($X133,E!$B$3:'E'!$AN$500,8,FALSE)&lt;0.1,FIXED(VLOOKUP($X133,E!$B$3:'E'!$AN$500,8,FALSE),3),IF(VLOOKUP($X133,E!$B$3:'E'!$AN$500,8,FALSE)&lt;1,FIXED(VLOOKUP($X133,E!$B$3:'E'!$AN$500,8,FALSE),2),IF(VLOOKUP($X133,E!$B$3:'E'!$AN$500,8,FALSE)&lt;10,FIXED(VLOOKUP($X133,E!$B$3:'E'!$AN$500,8,FALSE),1),VLOOKUP($X133,E!$B$3:'E'!$AN$500,8,FALSE))))))))),"-")</f>
        <v>-</v>
      </c>
      <c r="L133" s="39" t="str">
        <f>IF(K133="-","(1)","")</f>
        <v>(1)</v>
      </c>
      <c r="M133" s="110" t="str">
        <f>IFERROR(IF(VLOOKUP($X133,E!$B$3:'E'!$AN$500,9,FALSE)=1000000000,"-",(IF(VLOOKUP($X133,E!$B$3:'E'!$AN$500,9,FALSE)&lt;0.0001,FIXED(VLOOKUP($X133,E!$B$3:'E'!$AN$500,9,FALSE),6),IF(VLOOKUP($X133,E!$B$3:'E'!$AN$500,9,FALSE)&lt;0.001,FIXED(VLOOKUP($X133,E!$B$3:'E'!$AN$500,9,FALSE),5),IF(VLOOKUP($X133,E!$B$3:'E'!$AN$500,9,FALSE)&lt;0.01,FIXED(VLOOKUP($X133,E!$B$3:'E'!$AN$500,9,FALSE),4),IF(VLOOKUP($X133,E!$B$3:'E'!$AN$500,9,FALSE)&lt;0.1,FIXED(VLOOKUP($X133,E!$B$3:'E'!$AN$500,9,FALSE),3),IF(VLOOKUP($X133,E!$B$3:'E'!$AN$500,9,FALSE)&lt;1,FIXED(VLOOKUP($X133,E!$B$3:'E'!$AN$500,9,FALSE),2),IF(VLOOKUP($X133,E!$B$3:'E'!$AN$500,9,FALSE)&lt;10,FIXED(VLOOKUP($X133,E!$B$3:'E'!$AN$500,9,FALSE),1),VLOOKUP($X133,E!$B$3:'E'!$AN$500,9,FALSE))))))))),"-")</f>
        <v>-</v>
      </c>
      <c r="N133" s="39" t="str">
        <f>IF(M133="-","(1)","")</f>
        <v>(1)</v>
      </c>
      <c r="O133" s="110" t="str">
        <f>IFERROR(IF(VLOOKUP($X133,E!$B$3:'E'!$AN$500,10,FALSE)=1000000000,"-",(IF(VLOOKUP($X133,E!$B$3:'E'!$AN$500,10,FALSE)&lt;0.0001,FIXED(VLOOKUP($X133,E!$B$3:'E'!$AN$500,10,FALSE),6),IF(VLOOKUP($X133,E!$B$3:'E'!$AN$500,10,FALSE)&lt;0.001,FIXED(VLOOKUP($X133,E!$B$3:'E'!$AN$500,10,FALSE),5),IF(VLOOKUP($X133,E!$B$3:'E'!$AN$500,10,FALSE)&lt;0.01,FIXED(VLOOKUP($X133,E!$B$3:'E'!$AN$500,10,FALSE),4),IF(VLOOKUP($X133,E!$B$3:'E'!$AN$500,10,FALSE)&lt;0.1,FIXED(VLOOKUP($X133,E!$B$3:'E'!$AN$500,10,FALSE),3),IF(VLOOKUP($X133,E!$B$3:'E'!$AN$500,10,FALSE)&lt;1,FIXED(VLOOKUP($X133,E!$B$3:'E'!$AN$500,10,FALSE),2),IF(VLOOKUP($X133,E!$B$3:'E'!$AN$500,10,FALSE)&lt;10,FIXED(VLOOKUP($X133,E!$B$3:'E'!$AN$500,10,FALSE),1),VLOOKUP($X133,E!$B$3:'E'!$AN$500,10,FALSE))))))))),"-")</f>
        <v>-</v>
      </c>
      <c r="Q133" s="110" t="str">
        <f>IFERROR(IF(VLOOKUP($X133,E!$B$3:'E'!$AN$500,11,FALSE)=1000000000,"-",(IF(VLOOKUP($X133,E!$B$3:'E'!$AN$500,11,FALSE)&lt;0.0001,FIXED(VLOOKUP($X133,E!$B$3:'E'!$AN$500,11,FALSE),6),IF(VLOOKUP($X133,E!$B$3:'E'!$AN$500,11,FALSE)&lt;0.001,FIXED(VLOOKUP($X133,E!$B$3:'E'!$AN$500,11,FALSE),5),IF(VLOOKUP($X133,E!$B$3:'E'!$AN$500,11,FALSE)&lt;0.01,FIXED(VLOOKUP($X133,E!$B$3:'E'!$AN$500,11,FALSE),4),IF(VLOOKUP($X133,E!$B$3:'E'!$AN$500,11,FALSE)&lt;0.1,FIXED(VLOOKUP($X133,E!$B$3:'E'!$AN$500,11,FALSE),3),IF(VLOOKUP($X133,E!$B$3:'E'!$AN$500,11,FALSE)&lt;1,FIXED(VLOOKUP($X133,E!$B$3:'E'!$AN$500,11,FALSE),2),IF(VLOOKUP($X133,E!$B$3:'E'!$AN$500,11,FALSE)&lt;10,FIXED(VLOOKUP($X133,E!$B$3:'E'!$AN$500,11,FALSE),1),VLOOKUP($X133,E!$B$3:'E'!$AN$500,11,FALSE))))))))),"-")</f>
        <v>-</v>
      </c>
      <c r="S133" s="110" t="str">
        <f>IFERROR(IF(VLOOKUP($X133,E!$B$3:'E'!$AN$500,12,FALSE)=1000000000,"-",(IF(VLOOKUP($X133,E!$B$3:'E'!$AN$500,12,FALSE)&lt;0.0001,FIXED(VLOOKUP($X133,E!$B$3:'E'!$AN$500,12,FALSE),6),IF(VLOOKUP($X133,E!$B$3:'E'!$AN$500,12,FALSE)&lt;0.001,FIXED(VLOOKUP($X133,E!$B$3:'E'!$AN$500,12,FALSE),5),IF(VLOOKUP($X133,E!$B$3:'E'!$AN$500,12,FALSE)&lt;0.01,FIXED(VLOOKUP($X133,E!$B$3:'E'!$AN$500,12,FALSE),4),IF(VLOOKUP($X133,E!$B$3:'E'!$AN$500,12,FALSE)&lt;0.1,FIXED(VLOOKUP($X133,E!$B$3:'E'!$AN$500,12,FALSE),3),IF(VLOOKUP($X133,E!$B$3:'E'!$AN$500,12,FALSE)&lt;1,FIXED(VLOOKUP($X133,E!$B$3:'E'!$AN$500,12,FALSE),2),IF(VLOOKUP($X133,E!$B$3:'E'!$AN$500,12,FALSE)&lt;10,FIXED(VLOOKUP($X133,E!$B$3:'E'!$AN$500,12,FALSE),1),VLOOKUP($X133,E!$B$3:'E'!$AN$500,12,FALSE))))))))),"-")</f>
        <v>-</v>
      </c>
      <c r="U133" s="110" t="str">
        <f>IFERROR(IF(VLOOKUP($X133,E!$B$3:'E'!$AN$500,18,FALSE)=1000000000,"-",(IF(VLOOKUP($X133,E!$B$3:'E'!$AN$500,18,FALSE)&lt;0.0001,FIXED(VLOOKUP($X133,E!$B$3:'E'!$AN$500,18,FALSE),6),IF(VLOOKUP($X133,E!$B$3:'E'!$AN$500,18,FALSE)&lt;0.001,FIXED(VLOOKUP($X133,E!$B$3:'E'!$AN$500,18,FALSE),5),IF(VLOOKUP($X133,E!$B$3:'E'!$AN$500,18,FALSE)&lt;0.01,FIXED(VLOOKUP($X133,E!$B$3:'E'!$AN$500,18,FALSE),4),IF(VLOOKUP($X133,E!$B$3:'E'!$AN$500,18,FALSE)&lt;0.1,FIXED(VLOOKUP($X133,E!$B$3:'E'!$AN$500,18,FALSE),3),IF(VLOOKUP($X133,E!$B$3:'E'!$AN$500,18,FALSE)&lt;1,FIXED(VLOOKUP($X133,E!$B$3:'E'!$AN$500,18,FALSE),2),IF(VLOOKUP($X133,E!$B$3:'E'!$AN$500,18,FALSE)&lt;10,FIXED(VLOOKUP($X133,E!$B$3:'E'!$AN$500,18,FALSE),1),VLOOKUP($X133,E!$B$3:'E'!$AN$500,18,FALSE))))))))),"-")</f>
        <v>-</v>
      </c>
      <c r="X133" s="40">
        <v>1385</v>
      </c>
    </row>
    <row r="134" spans="1:24" ht="9" customHeight="1" x14ac:dyDescent="0.2">
      <c r="A134" s="104" t="s">
        <v>2224</v>
      </c>
      <c r="E134" s="110" t="str">
        <f>IFERROR(IF(VLOOKUP($X134,E!$B$3:'E'!$AN$500,5,FALSE)=1000000000,"-",(IF(VLOOKUP($X134,E!$B$3:'E'!$AN$500,5,FALSE)&lt;0.0001,FIXED(VLOOKUP($X134,E!$B$3:'E'!$AN$500,5,FALSE),6),IF(VLOOKUP($X134,E!$B$3:'E'!$AN$500,5,FALSE)&lt;0.001,FIXED(VLOOKUP($X134,E!$B$3:'E'!$AN$500,5,FALSE),5),IF(VLOOKUP($X134,E!$B$3:'E'!$AN$500,5,FALSE)&lt;0.01,FIXED(VLOOKUP($X134,E!$B$3:'E'!$AN$500,5,FALSE),4),IF(VLOOKUP($X134,E!$B$3:'E'!$AN$500,5,FALSE)&lt;0.1,FIXED(VLOOKUP($X134,E!$B$3:'E'!$AN$500,5,FALSE),3),IF(VLOOKUP($X134,E!$B$3:'E'!$AN$500,5,FALSE)&lt;1,FIXED(VLOOKUP($X134,E!$B$3:'E'!$AN$500,5,FALSE),2),IF(VLOOKUP($X134,E!$B$3:'E'!$AN$500,5,FALSE)&lt;10,FIXED(VLOOKUP($X134,E!$B$3:'E'!$AN$500,5,FALSE),1),VLOOKUP($X134,E!$B$3:'E'!$AN$500,5,FALSE))))))))),"-")</f>
        <v>0,000055</v>
      </c>
      <c r="G134" s="110" t="str">
        <f>IFERROR(IF(VLOOKUP($X134,E!$B$3:'E'!$AN$500,6,FALSE)=1000000000,"-",(IF(VLOOKUP($X134,E!$B$3:'E'!$AN$500,6,FALSE)&lt;0.0001,FIXED(VLOOKUP($X134,E!$B$3:'E'!$AN$500,6,FALSE),6),IF(VLOOKUP($X134,E!$B$3:'E'!$AN$500,6,FALSE)&lt;0.001,FIXED(VLOOKUP($X134,E!$B$3:'E'!$AN$500,6,FALSE),5),IF(VLOOKUP($X134,E!$B$3:'E'!$AN$500,6,FALSE)&lt;0.01,FIXED(VLOOKUP($X134,E!$B$3:'E'!$AN$500,6,FALSE),4),IF(VLOOKUP($X134,E!$B$3:'E'!$AN$500,6,FALSE)&lt;0.1,FIXED(VLOOKUP($X134,E!$B$3:'E'!$AN$500,6,FALSE),3),IF(VLOOKUP($X134,E!$B$3:'E'!$AN$500,6,FALSE)&lt;1,FIXED(VLOOKUP($X134,E!$B$3:'E'!$AN$500,6,FALSE),2),IF(VLOOKUP($X134,E!$B$3:'E'!$AN$500,6,FALSE)&lt;10,FIXED(VLOOKUP($X134,E!$B$3:'E'!$AN$500,6,FALSE),1),VLOOKUP($X134,E!$B$3:'E'!$AN$500,6,FALSE))))))))),"-")</f>
        <v>0,000055</v>
      </c>
      <c r="I134" s="110" t="str">
        <f>IFERROR(IF(VLOOKUP($X134,E!$B$3:'E'!$AN$500,7,FALSE)=1000000000,"-",(IF(VLOOKUP($X134,E!$B$3:'E'!$AN$500,7,FALSE)&lt;0.0001,FIXED(VLOOKUP($X134,E!$B$3:'E'!$AN$500,7,FALSE),6),IF(VLOOKUP($X134,E!$B$3:'E'!$AN$500,7,FALSE)&lt;0.001,FIXED(VLOOKUP($X134,E!$B$3:'E'!$AN$500,7,FALSE),5),IF(VLOOKUP($X134,E!$B$3:'E'!$AN$500,7,FALSE)&lt;0.01,FIXED(VLOOKUP($X134,E!$B$3:'E'!$AN$500,7,FALSE),4),IF(VLOOKUP($X134,E!$B$3:'E'!$AN$500,7,FALSE)&lt;0.1,FIXED(VLOOKUP($X134,E!$B$3:'E'!$AN$500,7,FALSE),3),IF(VLOOKUP($X134,E!$B$3:'E'!$AN$500,7,FALSE)&lt;1,FIXED(VLOOKUP($X134,E!$B$3:'E'!$AN$500,7,FALSE),2),IF(VLOOKUP($X134,E!$B$3:'E'!$AN$500,7,FALSE)&lt;10,FIXED(VLOOKUP($X134,E!$B$3:'E'!$AN$500,7,FALSE),1),VLOOKUP($X134,E!$B$3:'E'!$AN$500,7,FALSE))))))))),"-")</f>
        <v>0,000055</v>
      </c>
      <c r="K134" s="110" t="str">
        <f>IFERROR(IF(VLOOKUP($X134,E!$B$3:'E'!$AN$500,8,FALSE)=1000000000,"-",(IF(VLOOKUP($X134,E!$B$3:'E'!$AN$500,8,FALSE)&lt;0.0001,FIXED(VLOOKUP($X134,E!$B$3:'E'!$AN$500,8,FALSE),6),IF(VLOOKUP($X134,E!$B$3:'E'!$AN$500,8,FALSE)&lt;0.001,FIXED(VLOOKUP($X134,E!$B$3:'E'!$AN$500,8,FALSE),5),IF(VLOOKUP($X134,E!$B$3:'E'!$AN$500,8,FALSE)&lt;0.01,FIXED(VLOOKUP($X134,E!$B$3:'E'!$AN$500,8,FALSE),4),IF(VLOOKUP($X134,E!$B$3:'E'!$AN$500,8,FALSE)&lt;0.1,FIXED(VLOOKUP($X134,E!$B$3:'E'!$AN$500,8,FALSE),3),IF(VLOOKUP($X134,E!$B$3:'E'!$AN$500,8,FALSE)&lt;1,FIXED(VLOOKUP($X134,E!$B$3:'E'!$AN$500,8,FALSE),2),IF(VLOOKUP($X134,E!$B$3:'E'!$AN$500,8,FALSE)&lt;10,FIXED(VLOOKUP($X134,E!$B$3:'E'!$AN$500,8,FALSE),1),VLOOKUP($X134,E!$B$3:'E'!$AN$500,8,FALSE))))))))),"-")</f>
        <v>0,00018</v>
      </c>
      <c r="M134" s="110" t="str">
        <f>IFERROR(IF(VLOOKUP($X134,E!$B$3:'E'!$AN$500,9,FALSE)=1000000000,"-",(IF(VLOOKUP($X134,E!$B$3:'E'!$AN$500,9,FALSE)&lt;0.0001,FIXED(VLOOKUP($X134,E!$B$3:'E'!$AN$500,9,FALSE),6),IF(VLOOKUP($X134,E!$B$3:'E'!$AN$500,9,FALSE)&lt;0.001,FIXED(VLOOKUP($X134,E!$B$3:'E'!$AN$500,9,FALSE),5),IF(VLOOKUP($X134,E!$B$3:'E'!$AN$500,9,FALSE)&lt;0.01,FIXED(VLOOKUP($X134,E!$B$3:'E'!$AN$500,9,FALSE),4),IF(VLOOKUP($X134,E!$B$3:'E'!$AN$500,9,FALSE)&lt;0.1,FIXED(VLOOKUP($X134,E!$B$3:'E'!$AN$500,9,FALSE),3),IF(VLOOKUP($X134,E!$B$3:'E'!$AN$500,9,FALSE)&lt;1,FIXED(VLOOKUP($X134,E!$B$3:'E'!$AN$500,9,FALSE),2),IF(VLOOKUP($X134,E!$B$3:'E'!$AN$500,9,FALSE)&lt;10,FIXED(VLOOKUP($X134,E!$B$3:'E'!$AN$500,9,FALSE),1),VLOOKUP($X134,E!$B$3:'E'!$AN$500,9,FALSE))))))))),"-")</f>
        <v>0,00018</v>
      </c>
      <c r="O134" s="110" t="str">
        <f>IFERROR(IF(VLOOKUP($X134,E!$B$3:'E'!$AN$500,10,FALSE)=1000000000,"-",(IF(VLOOKUP($X134,E!$B$3:'E'!$AN$500,10,FALSE)&lt;0.0001,FIXED(VLOOKUP($X134,E!$B$3:'E'!$AN$500,10,FALSE),6),IF(VLOOKUP($X134,E!$B$3:'E'!$AN$500,10,FALSE)&lt;0.001,FIXED(VLOOKUP($X134,E!$B$3:'E'!$AN$500,10,FALSE),5),IF(VLOOKUP($X134,E!$B$3:'E'!$AN$500,10,FALSE)&lt;0.01,FIXED(VLOOKUP($X134,E!$B$3:'E'!$AN$500,10,FALSE),4),IF(VLOOKUP($X134,E!$B$3:'E'!$AN$500,10,FALSE)&lt;0.1,FIXED(VLOOKUP($X134,E!$B$3:'E'!$AN$500,10,FALSE),3),IF(VLOOKUP($X134,E!$B$3:'E'!$AN$500,10,FALSE)&lt;1,FIXED(VLOOKUP($X134,E!$B$3:'E'!$AN$500,10,FALSE),2),IF(VLOOKUP($X134,E!$B$3:'E'!$AN$500,10,FALSE)&lt;10,FIXED(VLOOKUP($X134,E!$B$3:'E'!$AN$500,10,FALSE),1),VLOOKUP($X134,E!$B$3:'E'!$AN$500,10,FALSE))))))))),"-")</f>
        <v>-</v>
      </c>
      <c r="Q134" s="110" t="str">
        <f>IFERROR(IF(VLOOKUP($X134,E!$B$3:'E'!$AN$500,11,FALSE)=1000000000,"-",(IF(VLOOKUP($X134,E!$B$3:'E'!$AN$500,11,FALSE)&lt;0.0001,FIXED(VLOOKUP($X134,E!$B$3:'E'!$AN$500,11,FALSE),6),IF(VLOOKUP($X134,E!$B$3:'E'!$AN$500,11,FALSE)&lt;0.001,FIXED(VLOOKUP($X134,E!$B$3:'E'!$AN$500,11,FALSE),5),IF(VLOOKUP($X134,E!$B$3:'E'!$AN$500,11,FALSE)&lt;0.01,FIXED(VLOOKUP($X134,E!$B$3:'E'!$AN$500,11,FALSE),4),IF(VLOOKUP($X134,E!$B$3:'E'!$AN$500,11,FALSE)&lt;0.1,FIXED(VLOOKUP($X134,E!$B$3:'E'!$AN$500,11,FALSE),3),IF(VLOOKUP($X134,E!$B$3:'E'!$AN$500,11,FALSE)&lt;1,FIXED(VLOOKUP($X134,E!$B$3:'E'!$AN$500,11,FALSE),2),IF(VLOOKUP($X134,E!$B$3:'E'!$AN$500,11,FALSE)&lt;10,FIXED(VLOOKUP($X134,E!$B$3:'E'!$AN$500,11,FALSE),1),VLOOKUP($X134,E!$B$3:'E'!$AN$500,11,FALSE))))))))),"-")</f>
        <v>-</v>
      </c>
      <c r="S134" s="110" t="str">
        <f>IFERROR(IF(VLOOKUP($X134,E!$B$3:'E'!$AN$500,12,FALSE)=1000000000,"-",(IF(VLOOKUP($X134,E!$B$3:'E'!$AN$500,12,FALSE)&lt;0.0001,FIXED(VLOOKUP($X134,E!$B$3:'E'!$AN$500,12,FALSE),6),IF(VLOOKUP($X134,E!$B$3:'E'!$AN$500,12,FALSE)&lt;0.001,FIXED(VLOOKUP($X134,E!$B$3:'E'!$AN$500,12,FALSE),5),IF(VLOOKUP($X134,E!$B$3:'E'!$AN$500,12,FALSE)&lt;0.01,FIXED(VLOOKUP($X134,E!$B$3:'E'!$AN$500,12,FALSE),4),IF(VLOOKUP($X134,E!$B$3:'E'!$AN$500,12,FALSE)&lt;0.1,FIXED(VLOOKUP($X134,E!$B$3:'E'!$AN$500,12,FALSE),3),IF(VLOOKUP($X134,E!$B$3:'E'!$AN$500,12,FALSE)&lt;1,FIXED(VLOOKUP($X134,E!$B$3:'E'!$AN$500,12,FALSE),2),IF(VLOOKUP($X134,E!$B$3:'E'!$AN$500,12,FALSE)&lt;10,FIXED(VLOOKUP($X134,E!$B$3:'E'!$AN$500,12,FALSE),1),VLOOKUP($X134,E!$B$3:'E'!$AN$500,12,FALSE))))))))),"-")</f>
        <v>0,00018</v>
      </c>
      <c r="U134" s="110" t="str">
        <f>IFERROR(IF(VLOOKUP($X134,E!$B$3:'E'!$AN$500,18,FALSE)=1000000000,"-",(IF(VLOOKUP($X134,E!$B$3:'E'!$AN$500,18,FALSE)&lt;0.0001,FIXED(VLOOKUP($X134,E!$B$3:'E'!$AN$500,18,FALSE),6),IF(VLOOKUP($X134,E!$B$3:'E'!$AN$500,18,FALSE)&lt;0.001,FIXED(VLOOKUP($X134,E!$B$3:'E'!$AN$500,18,FALSE),5),IF(VLOOKUP($X134,E!$B$3:'E'!$AN$500,18,FALSE)&lt;0.01,FIXED(VLOOKUP($X134,E!$B$3:'E'!$AN$500,18,FALSE),4),IF(VLOOKUP($X134,E!$B$3:'E'!$AN$500,18,FALSE)&lt;0.1,FIXED(VLOOKUP($X134,E!$B$3:'E'!$AN$500,18,FALSE),3),IF(VLOOKUP($X134,E!$B$3:'E'!$AN$500,18,FALSE)&lt;1,FIXED(VLOOKUP($X134,E!$B$3:'E'!$AN$500,18,FALSE),2),IF(VLOOKUP($X134,E!$B$3:'E'!$AN$500,18,FALSE)&lt;10,FIXED(VLOOKUP($X134,E!$B$3:'E'!$AN$500,18,FALSE),1),VLOOKUP($X134,E!$B$3:'E'!$AN$500,18,FALSE))))))))),"-")</f>
        <v>-</v>
      </c>
      <c r="X134" s="40">
        <v>4417</v>
      </c>
    </row>
    <row r="135" spans="1:24" ht="9" customHeight="1" x14ac:dyDescent="0.2">
      <c r="A135" s="104" t="s">
        <v>2225</v>
      </c>
      <c r="E135" s="110" t="str">
        <f>IFERROR(IF(VLOOKUP($X135,E!$B$3:'E'!$AN$500,5,FALSE)=1000000000,"-",(IF(VLOOKUP($X135,E!$B$3:'E'!$AN$500,5,FALSE)&lt;0.0001,FIXED(VLOOKUP($X135,E!$B$3:'E'!$AN$500,5,FALSE),6),IF(VLOOKUP($X135,E!$B$3:'E'!$AN$500,5,FALSE)&lt;0.001,FIXED(VLOOKUP($X135,E!$B$3:'E'!$AN$500,5,FALSE),5),IF(VLOOKUP($X135,E!$B$3:'E'!$AN$500,5,FALSE)&lt;0.01,FIXED(VLOOKUP($X135,E!$B$3:'E'!$AN$500,5,FALSE),4),IF(VLOOKUP($X135,E!$B$3:'E'!$AN$500,5,FALSE)&lt;0.1,FIXED(VLOOKUP($X135,E!$B$3:'E'!$AN$500,5,FALSE),3),IF(VLOOKUP($X135,E!$B$3:'E'!$AN$500,5,FALSE)&lt;1,FIXED(VLOOKUP($X135,E!$B$3:'E'!$AN$500,5,FALSE),2),IF(VLOOKUP($X135,E!$B$3:'E'!$AN$500,5,FALSE)&lt;10,FIXED(VLOOKUP($X135,E!$B$3:'E'!$AN$500,5,FALSE),1),VLOOKUP($X135,E!$B$3:'E'!$AN$500,5,FALSE))))))))),"-")</f>
        <v>0,070</v>
      </c>
      <c r="G135" s="110" t="str">
        <f>IFERROR(IF(VLOOKUP($X135,E!$B$3:'E'!$AN$500,6,FALSE)=1000000000,"-",(IF(VLOOKUP($X135,E!$B$3:'E'!$AN$500,6,FALSE)&lt;0.0001,FIXED(VLOOKUP($X135,E!$B$3:'E'!$AN$500,6,FALSE),6),IF(VLOOKUP($X135,E!$B$3:'E'!$AN$500,6,FALSE)&lt;0.001,FIXED(VLOOKUP($X135,E!$B$3:'E'!$AN$500,6,FALSE),5),IF(VLOOKUP($X135,E!$B$3:'E'!$AN$500,6,FALSE)&lt;0.01,FIXED(VLOOKUP($X135,E!$B$3:'E'!$AN$500,6,FALSE),4),IF(VLOOKUP($X135,E!$B$3:'E'!$AN$500,6,FALSE)&lt;0.1,FIXED(VLOOKUP($X135,E!$B$3:'E'!$AN$500,6,FALSE),3),IF(VLOOKUP($X135,E!$B$3:'E'!$AN$500,6,FALSE)&lt;1,FIXED(VLOOKUP($X135,E!$B$3:'E'!$AN$500,6,FALSE),2),IF(VLOOKUP($X135,E!$B$3:'E'!$AN$500,6,FALSE)&lt;10,FIXED(VLOOKUP($X135,E!$B$3:'E'!$AN$500,6,FALSE),1),VLOOKUP($X135,E!$B$3:'E'!$AN$500,6,FALSE))))))))),"-")</f>
        <v>0,070</v>
      </c>
      <c r="I135" s="110">
        <f>IFERROR(IF(VLOOKUP($X135,E!$B$3:'E'!$AN$500,7,FALSE)=1000000000,"-",(IF(VLOOKUP($X135,E!$B$3:'E'!$AN$500,7,FALSE)&lt;0.0001,FIXED(VLOOKUP($X135,E!$B$3:'E'!$AN$500,7,FALSE),6),IF(VLOOKUP($X135,E!$B$3:'E'!$AN$500,7,FALSE)&lt;0.001,FIXED(VLOOKUP($X135,E!$B$3:'E'!$AN$500,7,FALSE),5),IF(VLOOKUP($X135,E!$B$3:'E'!$AN$500,7,FALSE)&lt;0.01,FIXED(VLOOKUP($X135,E!$B$3:'E'!$AN$500,7,FALSE),4),IF(VLOOKUP($X135,E!$B$3:'E'!$AN$500,7,FALSE)&lt;0.1,FIXED(VLOOKUP($X135,E!$B$3:'E'!$AN$500,7,FALSE),3),IF(VLOOKUP($X135,E!$B$3:'E'!$AN$500,7,FALSE)&lt;1,FIXED(VLOOKUP($X135,E!$B$3:'E'!$AN$500,7,FALSE),2),IF(VLOOKUP($X135,E!$B$3:'E'!$AN$500,7,FALSE)&lt;10,FIXED(VLOOKUP($X135,E!$B$3:'E'!$AN$500,7,FALSE),1),VLOOKUP($X135,E!$B$3:'E'!$AN$500,7,FALSE))))))))),"-")</f>
        <v>10</v>
      </c>
      <c r="K135" s="110">
        <f>IFERROR(IF(VLOOKUP($X135,E!$B$3:'E'!$AN$500,8,FALSE)=1000000000,"-",(IF(VLOOKUP($X135,E!$B$3:'E'!$AN$500,8,FALSE)&lt;0.0001,FIXED(VLOOKUP($X135,E!$B$3:'E'!$AN$500,8,FALSE),6),IF(VLOOKUP($X135,E!$B$3:'E'!$AN$500,8,FALSE)&lt;0.001,FIXED(VLOOKUP($X135,E!$B$3:'E'!$AN$500,8,FALSE),5),IF(VLOOKUP($X135,E!$B$3:'E'!$AN$500,8,FALSE)&lt;0.01,FIXED(VLOOKUP($X135,E!$B$3:'E'!$AN$500,8,FALSE),4),IF(VLOOKUP($X135,E!$B$3:'E'!$AN$500,8,FALSE)&lt;0.1,FIXED(VLOOKUP($X135,E!$B$3:'E'!$AN$500,8,FALSE),3),IF(VLOOKUP($X135,E!$B$3:'E'!$AN$500,8,FALSE)&lt;1,FIXED(VLOOKUP($X135,E!$B$3:'E'!$AN$500,8,FALSE),2),IF(VLOOKUP($X135,E!$B$3:'E'!$AN$500,8,FALSE)&lt;10,FIXED(VLOOKUP($X135,E!$B$3:'E'!$AN$500,8,FALSE),1),VLOOKUP($X135,E!$B$3:'E'!$AN$500,8,FALSE))))))))),"-")</f>
        <v>23</v>
      </c>
      <c r="M135" s="110">
        <f>IFERROR(IF(VLOOKUP($X135,E!$B$3:'E'!$AN$500,9,FALSE)=1000000000,"-",(IF(VLOOKUP($X135,E!$B$3:'E'!$AN$500,9,FALSE)&lt;0.0001,FIXED(VLOOKUP($X135,E!$B$3:'E'!$AN$500,9,FALSE),6),IF(VLOOKUP($X135,E!$B$3:'E'!$AN$500,9,FALSE)&lt;0.001,FIXED(VLOOKUP($X135,E!$B$3:'E'!$AN$500,9,FALSE),5),IF(VLOOKUP($X135,E!$B$3:'E'!$AN$500,9,FALSE)&lt;0.01,FIXED(VLOOKUP($X135,E!$B$3:'E'!$AN$500,9,FALSE),4),IF(VLOOKUP($X135,E!$B$3:'E'!$AN$500,9,FALSE)&lt;0.1,FIXED(VLOOKUP($X135,E!$B$3:'E'!$AN$500,9,FALSE),3),IF(VLOOKUP($X135,E!$B$3:'E'!$AN$500,9,FALSE)&lt;1,FIXED(VLOOKUP($X135,E!$B$3:'E'!$AN$500,9,FALSE),2),IF(VLOOKUP($X135,E!$B$3:'E'!$AN$500,9,FALSE)&lt;10,FIXED(VLOOKUP($X135,E!$B$3:'E'!$AN$500,9,FALSE),1),VLOOKUP($X135,E!$B$3:'E'!$AN$500,9,FALSE))))))))),"-")</f>
        <v>23</v>
      </c>
      <c r="O135" s="110" t="str">
        <f>IFERROR(IF(VLOOKUP($X135,E!$B$3:'E'!$AN$500,10,FALSE)=1000000000,"-",(IF(VLOOKUP($X135,E!$B$3:'E'!$AN$500,10,FALSE)&lt;0.0001,FIXED(VLOOKUP($X135,E!$B$3:'E'!$AN$500,10,FALSE),6),IF(VLOOKUP($X135,E!$B$3:'E'!$AN$500,10,FALSE)&lt;0.001,FIXED(VLOOKUP($X135,E!$B$3:'E'!$AN$500,10,FALSE),5),IF(VLOOKUP($X135,E!$B$3:'E'!$AN$500,10,FALSE)&lt;0.01,FIXED(VLOOKUP($X135,E!$B$3:'E'!$AN$500,10,FALSE),4),IF(VLOOKUP($X135,E!$B$3:'E'!$AN$500,10,FALSE)&lt;0.1,FIXED(VLOOKUP($X135,E!$B$3:'E'!$AN$500,10,FALSE),3),IF(VLOOKUP($X135,E!$B$3:'E'!$AN$500,10,FALSE)&lt;1,FIXED(VLOOKUP($X135,E!$B$3:'E'!$AN$500,10,FALSE),2),IF(VLOOKUP($X135,E!$B$3:'E'!$AN$500,10,FALSE)&lt;10,FIXED(VLOOKUP($X135,E!$B$3:'E'!$AN$500,10,FALSE),1),VLOOKUP($X135,E!$B$3:'E'!$AN$500,10,FALSE))))))))),"-")</f>
        <v>-</v>
      </c>
      <c r="Q135" s="110" t="str">
        <f>IFERROR(IF(VLOOKUP($X135,E!$B$3:'E'!$AN$500,11,FALSE)=1000000000,"-",(IF(VLOOKUP($X135,E!$B$3:'E'!$AN$500,11,FALSE)&lt;0.0001,FIXED(VLOOKUP($X135,E!$B$3:'E'!$AN$500,11,FALSE),6),IF(VLOOKUP($X135,E!$B$3:'E'!$AN$500,11,FALSE)&lt;0.001,FIXED(VLOOKUP($X135,E!$B$3:'E'!$AN$500,11,FALSE),5),IF(VLOOKUP($X135,E!$B$3:'E'!$AN$500,11,FALSE)&lt;0.01,FIXED(VLOOKUP($X135,E!$B$3:'E'!$AN$500,11,FALSE),4),IF(VLOOKUP($X135,E!$B$3:'E'!$AN$500,11,FALSE)&lt;0.1,FIXED(VLOOKUP($X135,E!$B$3:'E'!$AN$500,11,FALSE),3),IF(VLOOKUP($X135,E!$B$3:'E'!$AN$500,11,FALSE)&lt;1,FIXED(VLOOKUP($X135,E!$B$3:'E'!$AN$500,11,FALSE),2),IF(VLOOKUP($X135,E!$B$3:'E'!$AN$500,11,FALSE)&lt;10,FIXED(VLOOKUP($X135,E!$B$3:'E'!$AN$500,11,FALSE),1),VLOOKUP($X135,E!$B$3:'E'!$AN$500,11,FALSE))))))))),"-")</f>
        <v>-</v>
      </c>
      <c r="S135" s="110">
        <f>IFERROR(IF(VLOOKUP($X135,E!$B$3:'E'!$AN$500,12,FALSE)=1000000000,"-",(IF(VLOOKUP($X135,E!$B$3:'E'!$AN$500,12,FALSE)&lt;0.0001,FIXED(VLOOKUP($X135,E!$B$3:'E'!$AN$500,12,FALSE),6),IF(VLOOKUP($X135,E!$B$3:'E'!$AN$500,12,FALSE)&lt;0.001,FIXED(VLOOKUP($X135,E!$B$3:'E'!$AN$500,12,FALSE),5),IF(VLOOKUP($X135,E!$B$3:'E'!$AN$500,12,FALSE)&lt;0.01,FIXED(VLOOKUP($X135,E!$B$3:'E'!$AN$500,12,FALSE),4),IF(VLOOKUP($X135,E!$B$3:'E'!$AN$500,12,FALSE)&lt;0.1,FIXED(VLOOKUP($X135,E!$B$3:'E'!$AN$500,12,FALSE),3),IF(VLOOKUP($X135,E!$B$3:'E'!$AN$500,12,FALSE)&lt;1,FIXED(VLOOKUP($X135,E!$B$3:'E'!$AN$500,12,FALSE),2),IF(VLOOKUP($X135,E!$B$3:'E'!$AN$500,12,FALSE)&lt;10,FIXED(VLOOKUP($X135,E!$B$3:'E'!$AN$500,12,FALSE),1),VLOOKUP($X135,E!$B$3:'E'!$AN$500,12,FALSE))))))))),"-")</f>
        <v>23</v>
      </c>
      <c r="U135" s="110" t="str">
        <f>IFERROR(IF(VLOOKUP($X135,E!$B$3:'E'!$AN$500,18,FALSE)=1000000000,"-",(IF(VLOOKUP($X135,E!$B$3:'E'!$AN$500,18,FALSE)&lt;0.0001,FIXED(VLOOKUP($X135,E!$B$3:'E'!$AN$500,18,FALSE),6),IF(VLOOKUP($X135,E!$B$3:'E'!$AN$500,18,FALSE)&lt;0.001,FIXED(VLOOKUP($X135,E!$B$3:'E'!$AN$500,18,FALSE),5),IF(VLOOKUP($X135,E!$B$3:'E'!$AN$500,18,FALSE)&lt;0.01,FIXED(VLOOKUP($X135,E!$B$3:'E'!$AN$500,18,FALSE),4),IF(VLOOKUP($X135,E!$B$3:'E'!$AN$500,18,FALSE)&lt;0.1,FIXED(VLOOKUP($X135,E!$B$3:'E'!$AN$500,18,FALSE),3),IF(VLOOKUP($X135,E!$B$3:'E'!$AN$500,18,FALSE)&lt;1,FIXED(VLOOKUP($X135,E!$B$3:'E'!$AN$500,18,FALSE),2),IF(VLOOKUP($X135,E!$B$3:'E'!$AN$500,18,FALSE)&lt;10,FIXED(VLOOKUP($X135,E!$B$3:'E'!$AN$500,18,FALSE),1),VLOOKUP($X135,E!$B$3:'E'!$AN$500,18,FALSE))))))))),"-")</f>
        <v>6,0</v>
      </c>
      <c r="X135" s="40">
        <v>491</v>
      </c>
    </row>
    <row r="136" spans="1:24" ht="4.5" customHeight="1" x14ac:dyDescent="0.2">
      <c r="A136" s="133"/>
      <c r="B136" s="107"/>
      <c r="C136" s="107"/>
      <c r="D136" s="107"/>
      <c r="E136" s="111"/>
      <c r="F136" s="138"/>
      <c r="G136" s="111"/>
      <c r="H136" s="138"/>
      <c r="I136" s="111"/>
      <c r="J136" s="138"/>
      <c r="K136" s="111"/>
      <c r="L136" s="138"/>
      <c r="M136" s="111"/>
      <c r="N136" s="138"/>
      <c r="O136" s="111"/>
      <c r="P136" s="138"/>
      <c r="Q136" s="111"/>
      <c r="R136" s="138"/>
      <c r="S136" s="111"/>
      <c r="T136" s="138"/>
      <c r="U136" s="111"/>
      <c r="V136" s="138"/>
    </row>
    <row r="137" spans="1:24" ht="4.5" customHeight="1" x14ac:dyDescent="0.2">
      <c r="A137" s="132"/>
      <c r="B137" s="108"/>
      <c r="C137" s="108"/>
      <c r="D137" s="108"/>
      <c r="E137" s="112"/>
      <c r="F137" s="137"/>
      <c r="G137" s="112"/>
      <c r="H137" s="137"/>
      <c r="I137" s="112"/>
      <c r="J137" s="137"/>
      <c r="K137" s="112"/>
      <c r="L137" s="137"/>
      <c r="M137" s="112"/>
      <c r="N137" s="137"/>
      <c r="O137" s="112"/>
      <c r="P137" s="137"/>
      <c r="Q137" s="112"/>
      <c r="R137" s="137"/>
      <c r="S137" s="112"/>
      <c r="T137" s="137"/>
      <c r="U137" s="112"/>
      <c r="V137" s="137"/>
    </row>
    <row r="138" spans="1:24" ht="9" customHeight="1" x14ac:dyDescent="0.2">
      <c r="A138" s="105" t="s">
        <v>2226</v>
      </c>
      <c r="B138" s="99"/>
      <c r="C138" s="99"/>
      <c r="D138" s="99"/>
    </row>
    <row r="139" spans="1:24" ht="9" customHeight="1" x14ac:dyDescent="0.2">
      <c r="A139" s="105" t="s">
        <v>2227</v>
      </c>
      <c r="B139" s="99"/>
      <c r="C139" s="99"/>
      <c r="D139" s="99"/>
    </row>
    <row r="140" spans="1:24" ht="9" customHeight="1" x14ac:dyDescent="0.2">
      <c r="A140" s="104" t="s">
        <v>2228</v>
      </c>
      <c r="E140" s="110" t="str">
        <f>IFERROR(IF(VLOOKUP($X140,E!$B$3:'E'!$AN$500,5,FALSE)=1000000000,"-",(IF(VLOOKUP($X140,E!$B$3:'E'!$AN$500,5,FALSE)&lt;0.0001,FIXED(VLOOKUP($X140,E!$B$3:'E'!$AN$500,5,FALSE),6),IF(VLOOKUP($X140,E!$B$3:'E'!$AN$500,5,FALSE)&lt;0.001,FIXED(VLOOKUP($X140,E!$B$3:'E'!$AN$500,5,FALSE),5),IF(VLOOKUP($X140,E!$B$3:'E'!$AN$500,5,FALSE)&lt;0.01,FIXED(VLOOKUP($X140,E!$B$3:'E'!$AN$500,5,FALSE),4),IF(VLOOKUP($X140,E!$B$3:'E'!$AN$500,5,FALSE)&lt;0.1,FIXED(VLOOKUP($X140,E!$B$3:'E'!$AN$500,5,FALSE),3),IF(VLOOKUP($X140,E!$B$3:'E'!$AN$500,5,FALSE)&lt;1,FIXED(VLOOKUP($X140,E!$B$3:'E'!$AN$500,5,FALSE),2),IF(VLOOKUP($X140,E!$B$3:'E'!$AN$500,5,FALSE)&lt;10,FIXED(VLOOKUP($X140,E!$B$3:'E'!$AN$500,5,FALSE),1),VLOOKUP($X140,E!$B$3:'E'!$AN$500,5,FALSE))))))))),"-")</f>
        <v>0,0020</v>
      </c>
      <c r="G140" s="110" t="str">
        <f>IFERROR(IF(VLOOKUP($X140,E!$B$3:'E'!$AN$500,6,FALSE)=1000000000,"-",(IF(VLOOKUP($X140,E!$B$3:'E'!$AN$500,6,FALSE)&lt;0.0001,FIXED(VLOOKUP($X140,E!$B$3:'E'!$AN$500,6,FALSE),6),IF(VLOOKUP($X140,E!$B$3:'E'!$AN$500,6,FALSE)&lt;0.001,FIXED(VLOOKUP($X140,E!$B$3:'E'!$AN$500,6,FALSE),5),IF(VLOOKUP($X140,E!$B$3:'E'!$AN$500,6,FALSE)&lt;0.01,FIXED(VLOOKUP($X140,E!$B$3:'E'!$AN$500,6,FALSE),4),IF(VLOOKUP($X140,E!$B$3:'E'!$AN$500,6,FALSE)&lt;0.1,FIXED(VLOOKUP($X140,E!$B$3:'E'!$AN$500,6,FALSE),3),IF(VLOOKUP($X140,E!$B$3:'E'!$AN$500,6,FALSE)&lt;1,FIXED(VLOOKUP($X140,E!$B$3:'E'!$AN$500,6,FALSE),2),IF(VLOOKUP($X140,E!$B$3:'E'!$AN$500,6,FALSE)&lt;10,FIXED(VLOOKUP($X140,E!$B$3:'E'!$AN$500,6,FALSE),1),VLOOKUP($X140,E!$B$3:'E'!$AN$500,6,FALSE))))))))),"-")</f>
        <v>0,0020</v>
      </c>
      <c r="I140" s="110" t="str">
        <f>IFERROR(IF(VLOOKUP($X140,E!$B$3:'E'!$AN$500,7,FALSE)=1000000000,"-",(IF(VLOOKUP($X140,E!$B$3:'E'!$AN$500,7,FALSE)&lt;0.0001,FIXED(VLOOKUP($X140,E!$B$3:'E'!$AN$500,7,FALSE),6),IF(VLOOKUP($X140,E!$B$3:'E'!$AN$500,7,FALSE)&lt;0.001,FIXED(VLOOKUP($X140,E!$B$3:'E'!$AN$500,7,FALSE),5),IF(VLOOKUP($X140,E!$B$3:'E'!$AN$500,7,FALSE)&lt;0.01,FIXED(VLOOKUP($X140,E!$B$3:'E'!$AN$500,7,FALSE),4),IF(VLOOKUP($X140,E!$B$3:'E'!$AN$500,7,FALSE)&lt;0.1,FIXED(VLOOKUP($X140,E!$B$3:'E'!$AN$500,7,FALSE),3),IF(VLOOKUP($X140,E!$B$3:'E'!$AN$500,7,FALSE)&lt;1,FIXED(VLOOKUP($X140,E!$B$3:'E'!$AN$500,7,FALSE),2),IF(VLOOKUP($X140,E!$B$3:'E'!$AN$500,7,FALSE)&lt;10,FIXED(VLOOKUP($X140,E!$B$3:'E'!$AN$500,7,FALSE),1),VLOOKUP($X140,E!$B$3:'E'!$AN$500,7,FALSE))))))))),"-")</f>
        <v>0,10</v>
      </c>
      <c r="K140" s="110" t="str">
        <f>IFERROR(IF(VLOOKUP($X140,E!$B$3:'E'!$AN$500,8,FALSE)=1000000000,"-",(IF(VLOOKUP($X140,E!$B$3:'E'!$AN$500,8,FALSE)&lt;0.0001,FIXED(VLOOKUP($X140,E!$B$3:'E'!$AN$500,8,FALSE),6),IF(VLOOKUP($X140,E!$B$3:'E'!$AN$500,8,FALSE)&lt;0.001,FIXED(VLOOKUP($X140,E!$B$3:'E'!$AN$500,8,FALSE),5),IF(VLOOKUP($X140,E!$B$3:'E'!$AN$500,8,FALSE)&lt;0.01,FIXED(VLOOKUP($X140,E!$B$3:'E'!$AN$500,8,FALSE),4),IF(VLOOKUP($X140,E!$B$3:'E'!$AN$500,8,FALSE)&lt;0.1,FIXED(VLOOKUP($X140,E!$B$3:'E'!$AN$500,8,FALSE),3),IF(VLOOKUP($X140,E!$B$3:'E'!$AN$500,8,FALSE)&lt;1,FIXED(VLOOKUP($X140,E!$B$3:'E'!$AN$500,8,FALSE),2),IF(VLOOKUP($X140,E!$B$3:'E'!$AN$500,8,FALSE)&lt;10,FIXED(VLOOKUP($X140,E!$B$3:'E'!$AN$500,8,FALSE),1),VLOOKUP($X140,E!$B$3:'E'!$AN$500,8,FALSE))))))))),"-")</f>
        <v>4,0</v>
      </c>
      <c r="M140" s="110" t="str">
        <f>IFERROR(IF(VLOOKUP($X140,E!$B$3:'E'!$AN$500,9,FALSE)=1000000000,"-",(IF(VLOOKUP($X140,E!$B$3:'E'!$AN$500,9,FALSE)&lt;0.0001,FIXED(VLOOKUP($X140,E!$B$3:'E'!$AN$500,9,FALSE),6),IF(VLOOKUP($X140,E!$B$3:'E'!$AN$500,9,FALSE)&lt;0.001,FIXED(VLOOKUP($X140,E!$B$3:'E'!$AN$500,9,FALSE),5),IF(VLOOKUP($X140,E!$B$3:'E'!$AN$500,9,FALSE)&lt;0.01,FIXED(VLOOKUP($X140,E!$B$3:'E'!$AN$500,9,FALSE),4),IF(VLOOKUP($X140,E!$B$3:'E'!$AN$500,9,FALSE)&lt;0.1,FIXED(VLOOKUP($X140,E!$B$3:'E'!$AN$500,9,FALSE),3),IF(VLOOKUP($X140,E!$B$3:'E'!$AN$500,9,FALSE)&lt;1,FIXED(VLOOKUP($X140,E!$B$3:'E'!$AN$500,9,FALSE),2),IF(VLOOKUP($X140,E!$B$3:'E'!$AN$500,9,FALSE)&lt;10,FIXED(VLOOKUP($X140,E!$B$3:'E'!$AN$500,9,FALSE),1),VLOOKUP($X140,E!$B$3:'E'!$AN$500,9,FALSE))))))))),"-")</f>
        <v>4,0</v>
      </c>
      <c r="O140" s="110" t="str">
        <f>IFERROR(IF(VLOOKUP($X140,E!$B$3:'E'!$AN$500,10,FALSE)=1000000000,"-",(IF(VLOOKUP($X140,E!$B$3:'E'!$AN$500,10,FALSE)&lt;0.0001,FIXED(VLOOKUP($X140,E!$B$3:'E'!$AN$500,10,FALSE),6),IF(VLOOKUP($X140,E!$B$3:'E'!$AN$500,10,FALSE)&lt;0.001,FIXED(VLOOKUP($X140,E!$B$3:'E'!$AN$500,10,FALSE),5),IF(VLOOKUP($X140,E!$B$3:'E'!$AN$500,10,FALSE)&lt;0.01,FIXED(VLOOKUP($X140,E!$B$3:'E'!$AN$500,10,FALSE),4),IF(VLOOKUP($X140,E!$B$3:'E'!$AN$500,10,FALSE)&lt;0.1,FIXED(VLOOKUP($X140,E!$B$3:'E'!$AN$500,10,FALSE),3),IF(VLOOKUP($X140,E!$B$3:'E'!$AN$500,10,FALSE)&lt;1,FIXED(VLOOKUP($X140,E!$B$3:'E'!$AN$500,10,FALSE),2),IF(VLOOKUP($X140,E!$B$3:'E'!$AN$500,10,FALSE)&lt;10,FIXED(VLOOKUP($X140,E!$B$3:'E'!$AN$500,10,FALSE),1),VLOOKUP($X140,E!$B$3:'E'!$AN$500,10,FALSE))))))))),"-")</f>
        <v>-</v>
      </c>
      <c r="Q140" s="110" t="str">
        <f>IFERROR(IF(VLOOKUP($X140,E!$B$3:'E'!$AN$500,11,FALSE)=1000000000,"-",(IF(VLOOKUP($X140,E!$B$3:'E'!$AN$500,11,FALSE)&lt;0.0001,FIXED(VLOOKUP($X140,E!$B$3:'E'!$AN$500,11,FALSE),6),IF(VLOOKUP($X140,E!$B$3:'E'!$AN$500,11,FALSE)&lt;0.001,FIXED(VLOOKUP($X140,E!$B$3:'E'!$AN$500,11,FALSE),5),IF(VLOOKUP($X140,E!$B$3:'E'!$AN$500,11,FALSE)&lt;0.01,FIXED(VLOOKUP($X140,E!$B$3:'E'!$AN$500,11,FALSE),4),IF(VLOOKUP($X140,E!$B$3:'E'!$AN$500,11,FALSE)&lt;0.1,FIXED(VLOOKUP($X140,E!$B$3:'E'!$AN$500,11,FALSE),3),IF(VLOOKUP($X140,E!$B$3:'E'!$AN$500,11,FALSE)&lt;1,FIXED(VLOOKUP($X140,E!$B$3:'E'!$AN$500,11,FALSE),2),IF(VLOOKUP($X140,E!$B$3:'E'!$AN$500,11,FALSE)&lt;10,FIXED(VLOOKUP($X140,E!$B$3:'E'!$AN$500,11,FALSE),1),VLOOKUP($X140,E!$B$3:'E'!$AN$500,11,FALSE))))))))),"-")</f>
        <v>-</v>
      </c>
      <c r="S140" s="110" t="str">
        <f>IFERROR(IF(VLOOKUP($X140,E!$B$3:'E'!$AN$500,12,FALSE)=1000000000,"-",(IF(VLOOKUP($X140,E!$B$3:'E'!$AN$500,12,FALSE)&lt;0.0001,FIXED(VLOOKUP($X140,E!$B$3:'E'!$AN$500,12,FALSE),6),IF(VLOOKUP($X140,E!$B$3:'E'!$AN$500,12,FALSE)&lt;0.001,FIXED(VLOOKUP($X140,E!$B$3:'E'!$AN$500,12,FALSE),5),IF(VLOOKUP($X140,E!$B$3:'E'!$AN$500,12,FALSE)&lt;0.01,FIXED(VLOOKUP($X140,E!$B$3:'E'!$AN$500,12,FALSE),4),IF(VLOOKUP($X140,E!$B$3:'E'!$AN$500,12,FALSE)&lt;0.1,FIXED(VLOOKUP($X140,E!$B$3:'E'!$AN$500,12,FALSE),3),IF(VLOOKUP($X140,E!$B$3:'E'!$AN$500,12,FALSE)&lt;1,FIXED(VLOOKUP($X140,E!$B$3:'E'!$AN$500,12,FALSE),2),IF(VLOOKUP($X140,E!$B$3:'E'!$AN$500,12,FALSE)&lt;10,FIXED(VLOOKUP($X140,E!$B$3:'E'!$AN$500,12,FALSE),1),VLOOKUP($X140,E!$B$3:'E'!$AN$500,12,FALSE))))))))),"-")</f>
        <v>4,0</v>
      </c>
      <c r="U140" s="110" t="str">
        <f>IFERROR(IF(VLOOKUP($X140,E!$B$3:'E'!$AN$500,18,FALSE)=1000000000,"-",(IF(VLOOKUP($X140,E!$B$3:'E'!$AN$500,18,FALSE)&lt;0.0001,FIXED(VLOOKUP($X140,E!$B$3:'E'!$AN$500,18,FALSE),6),IF(VLOOKUP($X140,E!$B$3:'E'!$AN$500,18,FALSE)&lt;0.001,FIXED(VLOOKUP($X140,E!$B$3:'E'!$AN$500,18,FALSE),5),IF(VLOOKUP($X140,E!$B$3:'E'!$AN$500,18,FALSE)&lt;0.01,FIXED(VLOOKUP($X140,E!$B$3:'E'!$AN$500,18,FALSE),4),IF(VLOOKUP($X140,E!$B$3:'E'!$AN$500,18,FALSE)&lt;0.1,FIXED(VLOOKUP($X140,E!$B$3:'E'!$AN$500,18,FALSE),3),IF(VLOOKUP($X140,E!$B$3:'E'!$AN$500,18,FALSE)&lt;1,FIXED(VLOOKUP($X140,E!$B$3:'E'!$AN$500,18,FALSE),2),IF(VLOOKUP($X140,E!$B$3:'E'!$AN$500,18,FALSE)&lt;10,FIXED(VLOOKUP($X140,E!$B$3:'E'!$AN$500,18,FALSE),1),VLOOKUP($X140,E!$B$3:'E'!$AN$500,18,FALSE))))))))),"-")</f>
        <v>0,20</v>
      </c>
      <c r="X140" s="40">
        <v>480</v>
      </c>
    </row>
    <row r="141" spans="1:24" ht="9" customHeight="1" x14ac:dyDescent="0.2">
      <c r="A141" s="104" t="s">
        <v>2235</v>
      </c>
      <c r="E141" s="110" t="str">
        <f>IFERROR(IF(VLOOKUP($X141,E!$B$3:'E'!$AN$500,5,FALSE)=1000000000,"-",(IF(VLOOKUP($X141,E!$B$3:'E'!$AN$500,5,FALSE)&lt;0.0001,FIXED(VLOOKUP($X141,E!$B$3:'E'!$AN$500,5,FALSE),6),IF(VLOOKUP($X141,E!$B$3:'E'!$AN$500,5,FALSE)&lt;0.001,FIXED(VLOOKUP($X141,E!$B$3:'E'!$AN$500,5,FALSE),5),IF(VLOOKUP($X141,E!$B$3:'E'!$AN$500,5,FALSE)&lt;0.01,FIXED(VLOOKUP($X141,E!$B$3:'E'!$AN$500,5,FALSE),4),IF(VLOOKUP($X141,E!$B$3:'E'!$AN$500,5,FALSE)&lt;0.1,FIXED(VLOOKUP($X141,E!$B$3:'E'!$AN$500,5,FALSE),3),IF(VLOOKUP($X141,E!$B$3:'E'!$AN$500,5,FALSE)&lt;1,FIXED(VLOOKUP($X141,E!$B$3:'E'!$AN$500,5,FALSE),2),IF(VLOOKUP($X141,E!$B$3:'E'!$AN$500,5,FALSE)&lt;10,FIXED(VLOOKUP($X141,E!$B$3:'E'!$AN$500,5,FALSE),1),VLOOKUP($X141,E!$B$3:'E'!$AN$500,5,FALSE))))))))),"-")</f>
        <v>0,20</v>
      </c>
      <c r="G141" s="110" t="str">
        <f>IFERROR(IF(VLOOKUP($X141,E!$B$3:'E'!$AN$500,6,FALSE)=1000000000,"-",(IF(VLOOKUP($X141,E!$B$3:'E'!$AN$500,6,FALSE)&lt;0.0001,FIXED(VLOOKUP($X141,E!$B$3:'E'!$AN$500,6,FALSE),6),IF(VLOOKUP($X141,E!$B$3:'E'!$AN$500,6,FALSE)&lt;0.001,FIXED(VLOOKUP($X141,E!$B$3:'E'!$AN$500,6,FALSE),5),IF(VLOOKUP($X141,E!$B$3:'E'!$AN$500,6,FALSE)&lt;0.01,FIXED(VLOOKUP($X141,E!$B$3:'E'!$AN$500,6,FALSE),4),IF(VLOOKUP($X141,E!$B$3:'E'!$AN$500,6,FALSE)&lt;0.1,FIXED(VLOOKUP($X141,E!$B$3:'E'!$AN$500,6,FALSE),3),IF(VLOOKUP($X141,E!$B$3:'E'!$AN$500,6,FALSE)&lt;1,FIXED(VLOOKUP($X141,E!$B$3:'E'!$AN$500,6,FALSE),2),IF(VLOOKUP($X141,E!$B$3:'E'!$AN$500,6,FALSE)&lt;10,FIXED(VLOOKUP($X141,E!$B$3:'E'!$AN$500,6,FALSE),1),VLOOKUP($X141,E!$B$3:'E'!$AN$500,6,FALSE))))))))),"-")</f>
        <v>0,20</v>
      </c>
      <c r="I141" s="110" t="str">
        <f>IFERROR(IF(VLOOKUP($X141,E!$B$3:'E'!$AN$500,7,FALSE)=1000000000,"-",(IF(VLOOKUP($X141,E!$B$3:'E'!$AN$500,7,FALSE)&lt;0.0001,FIXED(VLOOKUP($X141,E!$B$3:'E'!$AN$500,7,FALSE),6),IF(VLOOKUP($X141,E!$B$3:'E'!$AN$500,7,FALSE)&lt;0.001,FIXED(VLOOKUP($X141,E!$B$3:'E'!$AN$500,7,FALSE),5),IF(VLOOKUP($X141,E!$B$3:'E'!$AN$500,7,FALSE)&lt;0.01,FIXED(VLOOKUP($X141,E!$B$3:'E'!$AN$500,7,FALSE),4),IF(VLOOKUP($X141,E!$B$3:'E'!$AN$500,7,FALSE)&lt;0.1,FIXED(VLOOKUP($X141,E!$B$3:'E'!$AN$500,7,FALSE),3),IF(VLOOKUP($X141,E!$B$3:'E'!$AN$500,7,FALSE)&lt;1,FIXED(VLOOKUP($X141,E!$B$3:'E'!$AN$500,7,FALSE),2),IF(VLOOKUP($X141,E!$B$3:'E'!$AN$500,7,FALSE)&lt;10,FIXED(VLOOKUP($X141,E!$B$3:'E'!$AN$500,7,FALSE),1),VLOOKUP($X141,E!$B$3:'E'!$AN$500,7,FALSE))))))))),"-")</f>
        <v>1,0</v>
      </c>
      <c r="K141" s="110" t="str">
        <f>IFERROR(IF(VLOOKUP($X141,E!$B$3:'E'!$AN$500,8,FALSE)=1000000000,"-",(IF(VLOOKUP($X141,E!$B$3:'E'!$AN$500,8,FALSE)&lt;0.0001,FIXED(VLOOKUP($X141,E!$B$3:'E'!$AN$500,8,FALSE),6),IF(VLOOKUP($X141,E!$B$3:'E'!$AN$500,8,FALSE)&lt;0.001,FIXED(VLOOKUP($X141,E!$B$3:'E'!$AN$500,8,FALSE),5),IF(VLOOKUP($X141,E!$B$3:'E'!$AN$500,8,FALSE)&lt;0.01,FIXED(VLOOKUP($X141,E!$B$3:'E'!$AN$500,8,FALSE),4),IF(VLOOKUP($X141,E!$B$3:'E'!$AN$500,8,FALSE)&lt;0.1,FIXED(VLOOKUP($X141,E!$B$3:'E'!$AN$500,8,FALSE),3),IF(VLOOKUP($X141,E!$B$3:'E'!$AN$500,8,FALSE)&lt;1,FIXED(VLOOKUP($X141,E!$B$3:'E'!$AN$500,8,FALSE),2),IF(VLOOKUP($X141,E!$B$3:'E'!$AN$500,8,FALSE)&lt;10,FIXED(VLOOKUP($X141,E!$B$3:'E'!$AN$500,8,FALSE),1),VLOOKUP($X141,E!$B$3:'E'!$AN$500,8,FALSE))))))))),"-")</f>
        <v>1,7</v>
      </c>
      <c r="M141" s="110" t="str">
        <f>IFERROR(IF(VLOOKUP($X141,E!$B$3:'E'!$AN$500,9,FALSE)=1000000000,"-",(IF(VLOOKUP($X141,E!$B$3:'E'!$AN$500,9,FALSE)&lt;0.0001,FIXED(VLOOKUP($X141,E!$B$3:'E'!$AN$500,9,FALSE),6),IF(VLOOKUP($X141,E!$B$3:'E'!$AN$500,9,FALSE)&lt;0.001,FIXED(VLOOKUP($X141,E!$B$3:'E'!$AN$500,9,FALSE),5),IF(VLOOKUP($X141,E!$B$3:'E'!$AN$500,9,FALSE)&lt;0.01,FIXED(VLOOKUP($X141,E!$B$3:'E'!$AN$500,9,FALSE),4),IF(VLOOKUP($X141,E!$B$3:'E'!$AN$500,9,FALSE)&lt;0.1,FIXED(VLOOKUP($X141,E!$B$3:'E'!$AN$500,9,FALSE),3),IF(VLOOKUP($X141,E!$B$3:'E'!$AN$500,9,FALSE)&lt;1,FIXED(VLOOKUP($X141,E!$B$3:'E'!$AN$500,9,FALSE),2),IF(VLOOKUP($X141,E!$B$3:'E'!$AN$500,9,FALSE)&lt;10,FIXED(VLOOKUP($X141,E!$B$3:'E'!$AN$500,9,FALSE),1),VLOOKUP($X141,E!$B$3:'E'!$AN$500,9,FALSE))))))))),"-")</f>
        <v>1,7</v>
      </c>
      <c r="O141" s="110" t="str">
        <f>IFERROR(IF(VLOOKUP($X141,E!$B$3:'E'!$AN$500,10,FALSE)=1000000000,"-",(IF(VLOOKUP($X141,E!$B$3:'E'!$AN$500,10,FALSE)&lt;0.0001,FIXED(VLOOKUP($X141,E!$B$3:'E'!$AN$500,10,FALSE),6),IF(VLOOKUP($X141,E!$B$3:'E'!$AN$500,10,FALSE)&lt;0.001,FIXED(VLOOKUP($X141,E!$B$3:'E'!$AN$500,10,FALSE),5),IF(VLOOKUP($X141,E!$B$3:'E'!$AN$500,10,FALSE)&lt;0.01,FIXED(VLOOKUP($X141,E!$B$3:'E'!$AN$500,10,FALSE),4),IF(VLOOKUP($X141,E!$B$3:'E'!$AN$500,10,FALSE)&lt;0.1,FIXED(VLOOKUP($X141,E!$B$3:'E'!$AN$500,10,FALSE),3),IF(VLOOKUP($X141,E!$B$3:'E'!$AN$500,10,FALSE)&lt;1,FIXED(VLOOKUP($X141,E!$B$3:'E'!$AN$500,10,FALSE),2),IF(VLOOKUP($X141,E!$B$3:'E'!$AN$500,10,FALSE)&lt;10,FIXED(VLOOKUP($X141,E!$B$3:'E'!$AN$500,10,FALSE),1),VLOOKUP($X141,E!$B$3:'E'!$AN$500,10,FALSE))))))))),"-")</f>
        <v>-</v>
      </c>
      <c r="Q141" s="110" t="str">
        <f>IFERROR(IF(VLOOKUP($X141,E!$B$3:'E'!$AN$500,11,FALSE)=1000000000,"-",(IF(VLOOKUP($X141,E!$B$3:'E'!$AN$500,11,FALSE)&lt;0.0001,FIXED(VLOOKUP($X141,E!$B$3:'E'!$AN$500,11,FALSE),6),IF(VLOOKUP($X141,E!$B$3:'E'!$AN$500,11,FALSE)&lt;0.001,FIXED(VLOOKUP($X141,E!$B$3:'E'!$AN$500,11,FALSE),5),IF(VLOOKUP($X141,E!$B$3:'E'!$AN$500,11,FALSE)&lt;0.01,FIXED(VLOOKUP($X141,E!$B$3:'E'!$AN$500,11,FALSE),4),IF(VLOOKUP($X141,E!$B$3:'E'!$AN$500,11,FALSE)&lt;0.1,FIXED(VLOOKUP($X141,E!$B$3:'E'!$AN$500,11,FALSE),3),IF(VLOOKUP($X141,E!$B$3:'E'!$AN$500,11,FALSE)&lt;1,FIXED(VLOOKUP($X141,E!$B$3:'E'!$AN$500,11,FALSE),2),IF(VLOOKUP($X141,E!$B$3:'E'!$AN$500,11,FALSE)&lt;10,FIXED(VLOOKUP($X141,E!$B$3:'E'!$AN$500,11,FALSE),1),VLOOKUP($X141,E!$B$3:'E'!$AN$500,11,FALSE))))))))),"-")</f>
        <v>-</v>
      </c>
      <c r="S141" s="110" t="str">
        <f>IFERROR(IF(VLOOKUP($X141,E!$B$3:'E'!$AN$500,12,FALSE)=1000000000,"-",(IF(VLOOKUP($X141,E!$B$3:'E'!$AN$500,12,FALSE)&lt;0.0001,FIXED(VLOOKUP($X141,E!$B$3:'E'!$AN$500,12,FALSE),6),IF(VLOOKUP($X141,E!$B$3:'E'!$AN$500,12,FALSE)&lt;0.001,FIXED(VLOOKUP($X141,E!$B$3:'E'!$AN$500,12,FALSE),5),IF(VLOOKUP($X141,E!$B$3:'E'!$AN$500,12,FALSE)&lt;0.01,FIXED(VLOOKUP($X141,E!$B$3:'E'!$AN$500,12,FALSE),4),IF(VLOOKUP($X141,E!$B$3:'E'!$AN$500,12,FALSE)&lt;0.1,FIXED(VLOOKUP($X141,E!$B$3:'E'!$AN$500,12,FALSE),3),IF(VLOOKUP($X141,E!$B$3:'E'!$AN$500,12,FALSE)&lt;1,FIXED(VLOOKUP($X141,E!$B$3:'E'!$AN$500,12,FALSE),2),IF(VLOOKUP($X141,E!$B$3:'E'!$AN$500,12,FALSE)&lt;10,FIXED(VLOOKUP($X141,E!$B$3:'E'!$AN$500,12,FALSE),1),VLOOKUP($X141,E!$B$3:'E'!$AN$500,12,FALSE))))))))),"-")</f>
        <v>1,7</v>
      </c>
      <c r="U141" s="110" t="str">
        <f>IFERROR(IF(VLOOKUP($X141,E!$B$3:'E'!$AN$500,18,FALSE)=1000000000,"-",(IF(VLOOKUP($X141,E!$B$3:'E'!$AN$500,18,FALSE)&lt;0.0001,FIXED(VLOOKUP($X141,E!$B$3:'E'!$AN$500,18,FALSE),6),IF(VLOOKUP($X141,E!$B$3:'E'!$AN$500,18,FALSE)&lt;0.001,FIXED(VLOOKUP($X141,E!$B$3:'E'!$AN$500,18,FALSE),5),IF(VLOOKUP($X141,E!$B$3:'E'!$AN$500,18,FALSE)&lt;0.01,FIXED(VLOOKUP($X141,E!$B$3:'E'!$AN$500,18,FALSE),4),IF(VLOOKUP($X141,E!$B$3:'E'!$AN$500,18,FALSE)&lt;0.1,FIXED(VLOOKUP($X141,E!$B$3:'E'!$AN$500,18,FALSE),3),IF(VLOOKUP($X141,E!$B$3:'E'!$AN$500,18,FALSE)&lt;1,FIXED(VLOOKUP($X141,E!$B$3:'E'!$AN$500,18,FALSE),2),IF(VLOOKUP($X141,E!$B$3:'E'!$AN$500,18,FALSE)&lt;10,FIXED(VLOOKUP($X141,E!$B$3:'E'!$AN$500,18,FALSE),1),VLOOKUP($X141,E!$B$3:'E'!$AN$500,18,FALSE))))))))),"-")</f>
        <v>-</v>
      </c>
      <c r="X141" s="40">
        <v>554</v>
      </c>
    </row>
    <row r="142" spans="1:24" ht="9" customHeight="1" x14ac:dyDescent="0.2">
      <c r="A142" s="104" t="s">
        <v>2234</v>
      </c>
      <c r="E142" s="110" t="str">
        <f>IFERROR(IF(VLOOKUP($X142,E!$B$3:'E'!$AN$500,5,FALSE)=1000000000,"-",(IF(VLOOKUP($X142,E!$B$3:'E'!$AN$500,5,FALSE)&lt;0.0001,FIXED(VLOOKUP($X142,E!$B$3:'E'!$AN$500,5,FALSE),6),IF(VLOOKUP($X142,E!$B$3:'E'!$AN$500,5,FALSE)&lt;0.001,FIXED(VLOOKUP($X142,E!$B$3:'E'!$AN$500,5,FALSE),5),IF(VLOOKUP($X142,E!$B$3:'E'!$AN$500,5,FALSE)&lt;0.01,FIXED(VLOOKUP($X142,E!$B$3:'E'!$AN$500,5,FALSE),4),IF(VLOOKUP($X142,E!$B$3:'E'!$AN$500,5,FALSE)&lt;0.1,FIXED(VLOOKUP($X142,E!$B$3:'E'!$AN$500,5,FALSE),3),IF(VLOOKUP($X142,E!$B$3:'E'!$AN$500,5,FALSE)&lt;1,FIXED(VLOOKUP($X142,E!$B$3:'E'!$AN$500,5,FALSE),2),IF(VLOOKUP($X142,E!$B$3:'E'!$AN$500,5,FALSE)&lt;10,FIXED(VLOOKUP($X142,E!$B$3:'E'!$AN$500,5,FALSE),1),VLOOKUP($X142,E!$B$3:'E'!$AN$500,5,FALSE))))))))),"-")</f>
        <v>0,10</v>
      </c>
      <c r="G142" s="110" t="str">
        <f>IFERROR(IF(VLOOKUP($X142,E!$B$3:'E'!$AN$500,6,FALSE)=1000000000,"-",(IF(VLOOKUP($X142,E!$B$3:'E'!$AN$500,6,FALSE)&lt;0.0001,FIXED(VLOOKUP($X142,E!$B$3:'E'!$AN$500,6,FALSE),6),IF(VLOOKUP($X142,E!$B$3:'E'!$AN$500,6,FALSE)&lt;0.001,FIXED(VLOOKUP($X142,E!$B$3:'E'!$AN$500,6,FALSE),5),IF(VLOOKUP($X142,E!$B$3:'E'!$AN$500,6,FALSE)&lt;0.01,FIXED(VLOOKUP($X142,E!$B$3:'E'!$AN$500,6,FALSE),4),IF(VLOOKUP($X142,E!$B$3:'E'!$AN$500,6,FALSE)&lt;0.1,FIXED(VLOOKUP($X142,E!$B$3:'E'!$AN$500,6,FALSE),3),IF(VLOOKUP($X142,E!$B$3:'E'!$AN$500,6,FALSE)&lt;1,FIXED(VLOOKUP($X142,E!$B$3:'E'!$AN$500,6,FALSE),2),IF(VLOOKUP($X142,E!$B$3:'E'!$AN$500,6,FALSE)&lt;10,FIXED(VLOOKUP($X142,E!$B$3:'E'!$AN$500,6,FALSE),1),VLOOKUP($X142,E!$B$3:'E'!$AN$500,6,FALSE))))))))),"-")</f>
        <v>0,13</v>
      </c>
      <c r="I142" s="110" t="str">
        <f>IFERROR(IF(VLOOKUP($X142,E!$B$3:'E'!$AN$500,7,FALSE)=1000000000,"-",(IF(VLOOKUP($X142,E!$B$3:'E'!$AN$500,7,FALSE)&lt;0.0001,FIXED(VLOOKUP($X142,E!$B$3:'E'!$AN$500,7,FALSE),6),IF(VLOOKUP($X142,E!$B$3:'E'!$AN$500,7,FALSE)&lt;0.001,FIXED(VLOOKUP($X142,E!$B$3:'E'!$AN$500,7,FALSE),5),IF(VLOOKUP($X142,E!$B$3:'E'!$AN$500,7,FALSE)&lt;0.01,FIXED(VLOOKUP($X142,E!$B$3:'E'!$AN$500,7,FALSE),4),IF(VLOOKUP($X142,E!$B$3:'E'!$AN$500,7,FALSE)&lt;0.1,FIXED(VLOOKUP($X142,E!$B$3:'E'!$AN$500,7,FALSE),3),IF(VLOOKUP($X142,E!$B$3:'E'!$AN$500,7,FALSE)&lt;1,FIXED(VLOOKUP($X142,E!$B$3:'E'!$AN$500,7,FALSE),2),IF(VLOOKUP($X142,E!$B$3:'E'!$AN$500,7,FALSE)&lt;10,FIXED(VLOOKUP($X142,E!$B$3:'E'!$AN$500,7,FALSE),1),VLOOKUP($X142,E!$B$3:'E'!$AN$500,7,FALSE))))))))),"-")</f>
        <v>1,3</v>
      </c>
      <c r="K142" s="110" t="str">
        <f>IFERROR(IF(VLOOKUP($X142,E!$B$3:'E'!$AN$500,8,FALSE)=1000000000,"-",(IF(VLOOKUP($X142,E!$B$3:'E'!$AN$500,8,FALSE)&lt;0.0001,FIXED(VLOOKUP($X142,E!$B$3:'E'!$AN$500,8,FALSE),6),IF(VLOOKUP($X142,E!$B$3:'E'!$AN$500,8,FALSE)&lt;0.001,FIXED(VLOOKUP($X142,E!$B$3:'E'!$AN$500,8,FALSE),5),IF(VLOOKUP($X142,E!$B$3:'E'!$AN$500,8,FALSE)&lt;0.01,FIXED(VLOOKUP($X142,E!$B$3:'E'!$AN$500,8,FALSE),4),IF(VLOOKUP($X142,E!$B$3:'E'!$AN$500,8,FALSE)&lt;0.1,FIXED(VLOOKUP($X142,E!$B$3:'E'!$AN$500,8,FALSE),3),IF(VLOOKUP($X142,E!$B$3:'E'!$AN$500,8,FALSE)&lt;1,FIXED(VLOOKUP($X142,E!$B$3:'E'!$AN$500,8,FALSE),2),IF(VLOOKUP($X142,E!$B$3:'E'!$AN$500,8,FALSE)&lt;10,FIXED(VLOOKUP($X142,E!$B$3:'E'!$AN$500,8,FALSE),1),VLOOKUP($X142,E!$B$3:'E'!$AN$500,8,FALSE))))))))),"-")</f>
        <v>2,3</v>
      </c>
      <c r="M142" s="110" t="str">
        <f>IFERROR(IF(VLOOKUP($X142,E!$B$3:'E'!$AN$500,9,FALSE)=1000000000,"-",(IF(VLOOKUP($X142,E!$B$3:'E'!$AN$500,9,FALSE)&lt;0.0001,FIXED(VLOOKUP($X142,E!$B$3:'E'!$AN$500,9,FALSE),6),IF(VLOOKUP($X142,E!$B$3:'E'!$AN$500,9,FALSE)&lt;0.001,FIXED(VLOOKUP($X142,E!$B$3:'E'!$AN$500,9,FALSE),5),IF(VLOOKUP($X142,E!$B$3:'E'!$AN$500,9,FALSE)&lt;0.01,FIXED(VLOOKUP($X142,E!$B$3:'E'!$AN$500,9,FALSE),4),IF(VLOOKUP($X142,E!$B$3:'E'!$AN$500,9,FALSE)&lt;0.1,FIXED(VLOOKUP($X142,E!$B$3:'E'!$AN$500,9,FALSE),3),IF(VLOOKUP($X142,E!$B$3:'E'!$AN$500,9,FALSE)&lt;1,FIXED(VLOOKUP($X142,E!$B$3:'E'!$AN$500,9,FALSE),2),IF(VLOOKUP($X142,E!$B$3:'E'!$AN$500,9,FALSE)&lt;10,FIXED(VLOOKUP($X142,E!$B$3:'E'!$AN$500,9,FALSE),1),VLOOKUP($X142,E!$B$3:'E'!$AN$500,9,FALSE))))))))),"-")</f>
        <v>2,3</v>
      </c>
      <c r="O142" s="110" t="str">
        <f>IFERROR(IF(VLOOKUP($X142,E!$B$3:'E'!$AN$500,10,FALSE)=1000000000,"-",(IF(VLOOKUP($X142,E!$B$3:'E'!$AN$500,10,FALSE)&lt;0.0001,FIXED(VLOOKUP($X142,E!$B$3:'E'!$AN$500,10,FALSE),6),IF(VLOOKUP($X142,E!$B$3:'E'!$AN$500,10,FALSE)&lt;0.001,FIXED(VLOOKUP($X142,E!$B$3:'E'!$AN$500,10,FALSE),5),IF(VLOOKUP($X142,E!$B$3:'E'!$AN$500,10,FALSE)&lt;0.01,FIXED(VLOOKUP($X142,E!$B$3:'E'!$AN$500,10,FALSE),4),IF(VLOOKUP($X142,E!$B$3:'E'!$AN$500,10,FALSE)&lt;0.1,FIXED(VLOOKUP($X142,E!$B$3:'E'!$AN$500,10,FALSE),3),IF(VLOOKUP($X142,E!$B$3:'E'!$AN$500,10,FALSE)&lt;1,FIXED(VLOOKUP($X142,E!$B$3:'E'!$AN$500,10,FALSE),2),IF(VLOOKUP($X142,E!$B$3:'E'!$AN$500,10,FALSE)&lt;10,FIXED(VLOOKUP($X142,E!$B$3:'E'!$AN$500,10,FALSE),1),VLOOKUP($X142,E!$B$3:'E'!$AN$500,10,FALSE))))))))),"-")</f>
        <v>-</v>
      </c>
      <c r="Q142" s="110" t="str">
        <f>IFERROR(IF(VLOOKUP($X142,E!$B$3:'E'!$AN$500,11,FALSE)=1000000000,"-",(IF(VLOOKUP($X142,E!$B$3:'E'!$AN$500,11,FALSE)&lt;0.0001,FIXED(VLOOKUP($X142,E!$B$3:'E'!$AN$500,11,FALSE),6),IF(VLOOKUP($X142,E!$B$3:'E'!$AN$500,11,FALSE)&lt;0.001,FIXED(VLOOKUP($X142,E!$B$3:'E'!$AN$500,11,FALSE),5),IF(VLOOKUP($X142,E!$B$3:'E'!$AN$500,11,FALSE)&lt;0.01,FIXED(VLOOKUP($X142,E!$B$3:'E'!$AN$500,11,FALSE),4),IF(VLOOKUP($X142,E!$B$3:'E'!$AN$500,11,FALSE)&lt;0.1,FIXED(VLOOKUP($X142,E!$B$3:'E'!$AN$500,11,FALSE),3),IF(VLOOKUP($X142,E!$B$3:'E'!$AN$500,11,FALSE)&lt;1,FIXED(VLOOKUP($X142,E!$B$3:'E'!$AN$500,11,FALSE),2),IF(VLOOKUP($X142,E!$B$3:'E'!$AN$500,11,FALSE)&lt;10,FIXED(VLOOKUP($X142,E!$B$3:'E'!$AN$500,11,FALSE),1),VLOOKUP($X142,E!$B$3:'E'!$AN$500,11,FALSE))))))))),"-")</f>
        <v>-</v>
      </c>
      <c r="S142" s="110" t="str">
        <f>IFERROR(IF(VLOOKUP($X142,E!$B$3:'E'!$AN$500,12,FALSE)=1000000000,"-",(IF(VLOOKUP($X142,E!$B$3:'E'!$AN$500,12,FALSE)&lt;0.0001,FIXED(VLOOKUP($X142,E!$B$3:'E'!$AN$500,12,FALSE),6),IF(VLOOKUP($X142,E!$B$3:'E'!$AN$500,12,FALSE)&lt;0.001,FIXED(VLOOKUP($X142,E!$B$3:'E'!$AN$500,12,FALSE),5),IF(VLOOKUP($X142,E!$B$3:'E'!$AN$500,12,FALSE)&lt;0.01,FIXED(VLOOKUP($X142,E!$B$3:'E'!$AN$500,12,FALSE),4),IF(VLOOKUP($X142,E!$B$3:'E'!$AN$500,12,FALSE)&lt;0.1,FIXED(VLOOKUP($X142,E!$B$3:'E'!$AN$500,12,FALSE),3),IF(VLOOKUP($X142,E!$B$3:'E'!$AN$500,12,FALSE)&lt;1,FIXED(VLOOKUP($X142,E!$B$3:'E'!$AN$500,12,FALSE),2),IF(VLOOKUP($X142,E!$B$3:'E'!$AN$500,12,FALSE)&lt;10,FIXED(VLOOKUP($X142,E!$B$3:'E'!$AN$500,12,FALSE),1),VLOOKUP($X142,E!$B$3:'E'!$AN$500,12,FALSE))))))))),"-")</f>
        <v>2,3</v>
      </c>
      <c r="U142" s="110" t="str">
        <f>IFERROR(IF(VLOOKUP($X142,E!$B$3:'E'!$AN$500,18,FALSE)=1000000000,"-",(IF(VLOOKUP($X142,E!$B$3:'E'!$AN$500,18,FALSE)&lt;0.0001,FIXED(VLOOKUP($X142,E!$B$3:'E'!$AN$500,18,FALSE),6),IF(VLOOKUP($X142,E!$B$3:'E'!$AN$500,18,FALSE)&lt;0.001,FIXED(VLOOKUP($X142,E!$B$3:'E'!$AN$500,18,FALSE),5),IF(VLOOKUP($X142,E!$B$3:'E'!$AN$500,18,FALSE)&lt;0.01,FIXED(VLOOKUP($X142,E!$B$3:'E'!$AN$500,18,FALSE),4),IF(VLOOKUP($X142,E!$B$3:'E'!$AN$500,18,FALSE)&lt;0.1,FIXED(VLOOKUP($X142,E!$B$3:'E'!$AN$500,18,FALSE),3),IF(VLOOKUP($X142,E!$B$3:'E'!$AN$500,18,FALSE)&lt;1,FIXED(VLOOKUP($X142,E!$B$3:'E'!$AN$500,18,FALSE),2),IF(VLOOKUP($X142,E!$B$3:'E'!$AN$500,18,FALSE)&lt;10,FIXED(VLOOKUP($X142,E!$B$3:'E'!$AN$500,18,FALSE),1),VLOOKUP($X142,E!$B$3:'E'!$AN$500,18,FALSE))))))))),"-")</f>
        <v>-</v>
      </c>
      <c r="X142" s="40">
        <v>553</v>
      </c>
    </row>
    <row r="143" spans="1:24" ht="9" customHeight="1" x14ac:dyDescent="0.2">
      <c r="A143" s="104" t="s">
        <v>2236</v>
      </c>
      <c r="E143" s="110" t="str">
        <f>IFERROR(IF(VLOOKUP($X143,E!$B$3:'E'!$AN$500,5,FALSE)=1000000000,"-",(IF(VLOOKUP($X143,E!$B$3:'E'!$AN$500,5,FALSE)&lt;0.0001,FIXED(VLOOKUP($X143,E!$B$3:'E'!$AN$500,5,FALSE),6),IF(VLOOKUP($X143,E!$B$3:'E'!$AN$500,5,FALSE)&lt;0.001,FIXED(VLOOKUP($X143,E!$B$3:'E'!$AN$500,5,FALSE),5),IF(VLOOKUP($X143,E!$B$3:'E'!$AN$500,5,FALSE)&lt;0.01,FIXED(VLOOKUP($X143,E!$B$3:'E'!$AN$500,5,FALSE),4),IF(VLOOKUP($X143,E!$B$3:'E'!$AN$500,5,FALSE)&lt;0.1,FIXED(VLOOKUP($X143,E!$B$3:'E'!$AN$500,5,FALSE),3),IF(VLOOKUP($X143,E!$B$3:'E'!$AN$500,5,FALSE)&lt;1,FIXED(VLOOKUP($X143,E!$B$3:'E'!$AN$500,5,FALSE),2),IF(VLOOKUP($X143,E!$B$3:'E'!$AN$500,5,FALSE)&lt;10,FIXED(VLOOKUP($X143,E!$B$3:'E'!$AN$500,5,FALSE),1),VLOOKUP($X143,E!$B$3:'E'!$AN$500,5,FALSE))))))))),"-")</f>
        <v>0,020</v>
      </c>
      <c r="G143" s="110" t="str">
        <f>IFERROR(IF(VLOOKUP($X143,E!$B$3:'E'!$AN$500,6,FALSE)=1000000000,"-",(IF(VLOOKUP($X143,E!$B$3:'E'!$AN$500,6,FALSE)&lt;0.0001,FIXED(VLOOKUP($X143,E!$B$3:'E'!$AN$500,6,FALSE),6),IF(VLOOKUP($X143,E!$B$3:'E'!$AN$500,6,FALSE)&lt;0.001,FIXED(VLOOKUP($X143,E!$B$3:'E'!$AN$500,6,FALSE),5),IF(VLOOKUP($X143,E!$B$3:'E'!$AN$500,6,FALSE)&lt;0.01,FIXED(VLOOKUP($X143,E!$B$3:'E'!$AN$500,6,FALSE),4),IF(VLOOKUP($X143,E!$B$3:'E'!$AN$500,6,FALSE)&lt;0.1,FIXED(VLOOKUP($X143,E!$B$3:'E'!$AN$500,6,FALSE),3),IF(VLOOKUP($X143,E!$B$3:'E'!$AN$500,6,FALSE)&lt;1,FIXED(VLOOKUP($X143,E!$B$3:'E'!$AN$500,6,FALSE),2),IF(VLOOKUP($X143,E!$B$3:'E'!$AN$500,6,FALSE)&lt;10,FIXED(VLOOKUP($X143,E!$B$3:'E'!$AN$500,6,FALSE),1),VLOOKUP($X143,E!$B$3:'E'!$AN$500,6,FALSE))))))))),"-")</f>
        <v>0,84</v>
      </c>
      <c r="I143" s="110">
        <f>IFERROR(IF(VLOOKUP($X143,E!$B$3:'E'!$AN$500,7,FALSE)=1000000000,"-",(IF(VLOOKUP($X143,E!$B$3:'E'!$AN$500,7,FALSE)&lt;0.0001,FIXED(VLOOKUP($X143,E!$B$3:'E'!$AN$500,7,FALSE),6),IF(VLOOKUP($X143,E!$B$3:'E'!$AN$500,7,FALSE)&lt;0.001,FIXED(VLOOKUP($X143,E!$B$3:'E'!$AN$500,7,FALSE),5),IF(VLOOKUP($X143,E!$B$3:'E'!$AN$500,7,FALSE)&lt;0.01,FIXED(VLOOKUP($X143,E!$B$3:'E'!$AN$500,7,FALSE),4),IF(VLOOKUP($X143,E!$B$3:'E'!$AN$500,7,FALSE)&lt;0.1,FIXED(VLOOKUP($X143,E!$B$3:'E'!$AN$500,7,FALSE),3),IF(VLOOKUP($X143,E!$B$3:'E'!$AN$500,7,FALSE)&lt;1,FIXED(VLOOKUP($X143,E!$B$3:'E'!$AN$500,7,FALSE),2),IF(VLOOKUP($X143,E!$B$3:'E'!$AN$500,7,FALSE)&lt;10,FIXED(VLOOKUP($X143,E!$B$3:'E'!$AN$500,7,FALSE),1),VLOOKUP($X143,E!$B$3:'E'!$AN$500,7,FALSE))))))))),"-")</f>
        <v>34</v>
      </c>
      <c r="K143" s="110">
        <f>IFERROR(IF(VLOOKUP($X143,E!$B$3:'E'!$AN$500,8,FALSE)=1000000000,"-",(IF(VLOOKUP($X143,E!$B$3:'E'!$AN$500,8,FALSE)&lt;0.0001,FIXED(VLOOKUP($X143,E!$B$3:'E'!$AN$500,8,FALSE),6),IF(VLOOKUP($X143,E!$B$3:'E'!$AN$500,8,FALSE)&lt;0.001,FIXED(VLOOKUP($X143,E!$B$3:'E'!$AN$500,8,FALSE),5),IF(VLOOKUP($X143,E!$B$3:'E'!$AN$500,8,FALSE)&lt;0.01,FIXED(VLOOKUP($X143,E!$B$3:'E'!$AN$500,8,FALSE),4),IF(VLOOKUP($X143,E!$B$3:'E'!$AN$500,8,FALSE)&lt;0.1,FIXED(VLOOKUP($X143,E!$B$3:'E'!$AN$500,8,FALSE),3),IF(VLOOKUP($X143,E!$B$3:'E'!$AN$500,8,FALSE)&lt;1,FIXED(VLOOKUP($X143,E!$B$3:'E'!$AN$500,8,FALSE),2),IF(VLOOKUP($X143,E!$B$3:'E'!$AN$500,8,FALSE)&lt;10,FIXED(VLOOKUP($X143,E!$B$3:'E'!$AN$500,8,FALSE),1),VLOOKUP($X143,E!$B$3:'E'!$AN$500,8,FALSE))))))))),"-")</f>
        <v>34</v>
      </c>
      <c r="M143" s="110">
        <f>IFERROR(IF(VLOOKUP($X143,E!$B$3:'E'!$AN$500,9,FALSE)=1000000000,"-",(IF(VLOOKUP($X143,E!$B$3:'E'!$AN$500,9,FALSE)&lt;0.0001,FIXED(VLOOKUP($X143,E!$B$3:'E'!$AN$500,9,FALSE),6),IF(VLOOKUP($X143,E!$B$3:'E'!$AN$500,9,FALSE)&lt;0.001,FIXED(VLOOKUP($X143,E!$B$3:'E'!$AN$500,9,FALSE),5),IF(VLOOKUP($X143,E!$B$3:'E'!$AN$500,9,FALSE)&lt;0.01,FIXED(VLOOKUP($X143,E!$B$3:'E'!$AN$500,9,FALSE),4),IF(VLOOKUP($X143,E!$B$3:'E'!$AN$500,9,FALSE)&lt;0.1,FIXED(VLOOKUP($X143,E!$B$3:'E'!$AN$500,9,FALSE),3),IF(VLOOKUP($X143,E!$B$3:'E'!$AN$500,9,FALSE)&lt;1,FIXED(VLOOKUP($X143,E!$B$3:'E'!$AN$500,9,FALSE),2),IF(VLOOKUP($X143,E!$B$3:'E'!$AN$500,9,FALSE)&lt;10,FIXED(VLOOKUP($X143,E!$B$3:'E'!$AN$500,9,FALSE),1),VLOOKUP($X143,E!$B$3:'E'!$AN$500,9,FALSE))))))))),"-")</f>
        <v>34</v>
      </c>
      <c r="O143" s="110" t="str">
        <f>IFERROR(IF(VLOOKUP($X143,E!$B$3:'E'!$AN$500,10,FALSE)=1000000000,"-",(IF(VLOOKUP($X143,E!$B$3:'E'!$AN$500,10,FALSE)&lt;0.0001,FIXED(VLOOKUP($X143,E!$B$3:'E'!$AN$500,10,FALSE),6),IF(VLOOKUP($X143,E!$B$3:'E'!$AN$500,10,FALSE)&lt;0.001,FIXED(VLOOKUP($X143,E!$B$3:'E'!$AN$500,10,FALSE),5),IF(VLOOKUP($X143,E!$B$3:'E'!$AN$500,10,FALSE)&lt;0.01,FIXED(VLOOKUP($X143,E!$B$3:'E'!$AN$500,10,FALSE),4),IF(VLOOKUP($X143,E!$B$3:'E'!$AN$500,10,FALSE)&lt;0.1,FIXED(VLOOKUP($X143,E!$B$3:'E'!$AN$500,10,FALSE),3),IF(VLOOKUP($X143,E!$B$3:'E'!$AN$500,10,FALSE)&lt;1,FIXED(VLOOKUP($X143,E!$B$3:'E'!$AN$500,10,FALSE),2),IF(VLOOKUP($X143,E!$B$3:'E'!$AN$500,10,FALSE)&lt;10,FIXED(VLOOKUP($X143,E!$B$3:'E'!$AN$500,10,FALSE),1),VLOOKUP($X143,E!$B$3:'E'!$AN$500,10,FALSE))))))))),"-")</f>
        <v>-</v>
      </c>
      <c r="Q143" s="110" t="str">
        <f>IFERROR(IF(VLOOKUP($X143,E!$B$3:'E'!$AN$500,11,FALSE)=1000000000,"-",(IF(VLOOKUP($X143,E!$B$3:'E'!$AN$500,11,FALSE)&lt;0.0001,FIXED(VLOOKUP($X143,E!$B$3:'E'!$AN$500,11,FALSE),6),IF(VLOOKUP($X143,E!$B$3:'E'!$AN$500,11,FALSE)&lt;0.001,FIXED(VLOOKUP($X143,E!$B$3:'E'!$AN$500,11,FALSE),5),IF(VLOOKUP($X143,E!$B$3:'E'!$AN$500,11,FALSE)&lt;0.01,FIXED(VLOOKUP($X143,E!$B$3:'E'!$AN$500,11,FALSE),4),IF(VLOOKUP($X143,E!$B$3:'E'!$AN$500,11,FALSE)&lt;0.1,FIXED(VLOOKUP($X143,E!$B$3:'E'!$AN$500,11,FALSE),3),IF(VLOOKUP($X143,E!$B$3:'E'!$AN$500,11,FALSE)&lt;1,FIXED(VLOOKUP($X143,E!$B$3:'E'!$AN$500,11,FALSE),2),IF(VLOOKUP($X143,E!$B$3:'E'!$AN$500,11,FALSE)&lt;10,FIXED(VLOOKUP($X143,E!$B$3:'E'!$AN$500,11,FALSE),1),VLOOKUP($X143,E!$B$3:'E'!$AN$500,11,FALSE))))))))),"-")</f>
        <v>-</v>
      </c>
      <c r="S143" s="110">
        <f>IFERROR(IF(VLOOKUP($X143,E!$B$3:'E'!$AN$500,12,FALSE)=1000000000,"-",(IF(VLOOKUP($X143,E!$B$3:'E'!$AN$500,12,FALSE)&lt;0.0001,FIXED(VLOOKUP($X143,E!$B$3:'E'!$AN$500,12,FALSE),6),IF(VLOOKUP($X143,E!$B$3:'E'!$AN$500,12,FALSE)&lt;0.001,FIXED(VLOOKUP($X143,E!$B$3:'E'!$AN$500,12,FALSE),5),IF(VLOOKUP($X143,E!$B$3:'E'!$AN$500,12,FALSE)&lt;0.01,FIXED(VLOOKUP($X143,E!$B$3:'E'!$AN$500,12,FALSE),4),IF(VLOOKUP($X143,E!$B$3:'E'!$AN$500,12,FALSE)&lt;0.1,FIXED(VLOOKUP($X143,E!$B$3:'E'!$AN$500,12,FALSE),3),IF(VLOOKUP($X143,E!$B$3:'E'!$AN$500,12,FALSE)&lt;1,FIXED(VLOOKUP($X143,E!$B$3:'E'!$AN$500,12,FALSE),2),IF(VLOOKUP($X143,E!$B$3:'E'!$AN$500,12,FALSE)&lt;10,FIXED(VLOOKUP($X143,E!$B$3:'E'!$AN$500,12,FALSE),1),VLOOKUP($X143,E!$B$3:'E'!$AN$500,12,FALSE))))))))),"-")</f>
        <v>34</v>
      </c>
      <c r="U143" s="110" t="str">
        <f>IFERROR(IF(VLOOKUP($X143,E!$B$3:'E'!$AN$500,18,FALSE)=1000000000,"-",(IF(VLOOKUP($X143,E!$B$3:'E'!$AN$500,18,FALSE)&lt;0.0001,FIXED(VLOOKUP($X143,E!$B$3:'E'!$AN$500,18,FALSE),6),IF(VLOOKUP($X143,E!$B$3:'E'!$AN$500,18,FALSE)&lt;0.001,FIXED(VLOOKUP($X143,E!$B$3:'E'!$AN$500,18,FALSE),5),IF(VLOOKUP($X143,E!$B$3:'E'!$AN$500,18,FALSE)&lt;0.01,FIXED(VLOOKUP($X143,E!$B$3:'E'!$AN$500,18,FALSE),4),IF(VLOOKUP($X143,E!$B$3:'E'!$AN$500,18,FALSE)&lt;0.1,FIXED(VLOOKUP($X143,E!$B$3:'E'!$AN$500,18,FALSE),3),IF(VLOOKUP($X143,E!$B$3:'E'!$AN$500,18,FALSE)&lt;1,FIXED(VLOOKUP($X143,E!$B$3:'E'!$AN$500,18,FALSE),2),IF(VLOOKUP($X143,E!$B$3:'E'!$AN$500,18,FALSE)&lt;10,FIXED(VLOOKUP($X143,E!$B$3:'E'!$AN$500,18,FALSE),1),VLOOKUP($X143,E!$B$3:'E'!$AN$500,18,FALSE))))))))),"-")</f>
        <v>-</v>
      </c>
      <c r="X143" s="40">
        <v>552</v>
      </c>
    </row>
    <row r="144" spans="1:24" ht="9" customHeight="1" x14ac:dyDescent="0.2">
      <c r="A144" s="104" t="s">
        <v>2237</v>
      </c>
      <c r="E144" s="110" t="str">
        <f>IFERROR(IF(VLOOKUP($X144,E!$B$3:'E'!$AN$500,5,FALSE)=1000000000,"-",(IF(VLOOKUP($X144,E!$B$3:'E'!$AN$500,5,FALSE)&lt;0.0001,FIXED(VLOOKUP($X144,E!$B$3:'E'!$AN$500,5,FALSE),6),IF(VLOOKUP($X144,E!$B$3:'E'!$AN$500,5,FALSE)&lt;0.001,FIXED(VLOOKUP($X144,E!$B$3:'E'!$AN$500,5,FALSE),5),IF(VLOOKUP($X144,E!$B$3:'E'!$AN$500,5,FALSE)&lt;0.01,FIXED(VLOOKUP($X144,E!$B$3:'E'!$AN$500,5,FALSE),4),IF(VLOOKUP($X144,E!$B$3:'E'!$AN$500,5,FALSE)&lt;0.1,FIXED(VLOOKUP($X144,E!$B$3:'E'!$AN$500,5,FALSE),3),IF(VLOOKUP($X144,E!$B$3:'E'!$AN$500,5,FALSE)&lt;1,FIXED(VLOOKUP($X144,E!$B$3:'E'!$AN$500,5,FALSE),2),IF(VLOOKUP($X144,E!$B$3:'E'!$AN$500,5,FALSE)&lt;10,FIXED(VLOOKUP($X144,E!$B$3:'E'!$AN$500,5,FALSE),1),VLOOKUP($X144,E!$B$3:'E'!$AN$500,5,FALSE))))))))),"-")</f>
        <v>-</v>
      </c>
      <c r="F144" s="39" t="str">
        <f t="shared" ref="F144:F149" si="12">IF(E144="-","(1)","")</f>
        <v>(1)</v>
      </c>
      <c r="G144" s="110" t="str">
        <f>IFERROR(IF(VLOOKUP($X144,E!$B$3:'E'!$AN$500,6,FALSE)=1000000000,"-",(IF(VLOOKUP($X144,E!$B$3:'E'!$AN$500,6,FALSE)&lt;0.0001,FIXED(VLOOKUP($X144,E!$B$3:'E'!$AN$500,6,FALSE),6),IF(VLOOKUP($X144,E!$B$3:'E'!$AN$500,6,FALSE)&lt;0.001,FIXED(VLOOKUP($X144,E!$B$3:'E'!$AN$500,6,FALSE),5),IF(VLOOKUP($X144,E!$B$3:'E'!$AN$500,6,FALSE)&lt;0.01,FIXED(VLOOKUP($X144,E!$B$3:'E'!$AN$500,6,FALSE),4),IF(VLOOKUP($X144,E!$B$3:'E'!$AN$500,6,FALSE)&lt;0.1,FIXED(VLOOKUP($X144,E!$B$3:'E'!$AN$500,6,FALSE),3),IF(VLOOKUP($X144,E!$B$3:'E'!$AN$500,6,FALSE)&lt;1,FIXED(VLOOKUP($X144,E!$B$3:'E'!$AN$500,6,FALSE),2),IF(VLOOKUP($X144,E!$B$3:'E'!$AN$500,6,FALSE)&lt;10,FIXED(VLOOKUP($X144,E!$B$3:'E'!$AN$500,6,FALSE),1),VLOOKUP($X144,E!$B$3:'E'!$AN$500,6,FALSE))))))))),"-")</f>
        <v>-</v>
      </c>
      <c r="H144" s="39" t="str">
        <f t="shared" ref="H144:H149" si="13">IF(G144="-","(1)","")</f>
        <v>(1)</v>
      </c>
      <c r="I144" s="110" t="str">
        <f>IFERROR(IF(VLOOKUP($X144,E!$B$3:'E'!$AN$500,7,FALSE)=1000000000,"-",(IF(VLOOKUP($X144,E!$B$3:'E'!$AN$500,7,FALSE)&lt;0.0001,FIXED(VLOOKUP($X144,E!$B$3:'E'!$AN$500,7,FALSE),6),IF(VLOOKUP($X144,E!$B$3:'E'!$AN$500,7,FALSE)&lt;0.001,FIXED(VLOOKUP($X144,E!$B$3:'E'!$AN$500,7,FALSE),5),IF(VLOOKUP($X144,E!$B$3:'E'!$AN$500,7,FALSE)&lt;0.01,FIXED(VLOOKUP($X144,E!$B$3:'E'!$AN$500,7,FALSE),4),IF(VLOOKUP($X144,E!$B$3:'E'!$AN$500,7,FALSE)&lt;0.1,FIXED(VLOOKUP($X144,E!$B$3:'E'!$AN$500,7,FALSE),3),IF(VLOOKUP($X144,E!$B$3:'E'!$AN$500,7,FALSE)&lt;1,FIXED(VLOOKUP($X144,E!$B$3:'E'!$AN$500,7,FALSE),2),IF(VLOOKUP($X144,E!$B$3:'E'!$AN$500,7,FALSE)&lt;10,FIXED(VLOOKUP($X144,E!$B$3:'E'!$AN$500,7,FALSE),1),VLOOKUP($X144,E!$B$3:'E'!$AN$500,7,FALSE))))))))),"-")</f>
        <v>-</v>
      </c>
      <c r="J144" s="39" t="str">
        <f t="shared" ref="J144:J149" si="14">IF(I144="-","(1)","")</f>
        <v>(1)</v>
      </c>
      <c r="K144" s="110" t="str">
        <f>IFERROR(IF(VLOOKUP($X144,E!$B$3:'E'!$AN$500,8,FALSE)=1000000000,"-",(IF(VLOOKUP($X144,E!$B$3:'E'!$AN$500,8,FALSE)&lt;0.0001,FIXED(VLOOKUP($X144,E!$B$3:'E'!$AN$500,8,FALSE),6),IF(VLOOKUP($X144,E!$B$3:'E'!$AN$500,8,FALSE)&lt;0.001,FIXED(VLOOKUP($X144,E!$B$3:'E'!$AN$500,8,FALSE),5),IF(VLOOKUP($X144,E!$B$3:'E'!$AN$500,8,FALSE)&lt;0.01,FIXED(VLOOKUP($X144,E!$B$3:'E'!$AN$500,8,FALSE),4),IF(VLOOKUP($X144,E!$B$3:'E'!$AN$500,8,FALSE)&lt;0.1,FIXED(VLOOKUP($X144,E!$B$3:'E'!$AN$500,8,FALSE),3),IF(VLOOKUP($X144,E!$B$3:'E'!$AN$500,8,FALSE)&lt;1,FIXED(VLOOKUP($X144,E!$B$3:'E'!$AN$500,8,FALSE),2),IF(VLOOKUP($X144,E!$B$3:'E'!$AN$500,8,FALSE)&lt;10,FIXED(VLOOKUP($X144,E!$B$3:'E'!$AN$500,8,FALSE),1),VLOOKUP($X144,E!$B$3:'E'!$AN$500,8,FALSE))))))))),"-")</f>
        <v>-</v>
      </c>
      <c r="L144" s="39" t="str">
        <f>IF(K144="-","(1)","")</f>
        <v>(1)</v>
      </c>
      <c r="M144" s="110" t="str">
        <f>IFERROR(IF(VLOOKUP($X144,E!$B$3:'E'!$AN$500,9,FALSE)=1000000000,"-",(IF(VLOOKUP($X144,E!$B$3:'E'!$AN$500,9,FALSE)&lt;0.0001,FIXED(VLOOKUP($X144,E!$B$3:'E'!$AN$500,9,FALSE),6),IF(VLOOKUP($X144,E!$B$3:'E'!$AN$500,9,FALSE)&lt;0.001,FIXED(VLOOKUP($X144,E!$B$3:'E'!$AN$500,9,FALSE),5),IF(VLOOKUP($X144,E!$B$3:'E'!$AN$500,9,FALSE)&lt;0.01,FIXED(VLOOKUP($X144,E!$B$3:'E'!$AN$500,9,FALSE),4),IF(VLOOKUP($X144,E!$B$3:'E'!$AN$500,9,FALSE)&lt;0.1,FIXED(VLOOKUP($X144,E!$B$3:'E'!$AN$500,9,FALSE),3),IF(VLOOKUP($X144,E!$B$3:'E'!$AN$500,9,FALSE)&lt;1,FIXED(VLOOKUP($X144,E!$B$3:'E'!$AN$500,9,FALSE),2),IF(VLOOKUP($X144,E!$B$3:'E'!$AN$500,9,FALSE)&lt;10,FIXED(VLOOKUP($X144,E!$B$3:'E'!$AN$500,9,FALSE),1),VLOOKUP($X144,E!$B$3:'E'!$AN$500,9,FALSE))))))))),"-")</f>
        <v>-</v>
      </c>
      <c r="N144" s="39" t="str">
        <f>IF(M144="-","(1)","")</f>
        <v>(1)</v>
      </c>
      <c r="O144" s="110" t="str">
        <f>IFERROR(IF(VLOOKUP($X144,E!$B$3:'E'!$AN$500,10,FALSE)=1000000000,"-",(IF(VLOOKUP($X144,E!$B$3:'E'!$AN$500,10,FALSE)&lt;0.0001,FIXED(VLOOKUP($X144,E!$B$3:'E'!$AN$500,10,FALSE),6),IF(VLOOKUP($X144,E!$B$3:'E'!$AN$500,10,FALSE)&lt;0.001,FIXED(VLOOKUP($X144,E!$B$3:'E'!$AN$500,10,FALSE),5),IF(VLOOKUP($X144,E!$B$3:'E'!$AN$500,10,FALSE)&lt;0.01,FIXED(VLOOKUP($X144,E!$B$3:'E'!$AN$500,10,FALSE),4),IF(VLOOKUP($X144,E!$B$3:'E'!$AN$500,10,FALSE)&lt;0.1,FIXED(VLOOKUP($X144,E!$B$3:'E'!$AN$500,10,FALSE),3),IF(VLOOKUP($X144,E!$B$3:'E'!$AN$500,10,FALSE)&lt;1,FIXED(VLOOKUP($X144,E!$B$3:'E'!$AN$500,10,FALSE),2),IF(VLOOKUP($X144,E!$B$3:'E'!$AN$500,10,FALSE)&lt;10,FIXED(VLOOKUP($X144,E!$B$3:'E'!$AN$500,10,FALSE),1),VLOOKUP($X144,E!$B$3:'E'!$AN$500,10,FALSE))))))))),"-")</f>
        <v>-</v>
      </c>
      <c r="Q144" s="110" t="str">
        <f>IFERROR(IF(VLOOKUP($X144,E!$B$3:'E'!$AN$500,11,FALSE)=1000000000,"-",(IF(VLOOKUP($X144,E!$B$3:'E'!$AN$500,11,FALSE)&lt;0.0001,FIXED(VLOOKUP($X144,E!$B$3:'E'!$AN$500,11,FALSE),6),IF(VLOOKUP($X144,E!$B$3:'E'!$AN$500,11,FALSE)&lt;0.001,FIXED(VLOOKUP($X144,E!$B$3:'E'!$AN$500,11,FALSE),5),IF(VLOOKUP($X144,E!$B$3:'E'!$AN$500,11,FALSE)&lt;0.01,FIXED(VLOOKUP($X144,E!$B$3:'E'!$AN$500,11,FALSE),4),IF(VLOOKUP($X144,E!$B$3:'E'!$AN$500,11,FALSE)&lt;0.1,FIXED(VLOOKUP($X144,E!$B$3:'E'!$AN$500,11,FALSE),3),IF(VLOOKUP($X144,E!$B$3:'E'!$AN$500,11,FALSE)&lt;1,FIXED(VLOOKUP($X144,E!$B$3:'E'!$AN$500,11,FALSE),2),IF(VLOOKUP($X144,E!$B$3:'E'!$AN$500,11,FALSE)&lt;10,FIXED(VLOOKUP($X144,E!$B$3:'E'!$AN$500,11,FALSE),1),VLOOKUP($X144,E!$B$3:'E'!$AN$500,11,FALSE))))))))),"-")</f>
        <v>-</v>
      </c>
      <c r="S144" s="110" t="str">
        <f>IFERROR(IF(VLOOKUP($X144,E!$B$3:'E'!$AN$500,12,FALSE)=1000000000,"-",(IF(VLOOKUP($X144,E!$B$3:'E'!$AN$500,12,FALSE)&lt;0.0001,FIXED(VLOOKUP($X144,E!$B$3:'E'!$AN$500,12,FALSE),6),IF(VLOOKUP($X144,E!$B$3:'E'!$AN$500,12,FALSE)&lt;0.001,FIXED(VLOOKUP($X144,E!$B$3:'E'!$AN$500,12,FALSE),5),IF(VLOOKUP($X144,E!$B$3:'E'!$AN$500,12,FALSE)&lt;0.01,FIXED(VLOOKUP($X144,E!$B$3:'E'!$AN$500,12,FALSE),4),IF(VLOOKUP($X144,E!$B$3:'E'!$AN$500,12,FALSE)&lt;0.1,FIXED(VLOOKUP($X144,E!$B$3:'E'!$AN$500,12,FALSE),3),IF(VLOOKUP($X144,E!$B$3:'E'!$AN$500,12,FALSE)&lt;1,FIXED(VLOOKUP($X144,E!$B$3:'E'!$AN$500,12,FALSE),2),IF(VLOOKUP($X144,E!$B$3:'E'!$AN$500,12,FALSE)&lt;10,FIXED(VLOOKUP($X144,E!$B$3:'E'!$AN$500,12,FALSE),1),VLOOKUP($X144,E!$B$3:'E'!$AN$500,12,FALSE))))))))),"-")</f>
        <v>-</v>
      </c>
      <c r="U144" s="110" t="str">
        <f>IFERROR(IF(VLOOKUP($X144,E!$B$3:'E'!$AN$500,18,FALSE)=1000000000,"-",(IF(VLOOKUP($X144,E!$B$3:'E'!$AN$500,18,FALSE)&lt;0.0001,FIXED(VLOOKUP($X144,E!$B$3:'E'!$AN$500,18,FALSE),6),IF(VLOOKUP($X144,E!$B$3:'E'!$AN$500,18,FALSE)&lt;0.001,FIXED(VLOOKUP($X144,E!$B$3:'E'!$AN$500,18,FALSE),5),IF(VLOOKUP($X144,E!$B$3:'E'!$AN$500,18,FALSE)&lt;0.01,FIXED(VLOOKUP($X144,E!$B$3:'E'!$AN$500,18,FALSE),4),IF(VLOOKUP($X144,E!$B$3:'E'!$AN$500,18,FALSE)&lt;0.1,FIXED(VLOOKUP($X144,E!$B$3:'E'!$AN$500,18,FALSE),3),IF(VLOOKUP($X144,E!$B$3:'E'!$AN$500,18,FALSE)&lt;1,FIXED(VLOOKUP($X144,E!$B$3:'E'!$AN$500,18,FALSE),2),IF(VLOOKUP($X144,E!$B$3:'E'!$AN$500,18,FALSE)&lt;10,FIXED(VLOOKUP($X144,E!$B$3:'E'!$AN$500,18,FALSE),1),VLOOKUP($X144,E!$B$3:'E'!$AN$500,18,FALSE))))))))),"-")</f>
        <v>0,010</v>
      </c>
      <c r="X144" s="40">
        <v>555</v>
      </c>
    </row>
    <row r="145" spans="1:25" ht="9" customHeight="1" x14ac:dyDescent="0.2">
      <c r="A145" s="104" t="s">
        <v>2238</v>
      </c>
      <c r="E145" s="110" t="str">
        <f>IFERROR(IF(VLOOKUP($X145,E!$B$3:'E'!$AN$500,5,FALSE)=1000000000,"-",(IF(VLOOKUP($X145,E!$B$3:'E'!$AN$500,5,FALSE)&lt;0.0001,FIXED(VLOOKUP($X145,E!$B$3:'E'!$AN$500,5,FALSE),6),IF(VLOOKUP($X145,E!$B$3:'E'!$AN$500,5,FALSE)&lt;0.001,FIXED(VLOOKUP($X145,E!$B$3:'E'!$AN$500,5,FALSE),5),IF(VLOOKUP($X145,E!$B$3:'E'!$AN$500,5,FALSE)&lt;0.01,FIXED(VLOOKUP($X145,E!$B$3:'E'!$AN$500,5,FALSE),4),IF(VLOOKUP($X145,E!$B$3:'E'!$AN$500,5,FALSE)&lt;0.1,FIXED(VLOOKUP($X145,E!$B$3:'E'!$AN$500,5,FALSE),3),IF(VLOOKUP($X145,E!$B$3:'E'!$AN$500,5,FALSE)&lt;1,FIXED(VLOOKUP($X145,E!$B$3:'E'!$AN$500,5,FALSE),2),IF(VLOOKUP($X145,E!$B$3:'E'!$AN$500,5,FALSE)&lt;10,FIXED(VLOOKUP($X145,E!$B$3:'E'!$AN$500,5,FALSE),1),VLOOKUP($X145,E!$B$3:'E'!$AN$500,5,FALSE))))))))),"-")</f>
        <v>-</v>
      </c>
      <c r="F145" s="39" t="str">
        <f t="shared" si="12"/>
        <v>(1)</v>
      </c>
      <c r="G145" s="110" t="str">
        <f>IFERROR(IF(VLOOKUP($X145,E!$B$3:'E'!$AN$500,6,FALSE)=1000000000,"-",(IF(VLOOKUP($X145,E!$B$3:'E'!$AN$500,6,FALSE)&lt;0.0001,FIXED(VLOOKUP($X145,E!$B$3:'E'!$AN$500,6,FALSE),6),IF(VLOOKUP($X145,E!$B$3:'E'!$AN$500,6,FALSE)&lt;0.001,FIXED(VLOOKUP($X145,E!$B$3:'E'!$AN$500,6,FALSE),5),IF(VLOOKUP($X145,E!$B$3:'E'!$AN$500,6,FALSE)&lt;0.01,FIXED(VLOOKUP($X145,E!$B$3:'E'!$AN$500,6,FALSE),4),IF(VLOOKUP($X145,E!$B$3:'E'!$AN$500,6,FALSE)&lt;0.1,FIXED(VLOOKUP($X145,E!$B$3:'E'!$AN$500,6,FALSE),3),IF(VLOOKUP($X145,E!$B$3:'E'!$AN$500,6,FALSE)&lt;1,FIXED(VLOOKUP($X145,E!$B$3:'E'!$AN$500,6,FALSE),2),IF(VLOOKUP($X145,E!$B$3:'E'!$AN$500,6,FALSE)&lt;10,FIXED(VLOOKUP($X145,E!$B$3:'E'!$AN$500,6,FALSE),1),VLOOKUP($X145,E!$B$3:'E'!$AN$500,6,FALSE))))))))),"-")</f>
        <v>-</v>
      </c>
      <c r="H145" s="39" t="str">
        <f t="shared" si="13"/>
        <v>(1)</v>
      </c>
      <c r="I145" s="110" t="str">
        <f>IFERROR(IF(VLOOKUP($X145,E!$B$3:'E'!$AN$500,7,FALSE)=1000000000,"-",(IF(VLOOKUP($X145,E!$B$3:'E'!$AN$500,7,FALSE)&lt;0.0001,FIXED(VLOOKUP($X145,E!$B$3:'E'!$AN$500,7,FALSE),6),IF(VLOOKUP($X145,E!$B$3:'E'!$AN$500,7,FALSE)&lt;0.001,FIXED(VLOOKUP($X145,E!$B$3:'E'!$AN$500,7,FALSE),5),IF(VLOOKUP($X145,E!$B$3:'E'!$AN$500,7,FALSE)&lt;0.01,FIXED(VLOOKUP($X145,E!$B$3:'E'!$AN$500,7,FALSE),4),IF(VLOOKUP($X145,E!$B$3:'E'!$AN$500,7,FALSE)&lt;0.1,FIXED(VLOOKUP($X145,E!$B$3:'E'!$AN$500,7,FALSE),3),IF(VLOOKUP($X145,E!$B$3:'E'!$AN$500,7,FALSE)&lt;1,FIXED(VLOOKUP($X145,E!$B$3:'E'!$AN$500,7,FALSE),2),IF(VLOOKUP($X145,E!$B$3:'E'!$AN$500,7,FALSE)&lt;10,FIXED(VLOOKUP($X145,E!$B$3:'E'!$AN$500,7,FALSE),1),VLOOKUP($X145,E!$B$3:'E'!$AN$500,7,FALSE))))))))),"-")</f>
        <v>-</v>
      </c>
      <c r="J145" s="39" t="str">
        <f t="shared" si="14"/>
        <v>(1)</v>
      </c>
      <c r="K145" s="110" t="str">
        <f>IFERROR(IF(VLOOKUP($X145,E!$B$3:'E'!$AN$500,8,FALSE)=1000000000,"-",(IF(VLOOKUP($X145,E!$B$3:'E'!$AN$500,8,FALSE)&lt;0.0001,FIXED(VLOOKUP($X145,E!$B$3:'E'!$AN$500,8,FALSE),6),IF(VLOOKUP($X145,E!$B$3:'E'!$AN$500,8,FALSE)&lt;0.001,FIXED(VLOOKUP($X145,E!$B$3:'E'!$AN$500,8,FALSE),5),IF(VLOOKUP($X145,E!$B$3:'E'!$AN$500,8,FALSE)&lt;0.01,FIXED(VLOOKUP($X145,E!$B$3:'E'!$AN$500,8,FALSE),4),IF(VLOOKUP($X145,E!$B$3:'E'!$AN$500,8,FALSE)&lt;0.1,FIXED(VLOOKUP($X145,E!$B$3:'E'!$AN$500,8,FALSE),3),IF(VLOOKUP($X145,E!$B$3:'E'!$AN$500,8,FALSE)&lt;1,FIXED(VLOOKUP($X145,E!$B$3:'E'!$AN$500,8,FALSE),2),IF(VLOOKUP($X145,E!$B$3:'E'!$AN$500,8,FALSE)&lt;10,FIXED(VLOOKUP($X145,E!$B$3:'E'!$AN$500,8,FALSE),1),VLOOKUP($X145,E!$B$3:'E'!$AN$500,8,FALSE))))))))),"-")</f>
        <v>0,32</v>
      </c>
      <c r="M145" s="110" t="str">
        <f>IFERROR(IF(VLOOKUP($X145,E!$B$3:'E'!$AN$500,9,FALSE)=1000000000,"-",(IF(VLOOKUP($X145,E!$B$3:'E'!$AN$500,9,FALSE)&lt;0.0001,FIXED(VLOOKUP($X145,E!$B$3:'E'!$AN$500,9,FALSE),6),IF(VLOOKUP($X145,E!$B$3:'E'!$AN$500,9,FALSE)&lt;0.001,FIXED(VLOOKUP($X145,E!$B$3:'E'!$AN$500,9,FALSE),5),IF(VLOOKUP($X145,E!$B$3:'E'!$AN$500,9,FALSE)&lt;0.01,FIXED(VLOOKUP($X145,E!$B$3:'E'!$AN$500,9,FALSE),4),IF(VLOOKUP($X145,E!$B$3:'E'!$AN$500,9,FALSE)&lt;0.1,FIXED(VLOOKUP($X145,E!$B$3:'E'!$AN$500,9,FALSE),3),IF(VLOOKUP($X145,E!$B$3:'E'!$AN$500,9,FALSE)&lt;1,FIXED(VLOOKUP($X145,E!$B$3:'E'!$AN$500,9,FALSE),2),IF(VLOOKUP($X145,E!$B$3:'E'!$AN$500,9,FALSE)&lt;10,FIXED(VLOOKUP($X145,E!$B$3:'E'!$AN$500,9,FALSE),1),VLOOKUP($X145,E!$B$3:'E'!$AN$500,9,FALSE))))))))),"-")</f>
        <v>0,32</v>
      </c>
      <c r="O145" s="110" t="str">
        <f>IFERROR(IF(VLOOKUP($X145,E!$B$3:'E'!$AN$500,10,FALSE)=1000000000,"-",(IF(VLOOKUP($X145,E!$B$3:'E'!$AN$500,10,FALSE)&lt;0.0001,FIXED(VLOOKUP($X145,E!$B$3:'E'!$AN$500,10,FALSE),6),IF(VLOOKUP($X145,E!$B$3:'E'!$AN$500,10,FALSE)&lt;0.001,FIXED(VLOOKUP($X145,E!$B$3:'E'!$AN$500,10,FALSE),5),IF(VLOOKUP($X145,E!$B$3:'E'!$AN$500,10,FALSE)&lt;0.01,FIXED(VLOOKUP($X145,E!$B$3:'E'!$AN$500,10,FALSE),4),IF(VLOOKUP($X145,E!$B$3:'E'!$AN$500,10,FALSE)&lt;0.1,FIXED(VLOOKUP($X145,E!$B$3:'E'!$AN$500,10,FALSE),3),IF(VLOOKUP($X145,E!$B$3:'E'!$AN$500,10,FALSE)&lt;1,FIXED(VLOOKUP($X145,E!$B$3:'E'!$AN$500,10,FALSE),2),IF(VLOOKUP($X145,E!$B$3:'E'!$AN$500,10,FALSE)&lt;10,FIXED(VLOOKUP($X145,E!$B$3:'E'!$AN$500,10,FALSE),1),VLOOKUP($X145,E!$B$3:'E'!$AN$500,10,FALSE))))))))),"-")</f>
        <v>-</v>
      </c>
      <c r="Q145" s="110" t="str">
        <f>IFERROR(IF(VLOOKUP($X145,E!$B$3:'E'!$AN$500,11,FALSE)=1000000000,"-",(IF(VLOOKUP($X145,E!$B$3:'E'!$AN$500,11,FALSE)&lt;0.0001,FIXED(VLOOKUP($X145,E!$B$3:'E'!$AN$500,11,FALSE),6),IF(VLOOKUP($X145,E!$B$3:'E'!$AN$500,11,FALSE)&lt;0.001,FIXED(VLOOKUP($X145,E!$B$3:'E'!$AN$500,11,FALSE),5),IF(VLOOKUP($X145,E!$B$3:'E'!$AN$500,11,FALSE)&lt;0.01,FIXED(VLOOKUP($X145,E!$B$3:'E'!$AN$500,11,FALSE),4),IF(VLOOKUP($X145,E!$B$3:'E'!$AN$500,11,FALSE)&lt;0.1,FIXED(VLOOKUP($X145,E!$B$3:'E'!$AN$500,11,FALSE),3),IF(VLOOKUP($X145,E!$B$3:'E'!$AN$500,11,FALSE)&lt;1,FIXED(VLOOKUP($X145,E!$B$3:'E'!$AN$500,11,FALSE),2),IF(VLOOKUP($X145,E!$B$3:'E'!$AN$500,11,FALSE)&lt;10,FIXED(VLOOKUP($X145,E!$B$3:'E'!$AN$500,11,FALSE),1),VLOOKUP($X145,E!$B$3:'E'!$AN$500,11,FALSE))))))))),"-")</f>
        <v>-</v>
      </c>
      <c r="S145" s="110" t="str">
        <f>IFERROR(IF(VLOOKUP($X145,E!$B$3:'E'!$AN$500,12,FALSE)=1000000000,"-",(IF(VLOOKUP($X145,E!$B$3:'E'!$AN$500,12,FALSE)&lt;0.0001,FIXED(VLOOKUP($X145,E!$B$3:'E'!$AN$500,12,FALSE),6),IF(VLOOKUP($X145,E!$B$3:'E'!$AN$500,12,FALSE)&lt;0.001,FIXED(VLOOKUP($X145,E!$B$3:'E'!$AN$500,12,FALSE),5),IF(VLOOKUP($X145,E!$B$3:'E'!$AN$500,12,FALSE)&lt;0.01,FIXED(VLOOKUP($X145,E!$B$3:'E'!$AN$500,12,FALSE),4),IF(VLOOKUP($X145,E!$B$3:'E'!$AN$500,12,FALSE)&lt;0.1,FIXED(VLOOKUP($X145,E!$B$3:'E'!$AN$500,12,FALSE),3),IF(VLOOKUP($X145,E!$B$3:'E'!$AN$500,12,FALSE)&lt;1,FIXED(VLOOKUP($X145,E!$B$3:'E'!$AN$500,12,FALSE),2),IF(VLOOKUP($X145,E!$B$3:'E'!$AN$500,12,FALSE)&lt;10,FIXED(VLOOKUP($X145,E!$B$3:'E'!$AN$500,12,FALSE),1),VLOOKUP($X145,E!$B$3:'E'!$AN$500,12,FALSE))))))))),"-")</f>
        <v>0,32</v>
      </c>
      <c r="U145" s="110" t="str">
        <f>IFERROR(IF(VLOOKUP($X145,E!$B$3:'E'!$AN$500,18,FALSE)=1000000000,"-",(IF(VLOOKUP($X145,E!$B$3:'E'!$AN$500,18,FALSE)&lt;0.0001,FIXED(VLOOKUP($X145,E!$B$3:'E'!$AN$500,18,FALSE),6),IF(VLOOKUP($X145,E!$B$3:'E'!$AN$500,18,FALSE)&lt;0.001,FIXED(VLOOKUP($X145,E!$B$3:'E'!$AN$500,18,FALSE),5),IF(VLOOKUP($X145,E!$B$3:'E'!$AN$500,18,FALSE)&lt;0.01,FIXED(VLOOKUP($X145,E!$B$3:'E'!$AN$500,18,FALSE),4),IF(VLOOKUP($X145,E!$B$3:'E'!$AN$500,18,FALSE)&lt;0.1,FIXED(VLOOKUP($X145,E!$B$3:'E'!$AN$500,18,FALSE),3),IF(VLOOKUP($X145,E!$B$3:'E'!$AN$500,18,FALSE)&lt;1,FIXED(VLOOKUP($X145,E!$B$3:'E'!$AN$500,18,FALSE),2),IF(VLOOKUP($X145,E!$B$3:'E'!$AN$500,18,FALSE)&lt;10,FIXED(VLOOKUP($X145,E!$B$3:'E'!$AN$500,18,FALSE),1),VLOOKUP($X145,E!$B$3:'E'!$AN$500,18,FALSE))))))))),"-")</f>
        <v>-</v>
      </c>
      <c r="X145" s="40">
        <v>268</v>
      </c>
    </row>
    <row r="146" spans="1:25" ht="9" customHeight="1" x14ac:dyDescent="0.2">
      <c r="A146" s="104" t="s">
        <v>99</v>
      </c>
      <c r="E146" s="110" t="str">
        <f>IFERROR(IF(VLOOKUP($X146,E!$B$3:'E'!$AN$500,5,FALSE)=1000000000,"-",(IF(VLOOKUP($X146,E!$B$3:'E'!$AN$500,5,FALSE)&lt;0.0001,FIXED(VLOOKUP($X146,E!$B$3:'E'!$AN$500,5,FALSE),6),IF(VLOOKUP($X146,E!$B$3:'E'!$AN$500,5,FALSE)&lt;0.001,FIXED(VLOOKUP($X146,E!$B$3:'E'!$AN$500,5,FALSE),5),IF(VLOOKUP($X146,E!$B$3:'E'!$AN$500,5,FALSE)&lt;0.01,FIXED(VLOOKUP($X146,E!$B$3:'E'!$AN$500,5,FALSE),4),IF(VLOOKUP($X146,E!$B$3:'E'!$AN$500,5,FALSE)&lt;0.1,FIXED(VLOOKUP($X146,E!$B$3:'E'!$AN$500,5,FALSE),3),IF(VLOOKUP($X146,E!$B$3:'E'!$AN$500,5,FALSE)&lt;1,FIXED(VLOOKUP($X146,E!$B$3:'E'!$AN$500,5,FALSE),2),IF(VLOOKUP($X146,E!$B$3:'E'!$AN$500,5,FALSE)&lt;10,FIXED(VLOOKUP($X146,E!$B$3:'E'!$AN$500,5,FALSE),1),VLOOKUP($X146,E!$B$3:'E'!$AN$500,5,FALSE))))))))),"-")</f>
        <v>-</v>
      </c>
      <c r="F146" s="39" t="str">
        <f t="shared" si="12"/>
        <v>(1)</v>
      </c>
      <c r="G146" s="110" t="str">
        <f>IFERROR(IF(VLOOKUP($X146,E!$B$3:'E'!$AN$500,6,FALSE)=1000000000,"-",(IF(VLOOKUP($X146,E!$B$3:'E'!$AN$500,6,FALSE)&lt;0.0001,FIXED(VLOOKUP($X146,E!$B$3:'E'!$AN$500,6,FALSE),6),IF(VLOOKUP($X146,E!$B$3:'E'!$AN$500,6,FALSE)&lt;0.001,FIXED(VLOOKUP($X146,E!$B$3:'E'!$AN$500,6,FALSE),5),IF(VLOOKUP($X146,E!$B$3:'E'!$AN$500,6,FALSE)&lt;0.01,FIXED(VLOOKUP($X146,E!$B$3:'E'!$AN$500,6,FALSE),4),IF(VLOOKUP($X146,E!$B$3:'E'!$AN$500,6,FALSE)&lt;0.1,FIXED(VLOOKUP($X146,E!$B$3:'E'!$AN$500,6,FALSE),3),IF(VLOOKUP($X146,E!$B$3:'E'!$AN$500,6,FALSE)&lt;1,FIXED(VLOOKUP($X146,E!$B$3:'E'!$AN$500,6,FALSE),2),IF(VLOOKUP($X146,E!$B$3:'E'!$AN$500,6,FALSE)&lt;10,FIXED(VLOOKUP($X146,E!$B$3:'E'!$AN$500,6,FALSE),1),VLOOKUP($X146,E!$B$3:'E'!$AN$500,6,FALSE))))))))),"-")</f>
        <v>-</v>
      </c>
      <c r="H146" s="39" t="str">
        <f t="shared" si="13"/>
        <v>(1)</v>
      </c>
      <c r="I146" s="110" t="str">
        <f>IFERROR(IF(VLOOKUP($X146,E!$B$3:'E'!$AN$500,7,FALSE)=1000000000,"-",(IF(VLOOKUP($X146,E!$B$3:'E'!$AN$500,7,FALSE)&lt;0.0001,FIXED(VLOOKUP($X146,E!$B$3:'E'!$AN$500,7,FALSE),6),IF(VLOOKUP($X146,E!$B$3:'E'!$AN$500,7,FALSE)&lt;0.001,FIXED(VLOOKUP($X146,E!$B$3:'E'!$AN$500,7,FALSE),5),IF(VLOOKUP($X146,E!$B$3:'E'!$AN$500,7,FALSE)&lt;0.01,FIXED(VLOOKUP($X146,E!$B$3:'E'!$AN$500,7,FALSE),4),IF(VLOOKUP($X146,E!$B$3:'E'!$AN$500,7,FALSE)&lt;0.1,FIXED(VLOOKUP($X146,E!$B$3:'E'!$AN$500,7,FALSE),3),IF(VLOOKUP($X146,E!$B$3:'E'!$AN$500,7,FALSE)&lt;1,FIXED(VLOOKUP($X146,E!$B$3:'E'!$AN$500,7,FALSE),2),IF(VLOOKUP($X146,E!$B$3:'E'!$AN$500,7,FALSE)&lt;10,FIXED(VLOOKUP($X146,E!$B$3:'E'!$AN$500,7,FALSE),1),VLOOKUP($X146,E!$B$3:'E'!$AN$500,7,FALSE))))))))),"-")</f>
        <v>-</v>
      </c>
      <c r="J146" s="39" t="str">
        <f t="shared" si="14"/>
        <v>(1)</v>
      </c>
      <c r="K146" s="110" t="str">
        <f>IFERROR(IF(VLOOKUP($X146,E!$B$3:'E'!$AN$500,8,FALSE)=1000000000,"-",(IF(VLOOKUP($X146,E!$B$3:'E'!$AN$500,8,FALSE)&lt;0.0001,FIXED(VLOOKUP($X146,E!$B$3:'E'!$AN$500,8,FALSE),6),IF(VLOOKUP($X146,E!$B$3:'E'!$AN$500,8,FALSE)&lt;0.001,FIXED(VLOOKUP($X146,E!$B$3:'E'!$AN$500,8,FALSE),5),IF(VLOOKUP($X146,E!$B$3:'E'!$AN$500,8,FALSE)&lt;0.01,FIXED(VLOOKUP($X146,E!$B$3:'E'!$AN$500,8,FALSE),4),IF(VLOOKUP($X146,E!$B$3:'E'!$AN$500,8,FALSE)&lt;0.1,FIXED(VLOOKUP($X146,E!$B$3:'E'!$AN$500,8,FALSE),3),IF(VLOOKUP($X146,E!$B$3:'E'!$AN$500,8,FALSE)&lt;1,FIXED(VLOOKUP($X146,E!$B$3:'E'!$AN$500,8,FALSE),2),IF(VLOOKUP($X146,E!$B$3:'E'!$AN$500,8,FALSE)&lt;10,FIXED(VLOOKUP($X146,E!$B$3:'E'!$AN$500,8,FALSE),1),VLOOKUP($X146,E!$B$3:'E'!$AN$500,8,FALSE))))))))),"-")</f>
        <v>-</v>
      </c>
      <c r="L146" s="39" t="str">
        <f>IF(K146="-","(1)","")</f>
        <v>(1)</v>
      </c>
      <c r="M146" s="110" t="str">
        <f>IFERROR(IF(VLOOKUP($X146,E!$B$3:'E'!$AN$500,9,FALSE)=1000000000,"-",(IF(VLOOKUP($X146,E!$B$3:'E'!$AN$500,9,FALSE)&lt;0.0001,FIXED(VLOOKUP($X146,E!$B$3:'E'!$AN$500,9,FALSE),6),IF(VLOOKUP($X146,E!$B$3:'E'!$AN$500,9,FALSE)&lt;0.001,FIXED(VLOOKUP($X146,E!$B$3:'E'!$AN$500,9,FALSE),5),IF(VLOOKUP($X146,E!$B$3:'E'!$AN$500,9,FALSE)&lt;0.01,FIXED(VLOOKUP($X146,E!$B$3:'E'!$AN$500,9,FALSE),4),IF(VLOOKUP($X146,E!$B$3:'E'!$AN$500,9,FALSE)&lt;0.1,FIXED(VLOOKUP($X146,E!$B$3:'E'!$AN$500,9,FALSE),3),IF(VLOOKUP($X146,E!$B$3:'E'!$AN$500,9,FALSE)&lt;1,FIXED(VLOOKUP($X146,E!$B$3:'E'!$AN$500,9,FALSE),2),IF(VLOOKUP($X146,E!$B$3:'E'!$AN$500,9,FALSE)&lt;10,FIXED(VLOOKUP($X146,E!$B$3:'E'!$AN$500,9,FALSE),1),VLOOKUP($X146,E!$B$3:'E'!$AN$500,9,FALSE))))))))),"-")</f>
        <v>-</v>
      </c>
      <c r="N146" s="39" t="str">
        <f>IF(M146="-","(1)","")</f>
        <v>(1)</v>
      </c>
      <c r="O146" s="110" t="str">
        <f>IFERROR(IF(VLOOKUP($X146,E!$B$3:'E'!$AN$500,10,FALSE)=1000000000,"-",(IF(VLOOKUP($X146,E!$B$3:'E'!$AN$500,10,FALSE)&lt;0.0001,FIXED(VLOOKUP($X146,E!$B$3:'E'!$AN$500,10,FALSE),6),IF(VLOOKUP($X146,E!$B$3:'E'!$AN$500,10,FALSE)&lt;0.001,FIXED(VLOOKUP($X146,E!$B$3:'E'!$AN$500,10,FALSE),5),IF(VLOOKUP($X146,E!$B$3:'E'!$AN$500,10,FALSE)&lt;0.01,FIXED(VLOOKUP($X146,E!$B$3:'E'!$AN$500,10,FALSE),4),IF(VLOOKUP($X146,E!$B$3:'E'!$AN$500,10,FALSE)&lt;0.1,FIXED(VLOOKUP($X146,E!$B$3:'E'!$AN$500,10,FALSE),3),IF(VLOOKUP($X146,E!$B$3:'E'!$AN$500,10,FALSE)&lt;1,FIXED(VLOOKUP($X146,E!$B$3:'E'!$AN$500,10,FALSE),2),IF(VLOOKUP($X146,E!$B$3:'E'!$AN$500,10,FALSE)&lt;10,FIXED(VLOOKUP($X146,E!$B$3:'E'!$AN$500,10,FALSE),1),VLOOKUP($X146,E!$B$3:'E'!$AN$500,10,FALSE))))))))),"-")</f>
        <v>-</v>
      </c>
      <c r="Q146" s="110" t="str">
        <f>IFERROR(IF(VLOOKUP($X146,E!$B$3:'E'!$AN$500,11,FALSE)=1000000000,"-",(IF(VLOOKUP($X146,E!$B$3:'E'!$AN$500,11,FALSE)&lt;0.0001,FIXED(VLOOKUP($X146,E!$B$3:'E'!$AN$500,11,FALSE),6),IF(VLOOKUP($X146,E!$B$3:'E'!$AN$500,11,FALSE)&lt;0.001,FIXED(VLOOKUP($X146,E!$B$3:'E'!$AN$500,11,FALSE),5),IF(VLOOKUP($X146,E!$B$3:'E'!$AN$500,11,FALSE)&lt;0.01,FIXED(VLOOKUP($X146,E!$B$3:'E'!$AN$500,11,FALSE),4),IF(VLOOKUP($X146,E!$B$3:'E'!$AN$500,11,FALSE)&lt;0.1,FIXED(VLOOKUP($X146,E!$B$3:'E'!$AN$500,11,FALSE),3),IF(VLOOKUP($X146,E!$B$3:'E'!$AN$500,11,FALSE)&lt;1,FIXED(VLOOKUP($X146,E!$B$3:'E'!$AN$500,11,FALSE),2),IF(VLOOKUP($X146,E!$B$3:'E'!$AN$500,11,FALSE)&lt;10,FIXED(VLOOKUP($X146,E!$B$3:'E'!$AN$500,11,FALSE),1),VLOOKUP($X146,E!$B$3:'E'!$AN$500,11,FALSE))))))))),"-")</f>
        <v>-</v>
      </c>
      <c r="S146" s="110" t="str">
        <f>IFERROR(IF(VLOOKUP($X146,E!$B$3:'E'!$AN$500,12,FALSE)=1000000000,"-",(IF(VLOOKUP($X146,E!$B$3:'E'!$AN$500,12,FALSE)&lt;0.0001,FIXED(VLOOKUP($X146,E!$B$3:'E'!$AN$500,12,FALSE),6),IF(VLOOKUP($X146,E!$B$3:'E'!$AN$500,12,FALSE)&lt;0.001,FIXED(VLOOKUP($X146,E!$B$3:'E'!$AN$500,12,FALSE),5),IF(VLOOKUP($X146,E!$B$3:'E'!$AN$500,12,FALSE)&lt;0.01,FIXED(VLOOKUP($X146,E!$B$3:'E'!$AN$500,12,FALSE),4),IF(VLOOKUP($X146,E!$B$3:'E'!$AN$500,12,FALSE)&lt;0.1,FIXED(VLOOKUP($X146,E!$B$3:'E'!$AN$500,12,FALSE),3),IF(VLOOKUP($X146,E!$B$3:'E'!$AN$500,12,FALSE)&lt;1,FIXED(VLOOKUP($X146,E!$B$3:'E'!$AN$500,12,FALSE),2),IF(VLOOKUP($X146,E!$B$3:'E'!$AN$500,12,FALSE)&lt;10,FIXED(VLOOKUP($X146,E!$B$3:'E'!$AN$500,12,FALSE),1),VLOOKUP($X146,E!$B$3:'E'!$AN$500,12,FALSE))))))))),"-")</f>
        <v>-</v>
      </c>
      <c r="U146" s="110" t="str">
        <f>IFERROR(IF(VLOOKUP($X146,E!$B$3:'E'!$AN$500,18,FALSE)=1000000000,"-",(IF(VLOOKUP($X146,E!$B$3:'E'!$AN$500,18,FALSE)&lt;0.0001,FIXED(VLOOKUP($X146,E!$B$3:'E'!$AN$500,18,FALSE),6),IF(VLOOKUP($X146,E!$B$3:'E'!$AN$500,18,FALSE)&lt;0.001,FIXED(VLOOKUP($X146,E!$B$3:'E'!$AN$500,18,FALSE),5),IF(VLOOKUP($X146,E!$B$3:'E'!$AN$500,18,FALSE)&lt;0.01,FIXED(VLOOKUP($X146,E!$B$3:'E'!$AN$500,18,FALSE),4),IF(VLOOKUP($X146,E!$B$3:'E'!$AN$500,18,FALSE)&lt;0.1,FIXED(VLOOKUP($X146,E!$B$3:'E'!$AN$500,18,FALSE),3),IF(VLOOKUP($X146,E!$B$3:'E'!$AN$500,18,FALSE)&lt;1,FIXED(VLOOKUP($X146,E!$B$3:'E'!$AN$500,18,FALSE),2),IF(VLOOKUP($X146,E!$B$3:'E'!$AN$500,18,FALSE)&lt;10,FIXED(VLOOKUP($X146,E!$B$3:'E'!$AN$500,18,FALSE),1),VLOOKUP($X146,E!$B$3:'E'!$AN$500,18,FALSE))))))))),"-")</f>
        <v>-</v>
      </c>
      <c r="X146" s="40">
        <v>633</v>
      </c>
    </row>
    <row r="147" spans="1:25" ht="9" customHeight="1" x14ac:dyDescent="0.2">
      <c r="A147" s="104" t="s">
        <v>100</v>
      </c>
      <c r="E147" s="110" t="str">
        <f>IFERROR(IF(VLOOKUP($X147,E!$B$3:'E'!$AN$500,5,FALSE)=1000000000,"-",(IF(VLOOKUP($X147,E!$B$3:'E'!$AN$500,5,FALSE)&lt;0.0001,FIXED(VLOOKUP($X147,E!$B$3:'E'!$AN$500,5,FALSE),6),IF(VLOOKUP($X147,E!$B$3:'E'!$AN$500,5,FALSE)&lt;0.001,FIXED(VLOOKUP($X147,E!$B$3:'E'!$AN$500,5,FALSE),5),IF(VLOOKUP($X147,E!$B$3:'E'!$AN$500,5,FALSE)&lt;0.01,FIXED(VLOOKUP($X147,E!$B$3:'E'!$AN$500,5,FALSE),4),IF(VLOOKUP($X147,E!$B$3:'E'!$AN$500,5,FALSE)&lt;0.1,FIXED(VLOOKUP($X147,E!$B$3:'E'!$AN$500,5,FALSE),3),IF(VLOOKUP($X147,E!$B$3:'E'!$AN$500,5,FALSE)&lt;1,FIXED(VLOOKUP($X147,E!$B$3:'E'!$AN$500,5,FALSE),2),IF(VLOOKUP($X147,E!$B$3:'E'!$AN$500,5,FALSE)&lt;10,FIXED(VLOOKUP($X147,E!$B$3:'E'!$AN$500,5,FALSE),1),VLOOKUP($X147,E!$B$3:'E'!$AN$500,5,FALSE))))))))),"-")</f>
        <v>-</v>
      </c>
      <c r="F147" s="39" t="str">
        <f t="shared" si="12"/>
        <v>(1)</v>
      </c>
      <c r="G147" s="110" t="str">
        <f>IFERROR(IF(VLOOKUP($X147,E!$B$3:'E'!$AN$500,6,FALSE)=1000000000,"-",(IF(VLOOKUP($X147,E!$B$3:'E'!$AN$500,6,FALSE)&lt;0.0001,FIXED(VLOOKUP($X147,E!$B$3:'E'!$AN$500,6,FALSE),6),IF(VLOOKUP($X147,E!$B$3:'E'!$AN$500,6,FALSE)&lt;0.001,FIXED(VLOOKUP($X147,E!$B$3:'E'!$AN$500,6,FALSE),5),IF(VLOOKUP($X147,E!$B$3:'E'!$AN$500,6,FALSE)&lt;0.01,FIXED(VLOOKUP($X147,E!$B$3:'E'!$AN$500,6,FALSE),4),IF(VLOOKUP($X147,E!$B$3:'E'!$AN$500,6,FALSE)&lt;0.1,FIXED(VLOOKUP($X147,E!$B$3:'E'!$AN$500,6,FALSE),3),IF(VLOOKUP($X147,E!$B$3:'E'!$AN$500,6,FALSE)&lt;1,FIXED(VLOOKUP($X147,E!$B$3:'E'!$AN$500,6,FALSE),2),IF(VLOOKUP($X147,E!$B$3:'E'!$AN$500,6,FALSE)&lt;10,FIXED(VLOOKUP($X147,E!$B$3:'E'!$AN$500,6,FALSE),1),VLOOKUP($X147,E!$B$3:'E'!$AN$500,6,FALSE))))))))),"-")</f>
        <v>-</v>
      </c>
      <c r="H147" s="39" t="str">
        <f t="shared" si="13"/>
        <v>(1)</v>
      </c>
      <c r="I147" s="110" t="str">
        <f>IFERROR(IF(VLOOKUP($X147,E!$B$3:'E'!$AN$500,7,FALSE)=1000000000,"-",(IF(VLOOKUP($X147,E!$B$3:'E'!$AN$500,7,FALSE)&lt;0.0001,FIXED(VLOOKUP($X147,E!$B$3:'E'!$AN$500,7,FALSE),6),IF(VLOOKUP($X147,E!$B$3:'E'!$AN$500,7,FALSE)&lt;0.001,FIXED(VLOOKUP($X147,E!$B$3:'E'!$AN$500,7,FALSE),5),IF(VLOOKUP($X147,E!$B$3:'E'!$AN$500,7,FALSE)&lt;0.01,FIXED(VLOOKUP($X147,E!$B$3:'E'!$AN$500,7,FALSE),4),IF(VLOOKUP($X147,E!$B$3:'E'!$AN$500,7,FALSE)&lt;0.1,FIXED(VLOOKUP($X147,E!$B$3:'E'!$AN$500,7,FALSE),3),IF(VLOOKUP($X147,E!$B$3:'E'!$AN$500,7,FALSE)&lt;1,FIXED(VLOOKUP($X147,E!$B$3:'E'!$AN$500,7,FALSE),2),IF(VLOOKUP($X147,E!$B$3:'E'!$AN$500,7,FALSE)&lt;10,FIXED(VLOOKUP($X147,E!$B$3:'E'!$AN$500,7,FALSE),1),VLOOKUP($X147,E!$B$3:'E'!$AN$500,7,FALSE))))))))),"-")</f>
        <v>-</v>
      </c>
      <c r="J147" s="39" t="str">
        <f t="shared" si="14"/>
        <v>(1)</v>
      </c>
      <c r="K147" s="110" t="str">
        <f>IFERROR(IF(VLOOKUP($X147,E!$B$3:'E'!$AN$500,8,FALSE)=1000000000,"-",(IF(VLOOKUP($X147,E!$B$3:'E'!$AN$500,8,FALSE)&lt;0.0001,FIXED(VLOOKUP($X147,E!$B$3:'E'!$AN$500,8,FALSE),6),IF(VLOOKUP($X147,E!$B$3:'E'!$AN$500,8,FALSE)&lt;0.001,FIXED(VLOOKUP($X147,E!$B$3:'E'!$AN$500,8,FALSE),5),IF(VLOOKUP($X147,E!$B$3:'E'!$AN$500,8,FALSE)&lt;0.01,FIXED(VLOOKUP($X147,E!$B$3:'E'!$AN$500,8,FALSE),4),IF(VLOOKUP($X147,E!$B$3:'E'!$AN$500,8,FALSE)&lt;0.1,FIXED(VLOOKUP($X147,E!$B$3:'E'!$AN$500,8,FALSE),3),IF(VLOOKUP($X147,E!$B$3:'E'!$AN$500,8,FALSE)&lt;1,FIXED(VLOOKUP($X147,E!$B$3:'E'!$AN$500,8,FALSE),2),IF(VLOOKUP($X147,E!$B$3:'E'!$AN$500,8,FALSE)&lt;10,FIXED(VLOOKUP($X147,E!$B$3:'E'!$AN$500,8,FALSE),1),VLOOKUP($X147,E!$B$3:'E'!$AN$500,8,FALSE))))))))),"-")</f>
        <v>-</v>
      </c>
      <c r="L147" s="39" t="str">
        <f>IF(K147="-","(1)","")</f>
        <v>(1)</v>
      </c>
      <c r="M147" s="110" t="str">
        <f>IFERROR(IF(VLOOKUP($X147,E!$B$3:'E'!$AN$500,9,FALSE)=1000000000,"-",(IF(VLOOKUP($X147,E!$B$3:'E'!$AN$500,9,FALSE)&lt;0.0001,FIXED(VLOOKUP($X147,E!$B$3:'E'!$AN$500,9,FALSE),6),IF(VLOOKUP($X147,E!$B$3:'E'!$AN$500,9,FALSE)&lt;0.001,FIXED(VLOOKUP($X147,E!$B$3:'E'!$AN$500,9,FALSE),5),IF(VLOOKUP($X147,E!$B$3:'E'!$AN$500,9,FALSE)&lt;0.01,FIXED(VLOOKUP($X147,E!$B$3:'E'!$AN$500,9,FALSE),4),IF(VLOOKUP($X147,E!$B$3:'E'!$AN$500,9,FALSE)&lt;0.1,FIXED(VLOOKUP($X147,E!$B$3:'E'!$AN$500,9,FALSE),3),IF(VLOOKUP($X147,E!$B$3:'E'!$AN$500,9,FALSE)&lt;1,FIXED(VLOOKUP($X147,E!$B$3:'E'!$AN$500,9,FALSE),2),IF(VLOOKUP($X147,E!$B$3:'E'!$AN$500,9,FALSE)&lt;10,FIXED(VLOOKUP($X147,E!$B$3:'E'!$AN$500,9,FALSE),1),VLOOKUP($X147,E!$B$3:'E'!$AN$500,9,FALSE))))))))),"-")</f>
        <v>-</v>
      </c>
      <c r="N147" s="39" t="str">
        <f>IF(M147="-","(1)","")</f>
        <v>(1)</v>
      </c>
      <c r="O147" s="110" t="str">
        <f>IFERROR(IF(VLOOKUP($X147,E!$B$3:'E'!$AN$500,10,FALSE)=1000000000,"-",(IF(VLOOKUP($X147,E!$B$3:'E'!$AN$500,10,FALSE)&lt;0.0001,FIXED(VLOOKUP($X147,E!$B$3:'E'!$AN$500,10,FALSE),6),IF(VLOOKUP($X147,E!$B$3:'E'!$AN$500,10,FALSE)&lt;0.001,FIXED(VLOOKUP($X147,E!$B$3:'E'!$AN$500,10,FALSE),5),IF(VLOOKUP($X147,E!$B$3:'E'!$AN$500,10,FALSE)&lt;0.01,FIXED(VLOOKUP($X147,E!$B$3:'E'!$AN$500,10,FALSE),4),IF(VLOOKUP($X147,E!$B$3:'E'!$AN$500,10,FALSE)&lt;0.1,FIXED(VLOOKUP($X147,E!$B$3:'E'!$AN$500,10,FALSE),3),IF(VLOOKUP($X147,E!$B$3:'E'!$AN$500,10,FALSE)&lt;1,FIXED(VLOOKUP($X147,E!$B$3:'E'!$AN$500,10,FALSE),2),IF(VLOOKUP($X147,E!$B$3:'E'!$AN$500,10,FALSE)&lt;10,FIXED(VLOOKUP($X147,E!$B$3:'E'!$AN$500,10,FALSE),1),VLOOKUP($X147,E!$B$3:'E'!$AN$500,10,FALSE))))))))),"-")</f>
        <v>-</v>
      </c>
      <c r="Q147" s="110" t="str">
        <f>IFERROR(IF(VLOOKUP($X147,E!$B$3:'E'!$AN$500,11,FALSE)=1000000000,"-",(IF(VLOOKUP($X147,E!$B$3:'E'!$AN$500,11,FALSE)&lt;0.0001,FIXED(VLOOKUP($X147,E!$B$3:'E'!$AN$500,11,FALSE),6),IF(VLOOKUP($X147,E!$B$3:'E'!$AN$500,11,FALSE)&lt;0.001,FIXED(VLOOKUP($X147,E!$B$3:'E'!$AN$500,11,FALSE),5),IF(VLOOKUP($X147,E!$B$3:'E'!$AN$500,11,FALSE)&lt;0.01,FIXED(VLOOKUP($X147,E!$B$3:'E'!$AN$500,11,FALSE),4),IF(VLOOKUP($X147,E!$B$3:'E'!$AN$500,11,FALSE)&lt;0.1,FIXED(VLOOKUP($X147,E!$B$3:'E'!$AN$500,11,FALSE),3),IF(VLOOKUP($X147,E!$B$3:'E'!$AN$500,11,FALSE)&lt;1,FIXED(VLOOKUP($X147,E!$B$3:'E'!$AN$500,11,FALSE),2),IF(VLOOKUP($X147,E!$B$3:'E'!$AN$500,11,FALSE)&lt;10,FIXED(VLOOKUP($X147,E!$B$3:'E'!$AN$500,11,FALSE),1),VLOOKUP($X147,E!$B$3:'E'!$AN$500,11,FALSE))))))))),"-")</f>
        <v>-</v>
      </c>
      <c r="S147" s="110" t="str">
        <f>IFERROR(IF(VLOOKUP($X147,E!$B$3:'E'!$AN$500,12,FALSE)=1000000000,"-",(IF(VLOOKUP($X147,E!$B$3:'E'!$AN$500,12,FALSE)&lt;0.0001,FIXED(VLOOKUP($X147,E!$B$3:'E'!$AN$500,12,FALSE),6),IF(VLOOKUP($X147,E!$B$3:'E'!$AN$500,12,FALSE)&lt;0.001,FIXED(VLOOKUP($X147,E!$B$3:'E'!$AN$500,12,FALSE),5),IF(VLOOKUP($X147,E!$B$3:'E'!$AN$500,12,FALSE)&lt;0.01,FIXED(VLOOKUP($X147,E!$B$3:'E'!$AN$500,12,FALSE),4),IF(VLOOKUP($X147,E!$B$3:'E'!$AN$500,12,FALSE)&lt;0.1,FIXED(VLOOKUP($X147,E!$B$3:'E'!$AN$500,12,FALSE),3),IF(VLOOKUP($X147,E!$B$3:'E'!$AN$500,12,FALSE)&lt;1,FIXED(VLOOKUP($X147,E!$B$3:'E'!$AN$500,12,FALSE),2),IF(VLOOKUP($X147,E!$B$3:'E'!$AN$500,12,FALSE)&lt;10,FIXED(VLOOKUP($X147,E!$B$3:'E'!$AN$500,12,FALSE),1),VLOOKUP($X147,E!$B$3:'E'!$AN$500,12,FALSE))))))))),"-")</f>
        <v>-</v>
      </c>
      <c r="U147" s="110" t="str">
        <f>IFERROR(IF(VLOOKUP($X147,E!$B$3:'E'!$AN$500,18,FALSE)=1000000000,"-",(IF(VLOOKUP($X147,E!$B$3:'E'!$AN$500,18,FALSE)&lt;0.0001,FIXED(VLOOKUP($X147,E!$B$3:'E'!$AN$500,18,FALSE),6),IF(VLOOKUP($X147,E!$B$3:'E'!$AN$500,18,FALSE)&lt;0.001,FIXED(VLOOKUP($X147,E!$B$3:'E'!$AN$500,18,FALSE),5),IF(VLOOKUP($X147,E!$B$3:'E'!$AN$500,18,FALSE)&lt;0.01,FIXED(VLOOKUP($X147,E!$B$3:'E'!$AN$500,18,FALSE),4),IF(VLOOKUP($X147,E!$B$3:'E'!$AN$500,18,FALSE)&lt;0.1,FIXED(VLOOKUP($X147,E!$B$3:'E'!$AN$500,18,FALSE),3),IF(VLOOKUP($X147,E!$B$3:'E'!$AN$500,18,FALSE)&lt;1,FIXED(VLOOKUP($X147,E!$B$3:'E'!$AN$500,18,FALSE),2),IF(VLOOKUP($X147,E!$B$3:'E'!$AN$500,18,FALSE)&lt;10,FIXED(VLOOKUP($X147,E!$B$3:'E'!$AN$500,18,FALSE),1),VLOOKUP($X147,E!$B$3:'E'!$AN$500,18,FALSE))))))))),"-")</f>
        <v>-</v>
      </c>
      <c r="X147" s="40">
        <v>704</v>
      </c>
    </row>
    <row r="148" spans="1:25" ht="9" customHeight="1" x14ac:dyDescent="0.2">
      <c r="A148" s="104" t="s">
        <v>101</v>
      </c>
      <c r="E148" s="110" t="str">
        <f>IFERROR(IF(VLOOKUP($X148,E!$B$3:'E'!$AN$500,5,FALSE)=1000000000,"-",(IF(VLOOKUP($X148,E!$B$3:'E'!$AN$500,5,FALSE)&lt;0.0001,FIXED(VLOOKUP($X148,E!$B$3:'E'!$AN$500,5,FALSE),6),IF(VLOOKUP($X148,E!$B$3:'E'!$AN$500,5,FALSE)&lt;0.001,FIXED(VLOOKUP($X148,E!$B$3:'E'!$AN$500,5,FALSE),5),IF(VLOOKUP($X148,E!$B$3:'E'!$AN$500,5,FALSE)&lt;0.01,FIXED(VLOOKUP($X148,E!$B$3:'E'!$AN$500,5,FALSE),4),IF(VLOOKUP($X148,E!$B$3:'E'!$AN$500,5,FALSE)&lt;0.1,FIXED(VLOOKUP($X148,E!$B$3:'E'!$AN$500,5,FALSE),3),IF(VLOOKUP($X148,E!$B$3:'E'!$AN$500,5,FALSE)&lt;1,FIXED(VLOOKUP($X148,E!$B$3:'E'!$AN$500,5,FALSE),2),IF(VLOOKUP($X148,E!$B$3:'E'!$AN$500,5,FALSE)&lt;10,FIXED(VLOOKUP($X148,E!$B$3:'E'!$AN$500,5,FALSE),1),VLOOKUP($X148,E!$B$3:'E'!$AN$500,5,FALSE))))))))),"-")</f>
        <v>-</v>
      </c>
      <c r="F148" s="39" t="str">
        <f t="shared" si="12"/>
        <v>(1)</v>
      </c>
      <c r="G148" s="110" t="str">
        <f>IFERROR(IF(VLOOKUP($X148,E!$B$3:'E'!$AN$500,6,FALSE)=1000000000,"-",(IF(VLOOKUP($X148,E!$B$3:'E'!$AN$500,6,FALSE)&lt;0.0001,FIXED(VLOOKUP($X148,E!$B$3:'E'!$AN$500,6,FALSE),6),IF(VLOOKUP($X148,E!$B$3:'E'!$AN$500,6,FALSE)&lt;0.001,FIXED(VLOOKUP($X148,E!$B$3:'E'!$AN$500,6,FALSE),5),IF(VLOOKUP($X148,E!$B$3:'E'!$AN$500,6,FALSE)&lt;0.01,FIXED(VLOOKUP($X148,E!$B$3:'E'!$AN$500,6,FALSE),4),IF(VLOOKUP($X148,E!$B$3:'E'!$AN$500,6,FALSE)&lt;0.1,FIXED(VLOOKUP($X148,E!$B$3:'E'!$AN$500,6,FALSE),3),IF(VLOOKUP($X148,E!$B$3:'E'!$AN$500,6,FALSE)&lt;1,FIXED(VLOOKUP($X148,E!$B$3:'E'!$AN$500,6,FALSE),2),IF(VLOOKUP($X148,E!$B$3:'E'!$AN$500,6,FALSE)&lt;10,FIXED(VLOOKUP($X148,E!$B$3:'E'!$AN$500,6,FALSE),1),VLOOKUP($X148,E!$B$3:'E'!$AN$500,6,FALSE))))))))),"-")</f>
        <v>-</v>
      </c>
      <c r="H148" s="39" t="str">
        <f t="shared" si="13"/>
        <v>(1)</v>
      </c>
      <c r="I148" s="110" t="str">
        <f>IFERROR(IF(VLOOKUP($X148,E!$B$3:'E'!$AN$500,7,FALSE)=1000000000,"-",(IF(VLOOKUP($X148,E!$B$3:'E'!$AN$500,7,FALSE)&lt;0.0001,FIXED(VLOOKUP($X148,E!$B$3:'E'!$AN$500,7,FALSE),6),IF(VLOOKUP($X148,E!$B$3:'E'!$AN$500,7,FALSE)&lt;0.001,FIXED(VLOOKUP($X148,E!$B$3:'E'!$AN$500,7,FALSE),5),IF(VLOOKUP($X148,E!$B$3:'E'!$AN$500,7,FALSE)&lt;0.01,FIXED(VLOOKUP($X148,E!$B$3:'E'!$AN$500,7,FALSE),4),IF(VLOOKUP($X148,E!$B$3:'E'!$AN$500,7,FALSE)&lt;0.1,FIXED(VLOOKUP($X148,E!$B$3:'E'!$AN$500,7,FALSE),3),IF(VLOOKUP($X148,E!$B$3:'E'!$AN$500,7,FALSE)&lt;1,FIXED(VLOOKUP($X148,E!$B$3:'E'!$AN$500,7,FALSE),2),IF(VLOOKUP($X148,E!$B$3:'E'!$AN$500,7,FALSE)&lt;10,FIXED(VLOOKUP($X148,E!$B$3:'E'!$AN$500,7,FALSE),1),VLOOKUP($X148,E!$B$3:'E'!$AN$500,7,FALSE))))))))),"-")</f>
        <v>-</v>
      </c>
      <c r="J148" s="39" t="str">
        <f t="shared" si="14"/>
        <v>(1)</v>
      </c>
      <c r="K148" s="110" t="str">
        <f>IFERROR(IF(VLOOKUP($X148,E!$B$3:'E'!$AN$500,8,FALSE)=1000000000,"-",(IF(VLOOKUP($X148,E!$B$3:'E'!$AN$500,8,FALSE)&lt;0.0001,FIXED(VLOOKUP($X148,E!$B$3:'E'!$AN$500,8,FALSE),6),IF(VLOOKUP($X148,E!$B$3:'E'!$AN$500,8,FALSE)&lt;0.001,FIXED(VLOOKUP($X148,E!$B$3:'E'!$AN$500,8,FALSE),5),IF(VLOOKUP($X148,E!$B$3:'E'!$AN$500,8,FALSE)&lt;0.01,FIXED(VLOOKUP($X148,E!$B$3:'E'!$AN$500,8,FALSE),4),IF(VLOOKUP($X148,E!$B$3:'E'!$AN$500,8,FALSE)&lt;0.1,FIXED(VLOOKUP($X148,E!$B$3:'E'!$AN$500,8,FALSE),3),IF(VLOOKUP($X148,E!$B$3:'E'!$AN$500,8,FALSE)&lt;1,FIXED(VLOOKUP($X148,E!$B$3:'E'!$AN$500,8,FALSE),2),IF(VLOOKUP($X148,E!$B$3:'E'!$AN$500,8,FALSE)&lt;10,FIXED(VLOOKUP($X148,E!$B$3:'E'!$AN$500,8,FALSE),1),VLOOKUP($X148,E!$B$3:'E'!$AN$500,8,FALSE))))))))),"-")</f>
        <v>-</v>
      </c>
      <c r="L148" s="39" t="str">
        <f>IF(K148="-","(1)","")</f>
        <v>(1)</v>
      </c>
      <c r="M148" s="110" t="str">
        <f>IFERROR(IF(VLOOKUP($X148,E!$B$3:'E'!$AN$500,9,FALSE)=1000000000,"-",(IF(VLOOKUP($X148,E!$B$3:'E'!$AN$500,9,FALSE)&lt;0.0001,FIXED(VLOOKUP($X148,E!$B$3:'E'!$AN$500,9,FALSE),6),IF(VLOOKUP($X148,E!$B$3:'E'!$AN$500,9,FALSE)&lt;0.001,FIXED(VLOOKUP($X148,E!$B$3:'E'!$AN$500,9,FALSE),5),IF(VLOOKUP($X148,E!$B$3:'E'!$AN$500,9,FALSE)&lt;0.01,FIXED(VLOOKUP($X148,E!$B$3:'E'!$AN$500,9,FALSE),4),IF(VLOOKUP($X148,E!$B$3:'E'!$AN$500,9,FALSE)&lt;0.1,FIXED(VLOOKUP($X148,E!$B$3:'E'!$AN$500,9,FALSE),3),IF(VLOOKUP($X148,E!$B$3:'E'!$AN$500,9,FALSE)&lt;1,FIXED(VLOOKUP($X148,E!$B$3:'E'!$AN$500,9,FALSE),2),IF(VLOOKUP($X148,E!$B$3:'E'!$AN$500,9,FALSE)&lt;10,FIXED(VLOOKUP($X148,E!$B$3:'E'!$AN$500,9,FALSE),1),VLOOKUP($X148,E!$B$3:'E'!$AN$500,9,FALSE))))))))),"-")</f>
        <v>-</v>
      </c>
      <c r="N148" s="39" t="str">
        <f>IF(M148="-","(1)","")</f>
        <v>(1)</v>
      </c>
      <c r="O148" s="110" t="str">
        <f>IFERROR(IF(VLOOKUP($X148,E!$B$3:'E'!$AN$500,10,FALSE)=1000000000,"-",(IF(VLOOKUP($X148,E!$B$3:'E'!$AN$500,10,FALSE)&lt;0.0001,FIXED(VLOOKUP($X148,E!$B$3:'E'!$AN$500,10,FALSE),6),IF(VLOOKUP($X148,E!$B$3:'E'!$AN$500,10,FALSE)&lt;0.001,FIXED(VLOOKUP($X148,E!$B$3:'E'!$AN$500,10,FALSE),5),IF(VLOOKUP($X148,E!$B$3:'E'!$AN$500,10,FALSE)&lt;0.01,FIXED(VLOOKUP($X148,E!$B$3:'E'!$AN$500,10,FALSE),4),IF(VLOOKUP($X148,E!$B$3:'E'!$AN$500,10,FALSE)&lt;0.1,FIXED(VLOOKUP($X148,E!$B$3:'E'!$AN$500,10,FALSE),3),IF(VLOOKUP($X148,E!$B$3:'E'!$AN$500,10,FALSE)&lt;1,FIXED(VLOOKUP($X148,E!$B$3:'E'!$AN$500,10,FALSE),2),IF(VLOOKUP($X148,E!$B$3:'E'!$AN$500,10,FALSE)&lt;10,FIXED(VLOOKUP($X148,E!$B$3:'E'!$AN$500,10,FALSE),1),VLOOKUP($X148,E!$B$3:'E'!$AN$500,10,FALSE))))))))),"-")</f>
        <v>-</v>
      </c>
      <c r="Q148" s="110" t="str">
        <f>IFERROR(IF(VLOOKUP($X148,E!$B$3:'E'!$AN$500,11,FALSE)=1000000000,"-",(IF(VLOOKUP($X148,E!$B$3:'E'!$AN$500,11,FALSE)&lt;0.0001,FIXED(VLOOKUP($X148,E!$B$3:'E'!$AN$500,11,FALSE),6),IF(VLOOKUP($X148,E!$B$3:'E'!$AN$500,11,FALSE)&lt;0.001,FIXED(VLOOKUP($X148,E!$B$3:'E'!$AN$500,11,FALSE),5),IF(VLOOKUP($X148,E!$B$3:'E'!$AN$500,11,FALSE)&lt;0.01,FIXED(VLOOKUP($X148,E!$B$3:'E'!$AN$500,11,FALSE),4),IF(VLOOKUP($X148,E!$B$3:'E'!$AN$500,11,FALSE)&lt;0.1,FIXED(VLOOKUP($X148,E!$B$3:'E'!$AN$500,11,FALSE),3),IF(VLOOKUP($X148,E!$B$3:'E'!$AN$500,11,FALSE)&lt;1,FIXED(VLOOKUP($X148,E!$B$3:'E'!$AN$500,11,FALSE),2),IF(VLOOKUP($X148,E!$B$3:'E'!$AN$500,11,FALSE)&lt;10,FIXED(VLOOKUP($X148,E!$B$3:'E'!$AN$500,11,FALSE),1),VLOOKUP($X148,E!$B$3:'E'!$AN$500,11,FALSE))))))))),"-")</f>
        <v>-</v>
      </c>
      <c r="S148" s="110" t="str">
        <f>IFERROR(IF(VLOOKUP($X148,E!$B$3:'E'!$AN$500,12,FALSE)=1000000000,"-",(IF(VLOOKUP($X148,E!$B$3:'E'!$AN$500,12,FALSE)&lt;0.0001,FIXED(VLOOKUP($X148,E!$B$3:'E'!$AN$500,12,FALSE),6),IF(VLOOKUP($X148,E!$B$3:'E'!$AN$500,12,FALSE)&lt;0.001,FIXED(VLOOKUP($X148,E!$B$3:'E'!$AN$500,12,FALSE),5),IF(VLOOKUP($X148,E!$B$3:'E'!$AN$500,12,FALSE)&lt;0.01,FIXED(VLOOKUP($X148,E!$B$3:'E'!$AN$500,12,FALSE),4),IF(VLOOKUP($X148,E!$B$3:'E'!$AN$500,12,FALSE)&lt;0.1,FIXED(VLOOKUP($X148,E!$B$3:'E'!$AN$500,12,FALSE),3),IF(VLOOKUP($X148,E!$B$3:'E'!$AN$500,12,FALSE)&lt;1,FIXED(VLOOKUP($X148,E!$B$3:'E'!$AN$500,12,FALSE),2),IF(VLOOKUP($X148,E!$B$3:'E'!$AN$500,12,FALSE)&lt;10,FIXED(VLOOKUP($X148,E!$B$3:'E'!$AN$500,12,FALSE),1),VLOOKUP($X148,E!$B$3:'E'!$AN$500,12,FALSE))))))))),"-")</f>
        <v>-</v>
      </c>
      <c r="U148" s="110" t="str">
        <f>IFERROR(IF(VLOOKUP($X148,E!$B$3:'E'!$AN$500,18,FALSE)=1000000000,"-",(IF(VLOOKUP($X148,E!$B$3:'E'!$AN$500,18,FALSE)&lt;0.0001,FIXED(VLOOKUP($X148,E!$B$3:'E'!$AN$500,18,FALSE),6),IF(VLOOKUP($X148,E!$B$3:'E'!$AN$500,18,FALSE)&lt;0.001,FIXED(VLOOKUP($X148,E!$B$3:'E'!$AN$500,18,FALSE),5),IF(VLOOKUP($X148,E!$B$3:'E'!$AN$500,18,FALSE)&lt;0.01,FIXED(VLOOKUP($X148,E!$B$3:'E'!$AN$500,18,FALSE),4),IF(VLOOKUP($X148,E!$B$3:'E'!$AN$500,18,FALSE)&lt;0.1,FIXED(VLOOKUP($X148,E!$B$3:'E'!$AN$500,18,FALSE),3),IF(VLOOKUP($X148,E!$B$3:'E'!$AN$500,18,FALSE)&lt;1,FIXED(VLOOKUP($X148,E!$B$3:'E'!$AN$500,18,FALSE),2),IF(VLOOKUP($X148,E!$B$3:'E'!$AN$500,18,FALSE)&lt;10,FIXED(VLOOKUP($X148,E!$B$3:'E'!$AN$500,18,FALSE),1),VLOOKUP($X148,E!$B$3:'E'!$AN$500,18,FALSE))))))))),"-")</f>
        <v>-</v>
      </c>
      <c r="X148" s="40">
        <v>907</v>
      </c>
    </row>
    <row r="149" spans="1:25" ht="9" customHeight="1" x14ac:dyDescent="0.2">
      <c r="A149" s="104" t="s">
        <v>102</v>
      </c>
      <c r="E149" s="110" t="str">
        <f>IFERROR(IF(VLOOKUP($X149,E!$B$3:'E'!$AN$500,5,FALSE)=1000000000,"-",(IF(VLOOKUP($X149,E!$B$3:'E'!$AN$500,5,FALSE)&lt;0.0001,FIXED(VLOOKUP($X149,E!$B$3:'E'!$AN$500,5,FALSE),6),IF(VLOOKUP($X149,E!$B$3:'E'!$AN$500,5,FALSE)&lt;0.001,FIXED(VLOOKUP($X149,E!$B$3:'E'!$AN$500,5,FALSE),5),IF(VLOOKUP($X149,E!$B$3:'E'!$AN$500,5,FALSE)&lt;0.01,FIXED(VLOOKUP($X149,E!$B$3:'E'!$AN$500,5,FALSE),4),IF(VLOOKUP($X149,E!$B$3:'E'!$AN$500,5,FALSE)&lt;0.1,FIXED(VLOOKUP($X149,E!$B$3:'E'!$AN$500,5,FALSE),3),IF(VLOOKUP($X149,E!$B$3:'E'!$AN$500,5,FALSE)&lt;1,FIXED(VLOOKUP($X149,E!$B$3:'E'!$AN$500,5,FALSE),2),IF(VLOOKUP($X149,E!$B$3:'E'!$AN$500,5,FALSE)&lt;10,FIXED(VLOOKUP($X149,E!$B$3:'E'!$AN$500,5,FALSE),1),VLOOKUP($X149,E!$B$3:'E'!$AN$500,5,FALSE))))))))),"-")</f>
        <v>-</v>
      </c>
      <c r="F149" s="39" t="str">
        <f t="shared" si="12"/>
        <v>(1)</v>
      </c>
      <c r="G149" s="110" t="str">
        <f>IFERROR(IF(VLOOKUP($X149,E!$B$3:'E'!$AN$500,6,FALSE)=1000000000,"-",(IF(VLOOKUP($X149,E!$B$3:'E'!$AN$500,6,FALSE)&lt;0.0001,FIXED(VLOOKUP($X149,E!$B$3:'E'!$AN$500,6,FALSE),6),IF(VLOOKUP($X149,E!$B$3:'E'!$AN$500,6,FALSE)&lt;0.001,FIXED(VLOOKUP($X149,E!$B$3:'E'!$AN$500,6,FALSE),5),IF(VLOOKUP($X149,E!$B$3:'E'!$AN$500,6,FALSE)&lt;0.01,FIXED(VLOOKUP($X149,E!$B$3:'E'!$AN$500,6,FALSE),4),IF(VLOOKUP($X149,E!$B$3:'E'!$AN$500,6,FALSE)&lt;0.1,FIXED(VLOOKUP($X149,E!$B$3:'E'!$AN$500,6,FALSE),3),IF(VLOOKUP($X149,E!$B$3:'E'!$AN$500,6,FALSE)&lt;1,FIXED(VLOOKUP($X149,E!$B$3:'E'!$AN$500,6,FALSE),2),IF(VLOOKUP($X149,E!$B$3:'E'!$AN$500,6,FALSE)&lt;10,FIXED(VLOOKUP($X149,E!$B$3:'E'!$AN$500,6,FALSE),1),VLOOKUP($X149,E!$B$3:'E'!$AN$500,6,FALSE))))))))),"-")</f>
        <v>-</v>
      </c>
      <c r="H149" s="39" t="str">
        <f t="shared" si="13"/>
        <v>(1)</v>
      </c>
      <c r="I149" s="110" t="str">
        <f>IFERROR(IF(VLOOKUP($X149,E!$B$3:'E'!$AN$500,7,FALSE)=1000000000,"-",(IF(VLOOKUP($X149,E!$B$3:'E'!$AN$500,7,FALSE)&lt;0.0001,FIXED(VLOOKUP($X149,E!$B$3:'E'!$AN$500,7,FALSE),6),IF(VLOOKUP($X149,E!$B$3:'E'!$AN$500,7,FALSE)&lt;0.001,FIXED(VLOOKUP($X149,E!$B$3:'E'!$AN$500,7,FALSE),5),IF(VLOOKUP($X149,E!$B$3:'E'!$AN$500,7,FALSE)&lt;0.01,FIXED(VLOOKUP($X149,E!$B$3:'E'!$AN$500,7,FALSE),4),IF(VLOOKUP($X149,E!$B$3:'E'!$AN$500,7,FALSE)&lt;0.1,FIXED(VLOOKUP($X149,E!$B$3:'E'!$AN$500,7,FALSE),3),IF(VLOOKUP($X149,E!$B$3:'E'!$AN$500,7,FALSE)&lt;1,FIXED(VLOOKUP($X149,E!$B$3:'E'!$AN$500,7,FALSE),2),IF(VLOOKUP($X149,E!$B$3:'E'!$AN$500,7,FALSE)&lt;10,FIXED(VLOOKUP($X149,E!$B$3:'E'!$AN$500,7,FALSE),1),VLOOKUP($X149,E!$B$3:'E'!$AN$500,7,FALSE))))))))),"-")</f>
        <v>-</v>
      </c>
      <c r="J149" s="39" t="str">
        <f t="shared" si="14"/>
        <v>(1)</v>
      </c>
      <c r="K149" s="110" t="str">
        <f>IFERROR(IF(VLOOKUP($X149,E!$B$3:'E'!$AN$500,8,FALSE)=1000000000,"-",(IF(VLOOKUP($X149,E!$B$3:'E'!$AN$500,8,FALSE)&lt;0.0001,FIXED(VLOOKUP($X149,E!$B$3:'E'!$AN$500,8,FALSE),6),IF(VLOOKUP($X149,E!$B$3:'E'!$AN$500,8,FALSE)&lt;0.001,FIXED(VLOOKUP($X149,E!$B$3:'E'!$AN$500,8,FALSE),5),IF(VLOOKUP($X149,E!$B$3:'E'!$AN$500,8,FALSE)&lt;0.01,FIXED(VLOOKUP($X149,E!$B$3:'E'!$AN$500,8,FALSE),4),IF(VLOOKUP($X149,E!$B$3:'E'!$AN$500,8,FALSE)&lt;0.1,FIXED(VLOOKUP($X149,E!$B$3:'E'!$AN$500,8,FALSE),3),IF(VLOOKUP($X149,E!$B$3:'E'!$AN$500,8,FALSE)&lt;1,FIXED(VLOOKUP($X149,E!$B$3:'E'!$AN$500,8,FALSE),2),IF(VLOOKUP($X149,E!$B$3:'E'!$AN$500,8,FALSE)&lt;10,FIXED(VLOOKUP($X149,E!$B$3:'E'!$AN$500,8,FALSE),1),VLOOKUP($X149,E!$B$3:'E'!$AN$500,8,FALSE))))))))),"-")</f>
        <v>-</v>
      </c>
      <c r="L149" s="39" t="str">
        <f>IF(K149="-","(1)","")</f>
        <v>(1)</v>
      </c>
      <c r="M149" s="110" t="str">
        <f>IFERROR(IF(VLOOKUP($X149,E!$B$3:'E'!$AN$500,9,FALSE)=1000000000,"-",(IF(VLOOKUP($X149,E!$B$3:'E'!$AN$500,9,FALSE)&lt;0.0001,FIXED(VLOOKUP($X149,E!$B$3:'E'!$AN$500,9,FALSE),6),IF(VLOOKUP($X149,E!$B$3:'E'!$AN$500,9,FALSE)&lt;0.001,FIXED(VLOOKUP($X149,E!$B$3:'E'!$AN$500,9,FALSE),5),IF(VLOOKUP($X149,E!$B$3:'E'!$AN$500,9,FALSE)&lt;0.01,FIXED(VLOOKUP($X149,E!$B$3:'E'!$AN$500,9,FALSE),4),IF(VLOOKUP($X149,E!$B$3:'E'!$AN$500,9,FALSE)&lt;0.1,FIXED(VLOOKUP($X149,E!$B$3:'E'!$AN$500,9,FALSE),3),IF(VLOOKUP($X149,E!$B$3:'E'!$AN$500,9,FALSE)&lt;1,FIXED(VLOOKUP($X149,E!$B$3:'E'!$AN$500,9,FALSE),2),IF(VLOOKUP($X149,E!$B$3:'E'!$AN$500,9,FALSE)&lt;10,FIXED(VLOOKUP($X149,E!$B$3:'E'!$AN$500,9,FALSE),1),VLOOKUP($X149,E!$B$3:'E'!$AN$500,9,FALSE))))))))),"-")</f>
        <v>-</v>
      </c>
      <c r="N149" s="39" t="str">
        <f>IF(M149="-","(1)","")</f>
        <v>(1)</v>
      </c>
      <c r="O149" s="110" t="str">
        <f>IFERROR(IF(VLOOKUP($X149,E!$B$3:'E'!$AN$500,10,FALSE)=1000000000,"-",(IF(VLOOKUP($X149,E!$B$3:'E'!$AN$500,10,FALSE)&lt;0.0001,FIXED(VLOOKUP($X149,E!$B$3:'E'!$AN$500,10,FALSE),6),IF(VLOOKUP($X149,E!$B$3:'E'!$AN$500,10,FALSE)&lt;0.001,FIXED(VLOOKUP($X149,E!$B$3:'E'!$AN$500,10,FALSE),5),IF(VLOOKUP($X149,E!$B$3:'E'!$AN$500,10,FALSE)&lt;0.01,FIXED(VLOOKUP($X149,E!$B$3:'E'!$AN$500,10,FALSE),4),IF(VLOOKUP($X149,E!$B$3:'E'!$AN$500,10,FALSE)&lt;0.1,FIXED(VLOOKUP($X149,E!$B$3:'E'!$AN$500,10,FALSE),3),IF(VLOOKUP($X149,E!$B$3:'E'!$AN$500,10,FALSE)&lt;1,FIXED(VLOOKUP($X149,E!$B$3:'E'!$AN$500,10,FALSE),2),IF(VLOOKUP($X149,E!$B$3:'E'!$AN$500,10,FALSE)&lt;10,FIXED(VLOOKUP($X149,E!$B$3:'E'!$AN$500,10,FALSE),1),VLOOKUP($X149,E!$B$3:'E'!$AN$500,10,FALSE))))))))),"-")</f>
        <v>-</v>
      </c>
      <c r="Q149" s="110" t="str">
        <f>IFERROR(IF(VLOOKUP($X149,E!$B$3:'E'!$AN$500,11,FALSE)=1000000000,"-",(IF(VLOOKUP($X149,E!$B$3:'E'!$AN$500,11,FALSE)&lt;0.0001,FIXED(VLOOKUP($X149,E!$B$3:'E'!$AN$500,11,FALSE),6),IF(VLOOKUP($X149,E!$B$3:'E'!$AN$500,11,FALSE)&lt;0.001,FIXED(VLOOKUP($X149,E!$B$3:'E'!$AN$500,11,FALSE),5),IF(VLOOKUP($X149,E!$B$3:'E'!$AN$500,11,FALSE)&lt;0.01,FIXED(VLOOKUP($X149,E!$B$3:'E'!$AN$500,11,FALSE),4),IF(VLOOKUP($X149,E!$B$3:'E'!$AN$500,11,FALSE)&lt;0.1,FIXED(VLOOKUP($X149,E!$B$3:'E'!$AN$500,11,FALSE),3),IF(VLOOKUP($X149,E!$B$3:'E'!$AN$500,11,FALSE)&lt;1,FIXED(VLOOKUP($X149,E!$B$3:'E'!$AN$500,11,FALSE),2),IF(VLOOKUP($X149,E!$B$3:'E'!$AN$500,11,FALSE)&lt;10,FIXED(VLOOKUP($X149,E!$B$3:'E'!$AN$500,11,FALSE),1),VLOOKUP($X149,E!$B$3:'E'!$AN$500,11,FALSE))))))))),"-")</f>
        <v>-</v>
      </c>
      <c r="S149" s="110" t="str">
        <f>IFERROR(IF(VLOOKUP($X149,E!$B$3:'E'!$AN$500,12,FALSE)=1000000000,"-",(IF(VLOOKUP($X149,E!$B$3:'E'!$AN$500,12,FALSE)&lt;0.0001,FIXED(VLOOKUP($X149,E!$B$3:'E'!$AN$500,12,FALSE),6),IF(VLOOKUP($X149,E!$B$3:'E'!$AN$500,12,FALSE)&lt;0.001,FIXED(VLOOKUP($X149,E!$B$3:'E'!$AN$500,12,FALSE),5),IF(VLOOKUP($X149,E!$B$3:'E'!$AN$500,12,FALSE)&lt;0.01,FIXED(VLOOKUP($X149,E!$B$3:'E'!$AN$500,12,FALSE),4),IF(VLOOKUP($X149,E!$B$3:'E'!$AN$500,12,FALSE)&lt;0.1,FIXED(VLOOKUP($X149,E!$B$3:'E'!$AN$500,12,FALSE),3),IF(VLOOKUP($X149,E!$B$3:'E'!$AN$500,12,FALSE)&lt;1,FIXED(VLOOKUP($X149,E!$B$3:'E'!$AN$500,12,FALSE),2),IF(VLOOKUP($X149,E!$B$3:'E'!$AN$500,12,FALSE)&lt;10,FIXED(VLOOKUP($X149,E!$B$3:'E'!$AN$500,12,FALSE),1),VLOOKUP($X149,E!$B$3:'E'!$AN$500,12,FALSE))))))))),"-")</f>
        <v>-</v>
      </c>
      <c r="U149" s="110" t="str">
        <f>IFERROR(IF(VLOOKUP($X149,E!$B$3:'E'!$AN$500,18,FALSE)=1000000000,"-",(IF(VLOOKUP($X149,E!$B$3:'E'!$AN$500,18,FALSE)&lt;0.0001,FIXED(VLOOKUP($X149,E!$B$3:'E'!$AN$500,18,FALSE),6),IF(VLOOKUP($X149,E!$B$3:'E'!$AN$500,18,FALSE)&lt;0.001,FIXED(VLOOKUP($X149,E!$B$3:'E'!$AN$500,18,FALSE),5),IF(VLOOKUP($X149,E!$B$3:'E'!$AN$500,18,FALSE)&lt;0.01,FIXED(VLOOKUP($X149,E!$B$3:'E'!$AN$500,18,FALSE),4),IF(VLOOKUP($X149,E!$B$3:'E'!$AN$500,18,FALSE)&lt;0.1,FIXED(VLOOKUP($X149,E!$B$3:'E'!$AN$500,18,FALSE),3),IF(VLOOKUP($X149,E!$B$3:'E'!$AN$500,18,FALSE)&lt;1,FIXED(VLOOKUP($X149,E!$B$3:'E'!$AN$500,18,FALSE),2),IF(VLOOKUP($X149,E!$B$3:'E'!$AN$500,18,FALSE)&lt;10,FIXED(VLOOKUP($X149,E!$B$3:'E'!$AN$500,18,FALSE),1),VLOOKUP($X149,E!$B$3:'E'!$AN$500,18,FALSE))))))))),"-")</f>
        <v>-</v>
      </c>
      <c r="X149" s="40">
        <v>1521</v>
      </c>
    </row>
    <row r="150" spans="1:25" ht="9" customHeight="1" x14ac:dyDescent="0.2">
      <c r="A150" s="104" t="s">
        <v>2239</v>
      </c>
      <c r="E150" s="110" t="str">
        <f>IFERROR(IF(VLOOKUP($X150,E!$B$3:'E'!$AN$500,5,FALSE)=1000000000,"-",(IF(VLOOKUP($X150,E!$B$3:'E'!$AN$500,5,FALSE)&lt;0.0001,FIXED(VLOOKUP($X150,E!$B$3:'E'!$AN$500,5,FALSE),6),IF(VLOOKUP($X150,E!$B$3:'E'!$AN$500,5,FALSE)&lt;0.001,FIXED(VLOOKUP($X150,E!$B$3:'E'!$AN$500,5,FALSE),5),IF(VLOOKUP($X150,E!$B$3:'E'!$AN$500,5,FALSE)&lt;0.01,FIXED(VLOOKUP($X150,E!$B$3:'E'!$AN$500,5,FALSE),4),IF(VLOOKUP($X150,E!$B$3:'E'!$AN$500,5,FALSE)&lt;0.1,FIXED(VLOOKUP($X150,E!$B$3:'E'!$AN$500,5,FALSE),3),IF(VLOOKUP($X150,E!$B$3:'E'!$AN$500,5,FALSE)&lt;1,FIXED(VLOOKUP($X150,E!$B$3:'E'!$AN$500,5,FALSE),2),IF(VLOOKUP($X150,E!$B$3:'E'!$AN$500,5,FALSE)&lt;10,FIXED(VLOOKUP($X150,E!$B$3:'E'!$AN$500,5,FALSE),1),VLOOKUP($X150,E!$B$3:'E'!$AN$500,5,FALSE))))))))),"-")</f>
        <v>0,015</v>
      </c>
      <c r="G150" s="110" t="str">
        <f>IFERROR(IF(VLOOKUP($X150,E!$B$3:'E'!$AN$500,6,FALSE)=1000000000,"-",(IF(VLOOKUP($X150,E!$B$3:'E'!$AN$500,6,FALSE)&lt;0.0001,FIXED(VLOOKUP($X150,E!$B$3:'E'!$AN$500,6,FALSE),6),IF(VLOOKUP($X150,E!$B$3:'E'!$AN$500,6,FALSE)&lt;0.001,FIXED(VLOOKUP($X150,E!$B$3:'E'!$AN$500,6,FALSE),5),IF(VLOOKUP($X150,E!$B$3:'E'!$AN$500,6,FALSE)&lt;0.01,FIXED(VLOOKUP($X150,E!$B$3:'E'!$AN$500,6,FALSE),4),IF(VLOOKUP($X150,E!$B$3:'E'!$AN$500,6,FALSE)&lt;0.1,FIXED(VLOOKUP($X150,E!$B$3:'E'!$AN$500,6,FALSE),3),IF(VLOOKUP($X150,E!$B$3:'E'!$AN$500,6,FALSE)&lt;1,FIXED(VLOOKUP($X150,E!$B$3:'E'!$AN$500,6,FALSE),2),IF(VLOOKUP($X150,E!$B$3:'E'!$AN$500,6,FALSE)&lt;10,FIXED(VLOOKUP($X150,E!$B$3:'E'!$AN$500,6,FALSE),1),VLOOKUP($X150,E!$B$3:'E'!$AN$500,6,FALSE))))))))),"-")</f>
        <v>0,040</v>
      </c>
      <c r="I150" s="110" t="str">
        <f>IFERROR(IF(VLOOKUP($X150,E!$B$3:'E'!$AN$500,7,FALSE)=1000000000,"-",(IF(VLOOKUP($X150,E!$B$3:'E'!$AN$500,7,FALSE)&lt;0.0001,FIXED(VLOOKUP($X150,E!$B$3:'E'!$AN$500,7,FALSE),6),IF(VLOOKUP($X150,E!$B$3:'E'!$AN$500,7,FALSE)&lt;0.001,FIXED(VLOOKUP($X150,E!$B$3:'E'!$AN$500,7,FALSE),5),IF(VLOOKUP($X150,E!$B$3:'E'!$AN$500,7,FALSE)&lt;0.01,FIXED(VLOOKUP($X150,E!$B$3:'E'!$AN$500,7,FALSE),4),IF(VLOOKUP($X150,E!$B$3:'E'!$AN$500,7,FALSE)&lt;0.1,FIXED(VLOOKUP($X150,E!$B$3:'E'!$AN$500,7,FALSE),3),IF(VLOOKUP($X150,E!$B$3:'E'!$AN$500,7,FALSE)&lt;1,FIXED(VLOOKUP($X150,E!$B$3:'E'!$AN$500,7,FALSE),2),IF(VLOOKUP($X150,E!$B$3:'E'!$AN$500,7,FALSE)&lt;10,FIXED(VLOOKUP($X150,E!$B$3:'E'!$AN$500,7,FALSE),1),VLOOKUP($X150,E!$B$3:'E'!$AN$500,7,FALSE))))))))),"-")</f>
        <v>0,14</v>
      </c>
      <c r="K150" s="110" t="str">
        <f>IFERROR(IF(VLOOKUP($X150,E!$B$3:'E'!$AN$500,8,FALSE)=1000000000,"-",(IF(VLOOKUP($X150,E!$B$3:'E'!$AN$500,8,FALSE)&lt;0.0001,FIXED(VLOOKUP($X150,E!$B$3:'E'!$AN$500,8,FALSE),6),IF(VLOOKUP($X150,E!$B$3:'E'!$AN$500,8,FALSE)&lt;0.001,FIXED(VLOOKUP($X150,E!$B$3:'E'!$AN$500,8,FALSE),5),IF(VLOOKUP($X150,E!$B$3:'E'!$AN$500,8,FALSE)&lt;0.01,FIXED(VLOOKUP($X150,E!$B$3:'E'!$AN$500,8,FALSE),4),IF(VLOOKUP($X150,E!$B$3:'E'!$AN$500,8,FALSE)&lt;0.1,FIXED(VLOOKUP($X150,E!$B$3:'E'!$AN$500,8,FALSE),3),IF(VLOOKUP($X150,E!$B$3:'E'!$AN$500,8,FALSE)&lt;1,FIXED(VLOOKUP($X150,E!$B$3:'E'!$AN$500,8,FALSE),2),IF(VLOOKUP($X150,E!$B$3:'E'!$AN$500,8,FALSE)&lt;10,FIXED(VLOOKUP($X150,E!$B$3:'E'!$AN$500,8,FALSE),1),VLOOKUP($X150,E!$B$3:'E'!$AN$500,8,FALSE))))))))),"-")</f>
        <v>4,0</v>
      </c>
      <c r="M150" s="110" t="str">
        <f>IFERROR(IF(VLOOKUP($X150,E!$B$3:'E'!$AN$500,9,FALSE)=1000000000,"-",(IF(VLOOKUP($X150,E!$B$3:'E'!$AN$500,9,FALSE)&lt;0.0001,FIXED(VLOOKUP($X150,E!$B$3:'E'!$AN$500,9,FALSE),6),IF(VLOOKUP($X150,E!$B$3:'E'!$AN$500,9,FALSE)&lt;0.001,FIXED(VLOOKUP($X150,E!$B$3:'E'!$AN$500,9,FALSE),5),IF(VLOOKUP($X150,E!$B$3:'E'!$AN$500,9,FALSE)&lt;0.01,FIXED(VLOOKUP($X150,E!$B$3:'E'!$AN$500,9,FALSE),4),IF(VLOOKUP($X150,E!$B$3:'E'!$AN$500,9,FALSE)&lt;0.1,FIXED(VLOOKUP($X150,E!$B$3:'E'!$AN$500,9,FALSE),3),IF(VLOOKUP($X150,E!$B$3:'E'!$AN$500,9,FALSE)&lt;1,FIXED(VLOOKUP($X150,E!$B$3:'E'!$AN$500,9,FALSE),2),IF(VLOOKUP($X150,E!$B$3:'E'!$AN$500,9,FALSE)&lt;10,FIXED(VLOOKUP($X150,E!$B$3:'E'!$AN$500,9,FALSE),1),VLOOKUP($X150,E!$B$3:'E'!$AN$500,9,FALSE))))))))),"-")</f>
        <v>4,0</v>
      </c>
      <c r="O150" s="110" t="str">
        <f>IFERROR(IF(VLOOKUP($X150,E!$B$3:'E'!$AN$500,10,FALSE)=1000000000,"-",(IF(VLOOKUP($X150,E!$B$3:'E'!$AN$500,10,FALSE)&lt;0.0001,FIXED(VLOOKUP($X150,E!$B$3:'E'!$AN$500,10,FALSE),6),IF(VLOOKUP($X150,E!$B$3:'E'!$AN$500,10,FALSE)&lt;0.001,FIXED(VLOOKUP($X150,E!$B$3:'E'!$AN$500,10,FALSE),5),IF(VLOOKUP($X150,E!$B$3:'E'!$AN$500,10,FALSE)&lt;0.01,FIXED(VLOOKUP($X150,E!$B$3:'E'!$AN$500,10,FALSE),4),IF(VLOOKUP($X150,E!$B$3:'E'!$AN$500,10,FALSE)&lt;0.1,FIXED(VLOOKUP($X150,E!$B$3:'E'!$AN$500,10,FALSE),3),IF(VLOOKUP($X150,E!$B$3:'E'!$AN$500,10,FALSE)&lt;1,FIXED(VLOOKUP($X150,E!$B$3:'E'!$AN$500,10,FALSE),2),IF(VLOOKUP($X150,E!$B$3:'E'!$AN$500,10,FALSE)&lt;10,FIXED(VLOOKUP($X150,E!$B$3:'E'!$AN$500,10,FALSE),1),VLOOKUP($X150,E!$B$3:'E'!$AN$500,10,FALSE))))))))),"-")</f>
        <v>-</v>
      </c>
      <c r="Q150" s="110" t="str">
        <f>IFERROR(IF(VLOOKUP($X150,E!$B$3:'E'!$AN$500,11,FALSE)=1000000000,"-",(IF(VLOOKUP($X150,E!$B$3:'E'!$AN$500,11,FALSE)&lt;0.0001,FIXED(VLOOKUP($X150,E!$B$3:'E'!$AN$500,11,FALSE),6),IF(VLOOKUP($X150,E!$B$3:'E'!$AN$500,11,FALSE)&lt;0.001,FIXED(VLOOKUP($X150,E!$B$3:'E'!$AN$500,11,FALSE),5),IF(VLOOKUP($X150,E!$B$3:'E'!$AN$500,11,FALSE)&lt;0.01,FIXED(VLOOKUP($X150,E!$B$3:'E'!$AN$500,11,FALSE),4),IF(VLOOKUP($X150,E!$B$3:'E'!$AN$500,11,FALSE)&lt;0.1,FIXED(VLOOKUP($X150,E!$B$3:'E'!$AN$500,11,FALSE),3),IF(VLOOKUP($X150,E!$B$3:'E'!$AN$500,11,FALSE)&lt;1,FIXED(VLOOKUP($X150,E!$B$3:'E'!$AN$500,11,FALSE),2),IF(VLOOKUP($X150,E!$B$3:'E'!$AN$500,11,FALSE)&lt;10,FIXED(VLOOKUP($X150,E!$B$3:'E'!$AN$500,11,FALSE),1),VLOOKUP($X150,E!$B$3:'E'!$AN$500,11,FALSE))))))))),"-")</f>
        <v>-</v>
      </c>
      <c r="S150" s="110" t="str">
        <f>IFERROR(IF(VLOOKUP($X150,E!$B$3:'E'!$AN$500,12,FALSE)=1000000000,"-",(IF(VLOOKUP($X150,E!$B$3:'E'!$AN$500,12,FALSE)&lt;0.0001,FIXED(VLOOKUP($X150,E!$B$3:'E'!$AN$500,12,FALSE),6),IF(VLOOKUP($X150,E!$B$3:'E'!$AN$500,12,FALSE)&lt;0.001,FIXED(VLOOKUP($X150,E!$B$3:'E'!$AN$500,12,FALSE),5),IF(VLOOKUP($X150,E!$B$3:'E'!$AN$500,12,FALSE)&lt;0.01,FIXED(VLOOKUP($X150,E!$B$3:'E'!$AN$500,12,FALSE),4),IF(VLOOKUP($X150,E!$B$3:'E'!$AN$500,12,FALSE)&lt;0.1,FIXED(VLOOKUP($X150,E!$B$3:'E'!$AN$500,12,FALSE),3),IF(VLOOKUP($X150,E!$B$3:'E'!$AN$500,12,FALSE)&lt;1,FIXED(VLOOKUP($X150,E!$B$3:'E'!$AN$500,12,FALSE),2),IF(VLOOKUP($X150,E!$B$3:'E'!$AN$500,12,FALSE)&lt;10,FIXED(VLOOKUP($X150,E!$B$3:'E'!$AN$500,12,FALSE),1),VLOOKUP($X150,E!$B$3:'E'!$AN$500,12,FALSE))))))))),"-")</f>
        <v>4,0</v>
      </c>
      <c r="U150" s="110" t="str">
        <f>IFERROR(IF(VLOOKUP($X150,E!$B$3:'E'!$AN$500,18,FALSE)=1000000000,"-",(IF(VLOOKUP($X150,E!$B$3:'E'!$AN$500,18,FALSE)&lt;0.0001,FIXED(VLOOKUP($X150,E!$B$3:'E'!$AN$500,18,FALSE),6),IF(VLOOKUP($X150,E!$B$3:'E'!$AN$500,18,FALSE)&lt;0.001,FIXED(VLOOKUP($X150,E!$B$3:'E'!$AN$500,18,FALSE),5),IF(VLOOKUP($X150,E!$B$3:'E'!$AN$500,18,FALSE)&lt;0.01,FIXED(VLOOKUP($X150,E!$B$3:'E'!$AN$500,18,FALSE),4),IF(VLOOKUP($X150,E!$B$3:'E'!$AN$500,18,FALSE)&lt;0.1,FIXED(VLOOKUP($X150,E!$B$3:'E'!$AN$500,18,FALSE),3),IF(VLOOKUP($X150,E!$B$3:'E'!$AN$500,18,FALSE)&lt;1,FIXED(VLOOKUP($X150,E!$B$3:'E'!$AN$500,18,FALSE),2),IF(VLOOKUP($X150,E!$B$3:'E'!$AN$500,18,FALSE)&lt;10,FIXED(VLOOKUP($X150,E!$B$3:'E'!$AN$500,18,FALSE),1),VLOOKUP($X150,E!$B$3:'E'!$AN$500,18,FALSE))))))))),"-")</f>
        <v>0,10</v>
      </c>
      <c r="X150" s="40">
        <v>689</v>
      </c>
    </row>
    <row r="151" spans="1:25" ht="9" customHeight="1" x14ac:dyDescent="0.2">
      <c r="A151" s="104" t="s">
        <v>645</v>
      </c>
      <c r="E151" s="110" t="str">
        <f>IFERROR(IF(VLOOKUP($X151,E!$B$3:'E'!$AN$500,5,FALSE)=1000000000,"-",(IF(VLOOKUP($X151,E!$B$3:'E'!$AN$500,5,FALSE)&lt;0.0001,FIXED(VLOOKUP($X151,E!$B$3:'E'!$AN$500,5,FALSE),6),IF(VLOOKUP($X151,E!$B$3:'E'!$AN$500,5,FALSE)&lt;0.001,FIXED(VLOOKUP($X151,E!$B$3:'E'!$AN$500,5,FALSE),5),IF(VLOOKUP($X151,E!$B$3:'E'!$AN$500,5,FALSE)&lt;0.01,FIXED(VLOOKUP($X151,E!$B$3:'E'!$AN$500,5,FALSE),4),IF(VLOOKUP($X151,E!$B$3:'E'!$AN$500,5,FALSE)&lt;0.1,FIXED(VLOOKUP($X151,E!$B$3:'E'!$AN$500,5,FALSE),3),IF(VLOOKUP($X151,E!$B$3:'E'!$AN$500,5,FALSE)&lt;1,FIXED(VLOOKUP($X151,E!$B$3:'E'!$AN$500,5,FALSE),2),IF(VLOOKUP($X151,E!$B$3:'E'!$AN$500,5,FALSE)&lt;10,FIXED(VLOOKUP($X151,E!$B$3:'E'!$AN$500,5,FALSE),1),VLOOKUP($X151,E!$B$3:'E'!$AN$500,5,FALSE))))))))),"-")</f>
        <v>-</v>
      </c>
      <c r="F151" s="39" t="str">
        <f>IF(E151="-","(1)","")</f>
        <v>(1)</v>
      </c>
      <c r="G151" s="110" t="str">
        <f>IFERROR(IF(VLOOKUP($X151,E!$B$3:'E'!$AN$500,6,FALSE)=1000000000,"-",(IF(VLOOKUP($X151,E!$B$3:'E'!$AN$500,6,FALSE)&lt;0.0001,FIXED(VLOOKUP($X151,E!$B$3:'E'!$AN$500,6,FALSE),6),IF(VLOOKUP($X151,E!$B$3:'E'!$AN$500,6,FALSE)&lt;0.001,FIXED(VLOOKUP($X151,E!$B$3:'E'!$AN$500,6,FALSE),5),IF(VLOOKUP($X151,E!$B$3:'E'!$AN$500,6,FALSE)&lt;0.01,FIXED(VLOOKUP($X151,E!$B$3:'E'!$AN$500,6,FALSE),4),IF(VLOOKUP($X151,E!$B$3:'E'!$AN$500,6,FALSE)&lt;0.1,FIXED(VLOOKUP($X151,E!$B$3:'E'!$AN$500,6,FALSE),3),IF(VLOOKUP($X151,E!$B$3:'E'!$AN$500,6,FALSE)&lt;1,FIXED(VLOOKUP($X151,E!$B$3:'E'!$AN$500,6,FALSE),2),IF(VLOOKUP($X151,E!$B$3:'E'!$AN$500,6,FALSE)&lt;10,FIXED(VLOOKUP($X151,E!$B$3:'E'!$AN$500,6,FALSE),1),VLOOKUP($X151,E!$B$3:'E'!$AN$500,6,FALSE))))))))),"-")</f>
        <v>-</v>
      </c>
      <c r="H151" s="39" t="str">
        <f>IF(G151="-","(1)","")</f>
        <v>(1)</v>
      </c>
      <c r="I151" s="110" t="str">
        <f>IFERROR(IF(VLOOKUP($X151,E!$B$3:'E'!$AN$500,7,FALSE)=1000000000,"-",(IF(VLOOKUP($X151,E!$B$3:'E'!$AN$500,7,FALSE)&lt;0.0001,FIXED(VLOOKUP($X151,E!$B$3:'E'!$AN$500,7,FALSE),6),IF(VLOOKUP($X151,E!$B$3:'E'!$AN$500,7,FALSE)&lt;0.001,FIXED(VLOOKUP($X151,E!$B$3:'E'!$AN$500,7,FALSE),5),IF(VLOOKUP($X151,E!$B$3:'E'!$AN$500,7,FALSE)&lt;0.01,FIXED(VLOOKUP($X151,E!$B$3:'E'!$AN$500,7,FALSE),4),IF(VLOOKUP($X151,E!$B$3:'E'!$AN$500,7,FALSE)&lt;0.1,FIXED(VLOOKUP($X151,E!$B$3:'E'!$AN$500,7,FALSE),3),IF(VLOOKUP($X151,E!$B$3:'E'!$AN$500,7,FALSE)&lt;1,FIXED(VLOOKUP($X151,E!$B$3:'E'!$AN$500,7,FALSE),2),IF(VLOOKUP($X151,E!$B$3:'E'!$AN$500,7,FALSE)&lt;10,FIXED(VLOOKUP($X151,E!$B$3:'E'!$AN$500,7,FALSE),1),VLOOKUP($X151,E!$B$3:'E'!$AN$500,7,FALSE))))))))),"-")</f>
        <v>-</v>
      </c>
      <c r="J151" s="39" t="str">
        <f>IF(I151="-","(1)","")</f>
        <v>(1)</v>
      </c>
      <c r="K151" s="110" t="str">
        <f>IFERROR(IF(VLOOKUP($X151,E!$B$3:'E'!$AN$500,8,FALSE)=1000000000,"-",(IF(VLOOKUP($X151,E!$B$3:'E'!$AN$500,8,FALSE)&lt;0.0001,FIXED(VLOOKUP($X151,E!$B$3:'E'!$AN$500,8,FALSE),6),IF(VLOOKUP($X151,E!$B$3:'E'!$AN$500,8,FALSE)&lt;0.001,FIXED(VLOOKUP($X151,E!$B$3:'E'!$AN$500,8,FALSE),5),IF(VLOOKUP($X151,E!$B$3:'E'!$AN$500,8,FALSE)&lt;0.01,FIXED(VLOOKUP($X151,E!$B$3:'E'!$AN$500,8,FALSE),4),IF(VLOOKUP($X151,E!$B$3:'E'!$AN$500,8,FALSE)&lt;0.1,FIXED(VLOOKUP($X151,E!$B$3:'E'!$AN$500,8,FALSE),3),IF(VLOOKUP($X151,E!$B$3:'E'!$AN$500,8,FALSE)&lt;1,FIXED(VLOOKUP($X151,E!$B$3:'E'!$AN$500,8,FALSE),2),IF(VLOOKUP($X151,E!$B$3:'E'!$AN$500,8,FALSE)&lt;10,FIXED(VLOOKUP($X151,E!$B$3:'E'!$AN$500,8,FALSE),1),VLOOKUP($X151,E!$B$3:'E'!$AN$500,8,FALSE))))))))),"-")</f>
        <v>-</v>
      </c>
      <c r="L151" s="39" t="str">
        <f>IF(K151="-","(1)","")</f>
        <v>(1)</v>
      </c>
      <c r="M151" s="110" t="str">
        <f>IFERROR(IF(VLOOKUP($X151,E!$B$3:'E'!$AN$500,9,FALSE)=1000000000,"-",(IF(VLOOKUP($X151,E!$B$3:'E'!$AN$500,9,FALSE)&lt;0.0001,FIXED(VLOOKUP($X151,E!$B$3:'E'!$AN$500,9,FALSE),6),IF(VLOOKUP($X151,E!$B$3:'E'!$AN$500,9,FALSE)&lt;0.001,FIXED(VLOOKUP($X151,E!$B$3:'E'!$AN$500,9,FALSE),5),IF(VLOOKUP($X151,E!$B$3:'E'!$AN$500,9,FALSE)&lt;0.01,FIXED(VLOOKUP($X151,E!$B$3:'E'!$AN$500,9,FALSE),4),IF(VLOOKUP($X151,E!$B$3:'E'!$AN$500,9,FALSE)&lt;0.1,FIXED(VLOOKUP($X151,E!$B$3:'E'!$AN$500,9,FALSE),3),IF(VLOOKUP($X151,E!$B$3:'E'!$AN$500,9,FALSE)&lt;1,FIXED(VLOOKUP($X151,E!$B$3:'E'!$AN$500,9,FALSE),2),IF(VLOOKUP($X151,E!$B$3:'E'!$AN$500,9,FALSE)&lt;10,FIXED(VLOOKUP($X151,E!$B$3:'E'!$AN$500,9,FALSE),1),VLOOKUP($X151,E!$B$3:'E'!$AN$500,9,FALSE))))))))),"-")</f>
        <v>-</v>
      </c>
      <c r="N151" s="39" t="str">
        <f>IF(M151="-","(1)","")</f>
        <v>(1)</v>
      </c>
      <c r="O151" s="110" t="str">
        <f>IFERROR(IF(VLOOKUP($X151,E!$B$3:'E'!$AN$500,10,FALSE)=1000000000,"-",(IF(VLOOKUP($X151,E!$B$3:'E'!$AN$500,10,FALSE)&lt;0.0001,FIXED(VLOOKUP($X151,E!$B$3:'E'!$AN$500,10,FALSE),6),IF(VLOOKUP($X151,E!$B$3:'E'!$AN$500,10,FALSE)&lt;0.001,FIXED(VLOOKUP($X151,E!$B$3:'E'!$AN$500,10,FALSE),5),IF(VLOOKUP($X151,E!$B$3:'E'!$AN$500,10,FALSE)&lt;0.01,FIXED(VLOOKUP($X151,E!$B$3:'E'!$AN$500,10,FALSE),4),IF(VLOOKUP($X151,E!$B$3:'E'!$AN$500,10,FALSE)&lt;0.1,FIXED(VLOOKUP($X151,E!$B$3:'E'!$AN$500,10,FALSE),3),IF(VLOOKUP($X151,E!$B$3:'E'!$AN$500,10,FALSE)&lt;1,FIXED(VLOOKUP($X151,E!$B$3:'E'!$AN$500,10,FALSE),2),IF(VLOOKUP($X151,E!$B$3:'E'!$AN$500,10,FALSE)&lt;10,FIXED(VLOOKUP($X151,E!$B$3:'E'!$AN$500,10,FALSE),1),VLOOKUP($X151,E!$B$3:'E'!$AN$500,10,FALSE))))))))),"-")</f>
        <v>-</v>
      </c>
      <c r="Q151" s="110" t="str">
        <f>IFERROR(IF(VLOOKUP($X151,E!$B$3:'E'!$AN$500,11,FALSE)=1000000000,"-",(IF(VLOOKUP($X151,E!$B$3:'E'!$AN$500,11,FALSE)&lt;0.0001,FIXED(VLOOKUP($X151,E!$B$3:'E'!$AN$500,11,FALSE),6),IF(VLOOKUP($X151,E!$B$3:'E'!$AN$500,11,FALSE)&lt;0.001,FIXED(VLOOKUP($X151,E!$B$3:'E'!$AN$500,11,FALSE),5),IF(VLOOKUP($X151,E!$B$3:'E'!$AN$500,11,FALSE)&lt;0.01,FIXED(VLOOKUP($X151,E!$B$3:'E'!$AN$500,11,FALSE),4),IF(VLOOKUP($X151,E!$B$3:'E'!$AN$500,11,FALSE)&lt;0.1,FIXED(VLOOKUP($X151,E!$B$3:'E'!$AN$500,11,FALSE),3),IF(VLOOKUP($X151,E!$B$3:'E'!$AN$500,11,FALSE)&lt;1,FIXED(VLOOKUP($X151,E!$B$3:'E'!$AN$500,11,FALSE),2),IF(VLOOKUP($X151,E!$B$3:'E'!$AN$500,11,FALSE)&lt;10,FIXED(VLOOKUP($X151,E!$B$3:'E'!$AN$500,11,FALSE),1),VLOOKUP($X151,E!$B$3:'E'!$AN$500,11,FALSE))))))))),"-")</f>
        <v>-</v>
      </c>
      <c r="S151" s="110" t="str">
        <f>IFERROR(IF(VLOOKUP($X151,E!$B$3:'E'!$AN$500,12,FALSE)=1000000000,"-",(IF(VLOOKUP($X151,E!$B$3:'E'!$AN$500,12,FALSE)&lt;0.0001,FIXED(VLOOKUP($X151,E!$B$3:'E'!$AN$500,12,FALSE),6),IF(VLOOKUP($X151,E!$B$3:'E'!$AN$500,12,FALSE)&lt;0.001,FIXED(VLOOKUP($X151,E!$B$3:'E'!$AN$500,12,FALSE),5),IF(VLOOKUP($X151,E!$B$3:'E'!$AN$500,12,FALSE)&lt;0.01,FIXED(VLOOKUP($X151,E!$B$3:'E'!$AN$500,12,FALSE),4),IF(VLOOKUP($X151,E!$B$3:'E'!$AN$500,12,FALSE)&lt;0.1,FIXED(VLOOKUP($X151,E!$B$3:'E'!$AN$500,12,FALSE),3),IF(VLOOKUP($X151,E!$B$3:'E'!$AN$500,12,FALSE)&lt;1,FIXED(VLOOKUP($X151,E!$B$3:'E'!$AN$500,12,FALSE),2),IF(VLOOKUP($X151,E!$B$3:'E'!$AN$500,12,FALSE)&lt;10,FIXED(VLOOKUP($X151,E!$B$3:'E'!$AN$500,12,FALSE),1),VLOOKUP($X151,E!$B$3:'E'!$AN$500,12,FALSE))))))))),"-")</f>
        <v>-</v>
      </c>
      <c r="U151" s="110" t="str">
        <f>IFERROR(IF(VLOOKUP($X151,E!$B$3:'E'!$AN$500,18,FALSE)=1000000000,"-",(IF(VLOOKUP($X151,E!$B$3:'E'!$AN$500,18,FALSE)&lt;0.0001,FIXED(VLOOKUP($X151,E!$B$3:'E'!$AN$500,18,FALSE),6),IF(VLOOKUP($X151,E!$B$3:'E'!$AN$500,18,FALSE)&lt;0.001,FIXED(VLOOKUP($X151,E!$B$3:'E'!$AN$500,18,FALSE),5),IF(VLOOKUP($X151,E!$B$3:'E'!$AN$500,18,FALSE)&lt;0.01,FIXED(VLOOKUP($X151,E!$B$3:'E'!$AN$500,18,FALSE),4),IF(VLOOKUP($X151,E!$B$3:'E'!$AN$500,18,FALSE)&lt;0.1,FIXED(VLOOKUP($X151,E!$B$3:'E'!$AN$500,18,FALSE),3),IF(VLOOKUP($X151,E!$B$3:'E'!$AN$500,18,FALSE)&lt;1,FIXED(VLOOKUP($X151,E!$B$3:'E'!$AN$500,18,FALSE),2),IF(VLOOKUP($X151,E!$B$3:'E'!$AN$500,18,FALSE)&lt;10,FIXED(VLOOKUP($X151,E!$B$3:'E'!$AN$500,18,FALSE),1),VLOOKUP($X151,E!$B$3:'E'!$AN$500,18,FALSE))))))))),"-")</f>
        <v>-</v>
      </c>
      <c r="X151" s="40">
        <v>703</v>
      </c>
    </row>
    <row r="152" spans="1:25" ht="9" customHeight="1" x14ac:dyDescent="0.2">
      <c r="A152" s="104" t="s">
        <v>2229</v>
      </c>
      <c r="E152" s="110" t="str">
        <f>IFERROR(IF(VLOOKUP($X152,E!$B$3:'E'!$AN$500,5,FALSE)=1000000000,"-",(IF(VLOOKUP($X152,E!$B$3:'E'!$AN$500,5,FALSE)&lt;0.0001,FIXED(VLOOKUP($X152,E!$B$3:'E'!$AN$500,5,FALSE),6),IF(VLOOKUP($X152,E!$B$3:'E'!$AN$500,5,FALSE)&lt;0.001,FIXED(VLOOKUP($X152,E!$B$3:'E'!$AN$500,5,FALSE),5),IF(VLOOKUP($X152,E!$B$3:'E'!$AN$500,5,FALSE)&lt;0.01,FIXED(VLOOKUP($X152,E!$B$3:'E'!$AN$500,5,FALSE),4),IF(VLOOKUP($X152,E!$B$3:'E'!$AN$500,5,FALSE)&lt;0.1,FIXED(VLOOKUP($X152,E!$B$3:'E'!$AN$500,5,FALSE),3),IF(VLOOKUP($X152,E!$B$3:'E'!$AN$500,5,FALSE)&lt;1,FIXED(VLOOKUP($X152,E!$B$3:'E'!$AN$500,5,FALSE),2),IF(VLOOKUP($X152,E!$B$3:'E'!$AN$500,5,FALSE)&lt;10,FIXED(VLOOKUP($X152,E!$B$3:'E'!$AN$500,5,FALSE),1),VLOOKUP($X152,E!$B$3:'E'!$AN$500,5,FALSE))))))))),"-")</f>
        <v>0,00090</v>
      </c>
      <c r="G152" s="110" t="str">
        <f>IFERROR(IF(VLOOKUP($X152,E!$B$3:'E'!$AN$500,6,FALSE)=1000000000,"-",(IF(VLOOKUP($X152,E!$B$3:'E'!$AN$500,6,FALSE)&lt;0.0001,FIXED(VLOOKUP($X152,E!$B$3:'E'!$AN$500,6,FALSE),6),IF(VLOOKUP($X152,E!$B$3:'E'!$AN$500,6,FALSE)&lt;0.001,FIXED(VLOOKUP($X152,E!$B$3:'E'!$AN$500,6,FALSE),5),IF(VLOOKUP($X152,E!$B$3:'E'!$AN$500,6,FALSE)&lt;0.01,FIXED(VLOOKUP($X152,E!$B$3:'E'!$AN$500,6,FALSE),4),IF(VLOOKUP($X152,E!$B$3:'E'!$AN$500,6,FALSE)&lt;0.1,FIXED(VLOOKUP($X152,E!$B$3:'E'!$AN$500,6,FALSE),3),IF(VLOOKUP($X152,E!$B$3:'E'!$AN$500,6,FALSE)&lt;1,FIXED(VLOOKUP($X152,E!$B$3:'E'!$AN$500,6,FALSE),2),IF(VLOOKUP($X152,E!$B$3:'E'!$AN$500,6,FALSE)&lt;10,FIXED(VLOOKUP($X152,E!$B$3:'E'!$AN$500,6,FALSE),1),VLOOKUP($X152,E!$B$3:'E'!$AN$500,6,FALSE))))))))),"-")</f>
        <v>0,00090</v>
      </c>
      <c r="I152" s="110" t="str">
        <f>IFERROR(IF(VLOOKUP($X152,E!$B$3:'E'!$AN$500,7,FALSE)=1000000000,"-",(IF(VLOOKUP($X152,E!$B$3:'E'!$AN$500,7,FALSE)&lt;0.0001,FIXED(VLOOKUP($X152,E!$B$3:'E'!$AN$500,7,FALSE),6),IF(VLOOKUP($X152,E!$B$3:'E'!$AN$500,7,FALSE)&lt;0.001,FIXED(VLOOKUP($X152,E!$B$3:'E'!$AN$500,7,FALSE),5),IF(VLOOKUP($X152,E!$B$3:'E'!$AN$500,7,FALSE)&lt;0.01,FIXED(VLOOKUP($X152,E!$B$3:'E'!$AN$500,7,FALSE),4),IF(VLOOKUP($X152,E!$B$3:'E'!$AN$500,7,FALSE)&lt;0.1,FIXED(VLOOKUP($X152,E!$B$3:'E'!$AN$500,7,FALSE),3),IF(VLOOKUP($X152,E!$B$3:'E'!$AN$500,7,FALSE)&lt;1,FIXED(VLOOKUP($X152,E!$B$3:'E'!$AN$500,7,FALSE),2),IF(VLOOKUP($X152,E!$B$3:'E'!$AN$500,7,FALSE)&lt;10,FIXED(VLOOKUP($X152,E!$B$3:'E'!$AN$500,7,FALSE),1),VLOOKUP($X152,E!$B$3:'E'!$AN$500,7,FALSE))))))))),"-")</f>
        <v>0,10</v>
      </c>
      <c r="K152" s="110" t="str">
        <f>IFERROR(IF(VLOOKUP($X152,E!$B$3:'E'!$AN$500,8,FALSE)=1000000000,"-",(IF(VLOOKUP($X152,E!$B$3:'E'!$AN$500,8,FALSE)&lt;0.0001,FIXED(VLOOKUP($X152,E!$B$3:'E'!$AN$500,8,FALSE),6),IF(VLOOKUP($X152,E!$B$3:'E'!$AN$500,8,FALSE)&lt;0.001,FIXED(VLOOKUP($X152,E!$B$3:'E'!$AN$500,8,FALSE),5),IF(VLOOKUP($X152,E!$B$3:'E'!$AN$500,8,FALSE)&lt;0.01,FIXED(VLOOKUP($X152,E!$B$3:'E'!$AN$500,8,FALSE),4),IF(VLOOKUP($X152,E!$B$3:'E'!$AN$500,8,FALSE)&lt;0.1,FIXED(VLOOKUP($X152,E!$B$3:'E'!$AN$500,8,FALSE),3),IF(VLOOKUP($X152,E!$B$3:'E'!$AN$500,8,FALSE)&lt;1,FIXED(VLOOKUP($X152,E!$B$3:'E'!$AN$500,8,FALSE),2),IF(VLOOKUP($X152,E!$B$3:'E'!$AN$500,8,FALSE)&lt;10,FIXED(VLOOKUP($X152,E!$B$3:'E'!$AN$500,8,FALSE),1),VLOOKUP($X152,E!$B$3:'E'!$AN$500,8,FALSE))))))))),"-")</f>
        <v>4,0</v>
      </c>
      <c r="M152" s="110" t="str">
        <f>IFERROR(IF(VLOOKUP($X152,E!$B$3:'E'!$AN$500,9,FALSE)=1000000000,"-",(IF(VLOOKUP($X152,E!$B$3:'E'!$AN$500,9,FALSE)&lt;0.0001,FIXED(VLOOKUP($X152,E!$B$3:'E'!$AN$500,9,FALSE),6),IF(VLOOKUP($X152,E!$B$3:'E'!$AN$500,9,FALSE)&lt;0.001,FIXED(VLOOKUP($X152,E!$B$3:'E'!$AN$500,9,FALSE),5),IF(VLOOKUP($X152,E!$B$3:'E'!$AN$500,9,FALSE)&lt;0.01,FIXED(VLOOKUP($X152,E!$B$3:'E'!$AN$500,9,FALSE),4),IF(VLOOKUP($X152,E!$B$3:'E'!$AN$500,9,FALSE)&lt;0.1,FIXED(VLOOKUP($X152,E!$B$3:'E'!$AN$500,9,FALSE),3),IF(VLOOKUP($X152,E!$B$3:'E'!$AN$500,9,FALSE)&lt;1,FIXED(VLOOKUP($X152,E!$B$3:'E'!$AN$500,9,FALSE),2),IF(VLOOKUP($X152,E!$B$3:'E'!$AN$500,9,FALSE)&lt;10,FIXED(VLOOKUP($X152,E!$B$3:'E'!$AN$500,9,FALSE),1),VLOOKUP($X152,E!$B$3:'E'!$AN$500,9,FALSE))))))))),"-")</f>
        <v>4,0</v>
      </c>
      <c r="O152" s="110" t="str">
        <f>IFERROR(IF(VLOOKUP($X152,E!$B$3:'E'!$AN$500,10,FALSE)=1000000000,"-",(IF(VLOOKUP($X152,E!$B$3:'E'!$AN$500,10,FALSE)&lt;0.0001,FIXED(VLOOKUP($X152,E!$B$3:'E'!$AN$500,10,FALSE),6),IF(VLOOKUP($X152,E!$B$3:'E'!$AN$500,10,FALSE)&lt;0.001,FIXED(VLOOKUP($X152,E!$B$3:'E'!$AN$500,10,FALSE),5),IF(VLOOKUP($X152,E!$B$3:'E'!$AN$500,10,FALSE)&lt;0.01,FIXED(VLOOKUP($X152,E!$B$3:'E'!$AN$500,10,FALSE),4),IF(VLOOKUP($X152,E!$B$3:'E'!$AN$500,10,FALSE)&lt;0.1,FIXED(VLOOKUP($X152,E!$B$3:'E'!$AN$500,10,FALSE),3),IF(VLOOKUP($X152,E!$B$3:'E'!$AN$500,10,FALSE)&lt;1,FIXED(VLOOKUP($X152,E!$B$3:'E'!$AN$500,10,FALSE),2),IF(VLOOKUP($X152,E!$B$3:'E'!$AN$500,10,FALSE)&lt;10,FIXED(VLOOKUP($X152,E!$B$3:'E'!$AN$500,10,FALSE),1),VLOOKUP($X152,E!$B$3:'E'!$AN$500,10,FALSE))))))))),"-")</f>
        <v>-</v>
      </c>
      <c r="Q152" s="110" t="str">
        <f>IFERROR(IF(VLOOKUP($X152,E!$B$3:'E'!$AN$500,11,FALSE)=1000000000,"-",(IF(VLOOKUP($X152,E!$B$3:'E'!$AN$500,11,FALSE)&lt;0.0001,FIXED(VLOOKUP($X152,E!$B$3:'E'!$AN$500,11,FALSE),6),IF(VLOOKUP($X152,E!$B$3:'E'!$AN$500,11,FALSE)&lt;0.001,FIXED(VLOOKUP($X152,E!$B$3:'E'!$AN$500,11,FALSE),5),IF(VLOOKUP($X152,E!$B$3:'E'!$AN$500,11,FALSE)&lt;0.01,FIXED(VLOOKUP($X152,E!$B$3:'E'!$AN$500,11,FALSE),4),IF(VLOOKUP($X152,E!$B$3:'E'!$AN$500,11,FALSE)&lt;0.1,FIXED(VLOOKUP($X152,E!$B$3:'E'!$AN$500,11,FALSE),3),IF(VLOOKUP($X152,E!$B$3:'E'!$AN$500,11,FALSE)&lt;1,FIXED(VLOOKUP($X152,E!$B$3:'E'!$AN$500,11,FALSE),2),IF(VLOOKUP($X152,E!$B$3:'E'!$AN$500,11,FALSE)&lt;10,FIXED(VLOOKUP($X152,E!$B$3:'E'!$AN$500,11,FALSE),1),VLOOKUP($X152,E!$B$3:'E'!$AN$500,11,FALSE))))))))),"-")</f>
        <v>-</v>
      </c>
      <c r="S152" s="110" t="str">
        <f>IFERROR(IF(VLOOKUP($X152,E!$B$3:'E'!$AN$500,12,FALSE)=1000000000,"-",(IF(VLOOKUP($X152,E!$B$3:'E'!$AN$500,12,FALSE)&lt;0.0001,FIXED(VLOOKUP($X152,E!$B$3:'E'!$AN$500,12,FALSE),6),IF(VLOOKUP($X152,E!$B$3:'E'!$AN$500,12,FALSE)&lt;0.001,FIXED(VLOOKUP($X152,E!$B$3:'E'!$AN$500,12,FALSE),5),IF(VLOOKUP($X152,E!$B$3:'E'!$AN$500,12,FALSE)&lt;0.01,FIXED(VLOOKUP($X152,E!$B$3:'E'!$AN$500,12,FALSE),4),IF(VLOOKUP($X152,E!$B$3:'E'!$AN$500,12,FALSE)&lt;0.1,FIXED(VLOOKUP($X152,E!$B$3:'E'!$AN$500,12,FALSE),3),IF(VLOOKUP($X152,E!$B$3:'E'!$AN$500,12,FALSE)&lt;1,FIXED(VLOOKUP($X152,E!$B$3:'E'!$AN$500,12,FALSE),2),IF(VLOOKUP($X152,E!$B$3:'E'!$AN$500,12,FALSE)&lt;10,FIXED(VLOOKUP($X152,E!$B$3:'E'!$AN$500,12,FALSE),1),VLOOKUP($X152,E!$B$3:'E'!$AN$500,12,FALSE))))))))),"-")</f>
        <v>4,0</v>
      </c>
      <c r="U152" s="110" t="str">
        <f>IFERROR(IF(VLOOKUP($X152,E!$B$3:'E'!$AN$500,18,FALSE)=1000000000,"-",(IF(VLOOKUP($X152,E!$B$3:'E'!$AN$500,18,FALSE)&lt;0.0001,FIXED(VLOOKUP($X152,E!$B$3:'E'!$AN$500,18,FALSE),6),IF(VLOOKUP($X152,E!$B$3:'E'!$AN$500,18,FALSE)&lt;0.001,FIXED(VLOOKUP($X152,E!$B$3:'E'!$AN$500,18,FALSE),5),IF(VLOOKUP($X152,E!$B$3:'E'!$AN$500,18,FALSE)&lt;0.01,FIXED(VLOOKUP($X152,E!$B$3:'E'!$AN$500,18,FALSE),4),IF(VLOOKUP($X152,E!$B$3:'E'!$AN$500,18,FALSE)&lt;0.1,FIXED(VLOOKUP($X152,E!$B$3:'E'!$AN$500,18,FALSE),3),IF(VLOOKUP($X152,E!$B$3:'E'!$AN$500,18,FALSE)&lt;1,FIXED(VLOOKUP($X152,E!$B$3:'E'!$AN$500,18,FALSE),2),IF(VLOOKUP($X152,E!$B$3:'E'!$AN$500,18,FALSE)&lt;10,FIXED(VLOOKUP($X152,E!$B$3:'E'!$AN$500,18,FALSE),1),VLOOKUP($X152,E!$B$3:'E'!$AN$500,18,FALSE))))))))),"-")</f>
        <v>5,0</v>
      </c>
      <c r="X152" s="40">
        <v>269</v>
      </c>
    </row>
    <row r="153" spans="1:25" ht="9" customHeight="1" x14ac:dyDescent="0.2">
      <c r="A153" s="104" t="s">
        <v>2230</v>
      </c>
      <c r="E153" s="110" t="str">
        <f>IFERROR(IF(VLOOKUP($X153,E!$B$3:'E'!$AN$500,5,FALSE)=1000000000,"-",(IF(VLOOKUP($X153,E!$B$3:'E'!$AN$500,5,FALSE)&lt;0.0001,FIXED(VLOOKUP($X153,E!$B$3:'E'!$AN$500,5,FALSE),6),IF(VLOOKUP($X153,E!$B$3:'E'!$AN$500,5,FALSE)&lt;0.001,FIXED(VLOOKUP($X153,E!$B$3:'E'!$AN$500,5,FALSE),5),IF(VLOOKUP($X153,E!$B$3:'E'!$AN$500,5,FALSE)&lt;0.01,FIXED(VLOOKUP($X153,E!$B$3:'E'!$AN$500,5,FALSE),4),IF(VLOOKUP($X153,E!$B$3:'E'!$AN$500,5,FALSE)&lt;0.1,FIXED(VLOOKUP($X153,E!$B$3:'E'!$AN$500,5,FALSE),3),IF(VLOOKUP($X153,E!$B$3:'E'!$AN$500,5,FALSE)&lt;1,FIXED(VLOOKUP($X153,E!$B$3:'E'!$AN$500,5,FALSE),2),IF(VLOOKUP($X153,E!$B$3:'E'!$AN$500,5,FALSE)&lt;10,FIXED(VLOOKUP($X153,E!$B$3:'E'!$AN$500,5,FALSE),1),VLOOKUP($X153,E!$B$3:'E'!$AN$500,5,FALSE))))))))),"-")</f>
        <v>0,0010</v>
      </c>
      <c r="G153" s="110" t="str">
        <f>IFERROR(IF(VLOOKUP($X153,E!$B$3:'E'!$AN$500,6,FALSE)=1000000000,"-",(IF(VLOOKUP($X153,E!$B$3:'E'!$AN$500,6,FALSE)&lt;0.0001,FIXED(VLOOKUP($X153,E!$B$3:'E'!$AN$500,6,FALSE),6),IF(VLOOKUP($X153,E!$B$3:'E'!$AN$500,6,FALSE)&lt;0.001,FIXED(VLOOKUP($X153,E!$B$3:'E'!$AN$500,6,FALSE),5),IF(VLOOKUP($X153,E!$B$3:'E'!$AN$500,6,FALSE)&lt;0.01,FIXED(VLOOKUP($X153,E!$B$3:'E'!$AN$500,6,FALSE),4),IF(VLOOKUP($X153,E!$B$3:'E'!$AN$500,6,FALSE)&lt;0.1,FIXED(VLOOKUP($X153,E!$B$3:'E'!$AN$500,6,FALSE),3),IF(VLOOKUP($X153,E!$B$3:'E'!$AN$500,6,FALSE)&lt;1,FIXED(VLOOKUP($X153,E!$B$3:'E'!$AN$500,6,FALSE),2),IF(VLOOKUP($X153,E!$B$3:'E'!$AN$500,6,FALSE)&lt;10,FIXED(VLOOKUP($X153,E!$B$3:'E'!$AN$500,6,FALSE),1),VLOOKUP($X153,E!$B$3:'E'!$AN$500,6,FALSE))))))))),"-")</f>
        <v>0,0010</v>
      </c>
      <c r="I153" s="110" t="str">
        <f>IFERROR(IF(VLOOKUP($X153,E!$B$3:'E'!$AN$500,7,FALSE)=1000000000,"-",(IF(VLOOKUP($X153,E!$B$3:'E'!$AN$500,7,FALSE)&lt;0.0001,FIXED(VLOOKUP($X153,E!$B$3:'E'!$AN$500,7,FALSE),6),IF(VLOOKUP($X153,E!$B$3:'E'!$AN$500,7,FALSE)&lt;0.001,FIXED(VLOOKUP($X153,E!$B$3:'E'!$AN$500,7,FALSE),5),IF(VLOOKUP($X153,E!$B$3:'E'!$AN$500,7,FALSE)&lt;0.01,FIXED(VLOOKUP($X153,E!$B$3:'E'!$AN$500,7,FALSE),4),IF(VLOOKUP($X153,E!$B$3:'E'!$AN$500,7,FALSE)&lt;0.1,FIXED(VLOOKUP($X153,E!$B$3:'E'!$AN$500,7,FALSE),3),IF(VLOOKUP($X153,E!$B$3:'E'!$AN$500,7,FALSE)&lt;1,FIXED(VLOOKUP($X153,E!$B$3:'E'!$AN$500,7,FALSE),2),IF(VLOOKUP($X153,E!$B$3:'E'!$AN$500,7,FALSE)&lt;10,FIXED(VLOOKUP($X153,E!$B$3:'E'!$AN$500,7,FALSE),1),VLOOKUP($X153,E!$B$3:'E'!$AN$500,7,FALSE))))))))),"-")</f>
        <v>0,50</v>
      </c>
      <c r="K153" s="110">
        <f>IFERROR(IF(VLOOKUP($X153,E!$B$3:'E'!$AN$500,8,FALSE)=1000000000,"-",(IF(VLOOKUP($X153,E!$B$3:'E'!$AN$500,8,FALSE)&lt;0.0001,FIXED(VLOOKUP($X153,E!$B$3:'E'!$AN$500,8,FALSE),6),IF(VLOOKUP($X153,E!$B$3:'E'!$AN$500,8,FALSE)&lt;0.001,FIXED(VLOOKUP($X153,E!$B$3:'E'!$AN$500,8,FALSE),5),IF(VLOOKUP($X153,E!$B$3:'E'!$AN$500,8,FALSE)&lt;0.01,FIXED(VLOOKUP($X153,E!$B$3:'E'!$AN$500,8,FALSE),4),IF(VLOOKUP($X153,E!$B$3:'E'!$AN$500,8,FALSE)&lt;0.1,FIXED(VLOOKUP($X153,E!$B$3:'E'!$AN$500,8,FALSE),3),IF(VLOOKUP($X153,E!$B$3:'E'!$AN$500,8,FALSE)&lt;1,FIXED(VLOOKUP($X153,E!$B$3:'E'!$AN$500,8,FALSE),2),IF(VLOOKUP($X153,E!$B$3:'E'!$AN$500,8,FALSE)&lt;10,FIXED(VLOOKUP($X153,E!$B$3:'E'!$AN$500,8,FALSE),1),VLOOKUP($X153,E!$B$3:'E'!$AN$500,8,FALSE))))))))),"-")</f>
        <v>17</v>
      </c>
      <c r="M153" s="110">
        <f>IFERROR(IF(VLOOKUP($X153,E!$B$3:'E'!$AN$500,9,FALSE)=1000000000,"-",(IF(VLOOKUP($X153,E!$B$3:'E'!$AN$500,9,FALSE)&lt;0.0001,FIXED(VLOOKUP($X153,E!$B$3:'E'!$AN$500,9,FALSE),6),IF(VLOOKUP($X153,E!$B$3:'E'!$AN$500,9,FALSE)&lt;0.001,FIXED(VLOOKUP($X153,E!$B$3:'E'!$AN$500,9,FALSE),5),IF(VLOOKUP($X153,E!$B$3:'E'!$AN$500,9,FALSE)&lt;0.01,FIXED(VLOOKUP($X153,E!$B$3:'E'!$AN$500,9,FALSE),4),IF(VLOOKUP($X153,E!$B$3:'E'!$AN$500,9,FALSE)&lt;0.1,FIXED(VLOOKUP($X153,E!$B$3:'E'!$AN$500,9,FALSE),3),IF(VLOOKUP($X153,E!$B$3:'E'!$AN$500,9,FALSE)&lt;1,FIXED(VLOOKUP($X153,E!$B$3:'E'!$AN$500,9,FALSE),2),IF(VLOOKUP($X153,E!$B$3:'E'!$AN$500,9,FALSE)&lt;10,FIXED(VLOOKUP($X153,E!$B$3:'E'!$AN$500,9,FALSE),1),VLOOKUP($X153,E!$B$3:'E'!$AN$500,9,FALSE))))))))),"-")</f>
        <v>17</v>
      </c>
      <c r="O153" s="110" t="str">
        <f>IFERROR(IF(VLOOKUP($X153,E!$B$3:'E'!$AN$500,10,FALSE)=1000000000,"-",(IF(VLOOKUP($X153,E!$B$3:'E'!$AN$500,10,FALSE)&lt;0.0001,FIXED(VLOOKUP($X153,E!$B$3:'E'!$AN$500,10,FALSE),6),IF(VLOOKUP($X153,E!$B$3:'E'!$AN$500,10,FALSE)&lt;0.001,FIXED(VLOOKUP($X153,E!$B$3:'E'!$AN$500,10,FALSE),5),IF(VLOOKUP($X153,E!$B$3:'E'!$AN$500,10,FALSE)&lt;0.01,FIXED(VLOOKUP($X153,E!$B$3:'E'!$AN$500,10,FALSE),4),IF(VLOOKUP($X153,E!$B$3:'E'!$AN$500,10,FALSE)&lt;0.1,FIXED(VLOOKUP($X153,E!$B$3:'E'!$AN$500,10,FALSE),3),IF(VLOOKUP($X153,E!$B$3:'E'!$AN$500,10,FALSE)&lt;1,FIXED(VLOOKUP($X153,E!$B$3:'E'!$AN$500,10,FALSE),2),IF(VLOOKUP($X153,E!$B$3:'E'!$AN$500,10,FALSE)&lt;10,FIXED(VLOOKUP($X153,E!$B$3:'E'!$AN$500,10,FALSE),1),VLOOKUP($X153,E!$B$3:'E'!$AN$500,10,FALSE))))))))),"-")</f>
        <v>-</v>
      </c>
      <c r="Q153" s="110" t="str">
        <f>IFERROR(IF(VLOOKUP($X153,E!$B$3:'E'!$AN$500,11,FALSE)=1000000000,"-",(IF(VLOOKUP($X153,E!$B$3:'E'!$AN$500,11,FALSE)&lt;0.0001,FIXED(VLOOKUP($X153,E!$B$3:'E'!$AN$500,11,FALSE),6),IF(VLOOKUP($X153,E!$B$3:'E'!$AN$500,11,FALSE)&lt;0.001,FIXED(VLOOKUP($X153,E!$B$3:'E'!$AN$500,11,FALSE),5),IF(VLOOKUP($X153,E!$B$3:'E'!$AN$500,11,FALSE)&lt;0.01,FIXED(VLOOKUP($X153,E!$B$3:'E'!$AN$500,11,FALSE),4),IF(VLOOKUP($X153,E!$B$3:'E'!$AN$500,11,FALSE)&lt;0.1,FIXED(VLOOKUP($X153,E!$B$3:'E'!$AN$500,11,FALSE),3),IF(VLOOKUP($X153,E!$B$3:'E'!$AN$500,11,FALSE)&lt;1,FIXED(VLOOKUP($X153,E!$B$3:'E'!$AN$500,11,FALSE),2),IF(VLOOKUP($X153,E!$B$3:'E'!$AN$500,11,FALSE)&lt;10,FIXED(VLOOKUP($X153,E!$B$3:'E'!$AN$500,11,FALSE),1),VLOOKUP($X153,E!$B$3:'E'!$AN$500,11,FALSE))))))))),"-")</f>
        <v>-</v>
      </c>
      <c r="S153" s="110">
        <f>IFERROR(IF(VLOOKUP($X153,E!$B$3:'E'!$AN$500,12,FALSE)=1000000000,"-",(IF(VLOOKUP($X153,E!$B$3:'E'!$AN$500,12,FALSE)&lt;0.0001,FIXED(VLOOKUP($X153,E!$B$3:'E'!$AN$500,12,FALSE),6),IF(VLOOKUP($X153,E!$B$3:'E'!$AN$500,12,FALSE)&lt;0.001,FIXED(VLOOKUP($X153,E!$B$3:'E'!$AN$500,12,FALSE),5),IF(VLOOKUP($X153,E!$B$3:'E'!$AN$500,12,FALSE)&lt;0.01,FIXED(VLOOKUP($X153,E!$B$3:'E'!$AN$500,12,FALSE),4),IF(VLOOKUP($X153,E!$B$3:'E'!$AN$500,12,FALSE)&lt;0.1,FIXED(VLOOKUP($X153,E!$B$3:'E'!$AN$500,12,FALSE),3),IF(VLOOKUP($X153,E!$B$3:'E'!$AN$500,12,FALSE)&lt;1,FIXED(VLOOKUP($X153,E!$B$3:'E'!$AN$500,12,FALSE),2),IF(VLOOKUP($X153,E!$B$3:'E'!$AN$500,12,FALSE)&lt;10,FIXED(VLOOKUP($X153,E!$B$3:'E'!$AN$500,12,FALSE),1),VLOOKUP($X153,E!$B$3:'E'!$AN$500,12,FALSE))))))))),"-")</f>
        <v>17</v>
      </c>
      <c r="U153" s="110" t="str">
        <f>IFERROR(IF(VLOOKUP($X153,E!$B$3:'E'!$AN$500,18,FALSE)=1000000000,"-",(IF(VLOOKUP($X153,E!$B$3:'E'!$AN$500,18,FALSE)&lt;0.0001,FIXED(VLOOKUP($X153,E!$B$3:'E'!$AN$500,18,FALSE),6),IF(VLOOKUP($X153,E!$B$3:'E'!$AN$500,18,FALSE)&lt;0.001,FIXED(VLOOKUP($X153,E!$B$3:'E'!$AN$500,18,FALSE),5),IF(VLOOKUP($X153,E!$B$3:'E'!$AN$500,18,FALSE)&lt;0.01,FIXED(VLOOKUP($X153,E!$B$3:'E'!$AN$500,18,FALSE),4),IF(VLOOKUP($X153,E!$B$3:'E'!$AN$500,18,FALSE)&lt;0.1,FIXED(VLOOKUP($X153,E!$B$3:'E'!$AN$500,18,FALSE),3),IF(VLOOKUP($X153,E!$B$3:'E'!$AN$500,18,FALSE)&lt;1,FIXED(VLOOKUP($X153,E!$B$3:'E'!$AN$500,18,FALSE),2),IF(VLOOKUP($X153,E!$B$3:'E'!$AN$500,18,FALSE)&lt;10,FIXED(VLOOKUP($X153,E!$B$3:'E'!$AN$500,18,FALSE),1),VLOOKUP($X153,E!$B$3:'E'!$AN$500,18,FALSE))))))))),"-")</f>
        <v>-</v>
      </c>
      <c r="X153" s="40">
        <v>271</v>
      </c>
    </row>
    <row r="154" spans="1:25" ht="9" customHeight="1" x14ac:dyDescent="0.2">
      <c r="A154" s="104" t="s">
        <v>2231</v>
      </c>
      <c r="E154" s="110" t="str">
        <f>IFERROR(IF(VLOOKUP($X154,E!$B$3:'E'!$AN$500,5,FALSE)=1000000000,"-",(IF(VLOOKUP($X154,E!$B$3:'E'!$AN$500,5,FALSE)&lt;0.0001,FIXED(VLOOKUP($X154,E!$B$3:'E'!$AN$500,5,FALSE),6),IF(VLOOKUP($X154,E!$B$3:'E'!$AN$500,5,FALSE)&lt;0.001,FIXED(VLOOKUP($X154,E!$B$3:'E'!$AN$500,5,FALSE),5),IF(VLOOKUP($X154,E!$B$3:'E'!$AN$500,5,FALSE)&lt;0.01,FIXED(VLOOKUP($X154,E!$B$3:'E'!$AN$500,5,FALSE),4),IF(VLOOKUP($X154,E!$B$3:'E'!$AN$500,5,FALSE)&lt;0.1,FIXED(VLOOKUP($X154,E!$B$3:'E'!$AN$500,5,FALSE),3),IF(VLOOKUP($X154,E!$B$3:'E'!$AN$500,5,FALSE)&lt;1,FIXED(VLOOKUP($X154,E!$B$3:'E'!$AN$500,5,FALSE),2),IF(VLOOKUP($X154,E!$B$3:'E'!$AN$500,5,FALSE)&lt;10,FIXED(VLOOKUP($X154,E!$B$3:'E'!$AN$500,5,FALSE),1),VLOOKUP($X154,E!$B$3:'E'!$AN$500,5,FALSE))))))))),"-")</f>
        <v>0,0020</v>
      </c>
      <c r="G154" s="110" t="str">
        <f>IFERROR(IF(VLOOKUP($X154,E!$B$3:'E'!$AN$500,6,FALSE)=1000000000,"-",(IF(VLOOKUP($X154,E!$B$3:'E'!$AN$500,6,FALSE)&lt;0.0001,FIXED(VLOOKUP($X154,E!$B$3:'E'!$AN$500,6,FALSE),6),IF(VLOOKUP($X154,E!$B$3:'E'!$AN$500,6,FALSE)&lt;0.001,FIXED(VLOOKUP($X154,E!$B$3:'E'!$AN$500,6,FALSE),5),IF(VLOOKUP($X154,E!$B$3:'E'!$AN$500,6,FALSE)&lt;0.01,FIXED(VLOOKUP($X154,E!$B$3:'E'!$AN$500,6,FALSE),4),IF(VLOOKUP($X154,E!$B$3:'E'!$AN$500,6,FALSE)&lt;0.1,FIXED(VLOOKUP($X154,E!$B$3:'E'!$AN$500,6,FALSE),3),IF(VLOOKUP($X154,E!$B$3:'E'!$AN$500,6,FALSE)&lt;1,FIXED(VLOOKUP($X154,E!$B$3:'E'!$AN$500,6,FALSE),2),IF(VLOOKUP($X154,E!$B$3:'E'!$AN$500,6,FALSE)&lt;10,FIXED(VLOOKUP($X154,E!$B$3:'E'!$AN$500,6,FALSE),1),VLOOKUP($X154,E!$B$3:'E'!$AN$500,6,FALSE))))))))),"-")</f>
        <v>0,0020</v>
      </c>
      <c r="I154" s="110" t="str">
        <f>IFERROR(IF(VLOOKUP($X154,E!$B$3:'E'!$AN$500,7,FALSE)=1000000000,"-",(IF(VLOOKUP($X154,E!$B$3:'E'!$AN$500,7,FALSE)&lt;0.0001,FIXED(VLOOKUP($X154,E!$B$3:'E'!$AN$500,7,FALSE),6),IF(VLOOKUP($X154,E!$B$3:'E'!$AN$500,7,FALSE)&lt;0.001,FIXED(VLOOKUP($X154,E!$B$3:'E'!$AN$500,7,FALSE),5),IF(VLOOKUP($X154,E!$B$3:'E'!$AN$500,7,FALSE)&lt;0.01,FIXED(VLOOKUP($X154,E!$B$3:'E'!$AN$500,7,FALSE),4),IF(VLOOKUP($X154,E!$B$3:'E'!$AN$500,7,FALSE)&lt;0.1,FIXED(VLOOKUP($X154,E!$B$3:'E'!$AN$500,7,FALSE),3),IF(VLOOKUP($X154,E!$B$3:'E'!$AN$500,7,FALSE)&lt;1,FIXED(VLOOKUP($X154,E!$B$3:'E'!$AN$500,7,FALSE),2),IF(VLOOKUP($X154,E!$B$3:'E'!$AN$500,7,FALSE)&lt;10,FIXED(VLOOKUP($X154,E!$B$3:'E'!$AN$500,7,FALSE),1),VLOOKUP($X154,E!$B$3:'E'!$AN$500,7,FALSE))))))))),"-")</f>
        <v>0,50</v>
      </c>
      <c r="K154" s="110" t="str">
        <f>IFERROR(IF(VLOOKUP($X154,E!$B$3:'E'!$AN$500,8,FALSE)=1000000000,"-",(IF(VLOOKUP($X154,E!$B$3:'E'!$AN$500,8,FALSE)&lt;0.0001,FIXED(VLOOKUP($X154,E!$B$3:'E'!$AN$500,8,FALSE),6),IF(VLOOKUP($X154,E!$B$3:'E'!$AN$500,8,FALSE)&lt;0.001,FIXED(VLOOKUP($X154,E!$B$3:'E'!$AN$500,8,FALSE),5),IF(VLOOKUP($X154,E!$B$3:'E'!$AN$500,8,FALSE)&lt;0.01,FIXED(VLOOKUP($X154,E!$B$3:'E'!$AN$500,8,FALSE),4),IF(VLOOKUP($X154,E!$B$3:'E'!$AN$500,8,FALSE)&lt;0.1,FIXED(VLOOKUP($X154,E!$B$3:'E'!$AN$500,8,FALSE),3),IF(VLOOKUP($X154,E!$B$3:'E'!$AN$500,8,FALSE)&lt;1,FIXED(VLOOKUP($X154,E!$B$3:'E'!$AN$500,8,FALSE),2),IF(VLOOKUP($X154,E!$B$3:'E'!$AN$500,8,FALSE)&lt;10,FIXED(VLOOKUP($X154,E!$B$3:'E'!$AN$500,8,FALSE),1),VLOOKUP($X154,E!$B$3:'E'!$AN$500,8,FALSE))))))))),"-")</f>
        <v>1,6</v>
      </c>
      <c r="M154" s="110" t="str">
        <f>IFERROR(IF(VLOOKUP($X154,E!$B$3:'E'!$AN$500,9,FALSE)=1000000000,"-",(IF(VLOOKUP($X154,E!$B$3:'E'!$AN$500,9,FALSE)&lt;0.0001,FIXED(VLOOKUP($X154,E!$B$3:'E'!$AN$500,9,FALSE),6),IF(VLOOKUP($X154,E!$B$3:'E'!$AN$500,9,FALSE)&lt;0.001,FIXED(VLOOKUP($X154,E!$B$3:'E'!$AN$500,9,FALSE),5),IF(VLOOKUP($X154,E!$B$3:'E'!$AN$500,9,FALSE)&lt;0.01,FIXED(VLOOKUP($X154,E!$B$3:'E'!$AN$500,9,FALSE),4),IF(VLOOKUP($X154,E!$B$3:'E'!$AN$500,9,FALSE)&lt;0.1,FIXED(VLOOKUP($X154,E!$B$3:'E'!$AN$500,9,FALSE),3),IF(VLOOKUP($X154,E!$B$3:'E'!$AN$500,9,FALSE)&lt;1,FIXED(VLOOKUP($X154,E!$B$3:'E'!$AN$500,9,FALSE),2),IF(VLOOKUP($X154,E!$B$3:'E'!$AN$500,9,FALSE)&lt;10,FIXED(VLOOKUP($X154,E!$B$3:'E'!$AN$500,9,FALSE),1),VLOOKUP($X154,E!$B$3:'E'!$AN$500,9,FALSE))))))))),"-")</f>
        <v>1,6</v>
      </c>
      <c r="O154" s="110" t="str">
        <f>IFERROR(IF(VLOOKUP($X154,E!$B$3:'E'!$AN$500,10,FALSE)=1000000000,"-",(IF(VLOOKUP($X154,E!$B$3:'E'!$AN$500,10,FALSE)&lt;0.0001,FIXED(VLOOKUP($X154,E!$B$3:'E'!$AN$500,10,FALSE),6),IF(VLOOKUP($X154,E!$B$3:'E'!$AN$500,10,FALSE)&lt;0.001,FIXED(VLOOKUP($X154,E!$B$3:'E'!$AN$500,10,FALSE),5),IF(VLOOKUP($X154,E!$B$3:'E'!$AN$500,10,FALSE)&lt;0.01,FIXED(VLOOKUP($X154,E!$B$3:'E'!$AN$500,10,FALSE),4),IF(VLOOKUP($X154,E!$B$3:'E'!$AN$500,10,FALSE)&lt;0.1,FIXED(VLOOKUP($X154,E!$B$3:'E'!$AN$500,10,FALSE),3),IF(VLOOKUP($X154,E!$B$3:'E'!$AN$500,10,FALSE)&lt;1,FIXED(VLOOKUP($X154,E!$B$3:'E'!$AN$500,10,FALSE),2),IF(VLOOKUP($X154,E!$B$3:'E'!$AN$500,10,FALSE)&lt;10,FIXED(VLOOKUP($X154,E!$B$3:'E'!$AN$500,10,FALSE),1),VLOOKUP($X154,E!$B$3:'E'!$AN$500,10,FALSE))))))))),"-")</f>
        <v>-</v>
      </c>
      <c r="Q154" s="110" t="str">
        <f>IFERROR(IF(VLOOKUP($X154,E!$B$3:'E'!$AN$500,11,FALSE)=1000000000,"-",(IF(VLOOKUP($X154,E!$B$3:'E'!$AN$500,11,FALSE)&lt;0.0001,FIXED(VLOOKUP($X154,E!$B$3:'E'!$AN$500,11,FALSE),6),IF(VLOOKUP($X154,E!$B$3:'E'!$AN$500,11,FALSE)&lt;0.001,FIXED(VLOOKUP($X154,E!$B$3:'E'!$AN$500,11,FALSE),5),IF(VLOOKUP($X154,E!$B$3:'E'!$AN$500,11,FALSE)&lt;0.01,FIXED(VLOOKUP($X154,E!$B$3:'E'!$AN$500,11,FALSE),4),IF(VLOOKUP($X154,E!$B$3:'E'!$AN$500,11,FALSE)&lt;0.1,FIXED(VLOOKUP($X154,E!$B$3:'E'!$AN$500,11,FALSE),3),IF(VLOOKUP($X154,E!$B$3:'E'!$AN$500,11,FALSE)&lt;1,FIXED(VLOOKUP($X154,E!$B$3:'E'!$AN$500,11,FALSE),2),IF(VLOOKUP($X154,E!$B$3:'E'!$AN$500,11,FALSE)&lt;10,FIXED(VLOOKUP($X154,E!$B$3:'E'!$AN$500,11,FALSE),1),VLOOKUP($X154,E!$B$3:'E'!$AN$500,11,FALSE))))))))),"-")</f>
        <v>-</v>
      </c>
      <c r="S154" s="110" t="str">
        <f>IFERROR(IF(VLOOKUP($X154,E!$B$3:'E'!$AN$500,12,FALSE)=1000000000,"-",(IF(VLOOKUP($X154,E!$B$3:'E'!$AN$500,12,FALSE)&lt;0.0001,FIXED(VLOOKUP($X154,E!$B$3:'E'!$AN$500,12,FALSE),6),IF(VLOOKUP($X154,E!$B$3:'E'!$AN$500,12,FALSE)&lt;0.001,FIXED(VLOOKUP($X154,E!$B$3:'E'!$AN$500,12,FALSE),5),IF(VLOOKUP($X154,E!$B$3:'E'!$AN$500,12,FALSE)&lt;0.01,FIXED(VLOOKUP($X154,E!$B$3:'E'!$AN$500,12,FALSE),4),IF(VLOOKUP($X154,E!$B$3:'E'!$AN$500,12,FALSE)&lt;0.1,FIXED(VLOOKUP($X154,E!$B$3:'E'!$AN$500,12,FALSE),3),IF(VLOOKUP($X154,E!$B$3:'E'!$AN$500,12,FALSE)&lt;1,FIXED(VLOOKUP($X154,E!$B$3:'E'!$AN$500,12,FALSE),2),IF(VLOOKUP($X154,E!$B$3:'E'!$AN$500,12,FALSE)&lt;10,FIXED(VLOOKUP($X154,E!$B$3:'E'!$AN$500,12,FALSE),1),VLOOKUP($X154,E!$B$3:'E'!$AN$500,12,FALSE))))))))),"-")</f>
        <v>1,6</v>
      </c>
      <c r="U154" s="110" t="str">
        <f>IFERROR(IF(VLOOKUP($X154,E!$B$3:'E'!$AN$500,18,FALSE)=1000000000,"-",(IF(VLOOKUP($X154,E!$B$3:'E'!$AN$500,18,FALSE)&lt;0.0001,FIXED(VLOOKUP($X154,E!$B$3:'E'!$AN$500,18,FALSE),6),IF(VLOOKUP($X154,E!$B$3:'E'!$AN$500,18,FALSE)&lt;0.001,FIXED(VLOOKUP($X154,E!$B$3:'E'!$AN$500,18,FALSE),5),IF(VLOOKUP($X154,E!$B$3:'E'!$AN$500,18,FALSE)&lt;0.01,FIXED(VLOOKUP($X154,E!$B$3:'E'!$AN$500,18,FALSE),4),IF(VLOOKUP($X154,E!$B$3:'E'!$AN$500,18,FALSE)&lt;0.1,FIXED(VLOOKUP($X154,E!$B$3:'E'!$AN$500,18,FALSE),3),IF(VLOOKUP($X154,E!$B$3:'E'!$AN$500,18,FALSE)&lt;1,FIXED(VLOOKUP($X154,E!$B$3:'E'!$AN$500,18,FALSE),2),IF(VLOOKUP($X154,E!$B$3:'E'!$AN$500,18,FALSE)&lt;10,FIXED(VLOOKUP($X154,E!$B$3:'E'!$AN$500,18,FALSE),1),VLOOKUP($X154,E!$B$3:'E'!$AN$500,18,FALSE))))))))),"-")</f>
        <v>-</v>
      </c>
      <c r="X154" s="40">
        <v>366</v>
      </c>
    </row>
    <row r="155" spans="1:25" ht="9" customHeight="1" x14ac:dyDescent="0.2">
      <c r="A155" s="104" t="s">
        <v>2232</v>
      </c>
      <c r="E155" s="110" t="str">
        <f>IFERROR(IF(VLOOKUP($X155,E!$B$3:'E'!$AN$500,5,FALSE)=1000000000,"-",(IF(VLOOKUP($X155,E!$B$3:'E'!$AN$500,5,FALSE)&lt;0.0001,FIXED(VLOOKUP($X155,E!$B$3:'E'!$AN$500,5,FALSE),6),IF(VLOOKUP($X155,E!$B$3:'E'!$AN$500,5,FALSE)&lt;0.001,FIXED(VLOOKUP($X155,E!$B$3:'E'!$AN$500,5,FALSE),5),IF(VLOOKUP($X155,E!$B$3:'E'!$AN$500,5,FALSE)&lt;0.01,FIXED(VLOOKUP($X155,E!$B$3:'E'!$AN$500,5,FALSE),4),IF(VLOOKUP($X155,E!$B$3:'E'!$AN$500,5,FALSE)&lt;0.1,FIXED(VLOOKUP($X155,E!$B$3:'E'!$AN$500,5,FALSE),3),IF(VLOOKUP($X155,E!$B$3:'E'!$AN$500,5,FALSE)&lt;1,FIXED(VLOOKUP($X155,E!$B$3:'E'!$AN$500,5,FALSE),2),IF(VLOOKUP($X155,E!$B$3:'E'!$AN$500,5,FALSE)&lt;10,FIXED(VLOOKUP($X155,E!$B$3:'E'!$AN$500,5,FALSE),1),VLOOKUP($X155,E!$B$3:'E'!$AN$500,5,FALSE))))))))),"-")</f>
        <v>0,0030</v>
      </c>
      <c r="G155" s="110" t="str">
        <f>IFERROR(IF(VLOOKUP($X155,E!$B$3:'E'!$AN$500,6,FALSE)=1000000000,"-",(IF(VLOOKUP($X155,E!$B$3:'E'!$AN$500,6,FALSE)&lt;0.0001,FIXED(VLOOKUP($X155,E!$B$3:'E'!$AN$500,6,FALSE),6),IF(VLOOKUP($X155,E!$B$3:'E'!$AN$500,6,FALSE)&lt;0.001,FIXED(VLOOKUP($X155,E!$B$3:'E'!$AN$500,6,FALSE),5),IF(VLOOKUP($X155,E!$B$3:'E'!$AN$500,6,FALSE)&lt;0.01,FIXED(VLOOKUP($X155,E!$B$3:'E'!$AN$500,6,FALSE),4),IF(VLOOKUP($X155,E!$B$3:'E'!$AN$500,6,FALSE)&lt;0.1,FIXED(VLOOKUP($X155,E!$B$3:'E'!$AN$500,6,FALSE),3),IF(VLOOKUP($X155,E!$B$3:'E'!$AN$500,6,FALSE)&lt;1,FIXED(VLOOKUP($X155,E!$B$3:'E'!$AN$500,6,FALSE),2),IF(VLOOKUP($X155,E!$B$3:'E'!$AN$500,6,FALSE)&lt;10,FIXED(VLOOKUP($X155,E!$B$3:'E'!$AN$500,6,FALSE),1),VLOOKUP($X155,E!$B$3:'E'!$AN$500,6,FALSE))))))))),"-")</f>
        <v>0,040</v>
      </c>
      <c r="I155" s="110" t="str">
        <f>IFERROR(IF(VLOOKUP($X155,E!$B$3:'E'!$AN$500,7,FALSE)=1000000000,"-",(IF(VLOOKUP($X155,E!$B$3:'E'!$AN$500,7,FALSE)&lt;0.0001,FIXED(VLOOKUP($X155,E!$B$3:'E'!$AN$500,7,FALSE),6),IF(VLOOKUP($X155,E!$B$3:'E'!$AN$500,7,FALSE)&lt;0.001,FIXED(VLOOKUP($X155,E!$B$3:'E'!$AN$500,7,FALSE),5),IF(VLOOKUP($X155,E!$B$3:'E'!$AN$500,7,FALSE)&lt;0.01,FIXED(VLOOKUP($X155,E!$B$3:'E'!$AN$500,7,FALSE),4),IF(VLOOKUP($X155,E!$B$3:'E'!$AN$500,7,FALSE)&lt;0.1,FIXED(VLOOKUP($X155,E!$B$3:'E'!$AN$500,7,FALSE),3),IF(VLOOKUP($X155,E!$B$3:'E'!$AN$500,7,FALSE)&lt;1,FIXED(VLOOKUP($X155,E!$B$3:'E'!$AN$500,7,FALSE),2),IF(VLOOKUP($X155,E!$B$3:'E'!$AN$500,7,FALSE)&lt;10,FIXED(VLOOKUP($X155,E!$B$3:'E'!$AN$500,7,FALSE),1),VLOOKUP($X155,E!$B$3:'E'!$AN$500,7,FALSE))))))))),"-")</f>
        <v>0,50</v>
      </c>
      <c r="K155" s="110" t="str">
        <f>IFERROR(IF(VLOOKUP($X155,E!$B$3:'E'!$AN$500,8,FALSE)=1000000000,"-",(IF(VLOOKUP($X155,E!$B$3:'E'!$AN$500,8,FALSE)&lt;0.0001,FIXED(VLOOKUP($X155,E!$B$3:'E'!$AN$500,8,FALSE),6),IF(VLOOKUP($X155,E!$B$3:'E'!$AN$500,8,FALSE)&lt;0.001,FIXED(VLOOKUP($X155,E!$B$3:'E'!$AN$500,8,FALSE),5),IF(VLOOKUP($X155,E!$B$3:'E'!$AN$500,8,FALSE)&lt;0.01,FIXED(VLOOKUP($X155,E!$B$3:'E'!$AN$500,8,FALSE),4),IF(VLOOKUP($X155,E!$B$3:'E'!$AN$500,8,FALSE)&lt;0.1,FIXED(VLOOKUP($X155,E!$B$3:'E'!$AN$500,8,FALSE),3),IF(VLOOKUP($X155,E!$B$3:'E'!$AN$500,8,FALSE)&lt;1,FIXED(VLOOKUP($X155,E!$B$3:'E'!$AN$500,8,FALSE),2),IF(VLOOKUP($X155,E!$B$3:'E'!$AN$500,8,FALSE)&lt;10,FIXED(VLOOKUP($X155,E!$B$3:'E'!$AN$500,8,FALSE),1),VLOOKUP($X155,E!$B$3:'E'!$AN$500,8,FALSE))))))))),"-")</f>
        <v>1,2</v>
      </c>
      <c r="M155" s="110" t="str">
        <f>IFERROR(IF(VLOOKUP($X155,E!$B$3:'E'!$AN$500,9,FALSE)=1000000000,"-",(IF(VLOOKUP($X155,E!$B$3:'E'!$AN$500,9,FALSE)&lt;0.0001,FIXED(VLOOKUP($X155,E!$B$3:'E'!$AN$500,9,FALSE),6),IF(VLOOKUP($X155,E!$B$3:'E'!$AN$500,9,FALSE)&lt;0.001,FIXED(VLOOKUP($X155,E!$B$3:'E'!$AN$500,9,FALSE),5),IF(VLOOKUP($X155,E!$B$3:'E'!$AN$500,9,FALSE)&lt;0.01,FIXED(VLOOKUP($X155,E!$B$3:'E'!$AN$500,9,FALSE),4),IF(VLOOKUP($X155,E!$B$3:'E'!$AN$500,9,FALSE)&lt;0.1,FIXED(VLOOKUP($X155,E!$B$3:'E'!$AN$500,9,FALSE),3),IF(VLOOKUP($X155,E!$B$3:'E'!$AN$500,9,FALSE)&lt;1,FIXED(VLOOKUP($X155,E!$B$3:'E'!$AN$500,9,FALSE),2),IF(VLOOKUP($X155,E!$B$3:'E'!$AN$500,9,FALSE)&lt;10,FIXED(VLOOKUP($X155,E!$B$3:'E'!$AN$500,9,FALSE),1),VLOOKUP($X155,E!$B$3:'E'!$AN$500,9,FALSE))))))))),"-")</f>
        <v>1,2</v>
      </c>
      <c r="O155" s="110" t="str">
        <f>IFERROR(IF(VLOOKUP($X155,E!$B$3:'E'!$AN$500,10,FALSE)=1000000000,"-",(IF(VLOOKUP($X155,E!$B$3:'E'!$AN$500,10,FALSE)&lt;0.0001,FIXED(VLOOKUP($X155,E!$B$3:'E'!$AN$500,10,FALSE),6),IF(VLOOKUP($X155,E!$B$3:'E'!$AN$500,10,FALSE)&lt;0.001,FIXED(VLOOKUP($X155,E!$B$3:'E'!$AN$500,10,FALSE),5),IF(VLOOKUP($X155,E!$B$3:'E'!$AN$500,10,FALSE)&lt;0.01,FIXED(VLOOKUP($X155,E!$B$3:'E'!$AN$500,10,FALSE),4),IF(VLOOKUP($X155,E!$B$3:'E'!$AN$500,10,FALSE)&lt;0.1,FIXED(VLOOKUP($X155,E!$B$3:'E'!$AN$500,10,FALSE),3),IF(VLOOKUP($X155,E!$B$3:'E'!$AN$500,10,FALSE)&lt;1,FIXED(VLOOKUP($X155,E!$B$3:'E'!$AN$500,10,FALSE),2),IF(VLOOKUP($X155,E!$B$3:'E'!$AN$500,10,FALSE)&lt;10,FIXED(VLOOKUP($X155,E!$B$3:'E'!$AN$500,10,FALSE),1),VLOOKUP($X155,E!$B$3:'E'!$AN$500,10,FALSE))))))))),"-")</f>
        <v>-</v>
      </c>
      <c r="Q155" s="110" t="str">
        <f>IFERROR(IF(VLOOKUP($X155,E!$B$3:'E'!$AN$500,11,FALSE)=1000000000,"-",(IF(VLOOKUP($X155,E!$B$3:'E'!$AN$500,11,FALSE)&lt;0.0001,FIXED(VLOOKUP($X155,E!$B$3:'E'!$AN$500,11,FALSE),6),IF(VLOOKUP($X155,E!$B$3:'E'!$AN$500,11,FALSE)&lt;0.001,FIXED(VLOOKUP($X155,E!$B$3:'E'!$AN$500,11,FALSE),5),IF(VLOOKUP($X155,E!$B$3:'E'!$AN$500,11,FALSE)&lt;0.01,FIXED(VLOOKUP($X155,E!$B$3:'E'!$AN$500,11,FALSE),4),IF(VLOOKUP($X155,E!$B$3:'E'!$AN$500,11,FALSE)&lt;0.1,FIXED(VLOOKUP($X155,E!$B$3:'E'!$AN$500,11,FALSE),3),IF(VLOOKUP($X155,E!$B$3:'E'!$AN$500,11,FALSE)&lt;1,FIXED(VLOOKUP($X155,E!$B$3:'E'!$AN$500,11,FALSE),2),IF(VLOOKUP($X155,E!$B$3:'E'!$AN$500,11,FALSE)&lt;10,FIXED(VLOOKUP($X155,E!$B$3:'E'!$AN$500,11,FALSE),1),VLOOKUP($X155,E!$B$3:'E'!$AN$500,11,FALSE))))))))),"-")</f>
        <v>-</v>
      </c>
      <c r="S155" s="110" t="str">
        <f>IFERROR(IF(VLOOKUP($X155,E!$B$3:'E'!$AN$500,12,FALSE)=1000000000,"-",(IF(VLOOKUP($X155,E!$B$3:'E'!$AN$500,12,FALSE)&lt;0.0001,FIXED(VLOOKUP($X155,E!$B$3:'E'!$AN$500,12,FALSE),6),IF(VLOOKUP($X155,E!$B$3:'E'!$AN$500,12,FALSE)&lt;0.001,FIXED(VLOOKUP($X155,E!$B$3:'E'!$AN$500,12,FALSE),5),IF(VLOOKUP($X155,E!$B$3:'E'!$AN$500,12,FALSE)&lt;0.01,FIXED(VLOOKUP($X155,E!$B$3:'E'!$AN$500,12,FALSE),4),IF(VLOOKUP($X155,E!$B$3:'E'!$AN$500,12,FALSE)&lt;0.1,FIXED(VLOOKUP($X155,E!$B$3:'E'!$AN$500,12,FALSE),3),IF(VLOOKUP($X155,E!$B$3:'E'!$AN$500,12,FALSE)&lt;1,FIXED(VLOOKUP($X155,E!$B$3:'E'!$AN$500,12,FALSE),2),IF(VLOOKUP($X155,E!$B$3:'E'!$AN$500,12,FALSE)&lt;10,FIXED(VLOOKUP($X155,E!$B$3:'E'!$AN$500,12,FALSE),1),VLOOKUP($X155,E!$B$3:'E'!$AN$500,12,FALSE))))))))),"-")</f>
        <v>1,2</v>
      </c>
      <c r="U155" s="110" t="str">
        <f>IFERROR(IF(VLOOKUP($X155,E!$B$3:'E'!$AN$500,18,FALSE)=1000000000,"-",(IF(VLOOKUP($X155,E!$B$3:'E'!$AN$500,18,FALSE)&lt;0.0001,FIXED(VLOOKUP($X155,E!$B$3:'E'!$AN$500,18,FALSE),6),IF(VLOOKUP($X155,E!$B$3:'E'!$AN$500,18,FALSE)&lt;0.001,FIXED(VLOOKUP($X155,E!$B$3:'E'!$AN$500,18,FALSE),5),IF(VLOOKUP($X155,E!$B$3:'E'!$AN$500,18,FALSE)&lt;0.01,FIXED(VLOOKUP($X155,E!$B$3:'E'!$AN$500,18,FALSE),4),IF(VLOOKUP($X155,E!$B$3:'E'!$AN$500,18,FALSE)&lt;0.1,FIXED(VLOOKUP($X155,E!$B$3:'E'!$AN$500,18,FALSE),3),IF(VLOOKUP($X155,E!$B$3:'E'!$AN$500,18,FALSE)&lt;1,FIXED(VLOOKUP($X155,E!$B$3:'E'!$AN$500,18,FALSE),2),IF(VLOOKUP($X155,E!$B$3:'E'!$AN$500,18,FALSE)&lt;10,FIXED(VLOOKUP($X155,E!$B$3:'E'!$AN$500,18,FALSE),1),VLOOKUP($X155,E!$B$3:'E'!$AN$500,18,FALSE))))))))),"-")</f>
        <v>-</v>
      </c>
      <c r="X155" s="40">
        <v>816</v>
      </c>
    </row>
    <row r="156" spans="1:25" ht="9" customHeight="1" x14ac:dyDescent="0.2">
      <c r="A156" s="104" t="s">
        <v>2233</v>
      </c>
      <c r="E156" s="110" t="str">
        <f>IFERROR(IF(VLOOKUP($X156,E!$B$3:'E'!$AN$500,5,FALSE)=1000000000,"-",(IF(VLOOKUP($X156,E!$B$3:'E'!$AN$500,5,FALSE)&lt;0.0001,FIXED(VLOOKUP($X156,E!$B$3:'E'!$AN$500,5,FALSE),6),IF(VLOOKUP($X156,E!$B$3:'E'!$AN$500,5,FALSE)&lt;0.001,FIXED(VLOOKUP($X156,E!$B$3:'E'!$AN$500,5,FALSE),5),IF(VLOOKUP($X156,E!$B$3:'E'!$AN$500,5,FALSE)&lt;0.01,FIXED(VLOOKUP($X156,E!$B$3:'E'!$AN$500,5,FALSE),4),IF(VLOOKUP($X156,E!$B$3:'E'!$AN$500,5,FALSE)&lt;0.1,FIXED(VLOOKUP($X156,E!$B$3:'E'!$AN$500,5,FALSE),3),IF(VLOOKUP($X156,E!$B$3:'E'!$AN$500,5,FALSE)&lt;1,FIXED(VLOOKUP($X156,E!$B$3:'E'!$AN$500,5,FALSE),2),IF(VLOOKUP($X156,E!$B$3:'E'!$AN$500,5,FALSE)&lt;10,FIXED(VLOOKUP($X156,E!$B$3:'E'!$AN$500,5,FALSE),1),VLOOKUP($X156,E!$B$3:'E'!$AN$500,5,FALSE))))))))),"-")</f>
        <v>-</v>
      </c>
      <c r="F156" s="39" t="str">
        <f>IF(E156="-","(1)","")</f>
        <v>(1)</v>
      </c>
      <c r="G156" s="110" t="str">
        <f>IFERROR(IF(VLOOKUP($X156,E!$B$3:'E'!$AN$500,6,FALSE)=1000000000,"-",(IF(VLOOKUP($X156,E!$B$3:'E'!$AN$500,6,FALSE)&lt;0.0001,FIXED(VLOOKUP($X156,E!$B$3:'E'!$AN$500,6,FALSE),6),IF(VLOOKUP($X156,E!$B$3:'E'!$AN$500,6,FALSE)&lt;0.001,FIXED(VLOOKUP($X156,E!$B$3:'E'!$AN$500,6,FALSE),5),IF(VLOOKUP($X156,E!$B$3:'E'!$AN$500,6,FALSE)&lt;0.01,FIXED(VLOOKUP($X156,E!$B$3:'E'!$AN$500,6,FALSE),4),IF(VLOOKUP($X156,E!$B$3:'E'!$AN$500,6,FALSE)&lt;0.1,FIXED(VLOOKUP($X156,E!$B$3:'E'!$AN$500,6,FALSE),3),IF(VLOOKUP($X156,E!$B$3:'E'!$AN$500,6,FALSE)&lt;1,FIXED(VLOOKUP($X156,E!$B$3:'E'!$AN$500,6,FALSE),2),IF(VLOOKUP($X156,E!$B$3:'E'!$AN$500,6,FALSE)&lt;10,FIXED(VLOOKUP($X156,E!$B$3:'E'!$AN$500,6,FALSE),1),VLOOKUP($X156,E!$B$3:'E'!$AN$500,6,FALSE))))))))),"-")</f>
        <v>-</v>
      </c>
      <c r="H156" s="39" t="str">
        <f>IF(G156="-","(1)","")</f>
        <v>(1)</v>
      </c>
      <c r="I156" s="110" t="str">
        <f>IFERROR(IF(VLOOKUP($X156,E!$B$3:'E'!$AN$500,7,FALSE)=1000000000,"-",(IF(VLOOKUP($X156,E!$B$3:'E'!$AN$500,7,FALSE)&lt;0.0001,FIXED(VLOOKUP($X156,E!$B$3:'E'!$AN$500,7,FALSE),6),IF(VLOOKUP($X156,E!$B$3:'E'!$AN$500,7,FALSE)&lt;0.001,FIXED(VLOOKUP($X156,E!$B$3:'E'!$AN$500,7,FALSE),5),IF(VLOOKUP($X156,E!$B$3:'E'!$AN$500,7,FALSE)&lt;0.01,FIXED(VLOOKUP($X156,E!$B$3:'E'!$AN$500,7,FALSE),4),IF(VLOOKUP($X156,E!$B$3:'E'!$AN$500,7,FALSE)&lt;0.1,FIXED(VLOOKUP($X156,E!$B$3:'E'!$AN$500,7,FALSE),3),IF(VLOOKUP($X156,E!$B$3:'E'!$AN$500,7,FALSE)&lt;1,FIXED(VLOOKUP($X156,E!$B$3:'E'!$AN$500,7,FALSE),2),IF(VLOOKUP($X156,E!$B$3:'E'!$AN$500,7,FALSE)&lt;10,FIXED(VLOOKUP($X156,E!$B$3:'E'!$AN$500,7,FALSE),1),VLOOKUP($X156,E!$B$3:'E'!$AN$500,7,FALSE))))))))),"-")</f>
        <v>-</v>
      </c>
      <c r="J156" s="39" t="str">
        <f>IF(I156="-","(1)","")</f>
        <v>(1)</v>
      </c>
      <c r="K156" s="110" t="str">
        <f>IFERROR(IF(VLOOKUP($X156,E!$B$3:'E'!$AN$500,8,FALSE)=1000000000,"-",(IF(VLOOKUP($X156,E!$B$3:'E'!$AN$500,8,FALSE)&lt;0.0001,FIXED(VLOOKUP($X156,E!$B$3:'E'!$AN$500,8,FALSE),6),IF(VLOOKUP($X156,E!$B$3:'E'!$AN$500,8,FALSE)&lt;0.001,FIXED(VLOOKUP($X156,E!$B$3:'E'!$AN$500,8,FALSE),5),IF(VLOOKUP($X156,E!$B$3:'E'!$AN$500,8,FALSE)&lt;0.01,FIXED(VLOOKUP($X156,E!$B$3:'E'!$AN$500,8,FALSE),4),IF(VLOOKUP($X156,E!$B$3:'E'!$AN$500,8,FALSE)&lt;0.1,FIXED(VLOOKUP($X156,E!$B$3:'E'!$AN$500,8,FALSE),3),IF(VLOOKUP($X156,E!$B$3:'E'!$AN$500,8,FALSE)&lt;1,FIXED(VLOOKUP($X156,E!$B$3:'E'!$AN$500,8,FALSE),2),IF(VLOOKUP($X156,E!$B$3:'E'!$AN$500,8,FALSE)&lt;10,FIXED(VLOOKUP($X156,E!$B$3:'E'!$AN$500,8,FALSE),1),VLOOKUP($X156,E!$B$3:'E'!$AN$500,8,FALSE))))))))),"-")</f>
        <v>-</v>
      </c>
      <c r="L156" s="39" t="str">
        <f>IF(K156="-","(1)","")</f>
        <v>(1)</v>
      </c>
      <c r="M156" s="110" t="str">
        <f>IFERROR(IF(VLOOKUP($X156,E!$B$3:'E'!$AN$500,9,FALSE)=1000000000,"-",(IF(VLOOKUP($X156,E!$B$3:'E'!$AN$500,9,FALSE)&lt;0.0001,FIXED(VLOOKUP($X156,E!$B$3:'E'!$AN$500,9,FALSE),6),IF(VLOOKUP($X156,E!$B$3:'E'!$AN$500,9,FALSE)&lt;0.001,FIXED(VLOOKUP($X156,E!$B$3:'E'!$AN$500,9,FALSE),5),IF(VLOOKUP($X156,E!$B$3:'E'!$AN$500,9,FALSE)&lt;0.01,FIXED(VLOOKUP($X156,E!$B$3:'E'!$AN$500,9,FALSE),4),IF(VLOOKUP($X156,E!$B$3:'E'!$AN$500,9,FALSE)&lt;0.1,FIXED(VLOOKUP($X156,E!$B$3:'E'!$AN$500,9,FALSE),3),IF(VLOOKUP($X156,E!$B$3:'E'!$AN$500,9,FALSE)&lt;1,FIXED(VLOOKUP($X156,E!$B$3:'E'!$AN$500,9,FALSE),2),IF(VLOOKUP($X156,E!$B$3:'E'!$AN$500,9,FALSE)&lt;10,FIXED(VLOOKUP($X156,E!$B$3:'E'!$AN$500,9,FALSE),1),VLOOKUP($X156,E!$B$3:'E'!$AN$500,9,FALSE))))))))),"-")</f>
        <v>-</v>
      </c>
      <c r="N156" s="39" t="str">
        <f>IF(M156="-","(1)","")</f>
        <v>(1)</v>
      </c>
      <c r="O156" s="110" t="str">
        <f>IFERROR(IF(VLOOKUP($X156,E!$B$3:'E'!$AN$500,10,FALSE)=1000000000,"-",(IF(VLOOKUP($X156,E!$B$3:'E'!$AN$500,10,FALSE)&lt;0.0001,FIXED(VLOOKUP($X156,E!$B$3:'E'!$AN$500,10,FALSE),6),IF(VLOOKUP($X156,E!$B$3:'E'!$AN$500,10,FALSE)&lt;0.001,FIXED(VLOOKUP($X156,E!$B$3:'E'!$AN$500,10,FALSE),5),IF(VLOOKUP($X156,E!$B$3:'E'!$AN$500,10,FALSE)&lt;0.01,FIXED(VLOOKUP($X156,E!$B$3:'E'!$AN$500,10,FALSE),4),IF(VLOOKUP($X156,E!$B$3:'E'!$AN$500,10,FALSE)&lt;0.1,FIXED(VLOOKUP($X156,E!$B$3:'E'!$AN$500,10,FALSE),3),IF(VLOOKUP($X156,E!$B$3:'E'!$AN$500,10,FALSE)&lt;1,FIXED(VLOOKUP($X156,E!$B$3:'E'!$AN$500,10,FALSE),2),IF(VLOOKUP($X156,E!$B$3:'E'!$AN$500,10,FALSE)&lt;10,FIXED(VLOOKUP($X156,E!$B$3:'E'!$AN$500,10,FALSE),1),VLOOKUP($X156,E!$B$3:'E'!$AN$500,10,FALSE))))))))),"-")</f>
        <v>-</v>
      </c>
      <c r="Q156" s="110" t="str">
        <f>IFERROR(IF(VLOOKUP($X156,E!$B$3:'E'!$AN$500,11,FALSE)=1000000000,"-",(IF(VLOOKUP($X156,E!$B$3:'E'!$AN$500,11,FALSE)&lt;0.0001,FIXED(VLOOKUP($X156,E!$B$3:'E'!$AN$500,11,FALSE),6),IF(VLOOKUP($X156,E!$B$3:'E'!$AN$500,11,FALSE)&lt;0.001,FIXED(VLOOKUP($X156,E!$B$3:'E'!$AN$500,11,FALSE),5),IF(VLOOKUP($X156,E!$B$3:'E'!$AN$500,11,FALSE)&lt;0.01,FIXED(VLOOKUP($X156,E!$B$3:'E'!$AN$500,11,FALSE),4),IF(VLOOKUP($X156,E!$B$3:'E'!$AN$500,11,FALSE)&lt;0.1,FIXED(VLOOKUP($X156,E!$B$3:'E'!$AN$500,11,FALSE),3),IF(VLOOKUP($X156,E!$B$3:'E'!$AN$500,11,FALSE)&lt;1,FIXED(VLOOKUP($X156,E!$B$3:'E'!$AN$500,11,FALSE),2),IF(VLOOKUP($X156,E!$B$3:'E'!$AN$500,11,FALSE)&lt;10,FIXED(VLOOKUP($X156,E!$B$3:'E'!$AN$500,11,FALSE),1),VLOOKUP($X156,E!$B$3:'E'!$AN$500,11,FALSE))))))))),"-")</f>
        <v>-</v>
      </c>
      <c r="S156" s="110" t="str">
        <f>IFERROR(IF(VLOOKUP($X156,E!$B$3:'E'!$AN$500,12,FALSE)=1000000000,"-",(IF(VLOOKUP($X156,E!$B$3:'E'!$AN$500,12,FALSE)&lt;0.0001,FIXED(VLOOKUP($X156,E!$B$3:'E'!$AN$500,12,FALSE),6),IF(VLOOKUP($X156,E!$B$3:'E'!$AN$500,12,FALSE)&lt;0.001,FIXED(VLOOKUP($X156,E!$B$3:'E'!$AN$500,12,FALSE),5),IF(VLOOKUP($X156,E!$B$3:'E'!$AN$500,12,FALSE)&lt;0.01,FIXED(VLOOKUP($X156,E!$B$3:'E'!$AN$500,12,FALSE),4),IF(VLOOKUP($X156,E!$B$3:'E'!$AN$500,12,FALSE)&lt;0.1,FIXED(VLOOKUP($X156,E!$B$3:'E'!$AN$500,12,FALSE),3),IF(VLOOKUP($X156,E!$B$3:'E'!$AN$500,12,FALSE)&lt;1,FIXED(VLOOKUP($X156,E!$B$3:'E'!$AN$500,12,FALSE),2),IF(VLOOKUP($X156,E!$B$3:'E'!$AN$500,12,FALSE)&lt;10,FIXED(VLOOKUP($X156,E!$B$3:'E'!$AN$500,12,FALSE),1),VLOOKUP($X156,E!$B$3:'E'!$AN$500,12,FALSE))))))))),"-")</f>
        <v>-</v>
      </c>
      <c r="U156" s="110" t="str">
        <f>IFERROR(IF(VLOOKUP($X156,E!$B$3:'E'!$AN$500,18,FALSE)=1000000000,"-",(IF(VLOOKUP($X156,E!$B$3:'E'!$AN$500,18,FALSE)&lt;0.0001,FIXED(VLOOKUP($X156,E!$B$3:'E'!$AN$500,18,FALSE),6),IF(VLOOKUP($X156,E!$B$3:'E'!$AN$500,18,FALSE)&lt;0.001,FIXED(VLOOKUP($X156,E!$B$3:'E'!$AN$500,18,FALSE),5),IF(VLOOKUP($X156,E!$B$3:'E'!$AN$500,18,FALSE)&lt;0.01,FIXED(VLOOKUP($X156,E!$B$3:'E'!$AN$500,18,FALSE),4),IF(VLOOKUP($X156,E!$B$3:'E'!$AN$500,18,FALSE)&lt;0.1,FIXED(VLOOKUP($X156,E!$B$3:'E'!$AN$500,18,FALSE),3),IF(VLOOKUP($X156,E!$B$3:'E'!$AN$500,18,FALSE)&lt;1,FIXED(VLOOKUP($X156,E!$B$3:'E'!$AN$500,18,FALSE),2),IF(VLOOKUP($X156,E!$B$3:'E'!$AN$500,18,FALSE)&lt;10,FIXED(VLOOKUP($X156,E!$B$3:'E'!$AN$500,18,FALSE),1),VLOOKUP($X156,E!$B$3:'E'!$AN$500,18,FALSE))))))))),"-")</f>
        <v>-</v>
      </c>
      <c r="X156" s="40">
        <v>562</v>
      </c>
    </row>
    <row r="157" spans="1:25" ht="9" customHeight="1" x14ac:dyDescent="0.2">
      <c r="A157" s="104" t="s">
        <v>2240</v>
      </c>
      <c r="E157" s="110" t="str">
        <f>IFERROR(IF(VLOOKUP($X157,E!$B$3:'E'!$AN$500,5,FALSE)=1000000000,"-",(IF(VLOOKUP($X157,E!$B$3:'E'!$AN$500,5,FALSE)&lt;0.0001,FIXED(VLOOKUP($X157,E!$B$3:'E'!$AN$500,5,FALSE),6),IF(VLOOKUP($X157,E!$B$3:'E'!$AN$500,5,FALSE)&lt;0.001,FIXED(VLOOKUP($X157,E!$B$3:'E'!$AN$500,5,FALSE),5),IF(VLOOKUP($X157,E!$B$3:'E'!$AN$500,5,FALSE)&lt;0.01,FIXED(VLOOKUP($X157,E!$B$3:'E'!$AN$500,5,FALSE),4),IF(VLOOKUP($X157,E!$B$3:'E'!$AN$500,5,FALSE)&lt;0.1,FIXED(VLOOKUP($X157,E!$B$3:'E'!$AN$500,5,FALSE),3),IF(VLOOKUP($X157,E!$B$3:'E'!$AN$500,5,FALSE)&lt;1,FIXED(VLOOKUP($X157,E!$B$3:'E'!$AN$500,5,FALSE),2),IF(VLOOKUP($X157,E!$B$3:'E'!$AN$500,5,FALSE)&lt;10,FIXED(VLOOKUP($X157,E!$B$3:'E'!$AN$500,5,FALSE),1),VLOOKUP($X157,E!$B$3:'E'!$AN$500,5,FALSE))))))))),"-")</f>
        <v>-</v>
      </c>
      <c r="F157" s="39" t="str">
        <f>IF(E157="-","(1)","")</f>
        <v>(1)</v>
      </c>
      <c r="G157" s="110" t="str">
        <f>IFERROR(IF(VLOOKUP($X157,E!$B$3:'E'!$AN$500,6,FALSE)=1000000000,"-",(IF(VLOOKUP($X157,E!$B$3:'E'!$AN$500,6,FALSE)&lt;0.0001,FIXED(VLOOKUP($X157,E!$B$3:'E'!$AN$500,6,FALSE),6),IF(VLOOKUP($X157,E!$B$3:'E'!$AN$500,6,FALSE)&lt;0.001,FIXED(VLOOKUP($X157,E!$B$3:'E'!$AN$500,6,FALSE),5),IF(VLOOKUP($X157,E!$B$3:'E'!$AN$500,6,FALSE)&lt;0.01,FIXED(VLOOKUP($X157,E!$B$3:'E'!$AN$500,6,FALSE),4),IF(VLOOKUP($X157,E!$B$3:'E'!$AN$500,6,FALSE)&lt;0.1,FIXED(VLOOKUP($X157,E!$B$3:'E'!$AN$500,6,FALSE),3),IF(VLOOKUP($X157,E!$B$3:'E'!$AN$500,6,FALSE)&lt;1,FIXED(VLOOKUP($X157,E!$B$3:'E'!$AN$500,6,FALSE),2),IF(VLOOKUP($X157,E!$B$3:'E'!$AN$500,6,FALSE)&lt;10,FIXED(VLOOKUP($X157,E!$B$3:'E'!$AN$500,6,FALSE),1),VLOOKUP($X157,E!$B$3:'E'!$AN$500,6,FALSE))))))))),"-")</f>
        <v>-</v>
      </c>
      <c r="H157" s="39" t="str">
        <f>IF(G157="-","(1)","")</f>
        <v>(1)</v>
      </c>
      <c r="I157" s="110" t="str">
        <f>IFERROR(IF(VLOOKUP($X157,E!$B$3:'E'!$AN$500,7,FALSE)=1000000000,"-",(IF(VLOOKUP($X157,E!$B$3:'E'!$AN$500,7,FALSE)&lt;0.0001,FIXED(VLOOKUP($X157,E!$B$3:'E'!$AN$500,7,FALSE),6),IF(VLOOKUP($X157,E!$B$3:'E'!$AN$500,7,FALSE)&lt;0.001,FIXED(VLOOKUP($X157,E!$B$3:'E'!$AN$500,7,FALSE),5),IF(VLOOKUP($X157,E!$B$3:'E'!$AN$500,7,FALSE)&lt;0.01,FIXED(VLOOKUP($X157,E!$B$3:'E'!$AN$500,7,FALSE),4),IF(VLOOKUP($X157,E!$B$3:'E'!$AN$500,7,FALSE)&lt;0.1,FIXED(VLOOKUP($X157,E!$B$3:'E'!$AN$500,7,FALSE),3),IF(VLOOKUP($X157,E!$B$3:'E'!$AN$500,7,FALSE)&lt;1,FIXED(VLOOKUP($X157,E!$B$3:'E'!$AN$500,7,FALSE),2),IF(VLOOKUP($X157,E!$B$3:'E'!$AN$500,7,FALSE)&lt;10,FIXED(VLOOKUP($X157,E!$B$3:'E'!$AN$500,7,FALSE),1),VLOOKUP($X157,E!$B$3:'E'!$AN$500,7,FALSE))))))))),"-")</f>
        <v>-</v>
      </c>
      <c r="J157" s="39" t="str">
        <f>IF(I157="-","(1)","")</f>
        <v>(1)</v>
      </c>
      <c r="K157" s="110" t="str">
        <f>IFERROR(IF(VLOOKUP($X157,E!$B$3:'E'!$AN$500,8,FALSE)=1000000000,"-",(IF(VLOOKUP($X157,E!$B$3:'E'!$AN$500,8,FALSE)&lt;0.0001,FIXED(VLOOKUP($X157,E!$B$3:'E'!$AN$500,8,FALSE),6),IF(VLOOKUP($X157,E!$B$3:'E'!$AN$500,8,FALSE)&lt;0.001,FIXED(VLOOKUP($X157,E!$B$3:'E'!$AN$500,8,FALSE),5),IF(VLOOKUP($X157,E!$B$3:'E'!$AN$500,8,FALSE)&lt;0.01,FIXED(VLOOKUP($X157,E!$B$3:'E'!$AN$500,8,FALSE),4),IF(VLOOKUP($X157,E!$B$3:'E'!$AN$500,8,FALSE)&lt;0.1,FIXED(VLOOKUP($X157,E!$B$3:'E'!$AN$500,8,FALSE),3),IF(VLOOKUP($X157,E!$B$3:'E'!$AN$500,8,FALSE)&lt;1,FIXED(VLOOKUP($X157,E!$B$3:'E'!$AN$500,8,FALSE),2),IF(VLOOKUP($X157,E!$B$3:'E'!$AN$500,8,FALSE)&lt;10,FIXED(VLOOKUP($X157,E!$B$3:'E'!$AN$500,8,FALSE),1),VLOOKUP($X157,E!$B$3:'E'!$AN$500,8,FALSE))))))))),"-")</f>
        <v>-</v>
      </c>
      <c r="L157" s="39" t="str">
        <f>IF(K157="-","(1)","")</f>
        <v>(1)</v>
      </c>
      <c r="M157" s="110" t="str">
        <f>IFERROR(IF(VLOOKUP($X157,E!$B$3:'E'!$AN$500,9,FALSE)=1000000000,"-",(IF(VLOOKUP($X157,E!$B$3:'E'!$AN$500,9,FALSE)&lt;0.0001,FIXED(VLOOKUP($X157,E!$B$3:'E'!$AN$500,9,FALSE),6),IF(VLOOKUP($X157,E!$B$3:'E'!$AN$500,9,FALSE)&lt;0.001,FIXED(VLOOKUP($X157,E!$B$3:'E'!$AN$500,9,FALSE),5),IF(VLOOKUP($X157,E!$B$3:'E'!$AN$500,9,FALSE)&lt;0.01,FIXED(VLOOKUP($X157,E!$B$3:'E'!$AN$500,9,FALSE),4),IF(VLOOKUP($X157,E!$B$3:'E'!$AN$500,9,FALSE)&lt;0.1,FIXED(VLOOKUP($X157,E!$B$3:'E'!$AN$500,9,FALSE),3),IF(VLOOKUP($X157,E!$B$3:'E'!$AN$500,9,FALSE)&lt;1,FIXED(VLOOKUP($X157,E!$B$3:'E'!$AN$500,9,FALSE),2),IF(VLOOKUP($X157,E!$B$3:'E'!$AN$500,9,FALSE)&lt;10,FIXED(VLOOKUP($X157,E!$B$3:'E'!$AN$500,9,FALSE),1),VLOOKUP($X157,E!$B$3:'E'!$AN$500,9,FALSE))))))))),"-")</f>
        <v>-</v>
      </c>
      <c r="N157" s="39" t="str">
        <f>IF(M157="-","(1)","")</f>
        <v>(1)</v>
      </c>
      <c r="O157" s="110" t="str">
        <f>IFERROR(IF(VLOOKUP($X157,E!$B$3:'E'!$AN$500,10,FALSE)=1000000000,"-",(IF(VLOOKUP($X157,E!$B$3:'E'!$AN$500,10,FALSE)&lt;0.0001,FIXED(VLOOKUP($X157,E!$B$3:'E'!$AN$500,10,FALSE),6),IF(VLOOKUP($X157,E!$B$3:'E'!$AN$500,10,FALSE)&lt;0.001,FIXED(VLOOKUP($X157,E!$B$3:'E'!$AN$500,10,FALSE),5),IF(VLOOKUP($X157,E!$B$3:'E'!$AN$500,10,FALSE)&lt;0.01,FIXED(VLOOKUP($X157,E!$B$3:'E'!$AN$500,10,FALSE),4),IF(VLOOKUP($X157,E!$B$3:'E'!$AN$500,10,FALSE)&lt;0.1,FIXED(VLOOKUP($X157,E!$B$3:'E'!$AN$500,10,FALSE),3),IF(VLOOKUP($X157,E!$B$3:'E'!$AN$500,10,FALSE)&lt;1,FIXED(VLOOKUP($X157,E!$B$3:'E'!$AN$500,10,FALSE),2),IF(VLOOKUP($X157,E!$B$3:'E'!$AN$500,10,FALSE)&lt;10,FIXED(VLOOKUP($X157,E!$B$3:'E'!$AN$500,10,FALSE),1),VLOOKUP($X157,E!$B$3:'E'!$AN$500,10,FALSE))))))))),"-")</f>
        <v>-</v>
      </c>
      <c r="Q157" s="110" t="str">
        <f>IFERROR(IF(VLOOKUP($X157,E!$B$3:'E'!$AN$500,11,FALSE)=1000000000,"-",(IF(VLOOKUP($X157,E!$B$3:'E'!$AN$500,11,FALSE)&lt;0.0001,FIXED(VLOOKUP($X157,E!$B$3:'E'!$AN$500,11,FALSE),6),IF(VLOOKUP($X157,E!$B$3:'E'!$AN$500,11,FALSE)&lt;0.001,FIXED(VLOOKUP($X157,E!$B$3:'E'!$AN$500,11,FALSE),5),IF(VLOOKUP($X157,E!$B$3:'E'!$AN$500,11,FALSE)&lt;0.01,FIXED(VLOOKUP($X157,E!$B$3:'E'!$AN$500,11,FALSE),4),IF(VLOOKUP($X157,E!$B$3:'E'!$AN$500,11,FALSE)&lt;0.1,FIXED(VLOOKUP($X157,E!$B$3:'E'!$AN$500,11,FALSE),3),IF(VLOOKUP($X157,E!$B$3:'E'!$AN$500,11,FALSE)&lt;1,FIXED(VLOOKUP($X157,E!$B$3:'E'!$AN$500,11,FALSE),2),IF(VLOOKUP($X157,E!$B$3:'E'!$AN$500,11,FALSE)&lt;10,FIXED(VLOOKUP($X157,E!$B$3:'E'!$AN$500,11,FALSE),1),VLOOKUP($X157,E!$B$3:'E'!$AN$500,11,FALSE))))))))),"-")</f>
        <v>-</v>
      </c>
      <c r="S157" s="110" t="str">
        <f>IFERROR(IF(VLOOKUP($X157,E!$B$3:'E'!$AN$500,12,FALSE)=1000000000,"-",(IF(VLOOKUP($X157,E!$B$3:'E'!$AN$500,12,FALSE)&lt;0.0001,FIXED(VLOOKUP($X157,E!$B$3:'E'!$AN$500,12,FALSE),6),IF(VLOOKUP($X157,E!$B$3:'E'!$AN$500,12,FALSE)&lt;0.001,FIXED(VLOOKUP($X157,E!$B$3:'E'!$AN$500,12,FALSE),5),IF(VLOOKUP($X157,E!$B$3:'E'!$AN$500,12,FALSE)&lt;0.01,FIXED(VLOOKUP($X157,E!$B$3:'E'!$AN$500,12,FALSE),4),IF(VLOOKUP($X157,E!$B$3:'E'!$AN$500,12,FALSE)&lt;0.1,FIXED(VLOOKUP($X157,E!$B$3:'E'!$AN$500,12,FALSE),3),IF(VLOOKUP($X157,E!$B$3:'E'!$AN$500,12,FALSE)&lt;1,FIXED(VLOOKUP($X157,E!$B$3:'E'!$AN$500,12,FALSE),2),IF(VLOOKUP($X157,E!$B$3:'E'!$AN$500,12,FALSE)&lt;10,FIXED(VLOOKUP($X157,E!$B$3:'E'!$AN$500,12,FALSE),1),VLOOKUP($X157,E!$B$3:'E'!$AN$500,12,FALSE))))))))),"-")</f>
        <v>-</v>
      </c>
      <c r="U157" s="110" t="str">
        <f>IFERROR(IF(VLOOKUP($X157,E!$B$3:'E'!$AN$500,18,FALSE)=1000000000,"-",(IF(VLOOKUP($X157,E!$B$3:'E'!$AN$500,18,FALSE)&lt;0.0001,FIXED(VLOOKUP($X157,E!$B$3:'E'!$AN$500,18,FALSE),6),IF(VLOOKUP($X157,E!$B$3:'E'!$AN$500,18,FALSE)&lt;0.001,FIXED(VLOOKUP($X157,E!$B$3:'E'!$AN$500,18,FALSE),5),IF(VLOOKUP($X157,E!$B$3:'E'!$AN$500,18,FALSE)&lt;0.01,FIXED(VLOOKUP($X157,E!$B$3:'E'!$AN$500,18,FALSE),4),IF(VLOOKUP($X157,E!$B$3:'E'!$AN$500,18,FALSE)&lt;0.1,FIXED(VLOOKUP($X157,E!$B$3:'E'!$AN$500,18,FALSE),3),IF(VLOOKUP($X157,E!$B$3:'E'!$AN$500,18,FALSE)&lt;1,FIXED(VLOOKUP($X157,E!$B$3:'E'!$AN$500,18,FALSE),2),IF(VLOOKUP($X157,E!$B$3:'E'!$AN$500,18,FALSE)&lt;10,FIXED(VLOOKUP($X157,E!$B$3:'E'!$AN$500,18,FALSE),1),VLOOKUP($X157,E!$B$3:'E'!$AN$500,18,FALSE))))))))),"-")</f>
        <v>1,0</v>
      </c>
      <c r="X157" s="40">
        <v>849</v>
      </c>
    </row>
    <row r="158" spans="1:25" ht="9" customHeight="1" x14ac:dyDescent="0.2">
      <c r="A158" s="104" t="s">
        <v>107</v>
      </c>
      <c r="E158" s="110" t="str">
        <f>IFERROR(IF(VLOOKUP($X158,E!$B$3:'E'!$AN$500,5,FALSE)=1000000000,"-",(IF(VLOOKUP($X158,E!$B$3:'E'!$AN$500,5,FALSE)&lt;0.0001,FIXED(VLOOKUP($X158,E!$B$3:'E'!$AN$500,5,FALSE),6),IF(VLOOKUP($X158,E!$B$3:'E'!$AN$500,5,FALSE)&lt;0.001,FIXED(VLOOKUP($X158,E!$B$3:'E'!$AN$500,5,FALSE),5),IF(VLOOKUP($X158,E!$B$3:'E'!$AN$500,5,FALSE)&lt;0.01,FIXED(VLOOKUP($X158,E!$B$3:'E'!$AN$500,5,FALSE),4),IF(VLOOKUP($X158,E!$B$3:'E'!$AN$500,5,FALSE)&lt;0.1,FIXED(VLOOKUP($X158,E!$B$3:'E'!$AN$500,5,FALSE),3),IF(VLOOKUP($X158,E!$B$3:'E'!$AN$500,5,FALSE)&lt;1,FIXED(VLOOKUP($X158,E!$B$3:'E'!$AN$500,5,FALSE),2),IF(VLOOKUP($X158,E!$B$3:'E'!$AN$500,5,FALSE)&lt;10,FIXED(VLOOKUP($X158,E!$B$3:'E'!$AN$500,5,FALSE),1),VLOOKUP($X158,E!$B$3:'E'!$AN$500,5,FALSE))))))))),"-")</f>
        <v>0,00070</v>
      </c>
      <c r="G158" s="110" t="str">
        <f>IFERROR(IF(VLOOKUP($X158,E!$B$3:'E'!$AN$500,6,FALSE)=1000000000,"-",(IF(VLOOKUP($X158,E!$B$3:'E'!$AN$500,6,FALSE)&lt;0.0001,FIXED(VLOOKUP($X158,E!$B$3:'E'!$AN$500,6,FALSE),6),IF(VLOOKUP($X158,E!$B$3:'E'!$AN$500,6,FALSE)&lt;0.001,FIXED(VLOOKUP($X158,E!$B$3:'E'!$AN$500,6,FALSE),5),IF(VLOOKUP($X158,E!$B$3:'E'!$AN$500,6,FALSE)&lt;0.01,FIXED(VLOOKUP($X158,E!$B$3:'E'!$AN$500,6,FALSE),4),IF(VLOOKUP($X158,E!$B$3:'E'!$AN$500,6,FALSE)&lt;0.1,FIXED(VLOOKUP($X158,E!$B$3:'E'!$AN$500,6,FALSE),3),IF(VLOOKUP($X158,E!$B$3:'E'!$AN$500,6,FALSE)&lt;1,FIXED(VLOOKUP($X158,E!$B$3:'E'!$AN$500,6,FALSE),2),IF(VLOOKUP($X158,E!$B$3:'E'!$AN$500,6,FALSE)&lt;10,FIXED(VLOOKUP($X158,E!$B$3:'E'!$AN$500,6,FALSE),1),VLOOKUP($X158,E!$B$3:'E'!$AN$500,6,FALSE))))))))),"-")</f>
        <v>0,00070</v>
      </c>
      <c r="I158" s="110" t="str">
        <f>IFERROR(IF(VLOOKUP($X158,E!$B$3:'E'!$AN$500,7,FALSE)=1000000000,"-",(IF(VLOOKUP($X158,E!$B$3:'E'!$AN$500,7,FALSE)&lt;0.0001,FIXED(VLOOKUP($X158,E!$B$3:'E'!$AN$500,7,FALSE),6),IF(VLOOKUP($X158,E!$B$3:'E'!$AN$500,7,FALSE)&lt;0.001,FIXED(VLOOKUP($X158,E!$B$3:'E'!$AN$500,7,FALSE),5),IF(VLOOKUP($X158,E!$B$3:'E'!$AN$500,7,FALSE)&lt;0.01,FIXED(VLOOKUP($X158,E!$B$3:'E'!$AN$500,7,FALSE),4),IF(VLOOKUP($X158,E!$B$3:'E'!$AN$500,7,FALSE)&lt;0.1,FIXED(VLOOKUP($X158,E!$B$3:'E'!$AN$500,7,FALSE),3),IF(VLOOKUP($X158,E!$B$3:'E'!$AN$500,7,FALSE)&lt;1,FIXED(VLOOKUP($X158,E!$B$3:'E'!$AN$500,7,FALSE),2),IF(VLOOKUP($X158,E!$B$3:'E'!$AN$500,7,FALSE)&lt;10,FIXED(VLOOKUP($X158,E!$B$3:'E'!$AN$500,7,FALSE),1),VLOOKUP($X158,E!$B$3:'E'!$AN$500,7,FALSE))))))))),"-")</f>
        <v>0,10</v>
      </c>
      <c r="K158" s="110" t="str">
        <f>IFERROR(IF(VLOOKUP($X158,E!$B$3:'E'!$AN$500,8,FALSE)=1000000000,"-",(IF(VLOOKUP($X158,E!$B$3:'E'!$AN$500,8,FALSE)&lt;0.0001,FIXED(VLOOKUP($X158,E!$B$3:'E'!$AN$500,8,FALSE),6),IF(VLOOKUP($X158,E!$B$3:'E'!$AN$500,8,FALSE)&lt;0.001,FIXED(VLOOKUP($X158,E!$B$3:'E'!$AN$500,8,FALSE),5),IF(VLOOKUP($X158,E!$B$3:'E'!$AN$500,8,FALSE)&lt;0.01,FIXED(VLOOKUP($X158,E!$B$3:'E'!$AN$500,8,FALSE),4),IF(VLOOKUP($X158,E!$B$3:'E'!$AN$500,8,FALSE)&lt;0.1,FIXED(VLOOKUP($X158,E!$B$3:'E'!$AN$500,8,FALSE),3),IF(VLOOKUP($X158,E!$B$3:'E'!$AN$500,8,FALSE)&lt;1,FIXED(VLOOKUP($X158,E!$B$3:'E'!$AN$500,8,FALSE),2),IF(VLOOKUP($X158,E!$B$3:'E'!$AN$500,8,FALSE)&lt;10,FIXED(VLOOKUP($X158,E!$B$3:'E'!$AN$500,8,FALSE),1),VLOOKUP($X158,E!$B$3:'E'!$AN$500,8,FALSE))))))))),"-")</f>
        <v>4,0</v>
      </c>
      <c r="M158" s="110" t="str">
        <f>IFERROR(IF(VLOOKUP($X158,E!$B$3:'E'!$AN$500,9,FALSE)=1000000000,"-",(IF(VLOOKUP($X158,E!$B$3:'E'!$AN$500,9,FALSE)&lt;0.0001,FIXED(VLOOKUP($X158,E!$B$3:'E'!$AN$500,9,FALSE),6),IF(VLOOKUP($X158,E!$B$3:'E'!$AN$500,9,FALSE)&lt;0.001,FIXED(VLOOKUP($X158,E!$B$3:'E'!$AN$500,9,FALSE),5),IF(VLOOKUP($X158,E!$B$3:'E'!$AN$500,9,FALSE)&lt;0.01,FIXED(VLOOKUP($X158,E!$B$3:'E'!$AN$500,9,FALSE),4),IF(VLOOKUP($X158,E!$B$3:'E'!$AN$500,9,FALSE)&lt;0.1,FIXED(VLOOKUP($X158,E!$B$3:'E'!$AN$500,9,FALSE),3),IF(VLOOKUP($X158,E!$B$3:'E'!$AN$500,9,FALSE)&lt;1,FIXED(VLOOKUP($X158,E!$B$3:'E'!$AN$500,9,FALSE),2),IF(VLOOKUP($X158,E!$B$3:'E'!$AN$500,9,FALSE)&lt;10,FIXED(VLOOKUP($X158,E!$B$3:'E'!$AN$500,9,FALSE),1),VLOOKUP($X158,E!$B$3:'E'!$AN$500,9,FALSE))))))))),"-")</f>
        <v>4,0</v>
      </c>
      <c r="O158" s="110" t="str">
        <f>IFERROR(IF(VLOOKUP($X158,E!$B$3:'E'!$AN$500,10,FALSE)=1000000000,"-",(IF(VLOOKUP($X158,E!$B$3:'E'!$AN$500,10,FALSE)&lt;0.0001,FIXED(VLOOKUP($X158,E!$B$3:'E'!$AN$500,10,FALSE),6),IF(VLOOKUP($X158,E!$B$3:'E'!$AN$500,10,FALSE)&lt;0.001,FIXED(VLOOKUP($X158,E!$B$3:'E'!$AN$500,10,FALSE),5),IF(VLOOKUP($X158,E!$B$3:'E'!$AN$500,10,FALSE)&lt;0.01,FIXED(VLOOKUP($X158,E!$B$3:'E'!$AN$500,10,FALSE),4),IF(VLOOKUP($X158,E!$B$3:'E'!$AN$500,10,FALSE)&lt;0.1,FIXED(VLOOKUP($X158,E!$B$3:'E'!$AN$500,10,FALSE),3),IF(VLOOKUP($X158,E!$B$3:'E'!$AN$500,10,FALSE)&lt;1,FIXED(VLOOKUP($X158,E!$B$3:'E'!$AN$500,10,FALSE),2),IF(VLOOKUP($X158,E!$B$3:'E'!$AN$500,10,FALSE)&lt;10,FIXED(VLOOKUP($X158,E!$B$3:'E'!$AN$500,10,FALSE),1),VLOOKUP($X158,E!$B$3:'E'!$AN$500,10,FALSE))))))))),"-")</f>
        <v>-</v>
      </c>
      <c r="Q158" s="110" t="str">
        <f>IFERROR(IF(VLOOKUP($X158,E!$B$3:'E'!$AN$500,11,FALSE)=1000000000,"-",(IF(VLOOKUP($X158,E!$B$3:'E'!$AN$500,11,FALSE)&lt;0.0001,FIXED(VLOOKUP($X158,E!$B$3:'E'!$AN$500,11,FALSE),6),IF(VLOOKUP($X158,E!$B$3:'E'!$AN$500,11,FALSE)&lt;0.001,FIXED(VLOOKUP($X158,E!$B$3:'E'!$AN$500,11,FALSE),5),IF(VLOOKUP($X158,E!$B$3:'E'!$AN$500,11,FALSE)&lt;0.01,FIXED(VLOOKUP($X158,E!$B$3:'E'!$AN$500,11,FALSE),4),IF(VLOOKUP($X158,E!$B$3:'E'!$AN$500,11,FALSE)&lt;0.1,FIXED(VLOOKUP($X158,E!$B$3:'E'!$AN$500,11,FALSE),3),IF(VLOOKUP($X158,E!$B$3:'E'!$AN$500,11,FALSE)&lt;1,FIXED(VLOOKUP($X158,E!$B$3:'E'!$AN$500,11,FALSE),2),IF(VLOOKUP($X158,E!$B$3:'E'!$AN$500,11,FALSE)&lt;10,FIXED(VLOOKUP($X158,E!$B$3:'E'!$AN$500,11,FALSE),1),VLOOKUP($X158,E!$B$3:'E'!$AN$500,11,FALSE))))))))),"-")</f>
        <v>-</v>
      </c>
      <c r="S158" s="110" t="str">
        <f>IFERROR(IF(VLOOKUP($X158,E!$B$3:'E'!$AN$500,12,FALSE)=1000000000,"-",(IF(VLOOKUP($X158,E!$B$3:'E'!$AN$500,12,FALSE)&lt;0.0001,FIXED(VLOOKUP($X158,E!$B$3:'E'!$AN$500,12,FALSE),6),IF(VLOOKUP($X158,E!$B$3:'E'!$AN$500,12,FALSE)&lt;0.001,FIXED(VLOOKUP($X158,E!$B$3:'E'!$AN$500,12,FALSE),5),IF(VLOOKUP($X158,E!$B$3:'E'!$AN$500,12,FALSE)&lt;0.01,FIXED(VLOOKUP($X158,E!$B$3:'E'!$AN$500,12,FALSE),4),IF(VLOOKUP($X158,E!$B$3:'E'!$AN$500,12,FALSE)&lt;0.1,FIXED(VLOOKUP($X158,E!$B$3:'E'!$AN$500,12,FALSE),3),IF(VLOOKUP($X158,E!$B$3:'E'!$AN$500,12,FALSE)&lt;1,FIXED(VLOOKUP($X158,E!$B$3:'E'!$AN$500,12,FALSE),2),IF(VLOOKUP($X158,E!$B$3:'E'!$AN$500,12,FALSE)&lt;10,FIXED(VLOOKUP($X158,E!$B$3:'E'!$AN$500,12,FALSE),1),VLOOKUP($X158,E!$B$3:'E'!$AN$500,12,FALSE))))))))),"-")</f>
        <v>4,0</v>
      </c>
      <c r="U158" s="110" t="str">
        <f>IFERROR(IF(VLOOKUP($X158,E!$B$3:'E'!$AN$500,18,FALSE)=1000000000,"-",(IF(VLOOKUP($X158,E!$B$3:'E'!$AN$500,18,FALSE)&lt;0.0001,FIXED(VLOOKUP($X158,E!$B$3:'E'!$AN$500,18,FALSE),6),IF(VLOOKUP($X158,E!$B$3:'E'!$AN$500,18,FALSE)&lt;0.001,FIXED(VLOOKUP($X158,E!$B$3:'E'!$AN$500,18,FALSE),5),IF(VLOOKUP($X158,E!$B$3:'E'!$AN$500,18,FALSE)&lt;0.01,FIXED(VLOOKUP($X158,E!$B$3:'E'!$AN$500,18,FALSE),4),IF(VLOOKUP($X158,E!$B$3:'E'!$AN$500,18,FALSE)&lt;0.1,FIXED(VLOOKUP($X158,E!$B$3:'E'!$AN$500,18,FALSE),3),IF(VLOOKUP($X158,E!$B$3:'E'!$AN$500,18,FALSE)&lt;1,FIXED(VLOOKUP($X158,E!$B$3:'E'!$AN$500,18,FALSE),2),IF(VLOOKUP($X158,E!$B$3:'E'!$AN$500,18,FALSE)&lt;10,FIXED(VLOOKUP($X158,E!$B$3:'E'!$AN$500,18,FALSE),1),VLOOKUP($X158,E!$B$3:'E'!$AN$500,18,FALSE))))))))),"-")</f>
        <v>3,0</v>
      </c>
      <c r="X158" s="40">
        <v>853</v>
      </c>
    </row>
    <row r="159" spans="1:25" ht="4.5" customHeight="1" x14ac:dyDescent="0.2">
      <c r="A159" s="115"/>
      <c r="B159" s="115"/>
      <c r="C159" s="115"/>
      <c r="D159" s="115"/>
      <c r="E159" s="116"/>
      <c r="F159" s="134"/>
      <c r="G159" s="116"/>
      <c r="H159" s="134"/>
      <c r="I159" s="116"/>
      <c r="J159" s="134"/>
      <c r="K159" s="116"/>
      <c r="L159" s="134"/>
      <c r="M159" s="116"/>
      <c r="N159" s="134"/>
      <c r="O159" s="116"/>
      <c r="P159" s="134"/>
      <c r="Q159" s="116"/>
      <c r="R159" s="134"/>
      <c r="S159" s="116"/>
      <c r="T159" s="134"/>
      <c r="U159" s="116"/>
      <c r="V159" s="134"/>
      <c r="W159" s="101"/>
      <c r="Y159" s="101"/>
    </row>
    <row r="160" spans="1:25" s="155" customFormat="1" ht="45" customHeight="1" x14ac:dyDescent="0.2">
      <c r="A160" s="152"/>
      <c r="B160" s="153"/>
      <c r="C160" s="153"/>
      <c r="D160" s="153"/>
      <c r="E160" s="207" t="s">
        <v>2155</v>
      </c>
      <c r="F160" s="207"/>
      <c r="G160" s="207" t="s">
        <v>2156</v>
      </c>
      <c r="H160" s="207"/>
      <c r="I160" s="207" t="s">
        <v>2157</v>
      </c>
      <c r="J160" s="207"/>
      <c r="K160" s="207" t="s">
        <v>2158</v>
      </c>
      <c r="L160" s="207"/>
      <c r="M160" s="207" t="s">
        <v>2159</v>
      </c>
      <c r="N160" s="207"/>
      <c r="O160" s="207" t="s">
        <v>2160</v>
      </c>
      <c r="P160" s="207"/>
      <c r="Q160" s="207" t="s">
        <v>2161</v>
      </c>
      <c r="R160" s="207"/>
      <c r="S160" s="207" t="s">
        <v>877</v>
      </c>
      <c r="T160" s="207"/>
      <c r="U160" s="207" t="s">
        <v>2165</v>
      </c>
      <c r="V160" s="207"/>
      <c r="W160" s="154"/>
      <c r="Y160" s="154"/>
    </row>
    <row r="161" spans="1:25" ht="9" customHeight="1" x14ac:dyDescent="0.2">
      <c r="A161" s="103"/>
      <c r="B161" s="100"/>
      <c r="C161" s="100"/>
      <c r="D161" s="100"/>
      <c r="E161" s="109"/>
      <c r="F161" s="135"/>
      <c r="G161" s="109"/>
      <c r="H161" s="135"/>
      <c r="I161" s="109"/>
      <c r="J161" s="135"/>
      <c r="K161" s="109"/>
      <c r="L161" s="135"/>
      <c r="M161" s="109"/>
      <c r="N161" s="135"/>
      <c r="O161" s="109"/>
      <c r="P161" s="135"/>
      <c r="Q161" s="109"/>
      <c r="R161" s="135"/>
      <c r="S161" s="109"/>
      <c r="T161" s="135"/>
      <c r="U161" s="109"/>
      <c r="V161" s="135"/>
      <c r="W161" s="101"/>
      <c r="Y161" s="101"/>
    </row>
    <row r="162" spans="1:25" ht="9" customHeight="1" x14ac:dyDescent="0.2">
      <c r="A162" s="103" t="s">
        <v>2162</v>
      </c>
      <c r="B162" s="100"/>
      <c r="C162" s="100"/>
      <c r="D162" s="100"/>
      <c r="E162" s="206" t="s">
        <v>2163</v>
      </c>
      <c r="F162" s="206"/>
      <c r="G162" s="206" t="s">
        <v>2163</v>
      </c>
      <c r="H162" s="206"/>
      <c r="I162" s="206" t="s">
        <v>2163</v>
      </c>
      <c r="J162" s="206"/>
      <c r="K162" s="206" t="s">
        <v>2163</v>
      </c>
      <c r="L162" s="206"/>
      <c r="M162" s="206" t="s">
        <v>2163</v>
      </c>
      <c r="N162" s="206"/>
      <c r="O162" s="206" t="s">
        <v>2163</v>
      </c>
      <c r="P162" s="206"/>
      <c r="Q162" s="206" t="s">
        <v>2163</v>
      </c>
      <c r="R162" s="206"/>
      <c r="S162" s="206" t="s">
        <v>2163</v>
      </c>
      <c r="T162" s="206"/>
      <c r="U162" s="206" t="s">
        <v>2164</v>
      </c>
      <c r="V162" s="206"/>
      <c r="W162" s="101"/>
      <c r="X162" s="110" t="s">
        <v>0</v>
      </c>
      <c r="Y162" s="101"/>
    </row>
    <row r="163" spans="1:25" ht="4.5" customHeight="1" x14ac:dyDescent="0.2">
      <c r="A163" s="131"/>
      <c r="B163" s="113"/>
      <c r="C163" s="113"/>
      <c r="D163" s="113"/>
      <c r="E163" s="114"/>
      <c r="F163" s="136"/>
      <c r="G163" s="114"/>
      <c r="H163" s="136"/>
      <c r="I163" s="114"/>
      <c r="J163" s="136"/>
      <c r="K163" s="114"/>
      <c r="L163" s="136"/>
      <c r="M163" s="114"/>
      <c r="N163" s="136"/>
      <c r="O163" s="114"/>
      <c r="P163" s="136"/>
      <c r="Q163" s="114"/>
      <c r="R163" s="136"/>
      <c r="S163" s="114"/>
      <c r="T163" s="136"/>
      <c r="U163" s="114"/>
      <c r="V163" s="136"/>
      <c r="W163" s="101"/>
      <c r="Y163" s="101"/>
    </row>
    <row r="164" spans="1:25" ht="4.5" customHeight="1" x14ac:dyDescent="0.2">
      <c r="A164" s="132"/>
      <c r="B164" s="108"/>
      <c r="C164" s="108"/>
      <c r="D164" s="108"/>
      <c r="E164" s="112"/>
      <c r="F164" s="137"/>
      <c r="G164" s="112"/>
      <c r="H164" s="137"/>
      <c r="I164" s="112"/>
      <c r="J164" s="137"/>
      <c r="K164" s="112"/>
      <c r="L164" s="137"/>
      <c r="M164" s="112"/>
      <c r="N164" s="137"/>
      <c r="O164" s="112"/>
      <c r="P164" s="137"/>
      <c r="Q164" s="112"/>
      <c r="R164" s="137"/>
      <c r="S164" s="112"/>
      <c r="T164" s="137"/>
      <c r="U164" s="112"/>
      <c r="V164" s="137"/>
    </row>
    <row r="165" spans="1:25" ht="9" customHeight="1" x14ac:dyDescent="0.2">
      <c r="A165" s="104" t="s">
        <v>2241</v>
      </c>
      <c r="E165" s="110" t="str">
        <f>IFERROR(IF(VLOOKUP($X165,E!$B$3:'E'!$AN$500,5,FALSE)=1000000000,"-",(IF(VLOOKUP($X165,E!$B$3:'E'!$AN$500,5,FALSE)&lt;0.0001,FIXED(VLOOKUP($X165,E!$B$3:'E'!$AN$500,5,FALSE),6),IF(VLOOKUP($X165,E!$B$3:'E'!$AN$500,5,FALSE)&lt;0.001,FIXED(VLOOKUP($X165,E!$B$3:'E'!$AN$500,5,FALSE),5),IF(VLOOKUP($X165,E!$B$3:'E'!$AN$500,5,FALSE)&lt;0.01,FIXED(VLOOKUP($X165,E!$B$3:'E'!$AN$500,5,FALSE),4),IF(VLOOKUP($X165,E!$B$3:'E'!$AN$500,5,FALSE)&lt;0.1,FIXED(VLOOKUP($X165,E!$B$3:'E'!$AN$500,5,FALSE),3),IF(VLOOKUP($X165,E!$B$3:'E'!$AN$500,5,FALSE)&lt;1,FIXED(VLOOKUP($X165,E!$B$3:'E'!$AN$500,5,FALSE),2),IF(VLOOKUP($X165,E!$B$3:'E'!$AN$500,5,FALSE)&lt;10,FIXED(VLOOKUP($X165,E!$B$3:'E'!$AN$500,5,FALSE),1),VLOOKUP($X165,E!$B$3:'E'!$AN$500,5,FALSE))))))))),"-")</f>
        <v>0,0020</v>
      </c>
      <c r="G165" s="110" t="str">
        <f>IFERROR(IF(VLOOKUP($X165,E!$B$3:'E'!$AN$500,6,FALSE)=1000000000,"-",(IF(VLOOKUP($X165,E!$B$3:'E'!$AN$500,6,FALSE)&lt;0.0001,FIXED(VLOOKUP($X165,E!$B$3:'E'!$AN$500,6,FALSE),6),IF(VLOOKUP($X165,E!$B$3:'E'!$AN$500,6,FALSE)&lt;0.001,FIXED(VLOOKUP($X165,E!$B$3:'E'!$AN$500,6,FALSE),5),IF(VLOOKUP($X165,E!$B$3:'E'!$AN$500,6,FALSE)&lt;0.01,FIXED(VLOOKUP($X165,E!$B$3:'E'!$AN$500,6,FALSE),4),IF(VLOOKUP($X165,E!$B$3:'E'!$AN$500,6,FALSE)&lt;0.1,FIXED(VLOOKUP($X165,E!$B$3:'E'!$AN$500,6,FALSE),3),IF(VLOOKUP($X165,E!$B$3:'E'!$AN$500,6,FALSE)&lt;1,FIXED(VLOOKUP($X165,E!$B$3:'E'!$AN$500,6,FALSE),2),IF(VLOOKUP($X165,E!$B$3:'E'!$AN$500,6,FALSE)&lt;10,FIXED(VLOOKUP($X165,E!$B$3:'E'!$AN$500,6,FALSE),1),VLOOKUP($X165,E!$B$3:'E'!$AN$500,6,FALSE))))))))),"-")</f>
        <v>0,0020</v>
      </c>
      <c r="I165" s="110" t="str">
        <f>IFERROR(IF(VLOOKUP($X165,E!$B$3:'E'!$AN$500,7,FALSE)=1000000000,"-",(IF(VLOOKUP($X165,E!$B$3:'E'!$AN$500,7,FALSE)&lt;0.0001,FIXED(VLOOKUP($X165,E!$B$3:'E'!$AN$500,7,FALSE),6),IF(VLOOKUP($X165,E!$B$3:'E'!$AN$500,7,FALSE)&lt;0.001,FIXED(VLOOKUP($X165,E!$B$3:'E'!$AN$500,7,FALSE),5),IF(VLOOKUP($X165,E!$B$3:'E'!$AN$500,7,FALSE)&lt;0.01,FIXED(VLOOKUP($X165,E!$B$3:'E'!$AN$500,7,FALSE),4),IF(VLOOKUP($X165,E!$B$3:'E'!$AN$500,7,FALSE)&lt;0.1,FIXED(VLOOKUP($X165,E!$B$3:'E'!$AN$500,7,FALSE),3),IF(VLOOKUP($X165,E!$B$3:'E'!$AN$500,7,FALSE)&lt;1,FIXED(VLOOKUP($X165,E!$B$3:'E'!$AN$500,7,FALSE),2),IF(VLOOKUP($X165,E!$B$3:'E'!$AN$500,7,FALSE)&lt;10,FIXED(VLOOKUP($X165,E!$B$3:'E'!$AN$500,7,FALSE),1),VLOOKUP($X165,E!$B$3:'E'!$AN$500,7,FALSE))))))))),"-")</f>
        <v>0,10</v>
      </c>
      <c r="K165" s="110" t="str">
        <f>IFERROR(IF(VLOOKUP($X165,E!$B$3:'E'!$AN$500,8,FALSE)=1000000000,"-",(IF(VLOOKUP($X165,E!$B$3:'E'!$AN$500,8,FALSE)&lt;0.0001,FIXED(VLOOKUP($X165,E!$B$3:'E'!$AN$500,8,FALSE),6),IF(VLOOKUP($X165,E!$B$3:'E'!$AN$500,8,FALSE)&lt;0.001,FIXED(VLOOKUP($X165,E!$B$3:'E'!$AN$500,8,FALSE),5),IF(VLOOKUP($X165,E!$B$3:'E'!$AN$500,8,FALSE)&lt;0.01,FIXED(VLOOKUP($X165,E!$B$3:'E'!$AN$500,8,FALSE),4),IF(VLOOKUP($X165,E!$B$3:'E'!$AN$500,8,FALSE)&lt;0.1,FIXED(VLOOKUP($X165,E!$B$3:'E'!$AN$500,8,FALSE),3),IF(VLOOKUP($X165,E!$B$3:'E'!$AN$500,8,FALSE)&lt;1,FIXED(VLOOKUP($X165,E!$B$3:'E'!$AN$500,8,FALSE),2),IF(VLOOKUP($X165,E!$B$3:'E'!$AN$500,8,FALSE)&lt;10,FIXED(VLOOKUP($X165,E!$B$3:'E'!$AN$500,8,FALSE),1),VLOOKUP($X165,E!$B$3:'E'!$AN$500,8,FALSE))))))))),"-")</f>
        <v>4,0</v>
      </c>
      <c r="M165" s="110" t="str">
        <f>IFERROR(IF(VLOOKUP($X165,E!$B$3:'E'!$AN$500,9,FALSE)=1000000000,"-",(IF(VLOOKUP($X165,E!$B$3:'E'!$AN$500,9,FALSE)&lt;0.0001,FIXED(VLOOKUP($X165,E!$B$3:'E'!$AN$500,9,FALSE),6),IF(VLOOKUP($X165,E!$B$3:'E'!$AN$500,9,FALSE)&lt;0.001,FIXED(VLOOKUP($X165,E!$B$3:'E'!$AN$500,9,FALSE),5),IF(VLOOKUP($X165,E!$B$3:'E'!$AN$500,9,FALSE)&lt;0.01,FIXED(VLOOKUP($X165,E!$B$3:'E'!$AN$500,9,FALSE),4),IF(VLOOKUP($X165,E!$B$3:'E'!$AN$500,9,FALSE)&lt;0.1,FIXED(VLOOKUP($X165,E!$B$3:'E'!$AN$500,9,FALSE),3),IF(VLOOKUP($X165,E!$B$3:'E'!$AN$500,9,FALSE)&lt;1,FIXED(VLOOKUP($X165,E!$B$3:'E'!$AN$500,9,FALSE),2),IF(VLOOKUP($X165,E!$B$3:'E'!$AN$500,9,FALSE)&lt;10,FIXED(VLOOKUP($X165,E!$B$3:'E'!$AN$500,9,FALSE),1),VLOOKUP($X165,E!$B$3:'E'!$AN$500,9,FALSE))))))))),"-")</f>
        <v>4,0</v>
      </c>
      <c r="O165" s="110" t="str">
        <f>IFERROR(IF(VLOOKUP($X165,E!$B$3:'E'!$AN$500,10,FALSE)=1000000000,"-",(IF(VLOOKUP($X165,E!$B$3:'E'!$AN$500,10,FALSE)&lt;0.0001,FIXED(VLOOKUP($X165,E!$B$3:'E'!$AN$500,10,FALSE),6),IF(VLOOKUP($X165,E!$B$3:'E'!$AN$500,10,FALSE)&lt;0.001,FIXED(VLOOKUP($X165,E!$B$3:'E'!$AN$500,10,FALSE),5),IF(VLOOKUP($X165,E!$B$3:'E'!$AN$500,10,FALSE)&lt;0.01,FIXED(VLOOKUP($X165,E!$B$3:'E'!$AN$500,10,FALSE),4),IF(VLOOKUP($X165,E!$B$3:'E'!$AN$500,10,FALSE)&lt;0.1,FIXED(VLOOKUP($X165,E!$B$3:'E'!$AN$500,10,FALSE),3),IF(VLOOKUP($X165,E!$B$3:'E'!$AN$500,10,FALSE)&lt;1,FIXED(VLOOKUP($X165,E!$B$3:'E'!$AN$500,10,FALSE),2),IF(VLOOKUP($X165,E!$B$3:'E'!$AN$500,10,FALSE)&lt;10,FIXED(VLOOKUP($X165,E!$B$3:'E'!$AN$500,10,FALSE),1),VLOOKUP($X165,E!$B$3:'E'!$AN$500,10,FALSE))))))))),"-")</f>
        <v>-</v>
      </c>
      <c r="Q165" s="110" t="str">
        <f>IFERROR(IF(VLOOKUP($X165,E!$B$3:'E'!$AN$500,11,FALSE)=1000000000,"-",(IF(VLOOKUP($X165,E!$B$3:'E'!$AN$500,11,FALSE)&lt;0.0001,FIXED(VLOOKUP($X165,E!$B$3:'E'!$AN$500,11,FALSE),6),IF(VLOOKUP($X165,E!$B$3:'E'!$AN$500,11,FALSE)&lt;0.001,FIXED(VLOOKUP($X165,E!$B$3:'E'!$AN$500,11,FALSE),5),IF(VLOOKUP($X165,E!$B$3:'E'!$AN$500,11,FALSE)&lt;0.01,FIXED(VLOOKUP($X165,E!$B$3:'E'!$AN$500,11,FALSE),4),IF(VLOOKUP($X165,E!$B$3:'E'!$AN$500,11,FALSE)&lt;0.1,FIXED(VLOOKUP($X165,E!$B$3:'E'!$AN$500,11,FALSE),3),IF(VLOOKUP($X165,E!$B$3:'E'!$AN$500,11,FALSE)&lt;1,FIXED(VLOOKUP($X165,E!$B$3:'E'!$AN$500,11,FALSE),2),IF(VLOOKUP($X165,E!$B$3:'E'!$AN$500,11,FALSE)&lt;10,FIXED(VLOOKUP($X165,E!$B$3:'E'!$AN$500,11,FALSE),1),VLOOKUP($X165,E!$B$3:'E'!$AN$500,11,FALSE))))))))),"-")</f>
        <v>-</v>
      </c>
      <c r="S165" s="110" t="str">
        <f>IFERROR(IF(VLOOKUP($X165,E!$B$3:'E'!$AN$500,12,FALSE)=1000000000,"-",(IF(VLOOKUP($X165,E!$B$3:'E'!$AN$500,12,FALSE)&lt;0.0001,FIXED(VLOOKUP($X165,E!$B$3:'E'!$AN$500,12,FALSE),6),IF(VLOOKUP($X165,E!$B$3:'E'!$AN$500,12,FALSE)&lt;0.001,FIXED(VLOOKUP($X165,E!$B$3:'E'!$AN$500,12,FALSE),5),IF(VLOOKUP($X165,E!$B$3:'E'!$AN$500,12,FALSE)&lt;0.01,FIXED(VLOOKUP($X165,E!$B$3:'E'!$AN$500,12,FALSE),4),IF(VLOOKUP($X165,E!$B$3:'E'!$AN$500,12,FALSE)&lt;0.1,FIXED(VLOOKUP($X165,E!$B$3:'E'!$AN$500,12,FALSE),3),IF(VLOOKUP($X165,E!$B$3:'E'!$AN$500,12,FALSE)&lt;1,FIXED(VLOOKUP($X165,E!$B$3:'E'!$AN$500,12,FALSE),2),IF(VLOOKUP($X165,E!$B$3:'E'!$AN$500,12,FALSE)&lt;10,FIXED(VLOOKUP($X165,E!$B$3:'E'!$AN$500,12,FALSE),1),VLOOKUP($X165,E!$B$3:'E'!$AN$500,12,FALSE))))))))),"-")</f>
        <v>4,0</v>
      </c>
      <c r="U165" s="110" t="str">
        <f>IFERROR(IF(VLOOKUP($X165,E!$B$3:'E'!$AN$500,18,FALSE)=1000000000,"-",(IF(VLOOKUP($X165,E!$B$3:'E'!$AN$500,18,FALSE)&lt;0.0001,FIXED(VLOOKUP($X165,E!$B$3:'E'!$AN$500,18,FALSE),6),IF(VLOOKUP($X165,E!$B$3:'E'!$AN$500,18,FALSE)&lt;0.001,FIXED(VLOOKUP($X165,E!$B$3:'E'!$AN$500,18,FALSE),5),IF(VLOOKUP($X165,E!$B$3:'E'!$AN$500,18,FALSE)&lt;0.01,FIXED(VLOOKUP($X165,E!$B$3:'E'!$AN$500,18,FALSE),4),IF(VLOOKUP($X165,E!$B$3:'E'!$AN$500,18,FALSE)&lt;0.1,FIXED(VLOOKUP($X165,E!$B$3:'E'!$AN$500,18,FALSE),3),IF(VLOOKUP($X165,E!$B$3:'E'!$AN$500,18,FALSE)&lt;1,FIXED(VLOOKUP($X165,E!$B$3:'E'!$AN$500,18,FALSE),2),IF(VLOOKUP($X165,E!$B$3:'E'!$AN$500,18,FALSE)&lt;10,FIXED(VLOOKUP($X165,E!$B$3:'E'!$AN$500,18,FALSE),1),VLOOKUP($X165,E!$B$3:'E'!$AN$500,18,FALSE))))))))),"-")</f>
        <v>3,0</v>
      </c>
      <c r="X165" s="40">
        <v>857</v>
      </c>
    </row>
    <row r="166" spans="1:25" ht="9" customHeight="1" x14ac:dyDescent="0.2">
      <c r="A166" s="104" t="s">
        <v>111</v>
      </c>
      <c r="E166" s="110" t="str">
        <f>IFERROR(IF(VLOOKUP($X166,E!$B$3:'E'!$AN$500,5,FALSE)=1000000000,"-",(IF(VLOOKUP($X166,E!$B$3:'E'!$AN$500,5,FALSE)&lt;0.0001,FIXED(VLOOKUP($X166,E!$B$3:'E'!$AN$500,5,FALSE),6),IF(VLOOKUP($X166,E!$B$3:'E'!$AN$500,5,FALSE)&lt;0.001,FIXED(VLOOKUP($X166,E!$B$3:'E'!$AN$500,5,FALSE),5),IF(VLOOKUP($X166,E!$B$3:'E'!$AN$500,5,FALSE)&lt;0.01,FIXED(VLOOKUP($X166,E!$B$3:'E'!$AN$500,5,FALSE),4),IF(VLOOKUP($X166,E!$B$3:'E'!$AN$500,5,FALSE)&lt;0.1,FIXED(VLOOKUP($X166,E!$B$3:'E'!$AN$500,5,FALSE),3),IF(VLOOKUP($X166,E!$B$3:'E'!$AN$500,5,FALSE)&lt;1,FIXED(VLOOKUP($X166,E!$B$3:'E'!$AN$500,5,FALSE),2),IF(VLOOKUP($X166,E!$B$3:'E'!$AN$500,5,FALSE)&lt;10,FIXED(VLOOKUP($X166,E!$B$3:'E'!$AN$500,5,FALSE),1),VLOOKUP($X166,E!$B$3:'E'!$AN$500,5,FALSE))))))))),"-")</f>
        <v>0,0030</v>
      </c>
      <c r="G166" s="110" t="str">
        <f>IFERROR(IF(VLOOKUP($X166,E!$B$3:'E'!$AN$500,6,FALSE)=1000000000,"-",(IF(VLOOKUP($X166,E!$B$3:'E'!$AN$500,6,FALSE)&lt;0.0001,FIXED(VLOOKUP($X166,E!$B$3:'E'!$AN$500,6,FALSE),6),IF(VLOOKUP($X166,E!$B$3:'E'!$AN$500,6,FALSE)&lt;0.001,FIXED(VLOOKUP($X166,E!$B$3:'E'!$AN$500,6,FALSE),5),IF(VLOOKUP($X166,E!$B$3:'E'!$AN$500,6,FALSE)&lt;0.01,FIXED(VLOOKUP($X166,E!$B$3:'E'!$AN$500,6,FALSE),4),IF(VLOOKUP($X166,E!$B$3:'E'!$AN$500,6,FALSE)&lt;0.1,FIXED(VLOOKUP($X166,E!$B$3:'E'!$AN$500,6,FALSE),3),IF(VLOOKUP($X166,E!$B$3:'E'!$AN$500,6,FALSE)&lt;1,FIXED(VLOOKUP($X166,E!$B$3:'E'!$AN$500,6,FALSE),2),IF(VLOOKUP($X166,E!$B$3:'E'!$AN$500,6,FALSE)&lt;10,FIXED(VLOOKUP($X166,E!$B$3:'E'!$AN$500,6,FALSE),1),VLOOKUP($X166,E!$B$3:'E'!$AN$500,6,FALSE))))))))),"-")</f>
        <v>-</v>
      </c>
      <c r="H166" s="39" t="str">
        <f>IF(G166="-","(1)","")</f>
        <v>(1)</v>
      </c>
      <c r="I166" s="110" t="str">
        <f>IFERROR(IF(VLOOKUP($X166,E!$B$3:'E'!$AN$500,7,FALSE)=1000000000,"-",(IF(VLOOKUP($X166,E!$B$3:'E'!$AN$500,7,FALSE)&lt;0.0001,FIXED(VLOOKUP($X166,E!$B$3:'E'!$AN$500,7,FALSE),6),IF(VLOOKUP($X166,E!$B$3:'E'!$AN$500,7,FALSE)&lt;0.001,FIXED(VLOOKUP($X166,E!$B$3:'E'!$AN$500,7,FALSE),5),IF(VLOOKUP($X166,E!$B$3:'E'!$AN$500,7,FALSE)&lt;0.01,FIXED(VLOOKUP($X166,E!$B$3:'E'!$AN$500,7,FALSE),4),IF(VLOOKUP($X166,E!$B$3:'E'!$AN$500,7,FALSE)&lt;0.1,FIXED(VLOOKUP($X166,E!$B$3:'E'!$AN$500,7,FALSE),3),IF(VLOOKUP($X166,E!$B$3:'E'!$AN$500,7,FALSE)&lt;1,FIXED(VLOOKUP($X166,E!$B$3:'E'!$AN$500,7,FALSE),2),IF(VLOOKUP($X166,E!$B$3:'E'!$AN$500,7,FALSE)&lt;10,FIXED(VLOOKUP($X166,E!$B$3:'E'!$AN$500,7,FALSE),1),VLOOKUP($X166,E!$B$3:'E'!$AN$500,7,FALSE))))))))),"-")</f>
        <v>-</v>
      </c>
      <c r="J166" s="39" t="str">
        <f>IF(I166="-","(1)","")</f>
        <v>(1)</v>
      </c>
      <c r="K166" s="110" t="str">
        <f>IFERROR(IF(VLOOKUP($X166,E!$B$3:'E'!$AN$500,8,FALSE)=1000000000,"-",(IF(VLOOKUP($X166,E!$B$3:'E'!$AN$500,8,FALSE)&lt;0.0001,FIXED(VLOOKUP($X166,E!$B$3:'E'!$AN$500,8,FALSE),6),IF(VLOOKUP($X166,E!$B$3:'E'!$AN$500,8,FALSE)&lt;0.001,FIXED(VLOOKUP($X166,E!$B$3:'E'!$AN$500,8,FALSE),5),IF(VLOOKUP($X166,E!$B$3:'E'!$AN$500,8,FALSE)&lt;0.01,FIXED(VLOOKUP($X166,E!$B$3:'E'!$AN$500,8,FALSE),4),IF(VLOOKUP($X166,E!$B$3:'E'!$AN$500,8,FALSE)&lt;0.1,FIXED(VLOOKUP($X166,E!$B$3:'E'!$AN$500,8,FALSE),3),IF(VLOOKUP($X166,E!$B$3:'E'!$AN$500,8,FALSE)&lt;1,FIXED(VLOOKUP($X166,E!$B$3:'E'!$AN$500,8,FALSE),2),IF(VLOOKUP($X166,E!$B$3:'E'!$AN$500,8,FALSE)&lt;10,FIXED(VLOOKUP($X166,E!$B$3:'E'!$AN$500,8,FALSE),1),VLOOKUP($X166,E!$B$3:'E'!$AN$500,8,FALSE))))))))),"-")</f>
        <v>-</v>
      </c>
      <c r="L166" s="39" t="str">
        <f>IF(K166="-","(1)","")</f>
        <v>(1)</v>
      </c>
      <c r="M166" s="110" t="str">
        <f>IFERROR(IF(VLOOKUP($X166,E!$B$3:'E'!$AN$500,9,FALSE)=1000000000,"-",(IF(VLOOKUP($X166,E!$B$3:'E'!$AN$500,9,FALSE)&lt;0.0001,FIXED(VLOOKUP($X166,E!$B$3:'E'!$AN$500,9,FALSE),6),IF(VLOOKUP($X166,E!$B$3:'E'!$AN$500,9,FALSE)&lt;0.001,FIXED(VLOOKUP($X166,E!$B$3:'E'!$AN$500,9,FALSE),5),IF(VLOOKUP($X166,E!$B$3:'E'!$AN$500,9,FALSE)&lt;0.01,FIXED(VLOOKUP($X166,E!$B$3:'E'!$AN$500,9,FALSE),4),IF(VLOOKUP($X166,E!$B$3:'E'!$AN$500,9,FALSE)&lt;0.1,FIXED(VLOOKUP($X166,E!$B$3:'E'!$AN$500,9,FALSE),3),IF(VLOOKUP($X166,E!$B$3:'E'!$AN$500,9,FALSE)&lt;1,FIXED(VLOOKUP($X166,E!$B$3:'E'!$AN$500,9,FALSE),2),IF(VLOOKUP($X166,E!$B$3:'E'!$AN$500,9,FALSE)&lt;10,FIXED(VLOOKUP($X166,E!$B$3:'E'!$AN$500,9,FALSE),1),VLOOKUP($X166,E!$B$3:'E'!$AN$500,9,FALSE))))))))),"-")</f>
        <v>-</v>
      </c>
      <c r="N166" s="39" t="str">
        <f>IF(M166="-","(1)","")</f>
        <v>(1)</v>
      </c>
      <c r="O166" s="110" t="str">
        <f>IFERROR(IF(VLOOKUP($X166,E!$B$3:'E'!$AN$500,10,FALSE)=1000000000,"-",(IF(VLOOKUP($X166,E!$B$3:'E'!$AN$500,10,FALSE)&lt;0.0001,FIXED(VLOOKUP($X166,E!$B$3:'E'!$AN$500,10,FALSE),6),IF(VLOOKUP($X166,E!$B$3:'E'!$AN$500,10,FALSE)&lt;0.001,FIXED(VLOOKUP($X166,E!$B$3:'E'!$AN$500,10,FALSE),5),IF(VLOOKUP($X166,E!$B$3:'E'!$AN$500,10,FALSE)&lt;0.01,FIXED(VLOOKUP($X166,E!$B$3:'E'!$AN$500,10,FALSE),4),IF(VLOOKUP($X166,E!$B$3:'E'!$AN$500,10,FALSE)&lt;0.1,FIXED(VLOOKUP($X166,E!$B$3:'E'!$AN$500,10,FALSE),3),IF(VLOOKUP($X166,E!$B$3:'E'!$AN$500,10,FALSE)&lt;1,FIXED(VLOOKUP($X166,E!$B$3:'E'!$AN$500,10,FALSE),2),IF(VLOOKUP($X166,E!$B$3:'E'!$AN$500,10,FALSE)&lt;10,FIXED(VLOOKUP($X166,E!$B$3:'E'!$AN$500,10,FALSE),1),VLOOKUP($X166,E!$B$3:'E'!$AN$500,10,FALSE))))))))),"-")</f>
        <v>-</v>
      </c>
      <c r="Q166" s="110" t="str">
        <f>IFERROR(IF(VLOOKUP($X166,E!$B$3:'E'!$AN$500,11,FALSE)=1000000000,"-",(IF(VLOOKUP($X166,E!$B$3:'E'!$AN$500,11,FALSE)&lt;0.0001,FIXED(VLOOKUP($X166,E!$B$3:'E'!$AN$500,11,FALSE),6),IF(VLOOKUP($X166,E!$B$3:'E'!$AN$500,11,FALSE)&lt;0.001,FIXED(VLOOKUP($X166,E!$B$3:'E'!$AN$500,11,FALSE),5),IF(VLOOKUP($X166,E!$B$3:'E'!$AN$500,11,FALSE)&lt;0.01,FIXED(VLOOKUP($X166,E!$B$3:'E'!$AN$500,11,FALSE),4),IF(VLOOKUP($X166,E!$B$3:'E'!$AN$500,11,FALSE)&lt;0.1,FIXED(VLOOKUP($X166,E!$B$3:'E'!$AN$500,11,FALSE),3),IF(VLOOKUP($X166,E!$B$3:'E'!$AN$500,11,FALSE)&lt;1,FIXED(VLOOKUP($X166,E!$B$3:'E'!$AN$500,11,FALSE),2),IF(VLOOKUP($X166,E!$B$3:'E'!$AN$500,11,FALSE)&lt;10,FIXED(VLOOKUP($X166,E!$B$3:'E'!$AN$500,11,FALSE),1),VLOOKUP($X166,E!$B$3:'E'!$AN$500,11,FALSE))))))))),"-")</f>
        <v>-</v>
      </c>
      <c r="S166" s="110" t="str">
        <f>IFERROR(IF(VLOOKUP($X166,E!$B$3:'E'!$AN$500,12,FALSE)=1000000000,"-",(IF(VLOOKUP($X166,E!$B$3:'E'!$AN$500,12,FALSE)&lt;0.0001,FIXED(VLOOKUP($X166,E!$B$3:'E'!$AN$500,12,FALSE),6),IF(VLOOKUP($X166,E!$B$3:'E'!$AN$500,12,FALSE)&lt;0.001,FIXED(VLOOKUP($X166,E!$B$3:'E'!$AN$500,12,FALSE),5),IF(VLOOKUP($X166,E!$B$3:'E'!$AN$500,12,FALSE)&lt;0.01,FIXED(VLOOKUP($X166,E!$B$3:'E'!$AN$500,12,FALSE),4),IF(VLOOKUP($X166,E!$B$3:'E'!$AN$500,12,FALSE)&lt;0.1,FIXED(VLOOKUP($X166,E!$B$3:'E'!$AN$500,12,FALSE),3),IF(VLOOKUP($X166,E!$B$3:'E'!$AN$500,12,FALSE)&lt;1,FIXED(VLOOKUP($X166,E!$B$3:'E'!$AN$500,12,FALSE),2),IF(VLOOKUP($X166,E!$B$3:'E'!$AN$500,12,FALSE)&lt;10,FIXED(VLOOKUP($X166,E!$B$3:'E'!$AN$500,12,FALSE),1),VLOOKUP($X166,E!$B$3:'E'!$AN$500,12,FALSE))))))))),"-")</f>
        <v>-</v>
      </c>
      <c r="U166" s="110" t="str">
        <f>IFERROR(IF(VLOOKUP($X166,E!$B$3:'E'!$AN$500,18,FALSE)=1000000000,"-",(IF(VLOOKUP($X166,E!$B$3:'E'!$AN$500,18,FALSE)&lt;0.0001,FIXED(VLOOKUP($X166,E!$B$3:'E'!$AN$500,18,FALSE),6),IF(VLOOKUP($X166,E!$B$3:'E'!$AN$500,18,FALSE)&lt;0.001,FIXED(VLOOKUP($X166,E!$B$3:'E'!$AN$500,18,FALSE),5),IF(VLOOKUP($X166,E!$B$3:'E'!$AN$500,18,FALSE)&lt;0.01,FIXED(VLOOKUP($X166,E!$B$3:'E'!$AN$500,18,FALSE),4),IF(VLOOKUP($X166,E!$B$3:'E'!$AN$500,18,FALSE)&lt;0.1,FIXED(VLOOKUP($X166,E!$B$3:'E'!$AN$500,18,FALSE),3),IF(VLOOKUP($X166,E!$B$3:'E'!$AN$500,18,FALSE)&lt;1,FIXED(VLOOKUP($X166,E!$B$3:'E'!$AN$500,18,FALSE),2),IF(VLOOKUP($X166,E!$B$3:'E'!$AN$500,18,FALSE)&lt;10,FIXED(VLOOKUP($X166,E!$B$3:'E'!$AN$500,18,FALSE),1),VLOOKUP($X166,E!$B$3:'E'!$AN$500,18,FALSE))))))))),"-")</f>
        <v>-</v>
      </c>
      <c r="X166" s="40">
        <v>2146</v>
      </c>
    </row>
    <row r="167" spans="1:25" ht="9" customHeight="1" x14ac:dyDescent="0.2">
      <c r="A167" s="104" t="s">
        <v>2242</v>
      </c>
      <c r="E167" s="110" t="str">
        <f>IFERROR(IF(VLOOKUP($X167,E!$B$3:'E'!$AN$500,5,FALSE)=1000000000,"-",(IF(VLOOKUP($X167,E!$B$3:'E'!$AN$500,5,FALSE)&lt;0.0001,FIXED(VLOOKUP($X167,E!$B$3:'E'!$AN$500,5,FALSE),6),IF(VLOOKUP($X167,E!$B$3:'E'!$AN$500,5,FALSE)&lt;0.001,FIXED(VLOOKUP($X167,E!$B$3:'E'!$AN$500,5,FALSE),5),IF(VLOOKUP($X167,E!$B$3:'E'!$AN$500,5,FALSE)&lt;0.01,FIXED(VLOOKUP($X167,E!$B$3:'E'!$AN$500,5,FALSE),4),IF(VLOOKUP($X167,E!$B$3:'E'!$AN$500,5,FALSE)&lt;0.1,FIXED(VLOOKUP($X167,E!$B$3:'E'!$AN$500,5,FALSE),3),IF(VLOOKUP($X167,E!$B$3:'E'!$AN$500,5,FALSE)&lt;1,FIXED(VLOOKUP($X167,E!$B$3:'E'!$AN$500,5,FALSE),2),IF(VLOOKUP($X167,E!$B$3:'E'!$AN$500,5,FALSE)&lt;10,FIXED(VLOOKUP($X167,E!$B$3:'E'!$AN$500,5,FALSE),1),VLOOKUP($X167,E!$B$3:'E'!$AN$500,5,FALSE))))))))),"-")</f>
        <v>0,40</v>
      </c>
      <c r="G167" s="110" t="str">
        <f>IFERROR(IF(VLOOKUP($X167,E!$B$3:'E'!$AN$500,6,FALSE)=1000000000,"-",(IF(VLOOKUP($X167,E!$B$3:'E'!$AN$500,6,FALSE)&lt;0.0001,FIXED(VLOOKUP($X167,E!$B$3:'E'!$AN$500,6,FALSE),6),IF(VLOOKUP($X167,E!$B$3:'E'!$AN$500,6,FALSE)&lt;0.001,FIXED(VLOOKUP($X167,E!$B$3:'E'!$AN$500,6,FALSE),5),IF(VLOOKUP($X167,E!$B$3:'E'!$AN$500,6,FALSE)&lt;0.01,FIXED(VLOOKUP($X167,E!$B$3:'E'!$AN$500,6,FALSE),4),IF(VLOOKUP($X167,E!$B$3:'E'!$AN$500,6,FALSE)&lt;0.1,FIXED(VLOOKUP($X167,E!$B$3:'E'!$AN$500,6,FALSE),3),IF(VLOOKUP($X167,E!$B$3:'E'!$AN$500,6,FALSE)&lt;1,FIXED(VLOOKUP($X167,E!$B$3:'E'!$AN$500,6,FALSE),2),IF(VLOOKUP($X167,E!$B$3:'E'!$AN$500,6,FALSE)&lt;10,FIXED(VLOOKUP($X167,E!$B$3:'E'!$AN$500,6,FALSE),1),VLOOKUP($X167,E!$B$3:'E'!$AN$500,6,FALSE))))))))),"-")</f>
        <v>-</v>
      </c>
      <c r="H167" s="39" t="str">
        <f>IF(G167="-","(1)","")</f>
        <v>(1)</v>
      </c>
      <c r="I167" s="110" t="str">
        <f>IFERROR(IF(VLOOKUP($X167,E!$B$3:'E'!$AN$500,7,FALSE)=1000000000,"-",(IF(VLOOKUP($X167,E!$B$3:'E'!$AN$500,7,FALSE)&lt;0.0001,FIXED(VLOOKUP($X167,E!$B$3:'E'!$AN$500,7,FALSE),6),IF(VLOOKUP($X167,E!$B$3:'E'!$AN$500,7,FALSE)&lt;0.001,FIXED(VLOOKUP($X167,E!$B$3:'E'!$AN$500,7,FALSE),5),IF(VLOOKUP($X167,E!$B$3:'E'!$AN$500,7,FALSE)&lt;0.01,FIXED(VLOOKUP($X167,E!$B$3:'E'!$AN$500,7,FALSE),4),IF(VLOOKUP($X167,E!$B$3:'E'!$AN$500,7,FALSE)&lt;0.1,FIXED(VLOOKUP($X167,E!$B$3:'E'!$AN$500,7,FALSE),3),IF(VLOOKUP($X167,E!$B$3:'E'!$AN$500,7,FALSE)&lt;1,FIXED(VLOOKUP($X167,E!$B$3:'E'!$AN$500,7,FALSE),2),IF(VLOOKUP($X167,E!$B$3:'E'!$AN$500,7,FALSE)&lt;10,FIXED(VLOOKUP($X167,E!$B$3:'E'!$AN$500,7,FALSE),1),VLOOKUP($X167,E!$B$3:'E'!$AN$500,7,FALSE))))))))),"-")</f>
        <v>-</v>
      </c>
      <c r="J167" s="39" t="str">
        <f>IF(I167="-","(1)","")</f>
        <v>(1)</v>
      </c>
      <c r="K167" s="110" t="str">
        <f>IFERROR(IF(VLOOKUP($X167,E!$B$3:'E'!$AN$500,8,FALSE)=1000000000,"-",(IF(VLOOKUP($X167,E!$B$3:'E'!$AN$500,8,FALSE)&lt;0.0001,FIXED(VLOOKUP($X167,E!$B$3:'E'!$AN$500,8,FALSE),6),IF(VLOOKUP($X167,E!$B$3:'E'!$AN$500,8,FALSE)&lt;0.001,FIXED(VLOOKUP($X167,E!$B$3:'E'!$AN$500,8,FALSE),5),IF(VLOOKUP($X167,E!$B$3:'E'!$AN$500,8,FALSE)&lt;0.01,FIXED(VLOOKUP($X167,E!$B$3:'E'!$AN$500,8,FALSE),4),IF(VLOOKUP($X167,E!$B$3:'E'!$AN$500,8,FALSE)&lt;0.1,FIXED(VLOOKUP($X167,E!$B$3:'E'!$AN$500,8,FALSE),3),IF(VLOOKUP($X167,E!$B$3:'E'!$AN$500,8,FALSE)&lt;1,FIXED(VLOOKUP($X167,E!$B$3:'E'!$AN$500,8,FALSE),2),IF(VLOOKUP($X167,E!$B$3:'E'!$AN$500,8,FALSE)&lt;10,FIXED(VLOOKUP($X167,E!$B$3:'E'!$AN$500,8,FALSE),1),VLOOKUP($X167,E!$B$3:'E'!$AN$500,8,FALSE))))))))),"-")</f>
        <v>-</v>
      </c>
      <c r="L167" s="39" t="str">
        <f>IF(K167="-","(1)","")</f>
        <v>(1)</v>
      </c>
      <c r="M167" s="110" t="str">
        <f>IFERROR(IF(VLOOKUP($X167,E!$B$3:'E'!$AN$500,9,FALSE)=1000000000,"-",(IF(VLOOKUP($X167,E!$B$3:'E'!$AN$500,9,FALSE)&lt;0.0001,FIXED(VLOOKUP($X167,E!$B$3:'E'!$AN$500,9,FALSE),6),IF(VLOOKUP($X167,E!$B$3:'E'!$AN$500,9,FALSE)&lt;0.001,FIXED(VLOOKUP($X167,E!$B$3:'E'!$AN$500,9,FALSE),5),IF(VLOOKUP($X167,E!$B$3:'E'!$AN$500,9,FALSE)&lt;0.01,FIXED(VLOOKUP($X167,E!$B$3:'E'!$AN$500,9,FALSE),4),IF(VLOOKUP($X167,E!$B$3:'E'!$AN$500,9,FALSE)&lt;0.1,FIXED(VLOOKUP($X167,E!$B$3:'E'!$AN$500,9,FALSE),3),IF(VLOOKUP($X167,E!$B$3:'E'!$AN$500,9,FALSE)&lt;1,FIXED(VLOOKUP($X167,E!$B$3:'E'!$AN$500,9,FALSE),2),IF(VLOOKUP($X167,E!$B$3:'E'!$AN$500,9,FALSE)&lt;10,FIXED(VLOOKUP($X167,E!$B$3:'E'!$AN$500,9,FALSE),1),VLOOKUP($X167,E!$B$3:'E'!$AN$500,9,FALSE))))))))),"-")</f>
        <v>-</v>
      </c>
      <c r="N167" s="39" t="str">
        <f>IF(M167="-","(1)","")</f>
        <v>(1)</v>
      </c>
      <c r="O167" s="110" t="str">
        <f>IFERROR(IF(VLOOKUP($X167,E!$B$3:'E'!$AN$500,10,FALSE)=1000000000,"-",(IF(VLOOKUP($X167,E!$B$3:'E'!$AN$500,10,FALSE)&lt;0.0001,FIXED(VLOOKUP($X167,E!$B$3:'E'!$AN$500,10,FALSE),6),IF(VLOOKUP($X167,E!$B$3:'E'!$AN$500,10,FALSE)&lt;0.001,FIXED(VLOOKUP($X167,E!$B$3:'E'!$AN$500,10,FALSE),5),IF(VLOOKUP($X167,E!$B$3:'E'!$AN$500,10,FALSE)&lt;0.01,FIXED(VLOOKUP($X167,E!$B$3:'E'!$AN$500,10,FALSE),4),IF(VLOOKUP($X167,E!$B$3:'E'!$AN$500,10,FALSE)&lt;0.1,FIXED(VLOOKUP($X167,E!$B$3:'E'!$AN$500,10,FALSE),3),IF(VLOOKUP($X167,E!$B$3:'E'!$AN$500,10,FALSE)&lt;1,FIXED(VLOOKUP($X167,E!$B$3:'E'!$AN$500,10,FALSE),2),IF(VLOOKUP($X167,E!$B$3:'E'!$AN$500,10,FALSE)&lt;10,FIXED(VLOOKUP($X167,E!$B$3:'E'!$AN$500,10,FALSE),1),VLOOKUP($X167,E!$B$3:'E'!$AN$500,10,FALSE))))))))),"-")</f>
        <v>-</v>
      </c>
      <c r="Q167" s="110" t="str">
        <f>IFERROR(IF(VLOOKUP($X167,E!$B$3:'E'!$AN$500,11,FALSE)=1000000000,"-",(IF(VLOOKUP($X167,E!$B$3:'E'!$AN$500,11,FALSE)&lt;0.0001,FIXED(VLOOKUP($X167,E!$B$3:'E'!$AN$500,11,FALSE),6),IF(VLOOKUP($X167,E!$B$3:'E'!$AN$500,11,FALSE)&lt;0.001,FIXED(VLOOKUP($X167,E!$B$3:'E'!$AN$500,11,FALSE),5),IF(VLOOKUP($X167,E!$B$3:'E'!$AN$500,11,FALSE)&lt;0.01,FIXED(VLOOKUP($X167,E!$B$3:'E'!$AN$500,11,FALSE),4),IF(VLOOKUP($X167,E!$B$3:'E'!$AN$500,11,FALSE)&lt;0.1,FIXED(VLOOKUP($X167,E!$B$3:'E'!$AN$500,11,FALSE),3),IF(VLOOKUP($X167,E!$B$3:'E'!$AN$500,11,FALSE)&lt;1,FIXED(VLOOKUP($X167,E!$B$3:'E'!$AN$500,11,FALSE),2),IF(VLOOKUP($X167,E!$B$3:'E'!$AN$500,11,FALSE)&lt;10,FIXED(VLOOKUP($X167,E!$B$3:'E'!$AN$500,11,FALSE),1),VLOOKUP($X167,E!$B$3:'E'!$AN$500,11,FALSE))))))))),"-")</f>
        <v>-</v>
      </c>
      <c r="S167" s="110" t="str">
        <f>IFERROR(IF(VLOOKUP($X167,E!$B$3:'E'!$AN$500,12,FALSE)=1000000000,"-",(IF(VLOOKUP($X167,E!$B$3:'E'!$AN$500,12,FALSE)&lt;0.0001,FIXED(VLOOKUP($X167,E!$B$3:'E'!$AN$500,12,FALSE),6),IF(VLOOKUP($X167,E!$B$3:'E'!$AN$500,12,FALSE)&lt;0.001,FIXED(VLOOKUP($X167,E!$B$3:'E'!$AN$500,12,FALSE),5),IF(VLOOKUP($X167,E!$B$3:'E'!$AN$500,12,FALSE)&lt;0.01,FIXED(VLOOKUP($X167,E!$B$3:'E'!$AN$500,12,FALSE),4),IF(VLOOKUP($X167,E!$B$3:'E'!$AN$500,12,FALSE)&lt;0.1,FIXED(VLOOKUP($X167,E!$B$3:'E'!$AN$500,12,FALSE),3),IF(VLOOKUP($X167,E!$B$3:'E'!$AN$500,12,FALSE)&lt;1,FIXED(VLOOKUP($X167,E!$B$3:'E'!$AN$500,12,FALSE),2),IF(VLOOKUP($X167,E!$B$3:'E'!$AN$500,12,FALSE)&lt;10,FIXED(VLOOKUP($X167,E!$B$3:'E'!$AN$500,12,FALSE),1),VLOOKUP($X167,E!$B$3:'E'!$AN$500,12,FALSE))))))))),"-")</f>
        <v>-</v>
      </c>
      <c r="U167" s="110" t="str">
        <f>IFERROR(IF(VLOOKUP($X167,E!$B$3:'E'!$AN$500,18,FALSE)=1000000000,"-",(IF(VLOOKUP($X167,E!$B$3:'E'!$AN$500,18,FALSE)&lt;0.0001,FIXED(VLOOKUP($X167,E!$B$3:'E'!$AN$500,18,FALSE),6),IF(VLOOKUP($X167,E!$B$3:'E'!$AN$500,18,FALSE)&lt;0.001,FIXED(VLOOKUP($X167,E!$B$3:'E'!$AN$500,18,FALSE),5),IF(VLOOKUP($X167,E!$B$3:'E'!$AN$500,18,FALSE)&lt;0.01,FIXED(VLOOKUP($X167,E!$B$3:'E'!$AN$500,18,FALSE),4),IF(VLOOKUP($X167,E!$B$3:'E'!$AN$500,18,FALSE)&lt;0.1,FIXED(VLOOKUP($X167,E!$B$3:'E'!$AN$500,18,FALSE),3),IF(VLOOKUP($X167,E!$B$3:'E'!$AN$500,18,FALSE)&lt;1,FIXED(VLOOKUP($X167,E!$B$3:'E'!$AN$500,18,FALSE),2),IF(VLOOKUP($X167,E!$B$3:'E'!$AN$500,18,FALSE)&lt;10,FIXED(VLOOKUP($X167,E!$B$3:'E'!$AN$500,18,FALSE),1),VLOOKUP($X167,E!$B$3:'E'!$AN$500,18,FALSE))))))))),"-")</f>
        <v>-</v>
      </c>
      <c r="X167" s="40">
        <v>2718</v>
      </c>
    </row>
    <row r="168" spans="1:25" ht="4.5" customHeight="1" x14ac:dyDescent="0.2">
      <c r="A168" s="104"/>
    </row>
    <row r="169" spans="1:25" ht="9" customHeight="1" x14ac:dyDescent="0.2">
      <c r="A169" s="105" t="s">
        <v>2243</v>
      </c>
      <c r="B169" s="99"/>
      <c r="C169" s="99"/>
      <c r="D169" s="99"/>
    </row>
    <row r="170" spans="1:25" ht="9" customHeight="1" x14ac:dyDescent="0.2">
      <c r="A170" s="104" t="s">
        <v>904</v>
      </c>
      <c r="E170" s="110" t="str">
        <f>IFERROR(IF(VLOOKUP($X170,E!$B$3:'E'!$AN$500,5,FALSE)=1000000000,"-",(IF(VLOOKUP($X170,E!$B$3:'E'!$AN$500,5,FALSE)&lt;0.0001,FIXED(VLOOKUP($X170,E!$B$3:'E'!$AN$500,5,FALSE),6),IF(VLOOKUP($X170,E!$B$3:'E'!$AN$500,5,FALSE)&lt;0.001,FIXED(VLOOKUP($X170,E!$B$3:'E'!$AN$500,5,FALSE),5),IF(VLOOKUP($X170,E!$B$3:'E'!$AN$500,5,FALSE)&lt;0.01,FIXED(VLOOKUP($X170,E!$B$3:'E'!$AN$500,5,FALSE),4),IF(VLOOKUP($X170,E!$B$3:'E'!$AN$500,5,FALSE)&lt;0.1,FIXED(VLOOKUP($X170,E!$B$3:'E'!$AN$500,5,FALSE),3),IF(VLOOKUP($X170,E!$B$3:'E'!$AN$500,5,FALSE)&lt;1,FIXED(VLOOKUP($X170,E!$B$3:'E'!$AN$500,5,FALSE),2),IF(VLOOKUP($X170,E!$B$3:'E'!$AN$500,5,FALSE)&lt;10,FIXED(VLOOKUP($X170,E!$B$3:'E'!$AN$500,5,FALSE),1),VLOOKUP($X170,E!$B$3:'E'!$AN$500,5,FALSE))))))))),"-")</f>
        <v>0,0075</v>
      </c>
      <c r="G170" s="110" t="str">
        <f>IFERROR(IF(VLOOKUP($X170,E!$B$3:'E'!$AN$500,6,FALSE)=1000000000,"-",(IF(VLOOKUP($X170,E!$B$3:'E'!$AN$500,6,FALSE)&lt;0.0001,FIXED(VLOOKUP($X170,E!$B$3:'E'!$AN$500,6,FALSE),6),IF(VLOOKUP($X170,E!$B$3:'E'!$AN$500,6,FALSE)&lt;0.001,FIXED(VLOOKUP($X170,E!$B$3:'E'!$AN$500,6,FALSE),5),IF(VLOOKUP($X170,E!$B$3:'E'!$AN$500,6,FALSE)&lt;0.01,FIXED(VLOOKUP($X170,E!$B$3:'E'!$AN$500,6,FALSE),4),IF(VLOOKUP($X170,E!$B$3:'E'!$AN$500,6,FALSE)&lt;0.1,FIXED(VLOOKUP($X170,E!$B$3:'E'!$AN$500,6,FALSE),3),IF(VLOOKUP($X170,E!$B$3:'E'!$AN$500,6,FALSE)&lt;1,FIXED(VLOOKUP($X170,E!$B$3:'E'!$AN$500,6,FALSE),2),IF(VLOOKUP($X170,E!$B$3:'E'!$AN$500,6,FALSE)&lt;10,FIXED(VLOOKUP($X170,E!$B$3:'E'!$AN$500,6,FALSE),1),VLOOKUP($X170,E!$B$3:'E'!$AN$500,6,FALSE))))))))),"-")</f>
        <v>0,0075</v>
      </c>
      <c r="I170" s="110" t="str">
        <f>IFERROR(IF(VLOOKUP($X170,E!$B$3:'E'!$AN$500,7,FALSE)=1000000000,"-",(IF(VLOOKUP($X170,E!$B$3:'E'!$AN$500,7,FALSE)&lt;0.0001,FIXED(VLOOKUP($X170,E!$B$3:'E'!$AN$500,7,FALSE),6),IF(VLOOKUP($X170,E!$B$3:'E'!$AN$500,7,FALSE)&lt;0.001,FIXED(VLOOKUP($X170,E!$B$3:'E'!$AN$500,7,FALSE),5),IF(VLOOKUP($X170,E!$B$3:'E'!$AN$500,7,FALSE)&lt;0.01,FIXED(VLOOKUP($X170,E!$B$3:'E'!$AN$500,7,FALSE),4),IF(VLOOKUP($X170,E!$B$3:'E'!$AN$500,7,FALSE)&lt;0.1,FIXED(VLOOKUP($X170,E!$B$3:'E'!$AN$500,7,FALSE),3),IF(VLOOKUP($X170,E!$B$3:'E'!$AN$500,7,FALSE)&lt;1,FIXED(VLOOKUP($X170,E!$B$3:'E'!$AN$500,7,FALSE),2),IF(VLOOKUP($X170,E!$B$3:'E'!$AN$500,7,FALSE)&lt;10,FIXED(VLOOKUP($X170,E!$B$3:'E'!$AN$500,7,FALSE),1),VLOOKUP($X170,E!$B$3:'E'!$AN$500,7,FALSE))))))))),"-")</f>
        <v>0,0075</v>
      </c>
      <c r="K170" s="110" t="str">
        <f>IFERROR(IF(VLOOKUP($X170,E!$B$3:'E'!$AN$500,8,FALSE)=1000000000,"-",(IF(VLOOKUP($X170,E!$B$3:'E'!$AN$500,8,FALSE)&lt;0.0001,FIXED(VLOOKUP($X170,E!$B$3:'E'!$AN$500,8,FALSE),6),IF(VLOOKUP($X170,E!$B$3:'E'!$AN$500,8,FALSE)&lt;0.001,FIXED(VLOOKUP($X170,E!$B$3:'E'!$AN$500,8,FALSE),5),IF(VLOOKUP($X170,E!$B$3:'E'!$AN$500,8,FALSE)&lt;0.01,FIXED(VLOOKUP($X170,E!$B$3:'E'!$AN$500,8,FALSE),4),IF(VLOOKUP($X170,E!$B$3:'E'!$AN$500,8,FALSE)&lt;0.1,FIXED(VLOOKUP($X170,E!$B$3:'E'!$AN$500,8,FALSE),3),IF(VLOOKUP($X170,E!$B$3:'E'!$AN$500,8,FALSE)&lt;1,FIXED(VLOOKUP($X170,E!$B$3:'E'!$AN$500,8,FALSE),2),IF(VLOOKUP($X170,E!$B$3:'E'!$AN$500,8,FALSE)&lt;10,FIXED(VLOOKUP($X170,E!$B$3:'E'!$AN$500,8,FALSE),1),VLOOKUP($X170,E!$B$3:'E'!$AN$500,8,FALSE))))))))),"-")</f>
        <v>-</v>
      </c>
      <c r="L170" s="39" t="str">
        <f>IF(K170="-","(1)","")</f>
        <v>(1)</v>
      </c>
      <c r="M170" s="110" t="str">
        <f>IFERROR(IF(VLOOKUP($X170,E!$B$3:'E'!$AN$500,9,FALSE)=1000000000,"-",(IF(VLOOKUP($X170,E!$B$3:'E'!$AN$500,9,FALSE)&lt;0.0001,FIXED(VLOOKUP($X170,E!$B$3:'E'!$AN$500,9,FALSE),6),IF(VLOOKUP($X170,E!$B$3:'E'!$AN$500,9,FALSE)&lt;0.001,FIXED(VLOOKUP($X170,E!$B$3:'E'!$AN$500,9,FALSE),5),IF(VLOOKUP($X170,E!$B$3:'E'!$AN$500,9,FALSE)&lt;0.01,FIXED(VLOOKUP($X170,E!$B$3:'E'!$AN$500,9,FALSE),4),IF(VLOOKUP($X170,E!$B$3:'E'!$AN$500,9,FALSE)&lt;0.1,FIXED(VLOOKUP($X170,E!$B$3:'E'!$AN$500,9,FALSE),3),IF(VLOOKUP($X170,E!$B$3:'E'!$AN$500,9,FALSE)&lt;1,FIXED(VLOOKUP($X170,E!$B$3:'E'!$AN$500,9,FALSE),2),IF(VLOOKUP($X170,E!$B$3:'E'!$AN$500,9,FALSE)&lt;10,FIXED(VLOOKUP($X170,E!$B$3:'E'!$AN$500,9,FALSE),1),VLOOKUP($X170,E!$B$3:'E'!$AN$500,9,FALSE))))))))),"-")</f>
        <v>-</v>
      </c>
      <c r="N170" s="39" t="str">
        <f>IF(M170="-","(1)","")</f>
        <v>(1)</v>
      </c>
      <c r="O170" s="110" t="str">
        <f>IFERROR(IF(VLOOKUP($X170,E!$B$3:'E'!$AN$500,10,FALSE)=1000000000,"-",(IF(VLOOKUP($X170,E!$B$3:'E'!$AN$500,10,FALSE)&lt;0.0001,FIXED(VLOOKUP($X170,E!$B$3:'E'!$AN$500,10,FALSE),6),IF(VLOOKUP($X170,E!$B$3:'E'!$AN$500,10,FALSE)&lt;0.001,FIXED(VLOOKUP($X170,E!$B$3:'E'!$AN$500,10,FALSE),5),IF(VLOOKUP($X170,E!$B$3:'E'!$AN$500,10,FALSE)&lt;0.01,FIXED(VLOOKUP($X170,E!$B$3:'E'!$AN$500,10,FALSE),4),IF(VLOOKUP($X170,E!$B$3:'E'!$AN$500,10,FALSE)&lt;0.1,FIXED(VLOOKUP($X170,E!$B$3:'E'!$AN$500,10,FALSE),3),IF(VLOOKUP($X170,E!$B$3:'E'!$AN$500,10,FALSE)&lt;1,FIXED(VLOOKUP($X170,E!$B$3:'E'!$AN$500,10,FALSE),2),IF(VLOOKUP($X170,E!$B$3:'E'!$AN$500,10,FALSE)&lt;10,FIXED(VLOOKUP($X170,E!$B$3:'E'!$AN$500,10,FALSE),1),VLOOKUP($X170,E!$B$3:'E'!$AN$500,10,FALSE))))))))),"-")</f>
        <v>-</v>
      </c>
      <c r="Q170" s="110" t="str">
        <f>IFERROR(IF(VLOOKUP($X170,E!$B$3:'E'!$AN$500,11,FALSE)=1000000000,"-",(IF(VLOOKUP($X170,E!$B$3:'E'!$AN$500,11,FALSE)&lt;0.0001,FIXED(VLOOKUP($X170,E!$B$3:'E'!$AN$500,11,FALSE),6),IF(VLOOKUP($X170,E!$B$3:'E'!$AN$500,11,FALSE)&lt;0.001,FIXED(VLOOKUP($X170,E!$B$3:'E'!$AN$500,11,FALSE),5),IF(VLOOKUP($X170,E!$B$3:'E'!$AN$500,11,FALSE)&lt;0.01,FIXED(VLOOKUP($X170,E!$B$3:'E'!$AN$500,11,FALSE),4),IF(VLOOKUP($X170,E!$B$3:'E'!$AN$500,11,FALSE)&lt;0.1,FIXED(VLOOKUP($X170,E!$B$3:'E'!$AN$500,11,FALSE),3),IF(VLOOKUP($X170,E!$B$3:'E'!$AN$500,11,FALSE)&lt;1,FIXED(VLOOKUP($X170,E!$B$3:'E'!$AN$500,11,FALSE),2),IF(VLOOKUP($X170,E!$B$3:'E'!$AN$500,11,FALSE)&lt;10,FIXED(VLOOKUP($X170,E!$B$3:'E'!$AN$500,11,FALSE),1),VLOOKUP($X170,E!$B$3:'E'!$AN$500,11,FALSE))))))))),"-")</f>
        <v>-</v>
      </c>
      <c r="S170" s="110" t="str">
        <f>IFERROR(IF(VLOOKUP($X170,E!$B$3:'E'!$AN$500,12,FALSE)=1000000000,"-",(IF(VLOOKUP($X170,E!$B$3:'E'!$AN$500,12,FALSE)&lt;0.0001,FIXED(VLOOKUP($X170,E!$B$3:'E'!$AN$500,12,FALSE),6),IF(VLOOKUP($X170,E!$B$3:'E'!$AN$500,12,FALSE)&lt;0.001,FIXED(VLOOKUP($X170,E!$B$3:'E'!$AN$500,12,FALSE),5),IF(VLOOKUP($X170,E!$B$3:'E'!$AN$500,12,FALSE)&lt;0.01,FIXED(VLOOKUP($X170,E!$B$3:'E'!$AN$500,12,FALSE),4),IF(VLOOKUP($X170,E!$B$3:'E'!$AN$500,12,FALSE)&lt;0.1,FIXED(VLOOKUP($X170,E!$B$3:'E'!$AN$500,12,FALSE),3),IF(VLOOKUP($X170,E!$B$3:'E'!$AN$500,12,FALSE)&lt;1,FIXED(VLOOKUP($X170,E!$B$3:'E'!$AN$500,12,FALSE),2),IF(VLOOKUP($X170,E!$B$3:'E'!$AN$500,12,FALSE)&lt;10,FIXED(VLOOKUP($X170,E!$B$3:'E'!$AN$500,12,FALSE),1),VLOOKUP($X170,E!$B$3:'E'!$AN$500,12,FALSE))))))))),"-")</f>
        <v>-</v>
      </c>
      <c r="U170" s="110" t="str">
        <f>IFERROR(IF(VLOOKUP($X170,E!$B$3:'E'!$AN$500,18,FALSE)=1000000000,"-",(IF(VLOOKUP($X170,E!$B$3:'E'!$AN$500,18,FALSE)&lt;0.0001,FIXED(VLOOKUP($X170,E!$B$3:'E'!$AN$500,18,FALSE),6),IF(VLOOKUP($X170,E!$B$3:'E'!$AN$500,18,FALSE)&lt;0.001,FIXED(VLOOKUP($X170,E!$B$3:'E'!$AN$500,18,FALSE),5),IF(VLOOKUP($X170,E!$B$3:'E'!$AN$500,18,FALSE)&lt;0.01,FIXED(VLOOKUP($X170,E!$B$3:'E'!$AN$500,18,FALSE),4),IF(VLOOKUP($X170,E!$B$3:'E'!$AN$500,18,FALSE)&lt;0.1,FIXED(VLOOKUP($X170,E!$B$3:'E'!$AN$500,18,FALSE),3),IF(VLOOKUP($X170,E!$B$3:'E'!$AN$500,18,FALSE)&lt;1,FIXED(VLOOKUP($X170,E!$B$3:'E'!$AN$500,18,FALSE),2),IF(VLOOKUP($X170,E!$B$3:'E'!$AN$500,18,FALSE)&lt;10,FIXED(VLOOKUP($X170,E!$B$3:'E'!$AN$500,18,FALSE),1),VLOOKUP($X170,E!$B$3:'E'!$AN$500,18,FALSE))))))))),"-")</f>
        <v>-</v>
      </c>
      <c r="X170" s="40">
        <v>328</v>
      </c>
    </row>
    <row r="171" spans="1:25" ht="4.5" customHeight="1" x14ac:dyDescent="0.2">
      <c r="A171" s="104"/>
    </row>
    <row r="172" spans="1:25" ht="9" customHeight="1" x14ac:dyDescent="0.2">
      <c r="A172" s="105" t="s">
        <v>2244</v>
      </c>
      <c r="B172" s="99"/>
      <c r="C172" s="99"/>
      <c r="D172" s="99"/>
    </row>
    <row r="173" spans="1:25" ht="9" customHeight="1" x14ac:dyDescent="0.2">
      <c r="A173" s="104" t="s">
        <v>2245</v>
      </c>
      <c r="E173" s="110" t="str">
        <f>IFERROR(IF(VLOOKUP($X173,E!$B$3:'E'!$AN$500,5,FALSE)=1000000000,"-",(IF(VLOOKUP($X173,E!$B$3:'E'!$AN$500,5,FALSE)&lt;0.0001,FIXED(VLOOKUP($X173,E!$B$3:'E'!$AN$500,5,FALSE),6),IF(VLOOKUP($X173,E!$B$3:'E'!$AN$500,5,FALSE)&lt;0.001,FIXED(VLOOKUP($X173,E!$B$3:'E'!$AN$500,5,FALSE),5),IF(VLOOKUP($X173,E!$B$3:'E'!$AN$500,5,FALSE)&lt;0.01,FIXED(VLOOKUP($X173,E!$B$3:'E'!$AN$500,5,FALSE),4),IF(VLOOKUP($X173,E!$B$3:'E'!$AN$500,5,FALSE)&lt;0.1,FIXED(VLOOKUP($X173,E!$B$3:'E'!$AN$500,5,FALSE),3),IF(VLOOKUP($X173,E!$B$3:'E'!$AN$500,5,FALSE)&lt;1,FIXED(VLOOKUP($X173,E!$B$3:'E'!$AN$500,5,FALSE),2),IF(VLOOKUP($X173,E!$B$3:'E'!$AN$500,5,FALSE)&lt;10,FIXED(VLOOKUP($X173,E!$B$3:'E'!$AN$500,5,FALSE),1),VLOOKUP($X173,E!$B$3:'E'!$AN$500,5,FALSE))))))))),"-")</f>
        <v>0,15</v>
      </c>
      <c r="G173" s="110" t="str">
        <f>IFERROR(IF(VLOOKUP($X173,E!$B$3:'E'!$AN$500,6,FALSE)=1000000000,"-",(IF(VLOOKUP($X173,E!$B$3:'E'!$AN$500,6,FALSE)&lt;0.0001,FIXED(VLOOKUP($X173,E!$B$3:'E'!$AN$500,6,FALSE),6),IF(VLOOKUP($X173,E!$B$3:'E'!$AN$500,6,FALSE)&lt;0.001,FIXED(VLOOKUP($X173,E!$B$3:'E'!$AN$500,6,FALSE),5),IF(VLOOKUP($X173,E!$B$3:'E'!$AN$500,6,FALSE)&lt;0.01,FIXED(VLOOKUP($X173,E!$B$3:'E'!$AN$500,6,FALSE),4),IF(VLOOKUP($X173,E!$B$3:'E'!$AN$500,6,FALSE)&lt;0.1,FIXED(VLOOKUP($X173,E!$B$3:'E'!$AN$500,6,FALSE),3),IF(VLOOKUP($X173,E!$B$3:'E'!$AN$500,6,FALSE)&lt;1,FIXED(VLOOKUP($X173,E!$B$3:'E'!$AN$500,6,FALSE),2),IF(VLOOKUP($X173,E!$B$3:'E'!$AN$500,6,FALSE)&lt;10,FIXED(VLOOKUP($X173,E!$B$3:'E'!$AN$500,6,FALSE),1),VLOOKUP($X173,E!$B$3:'E'!$AN$500,6,FALSE))))))))),"-")</f>
        <v>0,50</v>
      </c>
      <c r="I173" s="110" t="str">
        <f>IFERROR(IF(VLOOKUP($X173,E!$B$3:'E'!$AN$500,7,FALSE)=1000000000,"-",(IF(VLOOKUP($X173,E!$B$3:'E'!$AN$500,7,FALSE)&lt;0.0001,FIXED(VLOOKUP($X173,E!$B$3:'E'!$AN$500,7,FALSE),6),IF(VLOOKUP($X173,E!$B$3:'E'!$AN$500,7,FALSE)&lt;0.001,FIXED(VLOOKUP($X173,E!$B$3:'E'!$AN$500,7,FALSE),5),IF(VLOOKUP($X173,E!$B$3:'E'!$AN$500,7,FALSE)&lt;0.01,FIXED(VLOOKUP($X173,E!$B$3:'E'!$AN$500,7,FALSE),4),IF(VLOOKUP($X173,E!$B$3:'E'!$AN$500,7,FALSE)&lt;0.1,FIXED(VLOOKUP($X173,E!$B$3:'E'!$AN$500,7,FALSE),3),IF(VLOOKUP($X173,E!$B$3:'E'!$AN$500,7,FALSE)&lt;1,FIXED(VLOOKUP($X173,E!$B$3:'E'!$AN$500,7,FALSE),2),IF(VLOOKUP($X173,E!$B$3:'E'!$AN$500,7,FALSE)&lt;10,FIXED(VLOOKUP($X173,E!$B$3:'E'!$AN$500,7,FALSE),1),VLOOKUP($X173,E!$B$3:'E'!$AN$500,7,FALSE))))))))),"-")</f>
        <v>2,5</v>
      </c>
      <c r="K173" s="110" t="str">
        <f>IFERROR(IF(VLOOKUP($X173,E!$B$3:'E'!$AN$500,8,FALSE)=1000000000,"-",(IF(VLOOKUP($X173,E!$B$3:'E'!$AN$500,8,FALSE)&lt;0.0001,FIXED(VLOOKUP($X173,E!$B$3:'E'!$AN$500,8,FALSE),6),IF(VLOOKUP($X173,E!$B$3:'E'!$AN$500,8,FALSE)&lt;0.001,FIXED(VLOOKUP($X173,E!$B$3:'E'!$AN$500,8,FALSE),5),IF(VLOOKUP($X173,E!$B$3:'E'!$AN$500,8,FALSE)&lt;0.01,FIXED(VLOOKUP($X173,E!$B$3:'E'!$AN$500,8,FALSE),4),IF(VLOOKUP($X173,E!$B$3:'E'!$AN$500,8,FALSE)&lt;0.1,FIXED(VLOOKUP($X173,E!$B$3:'E'!$AN$500,8,FALSE),3),IF(VLOOKUP($X173,E!$B$3:'E'!$AN$500,8,FALSE)&lt;1,FIXED(VLOOKUP($X173,E!$B$3:'E'!$AN$500,8,FALSE),2),IF(VLOOKUP($X173,E!$B$3:'E'!$AN$500,8,FALSE)&lt;10,FIXED(VLOOKUP($X173,E!$B$3:'E'!$AN$500,8,FALSE),1),VLOOKUP($X173,E!$B$3:'E'!$AN$500,8,FALSE))))))))),"-")</f>
        <v>2,5</v>
      </c>
      <c r="M173" s="110" t="str">
        <f>IFERROR(IF(VLOOKUP($X173,E!$B$3:'E'!$AN$500,9,FALSE)=1000000000,"-",(IF(VLOOKUP($X173,E!$B$3:'E'!$AN$500,9,FALSE)&lt;0.0001,FIXED(VLOOKUP($X173,E!$B$3:'E'!$AN$500,9,FALSE),6),IF(VLOOKUP($X173,E!$B$3:'E'!$AN$500,9,FALSE)&lt;0.001,FIXED(VLOOKUP($X173,E!$B$3:'E'!$AN$500,9,FALSE),5),IF(VLOOKUP($X173,E!$B$3:'E'!$AN$500,9,FALSE)&lt;0.01,FIXED(VLOOKUP($X173,E!$B$3:'E'!$AN$500,9,FALSE),4),IF(VLOOKUP($X173,E!$B$3:'E'!$AN$500,9,FALSE)&lt;0.1,FIXED(VLOOKUP($X173,E!$B$3:'E'!$AN$500,9,FALSE),3),IF(VLOOKUP($X173,E!$B$3:'E'!$AN$500,9,FALSE)&lt;1,FIXED(VLOOKUP($X173,E!$B$3:'E'!$AN$500,9,FALSE),2),IF(VLOOKUP($X173,E!$B$3:'E'!$AN$500,9,FALSE)&lt;10,FIXED(VLOOKUP($X173,E!$B$3:'E'!$AN$500,9,FALSE),1),VLOOKUP($X173,E!$B$3:'E'!$AN$500,9,FALSE))))))))),"-")</f>
        <v>2,5</v>
      </c>
      <c r="O173" s="110" t="str">
        <f>IFERROR(IF(VLOOKUP($X173,E!$B$3:'E'!$AN$500,10,FALSE)=1000000000,"-",(IF(VLOOKUP($X173,E!$B$3:'E'!$AN$500,10,FALSE)&lt;0.0001,FIXED(VLOOKUP($X173,E!$B$3:'E'!$AN$500,10,FALSE),6),IF(VLOOKUP($X173,E!$B$3:'E'!$AN$500,10,FALSE)&lt;0.001,FIXED(VLOOKUP($X173,E!$B$3:'E'!$AN$500,10,FALSE),5),IF(VLOOKUP($X173,E!$B$3:'E'!$AN$500,10,FALSE)&lt;0.01,FIXED(VLOOKUP($X173,E!$B$3:'E'!$AN$500,10,FALSE),4),IF(VLOOKUP($X173,E!$B$3:'E'!$AN$500,10,FALSE)&lt;0.1,FIXED(VLOOKUP($X173,E!$B$3:'E'!$AN$500,10,FALSE),3),IF(VLOOKUP($X173,E!$B$3:'E'!$AN$500,10,FALSE)&lt;1,FIXED(VLOOKUP($X173,E!$B$3:'E'!$AN$500,10,FALSE),2),IF(VLOOKUP($X173,E!$B$3:'E'!$AN$500,10,FALSE)&lt;10,FIXED(VLOOKUP($X173,E!$B$3:'E'!$AN$500,10,FALSE),1),VLOOKUP($X173,E!$B$3:'E'!$AN$500,10,FALSE))))))))),"-")</f>
        <v>-</v>
      </c>
      <c r="Q173" s="110" t="str">
        <f>IFERROR(IF(VLOOKUP($X173,E!$B$3:'E'!$AN$500,11,FALSE)=1000000000,"-",(IF(VLOOKUP($X173,E!$B$3:'E'!$AN$500,11,FALSE)&lt;0.0001,FIXED(VLOOKUP($X173,E!$B$3:'E'!$AN$500,11,FALSE),6),IF(VLOOKUP($X173,E!$B$3:'E'!$AN$500,11,FALSE)&lt;0.001,FIXED(VLOOKUP($X173,E!$B$3:'E'!$AN$500,11,FALSE),5),IF(VLOOKUP($X173,E!$B$3:'E'!$AN$500,11,FALSE)&lt;0.01,FIXED(VLOOKUP($X173,E!$B$3:'E'!$AN$500,11,FALSE),4),IF(VLOOKUP($X173,E!$B$3:'E'!$AN$500,11,FALSE)&lt;0.1,FIXED(VLOOKUP($X173,E!$B$3:'E'!$AN$500,11,FALSE),3),IF(VLOOKUP($X173,E!$B$3:'E'!$AN$500,11,FALSE)&lt;1,FIXED(VLOOKUP($X173,E!$B$3:'E'!$AN$500,11,FALSE),2),IF(VLOOKUP($X173,E!$B$3:'E'!$AN$500,11,FALSE)&lt;10,FIXED(VLOOKUP($X173,E!$B$3:'E'!$AN$500,11,FALSE),1),VLOOKUP($X173,E!$B$3:'E'!$AN$500,11,FALSE))))))))),"-")</f>
        <v>-</v>
      </c>
      <c r="S173" s="110" t="str">
        <f>IFERROR(IF(VLOOKUP($X173,E!$B$3:'E'!$AN$500,12,FALSE)=1000000000,"-",(IF(VLOOKUP($X173,E!$B$3:'E'!$AN$500,12,FALSE)&lt;0.0001,FIXED(VLOOKUP($X173,E!$B$3:'E'!$AN$500,12,FALSE),6),IF(VLOOKUP($X173,E!$B$3:'E'!$AN$500,12,FALSE)&lt;0.001,FIXED(VLOOKUP($X173,E!$B$3:'E'!$AN$500,12,FALSE),5),IF(VLOOKUP($X173,E!$B$3:'E'!$AN$500,12,FALSE)&lt;0.01,FIXED(VLOOKUP($X173,E!$B$3:'E'!$AN$500,12,FALSE),4),IF(VLOOKUP($X173,E!$B$3:'E'!$AN$500,12,FALSE)&lt;0.1,FIXED(VLOOKUP($X173,E!$B$3:'E'!$AN$500,12,FALSE),3),IF(VLOOKUP($X173,E!$B$3:'E'!$AN$500,12,FALSE)&lt;1,FIXED(VLOOKUP($X173,E!$B$3:'E'!$AN$500,12,FALSE),2),IF(VLOOKUP($X173,E!$B$3:'E'!$AN$500,12,FALSE)&lt;10,FIXED(VLOOKUP($X173,E!$B$3:'E'!$AN$500,12,FALSE),1),VLOOKUP($X173,E!$B$3:'E'!$AN$500,12,FALSE))))))))),"-")</f>
        <v>2,5</v>
      </c>
      <c r="U173" s="110" t="str">
        <f>IFERROR(IF(VLOOKUP($X173,E!$B$3:'E'!$AN$500,18,FALSE)=1000000000,"-",(IF(VLOOKUP($X173,E!$B$3:'E'!$AN$500,18,FALSE)&lt;0.0001,FIXED(VLOOKUP($X173,E!$B$3:'E'!$AN$500,18,FALSE),6),IF(VLOOKUP($X173,E!$B$3:'E'!$AN$500,18,FALSE)&lt;0.001,FIXED(VLOOKUP($X173,E!$B$3:'E'!$AN$500,18,FALSE),5),IF(VLOOKUP($X173,E!$B$3:'E'!$AN$500,18,FALSE)&lt;0.01,FIXED(VLOOKUP($X173,E!$B$3:'E'!$AN$500,18,FALSE),4),IF(VLOOKUP($X173,E!$B$3:'E'!$AN$500,18,FALSE)&lt;0.1,FIXED(VLOOKUP($X173,E!$B$3:'E'!$AN$500,18,FALSE),3),IF(VLOOKUP($X173,E!$B$3:'E'!$AN$500,18,FALSE)&lt;1,FIXED(VLOOKUP($X173,E!$B$3:'E'!$AN$500,18,FALSE),2),IF(VLOOKUP($X173,E!$B$3:'E'!$AN$500,18,FALSE)&lt;10,FIXED(VLOOKUP($X173,E!$B$3:'E'!$AN$500,18,FALSE),1),VLOOKUP($X173,E!$B$3:'E'!$AN$500,18,FALSE))))))))),"-")</f>
        <v>0,70</v>
      </c>
      <c r="X173" s="40">
        <v>2583</v>
      </c>
    </row>
    <row r="174" spans="1:25" ht="9" customHeight="1" x14ac:dyDescent="0.2">
      <c r="A174" s="104" t="s">
        <v>2246</v>
      </c>
      <c r="E174" s="110" t="str">
        <f>IFERROR(IF(VLOOKUP($X174,E!$B$3:'E'!$AN$500,5,FALSE)=1000000000,"-",(IF(VLOOKUP($X174,E!$B$3:'E'!$AN$500,5,FALSE)&lt;0.0001,FIXED(VLOOKUP($X174,E!$B$3:'E'!$AN$500,5,FALSE),6),IF(VLOOKUP($X174,E!$B$3:'E'!$AN$500,5,FALSE)&lt;0.001,FIXED(VLOOKUP($X174,E!$B$3:'E'!$AN$500,5,FALSE),5),IF(VLOOKUP($X174,E!$B$3:'E'!$AN$500,5,FALSE)&lt;0.01,FIXED(VLOOKUP($X174,E!$B$3:'E'!$AN$500,5,FALSE),4),IF(VLOOKUP($X174,E!$B$3:'E'!$AN$500,5,FALSE)&lt;0.1,FIXED(VLOOKUP($X174,E!$B$3:'E'!$AN$500,5,FALSE),3),IF(VLOOKUP($X174,E!$B$3:'E'!$AN$500,5,FALSE)&lt;1,FIXED(VLOOKUP($X174,E!$B$3:'E'!$AN$500,5,FALSE),2),IF(VLOOKUP($X174,E!$B$3:'E'!$AN$500,5,FALSE)&lt;10,FIXED(VLOOKUP($X174,E!$B$3:'E'!$AN$500,5,FALSE),1),VLOOKUP($X174,E!$B$3:'E'!$AN$500,5,FALSE))))))))),"-")</f>
        <v>0,065</v>
      </c>
      <c r="G174" s="110" t="str">
        <f>IFERROR(IF(VLOOKUP($X174,E!$B$3:'E'!$AN$500,6,FALSE)=1000000000,"-",(IF(VLOOKUP($X174,E!$B$3:'E'!$AN$500,6,FALSE)&lt;0.0001,FIXED(VLOOKUP($X174,E!$B$3:'E'!$AN$500,6,FALSE),6),IF(VLOOKUP($X174,E!$B$3:'E'!$AN$500,6,FALSE)&lt;0.001,FIXED(VLOOKUP($X174,E!$B$3:'E'!$AN$500,6,FALSE),5),IF(VLOOKUP($X174,E!$B$3:'E'!$AN$500,6,FALSE)&lt;0.01,FIXED(VLOOKUP($X174,E!$B$3:'E'!$AN$500,6,FALSE),4),IF(VLOOKUP($X174,E!$B$3:'E'!$AN$500,6,FALSE)&lt;0.1,FIXED(VLOOKUP($X174,E!$B$3:'E'!$AN$500,6,FALSE),3),IF(VLOOKUP($X174,E!$B$3:'E'!$AN$500,6,FALSE)&lt;1,FIXED(VLOOKUP($X174,E!$B$3:'E'!$AN$500,6,FALSE),2),IF(VLOOKUP($X174,E!$B$3:'E'!$AN$500,6,FALSE)&lt;10,FIXED(VLOOKUP($X174,E!$B$3:'E'!$AN$500,6,FALSE),1),VLOOKUP($X174,E!$B$3:'E'!$AN$500,6,FALSE))))))))),"-")</f>
        <v>0,065</v>
      </c>
      <c r="I174" s="110" t="str">
        <f>IFERROR(IF(VLOOKUP($X174,E!$B$3:'E'!$AN$500,7,FALSE)=1000000000,"-",(IF(VLOOKUP($X174,E!$B$3:'E'!$AN$500,7,FALSE)&lt;0.0001,FIXED(VLOOKUP($X174,E!$B$3:'E'!$AN$500,7,FALSE),6),IF(VLOOKUP($X174,E!$B$3:'E'!$AN$500,7,FALSE)&lt;0.001,FIXED(VLOOKUP($X174,E!$B$3:'E'!$AN$500,7,FALSE),5),IF(VLOOKUP($X174,E!$B$3:'E'!$AN$500,7,FALSE)&lt;0.01,FIXED(VLOOKUP($X174,E!$B$3:'E'!$AN$500,7,FALSE),4),IF(VLOOKUP($X174,E!$B$3:'E'!$AN$500,7,FALSE)&lt;0.1,FIXED(VLOOKUP($X174,E!$B$3:'E'!$AN$500,7,FALSE),3),IF(VLOOKUP($X174,E!$B$3:'E'!$AN$500,7,FALSE)&lt;1,FIXED(VLOOKUP($X174,E!$B$3:'E'!$AN$500,7,FALSE),2),IF(VLOOKUP($X174,E!$B$3:'E'!$AN$500,7,FALSE)&lt;10,FIXED(VLOOKUP($X174,E!$B$3:'E'!$AN$500,7,FALSE),1),VLOOKUP($X174,E!$B$3:'E'!$AN$500,7,FALSE))))))))),"-")</f>
        <v>0,065</v>
      </c>
      <c r="K174" s="110" t="str">
        <f>IFERROR(IF(VLOOKUP($X174,E!$B$3:'E'!$AN$500,8,FALSE)=1000000000,"-",(IF(VLOOKUP($X174,E!$B$3:'E'!$AN$500,8,FALSE)&lt;0.0001,FIXED(VLOOKUP($X174,E!$B$3:'E'!$AN$500,8,FALSE),6),IF(VLOOKUP($X174,E!$B$3:'E'!$AN$500,8,FALSE)&lt;0.001,FIXED(VLOOKUP($X174,E!$B$3:'E'!$AN$500,8,FALSE),5),IF(VLOOKUP($X174,E!$B$3:'E'!$AN$500,8,FALSE)&lt;0.01,FIXED(VLOOKUP($X174,E!$B$3:'E'!$AN$500,8,FALSE),4),IF(VLOOKUP($X174,E!$B$3:'E'!$AN$500,8,FALSE)&lt;0.1,FIXED(VLOOKUP($X174,E!$B$3:'E'!$AN$500,8,FALSE),3),IF(VLOOKUP($X174,E!$B$3:'E'!$AN$500,8,FALSE)&lt;1,FIXED(VLOOKUP($X174,E!$B$3:'E'!$AN$500,8,FALSE),2),IF(VLOOKUP($X174,E!$B$3:'E'!$AN$500,8,FALSE)&lt;10,FIXED(VLOOKUP($X174,E!$B$3:'E'!$AN$500,8,FALSE),1),VLOOKUP($X174,E!$B$3:'E'!$AN$500,8,FALSE))))))))),"-")</f>
        <v>-</v>
      </c>
      <c r="L174" s="39" t="str">
        <f>IF(K174="-","(1)","")</f>
        <v>(1)</v>
      </c>
      <c r="M174" s="110" t="str">
        <f>IFERROR(IF(VLOOKUP($X174,E!$B$3:'E'!$AN$500,9,FALSE)=1000000000,"-",(IF(VLOOKUP($X174,E!$B$3:'E'!$AN$500,9,FALSE)&lt;0.0001,FIXED(VLOOKUP($X174,E!$B$3:'E'!$AN$500,9,FALSE),6),IF(VLOOKUP($X174,E!$B$3:'E'!$AN$500,9,FALSE)&lt;0.001,FIXED(VLOOKUP($X174,E!$B$3:'E'!$AN$500,9,FALSE),5),IF(VLOOKUP($X174,E!$B$3:'E'!$AN$500,9,FALSE)&lt;0.01,FIXED(VLOOKUP($X174,E!$B$3:'E'!$AN$500,9,FALSE),4),IF(VLOOKUP($X174,E!$B$3:'E'!$AN$500,9,FALSE)&lt;0.1,FIXED(VLOOKUP($X174,E!$B$3:'E'!$AN$500,9,FALSE),3),IF(VLOOKUP($X174,E!$B$3:'E'!$AN$500,9,FALSE)&lt;1,FIXED(VLOOKUP($X174,E!$B$3:'E'!$AN$500,9,FALSE),2),IF(VLOOKUP($X174,E!$B$3:'E'!$AN$500,9,FALSE)&lt;10,FIXED(VLOOKUP($X174,E!$B$3:'E'!$AN$500,9,FALSE),1),VLOOKUP($X174,E!$B$3:'E'!$AN$500,9,FALSE))))))))),"-")</f>
        <v>-</v>
      </c>
      <c r="N174" s="39" t="str">
        <f>IF(M174="-","(1)","")</f>
        <v>(1)</v>
      </c>
      <c r="O174" s="110" t="str">
        <f>IFERROR(IF(VLOOKUP($X174,E!$B$3:'E'!$AN$500,10,FALSE)=1000000000,"-",(IF(VLOOKUP($X174,E!$B$3:'E'!$AN$500,10,FALSE)&lt;0.0001,FIXED(VLOOKUP($X174,E!$B$3:'E'!$AN$500,10,FALSE),6),IF(VLOOKUP($X174,E!$B$3:'E'!$AN$500,10,FALSE)&lt;0.001,FIXED(VLOOKUP($X174,E!$B$3:'E'!$AN$500,10,FALSE),5),IF(VLOOKUP($X174,E!$B$3:'E'!$AN$500,10,FALSE)&lt;0.01,FIXED(VLOOKUP($X174,E!$B$3:'E'!$AN$500,10,FALSE),4),IF(VLOOKUP($X174,E!$B$3:'E'!$AN$500,10,FALSE)&lt;0.1,FIXED(VLOOKUP($X174,E!$B$3:'E'!$AN$500,10,FALSE),3),IF(VLOOKUP($X174,E!$B$3:'E'!$AN$500,10,FALSE)&lt;1,FIXED(VLOOKUP($X174,E!$B$3:'E'!$AN$500,10,FALSE),2),IF(VLOOKUP($X174,E!$B$3:'E'!$AN$500,10,FALSE)&lt;10,FIXED(VLOOKUP($X174,E!$B$3:'E'!$AN$500,10,FALSE),1),VLOOKUP($X174,E!$B$3:'E'!$AN$500,10,FALSE))))))))),"-")</f>
        <v>-</v>
      </c>
      <c r="Q174" s="110" t="str">
        <f>IFERROR(IF(VLOOKUP($X174,E!$B$3:'E'!$AN$500,11,FALSE)=1000000000,"-",(IF(VLOOKUP($X174,E!$B$3:'E'!$AN$500,11,FALSE)&lt;0.0001,FIXED(VLOOKUP($X174,E!$B$3:'E'!$AN$500,11,FALSE),6),IF(VLOOKUP($X174,E!$B$3:'E'!$AN$500,11,FALSE)&lt;0.001,FIXED(VLOOKUP($X174,E!$B$3:'E'!$AN$500,11,FALSE),5),IF(VLOOKUP($X174,E!$B$3:'E'!$AN$500,11,FALSE)&lt;0.01,FIXED(VLOOKUP($X174,E!$B$3:'E'!$AN$500,11,FALSE),4),IF(VLOOKUP($X174,E!$B$3:'E'!$AN$500,11,FALSE)&lt;0.1,FIXED(VLOOKUP($X174,E!$B$3:'E'!$AN$500,11,FALSE),3),IF(VLOOKUP($X174,E!$B$3:'E'!$AN$500,11,FALSE)&lt;1,FIXED(VLOOKUP($X174,E!$B$3:'E'!$AN$500,11,FALSE),2),IF(VLOOKUP($X174,E!$B$3:'E'!$AN$500,11,FALSE)&lt;10,FIXED(VLOOKUP($X174,E!$B$3:'E'!$AN$500,11,FALSE),1),VLOOKUP($X174,E!$B$3:'E'!$AN$500,11,FALSE))))))))),"-")</f>
        <v>-</v>
      </c>
      <c r="S174" s="110" t="str">
        <f>IFERROR(IF(VLOOKUP($X174,E!$B$3:'E'!$AN$500,12,FALSE)=1000000000,"-",(IF(VLOOKUP($X174,E!$B$3:'E'!$AN$500,12,FALSE)&lt;0.0001,FIXED(VLOOKUP($X174,E!$B$3:'E'!$AN$500,12,FALSE),6),IF(VLOOKUP($X174,E!$B$3:'E'!$AN$500,12,FALSE)&lt;0.001,FIXED(VLOOKUP($X174,E!$B$3:'E'!$AN$500,12,FALSE),5),IF(VLOOKUP($X174,E!$B$3:'E'!$AN$500,12,FALSE)&lt;0.01,FIXED(VLOOKUP($X174,E!$B$3:'E'!$AN$500,12,FALSE),4),IF(VLOOKUP($X174,E!$B$3:'E'!$AN$500,12,FALSE)&lt;0.1,FIXED(VLOOKUP($X174,E!$B$3:'E'!$AN$500,12,FALSE),3),IF(VLOOKUP($X174,E!$B$3:'E'!$AN$500,12,FALSE)&lt;1,FIXED(VLOOKUP($X174,E!$B$3:'E'!$AN$500,12,FALSE),2),IF(VLOOKUP($X174,E!$B$3:'E'!$AN$500,12,FALSE)&lt;10,FIXED(VLOOKUP($X174,E!$B$3:'E'!$AN$500,12,FALSE),1),VLOOKUP($X174,E!$B$3:'E'!$AN$500,12,FALSE))))))))),"-")</f>
        <v>-</v>
      </c>
      <c r="U174" s="110" t="str">
        <f>IFERROR(IF(VLOOKUP($X174,E!$B$3:'E'!$AN$500,18,FALSE)=1000000000,"-",(IF(VLOOKUP($X174,E!$B$3:'E'!$AN$500,18,FALSE)&lt;0.0001,FIXED(VLOOKUP($X174,E!$B$3:'E'!$AN$500,18,FALSE),6),IF(VLOOKUP($X174,E!$B$3:'E'!$AN$500,18,FALSE)&lt;0.001,FIXED(VLOOKUP($X174,E!$B$3:'E'!$AN$500,18,FALSE),5),IF(VLOOKUP($X174,E!$B$3:'E'!$AN$500,18,FALSE)&lt;0.01,FIXED(VLOOKUP($X174,E!$B$3:'E'!$AN$500,18,FALSE),4),IF(VLOOKUP($X174,E!$B$3:'E'!$AN$500,18,FALSE)&lt;0.1,FIXED(VLOOKUP($X174,E!$B$3:'E'!$AN$500,18,FALSE),3),IF(VLOOKUP($X174,E!$B$3:'E'!$AN$500,18,FALSE)&lt;1,FIXED(VLOOKUP($X174,E!$B$3:'E'!$AN$500,18,FALSE),2),IF(VLOOKUP($X174,E!$B$3:'E'!$AN$500,18,FALSE)&lt;10,FIXED(VLOOKUP($X174,E!$B$3:'E'!$AN$500,18,FALSE),1),VLOOKUP($X174,E!$B$3:'E'!$AN$500,18,FALSE))))))))),"-")</f>
        <v>-</v>
      </c>
      <c r="X174" s="40">
        <v>1712</v>
      </c>
    </row>
    <row r="175" spans="1:25" ht="4.5" customHeight="1" x14ac:dyDescent="0.2">
      <c r="A175" s="104"/>
    </row>
    <row r="176" spans="1:25" ht="9" customHeight="1" x14ac:dyDescent="0.2">
      <c r="A176" s="105" t="s">
        <v>2247</v>
      </c>
      <c r="B176" s="99"/>
      <c r="C176" s="99"/>
      <c r="D176" s="99"/>
    </row>
    <row r="177" spans="1:24" ht="9" customHeight="1" x14ac:dyDescent="0.2">
      <c r="A177" s="104" t="s">
        <v>838</v>
      </c>
      <c r="E177" s="110" t="str">
        <f>IFERROR(IF(VLOOKUP($X177,E!$B$3:'E'!$AN$500,5,FALSE)=1000000000,"-",(IF(VLOOKUP($X177,E!$B$3:'E'!$AN$500,5,FALSE)&lt;0.0001,FIXED(VLOOKUP($X177,E!$B$3:'E'!$AN$500,5,FALSE),6),IF(VLOOKUP($X177,E!$B$3:'E'!$AN$500,5,FALSE)&lt;0.001,FIXED(VLOOKUP($X177,E!$B$3:'E'!$AN$500,5,FALSE),5),IF(VLOOKUP($X177,E!$B$3:'E'!$AN$500,5,FALSE)&lt;0.01,FIXED(VLOOKUP($X177,E!$B$3:'E'!$AN$500,5,FALSE),4),IF(VLOOKUP($X177,E!$B$3:'E'!$AN$500,5,FALSE)&lt;0.1,FIXED(VLOOKUP($X177,E!$B$3:'E'!$AN$500,5,FALSE),3),IF(VLOOKUP($X177,E!$B$3:'E'!$AN$500,5,FALSE)&lt;1,FIXED(VLOOKUP($X177,E!$B$3:'E'!$AN$500,5,FALSE),2),IF(VLOOKUP($X177,E!$B$3:'E'!$AN$500,5,FALSE)&lt;10,FIXED(VLOOKUP($X177,E!$B$3:'E'!$AN$500,5,FALSE),1),VLOOKUP($X177,E!$B$3:'E'!$AN$500,5,FALSE))))))))),"-")</f>
        <v>0,55</v>
      </c>
      <c r="G177" s="110" t="str">
        <f>IFERROR(IF(VLOOKUP($X177,E!$B$3:'E'!$AN$500,6,FALSE)=1000000000,"-",(IF(VLOOKUP($X177,E!$B$3:'E'!$AN$500,6,FALSE)&lt;0.0001,FIXED(VLOOKUP($X177,E!$B$3:'E'!$AN$500,6,FALSE),6),IF(VLOOKUP($X177,E!$B$3:'E'!$AN$500,6,FALSE)&lt;0.001,FIXED(VLOOKUP($X177,E!$B$3:'E'!$AN$500,6,FALSE),5),IF(VLOOKUP($X177,E!$B$3:'E'!$AN$500,6,FALSE)&lt;0.01,FIXED(VLOOKUP($X177,E!$B$3:'E'!$AN$500,6,FALSE),4),IF(VLOOKUP($X177,E!$B$3:'E'!$AN$500,6,FALSE)&lt;0.1,FIXED(VLOOKUP($X177,E!$B$3:'E'!$AN$500,6,FALSE),3),IF(VLOOKUP($X177,E!$B$3:'E'!$AN$500,6,FALSE)&lt;1,FIXED(VLOOKUP($X177,E!$B$3:'E'!$AN$500,6,FALSE),2),IF(VLOOKUP($X177,E!$B$3:'E'!$AN$500,6,FALSE)&lt;10,FIXED(VLOOKUP($X177,E!$B$3:'E'!$AN$500,6,FALSE),1),VLOOKUP($X177,E!$B$3:'E'!$AN$500,6,FALSE))))))))),"-")</f>
        <v>0,55</v>
      </c>
      <c r="I177" s="110" t="str">
        <f>IFERROR(IF(VLOOKUP($X177,E!$B$3:'E'!$AN$500,7,FALSE)=1000000000,"-",(IF(VLOOKUP($X177,E!$B$3:'E'!$AN$500,7,FALSE)&lt;0.0001,FIXED(VLOOKUP($X177,E!$B$3:'E'!$AN$500,7,FALSE),6),IF(VLOOKUP($X177,E!$B$3:'E'!$AN$500,7,FALSE)&lt;0.001,FIXED(VLOOKUP($X177,E!$B$3:'E'!$AN$500,7,FALSE),5),IF(VLOOKUP($X177,E!$B$3:'E'!$AN$500,7,FALSE)&lt;0.01,FIXED(VLOOKUP($X177,E!$B$3:'E'!$AN$500,7,FALSE),4),IF(VLOOKUP($X177,E!$B$3:'E'!$AN$500,7,FALSE)&lt;0.1,FIXED(VLOOKUP($X177,E!$B$3:'E'!$AN$500,7,FALSE),3),IF(VLOOKUP($X177,E!$B$3:'E'!$AN$500,7,FALSE)&lt;1,FIXED(VLOOKUP($X177,E!$B$3:'E'!$AN$500,7,FALSE),2),IF(VLOOKUP($X177,E!$B$3:'E'!$AN$500,7,FALSE)&lt;10,FIXED(VLOOKUP($X177,E!$B$3:'E'!$AN$500,7,FALSE),1),VLOOKUP($X177,E!$B$3:'E'!$AN$500,7,FALSE))))))))),"-")</f>
        <v>0,55</v>
      </c>
      <c r="K177" s="110" t="str">
        <f>IFERROR(IF(VLOOKUP($X177,E!$B$3:'E'!$AN$500,8,FALSE)=1000000000,"-",(IF(VLOOKUP($X177,E!$B$3:'E'!$AN$500,8,FALSE)&lt;0.0001,FIXED(VLOOKUP($X177,E!$B$3:'E'!$AN$500,8,FALSE),6),IF(VLOOKUP($X177,E!$B$3:'E'!$AN$500,8,FALSE)&lt;0.001,FIXED(VLOOKUP($X177,E!$B$3:'E'!$AN$500,8,FALSE),5),IF(VLOOKUP($X177,E!$B$3:'E'!$AN$500,8,FALSE)&lt;0.01,FIXED(VLOOKUP($X177,E!$B$3:'E'!$AN$500,8,FALSE),4),IF(VLOOKUP($X177,E!$B$3:'E'!$AN$500,8,FALSE)&lt;0.1,FIXED(VLOOKUP($X177,E!$B$3:'E'!$AN$500,8,FALSE),3),IF(VLOOKUP($X177,E!$B$3:'E'!$AN$500,8,FALSE)&lt;1,FIXED(VLOOKUP($X177,E!$B$3:'E'!$AN$500,8,FALSE),2),IF(VLOOKUP($X177,E!$B$3:'E'!$AN$500,8,FALSE)&lt;10,FIXED(VLOOKUP($X177,E!$B$3:'E'!$AN$500,8,FALSE),1),VLOOKUP($X177,E!$B$3:'E'!$AN$500,8,FALSE))))))))),"-")</f>
        <v>4,0</v>
      </c>
      <c r="M177" s="110" t="str">
        <f>IFERROR(IF(VLOOKUP($X177,E!$B$3:'E'!$AN$500,9,FALSE)=1000000000,"-",(IF(VLOOKUP($X177,E!$B$3:'E'!$AN$500,9,FALSE)&lt;0.0001,FIXED(VLOOKUP($X177,E!$B$3:'E'!$AN$500,9,FALSE),6),IF(VLOOKUP($X177,E!$B$3:'E'!$AN$500,9,FALSE)&lt;0.001,FIXED(VLOOKUP($X177,E!$B$3:'E'!$AN$500,9,FALSE),5),IF(VLOOKUP($X177,E!$B$3:'E'!$AN$500,9,FALSE)&lt;0.01,FIXED(VLOOKUP($X177,E!$B$3:'E'!$AN$500,9,FALSE),4),IF(VLOOKUP($X177,E!$B$3:'E'!$AN$500,9,FALSE)&lt;0.1,FIXED(VLOOKUP($X177,E!$B$3:'E'!$AN$500,9,FALSE),3),IF(VLOOKUP($X177,E!$B$3:'E'!$AN$500,9,FALSE)&lt;1,FIXED(VLOOKUP($X177,E!$B$3:'E'!$AN$500,9,FALSE),2),IF(VLOOKUP($X177,E!$B$3:'E'!$AN$500,9,FALSE)&lt;10,FIXED(VLOOKUP($X177,E!$B$3:'E'!$AN$500,9,FALSE),1),VLOOKUP($X177,E!$B$3:'E'!$AN$500,9,FALSE))))))))),"-")</f>
        <v>4,0</v>
      </c>
      <c r="O177" s="110" t="str">
        <f>IFERROR(IF(VLOOKUP($X177,E!$B$3:'E'!$AN$500,10,FALSE)=1000000000,"-",(IF(VLOOKUP($X177,E!$B$3:'E'!$AN$500,10,FALSE)&lt;0.0001,FIXED(VLOOKUP($X177,E!$B$3:'E'!$AN$500,10,FALSE),6),IF(VLOOKUP($X177,E!$B$3:'E'!$AN$500,10,FALSE)&lt;0.001,FIXED(VLOOKUP($X177,E!$B$3:'E'!$AN$500,10,FALSE),5),IF(VLOOKUP($X177,E!$B$3:'E'!$AN$500,10,FALSE)&lt;0.01,FIXED(VLOOKUP($X177,E!$B$3:'E'!$AN$500,10,FALSE),4),IF(VLOOKUP($X177,E!$B$3:'E'!$AN$500,10,FALSE)&lt;0.1,FIXED(VLOOKUP($X177,E!$B$3:'E'!$AN$500,10,FALSE),3),IF(VLOOKUP($X177,E!$B$3:'E'!$AN$500,10,FALSE)&lt;1,FIXED(VLOOKUP($X177,E!$B$3:'E'!$AN$500,10,FALSE),2),IF(VLOOKUP($X177,E!$B$3:'E'!$AN$500,10,FALSE)&lt;10,FIXED(VLOOKUP($X177,E!$B$3:'E'!$AN$500,10,FALSE),1),VLOOKUP($X177,E!$B$3:'E'!$AN$500,10,FALSE))))))))),"-")</f>
        <v>-</v>
      </c>
      <c r="Q177" s="110" t="str">
        <f>IFERROR(IF(VLOOKUP($X177,E!$B$3:'E'!$AN$500,11,FALSE)=1000000000,"-",(IF(VLOOKUP($X177,E!$B$3:'E'!$AN$500,11,FALSE)&lt;0.0001,FIXED(VLOOKUP($X177,E!$B$3:'E'!$AN$500,11,FALSE),6),IF(VLOOKUP($X177,E!$B$3:'E'!$AN$500,11,FALSE)&lt;0.001,FIXED(VLOOKUP($X177,E!$B$3:'E'!$AN$500,11,FALSE),5),IF(VLOOKUP($X177,E!$B$3:'E'!$AN$500,11,FALSE)&lt;0.01,FIXED(VLOOKUP($X177,E!$B$3:'E'!$AN$500,11,FALSE),4),IF(VLOOKUP($X177,E!$B$3:'E'!$AN$500,11,FALSE)&lt;0.1,FIXED(VLOOKUP($X177,E!$B$3:'E'!$AN$500,11,FALSE),3),IF(VLOOKUP($X177,E!$B$3:'E'!$AN$500,11,FALSE)&lt;1,FIXED(VLOOKUP($X177,E!$B$3:'E'!$AN$500,11,FALSE),2),IF(VLOOKUP($X177,E!$B$3:'E'!$AN$500,11,FALSE)&lt;10,FIXED(VLOOKUP($X177,E!$B$3:'E'!$AN$500,11,FALSE),1),VLOOKUP($X177,E!$B$3:'E'!$AN$500,11,FALSE))))))))),"-")</f>
        <v>-</v>
      </c>
      <c r="S177" s="110" t="str">
        <f>IFERROR(IF(VLOOKUP($X177,E!$B$3:'E'!$AN$500,12,FALSE)=1000000000,"-",(IF(VLOOKUP($X177,E!$B$3:'E'!$AN$500,12,FALSE)&lt;0.0001,FIXED(VLOOKUP($X177,E!$B$3:'E'!$AN$500,12,FALSE),6),IF(VLOOKUP($X177,E!$B$3:'E'!$AN$500,12,FALSE)&lt;0.001,FIXED(VLOOKUP($X177,E!$B$3:'E'!$AN$500,12,FALSE),5),IF(VLOOKUP($X177,E!$B$3:'E'!$AN$500,12,FALSE)&lt;0.01,FIXED(VLOOKUP($X177,E!$B$3:'E'!$AN$500,12,FALSE),4),IF(VLOOKUP($X177,E!$B$3:'E'!$AN$500,12,FALSE)&lt;0.1,FIXED(VLOOKUP($X177,E!$B$3:'E'!$AN$500,12,FALSE),3),IF(VLOOKUP($X177,E!$B$3:'E'!$AN$500,12,FALSE)&lt;1,FIXED(VLOOKUP($X177,E!$B$3:'E'!$AN$500,12,FALSE),2),IF(VLOOKUP($X177,E!$B$3:'E'!$AN$500,12,FALSE)&lt;10,FIXED(VLOOKUP($X177,E!$B$3:'E'!$AN$500,12,FALSE),1),VLOOKUP($X177,E!$B$3:'E'!$AN$500,12,FALSE))))))))),"-")</f>
        <v>4,0</v>
      </c>
      <c r="U177" s="110">
        <f>IFERROR(IF(VLOOKUP($X177,E!$B$3:'E'!$AN$500,18,FALSE)=1000000000,"-",(IF(VLOOKUP($X177,E!$B$3:'E'!$AN$500,18,FALSE)&lt;0.0001,FIXED(VLOOKUP($X177,E!$B$3:'E'!$AN$500,18,FALSE),6),IF(VLOOKUP($X177,E!$B$3:'E'!$AN$500,18,FALSE)&lt;0.001,FIXED(VLOOKUP($X177,E!$B$3:'E'!$AN$500,18,FALSE),5),IF(VLOOKUP($X177,E!$B$3:'E'!$AN$500,18,FALSE)&lt;0.01,FIXED(VLOOKUP($X177,E!$B$3:'E'!$AN$500,18,FALSE),4),IF(VLOOKUP($X177,E!$B$3:'E'!$AN$500,18,FALSE)&lt;0.1,FIXED(VLOOKUP($X177,E!$B$3:'E'!$AN$500,18,FALSE),3),IF(VLOOKUP($X177,E!$B$3:'E'!$AN$500,18,FALSE)&lt;1,FIXED(VLOOKUP($X177,E!$B$3:'E'!$AN$500,18,FALSE),2),IF(VLOOKUP($X177,E!$B$3:'E'!$AN$500,18,FALSE)&lt;10,FIXED(VLOOKUP($X177,E!$B$3:'E'!$AN$500,18,FALSE),1),VLOOKUP($X177,E!$B$3:'E'!$AN$500,18,FALSE))))))))),"-")</f>
        <v>50</v>
      </c>
      <c r="X177" s="40">
        <v>4129</v>
      </c>
    </row>
    <row r="178" spans="1:24" ht="4.5" customHeight="1" x14ac:dyDescent="0.2">
      <c r="A178" s="104"/>
    </row>
    <row r="179" spans="1:24" ht="9" customHeight="1" x14ac:dyDescent="0.2">
      <c r="A179" s="105" t="s">
        <v>2248</v>
      </c>
      <c r="B179" s="99"/>
      <c r="C179" s="99"/>
      <c r="D179" s="99"/>
    </row>
    <row r="180" spans="1:24" ht="9" customHeight="1" x14ac:dyDescent="0.2">
      <c r="A180" s="104" t="s">
        <v>676</v>
      </c>
      <c r="E180" s="110" t="str">
        <f>IFERROR(IF(VLOOKUP($X180,E!$B$3:'E'!$AN$500,5,FALSE)=1000000000,"-",(IF(VLOOKUP($X180,E!$B$3:'E'!$AN$500,5,FALSE)&lt;0.0001,FIXED(VLOOKUP($X180,E!$B$3:'E'!$AN$500,5,FALSE),6),IF(VLOOKUP($X180,E!$B$3:'E'!$AN$500,5,FALSE)&lt;0.001,FIXED(VLOOKUP($X180,E!$B$3:'E'!$AN$500,5,FALSE),5),IF(VLOOKUP($X180,E!$B$3:'E'!$AN$500,5,FALSE)&lt;0.01,FIXED(VLOOKUP($X180,E!$B$3:'E'!$AN$500,5,FALSE),4),IF(VLOOKUP($X180,E!$B$3:'E'!$AN$500,5,FALSE)&lt;0.1,FIXED(VLOOKUP($X180,E!$B$3:'E'!$AN$500,5,FALSE),3),IF(VLOOKUP($X180,E!$B$3:'E'!$AN$500,5,FALSE)&lt;1,FIXED(VLOOKUP($X180,E!$B$3:'E'!$AN$500,5,FALSE),2),IF(VLOOKUP($X180,E!$B$3:'E'!$AN$500,5,FALSE)&lt;10,FIXED(VLOOKUP($X180,E!$B$3:'E'!$AN$500,5,FALSE),1),VLOOKUP($X180,E!$B$3:'E'!$AN$500,5,FALSE))))))))),"-")</f>
        <v>0,035</v>
      </c>
      <c r="G180" s="110" t="str">
        <f>IFERROR(IF(VLOOKUP($X180,E!$B$3:'E'!$AN$500,6,FALSE)=1000000000,"-",(IF(VLOOKUP($X180,E!$B$3:'E'!$AN$500,6,FALSE)&lt;0.0001,FIXED(VLOOKUP($X180,E!$B$3:'E'!$AN$500,6,FALSE),6),IF(VLOOKUP($X180,E!$B$3:'E'!$AN$500,6,FALSE)&lt;0.001,FIXED(VLOOKUP($X180,E!$B$3:'E'!$AN$500,6,FALSE),5),IF(VLOOKUP($X180,E!$B$3:'E'!$AN$500,6,FALSE)&lt;0.01,FIXED(VLOOKUP($X180,E!$B$3:'E'!$AN$500,6,FALSE),4),IF(VLOOKUP($X180,E!$B$3:'E'!$AN$500,6,FALSE)&lt;0.1,FIXED(VLOOKUP($X180,E!$B$3:'E'!$AN$500,6,FALSE),3),IF(VLOOKUP($X180,E!$B$3:'E'!$AN$500,6,FALSE)&lt;1,FIXED(VLOOKUP($X180,E!$B$3:'E'!$AN$500,6,FALSE),2),IF(VLOOKUP($X180,E!$B$3:'E'!$AN$500,6,FALSE)&lt;10,FIXED(VLOOKUP($X180,E!$B$3:'E'!$AN$500,6,FALSE),1),VLOOKUP($X180,E!$B$3:'E'!$AN$500,6,FALSE))))))))),"-")</f>
        <v>0,035</v>
      </c>
      <c r="I180" s="110" t="str">
        <f>IFERROR(IF(VLOOKUP($X180,E!$B$3:'E'!$AN$500,7,FALSE)=1000000000,"-",(IF(VLOOKUP($X180,E!$B$3:'E'!$AN$500,7,FALSE)&lt;0.0001,FIXED(VLOOKUP($X180,E!$B$3:'E'!$AN$500,7,FALSE),6),IF(VLOOKUP($X180,E!$B$3:'E'!$AN$500,7,FALSE)&lt;0.001,FIXED(VLOOKUP($X180,E!$B$3:'E'!$AN$500,7,FALSE),5),IF(VLOOKUP($X180,E!$B$3:'E'!$AN$500,7,FALSE)&lt;0.01,FIXED(VLOOKUP($X180,E!$B$3:'E'!$AN$500,7,FALSE),4),IF(VLOOKUP($X180,E!$B$3:'E'!$AN$500,7,FALSE)&lt;0.1,FIXED(VLOOKUP($X180,E!$B$3:'E'!$AN$500,7,FALSE),3),IF(VLOOKUP($X180,E!$B$3:'E'!$AN$500,7,FALSE)&lt;1,FIXED(VLOOKUP($X180,E!$B$3:'E'!$AN$500,7,FALSE),2),IF(VLOOKUP($X180,E!$B$3:'E'!$AN$500,7,FALSE)&lt;10,FIXED(VLOOKUP($X180,E!$B$3:'E'!$AN$500,7,FALSE),1),VLOOKUP($X180,E!$B$3:'E'!$AN$500,7,FALSE))))))))),"-")</f>
        <v>0,035</v>
      </c>
      <c r="K180" s="110" t="str">
        <f>IFERROR(IF(VLOOKUP($X180,E!$B$3:'E'!$AN$500,8,FALSE)=1000000000,"-",(IF(VLOOKUP($X180,E!$B$3:'E'!$AN$500,8,FALSE)&lt;0.0001,FIXED(VLOOKUP($X180,E!$B$3:'E'!$AN$500,8,FALSE),6),IF(VLOOKUP($X180,E!$B$3:'E'!$AN$500,8,FALSE)&lt;0.001,FIXED(VLOOKUP($X180,E!$B$3:'E'!$AN$500,8,FALSE),5),IF(VLOOKUP($X180,E!$B$3:'E'!$AN$500,8,FALSE)&lt;0.01,FIXED(VLOOKUP($X180,E!$B$3:'E'!$AN$500,8,FALSE),4),IF(VLOOKUP($X180,E!$B$3:'E'!$AN$500,8,FALSE)&lt;0.1,FIXED(VLOOKUP($X180,E!$B$3:'E'!$AN$500,8,FALSE),3),IF(VLOOKUP($X180,E!$B$3:'E'!$AN$500,8,FALSE)&lt;1,FIXED(VLOOKUP($X180,E!$B$3:'E'!$AN$500,8,FALSE),2),IF(VLOOKUP($X180,E!$B$3:'E'!$AN$500,8,FALSE)&lt;10,FIXED(VLOOKUP($X180,E!$B$3:'E'!$AN$500,8,FALSE),1),VLOOKUP($X180,E!$B$3:'E'!$AN$500,8,FALSE))))))))),"-")</f>
        <v>0,71</v>
      </c>
      <c r="M180" s="110" t="str">
        <f>IFERROR(IF(VLOOKUP($X180,E!$B$3:'E'!$AN$500,9,FALSE)=1000000000,"-",(IF(VLOOKUP($X180,E!$B$3:'E'!$AN$500,9,FALSE)&lt;0.0001,FIXED(VLOOKUP($X180,E!$B$3:'E'!$AN$500,9,FALSE),6),IF(VLOOKUP($X180,E!$B$3:'E'!$AN$500,9,FALSE)&lt;0.001,FIXED(VLOOKUP($X180,E!$B$3:'E'!$AN$500,9,FALSE),5),IF(VLOOKUP($X180,E!$B$3:'E'!$AN$500,9,FALSE)&lt;0.01,FIXED(VLOOKUP($X180,E!$B$3:'E'!$AN$500,9,FALSE),4),IF(VLOOKUP($X180,E!$B$3:'E'!$AN$500,9,FALSE)&lt;0.1,FIXED(VLOOKUP($X180,E!$B$3:'E'!$AN$500,9,FALSE),3),IF(VLOOKUP($X180,E!$B$3:'E'!$AN$500,9,FALSE)&lt;1,FIXED(VLOOKUP($X180,E!$B$3:'E'!$AN$500,9,FALSE),2),IF(VLOOKUP($X180,E!$B$3:'E'!$AN$500,9,FALSE)&lt;10,FIXED(VLOOKUP($X180,E!$B$3:'E'!$AN$500,9,FALSE),1),VLOOKUP($X180,E!$B$3:'E'!$AN$500,9,FALSE))))))))),"-")</f>
        <v>0,71</v>
      </c>
      <c r="O180" s="110" t="str">
        <f>IFERROR(IF(VLOOKUP($X180,E!$B$3:'E'!$AN$500,10,FALSE)=1000000000,"-",(IF(VLOOKUP($X180,E!$B$3:'E'!$AN$500,10,FALSE)&lt;0.0001,FIXED(VLOOKUP($X180,E!$B$3:'E'!$AN$500,10,FALSE),6),IF(VLOOKUP($X180,E!$B$3:'E'!$AN$500,10,FALSE)&lt;0.001,FIXED(VLOOKUP($X180,E!$B$3:'E'!$AN$500,10,FALSE),5),IF(VLOOKUP($X180,E!$B$3:'E'!$AN$500,10,FALSE)&lt;0.01,FIXED(VLOOKUP($X180,E!$B$3:'E'!$AN$500,10,FALSE),4),IF(VLOOKUP($X180,E!$B$3:'E'!$AN$500,10,FALSE)&lt;0.1,FIXED(VLOOKUP($X180,E!$B$3:'E'!$AN$500,10,FALSE),3),IF(VLOOKUP($X180,E!$B$3:'E'!$AN$500,10,FALSE)&lt;1,FIXED(VLOOKUP($X180,E!$B$3:'E'!$AN$500,10,FALSE),2),IF(VLOOKUP($X180,E!$B$3:'E'!$AN$500,10,FALSE)&lt;10,FIXED(VLOOKUP($X180,E!$B$3:'E'!$AN$500,10,FALSE),1),VLOOKUP($X180,E!$B$3:'E'!$AN$500,10,FALSE))))))))),"-")</f>
        <v>-</v>
      </c>
      <c r="Q180" s="110" t="str">
        <f>IFERROR(IF(VLOOKUP($X180,E!$B$3:'E'!$AN$500,11,FALSE)=1000000000,"-",(IF(VLOOKUP($X180,E!$B$3:'E'!$AN$500,11,FALSE)&lt;0.0001,FIXED(VLOOKUP($X180,E!$B$3:'E'!$AN$500,11,FALSE),6),IF(VLOOKUP($X180,E!$B$3:'E'!$AN$500,11,FALSE)&lt;0.001,FIXED(VLOOKUP($X180,E!$B$3:'E'!$AN$500,11,FALSE),5),IF(VLOOKUP($X180,E!$B$3:'E'!$AN$500,11,FALSE)&lt;0.01,FIXED(VLOOKUP($X180,E!$B$3:'E'!$AN$500,11,FALSE),4),IF(VLOOKUP($X180,E!$B$3:'E'!$AN$500,11,FALSE)&lt;0.1,FIXED(VLOOKUP($X180,E!$B$3:'E'!$AN$500,11,FALSE),3),IF(VLOOKUP($X180,E!$B$3:'E'!$AN$500,11,FALSE)&lt;1,FIXED(VLOOKUP($X180,E!$B$3:'E'!$AN$500,11,FALSE),2),IF(VLOOKUP($X180,E!$B$3:'E'!$AN$500,11,FALSE)&lt;10,FIXED(VLOOKUP($X180,E!$B$3:'E'!$AN$500,11,FALSE),1),VLOOKUP($X180,E!$B$3:'E'!$AN$500,11,FALSE))))))))),"-")</f>
        <v>-</v>
      </c>
      <c r="S180" s="110" t="str">
        <f>IFERROR(IF(VLOOKUP($X180,E!$B$3:'E'!$AN$500,12,FALSE)=1000000000,"-",(IF(VLOOKUP($X180,E!$B$3:'E'!$AN$500,12,FALSE)&lt;0.0001,FIXED(VLOOKUP($X180,E!$B$3:'E'!$AN$500,12,FALSE),6),IF(VLOOKUP($X180,E!$B$3:'E'!$AN$500,12,FALSE)&lt;0.001,FIXED(VLOOKUP($X180,E!$B$3:'E'!$AN$500,12,FALSE),5),IF(VLOOKUP($X180,E!$B$3:'E'!$AN$500,12,FALSE)&lt;0.01,FIXED(VLOOKUP($X180,E!$B$3:'E'!$AN$500,12,FALSE),4),IF(VLOOKUP($X180,E!$B$3:'E'!$AN$500,12,FALSE)&lt;0.1,FIXED(VLOOKUP($X180,E!$B$3:'E'!$AN$500,12,FALSE),3),IF(VLOOKUP($X180,E!$B$3:'E'!$AN$500,12,FALSE)&lt;1,FIXED(VLOOKUP($X180,E!$B$3:'E'!$AN$500,12,FALSE),2),IF(VLOOKUP($X180,E!$B$3:'E'!$AN$500,12,FALSE)&lt;10,FIXED(VLOOKUP($X180,E!$B$3:'E'!$AN$500,12,FALSE),1),VLOOKUP($X180,E!$B$3:'E'!$AN$500,12,FALSE))))))))),"-")</f>
        <v>0,71</v>
      </c>
      <c r="U180" s="110">
        <f>IFERROR(IF(VLOOKUP($X180,E!$B$3:'E'!$AN$500,18,FALSE)=1000000000,"-",(IF(VLOOKUP($X180,E!$B$3:'E'!$AN$500,18,FALSE)&lt;0.0001,FIXED(VLOOKUP($X180,E!$B$3:'E'!$AN$500,18,FALSE),6),IF(VLOOKUP($X180,E!$B$3:'E'!$AN$500,18,FALSE)&lt;0.001,FIXED(VLOOKUP($X180,E!$B$3:'E'!$AN$500,18,FALSE),5),IF(VLOOKUP($X180,E!$B$3:'E'!$AN$500,18,FALSE)&lt;0.01,FIXED(VLOOKUP($X180,E!$B$3:'E'!$AN$500,18,FALSE),4),IF(VLOOKUP($X180,E!$B$3:'E'!$AN$500,18,FALSE)&lt;0.1,FIXED(VLOOKUP($X180,E!$B$3:'E'!$AN$500,18,FALSE),3),IF(VLOOKUP($X180,E!$B$3:'E'!$AN$500,18,FALSE)&lt;1,FIXED(VLOOKUP($X180,E!$B$3:'E'!$AN$500,18,FALSE),2),IF(VLOOKUP($X180,E!$B$3:'E'!$AN$500,18,FALSE)&lt;10,FIXED(VLOOKUP($X180,E!$B$3:'E'!$AN$500,18,FALSE),1),VLOOKUP($X180,E!$B$3:'E'!$AN$500,18,FALSE))))))))),"-")</f>
        <v>150</v>
      </c>
      <c r="X180" s="40">
        <v>325</v>
      </c>
    </row>
    <row r="181" spans="1:24" ht="9" customHeight="1" x14ac:dyDescent="0.2">
      <c r="A181" s="104" t="s">
        <v>832</v>
      </c>
      <c r="E181" s="110" t="str">
        <f>IFERROR(IF(VLOOKUP($X181,E!$B$3:'E'!$AN$500,5,FALSE)=1000000000,"-",(IF(VLOOKUP($X181,E!$B$3:'E'!$AN$500,5,FALSE)&lt;0.0001,FIXED(VLOOKUP($X181,E!$B$3:'E'!$AN$500,5,FALSE),6),IF(VLOOKUP($X181,E!$B$3:'E'!$AN$500,5,FALSE)&lt;0.001,FIXED(VLOOKUP($X181,E!$B$3:'E'!$AN$500,5,FALSE),5),IF(VLOOKUP($X181,E!$B$3:'E'!$AN$500,5,FALSE)&lt;0.01,FIXED(VLOOKUP($X181,E!$B$3:'E'!$AN$500,5,FALSE),4),IF(VLOOKUP($X181,E!$B$3:'E'!$AN$500,5,FALSE)&lt;0.1,FIXED(VLOOKUP($X181,E!$B$3:'E'!$AN$500,5,FALSE),3),IF(VLOOKUP($X181,E!$B$3:'E'!$AN$500,5,FALSE)&lt;1,FIXED(VLOOKUP($X181,E!$B$3:'E'!$AN$500,5,FALSE),2),IF(VLOOKUP($X181,E!$B$3:'E'!$AN$500,5,FALSE)&lt;10,FIXED(VLOOKUP($X181,E!$B$3:'E'!$AN$500,5,FALSE),1),VLOOKUP($X181,E!$B$3:'E'!$AN$500,5,FALSE))))))))),"-")</f>
        <v>0,15</v>
      </c>
      <c r="G181" s="110" t="str">
        <f>IFERROR(IF(VLOOKUP($X181,E!$B$3:'E'!$AN$500,6,FALSE)=1000000000,"-",(IF(VLOOKUP($X181,E!$B$3:'E'!$AN$500,6,FALSE)&lt;0.0001,FIXED(VLOOKUP($X181,E!$B$3:'E'!$AN$500,6,FALSE),6),IF(VLOOKUP($X181,E!$B$3:'E'!$AN$500,6,FALSE)&lt;0.001,FIXED(VLOOKUP($X181,E!$B$3:'E'!$AN$500,6,FALSE),5),IF(VLOOKUP($X181,E!$B$3:'E'!$AN$500,6,FALSE)&lt;0.01,FIXED(VLOOKUP($X181,E!$B$3:'E'!$AN$500,6,FALSE),4),IF(VLOOKUP($X181,E!$B$3:'E'!$AN$500,6,FALSE)&lt;0.1,FIXED(VLOOKUP($X181,E!$B$3:'E'!$AN$500,6,FALSE),3),IF(VLOOKUP($X181,E!$B$3:'E'!$AN$500,6,FALSE)&lt;1,FIXED(VLOOKUP($X181,E!$B$3:'E'!$AN$500,6,FALSE),2),IF(VLOOKUP($X181,E!$B$3:'E'!$AN$500,6,FALSE)&lt;10,FIXED(VLOOKUP($X181,E!$B$3:'E'!$AN$500,6,FALSE),1),VLOOKUP($X181,E!$B$3:'E'!$AN$500,6,FALSE))))))))),"-")</f>
        <v>0,15</v>
      </c>
      <c r="I181" s="110" t="str">
        <f>IFERROR(IF(VLOOKUP($X181,E!$B$3:'E'!$AN$500,7,FALSE)=1000000000,"-",(IF(VLOOKUP($X181,E!$B$3:'E'!$AN$500,7,FALSE)&lt;0.0001,FIXED(VLOOKUP($X181,E!$B$3:'E'!$AN$500,7,FALSE),6),IF(VLOOKUP($X181,E!$B$3:'E'!$AN$500,7,FALSE)&lt;0.001,FIXED(VLOOKUP($X181,E!$B$3:'E'!$AN$500,7,FALSE),5),IF(VLOOKUP($X181,E!$B$3:'E'!$AN$500,7,FALSE)&lt;0.01,FIXED(VLOOKUP($X181,E!$B$3:'E'!$AN$500,7,FALSE),4),IF(VLOOKUP($X181,E!$B$3:'E'!$AN$500,7,FALSE)&lt;0.1,FIXED(VLOOKUP($X181,E!$B$3:'E'!$AN$500,7,FALSE),3),IF(VLOOKUP($X181,E!$B$3:'E'!$AN$500,7,FALSE)&lt;1,FIXED(VLOOKUP($X181,E!$B$3:'E'!$AN$500,7,FALSE),2),IF(VLOOKUP($X181,E!$B$3:'E'!$AN$500,7,FALSE)&lt;10,FIXED(VLOOKUP($X181,E!$B$3:'E'!$AN$500,7,FALSE),1),VLOOKUP($X181,E!$B$3:'E'!$AN$500,7,FALSE))))))))),"-")</f>
        <v>0,45</v>
      </c>
      <c r="K181" s="110" t="str">
        <f>IFERROR(IF(VLOOKUP($X181,E!$B$3:'E'!$AN$500,8,FALSE)=1000000000,"-",(IF(VLOOKUP($X181,E!$B$3:'E'!$AN$500,8,FALSE)&lt;0.0001,FIXED(VLOOKUP($X181,E!$B$3:'E'!$AN$500,8,FALSE),6),IF(VLOOKUP($X181,E!$B$3:'E'!$AN$500,8,FALSE)&lt;0.001,FIXED(VLOOKUP($X181,E!$B$3:'E'!$AN$500,8,FALSE),5),IF(VLOOKUP($X181,E!$B$3:'E'!$AN$500,8,FALSE)&lt;0.01,FIXED(VLOOKUP($X181,E!$B$3:'E'!$AN$500,8,FALSE),4),IF(VLOOKUP($X181,E!$B$3:'E'!$AN$500,8,FALSE)&lt;0.1,FIXED(VLOOKUP($X181,E!$B$3:'E'!$AN$500,8,FALSE),3),IF(VLOOKUP($X181,E!$B$3:'E'!$AN$500,8,FALSE)&lt;1,FIXED(VLOOKUP($X181,E!$B$3:'E'!$AN$500,8,FALSE),2),IF(VLOOKUP($X181,E!$B$3:'E'!$AN$500,8,FALSE)&lt;10,FIXED(VLOOKUP($X181,E!$B$3:'E'!$AN$500,8,FALSE),1),VLOOKUP($X181,E!$B$3:'E'!$AN$500,8,FALSE))))))))),"-")</f>
        <v>0,45</v>
      </c>
      <c r="M181" s="110" t="str">
        <f>IFERROR(IF(VLOOKUP($X181,E!$B$3:'E'!$AN$500,9,FALSE)=1000000000,"-",(IF(VLOOKUP($X181,E!$B$3:'E'!$AN$500,9,FALSE)&lt;0.0001,FIXED(VLOOKUP($X181,E!$B$3:'E'!$AN$500,9,FALSE),6),IF(VLOOKUP($X181,E!$B$3:'E'!$AN$500,9,FALSE)&lt;0.001,FIXED(VLOOKUP($X181,E!$B$3:'E'!$AN$500,9,FALSE),5),IF(VLOOKUP($X181,E!$B$3:'E'!$AN$500,9,FALSE)&lt;0.01,FIXED(VLOOKUP($X181,E!$B$3:'E'!$AN$500,9,FALSE),4),IF(VLOOKUP($X181,E!$B$3:'E'!$AN$500,9,FALSE)&lt;0.1,FIXED(VLOOKUP($X181,E!$B$3:'E'!$AN$500,9,FALSE),3),IF(VLOOKUP($X181,E!$B$3:'E'!$AN$500,9,FALSE)&lt;1,FIXED(VLOOKUP($X181,E!$B$3:'E'!$AN$500,9,FALSE),2),IF(VLOOKUP($X181,E!$B$3:'E'!$AN$500,9,FALSE)&lt;10,FIXED(VLOOKUP($X181,E!$B$3:'E'!$AN$500,9,FALSE),1),VLOOKUP($X181,E!$B$3:'E'!$AN$500,9,FALSE))))))))),"-")</f>
        <v>0,45</v>
      </c>
      <c r="O181" s="110" t="str">
        <f>IFERROR(IF(VLOOKUP($X181,E!$B$3:'E'!$AN$500,10,FALSE)=1000000000,"-",(IF(VLOOKUP($X181,E!$B$3:'E'!$AN$500,10,FALSE)&lt;0.0001,FIXED(VLOOKUP($X181,E!$B$3:'E'!$AN$500,10,FALSE),6),IF(VLOOKUP($X181,E!$B$3:'E'!$AN$500,10,FALSE)&lt;0.001,FIXED(VLOOKUP($X181,E!$B$3:'E'!$AN$500,10,FALSE),5),IF(VLOOKUP($X181,E!$B$3:'E'!$AN$500,10,FALSE)&lt;0.01,FIXED(VLOOKUP($X181,E!$B$3:'E'!$AN$500,10,FALSE),4),IF(VLOOKUP($X181,E!$B$3:'E'!$AN$500,10,FALSE)&lt;0.1,FIXED(VLOOKUP($X181,E!$B$3:'E'!$AN$500,10,FALSE),3),IF(VLOOKUP($X181,E!$B$3:'E'!$AN$500,10,FALSE)&lt;1,FIXED(VLOOKUP($X181,E!$B$3:'E'!$AN$500,10,FALSE),2),IF(VLOOKUP($X181,E!$B$3:'E'!$AN$500,10,FALSE)&lt;10,FIXED(VLOOKUP($X181,E!$B$3:'E'!$AN$500,10,FALSE),1),VLOOKUP($X181,E!$B$3:'E'!$AN$500,10,FALSE))))))))),"-")</f>
        <v>-</v>
      </c>
      <c r="Q181" s="110" t="str">
        <f>IFERROR(IF(VLOOKUP($X181,E!$B$3:'E'!$AN$500,11,FALSE)=1000000000,"-",(IF(VLOOKUP($X181,E!$B$3:'E'!$AN$500,11,FALSE)&lt;0.0001,FIXED(VLOOKUP($X181,E!$B$3:'E'!$AN$500,11,FALSE),6),IF(VLOOKUP($X181,E!$B$3:'E'!$AN$500,11,FALSE)&lt;0.001,FIXED(VLOOKUP($X181,E!$B$3:'E'!$AN$500,11,FALSE),5),IF(VLOOKUP($X181,E!$B$3:'E'!$AN$500,11,FALSE)&lt;0.01,FIXED(VLOOKUP($X181,E!$B$3:'E'!$AN$500,11,FALSE),4),IF(VLOOKUP($X181,E!$B$3:'E'!$AN$500,11,FALSE)&lt;0.1,FIXED(VLOOKUP($X181,E!$B$3:'E'!$AN$500,11,FALSE),3),IF(VLOOKUP($X181,E!$B$3:'E'!$AN$500,11,FALSE)&lt;1,FIXED(VLOOKUP($X181,E!$B$3:'E'!$AN$500,11,FALSE),2),IF(VLOOKUP($X181,E!$B$3:'E'!$AN$500,11,FALSE)&lt;10,FIXED(VLOOKUP($X181,E!$B$3:'E'!$AN$500,11,FALSE),1),VLOOKUP($X181,E!$B$3:'E'!$AN$500,11,FALSE))))))))),"-")</f>
        <v>-</v>
      </c>
      <c r="S181" s="110" t="str">
        <f>IFERROR(IF(VLOOKUP($X181,E!$B$3:'E'!$AN$500,12,FALSE)=1000000000,"-",(IF(VLOOKUP($X181,E!$B$3:'E'!$AN$500,12,FALSE)&lt;0.0001,FIXED(VLOOKUP($X181,E!$B$3:'E'!$AN$500,12,FALSE),6),IF(VLOOKUP($X181,E!$B$3:'E'!$AN$500,12,FALSE)&lt;0.001,FIXED(VLOOKUP($X181,E!$B$3:'E'!$AN$500,12,FALSE),5),IF(VLOOKUP($X181,E!$B$3:'E'!$AN$500,12,FALSE)&lt;0.01,FIXED(VLOOKUP($X181,E!$B$3:'E'!$AN$500,12,FALSE),4),IF(VLOOKUP($X181,E!$B$3:'E'!$AN$500,12,FALSE)&lt;0.1,FIXED(VLOOKUP($X181,E!$B$3:'E'!$AN$500,12,FALSE),3),IF(VLOOKUP($X181,E!$B$3:'E'!$AN$500,12,FALSE)&lt;1,FIXED(VLOOKUP($X181,E!$B$3:'E'!$AN$500,12,FALSE),2),IF(VLOOKUP($X181,E!$B$3:'E'!$AN$500,12,FALSE)&lt;10,FIXED(VLOOKUP($X181,E!$B$3:'E'!$AN$500,12,FALSE),1),VLOOKUP($X181,E!$B$3:'E'!$AN$500,12,FALSE))))))))),"-")</f>
        <v>0,45</v>
      </c>
      <c r="U181" s="110">
        <f>IFERROR(IF(VLOOKUP($X181,E!$B$3:'E'!$AN$500,18,FALSE)=1000000000,"-",(IF(VLOOKUP($X181,E!$B$3:'E'!$AN$500,18,FALSE)&lt;0.0001,FIXED(VLOOKUP($X181,E!$B$3:'E'!$AN$500,18,FALSE),6),IF(VLOOKUP($X181,E!$B$3:'E'!$AN$500,18,FALSE)&lt;0.001,FIXED(VLOOKUP($X181,E!$B$3:'E'!$AN$500,18,FALSE),5),IF(VLOOKUP($X181,E!$B$3:'E'!$AN$500,18,FALSE)&lt;0.01,FIXED(VLOOKUP($X181,E!$B$3:'E'!$AN$500,18,FALSE),4),IF(VLOOKUP($X181,E!$B$3:'E'!$AN$500,18,FALSE)&lt;0.1,FIXED(VLOOKUP($X181,E!$B$3:'E'!$AN$500,18,FALSE),3),IF(VLOOKUP($X181,E!$B$3:'E'!$AN$500,18,FALSE)&lt;1,FIXED(VLOOKUP($X181,E!$B$3:'E'!$AN$500,18,FALSE),2),IF(VLOOKUP($X181,E!$B$3:'E'!$AN$500,18,FALSE)&lt;10,FIXED(VLOOKUP($X181,E!$B$3:'E'!$AN$500,18,FALSE),1),VLOOKUP($X181,E!$B$3:'E'!$AN$500,18,FALSE))))))))),"-")</f>
        <v>60</v>
      </c>
      <c r="X181" s="40">
        <v>458</v>
      </c>
    </row>
    <row r="182" spans="1:24" ht="9" customHeight="1" x14ac:dyDescent="0.2">
      <c r="A182" s="104" t="s">
        <v>2249</v>
      </c>
      <c r="E182" s="110" t="str">
        <f>IFERROR(IF(VLOOKUP($X182,E!$B$3:'E'!$AN$500,5,FALSE)=1000000000,"-",(IF(VLOOKUP($X182,E!$B$3:'E'!$AN$500,5,FALSE)&lt;0.0001,FIXED(VLOOKUP($X182,E!$B$3:'E'!$AN$500,5,FALSE),6),IF(VLOOKUP($X182,E!$B$3:'E'!$AN$500,5,FALSE)&lt;0.001,FIXED(VLOOKUP($X182,E!$B$3:'E'!$AN$500,5,FALSE),5),IF(VLOOKUP($X182,E!$B$3:'E'!$AN$500,5,FALSE)&lt;0.01,FIXED(VLOOKUP($X182,E!$B$3:'E'!$AN$500,5,FALSE),4),IF(VLOOKUP($X182,E!$B$3:'E'!$AN$500,5,FALSE)&lt;0.1,FIXED(VLOOKUP($X182,E!$B$3:'E'!$AN$500,5,FALSE),3),IF(VLOOKUP($X182,E!$B$3:'E'!$AN$500,5,FALSE)&lt;1,FIXED(VLOOKUP($X182,E!$B$3:'E'!$AN$500,5,FALSE),2),IF(VLOOKUP($X182,E!$B$3:'E'!$AN$500,5,FALSE)&lt;10,FIXED(VLOOKUP($X182,E!$B$3:'E'!$AN$500,5,FALSE),1),VLOOKUP($X182,E!$B$3:'E'!$AN$500,5,FALSE))))))))),"-")</f>
        <v>0,017</v>
      </c>
      <c r="G182" s="110" t="str">
        <f>IFERROR(IF(VLOOKUP($X182,E!$B$3:'E'!$AN$500,6,FALSE)=1000000000,"-",(IF(VLOOKUP($X182,E!$B$3:'E'!$AN$500,6,FALSE)&lt;0.0001,FIXED(VLOOKUP($X182,E!$B$3:'E'!$AN$500,6,FALSE),6),IF(VLOOKUP($X182,E!$B$3:'E'!$AN$500,6,FALSE)&lt;0.001,FIXED(VLOOKUP($X182,E!$B$3:'E'!$AN$500,6,FALSE),5),IF(VLOOKUP($X182,E!$B$3:'E'!$AN$500,6,FALSE)&lt;0.01,FIXED(VLOOKUP($X182,E!$B$3:'E'!$AN$500,6,FALSE),4),IF(VLOOKUP($X182,E!$B$3:'E'!$AN$500,6,FALSE)&lt;0.1,FIXED(VLOOKUP($X182,E!$B$3:'E'!$AN$500,6,FALSE),3),IF(VLOOKUP($X182,E!$B$3:'E'!$AN$500,6,FALSE)&lt;1,FIXED(VLOOKUP($X182,E!$B$3:'E'!$AN$500,6,FALSE),2),IF(VLOOKUP($X182,E!$B$3:'E'!$AN$500,6,FALSE)&lt;10,FIXED(VLOOKUP($X182,E!$B$3:'E'!$AN$500,6,FALSE),1),VLOOKUP($X182,E!$B$3:'E'!$AN$500,6,FALSE))))))))),"-")</f>
        <v>0,017</v>
      </c>
      <c r="I182" s="110" t="str">
        <f>IFERROR(IF(VLOOKUP($X182,E!$B$3:'E'!$AN$500,7,FALSE)=1000000000,"-",(IF(VLOOKUP($X182,E!$B$3:'E'!$AN$500,7,FALSE)&lt;0.0001,FIXED(VLOOKUP($X182,E!$B$3:'E'!$AN$500,7,FALSE),6),IF(VLOOKUP($X182,E!$B$3:'E'!$AN$500,7,FALSE)&lt;0.001,FIXED(VLOOKUP($X182,E!$B$3:'E'!$AN$500,7,FALSE),5),IF(VLOOKUP($X182,E!$B$3:'E'!$AN$500,7,FALSE)&lt;0.01,FIXED(VLOOKUP($X182,E!$B$3:'E'!$AN$500,7,FALSE),4),IF(VLOOKUP($X182,E!$B$3:'E'!$AN$500,7,FALSE)&lt;0.1,FIXED(VLOOKUP($X182,E!$B$3:'E'!$AN$500,7,FALSE),3),IF(VLOOKUP($X182,E!$B$3:'E'!$AN$500,7,FALSE)&lt;1,FIXED(VLOOKUP($X182,E!$B$3:'E'!$AN$500,7,FALSE),2),IF(VLOOKUP($X182,E!$B$3:'E'!$AN$500,7,FALSE)&lt;10,FIXED(VLOOKUP($X182,E!$B$3:'E'!$AN$500,7,FALSE),1),VLOOKUP($X182,E!$B$3:'E'!$AN$500,7,FALSE))))))))),"-")</f>
        <v>0,017</v>
      </c>
      <c r="K182" s="110" t="str">
        <f>IFERROR(IF(VLOOKUP($X182,E!$B$3:'E'!$AN$500,8,FALSE)=1000000000,"-",(IF(VLOOKUP($X182,E!$B$3:'E'!$AN$500,8,FALSE)&lt;0.0001,FIXED(VLOOKUP($X182,E!$B$3:'E'!$AN$500,8,FALSE),6),IF(VLOOKUP($X182,E!$B$3:'E'!$AN$500,8,FALSE)&lt;0.001,FIXED(VLOOKUP($X182,E!$B$3:'E'!$AN$500,8,FALSE),5),IF(VLOOKUP($X182,E!$B$3:'E'!$AN$500,8,FALSE)&lt;0.01,FIXED(VLOOKUP($X182,E!$B$3:'E'!$AN$500,8,FALSE),4),IF(VLOOKUP($X182,E!$B$3:'E'!$AN$500,8,FALSE)&lt;0.1,FIXED(VLOOKUP($X182,E!$B$3:'E'!$AN$500,8,FALSE),3),IF(VLOOKUP($X182,E!$B$3:'E'!$AN$500,8,FALSE)&lt;1,FIXED(VLOOKUP($X182,E!$B$3:'E'!$AN$500,8,FALSE),2),IF(VLOOKUP($X182,E!$B$3:'E'!$AN$500,8,FALSE)&lt;10,FIXED(VLOOKUP($X182,E!$B$3:'E'!$AN$500,8,FALSE),1),VLOOKUP($X182,E!$B$3:'E'!$AN$500,8,FALSE))))))))),"-")</f>
        <v>0,017</v>
      </c>
      <c r="M182" s="110" t="str">
        <f>IFERROR(IF(VLOOKUP($X182,E!$B$3:'E'!$AN$500,9,FALSE)=1000000000,"-",(IF(VLOOKUP($X182,E!$B$3:'E'!$AN$500,9,FALSE)&lt;0.0001,FIXED(VLOOKUP($X182,E!$B$3:'E'!$AN$500,9,FALSE),6),IF(VLOOKUP($X182,E!$B$3:'E'!$AN$500,9,FALSE)&lt;0.001,FIXED(VLOOKUP($X182,E!$B$3:'E'!$AN$500,9,FALSE),5),IF(VLOOKUP($X182,E!$B$3:'E'!$AN$500,9,FALSE)&lt;0.01,FIXED(VLOOKUP($X182,E!$B$3:'E'!$AN$500,9,FALSE),4),IF(VLOOKUP($X182,E!$B$3:'E'!$AN$500,9,FALSE)&lt;0.1,FIXED(VLOOKUP($X182,E!$B$3:'E'!$AN$500,9,FALSE),3),IF(VLOOKUP($X182,E!$B$3:'E'!$AN$500,9,FALSE)&lt;1,FIXED(VLOOKUP($X182,E!$B$3:'E'!$AN$500,9,FALSE),2),IF(VLOOKUP($X182,E!$B$3:'E'!$AN$500,9,FALSE)&lt;10,FIXED(VLOOKUP($X182,E!$B$3:'E'!$AN$500,9,FALSE),1),VLOOKUP($X182,E!$B$3:'E'!$AN$500,9,FALSE))))))))),"-")</f>
        <v>0,017</v>
      </c>
      <c r="O182" s="110" t="str">
        <f>IFERROR(IF(VLOOKUP($X182,E!$B$3:'E'!$AN$500,10,FALSE)=1000000000,"-",(IF(VLOOKUP($X182,E!$B$3:'E'!$AN$500,10,FALSE)&lt;0.0001,FIXED(VLOOKUP($X182,E!$B$3:'E'!$AN$500,10,FALSE),6),IF(VLOOKUP($X182,E!$B$3:'E'!$AN$500,10,FALSE)&lt;0.001,FIXED(VLOOKUP($X182,E!$B$3:'E'!$AN$500,10,FALSE),5),IF(VLOOKUP($X182,E!$B$3:'E'!$AN$500,10,FALSE)&lt;0.01,FIXED(VLOOKUP($X182,E!$B$3:'E'!$AN$500,10,FALSE),4),IF(VLOOKUP($X182,E!$B$3:'E'!$AN$500,10,FALSE)&lt;0.1,FIXED(VLOOKUP($X182,E!$B$3:'E'!$AN$500,10,FALSE),3),IF(VLOOKUP($X182,E!$B$3:'E'!$AN$500,10,FALSE)&lt;1,FIXED(VLOOKUP($X182,E!$B$3:'E'!$AN$500,10,FALSE),2),IF(VLOOKUP($X182,E!$B$3:'E'!$AN$500,10,FALSE)&lt;10,FIXED(VLOOKUP($X182,E!$B$3:'E'!$AN$500,10,FALSE),1),VLOOKUP($X182,E!$B$3:'E'!$AN$500,10,FALSE))))))))),"-")</f>
        <v>-</v>
      </c>
      <c r="Q182" s="110" t="str">
        <f>IFERROR(IF(VLOOKUP($X182,E!$B$3:'E'!$AN$500,11,FALSE)=1000000000,"-",(IF(VLOOKUP($X182,E!$B$3:'E'!$AN$500,11,FALSE)&lt;0.0001,FIXED(VLOOKUP($X182,E!$B$3:'E'!$AN$500,11,FALSE),6),IF(VLOOKUP($X182,E!$B$3:'E'!$AN$500,11,FALSE)&lt;0.001,FIXED(VLOOKUP($X182,E!$B$3:'E'!$AN$500,11,FALSE),5),IF(VLOOKUP($X182,E!$B$3:'E'!$AN$500,11,FALSE)&lt;0.01,FIXED(VLOOKUP($X182,E!$B$3:'E'!$AN$500,11,FALSE),4),IF(VLOOKUP($X182,E!$B$3:'E'!$AN$500,11,FALSE)&lt;0.1,FIXED(VLOOKUP($X182,E!$B$3:'E'!$AN$500,11,FALSE),3),IF(VLOOKUP($X182,E!$B$3:'E'!$AN$500,11,FALSE)&lt;1,FIXED(VLOOKUP($X182,E!$B$3:'E'!$AN$500,11,FALSE),2),IF(VLOOKUP($X182,E!$B$3:'E'!$AN$500,11,FALSE)&lt;10,FIXED(VLOOKUP($X182,E!$B$3:'E'!$AN$500,11,FALSE),1),VLOOKUP($X182,E!$B$3:'E'!$AN$500,11,FALSE))))))))),"-")</f>
        <v>-</v>
      </c>
      <c r="S182" s="110" t="str">
        <f>IFERROR(IF(VLOOKUP($X182,E!$B$3:'E'!$AN$500,12,FALSE)=1000000000,"-",(IF(VLOOKUP($X182,E!$B$3:'E'!$AN$500,12,FALSE)&lt;0.0001,FIXED(VLOOKUP($X182,E!$B$3:'E'!$AN$500,12,FALSE),6),IF(VLOOKUP($X182,E!$B$3:'E'!$AN$500,12,FALSE)&lt;0.001,FIXED(VLOOKUP($X182,E!$B$3:'E'!$AN$500,12,FALSE),5),IF(VLOOKUP($X182,E!$B$3:'E'!$AN$500,12,FALSE)&lt;0.01,FIXED(VLOOKUP($X182,E!$B$3:'E'!$AN$500,12,FALSE),4),IF(VLOOKUP($X182,E!$B$3:'E'!$AN$500,12,FALSE)&lt;0.1,FIXED(VLOOKUP($X182,E!$B$3:'E'!$AN$500,12,FALSE),3),IF(VLOOKUP($X182,E!$B$3:'E'!$AN$500,12,FALSE)&lt;1,FIXED(VLOOKUP($X182,E!$B$3:'E'!$AN$500,12,FALSE),2),IF(VLOOKUP($X182,E!$B$3:'E'!$AN$500,12,FALSE)&lt;10,FIXED(VLOOKUP($X182,E!$B$3:'E'!$AN$500,12,FALSE),1),VLOOKUP($X182,E!$B$3:'E'!$AN$500,12,FALSE))))))))),"-")</f>
        <v>0,017</v>
      </c>
      <c r="U182" s="110">
        <f>IFERROR(IF(VLOOKUP($X182,E!$B$3:'E'!$AN$500,18,FALSE)=1000000000,"-",(IF(VLOOKUP($X182,E!$B$3:'E'!$AN$500,18,FALSE)&lt;0.0001,FIXED(VLOOKUP($X182,E!$B$3:'E'!$AN$500,18,FALSE),6),IF(VLOOKUP($X182,E!$B$3:'E'!$AN$500,18,FALSE)&lt;0.001,FIXED(VLOOKUP($X182,E!$B$3:'E'!$AN$500,18,FALSE),5),IF(VLOOKUP($X182,E!$B$3:'E'!$AN$500,18,FALSE)&lt;0.01,FIXED(VLOOKUP($X182,E!$B$3:'E'!$AN$500,18,FALSE),4),IF(VLOOKUP($X182,E!$B$3:'E'!$AN$500,18,FALSE)&lt;0.1,FIXED(VLOOKUP($X182,E!$B$3:'E'!$AN$500,18,FALSE),3),IF(VLOOKUP($X182,E!$B$3:'E'!$AN$500,18,FALSE)&lt;1,FIXED(VLOOKUP($X182,E!$B$3:'E'!$AN$500,18,FALSE),2),IF(VLOOKUP($X182,E!$B$3:'E'!$AN$500,18,FALSE)&lt;10,FIXED(VLOOKUP($X182,E!$B$3:'E'!$AN$500,18,FALSE),1),VLOOKUP($X182,E!$B$3:'E'!$AN$500,18,FALSE))))))))),"-")</f>
        <v>100</v>
      </c>
      <c r="X182" s="40">
        <v>462</v>
      </c>
    </row>
    <row r="183" spans="1:24" ht="9" customHeight="1" x14ac:dyDescent="0.2">
      <c r="A183" s="104" t="s">
        <v>2250</v>
      </c>
      <c r="E183" s="110" t="str">
        <f>IFERROR(IF(VLOOKUP($X183,E!$B$3:'E'!$AN$500,5,FALSE)=1000000000,"-",(IF(VLOOKUP($X183,E!$B$3:'E'!$AN$500,5,FALSE)&lt;0.0001,FIXED(VLOOKUP($X183,E!$B$3:'E'!$AN$500,5,FALSE),6),IF(VLOOKUP($X183,E!$B$3:'E'!$AN$500,5,FALSE)&lt;0.001,FIXED(VLOOKUP($X183,E!$B$3:'E'!$AN$500,5,FALSE),5),IF(VLOOKUP($X183,E!$B$3:'E'!$AN$500,5,FALSE)&lt;0.01,FIXED(VLOOKUP($X183,E!$B$3:'E'!$AN$500,5,FALSE),4),IF(VLOOKUP($X183,E!$B$3:'E'!$AN$500,5,FALSE)&lt;0.1,FIXED(VLOOKUP($X183,E!$B$3:'E'!$AN$500,5,FALSE),3),IF(VLOOKUP($X183,E!$B$3:'E'!$AN$500,5,FALSE)&lt;1,FIXED(VLOOKUP($X183,E!$B$3:'E'!$AN$500,5,FALSE),2),IF(VLOOKUP($X183,E!$B$3:'E'!$AN$500,5,FALSE)&lt;10,FIXED(VLOOKUP($X183,E!$B$3:'E'!$AN$500,5,FALSE),1),VLOOKUP($X183,E!$B$3:'E'!$AN$500,5,FALSE))))))))),"-")</f>
        <v>0,60</v>
      </c>
      <c r="G183" s="110" t="str">
        <f>IFERROR(IF(VLOOKUP($X183,E!$B$3:'E'!$AN$500,6,FALSE)=1000000000,"-",(IF(VLOOKUP($X183,E!$B$3:'E'!$AN$500,6,FALSE)&lt;0.0001,FIXED(VLOOKUP($X183,E!$B$3:'E'!$AN$500,6,FALSE),6),IF(VLOOKUP($X183,E!$B$3:'E'!$AN$500,6,FALSE)&lt;0.001,FIXED(VLOOKUP($X183,E!$B$3:'E'!$AN$500,6,FALSE),5),IF(VLOOKUP($X183,E!$B$3:'E'!$AN$500,6,FALSE)&lt;0.01,FIXED(VLOOKUP($X183,E!$B$3:'E'!$AN$500,6,FALSE),4),IF(VLOOKUP($X183,E!$B$3:'E'!$AN$500,6,FALSE)&lt;0.1,FIXED(VLOOKUP($X183,E!$B$3:'E'!$AN$500,6,FALSE),3),IF(VLOOKUP($X183,E!$B$3:'E'!$AN$500,6,FALSE)&lt;1,FIXED(VLOOKUP($X183,E!$B$3:'E'!$AN$500,6,FALSE),2),IF(VLOOKUP($X183,E!$B$3:'E'!$AN$500,6,FALSE)&lt;10,FIXED(VLOOKUP($X183,E!$B$3:'E'!$AN$500,6,FALSE),1),VLOOKUP($X183,E!$B$3:'E'!$AN$500,6,FALSE))))))))),"-")</f>
        <v>0,60</v>
      </c>
      <c r="I183" s="110" t="str">
        <f>IFERROR(IF(VLOOKUP($X183,E!$B$3:'E'!$AN$500,7,FALSE)=1000000000,"-",(IF(VLOOKUP($X183,E!$B$3:'E'!$AN$500,7,FALSE)&lt;0.0001,FIXED(VLOOKUP($X183,E!$B$3:'E'!$AN$500,7,FALSE),6),IF(VLOOKUP($X183,E!$B$3:'E'!$AN$500,7,FALSE)&lt;0.001,FIXED(VLOOKUP($X183,E!$B$3:'E'!$AN$500,7,FALSE),5),IF(VLOOKUP($X183,E!$B$3:'E'!$AN$500,7,FALSE)&lt;0.01,FIXED(VLOOKUP($X183,E!$B$3:'E'!$AN$500,7,FALSE),4),IF(VLOOKUP($X183,E!$B$3:'E'!$AN$500,7,FALSE)&lt;0.1,FIXED(VLOOKUP($X183,E!$B$3:'E'!$AN$500,7,FALSE),3),IF(VLOOKUP($X183,E!$B$3:'E'!$AN$500,7,FALSE)&lt;1,FIXED(VLOOKUP($X183,E!$B$3:'E'!$AN$500,7,FALSE),2),IF(VLOOKUP($X183,E!$B$3:'E'!$AN$500,7,FALSE)&lt;10,FIXED(VLOOKUP($X183,E!$B$3:'E'!$AN$500,7,FALSE),1),VLOOKUP($X183,E!$B$3:'E'!$AN$500,7,FALSE))))))))),"-")</f>
        <v>0,60</v>
      </c>
      <c r="K183" s="110" t="str">
        <f>IFERROR(IF(VLOOKUP($X183,E!$B$3:'E'!$AN$500,8,FALSE)=1000000000,"-",(IF(VLOOKUP($X183,E!$B$3:'E'!$AN$500,8,FALSE)&lt;0.0001,FIXED(VLOOKUP($X183,E!$B$3:'E'!$AN$500,8,FALSE),6),IF(VLOOKUP($X183,E!$B$3:'E'!$AN$500,8,FALSE)&lt;0.001,FIXED(VLOOKUP($X183,E!$B$3:'E'!$AN$500,8,FALSE),5),IF(VLOOKUP($X183,E!$B$3:'E'!$AN$500,8,FALSE)&lt;0.01,FIXED(VLOOKUP($X183,E!$B$3:'E'!$AN$500,8,FALSE),4),IF(VLOOKUP($X183,E!$B$3:'E'!$AN$500,8,FALSE)&lt;0.1,FIXED(VLOOKUP($X183,E!$B$3:'E'!$AN$500,8,FALSE),3),IF(VLOOKUP($X183,E!$B$3:'E'!$AN$500,8,FALSE)&lt;1,FIXED(VLOOKUP($X183,E!$B$3:'E'!$AN$500,8,FALSE),2),IF(VLOOKUP($X183,E!$B$3:'E'!$AN$500,8,FALSE)&lt;10,FIXED(VLOOKUP($X183,E!$B$3:'E'!$AN$500,8,FALSE),1),VLOOKUP($X183,E!$B$3:'E'!$AN$500,8,FALSE))))))))),"-")</f>
        <v>-</v>
      </c>
      <c r="L183" s="39" t="str">
        <f>IF(K183="-","(1)","")</f>
        <v>(1)</v>
      </c>
      <c r="M183" s="110" t="str">
        <f>IFERROR(IF(VLOOKUP($X183,E!$B$3:'E'!$AN$500,9,FALSE)=1000000000,"-",(IF(VLOOKUP($X183,E!$B$3:'E'!$AN$500,9,FALSE)&lt;0.0001,FIXED(VLOOKUP($X183,E!$B$3:'E'!$AN$500,9,FALSE),6),IF(VLOOKUP($X183,E!$B$3:'E'!$AN$500,9,FALSE)&lt;0.001,FIXED(VLOOKUP($X183,E!$B$3:'E'!$AN$500,9,FALSE),5),IF(VLOOKUP($X183,E!$B$3:'E'!$AN$500,9,FALSE)&lt;0.01,FIXED(VLOOKUP($X183,E!$B$3:'E'!$AN$500,9,FALSE),4),IF(VLOOKUP($X183,E!$B$3:'E'!$AN$500,9,FALSE)&lt;0.1,FIXED(VLOOKUP($X183,E!$B$3:'E'!$AN$500,9,FALSE),3),IF(VLOOKUP($X183,E!$B$3:'E'!$AN$500,9,FALSE)&lt;1,FIXED(VLOOKUP($X183,E!$B$3:'E'!$AN$500,9,FALSE),2),IF(VLOOKUP($X183,E!$B$3:'E'!$AN$500,9,FALSE)&lt;10,FIXED(VLOOKUP($X183,E!$B$3:'E'!$AN$500,9,FALSE),1),VLOOKUP($X183,E!$B$3:'E'!$AN$500,9,FALSE))))))))),"-")</f>
        <v>-</v>
      </c>
      <c r="N183" s="39" t="str">
        <f>IF(M183="-","(1)","")</f>
        <v>(1)</v>
      </c>
      <c r="O183" s="110" t="str">
        <f>IFERROR(IF(VLOOKUP($X183,E!$B$3:'E'!$AN$500,10,FALSE)=1000000000,"-",(IF(VLOOKUP($X183,E!$B$3:'E'!$AN$500,10,FALSE)&lt;0.0001,FIXED(VLOOKUP($X183,E!$B$3:'E'!$AN$500,10,FALSE),6),IF(VLOOKUP($X183,E!$B$3:'E'!$AN$500,10,FALSE)&lt;0.001,FIXED(VLOOKUP($X183,E!$B$3:'E'!$AN$500,10,FALSE),5),IF(VLOOKUP($X183,E!$B$3:'E'!$AN$500,10,FALSE)&lt;0.01,FIXED(VLOOKUP($X183,E!$B$3:'E'!$AN$500,10,FALSE),4),IF(VLOOKUP($X183,E!$B$3:'E'!$AN$500,10,FALSE)&lt;0.1,FIXED(VLOOKUP($X183,E!$B$3:'E'!$AN$500,10,FALSE),3),IF(VLOOKUP($X183,E!$B$3:'E'!$AN$500,10,FALSE)&lt;1,FIXED(VLOOKUP($X183,E!$B$3:'E'!$AN$500,10,FALSE),2),IF(VLOOKUP($X183,E!$B$3:'E'!$AN$500,10,FALSE)&lt;10,FIXED(VLOOKUP($X183,E!$B$3:'E'!$AN$500,10,FALSE),1),VLOOKUP($X183,E!$B$3:'E'!$AN$500,10,FALSE))))))))),"-")</f>
        <v>-</v>
      </c>
      <c r="Q183" s="110" t="str">
        <f>IFERROR(IF(VLOOKUP($X183,E!$B$3:'E'!$AN$500,11,FALSE)=1000000000,"-",(IF(VLOOKUP($X183,E!$B$3:'E'!$AN$500,11,FALSE)&lt;0.0001,FIXED(VLOOKUP($X183,E!$B$3:'E'!$AN$500,11,FALSE),6),IF(VLOOKUP($X183,E!$B$3:'E'!$AN$500,11,FALSE)&lt;0.001,FIXED(VLOOKUP($X183,E!$B$3:'E'!$AN$500,11,FALSE),5),IF(VLOOKUP($X183,E!$B$3:'E'!$AN$500,11,FALSE)&lt;0.01,FIXED(VLOOKUP($X183,E!$B$3:'E'!$AN$500,11,FALSE),4),IF(VLOOKUP($X183,E!$B$3:'E'!$AN$500,11,FALSE)&lt;0.1,FIXED(VLOOKUP($X183,E!$B$3:'E'!$AN$500,11,FALSE),3),IF(VLOOKUP($X183,E!$B$3:'E'!$AN$500,11,FALSE)&lt;1,FIXED(VLOOKUP($X183,E!$B$3:'E'!$AN$500,11,FALSE),2),IF(VLOOKUP($X183,E!$B$3:'E'!$AN$500,11,FALSE)&lt;10,FIXED(VLOOKUP($X183,E!$B$3:'E'!$AN$500,11,FALSE),1),VLOOKUP($X183,E!$B$3:'E'!$AN$500,11,FALSE))))))))),"-")</f>
        <v>-</v>
      </c>
      <c r="S183" s="110" t="str">
        <f>IFERROR(IF(VLOOKUP($X183,E!$B$3:'E'!$AN$500,12,FALSE)=1000000000,"-",(IF(VLOOKUP($X183,E!$B$3:'E'!$AN$500,12,FALSE)&lt;0.0001,FIXED(VLOOKUP($X183,E!$B$3:'E'!$AN$500,12,FALSE),6),IF(VLOOKUP($X183,E!$B$3:'E'!$AN$500,12,FALSE)&lt;0.001,FIXED(VLOOKUP($X183,E!$B$3:'E'!$AN$500,12,FALSE),5),IF(VLOOKUP($X183,E!$B$3:'E'!$AN$500,12,FALSE)&lt;0.01,FIXED(VLOOKUP($X183,E!$B$3:'E'!$AN$500,12,FALSE),4),IF(VLOOKUP($X183,E!$B$3:'E'!$AN$500,12,FALSE)&lt;0.1,FIXED(VLOOKUP($X183,E!$B$3:'E'!$AN$500,12,FALSE),3),IF(VLOOKUP($X183,E!$B$3:'E'!$AN$500,12,FALSE)&lt;1,FIXED(VLOOKUP($X183,E!$B$3:'E'!$AN$500,12,FALSE),2),IF(VLOOKUP($X183,E!$B$3:'E'!$AN$500,12,FALSE)&lt;10,FIXED(VLOOKUP($X183,E!$B$3:'E'!$AN$500,12,FALSE),1),VLOOKUP($X183,E!$B$3:'E'!$AN$500,12,FALSE))))))))),"-")</f>
        <v>-</v>
      </c>
      <c r="U183" s="110" t="str">
        <f>IFERROR(IF(VLOOKUP($X183,E!$B$3:'E'!$AN$500,18,FALSE)=1000000000,"-",(IF(VLOOKUP($X183,E!$B$3:'E'!$AN$500,18,FALSE)&lt;0.0001,FIXED(VLOOKUP($X183,E!$B$3:'E'!$AN$500,18,FALSE),6),IF(VLOOKUP($X183,E!$B$3:'E'!$AN$500,18,FALSE)&lt;0.001,FIXED(VLOOKUP($X183,E!$B$3:'E'!$AN$500,18,FALSE),5),IF(VLOOKUP($X183,E!$B$3:'E'!$AN$500,18,FALSE)&lt;0.01,FIXED(VLOOKUP($X183,E!$B$3:'E'!$AN$500,18,FALSE),4),IF(VLOOKUP($X183,E!$B$3:'E'!$AN$500,18,FALSE)&lt;0.1,FIXED(VLOOKUP($X183,E!$B$3:'E'!$AN$500,18,FALSE),3),IF(VLOOKUP($X183,E!$B$3:'E'!$AN$500,18,FALSE)&lt;1,FIXED(VLOOKUP($X183,E!$B$3:'E'!$AN$500,18,FALSE),2),IF(VLOOKUP($X183,E!$B$3:'E'!$AN$500,18,FALSE)&lt;10,FIXED(VLOOKUP($X183,E!$B$3:'E'!$AN$500,18,FALSE),1),VLOOKUP($X183,E!$B$3:'E'!$AN$500,18,FALSE))))))))),"-")</f>
        <v>-</v>
      </c>
      <c r="X183" s="40">
        <v>2253</v>
      </c>
    </row>
    <row r="184" spans="1:24" ht="9" customHeight="1" x14ac:dyDescent="0.2">
      <c r="A184" s="104" t="s">
        <v>2252</v>
      </c>
      <c r="E184" s="110" t="str">
        <f>IFERROR(IF(VLOOKUP($X184,E!$B$3:'E'!$AN$500,5,FALSE)=1000000000,"-",(IF(VLOOKUP($X184,E!$B$3:'E'!$AN$500,5,FALSE)&lt;0.0001,FIXED(VLOOKUP($X184,E!$B$3:'E'!$AN$500,5,FALSE),6),IF(VLOOKUP($X184,E!$B$3:'E'!$AN$500,5,FALSE)&lt;0.001,FIXED(VLOOKUP($X184,E!$B$3:'E'!$AN$500,5,FALSE),5),IF(VLOOKUP($X184,E!$B$3:'E'!$AN$500,5,FALSE)&lt;0.01,FIXED(VLOOKUP($X184,E!$B$3:'E'!$AN$500,5,FALSE),4),IF(VLOOKUP($X184,E!$B$3:'E'!$AN$500,5,FALSE)&lt;0.1,FIXED(VLOOKUP($X184,E!$B$3:'E'!$AN$500,5,FALSE),3),IF(VLOOKUP($X184,E!$B$3:'E'!$AN$500,5,FALSE)&lt;1,FIXED(VLOOKUP($X184,E!$B$3:'E'!$AN$500,5,FALSE),2),IF(VLOOKUP($X184,E!$B$3:'E'!$AN$500,5,FALSE)&lt;10,FIXED(VLOOKUP($X184,E!$B$3:'E'!$AN$500,5,FALSE),1),VLOOKUP($X184,E!$B$3:'E'!$AN$500,5,FALSE))))))))),"-")</f>
        <v>0,090</v>
      </c>
      <c r="G184" s="110" t="str">
        <f>IFERROR(IF(VLOOKUP($X184,E!$B$3:'E'!$AN$500,6,FALSE)=1000000000,"-",(IF(VLOOKUP($X184,E!$B$3:'E'!$AN$500,6,FALSE)&lt;0.0001,FIXED(VLOOKUP($X184,E!$B$3:'E'!$AN$500,6,FALSE),6),IF(VLOOKUP($X184,E!$B$3:'E'!$AN$500,6,FALSE)&lt;0.001,FIXED(VLOOKUP($X184,E!$B$3:'E'!$AN$500,6,FALSE),5),IF(VLOOKUP($X184,E!$B$3:'E'!$AN$500,6,FALSE)&lt;0.01,FIXED(VLOOKUP($X184,E!$B$3:'E'!$AN$500,6,FALSE),4),IF(VLOOKUP($X184,E!$B$3:'E'!$AN$500,6,FALSE)&lt;0.1,FIXED(VLOOKUP($X184,E!$B$3:'E'!$AN$500,6,FALSE),3),IF(VLOOKUP($X184,E!$B$3:'E'!$AN$500,6,FALSE)&lt;1,FIXED(VLOOKUP($X184,E!$B$3:'E'!$AN$500,6,FALSE),2),IF(VLOOKUP($X184,E!$B$3:'E'!$AN$500,6,FALSE)&lt;10,FIXED(VLOOKUP($X184,E!$B$3:'E'!$AN$500,6,FALSE),1),VLOOKUP($X184,E!$B$3:'E'!$AN$500,6,FALSE))))))))),"-")</f>
        <v>0,090</v>
      </c>
      <c r="I184" s="110" t="str">
        <f>IFERROR(IF(VLOOKUP($X184,E!$B$3:'E'!$AN$500,7,FALSE)=1000000000,"-",(IF(VLOOKUP($X184,E!$B$3:'E'!$AN$500,7,FALSE)&lt;0.0001,FIXED(VLOOKUP($X184,E!$B$3:'E'!$AN$500,7,FALSE),6),IF(VLOOKUP($X184,E!$B$3:'E'!$AN$500,7,FALSE)&lt;0.001,FIXED(VLOOKUP($X184,E!$B$3:'E'!$AN$500,7,FALSE),5),IF(VLOOKUP($X184,E!$B$3:'E'!$AN$500,7,FALSE)&lt;0.01,FIXED(VLOOKUP($X184,E!$B$3:'E'!$AN$500,7,FALSE),4),IF(VLOOKUP($X184,E!$B$3:'E'!$AN$500,7,FALSE)&lt;0.1,FIXED(VLOOKUP($X184,E!$B$3:'E'!$AN$500,7,FALSE),3),IF(VLOOKUP($X184,E!$B$3:'E'!$AN$500,7,FALSE)&lt;1,FIXED(VLOOKUP($X184,E!$B$3:'E'!$AN$500,7,FALSE),2),IF(VLOOKUP($X184,E!$B$3:'E'!$AN$500,7,FALSE)&lt;10,FIXED(VLOOKUP($X184,E!$B$3:'E'!$AN$500,7,FALSE),1),VLOOKUP($X184,E!$B$3:'E'!$AN$500,7,FALSE))))))))),"-")</f>
        <v>0,50</v>
      </c>
      <c r="K184" s="110" t="str">
        <f>IFERROR(IF(VLOOKUP($X184,E!$B$3:'E'!$AN$500,8,FALSE)=1000000000,"-",(IF(VLOOKUP($X184,E!$B$3:'E'!$AN$500,8,FALSE)&lt;0.0001,FIXED(VLOOKUP($X184,E!$B$3:'E'!$AN$500,8,FALSE),6),IF(VLOOKUP($X184,E!$B$3:'E'!$AN$500,8,FALSE)&lt;0.001,FIXED(VLOOKUP($X184,E!$B$3:'E'!$AN$500,8,FALSE),5),IF(VLOOKUP($X184,E!$B$3:'E'!$AN$500,8,FALSE)&lt;0.01,FIXED(VLOOKUP($X184,E!$B$3:'E'!$AN$500,8,FALSE),4),IF(VLOOKUP($X184,E!$B$3:'E'!$AN$500,8,FALSE)&lt;0.1,FIXED(VLOOKUP($X184,E!$B$3:'E'!$AN$500,8,FALSE),3),IF(VLOOKUP($X184,E!$B$3:'E'!$AN$500,8,FALSE)&lt;1,FIXED(VLOOKUP($X184,E!$B$3:'E'!$AN$500,8,FALSE),2),IF(VLOOKUP($X184,E!$B$3:'E'!$AN$500,8,FALSE)&lt;10,FIXED(VLOOKUP($X184,E!$B$3:'E'!$AN$500,8,FALSE),1),VLOOKUP($X184,E!$B$3:'E'!$AN$500,8,FALSE))))))))),"-")</f>
        <v>-</v>
      </c>
      <c r="L184" s="39" t="str">
        <f>IF(K184="-","(1)","")</f>
        <v>(1)</v>
      </c>
      <c r="M184" s="110" t="str">
        <f>IFERROR(IF(VLOOKUP($X184,E!$B$3:'E'!$AN$500,9,FALSE)=1000000000,"-",(IF(VLOOKUP($X184,E!$B$3:'E'!$AN$500,9,FALSE)&lt;0.0001,FIXED(VLOOKUP($X184,E!$B$3:'E'!$AN$500,9,FALSE),6),IF(VLOOKUP($X184,E!$B$3:'E'!$AN$500,9,FALSE)&lt;0.001,FIXED(VLOOKUP($X184,E!$B$3:'E'!$AN$500,9,FALSE),5),IF(VLOOKUP($X184,E!$B$3:'E'!$AN$500,9,FALSE)&lt;0.01,FIXED(VLOOKUP($X184,E!$B$3:'E'!$AN$500,9,FALSE),4),IF(VLOOKUP($X184,E!$B$3:'E'!$AN$500,9,FALSE)&lt;0.1,FIXED(VLOOKUP($X184,E!$B$3:'E'!$AN$500,9,FALSE),3),IF(VLOOKUP($X184,E!$B$3:'E'!$AN$500,9,FALSE)&lt;1,FIXED(VLOOKUP($X184,E!$B$3:'E'!$AN$500,9,FALSE),2),IF(VLOOKUP($X184,E!$B$3:'E'!$AN$500,9,FALSE)&lt;10,FIXED(VLOOKUP($X184,E!$B$3:'E'!$AN$500,9,FALSE),1),VLOOKUP($X184,E!$B$3:'E'!$AN$500,9,FALSE))))))))),"-")</f>
        <v>-</v>
      </c>
      <c r="N184" s="39" t="str">
        <f>IF(M184="-","(1)","")</f>
        <v>(1)</v>
      </c>
      <c r="O184" s="110" t="str">
        <f>IFERROR(IF(VLOOKUP($X184,E!$B$3:'E'!$AN$500,10,FALSE)=1000000000,"-",(IF(VLOOKUP($X184,E!$B$3:'E'!$AN$500,10,FALSE)&lt;0.0001,FIXED(VLOOKUP($X184,E!$B$3:'E'!$AN$500,10,FALSE),6),IF(VLOOKUP($X184,E!$B$3:'E'!$AN$500,10,FALSE)&lt;0.001,FIXED(VLOOKUP($X184,E!$B$3:'E'!$AN$500,10,FALSE),5),IF(VLOOKUP($X184,E!$B$3:'E'!$AN$500,10,FALSE)&lt;0.01,FIXED(VLOOKUP($X184,E!$B$3:'E'!$AN$500,10,FALSE),4),IF(VLOOKUP($X184,E!$B$3:'E'!$AN$500,10,FALSE)&lt;0.1,FIXED(VLOOKUP($X184,E!$B$3:'E'!$AN$500,10,FALSE),3),IF(VLOOKUP($X184,E!$B$3:'E'!$AN$500,10,FALSE)&lt;1,FIXED(VLOOKUP($X184,E!$B$3:'E'!$AN$500,10,FALSE),2),IF(VLOOKUP($X184,E!$B$3:'E'!$AN$500,10,FALSE)&lt;10,FIXED(VLOOKUP($X184,E!$B$3:'E'!$AN$500,10,FALSE),1),VLOOKUP($X184,E!$B$3:'E'!$AN$500,10,FALSE))))))))),"-")</f>
        <v>-</v>
      </c>
      <c r="Q184" s="110" t="str">
        <f>IFERROR(IF(VLOOKUP($X184,E!$B$3:'E'!$AN$500,11,FALSE)=1000000000,"-",(IF(VLOOKUP($X184,E!$B$3:'E'!$AN$500,11,FALSE)&lt;0.0001,FIXED(VLOOKUP($X184,E!$B$3:'E'!$AN$500,11,FALSE),6),IF(VLOOKUP($X184,E!$B$3:'E'!$AN$500,11,FALSE)&lt;0.001,FIXED(VLOOKUP($X184,E!$B$3:'E'!$AN$500,11,FALSE),5),IF(VLOOKUP($X184,E!$B$3:'E'!$AN$500,11,FALSE)&lt;0.01,FIXED(VLOOKUP($X184,E!$B$3:'E'!$AN$500,11,FALSE),4),IF(VLOOKUP($X184,E!$B$3:'E'!$AN$500,11,FALSE)&lt;0.1,FIXED(VLOOKUP($X184,E!$B$3:'E'!$AN$500,11,FALSE),3),IF(VLOOKUP($X184,E!$B$3:'E'!$AN$500,11,FALSE)&lt;1,FIXED(VLOOKUP($X184,E!$B$3:'E'!$AN$500,11,FALSE),2),IF(VLOOKUP($X184,E!$B$3:'E'!$AN$500,11,FALSE)&lt;10,FIXED(VLOOKUP($X184,E!$B$3:'E'!$AN$500,11,FALSE),1),VLOOKUP($X184,E!$B$3:'E'!$AN$500,11,FALSE))))))))),"-")</f>
        <v>-</v>
      </c>
      <c r="S184" s="110" t="str">
        <f>IFERROR(IF(VLOOKUP($X184,E!$B$3:'E'!$AN$500,12,FALSE)=1000000000,"-",(IF(VLOOKUP($X184,E!$B$3:'E'!$AN$500,12,FALSE)&lt;0.0001,FIXED(VLOOKUP($X184,E!$B$3:'E'!$AN$500,12,FALSE),6),IF(VLOOKUP($X184,E!$B$3:'E'!$AN$500,12,FALSE)&lt;0.001,FIXED(VLOOKUP($X184,E!$B$3:'E'!$AN$500,12,FALSE),5),IF(VLOOKUP($X184,E!$B$3:'E'!$AN$500,12,FALSE)&lt;0.01,FIXED(VLOOKUP($X184,E!$B$3:'E'!$AN$500,12,FALSE),4),IF(VLOOKUP($X184,E!$B$3:'E'!$AN$500,12,FALSE)&lt;0.1,FIXED(VLOOKUP($X184,E!$B$3:'E'!$AN$500,12,FALSE),3),IF(VLOOKUP($X184,E!$B$3:'E'!$AN$500,12,FALSE)&lt;1,FIXED(VLOOKUP($X184,E!$B$3:'E'!$AN$500,12,FALSE),2),IF(VLOOKUP($X184,E!$B$3:'E'!$AN$500,12,FALSE)&lt;10,FIXED(VLOOKUP($X184,E!$B$3:'E'!$AN$500,12,FALSE),1),VLOOKUP($X184,E!$B$3:'E'!$AN$500,12,FALSE))))))))),"-")</f>
        <v>-</v>
      </c>
      <c r="U184" s="110" t="str">
        <f>IFERROR(IF(VLOOKUP($X184,E!$B$3:'E'!$AN$500,18,FALSE)=1000000000,"-",(IF(VLOOKUP($X184,E!$B$3:'E'!$AN$500,18,FALSE)&lt;0.0001,FIXED(VLOOKUP($X184,E!$B$3:'E'!$AN$500,18,FALSE),6),IF(VLOOKUP($X184,E!$B$3:'E'!$AN$500,18,FALSE)&lt;0.001,FIXED(VLOOKUP($X184,E!$B$3:'E'!$AN$500,18,FALSE),5),IF(VLOOKUP($X184,E!$B$3:'E'!$AN$500,18,FALSE)&lt;0.01,FIXED(VLOOKUP($X184,E!$B$3:'E'!$AN$500,18,FALSE),4),IF(VLOOKUP($X184,E!$B$3:'E'!$AN$500,18,FALSE)&lt;0.1,FIXED(VLOOKUP($X184,E!$B$3:'E'!$AN$500,18,FALSE),3),IF(VLOOKUP($X184,E!$B$3:'E'!$AN$500,18,FALSE)&lt;1,FIXED(VLOOKUP($X184,E!$B$3:'E'!$AN$500,18,FALSE),2),IF(VLOOKUP($X184,E!$B$3:'E'!$AN$500,18,FALSE)&lt;10,FIXED(VLOOKUP($X184,E!$B$3:'E'!$AN$500,18,FALSE),1),VLOOKUP($X184,E!$B$3:'E'!$AN$500,18,FALSE))))))))),"-")</f>
        <v>-</v>
      </c>
      <c r="X184" s="40">
        <v>2244</v>
      </c>
    </row>
    <row r="185" spans="1:24" ht="9" customHeight="1" x14ac:dyDescent="0.2">
      <c r="A185" s="104" t="s">
        <v>2251</v>
      </c>
    </row>
    <row r="186" spans="1:24" ht="4.5" customHeight="1" x14ac:dyDescent="0.2">
      <c r="A186" s="133"/>
      <c r="B186" s="107"/>
      <c r="C186" s="107"/>
      <c r="D186" s="107"/>
      <c r="E186" s="111"/>
      <c r="F186" s="138"/>
      <c r="G186" s="111"/>
      <c r="H186" s="138"/>
      <c r="I186" s="111"/>
      <c r="J186" s="138"/>
      <c r="K186" s="111"/>
      <c r="L186" s="138"/>
      <c r="M186" s="111"/>
      <c r="N186" s="138"/>
      <c r="O186" s="111"/>
      <c r="P186" s="138"/>
      <c r="Q186" s="111"/>
      <c r="R186" s="138"/>
      <c r="S186" s="111"/>
      <c r="T186" s="138"/>
      <c r="U186" s="111"/>
      <c r="V186" s="138"/>
    </row>
    <row r="187" spans="1:24" ht="4.5" customHeight="1" x14ac:dyDescent="0.2">
      <c r="A187" s="132"/>
      <c r="B187" s="108"/>
      <c r="C187" s="108"/>
      <c r="D187" s="108"/>
      <c r="E187" s="112"/>
      <c r="F187" s="137"/>
      <c r="G187" s="112"/>
      <c r="H187" s="137"/>
      <c r="I187" s="112"/>
      <c r="J187" s="137"/>
      <c r="K187" s="112"/>
      <c r="L187" s="137"/>
      <c r="M187" s="112"/>
      <c r="N187" s="137"/>
      <c r="O187" s="112"/>
      <c r="P187" s="137"/>
      <c r="Q187" s="112"/>
      <c r="R187" s="137"/>
      <c r="S187" s="112"/>
      <c r="T187" s="137"/>
      <c r="U187" s="112"/>
      <c r="V187" s="137"/>
    </row>
    <row r="188" spans="1:24" ht="9" customHeight="1" x14ac:dyDescent="0.2">
      <c r="A188" s="105" t="s">
        <v>2253</v>
      </c>
      <c r="B188" s="99"/>
      <c r="C188" s="99"/>
      <c r="D188" s="99"/>
    </row>
    <row r="189" spans="1:24" ht="9" customHeight="1" x14ac:dyDescent="0.2">
      <c r="A189" s="104" t="s">
        <v>2383</v>
      </c>
      <c r="E189" s="110" t="str">
        <f>IFERROR(IF(VLOOKUP($X189,E!$B$3:'E'!$AN$500,5,FALSE)=1000000000,"-",(IF(VLOOKUP($X189,E!$B$3:'E'!$AN$500,5,FALSE)&lt;0.0001,FIXED(VLOOKUP($X189,E!$B$3:'E'!$AN$500,5,FALSE),6),IF(VLOOKUP($X189,E!$B$3:'E'!$AN$500,5,FALSE)&lt;0.001,FIXED(VLOOKUP($X189,E!$B$3:'E'!$AN$500,5,FALSE),5),IF(VLOOKUP($X189,E!$B$3:'E'!$AN$500,5,FALSE)&lt;0.01,FIXED(VLOOKUP($X189,E!$B$3:'E'!$AN$500,5,FALSE),4),IF(VLOOKUP($X189,E!$B$3:'E'!$AN$500,5,FALSE)&lt;0.1,FIXED(VLOOKUP($X189,E!$B$3:'E'!$AN$500,5,FALSE),3),IF(VLOOKUP($X189,E!$B$3:'E'!$AN$500,5,FALSE)&lt;1,FIXED(VLOOKUP($X189,E!$B$3:'E'!$AN$500,5,FALSE),2),IF(VLOOKUP($X189,E!$B$3:'E'!$AN$500,5,FALSE)&lt;10,FIXED(VLOOKUP($X189,E!$B$3:'E'!$AN$500,5,FALSE),1),VLOOKUP($X189,E!$B$3:'E'!$AN$500,5,FALSE))))))))),"-")</f>
        <v>0,0019</v>
      </c>
      <c r="G189" s="110" t="str">
        <f>IFERROR(IF(VLOOKUP($X189,E!$B$3:'E'!$AN$500,6,FALSE)=1000000000,"-",(IF(VLOOKUP($X189,E!$B$3:'E'!$AN$500,6,FALSE)&lt;0.0001,FIXED(VLOOKUP($X189,E!$B$3:'E'!$AN$500,6,FALSE),6),IF(VLOOKUP($X189,E!$B$3:'E'!$AN$500,6,FALSE)&lt;0.001,FIXED(VLOOKUP($X189,E!$B$3:'E'!$AN$500,6,FALSE),5),IF(VLOOKUP($X189,E!$B$3:'E'!$AN$500,6,FALSE)&lt;0.01,FIXED(VLOOKUP($X189,E!$B$3:'E'!$AN$500,6,FALSE),4),IF(VLOOKUP($X189,E!$B$3:'E'!$AN$500,6,FALSE)&lt;0.1,FIXED(VLOOKUP($X189,E!$B$3:'E'!$AN$500,6,FALSE),3),IF(VLOOKUP($X189,E!$B$3:'E'!$AN$500,6,FALSE)&lt;1,FIXED(VLOOKUP($X189,E!$B$3:'E'!$AN$500,6,FALSE),2),IF(VLOOKUP($X189,E!$B$3:'E'!$AN$500,6,FALSE)&lt;10,FIXED(VLOOKUP($X189,E!$B$3:'E'!$AN$500,6,FALSE),1),VLOOKUP($X189,E!$B$3:'E'!$AN$500,6,FALSE))))))))),"-")</f>
        <v>0,0070</v>
      </c>
      <c r="I189" s="110" t="str">
        <f>IFERROR(IF(VLOOKUP($X189,E!$B$3:'E'!$AN$500,7,FALSE)=1000000000,"-",(IF(VLOOKUP($X189,E!$B$3:'E'!$AN$500,7,FALSE)&lt;0.0001,FIXED(VLOOKUP($X189,E!$B$3:'E'!$AN$500,7,FALSE),6),IF(VLOOKUP($X189,E!$B$3:'E'!$AN$500,7,FALSE)&lt;0.001,FIXED(VLOOKUP($X189,E!$B$3:'E'!$AN$500,7,FALSE),5),IF(VLOOKUP($X189,E!$B$3:'E'!$AN$500,7,FALSE)&lt;0.01,FIXED(VLOOKUP($X189,E!$B$3:'E'!$AN$500,7,FALSE),4),IF(VLOOKUP($X189,E!$B$3:'E'!$AN$500,7,FALSE)&lt;0.1,FIXED(VLOOKUP($X189,E!$B$3:'E'!$AN$500,7,FALSE),3),IF(VLOOKUP($X189,E!$B$3:'E'!$AN$500,7,FALSE)&lt;1,FIXED(VLOOKUP($X189,E!$B$3:'E'!$AN$500,7,FALSE),2),IF(VLOOKUP($X189,E!$B$3:'E'!$AN$500,7,FALSE)&lt;10,FIXED(VLOOKUP($X189,E!$B$3:'E'!$AN$500,7,FALSE),1),VLOOKUP($X189,E!$B$3:'E'!$AN$500,7,FALSE))))))))),"-")</f>
        <v>0,0070</v>
      </c>
      <c r="K189" s="110" t="str">
        <f>IFERROR(IF(VLOOKUP($X189,E!$B$3:'E'!$AN$500,8,FALSE)=1000000000,"-",(IF(VLOOKUP($X189,E!$B$3:'E'!$AN$500,8,FALSE)&lt;0.0001,FIXED(VLOOKUP($X189,E!$B$3:'E'!$AN$500,8,FALSE),6),IF(VLOOKUP($X189,E!$B$3:'E'!$AN$500,8,FALSE)&lt;0.001,FIXED(VLOOKUP($X189,E!$B$3:'E'!$AN$500,8,FALSE),5),IF(VLOOKUP($X189,E!$B$3:'E'!$AN$500,8,FALSE)&lt;0.01,FIXED(VLOOKUP($X189,E!$B$3:'E'!$AN$500,8,FALSE),4),IF(VLOOKUP($X189,E!$B$3:'E'!$AN$500,8,FALSE)&lt;0.1,FIXED(VLOOKUP($X189,E!$B$3:'E'!$AN$500,8,FALSE),3),IF(VLOOKUP($X189,E!$B$3:'E'!$AN$500,8,FALSE)&lt;1,FIXED(VLOOKUP($X189,E!$B$3:'E'!$AN$500,8,FALSE),2),IF(VLOOKUP($X189,E!$B$3:'E'!$AN$500,8,FALSE)&lt;10,FIXED(VLOOKUP($X189,E!$B$3:'E'!$AN$500,8,FALSE),1),VLOOKUP($X189,E!$B$3:'E'!$AN$500,8,FALSE))))))))),"-")</f>
        <v>0,060</v>
      </c>
      <c r="M189" s="110" t="str">
        <f>IFERROR(IF(VLOOKUP($X189,E!$B$3:'E'!$AN$500,9,FALSE)=1000000000,"-",(IF(VLOOKUP($X189,E!$B$3:'E'!$AN$500,9,FALSE)&lt;0.0001,FIXED(VLOOKUP($X189,E!$B$3:'E'!$AN$500,9,FALSE),6),IF(VLOOKUP($X189,E!$B$3:'E'!$AN$500,9,FALSE)&lt;0.001,FIXED(VLOOKUP($X189,E!$B$3:'E'!$AN$500,9,FALSE),5),IF(VLOOKUP($X189,E!$B$3:'E'!$AN$500,9,FALSE)&lt;0.01,FIXED(VLOOKUP($X189,E!$B$3:'E'!$AN$500,9,FALSE),4),IF(VLOOKUP($X189,E!$B$3:'E'!$AN$500,9,FALSE)&lt;0.1,FIXED(VLOOKUP($X189,E!$B$3:'E'!$AN$500,9,FALSE),3),IF(VLOOKUP($X189,E!$B$3:'E'!$AN$500,9,FALSE)&lt;1,FIXED(VLOOKUP($X189,E!$B$3:'E'!$AN$500,9,FALSE),2),IF(VLOOKUP($X189,E!$B$3:'E'!$AN$500,9,FALSE)&lt;10,FIXED(VLOOKUP($X189,E!$B$3:'E'!$AN$500,9,FALSE),1),VLOOKUP($X189,E!$B$3:'E'!$AN$500,9,FALSE))))))))),"-")</f>
        <v>0,060</v>
      </c>
      <c r="O189" s="110" t="str">
        <f>IFERROR(IF(VLOOKUP($X189,E!$B$3:'E'!$AN$500,10,FALSE)=1000000000,"-",(IF(VLOOKUP($X189,E!$B$3:'E'!$AN$500,10,FALSE)&lt;0.0001,FIXED(VLOOKUP($X189,E!$B$3:'E'!$AN$500,10,FALSE),6),IF(VLOOKUP($X189,E!$B$3:'E'!$AN$500,10,FALSE)&lt;0.001,FIXED(VLOOKUP($X189,E!$B$3:'E'!$AN$500,10,FALSE),5),IF(VLOOKUP($X189,E!$B$3:'E'!$AN$500,10,FALSE)&lt;0.01,FIXED(VLOOKUP($X189,E!$B$3:'E'!$AN$500,10,FALSE),4),IF(VLOOKUP($X189,E!$B$3:'E'!$AN$500,10,FALSE)&lt;0.1,FIXED(VLOOKUP($X189,E!$B$3:'E'!$AN$500,10,FALSE),3),IF(VLOOKUP($X189,E!$B$3:'E'!$AN$500,10,FALSE)&lt;1,FIXED(VLOOKUP($X189,E!$B$3:'E'!$AN$500,10,FALSE),2),IF(VLOOKUP($X189,E!$B$3:'E'!$AN$500,10,FALSE)&lt;10,FIXED(VLOOKUP($X189,E!$B$3:'E'!$AN$500,10,FALSE),1),VLOOKUP($X189,E!$B$3:'E'!$AN$500,10,FALSE))))))))),"-")</f>
        <v>0,0070</v>
      </c>
      <c r="Q189" s="110" t="str">
        <f>IFERROR(IF(VLOOKUP($X189,E!$B$3:'E'!$AN$500,11,FALSE)=1000000000,"-",(IF(VLOOKUP($X189,E!$B$3:'E'!$AN$500,11,FALSE)&lt;0.0001,FIXED(VLOOKUP($X189,E!$B$3:'E'!$AN$500,11,FALSE),6),IF(VLOOKUP($X189,E!$B$3:'E'!$AN$500,11,FALSE)&lt;0.001,FIXED(VLOOKUP($X189,E!$B$3:'E'!$AN$500,11,FALSE),5),IF(VLOOKUP($X189,E!$B$3:'E'!$AN$500,11,FALSE)&lt;0.01,FIXED(VLOOKUP($X189,E!$B$3:'E'!$AN$500,11,FALSE),4),IF(VLOOKUP($X189,E!$B$3:'E'!$AN$500,11,FALSE)&lt;0.1,FIXED(VLOOKUP($X189,E!$B$3:'E'!$AN$500,11,FALSE),3),IF(VLOOKUP($X189,E!$B$3:'E'!$AN$500,11,FALSE)&lt;1,FIXED(VLOOKUP($X189,E!$B$3:'E'!$AN$500,11,FALSE),2),IF(VLOOKUP($X189,E!$B$3:'E'!$AN$500,11,FALSE)&lt;10,FIXED(VLOOKUP($X189,E!$B$3:'E'!$AN$500,11,FALSE),1),VLOOKUP($X189,E!$B$3:'E'!$AN$500,11,FALSE))))))))),"-")</f>
        <v>-</v>
      </c>
      <c r="S189" s="110" t="str">
        <f>IFERROR(IF(VLOOKUP($X189,E!$B$3:'E'!$AN$500,12,FALSE)=1000000000,"-",(IF(VLOOKUP($X189,E!$B$3:'E'!$AN$500,12,FALSE)&lt;0.0001,FIXED(VLOOKUP($X189,E!$B$3:'E'!$AN$500,12,FALSE),6),IF(VLOOKUP($X189,E!$B$3:'E'!$AN$500,12,FALSE)&lt;0.001,FIXED(VLOOKUP($X189,E!$B$3:'E'!$AN$500,12,FALSE),5),IF(VLOOKUP($X189,E!$B$3:'E'!$AN$500,12,FALSE)&lt;0.01,FIXED(VLOOKUP($X189,E!$B$3:'E'!$AN$500,12,FALSE),4),IF(VLOOKUP($X189,E!$B$3:'E'!$AN$500,12,FALSE)&lt;0.1,FIXED(VLOOKUP($X189,E!$B$3:'E'!$AN$500,12,FALSE),3),IF(VLOOKUP($X189,E!$B$3:'E'!$AN$500,12,FALSE)&lt;1,FIXED(VLOOKUP($X189,E!$B$3:'E'!$AN$500,12,FALSE),2),IF(VLOOKUP($X189,E!$B$3:'E'!$AN$500,12,FALSE)&lt;10,FIXED(VLOOKUP($X189,E!$B$3:'E'!$AN$500,12,FALSE),1),VLOOKUP($X189,E!$B$3:'E'!$AN$500,12,FALSE))))))))),"-")</f>
        <v>0,060</v>
      </c>
      <c r="U189" s="110" t="str">
        <f>IFERROR(IF(VLOOKUP($X189,E!$B$3:'E'!$AN$500,18,FALSE)=1000000000,"-",(IF(VLOOKUP($X189,E!$B$3:'E'!$AN$500,18,FALSE)&lt;0.0001,FIXED(VLOOKUP($X189,E!$B$3:'E'!$AN$500,18,FALSE),6),IF(VLOOKUP($X189,E!$B$3:'E'!$AN$500,18,FALSE)&lt;0.001,FIXED(VLOOKUP($X189,E!$B$3:'E'!$AN$500,18,FALSE),5),IF(VLOOKUP($X189,E!$B$3:'E'!$AN$500,18,FALSE)&lt;0.01,FIXED(VLOOKUP($X189,E!$B$3:'E'!$AN$500,18,FALSE),4),IF(VLOOKUP($X189,E!$B$3:'E'!$AN$500,18,FALSE)&lt;0.1,FIXED(VLOOKUP($X189,E!$B$3:'E'!$AN$500,18,FALSE),3),IF(VLOOKUP($X189,E!$B$3:'E'!$AN$500,18,FALSE)&lt;1,FIXED(VLOOKUP($X189,E!$B$3:'E'!$AN$500,18,FALSE),2),IF(VLOOKUP($X189,E!$B$3:'E'!$AN$500,18,FALSE)&lt;10,FIXED(VLOOKUP($X189,E!$B$3:'E'!$AN$500,18,FALSE),1),VLOOKUP($X189,E!$B$3:'E'!$AN$500,18,FALSE))))))))),"-")</f>
        <v>8,6</v>
      </c>
      <c r="X189" s="40">
        <v>6039</v>
      </c>
    </row>
    <row r="190" spans="1:24" ht="9" customHeight="1" x14ac:dyDescent="0.2">
      <c r="A190" s="104" t="s">
        <v>2384</v>
      </c>
      <c r="E190" s="110" t="str">
        <f>IFERROR(IF(VLOOKUP($X190,E!$B$3:'E'!$AN$500,5,FALSE)=1000000000,"-",(IF(VLOOKUP($X190,E!$B$3:'E'!$AN$500,5,FALSE)&lt;0.0001,FIXED(VLOOKUP($X190,E!$B$3:'E'!$AN$500,5,FALSE),6),IF(VLOOKUP($X190,E!$B$3:'E'!$AN$500,5,FALSE)&lt;0.001,FIXED(VLOOKUP($X190,E!$B$3:'E'!$AN$500,5,FALSE),5),IF(VLOOKUP($X190,E!$B$3:'E'!$AN$500,5,FALSE)&lt;0.01,FIXED(VLOOKUP($X190,E!$B$3:'E'!$AN$500,5,FALSE),4),IF(VLOOKUP($X190,E!$B$3:'E'!$AN$500,5,FALSE)&lt;0.1,FIXED(VLOOKUP($X190,E!$B$3:'E'!$AN$500,5,FALSE),3),IF(VLOOKUP($X190,E!$B$3:'E'!$AN$500,5,FALSE)&lt;1,FIXED(VLOOKUP($X190,E!$B$3:'E'!$AN$500,5,FALSE),2),IF(VLOOKUP($X190,E!$B$3:'E'!$AN$500,5,FALSE)&lt;10,FIXED(VLOOKUP($X190,E!$B$3:'E'!$AN$500,5,FALSE),1),VLOOKUP($X190,E!$B$3:'E'!$AN$500,5,FALSE))))))))),"-")</f>
        <v>0,0014</v>
      </c>
      <c r="G190" s="110" t="str">
        <f>IFERROR(IF(VLOOKUP($X190,E!$B$3:'E'!$AN$500,6,FALSE)=1000000000,"-",(IF(VLOOKUP($X190,E!$B$3:'E'!$AN$500,6,FALSE)&lt;0.0001,FIXED(VLOOKUP($X190,E!$B$3:'E'!$AN$500,6,FALSE),6),IF(VLOOKUP($X190,E!$B$3:'E'!$AN$500,6,FALSE)&lt;0.001,FIXED(VLOOKUP($X190,E!$B$3:'E'!$AN$500,6,FALSE),5),IF(VLOOKUP($X190,E!$B$3:'E'!$AN$500,6,FALSE)&lt;0.01,FIXED(VLOOKUP($X190,E!$B$3:'E'!$AN$500,6,FALSE),4),IF(VLOOKUP($X190,E!$B$3:'E'!$AN$500,6,FALSE)&lt;0.1,FIXED(VLOOKUP($X190,E!$B$3:'E'!$AN$500,6,FALSE),3),IF(VLOOKUP($X190,E!$B$3:'E'!$AN$500,6,FALSE)&lt;1,FIXED(VLOOKUP($X190,E!$B$3:'E'!$AN$500,6,FALSE),2),IF(VLOOKUP($X190,E!$B$3:'E'!$AN$500,6,FALSE)&lt;10,FIXED(VLOOKUP($X190,E!$B$3:'E'!$AN$500,6,FALSE),1),VLOOKUP($X190,E!$B$3:'E'!$AN$500,6,FALSE))))))))),"-")</f>
        <v>0,0030</v>
      </c>
      <c r="I190" s="110" t="str">
        <f>IFERROR(IF(VLOOKUP($X190,E!$B$3:'E'!$AN$500,7,FALSE)=1000000000,"-",(IF(VLOOKUP($X190,E!$B$3:'E'!$AN$500,7,FALSE)&lt;0.0001,FIXED(VLOOKUP($X190,E!$B$3:'E'!$AN$500,7,FALSE),6),IF(VLOOKUP($X190,E!$B$3:'E'!$AN$500,7,FALSE)&lt;0.001,FIXED(VLOOKUP($X190,E!$B$3:'E'!$AN$500,7,FALSE),5),IF(VLOOKUP($X190,E!$B$3:'E'!$AN$500,7,FALSE)&lt;0.01,FIXED(VLOOKUP($X190,E!$B$3:'E'!$AN$500,7,FALSE),4),IF(VLOOKUP($X190,E!$B$3:'E'!$AN$500,7,FALSE)&lt;0.1,FIXED(VLOOKUP($X190,E!$B$3:'E'!$AN$500,7,FALSE),3),IF(VLOOKUP($X190,E!$B$3:'E'!$AN$500,7,FALSE)&lt;1,FIXED(VLOOKUP($X190,E!$B$3:'E'!$AN$500,7,FALSE),2),IF(VLOOKUP($X190,E!$B$3:'E'!$AN$500,7,FALSE)&lt;10,FIXED(VLOOKUP($X190,E!$B$3:'E'!$AN$500,7,FALSE),1),VLOOKUP($X190,E!$B$3:'E'!$AN$500,7,FALSE))))))))),"-")</f>
        <v>0,0030</v>
      </c>
      <c r="K190" s="110" t="str">
        <f>IFERROR(IF(VLOOKUP($X190,E!$B$3:'E'!$AN$500,8,FALSE)=1000000000,"-",(IF(VLOOKUP($X190,E!$B$3:'E'!$AN$500,8,FALSE)&lt;0.0001,FIXED(VLOOKUP($X190,E!$B$3:'E'!$AN$500,8,FALSE),6),IF(VLOOKUP($X190,E!$B$3:'E'!$AN$500,8,FALSE)&lt;0.001,FIXED(VLOOKUP($X190,E!$B$3:'E'!$AN$500,8,FALSE),5),IF(VLOOKUP($X190,E!$B$3:'E'!$AN$500,8,FALSE)&lt;0.01,FIXED(VLOOKUP($X190,E!$B$3:'E'!$AN$500,8,FALSE),4),IF(VLOOKUP($X190,E!$B$3:'E'!$AN$500,8,FALSE)&lt;0.1,FIXED(VLOOKUP($X190,E!$B$3:'E'!$AN$500,8,FALSE),3),IF(VLOOKUP($X190,E!$B$3:'E'!$AN$500,8,FALSE)&lt;1,FIXED(VLOOKUP($X190,E!$B$3:'E'!$AN$500,8,FALSE),2),IF(VLOOKUP($X190,E!$B$3:'E'!$AN$500,8,FALSE)&lt;10,FIXED(VLOOKUP($X190,E!$B$3:'E'!$AN$500,8,FALSE),1),VLOOKUP($X190,E!$B$3:'E'!$AN$500,8,FALSE))))))))),"-")</f>
        <v>0,059</v>
      </c>
      <c r="M190" s="110" t="str">
        <f>IFERROR(IF(VLOOKUP($X190,E!$B$3:'E'!$AN$500,9,FALSE)=1000000000,"-",(IF(VLOOKUP($X190,E!$B$3:'E'!$AN$500,9,FALSE)&lt;0.0001,FIXED(VLOOKUP($X190,E!$B$3:'E'!$AN$500,9,FALSE),6),IF(VLOOKUP($X190,E!$B$3:'E'!$AN$500,9,FALSE)&lt;0.001,FIXED(VLOOKUP($X190,E!$B$3:'E'!$AN$500,9,FALSE),5),IF(VLOOKUP($X190,E!$B$3:'E'!$AN$500,9,FALSE)&lt;0.01,FIXED(VLOOKUP($X190,E!$B$3:'E'!$AN$500,9,FALSE),4),IF(VLOOKUP($X190,E!$B$3:'E'!$AN$500,9,FALSE)&lt;0.1,FIXED(VLOOKUP($X190,E!$B$3:'E'!$AN$500,9,FALSE),3),IF(VLOOKUP($X190,E!$B$3:'E'!$AN$500,9,FALSE)&lt;1,FIXED(VLOOKUP($X190,E!$B$3:'E'!$AN$500,9,FALSE),2),IF(VLOOKUP($X190,E!$B$3:'E'!$AN$500,9,FALSE)&lt;10,FIXED(VLOOKUP($X190,E!$B$3:'E'!$AN$500,9,FALSE),1),VLOOKUP($X190,E!$B$3:'E'!$AN$500,9,FALSE))))))))),"-")</f>
        <v>0,059</v>
      </c>
      <c r="O190" s="110" t="str">
        <f>IFERROR(IF(VLOOKUP($X190,E!$B$3:'E'!$AN$500,10,FALSE)=1000000000,"-",(IF(VLOOKUP($X190,E!$B$3:'E'!$AN$500,10,FALSE)&lt;0.0001,FIXED(VLOOKUP($X190,E!$B$3:'E'!$AN$500,10,FALSE),6),IF(VLOOKUP($X190,E!$B$3:'E'!$AN$500,10,FALSE)&lt;0.001,FIXED(VLOOKUP($X190,E!$B$3:'E'!$AN$500,10,FALSE),5),IF(VLOOKUP($X190,E!$B$3:'E'!$AN$500,10,FALSE)&lt;0.01,FIXED(VLOOKUP($X190,E!$B$3:'E'!$AN$500,10,FALSE),4),IF(VLOOKUP($X190,E!$B$3:'E'!$AN$500,10,FALSE)&lt;0.1,FIXED(VLOOKUP($X190,E!$B$3:'E'!$AN$500,10,FALSE),3),IF(VLOOKUP($X190,E!$B$3:'E'!$AN$500,10,FALSE)&lt;1,FIXED(VLOOKUP($X190,E!$B$3:'E'!$AN$500,10,FALSE),2),IF(VLOOKUP($X190,E!$B$3:'E'!$AN$500,10,FALSE)&lt;10,FIXED(VLOOKUP($X190,E!$B$3:'E'!$AN$500,10,FALSE),1),VLOOKUP($X190,E!$B$3:'E'!$AN$500,10,FALSE))))))))),"-")</f>
        <v>0,0030</v>
      </c>
      <c r="Q190" s="110" t="str">
        <f>IFERROR(IF(VLOOKUP($X190,E!$B$3:'E'!$AN$500,11,FALSE)=1000000000,"-",(IF(VLOOKUP($X190,E!$B$3:'E'!$AN$500,11,FALSE)&lt;0.0001,FIXED(VLOOKUP($X190,E!$B$3:'E'!$AN$500,11,FALSE),6),IF(VLOOKUP($X190,E!$B$3:'E'!$AN$500,11,FALSE)&lt;0.001,FIXED(VLOOKUP($X190,E!$B$3:'E'!$AN$500,11,FALSE),5),IF(VLOOKUP($X190,E!$B$3:'E'!$AN$500,11,FALSE)&lt;0.01,FIXED(VLOOKUP($X190,E!$B$3:'E'!$AN$500,11,FALSE),4),IF(VLOOKUP($X190,E!$B$3:'E'!$AN$500,11,FALSE)&lt;0.1,FIXED(VLOOKUP($X190,E!$B$3:'E'!$AN$500,11,FALSE),3),IF(VLOOKUP($X190,E!$B$3:'E'!$AN$500,11,FALSE)&lt;1,FIXED(VLOOKUP($X190,E!$B$3:'E'!$AN$500,11,FALSE),2),IF(VLOOKUP($X190,E!$B$3:'E'!$AN$500,11,FALSE)&lt;10,FIXED(VLOOKUP($X190,E!$B$3:'E'!$AN$500,11,FALSE),1),VLOOKUP($X190,E!$B$3:'E'!$AN$500,11,FALSE))))))))),"-")</f>
        <v>-</v>
      </c>
      <c r="S190" s="110" t="str">
        <f>IFERROR(IF(VLOOKUP($X190,E!$B$3:'E'!$AN$500,12,FALSE)=1000000000,"-",(IF(VLOOKUP($X190,E!$B$3:'E'!$AN$500,12,FALSE)&lt;0.0001,FIXED(VLOOKUP($X190,E!$B$3:'E'!$AN$500,12,FALSE),6),IF(VLOOKUP($X190,E!$B$3:'E'!$AN$500,12,FALSE)&lt;0.001,FIXED(VLOOKUP($X190,E!$B$3:'E'!$AN$500,12,FALSE),5),IF(VLOOKUP($X190,E!$B$3:'E'!$AN$500,12,FALSE)&lt;0.01,FIXED(VLOOKUP($X190,E!$B$3:'E'!$AN$500,12,FALSE),4),IF(VLOOKUP($X190,E!$B$3:'E'!$AN$500,12,FALSE)&lt;0.1,FIXED(VLOOKUP($X190,E!$B$3:'E'!$AN$500,12,FALSE),3),IF(VLOOKUP($X190,E!$B$3:'E'!$AN$500,12,FALSE)&lt;1,FIXED(VLOOKUP($X190,E!$B$3:'E'!$AN$500,12,FALSE),2),IF(VLOOKUP($X190,E!$B$3:'E'!$AN$500,12,FALSE)&lt;10,FIXED(VLOOKUP($X190,E!$B$3:'E'!$AN$500,12,FALSE),1),VLOOKUP($X190,E!$B$3:'E'!$AN$500,12,FALSE))))))))),"-")</f>
        <v>0,059</v>
      </c>
      <c r="U190" s="110" t="str">
        <f>IFERROR(IF(VLOOKUP($X190,E!$B$3:'E'!$AN$500,18,FALSE)=1000000000,"-",(IF(VLOOKUP($X190,E!$B$3:'E'!$AN$500,18,FALSE)&lt;0.0001,FIXED(VLOOKUP($X190,E!$B$3:'E'!$AN$500,18,FALSE),6),IF(VLOOKUP($X190,E!$B$3:'E'!$AN$500,18,FALSE)&lt;0.001,FIXED(VLOOKUP($X190,E!$B$3:'E'!$AN$500,18,FALSE),5),IF(VLOOKUP($X190,E!$B$3:'E'!$AN$500,18,FALSE)&lt;0.01,FIXED(VLOOKUP($X190,E!$B$3:'E'!$AN$500,18,FALSE),4),IF(VLOOKUP($X190,E!$B$3:'E'!$AN$500,18,FALSE)&lt;0.1,FIXED(VLOOKUP($X190,E!$B$3:'E'!$AN$500,18,FALSE),3),IF(VLOOKUP($X190,E!$B$3:'E'!$AN$500,18,FALSE)&lt;1,FIXED(VLOOKUP($X190,E!$B$3:'E'!$AN$500,18,FALSE),2),IF(VLOOKUP($X190,E!$B$3:'E'!$AN$500,18,FALSE)&lt;10,FIXED(VLOOKUP($X190,E!$B$3:'E'!$AN$500,18,FALSE),1),VLOOKUP($X190,E!$B$3:'E'!$AN$500,18,FALSE))))))))),"-")</f>
        <v>2,7</v>
      </c>
      <c r="X190" s="40">
        <v>6040</v>
      </c>
    </row>
    <row r="191" spans="1:24" ht="9" customHeight="1" x14ac:dyDescent="0.2">
      <c r="A191" s="104" t="s">
        <v>2385</v>
      </c>
      <c r="E191" s="110" t="str">
        <f>IFERROR(IF(VLOOKUP($X191,E!$B$3:'E'!$AN$500,5,FALSE)=1000000000,"-",(IF(VLOOKUP($X191,E!$B$3:'E'!$AN$500,5,FALSE)&lt;0.0001,FIXED(VLOOKUP($X191,E!$B$3:'E'!$AN$500,5,FALSE),6),IF(VLOOKUP($X191,E!$B$3:'E'!$AN$500,5,FALSE)&lt;0.001,FIXED(VLOOKUP($X191,E!$B$3:'E'!$AN$500,5,FALSE),5),IF(VLOOKUP($X191,E!$B$3:'E'!$AN$500,5,FALSE)&lt;0.01,FIXED(VLOOKUP($X191,E!$B$3:'E'!$AN$500,5,FALSE),4),IF(VLOOKUP($X191,E!$B$3:'E'!$AN$500,5,FALSE)&lt;0.1,FIXED(VLOOKUP($X191,E!$B$3:'E'!$AN$500,5,FALSE),3),IF(VLOOKUP($X191,E!$B$3:'E'!$AN$500,5,FALSE)&lt;1,FIXED(VLOOKUP($X191,E!$B$3:'E'!$AN$500,5,FALSE),2),IF(VLOOKUP($X191,E!$B$3:'E'!$AN$500,5,FALSE)&lt;10,FIXED(VLOOKUP($X191,E!$B$3:'E'!$AN$500,5,FALSE),1),VLOOKUP($X191,E!$B$3:'E'!$AN$500,5,FALSE))))))))),"-")</f>
        <v>0,0014</v>
      </c>
      <c r="G191" s="110" t="str">
        <f>IFERROR(IF(VLOOKUP($X191,E!$B$3:'E'!$AN$500,6,FALSE)=1000000000,"-",(IF(VLOOKUP($X191,E!$B$3:'E'!$AN$500,6,FALSE)&lt;0.0001,FIXED(VLOOKUP($X191,E!$B$3:'E'!$AN$500,6,FALSE),6),IF(VLOOKUP($X191,E!$B$3:'E'!$AN$500,6,FALSE)&lt;0.001,FIXED(VLOOKUP($X191,E!$B$3:'E'!$AN$500,6,FALSE),5),IF(VLOOKUP($X191,E!$B$3:'E'!$AN$500,6,FALSE)&lt;0.01,FIXED(VLOOKUP($X191,E!$B$3:'E'!$AN$500,6,FALSE),4),IF(VLOOKUP($X191,E!$B$3:'E'!$AN$500,6,FALSE)&lt;0.1,FIXED(VLOOKUP($X191,E!$B$3:'E'!$AN$500,6,FALSE),3),IF(VLOOKUP($X191,E!$B$3:'E'!$AN$500,6,FALSE)&lt;1,FIXED(VLOOKUP($X191,E!$B$3:'E'!$AN$500,6,FALSE),2),IF(VLOOKUP($X191,E!$B$3:'E'!$AN$500,6,FALSE)&lt;10,FIXED(VLOOKUP($X191,E!$B$3:'E'!$AN$500,6,FALSE),1),VLOOKUP($X191,E!$B$3:'E'!$AN$500,6,FALSE))))))))),"-")</f>
        <v>0,0030</v>
      </c>
      <c r="I191" s="110" t="str">
        <f>IFERROR(IF(VLOOKUP($X191,E!$B$3:'E'!$AN$500,7,FALSE)=1000000000,"-",(IF(VLOOKUP($X191,E!$B$3:'E'!$AN$500,7,FALSE)&lt;0.0001,FIXED(VLOOKUP($X191,E!$B$3:'E'!$AN$500,7,FALSE),6),IF(VLOOKUP($X191,E!$B$3:'E'!$AN$500,7,FALSE)&lt;0.001,FIXED(VLOOKUP($X191,E!$B$3:'E'!$AN$500,7,FALSE),5),IF(VLOOKUP($X191,E!$B$3:'E'!$AN$500,7,FALSE)&lt;0.01,FIXED(VLOOKUP($X191,E!$B$3:'E'!$AN$500,7,FALSE),4),IF(VLOOKUP($X191,E!$B$3:'E'!$AN$500,7,FALSE)&lt;0.1,FIXED(VLOOKUP($X191,E!$B$3:'E'!$AN$500,7,FALSE),3),IF(VLOOKUP($X191,E!$B$3:'E'!$AN$500,7,FALSE)&lt;1,FIXED(VLOOKUP($X191,E!$B$3:'E'!$AN$500,7,FALSE),2),IF(VLOOKUP($X191,E!$B$3:'E'!$AN$500,7,FALSE)&lt;10,FIXED(VLOOKUP($X191,E!$B$3:'E'!$AN$500,7,FALSE),1),VLOOKUP($X191,E!$B$3:'E'!$AN$500,7,FALSE))))))))),"-")</f>
        <v>0,0030</v>
      </c>
      <c r="K191" s="110" t="str">
        <f>IFERROR(IF(VLOOKUP($X191,E!$B$3:'E'!$AN$500,8,FALSE)=1000000000,"-",(IF(VLOOKUP($X191,E!$B$3:'E'!$AN$500,8,FALSE)&lt;0.0001,FIXED(VLOOKUP($X191,E!$B$3:'E'!$AN$500,8,FALSE),6),IF(VLOOKUP($X191,E!$B$3:'E'!$AN$500,8,FALSE)&lt;0.001,FIXED(VLOOKUP($X191,E!$B$3:'E'!$AN$500,8,FALSE),5),IF(VLOOKUP($X191,E!$B$3:'E'!$AN$500,8,FALSE)&lt;0.01,FIXED(VLOOKUP($X191,E!$B$3:'E'!$AN$500,8,FALSE),4),IF(VLOOKUP($X191,E!$B$3:'E'!$AN$500,8,FALSE)&lt;0.1,FIXED(VLOOKUP($X191,E!$B$3:'E'!$AN$500,8,FALSE),3),IF(VLOOKUP($X191,E!$B$3:'E'!$AN$500,8,FALSE)&lt;1,FIXED(VLOOKUP($X191,E!$B$3:'E'!$AN$500,8,FALSE),2),IF(VLOOKUP($X191,E!$B$3:'E'!$AN$500,8,FALSE)&lt;10,FIXED(VLOOKUP($X191,E!$B$3:'E'!$AN$500,8,FALSE),1),VLOOKUP($X191,E!$B$3:'E'!$AN$500,8,FALSE))))))))),"-")</f>
        <v>0,059</v>
      </c>
      <c r="M191" s="110" t="str">
        <f>IFERROR(IF(VLOOKUP($X191,E!$B$3:'E'!$AN$500,9,FALSE)=1000000000,"-",(IF(VLOOKUP($X191,E!$B$3:'E'!$AN$500,9,FALSE)&lt;0.0001,FIXED(VLOOKUP($X191,E!$B$3:'E'!$AN$500,9,FALSE),6),IF(VLOOKUP($X191,E!$B$3:'E'!$AN$500,9,FALSE)&lt;0.001,FIXED(VLOOKUP($X191,E!$B$3:'E'!$AN$500,9,FALSE),5),IF(VLOOKUP($X191,E!$B$3:'E'!$AN$500,9,FALSE)&lt;0.01,FIXED(VLOOKUP($X191,E!$B$3:'E'!$AN$500,9,FALSE),4),IF(VLOOKUP($X191,E!$B$3:'E'!$AN$500,9,FALSE)&lt;0.1,FIXED(VLOOKUP($X191,E!$B$3:'E'!$AN$500,9,FALSE),3),IF(VLOOKUP($X191,E!$B$3:'E'!$AN$500,9,FALSE)&lt;1,FIXED(VLOOKUP($X191,E!$B$3:'E'!$AN$500,9,FALSE),2),IF(VLOOKUP($X191,E!$B$3:'E'!$AN$500,9,FALSE)&lt;10,FIXED(VLOOKUP($X191,E!$B$3:'E'!$AN$500,9,FALSE),1),VLOOKUP($X191,E!$B$3:'E'!$AN$500,9,FALSE))))))))),"-")</f>
        <v>0,059</v>
      </c>
      <c r="O191" s="110" t="str">
        <f>IFERROR(IF(VLOOKUP($X191,E!$B$3:'E'!$AN$500,10,FALSE)=1000000000,"-",(IF(VLOOKUP($X191,E!$B$3:'E'!$AN$500,10,FALSE)&lt;0.0001,FIXED(VLOOKUP($X191,E!$B$3:'E'!$AN$500,10,FALSE),6),IF(VLOOKUP($X191,E!$B$3:'E'!$AN$500,10,FALSE)&lt;0.001,FIXED(VLOOKUP($X191,E!$B$3:'E'!$AN$500,10,FALSE),5),IF(VLOOKUP($X191,E!$B$3:'E'!$AN$500,10,FALSE)&lt;0.01,FIXED(VLOOKUP($X191,E!$B$3:'E'!$AN$500,10,FALSE),4),IF(VLOOKUP($X191,E!$B$3:'E'!$AN$500,10,FALSE)&lt;0.1,FIXED(VLOOKUP($X191,E!$B$3:'E'!$AN$500,10,FALSE),3),IF(VLOOKUP($X191,E!$B$3:'E'!$AN$500,10,FALSE)&lt;1,FIXED(VLOOKUP($X191,E!$B$3:'E'!$AN$500,10,FALSE),2),IF(VLOOKUP($X191,E!$B$3:'E'!$AN$500,10,FALSE)&lt;10,FIXED(VLOOKUP($X191,E!$B$3:'E'!$AN$500,10,FALSE),1),VLOOKUP($X191,E!$B$3:'E'!$AN$500,10,FALSE))))))))),"-")</f>
        <v>0,0030</v>
      </c>
      <c r="Q191" s="110" t="str">
        <f>IFERROR(IF(VLOOKUP($X191,E!$B$3:'E'!$AN$500,11,FALSE)=1000000000,"-",(IF(VLOOKUP($X191,E!$B$3:'E'!$AN$500,11,FALSE)&lt;0.0001,FIXED(VLOOKUP($X191,E!$B$3:'E'!$AN$500,11,FALSE),6),IF(VLOOKUP($X191,E!$B$3:'E'!$AN$500,11,FALSE)&lt;0.001,FIXED(VLOOKUP($X191,E!$B$3:'E'!$AN$500,11,FALSE),5),IF(VLOOKUP($X191,E!$B$3:'E'!$AN$500,11,FALSE)&lt;0.01,FIXED(VLOOKUP($X191,E!$B$3:'E'!$AN$500,11,FALSE),4),IF(VLOOKUP($X191,E!$B$3:'E'!$AN$500,11,FALSE)&lt;0.1,FIXED(VLOOKUP($X191,E!$B$3:'E'!$AN$500,11,FALSE),3),IF(VLOOKUP($X191,E!$B$3:'E'!$AN$500,11,FALSE)&lt;1,FIXED(VLOOKUP($X191,E!$B$3:'E'!$AN$500,11,FALSE),2),IF(VLOOKUP($X191,E!$B$3:'E'!$AN$500,11,FALSE)&lt;10,FIXED(VLOOKUP($X191,E!$B$3:'E'!$AN$500,11,FALSE),1),VLOOKUP($X191,E!$B$3:'E'!$AN$500,11,FALSE))))))))),"-")</f>
        <v>-</v>
      </c>
      <c r="S191" s="110" t="str">
        <f>IFERROR(IF(VLOOKUP($X191,E!$B$3:'E'!$AN$500,12,FALSE)=1000000000,"-",(IF(VLOOKUP($X191,E!$B$3:'E'!$AN$500,12,FALSE)&lt;0.0001,FIXED(VLOOKUP($X191,E!$B$3:'E'!$AN$500,12,FALSE),6),IF(VLOOKUP($X191,E!$B$3:'E'!$AN$500,12,FALSE)&lt;0.001,FIXED(VLOOKUP($X191,E!$B$3:'E'!$AN$500,12,FALSE),5),IF(VLOOKUP($X191,E!$B$3:'E'!$AN$500,12,FALSE)&lt;0.01,FIXED(VLOOKUP($X191,E!$B$3:'E'!$AN$500,12,FALSE),4),IF(VLOOKUP($X191,E!$B$3:'E'!$AN$500,12,FALSE)&lt;0.1,FIXED(VLOOKUP($X191,E!$B$3:'E'!$AN$500,12,FALSE),3),IF(VLOOKUP($X191,E!$B$3:'E'!$AN$500,12,FALSE)&lt;1,FIXED(VLOOKUP($X191,E!$B$3:'E'!$AN$500,12,FALSE),2),IF(VLOOKUP($X191,E!$B$3:'E'!$AN$500,12,FALSE)&lt;10,FIXED(VLOOKUP($X191,E!$B$3:'E'!$AN$500,12,FALSE),1),VLOOKUP($X191,E!$B$3:'E'!$AN$500,12,FALSE))))))))),"-")</f>
        <v>0,059</v>
      </c>
      <c r="U191" s="110">
        <f>IFERROR(IF(VLOOKUP($X191,E!$B$3:'E'!$AN$500,18,FALSE)=1000000000,"-",(IF(VLOOKUP($X191,E!$B$3:'E'!$AN$500,18,FALSE)&lt;0.0001,FIXED(VLOOKUP($X191,E!$B$3:'E'!$AN$500,18,FALSE),6),IF(VLOOKUP($X191,E!$B$3:'E'!$AN$500,18,FALSE)&lt;0.001,FIXED(VLOOKUP($X191,E!$B$3:'E'!$AN$500,18,FALSE),5),IF(VLOOKUP($X191,E!$B$3:'E'!$AN$500,18,FALSE)&lt;0.01,FIXED(VLOOKUP($X191,E!$B$3:'E'!$AN$500,18,FALSE),4),IF(VLOOKUP($X191,E!$B$3:'E'!$AN$500,18,FALSE)&lt;0.1,FIXED(VLOOKUP($X191,E!$B$3:'E'!$AN$500,18,FALSE),3),IF(VLOOKUP($X191,E!$B$3:'E'!$AN$500,18,FALSE)&lt;1,FIXED(VLOOKUP($X191,E!$B$3:'E'!$AN$500,18,FALSE),2),IF(VLOOKUP($X191,E!$B$3:'E'!$AN$500,18,FALSE)&lt;10,FIXED(VLOOKUP($X191,E!$B$3:'E'!$AN$500,18,FALSE),1),VLOOKUP($X191,E!$B$3:'E'!$AN$500,18,FALSE))))))))),"-")</f>
        <v>60</v>
      </c>
      <c r="X191" s="40">
        <v>5741</v>
      </c>
    </row>
    <row r="192" spans="1:24" ht="9" customHeight="1" x14ac:dyDescent="0.2">
      <c r="A192" s="104" t="s">
        <v>2254</v>
      </c>
      <c r="E192" s="110" t="str">
        <f>IFERROR(IF(VLOOKUP($X192,E!$B$3:'E'!$AN$500,5,FALSE)=1000000000,"-",(IF(VLOOKUP($X192,E!$B$3:'E'!$AN$500,5,FALSE)&lt;0.0001,FIXED(VLOOKUP($X192,E!$B$3:'E'!$AN$500,5,FALSE),6),IF(VLOOKUP($X192,E!$B$3:'E'!$AN$500,5,FALSE)&lt;0.001,FIXED(VLOOKUP($X192,E!$B$3:'E'!$AN$500,5,FALSE),5),IF(VLOOKUP($X192,E!$B$3:'E'!$AN$500,5,FALSE)&lt;0.01,FIXED(VLOOKUP($X192,E!$B$3:'E'!$AN$500,5,FALSE),4),IF(VLOOKUP($X192,E!$B$3:'E'!$AN$500,5,FALSE)&lt;0.1,FIXED(VLOOKUP($X192,E!$B$3:'E'!$AN$500,5,FALSE),3),IF(VLOOKUP($X192,E!$B$3:'E'!$AN$500,5,FALSE)&lt;1,FIXED(VLOOKUP($X192,E!$B$3:'E'!$AN$500,5,FALSE),2),IF(VLOOKUP($X192,E!$B$3:'E'!$AN$500,5,FALSE)&lt;10,FIXED(VLOOKUP($X192,E!$B$3:'E'!$AN$500,5,FALSE),1),VLOOKUP($X192,E!$B$3:'E'!$AN$500,5,FALSE))))))))),"-")</f>
        <v>0,0014</v>
      </c>
      <c r="G192" s="110" t="str">
        <f>IFERROR(IF(VLOOKUP($X192,E!$B$3:'E'!$AN$500,6,FALSE)=1000000000,"-",(IF(VLOOKUP($X192,E!$B$3:'E'!$AN$500,6,FALSE)&lt;0.0001,FIXED(VLOOKUP($X192,E!$B$3:'E'!$AN$500,6,FALSE),6),IF(VLOOKUP($X192,E!$B$3:'E'!$AN$500,6,FALSE)&lt;0.001,FIXED(VLOOKUP($X192,E!$B$3:'E'!$AN$500,6,FALSE),5),IF(VLOOKUP($X192,E!$B$3:'E'!$AN$500,6,FALSE)&lt;0.01,FIXED(VLOOKUP($X192,E!$B$3:'E'!$AN$500,6,FALSE),4),IF(VLOOKUP($X192,E!$B$3:'E'!$AN$500,6,FALSE)&lt;0.1,FIXED(VLOOKUP($X192,E!$B$3:'E'!$AN$500,6,FALSE),3),IF(VLOOKUP($X192,E!$B$3:'E'!$AN$500,6,FALSE)&lt;1,FIXED(VLOOKUP($X192,E!$B$3:'E'!$AN$500,6,FALSE),2),IF(VLOOKUP($X192,E!$B$3:'E'!$AN$500,6,FALSE)&lt;10,FIXED(VLOOKUP($X192,E!$B$3:'E'!$AN$500,6,FALSE),1),VLOOKUP($X192,E!$B$3:'E'!$AN$500,6,FALSE))))))))),"-")</f>
        <v>0,0030</v>
      </c>
      <c r="I192" s="110" t="str">
        <f>IFERROR(IF(VLOOKUP($X192,E!$B$3:'E'!$AN$500,7,FALSE)=1000000000,"-",(IF(VLOOKUP($X192,E!$B$3:'E'!$AN$500,7,FALSE)&lt;0.0001,FIXED(VLOOKUP($X192,E!$B$3:'E'!$AN$500,7,FALSE),6),IF(VLOOKUP($X192,E!$B$3:'E'!$AN$500,7,FALSE)&lt;0.001,FIXED(VLOOKUP($X192,E!$B$3:'E'!$AN$500,7,FALSE),5),IF(VLOOKUP($X192,E!$B$3:'E'!$AN$500,7,FALSE)&lt;0.01,FIXED(VLOOKUP($X192,E!$B$3:'E'!$AN$500,7,FALSE),4),IF(VLOOKUP($X192,E!$B$3:'E'!$AN$500,7,FALSE)&lt;0.1,FIXED(VLOOKUP($X192,E!$B$3:'E'!$AN$500,7,FALSE),3),IF(VLOOKUP($X192,E!$B$3:'E'!$AN$500,7,FALSE)&lt;1,FIXED(VLOOKUP($X192,E!$B$3:'E'!$AN$500,7,FALSE),2),IF(VLOOKUP($X192,E!$B$3:'E'!$AN$500,7,FALSE)&lt;10,FIXED(VLOOKUP($X192,E!$B$3:'E'!$AN$500,7,FALSE),1),VLOOKUP($X192,E!$B$3:'E'!$AN$500,7,FALSE))))))))),"-")</f>
        <v>0,0030</v>
      </c>
      <c r="K192" s="110" t="str">
        <f>IFERROR(IF(VLOOKUP($X192,E!$B$3:'E'!$AN$500,8,FALSE)=1000000000,"-",(IF(VLOOKUP($X192,E!$B$3:'E'!$AN$500,8,FALSE)&lt;0.0001,FIXED(VLOOKUP($X192,E!$B$3:'E'!$AN$500,8,FALSE),6),IF(VLOOKUP($X192,E!$B$3:'E'!$AN$500,8,FALSE)&lt;0.001,FIXED(VLOOKUP($X192,E!$B$3:'E'!$AN$500,8,FALSE),5),IF(VLOOKUP($X192,E!$B$3:'E'!$AN$500,8,FALSE)&lt;0.01,FIXED(VLOOKUP($X192,E!$B$3:'E'!$AN$500,8,FALSE),4),IF(VLOOKUP($X192,E!$B$3:'E'!$AN$500,8,FALSE)&lt;0.1,FIXED(VLOOKUP($X192,E!$B$3:'E'!$AN$500,8,FALSE),3),IF(VLOOKUP($X192,E!$B$3:'E'!$AN$500,8,FALSE)&lt;1,FIXED(VLOOKUP($X192,E!$B$3:'E'!$AN$500,8,FALSE),2),IF(VLOOKUP($X192,E!$B$3:'E'!$AN$500,8,FALSE)&lt;10,FIXED(VLOOKUP($X192,E!$B$3:'E'!$AN$500,8,FALSE),1),VLOOKUP($X192,E!$B$3:'E'!$AN$500,8,FALSE))))))))),"-")</f>
        <v>0,059</v>
      </c>
      <c r="L192" s="39" t="str">
        <f>IF(K192="-","(1)","")</f>
        <v/>
      </c>
      <c r="M192" s="110" t="str">
        <f>IFERROR(IF(VLOOKUP($X192,E!$B$3:'E'!$AN$500,9,FALSE)=1000000000,"-",(IF(VLOOKUP($X192,E!$B$3:'E'!$AN$500,9,FALSE)&lt;0.0001,FIXED(VLOOKUP($X192,E!$B$3:'E'!$AN$500,9,FALSE),6),IF(VLOOKUP($X192,E!$B$3:'E'!$AN$500,9,FALSE)&lt;0.001,FIXED(VLOOKUP($X192,E!$B$3:'E'!$AN$500,9,FALSE),5),IF(VLOOKUP($X192,E!$B$3:'E'!$AN$500,9,FALSE)&lt;0.01,FIXED(VLOOKUP($X192,E!$B$3:'E'!$AN$500,9,FALSE),4),IF(VLOOKUP($X192,E!$B$3:'E'!$AN$500,9,FALSE)&lt;0.1,FIXED(VLOOKUP($X192,E!$B$3:'E'!$AN$500,9,FALSE),3),IF(VLOOKUP($X192,E!$B$3:'E'!$AN$500,9,FALSE)&lt;1,FIXED(VLOOKUP($X192,E!$B$3:'E'!$AN$500,9,FALSE),2),IF(VLOOKUP($X192,E!$B$3:'E'!$AN$500,9,FALSE)&lt;10,FIXED(VLOOKUP($X192,E!$B$3:'E'!$AN$500,9,FALSE),1),VLOOKUP($X192,E!$B$3:'E'!$AN$500,9,FALSE))))))))),"-")</f>
        <v>0,059</v>
      </c>
      <c r="N192" s="39" t="str">
        <f>IF(M192="-","(1)","")</f>
        <v/>
      </c>
      <c r="O192" s="110" t="str">
        <f>IFERROR(IF(VLOOKUP($X192,E!$B$3:'E'!$AN$500,10,FALSE)=1000000000,"-",(IF(VLOOKUP($X192,E!$B$3:'E'!$AN$500,10,FALSE)&lt;0.0001,FIXED(VLOOKUP($X192,E!$B$3:'E'!$AN$500,10,FALSE),6),IF(VLOOKUP($X192,E!$B$3:'E'!$AN$500,10,FALSE)&lt;0.001,FIXED(VLOOKUP($X192,E!$B$3:'E'!$AN$500,10,FALSE),5),IF(VLOOKUP($X192,E!$B$3:'E'!$AN$500,10,FALSE)&lt;0.01,FIXED(VLOOKUP($X192,E!$B$3:'E'!$AN$500,10,FALSE),4),IF(VLOOKUP($X192,E!$B$3:'E'!$AN$500,10,FALSE)&lt;0.1,FIXED(VLOOKUP($X192,E!$B$3:'E'!$AN$500,10,FALSE),3),IF(VLOOKUP($X192,E!$B$3:'E'!$AN$500,10,FALSE)&lt;1,FIXED(VLOOKUP($X192,E!$B$3:'E'!$AN$500,10,FALSE),2),IF(VLOOKUP($X192,E!$B$3:'E'!$AN$500,10,FALSE)&lt;10,FIXED(VLOOKUP($X192,E!$B$3:'E'!$AN$500,10,FALSE),1),VLOOKUP($X192,E!$B$3:'E'!$AN$500,10,FALSE))))))))),"-")</f>
        <v>0,0030</v>
      </c>
      <c r="Q192" s="110" t="str">
        <f>IFERROR(IF(VLOOKUP($X192,E!$B$3:'E'!$AN$500,11,FALSE)=1000000000,"-",(IF(VLOOKUP($X192,E!$B$3:'E'!$AN$500,11,FALSE)&lt;0.0001,FIXED(VLOOKUP($X192,E!$B$3:'E'!$AN$500,11,FALSE),6),IF(VLOOKUP($X192,E!$B$3:'E'!$AN$500,11,FALSE)&lt;0.001,FIXED(VLOOKUP($X192,E!$B$3:'E'!$AN$500,11,FALSE),5),IF(VLOOKUP($X192,E!$B$3:'E'!$AN$500,11,FALSE)&lt;0.01,FIXED(VLOOKUP($X192,E!$B$3:'E'!$AN$500,11,FALSE),4),IF(VLOOKUP($X192,E!$B$3:'E'!$AN$500,11,FALSE)&lt;0.1,FIXED(VLOOKUP($X192,E!$B$3:'E'!$AN$500,11,FALSE),3),IF(VLOOKUP($X192,E!$B$3:'E'!$AN$500,11,FALSE)&lt;1,FIXED(VLOOKUP($X192,E!$B$3:'E'!$AN$500,11,FALSE),2),IF(VLOOKUP($X192,E!$B$3:'E'!$AN$500,11,FALSE)&lt;10,FIXED(VLOOKUP($X192,E!$B$3:'E'!$AN$500,11,FALSE),1),VLOOKUP($X192,E!$B$3:'E'!$AN$500,11,FALSE))))))))),"-")</f>
        <v>-</v>
      </c>
      <c r="S192" s="110" t="str">
        <f>IFERROR(IF(VLOOKUP($X192,E!$B$3:'E'!$AN$500,12,FALSE)=1000000000,"-",(IF(VLOOKUP($X192,E!$B$3:'E'!$AN$500,12,FALSE)&lt;0.0001,FIXED(VLOOKUP($X192,E!$B$3:'E'!$AN$500,12,FALSE),6),IF(VLOOKUP($X192,E!$B$3:'E'!$AN$500,12,FALSE)&lt;0.001,FIXED(VLOOKUP($X192,E!$B$3:'E'!$AN$500,12,FALSE),5),IF(VLOOKUP($X192,E!$B$3:'E'!$AN$500,12,FALSE)&lt;0.01,FIXED(VLOOKUP($X192,E!$B$3:'E'!$AN$500,12,FALSE),4),IF(VLOOKUP($X192,E!$B$3:'E'!$AN$500,12,FALSE)&lt;0.1,FIXED(VLOOKUP($X192,E!$B$3:'E'!$AN$500,12,FALSE),3),IF(VLOOKUP($X192,E!$B$3:'E'!$AN$500,12,FALSE)&lt;1,FIXED(VLOOKUP($X192,E!$B$3:'E'!$AN$500,12,FALSE),2),IF(VLOOKUP($X192,E!$B$3:'E'!$AN$500,12,FALSE)&lt;10,FIXED(VLOOKUP($X192,E!$B$3:'E'!$AN$500,12,FALSE),1),VLOOKUP($X192,E!$B$3:'E'!$AN$500,12,FALSE))))))))),"-")</f>
        <v>0,059</v>
      </c>
      <c r="U192" s="110" t="str">
        <f>IFERROR(IF(VLOOKUP($X192,E!$B$3:'E'!$AN$500,18,FALSE)=1000000000,"-",(IF(VLOOKUP($X192,E!$B$3:'E'!$AN$500,18,FALSE)&lt;0.0001,FIXED(VLOOKUP($X192,E!$B$3:'E'!$AN$500,18,FALSE),6),IF(VLOOKUP($X192,E!$B$3:'E'!$AN$500,18,FALSE)&lt;0.001,FIXED(VLOOKUP($X192,E!$B$3:'E'!$AN$500,18,FALSE),5),IF(VLOOKUP($X192,E!$B$3:'E'!$AN$500,18,FALSE)&lt;0.01,FIXED(VLOOKUP($X192,E!$B$3:'E'!$AN$500,18,FALSE),4),IF(VLOOKUP($X192,E!$B$3:'E'!$AN$500,18,FALSE)&lt;0.1,FIXED(VLOOKUP($X192,E!$B$3:'E'!$AN$500,18,FALSE),3),IF(VLOOKUP($X192,E!$B$3:'E'!$AN$500,18,FALSE)&lt;1,FIXED(VLOOKUP($X192,E!$B$3:'E'!$AN$500,18,FALSE),2),IF(VLOOKUP($X192,E!$B$3:'E'!$AN$500,18,FALSE)&lt;10,FIXED(VLOOKUP($X192,E!$B$3:'E'!$AN$500,18,FALSE),1),VLOOKUP($X192,E!$B$3:'E'!$AN$500,18,FALSE))))))))),"-")</f>
        <v>-</v>
      </c>
      <c r="X192" s="40">
        <v>4437</v>
      </c>
    </row>
    <row r="193" spans="1:24" ht="4.5" customHeight="1" x14ac:dyDescent="0.2">
      <c r="A193" s="133"/>
      <c r="B193" s="107"/>
      <c r="C193" s="107"/>
      <c r="D193" s="107"/>
      <c r="E193" s="111"/>
      <c r="F193" s="138"/>
      <c r="G193" s="111"/>
      <c r="H193" s="138"/>
      <c r="I193" s="111"/>
      <c r="J193" s="138"/>
      <c r="K193" s="111"/>
      <c r="L193" s="138"/>
      <c r="M193" s="111"/>
      <c r="N193" s="138"/>
      <c r="O193" s="111"/>
      <c r="P193" s="138"/>
      <c r="Q193" s="111"/>
      <c r="R193" s="138"/>
      <c r="S193" s="111"/>
      <c r="T193" s="138"/>
      <c r="U193" s="111"/>
      <c r="V193" s="138"/>
    </row>
    <row r="194" spans="1:24" ht="4.5" customHeight="1" x14ac:dyDescent="0.2">
      <c r="A194" s="132"/>
      <c r="B194" s="108"/>
      <c r="C194" s="108"/>
      <c r="D194" s="108"/>
      <c r="E194" s="112"/>
      <c r="F194" s="137"/>
      <c r="G194" s="112"/>
      <c r="H194" s="137"/>
      <c r="I194" s="112"/>
      <c r="J194" s="137"/>
      <c r="K194" s="112"/>
      <c r="L194" s="137"/>
      <c r="M194" s="112"/>
      <c r="N194" s="137"/>
      <c r="O194" s="112"/>
      <c r="P194" s="137"/>
      <c r="Q194" s="112"/>
      <c r="R194" s="137"/>
      <c r="S194" s="112"/>
      <c r="T194" s="137"/>
      <c r="U194" s="112"/>
      <c r="V194" s="137"/>
    </row>
    <row r="195" spans="1:24" ht="9" customHeight="1" x14ac:dyDescent="0.2">
      <c r="A195" s="105" t="s">
        <v>2255</v>
      </c>
      <c r="B195" s="99"/>
      <c r="C195" s="99"/>
      <c r="D195" s="99"/>
    </row>
    <row r="196" spans="1:24" ht="9" customHeight="1" x14ac:dyDescent="0.2">
      <c r="A196" s="104" t="s">
        <v>2263</v>
      </c>
      <c r="E196" s="110">
        <f>IFERROR(IF(VLOOKUP($X196,E!$B$3:'E'!$AN$500,5,FALSE)=1000000000,"-",(IF(VLOOKUP($X196,E!$B$3:'E'!$AN$500,5,FALSE)&lt;0.0001,FIXED(VLOOKUP($X196,E!$B$3:'E'!$AN$500,5,FALSE),6),IF(VLOOKUP($X196,E!$B$3:'E'!$AN$500,5,FALSE)&lt;0.001,FIXED(VLOOKUP($X196,E!$B$3:'E'!$AN$500,5,FALSE),5),IF(VLOOKUP($X196,E!$B$3:'E'!$AN$500,5,FALSE)&lt;0.01,FIXED(VLOOKUP($X196,E!$B$3:'E'!$AN$500,5,FALSE),4),IF(VLOOKUP($X196,E!$B$3:'E'!$AN$500,5,FALSE)&lt;0.1,FIXED(VLOOKUP($X196,E!$B$3:'E'!$AN$500,5,FALSE),3),IF(VLOOKUP($X196,E!$B$3:'E'!$AN$500,5,FALSE)&lt;1,FIXED(VLOOKUP($X196,E!$B$3:'E'!$AN$500,5,FALSE),2),IF(VLOOKUP($X196,E!$B$3:'E'!$AN$500,5,FALSE)&lt;10,FIXED(VLOOKUP($X196,E!$B$3:'E'!$AN$500,5,FALSE),1),VLOOKUP($X196,E!$B$3:'E'!$AN$500,5,FALSE))))))))),"-")</f>
        <v>100</v>
      </c>
      <c r="F196" s="139" t="s">
        <v>2274</v>
      </c>
      <c r="G196" s="110">
        <f>IFERROR(IF(VLOOKUP($X196,E!$B$3:'E'!$AN$500,6,FALSE)=1000000000,"-",(IF(VLOOKUP($X196,E!$B$3:'E'!$AN$500,6,FALSE)&lt;0.0001,FIXED(VLOOKUP($X196,E!$B$3:'E'!$AN$500,6,FALSE),6),IF(VLOOKUP($X196,E!$B$3:'E'!$AN$500,6,FALSE)&lt;0.001,FIXED(VLOOKUP($X196,E!$B$3:'E'!$AN$500,6,FALSE),5),IF(VLOOKUP($X196,E!$B$3:'E'!$AN$500,6,FALSE)&lt;0.01,FIXED(VLOOKUP($X196,E!$B$3:'E'!$AN$500,6,FALSE),4),IF(VLOOKUP($X196,E!$B$3:'E'!$AN$500,6,FALSE)&lt;0.1,FIXED(VLOOKUP($X196,E!$B$3:'E'!$AN$500,6,FALSE),3),IF(VLOOKUP($X196,E!$B$3:'E'!$AN$500,6,FALSE)&lt;1,FIXED(VLOOKUP($X196,E!$B$3:'E'!$AN$500,6,FALSE),2),IF(VLOOKUP($X196,E!$B$3:'E'!$AN$500,6,FALSE)&lt;10,FIXED(VLOOKUP($X196,E!$B$3:'E'!$AN$500,6,FALSE),1),VLOOKUP($X196,E!$B$3:'E'!$AN$500,6,FALSE))))))))),"-")</f>
        <v>100</v>
      </c>
      <c r="I196" s="110">
        <f>IFERROR(IF(VLOOKUP($X196,E!$B$3:'E'!$AN$500,7,FALSE)=1000000000,"-",(IF(VLOOKUP($X196,E!$B$3:'E'!$AN$500,7,FALSE)&lt;0.0001,FIXED(VLOOKUP($X196,E!$B$3:'E'!$AN$500,7,FALSE),6),IF(VLOOKUP($X196,E!$B$3:'E'!$AN$500,7,FALSE)&lt;0.001,FIXED(VLOOKUP($X196,E!$B$3:'E'!$AN$500,7,FALSE),5),IF(VLOOKUP($X196,E!$B$3:'E'!$AN$500,7,FALSE)&lt;0.01,FIXED(VLOOKUP($X196,E!$B$3:'E'!$AN$500,7,FALSE),4),IF(VLOOKUP($X196,E!$B$3:'E'!$AN$500,7,FALSE)&lt;0.1,FIXED(VLOOKUP($X196,E!$B$3:'E'!$AN$500,7,FALSE),3),IF(VLOOKUP($X196,E!$B$3:'E'!$AN$500,7,FALSE)&lt;1,FIXED(VLOOKUP($X196,E!$B$3:'E'!$AN$500,7,FALSE),2),IF(VLOOKUP($X196,E!$B$3:'E'!$AN$500,7,FALSE)&lt;10,FIXED(VLOOKUP($X196,E!$B$3:'E'!$AN$500,7,FALSE),1),VLOOKUP($X196,E!$B$3:'E'!$AN$500,7,FALSE))))))))),"-")</f>
        <v>100</v>
      </c>
      <c r="K196" s="110">
        <f>IFERROR(IF(VLOOKUP($X196,E!$B$3:'E'!$AN$500,8,FALSE)=1000000000,"-",(IF(VLOOKUP($X196,E!$B$3:'E'!$AN$500,8,FALSE)&lt;0.0001,FIXED(VLOOKUP($X196,E!$B$3:'E'!$AN$500,8,FALSE),6),IF(VLOOKUP($X196,E!$B$3:'E'!$AN$500,8,FALSE)&lt;0.001,FIXED(VLOOKUP($X196,E!$B$3:'E'!$AN$500,8,FALSE),5),IF(VLOOKUP($X196,E!$B$3:'E'!$AN$500,8,FALSE)&lt;0.01,FIXED(VLOOKUP($X196,E!$B$3:'E'!$AN$500,8,FALSE),4),IF(VLOOKUP($X196,E!$B$3:'E'!$AN$500,8,FALSE)&lt;0.1,FIXED(VLOOKUP($X196,E!$B$3:'E'!$AN$500,8,FALSE),3),IF(VLOOKUP($X196,E!$B$3:'E'!$AN$500,8,FALSE)&lt;1,FIXED(VLOOKUP($X196,E!$B$3:'E'!$AN$500,8,FALSE),2),IF(VLOOKUP($X196,E!$B$3:'E'!$AN$500,8,FALSE)&lt;10,FIXED(VLOOKUP($X196,E!$B$3:'E'!$AN$500,8,FALSE),1),VLOOKUP($X196,E!$B$3:'E'!$AN$500,8,FALSE))))))))),"-")</f>
        <v>100</v>
      </c>
      <c r="M196" s="110">
        <f>IFERROR(IF(VLOOKUP($X196,E!$B$3:'E'!$AN$500,9,FALSE)=1000000000,"-",(IF(VLOOKUP($X196,E!$B$3:'E'!$AN$500,9,FALSE)&lt;0.0001,FIXED(VLOOKUP($X196,E!$B$3:'E'!$AN$500,9,FALSE),6),IF(VLOOKUP($X196,E!$B$3:'E'!$AN$500,9,FALSE)&lt;0.001,FIXED(VLOOKUP($X196,E!$B$3:'E'!$AN$500,9,FALSE),5),IF(VLOOKUP($X196,E!$B$3:'E'!$AN$500,9,FALSE)&lt;0.01,FIXED(VLOOKUP($X196,E!$B$3:'E'!$AN$500,9,FALSE),4),IF(VLOOKUP($X196,E!$B$3:'E'!$AN$500,9,FALSE)&lt;0.1,FIXED(VLOOKUP($X196,E!$B$3:'E'!$AN$500,9,FALSE),3),IF(VLOOKUP($X196,E!$B$3:'E'!$AN$500,9,FALSE)&lt;1,FIXED(VLOOKUP($X196,E!$B$3:'E'!$AN$500,9,FALSE),2),IF(VLOOKUP($X196,E!$B$3:'E'!$AN$500,9,FALSE)&lt;10,FIXED(VLOOKUP($X196,E!$B$3:'E'!$AN$500,9,FALSE),1),VLOOKUP($X196,E!$B$3:'E'!$AN$500,9,FALSE))))))))),"-")</f>
        <v>100</v>
      </c>
      <c r="O196" s="110" t="str">
        <f>IFERROR(IF(VLOOKUP($X196,E!$B$3:'E'!$AN$500,10,FALSE)=1000000000,"-",(IF(VLOOKUP($X196,E!$B$3:'E'!$AN$500,10,FALSE)&lt;0.0001,FIXED(VLOOKUP($X196,E!$B$3:'E'!$AN$500,10,FALSE),6),IF(VLOOKUP($X196,E!$B$3:'E'!$AN$500,10,FALSE)&lt;0.001,FIXED(VLOOKUP($X196,E!$B$3:'E'!$AN$500,10,FALSE),5),IF(VLOOKUP($X196,E!$B$3:'E'!$AN$500,10,FALSE)&lt;0.01,FIXED(VLOOKUP($X196,E!$B$3:'E'!$AN$500,10,FALSE),4),IF(VLOOKUP($X196,E!$B$3:'E'!$AN$500,10,FALSE)&lt;0.1,FIXED(VLOOKUP($X196,E!$B$3:'E'!$AN$500,10,FALSE),3),IF(VLOOKUP($X196,E!$B$3:'E'!$AN$500,10,FALSE)&lt;1,FIXED(VLOOKUP($X196,E!$B$3:'E'!$AN$500,10,FALSE),2),IF(VLOOKUP($X196,E!$B$3:'E'!$AN$500,10,FALSE)&lt;10,FIXED(VLOOKUP($X196,E!$B$3:'E'!$AN$500,10,FALSE),1),VLOOKUP($X196,E!$B$3:'E'!$AN$500,10,FALSE))))))))),"-")</f>
        <v>-</v>
      </c>
      <c r="Q196" s="110" t="str">
        <f>IFERROR(IF(VLOOKUP($X196,E!$B$3:'E'!$AN$500,11,FALSE)=1000000000,"-",(IF(VLOOKUP($X196,E!$B$3:'E'!$AN$500,11,FALSE)&lt;0.0001,FIXED(VLOOKUP($X196,E!$B$3:'E'!$AN$500,11,FALSE),6),IF(VLOOKUP($X196,E!$B$3:'E'!$AN$500,11,FALSE)&lt;0.001,FIXED(VLOOKUP($X196,E!$B$3:'E'!$AN$500,11,FALSE),5),IF(VLOOKUP($X196,E!$B$3:'E'!$AN$500,11,FALSE)&lt;0.01,FIXED(VLOOKUP($X196,E!$B$3:'E'!$AN$500,11,FALSE),4),IF(VLOOKUP($X196,E!$B$3:'E'!$AN$500,11,FALSE)&lt;0.1,FIXED(VLOOKUP($X196,E!$B$3:'E'!$AN$500,11,FALSE),3),IF(VLOOKUP($X196,E!$B$3:'E'!$AN$500,11,FALSE)&lt;1,FIXED(VLOOKUP($X196,E!$B$3:'E'!$AN$500,11,FALSE),2),IF(VLOOKUP($X196,E!$B$3:'E'!$AN$500,11,FALSE)&lt;10,FIXED(VLOOKUP($X196,E!$B$3:'E'!$AN$500,11,FALSE),1),VLOOKUP($X196,E!$B$3:'E'!$AN$500,11,FALSE))))))))),"-")</f>
        <v>-</v>
      </c>
      <c r="S196" s="110">
        <f>IFERROR(IF(VLOOKUP($X196,E!$B$3:'E'!$AN$500,12,FALSE)=1000000000,"-",(IF(VLOOKUP($X196,E!$B$3:'E'!$AN$500,12,FALSE)&lt;0.0001,FIXED(VLOOKUP($X196,E!$B$3:'E'!$AN$500,12,FALSE),6),IF(VLOOKUP($X196,E!$B$3:'E'!$AN$500,12,FALSE)&lt;0.001,FIXED(VLOOKUP($X196,E!$B$3:'E'!$AN$500,12,FALSE),5),IF(VLOOKUP($X196,E!$B$3:'E'!$AN$500,12,FALSE)&lt;0.01,FIXED(VLOOKUP($X196,E!$B$3:'E'!$AN$500,12,FALSE),4),IF(VLOOKUP($X196,E!$B$3:'E'!$AN$500,12,FALSE)&lt;0.1,FIXED(VLOOKUP($X196,E!$B$3:'E'!$AN$500,12,FALSE),3),IF(VLOOKUP($X196,E!$B$3:'E'!$AN$500,12,FALSE)&lt;1,FIXED(VLOOKUP($X196,E!$B$3:'E'!$AN$500,12,FALSE),2),IF(VLOOKUP($X196,E!$B$3:'E'!$AN$500,12,FALSE)&lt;10,FIXED(VLOOKUP($X196,E!$B$3:'E'!$AN$500,12,FALSE),1),VLOOKUP($X196,E!$B$3:'E'!$AN$500,12,FALSE))))))))),"-")</f>
        <v>100</v>
      </c>
      <c r="U196" s="110" t="str">
        <f>IFERROR(IF(VLOOKUP($X196,E!$B$3:'E'!$AN$500,18,FALSE)=1000000000,"-",(IF(VLOOKUP($X196,E!$B$3:'E'!$AN$500,18,FALSE)&lt;0.0001,FIXED(VLOOKUP($X196,E!$B$3:'E'!$AN$500,18,FALSE),6),IF(VLOOKUP($X196,E!$B$3:'E'!$AN$500,18,FALSE)&lt;0.001,FIXED(VLOOKUP($X196,E!$B$3:'E'!$AN$500,18,FALSE),5),IF(VLOOKUP($X196,E!$B$3:'E'!$AN$500,18,FALSE)&lt;0.01,FIXED(VLOOKUP($X196,E!$B$3:'E'!$AN$500,18,FALSE),4),IF(VLOOKUP($X196,E!$B$3:'E'!$AN$500,18,FALSE)&lt;0.1,FIXED(VLOOKUP($X196,E!$B$3:'E'!$AN$500,18,FALSE),3),IF(VLOOKUP($X196,E!$B$3:'E'!$AN$500,18,FALSE)&lt;1,FIXED(VLOOKUP($X196,E!$B$3:'E'!$AN$500,18,FALSE),2),IF(VLOOKUP($X196,E!$B$3:'E'!$AN$500,18,FALSE)&lt;10,FIXED(VLOOKUP($X196,E!$B$3:'E'!$AN$500,18,FALSE),1),VLOOKUP($X196,E!$B$3:'E'!$AN$500,18,FALSE))))))))),"-")</f>
        <v>-</v>
      </c>
      <c r="X196" s="40">
        <v>313</v>
      </c>
    </row>
    <row r="197" spans="1:24" ht="9" customHeight="1" x14ac:dyDescent="0.2">
      <c r="A197" s="104" t="s">
        <v>2256</v>
      </c>
      <c r="E197" s="110" t="str">
        <f>IFERROR(IF(VLOOKUP($X197,E!$B$3:'E'!$AN$500,5,FALSE)=1000000000,"-",(IF(VLOOKUP($X197,E!$B$3:'E'!$AN$500,5,FALSE)&lt;0.0001,FIXED(VLOOKUP($X197,E!$B$3:'E'!$AN$500,5,FALSE),6),IF(VLOOKUP($X197,E!$B$3:'E'!$AN$500,5,FALSE)&lt;0.001,FIXED(VLOOKUP($X197,E!$B$3:'E'!$AN$500,5,FALSE),5),IF(VLOOKUP($X197,E!$B$3:'E'!$AN$500,5,FALSE)&lt;0.01,FIXED(VLOOKUP($X197,E!$B$3:'E'!$AN$500,5,FALSE),4),IF(VLOOKUP($X197,E!$B$3:'E'!$AN$500,5,FALSE)&lt;0.1,FIXED(VLOOKUP($X197,E!$B$3:'E'!$AN$500,5,FALSE),3),IF(VLOOKUP($X197,E!$B$3:'E'!$AN$500,5,FALSE)&lt;1,FIXED(VLOOKUP($X197,E!$B$3:'E'!$AN$500,5,FALSE),2),IF(VLOOKUP($X197,E!$B$3:'E'!$AN$500,5,FALSE)&lt;10,FIXED(VLOOKUP($X197,E!$B$3:'E'!$AN$500,5,FALSE),1),VLOOKUP($X197,E!$B$3:'E'!$AN$500,5,FALSE))))))))),"-")</f>
        <v>2,0</v>
      </c>
      <c r="G197" s="110" t="str">
        <f>IFERROR(IF(VLOOKUP($X197,E!$B$3:'E'!$AN$500,6,FALSE)=1000000000,"-",(IF(VLOOKUP($X197,E!$B$3:'E'!$AN$500,6,FALSE)&lt;0.0001,FIXED(VLOOKUP($X197,E!$B$3:'E'!$AN$500,6,FALSE),6),IF(VLOOKUP($X197,E!$B$3:'E'!$AN$500,6,FALSE)&lt;0.001,FIXED(VLOOKUP($X197,E!$B$3:'E'!$AN$500,6,FALSE),5),IF(VLOOKUP($X197,E!$B$3:'E'!$AN$500,6,FALSE)&lt;0.01,FIXED(VLOOKUP($X197,E!$B$3:'E'!$AN$500,6,FALSE),4),IF(VLOOKUP($X197,E!$B$3:'E'!$AN$500,6,FALSE)&lt;0.1,FIXED(VLOOKUP($X197,E!$B$3:'E'!$AN$500,6,FALSE),3),IF(VLOOKUP($X197,E!$B$3:'E'!$AN$500,6,FALSE)&lt;1,FIXED(VLOOKUP($X197,E!$B$3:'E'!$AN$500,6,FALSE),2),IF(VLOOKUP($X197,E!$B$3:'E'!$AN$500,6,FALSE)&lt;10,FIXED(VLOOKUP($X197,E!$B$3:'E'!$AN$500,6,FALSE),1),VLOOKUP($X197,E!$B$3:'E'!$AN$500,6,FALSE))))))))),"-")</f>
        <v>2,0</v>
      </c>
      <c r="I197" s="110">
        <f>IFERROR(IF(VLOOKUP($X197,E!$B$3:'E'!$AN$500,7,FALSE)=1000000000,"-",(IF(VLOOKUP($X197,E!$B$3:'E'!$AN$500,7,FALSE)&lt;0.0001,FIXED(VLOOKUP($X197,E!$B$3:'E'!$AN$500,7,FALSE),6),IF(VLOOKUP($X197,E!$B$3:'E'!$AN$500,7,FALSE)&lt;0.001,FIXED(VLOOKUP($X197,E!$B$3:'E'!$AN$500,7,FALSE),5),IF(VLOOKUP($X197,E!$B$3:'E'!$AN$500,7,FALSE)&lt;0.01,FIXED(VLOOKUP($X197,E!$B$3:'E'!$AN$500,7,FALSE),4),IF(VLOOKUP($X197,E!$B$3:'E'!$AN$500,7,FALSE)&lt;0.1,FIXED(VLOOKUP($X197,E!$B$3:'E'!$AN$500,7,FALSE),3),IF(VLOOKUP($X197,E!$B$3:'E'!$AN$500,7,FALSE)&lt;1,FIXED(VLOOKUP($X197,E!$B$3:'E'!$AN$500,7,FALSE),2),IF(VLOOKUP($X197,E!$B$3:'E'!$AN$500,7,FALSE)&lt;10,FIXED(VLOOKUP($X197,E!$B$3:'E'!$AN$500,7,FALSE),1),VLOOKUP($X197,E!$B$3:'E'!$AN$500,7,FALSE))))))))),"-")</f>
        <v>150</v>
      </c>
      <c r="K197" s="110">
        <f>IFERROR(IF(VLOOKUP($X197,E!$B$3:'E'!$AN$500,8,FALSE)=1000000000,"-",(IF(VLOOKUP($X197,E!$B$3:'E'!$AN$500,8,FALSE)&lt;0.0001,FIXED(VLOOKUP($X197,E!$B$3:'E'!$AN$500,8,FALSE),6),IF(VLOOKUP($X197,E!$B$3:'E'!$AN$500,8,FALSE)&lt;0.001,FIXED(VLOOKUP($X197,E!$B$3:'E'!$AN$500,8,FALSE),5),IF(VLOOKUP($X197,E!$B$3:'E'!$AN$500,8,FALSE)&lt;0.01,FIXED(VLOOKUP($X197,E!$B$3:'E'!$AN$500,8,FALSE),4),IF(VLOOKUP($X197,E!$B$3:'E'!$AN$500,8,FALSE)&lt;0.1,FIXED(VLOOKUP($X197,E!$B$3:'E'!$AN$500,8,FALSE),3),IF(VLOOKUP($X197,E!$B$3:'E'!$AN$500,8,FALSE)&lt;1,FIXED(VLOOKUP($X197,E!$B$3:'E'!$AN$500,8,FALSE),2),IF(VLOOKUP($X197,E!$B$3:'E'!$AN$500,8,FALSE)&lt;10,FIXED(VLOOKUP($X197,E!$B$3:'E'!$AN$500,8,FALSE),1),VLOOKUP($X197,E!$B$3:'E'!$AN$500,8,FALSE))))))))),"-")</f>
        <v>150</v>
      </c>
      <c r="M197" s="110">
        <f>IFERROR(IF(VLOOKUP($X197,E!$B$3:'E'!$AN$500,9,FALSE)=1000000000,"-",(IF(VLOOKUP($X197,E!$B$3:'E'!$AN$500,9,FALSE)&lt;0.0001,FIXED(VLOOKUP($X197,E!$B$3:'E'!$AN$500,9,FALSE),6),IF(VLOOKUP($X197,E!$B$3:'E'!$AN$500,9,FALSE)&lt;0.001,FIXED(VLOOKUP($X197,E!$B$3:'E'!$AN$500,9,FALSE),5),IF(VLOOKUP($X197,E!$B$3:'E'!$AN$500,9,FALSE)&lt;0.01,FIXED(VLOOKUP($X197,E!$B$3:'E'!$AN$500,9,FALSE),4),IF(VLOOKUP($X197,E!$B$3:'E'!$AN$500,9,FALSE)&lt;0.1,FIXED(VLOOKUP($X197,E!$B$3:'E'!$AN$500,9,FALSE),3),IF(VLOOKUP($X197,E!$B$3:'E'!$AN$500,9,FALSE)&lt;1,FIXED(VLOOKUP($X197,E!$B$3:'E'!$AN$500,9,FALSE),2),IF(VLOOKUP($X197,E!$B$3:'E'!$AN$500,9,FALSE)&lt;10,FIXED(VLOOKUP($X197,E!$B$3:'E'!$AN$500,9,FALSE),1),VLOOKUP($X197,E!$B$3:'E'!$AN$500,9,FALSE))))))))),"-")</f>
        <v>150</v>
      </c>
      <c r="O197" s="110" t="str">
        <f>IFERROR(IF(VLOOKUP($X197,E!$B$3:'E'!$AN$500,10,FALSE)=1000000000,"-",(IF(VLOOKUP($X197,E!$B$3:'E'!$AN$500,10,FALSE)&lt;0.0001,FIXED(VLOOKUP($X197,E!$B$3:'E'!$AN$500,10,FALSE),6),IF(VLOOKUP($X197,E!$B$3:'E'!$AN$500,10,FALSE)&lt;0.001,FIXED(VLOOKUP($X197,E!$B$3:'E'!$AN$500,10,FALSE),5),IF(VLOOKUP($X197,E!$B$3:'E'!$AN$500,10,FALSE)&lt;0.01,FIXED(VLOOKUP($X197,E!$B$3:'E'!$AN$500,10,FALSE),4),IF(VLOOKUP($X197,E!$B$3:'E'!$AN$500,10,FALSE)&lt;0.1,FIXED(VLOOKUP($X197,E!$B$3:'E'!$AN$500,10,FALSE),3),IF(VLOOKUP($X197,E!$B$3:'E'!$AN$500,10,FALSE)&lt;1,FIXED(VLOOKUP($X197,E!$B$3:'E'!$AN$500,10,FALSE),2),IF(VLOOKUP($X197,E!$B$3:'E'!$AN$500,10,FALSE)&lt;10,FIXED(VLOOKUP($X197,E!$B$3:'E'!$AN$500,10,FALSE),1),VLOOKUP($X197,E!$B$3:'E'!$AN$500,10,FALSE))))))))),"-")</f>
        <v>-</v>
      </c>
      <c r="Q197" s="110" t="str">
        <f>IFERROR(IF(VLOOKUP($X197,E!$B$3:'E'!$AN$500,11,FALSE)=1000000000,"-",(IF(VLOOKUP($X197,E!$B$3:'E'!$AN$500,11,FALSE)&lt;0.0001,FIXED(VLOOKUP($X197,E!$B$3:'E'!$AN$500,11,FALSE),6),IF(VLOOKUP($X197,E!$B$3:'E'!$AN$500,11,FALSE)&lt;0.001,FIXED(VLOOKUP($X197,E!$B$3:'E'!$AN$500,11,FALSE),5),IF(VLOOKUP($X197,E!$B$3:'E'!$AN$500,11,FALSE)&lt;0.01,FIXED(VLOOKUP($X197,E!$B$3:'E'!$AN$500,11,FALSE),4),IF(VLOOKUP($X197,E!$B$3:'E'!$AN$500,11,FALSE)&lt;0.1,FIXED(VLOOKUP($X197,E!$B$3:'E'!$AN$500,11,FALSE),3),IF(VLOOKUP($X197,E!$B$3:'E'!$AN$500,11,FALSE)&lt;1,FIXED(VLOOKUP($X197,E!$B$3:'E'!$AN$500,11,FALSE),2),IF(VLOOKUP($X197,E!$B$3:'E'!$AN$500,11,FALSE)&lt;10,FIXED(VLOOKUP($X197,E!$B$3:'E'!$AN$500,11,FALSE),1),VLOOKUP($X197,E!$B$3:'E'!$AN$500,11,FALSE))))))))),"-")</f>
        <v>-</v>
      </c>
      <c r="S197" s="110">
        <f>IFERROR(IF(VLOOKUP($X197,E!$B$3:'E'!$AN$500,12,FALSE)=1000000000,"-",(IF(VLOOKUP($X197,E!$B$3:'E'!$AN$500,12,FALSE)&lt;0.0001,FIXED(VLOOKUP($X197,E!$B$3:'E'!$AN$500,12,FALSE),6),IF(VLOOKUP($X197,E!$B$3:'E'!$AN$500,12,FALSE)&lt;0.001,FIXED(VLOOKUP($X197,E!$B$3:'E'!$AN$500,12,FALSE),5),IF(VLOOKUP($X197,E!$B$3:'E'!$AN$500,12,FALSE)&lt;0.01,FIXED(VLOOKUP($X197,E!$B$3:'E'!$AN$500,12,FALSE),4),IF(VLOOKUP($X197,E!$B$3:'E'!$AN$500,12,FALSE)&lt;0.1,FIXED(VLOOKUP($X197,E!$B$3:'E'!$AN$500,12,FALSE),3),IF(VLOOKUP($X197,E!$B$3:'E'!$AN$500,12,FALSE)&lt;1,FIXED(VLOOKUP($X197,E!$B$3:'E'!$AN$500,12,FALSE),2),IF(VLOOKUP($X197,E!$B$3:'E'!$AN$500,12,FALSE)&lt;10,FIXED(VLOOKUP($X197,E!$B$3:'E'!$AN$500,12,FALSE),1),VLOOKUP($X197,E!$B$3:'E'!$AN$500,12,FALSE))))))))),"-")</f>
        <v>150</v>
      </c>
      <c r="U197" s="110">
        <f>IFERROR(IF(VLOOKUP($X197,E!$B$3:'E'!$AN$500,18,FALSE)=1000000000,"-",(IF(VLOOKUP($X197,E!$B$3:'E'!$AN$500,18,FALSE)&lt;0.0001,FIXED(VLOOKUP($X197,E!$B$3:'E'!$AN$500,18,FALSE),6),IF(VLOOKUP($X197,E!$B$3:'E'!$AN$500,18,FALSE)&lt;0.001,FIXED(VLOOKUP($X197,E!$B$3:'E'!$AN$500,18,FALSE),5),IF(VLOOKUP($X197,E!$B$3:'E'!$AN$500,18,FALSE)&lt;0.01,FIXED(VLOOKUP($X197,E!$B$3:'E'!$AN$500,18,FALSE),4),IF(VLOOKUP($X197,E!$B$3:'E'!$AN$500,18,FALSE)&lt;0.1,FIXED(VLOOKUP($X197,E!$B$3:'E'!$AN$500,18,FALSE),3),IF(VLOOKUP($X197,E!$B$3:'E'!$AN$500,18,FALSE)&lt;1,FIXED(VLOOKUP($X197,E!$B$3:'E'!$AN$500,18,FALSE),2),IF(VLOOKUP($X197,E!$B$3:'E'!$AN$500,18,FALSE)&lt;10,FIXED(VLOOKUP($X197,E!$B$3:'E'!$AN$500,18,FALSE),1),VLOOKUP($X197,E!$B$3:'E'!$AN$500,18,FALSE))))))))),"-")</f>
        <v>15000</v>
      </c>
      <c r="X197" s="40">
        <v>542</v>
      </c>
    </row>
    <row r="198" spans="1:24" ht="9" customHeight="1" x14ac:dyDescent="0.2">
      <c r="A198" s="104" t="s">
        <v>689</v>
      </c>
      <c r="E198" s="110" t="str">
        <f>IFERROR(IF(VLOOKUP($X198,E!$B$3:'E'!$AN$500,5,FALSE)=1000000000,"-",(IF(VLOOKUP($X198,E!$B$3:'E'!$AN$500,5,FALSE)&lt;0.0001,FIXED(VLOOKUP($X198,E!$B$3:'E'!$AN$500,5,FALSE),6),IF(VLOOKUP($X198,E!$B$3:'E'!$AN$500,5,FALSE)&lt;0.001,FIXED(VLOOKUP($X198,E!$B$3:'E'!$AN$500,5,FALSE),5),IF(VLOOKUP($X198,E!$B$3:'E'!$AN$500,5,FALSE)&lt;0.01,FIXED(VLOOKUP($X198,E!$B$3:'E'!$AN$500,5,FALSE),4),IF(VLOOKUP($X198,E!$B$3:'E'!$AN$500,5,FALSE)&lt;0.1,FIXED(VLOOKUP($X198,E!$B$3:'E'!$AN$500,5,FALSE),3),IF(VLOOKUP($X198,E!$B$3:'E'!$AN$500,5,FALSE)&lt;1,FIXED(VLOOKUP($X198,E!$B$3:'E'!$AN$500,5,FALSE),2),IF(VLOOKUP($X198,E!$B$3:'E'!$AN$500,5,FALSE)&lt;10,FIXED(VLOOKUP($X198,E!$B$3:'E'!$AN$500,5,FALSE),1),VLOOKUP($X198,E!$B$3:'E'!$AN$500,5,FALSE))))))))),"-")</f>
        <v>0,045</v>
      </c>
      <c r="G198" s="110" t="str">
        <f>IFERROR(IF(VLOOKUP($X198,E!$B$3:'E'!$AN$500,6,FALSE)=1000000000,"-",(IF(VLOOKUP($X198,E!$B$3:'E'!$AN$500,6,FALSE)&lt;0.0001,FIXED(VLOOKUP($X198,E!$B$3:'E'!$AN$500,6,FALSE),6),IF(VLOOKUP($X198,E!$B$3:'E'!$AN$500,6,FALSE)&lt;0.001,FIXED(VLOOKUP($X198,E!$B$3:'E'!$AN$500,6,FALSE),5),IF(VLOOKUP($X198,E!$B$3:'E'!$AN$500,6,FALSE)&lt;0.01,FIXED(VLOOKUP($X198,E!$B$3:'E'!$AN$500,6,FALSE),4),IF(VLOOKUP($X198,E!$B$3:'E'!$AN$500,6,FALSE)&lt;0.1,FIXED(VLOOKUP($X198,E!$B$3:'E'!$AN$500,6,FALSE),3),IF(VLOOKUP($X198,E!$B$3:'E'!$AN$500,6,FALSE)&lt;1,FIXED(VLOOKUP($X198,E!$B$3:'E'!$AN$500,6,FALSE),2),IF(VLOOKUP($X198,E!$B$3:'E'!$AN$500,6,FALSE)&lt;10,FIXED(VLOOKUP($X198,E!$B$3:'E'!$AN$500,6,FALSE),1),VLOOKUP($X198,E!$B$3:'E'!$AN$500,6,FALSE))))))))),"-")</f>
        <v>9,2</v>
      </c>
      <c r="I198" s="110">
        <f>IFERROR(IF(VLOOKUP($X198,E!$B$3:'E'!$AN$500,7,FALSE)=1000000000,"-",(IF(VLOOKUP($X198,E!$B$3:'E'!$AN$500,7,FALSE)&lt;0.0001,FIXED(VLOOKUP($X198,E!$B$3:'E'!$AN$500,7,FALSE),6),IF(VLOOKUP($X198,E!$B$3:'E'!$AN$500,7,FALSE)&lt;0.001,FIXED(VLOOKUP($X198,E!$B$3:'E'!$AN$500,7,FALSE),5),IF(VLOOKUP($X198,E!$B$3:'E'!$AN$500,7,FALSE)&lt;0.01,FIXED(VLOOKUP($X198,E!$B$3:'E'!$AN$500,7,FALSE),4),IF(VLOOKUP($X198,E!$B$3:'E'!$AN$500,7,FALSE)&lt;0.1,FIXED(VLOOKUP($X198,E!$B$3:'E'!$AN$500,7,FALSE),3),IF(VLOOKUP($X198,E!$B$3:'E'!$AN$500,7,FALSE)&lt;1,FIXED(VLOOKUP($X198,E!$B$3:'E'!$AN$500,7,FALSE),2),IF(VLOOKUP($X198,E!$B$3:'E'!$AN$500,7,FALSE)&lt;10,FIXED(VLOOKUP($X198,E!$B$3:'E'!$AN$500,7,FALSE),1),VLOOKUP($X198,E!$B$3:'E'!$AN$500,7,FALSE))))))))),"-")</f>
        <v>60</v>
      </c>
      <c r="K198" s="110">
        <f>IFERROR(IF(VLOOKUP($X198,E!$B$3:'E'!$AN$500,8,FALSE)=1000000000,"-",(IF(VLOOKUP($X198,E!$B$3:'E'!$AN$500,8,FALSE)&lt;0.0001,FIXED(VLOOKUP($X198,E!$B$3:'E'!$AN$500,8,FALSE),6),IF(VLOOKUP($X198,E!$B$3:'E'!$AN$500,8,FALSE)&lt;0.001,FIXED(VLOOKUP($X198,E!$B$3:'E'!$AN$500,8,FALSE),5),IF(VLOOKUP($X198,E!$B$3:'E'!$AN$500,8,FALSE)&lt;0.01,FIXED(VLOOKUP($X198,E!$B$3:'E'!$AN$500,8,FALSE),4),IF(VLOOKUP($X198,E!$B$3:'E'!$AN$500,8,FALSE)&lt;0.1,FIXED(VLOOKUP($X198,E!$B$3:'E'!$AN$500,8,FALSE),3),IF(VLOOKUP($X198,E!$B$3:'E'!$AN$500,8,FALSE)&lt;1,FIXED(VLOOKUP($X198,E!$B$3:'E'!$AN$500,8,FALSE),2),IF(VLOOKUP($X198,E!$B$3:'E'!$AN$500,8,FALSE)&lt;10,FIXED(VLOOKUP($X198,E!$B$3:'E'!$AN$500,8,FALSE),1),VLOOKUP($X198,E!$B$3:'E'!$AN$500,8,FALSE))))))))),"-")</f>
        <v>82</v>
      </c>
      <c r="M198" s="110">
        <f>IFERROR(IF(VLOOKUP($X198,E!$B$3:'E'!$AN$500,9,FALSE)=1000000000,"-",(IF(VLOOKUP($X198,E!$B$3:'E'!$AN$500,9,FALSE)&lt;0.0001,FIXED(VLOOKUP($X198,E!$B$3:'E'!$AN$500,9,FALSE),6),IF(VLOOKUP($X198,E!$B$3:'E'!$AN$500,9,FALSE)&lt;0.001,FIXED(VLOOKUP($X198,E!$B$3:'E'!$AN$500,9,FALSE),5),IF(VLOOKUP($X198,E!$B$3:'E'!$AN$500,9,FALSE)&lt;0.01,FIXED(VLOOKUP($X198,E!$B$3:'E'!$AN$500,9,FALSE),4),IF(VLOOKUP($X198,E!$B$3:'E'!$AN$500,9,FALSE)&lt;0.1,FIXED(VLOOKUP($X198,E!$B$3:'E'!$AN$500,9,FALSE),3),IF(VLOOKUP($X198,E!$B$3:'E'!$AN$500,9,FALSE)&lt;1,FIXED(VLOOKUP($X198,E!$B$3:'E'!$AN$500,9,FALSE),2),IF(VLOOKUP($X198,E!$B$3:'E'!$AN$500,9,FALSE)&lt;10,FIXED(VLOOKUP($X198,E!$B$3:'E'!$AN$500,9,FALSE),1),VLOOKUP($X198,E!$B$3:'E'!$AN$500,9,FALSE))))))))),"-")</f>
        <v>82</v>
      </c>
      <c r="O198" s="110" t="str">
        <f>IFERROR(IF(VLOOKUP($X198,E!$B$3:'E'!$AN$500,10,FALSE)=1000000000,"-",(IF(VLOOKUP($X198,E!$B$3:'E'!$AN$500,10,FALSE)&lt;0.0001,FIXED(VLOOKUP($X198,E!$B$3:'E'!$AN$500,10,FALSE),6),IF(VLOOKUP($X198,E!$B$3:'E'!$AN$500,10,FALSE)&lt;0.001,FIXED(VLOOKUP($X198,E!$B$3:'E'!$AN$500,10,FALSE),5),IF(VLOOKUP($X198,E!$B$3:'E'!$AN$500,10,FALSE)&lt;0.01,FIXED(VLOOKUP($X198,E!$B$3:'E'!$AN$500,10,FALSE),4),IF(VLOOKUP($X198,E!$B$3:'E'!$AN$500,10,FALSE)&lt;0.1,FIXED(VLOOKUP($X198,E!$B$3:'E'!$AN$500,10,FALSE),3),IF(VLOOKUP($X198,E!$B$3:'E'!$AN$500,10,FALSE)&lt;1,FIXED(VLOOKUP($X198,E!$B$3:'E'!$AN$500,10,FALSE),2),IF(VLOOKUP($X198,E!$B$3:'E'!$AN$500,10,FALSE)&lt;10,FIXED(VLOOKUP($X198,E!$B$3:'E'!$AN$500,10,FALSE),1),VLOOKUP($X198,E!$B$3:'E'!$AN$500,10,FALSE))))))))),"-")</f>
        <v>-</v>
      </c>
      <c r="Q198" s="110" t="str">
        <f>IFERROR(IF(VLOOKUP($X198,E!$B$3:'E'!$AN$500,11,FALSE)=1000000000,"-",(IF(VLOOKUP($X198,E!$B$3:'E'!$AN$500,11,FALSE)&lt;0.0001,FIXED(VLOOKUP($X198,E!$B$3:'E'!$AN$500,11,FALSE),6),IF(VLOOKUP($X198,E!$B$3:'E'!$AN$500,11,FALSE)&lt;0.001,FIXED(VLOOKUP($X198,E!$B$3:'E'!$AN$500,11,FALSE),5),IF(VLOOKUP($X198,E!$B$3:'E'!$AN$500,11,FALSE)&lt;0.01,FIXED(VLOOKUP($X198,E!$B$3:'E'!$AN$500,11,FALSE),4),IF(VLOOKUP($X198,E!$B$3:'E'!$AN$500,11,FALSE)&lt;0.1,FIXED(VLOOKUP($X198,E!$B$3:'E'!$AN$500,11,FALSE),3),IF(VLOOKUP($X198,E!$B$3:'E'!$AN$500,11,FALSE)&lt;1,FIXED(VLOOKUP($X198,E!$B$3:'E'!$AN$500,11,FALSE),2),IF(VLOOKUP($X198,E!$B$3:'E'!$AN$500,11,FALSE)&lt;10,FIXED(VLOOKUP($X198,E!$B$3:'E'!$AN$500,11,FALSE),1),VLOOKUP($X198,E!$B$3:'E'!$AN$500,11,FALSE))))))))),"-")</f>
        <v>-</v>
      </c>
      <c r="S198" s="110">
        <f>IFERROR(IF(VLOOKUP($X198,E!$B$3:'E'!$AN$500,12,FALSE)=1000000000,"-",(IF(VLOOKUP($X198,E!$B$3:'E'!$AN$500,12,FALSE)&lt;0.0001,FIXED(VLOOKUP($X198,E!$B$3:'E'!$AN$500,12,FALSE),6),IF(VLOOKUP($X198,E!$B$3:'E'!$AN$500,12,FALSE)&lt;0.001,FIXED(VLOOKUP($X198,E!$B$3:'E'!$AN$500,12,FALSE),5),IF(VLOOKUP($X198,E!$B$3:'E'!$AN$500,12,FALSE)&lt;0.01,FIXED(VLOOKUP($X198,E!$B$3:'E'!$AN$500,12,FALSE),4),IF(VLOOKUP($X198,E!$B$3:'E'!$AN$500,12,FALSE)&lt;0.1,FIXED(VLOOKUP($X198,E!$B$3:'E'!$AN$500,12,FALSE),3),IF(VLOOKUP($X198,E!$B$3:'E'!$AN$500,12,FALSE)&lt;1,FIXED(VLOOKUP($X198,E!$B$3:'E'!$AN$500,12,FALSE),2),IF(VLOOKUP($X198,E!$B$3:'E'!$AN$500,12,FALSE)&lt;10,FIXED(VLOOKUP($X198,E!$B$3:'E'!$AN$500,12,FALSE),1),VLOOKUP($X198,E!$B$3:'E'!$AN$500,12,FALSE))))))))),"-")</f>
        <v>82</v>
      </c>
      <c r="U198" s="110" t="str">
        <f>IFERROR(IF(VLOOKUP($X198,E!$B$3:'E'!$AN$500,18,FALSE)=1000000000,"-",(IF(VLOOKUP($X198,E!$B$3:'E'!$AN$500,18,FALSE)&lt;0.0001,FIXED(VLOOKUP($X198,E!$B$3:'E'!$AN$500,18,FALSE),6),IF(VLOOKUP($X198,E!$B$3:'E'!$AN$500,18,FALSE)&lt;0.001,FIXED(VLOOKUP($X198,E!$B$3:'E'!$AN$500,18,FALSE),5),IF(VLOOKUP($X198,E!$B$3:'E'!$AN$500,18,FALSE)&lt;0.01,FIXED(VLOOKUP($X198,E!$B$3:'E'!$AN$500,18,FALSE),4),IF(VLOOKUP($X198,E!$B$3:'E'!$AN$500,18,FALSE)&lt;0.1,FIXED(VLOOKUP($X198,E!$B$3:'E'!$AN$500,18,FALSE),3),IF(VLOOKUP($X198,E!$B$3:'E'!$AN$500,18,FALSE)&lt;1,FIXED(VLOOKUP($X198,E!$B$3:'E'!$AN$500,18,FALSE),2),IF(VLOOKUP($X198,E!$B$3:'E'!$AN$500,18,FALSE)&lt;10,FIXED(VLOOKUP($X198,E!$B$3:'E'!$AN$500,18,FALSE),1),VLOOKUP($X198,E!$B$3:'E'!$AN$500,18,FALSE))))))))),"-")</f>
        <v>-</v>
      </c>
      <c r="X198" s="40">
        <v>661</v>
      </c>
    </row>
    <row r="199" spans="1:24" ht="9" customHeight="1" x14ac:dyDescent="0.2">
      <c r="A199" s="104" t="s">
        <v>688</v>
      </c>
      <c r="E199" s="110" t="str">
        <f>IFERROR(IF(VLOOKUP($X199,E!$B$3:'E'!$AN$500,5,FALSE)=1000000000,"-",(IF(VLOOKUP($X199,E!$B$3:'E'!$AN$500,5,FALSE)&lt;0.0001,FIXED(VLOOKUP($X199,E!$B$3:'E'!$AN$500,5,FALSE),6),IF(VLOOKUP($X199,E!$B$3:'E'!$AN$500,5,FALSE)&lt;0.001,FIXED(VLOOKUP($X199,E!$B$3:'E'!$AN$500,5,FALSE),5),IF(VLOOKUP($X199,E!$B$3:'E'!$AN$500,5,FALSE)&lt;0.01,FIXED(VLOOKUP($X199,E!$B$3:'E'!$AN$500,5,FALSE),4),IF(VLOOKUP($X199,E!$B$3:'E'!$AN$500,5,FALSE)&lt;0.1,FIXED(VLOOKUP($X199,E!$B$3:'E'!$AN$500,5,FALSE),3),IF(VLOOKUP($X199,E!$B$3:'E'!$AN$500,5,FALSE)&lt;1,FIXED(VLOOKUP($X199,E!$B$3:'E'!$AN$500,5,FALSE),2),IF(VLOOKUP($X199,E!$B$3:'E'!$AN$500,5,FALSE)&lt;10,FIXED(VLOOKUP($X199,E!$B$3:'E'!$AN$500,5,FALSE),1),VLOOKUP($X199,E!$B$3:'E'!$AN$500,5,FALSE))))))))),"-")</f>
        <v>0,045</v>
      </c>
      <c r="G199" s="110" t="str">
        <f>IFERROR(IF(VLOOKUP($X199,E!$B$3:'E'!$AN$500,6,FALSE)=1000000000,"-",(IF(VLOOKUP($X199,E!$B$3:'E'!$AN$500,6,FALSE)&lt;0.0001,FIXED(VLOOKUP($X199,E!$B$3:'E'!$AN$500,6,FALSE),6),IF(VLOOKUP($X199,E!$B$3:'E'!$AN$500,6,FALSE)&lt;0.001,FIXED(VLOOKUP($X199,E!$B$3:'E'!$AN$500,6,FALSE),5),IF(VLOOKUP($X199,E!$B$3:'E'!$AN$500,6,FALSE)&lt;0.01,FIXED(VLOOKUP($X199,E!$B$3:'E'!$AN$500,6,FALSE),4),IF(VLOOKUP($X199,E!$B$3:'E'!$AN$500,6,FALSE)&lt;0.1,FIXED(VLOOKUP($X199,E!$B$3:'E'!$AN$500,6,FALSE),3),IF(VLOOKUP($X199,E!$B$3:'E'!$AN$500,6,FALSE)&lt;1,FIXED(VLOOKUP($X199,E!$B$3:'E'!$AN$500,6,FALSE),2),IF(VLOOKUP($X199,E!$B$3:'E'!$AN$500,6,FALSE)&lt;10,FIXED(VLOOKUP($X199,E!$B$3:'E'!$AN$500,6,FALSE),1),VLOOKUP($X199,E!$B$3:'E'!$AN$500,6,FALSE))))))))),"-")</f>
        <v>5,3</v>
      </c>
      <c r="I199" s="110">
        <f>IFERROR(IF(VLOOKUP($X199,E!$B$3:'E'!$AN$500,7,FALSE)=1000000000,"-",(IF(VLOOKUP($X199,E!$B$3:'E'!$AN$500,7,FALSE)&lt;0.0001,FIXED(VLOOKUP($X199,E!$B$3:'E'!$AN$500,7,FALSE),6),IF(VLOOKUP($X199,E!$B$3:'E'!$AN$500,7,FALSE)&lt;0.001,FIXED(VLOOKUP($X199,E!$B$3:'E'!$AN$500,7,FALSE),5),IF(VLOOKUP($X199,E!$B$3:'E'!$AN$500,7,FALSE)&lt;0.01,FIXED(VLOOKUP($X199,E!$B$3:'E'!$AN$500,7,FALSE),4),IF(VLOOKUP($X199,E!$B$3:'E'!$AN$500,7,FALSE)&lt;0.1,FIXED(VLOOKUP($X199,E!$B$3:'E'!$AN$500,7,FALSE),3),IF(VLOOKUP($X199,E!$B$3:'E'!$AN$500,7,FALSE)&lt;1,FIXED(VLOOKUP($X199,E!$B$3:'E'!$AN$500,7,FALSE),2),IF(VLOOKUP($X199,E!$B$3:'E'!$AN$500,7,FALSE)&lt;10,FIXED(VLOOKUP($X199,E!$B$3:'E'!$AN$500,7,FALSE),1),VLOOKUP($X199,E!$B$3:'E'!$AN$500,7,FALSE))))))))),"-")</f>
        <v>53</v>
      </c>
      <c r="K199" s="110">
        <f>IFERROR(IF(VLOOKUP($X199,E!$B$3:'E'!$AN$500,8,FALSE)=1000000000,"-",(IF(VLOOKUP($X199,E!$B$3:'E'!$AN$500,8,FALSE)&lt;0.0001,FIXED(VLOOKUP($X199,E!$B$3:'E'!$AN$500,8,FALSE),6),IF(VLOOKUP($X199,E!$B$3:'E'!$AN$500,8,FALSE)&lt;0.001,FIXED(VLOOKUP($X199,E!$B$3:'E'!$AN$500,8,FALSE),5),IF(VLOOKUP($X199,E!$B$3:'E'!$AN$500,8,FALSE)&lt;0.01,FIXED(VLOOKUP($X199,E!$B$3:'E'!$AN$500,8,FALSE),4),IF(VLOOKUP($X199,E!$B$3:'E'!$AN$500,8,FALSE)&lt;0.1,FIXED(VLOOKUP($X199,E!$B$3:'E'!$AN$500,8,FALSE),3),IF(VLOOKUP($X199,E!$B$3:'E'!$AN$500,8,FALSE)&lt;1,FIXED(VLOOKUP($X199,E!$B$3:'E'!$AN$500,8,FALSE),2),IF(VLOOKUP($X199,E!$B$3:'E'!$AN$500,8,FALSE)&lt;10,FIXED(VLOOKUP($X199,E!$B$3:'E'!$AN$500,8,FALSE),1),VLOOKUP($X199,E!$B$3:'E'!$AN$500,8,FALSE))))))))),"-")</f>
        <v>53</v>
      </c>
      <c r="M199" s="110">
        <f>IFERROR(IF(VLOOKUP($X199,E!$B$3:'E'!$AN$500,9,FALSE)=1000000000,"-",(IF(VLOOKUP($X199,E!$B$3:'E'!$AN$500,9,FALSE)&lt;0.0001,FIXED(VLOOKUP($X199,E!$B$3:'E'!$AN$500,9,FALSE),6),IF(VLOOKUP($X199,E!$B$3:'E'!$AN$500,9,FALSE)&lt;0.001,FIXED(VLOOKUP($X199,E!$B$3:'E'!$AN$500,9,FALSE),5),IF(VLOOKUP($X199,E!$B$3:'E'!$AN$500,9,FALSE)&lt;0.01,FIXED(VLOOKUP($X199,E!$B$3:'E'!$AN$500,9,FALSE),4),IF(VLOOKUP($X199,E!$B$3:'E'!$AN$500,9,FALSE)&lt;0.1,FIXED(VLOOKUP($X199,E!$B$3:'E'!$AN$500,9,FALSE),3),IF(VLOOKUP($X199,E!$B$3:'E'!$AN$500,9,FALSE)&lt;1,FIXED(VLOOKUP($X199,E!$B$3:'E'!$AN$500,9,FALSE),2),IF(VLOOKUP($X199,E!$B$3:'E'!$AN$500,9,FALSE)&lt;10,FIXED(VLOOKUP($X199,E!$B$3:'E'!$AN$500,9,FALSE),1),VLOOKUP($X199,E!$B$3:'E'!$AN$500,9,FALSE))))))))),"-")</f>
        <v>53</v>
      </c>
      <c r="O199" s="110" t="str">
        <f>IFERROR(IF(VLOOKUP($X199,E!$B$3:'E'!$AN$500,10,FALSE)=1000000000,"-",(IF(VLOOKUP($X199,E!$B$3:'E'!$AN$500,10,FALSE)&lt;0.0001,FIXED(VLOOKUP($X199,E!$B$3:'E'!$AN$500,10,FALSE),6),IF(VLOOKUP($X199,E!$B$3:'E'!$AN$500,10,FALSE)&lt;0.001,FIXED(VLOOKUP($X199,E!$B$3:'E'!$AN$500,10,FALSE),5),IF(VLOOKUP($X199,E!$B$3:'E'!$AN$500,10,FALSE)&lt;0.01,FIXED(VLOOKUP($X199,E!$B$3:'E'!$AN$500,10,FALSE),4),IF(VLOOKUP($X199,E!$B$3:'E'!$AN$500,10,FALSE)&lt;0.1,FIXED(VLOOKUP($X199,E!$B$3:'E'!$AN$500,10,FALSE),3),IF(VLOOKUP($X199,E!$B$3:'E'!$AN$500,10,FALSE)&lt;1,FIXED(VLOOKUP($X199,E!$B$3:'E'!$AN$500,10,FALSE),2),IF(VLOOKUP($X199,E!$B$3:'E'!$AN$500,10,FALSE)&lt;10,FIXED(VLOOKUP($X199,E!$B$3:'E'!$AN$500,10,FALSE),1),VLOOKUP($X199,E!$B$3:'E'!$AN$500,10,FALSE))))))))),"-")</f>
        <v>-</v>
      </c>
      <c r="Q199" s="110" t="str">
        <f>IFERROR(IF(VLOOKUP($X199,E!$B$3:'E'!$AN$500,11,FALSE)=1000000000,"-",(IF(VLOOKUP($X199,E!$B$3:'E'!$AN$500,11,FALSE)&lt;0.0001,FIXED(VLOOKUP($X199,E!$B$3:'E'!$AN$500,11,FALSE),6),IF(VLOOKUP($X199,E!$B$3:'E'!$AN$500,11,FALSE)&lt;0.001,FIXED(VLOOKUP($X199,E!$B$3:'E'!$AN$500,11,FALSE),5),IF(VLOOKUP($X199,E!$B$3:'E'!$AN$500,11,FALSE)&lt;0.01,FIXED(VLOOKUP($X199,E!$B$3:'E'!$AN$500,11,FALSE),4),IF(VLOOKUP($X199,E!$B$3:'E'!$AN$500,11,FALSE)&lt;0.1,FIXED(VLOOKUP($X199,E!$B$3:'E'!$AN$500,11,FALSE),3),IF(VLOOKUP($X199,E!$B$3:'E'!$AN$500,11,FALSE)&lt;1,FIXED(VLOOKUP($X199,E!$B$3:'E'!$AN$500,11,FALSE),2),IF(VLOOKUP($X199,E!$B$3:'E'!$AN$500,11,FALSE)&lt;10,FIXED(VLOOKUP($X199,E!$B$3:'E'!$AN$500,11,FALSE),1),VLOOKUP($X199,E!$B$3:'E'!$AN$500,11,FALSE))))))))),"-")</f>
        <v>-</v>
      </c>
      <c r="S199" s="110">
        <f>IFERROR(IF(VLOOKUP($X199,E!$B$3:'E'!$AN$500,12,FALSE)=1000000000,"-",(IF(VLOOKUP($X199,E!$B$3:'E'!$AN$500,12,FALSE)&lt;0.0001,FIXED(VLOOKUP($X199,E!$B$3:'E'!$AN$500,12,FALSE),6),IF(VLOOKUP($X199,E!$B$3:'E'!$AN$500,12,FALSE)&lt;0.001,FIXED(VLOOKUP($X199,E!$B$3:'E'!$AN$500,12,FALSE),5),IF(VLOOKUP($X199,E!$B$3:'E'!$AN$500,12,FALSE)&lt;0.01,FIXED(VLOOKUP($X199,E!$B$3:'E'!$AN$500,12,FALSE),4),IF(VLOOKUP($X199,E!$B$3:'E'!$AN$500,12,FALSE)&lt;0.1,FIXED(VLOOKUP($X199,E!$B$3:'E'!$AN$500,12,FALSE),3),IF(VLOOKUP($X199,E!$B$3:'E'!$AN$500,12,FALSE)&lt;1,FIXED(VLOOKUP($X199,E!$B$3:'E'!$AN$500,12,FALSE),2),IF(VLOOKUP($X199,E!$B$3:'E'!$AN$500,12,FALSE)&lt;10,FIXED(VLOOKUP($X199,E!$B$3:'E'!$AN$500,12,FALSE),1),VLOOKUP($X199,E!$B$3:'E'!$AN$500,12,FALSE))))))))),"-")</f>
        <v>53</v>
      </c>
      <c r="U199" s="110" t="str">
        <f>IFERROR(IF(VLOOKUP($X199,E!$B$3:'E'!$AN$500,18,FALSE)=1000000000,"-",(IF(VLOOKUP($X199,E!$B$3:'E'!$AN$500,18,FALSE)&lt;0.0001,FIXED(VLOOKUP($X199,E!$B$3:'E'!$AN$500,18,FALSE),6),IF(VLOOKUP($X199,E!$B$3:'E'!$AN$500,18,FALSE)&lt;0.001,FIXED(VLOOKUP($X199,E!$B$3:'E'!$AN$500,18,FALSE),5),IF(VLOOKUP($X199,E!$B$3:'E'!$AN$500,18,FALSE)&lt;0.01,FIXED(VLOOKUP($X199,E!$B$3:'E'!$AN$500,18,FALSE),4),IF(VLOOKUP($X199,E!$B$3:'E'!$AN$500,18,FALSE)&lt;0.1,FIXED(VLOOKUP($X199,E!$B$3:'E'!$AN$500,18,FALSE),3),IF(VLOOKUP($X199,E!$B$3:'E'!$AN$500,18,FALSE)&lt;1,FIXED(VLOOKUP($X199,E!$B$3:'E'!$AN$500,18,FALSE),2),IF(VLOOKUP($X199,E!$B$3:'E'!$AN$500,18,FALSE)&lt;10,FIXED(VLOOKUP($X199,E!$B$3:'E'!$AN$500,18,FALSE),1),VLOOKUP($X199,E!$B$3:'E'!$AN$500,18,FALSE))))))))),"-")</f>
        <v>-</v>
      </c>
      <c r="X199" s="40">
        <v>642</v>
      </c>
    </row>
    <row r="200" spans="1:24" ht="9" customHeight="1" x14ac:dyDescent="0.2">
      <c r="A200" s="104" t="s">
        <v>839</v>
      </c>
      <c r="E200" s="110" t="str">
        <f>IFERROR(IF(VLOOKUP($X200,E!$B$3:'E'!$AN$500,5,FALSE)=1000000000,"-",(IF(VLOOKUP($X200,E!$B$3:'E'!$AN$500,5,FALSE)&lt;0.0001,FIXED(VLOOKUP($X200,E!$B$3:'E'!$AN$500,5,FALSE),6),IF(VLOOKUP($X200,E!$B$3:'E'!$AN$500,5,FALSE)&lt;0.001,FIXED(VLOOKUP($X200,E!$B$3:'E'!$AN$500,5,FALSE),5),IF(VLOOKUP($X200,E!$B$3:'E'!$AN$500,5,FALSE)&lt;0.01,FIXED(VLOOKUP($X200,E!$B$3:'E'!$AN$500,5,FALSE),4),IF(VLOOKUP($X200,E!$B$3:'E'!$AN$500,5,FALSE)&lt;0.1,FIXED(VLOOKUP($X200,E!$B$3:'E'!$AN$500,5,FALSE),3),IF(VLOOKUP($X200,E!$B$3:'E'!$AN$500,5,FALSE)&lt;1,FIXED(VLOOKUP($X200,E!$B$3:'E'!$AN$500,5,FALSE),2),IF(VLOOKUP($X200,E!$B$3:'E'!$AN$500,5,FALSE)&lt;10,FIXED(VLOOKUP($X200,E!$B$3:'E'!$AN$500,5,FALSE),1),VLOOKUP($X200,E!$B$3:'E'!$AN$500,5,FALSE))))))))),"-")</f>
        <v>0,045</v>
      </c>
      <c r="G200" s="110" t="str">
        <f>IFERROR(IF(VLOOKUP($X200,E!$B$3:'E'!$AN$500,6,FALSE)=1000000000,"-",(IF(VLOOKUP($X200,E!$B$3:'E'!$AN$500,6,FALSE)&lt;0.0001,FIXED(VLOOKUP($X200,E!$B$3:'E'!$AN$500,6,FALSE),6),IF(VLOOKUP($X200,E!$B$3:'E'!$AN$500,6,FALSE)&lt;0.001,FIXED(VLOOKUP($X200,E!$B$3:'E'!$AN$500,6,FALSE),5),IF(VLOOKUP($X200,E!$B$3:'E'!$AN$500,6,FALSE)&lt;0.01,FIXED(VLOOKUP($X200,E!$B$3:'E'!$AN$500,6,FALSE),4),IF(VLOOKUP($X200,E!$B$3:'E'!$AN$500,6,FALSE)&lt;0.1,FIXED(VLOOKUP($X200,E!$B$3:'E'!$AN$500,6,FALSE),3),IF(VLOOKUP($X200,E!$B$3:'E'!$AN$500,6,FALSE)&lt;1,FIXED(VLOOKUP($X200,E!$B$3:'E'!$AN$500,6,FALSE),2),IF(VLOOKUP($X200,E!$B$3:'E'!$AN$500,6,FALSE)&lt;10,FIXED(VLOOKUP($X200,E!$B$3:'E'!$AN$500,6,FALSE),1),VLOOKUP($X200,E!$B$3:'E'!$AN$500,6,FALSE))))))))),"-")</f>
        <v>1,3</v>
      </c>
      <c r="I200" s="110">
        <f>IFERROR(IF(VLOOKUP($X200,E!$B$3:'E'!$AN$500,7,FALSE)=1000000000,"-",(IF(VLOOKUP($X200,E!$B$3:'E'!$AN$500,7,FALSE)&lt;0.0001,FIXED(VLOOKUP($X200,E!$B$3:'E'!$AN$500,7,FALSE),6),IF(VLOOKUP($X200,E!$B$3:'E'!$AN$500,7,FALSE)&lt;0.001,FIXED(VLOOKUP($X200,E!$B$3:'E'!$AN$500,7,FALSE),5),IF(VLOOKUP($X200,E!$B$3:'E'!$AN$500,7,FALSE)&lt;0.01,FIXED(VLOOKUP($X200,E!$B$3:'E'!$AN$500,7,FALSE),4),IF(VLOOKUP($X200,E!$B$3:'E'!$AN$500,7,FALSE)&lt;0.1,FIXED(VLOOKUP($X200,E!$B$3:'E'!$AN$500,7,FALSE),3),IF(VLOOKUP($X200,E!$B$3:'E'!$AN$500,7,FALSE)&lt;1,FIXED(VLOOKUP($X200,E!$B$3:'E'!$AN$500,7,FALSE),2),IF(VLOOKUP($X200,E!$B$3:'E'!$AN$500,7,FALSE)&lt;10,FIXED(VLOOKUP($X200,E!$B$3:'E'!$AN$500,7,FALSE),1),VLOOKUP($X200,E!$B$3:'E'!$AN$500,7,FALSE))))))))),"-")</f>
        <v>17</v>
      </c>
      <c r="K200" s="110">
        <f>IFERROR(IF(VLOOKUP($X200,E!$B$3:'E'!$AN$500,8,FALSE)=1000000000,"-",(IF(VLOOKUP($X200,E!$B$3:'E'!$AN$500,8,FALSE)&lt;0.0001,FIXED(VLOOKUP($X200,E!$B$3:'E'!$AN$500,8,FALSE),6),IF(VLOOKUP($X200,E!$B$3:'E'!$AN$500,8,FALSE)&lt;0.001,FIXED(VLOOKUP($X200,E!$B$3:'E'!$AN$500,8,FALSE),5),IF(VLOOKUP($X200,E!$B$3:'E'!$AN$500,8,FALSE)&lt;0.01,FIXED(VLOOKUP($X200,E!$B$3:'E'!$AN$500,8,FALSE),4),IF(VLOOKUP($X200,E!$B$3:'E'!$AN$500,8,FALSE)&lt;0.1,FIXED(VLOOKUP($X200,E!$B$3:'E'!$AN$500,8,FALSE),3),IF(VLOOKUP($X200,E!$B$3:'E'!$AN$500,8,FALSE)&lt;1,FIXED(VLOOKUP($X200,E!$B$3:'E'!$AN$500,8,FALSE),2),IF(VLOOKUP($X200,E!$B$3:'E'!$AN$500,8,FALSE)&lt;10,FIXED(VLOOKUP($X200,E!$B$3:'E'!$AN$500,8,FALSE),1),VLOOKUP($X200,E!$B$3:'E'!$AN$500,8,FALSE))))))))),"-")</f>
        <v>17</v>
      </c>
      <c r="M200" s="110">
        <f>IFERROR(IF(VLOOKUP($X200,E!$B$3:'E'!$AN$500,9,FALSE)=1000000000,"-",(IF(VLOOKUP($X200,E!$B$3:'E'!$AN$500,9,FALSE)&lt;0.0001,FIXED(VLOOKUP($X200,E!$B$3:'E'!$AN$500,9,FALSE),6),IF(VLOOKUP($X200,E!$B$3:'E'!$AN$500,9,FALSE)&lt;0.001,FIXED(VLOOKUP($X200,E!$B$3:'E'!$AN$500,9,FALSE),5),IF(VLOOKUP($X200,E!$B$3:'E'!$AN$500,9,FALSE)&lt;0.01,FIXED(VLOOKUP($X200,E!$B$3:'E'!$AN$500,9,FALSE),4),IF(VLOOKUP($X200,E!$B$3:'E'!$AN$500,9,FALSE)&lt;0.1,FIXED(VLOOKUP($X200,E!$B$3:'E'!$AN$500,9,FALSE),3),IF(VLOOKUP($X200,E!$B$3:'E'!$AN$500,9,FALSE)&lt;1,FIXED(VLOOKUP($X200,E!$B$3:'E'!$AN$500,9,FALSE),2),IF(VLOOKUP($X200,E!$B$3:'E'!$AN$500,9,FALSE)&lt;10,FIXED(VLOOKUP($X200,E!$B$3:'E'!$AN$500,9,FALSE),1),VLOOKUP($X200,E!$B$3:'E'!$AN$500,9,FALSE))))))))),"-")</f>
        <v>17</v>
      </c>
      <c r="O200" s="110" t="str">
        <f>IFERROR(IF(VLOOKUP($X200,E!$B$3:'E'!$AN$500,10,FALSE)=1000000000,"-",(IF(VLOOKUP($X200,E!$B$3:'E'!$AN$500,10,FALSE)&lt;0.0001,FIXED(VLOOKUP($X200,E!$B$3:'E'!$AN$500,10,FALSE),6),IF(VLOOKUP($X200,E!$B$3:'E'!$AN$500,10,FALSE)&lt;0.001,FIXED(VLOOKUP($X200,E!$B$3:'E'!$AN$500,10,FALSE),5),IF(VLOOKUP($X200,E!$B$3:'E'!$AN$500,10,FALSE)&lt;0.01,FIXED(VLOOKUP($X200,E!$B$3:'E'!$AN$500,10,FALSE),4),IF(VLOOKUP($X200,E!$B$3:'E'!$AN$500,10,FALSE)&lt;0.1,FIXED(VLOOKUP($X200,E!$B$3:'E'!$AN$500,10,FALSE),3),IF(VLOOKUP($X200,E!$B$3:'E'!$AN$500,10,FALSE)&lt;1,FIXED(VLOOKUP($X200,E!$B$3:'E'!$AN$500,10,FALSE),2),IF(VLOOKUP($X200,E!$B$3:'E'!$AN$500,10,FALSE)&lt;10,FIXED(VLOOKUP($X200,E!$B$3:'E'!$AN$500,10,FALSE),1),VLOOKUP($X200,E!$B$3:'E'!$AN$500,10,FALSE))))))))),"-")</f>
        <v>-</v>
      </c>
      <c r="Q200" s="110" t="str">
        <f>IFERROR(IF(VLOOKUP($X200,E!$B$3:'E'!$AN$500,11,FALSE)=1000000000,"-",(IF(VLOOKUP($X200,E!$B$3:'E'!$AN$500,11,FALSE)&lt;0.0001,FIXED(VLOOKUP($X200,E!$B$3:'E'!$AN$500,11,FALSE),6),IF(VLOOKUP($X200,E!$B$3:'E'!$AN$500,11,FALSE)&lt;0.001,FIXED(VLOOKUP($X200,E!$B$3:'E'!$AN$500,11,FALSE),5),IF(VLOOKUP($X200,E!$B$3:'E'!$AN$500,11,FALSE)&lt;0.01,FIXED(VLOOKUP($X200,E!$B$3:'E'!$AN$500,11,FALSE),4),IF(VLOOKUP($X200,E!$B$3:'E'!$AN$500,11,FALSE)&lt;0.1,FIXED(VLOOKUP($X200,E!$B$3:'E'!$AN$500,11,FALSE),3),IF(VLOOKUP($X200,E!$B$3:'E'!$AN$500,11,FALSE)&lt;1,FIXED(VLOOKUP($X200,E!$B$3:'E'!$AN$500,11,FALSE),2),IF(VLOOKUP($X200,E!$B$3:'E'!$AN$500,11,FALSE)&lt;10,FIXED(VLOOKUP($X200,E!$B$3:'E'!$AN$500,11,FALSE),1),VLOOKUP($X200,E!$B$3:'E'!$AN$500,11,FALSE))))))))),"-")</f>
        <v>-</v>
      </c>
      <c r="S200" s="110">
        <f>IFERROR(IF(VLOOKUP($X200,E!$B$3:'E'!$AN$500,12,FALSE)=1000000000,"-",(IF(VLOOKUP($X200,E!$B$3:'E'!$AN$500,12,FALSE)&lt;0.0001,FIXED(VLOOKUP($X200,E!$B$3:'E'!$AN$500,12,FALSE),6),IF(VLOOKUP($X200,E!$B$3:'E'!$AN$500,12,FALSE)&lt;0.001,FIXED(VLOOKUP($X200,E!$B$3:'E'!$AN$500,12,FALSE),5),IF(VLOOKUP($X200,E!$B$3:'E'!$AN$500,12,FALSE)&lt;0.01,FIXED(VLOOKUP($X200,E!$B$3:'E'!$AN$500,12,FALSE),4),IF(VLOOKUP($X200,E!$B$3:'E'!$AN$500,12,FALSE)&lt;0.1,FIXED(VLOOKUP($X200,E!$B$3:'E'!$AN$500,12,FALSE),3),IF(VLOOKUP($X200,E!$B$3:'E'!$AN$500,12,FALSE)&lt;1,FIXED(VLOOKUP($X200,E!$B$3:'E'!$AN$500,12,FALSE),2),IF(VLOOKUP($X200,E!$B$3:'E'!$AN$500,12,FALSE)&lt;10,FIXED(VLOOKUP($X200,E!$B$3:'E'!$AN$500,12,FALSE),1),VLOOKUP($X200,E!$B$3:'E'!$AN$500,12,FALSE))))))))),"-")</f>
        <v>17</v>
      </c>
      <c r="U200" s="110" t="str">
        <f>IFERROR(IF(VLOOKUP($X200,E!$B$3:'E'!$AN$500,18,FALSE)=1000000000,"-",(IF(VLOOKUP($X200,E!$B$3:'E'!$AN$500,18,FALSE)&lt;0.0001,FIXED(VLOOKUP($X200,E!$B$3:'E'!$AN$500,18,FALSE),6),IF(VLOOKUP($X200,E!$B$3:'E'!$AN$500,18,FALSE)&lt;0.001,FIXED(VLOOKUP($X200,E!$B$3:'E'!$AN$500,18,FALSE),5),IF(VLOOKUP($X200,E!$B$3:'E'!$AN$500,18,FALSE)&lt;0.01,FIXED(VLOOKUP($X200,E!$B$3:'E'!$AN$500,18,FALSE),4),IF(VLOOKUP($X200,E!$B$3:'E'!$AN$500,18,FALSE)&lt;0.1,FIXED(VLOOKUP($X200,E!$B$3:'E'!$AN$500,18,FALSE),3),IF(VLOOKUP($X200,E!$B$3:'E'!$AN$500,18,FALSE)&lt;1,FIXED(VLOOKUP($X200,E!$B$3:'E'!$AN$500,18,FALSE),2),IF(VLOOKUP($X200,E!$B$3:'E'!$AN$500,18,FALSE)&lt;10,FIXED(VLOOKUP($X200,E!$B$3:'E'!$AN$500,18,FALSE),1),VLOOKUP($X200,E!$B$3:'E'!$AN$500,18,FALSE))))))))),"-")</f>
        <v>-</v>
      </c>
      <c r="X200" s="40">
        <v>577</v>
      </c>
    </row>
    <row r="201" spans="1:24" ht="9" customHeight="1" x14ac:dyDescent="0.2">
      <c r="A201" s="104" t="s">
        <v>2257</v>
      </c>
      <c r="E201" s="110" t="str">
        <f>IFERROR(IF(VLOOKUP($X201,E!$B$3:'E'!$AN$500,5,FALSE)=1000000000,"-",(IF(VLOOKUP($X201,E!$B$3:'E'!$AN$500,5,FALSE)&lt;0.0001,FIXED(VLOOKUP($X201,E!$B$3:'E'!$AN$500,5,FALSE),6),IF(VLOOKUP($X201,E!$B$3:'E'!$AN$500,5,FALSE)&lt;0.001,FIXED(VLOOKUP($X201,E!$B$3:'E'!$AN$500,5,FALSE),5),IF(VLOOKUP($X201,E!$B$3:'E'!$AN$500,5,FALSE)&lt;0.01,FIXED(VLOOKUP($X201,E!$B$3:'E'!$AN$500,5,FALSE),4),IF(VLOOKUP($X201,E!$B$3:'E'!$AN$500,5,FALSE)&lt;0.1,FIXED(VLOOKUP($X201,E!$B$3:'E'!$AN$500,5,FALSE),3),IF(VLOOKUP($X201,E!$B$3:'E'!$AN$500,5,FALSE)&lt;1,FIXED(VLOOKUP($X201,E!$B$3:'E'!$AN$500,5,FALSE),2),IF(VLOOKUP($X201,E!$B$3:'E'!$AN$500,5,FALSE)&lt;10,FIXED(VLOOKUP($X201,E!$B$3:'E'!$AN$500,5,FALSE),1),VLOOKUP($X201,E!$B$3:'E'!$AN$500,5,FALSE))))))))),"-")</f>
        <v>0,070</v>
      </c>
      <c r="G201" s="110" t="str">
        <f>IFERROR(IF(VLOOKUP($X201,E!$B$3:'E'!$AN$500,6,FALSE)=1000000000,"-",(IF(VLOOKUP($X201,E!$B$3:'E'!$AN$500,6,FALSE)&lt;0.0001,FIXED(VLOOKUP($X201,E!$B$3:'E'!$AN$500,6,FALSE),6),IF(VLOOKUP($X201,E!$B$3:'E'!$AN$500,6,FALSE)&lt;0.001,FIXED(VLOOKUP($X201,E!$B$3:'E'!$AN$500,6,FALSE),5),IF(VLOOKUP($X201,E!$B$3:'E'!$AN$500,6,FALSE)&lt;0.01,FIXED(VLOOKUP($X201,E!$B$3:'E'!$AN$500,6,FALSE),4),IF(VLOOKUP($X201,E!$B$3:'E'!$AN$500,6,FALSE)&lt;0.1,FIXED(VLOOKUP($X201,E!$B$3:'E'!$AN$500,6,FALSE),3),IF(VLOOKUP($X201,E!$B$3:'E'!$AN$500,6,FALSE)&lt;1,FIXED(VLOOKUP($X201,E!$B$3:'E'!$AN$500,6,FALSE),2),IF(VLOOKUP($X201,E!$B$3:'E'!$AN$500,6,FALSE)&lt;10,FIXED(VLOOKUP($X201,E!$B$3:'E'!$AN$500,6,FALSE),1),VLOOKUP($X201,E!$B$3:'E'!$AN$500,6,FALSE))))))))),"-")</f>
        <v>5,0</v>
      </c>
      <c r="I201" s="110">
        <f>IFERROR(IF(VLOOKUP($X201,E!$B$3:'E'!$AN$500,7,FALSE)=1000000000,"-",(IF(VLOOKUP($X201,E!$B$3:'E'!$AN$500,7,FALSE)&lt;0.0001,FIXED(VLOOKUP($X201,E!$B$3:'E'!$AN$500,7,FALSE),6),IF(VLOOKUP($X201,E!$B$3:'E'!$AN$500,7,FALSE)&lt;0.001,FIXED(VLOOKUP($X201,E!$B$3:'E'!$AN$500,7,FALSE),5),IF(VLOOKUP($X201,E!$B$3:'E'!$AN$500,7,FALSE)&lt;0.01,FIXED(VLOOKUP($X201,E!$B$3:'E'!$AN$500,7,FALSE),4),IF(VLOOKUP($X201,E!$B$3:'E'!$AN$500,7,FALSE)&lt;0.1,FIXED(VLOOKUP($X201,E!$B$3:'E'!$AN$500,7,FALSE),3),IF(VLOOKUP($X201,E!$B$3:'E'!$AN$500,7,FALSE)&lt;1,FIXED(VLOOKUP($X201,E!$B$3:'E'!$AN$500,7,FALSE),2),IF(VLOOKUP($X201,E!$B$3:'E'!$AN$500,7,FALSE)&lt;10,FIXED(VLOOKUP($X201,E!$B$3:'E'!$AN$500,7,FALSE),1),VLOOKUP($X201,E!$B$3:'E'!$AN$500,7,FALSE))))))))),"-")</f>
        <v>36</v>
      </c>
      <c r="K201" s="110">
        <f>IFERROR(IF(VLOOKUP($X201,E!$B$3:'E'!$AN$500,8,FALSE)=1000000000,"-",(IF(VLOOKUP($X201,E!$B$3:'E'!$AN$500,8,FALSE)&lt;0.0001,FIXED(VLOOKUP($X201,E!$B$3:'E'!$AN$500,8,FALSE),6),IF(VLOOKUP($X201,E!$B$3:'E'!$AN$500,8,FALSE)&lt;0.001,FIXED(VLOOKUP($X201,E!$B$3:'E'!$AN$500,8,FALSE),5),IF(VLOOKUP($X201,E!$B$3:'E'!$AN$500,8,FALSE)&lt;0.01,FIXED(VLOOKUP($X201,E!$B$3:'E'!$AN$500,8,FALSE),4),IF(VLOOKUP($X201,E!$B$3:'E'!$AN$500,8,FALSE)&lt;0.1,FIXED(VLOOKUP($X201,E!$B$3:'E'!$AN$500,8,FALSE),3),IF(VLOOKUP($X201,E!$B$3:'E'!$AN$500,8,FALSE)&lt;1,FIXED(VLOOKUP($X201,E!$B$3:'E'!$AN$500,8,FALSE),2),IF(VLOOKUP($X201,E!$B$3:'E'!$AN$500,8,FALSE)&lt;10,FIXED(VLOOKUP($X201,E!$B$3:'E'!$AN$500,8,FALSE),1),VLOOKUP($X201,E!$B$3:'E'!$AN$500,8,FALSE))))))))),"-")</f>
        <v>36</v>
      </c>
      <c r="M201" s="110">
        <f>IFERROR(IF(VLOOKUP($X201,E!$B$3:'E'!$AN$500,9,FALSE)=1000000000,"-",(IF(VLOOKUP($X201,E!$B$3:'E'!$AN$500,9,FALSE)&lt;0.0001,FIXED(VLOOKUP($X201,E!$B$3:'E'!$AN$500,9,FALSE),6),IF(VLOOKUP($X201,E!$B$3:'E'!$AN$500,9,FALSE)&lt;0.001,FIXED(VLOOKUP($X201,E!$B$3:'E'!$AN$500,9,FALSE),5),IF(VLOOKUP($X201,E!$B$3:'E'!$AN$500,9,FALSE)&lt;0.01,FIXED(VLOOKUP($X201,E!$B$3:'E'!$AN$500,9,FALSE),4),IF(VLOOKUP($X201,E!$B$3:'E'!$AN$500,9,FALSE)&lt;0.1,FIXED(VLOOKUP($X201,E!$B$3:'E'!$AN$500,9,FALSE),3),IF(VLOOKUP($X201,E!$B$3:'E'!$AN$500,9,FALSE)&lt;1,FIXED(VLOOKUP($X201,E!$B$3:'E'!$AN$500,9,FALSE),2),IF(VLOOKUP($X201,E!$B$3:'E'!$AN$500,9,FALSE)&lt;10,FIXED(VLOOKUP($X201,E!$B$3:'E'!$AN$500,9,FALSE),1),VLOOKUP($X201,E!$B$3:'E'!$AN$500,9,FALSE))))))))),"-")</f>
        <v>36</v>
      </c>
      <c r="O201" s="110" t="str">
        <f>IFERROR(IF(VLOOKUP($X201,E!$B$3:'E'!$AN$500,10,FALSE)=1000000000,"-",(IF(VLOOKUP($X201,E!$B$3:'E'!$AN$500,10,FALSE)&lt;0.0001,FIXED(VLOOKUP($X201,E!$B$3:'E'!$AN$500,10,FALSE),6),IF(VLOOKUP($X201,E!$B$3:'E'!$AN$500,10,FALSE)&lt;0.001,FIXED(VLOOKUP($X201,E!$B$3:'E'!$AN$500,10,FALSE),5),IF(VLOOKUP($X201,E!$B$3:'E'!$AN$500,10,FALSE)&lt;0.01,FIXED(VLOOKUP($X201,E!$B$3:'E'!$AN$500,10,FALSE),4),IF(VLOOKUP($X201,E!$B$3:'E'!$AN$500,10,FALSE)&lt;0.1,FIXED(VLOOKUP($X201,E!$B$3:'E'!$AN$500,10,FALSE),3),IF(VLOOKUP($X201,E!$B$3:'E'!$AN$500,10,FALSE)&lt;1,FIXED(VLOOKUP($X201,E!$B$3:'E'!$AN$500,10,FALSE),2),IF(VLOOKUP($X201,E!$B$3:'E'!$AN$500,10,FALSE)&lt;10,FIXED(VLOOKUP($X201,E!$B$3:'E'!$AN$500,10,FALSE),1),VLOOKUP($X201,E!$B$3:'E'!$AN$500,10,FALSE))))))))),"-")</f>
        <v>-</v>
      </c>
      <c r="Q201" s="110" t="str">
        <f>IFERROR(IF(VLOOKUP($X201,E!$B$3:'E'!$AN$500,11,FALSE)=1000000000,"-",(IF(VLOOKUP($X201,E!$B$3:'E'!$AN$500,11,FALSE)&lt;0.0001,FIXED(VLOOKUP($X201,E!$B$3:'E'!$AN$500,11,FALSE),6),IF(VLOOKUP($X201,E!$B$3:'E'!$AN$500,11,FALSE)&lt;0.001,FIXED(VLOOKUP($X201,E!$B$3:'E'!$AN$500,11,FALSE),5),IF(VLOOKUP($X201,E!$B$3:'E'!$AN$500,11,FALSE)&lt;0.01,FIXED(VLOOKUP($X201,E!$B$3:'E'!$AN$500,11,FALSE),4),IF(VLOOKUP($X201,E!$B$3:'E'!$AN$500,11,FALSE)&lt;0.1,FIXED(VLOOKUP($X201,E!$B$3:'E'!$AN$500,11,FALSE),3),IF(VLOOKUP($X201,E!$B$3:'E'!$AN$500,11,FALSE)&lt;1,FIXED(VLOOKUP($X201,E!$B$3:'E'!$AN$500,11,FALSE),2),IF(VLOOKUP($X201,E!$B$3:'E'!$AN$500,11,FALSE)&lt;10,FIXED(VLOOKUP($X201,E!$B$3:'E'!$AN$500,11,FALSE),1),VLOOKUP($X201,E!$B$3:'E'!$AN$500,11,FALSE))))))))),"-")</f>
        <v>-</v>
      </c>
      <c r="S201" s="110">
        <f>IFERROR(IF(VLOOKUP($X201,E!$B$3:'E'!$AN$500,12,FALSE)=1000000000,"-",(IF(VLOOKUP($X201,E!$B$3:'E'!$AN$500,12,FALSE)&lt;0.0001,FIXED(VLOOKUP($X201,E!$B$3:'E'!$AN$500,12,FALSE),6),IF(VLOOKUP($X201,E!$B$3:'E'!$AN$500,12,FALSE)&lt;0.001,FIXED(VLOOKUP($X201,E!$B$3:'E'!$AN$500,12,FALSE),5),IF(VLOOKUP($X201,E!$B$3:'E'!$AN$500,12,FALSE)&lt;0.01,FIXED(VLOOKUP($X201,E!$B$3:'E'!$AN$500,12,FALSE),4),IF(VLOOKUP($X201,E!$B$3:'E'!$AN$500,12,FALSE)&lt;0.1,FIXED(VLOOKUP($X201,E!$B$3:'E'!$AN$500,12,FALSE),3),IF(VLOOKUP($X201,E!$B$3:'E'!$AN$500,12,FALSE)&lt;1,FIXED(VLOOKUP($X201,E!$B$3:'E'!$AN$500,12,FALSE),2),IF(VLOOKUP($X201,E!$B$3:'E'!$AN$500,12,FALSE)&lt;10,FIXED(VLOOKUP($X201,E!$B$3:'E'!$AN$500,12,FALSE),1),VLOOKUP($X201,E!$B$3:'E'!$AN$500,12,FALSE))))))))),"-")</f>
        <v>36</v>
      </c>
      <c r="U201" s="110" t="str">
        <f>IFERROR(IF(VLOOKUP($X201,E!$B$3:'E'!$AN$500,18,FALSE)=1000000000,"-",(IF(VLOOKUP($X201,E!$B$3:'E'!$AN$500,18,FALSE)&lt;0.0001,FIXED(VLOOKUP($X201,E!$B$3:'E'!$AN$500,18,FALSE),6),IF(VLOOKUP($X201,E!$B$3:'E'!$AN$500,18,FALSE)&lt;0.001,FIXED(VLOOKUP($X201,E!$B$3:'E'!$AN$500,18,FALSE),5),IF(VLOOKUP($X201,E!$B$3:'E'!$AN$500,18,FALSE)&lt;0.01,FIXED(VLOOKUP($X201,E!$B$3:'E'!$AN$500,18,FALSE),4),IF(VLOOKUP($X201,E!$B$3:'E'!$AN$500,18,FALSE)&lt;0.1,FIXED(VLOOKUP($X201,E!$B$3:'E'!$AN$500,18,FALSE),3),IF(VLOOKUP($X201,E!$B$3:'E'!$AN$500,18,FALSE)&lt;1,FIXED(VLOOKUP($X201,E!$B$3:'E'!$AN$500,18,FALSE),2),IF(VLOOKUP($X201,E!$B$3:'E'!$AN$500,18,FALSE)&lt;10,FIXED(VLOOKUP($X201,E!$B$3:'E'!$AN$500,18,FALSE),1),VLOOKUP($X201,E!$B$3:'E'!$AN$500,18,FALSE))))))))),"-")</f>
        <v>-</v>
      </c>
      <c r="X201" s="40">
        <v>600</v>
      </c>
    </row>
    <row r="202" spans="1:24" ht="9" customHeight="1" x14ac:dyDescent="0.2">
      <c r="A202" s="104" t="s">
        <v>686</v>
      </c>
      <c r="E202" s="110" t="str">
        <f>IFERROR(IF(VLOOKUP($X202,E!$B$3:'E'!$AN$500,5,FALSE)=1000000000,"-",(IF(VLOOKUP($X202,E!$B$3:'E'!$AN$500,5,FALSE)&lt;0.0001,FIXED(VLOOKUP($X202,E!$B$3:'E'!$AN$500,5,FALSE),6),IF(VLOOKUP($X202,E!$B$3:'E'!$AN$500,5,FALSE)&lt;0.001,FIXED(VLOOKUP($X202,E!$B$3:'E'!$AN$500,5,FALSE),5),IF(VLOOKUP($X202,E!$B$3:'E'!$AN$500,5,FALSE)&lt;0.01,FIXED(VLOOKUP($X202,E!$B$3:'E'!$AN$500,5,FALSE),4),IF(VLOOKUP($X202,E!$B$3:'E'!$AN$500,5,FALSE)&lt;0.1,FIXED(VLOOKUP($X202,E!$B$3:'E'!$AN$500,5,FALSE),3),IF(VLOOKUP($X202,E!$B$3:'E'!$AN$500,5,FALSE)&lt;1,FIXED(VLOOKUP($X202,E!$B$3:'E'!$AN$500,5,FALSE),2),IF(VLOOKUP($X202,E!$B$3:'E'!$AN$500,5,FALSE)&lt;10,FIXED(VLOOKUP($X202,E!$B$3:'E'!$AN$500,5,FALSE),1),VLOOKUP($X202,E!$B$3:'E'!$AN$500,5,FALSE))))))))),"-")</f>
        <v>0,070</v>
      </c>
      <c r="G202" s="110" t="str">
        <f>IFERROR(IF(VLOOKUP($X202,E!$B$3:'E'!$AN$500,6,FALSE)=1000000000,"-",(IF(VLOOKUP($X202,E!$B$3:'E'!$AN$500,6,FALSE)&lt;0.0001,FIXED(VLOOKUP($X202,E!$B$3:'E'!$AN$500,6,FALSE),6),IF(VLOOKUP($X202,E!$B$3:'E'!$AN$500,6,FALSE)&lt;0.001,FIXED(VLOOKUP($X202,E!$B$3:'E'!$AN$500,6,FALSE),5),IF(VLOOKUP($X202,E!$B$3:'E'!$AN$500,6,FALSE)&lt;0.01,FIXED(VLOOKUP($X202,E!$B$3:'E'!$AN$500,6,FALSE),4),IF(VLOOKUP($X202,E!$B$3:'E'!$AN$500,6,FALSE)&lt;0.1,FIXED(VLOOKUP($X202,E!$B$3:'E'!$AN$500,6,FALSE),3),IF(VLOOKUP($X202,E!$B$3:'E'!$AN$500,6,FALSE)&lt;1,FIXED(VLOOKUP($X202,E!$B$3:'E'!$AN$500,6,FALSE),2),IF(VLOOKUP($X202,E!$B$3:'E'!$AN$500,6,FALSE)&lt;10,FIXED(VLOOKUP($X202,E!$B$3:'E'!$AN$500,6,FALSE),1),VLOOKUP($X202,E!$B$3:'E'!$AN$500,6,FALSE))))))))),"-")</f>
        <v>2,6</v>
      </c>
      <c r="I202" s="110">
        <f>IFERROR(IF(VLOOKUP($X202,E!$B$3:'E'!$AN$500,7,FALSE)=1000000000,"-",(IF(VLOOKUP($X202,E!$B$3:'E'!$AN$500,7,FALSE)&lt;0.0001,FIXED(VLOOKUP($X202,E!$B$3:'E'!$AN$500,7,FALSE),6),IF(VLOOKUP($X202,E!$B$3:'E'!$AN$500,7,FALSE)&lt;0.001,FIXED(VLOOKUP($X202,E!$B$3:'E'!$AN$500,7,FALSE),5),IF(VLOOKUP($X202,E!$B$3:'E'!$AN$500,7,FALSE)&lt;0.01,FIXED(VLOOKUP($X202,E!$B$3:'E'!$AN$500,7,FALSE),4),IF(VLOOKUP($X202,E!$B$3:'E'!$AN$500,7,FALSE)&lt;0.1,FIXED(VLOOKUP($X202,E!$B$3:'E'!$AN$500,7,FALSE),3),IF(VLOOKUP($X202,E!$B$3:'E'!$AN$500,7,FALSE)&lt;1,FIXED(VLOOKUP($X202,E!$B$3:'E'!$AN$500,7,FALSE),2),IF(VLOOKUP($X202,E!$B$3:'E'!$AN$500,7,FALSE)&lt;10,FIXED(VLOOKUP($X202,E!$B$3:'E'!$AN$500,7,FALSE),1),VLOOKUP($X202,E!$B$3:'E'!$AN$500,7,FALSE))))))))),"-")</f>
        <v>48</v>
      </c>
      <c r="K202" s="110">
        <f>IFERROR(IF(VLOOKUP($X202,E!$B$3:'E'!$AN$500,8,FALSE)=1000000000,"-",(IF(VLOOKUP($X202,E!$B$3:'E'!$AN$500,8,FALSE)&lt;0.0001,FIXED(VLOOKUP($X202,E!$B$3:'E'!$AN$500,8,FALSE),6),IF(VLOOKUP($X202,E!$B$3:'E'!$AN$500,8,FALSE)&lt;0.001,FIXED(VLOOKUP($X202,E!$B$3:'E'!$AN$500,8,FALSE),5),IF(VLOOKUP($X202,E!$B$3:'E'!$AN$500,8,FALSE)&lt;0.01,FIXED(VLOOKUP($X202,E!$B$3:'E'!$AN$500,8,FALSE),4),IF(VLOOKUP($X202,E!$B$3:'E'!$AN$500,8,FALSE)&lt;0.1,FIXED(VLOOKUP($X202,E!$B$3:'E'!$AN$500,8,FALSE),3),IF(VLOOKUP($X202,E!$B$3:'E'!$AN$500,8,FALSE)&lt;1,FIXED(VLOOKUP($X202,E!$B$3:'E'!$AN$500,8,FALSE),2),IF(VLOOKUP($X202,E!$B$3:'E'!$AN$500,8,FALSE)&lt;10,FIXED(VLOOKUP($X202,E!$B$3:'E'!$AN$500,8,FALSE),1),VLOOKUP($X202,E!$B$3:'E'!$AN$500,8,FALSE))))))))),"-")</f>
        <v>48</v>
      </c>
      <c r="M202" s="110">
        <f>IFERROR(IF(VLOOKUP($X202,E!$B$3:'E'!$AN$500,9,FALSE)=1000000000,"-",(IF(VLOOKUP($X202,E!$B$3:'E'!$AN$500,9,FALSE)&lt;0.0001,FIXED(VLOOKUP($X202,E!$B$3:'E'!$AN$500,9,FALSE),6),IF(VLOOKUP($X202,E!$B$3:'E'!$AN$500,9,FALSE)&lt;0.001,FIXED(VLOOKUP($X202,E!$B$3:'E'!$AN$500,9,FALSE),5),IF(VLOOKUP($X202,E!$B$3:'E'!$AN$500,9,FALSE)&lt;0.01,FIXED(VLOOKUP($X202,E!$B$3:'E'!$AN$500,9,FALSE),4),IF(VLOOKUP($X202,E!$B$3:'E'!$AN$500,9,FALSE)&lt;0.1,FIXED(VLOOKUP($X202,E!$B$3:'E'!$AN$500,9,FALSE),3),IF(VLOOKUP($X202,E!$B$3:'E'!$AN$500,9,FALSE)&lt;1,FIXED(VLOOKUP($X202,E!$B$3:'E'!$AN$500,9,FALSE),2),IF(VLOOKUP($X202,E!$B$3:'E'!$AN$500,9,FALSE)&lt;10,FIXED(VLOOKUP($X202,E!$B$3:'E'!$AN$500,9,FALSE),1),VLOOKUP($X202,E!$B$3:'E'!$AN$500,9,FALSE))))))))),"-")</f>
        <v>48</v>
      </c>
      <c r="O202" s="110" t="str">
        <f>IFERROR(IF(VLOOKUP($X202,E!$B$3:'E'!$AN$500,10,FALSE)=1000000000,"-",(IF(VLOOKUP($X202,E!$B$3:'E'!$AN$500,10,FALSE)&lt;0.0001,FIXED(VLOOKUP($X202,E!$B$3:'E'!$AN$500,10,FALSE),6),IF(VLOOKUP($X202,E!$B$3:'E'!$AN$500,10,FALSE)&lt;0.001,FIXED(VLOOKUP($X202,E!$B$3:'E'!$AN$500,10,FALSE),5),IF(VLOOKUP($X202,E!$B$3:'E'!$AN$500,10,FALSE)&lt;0.01,FIXED(VLOOKUP($X202,E!$B$3:'E'!$AN$500,10,FALSE),4),IF(VLOOKUP($X202,E!$B$3:'E'!$AN$500,10,FALSE)&lt;0.1,FIXED(VLOOKUP($X202,E!$B$3:'E'!$AN$500,10,FALSE),3),IF(VLOOKUP($X202,E!$B$3:'E'!$AN$500,10,FALSE)&lt;1,FIXED(VLOOKUP($X202,E!$B$3:'E'!$AN$500,10,FALSE),2),IF(VLOOKUP($X202,E!$B$3:'E'!$AN$500,10,FALSE)&lt;10,FIXED(VLOOKUP($X202,E!$B$3:'E'!$AN$500,10,FALSE),1),VLOOKUP($X202,E!$B$3:'E'!$AN$500,10,FALSE))))))))),"-")</f>
        <v>-</v>
      </c>
      <c r="Q202" s="110" t="str">
        <f>IFERROR(IF(VLOOKUP($X202,E!$B$3:'E'!$AN$500,11,FALSE)=1000000000,"-",(IF(VLOOKUP($X202,E!$B$3:'E'!$AN$500,11,FALSE)&lt;0.0001,FIXED(VLOOKUP($X202,E!$B$3:'E'!$AN$500,11,FALSE),6),IF(VLOOKUP($X202,E!$B$3:'E'!$AN$500,11,FALSE)&lt;0.001,FIXED(VLOOKUP($X202,E!$B$3:'E'!$AN$500,11,FALSE),5),IF(VLOOKUP($X202,E!$B$3:'E'!$AN$500,11,FALSE)&lt;0.01,FIXED(VLOOKUP($X202,E!$B$3:'E'!$AN$500,11,FALSE),4),IF(VLOOKUP($X202,E!$B$3:'E'!$AN$500,11,FALSE)&lt;0.1,FIXED(VLOOKUP($X202,E!$B$3:'E'!$AN$500,11,FALSE),3),IF(VLOOKUP($X202,E!$B$3:'E'!$AN$500,11,FALSE)&lt;1,FIXED(VLOOKUP($X202,E!$B$3:'E'!$AN$500,11,FALSE),2),IF(VLOOKUP($X202,E!$B$3:'E'!$AN$500,11,FALSE)&lt;10,FIXED(VLOOKUP($X202,E!$B$3:'E'!$AN$500,11,FALSE),1),VLOOKUP($X202,E!$B$3:'E'!$AN$500,11,FALSE))))))))),"-")</f>
        <v>-</v>
      </c>
      <c r="S202" s="110">
        <f>IFERROR(IF(VLOOKUP($X202,E!$B$3:'E'!$AN$500,12,FALSE)=1000000000,"-",(IF(VLOOKUP($X202,E!$B$3:'E'!$AN$500,12,FALSE)&lt;0.0001,FIXED(VLOOKUP($X202,E!$B$3:'E'!$AN$500,12,FALSE),6),IF(VLOOKUP($X202,E!$B$3:'E'!$AN$500,12,FALSE)&lt;0.001,FIXED(VLOOKUP($X202,E!$B$3:'E'!$AN$500,12,FALSE),5),IF(VLOOKUP($X202,E!$B$3:'E'!$AN$500,12,FALSE)&lt;0.01,FIXED(VLOOKUP($X202,E!$B$3:'E'!$AN$500,12,FALSE),4),IF(VLOOKUP($X202,E!$B$3:'E'!$AN$500,12,FALSE)&lt;0.1,FIXED(VLOOKUP($X202,E!$B$3:'E'!$AN$500,12,FALSE),3),IF(VLOOKUP($X202,E!$B$3:'E'!$AN$500,12,FALSE)&lt;1,FIXED(VLOOKUP($X202,E!$B$3:'E'!$AN$500,12,FALSE),2),IF(VLOOKUP($X202,E!$B$3:'E'!$AN$500,12,FALSE)&lt;10,FIXED(VLOOKUP($X202,E!$B$3:'E'!$AN$500,12,FALSE),1),VLOOKUP($X202,E!$B$3:'E'!$AN$500,12,FALSE))))))))),"-")</f>
        <v>48</v>
      </c>
      <c r="U202" s="110" t="str">
        <f>IFERROR(IF(VLOOKUP($X202,E!$B$3:'E'!$AN$500,18,FALSE)=1000000000,"-",(IF(VLOOKUP($X202,E!$B$3:'E'!$AN$500,18,FALSE)&lt;0.0001,FIXED(VLOOKUP($X202,E!$B$3:'E'!$AN$500,18,FALSE),6),IF(VLOOKUP($X202,E!$B$3:'E'!$AN$500,18,FALSE)&lt;0.001,FIXED(VLOOKUP($X202,E!$B$3:'E'!$AN$500,18,FALSE),5),IF(VLOOKUP($X202,E!$B$3:'E'!$AN$500,18,FALSE)&lt;0.01,FIXED(VLOOKUP($X202,E!$B$3:'E'!$AN$500,18,FALSE),4),IF(VLOOKUP($X202,E!$B$3:'E'!$AN$500,18,FALSE)&lt;0.1,FIXED(VLOOKUP($X202,E!$B$3:'E'!$AN$500,18,FALSE),3),IF(VLOOKUP($X202,E!$B$3:'E'!$AN$500,18,FALSE)&lt;1,FIXED(VLOOKUP($X202,E!$B$3:'E'!$AN$500,18,FALSE),2),IF(VLOOKUP($X202,E!$B$3:'E'!$AN$500,18,FALSE)&lt;10,FIXED(VLOOKUP($X202,E!$B$3:'E'!$AN$500,18,FALSE),1),VLOOKUP($X202,E!$B$3:'E'!$AN$500,18,FALSE))))))))),"-")</f>
        <v>-</v>
      </c>
      <c r="X202" s="40">
        <v>361</v>
      </c>
    </row>
    <row r="203" spans="1:24" ht="9" customHeight="1" x14ac:dyDescent="0.2">
      <c r="A203" s="104" t="s">
        <v>2258</v>
      </c>
      <c r="E203" s="110" t="str">
        <f>IFERROR(IF(VLOOKUP($X203,E!$B$3:'E'!$AN$500,5,FALSE)=1000000000,"-",(IF(VLOOKUP($X203,E!$B$3:'E'!$AN$500,5,FALSE)&lt;0.0001,FIXED(VLOOKUP($X203,E!$B$3:'E'!$AN$500,5,FALSE),6),IF(VLOOKUP($X203,E!$B$3:'E'!$AN$500,5,FALSE)&lt;0.001,FIXED(VLOOKUP($X203,E!$B$3:'E'!$AN$500,5,FALSE),5),IF(VLOOKUP($X203,E!$B$3:'E'!$AN$500,5,FALSE)&lt;0.01,FIXED(VLOOKUP($X203,E!$B$3:'E'!$AN$500,5,FALSE),4),IF(VLOOKUP($X203,E!$B$3:'E'!$AN$500,5,FALSE)&lt;0.1,FIXED(VLOOKUP($X203,E!$B$3:'E'!$AN$500,5,FALSE),3),IF(VLOOKUP($X203,E!$B$3:'E'!$AN$500,5,FALSE)&lt;1,FIXED(VLOOKUP($X203,E!$B$3:'E'!$AN$500,5,FALSE),2),IF(VLOOKUP($X203,E!$B$3:'E'!$AN$500,5,FALSE)&lt;10,FIXED(VLOOKUP($X203,E!$B$3:'E'!$AN$500,5,FALSE),1),VLOOKUP($X203,E!$B$3:'E'!$AN$500,5,FALSE))))))))),"-")</f>
        <v>-</v>
      </c>
      <c r="G203" s="110" t="str">
        <f>IFERROR(IF(VLOOKUP($X203,E!$B$3:'E'!$AN$500,6,FALSE)=1000000000,"-",(IF(VLOOKUP($X203,E!$B$3:'E'!$AN$500,6,FALSE)&lt;0.0001,FIXED(VLOOKUP($X203,E!$B$3:'E'!$AN$500,6,FALSE),6),IF(VLOOKUP($X203,E!$B$3:'E'!$AN$500,6,FALSE)&lt;0.001,FIXED(VLOOKUP($X203,E!$B$3:'E'!$AN$500,6,FALSE),5),IF(VLOOKUP($X203,E!$B$3:'E'!$AN$500,6,FALSE)&lt;0.01,FIXED(VLOOKUP($X203,E!$B$3:'E'!$AN$500,6,FALSE),4),IF(VLOOKUP($X203,E!$B$3:'E'!$AN$500,6,FALSE)&lt;0.1,FIXED(VLOOKUP($X203,E!$B$3:'E'!$AN$500,6,FALSE),3),IF(VLOOKUP($X203,E!$B$3:'E'!$AN$500,6,FALSE)&lt;1,FIXED(VLOOKUP($X203,E!$B$3:'E'!$AN$500,6,FALSE),2),IF(VLOOKUP($X203,E!$B$3:'E'!$AN$500,6,FALSE)&lt;10,FIXED(VLOOKUP($X203,E!$B$3:'E'!$AN$500,6,FALSE),1),VLOOKUP($X203,E!$B$3:'E'!$AN$500,6,FALSE))))))))),"-")</f>
        <v>-</v>
      </c>
      <c r="I203" s="110" t="str">
        <f>IFERROR(IF(VLOOKUP($X203,E!$B$3:'E'!$AN$500,7,FALSE)=1000000000,"-",(IF(VLOOKUP($X203,E!$B$3:'E'!$AN$500,7,FALSE)&lt;0.0001,FIXED(VLOOKUP($X203,E!$B$3:'E'!$AN$500,7,FALSE),6),IF(VLOOKUP($X203,E!$B$3:'E'!$AN$500,7,FALSE)&lt;0.001,FIXED(VLOOKUP($X203,E!$B$3:'E'!$AN$500,7,FALSE),5),IF(VLOOKUP($X203,E!$B$3:'E'!$AN$500,7,FALSE)&lt;0.01,FIXED(VLOOKUP($X203,E!$B$3:'E'!$AN$500,7,FALSE),4),IF(VLOOKUP($X203,E!$B$3:'E'!$AN$500,7,FALSE)&lt;0.1,FIXED(VLOOKUP($X203,E!$B$3:'E'!$AN$500,7,FALSE),3),IF(VLOOKUP($X203,E!$B$3:'E'!$AN$500,7,FALSE)&lt;1,FIXED(VLOOKUP($X203,E!$B$3:'E'!$AN$500,7,FALSE),2),IF(VLOOKUP($X203,E!$B$3:'E'!$AN$500,7,FALSE)&lt;10,FIXED(VLOOKUP($X203,E!$B$3:'E'!$AN$500,7,FALSE),1),VLOOKUP($X203,E!$B$3:'E'!$AN$500,7,FALSE))))))))),"-")</f>
        <v>-</v>
      </c>
      <c r="K203" s="110" t="str">
        <f>IFERROR(IF(VLOOKUP($X203,E!$B$3:'E'!$AN$500,8,FALSE)=1000000000,"-",(IF(VLOOKUP($X203,E!$B$3:'E'!$AN$500,8,FALSE)&lt;0.0001,FIXED(VLOOKUP($X203,E!$B$3:'E'!$AN$500,8,FALSE),6),IF(VLOOKUP($X203,E!$B$3:'E'!$AN$500,8,FALSE)&lt;0.001,FIXED(VLOOKUP($X203,E!$B$3:'E'!$AN$500,8,FALSE),5),IF(VLOOKUP($X203,E!$B$3:'E'!$AN$500,8,FALSE)&lt;0.01,FIXED(VLOOKUP($X203,E!$B$3:'E'!$AN$500,8,FALSE),4),IF(VLOOKUP($X203,E!$B$3:'E'!$AN$500,8,FALSE)&lt;0.1,FIXED(VLOOKUP($X203,E!$B$3:'E'!$AN$500,8,FALSE),3),IF(VLOOKUP($X203,E!$B$3:'E'!$AN$500,8,FALSE)&lt;1,FIXED(VLOOKUP($X203,E!$B$3:'E'!$AN$500,8,FALSE),2),IF(VLOOKUP($X203,E!$B$3:'E'!$AN$500,8,FALSE)&lt;10,FIXED(VLOOKUP($X203,E!$B$3:'E'!$AN$500,8,FALSE),1),VLOOKUP($X203,E!$B$3:'E'!$AN$500,8,FALSE))))))))),"-")</f>
        <v>-</v>
      </c>
      <c r="M203" s="110" t="str">
        <f>IFERROR(IF(VLOOKUP($X203,E!$B$3:'E'!$AN$500,9,FALSE)=1000000000,"-",(IF(VLOOKUP($X203,E!$B$3:'E'!$AN$500,9,FALSE)&lt;0.0001,FIXED(VLOOKUP($X203,E!$B$3:'E'!$AN$500,9,FALSE),6),IF(VLOOKUP($X203,E!$B$3:'E'!$AN$500,9,FALSE)&lt;0.001,FIXED(VLOOKUP($X203,E!$B$3:'E'!$AN$500,9,FALSE),5),IF(VLOOKUP($X203,E!$B$3:'E'!$AN$500,9,FALSE)&lt;0.01,FIXED(VLOOKUP($X203,E!$B$3:'E'!$AN$500,9,FALSE),4),IF(VLOOKUP($X203,E!$B$3:'E'!$AN$500,9,FALSE)&lt;0.1,FIXED(VLOOKUP($X203,E!$B$3:'E'!$AN$500,9,FALSE),3),IF(VLOOKUP($X203,E!$B$3:'E'!$AN$500,9,FALSE)&lt;1,FIXED(VLOOKUP($X203,E!$B$3:'E'!$AN$500,9,FALSE),2),IF(VLOOKUP($X203,E!$B$3:'E'!$AN$500,9,FALSE)&lt;10,FIXED(VLOOKUP($X203,E!$B$3:'E'!$AN$500,9,FALSE),1),VLOOKUP($X203,E!$B$3:'E'!$AN$500,9,FALSE))))))))),"-")</f>
        <v>-</v>
      </c>
      <c r="O203" s="110" t="str">
        <f>IFERROR(IF(VLOOKUP($X203,E!$B$3:'E'!$AN$500,10,FALSE)=1000000000,"-",(IF(VLOOKUP($X203,E!$B$3:'E'!$AN$500,10,FALSE)&lt;0.0001,FIXED(VLOOKUP($X203,E!$B$3:'E'!$AN$500,10,FALSE),6),IF(VLOOKUP($X203,E!$B$3:'E'!$AN$500,10,FALSE)&lt;0.001,FIXED(VLOOKUP($X203,E!$B$3:'E'!$AN$500,10,FALSE),5),IF(VLOOKUP($X203,E!$B$3:'E'!$AN$500,10,FALSE)&lt;0.01,FIXED(VLOOKUP($X203,E!$B$3:'E'!$AN$500,10,FALSE),4),IF(VLOOKUP($X203,E!$B$3:'E'!$AN$500,10,FALSE)&lt;0.1,FIXED(VLOOKUP($X203,E!$B$3:'E'!$AN$500,10,FALSE),3),IF(VLOOKUP($X203,E!$B$3:'E'!$AN$500,10,FALSE)&lt;1,FIXED(VLOOKUP($X203,E!$B$3:'E'!$AN$500,10,FALSE),2),IF(VLOOKUP($X203,E!$B$3:'E'!$AN$500,10,FALSE)&lt;10,FIXED(VLOOKUP($X203,E!$B$3:'E'!$AN$500,10,FALSE),1),VLOOKUP($X203,E!$B$3:'E'!$AN$500,10,FALSE))))))))),"-")</f>
        <v>-</v>
      </c>
      <c r="Q203" s="110" t="str">
        <f>IFERROR(IF(VLOOKUP($X203,E!$B$3:'E'!$AN$500,11,FALSE)=1000000000,"-",(IF(VLOOKUP($X203,E!$B$3:'E'!$AN$500,11,FALSE)&lt;0.0001,FIXED(VLOOKUP($X203,E!$B$3:'E'!$AN$500,11,FALSE),6),IF(VLOOKUP($X203,E!$B$3:'E'!$AN$500,11,FALSE)&lt;0.001,FIXED(VLOOKUP($X203,E!$B$3:'E'!$AN$500,11,FALSE),5),IF(VLOOKUP($X203,E!$B$3:'E'!$AN$500,11,FALSE)&lt;0.01,FIXED(VLOOKUP($X203,E!$B$3:'E'!$AN$500,11,FALSE),4),IF(VLOOKUP($X203,E!$B$3:'E'!$AN$500,11,FALSE)&lt;0.1,FIXED(VLOOKUP($X203,E!$B$3:'E'!$AN$500,11,FALSE),3),IF(VLOOKUP($X203,E!$B$3:'E'!$AN$500,11,FALSE)&lt;1,FIXED(VLOOKUP($X203,E!$B$3:'E'!$AN$500,11,FALSE),2),IF(VLOOKUP($X203,E!$B$3:'E'!$AN$500,11,FALSE)&lt;10,FIXED(VLOOKUP($X203,E!$B$3:'E'!$AN$500,11,FALSE),1),VLOOKUP($X203,E!$B$3:'E'!$AN$500,11,FALSE))))))))),"-")</f>
        <v>-</v>
      </c>
      <c r="S203" s="110" t="str">
        <f>IFERROR(IF(VLOOKUP($X203,E!$B$3:'E'!$AN$500,12,FALSE)=1000000000,"-",(IF(VLOOKUP($X203,E!$B$3:'E'!$AN$500,12,FALSE)&lt;0.0001,FIXED(VLOOKUP($X203,E!$B$3:'E'!$AN$500,12,FALSE),6),IF(VLOOKUP($X203,E!$B$3:'E'!$AN$500,12,FALSE)&lt;0.001,FIXED(VLOOKUP($X203,E!$B$3:'E'!$AN$500,12,FALSE),5),IF(VLOOKUP($X203,E!$B$3:'E'!$AN$500,12,FALSE)&lt;0.01,FIXED(VLOOKUP($X203,E!$B$3:'E'!$AN$500,12,FALSE),4),IF(VLOOKUP($X203,E!$B$3:'E'!$AN$500,12,FALSE)&lt;0.1,FIXED(VLOOKUP($X203,E!$B$3:'E'!$AN$500,12,FALSE),3),IF(VLOOKUP($X203,E!$B$3:'E'!$AN$500,12,FALSE)&lt;1,FIXED(VLOOKUP($X203,E!$B$3:'E'!$AN$500,12,FALSE),2),IF(VLOOKUP($X203,E!$B$3:'E'!$AN$500,12,FALSE)&lt;10,FIXED(VLOOKUP($X203,E!$B$3:'E'!$AN$500,12,FALSE),1),VLOOKUP($X203,E!$B$3:'E'!$AN$500,12,FALSE))))))))),"-")</f>
        <v>-</v>
      </c>
      <c r="U203" s="110" t="str">
        <f>IFERROR(IF(VLOOKUP($X203,E!$B$3:'E'!$AN$500,18,FALSE)=1000000000,"-",(IF(VLOOKUP($X203,E!$B$3:'E'!$AN$500,18,FALSE)&lt;0.0001,FIXED(VLOOKUP($X203,E!$B$3:'E'!$AN$500,18,FALSE),6),IF(VLOOKUP($X203,E!$B$3:'E'!$AN$500,18,FALSE)&lt;0.001,FIXED(VLOOKUP($X203,E!$B$3:'E'!$AN$500,18,FALSE),5),IF(VLOOKUP($X203,E!$B$3:'E'!$AN$500,18,FALSE)&lt;0.01,FIXED(VLOOKUP($X203,E!$B$3:'E'!$AN$500,18,FALSE),4),IF(VLOOKUP($X203,E!$B$3:'E'!$AN$500,18,FALSE)&lt;0.1,FIXED(VLOOKUP($X203,E!$B$3:'E'!$AN$500,18,FALSE),3),IF(VLOOKUP($X203,E!$B$3:'E'!$AN$500,18,FALSE)&lt;1,FIXED(VLOOKUP($X203,E!$B$3:'E'!$AN$500,18,FALSE),2),IF(VLOOKUP($X203,E!$B$3:'E'!$AN$500,18,FALSE)&lt;10,FIXED(VLOOKUP($X203,E!$B$3:'E'!$AN$500,18,FALSE),1),VLOOKUP($X203,E!$B$3:'E'!$AN$500,18,FALSE))))))))),"-")</f>
        <v>-</v>
      </c>
      <c r="X203" s="40">
        <v>650</v>
      </c>
    </row>
    <row r="204" spans="1:24" ht="9" customHeight="1" x14ac:dyDescent="0.2">
      <c r="A204" s="104" t="s">
        <v>2259</v>
      </c>
      <c r="E204" s="110" t="str">
        <f>IFERROR(IF(VLOOKUP($X204,E!$B$3:'E'!$AN$500,5,FALSE)=1000000000,"-",(IF(VLOOKUP($X204,E!$B$3:'E'!$AN$500,5,FALSE)&lt;0.0001,FIXED(VLOOKUP($X204,E!$B$3:'E'!$AN$500,5,FALSE),6),IF(VLOOKUP($X204,E!$B$3:'E'!$AN$500,5,FALSE)&lt;0.001,FIXED(VLOOKUP($X204,E!$B$3:'E'!$AN$500,5,FALSE),5),IF(VLOOKUP($X204,E!$B$3:'E'!$AN$500,5,FALSE)&lt;0.01,FIXED(VLOOKUP($X204,E!$B$3:'E'!$AN$500,5,FALSE),4),IF(VLOOKUP($X204,E!$B$3:'E'!$AN$500,5,FALSE)&lt;0.1,FIXED(VLOOKUP($X204,E!$B$3:'E'!$AN$500,5,FALSE),3),IF(VLOOKUP($X204,E!$B$3:'E'!$AN$500,5,FALSE)&lt;1,FIXED(VLOOKUP($X204,E!$B$3:'E'!$AN$500,5,FALSE),2),IF(VLOOKUP($X204,E!$B$3:'E'!$AN$500,5,FALSE)&lt;10,FIXED(VLOOKUP($X204,E!$B$3:'E'!$AN$500,5,FALSE),1),VLOOKUP($X204,E!$B$3:'E'!$AN$500,5,FALSE))))))))),"-")</f>
        <v>0,045</v>
      </c>
      <c r="G204" s="110" t="str">
        <f>IFERROR(IF(VLOOKUP($X204,E!$B$3:'E'!$AN$500,6,FALSE)=1000000000,"-",(IF(VLOOKUP($X204,E!$B$3:'E'!$AN$500,6,FALSE)&lt;0.0001,FIXED(VLOOKUP($X204,E!$B$3:'E'!$AN$500,6,FALSE),6),IF(VLOOKUP($X204,E!$B$3:'E'!$AN$500,6,FALSE)&lt;0.001,FIXED(VLOOKUP($X204,E!$B$3:'E'!$AN$500,6,FALSE),5),IF(VLOOKUP($X204,E!$B$3:'E'!$AN$500,6,FALSE)&lt;0.01,FIXED(VLOOKUP($X204,E!$B$3:'E'!$AN$500,6,FALSE),4),IF(VLOOKUP($X204,E!$B$3:'E'!$AN$500,6,FALSE)&lt;0.1,FIXED(VLOOKUP($X204,E!$B$3:'E'!$AN$500,6,FALSE),3),IF(VLOOKUP($X204,E!$B$3:'E'!$AN$500,6,FALSE)&lt;1,FIXED(VLOOKUP($X204,E!$B$3:'E'!$AN$500,6,FALSE),2),IF(VLOOKUP($X204,E!$B$3:'E'!$AN$500,6,FALSE)&lt;10,FIXED(VLOOKUP($X204,E!$B$3:'E'!$AN$500,6,FALSE),1),VLOOKUP($X204,E!$B$3:'E'!$AN$500,6,FALSE))))))))),"-")</f>
        <v>8,3</v>
      </c>
      <c r="I204" s="110">
        <f>IFERROR(IF(VLOOKUP($X204,E!$B$3:'E'!$AN$500,7,FALSE)=1000000000,"-",(IF(VLOOKUP($X204,E!$B$3:'E'!$AN$500,7,FALSE)&lt;0.0001,FIXED(VLOOKUP($X204,E!$B$3:'E'!$AN$500,7,FALSE),6),IF(VLOOKUP($X204,E!$B$3:'E'!$AN$500,7,FALSE)&lt;0.001,FIXED(VLOOKUP($X204,E!$B$3:'E'!$AN$500,7,FALSE),5),IF(VLOOKUP($X204,E!$B$3:'E'!$AN$500,7,FALSE)&lt;0.01,FIXED(VLOOKUP($X204,E!$B$3:'E'!$AN$500,7,FALSE),4),IF(VLOOKUP($X204,E!$B$3:'E'!$AN$500,7,FALSE)&lt;0.1,FIXED(VLOOKUP($X204,E!$B$3:'E'!$AN$500,7,FALSE),3),IF(VLOOKUP($X204,E!$B$3:'E'!$AN$500,7,FALSE)&lt;1,FIXED(VLOOKUP($X204,E!$B$3:'E'!$AN$500,7,FALSE),2),IF(VLOOKUP($X204,E!$B$3:'E'!$AN$500,7,FALSE)&lt;10,FIXED(VLOOKUP($X204,E!$B$3:'E'!$AN$500,7,FALSE),1),VLOOKUP($X204,E!$B$3:'E'!$AN$500,7,FALSE))))))))),"-")</f>
        <v>60</v>
      </c>
      <c r="K204" s="110">
        <f>IFERROR(IF(VLOOKUP($X204,E!$B$3:'E'!$AN$500,8,FALSE)=1000000000,"-",(IF(VLOOKUP($X204,E!$B$3:'E'!$AN$500,8,FALSE)&lt;0.0001,FIXED(VLOOKUP($X204,E!$B$3:'E'!$AN$500,8,FALSE),6),IF(VLOOKUP($X204,E!$B$3:'E'!$AN$500,8,FALSE)&lt;0.001,FIXED(VLOOKUP($X204,E!$B$3:'E'!$AN$500,8,FALSE),5),IF(VLOOKUP($X204,E!$B$3:'E'!$AN$500,8,FALSE)&lt;0.01,FIXED(VLOOKUP($X204,E!$B$3:'E'!$AN$500,8,FALSE),4),IF(VLOOKUP($X204,E!$B$3:'E'!$AN$500,8,FALSE)&lt;0.1,FIXED(VLOOKUP($X204,E!$B$3:'E'!$AN$500,8,FALSE),3),IF(VLOOKUP($X204,E!$B$3:'E'!$AN$500,8,FALSE)&lt;1,FIXED(VLOOKUP($X204,E!$B$3:'E'!$AN$500,8,FALSE),2),IF(VLOOKUP($X204,E!$B$3:'E'!$AN$500,8,FALSE)&lt;10,FIXED(VLOOKUP($X204,E!$B$3:'E'!$AN$500,8,FALSE),1),VLOOKUP($X204,E!$B$3:'E'!$AN$500,8,FALSE))))))))),"-")</f>
        <v>60</v>
      </c>
      <c r="M204" s="110">
        <f>IFERROR(IF(VLOOKUP($X204,E!$B$3:'E'!$AN$500,9,FALSE)=1000000000,"-",(IF(VLOOKUP($X204,E!$B$3:'E'!$AN$500,9,FALSE)&lt;0.0001,FIXED(VLOOKUP($X204,E!$B$3:'E'!$AN$500,9,FALSE),6),IF(VLOOKUP($X204,E!$B$3:'E'!$AN$500,9,FALSE)&lt;0.001,FIXED(VLOOKUP($X204,E!$B$3:'E'!$AN$500,9,FALSE),5),IF(VLOOKUP($X204,E!$B$3:'E'!$AN$500,9,FALSE)&lt;0.01,FIXED(VLOOKUP($X204,E!$B$3:'E'!$AN$500,9,FALSE),4),IF(VLOOKUP($X204,E!$B$3:'E'!$AN$500,9,FALSE)&lt;0.1,FIXED(VLOOKUP($X204,E!$B$3:'E'!$AN$500,9,FALSE),3),IF(VLOOKUP($X204,E!$B$3:'E'!$AN$500,9,FALSE)&lt;1,FIXED(VLOOKUP($X204,E!$B$3:'E'!$AN$500,9,FALSE),2),IF(VLOOKUP($X204,E!$B$3:'E'!$AN$500,9,FALSE)&lt;10,FIXED(VLOOKUP($X204,E!$B$3:'E'!$AN$500,9,FALSE),1),VLOOKUP($X204,E!$B$3:'E'!$AN$500,9,FALSE))))))))),"-")</f>
        <v>60</v>
      </c>
      <c r="O204" s="110" t="str">
        <f>IFERROR(IF(VLOOKUP($X204,E!$B$3:'E'!$AN$500,10,FALSE)=1000000000,"-",(IF(VLOOKUP($X204,E!$B$3:'E'!$AN$500,10,FALSE)&lt;0.0001,FIXED(VLOOKUP($X204,E!$B$3:'E'!$AN$500,10,FALSE),6),IF(VLOOKUP($X204,E!$B$3:'E'!$AN$500,10,FALSE)&lt;0.001,FIXED(VLOOKUP($X204,E!$B$3:'E'!$AN$500,10,FALSE),5),IF(VLOOKUP($X204,E!$B$3:'E'!$AN$500,10,FALSE)&lt;0.01,FIXED(VLOOKUP($X204,E!$B$3:'E'!$AN$500,10,FALSE),4),IF(VLOOKUP($X204,E!$B$3:'E'!$AN$500,10,FALSE)&lt;0.1,FIXED(VLOOKUP($X204,E!$B$3:'E'!$AN$500,10,FALSE),3),IF(VLOOKUP($X204,E!$B$3:'E'!$AN$500,10,FALSE)&lt;1,FIXED(VLOOKUP($X204,E!$B$3:'E'!$AN$500,10,FALSE),2),IF(VLOOKUP($X204,E!$B$3:'E'!$AN$500,10,FALSE)&lt;10,FIXED(VLOOKUP($X204,E!$B$3:'E'!$AN$500,10,FALSE),1),VLOOKUP($X204,E!$B$3:'E'!$AN$500,10,FALSE))))))))),"-")</f>
        <v>-</v>
      </c>
      <c r="Q204" s="110" t="str">
        <f>IFERROR(IF(VLOOKUP($X204,E!$B$3:'E'!$AN$500,11,FALSE)=1000000000,"-",(IF(VLOOKUP($X204,E!$B$3:'E'!$AN$500,11,FALSE)&lt;0.0001,FIXED(VLOOKUP($X204,E!$B$3:'E'!$AN$500,11,FALSE),6),IF(VLOOKUP($X204,E!$B$3:'E'!$AN$500,11,FALSE)&lt;0.001,FIXED(VLOOKUP($X204,E!$B$3:'E'!$AN$500,11,FALSE),5),IF(VLOOKUP($X204,E!$B$3:'E'!$AN$500,11,FALSE)&lt;0.01,FIXED(VLOOKUP($X204,E!$B$3:'E'!$AN$500,11,FALSE),4),IF(VLOOKUP($X204,E!$B$3:'E'!$AN$500,11,FALSE)&lt;0.1,FIXED(VLOOKUP($X204,E!$B$3:'E'!$AN$500,11,FALSE),3),IF(VLOOKUP($X204,E!$B$3:'E'!$AN$500,11,FALSE)&lt;1,FIXED(VLOOKUP($X204,E!$B$3:'E'!$AN$500,11,FALSE),2),IF(VLOOKUP($X204,E!$B$3:'E'!$AN$500,11,FALSE)&lt;10,FIXED(VLOOKUP($X204,E!$B$3:'E'!$AN$500,11,FALSE),1),VLOOKUP($X204,E!$B$3:'E'!$AN$500,11,FALSE))))))))),"-")</f>
        <v>-</v>
      </c>
      <c r="S204" s="110">
        <f>IFERROR(IF(VLOOKUP($X204,E!$B$3:'E'!$AN$500,12,FALSE)=1000000000,"-",(IF(VLOOKUP($X204,E!$B$3:'E'!$AN$500,12,FALSE)&lt;0.0001,FIXED(VLOOKUP($X204,E!$B$3:'E'!$AN$500,12,FALSE),6),IF(VLOOKUP($X204,E!$B$3:'E'!$AN$500,12,FALSE)&lt;0.001,FIXED(VLOOKUP($X204,E!$B$3:'E'!$AN$500,12,FALSE),5),IF(VLOOKUP($X204,E!$B$3:'E'!$AN$500,12,FALSE)&lt;0.01,FIXED(VLOOKUP($X204,E!$B$3:'E'!$AN$500,12,FALSE),4),IF(VLOOKUP($X204,E!$B$3:'E'!$AN$500,12,FALSE)&lt;0.1,FIXED(VLOOKUP($X204,E!$B$3:'E'!$AN$500,12,FALSE),3),IF(VLOOKUP($X204,E!$B$3:'E'!$AN$500,12,FALSE)&lt;1,FIXED(VLOOKUP($X204,E!$B$3:'E'!$AN$500,12,FALSE),2),IF(VLOOKUP($X204,E!$B$3:'E'!$AN$500,12,FALSE)&lt;10,FIXED(VLOOKUP($X204,E!$B$3:'E'!$AN$500,12,FALSE),1),VLOOKUP($X204,E!$B$3:'E'!$AN$500,12,FALSE))))))))),"-")</f>
        <v>60</v>
      </c>
      <c r="U204" s="110" t="str">
        <f>IFERROR(IF(VLOOKUP($X204,E!$B$3:'E'!$AN$500,18,FALSE)=1000000000,"-",(IF(VLOOKUP($X204,E!$B$3:'E'!$AN$500,18,FALSE)&lt;0.0001,FIXED(VLOOKUP($X204,E!$B$3:'E'!$AN$500,18,FALSE),6),IF(VLOOKUP($X204,E!$B$3:'E'!$AN$500,18,FALSE)&lt;0.001,FIXED(VLOOKUP($X204,E!$B$3:'E'!$AN$500,18,FALSE),5),IF(VLOOKUP($X204,E!$B$3:'E'!$AN$500,18,FALSE)&lt;0.01,FIXED(VLOOKUP($X204,E!$B$3:'E'!$AN$500,18,FALSE),4),IF(VLOOKUP($X204,E!$B$3:'E'!$AN$500,18,FALSE)&lt;0.1,FIXED(VLOOKUP($X204,E!$B$3:'E'!$AN$500,18,FALSE),3),IF(VLOOKUP($X204,E!$B$3:'E'!$AN$500,18,FALSE)&lt;1,FIXED(VLOOKUP($X204,E!$B$3:'E'!$AN$500,18,FALSE),2),IF(VLOOKUP($X204,E!$B$3:'E'!$AN$500,18,FALSE)&lt;10,FIXED(VLOOKUP($X204,E!$B$3:'E'!$AN$500,18,FALSE),1),VLOOKUP($X204,E!$B$3:'E'!$AN$500,18,FALSE))))))))),"-")</f>
        <v>-</v>
      </c>
      <c r="X204" s="40">
        <v>382</v>
      </c>
    </row>
    <row r="205" spans="1:24" ht="9" customHeight="1" x14ac:dyDescent="0.2">
      <c r="A205" s="104" t="s">
        <v>2264</v>
      </c>
      <c r="E205" s="110" t="str">
        <f>IFERROR(IF(VLOOKUP($X205,E!$B$3:'E'!$AN$500,5,FALSE)=1000000000,"-",(IF(VLOOKUP($X205,E!$B$3:'E'!$AN$500,5,FALSE)&lt;0.0001,FIXED(VLOOKUP($X205,E!$B$3:'E'!$AN$500,5,FALSE),6),IF(VLOOKUP($X205,E!$B$3:'E'!$AN$500,5,FALSE)&lt;0.001,FIXED(VLOOKUP($X205,E!$B$3:'E'!$AN$500,5,FALSE),5),IF(VLOOKUP($X205,E!$B$3:'E'!$AN$500,5,FALSE)&lt;0.01,FIXED(VLOOKUP($X205,E!$B$3:'E'!$AN$500,5,FALSE),4),IF(VLOOKUP($X205,E!$B$3:'E'!$AN$500,5,FALSE)&lt;0.1,FIXED(VLOOKUP($X205,E!$B$3:'E'!$AN$500,5,FALSE),3),IF(VLOOKUP($X205,E!$B$3:'E'!$AN$500,5,FALSE)&lt;1,FIXED(VLOOKUP($X205,E!$B$3:'E'!$AN$500,5,FALSE),2),IF(VLOOKUP($X205,E!$B$3:'E'!$AN$500,5,FALSE)&lt;10,FIXED(VLOOKUP($X205,E!$B$3:'E'!$AN$500,5,FALSE),1),VLOOKUP($X205,E!$B$3:'E'!$AN$500,5,FALSE))))))))),"-")</f>
        <v>-</v>
      </c>
      <c r="G205" s="110" t="str">
        <f>IFERROR(IF(VLOOKUP($X205,E!$B$3:'E'!$AN$500,6,FALSE)=1000000000,"-",(IF(VLOOKUP($X205,E!$B$3:'E'!$AN$500,6,FALSE)&lt;0.0001,FIXED(VLOOKUP($X205,E!$B$3:'E'!$AN$500,6,FALSE),6),IF(VLOOKUP($X205,E!$B$3:'E'!$AN$500,6,FALSE)&lt;0.001,FIXED(VLOOKUP($X205,E!$B$3:'E'!$AN$500,6,FALSE),5),IF(VLOOKUP($X205,E!$B$3:'E'!$AN$500,6,FALSE)&lt;0.01,FIXED(VLOOKUP($X205,E!$B$3:'E'!$AN$500,6,FALSE),4),IF(VLOOKUP($X205,E!$B$3:'E'!$AN$500,6,FALSE)&lt;0.1,FIXED(VLOOKUP($X205,E!$B$3:'E'!$AN$500,6,FALSE),3),IF(VLOOKUP($X205,E!$B$3:'E'!$AN$500,6,FALSE)&lt;1,FIXED(VLOOKUP($X205,E!$B$3:'E'!$AN$500,6,FALSE),2),IF(VLOOKUP($X205,E!$B$3:'E'!$AN$500,6,FALSE)&lt;10,FIXED(VLOOKUP($X205,E!$B$3:'E'!$AN$500,6,FALSE),1),VLOOKUP($X205,E!$B$3:'E'!$AN$500,6,FALSE))))))))),"-")</f>
        <v>-</v>
      </c>
      <c r="I205" s="110" t="str">
        <f>IFERROR(IF(VLOOKUP($X205,E!$B$3:'E'!$AN$500,7,FALSE)=1000000000,"-",(IF(VLOOKUP($X205,E!$B$3:'E'!$AN$500,7,FALSE)&lt;0.0001,FIXED(VLOOKUP($X205,E!$B$3:'E'!$AN$500,7,FALSE),6),IF(VLOOKUP($X205,E!$B$3:'E'!$AN$500,7,FALSE)&lt;0.001,FIXED(VLOOKUP($X205,E!$B$3:'E'!$AN$500,7,FALSE),5),IF(VLOOKUP($X205,E!$B$3:'E'!$AN$500,7,FALSE)&lt;0.01,FIXED(VLOOKUP($X205,E!$B$3:'E'!$AN$500,7,FALSE),4),IF(VLOOKUP($X205,E!$B$3:'E'!$AN$500,7,FALSE)&lt;0.1,FIXED(VLOOKUP($X205,E!$B$3:'E'!$AN$500,7,FALSE),3),IF(VLOOKUP($X205,E!$B$3:'E'!$AN$500,7,FALSE)&lt;1,FIXED(VLOOKUP($X205,E!$B$3:'E'!$AN$500,7,FALSE),2),IF(VLOOKUP($X205,E!$B$3:'E'!$AN$500,7,FALSE)&lt;10,FIXED(VLOOKUP($X205,E!$B$3:'E'!$AN$500,7,FALSE),1),VLOOKUP($X205,E!$B$3:'E'!$AN$500,7,FALSE))))))))),"-")</f>
        <v>-</v>
      </c>
      <c r="K205" s="110" t="str">
        <f>IFERROR(IF(VLOOKUP($X205,E!$B$3:'E'!$AN$500,8,FALSE)=1000000000,"-",(IF(VLOOKUP($X205,E!$B$3:'E'!$AN$500,8,FALSE)&lt;0.0001,FIXED(VLOOKUP($X205,E!$B$3:'E'!$AN$500,8,FALSE),6),IF(VLOOKUP($X205,E!$B$3:'E'!$AN$500,8,FALSE)&lt;0.001,FIXED(VLOOKUP($X205,E!$B$3:'E'!$AN$500,8,FALSE),5),IF(VLOOKUP($X205,E!$B$3:'E'!$AN$500,8,FALSE)&lt;0.01,FIXED(VLOOKUP($X205,E!$B$3:'E'!$AN$500,8,FALSE),4),IF(VLOOKUP($X205,E!$B$3:'E'!$AN$500,8,FALSE)&lt;0.1,FIXED(VLOOKUP($X205,E!$B$3:'E'!$AN$500,8,FALSE),3),IF(VLOOKUP($X205,E!$B$3:'E'!$AN$500,8,FALSE)&lt;1,FIXED(VLOOKUP($X205,E!$B$3:'E'!$AN$500,8,FALSE),2),IF(VLOOKUP($X205,E!$B$3:'E'!$AN$500,8,FALSE)&lt;10,FIXED(VLOOKUP($X205,E!$B$3:'E'!$AN$500,8,FALSE),1),VLOOKUP($X205,E!$B$3:'E'!$AN$500,8,FALSE))))))))),"-")</f>
        <v>-</v>
      </c>
      <c r="M205" s="110" t="str">
        <f>IFERROR(IF(VLOOKUP($X205,E!$B$3:'E'!$AN$500,9,FALSE)=1000000000,"-",(IF(VLOOKUP($X205,E!$B$3:'E'!$AN$500,9,FALSE)&lt;0.0001,FIXED(VLOOKUP($X205,E!$B$3:'E'!$AN$500,9,FALSE),6),IF(VLOOKUP($X205,E!$B$3:'E'!$AN$500,9,FALSE)&lt;0.001,FIXED(VLOOKUP($X205,E!$B$3:'E'!$AN$500,9,FALSE),5),IF(VLOOKUP($X205,E!$B$3:'E'!$AN$500,9,FALSE)&lt;0.01,FIXED(VLOOKUP($X205,E!$B$3:'E'!$AN$500,9,FALSE),4),IF(VLOOKUP($X205,E!$B$3:'E'!$AN$500,9,FALSE)&lt;0.1,FIXED(VLOOKUP($X205,E!$B$3:'E'!$AN$500,9,FALSE),3),IF(VLOOKUP($X205,E!$B$3:'E'!$AN$500,9,FALSE)&lt;1,FIXED(VLOOKUP($X205,E!$B$3:'E'!$AN$500,9,FALSE),2),IF(VLOOKUP($X205,E!$B$3:'E'!$AN$500,9,FALSE)&lt;10,FIXED(VLOOKUP($X205,E!$B$3:'E'!$AN$500,9,FALSE),1),VLOOKUP($X205,E!$B$3:'E'!$AN$500,9,FALSE))))))))),"-")</f>
        <v>-</v>
      </c>
      <c r="O205" s="110" t="str">
        <f>IFERROR(IF(VLOOKUP($X205,E!$B$3:'E'!$AN$500,10,FALSE)=1000000000,"-",(IF(VLOOKUP($X205,E!$B$3:'E'!$AN$500,10,FALSE)&lt;0.0001,FIXED(VLOOKUP($X205,E!$B$3:'E'!$AN$500,10,FALSE),6),IF(VLOOKUP($X205,E!$B$3:'E'!$AN$500,10,FALSE)&lt;0.001,FIXED(VLOOKUP($X205,E!$B$3:'E'!$AN$500,10,FALSE),5),IF(VLOOKUP($X205,E!$B$3:'E'!$AN$500,10,FALSE)&lt;0.01,FIXED(VLOOKUP($X205,E!$B$3:'E'!$AN$500,10,FALSE),4),IF(VLOOKUP($X205,E!$B$3:'E'!$AN$500,10,FALSE)&lt;0.1,FIXED(VLOOKUP($X205,E!$B$3:'E'!$AN$500,10,FALSE),3),IF(VLOOKUP($X205,E!$B$3:'E'!$AN$500,10,FALSE)&lt;1,FIXED(VLOOKUP($X205,E!$B$3:'E'!$AN$500,10,FALSE),2),IF(VLOOKUP($X205,E!$B$3:'E'!$AN$500,10,FALSE)&lt;10,FIXED(VLOOKUP($X205,E!$B$3:'E'!$AN$500,10,FALSE),1),VLOOKUP($X205,E!$B$3:'E'!$AN$500,10,FALSE))))))))),"-")</f>
        <v>-</v>
      </c>
      <c r="Q205" s="110" t="str">
        <f>IFERROR(IF(VLOOKUP($X205,E!$B$3:'E'!$AN$500,11,FALSE)=1000000000,"-",(IF(VLOOKUP($X205,E!$B$3:'E'!$AN$500,11,FALSE)&lt;0.0001,FIXED(VLOOKUP($X205,E!$B$3:'E'!$AN$500,11,FALSE),6),IF(VLOOKUP($X205,E!$B$3:'E'!$AN$500,11,FALSE)&lt;0.001,FIXED(VLOOKUP($X205,E!$B$3:'E'!$AN$500,11,FALSE),5),IF(VLOOKUP($X205,E!$B$3:'E'!$AN$500,11,FALSE)&lt;0.01,FIXED(VLOOKUP($X205,E!$B$3:'E'!$AN$500,11,FALSE),4),IF(VLOOKUP($X205,E!$B$3:'E'!$AN$500,11,FALSE)&lt;0.1,FIXED(VLOOKUP($X205,E!$B$3:'E'!$AN$500,11,FALSE),3),IF(VLOOKUP($X205,E!$B$3:'E'!$AN$500,11,FALSE)&lt;1,FIXED(VLOOKUP($X205,E!$B$3:'E'!$AN$500,11,FALSE),2),IF(VLOOKUP($X205,E!$B$3:'E'!$AN$500,11,FALSE)&lt;10,FIXED(VLOOKUP($X205,E!$B$3:'E'!$AN$500,11,FALSE),1),VLOOKUP($X205,E!$B$3:'E'!$AN$500,11,FALSE))))))))),"-")</f>
        <v>-</v>
      </c>
      <c r="S205" s="110">
        <f>IFERROR(IF(VLOOKUP($X205,E!$B$3:'E'!$AN$500,12,FALSE)=1000000000,"-",(IF(VLOOKUP($X205,E!$B$3:'E'!$AN$500,12,FALSE)&lt;0.0001,FIXED(VLOOKUP($X205,E!$B$3:'E'!$AN$500,12,FALSE),6),IF(VLOOKUP($X205,E!$B$3:'E'!$AN$500,12,FALSE)&lt;0.001,FIXED(VLOOKUP($X205,E!$B$3:'E'!$AN$500,12,FALSE),5),IF(VLOOKUP($X205,E!$B$3:'E'!$AN$500,12,FALSE)&lt;0.01,FIXED(VLOOKUP($X205,E!$B$3:'E'!$AN$500,12,FALSE),4),IF(VLOOKUP($X205,E!$B$3:'E'!$AN$500,12,FALSE)&lt;0.1,FIXED(VLOOKUP($X205,E!$B$3:'E'!$AN$500,12,FALSE),3),IF(VLOOKUP($X205,E!$B$3:'E'!$AN$500,12,FALSE)&lt;1,FIXED(VLOOKUP($X205,E!$B$3:'E'!$AN$500,12,FALSE),2),IF(VLOOKUP($X205,E!$B$3:'E'!$AN$500,12,FALSE)&lt;10,FIXED(VLOOKUP($X205,E!$B$3:'E'!$AN$500,12,FALSE),1),VLOOKUP($X205,E!$B$3:'E'!$AN$500,12,FALSE))))))))),"-")</f>
        <v>36</v>
      </c>
      <c r="U205" s="110" t="str">
        <f>IFERROR(IF(VLOOKUP($X205,E!$B$3:'E'!$AN$500,18,FALSE)=1000000000,"-",(IF(VLOOKUP($X205,E!$B$3:'E'!$AN$500,18,FALSE)&lt;0.0001,FIXED(VLOOKUP($X205,E!$B$3:'E'!$AN$500,18,FALSE),6),IF(VLOOKUP($X205,E!$B$3:'E'!$AN$500,18,FALSE)&lt;0.001,FIXED(VLOOKUP($X205,E!$B$3:'E'!$AN$500,18,FALSE),5),IF(VLOOKUP($X205,E!$B$3:'E'!$AN$500,18,FALSE)&lt;0.01,FIXED(VLOOKUP($X205,E!$B$3:'E'!$AN$500,18,FALSE),4),IF(VLOOKUP($X205,E!$B$3:'E'!$AN$500,18,FALSE)&lt;0.1,FIXED(VLOOKUP($X205,E!$B$3:'E'!$AN$500,18,FALSE),3),IF(VLOOKUP($X205,E!$B$3:'E'!$AN$500,18,FALSE)&lt;1,FIXED(VLOOKUP($X205,E!$B$3:'E'!$AN$500,18,FALSE),2),IF(VLOOKUP($X205,E!$B$3:'E'!$AN$500,18,FALSE)&lt;10,FIXED(VLOOKUP($X205,E!$B$3:'E'!$AN$500,18,FALSE),1),VLOOKUP($X205,E!$B$3:'E'!$AN$500,18,FALSE))))))))),"-")</f>
        <v>5,0</v>
      </c>
      <c r="X205" s="40">
        <v>808</v>
      </c>
    </row>
    <row r="206" spans="1:24" ht="9" customHeight="1" x14ac:dyDescent="0.2">
      <c r="A206" s="104" t="s">
        <v>2265</v>
      </c>
      <c r="E206" s="110">
        <f>IFERROR(IF(VLOOKUP($X206,E!$B$3:'E'!$AN$500,5,FALSE)=1000000000,"-",(IF(VLOOKUP($X206,E!$B$3:'E'!$AN$500,5,FALSE)&lt;0.0001,FIXED(VLOOKUP($X206,E!$B$3:'E'!$AN$500,5,FALSE),6),IF(VLOOKUP($X206,E!$B$3:'E'!$AN$500,5,FALSE)&lt;0.001,FIXED(VLOOKUP($X206,E!$B$3:'E'!$AN$500,5,FALSE),5),IF(VLOOKUP($X206,E!$B$3:'E'!$AN$500,5,FALSE)&lt;0.01,FIXED(VLOOKUP($X206,E!$B$3:'E'!$AN$500,5,FALSE),4),IF(VLOOKUP($X206,E!$B$3:'E'!$AN$500,5,FALSE)&lt;0.1,FIXED(VLOOKUP($X206,E!$B$3:'E'!$AN$500,5,FALSE),3),IF(VLOOKUP($X206,E!$B$3:'E'!$AN$500,5,FALSE)&lt;1,FIXED(VLOOKUP($X206,E!$B$3:'E'!$AN$500,5,FALSE),2),IF(VLOOKUP($X206,E!$B$3:'E'!$AN$500,5,FALSE)&lt;10,FIXED(VLOOKUP($X206,E!$B$3:'E'!$AN$500,5,FALSE),1),VLOOKUP($X206,E!$B$3:'E'!$AN$500,5,FALSE))))))))),"-")</f>
        <v>190</v>
      </c>
      <c r="G206" s="110">
        <f>IFERROR(IF(VLOOKUP($X206,E!$B$3:'E'!$AN$500,6,FALSE)=1000000000,"-",(IF(VLOOKUP($X206,E!$B$3:'E'!$AN$500,6,FALSE)&lt;0.0001,FIXED(VLOOKUP($X206,E!$B$3:'E'!$AN$500,6,FALSE),6),IF(VLOOKUP($X206,E!$B$3:'E'!$AN$500,6,FALSE)&lt;0.001,FIXED(VLOOKUP($X206,E!$B$3:'E'!$AN$500,6,FALSE),5),IF(VLOOKUP($X206,E!$B$3:'E'!$AN$500,6,FALSE)&lt;0.01,FIXED(VLOOKUP($X206,E!$B$3:'E'!$AN$500,6,FALSE),4),IF(VLOOKUP($X206,E!$B$3:'E'!$AN$500,6,FALSE)&lt;0.1,FIXED(VLOOKUP($X206,E!$B$3:'E'!$AN$500,6,FALSE),3),IF(VLOOKUP($X206,E!$B$3:'E'!$AN$500,6,FALSE)&lt;1,FIXED(VLOOKUP($X206,E!$B$3:'E'!$AN$500,6,FALSE),2),IF(VLOOKUP($X206,E!$B$3:'E'!$AN$500,6,FALSE)&lt;10,FIXED(VLOOKUP($X206,E!$B$3:'E'!$AN$500,6,FALSE),1),VLOOKUP($X206,E!$B$3:'E'!$AN$500,6,FALSE))))))))),"-")</f>
        <v>190</v>
      </c>
      <c r="I206" s="110">
        <f>IFERROR(IF(VLOOKUP($X206,E!$B$3:'E'!$AN$500,7,FALSE)=1000000000,"-",(IF(VLOOKUP($X206,E!$B$3:'E'!$AN$500,7,FALSE)&lt;0.0001,FIXED(VLOOKUP($X206,E!$B$3:'E'!$AN$500,7,FALSE),6),IF(VLOOKUP($X206,E!$B$3:'E'!$AN$500,7,FALSE)&lt;0.001,FIXED(VLOOKUP($X206,E!$B$3:'E'!$AN$500,7,FALSE),5),IF(VLOOKUP($X206,E!$B$3:'E'!$AN$500,7,FALSE)&lt;0.01,FIXED(VLOOKUP($X206,E!$B$3:'E'!$AN$500,7,FALSE),4),IF(VLOOKUP($X206,E!$B$3:'E'!$AN$500,7,FALSE)&lt;0.1,FIXED(VLOOKUP($X206,E!$B$3:'E'!$AN$500,7,FALSE),3),IF(VLOOKUP($X206,E!$B$3:'E'!$AN$500,7,FALSE)&lt;1,FIXED(VLOOKUP($X206,E!$B$3:'E'!$AN$500,7,FALSE),2),IF(VLOOKUP($X206,E!$B$3:'E'!$AN$500,7,FALSE)&lt;10,FIXED(VLOOKUP($X206,E!$B$3:'E'!$AN$500,7,FALSE),1),VLOOKUP($X206,E!$B$3:'E'!$AN$500,7,FALSE))))))))),"-")</f>
        <v>500</v>
      </c>
      <c r="K206" s="110">
        <f>IFERROR(IF(VLOOKUP($X206,E!$B$3:'E'!$AN$500,8,FALSE)=1000000000,"-",(IF(VLOOKUP($X206,E!$B$3:'E'!$AN$500,8,FALSE)&lt;0.0001,FIXED(VLOOKUP($X206,E!$B$3:'E'!$AN$500,8,FALSE),6),IF(VLOOKUP($X206,E!$B$3:'E'!$AN$500,8,FALSE)&lt;0.001,FIXED(VLOOKUP($X206,E!$B$3:'E'!$AN$500,8,FALSE),5),IF(VLOOKUP($X206,E!$B$3:'E'!$AN$500,8,FALSE)&lt;0.01,FIXED(VLOOKUP($X206,E!$B$3:'E'!$AN$500,8,FALSE),4),IF(VLOOKUP($X206,E!$B$3:'E'!$AN$500,8,FALSE)&lt;0.1,FIXED(VLOOKUP($X206,E!$B$3:'E'!$AN$500,8,FALSE),3),IF(VLOOKUP($X206,E!$B$3:'E'!$AN$500,8,FALSE)&lt;1,FIXED(VLOOKUP($X206,E!$B$3:'E'!$AN$500,8,FALSE),2),IF(VLOOKUP($X206,E!$B$3:'E'!$AN$500,8,FALSE)&lt;10,FIXED(VLOOKUP($X206,E!$B$3:'E'!$AN$500,8,FALSE),1),VLOOKUP($X206,E!$B$3:'E'!$AN$500,8,FALSE))))))))),"-")</f>
        <v>5000</v>
      </c>
      <c r="M206" s="110">
        <f>IFERROR(IF(VLOOKUP($X206,E!$B$3:'E'!$AN$500,9,FALSE)=1000000000,"-",(IF(VLOOKUP($X206,E!$B$3:'E'!$AN$500,9,FALSE)&lt;0.0001,FIXED(VLOOKUP($X206,E!$B$3:'E'!$AN$500,9,FALSE),6),IF(VLOOKUP($X206,E!$B$3:'E'!$AN$500,9,FALSE)&lt;0.001,FIXED(VLOOKUP($X206,E!$B$3:'E'!$AN$500,9,FALSE),5),IF(VLOOKUP($X206,E!$B$3:'E'!$AN$500,9,FALSE)&lt;0.01,FIXED(VLOOKUP($X206,E!$B$3:'E'!$AN$500,9,FALSE),4),IF(VLOOKUP($X206,E!$B$3:'E'!$AN$500,9,FALSE)&lt;0.1,FIXED(VLOOKUP($X206,E!$B$3:'E'!$AN$500,9,FALSE),3),IF(VLOOKUP($X206,E!$B$3:'E'!$AN$500,9,FALSE)&lt;1,FIXED(VLOOKUP($X206,E!$B$3:'E'!$AN$500,9,FALSE),2),IF(VLOOKUP($X206,E!$B$3:'E'!$AN$500,9,FALSE)&lt;10,FIXED(VLOOKUP($X206,E!$B$3:'E'!$AN$500,9,FALSE),1),VLOOKUP($X206,E!$B$3:'E'!$AN$500,9,FALSE))))))))),"-")</f>
        <v>5000</v>
      </c>
      <c r="O206" s="110" t="str">
        <f>IFERROR(IF(VLOOKUP($X206,E!$B$3:'E'!$AN$500,10,FALSE)=1000000000,"-",(IF(VLOOKUP($X206,E!$B$3:'E'!$AN$500,10,FALSE)&lt;0.0001,FIXED(VLOOKUP($X206,E!$B$3:'E'!$AN$500,10,FALSE),6),IF(VLOOKUP($X206,E!$B$3:'E'!$AN$500,10,FALSE)&lt;0.001,FIXED(VLOOKUP($X206,E!$B$3:'E'!$AN$500,10,FALSE),5),IF(VLOOKUP($X206,E!$B$3:'E'!$AN$500,10,FALSE)&lt;0.01,FIXED(VLOOKUP($X206,E!$B$3:'E'!$AN$500,10,FALSE),4),IF(VLOOKUP($X206,E!$B$3:'E'!$AN$500,10,FALSE)&lt;0.1,FIXED(VLOOKUP($X206,E!$B$3:'E'!$AN$500,10,FALSE),3),IF(VLOOKUP($X206,E!$B$3:'E'!$AN$500,10,FALSE)&lt;1,FIXED(VLOOKUP($X206,E!$B$3:'E'!$AN$500,10,FALSE),2),IF(VLOOKUP($X206,E!$B$3:'E'!$AN$500,10,FALSE)&lt;10,FIXED(VLOOKUP($X206,E!$B$3:'E'!$AN$500,10,FALSE),1),VLOOKUP($X206,E!$B$3:'E'!$AN$500,10,FALSE))))))))),"-")</f>
        <v>-</v>
      </c>
      <c r="Q206" s="110" t="str">
        <f>IFERROR(IF(VLOOKUP($X206,E!$B$3:'E'!$AN$500,11,FALSE)=1000000000,"-",(IF(VLOOKUP($X206,E!$B$3:'E'!$AN$500,11,FALSE)&lt;0.0001,FIXED(VLOOKUP($X206,E!$B$3:'E'!$AN$500,11,FALSE),6),IF(VLOOKUP($X206,E!$B$3:'E'!$AN$500,11,FALSE)&lt;0.001,FIXED(VLOOKUP($X206,E!$B$3:'E'!$AN$500,11,FALSE),5),IF(VLOOKUP($X206,E!$B$3:'E'!$AN$500,11,FALSE)&lt;0.01,FIXED(VLOOKUP($X206,E!$B$3:'E'!$AN$500,11,FALSE),4),IF(VLOOKUP($X206,E!$B$3:'E'!$AN$500,11,FALSE)&lt;0.1,FIXED(VLOOKUP($X206,E!$B$3:'E'!$AN$500,11,FALSE),3),IF(VLOOKUP($X206,E!$B$3:'E'!$AN$500,11,FALSE)&lt;1,FIXED(VLOOKUP($X206,E!$B$3:'E'!$AN$500,11,FALSE),2),IF(VLOOKUP($X206,E!$B$3:'E'!$AN$500,11,FALSE)&lt;10,FIXED(VLOOKUP($X206,E!$B$3:'E'!$AN$500,11,FALSE),1),VLOOKUP($X206,E!$B$3:'E'!$AN$500,11,FALSE))))))))),"-")</f>
        <v>-</v>
      </c>
      <c r="S206" s="110">
        <f>IFERROR(IF(VLOOKUP($X206,E!$B$3:'E'!$AN$500,12,FALSE)=1000000000,"-",(IF(VLOOKUP($X206,E!$B$3:'E'!$AN$500,12,FALSE)&lt;0.0001,FIXED(VLOOKUP($X206,E!$B$3:'E'!$AN$500,12,FALSE),6),IF(VLOOKUP($X206,E!$B$3:'E'!$AN$500,12,FALSE)&lt;0.001,FIXED(VLOOKUP($X206,E!$B$3:'E'!$AN$500,12,FALSE),5),IF(VLOOKUP($X206,E!$B$3:'E'!$AN$500,12,FALSE)&lt;0.01,FIXED(VLOOKUP($X206,E!$B$3:'E'!$AN$500,12,FALSE),4),IF(VLOOKUP($X206,E!$B$3:'E'!$AN$500,12,FALSE)&lt;0.1,FIXED(VLOOKUP($X206,E!$B$3:'E'!$AN$500,12,FALSE),3),IF(VLOOKUP($X206,E!$B$3:'E'!$AN$500,12,FALSE)&lt;1,FIXED(VLOOKUP($X206,E!$B$3:'E'!$AN$500,12,FALSE),2),IF(VLOOKUP($X206,E!$B$3:'E'!$AN$500,12,FALSE)&lt;10,FIXED(VLOOKUP($X206,E!$B$3:'E'!$AN$500,12,FALSE),1),VLOOKUP($X206,E!$B$3:'E'!$AN$500,12,FALSE))))))))),"-")</f>
        <v>5000</v>
      </c>
      <c r="U206" s="110">
        <f>IFERROR(IF(VLOOKUP($X206,E!$B$3:'E'!$AN$500,18,FALSE)=1000000000,"-",(IF(VLOOKUP($X206,E!$B$3:'E'!$AN$500,18,FALSE)&lt;0.0001,FIXED(VLOOKUP($X206,E!$B$3:'E'!$AN$500,18,FALSE),6),IF(VLOOKUP($X206,E!$B$3:'E'!$AN$500,18,FALSE)&lt;0.001,FIXED(VLOOKUP($X206,E!$B$3:'E'!$AN$500,18,FALSE),5),IF(VLOOKUP($X206,E!$B$3:'E'!$AN$500,18,FALSE)&lt;0.01,FIXED(VLOOKUP($X206,E!$B$3:'E'!$AN$500,18,FALSE),4),IF(VLOOKUP($X206,E!$B$3:'E'!$AN$500,18,FALSE)&lt;0.1,FIXED(VLOOKUP($X206,E!$B$3:'E'!$AN$500,18,FALSE),3),IF(VLOOKUP($X206,E!$B$3:'E'!$AN$500,18,FALSE)&lt;1,FIXED(VLOOKUP($X206,E!$B$3:'E'!$AN$500,18,FALSE),2),IF(VLOOKUP($X206,E!$B$3:'E'!$AN$500,18,FALSE)&lt;10,FIXED(VLOOKUP($X206,E!$B$3:'E'!$AN$500,18,FALSE),1),VLOOKUP($X206,E!$B$3:'E'!$AN$500,18,FALSE))))))))),"-")</f>
        <v>600</v>
      </c>
      <c r="X206" s="40">
        <v>1200</v>
      </c>
    </row>
    <row r="207" spans="1:24" ht="9" customHeight="1" x14ac:dyDescent="0.2">
      <c r="A207" s="104" t="s">
        <v>856</v>
      </c>
      <c r="E207" s="110" t="str">
        <f>IFERROR(IF(VLOOKUP($X207,E!$B$3:'E'!$AN$500,5,FALSE)=1000000000,"-",(IF(VLOOKUP($X207,E!$B$3:'E'!$AN$500,5,FALSE)&lt;0.0001,FIXED(VLOOKUP($X207,E!$B$3:'E'!$AN$500,5,FALSE),6),IF(VLOOKUP($X207,E!$B$3:'E'!$AN$500,5,FALSE)&lt;0.001,FIXED(VLOOKUP($X207,E!$B$3:'E'!$AN$500,5,FALSE),5),IF(VLOOKUP($X207,E!$B$3:'E'!$AN$500,5,FALSE)&lt;0.01,FIXED(VLOOKUP($X207,E!$B$3:'E'!$AN$500,5,FALSE),4),IF(VLOOKUP($X207,E!$B$3:'E'!$AN$500,5,FALSE)&lt;0.1,FIXED(VLOOKUP($X207,E!$B$3:'E'!$AN$500,5,FALSE),3),IF(VLOOKUP($X207,E!$B$3:'E'!$AN$500,5,FALSE)&lt;1,FIXED(VLOOKUP($X207,E!$B$3:'E'!$AN$500,5,FALSE),2),IF(VLOOKUP($X207,E!$B$3:'E'!$AN$500,5,FALSE)&lt;10,FIXED(VLOOKUP($X207,E!$B$3:'E'!$AN$500,5,FALSE),1),VLOOKUP($X207,E!$B$3:'E'!$AN$500,5,FALSE))))))))),"-")</f>
        <v>0,15</v>
      </c>
      <c r="G207" s="110" t="str">
        <f>IFERROR(IF(VLOOKUP($X207,E!$B$3:'E'!$AN$500,6,FALSE)=1000000000,"-",(IF(VLOOKUP($X207,E!$B$3:'E'!$AN$500,6,FALSE)&lt;0.0001,FIXED(VLOOKUP($X207,E!$B$3:'E'!$AN$500,6,FALSE),6),IF(VLOOKUP($X207,E!$B$3:'E'!$AN$500,6,FALSE)&lt;0.001,FIXED(VLOOKUP($X207,E!$B$3:'E'!$AN$500,6,FALSE),5),IF(VLOOKUP($X207,E!$B$3:'E'!$AN$500,6,FALSE)&lt;0.01,FIXED(VLOOKUP($X207,E!$B$3:'E'!$AN$500,6,FALSE),4),IF(VLOOKUP($X207,E!$B$3:'E'!$AN$500,6,FALSE)&lt;0.1,FIXED(VLOOKUP($X207,E!$B$3:'E'!$AN$500,6,FALSE),3),IF(VLOOKUP($X207,E!$B$3:'E'!$AN$500,6,FALSE)&lt;1,FIXED(VLOOKUP($X207,E!$B$3:'E'!$AN$500,6,FALSE),2),IF(VLOOKUP($X207,E!$B$3:'E'!$AN$500,6,FALSE)&lt;10,FIXED(VLOOKUP($X207,E!$B$3:'E'!$AN$500,6,FALSE),1),VLOOKUP($X207,E!$B$3:'E'!$AN$500,6,FALSE))))))))),"-")</f>
        <v>0,15</v>
      </c>
      <c r="I207" s="110" t="str">
        <f>IFERROR(IF(VLOOKUP($X207,E!$B$3:'E'!$AN$500,7,FALSE)=1000000000,"-",(IF(VLOOKUP($X207,E!$B$3:'E'!$AN$500,7,FALSE)&lt;0.0001,FIXED(VLOOKUP($X207,E!$B$3:'E'!$AN$500,7,FALSE),6),IF(VLOOKUP($X207,E!$B$3:'E'!$AN$500,7,FALSE)&lt;0.001,FIXED(VLOOKUP($X207,E!$B$3:'E'!$AN$500,7,FALSE),5),IF(VLOOKUP($X207,E!$B$3:'E'!$AN$500,7,FALSE)&lt;0.01,FIXED(VLOOKUP($X207,E!$B$3:'E'!$AN$500,7,FALSE),4),IF(VLOOKUP($X207,E!$B$3:'E'!$AN$500,7,FALSE)&lt;0.1,FIXED(VLOOKUP($X207,E!$B$3:'E'!$AN$500,7,FALSE),3),IF(VLOOKUP($X207,E!$B$3:'E'!$AN$500,7,FALSE)&lt;1,FIXED(VLOOKUP($X207,E!$B$3:'E'!$AN$500,7,FALSE),2),IF(VLOOKUP($X207,E!$B$3:'E'!$AN$500,7,FALSE)&lt;10,FIXED(VLOOKUP($X207,E!$B$3:'E'!$AN$500,7,FALSE),1),VLOOKUP($X207,E!$B$3:'E'!$AN$500,7,FALSE))))))))),"-")</f>
        <v>1,0</v>
      </c>
      <c r="K207" s="110">
        <f>IFERROR(IF(VLOOKUP($X207,E!$B$3:'E'!$AN$500,8,FALSE)=1000000000,"-",(IF(VLOOKUP($X207,E!$B$3:'E'!$AN$500,8,FALSE)&lt;0.0001,FIXED(VLOOKUP($X207,E!$B$3:'E'!$AN$500,8,FALSE),6),IF(VLOOKUP($X207,E!$B$3:'E'!$AN$500,8,FALSE)&lt;0.001,FIXED(VLOOKUP($X207,E!$B$3:'E'!$AN$500,8,FALSE),5),IF(VLOOKUP($X207,E!$B$3:'E'!$AN$500,8,FALSE)&lt;0.01,FIXED(VLOOKUP($X207,E!$B$3:'E'!$AN$500,8,FALSE),4),IF(VLOOKUP($X207,E!$B$3:'E'!$AN$500,8,FALSE)&lt;0.1,FIXED(VLOOKUP($X207,E!$B$3:'E'!$AN$500,8,FALSE),3),IF(VLOOKUP($X207,E!$B$3:'E'!$AN$500,8,FALSE)&lt;1,FIXED(VLOOKUP($X207,E!$B$3:'E'!$AN$500,8,FALSE),2),IF(VLOOKUP($X207,E!$B$3:'E'!$AN$500,8,FALSE)&lt;10,FIXED(VLOOKUP($X207,E!$B$3:'E'!$AN$500,8,FALSE),1),VLOOKUP($X207,E!$B$3:'E'!$AN$500,8,FALSE))))))))),"-")</f>
        <v>11</v>
      </c>
      <c r="M207" s="110">
        <f>IFERROR(IF(VLOOKUP($X207,E!$B$3:'E'!$AN$500,9,FALSE)=1000000000,"-",(IF(VLOOKUP($X207,E!$B$3:'E'!$AN$500,9,FALSE)&lt;0.0001,FIXED(VLOOKUP($X207,E!$B$3:'E'!$AN$500,9,FALSE),6),IF(VLOOKUP($X207,E!$B$3:'E'!$AN$500,9,FALSE)&lt;0.001,FIXED(VLOOKUP($X207,E!$B$3:'E'!$AN$500,9,FALSE),5),IF(VLOOKUP($X207,E!$B$3:'E'!$AN$500,9,FALSE)&lt;0.01,FIXED(VLOOKUP($X207,E!$B$3:'E'!$AN$500,9,FALSE),4),IF(VLOOKUP($X207,E!$B$3:'E'!$AN$500,9,FALSE)&lt;0.1,FIXED(VLOOKUP($X207,E!$B$3:'E'!$AN$500,9,FALSE),3),IF(VLOOKUP($X207,E!$B$3:'E'!$AN$500,9,FALSE)&lt;1,FIXED(VLOOKUP($X207,E!$B$3:'E'!$AN$500,9,FALSE),2),IF(VLOOKUP($X207,E!$B$3:'E'!$AN$500,9,FALSE)&lt;10,FIXED(VLOOKUP($X207,E!$B$3:'E'!$AN$500,9,FALSE),1),VLOOKUP($X207,E!$B$3:'E'!$AN$500,9,FALSE))))))))),"-")</f>
        <v>11</v>
      </c>
      <c r="O207" s="110" t="str">
        <f>IFERROR(IF(VLOOKUP($X207,E!$B$3:'E'!$AN$500,10,FALSE)=1000000000,"-",(IF(VLOOKUP($X207,E!$B$3:'E'!$AN$500,10,FALSE)&lt;0.0001,FIXED(VLOOKUP($X207,E!$B$3:'E'!$AN$500,10,FALSE),6),IF(VLOOKUP($X207,E!$B$3:'E'!$AN$500,10,FALSE)&lt;0.001,FIXED(VLOOKUP($X207,E!$B$3:'E'!$AN$500,10,FALSE),5),IF(VLOOKUP($X207,E!$B$3:'E'!$AN$500,10,FALSE)&lt;0.01,FIXED(VLOOKUP($X207,E!$B$3:'E'!$AN$500,10,FALSE),4),IF(VLOOKUP($X207,E!$B$3:'E'!$AN$500,10,FALSE)&lt;0.1,FIXED(VLOOKUP($X207,E!$B$3:'E'!$AN$500,10,FALSE),3),IF(VLOOKUP($X207,E!$B$3:'E'!$AN$500,10,FALSE)&lt;1,FIXED(VLOOKUP($X207,E!$B$3:'E'!$AN$500,10,FALSE),2),IF(VLOOKUP($X207,E!$B$3:'E'!$AN$500,10,FALSE)&lt;10,FIXED(VLOOKUP($X207,E!$B$3:'E'!$AN$500,10,FALSE),1),VLOOKUP($X207,E!$B$3:'E'!$AN$500,10,FALSE))))))))),"-")</f>
        <v>-</v>
      </c>
      <c r="Q207" s="110" t="str">
        <f>IFERROR(IF(VLOOKUP($X207,E!$B$3:'E'!$AN$500,11,FALSE)=1000000000,"-",(IF(VLOOKUP($X207,E!$B$3:'E'!$AN$500,11,FALSE)&lt;0.0001,FIXED(VLOOKUP($X207,E!$B$3:'E'!$AN$500,11,FALSE),6),IF(VLOOKUP($X207,E!$B$3:'E'!$AN$500,11,FALSE)&lt;0.001,FIXED(VLOOKUP($X207,E!$B$3:'E'!$AN$500,11,FALSE),5),IF(VLOOKUP($X207,E!$B$3:'E'!$AN$500,11,FALSE)&lt;0.01,FIXED(VLOOKUP($X207,E!$B$3:'E'!$AN$500,11,FALSE),4),IF(VLOOKUP($X207,E!$B$3:'E'!$AN$500,11,FALSE)&lt;0.1,FIXED(VLOOKUP($X207,E!$B$3:'E'!$AN$500,11,FALSE),3),IF(VLOOKUP($X207,E!$B$3:'E'!$AN$500,11,FALSE)&lt;1,FIXED(VLOOKUP($X207,E!$B$3:'E'!$AN$500,11,FALSE),2),IF(VLOOKUP($X207,E!$B$3:'E'!$AN$500,11,FALSE)&lt;10,FIXED(VLOOKUP($X207,E!$B$3:'E'!$AN$500,11,FALSE),1),VLOOKUP($X207,E!$B$3:'E'!$AN$500,11,FALSE))))))))),"-")</f>
        <v>-</v>
      </c>
      <c r="S207" s="110">
        <f>IFERROR(IF(VLOOKUP($X207,E!$B$3:'E'!$AN$500,12,FALSE)=1000000000,"-",(IF(VLOOKUP($X207,E!$B$3:'E'!$AN$500,12,FALSE)&lt;0.0001,FIXED(VLOOKUP($X207,E!$B$3:'E'!$AN$500,12,FALSE),6),IF(VLOOKUP($X207,E!$B$3:'E'!$AN$500,12,FALSE)&lt;0.001,FIXED(VLOOKUP($X207,E!$B$3:'E'!$AN$500,12,FALSE),5),IF(VLOOKUP($X207,E!$B$3:'E'!$AN$500,12,FALSE)&lt;0.01,FIXED(VLOOKUP($X207,E!$B$3:'E'!$AN$500,12,FALSE),4),IF(VLOOKUP($X207,E!$B$3:'E'!$AN$500,12,FALSE)&lt;0.1,FIXED(VLOOKUP($X207,E!$B$3:'E'!$AN$500,12,FALSE),3),IF(VLOOKUP($X207,E!$B$3:'E'!$AN$500,12,FALSE)&lt;1,FIXED(VLOOKUP($X207,E!$B$3:'E'!$AN$500,12,FALSE),2),IF(VLOOKUP($X207,E!$B$3:'E'!$AN$500,12,FALSE)&lt;10,FIXED(VLOOKUP($X207,E!$B$3:'E'!$AN$500,12,FALSE),1),VLOOKUP($X207,E!$B$3:'E'!$AN$500,12,FALSE))))))))),"-")</f>
        <v>11</v>
      </c>
      <c r="U207" s="110">
        <f>IFERROR(IF(VLOOKUP($X207,E!$B$3:'E'!$AN$500,18,FALSE)=1000000000,"-",(IF(VLOOKUP($X207,E!$B$3:'E'!$AN$500,18,FALSE)&lt;0.0001,FIXED(VLOOKUP($X207,E!$B$3:'E'!$AN$500,18,FALSE),6),IF(VLOOKUP($X207,E!$B$3:'E'!$AN$500,18,FALSE)&lt;0.001,FIXED(VLOOKUP($X207,E!$B$3:'E'!$AN$500,18,FALSE),5),IF(VLOOKUP($X207,E!$B$3:'E'!$AN$500,18,FALSE)&lt;0.01,FIXED(VLOOKUP($X207,E!$B$3:'E'!$AN$500,18,FALSE),4),IF(VLOOKUP($X207,E!$B$3:'E'!$AN$500,18,FALSE)&lt;0.1,FIXED(VLOOKUP($X207,E!$B$3:'E'!$AN$500,18,FALSE),3),IF(VLOOKUP($X207,E!$B$3:'E'!$AN$500,18,FALSE)&lt;1,FIXED(VLOOKUP($X207,E!$B$3:'E'!$AN$500,18,FALSE),2),IF(VLOOKUP($X207,E!$B$3:'E'!$AN$500,18,FALSE)&lt;10,FIXED(VLOOKUP($X207,E!$B$3:'E'!$AN$500,18,FALSE),1),VLOOKUP($X207,E!$B$3:'E'!$AN$500,18,FALSE))))))))),"-")</f>
        <v>30</v>
      </c>
      <c r="X207" s="40">
        <v>1451</v>
      </c>
    </row>
    <row r="208" spans="1:24" ht="9" customHeight="1" x14ac:dyDescent="0.2">
      <c r="A208" s="104" t="s">
        <v>857</v>
      </c>
      <c r="E208" s="110" t="str">
        <f>IFERROR(IF(VLOOKUP($X208,E!$B$3:'E'!$AN$500,5,FALSE)=1000000000,"-",(IF(VLOOKUP($X208,E!$B$3:'E'!$AN$500,5,FALSE)&lt;0.0001,FIXED(VLOOKUP($X208,E!$B$3:'E'!$AN$500,5,FALSE),6),IF(VLOOKUP($X208,E!$B$3:'E'!$AN$500,5,FALSE)&lt;0.001,FIXED(VLOOKUP($X208,E!$B$3:'E'!$AN$500,5,FALSE),5),IF(VLOOKUP($X208,E!$B$3:'E'!$AN$500,5,FALSE)&lt;0.01,FIXED(VLOOKUP($X208,E!$B$3:'E'!$AN$500,5,FALSE),4),IF(VLOOKUP($X208,E!$B$3:'E'!$AN$500,5,FALSE)&lt;0.1,FIXED(VLOOKUP($X208,E!$B$3:'E'!$AN$500,5,FALSE),3),IF(VLOOKUP($X208,E!$B$3:'E'!$AN$500,5,FALSE)&lt;1,FIXED(VLOOKUP($X208,E!$B$3:'E'!$AN$500,5,FALSE),2),IF(VLOOKUP($X208,E!$B$3:'E'!$AN$500,5,FALSE)&lt;10,FIXED(VLOOKUP($X208,E!$B$3:'E'!$AN$500,5,FALSE),1),VLOOKUP($X208,E!$B$3:'E'!$AN$500,5,FALSE))))))))),"-")</f>
        <v>0,45</v>
      </c>
      <c r="G208" s="110" t="str">
        <f>IFERROR(IF(VLOOKUP($X208,E!$B$3:'E'!$AN$500,6,FALSE)=1000000000,"-",(IF(VLOOKUP($X208,E!$B$3:'E'!$AN$500,6,FALSE)&lt;0.0001,FIXED(VLOOKUP($X208,E!$B$3:'E'!$AN$500,6,FALSE),6),IF(VLOOKUP($X208,E!$B$3:'E'!$AN$500,6,FALSE)&lt;0.001,FIXED(VLOOKUP($X208,E!$B$3:'E'!$AN$500,6,FALSE),5),IF(VLOOKUP($X208,E!$B$3:'E'!$AN$500,6,FALSE)&lt;0.01,FIXED(VLOOKUP($X208,E!$B$3:'E'!$AN$500,6,FALSE),4),IF(VLOOKUP($X208,E!$B$3:'E'!$AN$500,6,FALSE)&lt;0.1,FIXED(VLOOKUP($X208,E!$B$3:'E'!$AN$500,6,FALSE),3),IF(VLOOKUP($X208,E!$B$3:'E'!$AN$500,6,FALSE)&lt;1,FIXED(VLOOKUP($X208,E!$B$3:'E'!$AN$500,6,FALSE),2),IF(VLOOKUP($X208,E!$B$3:'E'!$AN$500,6,FALSE)&lt;10,FIXED(VLOOKUP($X208,E!$B$3:'E'!$AN$500,6,FALSE),1),VLOOKUP($X208,E!$B$3:'E'!$AN$500,6,FALSE))))))))),"-")</f>
        <v>0,45</v>
      </c>
      <c r="I208" s="110" t="str">
        <f>IFERROR(IF(VLOOKUP($X208,E!$B$3:'E'!$AN$500,7,FALSE)=1000000000,"-",(IF(VLOOKUP($X208,E!$B$3:'E'!$AN$500,7,FALSE)&lt;0.0001,FIXED(VLOOKUP($X208,E!$B$3:'E'!$AN$500,7,FALSE),6),IF(VLOOKUP($X208,E!$B$3:'E'!$AN$500,7,FALSE)&lt;0.001,FIXED(VLOOKUP($X208,E!$B$3:'E'!$AN$500,7,FALSE),5),IF(VLOOKUP($X208,E!$B$3:'E'!$AN$500,7,FALSE)&lt;0.01,FIXED(VLOOKUP($X208,E!$B$3:'E'!$AN$500,7,FALSE),4),IF(VLOOKUP($X208,E!$B$3:'E'!$AN$500,7,FALSE)&lt;0.1,FIXED(VLOOKUP($X208,E!$B$3:'E'!$AN$500,7,FALSE),3),IF(VLOOKUP($X208,E!$B$3:'E'!$AN$500,7,FALSE)&lt;1,FIXED(VLOOKUP($X208,E!$B$3:'E'!$AN$500,7,FALSE),2),IF(VLOOKUP($X208,E!$B$3:'E'!$AN$500,7,FALSE)&lt;10,FIXED(VLOOKUP($X208,E!$B$3:'E'!$AN$500,7,FALSE),1),VLOOKUP($X208,E!$B$3:'E'!$AN$500,7,FALSE))))))))),"-")</f>
        <v>2,0</v>
      </c>
      <c r="K208" s="110" t="str">
        <f>IFERROR(IF(VLOOKUP($X208,E!$B$3:'E'!$AN$500,8,FALSE)=1000000000,"-",(IF(VLOOKUP($X208,E!$B$3:'E'!$AN$500,8,FALSE)&lt;0.0001,FIXED(VLOOKUP($X208,E!$B$3:'E'!$AN$500,8,FALSE),6),IF(VLOOKUP($X208,E!$B$3:'E'!$AN$500,8,FALSE)&lt;0.001,FIXED(VLOOKUP($X208,E!$B$3:'E'!$AN$500,8,FALSE),5),IF(VLOOKUP($X208,E!$B$3:'E'!$AN$500,8,FALSE)&lt;0.01,FIXED(VLOOKUP($X208,E!$B$3:'E'!$AN$500,8,FALSE),4),IF(VLOOKUP($X208,E!$B$3:'E'!$AN$500,8,FALSE)&lt;0.1,FIXED(VLOOKUP($X208,E!$B$3:'E'!$AN$500,8,FALSE),3),IF(VLOOKUP($X208,E!$B$3:'E'!$AN$500,8,FALSE)&lt;1,FIXED(VLOOKUP($X208,E!$B$3:'E'!$AN$500,8,FALSE),2),IF(VLOOKUP($X208,E!$B$3:'E'!$AN$500,8,FALSE)&lt;10,FIXED(VLOOKUP($X208,E!$B$3:'E'!$AN$500,8,FALSE),1),VLOOKUP($X208,E!$B$3:'E'!$AN$500,8,FALSE))))))))),"-")</f>
        <v>7,0</v>
      </c>
      <c r="M208" s="110" t="str">
        <f>IFERROR(IF(VLOOKUP($X208,E!$B$3:'E'!$AN$500,9,FALSE)=1000000000,"-",(IF(VLOOKUP($X208,E!$B$3:'E'!$AN$500,9,FALSE)&lt;0.0001,FIXED(VLOOKUP($X208,E!$B$3:'E'!$AN$500,9,FALSE),6),IF(VLOOKUP($X208,E!$B$3:'E'!$AN$500,9,FALSE)&lt;0.001,FIXED(VLOOKUP($X208,E!$B$3:'E'!$AN$500,9,FALSE),5),IF(VLOOKUP($X208,E!$B$3:'E'!$AN$500,9,FALSE)&lt;0.01,FIXED(VLOOKUP($X208,E!$B$3:'E'!$AN$500,9,FALSE),4),IF(VLOOKUP($X208,E!$B$3:'E'!$AN$500,9,FALSE)&lt;0.1,FIXED(VLOOKUP($X208,E!$B$3:'E'!$AN$500,9,FALSE),3),IF(VLOOKUP($X208,E!$B$3:'E'!$AN$500,9,FALSE)&lt;1,FIXED(VLOOKUP($X208,E!$B$3:'E'!$AN$500,9,FALSE),2),IF(VLOOKUP($X208,E!$B$3:'E'!$AN$500,9,FALSE)&lt;10,FIXED(VLOOKUP($X208,E!$B$3:'E'!$AN$500,9,FALSE),1),VLOOKUP($X208,E!$B$3:'E'!$AN$500,9,FALSE))))))))),"-")</f>
        <v>7,0</v>
      </c>
      <c r="O208" s="110" t="str">
        <f>IFERROR(IF(VLOOKUP($X208,E!$B$3:'E'!$AN$500,10,FALSE)=1000000000,"-",(IF(VLOOKUP($X208,E!$B$3:'E'!$AN$500,10,FALSE)&lt;0.0001,FIXED(VLOOKUP($X208,E!$B$3:'E'!$AN$500,10,FALSE),6),IF(VLOOKUP($X208,E!$B$3:'E'!$AN$500,10,FALSE)&lt;0.001,FIXED(VLOOKUP($X208,E!$B$3:'E'!$AN$500,10,FALSE),5),IF(VLOOKUP($X208,E!$B$3:'E'!$AN$500,10,FALSE)&lt;0.01,FIXED(VLOOKUP($X208,E!$B$3:'E'!$AN$500,10,FALSE),4),IF(VLOOKUP($X208,E!$B$3:'E'!$AN$500,10,FALSE)&lt;0.1,FIXED(VLOOKUP($X208,E!$B$3:'E'!$AN$500,10,FALSE),3),IF(VLOOKUP($X208,E!$B$3:'E'!$AN$500,10,FALSE)&lt;1,FIXED(VLOOKUP($X208,E!$B$3:'E'!$AN$500,10,FALSE),2),IF(VLOOKUP($X208,E!$B$3:'E'!$AN$500,10,FALSE)&lt;10,FIXED(VLOOKUP($X208,E!$B$3:'E'!$AN$500,10,FALSE),1),VLOOKUP($X208,E!$B$3:'E'!$AN$500,10,FALSE))))))))),"-")</f>
        <v>-</v>
      </c>
      <c r="Q208" s="110" t="str">
        <f>IFERROR(IF(VLOOKUP($X208,E!$B$3:'E'!$AN$500,11,FALSE)=1000000000,"-",(IF(VLOOKUP($X208,E!$B$3:'E'!$AN$500,11,FALSE)&lt;0.0001,FIXED(VLOOKUP($X208,E!$B$3:'E'!$AN$500,11,FALSE),6),IF(VLOOKUP($X208,E!$B$3:'E'!$AN$500,11,FALSE)&lt;0.001,FIXED(VLOOKUP($X208,E!$B$3:'E'!$AN$500,11,FALSE),5),IF(VLOOKUP($X208,E!$B$3:'E'!$AN$500,11,FALSE)&lt;0.01,FIXED(VLOOKUP($X208,E!$B$3:'E'!$AN$500,11,FALSE),4),IF(VLOOKUP($X208,E!$B$3:'E'!$AN$500,11,FALSE)&lt;0.1,FIXED(VLOOKUP($X208,E!$B$3:'E'!$AN$500,11,FALSE),3),IF(VLOOKUP($X208,E!$B$3:'E'!$AN$500,11,FALSE)&lt;1,FIXED(VLOOKUP($X208,E!$B$3:'E'!$AN$500,11,FALSE),2),IF(VLOOKUP($X208,E!$B$3:'E'!$AN$500,11,FALSE)&lt;10,FIXED(VLOOKUP($X208,E!$B$3:'E'!$AN$500,11,FALSE),1),VLOOKUP($X208,E!$B$3:'E'!$AN$500,11,FALSE))))))))),"-")</f>
        <v>-</v>
      </c>
      <c r="S208" s="110" t="str">
        <f>IFERROR(IF(VLOOKUP($X208,E!$B$3:'E'!$AN$500,12,FALSE)=1000000000,"-",(IF(VLOOKUP($X208,E!$B$3:'E'!$AN$500,12,FALSE)&lt;0.0001,FIXED(VLOOKUP($X208,E!$B$3:'E'!$AN$500,12,FALSE),6),IF(VLOOKUP($X208,E!$B$3:'E'!$AN$500,12,FALSE)&lt;0.001,FIXED(VLOOKUP($X208,E!$B$3:'E'!$AN$500,12,FALSE),5),IF(VLOOKUP($X208,E!$B$3:'E'!$AN$500,12,FALSE)&lt;0.01,FIXED(VLOOKUP($X208,E!$B$3:'E'!$AN$500,12,FALSE),4),IF(VLOOKUP($X208,E!$B$3:'E'!$AN$500,12,FALSE)&lt;0.1,FIXED(VLOOKUP($X208,E!$B$3:'E'!$AN$500,12,FALSE),3),IF(VLOOKUP($X208,E!$B$3:'E'!$AN$500,12,FALSE)&lt;1,FIXED(VLOOKUP($X208,E!$B$3:'E'!$AN$500,12,FALSE),2),IF(VLOOKUP($X208,E!$B$3:'E'!$AN$500,12,FALSE)&lt;10,FIXED(VLOOKUP($X208,E!$B$3:'E'!$AN$500,12,FALSE),1),VLOOKUP($X208,E!$B$3:'E'!$AN$500,12,FALSE))))))))),"-")</f>
        <v>7,0</v>
      </c>
      <c r="U208" s="110">
        <f>IFERROR(IF(VLOOKUP($X208,E!$B$3:'E'!$AN$500,18,FALSE)=1000000000,"-",(IF(VLOOKUP($X208,E!$B$3:'E'!$AN$500,18,FALSE)&lt;0.0001,FIXED(VLOOKUP($X208,E!$B$3:'E'!$AN$500,18,FALSE),6),IF(VLOOKUP($X208,E!$B$3:'E'!$AN$500,18,FALSE)&lt;0.001,FIXED(VLOOKUP($X208,E!$B$3:'E'!$AN$500,18,FALSE),5),IF(VLOOKUP($X208,E!$B$3:'E'!$AN$500,18,FALSE)&lt;0.01,FIXED(VLOOKUP($X208,E!$B$3:'E'!$AN$500,18,FALSE),4),IF(VLOOKUP($X208,E!$B$3:'E'!$AN$500,18,FALSE)&lt;0.1,FIXED(VLOOKUP($X208,E!$B$3:'E'!$AN$500,18,FALSE),3),IF(VLOOKUP($X208,E!$B$3:'E'!$AN$500,18,FALSE)&lt;1,FIXED(VLOOKUP($X208,E!$B$3:'E'!$AN$500,18,FALSE),2),IF(VLOOKUP($X208,E!$B$3:'E'!$AN$500,18,FALSE)&lt;10,FIXED(VLOOKUP($X208,E!$B$3:'E'!$AN$500,18,FALSE),1),VLOOKUP($X208,E!$B$3:'E'!$AN$500,18,FALSE))))))))),"-")</f>
        <v>300</v>
      </c>
      <c r="X208" s="40">
        <v>1544</v>
      </c>
    </row>
    <row r="209" spans="1:25" ht="9" customHeight="1" x14ac:dyDescent="0.2">
      <c r="A209" s="104" t="s">
        <v>858</v>
      </c>
      <c r="E209" s="110" t="str">
        <f>IFERROR(IF(VLOOKUP($X209,E!$B$3:'E'!$AN$500,5,FALSE)=1000000000,"-",(IF(VLOOKUP($X209,E!$B$3:'E'!$AN$500,5,FALSE)&lt;0.0001,FIXED(VLOOKUP($X209,E!$B$3:'E'!$AN$500,5,FALSE),6),IF(VLOOKUP($X209,E!$B$3:'E'!$AN$500,5,FALSE)&lt;0.001,FIXED(VLOOKUP($X209,E!$B$3:'E'!$AN$500,5,FALSE),5),IF(VLOOKUP($X209,E!$B$3:'E'!$AN$500,5,FALSE)&lt;0.01,FIXED(VLOOKUP($X209,E!$B$3:'E'!$AN$500,5,FALSE),4),IF(VLOOKUP($X209,E!$B$3:'E'!$AN$500,5,FALSE)&lt;0.1,FIXED(VLOOKUP($X209,E!$B$3:'E'!$AN$500,5,FALSE),3),IF(VLOOKUP($X209,E!$B$3:'E'!$AN$500,5,FALSE)&lt;1,FIXED(VLOOKUP($X209,E!$B$3:'E'!$AN$500,5,FALSE),2),IF(VLOOKUP($X209,E!$B$3:'E'!$AN$500,5,FALSE)&lt;10,FIXED(VLOOKUP($X209,E!$B$3:'E'!$AN$500,5,FALSE),1),VLOOKUP($X209,E!$B$3:'E'!$AN$500,5,FALSE))))))))),"-")</f>
        <v>1,5</v>
      </c>
      <c r="G209" s="110" t="str">
        <f>IFERROR(IF(VLOOKUP($X209,E!$B$3:'E'!$AN$500,6,FALSE)=1000000000,"-",(IF(VLOOKUP($X209,E!$B$3:'E'!$AN$500,6,FALSE)&lt;0.0001,FIXED(VLOOKUP($X209,E!$B$3:'E'!$AN$500,6,FALSE),6),IF(VLOOKUP($X209,E!$B$3:'E'!$AN$500,6,FALSE)&lt;0.001,FIXED(VLOOKUP($X209,E!$B$3:'E'!$AN$500,6,FALSE),5),IF(VLOOKUP($X209,E!$B$3:'E'!$AN$500,6,FALSE)&lt;0.01,FIXED(VLOOKUP($X209,E!$B$3:'E'!$AN$500,6,FALSE),4),IF(VLOOKUP($X209,E!$B$3:'E'!$AN$500,6,FALSE)&lt;0.1,FIXED(VLOOKUP($X209,E!$B$3:'E'!$AN$500,6,FALSE),3),IF(VLOOKUP($X209,E!$B$3:'E'!$AN$500,6,FALSE)&lt;1,FIXED(VLOOKUP($X209,E!$B$3:'E'!$AN$500,6,FALSE),2),IF(VLOOKUP($X209,E!$B$3:'E'!$AN$500,6,FALSE)&lt;10,FIXED(VLOOKUP($X209,E!$B$3:'E'!$AN$500,6,FALSE),1),VLOOKUP($X209,E!$B$3:'E'!$AN$500,6,FALSE))))))))),"-")</f>
        <v>1,5</v>
      </c>
      <c r="I209" s="110" t="str">
        <f>IFERROR(IF(VLOOKUP($X209,E!$B$3:'E'!$AN$500,7,FALSE)=1000000000,"-",(IF(VLOOKUP($X209,E!$B$3:'E'!$AN$500,7,FALSE)&lt;0.0001,FIXED(VLOOKUP($X209,E!$B$3:'E'!$AN$500,7,FALSE),6),IF(VLOOKUP($X209,E!$B$3:'E'!$AN$500,7,FALSE)&lt;0.001,FIXED(VLOOKUP($X209,E!$B$3:'E'!$AN$500,7,FALSE),5),IF(VLOOKUP($X209,E!$B$3:'E'!$AN$500,7,FALSE)&lt;0.01,FIXED(VLOOKUP($X209,E!$B$3:'E'!$AN$500,7,FALSE),4),IF(VLOOKUP($X209,E!$B$3:'E'!$AN$500,7,FALSE)&lt;0.1,FIXED(VLOOKUP($X209,E!$B$3:'E'!$AN$500,7,FALSE),3),IF(VLOOKUP($X209,E!$B$3:'E'!$AN$500,7,FALSE)&lt;1,FIXED(VLOOKUP($X209,E!$B$3:'E'!$AN$500,7,FALSE),2),IF(VLOOKUP($X209,E!$B$3:'E'!$AN$500,7,FALSE)&lt;10,FIXED(VLOOKUP($X209,E!$B$3:'E'!$AN$500,7,FALSE),1),VLOOKUP($X209,E!$B$3:'E'!$AN$500,7,FALSE))))))))),"-")</f>
        <v>8,8</v>
      </c>
      <c r="K209" s="110" t="str">
        <f>IFERROR(IF(VLOOKUP($X209,E!$B$3:'E'!$AN$500,8,FALSE)=1000000000,"-",(IF(VLOOKUP($X209,E!$B$3:'E'!$AN$500,8,FALSE)&lt;0.0001,FIXED(VLOOKUP($X209,E!$B$3:'E'!$AN$500,8,FALSE),6),IF(VLOOKUP($X209,E!$B$3:'E'!$AN$500,8,FALSE)&lt;0.001,FIXED(VLOOKUP($X209,E!$B$3:'E'!$AN$500,8,FALSE),5),IF(VLOOKUP($X209,E!$B$3:'E'!$AN$500,8,FALSE)&lt;0.01,FIXED(VLOOKUP($X209,E!$B$3:'E'!$AN$500,8,FALSE),4),IF(VLOOKUP($X209,E!$B$3:'E'!$AN$500,8,FALSE)&lt;0.1,FIXED(VLOOKUP($X209,E!$B$3:'E'!$AN$500,8,FALSE),3),IF(VLOOKUP($X209,E!$B$3:'E'!$AN$500,8,FALSE)&lt;1,FIXED(VLOOKUP($X209,E!$B$3:'E'!$AN$500,8,FALSE),2),IF(VLOOKUP($X209,E!$B$3:'E'!$AN$500,8,FALSE)&lt;10,FIXED(VLOOKUP($X209,E!$B$3:'E'!$AN$500,8,FALSE),1),VLOOKUP($X209,E!$B$3:'E'!$AN$500,8,FALSE))))))))),"-")</f>
        <v>8,8</v>
      </c>
      <c r="M209" s="110" t="str">
        <f>IFERROR(IF(VLOOKUP($X209,E!$B$3:'E'!$AN$500,9,FALSE)=1000000000,"-",(IF(VLOOKUP($X209,E!$B$3:'E'!$AN$500,9,FALSE)&lt;0.0001,FIXED(VLOOKUP($X209,E!$B$3:'E'!$AN$500,9,FALSE),6),IF(VLOOKUP($X209,E!$B$3:'E'!$AN$500,9,FALSE)&lt;0.001,FIXED(VLOOKUP($X209,E!$B$3:'E'!$AN$500,9,FALSE),5),IF(VLOOKUP($X209,E!$B$3:'E'!$AN$500,9,FALSE)&lt;0.01,FIXED(VLOOKUP($X209,E!$B$3:'E'!$AN$500,9,FALSE),4),IF(VLOOKUP($X209,E!$B$3:'E'!$AN$500,9,FALSE)&lt;0.1,FIXED(VLOOKUP($X209,E!$B$3:'E'!$AN$500,9,FALSE),3),IF(VLOOKUP($X209,E!$B$3:'E'!$AN$500,9,FALSE)&lt;1,FIXED(VLOOKUP($X209,E!$B$3:'E'!$AN$500,9,FALSE),2),IF(VLOOKUP($X209,E!$B$3:'E'!$AN$500,9,FALSE)&lt;10,FIXED(VLOOKUP($X209,E!$B$3:'E'!$AN$500,9,FALSE),1),VLOOKUP($X209,E!$B$3:'E'!$AN$500,9,FALSE))))))))),"-")</f>
        <v>8,8</v>
      </c>
      <c r="O209" s="110" t="str">
        <f>IFERROR(IF(VLOOKUP($X209,E!$B$3:'E'!$AN$500,10,FALSE)=1000000000,"-",(IF(VLOOKUP($X209,E!$B$3:'E'!$AN$500,10,FALSE)&lt;0.0001,FIXED(VLOOKUP($X209,E!$B$3:'E'!$AN$500,10,FALSE),6),IF(VLOOKUP($X209,E!$B$3:'E'!$AN$500,10,FALSE)&lt;0.001,FIXED(VLOOKUP($X209,E!$B$3:'E'!$AN$500,10,FALSE),5),IF(VLOOKUP($X209,E!$B$3:'E'!$AN$500,10,FALSE)&lt;0.01,FIXED(VLOOKUP($X209,E!$B$3:'E'!$AN$500,10,FALSE),4),IF(VLOOKUP($X209,E!$B$3:'E'!$AN$500,10,FALSE)&lt;0.1,FIXED(VLOOKUP($X209,E!$B$3:'E'!$AN$500,10,FALSE),3),IF(VLOOKUP($X209,E!$B$3:'E'!$AN$500,10,FALSE)&lt;1,FIXED(VLOOKUP($X209,E!$B$3:'E'!$AN$500,10,FALSE),2),IF(VLOOKUP($X209,E!$B$3:'E'!$AN$500,10,FALSE)&lt;10,FIXED(VLOOKUP($X209,E!$B$3:'E'!$AN$500,10,FALSE),1),VLOOKUP($X209,E!$B$3:'E'!$AN$500,10,FALSE))))))))),"-")</f>
        <v>-</v>
      </c>
      <c r="Q209" s="110" t="str">
        <f>IFERROR(IF(VLOOKUP($X209,E!$B$3:'E'!$AN$500,11,FALSE)=1000000000,"-",(IF(VLOOKUP($X209,E!$B$3:'E'!$AN$500,11,FALSE)&lt;0.0001,FIXED(VLOOKUP($X209,E!$B$3:'E'!$AN$500,11,FALSE),6),IF(VLOOKUP($X209,E!$B$3:'E'!$AN$500,11,FALSE)&lt;0.001,FIXED(VLOOKUP($X209,E!$B$3:'E'!$AN$500,11,FALSE),5),IF(VLOOKUP($X209,E!$B$3:'E'!$AN$500,11,FALSE)&lt;0.01,FIXED(VLOOKUP($X209,E!$B$3:'E'!$AN$500,11,FALSE),4),IF(VLOOKUP($X209,E!$B$3:'E'!$AN$500,11,FALSE)&lt;0.1,FIXED(VLOOKUP($X209,E!$B$3:'E'!$AN$500,11,FALSE),3),IF(VLOOKUP($X209,E!$B$3:'E'!$AN$500,11,FALSE)&lt;1,FIXED(VLOOKUP($X209,E!$B$3:'E'!$AN$500,11,FALSE),2),IF(VLOOKUP($X209,E!$B$3:'E'!$AN$500,11,FALSE)&lt;10,FIXED(VLOOKUP($X209,E!$B$3:'E'!$AN$500,11,FALSE),1),VLOOKUP($X209,E!$B$3:'E'!$AN$500,11,FALSE))))))))),"-")</f>
        <v>-</v>
      </c>
      <c r="S209" s="110" t="str">
        <f>IFERROR(IF(VLOOKUP($X209,E!$B$3:'E'!$AN$500,12,FALSE)=1000000000,"-",(IF(VLOOKUP($X209,E!$B$3:'E'!$AN$500,12,FALSE)&lt;0.0001,FIXED(VLOOKUP($X209,E!$B$3:'E'!$AN$500,12,FALSE),6),IF(VLOOKUP($X209,E!$B$3:'E'!$AN$500,12,FALSE)&lt;0.001,FIXED(VLOOKUP($X209,E!$B$3:'E'!$AN$500,12,FALSE),5),IF(VLOOKUP($X209,E!$B$3:'E'!$AN$500,12,FALSE)&lt;0.01,FIXED(VLOOKUP($X209,E!$B$3:'E'!$AN$500,12,FALSE),4),IF(VLOOKUP($X209,E!$B$3:'E'!$AN$500,12,FALSE)&lt;0.1,FIXED(VLOOKUP($X209,E!$B$3:'E'!$AN$500,12,FALSE),3),IF(VLOOKUP($X209,E!$B$3:'E'!$AN$500,12,FALSE)&lt;1,FIXED(VLOOKUP($X209,E!$B$3:'E'!$AN$500,12,FALSE),2),IF(VLOOKUP($X209,E!$B$3:'E'!$AN$500,12,FALSE)&lt;10,FIXED(VLOOKUP($X209,E!$B$3:'E'!$AN$500,12,FALSE),1),VLOOKUP($X209,E!$B$3:'E'!$AN$500,12,FALSE))))))))),"-")</f>
        <v>8,8</v>
      </c>
      <c r="U209" s="110">
        <f>IFERROR(IF(VLOOKUP($X209,E!$B$3:'E'!$AN$500,18,FALSE)=1000000000,"-",(IF(VLOOKUP($X209,E!$B$3:'E'!$AN$500,18,FALSE)&lt;0.0001,FIXED(VLOOKUP($X209,E!$B$3:'E'!$AN$500,18,FALSE),6),IF(VLOOKUP($X209,E!$B$3:'E'!$AN$500,18,FALSE)&lt;0.001,FIXED(VLOOKUP($X209,E!$B$3:'E'!$AN$500,18,FALSE),5),IF(VLOOKUP($X209,E!$B$3:'E'!$AN$500,18,FALSE)&lt;0.01,FIXED(VLOOKUP($X209,E!$B$3:'E'!$AN$500,18,FALSE),4),IF(VLOOKUP($X209,E!$B$3:'E'!$AN$500,18,FALSE)&lt;0.1,FIXED(VLOOKUP($X209,E!$B$3:'E'!$AN$500,18,FALSE),3),IF(VLOOKUP($X209,E!$B$3:'E'!$AN$500,18,FALSE)&lt;1,FIXED(VLOOKUP($X209,E!$B$3:'E'!$AN$500,18,FALSE),2),IF(VLOOKUP($X209,E!$B$3:'E'!$AN$500,18,FALSE)&lt;10,FIXED(VLOOKUP($X209,E!$B$3:'E'!$AN$500,18,FALSE),1),VLOOKUP($X209,E!$B$3:'E'!$AN$500,18,FALSE))))))))),"-")</f>
        <v>5000</v>
      </c>
      <c r="X209" s="40">
        <v>1546</v>
      </c>
    </row>
    <row r="210" spans="1:25" ht="9" customHeight="1" x14ac:dyDescent="0.2">
      <c r="A210" s="104" t="s">
        <v>901</v>
      </c>
      <c r="E210" s="110" t="str">
        <f>IFERROR(IF(VLOOKUP($X210,E!$B$3:'E'!$AN$500,5,FALSE)=1000000000,"-",(IF(VLOOKUP($X210,E!$B$3:'E'!$AN$500,5,FALSE)&lt;0.0001,FIXED(VLOOKUP($X210,E!$B$3:'E'!$AN$500,5,FALSE),6),IF(VLOOKUP($X210,E!$B$3:'E'!$AN$500,5,FALSE)&lt;0.001,FIXED(VLOOKUP($X210,E!$B$3:'E'!$AN$500,5,FALSE),5),IF(VLOOKUP($X210,E!$B$3:'E'!$AN$500,5,FALSE)&lt;0.01,FIXED(VLOOKUP($X210,E!$B$3:'E'!$AN$500,5,FALSE),4),IF(VLOOKUP($X210,E!$B$3:'E'!$AN$500,5,FALSE)&lt;0.1,FIXED(VLOOKUP($X210,E!$B$3:'E'!$AN$500,5,FALSE),3),IF(VLOOKUP($X210,E!$B$3:'E'!$AN$500,5,FALSE)&lt;1,FIXED(VLOOKUP($X210,E!$B$3:'E'!$AN$500,5,FALSE),2),IF(VLOOKUP($X210,E!$B$3:'E'!$AN$500,5,FALSE)&lt;10,FIXED(VLOOKUP($X210,E!$B$3:'E'!$AN$500,5,FALSE),1),VLOOKUP($X210,E!$B$3:'E'!$AN$500,5,FALSE))))))))),"-")</f>
        <v>0,20</v>
      </c>
      <c r="G210" s="110" t="str">
        <f>IFERROR(IF(VLOOKUP($X210,E!$B$3:'E'!$AN$500,6,FALSE)=1000000000,"-",(IF(VLOOKUP($X210,E!$B$3:'E'!$AN$500,6,FALSE)&lt;0.0001,FIXED(VLOOKUP($X210,E!$B$3:'E'!$AN$500,6,FALSE),6),IF(VLOOKUP($X210,E!$B$3:'E'!$AN$500,6,FALSE)&lt;0.001,FIXED(VLOOKUP($X210,E!$B$3:'E'!$AN$500,6,FALSE),5),IF(VLOOKUP($X210,E!$B$3:'E'!$AN$500,6,FALSE)&lt;0.01,FIXED(VLOOKUP($X210,E!$B$3:'E'!$AN$500,6,FALSE),4),IF(VLOOKUP($X210,E!$B$3:'E'!$AN$500,6,FALSE)&lt;0.1,FIXED(VLOOKUP($X210,E!$B$3:'E'!$AN$500,6,FALSE),3),IF(VLOOKUP($X210,E!$B$3:'E'!$AN$500,6,FALSE)&lt;1,FIXED(VLOOKUP($X210,E!$B$3:'E'!$AN$500,6,FALSE),2),IF(VLOOKUP($X210,E!$B$3:'E'!$AN$500,6,FALSE)&lt;10,FIXED(VLOOKUP($X210,E!$B$3:'E'!$AN$500,6,FALSE),1),VLOOKUP($X210,E!$B$3:'E'!$AN$500,6,FALSE))))))))),"-")</f>
        <v>0,20</v>
      </c>
      <c r="I210" s="110" t="str">
        <f>IFERROR(IF(VLOOKUP($X210,E!$B$3:'E'!$AN$500,7,FALSE)=1000000000,"-",(IF(VLOOKUP($X210,E!$B$3:'E'!$AN$500,7,FALSE)&lt;0.0001,FIXED(VLOOKUP($X210,E!$B$3:'E'!$AN$500,7,FALSE),6),IF(VLOOKUP($X210,E!$B$3:'E'!$AN$500,7,FALSE)&lt;0.001,FIXED(VLOOKUP($X210,E!$B$3:'E'!$AN$500,7,FALSE),5),IF(VLOOKUP($X210,E!$B$3:'E'!$AN$500,7,FALSE)&lt;0.01,FIXED(VLOOKUP($X210,E!$B$3:'E'!$AN$500,7,FALSE),4),IF(VLOOKUP($X210,E!$B$3:'E'!$AN$500,7,FALSE)&lt;0.1,FIXED(VLOOKUP($X210,E!$B$3:'E'!$AN$500,7,FALSE),3),IF(VLOOKUP($X210,E!$B$3:'E'!$AN$500,7,FALSE)&lt;1,FIXED(VLOOKUP($X210,E!$B$3:'E'!$AN$500,7,FALSE),2),IF(VLOOKUP($X210,E!$B$3:'E'!$AN$500,7,FALSE)&lt;10,FIXED(VLOOKUP($X210,E!$B$3:'E'!$AN$500,7,FALSE),1),VLOOKUP($X210,E!$B$3:'E'!$AN$500,7,FALSE))))))))),"-")</f>
        <v>0,20</v>
      </c>
      <c r="K210" s="110">
        <f>IFERROR(IF(VLOOKUP($X210,E!$B$3:'E'!$AN$500,8,FALSE)=1000000000,"-",(IF(VLOOKUP($X210,E!$B$3:'E'!$AN$500,8,FALSE)&lt;0.0001,FIXED(VLOOKUP($X210,E!$B$3:'E'!$AN$500,8,FALSE),6),IF(VLOOKUP($X210,E!$B$3:'E'!$AN$500,8,FALSE)&lt;0.001,FIXED(VLOOKUP($X210,E!$B$3:'E'!$AN$500,8,FALSE),5),IF(VLOOKUP($X210,E!$B$3:'E'!$AN$500,8,FALSE)&lt;0.01,FIXED(VLOOKUP($X210,E!$B$3:'E'!$AN$500,8,FALSE),4),IF(VLOOKUP($X210,E!$B$3:'E'!$AN$500,8,FALSE)&lt;0.1,FIXED(VLOOKUP($X210,E!$B$3:'E'!$AN$500,8,FALSE),3),IF(VLOOKUP($X210,E!$B$3:'E'!$AN$500,8,FALSE)&lt;1,FIXED(VLOOKUP($X210,E!$B$3:'E'!$AN$500,8,FALSE),2),IF(VLOOKUP($X210,E!$B$3:'E'!$AN$500,8,FALSE)&lt;10,FIXED(VLOOKUP($X210,E!$B$3:'E'!$AN$500,8,FALSE),1),VLOOKUP($X210,E!$B$3:'E'!$AN$500,8,FALSE))))))))),"-")</f>
        <v>75</v>
      </c>
      <c r="M210" s="110">
        <f>IFERROR(IF(VLOOKUP($X210,E!$B$3:'E'!$AN$500,9,FALSE)=1000000000,"-",(IF(VLOOKUP($X210,E!$B$3:'E'!$AN$500,9,FALSE)&lt;0.0001,FIXED(VLOOKUP($X210,E!$B$3:'E'!$AN$500,9,FALSE),6),IF(VLOOKUP($X210,E!$B$3:'E'!$AN$500,9,FALSE)&lt;0.001,FIXED(VLOOKUP($X210,E!$B$3:'E'!$AN$500,9,FALSE),5),IF(VLOOKUP($X210,E!$B$3:'E'!$AN$500,9,FALSE)&lt;0.01,FIXED(VLOOKUP($X210,E!$B$3:'E'!$AN$500,9,FALSE),4),IF(VLOOKUP($X210,E!$B$3:'E'!$AN$500,9,FALSE)&lt;0.1,FIXED(VLOOKUP($X210,E!$B$3:'E'!$AN$500,9,FALSE),3),IF(VLOOKUP($X210,E!$B$3:'E'!$AN$500,9,FALSE)&lt;1,FIXED(VLOOKUP($X210,E!$B$3:'E'!$AN$500,9,FALSE),2),IF(VLOOKUP($X210,E!$B$3:'E'!$AN$500,9,FALSE)&lt;10,FIXED(VLOOKUP($X210,E!$B$3:'E'!$AN$500,9,FALSE),1),VLOOKUP($X210,E!$B$3:'E'!$AN$500,9,FALSE))))))))),"-")</f>
        <v>75</v>
      </c>
      <c r="O210" s="110" t="str">
        <f>IFERROR(IF(VLOOKUP($X210,E!$B$3:'E'!$AN$500,10,FALSE)=1000000000,"-",(IF(VLOOKUP($X210,E!$B$3:'E'!$AN$500,10,FALSE)&lt;0.0001,FIXED(VLOOKUP($X210,E!$B$3:'E'!$AN$500,10,FALSE),6),IF(VLOOKUP($X210,E!$B$3:'E'!$AN$500,10,FALSE)&lt;0.001,FIXED(VLOOKUP($X210,E!$B$3:'E'!$AN$500,10,FALSE),5),IF(VLOOKUP($X210,E!$B$3:'E'!$AN$500,10,FALSE)&lt;0.01,FIXED(VLOOKUP($X210,E!$B$3:'E'!$AN$500,10,FALSE),4),IF(VLOOKUP($X210,E!$B$3:'E'!$AN$500,10,FALSE)&lt;0.1,FIXED(VLOOKUP($X210,E!$B$3:'E'!$AN$500,10,FALSE),3),IF(VLOOKUP($X210,E!$B$3:'E'!$AN$500,10,FALSE)&lt;1,FIXED(VLOOKUP($X210,E!$B$3:'E'!$AN$500,10,FALSE),2),IF(VLOOKUP($X210,E!$B$3:'E'!$AN$500,10,FALSE)&lt;10,FIXED(VLOOKUP($X210,E!$B$3:'E'!$AN$500,10,FALSE),1),VLOOKUP($X210,E!$B$3:'E'!$AN$500,10,FALSE))))))))),"-")</f>
        <v>-</v>
      </c>
      <c r="Q210" s="110" t="str">
        <f>IFERROR(IF(VLOOKUP($X210,E!$B$3:'E'!$AN$500,11,FALSE)=1000000000,"-",(IF(VLOOKUP($X210,E!$B$3:'E'!$AN$500,11,FALSE)&lt;0.0001,FIXED(VLOOKUP($X210,E!$B$3:'E'!$AN$500,11,FALSE),6),IF(VLOOKUP($X210,E!$B$3:'E'!$AN$500,11,FALSE)&lt;0.001,FIXED(VLOOKUP($X210,E!$B$3:'E'!$AN$500,11,FALSE),5),IF(VLOOKUP($X210,E!$B$3:'E'!$AN$500,11,FALSE)&lt;0.01,FIXED(VLOOKUP($X210,E!$B$3:'E'!$AN$500,11,FALSE),4),IF(VLOOKUP($X210,E!$B$3:'E'!$AN$500,11,FALSE)&lt;0.1,FIXED(VLOOKUP($X210,E!$B$3:'E'!$AN$500,11,FALSE),3),IF(VLOOKUP($X210,E!$B$3:'E'!$AN$500,11,FALSE)&lt;1,FIXED(VLOOKUP($X210,E!$B$3:'E'!$AN$500,11,FALSE),2),IF(VLOOKUP($X210,E!$B$3:'E'!$AN$500,11,FALSE)&lt;10,FIXED(VLOOKUP($X210,E!$B$3:'E'!$AN$500,11,FALSE),1),VLOOKUP($X210,E!$B$3:'E'!$AN$500,11,FALSE))))))))),"-")</f>
        <v>-</v>
      </c>
      <c r="S210" s="110">
        <f>IFERROR(IF(VLOOKUP($X210,E!$B$3:'E'!$AN$500,12,FALSE)=1000000000,"-",(IF(VLOOKUP($X210,E!$B$3:'E'!$AN$500,12,FALSE)&lt;0.0001,FIXED(VLOOKUP($X210,E!$B$3:'E'!$AN$500,12,FALSE),6),IF(VLOOKUP($X210,E!$B$3:'E'!$AN$500,12,FALSE)&lt;0.001,FIXED(VLOOKUP($X210,E!$B$3:'E'!$AN$500,12,FALSE),5),IF(VLOOKUP($X210,E!$B$3:'E'!$AN$500,12,FALSE)&lt;0.01,FIXED(VLOOKUP($X210,E!$B$3:'E'!$AN$500,12,FALSE),4),IF(VLOOKUP($X210,E!$B$3:'E'!$AN$500,12,FALSE)&lt;0.1,FIXED(VLOOKUP($X210,E!$B$3:'E'!$AN$500,12,FALSE),3),IF(VLOOKUP($X210,E!$B$3:'E'!$AN$500,12,FALSE)&lt;1,FIXED(VLOOKUP($X210,E!$B$3:'E'!$AN$500,12,FALSE),2),IF(VLOOKUP($X210,E!$B$3:'E'!$AN$500,12,FALSE)&lt;10,FIXED(VLOOKUP($X210,E!$B$3:'E'!$AN$500,12,FALSE),1),VLOOKUP($X210,E!$B$3:'E'!$AN$500,12,FALSE))))))))),"-")</f>
        <v>75</v>
      </c>
      <c r="U210" s="110">
        <f>IFERROR(IF(VLOOKUP($X210,E!$B$3:'E'!$AN$500,18,FALSE)=1000000000,"-",(IF(VLOOKUP($X210,E!$B$3:'E'!$AN$500,18,FALSE)&lt;0.0001,FIXED(VLOOKUP($X210,E!$B$3:'E'!$AN$500,18,FALSE),6),IF(VLOOKUP($X210,E!$B$3:'E'!$AN$500,18,FALSE)&lt;0.001,FIXED(VLOOKUP($X210,E!$B$3:'E'!$AN$500,18,FALSE),5),IF(VLOOKUP($X210,E!$B$3:'E'!$AN$500,18,FALSE)&lt;0.01,FIXED(VLOOKUP($X210,E!$B$3:'E'!$AN$500,18,FALSE),4),IF(VLOOKUP($X210,E!$B$3:'E'!$AN$500,18,FALSE)&lt;0.1,FIXED(VLOOKUP($X210,E!$B$3:'E'!$AN$500,18,FALSE),3),IF(VLOOKUP($X210,E!$B$3:'E'!$AN$500,18,FALSE)&lt;1,FIXED(VLOOKUP($X210,E!$B$3:'E'!$AN$500,18,FALSE),2),IF(VLOOKUP($X210,E!$B$3:'E'!$AN$500,18,FALSE)&lt;10,FIXED(VLOOKUP($X210,E!$B$3:'E'!$AN$500,18,FALSE),1),VLOOKUP($X210,E!$B$3:'E'!$AN$500,18,FALSE))))))))),"-")</f>
        <v>630</v>
      </c>
      <c r="X210" s="40">
        <v>1590</v>
      </c>
    </row>
    <row r="211" spans="1:25" ht="4.5" customHeight="1" x14ac:dyDescent="0.2">
      <c r="A211" s="115"/>
      <c r="B211" s="115"/>
      <c r="C211" s="115"/>
      <c r="D211" s="115"/>
      <c r="E211" s="116"/>
      <c r="F211" s="134"/>
      <c r="G211" s="116"/>
      <c r="H211" s="134"/>
      <c r="I211" s="116"/>
      <c r="J211" s="134"/>
      <c r="K211" s="116"/>
      <c r="L211" s="134"/>
      <c r="M211" s="116"/>
      <c r="N211" s="134"/>
      <c r="O211" s="116"/>
      <c r="P211" s="134"/>
      <c r="Q211" s="116"/>
      <c r="R211" s="134"/>
      <c r="S211" s="116"/>
      <c r="T211" s="134"/>
      <c r="U211" s="116"/>
      <c r="V211" s="134"/>
      <c r="W211" s="101"/>
      <c r="Y211" s="101"/>
    </row>
    <row r="212" spans="1:25" s="155" customFormat="1" ht="45" customHeight="1" x14ac:dyDescent="0.2">
      <c r="A212" s="152"/>
      <c r="B212" s="153"/>
      <c r="C212" s="153"/>
      <c r="D212" s="153"/>
      <c r="E212" s="207" t="s">
        <v>2155</v>
      </c>
      <c r="F212" s="207"/>
      <c r="G212" s="207" t="s">
        <v>2156</v>
      </c>
      <c r="H212" s="207"/>
      <c r="I212" s="207" t="s">
        <v>2157</v>
      </c>
      <c r="J212" s="207"/>
      <c r="K212" s="207" t="s">
        <v>2158</v>
      </c>
      <c r="L212" s="207"/>
      <c r="M212" s="207" t="s">
        <v>2159</v>
      </c>
      <c r="N212" s="207"/>
      <c r="O212" s="207" t="s">
        <v>2160</v>
      </c>
      <c r="P212" s="207"/>
      <c r="Q212" s="207" t="s">
        <v>2161</v>
      </c>
      <c r="R212" s="207"/>
      <c r="S212" s="207" t="s">
        <v>877</v>
      </c>
      <c r="T212" s="207"/>
      <c r="U212" s="207" t="s">
        <v>2165</v>
      </c>
      <c r="V212" s="207"/>
      <c r="W212" s="154"/>
      <c r="Y212" s="154"/>
    </row>
    <row r="213" spans="1:25" ht="9" customHeight="1" x14ac:dyDescent="0.2">
      <c r="A213" s="103"/>
      <c r="B213" s="100"/>
      <c r="C213" s="100"/>
      <c r="D213" s="100"/>
      <c r="E213" s="109"/>
      <c r="F213" s="135"/>
      <c r="G213" s="109"/>
      <c r="H213" s="135"/>
      <c r="I213" s="109"/>
      <c r="J213" s="135"/>
      <c r="K213" s="109"/>
      <c r="L213" s="135"/>
      <c r="M213" s="109"/>
      <c r="N213" s="135"/>
      <c r="O213" s="109"/>
      <c r="P213" s="135"/>
      <c r="Q213" s="109"/>
      <c r="R213" s="135"/>
      <c r="S213" s="109"/>
      <c r="T213" s="135"/>
      <c r="U213" s="109"/>
      <c r="V213" s="135"/>
      <c r="W213" s="101"/>
      <c r="Y213" s="101"/>
    </row>
    <row r="214" spans="1:25" ht="9" customHeight="1" x14ac:dyDescent="0.2">
      <c r="A214" s="103" t="s">
        <v>2162</v>
      </c>
      <c r="B214" s="100"/>
      <c r="C214" s="100"/>
      <c r="D214" s="100"/>
      <c r="E214" s="206" t="s">
        <v>2163</v>
      </c>
      <c r="F214" s="206"/>
      <c r="G214" s="206" t="s">
        <v>2163</v>
      </c>
      <c r="H214" s="206"/>
      <c r="I214" s="206" t="s">
        <v>2163</v>
      </c>
      <c r="J214" s="206"/>
      <c r="K214" s="206" t="s">
        <v>2163</v>
      </c>
      <c r="L214" s="206"/>
      <c r="M214" s="206" t="s">
        <v>2163</v>
      </c>
      <c r="N214" s="206"/>
      <c r="O214" s="206" t="s">
        <v>2163</v>
      </c>
      <c r="P214" s="206"/>
      <c r="Q214" s="206" t="s">
        <v>2163</v>
      </c>
      <c r="R214" s="206"/>
      <c r="S214" s="206" t="s">
        <v>2163</v>
      </c>
      <c r="T214" s="206"/>
      <c r="U214" s="206" t="s">
        <v>2164</v>
      </c>
      <c r="V214" s="206"/>
      <c r="W214" s="101"/>
      <c r="X214" s="110" t="s">
        <v>0</v>
      </c>
      <c r="Y214" s="101"/>
    </row>
    <row r="215" spans="1:25" ht="4.5" customHeight="1" x14ac:dyDescent="0.2">
      <c r="A215" s="131"/>
      <c r="B215" s="113"/>
      <c r="C215" s="113"/>
      <c r="D215" s="113"/>
      <c r="E215" s="114"/>
      <c r="F215" s="136"/>
      <c r="G215" s="114"/>
      <c r="H215" s="136"/>
      <c r="I215" s="114"/>
      <c r="J215" s="136"/>
      <c r="K215" s="114"/>
      <c r="L215" s="136"/>
      <c r="M215" s="114"/>
      <c r="N215" s="136"/>
      <c r="O215" s="114"/>
      <c r="P215" s="136"/>
      <c r="Q215" s="114"/>
      <c r="R215" s="136"/>
      <c r="S215" s="114"/>
      <c r="T215" s="136"/>
      <c r="U215" s="114"/>
      <c r="V215" s="136"/>
      <c r="W215" s="101"/>
      <c r="Y215" s="101"/>
    </row>
    <row r="216" spans="1:25" ht="4.5" customHeight="1" x14ac:dyDescent="0.2">
      <c r="A216" s="132"/>
      <c r="B216" s="108"/>
      <c r="C216" s="108"/>
      <c r="D216" s="108"/>
      <c r="E216" s="112"/>
      <c r="F216" s="137"/>
      <c r="G216" s="112"/>
      <c r="H216" s="137"/>
      <c r="I216" s="112"/>
      <c r="J216" s="137"/>
      <c r="K216" s="112"/>
      <c r="L216" s="137"/>
      <c r="M216" s="112"/>
      <c r="N216" s="137"/>
      <c r="O216" s="112"/>
      <c r="P216" s="137"/>
      <c r="Q216" s="112"/>
      <c r="R216" s="137"/>
      <c r="S216" s="112"/>
      <c r="T216" s="137"/>
      <c r="U216" s="112"/>
      <c r="V216" s="137"/>
    </row>
    <row r="217" spans="1:25" ht="9" customHeight="1" x14ac:dyDescent="0.2">
      <c r="A217" s="104" t="s">
        <v>536</v>
      </c>
      <c r="E217" s="110" t="str">
        <f>IFERROR(IF(VLOOKUP($X217,E!$B$3:'E'!$AN$500,5,FALSE)=1000000000,"-",(IF(VLOOKUP($X217,E!$B$3:'E'!$AN$500,5,FALSE)&lt;0.0001,FIXED(VLOOKUP($X217,E!$B$3:'E'!$AN$500,5,FALSE),6),IF(VLOOKUP($X217,E!$B$3:'E'!$AN$500,5,FALSE)&lt;0.001,FIXED(VLOOKUP($X217,E!$B$3:'E'!$AN$500,5,FALSE),5),IF(VLOOKUP($X217,E!$B$3:'E'!$AN$500,5,FALSE)&lt;0.01,FIXED(VLOOKUP($X217,E!$B$3:'E'!$AN$500,5,FALSE),4),IF(VLOOKUP($X217,E!$B$3:'E'!$AN$500,5,FALSE)&lt;0.1,FIXED(VLOOKUP($X217,E!$B$3:'E'!$AN$500,5,FALSE),3),IF(VLOOKUP($X217,E!$B$3:'E'!$AN$500,5,FALSE)&lt;1,FIXED(VLOOKUP($X217,E!$B$3:'E'!$AN$500,5,FALSE),2),IF(VLOOKUP($X217,E!$B$3:'E'!$AN$500,5,FALSE)&lt;10,FIXED(VLOOKUP($X217,E!$B$3:'E'!$AN$500,5,FALSE),1),VLOOKUP($X217,E!$B$3:'E'!$AN$500,5,FALSE))))))))),"-")</f>
        <v>5,0</v>
      </c>
      <c r="G217" s="110" t="str">
        <f>IFERROR(IF(VLOOKUP($X217,E!$B$3:'E'!$AN$500,6,FALSE)=1000000000,"-",(IF(VLOOKUP($X217,E!$B$3:'E'!$AN$500,6,FALSE)&lt;0.0001,FIXED(VLOOKUP($X217,E!$B$3:'E'!$AN$500,6,FALSE),6),IF(VLOOKUP($X217,E!$B$3:'E'!$AN$500,6,FALSE)&lt;0.001,FIXED(VLOOKUP($X217,E!$B$3:'E'!$AN$500,6,FALSE),5),IF(VLOOKUP($X217,E!$B$3:'E'!$AN$500,6,FALSE)&lt;0.01,FIXED(VLOOKUP($X217,E!$B$3:'E'!$AN$500,6,FALSE),4),IF(VLOOKUP($X217,E!$B$3:'E'!$AN$500,6,FALSE)&lt;0.1,FIXED(VLOOKUP($X217,E!$B$3:'E'!$AN$500,6,FALSE),3),IF(VLOOKUP($X217,E!$B$3:'E'!$AN$500,6,FALSE)&lt;1,FIXED(VLOOKUP($X217,E!$B$3:'E'!$AN$500,6,FALSE),2),IF(VLOOKUP($X217,E!$B$3:'E'!$AN$500,6,FALSE)&lt;10,FIXED(VLOOKUP($X217,E!$B$3:'E'!$AN$500,6,FALSE),1),VLOOKUP($X217,E!$B$3:'E'!$AN$500,6,FALSE))))))))),"-")</f>
        <v>5,0</v>
      </c>
      <c r="I217" s="110" t="str">
        <f>IFERROR(IF(VLOOKUP($X217,E!$B$3:'E'!$AN$500,7,FALSE)=1000000000,"-",(IF(VLOOKUP($X217,E!$B$3:'E'!$AN$500,7,FALSE)&lt;0.0001,FIXED(VLOOKUP($X217,E!$B$3:'E'!$AN$500,7,FALSE),6),IF(VLOOKUP($X217,E!$B$3:'E'!$AN$500,7,FALSE)&lt;0.001,FIXED(VLOOKUP($X217,E!$B$3:'E'!$AN$500,7,FALSE),5),IF(VLOOKUP($X217,E!$B$3:'E'!$AN$500,7,FALSE)&lt;0.01,FIXED(VLOOKUP($X217,E!$B$3:'E'!$AN$500,7,FALSE),4),IF(VLOOKUP($X217,E!$B$3:'E'!$AN$500,7,FALSE)&lt;0.1,FIXED(VLOOKUP($X217,E!$B$3:'E'!$AN$500,7,FALSE),3),IF(VLOOKUP($X217,E!$B$3:'E'!$AN$500,7,FALSE)&lt;1,FIXED(VLOOKUP($X217,E!$B$3:'E'!$AN$500,7,FALSE),2),IF(VLOOKUP($X217,E!$B$3:'E'!$AN$500,7,FALSE)&lt;10,FIXED(VLOOKUP($X217,E!$B$3:'E'!$AN$500,7,FALSE),1),VLOOKUP($X217,E!$B$3:'E'!$AN$500,7,FALSE))))))))),"-")</f>
        <v>5,0</v>
      </c>
      <c r="K217" s="110" t="str">
        <f>IFERROR(IF(VLOOKUP($X217,E!$B$3:'E'!$AN$500,8,FALSE)=1000000000,"-",(IF(VLOOKUP($X217,E!$B$3:'E'!$AN$500,8,FALSE)&lt;0.0001,FIXED(VLOOKUP($X217,E!$B$3:'E'!$AN$500,8,FALSE),6),IF(VLOOKUP($X217,E!$B$3:'E'!$AN$500,8,FALSE)&lt;0.001,FIXED(VLOOKUP($X217,E!$B$3:'E'!$AN$500,8,FALSE),5),IF(VLOOKUP($X217,E!$B$3:'E'!$AN$500,8,FALSE)&lt;0.01,FIXED(VLOOKUP($X217,E!$B$3:'E'!$AN$500,8,FALSE),4),IF(VLOOKUP($X217,E!$B$3:'E'!$AN$500,8,FALSE)&lt;0.1,FIXED(VLOOKUP($X217,E!$B$3:'E'!$AN$500,8,FALSE),3),IF(VLOOKUP($X217,E!$B$3:'E'!$AN$500,8,FALSE)&lt;1,FIXED(VLOOKUP($X217,E!$B$3:'E'!$AN$500,8,FALSE),2),IF(VLOOKUP($X217,E!$B$3:'E'!$AN$500,8,FALSE)&lt;10,FIXED(VLOOKUP($X217,E!$B$3:'E'!$AN$500,8,FALSE),1),VLOOKUP($X217,E!$B$3:'E'!$AN$500,8,FALSE))))))))),"-")</f>
        <v>-</v>
      </c>
      <c r="L217" s="39" t="str">
        <f t="shared" ref="L217:L227" si="15">IF(K217="-","(1)","")</f>
        <v>(1)</v>
      </c>
      <c r="M217" s="110" t="str">
        <f>IFERROR(IF(VLOOKUP($X217,E!$B$3:'E'!$AN$500,9,FALSE)=1000000000,"-",(IF(VLOOKUP($X217,E!$B$3:'E'!$AN$500,9,FALSE)&lt;0.0001,FIXED(VLOOKUP($X217,E!$B$3:'E'!$AN$500,9,FALSE),6),IF(VLOOKUP($X217,E!$B$3:'E'!$AN$500,9,FALSE)&lt;0.001,FIXED(VLOOKUP($X217,E!$B$3:'E'!$AN$500,9,FALSE),5),IF(VLOOKUP($X217,E!$B$3:'E'!$AN$500,9,FALSE)&lt;0.01,FIXED(VLOOKUP($X217,E!$B$3:'E'!$AN$500,9,FALSE),4),IF(VLOOKUP($X217,E!$B$3:'E'!$AN$500,9,FALSE)&lt;0.1,FIXED(VLOOKUP($X217,E!$B$3:'E'!$AN$500,9,FALSE),3),IF(VLOOKUP($X217,E!$B$3:'E'!$AN$500,9,FALSE)&lt;1,FIXED(VLOOKUP($X217,E!$B$3:'E'!$AN$500,9,FALSE),2),IF(VLOOKUP($X217,E!$B$3:'E'!$AN$500,9,FALSE)&lt;10,FIXED(VLOOKUP($X217,E!$B$3:'E'!$AN$500,9,FALSE),1),VLOOKUP($X217,E!$B$3:'E'!$AN$500,9,FALSE))))))))),"-")</f>
        <v>-</v>
      </c>
      <c r="N217" s="39" t="str">
        <f t="shared" ref="N217:N227" si="16">IF(M217="-","(1)","")</f>
        <v>(1)</v>
      </c>
      <c r="O217" s="110" t="str">
        <f>IFERROR(IF(VLOOKUP($X217,E!$B$3:'E'!$AN$500,10,FALSE)=1000000000,"-",(IF(VLOOKUP($X217,E!$B$3:'E'!$AN$500,10,FALSE)&lt;0.0001,FIXED(VLOOKUP($X217,E!$B$3:'E'!$AN$500,10,FALSE),6),IF(VLOOKUP($X217,E!$B$3:'E'!$AN$500,10,FALSE)&lt;0.001,FIXED(VLOOKUP($X217,E!$B$3:'E'!$AN$500,10,FALSE),5),IF(VLOOKUP($X217,E!$B$3:'E'!$AN$500,10,FALSE)&lt;0.01,FIXED(VLOOKUP($X217,E!$B$3:'E'!$AN$500,10,FALSE),4),IF(VLOOKUP($X217,E!$B$3:'E'!$AN$500,10,FALSE)&lt;0.1,FIXED(VLOOKUP($X217,E!$B$3:'E'!$AN$500,10,FALSE),3),IF(VLOOKUP($X217,E!$B$3:'E'!$AN$500,10,FALSE)&lt;1,FIXED(VLOOKUP($X217,E!$B$3:'E'!$AN$500,10,FALSE),2),IF(VLOOKUP($X217,E!$B$3:'E'!$AN$500,10,FALSE)&lt;10,FIXED(VLOOKUP($X217,E!$B$3:'E'!$AN$500,10,FALSE),1),VLOOKUP($X217,E!$B$3:'E'!$AN$500,10,FALSE))))))))),"-")</f>
        <v>-</v>
      </c>
      <c r="Q217" s="110" t="str">
        <f>IFERROR(IF(VLOOKUP($X217,E!$B$3:'E'!$AN$500,11,FALSE)=1000000000,"-",(IF(VLOOKUP($X217,E!$B$3:'E'!$AN$500,11,FALSE)&lt;0.0001,FIXED(VLOOKUP($X217,E!$B$3:'E'!$AN$500,11,FALSE),6),IF(VLOOKUP($X217,E!$B$3:'E'!$AN$500,11,FALSE)&lt;0.001,FIXED(VLOOKUP($X217,E!$B$3:'E'!$AN$500,11,FALSE),5),IF(VLOOKUP($X217,E!$B$3:'E'!$AN$500,11,FALSE)&lt;0.01,FIXED(VLOOKUP($X217,E!$B$3:'E'!$AN$500,11,FALSE),4),IF(VLOOKUP($X217,E!$B$3:'E'!$AN$500,11,FALSE)&lt;0.1,FIXED(VLOOKUP($X217,E!$B$3:'E'!$AN$500,11,FALSE),3),IF(VLOOKUP($X217,E!$B$3:'E'!$AN$500,11,FALSE)&lt;1,FIXED(VLOOKUP($X217,E!$B$3:'E'!$AN$500,11,FALSE),2),IF(VLOOKUP($X217,E!$B$3:'E'!$AN$500,11,FALSE)&lt;10,FIXED(VLOOKUP($X217,E!$B$3:'E'!$AN$500,11,FALSE),1),VLOOKUP($X217,E!$B$3:'E'!$AN$500,11,FALSE))))))))),"-")</f>
        <v>-</v>
      </c>
      <c r="S217" s="110">
        <f>IFERROR(IF(VLOOKUP($X217,E!$B$3:'E'!$AN$500,12,FALSE)=1000000000,"-",(IF(VLOOKUP($X217,E!$B$3:'E'!$AN$500,12,FALSE)&lt;0.0001,FIXED(VLOOKUP($X217,E!$B$3:'E'!$AN$500,12,FALSE),6),IF(VLOOKUP($X217,E!$B$3:'E'!$AN$500,12,FALSE)&lt;0.001,FIXED(VLOOKUP($X217,E!$B$3:'E'!$AN$500,12,FALSE),5),IF(VLOOKUP($X217,E!$B$3:'E'!$AN$500,12,FALSE)&lt;0.01,FIXED(VLOOKUP($X217,E!$B$3:'E'!$AN$500,12,FALSE),4),IF(VLOOKUP($X217,E!$B$3:'E'!$AN$500,12,FALSE)&lt;0.1,FIXED(VLOOKUP($X217,E!$B$3:'E'!$AN$500,12,FALSE),3),IF(VLOOKUP($X217,E!$B$3:'E'!$AN$500,12,FALSE)&lt;1,FIXED(VLOOKUP($X217,E!$B$3:'E'!$AN$500,12,FALSE),2),IF(VLOOKUP($X217,E!$B$3:'E'!$AN$500,12,FALSE)&lt;10,FIXED(VLOOKUP($X217,E!$B$3:'E'!$AN$500,12,FALSE),1),VLOOKUP($X217,E!$B$3:'E'!$AN$500,12,FALSE))))))))),"-")</f>
        <v>100</v>
      </c>
      <c r="U217" s="110" t="str">
        <f>IFERROR(IF(VLOOKUP($X217,E!$B$3:'E'!$AN$500,18,FALSE)=1000000000,"-",(IF(VLOOKUP($X217,E!$B$3:'E'!$AN$500,18,FALSE)&lt;0.0001,FIXED(VLOOKUP($X217,E!$B$3:'E'!$AN$500,18,FALSE),6),IF(VLOOKUP($X217,E!$B$3:'E'!$AN$500,18,FALSE)&lt;0.001,FIXED(VLOOKUP($X217,E!$B$3:'E'!$AN$500,18,FALSE),5),IF(VLOOKUP($X217,E!$B$3:'E'!$AN$500,18,FALSE)&lt;0.01,FIXED(VLOOKUP($X217,E!$B$3:'E'!$AN$500,18,FALSE),4),IF(VLOOKUP($X217,E!$B$3:'E'!$AN$500,18,FALSE)&lt;0.1,FIXED(VLOOKUP($X217,E!$B$3:'E'!$AN$500,18,FALSE),3),IF(VLOOKUP($X217,E!$B$3:'E'!$AN$500,18,FALSE)&lt;1,FIXED(VLOOKUP($X217,E!$B$3:'E'!$AN$500,18,FALSE),2),IF(VLOOKUP($X217,E!$B$3:'E'!$AN$500,18,FALSE)&lt;10,FIXED(VLOOKUP($X217,E!$B$3:'E'!$AN$500,18,FALSE),1),VLOOKUP($X217,E!$B$3:'E'!$AN$500,18,FALSE))))))))),"-")</f>
        <v>-</v>
      </c>
      <c r="X217" s="40">
        <v>732</v>
      </c>
    </row>
    <row r="218" spans="1:25" ht="9" customHeight="1" x14ac:dyDescent="0.2">
      <c r="A218" s="104" t="s">
        <v>841</v>
      </c>
      <c r="E218" s="110" t="str">
        <f>IFERROR(IF(VLOOKUP($X218,E!$B$3:'E'!$AN$500,5,FALSE)=1000000000,"-",(IF(VLOOKUP($X218,E!$B$3:'E'!$AN$500,5,FALSE)&lt;0.0001,FIXED(VLOOKUP($X218,E!$B$3:'E'!$AN$500,5,FALSE),6),IF(VLOOKUP($X218,E!$B$3:'E'!$AN$500,5,FALSE)&lt;0.001,FIXED(VLOOKUP($X218,E!$B$3:'E'!$AN$500,5,FALSE),5),IF(VLOOKUP($X218,E!$B$3:'E'!$AN$500,5,FALSE)&lt;0.01,FIXED(VLOOKUP($X218,E!$B$3:'E'!$AN$500,5,FALSE),4),IF(VLOOKUP($X218,E!$B$3:'E'!$AN$500,5,FALSE)&lt;0.1,FIXED(VLOOKUP($X218,E!$B$3:'E'!$AN$500,5,FALSE),3),IF(VLOOKUP($X218,E!$B$3:'E'!$AN$500,5,FALSE)&lt;1,FIXED(VLOOKUP($X218,E!$B$3:'E'!$AN$500,5,FALSE),2),IF(VLOOKUP($X218,E!$B$3:'E'!$AN$500,5,FALSE)&lt;10,FIXED(VLOOKUP($X218,E!$B$3:'E'!$AN$500,5,FALSE),1),VLOOKUP($X218,E!$B$3:'E'!$AN$500,5,FALSE))))))))),"-")</f>
        <v>8,0</v>
      </c>
      <c r="G218" s="110" t="str">
        <f>IFERROR(IF(VLOOKUP($X218,E!$B$3:'E'!$AN$500,6,FALSE)=1000000000,"-",(IF(VLOOKUP($X218,E!$B$3:'E'!$AN$500,6,FALSE)&lt;0.0001,FIXED(VLOOKUP($X218,E!$B$3:'E'!$AN$500,6,FALSE),6),IF(VLOOKUP($X218,E!$B$3:'E'!$AN$500,6,FALSE)&lt;0.001,FIXED(VLOOKUP($X218,E!$B$3:'E'!$AN$500,6,FALSE),5),IF(VLOOKUP($X218,E!$B$3:'E'!$AN$500,6,FALSE)&lt;0.01,FIXED(VLOOKUP($X218,E!$B$3:'E'!$AN$500,6,FALSE),4),IF(VLOOKUP($X218,E!$B$3:'E'!$AN$500,6,FALSE)&lt;0.1,FIXED(VLOOKUP($X218,E!$B$3:'E'!$AN$500,6,FALSE),3),IF(VLOOKUP($X218,E!$B$3:'E'!$AN$500,6,FALSE)&lt;1,FIXED(VLOOKUP($X218,E!$B$3:'E'!$AN$500,6,FALSE),2),IF(VLOOKUP($X218,E!$B$3:'E'!$AN$500,6,FALSE)&lt;10,FIXED(VLOOKUP($X218,E!$B$3:'E'!$AN$500,6,FALSE),1),VLOOKUP($X218,E!$B$3:'E'!$AN$500,6,FALSE))))))))),"-")</f>
        <v>8,0</v>
      </c>
      <c r="I218" s="110" t="str">
        <f>IFERROR(IF(VLOOKUP($X218,E!$B$3:'E'!$AN$500,7,FALSE)=1000000000,"-",(IF(VLOOKUP($X218,E!$B$3:'E'!$AN$500,7,FALSE)&lt;0.0001,FIXED(VLOOKUP($X218,E!$B$3:'E'!$AN$500,7,FALSE),6),IF(VLOOKUP($X218,E!$B$3:'E'!$AN$500,7,FALSE)&lt;0.001,FIXED(VLOOKUP($X218,E!$B$3:'E'!$AN$500,7,FALSE),5),IF(VLOOKUP($X218,E!$B$3:'E'!$AN$500,7,FALSE)&lt;0.01,FIXED(VLOOKUP($X218,E!$B$3:'E'!$AN$500,7,FALSE),4),IF(VLOOKUP($X218,E!$B$3:'E'!$AN$500,7,FALSE)&lt;0.1,FIXED(VLOOKUP($X218,E!$B$3:'E'!$AN$500,7,FALSE),3),IF(VLOOKUP($X218,E!$B$3:'E'!$AN$500,7,FALSE)&lt;1,FIXED(VLOOKUP($X218,E!$B$3:'E'!$AN$500,7,FALSE),2),IF(VLOOKUP($X218,E!$B$3:'E'!$AN$500,7,FALSE)&lt;10,FIXED(VLOOKUP($X218,E!$B$3:'E'!$AN$500,7,FALSE),1),VLOOKUP($X218,E!$B$3:'E'!$AN$500,7,FALSE))))))))),"-")</f>
        <v>8,0</v>
      </c>
      <c r="K218" s="110" t="str">
        <f>IFERROR(IF(VLOOKUP($X218,E!$B$3:'E'!$AN$500,8,FALSE)=1000000000,"-",(IF(VLOOKUP($X218,E!$B$3:'E'!$AN$500,8,FALSE)&lt;0.0001,FIXED(VLOOKUP($X218,E!$B$3:'E'!$AN$500,8,FALSE),6),IF(VLOOKUP($X218,E!$B$3:'E'!$AN$500,8,FALSE)&lt;0.001,FIXED(VLOOKUP($X218,E!$B$3:'E'!$AN$500,8,FALSE),5),IF(VLOOKUP($X218,E!$B$3:'E'!$AN$500,8,FALSE)&lt;0.01,FIXED(VLOOKUP($X218,E!$B$3:'E'!$AN$500,8,FALSE),4),IF(VLOOKUP($X218,E!$B$3:'E'!$AN$500,8,FALSE)&lt;0.1,FIXED(VLOOKUP($X218,E!$B$3:'E'!$AN$500,8,FALSE),3),IF(VLOOKUP($X218,E!$B$3:'E'!$AN$500,8,FALSE)&lt;1,FIXED(VLOOKUP($X218,E!$B$3:'E'!$AN$500,8,FALSE),2),IF(VLOOKUP($X218,E!$B$3:'E'!$AN$500,8,FALSE)&lt;10,FIXED(VLOOKUP($X218,E!$B$3:'E'!$AN$500,8,FALSE),1),VLOOKUP($X218,E!$B$3:'E'!$AN$500,8,FALSE))))))))),"-")</f>
        <v>-</v>
      </c>
      <c r="L218" s="39" t="str">
        <f t="shared" si="15"/>
        <v>(1)</v>
      </c>
      <c r="M218" s="110" t="str">
        <f>IFERROR(IF(VLOOKUP($X218,E!$B$3:'E'!$AN$500,9,FALSE)=1000000000,"-",(IF(VLOOKUP($X218,E!$B$3:'E'!$AN$500,9,FALSE)&lt;0.0001,FIXED(VLOOKUP($X218,E!$B$3:'E'!$AN$500,9,FALSE),6),IF(VLOOKUP($X218,E!$B$3:'E'!$AN$500,9,FALSE)&lt;0.001,FIXED(VLOOKUP($X218,E!$B$3:'E'!$AN$500,9,FALSE),5),IF(VLOOKUP($X218,E!$B$3:'E'!$AN$500,9,FALSE)&lt;0.01,FIXED(VLOOKUP($X218,E!$B$3:'E'!$AN$500,9,FALSE),4),IF(VLOOKUP($X218,E!$B$3:'E'!$AN$500,9,FALSE)&lt;0.1,FIXED(VLOOKUP($X218,E!$B$3:'E'!$AN$500,9,FALSE),3),IF(VLOOKUP($X218,E!$B$3:'E'!$AN$500,9,FALSE)&lt;1,FIXED(VLOOKUP($X218,E!$B$3:'E'!$AN$500,9,FALSE),2),IF(VLOOKUP($X218,E!$B$3:'E'!$AN$500,9,FALSE)&lt;10,FIXED(VLOOKUP($X218,E!$B$3:'E'!$AN$500,9,FALSE),1),VLOOKUP($X218,E!$B$3:'E'!$AN$500,9,FALSE))))))))),"-")</f>
        <v>-</v>
      </c>
      <c r="N218" s="39" t="str">
        <f t="shared" si="16"/>
        <v>(1)</v>
      </c>
      <c r="O218" s="110" t="str">
        <f>IFERROR(IF(VLOOKUP($X218,E!$B$3:'E'!$AN$500,10,FALSE)=1000000000,"-",(IF(VLOOKUP($X218,E!$B$3:'E'!$AN$500,10,FALSE)&lt;0.0001,FIXED(VLOOKUP($X218,E!$B$3:'E'!$AN$500,10,FALSE),6),IF(VLOOKUP($X218,E!$B$3:'E'!$AN$500,10,FALSE)&lt;0.001,FIXED(VLOOKUP($X218,E!$B$3:'E'!$AN$500,10,FALSE),5),IF(VLOOKUP($X218,E!$B$3:'E'!$AN$500,10,FALSE)&lt;0.01,FIXED(VLOOKUP($X218,E!$B$3:'E'!$AN$500,10,FALSE),4),IF(VLOOKUP($X218,E!$B$3:'E'!$AN$500,10,FALSE)&lt;0.1,FIXED(VLOOKUP($X218,E!$B$3:'E'!$AN$500,10,FALSE),3),IF(VLOOKUP($X218,E!$B$3:'E'!$AN$500,10,FALSE)&lt;1,FIXED(VLOOKUP($X218,E!$B$3:'E'!$AN$500,10,FALSE),2),IF(VLOOKUP($X218,E!$B$3:'E'!$AN$500,10,FALSE)&lt;10,FIXED(VLOOKUP($X218,E!$B$3:'E'!$AN$500,10,FALSE),1),VLOOKUP($X218,E!$B$3:'E'!$AN$500,10,FALSE))))))))),"-")</f>
        <v>-</v>
      </c>
      <c r="Q218" s="110" t="str">
        <f>IFERROR(IF(VLOOKUP($X218,E!$B$3:'E'!$AN$500,11,FALSE)=1000000000,"-",(IF(VLOOKUP($X218,E!$B$3:'E'!$AN$500,11,FALSE)&lt;0.0001,FIXED(VLOOKUP($X218,E!$B$3:'E'!$AN$500,11,FALSE),6),IF(VLOOKUP($X218,E!$B$3:'E'!$AN$500,11,FALSE)&lt;0.001,FIXED(VLOOKUP($X218,E!$B$3:'E'!$AN$500,11,FALSE),5),IF(VLOOKUP($X218,E!$B$3:'E'!$AN$500,11,FALSE)&lt;0.01,FIXED(VLOOKUP($X218,E!$B$3:'E'!$AN$500,11,FALSE),4),IF(VLOOKUP($X218,E!$B$3:'E'!$AN$500,11,FALSE)&lt;0.1,FIXED(VLOOKUP($X218,E!$B$3:'E'!$AN$500,11,FALSE),3),IF(VLOOKUP($X218,E!$B$3:'E'!$AN$500,11,FALSE)&lt;1,FIXED(VLOOKUP($X218,E!$B$3:'E'!$AN$500,11,FALSE),2),IF(VLOOKUP($X218,E!$B$3:'E'!$AN$500,11,FALSE)&lt;10,FIXED(VLOOKUP($X218,E!$B$3:'E'!$AN$500,11,FALSE),1),VLOOKUP($X218,E!$B$3:'E'!$AN$500,11,FALSE))))))))),"-")</f>
        <v>-</v>
      </c>
      <c r="S218" s="110" t="str">
        <f>IFERROR(IF(VLOOKUP($X218,E!$B$3:'E'!$AN$500,12,FALSE)=1000000000,"-",(IF(VLOOKUP($X218,E!$B$3:'E'!$AN$500,12,FALSE)&lt;0.0001,FIXED(VLOOKUP($X218,E!$B$3:'E'!$AN$500,12,FALSE),6),IF(VLOOKUP($X218,E!$B$3:'E'!$AN$500,12,FALSE)&lt;0.001,FIXED(VLOOKUP($X218,E!$B$3:'E'!$AN$500,12,FALSE),5),IF(VLOOKUP($X218,E!$B$3:'E'!$AN$500,12,FALSE)&lt;0.01,FIXED(VLOOKUP($X218,E!$B$3:'E'!$AN$500,12,FALSE),4),IF(VLOOKUP($X218,E!$B$3:'E'!$AN$500,12,FALSE)&lt;0.1,FIXED(VLOOKUP($X218,E!$B$3:'E'!$AN$500,12,FALSE),3),IF(VLOOKUP($X218,E!$B$3:'E'!$AN$500,12,FALSE)&lt;1,FIXED(VLOOKUP($X218,E!$B$3:'E'!$AN$500,12,FALSE),2),IF(VLOOKUP($X218,E!$B$3:'E'!$AN$500,12,FALSE)&lt;10,FIXED(VLOOKUP($X218,E!$B$3:'E'!$AN$500,12,FALSE),1),VLOOKUP($X218,E!$B$3:'E'!$AN$500,12,FALSE))))))))),"-")</f>
        <v>-</v>
      </c>
      <c r="U218" s="110" t="str">
        <f>IFERROR(IF(VLOOKUP($X218,E!$B$3:'E'!$AN$500,18,FALSE)=1000000000,"-",(IF(VLOOKUP($X218,E!$B$3:'E'!$AN$500,18,FALSE)&lt;0.0001,FIXED(VLOOKUP($X218,E!$B$3:'E'!$AN$500,18,FALSE),6),IF(VLOOKUP($X218,E!$B$3:'E'!$AN$500,18,FALSE)&lt;0.001,FIXED(VLOOKUP($X218,E!$B$3:'E'!$AN$500,18,FALSE),5),IF(VLOOKUP($X218,E!$B$3:'E'!$AN$500,18,FALSE)&lt;0.01,FIXED(VLOOKUP($X218,E!$B$3:'E'!$AN$500,18,FALSE),4),IF(VLOOKUP($X218,E!$B$3:'E'!$AN$500,18,FALSE)&lt;0.1,FIXED(VLOOKUP($X218,E!$B$3:'E'!$AN$500,18,FALSE),3),IF(VLOOKUP($X218,E!$B$3:'E'!$AN$500,18,FALSE)&lt;1,FIXED(VLOOKUP($X218,E!$B$3:'E'!$AN$500,18,FALSE),2),IF(VLOOKUP($X218,E!$B$3:'E'!$AN$500,18,FALSE)&lt;10,FIXED(VLOOKUP($X218,E!$B$3:'E'!$AN$500,18,FALSE),1),VLOOKUP($X218,E!$B$3:'E'!$AN$500,18,FALSE))))))))),"-")</f>
        <v>-</v>
      </c>
      <c r="X218" s="40">
        <v>639</v>
      </c>
    </row>
    <row r="219" spans="1:25" ht="9" customHeight="1" x14ac:dyDescent="0.2">
      <c r="A219" s="104" t="s">
        <v>859</v>
      </c>
      <c r="E219" s="110" t="str">
        <f>IFERROR(IF(VLOOKUP($X219,E!$B$3:'E'!$AN$500,5,FALSE)=1000000000,"-",(IF(VLOOKUP($X219,E!$B$3:'E'!$AN$500,5,FALSE)&lt;0.0001,FIXED(VLOOKUP($X219,E!$B$3:'E'!$AN$500,5,FALSE),6),IF(VLOOKUP($X219,E!$B$3:'E'!$AN$500,5,FALSE)&lt;0.001,FIXED(VLOOKUP($X219,E!$B$3:'E'!$AN$500,5,FALSE),5),IF(VLOOKUP($X219,E!$B$3:'E'!$AN$500,5,FALSE)&lt;0.01,FIXED(VLOOKUP($X219,E!$B$3:'E'!$AN$500,5,FALSE),4),IF(VLOOKUP($X219,E!$B$3:'E'!$AN$500,5,FALSE)&lt;0.1,FIXED(VLOOKUP($X219,E!$B$3:'E'!$AN$500,5,FALSE),3),IF(VLOOKUP($X219,E!$B$3:'E'!$AN$500,5,FALSE)&lt;1,FIXED(VLOOKUP($X219,E!$B$3:'E'!$AN$500,5,FALSE),2),IF(VLOOKUP($X219,E!$B$3:'E'!$AN$500,5,FALSE)&lt;10,FIXED(VLOOKUP($X219,E!$B$3:'E'!$AN$500,5,FALSE),1),VLOOKUP($X219,E!$B$3:'E'!$AN$500,5,FALSE))))))))),"-")</f>
        <v>0,10</v>
      </c>
      <c r="G219" s="110" t="str">
        <f>IFERROR(IF(VLOOKUP($X219,E!$B$3:'E'!$AN$500,6,FALSE)=1000000000,"-",(IF(VLOOKUP($X219,E!$B$3:'E'!$AN$500,6,FALSE)&lt;0.0001,FIXED(VLOOKUP($X219,E!$B$3:'E'!$AN$500,6,FALSE),6),IF(VLOOKUP($X219,E!$B$3:'E'!$AN$500,6,FALSE)&lt;0.001,FIXED(VLOOKUP($X219,E!$B$3:'E'!$AN$500,6,FALSE),5),IF(VLOOKUP($X219,E!$B$3:'E'!$AN$500,6,FALSE)&lt;0.01,FIXED(VLOOKUP($X219,E!$B$3:'E'!$AN$500,6,FALSE),4),IF(VLOOKUP($X219,E!$B$3:'E'!$AN$500,6,FALSE)&lt;0.1,FIXED(VLOOKUP($X219,E!$B$3:'E'!$AN$500,6,FALSE),3),IF(VLOOKUP($X219,E!$B$3:'E'!$AN$500,6,FALSE)&lt;1,FIXED(VLOOKUP($X219,E!$B$3:'E'!$AN$500,6,FALSE),2),IF(VLOOKUP($X219,E!$B$3:'E'!$AN$500,6,FALSE)&lt;10,FIXED(VLOOKUP($X219,E!$B$3:'E'!$AN$500,6,FALSE),1),VLOOKUP($X219,E!$B$3:'E'!$AN$500,6,FALSE))))))))),"-")</f>
        <v>0,10</v>
      </c>
      <c r="I219" s="110" t="str">
        <f>IFERROR(IF(VLOOKUP($X219,E!$B$3:'E'!$AN$500,7,FALSE)=1000000000,"-",(IF(VLOOKUP($X219,E!$B$3:'E'!$AN$500,7,FALSE)&lt;0.0001,FIXED(VLOOKUP($X219,E!$B$3:'E'!$AN$500,7,FALSE),6),IF(VLOOKUP($X219,E!$B$3:'E'!$AN$500,7,FALSE)&lt;0.001,FIXED(VLOOKUP($X219,E!$B$3:'E'!$AN$500,7,FALSE),5),IF(VLOOKUP($X219,E!$B$3:'E'!$AN$500,7,FALSE)&lt;0.01,FIXED(VLOOKUP($X219,E!$B$3:'E'!$AN$500,7,FALSE),4),IF(VLOOKUP($X219,E!$B$3:'E'!$AN$500,7,FALSE)&lt;0.1,FIXED(VLOOKUP($X219,E!$B$3:'E'!$AN$500,7,FALSE),3),IF(VLOOKUP($X219,E!$B$3:'E'!$AN$500,7,FALSE)&lt;1,FIXED(VLOOKUP($X219,E!$B$3:'E'!$AN$500,7,FALSE),2),IF(VLOOKUP($X219,E!$B$3:'E'!$AN$500,7,FALSE)&lt;10,FIXED(VLOOKUP($X219,E!$B$3:'E'!$AN$500,7,FALSE),1),VLOOKUP($X219,E!$B$3:'E'!$AN$500,7,FALSE))))))))),"-")</f>
        <v>0,10</v>
      </c>
      <c r="K219" s="110" t="str">
        <f>IFERROR(IF(VLOOKUP($X219,E!$B$3:'E'!$AN$500,8,FALSE)=1000000000,"-",(IF(VLOOKUP($X219,E!$B$3:'E'!$AN$500,8,FALSE)&lt;0.0001,FIXED(VLOOKUP($X219,E!$B$3:'E'!$AN$500,8,FALSE),6),IF(VLOOKUP($X219,E!$B$3:'E'!$AN$500,8,FALSE)&lt;0.001,FIXED(VLOOKUP($X219,E!$B$3:'E'!$AN$500,8,FALSE),5),IF(VLOOKUP($X219,E!$B$3:'E'!$AN$500,8,FALSE)&lt;0.01,FIXED(VLOOKUP($X219,E!$B$3:'E'!$AN$500,8,FALSE),4),IF(VLOOKUP($X219,E!$B$3:'E'!$AN$500,8,FALSE)&lt;0.1,FIXED(VLOOKUP($X219,E!$B$3:'E'!$AN$500,8,FALSE),3),IF(VLOOKUP($X219,E!$B$3:'E'!$AN$500,8,FALSE)&lt;1,FIXED(VLOOKUP($X219,E!$B$3:'E'!$AN$500,8,FALSE),2),IF(VLOOKUP($X219,E!$B$3:'E'!$AN$500,8,FALSE)&lt;10,FIXED(VLOOKUP($X219,E!$B$3:'E'!$AN$500,8,FALSE),1),VLOOKUP($X219,E!$B$3:'E'!$AN$500,8,FALSE))))))))),"-")</f>
        <v>-</v>
      </c>
      <c r="L219" s="39" t="str">
        <f t="shared" si="15"/>
        <v>(1)</v>
      </c>
      <c r="M219" s="110" t="str">
        <f>IFERROR(IF(VLOOKUP($X219,E!$B$3:'E'!$AN$500,9,FALSE)=1000000000,"-",(IF(VLOOKUP($X219,E!$B$3:'E'!$AN$500,9,FALSE)&lt;0.0001,FIXED(VLOOKUP($X219,E!$B$3:'E'!$AN$500,9,FALSE),6),IF(VLOOKUP($X219,E!$B$3:'E'!$AN$500,9,FALSE)&lt;0.001,FIXED(VLOOKUP($X219,E!$B$3:'E'!$AN$500,9,FALSE),5),IF(VLOOKUP($X219,E!$B$3:'E'!$AN$500,9,FALSE)&lt;0.01,FIXED(VLOOKUP($X219,E!$B$3:'E'!$AN$500,9,FALSE),4),IF(VLOOKUP($X219,E!$B$3:'E'!$AN$500,9,FALSE)&lt;0.1,FIXED(VLOOKUP($X219,E!$B$3:'E'!$AN$500,9,FALSE),3),IF(VLOOKUP($X219,E!$B$3:'E'!$AN$500,9,FALSE)&lt;1,FIXED(VLOOKUP($X219,E!$B$3:'E'!$AN$500,9,FALSE),2),IF(VLOOKUP($X219,E!$B$3:'E'!$AN$500,9,FALSE)&lt;10,FIXED(VLOOKUP($X219,E!$B$3:'E'!$AN$500,9,FALSE),1),VLOOKUP($X219,E!$B$3:'E'!$AN$500,9,FALSE))))))))),"-")</f>
        <v>-</v>
      </c>
      <c r="N219" s="39" t="str">
        <f t="shared" si="16"/>
        <v>(1)</v>
      </c>
      <c r="O219" s="110" t="str">
        <f>IFERROR(IF(VLOOKUP($X219,E!$B$3:'E'!$AN$500,10,FALSE)=1000000000,"-",(IF(VLOOKUP($X219,E!$B$3:'E'!$AN$500,10,FALSE)&lt;0.0001,FIXED(VLOOKUP($X219,E!$B$3:'E'!$AN$500,10,FALSE),6),IF(VLOOKUP($X219,E!$B$3:'E'!$AN$500,10,FALSE)&lt;0.001,FIXED(VLOOKUP($X219,E!$B$3:'E'!$AN$500,10,FALSE),5),IF(VLOOKUP($X219,E!$B$3:'E'!$AN$500,10,FALSE)&lt;0.01,FIXED(VLOOKUP($X219,E!$B$3:'E'!$AN$500,10,FALSE),4),IF(VLOOKUP($X219,E!$B$3:'E'!$AN$500,10,FALSE)&lt;0.1,FIXED(VLOOKUP($X219,E!$B$3:'E'!$AN$500,10,FALSE),3),IF(VLOOKUP($X219,E!$B$3:'E'!$AN$500,10,FALSE)&lt;1,FIXED(VLOOKUP($X219,E!$B$3:'E'!$AN$500,10,FALSE),2),IF(VLOOKUP($X219,E!$B$3:'E'!$AN$500,10,FALSE)&lt;10,FIXED(VLOOKUP($X219,E!$B$3:'E'!$AN$500,10,FALSE),1),VLOOKUP($X219,E!$B$3:'E'!$AN$500,10,FALSE))))))))),"-")</f>
        <v>-</v>
      </c>
      <c r="Q219" s="110" t="str">
        <f>IFERROR(IF(VLOOKUP($X219,E!$B$3:'E'!$AN$500,11,FALSE)=1000000000,"-",(IF(VLOOKUP($X219,E!$B$3:'E'!$AN$500,11,FALSE)&lt;0.0001,FIXED(VLOOKUP($X219,E!$B$3:'E'!$AN$500,11,FALSE),6),IF(VLOOKUP($X219,E!$B$3:'E'!$AN$500,11,FALSE)&lt;0.001,FIXED(VLOOKUP($X219,E!$B$3:'E'!$AN$500,11,FALSE),5),IF(VLOOKUP($X219,E!$B$3:'E'!$AN$500,11,FALSE)&lt;0.01,FIXED(VLOOKUP($X219,E!$B$3:'E'!$AN$500,11,FALSE),4),IF(VLOOKUP($X219,E!$B$3:'E'!$AN$500,11,FALSE)&lt;0.1,FIXED(VLOOKUP($X219,E!$B$3:'E'!$AN$500,11,FALSE),3),IF(VLOOKUP($X219,E!$B$3:'E'!$AN$500,11,FALSE)&lt;1,FIXED(VLOOKUP($X219,E!$B$3:'E'!$AN$500,11,FALSE),2),IF(VLOOKUP($X219,E!$B$3:'E'!$AN$500,11,FALSE)&lt;10,FIXED(VLOOKUP($X219,E!$B$3:'E'!$AN$500,11,FALSE),1),VLOOKUP($X219,E!$B$3:'E'!$AN$500,11,FALSE))))))))),"-")</f>
        <v>-</v>
      </c>
      <c r="S219" s="110" t="str">
        <f>IFERROR(IF(VLOOKUP($X219,E!$B$3:'E'!$AN$500,12,FALSE)=1000000000,"-",(IF(VLOOKUP($X219,E!$B$3:'E'!$AN$500,12,FALSE)&lt;0.0001,FIXED(VLOOKUP($X219,E!$B$3:'E'!$AN$500,12,FALSE),6),IF(VLOOKUP($X219,E!$B$3:'E'!$AN$500,12,FALSE)&lt;0.001,FIXED(VLOOKUP($X219,E!$B$3:'E'!$AN$500,12,FALSE),5),IF(VLOOKUP($X219,E!$B$3:'E'!$AN$500,12,FALSE)&lt;0.01,FIXED(VLOOKUP($X219,E!$B$3:'E'!$AN$500,12,FALSE),4),IF(VLOOKUP($X219,E!$B$3:'E'!$AN$500,12,FALSE)&lt;0.1,FIXED(VLOOKUP($X219,E!$B$3:'E'!$AN$500,12,FALSE),3),IF(VLOOKUP($X219,E!$B$3:'E'!$AN$500,12,FALSE)&lt;1,FIXED(VLOOKUP($X219,E!$B$3:'E'!$AN$500,12,FALSE),2),IF(VLOOKUP($X219,E!$B$3:'E'!$AN$500,12,FALSE)&lt;10,FIXED(VLOOKUP($X219,E!$B$3:'E'!$AN$500,12,FALSE),1),VLOOKUP($X219,E!$B$3:'E'!$AN$500,12,FALSE))))))))),"-")</f>
        <v>-</v>
      </c>
      <c r="U219" s="110" t="str">
        <f>IFERROR(IF(VLOOKUP($X219,E!$B$3:'E'!$AN$500,18,FALSE)=1000000000,"-",(IF(VLOOKUP($X219,E!$B$3:'E'!$AN$500,18,FALSE)&lt;0.0001,FIXED(VLOOKUP($X219,E!$B$3:'E'!$AN$500,18,FALSE),6),IF(VLOOKUP($X219,E!$B$3:'E'!$AN$500,18,FALSE)&lt;0.001,FIXED(VLOOKUP($X219,E!$B$3:'E'!$AN$500,18,FALSE),5),IF(VLOOKUP($X219,E!$B$3:'E'!$AN$500,18,FALSE)&lt;0.01,FIXED(VLOOKUP($X219,E!$B$3:'E'!$AN$500,18,FALSE),4),IF(VLOOKUP($X219,E!$B$3:'E'!$AN$500,18,FALSE)&lt;0.1,FIXED(VLOOKUP($X219,E!$B$3:'E'!$AN$500,18,FALSE),3),IF(VLOOKUP($X219,E!$B$3:'E'!$AN$500,18,FALSE)&lt;1,FIXED(VLOOKUP($X219,E!$B$3:'E'!$AN$500,18,FALSE),2),IF(VLOOKUP($X219,E!$B$3:'E'!$AN$500,18,FALSE)&lt;10,FIXED(VLOOKUP($X219,E!$B$3:'E'!$AN$500,18,FALSE),1),VLOOKUP($X219,E!$B$3:'E'!$AN$500,18,FALSE))))))))),"-")</f>
        <v>-</v>
      </c>
      <c r="X219" s="40">
        <v>254</v>
      </c>
    </row>
    <row r="220" spans="1:25" ht="9" customHeight="1" x14ac:dyDescent="0.2">
      <c r="A220" s="104" t="s">
        <v>860</v>
      </c>
      <c r="E220" s="110" t="str">
        <f>IFERROR(IF(VLOOKUP($X220,E!$B$3:'E'!$AN$500,5,FALSE)=1000000000,"-",(IF(VLOOKUP($X220,E!$B$3:'E'!$AN$500,5,FALSE)&lt;0.0001,FIXED(VLOOKUP($X220,E!$B$3:'E'!$AN$500,5,FALSE),6),IF(VLOOKUP($X220,E!$B$3:'E'!$AN$500,5,FALSE)&lt;0.001,FIXED(VLOOKUP($X220,E!$B$3:'E'!$AN$500,5,FALSE),5),IF(VLOOKUP($X220,E!$B$3:'E'!$AN$500,5,FALSE)&lt;0.01,FIXED(VLOOKUP($X220,E!$B$3:'E'!$AN$500,5,FALSE),4),IF(VLOOKUP($X220,E!$B$3:'E'!$AN$500,5,FALSE)&lt;0.1,FIXED(VLOOKUP($X220,E!$B$3:'E'!$AN$500,5,FALSE),3),IF(VLOOKUP($X220,E!$B$3:'E'!$AN$500,5,FALSE)&lt;1,FIXED(VLOOKUP($X220,E!$B$3:'E'!$AN$500,5,FALSE),2),IF(VLOOKUP($X220,E!$B$3:'E'!$AN$500,5,FALSE)&lt;10,FIXED(VLOOKUP($X220,E!$B$3:'E'!$AN$500,5,FALSE),1),VLOOKUP($X220,E!$B$3:'E'!$AN$500,5,FALSE))))))))),"-")</f>
        <v>0,10</v>
      </c>
      <c r="G220" s="110" t="str">
        <f>IFERROR(IF(VLOOKUP($X220,E!$B$3:'E'!$AN$500,6,FALSE)=1000000000,"-",(IF(VLOOKUP($X220,E!$B$3:'E'!$AN$500,6,FALSE)&lt;0.0001,FIXED(VLOOKUP($X220,E!$B$3:'E'!$AN$500,6,FALSE),6),IF(VLOOKUP($X220,E!$B$3:'E'!$AN$500,6,FALSE)&lt;0.001,FIXED(VLOOKUP($X220,E!$B$3:'E'!$AN$500,6,FALSE),5),IF(VLOOKUP($X220,E!$B$3:'E'!$AN$500,6,FALSE)&lt;0.01,FIXED(VLOOKUP($X220,E!$B$3:'E'!$AN$500,6,FALSE),4),IF(VLOOKUP($X220,E!$B$3:'E'!$AN$500,6,FALSE)&lt;0.1,FIXED(VLOOKUP($X220,E!$B$3:'E'!$AN$500,6,FALSE),3),IF(VLOOKUP($X220,E!$B$3:'E'!$AN$500,6,FALSE)&lt;1,FIXED(VLOOKUP($X220,E!$B$3:'E'!$AN$500,6,FALSE),2),IF(VLOOKUP($X220,E!$B$3:'E'!$AN$500,6,FALSE)&lt;10,FIXED(VLOOKUP($X220,E!$B$3:'E'!$AN$500,6,FALSE),1),VLOOKUP($X220,E!$B$3:'E'!$AN$500,6,FALSE))))))))),"-")</f>
        <v>0,10</v>
      </c>
      <c r="I220" s="110" t="str">
        <f>IFERROR(IF(VLOOKUP($X220,E!$B$3:'E'!$AN$500,7,FALSE)=1000000000,"-",(IF(VLOOKUP($X220,E!$B$3:'E'!$AN$500,7,FALSE)&lt;0.0001,FIXED(VLOOKUP($X220,E!$B$3:'E'!$AN$500,7,FALSE),6),IF(VLOOKUP($X220,E!$B$3:'E'!$AN$500,7,FALSE)&lt;0.001,FIXED(VLOOKUP($X220,E!$B$3:'E'!$AN$500,7,FALSE),5),IF(VLOOKUP($X220,E!$B$3:'E'!$AN$500,7,FALSE)&lt;0.01,FIXED(VLOOKUP($X220,E!$B$3:'E'!$AN$500,7,FALSE),4),IF(VLOOKUP($X220,E!$B$3:'E'!$AN$500,7,FALSE)&lt;0.1,FIXED(VLOOKUP($X220,E!$B$3:'E'!$AN$500,7,FALSE),3),IF(VLOOKUP($X220,E!$B$3:'E'!$AN$500,7,FALSE)&lt;1,FIXED(VLOOKUP($X220,E!$B$3:'E'!$AN$500,7,FALSE),2),IF(VLOOKUP($X220,E!$B$3:'E'!$AN$500,7,FALSE)&lt;10,FIXED(VLOOKUP($X220,E!$B$3:'E'!$AN$500,7,FALSE),1),VLOOKUP($X220,E!$B$3:'E'!$AN$500,7,FALSE))))))))),"-")</f>
        <v>0,10</v>
      </c>
      <c r="K220" s="110" t="str">
        <f>IFERROR(IF(VLOOKUP($X220,E!$B$3:'E'!$AN$500,8,FALSE)=1000000000,"-",(IF(VLOOKUP($X220,E!$B$3:'E'!$AN$500,8,FALSE)&lt;0.0001,FIXED(VLOOKUP($X220,E!$B$3:'E'!$AN$500,8,FALSE),6),IF(VLOOKUP($X220,E!$B$3:'E'!$AN$500,8,FALSE)&lt;0.001,FIXED(VLOOKUP($X220,E!$B$3:'E'!$AN$500,8,FALSE),5),IF(VLOOKUP($X220,E!$B$3:'E'!$AN$500,8,FALSE)&lt;0.01,FIXED(VLOOKUP($X220,E!$B$3:'E'!$AN$500,8,FALSE),4),IF(VLOOKUP($X220,E!$B$3:'E'!$AN$500,8,FALSE)&lt;0.1,FIXED(VLOOKUP($X220,E!$B$3:'E'!$AN$500,8,FALSE),3),IF(VLOOKUP($X220,E!$B$3:'E'!$AN$500,8,FALSE)&lt;1,FIXED(VLOOKUP($X220,E!$B$3:'E'!$AN$500,8,FALSE),2),IF(VLOOKUP($X220,E!$B$3:'E'!$AN$500,8,FALSE)&lt;10,FIXED(VLOOKUP($X220,E!$B$3:'E'!$AN$500,8,FALSE),1),VLOOKUP($X220,E!$B$3:'E'!$AN$500,8,FALSE))))))))),"-")</f>
        <v>-</v>
      </c>
      <c r="L220" s="39" t="str">
        <f t="shared" si="15"/>
        <v>(1)</v>
      </c>
      <c r="M220" s="110" t="str">
        <f>IFERROR(IF(VLOOKUP($X220,E!$B$3:'E'!$AN$500,9,FALSE)=1000000000,"-",(IF(VLOOKUP($X220,E!$B$3:'E'!$AN$500,9,FALSE)&lt;0.0001,FIXED(VLOOKUP($X220,E!$B$3:'E'!$AN$500,9,FALSE),6),IF(VLOOKUP($X220,E!$B$3:'E'!$AN$500,9,FALSE)&lt;0.001,FIXED(VLOOKUP($X220,E!$B$3:'E'!$AN$500,9,FALSE),5),IF(VLOOKUP($X220,E!$B$3:'E'!$AN$500,9,FALSE)&lt;0.01,FIXED(VLOOKUP($X220,E!$B$3:'E'!$AN$500,9,FALSE),4),IF(VLOOKUP($X220,E!$B$3:'E'!$AN$500,9,FALSE)&lt;0.1,FIXED(VLOOKUP($X220,E!$B$3:'E'!$AN$500,9,FALSE),3),IF(VLOOKUP($X220,E!$B$3:'E'!$AN$500,9,FALSE)&lt;1,FIXED(VLOOKUP($X220,E!$B$3:'E'!$AN$500,9,FALSE),2),IF(VLOOKUP($X220,E!$B$3:'E'!$AN$500,9,FALSE)&lt;10,FIXED(VLOOKUP($X220,E!$B$3:'E'!$AN$500,9,FALSE),1),VLOOKUP($X220,E!$B$3:'E'!$AN$500,9,FALSE))))))))),"-")</f>
        <v>-</v>
      </c>
      <c r="N220" s="39" t="str">
        <f t="shared" si="16"/>
        <v>(1)</v>
      </c>
      <c r="O220" s="110" t="str">
        <f>IFERROR(IF(VLOOKUP($X220,E!$B$3:'E'!$AN$500,10,FALSE)=1000000000,"-",(IF(VLOOKUP($X220,E!$B$3:'E'!$AN$500,10,FALSE)&lt;0.0001,FIXED(VLOOKUP($X220,E!$B$3:'E'!$AN$500,10,FALSE),6),IF(VLOOKUP($X220,E!$B$3:'E'!$AN$500,10,FALSE)&lt;0.001,FIXED(VLOOKUP($X220,E!$B$3:'E'!$AN$500,10,FALSE),5),IF(VLOOKUP($X220,E!$B$3:'E'!$AN$500,10,FALSE)&lt;0.01,FIXED(VLOOKUP($X220,E!$B$3:'E'!$AN$500,10,FALSE),4),IF(VLOOKUP($X220,E!$B$3:'E'!$AN$500,10,FALSE)&lt;0.1,FIXED(VLOOKUP($X220,E!$B$3:'E'!$AN$500,10,FALSE),3),IF(VLOOKUP($X220,E!$B$3:'E'!$AN$500,10,FALSE)&lt;1,FIXED(VLOOKUP($X220,E!$B$3:'E'!$AN$500,10,FALSE),2),IF(VLOOKUP($X220,E!$B$3:'E'!$AN$500,10,FALSE)&lt;10,FIXED(VLOOKUP($X220,E!$B$3:'E'!$AN$500,10,FALSE),1),VLOOKUP($X220,E!$B$3:'E'!$AN$500,10,FALSE))))))))),"-")</f>
        <v>-</v>
      </c>
      <c r="Q220" s="110" t="str">
        <f>IFERROR(IF(VLOOKUP($X220,E!$B$3:'E'!$AN$500,11,FALSE)=1000000000,"-",(IF(VLOOKUP($X220,E!$B$3:'E'!$AN$500,11,FALSE)&lt;0.0001,FIXED(VLOOKUP($X220,E!$B$3:'E'!$AN$500,11,FALSE),6),IF(VLOOKUP($X220,E!$B$3:'E'!$AN$500,11,FALSE)&lt;0.001,FIXED(VLOOKUP($X220,E!$B$3:'E'!$AN$500,11,FALSE),5),IF(VLOOKUP($X220,E!$B$3:'E'!$AN$500,11,FALSE)&lt;0.01,FIXED(VLOOKUP($X220,E!$B$3:'E'!$AN$500,11,FALSE),4),IF(VLOOKUP($X220,E!$B$3:'E'!$AN$500,11,FALSE)&lt;0.1,FIXED(VLOOKUP($X220,E!$B$3:'E'!$AN$500,11,FALSE),3),IF(VLOOKUP($X220,E!$B$3:'E'!$AN$500,11,FALSE)&lt;1,FIXED(VLOOKUP($X220,E!$B$3:'E'!$AN$500,11,FALSE),2),IF(VLOOKUP($X220,E!$B$3:'E'!$AN$500,11,FALSE)&lt;10,FIXED(VLOOKUP($X220,E!$B$3:'E'!$AN$500,11,FALSE),1),VLOOKUP($X220,E!$B$3:'E'!$AN$500,11,FALSE))))))))),"-")</f>
        <v>-</v>
      </c>
      <c r="S220" s="110" t="str">
        <f>IFERROR(IF(VLOOKUP($X220,E!$B$3:'E'!$AN$500,12,FALSE)=1000000000,"-",(IF(VLOOKUP($X220,E!$B$3:'E'!$AN$500,12,FALSE)&lt;0.0001,FIXED(VLOOKUP($X220,E!$B$3:'E'!$AN$500,12,FALSE),6),IF(VLOOKUP($X220,E!$B$3:'E'!$AN$500,12,FALSE)&lt;0.001,FIXED(VLOOKUP($X220,E!$B$3:'E'!$AN$500,12,FALSE),5),IF(VLOOKUP($X220,E!$B$3:'E'!$AN$500,12,FALSE)&lt;0.01,FIXED(VLOOKUP($X220,E!$B$3:'E'!$AN$500,12,FALSE),4),IF(VLOOKUP($X220,E!$B$3:'E'!$AN$500,12,FALSE)&lt;0.1,FIXED(VLOOKUP($X220,E!$B$3:'E'!$AN$500,12,FALSE),3),IF(VLOOKUP($X220,E!$B$3:'E'!$AN$500,12,FALSE)&lt;1,FIXED(VLOOKUP($X220,E!$B$3:'E'!$AN$500,12,FALSE),2),IF(VLOOKUP($X220,E!$B$3:'E'!$AN$500,12,FALSE)&lt;10,FIXED(VLOOKUP($X220,E!$B$3:'E'!$AN$500,12,FALSE),1),VLOOKUP($X220,E!$B$3:'E'!$AN$500,12,FALSE))))))))),"-")</f>
        <v>-</v>
      </c>
      <c r="U220" s="110" t="str">
        <f>IFERROR(IF(VLOOKUP($X220,E!$B$3:'E'!$AN$500,18,FALSE)=1000000000,"-",(IF(VLOOKUP($X220,E!$B$3:'E'!$AN$500,18,FALSE)&lt;0.0001,FIXED(VLOOKUP($X220,E!$B$3:'E'!$AN$500,18,FALSE),6),IF(VLOOKUP($X220,E!$B$3:'E'!$AN$500,18,FALSE)&lt;0.001,FIXED(VLOOKUP($X220,E!$B$3:'E'!$AN$500,18,FALSE),5),IF(VLOOKUP($X220,E!$B$3:'E'!$AN$500,18,FALSE)&lt;0.01,FIXED(VLOOKUP($X220,E!$B$3:'E'!$AN$500,18,FALSE),4),IF(VLOOKUP($X220,E!$B$3:'E'!$AN$500,18,FALSE)&lt;0.1,FIXED(VLOOKUP($X220,E!$B$3:'E'!$AN$500,18,FALSE),3),IF(VLOOKUP($X220,E!$B$3:'E'!$AN$500,18,FALSE)&lt;1,FIXED(VLOOKUP($X220,E!$B$3:'E'!$AN$500,18,FALSE),2),IF(VLOOKUP($X220,E!$B$3:'E'!$AN$500,18,FALSE)&lt;10,FIXED(VLOOKUP($X220,E!$B$3:'E'!$AN$500,18,FALSE),1),VLOOKUP($X220,E!$B$3:'E'!$AN$500,18,FALSE))))))))),"-")</f>
        <v>-</v>
      </c>
      <c r="X220" s="40">
        <v>785</v>
      </c>
    </row>
    <row r="221" spans="1:25" ht="9" customHeight="1" x14ac:dyDescent="0.2">
      <c r="A221" s="104" t="s">
        <v>2260</v>
      </c>
      <c r="E221" s="110" t="str">
        <f>IFERROR(IF(VLOOKUP($X221,E!$B$3:'E'!$AN$500,5,FALSE)=1000000000,"-",(IF(VLOOKUP($X221,E!$B$3:'E'!$AN$500,5,FALSE)&lt;0.0001,FIXED(VLOOKUP($X221,E!$B$3:'E'!$AN$500,5,FALSE),6),IF(VLOOKUP($X221,E!$B$3:'E'!$AN$500,5,FALSE)&lt;0.001,FIXED(VLOOKUP($X221,E!$B$3:'E'!$AN$500,5,FALSE),5),IF(VLOOKUP($X221,E!$B$3:'E'!$AN$500,5,FALSE)&lt;0.01,FIXED(VLOOKUP($X221,E!$B$3:'E'!$AN$500,5,FALSE),4),IF(VLOOKUP($X221,E!$B$3:'E'!$AN$500,5,FALSE)&lt;0.1,FIXED(VLOOKUP($X221,E!$B$3:'E'!$AN$500,5,FALSE),3),IF(VLOOKUP($X221,E!$B$3:'E'!$AN$500,5,FALSE)&lt;1,FIXED(VLOOKUP($X221,E!$B$3:'E'!$AN$500,5,FALSE),2),IF(VLOOKUP($X221,E!$B$3:'E'!$AN$500,5,FALSE)&lt;10,FIXED(VLOOKUP($X221,E!$B$3:'E'!$AN$500,5,FALSE),1),VLOOKUP($X221,E!$B$3:'E'!$AN$500,5,FALSE))))))))),"-")</f>
        <v>0,75</v>
      </c>
      <c r="G221" s="110" t="str">
        <f>IFERROR(IF(VLOOKUP($X221,E!$B$3:'E'!$AN$500,6,FALSE)=1000000000,"-",(IF(VLOOKUP($X221,E!$B$3:'E'!$AN$500,6,FALSE)&lt;0.0001,FIXED(VLOOKUP($X221,E!$B$3:'E'!$AN$500,6,FALSE),6),IF(VLOOKUP($X221,E!$B$3:'E'!$AN$500,6,FALSE)&lt;0.001,FIXED(VLOOKUP($X221,E!$B$3:'E'!$AN$500,6,FALSE),5),IF(VLOOKUP($X221,E!$B$3:'E'!$AN$500,6,FALSE)&lt;0.01,FIXED(VLOOKUP($X221,E!$B$3:'E'!$AN$500,6,FALSE),4),IF(VLOOKUP($X221,E!$B$3:'E'!$AN$500,6,FALSE)&lt;0.1,FIXED(VLOOKUP($X221,E!$B$3:'E'!$AN$500,6,FALSE),3),IF(VLOOKUP($X221,E!$B$3:'E'!$AN$500,6,FALSE)&lt;1,FIXED(VLOOKUP($X221,E!$B$3:'E'!$AN$500,6,FALSE),2),IF(VLOOKUP($X221,E!$B$3:'E'!$AN$500,6,FALSE)&lt;10,FIXED(VLOOKUP($X221,E!$B$3:'E'!$AN$500,6,FALSE),1),VLOOKUP($X221,E!$B$3:'E'!$AN$500,6,FALSE))))))))),"-")</f>
        <v>0,75</v>
      </c>
      <c r="I221" s="110" t="str">
        <f>IFERROR(IF(VLOOKUP($X221,E!$B$3:'E'!$AN$500,7,FALSE)=1000000000,"-",(IF(VLOOKUP($X221,E!$B$3:'E'!$AN$500,7,FALSE)&lt;0.0001,FIXED(VLOOKUP($X221,E!$B$3:'E'!$AN$500,7,FALSE),6),IF(VLOOKUP($X221,E!$B$3:'E'!$AN$500,7,FALSE)&lt;0.001,FIXED(VLOOKUP($X221,E!$B$3:'E'!$AN$500,7,FALSE),5),IF(VLOOKUP($X221,E!$B$3:'E'!$AN$500,7,FALSE)&lt;0.01,FIXED(VLOOKUP($X221,E!$B$3:'E'!$AN$500,7,FALSE),4),IF(VLOOKUP($X221,E!$B$3:'E'!$AN$500,7,FALSE)&lt;0.1,FIXED(VLOOKUP($X221,E!$B$3:'E'!$AN$500,7,FALSE),3),IF(VLOOKUP($X221,E!$B$3:'E'!$AN$500,7,FALSE)&lt;1,FIXED(VLOOKUP($X221,E!$B$3:'E'!$AN$500,7,FALSE),2),IF(VLOOKUP($X221,E!$B$3:'E'!$AN$500,7,FALSE)&lt;10,FIXED(VLOOKUP($X221,E!$B$3:'E'!$AN$500,7,FALSE),1),VLOOKUP($X221,E!$B$3:'E'!$AN$500,7,FALSE))))))))),"-")</f>
        <v>0,75</v>
      </c>
      <c r="K221" s="110" t="str">
        <f>IFERROR(IF(VLOOKUP($X221,E!$B$3:'E'!$AN$500,8,FALSE)=1000000000,"-",(IF(VLOOKUP($X221,E!$B$3:'E'!$AN$500,8,FALSE)&lt;0.0001,FIXED(VLOOKUP($X221,E!$B$3:'E'!$AN$500,8,FALSE),6),IF(VLOOKUP($X221,E!$B$3:'E'!$AN$500,8,FALSE)&lt;0.001,FIXED(VLOOKUP($X221,E!$B$3:'E'!$AN$500,8,FALSE),5),IF(VLOOKUP($X221,E!$B$3:'E'!$AN$500,8,FALSE)&lt;0.01,FIXED(VLOOKUP($X221,E!$B$3:'E'!$AN$500,8,FALSE),4),IF(VLOOKUP($X221,E!$B$3:'E'!$AN$500,8,FALSE)&lt;0.1,FIXED(VLOOKUP($X221,E!$B$3:'E'!$AN$500,8,FALSE),3),IF(VLOOKUP($X221,E!$B$3:'E'!$AN$500,8,FALSE)&lt;1,FIXED(VLOOKUP($X221,E!$B$3:'E'!$AN$500,8,FALSE),2),IF(VLOOKUP($X221,E!$B$3:'E'!$AN$500,8,FALSE)&lt;10,FIXED(VLOOKUP($X221,E!$B$3:'E'!$AN$500,8,FALSE),1),VLOOKUP($X221,E!$B$3:'E'!$AN$500,8,FALSE))))))))),"-")</f>
        <v>-</v>
      </c>
      <c r="L221" s="39" t="str">
        <f t="shared" si="15"/>
        <v>(1)</v>
      </c>
      <c r="M221" s="110" t="str">
        <f>IFERROR(IF(VLOOKUP($X221,E!$B$3:'E'!$AN$500,9,FALSE)=1000000000,"-",(IF(VLOOKUP($X221,E!$B$3:'E'!$AN$500,9,FALSE)&lt;0.0001,FIXED(VLOOKUP($X221,E!$B$3:'E'!$AN$500,9,FALSE),6),IF(VLOOKUP($X221,E!$B$3:'E'!$AN$500,9,FALSE)&lt;0.001,FIXED(VLOOKUP($X221,E!$B$3:'E'!$AN$500,9,FALSE),5),IF(VLOOKUP($X221,E!$B$3:'E'!$AN$500,9,FALSE)&lt;0.01,FIXED(VLOOKUP($X221,E!$B$3:'E'!$AN$500,9,FALSE),4),IF(VLOOKUP($X221,E!$B$3:'E'!$AN$500,9,FALSE)&lt;0.1,FIXED(VLOOKUP($X221,E!$B$3:'E'!$AN$500,9,FALSE),3),IF(VLOOKUP($X221,E!$B$3:'E'!$AN$500,9,FALSE)&lt;1,FIXED(VLOOKUP($X221,E!$B$3:'E'!$AN$500,9,FALSE),2),IF(VLOOKUP($X221,E!$B$3:'E'!$AN$500,9,FALSE)&lt;10,FIXED(VLOOKUP($X221,E!$B$3:'E'!$AN$500,9,FALSE),1),VLOOKUP($X221,E!$B$3:'E'!$AN$500,9,FALSE))))))))),"-")</f>
        <v>-</v>
      </c>
      <c r="N221" s="39" t="str">
        <f t="shared" si="16"/>
        <v>(1)</v>
      </c>
      <c r="O221" s="110" t="str">
        <f>IFERROR(IF(VLOOKUP($X221,E!$B$3:'E'!$AN$500,10,FALSE)=1000000000,"-",(IF(VLOOKUP($X221,E!$B$3:'E'!$AN$500,10,FALSE)&lt;0.0001,FIXED(VLOOKUP($X221,E!$B$3:'E'!$AN$500,10,FALSE),6),IF(VLOOKUP($X221,E!$B$3:'E'!$AN$500,10,FALSE)&lt;0.001,FIXED(VLOOKUP($X221,E!$B$3:'E'!$AN$500,10,FALSE),5),IF(VLOOKUP($X221,E!$B$3:'E'!$AN$500,10,FALSE)&lt;0.01,FIXED(VLOOKUP($X221,E!$B$3:'E'!$AN$500,10,FALSE),4),IF(VLOOKUP($X221,E!$B$3:'E'!$AN$500,10,FALSE)&lt;0.1,FIXED(VLOOKUP($X221,E!$B$3:'E'!$AN$500,10,FALSE),3),IF(VLOOKUP($X221,E!$B$3:'E'!$AN$500,10,FALSE)&lt;1,FIXED(VLOOKUP($X221,E!$B$3:'E'!$AN$500,10,FALSE),2),IF(VLOOKUP($X221,E!$B$3:'E'!$AN$500,10,FALSE)&lt;10,FIXED(VLOOKUP($X221,E!$B$3:'E'!$AN$500,10,FALSE),1),VLOOKUP($X221,E!$B$3:'E'!$AN$500,10,FALSE))))))))),"-")</f>
        <v>-</v>
      </c>
      <c r="Q221" s="110" t="str">
        <f>IFERROR(IF(VLOOKUP($X221,E!$B$3:'E'!$AN$500,11,FALSE)=1000000000,"-",(IF(VLOOKUP($X221,E!$B$3:'E'!$AN$500,11,FALSE)&lt;0.0001,FIXED(VLOOKUP($X221,E!$B$3:'E'!$AN$500,11,FALSE),6),IF(VLOOKUP($X221,E!$B$3:'E'!$AN$500,11,FALSE)&lt;0.001,FIXED(VLOOKUP($X221,E!$B$3:'E'!$AN$500,11,FALSE),5),IF(VLOOKUP($X221,E!$B$3:'E'!$AN$500,11,FALSE)&lt;0.01,FIXED(VLOOKUP($X221,E!$B$3:'E'!$AN$500,11,FALSE),4),IF(VLOOKUP($X221,E!$B$3:'E'!$AN$500,11,FALSE)&lt;0.1,FIXED(VLOOKUP($X221,E!$B$3:'E'!$AN$500,11,FALSE),3),IF(VLOOKUP($X221,E!$B$3:'E'!$AN$500,11,FALSE)&lt;1,FIXED(VLOOKUP($X221,E!$B$3:'E'!$AN$500,11,FALSE),2),IF(VLOOKUP($X221,E!$B$3:'E'!$AN$500,11,FALSE)&lt;10,FIXED(VLOOKUP($X221,E!$B$3:'E'!$AN$500,11,FALSE),1),VLOOKUP($X221,E!$B$3:'E'!$AN$500,11,FALSE))))))))),"-")</f>
        <v>-</v>
      </c>
      <c r="S221" s="110" t="str">
        <f>IFERROR(IF(VLOOKUP($X221,E!$B$3:'E'!$AN$500,12,FALSE)=1000000000,"-",(IF(VLOOKUP($X221,E!$B$3:'E'!$AN$500,12,FALSE)&lt;0.0001,FIXED(VLOOKUP($X221,E!$B$3:'E'!$AN$500,12,FALSE),6),IF(VLOOKUP($X221,E!$B$3:'E'!$AN$500,12,FALSE)&lt;0.001,FIXED(VLOOKUP($X221,E!$B$3:'E'!$AN$500,12,FALSE),5),IF(VLOOKUP($X221,E!$B$3:'E'!$AN$500,12,FALSE)&lt;0.01,FIXED(VLOOKUP($X221,E!$B$3:'E'!$AN$500,12,FALSE),4),IF(VLOOKUP($X221,E!$B$3:'E'!$AN$500,12,FALSE)&lt;0.1,FIXED(VLOOKUP($X221,E!$B$3:'E'!$AN$500,12,FALSE),3),IF(VLOOKUP($X221,E!$B$3:'E'!$AN$500,12,FALSE)&lt;1,FIXED(VLOOKUP($X221,E!$B$3:'E'!$AN$500,12,FALSE),2),IF(VLOOKUP($X221,E!$B$3:'E'!$AN$500,12,FALSE)&lt;10,FIXED(VLOOKUP($X221,E!$B$3:'E'!$AN$500,12,FALSE),1),VLOOKUP($X221,E!$B$3:'E'!$AN$500,12,FALSE))))))))),"-")</f>
        <v>-</v>
      </c>
      <c r="U221" s="110" t="str">
        <f>IFERROR(IF(VLOOKUP($X221,E!$B$3:'E'!$AN$500,18,FALSE)=1000000000,"-",(IF(VLOOKUP($X221,E!$B$3:'E'!$AN$500,18,FALSE)&lt;0.0001,FIXED(VLOOKUP($X221,E!$B$3:'E'!$AN$500,18,FALSE),6),IF(VLOOKUP($X221,E!$B$3:'E'!$AN$500,18,FALSE)&lt;0.001,FIXED(VLOOKUP($X221,E!$B$3:'E'!$AN$500,18,FALSE),5),IF(VLOOKUP($X221,E!$B$3:'E'!$AN$500,18,FALSE)&lt;0.01,FIXED(VLOOKUP($X221,E!$B$3:'E'!$AN$500,18,FALSE),4),IF(VLOOKUP($X221,E!$B$3:'E'!$AN$500,18,FALSE)&lt;0.1,FIXED(VLOOKUP($X221,E!$B$3:'E'!$AN$500,18,FALSE),3),IF(VLOOKUP($X221,E!$B$3:'E'!$AN$500,18,FALSE)&lt;1,FIXED(VLOOKUP($X221,E!$B$3:'E'!$AN$500,18,FALSE),2),IF(VLOOKUP($X221,E!$B$3:'E'!$AN$500,18,FALSE)&lt;10,FIXED(VLOOKUP($X221,E!$B$3:'E'!$AN$500,18,FALSE),1),VLOOKUP($X221,E!$B$3:'E'!$AN$500,18,FALSE))))))))),"-")</f>
        <v>-</v>
      </c>
      <c r="X221" s="40">
        <v>174</v>
      </c>
    </row>
    <row r="222" spans="1:25" ht="9" customHeight="1" x14ac:dyDescent="0.2">
      <c r="A222" s="104" t="s">
        <v>768</v>
      </c>
      <c r="E222" s="110" t="str">
        <f>IFERROR(IF(VLOOKUP($X222,E!$B$3:'E'!$AN$500,5,FALSE)=1000000000,"-",(IF(VLOOKUP($X222,E!$B$3:'E'!$AN$500,5,FALSE)&lt;0.0001,FIXED(VLOOKUP($X222,E!$B$3:'E'!$AN$500,5,FALSE),6),IF(VLOOKUP($X222,E!$B$3:'E'!$AN$500,5,FALSE)&lt;0.001,FIXED(VLOOKUP($X222,E!$B$3:'E'!$AN$500,5,FALSE),5),IF(VLOOKUP($X222,E!$B$3:'E'!$AN$500,5,FALSE)&lt;0.01,FIXED(VLOOKUP($X222,E!$B$3:'E'!$AN$500,5,FALSE),4),IF(VLOOKUP($X222,E!$B$3:'E'!$AN$500,5,FALSE)&lt;0.1,FIXED(VLOOKUP($X222,E!$B$3:'E'!$AN$500,5,FALSE),3),IF(VLOOKUP($X222,E!$B$3:'E'!$AN$500,5,FALSE)&lt;1,FIXED(VLOOKUP($X222,E!$B$3:'E'!$AN$500,5,FALSE),2),IF(VLOOKUP($X222,E!$B$3:'E'!$AN$500,5,FALSE)&lt;10,FIXED(VLOOKUP($X222,E!$B$3:'E'!$AN$500,5,FALSE),1),VLOOKUP($X222,E!$B$3:'E'!$AN$500,5,FALSE))))))))),"-")</f>
        <v>3,0</v>
      </c>
      <c r="G222" s="110" t="str">
        <f>IFERROR(IF(VLOOKUP($X222,E!$B$3:'E'!$AN$500,6,FALSE)=1000000000,"-",(IF(VLOOKUP($X222,E!$B$3:'E'!$AN$500,6,FALSE)&lt;0.0001,FIXED(VLOOKUP($X222,E!$B$3:'E'!$AN$500,6,FALSE),6),IF(VLOOKUP($X222,E!$B$3:'E'!$AN$500,6,FALSE)&lt;0.001,FIXED(VLOOKUP($X222,E!$B$3:'E'!$AN$500,6,FALSE),5),IF(VLOOKUP($X222,E!$B$3:'E'!$AN$500,6,FALSE)&lt;0.01,FIXED(VLOOKUP($X222,E!$B$3:'E'!$AN$500,6,FALSE),4),IF(VLOOKUP($X222,E!$B$3:'E'!$AN$500,6,FALSE)&lt;0.1,FIXED(VLOOKUP($X222,E!$B$3:'E'!$AN$500,6,FALSE),3),IF(VLOOKUP($X222,E!$B$3:'E'!$AN$500,6,FALSE)&lt;1,FIXED(VLOOKUP($X222,E!$B$3:'E'!$AN$500,6,FALSE),2),IF(VLOOKUP($X222,E!$B$3:'E'!$AN$500,6,FALSE)&lt;10,FIXED(VLOOKUP($X222,E!$B$3:'E'!$AN$500,6,FALSE),1),VLOOKUP($X222,E!$B$3:'E'!$AN$500,6,FALSE))))))))),"-")</f>
        <v>3,0</v>
      </c>
      <c r="I222" s="110" t="str">
        <f>IFERROR(IF(VLOOKUP($X222,E!$B$3:'E'!$AN$500,7,FALSE)=1000000000,"-",(IF(VLOOKUP($X222,E!$B$3:'E'!$AN$500,7,FALSE)&lt;0.0001,FIXED(VLOOKUP($X222,E!$B$3:'E'!$AN$500,7,FALSE),6),IF(VLOOKUP($X222,E!$B$3:'E'!$AN$500,7,FALSE)&lt;0.001,FIXED(VLOOKUP($X222,E!$B$3:'E'!$AN$500,7,FALSE),5),IF(VLOOKUP($X222,E!$B$3:'E'!$AN$500,7,FALSE)&lt;0.01,FIXED(VLOOKUP($X222,E!$B$3:'E'!$AN$500,7,FALSE),4),IF(VLOOKUP($X222,E!$B$3:'E'!$AN$500,7,FALSE)&lt;0.1,FIXED(VLOOKUP($X222,E!$B$3:'E'!$AN$500,7,FALSE),3),IF(VLOOKUP($X222,E!$B$3:'E'!$AN$500,7,FALSE)&lt;1,FIXED(VLOOKUP($X222,E!$B$3:'E'!$AN$500,7,FALSE),2),IF(VLOOKUP($X222,E!$B$3:'E'!$AN$500,7,FALSE)&lt;10,FIXED(VLOOKUP($X222,E!$B$3:'E'!$AN$500,7,FALSE),1),VLOOKUP($X222,E!$B$3:'E'!$AN$500,7,FALSE))))))))),"-")</f>
        <v>3,0</v>
      </c>
      <c r="K222" s="110" t="str">
        <f>IFERROR(IF(VLOOKUP($X222,E!$B$3:'E'!$AN$500,8,FALSE)=1000000000,"-",(IF(VLOOKUP($X222,E!$B$3:'E'!$AN$500,8,FALSE)&lt;0.0001,FIXED(VLOOKUP($X222,E!$B$3:'E'!$AN$500,8,FALSE),6),IF(VLOOKUP($X222,E!$B$3:'E'!$AN$500,8,FALSE)&lt;0.001,FIXED(VLOOKUP($X222,E!$B$3:'E'!$AN$500,8,FALSE),5),IF(VLOOKUP($X222,E!$B$3:'E'!$AN$500,8,FALSE)&lt;0.01,FIXED(VLOOKUP($X222,E!$B$3:'E'!$AN$500,8,FALSE),4),IF(VLOOKUP($X222,E!$B$3:'E'!$AN$500,8,FALSE)&lt;0.1,FIXED(VLOOKUP($X222,E!$B$3:'E'!$AN$500,8,FALSE),3),IF(VLOOKUP($X222,E!$B$3:'E'!$AN$500,8,FALSE)&lt;1,FIXED(VLOOKUP($X222,E!$B$3:'E'!$AN$500,8,FALSE),2),IF(VLOOKUP($X222,E!$B$3:'E'!$AN$500,8,FALSE)&lt;10,FIXED(VLOOKUP($X222,E!$B$3:'E'!$AN$500,8,FALSE),1),VLOOKUP($X222,E!$B$3:'E'!$AN$500,8,FALSE))))))))),"-")</f>
        <v>-</v>
      </c>
      <c r="L222" s="39" t="str">
        <f t="shared" si="15"/>
        <v>(1)</v>
      </c>
      <c r="M222" s="110" t="str">
        <f>IFERROR(IF(VLOOKUP($X222,E!$B$3:'E'!$AN$500,9,FALSE)=1000000000,"-",(IF(VLOOKUP($X222,E!$B$3:'E'!$AN$500,9,FALSE)&lt;0.0001,FIXED(VLOOKUP($X222,E!$B$3:'E'!$AN$500,9,FALSE),6),IF(VLOOKUP($X222,E!$B$3:'E'!$AN$500,9,FALSE)&lt;0.001,FIXED(VLOOKUP($X222,E!$B$3:'E'!$AN$500,9,FALSE),5),IF(VLOOKUP($X222,E!$B$3:'E'!$AN$500,9,FALSE)&lt;0.01,FIXED(VLOOKUP($X222,E!$B$3:'E'!$AN$500,9,FALSE),4),IF(VLOOKUP($X222,E!$B$3:'E'!$AN$500,9,FALSE)&lt;0.1,FIXED(VLOOKUP($X222,E!$B$3:'E'!$AN$500,9,FALSE),3),IF(VLOOKUP($X222,E!$B$3:'E'!$AN$500,9,FALSE)&lt;1,FIXED(VLOOKUP($X222,E!$B$3:'E'!$AN$500,9,FALSE),2),IF(VLOOKUP($X222,E!$B$3:'E'!$AN$500,9,FALSE)&lt;10,FIXED(VLOOKUP($X222,E!$B$3:'E'!$AN$500,9,FALSE),1),VLOOKUP($X222,E!$B$3:'E'!$AN$500,9,FALSE))))))))),"-")</f>
        <v>-</v>
      </c>
      <c r="N222" s="39" t="str">
        <f t="shared" si="16"/>
        <v>(1)</v>
      </c>
      <c r="O222" s="110" t="str">
        <f>IFERROR(IF(VLOOKUP($X222,E!$B$3:'E'!$AN$500,10,FALSE)=1000000000,"-",(IF(VLOOKUP($X222,E!$B$3:'E'!$AN$500,10,FALSE)&lt;0.0001,FIXED(VLOOKUP($X222,E!$B$3:'E'!$AN$500,10,FALSE),6),IF(VLOOKUP($X222,E!$B$3:'E'!$AN$500,10,FALSE)&lt;0.001,FIXED(VLOOKUP($X222,E!$B$3:'E'!$AN$500,10,FALSE),5),IF(VLOOKUP($X222,E!$B$3:'E'!$AN$500,10,FALSE)&lt;0.01,FIXED(VLOOKUP($X222,E!$B$3:'E'!$AN$500,10,FALSE),4),IF(VLOOKUP($X222,E!$B$3:'E'!$AN$500,10,FALSE)&lt;0.1,FIXED(VLOOKUP($X222,E!$B$3:'E'!$AN$500,10,FALSE),3),IF(VLOOKUP($X222,E!$B$3:'E'!$AN$500,10,FALSE)&lt;1,FIXED(VLOOKUP($X222,E!$B$3:'E'!$AN$500,10,FALSE),2),IF(VLOOKUP($X222,E!$B$3:'E'!$AN$500,10,FALSE)&lt;10,FIXED(VLOOKUP($X222,E!$B$3:'E'!$AN$500,10,FALSE),1),VLOOKUP($X222,E!$B$3:'E'!$AN$500,10,FALSE))))))))),"-")</f>
        <v>-</v>
      </c>
      <c r="Q222" s="110" t="str">
        <f>IFERROR(IF(VLOOKUP($X222,E!$B$3:'E'!$AN$500,11,FALSE)=1000000000,"-",(IF(VLOOKUP($X222,E!$B$3:'E'!$AN$500,11,FALSE)&lt;0.0001,FIXED(VLOOKUP($X222,E!$B$3:'E'!$AN$500,11,FALSE),6),IF(VLOOKUP($X222,E!$B$3:'E'!$AN$500,11,FALSE)&lt;0.001,FIXED(VLOOKUP($X222,E!$B$3:'E'!$AN$500,11,FALSE),5),IF(VLOOKUP($X222,E!$B$3:'E'!$AN$500,11,FALSE)&lt;0.01,FIXED(VLOOKUP($X222,E!$B$3:'E'!$AN$500,11,FALSE),4),IF(VLOOKUP($X222,E!$B$3:'E'!$AN$500,11,FALSE)&lt;0.1,FIXED(VLOOKUP($X222,E!$B$3:'E'!$AN$500,11,FALSE),3),IF(VLOOKUP($X222,E!$B$3:'E'!$AN$500,11,FALSE)&lt;1,FIXED(VLOOKUP($X222,E!$B$3:'E'!$AN$500,11,FALSE),2),IF(VLOOKUP($X222,E!$B$3:'E'!$AN$500,11,FALSE)&lt;10,FIXED(VLOOKUP($X222,E!$B$3:'E'!$AN$500,11,FALSE),1),VLOOKUP($X222,E!$B$3:'E'!$AN$500,11,FALSE))))))))),"-")</f>
        <v>-</v>
      </c>
      <c r="S222" s="110" t="str">
        <f>IFERROR(IF(VLOOKUP($X222,E!$B$3:'E'!$AN$500,12,FALSE)=1000000000,"-",(IF(VLOOKUP($X222,E!$B$3:'E'!$AN$500,12,FALSE)&lt;0.0001,FIXED(VLOOKUP($X222,E!$B$3:'E'!$AN$500,12,FALSE),6),IF(VLOOKUP($X222,E!$B$3:'E'!$AN$500,12,FALSE)&lt;0.001,FIXED(VLOOKUP($X222,E!$B$3:'E'!$AN$500,12,FALSE),5),IF(VLOOKUP($X222,E!$B$3:'E'!$AN$500,12,FALSE)&lt;0.01,FIXED(VLOOKUP($X222,E!$B$3:'E'!$AN$500,12,FALSE),4),IF(VLOOKUP($X222,E!$B$3:'E'!$AN$500,12,FALSE)&lt;0.1,FIXED(VLOOKUP($X222,E!$B$3:'E'!$AN$500,12,FALSE),3),IF(VLOOKUP($X222,E!$B$3:'E'!$AN$500,12,FALSE)&lt;1,FIXED(VLOOKUP($X222,E!$B$3:'E'!$AN$500,12,FALSE),2),IF(VLOOKUP($X222,E!$B$3:'E'!$AN$500,12,FALSE)&lt;10,FIXED(VLOOKUP($X222,E!$B$3:'E'!$AN$500,12,FALSE),1),VLOOKUP($X222,E!$B$3:'E'!$AN$500,12,FALSE))))))))),"-")</f>
        <v>-</v>
      </c>
      <c r="U222" s="110" t="str">
        <f>IFERROR(IF(VLOOKUP($X222,E!$B$3:'E'!$AN$500,18,FALSE)=1000000000,"-",(IF(VLOOKUP($X222,E!$B$3:'E'!$AN$500,18,FALSE)&lt;0.0001,FIXED(VLOOKUP($X222,E!$B$3:'E'!$AN$500,18,FALSE),6),IF(VLOOKUP($X222,E!$B$3:'E'!$AN$500,18,FALSE)&lt;0.001,FIXED(VLOOKUP($X222,E!$B$3:'E'!$AN$500,18,FALSE),5),IF(VLOOKUP($X222,E!$B$3:'E'!$AN$500,18,FALSE)&lt;0.01,FIXED(VLOOKUP($X222,E!$B$3:'E'!$AN$500,18,FALSE),4),IF(VLOOKUP($X222,E!$B$3:'E'!$AN$500,18,FALSE)&lt;0.1,FIXED(VLOOKUP($X222,E!$B$3:'E'!$AN$500,18,FALSE),3),IF(VLOOKUP($X222,E!$B$3:'E'!$AN$500,18,FALSE)&lt;1,FIXED(VLOOKUP($X222,E!$B$3:'E'!$AN$500,18,FALSE),2),IF(VLOOKUP($X222,E!$B$3:'E'!$AN$500,18,FALSE)&lt;10,FIXED(VLOOKUP($X222,E!$B$3:'E'!$AN$500,18,FALSE),1),VLOOKUP($X222,E!$B$3:'E'!$AN$500,18,FALSE))))))))),"-")</f>
        <v>-</v>
      </c>
      <c r="X222" s="40">
        <v>1154</v>
      </c>
    </row>
    <row r="223" spans="1:25" ht="9" customHeight="1" x14ac:dyDescent="0.2">
      <c r="A223" s="104" t="s">
        <v>2261</v>
      </c>
      <c r="E223" s="110" t="str">
        <f>IFERROR(IF(VLOOKUP($X223,E!$B$3:'E'!$AN$500,5,FALSE)=1000000000,"-",(IF(VLOOKUP($X223,E!$B$3:'E'!$AN$500,5,FALSE)&lt;0.0001,FIXED(VLOOKUP($X223,E!$B$3:'E'!$AN$500,5,FALSE),6),IF(VLOOKUP($X223,E!$B$3:'E'!$AN$500,5,FALSE)&lt;0.001,FIXED(VLOOKUP($X223,E!$B$3:'E'!$AN$500,5,FALSE),5),IF(VLOOKUP($X223,E!$B$3:'E'!$AN$500,5,FALSE)&lt;0.01,FIXED(VLOOKUP($X223,E!$B$3:'E'!$AN$500,5,FALSE),4),IF(VLOOKUP($X223,E!$B$3:'E'!$AN$500,5,FALSE)&lt;0.1,FIXED(VLOOKUP($X223,E!$B$3:'E'!$AN$500,5,FALSE),3),IF(VLOOKUP($X223,E!$B$3:'E'!$AN$500,5,FALSE)&lt;1,FIXED(VLOOKUP($X223,E!$B$3:'E'!$AN$500,5,FALSE),2),IF(VLOOKUP($X223,E!$B$3:'E'!$AN$500,5,FALSE)&lt;10,FIXED(VLOOKUP($X223,E!$B$3:'E'!$AN$500,5,FALSE),1),VLOOKUP($X223,E!$B$3:'E'!$AN$500,5,FALSE))))))))),"-")</f>
        <v>2,0</v>
      </c>
      <c r="G223" s="110" t="str">
        <f>IFERROR(IF(VLOOKUP($X223,E!$B$3:'E'!$AN$500,6,FALSE)=1000000000,"-",(IF(VLOOKUP($X223,E!$B$3:'E'!$AN$500,6,FALSE)&lt;0.0001,FIXED(VLOOKUP($X223,E!$B$3:'E'!$AN$500,6,FALSE),6),IF(VLOOKUP($X223,E!$B$3:'E'!$AN$500,6,FALSE)&lt;0.001,FIXED(VLOOKUP($X223,E!$B$3:'E'!$AN$500,6,FALSE),5),IF(VLOOKUP($X223,E!$B$3:'E'!$AN$500,6,FALSE)&lt;0.01,FIXED(VLOOKUP($X223,E!$B$3:'E'!$AN$500,6,FALSE),4),IF(VLOOKUP($X223,E!$B$3:'E'!$AN$500,6,FALSE)&lt;0.1,FIXED(VLOOKUP($X223,E!$B$3:'E'!$AN$500,6,FALSE),3),IF(VLOOKUP($X223,E!$B$3:'E'!$AN$500,6,FALSE)&lt;1,FIXED(VLOOKUP($X223,E!$B$3:'E'!$AN$500,6,FALSE),2),IF(VLOOKUP($X223,E!$B$3:'E'!$AN$500,6,FALSE)&lt;10,FIXED(VLOOKUP($X223,E!$B$3:'E'!$AN$500,6,FALSE),1),VLOOKUP($X223,E!$B$3:'E'!$AN$500,6,FALSE))))))))),"-")</f>
        <v>2,0</v>
      </c>
      <c r="I223" s="110" t="str">
        <f>IFERROR(IF(VLOOKUP($X223,E!$B$3:'E'!$AN$500,7,FALSE)=1000000000,"-",(IF(VLOOKUP($X223,E!$B$3:'E'!$AN$500,7,FALSE)&lt;0.0001,FIXED(VLOOKUP($X223,E!$B$3:'E'!$AN$500,7,FALSE),6),IF(VLOOKUP($X223,E!$B$3:'E'!$AN$500,7,FALSE)&lt;0.001,FIXED(VLOOKUP($X223,E!$B$3:'E'!$AN$500,7,FALSE),5),IF(VLOOKUP($X223,E!$B$3:'E'!$AN$500,7,FALSE)&lt;0.01,FIXED(VLOOKUP($X223,E!$B$3:'E'!$AN$500,7,FALSE),4),IF(VLOOKUP($X223,E!$B$3:'E'!$AN$500,7,FALSE)&lt;0.1,FIXED(VLOOKUP($X223,E!$B$3:'E'!$AN$500,7,FALSE),3),IF(VLOOKUP($X223,E!$B$3:'E'!$AN$500,7,FALSE)&lt;1,FIXED(VLOOKUP($X223,E!$B$3:'E'!$AN$500,7,FALSE),2),IF(VLOOKUP($X223,E!$B$3:'E'!$AN$500,7,FALSE)&lt;10,FIXED(VLOOKUP($X223,E!$B$3:'E'!$AN$500,7,FALSE),1),VLOOKUP($X223,E!$B$3:'E'!$AN$500,7,FALSE))))))))),"-")</f>
        <v>2,0</v>
      </c>
      <c r="K223" s="110" t="str">
        <f>IFERROR(IF(VLOOKUP($X223,E!$B$3:'E'!$AN$500,8,FALSE)=1000000000,"-",(IF(VLOOKUP($X223,E!$B$3:'E'!$AN$500,8,FALSE)&lt;0.0001,FIXED(VLOOKUP($X223,E!$B$3:'E'!$AN$500,8,FALSE),6),IF(VLOOKUP($X223,E!$B$3:'E'!$AN$500,8,FALSE)&lt;0.001,FIXED(VLOOKUP($X223,E!$B$3:'E'!$AN$500,8,FALSE),5),IF(VLOOKUP($X223,E!$B$3:'E'!$AN$500,8,FALSE)&lt;0.01,FIXED(VLOOKUP($X223,E!$B$3:'E'!$AN$500,8,FALSE),4),IF(VLOOKUP($X223,E!$B$3:'E'!$AN$500,8,FALSE)&lt;0.1,FIXED(VLOOKUP($X223,E!$B$3:'E'!$AN$500,8,FALSE),3),IF(VLOOKUP($X223,E!$B$3:'E'!$AN$500,8,FALSE)&lt;1,FIXED(VLOOKUP($X223,E!$B$3:'E'!$AN$500,8,FALSE),2),IF(VLOOKUP($X223,E!$B$3:'E'!$AN$500,8,FALSE)&lt;10,FIXED(VLOOKUP($X223,E!$B$3:'E'!$AN$500,8,FALSE),1),VLOOKUP($X223,E!$B$3:'E'!$AN$500,8,FALSE))))))))),"-")</f>
        <v>-</v>
      </c>
      <c r="L223" s="39" t="str">
        <f t="shared" si="15"/>
        <v>(1)</v>
      </c>
      <c r="M223" s="110" t="str">
        <f>IFERROR(IF(VLOOKUP($X223,E!$B$3:'E'!$AN$500,9,FALSE)=1000000000,"-",(IF(VLOOKUP($X223,E!$B$3:'E'!$AN$500,9,FALSE)&lt;0.0001,FIXED(VLOOKUP($X223,E!$B$3:'E'!$AN$500,9,FALSE),6),IF(VLOOKUP($X223,E!$B$3:'E'!$AN$500,9,FALSE)&lt;0.001,FIXED(VLOOKUP($X223,E!$B$3:'E'!$AN$500,9,FALSE),5),IF(VLOOKUP($X223,E!$B$3:'E'!$AN$500,9,FALSE)&lt;0.01,FIXED(VLOOKUP($X223,E!$B$3:'E'!$AN$500,9,FALSE),4),IF(VLOOKUP($X223,E!$B$3:'E'!$AN$500,9,FALSE)&lt;0.1,FIXED(VLOOKUP($X223,E!$B$3:'E'!$AN$500,9,FALSE),3),IF(VLOOKUP($X223,E!$B$3:'E'!$AN$500,9,FALSE)&lt;1,FIXED(VLOOKUP($X223,E!$B$3:'E'!$AN$500,9,FALSE),2),IF(VLOOKUP($X223,E!$B$3:'E'!$AN$500,9,FALSE)&lt;10,FIXED(VLOOKUP($X223,E!$B$3:'E'!$AN$500,9,FALSE),1),VLOOKUP($X223,E!$B$3:'E'!$AN$500,9,FALSE))))))))),"-")</f>
        <v>-</v>
      </c>
      <c r="N223" s="39" t="str">
        <f t="shared" si="16"/>
        <v>(1)</v>
      </c>
      <c r="O223" s="110" t="str">
        <f>IFERROR(IF(VLOOKUP($X223,E!$B$3:'E'!$AN$500,10,FALSE)=1000000000,"-",(IF(VLOOKUP($X223,E!$B$3:'E'!$AN$500,10,FALSE)&lt;0.0001,FIXED(VLOOKUP($X223,E!$B$3:'E'!$AN$500,10,FALSE),6),IF(VLOOKUP($X223,E!$B$3:'E'!$AN$500,10,FALSE)&lt;0.001,FIXED(VLOOKUP($X223,E!$B$3:'E'!$AN$500,10,FALSE),5),IF(VLOOKUP($X223,E!$B$3:'E'!$AN$500,10,FALSE)&lt;0.01,FIXED(VLOOKUP($X223,E!$B$3:'E'!$AN$500,10,FALSE),4),IF(VLOOKUP($X223,E!$B$3:'E'!$AN$500,10,FALSE)&lt;0.1,FIXED(VLOOKUP($X223,E!$B$3:'E'!$AN$500,10,FALSE),3),IF(VLOOKUP($X223,E!$B$3:'E'!$AN$500,10,FALSE)&lt;1,FIXED(VLOOKUP($X223,E!$B$3:'E'!$AN$500,10,FALSE),2),IF(VLOOKUP($X223,E!$B$3:'E'!$AN$500,10,FALSE)&lt;10,FIXED(VLOOKUP($X223,E!$B$3:'E'!$AN$500,10,FALSE),1),VLOOKUP($X223,E!$B$3:'E'!$AN$500,10,FALSE))))))))),"-")</f>
        <v>-</v>
      </c>
      <c r="Q223" s="110" t="str">
        <f>IFERROR(IF(VLOOKUP($X223,E!$B$3:'E'!$AN$500,11,FALSE)=1000000000,"-",(IF(VLOOKUP($X223,E!$B$3:'E'!$AN$500,11,FALSE)&lt;0.0001,FIXED(VLOOKUP($X223,E!$B$3:'E'!$AN$500,11,FALSE),6),IF(VLOOKUP($X223,E!$B$3:'E'!$AN$500,11,FALSE)&lt;0.001,FIXED(VLOOKUP($X223,E!$B$3:'E'!$AN$500,11,FALSE),5),IF(VLOOKUP($X223,E!$B$3:'E'!$AN$500,11,FALSE)&lt;0.01,FIXED(VLOOKUP($X223,E!$B$3:'E'!$AN$500,11,FALSE),4),IF(VLOOKUP($X223,E!$B$3:'E'!$AN$500,11,FALSE)&lt;0.1,FIXED(VLOOKUP($X223,E!$B$3:'E'!$AN$500,11,FALSE),3),IF(VLOOKUP($X223,E!$B$3:'E'!$AN$500,11,FALSE)&lt;1,FIXED(VLOOKUP($X223,E!$B$3:'E'!$AN$500,11,FALSE),2),IF(VLOOKUP($X223,E!$B$3:'E'!$AN$500,11,FALSE)&lt;10,FIXED(VLOOKUP($X223,E!$B$3:'E'!$AN$500,11,FALSE),1),VLOOKUP($X223,E!$B$3:'E'!$AN$500,11,FALSE))))))))),"-")</f>
        <v>-</v>
      </c>
      <c r="S223" s="110" t="str">
        <f>IFERROR(IF(VLOOKUP($X223,E!$B$3:'E'!$AN$500,12,FALSE)=1000000000,"-",(IF(VLOOKUP($X223,E!$B$3:'E'!$AN$500,12,FALSE)&lt;0.0001,FIXED(VLOOKUP($X223,E!$B$3:'E'!$AN$500,12,FALSE),6),IF(VLOOKUP($X223,E!$B$3:'E'!$AN$500,12,FALSE)&lt;0.001,FIXED(VLOOKUP($X223,E!$B$3:'E'!$AN$500,12,FALSE),5),IF(VLOOKUP($X223,E!$B$3:'E'!$AN$500,12,FALSE)&lt;0.01,FIXED(VLOOKUP($X223,E!$B$3:'E'!$AN$500,12,FALSE),4),IF(VLOOKUP($X223,E!$B$3:'E'!$AN$500,12,FALSE)&lt;0.1,FIXED(VLOOKUP($X223,E!$B$3:'E'!$AN$500,12,FALSE),3),IF(VLOOKUP($X223,E!$B$3:'E'!$AN$500,12,FALSE)&lt;1,FIXED(VLOOKUP($X223,E!$B$3:'E'!$AN$500,12,FALSE),2),IF(VLOOKUP($X223,E!$B$3:'E'!$AN$500,12,FALSE)&lt;10,FIXED(VLOOKUP($X223,E!$B$3:'E'!$AN$500,12,FALSE),1),VLOOKUP($X223,E!$B$3:'E'!$AN$500,12,FALSE))))))))),"-")</f>
        <v>-</v>
      </c>
      <c r="U223" s="110" t="str">
        <f>IFERROR(IF(VLOOKUP($X223,E!$B$3:'E'!$AN$500,18,FALSE)=1000000000,"-",(IF(VLOOKUP($X223,E!$B$3:'E'!$AN$500,18,FALSE)&lt;0.0001,FIXED(VLOOKUP($X223,E!$B$3:'E'!$AN$500,18,FALSE),6),IF(VLOOKUP($X223,E!$B$3:'E'!$AN$500,18,FALSE)&lt;0.001,FIXED(VLOOKUP($X223,E!$B$3:'E'!$AN$500,18,FALSE),5),IF(VLOOKUP($X223,E!$B$3:'E'!$AN$500,18,FALSE)&lt;0.01,FIXED(VLOOKUP($X223,E!$B$3:'E'!$AN$500,18,FALSE),4),IF(VLOOKUP($X223,E!$B$3:'E'!$AN$500,18,FALSE)&lt;0.1,FIXED(VLOOKUP($X223,E!$B$3:'E'!$AN$500,18,FALSE),3),IF(VLOOKUP($X223,E!$B$3:'E'!$AN$500,18,FALSE)&lt;1,FIXED(VLOOKUP($X223,E!$B$3:'E'!$AN$500,18,FALSE),2),IF(VLOOKUP($X223,E!$B$3:'E'!$AN$500,18,FALSE)&lt;10,FIXED(VLOOKUP($X223,E!$B$3:'E'!$AN$500,18,FALSE),1),VLOOKUP($X223,E!$B$3:'E'!$AN$500,18,FALSE))))))))),"-")</f>
        <v>-</v>
      </c>
      <c r="X223" s="40">
        <v>1516</v>
      </c>
    </row>
    <row r="224" spans="1:25" ht="9" customHeight="1" x14ac:dyDescent="0.2">
      <c r="A224" s="104" t="s">
        <v>777</v>
      </c>
      <c r="E224" s="110" t="str">
        <f>IFERROR(IF(VLOOKUP($X224,E!$B$3:'E'!$AN$500,5,FALSE)=1000000000,"-",(IF(VLOOKUP($X224,E!$B$3:'E'!$AN$500,5,FALSE)&lt;0.0001,FIXED(VLOOKUP($X224,E!$B$3:'E'!$AN$500,5,FALSE),6),IF(VLOOKUP($X224,E!$B$3:'E'!$AN$500,5,FALSE)&lt;0.001,FIXED(VLOOKUP($X224,E!$B$3:'E'!$AN$500,5,FALSE),5),IF(VLOOKUP($X224,E!$B$3:'E'!$AN$500,5,FALSE)&lt;0.01,FIXED(VLOOKUP($X224,E!$B$3:'E'!$AN$500,5,FALSE),4),IF(VLOOKUP($X224,E!$B$3:'E'!$AN$500,5,FALSE)&lt;0.1,FIXED(VLOOKUP($X224,E!$B$3:'E'!$AN$500,5,FALSE),3),IF(VLOOKUP($X224,E!$B$3:'E'!$AN$500,5,FALSE)&lt;1,FIXED(VLOOKUP($X224,E!$B$3:'E'!$AN$500,5,FALSE),2),IF(VLOOKUP($X224,E!$B$3:'E'!$AN$500,5,FALSE)&lt;10,FIXED(VLOOKUP($X224,E!$B$3:'E'!$AN$500,5,FALSE),1),VLOOKUP($X224,E!$B$3:'E'!$AN$500,5,FALSE))))))))),"-")</f>
        <v>2,0</v>
      </c>
      <c r="G224" s="110" t="str">
        <f>IFERROR(IF(VLOOKUP($X224,E!$B$3:'E'!$AN$500,6,FALSE)=1000000000,"-",(IF(VLOOKUP($X224,E!$B$3:'E'!$AN$500,6,FALSE)&lt;0.0001,FIXED(VLOOKUP($X224,E!$B$3:'E'!$AN$500,6,FALSE),6),IF(VLOOKUP($X224,E!$B$3:'E'!$AN$500,6,FALSE)&lt;0.001,FIXED(VLOOKUP($X224,E!$B$3:'E'!$AN$500,6,FALSE),5),IF(VLOOKUP($X224,E!$B$3:'E'!$AN$500,6,FALSE)&lt;0.01,FIXED(VLOOKUP($X224,E!$B$3:'E'!$AN$500,6,FALSE),4),IF(VLOOKUP($X224,E!$B$3:'E'!$AN$500,6,FALSE)&lt;0.1,FIXED(VLOOKUP($X224,E!$B$3:'E'!$AN$500,6,FALSE),3),IF(VLOOKUP($X224,E!$B$3:'E'!$AN$500,6,FALSE)&lt;1,FIXED(VLOOKUP($X224,E!$B$3:'E'!$AN$500,6,FALSE),2),IF(VLOOKUP($X224,E!$B$3:'E'!$AN$500,6,FALSE)&lt;10,FIXED(VLOOKUP($X224,E!$B$3:'E'!$AN$500,6,FALSE),1),VLOOKUP($X224,E!$B$3:'E'!$AN$500,6,FALSE))))))))),"-")</f>
        <v>2,0</v>
      </c>
      <c r="I224" s="110" t="str">
        <f>IFERROR(IF(VLOOKUP($X224,E!$B$3:'E'!$AN$500,7,FALSE)=1000000000,"-",(IF(VLOOKUP($X224,E!$B$3:'E'!$AN$500,7,FALSE)&lt;0.0001,FIXED(VLOOKUP($X224,E!$B$3:'E'!$AN$500,7,FALSE),6),IF(VLOOKUP($X224,E!$B$3:'E'!$AN$500,7,FALSE)&lt;0.001,FIXED(VLOOKUP($X224,E!$B$3:'E'!$AN$500,7,FALSE),5),IF(VLOOKUP($X224,E!$B$3:'E'!$AN$500,7,FALSE)&lt;0.01,FIXED(VLOOKUP($X224,E!$B$3:'E'!$AN$500,7,FALSE),4),IF(VLOOKUP($X224,E!$B$3:'E'!$AN$500,7,FALSE)&lt;0.1,FIXED(VLOOKUP($X224,E!$B$3:'E'!$AN$500,7,FALSE),3),IF(VLOOKUP($X224,E!$B$3:'E'!$AN$500,7,FALSE)&lt;1,FIXED(VLOOKUP($X224,E!$B$3:'E'!$AN$500,7,FALSE),2),IF(VLOOKUP($X224,E!$B$3:'E'!$AN$500,7,FALSE)&lt;10,FIXED(VLOOKUP($X224,E!$B$3:'E'!$AN$500,7,FALSE),1),VLOOKUP($X224,E!$B$3:'E'!$AN$500,7,FALSE))))))))),"-")</f>
        <v>2,0</v>
      </c>
      <c r="K224" s="110" t="str">
        <f>IFERROR(IF(VLOOKUP($X224,E!$B$3:'E'!$AN$500,8,FALSE)=1000000000,"-",(IF(VLOOKUP($X224,E!$B$3:'E'!$AN$500,8,FALSE)&lt;0.0001,FIXED(VLOOKUP($X224,E!$B$3:'E'!$AN$500,8,FALSE),6),IF(VLOOKUP($X224,E!$B$3:'E'!$AN$500,8,FALSE)&lt;0.001,FIXED(VLOOKUP($X224,E!$B$3:'E'!$AN$500,8,FALSE),5),IF(VLOOKUP($X224,E!$B$3:'E'!$AN$500,8,FALSE)&lt;0.01,FIXED(VLOOKUP($X224,E!$B$3:'E'!$AN$500,8,FALSE),4),IF(VLOOKUP($X224,E!$B$3:'E'!$AN$500,8,FALSE)&lt;0.1,FIXED(VLOOKUP($X224,E!$B$3:'E'!$AN$500,8,FALSE),3),IF(VLOOKUP($X224,E!$B$3:'E'!$AN$500,8,FALSE)&lt;1,FIXED(VLOOKUP($X224,E!$B$3:'E'!$AN$500,8,FALSE),2),IF(VLOOKUP($X224,E!$B$3:'E'!$AN$500,8,FALSE)&lt;10,FIXED(VLOOKUP($X224,E!$B$3:'E'!$AN$500,8,FALSE),1),VLOOKUP($X224,E!$B$3:'E'!$AN$500,8,FALSE))))))))),"-")</f>
        <v>-</v>
      </c>
      <c r="L224" s="39" t="str">
        <f t="shared" si="15"/>
        <v>(1)</v>
      </c>
      <c r="M224" s="110" t="str">
        <f>IFERROR(IF(VLOOKUP($X224,E!$B$3:'E'!$AN$500,9,FALSE)=1000000000,"-",(IF(VLOOKUP($X224,E!$B$3:'E'!$AN$500,9,FALSE)&lt;0.0001,FIXED(VLOOKUP($X224,E!$B$3:'E'!$AN$500,9,FALSE),6),IF(VLOOKUP($X224,E!$B$3:'E'!$AN$500,9,FALSE)&lt;0.001,FIXED(VLOOKUP($X224,E!$B$3:'E'!$AN$500,9,FALSE),5),IF(VLOOKUP($X224,E!$B$3:'E'!$AN$500,9,FALSE)&lt;0.01,FIXED(VLOOKUP($X224,E!$B$3:'E'!$AN$500,9,FALSE),4),IF(VLOOKUP($X224,E!$B$3:'E'!$AN$500,9,FALSE)&lt;0.1,FIXED(VLOOKUP($X224,E!$B$3:'E'!$AN$500,9,FALSE),3),IF(VLOOKUP($X224,E!$B$3:'E'!$AN$500,9,FALSE)&lt;1,FIXED(VLOOKUP($X224,E!$B$3:'E'!$AN$500,9,FALSE),2),IF(VLOOKUP($X224,E!$B$3:'E'!$AN$500,9,FALSE)&lt;10,FIXED(VLOOKUP($X224,E!$B$3:'E'!$AN$500,9,FALSE),1),VLOOKUP($X224,E!$B$3:'E'!$AN$500,9,FALSE))))))))),"-")</f>
        <v>-</v>
      </c>
      <c r="N224" s="39" t="str">
        <f t="shared" si="16"/>
        <v>(1)</v>
      </c>
      <c r="O224" s="110" t="str">
        <f>IFERROR(IF(VLOOKUP($X224,E!$B$3:'E'!$AN$500,10,FALSE)=1000000000,"-",(IF(VLOOKUP($X224,E!$B$3:'E'!$AN$500,10,FALSE)&lt;0.0001,FIXED(VLOOKUP($X224,E!$B$3:'E'!$AN$500,10,FALSE),6),IF(VLOOKUP($X224,E!$B$3:'E'!$AN$500,10,FALSE)&lt;0.001,FIXED(VLOOKUP($X224,E!$B$3:'E'!$AN$500,10,FALSE),5),IF(VLOOKUP($X224,E!$B$3:'E'!$AN$500,10,FALSE)&lt;0.01,FIXED(VLOOKUP($X224,E!$B$3:'E'!$AN$500,10,FALSE),4),IF(VLOOKUP($X224,E!$B$3:'E'!$AN$500,10,FALSE)&lt;0.1,FIXED(VLOOKUP($X224,E!$B$3:'E'!$AN$500,10,FALSE),3),IF(VLOOKUP($X224,E!$B$3:'E'!$AN$500,10,FALSE)&lt;1,FIXED(VLOOKUP($X224,E!$B$3:'E'!$AN$500,10,FALSE),2),IF(VLOOKUP($X224,E!$B$3:'E'!$AN$500,10,FALSE)&lt;10,FIXED(VLOOKUP($X224,E!$B$3:'E'!$AN$500,10,FALSE),1),VLOOKUP($X224,E!$B$3:'E'!$AN$500,10,FALSE))))))))),"-")</f>
        <v>-</v>
      </c>
      <c r="Q224" s="110" t="str">
        <f>IFERROR(IF(VLOOKUP($X224,E!$B$3:'E'!$AN$500,11,FALSE)=1000000000,"-",(IF(VLOOKUP($X224,E!$B$3:'E'!$AN$500,11,FALSE)&lt;0.0001,FIXED(VLOOKUP($X224,E!$B$3:'E'!$AN$500,11,FALSE),6),IF(VLOOKUP($X224,E!$B$3:'E'!$AN$500,11,FALSE)&lt;0.001,FIXED(VLOOKUP($X224,E!$B$3:'E'!$AN$500,11,FALSE),5),IF(VLOOKUP($X224,E!$B$3:'E'!$AN$500,11,FALSE)&lt;0.01,FIXED(VLOOKUP($X224,E!$B$3:'E'!$AN$500,11,FALSE),4),IF(VLOOKUP($X224,E!$B$3:'E'!$AN$500,11,FALSE)&lt;0.1,FIXED(VLOOKUP($X224,E!$B$3:'E'!$AN$500,11,FALSE),3),IF(VLOOKUP($X224,E!$B$3:'E'!$AN$500,11,FALSE)&lt;1,FIXED(VLOOKUP($X224,E!$B$3:'E'!$AN$500,11,FALSE),2),IF(VLOOKUP($X224,E!$B$3:'E'!$AN$500,11,FALSE)&lt;10,FIXED(VLOOKUP($X224,E!$B$3:'E'!$AN$500,11,FALSE),1),VLOOKUP($X224,E!$B$3:'E'!$AN$500,11,FALSE))))))))),"-")</f>
        <v>-</v>
      </c>
      <c r="S224" s="110" t="str">
        <f>IFERROR(IF(VLOOKUP($X224,E!$B$3:'E'!$AN$500,12,FALSE)=1000000000,"-",(IF(VLOOKUP($X224,E!$B$3:'E'!$AN$500,12,FALSE)&lt;0.0001,FIXED(VLOOKUP($X224,E!$B$3:'E'!$AN$500,12,FALSE),6),IF(VLOOKUP($X224,E!$B$3:'E'!$AN$500,12,FALSE)&lt;0.001,FIXED(VLOOKUP($X224,E!$B$3:'E'!$AN$500,12,FALSE),5),IF(VLOOKUP($X224,E!$B$3:'E'!$AN$500,12,FALSE)&lt;0.01,FIXED(VLOOKUP($X224,E!$B$3:'E'!$AN$500,12,FALSE),4),IF(VLOOKUP($X224,E!$B$3:'E'!$AN$500,12,FALSE)&lt;0.1,FIXED(VLOOKUP($X224,E!$B$3:'E'!$AN$500,12,FALSE),3),IF(VLOOKUP($X224,E!$B$3:'E'!$AN$500,12,FALSE)&lt;1,FIXED(VLOOKUP($X224,E!$B$3:'E'!$AN$500,12,FALSE),2),IF(VLOOKUP($X224,E!$B$3:'E'!$AN$500,12,FALSE)&lt;10,FIXED(VLOOKUP($X224,E!$B$3:'E'!$AN$500,12,FALSE),1),VLOOKUP($X224,E!$B$3:'E'!$AN$500,12,FALSE))))))))),"-")</f>
        <v>-</v>
      </c>
      <c r="U224" s="110" t="str">
        <f>IFERROR(IF(VLOOKUP($X224,E!$B$3:'E'!$AN$500,18,FALSE)=1000000000,"-",(IF(VLOOKUP($X224,E!$B$3:'E'!$AN$500,18,FALSE)&lt;0.0001,FIXED(VLOOKUP($X224,E!$B$3:'E'!$AN$500,18,FALSE),6),IF(VLOOKUP($X224,E!$B$3:'E'!$AN$500,18,FALSE)&lt;0.001,FIXED(VLOOKUP($X224,E!$B$3:'E'!$AN$500,18,FALSE),5),IF(VLOOKUP($X224,E!$B$3:'E'!$AN$500,18,FALSE)&lt;0.01,FIXED(VLOOKUP($X224,E!$B$3:'E'!$AN$500,18,FALSE),4),IF(VLOOKUP($X224,E!$B$3:'E'!$AN$500,18,FALSE)&lt;0.1,FIXED(VLOOKUP($X224,E!$B$3:'E'!$AN$500,18,FALSE),3),IF(VLOOKUP($X224,E!$B$3:'E'!$AN$500,18,FALSE)&lt;1,FIXED(VLOOKUP($X224,E!$B$3:'E'!$AN$500,18,FALSE),2),IF(VLOOKUP($X224,E!$B$3:'E'!$AN$500,18,FALSE)&lt;10,FIXED(VLOOKUP($X224,E!$B$3:'E'!$AN$500,18,FALSE),1),VLOOKUP($X224,E!$B$3:'E'!$AN$500,18,FALSE))))))))),"-")</f>
        <v>-</v>
      </c>
      <c r="X224" s="40">
        <v>412</v>
      </c>
    </row>
    <row r="225" spans="1:24" ht="9" customHeight="1" x14ac:dyDescent="0.2">
      <c r="A225" s="104" t="s">
        <v>776</v>
      </c>
      <c r="E225" s="110" t="str">
        <f>IFERROR(IF(VLOOKUP($X225,E!$B$3:'E'!$AN$500,5,FALSE)=1000000000,"-",(IF(VLOOKUP($X225,E!$B$3:'E'!$AN$500,5,FALSE)&lt;0.0001,FIXED(VLOOKUP($X225,E!$B$3:'E'!$AN$500,5,FALSE),6),IF(VLOOKUP($X225,E!$B$3:'E'!$AN$500,5,FALSE)&lt;0.001,FIXED(VLOOKUP($X225,E!$B$3:'E'!$AN$500,5,FALSE),5),IF(VLOOKUP($X225,E!$B$3:'E'!$AN$500,5,FALSE)&lt;0.01,FIXED(VLOOKUP($X225,E!$B$3:'E'!$AN$500,5,FALSE),4),IF(VLOOKUP($X225,E!$B$3:'E'!$AN$500,5,FALSE)&lt;0.1,FIXED(VLOOKUP($X225,E!$B$3:'E'!$AN$500,5,FALSE),3),IF(VLOOKUP($X225,E!$B$3:'E'!$AN$500,5,FALSE)&lt;1,FIXED(VLOOKUP($X225,E!$B$3:'E'!$AN$500,5,FALSE),2),IF(VLOOKUP($X225,E!$B$3:'E'!$AN$500,5,FALSE)&lt;10,FIXED(VLOOKUP($X225,E!$B$3:'E'!$AN$500,5,FALSE),1),VLOOKUP($X225,E!$B$3:'E'!$AN$500,5,FALSE))))))))),"-")</f>
        <v>2,0</v>
      </c>
      <c r="G225" s="110" t="str">
        <f>IFERROR(IF(VLOOKUP($X225,E!$B$3:'E'!$AN$500,6,FALSE)=1000000000,"-",(IF(VLOOKUP($X225,E!$B$3:'E'!$AN$500,6,FALSE)&lt;0.0001,FIXED(VLOOKUP($X225,E!$B$3:'E'!$AN$500,6,FALSE),6),IF(VLOOKUP($X225,E!$B$3:'E'!$AN$500,6,FALSE)&lt;0.001,FIXED(VLOOKUP($X225,E!$B$3:'E'!$AN$500,6,FALSE),5),IF(VLOOKUP($X225,E!$B$3:'E'!$AN$500,6,FALSE)&lt;0.01,FIXED(VLOOKUP($X225,E!$B$3:'E'!$AN$500,6,FALSE),4),IF(VLOOKUP($X225,E!$B$3:'E'!$AN$500,6,FALSE)&lt;0.1,FIXED(VLOOKUP($X225,E!$B$3:'E'!$AN$500,6,FALSE),3),IF(VLOOKUP($X225,E!$B$3:'E'!$AN$500,6,FALSE)&lt;1,FIXED(VLOOKUP($X225,E!$B$3:'E'!$AN$500,6,FALSE),2),IF(VLOOKUP($X225,E!$B$3:'E'!$AN$500,6,FALSE)&lt;10,FIXED(VLOOKUP($X225,E!$B$3:'E'!$AN$500,6,FALSE),1),VLOOKUP($X225,E!$B$3:'E'!$AN$500,6,FALSE))))))))),"-")</f>
        <v>2,0</v>
      </c>
      <c r="I225" s="110" t="str">
        <f>IFERROR(IF(VLOOKUP($X225,E!$B$3:'E'!$AN$500,7,FALSE)=1000000000,"-",(IF(VLOOKUP($X225,E!$B$3:'E'!$AN$500,7,FALSE)&lt;0.0001,FIXED(VLOOKUP($X225,E!$B$3:'E'!$AN$500,7,FALSE),6),IF(VLOOKUP($X225,E!$B$3:'E'!$AN$500,7,FALSE)&lt;0.001,FIXED(VLOOKUP($X225,E!$B$3:'E'!$AN$500,7,FALSE),5),IF(VLOOKUP($X225,E!$B$3:'E'!$AN$500,7,FALSE)&lt;0.01,FIXED(VLOOKUP($X225,E!$B$3:'E'!$AN$500,7,FALSE),4),IF(VLOOKUP($X225,E!$B$3:'E'!$AN$500,7,FALSE)&lt;0.1,FIXED(VLOOKUP($X225,E!$B$3:'E'!$AN$500,7,FALSE),3),IF(VLOOKUP($X225,E!$B$3:'E'!$AN$500,7,FALSE)&lt;1,FIXED(VLOOKUP($X225,E!$B$3:'E'!$AN$500,7,FALSE),2),IF(VLOOKUP($X225,E!$B$3:'E'!$AN$500,7,FALSE)&lt;10,FIXED(VLOOKUP($X225,E!$B$3:'E'!$AN$500,7,FALSE),1),VLOOKUP($X225,E!$B$3:'E'!$AN$500,7,FALSE))))))))),"-")</f>
        <v>2,0</v>
      </c>
      <c r="K225" s="110" t="str">
        <f>IFERROR(IF(VLOOKUP($X225,E!$B$3:'E'!$AN$500,8,FALSE)=1000000000,"-",(IF(VLOOKUP($X225,E!$B$3:'E'!$AN$500,8,FALSE)&lt;0.0001,FIXED(VLOOKUP($X225,E!$B$3:'E'!$AN$500,8,FALSE),6),IF(VLOOKUP($X225,E!$B$3:'E'!$AN$500,8,FALSE)&lt;0.001,FIXED(VLOOKUP($X225,E!$B$3:'E'!$AN$500,8,FALSE),5),IF(VLOOKUP($X225,E!$B$3:'E'!$AN$500,8,FALSE)&lt;0.01,FIXED(VLOOKUP($X225,E!$B$3:'E'!$AN$500,8,FALSE),4),IF(VLOOKUP($X225,E!$B$3:'E'!$AN$500,8,FALSE)&lt;0.1,FIXED(VLOOKUP($X225,E!$B$3:'E'!$AN$500,8,FALSE),3),IF(VLOOKUP($X225,E!$B$3:'E'!$AN$500,8,FALSE)&lt;1,FIXED(VLOOKUP($X225,E!$B$3:'E'!$AN$500,8,FALSE),2),IF(VLOOKUP($X225,E!$B$3:'E'!$AN$500,8,FALSE)&lt;10,FIXED(VLOOKUP($X225,E!$B$3:'E'!$AN$500,8,FALSE),1),VLOOKUP($X225,E!$B$3:'E'!$AN$500,8,FALSE))))))))),"-")</f>
        <v>-</v>
      </c>
      <c r="L225" s="39" t="str">
        <f t="shared" si="15"/>
        <v>(1)</v>
      </c>
      <c r="M225" s="110" t="str">
        <f>IFERROR(IF(VLOOKUP($X225,E!$B$3:'E'!$AN$500,9,FALSE)=1000000000,"-",(IF(VLOOKUP($X225,E!$B$3:'E'!$AN$500,9,FALSE)&lt;0.0001,FIXED(VLOOKUP($X225,E!$B$3:'E'!$AN$500,9,FALSE),6),IF(VLOOKUP($X225,E!$B$3:'E'!$AN$500,9,FALSE)&lt;0.001,FIXED(VLOOKUP($X225,E!$B$3:'E'!$AN$500,9,FALSE),5),IF(VLOOKUP($X225,E!$B$3:'E'!$AN$500,9,FALSE)&lt;0.01,FIXED(VLOOKUP($X225,E!$B$3:'E'!$AN$500,9,FALSE),4),IF(VLOOKUP($X225,E!$B$3:'E'!$AN$500,9,FALSE)&lt;0.1,FIXED(VLOOKUP($X225,E!$B$3:'E'!$AN$500,9,FALSE),3),IF(VLOOKUP($X225,E!$B$3:'E'!$AN$500,9,FALSE)&lt;1,FIXED(VLOOKUP($X225,E!$B$3:'E'!$AN$500,9,FALSE),2),IF(VLOOKUP($X225,E!$B$3:'E'!$AN$500,9,FALSE)&lt;10,FIXED(VLOOKUP($X225,E!$B$3:'E'!$AN$500,9,FALSE),1),VLOOKUP($X225,E!$B$3:'E'!$AN$500,9,FALSE))))))))),"-")</f>
        <v>-</v>
      </c>
      <c r="N225" s="39" t="str">
        <f t="shared" si="16"/>
        <v>(1)</v>
      </c>
      <c r="O225" s="110" t="str">
        <f>IFERROR(IF(VLOOKUP($X225,E!$B$3:'E'!$AN$500,10,FALSE)=1000000000,"-",(IF(VLOOKUP($X225,E!$B$3:'E'!$AN$500,10,FALSE)&lt;0.0001,FIXED(VLOOKUP($X225,E!$B$3:'E'!$AN$500,10,FALSE),6),IF(VLOOKUP($X225,E!$B$3:'E'!$AN$500,10,FALSE)&lt;0.001,FIXED(VLOOKUP($X225,E!$B$3:'E'!$AN$500,10,FALSE),5),IF(VLOOKUP($X225,E!$B$3:'E'!$AN$500,10,FALSE)&lt;0.01,FIXED(VLOOKUP($X225,E!$B$3:'E'!$AN$500,10,FALSE),4),IF(VLOOKUP($X225,E!$B$3:'E'!$AN$500,10,FALSE)&lt;0.1,FIXED(VLOOKUP($X225,E!$B$3:'E'!$AN$500,10,FALSE),3),IF(VLOOKUP($X225,E!$B$3:'E'!$AN$500,10,FALSE)&lt;1,FIXED(VLOOKUP($X225,E!$B$3:'E'!$AN$500,10,FALSE),2),IF(VLOOKUP($X225,E!$B$3:'E'!$AN$500,10,FALSE)&lt;10,FIXED(VLOOKUP($X225,E!$B$3:'E'!$AN$500,10,FALSE),1),VLOOKUP($X225,E!$B$3:'E'!$AN$500,10,FALSE))))))))),"-")</f>
        <v>-</v>
      </c>
      <c r="Q225" s="110" t="str">
        <f>IFERROR(IF(VLOOKUP($X225,E!$B$3:'E'!$AN$500,11,FALSE)=1000000000,"-",(IF(VLOOKUP($X225,E!$B$3:'E'!$AN$500,11,FALSE)&lt;0.0001,FIXED(VLOOKUP($X225,E!$B$3:'E'!$AN$500,11,FALSE),6),IF(VLOOKUP($X225,E!$B$3:'E'!$AN$500,11,FALSE)&lt;0.001,FIXED(VLOOKUP($X225,E!$B$3:'E'!$AN$500,11,FALSE),5),IF(VLOOKUP($X225,E!$B$3:'E'!$AN$500,11,FALSE)&lt;0.01,FIXED(VLOOKUP($X225,E!$B$3:'E'!$AN$500,11,FALSE),4),IF(VLOOKUP($X225,E!$B$3:'E'!$AN$500,11,FALSE)&lt;0.1,FIXED(VLOOKUP($X225,E!$B$3:'E'!$AN$500,11,FALSE),3),IF(VLOOKUP($X225,E!$B$3:'E'!$AN$500,11,FALSE)&lt;1,FIXED(VLOOKUP($X225,E!$B$3:'E'!$AN$500,11,FALSE),2),IF(VLOOKUP($X225,E!$B$3:'E'!$AN$500,11,FALSE)&lt;10,FIXED(VLOOKUP($X225,E!$B$3:'E'!$AN$500,11,FALSE),1),VLOOKUP($X225,E!$B$3:'E'!$AN$500,11,FALSE))))))))),"-")</f>
        <v>-</v>
      </c>
      <c r="S225" s="110" t="str">
        <f>IFERROR(IF(VLOOKUP($X225,E!$B$3:'E'!$AN$500,12,FALSE)=1000000000,"-",(IF(VLOOKUP($X225,E!$B$3:'E'!$AN$500,12,FALSE)&lt;0.0001,FIXED(VLOOKUP($X225,E!$B$3:'E'!$AN$500,12,FALSE),6),IF(VLOOKUP($X225,E!$B$3:'E'!$AN$500,12,FALSE)&lt;0.001,FIXED(VLOOKUP($X225,E!$B$3:'E'!$AN$500,12,FALSE),5),IF(VLOOKUP($X225,E!$B$3:'E'!$AN$500,12,FALSE)&lt;0.01,FIXED(VLOOKUP($X225,E!$B$3:'E'!$AN$500,12,FALSE),4),IF(VLOOKUP($X225,E!$B$3:'E'!$AN$500,12,FALSE)&lt;0.1,FIXED(VLOOKUP($X225,E!$B$3:'E'!$AN$500,12,FALSE),3),IF(VLOOKUP($X225,E!$B$3:'E'!$AN$500,12,FALSE)&lt;1,FIXED(VLOOKUP($X225,E!$B$3:'E'!$AN$500,12,FALSE),2),IF(VLOOKUP($X225,E!$B$3:'E'!$AN$500,12,FALSE)&lt;10,FIXED(VLOOKUP($X225,E!$B$3:'E'!$AN$500,12,FALSE),1),VLOOKUP($X225,E!$B$3:'E'!$AN$500,12,FALSE))))))))),"-")</f>
        <v>-</v>
      </c>
      <c r="U225" s="110" t="str">
        <f>IFERROR(IF(VLOOKUP($X225,E!$B$3:'E'!$AN$500,18,FALSE)=1000000000,"-",(IF(VLOOKUP($X225,E!$B$3:'E'!$AN$500,18,FALSE)&lt;0.0001,FIXED(VLOOKUP($X225,E!$B$3:'E'!$AN$500,18,FALSE),6),IF(VLOOKUP($X225,E!$B$3:'E'!$AN$500,18,FALSE)&lt;0.001,FIXED(VLOOKUP($X225,E!$B$3:'E'!$AN$500,18,FALSE),5),IF(VLOOKUP($X225,E!$B$3:'E'!$AN$500,18,FALSE)&lt;0.01,FIXED(VLOOKUP($X225,E!$B$3:'E'!$AN$500,18,FALSE),4),IF(VLOOKUP($X225,E!$B$3:'E'!$AN$500,18,FALSE)&lt;0.1,FIXED(VLOOKUP($X225,E!$B$3:'E'!$AN$500,18,FALSE),3),IF(VLOOKUP($X225,E!$B$3:'E'!$AN$500,18,FALSE)&lt;1,FIXED(VLOOKUP($X225,E!$B$3:'E'!$AN$500,18,FALSE),2),IF(VLOOKUP($X225,E!$B$3:'E'!$AN$500,18,FALSE)&lt;10,FIXED(VLOOKUP($X225,E!$B$3:'E'!$AN$500,18,FALSE),1),VLOOKUP($X225,E!$B$3:'E'!$AN$500,18,FALSE))))))))),"-")</f>
        <v>-</v>
      </c>
      <c r="X225" s="40">
        <v>725</v>
      </c>
    </row>
    <row r="226" spans="1:24" ht="9" customHeight="1" x14ac:dyDescent="0.2">
      <c r="A226" s="104" t="s">
        <v>2262</v>
      </c>
      <c r="E226" s="110" t="str">
        <f>IFERROR(IF(VLOOKUP($X226,E!$B$3:'E'!$AN$500,5,FALSE)=1000000000,"-",(IF(VLOOKUP($X226,E!$B$3:'E'!$AN$500,5,FALSE)&lt;0.0001,FIXED(VLOOKUP($X226,E!$B$3:'E'!$AN$500,5,FALSE),6),IF(VLOOKUP($X226,E!$B$3:'E'!$AN$500,5,FALSE)&lt;0.001,FIXED(VLOOKUP($X226,E!$B$3:'E'!$AN$500,5,FALSE),5),IF(VLOOKUP($X226,E!$B$3:'E'!$AN$500,5,FALSE)&lt;0.01,FIXED(VLOOKUP($X226,E!$B$3:'E'!$AN$500,5,FALSE),4),IF(VLOOKUP($X226,E!$B$3:'E'!$AN$500,5,FALSE)&lt;0.1,FIXED(VLOOKUP($X226,E!$B$3:'E'!$AN$500,5,FALSE),3),IF(VLOOKUP($X226,E!$B$3:'E'!$AN$500,5,FALSE)&lt;1,FIXED(VLOOKUP($X226,E!$B$3:'E'!$AN$500,5,FALSE),2),IF(VLOOKUP($X226,E!$B$3:'E'!$AN$500,5,FALSE)&lt;10,FIXED(VLOOKUP($X226,E!$B$3:'E'!$AN$500,5,FALSE),1),VLOOKUP($X226,E!$B$3:'E'!$AN$500,5,FALSE))))))))),"-")</f>
        <v>0,20</v>
      </c>
      <c r="G226" s="110" t="str">
        <f>IFERROR(IF(VLOOKUP($X226,E!$B$3:'E'!$AN$500,6,FALSE)=1000000000,"-",(IF(VLOOKUP($X226,E!$B$3:'E'!$AN$500,6,FALSE)&lt;0.0001,FIXED(VLOOKUP($X226,E!$B$3:'E'!$AN$500,6,FALSE),6),IF(VLOOKUP($X226,E!$B$3:'E'!$AN$500,6,FALSE)&lt;0.001,FIXED(VLOOKUP($X226,E!$B$3:'E'!$AN$500,6,FALSE),5),IF(VLOOKUP($X226,E!$B$3:'E'!$AN$500,6,FALSE)&lt;0.01,FIXED(VLOOKUP($X226,E!$B$3:'E'!$AN$500,6,FALSE),4),IF(VLOOKUP($X226,E!$B$3:'E'!$AN$500,6,FALSE)&lt;0.1,FIXED(VLOOKUP($X226,E!$B$3:'E'!$AN$500,6,FALSE),3),IF(VLOOKUP($X226,E!$B$3:'E'!$AN$500,6,FALSE)&lt;1,FIXED(VLOOKUP($X226,E!$B$3:'E'!$AN$500,6,FALSE),2),IF(VLOOKUP($X226,E!$B$3:'E'!$AN$500,6,FALSE)&lt;10,FIXED(VLOOKUP($X226,E!$B$3:'E'!$AN$500,6,FALSE),1),VLOOKUP($X226,E!$B$3:'E'!$AN$500,6,FALSE))))))))),"-")</f>
        <v>0,20</v>
      </c>
      <c r="I226" s="110" t="str">
        <f>IFERROR(IF(VLOOKUP($X226,E!$B$3:'E'!$AN$500,7,FALSE)=1000000000,"-",(IF(VLOOKUP($X226,E!$B$3:'E'!$AN$500,7,FALSE)&lt;0.0001,FIXED(VLOOKUP($X226,E!$B$3:'E'!$AN$500,7,FALSE),6),IF(VLOOKUP($X226,E!$B$3:'E'!$AN$500,7,FALSE)&lt;0.001,FIXED(VLOOKUP($X226,E!$B$3:'E'!$AN$500,7,FALSE),5),IF(VLOOKUP($X226,E!$B$3:'E'!$AN$500,7,FALSE)&lt;0.01,FIXED(VLOOKUP($X226,E!$B$3:'E'!$AN$500,7,FALSE),4),IF(VLOOKUP($X226,E!$B$3:'E'!$AN$500,7,FALSE)&lt;0.1,FIXED(VLOOKUP($X226,E!$B$3:'E'!$AN$500,7,FALSE),3),IF(VLOOKUP($X226,E!$B$3:'E'!$AN$500,7,FALSE)&lt;1,FIXED(VLOOKUP($X226,E!$B$3:'E'!$AN$500,7,FALSE),2),IF(VLOOKUP($X226,E!$B$3:'E'!$AN$500,7,FALSE)&lt;10,FIXED(VLOOKUP($X226,E!$B$3:'E'!$AN$500,7,FALSE),1),VLOOKUP($X226,E!$B$3:'E'!$AN$500,7,FALSE))))))))),"-")</f>
        <v>0,20</v>
      </c>
      <c r="K226" s="110" t="str">
        <f>IFERROR(IF(VLOOKUP($X226,E!$B$3:'E'!$AN$500,8,FALSE)=1000000000,"-",(IF(VLOOKUP($X226,E!$B$3:'E'!$AN$500,8,FALSE)&lt;0.0001,FIXED(VLOOKUP($X226,E!$B$3:'E'!$AN$500,8,FALSE),6),IF(VLOOKUP($X226,E!$B$3:'E'!$AN$500,8,FALSE)&lt;0.001,FIXED(VLOOKUP($X226,E!$B$3:'E'!$AN$500,8,FALSE),5),IF(VLOOKUP($X226,E!$B$3:'E'!$AN$500,8,FALSE)&lt;0.01,FIXED(VLOOKUP($X226,E!$B$3:'E'!$AN$500,8,FALSE),4),IF(VLOOKUP($X226,E!$B$3:'E'!$AN$500,8,FALSE)&lt;0.1,FIXED(VLOOKUP($X226,E!$B$3:'E'!$AN$500,8,FALSE),3),IF(VLOOKUP($X226,E!$B$3:'E'!$AN$500,8,FALSE)&lt;1,FIXED(VLOOKUP($X226,E!$B$3:'E'!$AN$500,8,FALSE),2),IF(VLOOKUP($X226,E!$B$3:'E'!$AN$500,8,FALSE)&lt;10,FIXED(VLOOKUP($X226,E!$B$3:'E'!$AN$500,8,FALSE),1),VLOOKUP($X226,E!$B$3:'E'!$AN$500,8,FALSE))))))))),"-")</f>
        <v>-</v>
      </c>
      <c r="L226" s="39" t="str">
        <f t="shared" si="15"/>
        <v>(1)</v>
      </c>
      <c r="M226" s="110" t="str">
        <f>IFERROR(IF(VLOOKUP($X226,E!$B$3:'E'!$AN$500,9,FALSE)=1000000000,"-",(IF(VLOOKUP($X226,E!$B$3:'E'!$AN$500,9,FALSE)&lt;0.0001,FIXED(VLOOKUP($X226,E!$B$3:'E'!$AN$500,9,FALSE),6),IF(VLOOKUP($X226,E!$B$3:'E'!$AN$500,9,FALSE)&lt;0.001,FIXED(VLOOKUP($X226,E!$B$3:'E'!$AN$500,9,FALSE),5),IF(VLOOKUP($X226,E!$B$3:'E'!$AN$500,9,FALSE)&lt;0.01,FIXED(VLOOKUP($X226,E!$B$3:'E'!$AN$500,9,FALSE),4),IF(VLOOKUP($X226,E!$B$3:'E'!$AN$500,9,FALSE)&lt;0.1,FIXED(VLOOKUP($X226,E!$B$3:'E'!$AN$500,9,FALSE),3),IF(VLOOKUP($X226,E!$B$3:'E'!$AN$500,9,FALSE)&lt;1,FIXED(VLOOKUP($X226,E!$B$3:'E'!$AN$500,9,FALSE),2),IF(VLOOKUP($X226,E!$B$3:'E'!$AN$500,9,FALSE)&lt;10,FIXED(VLOOKUP($X226,E!$B$3:'E'!$AN$500,9,FALSE),1),VLOOKUP($X226,E!$B$3:'E'!$AN$500,9,FALSE))))))))),"-")</f>
        <v>-</v>
      </c>
      <c r="N226" s="39" t="str">
        <f t="shared" si="16"/>
        <v>(1)</v>
      </c>
      <c r="O226" s="110" t="str">
        <f>IFERROR(IF(VLOOKUP($X226,E!$B$3:'E'!$AN$500,10,FALSE)=1000000000,"-",(IF(VLOOKUP($X226,E!$B$3:'E'!$AN$500,10,FALSE)&lt;0.0001,FIXED(VLOOKUP($X226,E!$B$3:'E'!$AN$500,10,FALSE),6),IF(VLOOKUP($X226,E!$B$3:'E'!$AN$500,10,FALSE)&lt;0.001,FIXED(VLOOKUP($X226,E!$B$3:'E'!$AN$500,10,FALSE),5),IF(VLOOKUP($X226,E!$B$3:'E'!$AN$500,10,FALSE)&lt;0.01,FIXED(VLOOKUP($X226,E!$B$3:'E'!$AN$500,10,FALSE),4),IF(VLOOKUP($X226,E!$B$3:'E'!$AN$500,10,FALSE)&lt;0.1,FIXED(VLOOKUP($X226,E!$B$3:'E'!$AN$500,10,FALSE),3),IF(VLOOKUP($X226,E!$B$3:'E'!$AN$500,10,FALSE)&lt;1,FIXED(VLOOKUP($X226,E!$B$3:'E'!$AN$500,10,FALSE),2),IF(VLOOKUP($X226,E!$B$3:'E'!$AN$500,10,FALSE)&lt;10,FIXED(VLOOKUP($X226,E!$B$3:'E'!$AN$500,10,FALSE),1),VLOOKUP($X226,E!$B$3:'E'!$AN$500,10,FALSE))))))))),"-")</f>
        <v>-</v>
      </c>
      <c r="Q226" s="110" t="str">
        <f>IFERROR(IF(VLOOKUP($X226,E!$B$3:'E'!$AN$500,11,FALSE)=1000000000,"-",(IF(VLOOKUP($X226,E!$B$3:'E'!$AN$500,11,FALSE)&lt;0.0001,FIXED(VLOOKUP($X226,E!$B$3:'E'!$AN$500,11,FALSE),6),IF(VLOOKUP($X226,E!$B$3:'E'!$AN$500,11,FALSE)&lt;0.001,FIXED(VLOOKUP($X226,E!$B$3:'E'!$AN$500,11,FALSE),5),IF(VLOOKUP($X226,E!$B$3:'E'!$AN$500,11,FALSE)&lt;0.01,FIXED(VLOOKUP($X226,E!$B$3:'E'!$AN$500,11,FALSE),4),IF(VLOOKUP($X226,E!$B$3:'E'!$AN$500,11,FALSE)&lt;0.1,FIXED(VLOOKUP($X226,E!$B$3:'E'!$AN$500,11,FALSE),3),IF(VLOOKUP($X226,E!$B$3:'E'!$AN$500,11,FALSE)&lt;1,FIXED(VLOOKUP($X226,E!$B$3:'E'!$AN$500,11,FALSE),2),IF(VLOOKUP($X226,E!$B$3:'E'!$AN$500,11,FALSE)&lt;10,FIXED(VLOOKUP($X226,E!$B$3:'E'!$AN$500,11,FALSE),1),VLOOKUP($X226,E!$B$3:'E'!$AN$500,11,FALSE))))))))),"-")</f>
        <v>-</v>
      </c>
      <c r="S226" s="110" t="str">
        <f>IFERROR(IF(VLOOKUP($X226,E!$B$3:'E'!$AN$500,12,FALSE)=1000000000,"-",(IF(VLOOKUP($X226,E!$B$3:'E'!$AN$500,12,FALSE)&lt;0.0001,FIXED(VLOOKUP($X226,E!$B$3:'E'!$AN$500,12,FALSE),6),IF(VLOOKUP($X226,E!$B$3:'E'!$AN$500,12,FALSE)&lt;0.001,FIXED(VLOOKUP($X226,E!$B$3:'E'!$AN$500,12,FALSE),5),IF(VLOOKUP($X226,E!$B$3:'E'!$AN$500,12,FALSE)&lt;0.01,FIXED(VLOOKUP($X226,E!$B$3:'E'!$AN$500,12,FALSE),4),IF(VLOOKUP($X226,E!$B$3:'E'!$AN$500,12,FALSE)&lt;0.1,FIXED(VLOOKUP($X226,E!$B$3:'E'!$AN$500,12,FALSE),3),IF(VLOOKUP($X226,E!$B$3:'E'!$AN$500,12,FALSE)&lt;1,FIXED(VLOOKUP($X226,E!$B$3:'E'!$AN$500,12,FALSE),2),IF(VLOOKUP($X226,E!$B$3:'E'!$AN$500,12,FALSE)&lt;10,FIXED(VLOOKUP($X226,E!$B$3:'E'!$AN$500,12,FALSE),1),VLOOKUP($X226,E!$B$3:'E'!$AN$500,12,FALSE))))))))),"-")</f>
        <v>-</v>
      </c>
      <c r="U226" s="110" t="str">
        <f>IFERROR(IF(VLOOKUP($X226,E!$B$3:'E'!$AN$500,18,FALSE)=1000000000,"-",(IF(VLOOKUP($X226,E!$B$3:'E'!$AN$500,18,FALSE)&lt;0.0001,FIXED(VLOOKUP($X226,E!$B$3:'E'!$AN$500,18,FALSE),6),IF(VLOOKUP($X226,E!$B$3:'E'!$AN$500,18,FALSE)&lt;0.001,FIXED(VLOOKUP($X226,E!$B$3:'E'!$AN$500,18,FALSE),5),IF(VLOOKUP($X226,E!$B$3:'E'!$AN$500,18,FALSE)&lt;0.01,FIXED(VLOOKUP($X226,E!$B$3:'E'!$AN$500,18,FALSE),4),IF(VLOOKUP($X226,E!$B$3:'E'!$AN$500,18,FALSE)&lt;0.1,FIXED(VLOOKUP($X226,E!$B$3:'E'!$AN$500,18,FALSE),3),IF(VLOOKUP($X226,E!$B$3:'E'!$AN$500,18,FALSE)&lt;1,FIXED(VLOOKUP($X226,E!$B$3:'E'!$AN$500,18,FALSE),2),IF(VLOOKUP($X226,E!$B$3:'E'!$AN$500,18,FALSE)&lt;10,FIXED(VLOOKUP($X226,E!$B$3:'E'!$AN$500,18,FALSE),1),VLOOKUP($X226,E!$B$3:'E'!$AN$500,18,FALSE))))))))),"-")</f>
        <v>-</v>
      </c>
      <c r="X226" s="40">
        <v>1163</v>
      </c>
    </row>
    <row r="227" spans="1:24" ht="9" customHeight="1" x14ac:dyDescent="0.2">
      <c r="A227" s="104" t="s">
        <v>781</v>
      </c>
      <c r="E227" s="110" t="str">
        <f>IFERROR(IF(VLOOKUP($X227,E!$B$3:'E'!$AN$500,5,FALSE)=1000000000,"-",(IF(VLOOKUP($X227,E!$B$3:'E'!$AN$500,5,FALSE)&lt;0.0001,FIXED(VLOOKUP($X227,E!$B$3:'E'!$AN$500,5,FALSE),6),IF(VLOOKUP($X227,E!$B$3:'E'!$AN$500,5,FALSE)&lt;0.001,FIXED(VLOOKUP($X227,E!$B$3:'E'!$AN$500,5,FALSE),5),IF(VLOOKUP($X227,E!$B$3:'E'!$AN$500,5,FALSE)&lt;0.01,FIXED(VLOOKUP($X227,E!$B$3:'E'!$AN$500,5,FALSE),4),IF(VLOOKUP($X227,E!$B$3:'E'!$AN$500,5,FALSE)&lt;0.1,FIXED(VLOOKUP($X227,E!$B$3:'E'!$AN$500,5,FALSE),3),IF(VLOOKUP($X227,E!$B$3:'E'!$AN$500,5,FALSE)&lt;1,FIXED(VLOOKUP($X227,E!$B$3:'E'!$AN$500,5,FALSE),2),IF(VLOOKUP($X227,E!$B$3:'E'!$AN$500,5,FALSE)&lt;10,FIXED(VLOOKUP($X227,E!$B$3:'E'!$AN$500,5,FALSE),1),VLOOKUP($X227,E!$B$3:'E'!$AN$500,5,FALSE))))))))),"-")</f>
        <v>2,0</v>
      </c>
      <c r="G227" s="110" t="str">
        <f>IFERROR(IF(VLOOKUP($X227,E!$B$3:'E'!$AN$500,6,FALSE)=1000000000,"-",(IF(VLOOKUP($X227,E!$B$3:'E'!$AN$500,6,FALSE)&lt;0.0001,FIXED(VLOOKUP($X227,E!$B$3:'E'!$AN$500,6,FALSE),6),IF(VLOOKUP($X227,E!$B$3:'E'!$AN$500,6,FALSE)&lt;0.001,FIXED(VLOOKUP($X227,E!$B$3:'E'!$AN$500,6,FALSE),5),IF(VLOOKUP($X227,E!$B$3:'E'!$AN$500,6,FALSE)&lt;0.01,FIXED(VLOOKUP($X227,E!$B$3:'E'!$AN$500,6,FALSE),4),IF(VLOOKUP($X227,E!$B$3:'E'!$AN$500,6,FALSE)&lt;0.1,FIXED(VLOOKUP($X227,E!$B$3:'E'!$AN$500,6,FALSE),3),IF(VLOOKUP($X227,E!$B$3:'E'!$AN$500,6,FALSE)&lt;1,FIXED(VLOOKUP($X227,E!$B$3:'E'!$AN$500,6,FALSE),2),IF(VLOOKUP($X227,E!$B$3:'E'!$AN$500,6,FALSE)&lt;10,FIXED(VLOOKUP($X227,E!$B$3:'E'!$AN$500,6,FALSE),1),VLOOKUP($X227,E!$B$3:'E'!$AN$500,6,FALSE))))))))),"-")</f>
        <v>2,0</v>
      </c>
      <c r="I227" s="110" t="str">
        <f>IFERROR(IF(VLOOKUP($X227,E!$B$3:'E'!$AN$500,7,FALSE)=1000000000,"-",(IF(VLOOKUP($X227,E!$B$3:'E'!$AN$500,7,FALSE)&lt;0.0001,FIXED(VLOOKUP($X227,E!$B$3:'E'!$AN$500,7,FALSE),6),IF(VLOOKUP($X227,E!$B$3:'E'!$AN$500,7,FALSE)&lt;0.001,FIXED(VLOOKUP($X227,E!$B$3:'E'!$AN$500,7,FALSE),5),IF(VLOOKUP($X227,E!$B$3:'E'!$AN$500,7,FALSE)&lt;0.01,FIXED(VLOOKUP($X227,E!$B$3:'E'!$AN$500,7,FALSE),4),IF(VLOOKUP($X227,E!$B$3:'E'!$AN$500,7,FALSE)&lt;0.1,FIXED(VLOOKUP($X227,E!$B$3:'E'!$AN$500,7,FALSE),3),IF(VLOOKUP($X227,E!$B$3:'E'!$AN$500,7,FALSE)&lt;1,FIXED(VLOOKUP($X227,E!$B$3:'E'!$AN$500,7,FALSE),2),IF(VLOOKUP($X227,E!$B$3:'E'!$AN$500,7,FALSE)&lt;10,FIXED(VLOOKUP($X227,E!$B$3:'E'!$AN$500,7,FALSE),1),VLOOKUP($X227,E!$B$3:'E'!$AN$500,7,FALSE))))))))),"-")</f>
        <v>2,0</v>
      </c>
      <c r="K227" s="110" t="str">
        <f>IFERROR(IF(VLOOKUP($X227,E!$B$3:'E'!$AN$500,8,FALSE)=1000000000,"-",(IF(VLOOKUP($X227,E!$B$3:'E'!$AN$500,8,FALSE)&lt;0.0001,FIXED(VLOOKUP($X227,E!$B$3:'E'!$AN$500,8,FALSE),6),IF(VLOOKUP($X227,E!$B$3:'E'!$AN$500,8,FALSE)&lt;0.001,FIXED(VLOOKUP($X227,E!$B$3:'E'!$AN$500,8,FALSE),5),IF(VLOOKUP($X227,E!$B$3:'E'!$AN$500,8,FALSE)&lt;0.01,FIXED(VLOOKUP($X227,E!$B$3:'E'!$AN$500,8,FALSE),4),IF(VLOOKUP($X227,E!$B$3:'E'!$AN$500,8,FALSE)&lt;0.1,FIXED(VLOOKUP($X227,E!$B$3:'E'!$AN$500,8,FALSE),3),IF(VLOOKUP($X227,E!$B$3:'E'!$AN$500,8,FALSE)&lt;1,FIXED(VLOOKUP($X227,E!$B$3:'E'!$AN$500,8,FALSE),2),IF(VLOOKUP($X227,E!$B$3:'E'!$AN$500,8,FALSE)&lt;10,FIXED(VLOOKUP($X227,E!$B$3:'E'!$AN$500,8,FALSE),1),VLOOKUP($X227,E!$B$3:'E'!$AN$500,8,FALSE))))))))),"-")</f>
        <v>-</v>
      </c>
      <c r="L227" s="39" t="str">
        <f t="shared" si="15"/>
        <v>(1)</v>
      </c>
      <c r="M227" s="110" t="str">
        <f>IFERROR(IF(VLOOKUP($X227,E!$B$3:'E'!$AN$500,9,FALSE)=1000000000,"-",(IF(VLOOKUP($X227,E!$B$3:'E'!$AN$500,9,FALSE)&lt;0.0001,FIXED(VLOOKUP($X227,E!$B$3:'E'!$AN$500,9,FALSE),6),IF(VLOOKUP($X227,E!$B$3:'E'!$AN$500,9,FALSE)&lt;0.001,FIXED(VLOOKUP($X227,E!$B$3:'E'!$AN$500,9,FALSE),5),IF(VLOOKUP($X227,E!$B$3:'E'!$AN$500,9,FALSE)&lt;0.01,FIXED(VLOOKUP($X227,E!$B$3:'E'!$AN$500,9,FALSE),4),IF(VLOOKUP($X227,E!$B$3:'E'!$AN$500,9,FALSE)&lt;0.1,FIXED(VLOOKUP($X227,E!$B$3:'E'!$AN$500,9,FALSE),3),IF(VLOOKUP($X227,E!$B$3:'E'!$AN$500,9,FALSE)&lt;1,FIXED(VLOOKUP($X227,E!$B$3:'E'!$AN$500,9,FALSE),2),IF(VLOOKUP($X227,E!$B$3:'E'!$AN$500,9,FALSE)&lt;10,FIXED(VLOOKUP($X227,E!$B$3:'E'!$AN$500,9,FALSE),1),VLOOKUP($X227,E!$B$3:'E'!$AN$500,9,FALSE))))))))),"-")</f>
        <v>-</v>
      </c>
      <c r="N227" s="39" t="str">
        <f t="shared" si="16"/>
        <v>(1)</v>
      </c>
      <c r="O227" s="110" t="str">
        <f>IFERROR(IF(VLOOKUP($X227,E!$B$3:'E'!$AN$500,10,FALSE)=1000000000,"-",(IF(VLOOKUP($X227,E!$B$3:'E'!$AN$500,10,FALSE)&lt;0.0001,FIXED(VLOOKUP($X227,E!$B$3:'E'!$AN$500,10,FALSE),6),IF(VLOOKUP($X227,E!$B$3:'E'!$AN$500,10,FALSE)&lt;0.001,FIXED(VLOOKUP($X227,E!$B$3:'E'!$AN$500,10,FALSE),5),IF(VLOOKUP($X227,E!$B$3:'E'!$AN$500,10,FALSE)&lt;0.01,FIXED(VLOOKUP($X227,E!$B$3:'E'!$AN$500,10,FALSE),4),IF(VLOOKUP($X227,E!$B$3:'E'!$AN$500,10,FALSE)&lt;0.1,FIXED(VLOOKUP($X227,E!$B$3:'E'!$AN$500,10,FALSE),3),IF(VLOOKUP($X227,E!$B$3:'E'!$AN$500,10,FALSE)&lt;1,FIXED(VLOOKUP($X227,E!$B$3:'E'!$AN$500,10,FALSE),2),IF(VLOOKUP($X227,E!$B$3:'E'!$AN$500,10,FALSE)&lt;10,FIXED(VLOOKUP($X227,E!$B$3:'E'!$AN$500,10,FALSE),1),VLOOKUP($X227,E!$B$3:'E'!$AN$500,10,FALSE))))))))),"-")</f>
        <v>-</v>
      </c>
      <c r="Q227" s="110" t="str">
        <f>IFERROR(IF(VLOOKUP($X227,E!$B$3:'E'!$AN$500,11,FALSE)=1000000000,"-",(IF(VLOOKUP($X227,E!$B$3:'E'!$AN$500,11,FALSE)&lt;0.0001,FIXED(VLOOKUP($X227,E!$B$3:'E'!$AN$500,11,FALSE),6),IF(VLOOKUP($X227,E!$B$3:'E'!$AN$500,11,FALSE)&lt;0.001,FIXED(VLOOKUP($X227,E!$B$3:'E'!$AN$500,11,FALSE),5),IF(VLOOKUP($X227,E!$B$3:'E'!$AN$500,11,FALSE)&lt;0.01,FIXED(VLOOKUP($X227,E!$B$3:'E'!$AN$500,11,FALSE),4),IF(VLOOKUP($X227,E!$B$3:'E'!$AN$500,11,FALSE)&lt;0.1,FIXED(VLOOKUP($X227,E!$B$3:'E'!$AN$500,11,FALSE),3),IF(VLOOKUP($X227,E!$B$3:'E'!$AN$500,11,FALSE)&lt;1,FIXED(VLOOKUP($X227,E!$B$3:'E'!$AN$500,11,FALSE),2),IF(VLOOKUP($X227,E!$B$3:'E'!$AN$500,11,FALSE)&lt;10,FIXED(VLOOKUP($X227,E!$B$3:'E'!$AN$500,11,FALSE),1),VLOOKUP($X227,E!$B$3:'E'!$AN$500,11,FALSE))))))))),"-")</f>
        <v>-</v>
      </c>
      <c r="S227" s="110" t="str">
        <f>IFERROR(IF(VLOOKUP($X227,E!$B$3:'E'!$AN$500,12,FALSE)=1000000000,"-",(IF(VLOOKUP($X227,E!$B$3:'E'!$AN$500,12,FALSE)&lt;0.0001,FIXED(VLOOKUP($X227,E!$B$3:'E'!$AN$500,12,FALSE),6),IF(VLOOKUP($X227,E!$B$3:'E'!$AN$500,12,FALSE)&lt;0.001,FIXED(VLOOKUP($X227,E!$B$3:'E'!$AN$500,12,FALSE),5),IF(VLOOKUP($X227,E!$B$3:'E'!$AN$500,12,FALSE)&lt;0.01,FIXED(VLOOKUP($X227,E!$B$3:'E'!$AN$500,12,FALSE),4),IF(VLOOKUP($X227,E!$B$3:'E'!$AN$500,12,FALSE)&lt;0.1,FIXED(VLOOKUP($X227,E!$B$3:'E'!$AN$500,12,FALSE),3),IF(VLOOKUP($X227,E!$B$3:'E'!$AN$500,12,FALSE)&lt;1,FIXED(VLOOKUP($X227,E!$B$3:'E'!$AN$500,12,FALSE),2),IF(VLOOKUP($X227,E!$B$3:'E'!$AN$500,12,FALSE)&lt;10,FIXED(VLOOKUP($X227,E!$B$3:'E'!$AN$500,12,FALSE),1),VLOOKUP($X227,E!$B$3:'E'!$AN$500,12,FALSE))))))))),"-")</f>
        <v>-</v>
      </c>
      <c r="U227" s="110" t="str">
        <f>IFERROR(IF(VLOOKUP($X227,E!$B$3:'E'!$AN$500,18,FALSE)=1000000000,"-",(IF(VLOOKUP($X227,E!$B$3:'E'!$AN$500,18,FALSE)&lt;0.0001,FIXED(VLOOKUP($X227,E!$B$3:'E'!$AN$500,18,FALSE),6),IF(VLOOKUP($X227,E!$B$3:'E'!$AN$500,18,FALSE)&lt;0.001,FIXED(VLOOKUP($X227,E!$B$3:'E'!$AN$500,18,FALSE),5),IF(VLOOKUP($X227,E!$B$3:'E'!$AN$500,18,FALSE)&lt;0.01,FIXED(VLOOKUP($X227,E!$B$3:'E'!$AN$500,18,FALSE),4),IF(VLOOKUP($X227,E!$B$3:'E'!$AN$500,18,FALSE)&lt;0.1,FIXED(VLOOKUP($X227,E!$B$3:'E'!$AN$500,18,FALSE),3),IF(VLOOKUP($X227,E!$B$3:'E'!$AN$500,18,FALSE)&lt;1,FIXED(VLOOKUP($X227,E!$B$3:'E'!$AN$500,18,FALSE),2),IF(VLOOKUP($X227,E!$B$3:'E'!$AN$500,18,FALSE)&lt;10,FIXED(VLOOKUP($X227,E!$B$3:'E'!$AN$500,18,FALSE),1),VLOOKUP($X227,E!$B$3:'E'!$AN$500,18,FALSE))))))))),"-")</f>
        <v>-</v>
      </c>
      <c r="X227" s="40">
        <v>1171</v>
      </c>
    </row>
    <row r="228" spans="1:24" ht="4.5" customHeight="1" x14ac:dyDescent="0.2">
      <c r="A228" s="133"/>
      <c r="B228" s="107"/>
      <c r="C228" s="107"/>
      <c r="D228" s="107"/>
      <c r="E228" s="111"/>
      <c r="F228" s="138"/>
      <c r="G228" s="111"/>
      <c r="H228" s="138"/>
      <c r="I228" s="111"/>
      <c r="J228" s="138"/>
      <c r="K228" s="111"/>
      <c r="L228" s="138"/>
      <c r="M228" s="111"/>
      <c r="N228" s="138"/>
      <c r="O228" s="111"/>
      <c r="P228" s="138"/>
      <c r="Q228" s="111"/>
      <c r="R228" s="138"/>
      <c r="S228" s="111"/>
      <c r="T228" s="138"/>
      <c r="U228" s="111"/>
      <c r="V228" s="138"/>
    </row>
    <row r="229" spans="1:24" ht="9" customHeight="1" x14ac:dyDescent="0.2">
      <c r="V229" s="137"/>
    </row>
    <row r="230" spans="1:24" ht="9" customHeight="1" x14ac:dyDescent="0.2">
      <c r="A230" s="40" t="s">
        <v>2276</v>
      </c>
    </row>
    <row r="231" spans="1:24" ht="4.5" customHeight="1" x14ac:dyDescent="0.2"/>
    <row r="232" spans="1:24" s="118" customFormat="1" ht="9" customHeight="1" x14ac:dyDescent="0.2">
      <c r="A232" s="117" t="s">
        <v>176</v>
      </c>
      <c r="B232" s="208" t="s">
        <v>2282</v>
      </c>
      <c r="C232" s="208"/>
      <c r="D232" s="208"/>
      <c r="E232" s="208"/>
      <c r="F232" s="208"/>
      <c r="G232" s="208"/>
      <c r="H232" s="208"/>
      <c r="I232" s="208"/>
      <c r="J232" s="208"/>
      <c r="K232" s="208"/>
      <c r="L232" s="208"/>
      <c r="M232" s="208"/>
      <c r="N232" s="208"/>
      <c r="O232" s="208"/>
      <c r="P232" s="208"/>
      <c r="Q232" s="208"/>
      <c r="R232" s="208"/>
      <c r="S232" s="208"/>
      <c r="T232" s="208"/>
      <c r="U232" s="208"/>
      <c r="V232" s="208"/>
    </row>
    <row r="233" spans="1:24" s="118" customFormat="1" ht="9" customHeight="1" x14ac:dyDescent="0.2">
      <c r="B233" s="208" t="s">
        <v>2283</v>
      </c>
      <c r="C233" s="208"/>
      <c r="D233" s="208"/>
      <c r="E233" s="208"/>
      <c r="F233" s="208"/>
      <c r="G233" s="208"/>
      <c r="H233" s="208"/>
      <c r="I233" s="208"/>
      <c r="J233" s="208"/>
      <c r="K233" s="208"/>
      <c r="L233" s="208"/>
      <c r="M233" s="208"/>
      <c r="N233" s="208"/>
      <c r="O233" s="208"/>
      <c r="P233" s="208"/>
      <c r="Q233" s="208"/>
      <c r="R233" s="208"/>
      <c r="S233" s="208"/>
      <c r="T233" s="208"/>
      <c r="U233" s="208"/>
      <c r="V233" s="208"/>
    </row>
    <row r="234" spans="1:24" s="118" customFormat="1" ht="9" customHeight="1" x14ac:dyDescent="0.2">
      <c r="B234" s="208" t="s">
        <v>2284</v>
      </c>
      <c r="C234" s="208"/>
      <c r="D234" s="208"/>
      <c r="E234" s="208"/>
      <c r="F234" s="208"/>
      <c r="G234" s="208"/>
      <c r="H234" s="208"/>
      <c r="I234" s="208"/>
      <c r="J234" s="208"/>
      <c r="K234" s="208"/>
      <c r="L234" s="208"/>
      <c r="M234" s="208"/>
      <c r="N234" s="208"/>
      <c r="O234" s="208"/>
      <c r="P234" s="208"/>
      <c r="Q234" s="208"/>
      <c r="R234" s="208"/>
      <c r="S234" s="208"/>
      <c r="T234" s="208"/>
      <c r="U234" s="208"/>
      <c r="V234" s="208"/>
    </row>
    <row r="235" spans="1:24" s="118" customFormat="1" ht="9" customHeight="1" x14ac:dyDescent="0.2">
      <c r="B235" s="208" t="s">
        <v>2285</v>
      </c>
      <c r="C235" s="208"/>
      <c r="D235" s="208"/>
      <c r="E235" s="208"/>
      <c r="F235" s="208"/>
      <c r="G235" s="208"/>
      <c r="H235" s="208"/>
      <c r="I235" s="208"/>
      <c r="J235" s="208"/>
      <c r="K235" s="208"/>
      <c r="L235" s="208"/>
      <c r="M235" s="208"/>
      <c r="N235" s="208"/>
      <c r="O235" s="208"/>
      <c r="P235" s="208"/>
      <c r="Q235" s="208"/>
      <c r="R235" s="208"/>
      <c r="S235" s="208"/>
      <c r="T235" s="208"/>
      <c r="U235" s="208"/>
      <c r="V235" s="208"/>
    </row>
    <row r="236" spans="1:24" s="118" customFormat="1" ht="9" customHeight="1" x14ac:dyDescent="0.2">
      <c r="B236" s="118" t="s">
        <v>45</v>
      </c>
      <c r="C236" s="209" t="s">
        <v>2277</v>
      </c>
      <c r="D236" s="209"/>
      <c r="E236" s="209"/>
      <c r="F236" s="209"/>
      <c r="G236" s="209"/>
      <c r="H236" s="209"/>
      <c r="I236" s="209"/>
      <c r="J236" s="209"/>
      <c r="K236" s="209"/>
      <c r="L236" s="209"/>
      <c r="M236" s="209"/>
      <c r="N236" s="209"/>
      <c r="O236" s="209"/>
      <c r="P236" s="209"/>
      <c r="Q236" s="209"/>
      <c r="R236" s="209"/>
      <c r="S236" s="209"/>
      <c r="T236" s="209"/>
      <c r="U236" s="209"/>
      <c r="V236" s="209"/>
    </row>
    <row r="237" spans="1:24" s="118" customFormat="1" ht="9" customHeight="1" x14ac:dyDescent="0.2">
      <c r="C237" s="121" t="s">
        <v>2286</v>
      </c>
      <c r="D237" s="209" t="s">
        <v>2278</v>
      </c>
      <c r="E237" s="209"/>
      <c r="F237" s="209"/>
      <c r="G237" s="209"/>
      <c r="H237" s="209"/>
      <c r="I237" s="209"/>
      <c r="J237" s="209"/>
      <c r="K237" s="209"/>
      <c r="L237" s="209"/>
      <c r="M237" s="209"/>
      <c r="N237" s="209"/>
      <c r="O237" s="209"/>
      <c r="P237" s="209"/>
      <c r="Q237" s="209"/>
      <c r="R237" s="209"/>
      <c r="S237" s="209"/>
      <c r="T237" s="209"/>
      <c r="U237" s="209"/>
      <c r="V237" s="209"/>
    </row>
    <row r="238" spans="1:24" s="118" customFormat="1" ht="9" customHeight="1" x14ac:dyDescent="0.2">
      <c r="C238" s="121" t="s">
        <v>2286</v>
      </c>
      <c r="D238" s="208" t="s">
        <v>2279</v>
      </c>
      <c r="E238" s="208"/>
      <c r="F238" s="208"/>
      <c r="G238" s="208"/>
      <c r="H238" s="208"/>
      <c r="I238" s="208"/>
      <c r="J238" s="208"/>
      <c r="K238" s="208"/>
      <c r="L238" s="208"/>
      <c r="M238" s="208"/>
      <c r="N238" s="208"/>
      <c r="O238" s="208"/>
      <c r="P238" s="208"/>
      <c r="Q238" s="208"/>
      <c r="R238" s="208"/>
      <c r="S238" s="208"/>
      <c r="T238" s="208"/>
      <c r="U238" s="208"/>
      <c r="V238" s="208"/>
    </row>
    <row r="239" spans="1:24" s="118" customFormat="1" ht="9" customHeight="1" x14ac:dyDescent="0.2">
      <c r="B239" s="118" t="s">
        <v>45</v>
      </c>
      <c r="C239" s="208" t="s">
        <v>2287</v>
      </c>
      <c r="D239" s="208"/>
      <c r="E239" s="208"/>
      <c r="F239" s="208"/>
      <c r="G239" s="208"/>
      <c r="H239" s="208"/>
      <c r="I239" s="208"/>
      <c r="J239" s="208"/>
      <c r="K239" s="208"/>
      <c r="L239" s="208"/>
      <c r="M239" s="208"/>
      <c r="N239" s="208"/>
      <c r="O239" s="208"/>
      <c r="P239" s="208"/>
      <c r="Q239" s="208"/>
      <c r="R239" s="208"/>
      <c r="S239" s="208"/>
      <c r="T239" s="208"/>
      <c r="U239" s="208"/>
      <c r="V239" s="208"/>
    </row>
    <row r="240" spans="1:24" s="118" customFormat="1" ht="9" customHeight="1" x14ac:dyDescent="0.2">
      <c r="C240" s="208" t="s">
        <v>2288</v>
      </c>
      <c r="D240" s="208"/>
      <c r="E240" s="208"/>
      <c r="F240" s="208"/>
      <c r="G240" s="208"/>
      <c r="H240" s="208"/>
      <c r="I240" s="208"/>
      <c r="J240" s="208"/>
      <c r="K240" s="208"/>
      <c r="L240" s="208"/>
      <c r="M240" s="208"/>
      <c r="N240" s="208"/>
      <c r="O240" s="208"/>
      <c r="P240" s="208"/>
      <c r="Q240" s="208"/>
      <c r="R240" s="208"/>
      <c r="S240" s="208"/>
      <c r="T240" s="208"/>
      <c r="U240" s="208"/>
      <c r="V240" s="208"/>
    </row>
    <row r="241" spans="1:22" s="118" customFormat="1" ht="9" customHeight="1" x14ac:dyDescent="0.2">
      <c r="C241" s="121" t="s">
        <v>2286</v>
      </c>
      <c r="D241" s="208" t="s">
        <v>2280</v>
      </c>
      <c r="E241" s="208"/>
      <c r="F241" s="208"/>
      <c r="G241" s="208"/>
      <c r="H241" s="208"/>
      <c r="I241" s="208"/>
      <c r="J241" s="208"/>
      <c r="K241" s="208"/>
      <c r="L241" s="208"/>
      <c r="M241" s="208"/>
      <c r="N241" s="208"/>
      <c r="O241" s="208"/>
      <c r="P241" s="208"/>
      <c r="Q241" s="208"/>
      <c r="R241" s="208"/>
      <c r="S241" s="208"/>
      <c r="T241" s="208"/>
      <c r="U241" s="208"/>
      <c r="V241" s="208"/>
    </row>
    <row r="242" spans="1:22" s="118" customFormat="1" ht="9" customHeight="1" x14ac:dyDescent="0.2">
      <c r="C242" s="121" t="s">
        <v>2286</v>
      </c>
      <c r="D242" s="208" t="s">
        <v>2281</v>
      </c>
      <c r="E242" s="208"/>
      <c r="F242" s="208"/>
      <c r="G242" s="208"/>
      <c r="H242" s="208"/>
      <c r="I242" s="208"/>
      <c r="J242" s="208"/>
      <c r="K242" s="208"/>
      <c r="L242" s="208"/>
      <c r="M242" s="208"/>
      <c r="N242" s="208"/>
      <c r="O242" s="208"/>
      <c r="P242" s="208"/>
      <c r="Q242" s="208"/>
      <c r="R242" s="208"/>
      <c r="S242" s="208"/>
      <c r="T242" s="208"/>
      <c r="U242" s="208"/>
      <c r="V242" s="208"/>
    </row>
    <row r="243" spans="1:22" s="118" customFormat="1" ht="9" customHeight="1" x14ac:dyDescent="0.2">
      <c r="B243" s="118" t="s">
        <v>45</v>
      </c>
      <c r="C243" s="209" t="s">
        <v>2289</v>
      </c>
      <c r="D243" s="209"/>
      <c r="E243" s="209"/>
      <c r="F243" s="209"/>
      <c r="G243" s="209"/>
      <c r="H243" s="209"/>
      <c r="I243" s="209"/>
      <c r="J243" s="209"/>
      <c r="K243" s="209"/>
      <c r="L243" s="209"/>
      <c r="M243" s="209"/>
      <c r="N243" s="209"/>
      <c r="O243" s="209"/>
      <c r="P243" s="209"/>
      <c r="Q243" s="209"/>
      <c r="R243" s="209"/>
      <c r="S243" s="209"/>
      <c r="T243" s="209"/>
      <c r="U243" s="209"/>
      <c r="V243" s="209"/>
    </row>
    <row r="244" spans="1:22" s="118" customFormat="1" ht="9" customHeight="1" x14ac:dyDescent="0.2">
      <c r="C244" s="209" t="s">
        <v>2290</v>
      </c>
      <c r="D244" s="209"/>
      <c r="E244" s="209"/>
      <c r="F244" s="209"/>
      <c r="G244" s="209"/>
      <c r="H244" s="209"/>
      <c r="I244" s="209"/>
      <c r="J244" s="209"/>
      <c r="K244" s="209"/>
      <c r="L244" s="209"/>
      <c r="M244" s="209"/>
      <c r="N244" s="209"/>
      <c r="O244" s="209"/>
      <c r="P244" s="209"/>
      <c r="Q244" s="209"/>
      <c r="R244" s="209"/>
      <c r="S244" s="209"/>
      <c r="T244" s="209"/>
      <c r="U244" s="209"/>
      <c r="V244" s="209"/>
    </row>
    <row r="245" spans="1:22" s="118" customFormat="1" ht="9" customHeight="1" x14ac:dyDescent="0.2">
      <c r="B245" s="118" t="s">
        <v>45</v>
      </c>
      <c r="C245" s="209" t="s">
        <v>2291</v>
      </c>
      <c r="D245" s="209"/>
      <c r="E245" s="209"/>
      <c r="F245" s="209"/>
      <c r="G245" s="209"/>
      <c r="H245" s="209"/>
      <c r="I245" s="209"/>
      <c r="J245" s="209"/>
      <c r="K245" s="209"/>
      <c r="L245" s="209"/>
      <c r="M245" s="209"/>
      <c r="N245" s="209"/>
      <c r="O245" s="209"/>
      <c r="P245" s="209"/>
      <c r="Q245" s="209"/>
      <c r="R245" s="209"/>
      <c r="S245" s="209"/>
      <c r="T245" s="209"/>
      <c r="U245" s="209"/>
      <c r="V245" s="209"/>
    </row>
    <row r="246" spans="1:22" s="118" customFormat="1" ht="9" customHeight="1" x14ac:dyDescent="0.2">
      <c r="C246" s="209" t="s">
        <v>2292</v>
      </c>
      <c r="D246" s="209"/>
      <c r="E246" s="209"/>
      <c r="F246" s="209"/>
      <c r="G246" s="209"/>
      <c r="H246" s="209"/>
      <c r="I246" s="209"/>
      <c r="J246" s="209"/>
      <c r="K246" s="209"/>
      <c r="L246" s="209"/>
      <c r="M246" s="209"/>
      <c r="N246" s="209"/>
      <c r="O246" s="209"/>
      <c r="P246" s="209"/>
      <c r="Q246" s="209"/>
      <c r="R246" s="209"/>
      <c r="S246" s="209"/>
      <c r="T246" s="209"/>
      <c r="U246" s="209"/>
      <c r="V246" s="209"/>
    </row>
    <row r="247" spans="1:22" s="118" customFormat="1" ht="4.5" customHeight="1" x14ac:dyDescent="0.2">
      <c r="E247" s="119"/>
      <c r="F247" s="140"/>
      <c r="G247" s="119"/>
      <c r="H247" s="140"/>
      <c r="I247" s="119"/>
      <c r="J247" s="140"/>
      <c r="K247" s="119"/>
      <c r="L247" s="140"/>
      <c r="M247" s="119"/>
      <c r="N247" s="140"/>
      <c r="O247" s="119"/>
      <c r="P247" s="140"/>
      <c r="Q247" s="119"/>
      <c r="R247" s="140"/>
      <c r="S247" s="119"/>
      <c r="T247" s="140"/>
      <c r="U247" s="119"/>
      <c r="V247" s="140"/>
    </row>
    <row r="248" spans="1:22" s="118" customFormat="1" ht="9" customHeight="1" x14ac:dyDescent="0.2">
      <c r="A248" s="117" t="s">
        <v>2293</v>
      </c>
      <c r="B248" s="209" t="s">
        <v>2294</v>
      </c>
      <c r="C248" s="209"/>
      <c r="D248" s="209"/>
      <c r="E248" s="209"/>
      <c r="F248" s="209"/>
      <c r="G248" s="209"/>
      <c r="H248" s="209"/>
      <c r="I248" s="209"/>
      <c r="J248" s="209"/>
      <c r="K248" s="209"/>
      <c r="L248" s="209"/>
      <c r="M248" s="209"/>
      <c r="N248" s="209"/>
      <c r="O248" s="209"/>
      <c r="P248" s="209"/>
      <c r="Q248" s="209"/>
      <c r="R248" s="209"/>
      <c r="S248" s="209"/>
      <c r="T248" s="209"/>
      <c r="U248" s="209"/>
      <c r="V248" s="209"/>
    </row>
    <row r="249" spans="1:22" s="118" customFormat="1" ht="9" customHeight="1" x14ac:dyDescent="0.2">
      <c r="B249" s="118" t="s">
        <v>2295</v>
      </c>
      <c r="C249" s="209" t="s">
        <v>2297</v>
      </c>
      <c r="D249" s="209"/>
      <c r="E249" s="209"/>
      <c r="F249" s="209"/>
      <c r="G249" s="209"/>
      <c r="H249" s="209"/>
      <c r="I249" s="209"/>
      <c r="J249" s="209"/>
      <c r="K249" s="209"/>
      <c r="L249" s="209"/>
      <c r="M249" s="209"/>
      <c r="N249" s="209"/>
      <c r="O249" s="209"/>
      <c r="P249" s="209"/>
      <c r="Q249" s="209"/>
      <c r="R249" s="209"/>
      <c r="S249" s="209"/>
      <c r="T249" s="209"/>
      <c r="U249" s="209"/>
      <c r="V249" s="209"/>
    </row>
    <row r="250" spans="1:22" s="118" customFormat="1" ht="9" customHeight="1" x14ac:dyDescent="0.2">
      <c r="B250" s="118" t="s">
        <v>2296</v>
      </c>
      <c r="C250" s="209" t="s">
        <v>2298</v>
      </c>
      <c r="D250" s="209"/>
      <c r="E250" s="209"/>
      <c r="F250" s="209"/>
      <c r="G250" s="209"/>
      <c r="H250" s="209"/>
      <c r="I250" s="209"/>
      <c r="J250" s="209"/>
      <c r="K250" s="209"/>
      <c r="L250" s="209"/>
      <c r="M250" s="209"/>
      <c r="N250" s="209"/>
      <c r="O250" s="209"/>
      <c r="P250" s="209"/>
      <c r="Q250" s="209"/>
      <c r="R250" s="209"/>
      <c r="S250" s="209"/>
      <c r="T250" s="209"/>
      <c r="U250" s="209"/>
      <c r="V250" s="209"/>
    </row>
    <row r="251" spans="1:22" s="118" customFormat="1" ht="9" customHeight="1" x14ac:dyDescent="0.2">
      <c r="C251" s="209" t="s">
        <v>2299</v>
      </c>
      <c r="D251" s="209"/>
      <c r="E251" s="209"/>
      <c r="F251" s="209"/>
      <c r="G251" s="209"/>
      <c r="H251" s="209"/>
      <c r="I251" s="209"/>
      <c r="J251" s="209"/>
      <c r="K251" s="209"/>
      <c r="L251" s="209"/>
      <c r="M251" s="209"/>
      <c r="N251" s="209"/>
      <c r="O251" s="209"/>
      <c r="P251" s="209"/>
      <c r="Q251" s="209"/>
      <c r="R251" s="209"/>
      <c r="S251" s="209"/>
      <c r="T251" s="209"/>
      <c r="U251" s="209"/>
      <c r="V251" s="209"/>
    </row>
    <row r="252" spans="1:22" s="118" customFormat="1" ht="4.5" customHeight="1" x14ac:dyDescent="0.2">
      <c r="E252" s="119"/>
      <c r="F252" s="140"/>
      <c r="G252" s="119"/>
      <c r="H252" s="140"/>
      <c r="I252" s="119"/>
      <c r="J252" s="140"/>
      <c r="K252" s="119"/>
      <c r="L252" s="140"/>
      <c r="M252" s="119"/>
      <c r="N252" s="140"/>
      <c r="O252" s="119"/>
      <c r="P252" s="140"/>
      <c r="Q252" s="119"/>
      <c r="R252" s="140"/>
      <c r="S252" s="119"/>
      <c r="T252" s="140"/>
      <c r="U252" s="119"/>
      <c r="V252" s="140"/>
    </row>
    <row r="253" spans="1:22" s="118" customFormat="1" ht="9" customHeight="1" x14ac:dyDescent="0.2">
      <c r="A253" s="117" t="s">
        <v>2271</v>
      </c>
      <c r="B253" s="209" t="s">
        <v>2300</v>
      </c>
      <c r="C253" s="209"/>
      <c r="D253" s="209"/>
      <c r="E253" s="209"/>
      <c r="F253" s="209"/>
      <c r="G253" s="209"/>
      <c r="H253" s="209"/>
      <c r="I253" s="209"/>
      <c r="J253" s="209"/>
      <c r="K253" s="209"/>
      <c r="L253" s="209"/>
      <c r="M253" s="209"/>
      <c r="N253" s="209"/>
      <c r="O253" s="209"/>
      <c r="P253" s="209"/>
      <c r="Q253" s="209"/>
      <c r="R253" s="209"/>
      <c r="S253" s="209"/>
      <c r="T253" s="209"/>
      <c r="U253" s="209"/>
      <c r="V253" s="209"/>
    </row>
    <row r="254" spans="1:22" s="118" customFormat="1" ht="9" customHeight="1" x14ac:dyDescent="0.2">
      <c r="B254" s="209" t="s">
        <v>2301</v>
      </c>
      <c r="C254" s="209"/>
      <c r="D254" s="209"/>
      <c r="E254" s="209"/>
      <c r="F254" s="209"/>
      <c r="G254" s="209"/>
      <c r="H254" s="209"/>
      <c r="I254" s="209"/>
      <c r="J254" s="209"/>
      <c r="K254" s="209"/>
      <c r="L254" s="209"/>
      <c r="M254" s="209"/>
      <c r="N254" s="209"/>
      <c r="O254" s="209"/>
      <c r="P254" s="209"/>
      <c r="Q254" s="209"/>
      <c r="R254" s="209"/>
      <c r="S254" s="209"/>
      <c r="T254" s="209"/>
      <c r="U254" s="209"/>
      <c r="V254" s="209"/>
    </row>
    <row r="255" spans="1:22" s="118" customFormat="1" ht="4.5" customHeight="1" x14ac:dyDescent="0.2">
      <c r="E255" s="119"/>
      <c r="F255" s="140"/>
      <c r="G255" s="119"/>
      <c r="H255" s="140"/>
      <c r="I255" s="119"/>
      <c r="J255" s="140"/>
      <c r="K255" s="119"/>
      <c r="L255" s="140"/>
      <c r="M255" s="119"/>
      <c r="N255" s="140"/>
      <c r="O255" s="119"/>
      <c r="P255" s="140"/>
      <c r="Q255" s="119"/>
      <c r="R255" s="140"/>
      <c r="S255" s="119"/>
      <c r="T255" s="140"/>
      <c r="U255" s="119"/>
      <c r="V255" s="140"/>
    </row>
    <row r="256" spans="1:22" s="118" customFormat="1" ht="9" customHeight="1" x14ac:dyDescent="0.2">
      <c r="A256" s="117" t="s">
        <v>2302</v>
      </c>
      <c r="B256" s="208" t="s">
        <v>2303</v>
      </c>
      <c r="C256" s="208"/>
      <c r="D256" s="208"/>
      <c r="E256" s="208"/>
      <c r="F256" s="208"/>
      <c r="G256" s="208"/>
      <c r="H256" s="208"/>
      <c r="I256" s="208"/>
      <c r="J256" s="208"/>
      <c r="K256" s="208"/>
      <c r="L256" s="208"/>
      <c r="M256" s="208"/>
      <c r="N256" s="208"/>
      <c r="O256" s="208"/>
      <c r="P256" s="208"/>
      <c r="Q256" s="208"/>
      <c r="R256" s="208"/>
      <c r="S256" s="208"/>
      <c r="T256" s="208"/>
      <c r="U256" s="208"/>
      <c r="V256" s="208"/>
    </row>
    <row r="257" spans="1:22" s="118" customFormat="1" ht="9" customHeight="1" x14ac:dyDescent="0.2">
      <c r="B257" s="208" t="s">
        <v>2304</v>
      </c>
      <c r="C257" s="208"/>
      <c r="D257" s="208"/>
      <c r="E257" s="208"/>
      <c r="F257" s="208"/>
      <c r="G257" s="208"/>
      <c r="H257" s="208"/>
      <c r="I257" s="208"/>
      <c r="J257" s="208"/>
      <c r="K257" s="208"/>
      <c r="L257" s="208"/>
      <c r="M257" s="208"/>
      <c r="N257" s="208"/>
      <c r="O257" s="208"/>
      <c r="P257" s="208"/>
      <c r="Q257" s="208"/>
      <c r="R257" s="208"/>
      <c r="S257" s="208"/>
      <c r="T257" s="208"/>
      <c r="U257" s="208"/>
      <c r="V257" s="208"/>
    </row>
    <row r="258" spans="1:22" s="118" customFormat="1" ht="4.5" customHeight="1" x14ac:dyDescent="0.2">
      <c r="E258" s="119"/>
      <c r="F258" s="140"/>
      <c r="G258" s="119"/>
      <c r="H258" s="140"/>
      <c r="I258" s="119"/>
      <c r="J258" s="140"/>
      <c r="K258" s="119"/>
      <c r="L258" s="140"/>
      <c r="M258" s="119"/>
      <c r="N258" s="140"/>
      <c r="O258" s="119"/>
      <c r="P258" s="140"/>
      <c r="Q258" s="119"/>
      <c r="R258" s="140"/>
      <c r="S258" s="119"/>
      <c r="T258" s="140"/>
      <c r="U258" s="119"/>
      <c r="V258" s="140"/>
    </row>
    <row r="259" spans="1:22" s="118" customFormat="1" ht="9" customHeight="1" x14ac:dyDescent="0.2">
      <c r="A259" s="117" t="s">
        <v>2269</v>
      </c>
      <c r="B259" s="208" t="s">
        <v>2305</v>
      </c>
      <c r="C259" s="208"/>
      <c r="D259" s="208"/>
      <c r="E259" s="208"/>
      <c r="F259" s="208"/>
      <c r="G259" s="208"/>
      <c r="H259" s="208"/>
      <c r="I259" s="208"/>
      <c r="J259" s="208"/>
      <c r="K259" s="208"/>
      <c r="L259" s="208"/>
      <c r="M259" s="208"/>
      <c r="N259" s="208"/>
      <c r="O259" s="208"/>
      <c r="P259" s="208"/>
      <c r="Q259" s="208"/>
      <c r="R259" s="208"/>
      <c r="S259" s="208"/>
      <c r="T259" s="208"/>
      <c r="U259" s="208"/>
      <c r="V259" s="208"/>
    </row>
    <row r="260" spans="1:22" s="118" customFormat="1" ht="9" customHeight="1" x14ac:dyDescent="0.2">
      <c r="B260" s="209" t="s">
        <v>2306</v>
      </c>
      <c r="C260" s="209"/>
      <c r="D260" s="209"/>
      <c r="E260" s="209"/>
      <c r="F260" s="209"/>
      <c r="G260" s="209"/>
      <c r="H260" s="209"/>
      <c r="I260" s="209"/>
      <c r="J260" s="209"/>
      <c r="K260" s="209"/>
      <c r="L260" s="209"/>
      <c r="M260" s="209"/>
      <c r="N260" s="209"/>
      <c r="O260" s="209"/>
      <c r="P260" s="209"/>
      <c r="Q260" s="209"/>
      <c r="R260" s="209"/>
      <c r="S260" s="209"/>
      <c r="T260" s="209"/>
      <c r="U260" s="209"/>
      <c r="V260" s="209"/>
    </row>
    <row r="261" spans="1:22" s="118" customFormat="1" ht="4.5" customHeight="1" x14ac:dyDescent="0.2">
      <c r="E261" s="119"/>
      <c r="F261" s="140"/>
      <c r="G261" s="119"/>
      <c r="H261" s="140"/>
      <c r="I261" s="119"/>
      <c r="J261" s="140"/>
      <c r="K261" s="119"/>
      <c r="L261" s="140"/>
      <c r="M261" s="119"/>
      <c r="N261" s="140"/>
      <c r="O261" s="119"/>
      <c r="P261" s="140"/>
      <c r="Q261" s="119"/>
      <c r="R261" s="140"/>
      <c r="S261" s="119"/>
      <c r="T261" s="140"/>
      <c r="U261" s="119"/>
      <c r="V261" s="140"/>
    </row>
    <row r="262" spans="1:22" s="118" customFormat="1" ht="9" customHeight="1" x14ac:dyDescent="0.2">
      <c r="A262" s="117" t="s">
        <v>2270</v>
      </c>
      <c r="B262" s="208" t="s">
        <v>2307</v>
      </c>
      <c r="C262" s="208"/>
      <c r="D262" s="208"/>
      <c r="E262" s="208"/>
      <c r="F262" s="208"/>
      <c r="G262" s="208"/>
      <c r="H262" s="208"/>
      <c r="I262" s="208"/>
      <c r="J262" s="208"/>
      <c r="K262" s="208"/>
      <c r="L262" s="208"/>
      <c r="M262" s="208"/>
      <c r="N262" s="208"/>
      <c r="O262" s="208"/>
      <c r="P262" s="208"/>
      <c r="Q262" s="208"/>
      <c r="R262" s="208"/>
      <c r="S262" s="208"/>
      <c r="T262" s="208"/>
      <c r="U262" s="208"/>
      <c r="V262" s="208"/>
    </row>
    <row r="263" spans="1:22" s="118" customFormat="1" ht="9" customHeight="1" x14ac:dyDescent="0.2">
      <c r="B263" s="209" t="s">
        <v>2308</v>
      </c>
      <c r="C263" s="209"/>
      <c r="D263" s="209"/>
      <c r="E263" s="209"/>
      <c r="F263" s="209"/>
      <c r="G263" s="209"/>
      <c r="H263" s="209"/>
      <c r="I263" s="209"/>
      <c r="J263" s="209"/>
      <c r="K263" s="209"/>
      <c r="L263" s="209"/>
      <c r="M263" s="209"/>
      <c r="N263" s="209"/>
      <c r="O263" s="209"/>
      <c r="P263" s="209"/>
      <c r="Q263" s="209"/>
      <c r="R263" s="209"/>
      <c r="S263" s="209"/>
      <c r="T263" s="209"/>
      <c r="U263" s="209"/>
      <c r="V263" s="209"/>
    </row>
    <row r="264" spans="1:22" s="118" customFormat="1" ht="4.5" customHeight="1" x14ac:dyDescent="0.2">
      <c r="E264" s="119"/>
      <c r="F264" s="140"/>
      <c r="G264" s="119"/>
      <c r="H264" s="140"/>
      <c r="I264" s="119"/>
      <c r="J264" s="140"/>
      <c r="K264" s="119"/>
      <c r="L264" s="140"/>
      <c r="M264" s="119"/>
      <c r="N264" s="140"/>
      <c r="O264" s="119"/>
      <c r="P264" s="140"/>
      <c r="Q264" s="119"/>
      <c r="R264" s="140"/>
      <c r="S264" s="119"/>
      <c r="T264" s="140"/>
      <c r="U264" s="119"/>
      <c r="V264" s="140"/>
    </row>
    <row r="265" spans="1:22" s="118" customFormat="1" ht="9" customHeight="1" x14ac:dyDescent="0.2">
      <c r="A265" s="117" t="s">
        <v>2272</v>
      </c>
      <c r="B265" s="209" t="s">
        <v>2309</v>
      </c>
      <c r="C265" s="209"/>
      <c r="D265" s="209"/>
      <c r="E265" s="209"/>
      <c r="F265" s="209"/>
      <c r="G265" s="209"/>
      <c r="H265" s="209"/>
      <c r="I265" s="209"/>
      <c r="J265" s="209"/>
      <c r="K265" s="209"/>
      <c r="L265" s="209"/>
      <c r="M265" s="209"/>
      <c r="N265" s="209"/>
      <c r="O265" s="209"/>
      <c r="P265" s="209"/>
      <c r="Q265" s="209"/>
      <c r="R265" s="209"/>
      <c r="S265" s="209"/>
      <c r="T265" s="209"/>
      <c r="U265" s="209"/>
      <c r="V265" s="209"/>
    </row>
    <row r="266" spans="1:22" s="118" customFormat="1" ht="9" customHeight="1" x14ac:dyDescent="0.2">
      <c r="B266" s="209" t="s">
        <v>2310</v>
      </c>
      <c r="C266" s="209"/>
      <c r="D266" s="209"/>
      <c r="E266" s="209"/>
      <c r="F266" s="209"/>
      <c r="G266" s="209"/>
      <c r="H266" s="209"/>
      <c r="I266" s="209"/>
      <c r="J266" s="209"/>
      <c r="K266" s="209"/>
      <c r="L266" s="209"/>
      <c r="M266" s="209"/>
      <c r="N266" s="209"/>
      <c r="O266" s="209"/>
      <c r="P266" s="209"/>
      <c r="Q266" s="209"/>
      <c r="R266" s="209"/>
      <c r="S266" s="209"/>
      <c r="T266" s="209"/>
      <c r="U266" s="209"/>
      <c r="V266" s="209"/>
    </row>
    <row r="267" spans="1:22" s="118" customFormat="1" ht="9" customHeight="1" x14ac:dyDescent="0.2">
      <c r="B267" s="209" t="s">
        <v>2311</v>
      </c>
      <c r="C267" s="209"/>
      <c r="D267" s="209"/>
      <c r="E267" s="209"/>
      <c r="F267" s="209"/>
      <c r="G267" s="209"/>
      <c r="H267" s="209"/>
      <c r="I267" s="209"/>
      <c r="J267" s="209"/>
      <c r="K267" s="209"/>
      <c r="L267" s="209"/>
      <c r="M267" s="209"/>
      <c r="N267" s="209"/>
      <c r="O267" s="209"/>
      <c r="P267" s="209"/>
      <c r="Q267" s="209"/>
      <c r="R267" s="209"/>
      <c r="S267" s="209"/>
      <c r="T267" s="209"/>
      <c r="U267" s="209"/>
      <c r="V267" s="209"/>
    </row>
    <row r="268" spans="1:22" s="118" customFormat="1" ht="4.5" customHeight="1" x14ac:dyDescent="0.2">
      <c r="E268" s="119"/>
      <c r="F268" s="140"/>
      <c r="G268" s="119"/>
      <c r="H268" s="140"/>
      <c r="I268" s="119"/>
      <c r="J268" s="140"/>
      <c r="K268" s="119"/>
      <c r="L268" s="140"/>
      <c r="M268" s="119"/>
      <c r="N268" s="140"/>
      <c r="O268" s="119"/>
      <c r="P268" s="140"/>
      <c r="Q268" s="119"/>
      <c r="R268" s="140"/>
      <c r="S268" s="119"/>
      <c r="T268" s="140"/>
      <c r="U268" s="119"/>
      <c r="V268" s="140"/>
    </row>
    <row r="269" spans="1:22" s="118" customFormat="1" ht="9" customHeight="1" x14ac:dyDescent="0.2">
      <c r="A269" s="117" t="s">
        <v>2273</v>
      </c>
      <c r="B269" s="209" t="s">
        <v>2312</v>
      </c>
      <c r="C269" s="209"/>
      <c r="D269" s="209"/>
      <c r="E269" s="209"/>
      <c r="F269" s="209"/>
      <c r="G269" s="209"/>
      <c r="H269" s="209"/>
      <c r="I269" s="209"/>
      <c r="J269" s="209"/>
      <c r="K269" s="209"/>
      <c r="L269" s="209"/>
      <c r="M269" s="209"/>
      <c r="N269" s="209"/>
      <c r="O269" s="209"/>
      <c r="P269" s="209"/>
      <c r="Q269" s="209"/>
      <c r="R269" s="209"/>
      <c r="S269" s="209"/>
      <c r="T269" s="209"/>
      <c r="U269" s="209"/>
      <c r="V269" s="209"/>
    </row>
    <row r="270" spans="1:22" s="118" customFormat="1" ht="9" customHeight="1" x14ac:dyDescent="0.2">
      <c r="B270" s="209" t="s">
        <v>2313</v>
      </c>
      <c r="C270" s="209"/>
      <c r="D270" s="209"/>
      <c r="E270" s="209"/>
      <c r="F270" s="209"/>
      <c r="G270" s="209"/>
      <c r="H270" s="209"/>
      <c r="I270" s="209"/>
      <c r="J270" s="209"/>
      <c r="K270" s="209"/>
      <c r="L270" s="209"/>
      <c r="M270" s="209"/>
      <c r="N270" s="209"/>
      <c r="O270" s="209"/>
      <c r="P270" s="209"/>
      <c r="Q270" s="209"/>
      <c r="R270" s="209"/>
      <c r="S270" s="209"/>
      <c r="T270" s="209"/>
      <c r="U270" s="209"/>
      <c r="V270" s="209"/>
    </row>
    <row r="271" spans="1:22" s="118" customFormat="1" ht="4.5" customHeight="1" x14ac:dyDescent="0.2">
      <c r="E271" s="119"/>
      <c r="F271" s="140"/>
      <c r="G271" s="119"/>
      <c r="H271" s="140"/>
      <c r="I271" s="119"/>
      <c r="J271" s="140"/>
      <c r="K271" s="119"/>
      <c r="L271" s="140"/>
      <c r="M271" s="119"/>
      <c r="N271" s="140"/>
      <c r="O271" s="119"/>
      <c r="P271" s="140"/>
      <c r="Q271" s="119"/>
      <c r="R271" s="140"/>
      <c r="S271" s="119"/>
      <c r="T271" s="140"/>
      <c r="U271" s="119"/>
      <c r="V271" s="140"/>
    </row>
    <row r="272" spans="1:22" s="118" customFormat="1" ht="9" customHeight="1" x14ac:dyDescent="0.2">
      <c r="A272" s="117" t="s">
        <v>2314</v>
      </c>
      <c r="B272" s="209" t="s">
        <v>2315</v>
      </c>
      <c r="C272" s="209"/>
      <c r="D272" s="209"/>
      <c r="E272" s="209"/>
      <c r="F272" s="209"/>
      <c r="G272" s="209"/>
      <c r="H272" s="209"/>
      <c r="I272" s="209"/>
      <c r="J272" s="209"/>
      <c r="K272" s="209"/>
      <c r="L272" s="209"/>
      <c r="M272" s="209"/>
      <c r="N272" s="209"/>
      <c r="O272" s="209"/>
      <c r="P272" s="209"/>
      <c r="Q272" s="209"/>
      <c r="R272" s="209"/>
      <c r="S272" s="209"/>
      <c r="T272" s="209"/>
      <c r="U272" s="209"/>
      <c r="V272" s="209"/>
    </row>
    <row r="273" spans="1:22" s="118" customFormat="1" ht="4.5" customHeight="1" x14ac:dyDescent="0.2">
      <c r="E273" s="119"/>
      <c r="F273" s="140"/>
      <c r="G273" s="119"/>
      <c r="H273" s="140"/>
      <c r="I273" s="119"/>
      <c r="J273" s="140"/>
      <c r="K273" s="119"/>
      <c r="L273" s="140"/>
      <c r="M273" s="119"/>
      <c r="N273" s="140"/>
      <c r="O273" s="119"/>
      <c r="P273" s="140"/>
      <c r="Q273" s="119"/>
      <c r="R273" s="140"/>
      <c r="S273" s="119"/>
      <c r="T273" s="140"/>
      <c r="U273" s="119"/>
      <c r="V273" s="140"/>
    </row>
    <row r="274" spans="1:22" s="118" customFormat="1" ht="9" customHeight="1" x14ac:dyDescent="0.2">
      <c r="A274" s="117" t="s">
        <v>2275</v>
      </c>
      <c r="B274" s="209" t="s">
        <v>2316</v>
      </c>
      <c r="C274" s="209"/>
      <c r="D274" s="209"/>
      <c r="E274" s="209"/>
      <c r="F274" s="209"/>
      <c r="G274" s="209"/>
      <c r="H274" s="209"/>
      <c r="I274" s="209"/>
      <c r="J274" s="209"/>
      <c r="K274" s="209"/>
      <c r="L274" s="209"/>
      <c r="M274" s="209"/>
      <c r="N274" s="209"/>
      <c r="O274" s="209"/>
      <c r="P274" s="209"/>
      <c r="Q274" s="209"/>
      <c r="R274" s="209"/>
      <c r="S274" s="209"/>
      <c r="T274" s="209"/>
      <c r="U274" s="209"/>
      <c r="V274" s="209"/>
    </row>
    <row r="275" spans="1:22" s="118" customFormat="1" ht="9" customHeight="1" x14ac:dyDescent="0.2">
      <c r="B275" s="208" t="s">
        <v>2317</v>
      </c>
      <c r="C275" s="208"/>
      <c r="D275" s="208"/>
      <c r="E275" s="208"/>
      <c r="F275" s="208"/>
      <c r="G275" s="208"/>
      <c r="H275" s="208"/>
      <c r="I275" s="208"/>
      <c r="J275" s="208"/>
      <c r="K275" s="208"/>
      <c r="L275" s="208"/>
      <c r="M275" s="208"/>
      <c r="N275" s="208"/>
      <c r="O275" s="208"/>
      <c r="P275" s="208"/>
      <c r="Q275" s="208"/>
      <c r="R275" s="208"/>
      <c r="S275" s="208"/>
      <c r="T275" s="208"/>
      <c r="U275" s="208"/>
      <c r="V275" s="208"/>
    </row>
    <row r="276" spans="1:22" s="118" customFormat="1" ht="4.5" customHeight="1" x14ac:dyDescent="0.2">
      <c r="B276" s="120"/>
      <c r="C276" s="120"/>
      <c r="D276" s="120"/>
      <c r="E276" s="120"/>
      <c r="F276" s="140"/>
      <c r="G276" s="120"/>
      <c r="H276" s="140"/>
      <c r="I276" s="120"/>
      <c r="J276" s="140"/>
      <c r="K276" s="120"/>
      <c r="L276" s="140"/>
      <c r="M276" s="120"/>
      <c r="N276" s="140"/>
      <c r="O276" s="120"/>
      <c r="P276" s="140"/>
      <c r="Q276" s="120"/>
      <c r="R276" s="140"/>
      <c r="S276" s="120"/>
      <c r="T276" s="140"/>
      <c r="U276" s="120"/>
      <c r="V276" s="140"/>
    </row>
    <row r="277" spans="1:22" s="118" customFormat="1" ht="9" customHeight="1" x14ac:dyDescent="0.2">
      <c r="A277" s="117" t="s">
        <v>2318</v>
      </c>
      <c r="B277" s="209" t="s">
        <v>2319</v>
      </c>
      <c r="C277" s="209"/>
      <c r="D277" s="209"/>
      <c r="E277" s="209"/>
      <c r="F277" s="209"/>
      <c r="G277" s="209"/>
      <c r="H277" s="209"/>
      <c r="I277" s="209"/>
      <c r="J277" s="209"/>
      <c r="K277" s="209"/>
      <c r="L277" s="209"/>
      <c r="M277" s="209"/>
      <c r="N277" s="209"/>
      <c r="O277" s="209"/>
      <c r="P277" s="209"/>
      <c r="Q277" s="209"/>
      <c r="R277" s="209"/>
      <c r="S277" s="209"/>
      <c r="T277" s="209"/>
      <c r="U277" s="209"/>
      <c r="V277" s="209"/>
    </row>
    <row r="278" spans="1:22" s="118" customFormat="1" ht="9" customHeight="1" x14ac:dyDescent="0.2">
      <c r="B278" s="209" t="s">
        <v>2320</v>
      </c>
      <c r="C278" s="209"/>
      <c r="D278" s="209"/>
      <c r="E278" s="209"/>
      <c r="F278" s="209"/>
      <c r="G278" s="209"/>
      <c r="H278" s="209"/>
      <c r="I278" s="209"/>
      <c r="J278" s="209"/>
      <c r="K278" s="209"/>
      <c r="L278" s="209"/>
      <c r="M278" s="209"/>
      <c r="N278" s="209"/>
      <c r="O278" s="209"/>
      <c r="P278" s="209"/>
      <c r="Q278" s="209"/>
      <c r="R278" s="209"/>
      <c r="S278" s="209"/>
      <c r="T278" s="209"/>
      <c r="U278" s="209"/>
      <c r="V278" s="209"/>
    </row>
    <row r="279" spans="1:22" s="118" customFormat="1" ht="9" customHeight="1" x14ac:dyDescent="0.2">
      <c r="B279" s="209" t="s">
        <v>2321</v>
      </c>
      <c r="C279" s="209"/>
      <c r="D279" s="209"/>
      <c r="E279" s="209"/>
      <c r="F279" s="209"/>
      <c r="G279" s="209"/>
      <c r="H279" s="209"/>
      <c r="I279" s="209"/>
      <c r="J279" s="209"/>
      <c r="K279" s="209"/>
      <c r="L279" s="209"/>
      <c r="M279" s="209"/>
      <c r="N279" s="209"/>
      <c r="O279" s="209"/>
      <c r="P279" s="209"/>
      <c r="Q279" s="209"/>
      <c r="R279" s="209"/>
      <c r="S279" s="209"/>
      <c r="T279" s="209"/>
      <c r="U279" s="209"/>
      <c r="V279" s="209"/>
    </row>
    <row r="280" spans="1:22" s="118" customFormat="1" ht="4.5" customHeight="1" x14ac:dyDescent="0.2">
      <c r="E280" s="119"/>
      <c r="F280" s="140"/>
      <c r="G280" s="119"/>
      <c r="H280" s="140"/>
      <c r="I280" s="119"/>
      <c r="J280" s="140"/>
      <c r="K280" s="119"/>
      <c r="L280" s="140"/>
      <c r="M280" s="119"/>
      <c r="N280" s="140"/>
      <c r="O280" s="119"/>
      <c r="P280" s="140"/>
      <c r="Q280" s="119"/>
      <c r="R280" s="140"/>
      <c r="S280" s="119"/>
      <c r="T280" s="140"/>
      <c r="U280" s="119"/>
      <c r="V280" s="140"/>
    </row>
    <row r="281" spans="1:22" s="118" customFormat="1" ht="9" customHeight="1" x14ac:dyDescent="0.2">
      <c r="A281" s="117" t="s">
        <v>2322</v>
      </c>
      <c r="B281" s="209" t="s">
        <v>2323</v>
      </c>
      <c r="C281" s="209"/>
      <c r="D281" s="209"/>
      <c r="E281" s="209"/>
      <c r="F281" s="209"/>
      <c r="G281" s="209"/>
      <c r="H281" s="209"/>
      <c r="I281" s="209"/>
      <c r="J281" s="209"/>
      <c r="K281" s="209"/>
      <c r="L281" s="209"/>
      <c r="M281" s="209"/>
      <c r="N281" s="209"/>
      <c r="O281" s="209"/>
      <c r="P281" s="209"/>
      <c r="Q281" s="209"/>
      <c r="R281" s="209"/>
      <c r="S281" s="209"/>
      <c r="T281" s="209"/>
      <c r="U281" s="209"/>
      <c r="V281" s="209"/>
    </row>
    <row r="282" spans="1:22" s="118" customFormat="1" ht="9" customHeight="1" x14ac:dyDescent="0.2">
      <c r="B282" s="209" t="s">
        <v>2324</v>
      </c>
      <c r="C282" s="209"/>
      <c r="D282" s="209"/>
      <c r="E282" s="209"/>
      <c r="F282" s="209"/>
      <c r="G282" s="209"/>
      <c r="H282" s="209"/>
      <c r="I282" s="209"/>
      <c r="J282" s="209"/>
      <c r="K282" s="209"/>
      <c r="L282" s="209"/>
      <c r="M282" s="209"/>
      <c r="N282" s="209"/>
      <c r="O282" s="209"/>
      <c r="P282" s="209"/>
      <c r="Q282" s="209"/>
      <c r="R282" s="209"/>
      <c r="S282" s="209"/>
      <c r="T282" s="209"/>
      <c r="U282" s="209"/>
      <c r="V282" s="209"/>
    </row>
    <row r="283" spans="1:22" s="118" customFormat="1" ht="4.5" customHeight="1" x14ac:dyDescent="0.2">
      <c r="E283" s="119"/>
      <c r="F283" s="140"/>
      <c r="G283" s="119"/>
      <c r="H283" s="140"/>
      <c r="I283" s="119"/>
      <c r="J283" s="140"/>
      <c r="K283" s="119"/>
      <c r="L283" s="140"/>
      <c r="M283" s="119"/>
      <c r="N283" s="140"/>
      <c r="O283" s="119"/>
      <c r="P283" s="140"/>
      <c r="Q283" s="119"/>
      <c r="R283" s="140"/>
      <c r="S283" s="119"/>
      <c r="T283" s="140"/>
      <c r="U283" s="119"/>
      <c r="V283" s="140"/>
    </row>
    <row r="284" spans="1:22" s="118" customFormat="1" ht="9" customHeight="1" x14ac:dyDescent="0.2">
      <c r="A284" s="117" t="s">
        <v>2325</v>
      </c>
      <c r="B284" s="209" t="s">
        <v>2326</v>
      </c>
      <c r="C284" s="209"/>
      <c r="D284" s="209"/>
      <c r="E284" s="209"/>
      <c r="F284" s="209"/>
      <c r="G284" s="209"/>
      <c r="H284" s="209"/>
      <c r="I284" s="209"/>
      <c r="J284" s="209"/>
      <c r="K284" s="209"/>
      <c r="L284" s="209"/>
      <c r="M284" s="209"/>
      <c r="N284" s="209"/>
      <c r="O284" s="209"/>
      <c r="P284" s="209"/>
      <c r="Q284" s="209"/>
      <c r="R284" s="209"/>
      <c r="S284" s="209"/>
      <c r="T284" s="209"/>
      <c r="U284" s="209"/>
      <c r="V284" s="209"/>
    </row>
    <row r="285" spans="1:22" s="118" customFormat="1" ht="4.5" customHeight="1" x14ac:dyDescent="0.2">
      <c r="E285" s="119"/>
      <c r="F285" s="140"/>
      <c r="G285" s="119"/>
      <c r="H285" s="140"/>
      <c r="I285" s="119"/>
      <c r="J285" s="140"/>
      <c r="K285" s="119"/>
      <c r="L285" s="140"/>
      <c r="M285" s="119"/>
      <c r="N285" s="140"/>
      <c r="O285" s="119"/>
      <c r="P285" s="140"/>
      <c r="Q285" s="119"/>
      <c r="R285" s="140"/>
      <c r="S285" s="119"/>
      <c r="T285" s="140"/>
      <c r="U285" s="119"/>
      <c r="V285" s="140"/>
    </row>
    <row r="286" spans="1:22" s="118" customFormat="1" ht="9" customHeight="1" x14ac:dyDescent="0.2">
      <c r="A286" s="117" t="s">
        <v>2327</v>
      </c>
      <c r="B286" s="209" t="s">
        <v>2328</v>
      </c>
      <c r="C286" s="209"/>
      <c r="D286" s="209"/>
      <c r="E286" s="209"/>
      <c r="F286" s="209"/>
      <c r="G286" s="209"/>
      <c r="H286" s="209"/>
      <c r="I286" s="209"/>
      <c r="J286" s="209"/>
      <c r="K286" s="209"/>
      <c r="L286" s="209"/>
      <c r="M286" s="209"/>
      <c r="N286" s="209"/>
      <c r="O286" s="209"/>
      <c r="P286" s="209"/>
      <c r="Q286" s="209"/>
      <c r="R286" s="209"/>
      <c r="S286" s="209"/>
      <c r="T286" s="209"/>
      <c r="U286" s="209"/>
      <c r="V286" s="209"/>
    </row>
    <row r="287" spans="1:22" s="118" customFormat="1" ht="9" customHeight="1" x14ac:dyDescent="0.2">
      <c r="B287" s="209" t="s">
        <v>2329</v>
      </c>
      <c r="C287" s="209"/>
      <c r="D287" s="209"/>
      <c r="E287" s="209"/>
      <c r="F287" s="209"/>
      <c r="G287" s="209"/>
      <c r="H287" s="209"/>
      <c r="I287" s="209"/>
      <c r="J287" s="209"/>
      <c r="K287" s="209"/>
      <c r="L287" s="209"/>
      <c r="M287" s="209"/>
      <c r="N287" s="209"/>
      <c r="O287" s="209"/>
      <c r="P287" s="209"/>
      <c r="Q287" s="209"/>
      <c r="R287" s="209"/>
      <c r="S287" s="209"/>
      <c r="T287" s="209"/>
      <c r="U287" s="209"/>
      <c r="V287" s="209"/>
    </row>
    <row r="288" spans="1:22" s="118" customFormat="1" ht="4.5" customHeight="1" x14ac:dyDescent="0.2">
      <c r="E288" s="119"/>
      <c r="F288" s="140"/>
      <c r="G288" s="119"/>
      <c r="H288" s="140"/>
      <c r="I288" s="119"/>
      <c r="J288" s="140"/>
      <c r="K288" s="119"/>
      <c r="L288" s="140"/>
      <c r="M288" s="119"/>
      <c r="N288" s="140"/>
      <c r="O288" s="119"/>
      <c r="P288" s="140"/>
      <c r="Q288" s="119"/>
      <c r="R288" s="140"/>
      <c r="S288" s="119"/>
      <c r="T288" s="140"/>
      <c r="U288" s="119"/>
      <c r="V288" s="140"/>
    </row>
    <row r="289" spans="1:22" s="118" customFormat="1" ht="9" customHeight="1" x14ac:dyDescent="0.2">
      <c r="A289" s="117" t="s">
        <v>2330</v>
      </c>
      <c r="B289" s="209" t="s">
        <v>2331</v>
      </c>
      <c r="C289" s="209"/>
      <c r="D289" s="209"/>
      <c r="E289" s="209"/>
      <c r="F289" s="209"/>
      <c r="G289" s="209"/>
      <c r="H289" s="209"/>
      <c r="I289" s="209"/>
      <c r="J289" s="209"/>
      <c r="K289" s="209"/>
      <c r="L289" s="209"/>
      <c r="M289" s="209"/>
      <c r="N289" s="209"/>
      <c r="O289" s="209"/>
      <c r="P289" s="209"/>
      <c r="Q289" s="209"/>
      <c r="R289" s="209"/>
      <c r="S289" s="209"/>
      <c r="T289" s="209"/>
      <c r="U289" s="209"/>
      <c r="V289" s="209"/>
    </row>
    <row r="290" spans="1:22" s="118" customFormat="1" ht="9" customHeight="1" x14ac:dyDescent="0.2">
      <c r="B290" s="209" t="s">
        <v>2332</v>
      </c>
      <c r="C290" s="209"/>
      <c r="D290" s="209"/>
      <c r="E290" s="209"/>
      <c r="F290" s="209"/>
      <c r="G290" s="209"/>
      <c r="H290" s="209"/>
      <c r="I290" s="209"/>
      <c r="J290" s="209"/>
      <c r="K290" s="209"/>
      <c r="L290" s="209"/>
      <c r="M290" s="209"/>
      <c r="N290" s="209"/>
      <c r="O290" s="209"/>
      <c r="P290" s="209"/>
      <c r="Q290" s="209"/>
      <c r="R290" s="209"/>
      <c r="S290" s="209"/>
      <c r="T290" s="209"/>
      <c r="U290" s="209"/>
      <c r="V290" s="209"/>
    </row>
    <row r="291" spans="1:22" s="118" customFormat="1" ht="9" customHeight="1" x14ac:dyDescent="0.2">
      <c r="B291" s="209" t="s">
        <v>2333</v>
      </c>
      <c r="C291" s="209"/>
      <c r="D291" s="209"/>
      <c r="E291" s="209"/>
      <c r="F291" s="209"/>
      <c r="G291" s="209"/>
      <c r="H291" s="209"/>
      <c r="I291" s="209"/>
      <c r="J291" s="209"/>
      <c r="K291" s="209"/>
      <c r="L291" s="209"/>
      <c r="M291" s="209"/>
      <c r="N291" s="209"/>
      <c r="O291" s="209"/>
      <c r="P291" s="209"/>
      <c r="Q291" s="209"/>
      <c r="R291" s="209"/>
      <c r="S291" s="209"/>
      <c r="T291" s="209"/>
      <c r="U291" s="209"/>
      <c r="V291" s="209"/>
    </row>
    <row r="292" spans="1:22" s="118" customFormat="1" ht="4.5" customHeight="1" x14ac:dyDescent="0.2">
      <c r="E292" s="119"/>
      <c r="F292" s="140"/>
      <c r="G292" s="119"/>
      <c r="H292" s="140"/>
      <c r="I292" s="119"/>
      <c r="J292" s="140"/>
      <c r="K292" s="119"/>
      <c r="L292" s="140"/>
      <c r="M292" s="119"/>
      <c r="N292" s="140"/>
      <c r="O292" s="119"/>
      <c r="P292" s="140"/>
      <c r="Q292" s="119"/>
      <c r="R292" s="140"/>
      <c r="S292" s="119"/>
      <c r="T292" s="140"/>
      <c r="U292" s="119"/>
      <c r="V292" s="140"/>
    </row>
    <row r="293" spans="1:22" s="118" customFormat="1" ht="9" customHeight="1" x14ac:dyDescent="0.2">
      <c r="A293" s="117" t="s">
        <v>2334</v>
      </c>
      <c r="B293" s="209" t="s">
        <v>2335</v>
      </c>
      <c r="C293" s="209"/>
      <c r="D293" s="209"/>
      <c r="E293" s="209"/>
      <c r="F293" s="209"/>
      <c r="G293" s="209"/>
      <c r="H293" s="209"/>
      <c r="I293" s="209"/>
      <c r="J293" s="209"/>
      <c r="K293" s="209"/>
      <c r="L293" s="209"/>
      <c r="M293" s="209"/>
      <c r="N293" s="209"/>
      <c r="O293" s="209"/>
      <c r="P293" s="209"/>
      <c r="Q293" s="209"/>
      <c r="R293" s="209"/>
      <c r="S293" s="209"/>
      <c r="T293" s="209"/>
      <c r="U293" s="209"/>
      <c r="V293" s="209"/>
    </row>
    <row r="294" spans="1:22" s="118" customFormat="1" ht="9" customHeight="1" x14ac:dyDescent="0.2">
      <c r="B294" s="209" t="s">
        <v>2336</v>
      </c>
      <c r="C294" s="209"/>
      <c r="D294" s="209"/>
      <c r="E294" s="209"/>
      <c r="F294" s="209"/>
      <c r="G294" s="209"/>
      <c r="H294" s="209"/>
      <c r="I294" s="209"/>
      <c r="J294" s="209"/>
      <c r="K294" s="209"/>
      <c r="L294" s="209"/>
      <c r="M294" s="209"/>
      <c r="N294" s="209"/>
      <c r="O294" s="209"/>
      <c r="P294" s="209"/>
      <c r="Q294" s="209"/>
      <c r="R294" s="209"/>
      <c r="S294" s="209"/>
      <c r="T294" s="209"/>
      <c r="U294" s="209"/>
      <c r="V294" s="209"/>
    </row>
    <row r="295" spans="1:22" s="118" customFormat="1" ht="4.5" customHeight="1" x14ac:dyDescent="0.2">
      <c r="E295" s="119"/>
      <c r="F295" s="140"/>
      <c r="G295" s="119"/>
      <c r="H295" s="140"/>
      <c r="I295" s="119"/>
      <c r="J295" s="140"/>
      <c r="K295" s="119"/>
      <c r="L295" s="140"/>
      <c r="M295" s="119"/>
      <c r="N295" s="140"/>
      <c r="O295" s="119"/>
      <c r="P295" s="140"/>
      <c r="Q295" s="119"/>
      <c r="R295" s="140"/>
      <c r="S295" s="119"/>
      <c r="T295" s="140"/>
      <c r="U295" s="119"/>
      <c r="V295" s="140"/>
    </row>
    <row r="296" spans="1:22" s="118" customFormat="1" ht="9" customHeight="1" x14ac:dyDescent="0.2">
      <c r="A296" s="117" t="s">
        <v>2337</v>
      </c>
      <c r="B296" s="209" t="s">
        <v>2338</v>
      </c>
      <c r="C296" s="209"/>
      <c r="D296" s="209"/>
      <c r="E296" s="209"/>
      <c r="F296" s="209"/>
      <c r="G296" s="209"/>
      <c r="H296" s="209"/>
      <c r="I296" s="209"/>
      <c r="J296" s="209"/>
      <c r="K296" s="209"/>
      <c r="L296" s="209"/>
      <c r="M296" s="209"/>
      <c r="N296" s="209"/>
      <c r="O296" s="209"/>
      <c r="P296" s="209"/>
      <c r="Q296" s="209"/>
      <c r="R296" s="209"/>
      <c r="S296" s="209"/>
      <c r="T296" s="209"/>
      <c r="U296" s="209"/>
      <c r="V296" s="209"/>
    </row>
    <row r="297" spans="1:22" s="118" customFormat="1" ht="9" customHeight="1" x14ac:dyDescent="0.2">
      <c r="B297" s="209" t="s">
        <v>2339</v>
      </c>
      <c r="C297" s="209"/>
      <c r="D297" s="209"/>
      <c r="E297" s="209"/>
      <c r="F297" s="209"/>
      <c r="G297" s="209"/>
      <c r="H297" s="209"/>
      <c r="I297" s="209"/>
      <c r="J297" s="209"/>
      <c r="K297" s="209"/>
      <c r="L297" s="209"/>
      <c r="M297" s="209"/>
      <c r="N297" s="209"/>
      <c r="O297" s="209"/>
      <c r="P297" s="209"/>
      <c r="Q297" s="209"/>
      <c r="R297" s="209"/>
      <c r="S297" s="209"/>
      <c r="T297" s="209"/>
      <c r="U297" s="209"/>
      <c r="V297" s="209"/>
    </row>
    <row r="298" spans="1:22" s="118" customFormat="1" ht="4.5" customHeight="1" x14ac:dyDescent="0.2">
      <c r="E298" s="119"/>
      <c r="F298" s="140"/>
      <c r="G298" s="119"/>
      <c r="H298" s="140"/>
      <c r="I298" s="119"/>
      <c r="J298" s="140"/>
      <c r="K298" s="119"/>
      <c r="L298" s="140"/>
      <c r="M298" s="119"/>
      <c r="N298" s="140"/>
      <c r="O298" s="119"/>
      <c r="P298" s="140"/>
      <c r="Q298" s="119"/>
      <c r="R298" s="140"/>
      <c r="S298" s="119"/>
      <c r="T298" s="140"/>
      <c r="U298" s="119"/>
      <c r="V298" s="140"/>
    </row>
    <row r="299" spans="1:22" s="118" customFormat="1" ht="9" customHeight="1" x14ac:dyDescent="0.2">
      <c r="A299" s="117" t="s">
        <v>2340</v>
      </c>
      <c r="B299" s="209" t="s">
        <v>2341</v>
      </c>
      <c r="C299" s="209"/>
      <c r="D299" s="209"/>
      <c r="E299" s="209"/>
      <c r="F299" s="209"/>
      <c r="G299" s="209"/>
      <c r="H299" s="209"/>
      <c r="I299" s="209"/>
      <c r="J299" s="209"/>
      <c r="K299" s="209"/>
      <c r="L299" s="209"/>
      <c r="M299" s="209"/>
      <c r="N299" s="209"/>
      <c r="O299" s="209"/>
      <c r="P299" s="209"/>
      <c r="Q299" s="209"/>
      <c r="R299" s="209"/>
      <c r="S299" s="209"/>
      <c r="T299" s="209"/>
      <c r="U299" s="209"/>
      <c r="V299" s="209"/>
    </row>
    <row r="300" spans="1:22" s="118" customFormat="1" ht="9" customHeight="1" x14ac:dyDescent="0.2">
      <c r="B300" s="209" t="s">
        <v>2342</v>
      </c>
      <c r="C300" s="209"/>
      <c r="D300" s="209"/>
      <c r="E300" s="209"/>
      <c r="F300" s="209"/>
      <c r="G300" s="209"/>
      <c r="H300" s="209"/>
      <c r="I300" s="209"/>
      <c r="J300" s="209"/>
      <c r="K300" s="209"/>
      <c r="L300" s="209"/>
      <c r="M300" s="209"/>
      <c r="N300" s="209"/>
      <c r="O300" s="209"/>
      <c r="P300" s="209"/>
      <c r="Q300" s="209"/>
      <c r="R300" s="209"/>
      <c r="S300" s="209"/>
      <c r="T300" s="209"/>
      <c r="U300" s="209"/>
      <c r="V300" s="209"/>
    </row>
    <row r="301" spans="1:22" s="118" customFormat="1" ht="9" customHeight="1" x14ac:dyDescent="0.2">
      <c r="B301" s="209" t="s">
        <v>2343</v>
      </c>
      <c r="C301" s="209"/>
      <c r="D301" s="209"/>
      <c r="E301" s="209"/>
      <c r="F301" s="209"/>
      <c r="G301" s="209"/>
      <c r="H301" s="209"/>
      <c r="I301" s="209"/>
      <c r="J301" s="209"/>
      <c r="K301" s="209"/>
      <c r="L301" s="209"/>
      <c r="M301" s="209"/>
      <c r="N301" s="209"/>
      <c r="O301" s="209"/>
      <c r="P301" s="209"/>
      <c r="Q301" s="209"/>
      <c r="R301" s="209"/>
      <c r="S301" s="209"/>
      <c r="T301" s="209"/>
      <c r="U301" s="209"/>
      <c r="V301" s="209"/>
    </row>
    <row r="302" spans="1:22" s="118" customFormat="1" ht="4.5" customHeight="1" x14ac:dyDescent="0.2">
      <c r="E302" s="119"/>
      <c r="F302" s="140"/>
      <c r="G302" s="119"/>
      <c r="H302" s="140"/>
      <c r="I302" s="119"/>
      <c r="J302" s="140"/>
      <c r="K302" s="119"/>
      <c r="L302" s="140"/>
      <c r="M302" s="119"/>
      <c r="N302" s="140"/>
      <c r="O302" s="119"/>
      <c r="P302" s="140"/>
      <c r="Q302" s="119"/>
      <c r="R302" s="140"/>
      <c r="S302" s="119"/>
      <c r="T302" s="140"/>
      <c r="U302" s="119"/>
      <c r="V302" s="140"/>
    </row>
    <row r="303" spans="1:22" s="118" customFormat="1" ht="9" customHeight="1" x14ac:dyDescent="0.2">
      <c r="A303" s="117" t="s">
        <v>2344</v>
      </c>
      <c r="B303" s="209" t="s">
        <v>2345</v>
      </c>
      <c r="C303" s="209"/>
      <c r="D303" s="209"/>
      <c r="E303" s="209"/>
      <c r="F303" s="209"/>
      <c r="G303" s="209"/>
      <c r="H303" s="209"/>
      <c r="I303" s="209"/>
      <c r="J303" s="209"/>
      <c r="K303" s="209"/>
      <c r="L303" s="209"/>
      <c r="M303" s="209"/>
      <c r="N303" s="209"/>
      <c r="O303" s="209"/>
      <c r="P303" s="209"/>
      <c r="Q303" s="209"/>
      <c r="R303" s="209"/>
      <c r="S303" s="209"/>
      <c r="T303" s="209"/>
      <c r="U303" s="209"/>
      <c r="V303" s="209"/>
    </row>
    <row r="304" spans="1:22" s="118" customFormat="1" ht="9" customHeight="1" x14ac:dyDescent="0.2">
      <c r="B304" s="209" t="s">
        <v>2346</v>
      </c>
      <c r="C304" s="209"/>
      <c r="D304" s="209"/>
      <c r="E304" s="209"/>
      <c r="F304" s="209"/>
      <c r="G304" s="209"/>
      <c r="H304" s="209"/>
      <c r="I304" s="209"/>
      <c r="J304" s="209"/>
      <c r="K304" s="209"/>
      <c r="L304" s="209"/>
      <c r="M304" s="209"/>
      <c r="N304" s="209"/>
      <c r="O304" s="209"/>
      <c r="P304" s="209"/>
      <c r="Q304" s="209"/>
      <c r="R304" s="209"/>
      <c r="S304" s="209"/>
      <c r="T304" s="209"/>
      <c r="U304" s="209"/>
      <c r="V304" s="209"/>
    </row>
    <row r="305" spans="1:22" s="118" customFormat="1" ht="9" customHeight="1" x14ac:dyDescent="0.2">
      <c r="B305" s="209" t="s">
        <v>2347</v>
      </c>
      <c r="C305" s="209"/>
      <c r="D305" s="209"/>
      <c r="E305" s="209"/>
      <c r="F305" s="209"/>
      <c r="G305" s="209"/>
      <c r="H305" s="209"/>
      <c r="I305" s="209"/>
      <c r="J305" s="209"/>
      <c r="K305" s="209"/>
      <c r="L305" s="209"/>
      <c r="M305" s="209"/>
      <c r="N305" s="209"/>
      <c r="O305" s="209"/>
      <c r="P305" s="209"/>
      <c r="Q305" s="209"/>
      <c r="R305" s="209"/>
      <c r="S305" s="209"/>
      <c r="T305" s="209"/>
      <c r="U305" s="209"/>
      <c r="V305" s="209"/>
    </row>
    <row r="306" spans="1:22" s="118" customFormat="1" ht="4.5" customHeight="1" x14ac:dyDescent="0.2">
      <c r="E306" s="119"/>
      <c r="F306" s="140"/>
      <c r="G306" s="119"/>
      <c r="H306" s="140"/>
      <c r="I306" s="119"/>
      <c r="J306" s="140"/>
      <c r="K306" s="119"/>
      <c r="L306" s="140"/>
      <c r="M306" s="119"/>
      <c r="N306" s="140"/>
      <c r="O306" s="119"/>
      <c r="P306" s="140"/>
      <c r="Q306" s="119"/>
      <c r="R306" s="140"/>
      <c r="S306" s="119"/>
      <c r="T306" s="140"/>
      <c r="U306" s="119"/>
      <c r="V306" s="140"/>
    </row>
    <row r="307" spans="1:22" s="118" customFormat="1" ht="9" customHeight="1" x14ac:dyDescent="0.2">
      <c r="A307" s="117" t="s">
        <v>2348</v>
      </c>
      <c r="B307" s="209" t="s">
        <v>2349</v>
      </c>
      <c r="C307" s="209"/>
      <c r="D307" s="209"/>
      <c r="E307" s="209"/>
      <c r="F307" s="209"/>
      <c r="G307" s="209"/>
      <c r="H307" s="209"/>
      <c r="I307" s="209"/>
      <c r="J307" s="209"/>
      <c r="K307" s="209"/>
      <c r="L307" s="209"/>
      <c r="M307" s="209"/>
      <c r="N307" s="209"/>
      <c r="O307" s="209"/>
      <c r="P307" s="209"/>
      <c r="Q307" s="209"/>
      <c r="R307" s="209"/>
      <c r="S307" s="209"/>
      <c r="T307" s="209"/>
      <c r="U307" s="209"/>
      <c r="V307" s="209"/>
    </row>
    <row r="308" spans="1:22" s="118" customFormat="1" ht="4.5" customHeight="1" x14ac:dyDescent="0.2">
      <c r="E308" s="119"/>
      <c r="F308" s="140"/>
      <c r="G308" s="119"/>
      <c r="H308" s="140"/>
      <c r="I308" s="119"/>
      <c r="J308" s="140"/>
      <c r="K308" s="119"/>
      <c r="L308" s="140"/>
      <c r="M308" s="119"/>
      <c r="N308" s="140"/>
      <c r="O308" s="119"/>
      <c r="P308" s="140"/>
      <c r="Q308" s="119"/>
      <c r="R308" s="140"/>
      <c r="S308" s="119"/>
      <c r="T308" s="140"/>
      <c r="U308" s="119"/>
      <c r="V308" s="140"/>
    </row>
    <row r="309" spans="1:22" s="118" customFormat="1" ht="9" customHeight="1" x14ac:dyDescent="0.2">
      <c r="A309" s="117" t="s">
        <v>2274</v>
      </c>
      <c r="B309" s="209" t="s">
        <v>2350</v>
      </c>
      <c r="C309" s="209"/>
      <c r="D309" s="209"/>
      <c r="E309" s="209"/>
      <c r="F309" s="209"/>
      <c r="G309" s="209"/>
      <c r="H309" s="209"/>
      <c r="I309" s="209"/>
      <c r="J309" s="209"/>
      <c r="K309" s="209"/>
      <c r="L309" s="209"/>
      <c r="M309" s="209"/>
      <c r="N309" s="209"/>
      <c r="O309" s="209"/>
      <c r="P309" s="209"/>
      <c r="Q309" s="209"/>
      <c r="R309" s="209"/>
      <c r="S309" s="209"/>
      <c r="T309" s="209"/>
      <c r="U309" s="209"/>
      <c r="V309" s="209"/>
    </row>
    <row r="310" spans="1:22" s="118" customFormat="1" ht="9" customHeight="1" x14ac:dyDescent="0.2">
      <c r="B310" s="209" t="s">
        <v>2351</v>
      </c>
      <c r="C310" s="209"/>
      <c r="D310" s="209"/>
      <c r="E310" s="209"/>
      <c r="F310" s="209"/>
      <c r="G310" s="209"/>
      <c r="H310" s="209"/>
      <c r="I310" s="209"/>
      <c r="J310" s="209"/>
      <c r="K310" s="209"/>
      <c r="L310" s="209"/>
      <c r="M310" s="209"/>
      <c r="N310" s="209"/>
      <c r="O310" s="209"/>
      <c r="P310" s="209"/>
      <c r="Q310" s="209"/>
      <c r="R310" s="209"/>
      <c r="S310" s="209"/>
      <c r="T310" s="209"/>
      <c r="U310" s="209"/>
      <c r="V310" s="209"/>
    </row>
    <row r="311" spans="1:22" s="118" customFormat="1" ht="9" customHeight="1" x14ac:dyDescent="0.2">
      <c r="B311" s="209" t="s">
        <v>2352</v>
      </c>
      <c r="C311" s="209"/>
      <c r="D311" s="209"/>
      <c r="E311" s="209"/>
      <c r="F311" s="209"/>
      <c r="G311" s="209"/>
      <c r="H311" s="209"/>
      <c r="I311" s="209"/>
      <c r="J311" s="209"/>
      <c r="K311" s="209"/>
      <c r="L311" s="209"/>
      <c r="M311" s="209"/>
      <c r="N311" s="209"/>
      <c r="O311" s="209"/>
      <c r="P311" s="209"/>
      <c r="Q311" s="209"/>
      <c r="R311" s="209"/>
      <c r="S311" s="209"/>
      <c r="T311" s="209"/>
      <c r="U311" s="209"/>
      <c r="V311" s="209"/>
    </row>
    <row r="312" spans="1:22" s="118" customFormat="1" ht="9" customHeight="1" x14ac:dyDescent="0.2">
      <c r="B312" s="209" t="s">
        <v>2353</v>
      </c>
      <c r="C312" s="209"/>
      <c r="D312" s="209"/>
      <c r="E312" s="209"/>
      <c r="F312" s="209"/>
      <c r="G312" s="209"/>
      <c r="H312" s="209"/>
      <c r="I312" s="209"/>
      <c r="J312" s="209"/>
      <c r="K312" s="209"/>
      <c r="L312" s="209"/>
      <c r="M312" s="209"/>
      <c r="N312" s="209"/>
      <c r="O312" s="209"/>
      <c r="P312" s="209"/>
      <c r="Q312" s="209"/>
      <c r="R312" s="209"/>
      <c r="S312" s="209"/>
      <c r="T312" s="209"/>
      <c r="U312" s="209"/>
      <c r="V312" s="209"/>
    </row>
    <row r="313" spans="1:22" s="118" customFormat="1" ht="9" customHeight="1" x14ac:dyDescent="0.2">
      <c r="B313" s="209" t="s">
        <v>2354</v>
      </c>
      <c r="C313" s="209"/>
      <c r="D313" s="209"/>
      <c r="E313" s="209"/>
      <c r="F313" s="209"/>
      <c r="G313" s="209"/>
      <c r="H313" s="209"/>
      <c r="I313" s="209"/>
      <c r="J313" s="209"/>
      <c r="K313" s="209"/>
      <c r="L313" s="209"/>
      <c r="M313" s="209"/>
      <c r="N313" s="209"/>
      <c r="O313" s="209"/>
      <c r="P313" s="209"/>
      <c r="Q313" s="209"/>
      <c r="R313" s="209"/>
      <c r="S313" s="209"/>
      <c r="T313" s="209"/>
      <c r="U313" s="209"/>
      <c r="V313" s="209"/>
    </row>
    <row r="314" spans="1:22" s="118" customFormat="1" ht="9" customHeight="1" x14ac:dyDescent="0.2">
      <c r="B314" s="209" t="s">
        <v>2355</v>
      </c>
      <c r="C314" s="209"/>
      <c r="D314" s="209"/>
      <c r="E314" s="209"/>
      <c r="F314" s="209"/>
      <c r="G314" s="209"/>
      <c r="H314" s="209"/>
      <c r="I314" s="209"/>
      <c r="J314" s="209"/>
      <c r="K314" s="209"/>
      <c r="L314" s="209"/>
      <c r="M314" s="209"/>
      <c r="N314" s="209"/>
      <c r="O314" s="209"/>
      <c r="P314" s="209"/>
      <c r="Q314" s="209"/>
      <c r="R314" s="209"/>
      <c r="S314" s="209"/>
      <c r="T314" s="209"/>
      <c r="U314" s="209"/>
      <c r="V314" s="209"/>
    </row>
    <row r="315" spans="1:22" s="118" customFormat="1" ht="9" customHeight="1" x14ac:dyDescent="0.2">
      <c r="B315" s="209" t="s">
        <v>2356</v>
      </c>
      <c r="C315" s="209"/>
      <c r="D315" s="209"/>
      <c r="E315" s="209"/>
      <c r="F315" s="209"/>
      <c r="G315" s="209"/>
      <c r="H315" s="209"/>
      <c r="I315" s="209"/>
      <c r="J315" s="209"/>
      <c r="K315" s="209"/>
      <c r="L315" s="209"/>
      <c r="M315" s="209"/>
      <c r="N315" s="209"/>
      <c r="O315" s="209"/>
      <c r="P315" s="209"/>
      <c r="Q315" s="209"/>
      <c r="R315" s="209"/>
      <c r="S315" s="209"/>
      <c r="T315" s="209"/>
      <c r="U315" s="209"/>
      <c r="V315" s="209"/>
    </row>
    <row r="316" spans="1:22" s="118" customFormat="1" ht="4.5" customHeight="1" x14ac:dyDescent="0.2">
      <c r="E316" s="119"/>
      <c r="F316" s="140"/>
      <c r="G316" s="119"/>
      <c r="H316" s="140"/>
      <c r="I316" s="119"/>
      <c r="J316" s="140"/>
      <c r="K316" s="119"/>
      <c r="L316" s="140"/>
      <c r="M316" s="119"/>
      <c r="N316" s="140"/>
      <c r="O316" s="119"/>
      <c r="P316" s="140"/>
      <c r="Q316" s="119"/>
      <c r="R316" s="140"/>
      <c r="S316" s="119"/>
      <c r="T316" s="140"/>
      <c r="U316" s="119"/>
      <c r="V316" s="140"/>
    </row>
    <row r="317" spans="1:22" s="118" customFormat="1" ht="9" customHeight="1" x14ac:dyDescent="0.2">
      <c r="A317" s="117" t="s">
        <v>2357</v>
      </c>
      <c r="B317" s="209" t="s">
        <v>2358</v>
      </c>
      <c r="C317" s="209"/>
      <c r="D317" s="209"/>
      <c r="E317" s="209"/>
      <c r="F317" s="209"/>
      <c r="G317" s="209"/>
      <c r="H317" s="209"/>
      <c r="I317" s="209"/>
      <c r="J317" s="209"/>
      <c r="K317" s="209"/>
      <c r="L317" s="209"/>
      <c r="M317" s="209"/>
      <c r="N317" s="209"/>
      <c r="O317" s="209"/>
      <c r="P317" s="209"/>
      <c r="Q317" s="209"/>
      <c r="R317" s="209"/>
      <c r="S317" s="209"/>
      <c r="T317" s="209"/>
      <c r="U317" s="209"/>
      <c r="V317" s="209"/>
    </row>
    <row r="318" spans="1:22" s="118" customFormat="1" ht="9" customHeight="1" x14ac:dyDescent="0.2">
      <c r="B318" s="209" t="s">
        <v>2359</v>
      </c>
      <c r="C318" s="209"/>
      <c r="D318" s="209"/>
      <c r="E318" s="209"/>
      <c r="F318" s="209"/>
      <c r="G318" s="209"/>
      <c r="H318" s="209"/>
      <c r="I318" s="209"/>
      <c r="J318" s="209"/>
      <c r="K318" s="209"/>
      <c r="L318" s="209"/>
      <c r="M318" s="209"/>
      <c r="N318" s="209"/>
      <c r="O318" s="209"/>
      <c r="P318" s="209"/>
      <c r="Q318" s="209"/>
      <c r="R318" s="209"/>
      <c r="S318" s="209"/>
      <c r="T318" s="209"/>
      <c r="U318" s="209"/>
      <c r="V318" s="209"/>
    </row>
    <row r="319" spans="1:22" s="118" customFormat="1" ht="9" customHeight="1" x14ac:dyDescent="0.2">
      <c r="B319" s="209" t="s">
        <v>2360</v>
      </c>
      <c r="C319" s="209"/>
      <c r="D319" s="209"/>
      <c r="E319" s="209"/>
      <c r="F319" s="209"/>
      <c r="G319" s="209"/>
      <c r="H319" s="209"/>
      <c r="I319" s="209"/>
      <c r="J319" s="209"/>
      <c r="K319" s="209"/>
      <c r="L319" s="209"/>
      <c r="M319" s="209"/>
      <c r="N319" s="209"/>
      <c r="O319" s="209"/>
      <c r="P319" s="209"/>
      <c r="Q319" s="209"/>
      <c r="R319" s="209"/>
      <c r="S319" s="209"/>
      <c r="T319" s="209"/>
      <c r="U319" s="209"/>
      <c r="V319" s="209"/>
    </row>
    <row r="320" spans="1:22" s="118" customFormat="1" ht="9" customHeight="1" x14ac:dyDescent="0.2">
      <c r="B320" s="209" t="s">
        <v>2361</v>
      </c>
      <c r="C320" s="209"/>
      <c r="D320" s="209"/>
      <c r="E320" s="209"/>
      <c r="F320" s="209"/>
      <c r="G320" s="209"/>
      <c r="H320" s="209"/>
      <c r="I320" s="209"/>
      <c r="J320" s="209"/>
      <c r="K320" s="209"/>
      <c r="L320" s="209"/>
      <c r="M320" s="209"/>
      <c r="N320" s="209"/>
      <c r="O320" s="209"/>
      <c r="P320" s="209"/>
      <c r="Q320" s="209"/>
      <c r="R320" s="209"/>
      <c r="S320" s="209"/>
      <c r="T320" s="209"/>
      <c r="U320" s="209"/>
      <c r="V320" s="209"/>
    </row>
    <row r="321" spans="1:22" s="118" customFormat="1" ht="9" customHeight="1" x14ac:dyDescent="0.2">
      <c r="E321" s="119"/>
      <c r="F321" s="140"/>
      <c r="G321" s="119"/>
      <c r="H321" s="140"/>
      <c r="I321" s="119"/>
      <c r="J321" s="140"/>
      <c r="K321" s="119"/>
      <c r="L321" s="140"/>
      <c r="M321" s="119"/>
      <c r="N321" s="140"/>
      <c r="O321" s="119"/>
      <c r="P321" s="140"/>
      <c r="Q321" s="119"/>
      <c r="R321" s="140"/>
      <c r="S321" s="119"/>
      <c r="T321" s="140"/>
      <c r="U321" s="119"/>
      <c r="V321" s="140"/>
    </row>
    <row r="322" spans="1:22" s="118" customFormat="1" ht="9" customHeight="1" x14ac:dyDescent="0.2">
      <c r="A322" s="122" t="s">
        <v>2362</v>
      </c>
      <c r="E322" s="119"/>
      <c r="F322" s="140"/>
      <c r="G322" s="119"/>
      <c r="H322" s="140"/>
      <c r="I322" s="119"/>
      <c r="J322" s="140"/>
      <c r="K322" s="119"/>
      <c r="L322" s="140"/>
      <c r="M322" s="119"/>
      <c r="N322" s="140"/>
      <c r="O322" s="119"/>
      <c r="P322" s="140"/>
      <c r="Q322" s="119"/>
      <c r="R322" s="140"/>
      <c r="S322" s="119"/>
      <c r="T322" s="140"/>
      <c r="U322" s="119"/>
      <c r="V322" s="140"/>
    </row>
    <row r="323" spans="1:22" s="118" customFormat="1" ht="9" customHeight="1" x14ac:dyDescent="0.2">
      <c r="E323" s="119"/>
      <c r="F323" s="140"/>
      <c r="G323" s="119"/>
      <c r="H323" s="140"/>
      <c r="I323" s="119"/>
      <c r="J323" s="140"/>
      <c r="K323" s="119"/>
      <c r="L323" s="140"/>
      <c r="M323" s="119"/>
      <c r="N323" s="140"/>
      <c r="O323" s="119"/>
      <c r="P323" s="140"/>
      <c r="Q323" s="119"/>
      <c r="R323" s="140"/>
      <c r="S323" s="119"/>
      <c r="T323" s="140"/>
      <c r="U323" s="119"/>
      <c r="V323" s="140"/>
    </row>
    <row r="324" spans="1:22" s="118" customFormat="1" ht="9" customHeight="1" x14ac:dyDescent="0.2">
      <c r="A324" s="209" t="s">
        <v>2363</v>
      </c>
      <c r="B324" s="209"/>
      <c r="C324" s="209"/>
      <c r="D324" s="209"/>
      <c r="E324" s="209"/>
      <c r="F324" s="209"/>
      <c r="G324" s="209"/>
      <c r="H324" s="209"/>
      <c r="I324" s="209"/>
      <c r="J324" s="209"/>
      <c r="K324" s="209"/>
      <c r="L324" s="209"/>
      <c r="M324" s="209"/>
      <c r="N324" s="209"/>
      <c r="O324" s="209"/>
      <c r="P324" s="209"/>
      <c r="Q324" s="209"/>
      <c r="R324" s="209"/>
      <c r="S324" s="209"/>
      <c r="T324" s="209"/>
      <c r="U324" s="209"/>
      <c r="V324" s="209"/>
    </row>
    <row r="325" spans="1:22" s="118" customFormat="1" ht="9" customHeight="1" x14ac:dyDescent="0.2">
      <c r="A325" s="209" t="s">
        <v>2364</v>
      </c>
      <c r="B325" s="209"/>
      <c r="C325" s="209"/>
      <c r="D325" s="209"/>
      <c r="E325" s="209"/>
      <c r="F325" s="209"/>
      <c r="G325" s="209"/>
      <c r="H325" s="209"/>
      <c r="I325" s="209"/>
      <c r="J325" s="209"/>
      <c r="K325" s="209"/>
      <c r="L325" s="209"/>
      <c r="M325" s="209"/>
      <c r="N325" s="209"/>
      <c r="O325" s="209"/>
      <c r="P325" s="209"/>
      <c r="Q325" s="209"/>
      <c r="R325" s="209"/>
      <c r="S325" s="209"/>
      <c r="T325" s="209"/>
      <c r="U325" s="209"/>
      <c r="V325" s="209"/>
    </row>
    <row r="326" spans="1:22" s="118" customFormat="1" ht="9" customHeight="1" x14ac:dyDescent="0.2">
      <c r="A326" s="209" t="s">
        <v>2365</v>
      </c>
      <c r="B326" s="209"/>
      <c r="C326" s="209"/>
      <c r="D326" s="209"/>
      <c r="E326" s="209"/>
      <c r="F326" s="209"/>
      <c r="G326" s="209"/>
      <c r="H326" s="209"/>
      <c r="I326" s="209"/>
      <c r="J326" s="209"/>
      <c r="K326" s="209"/>
      <c r="L326" s="209"/>
      <c r="M326" s="209"/>
      <c r="N326" s="209"/>
      <c r="O326" s="209"/>
      <c r="P326" s="209"/>
      <c r="Q326" s="209"/>
      <c r="R326" s="209"/>
      <c r="S326" s="209"/>
      <c r="T326" s="209"/>
      <c r="U326" s="209"/>
      <c r="V326" s="209"/>
    </row>
    <row r="327" spans="1:22" s="118" customFormat="1" ht="9" customHeight="1" x14ac:dyDescent="0.2">
      <c r="A327" s="209" t="s">
        <v>2366</v>
      </c>
      <c r="B327" s="209"/>
      <c r="C327" s="209"/>
      <c r="D327" s="209"/>
      <c r="E327" s="209"/>
      <c r="F327" s="209"/>
      <c r="G327" s="209"/>
      <c r="H327" s="209"/>
      <c r="I327" s="209"/>
      <c r="J327" s="209"/>
      <c r="K327" s="209"/>
      <c r="L327" s="209"/>
      <c r="M327" s="209"/>
      <c r="N327" s="209"/>
      <c r="O327" s="209"/>
      <c r="P327" s="209"/>
      <c r="Q327" s="209"/>
      <c r="R327" s="209"/>
      <c r="S327" s="209"/>
      <c r="T327" s="209"/>
      <c r="U327" s="209"/>
      <c r="V327" s="209"/>
    </row>
    <row r="328" spans="1:22" s="118" customFormat="1" ht="9" customHeight="1" x14ac:dyDescent="0.2">
      <c r="A328" s="209" t="s">
        <v>2367</v>
      </c>
      <c r="B328" s="209"/>
      <c r="C328" s="209"/>
      <c r="D328" s="209"/>
      <c r="E328" s="209"/>
      <c r="F328" s="209"/>
      <c r="G328" s="209"/>
      <c r="H328" s="209"/>
      <c r="I328" s="209"/>
      <c r="J328" s="209"/>
      <c r="K328" s="209"/>
      <c r="L328" s="209"/>
      <c r="M328" s="209"/>
      <c r="N328" s="209"/>
      <c r="O328" s="209"/>
      <c r="P328" s="209"/>
      <c r="Q328" s="209"/>
      <c r="R328" s="209"/>
      <c r="S328" s="209"/>
      <c r="T328" s="209"/>
      <c r="U328" s="209"/>
      <c r="V328" s="209"/>
    </row>
    <row r="329" spans="1:22" s="118" customFormat="1" ht="9" customHeight="1" x14ac:dyDescent="0.2">
      <c r="A329" s="209" t="s">
        <v>2368</v>
      </c>
      <c r="B329" s="209"/>
      <c r="C329" s="209"/>
      <c r="D329" s="209"/>
      <c r="E329" s="209"/>
      <c r="F329" s="209"/>
      <c r="G329" s="209"/>
      <c r="H329" s="209"/>
      <c r="I329" s="209"/>
      <c r="J329" s="209"/>
      <c r="K329" s="209"/>
      <c r="L329" s="209"/>
      <c r="M329" s="209"/>
      <c r="N329" s="209"/>
      <c r="O329" s="209"/>
      <c r="P329" s="209"/>
      <c r="Q329" s="209"/>
      <c r="R329" s="209"/>
      <c r="S329" s="209"/>
      <c r="T329" s="209"/>
      <c r="U329" s="209"/>
      <c r="V329" s="209"/>
    </row>
    <row r="330" spans="1:22" s="118" customFormat="1" ht="9" customHeight="1" x14ac:dyDescent="0.2">
      <c r="A330" s="209" t="s">
        <v>2369</v>
      </c>
      <c r="B330" s="209"/>
      <c r="C330" s="209"/>
      <c r="D330" s="209"/>
      <c r="E330" s="209"/>
      <c r="F330" s="209"/>
      <c r="G330" s="209"/>
      <c r="H330" s="209"/>
      <c r="I330" s="209"/>
      <c r="J330" s="209"/>
      <c r="K330" s="209"/>
      <c r="L330" s="209"/>
      <c r="M330" s="209"/>
      <c r="N330" s="209"/>
      <c r="O330" s="209"/>
      <c r="P330" s="209"/>
      <c r="Q330" s="209"/>
      <c r="R330" s="209"/>
      <c r="S330" s="209"/>
      <c r="T330" s="209"/>
      <c r="U330" s="209"/>
      <c r="V330" s="209"/>
    </row>
    <row r="331" spans="1:22" s="118" customFormat="1" ht="9" customHeight="1" x14ac:dyDescent="0.2">
      <c r="E331" s="119"/>
      <c r="F331" s="140"/>
      <c r="G331" s="119"/>
      <c r="H331" s="140"/>
      <c r="I331" s="119"/>
      <c r="J331" s="140"/>
      <c r="K331" s="119"/>
      <c r="L331" s="140"/>
      <c r="M331" s="119"/>
      <c r="N331" s="140"/>
      <c r="O331" s="119"/>
      <c r="P331" s="140"/>
      <c r="Q331" s="119"/>
      <c r="R331" s="140"/>
      <c r="S331" s="119"/>
      <c r="T331" s="140"/>
      <c r="U331" s="119"/>
      <c r="V331" s="140"/>
    </row>
    <row r="332" spans="1:22" s="118" customFormat="1" ht="9" customHeight="1" x14ac:dyDescent="0.2">
      <c r="A332" s="209" t="s">
        <v>2370</v>
      </c>
      <c r="B332" s="209"/>
      <c r="C332" s="209"/>
      <c r="D332" s="209"/>
      <c r="E332" s="209"/>
      <c r="F332" s="209"/>
      <c r="G332" s="209"/>
      <c r="H332" s="209"/>
      <c r="I332" s="209"/>
      <c r="J332" s="209"/>
      <c r="K332" s="209"/>
      <c r="L332" s="209"/>
      <c r="M332" s="209"/>
      <c r="N332" s="209"/>
      <c r="O332" s="209"/>
      <c r="P332" s="209"/>
      <c r="Q332" s="209"/>
      <c r="R332" s="209"/>
      <c r="S332" s="209"/>
      <c r="T332" s="209"/>
      <c r="U332" s="209"/>
      <c r="V332" s="209"/>
    </row>
    <row r="333" spans="1:22" s="118" customFormat="1" ht="9" customHeight="1" x14ac:dyDescent="0.2">
      <c r="E333" s="119"/>
      <c r="F333" s="140"/>
      <c r="G333" s="119"/>
      <c r="H333" s="140"/>
      <c r="I333" s="119"/>
      <c r="J333" s="140"/>
      <c r="K333" s="119"/>
      <c r="L333" s="140"/>
      <c r="M333" s="119"/>
      <c r="N333" s="140"/>
      <c r="O333" s="119"/>
      <c r="P333" s="140"/>
      <c r="Q333" s="119"/>
      <c r="R333" s="140"/>
      <c r="S333" s="119"/>
      <c r="T333" s="140"/>
      <c r="U333" s="119"/>
      <c r="V333" s="140"/>
    </row>
    <row r="334" spans="1:22" s="118" customFormat="1" ht="9" customHeight="1" x14ac:dyDescent="0.2">
      <c r="E334" s="119"/>
      <c r="F334" s="140"/>
      <c r="G334" s="119"/>
      <c r="H334" s="140"/>
      <c r="I334" s="119"/>
      <c r="J334" s="140"/>
      <c r="K334" s="119"/>
      <c r="L334" s="140"/>
      <c r="M334" s="119"/>
      <c r="N334" s="140"/>
      <c r="O334" s="119"/>
      <c r="P334" s="140"/>
      <c r="Q334" s="119"/>
      <c r="R334" s="140"/>
      <c r="S334" s="119"/>
      <c r="T334" s="140"/>
      <c r="U334" s="119"/>
      <c r="V334" s="140"/>
    </row>
    <row r="335" spans="1:22" s="118" customFormat="1" ht="9" customHeight="1" x14ac:dyDescent="0.2">
      <c r="E335" s="119"/>
      <c r="F335" s="140"/>
      <c r="G335" s="119"/>
      <c r="H335" s="140"/>
      <c r="I335" s="119"/>
      <c r="J335" s="140"/>
      <c r="K335" s="119"/>
      <c r="L335" s="140"/>
      <c r="M335" s="119"/>
      <c r="N335" s="140"/>
      <c r="O335" s="119"/>
      <c r="P335" s="140"/>
      <c r="Q335" s="119"/>
      <c r="R335" s="140"/>
      <c r="S335" s="119"/>
      <c r="T335" s="140"/>
      <c r="U335" s="119"/>
      <c r="V335" s="140"/>
    </row>
    <row r="336" spans="1:22" s="118" customFormat="1" ht="9" customHeight="1" x14ac:dyDescent="0.2">
      <c r="E336" s="119"/>
      <c r="F336" s="140"/>
      <c r="G336" s="119"/>
      <c r="H336" s="140"/>
      <c r="I336" s="119"/>
      <c r="J336" s="140"/>
      <c r="K336" s="119"/>
      <c r="L336" s="140"/>
      <c r="M336" s="119"/>
      <c r="N336" s="140"/>
      <c r="O336" s="119"/>
      <c r="P336" s="140"/>
      <c r="Q336" s="119"/>
      <c r="R336" s="140"/>
      <c r="S336" s="119"/>
      <c r="T336" s="140"/>
      <c r="U336" s="119"/>
      <c r="V336" s="140"/>
    </row>
    <row r="337" spans="1:22" s="118" customFormat="1" ht="9" customHeight="1" x14ac:dyDescent="0.2">
      <c r="A337" s="208" t="s">
        <v>2371</v>
      </c>
      <c r="B337" s="208"/>
      <c r="C337" s="208"/>
      <c r="D337" s="208"/>
      <c r="E337" s="208"/>
      <c r="F337" s="208"/>
      <c r="G337" s="208"/>
      <c r="H337" s="208"/>
      <c r="I337" s="208"/>
      <c r="J337" s="208"/>
      <c r="K337" s="208"/>
      <c r="L337" s="208"/>
      <c r="M337" s="208"/>
      <c r="N337" s="208"/>
      <c r="O337" s="208"/>
      <c r="P337" s="208"/>
      <c r="Q337" s="208"/>
      <c r="R337" s="208"/>
      <c r="S337" s="208"/>
      <c r="T337" s="208"/>
      <c r="U337" s="208"/>
      <c r="V337" s="208"/>
    </row>
    <row r="338" spans="1:22" s="118" customFormat="1" ht="9" customHeight="1" x14ac:dyDescent="0.2">
      <c r="A338" s="208" t="s">
        <v>2372</v>
      </c>
      <c r="B338" s="208"/>
      <c r="C338" s="208"/>
      <c r="D338" s="208"/>
      <c r="E338" s="208"/>
      <c r="F338" s="208"/>
      <c r="G338" s="208"/>
      <c r="H338" s="208"/>
      <c r="I338" s="208"/>
      <c r="J338" s="208"/>
      <c r="K338" s="208"/>
      <c r="L338" s="208"/>
      <c r="M338" s="208"/>
      <c r="N338" s="208"/>
      <c r="O338" s="208"/>
      <c r="P338" s="208"/>
      <c r="Q338" s="208"/>
      <c r="R338" s="208"/>
      <c r="S338" s="208"/>
      <c r="T338" s="208"/>
      <c r="U338" s="208"/>
      <c r="V338" s="208"/>
    </row>
    <row r="339" spans="1:22" s="118" customFormat="1" ht="9" customHeight="1" x14ac:dyDescent="0.2">
      <c r="A339" s="208" t="s">
        <v>2373</v>
      </c>
      <c r="B339" s="208"/>
      <c r="C339" s="208"/>
      <c r="D339" s="208"/>
      <c r="E339" s="208"/>
      <c r="F339" s="208"/>
      <c r="G339" s="208"/>
      <c r="H339" s="208"/>
      <c r="I339" s="208"/>
      <c r="J339" s="208"/>
      <c r="K339" s="208"/>
      <c r="L339" s="208"/>
      <c r="M339" s="208"/>
      <c r="N339" s="208"/>
      <c r="O339" s="208"/>
      <c r="P339" s="208"/>
      <c r="Q339" s="208"/>
      <c r="R339" s="208"/>
      <c r="S339" s="208"/>
      <c r="T339" s="208"/>
      <c r="U339" s="208"/>
      <c r="V339" s="208"/>
    </row>
    <row r="340" spans="1:22" s="118" customFormat="1" ht="9" customHeight="1" x14ac:dyDescent="0.2">
      <c r="A340" s="208" t="s">
        <v>2374</v>
      </c>
      <c r="B340" s="208"/>
      <c r="C340" s="208"/>
      <c r="D340" s="208"/>
      <c r="E340" s="208"/>
      <c r="F340" s="208"/>
      <c r="G340" s="208"/>
      <c r="H340" s="208"/>
      <c r="I340" s="208"/>
      <c r="J340" s="208"/>
      <c r="K340" s="208"/>
      <c r="L340" s="208"/>
      <c r="M340" s="208"/>
      <c r="N340" s="208"/>
      <c r="O340" s="208"/>
      <c r="P340" s="208"/>
      <c r="Q340" s="208"/>
      <c r="R340" s="208"/>
      <c r="S340" s="208"/>
      <c r="T340" s="208"/>
      <c r="U340" s="208"/>
      <c r="V340" s="208"/>
    </row>
    <row r="341" spans="1:22" s="118" customFormat="1" ht="9" customHeight="1" x14ac:dyDescent="0.2">
      <c r="A341" s="208" t="s">
        <v>2376</v>
      </c>
      <c r="B341" s="208"/>
      <c r="C341" s="208"/>
      <c r="D341" s="208"/>
      <c r="E341" s="208"/>
      <c r="F341" s="208"/>
      <c r="G341" s="208"/>
      <c r="H341" s="208"/>
      <c r="I341" s="208"/>
      <c r="J341" s="208"/>
      <c r="K341" s="208"/>
      <c r="L341" s="208"/>
      <c r="M341" s="208"/>
      <c r="N341" s="208"/>
      <c r="O341" s="208"/>
      <c r="P341" s="208"/>
      <c r="Q341" s="208"/>
      <c r="R341" s="208"/>
      <c r="S341" s="208"/>
      <c r="T341" s="208"/>
      <c r="U341" s="208"/>
      <c r="V341" s="208"/>
    </row>
    <row r="342" spans="1:22" s="118" customFormat="1" ht="9" customHeight="1" x14ac:dyDescent="0.2">
      <c r="A342" s="208" t="s">
        <v>2375</v>
      </c>
      <c r="B342" s="208"/>
      <c r="C342" s="208"/>
      <c r="D342" s="208"/>
      <c r="E342" s="208"/>
      <c r="F342" s="208"/>
      <c r="G342" s="208"/>
      <c r="H342" s="208"/>
      <c r="I342" s="208"/>
      <c r="J342" s="208"/>
      <c r="K342" s="208"/>
      <c r="L342" s="208"/>
      <c r="M342" s="208"/>
      <c r="N342" s="208"/>
      <c r="O342" s="208"/>
      <c r="P342" s="208"/>
      <c r="Q342" s="208"/>
      <c r="R342" s="208"/>
      <c r="S342" s="208"/>
      <c r="T342" s="208"/>
      <c r="U342" s="208"/>
      <c r="V342" s="208"/>
    </row>
    <row r="343" spans="1:22" s="118" customFormat="1" ht="9" customHeight="1" x14ac:dyDescent="0.2">
      <c r="E343" s="119"/>
      <c r="F343" s="140"/>
      <c r="G343" s="119"/>
      <c r="H343" s="140"/>
      <c r="I343" s="119"/>
      <c r="J343" s="140"/>
      <c r="K343" s="119"/>
      <c r="L343" s="140"/>
      <c r="M343" s="119"/>
      <c r="N343" s="140"/>
      <c r="O343" s="119"/>
      <c r="P343" s="140"/>
      <c r="Q343" s="119"/>
      <c r="R343" s="140"/>
      <c r="S343" s="119"/>
      <c r="T343" s="140"/>
      <c r="U343" s="119"/>
      <c r="V343" s="140"/>
    </row>
    <row r="344" spans="1:22" s="118" customFormat="1" ht="4.5" customHeight="1" x14ac:dyDescent="0.2">
      <c r="A344" s="129"/>
      <c r="B344" s="129"/>
      <c r="C344" s="129"/>
      <c r="D344" s="129"/>
      <c r="E344" s="130"/>
      <c r="F344" s="141"/>
      <c r="G344" s="130"/>
      <c r="H344" s="141"/>
      <c r="I344" s="130"/>
      <c r="J344" s="141"/>
      <c r="K344" s="130"/>
      <c r="L344" s="141"/>
      <c r="M344" s="130"/>
      <c r="N344" s="141"/>
      <c r="O344" s="130"/>
      <c r="P344" s="141"/>
      <c r="Q344" s="130"/>
      <c r="R344" s="145"/>
      <c r="S344" s="119"/>
      <c r="T344" s="140"/>
      <c r="U344" s="119"/>
      <c r="V344" s="140"/>
    </row>
    <row r="345" spans="1:22" s="118" customFormat="1" ht="9" customHeight="1" x14ac:dyDescent="0.2">
      <c r="A345" s="123"/>
      <c r="B345" s="123"/>
      <c r="C345" s="123"/>
      <c r="D345" s="123"/>
      <c r="E345" s="124"/>
      <c r="F345" s="142"/>
      <c r="G345" s="124"/>
      <c r="H345" s="142"/>
      <c r="I345" s="124"/>
      <c r="J345" s="142"/>
      <c r="K345" s="210" t="s">
        <v>2379</v>
      </c>
      <c r="L345" s="210"/>
      <c r="M345" s="210"/>
      <c r="N345" s="142"/>
      <c r="O345" s="210" t="s">
        <v>44</v>
      </c>
      <c r="P345" s="210"/>
      <c r="Q345" s="210"/>
      <c r="R345" s="146"/>
      <c r="S345" s="119"/>
      <c r="T345" s="140"/>
      <c r="U345" s="119"/>
      <c r="V345" s="140"/>
    </row>
    <row r="346" spans="1:22" s="118" customFormat="1" ht="9" customHeight="1" x14ac:dyDescent="0.2">
      <c r="A346" s="123" t="s">
        <v>2162</v>
      </c>
      <c r="B346" s="123"/>
      <c r="C346" s="123"/>
      <c r="D346" s="123"/>
      <c r="E346" s="124" t="s">
        <v>886</v>
      </c>
      <c r="F346" s="142"/>
      <c r="G346" s="124" t="s">
        <v>887</v>
      </c>
      <c r="H346" s="142"/>
      <c r="I346" s="124" t="s">
        <v>888</v>
      </c>
      <c r="J346" s="142"/>
      <c r="K346" s="124" t="s">
        <v>2377</v>
      </c>
      <c r="L346" s="142"/>
      <c r="M346" s="124" t="s">
        <v>2378</v>
      </c>
      <c r="N346" s="142"/>
      <c r="O346" s="124" t="s">
        <v>2377</v>
      </c>
      <c r="P346" s="142"/>
      <c r="Q346" s="124" t="s">
        <v>2378</v>
      </c>
      <c r="R346" s="146"/>
      <c r="S346" s="119"/>
      <c r="T346" s="140"/>
      <c r="U346" s="119"/>
      <c r="V346" s="140"/>
    </row>
    <row r="347" spans="1:22" s="118" customFormat="1" ht="4.5" customHeight="1" x14ac:dyDescent="0.2">
      <c r="A347" s="127"/>
      <c r="B347" s="127"/>
      <c r="C347" s="127"/>
      <c r="D347" s="127"/>
      <c r="E347" s="128"/>
      <c r="F347" s="143"/>
      <c r="G347" s="128"/>
      <c r="H347" s="143"/>
      <c r="I347" s="128"/>
      <c r="J347" s="143"/>
      <c r="K347" s="128"/>
      <c r="L347" s="143"/>
      <c r="M347" s="128"/>
      <c r="N347" s="143"/>
      <c r="O347" s="128"/>
      <c r="P347" s="143"/>
      <c r="Q347" s="128"/>
      <c r="R347" s="147"/>
      <c r="S347" s="119"/>
      <c r="T347" s="140"/>
      <c r="U347" s="119"/>
      <c r="V347" s="140"/>
    </row>
    <row r="348" spans="1:22" s="118" customFormat="1" ht="4.5" customHeight="1" x14ac:dyDescent="0.2">
      <c r="E348" s="119"/>
      <c r="F348" s="140"/>
      <c r="G348" s="119"/>
      <c r="H348" s="140"/>
      <c r="I348" s="119"/>
      <c r="J348" s="140"/>
      <c r="K348" s="119"/>
      <c r="L348" s="140"/>
      <c r="M348" s="119"/>
      <c r="N348" s="140"/>
      <c r="O348" s="119"/>
      <c r="P348" s="140"/>
      <c r="Q348" s="119"/>
      <c r="R348" s="140"/>
      <c r="S348" s="119"/>
      <c r="T348" s="140"/>
      <c r="U348" s="119"/>
      <c r="V348" s="140"/>
    </row>
    <row r="349" spans="1:22" s="118" customFormat="1" ht="9" customHeight="1" x14ac:dyDescent="0.2">
      <c r="A349" s="118" t="s">
        <v>592</v>
      </c>
      <c r="E349" s="119">
        <v>1</v>
      </c>
      <c r="F349" s="140"/>
      <c r="G349" s="119">
        <v>0</v>
      </c>
      <c r="H349" s="140"/>
      <c r="I349" s="119">
        <v>0</v>
      </c>
      <c r="J349" s="140"/>
      <c r="K349" s="119">
        <v>2</v>
      </c>
      <c r="L349" s="140"/>
      <c r="M349" s="119" t="s">
        <v>45</v>
      </c>
      <c r="N349" s="140"/>
      <c r="O349" s="119">
        <v>2</v>
      </c>
      <c r="P349" s="140"/>
      <c r="Q349" s="119" t="s">
        <v>45</v>
      </c>
      <c r="R349" s="140"/>
      <c r="S349" s="119"/>
      <c r="T349" s="140"/>
      <c r="U349" s="119"/>
      <c r="V349" s="140"/>
    </row>
    <row r="350" spans="1:22" s="118" customFormat="1" ht="9" customHeight="1" x14ac:dyDescent="0.2">
      <c r="A350" s="118" t="s">
        <v>55</v>
      </c>
      <c r="E350" s="119">
        <v>15</v>
      </c>
      <c r="F350" s="140"/>
      <c r="G350" s="119">
        <v>0.4</v>
      </c>
      <c r="H350" s="140"/>
      <c r="I350" s="119">
        <v>0.4</v>
      </c>
      <c r="J350" s="140"/>
      <c r="K350" s="119">
        <v>2</v>
      </c>
      <c r="L350" s="140"/>
      <c r="M350" s="119" t="s">
        <v>45</v>
      </c>
      <c r="N350" s="140"/>
      <c r="O350" s="119">
        <v>2</v>
      </c>
      <c r="P350" s="140"/>
      <c r="Q350" s="119" t="s">
        <v>45</v>
      </c>
      <c r="R350" s="140"/>
      <c r="S350" s="119"/>
      <c r="T350" s="140"/>
      <c r="U350" s="119"/>
      <c r="V350" s="140"/>
    </row>
    <row r="351" spans="1:22" s="118" customFormat="1" ht="9" customHeight="1" x14ac:dyDescent="0.2">
      <c r="A351" s="118" t="s">
        <v>1</v>
      </c>
      <c r="E351" s="119">
        <v>30</v>
      </c>
      <c r="F351" s="140"/>
      <c r="G351" s="119">
        <v>5</v>
      </c>
      <c r="H351" s="140"/>
      <c r="I351" s="119">
        <v>0</v>
      </c>
      <c r="J351" s="140"/>
      <c r="K351" s="119">
        <v>2</v>
      </c>
      <c r="L351" s="140"/>
      <c r="M351" s="119" t="s">
        <v>45</v>
      </c>
      <c r="N351" s="140"/>
      <c r="O351" s="119">
        <v>2</v>
      </c>
      <c r="P351" s="140"/>
      <c r="Q351" s="119" t="s">
        <v>45</v>
      </c>
      <c r="R351" s="140"/>
      <c r="S351" s="119"/>
      <c r="T351" s="140"/>
      <c r="U351" s="119"/>
      <c r="V351" s="140"/>
    </row>
    <row r="352" spans="1:22" s="118" customFormat="1" ht="9" customHeight="1" x14ac:dyDescent="0.2">
      <c r="A352" s="118" t="s">
        <v>897</v>
      </c>
      <c r="E352" s="119">
        <v>8</v>
      </c>
      <c r="F352" s="140"/>
      <c r="G352" s="119">
        <v>0.9</v>
      </c>
      <c r="H352" s="140"/>
      <c r="I352" s="119">
        <v>0</v>
      </c>
      <c r="J352" s="140"/>
      <c r="K352" s="119">
        <v>2</v>
      </c>
      <c r="L352" s="140"/>
      <c r="M352" s="119" t="s">
        <v>45</v>
      </c>
      <c r="N352" s="140"/>
      <c r="O352" s="119">
        <v>2</v>
      </c>
      <c r="P352" s="140"/>
      <c r="Q352" s="119" t="s">
        <v>45</v>
      </c>
      <c r="R352" s="140"/>
      <c r="S352" s="119"/>
      <c r="T352" s="140"/>
      <c r="U352" s="119"/>
      <c r="V352" s="140"/>
    </row>
    <row r="353" spans="1:22" s="118" customFormat="1" ht="9" customHeight="1" x14ac:dyDescent="0.2">
      <c r="A353" s="118" t="s">
        <v>2</v>
      </c>
      <c r="E353" s="119">
        <v>0.1</v>
      </c>
      <c r="F353" s="140"/>
      <c r="G353" s="119">
        <v>7.0000000000000001E-3</v>
      </c>
      <c r="H353" s="140"/>
      <c r="I353" s="119">
        <v>2.1000000000000001E-2</v>
      </c>
      <c r="J353" s="140"/>
      <c r="K353" s="119">
        <v>2</v>
      </c>
      <c r="L353" s="140"/>
      <c r="M353" s="119" t="s">
        <v>45</v>
      </c>
      <c r="N353" s="140"/>
      <c r="O353" s="119">
        <v>2</v>
      </c>
      <c r="P353" s="140"/>
      <c r="Q353" s="119" t="s">
        <v>45</v>
      </c>
      <c r="R353" s="140"/>
      <c r="S353" s="119"/>
      <c r="T353" s="140"/>
      <c r="U353" s="119"/>
      <c r="V353" s="140"/>
    </row>
    <row r="354" spans="1:22" s="118" customFormat="1" ht="9" customHeight="1" x14ac:dyDescent="0.2">
      <c r="A354" s="118" t="s">
        <v>56</v>
      </c>
      <c r="E354" s="119">
        <v>50</v>
      </c>
      <c r="F354" s="140"/>
      <c r="G354" s="119">
        <v>2</v>
      </c>
      <c r="H354" s="140"/>
      <c r="I354" s="119">
        <v>0</v>
      </c>
      <c r="J354" s="140"/>
      <c r="K354" s="119">
        <v>2</v>
      </c>
      <c r="L354" s="140"/>
      <c r="M354" s="119" t="s">
        <v>45</v>
      </c>
      <c r="N354" s="140"/>
      <c r="O354" s="119">
        <v>2</v>
      </c>
      <c r="P354" s="140"/>
      <c r="Q354" s="119" t="s">
        <v>45</v>
      </c>
      <c r="R354" s="140"/>
      <c r="S354" s="119"/>
      <c r="T354" s="140"/>
      <c r="U354" s="119"/>
      <c r="V354" s="140"/>
    </row>
    <row r="355" spans="1:22" s="118" customFormat="1" ht="9" customHeight="1" x14ac:dyDescent="0.2">
      <c r="A355" s="118" t="s">
        <v>3</v>
      </c>
      <c r="E355" s="119">
        <v>2</v>
      </c>
      <c r="F355" s="140"/>
      <c r="G355" s="119">
        <v>0.28000000000000003</v>
      </c>
      <c r="H355" s="140"/>
      <c r="I355" s="119">
        <v>0</v>
      </c>
      <c r="J355" s="140"/>
      <c r="K355" s="119">
        <v>2</v>
      </c>
      <c r="L355" s="140"/>
      <c r="M355" s="119" t="s">
        <v>45</v>
      </c>
      <c r="N355" s="140"/>
      <c r="O355" s="119">
        <v>2</v>
      </c>
      <c r="P355" s="140"/>
      <c r="Q355" s="119" t="s">
        <v>45</v>
      </c>
      <c r="R355" s="140"/>
      <c r="S355" s="119"/>
      <c r="T355" s="140"/>
      <c r="U355" s="119"/>
      <c r="V355" s="140"/>
    </row>
    <row r="356" spans="1:22" s="118" customFormat="1" ht="9" customHeight="1" x14ac:dyDescent="0.2">
      <c r="A356" s="118" t="s">
        <v>4</v>
      </c>
      <c r="E356" s="119">
        <v>15</v>
      </c>
      <c r="F356" s="140"/>
      <c r="G356" s="119">
        <v>0.6</v>
      </c>
      <c r="H356" s="140"/>
      <c r="I356" s="119">
        <v>0.6</v>
      </c>
      <c r="J356" s="140"/>
      <c r="K356" s="119">
        <v>2</v>
      </c>
      <c r="L356" s="140"/>
      <c r="M356" s="119" t="s">
        <v>45</v>
      </c>
      <c r="N356" s="140"/>
      <c r="O356" s="119">
        <v>2</v>
      </c>
      <c r="P356" s="140"/>
      <c r="Q356" s="119" t="s">
        <v>45</v>
      </c>
      <c r="R356" s="140"/>
      <c r="S356" s="119"/>
      <c r="T356" s="140"/>
      <c r="U356" s="119"/>
      <c r="V356" s="140"/>
    </row>
    <row r="357" spans="1:22" s="118" customFormat="1" ht="9" customHeight="1" x14ac:dyDescent="0.2">
      <c r="A357" s="118" t="s">
        <v>5</v>
      </c>
      <c r="E357" s="119">
        <v>0.2</v>
      </c>
      <c r="F357" s="140"/>
      <c r="G357" s="119">
        <v>3.3999999999999998E-3</v>
      </c>
      <c r="H357" s="140"/>
      <c r="I357" s="119">
        <v>1.7099999999999999E-3</v>
      </c>
      <c r="J357" s="140"/>
      <c r="K357" s="119">
        <v>2</v>
      </c>
      <c r="L357" s="140"/>
      <c r="M357" s="119" t="s">
        <v>45</v>
      </c>
      <c r="N357" s="140"/>
      <c r="O357" s="119">
        <v>2</v>
      </c>
      <c r="P357" s="140"/>
      <c r="Q357" s="119" t="s">
        <v>45</v>
      </c>
      <c r="R357" s="140"/>
      <c r="S357" s="119"/>
      <c r="T357" s="140"/>
      <c r="U357" s="119"/>
      <c r="V357" s="140"/>
    </row>
    <row r="358" spans="1:22" s="118" customFormat="1" ht="9" customHeight="1" x14ac:dyDescent="0.2">
      <c r="A358" s="118" t="s">
        <v>6</v>
      </c>
      <c r="E358" s="119">
        <v>50</v>
      </c>
      <c r="F358" s="140"/>
      <c r="G358" s="119">
        <v>1</v>
      </c>
      <c r="H358" s="140"/>
      <c r="I358" s="119">
        <v>1</v>
      </c>
      <c r="J358" s="140"/>
      <c r="K358" s="119">
        <v>2</v>
      </c>
      <c r="L358" s="140"/>
      <c r="M358" s="119" t="s">
        <v>45</v>
      </c>
      <c r="N358" s="140"/>
      <c r="O358" s="119">
        <v>2</v>
      </c>
      <c r="P358" s="140"/>
      <c r="Q358" s="119" t="s">
        <v>45</v>
      </c>
      <c r="R358" s="140"/>
      <c r="S358" s="119"/>
      <c r="T358" s="140"/>
      <c r="U358" s="119"/>
      <c r="V358" s="140"/>
    </row>
    <row r="359" spans="1:22" s="118" customFormat="1" ht="9" customHeight="1" x14ac:dyDescent="0.2">
      <c r="A359" s="118" t="s">
        <v>7</v>
      </c>
      <c r="E359" s="119">
        <v>1</v>
      </c>
      <c r="F359" s="140"/>
      <c r="G359" s="119">
        <v>0</v>
      </c>
      <c r="H359" s="140"/>
      <c r="I359" s="119">
        <v>0</v>
      </c>
      <c r="J359" s="140"/>
      <c r="K359" s="119">
        <v>2</v>
      </c>
      <c r="L359" s="140"/>
      <c r="M359" s="119" t="s">
        <v>45</v>
      </c>
      <c r="N359" s="140"/>
      <c r="O359" s="119">
        <v>2</v>
      </c>
      <c r="P359" s="140"/>
      <c r="Q359" s="119" t="s">
        <v>45</v>
      </c>
      <c r="R359" s="140"/>
      <c r="S359" s="119"/>
      <c r="T359" s="140"/>
      <c r="U359" s="119"/>
      <c r="V359" s="140"/>
    </row>
    <row r="360" spans="1:22" s="118" customFormat="1" ht="9" customHeight="1" x14ac:dyDescent="0.2">
      <c r="A360" s="118" t="s">
        <v>8</v>
      </c>
      <c r="E360" s="119">
        <v>10</v>
      </c>
      <c r="F360" s="140"/>
      <c r="G360" s="119">
        <v>1</v>
      </c>
      <c r="H360" s="140"/>
      <c r="I360" s="119">
        <v>0</v>
      </c>
      <c r="J360" s="140"/>
      <c r="K360" s="119">
        <v>2</v>
      </c>
      <c r="L360" s="140"/>
      <c r="M360" s="119" t="s">
        <v>45</v>
      </c>
      <c r="N360" s="140"/>
      <c r="O360" s="119">
        <v>2</v>
      </c>
      <c r="P360" s="140"/>
      <c r="Q360" s="119" t="s">
        <v>45</v>
      </c>
      <c r="R360" s="140"/>
      <c r="S360" s="119"/>
      <c r="T360" s="140"/>
      <c r="U360" s="119"/>
      <c r="V360" s="140"/>
    </row>
    <row r="361" spans="1:22" s="118" customFormat="1" ht="9" customHeight="1" x14ac:dyDescent="0.2">
      <c r="A361" s="118" t="s">
        <v>900</v>
      </c>
      <c r="E361" s="119">
        <v>1</v>
      </c>
      <c r="F361" s="140"/>
      <c r="G361" s="119">
        <v>0</v>
      </c>
      <c r="H361" s="140"/>
      <c r="I361" s="119">
        <v>0</v>
      </c>
      <c r="J361" s="140"/>
      <c r="K361" s="119">
        <v>2</v>
      </c>
      <c r="L361" s="140"/>
      <c r="M361" s="119" t="s">
        <v>45</v>
      </c>
      <c r="N361" s="140"/>
      <c r="O361" s="119">
        <v>2</v>
      </c>
      <c r="P361" s="140"/>
      <c r="Q361" s="119" t="s">
        <v>45</v>
      </c>
      <c r="R361" s="140"/>
      <c r="S361" s="119"/>
      <c r="T361" s="140"/>
      <c r="U361" s="119"/>
      <c r="V361" s="140"/>
    </row>
    <row r="362" spans="1:22" s="118" customFormat="1" ht="9" customHeight="1" x14ac:dyDescent="0.2">
      <c r="A362" s="118" t="s">
        <v>595</v>
      </c>
      <c r="E362" s="119">
        <v>4</v>
      </c>
      <c r="F362" s="140"/>
      <c r="G362" s="119">
        <v>0.6</v>
      </c>
      <c r="H362" s="140"/>
      <c r="I362" s="119">
        <v>0</v>
      </c>
      <c r="J362" s="140"/>
      <c r="K362" s="119">
        <v>2</v>
      </c>
      <c r="L362" s="140"/>
      <c r="M362" s="119" t="s">
        <v>45</v>
      </c>
      <c r="N362" s="140"/>
      <c r="O362" s="119">
        <v>2</v>
      </c>
      <c r="P362" s="140"/>
      <c r="Q362" s="119" t="s">
        <v>45</v>
      </c>
      <c r="R362" s="140"/>
      <c r="S362" s="119"/>
      <c r="T362" s="140"/>
      <c r="U362" s="119"/>
      <c r="V362" s="140"/>
    </row>
    <row r="363" spans="1:22" s="118" customFormat="1" ht="9" customHeight="1" x14ac:dyDescent="0.2">
      <c r="A363" s="118" t="s">
        <v>596</v>
      </c>
      <c r="E363" s="119">
        <v>12</v>
      </c>
      <c r="F363" s="140"/>
      <c r="G363" s="119">
        <v>1.2</v>
      </c>
      <c r="H363" s="140"/>
      <c r="I363" s="119">
        <v>0</v>
      </c>
      <c r="J363" s="140"/>
      <c r="K363" s="119">
        <v>2</v>
      </c>
      <c r="L363" s="140"/>
      <c r="M363" s="119" t="s">
        <v>45</v>
      </c>
      <c r="N363" s="140"/>
      <c r="O363" s="119">
        <v>2</v>
      </c>
      <c r="P363" s="140"/>
      <c r="Q363" s="119" t="s">
        <v>45</v>
      </c>
      <c r="R363" s="140"/>
      <c r="S363" s="119"/>
      <c r="T363" s="140"/>
      <c r="U363" s="119"/>
      <c r="V363" s="140"/>
    </row>
    <row r="364" spans="1:22" s="118" customFormat="1" ht="9" customHeight="1" x14ac:dyDescent="0.2">
      <c r="A364" s="118" t="s">
        <v>9</v>
      </c>
      <c r="E364" s="119">
        <v>50</v>
      </c>
      <c r="F364" s="140"/>
      <c r="G364" s="119">
        <v>3</v>
      </c>
      <c r="H364" s="140"/>
      <c r="I364" s="119">
        <v>1.5</v>
      </c>
      <c r="J364" s="140"/>
      <c r="K364" s="119">
        <v>2</v>
      </c>
      <c r="L364" s="140"/>
      <c r="M364" s="119" t="s">
        <v>45</v>
      </c>
      <c r="N364" s="140"/>
      <c r="O364" s="119">
        <v>2</v>
      </c>
      <c r="P364" s="140"/>
      <c r="Q364" s="119" t="s">
        <v>45</v>
      </c>
      <c r="R364" s="140"/>
      <c r="S364" s="119"/>
      <c r="T364" s="140"/>
      <c r="U364" s="119"/>
      <c r="V364" s="140"/>
    </row>
    <row r="365" spans="1:22" s="118" customFormat="1" ht="9" customHeight="1" x14ac:dyDescent="0.2">
      <c r="A365" s="118" t="s">
        <v>2380</v>
      </c>
      <c r="E365" s="119">
        <v>0</v>
      </c>
      <c r="F365" s="140"/>
      <c r="G365" s="119">
        <v>0</v>
      </c>
      <c r="H365" s="140"/>
      <c r="I365" s="119">
        <v>1</v>
      </c>
      <c r="J365" s="140"/>
      <c r="K365" s="119">
        <v>10</v>
      </c>
      <c r="L365" s="140"/>
      <c r="M365" s="119">
        <v>30</v>
      </c>
      <c r="N365" s="140"/>
      <c r="O365" s="119" t="s">
        <v>45</v>
      </c>
      <c r="P365" s="140"/>
      <c r="Q365" s="119" t="s">
        <v>45</v>
      </c>
      <c r="R365" s="140"/>
      <c r="S365" s="119"/>
      <c r="T365" s="140"/>
      <c r="U365" s="119"/>
      <c r="V365" s="140"/>
    </row>
    <row r="366" spans="1:22" s="118" customFormat="1" ht="9" customHeight="1" x14ac:dyDescent="0.2">
      <c r="A366" s="118" t="s">
        <v>2381</v>
      </c>
      <c r="E366" s="119">
        <v>0</v>
      </c>
      <c r="F366" s="140"/>
      <c r="G366" s="119">
        <v>0</v>
      </c>
      <c r="H366" s="140"/>
      <c r="I366" s="119">
        <v>1</v>
      </c>
      <c r="J366" s="140"/>
      <c r="K366" s="119">
        <v>2</v>
      </c>
      <c r="L366" s="140"/>
      <c r="M366" s="119">
        <v>30</v>
      </c>
      <c r="N366" s="140"/>
      <c r="O366" s="119" t="s">
        <v>45</v>
      </c>
      <c r="P366" s="140"/>
      <c r="Q366" s="119" t="s">
        <v>45</v>
      </c>
      <c r="R366" s="140"/>
      <c r="S366" s="119"/>
      <c r="T366" s="140"/>
      <c r="U366" s="119"/>
      <c r="V366" s="140"/>
    </row>
    <row r="367" spans="1:22" s="118" customFormat="1" ht="9" customHeight="1" x14ac:dyDescent="0.2">
      <c r="A367" s="118" t="s">
        <v>2382</v>
      </c>
      <c r="E367" s="119">
        <v>1</v>
      </c>
      <c r="F367" s="140"/>
      <c r="G367" s="119">
        <v>0</v>
      </c>
      <c r="H367" s="140"/>
      <c r="I367" s="119">
        <v>0</v>
      </c>
      <c r="J367" s="140"/>
      <c r="K367" s="119" t="s">
        <v>45</v>
      </c>
      <c r="L367" s="140"/>
      <c r="M367" s="119" t="s">
        <v>45</v>
      </c>
      <c r="N367" s="140"/>
      <c r="O367" s="119" t="s">
        <v>45</v>
      </c>
      <c r="P367" s="140"/>
      <c r="Q367" s="119" t="s">
        <v>45</v>
      </c>
      <c r="R367" s="140"/>
      <c r="S367" s="119"/>
      <c r="T367" s="140"/>
      <c r="U367" s="119"/>
      <c r="V367" s="140"/>
    </row>
    <row r="368" spans="1:22" s="118" customFormat="1" ht="4.5" customHeight="1" x14ac:dyDescent="0.2">
      <c r="A368" s="125"/>
      <c r="B368" s="125"/>
      <c r="C368" s="125"/>
      <c r="D368" s="125"/>
      <c r="E368" s="126"/>
      <c r="F368" s="144"/>
      <c r="G368" s="126"/>
      <c r="H368" s="144"/>
      <c r="I368" s="126"/>
      <c r="J368" s="144"/>
      <c r="K368" s="126"/>
      <c r="L368" s="144"/>
      <c r="M368" s="126"/>
      <c r="N368" s="144"/>
      <c r="O368" s="126"/>
      <c r="P368" s="144"/>
      <c r="Q368" s="126"/>
      <c r="R368" s="140"/>
      <c r="S368" s="119"/>
      <c r="T368" s="140"/>
      <c r="U368" s="119"/>
      <c r="V368" s="140"/>
    </row>
    <row r="369" spans="5:22" s="118" customFormat="1" ht="4.5" customHeight="1" x14ac:dyDescent="0.2">
      <c r="E369" s="119"/>
      <c r="F369" s="140"/>
      <c r="G369" s="119"/>
      <c r="H369" s="140"/>
      <c r="I369" s="119"/>
      <c r="J369" s="140"/>
      <c r="K369" s="119"/>
      <c r="L369" s="140"/>
      <c r="M369" s="119"/>
      <c r="N369" s="140"/>
      <c r="O369" s="119"/>
      <c r="P369" s="140"/>
      <c r="Q369" s="119"/>
      <c r="R369" s="140"/>
      <c r="S369" s="119"/>
      <c r="T369" s="140"/>
      <c r="U369" s="119"/>
      <c r="V369" s="140"/>
    </row>
    <row r="370" spans="5:22" s="118" customFormat="1" ht="9" customHeight="1" x14ac:dyDescent="0.2">
      <c r="E370" s="119"/>
      <c r="F370" s="140"/>
      <c r="G370" s="119"/>
      <c r="H370" s="140"/>
      <c r="I370" s="119"/>
      <c r="J370" s="140"/>
      <c r="K370" s="119"/>
      <c r="L370" s="140"/>
      <c r="M370" s="119"/>
      <c r="N370" s="140"/>
      <c r="O370" s="119"/>
      <c r="P370" s="140"/>
      <c r="Q370" s="119"/>
      <c r="R370" s="140"/>
      <c r="S370" s="119"/>
      <c r="T370" s="140"/>
      <c r="U370" s="119"/>
      <c r="V370" s="140"/>
    </row>
    <row r="371" spans="5:22" s="118" customFormat="1" ht="9" customHeight="1" x14ac:dyDescent="0.2">
      <c r="E371" s="119"/>
      <c r="F371" s="140"/>
      <c r="G371" s="119"/>
      <c r="H371" s="140"/>
      <c r="I371" s="119"/>
      <c r="J371" s="140"/>
      <c r="K371" s="119"/>
      <c r="L371" s="140"/>
      <c r="M371" s="119"/>
      <c r="N371" s="140"/>
      <c r="O371" s="119"/>
      <c r="P371" s="140"/>
      <c r="Q371" s="119"/>
      <c r="R371" s="140"/>
      <c r="S371" s="119"/>
      <c r="T371" s="140"/>
      <c r="U371" s="119"/>
      <c r="V371" s="140"/>
    </row>
    <row r="372" spans="5:22" s="118" customFormat="1" ht="9" customHeight="1" x14ac:dyDescent="0.2">
      <c r="E372" s="119"/>
      <c r="F372" s="140"/>
      <c r="G372" s="119"/>
      <c r="H372" s="140"/>
      <c r="I372" s="119"/>
      <c r="J372" s="140"/>
      <c r="K372" s="119"/>
      <c r="L372" s="140"/>
      <c r="M372" s="119"/>
      <c r="N372" s="140"/>
      <c r="O372" s="119"/>
      <c r="P372" s="140"/>
      <c r="Q372" s="119"/>
      <c r="R372" s="140"/>
      <c r="S372" s="119"/>
      <c r="T372" s="140"/>
      <c r="U372" s="119"/>
      <c r="V372" s="140"/>
    </row>
    <row r="373" spans="5:22" s="118" customFormat="1" ht="9" customHeight="1" x14ac:dyDescent="0.2">
      <c r="E373" s="119"/>
      <c r="F373" s="140"/>
      <c r="G373" s="119"/>
      <c r="H373" s="140"/>
      <c r="I373" s="119"/>
      <c r="J373" s="140"/>
      <c r="K373" s="119"/>
      <c r="L373" s="140"/>
      <c r="M373" s="119"/>
      <c r="N373" s="140"/>
      <c r="O373" s="119"/>
      <c r="P373" s="140"/>
      <c r="Q373" s="119"/>
      <c r="R373" s="140"/>
      <c r="S373" s="119"/>
      <c r="T373" s="140"/>
      <c r="U373" s="119"/>
      <c r="V373" s="140"/>
    </row>
    <row r="374" spans="5:22" s="118" customFormat="1" ht="9" customHeight="1" x14ac:dyDescent="0.2">
      <c r="E374" s="119"/>
      <c r="F374" s="140"/>
      <c r="G374" s="119"/>
      <c r="H374" s="140"/>
      <c r="I374" s="119"/>
      <c r="J374" s="140"/>
      <c r="K374" s="119"/>
      <c r="L374" s="140"/>
      <c r="M374" s="119"/>
      <c r="N374" s="140"/>
      <c r="O374" s="119"/>
      <c r="P374" s="140"/>
      <c r="Q374" s="119"/>
      <c r="R374" s="140"/>
      <c r="S374" s="119"/>
      <c r="T374" s="140"/>
      <c r="U374" s="119"/>
      <c r="V374" s="140"/>
    </row>
    <row r="375" spans="5:22" s="118" customFormat="1" ht="9" customHeight="1" x14ac:dyDescent="0.2">
      <c r="E375" s="119"/>
      <c r="F375" s="140"/>
      <c r="G375" s="119"/>
      <c r="H375" s="140"/>
      <c r="I375" s="119"/>
      <c r="J375" s="140"/>
      <c r="K375" s="119"/>
      <c r="L375" s="140"/>
      <c r="M375" s="119"/>
      <c r="N375" s="140"/>
      <c r="O375" s="119"/>
      <c r="P375" s="140"/>
      <c r="Q375" s="119"/>
      <c r="R375" s="140"/>
      <c r="S375" s="119"/>
      <c r="T375" s="140"/>
      <c r="U375" s="119"/>
      <c r="V375" s="140"/>
    </row>
    <row r="376" spans="5:22" s="118" customFormat="1" ht="9" customHeight="1" x14ac:dyDescent="0.2">
      <c r="E376" s="119"/>
      <c r="F376" s="140"/>
      <c r="G376" s="119"/>
      <c r="H376" s="140"/>
      <c r="I376" s="119"/>
      <c r="J376" s="140"/>
      <c r="K376" s="119"/>
      <c r="L376" s="140"/>
      <c r="M376" s="119"/>
      <c r="N376" s="140"/>
      <c r="O376" s="119"/>
      <c r="P376" s="140"/>
      <c r="Q376" s="119"/>
      <c r="R376" s="140"/>
      <c r="S376" s="119"/>
      <c r="T376" s="140"/>
      <c r="U376" s="119"/>
      <c r="V376" s="140"/>
    </row>
    <row r="377" spans="5:22" s="118" customFormat="1" ht="9" customHeight="1" x14ac:dyDescent="0.2">
      <c r="E377" s="119"/>
      <c r="F377" s="140"/>
      <c r="G377" s="119"/>
      <c r="H377" s="140"/>
      <c r="I377" s="119"/>
      <c r="J377" s="140"/>
      <c r="K377" s="119"/>
      <c r="L377" s="140"/>
      <c r="M377" s="119"/>
      <c r="N377" s="140"/>
      <c r="O377" s="119"/>
      <c r="P377" s="140"/>
      <c r="Q377" s="119"/>
      <c r="R377" s="140"/>
      <c r="S377" s="119"/>
      <c r="T377" s="140"/>
      <c r="U377" s="119"/>
      <c r="V377" s="140"/>
    </row>
    <row r="378" spans="5:22" s="118" customFormat="1" ht="9" customHeight="1" x14ac:dyDescent="0.2">
      <c r="E378" s="119"/>
      <c r="F378" s="140"/>
      <c r="G378" s="119"/>
      <c r="H378" s="140"/>
      <c r="I378" s="119"/>
      <c r="J378" s="140"/>
      <c r="K378" s="119"/>
      <c r="L378" s="140"/>
      <c r="M378" s="119"/>
      <c r="N378" s="140"/>
      <c r="O378" s="119"/>
      <c r="P378" s="140"/>
      <c r="Q378" s="119"/>
      <c r="R378" s="140"/>
      <c r="S378" s="119"/>
      <c r="T378" s="140"/>
      <c r="U378" s="119"/>
      <c r="V378" s="140"/>
    </row>
    <row r="379" spans="5:22" s="118" customFormat="1" ht="9" customHeight="1" x14ac:dyDescent="0.2">
      <c r="E379" s="119"/>
      <c r="F379" s="140"/>
      <c r="G379" s="119"/>
      <c r="H379" s="140"/>
      <c r="I379" s="119"/>
      <c r="J379" s="140"/>
      <c r="K379" s="119"/>
      <c r="L379" s="140"/>
      <c r="M379" s="119"/>
      <c r="N379" s="140"/>
      <c r="O379" s="119"/>
      <c r="P379" s="140"/>
      <c r="Q379" s="119"/>
      <c r="R379" s="140"/>
      <c r="S379" s="119"/>
      <c r="T379" s="140"/>
      <c r="U379" s="119"/>
      <c r="V379" s="140"/>
    </row>
    <row r="380" spans="5:22" s="118" customFormat="1" ht="9" customHeight="1" x14ac:dyDescent="0.2">
      <c r="E380" s="119"/>
      <c r="F380" s="140"/>
      <c r="G380" s="119"/>
      <c r="H380" s="140"/>
      <c r="I380" s="119"/>
      <c r="J380" s="140"/>
      <c r="K380" s="119"/>
      <c r="L380" s="140"/>
      <c r="M380" s="119"/>
      <c r="N380" s="140"/>
      <c r="O380" s="119"/>
      <c r="P380" s="140"/>
      <c r="Q380" s="119"/>
      <c r="R380" s="140"/>
      <c r="S380" s="119"/>
      <c r="T380" s="140"/>
      <c r="U380" s="119"/>
      <c r="V380" s="140"/>
    </row>
    <row r="381" spans="5:22" s="118" customFormat="1" ht="9" customHeight="1" x14ac:dyDescent="0.2">
      <c r="E381" s="119"/>
      <c r="F381" s="140"/>
      <c r="G381" s="119"/>
      <c r="H381" s="140"/>
      <c r="I381" s="119"/>
      <c r="J381" s="140"/>
      <c r="K381" s="119"/>
      <c r="L381" s="140"/>
      <c r="M381" s="119"/>
      <c r="N381" s="140"/>
      <c r="O381" s="119"/>
      <c r="P381" s="140"/>
      <c r="Q381" s="119"/>
      <c r="R381" s="140"/>
      <c r="S381" s="119"/>
      <c r="T381" s="140"/>
      <c r="U381" s="119"/>
      <c r="V381" s="140"/>
    </row>
    <row r="382" spans="5:22" s="118" customFormat="1" ht="9" customHeight="1" x14ac:dyDescent="0.2">
      <c r="E382" s="119"/>
      <c r="F382" s="140"/>
      <c r="G382" s="119"/>
      <c r="H382" s="140"/>
      <c r="I382" s="119"/>
      <c r="J382" s="140"/>
      <c r="K382" s="119"/>
      <c r="L382" s="140"/>
      <c r="M382" s="119"/>
      <c r="N382" s="140"/>
      <c r="O382" s="119"/>
      <c r="P382" s="140"/>
      <c r="Q382" s="119"/>
      <c r="R382" s="140"/>
      <c r="S382" s="119"/>
      <c r="T382" s="140"/>
      <c r="U382" s="119"/>
      <c r="V382" s="140"/>
    </row>
    <row r="383" spans="5:22" s="118" customFormat="1" ht="9" customHeight="1" x14ac:dyDescent="0.2">
      <c r="E383" s="119"/>
      <c r="F383" s="140"/>
      <c r="G383" s="119"/>
      <c r="H383" s="140"/>
      <c r="I383" s="119"/>
      <c r="J383" s="140"/>
      <c r="K383" s="119"/>
      <c r="L383" s="140"/>
      <c r="M383" s="119"/>
      <c r="N383" s="140"/>
      <c r="O383" s="119"/>
      <c r="P383" s="140"/>
      <c r="Q383" s="119"/>
      <c r="R383" s="140"/>
      <c r="S383" s="119"/>
      <c r="T383" s="140"/>
      <c r="U383" s="119"/>
      <c r="V383" s="140"/>
    </row>
    <row r="384" spans="5:22" s="118" customFormat="1" ht="9" customHeight="1" x14ac:dyDescent="0.2">
      <c r="E384" s="119"/>
      <c r="F384" s="140"/>
      <c r="G384" s="119"/>
      <c r="H384" s="140"/>
      <c r="I384" s="119"/>
      <c r="J384" s="140"/>
      <c r="K384" s="119"/>
      <c r="L384" s="140"/>
      <c r="M384" s="119"/>
      <c r="N384" s="140"/>
      <c r="O384" s="119"/>
      <c r="P384" s="140"/>
      <c r="Q384" s="119"/>
      <c r="R384" s="140"/>
      <c r="S384" s="119"/>
      <c r="T384" s="140"/>
      <c r="U384" s="119"/>
      <c r="V384" s="140"/>
    </row>
    <row r="385" spans="5:22" s="118" customFormat="1" ht="9" customHeight="1" x14ac:dyDescent="0.2">
      <c r="E385" s="119"/>
      <c r="F385" s="140"/>
      <c r="G385" s="119"/>
      <c r="H385" s="140"/>
      <c r="I385" s="119"/>
      <c r="J385" s="140"/>
      <c r="K385" s="119"/>
      <c r="L385" s="140"/>
      <c r="M385" s="119"/>
      <c r="N385" s="140"/>
      <c r="O385" s="119"/>
      <c r="P385" s="140"/>
      <c r="Q385" s="119"/>
      <c r="R385" s="140"/>
      <c r="S385" s="119"/>
      <c r="T385" s="140"/>
      <c r="U385" s="119"/>
      <c r="V385" s="140"/>
    </row>
    <row r="386" spans="5:22" s="118" customFormat="1" ht="9" customHeight="1" x14ac:dyDescent="0.2">
      <c r="E386" s="119"/>
      <c r="F386" s="140"/>
      <c r="G386" s="119"/>
      <c r="H386" s="140"/>
      <c r="I386" s="119"/>
      <c r="J386" s="140"/>
      <c r="K386" s="119"/>
      <c r="L386" s="140"/>
      <c r="M386" s="119"/>
      <c r="N386" s="140"/>
      <c r="O386" s="119"/>
      <c r="P386" s="140"/>
      <c r="Q386" s="119"/>
      <c r="R386" s="140"/>
      <c r="S386" s="119"/>
      <c r="T386" s="140"/>
      <c r="U386" s="119"/>
      <c r="V386" s="140"/>
    </row>
    <row r="387" spans="5:22" s="118" customFormat="1" ht="9" customHeight="1" x14ac:dyDescent="0.2">
      <c r="E387" s="119"/>
      <c r="F387" s="140"/>
      <c r="G387" s="119"/>
      <c r="H387" s="140"/>
      <c r="I387" s="119"/>
      <c r="J387" s="140"/>
      <c r="K387" s="119"/>
      <c r="L387" s="140"/>
      <c r="M387" s="119"/>
      <c r="N387" s="140"/>
      <c r="O387" s="119"/>
      <c r="P387" s="140"/>
      <c r="Q387" s="119"/>
      <c r="R387" s="140"/>
      <c r="S387" s="119"/>
      <c r="T387" s="140"/>
      <c r="U387" s="119"/>
      <c r="V387" s="140"/>
    </row>
    <row r="388" spans="5:22" s="118" customFormat="1" ht="9" customHeight="1" x14ac:dyDescent="0.2">
      <c r="E388" s="119"/>
      <c r="F388" s="140"/>
      <c r="G388" s="119"/>
      <c r="H388" s="140"/>
      <c r="I388" s="119"/>
      <c r="J388" s="140"/>
      <c r="K388" s="119"/>
      <c r="L388" s="140"/>
      <c r="M388" s="119"/>
      <c r="N388" s="140"/>
      <c r="O388" s="119"/>
      <c r="P388" s="140"/>
      <c r="Q388" s="119"/>
      <c r="R388" s="140"/>
      <c r="S388" s="119"/>
      <c r="T388" s="140"/>
      <c r="U388" s="119"/>
      <c r="V388" s="140"/>
    </row>
    <row r="389" spans="5:22" s="118" customFormat="1" ht="9" customHeight="1" x14ac:dyDescent="0.2">
      <c r="E389" s="119"/>
      <c r="F389" s="140"/>
      <c r="G389" s="119"/>
      <c r="H389" s="140"/>
      <c r="I389" s="119"/>
      <c r="J389" s="140"/>
      <c r="K389" s="119"/>
      <c r="L389" s="140"/>
      <c r="M389" s="119"/>
      <c r="N389" s="140"/>
      <c r="O389" s="119"/>
      <c r="P389" s="140"/>
      <c r="Q389" s="119"/>
      <c r="R389" s="140"/>
      <c r="S389" s="119"/>
      <c r="T389" s="140"/>
      <c r="U389" s="119"/>
      <c r="V389" s="140"/>
    </row>
    <row r="390" spans="5:22" s="118" customFormat="1" ht="9" customHeight="1" x14ac:dyDescent="0.2">
      <c r="E390" s="119"/>
      <c r="F390" s="140"/>
      <c r="G390" s="119"/>
      <c r="H390" s="140"/>
      <c r="I390" s="119"/>
      <c r="J390" s="140"/>
      <c r="K390" s="119"/>
      <c r="L390" s="140"/>
      <c r="M390" s="119"/>
      <c r="N390" s="140"/>
      <c r="O390" s="119"/>
      <c r="P390" s="140"/>
      <c r="Q390" s="119"/>
      <c r="R390" s="140"/>
      <c r="S390" s="119"/>
      <c r="T390" s="140"/>
      <c r="U390" s="119"/>
      <c r="V390" s="140"/>
    </row>
    <row r="391" spans="5:22" s="118" customFormat="1" ht="9" customHeight="1" x14ac:dyDescent="0.2">
      <c r="E391" s="119"/>
      <c r="F391" s="140"/>
      <c r="G391" s="119"/>
      <c r="H391" s="140"/>
      <c r="I391" s="119"/>
      <c r="J391" s="140"/>
      <c r="K391" s="119"/>
      <c r="L391" s="140"/>
      <c r="M391" s="119"/>
      <c r="N391" s="140"/>
      <c r="O391" s="119"/>
      <c r="P391" s="140"/>
      <c r="Q391" s="119"/>
      <c r="R391" s="140"/>
      <c r="S391" s="119"/>
      <c r="T391" s="140"/>
      <c r="U391" s="119"/>
      <c r="V391" s="140"/>
    </row>
    <row r="392" spans="5:22" s="118" customFormat="1" ht="9" customHeight="1" x14ac:dyDescent="0.2">
      <c r="E392" s="119"/>
      <c r="F392" s="140"/>
      <c r="G392" s="119"/>
      <c r="H392" s="140"/>
      <c r="I392" s="119"/>
      <c r="J392" s="140"/>
      <c r="K392" s="119"/>
      <c r="L392" s="140"/>
      <c r="M392" s="119"/>
      <c r="N392" s="140"/>
      <c r="O392" s="119"/>
      <c r="P392" s="140"/>
      <c r="Q392" s="119"/>
      <c r="R392" s="140"/>
      <c r="S392" s="119"/>
      <c r="T392" s="140"/>
      <c r="U392" s="119"/>
      <c r="V392" s="140"/>
    </row>
    <row r="393" spans="5:22" s="118" customFormat="1" ht="9" customHeight="1" x14ac:dyDescent="0.2">
      <c r="E393" s="119"/>
      <c r="F393" s="140"/>
      <c r="G393" s="119"/>
      <c r="H393" s="140"/>
      <c r="I393" s="119"/>
      <c r="J393" s="140"/>
      <c r="K393" s="119"/>
      <c r="L393" s="140"/>
      <c r="M393" s="119"/>
      <c r="N393" s="140"/>
      <c r="O393" s="119"/>
      <c r="P393" s="140"/>
      <c r="Q393" s="119"/>
      <c r="R393" s="140"/>
      <c r="S393" s="119"/>
      <c r="T393" s="140"/>
      <c r="U393" s="119"/>
      <c r="V393" s="140"/>
    </row>
    <row r="394" spans="5:22" s="118" customFormat="1" ht="9" customHeight="1" x14ac:dyDescent="0.2">
      <c r="E394" s="119"/>
      <c r="F394" s="140"/>
      <c r="G394" s="119"/>
      <c r="H394" s="140"/>
      <c r="I394" s="119"/>
      <c r="J394" s="140"/>
      <c r="K394" s="119"/>
      <c r="L394" s="140"/>
      <c r="M394" s="119"/>
      <c r="N394" s="140"/>
      <c r="O394" s="119"/>
      <c r="P394" s="140"/>
      <c r="Q394" s="119"/>
      <c r="R394" s="140"/>
      <c r="S394" s="119"/>
      <c r="T394" s="140"/>
      <c r="U394" s="119"/>
      <c r="V394" s="140"/>
    </row>
    <row r="395" spans="5:22" s="118" customFormat="1" ht="9" customHeight="1" x14ac:dyDescent="0.2">
      <c r="E395" s="119"/>
      <c r="F395" s="140"/>
      <c r="G395" s="119"/>
      <c r="H395" s="140"/>
      <c r="I395" s="119"/>
      <c r="J395" s="140"/>
      <c r="K395" s="119"/>
      <c r="L395" s="140"/>
      <c r="M395" s="119"/>
      <c r="N395" s="140"/>
      <c r="O395" s="119"/>
      <c r="P395" s="140"/>
      <c r="Q395" s="119"/>
      <c r="R395" s="140"/>
      <c r="S395" s="119"/>
      <c r="T395" s="140"/>
      <c r="U395" s="119"/>
      <c r="V395" s="140"/>
    </row>
    <row r="396" spans="5:22" s="118" customFormat="1" ht="9" customHeight="1" x14ac:dyDescent="0.2">
      <c r="E396" s="119"/>
      <c r="F396" s="140"/>
      <c r="G396" s="119"/>
      <c r="H396" s="140"/>
      <c r="I396" s="119"/>
      <c r="J396" s="140"/>
      <c r="K396" s="119"/>
      <c r="L396" s="140"/>
      <c r="M396" s="119"/>
      <c r="N396" s="140"/>
      <c r="O396" s="119"/>
      <c r="P396" s="140"/>
      <c r="Q396" s="119"/>
      <c r="R396" s="140"/>
      <c r="S396" s="119"/>
      <c r="T396" s="140"/>
      <c r="U396" s="119"/>
      <c r="V396" s="140"/>
    </row>
    <row r="397" spans="5:22" s="118" customFormat="1" ht="9" customHeight="1" x14ac:dyDescent="0.2">
      <c r="E397" s="119"/>
      <c r="F397" s="140"/>
      <c r="G397" s="119"/>
      <c r="H397" s="140"/>
      <c r="I397" s="119"/>
      <c r="J397" s="140"/>
      <c r="K397" s="119"/>
      <c r="L397" s="140"/>
      <c r="M397" s="119"/>
      <c r="N397" s="140"/>
      <c r="O397" s="119"/>
      <c r="P397" s="140"/>
      <c r="Q397" s="119"/>
      <c r="R397" s="140"/>
      <c r="S397" s="119"/>
      <c r="T397" s="140"/>
      <c r="U397" s="119"/>
      <c r="V397" s="140"/>
    </row>
    <row r="398" spans="5:22" s="118" customFormat="1" ht="9" customHeight="1" x14ac:dyDescent="0.2">
      <c r="E398" s="119"/>
      <c r="F398" s="140"/>
      <c r="G398" s="119"/>
      <c r="H398" s="140"/>
      <c r="I398" s="119"/>
      <c r="J398" s="140"/>
      <c r="K398" s="119"/>
      <c r="L398" s="140"/>
      <c r="M398" s="119"/>
      <c r="N398" s="140"/>
      <c r="O398" s="119"/>
      <c r="P398" s="140"/>
      <c r="Q398" s="119"/>
      <c r="R398" s="140"/>
      <c r="S398" s="119"/>
      <c r="T398" s="140"/>
      <c r="U398" s="119"/>
      <c r="V398" s="140"/>
    </row>
    <row r="399" spans="5:22" s="118" customFormat="1" ht="9" customHeight="1" x14ac:dyDescent="0.2">
      <c r="E399" s="119"/>
      <c r="F399" s="140"/>
      <c r="G399" s="119"/>
      <c r="H399" s="140"/>
      <c r="I399" s="119"/>
      <c r="J399" s="140"/>
      <c r="K399" s="119"/>
      <c r="L399" s="140"/>
      <c r="M399" s="119"/>
      <c r="N399" s="140"/>
      <c r="O399" s="119"/>
      <c r="P399" s="140"/>
      <c r="Q399" s="119"/>
      <c r="R399" s="140"/>
      <c r="S399" s="119"/>
      <c r="T399" s="140"/>
      <c r="U399" s="119"/>
      <c r="V399" s="140"/>
    </row>
    <row r="400" spans="5:22" s="118" customFormat="1" ht="9" customHeight="1" x14ac:dyDescent="0.2">
      <c r="E400" s="119"/>
      <c r="F400" s="140"/>
      <c r="G400" s="119"/>
      <c r="H400" s="140"/>
      <c r="I400" s="119"/>
      <c r="J400" s="140"/>
      <c r="K400" s="119"/>
      <c r="L400" s="140"/>
      <c r="M400" s="119"/>
      <c r="N400" s="140"/>
      <c r="O400" s="119"/>
      <c r="P400" s="140"/>
      <c r="Q400" s="119"/>
      <c r="R400" s="140"/>
      <c r="S400" s="119"/>
      <c r="T400" s="140"/>
      <c r="U400" s="119"/>
      <c r="V400" s="140"/>
    </row>
    <row r="401" spans="5:22" s="118" customFormat="1" ht="9" customHeight="1" x14ac:dyDescent="0.2">
      <c r="E401" s="119"/>
      <c r="F401" s="140"/>
      <c r="G401" s="119"/>
      <c r="H401" s="140"/>
      <c r="I401" s="119"/>
      <c r="J401" s="140"/>
      <c r="K401" s="119"/>
      <c r="L401" s="140"/>
      <c r="M401" s="119"/>
      <c r="N401" s="140"/>
      <c r="O401" s="119"/>
      <c r="P401" s="140"/>
      <c r="Q401" s="119"/>
      <c r="R401" s="140"/>
      <c r="S401" s="119"/>
      <c r="T401" s="140"/>
      <c r="U401" s="119"/>
      <c r="V401" s="140"/>
    </row>
    <row r="402" spans="5:22" s="118" customFormat="1" ht="9" customHeight="1" x14ac:dyDescent="0.2">
      <c r="E402" s="119"/>
      <c r="F402" s="140"/>
      <c r="G402" s="119"/>
      <c r="H402" s="140"/>
      <c r="I402" s="119"/>
      <c r="J402" s="140"/>
      <c r="K402" s="119"/>
      <c r="L402" s="140"/>
      <c r="M402" s="119"/>
      <c r="N402" s="140"/>
      <c r="O402" s="119"/>
      <c r="P402" s="140"/>
      <c r="Q402" s="119"/>
      <c r="R402" s="140"/>
      <c r="S402" s="119"/>
      <c r="T402" s="140"/>
      <c r="U402" s="119"/>
      <c r="V402" s="140"/>
    </row>
    <row r="403" spans="5:22" s="118" customFormat="1" ht="9" customHeight="1" x14ac:dyDescent="0.2">
      <c r="E403" s="119"/>
      <c r="F403" s="140"/>
      <c r="G403" s="119"/>
      <c r="H403" s="140"/>
      <c r="I403" s="119"/>
      <c r="J403" s="140"/>
      <c r="K403" s="119"/>
      <c r="L403" s="140"/>
      <c r="M403" s="119"/>
      <c r="N403" s="140"/>
      <c r="O403" s="119"/>
      <c r="P403" s="140"/>
      <c r="Q403" s="119"/>
      <c r="R403" s="140"/>
      <c r="S403" s="119"/>
      <c r="T403" s="140"/>
      <c r="U403" s="119"/>
      <c r="V403" s="140"/>
    </row>
    <row r="404" spans="5:22" s="118" customFormat="1" ht="9" customHeight="1" x14ac:dyDescent="0.2">
      <c r="E404" s="119"/>
      <c r="F404" s="140"/>
      <c r="G404" s="119"/>
      <c r="H404" s="140"/>
      <c r="I404" s="119"/>
      <c r="J404" s="140"/>
      <c r="K404" s="119"/>
      <c r="L404" s="140"/>
      <c r="M404" s="119"/>
      <c r="N404" s="140"/>
      <c r="O404" s="119"/>
      <c r="P404" s="140"/>
      <c r="Q404" s="119"/>
      <c r="R404" s="140"/>
      <c r="S404" s="119"/>
      <c r="T404" s="140"/>
      <c r="U404" s="119"/>
      <c r="V404" s="140"/>
    </row>
    <row r="405" spans="5:22" s="118" customFormat="1" ht="9" customHeight="1" x14ac:dyDescent="0.2">
      <c r="E405" s="119"/>
      <c r="F405" s="140"/>
      <c r="G405" s="119"/>
      <c r="H405" s="140"/>
      <c r="I405" s="119"/>
      <c r="J405" s="140"/>
      <c r="K405" s="119"/>
      <c r="L405" s="140"/>
      <c r="M405" s="119"/>
      <c r="N405" s="140"/>
      <c r="O405" s="119"/>
      <c r="P405" s="140"/>
      <c r="Q405" s="119"/>
      <c r="R405" s="140"/>
      <c r="S405" s="119"/>
      <c r="T405" s="140"/>
      <c r="U405" s="119"/>
      <c r="V405" s="140"/>
    </row>
    <row r="406" spans="5:22" s="118" customFormat="1" ht="9" customHeight="1" x14ac:dyDescent="0.2">
      <c r="E406" s="119"/>
      <c r="F406" s="140"/>
      <c r="G406" s="119"/>
      <c r="H406" s="140"/>
      <c r="I406" s="119"/>
      <c r="J406" s="140"/>
      <c r="K406" s="119"/>
      <c r="L406" s="140"/>
      <c r="M406" s="119"/>
      <c r="N406" s="140"/>
      <c r="O406" s="119"/>
      <c r="P406" s="140"/>
      <c r="Q406" s="119"/>
      <c r="R406" s="140"/>
      <c r="S406" s="119"/>
      <c r="T406" s="140"/>
      <c r="U406" s="119"/>
      <c r="V406" s="140"/>
    </row>
    <row r="407" spans="5:22" s="118" customFormat="1" ht="9" customHeight="1" x14ac:dyDescent="0.2">
      <c r="E407" s="119"/>
      <c r="F407" s="140"/>
      <c r="G407" s="119"/>
      <c r="H407" s="140"/>
      <c r="I407" s="119"/>
      <c r="J407" s="140"/>
      <c r="K407" s="119"/>
      <c r="L407" s="140"/>
      <c r="M407" s="119"/>
      <c r="N407" s="140"/>
      <c r="O407" s="119"/>
      <c r="P407" s="140"/>
      <c r="Q407" s="119"/>
      <c r="R407" s="140"/>
      <c r="S407" s="119"/>
      <c r="T407" s="140"/>
      <c r="U407" s="119"/>
      <c r="V407" s="140"/>
    </row>
    <row r="408" spans="5:22" s="118" customFormat="1" ht="9" customHeight="1" x14ac:dyDescent="0.2">
      <c r="E408" s="119"/>
      <c r="F408" s="140"/>
      <c r="G408" s="119"/>
      <c r="H408" s="140"/>
      <c r="I408" s="119"/>
      <c r="J408" s="140"/>
      <c r="K408" s="119"/>
      <c r="L408" s="140"/>
      <c r="M408" s="119"/>
      <c r="N408" s="140"/>
      <c r="O408" s="119"/>
      <c r="P408" s="140"/>
      <c r="Q408" s="119"/>
      <c r="R408" s="140"/>
      <c r="S408" s="119"/>
      <c r="T408" s="140"/>
      <c r="U408" s="119"/>
      <c r="V408" s="140"/>
    </row>
    <row r="409" spans="5:22" s="118" customFormat="1" ht="9" customHeight="1" x14ac:dyDescent="0.2">
      <c r="E409" s="119"/>
      <c r="F409" s="140"/>
      <c r="G409" s="119"/>
      <c r="H409" s="140"/>
      <c r="I409" s="119"/>
      <c r="J409" s="140"/>
      <c r="K409" s="119"/>
      <c r="L409" s="140"/>
      <c r="M409" s="119"/>
      <c r="N409" s="140"/>
      <c r="O409" s="119"/>
      <c r="P409" s="140"/>
      <c r="Q409" s="119"/>
      <c r="R409" s="140"/>
      <c r="S409" s="119"/>
      <c r="T409" s="140"/>
      <c r="U409" s="119"/>
      <c r="V409" s="140"/>
    </row>
    <row r="410" spans="5:22" s="118" customFormat="1" ht="9" customHeight="1" x14ac:dyDescent="0.2">
      <c r="E410" s="119"/>
      <c r="F410" s="140"/>
      <c r="G410" s="119"/>
      <c r="H410" s="140"/>
      <c r="I410" s="119"/>
      <c r="J410" s="140"/>
      <c r="K410" s="119"/>
      <c r="L410" s="140"/>
      <c r="M410" s="119"/>
      <c r="N410" s="140"/>
      <c r="O410" s="119"/>
      <c r="P410" s="140"/>
      <c r="Q410" s="119"/>
      <c r="R410" s="140"/>
      <c r="S410" s="119"/>
      <c r="T410" s="140"/>
      <c r="U410" s="119"/>
      <c r="V410" s="140"/>
    </row>
    <row r="411" spans="5:22" s="118" customFormat="1" ht="9" customHeight="1" x14ac:dyDescent="0.2">
      <c r="E411" s="119"/>
      <c r="F411" s="140"/>
      <c r="G411" s="119"/>
      <c r="H411" s="140"/>
      <c r="I411" s="119"/>
      <c r="J411" s="140"/>
      <c r="K411" s="119"/>
      <c r="L411" s="140"/>
      <c r="M411" s="119"/>
      <c r="N411" s="140"/>
      <c r="O411" s="119"/>
      <c r="P411" s="140"/>
      <c r="Q411" s="119"/>
      <c r="R411" s="140"/>
      <c r="S411" s="119"/>
      <c r="T411" s="140"/>
      <c r="U411" s="119"/>
      <c r="V411" s="140"/>
    </row>
    <row r="412" spans="5:22" s="118" customFormat="1" ht="9" customHeight="1" x14ac:dyDescent="0.2">
      <c r="E412" s="119"/>
      <c r="F412" s="140"/>
      <c r="G412" s="119"/>
      <c r="H412" s="140"/>
      <c r="I412" s="119"/>
      <c r="J412" s="140"/>
      <c r="K412" s="119"/>
      <c r="L412" s="140"/>
      <c r="M412" s="119"/>
      <c r="N412" s="140"/>
      <c r="O412" s="119"/>
      <c r="P412" s="140"/>
      <c r="Q412" s="119"/>
      <c r="R412" s="140"/>
      <c r="S412" s="119"/>
      <c r="T412" s="140"/>
      <c r="U412" s="119"/>
      <c r="V412" s="140"/>
    </row>
    <row r="413" spans="5:22" s="118" customFormat="1" ht="9" customHeight="1" x14ac:dyDescent="0.2">
      <c r="E413" s="119"/>
      <c r="F413" s="140"/>
      <c r="G413" s="119"/>
      <c r="H413" s="140"/>
      <c r="I413" s="119"/>
      <c r="J413" s="140"/>
      <c r="K413" s="119"/>
      <c r="L413" s="140"/>
      <c r="M413" s="119"/>
      <c r="N413" s="140"/>
      <c r="O413" s="119"/>
      <c r="P413" s="140"/>
      <c r="Q413" s="119"/>
      <c r="R413" s="140"/>
      <c r="S413" s="119"/>
      <c r="T413" s="140"/>
      <c r="U413" s="119"/>
      <c r="V413" s="140"/>
    </row>
    <row r="414" spans="5:22" s="118" customFormat="1" ht="9" customHeight="1" x14ac:dyDescent="0.2">
      <c r="E414" s="119"/>
      <c r="F414" s="140"/>
      <c r="G414" s="119"/>
      <c r="H414" s="140"/>
      <c r="I414" s="119"/>
      <c r="J414" s="140"/>
      <c r="K414" s="119"/>
      <c r="L414" s="140"/>
      <c r="M414" s="119"/>
      <c r="N414" s="140"/>
      <c r="O414" s="119"/>
      <c r="P414" s="140"/>
      <c r="Q414" s="119"/>
      <c r="R414" s="140"/>
      <c r="S414" s="119"/>
      <c r="T414" s="140"/>
      <c r="U414" s="119"/>
      <c r="V414" s="140"/>
    </row>
    <row r="415" spans="5:22" s="118" customFormat="1" ht="9" customHeight="1" x14ac:dyDescent="0.2">
      <c r="E415" s="119"/>
      <c r="F415" s="140"/>
      <c r="G415" s="119"/>
      <c r="H415" s="140"/>
      <c r="I415" s="119"/>
      <c r="J415" s="140"/>
      <c r="K415" s="119"/>
      <c r="L415" s="140"/>
      <c r="M415" s="119"/>
      <c r="N415" s="140"/>
      <c r="O415" s="119"/>
      <c r="P415" s="140"/>
      <c r="Q415" s="119"/>
      <c r="R415" s="140"/>
      <c r="S415" s="119"/>
      <c r="T415" s="140"/>
      <c r="U415" s="119"/>
      <c r="V415" s="140"/>
    </row>
    <row r="416" spans="5:22" s="118" customFormat="1" ht="9" customHeight="1" x14ac:dyDescent="0.2">
      <c r="E416" s="119"/>
      <c r="F416" s="140"/>
      <c r="G416" s="119"/>
      <c r="H416" s="140"/>
      <c r="I416" s="119"/>
      <c r="J416" s="140"/>
      <c r="K416" s="119"/>
      <c r="L416" s="140"/>
      <c r="M416" s="119"/>
      <c r="N416" s="140"/>
      <c r="O416" s="119"/>
      <c r="P416" s="140"/>
      <c r="Q416" s="119"/>
      <c r="R416" s="140"/>
      <c r="S416" s="119"/>
      <c r="T416" s="140"/>
      <c r="U416" s="119"/>
      <c r="V416" s="140"/>
    </row>
    <row r="417" spans="5:22" s="118" customFormat="1" ht="9" customHeight="1" x14ac:dyDescent="0.2">
      <c r="E417" s="119"/>
      <c r="F417" s="140"/>
      <c r="G417" s="119"/>
      <c r="H417" s="140"/>
      <c r="I417" s="119"/>
      <c r="J417" s="140"/>
      <c r="K417" s="119"/>
      <c r="L417" s="140"/>
      <c r="M417" s="119"/>
      <c r="N417" s="140"/>
      <c r="O417" s="119"/>
      <c r="P417" s="140"/>
      <c r="Q417" s="119"/>
      <c r="R417" s="140"/>
      <c r="S417" s="119"/>
      <c r="T417" s="140"/>
      <c r="U417" s="119"/>
      <c r="V417" s="140"/>
    </row>
    <row r="418" spans="5:22" s="118" customFormat="1" ht="9" customHeight="1" x14ac:dyDescent="0.2">
      <c r="E418" s="119"/>
      <c r="F418" s="140"/>
      <c r="G418" s="119"/>
      <c r="H418" s="140"/>
      <c r="I418" s="119"/>
      <c r="J418" s="140"/>
      <c r="K418" s="119"/>
      <c r="L418" s="140"/>
      <c r="M418" s="119"/>
      <c r="N418" s="140"/>
      <c r="O418" s="119"/>
      <c r="P418" s="140"/>
      <c r="Q418" s="119"/>
      <c r="R418" s="140"/>
      <c r="S418" s="119"/>
      <c r="T418" s="140"/>
      <c r="U418" s="119"/>
      <c r="V418" s="140"/>
    </row>
    <row r="419" spans="5:22" s="118" customFormat="1" ht="9" customHeight="1" x14ac:dyDescent="0.2">
      <c r="E419" s="119"/>
      <c r="F419" s="140"/>
      <c r="G419" s="119"/>
      <c r="H419" s="140"/>
      <c r="I419" s="119"/>
      <c r="J419" s="140"/>
      <c r="K419" s="119"/>
      <c r="L419" s="140"/>
      <c r="M419" s="119"/>
      <c r="N419" s="140"/>
      <c r="O419" s="119"/>
      <c r="P419" s="140"/>
      <c r="Q419" s="119"/>
      <c r="R419" s="140"/>
      <c r="S419" s="119"/>
      <c r="T419" s="140"/>
      <c r="U419" s="119"/>
      <c r="V419" s="140"/>
    </row>
    <row r="420" spans="5:22" s="118" customFormat="1" ht="9" customHeight="1" x14ac:dyDescent="0.2">
      <c r="E420" s="119"/>
      <c r="F420" s="140"/>
      <c r="G420" s="119"/>
      <c r="H420" s="140"/>
      <c r="I420" s="119"/>
      <c r="J420" s="140"/>
      <c r="K420" s="119"/>
      <c r="L420" s="140"/>
      <c r="M420" s="119"/>
      <c r="N420" s="140"/>
      <c r="O420" s="119"/>
      <c r="P420" s="140"/>
      <c r="Q420" s="119"/>
      <c r="R420" s="140"/>
      <c r="S420" s="119"/>
      <c r="T420" s="140"/>
      <c r="U420" s="119"/>
      <c r="V420" s="140"/>
    </row>
    <row r="421" spans="5:22" s="118" customFormat="1" ht="9" customHeight="1" x14ac:dyDescent="0.2">
      <c r="E421" s="119"/>
      <c r="F421" s="140"/>
      <c r="G421" s="119"/>
      <c r="H421" s="140"/>
      <c r="I421" s="119"/>
      <c r="J421" s="140"/>
      <c r="K421" s="119"/>
      <c r="L421" s="140"/>
      <c r="M421" s="119"/>
      <c r="N421" s="140"/>
      <c r="O421" s="119"/>
      <c r="P421" s="140"/>
      <c r="Q421" s="119"/>
      <c r="R421" s="140"/>
      <c r="S421" s="119"/>
      <c r="T421" s="140"/>
      <c r="U421" s="119"/>
      <c r="V421" s="140"/>
    </row>
    <row r="422" spans="5:22" s="118" customFormat="1" ht="9" customHeight="1" x14ac:dyDescent="0.2">
      <c r="E422" s="119"/>
      <c r="F422" s="140"/>
      <c r="G422" s="119"/>
      <c r="H422" s="140"/>
      <c r="I422" s="119"/>
      <c r="J422" s="140"/>
      <c r="K422" s="119"/>
      <c r="L422" s="140"/>
      <c r="M422" s="119"/>
      <c r="N422" s="140"/>
      <c r="O422" s="119"/>
      <c r="P422" s="140"/>
      <c r="Q422" s="119"/>
      <c r="R422" s="140"/>
      <c r="S422" s="119"/>
      <c r="T422" s="140"/>
      <c r="U422" s="119"/>
      <c r="V422" s="140"/>
    </row>
    <row r="423" spans="5:22" s="118" customFormat="1" ht="9" customHeight="1" x14ac:dyDescent="0.2">
      <c r="E423" s="119"/>
      <c r="F423" s="140"/>
      <c r="G423" s="119"/>
      <c r="H423" s="140"/>
      <c r="I423" s="119"/>
      <c r="J423" s="140"/>
      <c r="K423" s="119"/>
      <c r="L423" s="140"/>
      <c r="M423" s="119"/>
      <c r="N423" s="140"/>
      <c r="O423" s="119"/>
      <c r="P423" s="140"/>
      <c r="Q423" s="119"/>
      <c r="R423" s="140"/>
      <c r="S423" s="119"/>
      <c r="T423" s="140"/>
      <c r="U423" s="119"/>
      <c r="V423" s="140"/>
    </row>
    <row r="424" spans="5:22" s="118" customFormat="1" ht="9" customHeight="1" x14ac:dyDescent="0.2">
      <c r="E424" s="119"/>
      <c r="F424" s="140"/>
      <c r="G424" s="119"/>
      <c r="H424" s="140"/>
      <c r="I424" s="119"/>
      <c r="J424" s="140"/>
      <c r="K424" s="119"/>
      <c r="L424" s="140"/>
      <c r="M424" s="119"/>
      <c r="N424" s="140"/>
      <c r="O424" s="119"/>
      <c r="P424" s="140"/>
      <c r="Q424" s="119"/>
      <c r="R424" s="140"/>
      <c r="S424" s="119"/>
      <c r="T424" s="140"/>
      <c r="U424" s="119"/>
      <c r="V424" s="140"/>
    </row>
    <row r="425" spans="5:22" s="118" customFormat="1" ht="9" customHeight="1" x14ac:dyDescent="0.2">
      <c r="E425" s="119"/>
      <c r="F425" s="140"/>
      <c r="G425" s="119"/>
      <c r="H425" s="140"/>
      <c r="I425" s="119"/>
      <c r="J425" s="140"/>
      <c r="K425" s="119"/>
      <c r="L425" s="140"/>
      <c r="M425" s="119"/>
      <c r="N425" s="140"/>
      <c r="O425" s="119"/>
      <c r="P425" s="140"/>
      <c r="Q425" s="119"/>
      <c r="R425" s="140"/>
      <c r="S425" s="119"/>
      <c r="T425" s="140"/>
      <c r="U425" s="119"/>
      <c r="V425" s="140"/>
    </row>
    <row r="426" spans="5:22" s="118" customFormat="1" ht="9" customHeight="1" x14ac:dyDescent="0.2">
      <c r="E426" s="119"/>
      <c r="F426" s="140"/>
      <c r="G426" s="119"/>
      <c r="H426" s="140"/>
      <c r="I426" s="119"/>
      <c r="J426" s="140"/>
      <c r="K426" s="119"/>
      <c r="L426" s="140"/>
      <c r="M426" s="119"/>
      <c r="N426" s="140"/>
      <c r="O426" s="119"/>
      <c r="P426" s="140"/>
      <c r="Q426" s="119"/>
      <c r="R426" s="140"/>
      <c r="S426" s="119"/>
      <c r="T426" s="140"/>
      <c r="U426" s="119"/>
      <c r="V426" s="140"/>
    </row>
    <row r="427" spans="5:22" s="118" customFormat="1" ht="9" customHeight="1" x14ac:dyDescent="0.2">
      <c r="E427" s="119"/>
      <c r="F427" s="140"/>
      <c r="G427" s="119"/>
      <c r="H427" s="140"/>
      <c r="I427" s="119"/>
      <c r="J427" s="140"/>
      <c r="K427" s="119"/>
      <c r="L427" s="140"/>
      <c r="M427" s="119"/>
      <c r="N427" s="140"/>
      <c r="O427" s="119"/>
      <c r="P427" s="140"/>
      <c r="Q427" s="119"/>
      <c r="R427" s="140"/>
      <c r="S427" s="119"/>
      <c r="T427" s="140"/>
      <c r="U427" s="119"/>
      <c r="V427" s="140"/>
    </row>
    <row r="428" spans="5:22" s="118" customFormat="1" ht="9" customHeight="1" x14ac:dyDescent="0.2">
      <c r="E428" s="119"/>
      <c r="F428" s="140"/>
      <c r="G428" s="119"/>
      <c r="H428" s="140"/>
      <c r="I428" s="119"/>
      <c r="J428" s="140"/>
      <c r="K428" s="119"/>
      <c r="L428" s="140"/>
      <c r="M428" s="119"/>
      <c r="N428" s="140"/>
      <c r="O428" s="119"/>
      <c r="P428" s="140"/>
      <c r="Q428" s="119"/>
      <c r="R428" s="140"/>
      <c r="S428" s="119"/>
      <c r="T428" s="140"/>
      <c r="U428" s="119"/>
      <c r="V428" s="140"/>
    </row>
    <row r="429" spans="5:22" s="118" customFormat="1" ht="9" customHeight="1" x14ac:dyDescent="0.2">
      <c r="E429" s="119"/>
      <c r="F429" s="140"/>
      <c r="G429" s="119"/>
      <c r="H429" s="140"/>
      <c r="I429" s="119"/>
      <c r="J429" s="140"/>
      <c r="K429" s="119"/>
      <c r="L429" s="140"/>
      <c r="M429" s="119"/>
      <c r="N429" s="140"/>
      <c r="O429" s="119"/>
      <c r="P429" s="140"/>
      <c r="Q429" s="119"/>
      <c r="R429" s="140"/>
      <c r="S429" s="119"/>
      <c r="T429" s="140"/>
      <c r="U429" s="119"/>
      <c r="V429" s="140"/>
    </row>
    <row r="430" spans="5:22" s="118" customFormat="1" ht="9" customHeight="1" x14ac:dyDescent="0.2">
      <c r="E430" s="119"/>
      <c r="F430" s="140"/>
      <c r="G430" s="119"/>
      <c r="H430" s="140"/>
      <c r="I430" s="119"/>
      <c r="J430" s="140"/>
      <c r="K430" s="119"/>
      <c r="L430" s="140"/>
      <c r="M430" s="119"/>
      <c r="N430" s="140"/>
      <c r="O430" s="119"/>
      <c r="P430" s="140"/>
      <c r="Q430" s="119"/>
      <c r="R430" s="140"/>
      <c r="S430" s="119"/>
      <c r="T430" s="140"/>
      <c r="U430" s="119"/>
      <c r="V430" s="140"/>
    </row>
    <row r="431" spans="5:22" s="118" customFormat="1" ht="9" customHeight="1" x14ac:dyDescent="0.2">
      <c r="E431" s="119"/>
      <c r="F431" s="140"/>
      <c r="G431" s="119"/>
      <c r="H431" s="140"/>
      <c r="I431" s="119"/>
      <c r="J431" s="140"/>
      <c r="K431" s="119"/>
      <c r="L431" s="140"/>
      <c r="M431" s="119"/>
      <c r="N431" s="140"/>
      <c r="O431" s="119"/>
      <c r="P431" s="140"/>
      <c r="Q431" s="119"/>
      <c r="R431" s="140"/>
      <c r="S431" s="119"/>
      <c r="T431" s="140"/>
      <c r="U431" s="119"/>
      <c r="V431" s="140"/>
    </row>
    <row r="432" spans="5:22" s="118" customFormat="1" ht="9" customHeight="1" x14ac:dyDescent="0.2">
      <c r="E432" s="119"/>
      <c r="F432" s="140"/>
      <c r="G432" s="119"/>
      <c r="H432" s="140"/>
      <c r="I432" s="119"/>
      <c r="J432" s="140"/>
      <c r="K432" s="119"/>
      <c r="L432" s="140"/>
      <c r="M432" s="119"/>
      <c r="N432" s="140"/>
      <c r="O432" s="119"/>
      <c r="P432" s="140"/>
      <c r="Q432" s="119"/>
      <c r="R432" s="140"/>
      <c r="S432" s="119"/>
      <c r="T432" s="140"/>
      <c r="U432" s="119"/>
      <c r="V432" s="140"/>
    </row>
    <row r="433" spans="5:22" s="118" customFormat="1" ht="9" customHeight="1" x14ac:dyDescent="0.2">
      <c r="E433" s="119"/>
      <c r="F433" s="140"/>
      <c r="G433" s="119"/>
      <c r="H433" s="140"/>
      <c r="I433" s="119"/>
      <c r="J433" s="140"/>
      <c r="K433" s="119"/>
      <c r="L433" s="140"/>
      <c r="M433" s="119"/>
      <c r="N433" s="140"/>
      <c r="O433" s="119"/>
      <c r="P433" s="140"/>
      <c r="Q433" s="119"/>
      <c r="R433" s="140"/>
      <c r="S433" s="119"/>
      <c r="T433" s="140"/>
      <c r="U433" s="119"/>
      <c r="V433" s="140"/>
    </row>
    <row r="434" spans="5:22" s="118" customFormat="1" ht="9" customHeight="1" x14ac:dyDescent="0.2">
      <c r="E434" s="119"/>
      <c r="F434" s="140"/>
      <c r="G434" s="119"/>
      <c r="H434" s="140"/>
      <c r="I434" s="119"/>
      <c r="J434" s="140"/>
      <c r="K434" s="119"/>
      <c r="L434" s="140"/>
      <c r="M434" s="119"/>
      <c r="N434" s="140"/>
      <c r="O434" s="119"/>
      <c r="P434" s="140"/>
      <c r="Q434" s="119"/>
      <c r="R434" s="140"/>
      <c r="S434" s="119"/>
      <c r="T434" s="140"/>
      <c r="U434" s="119"/>
      <c r="V434" s="140"/>
    </row>
    <row r="435" spans="5:22" s="118" customFormat="1" ht="9" customHeight="1" x14ac:dyDescent="0.2">
      <c r="E435" s="119"/>
      <c r="F435" s="140"/>
      <c r="G435" s="119"/>
      <c r="H435" s="140"/>
      <c r="I435" s="119"/>
      <c r="J435" s="140"/>
      <c r="K435" s="119"/>
      <c r="L435" s="140"/>
      <c r="M435" s="119"/>
      <c r="N435" s="140"/>
      <c r="O435" s="119"/>
      <c r="P435" s="140"/>
      <c r="Q435" s="119"/>
      <c r="R435" s="140"/>
      <c r="S435" s="119"/>
      <c r="T435" s="140"/>
      <c r="U435" s="119"/>
      <c r="V435" s="140"/>
    </row>
    <row r="436" spans="5:22" s="118" customFormat="1" ht="9" customHeight="1" x14ac:dyDescent="0.2">
      <c r="E436" s="119"/>
      <c r="F436" s="140"/>
      <c r="G436" s="119"/>
      <c r="H436" s="140"/>
      <c r="I436" s="119"/>
      <c r="J436" s="140"/>
      <c r="K436" s="119"/>
      <c r="L436" s="140"/>
      <c r="M436" s="119"/>
      <c r="N436" s="140"/>
      <c r="O436" s="119"/>
      <c r="P436" s="140"/>
      <c r="Q436" s="119"/>
      <c r="R436" s="140"/>
      <c r="S436" s="119"/>
      <c r="T436" s="140"/>
      <c r="U436" s="119"/>
      <c r="V436" s="140"/>
    </row>
    <row r="437" spans="5:22" s="118" customFormat="1" ht="9" customHeight="1" x14ac:dyDescent="0.2">
      <c r="E437" s="119"/>
      <c r="F437" s="140"/>
      <c r="G437" s="119"/>
      <c r="H437" s="140"/>
      <c r="I437" s="119"/>
      <c r="J437" s="140"/>
      <c r="K437" s="119"/>
      <c r="L437" s="140"/>
      <c r="M437" s="119"/>
      <c r="N437" s="140"/>
      <c r="O437" s="119"/>
      <c r="P437" s="140"/>
      <c r="Q437" s="119"/>
      <c r="R437" s="140"/>
      <c r="S437" s="119"/>
      <c r="T437" s="140"/>
      <c r="U437" s="119"/>
      <c r="V437" s="140"/>
    </row>
    <row r="438" spans="5:22" s="118" customFormat="1" ht="9" customHeight="1" x14ac:dyDescent="0.2">
      <c r="E438" s="119"/>
      <c r="F438" s="140"/>
      <c r="G438" s="119"/>
      <c r="H438" s="140"/>
      <c r="I438" s="119"/>
      <c r="J438" s="140"/>
      <c r="K438" s="119"/>
      <c r="L438" s="140"/>
      <c r="M438" s="119"/>
      <c r="N438" s="140"/>
      <c r="O438" s="119"/>
      <c r="P438" s="140"/>
      <c r="Q438" s="119"/>
      <c r="R438" s="140"/>
      <c r="S438" s="119"/>
      <c r="T438" s="140"/>
      <c r="U438" s="119"/>
      <c r="V438" s="140"/>
    </row>
    <row r="439" spans="5:22" s="118" customFormat="1" ht="9" customHeight="1" x14ac:dyDescent="0.2">
      <c r="E439" s="119"/>
      <c r="F439" s="140"/>
      <c r="G439" s="119"/>
      <c r="H439" s="140"/>
      <c r="I439" s="119"/>
      <c r="J439" s="140"/>
      <c r="K439" s="119"/>
      <c r="L439" s="140"/>
      <c r="M439" s="119"/>
      <c r="N439" s="140"/>
      <c r="O439" s="119"/>
      <c r="P439" s="140"/>
      <c r="Q439" s="119"/>
      <c r="R439" s="140"/>
      <c r="S439" s="119"/>
      <c r="T439" s="140"/>
      <c r="U439" s="119"/>
      <c r="V439" s="140"/>
    </row>
    <row r="440" spans="5:22" s="118" customFormat="1" ht="9" customHeight="1" x14ac:dyDescent="0.2">
      <c r="E440" s="119"/>
      <c r="F440" s="140"/>
      <c r="G440" s="119"/>
      <c r="H440" s="140"/>
      <c r="I440" s="119"/>
      <c r="J440" s="140"/>
      <c r="K440" s="119"/>
      <c r="L440" s="140"/>
      <c r="M440" s="119"/>
      <c r="N440" s="140"/>
      <c r="O440" s="119"/>
      <c r="P440" s="140"/>
      <c r="Q440" s="119"/>
      <c r="R440" s="140"/>
      <c r="S440" s="119"/>
      <c r="T440" s="140"/>
      <c r="U440" s="119"/>
      <c r="V440" s="140"/>
    </row>
    <row r="441" spans="5:22" s="118" customFormat="1" ht="9" customHeight="1" x14ac:dyDescent="0.2">
      <c r="E441" s="119"/>
      <c r="F441" s="140"/>
      <c r="G441" s="119"/>
      <c r="H441" s="140"/>
      <c r="I441" s="119"/>
      <c r="J441" s="140"/>
      <c r="K441" s="119"/>
      <c r="L441" s="140"/>
      <c r="M441" s="119"/>
      <c r="N441" s="140"/>
      <c r="O441" s="119"/>
      <c r="P441" s="140"/>
      <c r="Q441" s="119"/>
      <c r="R441" s="140"/>
      <c r="S441" s="119"/>
      <c r="T441" s="140"/>
      <c r="U441" s="119"/>
      <c r="V441" s="140"/>
    </row>
    <row r="442" spans="5:22" s="118" customFormat="1" ht="9" customHeight="1" x14ac:dyDescent="0.2">
      <c r="E442" s="119"/>
      <c r="F442" s="140"/>
      <c r="G442" s="119"/>
      <c r="H442" s="140"/>
      <c r="I442" s="119"/>
      <c r="J442" s="140"/>
      <c r="K442" s="119"/>
      <c r="L442" s="140"/>
      <c r="M442" s="119"/>
      <c r="N442" s="140"/>
      <c r="O442" s="119"/>
      <c r="P442" s="140"/>
      <c r="Q442" s="119"/>
      <c r="R442" s="140"/>
      <c r="S442" s="119"/>
      <c r="T442" s="140"/>
      <c r="U442" s="119"/>
      <c r="V442" s="140"/>
    </row>
    <row r="443" spans="5:22" s="118" customFormat="1" ht="9" customHeight="1" x14ac:dyDescent="0.2">
      <c r="E443" s="119"/>
      <c r="F443" s="140"/>
      <c r="G443" s="119"/>
      <c r="H443" s="140"/>
      <c r="I443" s="119"/>
      <c r="J443" s="140"/>
      <c r="K443" s="119"/>
      <c r="L443" s="140"/>
      <c r="M443" s="119"/>
      <c r="N443" s="140"/>
      <c r="O443" s="119"/>
      <c r="P443" s="140"/>
      <c r="Q443" s="119"/>
      <c r="R443" s="140"/>
      <c r="S443" s="119"/>
      <c r="T443" s="140"/>
      <c r="U443" s="119"/>
      <c r="V443" s="140"/>
    </row>
    <row r="444" spans="5:22" s="118" customFormat="1" ht="9" customHeight="1" x14ac:dyDescent="0.2">
      <c r="E444" s="119"/>
      <c r="F444" s="140"/>
      <c r="G444" s="119"/>
      <c r="H444" s="140"/>
      <c r="I444" s="119"/>
      <c r="J444" s="140"/>
      <c r="K444" s="119"/>
      <c r="L444" s="140"/>
      <c r="M444" s="119"/>
      <c r="N444" s="140"/>
      <c r="O444" s="119"/>
      <c r="P444" s="140"/>
      <c r="Q444" s="119"/>
      <c r="R444" s="140"/>
      <c r="S444" s="119"/>
      <c r="T444" s="140"/>
      <c r="U444" s="119"/>
      <c r="V444" s="140"/>
    </row>
    <row r="445" spans="5:22" s="118" customFormat="1" ht="9" customHeight="1" x14ac:dyDescent="0.2">
      <c r="E445" s="119"/>
      <c r="F445" s="140"/>
      <c r="G445" s="119"/>
      <c r="H445" s="140"/>
      <c r="I445" s="119"/>
      <c r="J445" s="140"/>
      <c r="K445" s="119"/>
      <c r="L445" s="140"/>
      <c r="M445" s="119"/>
      <c r="N445" s="140"/>
      <c r="O445" s="119"/>
      <c r="P445" s="140"/>
      <c r="Q445" s="119"/>
      <c r="R445" s="140"/>
      <c r="S445" s="119"/>
      <c r="T445" s="140"/>
      <c r="U445" s="119"/>
      <c r="V445" s="140"/>
    </row>
    <row r="446" spans="5:22" s="118" customFormat="1" ht="9" customHeight="1" x14ac:dyDescent="0.2">
      <c r="E446" s="119"/>
      <c r="F446" s="140"/>
      <c r="G446" s="119"/>
      <c r="H446" s="140"/>
      <c r="I446" s="119"/>
      <c r="J446" s="140"/>
      <c r="K446" s="119"/>
      <c r="L446" s="140"/>
      <c r="M446" s="119"/>
      <c r="N446" s="140"/>
      <c r="O446" s="119"/>
      <c r="P446" s="140"/>
      <c r="Q446" s="119"/>
      <c r="R446" s="140"/>
      <c r="S446" s="119"/>
      <c r="T446" s="140"/>
      <c r="U446" s="119"/>
      <c r="V446" s="140"/>
    </row>
    <row r="447" spans="5:22" s="118" customFormat="1" ht="9" customHeight="1" x14ac:dyDescent="0.2">
      <c r="E447" s="119"/>
      <c r="F447" s="140"/>
      <c r="G447" s="119"/>
      <c r="H447" s="140"/>
      <c r="I447" s="119"/>
      <c r="J447" s="140"/>
      <c r="K447" s="119"/>
      <c r="L447" s="140"/>
      <c r="M447" s="119"/>
      <c r="N447" s="140"/>
      <c r="O447" s="119"/>
      <c r="P447" s="140"/>
      <c r="Q447" s="119"/>
      <c r="R447" s="140"/>
      <c r="S447" s="119"/>
      <c r="T447" s="140"/>
      <c r="U447" s="119"/>
      <c r="V447" s="140"/>
    </row>
    <row r="448" spans="5:22" s="118" customFormat="1" ht="9" customHeight="1" x14ac:dyDescent="0.2">
      <c r="E448" s="119"/>
      <c r="F448" s="140"/>
      <c r="G448" s="119"/>
      <c r="H448" s="140"/>
      <c r="I448" s="119"/>
      <c r="J448" s="140"/>
      <c r="K448" s="119"/>
      <c r="L448" s="140"/>
      <c r="M448" s="119"/>
      <c r="N448" s="140"/>
      <c r="O448" s="119"/>
      <c r="P448" s="140"/>
      <c r="Q448" s="119"/>
      <c r="R448" s="140"/>
      <c r="S448" s="119"/>
      <c r="T448" s="140"/>
      <c r="U448" s="119"/>
      <c r="V448" s="140"/>
    </row>
    <row r="449" spans="5:22" s="118" customFormat="1" ht="9" customHeight="1" x14ac:dyDescent="0.2">
      <c r="E449" s="119"/>
      <c r="F449" s="140"/>
      <c r="G449" s="119"/>
      <c r="H449" s="140"/>
      <c r="I449" s="119"/>
      <c r="J449" s="140"/>
      <c r="K449" s="119"/>
      <c r="L449" s="140"/>
      <c r="M449" s="119"/>
      <c r="N449" s="140"/>
      <c r="O449" s="119"/>
      <c r="P449" s="140"/>
      <c r="Q449" s="119"/>
      <c r="R449" s="140"/>
      <c r="S449" s="119"/>
      <c r="T449" s="140"/>
      <c r="U449" s="119"/>
      <c r="V449" s="140"/>
    </row>
    <row r="450" spans="5:22" s="118" customFormat="1" ht="9" customHeight="1" x14ac:dyDescent="0.2">
      <c r="E450" s="119"/>
      <c r="F450" s="140"/>
      <c r="G450" s="119"/>
      <c r="H450" s="140"/>
      <c r="I450" s="119"/>
      <c r="J450" s="140"/>
      <c r="K450" s="119"/>
      <c r="L450" s="140"/>
      <c r="M450" s="119"/>
      <c r="N450" s="140"/>
      <c r="O450" s="119"/>
      <c r="P450" s="140"/>
      <c r="Q450" s="119"/>
      <c r="R450" s="140"/>
      <c r="S450" s="119"/>
      <c r="T450" s="140"/>
      <c r="U450" s="119"/>
      <c r="V450" s="140"/>
    </row>
    <row r="451" spans="5:22" s="118" customFormat="1" ht="9" customHeight="1" x14ac:dyDescent="0.2">
      <c r="E451" s="119"/>
      <c r="F451" s="140"/>
      <c r="G451" s="119"/>
      <c r="H451" s="140"/>
      <c r="I451" s="119"/>
      <c r="J451" s="140"/>
      <c r="K451" s="119"/>
      <c r="L451" s="140"/>
      <c r="M451" s="119"/>
      <c r="N451" s="140"/>
      <c r="O451" s="119"/>
      <c r="P451" s="140"/>
      <c r="Q451" s="119"/>
      <c r="R451" s="140"/>
      <c r="S451" s="119"/>
      <c r="T451" s="140"/>
      <c r="U451" s="119"/>
      <c r="V451" s="140"/>
    </row>
    <row r="452" spans="5:22" s="118" customFormat="1" ht="9" customHeight="1" x14ac:dyDescent="0.2">
      <c r="E452" s="119"/>
      <c r="F452" s="140"/>
      <c r="G452" s="119"/>
      <c r="H452" s="140"/>
      <c r="I452" s="119"/>
      <c r="J452" s="140"/>
      <c r="K452" s="119"/>
      <c r="L452" s="140"/>
      <c r="M452" s="119"/>
      <c r="N452" s="140"/>
      <c r="O452" s="119"/>
      <c r="P452" s="140"/>
      <c r="Q452" s="119"/>
      <c r="R452" s="140"/>
      <c r="S452" s="119"/>
      <c r="T452" s="140"/>
      <c r="U452" s="119"/>
      <c r="V452" s="140"/>
    </row>
    <row r="453" spans="5:22" s="118" customFormat="1" ht="9" customHeight="1" x14ac:dyDescent="0.2">
      <c r="E453" s="119"/>
      <c r="F453" s="140"/>
      <c r="G453" s="119"/>
      <c r="H453" s="140"/>
      <c r="I453" s="119"/>
      <c r="J453" s="140"/>
      <c r="K453" s="119"/>
      <c r="L453" s="140"/>
      <c r="M453" s="119"/>
      <c r="N453" s="140"/>
      <c r="O453" s="119"/>
      <c r="P453" s="140"/>
      <c r="Q453" s="119"/>
      <c r="R453" s="140"/>
      <c r="S453" s="119"/>
      <c r="T453" s="140"/>
      <c r="U453" s="119"/>
      <c r="V453" s="140"/>
    </row>
    <row r="454" spans="5:22" s="118" customFormat="1" ht="9" customHeight="1" x14ac:dyDescent="0.2">
      <c r="E454" s="119"/>
      <c r="F454" s="140"/>
      <c r="G454" s="119"/>
      <c r="H454" s="140"/>
      <c r="I454" s="119"/>
      <c r="J454" s="140"/>
      <c r="K454" s="119"/>
      <c r="L454" s="140"/>
      <c r="M454" s="119"/>
      <c r="N454" s="140"/>
      <c r="O454" s="119"/>
      <c r="P454" s="140"/>
      <c r="Q454" s="119"/>
      <c r="R454" s="140"/>
      <c r="S454" s="119"/>
      <c r="T454" s="140"/>
      <c r="U454" s="119"/>
      <c r="V454" s="140"/>
    </row>
    <row r="455" spans="5:22" s="118" customFormat="1" ht="9" customHeight="1" x14ac:dyDescent="0.2">
      <c r="E455" s="119"/>
      <c r="F455" s="140"/>
      <c r="G455" s="119"/>
      <c r="H455" s="140"/>
      <c r="I455" s="119"/>
      <c r="J455" s="140"/>
      <c r="K455" s="119"/>
      <c r="L455" s="140"/>
      <c r="M455" s="119"/>
      <c r="N455" s="140"/>
      <c r="O455" s="119"/>
      <c r="P455" s="140"/>
      <c r="Q455" s="119"/>
      <c r="R455" s="140"/>
      <c r="S455" s="119"/>
      <c r="T455" s="140"/>
      <c r="U455" s="119"/>
      <c r="V455" s="140"/>
    </row>
    <row r="456" spans="5:22" s="118" customFormat="1" ht="9" customHeight="1" x14ac:dyDescent="0.2">
      <c r="E456" s="119"/>
      <c r="F456" s="140"/>
      <c r="G456" s="119"/>
      <c r="H456" s="140"/>
      <c r="I456" s="119"/>
      <c r="J456" s="140"/>
      <c r="K456" s="119"/>
      <c r="L456" s="140"/>
      <c r="M456" s="119"/>
      <c r="N456" s="140"/>
      <c r="O456" s="119"/>
      <c r="P456" s="140"/>
      <c r="Q456" s="119"/>
      <c r="R456" s="140"/>
      <c r="S456" s="119"/>
      <c r="T456" s="140"/>
      <c r="U456" s="119"/>
      <c r="V456" s="140"/>
    </row>
    <row r="457" spans="5:22" s="118" customFormat="1" ht="9" customHeight="1" x14ac:dyDescent="0.2">
      <c r="E457" s="119"/>
      <c r="F457" s="140"/>
      <c r="G457" s="119"/>
      <c r="H457" s="140"/>
      <c r="I457" s="119"/>
      <c r="J457" s="140"/>
      <c r="K457" s="119"/>
      <c r="L457" s="140"/>
      <c r="M457" s="119"/>
      <c r="N457" s="140"/>
      <c r="O457" s="119"/>
      <c r="P457" s="140"/>
      <c r="Q457" s="119"/>
      <c r="R457" s="140"/>
      <c r="S457" s="119"/>
      <c r="T457" s="140"/>
      <c r="U457" s="119"/>
      <c r="V457" s="140"/>
    </row>
    <row r="458" spans="5:22" s="118" customFormat="1" ht="9" customHeight="1" x14ac:dyDescent="0.2">
      <c r="E458" s="119"/>
      <c r="F458" s="140"/>
      <c r="G458" s="119"/>
      <c r="H458" s="140"/>
      <c r="I458" s="119"/>
      <c r="J458" s="140"/>
      <c r="K458" s="119"/>
      <c r="L458" s="140"/>
      <c r="M458" s="119"/>
      <c r="N458" s="140"/>
      <c r="O458" s="119"/>
      <c r="P458" s="140"/>
      <c r="Q458" s="119"/>
      <c r="R458" s="140"/>
      <c r="S458" s="119"/>
      <c r="T458" s="140"/>
      <c r="U458" s="119"/>
      <c r="V458" s="140"/>
    </row>
    <row r="459" spans="5:22" s="118" customFormat="1" ht="9" customHeight="1" x14ac:dyDescent="0.2">
      <c r="E459" s="119"/>
      <c r="F459" s="140"/>
      <c r="G459" s="119"/>
      <c r="H459" s="140"/>
      <c r="I459" s="119"/>
      <c r="J459" s="140"/>
      <c r="K459" s="119"/>
      <c r="L459" s="140"/>
      <c r="M459" s="119"/>
      <c r="N459" s="140"/>
      <c r="O459" s="119"/>
      <c r="P459" s="140"/>
      <c r="Q459" s="119"/>
      <c r="R459" s="140"/>
      <c r="S459" s="119"/>
      <c r="T459" s="140"/>
      <c r="U459" s="119"/>
      <c r="V459" s="140"/>
    </row>
    <row r="460" spans="5:22" s="118" customFormat="1" ht="9" customHeight="1" x14ac:dyDescent="0.2">
      <c r="E460" s="119"/>
      <c r="F460" s="140"/>
      <c r="G460" s="119"/>
      <c r="H460" s="140"/>
      <c r="I460" s="119"/>
      <c r="J460" s="140"/>
      <c r="K460" s="119"/>
      <c r="L460" s="140"/>
      <c r="M460" s="119"/>
      <c r="N460" s="140"/>
      <c r="O460" s="119"/>
      <c r="P460" s="140"/>
      <c r="Q460" s="119"/>
      <c r="R460" s="140"/>
      <c r="S460" s="119"/>
      <c r="T460" s="140"/>
      <c r="U460" s="119"/>
      <c r="V460" s="140"/>
    </row>
    <row r="461" spans="5:22" s="118" customFormat="1" ht="9" customHeight="1" x14ac:dyDescent="0.2">
      <c r="E461" s="119"/>
      <c r="F461" s="140"/>
      <c r="G461" s="119"/>
      <c r="H461" s="140"/>
      <c r="I461" s="119"/>
      <c r="J461" s="140"/>
      <c r="K461" s="119"/>
      <c r="L461" s="140"/>
      <c r="M461" s="119"/>
      <c r="N461" s="140"/>
      <c r="O461" s="119"/>
      <c r="P461" s="140"/>
      <c r="Q461" s="119"/>
      <c r="R461" s="140"/>
      <c r="S461" s="119"/>
      <c r="T461" s="140"/>
      <c r="U461" s="119"/>
      <c r="V461" s="140"/>
    </row>
    <row r="462" spans="5:22" s="118" customFormat="1" ht="9" customHeight="1" x14ac:dyDescent="0.2">
      <c r="E462" s="119"/>
      <c r="F462" s="140"/>
      <c r="G462" s="119"/>
      <c r="H462" s="140"/>
      <c r="I462" s="119"/>
      <c r="J462" s="140"/>
      <c r="K462" s="119"/>
      <c r="L462" s="140"/>
      <c r="M462" s="119"/>
      <c r="N462" s="140"/>
      <c r="O462" s="119"/>
      <c r="P462" s="140"/>
      <c r="Q462" s="119"/>
      <c r="R462" s="140"/>
      <c r="S462" s="119"/>
      <c r="T462" s="140"/>
      <c r="U462" s="119"/>
      <c r="V462" s="140"/>
    </row>
    <row r="463" spans="5:22" s="118" customFormat="1" ht="9" customHeight="1" x14ac:dyDescent="0.2">
      <c r="E463" s="119"/>
      <c r="F463" s="140"/>
      <c r="G463" s="119"/>
      <c r="H463" s="140"/>
      <c r="I463" s="119"/>
      <c r="J463" s="140"/>
      <c r="K463" s="119"/>
      <c r="L463" s="140"/>
      <c r="M463" s="119"/>
      <c r="N463" s="140"/>
      <c r="O463" s="119"/>
      <c r="P463" s="140"/>
      <c r="Q463" s="119"/>
      <c r="R463" s="140"/>
      <c r="S463" s="119"/>
      <c r="T463" s="140"/>
      <c r="U463" s="119"/>
      <c r="V463" s="140"/>
    </row>
    <row r="464" spans="5:22" s="118" customFormat="1" ht="9" customHeight="1" x14ac:dyDescent="0.2">
      <c r="E464" s="119"/>
      <c r="F464" s="140"/>
      <c r="G464" s="119"/>
      <c r="H464" s="140"/>
      <c r="I464" s="119"/>
      <c r="J464" s="140"/>
      <c r="K464" s="119"/>
      <c r="L464" s="140"/>
      <c r="M464" s="119"/>
      <c r="N464" s="140"/>
      <c r="O464" s="119"/>
      <c r="P464" s="140"/>
      <c r="Q464" s="119"/>
      <c r="R464" s="140"/>
      <c r="S464" s="119"/>
      <c r="T464" s="140"/>
      <c r="U464" s="119"/>
      <c r="V464" s="140"/>
    </row>
    <row r="465" spans="5:22" s="118" customFormat="1" ht="9" customHeight="1" x14ac:dyDescent="0.2">
      <c r="E465" s="119"/>
      <c r="F465" s="140"/>
      <c r="G465" s="119"/>
      <c r="H465" s="140"/>
      <c r="I465" s="119"/>
      <c r="J465" s="140"/>
      <c r="K465" s="119"/>
      <c r="L465" s="140"/>
      <c r="M465" s="119"/>
      <c r="N465" s="140"/>
      <c r="O465" s="119"/>
      <c r="P465" s="140"/>
      <c r="Q465" s="119"/>
      <c r="R465" s="140"/>
      <c r="S465" s="119"/>
      <c r="T465" s="140"/>
      <c r="U465" s="119"/>
      <c r="V465" s="140"/>
    </row>
    <row r="466" spans="5:22" s="118" customFormat="1" ht="9" customHeight="1" x14ac:dyDescent="0.2">
      <c r="E466" s="119"/>
      <c r="F466" s="140"/>
      <c r="G466" s="119"/>
      <c r="H466" s="140"/>
      <c r="I466" s="119"/>
      <c r="J466" s="140"/>
      <c r="K466" s="119"/>
      <c r="L466" s="140"/>
      <c r="M466" s="119"/>
      <c r="N466" s="140"/>
      <c r="O466" s="119"/>
      <c r="P466" s="140"/>
      <c r="Q466" s="119"/>
      <c r="R466" s="140"/>
      <c r="S466" s="119"/>
      <c r="T466" s="140"/>
      <c r="U466" s="119"/>
      <c r="V466" s="140"/>
    </row>
    <row r="467" spans="5:22" s="118" customFormat="1" ht="9" customHeight="1" x14ac:dyDescent="0.2">
      <c r="E467" s="119"/>
      <c r="F467" s="140"/>
      <c r="G467" s="119"/>
      <c r="H467" s="140"/>
      <c r="I467" s="119"/>
      <c r="J467" s="140"/>
      <c r="K467" s="119"/>
      <c r="L467" s="140"/>
      <c r="M467" s="119"/>
      <c r="N467" s="140"/>
      <c r="O467" s="119"/>
      <c r="P467" s="140"/>
      <c r="Q467" s="119"/>
      <c r="R467" s="140"/>
      <c r="S467" s="119"/>
      <c r="T467" s="140"/>
      <c r="U467" s="119"/>
      <c r="V467" s="140"/>
    </row>
    <row r="468" spans="5:22" s="118" customFormat="1" ht="9" customHeight="1" x14ac:dyDescent="0.2">
      <c r="E468" s="119"/>
      <c r="F468" s="140"/>
      <c r="G468" s="119"/>
      <c r="H468" s="140"/>
      <c r="I468" s="119"/>
      <c r="J468" s="140"/>
      <c r="K468" s="119"/>
      <c r="L468" s="140"/>
      <c r="M468" s="119"/>
      <c r="N468" s="140"/>
      <c r="O468" s="119"/>
      <c r="P468" s="140"/>
      <c r="Q468" s="119"/>
      <c r="R468" s="140"/>
      <c r="S468" s="119"/>
      <c r="T468" s="140"/>
      <c r="U468" s="119"/>
      <c r="V468" s="140"/>
    </row>
    <row r="469" spans="5:22" s="118" customFormat="1" ht="9" customHeight="1" x14ac:dyDescent="0.2">
      <c r="E469" s="119"/>
      <c r="F469" s="140"/>
      <c r="G469" s="119"/>
      <c r="H469" s="140"/>
      <c r="I469" s="119"/>
      <c r="J469" s="140"/>
      <c r="K469" s="119"/>
      <c r="L469" s="140"/>
      <c r="M469" s="119"/>
      <c r="N469" s="140"/>
      <c r="O469" s="119"/>
      <c r="P469" s="140"/>
      <c r="Q469" s="119"/>
      <c r="R469" s="140"/>
      <c r="S469" s="119"/>
      <c r="T469" s="140"/>
      <c r="U469" s="119"/>
      <c r="V469" s="140"/>
    </row>
    <row r="470" spans="5:22" s="118" customFormat="1" ht="9" customHeight="1" x14ac:dyDescent="0.2">
      <c r="E470" s="119"/>
      <c r="F470" s="140"/>
      <c r="G470" s="119"/>
      <c r="H470" s="140"/>
      <c r="I470" s="119"/>
      <c r="J470" s="140"/>
      <c r="K470" s="119"/>
      <c r="L470" s="140"/>
      <c r="M470" s="119"/>
      <c r="N470" s="140"/>
      <c r="O470" s="119"/>
      <c r="P470" s="140"/>
      <c r="Q470" s="119"/>
      <c r="R470" s="140"/>
      <c r="S470" s="119"/>
      <c r="T470" s="140"/>
      <c r="U470" s="119"/>
      <c r="V470" s="140"/>
    </row>
    <row r="471" spans="5:22" s="118" customFormat="1" ht="9" customHeight="1" x14ac:dyDescent="0.2">
      <c r="E471" s="119"/>
      <c r="F471" s="140"/>
      <c r="G471" s="119"/>
      <c r="H471" s="140"/>
      <c r="I471" s="119"/>
      <c r="J471" s="140"/>
      <c r="K471" s="119"/>
      <c r="L471" s="140"/>
      <c r="M471" s="119"/>
      <c r="N471" s="140"/>
      <c r="O471" s="119"/>
      <c r="P471" s="140"/>
      <c r="Q471" s="119"/>
      <c r="R471" s="140"/>
      <c r="S471" s="119"/>
      <c r="T471" s="140"/>
      <c r="U471" s="119"/>
      <c r="V471" s="140"/>
    </row>
    <row r="472" spans="5:22" s="118" customFormat="1" ht="9" customHeight="1" x14ac:dyDescent="0.2">
      <c r="E472" s="119"/>
      <c r="F472" s="140"/>
      <c r="G472" s="119"/>
      <c r="H472" s="140"/>
      <c r="I472" s="119"/>
      <c r="J472" s="140"/>
      <c r="K472" s="119"/>
      <c r="L472" s="140"/>
      <c r="M472" s="119"/>
      <c r="N472" s="140"/>
      <c r="O472" s="119"/>
      <c r="P472" s="140"/>
      <c r="Q472" s="119"/>
      <c r="R472" s="140"/>
      <c r="S472" s="119"/>
      <c r="T472" s="140"/>
      <c r="U472" s="119"/>
      <c r="V472" s="140"/>
    </row>
    <row r="473" spans="5:22" s="118" customFormat="1" ht="9" customHeight="1" x14ac:dyDescent="0.2">
      <c r="E473" s="119"/>
      <c r="F473" s="140"/>
      <c r="G473" s="119"/>
      <c r="H473" s="140"/>
      <c r="I473" s="119"/>
      <c r="J473" s="140"/>
      <c r="K473" s="119"/>
      <c r="L473" s="140"/>
      <c r="M473" s="119"/>
      <c r="N473" s="140"/>
      <c r="O473" s="119"/>
      <c r="P473" s="140"/>
      <c r="Q473" s="119"/>
      <c r="R473" s="140"/>
      <c r="S473" s="119"/>
      <c r="T473" s="140"/>
      <c r="U473" s="119"/>
      <c r="V473" s="140"/>
    </row>
    <row r="474" spans="5:22" s="118" customFormat="1" ht="9" customHeight="1" x14ac:dyDescent="0.2">
      <c r="E474" s="119"/>
      <c r="F474" s="140"/>
      <c r="G474" s="119"/>
      <c r="H474" s="140"/>
      <c r="I474" s="119"/>
      <c r="J474" s="140"/>
      <c r="K474" s="119"/>
      <c r="L474" s="140"/>
      <c r="M474" s="119"/>
      <c r="N474" s="140"/>
      <c r="O474" s="119"/>
      <c r="P474" s="140"/>
      <c r="Q474" s="119"/>
      <c r="R474" s="140"/>
      <c r="S474" s="119"/>
      <c r="T474" s="140"/>
      <c r="U474" s="119"/>
      <c r="V474" s="140"/>
    </row>
    <row r="475" spans="5:22" s="118" customFormat="1" ht="9" customHeight="1" x14ac:dyDescent="0.2">
      <c r="E475" s="119"/>
      <c r="F475" s="140"/>
      <c r="G475" s="119"/>
      <c r="H475" s="140"/>
      <c r="I475" s="119"/>
      <c r="J475" s="140"/>
      <c r="K475" s="119"/>
      <c r="L475" s="140"/>
      <c r="M475" s="119"/>
      <c r="N475" s="140"/>
      <c r="O475" s="119"/>
      <c r="P475" s="140"/>
      <c r="Q475" s="119"/>
      <c r="R475" s="140"/>
      <c r="S475" s="119"/>
      <c r="T475" s="140"/>
      <c r="U475" s="119"/>
      <c r="V475" s="140"/>
    </row>
    <row r="476" spans="5:22" s="118" customFormat="1" ht="9" customHeight="1" x14ac:dyDescent="0.2">
      <c r="E476" s="119"/>
      <c r="F476" s="140"/>
      <c r="G476" s="119"/>
      <c r="H476" s="140"/>
      <c r="I476" s="119"/>
      <c r="J476" s="140"/>
      <c r="K476" s="119"/>
      <c r="L476" s="140"/>
      <c r="M476" s="119"/>
      <c r="N476" s="140"/>
      <c r="O476" s="119"/>
      <c r="P476" s="140"/>
      <c r="Q476" s="119"/>
      <c r="R476" s="140"/>
      <c r="S476" s="119"/>
      <c r="T476" s="140"/>
      <c r="U476" s="119"/>
      <c r="V476" s="140"/>
    </row>
    <row r="477" spans="5:22" s="118" customFormat="1" ht="9" customHeight="1" x14ac:dyDescent="0.2">
      <c r="E477" s="119"/>
      <c r="F477" s="140"/>
      <c r="G477" s="119"/>
      <c r="H477" s="140"/>
      <c r="I477" s="119"/>
      <c r="J477" s="140"/>
      <c r="K477" s="119"/>
      <c r="L477" s="140"/>
      <c r="M477" s="119"/>
      <c r="N477" s="140"/>
      <c r="O477" s="119"/>
      <c r="P477" s="140"/>
      <c r="Q477" s="119"/>
      <c r="R477" s="140"/>
      <c r="S477" s="119"/>
      <c r="T477" s="140"/>
      <c r="U477" s="119"/>
      <c r="V477" s="140"/>
    </row>
    <row r="478" spans="5:22" s="118" customFormat="1" ht="9" customHeight="1" x14ac:dyDescent="0.2">
      <c r="E478" s="119"/>
      <c r="F478" s="140"/>
      <c r="G478" s="119"/>
      <c r="H478" s="140"/>
      <c r="I478" s="119"/>
      <c r="J478" s="140"/>
      <c r="K478" s="119"/>
      <c r="L478" s="140"/>
      <c r="M478" s="119"/>
      <c r="N478" s="140"/>
      <c r="O478" s="119"/>
      <c r="P478" s="140"/>
      <c r="Q478" s="119"/>
      <c r="R478" s="140"/>
      <c r="S478" s="119"/>
      <c r="T478" s="140"/>
      <c r="U478" s="119"/>
      <c r="V478" s="140"/>
    </row>
    <row r="479" spans="5:22" s="118" customFormat="1" ht="9" customHeight="1" x14ac:dyDescent="0.2">
      <c r="E479" s="119"/>
      <c r="F479" s="140"/>
      <c r="G479" s="119"/>
      <c r="H479" s="140"/>
      <c r="I479" s="119"/>
      <c r="J479" s="140"/>
      <c r="K479" s="119"/>
      <c r="L479" s="140"/>
      <c r="M479" s="119"/>
      <c r="N479" s="140"/>
      <c r="O479" s="119"/>
      <c r="P479" s="140"/>
      <c r="Q479" s="119"/>
      <c r="R479" s="140"/>
      <c r="S479" s="119"/>
      <c r="T479" s="140"/>
      <c r="U479" s="119"/>
      <c r="V479" s="140"/>
    </row>
    <row r="480" spans="5:22" s="118" customFormat="1" ht="9" customHeight="1" x14ac:dyDescent="0.2">
      <c r="E480" s="119"/>
      <c r="F480" s="140"/>
      <c r="G480" s="119"/>
      <c r="H480" s="140"/>
      <c r="I480" s="119"/>
      <c r="J480" s="140"/>
      <c r="K480" s="119"/>
      <c r="L480" s="140"/>
      <c r="M480" s="119"/>
      <c r="N480" s="140"/>
      <c r="O480" s="119"/>
      <c r="P480" s="140"/>
      <c r="Q480" s="119"/>
      <c r="R480" s="140"/>
      <c r="S480" s="119"/>
      <c r="T480" s="140"/>
      <c r="U480" s="119"/>
      <c r="V480" s="140"/>
    </row>
    <row r="481" spans="5:22" s="118" customFormat="1" ht="9" customHeight="1" x14ac:dyDescent="0.2">
      <c r="E481" s="119"/>
      <c r="F481" s="140"/>
      <c r="G481" s="119"/>
      <c r="H481" s="140"/>
      <c r="I481" s="119"/>
      <c r="J481" s="140"/>
      <c r="K481" s="119"/>
      <c r="L481" s="140"/>
      <c r="M481" s="119"/>
      <c r="N481" s="140"/>
      <c r="O481" s="119"/>
      <c r="P481" s="140"/>
      <c r="Q481" s="119"/>
      <c r="R481" s="140"/>
      <c r="S481" s="119"/>
      <c r="T481" s="140"/>
      <c r="U481" s="119"/>
      <c r="V481" s="140"/>
    </row>
    <row r="482" spans="5:22" s="118" customFormat="1" ht="9" customHeight="1" x14ac:dyDescent="0.2">
      <c r="E482" s="119"/>
      <c r="F482" s="140"/>
      <c r="G482" s="119"/>
      <c r="H482" s="140"/>
      <c r="I482" s="119"/>
      <c r="J482" s="140"/>
      <c r="K482" s="119"/>
      <c r="L482" s="140"/>
      <c r="M482" s="119"/>
      <c r="N482" s="140"/>
      <c r="O482" s="119"/>
      <c r="P482" s="140"/>
      <c r="Q482" s="119"/>
      <c r="R482" s="140"/>
      <c r="S482" s="119"/>
      <c r="T482" s="140"/>
      <c r="U482" s="119"/>
      <c r="V482" s="140"/>
    </row>
    <row r="483" spans="5:22" s="118" customFormat="1" ht="9" customHeight="1" x14ac:dyDescent="0.2">
      <c r="E483" s="119"/>
      <c r="F483" s="140"/>
      <c r="G483" s="119"/>
      <c r="H483" s="140"/>
      <c r="I483" s="119"/>
      <c r="J483" s="140"/>
      <c r="K483" s="119"/>
      <c r="L483" s="140"/>
      <c r="M483" s="119"/>
      <c r="N483" s="140"/>
      <c r="O483" s="119"/>
      <c r="P483" s="140"/>
      <c r="Q483" s="119"/>
      <c r="R483" s="140"/>
      <c r="S483" s="119"/>
      <c r="T483" s="140"/>
      <c r="U483" s="119"/>
      <c r="V483" s="140"/>
    </row>
    <row r="484" spans="5:22" s="118" customFormat="1" ht="9" customHeight="1" x14ac:dyDescent="0.2">
      <c r="E484" s="119"/>
      <c r="F484" s="140"/>
      <c r="G484" s="119"/>
      <c r="H484" s="140"/>
      <c r="I484" s="119"/>
      <c r="J484" s="140"/>
      <c r="K484" s="119"/>
      <c r="L484" s="140"/>
      <c r="M484" s="119"/>
      <c r="N484" s="140"/>
      <c r="O484" s="119"/>
      <c r="P484" s="140"/>
      <c r="Q484" s="119"/>
      <c r="R484" s="140"/>
      <c r="S484" s="119"/>
      <c r="T484" s="140"/>
      <c r="U484" s="119"/>
      <c r="V484" s="140"/>
    </row>
    <row r="485" spans="5:22" s="118" customFormat="1" ht="9" customHeight="1" x14ac:dyDescent="0.2">
      <c r="E485" s="119"/>
      <c r="F485" s="140"/>
      <c r="G485" s="119"/>
      <c r="H485" s="140"/>
      <c r="I485" s="119"/>
      <c r="J485" s="140"/>
      <c r="K485" s="119"/>
      <c r="L485" s="140"/>
      <c r="M485" s="119"/>
      <c r="N485" s="140"/>
      <c r="O485" s="119"/>
      <c r="P485" s="140"/>
      <c r="Q485" s="119"/>
      <c r="R485" s="140"/>
      <c r="S485" s="119"/>
      <c r="T485" s="140"/>
      <c r="U485" s="119"/>
      <c r="V485" s="140"/>
    </row>
    <row r="486" spans="5:22" s="118" customFormat="1" ht="9" customHeight="1" x14ac:dyDescent="0.2">
      <c r="E486" s="119"/>
      <c r="F486" s="140"/>
      <c r="G486" s="119"/>
      <c r="H486" s="140"/>
      <c r="I486" s="119"/>
      <c r="J486" s="140"/>
      <c r="K486" s="119"/>
      <c r="L486" s="140"/>
      <c r="M486" s="119"/>
      <c r="N486" s="140"/>
      <c r="O486" s="119"/>
      <c r="P486" s="140"/>
      <c r="Q486" s="119"/>
      <c r="R486" s="140"/>
      <c r="S486" s="119"/>
      <c r="T486" s="140"/>
      <c r="U486" s="119"/>
      <c r="V486" s="140"/>
    </row>
    <row r="487" spans="5:22" s="118" customFormat="1" ht="9" customHeight="1" x14ac:dyDescent="0.2">
      <c r="E487" s="119"/>
      <c r="F487" s="140"/>
      <c r="G487" s="119"/>
      <c r="H487" s="140"/>
      <c r="I487" s="119"/>
      <c r="J487" s="140"/>
      <c r="K487" s="119"/>
      <c r="L487" s="140"/>
      <c r="M487" s="119"/>
      <c r="N487" s="140"/>
      <c r="O487" s="119"/>
      <c r="P487" s="140"/>
      <c r="Q487" s="119"/>
      <c r="R487" s="140"/>
      <c r="S487" s="119"/>
      <c r="T487" s="140"/>
      <c r="U487" s="119"/>
      <c r="V487" s="140"/>
    </row>
    <row r="488" spans="5:22" s="118" customFormat="1" ht="9" customHeight="1" x14ac:dyDescent="0.2">
      <c r="E488" s="119"/>
      <c r="F488" s="140"/>
      <c r="G488" s="119"/>
      <c r="H488" s="140"/>
      <c r="I488" s="119"/>
      <c r="J488" s="140"/>
      <c r="K488" s="119"/>
      <c r="L488" s="140"/>
      <c r="M488" s="119"/>
      <c r="N488" s="140"/>
      <c r="O488" s="119"/>
      <c r="P488" s="140"/>
      <c r="Q488" s="119"/>
      <c r="R488" s="140"/>
      <c r="S488" s="119"/>
      <c r="T488" s="140"/>
      <c r="U488" s="119"/>
      <c r="V488" s="140"/>
    </row>
    <row r="489" spans="5:22" s="118" customFormat="1" ht="9" customHeight="1" x14ac:dyDescent="0.2">
      <c r="E489" s="119"/>
      <c r="F489" s="140"/>
      <c r="G489" s="119"/>
      <c r="H489" s="140"/>
      <c r="I489" s="119"/>
      <c r="J489" s="140"/>
      <c r="K489" s="119"/>
      <c r="L489" s="140"/>
      <c r="M489" s="119"/>
      <c r="N489" s="140"/>
      <c r="O489" s="119"/>
      <c r="P489" s="140"/>
      <c r="Q489" s="119"/>
      <c r="R489" s="140"/>
      <c r="S489" s="119"/>
      <c r="T489" s="140"/>
      <c r="U489" s="119"/>
      <c r="V489" s="140"/>
    </row>
    <row r="490" spans="5:22" s="118" customFormat="1" ht="9" customHeight="1" x14ac:dyDescent="0.2">
      <c r="E490" s="119"/>
      <c r="F490" s="140"/>
      <c r="G490" s="119"/>
      <c r="H490" s="140"/>
      <c r="I490" s="119"/>
      <c r="J490" s="140"/>
      <c r="K490" s="119"/>
      <c r="L490" s="140"/>
      <c r="M490" s="119"/>
      <c r="N490" s="140"/>
      <c r="O490" s="119"/>
      <c r="P490" s="140"/>
      <c r="Q490" s="119"/>
      <c r="R490" s="140"/>
      <c r="S490" s="119"/>
      <c r="T490" s="140"/>
      <c r="U490" s="119"/>
      <c r="V490" s="140"/>
    </row>
    <row r="491" spans="5:22" s="118" customFormat="1" ht="9" customHeight="1" x14ac:dyDescent="0.2">
      <c r="E491" s="119"/>
      <c r="F491" s="140"/>
      <c r="G491" s="119"/>
      <c r="H491" s="140"/>
      <c r="I491" s="119"/>
      <c r="J491" s="140"/>
      <c r="K491" s="119"/>
      <c r="L491" s="140"/>
      <c r="M491" s="119"/>
      <c r="N491" s="140"/>
      <c r="O491" s="119"/>
      <c r="P491" s="140"/>
      <c r="Q491" s="119"/>
      <c r="R491" s="140"/>
      <c r="S491" s="119"/>
      <c r="T491" s="140"/>
      <c r="U491" s="119"/>
      <c r="V491" s="140"/>
    </row>
    <row r="492" spans="5:22" s="118" customFormat="1" ht="9" customHeight="1" x14ac:dyDescent="0.2">
      <c r="E492" s="119"/>
      <c r="F492" s="140"/>
      <c r="G492" s="119"/>
      <c r="H492" s="140"/>
      <c r="I492" s="119"/>
      <c r="J492" s="140"/>
      <c r="K492" s="119"/>
      <c r="L492" s="140"/>
      <c r="M492" s="119"/>
      <c r="N492" s="140"/>
      <c r="O492" s="119"/>
      <c r="P492" s="140"/>
      <c r="Q492" s="119"/>
      <c r="R492" s="140"/>
      <c r="S492" s="119"/>
      <c r="T492" s="140"/>
      <c r="U492" s="119"/>
      <c r="V492" s="140"/>
    </row>
    <row r="493" spans="5:22" s="118" customFormat="1" ht="9" customHeight="1" x14ac:dyDescent="0.2">
      <c r="E493" s="119"/>
      <c r="F493" s="140"/>
      <c r="G493" s="119"/>
      <c r="H493" s="140"/>
      <c r="I493" s="119"/>
      <c r="J493" s="140"/>
      <c r="K493" s="119"/>
      <c r="L493" s="140"/>
      <c r="M493" s="119"/>
      <c r="N493" s="140"/>
      <c r="O493" s="119"/>
      <c r="P493" s="140"/>
      <c r="Q493" s="119"/>
      <c r="R493" s="140"/>
      <c r="S493" s="119"/>
      <c r="T493" s="140"/>
      <c r="U493" s="119"/>
      <c r="V493" s="140"/>
    </row>
    <row r="494" spans="5:22" s="118" customFormat="1" ht="9" customHeight="1" x14ac:dyDescent="0.2">
      <c r="E494" s="119"/>
      <c r="F494" s="140"/>
      <c r="G494" s="119"/>
      <c r="H494" s="140"/>
      <c r="I494" s="119"/>
      <c r="J494" s="140"/>
      <c r="K494" s="119"/>
      <c r="L494" s="140"/>
      <c r="M494" s="119"/>
      <c r="N494" s="140"/>
      <c r="O494" s="119"/>
      <c r="P494" s="140"/>
      <c r="Q494" s="119"/>
      <c r="R494" s="140"/>
      <c r="S494" s="119"/>
      <c r="T494" s="140"/>
      <c r="U494" s="119"/>
      <c r="V494" s="140"/>
    </row>
    <row r="495" spans="5:22" s="118" customFormat="1" ht="9" customHeight="1" x14ac:dyDescent="0.2">
      <c r="E495" s="119"/>
      <c r="F495" s="140"/>
      <c r="G495" s="119"/>
      <c r="H495" s="140"/>
      <c r="I495" s="119"/>
      <c r="J495" s="140"/>
      <c r="K495" s="119"/>
      <c r="L495" s="140"/>
      <c r="M495" s="119"/>
      <c r="N495" s="140"/>
      <c r="O495" s="119"/>
      <c r="P495" s="140"/>
      <c r="Q495" s="119"/>
      <c r="R495" s="140"/>
      <c r="S495" s="119"/>
      <c r="T495" s="140"/>
      <c r="U495" s="119"/>
      <c r="V495" s="140"/>
    </row>
    <row r="496" spans="5:22" s="118" customFormat="1" ht="9" customHeight="1" x14ac:dyDescent="0.2">
      <c r="E496" s="119"/>
      <c r="F496" s="140"/>
      <c r="G496" s="119"/>
      <c r="H496" s="140"/>
      <c r="I496" s="119"/>
      <c r="J496" s="140"/>
      <c r="K496" s="119"/>
      <c r="L496" s="140"/>
      <c r="M496" s="119"/>
      <c r="N496" s="140"/>
      <c r="O496" s="119"/>
      <c r="P496" s="140"/>
      <c r="Q496" s="119"/>
      <c r="R496" s="140"/>
      <c r="S496" s="119"/>
      <c r="T496" s="140"/>
      <c r="U496" s="119"/>
      <c r="V496" s="140"/>
    </row>
    <row r="497" spans="5:22" s="118" customFormat="1" ht="9" customHeight="1" x14ac:dyDescent="0.2">
      <c r="E497" s="119"/>
      <c r="F497" s="140"/>
      <c r="G497" s="119"/>
      <c r="H497" s="140"/>
      <c r="I497" s="119"/>
      <c r="J497" s="140"/>
      <c r="K497" s="119"/>
      <c r="L497" s="140"/>
      <c r="M497" s="119"/>
      <c r="N497" s="140"/>
      <c r="O497" s="119"/>
      <c r="P497" s="140"/>
      <c r="Q497" s="119"/>
      <c r="R497" s="140"/>
      <c r="S497" s="119"/>
      <c r="T497" s="140"/>
      <c r="U497" s="119"/>
      <c r="V497" s="140"/>
    </row>
    <row r="498" spans="5:22" s="118" customFormat="1" ht="9" customHeight="1" x14ac:dyDescent="0.2">
      <c r="E498" s="119"/>
      <c r="F498" s="140"/>
      <c r="G498" s="119"/>
      <c r="H498" s="140"/>
      <c r="I498" s="119"/>
      <c r="J498" s="140"/>
      <c r="K498" s="119"/>
      <c r="L498" s="140"/>
      <c r="M498" s="119"/>
      <c r="N498" s="140"/>
      <c r="O498" s="119"/>
      <c r="P498" s="140"/>
      <c r="Q498" s="119"/>
      <c r="R498" s="140"/>
      <c r="S498" s="119"/>
      <c r="T498" s="140"/>
      <c r="U498" s="119"/>
      <c r="V498" s="140"/>
    </row>
    <row r="499" spans="5:22" s="118" customFormat="1" ht="9" customHeight="1" x14ac:dyDescent="0.2">
      <c r="E499" s="119"/>
      <c r="F499" s="140"/>
      <c r="G499" s="119"/>
      <c r="H499" s="140"/>
      <c r="I499" s="119"/>
      <c r="J499" s="140"/>
      <c r="K499" s="119"/>
      <c r="L499" s="140"/>
      <c r="M499" s="119"/>
      <c r="N499" s="140"/>
      <c r="O499" s="119"/>
      <c r="P499" s="140"/>
      <c r="Q499" s="119"/>
      <c r="R499" s="140"/>
      <c r="S499" s="119"/>
      <c r="T499" s="140"/>
      <c r="U499" s="119"/>
      <c r="V499" s="140"/>
    </row>
    <row r="500" spans="5:22" s="118" customFormat="1" ht="9" customHeight="1" x14ac:dyDescent="0.2">
      <c r="E500" s="119"/>
      <c r="F500" s="140"/>
      <c r="G500" s="119"/>
      <c r="H500" s="140"/>
      <c r="I500" s="119"/>
      <c r="J500" s="140"/>
      <c r="K500" s="119"/>
      <c r="L500" s="140"/>
      <c r="M500" s="119"/>
      <c r="N500" s="140"/>
      <c r="O500" s="119"/>
      <c r="P500" s="140"/>
      <c r="Q500" s="119"/>
      <c r="R500" s="140"/>
      <c r="S500" s="119"/>
      <c r="T500" s="140"/>
      <c r="U500" s="119"/>
      <c r="V500" s="140"/>
    </row>
    <row r="501" spans="5:22" s="118" customFormat="1" ht="9" customHeight="1" x14ac:dyDescent="0.2">
      <c r="E501" s="119"/>
      <c r="F501" s="140"/>
      <c r="G501" s="119"/>
      <c r="H501" s="140"/>
      <c r="I501" s="119"/>
      <c r="J501" s="140"/>
      <c r="K501" s="119"/>
      <c r="L501" s="140"/>
      <c r="M501" s="119"/>
      <c r="N501" s="140"/>
      <c r="O501" s="119"/>
      <c r="P501" s="140"/>
      <c r="Q501" s="119"/>
      <c r="R501" s="140"/>
      <c r="S501" s="119"/>
      <c r="T501" s="140"/>
      <c r="U501" s="119"/>
      <c r="V501" s="140"/>
    </row>
    <row r="502" spans="5:22" s="118" customFormat="1" ht="9" customHeight="1" x14ac:dyDescent="0.2">
      <c r="E502" s="119"/>
      <c r="F502" s="140"/>
      <c r="G502" s="119"/>
      <c r="H502" s="140"/>
      <c r="I502" s="119"/>
      <c r="J502" s="140"/>
      <c r="K502" s="119"/>
      <c r="L502" s="140"/>
      <c r="M502" s="119"/>
      <c r="N502" s="140"/>
      <c r="O502" s="119"/>
      <c r="P502" s="140"/>
      <c r="Q502" s="119"/>
      <c r="R502" s="140"/>
      <c r="S502" s="119"/>
      <c r="T502" s="140"/>
      <c r="U502" s="119"/>
      <c r="V502" s="140"/>
    </row>
    <row r="503" spans="5:22" s="118" customFormat="1" ht="9" customHeight="1" x14ac:dyDescent="0.2">
      <c r="E503" s="119"/>
      <c r="F503" s="140"/>
      <c r="G503" s="119"/>
      <c r="H503" s="140"/>
      <c r="I503" s="119"/>
      <c r="J503" s="140"/>
      <c r="K503" s="119"/>
      <c r="L503" s="140"/>
      <c r="M503" s="119"/>
      <c r="N503" s="140"/>
      <c r="O503" s="119"/>
      <c r="P503" s="140"/>
      <c r="Q503" s="119"/>
      <c r="R503" s="140"/>
      <c r="S503" s="119"/>
      <c r="T503" s="140"/>
      <c r="U503" s="119"/>
      <c r="V503" s="140"/>
    </row>
    <row r="504" spans="5:22" s="118" customFormat="1" ht="9" customHeight="1" x14ac:dyDescent="0.2">
      <c r="E504" s="119"/>
      <c r="F504" s="140"/>
      <c r="G504" s="119"/>
      <c r="H504" s="140"/>
      <c r="I504" s="119"/>
      <c r="J504" s="140"/>
      <c r="K504" s="119"/>
      <c r="L504" s="140"/>
      <c r="M504" s="119"/>
      <c r="N504" s="140"/>
      <c r="O504" s="119"/>
      <c r="P504" s="140"/>
      <c r="Q504" s="119"/>
      <c r="R504" s="140"/>
      <c r="S504" s="119"/>
      <c r="T504" s="140"/>
      <c r="U504" s="119"/>
      <c r="V504" s="140"/>
    </row>
    <row r="505" spans="5:22" s="118" customFormat="1" ht="9" customHeight="1" x14ac:dyDescent="0.2">
      <c r="E505" s="119"/>
      <c r="F505" s="140"/>
      <c r="G505" s="119"/>
      <c r="H505" s="140"/>
      <c r="I505" s="119"/>
      <c r="J505" s="140"/>
      <c r="K505" s="119"/>
      <c r="L505" s="140"/>
      <c r="M505" s="119"/>
      <c r="N505" s="140"/>
      <c r="O505" s="119"/>
      <c r="P505" s="140"/>
      <c r="Q505" s="119"/>
      <c r="R505" s="140"/>
      <c r="S505" s="119"/>
      <c r="T505" s="140"/>
      <c r="U505" s="119"/>
      <c r="V505" s="140"/>
    </row>
    <row r="506" spans="5:22" s="118" customFormat="1" ht="9" customHeight="1" x14ac:dyDescent="0.2">
      <c r="E506" s="119"/>
      <c r="F506" s="140"/>
      <c r="G506" s="119"/>
      <c r="H506" s="140"/>
      <c r="I506" s="119"/>
      <c r="J506" s="140"/>
      <c r="K506" s="119"/>
      <c r="L506" s="140"/>
      <c r="M506" s="119"/>
      <c r="N506" s="140"/>
      <c r="O506" s="119"/>
      <c r="P506" s="140"/>
      <c r="Q506" s="119"/>
      <c r="R506" s="140"/>
      <c r="S506" s="119"/>
      <c r="T506" s="140"/>
      <c r="U506" s="119"/>
      <c r="V506" s="140"/>
    </row>
    <row r="507" spans="5:22" s="118" customFormat="1" ht="9" customHeight="1" x14ac:dyDescent="0.2">
      <c r="E507" s="119"/>
      <c r="F507" s="140"/>
      <c r="G507" s="119"/>
      <c r="H507" s="140"/>
      <c r="I507" s="119"/>
      <c r="J507" s="140"/>
      <c r="K507" s="119"/>
      <c r="L507" s="140"/>
      <c r="M507" s="119"/>
      <c r="N507" s="140"/>
      <c r="O507" s="119"/>
      <c r="P507" s="140"/>
      <c r="Q507" s="119"/>
      <c r="R507" s="140"/>
      <c r="S507" s="119"/>
      <c r="T507" s="140"/>
      <c r="U507" s="119"/>
      <c r="V507" s="140"/>
    </row>
    <row r="508" spans="5:22" s="118" customFormat="1" ht="9" customHeight="1" x14ac:dyDescent="0.2">
      <c r="E508" s="119"/>
      <c r="F508" s="140"/>
      <c r="G508" s="119"/>
      <c r="H508" s="140"/>
      <c r="I508" s="119"/>
      <c r="J508" s="140"/>
      <c r="K508" s="119"/>
      <c r="L508" s="140"/>
      <c r="M508" s="119"/>
      <c r="N508" s="140"/>
      <c r="O508" s="119"/>
      <c r="P508" s="140"/>
      <c r="Q508" s="119"/>
      <c r="R508" s="140"/>
      <c r="S508" s="119"/>
      <c r="T508" s="140"/>
      <c r="U508" s="119"/>
      <c r="V508" s="140"/>
    </row>
  </sheetData>
  <mergeCells count="174">
    <mergeCell ref="U10:V10"/>
    <mergeCell ref="S8:T8"/>
    <mergeCell ref="U8:V8"/>
    <mergeCell ref="E10:F10"/>
    <mergeCell ref="G10:H10"/>
    <mergeCell ref="I10:J10"/>
    <mergeCell ref="K10:L10"/>
    <mergeCell ref="M10:N10"/>
    <mergeCell ref="O10:P10"/>
    <mergeCell ref="Q10:R10"/>
    <mergeCell ref="S10:T10"/>
    <mergeCell ref="K345:M345"/>
    <mergeCell ref="O345:Q345"/>
    <mergeCell ref="E8:F8"/>
    <mergeCell ref="G8:H8"/>
    <mergeCell ref="I8:J8"/>
    <mergeCell ref="K8:L8"/>
    <mergeCell ref="M8:N8"/>
    <mergeCell ref="O8:P8"/>
    <mergeCell ref="Q8:R8"/>
    <mergeCell ref="A337:V337"/>
    <mergeCell ref="A338:V338"/>
    <mergeCell ref="A339:V339"/>
    <mergeCell ref="A340:V340"/>
    <mergeCell ref="A341:V341"/>
    <mergeCell ref="A342:V342"/>
    <mergeCell ref="A326:V326"/>
    <mergeCell ref="A327:V327"/>
    <mergeCell ref="A328:V328"/>
    <mergeCell ref="A329:V329"/>
    <mergeCell ref="A330:V330"/>
    <mergeCell ref="A332:V332"/>
    <mergeCell ref="B317:V317"/>
    <mergeCell ref="B318:V318"/>
    <mergeCell ref="B319:V319"/>
    <mergeCell ref="B320:V320"/>
    <mergeCell ref="A324:V324"/>
    <mergeCell ref="A325:V325"/>
    <mergeCell ref="B310:V310"/>
    <mergeCell ref="B311:V311"/>
    <mergeCell ref="B312:V312"/>
    <mergeCell ref="B313:V313"/>
    <mergeCell ref="B314:V314"/>
    <mergeCell ref="B315:V315"/>
    <mergeCell ref="B301:V301"/>
    <mergeCell ref="B303:V303"/>
    <mergeCell ref="B304:V304"/>
    <mergeCell ref="B305:V305"/>
    <mergeCell ref="B307:V307"/>
    <mergeCell ref="B309:V309"/>
    <mergeCell ref="B293:V293"/>
    <mergeCell ref="B294:V294"/>
    <mergeCell ref="B296:V296"/>
    <mergeCell ref="B297:V297"/>
    <mergeCell ref="B299:V299"/>
    <mergeCell ref="B300:V300"/>
    <mergeCell ref="B284:V284"/>
    <mergeCell ref="B286:V286"/>
    <mergeCell ref="B287:V287"/>
    <mergeCell ref="B289:V289"/>
    <mergeCell ref="B290:V290"/>
    <mergeCell ref="B291:V291"/>
    <mergeCell ref="B274:V274"/>
    <mergeCell ref="B275:V275"/>
    <mergeCell ref="B281:V281"/>
    <mergeCell ref="B282:V282"/>
    <mergeCell ref="B277:V277"/>
    <mergeCell ref="B278:V278"/>
    <mergeCell ref="B279:V279"/>
    <mergeCell ref="B265:V265"/>
    <mergeCell ref="B266:V266"/>
    <mergeCell ref="B267:V267"/>
    <mergeCell ref="B269:V269"/>
    <mergeCell ref="B270:V270"/>
    <mergeCell ref="B272:V272"/>
    <mergeCell ref="B256:V256"/>
    <mergeCell ref="B257:V257"/>
    <mergeCell ref="B259:V259"/>
    <mergeCell ref="B260:V260"/>
    <mergeCell ref="B262:V262"/>
    <mergeCell ref="B263:V263"/>
    <mergeCell ref="B248:V248"/>
    <mergeCell ref="C249:V249"/>
    <mergeCell ref="C250:V250"/>
    <mergeCell ref="C251:V251"/>
    <mergeCell ref="B253:V253"/>
    <mergeCell ref="B254:V254"/>
    <mergeCell ref="D241:V241"/>
    <mergeCell ref="D242:V242"/>
    <mergeCell ref="C243:V243"/>
    <mergeCell ref="C244:V244"/>
    <mergeCell ref="C245:V245"/>
    <mergeCell ref="C246:V246"/>
    <mergeCell ref="D238:V238"/>
    <mergeCell ref="C239:V239"/>
    <mergeCell ref="C240:V240"/>
    <mergeCell ref="B233:V233"/>
    <mergeCell ref="B234:V234"/>
    <mergeCell ref="B235:V235"/>
    <mergeCell ref="B232:V232"/>
    <mergeCell ref="C236:V236"/>
    <mergeCell ref="D237:V237"/>
    <mergeCell ref="E59:F59"/>
    <mergeCell ref="G59:H59"/>
    <mergeCell ref="I59:J59"/>
    <mergeCell ref="K59:L59"/>
    <mergeCell ref="M59:N59"/>
    <mergeCell ref="O59:P59"/>
    <mergeCell ref="Q59:R59"/>
    <mergeCell ref="S59:T59"/>
    <mergeCell ref="U59:V59"/>
    <mergeCell ref="E61:F61"/>
    <mergeCell ref="G61:H61"/>
    <mergeCell ref="I61:J61"/>
    <mergeCell ref="K61:L61"/>
    <mergeCell ref="M61:N61"/>
    <mergeCell ref="O61:P61"/>
    <mergeCell ref="Q61:R61"/>
    <mergeCell ref="S61:T61"/>
    <mergeCell ref="U61:V61"/>
    <mergeCell ref="E108:F108"/>
    <mergeCell ref="G108:H108"/>
    <mergeCell ref="I108:J108"/>
    <mergeCell ref="K108:L108"/>
    <mergeCell ref="M108:N108"/>
    <mergeCell ref="O108:P108"/>
    <mergeCell ref="Q108:R108"/>
    <mergeCell ref="S108:T108"/>
    <mergeCell ref="U108:V108"/>
    <mergeCell ref="E110:F110"/>
    <mergeCell ref="G110:H110"/>
    <mergeCell ref="I110:J110"/>
    <mergeCell ref="K110:L110"/>
    <mergeCell ref="M110:N110"/>
    <mergeCell ref="O110:P110"/>
    <mergeCell ref="Q110:R110"/>
    <mergeCell ref="S110:T110"/>
    <mergeCell ref="U110:V110"/>
    <mergeCell ref="E160:F160"/>
    <mergeCell ref="G160:H160"/>
    <mergeCell ref="I160:J160"/>
    <mergeCell ref="K160:L160"/>
    <mergeCell ref="M160:N160"/>
    <mergeCell ref="O160:P160"/>
    <mergeCell ref="Q160:R160"/>
    <mergeCell ref="S160:T160"/>
    <mergeCell ref="U160:V160"/>
    <mergeCell ref="E162:F162"/>
    <mergeCell ref="G162:H162"/>
    <mergeCell ref="I162:J162"/>
    <mergeCell ref="K162:L162"/>
    <mergeCell ref="M162:N162"/>
    <mergeCell ref="O162:P162"/>
    <mergeCell ref="Q162:R162"/>
    <mergeCell ref="S162:T162"/>
    <mergeCell ref="U162:V162"/>
    <mergeCell ref="E212:F212"/>
    <mergeCell ref="G212:H212"/>
    <mergeCell ref="I212:J212"/>
    <mergeCell ref="K212:L212"/>
    <mergeCell ref="M212:N212"/>
    <mergeCell ref="O212:P212"/>
    <mergeCell ref="Q212:R212"/>
    <mergeCell ref="S212:T212"/>
    <mergeCell ref="U212:V212"/>
    <mergeCell ref="E214:F214"/>
    <mergeCell ref="G214:H214"/>
    <mergeCell ref="I214:J214"/>
    <mergeCell ref="K214:L214"/>
    <mergeCell ref="M214:N214"/>
    <mergeCell ref="O214:P214"/>
    <mergeCell ref="Q214:R214"/>
    <mergeCell ref="S214:T214"/>
    <mergeCell ref="U214:V214"/>
  </mergeCells>
  <pageMargins left="0.70866141732283472" right="0.70866141732283472" top="0.39370078740157483" bottom="0.74803149606299213" header="0.31496062992125984" footer="0.31496062992125984"/>
  <pageSetup paperSize="9" orientation="landscape" r:id="rId1"/>
  <headerFooter>
    <oddFooter>&amp;L&amp;KC0BC00_____________________________________________________________________________________________________________________________________
&amp;"Calibri,Standaard"&amp;8&amp;K000000Datum: &amp;D</oddFooter>
  </headerFooter>
  <rowBreaks count="6" manualBreakCount="6">
    <brk id="57" max="21" man="1"/>
    <brk id="106" max="21" man="1"/>
    <brk id="158" max="21" man="1"/>
    <brk id="210" max="21" man="1"/>
    <brk id="264" max="21" man="1"/>
    <brk id="321" max="21"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1">
    <tabColor indexed="43"/>
  </sheetPr>
  <dimension ref="A1:D197"/>
  <sheetViews>
    <sheetView workbookViewId="0">
      <selection activeCell="B1" sqref="B1:C1"/>
    </sheetView>
  </sheetViews>
  <sheetFormatPr defaultColWidth="8.85546875" defaultRowHeight="11.25" x14ac:dyDescent="0.2"/>
  <cols>
    <col min="1" max="1" width="36.42578125" style="41" customWidth="1"/>
    <col min="2" max="2" width="2.140625" style="53" customWidth="1"/>
    <col min="3" max="3" width="108.85546875" style="41" customWidth="1"/>
    <col min="4" max="4" width="8.85546875" style="40"/>
    <col min="5" max="16384" width="8.85546875" style="41"/>
  </cols>
  <sheetData>
    <row r="1" spans="1:3" x14ac:dyDescent="0.2">
      <c r="A1" s="41" t="s">
        <v>61</v>
      </c>
      <c r="B1" s="211" t="s">
        <v>2424</v>
      </c>
      <c r="C1" s="211"/>
    </row>
    <row r="2" spans="1:3" x14ac:dyDescent="0.2">
      <c r="A2" s="41" t="s">
        <v>2062</v>
      </c>
      <c r="B2" s="44" t="s">
        <v>2061</v>
      </c>
      <c r="C2" s="53"/>
    </row>
    <row r="3" spans="1:3" x14ac:dyDescent="0.2">
      <c r="A3" s="41" t="s">
        <v>62</v>
      </c>
      <c r="B3" s="212">
        <v>45868</v>
      </c>
      <c r="C3" s="212"/>
    </row>
    <row r="4" spans="1:3" x14ac:dyDescent="0.2">
      <c r="A4" s="41" t="s">
        <v>63</v>
      </c>
      <c r="B4" s="211" t="s">
        <v>257</v>
      </c>
      <c r="C4" s="211"/>
    </row>
    <row r="5" spans="1:3" x14ac:dyDescent="0.2">
      <c r="A5" s="41" t="s">
        <v>64</v>
      </c>
      <c r="B5" s="211" t="s">
        <v>2063</v>
      </c>
      <c r="C5" s="211"/>
    </row>
    <row r="6" spans="1:3" x14ac:dyDescent="0.2">
      <c r="A6" s="41" t="s">
        <v>65</v>
      </c>
      <c r="B6" s="211" t="s">
        <v>257</v>
      </c>
      <c r="C6" s="211"/>
    </row>
    <row r="7" spans="1:3" x14ac:dyDescent="0.2">
      <c r="A7" s="41" t="s">
        <v>66</v>
      </c>
      <c r="B7" s="211" t="s">
        <v>2064</v>
      </c>
      <c r="C7" s="211"/>
    </row>
    <row r="8" spans="1:3" x14ac:dyDescent="0.2">
      <c r="A8" s="41" t="s">
        <v>2065</v>
      </c>
      <c r="B8" s="212">
        <v>45272</v>
      </c>
      <c r="C8" s="212"/>
    </row>
    <row r="9" spans="1:3" x14ac:dyDescent="0.2">
      <c r="A9" s="41" t="s">
        <v>2066</v>
      </c>
      <c r="B9" s="212">
        <v>45566</v>
      </c>
      <c r="C9" s="212"/>
    </row>
    <row r="10" spans="1:3" x14ac:dyDescent="0.2">
      <c r="A10" s="41" t="s">
        <v>2067</v>
      </c>
      <c r="B10" s="212">
        <v>45209</v>
      </c>
      <c r="C10" s="212"/>
    </row>
    <row r="11" spans="1:3" x14ac:dyDescent="0.2">
      <c r="A11" s="41" t="s">
        <v>84</v>
      </c>
      <c r="B11" s="211" t="s">
        <v>2068</v>
      </c>
      <c r="C11" s="211"/>
    </row>
    <row r="13" spans="1:3" x14ac:dyDescent="0.2">
      <c r="A13" s="41" t="s">
        <v>2425</v>
      </c>
      <c r="B13" s="53" t="s">
        <v>45</v>
      </c>
      <c r="C13" s="41" t="s">
        <v>2426</v>
      </c>
    </row>
    <row r="14" spans="1:3" x14ac:dyDescent="0.2">
      <c r="A14" s="41" t="s">
        <v>2421</v>
      </c>
      <c r="B14" s="53" t="s">
        <v>45</v>
      </c>
      <c r="C14" s="41" t="s">
        <v>2422</v>
      </c>
    </row>
    <row r="15" spans="1:3" x14ac:dyDescent="0.2">
      <c r="B15" s="53" t="s">
        <v>45</v>
      </c>
      <c r="C15" s="41" t="s">
        <v>2423</v>
      </c>
    </row>
    <row r="16" spans="1:3" x14ac:dyDescent="0.2">
      <c r="A16" s="41" t="s">
        <v>2419</v>
      </c>
      <c r="B16" s="53" t="s">
        <v>45</v>
      </c>
      <c r="C16" s="41" t="s">
        <v>2420</v>
      </c>
    </row>
    <row r="17" spans="1:3" x14ac:dyDescent="0.2">
      <c r="A17" s="41" t="s">
        <v>2418</v>
      </c>
      <c r="B17" s="53" t="s">
        <v>45</v>
      </c>
      <c r="C17" s="41" t="s">
        <v>2413</v>
      </c>
    </row>
    <row r="18" spans="1:3" x14ac:dyDescent="0.2">
      <c r="A18" s="41" t="s">
        <v>2411</v>
      </c>
      <c r="B18" s="53" t="s">
        <v>45</v>
      </c>
      <c r="C18" s="41" t="s">
        <v>2412</v>
      </c>
    </row>
    <row r="19" spans="1:3" x14ac:dyDescent="0.2">
      <c r="A19" s="41" t="s">
        <v>2409</v>
      </c>
      <c r="B19" s="53" t="s">
        <v>45</v>
      </c>
      <c r="C19" s="41" t="s">
        <v>2410</v>
      </c>
    </row>
    <row r="20" spans="1:3" x14ac:dyDescent="0.2">
      <c r="A20" s="41" t="s">
        <v>2406</v>
      </c>
      <c r="B20" s="53" t="s">
        <v>45</v>
      </c>
      <c r="C20" s="41" t="s">
        <v>2407</v>
      </c>
    </row>
    <row r="21" spans="1:3" x14ac:dyDescent="0.2">
      <c r="B21" s="53" t="s">
        <v>45</v>
      </c>
      <c r="C21" s="41" t="s">
        <v>2408</v>
      </c>
    </row>
    <row r="22" spans="1:3" x14ac:dyDescent="0.2">
      <c r="A22" s="41" t="s">
        <v>2397</v>
      </c>
      <c r="B22" s="53" t="s">
        <v>45</v>
      </c>
      <c r="C22" s="41" t="s">
        <v>2398</v>
      </c>
    </row>
    <row r="23" spans="1:3" x14ac:dyDescent="0.2">
      <c r="B23" s="53" t="s">
        <v>45</v>
      </c>
      <c r="C23" s="41" t="s">
        <v>2399</v>
      </c>
    </row>
    <row r="24" spans="1:3" x14ac:dyDescent="0.2">
      <c r="A24" s="41" t="s">
        <v>2395</v>
      </c>
      <c r="B24" s="53" t="s">
        <v>45</v>
      </c>
      <c r="C24" s="41" t="s">
        <v>2396</v>
      </c>
    </row>
    <row r="25" spans="1:3" x14ac:dyDescent="0.2">
      <c r="A25" s="41" t="s">
        <v>2393</v>
      </c>
      <c r="B25" s="53" t="s">
        <v>45</v>
      </c>
      <c r="C25" s="41" t="s">
        <v>2394</v>
      </c>
    </row>
    <row r="26" spans="1:3" x14ac:dyDescent="0.2">
      <c r="A26" s="41" t="s">
        <v>2152</v>
      </c>
      <c r="B26" s="53" t="s">
        <v>45</v>
      </c>
      <c r="C26" s="41" t="s">
        <v>2153</v>
      </c>
    </row>
    <row r="27" spans="1:3" x14ac:dyDescent="0.2">
      <c r="B27" s="53" t="s">
        <v>45</v>
      </c>
      <c r="C27" s="41" t="s">
        <v>2180</v>
      </c>
    </row>
    <row r="28" spans="1:3" x14ac:dyDescent="0.2">
      <c r="B28" s="53" t="s">
        <v>45</v>
      </c>
      <c r="C28" s="41" t="s">
        <v>2387</v>
      </c>
    </row>
    <row r="29" spans="1:3" x14ac:dyDescent="0.2">
      <c r="A29" s="70" t="s">
        <v>2147</v>
      </c>
      <c r="B29" s="53" t="s">
        <v>45</v>
      </c>
      <c r="C29" s="41" t="s">
        <v>2148</v>
      </c>
    </row>
    <row r="30" spans="1:3" x14ac:dyDescent="0.2">
      <c r="B30" s="53" t="s">
        <v>45</v>
      </c>
      <c r="C30" s="41" t="s">
        <v>2149</v>
      </c>
    </row>
    <row r="31" spans="1:3" x14ac:dyDescent="0.2">
      <c r="B31" s="53" t="s">
        <v>45</v>
      </c>
      <c r="C31" s="41" t="s">
        <v>2150</v>
      </c>
    </row>
    <row r="32" spans="1:3" x14ac:dyDescent="0.2">
      <c r="B32" s="53" t="s">
        <v>45</v>
      </c>
      <c r="C32" s="41" t="s">
        <v>2123</v>
      </c>
    </row>
    <row r="33" spans="1:3" x14ac:dyDescent="0.2">
      <c r="A33" s="70" t="s">
        <v>2121</v>
      </c>
      <c r="B33" s="53" t="s">
        <v>45</v>
      </c>
      <c r="C33" s="41" t="s">
        <v>2122</v>
      </c>
    </row>
    <row r="34" spans="1:3" x14ac:dyDescent="0.2">
      <c r="B34" s="53" t="s">
        <v>45</v>
      </c>
      <c r="C34" s="41" t="s">
        <v>2123</v>
      </c>
    </row>
    <row r="35" spans="1:3" x14ac:dyDescent="0.2">
      <c r="A35" s="70" t="s">
        <v>911</v>
      </c>
      <c r="B35" s="71" t="s">
        <v>45</v>
      </c>
      <c r="C35" s="69" t="s">
        <v>2069</v>
      </c>
    </row>
    <row r="36" spans="1:3" x14ac:dyDescent="0.2">
      <c r="A36" s="70"/>
      <c r="B36" s="71" t="s">
        <v>45</v>
      </c>
      <c r="C36" s="69" t="s">
        <v>2071</v>
      </c>
    </row>
    <row r="37" spans="1:3" x14ac:dyDescent="0.2">
      <c r="A37" s="70"/>
      <c r="B37" s="71" t="s">
        <v>45</v>
      </c>
      <c r="C37" s="69" t="s">
        <v>2072</v>
      </c>
    </row>
    <row r="38" spans="1:3" x14ac:dyDescent="0.2">
      <c r="A38" s="70"/>
      <c r="B38" s="71" t="s">
        <v>45</v>
      </c>
      <c r="C38" s="69" t="s">
        <v>2077</v>
      </c>
    </row>
    <row r="39" spans="1:3" x14ac:dyDescent="0.2">
      <c r="A39" s="70"/>
      <c r="B39" s="71" t="s">
        <v>45</v>
      </c>
      <c r="C39" s="69" t="s">
        <v>2070</v>
      </c>
    </row>
    <row r="40" spans="1:3" x14ac:dyDescent="0.2">
      <c r="A40" s="41" t="s">
        <v>801</v>
      </c>
      <c r="B40" s="53" t="s">
        <v>45</v>
      </c>
      <c r="C40" s="41" t="s">
        <v>802</v>
      </c>
    </row>
    <row r="41" spans="1:3" x14ac:dyDescent="0.2">
      <c r="B41" s="53" t="s">
        <v>45</v>
      </c>
      <c r="C41" s="41" t="s">
        <v>803</v>
      </c>
    </row>
    <row r="42" spans="1:3" x14ac:dyDescent="0.2">
      <c r="B42" s="53" t="s">
        <v>45</v>
      </c>
      <c r="C42" s="41" t="s">
        <v>804</v>
      </c>
    </row>
    <row r="43" spans="1:3" x14ac:dyDescent="0.2">
      <c r="A43" s="41" t="s">
        <v>799</v>
      </c>
      <c r="B43" s="53" t="s">
        <v>45</v>
      </c>
      <c r="C43" s="41" t="s">
        <v>800</v>
      </c>
    </row>
    <row r="44" spans="1:3" x14ac:dyDescent="0.2">
      <c r="A44" s="41" t="s">
        <v>798</v>
      </c>
      <c r="B44" s="53" t="s">
        <v>45</v>
      </c>
      <c r="C44" s="41" t="s">
        <v>797</v>
      </c>
    </row>
    <row r="45" spans="1:3" x14ac:dyDescent="0.2">
      <c r="A45" s="41" t="s">
        <v>795</v>
      </c>
      <c r="B45" s="53" t="s">
        <v>45</v>
      </c>
      <c r="C45" s="41" t="s">
        <v>796</v>
      </c>
    </row>
    <row r="46" spans="1:3" x14ac:dyDescent="0.2">
      <c r="A46" s="41" t="s">
        <v>793</v>
      </c>
      <c r="B46" s="53" t="s">
        <v>45</v>
      </c>
      <c r="C46" s="41" t="s">
        <v>794</v>
      </c>
    </row>
    <row r="47" spans="1:3" x14ac:dyDescent="0.2">
      <c r="A47" s="41" t="s">
        <v>790</v>
      </c>
      <c r="B47" s="53" t="s">
        <v>45</v>
      </c>
      <c r="C47" s="41" t="s">
        <v>792</v>
      </c>
    </row>
    <row r="48" spans="1:3" x14ac:dyDescent="0.2">
      <c r="A48" s="41" t="s">
        <v>788</v>
      </c>
      <c r="B48" s="53" t="s">
        <v>45</v>
      </c>
      <c r="C48" s="41" t="s">
        <v>791</v>
      </c>
    </row>
    <row r="49" spans="1:3" x14ac:dyDescent="0.2">
      <c r="A49" s="41" t="s">
        <v>784</v>
      </c>
      <c r="B49" s="53" t="s">
        <v>45</v>
      </c>
      <c r="C49" s="41" t="s">
        <v>785</v>
      </c>
    </row>
    <row r="50" spans="1:3" x14ac:dyDescent="0.2">
      <c r="B50" s="53" t="s">
        <v>45</v>
      </c>
      <c r="C50" s="41" t="s">
        <v>786</v>
      </c>
    </row>
    <row r="51" spans="1:3" x14ac:dyDescent="0.2">
      <c r="B51" s="53" t="s">
        <v>45</v>
      </c>
      <c r="C51" s="41" t="s">
        <v>787</v>
      </c>
    </row>
    <row r="52" spans="1:3" x14ac:dyDescent="0.2">
      <c r="A52" s="41" t="s">
        <v>764</v>
      </c>
      <c r="B52" s="53" t="s">
        <v>45</v>
      </c>
      <c r="C52" s="41" t="s">
        <v>783</v>
      </c>
    </row>
    <row r="53" spans="1:3" x14ac:dyDescent="0.2">
      <c r="A53" s="41" t="s">
        <v>758</v>
      </c>
      <c r="B53" s="53" t="s">
        <v>45</v>
      </c>
      <c r="C53" s="41" t="s">
        <v>761</v>
      </c>
    </row>
    <row r="54" spans="1:3" x14ac:dyDescent="0.2">
      <c r="B54" s="53" t="s">
        <v>45</v>
      </c>
      <c r="C54" s="41" t="s">
        <v>759</v>
      </c>
    </row>
    <row r="55" spans="1:3" x14ac:dyDescent="0.2">
      <c r="B55" s="53" t="s">
        <v>45</v>
      </c>
      <c r="C55" s="41" t="s">
        <v>760</v>
      </c>
    </row>
    <row r="56" spans="1:3" x14ac:dyDescent="0.2">
      <c r="B56" s="53" t="s">
        <v>45</v>
      </c>
      <c r="C56" s="41" t="s">
        <v>762</v>
      </c>
    </row>
    <row r="57" spans="1:3" x14ac:dyDescent="0.2">
      <c r="A57" s="41" t="s">
        <v>756</v>
      </c>
      <c r="B57" s="53" t="s">
        <v>45</v>
      </c>
      <c r="C57" s="41" t="s">
        <v>757</v>
      </c>
    </row>
    <row r="58" spans="1:3" x14ac:dyDescent="0.2">
      <c r="A58" s="41" t="s">
        <v>750</v>
      </c>
      <c r="B58" s="53" t="s">
        <v>45</v>
      </c>
      <c r="C58" s="41" t="s">
        <v>751</v>
      </c>
    </row>
    <row r="59" spans="1:3" x14ac:dyDescent="0.2">
      <c r="B59" s="53" t="s">
        <v>45</v>
      </c>
      <c r="C59" s="41" t="s">
        <v>752</v>
      </c>
    </row>
    <row r="60" spans="1:3" x14ac:dyDescent="0.2">
      <c r="A60" s="41" t="s">
        <v>749</v>
      </c>
      <c r="B60" s="53" t="s">
        <v>45</v>
      </c>
      <c r="C60" s="41" t="s">
        <v>747</v>
      </c>
    </row>
    <row r="61" spans="1:3" x14ac:dyDescent="0.2">
      <c r="A61" s="41" t="s">
        <v>744</v>
      </c>
      <c r="B61" s="53" t="s">
        <v>45</v>
      </c>
      <c r="C61" s="41" t="s">
        <v>745</v>
      </c>
    </row>
    <row r="62" spans="1:3" x14ac:dyDescent="0.2">
      <c r="B62" s="53" t="s">
        <v>45</v>
      </c>
      <c r="C62" s="41" t="s">
        <v>746</v>
      </c>
    </row>
    <row r="63" spans="1:3" x14ac:dyDescent="0.2">
      <c r="A63" s="41" t="s">
        <v>741</v>
      </c>
      <c r="B63" s="53" t="s">
        <v>45</v>
      </c>
      <c r="C63" s="41" t="s">
        <v>742</v>
      </c>
    </row>
    <row r="64" spans="1:3" x14ac:dyDescent="0.2">
      <c r="A64" s="41" t="s">
        <v>739</v>
      </c>
      <c r="B64" s="53" t="s">
        <v>45</v>
      </c>
      <c r="C64" s="41" t="s">
        <v>740</v>
      </c>
    </row>
    <row r="65" spans="1:3" x14ac:dyDescent="0.2">
      <c r="A65" s="41" t="s">
        <v>590</v>
      </c>
      <c r="B65" s="53" t="s">
        <v>45</v>
      </c>
      <c r="C65" s="41" t="s">
        <v>591</v>
      </c>
    </row>
    <row r="66" spans="1:3" x14ac:dyDescent="0.2">
      <c r="A66" s="41" t="s">
        <v>587</v>
      </c>
      <c r="B66" s="53" t="s">
        <v>45</v>
      </c>
      <c r="C66" s="41" t="s">
        <v>588</v>
      </c>
    </row>
    <row r="67" spans="1:3" x14ac:dyDescent="0.2">
      <c r="B67" s="53" t="s">
        <v>45</v>
      </c>
      <c r="C67" s="41" t="s">
        <v>589</v>
      </c>
    </row>
    <row r="68" spans="1:3" x14ac:dyDescent="0.2">
      <c r="A68" s="41" t="s">
        <v>575</v>
      </c>
      <c r="B68" s="53" t="s">
        <v>45</v>
      </c>
      <c r="C68" s="41" t="s">
        <v>576</v>
      </c>
    </row>
    <row r="69" spans="1:3" x14ac:dyDescent="0.2">
      <c r="B69" s="53" t="s">
        <v>45</v>
      </c>
      <c r="C69" s="41" t="s">
        <v>584</v>
      </c>
    </row>
    <row r="70" spans="1:3" x14ac:dyDescent="0.2">
      <c r="B70" s="53" t="s">
        <v>45</v>
      </c>
      <c r="C70" s="41" t="s">
        <v>586</v>
      </c>
    </row>
    <row r="71" spans="1:3" x14ac:dyDescent="0.2">
      <c r="B71" s="53" t="s">
        <v>45</v>
      </c>
      <c r="C71" s="41" t="s">
        <v>585</v>
      </c>
    </row>
    <row r="72" spans="1:3" x14ac:dyDescent="0.2">
      <c r="A72" s="41" t="s">
        <v>562</v>
      </c>
      <c r="B72" s="53" t="s">
        <v>45</v>
      </c>
      <c r="C72" s="41" t="s">
        <v>563</v>
      </c>
    </row>
    <row r="73" spans="1:3" x14ac:dyDescent="0.2">
      <c r="B73" s="53" t="s">
        <v>45</v>
      </c>
      <c r="C73" s="41" t="s">
        <v>564</v>
      </c>
    </row>
    <row r="74" spans="1:3" x14ac:dyDescent="0.2">
      <c r="A74" s="41" t="s">
        <v>561</v>
      </c>
      <c r="B74" s="53" t="s">
        <v>45</v>
      </c>
      <c r="C74" s="41" t="s">
        <v>540</v>
      </c>
    </row>
    <row r="75" spans="1:3" x14ac:dyDescent="0.2">
      <c r="A75" s="41" t="s">
        <v>539</v>
      </c>
      <c r="B75" s="53" t="s">
        <v>45</v>
      </c>
      <c r="C75" s="41" t="s">
        <v>541</v>
      </c>
    </row>
    <row r="76" spans="1:3" x14ac:dyDescent="0.2">
      <c r="A76" s="41" t="s">
        <v>527</v>
      </c>
      <c r="B76" s="53" t="s">
        <v>45</v>
      </c>
      <c r="C76" s="41" t="s">
        <v>528</v>
      </c>
    </row>
    <row r="77" spans="1:3" x14ac:dyDescent="0.2">
      <c r="B77" s="53" t="s">
        <v>45</v>
      </c>
      <c r="C77" s="41" t="s">
        <v>537</v>
      </c>
    </row>
    <row r="78" spans="1:3" x14ac:dyDescent="0.2">
      <c r="A78" s="41" t="s">
        <v>525</v>
      </c>
      <c r="B78" s="53" t="s">
        <v>45</v>
      </c>
      <c r="C78" s="41" t="s">
        <v>526</v>
      </c>
    </row>
    <row r="79" spans="1:3" x14ac:dyDescent="0.2">
      <c r="A79" s="41" t="s">
        <v>513</v>
      </c>
      <c r="B79" s="53" t="s">
        <v>45</v>
      </c>
      <c r="C79" s="41" t="s">
        <v>514</v>
      </c>
    </row>
    <row r="80" spans="1:3" x14ac:dyDescent="0.2">
      <c r="B80" s="53" t="s">
        <v>45</v>
      </c>
      <c r="C80" s="41" t="s">
        <v>519</v>
      </c>
    </row>
    <row r="81" spans="1:3" x14ac:dyDescent="0.2">
      <c r="B81" s="53" t="s">
        <v>45</v>
      </c>
      <c r="C81" s="41" t="s">
        <v>520</v>
      </c>
    </row>
    <row r="82" spans="1:3" x14ac:dyDescent="0.2">
      <c r="B82" s="53" t="s">
        <v>45</v>
      </c>
      <c r="C82" s="41" t="s">
        <v>521</v>
      </c>
    </row>
    <row r="83" spans="1:3" x14ac:dyDescent="0.2">
      <c r="B83" s="53" t="s">
        <v>45</v>
      </c>
      <c r="C83" s="41" t="s">
        <v>524</v>
      </c>
    </row>
    <row r="84" spans="1:3" x14ac:dyDescent="0.2">
      <c r="A84" s="41" t="s">
        <v>509</v>
      </c>
      <c r="B84" s="53" t="s">
        <v>45</v>
      </c>
      <c r="C84" s="41" t="s">
        <v>510</v>
      </c>
    </row>
    <row r="85" spans="1:3" x14ac:dyDescent="0.2">
      <c r="B85" s="53" t="s">
        <v>45</v>
      </c>
      <c r="C85" s="41" t="s">
        <v>511</v>
      </c>
    </row>
    <row r="86" spans="1:3" x14ac:dyDescent="0.2">
      <c r="B86" s="53" t="s">
        <v>45</v>
      </c>
      <c r="C86" s="41" t="s">
        <v>512</v>
      </c>
    </row>
    <row r="87" spans="1:3" x14ac:dyDescent="0.2">
      <c r="A87" s="41" t="s">
        <v>505</v>
      </c>
      <c r="B87" s="53" t="s">
        <v>45</v>
      </c>
      <c r="C87" s="41" t="s">
        <v>506</v>
      </c>
    </row>
    <row r="88" spans="1:3" x14ac:dyDescent="0.2">
      <c r="B88" s="53" t="s">
        <v>45</v>
      </c>
      <c r="C88" s="41" t="s">
        <v>507</v>
      </c>
    </row>
    <row r="89" spans="1:3" x14ac:dyDescent="0.2">
      <c r="B89" s="53" t="s">
        <v>45</v>
      </c>
      <c r="C89" s="41" t="s">
        <v>508</v>
      </c>
    </row>
    <row r="90" spans="1:3" x14ac:dyDescent="0.2">
      <c r="A90" s="41" t="s">
        <v>493</v>
      </c>
      <c r="B90" s="53" t="s">
        <v>45</v>
      </c>
      <c r="C90" s="41" t="s">
        <v>494</v>
      </c>
    </row>
    <row r="91" spans="1:3" x14ac:dyDescent="0.2">
      <c r="A91" s="41" t="s">
        <v>488</v>
      </c>
      <c r="B91" s="53" t="s">
        <v>45</v>
      </c>
      <c r="C91" s="41" t="s">
        <v>489</v>
      </c>
    </row>
    <row r="92" spans="1:3" x14ac:dyDescent="0.2">
      <c r="B92" s="53" t="s">
        <v>45</v>
      </c>
      <c r="C92" s="41" t="s">
        <v>490</v>
      </c>
    </row>
    <row r="93" spans="1:3" x14ac:dyDescent="0.2">
      <c r="A93" s="41" t="s">
        <v>486</v>
      </c>
      <c r="B93" s="53" t="s">
        <v>45</v>
      </c>
      <c r="C93" s="41" t="s">
        <v>487</v>
      </c>
    </row>
    <row r="94" spans="1:3" x14ac:dyDescent="0.2">
      <c r="A94" s="41" t="s">
        <v>483</v>
      </c>
      <c r="B94" s="53" t="s">
        <v>45</v>
      </c>
      <c r="C94" s="41" t="s">
        <v>484</v>
      </c>
    </row>
    <row r="95" spans="1:3" x14ac:dyDescent="0.2">
      <c r="B95" s="53" t="s">
        <v>45</v>
      </c>
      <c r="C95" s="41" t="s">
        <v>485</v>
      </c>
    </row>
    <row r="96" spans="1:3" x14ac:dyDescent="0.2">
      <c r="A96" s="41" t="s">
        <v>476</v>
      </c>
      <c r="B96" s="53" t="s">
        <v>45</v>
      </c>
      <c r="C96" s="41" t="s">
        <v>479</v>
      </c>
    </row>
    <row r="97" spans="1:3" x14ac:dyDescent="0.2">
      <c r="B97" s="53" t="s">
        <v>45</v>
      </c>
      <c r="C97" s="41" t="s">
        <v>480</v>
      </c>
    </row>
    <row r="98" spans="1:3" x14ac:dyDescent="0.2">
      <c r="B98" s="53" t="s">
        <v>45</v>
      </c>
      <c r="C98" s="41" t="s">
        <v>478</v>
      </c>
    </row>
    <row r="99" spans="1:3" x14ac:dyDescent="0.2">
      <c r="B99" s="53" t="s">
        <v>45</v>
      </c>
      <c r="C99" s="41" t="s">
        <v>477</v>
      </c>
    </row>
    <row r="100" spans="1:3" x14ac:dyDescent="0.2">
      <c r="B100" s="53" t="s">
        <v>45</v>
      </c>
      <c r="C100" s="41" t="s">
        <v>481</v>
      </c>
    </row>
    <row r="101" spans="1:3" x14ac:dyDescent="0.2">
      <c r="B101" s="53" t="s">
        <v>45</v>
      </c>
      <c r="C101" s="41" t="s">
        <v>482</v>
      </c>
    </row>
    <row r="102" spans="1:3" x14ac:dyDescent="0.2">
      <c r="A102" s="41" t="s">
        <v>473</v>
      </c>
      <c r="B102" s="53" t="s">
        <v>45</v>
      </c>
      <c r="C102" s="41" t="s">
        <v>474</v>
      </c>
    </row>
    <row r="103" spans="1:3" x14ac:dyDescent="0.2">
      <c r="B103" s="53" t="s">
        <v>45</v>
      </c>
      <c r="C103" s="41" t="s">
        <v>475</v>
      </c>
    </row>
    <row r="104" spans="1:3" x14ac:dyDescent="0.2">
      <c r="A104" s="41" t="s">
        <v>462</v>
      </c>
      <c r="B104" s="53" t="s">
        <v>45</v>
      </c>
      <c r="C104" s="41" t="s">
        <v>463</v>
      </c>
    </row>
    <row r="105" spans="1:3" x14ac:dyDescent="0.2">
      <c r="B105" s="53" t="s">
        <v>45</v>
      </c>
      <c r="C105" s="41" t="s">
        <v>464</v>
      </c>
    </row>
    <row r="106" spans="1:3" x14ac:dyDescent="0.2">
      <c r="A106" s="41" t="s">
        <v>422</v>
      </c>
      <c r="B106" s="53" t="s">
        <v>45</v>
      </c>
      <c r="C106" s="41" t="s">
        <v>465</v>
      </c>
    </row>
    <row r="107" spans="1:3" x14ac:dyDescent="0.2">
      <c r="B107" s="53" t="s">
        <v>45</v>
      </c>
      <c r="C107" s="41" t="s">
        <v>466</v>
      </c>
    </row>
    <row r="108" spans="1:3" x14ac:dyDescent="0.2">
      <c r="A108" s="41" t="s">
        <v>421</v>
      </c>
      <c r="B108" s="53" t="s">
        <v>45</v>
      </c>
      <c r="C108" s="41" t="s">
        <v>467</v>
      </c>
    </row>
    <row r="109" spans="1:3" x14ac:dyDescent="0.2">
      <c r="A109" s="41" t="s">
        <v>418</v>
      </c>
      <c r="B109" s="53" t="s">
        <v>45</v>
      </c>
      <c r="C109" s="41" t="s">
        <v>468</v>
      </c>
    </row>
    <row r="110" spans="1:3" x14ac:dyDescent="0.2">
      <c r="B110" s="53" t="s">
        <v>45</v>
      </c>
      <c r="C110" s="41" t="s">
        <v>419</v>
      </c>
    </row>
    <row r="111" spans="1:3" x14ac:dyDescent="0.2">
      <c r="B111" s="53" t="s">
        <v>45</v>
      </c>
      <c r="C111" s="41" t="s">
        <v>469</v>
      </c>
    </row>
    <row r="112" spans="1:3" x14ac:dyDescent="0.2">
      <c r="B112" s="53" t="s">
        <v>45</v>
      </c>
      <c r="C112" s="41" t="s">
        <v>420</v>
      </c>
    </row>
    <row r="113" spans="1:3" x14ac:dyDescent="0.2">
      <c r="A113" s="41" t="s">
        <v>413</v>
      </c>
      <c r="B113" s="53" t="s">
        <v>45</v>
      </c>
      <c r="C113" s="41" t="s">
        <v>414</v>
      </c>
    </row>
    <row r="114" spans="1:3" x14ac:dyDescent="0.2">
      <c r="A114" s="41" t="s">
        <v>411</v>
      </c>
      <c r="B114" s="53" t="s">
        <v>45</v>
      </c>
      <c r="C114" s="41" t="s">
        <v>470</v>
      </c>
    </row>
    <row r="115" spans="1:3" x14ac:dyDescent="0.2">
      <c r="B115" s="53" t="s">
        <v>45</v>
      </c>
      <c r="C115" s="41" t="s">
        <v>471</v>
      </c>
    </row>
    <row r="116" spans="1:3" x14ac:dyDescent="0.2">
      <c r="B116" s="53" t="s">
        <v>45</v>
      </c>
      <c r="C116" s="41" t="s">
        <v>412</v>
      </c>
    </row>
    <row r="117" spans="1:3" x14ac:dyDescent="0.2">
      <c r="B117" s="53" t="s">
        <v>45</v>
      </c>
      <c r="C117" s="41" t="s">
        <v>410</v>
      </c>
    </row>
    <row r="118" spans="1:3" x14ac:dyDescent="0.2">
      <c r="A118" s="41" t="s">
        <v>268</v>
      </c>
      <c r="B118" s="53" t="s">
        <v>45</v>
      </c>
      <c r="C118" s="41" t="s">
        <v>269</v>
      </c>
    </row>
    <row r="119" spans="1:3" x14ac:dyDescent="0.2">
      <c r="B119" s="53" t="s">
        <v>45</v>
      </c>
      <c r="C119" s="41" t="s">
        <v>270</v>
      </c>
    </row>
    <row r="120" spans="1:3" x14ac:dyDescent="0.2">
      <c r="A120" s="41" t="s">
        <v>264</v>
      </c>
      <c r="B120" s="53" t="s">
        <v>45</v>
      </c>
      <c r="C120" s="41" t="s">
        <v>258</v>
      </c>
    </row>
    <row r="121" spans="1:3" x14ac:dyDescent="0.2">
      <c r="B121" s="53" t="s">
        <v>45</v>
      </c>
      <c r="C121" s="41" t="s">
        <v>259</v>
      </c>
    </row>
    <row r="122" spans="1:3" x14ac:dyDescent="0.2">
      <c r="B122" s="53" t="s">
        <v>45</v>
      </c>
      <c r="C122" s="41" t="s">
        <v>260</v>
      </c>
    </row>
    <row r="123" spans="1:3" x14ac:dyDescent="0.2">
      <c r="B123" s="53" t="s">
        <v>45</v>
      </c>
      <c r="C123" s="41" t="s">
        <v>261</v>
      </c>
    </row>
    <row r="124" spans="1:3" x14ac:dyDescent="0.2">
      <c r="B124" s="53" t="s">
        <v>45</v>
      </c>
      <c r="C124" s="41" t="s">
        <v>262</v>
      </c>
    </row>
    <row r="125" spans="1:3" x14ac:dyDescent="0.2">
      <c r="B125" s="53" t="s">
        <v>45</v>
      </c>
      <c r="C125" s="41" t="s">
        <v>263</v>
      </c>
    </row>
    <row r="126" spans="1:3" x14ac:dyDescent="0.2">
      <c r="A126" s="41" t="s">
        <v>254</v>
      </c>
      <c r="B126" s="53" t="s">
        <v>45</v>
      </c>
      <c r="C126" s="41" t="s">
        <v>255</v>
      </c>
    </row>
    <row r="127" spans="1:3" x14ac:dyDescent="0.2">
      <c r="B127" s="53" t="s">
        <v>45</v>
      </c>
      <c r="C127" s="41" t="s">
        <v>256</v>
      </c>
    </row>
    <row r="128" spans="1:3" x14ac:dyDescent="0.2">
      <c r="A128" s="41" t="s">
        <v>252</v>
      </c>
      <c r="B128" s="53" t="s">
        <v>45</v>
      </c>
      <c r="C128" s="41" t="s">
        <v>253</v>
      </c>
    </row>
    <row r="129" spans="1:3" x14ac:dyDescent="0.2">
      <c r="A129" s="41" t="s">
        <v>247</v>
      </c>
      <c r="B129" s="53" t="s">
        <v>45</v>
      </c>
      <c r="C129" s="41" t="s">
        <v>248</v>
      </c>
    </row>
    <row r="130" spans="1:3" x14ac:dyDescent="0.2">
      <c r="A130" s="41" t="s">
        <v>244</v>
      </c>
      <c r="B130" s="53" t="s">
        <v>45</v>
      </c>
      <c r="C130" s="41" t="s">
        <v>245</v>
      </c>
    </row>
    <row r="131" spans="1:3" x14ac:dyDescent="0.2">
      <c r="B131" s="53" t="s">
        <v>45</v>
      </c>
      <c r="C131" s="41" t="s">
        <v>246</v>
      </c>
    </row>
    <row r="132" spans="1:3" x14ac:dyDescent="0.2">
      <c r="A132" s="41" t="s">
        <v>243</v>
      </c>
      <c r="B132" s="53" t="s">
        <v>45</v>
      </c>
      <c r="C132" s="41" t="s">
        <v>241</v>
      </c>
    </row>
    <row r="133" spans="1:3" x14ac:dyDescent="0.2">
      <c r="B133" s="53" t="s">
        <v>45</v>
      </c>
      <c r="C133" s="41" t="s">
        <v>242</v>
      </c>
    </row>
    <row r="134" spans="1:3" x14ac:dyDescent="0.2">
      <c r="A134" s="41" t="s">
        <v>239</v>
      </c>
      <c r="B134" s="53" t="s">
        <v>45</v>
      </c>
      <c r="C134" s="41" t="s">
        <v>238</v>
      </c>
    </row>
    <row r="135" spans="1:3" x14ac:dyDescent="0.2">
      <c r="A135" s="41" t="s">
        <v>232</v>
      </c>
      <c r="B135" s="53" t="s">
        <v>45</v>
      </c>
      <c r="C135" s="41" t="s">
        <v>233</v>
      </c>
    </row>
    <row r="136" spans="1:3" x14ac:dyDescent="0.2">
      <c r="B136" s="53" t="s">
        <v>45</v>
      </c>
      <c r="C136" s="41" t="s">
        <v>234</v>
      </c>
    </row>
    <row r="137" spans="1:3" x14ac:dyDescent="0.2">
      <c r="A137" s="41" t="s">
        <v>222</v>
      </c>
      <c r="B137" s="53" t="s">
        <v>45</v>
      </c>
      <c r="C137" s="41" t="s">
        <v>223</v>
      </c>
    </row>
    <row r="138" spans="1:3" x14ac:dyDescent="0.2">
      <c r="B138" s="53" t="s">
        <v>45</v>
      </c>
      <c r="C138" s="41" t="s">
        <v>231</v>
      </c>
    </row>
    <row r="139" spans="1:3" x14ac:dyDescent="0.2">
      <c r="B139" s="53" t="s">
        <v>45</v>
      </c>
      <c r="C139" s="41" t="s">
        <v>230</v>
      </c>
    </row>
    <row r="140" spans="1:3" x14ac:dyDescent="0.2">
      <c r="B140" s="53" t="s">
        <v>45</v>
      </c>
      <c r="C140" s="41" t="s">
        <v>224</v>
      </c>
    </row>
    <row r="141" spans="1:3" x14ac:dyDescent="0.2">
      <c r="B141" s="53" t="s">
        <v>45</v>
      </c>
      <c r="C141" s="41" t="s">
        <v>225</v>
      </c>
    </row>
    <row r="142" spans="1:3" x14ac:dyDescent="0.2">
      <c r="B142" s="53" t="s">
        <v>45</v>
      </c>
      <c r="C142" s="41" t="s">
        <v>226</v>
      </c>
    </row>
    <row r="143" spans="1:3" x14ac:dyDescent="0.2">
      <c r="A143" s="41" t="s">
        <v>211</v>
      </c>
      <c r="B143" s="53" t="s">
        <v>45</v>
      </c>
      <c r="C143" s="41" t="s">
        <v>212</v>
      </c>
    </row>
    <row r="144" spans="1:3" x14ac:dyDescent="0.2">
      <c r="A144" s="41" t="s">
        <v>209</v>
      </c>
      <c r="B144" s="53" t="s">
        <v>45</v>
      </c>
      <c r="C144" s="41" t="s">
        <v>210</v>
      </c>
    </row>
    <row r="145" spans="1:3" x14ac:dyDescent="0.2">
      <c r="A145" s="41" t="s">
        <v>207</v>
      </c>
      <c r="B145" s="53" t="s">
        <v>45</v>
      </c>
      <c r="C145" s="41" t="s">
        <v>208</v>
      </c>
    </row>
    <row r="146" spans="1:3" x14ac:dyDescent="0.2">
      <c r="A146" s="41" t="s">
        <v>202</v>
      </c>
      <c r="B146" s="53" t="s">
        <v>45</v>
      </c>
      <c r="C146" s="41" t="s">
        <v>203</v>
      </c>
    </row>
    <row r="147" spans="1:3" x14ac:dyDescent="0.2">
      <c r="B147" s="53" t="s">
        <v>45</v>
      </c>
      <c r="C147" s="41" t="s">
        <v>204</v>
      </c>
    </row>
    <row r="148" spans="1:3" x14ac:dyDescent="0.2">
      <c r="B148" s="53" t="s">
        <v>45</v>
      </c>
      <c r="C148" s="41" t="s">
        <v>205</v>
      </c>
    </row>
    <row r="149" spans="1:3" x14ac:dyDescent="0.2">
      <c r="B149" s="53" t="s">
        <v>45</v>
      </c>
      <c r="C149" s="41" t="s">
        <v>206</v>
      </c>
    </row>
    <row r="150" spans="1:3" x14ac:dyDescent="0.2">
      <c r="A150" s="41" t="s">
        <v>201</v>
      </c>
      <c r="B150" s="53" t="s">
        <v>45</v>
      </c>
      <c r="C150" s="41" t="s">
        <v>198</v>
      </c>
    </row>
    <row r="151" spans="1:3" x14ac:dyDescent="0.2">
      <c r="B151" s="53" t="s">
        <v>45</v>
      </c>
      <c r="C151" s="41" t="s">
        <v>199</v>
      </c>
    </row>
    <row r="152" spans="1:3" x14ac:dyDescent="0.2">
      <c r="B152" s="53" t="s">
        <v>45</v>
      </c>
      <c r="C152" s="41" t="s">
        <v>200</v>
      </c>
    </row>
    <row r="153" spans="1:3" x14ac:dyDescent="0.2">
      <c r="A153" s="41" t="s">
        <v>194</v>
      </c>
      <c r="B153" s="53" t="s">
        <v>45</v>
      </c>
      <c r="C153" s="41" t="s">
        <v>195</v>
      </c>
    </row>
    <row r="154" spans="1:3" x14ac:dyDescent="0.2">
      <c r="B154" s="53" t="s">
        <v>45</v>
      </c>
      <c r="C154" s="41" t="s">
        <v>196</v>
      </c>
    </row>
    <row r="155" spans="1:3" x14ac:dyDescent="0.2">
      <c r="B155" s="53" t="s">
        <v>45</v>
      </c>
      <c r="C155" s="41" t="s">
        <v>197</v>
      </c>
    </row>
    <row r="156" spans="1:3" x14ac:dyDescent="0.2">
      <c r="A156" s="41" t="s">
        <v>191</v>
      </c>
      <c r="B156" s="53" t="s">
        <v>45</v>
      </c>
      <c r="C156" s="41" t="s">
        <v>192</v>
      </c>
    </row>
    <row r="157" spans="1:3" x14ac:dyDescent="0.2">
      <c r="A157" s="41" t="s">
        <v>187</v>
      </c>
      <c r="B157" s="53" t="s">
        <v>45</v>
      </c>
      <c r="C157" s="41" t="s">
        <v>188</v>
      </c>
    </row>
    <row r="158" spans="1:3" x14ac:dyDescent="0.2">
      <c r="B158" s="53" t="s">
        <v>45</v>
      </c>
      <c r="C158" s="41" t="s">
        <v>190</v>
      </c>
    </row>
    <row r="159" spans="1:3" x14ac:dyDescent="0.2">
      <c r="B159" s="53" t="s">
        <v>45</v>
      </c>
      <c r="C159" s="41" t="s">
        <v>189</v>
      </c>
    </row>
    <row r="160" spans="1:3" x14ac:dyDescent="0.2">
      <c r="A160" s="41" t="s">
        <v>184</v>
      </c>
      <c r="B160" s="53" t="s">
        <v>45</v>
      </c>
      <c r="C160" s="41" t="s">
        <v>185</v>
      </c>
    </row>
    <row r="161" spans="1:3" x14ac:dyDescent="0.2">
      <c r="B161" s="53" t="s">
        <v>45</v>
      </c>
      <c r="C161" s="41" t="s">
        <v>186</v>
      </c>
    </row>
    <row r="162" spans="1:3" x14ac:dyDescent="0.2">
      <c r="A162" s="41" t="s">
        <v>149</v>
      </c>
      <c r="B162" s="53" t="s">
        <v>45</v>
      </c>
      <c r="C162" s="41" t="s">
        <v>150</v>
      </c>
    </row>
    <row r="163" spans="1:3" x14ac:dyDescent="0.2">
      <c r="B163" s="53" t="s">
        <v>45</v>
      </c>
      <c r="C163" s="41" t="s">
        <v>151</v>
      </c>
    </row>
    <row r="164" spans="1:3" x14ac:dyDescent="0.2">
      <c r="B164" s="53" t="s">
        <v>45</v>
      </c>
      <c r="C164" s="41" t="s">
        <v>152</v>
      </c>
    </row>
    <row r="165" spans="1:3" x14ac:dyDescent="0.2">
      <c r="B165" s="53" t="s">
        <v>45</v>
      </c>
      <c r="C165" s="41" t="s">
        <v>179</v>
      </c>
    </row>
    <row r="166" spans="1:3" x14ac:dyDescent="0.2">
      <c r="B166" s="53" t="s">
        <v>45</v>
      </c>
      <c r="C166" s="41" t="s">
        <v>180</v>
      </c>
    </row>
    <row r="167" spans="1:3" x14ac:dyDescent="0.2">
      <c r="B167" s="53" t="s">
        <v>45</v>
      </c>
      <c r="C167" s="41" t="s">
        <v>153</v>
      </c>
    </row>
    <row r="168" spans="1:3" x14ac:dyDescent="0.2">
      <c r="A168" s="41" t="s">
        <v>145</v>
      </c>
      <c r="B168" s="53" t="s">
        <v>45</v>
      </c>
      <c r="C168" s="41" t="s">
        <v>146</v>
      </c>
    </row>
    <row r="169" spans="1:3" x14ac:dyDescent="0.2">
      <c r="B169" s="53" t="s">
        <v>45</v>
      </c>
      <c r="C169" s="41" t="s">
        <v>147</v>
      </c>
    </row>
    <row r="170" spans="1:3" x14ac:dyDescent="0.2">
      <c r="A170" s="41" t="s">
        <v>126</v>
      </c>
      <c r="B170" s="54" t="s">
        <v>45</v>
      </c>
      <c r="C170" s="41" t="s">
        <v>127</v>
      </c>
    </row>
    <row r="171" spans="1:3" x14ac:dyDescent="0.2">
      <c r="B171" s="54" t="s">
        <v>45</v>
      </c>
      <c r="C171" s="41" t="s">
        <v>128</v>
      </c>
    </row>
    <row r="172" spans="1:3" x14ac:dyDescent="0.2">
      <c r="B172" s="54" t="s">
        <v>45</v>
      </c>
      <c r="C172" s="41" t="s">
        <v>129</v>
      </c>
    </row>
    <row r="173" spans="1:3" x14ac:dyDescent="0.2">
      <c r="B173" s="54" t="s">
        <v>45</v>
      </c>
      <c r="C173" s="41" t="s">
        <v>130</v>
      </c>
    </row>
    <row r="174" spans="1:3" x14ac:dyDescent="0.2">
      <c r="B174" s="54" t="s">
        <v>45</v>
      </c>
      <c r="C174" s="41" t="s">
        <v>140</v>
      </c>
    </row>
    <row r="175" spans="1:3" x14ac:dyDescent="0.2">
      <c r="A175" s="41" t="s">
        <v>122</v>
      </c>
      <c r="B175" s="54" t="s">
        <v>45</v>
      </c>
      <c r="C175" s="41" t="s">
        <v>123</v>
      </c>
    </row>
    <row r="176" spans="1:3" x14ac:dyDescent="0.2">
      <c r="B176" s="54" t="s">
        <v>45</v>
      </c>
      <c r="C176" s="41" t="s">
        <v>124</v>
      </c>
    </row>
    <row r="177" spans="1:3" x14ac:dyDescent="0.2">
      <c r="B177" s="54" t="s">
        <v>45</v>
      </c>
      <c r="C177" s="41" t="s">
        <v>125</v>
      </c>
    </row>
    <row r="178" spans="1:3" x14ac:dyDescent="0.2">
      <c r="A178" s="41" t="s">
        <v>114</v>
      </c>
      <c r="B178" s="54" t="s">
        <v>45</v>
      </c>
      <c r="C178" s="41" t="s">
        <v>115</v>
      </c>
    </row>
    <row r="179" spans="1:3" x14ac:dyDescent="0.2">
      <c r="B179" s="54" t="s">
        <v>45</v>
      </c>
      <c r="C179" s="41" t="s">
        <v>116</v>
      </c>
    </row>
    <row r="180" spans="1:3" x14ac:dyDescent="0.2">
      <c r="A180" s="41" t="s">
        <v>87</v>
      </c>
      <c r="B180" s="54" t="s">
        <v>45</v>
      </c>
      <c r="C180" s="41" t="s">
        <v>88</v>
      </c>
    </row>
    <row r="181" spans="1:3" x14ac:dyDescent="0.2">
      <c r="B181" s="54" t="s">
        <v>45</v>
      </c>
      <c r="C181" s="41" t="s">
        <v>89</v>
      </c>
    </row>
    <row r="182" spans="1:3" x14ac:dyDescent="0.2">
      <c r="B182" s="54" t="s">
        <v>45</v>
      </c>
      <c r="C182" s="41" t="s">
        <v>90</v>
      </c>
    </row>
    <row r="183" spans="1:3" x14ac:dyDescent="0.2">
      <c r="A183" s="41" t="s">
        <v>85</v>
      </c>
      <c r="B183" s="54" t="s">
        <v>45</v>
      </c>
      <c r="C183" s="41" t="s">
        <v>86</v>
      </c>
    </row>
    <row r="184" spans="1:3" x14ac:dyDescent="0.2">
      <c r="A184" s="41" t="s">
        <v>82</v>
      </c>
      <c r="B184" s="54" t="s">
        <v>45</v>
      </c>
      <c r="C184" s="41" t="s">
        <v>83</v>
      </c>
    </row>
    <row r="185" spans="1:3" x14ac:dyDescent="0.2">
      <c r="A185" s="41" t="s">
        <v>80</v>
      </c>
      <c r="B185" s="53" t="s">
        <v>45</v>
      </c>
      <c r="C185" s="41" t="s">
        <v>81</v>
      </c>
    </row>
    <row r="186" spans="1:3" x14ac:dyDescent="0.2">
      <c r="A186" s="41" t="s">
        <v>76</v>
      </c>
      <c r="B186" s="54" t="s">
        <v>45</v>
      </c>
      <c r="C186" s="41" t="s">
        <v>78</v>
      </c>
    </row>
    <row r="187" spans="1:3" x14ac:dyDescent="0.2">
      <c r="B187" s="54" t="s">
        <v>45</v>
      </c>
      <c r="C187" s="41" t="s">
        <v>79</v>
      </c>
    </row>
    <row r="188" spans="1:3" x14ac:dyDescent="0.2">
      <c r="A188" s="41" t="s">
        <v>77</v>
      </c>
      <c r="B188" s="54" t="s">
        <v>45</v>
      </c>
      <c r="C188" s="41" t="s">
        <v>67</v>
      </c>
    </row>
    <row r="189" spans="1:3" x14ac:dyDescent="0.2">
      <c r="B189" s="54" t="s">
        <v>45</v>
      </c>
      <c r="C189" s="41" t="s">
        <v>68</v>
      </c>
    </row>
    <row r="190" spans="1:3" x14ac:dyDescent="0.2">
      <c r="B190" s="54" t="s">
        <v>45</v>
      </c>
      <c r="C190" s="41" t="s">
        <v>69</v>
      </c>
    </row>
    <row r="191" spans="1:3" x14ac:dyDescent="0.2">
      <c r="B191" s="54" t="s">
        <v>45</v>
      </c>
      <c r="C191" s="41" t="s">
        <v>70</v>
      </c>
    </row>
    <row r="192" spans="1:3" x14ac:dyDescent="0.2">
      <c r="B192" s="54" t="s">
        <v>45</v>
      </c>
      <c r="C192" s="41" t="s">
        <v>71</v>
      </c>
    </row>
    <row r="193" spans="2:3" x14ac:dyDescent="0.2">
      <c r="B193" s="54" t="s">
        <v>45</v>
      </c>
      <c r="C193" s="41" t="s">
        <v>72</v>
      </c>
    </row>
    <row r="194" spans="2:3" x14ac:dyDescent="0.2">
      <c r="B194" s="54" t="s">
        <v>45</v>
      </c>
      <c r="C194" s="41" t="s">
        <v>75</v>
      </c>
    </row>
    <row r="195" spans="2:3" x14ac:dyDescent="0.2">
      <c r="B195" s="54" t="s">
        <v>45</v>
      </c>
      <c r="C195" s="41" t="s">
        <v>73</v>
      </c>
    </row>
    <row r="196" spans="2:3" x14ac:dyDescent="0.2">
      <c r="B196" s="54" t="s">
        <v>45</v>
      </c>
      <c r="C196" s="41" t="s">
        <v>74</v>
      </c>
    </row>
    <row r="197" spans="2:3" x14ac:dyDescent="0.2">
      <c r="B197" s="54"/>
    </row>
  </sheetData>
  <sheetProtection selectLockedCells="1"/>
  <mergeCells count="10">
    <mergeCell ref="B11:C11"/>
    <mergeCell ref="B1:C1"/>
    <mergeCell ref="B3:C3"/>
    <mergeCell ref="B4:C4"/>
    <mergeCell ref="B5:C5"/>
    <mergeCell ref="B6:C6"/>
    <mergeCell ref="B7:C7"/>
    <mergeCell ref="B10:C10"/>
    <mergeCell ref="B8:C8"/>
    <mergeCell ref="B9:C9"/>
  </mergeCells>
  <phoneticPr fontId="2" type="noConversion"/>
  <pageMargins left="0.75" right="0.75" top="1" bottom="1" header="0.5" footer="0.5"/>
  <pageSetup paperSize="9" orientation="portrait" horizontalDpi="4294967292" verticalDpi="4294967292"/>
  <headerFooter alignWithMargins="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6" tint="0.59999389629810485"/>
  </sheetPr>
  <dimension ref="A2:B32"/>
  <sheetViews>
    <sheetView workbookViewId="0"/>
  </sheetViews>
  <sheetFormatPr defaultColWidth="8.85546875" defaultRowHeight="12.75" x14ac:dyDescent="0.2"/>
  <sheetData>
    <row r="2" spans="1:2" x14ac:dyDescent="0.2">
      <c r="A2">
        <v>1</v>
      </c>
      <c r="B2" s="18" t="s">
        <v>2073</v>
      </c>
    </row>
    <row r="3" spans="1:2" x14ac:dyDescent="0.2">
      <c r="B3" s="18" t="s">
        <v>2074</v>
      </c>
    </row>
    <row r="4" spans="1:2" x14ac:dyDescent="0.2">
      <c r="B4" s="12" t="s">
        <v>148</v>
      </c>
    </row>
    <row r="6" spans="1:2" x14ac:dyDescent="0.2">
      <c r="A6">
        <v>2</v>
      </c>
      <c r="B6" t="s">
        <v>51</v>
      </c>
    </row>
    <row r="7" spans="1:2" x14ac:dyDescent="0.2">
      <c r="A7" s="7" t="s">
        <v>52</v>
      </c>
      <c r="B7" s="18" t="s">
        <v>503</v>
      </c>
    </row>
    <row r="8" spans="1:2" x14ac:dyDescent="0.2">
      <c r="A8" s="7" t="s">
        <v>53</v>
      </c>
      <c r="B8" s="18" t="s">
        <v>2075</v>
      </c>
    </row>
    <row r="9" spans="1:2" x14ac:dyDescent="0.2">
      <c r="A9" s="90" t="s">
        <v>54</v>
      </c>
      <c r="B9" s="18" t="s">
        <v>2079</v>
      </c>
    </row>
    <row r="10" spans="1:2" x14ac:dyDescent="0.2">
      <c r="A10" s="90" t="s">
        <v>2078</v>
      </c>
      <c r="B10" s="18" t="s">
        <v>504</v>
      </c>
    </row>
    <row r="12" spans="1:2" x14ac:dyDescent="0.2">
      <c r="A12">
        <v>3</v>
      </c>
      <c r="B12" s="12" t="s">
        <v>141</v>
      </c>
    </row>
    <row r="13" spans="1:2" x14ac:dyDescent="0.2">
      <c r="B13" s="12" t="s">
        <v>227</v>
      </c>
    </row>
    <row r="14" spans="1:2" x14ac:dyDescent="0.2">
      <c r="B14" s="18" t="s">
        <v>2076</v>
      </c>
    </row>
    <row r="16" spans="1:2" x14ac:dyDescent="0.2">
      <c r="A16">
        <v>4</v>
      </c>
      <c r="B16" t="s">
        <v>49</v>
      </c>
    </row>
    <row r="17" spans="1:2" x14ac:dyDescent="0.2">
      <c r="B17" t="s">
        <v>50</v>
      </c>
    </row>
    <row r="18" spans="1:2" x14ac:dyDescent="0.2">
      <c r="B18" s="18" t="s">
        <v>496</v>
      </c>
    </row>
    <row r="19" spans="1:2" x14ac:dyDescent="0.2">
      <c r="B19" s="18" t="s">
        <v>2388</v>
      </c>
    </row>
    <row r="20" spans="1:2" x14ac:dyDescent="0.2">
      <c r="B20" s="18" t="s">
        <v>2390</v>
      </c>
    </row>
    <row r="21" spans="1:2" x14ac:dyDescent="0.2">
      <c r="B21" s="18" t="s">
        <v>2389</v>
      </c>
    </row>
    <row r="22" spans="1:2" x14ac:dyDescent="0.2">
      <c r="B22" s="18" t="s">
        <v>2391</v>
      </c>
    </row>
    <row r="24" spans="1:2" x14ac:dyDescent="0.2">
      <c r="A24">
        <v>5</v>
      </c>
      <c r="B24" s="12" t="s">
        <v>229</v>
      </c>
    </row>
    <row r="25" spans="1:2" x14ac:dyDescent="0.2">
      <c r="B25" s="12" t="s">
        <v>228</v>
      </c>
    </row>
    <row r="28" spans="1:2" x14ac:dyDescent="0.2">
      <c r="B28" s="18" t="s">
        <v>2124</v>
      </c>
    </row>
    <row r="29" spans="1:2" x14ac:dyDescent="0.2">
      <c r="B29" t="s">
        <v>2125</v>
      </c>
    </row>
    <row r="30" spans="1:2" x14ac:dyDescent="0.2">
      <c r="A30" s="90" t="s">
        <v>45</v>
      </c>
      <c r="B30" s="18" t="s">
        <v>2126</v>
      </c>
    </row>
    <row r="31" spans="1:2" x14ac:dyDescent="0.2">
      <c r="A31" s="90" t="s">
        <v>45</v>
      </c>
      <c r="B31" s="18" t="s">
        <v>2127</v>
      </c>
    </row>
    <row r="32" spans="1:2" x14ac:dyDescent="0.2">
      <c r="A32" s="90" t="s">
        <v>45</v>
      </c>
      <c r="B32" s="18" t="s">
        <v>2128</v>
      </c>
    </row>
  </sheetData>
  <sheetProtection selectLockedCell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5A8D1-ABC8-45BB-9736-862124E6F91D}">
  <sheetPr codeName="Blad4">
    <tabColor theme="5" tint="-0.249977111117893"/>
  </sheetPr>
  <dimension ref="A1:CQ368"/>
  <sheetViews>
    <sheetView zoomScale="70" zoomScaleNormal="70" workbookViewId="0">
      <selection activeCell="B3" sqref="B3"/>
    </sheetView>
  </sheetViews>
  <sheetFormatPr defaultColWidth="8.85546875" defaultRowHeight="12.75" x14ac:dyDescent="0.2"/>
  <cols>
    <col min="1" max="1" width="15.42578125" customWidth="1"/>
    <col min="2" max="2" width="28.28515625" bestFit="1" customWidth="1"/>
    <col min="3" max="3" width="51.42578125" bestFit="1" customWidth="1"/>
    <col min="4" max="4" width="11.42578125" bestFit="1" customWidth="1"/>
    <col min="5" max="5" width="16.140625" bestFit="1" customWidth="1"/>
    <col min="6" max="6" width="13.7109375" bestFit="1" customWidth="1"/>
    <col min="7" max="7" width="18.42578125" bestFit="1" customWidth="1"/>
    <col min="8" max="8" width="5.7109375" bestFit="1" customWidth="1"/>
    <col min="9" max="9" width="8.140625" customWidth="1"/>
    <col min="10" max="10" width="47.42578125" customWidth="1"/>
    <col min="11" max="11" width="10.42578125" customWidth="1"/>
    <col min="12" max="12" width="8.140625" customWidth="1"/>
    <col min="13" max="13" width="7" customWidth="1"/>
    <col min="14" max="14" width="8.42578125" hidden="1" customWidth="1"/>
    <col min="15" max="15" width="14.28515625" customWidth="1"/>
    <col min="16" max="16" width="14.42578125" customWidth="1"/>
    <col min="17" max="17" width="63.85546875" bestFit="1" customWidth="1"/>
    <col min="18" max="18" width="64" bestFit="1" customWidth="1"/>
    <col min="19" max="19" width="56.85546875" bestFit="1" customWidth="1"/>
    <col min="20" max="20" width="61.7109375" bestFit="1" customWidth="1"/>
    <col min="21" max="21" width="16.7109375" bestFit="1" customWidth="1"/>
    <col min="22" max="22" width="17.42578125" bestFit="1" customWidth="1"/>
    <col min="23" max="23" width="20.140625" bestFit="1" customWidth="1"/>
    <col min="24" max="24" width="11.42578125" bestFit="1" customWidth="1"/>
    <col min="25" max="25" width="10" bestFit="1" customWidth="1"/>
    <col min="26" max="27" width="8.140625" customWidth="1"/>
    <col min="28" max="28" width="17.42578125" bestFit="1" customWidth="1"/>
    <col min="29" max="29" width="30.85546875" bestFit="1" customWidth="1"/>
    <col min="30" max="30" width="35.42578125" bestFit="1" customWidth="1"/>
    <col min="31" max="31" width="28.28515625" bestFit="1" customWidth="1"/>
    <col min="32" max="32" width="55" bestFit="1" customWidth="1"/>
    <col min="33" max="33" width="63.42578125" bestFit="1" customWidth="1"/>
    <col min="34" max="34" width="61.42578125" bestFit="1" customWidth="1"/>
    <col min="35" max="35" width="35.42578125" bestFit="1" customWidth="1"/>
    <col min="36" max="36" width="28.28515625" bestFit="1" customWidth="1"/>
    <col min="37" max="37" width="24.42578125" bestFit="1" customWidth="1"/>
    <col min="38" max="38" width="63.5703125" bestFit="1" customWidth="1"/>
    <col min="39" max="39" width="25.42578125" customWidth="1"/>
    <col min="40" max="40" width="50.5703125" bestFit="1" customWidth="1"/>
    <col min="41" max="41" width="26.140625" customWidth="1"/>
    <col min="42" max="42" width="20.85546875" customWidth="1"/>
    <col min="43" max="43" width="62.85546875" bestFit="1" customWidth="1"/>
    <col min="44" max="44" width="56.85546875" bestFit="1" customWidth="1"/>
    <col min="45" max="59" width="25.7109375" customWidth="1"/>
    <col min="60" max="60" width="67.140625" bestFit="1" customWidth="1"/>
    <col min="61" max="64" width="25.7109375" customWidth="1"/>
    <col min="65" max="65" width="66.7109375" bestFit="1" customWidth="1"/>
    <col min="66" max="66" width="67.85546875" bestFit="1" customWidth="1"/>
    <col min="67" max="69" width="25.7109375" customWidth="1"/>
    <col min="70" max="70" width="49.5703125" bestFit="1" customWidth="1"/>
    <col min="71" max="72" width="25.7109375" customWidth="1"/>
    <col min="73" max="73" width="57.140625" bestFit="1" customWidth="1"/>
    <col min="74" max="74" width="63.140625" bestFit="1" customWidth="1"/>
    <col min="75" max="75" width="49.5703125" bestFit="1" customWidth="1"/>
    <col min="76" max="77" width="25.7109375" customWidth="1"/>
    <col min="78" max="78" width="58.140625" bestFit="1" customWidth="1"/>
    <col min="79" max="79" width="61.7109375" bestFit="1" customWidth="1"/>
    <col min="80" max="81" width="25.7109375" customWidth="1"/>
    <col min="82" max="82" width="61.140625" bestFit="1" customWidth="1"/>
    <col min="83" max="86" width="25.7109375" customWidth="1"/>
    <col min="87" max="87" width="40" bestFit="1" customWidth="1"/>
    <col min="88" max="88" width="37.7109375" bestFit="1" customWidth="1"/>
    <col min="89" max="89" width="34.5703125" bestFit="1" customWidth="1"/>
    <col min="90" max="90" width="41.42578125" bestFit="1" customWidth="1"/>
    <col min="91" max="91" width="37.7109375" bestFit="1" customWidth="1"/>
    <col min="92" max="92" width="40" bestFit="1" customWidth="1"/>
    <col min="93" max="93" width="36.5703125" bestFit="1" customWidth="1"/>
    <col min="94" max="94" width="37.42578125" bestFit="1" customWidth="1"/>
    <col min="95" max="95" width="36.85546875" bestFit="1" customWidth="1"/>
    <col min="96" max="96" width="18.140625" bestFit="1" customWidth="1"/>
    <col min="97" max="97" width="19.42578125" bestFit="1" customWidth="1"/>
    <col min="98" max="98" width="5.42578125" customWidth="1"/>
  </cols>
  <sheetData>
    <row r="1" spans="1:95" x14ac:dyDescent="0.2">
      <c r="A1" t="s">
        <v>271</v>
      </c>
    </row>
    <row r="2" spans="1:95" x14ac:dyDescent="0.2">
      <c r="A2" t="s">
        <v>272</v>
      </c>
      <c r="B2" t="s">
        <v>273</v>
      </c>
      <c r="C2" s="1" t="s">
        <v>423</v>
      </c>
      <c r="D2" s="1" t="s">
        <v>424</v>
      </c>
      <c r="E2" t="s">
        <v>425</v>
      </c>
      <c r="F2" t="s">
        <v>426</v>
      </c>
      <c r="G2" t="s">
        <v>427</v>
      </c>
      <c r="H2" t="s">
        <v>428</v>
      </c>
      <c r="I2" t="s">
        <v>429</v>
      </c>
      <c r="J2" t="s">
        <v>430</v>
      </c>
      <c r="K2" t="s">
        <v>431</v>
      </c>
      <c r="L2" t="s">
        <v>432</v>
      </c>
      <c r="M2" t="s">
        <v>433</v>
      </c>
      <c r="N2" t="s">
        <v>434</v>
      </c>
      <c r="O2" t="s">
        <v>435</v>
      </c>
      <c r="P2" t="s">
        <v>436</v>
      </c>
      <c r="Q2" t="s">
        <v>437</v>
      </c>
      <c r="R2" t="s">
        <v>438</v>
      </c>
      <c r="S2" t="s">
        <v>439</v>
      </c>
      <c r="T2" t="s">
        <v>440</v>
      </c>
      <c r="U2" t="s">
        <v>441</v>
      </c>
      <c r="V2" t="s">
        <v>442</v>
      </c>
      <c r="W2" t="s">
        <v>443</v>
      </c>
      <c r="X2" t="s">
        <v>444</v>
      </c>
      <c r="Y2" t="s">
        <v>445</v>
      </c>
      <c r="Z2" t="s">
        <v>446</v>
      </c>
      <c r="AA2" t="s">
        <v>447</v>
      </c>
      <c r="AB2" t="s">
        <v>448</v>
      </c>
      <c r="AC2" t="s">
        <v>449</v>
      </c>
      <c r="AD2" t="s">
        <v>450</v>
      </c>
      <c r="AE2" t="s">
        <v>451</v>
      </c>
      <c r="AF2" t="s">
        <v>274</v>
      </c>
      <c r="AG2" t="s">
        <v>275</v>
      </c>
      <c r="AH2" t="s">
        <v>276</v>
      </c>
      <c r="AI2" t="s">
        <v>277</v>
      </c>
      <c r="AJ2" t="s">
        <v>278</v>
      </c>
      <c r="AK2" t="s">
        <v>279</v>
      </c>
      <c r="AL2" t="s">
        <v>280</v>
      </c>
      <c r="AM2" t="s">
        <v>281</v>
      </c>
      <c r="AN2" t="s">
        <v>282</v>
      </c>
      <c r="AO2" t="s">
        <v>283</v>
      </c>
      <c r="AP2" t="s">
        <v>284</v>
      </c>
      <c r="AQ2" t="s">
        <v>285</v>
      </c>
      <c r="AR2" t="s">
        <v>286</v>
      </c>
      <c r="AS2" t="s">
        <v>287</v>
      </c>
      <c r="AT2" t="s">
        <v>288</v>
      </c>
      <c r="AU2" t="s">
        <v>289</v>
      </c>
      <c r="AV2" t="s">
        <v>290</v>
      </c>
      <c r="AW2" t="s">
        <v>291</v>
      </c>
      <c r="AX2" t="s">
        <v>292</v>
      </c>
      <c r="AY2" t="s">
        <v>293</v>
      </c>
      <c r="AZ2" t="s">
        <v>294</v>
      </c>
      <c r="BA2" t="s">
        <v>295</v>
      </c>
      <c r="BB2" t="s">
        <v>296</v>
      </c>
      <c r="BC2" t="s">
        <v>297</v>
      </c>
      <c r="BD2" t="s">
        <v>298</v>
      </c>
      <c r="BE2" t="s">
        <v>299</v>
      </c>
      <c r="BF2" t="s">
        <v>300</v>
      </c>
      <c r="BG2" t="s">
        <v>301</v>
      </c>
      <c r="BH2" t="s">
        <v>302</v>
      </c>
      <c r="BI2" t="s">
        <v>303</v>
      </c>
      <c r="BJ2" t="s">
        <v>304</v>
      </c>
      <c r="BK2" t="s">
        <v>305</v>
      </c>
      <c r="BL2" t="s">
        <v>306</v>
      </c>
      <c r="BM2" t="s">
        <v>307</v>
      </c>
      <c r="BN2" t="s">
        <v>308</v>
      </c>
      <c r="BO2" t="s">
        <v>309</v>
      </c>
      <c r="BP2" t="s">
        <v>310</v>
      </c>
      <c r="BQ2" t="s">
        <v>311</v>
      </c>
      <c r="BR2" t="s">
        <v>312</v>
      </c>
      <c r="BS2" t="s">
        <v>313</v>
      </c>
      <c r="BT2" t="s">
        <v>314</v>
      </c>
      <c r="BU2" t="s">
        <v>315</v>
      </c>
      <c r="BV2" t="s">
        <v>316</v>
      </c>
      <c r="BW2" t="s">
        <v>317</v>
      </c>
      <c r="BX2" t="s">
        <v>318</v>
      </c>
      <c r="BY2" t="s">
        <v>319</v>
      </c>
      <c r="BZ2" t="s">
        <v>320</v>
      </c>
      <c r="CA2" t="s">
        <v>321</v>
      </c>
      <c r="CB2" t="s">
        <v>452</v>
      </c>
      <c r="CC2" t="s">
        <v>453</v>
      </c>
      <c r="CD2" t="s">
        <v>322</v>
      </c>
      <c r="CE2" t="s">
        <v>323</v>
      </c>
      <c r="CF2" t="s">
        <v>324</v>
      </c>
      <c r="CG2" t="s">
        <v>325</v>
      </c>
      <c r="CH2" t="s">
        <v>326</v>
      </c>
      <c r="CI2" t="s">
        <v>327</v>
      </c>
      <c r="CJ2" t="s">
        <v>2428</v>
      </c>
      <c r="CK2" t="s">
        <v>328</v>
      </c>
      <c r="CL2" t="s">
        <v>329</v>
      </c>
      <c r="CM2" t="s">
        <v>2429</v>
      </c>
      <c r="CN2" t="s">
        <v>330</v>
      </c>
      <c r="CO2" t="s">
        <v>2430</v>
      </c>
      <c r="CP2" t="s">
        <v>331</v>
      </c>
      <c r="CQ2" t="s">
        <v>332</v>
      </c>
    </row>
    <row r="3" spans="1:95" x14ac:dyDescent="0.2">
      <c r="A3" t="s">
        <v>333</v>
      </c>
      <c r="B3">
        <v>1</v>
      </c>
      <c r="C3" s="1"/>
      <c r="AE3" s="1"/>
      <c r="AF3" t="s">
        <v>2431</v>
      </c>
      <c r="AG3" t="s">
        <v>2432</v>
      </c>
      <c r="AH3" t="s">
        <v>334</v>
      </c>
      <c r="AI3" s="20" t="s">
        <v>2433</v>
      </c>
      <c r="AJ3" t="s">
        <v>335</v>
      </c>
      <c r="AK3" t="s">
        <v>336</v>
      </c>
      <c r="AL3" t="s">
        <v>2434</v>
      </c>
      <c r="AM3" t="s">
        <v>454</v>
      </c>
      <c r="CI3" t="s">
        <v>337</v>
      </c>
      <c r="CJ3" t="s">
        <v>2435</v>
      </c>
      <c r="CK3">
        <v>45891</v>
      </c>
      <c r="CL3" t="s">
        <v>2434</v>
      </c>
      <c r="CM3" t="s">
        <v>2436</v>
      </c>
      <c r="CN3">
        <v>45891</v>
      </c>
      <c r="CP3" t="s">
        <v>338</v>
      </c>
      <c r="CQ3" t="s">
        <v>2437</v>
      </c>
    </row>
    <row r="4" spans="1:95" x14ac:dyDescent="0.2">
      <c r="A4" t="s">
        <v>333</v>
      </c>
      <c r="B4">
        <v>2</v>
      </c>
      <c r="C4" s="1"/>
      <c r="AE4" s="1"/>
      <c r="BR4" t="s">
        <v>2438</v>
      </c>
      <c r="BS4" t="s">
        <v>2439</v>
      </c>
      <c r="BT4" t="s">
        <v>335</v>
      </c>
      <c r="BU4" t="s">
        <v>2440</v>
      </c>
      <c r="BV4" t="s">
        <v>2441</v>
      </c>
      <c r="CI4" t="s">
        <v>337</v>
      </c>
      <c r="CJ4" t="s">
        <v>2435</v>
      </c>
      <c r="CK4">
        <v>45891</v>
      </c>
      <c r="CL4" t="s">
        <v>2434</v>
      </c>
      <c r="CM4" t="s">
        <v>2436</v>
      </c>
      <c r="CN4">
        <v>45891</v>
      </c>
      <c r="CP4" t="s">
        <v>338</v>
      </c>
      <c r="CQ4" t="s">
        <v>2437</v>
      </c>
    </row>
    <row r="5" spans="1:95" x14ac:dyDescent="0.2">
      <c r="A5" t="s">
        <v>333</v>
      </c>
      <c r="B5">
        <v>3</v>
      </c>
      <c r="C5" s="1"/>
      <c r="AE5" s="1"/>
      <c r="AN5" t="s">
        <v>2442</v>
      </c>
      <c r="AO5" t="s">
        <v>2443</v>
      </c>
      <c r="AP5" t="s">
        <v>335</v>
      </c>
      <c r="AQ5" t="s">
        <v>2444</v>
      </c>
      <c r="CI5" t="s">
        <v>337</v>
      </c>
      <c r="CJ5" t="s">
        <v>2435</v>
      </c>
      <c r="CK5">
        <v>45891</v>
      </c>
      <c r="CL5" t="s">
        <v>2434</v>
      </c>
      <c r="CM5" t="s">
        <v>2436</v>
      </c>
      <c r="CN5">
        <v>45891</v>
      </c>
      <c r="CP5" t="s">
        <v>338</v>
      </c>
      <c r="CQ5" t="s">
        <v>2437</v>
      </c>
    </row>
    <row r="6" spans="1:95" ht="25.5" x14ac:dyDescent="0.2">
      <c r="A6" t="s">
        <v>333</v>
      </c>
      <c r="B6">
        <v>4</v>
      </c>
      <c r="C6" s="1"/>
      <c r="AE6" s="1"/>
      <c r="AR6" t="s">
        <v>2445</v>
      </c>
      <c r="AS6">
        <v>14</v>
      </c>
      <c r="AT6">
        <v>14</v>
      </c>
      <c r="AU6" t="s">
        <v>2446</v>
      </c>
      <c r="AV6" s="19" t="s">
        <v>2447</v>
      </c>
      <c r="AW6" t="s">
        <v>2448</v>
      </c>
      <c r="AX6" t="s">
        <v>339</v>
      </c>
      <c r="AY6">
        <v>45890</v>
      </c>
      <c r="BA6" t="s">
        <v>499</v>
      </c>
      <c r="BB6" t="s">
        <v>2449</v>
      </c>
      <c r="BD6">
        <v>14350229</v>
      </c>
      <c r="BE6">
        <v>14350229</v>
      </c>
      <c r="BF6">
        <v>103126</v>
      </c>
      <c r="BG6">
        <v>103126</v>
      </c>
      <c r="BH6">
        <v>45891.113819444443</v>
      </c>
      <c r="BI6" t="s">
        <v>2450</v>
      </c>
      <c r="BJ6" t="s">
        <v>340</v>
      </c>
      <c r="BK6" t="s">
        <v>341</v>
      </c>
      <c r="BL6" t="s">
        <v>2451</v>
      </c>
      <c r="BM6" t="s">
        <v>456</v>
      </c>
      <c r="BN6">
        <v>45883</v>
      </c>
      <c r="BO6">
        <v>45890</v>
      </c>
      <c r="BP6" t="s">
        <v>2452</v>
      </c>
      <c r="BQ6" t="s">
        <v>455</v>
      </c>
      <c r="CI6" t="s">
        <v>337</v>
      </c>
      <c r="CJ6" t="s">
        <v>2435</v>
      </c>
      <c r="CK6">
        <v>45891</v>
      </c>
      <c r="CL6" t="s">
        <v>2434</v>
      </c>
      <c r="CM6" t="s">
        <v>2436</v>
      </c>
      <c r="CN6">
        <v>45891</v>
      </c>
      <c r="CP6" t="s">
        <v>338</v>
      </c>
      <c r="CQ6" t="s">
        <v>2437</v>
      </c>
    </row>
    <row r="7" spans="1:95" ht="25.5" x14ac:dyDescent="0.2">
      <c r="A7" t="s">
        <v>333</v>
      </c>
      <c r="B7">
        <v>4</v>
      </c>
      <c r="C7" s="1"/>
      <c r="K7" s="2"/>
      <c r="AE7" s="1"/>
      <c r="AR7" t="s">
        <v>2445</v>
      </c>
      <c r="AS7">
        <v>13</v>
      </c>
      <c r="AT7">
        <v>13</v>
      </c>
      <c r="AU7" t="s">
        <v>2446</v>
      </c>
      <c r="AV7" s="19" t="s">
        <v>2453</v>
      </c>
      <c r="AW7" t="s">
        <v>2454</v>
      </c>
      <c r="AX7" t="s">
        <v>339</v>
      </c>
      <c r="AY7" s="19">
        <v>45890</v>
      </c>
      <c r="BA7" t="s">
        <v>499</v>
      </c>
      <c r="BB7" t="s">
        <v>2449</v>
      </c>
      <c r="BD7">
        <v>14350229</v>
      </c>
      <c r="BF7">
        <v>103126</v>
      </c>
      <c r="BH7">
        <v>45891.113819444443</v>
      </c>
      <c r="BI7" t="s">
        <v>2450</v>
      </c>
      <c r="BJ7" t="s">
        <v>340</v>
      </c>
      <c r="BK7" t="s">
        <v>341</v>
      </c>
      <c r="BL7" t="s">
        <v>2451</v>
      </c>
      <c r="BM7" t="s">
        <v>456</v>
      </c>
      <c r="BN7">
        <v>45883</v>
      </c>
      <c r="BO7">
        <v>45890</v>
      </c>
      <c r="BP7" t="s">
        <v>2452</v>
      </c>
      <c r="BQ7" t="s">
        <v>455</v>
      </c>
      <c r="CB7" s="19"/>
      <c r="CI7" t="s">
        <v>337</v>
      </c>
      <c r="CJ7" t="s">
        <v>2435</v>
      </c>
      <c r="CK7">
        <v>45891</v>
      </c>
      <c r="CL7" t="s">
        <v>2434</v>
      </c>
      <c r="CM7" t="s">
        <v>2436</v>
      </c>
      <c r="CN7">
        <v>45891</v>
      </c>
      <c r="CP7" t="s">
        <v>338</v>
      </c>
      <c r="CQ7" t="s">
        <v>2437</v>
      </c>
    </row>
    <row r="8" spans="1:95" ht="25.5" x14ac:dyDescent="0.2">
      <c r="A8" t="s">
        <v>333</v>
      </c>
      <c r="B8">
        <v>4</v>
      </c>
      <c r="C8" s="1"/>
      <c r="AE8" s="1"/>
      <c r="AR8" t="s">
        <v>2445</v>
      </c>
      <c r="AS8">
        <v>15</v>
      </c>
      <c r="AT8">
        <v>15</v>
      </c>
      <c r="AU8" t="s">
        <v>2446</v>
      </c>
      <c r="AV8" s="19" t="s">
        <v>2455</v>
      </c>
      <c r="AW8" t="s">
        <v>2456</v>
      </c>
      <c r="AX8" t="s">
        <v>339</v>
      </c>
      <c r="AY8" s="19">
        <v>45890</v>
      </c>
      <c r="BA8" t="s">
        <v>499</v>
      </c>
      <c r="BB8" t="s">
        <v>2449</v>
      </c>
      <c r="BD8">
        <v>14350229</v>
      </c>
      <c r="BF8">
        <v>103126</v>
      </c>
      <c r="BH8">
        <v>45891.113819444443</v>
      </c>
      <c r="BI8" t="s">
        <v>2450</v>
      </c>
      <c r="BJ8" t="s">
        <v>340</v>
      </c>
      <c r="BK8" t="s">
        <v>341</v>
      </c>
      <c r="BL8" t="s">
        <v>2451</v>
      </c>
      <c r="BM8" t="s">
        <v>456</v>
      </c>
      <c r="BN8">
        <v>45883</v>
      </c>
      <c r="BO8">
        <v>45890</v>
      </c>
      <c r="BP8" t="s">
        <v>2452</v>
      </c>
      <c r="BQ8" t="s">
        <v>455</v>
      </c>
      <c r="CB8" s="19"/>
      <c r="CI8" t="s">
        <v>337</v>
      </c>
      <c r="CJ8" t="s">
        <v>2435</v>
      </c>
      <c r="CK8">
        <v>45891</v>
      </c>
      <c r="CL8" t="s">
        <v>2434</v>
      </c>
      <c r="CM8" t="s">
        <v>2436</v>
      </c>
      <c r="CN8">
        <v>45891</v>
      </c>
      <c r="CP8" t="s">
        <v>338</v>
      </c>
      <c r="CQ8" t="s">
        <v>2437</v>
      </c>
    </row>
    <row r="9" spans="1:95" ht="25.5" x14ac:dyDescent="0.2">
      <c r="A9" t="s">
        <v>333</v>
      </c>
      <c r="B9">
        <v>5</v>
      </c>
      <c r="C9" s="1"/>
      <c r="AE9" s="1"/>
      <c r="AY9" s="19"/>
      <c r="BW9" t="s">
        <v>2457</v>
      </c>
      <c r="BX9" t="s">
        <v>2458</v>
      </c>
      <c r="BY9" t="s">
        <v>335</v>
      </c>
      <c r="BZ9" t="s">
        <v>2453</v>
      </c>
      <c r="CA9">
        <v>45883</v>
      </c>
      <c r="CB9" s="19" t="s">
        <v>2449</v>
      </c>
      <c r="CC9" t="s">
        <v>2459</v>
      </c>
      <c r="CE9" t="s">
        <v>2460</v>
      </c>
      <c r="CF9" t="s">
        <v>2461</v>
      </c>
      <c r="CG9">
        <v>45881</v>
      </c>
      <c r="CH9" t="s">
        <v>457</v>
      </c>
      <c r="CI9" t="s">
        <v>337</v>
      </c>
      <c r="CJ9" t="s">
        <v>2435</v>
      </c>
      <c r="CK9">
        <v>45891</v>
      </c>
      <c r="CL9" t="s">
        <v>2434</v>
      </c>
      <c r="CM9" t="s">
        <v>2436</v>
      </c>
      <c r="CN9">
        <v>45891</v>
      </c>
      <c r="CP9" t="s">
        <v>338</v>
      </c>
      <c r="CQ9" t="s">
        <v>2437</v>
      </c>
    </row>
    <row r="10" spans="1:95" ht="25.5" x14ac:dyDescent="0.2">
      <c r="A10" t="s">
        <v>333</v>
      </c>
      <c r="B10">
        <v>5</v>
      </c>
      <c r="C10" s="1"/>
      <c r="AE10" s="1"/>
      <c r="AY10" s="19"/>
      <c r="BW10" t="s">
        <v>2457</v>
      </c>
      <c r="BX10" t="s">
        <v>2458</v>
      </c>
      <c r="BY10" t="s">
        <v>335</v>
      </c>
      <c r="BZ10" t="s">
        <v>2453</v>
      </c>
      <c r="CA10">
        <v>45883</v>
      </c>
      <c r="CB10" s="19" t="s">
        <v>2449</v>
      </c>
      <c r="CC10" t="s">
        <v>2462</v>
      </c>
      <c r="CE10" t="s">
        <v>2460</v>
      </c>
      <c r="CF10" t="s">
        <v>2461</v>
      </c>
      <c r="CG10">
        <v>45881</v>
      </c>
      <c r="CH10" t="s">
        <v>457</v>
      </c>
      <c r="CI10" t="s">
        <v>337</v>
      </c>
      <c r="CJ10" t="s">
        <v>2435</v>
      </c>
      <c r="CK10">
        <v>45891</v>
      </c>
      <c r="CL10" t="s">
        <v>2434</v>
      </c>
      <c r="CM10" t="s">
        <v>2436</v>
      </c>
      <c r="CN10">
        <v>45891</v>
      </c>
      <c r="CP10" t="s">
        <v>338</v>
      </c>
      <c r="CQ10" t="s">
        <v>2437</v>
      </c>
    </row>
    <row r="11" spans="1:95" ht="25.5" x14ac:dyDescent="0.2">
      <c r="A11" t="s">
        <v>333</v>
      </c>
      <c r="B11">
        <v>5</v>
      </c>
      <c r="C11" s="1"/>
      <c r="AE11" s="1"/>
      <c r="AY11" s="19"/>
      <c r="BW11" t="s">
        <v>2457</v>
      </c>
      <c r="BX11" t="s">
        <v>2458</v>
      </c>
      <c r="BY11" t="s">
        <v>335</v>
      </c>
      <c r="BZ11" t="s">
        <v>2453</v>
      </c>
      <c r="CA11">
        <v>45883</v>
      </c>
      <c r="CB11" s="19" t="s">
        <v>2449</v>
      </c>
      <c r="CC11" t="s">
        <v>2463</v>
      </c>
      <c r="CE11" t="s">
        <v>2460</v>
      </c>
      <c r="CF11" t="s">
        <v>2461</v>
      </c>
      <c r="CG11">
        <v>45881</v>
      </c>
      <c r="CH11" t="s">
        <v>457</v>
      </c>
      <c r="CI11" t="s">
        <v>337</v>
      </c>
      <c r="CJ11" t="s">
        <v>2435</v>
      </c>
      <c r="CK11">
        <v>45891</v>
      </c>
      <c r="CL11" t="s">
        <v>2434</v>
      </c>
      <c r="CM11" t="s">
        <v>2436</v>
      </c>
      <c r="CN11">
        <v>45891</v>
      </c>
      <c r="CP11" t="s">
        <v>338</v>
      </c>
      <c r="CQ11" t="s">
        <v>2437</v>
      </c>
    </row>
    <row r="12" spans="1:95" ht="25.5" x14ac:dyDescent="0.2">
      <c r="A12" t="s">
        <v>333</v>
      </c>
      <c r="B12">
        <v>5</v>
      </c>
      <c r="C12" s="1"/>
      <c r="AE12" s="1"/>
      <c r="AY12" s="19"/>
      <c r="BW12" t="s">
        <v>2457</v>
      </c>
      <c r="BX12" t="s">
        <v>2458</v>
      </c>
      <c r="BY12" t="s">
        <v>335</v>
      </c>
      <c r="BZ12" t="s">
        <v>2453</v>
      </c>
      <c r="CA12">
        <v>45883</v>
      </c>
      <c r="CB12" s="19" t="s">
        <v>2449</v>
      </c>
      <c r="CC12" t="s">
        <v>2464</v>
      </c>
      <c r="CE12" t="s">
        <v>2460</v>
      </c>
      <c r="CF12" t="s">
        <v>2461</v>
      </c>
      <c r="CG12">
        <v>45881</v>
      </c>
      <c r="CH12" t="s">
        <v>457</v>
      </c>
      <c r="CI12" t="s">
        <v>337</v>
      </c>
      <c r="CJ12" t="s">
        <v>2435</v>
      </c>
      <c r="CK12">
        <v>45891</v>
      </c>
      <c r="CL12" t="s">
        <v>2434</v>
      </c>
      <c r="CM12" t="s">
        <v>2436</v>
      </c>
      <c r="CN12">
        <v>45891</v>
      </c>
      <c r="CP12" t="s">
        <v>338</v>
      </c>
      <c r="CQ12" t="s">
        <v>2437</v>
      </c>
    </row>
    <row r="13" spans="1:95" ht="25.5" x14ac:dyDescent="0.2">
      <c r="A13" t="s">
        <v>333</v>
      </c>
      <c r="B13">
        <v>5</v>
      </c>
      <c r="C13" s="1"/>
      <c r="AE13" s="1"/>
      <c r="AY13" s="19"/>
      <c r="BW13" t="s">
        <v>2457</v>
      </c>
      <c r="BX13" t="s">
        <v>2458</v>
      </c>
      <c r="BY13" t="s">
        <v>335</v>
      </c>
      <c r="BZ13" t="s">
        <v>2453</v>
      </c>
      <c r="CA13">
        <v>45883</v>
      </c>
      <c r="CB13" s="19" t="s">
        <v>2449</v>
      </c>
      <c r="CC13" t="s">
        <v>2465</v>
      </c>
      <c r="CE13" t="s">
        <v>2460</v>
      </c>
      <c r="CF13" t="s">
        <v>2461</v>
      </c>
      <c r="CG13">
        <v>45881</v>
      </c>
      <c r="CH13" t="s">
        <v>457</v>
      </c>
      <c r="CI13" t="s">
        <v>337</v>
      </c>
      <c r="CJ13" t="s">
        <v>2435</v>
      </c>
      <c r="CK13">
        <v>45891</v>
      </c>
      <c r="CL13" t="s">
        <v>2434</v>
      </c>
      <c r="CM13" t="s">
        <v>2436</v>
      </c>
      <c r="CN13">
        <v>45891</v>
      </c>
      <c r="CP13" t="s">
        <v>338</v>
      </c>
      <c r="CQ13" t="s">
        <v>2437</v>
      </c>
    </row>
    <row r="14" spans="1:95" ht="25.5" x14ac:dyDescent="0.2">
      <c r="A14" t="s">
        <v>333</v>
      </c>
      <c r="B14">
        <v>5</v>
      </c>
      <c r="C14" s="1"/>
      <c r="AE14" s="1"/>
      <c r="AY14" s="19"/>
      <c r="BW14" t="s">
        <v>2457</v>
      </c>
      <c r="BX14" t="s">
        <v>2458</v>
      </c>
      <c r="BY14" t="s">
        <v>335</v>
      </c>
      <c r="BZ14" t="s">
        <v>2453</v>
      </c>
      <c r="CA14">
        <v>45883</v>
      </c>
      <c r="CB14" s="19" t="s">
        <v>2449</v>
      </c>
      <c r="CC14" t="s">
        <v>2466</v>
      </c>
      <c r="CE14" t="s">
        <v>2460</v>
      </c>
      <c r="CF14" t="s">
        <v>2461</v>
      </c>
      <c r="CG14">
        <v>45881</v>
      </c>
      <c r="CH14" t="s">
        <v>457</v>
      </c>
      <c r="CI14" t="s">
        <v>337</v>
      </c>
      <c r="CJ14" t="s">
        <v>2435</v>
      </c>
      <c r="CK14">
        <v>45891</v>
      </c>
      <c r="CL14" t="s">
        <v>2434</v>
      </c>
      <c r="CM14" t="s">
        <v>2436</v>
      </c>
      <c r="CN14">
        <v>45891</v>
      </c>
      <c r="CP14" t="s">
        <v>338</v>
      </c>
      <c r="CQ14" t="s">
        <v>2437</v>
      </c>
    </row>
    <row r="15" spans="1:95" ht="25.5" x14ac:dyDescent="0.2">
      <c r="A15" s="3" t="s">
        <v>333</v>
      </c>
      <c r="B15">
        <v>5</v>
      </c>
      <c r="C15" s="1"/>
      <c r="AE15" s="1"/>
      <c r="AY15" s="19"/>
      <c r="BW15" t="s">
        <v>2457</v>
      </c>
      <c r="BX15" t="s">
        <v>2458</v>
      </c>
      <c r="BY15" t="s">
        <v>335</v>
      </c>
      <c r="BZ15" t="s">
        <v>2453</v>
      </c>
      <c r="CA15">
        <v>45883</v>
      </c>
      <c r="CB15" s="19" t="s">
        <v>2449</v>
      </c>
      <c r="CC15" t="s">
        <v>2467</v>
      </c>
      <c r="CE15" t="s">
        <v>2460</v>
      </c>
      <c r="CF15" t="s">
        <v>2461</v>
      </c>
      <c r="CG15">
        <v>45881</v>
      </c>
      <c r="CH15" t="s">
        <v>457</v>
      </c>
      <c r="CI15" t="s">
        <v>337</v>
      </c>
      <c r="CJ15" t="s">
        <v>2435</v>
      </c>
      <c r="CK15">
        <v>45891</v>
      </c>
      <c r="CL15" t="s">
        <v>2434</v>
      </c>
      <c r="CM15" t="s">
        <v>2436</v>
      </c>
      <c r="CN15">
        <v>45891</v>
      </c>
      <c r="CP15" t="s">
        <v>338</v>
      </c>
      <c r="CQ15" t="s">
        <v>2437</v>
      </c>
    </row>
    <row r="16" spans="1:95" ht="25.5" x14ac:dyDescent="0.2">
      <c r="A16" t="s">
        <v>333</v>
      </c>
      <c r="B16">
        <v>5</v>
      </c>
      <c r="C16" s="1"/>
      <c r="AE16" s="1"/>
      <c r="AY16" s="19"/>
      <c r="BB16" s="20"/>
      <c r="BP16" s="20"/>
      <c r="BW16" t="s">
        <v>2457</v>
      </c>
      <c r="BX16" t="s">
        <v>2458</v>
      </c>
      <c r="BY16" t="s">
        <v>335</v>
      </c>
      <c r="BZ16" t="s">
        <v>2453</v>
      </c>
      <c r="CA16">
        <v>45883</v>
      </c>
      <c r="CB16" s="19" t="s">
        <v>2449</v>
      </c>
      <c r="CC16" t="s">
        <v>2468</v>
      </c>
      <c r="CE16" t="s">
        <v>2460</v>
      </c>
      <c r="CF16" t="s">
        <v>2461</v>
      </c>
      <c r="CG16">
        <v>45881</v>
      </c>
      <c r="CH16" t="s">
        <v>457</v>
      </c>
      <c r="CI16" t="s">
        <v>337</v>
      </c>
      <c r="CJ16" t="s">
        <v>2435</v>
      </c>
      <c r="CK16">
        <v>45891</v>
      </c>
      <c r="CL16" t="s">
        <v>2434</v>
      </c>
      <c r="CM16" t="s">
        <v>2436</v>
      </c>
      <c r="CN16">
        <v>45891</v>
      </c>
      <c r="CP16" t="s">
        <v>338</v>
      </c>
      <c r="CQ16" t="s">
        <v>2437</v>
      </c>
    </row>
    <row r="17" spans="1:95" ht="25.5" x14ac:dyDescent="0.2">
      <c r="A17" t="s">
        <v>333</v>
      </c>
      <c r="B17">
        <v>5</v>
      </c>
      <c r="C17" s="1"/>
      <c r="AE17" s="1"/>
      <c r="AY17" s="19"/>
      <c r="BW17" t="s">
        <v>2457</v>
      </c>
      <c r="BX17" t="s">
        <v>2458</v>
      </c>
      <c r="BY17" t="s">
        <v>335</v>
      </c>
      <c r="BZ17" t="s">
        <v>2453</v>
      </c>
      <c r="CA17">
        <v>45883</v>
      </c>
      <c r="CB17" s="19" t="s">
        <v>2449</v>
      </c>
      <c r="CC17" t="s">
        <v>2469</v>
      </c>
      <c r="CE17" t="s">
        <v>2460</v>
      </c>
      <c r="CF17" t="s">
        <v>2461</v>
      </c>
      <c r="CG17">
        <v>45881</v>
      </c>
      <c r="CH17" t="s">
        <v>457</v>
      </c>
      <c r="CI17" t="s">
        <v>337</v>
      </c>
      <c r="CJ17" t="s">
        <v>2435</v>
      </c>
      <c r="CK17">
        <v>45891</v>
      </c>
      <c r="CL17" t="s">
        <v>2434</v>
      </c>
      <c r="CM17" t="s">
        <v>2436</v>
      </c>
      <c r="CN17">
        <v>45891</v>
      </c>
      <c r="CP17" t="s">
        <v>338</v>
      </c>
      <c r="CQ17" t="s">
        <v>2437</v>
      </c>
    </row>
    <row r="18" spans="1:95" ht="25.5" x14ac:dyDescent="0.2">
      <c r="A18" t="s">
        <v>333</v>
      </c>
      <c r="B18">
        <v>5</v>
      </c>
      <c r="C18" s="1"/>
      <c r="AE18" s="1"/>
      <c r="AY18" s="19"/>
      <c r="BW18" t="s">
        <v>2457</v>
      </c>
      <c r="BX18" t="s">
        <v>2458</v>
      </c>
      <c r="BY18" t="s">
        <v>335</v>
      </c>
      <c r="BZ18" t="s">
        <v>2453</v>
      </c>
      <c r="CA18">
        <v>45883</v>
      </c>
      <c r="CB18" s="19" t="s">
        <v>2449</v>
      </c>
      <c r="CC18" t="s">
        <v>2470</v>
      </c>
      <c r="CE18" t="s">
        <v>2460</v>
      </c>
      <c r="CF18" t="s">
        <v>2461</v>
      </c>
      <c r="CG18">
        <v>45881</v>
      </c>
      <c r="CH18" t="s">
        <v>457</v>
      </c>
      <c r="CI18" t="s">
        <v>337</v>
      </c>
      <c r="CJ18" t="s">
        <v>2435</v>
      </c>
      <c r="CK18">
        <v>45891</v>
      </c>
      <c r="CL18" t="s">
        <v>2434</v>
      </c>
      <c r="CM18" t="s">
        <v>2436</v>
      </c>
      <c r="CN18">
        <v>45891</v>
      </c>
      <c r="CP18" t="s">
        <v>338</v>
      </c>
      <c r="CQ18" t="s">
        <v>2437</v>
      </c>
    </row>
    <row r="19" spans="1:95" ht="25.5" x14ac:dyDescent="0.2">
      <c r="A19" t="s">
        <v>333</v>
      </c>
      <c r="B19">
        <v>5</v>
      </c>
      <c r="C19" s="1"/>
      <c r="AE19" s="1"/>
      <c r="AY19" s="19"/>
      <c r="BW19" t="s">
        <v>2457</v>
      </c>
      <c r="BX19" t="s">
        <v>2458</v>
      </c>
      <c r="BY19" t="s">
        <v>335</v>
      </c>
      <c r="BZ19" t="s">
        <v>2453</v>
      </c>
      <c r="CA19">
        <v>45883</v>
      </c>
      <c r="CB19" s="19" t="s">
        <v>2449</v>
      </c>
      <c r="CC19" t="s">
        <v>2471</v>
      </c>
      <c r="CE19" t="s">
        <v>2460</v>
      </c>
      <c r="CF19" t="s">
        <v>2461</v>
      </c>
      <c r="CG19">
        <v>45881</v>
      </c>
      <c r="CH19" t="s">
        <v>457</v>
      </c>
      <c r="CI19" t="s">
        <v>337</v>
      </c>
      <c r="CJ19" t="s">
        <v>2435</v>
      </c>
      <c r="CK19">
        <v>45891</v>
      </c>
      <c r="CL19" t="s">
        <v>2434</v>
      </c>
      <c r="CM19" t="s">
        <v>2436</v>
      </c>
      <c r="CN19">
        <v>45891</v>
      </c>
      <c r="CP19" t="s">
        <v>338</v>
      </c>
      <c r="CQ19" t="s">
        <v>2437</v>
      </c>
    </row>
    <row r="20" spans="1:95" ht="25.5" x14ac:dyDescent="0.2">
      <c r="A20" t="s">
        <v>333</v>
      </c>
      <c r="B20">
        <v>5</v>
      </c>
      <c r="C20" s="1"/>
      <c r="AE20" s="1"/>
      <c r="AY20" s="19"/>
      <c r="BW20" t="s">
        <v>2457</v>
      </c>
      <c r="BX20" t="s">
        <v>2458</v>
      </c>
      <c r="BY20" t="s">
        <v>335</v>
      </c>
      <c r="BZ20" t="s">
        <v>2453</v>
      </c>
      <c r="CA20">
        <v>45883</v>
      </c>
      <c r="CB20" s="19" t="s">
        <v>2449</v>
      </c>
      <c r="CC20" t="s">
        <v>2472</v>
      </c>
      <c r="CE20" t="s">
        <v>2460</v>
      </c>
      <c r="CF20" t="s">
        <v>2461</v>
      </c>
      <c r="CG20">
        <v>45881</v>
      </c>
      <c r="CH20" t="s">
        <v>457</v>
      </c>
      <c r="CI20" t="s">
        <v>337</v>
      </c>
      <c r="CJ20" t="s">
        <v>2435</v>
      </c>
      <c r="CK20">
        <v>45891</v>
      </c>
      <c r="CL20" t="s">
        <v>2434</v>
      </c>
      <c r="CM20" t="s">
        <v>2436</v>
      </c>
      <c r="CN20">
        <v>45891</v>
      </c>
      <c r="CP20" t="s">
        <v>338</v>
      </c>
      <c r="CQ20" t="s">
        <v>2437</v>
      </c>
    </row>
    <row r="21" spans="1:95" ht="25.5" x14ac:dyDescent="0.2">
      <c r="A21" t="s">
        <v>333</v>
      </c>
      <c r="B21">
        <v>5</v>
      </c>
      <c r="C21" s="1"/>
      <c r="AE21" s="1"/>
      <c r="AY21" s="19"/>
      <c r="BW21" t="s">
        <v>2457</v>
      </c>
      <c r="BX21" t="s">
        <v>2458</v>
      </c>
      <c r="BY21" t="s">
        <v>335</v>
      </c>
      <c r="BZ21" t="s">
        <v>2453</v>
      </c>
      <c r="CA21">
        <v>45883</v>
      </c>
      <c r="CB21" s="19" t="s">
        <v>2449</v>
      </c>
      <c r="CC21" t="s">
        <v>2473</v>
      </c>
      <c r="CE21" t="s">
        <v>2460</v>
      </c>
      <c r="CF21" t="s">
        <v>2461</v>
      </c>
      <c r="CG21">
        <v>45881</v>
      </c>
      <c r="CH21" t="s">
        <v>457</v>
      </c>
      <c r="CI21" t="s">
        <v>337</v>
      </c>
      <c r="CJ21" t="s">
        <v>2435</v>
      </c>
      <c r="CK21">
        <v>45891</v>
      </c>
      <c r="CL21" t="s">
        <v>2434</v>
      </c>
      <c r="CM21" t="s">
        <v>2436</v>
      </c>
      <c r="CN21">
        <v>45891</v>
      </c>
      <c r="CP21" t="s">
        <v>338</v>
      </c>
      <c r="CQ21" t="s">
        <v>2437</v>
      </c>
    </row>
    <row r="22" spans="1:95" ht="25.5" x14ac:dyDescent="0.2">
      <c r="A22" t="s">
        <v>333</v>
      </c>
      <c r="B22">
        <v>5</v>
      </c>
      <c r="C22" s="1"/>
      <c r="AE22" s="1"/>
      <c r="AY22" s="19"/>
      <c r="BW22" t="s">
        <v>2457</v>
      </c>
      <c r="BX22" t="s">
        <v>2458</v>
      </c>
      <c r="BY22" t="s">
        <v>335</v>
      </c>
      <c r="BZ22" t="s">
        <v>2453</v>
      </c>
      <c r="CA22">
        <v>45883</v>
      </c>
      <c r="CB22" s="19" t="s">
        <v>2449</v>
      </c>
      <c r="CC22" t="s">
        <v>2474</v>
      </c>
      <c r="CE22" t="s">
        <v>2460</v>
      </c>
      <c r="CF22" t="s">
        <v>2461</v>
      </c>
      <c r="CG22">
        <v>45881</v>
      </c>
      <c r="CH22" t="s">
        <v>457</v>
      </c>
      <c r="CI22" t="s">
        <v>337</v>
      </c>
      <c r="CJ22" t="s">
        <v>2435</v>
      </c>
      <c r="CK22">
        <v>45891</v>
      </c>
      <c r="CL22" t="s">
        <v>2434</v>
      </c>
      <c r="CM22" t="s">
        <v>2436</v>
      </c>
      <c r="CN22">
        <v>45891</v>
      </c>
      <c r="CP22" t="s">
        <v>338</v>
      </c>
      <c r="CQ22" t="s">
        <v>2437</v>
      </c>
    </row>
    <row r="23" spans="1:95" ht="25.5" x14ac:dyDescent="0.2">
      <c r="A23" t="s">
        <v>333</v>
      </c>
      <c r="B23">
        <v>5</v>
      </c>
      <c r="C23" s="1"/>
      <c r="AE23" s="1"/>
      <c r="AY23" s="19"/>
      <c r="BW23" t="s">
        <v>2457</v>
      </c>
      <c r="BX23" t="s">
        <v>2458</v>
      </c>
      <c r="BY23" t="s">
        <v>335</v>
      </c>
      <c r="BZ23" t="s">
        <v>2453</v>
      </c>
      <c r="CA23">
        <v>45883</v>
      </c>
      <c r="CB23" s="19" t="s">
        <v>2449</v>
      </c>
      <c r="CC23" t="s">
        <v>2475</v>
      </c>
      <c r="CE23" t="s">
        <v>2460</v>
      </c>
      <c r="CF23" t="s">
        <v>2461</v>
      </c>
      <c r="CG23">
        <v>45881</v>
      </c>
      <c r="CH23" t="s">
        <v>457</v>
      </c>
      <c r="CI23" t="s">
        <v>337</v>
      </c>
      <c r="CJ23" t="s">
        <v>2435</v>
      </c>
      <c r="CK23">
        <v>45891</v>
      </c>
      <c r="CL23" t="s">
        <v>2434</v>
      </c>
      <c r="CM23" t="s">
        <v>2436</v>
      </c>
      <c r="CN23">
        <v>45891</v>
      </c>
      <c r="CP23" t="s">
        <v>338</v>
      </c>
      <c r="CQ23" t="s">
        <v>2437</v>
      </c>
    </row>
    <row r="24" spans="1:95" ht="25.5" x14ac:dyDescent="0.2">
      <c r="A24" t="s">
        <v>333</v>
      </c>
      <c r="B24">
        <v>5</v>
      </c>
      <c r="C24" s="1"/>
      <c r="AE24" s="1"/>
      <c r="AY24" s="19"/>
      <c r="BW24" t="s">
        <v>2457</v>
      </c>
      <c r="BX24" t="s">
        <v>2458</v>
      </c>
      <c r="BY24" t="s">
        <v>335</v>
      </c>
      <c r="BZ24" t="s">
        <v>2453</v>
      </c>
      <c r="CA24">
        <v>45883</v>
      </c>
      <c r="CB24" s="19" t="s">
        <v>2449</v>
      </c>
      <c r="CC24" t="s">
        <v>2476</v>
      </c>
      <c r="CE24" t="s">
        <v>2460</v>
      </c>
      <c r="CF24" t="s">
        <v>2461</v>
      </c>
      <c r="CG24">
        <v>45881</v>
      </c>
      <c r="CH24" t="s">
        <v>457</v>
      </c>
      <c r="CI24" t="s">
        <v>337</v>
      </c>
      <c r="CJ24" t="s">
        <v>2435</v>
      </c>
      <c r="CK24">
        <v>45891</v>
      </c>
      <c r="CL24" t="s">
        <v>2434</v>
      </c>
      <c r="CM24" t="s">
        <v>2436</v>
      </c>
      <c r="CN24">
        <v>45891</v>
      </c>
      <c r="CP24" t="s">
        <v>338</v>
      </c>
      <c r="CQ24" t="s">
        <v>2437</v>
      </c>
    </row>
    <row r="25" spans="1:95" ht="25.5" x14ac:dyDescent="0.2">
      <c r="A25" t="s">
        <v>333</v>
      </c>
      <c r="B25">
        <v>5</v>
      </c>
      <c r="C25" s="1"/>
      <c r="AE25" s="1"/>
      <c r="AY25" s="19"/>
      <c r="BW25" t="s">
        <v>2457</v>
      </c>
      <c r="BX25" t="s">
        <v>2458</v>
      </c>
      <c r="BY25" t="s">
        <v>335</v>
      </c>
      <c r="BZ25" t="s">
        <v>2453</v>
      </c>
      <c r="CA25">
        <v>45883</v>
      </c>
      <c r="CB25" s="19" t="s">
        <v>2449</v>
      </c>
      <c r="CC25" t="s">
        <v>2477</v>
      </c>
      <c r="CE25" t="s">
        <v>2460</v>
      </c>
      <c r="CF25" t="s">
        <v>2461</v>
      </c>
      <c r="CG25">
        <v>45881</v>
      </c>
      <c r="CH25" t="s">
        <v>457</v>
      </c>
      <c r="CI25" t="s">
        <v>337</v>
      </c>
      <c r="CJ25" t="s">
        <v>2435</v>
      </c>
      <c r="CK25">
        <v>45891</v>
      </c>
      <c r="CL25" t="s">
        <v>2434</v>
      </c>
      <c r="CM25" t="s">
        <v>2436</v>
      </c>
      <c r="CN25">
        <v>45891</v>
      </c>
      <c r="CP25" t="s">
        <v>338</v>
      </c>
      <c r="CQ25" t="s">
        <v>2437</v>
      </c>
    </row>
    <row r="26" spans="1:95" ht="25.5" x14ac:dyDescent="0.2">
      <c r="A26" t="s">
        <v>333</v>
      </c>
      <c r="B26">
        <v>5</v>
      </c>
      <c r="C26" s="1"/>
      <c r="AE26" s="1"/>
      <c r="AY26" s="19"/>
      <c r="BW26" t="s">
        <v>2457</v>
      </c>
      <c r="BX26" t="s">
        <v>2458</v>
      </c>
      <c r="BY26" t="s">
        <v>335</v>
      </c>
      <c r="BZ26" t="s">
        <v>2453</v>
      </c>
      <c r="CA26">
        <v>45883</v>
      </c>
      <c r="CB26" s="19" t="s">
        <v>2449</v>
      </c>
      <c r="CC26" t="s">
        <v>2478</v>
      </c>
      <c r="CE26" t="s">
        <v>2460</v>
      </c>
      <c r="CF26" t="s">
        <v>2461</v>
      </c>
      <c r="CG26">
        <v>45881</v>
      </c>
      <c r="CH26" t="s">
        <v>457</v>
      </c>
      <c r="CI26" t="s">
        <v>337</v>
      </c>
      <c r="CJ26" t="s">
        <v>2435</v>
      </c>
      <c r="CK26">
        <v>45891</v>
      </c>
      <c r="CL26" t="s">
        <v>2434</v>
      </c>
      <c r="CM26" t="s">
        <v>2436</v>
      </c>
      <c r="CN26">
        <v>45891</v>
      </c>
      <c r="CP26" t="s">
        <v>338</v>
      </c>
      <c r="CQ26" t="s">
        <v>2437</v>
      </c>
    </row>
    <row r="27" spans="1:95" ht="25.5" x14ac:dyDescent="0.2">
      <c r="A27" t="s">
        <v>333</v>
      </c>
      <c r="B27">
        <v>5</v>
      </c>
      <c r="C27" s="1"/>
      <c r="AE27" s="1"/>
      <c r="AY27" s="19"/>
      <c r="BW27" t="s">
        <v>2457</v>
      </c>
      <c r="BX27" t="s">
        <v>2458</v>
      </c>
      <c r="BY27" t="s">
        <v>335</v>
      </c>
      <c r="BZ27" t="s">
        <v>2453</v>
      </c>
      <c r="CA27">
        <v>45883</v>
      </c>
      <c r="CB27" s="19" t="s">
        <v>2449</v>
      </c>
      <c r="CC27" t="s">
        <v>2479</v>
      </c>
      <c r="CE27" t="s">
        <v>2460</v>
      </c>
      <c r="CF27" t="s">
        <v>2461</v>
      </c>
      <c r="CG27">
        <v>45881</v>
      </c>
      <c r="CH27" t="s">
        <v>457</v>
      </c>
      <c r="CI27" t="s">
        <v>337</v>
      </c>
      <c r="CJ27" t="s">
        <v>2435</v>
      </c>
      <c r="CK27">
        <v>45891</v>
      </c>
      <c r="CL27" t="s">
        <v>2434</v>
      </c>
      <c r="CM27" t="s">
        <v>2436</v>
      </c>
      <c r="CN27">
        <v>45891</v>
      </c>
      <c r="CP27" t="s">
        <v>338</v>
      </c>
      <c r="CQ27" t="s">
        <v>2437</v>
      </c>
    </row>
    <row r="28" spans="1:95" ht="25.5" x14ac:dyDescent="0.2">
      <c r="A28" t="s">
        <v>333</v>
      </c>
      <c r="B28">
        <v>5</v>
      </c>
      <c r="C28" s="1"/>
      <c r="AE28" s="1"/>
      <c r="AY28" s="19"/>
      <c r="BW28" t="s">
        <v>2457</v>
      </c>
      <c r="BX28" t="s">
        <v>2458</v>
      </c>
      <c r="BY28" t="s">
        <v>335</v>
      </c>
      <c r="BZ28" t="s">
        <v>2453</v>
      </c>
      <c r="CA28">
        <v>45883</v>
      </c>
      <c r="CB28" s="19" t="s">
        <v>2449</v>
      </c>
      <c r="CC28" t="s">
        <v>2480</v>
      </c>
      <c r="CE28" t="s">
        <v>2460</v>
      </c>
      <c r="CF28" t="s">
        <v>2461</v>
      </c>
      <c r="CG28">
        <v>45881</v>
      </c>
      <c r="CH28" t="s">
        <v>457</v>
      </c>
      <c r="CI28" t="s">
        <v>337</v>
      </c>
      <c r="CJ28" t="s">
        <v>2435</v>
      </c>
      <c r="CK28">
        <v>45891</v>
      </c>
      <c r="CL28" t="s">
        <v>2434</v>
      </c>
      <c r="CM28" t="s">
        <v>2436</v>
      </c>
      <c r="CN28">
        <v>45891</v>
      </c>
      <c r="CP28" t="s">
        <v>338</v>
      </c>
      <c r="CQ28" t="s">
        <v>2437</v>
      </c>
    </row>
    <row r="29" spans="1:95" ht="25.5" x14ac:dyDescent="0.2">
      <c r="A29" t="s">
        <v>333</v>
      </c>
      <c r="B29">
        <v>5</v>
      </c>
      <c r="C29" s="1"/>
      <c r="AE29" s="1"/>
      <c r="AY29" s="19"/>
      <c r="BW29" t="s">
        <v>2457</v>
      </c>
      <c r="BX29" t="s">
        <v>2458</v>
      </c>
      <c r="BY29" t="s">
        <v>335</v>
      </c>
      <c r="BZ29" t="s">
        <v>2453</v>
      </c>
      <c r="CA29">
        <v>45883</v>
      </c>
      <c r="CB29" s="19" t="s">
        <v>2449</v>
      </c>
      <c r="CC29" t="s">
        <v>2481</v>
      </c>
      <c r="CE29" t="s">
        <v>2460</v>
      </c>
      <c r="CF29" t="s">
        <v>2461</v>
      </c>
      <c r="CG29">
        <v>45881</v>
      </c>
      <c r="CH29" t="s">
        <v>457</v>
      </c>
      <c r="CI29" t="s">
        <v>337</v>
      </c>
      <c r="CJ29" t="s">
        <v>2435</v>
      </c>
      <c r="CK29">
        <v>45891</v>
      </c>
      <c r="CL29" t="s">
        <v>2434</v>
      </c>
      <c r="CM29" t="s">
        <v>2436</v>
      </c>
      <c r="CN29">
        <v>45891</v>
      </c>
      <c r="CP29" t="s">
        <v>338</v>
      </c>
      <c r="CQ29" t="s">
        <v>2437</v>
      </c>
    </row>
    <row r="30" spans="1:95" ht="25.5" x14ac:dyDescent="0.2">
      <c r="A30" t="s">
        <v>333</v>
      </c>
      <c r="B30">
        <v>5</v>
      </c>
      <c r="C30" s="1"/>
      <c r="AE30" s="1"/>
      <c r="AY30" s="19"/>
      <c r="BW30" t="s">
        <v>2457</v>
      </c>
      <c r="BX30" t="s">
        <v>2458</v>
      </c>
      <c r="BY30" t="s">
        <v>335</v>
      </c>
      <c r="BZ30" t="s">
        <v>2453</v>
      </c>
      <c r="CA30">
        <v>45883</v>
      </c>
      <c r="CB30" s="19" t="s">
        <v>2449</v>
      </c>
      <c r="CC30" t="s">
        <v>2482</v>
      </c>
      <c r="CE30" t="s">
        <v>2460</v>
      </c>
      <c r="CF30" t="s">
        <v>2461</v>
      </c>
      <c r="CG30">
        <v>45881</v>
      </c>
      <c r="CH30" t="s">
        <v>457</v>
      </c>
      <c r="CI30" t="s">
        <v>337</v>
      </c>
      <c r="CJ30" t="s">
        <v>2435</v>
      </c>
      <c r="CK30">
        <v>45891</v>
      </c>
      <c r="CL30" t="s">
        <v>2434</v>
      </c>
      <c r="CM30" t="s">
        <v>2436</v>
      </c>
      <c r="CN30">
        <v>45891</v>
      </c>
      <c r="CP30" t="s">
        <v>338</v>
      </c>
      <c r="CQ30" t="s">
        <v>2437</v>
      </c>
    </row>
    <row r="31" spans="1:95" ht="25.5" x14ac:dyDescent="0.2">
      <c r="A31" t="s">
        <v>333</v>
      </c>
      <c r="B31">
        <v>5</v>
      </c>
      <c r="C31" s="1"/>
      <c r="AE31" s="1"/>
      <c r="AY31" s="19"/>
      <c r="BW31" t="s">
        <v>2457</v>
      </c>
      <c r="BX31" t="s">
        <v>2458</v>
      </c>
      <c r="BY31" t="s">
        <v>335</v>
      </c>
      <c r="BZ31" t="s">
        <v>2453</v>
      </c>
      <c r="CA31">
        <v>45883</v>
      </c>
      <c r="CB31" s="19" t="s">
        <v>2449</v>
      </c>
      <c r="CC31" t="s">
        <v>2483</v>
      </c>
      <c r="CE31" t="s">
        <v>2460</v>
      </c>
      <c r="CF31" t="s">
        <v>2461</v>
      </c>
      <c r="CG31">
        <v>45881</v>
      </c>
      <c r="CH31" t="s">
        <v>457</v>
      </c>
      <c r="CI31" t="s">
        <v>337</v>
      </c>
      <c r="CJ31" t="s">
        <v>2435</v>
      </c>
      <c r="CK31">
        <v>45891</v>
      </c>
      <c r="CL31" t="s">
        <v>2434</v>
      </c>
      <c r="CM31" t="s">
        <v>2436</v>
      </c>
      <c r="CN31">
        <v>45891</v>
      </c>
      <c r="CP31" t="s">
        <v>338</v>
      </c>
      <c r="CQ31" t="s">
        <v>2437</v>
      </c>
    </row>
    <row r="32" spans="1:95" ht="25.5" x14ac:dyDescent="0.2">
      <c r="A32" t="s">
        <v>333</v>
      </c>
      <c r="B32">
        <v>5</v>
      </c>
      <c r="C32" s="1"/>
      <c r="AE32" s="1"/>
      <c r="AY32" s="19"/>
      <c r="BW32" t="s">
        <v>2457</v>
      </c>
      <c r="BX32" t="s">
        <v>2458</v>
      </c>
      <c r="BY32" t="s">
        <v>335</v>
      </c>
      <c r="BZ32" t="s">
        <v>2453</v>
      </c>
      <c r="CA32">
        <v>45883</v>
      </c>
      <c r="CB32" s="19" t="s">
        <v>2449</v>
      </c>
      <c r="CC32" t="s">
        <v>2484</v>
      </c>
      <c r="CE32" t="s">
        <v>2460</v>
      </c>
      <c r="CF32" t="s">
        <v>2461</v>
      </c>
      <c r="CG32">
        <v>45881</v>
      </c>
      <c r="CH32" t="s">
        <v>457</v>
      </c>
      <c r="CI32" t="s">
        <v>337</v>
      </c>
      <c r="CJ32" t="s">
        <v>2435</v>
      </c>
      <c r="CK32">
        <v>45891</v>
      </c>
      <c r="CL32" t="s">
        <v>2434</v>
      </c>
      <c r="CM32" t="s">
        <v>2436</v>
      </c>
      <c r="CN32">
        <v>45891</v>
      </c>
      <c r="CP32" t="s">
        <v>338</v>
      </c>
      <c r="CQ32" t="s">
        <v>2437</v>
      </c>
    </row>
    <row r="33" spans="1:95" ht="25.5" x14ac:dyDescent="0.2">
      <c r="A33" t="s">
        <v>333</v>
      </c>
      <c r="B33">
        <v>5</v>
      </c>
      <c r="C33" s="1"/>
      <c r="AE33" s="1"/>
      <c r="AY33" s="19"/>
      <c r="BW33" t="s">
        <v>2457</v>
      </c>
      <c r="BX33" t="s">
        <v>2458</v>
      </c>
      <c r="BY33" t="s">
        <v>335</v>
      </c>
      <c r="BZ33" t="s">
        <v>2453</v>
      </c>
      <c r="CA33">
        <v>45883</v>
      </c>
      <c r="CB33" s="19" t="s">
        <v>2449</v>
      </c>
      <c r="CC33" t="s">
        <v>2485</v>
      </c>
      <c r="CE33" t="s">
        <v>2460</v>
      </c>
      <c r="CF33" t="s">
        <v>2461</v>
      </c>
      <c r="CG33">
        <v>45881</v>
      </c>
      <c r="CH33" t="s">
        <v>457</v>
      </c>
      <c r="CI33" t="s">
        <v>337</v>
      </c>
      <c r="CJ33" t="s">
        <v>2435</v>
      </c>
      <c r="CK33">
        <v>45891</v>
      </c>
      <c r="CL33" t="s">
        <v>2434</v>
      </c>
      <c r="CM33" t="s">
        <v>2436</v>
      </c>
      <c r="CN33">
        <v>45891</v>
      </c>
      <c r="CP33" t="s">
        <v>338</v>
      </c>
      <c r="CQ33" t="s">
        <v>2437</v>
      </c>
    </row>
    <row r="34" spans="1:95" ht="25.5" x14ac:dyDescent="0.2">
      <c r="A34" t="s">
        <v>333</v>
      </c>
      <c r="B34">
        <v>5</v>
      </c>
      <c r="C34" s="1"/>
      <c r="AE34" s="1"/>
      <c r="AY34" s="19"/>
      <c r="BW34" t="s">
        <v>2457</v>
      </c>
      <c r="BX34" t="s">
        <v>2458</v>
      </c>
      <c r="BY34" t="s">
        <v>335</v>
      </c>
      <c r="BZ34" t="s">
        <v>2453</v>
      </c>
      <c r="CA34">
        <v>45883</v>
      </c>
      <c r="CB34" s="19" t="s">
        <v>2449</v>
      </c>
      <c r="CC34" t="s">
        <v>2486</v>
      </c>
      <c r="CE34" t="s">
        <v>2460</v>
      </c>
      <c r="CF34" t="s">
        <v>2461</v>
      </c>
      <c r="CG34">
        <v>45881</v>
      </c>
      <c r="CH34" t="s">
        <v>457</v>
      </c>
      <c r="CI34" t="s">
        <v>337</v>
      </c>
      <c r="CJ34" t="s">
        <v>2435</v>
      </c>
      <c r="CK34">
        <v>45891</v>
      </c>
      <c r="CL34" t="s">
        <v>2434</v>
      </c>
      <c r="CM34" t="s">
        <v>2436</v>
      </c>
      <c r="CN34">
        <v>45891</v>
      </c>
      <c r="CP34" t="s">
        <v>338</v>
      </c>
      <c r="CQ34" t="s">
        <v>2437</v>
      </c>
    </row>
    <row r="35" spans="1:95" ht="25.5" x14ac:dyDescent="0.2">
      <c r="A35" t="s">
        <v>333</v>
      </c>
      <c r="B35">
        <v>5</v>
      </c>
      <c r="C35" s="1"/>
      <c r="AE35" s="1"/>
      <c r="AY35" s="19"/>
      <c r="BW35" t="s">
        <v>2457</v>
      </c>
      <c r="BX35" t="s">
        <v>2458</v>
      </c>
      <c r="BY35" t="s">
        <v>335</v>
      </c>
      <c r="BZ35" t="s">
        <v>2453</v>
      </c>
      <c r="CA35">
        <v>45883</v>
      </c>
      <c r="CB35" s="19" t="s">
        <v>2449</v>
      </c>
      <c r="CC35" t="s">
        <v>2487</v>
      </c>
      <c r="CE35" t="s">
        <v>2460</v>
      </c>
      <c r="CF35" t="s">
        <v>2461</v>
      </c>
      <c r="CG35">
        <v>45881</v>
      </c>
      <c r="CH35" t="s">
        <v>457</v>
      </c>
      <c r="CI35" t="s">
        <v>337</v>
      </c>
      <c r="CJ35" t="s">
        <v>2435</v>
      </c>
      <c r="CK35">
        <v>45891</v>
      </c>
      <c r="CL35" t="s">
        <v>2434</v>
      </c>
      <c r="CM35" t="s">
        <v>2436</v>
      </c>
      <c r="CN35">
        <v>45891</v>
      </c>
      <c r="CP35" t="s">
        <v>338</v>
      </c>
      <c r="CQ35" t="s">
        <v>2437</v>
      </c>
    </row>
    <row r="36" spans="1:95" ht="25.5" x14ac:dyDescent="0.2">
      <c r="A36" t="s">
        <v>333</v>
      </c>
      <c r="B36">
        <v>5</v>
      </c>
      <c r="C36" s="1"/>
      <c r="AE36" s="1"/>
      <c r="AY36" s="19"/>
      <c r="BW36" t="s">
        <v>2457</v>
      </c>
      <c r="BX36" t="s">
        <v>2458</v>
      </c>
      <c r="BY36" t="s">
        <v>335</v>
      </c>
      <c r="BZ36" t="s">
        <v>2453</v>
      </c>
      <c r="CA36">
        <v>45883</v>
      </c>
      <c r="CB36" s="19" t="s">
        <v>2449</v>
      </c>
      <c r="CC36" t="s">
        <v>2488</v>
      </c>
      <c r="CE36" t="s">
        <v>2460</v>
      </c>
      <c r="CF36" t="s">
        <v>2461</v>
      </c>
      <c r="CG36">
        <v>45881</v>
      </c>
      <c r="CH36" t="s">
        <v>457</v>
      </c>
      <c r="CI36" t="s">
        <v>337</v>
      </c>
      <c r="CJ36" t="s">
        <v>2435</v>
      </c>
      <c r="CK36">
        <v>45891</v>
      </c>
      <c r="CL36" t="s">
        <v>2434</v>
      </c>
      <c r="CM36" t="s">
        <v>2436</v>
      </c>
      <c r="CN36">
        <v>45891</v>
      </c>
      <c r="CP36" t="s">
        <v>338</v>
      </c>
      <c r="CQ36" t="s">
        <v>2437</v>
      </c>
    </row>
    <row r="37" spans="1:95" ht="25.5" x14ac:dyDescent="0.2">
      <c r="A37" t="s">
        <v>333</v>
      </c>
      <c r="B37">
        <v>5</v>
      </c>
      <c r="C37" s="1"/>
      <c r="AE37" s="1"/>
      <c r="AY37" s="19"/>
      <c r="BW37" t="s">
        <v>2457</v>
      </c>
      <c r="BX37" t="s">
        <v>2458</v>
      </c>
      <c r="BY37" t="s">
        <v>335</v>
      </c>
      <c r="BZ37" t="s">
        <v>2453</v>
      </c>
      <c r="CA37">
        <v>45883</v>
      </c>
      <c r="CB37" s="19" t="s">
        <v>2449</v>
      </c>
      <c r="CC37" t="s">
        <v>2489</v>
      </c>
      <c r="CE37" t="s">
        <v>2460</v>
      </c>
      <c r="CF37" t="s">
        <v>2461</v>
      </c>
      <c r="CG37">
        <v>45881</v>
      </c>
      <c r="CH37" t="s">
        <v>457</v>
      </c>
      <c r="CI37" t="s">
        <v>337</v>
      </c>
      <c r="CJ37" t="s">
        <v>2435</v>
      </c>
      <c r="CK37">
        <v>45891</v>
      </c>
      <c r="CL37" t="s">
        <v>2434</v>
      </c>
      <c r="CM37" t="s">
        <v>2436</v>
      </c>
      <c r="CN37">
        <v>45891</v>
      </c>
      <c r="CP37" t="s">
        <v>338</v>
      </c>
      <c r="CQ37" t="s">
        <v>2437</v>
      </c>
    </row>
    <row r="38" spans="1:95" ht="25.5" x14ac:dyDescent="0.2">
      <c r="A38" t="s">
        <v>333</v>
      </c>
      <c r="B38">
        <v>5</v>
      </c>
      <c r="C38" s="1"/>
      <c r="AE38" s="1"/>
      <c r="AY38" s="19"/>
      <c r="BW38" t="s">
        <v>2457</v>
      </c>
      <c r="BX38" t="s">
        <v>2458</v>
      </c>
      <c r="BY38" t="s">
        <v>335</v>
      </c>
      <c r="BZ38" t="s">
        <v>2453</v>
      </c>
      <c r="CA38">
        <v>45883</v>
      </c>
      <c r="CB38" s="19" t="s">
        <v>2449</v>
      </c>
      <c r="CC38" t="s">
        <v>2490</v>
      </c>
      <c r="CE38" t="s">
        <v>2460</v>
      </c>
      <c r="CF38" t="s">
        <v>2461</v>
      </c>
      <c r="CG38">
        <v>45881</v>
      </c>
      <c r="CH38" t="s">
        <v>457</v>
      </c>
      <c r="CI38" t="s">
        <v>337</v>
      </c>
      <c r="CJ38" t="s">
        <v>2435</v>
      </c>
      <c r="CK38">
        <v>45891</v>
      </c>
      <c r="CL38" t="s">
        <v>2434</v>
      </c>
      <c r="CM38" t="s">
        <v>2436</v>
      </c>
      <c r="CN38">
        <v>45891</v>
      </c>
      <c r="CP38" t="s">
        <v>338</v>
      </c>
      <c r="CQ38" t="s">
        <v>2437</v>
      </c>
    </row>
    <row r="39" spans="1:95" ht="25.5" x14ac:dyDescent="0.2">
      <c r="A39" t="s">
        <v>333</v>
      </c>
      <c r="B39">
        <v>5</v>
      </c>
      <c r="C39" s="1"/>
      <c r="AE39" s="1"/>
      <c r="AY39" s="19"/>
      <c r="BW39" t="s">
        <v>2457</v>
      </c>
      <c r="BX39" t="s">
        <v>2458</v>
      </c>
      <c r="BY39" t="s">
        <v>335</v>
      </c>
      <c r="BZ39" t="s">
        <v>2453</v>
      </c>
      <c r="CA39">
        <v>45883</v>
      </c>
      <c r="CB39" s="19" t="s">
        <v>2449</v>
      </c>
      <c r="CC39" t="s">
        <v>2491</v>
      </c>
      <c r="CE39" t="s">
        <v>2460</v>
      </c>
      <c r="CF39" t="s">
        <v>2461</v>
      </c>
      <c r="CG39">
        <v>45881</v>
      </c>
      <c r="CH39" t="s">
        <v>457</v>
      </c>
      <c r="CI39" t="s">
        <v>337</v>
      </c>
      <c r="CJ39" t="s">
        <v>2435</v>
      </c>
      <c r="CK39">
        <v>45891</v>
      </c>
      <c r="CL39" t="s">
        <v>2434</v>
      </c>
      <c r="CM39" t="s">
        <v>2436</v>
      </c>
      <c r="CN39">
        <v>45891</v>
      </c>
      <c r="CP39" t="s">
        <v>338</v>
      </c>
      <c r="CQ39" t="s">
        <v>2437</v>
      </c>
    </row>
    <row r="40" spans="1:95" ht="25.5" x14ac:dyDescent="0.2">
      <c r="A40" t="s">
        <v>333</v>
      </c>
      <c r="B40">
        <v>5</v>
      </c>
      <c r="C40" s="1"/>
      <c r="AE40" s="1"/>
      <c r="AY40" s="19"/>
      <c r="BW40" t="s">
        <v>2457</v>
      </c>
      <c r="BX40" t="s">
        <v>2458</v>
      </c>
      <c r="BY40" t="s">
        <v>335</v>
      </c>
      <c r="BZ40" t="s">
        <v>2453</v>
      </c>
      <c r="CA40">
        <v>45883</v>
      </c>
      <c r="CB40" s="19" t="s">
        <v>2449</v>
      </c>
      <c r="CC40" t="s">
        <v>2492</v>
      </c>
      <c r="CE40" t="s">
        <v>2460</v>
      </c>
      <c r="CF40" t="s">
        <v>2461</v>
      </c>
      <c r="CG40">
        <v>45881</v>
      </c>
      <c r="CH40" t="s">
        <v>457</v>
      </c>
      <c r="CI40" t="s">
        <v>337</v>
      </c>
      <c r="CJ40" t="s">
        <v>2435</v>
      </c>
      <c r="CK40">
        <v>45891</v>
      </c>
      <c r="CL40" t="s">
        <v>2434</v>
      </c>
      <c r="CM40" t="s">
        <v>2436</v>
      </c>
      <c r="CN40">
        <v>45891</v>
      </c>
      <c r="CP40" t="s">
        <v>338</v>
      </c>
      <c r="CQ40" t="s">
        <v>2437</v>
      </c>
    </row>
    <row r="41" spans="1:95" ht="25.5" x14ac:dyDescent="0.2">
      <c r="A41" t="s">
        <v>333</v>
      </c>
      <c r="B41">
        <v>5</v>
      </c>
      <c r="C41" s="1"/>
      <c r="AE41" s="1"/>
      <c r="AY41" s="19"/>
      <c r="BW41" t="s">
        <v>2457</v>
      </c>
      <c r="BX41" t="s">
        <v>2458</v>
      </c>
      <c r="BY41" t="s">
        <v>335</v>
      </c>
      <c r="BZ41" t="s">
        <v>2453</v>
      </c>
      <c r="CA41">
        <v>45883</v>
      </c>
      <c r="CB41" s="19" t="s">
        <v>2449</v>
      </c>
      <c r="CC41" t="s">
        <v>2493</v>
      </c>
      <c r="CE41" t="s">
        <v>2460</v>
      </c>
      <c r="CF41" t="s">
        <v>2461</v>
      </c>
      <c r="CG41">
        <v>45881</v>
      </c>
      <c r="CH41" t="s">
        <v>457</v>
      </c>
      <c r="CI41" t="s">
        <v>337</v>
      </c>
      <c r="CJ41" t="s">
        <v>2435</v>
      </c>
      <c r="CK41">
        <v>45891</v>
      </c>
      <c r="CL41" t="s">
        <v>2434</v>
      </c>
      <c r="CM41" t="s">
        <v>2436</v>
      </c>
      <c r="CN41">
        <v>45891</v>
      </c>
      <c r="CP41" t="s">
        <v>338</v>
      </c>
      <c r="CQ41" t="s">
        <v>2437</v>
      </c>
    </row>
    <row r="42" spans="1:95" ht="25.5" x14ac:dyDescent="0.2">
      <c r="A42" t="s">
        <v>333</v>
      </c>
      <c r="B42">
        <v>5</v>
      </c>
      <c r="C42" s="1"/>
      <c r="AE42" s="1"/>
      <c r="AY42" s="19"/>
      <c r="BW42" t="s">
        <v>2457</v>
      </c>
      <c r="BX42" t="s">
        <v>2458</v>
      </c>
      <c r="BY42" t="s">
        <v>335</v>
      </c>
      <c r="BZ42" t="s">
        <v>2453</v>
      </c>
      <c r="CA42">
        <v>45883</v>
      </c>
      <c r="CB42" s="19" t="s">
        <v>2449</v>
      </c>
      <c r="CC42" t="s">
        <v>2494</v>
      </c>
      <c r="CE42" t="s">
        <v>2460</v>
      </c>
      <c r="CF42" t="s">
        <v>2461</v>
      </c>
      <c r="CG42">
        <v>45881</v>
      </c>
      <c r="CH42" t="s">
        <v>457</v>
      </c>
      <c r="CI42" t="s">
        <v>337</v>
      </c>
      <c r="CJ42" t="s">
        <v>2435</v>
      </c>
      <c r="CK42">
        <v>45891</v>
      </c>
      <c r="CL42" t="s">
        <v>2434</v>
      </c>
      <c r="CM42" t="s">
        <v>2436</v>
      </c>
      <c r="CN42">
        <v>45891</v>
      </c>
      <c r="CP42" t="s">
        <v>338</v>
      </c>
      <c r="CQ42" t="s">
        <v>2437</v>
      </c>
    </row>
    <row r="43" spans="1:95" ht="25.5" x14ac:dyDescent="0.2">
      <c r="A43" t="s">
        <v>333</v>
      </c>
      <c r="B43">
        <v>5</v>
      </c>
      <c r="C43" s="1"/>
      <c r="AE43" s="1"/>
      <c r="AY43" s="19"/>
      <c r="BW43" t="s">
        <v>2457</v>
      </c>
      <c r="BX43" t="s">
        <v>2458</v>
      </c>
      <c r="BY43" t="s">
        <v>335</v>
      </c>
      <c r="BZ43" t="s">
        <v>2453</v>
      </c>
      <c r="CA43">
        <v>45883</v>
      </c>
      <c r="CB43" s="19" t="s">
        <v>2449</v>
      </c>
      <c r="CC43" t="s">
        <v>2495</v>
      </c>
      <c r="CE43" t="s">
        <v>2460</v>
      </c>
      <c r="CF43" t="s">
        <v>2461</v>
      </c>
      <c r="CG43">
        <v>45881</v>
      </c>
      <c r="CH43" t="s">
        <v>457</v>
      </c>
      <c r="CI43" t="s">
        <v>337</v>
      </c>
      <c r="CJ43" t="s">
        <v>2435</v>
      </c>
      <c r="CK43">
        <v>45891</v>
      </c>
      <c r="CL43" t="s">
        <v>2434</v>
      </c>
      <c r="CM43" t="s">
        <v>2436</v>
      </c>
      <c r="CN43">
        <v>45891</v>
      </c>
      <c r="CP43" t="s">
        <v>338</v>
      </c>
      <c r="CQ43" t="s">
        <v>2437</v>
      </c>
    </row>
    <row r="44" spans="1:95" ht="25.5" x14ac:dyDescent="0.2">
      <c r="A44" t="s">
        <v>333</v>
      </c>
      <c r="B44">
        <v>5</v>
      </c>
      <c r="C44" s="1"/>
      <c r="AE44" s="1"/>
      <c r="AY44" s="19"/>
      <c r="BW44" t="s">
        <v>2457</v>
      </c>
      <c r="BX44" t="s">
        <v>2458</v>
      </c>
      <c r="BY44" t="s">
        <v>335</v>
      </c>
      <c r="BZ44" t="s">
        <v>2453</v>
      </c>
      <c r="CA44">
        <v>45883</v>
      </c>
      <c r="CB44" s="19" t="s">
        <v>2449</v>
      </c>
      <c r="CC44" t="s">
        <v>2496</v>
      </c>
      <c r="CE44" t="s">
        <v>2460</v>
      </c>
      <c r="CF44" t="s">
        <v>2461</v>
      </c>
      <c r="CG44">
        <v>45881</v>
      </c>
      <c r="CH44" t="s">
        <v>457</v>
      </c>
      <c r="CI44" t="s">
        <v>337</v>
      </c>
      <c r="CJ44" t="s">
        <v>2435</v>
      </c>
      <c r="CK44">
        <v>45891</v>
      </c>
      <c r="CL44" t="s">
        <v>2434</v>
      </c>
      <c r="CM44" t="s">
        <v>2436</v>
      </c>
      <c r="CN44">
        <v>45891</v>
      </c>
      <c r="CP44" t="s">
        <v>338</v>
      </c>
      <c r="CQ44" t="s">
        <v>2437</v>
      </c>
    </row>
    <row r="45" spans="1:95" ht="25.5" x14ac:dyDescent="0.2">
      <c r="A45" t="s">
        <v>333</v>
      </c>
      <c r="B45">
        <v>5</v>
      </c>
      <c r="C45" s="1"/>
      <c r="AE45" s="1"/>
      <c r="AY45" s="19"/>
      <c r="BW45" t="s">
        <v>2457</v>
      </c>
      <c r="BX45" t="s">
        <v>2458</v>
      </c>
      <c r="BY45" t="s">
        <v>335</v>
      </c>
      <c r="BZ45" t="s">
        <v>2453</v>
      </c>
      <c r="CA45">
        <v>45883</v>
      </c>
      <c r="CB45" s="19" t="s">
        <v>2449</v>
      </c>
      <c r="CC45" t="s">
        <v>2497</v>
      </c>
      <c r="CE45" t="s">
        <v>2460</v>
      </c>
      <c r="CF45" t="s">
        <v>2461</v>
      </c>
      <c r="CG45">
        <v>45881</v>
      </c>
      <c r="CH45" t="s">
        <v>457</v>
      </c>
      <c r="CI45" t="s">
        <v>337</v>
      </c>
      <c r="CJ45" t="s">
        <v>2435</v>
      </c>
      <c r="CK45">
        <v>45891</v>
      </c>
      <c r="CL45" t="s">
        <v>2434</v>
      </c>
      <c r="CM45" t="s">
        <v>2436</v>
      </c>
      <c r="CN45">
        <v>45891</v>
      </c>
      <c r="CP45" t="s">
        <v>338</v>
      </c>
      <c r="CQ45" t="s">
        <v>2437</v>
      </c>
    </row>
    <row r="46" spans="1:95" ht="25.5" x14ac:dyDescent="0.2">
      <c r="A46" t="s">
        <v>333</v>
      </c>
      <c r="B46">
        <v>5</v>
      </c>
      <c r="C46" s="1"/>
      <c r="AE46" s="1"/>
      <c r="AY46" s="19"/>
      <c r="BW46" t="s">
        <v>2457</v>
      </c>
      <c r="BX46" t="s">
        <v>2458</v>
      </c>
      <c r="BY46" t="s">
        <v>335</v>
      </c>
      <c r="BZ46" t="s">
        <v>2453</v>
      </c>
      <c r="CA46">
        <v>45883</v>
      </c>
      <c r="CB46" s="19" t="s">
        <v>2449</v>
      </c>
      <c r="CC46" t="s">
        <v>2498</v>
      </c>
      <c r="CE46" t="s">
        <v>2460</v>
      </c>
      <c r="CF46" t="s">
        <v>2461</v>
      </c>
      <c r="CG46">
        <v>45881</v>
      </c>
      <c r="CH46" t="s">
        <v>457</v>
      </c>
      <c r="CI46" t="s">
        <v>337</v>
      </c>
      <c r="CJ46" t="s">
        <v>2435</v>
      </c>
      <c r="CK46">
        <v>45891</v>
      </c>
      <c r="CL46" t="s">
        <v>2434</v>
      </c>
      <c r="CM46" t="s">
        <v>2436</v>
      </c>
      <c r="CN46">
        <v>45891</v>
      </c>
      <c r="CP46" t="s">
        <v>338</v>
      </c>
      <c r="CQ46" t="s">
        <v>2437</v>
      </c>
    </row>
    <row r="47" spans="1:95" ht="25.5" x14ac:dyDescent="0.2">
      <c r="A47" t="s">
        <v>333</v>
      </c>
      <c r="B47">
        <v>5</v>
      </c>
      <c r="C47" s="1"/>
      <c r="AE47" s="1"/>
      <c r="AY47" s="19"/>
      <c r="BW47" t="s">
        <v>2457</v>
      </c>
      <c r="BX47" t="s">
        <v>2458</v>
      </c>
      <c r="BY47" t="s">
        <v>335</v>
      </c>
      <c r="BZ47" t="s">
        <v>2453</v>
      </c>
      <c r="CA47">
        <v>45883</v>
      </c>
      <c r="CB47" s="19" t="s">
        <v>2449</v>
      </c>
      <c r="CC47" t="s">
        <v>2499</v>
      </c>
      <c r="CE47" t="s">
        <v>2460</v>
      </c>
      <c r="CF47" t="s">
        <v>2461</v>
      </c>
      <c r="CG47">
        <v>45881</v>
      </c>
      <c r="CH47" t="s">
        <v>457</v>
      </c>
      <c r="CI47" t="s">
        <v>337</v>
      </c>
      <c r="CJ47" t="s">
        <v>2435</v>
      </c>
      <c r="CK47">
        <v>45891</v>
      </c>
      <c r="CL47" t="s">
        <v>2434</v>
      </c>
      <c r="CM47" t="s">
        <v>2436</v>
      </c>
      <c r="CN47">
        <v>45891</v>
      </c>
      <c r="CP47" t="s">
        <v>338</v>
      </c>
      <c r="CQ47" t="s">
        <v>2437</v>
      </c>
    </row>
    <row r="48" spans="1:95" ht="25.5" x14ac:dyDescent="0.2">
      <c r="A48" t="s">
        <v>333</v>
      </c>
      <c r="B48">
        <v>5</v>
      </c>
      <c r="C48" s="1"/>
      <c r="AE48" s="1"/>
      <c r="AY48" s="19"/>
      <c r="BW48" t="s">
        <v>2457</v>
      </c>
      <c r="BX48" t="s">
        <v>2458</v>
      </c>
      <c r="BY48" t="s">
        <v>335</v>
      </c>
      <c r="BZ48" t="s">
        <v>2453</v>
      </c>
      <c r="CA48">
        <v>45883</v>
      </c>
      <c r="CB48" s="19" t="s">
        <v>2449</v>
      </c>
      <c r="CC48" t="s">
        <v>2500</v>
      </c>
      <c r="CE48" t="s">
        <v>2460</v>
      </c>
      <c r="CF48" t="s">
        <v>2461</v>
      </c>
      <c r="CG48">
        <v>45881</v>
      </c>
      <c r="CH48" t="s">
        <v>457</v>
      </c>
      <c r="CI48" t="s">
        <v>337</v>
      </c>
      <c r="CJ48" t="s">
        <v>2435</v>
      </c>
      <c r="CK48">
        <v>45891</v>
      </c>
      <c r="CL48" t="s">
        <v>2434</v>
      </c>
      <c r="CM48" t="s">
        <v>2436</v>
      </c>
      <c r="CN48">
        <v>45891</v>
      </c>
      <c r="CP48" t="s">
        <v>338</v>
      </c>
      <c r="CQ48" t="s">
        <v>2437</v>
      </c>
    </row>
    <row r="49" spans="1:95" ht="25.5" x14ac:dyDescent="0.2">
      <c r="A49" t="s">
        <v>333</v>
      </c>
      <c r="B49">
        <v>5</v>
      </c>
      <c r="C49" s="1"/>
      <c r="AE49" s="1"/>
      <c r="AY49" s="19"/>
      <c r="BW49" t="s">
        <v>2457</v>
      </c>
      <c r="BX49" t="s">
        <v>2458</v>
      </c>
      <c r="BY49" t="s">
        <v>335</v>
      </c>
      <c r="BZ49" t="s">
        <v>2453</v>
      </c>
      <c r="CA49">
        <v>45883</v>
      </c>
      <c r="CB49" s="19" t="s">
        <v>2449</v>
      </c>
      <c r="CC49" t="s">
        <v>2501</v>
      </c>
      <c r="CE49" t="s">
        <v>2460</v>
      </c>
      <c r="CF49" t="s">
        <v>2461</v>
      </c>
      <c r="CG49">
        <v>45881</v>
      </c>
      <c r="CH49" t="s">
        <v>457</v>
      </c>
      <c r="CI49" t="s">
        <v>337</v>
      </c>
      <c r="CJ49" t="s">
        <v>2435</v>
      </c>
      <c r="CK49">
        <v>45891</v>
      </c>
      <c r="CL49" t="s">
        <v>2434</v>
      </c>
      <c r="CM49" t="s">
        <v>2436</v>
      </c>
      <c r="CN49">
        <v>45891</v>
      </c>
      <c r="CP49" t="s">
        <v>338</v>
      </c>
      <c r="CQ49" t="s">
        <v>2437</v>
      </c>
    </row>
    <row r="50" spans="1:95" ht="25.5" x14ac:dyDescent="0.2">
      <c r="A50" t="s">
        <v>333</v>
      </c>
      <c r="B50">
        <v>5</v>
      </c>
      <c r="C50" s="1"/>
      <c r="AE50" s="1"/>
      <c r="AY50" s="19"/>
      <c r="BW50" t="s">
        <v>2457</v>
      </c>
      <c r="BX50" t="s">
        <v>2458</v>
      </c>
      <c r="BY50" t="s">
        <v>335</v>
      </c>
      <c r="BZ50" t="s">
        <v>2453</v>
      </c>
      <c r="CA50">
        <v>45883</v>
      </c>
      <c r="CB50" s="19" t="s">
        <v>2449</v>
      </c>
      <c r="CC50" t="s">
        <v>2502</v>
      </c>
      <c r="CE50" t="s">
        <v>2460</v>
      </c>
      <c r="CF50" t="s">
        <v>2461</v>
      </c>
      <c r="CG50">
        <v>45881</v>
      </c>
      <c r="CH50" t="s">
        <v>457</v>
      </c>
      <c r="CI50" t="s">
        <v>337</v>
      </c>
      <c r="CJ50" t="s">
        <v>2435</v>
      </c>
      <c r="CK50">
        <v>45891</v>
      </c>
      <c r="CL50" t="s">
        <v>2434</v>
      </c>
      <c r="CM50" t="s">
        <v>2436</v>
      </c>
      <c r="CN50">
        <v>45891</v>
      </c>
      <c r="CP50" t="s">
        <v>338</v>
      </c>
      <c r="CQ50" t="s">
        <v>2437</v>
      </c>
    </row>
    <row r="51" spans="1:95" ht="25.5" x14ac:dyDescent="0.2">
      <c r="A51" t="s">
        <v>333</v>
      </c>
      <c r="B51">
        <v>5</v>
      </c>
      <c r="C51" s="1"/>
      <c r="AE51" s="1"/>
      <c r="AY51" s="19"/>
      <c r="BW51" t="s">
        <v>2457</v>
      </c>
      <c r="BX51" t="s">
        <v>2458</v>
      </c>
      <c r="BY51" t="s">
        <v>335</v>
      </c>
      <c r="BZ51" t="s">
        <v>2453</v>
      </c>
      <c r="CA51">
        <v>45883</v>
      </c>
      <c r="CB51" s="19" t="s">
        <v>2449</v>
      </c>
      <c r="CC51" t="s">
        <v>2503</v>
      </c>
      <c r="CE51" t="s">
        <v>2460</v>
      </c>
      <c r="CF51" t="s">
        <v>2461</v>
      </c>
      <c r="CG51">
        <v>45881</v>
      </c>
      <c r="CH51" t="s">
        <v>457</v>
      </c>
      <c r="CI51" t="s">
        <v>337</v>
      </c>
      <c r="CJ51" t="s">
        <v>2435</v>
      </c>
      <c r="CK51">
        <v>45891</v>
      </c>
      <c r="CL51" t="s">
        <v>2434</v>
      </c>
      <c r="CM51" t="s">
        <v>2436</v>
      </c>
      <c r="CN51">
        <v>45891</v>
      </c>
      <c r="CP51" t="s">
        <v>338</v>
      </c>
      <c r="CQ51" t="s">
        <v>2437</v>
      </c>
    </row>
    <row r="52" spans="1:95" ht="25.5" x14ac:dyDescent="0.2">
      <c r="A52" t="s">
        <v>333</v>
      </c>
      <c r="B52">
        <v>5</v>
      </c>
      <c r="C52" s="1"/>
      <c r="AE52" s="1"/>
      <c r="AY52" s="19"/>
      <c r="BW52" t="s">
        <v>2457</v>
      </c>
      <c r="BX52" t="s">
        <v>2458</v>
      </c>
      <c r="BY52" t="s">
        <v>335</v>
      </c>
      <c r="BZ52" t="s">
        <v>2453</v>
      </c>
      <c r="CA52">
        <v>45883</v>
      </c>
      <c r="CB52" s="19" t="s">
        <v>2449</v>
      </c>
      <c r="CC52" t="s">
        <v>2504</v>
      </c>
      <c r="CE52" t="s">
        <v>2460</v>
      </c>
      <c r="CF52" t="s">
        <v>2461</v>
      </c>
      <c r="CG52">
        <v>45881</v>
      </c>
      <c r="CH52" t="s">
        <v>457</v>
      </c>
      <c r="CI52" t="s">
        <v>337</v>
      </c>
      <c r="CJ52" t="s">
        <v>2435</v>
      </c>
      <c r="CK52">
        <v>45891</v>
      </c>
      <c r="CL52" t="s">
        <v>2434</v>
      </c>
      <c r="CM52" t="s">
        <v>2436</v>
      </c>
      <c r="CN52">
        <v>45891</v>
      </c>
      <c r="CP52" t="s">
        <v>338</v>
      </c>
      <c r="CQ52" t="s">
        <v>2437</v>
      </c>
    </row>
    <row r="53" spans="1:95" ht="25.5" x14ac:dyDescent="0.2">
      <c r="A53" t="s">
        <v>333</v>
      </c>
      <c r="B53">
        <v>5</v>
      </c>
      <c r="C53" s="1"/>
      <c r="AE53" s="1"/>
      <c r="AY53" s="19"/>
      <c r="BW53" t="s">
        <v>2457</v>
      </c>
      <c r="BX53" t="s">
        <v>2458</v>
      </c>
      <c r="BY53" t="s">
        <v>335</v>
      </c>
      <c r="BZ53" t="s">
        <v>2453</v>
      </c>
      <c r="CA53">
        <v>45883</v>
      </c>
      <c r="CB53" s="19" t="s">
        <v>2449</v>
      </c>
      <c r="CC53" t="s">
        <v>2505</v>
      </c>
      <c r="CE53" t="s">
        <v>2460</v>
      </c>
      <c r="CF53" t="s">
        <v>2461</v>
      </c>
      <c r="CG53">
        <v>45881</v>
      </c>
      <c r="CH53" t="s">
        <v>457</v>
      </c>
      <c r="CI53" t="s">
        <v>337</v>
      </c>
      <c r="CJ53" t="s">
        <v>2435</v>
      </c>
      <c r="CK53">
        <v>45891</v>
      </c>
      <c r="CL53" t="s">
        <v>2434</v>
      </c>
      <c r="CM53" t="s">
        <v>2436</v>
      </c>
      <c r="CN53">
        <v>45891</v>
      </c>
      <c r="CP53" t="s">
        <v>338</v>
      </c>
      <c r="CQ53" t="s">
        <v>2437</v>
      </c>
    </row>
    <row r="54" spans="1:95" ht="25.5" x14ac:dyDescent="0.2">
      <c r="A54" t="s">
        <v>333</v>
      </c>
      <c r="B54">
        <v>5</v>
      </c>
      <c r="C54" s="1"/>
      <c r="AE54" s="1"/>
      <c r="AY54" s="19"/>
      <c r="BW54" t="s">
        <v>2457</v>
      </c>
      <c r="BX54" t="s">
        <v>2458</v>
      </c>
      <c r="BY54" t="s">
        <v>335</v>
      </c>
      <c r="BZ54" t="s">
        <v>2453</v>
      </c>
      <c r="CA54">
        <v>45883</v>
      </c>
      <c r="CB54" s="19" t="s">
        <v>2449</v>
      </c>
      <c r="CC54" t="s">
        <v>2506</v>
      </c>
      <c r="CE54" t="s">
        <v>2460</v>
      </c>
      <c r="CF54" t="s">
        <v>2461</v>
      </c>
      <c r="CG54">
        <v>45881</v>
      </c>
      <c r="CH54" t="s">
        <v>457</v>
      </c>
      <c r="CI54" t="s">
        <v>337</v>
      </c>
      <c r="CJ54" t="s">
        <v>2435</v>
      </c>
      <c r="CK54">
        <v>45891</v>
      </c>
      <c r="CL54" t="s">
        <v>2434</v>
      </c>
      <c r="CM54" t="s">
        <v>2436</v>
      </c>
      <c r="CN54">
        <v>45891</v>
      </c>
      <c r="CP54" t="s">
        <v>338</v>
      </c>
      <c r="CQ54" t="s">
        <v>2437</v>
      </c>
    </row>
    <row r="55" spans="1:95" ht="25.5" x14ac:dyDescent="0.2">
      <c r="A55" t="s">
        <v>333</v>
      </c>
      <c r="B55">
        <v>5</v>
      </c>
      <c r="C55" s="1"/>
      <c r="AE55" s="1"/>
      <c r="AY55" s="19"/>
      <c r="BW55" t="s">
        <v>2457</v>
      </c>
      <c r="BX55" t="s">
        <v>2458</v>
      </c>
      <c r="BY55" t="s">
        <v>335</v>
      </c>
      <c r="BZ55" t="s">
        <v>2453</v>
      </c>
      <c r="CA55">
        <v>45883</v>
      </c>
      <c r="CB55" s="19" t="s">
        <v>2449</v>
      </c>
      <c r="CC55" t="s">
        <v>2507</v>
      </c>
      <c r="CE55" t="s">
        <v>2460</v>
      </c>
      <c r="CF55" t="s">
        <v>2461</v>
      </c>
      <c r="CG55">
        <v>45881</v>
      </c>
      <c r="CH55" t="s">
        <v>457</v>
      </c>
      <c r="CI55" t="s">
        <v>337</v>
      </c>
      <c r="CJ55" t="s">
        <v>2435</v>
      </c>
      <c r="CK55">
        <v>45891</v>
      </c>
      <c r="CL55" t="s">
        <v>2434</v>
      </c>
      <c r="CM55" t="s">
        <v>2436</v>
      </c>
      <c r="CN55">
        <v>45891</v>
      </c>
      <c r="CP55" t="s">
        <v>338</v>
      </c>
      <c r="CQ55" t="s">
        <v>2437</v>
      </c>
    </row>
    <row r="56" spans="1:95" ht="25.5" x14ac:dyDescent="0.2">
      <c r="A56" t="s">
        <v>333</v>
      </c>
      <c r="B56">
        <v>5</v>
      </c>
      <c r="C56" s="1"/>
      <c r="AE56" s="1"/>
      <c r="AY56" s="19"/>
      <c r="BW56" t="s">
        <v>2457</v>
      </c>
      <c r="BX56" t="s">
        <v>2458</v>
      </c>
      <c r="BY56" t="s">
        <v>335</v>
      </c>
      <c r="BZ56" t="s">
        <v>2453</v>
      </c>
      <c r="CA56">
        <v>45883</v>
      </c>
      <c r="CB56" s="19" t="s">
        <v>2449</v>
      </c>
      <c r="CC56" t="s">
        <v>2508</v>
      </c>
      <c r="CE56" t="s">
        <v>2460</v>
      </c>
      <c r="CF56" t="s">
        <v>2461</v>
      </c>
      <c r="CG56">
        <v>45881</v>
      </c>
      <c r="CH56" t="s">
        <v>457</v>
      </c>
      <c r="CI56" t="s">
        <v>337</v>
      </c>
      <c r="CJ56" t="s">
        <v>2435</v>
      </c>
      <c r="CK56">
        <v>45891</v>
      </c>
      <c r="CL56" t="s">
        <v>2434</v>
      </c>
      <c r="CM56" t="s">
        <v>2436</v>
      </c>
      <c r="CN56">
        <v>45891</v>
      </c>
      <c r="CP56" t="s">
        <v>338</v>
      </c>
      <c r="CQ56" t="s">
        <v>2437</v>
      </c>
    </row>
    <row r="57" spans="1:95" ht="25.5" x14ac:dyDescent="0.2">
      <c r="A57" t="s">
        <v>333</v>
      </c>
      <c r="B57">
        <v>5</v>
      </c>
      <c r="C57" s="1"/>
      <c r="AE57" s="1"/>
      <c r="AY57" s="19"/>
      <c r="BW57" t="s">
        <v>2457</v>
      </c>
      <c r="BX57" t="s">
        <v>2458</v>
      </c>
      <c r="BY57" t="s">
        <v>335</v>
      </c>
      <c r="BZ57" t="s">
        <v>2453</v>
      </c>
      <c r="CA57">
        <v>45883</v>
      </c>
      <c r="CB57" s="19" t="s">
        <v>2449</v>
      </c>
      <c r="CC57" t="s">
        <v>2509</v>
      </c>
      <c r="CE57" t="s">
        <v>2460</v>
      </c>
      <c r="CF57" t="s">
        <v>2461</v>
      </c>
      <c r="CG57">
        <v>45881</v>
      </c>
      <c r="CH57" t="s">
        <v>457</v>
      </c>
      <c r="CI57" t="s">
        <v>337</v>
      </c>
      <c r="CJ57" t="s">
        <v>2435</v>
      </c>
      <c r="CK57">
        <v>45891</v>
      </c>
      <c r="CL57" t="s">
        <v>2434</v>
      </c>
      <c r="CM57" t="s">
        <v>2436</v>
      </c>
      <c r="CN57">
        <v>45891</v>
      </c>
      <c r="CP57" t="s">
        <v>338</v>
      </c>
      <c r="CQ57" t="s">
        <v>2437</v>
      </c>
    </row>
    <row r="58" spans="1:95" ht="25.5" x14ac:dyDescent="0.2">
      <c r="A58" t="s">
        <v>333</v>
      </c>
      <c r="B58">
        <v>5</v>
      </c>
      <c r="C58" s="1"/>
      <c r="AE58" s="1"/>
      <c r="AY58" s="19"/>
      <c r="BW58" t="s">
        <v>2457</v>
      </c>
      <c r="BX58" t="s">
        <v>2458</v>
      </c>
      <c r="BY58" t="s">
        <v>335</v>
      </c>
      <c r="BZ58" t="s">
        <v>2453</v>
      </c>
      <c r="CA58">
        <v>45883</v>
      </c>
      <c r="CB58" s="19" t="s">
        <v>2449</v>
      </c>
      <c r="CC58" t="s">
        <v>2510</v>
      </c>
      <c r="CE58" t="s">
        <v>2460</v>
      </c>
      <c r="CF58" t="s">
        <v>2461</v>
      </c>
      <c r="CG58">
        <v>45881</v>
      </c>
      <c r="CH58" t="s">
        <v>457</v>
      </c>
      <c r="CI58" t="s">
        <v>337</v>
      </c>
      <c r="CJ58" t="s">
        <v>2435</v>
      </c>
      <c r="CK58">
        <v>45891</v>
      </c>
      <c r="CL58" t="s">
        <v>2434</v>
      </c>
      <c r="CM58" t="s">
        <v>2436</v>
      </c>
      <c r="CN58">
        <v>45891</v>
      </c>
      <c r="CP58" t="s">
        <v>338</v>
      </c>
      <c r="CQ58" t="s">
        <v>2437</v>
      </c>
    </row>
    <row r="59" spans="1:95" x14ac:dyDescent="0.2">
      <c r="A59" t="s">
        <v>333</v>
      </c>
      <c r="B59">
        <v>5</v>
      </c>
      <c r="C59" s="1"/>
      <c r="AE59" s="1"/>
      <c r="BW59" t="s">
        <v>2457</v>
      </c>
      <c r="BX59" t="s">
        <v>2458</v>
      </c>
      <c r="BY59" t="s">
        <v>335</v>
      </c>
      <c r="BZ59" t="s">
        <v>2453</v>
      </c>
      <c r="CA59">
        <v>45883</v>
      </c>
      <c r="CB59" t="s">
        <v>2449</v>
      </c>
      <c r="CC59" t="s">
        <v>2511</v>
      </c>
      <c r="CE59" t="s">
        <v>2460</v>
      </c>
      <c r="CF59" t="s">
        <v>2461</v>
      </c>
      <c r="CG59">
        <v>45881</v>
      </c>
      <c r="CH59" t="s">
        <v>457</v>
      </c>
      <c r="CI59" t="s">
        <v>337</v>
      </c>
      <c r="CJ59" t="s">
        <v>2435</v>
      </c>
      <c r="CK59">
        <v>45891</v>
      </c>
      <c r="CL59" t="s">
        <v>2434</v>
      </c>
      <c r="CM59" t="s">
        <v>2436</v>
      </c>
      <c r="CN59">
        <v>45891</v>
      </c>
      <c r="CP59" t="s">
        <v>338</v>
      </c>
      <c r="CQ59" t="s">
        <v>2437</v>
      </c>
    </row>
    <row r="60" spans="1:95" x14ac:dyDescent="0.2">
      <c r="A60" t="s">
        <v>333</v>
      </c>
      <c r="B60">
        <v>5</v>
      </c>
      <c r="C60" s="1"/>
      <c r="AE60" s="1"/>
      <c r="BW60" t="s">
        <v>2457</v>
      </c>
      <c r="BX60" t="s">
        <v>2458</v>
      </c>
      <c r="BY60" t="s">
        <v>335</v>
      </c>
      <c r="BZ60" t="s">
        <v>2453</v>
      </c>
      <c r="CA60">
        <v>45883</v>
      </c>
      <c r="CB60" t="s">
        <v>2449</v>
      </c>
      <c r="CC60" t="s">
        <v>2512</v>
      </c>
      <c r="CE60" t="s">
        <v>2460</v>
      </c>
      <c r="CF60" t="s">
        <v>2461</v>
      </c>
      <c r="CG60">
        <v>45881</v>
      </c>
      <c r="CH60" t="s">
        <v>457</v>
      </c>
      <c r="CI60" t="s">
        <v>337</v>
      </c>
      <c r="CJ60" t="s">
        <v>2435</v>
      </c>
      <c r="CK60">
        <v>45891</v>
      </c>
      <c r="CL60" t="s">
        <v>2434</v>
      </c>
      <c r="CM60" t="s">
        <v>2436</v>
      </c>
      <c r="CN60">
        <v>45891</v>
      </c>
      <c r="CP60" t="s">
        <v>338</v>
      </c>
      <c r="CQ60" t="s">
        <v>2437</v>
      </c>
    </row>
    <row r="61" spans="1:95" x14ac:dyDescent="0.2">
      <c r="A61" t="s">
        <v>333</v>
      </c>
      <c r="B61">
        <v>5</v>
      </c>
      <c r="C61" s="1"/>
      <c r="AE61" s="1"/>
      <c r="BW61" t="s">
        <v>2457</v>
      </c>
      <c r="BX61" t="s">
        <v>2458</v>
      </c>
      <c r="BY61" t="s">
        <v>335</v>
      </c>
      <c r="BZ61" t="s">
        <v>2453</v>
      </c>
      <c r="CA61">
        <v>45883</v>
      </c>
      <c r="CB61" t="s">
        <v>2449</v>
      </c>
      <c r="CC61" t="s">
        <v>2513</v>
      </c>
      <c r="CE61" t="s">
        <v>2460</v>
      </c>
      <c r="CF61" t="s">
        <v>2461</v>
      </c>
      <c r="CG61">
        <v>45881</v>
      </c>
      <c r="CH61" t="s">
        <v>457</v>
      </c>
      <c r="CI61" t="s">
        <v>337</v>
      </c>
      <c r="CJ61" t="s">
        <v>2435</v>
      </c>
      <c r="CK61">
        <v>45891</v>
      </c>
      <c r="CL61" t="s">
        <v>2434</v>
      </c>
      <c r="CM61" t="s">
        <v>2436</v>
      </c>
      <c r="CN61">
        <v>45891</v>
      </c>
      <c r="CP61" t="s">
        <v>338</v>
      </c>
      <c r="CQ61" t="s">
        <v>2437</v>
      </c>
    </row>
    <row r="62" spans="1:95" x14ac:dyDescent="0.2">
      <c r="A62" t="s">
        <v>333</v>
      </c>
      <c r="B62">
        <v>5</v>
      </c>
      <c r="C62" s="1"/>
      <c r="AE62" s="1"/>
      <c r="BW62" t="s">
        <v>2457</v>
      </c>
      <c r="BX62" t="s">
        <v>2458</v>
      </c>
      <c r="BY62" t="s">
        <v>335</v>
      </c>
      <c r="BZ62" t="s">
        <v>2453</v>
      </c>
      <c r="CA62">
        <v>45883</v>
      </c>
      <c r="CB62" t="s">
        <v>2449</v>
      </c>
      <c r="CC62" t="s">
        <v>2514</v>
      </c>
      <c r="CE62" t="s">
        <v>2460</v>
      </c>
      <c r="CF62" t="s">
        <v>2461</v>
      </c>
      <c r="CG62">
        <v>45881</v>
      </c>
      <c r="CH62" t="s">
        <v>457</v>
      </c>
      <c r="CI62" t="s">
        <v>337</v>
      </c>
      <c r="CJ62" t="s">
        <v>2435</v>
      </c>
      <c r="CK62">
        <v>45891</v>
      </c>
      <c r="CL62" t="s">
        <v>2434</v>
      </c>
      <c r="CM62" t="s">
        <v>2436</v>
      </c>
      <c r="CN62">
        <v>45891</v>
      </c>
      <c r="CP62" t="s">
        <v>338</v>
      </c>
      <c r="CQ62" t="s">
        <v>2437</v>
      </c>
    </row>
    <row r="63" spans="1:95" x14ac:dyDescent="0.2">
      <c r="A63" t="s">
        <v>333</v>
      </c>
      <c r="B63">
        <v>5</v>
      </c>
      <c r="C63" s="1"/>
      <c r="AE63" s="1"/>
      <c r="BW63" t="s">
        <v>2457</v>
      </c>
      <c r="BX63" t="s">
        <v>2458</v>
      </c>
      <c r="BY63" t="s">
        <v>335</v>
      </c>
      <c r="BZ63" t="s">
        <v>2453</v>
      </c>
      <c r="CA63">
        <v>45883</v>
      </c>
      <c r="CB63" t="s">
        <v>2449</v>
      </c>
      <c r="CC63" t="s">
        <v>2515</v>
      </c>
      <c r="CE63" t="s">
        <v>2460</v>
      </c>
      <c r="CF63" t="s">
        <v>2461</v>
      </c>
      <c r="CG63">
        <v>45881</v>
      </c>
      <c r="CH63" t="s">
        <v>457</v>
      </c>
      <c r="CI63" t="s">
        <v>337</v>
      </c>
      <c r="CJ63" t="s">
        <v>2435</v>
      </c>
      <c r="CK63">
        <v>45891</v>
      </c>
      <c r="CL63" t="s">
        <v>2434</v>
      </c>
      <c r="CM63" t="s">
        <v>2436</v>
      </c>
      <c r="CN63">
        <v>45891</v>
      </c>
      <c r="CP63" t="s">
        <v>338</v>
      </c>
      <c r="CQ63" t="s">
        <v>2437</v>
      </c>
    </row>
    <row r="64" spans="1:95" x14ac:dyDescent="0.2">
      <c r="A64" t="s">
        <v>333</v>
      </c>
      <c r="B64">
        <v>5</v>
      </c>
      <c r="C64" s="1"/>
      <c r="AE64" s="1"/>
      <c r="BW64" t="s">
        <v>2457</v>
      </c>
      <c r="BX64" t="s">
        <v>2458</v>
      </c>
      <c r="BY64" t="s">
        <v>335</v>
      </c>
      <c r="BZ64" t="s">
        <v>2453</v>
      </c>
      <c r="CA64">
        <v>45883</v>
      </c>
      <c r="CB64" t="s">
        <v>2449</v>
      </c>
      <c r="CC64" t="s">
        <v>2516</v>
      </c>
      <c r="CE64" t="s">
        <v>2460</v>
      </c>
      <c r="CF64" t="s">
        <v>2461</v>
      </c>
      <c r="CG64">
        <v>45881</v>
      </c>
      <c r="CH64" t="s">
        <v>457</v>
      </c>
      <c r="CI64" t="s">
        <v>337</v>
      </c>
      <c r="CJ64" t="s">
        <v>2435</v>
      </c>
      <c r="CK64">
        <v>45891</v>
      </c>
      <c r="CL64" t="s">
        <v>2434</v>
      </c>
      <c r="CM64" t="s">
        <v>2436</v>
      </c>
      <c r="CN64">
        <v>45891</v>
      </c>
      <c r="CP64" t="s">
        <v>338</v>
      </c>
      <c r="CQ64" t="s">
        <v>2437</v>
      </c>
    </row>
    <row r="65" spans="1:95" x14ac:dyDescent="0.2">
      <c r="A65" t="s">
        <v>333</v>
      </c>
      <c r="B65">
        <v>5</v>
      </c>
      <c r="C65" s="1"/>
      <c r="AE65" s="1"/>
      <c r="BW65" t="s">
        <v>2457</v>
      </c>
      <c r="BX65" t="s">
        <v>2458</v>
      </c>
      <c r="BY65" t="s">
        <v>335</v>
      </c>
      <c r="BZ65" t="s">
        <v>2453</v>
      </c>
      <c r="CA65">
        <v>45883</v>
      </c>
      <c r="CB65" t="s">
        <v>2449</v>
      </c>
      <c r="CC65" t="s">
        <v>2517</v>
      </c>
      <c r="CE65" t="s">
        <v>2460</v>
      </c>
      <c r="CF65" t="s">
        <v>2461</v>
      </c>
      <c r="CG65">
        <v>45881</v>
      </c>
      <c r="CH65" t="s">
        <v>457</v>
      </c>
      <c r="CI65" t="s">
        <v>337</v>
      </c>
      <c r="CJ65" t="s">
        <v>2435</v>
      </c>
      <c r="CK65">
        <v>45891</v>
      </c>
      <c r="CL65" t="s">
        <v>2434</v>
      </c>
      <c r="CM65" t="s">
        <v>2436</v>
      </c>
      <c r="CN65">
        <v>45891</v>
      </c>
      <c r="CP65" t="s">
        <v>338</v>
      </c>
      <c r="CQ65" t="s">
        <v>2437</v>
      </c>
    </row>
    <row r="66" spans="1:95" x14ac:dyDescent="0.2">
      <c r="A66" t="s">
        <v>333</v>
      </c>
      <c r="B66">
        <v>5</v>
      </c>
      <c r="C66" s="1"/>
      <c r="AE66" s="1"/>
      <c r="BW66" t="s">
        <v>2457</v>
      </c>
      <c r="BX66" t="s">
        <v>2458</v>
      </c>
      <c r="BY66" t="s">
        <v>335</v>
      </c>
      <c r="BZ66" t="s">
        <v>2453</v>
      </c>
      <c r="CA66">
        <v>45883</v>
      </c>
      <c r="CB66" t="s">
        <v>2449</v>
      </c>
      <c r="CC66" t="s">
        <v>2518</v>
      </c>
      <c r="CE66" t="s">
        <v>2460</v>
      </c>
      <c r="CF66" t="s">
        <v>2461</v>
      </c>
      <c r="CG66">
        <v>45881</v>
      </c>
      <c r="CH66" t="s">
        <v>457</v>
      </c>
      <c r="CI66" t="s">
        <v>337</v>
      </c>
      <c r="CJ66" t="s">
        <v>2435</v>
      </c>
      <c r="CK66">
        <v>45891</v>
      </c>
      <c r="CL66" t="s">
        <v>2434</v>
      </c>
      <c r="CM66" t="s">
        <v>2436</v>
      </c>
      <c r="CN66">
        <v>45891</v>
      </c>
      <c r="CP66" t="s">
        <v>338</v>
      </c>
      <c r="CQ66" t="s">
        <v>2437</v>
      </c>
    </row>
    <row r="67" spans="1:95" x14ac:dyDescent="0.2">
      <c r="A67" t="s">
        <v>333</v>
      </c>
      <c r="B67">
        <v>5</v>
      </c>
      <c r="C67" s="1"/>
      <c r="AE67" s="1"/>
      <c r="BW67" t="s">
        <v>2457</v>
      </c>
      <c r="BX67" t="s">
        <v>2458</v>
      </c>
      <c r="BY67" t="s">
        <v>335</v>
      </c>
      <c r="BZ67" t="s">
        <v>2453</v>
      </c>
      <c r="CA67">
        <v>45883</v>
      </c>
      <c r="CB67" t="s">
        <v>2449</v>
      </c>
      <c r="CC67" t="s">
        <v>2519</v>
      </c>
      <c r="CE67" t="s">
        <v>2460</v>
      </c>
      <c r="CF67" t="s">
        <v>2461</v>
      </c>
      <c r="CG67">
        <v>45881</v>
      </c>
      <c r="CH67" t="s">
        <v>457</v>
      </c>
      <c r="CI67" t="s">
        <v>337</v>
      </c>
      <c r="CJ67" t="s">
        <v>2435</v>
      </c>
      <c r="CK67">
        <v>45891</v>
      </c>
      <c r="CL67" t="s">
        <v>2434</v>
      </c>
      <c r="CM67" t="s">
        <v>2436</v>
      </c>
      <c r="CN67">
        <v>45891</v>
      </c>
      <c r="CP67" t="s">
        <v>338</v>
      </c>
      <c r="CQ67" t="s">
        <v>2437</v>
      </c>
    </row>
    <row r="68" spans="1:95" x14ac:dyDescent="0.2">
      <c r="A68" t="s">
        <v>333</v>
      </c>
      <c r="B68">
        <v>5</v>
      </c>
      <c r="C68" s="1"/>
      <c r="AE68" s="1"/>
      <c r="BW68" t="s">
        <v>2457</v>
      </c>
      <c r="BX68" t="s">
        <v>2458</v>
      </c>
      <c r="BY68" t="s">
        <v>335</v>
      </c>
      <c r="BZ68" t="s">
        <v>2453</v>
      </c>
      <c r="CA68">
        <v>45883</v>
      </c>
      <c r="CB68" t="s">
        <v>2449</v>
      </c>
      <c r="CC68" t="s">
        <v>2520</v>
      </c>
      <c r="CE68" t="s">
        <v>2460</v>
      </c>
      <c r="CF68" t="s">
        <v>2461</v>
      </c>
      <c r="CG68">
        <v>45881</v>
      </c>
      <c r="CH68" t="s">
        <v>457</v>
      </c>
      <c r="CI68" t="s">
        <v>337</v>
      </c>
      <c r="CJ68" t="s">
        <v>2435</v>
      </c>
      <c r="CK68">
        <v>45891</v>
      </c>
      <c r="CL68" t="s">
        <v>2434</v>
      </c>
      <c r="CM68" t="s">
        <v>2436</v>
      </c>
      <c r="CN68">
        <v>45891</v>
      </c>
      <c r="CP68" t="s">
        <v>338</v>
      </c>
      <c r="CQ68" t="s">
        <v>2437</v>
      </c>
    </row>
    <row r="69" spans="1:95" x14ac:dyDescent="0.2">
      <c r="A69" t="s">
        <v>333</v>
      </c>
      <c r="B69">
        <v>6</v>
      </c>
      <c r="C69" s="1"/>
      <c r="AE69" s="1"/>
      <c r="BW69" t="s">
        <v>2521</v>
      </c>
      <c r="BX69" t="s">
        <v>2522</v>
      </c>
      <c r="BY69" t="s">
        <v>335</v>
      </c>
      <c r="BZ69" t="s">
        <v>2447</v>
      </c>
      <c r="CA69">
        <v>45883</v>
      </c>
      <c r="CB69" t="s">
        <v>2449</v>
      </c>
      <c r="CC69" t="s">
        <v>2523</v>
      </c>
      <c r="CE69" t="s">
        <v>2460</v>
      </c>
      <c r="CF69" t="s">
        <v>2524</v>
      </c>
      <c r="CG69">
        <v>45881</v>
      </c>
      <c r="CH69" t="s">
        <v>457</v>
      </c>
      <c r="CI69" t="s">
        <v>337</v>
      </c>
      <c r="CJ69" t="s">
        <v>2435</v>
      </c>
      <c r="CK69">
        <v>45891</v>
      </c>
      <c r="CL69" t="s">
        <v>2434</v>
      </c>
      <c r="CM69" t="s">
        <v>2436</v>
      </c>
      <c r="CN69">
        <v>45891</v>
      </c>
      <c r="CP69" t="s">
        <v>338</v>
      </c>
      <c r="CQ69" t="s">
        <v>2437</v>
      </c>
    </row>
    <row r="70" spans="1:95" x14ac:dyDescent="0.2">
      <c r="A70" t="s">
        <v>333</v>
      </c>
      <c r="B70">
        <v>6</v>
      </c>
      <c r="C70" s="1"/>
      <c r="AE70" s="1"/>
      <c r="BW70" t="s">
        <v>2521</v>
      </c>
      <c r="BX70" t="s">
        <v>2522</v>
      </c>
      <c r="BY70" t="s">
        <v>335</v>
      </c>
      <c r="BZ70" t="s">
        <v>2447</v>
      </c>
      <c r="CA70">
        <v>45883</v>
      </c>
      <c r="CB70" t="s">
        <v>2449</v>
      </c>
      <c r="CC70" t="s">
        <v>2525</v>
      </c>
      <c r="CE70" t="s">
        <v>2460</v>
      </c>
      <c r="CF70" t="s">
        <v>2524</v>
      </c>
      <c r="CG70">
        <v>45881</v>
      </c>
      <c r="CH70" t="s">
        <v>457</v>
      </c>
      <c r="CI70" t="s">
        <v>337</v>
      </c>
      <c r="CJ70" t="s">
        <v>2435</v>
      </c>
      <c r="CK70">
        <v>45891</v>
      </c>
      <c r="CL70" t="s">
        <v>2434</v>
      </c>
      <c r="CM70" t="s">
        <v>2436</v>
      </c>
      <c r="CN70">
        <v>45891</v>
      </c>
      <c r="CP70" t="s">
        <v>338</v>
      </c>
      <c r="CQ70" t="s">
        <v>2437</v>
      </c>
    </row>
    <row r="71" spans="1:95" x14ac:dyDescent="0.2">
      <c r="A71" t="s">
        <v>333</v>
      </c>
      <c r="B71">
        <v>6</v>
      </c>
      <c r="C71" s="1"/>
      <c r="AE71" s="1"/>
      <c r="BW71" t="s">
        <v>2521</v>
      </c>
      <c r="BX71" t="s">
        <v>2522</v>
      </c>
      <c r="BY71" t="s">
        <v>335</v>
      </c>
      <c r="BZ71" t="s">
        <v>2447</v>
      </c>
      <c r="CA71">
        <v>45883</v>
      </c>
      <c r="CB71" t="s">
        <v>2449</v>
      </c>
      <c r="CC71" t="s">
        <v>2526</v>
      </c>
      <c r="CE71" t="s">
        <v>2460</v>
      </c>
      <c r="CF71" t="s">
        <v>2524</v>
      </c>
      <c r="CG71">
        <v>45881</v>
      </c>
      <c r="CH71" t="s">
        <v>457</v>
      </c>
      <c r="CI71" t="s">
        <v>337</v>
      </c>
      <c r="CJ71" t="s">
        <v>2435</v>
      </c>
      <c r="CK71">
        <v>45891</v>
      </c>
      <c r="CL71" t="s">
        <v>2434</v>
      </c>
      <c r="CM71" t="s">
        <v>2436</v>
      </c>
      <c r="CN71">
        <v>45891</v>
      </c>
      <c r="CP71" t="s">
        <v>338</v>
      </c>
      <c r="CQ71" t="s">
        <v>2437</v>
      </c>
    </row>
    <row r="72" spans="1:95" x14ac:dyDescent="0.2">
      <c r="A72" t="s">
        <v>333</v>
      </c>
      <c r="B72">
        <v>6</v>
      </c>
      <c r="C72" s="1"/>
      <c r="AE72" s="1"/>
      <c r="BW72" t="s">
        <v>2521</v>
      </c>
      <c r="BX72" t="s">
        <v>2522</v>
      </c>
      <c r="BY72" t="s">
        <v>335</v>
      </c>
      <c r="BZ72" t="s">
        <v>2447</v>
      </c>
      <c r="CA72">
        <v>45883</v>
      </c>
      <c r="CB72" t="s">
        <v>2449</v>
      </c>
      <c r="CC72" t="s">
        <v>2527</v>
      </c>
      <c r="CE72" t="s">
        <v>2460</v>
      </c>
      <c r="CF72" t="s">
        <v>2524</v>
      </c>
      <c r="CG72">
        <v>45881</v>
      </c>
      <c r="CH72" t="s">
        <v>457</v>
      </c>
      <c r="CI72" t="s">
        <v>337</v>
      </c>
      <c r="CJ72" t="s">
        <v>2435</v>
      </c>
      <c r="CK72">
        <v>45891</v>
      </c>
      <c r="CL72" t="s">
        <v>2434</v>
      </c>
      <c r="CM72" t="s">
        <v>2436</v>
      </c>
      <c r="CN72">
        <v>45891</v>
      </c>
      <c r="CP72" t="s">
        <v>338</v>
      </c>
      <c r="CQ72" t="s">
        <v>2437</v>
      </c>
    </row>
    <row r="73" spans="1:95" x14ac:dyDescent="0.2">
      <c r="A73" t="s">
        <v>333</v>
      </c>
      <c r="B73">
        <v>6</v>
      </c>
      <c r="C73" s="1"/>
      <c r="AE73" s="1"/>
      <c r="BW73" t="s">
        <v>2521</v>
      </c>
      <c r="BX73" t="s">
        <v>2522</v>
      </c>
      <c r="BY73" t="s">
        <v>335</v>
      </c>
      <c r="BZ73" t="s">
        <v>2447</v>
      </c>
      <c r="CA73">
        <v>45883</v>
      </c>
      <c r="CB73" t="s">
        <v>2449</v>
      </c>
      <c r="CC73" t="s">
        <v>2528</v>
      </c>
      <c r="CE73" t="s">
        <v>2460</v>
      </c>
      <c r="CF73" t="s">
        <v>2524</v>
      </c>
      <c r="CG73">
        <v>45881</v>
      </c>
      <c r="CH73" t="s">
        <v>457</v>
      </c>
      <c r="CI73" t="s">
        <v>337</v>
      </c>
      <c r="CJ73" t="s">
        <v>2435</v>
      </c>
      <c r="CK73">
        <v>45891</v>
      </c>
      <c r="CL73" t="s">
        <v>2434</v>
      </c>
      <c r="CM73" t="s">
        <v>2436</v>
      </c>
      <c r="CN73">
        <v>45891</v>
      </c>
      <c r="CP73" t="s">
        <v>338</v>
      </c>
      <c r="CQ73" t="s">
        <v>2437</v>
      </c>
    </row>
    <row r="74" spans="1:95" x14ac:dyDescent="0.2">
      <c r="A74" t="s">
        <v>333</v>
      </c>
      <c r="B74">
        <v>6</v>
      </c>
      <c r="C74" s="1"/>
      <c r="AE74" s="1"/>
      <c r="BW74" t="s">
        <v>2521</v>
      </c>
      <c r="BX74" t="s">
        <v>2522</v>
      </c>
      <c r="BY74" t="s">
        <v>335</v>
      </c>
      <c r="BZ74" t="s">
        <v>2447</v>
      </c>
      <c r="CA74">
        <v>45883</v>
      </c>
      <c r="CB74" t="s">
        <v>2449</v>
      </c>
      <c r="CC74" t="s">
        <v>2529</v>
      </c>
      <c r="CE74" t="s">
        <v>2460</v>
      </c>
      <c r="CF74" t="s">
        <v>2524</v>
      </c>
      <c r="CG74">
        <v>45881</v>
      </c>
      <c r="CH74" t="s">
        <v>457</v>
      </c>
      <c r="CI74" t="s">
        <v>337</v>
      </c>
      <c r="CJ74" t="s">
        <v>2435</v>
      </c>
      <c r="CK74">
        <v>45891</v>
      </c>
      <c r="CL74" t="s">
        <v>2434</v>
      </c>
      <c r="CM74" t="s">
        <v>2436</v>
      </c>
      <c r="CN74">
        <v>45891</v>
      </c>
      <c r="CP74" t="s">
        <v>338</v>
      </c>
      <c r="CQ74" t="s">
        <v>2437</v>
      </c>
    </row>
    <row r="75" spans="1:95" x14ac:dyDescent="0.2">
      <c r="A75" t="s">
        <v>333</v>
      </c>
      <c r="B75">
        <v>6</v>
      </c>
      <c r="C75" s="1"/>
      <c r="AE75" s="1"/>
      <c r="BW75" t="s">
        <v>2521</v>
      </c>
      <c r="BX75" t="s">
        <v>2522</v>
      </c>
      <c r="BY75" t="s">
        <v>335</v>
      </c>
      <c r="BZ75" t="s">
        <v>2447</v>
      </c>
      <c r="CA75">
        <v>45883</v>
      </c>
      <c r="CB75" t="s">
        <v>2449</v>
      </c>
      <c r="CC75" t="s">
        <v>2530</v>
      </c>
      <c r="CE75" t="s">
        <v>2460</v>
      </c>
      <c r="CF75" t="s">
        <v>2524</v>
      </c>
      <c r="CG75">
        <v>45881</v>
      </c>
      <c r="CH75" t="s">
        <v>457</v>
      </c>
      <c r="CI75" t="s">
        <v>337</v>
      </c>
      <c r="CJ75" t="s">
        <v>2435</v>
      </c>
      <c r="CK75">
        <v>45891</v>
      </c>
      <c r="CL75" t="s">
        <v>2434</v>
      </c>
      <c r="CM75" t="s">
        <v>2436</v>
      </c>
      <c r="CN75">
        <v>45891</v>
      </c>
      <c r="CP75" t="s">
        <v>338</v>
      </c>
      <c r="CQ75" t="s">
        <v>2437</v>
      </c>
    </row>
    <row r="76" spans="1:95" x14ac:dyDescent="0.2">
      <c r="A76" t="s">
        <v>333</v>
      </c>
      <c r="B76">
        <v>6</v>
      </c>
      <c r="C76" s="1"/>
      <c r="AE76" s="1"/>
      <c r="BW76" t="s">
        <v>2521</v>
      </c>
      <c r="BX76" t="s">
        <v>2522</v>
      </c>
      <c r="BY76" t="s">
        <v>335</v>
      </c>
      <c r="BZ76" t="s">
        <v>2447</v>
      </c>
      <c r="CA76">
        <v>45883</v>
      </c>
      <c r="CB76" t="s">
        <v>2449</v>
      </c>
      <c r="CC76" t="s">
        <v>2531</v>
      </c>
      <c r="CE76" t="s">
        <v>2460</v>
      </c>
      <c r="CF76" t="s">
        <v>2524</v>
      </c>
      <c r="CG76">
        <v>45881</v>
      </c>
      <c r="CH76" t="s">
        <v>457</v>
      </c>
      <c r="CI76" t="s">
        <v>337</v>
      </c>
      <c r="CJ76" t="s">
        <v>2435</v>
      </c>
      <c r="CK76">
        <v>45891</v>
      </c>
      <c r="CL76" t="s">
        <v>2434</v>
      </c>
      <c r="CM76" t="s">
        <v>2436</v>
      </c>
      <c r="CN76">
        <v>45891</v>
      </c>
      <c r="CP76" t="s">
        <v>338</v>
      </c>
      <c r="CQ76" t="s">
        <v>2437</v>
      </c>
    </row>
    <row r="77" spans="1:95" x14ac:dyDescent="0.2">
      <c r="A77" t="s">
        <v>333</v>
      </c>
      <c r="B77">
        <v>6</v>
      </c>
      <c r="C77" s="1"/>
      <c r="AE77" s="1"/>
      <c r="BW77" t="s">
        <v>2521</v>
      </c>
      <c r="BX77" t="s">
        <v>2522</v>
      </c>
      <c r="BY77" t="s">
        <v>335</v>
      </c>
      <c r="BZ77" t="s">
        <v>2447</v>
      </c>
      <c r="CA77">
        <v>45883</v>
      </c>
      <c r="CB77" t="s">
        <v>2449</v>
      </c>
      <c r="CC77" t="s">
        <v>2532</v>
      </c>
      <c r="CE77" t="s">
        <v>2460</v>
      </c>
      <c r="CF77" t="s">
        <v>2524</v>
      </c>
      <c r="CG77">
        <v>45881</v>
      </c>
      <c r="CH77" t="s">
        <v>457</v>
      </c>
      <c r="CI77" t="s">
        <v>337</v>
      </c>
      <c r="CJ77" t="s">
        <v>2435</v>
      </c>
      <c r="CK77">
        <v>45891</v>
      </c>
      <c r="CL77" t="s">
        <v>2434</v>
      </c>
      <c r="CM77" t="s">
        <v>2436</v>
      </c>
      <c r="CN77">
        <v>45891</v>
      </c>
      <c r="CP77" t="s">
        <v>338</v>
      </c>
      <c r="CQ77" t="s">
        <v>2437</v>
      </c>
    </row>
    <row r="78" spans="1:95" x14ac:dyDescent="0.2">
      <c r="A78" t="s">
        <v>333</v>
      </c>
      <c r="B78">
        <v>6</v>
      </c>
      <c r="C78" s="1"/>
      <c r="AE78" s="1"/>
      <c r="BW78" t="s">
        <v>2521</v>
      </c>
      <c r="BX78" t="s">
        <v>2522</v>
      </c>
      <c r="BY78" t="s">
        <v>335</v>
      </c>
      <c r="BZ78" t="s">
        <v>2447</v>
      </c>
      <c r="CA78">
        <v>45883</v>
      </c>
      <c r="CB78" t="s">
        <v>2449</v>
      </c>
      <c r="CC78" t="s">
        <v>2533</v>
      </c>
      <c r="CE78" t="s">
        <v>2460</v>
      </c>
      <c r="CF78" t="s">
        <v>2524</v>
      </c>
      <c r="CG78">
        <v>45881</v>
      </c>
      <c r="CH78" t="s">
        <v>457</v>
      </c>
      <c r="CI78" t="s">
        <v>337</v>
      </c>
      <c r="CJ78" t="s">
        <v>2435</v>
      </c>
      <c r="CK78">
        <v>45891</v>
      </c>
      <c r="CL78" t="s">
        <v>2434</v>
      </c>
      <c r="CM78" t="s">
        <v>2436</v>
      </c>
      <c r="CN78">
        <v>45891</v>
      </c>
      <c r="CP78" t="s">
        <v>338</v>
      </c>
      <c r="CQ78" t="s">
        <v>2437</v>
      </c>
    </row>
    <row r="79" spans="1:95" x14ac:dyDescent="0.2">
      <c r="A79" t="s">
        <v>333</v>
      </c>
      <c r="B79">
        <v>6</v>
      </c>
      <c r="C79" s="1"/>
      <c r="AE79" s="1"/>
      <c r="BW79" t="s">
        <v>2521</v>
      </c>
      <c r="BX79" t="s">
        <v>2522</v>
      </c>
      <c r="BY79" t="s">
        <v>335</v>
      </c>
      <c r="BZ79" t="s">
        <v>2447</v>
      </c>
      <c r="CA79">
        <v>45883</v>
      </c>
      <c r="CB79" t="s">
        <v>2449</v>
      </c>
      <c r="CC79" t="s">
        <v>2534</v>
      </c>
      <c r="CE79" t="s">
        <v>2460</v>
      </c>
      <c r="CF79" t="s">
        <v>2524</v>
      </c>
      <c r="CG79">
        <v>45881</v>
      </c>
      <c r="CH79" t="s">
        <v>457</v>
      </c>
      <c r="CI79" t="s">
        <v>337</v>
      </c>
      <c r="CJ79" t="s">
        <v>2435</v>
      </c>
      <c r="CK79">
        <v>45891</v>
      </c>
      <c r="CL79" t="s">
        <v>2434</v>
      </c>
      <c r="CM79" t="s">
        <v>2436</v>
      </c>
      <c r="CN79">
        <v>45891</v>
      </c>
      <c r="CP79" t="s">
        <v>338</v>
      </c>
      <c r="CQ79" t="s">
        <v>2437</v>
      </c>
    </row>
    <row r="80" spans="1:95" x14ac:dyDescent="0.2">
      <c r="A80" t="s">
        <v>333</v>
      </c>
      <c r="B80">
        <v>6</v>
      </c>
      <c r="C80" s="1"/>
      <c r="AE80" s="1"/>
      <c r="BW80" t="s">
        <v>2521</v>
      </c>
      <c r="BX80" t="s">
        <v>2522</v>
      </c>
      <c r="BY80" t="s">
        <v>335</v>
      </c>
      <c r="BZ80" t="s">
        <v>2447</v>
      </c>
      <c r="CA80">
        <v>45883</v>
      </c>
      <c r="CB80" t="s">
        <v>2449</v>
      </c>
      <c r="CC80" t="s">
        <v>2535</v>
      </c>
      <c r="CE80" t="s">
        <v>2460</v>
      </c>
      <c r="CF80" t="s">
        <v>2524</v>
      </c>
      <c r="CG80">
        <v>45881</v>
      </c>
      <c r="CH80" t="s">
        <v>457</v>
      </c>
      <c r="CI80" t="s">
        <v>337</v>
      </c>
      <c r="CJ80" t="s">
        <v>2435</v>
      </c>
      <c r="CK80">
        <v>45891</v>
      </c>
      <c r="CL80" t="s">
        <v>2434</v>
      </c>
      <c r="CM80" t="s">
        <v>2436</v>
      </c>
      <c r="CN80">
        <v>45891</v>
      </c>
      <c r="CP80" t="s">
        <v>338</v>
      </c>
      <c r="CQ80" t="s">
        <v>2437</v>
      </c>
    </row>
    <row r="81" spans="1:95" x14ac:dyDescent="0.2">
      <c r="A81" t="s">
        <v>333</v>
      </c>
      <c r="B81">
        <v>6</v>
      </c>
      <c r="C81" s="1"/>
      <c r="AE81" s="1"/>
      <c r="BW81" t="s">
        <v>2521</v>
      </c>
      <c r="BX81" t="s">
        <v>2522</v>
      </c>
      <c r="BY81" t="s">
        <v>335</v>
      </c>
      <c r="BZ81" t="s">
        <v>2447</v>
      </c>
      <c r="CA81">
        <v>45883</v>
      </c>
      <c r="CB81" t="s">
        <v>2449</v>
      </c>
      <c r="CC81" t="s">
        <v>2536</v>
      </c>
      <c r="CE81" t="s">
        <v>2460</v>
      </c>
      <c r="CF81" t="s">
        <v>2524</v>
      </c>
      <c r="CG81">
        <v>45881</v>
      </c>
      <c r="CH81" t="s">
        <v>457</v>
      </c>
      <c r="CI81" t="s">
        <v>337</v>
      </c>
      <c r="CJ81" t="s">
        <v>2435</v>
      </c>
      <c r="CK81">
        <v>45891</v>
      </c>
      <c r="CL81" t="s">
        <v>2434</v>
      </c>
      <c r="CM81" t="s">
        <v>2436</v>
      </c>
      <c r="CN81">
        <v>45891</v>
      </c>
      <c r="CP81" t="s">
        <v>338</v>
      </c>
      <c r="CQ81" t="s">
        <v>2437</v>
      </c>
    </row>
    <row r="82" spans="1:95" x14ac:dyDescent="0.2">
      <c r="A82" t="s">
        <v>333</v>
      </c>
      <c r="B82">
        <v>6</v>
      </c>
      <c r="C82" s="1"/>
      <c r="AE82" s="1"/>
      <c r="BW82" t="s">
        <v>2521</v>
      </c>
      <c r="BX82" t="s">
        <v>2522</v>
      </c>
      <c r="BY82" t="s">
        <v>335</v>
      </c>
      <c r="BZ82" t="s">
        <v>2447</v>
      </c>
      <c r="CA82">
        <v>45883</v>
      </c>
      <c r="CB82" t="s">
        <v>2449</v>
      </c>
      <c r="CC82" t="s">
        <v>2537</v>
      </c>
      <c r="CE82" t="s">
        <v>2460</v>
      </c>
      <c r="CF82" t="s">
        <v>2524</v>
      </c>
      <c r="CG82">
        <v>45881</v>
      </c>
      <c r="CH82" t="s">
        <v>457</v>
      </c>
      <c r="CI82" t="s">
        <v>337</v>
      </c>
      <c r="CJ82" t="s">
        <v>2435</v>
      </c>
      <c r="CK82">
        <v>45891</v>
      </c>
      <c r="CL82" t="s">
        <v>2434</v>
      </c>
      <c r="CM82" t="s">
        <v>2436</v>
      </c>
      <c r="CN82">
        <v>45891</v>
      </c>
      <c r="CP82" t="s">
        <v>338</v>
      </c>
      <c r="CQ82" t="s">
        <v>2437</v>
      </c>
    </row>
    <row r="83" spans="1:95" x14ac:dyDescent="0.2">
      <c r="A83" t="s">
        <v>333</v>
      </c>
      <c r="B83">
        <v>6</v>
      </c>
      <c r="C83" s="1"/>
      <c r="AE83" s="1"/>
      <c r="BW83" t="s">
        <v>2521</v>
      </c>
      <c r="BX83" t="s">
        <v>2522</v>
      </c>
      <c r="BY83" t="s">
        <v>335</v>
      </c>
      <c r="BZ83" t="s">
        <v>2447</v>
      </c>
      <c r="CA83">
        <v>45883</v>
      </c>
      <c r="CB83" t="s">
        <v>2449</v>
      </c>
      <c r="CC83" t="s">
        <v>2538</v>
      </c>
      <c r="CE83" t="s">
        <v>2460</v>
      </c>
      <c r="CF83" t="s">
        <v>2524</v>
      </c>
      <c r="CG83">
        <v>45881</v>
      </c>
      <c r="CH83" t="s">
        <v>457</v>
      </c>
      <c r="CI83" t="s">
        <v>337</v>
      </c>
      <c r="CJ83" t="s">
        <v>2435</v>
      </c>
      <c r="CK83">
        <v>45891</v>
      </c>
      <c r="CL83" t="s">
        <v>2434</v>
      </c>
      <c r="CM83" t="s">
        <v>2436</v>
      </c>
      <c r="CN83">
        <v>45891</v>
      </c>
      <c r="CP83" t="s">
        <v>338</v>
      </c>
      <c r="CQ83" t="s">
        <v>2437</v>
      </c>
    </row>
    <row r="84" spans="1:95" x14ac:dyDescent="0.2">
      <c r="A84" t="s">
        <v>333</v>
      </c>
      <c r="B84">
        <v>6</v>
      </c>
      <c r="C84" s="1"/>
      <c r="AE84" s="1"/>
      <c r="BW84" t="s">
        <v>2521</v>
      </c>
      <c r="BX84" t="s">
        <v>2522</v>
      </c>
      <c r="BY84" t="s">
        <v>335</v>
      </c>
      <c r="BZ84" t="s">
        <v>2447</v>
      </c>
      <c r="CA84">
        <v>45883</v>
      </c>
      <c r="CB84" t="s">
        <v>2449</v>
      </c>
      <c r="CC84" t="s">
        <v>2539</v>
      </c>
      <c r="CE84" t="s">
        <v>2460</v>
      </c>
      <c r="CF84" t="s">
        <v>2524</v>
      </c>
      <c r="CG84">
        <v>45881</v>
      </c>
      <c r="CH84" t="s">
        <v>457</v>
      </c>
      <c r="CI84" t="s">
        <v>337</v>
      </c>
      <c r="CJ84" t="s">
        <v>2435</v>
      </c>
      <c r="CK84">
        <v>45891</v>
      </c>
      <c r="CL84" t="s">
        <v>2434</v>
      </c>
      <c r="CM84" t="s">
        <v>2436</v>
      </c>
      <c r="CN84">
        <v>45891</v>
      </c>
      <c r="CP84" t="s">
        <v>338</v>
      </c>
      <c r="CQ84" t="s">
        <v>2437</v>
      </c>
    </row>
    <row r="85" spans="1:95" x14ac:dyDescent="0.2">
      <c r="A85" t="s">
        <v>333</v>
      </c>
      <c r="B85">
        <v>6</v>
      </c>
      <c r="C85" s="1"/>
      <c r="AE85" s="1"/>
      <c r="BW85" t="s">
        <v>2521</v>
      </c>
      <c r="BX85" t="s">
        <v>2522</v>
      </c>
      <c r="BY85" t="s">
        <v>335</v>
      </c>
      <c r="BZ85" t="s">
        <v>2447</v>
      </c>
      <c r="CA85">
        <v>45883</v>
      </c>
      <c r="CB85" t="s">
        <v>2449</v>
      </c>
      <c r="CC85" t="s">
        <v>2540</v>
      </c>
      <c r="CE85" t="s">
        <v>2460</v>
      </c>
      <c r="CF85" t="s">
        <v>2524</v>
      </c>
      <c r="CG85">
        <v>45881</v>
      </c>
      <c r="CH85" t="s">
        <v>457</v>
      </c>
      <c r="CI85" t="s">
        <v>337</v>
      </c>
      <c r="CJ85" t="s">
        <v>2435</v>
      </c>
      <c r="CK85">
        <v>45891</v>
      </c>
      <c r="CL85" t="s">
        <v>2434</v>
      </c>
      <c r="CM85" t="s">
        <v>2436</v>
      </c>
      <c r="CN85">
        <v>45891</v>
      </c>
      <c r="CP85" t="s">
        <v>338</v>
      </c>
      <c r="CQ85" t="s">
        <v>2437</v>
      </c>
    </row>
    <row r="86" spans="1:95" x14ac:dyDescent="0.2">
      <c r="A86" t="s">
        <v>333</v>
      </c>
      <c r="B86">
        <v>6</v>
      </c>
      <c r="C86" s="1"/>
      <c r="AE86" s="1"/>
      <c r="BW86" t="s">
        <v>2521</v>
      </c>
      <c r="BX86" t="s">
        <v>2522</v>
      </c>
      <c r="BY86" t="s">
        <v>335</v>
      </c>
      <c r="BZ86" t="s">
        <v>2447</v>
      </c>
      <c r="CA86">
        <v>45883</v>
      </c>
      <c r="CB86" t="s">
        <v>2449</v>
      </c>
      <c r="CC86" t="s">
        <v>2541</v>
      </c>
      <c r="CE86" t="s">
        <v>2460</v>
      </c>
      <c r="CF86" t="s">
        <v>2524</v>
      </c>
      <c r="CG86">
        <v>45881</v>
      </c>
      <c r="CH86" t="s">
        <v>457</v>
      </c>
      <c r="CI86" t="s">
        <v>337</v>
      </c>
      <c r="CJ86" t="s">
        <v>2435</v>
      </c>
      <c r="CK86">
        <v>45891</v>
      </c>
      <c r="CL86" t="s">
        <v>2434</v>
      </c>
      <c r="CM86" t="s">
        <v>2436</v>
      </c>
      <c r="CN86">
        <v>45891</v>
      </c>
      <c r="CP86" t="s">
        <v>338</v>
      </c>
      <c r="CQ86" t="s">
        <v>2437</v>
      </c>
    </row>
    <row r="87" spans="1:95" x14ac:dyDescent="0.2">
      <c r="A87" t="s">
        <v>333</v>
      </c>
      <c r="B87">
        <v>6</v>
      </c>
      <c r="C87" s="1"/>
      <c r="AE87" s="1"/>
      <c r="BW87" t="s">
        <v>2521</v>
      </c>
      <c r="BX87" t="s">
        <v>2522</v>
      </c>
      <c r="BY87" t="s">
        <v>335</v>
      </c>
      <c r="BZ87" t="s">
        <v>2447</v>
      </c>
      <c r="CA87">
        <v>45883</v>
      </c>
      <c r="CB87" t="s">
        <v>2449</v>
      </c>
      <c r="CC87" t="s">
        <v>2542</v>
      </c>
      <c r="CE87" t="s">
        <v>2460</v>
      </c>
      <c r="CF87" t="s">
        <v>2524</v>
      </c>
      <c r="CG87">
        <v>45881</v>
      </c>
      <c r="CH87" t="s">
        <v>457</v>
      </c>
      <c r="CI87" t="s">
        <v>337</v>
      </c>
      <c r="CJ87" t="s">
        <v>2435</v>
      </c>
      <c r="CK87">
        <v>45891</v>
      </c>
      <c r="CL87" t="s">
        <v>2434</v>
      </c>
      <c r="CM87" t="s">
        <v>2436</v>
      </c>
      <c r="CN87">
        <v>45891</v>
      </c>
      <c r="CP87" t="s">
        <v>338</v>
      </c>
      <c r="CQ87" t="s">
        <v>2437</v>
      </c>
    </row>
    <row r="88" spans="1:95" x14ac:dyDescent="0.2">
      <c r="A88" t="s">
        <v>333</v>
      </c>
      <c r="B88">
        <v>6</v>
      </c>
      <c r="C88" s="1"/>
      <c r="AE88" s="1"/>
      <c r="BW88" t="s">
        <v>2521</v>
      </c>
      <c r="BX88" t="s">
        <v>2522</v>
      </c>
      <c r="BY88" t="s">
        <v>335</v>
      </c>
      <c r="BZ88" t="s">
        <v>2447</v>
      </c>
      <c r="CA88">
        <v>45883</v>
      </c>
      <c r="CB88" t="s">
        <v>2449</v>
      </c>
      <c r="CC88" t="s">
        <v>2543</v>
      </c>
      <c r="CE88" t="s">
        <v>2460</v>
      </c>
      <c r="CF88" t="s">
        <v>2524</v>
      </c>
      <c r="CG88">
        <v>45881</v>
      </c>
      <c r="CH88" t="s">
        <v>457</v>
      </c>
      <c r="CI88" t="s">
        <v>337</v>
      </c>
      <c r="CJ88" t="s">
        <v>2435</v>
      </c>
      <c r="CK88">
        <v>45891</v>
      </c>
      <c r="CL88" t="s">
        <v>2434</v>
      </c>
      <c r="CM88" t="s">
        <v>2436</v>
      </c>
      <c r="CN88">
        <v>45891</v>
      </c>
      <c r="CP88" t="s">
        <v>338</v>
      </c>
      <c r="CQ88" t="s">
        <v>2437</v>
      </c>
    </row>
    <row r="89" spans="1:95" x14ac:dyDescent="0.2">
      <c r="A89" t="s">
        <v>333</v>
      </c>
      <c r="B89">
        <v>6</v>
      </c>
      <c r="C89" s="1"/>
      <c r="AE89" s="1"/>
      <c r="BW89" t="s">
        <v>2521</v>
      </c>
      <c r="BX89" t="s">
        <v>2522</v>
      </c>
      <c r="BY89" t="s">
        <v>335</v>
      </c>
      <c r="BZ89" t="s">
        <v>2447</v>
      </c>
      <c r="CA89">
        <v>45883</v>
      </c>
      <c r="CB89" t="s">
        <v>2449</v>
      </c>
      <c r="CC89" t="s">
        <v>2544</v>
      </c>
      <c r="CE89" t="s">
        <v>2460</v>
      </c>
      <c r="CF89" t="s">
        <v>2524</v>
      </c>
      <c r="CG89">
        <v>45881</v>
      </c>
      <c r="CH89" t="s">
        <v>457</v>
      </c>
      <c r="CI89" t="s">
        <v>337</v>
      </c>
      <c r="CJ89" t="s">
        <v>2435</v>
      </c>
      <c r="CK89">
        <v>45891</v>
      </c>
      <c r="CL89" t="s">
        <v>2434</v>
      </c>
      <c r="CM89" t="s">
        <v>2436</v>
      </c>
      <c r="CN89">
        <v>45891</v>
      </c>
      <c r="CP89" t="s">
        <v>338</v>
      </c>
      <c r="CQ89" t="s">
        <v>2437</v>
      </c>
    </row>
    <row r="90" spans="1:95" x14ac:dyDescent="0.2">
      <c r="A90" t="s">
        <v>333</v>
      </c>
      <c r="B90">
        <v>6</v>
      </c>
      <c r="C90" s="1"/>
      <c r="AE90" s="1"/>
      <c r="BW90" t="s">
        <v>2521</v>
      </c>
      <c r="BX90" t="s">
        <v>2522</v>
      </c>
      <c r="BY90" t="s">
        <v>335</v>
      </c>
      <c r="BZ90" t="s">
        <v>2447</v>
      </c>
      <c r="CA90">
        <v>45883</v>
      </c>
      <c r="CB90" t="s">
        <v>2449</v>
      </c>
      <c r="CC90" t="s">
        <v>2545</v>
      </c>
      <c r="CE90" t="s">
        <v>2460</v>
      </c>
      <c r="CF90" t="s">
        <v>2524</v>
      </c>
      <c r="CG90">
        <v>45881</v>
      </c>
      <c r="CH90" t="s">
        <v>457</v>
      </c>
      <c r="CI90" t="s">
        <v>337</v>
      </c>
      <c r="CJ90" t="s">
        <v>2435</v>
      </c>
      <c r="CK90">
        <v>45891</v>
      </c>
      <c r="CL90" t="s">
        <v>2434</v>
      </c>
      <c r="CM90" t="s">
        <v>2436</v>
      </c>
      <c r="CN90">
        <v>45891</v>
      </c>
      <c r="CP90" t="s">
        <v>338</v>
      </c>
      <c r="CQ90" t="s">
        <v>2437</v>
      </c>
    </row>
    <row r="91" spans="1:95" x14ac:dyDescent="0.2">
      <c r="A91" t="s">
        <v>333</v>
      </c>
      <c r="B91">
        <v>6</v>
      </c>
      <c r="C91" s="1"/>
      <c r="AE91" s="1"/>
      <c r="BW91" t="s">
        <v>2521</v>
      </c>
      <c r="BX91" t="s">
        <v>2522</v>
      </c>
      <c r="BY91" t="s">
        <v>335</v>
      </c>
      <c r="BZ91" t="s">
        <v>2447</v>
      </c>
      <c r="CA91">
        <v>45883</v>
      </c>
      <c r="CB91" t="s">
        <v>2449</v>
      </c>
      <c r="CC91" t="s">
        <v>2546</v>
      </c>
      <c r="CE91" t="s">
        <v>2460</v>
      </c>
      <c r="CF91" t="s">
        <v>2524</v>
      </c>
      <c r="CG91">
        <v>45881</v>
      </c>
      <c r="CH91" t="s">
        <v>457</v>
      </c>
      <c r="CI91" t="s">
        <v>337</v>
      </c>
      <c r="CJ91" t="s">
        <v>2435</v>
      </c>
      <c r="CK91">
        <v>45891</v>
      </c>
      <c r="CL91" t="s">
        <v>2434</v>
      </c>
      <c r="CM91" t="s">
        <v>2436</v>
      </c>
      <c r="CN91">
        <v>45891</v>
      </c>
      <c r="CP91" t="s">
        <v>338</v>
      </c>
      <c r="CQ91" t="s">
        <v>2437</v>
      </c>
    </row>
    <row r="92" spans="1:95" x14ac:dyDescent="0.2">
      <c r="A92" t="s">
        <v>333</v>
      </c>
      <c r="B92">
        <v>6</v>
      </c>
      <c r="C92" s="1"/>
      <c r="AE92" s="1"/>
      <c r="BW92" t="s">
        <v>2521</v>
      </c>
      <c r="BX92" t="s">
        <v>2522</v>
      </c>
      <c r="BY92" t="s">
        <v>335</v>
      </c>
      <c r="BZ92" t="s">
        <v>2447</v>
      </c>
      <c r="CA92">
        <v>45883</v>
      </c>
      <c r="CB92" t="s">
        <v>2449</v>
      </c>
      <c r="CC92" t="s">
        <v>2547</v>
      </c>
      <c r="CE92" t="s">
        <v>2460</v>
      </c>
      <c r="CF92" t="s">
        <v>2524</v>
      </c>
      <c r="CG92">
        <v>45881</v>
      </c>
      <c r="CH92" t="s">
        <v>457</v>
      </c>
      <c r="CI92" t="s">
        <v>337</v>
      </c>
      <c r="CJ92" t="s">
        <v>2435</v>
      </c>
      <c r="CK92">
        <v>45891</v>
      </c>
      <c r="CL92" t="s">
        <v>2434</v>
      </c>
      <c r="CM92" t="s">
        <v>2436</v>
      </c>
      <c r="CN92">
        <v>45891</v>
      </c>
      <c r="CP92" t="s">
        <v>338</v>
      </c>
      <c r="CQ92" t="s">
        <v>2437</v>
      </c>
    </row>
    <row r="93" spans="1:95" x14ac:dyDescent="0.2">
      <c r="A93" t="s">
        <v>333</v>
      </c>
      <c r="B93">
        <v>6</v>
      </c>
      <c r="C93" s="1"/>
      <c r="AE93" s="1"/>
      <c r="BW93" t="s">
        <v>2521</v>
      </c>
      <c r="BX93" t="s">
        <v>2522</v>
      </c>
      <c r="BY93" t="s">
        <v>335</v>
      </c>
      <c r="BZ93" t="s">
        <v>2447</v>
      </c>
      <c r="CA93">
        <v>45883</v>
      </c>
      <c r="CB93" t="s">
        <v>2449</v>
      </c>
      <c r="CC93" t="s">
        <v>2548</v>
      </c>
      <c r="CE93" t="s">
        <v>2460</v>
      </c>
      <c r="CF93" t="s">
        <v>2524</v>
      </c>
      <c r="CG93">
        <v>45881</v>
      </c>
      <c r="CH93" t="s">
        <v>457</v>
      </c>
      <c r="CI93" t="s">
        <v>337</v>
      </c>
      <c r="CJ93" t="s">
        <v>2435</v>
      </c>
      <c r="CK93">
        <v>45891</v>
      </c>
      <c r="CL93" t="s">
        <v>2434</v>
      </c>
      <c r="CM93" t="s">
        <v>2436</v>
      </c>
      <c r="CN93">
        <v>45891</v>
      </c>
      <c r="CP93" t="s">
        <v>338</v>
      </c>
      <c r="CQ93" t="s">
        <v>2437</v>
      </c>
    </row>
    <row r="94" spans="1:95" x14ac:dyDescent="0.2">
      <c r="A94" t="s">
        <v>333</v>
      </c>
      <c r="B94">
        <v>6</v>
      </c>
      <c r="C94" s="1"/>
      <c r="AE94" s="1"/>
      <c r="BW94" t="s">
        <v>2521</v>
      </c>
      <c r="BX94" t="s">
        <v>2522</v>
      </c>
      <c r="BY94" t="s">
        <v>335</v>
      </c>
      <c r="BZ94" t="s">
        <v>2447</v>
      </c>
      <c r="CA94">
        <v>45883</v>
      </c>
      <c r="CB94" t="s">
        <v>2449</v>
      </c>
      <c r="CC94" t="s">
        <v>2549</v>
      </c>
      <c r="CE94" t="s">
        <v>2460</v>
      </c>
      <c r="CF94" t="s">
        <v>2524</v>
      </c>
      <c r="CG94">
        <v>45881</v>
      </c>
      <c r="CH94" t="s">
        <v>457</v>
      </c>
      <c r="CI94" t="s">
        <v>337</v>
      </c>
      <c r="CJ94" t="s">
        <v>2435</v>
      </c>
      <c r="CK94">
        <v>45891</v>
      </c>
      <c r="CL94" t="s">
        <v>2434</v>
      </c>
      <c r="CM94" t="s">
        <v>2436</v>
      </c>
      <c r="CN94">
        <v>45891</v>
      </c>
      <c r="CP94" t="s">
        <v>338</v>
      </c>
      <c r="CQ94" t="s">
        <v>2437</v>
      </c>
    </row>
    <row r="95" spans="1:95" x14ac:dyDescent="0.2">
      <c r="A95" t="s">
        <v>333</v>
      </c>
      <c r="B95">
        <v>6</v>
      </c>
      <c r="C95" s="1"/>
      <c r="AE95" s="1"/>
      <c r="BW95" t="s">
        <v>2521</v>
      </c>
      <c r="BX95" t="s">
        <v>2522</v>
      </c>
      <c r="BY95" t="s">
        <v>335</v>
      </c>
      <c r="BZ95" t="s">
        <v>2447</v>
      </c>
      <c r="CA95">
        <v>45883</v>
      </c>
      <c r="CB95" t="s">
        <v>2449</v>
      </c>
      <c r="CC95" t="s">
        <v>2550</v>
      </c>
      <c r="CE95" t="s">
        <v>2460</v>
      </c>
      <c r="CF95" t="s">
        <v>2524</v>
      </c>
      <c r="CG95">
        <v>45881</v>
      </c>
      <c r="CH95" t="s">
        <v>457</v>
      </c>
      <c r="CI95" t="s">
        <v>337</v>
      </c>
      <c r="CJ95" t="s">
        <v>2435</v>
      </c>
      <c r="CK95">
        <v>45891</v>
      </c>
      <c r="CL95" t="s">
        <v>2434</v>
      </c>
      <c r="CM95" t="s">
        <v>2436</v>
      </c>
      <c r="CN95">
        <v>45891</v>
      </c>
      <c r="CP95" t="s">
        <v>338</v>
      </c>
      <c r="CQ95" t="s">
        <v>2437</v>
      </c>
    </row>
    <row r="96" spans="1:95" x14ac:dyDescent="0.2">
      <c r="A96" t="s">
        <v>333</v>
      </c>
      <c r="B96">
        <v>6</v>
      </c>
      <c r="C96" s="1"/>
      <c r="AE96" s="1"/>
      <c r="BW96" t="s">
        <v>2521</v>
      </c>
      <c r="BX96" t="s">
        <v>2522</v>
      </c>
      <c r="BY96" t="s">
        <v>335</v>
      </c>
      <c r="BZ96" t="s">
        <v>2447</v>
      </c>
      <c r="CA96">
        <v>45883</v>
      </c>
      <c r="CB96" t="s">
        <v>2449</v>
      </c>
      <c r="CC96" t="s">
        <v>2551</v>
      </c>
      <c r="CE96" t="s">
        <v>2460</v>
      </c>
      <c r="CF96" t="s">
        <v>2524</v>
      </c>
      <c r="CG96">
        <v>45881</v>
      </c>
      <c r="CH96" t="s">
        <v>457</v>
      </c>
      <c r="CI96" t="s">
        <v>337</v>
      </c>
      <c r="CJ96" t="s">
        <v>2435</v>
      </c>
      <c r="CK96">
        <v>45891</v>
      </c>
      <c r="CL96" t="s">
        <v>2434</v>
      </c>
      <c r="CM96" t="s">
        <v>2436</v>
      </c>
      <c r="CN96">
        <v>45891</v>
      </c>
      <c r="CP96" t="s">
        <v>338</v>
      </c>
      <c r="CQ96" t="s">
        <v>2437</v>
      </c>
    </row>
    <row r="97" spans="1:95" x14ac:dyDescent="0.2">
      <c r="A97" t="s">
        <v>333</v>
      </c>
      <c r="B97">
        <v>6</v>
      </c>
      <c r="C97" s="1"/>
      <c r="AE97" s="1"/>
      <c r="BW97" t="s">
        <v>2521</v>
      </c>
      <c r="BX97" t="s">
        <v>2522</v>
      </c>
      <c r="BY97" t="s">
        <v>335</v>
      </c>
      <c r="BZ97" t="s">
        <v>2447</v>
      </c>
      <c r="CA97">
        <v>45883</v>
      </c>
      <c r="CB97" t="s">
        <v>2449</v>
      </c>
      <c r="CC97" t="s">
        <v>2552</v>
      </c>
      <c r="CE97" t="s">
        <v>2460</v>
      </c>
      <c r="CF97" t="s">
        <v>2524</v>
      </c>
      <c r="CG97">
        <v>45881</v>
      </c>
      <c r="CH97" t="s">
        <v>457</v>
      </c>
      <c r="CI97" t="s">
        <v>337</v>
      </c>
      <c r="CJ97" t="s">
        <v>2435</v>
      </c>
      <c r="CK97">
        <v>45891</v>
      </c>
      <c r="CL97" t="s">
        <v>2434</v>
      </c>
      <c r="CM97" t="s">
        <v>2436</v>
      </c>
      <c r="CN97">
        <v>45891</v>
      </c>
      <c r="CP97" t="s">
        <v>338</v>
      </c>
      <c r="CQ97" t="s">
        <v>2437</v>
      </c>
    </row>
    <row r="98" spans="1:95" x14ac:dyDescent="0.2">
      <c r="A98" t="s">
        <v>333</v>
      </c>
      <c r="B98">
        <v>6</v>
      </c>
      <c r="C98" s="1"/>
      <c r="AE98" s="1"/>
      <c r="BW98" t="s">
        <v>2521</v>
      </c>
      <c r="BX98" t="s">
        <v>2522</v>
      </c>
      <c r="BY98" t="s">
        <v>335</v>
      </c>
      <c r="BZ98" t="s">
        <v>2447</v>
      </c>
      <c r="CA98">
        <v>45883</v>
      </c>
      <c r="CB98" t="s">
        <v>2449</v>
      </c>
      <c r="CC98" t="s">
        <v>2553</v>
      </c>
      <c r="CE98" t="s">
        <v>2460</v>
      </c>
      <c r="CF98" t="s">
        <v>2524</v>
      </c>
      <c r="CG98">
        <v>45881</v>
      </c>
      <c r="CH98" t="s">
        <v>457</v>
      </c>
      <c r="CI98" t="s">
        <v>337</v>
      </c>
      <c r="CJ98" t="s">
        <v>2435</v>
      </c>
      <c r="CK98">
        <v>45891</v>
      </c>
      <c r="CL98" t="s">
        <v>2434</v>
      </c>
      <c r="CM98" t="s">
        <v>2436</v>
      </c>
      <c r="CN98">
        <v>45891</v>
      </c>
      <c r="CP98" t="s">
        <v>338</v>
      </c>
      <c r="CQ98" t="s">
        <v>2437</v>
      </c>
    </row>
    <row r="99" spans="1:95" x14ac:dyDescent="0.2">
      <c r="A99" t="s">
        <v>333</v>
      </c>
      <c r="B99">
        <v>6</v>
      </c>
      <c r="C99" s="1"/>
      <c r="AE99" s="1"/>
      <c r="BW99" t="s">
        <v>2521</v>
      </c>
      <c r="BX99" t="s">
        <v>2522</v>
      </c>
      <c r="BY99" t="s">
        <v>335</v>
      </c>
      <c r="BZ99" t="s">
        <v>2447</v>
      </c>
      <c r="CA99">
        <v>45883</v>
      </c>
      <c r="CB99" t="s">
        <v>2449</v>
      </c>
      <c r="CC99" t="s">
        <v>2554</v>
      </c>
      <c r="CE99" t="s">
        <v>2460</v>
      </c>
      <c r="CF99" t="s">
        <v>2524</v>
      </c>
      <c r="CG99">
        <v>45881</v>
      </c>
      <c r="CH99" t="s">
        <v>457</v>
      </c>
      <c r="CI99" t="s">
        <v>337</v>
      </c>
      <c r="CJ99" t="s">
        <v>2435</v>
      </c>
      <c r="CK99">
        <v>45891</v>
      </c>
      <c r="CL99" t="s">
        <v>2434</v>
      </c>
      <c r="CM99" t="s">
        <v>2436</v>
      </c>
      <c r="CN99">
        <v>45891</v>
      </c>
      <c r="CP99" t="s">
        <v>338</v>
      </c>
      <c r="CQ99" t="s">
        <v>2437</v>
      </c>
    </row>
    <row r="100" spans="1:95" x14ac:dyDescent="0.2">
      <c r="A100" t="s">
        <v>333</v>
      </c>
      <c r="B100">
        <v>6</v>
      </c>
      <c r="C100" s="1"/>
      <c r="AE100" s="1"/>
      <c r="BW100" t="s">
        <v>2521</v>
      </c>
      <c r="BX100" t="s">
        <v>2522</v>
      </c>
      <c r="BY100" t="s">
        <v>335</v>
      </c>
      <c r="BZ100" t="s">
        <v>2447</v>
      </c>
      <c r="CA100">
        <v>45883</v>
      </c>
      <c r="CB100" t="s">
        <v>2449</v>
      </c>
      <c r="CC100" t="s">
        <v>2555</v>
      </c>
      <c r="CE100" t="s">
        <v>2460</v>
      </c>
      <c r="CF100" t="s">
        <v>2524</v>
      </c>
      <c r="CG100">
        <v>45881</v>
      </c>
      <c r="CH100" t="s">
        <v>457</v>
      </c>
      <c r="CI100" t="s">
        <v>337</v>
      </c>
      <c r="CJ100" t="s">
        <v>2435</v>
      </c>
      <c r="CK100">
        <v>45891</v>
      </c>
      <c r="CL100" t="s">
        <v>2434</v>
      </c>
      <c r="CM100" t="s">
        <v>2436</v>
      </c>
      <c r="CN100">
        <v>45891</v>
      </c>
      <c r="CP100" t="s">
        <v>338</v>
      </c>
      <c r="CQ100" t="s">
        <v>2437</v>
      </c>
    </row>
    <row r="101" spans="1:95" x14ac:dyDescent="0.2">
      <c r="A101" t="s">
        <v>333</v>
      </c>
      <c r="B101">
        <v>6</v>
      </c>
      <c r="C101" s="1"/>
      <c r="AE101" s="1"/>
      <c r="BW101" t="s">
        <v>2521</v>
      </c>
      <c r="BX101" t="s">
        <v>2522</v>
      </c>
      <c r="BY101" t="s">
        <v>335</v>
      </c>
      <c r="BZ101" t="s">
        <v>2447</v>
      </c>
      <c r="CA101">
        <v>45883</v>
      </c>
      <c r="CB101" t="s">
        <v>2449</v>
      </c>
      <c r="CC101" t="s">
        <v>2556</v>
      </c>
      <c r="CE101" t="s">
        <v>2460</v>
      </c>
      <c r="CF101" t="s">
        <v>2524</v>
      </c>
      <c r="CG101">
        <v>45881</v>
      </c>
      <c r="CH101" t="s">
        <v>457</v>
      </c>
      <c r="CI101" t="s">
        <v>337</v>
      </c>
      <c r="CJ101" t="s">
        <v>2435</v>
      </c>
      <c r="CK101">
        <v>45891</v>
      </c>
      <c r="CL101" t="s">
        <v>2434</v>
      </c>
      <c r="CM101" t="s">
        <v>2436</v>
      </c>
      <c r="CN101">
        <v>45891</v>
      </c>
      <c r="CP101" t="s">
        <v>338</v>
      </c>
      <c r="CQ101" t="s">
        <v>2437</v>
      </c>
    </row>
    <row r="102" spans="1:95" x14ac:dyDescent="0.2">
      <c r="A102" t="s">
        <v>333</v>
      </c>
      <c r="B102">
        <v>6</v>
      </c>
      <c r="C102" s="1"/>
      <c r="AE102" s="1"/>
      <c r="BW102" t="s">
        <v>2521</v>
      </c>
      <c r="BX102" t="s">
        <v>2522</v>
      </c>
      <c r="BY102" t="s">
        <v>335</v>
      </c>
      <c r="BZ102" t="s">
        <v>2447</v>
      </c>
      <c r="CA102">
        <v>45883</v>
      </c>
      <c r="CB102" t="s">
        <v>2449</v>
      </c>
      <c r="CC102" t="s">
        <v>2557</v>
      </c>
      <c r="CE102" t="s">
        <v>2460</v>
      </c>
      <c r="CF102" t="s">
        <v>2524</v>
      </c>
      <c r="CG102">
        <v>45881</v>
      </c>
      <c r="CH102" t="s">
        <v>457</v>
      </c>
      <c r="CI102" t="s">
        <v>337</v>
      </c>
      <c r="CJ102" t="s">
        <v>2435</v>
      </c>
      <c r="CK102">
        <v>45891</v>
      </c>
      <c r="CL102" t="s">
        <v>2434</v>
      </c>
      <c r="CM102" t="s">
        <v>2436</v>
      </c>
      <c r="CN102">
        <v>45891</v>
      </c>
      <c r="CP102" t="s">
        <v>338</v>
      </c>
      <c r="CQ102" t="s">
        <v>2437</v>
      </c>
    </row>
    <row r="103" spans="1:95" x14ac:dyDescent="0.2">
      <c r="A103" t="s">
        <v>333</v>
      </c>
      <c r="B103">
        <v>6</v>
      </c>
      <c r="C103" s="1"/>
      <c r="AE103" s="1"/>
      <c r="BW103" t="s">
        <v>2521</v>
      </c>
      <c r="BX103" t="s">
        <v>2522</v>
      </c>
      <c r="BY103" t="s">
        <v>335</v>
      </c>
      <c r="BZ103" t="s">
        <v>2447</v>
      </c>
      <c r="CA103">
        <v>45883</v>
      </c>
      <c r="CB103" t="s">
        <v>2449</v>
      </c>
      <c r="CC103" t="s">
        <v>2558</v>
      </c>
      <c r="CE103" t="s">
        <v>2460</v>
      </c>
      <c r="CF103" t="s">
        <v>2524</v>
      </c>
      <c r="CG103">
        <v>45881</v>
      </c>
      <c r="CH103" t="s">
        <v>457</v>
      </c>
      <c r="CI103" t="s">
        <v>337</v>
      </c>
      <c r="CJ103" t="s">
        <v>2435</v>
      </c>
      <c r="CK103">
        <v>45891</v>
      </c>
      <c r="CL103" t="s">
        <v>2434</v>
      </c>
      <c r="CM103" t="s">
        <v>2436</v>
      </c>
      <c r="CN103">
        <v>45891</v>
      </c>
      <c r="CP103" t="s">
        <v>338</v>
      </c>
      <c r="CQ103" t="s">
        <v>2437</v>
      </c>
    </row>
    <row r="104" spans="1:95" x14ac:dyDescent="0.2">
      <c r="A104" t="s">
        <v>333</v>
      </c>
      <c r="B104">
        <v>6</v>
      </c>
      <c r="C104" s="1"/>
      <c r="AE104" s="1"/>
      <c r="BW104" t="s">
        <v>2521</v>
      </c>
      <c r="BX104" t="s">
        <v>2522</v>
      </c>
      <c r="BY104" t="s">
        <v>335</v>
      </c>
      <c r="BZ104" t="s">
        <v>2447</v>
      </c>
      <c r="CA104">
        <v>45883</v>
      </c>
      <c r="CB104" t="s">
        <v>2449</v>
      </c>
      <c r="CC104" t="s">
        <v>2559</v>
      </c>
      <c r="CE104" t="s">
        <v>2460</v>
      </c>
      <c r="CF104" t="s">
        <v>2524</v>
      </c>
      <c r="CG104">
        <v>45881</v>
      </c>
      <c r="CH104" t="s">
        <v>457</v>
      </c>
      <c r="CI104" t="s">
        <v>337</v>
      </c>
      <c r="CJ104" t="s">
        <v>2435</v>
      </c>
      <c r="CK104">
        <v>45891</v>
      </c>
      <c r="CL104" t="s">
        <v>2434</v>
      </c>
      <c r="CM104" t="s">
        <v>2436</v>
      </c>
      <c r="CN104">
        <v>45891</v>
      </c>
      <c r="CP104" t="s">
        <v>338</v>
      </c>
      <c r="CQ104" t="s">
        <v>2437</v>
      </c>
    </row>
    <row r="105" spans="1:95" x14ac:dyDescent="0.2">
      <c r="A105" t="s">
        <v>333</v>
      </c>
      <c r="B105">
        <v>6</v>
      </c>
      <c r="C105" s="1"/>
      <c r="AE105" s="1"/>
      <c r="BW105" t="s">
        <v>2521</v>
      </c>
      <c r="BX105" t="s">
        <v>2522</v>
      </c>
      <c r="BY105" t="s">
        <v>335</v>
      </c>
      <c r="BZ105" t="s">
        <v>2447</v>
      </c>
      <c r="CA105">
        <v>45883</v>
      </c>
      <c r="CB105" t="s">
        <v>2449</v>
      </c>
      <c r="CC105" t="s">
        <v>2560</v>
      </c>
      <c r="CE105" t="s">
        <v>2460</v>
      </c>
      <c r="CF105" t="s">
        <v>2524</v>
      </c>
      <c r="CG105">
        <v>45881</v>
      </c>
      <c r="CH105" t="s">
        <v>457</v>
      </c>
      <c r="CI105" t="s">
        <v>337</v>
      </c>
      <c r="CJ105" t="s">
        <v>2435</v>
      </c>
      <c r="CK105">
        <v>45891</v>
      </c>
      <c r="CL105" t="s">
        <v>2434</v>
      </c>
      <c r="CM105" t="s">
        <v>2436</v>
      </c>
      <c r="CN105">
        <v>45891</v>
      </c>
      <c r="CP105" t="s">
        <v>338</v>
      </c>
      <c r="CQ105" t="s">
        <v>2437</v>
      </c>
    </row>
    <row r="106" spans="1:95" x14ac:dyDescent="0.2">
      <c r="A106" t="s">
        <v>333</v>
      </c>
      <c r="B106">
        <v>6</v>
      </c>
      <c r="C106" s="1"/>
      <c r="AE106" s="1"/>
      <c r="BW106" t="s">
        <v>2521</v>
      </c>
      <c r="BX106" t="s">
        <v>2522</v>
      </c>
      <c r="BY106" t="s">
        <v>335</v>
      </c>
      <c r="BZ106" t="s">
        <v>2447</v>
      </c>
      <c r="CA106">
        <v>45883</v>
      </c>
      <c r="CB106" t="s">
        <v>2449</v>
      </c>
      <c r="CC106" t="s">
        <v>2561</v>
      </c>
      <c r="CE106" t="s">
        <v>2460</v>
      </c>
      <c r="CF106" t="s">
        <v>2524</v>
      </c>
      <c r="CG106">
        <v>45881</v>
      </c>
      <c r="CH106" t="s">
        <v>457</v>
      </c>
      <c r="CI106" t="s">
        <v>337</v>
      </c>
      <c r="CJ106" t="s">
        <v>2435</v>
      </c>
      <c r="CK106">
        <v>45891</v>
      </c>
      <c r="CL106" t="s">
        <v>2434</v>
      </c>
      <c r="CM106" t="s">
        <v>2436</v>
      </c>
      <c r="CN106">
        <v>45891</v>
      </c>
      <c r="CP106" t="s">
        <v>338</v>
      </c>
      <c r="CQ106" t="s">
        <v>2437</v>
      </c>
    </row>
    <row r="107" spans="1:95" x14ac:dyDescent="0.2">
      <c r="A107" t="s">
        <v>333</v>
      </c>
      <c r="B107">
        <v>6</v>
      </c>
      <c r="C107" s="1"/>
      <c r="AE107" s="1"/>
      <c r="BW107" t="s">
        <v>2521</v>
      </c>
      <c r="BX107" t="s">
        <v>2522</v>
      </c>
      <c r="BY107" t="s">
        <v>335</v>
      </c>
      <c r="BZ107" t="s">
        <v>2447</v>
      </c>
      <c r="CA107">
        <v>45883</v>
      </c>
      <c r="CB107" t="s">
        <v>2449</v>
      </c>
      <c r="CC107" t="s">
        <v>2562</v>
      </c>
      <c r="CE107" t="s">
        <v>2460</v>
      </c>
      <c r="CF107" t="s">
        <v>2524</v>
      </c>
      <c r="CG107">
        <v>45881</v>
      </c>
      <c r="CH107" t="s">
        <v>457</v>
      </c>
      <c r="CI107" t="s">
        <v>337</v>
      </c>
      <c r="CJ107" t="s">
        <v>2435</v>
      </c>
      <c r="CK107">
        <v>45891</v>
      </c>
      <c r="CL107" t="s">
        <v>2434</v>
      </c>
      <c r="CM107" t="s">
        <v>2436</v>
      </c>
      <c r="CN107">
        <v>45891</v>
      </c>
      <c r="CP107" t="s">
        <v>338</v>
      </c>
      <c r="CQ107" t="s">
        <v>2437</v>
      </c>
    </row>
    <row r="108" spans="1:95" x14ac:dyDescent="0.2">
      <c r="A108" t="s">
        <v>333</v>
      </c>
      <c r="B108">
        <v>6</v>
      </c>
      <c r="C108" s="1"/>
      <c r="AE108" s="1"/>
      <c r="BW108" t="s">
        <v>2521</v>
      </c>
      <c r="BX108" t="s">
        <v>2522</v>
      </c>
      <c r="BY108" t="s">
        <v>335</v>
      </c>
      <c r="BZ108" t="s">
        <v>2447</v>
      </c>
      <c r="CA108">
        <v>45883</v>
      </c>
      <c r="CB108" t="s">
        <v>2449</v>
      </c>
      <c r="CC108" t="s">
        <v>2563</v>
      </c>
      <c r="CE108" t="s">
        <v>2460</v>
      </c>
      <c r="CF108" t="s">
        <v>2524</v>
      </c>
      <c r="CG108">
        <v>45881</v>
      </c>
      <c r="CH108" t="s">
        <v>457</v>
      </c>
      <c r="CI108" t="s">
        <v>337</v>
      </c>
      <c r="CJ108" t="s">
        <v>2435</v>
      </c>
      <c r="CK108">
        <v>45891</v>
      </c>
      <c r="CL108" t="s">
        <v>2434</v>
      </c>
      <c r="CM108" t="s">
        <v>2436</v>
      </c>
      <c r="CN108">
        <v>45891</v>
      </c>
      <c r="CP108" t="s">
        <v>338</v>
      </c>
      <c r="CQ108" t="s">
        <v>2437</v>
      </c>
    </row>
    <row r="109" spans="1:95" x14ac:dyDescent="0.2">
      <c r="A109" t="s">
        <v>333</v>
      </c>
      <c r="B109">
        <v>6</v>
      </c>
      <c r="C109" s="1"/>
      <c r="AE109" s="1"/>
      <c r="BW109" t="s">
        <v>2521</v>
      </c>
      <c r="BX109" t="s">
        <v>2522</v>
      </c>
      <c r="BY109" t="s">
        <v>335</v>
      </c>
      <c r="BZ109" t="s">
        <v>2447</v>
      </c>
      <c r="CA109">
        <v>45883</v>
      </c>
      <c r="CB109" t="s">
        <v>2449</v>
      </c>
      <c r="CC109" t="s">
        <v>2564</v>
      </c>
      <c r="CE109" t="s">
        <v>2460</v>
      </c>
      <c r="CF109" t="s">
        <v>2524</v>
      </c>
      <c r="CG109">
        <v>45881</v>
      </c>
      <c r="CH109" t="s">
        <v>457</v>
      </c>
      <c r="CI109" t="s">
        <v>337</v>
      </c>
      <c r="CJ109" t="s">
        <v>2435</v>
      </c>
      <c r="CK109">
        <v>45891</v>
      </c>
      <c r="CL109" t="s">
        <v>2434</v>
      </c>
      <c r="CM109" t="s">
        <v>2436</v>
      </c>
      <c r="CN109">
        <v>45891</v>
      </c>
      <c r="CP109" t="s">
        <v>338</v>
      </c>
      <c r="CQ109" t="s">
        <v>2437</v>
      </c>
    </row>
    <row r="110" spans="1:95" x14ac:dyDescent="0.2">
      <c r="A110" t="s">
        <v>333</v>
      </c>
      <c r="B110">
        <v>6</v>
      </c>
      <c r="C110" s="1"/>
      <c r="AE110" s="1"/>
      <c r="BW110" t="s">
        <v>2521</v>
      </c>
      <c r="BX110" t="s">
        <v>2522</v>
      </c>
      <c r="BY110" t="s">
        <v>335</v>
      </c>
      <c r="BZ110" t="s">
        <v>2447</v>
      </c>
      <c r="CA110">
        <v>45883</v>
      </c>
      <c r="CB110" t="s">
        <v>2449</v>
      </c>
      <c r="CC110" t="s">
        <v>2565</v>
      </c>
      <c r="CE110" t="s">
        <v>2460</v>
      </c>
      <c r="CF110" t="s">
        <v>2524</v>
      </c>
      <c r="CG110">
        <v>45881</v>
      </c>
      <c r="CH110" t="s">
        <v>457</v>
      </c>
      <c r="CI110" t="s">
        <v>337</v>
      </c>
      <c r="CJ110" t="s">
        <v>2435</v>
      </c>
      <c r="CK110">
        <v>45891</v>
      </c>
      <c r="CL110" t="s">
        <v>2434</v>
      </c>
      <c r="CM110" t="s">
        <v>2436</v>
      </c>
      <c r="CN110">
        <v>45891</v>
      </c>
      <c r="CP110" t="s">
        <v>338</v>
      </c>
      <c r="CQ110" t="s">
        <v>2437</v>
      </c>
    </row>
    <row r="111" spans="1:95" x14ac:dyDescent="0.2">
      <c r="A111" t="s">
        <v>333</v>
      </c>
      <c r="B111">
        <v>6</v>
      </c>
      <c r="C111" s="1"/>
      <c r="AE111" s="1"/>
      <c r="BW111" t="s">
        <v>2521</v>
      </c>
      <c r="BX111" t="s">
        <v>2522</v>
      </c>
      <c r="BY111" t="s">
        <v>335</v>
      </c>
      <c r="BZ111" t="s">
        <v>2447</v>
      </c>
      <c r="CA111">
        <v>45883</v>
      </c>
      <c r="CB111" t="s">
        <v>2449</v>
      </c>
      <c r="CC111" t="s">
        <v>2566</v>
      </c>
      <c r="CE111" t="s">
        <v>2460</v>
      </c>
      <c r="CF111" t="s">
        <v>2524</v>
      </c>
      <c r="CG111">
        <v>45881</v>
      </c>
      <c r="CH111" t="s">
        <v>457</v>
      </c>
      <c r="CI111" t="s">
        <v>337</v>
      </c>
      <c r="CJ111" t="s">
        <v>2435</v>
      </c>
      <c r="CK111">
        <v>45891</v>
      </c>
      <c r="CL111" t="s">
        <v>2434</v>
      </c>
      <c r="CM111" t="s">
        <v>2436</v>
      </c>
      <c r="CN111">
        <v>45891</v>
      </c>
      <c r="CP111" t="s">
        <v>338</v>
      </c>
      <c r="CQ111" t="s">
        <v>2437</v>
      </c>
    </row>
    <row r="112" spans="1:95" x14ac:dyDescent="0.2">
      <c r="A112" t="s">
        <v>333</v>
      </c>
      <c r="B112">
        <v>6</v>
      </c>
      <c r="C112" s="1"/>
      <c r="AE112" s="1"/>
      <c r="BW112" t="s">
        <v>2521</v>
      </c>
      <c r="BX112" t="s">
        <v>2522</v>
      </c>
      <c r="BY112" t="s">
        <v>335</v>
      </c>
      <c r="BZ112" t="s">
        <v>2447</v>
      </c>
      <c r="CA112">
        <v>45883</v>
      </c>
      <c r="CB112" t="s">
        <v>2449</v>
      </c>
      <c r="CC112" t="s">
        <v>2567</v>
      </c>
      <c r="CE112" t="s">
        <v>2460</v>
      </c>
      <c r="CF112" t="s">
        <v>2524</v>
      </c>
      <c r="CG112">
        <v>45881</v>
      </c>
      <c r="CH112" t="s">
        <v>457</v>
      </c>
      <c r="CI112" t="s">
        <v>337</v>
      </c>
      <c r="CJ112" t="s">
        <v>2435</v>
      </c>
      <c r="CK112">
        <v>45891</v>
      </c>
      <c r="CL112" t="s">
        <v>2434</v>
      </c>
      <c r="CM112" t="s">
        <v>2436</v>
      </c>
      <c r="CN112">
        <v>45891</v>
      </c>
      <c r="CP112" t="s">
        <v>338</v>
      </c>
      <c r="CQ112" t="s">
        <v>2437</v>
      </c>
    </row>
    <row r="113" spans="1:95" x14ac:dyDescent="0.2">
      <c r="A113" t="s">
        <v>333</v>
      </c>
      <c r="B113">
        <v>6</v>
      </c>
      <c r="C113" s="1"/>
      <c r="AE113" s="1"/>
      <c r="BW113" t="s">
        <v>2521</v>
      </c>
      <c r="BX113" t="s">
        <v>2522</v>
      </c>
      <c r="BY113" t="s">
        <v>335</v>
      </c>
      <c r="BZ113" t="s">
        <v>2447</v>
      </c>
      <c r="CA113">
        <v>45883</v>
      </c>
      <c r="CB113" t="s">
        <v>2449</v>
      </c>
      <c r="CC113" t="s">
        <v>2568</v>
      </c>
      <c r="CE113" t="s">
        <v>2460</v>
      </c>
      <c r="CF113" t="s">
        <v>2524</v>
      </c>
      <c r="CG113">
        <v>45881</v>
      </c>
      <c r="CH113" t="s">
        <v>457</v>
      </c>
      <c r="CI113" t="s">
        <v>337</v>
      </c>
      <c r="CJ113" t="s">
        <v>2435</v>
      </c>
      <c r="CK113">
        <v>45891</v>
      </c>
      <c r="CL113" t="s">
        <v>2434</v>
      </c>
      <c r="CM113" t="s">
        <v>2436</v>
      </c>
      <c r="CN113">
        <v>45891</v>
      </c>
      <c r="CP113" t="s">
        <v>338</v>
      </c>
      <c r="CQ113" t="s">
        <v>2437</v>
      </c>
    </row>
    <row r="114" spans="1:95" x14ac:dyDescent="0.2">
      <c r="A114" t="s">
        <v>333</v>
      </c>
      <c r="B114">
        <v>6</v>
      </c>
      <c r="C114" s="1"/>
      <c r="AE114" s="1"/>
      <c r="BW114" t="s">
        <v>2521</v>
      </c>
      <c r="BX114" t="s">
        <v>2522</v>
      </c>
      <c r="BY114" t="s">
        <v>335</v>
      </c>
      <c r="BZ114" t="s">
        <v>2447</v>
      </c>
      <c r="CA114">
        <v>45883</v>
      </c>
      <c r="CB114" t="s">
        <v>2449</v>
      </c>
      <c r="CC114" t="s">
        <v>2569</v>
      </c>
      <c r="CE114" t="s">
        <v>2460</v>
      </c>
      <c r="CF114" t="s">
        <v>2524</v>
      </c>
      <c r="CG114">
        <v>45881</v>
      </c>
      <c r="CH114" t="s">
        <v>457</v>
      </c>
      <c r="CI114" t="s">
        <v>337</v>
      </c>
      <c r="CJ114" t="s">
        <v>2435</v>
      </c>
      <c r="CK114">
        <v>45891</v>
      </c>
      <c r="CL114" t="s">
        <v>2434</v>
      </c>
      <c r="CM114" t="s">
        <v>2436</v>
      </c>
      <c r="CN114">
        <v>45891</v>
      </c>
      <c r="CP114" t="s">
        <v>338</v>
      </c>
      <c r="CQ114" t="s">
        <v>2437</v>
      </c>
    </row>
    <row r="115" spans="1:95" x14ac:dyDescent="0.2">
      <c r="A115" t="s">
        <v>333</v>
      </c>
      <c r="B115">
        <v>6</v>
      </c>
      <c r="C115" s="1"/>
      <c r="AE115" s="1"/>
      <c r="BW115" t="s">
        <v>2521</v>
      </c>
      <c r="BX115" t="s">
        <v>2522</v>
      </c>
      <c r="BY115" t="s">
        <v>335</v>
      </c>
      <c r="BZ115" t="s">
        <v>2447</v>
      </c>
      <c r="CA115">
        <v>45883</v>
      </c>
      <c r="CB115" t="s">
        <v>2449</v>
      </c>
      <c r="CC115" t="s">
        <v>2570</v>
      </c>
      <c r="CE115" t="s">
        <v>2460</v>
      </c>
      <c r="CF115" t="s">
        <v>2524</v>
      </c>
      <c r="CG115">
        <v>45881</v>
      </c>
      <c r="CH115" t="s">
        <v>457</v>
      </c>
      <c r="CI115" t="s">
        <v>337</v>
      </c>
      <c r="CJ115" t="s">
        <v>2435</v>
      </c>
      <c r="CK115">
        <v>45891</v>
      </c>
      <c r="CL115" t="s">
        <v>2434</v>
      </c>
      <c r="CM115" t="s">
        <v>2436</v>
      </c>
      <c r="CN115">
        <v>45891</v>
      </c>
      <c r="CP115" t="s">
        <v>338</v>
      </c>
      <c r="CQ115" t="s">
        <v>2437</v>
      </c>
    </row>
    <row r="116" spans="1:95" x14ac:dyDescent="0.2">
      <c r="A116" t="s">
        <v>333</v>
      </c>
      <c r="B116">
        <v>6</v>
      </c>
      <c r="C116" s="1"/>
      <c r="AE116" s="1"/>
      <c r="BW116" t="s">
        <v>2521</v>
      </c>
      <c r="BX116" t="s">
        <v>2522</v>
      </c>
      <c r="BY116" t="s">
        <v>335</v>
      </c>
      <c r="BZ116" t="s">
        <v>2447</v>
      </c>
      <c r="CA116">
        <v>45883</v>
      </c>
      <c r="CB116" t="s">
        <v>2449</v>
      </c>
      <c r="CC116" t="s">
        <v>2571</v>
      </c>
      <c r="CE116" t="s">
        <v>2460</v>
      </c>
      <c r="CF116" t="s">
        <v>2524</v>
      </c>
      <c r="CG116">
        <v>45881</v>
      </c>
      <c r="CH116" t="s">
        <v>457</v>
      </c>
      <c r="CI116" t="s">
        <v>337</v>
      </c>
      <c r="CJ116" t="s">
        <v>2435</v>
      </c>
      <c r="CK116">
        <v>45891</v>
      </c>
      <c r="CL116" t="s">
        <v>2434</v>
      </c>
      <c r="CM116" t="s">
        <v>2436</v>
      </c>
      <c r="CN116">
        <v>45891</v>
      </c>
      <c r="CP116" t="s">
        <v>338</v>
      </c>
      <c r="CQ116" t="s">
        <v>2437</v>
      </c>
    </row>
    <row r="117" spans="1:95" x14ac:dyDescent="0.2">
      <c r="A117" t="s">
        <v>333</v>
      </c>
      <c r="B117">
        <v>6</v>
      </c>
      <c r="C117" s="1"/>
      <c r="AE117" s="1"/>
      <c r="BW117" t="s">
        <v>2521</v>
      </c>
      <c r="BX117" t="s">
        <v>2522</v>
      </c>
      <c r="BY117" t="s">
        <v>335</v>
      </c>
      <c r="BZ117" t="s">
        <v>2447</v>
      </c>
      <c r="CA117">
        <v>45883</v>
      </c>
      <c r="CB117" t="s">
        <v>2449</v>
      </c>
      <c r="CC117" t="s">
        <v>2572</v>
      </c>
      <c r="CE117" t="s">
        <v>2460</v>
      </c>
      <c r="CF117" t="s">
        <v>2524</v>
      </c>
      <c r="CG117">
        <v>45881</v>
      </c>
      <c r="CH117" t="s">
        <v>457</v>
      </c>
      <c r="CI117" t="s">
        <v>337</v>
      </c>
      <c r="CJ117" t="s">
        <v>2435</v>
      </c>
      <c r="CK117">
        <v>45891</v>
      </c>
      <c r="CL117" t="s">
        <v>2434</v>
      </c>
      <c r="CM117" t="s">
        <v>2436</v>
      </c>
      <c r="CN117">
        <v>45891</v>
      </c>
      <c r="CP117" t="s">
        <v>338</v>
      </c>
      <c r="CQ117" t="s">
        <v>2437</v>
      </c>
    </row>
    <row r="118" spans="1:95" x14ac:dyDescent="0.2">
      <c r="A118" t="s">
        <v>333</v>
      </c>
      <c r="B118">
        <v>6</v>
      </c>
      <c r="C118" s="1"/>
      <c r="AE118" s="1"/>
      <c r="BW118" t="s">
        <v>2521</v>
      </c>
      <c r="BX118" t="s">
        <v>2522</v>
      </c>
      <c r="BY118" t="s">
        <v>335</v>
      </c>
      <c r="BZ118" t="s">
        <v>2447</v>
      </c>
      <c r="CA118">
        <v>45883</v>
      </c>
      <c r="CB118" t="s">
        <v>2449</v>
      </c>
      <c r="CC118" t="s">
        <v>2573</v>
      </c>
      <c r="CE118" t="s">
        <v>2460</v>
      </c>
      <c r="CF118" t="s">
        <v>2524</v>
      </c>
      <c r="CG118">
        <v>45881</v>
      </c>
      <c r="CH118" t="s">
        <v>457</v>
      </c>
      <c r="CI118" t="s">
        <v>337</v>
      </c>
      <c r="CJ118" t="s">
        <v>2435</v>
      </c>
      <c r="CK118">
        <v>45891</v>
      </c>
      <c r="CL118" t="s">
        <v>2434</v>
      </c>
      <c r="CM118" t="s">
        <v>2436</v>
      </c>
      <c r="CN118">
        <v>45891</v>
      </c>
      <c r="CP118" t="s">
        <v>338</v>
      </c>
      <c r="CQ118" t="s">
        <v>2437</v>
      </c>
    </row>
    <row r="119" spans="1:95" x14ac:dyDescent="0.2">
      <c r="A119" t="s">
        <v>333</v>
      </c>
      <c r="B119">
        <v>6</v>
      </c>
      <c r="C119" s="1"/>
      <c r="AE119" s="1"/>
      <c r="BW119" t="s">
        <v>2521</v>
      </c>
      <c r="BX119" t="s">
        <v>2522</v>
      </c>
      <c r="BY119" t="s">
        <v>335</v>
      </c>
      <c r="BZ119" t="s">
        <v>2447</v>
      </c>
      <c r="CA119">
        <v>45883</v>
      </c>
      <c r="CB119" t="s">
        <v>2449</v>
      </c>
      <c r="CC119" t="s">
        <v>2574</v>
      </c>
      <c r="CE119" t="s">
        <v>2460</v>
      </c>
      <c r="CF119" t="s">
        <v>2524</v>
      </c>
      <c r="CG119">
        <v>45881</v>
      </c>
      <c r="CH119" t="s">
        <v>457</v>
      </c>
      <c r="CI119" t="s">
        <v>337</v>
      </c>
      <c r="CJ119" t="s">
        <v>2435</v>
      </c>
      <c r="CK119">
        <v>45891</v>
      </c>
      <c r="CL119" t="s">
        <v>2434</v>
      </c>
      <c r="CM119" t="s">
        <v>2436</v>
      </c>
      <c r="CN119">
        <v>45891</v>
      </c>
      <c r="CP119" t="s">
        <v>338</v>
      </c>
      <c r="CQ119" t="s">
        <v>2437</v>
      </c>
    </row>
    <row r="120" spans="1:95" x14ac:dyDescent="0.2">
      <c r="A120" t="s">
        <v>333</v>
      </c>
      <c r="B120">
        <v>6</v>
      </c>
      <c r="C120" s="1"/>
      <c r="AE120" s="1"/>
      <c r="BW120" t="s">
        <v>2521</v>
      </c>
      <c r="BX120" t="s">
        <v>2522</v>
      </c>
      <c r="BY120" t="s">
        <v>335</v>
      </c>
      <c r="BZ120" t="s">
        <v>2447</v>
      </c>
      <c r="CA120">
        <v>45883</v>
      </c>
      <c r="CB120" t="s">
        <v>2449</v>
      </c>
      <c r="CC120" t="s">
        <v>2575</v>
      </c>
      <c r="CE120" t="s">
        <v>2460</v>
      </c>
      <c r="CF120" t="s">
        <v>2524</v>
      </c>
      <c r="CG120">
        <v>45881</v>
      </c>
      <c r="CH120" t="s">
        <v>457</v>
      </c>
      <c r="CI120" t="s">
        <v>337</v>
      </c>
      <c r="CJ120" t="s">
        <v>2435</v>
      </c>
      <c r="CK120">
        <v>45891</v>
      </c>
      <c r="CL120" t="s">
        <v>2434</v>
      </c>
      <c r="CM120" t="s">
        <v>2436</v>
      </c>
      <c r="CN120">
        <v>45891</v>
      </c>
      <c r="CP120" t="s">
        <v>338</v>
      </c>
      <c r="CQ120" t="s">
        <v>2437</v>
      </c>
    </row>
    <row r="121" spans="1:95" x14ac:dyDescent="0.2">
      <c r="A121" t="s">
        <v>333</v>
      </c>
      <c r="B121">
        <v>6</v>
      </c>
      <c r="C121" s="1"/>
      <c r="AE121" s="1"/>
      <c r="BW121" t="s">
        <v>2521</v>
      </c>
      <c r="BX121" t="s">
        <v>2522</v>
      </c>
      <c r="BY121" t="s">
        <v>335</v>
      </c>
      <c r="BZ121" t="s">
        <v>2447</v>
      </c>
      <c r="CA121">
        <v>45883</v>
      </c>
      <c r="CB121" t="s">
        <v>2449</v>
      </c>
      <c r="CC121" t="s">
        <v>2576</v>
      </c>
      <c r="CE121" t="s">
        <v>2460</v>
      </c>
      <c r="CF121" t="s">
        <v>2524</v>
      </c>
      <c r="CG121">
        <v>45881</v>
      </c>
      <c r="CH121" t="s">
        <v>457</v>
      </c>
      <c r="CI121" t="s">
        <v>337</v>
      </c>
      <c r="CJ121" t="s">
        <v>2435</v>
      </c>
      <c r="CK121">
        <v>45891</v>
      </c>
      <c r="CL121" t="s">
        <v>2434</v>
      </c>
      <c r="CM121" t="s">
        <v>2436</v>
      </c>
      <c r="CN121">
        <v>45891</v>
      </c>
      <c r="CP121" t="s">
        <v>338</v>
      </c>
      <c r="CQ121" t="s">
        <v>2437</v>
      </c>
    </row>
    <row r="122" spans="1:95" x14ac:dyDescent="0.2">
      <c r="A122" t="s">
        <v>333</v>
      </c>
      <c r="B122">
        <v>6</v>
      </c>
      <c r="C122" s="1"/>
      <c r="AE122" s="1"/>
      <c r="BW122" t="s">
        <v>2521</v>
      </c>
      <c r="BX122" t="s">
        <v>2522</v>
      </c>
      <c r="BY122" t="s">
        <v>335</v>
      </c>
      <c r="BZ122" t="s">
        <v>2447</v>
      </c>
      <c r="CA122">
        <v>45883</v>
      </c>
      <c r="CB122" t="s">
        <v>2449</v>
      </c>
      <c r="CC122" t="s">
        <v>2577</v>
      </c>
      <c r="CE122" t="s">
        <v>2460</v>
      </c>
      <c r="CF122" t="s">
        <v>2524</v>
      </c>
      <c r="CG122">
        <v>45881</v>
      </c>
      <c r="CH122" t="s">
        <v>457</v>
      </c>
      <c r="CI122" t="s">
        <v>337</v>
      </c>
      <c r="CJ122" t="s">
        <v>2435</v>
      </c>
      <c r="CK122">
        <v>45891</v>
      </c>
      <c r="CL122" t="s">
        <v>2434</v>
      </c>
      <c r="CM122" t="s">
        <v>2436</v>
      </c>
      <c r="CN122">
        <v>45891</v>
      </c>
      <c r="CP122" t="s">
        <v>338</v>
      </c>
      <c r="CQ122" t="s">
        <v>2437</v>
      </c>
    </row>
    <row r="123" spans="1:95" x14ac:dyDescent="0.2">
      <c r="A123" t="s">
        <v>333</v>
      </c>
      <c r="B123">
        <v>6</v>
      </c>
      <c r="C123" s="1"/>
      <c r="AE123" s="1"/>
      <c r="BW123" t="s">
        <v>2521</v>
      </c>
      <c r="BX123" t="s">
        <v>2522</v>
      </c>
      <c r="BY123" t="s">
        <v>335</v>
      </c>
      <c r="BZ123" t="s">
        <v>2447</v>
      </c>
      <c r="CA123">
        <v>45883</v>
      </c>
      <c r="CB123" t="s">
        <v>2449</v>
      </c>
      <c r="CC123" t="s">
        <v>2578</v>
      </c>
      <c r="CE123" t="s">
        <v>2460</v>
      </c>
      <c r="CF123" t="s">
        <v>2524</v>
      </c>
      <c r="CG123">
        <v>45881</v>
      </c>
      <c r="CH123" t="s">
        <v>457</v>
      </c>
      <c r="CI123" t="s">
        <v>337</v>
      </c>
      <c r="CJ123" t="s">
        <v>2435</v>
      </c>
      <c r="CK123">
        <v>45891</v>
      </c>
      <c r="CL123" t="s">
        <v>2434</v>
      </c>
      <c r="CM123" t="s">
        <v>2436</v>
      </c>
      <c r="CN123">
        <v>45891</v>
      </c>
      <c r="CP123" t="s">
        <v>338</v>
      </c>
      <c r="CQ123" t="s">
        <v>2437</v>
      </c>
    </row>
    <row r="124" spans="1:95" x14ac:dyDescent="0.2">
      <c r="A124" t="s">
        <v>333</v>
      </c>
      <c r="B124">
        <v>6</v>
      </c>
      <c r="C124" s="1"/>
      <c r="AE124" s="1"/>
      <c r="BW124" t="s">
        <v>2521</v>
      </c>
      <c r="BX124" t="s">
        <v>2522</v>
      </c>
      <c r="BY124" t="s">
        <v>335</v>
      </c>
      <c r="BZ124" t="s">
        <v>2447</v>
      </c>
      <c r="CA124">
        <v>45883</v>
      </c>
      <c r="CB124" t="s">
        <v>2449</v>
      </c>
      <c r="CC124" t="s">
        <v>2579</v>
      </c>
      <c r="CE124" t="s">
        <v>2460</v>
      </c>
      <c r="CF124" t="s">
        <v>2524</v>
      </c>
      <c r="CG124">
        <v>45881</v>
      </c>
      <c r="CH124" t="s">
        <v>457</v>
      </c>
      <c r="CI124" t="s">
        <v>337</v>
      </c>
      <c r="CJ124" t="s">
        <v>2435</v>
      </c>
      <c r="CK124">
        <v>45891</v>
      </c>
      <c r="CL124" t="s">
        <v>2434</v>
      </c>
      <c r="CM124" t="s">
        <v>2436</v>
      </c>
      <c r="CN124">
        <v>45891</v>
      </c>
      <c r="CP124" t="s">
        <v>338</v>
      </c>
      <c r="CQ124" t="s">
        <v>2437</v>
      </c>
    </row>
    <row r="125" spans="1:95" x14ac:dyDescent="0.2">
      <c r="A125" t="s">
        <v>333</v>
      </c>
      <c r="B125">
        <v>6</v>
      </c>
      <c r="C125" s="1"/>
      <c r="AE125" s="1"/>
      <c r="BW125" t="s">
        <v>2521</v>
      </c>
      <c r="BX125" t="s">
        <v>2522</v>
      </c>
      <c r="BY125" t="s">
        <v>335</v>
      </c>
      <c r="BZ125" t="s">
        <v>2447</v>
      </c>
      <c r="CA125">
        <v>45883</v>
      </c>
      <c r="CB125" t="s">
        <v>2449</v>
      </c>
      <c r="CC125" t="s">
        <v>2580</v>
      </c>
      <c r="CE125" t="s">
        <v>2460</v>
      </c>
      <c r="CF125" t="s">
        <v>2524</v>
      </c>
      <c r="CG125">
        <v>45881</v>
      </c>
      <c r="CH125" t="s">
        <v>457</v>
      </c>
      <c r="CI125" t="s">
        <v>337</v>
      </c>
      <c r="CJ125" t="s">
        <v>2435</v>
      </c>
      <c r="CK125">
        <v>45891</v>
      </c>
      <c r="CL125" t="s">
        <v>2434</v>
      </c>
      <c r="CM125" t="s">
        <v>2436</v>
      </c>
      <c r="CN125">
        <v>45891</v>
      </c>
      <c r="CP125" t="s">
        <v>338</v>
      </c>
      <c r="CQ125" t="s">
        <v>2437</v>
      </c>
    </row>
    <row r="126" spans="1:95" x14ac:dyDescent="0.2">
      <c r="A126" t="s">
        <v>333</v>
      </c>
      <c r="B126">
        <v>6</v>
      </c>
      <c r="C126" s="1"/>
      <c r="AE126" s="1"/>
      <c r="BW126" t="s">
        <v>2521</v>
      </c>
      <c r="BX126" t="s">
        <v>2522</v>
      </c>
      <c r="BY126" t="s">
        <v>335</v>
      </c>
      <c r="BZ126" t="s">
        <v>2447</v>
      </c>
      <c r="CA126">
        <v>45883</v>
      </c>
      <c r="CB126" t="s">
        <v>2449</v>
      </c>
      <c r="CC126" t="s">
        <v>2581</v>
      </c>
      <c r="CE126" t="s">
        <v>2460</v>
      </c>
      <c r="CF126" t="s">
        <v>2524</v>
      </c>
      <c r="CG126">
        <v>45881</v>
      </c>
      <c r="CH126" t="s">
        <v>457</v>
      </c>
      <c r="CI126" t="s">
        <v>337</v>
      </c>
      <c r="CJ126" t="s">
        <v>2435</v>
      </c>
      <c r="CK126">
        <v>45891</v>
      </c>
      <c r="CL126" t="s">
        <v>2434</v>
      </c>
      <c r="CM126" t="s">
        <v>2436</v>
      </c>
      <c r="CN126">
        <v>45891</v>
      </c>
      <c r="CP126" t="s">
        <v>338</v>
      </c>
      <c r="CQ126" t="s">
        <v>2437</v>
      </c>
    </row>
    <row r="127" spans="1:95" x14ac:dyDescent="0.2">
      <c r="A127" t="s">
        <v>333</v>
      </c>
      <c r="B127">
        <v>6</v>
      </c>
      <c r="C127" s="1"/>
      <c r="AE127" s="1"/>
      <c r="BW127" t="s">
        <v>2521</v>
      </c>
      <c r="BX127" t="s">
        <v>2522</v>
      </c>
      <c r="BY127" t="s">
        <v>335</v>
      </c>
      <c r="BZ127" t="s">
        <v>2447</v>
      </c>
      <c r="CA127">
        <v>45883</v>
      </c>
      <c r="CB127" t="s">
        <v>2449</v>
      </c>
      <c r="CC127" t="s">
        <v>2582</v>
      </c>
      <c r="CE127" t="s">
        <v>2460</v>
      </c>
      <c r="CF127" t="s">
        <v>2524</v>
      </c>
      <c r="CG127">
        <v>45881</v>
      </c>
      <c r="CH127" t="s">
        <v>457</v>
      </c>
      <c r="CI127" t="s">
        <v>337</v>
      </c>
      <c r="CJ127" t="s">
        <v>2435</v>
      </c>
      <c r="CK127">
        <v>45891</v>
      </c>
      <c r="CL127" t="s">
        <v>2434</v>
      </c>
      <c r="CM127" t="s">
        <v>2436</v>
      </c>
      <c r="CN127">
        <v>45891</v>
      </c>
      <c r="CP127" t="s">
        <v>338</v>
      </c>
      <c r="CQ127" t="s">
        <v>2437</v>
      </c>
    </row>
    <row r="128" spans="1:95" x14ac:dyDescent="0.2">
      <c r="A128" t="s">
        <v>333</v>
      </c>
      <c r="B128">
        <v>6</v>
      </c>
      <c r="C128" s="1"/>
      <c r="AE128" s="1"/>
      <c r="BW128" t="s">
        <v>2521</v>
      </c>
      <c r="BX128" t="s">
        <v>2522</v>
      </c>
      <c r="BY128" t="s">
        <v>335</v>
      </c>
      <c r="BZ128" t="s">
        <v>2447</v>
      </c>
      <c r="CA128">
        <v>45883</v>
      </c>
      <c r="CB128" t="s">
        <v>2449</v>
      </c>
      <c r="CC128" t="s">
        <v>2583</v>
      </c>
      <c r="CE128" t="s">
        <v>2460</v>
      </c>
      <c r="CF128" t="s">
        <v>2524</v>
      </c>
      <c r="CG128">
        <v>45881</v>
      </c>
      <c r="CH128" t="s">
        <v>457</v>
      </c>
      <c r="CI128" t="s">
        <v>337</v>
      </c>
      <c r="CJ128" t="s">
        <v>2435</v>
      </c>
      <c r="CK128">
        <v>45891</v>
      </c>
      <c r="CL128" t="s">
        <v>2434</v>
      </c>
      <c r="CM128" t="s">
        <v>2436</v>
      </c>
      <c r="CN128">
        <v>45891</v>
      </c>
      <c r="CP128" t="s">
        <v>338</v>
      </c>
      <c r="CQ128" t="s">
        <v>2437</v>
      </c>
    </row>
    <row r="129" spans="1:95" x14ac:dyDescent="0.2">
      <c r="A129" t="s">
        <v>333</v>
      </c>
      <c r="B129">
        <v>7</v>
      </c>
      <c r="C129" s="1"/>
      <c r="AE129" s="1"/>
      <c r="BW129" t="s">
        <v>2584</v>
      </c>
      <c r="BX129" t="s">
        <v>2585</v>
      </c>
      <c r="BY129" t="s">
        <v>335</v>
      </c>
      <c r="BZ129" t="s">
        <v>2455</v>
      </c>
      <c r="CA129">
        <v>45883</v>
      </c>
      <c r="CB129" t="s">
        <v>2449</v>
      </c>
      <c r="CC129" t="s">
        <v>2586</v>
      </c>
      <c r="CE129" t="s">
        <v>2460</v>
      </c>
      <c r="CF129" t="s">
        <v>2587</v>
      </c>
      <c r="CG129">
        <v>45882</v>
      </c>
      <c r="CH129" t="s">
        <v>457</v>
      </c>
      <c r="CI129" t="s">
        <v>337</v>
      </c>
      <c r="CJ129" t="s">
        <v>2435</v>
      </c>
      <c r="CK129">
        <v>45891</v>
      </c>
      <c r="CL129" t="s">
        <v>2434</v>
      </c>
      <c r="CM129" t="s">
        <v>2436</v>
      </c>
      <c r="CN129">
        <v>45891</v>
      </c>
      <c r="CP129" t="s">
        <v>338</v>
      </c>
      <c r="CQ129" t="s">
        <v>2437</v>
      </c>
    </row>
    <row r="130" spans="1:95" x14ac:dyDescent="0.2">
      <c r="A130" t="s">
        <v>333</v>
      </c>
      <c r="B130">
        <v>7</v>
      </c>
      <c r="C130" s="1"/>
      <c r="AE130" s="1"/>
      <c r="BW130" t="s">
        <v>2584</v>
      </c>
      <c r="BX130" t="s">
        <v>2585</v>
      </c>
      <c r="BY130" t="s">
        <v>335</v>
      </c>
      <c r="BZ130" t="s">
        <v>2455</v>
      </c>
      <c r="CA130">
        <v>45883</v>
      </c>
      <c r="CB130" t="s">
        <v>2449</v>
      </c>
      <c r="CC130" t="s">
        <v>2588</v>
      </c>
      <c r="CE130" t="s">
        <v>2460</v>
      </c>
      <c r="CF130" t="s">
        <v>2587</v>
      </c>
      <c r="CG130">
        <v>45882</v>
      </c>
      <c r="CH130" t="s">
        <v>457</v>
      </c>
      <c r="CI130" t="s">
        <v>337</v>
      </c>
      <c r="CJ130" t="s">
        <v>2435</v>
      </c>
      <c r="CK130">
        <v>45891</v>
      </c>
      <c r="CL130" t="s">
        <v>2434</v>
      </c>
      <c r="CM130" t="s">
        <v>2436</v>
      </c>
      <c r="CN130">
        <v>45891</v>
      </c>
      <c r="CP130" t="s">
        <v>338</v>
      </c>
      <c r="CQ130" t="s">
        <v>2437</v>
      </c>
    </row>
    <row r="131" spans="1:95" x14ac:dyDescent="0.2">
      <c r="A131" t="s">
        <v>333</v>
      </c>
      <c r="B131">
        <v>7</v>
      </c>
      <c r="C131" s="1"/>
      <c r="AE131" s="1"/>
      <c r="BW131" t="s">
        <v>2584</v>
      </c>
      <c r="BX131" t="s">
        <v>2585</v>
      </c>
      <c r="BY131" t="s">
        <v>335</v>
      </c>
      <c r="BZ131" t="s">
        <v>2455</v>
      </c>
      <c r="CA131">
        <v>45883</v>
      </c>
      <c r="CB131" t="s">
        <v>2449</v>
      </c>
      <c r="CC131" t="s">
        <v>2589</v>
      </c>
      <c r="CE131" t="s">
        <v>2460</v>
      </c>
      <c r="CF131" t="s">
        <v>2587</v>
      </c>
      <c r="CG131">
        <v>45882</v>
      </c>
      <c r="CH131" t="s">
        <v>457</v>
      </c>
      <c r="CI131" t="s">
        <v>337</v>
      </c>
      <c r="CJ131" t="s">
        <v>2435</v>
      </c>
      <c r="CK131">
        <v>45891</v>
      </c>
      <c r="CL131" t="s">
        <v>2434</v>
      </c>
      <c r="CM131" t="s">
        <v>2436</v>
      </c>
      <c r="CN131">
        <v>45891</v>
      </c>
      <c r="CP131" t="s">
        <v>338</v>
      </c>
      <c r="CQ131" t="s">
        <v>2437</v>
      </c>
    </row>
    <row r="132" spans="1:95" x14ac:dyDescent="0.2">
      <c r="A132" t="s">
        <v>333</v>
      </c>
      <c r="B132">
        <v>7</v>
      </c>
      <c r="C132" s="1"/>
      <c r="AE132" s="1"/>
      <c r="BW132" t="s">
        <v>2584</v>
      </c>
      <c r="BX132" t="s">
        <v>2585</v>
      </c>
      <c r="BY132" t="s">
        <v>335</v>
      </c>
      <c r="BZ132" t="s">
        <v>2455</v>
      </c>
      <c r="CA132">
        <v>45883</v>
      </c>
      <c r="CB132" t="s">
        <v>2449</v>
      </c>
      <c r="CC132" t="s">
        <v>2590</v>
      </c>
      <c r="CE132" t="s">
        <v>2460</v>
      </c>
      <c r="CF132" t="s">
        <v>2587</v>
      </c>
      <c r="CG132">
        <v>45882</v>
      </c>
      <c r="CH132" t="s">
        <v>457</v>
      </c>
      <c r="CI132" t="s">
        <v>337</v>
      </c>
      <c r="CJ132" t="s">
        <v>2435</v>
      </c>
      <c r="CK132">
        <v>45891</v>
      </c>
      <c r="CL132" t="s">
        <v>2434</v>
      </c>
      <c r="CM132" t="s">
        <v>2436</v>
      </c>
      <c r="CN132">
        <v>45891</v>
      </c>
      <c r="CP132" t="s">
        <v>338</v>
      </c>
      <c r="CQ132" t="s">
        <v>2437</v>
      </c>
    </row>
    <row r="133" spans="1:95" x14ac:dyDescent="0.2">
      <c r="A133" t="s">
        <v>333</v>
      </c>
      <c r="B133">
        <v>7</v>
      </c>
      <c r="C133" s="1"/>
      <c r="AE133" s="1"/>
      <c r="BW133" t="s">
        <v>2584</v>
      </c>
      <c r="BX133" t="s">
        <v>2585</v>
      </c>
      <c r="BY133" t="s">
        <v>335</v>
      </c>
      <c r="BZ133" t="s">
        <v>2455</v>
      </c>
      <c r="CA133">
        <v>45883</v>
      </c>
      <c r="CB133" t="s">
        <v>2449</v>
      </c>
      <c r="CC133" t="s">
        <v>2591</v>
      </c>
      <c r="CE133" t="s">
        <v>2460</v>
      </c>
      <c r="CF133" t="s">
        <v>2587</v>
      </c>
      <c r="CG133">
        <v>45882</v>
      </c>
      <c r="CH133" t="s">
        <v>457</v>
      </c>
      <c r="CI133" t="s">
        <v>337</v>
      </c>
      <c r="CJ133" t="s">
        <v>2435</v>
      </c>
      <c r="CK133">
        <v>45891</v>
      </c>
      <c r="CL133" t="s">
        <v>2434</v>
      </c>
      <c r="CM133" t="s">
        <v>2436</v>
      </c>
      <c r="CN133">
        <v>45891</v>
      </c>
      <c r="CP133" t="s">
        <v>338</v>
      </c>
      <c r="CQ133" t="s">
        <v>2437</v>
      </c>
    </row>
    <row r="134" spans="1:95" x14ac:dyDescent="0.2">
      <c r="A134" t="s">
        <v>333</v>
      </c>
      <c r="B134">
        <v>7</v>
      </c>
      <c r="C134" s="1"/>
      <c r="AE134" s="1"/>
      <c r="BW134" t="s">
        <v>2584</v>
      </c>
      <c r="BX134" t="s">
        <v>2585</v>
      </c>
      <c r="BY134" t="s">
        <v>335</v>
      </c>
      <c r="BZ134" t="s">
        <v>2455</v>
      </c>
      <c r="CA134">
        <v>45883</v>
      </c>
      <c r="CB134" t="s">
        <v>2449</v>
      </c>
      <c r="CC134" t="s">
        <v>2592</v>
      </c>
      <c r="CE134" t="s">
        <v>2460</v>
      </c>
      <c r="CF134" t="s">
        <v>2587</v>
      </c>
      <c r="CG134">
        <v>45882</v>
      </c>
      <c r="CH134" t="s">
        <v>457</v>
      </c>
      <c r="CI134" t="s">
        <v>337</v>
      </c>
      <c r="CJ134" t="s">
        <v>2435</v>
      </c>
      <c r="CK134">
        <v>45891</v>
      </c>
      <c r="CL134" t="s">
        <v>2434</v>
      </c>
      <c r="CM134" t="s">
        <v>2436</v>
      </c>
      <c r="CN134">
        <v>45891</v>
      </c>
      <c r="CP134" t="s">
        <v>338</v>
      </c>
      <c r="CQ134" t="s">
        <v>2437</v>
      </c>
    </row>
    <row r="135" spans="1:95" x14ac:dyDescent="0.2">
      <c r="A135" t="s">
        <v>333</v>
      </c>
      <c r="B135">
        <v>7</v>
      </c>
      <c r="C135" s="1"/>
      <c r="AE135" s="1"/>
      <c r="BW135" t="s">
        <v>2584</v>
      </c>
      <c r="BX135" t="s">
        <v>2585</v>
      </c>
      <c r="BY135" t="s">
        <v>335</v>
      </c>
      <c r="BZ135" t="s">
        <v>2455</v>
      </c>
      <c r="CA135">
        <v>45883</v>
      </c>
      <c r="CB135" t="s">
        <v>2449</v>
      </c>
      <c r="CC135" t="s">
        <v>2593</v>
      </c>
      <c r="CE135" t="s">
        <v>2460</v>
      </c>
      <c r="CF135" t="s">
        <v>2587</v>
      </c>
      <c r="CG135">
        <v>45882</v>
      </c>
      <c r="CH135" t="s">
        <v>457</v>
      </c>
      <c r="CI135" t="s">
        <v>337</v>
      </c>
      <c r="CJ135" t="s">
        <v>2435</v>
      </c>
      <c r="CK135">
        <v>45891</v>
      </c>
      <c r="CL135" t="s">
        <v>2434</v>
      </c>
      <c r="CM135" t="s">
        <v>2436</v>
      </c>
      <c r="CN135">
        <v>45891</v>
      </c>
      <c r="CP135" t="s">
        <v>338</v>
      </c>
      <c r="CQ135" t="s">
        <v>2437</v>
      </c>
    </row>
    <row r="136" spans="1:95" x14ac:dyDescent="0.2">
      <c r="A136" t="s">
        <v>333</v>
      </c>
      <c r="B136">
        <v>7</v>
      </c>
      <c r="C136" s="1"/>
      <c r="AE136" s="1"/>
      <c r="BW136" t="s">
        <v>2584</v>
      </c>
      <c r="BX136" t="s">
        <v>2585</v>
      </c>
      <c r="BY136" t="s">
        <v>335</v>
      </c>
      <c r="BZ136" t="s">
        <v>2455</v>
      </c>
      <c r="CA136">
        <v>45883</v>
      </c>
      <c r="CB136" t="s">
        <v>2449</v>
      </c>
      <c r="CC136" t="s">
        <v>2594</v>
      </c>
      <c r="CE136" t="s">
        <v>2460</v>
      </c>
      <c r="CF136" t="s">
        <v>2587</v>
      </c>
      <c r="CG136">
        <v>45882</v>
      </c>
      <c r="CH136" t="s">
        <v>457</v>
      </c>
      <c r="CI136" t="s">
        <v>337</v>
      </c>
      <c r="CJ136" t="s">
        <v>2435</v>
      </c>
      <c r="CK136">
        <v>45891</v>
      </c>
      <c r="CL136" t="s">
        <v>2434</v>
      </c>
      <c r="CM136" t="s">
        <v>2436</v>
      </c>
      <c r="CN136">
        <v>45891</v>
      </c>
      <c r="CP136" t="s">
        <v>338</v>
      </c>
      <c r="CQ136" t="s">
        <v>2437</v>
      </c>
    </row>
    <row r="137" spans="1:95" x14ac:dyDescent="0.2">
      <c r="A137" t="s">
        <v>333</v>
      </c>
      <c r="B137">
        <v>7</v>
      </c>
      <c r="C137" s="1"/>
      <c r="AE137" s="1"/>
      <c r="BW137" t="s">
        <v>2584</v>
      </c>
      <c r="BX137" t="s">
        <v>2585</v>
      </c>
      <c r="BY137" t="s">
        <v>335</v>
      </c>
      <c r="BZ137" t="s">
        <v>2455</v>
      </c>
      <c r="CA137">
        <v>45883</v>
      </c>
      <c r="CB137" t="s">
        <v>2449</v>
      </c>
      <c r="CC137" t="s">
        <v>2595</v>
      </c>
      <c r="CE137" t="s">
        <v>2460</v>
      </c>
      <c r="CF137" t="s">
        <v>2587</v>
      </c>
      <c r="CG137">
        <v>45882</v>
      </c>
      <c r="CH137" t="s">
        <v>457</v>
      </c>
      <c r="CI137" t="s">
        <v>337</v>
      </c>
      <c r="CJ137" t="s">
        <v>2435</v>
      </c>
      <c r="CK137">
        <v>45891</v>
      </c>
      <c r="CL137" t="s">
        <v>2434</v>
      </c>
      <c r="CM137" t="s">
        <v>2436</v>
      </c>
      <c r="CN137">
        <v>45891</v>
      </c>
      <c r="CP137" t="s">
        <v>338</v>
      </c>
      <c r="CQ137" t="s">
        <v>2437</v>
      </c>
    </row>
    <row r="138" spans="1:95" x14ac:dyDescent="0.2">
      <c r="A138" t="s">
        <v>333</v>
      </c>
      <c r="B138">
        <v>7</v>
      </c>
      <c r="C138" s="1"/>
      <c r="AE138" s="1"/>
      <c r="BW138" t="s">
        <v>2584</v>
      </c>
      <c r="BX138" t="s">
        <v>2585</v>
      </c>
      <c r="BY138" t="s">
        <v>335</v>
      </c>
      <c r="BZ138" t="s">
        <v>2455</v>
      </c>
      <c r="CA138">
        <v>45883</v>
      </c>
      <c r="CB138" t="s">
        <v>2449</v>
      </c>
      <c r="CC138" t="s">
        <v>2596</v>
      </c>
      <c r="CE138" t="s">
        <v>2460</v>
      </c>
      <c r="CF138" t="s">
        <v>2587</v>
      </c>
      <c r="CG138">
        <v>45882</v>
      </c>
      <c r="CH138" t="s">
        <v>457</v>
      </c>
      <c r="CI138" t="s">
        <v>337</v>
      </c>
      <c r="CJ138" t="s">
        <v>2435</v>
      </c>
      <c r="CK138">
        <v>45891</v>
      </c>
      <c r="CL138" t="s">
        <v>2434</v>
      </c>
      <c r="CM138" t="s">
        <v>2436</v>
      </c>
      <c r="CN138">
        <v>45891</v>
      </c>
      <c r="CP138" t="s">
        <v>338</v>
      </c>
      <c r="CQ138" t="s">
        <v>2437</v>
      </c>
    </row>
    <row r="139" spans="1:95" x14ac:dyDescent="0.2">
      <c r="A139" t="s">
        <v>333</v>
      </c>
      <c r="B139">
        <v>7</v>
      </c>
      <c r="C139" s="1"/>
      <c r="AE139" s="1"/>
      <c r="BW139" t="s">
        <v>2584</v>
      </c>
      <c r="BX139" t="s">
        <v>2585</v>
      </c>
      <c r="BY139" t="s">
        <v>335</v>
      </c>
      <c r="BZ139" t="s">
        <v>2455</v>
      </c>
      <c r="CA139">
        <v>45883</v>
      </c>
      <c r="CB139" t="s">
        <v>2449</v>
      </c>
      <c r="CC139" t="s">
        <v>2597</v>
      </c>
      <c r="CE139" t="s">
        <v>2460</v>
      </c>
      <c r="CF139" t="s">
        <v>2587</v>
      </c>
      <c r="CG139">
        <v>45882</v>
      </c>
      <c r="CH139" t="s">
        <v>457</v>
      </c>
      <c r="CI139" t="s">
        <v>337</v>
      </c>
      <c r="CJ139" t="s">
        <v>2435</v>
      </c>
      <c r="CK139">
        <v>45891</v>
      </c>
      <c r="CL139" t="s">
        <v>2434</v>
      </c>
      <c r="CM139" t="s">
        <v>2436</v>
      </c>
      <c r="CN139">
        <v>45891</v>
      </c>
      <c r="CP139" t="s">
        <v>338</v>
      </c>
      <c r="CQ139" t="s">
        <v>2437</v>
      </c>
    </row>
    <row r="140" spans="1:95" x14ac:dyDescent="0.2">
      <c r="A140" t="s">
        <v>333</v>
      </c>
      <c r="B140">
        <v>7</v>
      </c>
      <c r="C140" s="1"/>
      <c r="AE140" s="1"/>
      <c r="BW140" t="s">
        <v>2584</v>
      </c>
      <c r="BX140" t="s">
        <v>2585</v>
      </c>
      <c r="BY140" t="s">
        <v>335</v>
      </c>
      <c r="BZ140" t="s">
        <v>2455</v>
      </c>
      <c r="CA140">
        <v>45883</v>
      </c>
      <c r="CB140" t="s">
        <v>2449</v>
      </c>
      <c r="CC140" t="s">
        <v>2598</v>
      </c>
      <c r="CE140" t="s">
        <v>2460</v>
      </c>
      <c r="CF140" t="s">
        <v>2587</v>
      </c>
      <c r="CG140">
        <v>45882</v>
      </c>
      <c r="CH140" t="s">
        <v>457</v>
      </c>
      <c r="CI140" t="s">
        <v>337</v>
      </c>
      <c r="CJ140" t="s">
        <v>2435</v>
      </c>
      <c r="CK140">
        <v>45891</v>
      </c>
      <c r="CL140" t="s">
        <v>2434</v>
      </c>
      <c r="CM140" t="s">
        <v>2436</v>
      </c>
      <c r="CN140">
        <v>45891</v>
      </c>
      <c r="CP140" t="s">
        <v>338</v>
      </c>
      <c r="CQ140" t="s">
        <v>2437</v>
      </c>
    </row>
    <row r="141" spans="1:95" x14ac:dyDescent="0.2">
      <c r="A141" t="s">
        <v>333</v>
      </c>
      <c r="B141">
        <v>7</v>
      </c>
      <c r="C141" s="1"/>
      <c r="AE141" s="1"/>
      <c r="BW141" t="s">
        <v>2584</v>
      </c>
      <c r="BX141" t="s">
        <v>2585</v>
      </c>
      <c r="BY141" t="s">
        <v>335</v>
      </c>
      <c r="BZ141" t="s">
        <v>2455</v>
      </c>
      <c r="CA141">
        <v>45883</v>
      </c>
      <c r="CB141" t="s">
        <v>2449</v>
      </c>
      <c r="CC141" t="s">
        <v>2599</v>
      </c>
      <c r="CE141" t="s">
        <v>2460</v>
      </c>
      <c r="CF141" t="s">
        <v>2587</v>
      </c>
      <c r="CG141">
        <v>45882</v>
      </c>
      <c r="CH141" t="s">
        <v>457</v>
      </c>
      <c r="CI141" t="s">
        <v>337</v>
      </c>
      <c r="CJ141" t="s">
        <v>2435</v>
      </c>
      <c r="CK141">
        <v>45891</v>
      </c>
      <c r="CL141" t="s">
        <v>2434</v>
      </c>
      <c r="CM141" t="s">
        <v>2436</v>
      </c>
      <c r="CN141">
        <v>45891</v>
      </c>
      <c r="CP141" t="s">
        <v>338</v>
      </c>
      <c r="CQ141" t="s">
        <v>2437</v>
      </c>
    </row>
    <row r="142" spans="1:95" x14ac:dyDescent="0.2">
      <c r="A142" t="s">
        <v>333</v>
      </c>
      <c r="B142">
        <v>7</v>
      </c>
      <c r="C142" s="1"/>
      <c r="AE142" s="1"/>
      <c r="BW142" t="s">
        <v>2584</v>
      </c>
      <c r="BX142" t="s">
        <v>2585</v>
      </c>
      <c r="BY142" t="s">
        <v>335</v>
      </c>
      <c r="BZ142" t="s">
        <v>2455</v>
      </c>
      <c r="CA142">
        <v>45883</v>
      </c>
      <c r="CB142" t="s">
        <v>2449</v>
      </c>
      <c r="CC142" t="s">
        <v>2600</v>
      </c>
      <c r="CE142" t="s">
        <v>2460</v>
      </c>
      <c r="CF142" t="s">
        <v>2587</v>
      </c>
      <c r="CG142">
        <v>45882</v>
      </c>
      <c r="CH142" t="s">
        <v>457</v>
      </c>
      <c r="CI142" t="s">
        <v>337</v>
      </c>
      <c r="CJ142" t="s">
        <v>2435</v>
      </c>
      <c r="CK142">
        <v>45891</v>
      </c>
      <c r="CL142" t="s">
        <v>2434</v>
      </c>
      <c r="CM142" t="s">
        <v>2436</v>
      </c>
      <c r="CN142">
        <v>45891</v>
      </c>
      <c r="CP142" t="s">
        <v>338</v>
      </c>
      <c r="CQ142" t="s">
        <v>2437</v>
      </c>
    </row>
    <row r="143" spans="1:95" x14ac:dyDescent="0.2">
      <c r="A143" t="s">
        <v>333</v>
      </c>
      <c r="B143">
        <v>7</v>
      </c>
      <c r="C143" s="1"/>
      <c r="AE143" s="1"/>
      <c r="BW143" t="s">
        <v>2584</v>
      </c>
      <c r="BX143" t="s">
        <v>2585</v>
      </c>
      <c r="BY143" t="s">
        <v>335</v>
      </c>
      <c r="BZ143" t="s">
        <v>2455</v>
      </c>
      <c r="CA143">
        <v>45883</v>
      </c>
      <c r="CB143" t="s">
        <v>2449</v>
      </c>
      <c r="CC143" t="s">
        <v>2601</v>
      </c>
      <c r="CE143" t="s">
        <v>2460</v>
      </c>
      <c r="CF143" t="s">
        <v>2587</v>
      </c>
      <c r="CG143">
        <v>45882</v>
      </c>
      <c r="CH143" t="s">
        <v>457</v>
      </c>
      <c r="CI143" t="s">
        <v>337</v>
      </c>
      <c r="CJ143" t="s">
        <v>2435</v>
      </c>
      <c r="CK143">
        <v>45891</v>
      </c>
      <c r="CL143" t="s">
        <v>2434</v>
      </c>
      <c r="CM143" t="s">
        <v>2436</v>
      </c>
      <c r="CN143">
        <v>45891</v>
      </c>
      <c r="CP143" t="s">
        <v>338</v>
      </c>
      <c r="CQ143" t="s">
        <v>2437</v>
      </c>
    </row>
    <row r="144" spans="1:95" x14ac:dyDescent="0.2">
      <c r="A144" t="s">
        <v>333</v>
      </c>
      <c r="B144">
        <v>7</v>
      </c>
      <c r="C144" s="1"/>
      <c r="AE144" s="1"/>
      <c r="BW144" t="s">
        <v>2584</v>
      </c>
      <c r="BX144" t="s">
        <v>2585</v>
      </c>
      <c r="BY144" t="s">
        <v>335</v>
      </c>
      <c r="BZ144" t="s">
        <v>2455</v>
      </c>
      <c r="CA144">
        <v>45883</v>
      </c>
      <c r="CB144" t="s">
        <v>2449</v>
      </c>
      <c r="CC144" t="s">
        <v>2602</v>
      </c>
      <c r="CE144" t="s">
        <v>2460</v>
      </c>
      <c r="CF144" t="s">
        <v>2587</v>
      </c>
      <c r="CG144">
        <v>45882</v>
      </c>
      <c r="CH144" t="s">
        <v>457</v>
      </c>
      <c r="CI144" t="s">
        <v>337</v>
      </c>
      <c r="CJ144" t="s">
        <v>2435</v>
      </c>
      <c r="CK144">
        <v>45891</v>
      </c>
      <c r="CL144" t="s">
        <v>2434</v>
      </c>
      <c r="CM144" t="s">
        <v>2436</v>
      </c>
      <c r="CN144">
        <v>45891</v>
      </c>
      <c r="CP144" t="s">
        <v>338</v>
      </c>
      <c r="CQ144" t="s">
        <v>2437</v>
      </c>
    </row>
    <row r="145" spans="1:95" x14ac:dyDescent="0.2">
      <c r="A145" t="s">
        <v>333</v>
      </c>
      <c r="B145">
        <v>7</v>
      </c>
      <c r="C145" s="1"/>
      <c r="AE145" s="1"/>
      <c r="BW145" t="s">
        <v>2584</v>
      </c>
      <c r="BX145" t="s">
        <v>2585</v>
      </c>
      <c r="BY145" t="s">
        <v>335</v>
      </c>
      <c r="BZ145" t="s">
        <v>2455</v>
      </c>
      <c r="CA145">
        <v>45883</v>
      </c>
      <c r="CB145" t="s">
        <v>2449</v>
      </c>
      <c r="CC145" t="s">
        <v>2603</v>
      </c>
      <c r="CE145" t="s">
        <v>2460</v>
      </c>
      <c r="CF145" t="s">
        <v>2587</v>
      </c>
      <c r="CG145">
        <v>45882</v>
      </c>
      <c r="CH145" t="s">
        <v>457</v>
      </c>
      <c r="CI145" t="s">
        <v>337</v>
      </c>
      <c r="CJ145" t="s">
        <v>2435</v>
      </c>
      <c r="CK145">
        <v>45891</v>
      </c>
      <c r="CL145" t="s">
        <v>2434</v>
      </c>
      <c r="CM145" t="s">
        <v>2436</v>
      </c>
      <c r="CN145">
        <v>45891</v>
      </c>
      <c r="CP145" t="s">
        <v>338</v>
      </c>
      <c r="CQ145" t="s">
        <v>2437</v>
      </c>
    </row>
    <row r="146" spans="1:95" x14ac:dyDescent="0.2">
      <c r="A146" t="s">
        <v>333</v>
      </c>
      <c r="B146">
        <v>7</v>
      </c>
      <c r="C146" s="1"/>
      <c r="AE146" s="1"/>
      <c r="BW146" t="s">
        <v>2584</v>
      </c>
      <c r="BX146" t="s">
        <v>2585</v>
      </c>
      <c r="BY146" t="s">
        <v>335</v>
      </c>
      <c r="BZ146" t="s">
        <v>2455</v>
      </c>
      <c r="CA146">
        <v>45883</v>
      </c>
      <c r="CB146" t="s">
        <v>2449</v>
      </c>
      <c r="CC146" t="s">
        <v>2604</v>
      </c>
      <c r="CE146" t="s">
        <v>2460</v>
      </c>
      <c r="CF146" t="s">
        <v>2587</v>
      </c>
      <c r="CG146">
        <v>45882</v>
      </c>
      <c r="CH146" t="s">
        <v>457</v>
      </c>
      <c r="CI146" t="s">
        <v>337</v>
      </c>
      <c r="CJ146" t="s">
        <v>2435</v>
      </c>
      <c r="CK146">
        <v>45891</v>
      </c>
      <c r="CL146" t="s">
        <v>2434</v>
      </c>
      <c r="CM146" t="s">
        <v>2436</v>
      </c>
      <c r="CN146">
        <v>45891</v>
      </c>
      <c r="CP146" t="s">
        <v>338</v>
      </c>
      <c r="CQ146" t="s">
        <v>2437</v>
      </c>
    </row>
    <row r="147" spans="1:95" x14ac:dyDescent="0.2">
      <c r="A147" t="s">
        <v>333</v>
      </c>
      <c r="B147">
        <v>7</v>
      </c>
      <c r="C147" s="1"/>
      <c r="AE147" s="1"/>
      <c r="BW147" t="s">
        <v>2584</v>
      </c>
      <c r="BX147" t="s">
        <v>2585</v>
      </c>
      <c r="BY147" t="s">
        <v>335</v>
      </c>
      <c r="BZ147" t="s">
        <v>2455</v>
      </c>
      <c r="CA147">
        <v>45883</v>
      </c>
      <c r="CB147" t="s">
        <v>2449</v>
      </c>
      <c r="CC147" t="s">
        <v>2605</v>
      </c>
      <c r="CE147" t="s">
        <v>2460</v>
      </c>
      <c r="CF147" t="s">
        <v>2587</v>
      </c>
      <c r="CG147">
        <v>45882</v>
      </c>
      <c r="CH147" t="s">
        <v>457</v>
      </c>
      <c r="CI147" t="s">
        <v>337</v>
      </c>
      <c r="CJ147" t="s">
        <v>2435</v>
      </c>
      <c r="CK147">
        <v>45891</v>
      </c>
      <c r="CL147" t="s">
        <v>2434</v>
      </c>
      <c r="CM147" t="s">
        <v>2436</v>
      </c>
      <c r="CN147">
        <v>45891</v>
      </c>
      <c r="CP147" t="s">
        <v>338</v>
      </c>
      <c r="CQ147" t="s">
        <v>2437</v>
      </c>
    </row>
    <row r="148" spans="1:95" x14ac:dyDescent="0.2">
      <c r="A148" t="s">
        <v>333</v>
      </c>
      <c r="B148">
        <v>7</v>
      </c>
      <c r="C148" s="1"/>
      <c r="AE148" s="1"/>
      <c r="BW148" t="s">
        <v>2584</v>
      </c>
      <c r="BX148" t="s">
        <v>2585</v>
      </c>
      <c r="BY148" t="s">
        <v>335</v>
      </c>
      <c r="BZ148" t="s">
        <v>2455</v>
      </c>
      <c r="CA148">
        <v>45883</v>
      </c>
      <c r="CB148" t="s">
        <v>2449</v>
      </c>
      <c r="CC148" t="s">
        <v>2606</v>
      </c>
      <c r="CE148" t="s">
        <v>2460</v>
      </c>
      <c r="CF148" t="s">
        <v>2587</v>
      </c>
      <c r="CG148">
        <v>45882</v>
      </c>
      <c r="CH148" t="s">
        <v>457</v>
      </c>
      <c r="CI148" t="s">
        <v>337</v>
      </c>
      <c r="CJ148" t="s">
        <v>2435</v>
      </c>
      <c r="CK148">
        <v>45891</v>
      </c>
      <c r="CL148" t="s">
        <v>2434</v>
      </c>
      <c r="CM148" t="s">
        <v>2436</v>
      </c>
      <c r="CN148">
        <v>45891</v>
      </c>
      <c r="CP148" t="s">
        <v>338</v>
      </c>
      <c r="CQ148" t="s">
        <v>2437</v>
      </c>
    </row>
    <row r="149" spans="1:95" x14ac:dyDescent="0.2">
      <c r="A149" t="s">
        <v>333</v>
      </c>
      <c r="B149">
        <v>7</v>
      </c>
      <c r="C149" s="1"/>
      <c r="AE149" s="1"/>
      <c r="BW149" t="s">
        <v>2584</v>
      </c>
      <c r="BX149" t="s">
        <v>2585</v>
      </c>
      <c r="BY149" t="s">
        <v>335</v>
      </c>
      <c r="BZ149" t="s">
        <v>2455</v>
      </c>
      <c r="CA149">
        <v>45883</v>
      </c>
      <c r="CB149" t="s">
        <v>2449</v>
      </c>
      <c r="CC149" t="s">
        <v>2607</v>
      </c>
      <c r="CE149" t="s">
        <v>2460</v>
      </c>
      <c r="CF149" t="s">
        <v>2587</v>
      </c>
      <c r="CG149">
        <v>45882</v>
      </c>
      <c r="CH149" t="s">
        <v>457</v>
      </c>
      <c r="CI149" t="s">
        <v>337</v>
      </c>
      <c r="CJ149" t="s">
        <v>2435</v>
      </c>
      <c r="CK149">
        <v>45891</v>
      </c>
      <c r="CL149" t="s">
        <v>2434</v>
      </c>
      <c r="CM149" t="s">
        <v>2436</v>
      </c>
      <c r="CN149">
        <v>45891</v>
      </c>
      <c r="CP149" t="s">
        <v>338</v>
      </c>
      <c r="CQ149" t="s">
        <v>2437</v>
      </c>
    </row>
    <row r="150" spans="1:95" x14ac:dyDescent="0.2">
      <c r="A150" t="s">
        <v>333</v>
      </c>
      <c r="B150">
        <v>7</v>
      </c>
      <c r="C150" s="1"/>
      <c r="AE150" s="1"/>
      <c r="BW150" t="s">
        <v>2584</v>
      </c>
      <c r="BX150" t="s">
        <v>2585</v>
      </c>
      <c r="BY150" t="s">
        <v>335</v>
      </c>
      <c r="BZ150" t="s">
        <v>2455</v>
      </c>
      <c r="CA150">
        <v>45883</v>
      </c>
      <c r="CB150" t="s">
        <v>2449</v>
      </c>
      <c r="CC150" t="s">
        <v>2608</v>
      </c>
      <c r="CE150" t="s">
        <v>2460</v>
      </c>
      <c r="CF150" t="s">
        <v>2587</v>
      </c>
      <c r="CG150">
        <v>45882</v>
      </c>
      <c r="CH150" t="s">
        <v>457</v>
      </c>
      <c r="CI150" t="s">
        <v>337</v>
      </c>
      <c r="CJ150" t="s">
        <v>2435</v>
      </c>
      <c r="CK150">
        <v>45891</v>
      </c>
      <c r="CL150" t="s">
        <v>2434</v>
      </c>
      <c r="CM150" t="s">
        <v>2436</v>
      </c>
      <c r="CN150">
        <v>45891</v>
      </c>
      <c r="CP150" t="s">
        <v>338</v>
      </c>
      <c r="CQ150" t="s">
        <v>2437</v>
      </c>
    </row>
    <row r="151" spans="1:95" x14ac:dyDescent="0.2">
      <c r="A151" t="s">
        <v>333</v>
      </c>
      <c r="B151">
        <v>7</v>
      </c>
      <c r="C151" s="1"/>
      <c r="AE151" s="1"/>
      <c r="BW151" t="s">
        <v>2584</v>
      </c>
      <c r="BX151" t="s">
        <v>2585</v>
      </c>
      <c r="BY151" t="s">
        <v>335</v>
      </c>
      <c r="BZ151" t="s">
        <v>2455</v>
      </c>
      <c r="CA151">
        <v>45883</v>
      </c>
      <c r="CB151" t="s">
        <v>2449</v>
      </c>
      <c r="CC151" t="s">
        <v>2609</v>
      </c>
      <c r="CE151" t="s">
        <v>2460</v>
      </c>
      <c r="CF151" t="s">
        <v>2587</v>
      </c>
      <c r="CG151">
        <v>45882</v>
      </c>
      <c r="CH151" t="s">
        <v>457</v>
      </c>
      <c r="CI151" t="s">
        <v>337</v>
      </c>
      <c r="CJ151" t="s">
        <v>2435</v>
      </c>
      <c r="CK151">
        <v>45891</v>
      </c>
      <c r="CL151" t="s">
        <v>2434</v>
      </c>
      <c r="CM151" t="s">
        <v>2436</v>
      </c>
      <c r="CN151">
        <v>45891</v>
      </c>
      <c r="CP151" t="s">
        <v>338</v>
      </c>
      <c r="CQ151" t="s">
        <v>2437</v>
      </c>
    </row>
    <row r="152" spans="1:95" x14ac:dyDescent="0.2">
      <c r="A152" t="s">
        <v>333</v>
      </c>
      <c r="B152">
        <v>7</v>
      </c>
      <c r="C152" s="1"/>
      <c r="AE152" s="1"/>
      <c r="BW152" t="s">
        <v>2584</v>
      </c>
      <c r="BX152" t="s">
        <v>2585</v>
      </c>
      <c r="BY152" t="s">
        <v>335</v>
      </c>
      <c r="BZ152" t="s">
        <v>2455</v>
      </c>
      <c r="CA152">
        <v>45883</v>
      </c>
      <c r="CB152" t="s">
        <v>2449</v>
      </c>
      <c r="CC152" t="s">
        <v>2610</v>
      </c>
      <c r="CE152" t="s">
        <v>2460</v>
      </c>
      <c r="CF152" t="s">
        <v>2587</v>
      </c>
      <c r="CG152">
        <v>45882</v>
      </c>
      <c r="CH152" t="s">
        <v>457</v>
      </c>
      <c r="CI152" t="s">
        <v>337</v>
      </c>
      <c r="CJ152" t="s">
        <v>2435</v>
      </c>
      <c r="CK152">
        <v>45891</v>
      </c>
      <c r="CL152" t="s">
        <v>2434</v>
      </c>
      <c r="CM152" t="s">
        <v>2436</v>
      </c>
      <c r="CN152">
        <v>45891</v>
      </c>
      <c r="CP152" t="s">
        <v>338</v>
      </c>
      <c r="CQ152" t="s">
        <v>2437</v>
      </c>
    </row>
    <row r="153" spans="1:95" x14ac:dyDescent="0.2">
      <c r="A153" t="s">
        <v>333</v>
      </c>
      <c r="B153">
        <v>7</v>
      </c>
      <c r="C153" s="1"/>
      <c r="AE153" s="1"/>
      <c r="BW153" t="s">
        <v>2584</v>
      </c>
      <c r="BX153" t="s">
        <v>2585</v>
      </c>
      <c r="BY153" t="s">
        <v>335</v>
      </c>
      <c r="BZ153" t="s">
        <v>2455</v>
      </c>
      <c r="CA153">
        <v>45883</v>
      </c>
      <c r="CB153" t="s">
        <v>2449</v>
      </c>
      <c r="CC153" t="s">
        <v>2611</v>
      </c>
      <c r="CE153" t="s">
        <v>2460</v>
      </c>
      <c r="CF153" t="s">
        <v>2587</v>
      </c>
      <c r="CG153">
        <v>45882</v>
      </c>
      <c r="CH153" t="s">
        <v>457</v>
      </c>
      <c r="CI153" t="s">
        <v>337</v>
      </c>
      <c r="CJ153" t="s">
        <v>2435</v>
      </c>
      <c r="CK153">
        <v>45891</v>
      </c>
      <c r="CL153" t="s">
        <v>2434</v>
      </c>
      <c r="CM153" t="s">
        <v>2436</v>
      </c>
      <c r="CN153">
        <v>45891</v>
      </c>
      <c r="CP153" t="s">
        <v>338</v>
      </c>
      <c r="CQ153" t="s">
        <v>2437</v>
      </c>
    </row>
    <row r="154" spans="1:95" x14ac:dyDescent="0.2">
      <c r="A154" t="s">
        <v>333</v>
      </c>
      <c r="B154">
        <v>7</v>
      </c>
      <c r="C154" s="1"/>
      <c r="AE154" s="1"/>
      <c r="BW154" t="s">
        <v>2584</v>
      </c>
      <c r="BX154" t="s">
        <v>2585</v>
      </c>
      <c r="BY154" t="s">
        <v>335</v>
      </c>
      <c r="BZ154" t="s">
        <v>2455</v>
      </c>
      <c r="CA154">
        <v>45883</v>
      </c>
      <c r="CB154" t="s">
        <v>2449</v>
      </c>
      <c r="CC154" t="s">
        <v>2612</v>
      </c>
      <c r="CE154" t="s">
        <v>2460</v>
      </c>
      <c r="CF154" t="s">
        <v>2587</v>
      </c>
      <c r="CG154">
        <v>45882</v>
      </c>
      <c r="CH154" t="s">
        <v>457</v>
      </c>
      <c r="CI154" t="s">
        <v>337</v>
      </c>
      <c r="CJ154" t="s">
        <v>2435</v>
      </c>
      <c r="CK154">
        <v>45891</v>
      </c>
      <c r="CL154" t="s">
        <v>2434</v>
      </c>
      <c r="CM154" t="s">
        <v>2436</v>
      </c>
      <c r="CN154">
        <v>45891</v>
      </c>
      <c r="CP154" t="s">
        <v>338</v>
      </c>
      <c r="CQ154" t="s">
        <v>2437</v>
      </c>
    </row>
    <row r="155" spans="1:95" x14ac:dyDescent="0.2">
      <c r="A155" t="s">
        <v>333</v>
      </c>
      <c r="B155">
        <v>7</v>
      </c>
      <c r="C155" s="1"/>
      <c r="AE155" s="1"/>
      <c r="BW155" t="s">
        <v>2584</v>
      </c>
      <c r="BX155" t="s">
        <v>2585</v>
      </c>
      <c r="BY155" t="s">
        <v>335</v>
      </c>
      <c r="BZ155" t="s">
        <v>2455</v>
      </c>
      <c r="CA155">
        <v>45883</v>
      </c>
      <c r="CB155" t="s">
        <v>2449</v>
      </c>
      <c r="CC155" t="s">
        <v>2613</v>
      </c>
      <c r="CE155" t="s">
        <v>2460</v>
      </c>
      <c r="CF155" t="s">
        <v>2587</v>
      </c>
      <c r="CG155">
        <v>45882</v>
      </c>
      <c r="CH155" t="s">
        <v>457</v>
      </c>
      <c r="CI155" t="s">
        <v>337</v>
      </c>
      <c r="CJ155" t="s">
        <v>2435</v>
      </c>
      <c r="CK155">
        <v>45891</v>
      </c>
      <c r="CL155" t="s">
        <v>2434</v>
      </c>
      <c r="CM155" t="s">
        <v>2436</v>
      </c>
      <c r="CN155">
        <v>45891</v>
      </c>
      <c r="CP155" t="s">
        <v>338</v>
      </c>
      <c r="CQ155" t="s">
        <v>2437</v>
      </c>
    </row>
    <row r="156" spans="1:95" x14ac:dyDescent="0.2">
      <c r="A156" t="s">
        <v>333</v>
      </c>
      <c r="B156">
        <v>7</v>
      </c>
      <c r="C156" s="1"/>
      <c r="AE156" s="1"/>
      <c r="BW156" t="s">
        <v>2584</v>
      </c>
      <c r="BX156" t="s">
        <v>2585</v>
      </c>
      <c r="BY156" t="s">
        <v>335</v>
      </c>
      <c r="BZ156" t="s">
        <v>2455</v>
      </c>
      <c r="CA156">
        <v>45883</v>
      </c>
      <c r="CB156" t="s">
        <v>2449</v>
      </c>
      <c r="CC156" t="s">
        <v>2614</v>
      </c>
      <c r="CE156" t="s">
        <v>2460</v>
      </c>
      <c r="CF156" t="s">
        <v>2587</v>
      </c>
      <c r="CG156">
        <v>45882</v>
      </c>
      <c r="CH156" t="s">
        <v>457</v>
      </c>
      <c r="CI156" t="s">
        <v>337</v>
      </c>
      <c r="CJ156" t="s">
        <v>2435</v>
      </c>
      <c r="CK156">
        <v>45891</v>
      </c>
      <c r="CL156" t="s">
        <v>2434</v>
      </c>
      <c r="CM156" t="s">
        <v>2436</v>
      </c>
      <c r="CN156">
        <v>45891</v>
      </c>
      <c r="CP156" t="s">
        <v>338</v>
      </c>
      <c r="CQ156" t="s">
        <v>2437</v>
      </c>
    </row>
    <row r="157" spans="1:95" x14ac:dyDescent="0.2">
      <c r="A157" t="s">
        <v>333</v>
      </c>
      <c r="B157">
        <v>7</v>
      </c>
      <c r="C157" s="1"/>
      <c r="AE157" s="1"/>
      <c r="BW157" t="s">
        <v>2584</v>
      </c>
      <c r="BX157" t="s">
        <v>2585</v>
      </c>
      <c r="BY157" t="s">
        <v>335</v>
      </c>
      <c r="BZ157" t="s">
        <v>2455</v>
      </c>
      <c r="CA157">
        <v>45883</v>
      </c>
      <c r="CB157" t="s">
        <v>2449</v>
      </c>
      <c r="CC157" t="s">
        <v>2615</v>
      </c>
      <c r="CE157" t="s">
        <v>2460</v>
      </c>
      <c r="CF157" t="s">
        <v>2587</v>
      </c>
      <c r="CG157">
        <v>45882</v>
      </c>
      <c r="CH157" t="s">
        <v>457</v>
      </c>
      <c r="CI157" t="s">
        <v>337</v>
      </c>
      <c r="CJ157" t="s">
        <v>2435</v>
      </c>
      <c r="CK157">
        <v>45891</v>
      </c>
      <c r="CL157" t="s">
        <v>2434</v>
      </c>
      <c r="CM157" t="s">
        <v>2436</v>
      </c>
      <c r="CN157">
        <v>45891</v>
      </c>
      <c r="CP157" t="s">
        <v>338</v>
      </c>
      <c r="CQ157" t="s">
        <v>2437</v>
      </c>
    </row>
    <row r="158" spans="1:95" x14ac:dyDescent="0.2">
      <c r="A158" t="s">
        <v>333</v>
      </c>
      <c r="B158">
        <v>7</v>
      </c>
      <c r="C158" s="1"/>
      <c r="AE158" s="1"/>
      <c r="BW158" t="s">
        <v>2584</v>
      </c>
      <c r="BX158" t="s">
        <v>2585</v>
      </c>
      <c r="BY158" t="s">
        <v>335</v>
      </c>
      <c r="BZ158" t="s">
        <v>2455</v>
      </c>
      <c r="CA158">
        <v>45883</v>
      </c>
      <c r="CB158" t="s">
        <v>2449</v>
      </c>
      <c r="CC158" t="s">
        <v>2616</v>
      </c>
      <c r="CE158" t="s">
        <v>2460</v>
      </c>
      <c r="CF158" t="s">
        <v>2587</v>
      </c>
      <c r="CG158">
        <v>45882</v>
      </c>
      <c r="CH158" t="s">
        <v>457</v>
      </c>
      <c r="CI158" t="s">
        <v>337</v>
      </c>
      <c r="CJ158" t="s">
        <v>2435</v>
      </c>
      <c r="CK158">
        <v>45891</v>
      </c>
      <c r="CL158" t="s">
        <v>2434</v>
      </c>
      <c r="CM158" t="s">
        <v>2436</v>
      </c>
      <c r="CN158">
        <v>45891</v>
      </c>
      <c r="CP158" t="s">
        <v>338</v>
      </c>
      <c r="CQ158" t="s">
        <v>2437</v>
      </c>
    </row>
    <row r="159" spans="1:95" x14ac:dyDescent="0.2">
      <c r="A159" t="s">
        <v>333</v>
      </c>
      <c r="B159">
        <v>7</v>
      </c>
      <c r="C159" s="1"/>
      <c r="AE159" s="1"/>
      <c r="BW159" t="s">
        <v>2584</v>
      </c>
      <c r="BX159" t="s">
        <v>2585</v>
      </c>
      <c r="BY159" t="s">
        <v>335</v>
      </c>
      <c r="BZ159" t="s">
        <v>2455</v>
      </c>
      <c r="CA159">
        <v>45883</v>
      </c>
      <c r="CB159" t="s">
        <v>2449</v>
      </c>
      <c r="CC159" t="s">
        <v>2617</v>
      </c>
      <c r="CE159" t="s">
        <v>2460</v>
      </c>
      <c r="CF159" t="s">
        <v>2587</v>
      </c>
      <c r="CG159">
        <v>45882</v>
      </c>
      <c r="CH159" t="s">
        <v>457</v>
      </c>
      <c r="CI159" t="s">
        <v>337</v>
      </c>
      <c r="CJ159" t="s">
        <v>2435</v>
      </c>
      <c r="CK159">
        <v>45891</v>
      </c>
      <c r="CL159" t="s">
        <v>2434</v>
      </c>
      <c r="CM159" t="s">
        <v>2436</v>
      </c>
      <c r="CN159">
        <v>45891</v>
      </c>
      <c r="CP159" t="s">
        <v>338</v>
      </c>
      <c r="CQ159" t="s">
        <v>2437</v>
      </c>
    </row>
    <row r="160" spans="1:95" x14ac:dyDescent="0.2">
      <c r="A160" t="s">
        <v>333</v>
      </c>
      <c r="B160">
        <v>7</v>
      </c>
      <c r="C160" s="1"/>
      <c r="AE160" s="1"/>
      <c r="BW160" t="s">
        <v>2584</v>
      </c>
      <c r="BX160" t="s">
        <v>2585</v>
      </c>
      <c r="BY160" t="s">
        <v>335</v>
      </c>
      <c r="BZ160" t="s">
        <v>2455</v>
      </c>
      <c r="CA160">
        <v>45883</v>
      </c>
      <c r="CB160" t="s">
        <v>2449</v>
      </c>
      <c r="CC160" t="s">
        <v>2618</v>
      </c>
      <c r="CE160" t="s">
        <v>2460</v>
      </c>
      <c r="CF160" t="s">
        <v>2587</v>
      </c>
      <c r="CG160">
        <v>45882</v>
      </c>
      <c r="CH160" t="s">
        <v>457</v>
      </c>
      <c r="CI160" t="s">
        <v>337</v>
      </c>
      <c r="CJ160" t="s">
        <v>2435</v>
      </c>
      <c r="CK160">
        <v>45891</v>
      </c>
      <c r="CL160" t="s">
        <v>2434</v>
      </c>
      <c r="CM160" t="s">
        <v>2436</v>
      </c>
      <c r="CN160">
        <v>45891</v>
      </c>
      <c r="CP160" t="s">
        <v>338</v>
      </c>
      <c r="CQ160" t="s">
        <v>2437</v>
      </c>
    </row>
    <row r="161" spans="1:95" x14ac:dyDescent="0.2">
      <c r="A161" t="s">
        <v>333</v>
      </c>
      <c r="B161">
        <v>7</v>
      </c>
      <c r="C161" s="1"/>
      <c r="AE161" s="1"/>
      <c r="BW161" t="s">
        <v>2584</v>
      </c>
      <c r="BX161" t="s">
        <v>2585</v>
      </c>
      <c r="BY161" t="s">
        <v>335</v>
      </c>
      <c r="BZ161" t="s">
        <v>2455</v>
      </c>
      <c r="CA161">
        <v>45883</v>
      </c>
      <c r="CB161" t="s">
        <v>2449</v>
      </c>
      <c r="CC161" t="s">
        <v>2619</v>
      </c>
      <c r="CE161" t="s">
        <v>2460</v>
      </c>
      <c r="CF161" t="s">
        <v>2587</v>
      </c>
      <c r="CG161">
        <v>45882</v>
      </c>
      <c r="CH161" t="s">
        <v>457</v>
      </c>
      <c r="CI161" t="s">
        <v>337</v>
      </c>
      <c r="CJ161" t="s">
        <v>2435</v>
      </c>
      <c r="CK161">
        <v>45891</v>
      </c>
      <c r="CL161" t="s">
        <v>2434</v>
      </c>
      <c r="CM161" t="s">
        <v>2436</v>
      </c>
      <c r="CN161">
        <v>45891</v>
      </c>
      <c r="CP161" t="s">
        <v>338</v>
      </c>
      <c r="CQ161" t="s">
        <v>2437</v>
      </c>
    </row>
    <row r="162" spans="1:95" x14ac:dyDescent="0.2">
      <c r="A162" t="s">
        <v>333</v>
      </c>
      <c r="B162">
        <v>7</v>
      </c>
      <c r="C162" s="1"/>
      <c r="AE162" s="1"/>
      <c r="BW162" t="s">
        <v>2584</v>
      </c>
      <c r="BX162" t="s">
        <v>2585</v>
      </c>
      <c r="BY162" t="s">
        <v>335</v>
      </c>
      <c r="BZ162" t="s">
        <v>2455</v>
      </c>
      <c r="CA162">
        <v>45883</v>
      </c>
      <c r="CB162" t="s">
        <v>2449</v>
      </c>
      <c r="CC162" t="s">
        <v>2620</v>
      </c>
      <c r="CE162" t="s">
        <v>2460</v>
      </c>
      <c r="CF162" t="s">
        <v>2587</v>
      </c>
      <c r="CG162">
        <v>45882</v>
      </c>
      <c r="CH162" t="s">
        <v>457</v>
      </c>
      <c r="CI162" t="s">
        <v>337</v>
      </c>
      <c r="CJ162" t="s">
        <v>2435</v>
      </c>
      <c r="CK162">
        <v>45891</v>
      </c>
      <c r="CL162" t="s">
        <v>2434</v>
      </c>
      <c r="CM162" t="s">
        <v>2436</v>
      </c>
      <c r="CN162">
        <v>45891</v>
      </c>
      <c r="CP162" t="s">
        <v>338</v>
      </c>
      <c r="CQ162" t="s">
        <v>2437</v>
      </c>
    </row>
    <row r="163" spans="1:95" x14ac:dyDescent="0.2">
      <c r="A163" t="s">
        <v>333</v>
      </c>
      <c r="B163">
        <v>7</v>
      </c>
      <c r="C163" s="1"/>
      <c r="AE163" s="1"/>
      <c r="BW163" t="s">
        <v>2584</v>
      </c>
      <c r="BX163" t="s">
        <v>2585</v>
      </c>
      <c r="BY163" t="s">
        <v>335</v>
      </c>
      <c r="BZ163" t="s">
        <v>2455</v>
      </c>
      <c r="CA163">
        <v>45883</v>
      </c>
      <c r="CB163" t="s">
        <v>2449</v>
      </c>
      <c r="CC163" t="s">
        <v>2621</v>
      </c>
      <c r="CE163" t="s">
        <v>2460</v>
      </c>
      <c r="CF163" t="s">
        <v>2587</v>
      </c>
      <c r="CG163">
        <v>45882</v>
      </c>
      <c r="CH163" t="s">
        <v>457</v>
      </c>
      <c r="CI163" t="s">
        <v>337</v>
      </c>
      <c r="CJ163" t="s">
        <v>2435</v>
      </c>
      <c r="CK163">
        <v>45891</v>
      </c>
      <c r="CL163" t="s">
        <v>2434</v>
      </c>
      <c r="CM163" t="s">
        <v>2436</v>
      </c>
      <c r="CN163">
        <v>45891</v>
      </c>
      <c r="CP163" t="s">
        <v>338</v>
      </c>
      <c r="CQ163" t="s">
        <v>2437</v>
      </c>
    </row>
    <row r="164" spans="1:95" x14ac:dyDescent="0.2">
      <c r="A164" t="s">
        <v>333</v>
      </c>
      <c r="B164">
        <v>7</v>
      </c>
      <c r="C164" s="1"/>
      <c r="AE164" s="1"/>
      <c r="BW164" t="s">
        <v>2584</v>
      </c>
      <c r="BX164" t="s">
        <v>2585</v>
      </c>
      <c r="BY164" t="s">
        <v>335</v>
      </c>
      <c r="BZ164" t="s">
        <v>2455</v>
      </c>
      <c r="CA164">
        <v>45883</v>
      </c>
      <c r="CB164" t="s">
        <v>2449</v>
      </c>
      <c r="CC164" t="s">
        <v>2622</v>
      </c>
      <c r="CE164" t="s">
        <v>2460</v>
      </c>
      <c r="CF164" t="s">
        <v>2587</v>
      </c>
      <c r="CG164">
        <v>45882</v>
      </c>
      <c r="CH164" t="s">
        <v>457</v>
      </c>
      <c r="CI164" t="s">
        <v>337</v>
      </c>
      <c r="CJ164" t="s">
        <v>2435</v>
      </c>
      <c r="CK164">
        <v>45891</v>
      </c>
      <c r="CL164" t="s">
        <v>2434</v>
      </c>
      <c r="CM164" t="s">
        <v>2436</v>
      </c>
      <c r="CN164">
        <v>45891</v>
      </c>
      <c r="CP164" t="s">
        <v>338</v>
      </c>
      <c r="CQ164" t="s">
        <v>2437</v>
      </c>
    </row>
    <row r="165" spans="1:95" x14ac:dyDescent="0.2">
      <c r="A165" t="s">
        <v>333</v>
      </c>
      <c r="B165">
        <v>7</v>
      </c>
      <c r="C165" s="1"/>
      <c r="AE165" s="1"/>
      <c r="BW165" t="s">
        <v>2584</v>
      </c>
      <c r="BX165" t="s">
        <v>2585</v>
      </c>
      <c r="BY165" t="s">
        <v>335</v>
      </c>
      <c r="BZ165" t="s">
        <v>2455</v>
      </c>
      <c r="CA165">
        <v>45883</v>
      </c>
      <c r="CB165" t="s">
        <v>2449</v>
      </c>
      <c r="CC165" t="s">
        <v>2623</v>
      </c>
      <c r="CE165" t="s">
        <v>2460</v>
      </c>
      <c r="CF165" t="s">
        <v>2587</v>
      </c>
      <c r="CG165">
        <v>45882</v>
      </c>
      <c r="CH165" t="s">
        <v>457</v>
      </c>
      <c r="CI165" t="s">
        <v>337</v>
      </c>
      <c r="CJ165" t="s">
        <v>2435</v>
      </c>
      <c r="CK165">
        <v>45891</v>
      </c>
      <c r="CL165" t="s">
        <v>2434</v>
      </c>
      <c r="CM165" t="s">
        <v>2436</v>
      </c>
      <c r="CN165">
        <v>45891</v>
      </c>
      <c r="CP165" t="s">
        <v>338</v>
      </c>
      <c r="CQ165" t="s">
        <v>2437</v>
      </c>
    </row>
    <row r="166" spans="1:95" x14ac:dyDescent="0.2">
      <c r="A166" t="s">
        <v>333</v>
      </c>
      <c r="B166">
        <v>7</v>
      </c>
      <c r="C166" s="1"/>
      <c r="AE166" s="1"/>
      <c r="BW166" t="s">
        <v>2584</v>
      </c>
      <c r="BX166" t="s">
        <v>2585</v>
      </c>
      <c r="BY166" t="s">
        <v>335</v>
      </c>
      <c r="BZ166" t="s">
        <v>2455</v>
      </c>
      <c r="CA166">
        <v>45883</v>
      </c>
      <c r="CB166" t="s">
        <v>2449</v>
      </c>
      <c r="CC166" t="s">
        <v>2624</v>
      </c>
      <c r="CE166" t="s">
        <v>2460</v>
      </c>
      <c r="CF166" t="s">
        <v>2587</v>
      </c>
      <c r="CG166">
        <v>45882</v>
      </c>
      <c r="CH166" t="s">
        <v>457</v>
      </c>
      <c r="CI166" t="s">
        <v>337</v>
      </c>
      <c r="CJ166" t="s">
        <v>2435</v>
      </c>
      <c r="CK166">
        <v>45891</v>
      </c>
      <c r="CL166" t="s">
        <v>2434</v>
      </c>
      <c r="CM166" t="s">
        <v>2436</v>
      </c>
      <c r="CN166">
        <v>45891</v>
      </c>
      <c r="CP166" t="s">
        <v>338</v>
      </c>
      <c r="CQ166" t="s">
        <v>2437</v>
      </c>
    </row>
    <row r="167" spans="1:95" x14ac:dyDescent="0.2">
      <c r="A167" t="s">
        <v>333</v>
      </c>
      <c r="B167">
        <v>7</v>
      </c>
      <c r="C167" s="1"/>
      <c r="AE167" s="1"/>
      <c r="BW167" t="s">
        <v>2584</v>
      </c>
      <c r="BX167" t="s">
        <v>2585</v>
      </c>
      <c r="BY167" t="s">
        <v>335</v>
      </c>
      <c r="BZ167" t="s">
        <v>2455</v>
      </c>
      <c r="CA167">
        <v>45883</v>
      </c>
      <c r="CB167" t="s">
        <v>2449</v>
      </c>
      <c r="CC167" t="s">
        <v>2625</v>
      </c>
      <c r="CE167" t="s">
        <v>2460</v>
      </c>
      <c r="CF167" t="s">
        <v>2587</v>
      </c>
      <c r="CG167">
        <v>45882</v>
      </c>
      <c r="CH167" t="s">
        <v>457</v>
      </c>
      <c r="CI167" t="s">
        <v>337</v>
      </c>
      <c r="CJ167" t="s">
        <v>2435</v>
      </c>
      <c r="CK167">
        <v>45891</v>
      </c>
      <c r="CL167" t="s">
        <v>2434</v>
      </c>
      <c r="CM167" t="s">
        <v>2436</v>
      </c>
      <c r="CN167">
        <v>45891</v>
      </c>
      <c r="CP167" t="s">
        <v>338</v>
      </c>
      <c r="CQ167" t="s">
        <v>2437</v>
      </c>
    </row>
    <row r="168" spans="1:95" x14ac:dyDescent="0.2">
      <c r="A168" t="s">
        <v>333</v>
      </c>
      <c r="B168">
        <v>7</v>
      </c>
      <c r="C168" s="1"/>
      <c r="AE168" s="1"/>
      <c r="BW168" t="s">
        <v>2584</v>
      </c>
      <c r="BX168" t="s">
        <v>2585</v>
      </c>
      <c r="BY168" t="s">
        <v>335</v>
      </c>
      <c r="BZ168" t="s">
        <v>2455</v>
      </c>
      <c r="CA168">
        <v>45883</v>
      </c>
      <c r="CB168" t="s">
        <v>2449</v>
      </c>
      <c r="CC168" t="s">
        <v>2626</v>
      </c>
      <c r="CE168" t="s">
        <v>2460</v>
      </c>
      <c r="CF168" t="s">
        <v>2587</v>
      </c>
      <c r="CG168">
        <v>45882</v>
      </c>
      <c r="CH168" t="s">
        <v>457</v>
      </c>
      <c r="CI168" t="s">
        <v>337</v>
      </c>
      <c r="CJ168" t="s">
        <v>2435</v>
      </c>
      <c r="CK168">
        <v>45891</v>
      </c>
      <c r="CL168" t="s">
        <v>2434</v>
      </c>
      <c r="CM168" t="s">
        <v>2436</v>
      </c>
      <c r="CN168">
        <v>45891</v>
      </c>
      <c r="CP168" t="s">
        <v>338</v>
      </c>
      <c r="CQ168" t="s">
        <v>2437</v>
      </c>
    </row>
    <row r="169" spans="1:95" x14ac:dyDescent="0.2">
      <c r="A169" t="s">
        <v>333</v>
      </c>
      <c r="B169">
        <v>7</v>
      </c>
      <c r="C169" s="1"/>
      <c r="AE169" s="1"/>
      <c r="BW169" t="s">
        <v>2584</v>
      </c>
      <c r="BX169" t="s">
        <v>2585</v>
      </c>
      <c r="BY169" t="s">
        <v>335</v>
      </c>
      <c r="BZ169" t="s">
        <v>2455</v>
      </c>
      <c r="CA169">
        <v>45883</v>
      </c>
      <c r="CB169" t="s">
        <v>2449</v>
      </c>
      <c r="CC169" t="s">
        <v>2627</v>
      </c>
      <c r="CE169" t="s">
        <v>2460</v>
      </c>
      <c r="CF169" t="s">
        <v>2587</v>
      </c>
      <c r="CG169">
        <v>45882</v>
      </c>
      <c r="CH169" t="s">
        <v>457</v>
      </c>
      <c r="CI169" t="s">
        <v>337</v>
      </c>
      <c r="CJ169" t="s">
        <v>2435</v>
      </c>
      <c r="CK169">
        <v>45891</v>
      </c>
      <c r="CL169" t="s">
        <v>2434</v>
      </c>
      <c r="CM169" t="s">
        <v>2436</v>
      </c>
      <c r="CN169">
        <v>45891</v>
      </c>
      <c r="CP169" t="s">
        <v>338</v>
      </c>
      <c r="CQ169" t="s">
        <v>2437</v>
      </c>
    </row>
    <row r="170" spans="1:95" x14ac:dyDescent="0.2">
      <c r="A170" t="s">
        <v>333</v>
      </c>
      <c r="B170">
        <v>7</v>
      </c>
      <c r="C170" s="1"/>
      <c r="AE170" s="1"/>
      <c r="BW170" t="s">
        <v>2584</v>
      </c>
      <c r="BX170" t="s">
        <v>2585</v>
      </c>
      <c r="BY170" t="s">
        <v>335</v>
      </c>
      <c r="BZ170" t="s">
        <v>2455</v>
      </c>
      <c r="CA170">
        <v>45883</v>
      </c>
      <c r="CB170" t="s">
        <v>2449</v>
      </c>
      <c r="CC170" t="s">
        <v>2628</v>
      </c>
      <c r="CE170" t="s">
        <v>2460</v>
      </c>
      <c r="CF170" t="s">
        <v>2587</v>
      </c>
      <c r="CG170">
        <v>45882</v>
      </c>
      <c r="CH170" t="s">
        <v>457</v>
      </c>
      <c r="CI170" t="s">
        <v>337</v>
      </c>
      <c r="CJ170" t="s">
        <v>2435</v>
      </c>
      <c r="CK170">
        <v>45891</v>
      </c>
      <c r="CL170" t="s">
        <v>2434</v>
      </c>
      <c r="CM170" t="s">
        <v>2436</v>
      </c>
      <c r="CN170">
        <v>45891</v>
      </c>
      <c r="CP170" t="s">
        <v>338</v>
      </c>
      <c r="CQ170" t="s">
        <v>2437</v>
      </c>
    </row>
    <row r="171" spans="1:95" x14ac:dyDescent="0.2">
      <c r="A171" t="s">
        <v>333</v>
      </c>
      <c r="B171">
        <v>7</v>
      </c>
      <c r="C171" s="1"/>
      <c r="AE171" s="1"/>
      <c r="BW171" t="s">
        <v>2584</v>
      </c>
      <c r="BX171" t="s">
        <v>2585</v>
      </c>
      <c r="BY171" t="s">
        <v>335</v>
      </c>
      <c r="BZ171" t="s">
        <v>2455</v>
      </c>
      <c r="CA171">
        <v>45883</v>
      </c>
      <c r="CB171" t="s">
        <v>2449</v>
      </c>
      <c r="CC171" t="s">
        <v>2629</v>
      </c>
      <c r="CE171" t="s">
        <v>2460</v>
      </c>
      <c r="CF171" t="s">
        <v>2587</v>
      </c>
      <c r="CG171">
        <v>45882</v>
      </c>
      <c r="CH171" t="s">
        <v>457</v>
      </c>
      <c r="CI171" t="s">
        <v>337</v>
      </c>
      <c r="CJ171" t="s">
        <v>2435</v>
      </c>
      <c r="CK171">
        <v>45891</v>
      </c>
      <c r="CL171" t="s">
        <v>2434</v>
      </c>
      <c r="CM171" t="s">
        <v>2436</v>
      </c>
      <c r="CN171">
        <v>45891</v>
      </c>
      <c r="CP171" t="s">
        <v>338</v>
      </c>
      <c r="CQ171" t="s">
        <v>2437</v>
      </c>
    </row>
    <row r="172" spans="1:95" x14ac:dyDescent="0.2">
      <c r="A172" t="s">
        <v>333</v>
      </c>
      <c r="B172">
        <v>7</v>
      </c>
      <c r="C172" s="1"/>
      <c r="AE172" s="1"/>
      <c r="BW172" t="s">
        <v>2584</v>
      </c>
      <c r="BX172" t="s">
        <v>2585</v>
      </c>
      <c r="BY172" t="s">
        <v>335</v>
      </c>
      <c r="BZ172" t="s">
        <v>2455</v>
      </c>
      <c r="CA172">
        <v>45883</v>
      </c>
      <c r="CB172" t="s">
        <v>2449</v>
      </c>
      <c r="CC172" t="s">
        <v>2630</v>
      </c>
      <c r="CE172" t="s">
        <v>2460</v>
      </c>
      <c r="CF172" t="s">
        <v>2587</v>
      </c>
      <c r="CG172">
        <v>45882</v>
      </c>
      <c r="CH172" t="s">
        <v>457</v>
      </c>
      <c r="CI172" t="s">
        <v>337</v>
      </c>
      <c r="CJ172" t="s">
        <v>2435</v>
      </c>
      <c r="CK172">
        <v>45891</v>
      </c>
      <c r="CL172" t="s">
        <v>2434</v>
      </c>
      <c r="CM172" t="s">
        <v>2436</v>
      </c>
      <c r="CN172">
        <v>45891</v>
      </c>
      <c r="CP172" t="s">
        <v>338</v>
      </c>
      <c r="CQ172" t="s">
        <v>2437</v>
      </c>
    </row>
    <row r="173" spans="1:95" x14ac:dyDescent="0.2">
      <c r="A173" t="s">
        <v>333</v>
      </c>
      <c r="B173">
        <v>7</v>
      </c>
      <c r="C173" s="1"/>
      <c r="AE173" s="1"/>
      <c r="BW173" t="s">
        <v>2584</v>
      </c>
      <c r="BX173" t="s">
        <v>2585</v>
      </c>
      <c r="BY173" t="s">
        <v>335</v>
      </c>
      <c r="BZ173" t="s">
        <v>2455</v>
      </c>
      <c r="CA173">
        <v>45883</v>
      </c>
      <c r="CB173" t="s">
        <v>2449</v>
      </c>
      <c r="CC173" t="s">
        <v>2631</v>
      </c>
      <c r="CE173" t="s">
        <v>2460</v>
      </c>
      <c r="CF173" t="s">
        <v>2587</v>
      </c>
      <c r="CG173">
        <v>45882</v>
      </c>
      <c r="CH173" t="s">
        <v>457</v>
      </c>
      <c r="CI173" t="s">
        <v>337</v>
      </c>
      <c r="CJ173" t="s">
        <v>2435</v>
      </c>
      <c r="CK173">
        <v>45891</v>
      </c>
      <c r="CL173" t="s">
        <v>2434</v>
      </c>
      <c r="CM173" t="s">
        <v>2436</v>
      </c>
      <c r="CN173">
        <v>45891</v>
      </c>
      <c r="CP173" t="s">
        <v>338</v>
      </c>
      <c r="CQ173" t="s">
        <v>2437</v>
      </c>
    </row>
    <row r="174" spans="1:95" x14ac:dyDescent="0.2">
      <c r="A174" t="s">
        <v>333</v>
      </c>
      <c r="B174">
        <v>7</v>
      </c>
      <c r="C174" s="1"/>
      <c r="AE174" s="1"/>
      <c r="BW174" t="s">
        <v>2584</v>
      </c>
      <c r="BX174" t="s">
        <v>2585</v>
      </c>
      <c r="BY174" t="s">
        <v>335</v>
      </c>
      <c r="BZ174" t="s">
        <v>2455</v>
      </c>
      <c r="CA174">
        <v>45883</v>
      </c>
      <c r="CB174" t="s">
        <v>2449</v>
      </c>
      <c r="CC174" t="s">
        <v>2632</v>
      </c>
      <c r="CE174" t="s">
        <v>2460</v>
      </c>
      <c r="CF174" t="s">
        <v>2587</v>
      </c>
      <c r="CG174">
        <v>45882</v>
      </c>
      <c r="CH174" t="s">
        <v>457</v>
      </c>
      <c r="CI174" t="s">
        <v>337</v>
      </c>
      <c r="CJ174" t="s">
        <v>2435</v>
      </c>
      <c r="CK174">
        <v>45891</v>
      </c>
      <c r="CL174" t="s">
        <v>2434</v>
      </c>
      <c r="CM174" t="s">
        <v>2436</v>
      </c>
      <c r="CN174">
        <v>45891</v>
      </c>
      <c r="CP174" t="s">
        <v>338</v>
      </c>
      <c r="CQ174" t="s">
        <v>2437</v>
      </c>
    </row>
    <row r="175" spans="1:95" x14ac:dyDescent="0.2">
      <c r="A175" t="s">
        <v>333</v>
      </c>
      <c r="B175">
        <v>7</v>
      </c>
      <c r="C175" s="1"/>
      <c r="AE175" s="1"/>
      <c r="BW175" t="s">
        <v>2584</v>
      </c>
      <c r="BX175" t="s">
        <v>2585</v>
      </c>
      <c r="BY175" t="s">
        <v>335</v>
      </c>
      <c r="BZ175" t="s">
        <v>2455</v>
      </c>
      <c r="CA175">
        <v>45883</v>
      </c>
      <c r="CB175" t="s">
        <v>2449</v>
      </c>
      <c r="CC175" t="s">
        <v>2633</v>
      </c>
      <c r="CE175" t="s">
        <v>2460</v>
      </c>
      <c r="CF175" t="s">
        <v>2587</v>
      </c>
      <c r="CG175">
        <v>45882</v>
      </c>
      <c r="CH175" t="s">
        <v>457</v>
      </c>
      <c r="CI175" t="s">
        <v>337</v>
      </c>
      <c r="CJ175" t="s">
        <v>2435</v>
      </c>
      <c r="CK175">
        <v>45891</v>
      </c>
      <c r="CL175" t="s">
        <v>2434</v>
      </c>
      <c r="CM175" t="s">
        <v>2436</v>
      </c>
      <c r="CN175">
        <v>45891</v>
      </c>
      <c r="CP175" t="s">
        <v>338</v>
      </c>
      <c r="CQ175" t="s">
        <v>2437</v>
      </c>
    </row>
    <row r="176" spans="1:95" x14ac:dyDescent="0.2">
      <c r="A176" t="s">
        <v>333</v>
      </c>
      <c r="B176">
        <v>7</v>
      </c>
      <c r="C176" s="1"/>
      <c r="AE176" s="1"/>
      <c r="BW176" t="s">
        <v>2584</v>
      </c>
      <c r="BX176" t="s">
        <v>2585</v>
      </c>
      <c r="BY176" t="s">
        <v>335</v>
      </c>
      <c r="BZ176" t="s">
        <v>2455</v>
      </c>
      <c r="CA176">
        <v>45883</v>
      </c>
      <c r="CB176" t="s">
        <v>2449</v>
      </c>
      <c r="CC176" t="s">
        <v>2634</v>
      </c>
      <c r="CE176" t="s">
        <v>2460</v>
      </c>
      <c r="CF176" t="s">
        <v>2587</v>
      </c>
      <c r="CG176">
        <v>45882</v>
      </c>
      <c r="CH176" t="s">
        <v>457</v>
      </c>
      <c r="CI176" t="s">
        <v>337</v>
      </c>
      <c r="CJ176" t="s">
        <v>2435</v>
      </c>
      <c r="CK176">
        <v>45891</v>
      </c>
      <c r="CL176" t="s">
        <v>2434</v>
      </c>
      <c r="CM176" t="s">
        <v>2436</v>
      </c>
      <c r="CN176">
        <v>45891</v>
      </c>
      <c r="CP176" t="s">
        <v>338</v>
      </c>
      <c r="CQ176" t="s">
        <v>2437</v>
      </c>
    </row>
    <row r="177" spans="1:95" x14ac:dyDescent="0.2">
      <c r="A177" t="s">
        <v>333</v>
      </c>
      <c r="B177">
        <v>7</v>
      </c>
      <c r="C177" s="1"/>
      <c r="AE177" s="1"/>
      <c r="BW177" t="s">
        <v>2584</v>
      </c>
      <c r="BX177" t="s">
        <v>2585</v>
      </c>
      <c r="BY177" t="s">
        <v>335</v>
      </c>
      <c r="BZ177" t="s">
        <v>2455</v>
      </c>
      <c r="CA177">
        <v>45883</v>
      </c>
      <c r="CB177" t="s">
        <v>2449</v>
      </c>
      <c r="CC177" t="s">
        <v>2635</v>
      </c>
      <c r="CE177" t="s">
        <v>2460</v>
      </c>
      <c r="CF177" t="s">
        <v>2587</v>
      </c>
      <c r="CG177">
        <v>45882</v>
      </c>
      <c r="CH177" t="s">
        <v>457</v>
      </c>
      <c r="CI177" t="s">
        <v>337</v>
      </c>
      <c r="CJ177" t="s">
        <v>2435</v>
      </c>
      <c r="CK177">
        <v>45891</v>
      </c>
      <c r="CL177" t="s">
        <v>2434</v>
      </c>
      <c r="CM177" t="s">
        <v>2436</v>
      </c>
      <c r="CN177">
        <v>45891</v>
      </c>
      <c r="CP177" t="s">
        <v>338</v>
      </c>
      <c r="CQ177" t="s">
        <v>2437</v>
      </c>
    </row>
    <row r="178" spans="1:95" x14ac:dyDescent="0.2">
      <c r="A178" t="s">
        <v>333</v>
      </c>
      <c r="B178">
        <v>7</v>
      </c>
      <c r="C178" s="1"/>
      <c r="AE178" s="1"/>
      <c r="BW178" t="s">
        <v>2584</v>
      </c>
      <c r="BX178" t="s">
        <v>2585</v>
      </c>
      <c r="BY178" t="s">
        <v>335</v>
      </c>
      <c r="BZ178" t="s">
        <v>2455</v>
      </c>
      <c r="CA178">
        <v>45883</v>
      </c>
      <c r="CB178" t="s">
        <v>2449</v>
      </c>
      <c r="CC178" t="s">
        <v>2636</v>
      </c>
      <c r="CE178" t="s">
        <v>2460</v>
      </c>
      <c r="CF178" t="s">
        <v>2587</v>
      </c>
      <c r="CG178">
        <v>45882</v>
      </c>
      <c r="CH178" t="s">
        <v>457</v>
      </c>
      <c r="CI178" t="s">
        <v>337</v>
      </c>
      <c r="CJ178" t="s">
        <v>2435</v>
      </c>
      <c r="CK178">
        <v>45891</v>
      </c>
      <c r="CL178" t="s">
        <v>2434</v>
      </c>
      <c r="CM178" t="s">
        <v>2436</v>
      </c>
      <c r="CN178">
        <v>45891</v>
      </c>
      <c r="CP178" t="s">
        <v>338</v>
      </c>
      <c r="CQ178" t="s">
        <v>2437</v>
      </c>
    </row>
    <row r="179" spans="1:95" x14ac:dyDescent="0.2">
      <c r="A179" t="s">
        <v>333</v>
      </c>
      <c r="B179">
        <v>7</v>
      </c>
      <c r="C179" s="1"/>
      <c r="AE179" s="1"/>
      <c r="BW179" t="s">
        <v>2584</v>
      </c>
      <c r="BX179" t="s">
        <v>2585</v>
      </c>
      <c r="BY179" t="s">
        <v>335</v>
      </c>
      <c r="BZ179" t="s">
        <v>2455</v>
      </c>
      <c r="CA179">
        <v>45883</v>
      </c>
      <c r="CB179" t="s">
        <v>2449</v>
      </c>
      <c r="CC179" t="s">
        <v>2637</v>
      </c>
      <c r="CE179" t="s">
        <v>2460</v>
      </c>
      <c r="CF179" t="s">
        <v>2587</v>
      </c>
      <c r="CG179">
        <v>45882</v>
      </c>
      <c r="CH179" t="s">
        <v>457</v>
      </c>
      <c r="CI179" t="s">
        <v>337</v>
      </c>
      <c r="CJ179" t="s">
        <v>2435</v>
      </c>
      <c r="CK179">
        <v>45891</v>
      </c>
      <c r="CL179" t="s">
        <v>2434</v>
      </c>
      <c r="CM179" t="s">
        <v>2436</v>
      </c>
      <c r="CN179">
        <v>45891</v>
      </c>
      <c r="CP179" t="s">
        <v>338</v>
      </c>
      <c r="CQ179" t="s">
        <v>2437</v>
      </c>
    </row>
    <row r="180" spans="1:95" x14ac:dyDescent="0.2">
      <c r="A180" t="s">
        <v>333</v>
      </c>
      <c r="B180">
        <v>7</v>
      </c>
      <c r="C180" s="1"/>
      <c r="AE180" s="1"/>
      <c r="BW180" t="s">
        <v>2584</v>
      </c>
      <c r="BX180" t="s">
        <v>2585</v>
      </c>
      <c r="BY180" t="s">
        <v>335</v>
      </c>
      <c r="BZ180" t="s">
        <v>2455</v>
      </c>
      <c r="CA180">
        <v>45883</v>
      </c>
      <c r="CB180" t="s">
        <v>2449</v>
      </c>
      <c r="CC180" t="s">
        <v>2638</v>
      </c>
      <c r="CE180" t="s">
        <v>2460</v>
      </c>
      <c r="CF180" t="s">
        <v>2587</v>
      </c>
      <c r="CG180">
        <v>45882</v>
      </c>
      <c r="CH180" t="s">
        <v>457</v>
      </c>
      <c r="CI180" t="s">
        <v>337</v>
      </c>
      <c r="CJ180" t="s">
        <v>2435</v>
      </c>
      <c r="CK180">
        <v>45891</v>
      </c>
      <c r="CL180" t="s">
        <v>2434</v>
      </c>
      <c r="CM180" t="s">
        <v>2436</v>
      </c>
      <c r="CN180">
        <v>45891</v>
      </c>
      <c r="CP180" t="s">
        <v>338</v>
      </c>
      <c r="CQ180" t="s">
        <v>2437</v>
      </c>
    </row>
    <row r="181" spans="1:95" x14ac:dyDescent="0.2">
      <c r="A181" t="s">
        <v>333</v>
      </c>
      <c r="B181">
        <v>7</v>
      </c>
      <c r="C181" s="1"/>
      <c r="AE181" s="1"/>
      <c r="BW181" t="s">
        <v>2584</v>
      </c>
      <c r="BX181" t="s">
        <v>2585</v>
      </c>
      <c r="BY181" t="s">
        <v>335</v>
      </c>
      <c r="BZ181" t="s">
        <v>2455</v>
      </c>
      <c r="CA181">
        <v>45883</v>
      </c>
      <c r="CB181" t="s">
        <v>2449</v>
      </c>
      <c r="CC181" t="s">
        <v>2639</v>
      </c>
      <c r="CE181" t="s">
        <v>2460</v>
      </c>
      <c r="CF181" t="s">
        <v>2587</v>
      </c>
      <c r="CG181">
        <v>45882</v>
      </c>
      <c r="CH181" t="s">
        <v>457</v>
      </c>
      <c r="CI181" t="s">
        <v>337</v>
      </c>
      <c r="CJ181" t="s">
        <v>2435</v>
      </c>
      <c r="CK181">
        <v>45891</v>
      </c>
      <c r="CL181" t="s">
        <v>2434</v>
      </c>
      <c r="CM181" t="s">
        <v>2436</v>
      </c>
      <c r="CN181">
        <v>45891</v>
      </c>
      <c r="CP181" t="s">
        <v>338</v>
      </c>
      <c r="CQ181" t="s">
        <v>2437</v>
      </c>
    </row>
    <row r="182" spans="1:95" x14ac:dyDescent="0.2">
      <c r="A182" t="s">
        <v>333</v>
      </c>
      <c r="B182">
        <v>7</v>
      </c>
      <c r="C182" s="1"/>
      <c r="AE182" s="1"/>
      <c r="BW182" t="s">
        <v>2584</v>
      </c>
      <c r="BX182" t="s">
        <v>2585</v>
      </c>
      <c r="BY182" t="s">
        <v>335</v>
      </c>
      <c r="BZ182" t="s">
        <v>2455</v>
      </c>
      <c r="CA182">
        <v>45883</v>
      </c>
      <c r="CB182" t="s">
        <v>2449</v>
      </c>
      <c r="CC182" t="s">
        <v>2640</v>
      </c>
      <c r="CE182" t="s">
        <v>2460</v>
      </c>
      <c r="CF182" t="s">
        <v>2587</v>
      </c>
      <c r="CG182">
        <v>45882</v>
      </c>
      <c r="CH182" t="s">
        <v>457</v>
      </c>
      <c r="CI182" t="s">
        <v>337</v>
      </c>
      <c r="CJ182" t="s">
        <v>2435</v>
      </c>
      <c r="CK182">
        <v>45891</v>
      </c>
      <c r="CL182" t="s">
        <v>2434</v>
      </c>
      <c r="CM182" t="s">
        <v>2436</v>
      </c>
      <c r="CN182">
        <v>45891</v>
      </c>
      <c r="CP182" t="s">
        <v>338</v>
      </c>
      <c r="CQ182" t="s">
        <v>2437</v>
      </c>
    </row>
    <row r="183" spans="1:95" x14ac:dyDescent="0.2">
      <c r="A183" t="s">
        <v>333</v>
      </c>
      <c r="B183">
        <v>7</v>
      </c>
      <c r="C183" s="1"/>
      <c r="AE183" s="1"/>
      <c r="BW183" t="s">
        <v>2584</v>
      </c>
      <c r="BX183" t="s">
        <v>2585</v>
      </c>
      <c r="BY183" t="s">
        <v>335</v>
      </c>
      <c r="BZ183" t="s">
        <v>2455</v>
      </c>
      <c r="CA183">
        <v>45883</v>
      </c>
      <c r="CB183" t="s">
        <v>2449</v>
      </c>
      <c r="CC183" t="s">
        <v>2641</v>
      </c>
      <c r="CE183" t="s">
        <v>2460</v>
      </c>
      <c r="CF183" t="s">
        <v>2587</v>
      </c>
      <c r="CG183">
        <v>45882</v>
      </c>
      <c r="CH183" t="s">
        <v>457</v>
      </c>
      <c r="CI183" t="s">
        <v>337</v>
      </c>
      <c r="CJ183" t="s">
        <v>2435</v>
      </c>
      <c r="CK183">
        <v>45891</v>
      </c>
      <c r="CL183" t="s">
        <v>2434</v>
      </c>
      <c r="CM183" t="s">
        <v>2436</v>
      </c>
      <c r="CN183">
        <v>45891</v>
      </c>
      <c r="CP183" t="s">
        <v>338</v>
      </c>
      <c r="CQ183" t="s">
        <v>2437</v>
      </c>
    </row>
    <row r="184" spans="1:95" x14ac:dyDescent="0.2">
      <c r="A184" t="s">
        <v>333</v>
      </c>
      <c r="B184">
        <v>7</v>
      </c>
      <c r="C184" s="1"/>
      <c r="AE184" s="1"/>
      <c r="BW184" t="s">
        <v>2584</v>
      </c>
      <c r="BX184" t="s">
        <v>2585</v>
      </c>
      <c r="BY184" t="s">
        <v>335</v>
      </c>
      <c r="BZ184" t="s">
        <v>2455</v>
      </c>
      <c r="CA184">
        <v>45883</v>
      </c>
      <c r="CB184" t="s">
        <v>2449</v>
      </c>
      <c r="CC184" t="s">
        <v>2642</v>
      </c>
      <c r="CE184" t="s">
        <v>2460</v>
      </c>
      <c r="CF184" t="s">
        <v>2587</v>
      </c>
      <c r="CG184">
        <v>45882</v>
      </c>
      <c r="CH184" t="s">
        <v>457</v>
      </c>
      <c r="CI184" t="s">
        <v>337</v>
      </c>
      <c r="CJ184" t="s">
        <v>2435</v>
      </c>
      <c r="CK184">
        <v>45891</v>
      </c>
      <c r="CL184" t="s">
        <v>2434</v>
      </c>
      <c r="CM184" t="s">
        <v>2436</v>
      </c>
      <c r="CN184">
        <v>45891</v>
      </c>
      <c r="CP184" t="s">
        <v>338</v>
      </c>
      <c r="CQ184" t="s">
        <v>2437</v>
      </c>
    </row>
    <row r="185" spans="1:95" x14ac:dyDescent="0.2">
      <c r="A185" t="s">
        <v>333</v>
      </c>
      <c r="B185">
        <v>7</v>
      </c>
      <c r="C185" s="1"/>
      <c r="AE185" s="1"/>
      <c r="BW185" t="s">
        <v>2584</v>
      </c>
      <c r="BX185" t="s">
        <v>2585</v>
      </c>
      <c r="BY185" t="s">
        <v>335</v>
      </c>
      <c r="BZ185" t="s">
        <v>2455</v>
      </c>
      <c r="CA185">
        <v>45883</v>
      </c>
      <c r="CB185" t="s">
        <v>2449</v>
      </c>
      <c r="CC185" t="s">
        <v>2643</v>
      </c>
      <c r="CE185" t="s">
        <v>2460</v>
      </c>
      <c r="CF185" t="s">
        <v>2587</v>
      </c>
      <c r="CG185">
        <v>45882</v>
      </c>
      <c r="CH185" t="s">
        <v>457</v>
      </c>
      <c r="CI185" t="s">
        <v>337</v>
      </c>
      <c r="CJ185" t="s">
        <v>2435</v>
      </c>
      <c r="CK185">
        <v>45891</v>
      </c>
      <c r="CL185" t="s">
        <v>2434</v>
      </c>
      <c r="CM185" t="s">
        <v>2436</v>
      </c>
      <c r="CN185">
        <v>45891</v>
      </c>
      <c r="CP185" t="s">
        <v>338</v>
      </c>
      <c r="CQ185" t="s">
        <v>2437</v>
      </c>
    </row>
    <row r="186" spans="1:95" x14ac:dyDescent="0.2">
      <c r="A186" t="s">
        <v>333</v>
      </c>
      <c r="B186">
        <v>7</v>
      </c>
      <c r="C186" s="1"/>
      <c r="AE186" s="1"/>
      <c r="BW186" t="s">
        <v>2584</v>
      </c>
      <c r="BX186" t="s">
        <v>2585</v>
      </c>
      <c r="BY186" t="s">
        <v>335</v>
      </c>
      <c r="BZ186" t="s">
        <v>2455</v>
      </c>
      <c r="CA186">
        <v>45883</v>
      </c>
      <c r="CB186" t="s">
        <v>2449</v>
      </c>
      <c r="CC186" t="s">
        <v>2644</v>
      </c>
      <c r="CE186" t="s">
        <v>2460</v>
      </c>
      <c r="CF186" t="s">
        <v>2587</v>
      </c>
      <c r="CG186">
        <v>45882</v>
      </c>
      <c r="CH186" t="s">
        <v>457</v>
      </c>
      <c r="CI186" t="s">
        <v>337</v>
      </c>
      <c r="CJ186" t="s">
        <v>2435</v>
      </c>
      <c r="CK186">
        <v>45891</v>
      </c>
      <c r="CL186" t="s">
        <v>2434</v>
      </c>
      <c r="CM186" t="s">
        <v>2436</v>
      </c>
      <c r="CN186">
        <v>45891</v>
      </c>
      <c r="CP186" t="s">
        <v>338</v>
      </c>
      <c r="CQ186" t="s">
        <v>2437</v>
      </c>
    </row>
    <row r="187" spans="1:95" x14ac:dyDescent="0.2">
      <c r="A187" t="s">
        <v>333</v>
      </c>
      <c r="B187">
        <v>7</v>
      </c>
      <c r="C187" s="1"/>
      <c r="AE187" s="1"/>
      <c r="BW187" t="s">
        <v>2584</v>
      </c>
      <c r="BX187" t="s">
        <v>2585</v>
      </c>
      <c r="BY187" t="s">
        <v>335</v>
      </c>
      <c r="BZ187" t="s">
        <v>2455</v>
      </c>
      <c r="CA187">
        <v>45883</v>
      </c>
      <c r="CB187" t="s">
        <v>2449</v>
      </c>
      <c r="CC187" t="s">
        <v>2645</v>
      </c>
      <c r="CE187" t="s">
        <v>2460</v>
      </c>
      <c r="CF187" t="s">
        <v>2587</v>
      </c>
      <c r="CG187">
        <v>45882</v>
      </c>
      <c r="CH187" t="s">
        <v>457</v>
      </c>
      <c r="CI187" t="s">
        <v>337</v>
      </c>
      <c r="CJ187" t="s">
        <v>2435</v>
      </c>
      <c r="CK187">
        <v>45891</v>
      </c>
      <c r="CL187" t="s">
        <v>2434</v>
      </c>
      <c r="CM187" t="s">
        <v>2436</v>
      </c>
      <c r="CN187">
        <v>45891</v>
      </c>
      <c r="CP187" t="s">
        <v>338</v>
      </c>
      <c r="CQ187" t="s">
        <v>2437</v>
      </c>
    </row>
    <row r="188" spans="1:95" x14ac:dyDescent="0.2">
      <c r="A188" t="s">
        <v>333</v>
      </c>
      <c r="B188">
        <v>7</v>
      </c>
      <c r="C188" s="1"/>
      <c r="AE188" s="1"/>
      <c r="BW188" t="s">
        <v>2584</v>
      </c>
      <c r="BX188" t="s">
        <v>2585</v>
      </c>
      <c r="BY188" t="s">
        <v>335</v>
      </c>
      <c r="BZ188" t="s">
        <v>2455</v>
      </c>
      <c r="CA188">
        <v>45883</v>
      </c>
      <c r="CB188" t="s">
        <v>2449</v>
      </c>
      <c r="CC188" t="s">
        <v>2646</v>
      </c>
      <c r="CE188" t="s">
        <v>2460</v>
      </c>
      <c r="CF188" t="s">
        <v>2587</v>
      </c>
      <c r="CG188">
        <v>45882</v>
      </c>
      <c r="CH188" t="s">
        <v>457</v>
      </c>
      <c r="CI188" t="s">
        <v>337</v>
      </c>
      <c r="CJ188" t="s">
        <v>2435</v>
      </c>
      <c r="CK188">
        <v>45891</v>
      </c>
      <c r="CL188" t="s">
        <v>2434</v>
      </c>
      <c r="CM188" t="s">
        <v>2436</v>
      </c>
      <c r="CN188">
        <v>45891</v>
      </c>
      <c r="CP188" t="s">
        <v>338</v>
      </c>
      <c r="CQ188" t="s">
        <v>2437</v>
      </c>
    </row>
    <row r="189" spans="1:95" x14ac:dyDescent="0.2">
      <c r="A189" t="s">
        <v>333</v>
      </c>
      <c r="B189">
        <v>8</v>
      </c>
      <c r="C189" s="1" t="s">
        <v>2647</v>
      </c>
      <c r="D189" t="s">
        <v>2648</v>
      </c>
      <c r="E189" t="s">
        <v>335</v>
      </c>
      <c r="F189" t="s">
        <v>2649</v>
      </c>
      <c r="G189" t="s">
        <v>340</v>
      </c>
      <c r="H189" t="s">
        <v>2650</v>
      </c>
      <c r="I189" t="s">
        <v>340</v>
      </c>
      <c r="J189" t="s">
        <v>344</v>
      </c>
      <c r="K189" t="s">
        <v>340</v>
      </c>
      <c r="L189">
        <v>45890</v>
      </c>
      <c r="M189" t="s">
        <v>455</v>
      </c>
      <c r="N189">
        <v>1</v>
      </c>
      <c r="O189">
        <v>1</v>
      </c>
      <c r="P189" t="s">
        <v>2448</v>
      </c>
      <c r="T189" t="s">
        <v>458</v>
      </c>
      <c r="U189" t="s">
        <v>2651</v>
      </c>
      <c r="V189" t="s">
        <v>237</v>
      </c>
      <c r="W189">
        <v>20</v>
      </c>
      <c r="X189">
        <v>20</v>
      </c>
      <c r="Y189" t="s">
        <v>2652</v>
      </c>
      <c r="Z189" t="s">
        <v>346</v>
      </c>
      <c r="AA189" t="s">
        <v>340</v>
      </c>
      <c r="AB189" t="s">
        <v>347</v>
      </c>
      <c r="AC189" t="s">
        <v>340</v>
      </c>
      <c r="AD189" t="s">
        <v>2653</v>
      </c>
      <c r="AE189" s="1">
        <v>45888.153194444443</v>
      </c>
      <c r="CI189" t="s">
        <v>337</v>
      </c>
      <c r="CJ189" t="s">
        <v>2435</v>
      </c>
      <c r="CK189">
        <v>45891</v>
      </c>
      <c r="CL189" t="s">
        <v>2434</v>
      </c>
      <c r="CM189" t="s">
        <v>2436</v>
      </c>
      <c r="CN189">
        <v>45891</v>
      </c>
      <c r="CP189" t="s">
        <v>338</v>
      </c>
      <c r="CQ189" t="s">
        <v>2437</v>
      </c>
    </row>
    <row r="190" spans="1:95" x14ac:dyDescent="0.2">
      <c r="A190" t="s">
        <v>333</v>
      </c>
      <c r="B190">
        <v>9</v>
      </c>
      <c r="C190" s="1" t="s">
        <v>2654</v>
      </c>
      <c r="D190" t="s">
        <v>2655</v>
      </c>
      <c r="E190" t="s">
        <v>335</v>
      </c>
      <c r="F190" t="s">
        <v>342</v>
      </c>
      <c r="G190" t="s">
        <v>340</v>
      </c>
      <c r="H190" t="s">
        <v>2656</v>
      </c>
      <c r="I190" t="s">
        <v>340</v>
      </c>
      <c r="J190" t="s">
        <v>344</v>
      </c>
      <c r="K190" t="s">
        <v>340</v>
      </c>
      <c r="L190">
        <v>45890</v>
      </c>
      <c r="M190" t="s">
        <v>455</v>
      </c>
      <c r="N190">
        <v>1</v>
      </c>
      <c r="O190">
        <v>1</v>
      </c>
      <c r="P190" t="s">
        <v>2448</v>
      </c>
      <c r="T190" t="s">
        <v>458</v>
      </c>
      <c r="U190" t="s">
        <v>2657</v>
      </c>
      <c r="V190" t="s">
        <v>237</v>
      </c>
      <c r="W190">
        <v>1</v>
      </c>
      <c r="X190">
        <v>1</v>
      </c>
      <c r="Y190" t="s">
        <v>349</v>
      </c>
      <c r="Z190" t="s">
        <v>346</v>
      </c>
      <c r="AA190" t="s">
        <v>340</v>
      </c>
      <c r="AB190" t="s">
        <v>347</v>
      </c>
      <c r="AC190" t="s">
        <v>340</v>
      </c>
      <c r="AD190" t="s">
        <v>2658</v>
      </c>
      <c r="AE190" s="1">
        <v>45888.451377314814</v>
      </c>
      <c r="CI190" t="s">
        <v>337</v>
      </c>
      <c r="CJ190" t="s">
        <v>2435</v>
      </c>
      <c r="CK190">
        <v>45891</v>
      </c>
      <c r="CL190" t="s">
        <v>2434</v>
      </c>
      <c r="CM190" t="s">
        <v>2436</v>
      </c>
      <c r="CN190">
        <v>45891</v>
      </c>
      <c r="CP190" t="s">
        <v>338</v>
      </c>
      <c r="CQ190" t="s">
        <v>2437</v>
      </c>
    </row>
    <row r="191" spans="1:95" x14ac:dyDescent="0.2">
      <c r="A191" t="s">
        <v>333</v>
      </c>
      <c r="B191">
        <v>10</v>
      </c>
      <c r="C191" s="1" t="s">
        <v>2659</v>
      </c>
      <c r="D191" t="s">
        <v>2660</v>
      </c>
      <c r="E191" t="s">
        <v>335</v>
      </c>
      <c r="F191" t="s">
        <v>342</v>
      </c>
      <c r="G191" t="s">
        <v>340</v>
      </c>
      <c r="H191" t="s">
        <v>2661</v>
      </c>
      <c r="I191" t="s">
        <v>340</v>
      </c>
      <c r="J191" t="s">
        <v>344</v>
      </c>
      <c r="K191" t="s">
        <v>340</v>
      </c>
      <c r="L191">
        <v>45890</v>
      </c>
      <c r="M191" t="s">
        <v>455</v>
      </c>
      <c r="N191">
        <v>1</v>
      </c>
      <c r="O191">
        <v>1</v>
      </c>
      <c r="P191" t="s">
        <v>2448</v>
      </c>
      <c r="T191" t="s">
        <v>458</v>
      </c>
      <c r="U191" t="s">
        <v>2657</v>
      </c>
      <c r="V191" t="s">
        <v>237</v>
      </c>
      <c r="W191">
        <v>1</v>
      </c>
      <c r="X191">
        <v>1</v>
      </c>
      <c r="Y191" t="s">
        <v>349</v>
      </c>
      <c r="Z191" t="s">
        <v>346</v>
      </c>
      <c r="AA191" t="s">
        <v>340</v>
      </c>
      <c r="AB191" t="s">
        <v>347</v>
      </c>
      <c r="AC191" t="s">
        <v>340</v>
      </c>
      <c r="AD191" t="s">
        <v>2662</v>
      </c>
      <c r="AE191" s="1">
        <v>45888.451377314814</v>
      </c>
      <c r="CI191" t="s">
        <v>337</v>
      </c>
      <c r="CJ191" t="s">
        <v>2435</v>
      </c>
      <c r="CK191">
        <v>45891</v>
      </c>
      <c r="CL191" t="s">
        <v>2434</v>
      </c>
      <c r="CM191" t="s">
        <v>2436</v>
      </c>
      <c r="CN191">
        <v>45891</v>
      </c>
      <c r="CP191" t="s">
        <v>338</v>
      </c>
      <c r="CQ191" t="s">
        <v>2437</v>
      </c>
    </row>
    <row r="192" spans="1:95" x14ac:dyDescent="0.2">
      <c r="A192" t="s">
        <v>333</v>
      </c>
      <c r="B192">
        <v>11</v>
      </c>
      <c r="C192" s="1" t="s">
        <v>2663</v>
      </c>
      <c r="D192" t="s">
        <v>2664</v>
      </c>
      <c r="E192" t="s">
        <v>335</v>
      </c>
      <c r="F192" t="s">
        <v>342</v>
      </c>
      <c r="G192" t="s">
        <v>340</v>
      </c>
      <c r="H192" t="s">
        <v>2665</v>
      </c>
      <c r="I192" t="s">
        <v>340</v>
      </c>
      <c r="J192" t="s">
        <v>344</v>
      </c>
      <c r="K192" t="s">
        <v>340</v>
      </c>
      <c r="L192">
        <v>45890</v>
      </c>
      <c r="M192" t="s">
        <v>455</v>
      </c>
      <c r="N192">
        <v>1</v>
      </c>
      <c r="O192">
        <v>1</v>
      </c>
      <c r="P192" t="s">
        <v>2448</v>
      </c>
      <c r="T192" t="s">
        <v>458</v>
      </c>
      <c r="U192" t="s">
        <v>2657</v>
      </c>
      <c r="V192" t="s">
        <v>237</v>
      </c>
      <c r="W192">
        <v>1</v>
      </c>
      <c r="X192">
        <v>1</v>
      </c>
      <c r="Y192" t="s">
        <v>349</v>
      </c>
      <c r="Z192" t="s">
        <v>346</v>
      </c>
      <c r="AA192" t="s">
        <v>340</v>
      </c>
      <c r="AB192" t="s">
        <v>347</v>
      </c>
      <c r="AC192" t="s">
        <v>340</v>
      </c>
      <c r="AD192" t="s">
        <v>2666</v>
      </c>
      <c r="AE192" s="1">
        <v>45888.451377314814</v>
      </c>
      <c r="CI192" t="s">
        <v>337</v>
      </c>
      <c r="CJ192" t="s">
        <v>2435</v>
      </c>
      <c r="CK192">
        <v>45891</v>
      </c>
      <c r="CL192" t="s">
        <v>2434</v>
      </c>
      <c r="CM192" t="s">
        <v>2436</v>
      </c>
      <c r="CN192">
        <v>45891</v>
      </c>
      <c r="CP192" t="s">
        <v>338</v>
      </c>
      <c r="CQ192" t="s">
        <v>2437</v>
      </c>
    </row>
    <row r="193" spans="1:95" x14ac:dyDescent="0.2">
      <c r="A193" t="s">
        <v>333</v>
      </c>
      <c r="B193">
        <v>12</v>
      </c>
      <c r="C193" s="1" t="s">
        <v>2667</v>
      </c>
      <c r="D193" t="s">
        <v>2668</v>
      </c>
      <c r="E193" t="s">
        <v>335</v>
      </c>
      <c r="F193" t="s">
        <v>342</v>
      </c>
      <c r="G193" t="s">
        <v>340</v>
      </c>
      <c r="H193" t="s">
        <v>2669</v>
      </c>
      <c r="I193" t="s">
        <v>340</v>
      </c>
      <c r="J193" t="s">
        <v>344</v>
      </c>
      <c r="K193" t="s">
        <v>340</v>
      </c>
      <c r="L193">
        <v>45890</v>
      </c>
      <c r="M193" t="s">
        <v>455</v>
      </c>
      <c r="N193">
        <v>1</v>
      </c>
      <c r="O193">
        <v>1</v>
      </c>
      <c r="P193" t="s">
        <v>2448</v>
      </c>
      <c r="T193" t="s">
        <v>458</v>
      </c>
      <c r="U193" t="s">
        <v>2657</v>
      </c>
      <c r="V193" t="s">
        <v>237</v>
      </c>
      <c r="W193">
        <v>1</v>
      </c>
      <c r="X193">
        <v>1</v>
      </c>
      <c r="Y193" t="s">
        <v>349</v>
      </c>
      <c r="Z193" t="s">
        <v>346</v>
      </c>
      <c r="AA193" t="s">
        <v>340</v>
      </c>
      <c r="AB193" t="s">
        <v>347</v>
      </c>
      <c r="AC193" t="s">
        <v>340</v>
      </c>
      <c r="AD193" t="s">
        <v>2670</v>
      </c>
      <c r="AE193" s="1">
        <v>45888.451377314814</v>
      </c>
      <c r="CI193" t="s">
        <v>337</v>
      </c>
      <c r="CJ193" t="s">
        <v>2435</v>
      </c>
      <c r="CK193">
        <v>45891</v>
      </c>
      <c r="CL193" t="s">
        <v>2434</v>
      </c>
      <c r="CM193" t="s">
        <v>2436</v>
      </c>
      <c r="CN193">
        <v>45891</v>
      </c>
      <c r="CP193" t="s">
        <v>338</v>
      </c>
      <c r="CQ193" t="s">
        <v>2437</v>
      </c>
    </row>
    <row r="194" spans="1:95" x14ac:dyDescent="0.2">
      <c r="A194" t="s">
        <v>333</v>
      </c>
      <c r="B194">
        <v>13</v>
      </c>
      <c r="C194" s="1" t="s">
        <v>2671</v>
      </c>
      <c r="D194" t="s">
        <v>2672</v>
      </c>
      <c r="E194" t="s">
        <v>335</v>
      </c>
      <c r="F194" t="s">
        <v>342</v>
      </c>
      <c r="G194" t="s">
        <v>340</v>
      </c>
      <c r="H194" t="s">
        <v>2673</v>
      </c>
      <c r="I194" t="s">
        <v>340</v>
      </c>
      <c r="J194" t="s">
        <v>344</v>
      </c>
      <c r="K194" t="s">
        <v>340</v>
      </c>
      <c r="L194">
        <v>45890</v>
      </c>
      <c r="M194" t="s">
        <v>455</v>
      </c>
      <c r="N194">
        <v>1</v>
      </c>
      <c r="O194">
        <v>1</v>
      </c>
      <c r="P194" t="s">
        <v>2448</v>
      </c>
      <c r="T194" t="s">
        <v>458</v>
      </c>
      <c r="U194" t="s">
        <v>2657</v>
      </c>
      <c r="V194" t="s">
        <v>237</v>
      </c>
      <c r="W194">
        <v>1</v>
      </c>
      <c r="X194">
        <v>1</v>
      </c>
      <c r="Y194" t="s">
        <v>349</v>
      </c>
      <c r="Z194" t="s">
        <v>346</v>
      </c>
      <c r="AA194" t="s">
        <v>340</v>
      </c>
      <c r="AB194" t="s">
        <v>347</v>
      </c>
      <c r="AC194" t="s">
        <v>340</v>
      </c>
      <c r="AD194" t="s">
        <v>2674</v>
      </c>
      <c r="AE194" s="1">
        <v>45888.451377314814</v>
      </c>
      <c r="CI194" t="s">
        <v>337</v>
      </c>
      <c r="CJ194" t="s">
        <v>2435</v>
      </c>
      <c r="CK194">
        <v>45891</v>
      </c>
      <c r="CL194" t="s">
        <v>2434</v>
      </c>
      <c r="CM194" t="s">
        <v>2436</v>
      </c>
      <c r="CN194">
        <v>45891</v>
      </c>
      <c r="CP194" t="s">
        <v>338</v>
      </c>
      <c r="CQ194" t="s">
        <v>2437</v>
      </c>
    </row>
    <row r="195" spans="1:95" x14ac:dyDescent="0.2">
      <c r="A195" t="s">
        <v>333</v>
      </c>
      <c r="B195">
        <v>14</v>
      </c>
      <c r="C195" s="1" t="s">
        <v>2675</v>
      </c>
      <c r="D195" t="s">
        <v>2676</v>
      </c>
      <c r="E195" t="s">
        <v>335</v>
      </c>
      <c r="F195" t="s">
        <v>342</v>
      </c>
      <c r="G195" t="s">
        <v>340</v>
      </c>
      <c r="H195" t="s">
        <v>2677</v>
      </c>
      <c r="I195" t="s">
        <v>340</v>
      </c>
      <c r="J195" t="s">
        <v>344</v>
      </c>
      <c r="K195" t="s">
        <v>340</v>
      </c>
      <c r="L195">
        <v>45890</v>
      </c>
      <c r="M195" t="s">
        <v>455</v>
      </c>
      <c r="N195">
        <v>1</v>
      </c>
      <c r="O195">
        <v>1</v>
      </c>
      <c r="P195" t="s">
        <v>2448</v>
      </c>
      <c r="T195" t="s">
        <v>458</v>
      </c>
      <c r="U195" t="s">
        <v>2657</v>
      </c>
      <c r="V195" t="s">
        <v>237</v>
      </c>
      <c r="W195">
        <v>1</v>
      </c>
      <c r="X195">
        <v>1</v>
      </c>
      <c r="Y195" t="s">
        <v>349</v>
      </c>
      <c r="Z195" t="s">
        <v>346</v>
      </c>
      <c r="AA195" t="s">
        <v>340</v>
      </c>
      <c r="AB195" t="s">
        <v>347</v>
      </c>
      <c r="AC195" t="s">
        <v>340</v>
      </c>
      <c r="AD195" t="s">
        <v>2678</v>
      </c>
      <c r="AE195" s="1">
        <v>45888.451388888891</v>
      </c>
      <c r="CI195" t="s">
        <v>337</v>
      </c>
      <c r="CJ195" t="s">
        <v>2435</v>
      </c>
      <c r="CK195">
        <v>45891</v>
      </c>
      <c r="CL195" t="s">
        <v>2434</v>
      </c>
      <c r="CM195" t="s">
        <v>2436</v>
      </c>
      <c r="CN195">
        <v>45891</v>
      </c>
      <c r="CP195" t="s">
        <v>338</v>
      </c>
      <c r="CQ195" t="s">
        <v>2437</v>
      </c>
    </row>
    <row r="196" spans="1:95" x14ac:dyDescent="0.2">
      <c r="A196" t="s">
        <v>333</v>
      </c>
      <c r="B196">
        <v>15</v>
      </c>
      <c r="C196" s="1" t="s">
        <v>2679</v>
      </c>
      <c r="D196" t="s">
        <v>2680</v>
      </c>
      <c r="E196" t="s">
        <v>335</v>
      </c>
      <c r="F196" t="s">
        <v>342</v>
      </c>
      <c r="G196" t="s">
        <v>340</v>
      </c>
      <c r="H196" t="s">
        <v>2681</v>
      </c>
      <c r="I196" t="s">
        <v>340</v>
      </c>
      <c r="J196" t="s">
        <v>344</v>
      </c>
      <c r="K196" t="s">
        <v>340</v>
      </c>
      <c r="L196">
        <v>45890</v>
      </c>
      <c r="M196" t="s">
        <v>455</v>
      </c>
      <c r="N196">
        <v>1</v>
      </c>
      <c r="O196">
        <v>1</v>
      </c>
      <c r="P196" t="s">
        <v>2448</v>
      </c>
      <c r="T196" t="s">
        <v>458</v>
      </c>
      <c r="U196" t="s">
        <v>2657</v>
      </c>
      <c r="V196" t="s">
        <v>237</v>
      </c>
      <c r="W196">
        <v>1</v>
      </c>
      <c r="X196">
        <v>1</v>
      </c>
      <c r="Y196" t="s">
        <v>349</v>
      </c>
      <c r="Z196" t="s">
        <v>346</v>
      </c>
      <c r="AA196" t="s">
        <v>340</v>
      </c>
      <c r="AB196" t="s">
        <v>347</v>
      </c>
      <c r="AC196" t="s">
        <v>340</v>
      </c>
      <c r="AD196" t="s">
        <v>2682</v>
      </c>
      <c r="AE196" s="1">
        <v>45888.451388888891</v>
      </c>
      <c r="CI196" t="s">
        <v>337</v>
      </c>
      <c r="CJ196" t="s">
        <v>2435</v>
      </c>
      <c r="CK196">
        <v>45891</v>
      </c>
      <c r="CL196" t="s">
        <v>2434</v>
      </c>
      <c r="CM196" t="s">
        <v>2436</v>
      </c>
      <c r="CN196">
        <v>45891</v>
      </c>
      <c r="CP196" t="s">
        <v>338</v>
      </c>
      <c r="CQ196" t="s">
        <v>2437</v>
      </c>
    </row>
    <row r="197" spans="1:95" x14ac:dyDescent="0.2">
      <c r="A197" t="s">
        <v>333</v>
      </c>
      <c r="B197">
        <v>16</v>
      </c>
      <c r="C197" s="1" t="s">
        <v>2683</v>
      </c>
      <c r="D197" s="20" t="s">
        <v>2684</v>
      </c>
      <c r="E197" t="s">
        <v>335</v>
      </c>
      <c r="F197" t="s">
        <v>342</v>
      </c>
      <c r="G197" t="s">
        <v>340</v>
      </c>
      <c r="H197" t="s">
        <v>343</v>
      </c>
      <c r="I197" t="s">
        <v>340</v>
      </c>
      <c r="J197" t="s">
        <v>344</v>
      </c>
      <c r="K197" t="s">
        <v>340</v>
      </c>
      <c r="L197">
        <v>45890</v>
      </c>
      <c r="M197" t="s">
        <v>455</v>
      </c>
      <c r="N197">
        <v>1</v>
      </c>
      <c r="O197">
        <v>1</v>
      </c>
      <c r="P197" t="s">
        <v>2448</v>
      </c>
      <c r="T197" t="s">
        <v>458</v>
      </c>
      <c r="U197" t="s">
        <v>2685</v>
      </c>
      <c r="W197">
        <v>92.7</v>
      </c>
      <c r="X197">
        <v>92.7</v>
      </c>
      <c r="Y197" t="s">
        <v>345</v>
      </c>
      <c r="Z197" t="s">
        <v>346</v>
      </c>
      <c r="AA197" t="s">
        <v>340</v>
      </c>
      <c r="AB197" t="s">
        <v>347</v>
      </c>
      <c r="AC197" t="s">
        <v>340</v>
      </c>
      <c r="AD197" t="s">
        <v>2686</v>
      </c>
      <c r="AE197" s="1">
        <v>45884.265590277777</v>
      </c>
      <c r="CI197" t="s">
        <v>337</v>
      </c>
      <c r="CJ197" t="s">
        <v>2435</v>
      </c>
      <c r="CK197">
        <v>45891</v>
      </c>
      <c r="CL197" t="s">
        <v>2434</v>
      </c>
      <c r="CM197" t="s">
        <v>2436</v>
      </c>
      <c r="CN197">
        <v>45891</v>
      </c>
      <c r="CP197" t="s">
        <v>338</v>
      </c>
      <c r="CQ197" t="s">
        <v>2437</v>
      </c>
    </row>
    <row r="198" spans="1:95" x14ac:dyDescent="0.2">
      <c r="A198" t="s">
        <v>333</v>
      </c>
      <c r="B198">
        <v>17</v>
      </c>
      <c r="C198" s="1" t="s">
        <v>2687</v>
      </c>
      <c r="D198" t="s">
        <v>2688</v>
      </c>
      <c r="E198" t="s">
        <v>335</v>
      </c>
      <c r="F198" t="s">
        <v>342</v>
      </c>
      <c r="G198" t="s">
        <v>340</v>
      </c>
      <c r="H198" t="s">
        <v>2689</v>
      </c>
      <c r="I198" t="s">
        <v>340</v>
      </c>
      <c r="J198" t="s">
        <v>344</v>
      </c>
      <c r="K198" t="s">
        <v>340</v>
      </c>
      <c r="L198">
        <v>45890</v>
      </c>
      <c r="M198" t="s">
        <v>455</v>
      </c>
      <c r="N198">
        <v>1</v>
      </c>
      <c r="O198">
        <v>1</v>
      </c>
      <c r="P198" t="s">
        <v>2448</v>
      </c>
      <c r="T198" t="s">
        <v>458</v>
      </c>
      <c r="U198" t="s">
        <v>2690</v>
      </c>
      <c r="V198" t="s">
        <v>237</v>
      </c>
      <c r="W198">
        <v>0.01</v>
      </c>
      <c r="X198">
        <v>0.01</v>
      </c>
      <c r="Y198" t="s">
        <v>2652</v>
      </c>
      <c r="Z198" t="s">
        <v>346</v>
      </c>
      <c r="AA198" t="s">
        <v>340</v>
      </c>
      <c r="AB198" t="s">
        <v>347</v>
      </c>
      <c r="AC198" t="s">
        <v>340</v>
      </c>
      <c r="AD198" t="s">
        <v>2691</v>
      </c>
      <c r="AE198" s="1">
        <v>45888.451377314814</v>
      </c>
      <c r="CI198" t="s">
        <v>337</v>
      </c>
      <c r="CJ198" t="s">
        <v>2435</v>
      </c>
      <c r="CK198">
        <v>45891</v>
      </c>
      <c r="CL198" t="s">
        <v>2434</v>
      </c>
      <c r="CM198" t="s">
        <v>2436</v>
      </c>
      <c r="CN198">
        <v>45891</v>
      </c>
      <c r="CP198" t="s">
        <v>338</v>
      </c>
      <c r="CQ198" t="s">
        <v>2437</v>
      </c>
    </row>
    <row r="199" spans="1:95" x14ac:dyDescent="0.2">
      <c r="A199" t="s">
        <v>333</v>
      </c>
      <c r="B199">
        <v>18</v>
      </c>
      <c r="C199" s="1" t="s">
        <v>2692</v>
      </c>
      <c r="D199" t="s">
        <v>2693</v>
      </c>
      <c r="E199" t="s">
        <v>335</v>
      </c>
      <c r="F199" t="s">
        <v>342</v>
      </c>
      <c r="G199" t="s">
        <v>340</v>
      </c>
      <c r="H199" t="s">
        <v>2694</v>
      </c>
      <c r="I199" t="s">
        <v>340</v>
      </c>
      <c r="J199" t="s">
        <v>344</v>
      </c>
      <c r="K199" t="s">
        <v>340</v>
      </c>
      <c r="L199">
        <v>45890</v>
      </c>
      <c r="M199" t="s">
        <v>455</v>
      </c>
      <c r="N199">
        <v>1</v>
      </c>
      <c r="O199">
        <v>1</v>
      </c>
      <c r="P199" t="s">
        <v>2448</v>
      </c>
      <c r="T199" t="s">
        <v>458</v>
      </c>
      <c r="U199" t="s">
        <v>2695</v>
      </c>
      <c r="W199">
        <v>0.22</v>
      </c>
      <c r="X199">
        <v>0.22</v>
      </c>
      <c r="Y199" t="s">
        <v>2652</v>
      </c>
      <c r="Z199" t="s">
        <v>346</v>
      </c>
      <c r="AA199" t="s">
        <v>340</v>
      </c>
      <c r="AB199" t="s">
        <v>347</v>
      </c>
      <c r="AC199" t="s">
        <v>340</v>
      </c>
      <c r="AD199" t="s">
        <v>2696</v>
      </c>
      <c r="AE199" s="1">
        <v>45888.451377314814</v>
      </c>
      <c r="CI199" t="s">
        <v>337</v>
      </c>
      <c r="CJ199" t="s">
        <v>2435</v>
      </c>
      <c r="CK199">
        <v>45891</v>
      </c>
      <c r="CL199" t="s">
        <v>2434</v>
      </c>
      <c r="CM199" t="s">
        <v>2436</v>
      </c>
      <c r="CN199">
        <v>45891</v>
      </c>
      <c r="CP199" t="s">
        <v>338</v>
      </c>
      <c r="CQ199" t="s">
        <v>2437</v>
      </c>
    </row>
    <row r="200" spans="1:95" x14ac:dyDescent="0.2">
      <c r="A200" t="s">
        <v>333</v>
      </c>
      <c r="B200">
        <v>19</v>
      </c>
      <c r="C200" s="1" t="s">
        <v>2697</v>
      </c>
      <c r="D200" t="s">
        <v>2698</v>
      </c>
      <c r="E200" t="s">
        <v>335</v>
      </c>
      <c r="F200" t="s">
        <v>342</v>
      </c>
      <c r="G200" t="s">
        <v>340</v>
      </c>
      <c r="H200" t="s">
        <v>2699</v>
      </c>
      <c r="I200" t="s">
        <v>340</v>
      </c>
      <c r="J200" t="s">
        <v>344</v>
      </c>
      <c r="K200" t="s">
        <v>340</v>
      </c>
      <c r="L200">
        <v>45890</v>
      </c>
      <c r="M200" t="s">
        <v>455</v>
      </c>
      <c r="N200">
        <v>1</v>
      </c>
      <c r="O200">
        <v>1</v>
      </c>
      <c r="P200" t="s">
        <v>2448</v>
      </c>
      <c r="T200" t="s">
        <v>458</v>
      </c>
      <c r="U200" t="s">
        <v>2700</v>
      </c>
      <c r="W200">
        <v>0.08</v>
      </c>
      <c r="X200">
        <v>0.08</v>
      </c>
      <c r="Y200" t="s">
        <v>2652</v>
      </c>
      <c r="Z200" t="s">
        <v>346</v>
      </c>
      <c r="AA200" t="s">
        <v>340</v>
      </c>
      <c r="AB200" t="s">
        <v>347</v>
      </c>
      <c r="AC200" t="s">
        <v>340</v>
      </c>
      <c r="AD200" t="s">
        <v>2701</v>
      </c>
      <c r="AE200" s="1">
        <v>45888.451377314814</v>
      </c>
      <c r="CI200" t="s">
        <v>337</v>
      </c>
      <c r="CJ200" t="s">
        <v>2435</v>
      </c>
      <c r="CK200">
        <v>45891</v>
      </c>
      <c r="CL200" t="s">
        <v>2434</v>
      </c>
      <c r="CM200" t="s">
        <v>2436</v>
      </c>
      <c r="CN200">
        <v>45891</v>
      </c>
      <c r="CP200" t="s">
        <v>338</v>
      </c>
      <c r="CQ200" t="s">
        <v>2437</v>
      </c>
    </row>
    <row r="201" spans="1:95" x14ac:dyDescent="0.2">
      <c r="A201" t="s">
        <v>333</v>
      </c>
      <c r="B201">
        <v>20</v>
      </c>
      <c r="C201" s="1" t="s">
        <v>2702</v>
      </c>
      <c r="D201" t="s">
        <v>2703</v>
      </c>
      <c r="E201" t="s">
        <v>335</v>
      </c>
      <c r="F201" t="s">
        <v>342</v>
      </c>
      <c r="G201" t="s">
        <v>340</v>
      </c>
      <c r="H201" t="s">
        <v>2704</v>
      </c>
      <c r="I201" t="s">
        <v>340</v>
      </c>
      <c r="J201" t="s">
        <v>344</v>
      </c>
      <c r="K201" t="s">
        <v>340</v>
      </c>
      <c r="L201">
        <v>45890</v>
      </c>
      <c r="M201" t="s">
        <v>455</v>
      </c>
      <c r="N201">
        <v>1</v>
      </c>
      <c r="O201">
        <v>1</v>
      </c>
      <c r="P201" t="s">
        <v>2448</v>
      </c>
      <c r="T201" t="s">
        <v>458</v>
      </c>
      <c r="U201" t="s">
        <v>2705</v>
      </c>
      <c r="W201">
        <v>0.98</v>
      </c>
      <c r="X201">
        <v>0.98</v>
      </c>
      <c r="Y201" t="s">
        <v>2652</v>
      </c>
      <c r="Z201" t="s">
        <v>346</v>
      </c>
      <c r="AA201" t="s">
        <v>340</v>
      </c>
      <c r="AB201" t="s">
        <v>347</v>
      </c>
      <c r="AC201" t="s">
        <v>340</v>
      </c>
      <c r="AD201" t="s">
        <v>2706</v>
      </c>
      <c r="AE201" s="1">
        <v>45888.451377314814</v>
      </c>
      <c r="CI201" t="s">
        <v>337</v>
      </c>
      <c r="CJ201" t="s">
        <v>2435</v>
      </c>
      <c r="CK201">
        <v>45891</v>
      </c>
      <c r="CL201" t="s">
        <v>2434</v>
      </c>
      <c r="CM201" t="s">
        <v>2436</v>
      </c>
      <c r="CN201">
        <v>45891</v>
      </c>
      <c r="CP201" t="s">
        <v>338</v>
      </c>
      <c r="CQ201" t="s">
        <v>2437</v>
      </c>
    </row>
    <row r="202" spans="1:95" x14ac:dyDescent="0.2">
      <c r="A202" t="s">
        <v>333</v>
      </c>
      <c r="B202">
        <v>21</v>
      </c>
      <c r="C202" s="1" t="s">
        <v>2707</v>
      </c>
      <c r="D202" t="s">
        <v>2708</v>
      </c>
      <c r="E202" t="s">
        <v>335</v>
      </c>
      <c r="F202" t="s">
        <v>342</v>
      </c>
      <c r="G202" t="s">
        <v>340</v>
      </c>
      <c r="H202" t="s">
        <v>2709</v>
      </c>
      <c r="I202" t="s">
        <v>340</v>
      </c>
      <c r="J202" t="s">
        <v>344</v>
      </c>
      <c r="K202" t="s">
        <v>340</v>
      </c>
      <c r="L202">
        <v>45890</v>
      </c>
      <c r="M202" t="s">
        <v>455</v>
      </c>
      <c r="N202">
        <v>1</v>
      </c>
      <c r="O202">
        <v>1</v>
      </c>
      <c r="P202" t="s">
        <v>2448</v>
      </c>
      <c r="T202" t="s">
        <v>458</v>
      </c>
      <c r="U202" t="s">
        <v>2710</v>
      </c>
      <c r="W202">
        <v>0.57999999999999996</v>
      </c>
      <c r="X202">
        <v>0.57999999999999996</v>
      </c>
      <c r="Y202" t="s">
        <v>2652</v>
      </c>
      <c r="Z202" t="s">
        <v>346</v>
      </c>
      <c r="AA202" t="s">
        <v>340</v>
      </c>
      <c r="AB202" t="s">
        <v>347</v>
      </c>
      <c r="AC202" t="s">
        <v>340</v>
      </c>
      <c r="AD202" t="s">
        <v>2711</v>
      </c>
      <c r="AE202" s="1">
        <v>45888.451377314814</v>
      </c>
      <c r="CI202" t="s">
        <v>337</v>
      </c>
      <c r="CJ202" t="s">
        <v>2435</v>
      </c>
      <c r="CK202">
        <v>45891</v>
      </c>
      <c r="CL202" t="s">
        <v>2434</v>
      </c>
      <c r="CM202" t="s">
        <v>2436</v>
      </c>
      <c r="CN202">
        <v>45891</v>
      </c>
      <c r="CP202" t="s">
        <v>338</v>
      </c>
      <c r="CQ202" t="s">
        <v>2437</v>
      </c>
    </row>
    <row r="203" spans="1:95" x14ac:dyDescent="0.2">
      <c r="A203" t="s">
        <v>333</v>
      </c>
      <c r="B203">
        <v>22</v>
      </c>
      <c r="C203" s="1" t="s">
        <v>2712</v>
      </c>
      <c r="D203" t="s">
        <v>2713</v>
      </c>
      <c r="E203" t="s">
        <v>335</v>
      </c>
      <c r="F203" t="s">
        <v>342</v>
      </c>
      <c r="G203" t="s">
        <v>340</v>
      </c>
      <c r="H203" t="s">
        <v>2714</v>
      </c>
      <c r="I203" t="s">
        <v>340</v>
      </c>
      <c r="J203" t="s">
        <v>344</v>
      </c>
      <c r="K203" t="s">
        <v>340</v>
      </c>
      <c r="L203">
        <v>45890</v>
      </c>
      <c r="M203" t="s">
        <v>455</v>
      </c>
      <c r="N203">
        <v>1</v>
      </c>
      <c r="O203">
        <v>1</v>
      </c>
      <c r="P203" t="s">
        <v>2448</v>
      </c>
      <c r="T203" t="s">
        <v>458</v>
      </c>
      <c r="U203" t="s">
        <v>2715</v>
      </c>
      <c r="W203">
        <v>0.28000000000000003</v>
      </c>
      <c r="X203">
        <v>0.28000000000000003</v>
      </c>
      <c r="Y203" t="s">
        <v>2652</v>
      </c>
      <c r="Z203" t="s">
        <v>346</v>
      </c>
      <c r="AA203" t="s">
        <v>340</v>
      </c>
      <c r="AB203" t="s">
        <v>347</v>
      </c>
      <c r="AC203" t="s">
        <v>340</v>
      </c>
      <c r="AD203" t="s">
        <v>2716</v>
      </c>
      <c r="AE203" s="1">
        <v>45888.451377314814</v>
      </c>
      <c r="CI203" t="s">
        <v>337</v>
      </c>
      <c r="CJ203" t="s">
        <v>2435</v>
      </c>
      <c r="CK203">
        <v>45891</v>
      </c>
      <c r="CL203" t="s">
        <v>2434</v>
      </c>
      <c r="CM203" t="s">
        <v>2436</v>
      </c>
      <c r="CN203">
        <v>45891</v>
      </c>
      <c r="CP203" t="s">
        <v>338</v>
      </c>
      <c r="CQ203" t="s">
        <v>2437</v>
      </c>
    </row>
    <row r="204" spans="1:95" x14ac:dyDescent="0.2">
      <c r="A204" t="s">
        <v>333</v>
      </c>
      <c r="B204">
        <v>23</v>
      </c>
      <c r="C204" s="1" t="s">
        <v>2717</v>
      </c>
      <c r="D204" t="s">
        <v>2718</v>
      </c>
      <c r="E204" t="s">
        <v>335</v>
      </c>
      <c r="F204" t="s">
        <v>342</v>
      </c>
      <c r="G204" t="s">
        <v>340</v>
      </c>
      <c r="H204" t="s">
        <v>2719</v>
      </c>
      <c r="I204" t="s">
        <v>340</v>
      </c>
      <c r="J204" t="s">
        <v>344</v>
      </c>
      <c r="K204" t="s">
        <v>340</v>
      </c>
      <c r="L204">
        <v>45890</v>
      </c>
      <c r="M204" t="s">
        <v>455</v>
      </c>
      <c r="N204">
        <v>1</v>
      </c>
      <c r="O204">
        <v>1</v>
      </c>
      <c r="P204" t="s">
        <v>2448</v>
      </c>
      <c r="T204" t="s">
        <v>458</v>
      </c>
      <c r="U204" t="s">
        <v>2720</v>
      </c>
      <c r="W204">
        <v>0.56000000000000005</v>
      </c>
      <c r="X204">
        <v>0.56000000000000005</v>
      </c>
      <c r="Y204" t="s">
        <v>2652</v>
      </c>
      <c r="Z204" t="s">
        <v>346</v>
      </c>
      <c r="AA204" t="s">
        <v>340</v>
      </c>
      <c r="AB204" t="s">
        <v>347</v>
      </c>
      <c r="AC204" t="s">
        <v>340</v>
      </c>
      <c r="AD204" t="s">
        <v>2721</v>
      </c>
      <c r="AE204" s="1">
        <v>45888.451377314814</v>
      </c>
      <c r="CI204" t="s">
        <v>337</v>
      </c>
      <c r="CJ204" t="s">
        <v>2435</v>
      </c>
      <c r="CK204">
        <v>45891</v>
      </c>
      <c r="CL204" t="s">
        <v>2434</v>
      </c>
      <c r="CM204" t="s">
        <v>2436</v>
      </c>
      <c r="CN204">
        <v>45891</v>
      </c>
      <c r="CP204" t="s">
        <v>338</v>
      </c>
      <c r="CQ204" t="s">
        <v>2437</v>
      </c>
    </row>
    <row r="205" spans="1:95" x14ac:dyDescent="0.2">
      <c r="A205" t="s">
        <v>333</v>
      </c>
      <c r="B205">
        <v>24</v>
      </c>
      <c r="C205" s="1" t="s">
        <v>2722</v>
      </c>
      <c r="D205" t="s">
        <v>2723</v>
      </c>
      <c r="E205" t="s">
        <v>335</v>
      </c>
      <c r="F205" t="s">
        <v>342</v>
      </c>
      <c r="G205" t="s">
        <v>340</v>
      </c>
      <c r="H205" t="s">
        <v>2724</v>
      </c>
      <c r="I205" t="s">
        <v>340</v>
      </c>
      <c r="J205" t="s">
        <v>344</v>
      </c>
      <c r="K205" t="s">
        <v>340</v>
      </c>
      <c r="L205">
        <v>45890</v>
      </c>
      <c r="M205" t="s">
        <v>455</v>
      </c>
      <c r="N205">
        <v>1</v>
      </c>
      <c r="O205">
        <v>1</v>
      </c>
      <c r="P205" t="s">
        <v>2448</v>
      </c>
      <c r="T205" t="s">
        <v>458</v>
      </c>
      <c r="U205" t="s">
        <v>2725</v>
      </c>
      <c r="W205">
        <v>0.41</v>
      </c>
      <c r="X205">
        <v>0.41</v>
      </c>
      <c r="Y205" t="s">
        <v>2652</v>
      </c>
      <c r="Z205" t="s">
        <v>346</v>
      </c>
      <c r="AA205" t="s">
        <v>340</v>
      </c>
      <c r="AB205" t="s">
        <v>347</v>
      </c>
      <c r="AC205" t="s">
        <v>340</v>
      </c>
      <c r="AD205" t="s">
        <v>2726</v>
      </c>
      <c r="AE205" s="1">
        <v>45888.451377314814</v>
      </c>
      <c r="CI205" t="s">
        <v>337</v>
      </c>
      <c r="CJ205" t="s">
        <v>2435</v>
      </c>
      <c r="CK205">
        <v>45891</v>
      </c>
      <c r="CL205" t="s">
        <v>2434</v>
      </c>
      <c r="CM205" t="s">
        <v>2436</v>
      </c>
      <c r="CN205">
        <v>45891</v>
      </c>
      <c r="CP205" t="s">
        <v>338</v>
      </c>
      <c r="CQ205" t="s">
        <v>2437</v>
      </c>
    </row>
    <row r="206" spans="1:95" x14ac:dyDescent="0.2">
      <c r="A206" t="s">
        <v>333</v>
      </c>
      <c r="B206">
        <v>25</v>
      </c>
      <c r="C206" s="1" t="s">
        <v>2727</v>
      </c>
      <c r="D206" t="s">
        <v>2728</v>
      </c>
      <c r="E206" t="s">
        <v>335</v>
      </c>
      <c r="F206" t="s">
        <v>342</v>
      </c>
      <c r="G206" t="s">
        <v>340</v>
      </c>
      <c r="H206" t="s">
        <v>2729</v>
      </c>
      <c r="I206" t="s">
        <v>340</v>
      </c>
      <c r="J206" t="s">
        <v>344</v>
      </c>
      <c r="K206" t="s">
        <v>340</v>
      </c>
      <c r="L206">
        <v>45890</v>
      </c>
      <c r="M206" t="s">
        <v>455</v>
      </c>
      <c r="N206">
        <v>1</v>
      </c>
      <c r="O206">
        <v>1</v>
      </c>
      <c r="P206" t="s">
        <v>2448</v>
      </c>
      <c r="T206" t="s">
        <v>458</v>
      </c>
      <c r="U206" t="s">
        <v>2730</v>
      </c>
      <c r="W206">
        <v>0.39</v>
      </c>
      <c r="X206">
        <v>0.39</v>
      </c>
      <c r="Y206" t="s">
        <v>2652</v>
      </c>
      <c r="Z206" t="s">
        <v>346</v>
      </c>
      <c r="AA206" t="s">
        <v>340</v>
      </c>
      <c r="AB206" t="s">
        <v>347</v>
      </c>
      <c r="AC206" t="s">
        <v>340</v>
      </c>
      <c r="AD206" t="s">
        <v>2731</v>
      </c>
      <c r="AE206" s="1">
        <v>45888.451377314814</v>
      </c>
      <c r="CI206" t="s">
        <v>337</v>
      </c>
      <c r="CJ206" t="s">
        <v>2435</v>
      </c>
      <c r="CK206">
        <v>45891</v>
      </c>
      <c r="CL206" t="s">
        <v>2434</v>
      </c>
      <c r="CM206" t="s">
        <v>2436</v>
      </c>
      <c r="CN206">
        <v>45891</v>
      </c>
      <c r="CP206" t="s">
        <v>338</v>
      </c>
      <c r="CQ206" t="s">
        <v>2437</v>
      </c>
    </row>
    <row r="207" spans="1:95" x14ac:dyDescent="0.2">
      <c r="A207" t="s">
        <v>333</v>
      </c>
      <c r="B207">
        <v>26</v>
      </c>
      <c r="C207" s="1" t="s">
        <v>2732</v>
      </c>
      <c r="D207" t="s">
        <v>2733</v>
      </c>
      <c r="E207" t="s">
        <v>335</v>
      </c>
      <c r="F207" t="s">
        <v>342</v>
      </c>
      <c r="G207" t="s">
        <v>340</v>
      </c>
      <c r="H207" t="s">
        <v>2734</v>
      </c>
      <c r="I207" t="s">
        <v>340</v>
      </c>
      <c r="J207" t="s">
        <v>344</v>
      </c>
      <c r="K207" t="s">
        <v>340</v>
      </c>
      <c r="L207">
        <v>45890</v>
      </c>
      <c r="M207" t="s">
        <v>455</v>
      </c>
      <c r="N207">
        <v>1</v>
      </c>
      <c r="O207">
        <v>1</v>
      </c>
      <c r="P207" t="s">
        <v>2448</v>
      </c>
      <c r="T207" t="s">
        <v>458</v>
      </c>
      <c r="U207" t="s">
        <v>2735</v>
      </c>
      <c r="W207">
        <v>0.54</v>
      </c>
      <c r="X207">
        <v>0.54</v>
      </c>
      <c r="Y207" t="s">
        <v>2652</v>
      </c>
      <c r="Z207" t="s">
        <v>346</v>
      </c>
      <c r="AA207" t="s">
        <v>340</v>
      </c>
      <c r="AB207" t="s">
        <v>347</v>
      </c>
      <c r="AC207" t="s">
        <v>340</v>
      </c>
      <c r="AD207" t="s">
        <v>2736</v>
      </c>
      <c r="AE207" s="1">
        <v>45888.451377314814</v>
      </c>
      <c r="CI207" t="s">
        <v>337</v>
      </c>
      <c r="CJ207" t="s">
        <v>2435</v>
      </c>
      <c r="CK207">
        <v>45891</v>
      </c>
      <c r="CL207" t="s">
        <v>2434</v>
      </c>
      <c r="CM207" t="s">
        <v>2436</v>
      </c>
      <c r="CN207">
        <v>45891</v>
      </c>
      <c r="CP207" t="s">
        <v>338</v>
      </c>
      <c r="CQ207" t="s">
        <v>2437</v>
      </c>
    </row>
    <row r="208" spans="1:95" x14ac:dyDescent="0.2">
      <c r="A208" t="s">
        <v>333</v>
      </c>
      <c r="B208">
        <v>27</v>
      </c>
      <c r="C208" s="1" t="s">
        <v>2737</v>
      </c>
      <c r="D208" t="s">
        <v>2738</v>
      </c>
      <c r="E208" t="s">
        <v>335</v>
      </c>
      <c r="F208" t="s">
        <v>2739</v>
      </c>
      <c r="G208" t="s">
        <v>340</v>
      </c>
      <c r="J208" t="s">
        <v>2740</v>
      </c>
      <c r="K208" t="s">
        <v>340</v>
      </c>
      <c r="L208">
        <v>45890</v>
      </c>
      <c r="M208" t="s">
        <v>455</v>
      </c>
      <c r="N208">
        <v>1</v>
      </c>
      <c r="O208">
        <v>1</v>
      </c>
      <c r="P208" t="s">
        <v>2448</v>
      </c>
      <c r="T208" t="s">
        <v>458</v>
      </c>
      <c r="U208" t="s">
        <v>2741</v>
      </c>
      <c r="W208">
        <v>6.8</v>
      </c>
      <c r="X208">
        <v>6.8</v>
      </c>
      <c r="Y208" t="s">
        <v>345</v>
      </c>
      <c r="Z208" t="s">
        <v>346</v>
      </c>
      <c r="AA208" t="s">
        <v>340</v>
      </c>
      <c r="AB208" t="s">
        <v>347</v>
      </c>
      <c r="AC208" t="s">
        <v>340</v>
      </c>
      <c r="AD208" t="s">
        <v>2742</v>
      </c>
      <c r="AE208" s="1">
        <v>45888.565960648149</v>
      </c>
      <c r="CI208" t="s">
        <v>337</v>
      </c>
      <c r="CJ208" t="s">
        <v>2435</v>
      </c>
      <c r="CK208">
        <v>45891</v>
      </c>
      <c r="CL208" t="s">
        <v>2434</v>
      </c>
      <c r="CM208" t="s">
        <v>2436</v>
      </c>
      <c r="CN208">
        <v>45891</v>
      </c>
      <c r="CP208" t="s">
        <v>338</v>
      </c>
      <c r="CQ208" t="s">
        <v>2437</v>
      </c>
    </row>
    <row r="209" spans="1:95" x14ac:dyDescent="0.2">
      <c r="A209" t="s">
        <v>333</v>
      </c>
      <c r="B209">
        <v>28</v>
      </c>
      <c r="C209" s="1" t="s">
        <v>2743</v>
      </c>
      <c r="D209" t="s">
        <v>2744</v>
      </c>
      <c r="E209" t="s">
        <v>335</v>
      </c>
      <c r="F209" t="s">
        <v>342</v>
      </c>
      <c r="G209" t="s">
        <v>340</v>
      </c>
      <c r="H209" t="s">
        <v>348</v>
      </c>
      <c r="I209" t="s">
        <v>340</v>
      </c>
      <c r="J209" t="s">
        <v>344</v>
      </c>
      <c r="K209" t="s">
        <v>340</v>
      </c>
      <c r="L209">
        <v>45890</v>
      </c>
      <c r="M209" t="s">
        <v>455</v>
      </c>
      <c r="N209">
        <v>1</v>
      </c>
      <c r="O209">
        <v>1</v>
      </c>
      <c r="P209" t="s">
        <v>2448</v>
      </c>
      <c r="T209" t="s">
        <v>458</v>
      </c>
      <c r="U209" t="s">
        <v>2745</v>
      </c>
      <c r="W209">
        <v>2.6</v>
      </c>
      <c r="X209">
        <v>2.6</v>
      </c>
      <c r="Y209" t="s">
        <v>345</v>
      </c>
      <c r="Z209" t="s">
        <v>346</v>
      </c>
      <c r="AA209" t="s">
        <v>340</v>
      </c>
      <c r="AB209" t="s">
        <v>347</v>
      </c>
      <c r="AC209" t="s">
        <v>340</v>
      </c>
      <c r="AD209" t="s">
        <v>2746</v>
      </c>
      <c r="AE209" s="1">
        <v>45890.277592592596</v>
      </c>
      <c r="CI209" t="s">
        <v>337</v>
      </c>
      <c r="CJ209" t="s">
        <v>2435</v>
      </c>
      <c r="CK209">
        <v>45891</v>
      </c>
      <c r="CL209" t="s">
        <v>2434</v>
      </c>
      <c r="CM209" t="s">
        <v>2436</v>
      </c>
      <c r="CN209">
        <v>45891</v>
      </c>
      <c r="CP209" t="s">
        <v>338</v>
      </c>
      <c r="CQ209" t="s">
        <v>2437</v>
      </c>
    </row>
    <row r="210" spans="1:95" x14ac:dyDescent="0.2">
      <c r="A210" t="s">
        <v>333</v>
      </c>
      <c r="B210">
        <v>29</v>
      </c>
      <c r="C210" s="1" t="s">
        <v>2747</v>
      </c>
      <c r="D210" t="s">
        <v>2748</v>
      </c>
      <c r="E210" t="s">
        <v>335</v>
      </c>
      <c r="F210" t="s">
        <v>342</v>
      </c>
      <c r="G210" t="s">
        <v>340</v>
      </c>
      <c r="H210" t="s">
        <v>2749</v>
      </c>
      <c r="I210" t="s">
        <v>340</v>
      </c>
      <c r="J210" t="s">
        <v>344</v>
      </c>
      <c r="K210" t="s">
        <v>340</v>
      </c>
      <c r="L210">
        <v>45890</v>
      </c>
      <c r="M210" t="s">
        <v>455</v>
      </c>
      <c r="N210">
        <v>1</v>
      </c>
      <c r="O210">
        <v>1</v>
      </c>
      <c r="P210" t="s">
        <v>2448</v>
      </c>
      <c r="T210" t="s">
        <v>458</v>
      </c>
      <c r="U210" t="s">
        <v>2750</v>
      </c>
      <c r="W210">
        <v>4.9000000000000004</v>
      </c>
      <c r="X210">
        <v>4.9000000000000004</v>
      </c>
      <c r="Y210" t="s">
        <v>349</v>
      </c>
      <c r="Z210" t="s">
        <v>346</v>
      </c>
      <c r="AA210" t="s">
        <v>340</v>
      </c>
      <c r="AB210" t="s">
        <v>347</v>
      </c>
      <c r="AC210" t="s">
        <v>340</v>
      </c>
      <c r="AD210" t="s">
        <v>2751</v>
      </c>
      <c r="AE210" s="1">
        <v>45888.451574074075</v>
      </c>
      <c r="CI210" t="s">
        <v>337</v>
      </c>
      <c r="CJ210" t="s">
        <v>2435</v>
      </c>
      <c r="CK210">
        <v>45891</v>
      </c>
      <c r="CL210" t="s">
        <v>2434</v>
      </c>
      <c r="CM210" t="s">
        <v>2436</v>
      </c>
      <c r="CN210">
        <v>45891</v>
      </c>
      <c r="CP210" t="s">
        <v>338</v>
      </c>
      <c r="CQ210" t="s">
        <v>2437</v>
      </c>
    </row>
    <row r="211" spans="1:95" x14ac:dyDescent="0.2">
      <c r="A211" t="s">
        <v>333</v>
      </c>
      <c r="B211">
        <v>30</v>
      </c>
      <c r="C211" s="1" t="s">
        <v>2752</v>
      </c>
      <c r="D211" t="s">
        <v>2753</v>
      </c>
      <c r="E211" t="s">
        <v>335</v>
      </c>
      <c r="F211" t="s">
        <v>342</v>
      </c>
      <c r="G211" t="s">
        <v>340</v>
      </c>
      <c r="H211" t="s">
        <v>2754</v>
      </c>
      <c r="I211" t="s">
        <v>340</v>
      </c>
      <c r="J211" t="s">
        <v>344</v>
      </c>
      <c r="K211" t="s">
        <v>340</v>
      </c>
      <c r="L211">
        <v>45890</v>
      </c>
      <c r="M211" t="s">
        <v>455</v>
      </c>
      <c r="N211">
        <v>1</v>
      </c>
      <c r="O211">
        <v>1</v>
      </c>
      <c r="P211" t="s">
        <v>2448</v>
      </c>
      <c r="T211" t="s">
        <v>458</v>
      </c>
      <c r="U211" t="s">
        <v>2755</v>
      </c>
      <c r="W211">
        <v>4.0469999999999997</v>
      </c>
      <c r="X211">
        <v>4.0469999999999997</v>
      </c>
      <c r="Y211" t="s">
        <v>2652</v>
      </c>
      <c r="Z211" t="s">
        <v>346</v>
      </c>
      <c r="AA211" t="s">
        <v>340</v>
      </c>
      <c r="AB211" t="s">
        <v>347</v>
      </c>
      <c r="AC211" t="s">
        <v>340</v>
      </c>
      <c r="AD211" t="s">
        <v>2756</v>
      </c>
      <c r="AE211" s="1">
        <v>45888.451574074075</v>
      </c>
      <c r="CI211" t="s">
        <v>337</v>
      </c>
      <c r="CJ211" t="s">
        <v>2435</v>
      </c>
      <c r="CK211">
        <v>45891</v>
      </c>
      <c r="CL211" t="s">
        <v>2434</v>
      </c>
      <c r="CM211" t="s">
        <v>2436</v>
      </c>
      <c r="CN211">
        <v>45891</v>
      </c>
      <c r="CP211" t="s">
        <v>338</v>
      </c>
      <c r="CQ211" t="s">
        <v>2437</v>
      </c>
    </row>
    <row r="212" spans="1:95" x14ac:dyDescent="0.2">
      <c r="A212" t="s">
        <v>333</v>
      </c>
      <c r="B212">
        <v>31</v>
      </c>
      <c r="C212" s="1" t="s">
        <v>2757</v>
      </c>
      <c r="D212" t="s">
        <v>2758</v>
      </c>
      <c r="E212" t="s">
        <v>335</v>
      </c>
      <c r="F212" t="s">
        <v>342</v>
      </c>
      <c r="G212" t="s">
        <v>340</v>
      </c>
      <c r="H212" t="s">
        <v>2759</v>
      </c>
      <c r="I212" t="s">
        <v>340</v>
      </c>
      <c r="J212" t="s">
        <v>344</v>
      </c>
      <c r="K212" t="s">
        <v>340</v>
      </c>
      <c r="L212">
        <v>45890</v>
      </c>
      <c r="M212" t="s">
        <v>455</v>
      </c>
      <c r="N212">
        <v>1</v>
      </c>
      <c r="O212">
        <v>1</v>
      </c>
      <c r="P212" t="s">
        <v>2448</v>
      </c>
      <c r="T212" t="s">
        <v>458</v>
      </c>
      <c r="U212" t="s">
        <v>2760</v>
      </c>
      <c r="W212">
        <v>25</v>
      </c>
      <c r="X212">
        <v>25</v>
      </c>
      <c r="Y212" t="s">
        <v>2652</v>
      </c>
      <c r="Z212" t="s">
        <v>346</v>
      </c>
      <c r="AA212" t="s">
        <v>340</v>
      </c>
      <c r="AB212" t="s">
        <v>347</v>
      </c>
      <c r="AC212" t="s">
        <v>340</v>
      </c>
      <c r="AD212" t="s">
        <v>2761</v>
      </c>
      <c r="AE212" s="1">
        <v>45890.277361111112</v>
      </c>
      <c r="CI212" t="s">
        <v>337</v>
      </c>
      <c r="CJ212" t="s">
        <v>2435</v>
      </c>
      <c r="CK212">
        <v>45891</v>
      </c>
      <c r="CL212" t="s">
        <v>2434</v>
      </c>
      <c r="CM212" t="s">
        <v>2436</v>
      </c>
      <c r="CN212">
        <v>45891</v>
      </c>
      <c r="CP212" t="s">
        <v>338</v>
      </c>
      <c r="CQ212" t="s">
        <v>2437</v>
      </c>
    </row>
    <row r="213" spans="1:95" x14ac:dyDescent="0.2">
      <c r="A213" t="s">
        <v>333</v>
      </c>
      <c r="B213">
        <v>32</v>
      </c>
      <c r="C213" s="1" t="s">
        <v>2762</v>
      </c>
      <c r="D213" t="s">
        <v>2763</v>
      </c>
      <c r="E213" t="s">
        <v>335</v>
      </c>
      <c r="F213" t="s">
        <v>342</v>
      </c>
      <c r="G213" t="s">
        <v>340</v>
      </c>
      <c r="H213" t="s">
        <v>2764</v>
      </c>
      <c r="I213" t="s">
        <v>340</v>
      </c>
      <c r="J213" t="s">
        <v>344</v>
      </c>
      <c r="K213" t="s">
        <v>340</v>
      </c>
      <c r="L213">
        <v>45890</v>
      </c>
      <c r="M213" t="s">
        <v>455</v>
      </c>
      <c r="N213">
        <v>1</v>
      </c>
      <c r="O213">
        <v>1</v>
      </c>
      <c r="P213" t="s">
        <v>2448</v>
      </c>
      <c r="T213" t="s">
        <v>458</v>
      </c>
      <c r="U213" t="s">
        <v>2765</v>
      </c>
      <c r="W213">
        <v>56</v>
      </c>
      <c r="X213">
        <v>56</v>
      </c>
      <c r="Y213" t="s">
        <v>2652</v>
      </c>
      <c r="Z213" t="s">
        <v>346</v>
      </c>
      <c r="AA213" t="s">
        <v>340</v>
      </c>
      <c r="AB213" t="s">
        <v>347</v>
      </c>
      <c r="AC213" t="s">
        <v>340</v>
      </c>
      <c r="AD213" t="s">
        <v>2766</v>
      </c>
      <c r="AE213" s="1">
        <v>45890.277361111112</v>
      </c>
      <c r="CI213" t="s">
        <v>337</v>
      </c>
      <c r="CJ213" t="s">
        <v>2435</v>
      </c>
      <c r="CK213">
        <v>45891</v>
      </c>
      <c r="CL213" t="s">
        <v>2434</v>
      </c>
      <c r="CM213" t="s">
        <v>2436</v>
      </c>
      <c r="CN213">
        <v>45891</v>
      </c>
      <c r="CP213" t="s">
        <v>338</v>
      </c>
      <c r="CQ213" t="s">
        <v>2437</v>
      </c>
    </row>
    <row r="214" spans="1:95" x14ac:dyDescent="0.2">
      <c r="A214" t="s">
        <v>333</v>
      </c>
      <c r="B214">
        <v>33</v>
      </c>
      <c r="C214" s="1" t="s">
        <v>2767</v>
      </c>
      <c r="D214" t="s">
        <v>2768</v>
      </c>
      <c r="E214" t="s">
        <v>335</v>
      </c>
      <c r="F214" t="s">
        <v>342</v>
      </c>
      <c r="G214" t="s">
        <v>340</v>
      </c>
      <c r="H214" t="s">
        <v>2769</v>
      </c>
      <c r="I214" t="s">
        <v>340</v>
      </c>
      <c r="J214" t="s">
        <v>344</v>
      </c>
      <c r="K214" t="s">
        <v>340</v>
      </c>
      <c r="L214">
        <v>45890</v>
      </c>
      <c r="M214" t="s">
        <v>455</v>
      </c>
      <c r="N214">
        <v>1</v>
      </c>
      <c r="O214">
        <v>1</v>
      </c>
      <c r="P214" t="s">
        <v>2448</v>
      </c>
      <c r="T214" t="s">
        <v>458</v>
      </c>
      <c r="U214" t="s">
        <v>2770</v>
      </c>
      <c r="W214">
        <v>6.7</v>
      </c>
      <c r="X214">
        <v>6.7</v>
      </c>
      <c r="Y214" t="s">
        <v>2652</v>
      </c>
      <c r="Z214" t="s">
        <v>346</v>
      </c>
      <c r="AA214" t="s">
        <v>340</v>
      </c>
      <c r="AB214" t="s">
        <v>347</v>
      </c>
      <c r="AC214" t="s">
        <v>340</v>
      </c>
      <c r="AD214" t="s">
        <v>2771</v>
      </c>
      <c r="AE214" s="1">
        <v>45890.277349537035</v>
      </c>
      <c r="CI214" t="s">
        <v>337</v>
      </c>
      <c r="CJ214" t="s">
        <v>2435</v>
      </c>
      <c r="CK214">
        <v>45891</v>
      </c>
      <c r="CL214" t="s">
        <v>2434</v>
      </c>
      <c r="CM214" t="s">
        <v>2436</v>
      </c>
      <c r="CN214">
        <v>45891</v>
      </c>
      <c r="CP214" t="s">
        <v>338</v>
      </c>
      <c r="CQ214" t="s">
        <v>2437</v>
      </c>
    </row>
    <row r="215" spans="1:95" x14ac:dyDescent="0.2">
      <c r="A215" t="s">
        <v>333</v>
      </c>
      <c r="B215">
        <v>34</v>
      </c>
      <c r="C215" s="1" t="s">
        <v>2772</v>
      </c>
      <c r="D215" t="s">
        <v>2773</v>
      </c>
      <c r="E215" t="s">
        <v>335</v>
      </c>
      <c r="F215" t="s">
        <v>342</v>
      </c>
      <c r="G215" t="s">
        <v>340</v>
      </c>
      <c r="H215" t="s">
        <v>2774</v>
      </c>
      <c r="I215" t="s">
        <v>340</v>
      </c>
      <c r="J215" t="s">
        <v>344</v>
      </c>
      <c r="K215" t="s">
        <v>340</v>
      </c>
      <c r="L215">
        <v>45890</v>
      </c>
      <c r="M215" t="s">
        <v>455</v>
      </c>
      <c r="N215">
        <v>1</v>
      </c>
      <c r="O215">
        <v>1</v>
      </c>
      <c r="P215" t="s">
        <v>2448</v>
      </c>
      <c r="T215" t="s">
        <v>458</v>
      </c>
      <c r="U215" t="s">
        <v>2775</v>
      </c>
      <c r="W215">
        <v>0.24</v>
      </c>
      <c r="X215">
        <v>0.24</v>
      </c>
      <c r="Y215" t="s">
        <v>2652</v>
      </c>
      <c r="Z215" t="s">
        <v>346</v>
      </c>
      <c r="AA215" t="s">
        <v>340</v>
      </c>
      <c r="AB215" t="s">
        <v>347</v>
      </c>
      <c r="AC215" t="s">
        <v>340</v>
      </c>
      <c r="AD215" t="s">
        <v>2776</v>
      </c>
      <c r="AE215" s="1">
        <v>45890.277361111112</v>
      </c>
      <c r="CI215" t="s">
        <v>337</v>
      </c>
      <c r="CJ215" t="s">
        <v>2435</v>
      </c>
      <c r="CK215">
        <v>45891</v>
      </c>
      <c r="CL215" t="s">
        <v>2434</v>
      </c>
      <c r="CM215" t="s">
        <v>2436</v>
      </c>
      <c r="CN215">
        <v>45891</v>
      </c>
      <c r="CP215" t="s">
        <v>338</v>
      </c>
      <c r="CQ215" t="s">
        <v>2437</v>
      </c>
    </row>
    <row r="216" spans="1:95" x14ac:dyDescent="0.2">
      <c r="A216" t="s">
        <v>333</v>
      </c>
      <c r="B216">
        <v>35</v>
      </c>
      <c r="C216" s="1" t="s">
        <v>2777</v>
      </c>
      <c r="D216" t="s">
        <v>2778</v>
      </c>
      <c r="E216" t="s">
        <v>335</v>
      </c>
      <c r="F216" t="s">
        <v>342</v>
      </c>
      <c r="G216" t="s">
        <v>340</v>
      </c>
      <c r="H216" t="s">
        <v>2779</v>
      </c>
      <c r="I216" t="s">
        <v>340</v>
      </c>
      <c r="J216" t="s">
        <v>344</v>
      </c>
      <c r="K216" t="s">
        <v>340</v>
      </c>
      <c r="L216">
        <v>45890</v>
      </c>
      <c r="M216" t="s">
        <v>455</v>
      </c>
      <c r="N216">
        <v>1</v>
      </c>
      <c r="O216">
        <v>1</v>
      </c>
      <c r="P216" t="s">
        <v>2448</v>
      </c>
      <c r="T216" t="s">
        <v>458</v>
      </c>
      <c r="U216" t="s">
        <v>2780</v>
      </c>
      <c r="W216">
        <v>3.4</v>
      </c>
      <c r="X216">
        <v>3.4</v>
      </c>
      <c r="Y216" t="s">
        <v>2652</v>
      </c>
      <c r="Z216" t="s">
        <v>346</v>
      </c>
      <c r="AA216" t="s">
        <v>340</v>
      </c>
      <c r="AB216" t="s">
        <v>347</v>
      </c>
      <c r="AC216" t="s">
        <v>340</v>
      </c>
      <c r="AD216" t="s">
        <v>2781</v>
      </c>
      <c r="AE216" s="1">
        <v>45890.277361111112</v>
      </c>
      <c r="CI216" t="s">
        <v>337</v>
      </c>
      <c r="CJ216" t="s">
        <v>2435</v>
      </c>
      <c r="CK216">
        <v>45891</v>
      </c>
      <c r="CL216" t="s">
        <v>2434</v>
      </c>
      <c r="CM216" t="s">
        <v>2436</v>
      </c>
      <c r="CN216">
        <v>45891</v>
      </c>
      <c r="CP216" t="s">
        <v>338</v>
      </c>
      <c r="CQ216" t="s">
        <v>2437</v>
      </c>
    </row>
    <row r="217" spans="1:95" x14ac:dyDescent="0.2">
      <c r="A217" t="s">
        <v>333</v>
      </c>
      <c r="B217">
        <v>36</v>
      </c>
      <c r="C217" s="1" t="s">
        <v>2782</v>
      </c>
      <c r="D217" t="s">
        <v>2783</v>
      </c>
      <c r="E217" t="s">
        <v>335</v>
      </c>
      <c r="F217" t="s">
        <v>342</v>
      </c>
      <c r="G217" t="s">
        <v>340</v>
      </c>
      <c r="H217" t="s">
        <v>2784</v>
      </c>
      <c r="I217" t="s">
        <v>340</v>
      </c>
      <c r="J217" t="s">
        <v>344</v>
      </c>
      <c r="K217" t="s">
        <v>340</v>
      </c>
      <c r="L217">
        <v>45890</v>
      </c>
      <c r="M217" t="s">
        <v>455</v>
      </c>
      <c r="N217">
        <v>1</v>
      </c>
      <c r="O217">
        <v>1</v>
      </c>
      <c r="P217" t="s">
        <v>2448</v>
      </c>
      <c r="T217" t="s">
        <v>458</v>
      </c>
      <c r="U217" t="s">
        <v>2785</v>
      </c>
      <c r="W217">
        <v>9.9</v>
      </c>
      <c r="X217">
        <v>9.9</v>
      </c>
      <c r="Y217" t="s">
        <v>2652</v>
      </c>
      <c r="Z217" t="s">
        <v>346</v>
      </c>
      <c r="AA217" t="s">
        <v>340</v>
      </c>
      <c r="AB217" t="s">
        <v>347</v>
      </c>
      <c r="AC217" t="s">
        <v>340</v>
      </c>
      <c r="AD217" t="s">
        <v>2786</v>
      </c>
      <c r="AE217" s="1">
        <v>45890.277361111112</v>
      </c>
      <c r="CI217" t="s">
        <v>337</v>
      </c>
      <c r="CJ217" t="s">
        <v>2435</v>
      </c>
      <c r="CK217">
        <v>45891</v>
      </c>
      <c r="CL217" t="s">
        <v>2434</v>
      </c>
      <c r="CM217" t="s">
        <v>2436</v>
      </c>
      <c r="CN217">
        <v>45891</v>
      </c>
      <c r="CP217" t="s">
        <v>338</v>
      </c>
      <c r="CQ217" t="s">
        <v>2437</v>
      </c>
    </row>
    <row r="218" spans="1:95" x14ac:dyDescent="0.2">
      <c r="A218" t="s">
        <v>333</v>
      </c>
      <c r="B218">
        <v>37</v>
      </c>
      <c r="C218" s="1" t="s">
        <v>2787</v>
      </c>
      <c r="D218" t="s">
        <v>2788</v>
      </c>
      <c r="E218" t="s">
        <v>335</v>
      </c>
      <c r="F218" t="s">
        <v>342</v>
      </c>
      <c r="G218" t="s">
        <v>340</v>
      </c>
      <c r="H218" t="s">
        <v>2789</v>
      </c>
      <c r="I218" t="s">
        <v>340</v>
      </c>
      <c r="J218" t="s">
        <v>344</v>
      </c>
      <c r="K218" t="s">
        <v>340</v>
      </c>
      <c r="L218">
        <v>45890</v>
      </c>
      <c r="M218" t="s">
        <v>455</v>
      </c>
      <c r="N218">
        <v>1</v>
      </c>
      <c r="O218">
        <v>1</v>
      </c>
      <c r="P218" t="s">
        <v>2448</v>
      </c>
      <c r="T218" t="s">
        <v>458</v>
      </c>
      <c r="U218" t="s">
        <v>2790</v>
      </c>
      <c r="W218">
        <v>0.06</v>
      </c>
      <c r="X218">
        <v>0.06</v>
      </c>
      <c r="Y218" t="s">
        <v>2652</v>
      </c>
      <c r="Z218" t="s">
        <v>346</v>
      </c>
      <c r="AA218" t="s">
        <v>340</v>
      </c>
      <c r="AB218" t="s">
        <v>347</v>
      </c>
      <c r="AC218" t="s">
        <v>340</v>
      </c>
      <c r="AD218" t="s">
        <v>2791</v>
      </c>
      <c r="AE218" s="1">
        <v>45890.277361111112</v>
      </c>
      <c r="CI218" t="s">
        <v>337</v>
      </c>
      <c r="CJ218" t="s">
        <v>2435</v>
      </c>
      <c r="CK218">
        <v>45891</v>
      </c>
      <c r="CL218" t="s">
        <v>2434</v>
      </c>
      <c r="CM218" t="s">
        <v>2436</v>
      </c>
      <c r="CN218">
        <v>45891</v>
      </c>
      <c r="CP218" t="s">
        <v>338</v>
      </c>
      <c r="CQ218" t="s">
        <v>2437</v>
      </c>
    </row>
    <row r="219" spans="1:95" x14ac:dyDescent="0.2">
      <c r="A219" t="s">
        <v>333</v>
      </c>
      <c r="B219">
        <v>38</v>
      </c>
      <c r="C219" s="1" t="s">
        <v>2792</v>
      </c>
      <c r="D219" t="s">
        <v>2793</v>
      </c>
      <c r="E219" t="s">
        <v>335</v>
      </c>
      <c r="F219" t="s">
        <v>342</v>
      </c>
      <c r="G219" t="s">
        <v>340</v>
      </c>
      <c r="H219" t="s">
        <v>2794</v>
      </c>
      <c r="I219" t="s">
        <v>340</v>
      </c>
      <c r="J219" t="s">
        <v>344</v>
      </c>
      <c r="K219" t="s">
        <v>340</v>
      </c>
      <c r="L219">
        <v>45890</v>
      </c>
      <c r="M219" t="s">
        <v>455</v>
      </c>
      <c r="N219">
        <v>1</v>
      </c>
      <c r="O219">
        <v>1</v>
      </c>
      <c r="P219" t="s">
        <v>2448</v>
      </c>
      <c r="T219" t="s">
        <v>458</v>
      </c>
      <c r="U219" t="s">
        <v>2795</v>
      </c>
      <c r="V219" t="s">
        <v>237</v>
      </c>
      <c r="W219">
        <v>1.5</v>
      </c>
      <c r="X219">
        <v>1.5</v>
      </c>
      <c r="Y219" t="s">
        <v>2652</v>
      </c>
      <c r="Z219" t="s">
        <v>346</v>
      </c>
      <c r="AA219" t="s">
        <v>340</v>
      </c>
      <c r="AB219" t="s">
        <v>347</v>
      </c>
      <c r="AC219" t="s">
        <v>340</v>
      </c>
      <c r="AD219" t="s">
        <v>2796</v>
      </c>
      <c r="AE219" s="1">
        <v>45890.277361111112</v>
      </c>
      <c r="CI219" t="s">
        <v>337</v>
      </c>
      <c r="CJ219" t="s">
        <v>2435</v>
      </c>
      <c r="CK219">
        <v>45891</v>
      </c>
      <c r="CL219" t="s">
        <v>2434</v>
      </c>
      <c r="CM219" t="s">
        <v>2436</v>
      </c>
      <c r="CN219">
        <v>45891</v>
      </c>
      <c r="CP219" t="s">
        <v>338</v>
      </c>
      <c r="CQ219" t="s">
        <v>2437</v>
      </c>
    </row>
    <row r="220" spans="1:95" x14ac:dyDescent="0.2">
      <c r="A220" t="s">
        <v>333</v>
      </c>
      <c r="B220">
        <v>39</v>
      </c>
      <c r="C220" s="1" t="s">
        <v>2797</v>
      </c>
      <c r="D220" t="s">
        <v>2798</v>
      </c>
      <c r="E220" t="s">
        <v>335</v>
      </c>
      <c r="F220" t="s">
        <v>342</v>
      </c>
      <c r="G220" t="s">
        <v>340</v>
      </c>
      <c r="H220" t="s">
        <v>2799</v>
      </c>
      <c r="I220" t="s">
        <v>340</v>
      </c>
      <c r="J220" t="s">
        <v>344</v>
      </c>
      <c r="K220" t="s">
        <v>340</v>
      </c>
      <c r="L220">
        <v>45890</v>
      </c>
      <c r="M220" t="s">
        <v>455</v>
      </c>
      <c r="N220">
        <v>1</v>
      </c>
      <c r="O220">
        <v>1</v>
      </c>
      <c r="P220" t="s">
        <v>2448</v>
      </c>
      <c r="T220" t="s">
        <v>458</v>
      </c>
      <c r="U220" t="s">
        <v>2800</v>
      </c>
      <c r="W220">
        <v>10</v>
      </c>
      <c r="X220">
        <v>10</v>
      </c>
      <c r="Y220" t="s">
        <v>2652</v>
      </c>
      <c r="Z220" t="s">
        <v>346</v>
      </c>
      <c r="AA220" t="s">
        <v>340</v>
      </c>
      <c r="AB220" t="s">
        <v>347</v>
      </c>
      <c r="AC220" t="s">
        <v>340</v>
      </c>
      <c r="AD220" t="s">
        <v>2801</v>
      </c>
      <c r="AE220" s="1">
        <v>45890.277361111112</v>
      </c>
      <c r="CI220" t="s">
        <v>337</v>
      </c>
      <c r="CJ220" t="s">
        <v>2435</v>
      </c>
      <c r="CK220">
        <v>45891</v>
      </c>
      <c r="CL220" t="s">
        <v>2434</v>
      </c>
      <c r="CM220" t="s">
        <v>2436</v>
      </c>
      <c r="CN220">
        <v>45891</v>
      </c>
      <c r="CP220" t="s">
        <v>338</v>
      </c>
      <c r="CQ220" t="s">
        <v>2437</v>
      </c>
    </row>
    <row r="221" spans="1:95" x14ac:dyDescent="0.2">
      <c r="A221" t="s">
        <v>333</v>
      </c>
      <c r="B221">
        <v>40</v>
      </c>
      <c r="C221" s="1" t="s">
        <v>2802</v>
      </c>
      <c r="D221" t="s">
        <v>2803</v>
      </c>
      <c r="E221" t="s">
        <v>335</v>
      </c>
      <c r="F221" t="s">
        <v>342</v>
      </c>
      <c r="G221" t="s">
        <v>340</v>
      </c>
      <c r="H221" t="s">
        <v>2804</v>
      </c>
      <c r="I221" t="s">
        <v>340</v>
      </c>
      <c r="J221" t="s">
        <v>344</v>
      </c>
      <c r="K221" t="s">
        <v>340</v>
      </c>
      <c r="L221">
        <v>45890</v>
      </c>
      <c r="M221" t="s">
        <v>455</v>
      </c>
      <c r="N221">
        <v>1</v>
      </c>
      <c r="O221">
        <v>1</v>
      </c>
      <c r="P221" t="s">
        <v>2448</v>
      </c>
      <c r="T221" t="s">
        <v>458</v>
      </c>
      <c r="U221" t="s">
        <v>2765</v>
      </c>
      <c r="W221">
        <v>56</v>
      </c>
      <c r="X221">
        <v>56</v>
      </c>
      <c r="Y221" t="s">
        <v>2652</v>
      </c>
      <c r="Z221" t="s">
        <v>346</v>
      </c>
      <c r="AA221" t="s">
        <v>340</v>
      </c>
      <c r="AB221" t="s">
        <v>347</v>
      </c>
      <c r="AC221" t="s">
        <v>340</v>
      </c>
      <c r="AD221" t="s">
        <v>2805</v>
      </c>
      <c r="AE221" s="1">
        <v>45890.277361111112</v>
      </c>
      <c r="CI221" t="s">
        <v>337</v>
      </c>
      <c r="CJ221" t="s">
        <v>2435</v>
      </c>
      <c r="CK221">
        <v>45891</v>
      </c>
      <c r="CL221" t="s">
        <v>2434</v>
      </c>
      <c r="CM221" t="s">
        <v>2436</v>
      </c>
      <c r="CN221">
        <v>45891</v>
      </c>
      <c r="CP221" t="s">
        <v>338</v>
      </c>
      <c r="CQ221" t="s">
        <v>2437</v>
      </c>
    </row>
    <row r="222" spans="1:95" x14ac:dyDescent="0.2">
      <c r="A222" t="s">
        <v>333</v>
      </c>
      <c r="B222">
        <v>41</v>
      </c>
      <c r="C222" s="1" t="s">
        <v>2806</v>
      </c>
      <c r="D222" t="s">
        <v>2807</v>
      </c>
      <c r="E222" t="s">
        <v>335</v>
      </c>
      <c r="F222" t="s">
        <v>342</v>
      </c>
      <c r="G222" t="s">
        <v>340</v>
      </c>
      <c r="H222" t="s">
        <v>368</v>
      </c>
      <c r="I222" t="s">
        <v>340</v>
      </c>
      <c r="J222" t="s">
        <v>344</v>
      </c>
      <c r="K222" t="s">
        <v>340</v>
      </c>
      <c r="L222">
        <v>45890</v>
      </c>
      <c r="M222" t="s">
        <v>455</v>
      </c>
      <c r="N222">
        <v>1</v>
      </c>
      <c r="O222">
        <v>1</v>
      </c>
      <c r="P222" t="s">
        <v>2448</v>
      </c>
      <c r="T222" t="s">
        <v>458</v>
      </c>
      <c r="U222" t="s">
        <v>501</v>
      </c>
      <c r="V222" t="s">
        <v>237</v>
      </c>
      <c r="W222">
        <v>0.1</v>
      </c>
      <c r="X222">
        <v>0.1</v>
      </c>
      <c r="Y222" t="s">
        <v>349</v>
      </c>
      <c r="Z222" t="s">
        <v>346</v>
      </c>
      <c r="AA222" t="s">
        <v>340</v>
      </c>
      <c r="AB222" t="s">
        <v>347</v>
      </c>
      <c r="AC222" t="s">
        <v>340</v>
      </c>
      <c r="AD222" t="s">
        <v>2808</v>
      </c>
      <c r="AE222" s="1">
        <v>45889.401516203703</v>
      </c>
      <c r="CI222" t="s">
        <v>337</v>
      </c>
      <c r="CJ222" t="s">
        <v>2435</v>
      </c>
      <c r="CK222">
        <v>45891</v>
      </c>
      <c r="CL222" t="s">
        <v>2434</v>
      </c>
      <c r="CM222" t="s">
        <v>2436</v>
      </c>
      <c r="CN222">
        <v>45891</v>
      </c>
      <c r="CP222" t="s">
        <v>338</v>
      </c>
      <c r="CQ222" t="s">
        <v>2437</v>
      </c>
    </row>
    <row r="223" spans="1:95" x14ac:dyDescent="0.2">
      <c r="A223" t="s">
        <v>333</v>
      </c>
      <c r="B223">
        <v>42</v>
      </c>
      <c r="C223" s="1" t="s">
        <v>2809</v>
      </c>
      <c r="D223" t="s">
        <v>2810</v>
      </c>
      <c r="E223" t="s">
        <v>335</v>
      </c>
      <c r="F223" t="s">
        <v>342</v>
      </c>
      <c r="G223" t="s">
        <v>340</v>
      </c>
      <c r="H223" t="s">
        <v>369</v>
      </c>
      <c r="I223" t="s">
        <v>340</v>
      </c>
      <c r="J223" t="s">
        <v>344</v>
      </c>
      <c r="K223" t="s">
        <v>340</v>
      </c>
      <c r="L223">
        <v>45890</v>
      </c>
      <c r="M223" t="s">
        <v>455</v>
      </c>
      <c r="N223">
        <v>1</v>
      </c>
      <c r="O223">
        <v>1</v>
      </c>
      <c r="P223" t="s">
        <v>2448</v>
      </c>
      <c r="T223" t="s">
        <v>458</v>
      </c>
      <c r="U223" t="s">
        <v>501</v>
      </c>
      <c r="V223" t="s">
        <v>237</v>
      </c>
      <c r="W223">
        <v>0.1</v>
      </c>
      <c r="X223">
        <v>0.1</v>
      </c>
      <c r="Y223" t="s">
        <v>349</v>
      </c>
      <c r="Z223" t="s">
        <v>346</v>
      </c>
      <c r="AA223" t="s">
        <v>340</v>
      </c>
      <c r="AB223" t="s">
        <v>347</v>
      </c>
      <c r="AC223" t="s">
        <v>340</v>
      </c>
      <c r="AD223" t="s">
        <v>2811</v>
      </c>
      <c r="AE223" s="1">
        <v>45889.401516203703</v>
      </c>
      <c r="CI223" t="s">
        <v>337</v>
      </c>
      <c r="CJ223" t="s">
        <v>2435</v>
      </c>
      <c r="CK223">
        <v>45891</v>
      </c>
      <c r="CL223" t="s">
        <v>2434</v>
      </c>
      <c r="CM223" t="s">
        <v>2436</v>
      </c>
      <c r="CN223">
        <v>45891</v>
      </c>
      <c r="CP223" t="s">
        <v>338</v>
      </c>
      <c r="CQ223" t="s">
        <v>2437</v>
      </c>
    </row>
    <row r="224" spans="1:95" x14ac:dyDescent="0.2">
      <c r="A224" t="s">
        <v>333</v>
      </c>
      <c r="B224">
        <v>43</v>
      </c>
      <c r="C224" s="1" t="s">
        <v>2812</v>
      </c>
      <c r="D224" t="s">
        <v>2813</v>
      </c>
      <c r="E224" t="s">
        <v>335</v>
      </c>
      <c r="F224" t="s">
        <v>342</v>
      </c>
      <c r="G224" t="s">
        <v>340</v>
      </c>
      <c r="H224" t="s">
        <v>370</v>
      </c>
      <c r="I224" t="s">
        <v>340</v>
      </c>
      <c r="J224" t="s">
        <v>344</v>
      </c>
      <c r="K224" t="s">
        <v>340</v>
      </c>
      <c r="L224">
        <v>45890</v>
      </c>
      <c r="M224" t="s">
        <v>455</v>
      </c>
      <c r="N224">
        <v>1</v>
      </c>
      <c r="O224">
        <v>1</v>
      </c>
      <c r="P224" t="s">
        <v>2448</v>
      </c>
      <c r="T224" t="s">
        <v>458</v>
      </c>
      <c r="U224" t="s">
        <v>501</v>
      </c>
      <c r="V224" t="s">
        <v>237</v>
      </c>
      <c r="W224">
        <v>0.1</v>
      </c>
      <c r="X224">
        <v>0.1</v>
      </c>
      <c r="Y224" t="s">
        <v>349</v>
      </c>
      <c r="Z224" t="s">
        <v>346</v>
      </c>
      <c r="AA224" t="s">
        <v>340</v>
      </c>
      <c r="AB224" t="s">
        <v>347</v>
      </c>
      <c r="AC224" t="s">
        <v>340</v>
      </c>
      <c r="AD224" t="s">
        <v>2814</v>
      </c>
      <c r="AE224" s="1">
        <v>45889.401516203703</v>
      </c>
      <c r="CI224" t="s">
        <v>337</v>
      </c>
      <c r="CJ224" t="s">
        <v>2435</v>
      </c>
      <c r="CK224">
        <v>45891</v>
      </c>
      <c r="CL224" t="s">
        <v>2434</v>
      </c>
      <c r="CM224" t="s">
        <v>2436</v>
      </c>
      <c r="CN224">
        <v>45891</v>
      </c>
      <c r="CP224" t="s">
        <v>338</v>
      </c>
      <c r="CQ224" t="s">
        <v>2437</v>
      </c>
    </row>
    <row r="225" spans="1:95" x14ac:dyDescent="0.2">
      <c r="A225" t="s">
        <v>333</v>
      </c>
      <c r="B225">
        <v>44</v>
      </c>
      <c r="C225" s="1" t="s">
        <v>2815</v>
      </c>
      <c r="D225" t="s">
        <v>2816</v>
      </c>
      <c r="E225" t="s">
        <v>335</v>
      </c>
      <c r="F225" t="s">
        <v>342</v>
      </c>
      <c r="G225" t="s">
        <v>340</v>
      </c>
      <c r="H225" t="s">
        <v>361</v>
      </c>
      <c r="I225" t="s">
        <v>340</v>
      </c>
      <c r="J225" t="s">
        <v>344</v>
      </c>
      <c r="K225" t="s">
        <v>340</v>
      </c>
      <c r="L225">
        <v>45890</v>
      </c>
      <c r="M225" t="s">
        <v>455</v>
      </c>
      <c r="N225">
        <v>1</v>
      </c>
      <c r="O225">
        <v>1</v>
      </c>
      <c r="P225" t="s">
        <v>2448</v>
      </c>
      <c r="T225" t="s">
        <v>458</v>
      </c>
      <c r="U225" t="s">
        <v>501</v>
      </c>
      <c r="V225" t="s">
        <v>237</v>
      </c>
      <c r="W225">
        <v>0.1</v>
      </c>
      <c r="X225">
        <v>0.1</v>
      </c>
      <c r="Y225" t="s">
        <v>349</v>
      </c>
      <c r="Z225" t="s">
        <v>346</v>
      </c>
      <c r="AA225" t="s">
        <v>340</v>
      </c>
      <c r="AB225" t="s">
        <v>347</v>
      </c>
      <c r="AC225" t="s">
        <v>340</v>
      </c>
      <c r="AD225" t="s">
        <v>2817</v>
      </c>
      <c r="AE225" s="1">
        <v>45889.401516203703</v>
      </c>
      <c r="CI225" t="s">
        <v>337</v>
      </c>
      <c r="CJ225" t="s">
        <v>2435</v>
      </c>
      <c r="CK225">
        <v>45891</v>
      </c>
      <c r="CL225" t="s">
        <v>2434</v>
      </c>
      <c r="CM225" t="s">
        <v>2436</v>
      </c>
      <c r="CN225">
        <v>45891</v>
      </c>
      <c r="CP225" t="s">
        <v>338</v>
      </c>
      <c r="CQ225" t="s">
        <v>2437</v>
      </c>
    </row>
    <row r="226" spans="1:95" x14ac:dyDescent="0.2">
      <c r="A226" t="s">
        <v>333</v>
      </c>
      <c r="B226">
        <v>45</v>
      </c>
      <c r="C226" s="1" t="s">
        <v>2818</v>
      </c>
      <c r="D226" t="s">
        <v>2819</v>
      </c>
      <c r="E226" t="s">
        <v>335</v>
      </c>
      <c r="F226" t="s">
        <v>342</v>
      </c>
      <c r="G226" t="s">
        <v>340</v>
      </c>
      <c r="H226" t="s">
        <v>350</v>
      </c>
      <c r="I226" t="s">
        <v>340</v>
      </c>
      <c r="J226" t="s">
        <v>344</v>
      </c>
      <c r="K226" t="s">
        <v>340</v>
      </c>
      <c r="L226">
        <v>45890</v>
      </c>
      <c r="M226" t="s">
        <v>455</v>
      </c>
      <c r="N226">
        <v>1</v>
      </c>
      <c r="O226">
        <v>1</v>
      </c>
      <c r="P226" t="s">
        <v>2448</v>
      </c>
      <c r="T226" t="s">
        <v>458</v>
      </c>
      <c r="U226" t="s">
        <v>2820</v>
      </c>
      <c r="W226">
        <v>0.1</v>
      </c>
      <c r="X226">
        <v>0.1</v>
      </c>
      <c r="Y226" t="s">
        <v>349</v>
      </c>
      <c r="Z226" t="s">
        <v>346</v>
      </c>
      <c r="AA226" t="s">
        <v>340</v>
      </c>
      <c r="AB226" t="s">
        <v>347</v>
      </c>
      <c r="AC226" t="s">
        <v>340</v>
      </c>
      <c r="AD226" t="s">
        <v>2821</v>
      </c>
      <c r="AE226" s="1">
        <v>45889.401516203703</v>
      </c>
      <c r="CI226" t="s">
        <v>337</v>
      </c>
      <c r="CJ226" t="s">
        <v>2435</v>
      </c>
      <c r="CK226">
        <v>45891</v>
      </c>
      <c r="CL226" t="s">
        <v>2434</v>
      </c>
      <c r="CM226" t="s">
        <v>2436</v>
      </c>
      <c r="CN226">
        <v>45891</v>
      </c>
      <c r="CP226" t="s">
        <v>338</v>
      </c>
      <c r="CQ226" t="s">
        <v>2437</v>
      </c>
    </row>
    <row r="227" spans="1:95" x14ac:dyDescent="0.2">
      <c r="A227" t="s">
        <v>333</v>
      </c>
      <c r="B227">
        <v>46</v>
      </c>
      <c r="C227" s="1" t="s">
        <v>2822</v>
      </c>
      <c r="D227" t="s">
        <v>2823</v>
      </c>
      <c r="E227" t="s">
        <v>335</v>
      </c>
      <c r="F227" t="s">
        <v>342</v>
      </c>
      <c r="G227" t="s">
        <v>340</v>
      </c>
      <c r="H227" t="s">
        <v>2824</v>
      </c>
      <c r="I227" t="s">
        <v>340</v>
      </c>
      <c r="J227" t="s">
        <v>344</v>
      </c>
      <c r="K227" t="s">
        <v>340</v>
      </c>
      <c r="L227">
        <v>45890</v>
      </c>
      <c r="M227" t="s">
        <v>455</v>
      </c>
      <c r="N227">
        <v>1</v>
      </c>
      <c r="O227">
        <v>1</v>
      </c>
      <c r="P227" t="s">
        <v>2448</v>
      </c>
      <c r="T227" t="s">
        <v>458</v>
      </c>
      <c r="U227" t="s">
        <v>501</v>
      </c>
      <c r="V227" t="s">
        <v>237</v>
      </c>
      <c r="W227">
        <v>0.1</v>
      </c>
      <c r="X227">
        <v>0.1</v>
      </c>
      <c r="Y227" t="s">
        <v>349</v>
      </c>
      <c r="Z227" t="s">
        <v>346</v>
      </c>
      <c r="AA227" t="s">
        <v>340</v>
      </c>
      <c r="AB227" t="s">
        <v>347</v>
      </c>
      <c r="AC227" t="s">
        <v>340</v>
      </c>
      <c r="AD227" t="s">
        <v>2825</v>
      </c>
      <c r="AE227" s="1">
        <v>45889.401516203703</v>
      </c>
      <c r="CI227" t="s">
        <v>337</v>
      </c>
      <c r="CJ227" t="s">
        <v>2435</v>
      </c>
      <c r="CK227">
        <v>45891</v>
      </c>
      <c r="CL227" t="s">
        <v>2434</v>
      </c>
      <c r="CM227" t="s">
        <v>2436</v>
      </c>
      <c r="CN227">
        <v>45891</v>
      </c>
      <c r="CP227" t="s">
        <v>338</v>
      </c>
      <c r="CQ227" t="s">
        <v>2437</v>
      </c>
    </row>
    <row r="228" spans="1:95" x14ac:dyDescent="0.2">
      <c r="A228" t="s">
        <v>333</v>
      </c>
      <c r="B228">
        <v>47</v>
      </c>
      <c r="C228" s="1" t="s">
        <v>2826</v>
      </c>
      <c r="D228" t="s">
        <v>2827</v>
      </c>
      <c r="E228" t="s">
        <v>335</v>
      </c>
      <c r="F228" t="s">
        <v>342</v>
      </c>
      <c r="G228" t="s">
        <v>340</v>
      </c>
      <c r="H228" t="s">
        <v>358</v>
      </c>
      <c r="I228" t="s">
        <v>340</v>
      </c>
      <c r="J228" t="s">
        <v>344</v>
      </c>
      <c r="K228" t="s">
        <v>340</v>
      </c>
      <c r="L228">
        <v>45890</v>
      </c>
      <c r="M228" t="s">
        <v>455</v>
      </c>
      <c r="N228">
        <v>1</v>
      </c>
      <c r="O228">
        <v>1</v>
      </c>
      <c r="P228" t="s">
        <v>2448</v>
      </c>
      <c r="T228" t="s">
        <v>458</v>
      </c>
      <c r="U228" t="s">
        <v>2828</v>
      </c>
      <c r="W228">
        <v>24</v>
      </c>
      <c r="X228">
        <v>24</v>
      </c>
      <c r="Y228" t="s">
        <v>349</v>
      </c>
      <c r="Z228" t="s">
        <v>346</v>
      </c>
      <c r="AA228" t="s">
        <v>340</v>
      </c>
      <c r="AB228" t="s">
        <v>347</v>
      </c>
      <c r="AC228" t="s">
        <v>340</v>
      </c>
      <c r="AD228" t="s">
        <v>2829</v>
      </c>
      <c r="AE228" s="1">
        <v>45889.702013888891</v>
      </c>
      <c r="CI228" t="s">
        <v>337</v>
      </c>
      <c r="CJ228" t="s">
        <v>2435</v>
      </c>
      <c r="CK228">
        <v>45891</v>
      </c>
      <c r="CL228" t="s">
        <v>2434</v>
      </c>
      <c r="CM228" t="s">
        <v>2436</v>
      </c>
      <c r="CN228">
        <v>45891</v>
      </c>
      <c r="CP228" t="s">
        <v>338</v>
      </c>
      <c r="CQ228" t="s">
        <v>2437</v>
      </c>
    </row>
    <row r="229" spans="1:95" x14ac:dyDescent="0.2">
      <c r="A229" t="s">
        <v>333</v>
      </c>
      <c r="B229">
        <v>48</v>
      </c>
      <c r="C229" s="1" t="s">
        <v>2830</v>
      </c>
      <c r="D229" t="s">
        <v>2831</v>
      </c>
      <c r="E229" t="s">
        <v>335</v>
      </c>
      <c r="F229" t="s">
        <v>342</v>
      </c>
      <c r="G229" t="s">
        <v>340</v>
      </c>
      <c r="H229" t="s">
        <v>360</v>
      </c>
      <c r="I229" t="s">
        <v>340</v>
      </c>
      <c r="J229" t="s">
        <v>344</v>
      </c>
      <c r="K229" t="s">
        <v>340</v>
      </c>
      <c r="L229">
        <v>45890</v>
      </c>
      <c r="M229" t="s">
        <v>455</v>
      </c>
      <c r="N229">
        <v>1</v>
      </c>
      <c r="O229">
        <v>1</v>
      </c>
      <c r="P229" t="s">
        <v>2448</v>
      </c>
      <c r="T229" t="s">
        <v>458</v>
      </c>
      <c r="U229" t="s">
        <v>2832</v>
      </c>
      <c r="W229">
        <v>32</v>
      </c>
      <c r="X229">
        <v>32</v>
      </c>
      <c r="Y229" t="s">
        <v>349</v>
      </c>
      <c r="Z229" t="s">
        <v>346</v>
      </c>
      <c r="AA229" t="s">
        <v>340</v>
      </c>
      <c r="AB229" t="s">
        <v>347</v>
      </c>
      <c r="AC229" t="s">
        <v>340</v>
      </c>
      <c r="AD229" t="s">
        <v>2833</v>
      </c>
      <c r="AE229" s="1">
        <v>45889.702013888891</v>
      </c>
      <c r="CI229" t="s">
        <v>337</v>
      </c>
      <c r="CJ229" t="s">
        <v>2435</v>
      </c>
      <c r="CK229">
        <v>45891</v>
      </c>
      <c r="CL229" t="s">
        <v>2434</v>
      </c>
      <c r="CM229" t="s">
        <v>2436</v>
      </c>
      <c r="CN229">
        <v>45891</v>
      </c>
      <c r="CP229" t="s">
        <v>338</v>
      </c>
      <c r="CQ229" t="s">
        <v>2437</v>
      </c>
    </row>
    <row r="230" spans="1:95" x14ac:dyDescent="0.2">
      <c r="A230" t="s">
        <v>333</v>
      </c>
      <c r="B230">
        <v>49</v>
      </c>
      <c r="C230" s="1" t="s">
        <v>2834</v>
      </c>
      <c r="D230" t="s">
        <v>2835</v>
      </c>
      <c r="E230" t="s">
        <v>335</v>
      </c>
      <c r="F230" t="s">
        <v>342</v>
      </c>
      <c r="G230" t="s">
        <v>340</v>
      </c>
      <c r="H230" t="s">
        <v>364</v>
      </c>
      <c r="I230" t="s">
        <v>340</v>
      </c>
      <c r="J230" t="s">
        <v>344</v>
      </c>
      <c r="K230" t="s">
        <v>340</v>
      </c>
      <c r="L230">
        <v>45890</v>
      </c>
      <c r="M230" t="s">
        <v>455</v>
      </c>
      <c r="N230">
        <v>1</v>
      </c>
      <c r="O230">
        <v>1</v>
      </c>
      <c r="P230" t="s">
        <v>2448</v>
      </c>
      <c r="T230" t="s">
        <v>458</v>
      </c>
      <c r="U230" t="s">
        <v>501</v>
      </c>
      <c r="V230" t="s">
        <v>237</v>
      </c>
      <c r="W230">
        <v>0.1</v>
      </c>
      <c r="X230">
        <v>0.1</v>
      </c>
      <c r="Y230" t="s">
        <v>349</v>
      </c>
      <c r="Z230" t="s">
        <v>346</v>
      </c>
      <c r="AA230" t="s">
        <v>340</v>
      </c>
      <c r="AB230" t="s">
        <v>347</v>
      </c>
      <c r="AC230" t="s">
        <v>340</v>
      </c>
      <c r="AD230" t="s">
        <v>2836</v>
      </c>
      <c r="AE230" s="1">
        <v>45889.401516203703</v>
      </c>
      <c r="CI230" t="s">
        <v>337</v>
      </c>
      <c r="CJ230" t="s">
        <v>2435</v>
      </c>
      <c r="CK230">
        <v>45891</v>
      </c>
      <c r="CL230" t="s">
        <v>2434</v>
      </c>
      <c r="CM230" t="s">
        <v>2436</v>
      </c>
      <c r="CN230">
        <v>45891</v>
      </c>
      <c r="CP230" t="s">
        <v>338</v>
      </c>
      <c r="CQ230" t="s">
        <v>2437</v>
      </c>
    </row>
    <row r="231" spans="1:95" x14ac:dyDescent="0.2">
      <c r="A231" t="s">
        <v>333</v>
      </c>
      <c r="B231">
        <v>50</v>
      </c>
      <c r="C231" s="1" t="s">
        <v>2837</v>
      </c>
      <c r="D231" t="s">
        <v>2838</v>
      </c>
      <c r="E231" t="s">
        <v>335</v>
      </c>
      <c r="F231" t="s">
        <v>342</v>
      </c>
      <c r="G231" t="s">
        <v>340</v>
      </c>
      <c r="H231" t="s">
        <v>353</v>
      </c>
      <c r="I231" t="s">
        <v>340</v>
      </c>
      <c r="J231" t="s">
        <v>344</v>
      </c>
      <c r="K231" t="s">
        <v>340</v>
      </c>
      <c r="L231">
        <v>45890</v>
      </c>
      <c r="M231" t="s">
        <v>455</v>
      </c>
      <c r="N231">
        <v>1</v>
      </c>
      <c r="O231">
        <v>1</v>
      </c>
      <c r="P231" t="s">
        <v>2448</v>
      </c>
      <c r="T231" t="s">
        <v>458</v>
      </c>
      <c r="U231" t="s">
        <v>500</v>
      </c>
      <c r="W231">
        <v>0.4</v>
      </c>
      <c r="X231">
        <v>0.4</v>
      </c>
      <c r="Y231" t="s">
        <v>349</v>
      </c>
      <c r="Z231" t="s">
        <v>346</v>
      </c>
      <c r="AA231" t="s">
        <v>340</v>
      </c>
      <c r="AB231" t="s">
        <v>347</v>
      </c>
      <c r="AC231" t="s">
        <v>340</v>
      </c>
      <c r="AD231" t="s">
        <v>2839</v>
      </c>
      <c r="AE231" s="1">
        <v>45889.401516203703</v>
      </c>
      <c r="CI231" t="s">
        <v>337</v>
      </c>
      <c r="CJ231" t="s">
        <v>2435</v>
      </c>
      <c r="CK231">
        <v>45891</v>
      </c>
      <c r="CL231" t="s">
        <v>2434</v>
      </c>
      <c r="CM231" t="s">
        <v>2436</v>
      </c>
      <c r="CN231">
        <v>45891</v>
      </c>
      <c r="CP231" t="s">
        <v>338</v>
      </c>
      <c r="CQ231" t="s">
        <v>2437</v>
      </c>
    </row>
    <row r="232" spans="1:95" x14ac:dyDescent="0.2">
      <c r="A232" t="s">
        <v>333</v>
      </c>
      <c r="B232">
        <v>51</v>
      </c>
      <c r="C232" s="1" t="s">
        <v>2840</v>
      </c>
      <c r="D232" t="s">
        <v>2841</v>
      </c>
      <c r="E232" t="s">
        <v>335</v>
      </c>
      <c r="F232" t="s">
        <v>342</v>
      </c>
      <c r="G232" t="s">
        <v>340</v>
      </c>
      <c r="H232" t="s">
        <v>363</v>
      </c>
      <c r="I232" t="s">
        <v>340</v>
      </c>
      <c r="J232" t="s">
        <v>344</v>
      </c>
      <c r="K232" t="s">
        <v>340</v>
      </c>
      <c r="L232">
        <v>45890</v>
      </c>
      <c r="M232" t="s">
        <v>455</v>
      </c>
      <c r="N232">
        <v>1</v>
      </c>
      <c r="O232">
        <v>1</v>
      </c>
      <c r="P232" t="s">
        <v>2448</v>
      </c>
      <c r="T232" t="s">
        <v>458</v>
      </c>
      <c r="U232" t="s">
        <v>501</v>
      </c>
      <c r="V232" t="s">
        <v>237</v>
      </c>
      <c r="W232">
        <v>0.1</v>
      </c>
      <c r="X232">
        <v>0.1</v>
      </c>
      <c r="Y232" t="s">
        <v>349</v>
      </c>
      <c r="Z232" t="s">
        <v>346</v>
      </c>
      <c r="AA232" t="s">
        <v>340</v>
      </c>
      <c r="AB232" t="s">
        <v>347</v>
      </c>
      <c r="AC232" t="s">
        <v>340</v>
      </c>
      <c r="AD232" t="s">
        <v>2842</v>
      </c>
      <c r="AE232" s="1">
        <v>45889.401516203703</v>
      </c>
      <c r="CI232" t="s">
        <v>337</v>
      </c>
      <c r="CJ232" t="s">
        <v>2435</v>
      </c>
      <c r="CK232">
        <v>45891</v>
      </c>
      <c r="CL232" t="s">
        <v>2434</v>
      </c>
      <c r="CM232" t="s">
        <v>2436</v>
      </c>
      <c r="CN232">
        <v>45891</v>
      </c>
      <c r="CP232" t="s">
        <v>338</v>
      </c>
      <c r="CQ232" t="s">
        <v>2437</v>
      </c>
    </row>
    <row r="233" spans="1:95" x14ac:dyDescent="0.2">
      <c r="A233" t="s">
        <v>333</v>
      </c>
      <c r="B233">
        <v>52</v>
      </c>
      <c r="C233" s="1" t="s">
        <v>2843</v>
      </c>
      <c r="D233" t="s">
        <v>2844</v>
      </c>
      <c r="E233" t="s">
        <v>335</v>
      </c>
      <c r="F233" t="s">
        <v>342</v>
      </c>
      <c r="G233" t="s">
        <v>340</v>
      </c>
      <c r="H233" t="s">
        <v>352</v>
      </c>
      <c r="I233" t="s">
        <v>340</v>
      </c>
      <c r="J233" t="s">
        <v>344</v>
      </c>
      <c r="K233" t="s">
        <v>340</v>
      </c>
      <c r="L233">
        <v>45890</v>
      </c>
      <c r="M233" t="s">
        <v>455</v>
      </c>
      <c r="N233">
        <v>1</v>
      </c>
      <c r="O233">
        <v>1</v>
      </c>
      <c r="P233" t="s">
        <v>2448</v>
      </c>
      <c r="T233" t="s">
        <v>458</v>
      </c>
      <c r="U233" t="s">
        <v>2845</v>
      </c>
      <c r="W233">
        <v>0.2</v>
      </c>
      <c r="X233">
        <v>0.2</v>
      </c>
      <c r="Y233" t="s">
        <v>349</v>
      </c>
      <c r="Z233" t="s">
        <v>346</v>
      </c>
      <c r="AA233" t="s">
        <v>340</v>
      </c>
      <c r="AB233" t="s">
        <v>347</v>
      </c>
      <c r="AC233" t="s">
        <v>340</v>
      </c>
      <c r="AD233" t="s">
        <v>2846</v>
      </c>
      <c r="AE233" s="1">
        <v>45889.401516203703</v>
      </c>
      <c r="CI233" t="s">
        <v>337</v>
      </c>
      <c r="CJ233" t="s">
        <v>2435</v>
      </c>
      <c r="CK233">
        <v>45891</v>
      </c>
      <c r="CL233" t="s">
        <v>2434</v>
      </c>
      <c r="CM233" t="s">
        <v>2436</v>
      </c>
      <c r="CN233">
        <v>45891</v>
      </c>
      <c r="CP233" t="s">
        <v>338</v>
      </c>
      <c r="CQ233" t="s">
        <v>2437</v>
      </c>
    </row>
    <row r="234" spans="1:95" x14ac:dyDescent="0.2">
      <c r="A234" t="s">
        <v>333</v>
      </c>
      <c r="B234">
        <v>53</v>
      </c>
      <c r="C234" s="1" t="s">
        <v>2847</v>
      </c>
      <c r="D234" t="s">
        <v>2848</v>
      </c>
      <c r="E234" t="s">
        <v>335</v>
      </c>
      <c r="F234" t="s">
        <v>342</v>
      </c>
      <c r="G234" t="s">
        <v>340</v>
      </c>
      <c r="H234" t="s">
        <v>357</v>
      </c>
      <c r="I234" t="s">
        <v>340</v>
      </c>
      <c r="J234" t="s">
        <v>344</v>
      </c>
      <c r="K234" t="s">
        <v>340</v>
      </c>
      <c r="L234">
        <v>45890</v>
      </c>
      <c r="M234" t="s">
        <v>455</v>
      </c>
      <c r="N234">
        <v>1</v>
      </c>
      <c r="O234">
        <v>1</v>
      </c>
      <c r="P234" t="s">
        <v>2448</v>
      </c>
      <c r="T234" t="s">
        <v>458</v>
      </c>
      <c r="U234" t="s">
        <v>2849</v>
      </c>
      <c r="W234">
        <v>0.6</v>
      </c>
      <c r="X234">
        <v>0.6</v>
      </c>
      <c r="Y234" t="s">
        <v>349</v>
      </c>
      <c r="Z234" t="s">
        <v>346</v>
      </c>
      <c r="AA234" t="s">
        <v>340</v>
      </c>
      <c r="AB234" t="s">
        <v>347</v>
      </c>
      <c r="AC234" t="s">
        <v>340</v>
      </c>
      <c r="AD234" t="s">
        <v>2850</v>
      </c>
      <c r="AE234" s="1">
        <v>45889.401516203703</v>
      </c>
      <c r="CI234" t="s">
        <v>337</v>
      </c>
      <c r="CJ234" t="s">
        <v>2435</v>
      </c>
      <c r="CK234">
        <v>45891</v>
      </c>
      <c r="CL234" t="s">
        <v>2434</v>
      </c>
      <c r="CM234" t="s">
        <v>2436</v>
      </c>
      <c r="CN234">
        <v>45891</v>
      </c>
      <c r="CP234" t="s">
        <v>338</v>
      </c>
      <c r="CQ234" t="s">
        <v>2437</v>
      </c>
    </row>
    <row r="235" spans="1:95" x14ac:dyDescent="0.2">
      <c r="A235" t="s">
        <v>333</v>
      </c>
      <c r="B235">
        <v>54</v>
      </c>
      <c r="C235" s="1" t="s">
        <v>2851</v>
      </c>
      <c r="D235" t="s">
        <v>2852</v>
      </c>
      <c r="E235" t="s">
        <v>335</v>
      </c>
      <c r="F235" t="s">
        <v>342</v>
      </c>
      <c r="G235" t="s">
        <v>340</v>
      </c>
      <c r="H235" t="s">
        <v>371</v>
      </c>
      <c r="I235" t="s">
        <v>340</v>
      </c>
      <c r="J235" t="s">
        <v>344</v>
      </c>
      <c r="K235" t="s">
        <v>340</v>
      </c>
      <c r="L235">
        <v>45890</v>
      </c>
      <c r="M235" t="s">
        <v>455</v>
      </c>
      <c r="N235">
        <v>1</v>
      </c>
      <c r="O235">
        <v>1</v>
      </c>
      <c r="P235" t="s">
        <v>2448</v>
      </c>
      <c r="T235" t="s">
        <v>458</v>
      </c>
      <c r="U235" t="s">
        <v>501</v>
      </c>
      <c r="V235" t="s">
        <v>237</v>
      </c>
      <c r="W235">
        <v>0.1</v>
      </c>
      <c r="X235">
        <v>0.1</v>
      </c>
      <c r="Y235" t="s">
        <v>349</v>
      </c>
      <c r="Z235" t="s">
        <v>346</v>
      </c>
      <c r="AA235" t="s">
        <v>340</v>
      </c>
      <c r="AB235" t="s">
        <v>347</v>
      </c>
      <c r="AC235" t="s">
        <v>340</v>
      </c>
      <c r="AD235" t="s">
        <v>2853</v>
      </c>
      <c r="AE235" s="1">
        <v>45889.401516203703</v>
      </c>
      <c r="CI235" t="s">
        <v>337</v>
      </c>
      <c r="CJ235" t="s">
        <v>2435</v>
      </c>
      <c r="CK235">
        <v>45891</v>
      </c>
      <c r="CL235" t="s">
        <v>2434</v>
      </c>
      <c r="CM235" t="s">
        <v>2436</v>
      </c>
      <c r="CN235">
        <v>45891</v>
      </c>
      <c r="CP235" t="s">
        <v>338</v>
      </c>
      <c r="CQ235" t="s">
        <v>2437</v>
      </c>
    </row>
    <row r="236" spans="1:95" x14ac:dyDescent="0.2">
      <c r="A236" t="s">
        <v>333</v>
      </c>
      <c r="B236">
        <v>55</v>
      </c>
      <c r="C236" s="1" t="s">
        <v>2854</v>
      </c>
      <c r="D236" t="s">
        <v>2855</v>
      </c>
      <c r="E236" t="s">
        <v>335</v>
      </c>
      <c r="F236" t="s">
        <v>342</v>
      </c>
      <c r="G236" t="s">
        <v>340</v>
      </c>
      <c r="H236" t="s">
        <v>365</v>
      </c>
      <c r="I236" t="s">
        <v>340</v>
      </c>
      <c r="J236" t="s">
        <v>344</v>
      </c>
      <c r="K236" t="s">
        <v>340</v>
      </c>
      <c r="L236">
        <v>45890</v>
      </c>
      <c r="M236" t="s">
        <v>455</v>
      </c>
      <c r="N236">
        <v>1</v>
      </c>
      <c r="O236">
        <v>1</v>
      </c>
      <c r="P236" t="s">
        <v>2448</v>
      </c>
      <c r="T236" t="s">
        <v>458</v>
      </c>
      <c r="U236" t="s">
        <v>500</v>
      </c>
      <c r="W236">
        <v>0.4</v>
      </c>
      <c r="X236">
        <v>0.4</v>
      </c>
      <c r="Y236" t="s">
        <v>349</v>
      </c>
      <c r="Z236" t="s">
        <v>346</v>
      </c>
      <c r="AA236" t="s">
        <v>340</v>
      </c>
      <c r="AB236" t="s">
        <v>347</v>
      </c>
      <c r="AC236" t="s">
        <v>340</v>
      </c>
      <c r="AD236" t="s">
        <v>2856</v>
      </c>
      <c r="AE236" s="1">
        <v>45889.401516203703</v>
      </c>
      <c r="CI236" t="s">
        <v>337</v>
      </c>
      <c r="CJ236" t="s">
        <v>2435</v>
      </c>
      <c r="CK236">
        <v>45891</v>
      </c>
      <c r="CL236" t="s">
        <v>2434</v>
      </c>
      <c r="CM236" t="s">
        <v>2436</v>
      </c>
      <c r="CN236">
        <v>45891</v>
      </c>
      <c r="CP236" t="s">
        <v>338</v>
      </c>
      <c r="CQ236" t="s">
        <v>2437</v>
      </c>
    </row>
    <row r="237" spans="1:95" x14ac:dyDescent="0.2">
      <c r="A237" t="s">
        <v>333</v>
      </c>
      <c r="B237">
        <v>56</v>
      </c>
      <c r="C237" s="1" t="s">
        <v>2857</v>
      </c>
      <c r="D237" t="s">
        <v>2858</v>
      </c>
      <c r="E237" t="s">
        <v>335</v>
      </c>
      <c r="F237" t="s">
        <v>342</v>
      </c>
      <c r="G237" t="s">
        <v>340</v>
      </c>
      <c r="H237" t="s">
        <v>367</v>
      </c>
      <c r="I237" t="s">
        <v>340</v>
      </c>
      <c r="J237" t="s">
        <v>344</v>
      </c>
      <c r="K237" t="s">
        <v>340</v>
      </c>
      <c r="L237">
        <v>45890</v>
      </c>
      <c r="M237" t="s">
        <v>455</v>
      </c>
      <c r="N237">
        <v>1</v>
      </c>
      <c r="O237">
        <v>1</v>
      </c>
      <c r="P237" t="s">
        <v>2448</v>
      </c>
      <c r="T237" t="s">
        <v>458</v>
      </c>
      <c r="U237" t="s">
        <v>2859</v>
      </c>
      <c r="W237">
        <v>0.5</v>
      </c>
      <c r="X237">
        <v>0.5</v>
      </c>
      <c r="Y237" t="s">
        <v>349</v>
      </c>
      <c r="Z237" t="s">
        <v>346</v>
      </c>
      <c r="AA237" t="s">
        <v>340</v>
      </c>
      <c r="AB237" t="s">
        <v>347</v>
      </c>
      <c r="AC237" t="s">
        <v>340</v>
      </c>
      <c r="AD237" t="s">
        <v>2860</v>
      </c>
      <c r="AE237" s="1">
        <v>45889.402303240742</v>
      </c>
      <c r="CI237" t="s">
        <v>337</v>
      </c>
      <c r="CJ237" t="s">
        <v>2435</v>
      </c>
      <c r="CK237">
        <v>45891</v>
      </c>
      <c r="CL237" t="s">
        <v>2434</v>
      </c>
      <c r="CM237" t="s">
        <v>2436</v>
      </c>
      <c r="CN237">
        <v>45891</v>
      </c>
      <c r="CP237" t="s">
        <v>338</v>
      </c>
      <c r="CQ237" t="s">
        <v>2437</v>
      </c>
    </row>
    <row r="238" spans="1:95" x14ac:dyDescent="0.2">
      <c r="A238" t="s">
        <v>333</v>
      </c>
      <c r="B238">
        <v>57</v>
      </c>
      <c r="C238" s="1" t="s">
        <v>2861</v>
      </c>
      <c r="D238" t="s">
        <v>2862</v>
      </c>
      <c r="E238" t="s">
        <v>335</v>
      </c>
      <c r="F238" t="s">
        <v>342</v>
      </c>
      <c r="G238" t="s">
        <v>340</v>
      </c>
      <c r="H238" t="s">
        <v>366</v>
      </c>
      <c r="I238" t="s">
        <v>340</v>
      </c>
      <c r="J238" t="s">
        <v>344</v>
      </c>
      <c r="K238" t="s">
        <v>340</v>
      </c>
      <c r="L238">
        <v>45890</v>
      </c>
      <c r="M238" t="s">
        <v>455</v>
      </c>
      <c r="N238">
        <v>1</v>
      </c>
      <c r="O238">
        <v>1</v>
      </c>
      <c r="P238" t="s">
        <v>2448</v>
      </c>
      <c r="T238" t="s">
        <v>458</v>
      </c>
      <c r="U238" t="s">
        <v>501</v>
      </c>
      <c r="V238" t="s">
        <v>237</v>
      </c>
      <c r="W238">
        <v>0.1</v>
      </c>
      <c r="X238">
        <v>0.1</v>
      </c>
      <c r="Y238" t="s">
        <v>349</v>
      </c>
      <c r="Z238" t="s">
        <v>346</v>
      </c>
      <c r="AA238" t="s">
        <v>340</v>
      </c>
      <c r="AB238" t="s">
        <v>347</v>
      </c>
      <c r="AC238" t="s">
        <v>340</v>
      </c>
      <c r="AD238" t="s">
        <v>2863</v>
      </c>
      <c r="AE238" s="1">
        <v>45889.401516203703</v>
      </c>
      <c r="CI238" t="s">
        <v>337</v>
      </c>
      <c r="CJ238" t="s">
        <v>2435</v>
      </c>
      <c r="CK238">
        <v>45891</v>
      </c>
      <c r="CL238" t="s">
        <v>2434</v>
      </c>
      <c r="CM238" t="s">
        <v>2436</v>
      </c>
      <c r="CN238">
        <v>45891</v>
      </c>
      <c r="CP238" t="s">
        <v>338</v>
      </c>
      <c r="CQ238" t="s">
        <v>2437</v>
      </c>
    </row>
    <row r="239" spans="1:95" x14ac:dyDescent="0.2">
      <c r="A239" t="s">
        <v>333</v>
      </c>
      <c r="B239">
        <v>58</v>
      </c>
      <c r="C239" s="1" t="s">
        <v>2864</v>
      </c>
      <c r="D239" t="s">
        <v>2865</v>
      </c>
      <c r="E239" t="s">
        <v>335</v>
      </c>
      <c r="F239" t="s">
        <v>342</v>
      </c>
      <c r="G239" t="s">
        <v>340</v>
      </c>
      <c r="H239" t="s">
        <v>354</v>
      </c>
      <c r="I239" t="s">
        <v>340</v>
      </c>
      <c r="J239" t="s">
        <v>344</v>
      </c>
      <c r="K239" t="s">
        <v>340</v>
      </c>
      <c r="L239">
        <v>45890</v>
      </c>
      <c r="M239" t="s">
        <v>455</v>
      </c>
      <c r="N239">
        <v>1</v>
      </c>
      <c r="O239">
        <v>1</v>
      </c>
      <c r="P239" t="s">
        <v>2448</v>
      </c>
      <c r="T239" t="s">
        <v>458</v>
      </c>
      <c r="U239" t="s">
        <v>502</v>
      </c>
      <c r="W239">
        <v>1.3</v>
      </c>
      <c r="X239">
        <v>1.3</v>
      </c>
      <c r="Y239" t="s">
        <v>349</v>
      </c>
      <c r="Z239" t="s">
        <v>346</v>
      </c>
      <c r="AA239" t="s">
        <v>340</v>
      </c>
      <c r="AB239" t="s">
        <v>347</v>
      </c>
      <c r="AC239" t="s">
        <v>340</v>
      </c>
      <c r="AD239" t="s">
        <v>2866</v>
      </c>
      <c r="AE239" s="1">
        <v>45889.401516203703</v>
      </c>
      <c r="CI239" t="s">
        <v>337</v>
      </c>
      <c r="CJ239" t="s">
        <v>2435</v>
      </c>
      <c r="CK239">
        <v>45891</v>
      </c>
      <c r="CL239" t="s">
        <v>2434</v>
      </c>
      <c r="CM239" t="s">
        <v>2436</v>
      </c>
      <c r="CN239">
        <v>45891</v>
      </c>
      <c r="CP239" t="s">
        <v>338</v>
      </c>
      <c r="CQ239" t="s">
        <v>2437</v>
      </c>
    </row>
    <row r="240" spans="1:95" x14ac:dyDescent="0.2">
      <c r="A240" t="s">
        <v>333</v>
      </c>
      <c r="B240">
        <v>59</v>
      </c>
      <c r="C240" s="1" t="s">
        <v>2867</v>
      </c>
      <c r="D240" t="s">
        <v>2868</v>
      </c>
      <c r="E240" t="s">
        <v>335</v>
      </c>
      <c r="F240" t="s">
        <v>342</v>
      </c>
      <c r="G240" t="s">
        <v>340</v>
      </c>
      <c r="H240" t="s">
        <v>356</v>
      </c>
      <c r="I240" t="s">
        <v>340</v>
      </c>
      <c r="J240" t="s">
        <v>344</v>
      </c>
      <c r="K240" t="s">
        <v>340</v>
      </c>
      <c r="L240">
        <v>45890</v>
      </c>
      <c r="M240" t="s">
        <v>455</v>
      </c>
      <c r="N240">
        <v>1</v>
      </c>
      <c r="O240">
        <v>1</v>
      </c>
      <c r="P240" t="s">
        <v>2448</v>
      </c>
      <c r="T240" t="s">
        <v>458</v>
      </c>
      <c r="U240" t="s">
        <v>502</v>
      </c>
      <c r="W240">
        <v>1.3</v>
      </c>
      <c r="X240">
        <v>1.3</v>
      </c>
      <c r="Y240" t="s">
        <v>349</v>
      </c>
      <c r="Z240" t="s">
        <v>346</v>
      </c>
      <c r="AA240" t="s">
        <v>340</v>
      </c>
      <c r="AB240" t="s">
        <v>347</v>
      </c>
      <c r="AC240" t="s">
        <v>340</v>
      </c>
      <c r="AD240" t="s">
        <v>2869</v>
      </c>
      <c r="AE240" s="1">
        <v>45889.402303240742</v>
      </c>
      <c r="CI240" t="s">
        <v>337</v>
      </c>
      <c r="CJ240" t="s">
        <v>2435</v>
      </c>
      <c r="CK240">
        <v>45891</v>
      </c>
      <c r="CL240" t="s">
        <v>2434</v>
      </c>
      <c r="CM240" t="s">
        <v>2436</v>
      </c>
      <c r="CN240">
        <v>45891</v>
      </c>
      <c r="CP240" t="s">
        <v>338</v>
      </c>
      <c r="CQ240" t="s">
        <v>2437</v>
      </c>
    </row>
    <row r="241" spans="1:95" x14ac:dyDescent="0.2">
      <c r="A241" t="s">
        <v>333</v>
      </c>
      <c r="B241">
        <v>60</v>
      </c>
      <c r="C241" s="1" t="s">
        <v>2870</v>
      </c>
      <c r="D241" t="s">
        <v>2871</v>
      </c>
      <c r="E241" t="s">
        <v>335</v>
      </c>
      <c r="F241" t="s">
        <v>342</v>
      </c>
      <c r="G241" t="s">
        <v>340</v>
      </c>
      <c r="H241" t="s">
        <v>355</v>
      </c>
      <c r="I241" t="s">
        <v>340</v>
      </c>
      <c r="J241" t="s">
        <v>344</v>
      </c>
      <c r="K241" t="s">
        <v>340</v>
      </c>
      <c r="L241">
        <v>45890</v>
      </c>
      <c r="M241" t="s">
        <v>455</v>
      </c>
      <c r="N241">
        <v>1</v>
      </c>
      <c r="O241">
        <v>1</v>
      </c>
      <c r="P241" t="s">
        <v>2448</v>
      </c>
      <c r="T241" t="s">
        <v>458</v>
      </c>
      <c r="U241" t="s">
        <v>501</v>
      </c>
      <c r="V241" t="s">
        <v>237</v>
      </c>
      <c r="W241">
        <v>0.1</v>
      </c>
      <c r="X241">
        <v>0.1</v>
      </c>
      <c r="Y241" t="s">
        <v>349</v>
      </c>
      <c r="Z241" t="s">
        <v>346</v>
      </c>
      <c r="AA241" t="s">
        <v>340</v>
      </c>
      <c r="AB241" t="s">
        <v>347</v>
      </c>
      <c r="AC241" t="s">
        <v>340</v>
      </c>
      <c r="AD241" t="s">
        <v>2872</v>
      </c>
      <c r="AE241" s="1">
        <v>45889.401516203703</v>
      </c>
      <c r="CI241" t="s">
        <v>337</v>
      </c>
      <c r="CJ241" t="s">
        <v>2435</v>
      </c>
      <c r="CK241">
        <v>45891</v>
      </c>
      <c r="CL241" t="s">
        <v>2434</v>
      </c>
      <c r="CM241" t="s">
        <v>2436</v>
      </c>
      <c r="CN241">
        <v>45891</v>
      </c>
      <c r="CP241" t="s">
        <v>338</v>
      </c>
      <c r="CQ241" t="s">
        <v>2437</v>
      </c>
    </row>
    <row r="242" spans="1:95" x14ac:dyDescent="0.2">
      <c r="A242" t="s">
        <v>333</v>
      </c>
      <c r="B242">
        <v>61</v>
      </c>
      <c r="C242" s="1" t="s">
        <v>2873</v>
      </c>
      <c r="D242" s="20" t="s">
        <v>2874</v>
      </c>
      <c r="E242" t="s">
        <v>335</v>
      </c>
      <c r="F242" t="s">
        <v>342</v>
      </c>
      <c r="G242" t="s">
        <v>340</v>
      </c>
      <c r="H242" t="s">
        <v>362</v>
      </c>
      <c r="I242" t="s">
        <v>340</v>
      </c>
      <c r="J242" t="s">
        <v>344</v>
      </c>
      <c r="K242" t="s">
        <v>340</v>
      </c>
      <c r="L242">
        <v>45890</v>
      </c>
      <c r="M242" t="s">
        <v>455</v>
      </c>
      <c r="N242">
        <v>1</v>
      </c>
      <c r="O242">
        <v>1</v>
      </c>
      <c r="P242" t="s">
        <v>2448</v>
      </c>
      <c r="T242" t="s">
        <v>458</v>
      </c>
      <c r="U242" t="s">
        <v>501</v>
      </c>
      <c r="V242" t="s">
        <v>237</v>
      </c>
      <c r="W242">
        <v>0.1</v>
      </c>
      <c r="X242">
        <v>0.1</v>
      </c>
      <c r="Y242" t="s">
        <v>349</v>
      </c>
      <c r="Z242" t="s">
        <v>346</v>
      </c>
      <c r="AA242" t="s">
        <v>340</v>
      </c>
      <c r="AB242" t="s">
        <v>347</v>
      </c>
      <c r="AC242" t="s">
        <v>340</v>
      </c>
      <c r="AD242" t="s">
        <v>2875</v>
      </c>
      <c r="AE242" s="1">
        <v>45889.401516203703</v>
      </c>
      <c r="CI242" t="s">
        <v>337</v>
      </c>
      <c r="CJ242" t="s">
        <v>2435</v>
      </c>
      <c r="CK242">
        <v>45891</v>
      </c>
      <c r="CL242" t="s">
        <v>2434</v>
      </c>
      <c r="CM242" t="s">
        <v>2436</v>
      </c>
      <c r="CN242">
        <v>45891</v>
      </c>
      <c r="CP242" t="s">
        <v>338</v>
      </c>
      <c r="CQ242" t="s">
        <v>2437</v>
      </c>
    </row>
    <row r="243" spans="1:95" x14ac:dyDescent="0.2">
      <c r="A243" t="s">
        <v>333</v>
      </c>
      <c r="B243">
        <v>62</v>
      </c>
      <c r="C243" s="1" t="s">
        <v>2876</v>
      </c>
      <c r="D243" t="s">
        <v>2877</v>
      </c>
      <c r="E243" t="s">
        <v>335</v>
      </c>
      <c r="F243" t="s">
        <v>342</v>
      </c>
      <c r="G243" t="s">
        <v>340</v>
      </c>
      <c r="H243" t="s">
        <v>351</v>
      </c>
      <c r="I243" t="s">
        <v>340</v>
      </c>
      <c r="J243" t="s">
        <v>344</v>
      </c>
      <c r="K243" t="s">
        <v>340</v>
      </c>
      <c r="L243">
        <v>45890</v>
      </c>
      <c r="M243" t="s">
        <v>455</v>
      </c>
      <c r="N243">
        <v>1</v>
      </c>
      <c r="O243">
        <v>1</v>
      </c>
      <c r="P243" t="s">
        <v>2448</v>
      </c>
      <c r="T243" t="s">
        <v>458</v>
      </c>
      <c r="U243" t="s">
        <v>2878</v>
      </c>
      <c r="W243">
        <v>0.3</v>
      </c>
      <c r="X243">
        <v>0.3</v>
      </c>
      <c r="Y243" t="s">
        <v>349</v>
      </c>
      <c r="Z243" t="s">
        <v>346</v>
      </c>
      <c r="AA243" t="s">
        <v>340</v>
      </c>
      <c r="AB243" t="s">
        <v>347</v>
      </c>
      <c r="AC243" t="s">
        <v>340</v>
      </c>
      <c r="AD243" t="s">
        <v>2879</v>
      </c>
      <c r="AE243" s="1">
        <v>45889.401516203703</v>
      </c>
      <c r="CI243" t="s">
        <v>337</v>
      </c>
      <c r="CJ243" t="s">
        <v>2435</v>
      </c>
      <c r="CK243">
        <v>45891</v>
      </c>
      <c r="CL243" t="s">
        <v>2434</v>
      </c>
      <c r="CM243" t="s">
        <v>2436</v>
      </c>
      <c r="CN243">
        <v>45891</v>
      </c>
      <c r="CP243" t="s">
        <v>338</v>
      </c>
      <c r="CQ243" t="s">
        <v>2437</v>
      </c>
    </row>
    <row r="244" spans="1:95" x14ac:dyDescent="0.2">
      <c r="A244" t="s">
        <v>333</v>
      </c>
      <c r="B244">
        <v>63</v>
      </c>
      <c r="C244" s="1" t="s">
        <v>2880</v>
      </c>
      <c r="D244" t="s">
        <v>2881</v>
      </c>
      <c r="E244" t="s">
        <v>335</v>
      </c>
      <c r="F244" t="s">
        <v>342</v>
      </c>
      <c r="G244" t="s">
        <v>340</v>
      </c>
      <c r="H244" t="s">
        <v>359</v>
      </c>
      <c r="I244" t="s">
        <v>340</v>
      </c>
      <c r="J244" t="s">
        <v>344</v>
      </c>
      <c r="K244" t="s">
        <v>340</v>
      </c>
      <c r="L244">
        <v>45890</v>
      </c>
      <c r="M244" t="s">
        <v>455</v>
      </c>
      <c r="N244">
        <v>1</v>
      </c>
      <c r="O244">
        <v>1</v>
      </c>
      <c r="P244" t="s">
        <v>2448</v>
      </c>
      <c r="T244" t="s">
        <v>458</v>
      </c>
      <c r="U244" t="s">
        <v>2882</v>
      </c>
      <c r="W244">
        <v>2.9</v>
      </c>
      <c r="X244">
        <v>2.9</v>
      </c>
      <c r="Y244" t="s">
        <v>349</v>
      </c>
      <c r="Z244" t="s">
        <v>346</v>
      </c>
      <c r="AA244" t="s">
        <v>340</v>
      </c>
      <c r="AB244" t="s">
        <v>347</v>
      </c>
      <c r="AC244" t="s">
        <v>340</v>
      </c>
      <c r="AD244" t="s">
        <v>2883</v>
      </c>
      <c r="AE244" s="1">
        <v>45889.401516203703</v>
      </c>
      <c r="CI244" t="s">
        <v>337</v>
      </c>
      <c r="CJ244" t="s">
        <v>2435</v>
      </c>
      <c r="CK244">
        <v>45891</v>
      </c>
      <c r="CL244" t="s">
        <v>2434</v>
      </c>
      <c r="CM244" t="s">
        <v>2436</v>
      </c>
      <c r="CN244">
        <v>45891</v>
      </c>
      <c r="CP244" t="s">
        <v>338</v>
      </c>
      <c r="CQ244" t="s">
        <v>2437</v>
      </c>
    </row>
    <row r="245" spans="1:95" x14ac:dyDescent="0.2">
      <c r="A245" t="s">
        <v>333</v>
      </c>
      <c r="B245">
        <v>64</v>
      </c>
      <c r="C245" s="1" t="s">
        <v>2884</v>
      </c>
      <c r="D245" t="s">
        <v>2885</v>
      </c>
      <c r="E245" t="s">
        <v>335</v>
      </c>
      <c r="F245" t="s">
        <v>2886</v>
      </c>
      <c r="G245" t="s">
        <v>340</v>
      </c>
      <c r="H245" t="s">
        <v>2650</v>
      </c>
      <c r="I245" t="s">
        <v>340</v>
      </c>
      <c r="J245" t="s">
        <v>344</v>
      </c>
      <c r="K245" t="s">
        <v>340</v>
      </c>
      <c r="L245">
        <v>45890</v>
      </c>
      <c r="M245" t="s">
        <v>455</v>
      </c>
      <c r="N245">
        <v>1</v>
      </c>
      <c r="O245">
        <v>1</v>
      </c>
      <c r="P245" t="s">
        <v>2448</v>
      </c>
      <c r="T245" t="s">
        <v>458</v>
      </c>
      <c r="U245" t="s">
        <v>2887</v>
      </c>
      <c r="V245" t="s">
        <v>237</v>
      </c>
      <c r="W245">
        <v>5</v>
      </c>
      <c r="X245">
        <v>5</v>
      </c>
      <c r="Y245" t="s">
        <v>2652</v>
      </c>
      <c r="Z245" t="s">
        <v>346</v>
      </c>
      <c r="AA245" t="s">
        <v>340</v>
      </c>
      <c r="AB245" t="s">
        <v>347</v>
      </c>
      <c r="AC245" t="s">
        <v>340</v>
      </c>
      <c r="AD245" t="s">
        <v>2888</v>
      </c>
      <c r="AE245" s="1">
        <v>45888.153101851851</v>
      </c>
      <c r="CI245" t="s">
        <v>337</v>
      </c>
      <c r="CJ245" t="s">
        <v>2435</v>
      </c>
      <c r="CK245">
        <v>45891</v>
      </c>
      <c r="CL245" t="s">
        <v>2434</v>
      </c>
      <c r="CM245" t="s">
        <v>2436</v>
      </c>
      <c r="CN245">
        <v>45891</v>
      </c>
      <c r="CP245" t="s">
        <v>338</v>
      </c>
      <c r="CQ245" t="s">
        <v>2437</v>
      </c>
    </row>
    <row r="246" spans="1:95" x14ac:dyDescent="0.2">
      <c r="A246" t="s">
        <v>333</v>
      </c>
      <c r="B246">
        <v>65</v>
      </c>
      <c r="C246" s="1" t="s">
        <v>2889</v>
      </c>
      <c r="D246" t="s">
        <v>2890</v>
      </c>
      <c r="E246" t="s">
        <v>335</v>
      </c>
      <c r="F246" t="s">
        <v>2891</v>
      </c>
      <c r="G246" t="s">
        <v>340</v>
      </c>
      <c r="H246" t="s">
        <v>2650</v>
      </c>
      <c r="I246" t="s">
        <v>340</v>
      </c>
      <c r="J246" t="s">
        <v>344</v>
      </c>
      <c r="K246" t="s">
        <v>340</v>
      </c>
      <c r="L246">
        <v>45890</v>
      </c>
      <c r="M246" t="s">
        <v>455</v>
      </c>
      <c r="N246">
        <v>1</v>
      </c>
      <c r="O246">
        <v>1</v>
      </c>
      <c r="P246" t="s">
        <v>2448</v>
      </c>
      <c r="T246" t="s">
        <v>458</v>
      </c>
      <c r="U246" t="s">
        <v>2887</v>
      </c>
      <c r="V246" t="s">
        <v>237</v>
      </c>
      <c r="W246">
        <v>5</v>
      </c>
      <c r="X246">
        <v>5</v>
      </c>
      <c r="Y246" t="s">
        <v>2652</v>
      </c>
      <c r="Z246" t="s">
        <v>346</v>
      </c>
      <c r="AA246" t="s">
        <v>340</v>
      </c>
      <c r="AB246" t="s">
        <v>347</v>
      </c>
      <c r="AC246" t="s">
        <v>340</v>
      </c>
      <c r="AD246" t="s">
        <v>2892</v>
      </c>
      <c r="AE246" s="1">
        <v>45888.153101851851</v>
      </c>
      <c r="CI246" t="s">
        <v>337</v>
      </c>
      <c r="CJ246" t="s">
        <v>2435</v>
      </c>
      <c r="CK246">
        <v>45891</v>
      </c>
      <c r="CL246" t="s">
        <v>2434</v>
      </c>
      <c r="CM246" t="s">
        <v>2436</v>
      </c>
      <c r="CN246">
        <v>45891</v>
      </c>
      <c r="CP246" t="s">
        <v>338</v>
      </c>
      <c r="CQ246" t="s">
        <v>2437</v>
      </c>
    </row>
    <row r="247" spans="1:95" x14ac:dyDescent="0.2">
      <c r="A247" t="s">
        <v>333</v>
      </c>
      <c r="B247">
        <v>66</v>
      </c>
      <c r="C247" s="1" t="s">
        <v>2893</v>
      </c>
      <c r="D247" t="s">
        <v>2894</v>
      </c>
      <c r="E247" t="s">
        <v>335</v>
      </c>
      <c r="F247" t="s">
        <v>2895</v>
      </c>
      <c r="G247" t="s">
        <v>340</v>
      </c>
      <c r="H247" t="s">
        <v>2650</v>
      </c>
      <c r="I247" t="s">
        <v>340</v>
      </c>
      <c r="J247" t="s">
        <v>344</v>
      </c>
      <c r="K247" t="s">
        <v>340</v>
      </c>
      <c r="L247">
        <v>45890</v>
      </c>
      <c r="M247" t="s">
        <v>455</v>
      </c>
      <c r="N247">
        <v>1</v>
      </c>
      <c r="O247">
        <v>1</v>
      </c>
      <c r="P247" t="s">
        <v>2448</v>
      </c>
      <c r="T247" t="s">
        <v>458</v>
      </c>
      <c r="U247" t="s">
        <v>2896</v>
      </c>
      <c r="W247">
        <v>8</v>
      </c>
      <c r="X247">
        <v>8</v>
      </c>
      <c r="Y247" t="s">
        <v>2652</v>
      </c>
      <c r="Z247" t="s">
        <v>346</v>
      </c>
      <c r="AA247" t="s">
        <v>340</v>
      </c>
      <c r="AB247" t="s">
        <v>347</v>
      </c>
      <c r="AC247" t="s">
        <v>340</v>
      </c>
      <c r="AD247" t="s">
        <v>2897</v>
      </c>
      <c r="AE247" s="1">
        <v>45888.153101851851</v>
      </c>
      <c r="CI247" t="s">
        <v>337</v>
      </c>
      <c r="CJ247" t="s">
        <v>2435</v>
      </c>
      <c r="CK247">
        <v>45891</v>
      </c>
      <c r="CL247" t="s">
        <v>2434</v>
      </c>
      <c r="CM247" t="s">
        <v>2436</v>
      </c>
      <c r="CN247">
        <v>45891</v>
      </c>
      <c r="CP247" t="s">
        <v>338</v>
      </c>
      <c r="CQ247" t="s">
        <v>2437</v>
      </c>
    </row>
    <row r="248" spans="1:95" x14ac:dyDescent="0.2">
      <c r="A248" t="s">
        <v>333</v>
      </c>
      <c r="B248">
        <v>67</v>
      </c>
      <c r="C248" s="1" t="s">
        <v>2898</v>
      </c>
      <c r="D248" t="s">
        <v>2899</v>
      </c>
      <c r="E248" t="s">
        <v>335</v>
      </c>
      <c r="F248" t="s">
        <v>2900</v>
      </c>
      <c r="G248" t="s">
        <v>340</v>
      </c>
      <c r="H248" t="s">
        <v>2650</v>
      </c>
      <c r="I248" t="s">
        <v>340</v>
      </c>
      <c r="J248" t="s">
        <v>344</v>
      </c>
      <c r="K248" t="s">
        <v>340</v>
      </c>
      <c r="L248">
        <v>45890</v>
      </c>
      <c r="M248" t="s">
        <v>455</v>
      </c>
      <c r="N248">
        <v>1</v>
      </c>
      <c r="O248">
        <v>1</v>
      </c>
      <c r="P248" t="s">
        <v>2448</v>
      </c>
      <c r="T248" t="s">
        <v>458</v>
      </c>
      <c r="U248" t="s">
        <v>2901</v>
      </c>
      <c r="W248">
        <v>12</v>
      </c>
      <c r="X248">
        <v>12</v>
      </c>
      <c r="Y248" t="s">
        <v>2652</v>
      </c>
      <c r="Z248" t="s">
        <v>346</v>
      </c>
      <c r="AA248" t="s">
        <v>340</v>
      </c>
      <c r="AB248" t="s">
        <v>347</v>
      </c>
      <c r="AC248" t="s">
        <v>340</v>
      </c>
      <c r="AD248" t="s">
        <v>2902</v>
      </c>
      <c r="AE248" s="1">
        <v>45888.153101851851</v>
      </c>
      <c r="CI248" t="s">
        <v>337</v>
      </c>
      <c r="CJ248" t="s">
        <v>2435</v>
      </c>
      <c r="CK248">
        <v>45891</v>
      </c>
      <c r="CL248" t="s">
        <v>2434</v>
      </c>
      <c r="CM248" t="s">
        <v>2436</v>
      </c>
      <c r="CN248">
        <v>45891</v>
      </c>
      <c r="CP248" t="s">
        <v>338</v>
      </c>
      <c r="CQ248" t="s">
        <v>2437</v>
      </c>
    </row>
    <row r="249" spans="1:95" x14ac:dyDescent="0.2">
      <c r="A249" t="s">
        <v>333</v>
      </c>
      <c r="B249">
        <v>68</v>
      </c>
      <c r="C249" s="1" t="s">
        <v>2903</v>
      </c>
      <c r="D249" t="s">
        <v>2904</v>
      </c>
      <c r="E249" t="s">
        <v>335</v>
      </c>
      <c r="F249" t="s">
        <v>2649</v>
      </c>
      <c r="G249" t="s">
        <v>340</v>
      </c>
      <c r="H249" t="s">
        <v>2650</v>
      </c>
      <c r="I249" t="s">
        <v>340</v>
      </c>
      <c r="J249" t="s">
        <v>344</v>
      </c>
      <c r="K249" t="s">
        <v>340</v>
      </c>
      <c r="L249">
        <v>45890</v>
      </c>
      <c r="M249" t="s">
        <v>455</v>
      </c>
      <c r="N249">
        <v>1</v>
      </c>
      <c r="O249">
        <v>1</v>
      </c>
      <c r="P249" t="s">
        <v>2454</v>
      </c>
      <c r="T249" t="s">
        <v>458</v>
      </c>
      <c r="U249" t="s">
        <v>2905</v>
      </c>
      <c r="W249">
        <v>130</v>
      </c>
      <c r="X249">
        <v>130</v>
      </c>
      <c r="Y249" t="s">
        <v>2652</v>
      </c>
      <c r="Z249" t="s">
        <v>346</v>
      </c>
      <c r="AA249" t="s">
        <v>340</v>
      </c>
      <c r="AB249" t="s">
        <v>347</v>
      </c>
      <c r="AC249" t="s">
        <v>340</v>
      </c>
      <c r="AD249" t="s">
        <v>2906</v>
      </c>
      <c r="AE249" s="1">
        <v>45888.152314814812</v>
      </c>
      <c r="CI249" t="s">
        <v>337</v>
      </c>
      <c r="CJ249" t="s">
        <v>2435</v>
      </c>
      <c r="CK249">
        <v>45891</v>
      </c>
      <c r="CL249" t="s">
        <v>2434</v>
      </c>
      <c r="CM249" t="s">
        <v>2436</v>
      </c>
      <c r="CN249">
        <v>45891</v>
      </c>
      <c r="CP249" t="s">
        <v>338</v>
      </c>
      <c r="CQ249" t="s">
        <v>2437</v>
      </c>
    </row>
    <row r="250" spans="1:95" x14ac:dyDescent="0.2">
      <c r="A250" t="s">
        <v>333</v>
      </c>
      <c r="B250">
        <v>69</v>
      </c>
      <c r="C250" s="1" t="s">
        <v>2907</v>
      </c>
      <c r="D250" t="s">
        <v>2908</v>
      </c>
      <c r="E250" t="s">
        <v>335</v>
      </c>
      <c r="F250" t="s">
        <v>342</v>
      </c>
      <c r="G250" t="s">
        <v>340</v>
      </c>
      <c r="H250" t="s">
        <v>2656</v>
      </c>
      <c r="I250" t="s">
        <v>340</v>
      </c>
      <c r="J250" t="s">
        <v>344</v>
      </c>
      <c r="K250" t="s">
        <v>340</v>
      </c>
      <c r="L250">
        <v>45890</v>
      </c>
      <c r="M250" t="s">
        <v>455</v>
      </c>
      <c r="N250">
        <v>1</v>
      </c>
      <c r="O250">
        <v>1</v>
      </c>
      <c r="P250" t="s">
        <v>2454</v>
      </c>
      <c r="T250" t="s">
        <v>458</v>
      </c>
      <c r="U250" t="s">
        <v>2657</v>
      </c>
      <c r="V250" t="s">
        <v>237</v>
      </c>
      <c r="W250">
        <v>1</v>
      </c>
      <c r="X250">
        <v>1</v>
      </c>
      <c r="Y250" t="s">
        <v>349</v>
      </c>
      <c r="Z250" t="s">
        <v>346</v>
      </c>
      <c r="AA250" t="s">
        <v>340</v>
      </c>
      <c r="AB250" t="s">
        <v>347</v>
      </c>
      <c r="AC250" t="s">
        <v>340</v>
      </c>
      <c r="AD250" t="s">
        <v>2909</v>
      </c>
      <c r="AE250" s="1">
        <v>45889.027372685188</v>
      </c>
      <c r="CI250" t="s">
        <v>337</v>
      </c>
      <c r="CJ250" t="s">
        <v>2435</v>
      </c>
      <c r="CK250">
        <v>45891</v>
      </c>
      <c r="CL250" t="s">
        <v>2434</v>
      </c>
      <c r="CM250" t="s">
        <v>2436</v>
      </c>
      <c r="CN250">
        <v>45891</v>
      </c>
      <c r="CP250" t="s">
        <v>338</v>
      </c>
      <c r="CQ250" t="s">
        <v>2437</v>
      </c>
    </row>
    <row r="251" spans="1:95" x14ac:dyDescent="0.2">
      <c r="A251" t="s">
        <v>333</v>
      </c>
      <c r="B251">
        <v>70</v>
      </c>
      <c r="C251" s="1" t="s">
        <v>2910</v>
      </c>
      <c r="D251" t="s">
        <v>2911</v>
      </c>
      <c r="E251" t="s">
        <v>335</v>
      </c>
      <c r="F251" t="s">
        <v>342</v>
      </c>
      <c r="G251" t="s">
        <v>340</v>
      </c>
      <c r="H251" t="s">
        <v>2661</v>
      </c>
      <c r="I251" t="s">
        <v>340</v>
      </c>
      <c r="J251" t="s">
        <v>344</v>
      </c>
      <c r="K251" t="s">
        <v>340</v>
      </c>
      <c r="L251">
        <v>45890</v>
      </c>
      <c r="M251" t="s">
        <v>455</v>
      </c>
      <c r="N251">
        <v>1</v>
      </c>
      <c r="O251">
        <v>1</v>
      </c>
      <c r="P251" t="s">
        <v>2454</v>
      </c>
      <c r="T251" t="s">
        <v>458</v>
      </c>
      <c r="U251" t="s">
        <v>2657</v>
      </c>
      <c r="V251" t="s">
        <v>237</v>
      </c>
      <c r="W251">
        <v>1</v>
      </c>
      <c r="X251">
        <v>1</v>
      </c>
      <c r="Y251" t="s">
        <v>349</v>
      </c>
      <c r="Z251" t="s">
        <v>346</v>
      </c>
      <c r="AA251" t="s">
        <v>340</v>
      </c>
      <c r="AB251" t="s">
        <v>347</v>
      </c>
      <c r="AC251" t="s">
        <v>340</v>
      </c>
      <c r="AD251" t="s">
        <v>2912</v>
      </c>
      <c r="AE251" s="1">
        <v>45889.027372685188</v>
      </c>
      <c r="CI251" t="s">
        <v>337</v>
      </c>
      <c r="CJ251" t="s">
        <v>2435</v>
      </c>
      <c r="CK251">
        <v>45891</v>
      </c>
      <c r="CL251" t="s">
        <v>2434</v>
      </c>
      <c r="CM251" t="s">
        <v>2436</v>
      </c>
      <c r="CN251">
        <v>45891</v>
      </c>
      <c r="CP251" t="s">
        <v>338</v>
      </c>
      <c r="CQ251" t="s">
        <v>2437</v>
      </c>
    </row>
    <row r="252" spans="1:95" x14ac:dyDescent="0.2">
      <c r="A252" t="s">
        <v>333</v>
      </c>
      <c r="B252">
        <v>71</v>
      </c>
      <c r="C252" s="1" t="s">
        <v>2913</v>
      </c>
      <c r="D252" t="s">
        <v>2914</v>
      </c>
      <c r="E252" t="s">
        <v>335</v>
      </c>
      <c r="F252" t="s">
        <v>342</v>
      </c>
      <c r="G252" t="s">
        <v>340</v>
      </c>
      <c r="H252" t="s">
        <v>2665</v>
      </c>
      <c r="I252" t="s">
        <v>340</v>
      </c>
      <c r="J252" t="s">
        <v>344</v>
      </c>
      <c r="K252" t="s">
        <v>340</v>
      </c>
      <c r="L252">
        <v>45890</v>
      </c>
      <c r="M252" t="s">
        <v>455</v>
      </c>
      <c r="N252">
        <v>1</v>
      </c>
      <c r="O252">
        <v>1</v>
      </c>
      <c r="P252" t="s">
        <v>2454</v>
      </c>
      <c r="T252" t="s">
        <v>458</v>
      </c>
      <c r="U252" t="s">
        <v>2915</v>
      </c>
      <c r="W252">
        <v>2.6</v>
      </c>
      <c r="X252">
        <v>2.6</v>
      </c>
      <c r="Y252" t="s">
        <v>349</v>
      </c>
      <c r="Z252" t="s">
        <v>346</v>
      </c>
      <c r="AA252" t="s">
        <v>340</v>
      </c>
      <c r="AB252" t="s">
        <v>347</v>
      </c>
      <c r="AC252" t="s">
        <v>340</v>
      </c>
      <c r="AD252" t="s">
        <v>2916</v>
      </c>
      <c r="AE252" s="1">
        <v>45889.027372685188</v>
      </c>
      <c r="CI252" t="s">
        <v>337</v>
      </c>
      <c r="CJ252" t="s">
        <v>2435</v>
      </c>
      <c r="CK252">
        <v>45891</v>
      </c>
      <c r="CL252" t="s">
        <v>2434</v>
      </c>
      <c r="CM252" t="s">
        <v>2436</v>
      </c>
      <c r="CN252">
        <v>45891</v>
      </c>
      <c r="CP252" t="s">
        <v>338</v>
      </c>
      <c r="CQ252" t="s">
        <v>2437</v>
      </c>
    </row>
    <row r="253" spans="1:95" x14ac:dyDescent="0.2">
      <c r="A253" t="s">
        <v>333</v>
      </c>
      <c r="B253">
        <v>72</v>
      </c>
      <c r="C253" s="1" t="s">
        <v>2917</v>
      </c>
      <c r="D253" t="s">
        <v>2918</v>
      </c>
      <c r="E253" t="s">
        <v>335</v>
      </c>
      <c r="F253" t="s">
        <v>342</v>
      </c>
      <c r="G253" t="s">
        <v>340</v>
      </c>
      <c r="H253" t="s">
        <v>2669</v>
      </c>
      <c r="I253" t="s">
        <v>340</v>
      </c>
      <c r="J253" t="s">
        <v>344</v>
      </c>
      <c r="K253" t="s">
        <v>340</v>
      </c>
      <c r="L253">
        <v>45890</v>
      </c>
      <c r="M253" t="s">
        <v>455</v>
      </c>
      <c r="N253">
        <v>1</v>
      </c>
      <c r="O253">
        <v>1</v>
      </c>
      <c r="P253" t="s">
        <v>2454</v>
      </c>
      <c r="T253" t="s">
        <v>458</v>
      </c>
      <c r="U253" t="s">
        <v>2657</v>
      </c>
      <c r="V253" t="s">
        <v>237</v>
      </c>
      <c r="W253">
        <v>1</v>
      </c>
      <c r="X253">
        <v>1</v>
      </c>
      <c r="Y253" t="s">
        <v>349</v>
      </c>
      <c r="Z253" t="s">
        <v>346</v>
      </c>
      <c r="AA253" t="s">
        <v>340</v>
      </c>
      <c r="AB253" t="s">
        <v>347</v>
      </c>
      <c r="AC253" t="s">
        <v>340</v>
      </c>
      <c r="AD253" t="s">
        <v>2919</v>
      </c>
      <c r="AE253" s="1">
        <v>45889.027372685188</v>
      </c>
      <c r="CI253" t="s">
        <v>337</v>
      </c>
      <c r="CJ253" t="s">
        <v>2435</v>
      </c>
      <c r="CK253">
        <v>45891</v>
      </c>
      <c r="CL253" t="s">
        <v>2434</v>
      </c>
      <c r="CM253" t="s">
        <v>2436</v>
      </c>
      <c r="CN253">
        <v>45891</v>
      </c>
      <c r="CP253" t="s">
        <v>338</v>
      </c>
      <c r="CQ253" t="s">
        <v>2437</v>
      </c>
    </row>
    <row r="254" spans="1:95" x14ac:dyDescent="0.2">
      <c r="A254" t="s">
        <v>333</v>
      </c>
      <c r="B254">
        <v>73</v>
      </c>
      <c r="C254" s="1" t="s">
        <v>2920</v>
      </c>
      <c r="D254" t="s">
        <v>2921</v>
      </c>
      <c r="E254" t="s">
        <v>335</v>
      </c>
      <c r="F254" t="s">
        <v>342</v>
      </c>
      <c r="G254" t="s">
        <v>340</v>
      </c>
      <c r="H254" t="s">
        <v>2673</v>
      </c>
      <c r="I254" t="s">
        <v>340</v>
      </c>
      <c r="J254" t="s">
        <v>344</v>
      </c>
      <c r="K254" t="s">
        <v>340</v>
      </c>
      <c r="L254">
        <v>45890</v>
      </c>
      <c r="M254" t="s">
        <v>455</v>
      </c>
      <c r="N254">
        <v>1</v>
      </c>
      <c r="O254">
        <v>1</v>
      </c>
      <c r="P254" t="s">
        <v>2454</v>
      </c>
      <c r="T254" t="s">
        <v>458</v>
      </c>
      <c r="U254" t="s">
        <v>2922</v>
      </c>
      <c r="W254">
        <v>5.8</v>
      </c>
      <c r="X254">
        <v>5.8</v>
      </c>
      <c r="Y254" t="s">
        <v>349</v>
      </c>
      <c r="Z254" t="s">
        <v>346</v>
      </c>
      <c r="AA254" t="s">
        <v>340</v>
      </c>
      <c r="AB254" t="s">
        <v>347</v>
      </c>
      <c r="AC254" t="s">
        <v>340</v>
      </c>
      <c r="AD254" t="s">
        <v>2923</v>
      </c>
      <c r="AE254" s="1">
        <v>45889.027372685188</v>
      </c>
      <c r="CI254" t="s">
        <v>337</v>
      </c>
      <c r="CJ254" t="s">
        <v>2435</v>
      </c>
      <c r="CK254">
        <v>45891</v>
      </c>
      <c r="CL254" t="s">
        <v>2434</v>
      </c>
      <c r="CM254" t="s">
        <v>2436</v>
      </c>
      <c r="CN254">
        <v>45891</v>
      </c>
      <c r="CP254" t="s">
        <v>338</v>
      </c>
      <c r="CQ254" t="s">
        <v>2437</v>
      </c>
    </row>
    <row r="255" spans="1:95" x14ac:dyDescent="0.2">
      <c r="A255" t="s">
        <v>333</v>
      </c>
      <c r="B255">
        <v>74</v>
      </c>
      <c r="C255" s="1" t="s">
        <v>2924</v>
      </c>
      <c r="D255" t="s">
        <v>2925</v>
      </c>
      <c r="E255" t="s">
        <v>335</v>
      </c>
      <c r="F255" t="s">
        <v>342</v>
      </c>
      <c r="G255" t="s">
        <v>340</v>
      </c>
      <c r="H255" t="s">
        <v>2677</v>
      </c>
      <c r="I255" t="s">
        <v>340</v>
      </c>
      <c r="J255" t="s">
        <v>344</v>
      </c>
      <c r="K255" t="s">
        <v>340</v>
      </c>
      <c r="L255">
        <v>45890</v>
      </c>
      <c r="M255" t="s">
        <v>455</v>
      </c>
      <c r="N255">
        <v>1</v>
      </c>
      <c r="O255">
        <v>1</v>
      </c>
      <c r="P255" t="s">
        <v>2454</v>
      </c>
      <c r="T255" t="s">
        <v>458</v>
      </c>
      <c r="U255" t="s">
        <v>2926</v>
      </c>
      <c r="W255">
        <v>6</v>
      </c>
      <c r="X255">
        <v>6</v>
      </c>
      <c r="Y255" t="s">
        <v>349</v>
      </c>
      <c r="Z255" t="s">
        <v>346</v>
      </c>
      <c r="AA255" t="s">
        <v>340</v>
      </c>
      <c r="AB255" t="s">
        <v>347</v>
      </c>
      <c r="AC255" t="s">
        <v>340</v>
      </c>
      <c r="AD255" t="s">
        <v>2927</v>
      </c>
      <c r="AE255" s="1">
        <v>45889.027372685188</v>
      </c>
      <c r="CI255" t="s">
        <v>337</v>
      </c>
      <c r="CJ255" t="s">
        <v>2435</v>
      </c>
      <c r="CK255">
        <v>45891</v>
      </c>
      <c r="CL255" t="s">
        <v>2434</v>
      </c>
      <c r="CM255" t="s">
        <v>2436</v>
      </c>
      <c r="CN255">
        <v>45891</v>
      </c>
      <c r="CP255" t="s">
        <v>338</v>
      </c>
      <c r="CQ255" t="s">
        <v>2437</v>
      </c>
    </row>
    <row r="256" spans="1:95" x14ac:dyDescent="0.2">
      <c r="A256" t="s">
        <v>333</v>
      </c>
      <c r="B256">
        <v>75</v>
      </c>
      <c r="C256" s="1" t="s">
        <v>2928</v>
      </c>
      <c r="D256" t="s">
        <v>2929</v>
      </c>
      <c r="E256" t="s">
        <v>335</v>
      </c>
      <c r="F256" t="s">
        <v>342</v>
      </c>
      <c r="G256" t="s">
        <v>340</v>
      </c>
      <c r="H256" t="s">
        <v>2681</v>
      </c>
      <c r="I256" t="s">
        <v>340</v>
      </c>
      <c r="J256" t="s">
        <v>344</v>
      </c>
      <c r="K256" t="s">
        <v>340</v>
      </c>
      <c r="L256">
        <v>45890</v>
      </c>
      <c r="M256" t="s">
        <v>455</v>
      </c>
      <c r="N256">
        <v>1</v>
      </c>
      <c r="O256">
        <v>1</v>
      </c>
      <c r="P256" t="s">
        <v>2454</v>
      </c>
      <c r="T256" t="s">
        <v>458</v>
      </c>
      <c r="U256" t="s">
        <v>2750</v>
      </c>
      <c r="W256">
        <v>4.9000000000000004</v>
      </c>
      <c r="X256">
        <v>4.9000000000000004</v>
      </c>
      <c r="Y256" t="s">
        <v>349</v>
      </c>
      <c r="Z256" t="s">
        <v>346</v>
      </c>
      <c r="AA256" t="s">
        <v>340</v>
      </c>
      <c r="AB256" t="s">
        <v>347</v>
      </c>
      <c r="AC256" t="s">
        <v>340</v>
      </c>
      <c r="AD256" t="s">
        <v>2930</v>
      </c>
      <c r="AE256" s="1">
        <v>45889.027372685188</v>
      </c>
      <c r="CI256" t="s">
        <v>337</v>
      </c>
      <c r="CJ256" t="s">
        <v>2435</v>
      </c>
      <c r="CK256">
        <v>45891</v>
      </c>
      <c r="CL256" t="s">
        <v>2434</v>
      </c>
      <c r="CM256" t="s">
        <v>2436</v>
      </c>
      <c r="CN256">
        <v>45891</v>
      </c>
      <c r="CP256" t="s">
        <v>338</v>
      </c>
      <c r="CQ256" t="s">
        <v>2437</v>
      </c>
    </row>
    <row r="257" spans="1:95" x14ac:dyDescent="0.2">
      <c r="A257" t="s">
        <v>333</v>
      </c>
      <c r="B257">
        <v>76</v>
      </c>
      <c r="C257" s="1" t="s">
        <v>2931</v>
      </c>
      <c r="D257" t="s">
        <v>2932</v>
      </c>
      <c r="E257" t="s">
        <v>335</v>
      </c>
      <c r="F257" t="s">
        <v>342</v>
      </c>
      <c r="G257" t="s">
        <v>340</v>
      </c>
      <c r="H257" t="s">
        <v>343</v>
      </c>
      <c r="I257" t="s">
        <v>340</v>
      </c>
      <c r="J257" t="s">
        <v>344</v>
      </c>
      <c r="K257" t="s">
        <v>340</v>
      </c>
      <c r="L257">
        <v>45890</v>
      </c>
      <c r="M257" t="s">
        <v>455</v>
      </c>
      <c r="N257">
        <v>1</v>
      </c>
      <c r="O257">
        <v>1</v>
      </c>
      <c r="P257" t="s">
        <v>2454</v>
      </c>
      <c r="T257" t="s">
        <v>458</v>
      </c>
      <c r="U257" t="s">
        <v>2933</v>
      </c>
      <c r="W257">
        <v>92.2</v>
      </c>
      <c r="X257">
        <v>92.2</v>
      </c>
      <c r="Y257" t="s">
        <v>345</v>
      </c>
      <c r="Z257" t="s">
        <v>346</v>
      </c>
      <c r="AA257" t="s">
        <v>340</v>
      </c>
      <c r="AB257" t="s">
        <v>347</v>
      </c>
      <c r="AC257" t="s">
        <v>340</v>
      </c>
      <c r="AD257" t="s">
        <v>2934</v>
      </c>
      <c r="AE257" s="1">
        <v>45884.265428240738</v>
      </c>
      <c r="CI257" t="s">
        <v>337</v>
      </c>
      <c r="CJ257" t="s">
        <v>2435</v>
      </c>
      <c r="CK257">
        <v>45891</v>
      </c>
      <c r="CL257" t="s">
        <v>2434</v>
      </c>
      <c r="CM257" t="s">
        <v>2436</v>
      </c>
      <c r="CN257">
        <v>45891</v>
      </c>
      <c r="CP257" t="s">
        <v>338</v>
      </c>
      <c r="CQ257" t="s">
        <v>2437</v>
      </c>
    </row>
    <row r="258" spans="1:95" x14ac:dyDescent="0.2">
      <c r="A258" t="s">
        <v>333</v>
      </c>
      <c r="B258">
        <v>77</v>
      </c>
      <c r="C258" s="1" t="s">
        <v>2935</v>
      </c>
      <c r="D258" t="s">
        <v>2936</v>
      </c>
      <c r="E258" t="s">
        <v>335</v>
      </c>
      <c r="F258" t="s">
        <v>342</v>
      </c>
      <c r="G258" t="s">
        <v>340</v>
      </c>
      <c r="H258" t="s">
        <v>2689</v>
      </c>
      <c r="I258" t="s">
        <v>340</v>
      </c>
      <c r="J258" t="s">
        <v>344</v>
      </c>
      <c r="K258" t="s">
        <v>340</v>
      </c>
      <c r="L258">
        <v>45890</v>
      </c>
      <c r="M258" t="s">
        <v>455</v>
      </c>
      <c r="N258">
        <v>1</v>
      </c>
      <c r="O258">
        <v>1</v>
      </c>
      <c r="P258" t="s">
        <v>2454</v>
      </c>
      <c r="T258" t="s">
        <v>458</v>
      </c>
      <c r="U258" t="s">
        <v>2690</v>
      </c>
      <c r="V258" t="s">
        <v>237</v>
      </c>
      <c r="W258">
        <v>0.01</v>
      </c>
      <c r="X258">
        <v>0.01</v>
      </c>
      <c r="Y258" t="s">
        <v>2652</v>
      </c>
      <c r="Z258" t="s">
        <v>346</v>
      </c>
      <c r="AA258" t="s">
        <v>340</v>
      </c>
      <c r="AB258" t="s">
        <v>347</v>
      </c>
      <c r="AC258" t="s">
        <v>340</v>
      </c>
      <c r="AD258" t="s">
        <v>2937</v>
      </c>
      <c r="AE258" s="1">
        <v>45889.027361111112</v>
      </c>
      <c r="CI258" t="s">
        <v>337</v>
      </c>
      <c r="CJ258" t="s">
        <v>2435</v>
      </c>
      <c r="CK258">
        <v>45891</v>
      </c>
      <c r="CL258" t="s">
        <v>2434</v>
      </c>
      <c r="CM258" t="s">
        <v>2436</v>
      </c>
      <c r="CN258">
        <v>45891</v>
      </c>
      <c r="CP258" t="s">
        <v>338</v>
      </c>
      <c r="CQ258" t="s">
        <v>2437</v>
      </c>
    </row>
    <row r="259" spans="1:95" x14ac:dyDescent="0.2">
      <c r="A259" t="s">
        <v>333</v>
      </c>
      <c r="B259">
        <v>78</v>
      </c>
      <c r="C259" s="1" t="s">
        <v>2938</v>
      </c>
      <c r="D259" t="s">
        <v>2939</v>
      </c>
      <c r="E259" t="s">
        <v>335</v>
      </c>
      <c r="F259" t="s">
        <v>342</v>
      </c>
      <c r="G259" t="s">
        <v>340</v>
      </c>
      <c r="H259" t="s">
        <v>2694</v>
      </c>
      <c r="I259" t="s">
        <v>340</v>
      </c>
      <c r="J259" t="s">
        <v>344</v>
      </c>
      <c r="K259" t="s">
        <v>340</v>
      </c>
      <c r="L259">
        <v>45890</v>
      </c>
      <c r="M259" t="s">
        <v>455</v>
      </c>
      <c r="N259">
        <v>1</v>
      </c>
      <c r="O259">
        <v>1</v>
      </c>
      <c r="P259" t="s">
        <v>2454</v>
      </c>
      <c r="T259" t="s">
        <v>458</v>
      </c>
      <c r="U259" t="s">
        <v>2940</v>
      </c>
      <c r="W259">
        <v>1.4</v>
      </c>
      <c r="X259">
        <v>1.4</v>
      </c>
      <c r="Y259" t="s">
        <v>2652</v>
      </c>
      <c r="Z259" t="s">
        <v>346</v>
      </c>
      <c r="AA259" t="s">
        <v>340</v>
      </c>
      <c r="AB259" t="s">
        <v>347</v>
      </c>
      <c r="AC259" t="s">
        <v>340</v>
      </c>
      <c r="AD259" t="s">
        <v>2941</v>
      </c>
      <c r="AE259" s="1">
        <v>45889.027361111112</v>
      </c>
      <c r="CI259" t="s">
        <v>337</v>
      </c>
      <c r="CJ259" t="s">
        <v>2435</v>
      </c>
      <c r="CK259">
        <v>45891</v>
      </c>
      <c r="CL259" t="s">
        <v>2434</v>
      </c>
      <c r="CM259" t="s">
        <v>2436</v>
      </c>
      <c r="CN259">
        <v>45891</v>
      </c>
      <c r="CP259" t="s">
        <v>338</v>
      </c>
      <c r="CQ259" t="s">
        <v>2437</v>
      </c>
    </row>
    <row r="260" spans="1:95" x14ac:dyDescent="0.2">
      <c r="A260" t="s">
        <v>333</v>
      </c>
      <c r="B260">
        <v>79</v>
      </c>
      <c r="C260" s="1" t="s">
        <v>2942</v>
      </c>
      <c r="D260" t="s">
        <v>2943</v>
      </c>
      <c r="E260" t="s">
        <v>335</v>
      </c>
      <c r="F260" t="s">
        <v>342</v>
      </c>
      <c r="G260" t="s">
        <v>340</v>
      </c>
      <c r="H260" t="s">
        <v>2699</v>
      </c>
      <c r="I260" t="s">
        <v>340</v>
      </c>
      <c r="J260" t="s">
        <v>344</v>
      </c>
      <c r="K260" t="s">
        <v>340</v>
      </c>
      <c r="L260">
        <v>45890</v>
      </c>
      <c r="M260" t="s">
        <v>455</v>
      </c>
      <c r="N260">
        <v>1</v>
      </c>
      <c r="O260">
        <v>1</v>
      </c>
      <c r="P260" t="s">
        <v>2454</v>
      </c>
      <c r="T260" t="s">
        <v>458</v>
      </c>
      <c r="U260" t="s">
        <v>2725</v>
      </c>
      <c r="W260">
        <v>0.41</v>
      </c>
      <c r="X260">
        <v>0.41</v>
      </c>
      <c r="Y260" t="s">
        <v>2652</v>
      </c>
      <c r="Z260" t="s">
        <v>346</v>
      </c>
      <c r="AA260" t="s">
        <v>340</v>
      </c>
      <c r="AB260" t="s">
        <v>347</v>
      </c>
      <c r="AC260" t="s">
        <v>340</v>
      </c>
      <c r="AD260" t="s">
        <v>2944</v>
      </c>
      <c r="AE260" s="1">
        <v>45889.027361111112</v>
      </c>
      <c r="CI260" t="s">
        <v>337</v>
      </c>
      <c r="CJ260" t="s">
        <v>2435</v>
      </c>
      <c r="CK260">
        <v>45891</v>
      </c>
      <c r="CL260" t="s">
        <v>2434</v>
      </c>
      <c r="CM260" t="s">
        <v>2436</v>
      </c>
      <c r="CN260">
        <v>45891</v>
      </c>
      <c r="CP260" t="s">
        <v>338</v>
      </c>
      <c r="CQ260" t="s">
        <v>2437</v>
      </c>
    </row>
    <row r="261" spans="1:95" x14ac:dyDescent="0.2">
      <c r="A261" t="s">
        <v>333</v>
      </c>
      <c r="B261">
        <v>80</v>
      </c>
      <c r="C261" s="1" t="s">
        <v>2945</v>
      </c>
      <c r="D261" t="s">
        <v>2946</v>
      </c>
      <c r="E261" t="s">
        <v>335</v>
      </c>
      <c r="F261" t="s">
        <v>342</v>
      </c>
      <c r="G261" t="s">
        <v>340</v>
      </c>
      <c r="H261" t="s">
        <v>2704</v>
      </c>
      <c r="I261" t="s">
        <v>340</v>
      </c>
      <c r="J261" t="s">
        <v>344</v>
      </c>
      <c r="K261" t="s">
        <v>340</v>
      </c>
      <c r="L261">
        <v>45890</v>
      </c>
      <c r="M261" t="s">
        <v>455</v>
      </c>
      <c r="N261">
        <v>1</v>
      </c>
      <c r="O261">
        <v>1</v>
      </c>
      <c r="P261" t="s">
        <v>2454</v>
      </c>
      <c r="T261" t="s">
        <v>458</v>
      </c>
      <c r="U261" t="s">
        <v>2947</v>
      </c>
      <c r="W261">
        <v>4.2</v>
      </c>
      <c r="X261">
        <v>4.2</v>
      </c>
      <c r="Y261" t="s">
        <v>2652</v>
      </c>
      <c r="Z261" t="s">
        <v>346</v>
      </c>
      <c r="AA261" t="s">
        <v>340</v>
      </c>
      <c r="AB261" t="s">
        <v>347</v>
      </c>
      <c r="AC261" t="s">
        <v>340</v>
      </c>
      <c r="AD261" t="s">
        <v>2948</v>
      </c>
      <c r="AE261" s="1">
        <v>45889.027361111112</v>
      </c>
      <c r="CI261" t="s">
        <v>337</v>
      </c>
      <c r="CJ261" t="s">
        <v>2435</v>
      </c>
      <c r="CK261">
        <v>45891</v>
      </c>
      <c r="CL261" t="s">
        <v>2434</v>
      </c>
      <c r="CM261" t="s">
        <v>2436</v>
      </c>
      <c r="CN261">
        <v>45891</v>
      </c>
      <c r="CP261" t="s">
        <v>338</v>
      </c>
      <c r="CQ261" t="s">
        <v>2437</v>
      </c>
    </row>
    <row r="262" spans="1:95" x14ac:dyDescent="0.2">
      <c r="A262" t="s">
        <v>333</v>
      </c>
      <c r="B262">
        <v>81</v>
      </c>
      <c r="C262" s="1" t="s">
        <v>2949</v>
      </c>
      <c r="D262" t="s">
        <v>2950</v>
      </c>
      <c r="E262" t="s">
        <v>335</v>
      </c>
      <c r="F262" t="s">
        <v>342</v>
      </c>
      <c r="G262" t="s">
        <v>340</v>
      </c>
      <c r="H262" t="s">
        <v>2709</v>
      </c>
      <c r="I262" t="s">
        <v>340</v>
      </c>
      <c r="J262" t="s">
        <v>344</v>
      </c>
      <c r="K262" t="s">
        <v>340</v>
      </c>
      <c r="L262">
        <v>45890</v>
      </c>
      <c r="M262" t="s">
        <v>455</v>
      </c>
      <c r="N262">
        <v>1</v>
      </c>
      <c r="O262">
        <v>1</v>
      </c>
      <c r="P262" t="s">
        <v>2454</v>
      </c>
      <c r="T262" t="s">
        <v>458</v>
      </c>
      <c r="U262" t="s">
        <v>2951</v>
      </c>
      <c r="W262">
        <v>1.8</v>
      </c>
      <c r="X262">
        <v>1.8</v>
      </c>
      <c r="Y262" t="s">
        <v>2652</v>
      </c>
      <c r="Z262" t="s">
        <v>346</v>
      </c>
      <c r="AA262" t="s">
        <v>340</v>
      </c>
      <c r="AB262" t="s">
        <v>347</v>
      </c>
      <c r="AC262" t="s">
        <v>340</v>
      </c>
      <c r="AD262" t="s">
        <v>2952</v>
      </c>
      <c r="AE262" s="1">
        <v>45889.027361111112</v>
      </c>
      <c r="CI262" t="s">
        <v>337</v>
      </c>
      <c r="CJ262" t="s">
        <v>2435</v>
      </c>
      <c r="CK262">
        <v>45891</v>
      </c>
      <c r="CL262" t="s">
        <v>2434</v>
      </c>
      <c r="CM262" t="s">
        <v>2436</v>
      </c>
      <c r="CN262">
        <v>45891</v>
      </c>
      <c r="CP262" t="s">
        <v>338</v>
      </c>
      <c r="CQ262" t="s">
        <v>2437</v>
      </c>
    </row>
    <row r="263" spans="1:95" x14ac:dyDescent="0.2">
      <c r="A263" t="s">
        <v>333</v>
      </c>
      <c r="B263">
        <v>82</v>
      </c>
      <c r="C263" s="1" t="s">
        <v>2953</v>
      </c>
      <c r="D263" t="s">
        <v>2954</v>
      </c>
      <c r="E263" t="s">
        <v>335</v>
      </c>
      <c r="F263" t="s">
        <v>342</v>
      </c>
      <c r="G263" t="s">
        <v>340</v>
      </c>
      <c r="H263" t="s">
        <v>2714</v>
      </c>
      <c r="I263" t="s">
        <v>340</v>
      </c>
      <c r="J263" t="s">
        <v>344</v>
      </c>
      <c r="K263" t="s">
        <v>340</v>
      </c>
      <c r="L263">
        <v>45890</v>
      </c>
      <c r="M263" t="s">
        <v>455</v>
      </c>
      <c r="N263">
        <v>1</v>
      </c>
      <c r="O263">
        <v>1</v>
      </c>
      <c r="P263" t="s">
        <v>2454</v>
      </c>
      <c r="T263" t="s">
        <v>458</v>
      </c>
      <c r="U263" t="s">
        <v>2955</v>
      </c>
      <c r="W263">
        <v>0.81</v>
      </c>
      <c r="X263">
        <v>0.81</v>
      </c>
      <c r="Y263" t="s">
        <v>2652</v>
      </c>
      <c r="Z263" t="s">
        <v>346</v>
      </c>
      <c r="AA263" t="s">
        <v>340</v>
      </c>
      <c r="AB263" t="s">
        <v>347</v>
      </c>
      <c r="AC263" t="s">
        <v>340</v>
      </c>
      <c r="AD263" t="s">
        <v>2956</v>
      </c>
      <c r="AE263" s="1">
        <v>45889.027361111112</v>
      </c>
      <c r="CI263" t="s">
        <v>337</v>
      </c>
      <c r="CJ263" t="s">
        <v>2435</v>
      </c>
      <c r="CK263">
        <v>45891</v>
      </c>
      <c r="CL263" t="s">
        <v>2434</v>
      </c>
      <c r="CM263" t="s">
        <v>2436</v>
      </c>
      <c r="CN263">
        <v>45891</v>
      </c>
      <c r="CP263" t="s">
        <v>338</v>
      </c>
      <c r="CQ263" t="s">
        <v>2437</v>
      </c>
    </row>
    <row r="264" spans="1:95" x14ac:dyDescent="0.2">
      <c r="A264" t="s">
        <v>333</v>
      </c>
      <c r="B264">
        <v>83</v>
      </c>
      <c r="C264" s="1" t="s">
        <v>2957</v>
      </c>
      <c r="D264" t="s">
        <v>2958</v>
      </c>
      <c r="E264" t="s">
        <v>335</v>
      </c>
      <c r="F264" t="s">
        <v>342</v>
      </c>
      <c r="G264" t="s">
        <v>340</v>
      </c>
      <c r="H264" t="s">
        <v>2719</v>
      </c>
      <c r="I264" t="s">
        <v>340</v>
      </c>
      <c r="J264" t="s">
        <v>344</v>
      </c>
      <c r="K264" t="s">
        <v>340</v>
      </c>
      <c r="L264">
        <v>45890</v>
      </c>
      <c r="M264" t="s">
        <v>455</v>
      </c>
      <c r="N264">
        <v>1</v>
      </c>
      <c r="O264">
        <v>1</v>
      </c>
      <c r="P264" t="s">
        <v>2454</v>
      </c>
      <c r="T264" t="s">
        <v>458</v>
      </c>
      <c r="U264" t="s">
        <v>2959</v>
      </c>
      <c r="W264">
        <v>1.6</v>
      </c>
      <c r="X264">
        <v>1.6</v>
      </c>
      <c r="Y264" t="s">
        <v>2652</v>
      </c>
      <c r="Z264" t="s">
        <v>346</v>
      </c>
      <c r="AA264" t="s">
        <v>340</v>
      </c>
      <c r="AB264" t="s">
        <v>347</v>
      </c>
      <c r="AC264" t="s">
        <v>340</v>
      </c>
      <c r="AD264" t="s">
        <v>2960</v>
      </c>
      <c r="AE264" s="1">
        <v>45889.027361111112</v>
      </c>
      <c r="CI264" t="s">
        <v>337</v>
      </c>
      <c r="CJ264" t="s">
        <v>2435</v>
      </c>
      <c r="CK264">
        <v>45891</v>
      </c>
      <c r="CL264" t="s">
        <v>2434</v>
      </c>
      <c r="CM264" t="s">
        <v>2436</v>
      </c>
      <c r="CN264">
        <v>45891</v>
      </c>
      <c r="CP264" t="s">
        <v>338</v>
      </c>
      <c r="CQ264" t="s">
        <v>2437</v>
      </c>
    </row>
    <row r="265" spans="1:95" x14ac:dyDescent="0.2">
      <c r="A265" t="s">
        <v>333</v>
      </c>
      <c r="B265">
        <v>84</v>
      </c>
      <c r="C265" s="1" t="s">
        <v>2961</v>
      </c>
      <c r="D265" t="s">
        <v>2962</v>
      </c>
      <c r="E265" t="s">
        <v>335</v>
      </c>
      <c r="F265" t="s">
        <v>342</v>
      </c>
      <c r="G265" t="s">
        <v>340</v>
      </c>
      <c r="H265" t="s">
        <v>2724</v>
      </c>
      <c r="I265" t="s">
        <v>340</v>
      </c>
      <c r="J265" t="s">
        <v>344</v>
      </c>
      <c r="K265" t="s">
        <v>340</v>
      </c>
      <c r="L265">
        <v>45890</v>
      </c>
      <c r="M265" t="s">
        <v>455</v>
      </c>
      <c r="N265">
        <v>1</v>
      </c>
      <c r="O265">
        <v>1</v>
      </c>
      <c r="P265" t="s">
        <v>2454</v>
      </c>
      <c r="T265" t="s">
        <v>458</v>
      </c>
      <c r="U265" t="s">
        <v>2963</v>
      </c>
      <c r="W265">
        <v>1</v>
      </c>
      <c r="X265">
        <v>1</v>
      </c>
      <c r="Y265" t="s">
        <v>2652</v>
      </c>
      <c r="Z265" t="s">
        <v>346</v>
      </c>
      <c r="AA265" t="s">
        <v>340</v>
      </c>
      <c r="AB265" t="s">
        <v>347</v>
      </c>
      <c r="AC265" t="s">
        <v>340</v>
      </c>
      <c r="AD265" t="s">
        <v>2964</v>
      </c>
      <c r="AE265" s="1">
        <v>45889.027361111112</v>
      </c>
      <c r="CI265" t="s">
        <v>337</v>
      </c>
      <c r="CJ265" t="s">
        <v>2435</v>
      </c>
      <c r="CK265">
        <v>45891</v>
      </c>
      <c r="CL265" t="s">
        <v>2434</v>
      </c>
      <c r="CM265" t="s">
        <v>2436</v>
      </c>
      <c r="CN265">
        <v>45891</v>
      </c>
      <c r="CP265" t="s">
        <v>338</v>
      </c>
      <c r="CQ265" t="s">
        <v>2437</v>
      </c>
    </row>
    <row r="266" spans="1:95" x14ac:dyDescent="0.2">
      <c r="A266" t="s">
        <v>333</v>
      </c>
      <c r="B266">
        <v>85</v>
      </c>
      <c r="C266" s="1" t="s">
        <v>2965</v>
      </c>
      <c r="D266" t="s">
        <v>2966</v>
      </c>
      <c r="E266" t="s">
        <v>335</v>
      </c>
      <c r="F266" t="s">
        <v>342</v>
      </c>
      <c r="G266" t="s">
        <v>340</v>
      </c>
      <c r="H266" t="s">
        <v>2729</v>
      </c>
      <c r="I266" t="s">
        <v>340</v>
      </c>
      <c r="J266" t="s">
        <v>344</v>
      </c>
      <c r="K266" t="s">
        <v>340</v>
      </c>
      <c r="L266">
        <v>45890</v>
      </c>
      <c r="M266" t="s">
        <v>455</v>
      </c>
      <c r="N266">
        <v>1</v>
      </c>
      <c r="O266">
        <v>1</v>
      </c>
      <c r="P266" t="s">
        <v>2454</v>
      </c>
      <c r="T266" t="s">
        <v>458</v>
      </c>
      <c r="U266" t="s">
        <v>2967</v>
      </c>
      <c r="W266">
        <v>1.1000000000000001</v>
      </c>
      <c r="X266">
        <v>1.1000000000000001</v>
      </c>
      <c r="Y266" t="s">
        <v>2652</v>
      </c>
      <c r="Z266" t="s">
        <v>346</v>
      </c>
      <c r="AA266" t="s">
        <v>340</v>
      </c>
      <c r="AB266" t="s">
        <v>347</v>
      </c>
      <c r="AC266" t="s">
        <v>340</v>
      </c>
      <c r="AD266" t="s">
        <v>2968</v>
      </c>
      <c r="AE266" s="1">
        <v>45889.027361111112</v>
      </c>
      <c r="CI266" t="s">
        <v>337</v>
      </c>
      <c r="CJ266" t="s">
        <v>2435</v>
      </c>
      <c r="CK266">
        <v>45891</v>
      </c>
      <c r="CL266" t="s">
        <v>2434</v>
      </c>
      <c r="CM266" t="s">
        <v>2436</v>
      </c>
      <c r="CN266">
        <v>45891</v>
      </c>
      <c r="CP266" t="s">
        <v>338</v>
      </c>
      <c r="CQ266" t="s">
        <v>2437</v>
      </c>
    </row>
    <row r="267" spans="1:95" x14ac:dyDescent="0.2">
      <c r="A267" t="s">
        <v>333</v>
      </c>
      <c r="B267">
        <v>86</v>
      </c>
      <c r="C267" s="1" t="s">
        <v>2969</v>
      </c>
      <c r="D267" t="s">
        <v>2970</v>
      </c>
      <c r="E267" t="s">
        <v>335</v>
      </c>
      <c r="F267" t="s">
        <v>342</v>
      </c>
      <c r="G267" t="s">
        <v>340</v>
      </c>
      <c r="H267" t="s">
        <v>2734</v>
      </c>
      <c r="I267" t="s">
        <v>340</v>
      </c>
      <c r="J267" t="s">
        <v>344</v>
      </c>
      <c r="K267" t="s">
        <v>340</v>
      </c>
      <c r="L267">
        <v>45890</v>
      </c>
      <c r="M267" t="s">
        <v>455</v>
      </c>
      <c r="N267">
        <v>1</v>
      </c>
      <c r="O267">
        <v>1</v>
      </c>
      <c r="P267" t="s">
        <v>2454</v>
      </c>
      <c r="T267" t="s">
        <v>458</v>
      </c>
      <c r="U267" t="s">
        <v>2971</v>
      </c>
      <c r="W267">
        <v>2</v>
      </c>
      <c r="X267">
        <v>2</v>
      </c>
      <c r="Y267" t="s">
        <v>2652</v>
      </c>
      <c r="Z267" t="s">
        <v>346</v>
      </c>
      <c r="AA267" t="s">
        <v>340</v>
      </c>
      <c r="AB267" t="s">
        <v>347</v>
      </c>
      <c r="AC267" t="s">
        <v>340</v>
      </c>
      <c r="AD267" t="s">
        <v>2972</v>
      </c>
      <c r="AE267" s="1">
        <v>45889.027361111112</v>
      </c>
      <c r="CI267" t="s">
        <v>337</v>
      </c>
      <c r="CJ267" t="s">
        <v>2435</v>
      </c>
      <c r="CK267">
        <v>45891</v>
      </c>
      <c r="CL267" t="s">
        <v>2434</v>
      </c>
      <c r="CM267" t="s">
        <v>2436</v>
      </c>
      <c r="CN267">
        <v>45891</v>
      </c>
      <c r="CP267" t="s">
        <v>338</v>
      </c>
      <c r="CQ267" t="s">
        <v>2437</v>
      </c>
    </row>
    <row r="268" spans="1:95" x14ac:dyDescent="0.2">
      <c r="A268" t="s">
        <v>333</v>
      </c>
      <c r="B268">
        <v>87</v>
      </c>
      <c r="C268" s="1" t="s">
        <v>2973</v>
      </c>
      <c r="D268" t="s">
        <v>2974</v>
      </c>
      <c r="E268" t="s">
        <v>335</v>
      </c>
      <c r="F268" t="s">
        <v>2739</v>
      </c>
      <c r="G268" t="s">
        <v>340</v>
      </c>
      <c r="J268" t="s">
        <v>2740</v>
      </c>
      <c r="K268" t="s">
        <v>340</v>
      </c>
      <c r="L268">
        <v>45890</v>
      </c>
      <c r="M268" t="s">
        <v>455</v>
      </c>
      <c r="N268">
        <v>1</v>
      </c>
      <c r="O268">
        <v>1</v>
      </c>
      <c r="P268" t="s">
        <v>2454</v>
      </c>
      <c r="T268" t="s">
        <v>458</v>
      </c>
      <c r="U268" t="s">
        <v>2975</v>
      </c>
      <c r="W268">
        <v>7.2</v>
      </c>
      <c r="X268">
        <v>7.2</v>
      </c>
      <c r="Y268" t="s">
        <v>345</v>
      </c>
      <c r="Z268" t="s">
        <v>346</v>
      </c>
      <c r="AA268" t="s">
        <v>340</v>
      </c>
      <c r="AB268" t="s">
        <v>347</v>
      </c>
      <c r="AC268" t="s">
        <v>340</v>
      </c>
      <c r="AD268" t="s">
        <v>2976</v>
      </c>
      <c r="AE268" s="1">
        <v>45887.571145833332</v>
      </c>
      <c r="CI268" t="s">
        <v>337</v>
      </c>
      <c r="CJ268" t="s">
        <v>2435</v>
      </c>
      <c r="CK268">
        <v>45891</v>
      </c>
      <c r="CL268" t="s">
        <v>2434</v>
      </c>
      <c r="CM268" t="s">
        <v>2436</v>
      </c>
      <c r="CN268">
        <v>45891</v>
      </c>
      <c r="CP268" t="s">
        <v>338</v>
      </c>
      <c r="CQ268" t="s">
        <v>2437</v>
      </c>
    </row>
    <row r="269" spans="1:95" x14ac:dyDescent="0.2">
      <c r="A269" t="s">
        <v>333</v>
      </c>
      <c r="B269">
        <v>88</v>
      </c>
      <c r="C269" s="1" t="s">
        <v>2977</v>
      </c>
      <c r="D269" t="s">
        <v>2978</v>
      </c>
      <c r="E269" t="s">
        <v>335</v>
      </c>
      <c r="F269" t="s">
        <v>342</v>
      </c>
      <c r="G269" t="s">
        <v>340</v>
      </c>
      <c r="H269" t="s">
        <v>348</v>
      </c>
      <c r="I269" t="s">
        <v>340</v>
      </c>
      <c r="J269" t="s">
        <v>344</v>
      </c>
      <c r="K269" t="s">
        <v>340</v>
      </c>
      <c r="L269">
        <v>45890</v>
      </c>
      <c r="M269" t="s">
        <v>455</v>
      </c>
      <c r="N269">
        <v>1</v>
      </c>
      <c r="O269">
        <v>1</v>
      </c>
      <c r="P269" t="s">
        <v>2454</v>
      </c>
      <c r="T269" t="s">
        <v>458</v>
      </c>
      <c r="U269" t="s">
        <v>2979</v>
      </c>
      <c r="W269">
        <v>3</v>
      </c>
      <c r="X269">
        <v>3</v>
      </c>
      <c r="Y269" t="s">
        <v>345</v>
      </c>
      <c r="Z269" t="s">
        <v>346</v>
      </c>
      <c r="AA269" t="s">
        <v>340</v>
      </c>
      <c r="AB269" t="s">
        <v>347</v>
      </c>
      <c r="AC269" t="s">
        <v>340</v>
      </c>
      <c r="AD269" t="s">
        <v>2980</v>
      </c>
      <c r="AE269" s="1">
        <v>45890.277581018519</v>
      </c>
      <c r="CI269" t="s">
        <v>337</v>
      </c>
      <c r="CJ269" t="s">
        <v>2435</v>
      </c>
      <c r="CK269">
        <v>45891</v>
      </c>
      <c r="CL269" t="s">
        <v>2434</v>
      </c>
      <c r="CM269" t="s">
        <v>2436</v>
      </c>
      <c r="CN269">
        <v>45891</v>
      </c>
      <c r="CP269" t="s">
        <v>338</v>
      </c>
      <c r="CQ269" t="s">
        <v>2437</v>
      </c>
    </row>
    <row r="270" spans="1:95" x14ac:dyDescent="0.2">
      <c r="A270" t="s">
        <v>333</v>
      </c>
      <c r="B270">
        <v>89</v>
      </c>
      <c r="C270" s="1" t="s">
        <v>2981</v>
      </c>
      <c r="D270" t="s">
        <v>2982</v>
      </c>
      <c r="E270" t="s">
        <v>335</v>
      </c>
      <c r="F270" t="s">
        <v>342</v>
      </c>
      <c r="G270" t="s">
        <v>340</v>
      </c>
      <c r="H270" t="s">
        <v>2749</v>
      </c>
      <c r="I270" t="s">
        <v>340</v>
      </c>
      <c r="J270" t="s">
        <v>344</v>
      </c>
      <c r="K270" t="s">
        <v>340</v>
      </c>
      <c r="L270">
        <v>45890</v>
      </c>
      <c r="M270" t="s">
        <v>455</v>
      </c>
      <c r="N270">
        <v>1</v>
      </c>
      <c r="O270">
        <v>1</v>
      </c>
      <c r="P270" t="s">
        <v>2454</v>
      </c>
      <c r="T270" t="s">
        <v>458</v>
      </c>
      <c r="U270" t="s">
        <v>2983</v>
      </c>
      <c r="W270">
        <v>21.4</v>
      </c>
      <c r="X270">
        <v>21.4</v>
      </c>
      <c r="Y270" t="s">
        <v>349</v>
      </c>
      <c r="Z270" t="s">
        <v>346</v>
      </c>
      <c r="AA270" t="s">
        <v>340</v>
      </c>
      <c r="AB270" t="s">
        <v>347</v>
      </c>
      <c r="AC270" t="s">
        <v>340</v>
      </c>
      <c r="AD270" t="s">
        <v>2984</v>
      </c>
      <c r="AE270" s="1">
        <v>45889.027638888889</v>
      </c>
      <c r="CI270" t="s">
        <v>337</v>
      </c>
      <c r="CJ270" t="s">
        <v>2435</v>
      </c>
      <c r="CK270">
        <v>45891</v>
      </c>
      <c r="CL270" t="s">
        <v>2434</v>
      </c>
      <c r="CM270" t="s">
        <v>2436</v>
      </c>
      <c r="CN270">
        <v>45891</v>
      </c>
      <c r="CP270" t="s">
        <v>338</v>
      </c>
      <c r="CQ270" t="s">
        <v>2437</v>
      </c>
    </row>
    <row r="271" spans="1:95" x14ac:dyDescent="0.2">
      <c r="A271" t="s">
        <v>333</v>
      </c>
      <c r="B271">
        <v>90</v>
      </c>
      <c r="C271" s="1" t="s">
        <v>2985</v>
      </c>
      <c r="D271" t="s">
        <v>2986</v>
      </c>
      <c r="E271" t="s">
        <v>335</v>
      </c>
      <c r="F271" t="s">
        <v>342</v>
      </c>
      <c r="G271" t="s">
        <v>340</v>
      </c>
      <c r="H271" t="s">
        <v>2754</v>
      </c>
      <c r="I271" t="s">
        <v>340</v>
      </c>
      <c r="J271" t="s">
        <v>344</v>
      </c>
      <c r="K271" t="s">
        <v>340</v>
      </c>
      <c r="L271">
        <v>45890</v>
      </c>
      <c r="M271" t="s">
        <v>455</v>
      </c>
      <c r="N271">
        <v>1</v>
      </c>
      <c r="O271">
        <v>1</v>
      </c>
      <c r="P271" t="s">
        <v>2454</v>
      </c>
      <c r="T271" t="s">
        <v>458</v>
      </c>
      <c r="U271" t="s">
        <v>2987</v>
      </c>
      <c r="W271">
        <v>14.327</v>
      </c>
      <c r="X271">
        <v>14.327</v>
      </c>
      <c r="Y271" t="s">
        <v>2652</v>
      </c>
      <c r="Z271" t="s">
        <v>346</v>
      </c>
      <c r="AA271" t="s">
        <v>340</v>
      </c>
      <c r="AB271" t="s">
        <v>347</v>
      </c>
      <c r="AC271" t="s">
        <v>340</v>
      </c>
      <c r="AD271" t="s">
        <v>2988</v>
      </c>
      <c r="AE271" s="1">
        <v>45889.027638888889</v>
      </c>
      <c r="CI271" t="s">
        <v>337</v>
      </c>
      <c r="CJ271" t="s">
        <v>2435</v>
      </c>
      <c r="CK271">
        <v>45891</v>
      </c>
      <c r="CL271" t="s">
        <v>2434</v>
      </c>
      <c r="CM271" t="s">
        <v>2436</v>
      </c>
      <c r="CN271">
        <v>45891</v>
      </c>
      <c r="CP271" t="s">
        <v>338</v>
      </c>
      <c r="CQ271" t="s">
        <v>2437</v>
      </c>
    </row>
    <row r="272" spans="1:95" x14ac:dyDescent="0.2">
      <c r="A272" t="s">
        <v>333</v>
      </c>
      <c r="B272">
        <v>91</v>
      </c>
      <c r="C272" s="1" t="s">
        <v>2989</v>
      </c>
      <c r="D272" t="s">
        <v>2990</v>
      </c>
      <c r="E272" t="s">
        <v>335</v>
      </c>
      <c r="F272" t="s">
        <v>342</v>
      </c>
      <c r="G272" t="s">
        <v>340</v>
      </c>
      <c r="H272" t="s">
        <v>2759</v>
      </c>
      <c r="I272" t="s">
        <v>340</v>
      </c>
      <c r="J272" t="s">
        <v>344</v>
      </c>
      <c r="K272" t="s">
        <v>340</v>
      </c>
      <c r="L272">
        <v>45890</v>
      </c>
      <c r="M272" t="s">
        <v>455</v>
      </c>
      <c r="N272">
        <v>1</v>
      </c>
      <c r="O272">
        <v>1</v>
      </c>
      <c r="P272" t="s">
        <v>2454</v>
      </c>
      <c r="T272" t="s">
        <v>458</v>
      </c>
      <c r="U272" t="s">
        <v>2991</v>
      </c>
      <c r="W272">
        <v>48</v>
      </c>
      <c r="X272">
        <v>48</v>
      </c>
      <c r="Y272" t="s">
        <v>2652</v>
      </c>
      <c r="Z272" t="s">
        <v>346</v>
      </c>
      <c r="AA272" t="s">
        <v>340</v>
      </c>
      <c r="AB272" t="s">
        <v>347</v>
      </c>
      <c r="AC272" t="s">
        <v>340</v>
      </c>
      <c r="AD272" t="s">
        <v>2992</v>
      </c>
      <c r="AE272" s="1">
        <v>45890.277199074073</v>
      </c>
      <c r="CI272" t="s">
        <v>337</v>
      </c>
      <c r="CJ272" t="s">
        <v>2435</v>
      </c>
      <c r="CK272">
        <v>45891</v>
      </c>
      <c r="CL272" t="s">
        <v>2434</v>
      </c>
      <c r="CM272" t="s">
        <v>2436</v>
      </c>
      <c r="CN272">
        <v>45891</v>
      </c>
      <c r="CP272" t="s">
        <v>338</v>
      </c>
      <c r="CQ272" t="s">
        <v>2437</v>
      </c>
    </row>
    <row r="273" spans="1:95" x14ac:dyDescent="0.2">
      <c r="A273" t="s">
        <v>333</v>
      </c>
      <c r="B273">
        <v>92</v>
      </c>
      <c r="C273" s="1" t="s">
        <v>2993</v>
      </c>
      <c r="D273" t="s">
        <v>2994</v>
      </c>
      <c r="E273" t="s">
        <v>335</v>
      </c>
      <c r="F273" t="s">
        <v>342</v>
      </c>
      <c r="G273" t="s">
        <v>340</v>
      </c>
      <c r="H273" t="s">
        <v>2764</v>
      </c>
      <c r="I273" t="s">
        <v>340</v>
      </c>
      <c r="J273" t="s">
        <v>344</v>
      </c>
      <c r="K273" t="s">
        <v>340</v>
      </c>
      <c r="L273">
        <v>45890</v>
      </c>
      <c r="M273" t="s">
        <v>455</v>
      </c>
      <c r="N273">
        <v>1</v>
      </c>
      <c r="O273">
        <v>1</v>
      </c>
      <c r="P273" t="s">
        <v>2454</v>
      </c>
      <c r="T273" t="s">
        <v>458</v>
      </c>
      <c r="U273" t="s">
        <v>2995</v>
      </c>
      <c r="W273">
        <v>58</v>
      </c>
      <c r="X273">
        <v>58</v>
      </c>
      <c r="Y273" t="s">
        <v>2652</v>
      </c>
      <c r="Z273" t="s">
        <v>346</v>
      </c>
      <c r="AA273" t="s">
        <v>340</v>
      </c>
      <c r="AB273" t="s">
        <v>347</v>
      </c>
      <c r="AC273" t="s">
        <v>340</v>
      </c>
      <c r="AD273" t="s">
        <v>2996</v>
      </c>
      <c r="AE273" s="1">
        <v>45890.277199074073</v>
      </c>
      <c r="CI273" t="s">
        <v>337</v>
      </c>
      <c r="CJ273" t="s">
        <v>2435</v>
      </c>
      <c r="CK273">
        <v>45891</v>
      </c>
      <c r="CL273" t="s">
        <v>2434</v>
      </c>
      <c r="CM273" t="s">
        <v>2436</v>
      </c>
      <c r="CN273">
        <v>45891</v>
      </c>
      <c r="CP273" t="s">
        <v>338</v>
      </c>
      <c r="CQ273" t="s">
        <v>2437</v>
      </c>
    </row>
    <row r="274" spans="1:95" x14ac:dyDescent="0.2">
      <c r="A274" t="s">
        <v>333</v>
      </c>
      <c r="B274">
        <v>93</v>
      </c>
      <c r="C274" s="1" t="s">
        <v>2997</v>
      </c>
      <c r="D274" t="s">
        <v>2998</v>
      </c>
      <c r="E274" t="s">
        <v>335</v>
      </c>
      <c r="F274" t="s">
        <v>342</v>
      </c>
      <c r="G274" t="s">
        <v>340</v>
      </c>
      <c r="H274" t="s">
        <v>2769</v>
      </c>
      <c r="I274" t="s">
        <v>340</v>
      </c>
      <c r="J274" t="s">
        <v>344</v>
      </c>
      <c r="K274" t="s">
        <v>340</v>
      </c>
      <c r="L274">
        <v>45890</v>
      </c>
      <c r="M274" t="s">
        <v>455</v>
      </c>
      <c r="N274">
        <v>1</v>
      </c>
      <c r="O274">
        <v>1</v>
      </c>
      <c r="P274" t="s">
        <v>2454</v>
      </c>
      <c r="T274" t="s">
        <v>458</v>
      </c>
      <c r="U274" t="s">
        <v>2999</v>
      </c>
      <c r="W274">
        <v>7.9</v>
      </c>
      <c r="X274">
        <v>7.9</v>
      </c>
      <c r="Y274" t="s">
        <v>2652</v>
      </c>
      <c r="Z274" t="s">
        <v>346</v>
      </c>
      <c r="AA274" t="s">
        <v>340</v>
      </c>
      <c r="AB274" t="s">
        <v>347</v>
      </c>
      <c r="AC274" t="s">
        <v>340</v>
      </c>
      <c r="AD274" t="s">
        <v>3000</v>
      </c>
      <c r="AE274" s="1">
        <v>45890.277199074073</v>
      </c>
      <c r="CI274" t="s">
        <v>337</v>
      </c>
      <c r="CJ274" t="s">
        <v>2435</v>
      </c>
      <c r="CK274">
        <v>45891</v>
      </c>
      <c r="CL274" t="s">
        <v>2434</v>
      </c>
      <c r="CM274" t="s">
        <v>2436</v>
      </c>
      <c r="CN274">
        <v>45891</v>
      </c>
      <c r="CP274" t="s">
        <v>338</v>
      </c>
      <c r="CQ274" t="s">
        <v>2437</v>
      </c>
    </row>
    <row r="275" spans="1:95" x14ac:dyDescent="0.2">
      <c r="A275" t="s">
        <v>333</v>
      </c>
      <c r="B275">
        <v>94</v>
      </c>
      <c r="C275" s="1" t="s">
        <v>3001</v>
      </c>
      <c r="D275" t="s">
        <v>3002</v>
      </c>
      <c r="E275" t="s">
        <v>335</v>
      </c>
      <c r="F275" t="s">
        <v>342</v>
      </c>
      <c r="G275" t="s">
        <v>340</v>
      </c>
      <c r="H275" t="s">
        <v>2774</v>
      </c>
      <c r="I275" t="s">
        <v>340</v>
      </c>
      <c r="J275" t="s">
        <v>344</v>
      </c>
      <c r="K275" t="s">
        <v>340</v>
      </c>
      <c r="L275">
        <v>45890</v>
      </c>
      <c r="M275" t="s">
        <v>455</v>
      </c>
      <c r="N275">
        <v>1</v>
      </c>
      <c r="O275">
        <v>1</v>
      </c>
      <c r="P275" t="s">
        <v>2454</v>
      </c>
      <c r="T275" t="s">
        <v>458</v>
      </c>
      <c r="U275" t="s">
        <v>3003</v>
      </c>
      <c r="W275">
        <v>0.21</v>
      </c>
      <c r="X275">
        <v>0.21</v>
      </c>
      <c r="Y275" t="s">
        <v>2652</v>
      </c>
      <c r="Z275" t="s">
        <v>346</v>
      </c>
      <c r="AA275" t="s">
        <v>340</v>
      </c>
      <c r="AB275" t="s">
        <v>347</v>
      </c>
      <c r="AC275" t="s">
        <v>340</v>
      </c>
      <c r="AD275" t="s">
        <v>3004</v>
      </c>
      <c r="AE275" s="1">
        <v>45890.277199074073</v>
      </c>
      <c r="CI275" t="s">
        <v>337</v>
      </c>
      <c r="CJ275" t="s">
        <v>2435</v>
      </c>
      <c r="CK275">
        <v>45891</v>
      </c>
      <c r="CL275" t="s">
        <v>2434</v>
      </c>
      <c r="CM275" t="s">
        <v>2436</v>
      </c>
      <c r="CN275">
        <v>45891</v>
      </c>
      <c r="CP275" t="s">
        <v>338</v>
      </c>
      <c r="CQ275" t="s">
        <v>2437</v>
      </c>
    </row>
    <row r="276" spans="1:95" x14ac:dyDescent="0.2">
      <c r="A276" t="s">
        <v>333</v>
      </c>
      <c r="B276">
        <v>95</v>
      </c>
      <c r="C276" s="1" t="s">
        <v>3005</v>
      </c>
      <c r="D276" t="s">
        <v>3006</v>
      </c>
      <c r="E276" t="s">
        <v>335</v>
      </c>
      <c r="F276" t="s">
        <v>342</v>
      </c>
      <c r="G276" t="s">
        <v>340</v>
      </c>
      <c r="H276" t="s">
        <v>2779</v>
      </c>
      <c r="I276" t="s">
        <v>340</v>
      </c>
      <c r="J276" t="s">
        <v>344</v>
      </c>
      <c r="K276" t="s">
        <v>340</v>
      </c>
      <c r="L276">
        <v>45890</v>
      </c>
      <c r="M276" t="s">
        <v>455</v>
      </c>
      <c r="N276">
        <v>1</v>
      </c>
      <c r="O276">
        <v>1</v>
      </c>
      <c r="P276" t="s">
        <v>2454</v>
      </c>
      <c r="T276" t="s">
        <v>458</v>
      </c>
      <c r="U276" t="s">
        <v>3007</v>
      </c>
      <c r="W276">
        <v>4.4000000000000004</v>
      </c>
      <c r="X276">
        <v>4.4000000000000004</v>
      </c>
      <c r="Y276" t="s">
        <v>2652</v>
      </c>
      <c r="Z276" t="s">
        <v>346</v>
      </c>
      <c r="AA276" t="s">
        <v>340</v>
      </c>
      <c r="AB276" t="s">
        <v>347</v>
      </c>
      <c r="AC276" t="s">
        <v>340</v>
      </c>
      <c r="AD276" t="s">
        <v>3008</v>
      </c>
      <c r="AE276" s="1">
        <v>45890.277199074073</v>
      </c>
      <c r="CI276" t="s">
        <v>337</v>
      </c>
      <c r="CJ276" t="s">
        <v>2435</v>
      </c>
      <c r="CK276">
        <v>45891</v>
      </c>
      <c r="CL276" t="s">
        <v>2434</v>
      </c>
      <c r="CM276" t="s">
        <v>2436</v>
      </c>
      <c r="CN276">
        <v>45891</v>
      </c>
      <c r="CP276" t="s">
        <v>338</v>
      </c>
      <c r="CQ276" t="s">
        <v>2437</v>
      </c>
    </row>
    <row r="277" spans="1:95" x14ac:dyDescent="0.2">
      <c r="A277" t="s">
        <v>333</v>
      </c>
      <c r="B277">
        <v>96</v>
      </c>
      <c r="C277" s="1" t="s">
        <v>3009</v>
      </c>
      <c r="D277" t="s">
        <v>3010</v>
      </c>
      <c r="E277" t="s">
        <v>335</v>
      </c>
      <c r="F277" t="s">
        <v>342</v>
      </c>
      <c r="G277" t="s">
        <v>340</v>
      </c>
      <c r="H277" t="s">
        <v>2784</v>
      </c>
      <c r="I277" t="s">
        <v>340</v>
      </c>
      <c r="J277" t="s">
        <v>344</v>
      </c>
      <c r="K277" t="s">
        <v>340</v>
      </c>
      <c r="L277">
        <v>45890</v>
      </c>
      <c r="M277" t="s">
        <v>455</v>
      </c>
      <c r="N277">
        <v>1</v>
      </c>
      <c r="O277">
        <v>1</v>
      </c>
      <c r="P277" t="s">
        <v>2454</v>
      </c>
      <c r="T277" t="s">
        <v>458</v>
      </c>
      <c r="U277" t="s">
        <v>2901</v>
      </c>
      <c r="W277">
        <v>12</v>
      </c>
      <c r="X277">
        <v>12</v>
      </c>
      <c r="Y277" t="s">
        <v>2652</v>
      </c>
      <c r="Z277" t="s">
        <v>346</v>
      </c>
      <c r="AA277" t="s">
        <v>340</v>
      </c>
      <c r="AB277" t="s">
        <v>347</v>
      </c>
      <c r="AC277" t="s">
        <v>340</v>
      </c>
      <c r="AD277" t="s">
        <v>3011</v>
      </c>
      <c r="AE277" s="1">
        <v>45890.277199074073</v>
      </c>
      <c r="CI277" t="s">
        <v>337</v>
      </c>
      <c r="CJ277" t="s">
        <v>2435</v>
      </c>
      <c r="CK277">
        <v>45891</v>
      </c>
      <c r="CL277" t="s">
        <v>2434</v>
      </c>
      <c r="CM277" t="s">
        <v>2436</v>
      </c>
      <c r="CN277">
        <v>45891</v>
      </c>
      <c r="CP277" t="s">
        <v>338</v>
      </c>
      <c r="CQ277" t="s">
        <v>2437</v>
      </c>
    </row>
    <row r="278" spans="1:95" x14ac:dyDescent="0.2">
      <c r="A278" t="s">
        <v>333</v>
      </c>
      <c r="B278">
        <v>97</v>
      </c>
      <c r="C278" s="1" t="s">
        <v>3012</v>
      </c>
      <c r="D278" t="s">
        <v>3013</v>
      </c>
      <c r="E278" t="s">
        <v>335</v>
      </c>
      <c r="F278" t="s">
        <v>342</v>
      </c>
      <c r="G278" t="s">
        <v>340</v>
      </c>
      <c r="H278" t="s">
        <v>2789</v>
      </c>
      <c r="I278" t="s">
        <v>340</v>
      </c>
      <c r="J278" t="s">
        <v>344</v>
      </c>
      <c r="K278" t="s">
        <v>340</v>
      </c>
      <c r="L278">
        <v>45890</v>
      </c>
      <c r="M278" t="s">
        <v>455</v>
      </c>
      <c r="N278">
        <v>1</v>
      </c>
      <c r="O278">
        <v>1</v>
      </c>
      <c r="P278" t="s">
        <v>2454</v>
      </c>
      <c r="T278" t="s">
        <v>458</v>
      </c>
      <c r="U278" t="s">
        <v>3014</v>
      </c>
      <c r="V278" t="s">
        <v>237</v>
      </c>
      <c r="W278">
        <v>0.05</v>
      </c>
      <c r="X278">
        <v>0.05</v>
      </c>
      <c r="Y278" t="s">
        <v>2652</v>
      </c>
      <c r="Z278" t="s">
        <v>346</v>
      </c>
      <c r="AA278" t="s">
        <v>340</v>
      </c>
      <c r="AB278" t="s">
        <v>347</v>
      </c>
      <c r="AC278" t="s">
        <v>340</v>
      </c>
      <c r="AD278" t="s">
        <v>3015</v>
      </c>
      <c r="AE278" s="1">
        <v>45890.277199074073</v>
      </c>
      <c r="CI278" t="s">
        <v>337</v>
      </c>
      <c r="CJ278" t="s">
        <v>2435</v>
      </c>
      <c r="CK278">
        <v>45891</v>
      </c>
      <c r="CL278" t="s">
        <v>2434</v>
      </c>
      <c r="CM278" t="s">
        <v>2436</v>
      </c>
      <c r="CN278">
        <v>45891</v>
      </c>
      <c r="CP278" t="s">
        <v>338</v>
      </c>
      <c r="CQ278" t="s">
        <v>2437</v>
      </c>
    </row>
    <row r="279" spans="1:95" x14ac:dyDescent="0.2">
      <c r="A279" t="s">
        <v>333</v>
      </c>
      <c r="B279">
        <v>98</v>
      </c>
      <c r="C279" s="1" t="s">
        <v>3016</v>
      </c>
      <c r="D279" t="s">
        <v>3017</v>
      </c>
      <c r="E279" t="s">
        <v>335</v>
      </c>
      <c r="F279" t="s">
        <v>342</v>
      </c>
      <c r="G279" t="s">
        <v>340</v>
      </c>
      <c r="H279" t="s">
        <v>2794</v>
      </c>
      <c r="I279" t="s">
        <v>340</v>
      </c>
      <c r="J279" t="s">
        <v>344</v>
      </c>
      <c r="K279" t="s">
        <v>340</v>
      </c>
      <c r="L279">
        <v>45890</v>
      </c>
      <c r="M279" t="s">
        <v>455</v>
      </c>
      <c r="N279">
        <v>1</v>
      </c>
      <c r="O279">
        <v>1</v>
      </c>
      <c r="P279" t="s">
        <v>2454</v>
      </c>
      <c r="T279" t="s">
        <v>458</v>
      </c>
      <c r="U279" t="s">
        <v>2795</v>
      </c>
      <c r="V279" t="s">
        <v>237</v>
      </c>
      <c r="W279">
        <v>1.5</v>
      </c>
      <c r="X279">
        <v>1.5</v>
      </c>
      <c r="Y279" t="s">
        <v>2652</v>
      </c>
      <c r="Z279" t="s">
        <v>346</v>
      </c>
      <c r="AA279" t="s">
        <v>340</v>
      </c>
      <c r="AB279" t="s">
        <v>347</v>
      </c>
      <c r="AC279" t="s">
        <v>340</v>
      </c>
      <c r="AD279" t="s">
        <v>3018</v>
      </c>
      <c r="AE279" s="1">
        <v>45890.277199074073</v>
      </c>
      <c r="CI279" t="s">
        <v>337</v>
      </c>
      <c r="CJ279" t="s">
        <v>2435</v>
      </c>
      <c r="CK279">
        <v>45891</v>
      </c>
      <c r="CL279" t="s">
        <v>2434</v>
      </c>
      <c r="CM279" t="s">
        <v>2436</v>
      </c>
      <c r="CN279">
        <v>45891</v>
      </c>
      <c r="CP279" t="s">
        <v>338</v>
      </c>
      <c r="CQ279" t="s">
        <v>2437</v>
      </c>
    </row>
    <row r="280" spans="1:95" x14ac:dyDescent="0.2">
      <c r="A280" t="s">
        <v>333</v>
      </c>
      <c r="B280">
        <v>99</v>
      </c>
      <c r="C280" s="1" t="s">
        <v>3019</v>
      </c>
      <c r="D280" t="s">
        <v>3020</v>
      </c>
      <c r="E280" t="s">
        <v>335</v>
      </c>
      <c r="F280" t="s">
        <v>342</v>
      </c>
      <c r="G280" t="s">
        <v>340</v>
      </c>
      <c r="H280" t="s">
        <v>2799</v>
      </c>
      <c r="I280" t="s">
        <v>340</v>
      </c>
      <c r="J280" t="s">
        <v>344</v>
      </c>
      <c r="K280" t="s">
        <v>340</v>
      </c>
      <c r="L280">
        <v>45890</v>
      </c>
      <c r="M280" t="s">
        <v>455</v>
      </c>
      <c r="N280">
        <v>1</v>
      </c>
      <c r="O280">
        <v>1</v>
      </c>
      <c r="P280" t="s">
        <v>2454</v>
      </c>
      <c r="T280" t="s">
        <v>458</v>
      </c>
      <c r="U280" t="s">
        <v>3021</v>
      </c>
      <c r="W280">
        <v>14</v>
      </c>
      <c r="X280">
        <v>14</v>
      </c>
      <c r="Y280" t="s">
        <v>2652</v>
      </c>
      <c r="Z280" t="s">
        <v>346</v>
      </c>
      <c r="AA280" t="s">
        <v>340</v>
      </c>
      <c r="AB280" t="s">
        <v>347</v>
      </c>
      <c r="AC280" t="s">
        <v>340</v>
      </c>
      <c r="AD280" t="s">
        <v>3022</v>
      </c>
      <c r="AE280" s="1">
        <v>45890.277199074073</v>
      </c>
      <c r="CI280" t="s">
        <v>337</v>
      </c>
      <c r="CJ280" t="s">
        <v>2435</v>
      </c>
      <c r="CK280">
        <v>45891</v>
      </c>
      <c r="CL280" t="s">
        <v>2434</v>
      </c>
      <c r="CM280" t="s">
        <v>2436</v>
      </c>
      <c r="CN280">
        <v>45891</v>
      </c>
      <c r="CP280" t="s">
        <v>338</v>
      </c>
      <c r="CQ280" t="s">
        <v>2437</v>
      </c>
    </row>
    <row r="281" spans="1:95" x14ac:dyDescent="0.2">
      <c r="A281" t="s">
        <v>333</v>
      </c>
      <c r="B281">
        <v>100</v>
      </c>
      <c r="C281" s="1" t="s">
        <v>3023</v>
      </c>
      <c r="D281" t="s">
        <v>3024</v>
      </c>
      <c r="E281" t="s">
        <v>335</v>
      </c>
      <c r="F281" t="s">
        <v>342</v>
      </c>
      <c r="G281" t="s">
        <v>340</v>
      </c>
      <c r="H281" t="s">
        <v>2804</v>
      </c>
      <c r="I281" t="s">
        <v>340</v>
      </c>
      <c r="J281" t="s">
        <v>344</v>
      </c>
      <c r="K281" t="s">
        <v>340</v>
      </c>
      <c r="L281">
        <v>45890</v>
      </c>
      <c r="M281" t="s">
        <v>455</v>
      </c>
      <c r="N281">
        <v>1</v>
      </c>
      <c r="O281">
        <v>1</v>
      </c>
      <c r="P281" t="s">
        <v>2454</v>
      </c>
      <c r="T281" t="s">
        <v>458</v>
      </c>
      <c r="U281" t="s">
        <v>3025</v>
      </c>
      <c r="W281">
        <v>31</v>
      </c>
      <c r="X281">
        <v>31</v>
      </c>
      <c r="Y281" t="s">
        <v>2652</v>
      </c>
      <c r="Z281" t="s">
        <v>346</v>
      </c>
      <c r="AA281" t="s">
        <v>340</v>
      </c>
      <c r="AB281" t="s">
        <v>347</v>
      </c>
      <c r="AC281" t="s">
        <v>340</v>
      </c>
      <c r="AD281" t="s">
        <v>3026</v>
      </c>
      <c r="AE281" s="1">
        <v>45890.277199074073</v>
      </c>
      <c r="CI281" t="s">
        <v>337</v>
      </c>
      <c r="CJ281" t="s">
        <v>2435</v>
      </c>
      <c r="CK281">
        <v>45891</v>
      </c>
      <c r="CL281" t="s">
        <v>2434</v>
      </c>
      <c r="CM281" t="s">
        <v>2436</v>
      </c>
      <c r="CN281">
        <v>45891</v>
      </c>
      <c r="CP281" t="s">
        <v>338</v>
      </c>
      <c r="CQ281" t="s">
        <v>2437</v>
      </c>
    </row>
    <row r="282" spans="1:95" x14ac:dyDescent="0.2">
      <c r="A282" t="s">
        <v>333</v>
      </c>
      <c r="B282">
        <v>101</v>
      </c>
      <c r="C282" s="1" t="s">
        <v>3027</v>
      </c>
      <c r="D282" t="s">
        <v>3028</v>
      </c>
      <c r="E282" t="s">
        <v>335</v>
      </c>
      <c r="F282" t="s">
        <v>342</v>
      </c>
      <c r="G282" t="s">
        <v>340</v>
      </c>
      <c r="H282" t="s">
        <v>368</v>
      </c>
      <c r="I282" t="s">
        <v>340</v>
      </c>
      <c r="J282" t="s">
        <v>344</v>
      </c>
      <c r="K282" t="s">
        <v>340</v>
      </c>
      <c r="L282">
        <v>45890</v>
      </c>
      <c r="M282" t="s">
        <v>455</v>
      </c>
      <c r="N282">
        <v>1</v>
      </c>
      <c r="O282">
        <v>1</v>
      </c>
      <c r="P282" t="s">
        <v>2454</v>
      </c>
      <c r="T282" t="s">
        <v>458</v>
      </c>
      <c r="U282" t="s">
        <v>501</v>
      </c>
      <c r="V282" t="s">
        <v>237</v>
      </c>
      <c r="W282">
        <v>0.1</v>
      </c>
      <c r="X282">
        <v>0.1</v>
      </c>
      <c r="Y282" t="s">
        <v>349</v>
      </c>
      <c r="Z282" t="s">
        <v>346</v>
      </c>
      <c r="AA282" t="s">
        <v>340</v>
      </c>
      <c r="AB282" t="s">
        <v>347</v>
      </c>
      <c r="AC282" t="s">
        <v>340</v>
      </c>
      <c r="AD282" t="s">
        <v>3029</v>
      </c>
      <c r="AE282" s="1">
        <v>45889.309328703705</v>
      </c>
      <c r="CI282" t="s">
        <v>337</v>
      </c>
      <c r="CJ282" t="s">
        <v>2435</v>
      </c>
      <c r="CK282">
        <v>45891</v>
      </c>
      <c r="CL282" t="s">
        <v>2434</v>
      </c>
      <c r="CM282" t="s">
        <v>2436</v>
      </c>
      <c r="CN282">
        <v>45891</v>
      </c>
      <c r="CP282" t="s">
        <v>338</v>
      </c>
      <c r="CQ282" t="s">
        <v>2437</v>
      </c>
    </row>
    <row r="283" spans="1:95" x14ac:dyDescent="0.2">
      <c r="A283" t="s">
        <v>333</v>
      </c>
      <c r="B283">
        <v>102</v>
      </c>
      <c r="C283" s="1" t="s">
        <v>3030</v>
      </c>
      <c r="D283" t="s">
        <v>3031</v>
      </c>
      <c r="E283" t="s">
        <v>335</v>
      </c>
      <c r="F283" t="s">
        <v>342</v>
      </c>
      <c r="G283" t="s">
        <v>340</v>
      </c>
      <c r="H283" t="s">
        <v>369</v>
      </c>
      <c r="I283" t="s">
        <v>340</v>
      </c>
      <c r="J283" t="s">
        <v>344</v>
      </c>
      <c r="K283" t="s">
        <v>340</v>
      </c>
      <c r="L283">
        <v>45890</v>
      </c>
      <c r="M283" t="s">
        <v>455</v>
      </c>
      <c r="N283">
        <v>1</v>
      </c>
      <c r="O283">
        <v>1</v>
      </c>
      <c r="P283" t="s">
        <v>2454</v>
      </c>
      <c r="T283" t="s">
        <v>458</v>
      </c>
      <c r="U283" t="s">
        <v>501</v>
      </c>
      <c r="V283" t="s">
        <v>237</v>
      </c>
      <c r="W283">
        <v>0.1</v>
      </c>
      <c r="X283">
        <v>0.1</v>
      </c>
      <c r="Y283" t="s">
        <v>349</v>
      </c>
      <c r="Z283" t="s">
        <v>346</v>
      </c>
      <c r="AA283" t="s">
        <v>340</v>
      </c>
      <c r="AB283" t="s">
        <v>347</v>
      </c>
      <c r="AC283" t="s">
        <v>340</v>
      </c>
      <c r="AD283" t="s">
        <v>3032</v>
      </c>
      <c r="AE283" s="1">
        <v>45889.309328703705</v>
      </c>
      <c r="CI283" t="s">
        <v>337</v>
      </c>
      <c r="CJ283" t="s">
        <v>2435</v>
      </c>
      <c r="CK283">
        <v>45891</v>
      </c>
      <c r="CL283" t="s">
        <v>2434</v>
      </c>
      <c r="CM283" t="s">
        <v>2436</v>
      </c>
      <c r="CN283">
        <v>45891</v>
      </c>
      <c r="CP283" t="s">
        <v>338</v>
      </c>
      <c r="CQ283" t="s">
        <v>2437</v>
      </c>
    </row>
    <row r="284" spans="1:95" x14ac:dyDescent="0.2">
      <c r="A284" t="s">
        <v>333</v>
      </c>
      <c r="B284">
        <v>103</v>
      </c>
      <c r="C284" s="1" t="s">
        <v>3033</v>
      </c>
      <c r="D284" t="s">
        <v>3034</v>
      </c>
      <c r="E284" t="s">
        <v>335</v>
      </c>
      <c r="F284" t="s">
        <v>342</v>
      </c>
      <c r="G284" t="s">
        <v>340</v>
      </c>
      <c r="H284" t="s">
        <v>370</v>
      </c>
      <c r="I284" t="s">
        <v>340</v>
      </c>
      <c r="J284" t="s">
        <v>344</v>
      </c>
      <c r="K284" t="s">
        <v>340</v>
      </c>
      <c r="L284">
        <v>45890</v>
      </c>
      <c r="M284" t="s">
        <v>455</v>
      </c>
      <c r="N284">
        <v>1</v>
      </c>
      <c r="O284">
        <v>1</v>
      </c>
      <c r="P284" t="s">
        <v>2454</v>
      </c>
      <c r="T284" t="s">
        <v>458</v>
      </c>
      <c r="U284" t="s">
        <v>501</v>
      </c>
      <c r="V284" t="s">
        <v>237</v>
      </c>
      <c r="W284">
        <v>0.1</v>
      </c>
      <c r="X284">
        <v>0.1</v>
      </c>
      <c r="Y284" t="s">
        <v>349</v>
      </c>
      <c r="Z284" t="s">
        <v>346</v>
      </c>
      <c r="AA284" t="s">
        <v>340</v>
      </c>
      <c r="AB284" t="s">
        <v>347</v>
      </c>
      <c r="AC284" t="s">
        <v>340</v>
      </c>
      <c r="AD284" t="s">
        <v>3035</v>
      </c>
      <c r="AE284" s="1">
        <v>45889.309328703705</v>
      </c>
      <c r="CI284" t="s">
        <v>337</v>
      </c>
      <c r="CJ284" t="s">
        <v>2435</v>
      </c>
      <c r="CK284">
        <v>45891</v>
      </c>
      <c r="CL284" t="s">
        <v>2434</v>
      </c>
      <c r="CM284" t="s">
        <v>2436</v>
      </c>
      <c r="CN284">
        <v>45891</v>
      </c>
      <c r="CP284" t="s">
        <v>338</v>
      </c>
      <c r="CQ284" t="s">
        <v>2437</v>
      </c>
    </row>
    <row r="285" spans="1:95" x14ac:dyDescent="0.2">
      <c r="A285" t="s">
        <v>333</v>
      </c>
      <c r="B285">
        <v>104</v>
      </c>
      <c r="C285" s="1" t="s">
        <v>3036</v>
      </c>
      <c r="D285" t="s">
        <v>3037</v>
      </c>
      <c r="E285" t="s">
        <v>335</v>
      </c>
      <c r="F285" t="s">
        <v>342</v>
      </c>
      <c r="G285" t="s">
        <v>340</v>
      </c>
      <c r="H285" t="s">
        <v>361</v>
      </c>
      <c r="I285" t="s">
        <v>340</v>
      </c>
      <c r="J285" t="s">
        <v>344</v>
      </c>
      <c r="K285" t="s">
        <v>340</v>
      </c>
      <c r="L285">
        <v>45890</v>
      </c>
      <c r="M285" t="s">
        <v>455</v>
      </c>
      <c r="N285">
        <v>1</v>
      </c>
      <c r="O285">
        <v>1</v>
      </c>
      <c r="P285" t="s">
        <v>2454</v>
      </c>
      <c r="T285" t="s">
        <v>458</v>
      </c>
      <c r="U285" t="s">
        <v>501</v>
      </c>
      <c r="V285" t="s">
        <v>237</v>
      </c>
      <c r="W285">
        <v>0.1</v>
      </c>
      <c r="X285">
        <v>0.1</v>
      </c>
      <c r="Y285" t="s">
        <v>349</v>
      </c>
      <c r="Z285" t="s">
        <v>346</v>
      </c>
      <c r="AA285" t="s">
        <v>340</v>
      </c>
      <c r="AB285" t="s">
        <v>347</v>
      </c>
      <c r="AC285" t="s">
        <v>340</v>
      </c>
      <c r="AD285" t="s">
        <v>3038</v>
      </c>
      <c r="AE285" s="1">
        <v>45889.309328703705</v>
      </c>
      <c r="CI285" t="s">
        <v>337</v>
      </c>
      <c r="CJ285" t="s">
        <v>2435</v>
      </c>
      <c r="CK285">
        <v>45891</v>
      </c>
      <c r="CL285" t="s">
        <v>2434</v>
      </c>
      <c r="CM285" t="s">
        <v>2436</v>
      </c>
      <c r="CN285">
        <v>45891</v>
      </c>
      <c r="CP285" t="s">
        <v>338</v>
      </c>
      <c r="CQ285" t="s">
        <v>2437</v>
      </c>
    </row>
    <row r="286" spans="1:95" x14ac:dyDescent="0.2">
      <c r="A286" t="s">
        <v>333</v>
      </c>
      <c r="B286">
        <v>105</v>
      </c>
      <c r="C286" s="1" t="s">
        <v>3039</v>
      </c>
      <c r="D286" t="s">
        <v>3040</v>
      </c>
      <c r="E286" t="s">
        <v>335</v>
      </c>
      <c r="F286" t="s">
        <v>342</v>
      </c>
      <c r="G286" t="s">
        <v>340</v>
      </c>
      <c r="H286" t="s">
        <v>350</v>
      </c>
      <c r="I286" t="s">
        <v>340</v>
      </c>
      <c r="J286" t="s">
        <v>344</v>
      </c>
      <c r="K286" t="s">
        <v>340</v>
      </c>
      <c r="L286">
        <v>45890</v>
      </c>
      <c r="M286" t="s">
        <v>455</v>
      </c>
      <c r="N286">
        <v>1</v>
      </c>
      <c r="O286">
        <v>1</v>
      </c>
      <c r="P286" t="s">
        <v>2454</v>
      </c>
      <c r="T286" t="s">
        <v>458</v>
      </c>
      <c r="U286" t="s">
        <v>501</v>
      </c>
      <c r="V286" t="s">
        <v>237</v>
      </c>
      <c r="W286">
        <v>0.1</v>
      </c>
      <c r="X286">
        <v>0.1</v>
      </c>
      <c r="Y286" t="s">
        <v>349</v>
      </c>
      <c r="Z286" t="s">
        <v>346</v>
      </c>
      <c r="AA286" t="s">
        <v>340</v>
      </c>
      <c r="AB286" t="s">
        <v>347</v>
      </c>
      <c r="AC286" t="s">
        <v>340</v>
      </c>
      <c r="AD286" t="s">
        <v>3041</v>
      </c>
      <c r="AE286" s="1">
        <v>45889.309328703705</v>
      </c>
      <c r="CI286" t="s">
        <v>337</v>
      </c>
      <c r="CJ286" t="s">
        <v>2435</v>
      </c>
      <c r="CK286">
        <v>45891</v>
      </c>
      <c r="CL286" t="s">
        <v>2434</v>
      </c>
      <c r="CM286" t="s">
        <v>2436</v>
      </c>
      <c r="CN286">
        <v>45891</v>
      </c>
      <c r="CP286" t="s">
        <v>338</v>
      </c>
      <c r="CQ286" t="s">
        <v>2437</v>
      </c>
    </row>
    <row r="287" spans="1:95" x14ac:dyDescent="0.2">
      <c r="A287" t="s">
        <v>333</v>
      </c>
      <c r="B287">
        <v>106</v>
      </c>
      <c r="C287" s="1" t="s">
        <v>3042</v>
      </c>
      <c r="D287" t="s">
        <v>3043</v>
      </c>
      <c r="E287" t="s">
        <v>335</v>
      </c>
      <c r="F287" t="s">
        <v>342</v>
      </c>
      <c r="G287" t="s">
        <v>340</v>
      </c>
      <c r="H287" t="s">
        <v>2824</v>
      </c>
      <c r="I287" t="s">
        <v>340</v>
      </c>
      <c r="J287" t="s">
        <v>344</v>
      </c>
      <c r="K287" t="s">
        <v>340</v>
      </c>
      <c r="L287">
        <v>45890</v>
      </c>
      <c r="M287" t="s">
        <v>455</v>
      </c>
      <c r="N287">
        <v>1</v>
      </c>
      <c r="O287">
        <v>1</v>
      </c>
      <c r="P287" t="s">
        <v>2454</v>
      </c>
      <c r="T287" t="s">
        <v>458</v>
      </c>
      <c r="U287" t="s">
        <v>501</v>
      </c>
      <c r="V287" t="s">
        <v>237</v>
      </c>
      <c r="W287">
        <v>0.1</v>
      </c>
      <c r="X287">
        <v>0.1</v>
      </c>
      <c r="Y287" t="s">
        <v>349</v>
      </c>
      <c r="Z287" t="s">
        <v>346</v>
      </c>
      <c r="AA287" t="s">
        <v>340</v>
      </c>
      <c r="AB287" t="s">
        <v>347</v>
      </c>
      <c r="AC287" t="s">
        <v>340</v>
      </c>
      <c r="AD287" t="s">
        <v>3044</v>
      </c>
      <c r="AE287" s="1">
        <v>45889.309328703705</v>
      </c>
      <c r="CI287" t="s">
        <v>337</v>
      </c>
      <c r="CJ287" t="s">
        <v>2435</v>
      </c>
      <c r="CK287">
        <v>45891</v>
      </c>
      <c r="CL287" t="s">
        <v>2434</v>
      </c>
      <c r="CM287" t="s">
        <v>2436</v>
      </c>
      <c r="CN287">
        <v>45891</v>
      </c>
      <c r="CP287" t="s">
        <v>338</v>
      </c>
      <c r="CQ287" t="s">
        <v>2437</v>
      </c>
    </row>
    <row r="288" spans="1:95" x14ac:dyDescent="0.2">
      <c r="A288" t="s">
        <v>333</v>
      </c>
      <c r="B288">
        <v>107</v>
      </c>
      <c r="C288" s="1" t="s">
        <v>3045</v>
      </c>
      <c r="D288" t="s">
        <v>3046</v>
      </c>
      <c r="E288" t="s">
        <v>335</v>
      </c>
      <c r="F288" t="s">
        <v>342</v>
      </c>
      <c r="G288" t="s">
        <v>340</v>
      </c>
      <c r="H288" t="s">
        <v>358</v>
      </c>
      <c r="I288" t="s">
        <v>340</v>
      </c>
      <c r="J288" t="s">
        <v>344</v>
      </c>
      <c r="K288" t="s">
        <v>340</v>
      </c>
      <c r="L288">
        <v>45890</v>
      </c>
      <c r="M288" t="s">
        <v>455</v>
      </c>
      <c r="N288">
        <v>1</v>
      </c>
      <c r="O288">
        <v>1</v>
      </c>
      <c r="P288" t="s">
        <v>2454</v>
      </c>
      <c r="T288" t="s">
        <v>458</v>
      </c>
      <c r="U288" t="s">
        <v>501</v>
      </c>
      <c r="V288" t="s">
        <v>237</v>
      </c>
      <c r="W288">
        <v>0.1</v>
      </c>
      <c r="X288">
        <v>0.1</v>
      </c>
      <c r="Y288" t="s">
        <v>349</v>
      </c>
      <c r="Z288" t="s">
        <v>346</v>
      </c>
      <c r="AA288" t="s">
        <v>340</v>
      </c>
      <c r="AB288" t="s">
        <v>347</v>
      </c>
      <c r="AC288" t="s">
        <v>340</v>
      </c>
      <c r="AD288" t="s">
        <v>3047</v>
      </c>
      <c r="AE288" s="1">
        <v>45889.309328703705</v>
      </c>
      <c r="CI288" t="s">
        <v>337</v>
      </c>
      <c r="CJ288" t="s">
        <v>2435</v>
      </c>
      <c r="CK288">
        <v>45891</v>
      </c>
      <c r="CL288" t="s">
        <v>2434</v>
      </c>
      <c r="CM288" t="s">
        <v>2436</v>
      </c>
      <c r="CN288">
        <v>45891</v>
      </c>
      <c r="CP288" t="s">
        <v>338</v>
      </c>
      <c r="CQ288" t="s">
        <v>2437</v>
      </c>
    </row>
    <row r="289" spans="1:95" x14ac:dyDescent="0.2">
      <c r="A289" t="s">
        <v>333</v>
      </c>
      <c r="B289">
        <v>108</v>
      </c>
      <c r="C289" s="1" t="s">
        <v>3048</v>
      </c>
      <c r="D289" t="s">
        <v>3049</v>
      </c>
      <c r="E289" t="s">
        <v>335</v>
      </c>
      <c r="F289" t="s">
        <v>342</v>
      </c>
      <c r="G289" t="s">
        <v>340</v>
      </c>
      <c r="H289" t="s">
        <v>360</v>
      </c>
      <c r="I289" t="s">
        <v>340</v>
      </c>
      <c r="J289" t="s">
        <v>344</v>
      </c>
      <c r="K289" t="s">
        <v>340</v>
      </c>
      <c r="L289">
        <v>45890</v>
      </c>
      <c r="M289" t="s">
        <v>455</v>
      </c>
      <c r="N289">
        <v>1</v>
      </c>
      <c r="O289">
        <v>1</v>
      </c>
      <c r="P289" t="s">
        <v>2454</v>
      </c>
      <c r="T289" t="s">
        <v>458</v>
      </c>
      <c r="U289" t="s">
        <v>501</v>
      </c>
      <c r="V289" t="s">
        <v>237</v>
      </c>
      <c r="W289">
        <v>0.1</v>
      </c>
      <c r="X289">
        <v>0.1</v>
      </c>
      <c r="Y289" t="s">
        <v>349</v>
      </c>
      <c r="Z289" t="s">
        <v>346</v>
      </c>
      <c r="AA289" t="s">
        <v>340</v>
      </c>
      <c r="AB289" t="s">
        <v>347</v>
      </c>
      <c r="AC289" t="s">
        <v>340</v>
      </c>
      <c r="AD289" t="s">
        <v>3050</v>
      </c>
      <c r="AE289" s="1">
        <v>45889.309328703705</v>
      </c>
      <c r="CI289" t="s">
        <v>337</v>
      </c>
      <c r="CJ289" t="s">
        <v>2435</v>
      </c>
      <c r="CK289">
        <v>45891</v>
      </c>
      <c r="CL289" t="s">
        <v>2434</v>
      </c>
      <c r="CM289" t="s">
        <v>2436</v>
      </c>
      <c r="CN289">
        <v>45891</v>
      </c>
      <c r="CP289" t="s">
        <v>338</v>
      </c>
      <c r="CQ289" t="s">
        <v>2437</v>
      </c>
    </row>
    <row r="290" spans="1:95" x14ac:dyDescent="0.2">
      <c r="A290" t="s">
        <v>333</v>
      </c>
      <c r="B290">
        <v>109</v>
      </c>
      <c r="C290" s="1" t="s">
        <v>3051</v>
      </c>
      <c r="D290" t="s">
        <v>3052</v>
      </c>
      <c r="E290" t="s">
        <v>335</v>
      </c>
      <c r="F290" t="s">
        <v>342</v>
      </c>
      <c r="G290" t="s">
        <v>340</v>
      </c>
      <c r="H290" t="s">
        <v>364</v>
      </c>
      <c r="I290" t="s">
        <v>340</v>
      </c>
      <c r="J290" t="s">
        <v>344</v>
      </c>
      <c r="K290" t="s">
        <v>340</v>
      </c>
      <c r="L290">
        <v>45890</v>
      </c>
      <c r="M290" t="s">
        <v>455</v>
      </c>
      <c r="N290">
        <v>1</v>
      </c>
      <c r="O290">
        <v>1</v>
      </c>
      <c r="P290" t="s">
        <v>2454</v>
      </c>
      <c r="T290" t="s">
        <v>458</v>
      </c>
      <c r="U290" t="s">
        <v>501</v>
      </c>
      <c r="V290" t="s">
        <v>237</v>
      </c>
      <c r="W290">
        <v>0.1</v>
      </c>
      <c r="X290">
        <v>0.1</v>
      </c>
      <c r="Y290" t="s">
        <v>349</v>
      </c>
      <c r="Z290" t="s">
        <v>346</v>
      </c>
      <c r="AA290" t="s">
        <v>340</v>
      </c>
      <c r="AB290" t="s">
        <v>347</v>
      </c>
      <c r="AC290" t="s">
        <v>340</v>
      </c>
      <c r="AD290" t="s">
        <v>3053</v>
      </c>
      <c r="AE290" s="1">
        <v>45889.309328703705</v>
      </c>
      <c r="CI290" t="s">
        <v>337</v>
      </c>
      <c r="CJ290" t="s">
        <v>2435</v>
      </c>
      <c r="CK290">
        <v>45891</v>
      </c>
      <c r="CL290" t="s">
        <v>2434</v>
      </c>
      <c r="CM290" t="s">
        <v>2436</v>
      </c>
      <c r="CN290">
        <v>45891</v>
      </c>
      <c r="CP290" t="s">
        <v>338</v>
      </c>
      <c r="CQ290" t="s">
        <v>2437</v>
      </c>
    </row>
    <row r="291" spans="1:95" x14ac:dyDescent="0.2">
      <c r="A291" t="s">
        <v>333</v>
      </c>
      <c r="B291">
        <v>110</v>
      </c>
      <c r="C291" s="1" t="s">
        <v>3054</v>
      </c>
      <c r="D291" t="s">
        <v>3055</v>
      </c>
      <c r="E291" t="s">
        <v>335</v>
      </c>
      <c r="F291" t="s">
        <v>342</v>
      </c>
      <c r="G291" t="s">
        <v>340</v>
      </c>
      <c r="H291" t="s">
        <v>353</v>
      </c>
      <c r="I291" t="s">
        <v>340</v>
      </c>
      <c r="J291" t="s">
        <v>344</v>
      </c>
      <c r="K291" t="s">
        <v>340</v>
      </c>
      <c r="L291">
        <v>45890</v>
      </c>
      <c r="M291" t="s">
        <v>455</v>
      </c>
      <c r="N291">
        <v>1</v>
      </c>
      <c r="O291">
        <v>1</v>
      </c>
      <c r="P291" t="s">
        <v>2454</v>
      </c>
      <c r="T291" t="s">
        <v>458</v>
      </c>
      <c r="U291" t="s">
        <v>501</v>
      </c>
      <c r="V291" t="s">
        <v>237</v>
      </c>
      <c r="W291">
        <v>0.1</v>
      </c>
      <c r="X291">
        <v>0.1</v>
      </c>
      <c r="Y291" t="s">
        <v>349</v>
      </c>
      <c r="Z291" t="s">
        <v>346</v>
      </c>
      <c r="AA291" t="s">
        <v>340</v>
      </c>
      <c r="AB291" t="s">
        <v>347</v>
      </c>
      <c r="AC291" t="s">
        <v>340</v>
      </c>
      <c r="AD291" t="s">
        <v>3056</v>
      </c>
      <c r="AE291" s="1">
        <v>45889.309328703705</v>
      </c>
      <c r="CI291" t="s">
        <v>337</v>
      </c>
      <c r="CJ291" t="s">
        <v>2435</v>
      </c>
      <c r="CK291">
        <v>45891</v>
      </c>
      <c r="CL291" t="s">
        <v>2434</v>
      </c>
      <c r="CM291" t="s">
        <v>2436</v>
      </c>
      <c r="CN291">
        <v>45891</v>
      </c>
      <c r="CP291" t="s">
        <v>338</v>
      </c>
      <c r="CQ291" t="s">
        <v>2437</v>
      </c>
    </row>
    <row r="292" spans="1:95" x14ac:dyDescent="0.2">
      <c r="A292" t="s">
        <v>333</v>
      </c>
      <c r="B292">
        <v>111</v>
      </c>
      <c r="C292" s="1" t="s">
        <v>3057</v>
      </c>
      <c r="D292" t="s">
        <v>3058</v>
      </c>
      <c r="E292" t="s">
        <v>335</v>
      </c>
      <c r="F292" t="s">
        <v>342</v>
      </c>
      <c r="G292" t="s">
        <v>340</v>
      </c>
      <c r="H292" t="s">
        <v>363</v>
      </c>
      <c r="I292" t="s">
        <v>340</v>
      </c>
      <c r="J292" t="s">
        <v>344</v>
      </c>
      <c r="K292" t="s">
        <v>340</v>
      </c>
      <c r="L292">
        <v>45890</v>
      </c>
      <c r="M292" t="s">
        <v>455</v>
      </c>
      <c r="N292">
        <v>1</v>
      </c>
      <c r="O292">
        <v>1</v>
      </c>
      <c r="P292" t="s">
        <v>2454</v>
      </c>
      <c r="T292" t="s">
        <v>458</v>
      </c>
      <c r="U292" t="s">
        <v>501</v>
      </c>
      <c r="V292" t="s">
        <v>237</v>
      </c>
      <c r="W292">
        <v>0.1</v>
      </c>
      <c r="X292">
        <v>0.1</v>
      </c>
      <c r="Y292" t="s">
        <v>349</v>
      </c>
      <c r="Z292" t="s">
        <v>346</v>
      </c>
      <c r="AA292" t="s">
        <v>340</v>
      </c>
      <c r="AB292" t="s">
        <v>347</v>
      </c>
      <c r="AC292" t="s">
        <v>340</v>
      </c>
      <c r="AD292" t="s">
        <v>3059</v>
      </c>
      <c r="AE292" s="1">
        <v>45889.309328703705</v>
      </c>
      <c r="CI292" t="s">
        <v>337</v>
      </c>
      <c r="CJ292" t="s">
        <v>2435</v>
      </c>
      <c r="CK292">
        <v>45891</v>
      </c>
      <c r="CL292" t="s">
        <v>2434</v>
      </c>
      <c r="CM292" t="s">
        <v>2436</v>
      </c>
      <c r="CN292">
        <v>45891</v>
      </c>
      <c r="CP292" t="s">
        <v>338</v>
      </c>
      <c r="CQ292" t="s">
        <v>2437</v>
      </c>
    </row>
    <row r="293" spans="1:95" x14ac:dyDescent="0.2">
      <c r="A293" t="s">
        <v>333</v>
      </c>
      <c r="B293">
        <v>112</v>
      </c>
      <c r="C293" s="1" t="s">
        <v>3060</v>
      </c>
      <c r="D293" t="s">
        <v>3061</v>
      </c>
      <c r="E293" t="s">
        <v>335</v>
      </c>
      <c r="F293" t="s">
        <v>342</v>
      </c>
      <c r="G293" t="s">
        <v>340</v>
      </c>
      <c r="H293" t="s">
        <v>352</v>
      </c>
      <c r="I293" t="s">
        <v>340</v>
      </c>
      <c r="J293" t="s">
        <v>344</v>
      </c>
      <c r="K293" t="s">
        <v>340</v>
      </c>
      <c r="L293">
        <v>45890</v>
      </c>
      <c r="M293" t="s">
        <v>455</v>
      </c>
      <c r="N293">
        <v>1</v>
      </c>
      <c r="O293">
        <v>1</v>
      </c>
      <c r="P293" t="s">
        <v>2454</v>
      </c>
      <c r="T293" t="s">
        <v>458</v>
      </c>
      <c r="U293" t="s">
        <v>501</v>
      </c>
      <c r="V293" t="s">
        <v>237</v>
      </c>
      <c r="W293">
        <v>0.1</v>
      </c>
      <c r="X293">
        <v>0.1</v>
      </c>
      <c r="Y293" t="s">
        <v>349</v>
      </c>
      <c r="Z293" t="s">
        <v>346</v>
      </c>
      <c r="AA293" t="s">
        <v>340</v>
      </c>
      <c r="AB293" t="s">
        <v>347</v>
      </c>
      <c r="AC293" t="s">
        <v>340</v>
      </c>
      <c r="AD293" t="s">
        <v>3062</v>
      </c>
      <c r="AE293" s="1">
        <v>45889.309328703705</v>
      </c>
      <c r="CI293" t="s">
        <v>337</v>
      </c>
      <c r="CJ293" t="s">
        <v>2435</v>
      </c>
      <c r="CK293">
        <v>45891</v>
      </c>
      <c r="CL293" t="s">
        <v>2434</v>
      </c>
      <c r="CM293" t="s">
        <v>2436</v>
      </c>
      <c r="CN293">
        <v>45891</v>
      </c>
      <c r="CP293" t="s">
        <v>338</v>
      </c>
      <c r="CQ293" t="s">
        <v>2437</v>
      </c>
    </row>
    <row r="294" spans="1:95" x14ac:dyDescent="0.2">
      <c r="A294" t="s">
        <v>333</v>
      </c>
      <c r="B294">
        <v>113</v>
      </c>
      <c r="C294" s="1" t="s">
        <v>3063</v>
      </c>
      <c r="D294" t="s">
        <v>3064</v>
      </c>
      <c r="E294" t="s">
        <v>335</v>
      </c>
      <c r="F294" t="s">
        <v>342</v>
      </c>
      <c r="G294" t="s">
        <v>340</v>
      </c>
      <c r="H294" t="s">
        <v>357</v>
      </c>
      <c r="I294" t="s">
        <v>340</v>
      </c>
      <c r="J294" t="s">
        <v>344</v>
      </c>
      <c r="K294" t="s">
        <v>340</v>
      </c>
      <c r="L294">
        <v>45890</v>
      </c>
      <c r="M294" t="s">
        <v>455</v>
      </c>
      <c r="N294">
        <v>1</v>
      </c>
      <c r="O294">
        <v>1</v>
      </c>
      <c r="P294" t="s">
        <v>2454</v>
      </c>
      <c r="T294" t="s">
        <v>458</v>
      </c>
      <c r="U294" t="s">
        <v>501</v>
      </c>
      <c r="V294" t="s">
        <v>237</v>
      </c>
      <c r="W294">
        <v>0.1</v>
      </c>
      <c r="X294">
        <v>0.1</v>
      </c>
      <c r="Y294" t="s">
        <v>349</v>
      </c>
      <c r="Z294" t="s">
        <v>346</v>
      </c>
      <c r="AA294" t="s">
        <v>340</v>
      </c>
      <c r="AB294" t="s">
        <v>347</v>
      </c>
      <c r="AC294" t="s">
        <v>340</v>
      </c>
      <c r="AD294" t="s">
        <v>3065</v>
      </c>
      <c r="AE294" s="1">
        <v>45889.309328703705</v>
      </c>
      <c r="CI294" t="s">
        <v>337</v>
      </c>
      <c r="CJ294" t="s">
        <v>2435</v>
      </c>
      <c r="CK294">
        <v>45891</v>
      </c>
      <c r="CL294" t="s">
        <v>2434</v>
      </c>
      <c r="CM294" t="s">
        <v>2436</v>
      </c>
      <c r="CN294">
        <v>45891</v>
      </c>
      <c r="CP294" t="s">
        <v>338</v>
      </c>
      <c r="CQ294" t="s">
        <v>2437</v>
      </c>
    </row>
    <row r="295" spans="1:95" x14ac:dyDescent="0.2">
      <c r="A295" t="s">
        <v>333</v>
      </c>
      <c r="B295">
        <v>114</v>
      </c>
      <c r="C295" s="1" t="s">
        <v>3066</v>
      </c>
      <c r="D295" t="s">
        <v>3067</v>
      </c>
      <c r="E295" t="s">
        <v>335</v>
      </c>
      <c r="F295" t="s">
        <v>342</v>
      </c>
      <c r="G295" t="s">
        <v>340</v>
      </c>
      <c r="H295" t="s">
        <v>371</v>
      </c>
      <c r="I295" t="s">
        <v>340</v>
      </c>
      <c r="J295" t="s">
        <v>344</v>
      </c>
      <c r="K295" t="s">
        <v>340</v>
      </c>
      <c r="L295">
        <v>45890</v>
      </c>
      <c r="M295" t="s">
        <v>455</v>
      </c>
      <c r="N295">
        <v>1</v>
      </c>
      <c r="O295">
        <v>1</v>
      </c>
      <c r="P295" t="s">
        <v>2454</v>
      </c>
      <c r="T295" t="s">
        <v>458</v>
      </c>
      <c r="U295" t="s">
        <v>501</v>
      </c>
      <c r="V295" t="s">
        <v>237</v>
      </c>
      <c r="W295">
        <v>0.1</v>
      </c>
      <c r="X295">
        <v>0.1</v>
      </c>
      <c r="Y295" t="s">
        <v>349</v>
      </c>
      <c r="Z295" t="s">
        <v>346</v>
      </c>
      <c r="AA295" t="s">
        <v>340</v>
      </c>
      <c r="AB295" t="s">
        <v>347</v>
      </c>
      <c r="AC295" t="s">
        <v>340</v>
      </c>
      <c r="AD295" t="s">
        <v>3068</v>
      </c>
      <c r="AE295" s="1">
        <v>45889.309328703705</v>
      </c>
      <c r="CI295" t="s">
        <v>337</v>
      </c>
      <c r="CJ295" t="s">
        <v>2435</v>
      </c>
      <c r="CK295">
        <v>45891</v>
      </c>
      <c r="CL295" t="s">
        <v>2434</v>
      </c>
      <c r="CM295" t="s">
        <v>2436</v>
      </c>
      <c r="CN295">
        <v>45891</v>
      </c>
      <c r="CP295" t="s">
        <v>338</v>
      </c>
      <c r="CQ295" t="s">
        <v>2437</v>
      </c>
    </row>
    <row r="296" spans="1:95" x14ac:dyDescent="0.2">
      <c r="A296" t="s">
        <v>333</v>
      </c>
      <c r="B296">
        <v>115</v>
      </c>
      <c r="C296" s="1" t="s">
        <v>3069</v>
      </c>
      <c r="D296" t="s">
        <v>3070</v>
      </c>
      <c r="E296" t="s">
        <v>335</v>
      </c>
      <c r="F296" t="s">
        <v>342</v>
      </c>
      <c r="G296" t="s">
        <v>340</v>
      </c>
      <c r="H296" t="s">
        <v>365</v>
      </c>
      <c r="I296" t="s">
        <v>340</v>
      </c>
      <c r="J296" t="s">
        <v>344</v>
      </c>
      <c r="K296" t="s">
        <v>340</v>
      </c>
      <c r="L296">
        <v>45890</v>
      </c>
      <c r="M296" t="s">
        <v>455</v>
      </c>
      <c r="N296">
        <v>1</v>
      </c>
      <c r="O296">
        <v>1</v>
      </c>
      <c r="P296" t="s">
        <v>2454</v>
      </c>
      <c r="T296" t="s">
        <v>458</v>
      </c>
      <c r="U296" t="s">
        <v>500</v>
      </c>
      <c r="W296">
        <v>0.4</v>
      </c>
      <c r="X296">
        <v>0.4</v>
      </c>
      <c r="Y296" t="s">
        <v>349</v>
      </c>
      <c r="Z296" t="s">
        <v>346</v>
      </c>
      <c r="AA296" t="s">
        <v>340</v>
      </c>
      <c r="AB296" t="s">
        <v>347</v>
      </c>
      <c r="AC296" t="s">
        <v>340</v>
      </c>
      <c r="AD296" t="s">
        <v>3071</v>
      </c>
      <c r="AE296" s="1">
        <v>45889.309328703705</v>
      </c>
      <c r="CI296" t="s">
        <v>337</v>
      </c>
      <c r="CJ296" t="s">
        <v>2435</v>
      </c>
      <c r="CK296">
        <v>45891</v>
      </c>
      <c r="CL296" t="s">
        <v>2434</v>
      </c>
      <c r="CM296" t="s">
        <v>2436</v>
      </c>
      <c r="CN296">
        <v>45891</v>
      </c>
      <c r="CP296" t="s">
        <v>338</v>
      </c>
      <c r="CQ296" t="s">
        <v>2437</v>
      </c>
    </row>
    <row r="297" spans="1:95" x14ac:dyDescent="0.2">
      <c r="A297" t="s">
        <v>333</v>
      </c>
      <c r="B297">
        <v>116</v>
      </c>
      <c r="C297" s="1" t="s">
        <v>3072</v>
      </c>
      <c r="D297" t="s">
        <v>3073</v>
      </c>
      <c r="E297" t="s">
        <v>335</v>
      </c>
      <c r="F297" t="s">
        <v>342</v>
      </c>
      <c r="G297" t="s">
        <v>340</v>
      </c>
      <c r="H297" t="s">
        <v>367</v>
      </c>
      <c r="I297" t="s">
        <v>340</v>
      </c>
      <c r="J297" t="s">
        <v>344</v>
      </c>
      <c r="K297" t="s">
        <v>340</v>
      </c>
      <c r="L297">
        <v>45890</v>
      </c>
      <c r="M297" t="s">
        <v>455</v>
      </c>
      <c r="N297">
        <v>1</v>
      </c>
      <c r="O297">
        <v>1</v>
      </c>
      <c r="P297" t="s">
        <v>2454</v>
      </c>
      <c r="T297" t="s">
        <v>458</v>
      </c>
      <c r="U297" t="s">
        <v>2859</v>
      </c>
      <c r="W297">
        <v>0.5</v>
      </c>
      <c r="X297">
        <v>0.5</v>
      </c>
      <c r="Y297" t="s">
        <v>349</v>
      </c>
      <c r="Z297" t="s">
        <v>346</v>
      </c>
      <c r="AA297" t="s">
        <v>340</v>
      </c>
      <c r="AB297" t="s">
        <v>347</v>
      </c>
      <c r="AC297" t="s">
        <v>340</v>
      </c>
      <c r="AD297" t="s">
        <v>3074</v>
      </c>
      <c r="AE297" s="1">
        <v>45889.309502314813</v>
      </c>
      <c r="CI297" t="s">
        <v>337</v>
      </c>
      <c r="CJ297" t="s">
        <v>2435</v>
      </c>
      <c r="CK297">
        <v>45891</v>
      </c>
      <c r="CL297" t="s">
        <v>2434</v>
      </c>
      <c r="CM297" t="s">
        <v>2436</v>
      </c>
      <c r="CN297">
        <v>45891</v>
      </c>
      <c r="CP297" t="s">
        <v>338</v>
      </c>
      <c r="CQ297" t="s">
        <v>2437</v>
      </c>
    </row>
    <row r="298" spans="1:95" x14ac:dyDescent="0.2">
      <c r="A298" t="s">
        <v>333</v>
      </c>
      <c r="B298">
        <v>117</v>
      </c>
      <c r="C298" s="1" t="s">
        <v>3075</v>
      </c>
      <c r="D298" t="s">
        <v>3076</v>
      </c>
      <c r="E298" t="s">
        <v>335</v>
      </c>
      <c r="F298" t="s">
        <v>342</v>
      </c>
      <c r="G298" t="s">
        <v>340</v>
      </c>
      <c r="H298" t="s">
        <v>366</v>
      </c>
      <c r="I298" t="s">
        <v>340</v>
      </c>
      <c r="J298" t="s">
        <v>344</v>
      </c>
      <c r="K298" t="s">
        <v>340</v>
      </c>
      <c r="L298">
        <v>45890</v>
      </c>
      <c r="M298" t="s">
        <v>455</v>
      </c>
      <c r="N298">
        <v>1</v>
      </c>
      <c r="O298">
        <v>1</v>
      </c>
      <c r="P298" t="s">
        <v>2454</v>
      </c>
      <c r="T298" t="s">
        <v>458</v>
      </c>
      <c r="U298" t="s">
        <v>501</v>
      </c>
      <c r="V298" t="s">
        <v>237</v>
      </c>
      <c r="W298">
        <v>0.1</v>
      </c>
      <c r="X298">
        <v>0.1</v>
      </c>
      <c r="Y298" t="s">
        <v>349</v>
      </c>
      <c r="Z298" t="s">
        <v>346</v>
      </c>
      <c r="AA298" t="s">
        <v>340</v>
      </c>
      <c r="AB298" t="s">
        <v>347</v>
      </c>
      <c r="AC298" t="s">
        <v>340</v>
      </c>
      <c r="AD298" t="s">
        <v>3077</v>
      </c>
      <c r="AE298" s="1">
        <v>45889.309328703705</v>
      </c>
      <c r="CI298" t="s">
        <v>337</v>
      </c>
      <c r="CJ298" t="s">
        <v>2435</v>
      </c>
      <c r="CK298">
        <v>45891</v>
      </c>
      <c r="CL298" t="s">
        <v>2434</v>
      </c>
      <c r="CM298" t="s">
        <v>2436</v>
      </c>
      <c r="CN298">
        <v>45891</v>
      </c>
      <c r="CP298" t="s">
        <v>338</v>
      </c>
      <c r="CQ298" t="s">
        <v>2437</v>
      </c>
    </row>
    <row r="299" spans="1:95" x14ac:dyDescent="0.2">
      <c r="A299" t="s">
        <v>333</v>
      </c>
      <c r="B299">
        <v>118</v>
      </c>
      <c r="C299" s="1" t="s">
        <v>3078</v>
      </c>
      <c r="D299" t="s">
        <v>3079</v>
      </c>
      <c r="E299" t="s">
        <v>335</v>
      </c>
      <c r="F299" t="s">
        <v>342</v>
      </c>
      <c r="G299" t="s">
        <v>340</v>
      </c>
      <c r="H299" t="s">
        <v>354</v>
      </c>
      <c r="I299" t="s">
        <v>340</v>
      </c>
      <c r="J299" t="s">
        <v>344</v>
      </c>
      <c r="K299" t="s">
        <v>340</v>
      </c>
      <c r="L299">
        <v>45890</v>
      </c>
      <c r="M299" t="s">
        <v>455</v>
      </c>
      <c r="N299">
        <v>1</v>
      </c>
      <c r="O299">
        <v>1</v>
      </c>
      <c r="P299" t="s">
        <v>2454</v>
      </c>
      <c r="T299" t="s">
        <v>458</v>
      </c>
      <c r="U299" t="s">
        <v>2845</v>
      </c>
      <c r="W299">
        <v>0.2</v>
      </c>
      <c r="X299">
        <v>0.2</v>
      </c>
      <c r="Y299" t="s">
        <v>349</v>
      </c>
      <c r="Z299" t="s">
        <v>346</v>
      </c>
      <c r="AA299" t="s">
        <v>340</v>
      </c>
      <c r="AB299" t="s">
        <v>347</v>
      </c>
      <c r="AC299" t="s">
        <v>340</v>
      </c>
      <c r="AD299" t="s">
        <v>3080</v>
      </c>
      <c r="AE299" s="1">
        <v>45889.309328703705</v>
      </c>
      <c r="CI299" t="s">
        <v>337</v>
      </c>
      <c r="CJ299" t="s">
        <v>2435</v>
      </c>
      <c r="CK299">
        <v>45891</v>
      </c>
      <c r="CL299" t="s">
        <v>2434</v>
      </c>
      <c r="CM299" t="s">
        <v>2436</v>
      </c>
      <c r="CN299">
        <v>45891</v>
      </c>
      <c r="CP299" t="s">
        <v>338</v>
      </c>
      <c r="CQ299" t="s">
        <v>2437</v>
      </c>
    </row>
    <row r="300" spans="1:95" x14ac:dyDescent="0.2">
      <c r="A300" t="s">
        <v>333</v>
      </c>
      <c r="B300">
        <v>119</v>
      </c>
      <c r="C300" s="1" t="s">
        <v>3081</v>
      </c>
      <c r="D300" t="s">
        <v>3082</v>
      </c>
      <c r="E300" t="s">
        <v>335</v>
      </c>
      <c r="F300" t="s">
        <v>342</v>
      </c>
      <c r="G300" t="s">
        <v>340</v>
      </c>
      <c r="H300" t="s">
        <v>356</v>
      </c>
      <c r="I300" t="s">
        <v>340</v>
      </c>
      <c r="J300" t="s">
        <v>344</v>
      </c>
      <c r="K300" t="s">
        <v>340</v>
      </c>
      <c r="L300">
        <v>45890</v>
      </c>
      <c r="M300" t="s">
        <v>455</v>
      </c>
      <c r="N300">
        <v>1</v>
      </c>
      <c r="O300">
        <v>1</v>
      </c>
      <c r="P300" t="s">
        <v>2454</v>
      </c>
      <c r="T300" t="s">
        <v>458</v>
      </c>
      <c r="U300" t="s">
        <v>2878</v>
      </c>
      <c r="W300">
        <v>0.3</v>
      </c>
      <c r="X300">
        <v>0.3</v>
      </c>
      <c r="Y300" t="s">
        <v>349</v>
      </c>
      <c r="Z300" t="s">
        <v>346</v>
      </c>
      <c r="AA300" t="s">
        <v>340</v>
      </c>
      <c r="AB300" t="s">
        <v>347</v>
      </c>
      <c r="AC300" t="s">
        <v>340</v>
      </c>
      <c r="AD300" t="s">
        <v>3083</v>
      </c>
      <c r="AE300" s="1">
        <v>45889.309502314813</v>
      </c>
      <c r="CI300" t="s">
        <v>337</v>
      </c>
      <c r="CJ300" t="s">
        <v>2435</v>
      </c>
      <c r="CK300">
        <v>45891</v>
      </c>
      <c r="CL300" t="s">
        <v>2434</v>
      </c>
      <c r="CM300" t="s">
        <v>2436</v>
      </c>
      <c r="CN300">
        <v>45891</v>
      </c>
      <c r="CP300" t="s">
        <v>338</v>
      </c>
      <c r="CQ300" t="s">
        <v>2437</v>
      </c>
    </row>
    <row r="301" spans="1:95" x14ac:dyDescent="0.2">
      <c r="A301" t="s">
        <v>333</v>
      </c>
      <c r="B301">
        <v>120</v>
      </c>
      <c r="C301" s="1" t="s">
        <v>3084</v>
      </c>
      <c r="D301" t="s">
        <v>3085</v>
      </c>
      <c r="E301" t="s">
        <v>335</v>
      </c>
      <c r="F301" t="s">
        <v>342</v>
      </c>
      <c r="G301" t="s">
        <v>340</v>
      </c>
      <c r="H301" t="s">
        <v>355</v>
      </c>
      <c r="I301" t="s">
        <v>340</v>
      </c>
      <c r="J301" t="s">
        <v>344</v>
      </c>
      <c r="K301" t="s">
        <v>340</v>
      </c>
      <c r="L301">
        <v>45890</v>
      </c>
      <c r="M301" t="s">
        <v>455</v>
      </c>
      <c r="N301">
        <v>1</v>
      </c>
      <c r="O301">
        <v>1</v>
      </c>
      <c r="P301" t="s">
        <v>2454</v>
      </c>
      <c r="T301" t="s">
        <v>458</v>
      </c>
      <c r="U301" t="s">
        <v>501</v>
      </c>
      <c r="V301" t="s">
        <v>237</v>
      </c>
      <c r="W301">
        <v>0.1</v>
      </c>
      <c r="X301">
        <v>0.1</v>
      </c>
      <c r="Y301" t="s">
        <v>349</v>
      </c>
      <c r="Z301" t="s">
        <v>346</v>
      </c>
      <c r="AA301" t="s">
        <v>340</v>
      </c>
      <c r="AB301" t="s">
        <v>347</v>
      </c>
      <c r="AC301" t="s">
        <v>340</v>
      </c>
      <c r="AD301" t="s">
        <v>3086</v>
      </c>
      <c r="AE301" s="1">
        <v>45889.309328703705</v>
      </c>
      <c r="CI301" t="s">
        <v>337</v>
      </c>
      <c r="CJ301" t="s">
        <v>2435</v>
      </c>
      <c r="CK301">
        <v>45891</v>
      </c>
      <c r="CL301" t="s">
        <v>2434</v>
      </c>
      <c r="CM301" t="s">
        <v>2436</v>
      </c>
      <c r="CN301">
        <v>45891</v>
      </c>
      <c r="CP301" t="s">
        <v>338</v>
      </c>
      <c r="CQ301" t="s">
        <v>2437</v>
      </c>
    </row>
    <row r="302" spans="1:95" x14ac:dyDescent="0.2">
      <c r="A302" t="s">
        <v>333</v>
      </c>
      <c r="B302">
        <v>121</v>
      </c>
      <c r="C302" s="1" t="s">
        <v>3087</v>
      </c>
      <c r="D302" t="s">
        <v>3088</v>
      </c>
      <c r="E302" t="s">
        <v>335</v>
      </c>
      <c r="F302" t="s">
        <v>342</v>
      </c>
      <c r="G302" t="s">
        <v>340</v>
      </c>
      <c r="H302" t="s">
        <v>362</v>
      </c>
      <c r="I302" t="s">
        <v>340</v>
      </c>
      <c r="J302" t="s">
        <v>344</v>
      </c>
      <c r="K302" t="s">
        <v>340</v>
      </c>
      <c r="L302">
        <v>45890</v>
      </c>
      <c r="M302" t="s">
        <v>455</v>
      </c>
      <c r="N302">
        <v>1</v>
      </c>
      <c r="O302">
        <v>1</v>
      </c>
      <c r="P302" t="s">
        <v>2454</v>
      </c>
      <c r="T302" t="s">
        <v>458</v>
      </c>
      <c r="U302" t="s">
        <v>501</v>
      </c>
      <c r="V302" t="s">
        <v>237</v>
      </c>
      <c r="W302">
        <v>0.1</v>
      </c>
      <c r="X302">
        <v>0.1</v>
      </c>
      <c r="Y302" t="s">
        <v>349</v>
      </c>
      <c r="Z302" t="s">
        <v>346</v>
      </c>
      <c r="AA302" t="s">
        <v>340</v>
      </c>
      <c r="AB302" t="s">
        <v>347</v>
      </c>
      <c r="AC302" t="s">
        <v>340</v>
      </c>
      <c r="AD302" t="s">
        <v>3089</v>
      </c>
      <c r="AE302" s="1">
        <v>45889.309328703705</v>
      </c>
      <c r="CI302" t="s">
        <v>337</v>
      </c>
      <c r="CJ302" t="s">
        <v>2435</v>
      </c>
      <c r="CK302">
        <v>45891</v>
      </c>
      <c r="CL302" t="s">
        <v>2434</v>
      </c>
      <c r="CM302" t="s">
        <v>2436</v>
      </c>
      <c r="CN302">
        <v>45891</v>
      </c>
      <c r="CP302" t="s">
        <v>338</v>
      </c>
      <c r="CQ302" t="s">
        <v>2437</v>
      </c>
    </row>
    <row r="303" spans="1:95" x14ac:dyDescent="0.2">
      <c r="A303" t="s">
        <v>333</v>
      </c>
      <c r="B303">
        <v>122</v>
      </c>
      <c r="C303" s="1" t="s">
        <v>3090</v>
      </c>
      <c r="D303" t="s">
        <v>3091</v>
      </c>
      <c r="E303" t="s">
        <v>335</v>
      </c>
      <c r="F303" t="s">
        <v>342</v>
      </c>
      <c r="G303" t="s">
        <v>340</v>
      </c>
      <c r="H303" t="s">
        <v>351</v>
      </c>
      <c r="I303" t="s">
        <v>340</v>
      </c>
      <c r="J303" t="s">
        <v>344</v>
      </c>
      <c r="K303" t="s">
        <v>340</v>
      </c>
      <c r="L303">
        <v>45890</v>
      </c>
      <c r="M303" t="s">
        <v>455</v>
      </c>
      <c r="N303">
        <v>1</v>
      </c>
      <c r="O303">
        <v>1</v>
      </c>
      <c r="P303" t="s">
        <v>2454</v>
      </c>
      <c r="T303" t="s">
        <v>458</v>
      </c>
      <c r="U303" t="s">
        <v>501</v>
      </c>
      <c r="V303" t="s">
        <v>237</v>
      </c>
      <c r="W303">
        <v>0.1</v>
      </c>
      <c r="X303">
        <v>0.1</v>
      </c>
      <c r="Y303" t="s">
        <v>349</v>
      </c>
      <c r="Z303" t="s">
        <v>346</v>
      </c>
      <c r="AA303" t="s">
        <v>340</v>
      </c>
      <c r="AB303" t="s">
        <v>347</v>
      </c>
      <c r="AC303" t="s">
        <v>340</v>
      </c>
      <c r="AD303" t="s">
        <v>3092</v>
      </c>
      <c r="AE303" s="1">
        <v>45889.309328703705</v>
      </c>
      <c r="CI303" t="s">
        <v>337</v>
      </c>
      <c r="CJ303" t="s">
        <v>2435</v>
      </c>
      <c r="CK303">
        <v>45891</v>
      </c>
      <c r="CL303" t="s">
        <v>2434</v>
      </c>
      <c r="CM303" t="s">
        <v>2436</v>
      </c>
      <c r="CN303">
        <v>45891</v>
      </c>
      <c r="CP303" t="s">
        <v>338</v>
      </c>
      <c r="CQ303" t="s">
        <v>2437</v>
      </c>
    </row>
    <row r="304" spans="1:95" x14ac:dyDescent="0.2">
      <c r="A304" t="s">
        <v>333</v>
      </c>
      <c r="B304">
        <v>123</v>
      </c>
      <c r="C304" s="1" t="s">
        <v>3093</v>
      </c>
      <c r="D304" t="s">
        <v>3094</v>
      </c>
      <c r="E304" t="s">
        <v>335</v>
      </c>
      <c r="F304" t="s">
        <v>342</v>
      </c>
      <c r="G304" t="s">
        <v>340</v>
      </c>
      <c r="H304" t="s">
        <v>359</v>
      </c>
      <c r="I304" t="s">
        <v>340</v>
      </c>
      <c r="J304" t="s">
        <v>344</v>
      </c>
      <c r="K304" t="s">
        <v>340</v>
      </c>
      <c r="L304">
        <v>45890</v>
      </c>
      <c r="M304" t="s">
        <v>455</v>
      </c>
      <c r="N304">
        <v>1</v>
      </c>
      <c r="O304">
        <v>1</v>
      </c>
      <c r="P304" t="s">
        <v>2454</v>
      </c>
      <c r="T304" t="s">
        <v>458</v>
      </c>
      <c r="U304" t="s">
        <v>501</v>
      </c>
      <c r="V304" t="s">
        <v>237</v>
      </c>
      <c r="W304">
        <v>0.1</v>
      </c>
      <c r="X304">
        <v>0.1</v>
      </c>
      <c r="Y304" t="s">
        <v>349</v>
      </c>
      <c r="Z304" t="s">
        <v>346</v>
      </c>
      <c r="AA304" t="s">
        <v>340</v>
      </c>
      <c r="AB304" t="s">
        <v>347</v>
      </c>
      <c r="AC304" t="s">
        <v>340</v>
      </c>
      <c r="AD304" t="s">
        <v>3095</v>
      </c>
      <c r="AE304" s="1">
        <v>45889.309328703705</v>
      </c>
      <c r="CI304" t="s">
        <v>337</v>
      </c>
      <c r="CJ304" t="s">
        <v>2435</v>
      </c>
      <c r="CK304">
        <v>45891</v>
      </c>
      <c r="CL304" t="s">
        <v>2434</v>
      </c>
      <c r="CM304" t="s">
        <v>2436</v>
      </c>
      <c r="CN304">
        <v>45891</v>
      </c>
      <c r="CP304" t="s">
        <v>338</v>
      </c>
      <c r="CQ304" t="s">
        <v>2437</v>
      </c>
    </row>
    <row r="305" spans="1:95" x14ac:dyDescent="0.2">
      <c r="A305" t="s">
        <v>333</v>
      </c>
      <c r="B305">
        <v>124</v>
      </c>
      <c r="C305" s="1" t="s">
        <v>3096</v>
      </c>
      <c r="D305" t="s">
        <v>3097</v>
      </c>
      <c r="E305" t="s">
        <v>335</v>
      </c>
      <c r="F305" t="s">
        <v>2886</v>
      </c>
      <c r="G305" t="s">
        <v>340</v>
      </c>
      <c r="H305" t="s">
        <v>2650</v>
      </c>
      <c r="I305" t="s">
        <v>340</v>
      </c>
      <c r="J305" t="s">
        <v>344</v>
      </c>
      <c r="K305" t="s">
        <v>340</v>
      </c>
      <c r="L305">
        <v>45890</v>
      </c>
      <c r="M305" t="s">
        <v>455</v>
      </c>
      <c r="N305">
        <v>1</v>
      </c>
      <c r="O305">
        <v>1</v>
      </c>
      <c r="P305" t="s">
        <v>2454</v>
      </c>
      <c r="T305" t="s">
        <v>458</v>
      </c>
      <c r="U305" t="s">
        <v>2887</v>
      </c>
      <c r="V305" t="s">
        <v>237</v>
      </c>
      <c r="W305">
        <v>5</v>
      </c>
      <c r="X305">
        <v>5</v>
      </c>
      <c r="Y305" t="s">
        <v>2652</v>
      </c>
      <c r="Z305" t="s">
        <v>346</v>
      </c>
      <c r="AA305" t="s">
        <v>340</v>
      </c>
      <c r="AB305" t="s">
        <v>347</v>
      </c>
      <c r="AC305" t="s">
        <v>340</v>
      </c>
      <c r="AD305" t="s">
        <v>3098</v>
      </c>
      <c r="AE305" s="1">
        <v>45888.152199074073</v>
      </c>
      <c r="CI305" t="s">
        <v>337</v>
      </c>
      <c r="CJ305" t="s">
        <v>2435</v>
      </c>
      <c r="CK305">
        <v>45891</v>
      </c>
      <c r="CL305" t="s">
        <v>2434</v>
      </c>
      <c r="CM305" t="s">
        <v>2436</v>
      </c>
      <c r="CN305">
        <v>45891</v>
      </c>
      <c r="CP305" t="s">
        <v>338</v>
      </c>
      <c r="CQ305" t="s">
        <v>2437</v>
      </c>
    </row>
    <row r="306" spans="1:95" x14ac:dyDescent="0.2">
      <c r="A306" t="s">
        <v>333</v>
      </c>
      <c r="B306">
        <v>125</v>
      </c>
      <c r="C306" s="1" t="s">
        <v>3099</v>
      </c>
      <c r="D306" t="s">
        <v>3100</v>
      </c>
      <c r="E306" t="s">
        <v>335</v>
      </c>
      <c r="F306" t="s">
        <v>2891</v>
      </c>
      <c r="G306" t="s">
        <v>340</v>
      </c>
      <c r="H306" t="s">
        <v>2650</v>
      </c>
      <c r="I306" t="s">
        <v>340</v>
      </c>
      <c r="J306" t="s">
        <v>344</v>
      </c>
      <c r="K306" t="s">
        <v>340</v>
      </c>
      <c r="L306">
        <v>45890</v>
      </c>
      <c r="M306" t="s">
        <v>455</v>
      </c>
      <c r="N306">
        <v>1</v>
      </c>
      <c r="O306">
        <v>1</v>
      </c>
      <c r="P306" t="s">
        <v>2454</v>
      </c>
      <c r="T306" t="s">
        <v>458</v>
      </c>
      <c r="U306" t="s">
        <v>3101</v>
      </c>
      <c r="W306">
        <v>16</v>
      </c>
      <c r="X306">
        <v>16</v>
      </c>
      <c r="Y306" t="s">
        <v>2652</v>
      </c>
      <c r="Z306" t="s">
        <v>346</v>
      </c>
      <c r="AA306" t="s">
        <v>340</v>
      </c>
      <c r="AB306" t="s">
        <v>347</v>
      </c>
      <c r="AC306" t="s">
        <v>340</v>
      </c>
      <c r="AD306" t="s">
        <v>3102</v>
      </c>
      <c r="AE306" s="1">
        <v>45888.152199074073</v>
      </c>
      <c r="CI306" t="s">
        <v>337</v>
      </c>
      <c r="CJ306" t="s">
        <v>2435</v>
      </c>
      <c r="CK306">
        <v>45891</v>
      </c>
      <c r="CL306" t="s">
        <v>2434</v>
      </c>
      <c r="CM306" t="s">
        <v>2436</v>
      </c>
      <c r="CN306">
        <v>45891</v>
      </c>
      <c r="CP306" t="s">
        <v>338</v>
      </c>
      <c r="CQ306" t="s">
        <v>2437</v>
      </c>
    </row>
    <row r="307" spans="1:95" x14ac:dyDescent="0.2">
      <c r="A307" t="s">
        <v>333</v>
      </c>
      <c r="B307">
        <v>126</v>
      </c>
      <c r="C307" s="1" t="s">
        <v>3103</v>
      </c>
      <c r="D307" t="s">
        <v>3104</v>
      </c>
      <c r="E307" t="s">
        <v>335</v>
      </c>
      <c r="F307" t="s">
        <v>2895</v>
      </c>
      <c r="G307" t="s">
        <v>340</v>
      </c>
      <c r="H307" t="s">
        <v>2650</v>
      </c>
      <c r="I307" t="s">
        <v>340</v>
      </c>
      <c r="J307" t="s">
        <v>344</v>
      </c>
      <c r="K307" t="s">
        <v>340</v>
      </c>
      <c r="L307">
        <v>45890</v>
      </c>
      <c r="M307" t="s">
        <v>455</v>
      </c>
      <c r="N307">
        <v>1</v>
      </c>
      <c r="O307">
        <v>1</v>
      </c>
      <c r="P307" t="s">
        <v>2454</v>
      </c>
      <c r="T307" t="s">
        <v>458</v>
      </c>
      <c r="U307" t="s">
        <v>3105</v>
      </c>
      <c r="W307">
        <v>52</v>
      </c>
      <c r="X307">
        <v>52</v>
      </c>
      <c r="Y307" t="s">
        <v>2652</v>
      </c>
      <c r="Z307" t="s">
        <v>346</v>
      </c>
      <c r="AA307" t="s">
        <v>340</v>
      </c>
      <c r="AB307" t="s">
        <v>347</v>
      </c>
      <c r="AC307" t="s">
        <v>340</v>
      </c>
      <c r="AD307" t="s">
        <v>3106</v>
      </c>
      <c r="AE307" s="1">
        <v>45888.152199074073</v>
      </c>
      <c r="CI307" t="s">
        <v>337</v>
      </c>
      <c r="CJ307" t="s">
        <v>2435</v>
      </c>
      <c r="CK307">
        <v>45891</v>
      </c>
      <c r="CL307" t="s">
        <v>2434</v>
      </c>
      <c r="CM307" t="s">
        <v>2436</v>
      </c>
      <c r="CN307">
        <v>45891</v>
      </c>
      <c r="CP307" t="s">
        <v>338</v>
      </c>
      <c r="CQ307" t="s">
        <v>2437</v>
      </c>
    </row>
    <row r="308" spans="1:95" x14ac:dyDescent="0.2">
      <c r="A308" t="s">
        <v>333</v>
      </c>
      <c r="B308">
        <v>127</v>
      </c>
      <c r="C308" s="1" t="s">
        <v>3107</v>
      </c>
      <c r="D308" t="s">
        <v>3108</v>
      </c>
      <c r="E308" t="s">
        <v>335</v>
      </c>
      <c r="F308" t="s">
        <v>2900</v>
      </c>
      <c r="G308" t="s">
        <v>340</v>
      </c>
      <c r="H308" t="s">
        <v>2650</v>
      </c>
      <c r="I308" t="s">
        <v>340</v>
      </c>
      <c r="J308" t="s">
        <v>344</v>
      </c>
      <c r="K308" t="s">
        <v>340</v>
      </c>
      <c r="L308">
        <v>45890</v>
      </c>
      <c r="M308" t="s">
        <v>455</v>
      </c>
      <c r="N308">
        <v>1</v>
      </c>
      <c r="O308">
        <v>1</v>
      </c>
      <c r="P308" t="s">
        <v>2454</v>
      </c>
      <c r="T308" t="s">
        <v>458</v>
      </c>
      <c r="U308" t="s">
        <v>3109</v>
      </c>
      <c r="W308">
        <v>62</v>
      </c>
      <c r="X308">
        <v>62</v>
      </c>
      <c r="Y308" t="s">
        <v>2652</v>
      </c>
      <c r="Z308" t="s">
        <v>346</v>
      </c>
      <c r="AA308" t="s">
        <v>340</v>
      </c>
      <c r="AB308" t="s">
        <v>347</v>
      </c>
      <c r="AC308" t="s">
        <v>340</v>
      </c>
      <c r="AD308" t="s">
        <v>3110</v>
      </c>
      <c r="AE308" s="1">
        <v>45888.152199074073</v>
      </c>
      <c r="CI308" t="s">
        <v>337</v>
      </c>
      <c r="CJ308" t="s">
        <v>2435</v>
      </c>
      <c r="CK308">
        <v>45891</v>
      </c>
      <c r="CL308" t="s">
        <v>2434</v>
      </c>
      <c r="CM308" t="s">
        <v>2436</v>
      </c>
      <c r="CN308">
        <v>45891</v>
      </c>
      <c r="CP308" t="s">
        <v>338</v>
      </c>
      <c r="CQ308" t="s">
        <v>2437</v>
      </c>
    </row>
    <row r="309" spans="1:95" x14ac:dyDescent="0.2">
      <c r="A309" t="s">
        <v>333</v>
      </c>
      <c r="B309">
        <v>128</v>
      </c>
      <c r="C309" s="1" t="s">
        <v>3111</v>
      </c>
      <c r="D309" s="20" t="s">
        <v>3112</v>
      </c>
      <c r="E309" t="s">
        <v>335</v>
      </c>
      <c r="F309" t="s">
        <v>2649</v>
      </c>
      <c r="G309" t="s">
        <v>340</v>
      </c>
      <c r="H309" t="s">
        <v>2650</v>
      </c>
      <c r="I309" t="s">
        <v>340</v>
      </c>
      <c r="J309" t="s">
        <v>344</v>
      </c>
      <c r="K309" t="s">
        <v>340</v>
      </c>
      <c r="L309">
        <v>45890</v>
      </c>
      <c r="M309" t="s">
        <v>455</v>
      </c>
      <c r="N309">
        <v>1</v>
      </c>
      <c r="O309">
        <v>1</v>
      </c>
      <c r="P309" t="s">
        <v>2456</v>
      </c>
      <c r="T309" t="s">
        <v>458</v>
      </c>
      <c r="U309" t="s">
        <v>2651</v>
      </c>
      <c r="V309" t="s">
        <v>237</v>
      </c>
      <c r="W309">
        <v>20</v>
      </c>
      <c r="X309">
        <v>20</v>
      </c>
      <c r="Y309" t="s">
        <v>2652</v>
      </c>
      <c r="Z309" t="s">
        <v>346</v>
      </c>
      <c r="AA309" t="s">
        <v>340</v>
      </c>
      <c r="AB309" t="s">
        <v>347</v>
      </c>
      <c r="AC309" t="s">
        <v>340</v>
      </c>
      <c r="AD309" t="s">
        <v>3113</v>
      </c>
      <c r="AE309" s="1">
        <v>45886.609768518516</v>
      </c>
      <c r="CI309" t="s">
        <v>337</v>
      </c>
      <c r="CJ309" t="s">
        <v>2435</v>
      </c>
      <c r="CK309">
        <v>45891</v>
      </c>
      <c r="CL309" t="s">
        <v>2434</v>
      </c>
      <c r="CM309" t="s">
        <v>2436</v>
      </c>
      <c r="CN309">
        <v>45891</v>
      </c>
      <c r="CP309" t="s">
        <v>338</v>
      </c>
      <c r="CQ309" t="s">
        <v>2437</v>
      </c>
    </row>
    <row r="310" spans="1:95" x14ac:dyDescent="0.2">
      <c r="A310" t="s">
        <v>333</v>
      </c>
      <c r="B310">
        <v>129</v>
      </c>
      <c r="C310" s="1" t="s">
        <v>3114</v>
      </c>
      <c r="D310" t="s">
        <v>3115</v>
      </c>
      <c r="E310" t="s">
        <v>335</v>
      </c>
      <c r="F310" t="s">
        <v>342</v>
      </c>
      <c r="G310" t="s">
        <v>340</v>
      </c>
      <c r="H310" t="s">
        <v>2656</v>
      </c>
      <c r="I310" t="s">
        <v>340</v>
      </c>
      <c r="J310" t="s">
        <v>344</v>
      </c>
      <c r="K310" t="s">
        <v>340</v>
      </c>
      <c r="L310">
        <v>45890</v>
      </c>
      <c r="M310" t="s">
        <v>455</v>
      </c>
      <c r="N310">
        <v>1</v>
      </c>
      <c r="O310">
        <v>1</v>
      </c>
      <c r="P310" t="s">
        <v>2456</v>
      </c>
      <c r="T310" t="s">
        <v>458</v>
      </c>
      <c r="U310" t="s">
        <v>2657</v>
      </c>
      <c r="V310" t="s">
        <v>237</v>
      </c>
      <c r="W310">
        <v>1</v>
      </c>
      <c r="X310">
        <v>1</v>
      </c>
      <c r="Y310" t="s">
        <v>349</v>
      </c>
      <c r="Z310" t="s">
        <v>346</v>
      </c>
      <c r="AA310" t="s">
        <v>340</v>
      </c>
      <c r="AB310" t="s">
        <v>347</v>
      </c>
      <c r="AC310" t="s">
        <v>340</v>
      </c>
      <c r="AD310" t="s">
        <v>3116</v>
      </c>
      <c r="AE310" s="1">
        <v>45886.127824074072</v>
      </c>
      <c r="CI310" t="s">
        <v>337</v>
      </c>
      <c r="CJ310" t="s">
        <v>2435</v>
      </c>
      <c r="CK310">
        <v>45891</v>
      </c>
      <c r="CL310" t="s">
        <v>2434</v>
      </c>
      <c r="CM310" t="s">
        <v>2436</v>
      </c>
      <c r="CN310">
        <v>45891</v>
      </c>
      <c r="CP310" t="s">
        <v>338</v>
      </c>
      <c r="CQ310" t="s">
        <v>2437</v>
      </c>
    </row>
    <row r="311" spans="1:95" x14ac:dyDescent="0.2">
      <c r="A311" t="s">
        <v>333</v>
      </c>
      <c r="B311">
        <v>130</v>
      </c>
      <c r="C311" s="1" t="s">
        <v>3117</v>
      </c>
      <c r="D311" t="s">
        <v>3118</v>
      </c>
      <c r="E311" t="s">
        <v>335</v>
      </c>
      <c r="F311" t="s">
        <v>342</v>
      </c>
      <c r="G311" t="s">
        <v>340</v>
      </c>
      <c r="H311" t="s">
        <v>2661</v>
      </c>
      <c r="I311" t="s">
        <v>340</v>
      </c>
      <c r="J311" t="s">
        <v>344</v>
      </c>
      <c r="K311" t="s">
        <v>340</v>
      </c>
      <c r="L311">
        <v>45890</v>
      </c>
      <c r="M311" t="s">
        <v>455</v>
      </c>
      <c r="N311">
        <v>1</v>
      </c>
      <c r="O311">
        <v>1</v>
      </c>
      <c r="P311" t="s">
        <v>2456</v>
      </c>
      <c r="T311" t="s">
        <v>458</v>
      </c>
      <c r="U311" t="s">
        <v>2657</v>
      </c>
      <c r="V311" t="s">
        <v>237</v>
      </c>
      <c r="W311">
        <v>1</v>
      </c>
      <c r="X311">
        <v>1</v>
      </c>
      <c r="Y311" t="s">
        <v>349</v>
      </c>
      <c r="Z311" t="s">
        <v>346</v>
      </c>
      <c r="AA311" t="s">
        <v>340</v>
      </c>
      <c r="AB311" t="s">
        <v>347</v>
      </c>
      <c r="AC311" t="s">
        <v>340</v>
      </c>
      <c r="AD311" t="s">
        <v>3119</v>
      </c>
      <c r="AE311" s="1">
        <v>45886.127824074072</v>
      </c>
      <c r="CI311" t="s">
        <v>337</v>
      </c>
      <c r="CJ311" t="s">
        <v>2435</v>
      </c>
      <c r="CK311">
        <v>45891</v>
      </c>
      <c r="CL311" t="s">
        <v>2434</v>
      </c>
      <c r="CM311" t="s">
        <v>2436</v>
      </c>
      <c r="CN311">
        <v>45891</v>
      </c>
      <c r="CP311" t="s">
        <v>338</v>
      </c>
      <c r="CQ311" t="s">
        <v>2437</v>
      </c>
    </row>
    <row r="312" spans="1:95" x14ac:dyDescent="0.2">
      <c r="A312" t="s">
        <v>333</v>
      </c>
      <c r="B312">
        <v>131</v>
      </c>
      <c r="C312" s="1" t="s">
        <v>3120</v>
      </c>
      <c r="D312" t="s">
        <v>3121</v>
      </c>
      <c r="E312" t="s">
        <v>335</v>
      </c>
      <c r="F312" t="s">
        <v>342</v>
      </c>
      <c r="G312" t="s">
        <v>340</v>
      </c>
      <c r="H312" t="s">
        <v>2665</v>
      </c>
      <c r="I312" t="s">
        <v>340</v>
      </c>
      <c r="J312" t="s">
        <v>344</v>
      </c>
      <c r="K312" t="s">
        <v>340</v>
      </c>
      <c r="L312">
        <v>45890</v>
      </c>
      <c r="M312" t="s">
        <v>455</v>
      </c>
      <c r="N312">
        <v>1</v>
      </c>
      <c r="O312">
        <v>1</v>
      </c>
      <c r="P312" t="s">
        <v>2456</v>
      </c>
      <c r="T312" t="s">
        <v>458</v>
      </c>
      <c r="U312" t="s">
        <v>2657</v>
      </c>
      <c r="V312" t="s">
        <v>237</v>
      </c>
      <c r="W312">
        <v>1</v>
      </c>
      <c r="X312">
        <v>1</v>
      </c>
      <c r="Y312" t="s">
        <v>349</v>
      </c>
      <c r="Z312" t="s">
        <v>346</v>
      </c>
      <c r="AA312" t="s">
        <v>340</v>
      </c>
      <c r="AB312" t="s">
        <v>347</v>
      </c>
      <c r="AC312" t="s">
        <v>340</v>
      </c>
      <c r="AD312" t="s">
        <v>3122</v>
      </c>
      <c r="AE312" s="1">
        <v>45886.127824074072</v>
      </c>
      <c r="CI312" t="s">
        <v>337</v>
      </c>
      <c r="CJ312" t="s">
        <v>2435</v>
      </c>
      <c r="CK312">
        <v>45891</v>
      </c>
      <c r="CL312" t="s">
        <v>2434</v>
      </c>
      <c r="CM312" t="s">
        <v>2436</v>
      </c>
      <c r="CN312">
        <v>45891</v>
      </c>
      <c r="CP312" t="s">
        <v>338</v>
      </c>
      <c r="CQ312" t="s">
        <v>2437</v>
      </c>
    </row>
    <row r="313" spans="1:95" x14ac:dyDescent="0.2">
      <c r="A313" t="s">
        <v>333</v>
      </c>
      <c r="B313">
        <v>132</v>
      </c>
      <c r="C313" s="1" t="s">
        <v>3123</v>
      </c>
      <c r="D313" t="s">
        <v>3124</v>
      </c>
      <c r="E313" t="s">
        <v>335</v>
      </c>
      <c r="F313" t="s">
        <v>342</v>
      </c>
      <c r="G313" t="s">
        <v>340</v>
      </c>
      <c r="H313" t="s">
        <v>2669</v>
      </c>
      <c r="I313" t="s">
        <v>340</v>
      </c>
      <c r="J313" t="s">
        <v>344</v>
      </c>
      <c r="K313" t="s">
        <v>340</v>
      </c>
      <c r="L313">
        <v>45890</v>
      </c>
      <c r="M313" t="s">
        <v>455</v>
      </c>
      <c r="N313">
        <v>1</v>
      </c>
      <c r="O313">
        <v>1</v>
      </c>
      <c r="P313" t="s">
        <v>2456</v>
      </c>
      <c r="T313" t="s">
        <v>458</v>
      </c>
      <c r="U313" t="s">
        <v>2657</v>
      </c>
      <c r="V313" t="s">
        <v>237</v>
      </c>
      <c r="W313">
        <v>1</v>
      </c>
      <c r="X313">
        <v>1</v>
      </c>
      <c r="Y313" t="s">
        <v>349</v>
      </c>
      <c r="Z313" t="s">
        <v>346</v>
      </c>
      <c r="AA313" t="s">
        <v>340</v>
      </c>
      <c r="AB313" t="s">
        <v>347</v>
      </c>
      <c r="AC313" t="s">
        <v>340</v>
      </c>
      <c r="AD313" t="s">
        <v>3125</v>
      </c>
      <c r="AE313" s="1">
        <v>45886.127824074072</v>
      </c>
      <c r="CI313" t="s">
        <v>337</v>
      </c>
      <c r="CJ313" t="s">
        <v>2435</v>
      </c>
      <c r="CK313">
        <v>45891</v>
      </c>
      <c r="CL313" t="s">
        <v>2434</v>
      </c>
      <c r="CM313" t="s">
        <v>2436</v>
      </c>
      <c r="CN313">
        <v>45891</v>
      </c>
      <c r="CP313" t="s">
        <v>338</v>
      </c>
      <c r="CQ313" t="s">
        <v>2437</v>
      </c>
    </row>
    <row r="314" spans="1:95" x14ac:dyDescent="0.2">
      <c r="A314" t="s">
        <v>333</v>
      </c>
      <c r="B314">
        <v>133</v>
      </c>
      <c r="C314" s="1" t="s">
        <v>3126</v>
      </c>
      <c r="D314" t="s">
        <v>3127</v>
      </c>
      <c r="E314" t="s">
        <v>335</v>
      </c>
      <c r="F314" t="s">
        <v>342</v>
      </c>
      <c r="G314" t="s">
        <v>340</v>
      </c>
      <c r="H314" t="s">
        <v>2673</v>
      </c>
      <c r="I314" t="s">
        <v>340</v>
      </c>
      <c r="J314" t="s">
        <v>344</v>
      </c>
      <c r="K314" t="s">
        <v>340</v>
      </c>
      <c r="L314">
        <v>45890</v>
      </c>
      <c r="M314" t="s">
        <v>455</v>
      </c>
      <c r="N314">
        <v>1</v>
      </c>
      <c r="O314">
        <v>1</v>
      </c>
      <c r="P314" t="s">
        <v>2456</v>
      </c>
      <c r="T314" t="s">
        <v>458</v>
      </c>
      <c r="U314" t="s">
        <v>2657</v>
      </c>
      <c r="V314" t="s">
        <v>237</v>
      </c>
      <c r="W314">
        <v>1</v>
      </c>
      <c r="X314">
        <v>1</v>
      </c>
      <c r="Y314" t="s">
        <v>349</v>
      </c>
      <c r="Z314" t="s">
        <v>346</v>
      </c>
      <c r="AA314" t="s">
        <v>340</v>
      </c>
      <c r="AB314" t="s">
        <v>347</v>
      </c>
      <c r="AC314" t="s">
        <v>340</v>
      </c>
      <c r="AD314" t="s">
        <v>3128</v>
      </c>
      <c r="AE314" s="1">
        <v>45886.127824074072</v>
      </c>
      <c r="CI314" t="s">
        <v>337</v>
      </c>
      <c r="CJ314" t="s">
        <v>2435</v>
      </c>
      <c r="CK314">
        <v>45891</v>
      </c>
      <c r="CL314" t="s">
        <v>2434</v>
      </c>
      <c r="CM314" t="s">
        <v>2436</v>
      </c>
      <c r="CN314">
        <v>45891</v>
      </c>
      <c r="CP314" t="s">
        <v>338</v>
      </c>
      <c r="CQ314" t="s">
        <v>2437</v>
      </c>
    </row>
    <row r="315" spans="1:95" x14ac:dyDescent="0.2">
      <c r="A315" t="s">
        <v>333</v>
      </c>
      <c r="B315">
        <v>134</v>
      </c>
      <c r="C315" s="1" t="s">
        <v>3129</v>
      </c>
      <c r="D315" t="s">
        <v>3130</v>
      </c>
      <c r="E315" t="s">
        <v>335</v>
      </c>
      <c r="F315" t="s">
        <v>342</v>
      </c>
      <c r="G315" t="s">
        <v>340</v>
      </c>
      <c r="H315" t="s">
        <v>2677</v>
      </c>
      <c r="I315" t="s">
        <v>340</v>
      </c>
      <c r="J315" t="s">
        <v>344</v>
      </c>
      <c r="K315" t="s">
        <v>340</v>
      </c>
      <c r="L315">
        <v>45890</v>
      </c>
      <c r="M315" t="s">
        <v>455</v>
      </c>
      <c r="N315">
        <v>1</v>
      </c>
      <c r="O315">
        <v>1</v>
      </c>
      <c r="P315" t="s">
        <v>2456</v>
      </c>
      <c r="T315" t="s">
        <v>458</v>
      </c>
      <c r="U315" t="s">
        <v>2657</v>
      </c>
      <c r="V315" t="s">
        <v>237</v>
      </c>
      <c r="W315">
        <v>1</v>
      </c>
      <c r="X315">
        <v>1</v>
      </c>
      <c r="Y315" t="s">
        <v>349</v>
      </c>
      <c r="Z315" t="s">
        <v>346</v>
      </c>
      <c r="AA315" t="s">
        <v>340</v>
      </c>
      <c r="AB315" t="s">
        <v>347</v>
      </c>
      <c r="AC315" t="s">
        <v>340</v>
      </c>
      <c r="AD315" t="s">
        <v>3131</v>
      </c>
      <c r="AE315" s="1">
        <v>45886.127824074072</v>
      </c>
      <c r="CI315" t="s">
        <v>337</v>
      </c>
      <c r="CJ315" t="s">
        <v>2435</v>
      </c>
      <c r="CK315">
        <v>45891</v>
      </c>
      <c r="CL315" t="s">
        <v>2434</v>
      </c>
      <c r="CM315" t="s">
        <v>2436</v>
      </c>
      <c r="CN315">
        <v>45891</v>
      </c>
      <c r="CP315" t="s">
        <v>338</v>
      </c>
      <c r="CQ315" t="s">
        <v>2437</v>
      </c>
    </row>
    <row r="316" spans="1:95" x14ac:dyDescent="0.2">
      <c r="A316" t="s">
        <v>333</v>
      </c>
      <c r="B316">
        <v>135</v>
      </c>
      <c r="C316" s="1" t="s">
        <v>3132</v>
      </c>
      <c r="D316" t="s">
        <v>3133</v>
      </c>
      <c r="E316" t="s">
        <v>335</v>
      </c>
      <c r="F316" t="s">
        <v>342</v>
      </c>
      <c r="G316" t="s">
        <v>340</v>
      </c>
      <c r="H316" t="s">
        <v>2681</v>
      </c>
      <c r="I316" t="s">
        <v>340</v>
      </c>
      <c r="J316" t="s">
        <v>344</v>
      </c>
      <c r="K316" t="s">
        <v>340</v>
      </c>
      <c r="L316">
        <v>45890</v>
      </c>
      <c r="M316" t="s">
        <v>455</v>
      </c>
      <c r="N316">
        <v>1</v>
      </c>
      <c r="O316">
        <v>1</v>
      </c>
      <c r="P316" t="s">
        <v>2456</v>
      </c>
      <c r="T316" t="s">
        <v>458</v>
      </c>
      <c r="U316" t="s">
        <v>2657</v>
      </c>
      <c r="V316" t="s">
        <v>237</v>
      </c>
      <c r="W316">
        <v>1</v>
      </c>
      <c r="X316">
        <v>1</v>
      </c>
      <c r="Y316" t="s">
        <v>349</v>
      </c>
      <c r="Z316" t="s">
        <v>346</v>
      </c>
      <c r="AA316" t="s">
        <v>340</v>
      </c>
      <c r="AB316" t="s">
        <v>347</v>
      </c>
      <c r="AC316" t="s">
        <v>340</v>
      </c>
      <c r="AD316" t="s">
        <v>3134</v>
      </c>
      <c r="AE316" s="1">
        <v>45886.127824074072</v>
      </c>
      <c r="CI316" t="s">
        <v>337</v>
      </c>
      <c r="CJ316" t="s">
        <v>2435</v>
      </c>
      <c r="CK316">
        <v>45891</v>
      </c>
      <c r="CL316" t="s">
        <v>2434</v>
      </c>
      <c r="CM316" t="s">
        <v>2436</v>
      </c>
      <c r="CN316">
        <v>45891</v>
      </c>
      <c r="CP316" t="s">
        <v>338</v>
      </c>
      <c r="CQ316" t="s">
        <v>2437</v>
      </c>
    </row>
    <row r="317" spans="1:95" x14ac:dyDescent="0.2">
      <c r="A317" t="s">
        <v>333</v>
      </c>
      <c r="B317">
        <v>136</v>
      </c>
      <c r="C317" s="1" t="s">
        <v>3135</v>
      </c>
      <c r="D317" t="s">
        <v>3136</v>
      </c>
      <c r="E317" t="s">
        <v>335</v>
      </c>
      <c r="F317" t="s">
        <v>342</v>
      </c>
      <c r="G317" t="s">
        <v>340</v>
      </c>
      <c r="H317" t="s">
        <v>343</v>
      </c>
      <c r="I317" t="s">
        <v>340</v>
      </c>
      <c r="J317" t="s">
        <v>344</v>
      </c>
      <c r="K317" t="s">
        <v>340</v>
      </c>
      <c r="L317">
        <v>45890</v>
      </c>
      <c r="M317" t="s">
        <v>455</v>
      </c>
      <c r="N317">
        <v>1</v>
      </c>
      <c r="O317">
        <v>1</v>
      </c>
      <c r="P317" t="s">
        <v>2456</v>
      </c>
      <c r="T317" t="s">
        <v>458</v>
      </c>
      <c r="U317" t="s">
        <v>3137</v>
      </c>
      <c r="W317">
        <v>93.5</v>
      </c>
      <c r="X317">
        <v>93.5</v>
      </c>
      <c r="Y317" t="s">
        <v>345</v>
      </c>
      <c r="Z317" t="s">
        <v>346</v>
      </c>
      <c r="AA317" t="s">
        <v>340</v>
      </c>
      <c r="AB317" t="s">
        <v>347</v>
      </c>
      <c r="AC317" t="s">
        <v>340</v>
      </c>
      <c r="AD317" t="s">
        <v>3138</v>
      </c>
      <c r="AE317" s="1">
        <v>45884.639490740738</v>
      </c>
      <c r="CI317" t="s">
        <v>337</v>
      </c>
      <c r="CJ317" t="s">
        <v>2435</v>
      </c>
      <c r="CK317">
        <v>45891</v>
      </c>
      <c r="CL317" t="s">
        <v>2434</v>
      </c>
      <c r="CM317" t="s">
        <v>2436</v>
      </c>
      <c r="CN317">
        <v>45891</v>
      </c>
      <c r="CP317" t="s">
        <v>338</v>
      </c>
      <c r="CQ317" t="s">
        <v>2437</v>
      </c>
    </row>
    <row r="318" spans="1:95" x14ac:dyDescent="0.2">
      <c r="A318" t="s">
        <v>333</v>
      </c>
      <c r="B318">
        <v>137</v>
      </c>
      <c r="C318" s="1" t="s">
        <v>3139</v>
      </c>
      <c r="D318" t="s">
        <v>3140</v>
      </c>
      <c r="E318" t="s">
        <v>335</v>
      </c>
      <c r="F318" t="s">
        <v>342</v>
      </c>
      <c r="G318" t="s">
        <v>340</v>
      </c>
      <c r="H318" t="s">
        <v>2689</v>
      </c>
      <c r="I318" t="s">
        <v>340</v>
      </c>
      <c r="J318" t="s">
        <v>344</v>
      </c>
      <c r="K318" t="s">
        <v>340</v>
      </c>
      <c r="L318">
        <v>45890</v>
      </c>
      <c r="M318" t="s">
        <v>455</v>
      </c>
      <c r="N318">
        <v>1</v>
      </c>
      <c r="O318">
        <v>1</v>
      </c>
      <c r="P318" t="s">
        <v>2456</v>
      </c>
      <c r="T318" t="s">
        <v>458</v>
      </c>
      <c r="U318" t="s">
        <v>3141</v>
      </c>
      <c r="W318">
        <v>0.01</v>
      </c>
      <c r="X318">
        <v>0.01</v>
      </c>
      <c r="Y318" t="s">
        <v>2652</v>
      </c>
      <c r="Z318" t="s">
        <v>346</v>
      </c>
      <c r="AA318" t="s">
        <v>340</v>
      </c>
      <c r="AB318" t="s">
        <v>347</v>
      </c>
      <c r="AC318" t="s">
        <v>340</v>
      </c>
      <c r="AD318" t="s">
        <v>3142</v>
      </c>
      <c r="AE318" s="1">
        <v>45886.127824074072</v>
      </c>
      <c r="CI318" t="s">
        <v>337</v>
      </c>
      <c r="CJ318" t="s">
        <v>2435</v>
      </c>
      <c r="CK318">
        <v>45891</v>
      </c>
      <c r="CL318" t="s">
        <v>2434</v>
      </c>
      <c r="CM318" t="s">
        <v>2436</v>
      </c>
      <c r="CN318">
        <v>45891</v>
      </c>
      <c r="CP318" t="s">
        <v>338</v>
      </c>
      <c r="CQ318" t="s">
        <v>2437</v>
      </c>
    </row>
    <row r="319" spans="1:95" x14ac:dyDescent="0.2">
      <c r="A319" t="s">
        <v>333</v>
      </c>
      <c r="B319">
        <v>138</v>
      </c>
      <c r="C319" s="1" t="s">
        <v>3143</v>
      </c>
      <c r="D319" t="s">
        <v>3144</v>
      </c>
      <c r="E319" t="s">
        <v>335</v>
      </c>
      <c r="F319" t="s">
        <v>342</v>
      </c>
      <c r="G319" t="s">
        <v>340</v>
      </c>
      <c r="H319" t="s">
        <v>2694</v>
      </c>
      <c r="I319" t="s">
        <v>340</v>
      </c>
      <c r="J319" t="s">
        <v>344</v>
      </c>
      <c r="K319" t="s">
        <v>340</v>
      </c>
      <c r="L319">
        <v>45890</v>
      </c>
      <c r="M319" t="s">
        <v>455</v>
      </c>
      <c r="N319">
        <v>1</v>
      </c>
      <c r="O319">
        <v>1</v>
      </c>
      <c r="P319" t="s">
        <v>2456</v>
      </c>
      <c r="T319" t="s">
        <v>458</v>
      </c>
      <c r="U319" t="s">
        <v>3145</v>
      </c>
      <c r="W319">
        <v>0.05</v>
      </c>
      <c r="X319">
        <v>0.05</v>
      </c>
      <c r="Y319" t="s">
        <v>2652</v>
      </c>
      <c r="Z319" t="s">
        <v>346</v>
      </c>
      <c r="AA319" t="s">
        <v>340</v>
      </c>
      <c r="AB319" t="s">
        <v>347</v>
      </c>
      <c r="AC319" t="s">
        <v>340</v>
      </c>
      <c r="AD319" t="s">
        <v>3146</v>
      </c>
      <c r="AE319" s="1">
        <v>45886.127824074072</v>
      </c>
      <c r="CI319" t="s">
        <v>337</v>
      </c>
      <c r="CJ319" t="s">
        <v>2435</v>
      </c>
      <c r="CK319">
        <v>45891</v>
      </c>
      <c r="CL319" t="s">
        <v>2434</v>
      </c>
      <c r="CM319" t="s">
        <v>2436</v>
      </c>
      <c r="CN319">
        <v>45891</v>
      </c>
      <c r="CP319" t="s">
        <v>338</v>
      </c>
      <c r="CQ319" t="s">
        <v>2437</v>
      </c>
    </row>
    <row r="320" spans="1:95" x14ac:dyDescent="0.2">
      <c r="A320" t="s">
        <v>333</v>
      </c>
      <c r="B320">
        <v>139</v>
      </c>
      <c r="C320" s="1" t="s">
        <v>3147</v>
      </c>
      <c r="D320" t="s">
        <v>3148</v>
      </c>
      <c r="E320" t="s">
        <v>335</v>
      </c>
      <c r="F320" t="s">
        <v>342</v>
      </c>
      <c r="G320" t="s">
        <v>340</v>
      </c>
      <c r="H320" t="s">
        <v>2699</v>
      </c>
      <c r="I320" t="s">
        <v>340</v>
      </c>
      <c r="J320" t="s">
        <v>344</v>
      </c>
      <c r="K320" t="s">
        <v>340</v>
      </c>
      <c r="L320">
        <v>45890</v>
      </c>
      <c r="M320" t="s">
        <v>455</v>
      </c>
      <c r="N320">
        <v>1</v>
      </c>
      <c r="O320">
        <v>1</v>
      </c>
      <c r="P320" t="s">
        <v>2456</v>
      </c>
      <c r="T320" t="s">
        <v>458</v>
      </c>
      <c r="U320" t="s">
        <v>3141</v>
      </c>
      <c r="W320">
        <v>0.01</v>
      </c>
      <c r="X320">
        <v>0.01</v>
      </c>
      <c r="Y320" t="s">
        <v>2652</v>
      </c>
      <c r="Z320" t="s">
        <v>346</v>
      </c>
      <c r="AA320" t="s">
        <v>340</v>
      </c>
      <c r="AB320" t="s">
        <v>347</v>
      </c>
      <c r="AC320" t="s">
        <v>340</v>
      </c>
      <c r="AD320" t="s">
        <v>3149</v>
      </c>
      <c r="AE320" s="1">
        <v>45886.127824074072</v>
      </c>
      <c r="CI320" t="s">
        <v>337</v>
      </c>
      <c r="CJ320" t="s">
        <v>2435</v>
      </c>
      <c r="CK320">
        <v>45891</v>
      </c>
      <c r="CL320" t="s">
        <v>2434</v>
      </c>
      <c r="CM320" t="s">
        <v>2436</v>
      </c>
      <c r="CN320">
        <v>45891</v>
      </c>
      <c r="CP320" t="s">
        <v>338</v>
      </c>
      <c r="CQ320" t="s">
        <v>2437</v>
      </c>
    </row>
    <row r="321" spans="1:95" x14ac:dyDescent="0.2">
      <c r="A321" t="s">
        <v>333</v>
      </c>
      <c r="B321">
        <v>140</v>
      </c>
      <c r="C321" s="1" t="s">
        <v>3150</v>
      </c>
      <c r="D321" t="s">
        <v>3151</v>
      </c>
      <c r="E321" t="s">
        <v>335</v>
      </c>
      <c r="F321" t="s">
        <v>342</v>
      </c>
      <c r="G321" t="s">
        <v>340</v>
      </c>
      <c r="H321" t="s">
        <v>2704</v>
      </c>
      <c r="I321" t="s">
        <v>340</v>
      </c>
      <c r="J321" t="s">
        <v>344</v>
      </c>
      <c r="K321" t="s">
        <v>340</v>
      </c>
      <c r="L321">
        <v>45890</v>
      </c>
      <c r="M321" t="s">
        <v>455</v>
      </c>
      <c r="N321">
        <v>1</v>
      </c>
      <c r="O321">
        <v>1</v>
      </c>
      <c r="P321" t="s">
        <v>2456</v>
      </c>
      <c r="T321" t="s">
        <v>458</v>
      </c>
      <c r="U321" t="s">
        <v>3152</v>
      </c>
      <c r="W321">
        <v>0.16</v>
      </c>
      <c r="X321">
        <v>0.16</v>
      </c>
      <c r="Y321" t="s">
        <v>2652</v>
      </c>
      <c r="Z321" t="s">
        <v>346</v>
      </c>
      <c r="AA321" t="s">
        <v>340</v>
      </c>
      <c r="AB321" t="s">
        <v>347</v>
      </c>
      <c r="AC321" t="s">
        <v>340</v>
      </c>
      <c r="AD321" t="s">
        <v>3153</v>
      </c>
      <c r="AE321" s="1">
        <v>45886.127824074072</v>
      </c>
      <c r="CI321" t="s">
        <v>337</v>
      </c>
      <c r="CJ321" t="s">
        <v>2435</v>
      </c>
      <c r="CK321">
        <v>45891</v>
      </c>
      <c r="CL321" t="s">
        <v>2434</v>
      </c>
      <c r="CM321" t="s">
        <v>2436</v>
      </c>
      <c r="CN321">
        <v>45891</v>
      </c>
      <c r="CP321" t="s">
        <v>338</v>
      </c>
      <c r="CQ321" t="s">
        <v>2437</v>
      </c>
    </row>
    <row r="322" spans="1:95" x14ac:dyDescent="0.2">
      <c r="A322" t="s">
        <v>333</v>
      </c>
      <c r="B322">
        <v>141</v>
      </c>
      <c r="C322" s="1" t="s">
        <v>3154</v>
      </c>
      <c r="D322" t="s">
        <v>3155</v>
      </c>
      <c r="E322" t="s">
        <v>335</v>
      </c>
      <c r="F322" t="s">
        <v>342</v>
      </c>
      <c r="G322" t="s">
        <v>340</v>
      </c>
      <c r="H322" t="s">
        <v>2709</v>
      </c>
      <c r="I322" t="s">
        <v>340</v>
      </c>
      <c r="J322" t="s">
        <v>344</v>
      </c>
      <c r="K322" t="s">
        <v>340</v>
      </c>
      <c r="L322">
        <v>45890</v>
      </c>
      <c r="M322" t="s">
        <v>455</v>
      </c>
      <c r="N322">
        <v>1</v>
      </c>
      <c r="O322">
        <v>1</v>
      </c>
      <c r="P322" t="s">
        <v>2456</v>
      </c>
      <c r="T322" t="s">
        <v>458</v>
      </c>
      <c r="U322" t="s">
        <v>2790</v>
      </c>
      <c r="W322">
        <v>0.06</v>
      </c>
      <c r="X322">
        <v>0.06</v>
      </c>
      <c r="Y322" t="s">
        <v>2652</v>
      </c>
      <c r="Z322" t="s">
        <v>346</v>
      </c>
      <c r="AA322" t="s">
        <v>340</v>
      </c>
      <c r="AB322" t="s">
        <v>347</v>
      </c>
      <c r="AC322" t="s">
        <v>340</v>
      </c>
      <c r="AD322" t="s">
        <v>3156</v>
      </c>
      <c r="AE322" s="1">
        <v>45886.127824074072</v>
      </c>
      <c r="CI322" t="s">
        <v>337</v>
      </c>
      <c r="CJ322" t="s">
        <v>2435</v>
      </c>
      <c r="CK322">
        <v>45891</v>
      </c>
      <c r="CL322" t="s">
        <v>2434</v>
      </c>
      <c r="CM322" t="s">
        <v>2436</v>
      </c>
      <c r="CN322">
        <v>45891</v>
      </c>
      <c r="CP322" t="s">
        <v>338</v>
      </c>
      <c r="CQ322" t="s">
        <v>2437</v>
      </c>
    </row>
    <row r="323" spans="1:95" x14ac:dyDescent="0.2">
      <c r="A323" t="s">
        <v>333</v>
      </c>
      <c r="B323">
        <v>142</v>
      </c>
      <c r="C323" s="1" t="s">
        <v>3157</v>
      </c>
      <c r="D323" t="s">
        <v>3158</v>
      </c>
      <c r="E323" t="s">
        <v>335</v>
      </c>
      <c r="F323" t="s">
        <v>342</v>
      </c>
      <c r="G323" t="s">
        <v>340</v>
      </c>
      <c r="H323" t="s">
        <v>2714</v>
      </c>
      <c r="I323" t="s">
        <v>340</v>
      </c>
      <c r="J323" t="s">
        <v>344</v>
      </c>
      <c r="K323" t="s">
        <v>340</v>
      </c>
      <c r="L323">
        <v>45890</v>
      </c>
      <c r="M323" t="s">
        <v>455</v>
      </c>
      <c r="N323">
        <v>1</v>
      </c>
      <c r="O323">
        <v>1</v>
      </c>
      <c r="P323" t="s">
        <v>2456</v>
      </c>
      <c r="T323" t="s">
        <v>458</v>
      </c>
      <c r="U323" t="s">
        <v>3159</v>
      </c>
      <c r="W323">
        <v>0.04</v>
      </c>
      <c r="X323">
        <v>0.04</v>
      </c>
      <c r="Y323" t="s">
        <v>2652</v>
      </c>
      <c r="Z323" t="s">
        <v>346</v>
      </c>
      <c r="AA323" t="s">
        <v>340</v>
      </c>
      <c r="AB323" t="s">
        <v>347</v>
      </c>
      <c r="AC323" t="s">
        <v>340</v>
      </c>
      <c r="AD323" t="s">
        <v>3160</v>
      </c>
      <c r="AE323" s="1">
        <v>45886.127824074072</v>
      </c>
      <c r="CI323" t="s">
        <v>337</v>
      </c>
      <c r="CJ323" t="s">
        <v>2435</v>
      </c>
      <c r="CK323">
        <v>45891</v>
      </c>
      <c r="CL323" t="s">
        <v>2434</v>
      </c>
      <c r="CM323" t="s">
        <v>2436</v>
      </c>
      <c r="CN323">
        <v>45891</v>
      </c>
      <c r="CP323" t="s">
        <v>338</v>
      </c>
      <c r="CQ323" t="s">
        <v>2437</v>
      </c>
    </row>
    <row r="324" spans="1:95" x14ac:dyDescent="0.2">
      <c r="A324" t="s">
        <v>333</v>
      </c>
      <c r="B324">
        <v>143</v>
      </c>
      <c r="C324" s="1" t="s">
        <v>3161</v>
      </c>
      <c r="D324" t="s">
        <v>3162</v>
      </c>
      <c r="E324" t="s">
        <v>335</v>
      </c>
      <c r="F324" t="s">
        <v>342</v>
      </c>
      <c r="G324" t="s">
        <v>340</v>
      </c>
      <c r="H324" t="s">
        <v>2719</v>
      </c>
      <c r="I324" t="s">
        <v>340</v>
      </c>
      <c r="J324" t="s">
        <v>344</v>
      </c>
      <c r="K324" t="s">
        <v>340</v>
      </c>
      <c r="L324">
        <v>45890</v>
      </c>
      <c r="M324" t="s">
        <v>455</v>
      </c>
      <c r="N324">
        <v>1</v>
      </c>
      <c r="O324">
        <v>1</v>
      </c>
      <c r="P324" t="s">
        <v>2456</v>
      </c>
      <c r="T324" t="s">
        <v>458</v>
      </c>
      <c r="U324" t="s">
        <v>3163</v>
      </c>
      <c r="W324">
        <v>0.09</v>
      </c>
      <c r="X324">
        <v>0.09</v>
      </c>
      <c r="Y324" t="s">
        <v>2652</v>
      </c>
      <c r="Z324" t="s">
        <v>346</v>
      </c>
      <c r="AA324" t="s">
        <v>340</v>
      </c>
      <c r="AB324" t="s">
        <v>347</v>
      </c>
      <c r="AC324" t="s">
        <v>340</v>
      </c>
      <c r="AD324" t="s">
        <v>3164</v>
      </c>
      <c r="AE324" s="1">
        <v>45886.127824074072</v>
      </c>
      <c r="CI324" t="s">
        <v>337</v>
      </c>
      <c r="CJ324" t="s">
        <v>2435</v>
      </c>
      <c r="CK324">
        <v>45891</v>
      </c>
      <c r="CL324" t="s">
        <v>2434</v>
      </c>
      <c r="CM324" t="s">
        <v>2436</v>
      </c>
      <c r="CN324">
        <v>45891</v>
      </c>
      <c r="CP324" t="s">
        <v>338</v>
      </c>
      <c r="CQ324" t="s">
        <v>2437</v>
      </c>
    </row>
    <row r="325" spans="1:95" x14ac:dyDescent="0.2">
      <c r="A325" t="s">
        <v>333</v>
      </c>
      <c r="B325">
        <v>144</v>
      </c>
      <c r="C325" s="1" t="s">
        <v>3165</v>
      </c>
      <c r="D325" t="s">
        <v>3166</v>
      </c>
      <c r="E325" t="s">
        <v>335</v>
      </c>
      <c r="F325" t="s">
        <v>342</v>
      </c>
      <c r="G325" t="s">
        <v>340</v>
      </c>
      <c r="H325" t="s">
        <v>2724</v>
      </c>
      <c r="I325" t="s">
        <v>340</v>
      </c>
      <c r="J325" t="s">
        <v>344</v>
      </c>
      <c r="K325" t="s">
        <v>340</v>
      </c>
      <c r="L325">
        <v>45890</v>
      </c>
      <c r="M325" t="s">
        <v>455</v>
      </c>
      <c r="N325">
        <v>1</v>
      </c>
      <c r="O325">
        <v>1</v>
      </c>
      <c r="P325" t="s">
        <v>2456</v>
      </c>
      <c r="T325" t="s">
        <v>458</v>
      </c>
      <c r="U325" t="s">
        <v>3167</v>
      </c>
      <c r="W325">
        <v>7.0000000000000007E-2</v>
      </c>
      <c r="X325">
        <v>7.0000000000000007E-2</v>
      </c>
      <c r="Y325" t="s">
        <v>2652</v>
      </c>
      <c r="Z325" t="s">
        <v>346</v>
      </c>
      <c r="AA325" t="s">
        <v>340</v>
      </c>
      <c r="AB325" t="s">
        <v>347</v>
      </c>
      <c r="AC325" t="s">
        <v>340</v>
      </c>
      <c r="AD325" t="s">
        <v>3168</v>
      </c>
      <c r="AE325" s="1">
        <v>45886.127824074072</v>
      </c>
      <c r="CI325" t="s">
        <v>337</v>
      </c>
      <c r="CJ325" t="s">
        <v>2435</v>
      </c>
      <c r="CK325">
        <v>45891</v>
      </c>
      <c r="CL325" t="s">
        <v>2434</v>
      </c>
      <c r="CM325" t="s">
        <v>2436</v>
      </c>
      <c r="CN325">
        <v>45891</v>
      </c>
      <c r="CP325" t="s">
        <v>338</v>
      </c>
      <c r="CQ325" t="s">
        <v>2437</v>
      </c>
    </row>
    <row r="326" spans="1:95" x14ac:dyDescent="0.2">
      <c r="A326" t="s">
        <v>333</v>
      </c>
      <c r="B326">
        <v>145</v>
      </c>
      <c r="C326" s="1" t="s">
        <v>3169</v>
      </c>
      <c r="D326" t="s">
        <v>3170</v>
      </c>
      <c r="E326" t="s">
        <v>335</v>
      </c>
      <c r="F326" t="s">
        <v>342</v>
      </c>
      <c r="G326" t="s">
        <v>340</v>
      </c>
      <c r="H326" t="s">
        <v>2729</v>
      </c>
      <c r="I326" t="s">
        <v>340</v>
      </c>
      <c r="J326" t="s">
        <v>344</v>
      </c>
      <c r="K326" t="s">
        <v>340</v>
      </c>
      <c r="L326">
        <v>45890</v>
      </c>
      <c r="M326" t="s">
        <v>455</v>
      </c>
      <c r="N326">
        <v>1</v>
      </c>
      <c r="O326">
        <v>1</v>
      </c>
      <c r="P326" t="s">
        <v>2456</v>
      </c>
      <c r="T326" t="s">
        <v>458</v>
      </c>
      <c r="U326" t="s">
        <v>2790</v>
      </c>
      <c r="W326">
        <v>0.06</v>
      </c>
      <c r="X326">
        <v>0.06</v>
      </c>
      <c r="Y326" t="s">
        <v>2652</v>
      </c>
      <c r="Z326" t="s">
        <v>346</v>
      </c>
      <c r="AA326" t="s">
        <v>340</v>
      </c>
      <c r="AB326" t="s">
        <v>347</v>
      </c>
      <c r="AC326" t="s">
        <v>340</v>
      </c>
      <c r="AD326" t="s">
        <v>3171</v>
      </c>
      <c r="AE326" s="1">
        <v>45886.127824074072</v>
      </c>
      <c r="CI326" t="s">
        <v>337</v>
      </c>
      <c r="CJ326" t="s">
        <v>2435</v>
      </c>
      <c r="CK326">
        <v>45891</v>
      </c>
      <c r="CL326" t="s">
        <v>2434</v>
      </c>
      <c r="CM326" t="s">
        <v>2436</v>
      </c>
      <c r="CN326">
        <v>45891</v>
      </c>
      <c r="CP326" t="s">
        <v>338</v>
      </c>
      <c r="CQ326" t="s">
        <v>2437</v>
      </c>
    </row>
    <row r="327" spans="1:95" x14ac:dyDescent="0.2">
      <c r="A327" t="s">
        <v>333</v>
      </c>
      <c r="B327">
        <v>146</v>
      </c>
      <c r="C327" s="1" t="s">
        <v>3172</v>
      </c>
      <c r="D327" t="s">
        <v>3173</v>
      </c>
      <c r="E327" t="s">
        <v>335</v>
      </c>
      <c r="F327" t="s">
        <v>342</v>
      </c>
      <c r="G327" t="s">
        <v>340</v>
      </c>
      <c r="H327" t="s">
        <v>2734</v>
      </c>
      <c r="I327" t="s">
        <v>340</v>
      </c>
      <c r="J327" t="s">
        <v>344</v>
      </c>
      <c r="K327" t="s">
        <v>340</v>
      </c>
      <c r="L327">
        <v>45890</v>
      </c>
      <c r="M327" t="s">
        <v>455</v>
      </c>
      <c r="N327">
        <v>1</v>
      </c>
      <c r="O327">
        <v>1</v>
      </c>
      <c r="P327" t="s">
        <v>2456</v>
      </c>
      <c r="T327" t="s">
        <v>458</v>
      </c>
      <c r="U327" t="s">
        <v>2700</v>
      </c>
      <c r="W327">
        <v>0.08</v>
      </c>
      <c r="X327">
        <v>0.08</v>
      </c>
      <c r="Y327" t="s">
        <v>2652</v>
      </c>
      <c r="Z327" t="s">
        <v>346</v>
      </c>
      <c r="AA327" t="s">
        <v>340</v>
      </c>
      <c r="AB327" t="s">
        <v>347</v>
      </c>
      <c r="AC327" t="s">
        <v>340</v>
      </c>
      <c r="AD327" t="s">
        <v>3174</v>
      </c>
      <c r="AE327" s="1">
        <v>45886.127824074072</v>
      </c>
      <c r="CI327" t="s">
        <v>337</v>
      </c>
      <c r="CJ327" t="s">
        <v>2435</v>
      </c>
      <c r="CK327">
        <v>45891</v>
      </c>
      <c r="CL327" t="s">
        <v>2434</v>
      </c>
      <c r="CM327" t="s">
        <v>2436</v>
      </c>
      <c r="CN327">
        <v>45891</v>
      </c>
      <c r="CP327" t="s">
        <v>338</v>
      </c>
      <c r="CQ327" t="s">
        <v>2437</v>
      </c>
    </row>
    <row r="328" spans="1:95" x14ac:dyDescent="0.2">
      <c r="A328" t="s">
        <v>333</v>
      </c>
      <c r="B328">
        <v>147</v>
      </c>
      <c r="C328" s="1" t="s">
        <v>3175</v>
      </c>
      <c r="D328" t="s">
        <v>3176</v>
      </c>
      <c r="E328" t="s">
        <v>335</v>
      </c>
      <c r="F328" t="s">
        <v>2739</v>
      </c>
      <c r="G328" t="s">
        <v>340</v>
      </c>
      <c r="J328" t="s">
        <v>2740</v>
      </c>
      <c r="K328" t="s">
        <v>340</v>
      </c>
      <c r="L328">
        <v>45890</v>
      </c>
      <c r="M328" t="s">
        <v>455</v>
      </c>
      <c r="N328">
        <v>1</v>
      </c>
      <c r="O328">
        <v>1</v>
      </c>
      <c r="P328" t="s">
        <v>2456</v>
      </c>
      <c r="T328" t="s">
        <v>458</v>
      </c>
      <c r="U328" t="s">
        <v>3177</v>
      </c>
      <c r="W328">
        <v>6.6</v>
      </c>
      <c r="X328">
        <v>6.6</v>
      </c>
      <c r="Y328" t="s">
        <v>345</v>
      </c>
      <c r="Z328" t="s">
        <v>346</v>
      </c>
      <c r="AA328" t="s">
        <v>340</v>
      </c>
      <c r="AB328" t="s">
        <v>347</v>
      </c>
      <c r="AC328" t="s">
        <v>340</v>
      </c>
      <c r="AD328" t="s">
        <v>3178</v>
      </c>
      <c r="AE328" s="1">
        <v>45887.570706018516</v>
      </c>
      <c r="CI328" t="s">
        <v>337</v>
      </c>
      <c r="CJ328" t="s">
        <v>2435</v>
      </c>
      <c r="CK328">
        <v>45891</v>
      </c>
      <c r="CL328" t="s">
        <v>2434</v>
      </c>
      <c r="CM328" t="s">
        <v>2436</v>
      </c>
      <c r="CN328">
        <v>45891</v>
      </c>
      <c r="CP328" t="s">
        <v>338</v>
      </c>
      <c r="CQ328" t="s">
        <v>2437</v>
      </c>
    </row>
    <row r="329" spans="1:95" x14ac:dyDescent="0.2">
      <c r="A329" t="s">
        <v>333</v>
      </c>
      <c r="B329">
        <v>148</v>
      </c>
      <c r="C329" s="1" t="s">
        <v>3179</v>
      </c>
      <c r="D329" t="s">
        <v>3180</v>
      </c>
      <c r="E329" t="s">
        <v>335</v>
      </c>
      <c r="F329" t="s">
        <v>342</v>
      </c>
      <c r="G329" t="s">
        <v>340</v>
      </c>
      <c r="H329" t="s">
        <v>348</v>
      </c>
      <c r="I329" t="s">
        <v>340</v>
      </c>
      <c r="J329" t="s">
        <v>344</v>
      </c>
      <c r="K329" t="s">
        <v>340</v>
      </c>
      <c r="L329">
        <v>45890</v>
      </c>
      <c r="M329" t="s">
        <v>455</v>
      </c>
      <c r="N329">
        <v>1</v>
      </c>
      <c r="O329">
        <v>1</v>
      </c>
      <c r="P329" t="s">
        <v>2456</v>
      </c>
      <c r="T329" t="s">
        <v>458</v>
      </c>
      <c r="U329" t="s">
        <v>3181</v>
      </c>
      <c r="W329">
        <v>2</v>
      </c>
      <c r="X329">
        <v>2</v>
      </c>
      <c r="Y329" t="s">
        <v>345</v>
      </c>
      <c r="Z329" t="s">
        <v>346</v>
      </c>
      <c r="AA329" t="s">
        <v>340</v>
      </c>
      <c r="AB329" t="s">
        <v>347</v>
      </c>
      <c r="AC329" t="s">
        <v>340</v>
      </c>
      <c r="AD329" t="s">
        <v>3182</v>
      </c>
      <c r="AE329" s="1">
        <v>45890.904039351852</v>
      </c>
      <c r="CI329" t="s">
        <v>337</v>
      </c>
      <c r="CJ329" t="s">
        <v>2435</v>
      </c>
      <c r="CK329">
        <v>45891</v>
      </c>
      <c r="CL329" t="s">
        <v>2434</v>
      </c>
      <c r="CM329" t="s">
        <v>2436</v>
      </c>
      <c r="CN329">
        <v>45891</v>
      </c>
      <c r="CP329" t="s">
        <v>338</v>
      </c>
      <c r="CQ329" t="s">
        <v>2437</v>
      </c>
    </row>
    <row r="330" spans="1:95" x14ac:dyDescent="0.2">
      <c r="A330" t="s">
        <v>333</v>
      </c>
      <c r="B330">
        <v>149</v>
      </c>
      <c r="C330" s="1" t="s">
        <v>3183</v>
      </c>
      <c r="D330" t="s">
        <v>3184</v>
      </c>
      <c r="E330" t="s">
        <v>335</v>
      </c>
      <c r="F330" t="s">
        <v>342</v>
      </c>
      <c r="G330" t="s">
        <v>340</v>
      </c>
      <c r="H330" t="s">
        <v>2749</v>
      </c>
      <c r="I330" t="s">
        <v>340</v>
      </c>
      <c r="J330" t="s">
        <v>344</v>
      </c>
      <c r="K330" t="s">
        <v>340</v>
      </c>
      <c r="L330">
        <v>45890</v>
      </c>
      <c r="M330" t="s">
        <v>455</v>
      </c>
      <c r="N330">
        <v>1</v>
      </c>
      <c r="O330">
        <v>1</v>
      </c>
      <c r="P330" t="s">
        <v>2456</v>
      </c>
      <c r="T330" t="s">
        <v>458</v>
      </c>
      <c r="U330" t="s">
        <v>2750</v>
      </c>
      <c r="W330">
        <v>4.9000000000000004</v>
      </c>
      <c r="X330">
        <v>4.9000000000000004</v>
      </c>
      <c r="Y330" t="s">
        <v>349</v>
      </c>
      <c r="Z330" t="s">
        <v>346</v>
      </c>
      <c r="AA330" t="s">
        <v>340</v>
      </c>
      <c r="AB330" t="s">
        <v>347</v>
      </c>
      <c r="AC330" t="s">
        <v>340</v>
      </c>
      <c r="AD330" t="s">
        <v>3185</v>
      </c>
      <c r="AE330" s="1">
        <v>45886.128182870372</v>
      </c>
      <c r="CI330" t="s">
        <v>337</v>
      </c>
      <c r="CJ330" t="s">
        <v>2435</v>
      </c>
      <c r="CK330">
        <v>45891</v>
      </c>
      <c r="CL330" t="s">
        <v>2434</v>
      </c>
      <c r="CM330" t="s">
        <v>2436</v>
      </c>
      <c r="CN330">
        <v>45891</v>
      </c>
      <c r="CP330" t="s">
        <v>338</v>
      </c>
      <c r="CQ330" t="s">
        <v>2437</v>
      </c>
    </row>
    <row r="331" spans="1:95" x14ac:dyDescent="0.2">
      <c r="A331" t="s">
        <v>333</v>
      </c>
      <c r="B331">
        <v>150</v>
      </c>
      <c r="C331" s="1" t="s">
        <v>3186</v>
      </c>
      <c r="D331" t="s">
        <v>3187</v>
      </c>
      <c r="E331" t="s">
        <v>335</v>
      </c>
      <c r="F331" t="s">
        <v>342</v>
      </c>
      <c r="G331" t="s">
        <v>340</v>
      </c>
      <c r="H331" t="s">
        <v>2754</v>
      </c>
      <c r="I331" t="s">
        <v>340</v>
      </c>
      <c r="J331" t="s">
        <v>344</v>
      </c>
      <c r="K331" t="s">
        <v>340</v>
      </c>
      <c r="L331">
        <v>45890</v>
      </c>
      <c r="M331" t="s">
        <v>455</v>
      </c>
      <c r="N331">
        <v>1</v>
      </c>
      <c r="O331">
        <v>1</v>
      </c>
      <c r="P331" t="s">
        <v>2456</v>
      </c>
      <c r="T331" t="s">
        <v>458</v>
      </c>
      <c r="U331" t="s">
        <v>3188</v>
      </c>
      <c r="W331">
        <v>0.63</v>
      </c>
      <c r="X331">
        <v>0.63</v>
      </c>
      <c r="Y331" t="s">
        <v>2652</v>
      </c>
      <c r="Z331" t="s">
        <v>346</v>
      </c>
      <c r="AA331" t="s">
        <v>340</v>
      </c>
      <c r="AB331" t="s">
        <v>347</v>
      </c>
      <c r="AC331" t="s">
        <v>340</v>
      </c>
      <c r="AD331" t="s">
        <v>3189</v>
      </c>
      <c r="AE331" s="1">
        <v>45886.128182870372</v>
      </c>
      <c r="CI331" t="s">
        <v>337</v>
      </c>
      <c r="CJ331" t="s">
        <v>2435</v>
      </c>
      <c r="CK331">
        <v>45891</v>
      </c>
      <c r="CL331" t="s">
        <v>2434</v>
      </c>
      <c r="CM331" t="s">
        <v>2436</v>
      </c>
      <c r="CN331">
        <v>45891</v>
      </c>
      <c r="CP331" t="s">
        <v>338</v>
      </c>
      <c r="CQ331" t="s">
        <v>2437</v>
      </c>
    </row>
    <row r="332" spans="1:95" x14ac:dyDescent="0.2">
      <c r="A332" t="s">
        <v>333</v>
      </c>
      <c r="B332">
        <v>151</v>
      </c>
      <c r="C332" s="1" t="s">
        <v>3190</v>
      </c>
      <c r="D332" t="s">
        <v>3191</v>
      </c>
      <c r="E332" t="s">
        <v>335</v>
      </c>
      <c r="F332" t="s">
        <v>342</v>
      </c>
      <c r="G332" t="s">
        <v>340</v>
      </c>
      <c r="H332" t="s">
        <v>2759</v>
      </c>
      <c r="I332" t="s">
        <v>340</v>
      </c>
      <c r="J332" t="s">
        <v>344</v>
      </c>
      <c r="K332" t="s">
        <v>340</v>
      </c>
      <c r="L332">
        <v>45890</v>
      </c>
      <c r="M332" t="s">
        <v>455</v>
      </c>
      <c r="N332">
        <v>1</v>
      </c>
      <c r="O332">
        <v>1</v>
      </c>
      <c r="P332" t="s">
        <v>2456</v>
      </c>
      <c r="T332" t="s">
        <v>458</v>
      </c>
      <c r="U332" t="s">
        <v>3192</v>
      </c>
      <c r="W332">
        <v>24</v>
      </c>
      <c r="X332">
        <v>24</v>
      </c>
      <c r="Y332" t="s">
        <v>2652</v>
      </c>
      <c r="Z332" t="s">
        <v>346</v>
      </c>
      <c r="AA332" t="s">
        <v>340</v>
      </c>
      <c r="AB332" t="s">
        <v>347</v>
      </c>
      <c r="AC332" t="s">
        <v>340</v>
      </c>
      <c r="AD332" t="s">
        <v>3193</v>
      </c>
      <c r="AE332" s="1">
        <v>45890.903703703705</v>
      </c>
      <c r="CI332" t="s">
        <v>337</v>
      </c>
      <c r="CJ332" t="s">
        <v>2435</v>
      </c>
      <c r="CK332">
        <v>45891</v>
      </c>
      <c r="CL332" t="s">
        <v>2434</v>
      </c>
      <c r="CM332" t="s">
        <v>2436</v>
      </c>
      <c r="CN332">
        <v>45891</v>
      </c>
      <c r="CP332" t="s">
        <v>338</v>
      </c>
      <c r="CQ332" t="s">
        <v>2437</v>
      </c>
    </row>
    <row r="333" spans="1:95" x14ac:dyDescent="0.2">
      <c r="A333" t="s">
        <v>333</v>
      </c>
      <c r="B333">
        <v>152</v>
      </c>
      <c r="C333" s="1" t="s">
        <v>3194</v>
      </c>
      <c r="D333" t="s">
        <v>3195</v>
      </c>
      <c r="E333" t="s">
        <v>335</v>
      </c>
      <c r="F333" t="s">
        <v>342</v>
      </c>
      <c r="G333" t="s">
        <v>340</v>
      </c>
      <c r="H333" t="s">
        <v>2764</v>
      </c>
      <c r="I333" t="s">
        <v>340</v>
      </c>
      <c r="J333" t="s">
        <v>344</v>
      </c>
      <c r="K333" t="s">
        <v>340</v>
      </c>
      <c r="L333">
        <v>45890</v>
      </c>
      <c r="M333" t="s">
        <v>455</v>
      </c>
      <c r="N333">
        <v>1</v>
      </c>
      <c r="O333">
        <v>1</v>
      </c>
      <c r="P333" t="s">
        <v>2456</v>
      </c>
      <c r="T333" t="s">
        <v>458</v>
      </c>
      <c r="U333" t="s">
        <v>3196</v>
      </c>
      <c r="W333">
        <v>30</v>
      </c>
      <c r="X333">
        <v>30</v>
      </c>
      <c r="Y333" t="s">
        <v>2652</v>
      </c>
      <c r="Z333" t="s">
        <v>346</v>
      </c>
      <c r="AA333" t="s">
        <v>340</v>
      </c>
      <c r="AB333" t="s">
        <v>347</v>
      </c>
      <c r="AC333" t="s">
        <v>340</v>
      </c>
      <c r="AD333" t="s">
        <v>3197</v>
      </c>
      <c r="AE333" s="1">
        <v>45890.903703703705</v>
      </c>
      <c r="CI333" t="s">
        <v>337</v>
      </c>
      <c r="CJ333" t="s">
        <v>2435</v>
      </c>
      <c r="CK333">
        <v>45891</v>
      </c>
      <c r="CL333" t="s">
        <v>2434</v>
      </c>
      <c r="CM333" t="s">
        <v>2436</v>
      </c>
      <c r="CN333">
        <v>45891</v>
      </c>
      <c r="CP333" t="s">
        <v>338</v>
      </c>
      <c r="CQ333" t="s">
        <v>2437</v>
      </c>
    </row>
    <row r="334" spans="1:95" x14ac:dyDescent="0.2">
      <c r="A334" t="s">
        <v>333</v>
      </c>
      <c r="B334">
        <v>153</v>
      </c>
      <c r="C334" s="1" t="s">
        <v>3198</v>
      </c>
      <c r="D334" t="s">
        <v>3199</v>
      </c>
      <c r="E334" t="s">
        <v>335</v>
      </c>
      <c r="F334" t="s">
        <v>342</v>
      </c>
      <c r="G334" t="s">
        <v>340</v>
      </c>
      <c r="H334" t="s">
        <v>2769</v>
      </c>
      <c r="I334" t="s">
        <v>340</v>
      </c>
      <c r="J334" t="s">
        <v>344</v>
      </c>
      <c r="K334" t="s">
        <v>340</v>
      </c>
      <c r="L334">
        <v>45890</v>
      </c>
      <c r="M334" t="s">
        <v>455</v>
      </c>
      <c r="N334">
        <v>1</v>
      </c>
      <c r="O334">
        <v>1</v>
      </c>
      <c r="P334" t="s">
        <v>2456</v>
      </c>
      <c r="T334" t="s">
        <v>458</v>
      </c>
      <c r="U334" t="s">
        <v>3200</v>
      </c>
      <c r="W334">
        <v>5.3</v>
      </c>
      <c r="X334">
        <v>5.3</v>
      </c>
      <c r="Y334" t="s">
        <v>2652</v>
      </c>
      <c r="Z334" t="s">
        <v>346</v>
      </c>
      <c r="AA334" t="s">
        <v>340</v>
      </c>
      <c r="AB334" t="s">
        <v>347</v>
      </c>
      <c r="AC334" t="s">
        <v>340</v>
      </c>
      <c r="AD334" t="s">
        <v>3201</v>
      </c>
      <c r="AE334" s="1">
        <v>45890.903703703705</v>
      </c>
      <c r="CI334" t="s">
        <v>337</v>
      </c>
      <c r="CJ334" t="s">
        <v>2435</v>
      </c>
      <c r="CK334">
        <v>45891</v>
      </c>
      <c r="CL334" t="s">
        <v>2434</v>
      </c>
      <c r="CM334" t="s">
        <v>2436</v>
      </c>
      <c r="CN334">
        <v>45891</v>
      </c>
      <c r="CP334" t="s">
        <v>338</v>
      </c>
      <c r="CQ334" t="s">
        <v>2437</v>
      </c>
    </row>
    <row r="335" spans="1:95" x14ac:dyDescent="0.2">
      <c r="A335" t="s">
        <v>333</v>
      </c>
      <c r="B335">
        <v>154</v>
      </c>
      <c r="C335" s="1" t="s">
        <v>3202</v>
      </c>
      <c r="D335" t="s">
        <v>3203</v>
      </c>
      <c r="E335" t="s">
        <v>335</v>
      </c>
      <c r="F335" t="s">
        <v>342</v>
      </c>
      <c r="G335" t="s">
        <v>340</v>
      </c>
      <c r="H335" t="s">
        <v>2774</v>
      </c>
      <c r="I335" t="s">
        <v>340</v>
      </c>
      <c r="J335" t="s">
        <v>344</v>
      </c>
      <c r="K335" t="s">
        <v>340</v>
      </c>
      <c r="L335">
        <v>45890</v>
      </c>
      <c r="M335" t="s">
        <v>455</v>
      </c>
      <c r="N335">
        <v>1</v>
      </c>
      <c r="O335">
        <v>1</v>
      </c>
      <c r="P335" t="s">
        <v>2456</v>
      </c>
      <c r="T335" t="s">
        <v>458</v>
      </c>
      <c r="U335" t="s">
        <v>3204</v>
      </c>
      <c r="V335" t="s">
        <v>237</v>
      </c>
      <c r="W335">
        <v>0.2</v>
      </c>
      <c r="X335">
        <v>0.2</v>
      </c>
      <c r="Y335" t="s">
        <v>2652</v>
      </c>
      <c r="Z335" t="s">
        <v>346</v>
      </c>
      <c r="AA335" t="s">
        <v>340</v>
      </c>
      <c r="AB335" t="s">
        <v>347</v>
      </c>
      <c r="AC335" t="s">
        <v>340</v>
      </c>
      <c r="AD335" t="s">
        <v>3205</v>
      </c>
      <c r="AE335" s="1">
        <v>45890.903703703705</v>
      </c>
      <c r="CI335" t="s">
        <v>337</v>
      </c>
      <c r="CJ335" t="s">
        <v>2435</v>
      </c>
      <c r="CK335">
        <v>45891</v>
      </c>
      <c r="CL335" t="s">
        <v>2434</v>
      </c>
      <c r="CM335" t="s">
        <v>2436</v>
      </c>
      <c r="CN335">
        <v>45891</v>
      </c>
      <c r="CP335" t="s">
        <v>338</v>
      </c>
      <c r="CQ335" t="s">
        <v>2437</v>
      </c>
    </row>
    <row r="336" spans="1:95" x14ac:dyDescent="0.2">
      <c r="A336" t="s">
        <v>333</v>
      </c>
      <c r="B336">
        <v>155</v>
      </c>
      <c r="C336" s="1" t="s">
        <v>3206</v>
      </c>
      <c r="D336" t="s">
        <v>3207</v>
      </c>
      <c r="E336" t="s">
        <v>335</v>
      </c>
      <c r="F336" t="s">
        <v>342</v>
      </c>
      <c r="G336" t="s">
        <v>340</v>
      </c>
      <c r="H336" t="s">
        <v>2779</v>
      </c>
      <c r="I336" t="s">
        <v>340</v>
      </c>
      <c r="J336" t="s">
        <v>344</v>
      </c>
      <c r="K336" t="s">
        <v>340</v>
      </c>
      <c r="L336">
        <v>45890</v>
      </c>
      <c r="M336" t="s">
        <v>455</v>
      </c>
      <c r="N336">
        <v>1</v>
      </c>
      <c r="O336">
        <v>1</v>
      </c>
      <c r="P336" t="s">
        <v>2456</v>
      </c>
      <c r="T336" t="s">
        <v>458</v>
      </c>
      <c r="U336" t="s">
        <v>3208</v>
      </c>
      <c r="W336">
        <v>3.2</v>
      </c>
      <c r="X336">
        <v>3.2</v>
      </c>
      <c r="Y336" t="s">
        <v>2652</v>
      </c>
      <c r="Z336" t="s">
        <v>346</v>
      </c>
      <c r="AA336" t="s">
        <v>340</v>
      </c>
      <c r="AB336" t="s">
        <v>347</v>
      </c>
      <c r="AC336" t="s">
        <v>340</v>
      </c>
      <c r="AD336" t="s">
        <v>3209</v>
      </c>
      <c r="AE336" s="1">
        <v>45890.903703703705</v>
      </c>
      <c r="CI336" t="s">
        <v>337</v>
      </c>
      <c r="CJ336" t="s">
        <v>2435</v>
      </c>
      <c r="CK336">
        <v>45891</v>
      </c>
      <c r="CL336" t="s">
        <v>2434</v>
      </c>
      <c r="CM336" t="s">
        <v>2436</v>
      </c>
      <c r="CN336">
        <v>45891</v>
      </c>
      <c r="CP336" t="s">
        <v>338</v>
      </c>
      <c r="CQ336" t="s">
        <v>2437</v>
      </c>
    </row>
    <row r="337" spans="1:95" x14ac:dyDescent="0.2">
      <c r="A337" t="s">
        <v>333</v>
      </c>
      <c r="B337">
        <v>156</v>
      </c>
      <c r="C337" s="1" t="s">
        <v>3210</v>
      </c>
      <c r="D337" t="s">
        <v>3211</v>
      </c>
      <c r="E337" t="s">
        <v>335</v>
      </c>
      <c r="F337" t="s">
        <v>342</v>
      </c>
      <c r="G337" t="s">
        <v>340</v>
      </c>
      <c r="H337" t="s">
        <v>2784</v>
      </c>
      <c r="I337" t="s">
        <v>340</v>
      </c>
      <c r="J337" t="s">
        <v>344</v>
      </c>
      <c r="K337" t="s">
        <v>340</v>
      </c>
      <c r="L337">
        <v>45890</v>
      </c>
      <c r="M337" t="s">
        <v>455</v>
      </c>
      <c r="N337">
        <v>1</v>
      </c>
      <c r="O337">
        <v>1</v>
      </c>
      <c r="P337" t="s">
        <v>2456</v>
      </c>
      <c r="T337" t="s">
        <v>458</v>
      </c>
      <c r="U337" t="s">
        <v>3200</v>
      </c>
      <c r="W337">
        <v>5.3</v>
      </c>
      <c r="X337">
        <v>5.3</v>
      </c>
      <c r="Y337" t="s">
        <v>2652</v>
      </c>
      <c r="Z337" t="s">
        <v>346</v>
      </c>
      <c r="AA337" t="s">
        <v>340</v>
      </c>
      <c r="AB337" t="s">
        <v>347</v>
      </c>
      <c r="AC337" t="s">
        <v>340</v>
      </c>
      <c r="AD337" t="s">
        <v>3212</v>
      </c>
      <c r="AE337" s="1">
        <v>45890.903703703705</v>
      </c>
      <c r="CI337" t="s">
        <v>337</v>
      </c>
      <c r="CJ337" t="s">
        <v>2435</v>
      </c>
      <c r="CK337">
        <v>45891</v>
      </c>
      <c r="CL337" t="s">
        <v>2434</v>
      </c>
      <c r="CM337" t="s">
        <v>2436</v>
      </c>
      <c r="CN337">
        <v>45891</v>
      </c>
      <c r="CP337" t="s">
        <v>338</v>
      </c>
      <c r="CQ337" t="s">
        <v>2437</v>
      </c>
    </row>
    <row r="338" spans="1:95" x14ac:dyDescent="0.2">
      <c r="A338" t="s">
        <v>333</v>
      </c>
      <c r="B338">
        <v>157</v>
      </c>
      <c r="C338" s="1" t="s">
        <v>3213</v>
      </c>
      <c r="D338" t="s">
        <v>3214</v>
      </c>
      <c r="E338" t="s">
        <v>335</v>
      </c>
      <c r="F338" t="s">
        <v>342</v>
      </c>
      <c r="G338" t="s">
        <v>340</v>
      </c>
      <c r="H338" t="s">
        <v>2789</v>
      </c>
      <c r="I338" t="s">
        <v>340</v>
      </c>
      <c r="J338" t="s">
        <v>344</v>
      </c>
      <c r="K338" t="s">
        <v>340</v>
      </c>
      <c r="L338">
        <v>45890</v>
      </c>
      <c r="M338" t="s">
        <v>455</v>
      </c>
      <c r="N338">
        <v>1</v>
      </c>
      <c r="O338">
        <v>1</v>
      </c>
      <c r="P338" t="s">
        <v>2456</v>
      </c>
      <c r="T338" t="s">
        <v>458</v>
      </c>
      <c r="U338" t="s">
        <v>3014</v>
      </c>
      <c r="V338" t="s">
        <v>237</v>
      </c>
      <c r="W338">
        <v>0.05</v>
      </c>
      <c r="X338">
        <v>0.05</v>
      </c>
      <c r="Y338" t="s">
        <v>2652</v>
      </c>
      <c r="Z338" t="s">
        <v>346</v>
      </c>
      <c r="AA338" t="s">
        <v>340</v>
      </c>
      <c r="AB338" t="s">
        <v>347</v>
      </c>
      <c r="AC338" t="s">
        <v>340</v>
      </c>
      <c r="AD338" t="s">
        <v>3215</v>
      </c>
      <c r="AE338" s="1">
        <v>45890.903703703705</v>
      </c>
      <c r="CI338" t="s">
        <v>337</v>
      </c>
      <c r="CJ338" t="s">
        <v>2435</v>
      </c>
      <c r="CK338">
        <v>45891</v>
      </c>
      <c r="CL338" t="s">
        <v>2434</v>
      </c>
      <c r="CM338" t="s">
        <v>2436</v>
      </c>
      <c r="CN338">
        <v>45891</v>
      </c>
      <c r="CP338" t="s">
        <v>338</v>
      </c>
      <c r="CQ338" t="s">
        <v>2437</v>
      </c>
    </row>
    <row r="339" spans="1:95" x14ac:dyDescent="0.2">
      <c r="A339" t="s">
        <v>333</v>
      </c>
      <c r="B339">
        <v>158</v>
      </c>
      <c r="C339" s="1" t="s">
        <v>3216</v>
      </c>
      <c r="D339" t="s">
        <v>3217</v>
      </c>
      <c r="E339" t="s">
        <v>335</v>
      </c>
      <c r="F339" t="s">
        <v>342</v>
      </c>
      <c r="G339" t="s">
        <v>340</v>
      </c>
      <c r="H339" t="s">
        <v>2794</v>
      </c>
      <c r="I339" t="s">
        <v>340</v>
      </c>
      <c r="J339" t="s">
        <v>344</v>
      </c>
      <c r="K339" t="s">
        <v>340</v>
      </c>
      <c r="L339">
        <v>45890</v>
      </c>
      <c r="M339" t="s">
        <v>455</v>
      </c>
      <c r="N339">
        <v>1</v>
      </c>
      <c r="O339">
        <v>1</v>
      </c>
      <c r="P339" t="s">
        <v>2456</v>
      </c>
      <c r="T339" t="s">
        <v>458</v>
      </c>
      <c r="U339" t="s">
        <v>2795</v>
      </c>
      <c r="V339" t="s">
        <v>237</v>
      </c>
      <c r="W339">
        <v>1.5</v>
      </c>
      <c r="X339">
        <v>1.5</v>
      </c>
      <c r="Y339" t="s">
        <v>2652</v>
      </c>
      <c r="Z339" t="s">
        <v>346</v>
      </c>
      <c r="AA339" t="s">
        <v>340</v>
      </c>
      <c r="AB339" t="s">
        <v>347</v>
      </c>
      <c r="AC339" t="s">
        <v>340</v>
      </c>
      <c r="AD339" t="s">
        <v>3218</v>
      </c>
      <c r="AE339" s="1">
        <v>45890.903703703705</v>
      </c>
      <c r="CI339" t="s">
        <v>337</v>
      </c>
      <c r="CJ339" t="s">
        <v>2435</v>
      </c>
      <c r="CK339">
        <v>45891</v>
      </c>
      <c r="CL339" t="s">
        <v>2434</v>
      </c>
      <c r="CM339" t="s">
        <v>2436</v>
      </c>
      <c r="CN339">
        <v>45891</v>
      </c>
      <c r="CP339" t="s">
        <v>338</v>
      </c>
      <c r="CQ339" t="s">
        <v>2437</v>
      </c>
    </row>
    <row r="340" spans="1:95" x14ac:dyDescent="0.2">
      <c r="A340" t="s">
        <v>333</v>
      </c>
      <c r="B340">
        <v>159</v>
      </c>
      <c r="C340" s="1" t="s">
        <v>3219</v>
      </c>
      <c r="D340" t="s">
        <v>3220</v>
      </c>
      <c r="E340" t="s">
        <v>335</v>
      </c>
      <c r="F340" t="s">
        <v>342</v>
      </c>
      <c r="G340" t="s">
        <v>340</v>
      </c>
      <c r="H340" t="s">
        <v>2799</v>
      </c>
      <c r="I340" t="s">
        <v>340</v>
      </c>
      <c r="J340" t="s">
        <v>344</v>
      </c>
      <c r="K340" t="s">
        <v>340</v>
      </c>
      <c r="L340">
        <v>45890</v>
      </c>
      <c r="M340" t="s">
        <v>455</v>
      </c>
      <c r="N340">
        <v>1</v>
      </c>
      <c r="O340">
        <v>1</v>
      </c>
      <c r="P340" t="s">
        <v>2456</v>
      </c>
      <c r="T340" t="s">
        <v>458</v>
      </c>
      <c r="U340" t="s">
        <v>3221</v>
      </c>
      <c r="W340">
        <v>9.1999999999999993</v>
      </c>
      <c r="X340">
        <v>9.1999999999999993</v>
      </c>
      <c r="Y340" t="s">
        <v>2652</v>
      </c>
      <c r="Z340" t="s">
        <v>346</v>
      </c>
      <c r="AA340" t="s">
        <v>340</v>
      </c>
      <c r="AB340" t="s">
        <v>347</v>
      </c>
      <c r="AC340" t="s">
        <v>340</v>
      </c>
      <c r="AD340" t="s">
        <v>3222</v>
      </c>
      <c r="AE340" s="1">
        <v>45890.903703703705</v>
      </c>
      <c r="CI340" t="s">
        <v>337</v>
      </c>
      <c r="CJ340" t="s">
        <v>2435</v>
      </c>
      <c r="CK340">
        <v>45891</v>
      </c>
      <c r="CL340" t="s">
        <v>2434</v>
      </c>
      <c r="CM340" t="s">
        <v>2436</v>
      </c>
      <c r="CN340">
        <v>45891</v>
      </c>
      <c r="CP340" t="s">
        <v>338</v>
      </c>
      <c r="CQ340" t="s">
        <v>2437</v>
      </c>
    </row>
    <row r="341" spans="1:95" x14ac:dyDescent="0.2">
      <c r="A341" t="s">
        <v>333</v>
      </c>
      <c r="B341">
        <v>160</v>
      </c>
      <c r="C341" s="1" t="s">
        <v>3223</v>
      </c>
      <c r="D341" t="s">
        <v>3224</v>
      </c>
      <c r="E341" t="s">
        <v>335</v>
      </c>
      <c r="F341" t="s">
        <v>342</v>
      </c>
      <c r="G341" t="s">
        <v>340</v>
      </c>
      <c r="H341" t="s">
        <v>2804</v>
      </c>
      <c r="I341" t="s">
        <v>340</v>
      </c>
      <c r="J341" t="s">
        <v>344</v>
      </c>
      <c r="K341" t="s">
        <v>340</v>
      </c>
      <c r="L341">
        <v>45890</v>
      </c>
      <c r="M341" t="s">
        <v>455</v>
      </c>
      <c r="N341">
        <v>1</v>
      </c>
      <c r="O341">
        <v>1</v>
      </c>
      <c r="P341" t="s">
        <v>2456</v>
      </c>
      <c r="T341" t="s">
        <v>458</v>
      </c>
      <c r="U341" t="s">
        <v>3225</v>
      </c>
      <c r="W341">
        <v>11</v>
      </c>
      <c r="X341">
        <v>11</v>
      </c>
      <c r="Y341" t="s">
        <v>2652</v>
      </c>
      <c r="Z341" t="s">
        <v>346</v>
      </c>
      <c r="AA341" t="s">
        <v>340</v>
      </c>
      <c r="AB341" t="s">
        <v>347</v>
      </c>
      <c r="AC341" t="s">
        <v>340</v>
      </c>
      <c r="AD341" t="s">
        <v>3226</v>
      </c>
      <c r="AE341" s="1">
        <v>45890.903703703705</v>
      </c>
      <c r="CI341" t="s">
        <v>337</v>
      </c>
      <c r="CJ341" t="s">
        <v>2435</v>
      </c>
      <c r="CK341">
        <v>45891</v>
      </c>
      <c r="CL341" t="s">
        <v>2434</v>
      </c>
      <c r="CM341" t="s">
        <v>2436</v>
      </c>
      <c r="CN341">
        <v>45891</v>
      </c>
      <c r="CP341" t="s">
        <v>338</v>
      </c>
      <c r="CQ341" t="s">
        <v>2437</v>
      </c>
    </row>
    <row r="342" spans="1:95" x14ac:dyDescent="0.2">
      <c r="A342" t="s">
        <v>333</v>
      </c>
      <c r="B342">
        <v>161</v>
      </c>
      <c r="C342" s="1" t="s">
        <v>3227</v>
      </c>
      <c r="D342" t="s">
        <v>3228</v>
      </c>
      <c r="E342" t="s">
        <v>335</v>
      </c>
      <c r="F342" t="s">
        <v>342</v>
      </c>
      <c r="G342" t="s">
        <v>340</v>
      </c>
      <c r="H342" t="s">
        <v>368</v>
      </c>
      <c r="I342" t="s">
        <v>340</v>
      </c>
      <c r="J342" t="s">
        <v>344</v>
      </c>
      <c r="K342" t="s">
        <v>340</v>
      </c>
      <c r="L342">
        <v>45890</v>
      </c>
      <c r="M342" t="s">
        <v>455</v>
      </c>
      <c r="N342">
        <v>1</v>
      </c>
      <c r="O342">
        <v>1</v>
      </c>
      <c r="P342" t="s">
        <v>2456</v>
      </c>
      <c r="T342" t="s">
        <v>458</v>
      </c>
      <c r="U342" t="s">
        <v>501</v>
      </c>
      <c r="V342" t="s">
        <v>237</v>
      </c>
      <c r="W342">
        <v>0.1</v>
      </c>
      <c r="X342">
        <v>0.1</v>
      </c>
      <c r="Y342" t="s">
        <v>349</v>
      </c>
      <c r="Z342" t="s">
        <v>346</v>
      </c>
      <c r="AA342" t="s">
        <v>340</v>
      </c>
      <c r="AB342" t="s">
        <v>347</v>
      </c>
      <c r="AC342" t="s">
        <v>340</v>
      </c>
      <c r="AD342" t="s">
        <v>3229</v>
      </c>
      <c r="AE342" s="1">
        <v>45889.308796296296</v>
      </c>
      <c r="CI342" t="s">
        <v>337</v>
      </c>
      <c r="CJ342" t="s">
        <v>2435</v>
      </c>
      <c r="CK342">
        <v>45891</v>
      </c>
      <c r="CL342" t="s">
        <v>2434</v>
      </c>
      <c r="CM342" t="s">
        <v>2436</v>
      </c>
      <c r="CN342">
        <v>45891</v>
      </c>
      <c r="CP342" t="s">
        <v>338</v>
      </c>
      <c r="CQ342" t="s">
        <v>2437</v>
      </c>
    </row>
    <row r="343" spans="1:95" x14ac:dyDescent="0.2">
      <c r="A343" t="s">
        <v>333</v>
      </c>
      <c r="B343">
        <v>162</v>
      </c>
      <c r="C343" s="1" t="s">
        <v>3230</v>
      </c>
      <c r="D343" t="s">
        <v>3231</v>
      </c>
      <c r="E343" t="s">
        <v>335</v>
      </c>
      <c r="F343" t="s">
        <v>342</v>
      </c>
      <c r="G343" t="s">
        <v>340</v>
      </c>
      <c r="H343" t="s">
        <v>369</v>
      </c>
      <c r="I343" t="s">
        <v>340</v>
      </c>
      <c r="J343" t="s">
        <v>344</v>
      </c>
      <c r="K343" t="s">
        <v>340</v>
      </c>
      <c r="L343">
        <v>45890</v>
      </c>
      <c r="M343" t="s">
        <v>455</v>
      </c>
      <c r="N343">
        <v>1</v>
      </c>
      <c r="O343">
        <v>1</v>
      </c>
      <c r="P343" t="s">
        <v>2456</v>
      </c>
      <c r="T343" t="s">
        <v>458</v>
      </c>
      <c r="U343" t="s">
        <v>501</v>
      </c>
      <c r="V343" t="s">
        <v>237</v>
      </c>
      <c r="W343">
        <v>0.1</v>
      </c>
      <c r="X343">
        <v>0.1</v>
      </c>
      <c r="Y343" t="s">
        <v>349</v>
      </c>
      <c r="Z343" t="s">
        <v>346</v>
      </c>
      <c r="AA343" t="s">
        <v>340</v>
      </c>
      <c r="AB343" t="s">
        <v>347</v>
      </c>
      <c r="AC343" t="s">
        <v>340</v>
      </c>
      <c r="AD343" t="s">
        <v>3232</v>
      </c>
      <c r="AE343" s="1">
        <v>45889.308796296296</v>
      </c>
      <c r="CI343" t="s">
        <v>337</v>
      </c>
      <c r="CJ343" t="s">
        <v>2435</v>
      </c>
      <c r="CK343">
        <v>45891</v>
      </c>
      <c r="CL343" t="s">
        <v>2434</v>
      </c>
      <c r="CM343" t="s">
        <v>2436</v>
      </c>
      <c r="CN343">
        <v>45891</v>
      </c>
      <c r="CP343" t="s">
        <v>338</v>
      </c>
      <c r="CQ343" t="s">
        <v>2437</v>
      </c>
    </row>
    <row r="344" spans="1:95" x14ac:dyDescent="0.2">
      <c r="A344" t="s">
        <v>333</v>
      </c>
      <c r="B344">
        <v>163</v>
      </c>
      <c r="C344" s="1" t="s">
        <v>3233</v>
      </c>
      <c r="D344" t="s">
        <v>3234</v>
      </c>
      <c r="E344" t="s">
        <v>335</v>
      </c>
      <c r="F344" t="s">
        <v>342</v>
      </c>
      <c r="G344" t="s">
        <v>340</v>
      </c>
      <c r="H344" t="s">
        <v>370</v>
      </c>
      <c r="I344" t="s">
        <v>340</v>
      </c>
      <c r="J344" t="s">
        <v>344</v>
      </c>
      <c r="K344" t="s">
        <v>340</v>
      </c>
      <c r="L344">
        <v>45890</v>
      </c>
      <c r="M344" t="s">
        <v>455</v>
      </c>
      <c r="N344">
        <v>1</v>
      </c>
      <c r="O344">
        <v>1</v>
      </c>
      <c r="P344" t="s">
        <v>2456</v>
      </c>
      <c r="T344" t="s">
        <v>458</v>
      </c>
      <c r="U344" t="s">
        <v>501</v>
      </c>
      <c r="V344" t="s">
        <v>237</v>
      </c>
      <c r="W344">
        <v>0.1</v>
      </c>
      <c r="X344">
        <v>0.1</v>
      </c>
      <c r="Y344" t="s">
        <v>349</v>
      </c>
      <c r="Z344" t="s">
        <v>346</v>
      </c>
      <c r="AA344" t="s">
        <v>340</v>
      </c>
      <c r="AB344" t="s">
        <v>347</v>
      </c>
      <c r="AC344" t="s">
        <v>340</v>
      </c>
      <c r="AD344" t="s">
        <v>3235</v>
      </c>
      <c r="AE344" s="1">
        <v>45889.308796296296</v>
      </c>
      <c r="CI344" t="s">
        <v>337</v>
      </c>
      <c r="CJ344" t="s">
        <v>2435</v>
      </c>
      <c r="CK344">
        <v>45891</v>
      </c>
      <c r="CL344" t="s">
        <v>2434</v>
      </c>
      <c r="CM344" t="s">
        <v>2436</v>
      </c>
      <c r="CN344">
        <v>45891</v>
      </c>
      <c r="CP344" t="s">
        <v>338</v>
      </c>
      <c r="CQ344" t="s">
        <v>2437</v>
      </c>
    </row>
    <row r="345" spans="1:95" x14ac:dyDescent="0.2">
      <c r="A345" t="s">
        <v>333</v>
      </c>
      <c r="B345">
        <v>164</v>
      </c>
      <c r="C345" s="1" t="s">
        <v>3236</v>
      </c>
      <c r="D345" t="s">
        <v>3237</v>
      </c>
      <c r="E345" t="s">
        <v>335</v>
      </c>
      <c r="F345" t="s">
        <v>342</v>
      </c>
      <c r="G345" t="s">
        <v>340</v>
      </c>
      <c r="H345" t="s">
        <v>361</v>
      </c>
      <c r="I345" t="s">
        <v>340</v>
      </c>
      <c r="J345" t="s">
        <v>344</v>
      </c>
      <c r="K345" t="s">
        <v>340</v>
      </c>
      <c r="L345">
        <v>45890</v>
      </c>
      <c r="M345" t="s">
        <v>455</v>
      </c>
      <c r="N345">
        <v>1</v>
      </c>
      <c r="O345">
        <v>1</v>
      </c>
      <c r="P345" t="s">
        <v>2456</v>
      </c>
      <c r="T345" t="s">
        <v>458</v>
      </c>
      <c r="U345" t="s">
        <v>501</v>
      </c>
      <c r="V345" t="s">
        <v>237</v>
      </c>
      <c r="W345">
        <v>0.1</v>
      </c>
      <c r="X345">
        <v>0.1</v>
      </c>
      <c r="Y345" t="s">
        <v>349</v>
      </c>
      <c r="Z345" t="s">
        <v>346</v>
      </c>
      <c r="AA345" t="s">
        <v>340</v>
      </c>
      <c r="AB345" t="s">
        <v>347</v>
      </c>
      <c r="AC345" t="s">
        <v>340</v>
      </c>
      <c r="AD345" t="s">
        <v>3238</v>
      </c>
      <c r="AE345" s="1">
        <v>45889.308796296296</v>
      </c>
      <c r="CI345" t="s">
        <v>337</v>
      </c>
      <c r="CJ345" t="s">
        <v>2435</v>
      </c>
      <c r="CK345">
        <v>45891</v>
      </c>
      <c r="CL345" t="s">
        <v>2434</v>
      </c>
      <c r="CM345" t="s">
        <v>2436</v>
      </c>
      <c r="CN345">
        <v>45891</v>
      </c>
      <c r="CP345" t="s">
        <v>338</v>
      </c>
      <c r="CQ345" t="s">
        <v>2437</v>
      </c>
    </row>
    <row r="346" spans="1:95" x14ac:dyDescent="0.2">
      <c r="A346" t="s">
        <v>333</v>
      </c>
      <c r="B346">
        <v>165</v>
      </c>
      <c r="C346" s="1" t="s">
        <v>3239</v>
      </c>
      <c r="D346" t="s">
        <v>3240</v>
      </c>
      <c r="E346" t="s">
        <v>335</v>
      </c>
      <c r="F346" t="s">
        <v>342</v>
      </c>
      <c r="G346" t="s">
        <v>340</v>
      </c>
      <c r="H346" t="s">
        <v>350</v>
      </c>
      <c r="I346" t="s">
        <v>340</v>
      </c>
      <c r="J346" t="s">
        <v>344</v>
      </c>
      <c r="K346" t="s">
        <v>340</v>
      </c>
      <c r="L346">
        <v>45890</v>
      </c>
      <c r="M346" t="s">
        <v>455</v>
      </c>
      <c r="N346">
        <v>1</v>
      </c>
      <c r="O346">
        <v>1</v>
      </c>
      <c r="P346" t="s">
        <v>2456</v>
      </c>
      <c r="T346" t="s">
        <v>458</v>
      </c>
      <c r="U346" t="s">
        <v>2820</v>
      </c>
      <c r="W346">
        <v>0.1</v>
      </c>
      <c r="X346">
        <v>0.1</v>
      </c>
      <c r="Y346" t="s">
        <v>349</v>
      </c>
      <c r="Z346" t="s">
        <v>346</v>
      </c>
      <c r="AA346" t="s">
        <v>340</v>
      </c>
      <c r="AB346" t="s">
        <v>347</v>
      </c>
      <c r="AC346" t="s">
        <v>340</v>
      </c>
      <c r="AD346" t="s">
        <v>3241</v>
      </c>
      <c r="AE346" s="1">
        <v>45889.308796296296</v>
      </c>
      <c r="CI346" t="s">
        <v>337</v>
      </c>
      <c r="CJ346" t="s">
        <v>2435</v>
      </c>
      <c r="CK346">
        <v>45891</v>
      </c>
      <c r="CL346" t="s">
        <v>2434</v>
      </c>
      <c r="CM346" t="s">
        <v>2436</v>
      </c>
      <c r="CN346">
        <v>45891</v>
      </c>
      <c r="CP346" t="s">
        <v>338</v>
      </c>
      <c r="CQ346" t="s">
        <v>2437</v>
      </c>
    </row>
    <row r="347" spans="1:95" x14ac:dyDescent="0.2">
      <c r="A347" t="s">
        <v>333</v>
      </c>
      <c r="B347">
        <v>166</v>
      </c>
      <c r="C347" s="1" t="s">
        <v>3242</v>
      </c>
      <c r="D347" t="s">
        <v>3243</v>
      </c>
      <c r="E347" t="s">
        <v>335</v>
      </c>
      <c r="F347" t="s">
        <v>342</v>
      </c>
      <c r="G347" t="s">
        <v>340</v>
      </c>
      <c r="H347" t="s">
        <v>2824</v>
      </c>
      <c r="I347" t="s">
        <v>340</v>
      </c>
      <c r="J347" t="s">
        <v>344</v>
      </c>
      <c r="K347" t="s">
        <v>340</v>
      </c>
      <c r="L347">
        <v>45890</v>
      </c>
      <c r="M347" t="s">
        <v>455</v>
      </c>
      <c r="N347">
        <v>1</v>
      </c>
      <c r="O347">
        <v>1</v>
      </c>
      <c r="P347" t="s">
        <v>2456</v>
      </c>
      <c r="T347" t="s">
        <v>458</v>
      </c>
      <c r="U347" t="s">
        <v>501</v>
      </c>
      <c r="V347" t="s">
        <v>237</v>
      </c>
      <c r="W347">
        <v>0.1</v>
      </c>
      <c r="X347">
        <v>0.1</v>
      </c>
      <c r="Y347" t="s">
        <v>349</v>
      </c>
      <c r="Z347" t="s">
        <v>346</v>
      </c>
      <c r="AA347" t="s">
        <v>340</v>
      </c>
      <c r="AB347" t="s">
        <v>347</v>
      </c>
      <c r="AC347" t="s">
        <v>340</v>
      </c>
      <c r="AD347" t="s">
        <v>3244</v>
      </c>
      <c r="AE347" s="1">
        <v>45889.308796296296</v>
      </c>
      <c r="CI347" t="s">
        <v>337</v>
      </c>
      <c r="CJ347" t="s">
        <v>2435</v>
      </c>
      <c r="CK347">
        <v>45891</v>
      </c>
      <c r="CL347" t="s">
        <v>2434</v>
      </c>
      <c r="CM347" t="s">
        <v>2436</v>
      </c>
      <c r="CN347">
        <v>45891</v>
      </c>
      <c r="CP347" t="s">
        <v>338</v>
      </c>
      <c r="CQ347" t="s">
        <v>2437</v>
      </c>
    </row>
    <row r="348" spans="1:95" x14ac:dyDescent="0.2">
      <c r="A348" t="s">
        <v>333</v>
      </c>
      <c r="B348">
        <v>167</v>
      </c>
      <c r="C348" s="1" t="s">
        <v>3245</v>
      </c>
      <c r="D348" t="s">
        <v>3246</v>
      </c>
      <c r="E348" t="s">
        <v>335</v>
      </c>
      <c r="F348" t="s">
        <v>342</v>
      </c>
      <c r="G348" t="s">
        <v>340</v>
      </c>
      <c r="H348" t="s">
        <v>358</v>
      </c>
      <c r="I348" t="s">
        <v>340</v>
      </c>
      <c r="J348" t="s">
        <v>344</v>
      </c>
      <c r="K348" t="s">
        <v>340</v>
      </c>
      <c r="L348">
        <v>45890</v>
      </c>
      <c r="M348" t="s">
        <v>455</v>
      </c>
      <c r="N348">
        <v>1</v>
      </c>
      <c r="O348">
        <v>1</v>
      </c>
      <c r="P348" t="s">
        <v>2456</v>
      </c>
      <c r="T348" t="s">
        <v>458</v>
      </c>
      <c r="U348" t="s">
        <v>501</v>
      </c>
      <c r="V348" t="s">
        <v>237</v>
      </c>
      <c r="W348">
        <v>0.1</v>
      </c>
      <c r="X348">
        <v>0.1</v>
      </c>
      <c r="Y348" t="s">
        <v>349</v>
      </c>
      <c r="Z348" t="s">
        <v>346</v>
      </c>
      <c r="AA348" t="s">
        <v>340</v>
      </c>
      <c r="AB348" t="s">
        <v>347</v>
      </c>
      <c r="AC348" t="s">
        <v>340</v>
      </c>
      <c r="AD348" t="s">
        <v>3247</v>
      </c>
      <c r="AE348" s="1">
        <v>45889.308796296296</v>
      </c>
      <c r="CI348" t="s">
        <v>337</v>
      </c>
      <c r="CJ348" t="s">
        <v>2435</v>
      </c>
      <c r="CK348">
        <v>45891</v>
      </c>
      <c r="CL348" t="s">
        <v>2434</v>
      </c>
      <c r="CM348" t="s">
        <v>2436</v>
      </c>
      <c r="CN348">
        <v>45891</v>
      </c>
      <c r="CP348" t="s">
        <v>338</v>
      </c>
      <c r="CQ348" t="s">
        <v>2437</v>
      </c>
    </row>
    <row r="349" spans="1:95" x14ac:dyDescent="0.2">
      <c r="A349" t="s">
        <v>333</v>
      </c>
      <c r="B349">
        <v>168</v>
      </c>
      <c r="C349" s="1" t="s">
        <v>3248</v>
      </c>
      <c r="D349" t="s">
        <v>3249</v>
      </c>
      <c r="E349" t="s">
        <v>335</v>
      </c>
      <c r="F349" t="s">
        <v>342</v>
      </c>
      <c r="G349" t="s">
        <v>340</v>
      </c>
      <c r="H349" t="s">
        <v>360</v>
      </c>
      <c r="I349" t="s">
        <v>340</v>
      </c>
      <c r="J349" t="s">
        <v>344</v>
      </c>
      <c r="K349" t="s">
        <v>340</v>
      </c>
      <c r="L349">
        <v>45890</v>
      </c>
      <c r="M349" t="s">
        <v>455</v>
      </c>
      <c r="N349">
        <v>1</v>
      </c>
      <c r="O349">
        <v>1</v>
      </c>
      <c r="P349" t="s">
        <v>2456</v>
      </c>
      <c r="T349" t="s">
        <v>458</v>
      </c>
      <c r="U349" t="s">
        <v>501</v>
      </c>
      <c r="V349" t="s">
        <v>237</v>
      </c>
      <c r="W349">
        <v>0.1</v>
      </c>
      <c r="X349">
        <v>0.1</v>
      </c>
      <c r="Y349" t="s">
        <v>349</v>
      </c>
      <c r="Z349" t="s">
        <v>346</v>
      </c>
      <c r="AA349" t="s">
        <v>340</v>
      </c>
      <c r="AB349" t="s">
        <v>347</v>
      </c>
      <c r="AC349" t="s">
        <v>340</v>
      </c>
      <c r="AD349" t="s">
        <v>3250</v>
      </c>
      <c r="AE349" s="1">
        <v>45889.308796296296</v>
      </c>
      <c r="CI349" t="s">
        <v>337</v>
      </c>
      <c r="CJ349" t="s">
        <v>2435</v>
      </c>
      <c r="CK349">
        <v>45891</v>
      </c>
      <c r="CL349" t="s">
        <v>2434</v>
      </c>
      <c r="CM349" t="s">
        <v>2436</v>
      </c>
      <c r="CN349">
        <v>45891</v>
      </c>
      <c r="CP349" t="s">
        <v>338</v>
      </c>
      <c r="CQ349" t="s">
        <v>2437</v>
      </c>
    </row>
    <row r="350" spans="1:95" x14ac:dyDescent="0.2">
      <c r="A350" t="s">
        <v>333</v>
      </c>
      <c r="B350">
        <v>169</v>
      </c>
      <c r="C350" s="1" t="s">
        <v>3251</v>
      </c>
      <c r="D350" t="s">
        <v>3252</v>
      </c>
      <c r="E350" t="s">
        <v>335</v>
      </c>
      <c r="F350" t="s">
        <v>342</v>
      </c>
      <c r="G350" t="s">
        <v>340</v>
      </c>
      <c r="H350" t="s">
        <v>364</v>
      </c>
      <c r="I350" t="s">
        <v>340</v>
      </c>
      <c r="J350" t="s">
        <v>344</v>
      </c>
      <c r="K350" t="s">
        <v>340</v>
      </c>
      <c r="L350">
        <v>45890</v>
      </c>
      <c r="M350" t="s">
        <v>455</v>
      </c>
      <c r="N350">
        <v>1</v>
      </c>
      <c r="O350">
        <v>1</v>
      </c>
      <c r="P350" t="s">
        <v>2456</v>
      </c>
      <c r="T350" t="s">
        <v>458</v>
      </c>
      <c r="U350" t="s">
        <v>501</v>
      </c>
      <c r="V350" t="s">
        <v>237</v>
      </c>
      <c r="W350">
        <v>0.1</v>
      </c>
      <c r="X350">
        <v>0.1</v>
      </c>
      <c r="Y350" t="s">
        <v>349</v>
      </c>
      <c r="Z350" t="s">
        <v>346</v>
      </c>
      <c r="AA350" t="s">
        <v>340</v>
      </c>
      <c r="AB350" t="s">
        <v>347</v>
      </c>
      <c r="AC350" t="s">
        <v>340</v>
      </c>
      <c r="AD350" t="s">
        <v>3253</v>
      </c>
      <c r="AE350" s="1">
        <v>45889.308796296296</v>
      </c>
      <c r="CI350" t="s">
        <v>337</v>
      </c>
      <c r="CJ350" t="s">
        <v>2435</v>
      </c>
      <c r="CK350">
        <v>45891</v>
      </c>
      <c r="CL350" t="s">
        <v>2434</v>
      </c>
      <c r="CM350" t="s">
        <v>2436</v>
      </c>
      <c r="CN350">
        <v>45891</v>
      </c>
      <c r="CP350" t="s">
        <v>338</v>
      </c>
      <c r="CQ350" t="s">
        <v>2437</v>
      </c>
    </row>
    <row r="351" spans="1:95" x14ac:dyDescent="0.2">
      <c r="A351" t="s">
        <v>333</v>
      </c>
      <c r="B351">
        <v>170</v>
      </c>
      <c r="C351" s="1" t="s">
        <v>3254</v>
      </c>
      <c r="D351" t="s">
        <v>3255</v>
      </c>
      <c r="E351" t="s">
        <v>335</v>
      </c>
      <c r="F351" t="s">
        <v>342</v>
      </c>
      <c r="G351" t="s">
        <v>340</v>
      </c>
      <c r="H351" t="s">
        <v>353</v>
      </c>
      <c r="I351" t="s">
        <v>340</v>
      </c>
      <c r="J351" t="s">
        <v>344</v>
      </c>
      <c r="K351" t="s">
        <v>340</v>
      </c>
      <c r="L351">
        <v>45890</v>
      </c>
      <c r="M351" t="s">
        <v>455</v>
      </c>
      <c r="N351">
        <v>1</v>
      </c>
      <c r="O351">
        <v>1</v>
      </c>
      <c r="P351" t="s">
        <v>2456</v>
      </c>
      <c r="T351" t="s">
        <v>458</v>
      </c>
      <c r="U351" t="s">
        <v>2820</v>
      </c>
      <c r="W351">
        <v>0.1</v>
      </c>
      <c r="X351">
        <v>0.1</v>
      </c>
      <c r="Y351" t="s">
        <v>349</v>
      </c>
      <c r="Z351" t="s">
        <v>346</v>
      </c>
      <c r="AA351" t="s">
        <v>340</v>
      </c>
      <c r="AB351" t="s">
        <v>347</v>
      </c>
      <c r="AC351" t="s">
        <v>340</v>
      </c>
      <c r="AD351" t="s">
        <v>3256</v>
      </c>
      <c r="AE351" s="1">
        <v>45889.308796296296</v>
      </c>
      <c r="CI351" t="s">
        <v>337</v>
      </c>
      <c r="CJ351" t="s">
        <v>2435</v>
      </c>
      <c r="CK351">
        <v>45891</v>
      </c>
      <c r="CL351" t="s">
        <v>2434</v>
      </c>
      <c r="CM351" t="s">
        <v>2436</v>
      </c>
      <c r="CN351">
        <v>45891</v>
      </c>
      <c r="CP351" t="s">
        <v>338</v>
      </c>
      <c r="CQ351" t="s">
        <v>2437</v>
      </c>
    </row>
    <row r="352" spans="1:95" x14ac:dyDescent="0.2">
      <c r="A352" t="s">
        <v>333</v>
      </c>
      <c r="B352">
        <v>171</v>
      </c>
      <c r="C352" s="1" t="s">
        <v>3257</v>
      </c>
      <c r="D352" t="s">
        <v>3258</v>
      </c>
      <c r="E352" t="s">
        <v>335</v>
      </c>
      <c r="F352" t="s">
        <v>342</v>
      </c>
      <c r="G352" t="s">
        <v>340</v>
      </c>
      <c r="H352" t="s">
        <v>363</v>
      </c>
      <c r="I352" t="s">
        <v>340</v>
      </c>
      <c r="J352" t="s">
        <v>344</v>
      </c>
      <c r="K352" t="s">
        <v>340</v>
      </c>
      <c r="L352">
        <v>45890</v>
      </c>
      <c r="M352" t="s">
        <v>455</v>
      </c>
      <c r="N352">
        <v>1</v>
      </c>
      <c r="O352">
        <v>1</v>
      </c>
      <c r="P352" t="s">
        <v>2456</v>
      </c>
      <c r="T352" t="s">
        <v>458</v>
      </c>
      <c r="U352" t="s">
        <v>501</v>
      </c>
      <c r="V352" t="s">
        <v>237</v>
      </c>
      <c r="W352">
        <v>0.1</v>
      </c>
      <c r="X352">
        <v>0.1</v>
      </c>
      <c r="Y352" t="s">
        <v>349</v>
      </c>
      <c r="Z352" t="s">
        <v>346</v>
      </c>
      <c r="AA352" t="s">
        <v>340</v>
      </c>
      <c r="AB352" t="s">
        <v>347</v>
      </c>
      <c r="AC352" t="s">
        <v>340</v>
      </c>
      <c r="AD352" t="s">
        <v>3259</v>
      </c>
      <c r="AE352" s="1">
        <v>45889.308796296296</v>
      </c>
      <c r="CI352" t="s">
        <v>337</v>
      </c>
      <c r="CJ352" t="s">
        <v>2435</v>
      </c>
      <c r="CK352">
        <v>45891</v>
      </c>
      <c r="CL352" t="s">
        <v>2434</v>
      </c>
      <c r="CM352" t="s">
        <v>2436</v>
      </c>
      <c r="CN352">
        <v>45891</v>
      </c>
      <c r="CP352" t="s">
        <v>338</v>
      </c>
      <c r="CQ352" t="s">
        <v>2437</v>
      </c>
    </row>
    <row r="353" spans="1:95" x14ac:dyDescent="0.2">
      <c r="A353" t="s">
        <v>333</v>
      </c>
      <c r="B353">
        <v>172</v>
      </c>
      <c r="C353" s="1" t="s">
        <v>3260</v>
      </c>
      <c r="D353" t="s">
        <v>3261</v>
      </c>
      <c r="E353" t="s">
        <v>335</v>
      </c>
      <c r="F353" t="s">
        <v>342</v>
      </c>
      <c r="G353" t="s">
        <v>340</v>
      </c>
      <c r="H353" t="s">
        <v>352</v>
      </c>
      <c r="I353" t="s">
        <v>340</v>
      </c>
      <c r="J353" t="s">
        <v>344</v>
      </c>
      <c r="K353" t="s">
        <v>340</v>
      </c>
      <c r="L353">
        <v>45890</v>
      </c>
      <c r="M353" t="s">
        <v>455</v>
      </c>
      <c r="N353">
        <v>1</v>
      </c>
      <c r="O353">
        <v>1</v>
      </c>
      <c r="P353" t="s">
        <v>2456</v>
      </c>
      <c r="T353" t="s">
        <v>458</v>
      </c>
      <c r="U353" t="s">
        <v>2845</v>
      </c>
      <c r="W353">
        <v>0.2</v>
      </c>
      <c r="X353">
        <v>0.2</v>
      </c>
      <c r="Y353" t="s">
        <v>349</v>
      </c>
      <c r="Z353" t="s">
        <v>346</v>
      </c>
      <c r="AA353" t="s">
        <v>340</v>
      </c>
      <c r="AB353" t="s">
        <v>347</v>
      </c>
      <c r="AC353" t="s">
        <v>340</v>
      </c>
      <c r="AD353" t="s">
        <v>3262</v>
      </c>
      <c r="AE353" s="1">
        <v>45889.308796296296</v>
      </c>
      <c r="CI353" t="s">
        <v>337</v>
      </c>
      <c r="CJ353" t="s">
        <v>2435</v>
      </c>
      <c r="CK353">
        <v>45891</v>
      </c>
      <c r="CL353" t="s">
        <v>2434</v>
      </c>
      <c r="CM353" t="s">
        <v>2436</v>
      </c>
      <c r="CN353">
        <v>45891</v>
      </c>
      <c r="CP353" t="s">
        <v>338</v>
      </c>
      <c r="CQ353" t="s">
        <v>2437</v>
      </c>
    </row>
    <row r="354" spans="1:95" x14ac:dyDescent="0.2">
      <c r="A354" t="s">
        <v>333</v>
      </c>
      <c r="B354">
        <v>173</v>
      </c>
      <c r="C354" s="1" t="s">
        <v>3263</v>
      </c>
      <c r="D354" t="s">
        <v>3264</v>
      </c>
      <c r="E354" t="s">
        <v>335</v>
      </c>
      <c r="F354" t="s">
        <v>342</v>
      </c>
      <c r="G354" t="s">
        <v>340</v>
      </c>
      <c r="H354" t="s">
        <v>357</v>
      </c>
      <c r="I354" t="s">
        <v>340</v>
      </c>
      <c r="J354" t="s">
        <v>344</v>
      </c>
      <c r="K354" t="s">
        <v>340</v>
      </c>
      <c r="L354">
        <v>45890</v>
      </c>
      <c r="M354" t="s">
        <v>455</v>
      </c>
      <c r="N354">
        <v>1</v>
      </c>
      <c r="O354">
        <v>1</v>
      </c>
      <c r="P354" t="s">
        <v>2456</v>
      </c>
      <c r="T354" t="s">
        <v>458</v>
      </c>
      <c r="U354" t="s">
        <v>501</v>
      </c>
      <c r="V354" t="s">
        <v>237</v>
      </c>
      <c r="W354">
        <v>0.1</v>
      </c>
      <c r="X354">
        <v>0.1</v>
      </c>
      <c r="Y354" t="s">
        <v>349</v>
      </c>
      <c r="Z354" t="s">
        <v>346</v>
      </c>
      <c r="AA354" t="s">
        <v>340</v>
      </c>
      <c r="AB354" t="s">
        <v>347</v>
      </c>
      <c r="AC354" t="s">
        <v>340</v>
      </c>
      <c r="AD354" t="s">
        <v>3265</v>
      </c>
      <c r="AE354" s="1">
        <v>45889.308796296296</v>
      </c>
      <c r="CI354" t="s">
        <v>337</v>
      </c>
      <c r="CJ354" t="s">
        <v>2435</v>
      </c>
      <c r="CK354">
        <v>45891</v>
      </c>
      <c r="CL354" t="s">
        <v>2434</v>
      </c>
      <c r="CM354" t="s">
        <v>2436</v>
      </c>
      <c r="CN354">
        <v>45891</v>
      </c>
      <c r="CP354" t="s">
        <v>338</v>
      </c>
      <c r="CQ354" t="s">
        <v>2437</v>
      </c>
    </row>
    <row r="355" spans="1:95" x14ac:dyDescent="0.2">
      <c r="A355" t="s">
        <v>333</v>
      </c>
      <c r="B355">
        <v>174</v>
      </c>
      <c r="C355" s="1" t="s">
        <v>3266</v>
      </c>
      <c r="D355" t="s">
        <v>3267</v>
      </c>
      <c r="E355" t="s">
        <v>335</v>
      </c>
      <c r="F355" t="s">
        <v>342</v>
      </c>
      <c r="G355" t="s">
        <v>340</v>
      </c>
      <c r="H355" t="s">
        <v>371</v>
      </c>
      <c r="I355" t="s">
        <v>340</v>
      </c>
      <c r="J355" t="s">
        <v>344</v>
      </c>
      <c r="K355" t="s">
        <v>340</v>
      </c>
      <c r="L355">
        <v>45890</v>
      </c>
      <c r="M355" t="s">
        <v>455</v>
      </c>
      <c r="N355">
        <v>1</v>
      </c>
      <c r="O355">
        <v>1</v>
      </c>
      <c r="P355" t="s">
        <v>2456</v>
      </c>
      <c r="T355" t="s">
        <v>458</v>
      </c>
      <c r="U355" t="s">
        <v>501</v>
      </c>
      <c r="V355" t="s">
        <v>237</v>
      </c>
      <c r="W355">
        <v>0.1</v>
      </c>
      <c r="X355">
        <v>0.1</v>
      </c>
      <c r="Y355" t="s">
        <v>349</v>
      </c>
      <c r="Z355" t="s">
        <v>346</v>
      </c>
      <c r="AA355" t="s">
        <v>340</v>
      </c>
      <c r="AB355" t="s">
        <v>347</v>
      </c>
      <c r="AC355" t="s">
        <v>340</v>
      </c>
      <c r="AD355" t="s">
        <v>3268</v>
      </c>
      <c r="AE355" s="1">
        <v>45889.308796296296</v>
      </c>
      <c r="CI355" t="s">
        <v>337</v>
      </c>
      <c r="CJ355" t="s">
        <v>2435</v>
      </c>
      <c r="CK355">
        <v>45891</v>
      </c>
      <c r="CL355" t="s">
        <v>2434</v>
      </c>
      <c r="CM355" t="s">
        <v>2436</v>
      </c>
      <c r="CN355">
        <v>45891</v>
      </c>
      <c r="CP355" t="s">
        <v>338</v>
      </c>
      <c r="CQ355" t="s">
        <v>2437</v>
      </c>
    </row>
    <row r="356" spans="1:95" x14ac:dyDescent="0.2">
      <c r="A356" t="s">
        <v>333</v>
      </c>
      <c r="B356">
        <v>175</v>
      </c>
      <c r="C356" s="1" t="s">
        <v>3269</v>
      </c>
      <c r="D356" t="s">
        <v>3270</v>
      </c>
      <c r="E356" t="s">
        <v>335</v>
      </c>
      <c r="F356" t="s">
        <v>342</v>
      </c>
      <c r="G356" t="s">
        <v>340</v>
      </c>
      <c r="H356" t="s">
        <v>365</v>
      </c>
      <c r="I356" t="s">
        <v>340</v>
      </c>
      <c r="J356" t="s">
        <v>344</v>
      </c>
      <c r="K356" t="s">
        <v>340</v>
      </c>
      <c r="L356">
        <v>45890</v>
      </c>
      <c r="M356" t="s">
        <v>455</v>
      </c>
      <c r="N356">
        <v>1</v>
      </c>
      <c r="O356">
        <v>1</v>
      </c>
      <c r="P356" t="s">
        <v>2456</v>
      </c>
      <c r="T356" t="s">
        <v>458</v>
      </c>
      <c r="U356" t="s">
        <v>2849</v>
      </c>
      <c r="W356">
        <v>0.6</v>
      </c>
      <c r="X356">
        <v>0.6</v>
      </c>
      <c r="Y356" t="s">
        <v>349</v>
      </c>
      <c r="Z356" t="s">
        <v>346</v>
      </c>
      <c r="AA356" t="s">
        <v>340</v>
      </c>
      <c r="AB356" t="s">
        <v>347</v>
      </c>
      <c r="AC356" t="s">
        <v>340</v>
      </c>
      <c r="AD356" t="s">
        <v>3271</v>
      </c>
      <c r="AE356" s="1">
        <v>45889.308796296296</v>
      </c>
      <c r="CI356" t="s">
        <v>337</v>
      </c>
      <c r="CJ356" t="s">
        <v>2435</v>
      </c>
      <c r="CK356">
        <v>45891</v>
      </c>
      <c r="CL356" t="s">
        <v>2434</v>
      </c>
      <c r="CM356" t="s">
        <v>2436</v>
      </c>
      <c r="CN356">
        <v>45891</v>
      </c>
      <c r="CP356" t="s">
        <v>338</v>
      </c>
      <c r="CQ356" t="s">
        <v>2437</v>
      </c>
    </row>
    <row r="357" spans="1:95" x14ac:dyDescent="0.2">
      <c r="A357" t="s">
        <v>333</v>
      </c>
      <c r="B357">
        <v>176</v>
      </c>
      <c r="C357" s="1" t="s">
        <v>3272</v>
      </c>
      <c r="D357" t="s">
        <v>3273</v>
      </c>
      <c r="E357" t="s">
        <v>335</v>
      </c>
      <c r="F357" t="s">
        <v>342</v>
      </c>
      <c r="G357" t="s">
        <v>340</v>
      </c>
      <c r="H357" t="s">
        <v>367</v>
      </c>
      <c r="I357" t="s">
        <v>340</v>
      </c>
      <c r="J357" t="s">
        <v>344</v>
      </c>
      <c r="K357" t="s">
        <v>340</v>
      </c>
      <c r="L357">
        <v>45890</v>
      </c>
      <c r="M357" t="s">
        <v>455</v>
      </c>
      <c r="N357">
        <v>1</v>
      </c>
      <c r="O357">
        <v>1</v>
      </c>
      <c r="P357" t="s">
        <v>2456</v>
      </c>
      <c r="T357" t="s">
        <v>458</v>
      </c>
      <c r="U357" t="s">
        <v>3274</v>
      </c>
      <c r="W357">
        <v>0.7</v>
      </c>
      <c r="X357">
        <v>0.7</v>
      </c>
      <c r="Y357" t="s">
        <v>349</v>
      </c>
      <c r="Z357" t="s">
        <v>346</v>
      </c>
      <c r="AA357" t="s">
        <v>340</v>
      </c>
      <c r="AB357" t="s">
        <v>347</v>
      </c>
      <c r="AC357" t="s">
        <v>340</v>
      </c>
      <c r="AD357" t="s">
        <v>3275</v>
      </c>
      <c r="AE357" s="1">
        <v>45889.308993055558</v>
      </c>
      <c r="CI357" t="s">
        <v>337</v>
      </c>
      <c r="CJ357" t="s">
        <v>2435</v>
      </c>
      <c r="CK357">
        <v>45891</v>
      </c>
      <c r="CL357" t="s">
        <v>2434</v>
      </c>
      <c r="CM357" t="s">
        <v>2436</v>
      </c>
      <c r="CN357">
        <v>45891</v>
      </c>
      <c r="CP357" t="s">
        <v>338</v>
      </c>
      <c r="CQ357" t="s">
        <v>2437</v>
      </c>
    </row>
    <row r="358" spans="1:95" x14ac:dyDescent="0.2">
      <c r="A358" t="s">
        <v>333</v>
      </c>
      <c r="B358">
        <v>177</v>
      </c>
      <c r="C358" s="1" t="s">
        <v>3276</v>
      </c>
      <c r="D358" t="s">
        <v>3277</v>
      </c>
      <c r="E358" t="s">
        <v>335</v>
      </c>
      <c r="F358" t="s">
        <v>342</v>
      </c>
      <c r="G358" t="s">
        <v>340</v>
      </c>
      <c r="H358" t="s">
        <v>366</v>
      </c>
      <c r="I358" t="s">
        <v>340</v>
      </c>
      <c r="J358" t="s">
        <v>344</v>
      </c>
      <c r="K358" t="s">
        <v>340</v>
      </c>
      <c r="L358">
        <v>45890</v>
      </c>
      <c r="M358" t="s">
        <v>455</v>
      </c>
      <c r="N358">
        <v>1</v>
      </c>
      <c r="O358">
        <v>1</v>
      </c>
      <c r="P358" t="s">
        <v>2456</v>
      </c>
      <c r="T358" t="s">
        <v>458</v>
      </c>
      <c r="U358" t="s">
        <v>2820</v>
      </c>
      <c r="W358">
        <v>0.1</v>
      </c>
      <c r="X358">
        <v>0.1</v>
      </c>
      <c r="Y358" t="s">
        <v>349</v>
      </c>
      <c r="Z358" t="s">
        <v>346</v>
      </c>
      <c r="AA358" t="s">
        <v>340</v>
      </c>
      <c r="AB358" t="s">
        <v>347</v>
      </c>
      <c r="AC358" t="s">
        <v>340</v>
      </c>
      <c r="AD358" t="s">
        <v>3278</v>
      </c>
      <c r="AE358" s="1">
        <v>45889.308796296296</v>
      </c>
      <c r="CI358" t="s">
        <v>337</v>
      </c>
      <c r="CJ358" t="s">
        <v>2435</v>
      </c>
      <c r="CK358">
        <v>45891</v>
      </c>
      <c r="CL358" t="s">
        <v>2434</v>
      </c>
      <c r="CM358" t="s">
        <v>2436</v>
      </c>
      <c r="CN358">
        <v>45891</v>
      </c>
      <c r="CP358" t="s">
        <v>338</v>
      </c>
      <c r="CQ358" t="s">
        <v>2437</v>
      </c>
    </row>
    <row r="359" spans="1:95" x14ac:dyDescent="0.2">
      <c r="A359" t="s">
        <v>333</v>
      </c>
      <c r="B359">
        <v>178</v>
      </c>
      <c r="C359" s="1" t="s">
        <v>3279</v>
      </c>
      <c r="D359" t="s">
        <v>3280</v>
      </c>
      <c r="E359" t="s">
        <v>335</v>
      </c>
      <c r="F359" t="s">
        <v>342</v>
      </c>
      <c r="G359" t="s">
        <v>340</v>
      </c>
      <c r="H359" t="s">
        <v>354</v>
      </c>
      <c r="I359" t="s">
        <v>340</v>
      </c>
      <c r="J359" t="s">
        <v>344</v>
      </c>
      <c r="K359" t="s">
        <v>340</v>
      </c>
      <c r="L359">
        <v>45890</v>
      </c>
      <c r="M359" t="s">
        <v>455</v>
      </c>
      <c r="N359">
        <v>1</v>
      </c>
      <c r="O359">
        <v>1</v>
      </c>
      <c r="P359" t="s">
        <v>2456</v>
      </c>
      <c r="T359" t="s">
        <v>458</v>
      </c>
      <c r="U359" t="s">
        <v>2845</v>
      </c>
      <c r="W359">
        <v>0.2</v>
      </c>
      <c r="X359">
        <v>0.2</v>
      </c>
      <c r="Y359" t="s">
        <v>349</v>
      </c>
      <c r="Z359" t="s">
        <v>346</v>
      </c>
      <c r="AA359" t="s">
        <v>340</v>
      </c>
      <c r="AB359" t="s">
        <v>347</v>
      </c>
      <c r="AC359" t="s">
        <v>340</v>
      </c>
      <c r="AD359" t="s">
        <v>3281</v>
      </c>
      <c r="AE359" s="1">
        <v>45889.308796296296</v>
      </c>
      <c r="CI359" t="s">
        <v>337</v>
      </c>
      <c r="CJ359" t="s">
        <v>2435</v>
      </c>
      <c r="CK359">
        <v>45891</v>
      </c>
      <c r="CL359" t="s">
        <v>2434</v>
      </c>
      <c r="CM359" t="s">
        <v>2436</v>
      </c>
      <c r="CN359">
        <v>45891</v>
      </c>
      <c r="CP359" t="s">
        <v>338</v>
      </c>
      <c r="CQ359" t="s">
        <v>2437</v>
      </c>
    </row>
    <row r="360" spans="1:95" x14ac:dyDescent="0.2">
      <c r="A360" t="s">
        <v>333</v>
      </c>
      <c r="B360">
        <v>179</v>
      </c>
      <c r="C360" s="1" t="s">
        <v>3282</v>
      </c>
      <c r="D360" t="s">
        <v>3283</v>
      </c>
      <c r="E360" t="s">
        <v>335</v>
      </c>
      <c r="F360" t="s">
        <v>342</v>
      </c>
      <c r="G360" t="s">
        <v>340</v>
      </c>
      <c r="H360" t="s">
        <v>356</v>
      </c>
      <c r="I360" t="s">
        <v>340</v>
      </c>
      <c r="J360" t="s">
        <v>344</v>
      </c>
      <c r="K360" t="s">
        <v>340</v>
      </c>
      <c r="L360">
        <v>45890</v>
      </c>
      <c r="M360" t="s">
        <v>455</v>
      </c>
      <c r="N360">
        <v>1</v>
      </c>
      <c r="O360">
        <v>1</v>
      </c>
      <c r="P360" t="s">
        <v>2456</v>
      </c>
      <c r="T360" t="s">
        <v>458</v>
      </c>
      <c r="U360" t="s">
        <v>2878</v>
      </c>
      <c r="W360">
        <v>0.3</v>
      </c>
      <c r="X360">
        <v>0.3</v>
      </c>
      <c r="Y360" t="s">
        <v>349</v>
      </c>
      <c r="Z360" t="s">
        <v>346</v>
      </c>
      <c r="AA360" t="s">
        <v>340</v>
      </c>
      <c r="AB360" t="s">
        <v>347</v>
      </c>
      <c r="AC360" t="s">
        <v>340</v>
      </c>
      <c r="AD360" t="s">
        <v>3284</v>
      </c>
      <c r="AE360" s="1">
        <v>45889.308993055558</v>
      </c>
      <c r="CI360" t="s">
        <v>337</v>
      </c>
      <c r="CJ360" t="s">
        <v>2435</v>
      </c>
      <c r="CK360">
        <v>45891</v>
      </c>
      <c r="CL360" t="s">
        <v>2434</v>
      </c>
      <c r="CM360" t="s">
        <v>2436</v>
      </c>
      <c r="CN360">
        <v>45891</v>
      </c>
      <c r="CP360" t="s">
        <v>338</v>
      </c>
      <c r="CQ360" t="s">
        <v>2437</v>
      </c>
    </row>
    <row r="361" spans="1:95" x14ac:dyDescent="0.2">
      <c r="A361" t="s">
        <v>333</v>
      </c>
      <c r="B361">
        <v>180</v>
      </c>
      <c r="C361" s="1" t="s">
        <v>3285</v>
      </c>
      <c r="D361" t="s">
        <v>3286</v>
      </c>
      <c r="E361" t="s">
        <v>335</v>
      </c>
      <c r="F361" t="s">
        <v>342</v>
      </c>
      <c r="G361" t="s">
        <v>340</v>
      </c>
      <c r="H361" t="s">
        <v>355</v>
      </c>
      <c r="I361" t="s">
        <v>340</v>
      </c>
      <c r="J361" t="s">
        <v>344</v>
      </c>
      <c r="K361" t="s">
        <v>340</v>
      </c>
      <c r="L361">
        <v>45890</v>
      </c>
      <c r="M361" t="s">
        <v>455</v>
      </c>
      <c r="N361">
        <v>1</v>
      </c>
      <c r="O361">
        <v>1</v>
      </c>
      <c r="P361" t="s">
        <v>2456</v>
      </c>
      <c r="T361" t="s">
        <v>458</v>
      </c>
      <c r="U361" t="s">
        <v>501</v>
      </c>
      <c r="V361" t="s">
        <v>237</v>
      </c>
      <c r="W361">
        <v>0.1</v>
      </c>
      <c r="X361">
        <v>0.1</v>
      </c>
      <c r="Y361" t="s">
        <v>349</v>
      </c>
      <c r="Z361" t="s">
        <v>346</v>
      </c>
      <c r="AA361" t="s">
        <v>340</v>
      </c>
      <c r="AB361" t="s">
        <v>347</v>
      </c>
      <c r="AC361" t="s">
        <v>340</v>
      </c>
      <c r="AD361" t="s">
        <v>3287</v>
      </c>
      <c r="AE361" s="1">
        <v>45889.308796296296</v>
      </c>
      <c r="CI361" t="s">
        <v>337</v>
      </c>
      <c r="CJ361" t="s">
        <v>2435</v>
      </c>
      <c r="CK361">
        <v>45891</v>
      </c>
      <c r="CL361" t="s">
        <v>2434</v>
      </c>
      <c r="CM361" t="s">
        <v>2436</v>
      </c>
      <c r="CN361">
        <v>45891</v>
      </c>
      <c r="CP361" t="s">
        <v>338</v>
      </c>
      <c r="CQ361" t="s">
        <v>2437</v>
      </c>
    </row>
    <row r="362" spans="1:95" x14ac:dyDescent="0.2">
      <c r="A362" t="s">
        <v>333</v>
      </c>
      <c r="B362">
        <v>181</v>
      </c>
      <c r="C362" s="1" t="s">
        <v>3288</v>
      </c>
      <c r="D362" t="s">
        <v>3289</v>
      </c>
      <c r="E362" t="s">
        <v>335</v>
      </c>
      <c r="F362" t="s">
        <v>342</v>
      </c>
      <c r="G362" t="s">
        <v>340</v>
      </c>
      <c r="H362" t="s">
        <v>362</v>
      </c>
      <c r="I362" t="s">
        <v>340</v>
      </c>
      <c r="J362" t="s">
        <v>344</v>
      </c>
      <c r="K362" t="s">
        <v>340</v>
      </c>
      <c r="L362">
        <v>45890</v>
      </c>
      <c r="M362" t="s">
        <v>455</v>
      </c>
      <c r="N362">
        <v>1</v>
      </c>
      <c r="O362">
        <v>1</v>
      </c>
      <c r="P362" t="s">
        <v>2456</v>
      </c>
      <c r="T362" t="s">
        <v>458</v>
      </c>
      <c r="U362" t="s">
        <v>501</v>
      </c>
      <c r="V362" t="s">
        <v>237</v>
      </c>
      <c r="W362">
        <v>0.1</v>
      </c>
      <c r="X362">
        <v>0.1</v>
      </c>
      <c r="Y362" t="s">
        <v>349</v>
      </c>
      <c r="Z362" t="s">
        <v>346</v>
      </c>
      <c r="AA362" t="s">
        <v>340</v>
      </c>
      <c r="AB362" t="s">
        <v>347</v>
      </c>
      <c r="AC362" t="s">
        <v>340</v>
      </c>
      <c r="AD362" t="s">
        <v>3290</v>
      </c>
      <c r="AE362" s="1">
        <v>45889.308796296296</v>
      </c>
      <c r="CI362" t="s">
        <v>337</v>
      </c>
      <c r="CJ362" t="s">
        <v>2435</v>
      </c>
      <c r="CK362">
        <v>45891</v>
      </c>
      <c r="CL362" t="s">
        <v>2434</v>
      </c>
      <c r="CM362" t="s">
        <v>2436</v>
      </c>
      <c r="CN362">
        <v>45891</v>
      </c>
      <c r="CP362" t="s">
        <v>338</v>
      </c>
      <c r="CQ362" t="s">
        <v>2437</v>
      </c>
    </row>
    <row r="363" spans="1:95" x14ac:dyDescent="0.2">
      <c r="A363" t="s">
        <v>333</v>
      </c>
      <c r="B363">
        <v>182</v>
      </c>
      <c r="C363" s="1" t="s">
        <v>3291</v>
      </c>
      <c r="D363" t="s">
        <v>3292</v>
      </c>
      <c r="E363" t="s">
        <v>335</v>
      </c>
      <c r="F363" t="s">
        <v>342</v>
      </c>
      <c r="G363" t="s">
        <v>340</v>
      </c>
      <c r="H363" t="s">
        <v>351</v>
      </c>
      <c r="I363" t="s">
        <v>340</v>
      </c>
      <c r="J363" t="s">
        <v>344</v>
      </c>
      <c r="K363" t="s">
        <v>340</v>
      </c>
      <c r="L363">
        <v>45890</v>
      </c>
      <c r="M363" t="s">
        <v>455</v>
      </c>
      <c r="N363">
        <v>1</v>
      </c>
      <c r="O363">
        <v>1</v>
      </c>
      <c r="P363" t="s">
        <v>2456</v>
      </c>
      <c r="T363" t="s">
        <v>458</v>
      </c>
      <c r="U363" t="s">
        <v>2845</v>
      </c>
      <c r="W363">
        <v>0.2</v>
      </c>
      <c r="X363">
        <v>0.2</v>
      </c>
      <c r="Y363" t="s">
        <v>349</v>
      </c>
      <c r="Z363" t="s">
        <v>346</v>
      </c>
      <c r="AA363" t="s">
        <v>340</v>
      </c>
      <c r="AB363" t="s">
        <v>347</v>
      </c>
      <c r="AC363" t="s">
        <v>340</v>
      </c>
      <c r="AD363" t="s">
        <v>3293</v>
      </c>
      <c r="AE363" s="1">
        <v>45889.308796296296</v>
      </c>
      <c r="CI363" t="s">
        <v>337</v>
      </c>
      <c r="CJ363" t="s">
        <v>2435</v>
      </c>
      <c r="CK363">
        <v>45891</v>
      </c>
      <c r="CL363" t="s">
        <v>2434</v>
      </c>
      <c r="CM363" t="s">
        <v>2436</v>
      </c>
      <c r="CN363">
        <v>45891</v>
      </c>
      <c r="CP363" t="s">
        <v>338</v>
      </c>
      <c r="CQ363" t="s">
        <v>2437</v>
      </c>
    </row>
    <row r="364" spans="1:95" x14ac:dyDescent="0.2">
      <c r="A364" t="s">
        <v>333</v>
      </c>
      <c r="B364">
        <v>183</v>
      </c>
      <c r="C364" s="1" t="s">
        <v>3294</v>
      </c>
      <c r="D364" t="s">
        <v>3295</v>
      </c>
      <c r="E364" t="s">
        <v>335</v>
      </c>
      <c r="F364" t="s">
        <v>342</v>
      </c>
      <c r="G364" t="s">
        <v>340</v>
      </c>
      <c r="H364" t="s">
        <v>359</v>
      </c>
      <c r="I364" t="s">
        <v>340</v>
      </c>
      <c r="J364" t="s">
        <v>344</v>
      </c>
      <c r="K364" t="s">
        <v>340</v>
      </c>
      <c r="L364">
        <v>45890</v>
      </c>
      <c r="M364" t="s">
        <v>455</v>
      </c>
      <c r="N364">
        <v>1</v>
      </c>
      <c r="O364">
        <v>1</v>
      </c>
      <c r="P364" t="s">
        <v>2456</v>
      </c>
      <c r="T364" t="s">
        <v>458</v>
      </c>
      <c r="U364" t="s">
        <v>501</v>
      </c>
      <c r="V364" t="s">
        <v>237</v>
      </c>
      <c r="W364">
        <v>0.1</v>
      </c>
      <c r="X364">
        <v>0.1</v>
      </c>
      <c r="Y364" t="s">
        <v>349</v>
      </c>
      <c r="Z364" t="s">
        <v>346</v>
      </c>
      <c r="AA364" t="s">
        <v>340</v>
      </c>
      <c r="AB364" t="s">
        <v>347</v>
      </c>
      <c r="AC364" t="s">
        <v>340</v>
      </c>
      <c r="AD364" t="s">
        <v>3296</v>
      </c>
      <c r="AE364" s="1">
        <v>45889.308796296296</v>
      </c>
      <c r="CI364" t="s">
        <v>337</v>
      </c>
      <c r="CJ364" t="s">
        <v>2435</v>
      </c>
      <c r="CK364">
        <v>45891</v>
      </c>
      <c r="CL364" t="s">
        <v>2434</v>
      </c>
      <c r="CM364" t="s">
        <v>2436</v>
      </c>
      <c r="CN364">
        <v>45891</v>
      </c>
      <c r="CP364" t="s">
        <v>338</v>
      </c>
      <c r="CQ364" t="s">
        <v>2437</v>
      </c>
    </row>
    <row r="365" spans="1:95" x14ac:dyDescent="0.2">
      <c r="A365" t="s">
        <v>333</v>
      </c>
      <c r="B365">
        <v>184</v>
      </c>
      <c r="C365" s="1" t="s">
        <v>3297</v>
      </c>
      <c r="D365" t="s">
        <v>3298</v>
      </c>
      <c r="E365" t="s">
        <v>335</v>
      </c>
      <c r="F365" t="s">
        <v>2886</v>
      </c>
      <c r="G365" t="s">
        <v>340</v>
      </c>
      <c r="H365" t="s">
        <v>2650</v>
      </c>
      <c r="I365" t="s">
        <v>340</v>
      </c>
      <c r="J365" t="s">
        <v>344</v>
      </c>
      <c r="K365" t="s">
        <v>340</v>
      </c>
      <c r="L365">
        <v>45890</v>
      </c>
      <c r="M365" t="s">
        <v>455</v>
      </c>
      <c r="N365">
        <v>1</v>
      </c>
      <c r="O365">
        <v>1</v>
      </c>
      <c r="P365" t="s">
        <v>2456</v>
      </c>
      <c r="T365" t="s">
        <v>458</v>
      </c>
      <c r="U365" t="s">
        <v>2887</v>
      </c>
      <c r="V365" t="s">
        <v>237</v>
      </c>
      <c r="W365">
        <v>5</v>
      </c>
      <c r="X365">
        <v>5</v>
      </c>
      <c r="Y365" t="s">
        <v>2652</v>
      </c>
      <c r="Z365" t="s">
        <v>346</v>
      </c>
      <c r="AA365" t="s">
        <v>340</v>
      </c>
      <c r="AB365" t="s">
        <v>347</v>
      </c>
      <c r="AC365" t="s">
        <v>340</v>
      </c>
      <c r="AD365" t="s">
        <v>3299</v>
      </c>
      <c r="AE365" s="1">
        <v>45886.609548611108</v>
      </c>
      <c r="CI365" t="s">
        <v>337</v>
      </c>
      <c r="CJ365" t="s">
        <v>2435</v>
      </c>
      <c r="CK365">
        <v>45891</v>
      </c>
      <c r="CL365" t="s">
        <v>2434</v>
      </c>
      <c r="CM365" t="s">
        <v>2436</v>
      </c>
      <c r="CN365">
        <v>45891</v>
      </c>
      <c r="CP365" t="s">
        <v>338</v>
      </c>
      <c r="CQ365" t="s">
        <v>2437</v>
      </c>
    </row>
    <row r="366" spans="1:95" x14ac:dyDescent="0.2">
      <c r="A366" t="s">
        <v>333</v>
      </c>
      <c r="B366">
        <v>185</v>
      </c>
      <c r="C366" s="1" t="s">
        <v>3300</v>
      </c>
      <c r="D366" t="s">
        <v>3301</v>
      </c>
      <c r="E366" t="s">
        <v>335</v>
      </c>
      <c r="F366" t="s">
        <v>2891</v>
      </c>
      <c r="G366" t="s">
        <v>340</v>
      </c>
      <c r="H366" t="s">
        <v>2650</v>
      </c>
      <c r="I366" t="s">
        <v>340</v>
      </c>
      <c r="J366" t="s">
        <v>344</v>
      </c>
      <c r="K366" t="s">
        <v>340</v>
      </c>
      <c r="L366">
        <v>45890</v>
      </c>
      <c r="M366" t="s">
        <v>455</v>
      </c>
      <c r="N366">
        <v>1</v>
      </c>
      <c r="O366">
        <v>1</v>
      </c>
      <c r="P366" t="s">
        <v>2456</v>
      </c>
      <c r="T366" t="s">
        <v>458</v>
      </c>
      <c r="U366" t="s">
        <v>2887</v>
      </c>
      <c r="V366" t="s">
        <v>237</v>
      </c>
      <c r="W366">
        <v>5</v>
      </c>
      <c r="X366">
        <v>5</v>
      </c>
      <c r="Y366" t="s">
        <v>2652</v>
      </c>
      <c r="Z366" t="s">
        <v>346</v>
      </c>
      <c r="AA366" t="s">
        <v>340</v>
      </c>
      <c r="AB366" t="s">
        <v>347</v>
      </c>
      <c r="AC366" t="s">
        <v>340</v>
      </c>
      <c r="AD366" t="s">
        <v>3302</v>
      </c>
      <c r="AE366" s="1">
        <v>45886.609548611108</v>
      </c>
      <c r="CI366" t="s">
        <v>337</v>
      </c>
      <c r="CJ366" t="s">
        <v>2435</v>
      </c>
      <c r="CK366">
        <v>45891</v>
      </c>
      <c r="CL366" t="s">
        <v>2434</v>
      </c>
      <c r="CM366" t="s">
        <v>2436</v>
      </c>
      <c r="CN366">
        <v>45891</v>
      </c>
      <c r="CP366" t="s">
        <v>338</v>
      </c>
      <c r="CQ366" t="s">
        <v>2437</v>
      </c>
    </row>
    <row r="367" spans="1:95" x14ac:dyDescent="0.2">
      <c r="A367" t="s">
        <v>333</v>
      </c>
      <c r="B367">
        <v>186</v>
      </c>
      <c r="C367" s="1" t="s">
        <v>3303</v>
      </c>
      <c r="D367" t="s">
        <v>3304</v>
      </c>
      <c r="E367" t="s">
        <v>335</v>
      </c>
      <c r="F367" t="s">
        <v>2895</v>
      </c>
      <c r="G367" t="s">
        <v>340</v>
      </c>
      <c r="H367" t="s">
        <v>2650</v>
      </c>
      <c r="I367" t="s">
        <v>340</v>
      </c>
      <c r="J367" t="s">
        <v>344</v>
      </c>
      <c r="K367" t="s">
        <v>340</v>
      </c>
      <c r="L367">
        <v>45890</v>
      </c>
      <c r="M367" t="s">
        <v>455</v>
      </c>
      <c r="N367">
        <v>1</v>
      </c>
      <c r="O367">
        <v>1</v>
      </c>
      <c r="P367" t="s">
        <v>2456</v>
      </c>
      <c r="T367" t="s">
        <v>458</v>
      </c>
      <c r="U367" t="s">
        <v>2887</v>
      </c>
      <c r="V367" t="s">
        <v>237</v>
      </c>
      <c r="W367">
        <v>5</v>
      </c>
      <c r="X367">
        <v>5</v>
      </c>
      <c r="Y367" t="s">
        <v>2652</v>
      </c>
      <c r="Z367" t="s">
        <v>346</v>
      </c>
      <c r="AA367" t="s">
        <v>340</v>
      </c>
      <c r="AB367" t="s">
        <v>347</v>
      </c>
      <c r="AC367" t="s">
        <v>340</v>
      </c>
      <c r="AD367" t="s">
        <v>3305</v>
      </c>
      <c r="AE367" s="1">
        <v>45886.609548611108</v>
      </c>
      <c r="CI367" t="s">
        <v>337</v>
      </c>
      <c r="CJ367" t="s">
        <v>2435</v>
      </c>
      <c r="CK367">
        <v>45891</v>
      </c>
      <c r="CL367" t="s">
        <v>2434</v>
      </c>
      <c r="CM367" t="s">
        <v>2436</v>
      </c>
      <c r="CN367">
        <v>45891</v>
      </c>
      <c r="CP367" t="s">
        <v>338</v>
      </c>
      <c r="CQ367" t="s">
        <v>2437</v>
      </c>
    </row>
    <row r="368" spans="1:95" x14ac:dyDescent="0.2">
      <c r="A368" t="s">
        <v>333</v>
      </c>
      <c r="B368">
        <v>187</v>
      </c>
      <c r="C368" s="1" t="s">
        <v>3306</v>
      </c>
      <c r="D368" t="s">
        <v>3307</v>
      </c>
      <c r="E368" t="s">
        <v>335</v>
      </c>
      <c r="F368" t="s">
        <v>2900</v>
      </c>
      <c r="G368" t="s">
        <v>340</v>
      </c>
      <c r="H368" t="s">
        <v>2650</v>
      </c>
      <c r="I368" t="s">
        <v>340</v>
      </c>
      <c r="J368" t="s">
        <v>344</v>
      </c>
      <c r="K368" t="s">
        <v>340</v>
      </c>
      <c r="L368">
        <v>45890</v>
      </c>
      <c r="M368" t="s">
        <v>455</v>
      </c>
      <c r="N368">
        <v>1</v>
      </c>
      <c r="O368">
        <v>1</v>
      </c>
      <c r="P368" t="s">
        <v>2456</v>
      </c>
      <c r="T368" t="s">
        <v>458</v>
      </c>
      <c r="U368" t="s">
        <v>2887</v>
      </c>
      <c r="V368" t="s">
        <v>237</v>
      </c>
      <c r="W368">
        <v>5</v>
      </c>
      <c r="X368">
        <v>5</v>
      </c>
      <c r="Y368" t="s">
        <v>2652</v>
      </c>
      <c r="Z368" t="s">
        <v>346</v>
      </c>
      <c r="AA368" t="s">
        <v>340</v>
      </c>
      <c r="AB368" t="s">
        <v>347</v>
      </c>
      <c r="AC368" t="s">
        <v>340</v>
      </c>
      <c r="AD368" t="s">
        <v>3308</v>
      </c>
      <c r="AE368" s="1">
        <v>45886.609548611108</v>
      </c>
      <c r="CI368" t="s">
        <v>337</v>
      </c>
      <c r="CJ368" t="s">
        <v>2435</v>
      </c>
      <c r="CK368">
        <v>45891</v>
      </c>
      <c r="CL368" t="s">
        <v>2434</v>
      </c>
      <c r="CM368" t="s">
        <v>2436</v>
      </c>
      <c r="CN368">
        <v>45891</v>
      </c>
      <c r="CP368" t="s">
        <v>338</v>
      </c>
      <c r="CQ368" t="s">
        <v>2437</v>
      </c>
    </row>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tabColor theme="5" tint="-0.249977111117893"/>
  </sheetPr>
  <dimension ref="A1:CS1000"/>
  <sheetViews>
    <sheetView zoomScale="70" zoomScaleNormal="70" workbookViewId="0"/>
  </sheetViews>
  <sheetFormatPr defaultColWidth="8.85546875" defaultRowHeight="12.75" x14ac:dyDescent="0.2"/>
  <cols>
    <col min="1" max="1" width="15.42578125" customWidth="1"/>
    <col min="2" max="2" width="27.42578125" bestFit="1" customWidth="1"/>
    <col min="3" max="3" width="10.85546875" bestFit="1" customWidth="1"/>
    <col min="4" max="4" width="11.42578125" bestFit="1" customWidth="1"/>
    <col min="5" max="5" width="16.140625" bestFit="1" customWidth="1"/>
    <col min="6" max="6" width="13.7109375" bestFit="1" customWidth="1"/>
    <col min="7" max="7" width="18.42578125" bestFit="1" customWidth="1"/>
    <col min="8" max="8" width="5.7109375" bestFit="1" customWidth="1"/>
    <col min="9" max="9" width="8.140625" customWidth="1"/>
    <col min="10" max="10" width="47.42578125" customWidth="1"/>
    <col min="11" max="11" width="10.42578125" customWidth="1"/>
    <col min="12" max="12" width="8.140625" customWidth="1"/>
    <col min="13" max="13" width="7" customWidth="1"/>
    <col min="14" max="14" width="8.42578125" hidden="1" customWidth="1"/>
    <col min="15" max="15" width="13.5703125" customWidth="1"/>
    <col min="16" max="16" width="14.42578125" style="23" customWidth="1"/>
    <col min="17" max="17" width="10" bestFit="1" customWidth="1"/>
    <col min="18" max="18" width="12.42578125" customWidth="1"/>
    <col min="19" max="19" width="8" customWidth="1"/>
    <col min="20" max="20" width="10.42578125" customWidth="1"/>
    <col min="21" max="21" width="16.7109375" bestFit="1" customWidth="1"/>
    <col min="22" max="22" width="32.7109375" customWidth="1"/>
    <col min="23" max="23" width="20.140625" bestFit="1" customWidth="1"/>
    <col min="24" max="24" width="11.42578125" bestFit="1" customWidth="1"/>
    <col min="25" max="25" width="80.42578125" customWidth="1"/>
    <col min="26" max="26" width="80.42578125" style="23" customWidth="1"/>
    <col min="27" max="27" width="17.28515625" style="23" customWidth="1"/>
    <col min="28" max="29" width="8.140625" customWidth="1"/>
    <col min="30" max="30" width="17.42578125" bestFit="1" customWidth="1"/>
    <col min="31" max="31" width="30.85546875" bestFit="1" customWidth="1"/>
    <col min="32" max="32" width="35.42578125" bestFit="1" customWidth="1"/>
    <col min="33" max="33" width="28.28515625" bestFit="1" customWidth="1"/>
    <col min="34" max="34" width="24.42578125" bestFit="1" customWidth="1"/>
    <col min="35" max="35" width="29.140625" customWidth="1"/>
    <col min="36" max="36" width="30.85546875" customWidth="1"/>
    <col min="37" max="37" width="35.42578125" bestFit="1" customWidth="1"/>
    <col min="38" max="38" width="28.28515625" bestFit="1" customWidth="1"/>
    <col min="39" max="39" width="24.42578125" bestFit="1" customWidth="1"/>
    <col min="40" max="40" width="29.140625" bestFit="1" customWidth="1"/>
    <col min="41" max="41" width="25.42578125" customWidth="1"/>
    <col min="42" max="42" width="26" customWidth="1"/>
    <col min="43" max="43" width="26.140625" customWidth="1"/>
    <col min="44" max="44" width="20.85546875" customWidth="1"/>
    <col min="45" max="48" width="25.7109375" customWidth="1"/>
    <col min="49" max="50" width="25.7109375" style="23" customWidth="1"/>
    <col min="51" max="89" width="25.7109375" customWidth="1"/>
    <col min="90" max="91" width="40" bestFit="1" customWidth="1"/>
    <col min="92" max="92" width="38.7109375" bestFit="1" customWidth="1"/>
    <col min="93" max="93" width="34.5703125" bestFit="1" customWidth="1"/>
    <col min="94" max="94" width="41.140625" bestFit="1" customWidth="1"/>
    <col min="95" max="95" width="39.7109375" bestFit="1" customWidth="1"/>
    <col min="96" max="96" width="37.42578125" bestFit="1" customWidth="1"/>
    <col min="97" max="97" width="36.7109375" customWidth="1"/>
    <col min="98" max="98" width="18.140625" bestFit="1" customWidth="1"/>
    <col min="99" max="99" width="19.42578125" bestFit="1" customWidth="1"/>
    <col min="100" max="100" width="5.42578125" customWidth="1"/>
  </cols>
  <sheetData>
    <row r="1" spans="1:97" x14ac:dyDescent="0.2">
      <c r="A1" t="str">
        <f>A!A1</f>
        <v>/imsikb0101:FeatureCollectionIMSIKB0101</v>
      </c>
      <c r="B1">
        <f>A!B1</f>
        <v>0</v>
      </c>
      <c r="C1">
        <f>A!C1</f>
        <v>0</v>
      </c>
      <c r="D1">
        <f>A!D1</f>
        <v>0</v>
      </c>
      <c r="E1">
        <f>A!E1</f>
        <v>0</v>
      </c>
      <c r="F1">
        <f>A!F1</f>
        <v>0</v>
      </c>
      <c r="G1">
        <f>A!G1</f>
        <v>0</v>
      </c>
      <c r="H1">
        <f>A!H1</f>
        <v>0</v>
      </c>
      <c r="I1">
        <f>A!I1</f>
        <v>0</v>
      </c>
      <c r="J1">
        <f>A!J1</f>
        <v>0</v>
      </c>
      <c r="K1">
        <f>A!K1</f>
        <v>0</v>
      </c>
      <c r="L1">
        <f>A!L1</f>
        <v>0</v>
      </c>
      <c r="M1">
        <f>A!M1</f>
        <v>0</v>
      </c>
      <c r="N1">
        <f>A!N1</f>
        <v>0</v>
      </c>
      <c r="O1">
        <f>A!O1</f>
        <v>0</v>
      </c>
      <c r="P1" s="23">
        <f>A!P1</f>
        <v>0</v>
      </c>
      <c r="Q1">
        <f>A!Q1</f>
        <v>0</v>
      </c>
      <c r="R1">
        <f>A!R1</f>
        <v>0</v>
      </c>
      <c r="S1">
        <f>A!S1</f>
        <v>0</v>
      </c>
      <c r="T1">
        <f>A!T1</f>
        <v>0</v>
      </c>
      <c r="U1">
        <f>A!U1</f>
        <v>0</v>
      </c>
      <c r="V1" s="23">
        <f>IF(A!V1="&lt;",1,A!V1)</f>
        <v>0</v>
      </c>
      <c r="W1">
        <f>A!W1</f>
        <v>0</v>
      </c>
      <c r="X1">
        <f>A!X1</f>
        <v>0</v>
      </c>
      <c r="Y1">
        <f>A!Y1</f>
        <v>0</v>
      </c>
      <c r="AA1">
        <f>A!Z1</f>
        <v>0</v>
      </c>
      <c r="AB1">
        <f>A!AA1</f>
        <v>0</v>
      </c>
      <c r="AC1">
        <f>A!AB1</f>
        <v>0</v>
      </c>
      <c r="AD1">
        <f>A!AC1</f>
        <v>0</v>
      </c>
      <c r="AE1">
        <f>A!AD1</f>
        <v>0</v>
      </c>
      <c r="AF1">
        <f>A!AE1</f>
        <v>0</v>
      </c>
      <c r="AG1">
        <f>A!AF1</f>
        <v>0</v>
      </c>
      <c r="AH1">
        <f>A!AG1</f>
        <v>0</v>
      </c>
      <c r="AI1">
        <f>A!AH1</f>
        <v>0</v>
      </c>
      <c r="AJ1">
        <f>A!AI1</f>
        <v>0</v>
      </c>
      <c r="AK1">
        <f>A!AJ1</f>
        <v>0</v>
      </c>
      <c r="AL1">
        <f>A!AK1</f>
        <v>0</v>
      </c>
      <c r="AM1">
        <f>A!AL1</f>
        <v>0</v>
      </c>
      <c r="AN1">
        <f>A!AM1</f>
        <v>0</v>
      </c>
      <c r="AO1">
        <f>A!AN1</f>
        <v>0</v>
      </c>
      <c r="AP1">
        <f>A!AO1</f>
        <v>0</v>
      </c>
      <c r="AQ1">
        <f>A!AP1</f>
        <v>0</v>
      </c>
      <c r="AR1">
        <f>A!AQ1</f>
        <v>0</v>
      </c>
      <c r="AS1">
        <f>A!AR1</f>
        <v>0</v>
      </c>
      <c r="AT1">
        <f>A!AS1</f>
        <v>0</v>
      </c>
      <c r="AU1">
        <f>A!AT1</f>
        <v>0</v>
      </c>
      <c r="AV1">
        <f>A!AU1</f>
        <v>0</v>
      </c>
      <c r="AW1" s="23" t="str">
        <f>IF(A!AV1=0,"",A!AV1)</f>
        <v/>
      </c>
      <c r="AX1">
        <f>A!AW1</f>
        <v>0</v>
      </c>
      <c r="AY1">
        <f>A!AX1</f>
        <v>0</v>
      </c>
      <c r="AZ1">
        <f>A!AY1</f>
        <v>0</v>
      </c>
      <c r="BA1">
        <f>A!AZ1</f>
        <v>0</v>
      </c>
      <c r="BB1">
        <f>A!BA1</f>
        <v>0</v>
      </c>
      <c r="BC1">
        <f>A!BB1</f>
        <v>0</v>
      </c>
      <c r="BD1">
        <f>A!BC1</f>
        <v>0</v>
      </c>
      <c r="BE1">
        <f>A!BD1</f>
        <v>0</v>
      </c>
      <c r="BF1">
        <f>A!BE1</f>
        <v>0</v>
      </c>
      <c r="BG1">
        <f>A!BF1</f>
        <v>0</v>
      </c>
      <c r="BH1">
        <f>A!BG1</f>
        <v>0</v>
      </c>
      <c r="BI1">
        <f>A!BH1</f>
        <v>0</v>
      </c>
      <c r="BJ1">
        <f>A!BI1</f>
        <v>0</v>
      </c>
      <c r="BK1">
        <f>A!BJ1</f>
        <v>0</v>
      </c>
      <c r="BL1">
        <f>A!BK1</f>
        <v>0</v>
      </c>
      <c r="BM1">
        <f>A!BL1</f>
        <v>0</v>
      </c>
      <c r="BN1">
        <f>A!BM1</f>
        <v>0</v>
      </c>
      <c r="BO1">
        <f>A!BN1</f>
        <v>0</v>
      </c>
      <c r="BP1">
        <f>A!BO1</f>
        <v>0</v>
      </c>
      <c r="BQ1">
        <f>A!BP1</f>
        <v>0</v>
      </c>
      <c r="BR1">
        <f>A!BQ1</f>
        <v>0</v>
      </c>
      <c r="BS1">
        <f>A!BR1</f>
        <v>0</v>
      </c>
      <c r="BT1">
        <f>A!BS1</f>
        <v>0</v>
      </c>
      <c r="BU1">
        <f>A!BT1</f>
        <v>0</v>
      </c>
      <c r="BV1">
        <f>A!BU1</f>
        <v>0</v>
      </c>
      <c r="BW1">
        <f>A!BV1</f>
        <v>0</v>
      </c>
      <c r="BX1">
        <f>A!BW1</f>
        <v>0</v>
      </c>
      <c r="BY1">
        <f>A!BX1</f>
        <v>0</v>
      </c>
      <c r="BZ1">
        <f>A!BY1</f>
        <v>0</v>
      </c>
      <c r="CA1">
        <f>A!BZ1</f>
        <v>0</v>
      </c>
      <c r="CB1">
        <f>A!CA1</f>
        <v>0</v>
      </c>
      <c r="CC1">
        <f>A!CB1</f>
        <v>0</v>
      </c>
      <c r="CD1">
        <f>A!CC1</f>
        <v>0</v>
      </c>
      <c r="CE1">
        <f>A!CD1</f>
        <v>0</v>
      </c>
      <c r="CF1">
        <f>A!CE1</f>
        <v>0</v>
      </c>
      <c r="CG1">
        <f>A!CF1</f>
        <v>0</v>
      </c>
      <c r="CH1">
        <f>A!CG1</f>
        <v>0</v>
      </c>
      <c r="CI1">
        <f>A!CH1</f>
        <v>0</v>
      </c>
      <c r="CJ1">
        <f>A!CI1</f>
        <v>0</v>
      </c>
      <c r="CK1">
        <f>A!CJ1</f>
        <v>0</v>
      </c>
      <c r="CL1">
        <f>A!CK1</f>
        <v>0</v>
      </c>
      <c r="CM1">
        <f>A!CL1</f>
        <v>0</v>
      </c>
      <c r="CN1">
        <f>A!CM1</f>
        <v>0</v>
      </c>
      <c r="CO1">
        <f>A!CN1</f>
        <v>0</v>
      </c>
      <c r="CP1">
        <f>A!CO1</f>
        <v>0</v>
      </c>
      <c r="CQ1">
        <f>A!CO1</f>
        <v>0</v>
      </c>
      <c r="CR1">
        <f>A!CP1</f>
        <v>0</v>
      </c>
      <c r="CS1">
        <f>A!CQ1</f>
        <v>0</v>
      </c>
    </row>
    <row r="2" spans="1:97" x14ac:dyDescent="0.2">
      <c r="A2" t="str">
        <f>A!A2</f>
        <v>/@gml:id</v>
      </c>
      <c r="B2" t="str">
        <f>A!B2</f>
        <v>/imsikb0101:featureMember/#id</v>
      </c>
      <c r="C2" t="str">
        <f>A!C2</f>
        <v>/imsikb0101:featureMember/immetingen:Analysis/@gml:id</v>
      </c>
      <c r="D2" t="str">
        <f>A!D2</f>
        <v>/imsikb0101:featureMember/immetingen:Analysis/immetingen:identification/immetingen:NEN3610ID/immetingen:lokaalID</v>
      </c>
      <c r="E2" t="str">
        <f>A!E2</f>
        <v>/imsikb0101:featureMember/immetingen:Analysis/immetingen:identification/immetingen:NEN3610ID/immetingen:namespace</v>
      </c>
      <c r="F2" t="str">
        <f>A!F2</f>
        <v>/imsikb0101:featureMember/immetingen:Analysis/immetingen:physicalProperty/immetingen:PhysicalProperty/immetingen:condition</v>
      </c>
      <c r="G2" t="str">
        <f>A!G2</f>
        <v>/imsikb0101:featureMember/immetingen:Analysis/immetingen:physicalProperty/immetingen:PhysicalProperty/immetingen:condition/@codeSpace</v>
      </c>
      <c r="H2" t="str">
        <f>A!H2</f>
        <v>/imsikb0101:featureMember/immetingen:Analysis/immetingen:physicalProperty/immetingen:PhysicalProperty/immetingen:parameter</v>
      </c>
      <c r="I2" t="str">
        <f>A!I2</f>
        <v>/imsikb0101:featureMember/immetingen:Analysis/immetingen:physicalProperty/immetingen:PhysicalProperty/immetingen:parameter/@codeSpace</v>
      </c>
      <c r="J2" t="str">
        <f>A!J2</f>
        <v>/imsikb0101:featureMember/immetingen:Analysis/immetingen:physicalProperty/immetingen:PhysicalProperty/immetingen:quantity</v>
      </c>
      <c r="K2" t="str">
        <f>A!K2</f>
        <v>/imsikb0101:featureMember/immetingen:Analysis/immetingen:physicalProperty/immetingen:PhysicalProperty/immetingen:quantity/@codeSpace</v>
      </c>
      <c r="L2" t="str">
        <f>A!L2</f>
        <v>/imsikb0101:featureMember/immetingen:Analysis/immetingen:statusOfAnalysis/immetingen:AnalysisStatus/immetingen:dateExpected</v>
      </c>
      <c r="M2" t="str">
        <f>A!M2</f>
        <v>/imsikb0101:featureMember/immetingen:Analysis/immetingen:statusOfAnalysis/immetingen:AnalysisStatus/immetingen:statusType</v>
      </c>
      <c r="N2" t="str">
        <f>A!N2</f>
        <v>/imsikb0101:featureMember/immetingen:Analysis/immetingen:statusOfAnalysis/immetingen:AnalysisStatus/immetingen:versionNumber</v>
      </c>
      <c r="O2" t="str">
        <f>A!O2</f>
        <v>/imsikb0101:featureMember/immetingen:Analysis/immetingen:statusOfAnalysis/immetingen:AnalysisStatus/immetingen:versionNumber/#agg</v>
      </c>
      <c r="P2" s="23" t="str">
        <f>A!P2</f>
        <v>/imsikb0101:featureMember/immetingen:Analysis/om:featureOfInterest/@xlink:href</v>
      </c>
      <c r="Q2" t="str">
        <f>A!Q2</f>
        <v>/imsikb0101:featureMember/immetingen:Analysis/om:observedProperty</v>
      </c>
      <c r="R2" t="str">
        <f>A!R2</f>
        <v>/imsikb0101:featureMember/immetingen:Analysis/om:phenomenonTime</v>
      </c>
      <c r="S2" t="str">
        <f>A!S2</f>
        <v>/imsikb0101:featureMember/immetingen:Analysis/om:procedure</v>
      </c>
      <c r="T2" t="str">
        <f>A!T2</f>
        <v>/imsikb0101:featureMember/immetingen:Analysis/om:result/@xsi:type</v>
      </c>
      <c r="U2" t="str">
        <f>A!U2</f>
        <v>/imsikb0101:featureMember/immetingen:Analysis/om:result/immetingen:alphanumericValue</v>
      </c>
      <c r="V2" s="23" t="str">
        <f>IF(A!V2="&lt;",1,A!V2)</f>
        <v>/imsikb0101:featureMember/immetingen:Analysis/om:result/immetingen:limitSymbol</v>
      </c>
      <c r="W2" t="str">
        <f>A!W2</f>
        <v>/imsikb0101:featureMember/immetingen:Analysis/om:result/immetingen:numericValue</v>
      </c>
      <c r="X2" t="str">
        <f>A!X2</f>
        <v>/imsikb0101:featureMember/immetingen:Analysis/om:result/immetingen:numericValue/#agg</v>
      </c>
      <c r="Y2" t="str">
        <f>A!Y2</f>
        <v>/imsikb0101:featureMember/immetingen:Analysis/om:result/immetingen:numericValue/@uom</v>
      </c>
      <c r="Z2" s="23" t="s">
        <v>715</v>
      </c>
      <c r="AA2" t="str">
        <f>A!Z2</f>
        <v>/imsikb0101:featureMember/immetingen:Analysis/om:result/immetingen:qualityIndicatorType</v>
      </c>
      <c r="AB2" t="str">
        <f>A!AA2</f>
        <v>/imsikb0101:featureMember/immetingen:Analysis/om:result/immetingen:qualityIndicatorType/@codeSpace</v>
      </c>
      <c r="AC2" t="str">
        <f>A!AB2</f>
        <v>/imsikb0101:featureMember/immetingen:Analysis/om:result/immetingen:valueProcessingMethod</v>
      </c>
      <c r="AD2" t="str">
        <f>A!AC2</f>
        <v>/imsikb0101:featureMember/immetingen:Analysis/om:result/immetingen:valueProcessingMethod/@codeSpace</v>
      </c>
      <c r="AE2" t="str">
        <f>A!AD2</f>
        <v>/imsikb0101:featureMember/immetingen:Analysis/om:resultTime/gml:TimeInstant/@gml:id</v>
      </c>
      <c r="AF2" t="str">
        <f>A!AE2</f>
        <v>/imsikb0101:featureMember/immetingen:Analysis/om:resultTime/gml:TimeInstant/gml:timePosition</v>
      </c>
      <c r="AG2" t="str">
        <f>A!AF2</f>
        <v>/imsikb0101:featureMember/immetingen:Organization/@gml:id</v>
      </c>
      <c r="AH2" t="str">
        <f>A!AG2</f>
        <v>/imsikb0101:featureMember/immetingen:Organization/immetingen:email</v>
      </c>
      <c r="AI2" t="str">
        <f>A!AH2</f>
        <v>/imsikb0101:featureMember/immetingen:Organization/immetingen:fax</v>
      </c>
      <c r="AJ2" t="str">
        <f>A!AI2</f>
        <v>/imsikb0101:featureMember/immetingen:Organization/immetingen:identification/immetingen:NEN3610ID/immetingen:lokaalID</v>
      </c>
      <c r="AK2" t="str">
        <f>A!AJ2</f>
        <v>/imsikb0101:featureMember/immetingen:Organization/immetingen:identification/immetingen:NEN3610ID/immetingen:namespace</v>
      </c>
      <c r="AL2" t="str">
        <f>A!AK2</f>
        <v>/imsikb0101:featureMember/immetingen:Organization/immetingen:legalentityNumber</v>
      </c>
      <c r="AM2" t="str">
        <f>A!AL2</f>
        <v>/imsikb0101:featureMember/immetingen:Organization/immetingen:name</v>
      </c>
      <c r="AN2" t="str">
        <f>A!AM2</f>
        <v>/imsikb0101:featureMember/immetingen:Organization/immetingen:telephoneNumber</v>
      </c>
      <c r="AO2" t="str">
        <f>A!AN2</f>
        <v>/imsikb0101:featureMember/immetingen:Person/@gml:id</v>
      </c>
      <c r="AP2" t="str">
        <f>A!AO2</f>
        <v>/imsikb0101:featureMember/immetingen:Person/immetingen:identification/immetingen:NEN3610ID/immetingen:lokaalID</v>
      </c>
      <c r="AQ2" t="str">
        <f>A!AP2</f>
        <v>/imsikb0101:featureMember/immetingen:Person/immetingen:identification/immetingen:NEN3610ID/immetingen:namespace</v>
      </c>
      <c r="AR2" t="str">
        <f>A!AQ2</f>
        <v>/imsikb0101:featureMember/immetingen:Person/immetingen:lastName</v>
      </c>
      <c r="AS2" t="str">
        <f>A!AR2</f>
        <v>/imsikb0101:featureMember/imsikb0101:LabAssignment/@gml:id</v>
      </c>
      <c r="AT2" t="str">
        <f>A!AS2</f>
        <v>/imsikb0101:featureMember/imsikb0101:LabAssignment/imsikb0101:analysisRequest/imsikb0101:SampleAnalysisRequest/imsikb0101:certificateOrder</v>
      </c>
      <c r="AU2" t="str">
        <f>A!AT2</f>
        <v>/imsikb0101:featureMember/imsikb0101:LabAssignment/imsikb0101:analysisRequest/imsikb0101:SampleAnalysisRequest/imsikb0101:certificateOrder/#agg</v>
      </c>
      <c r="AV2" t="str">
        <f>A!AU2</f>
        <v>/imsikb0101:featureMember/imsikb0101:LabAssignment/imsikb0101:analysisRequest/imsikb0101:SampleAnalysisRequest/imsikb0101:labSampleType</v>
      </c>
      <c r="AW2" s="23" t="str">
        <f>IF(A!AV2=0,"",A!AV2)</f>
        <v>/imsikb0101:featureMember/imsikb0101:LabAssignment/imsikb0101:analysisRequest/imsikb0101:SampleAnalysisRequest/imsikb0101:nameOnLabCertificate</v>
      </c>
      <c r="AX2" t="str">
        <f>A!AW2</f>
        <v>/imsikb0101:featureMember/imsikb0101:LabAssignment/imsikb0101:analysisRequest/imsikb0101:SampleAnalysisRequest/imsikb0101:sample/@xlink:href</v>
      </c>
      <c r="AY2" t="str">
        <f>A!AX2</f>
        <v>/imsikb0101:featureMember/imsikb0101:LabAssignment/imsikb0101:analysisRequest/imsikb0101:SampleAnalysisRequest/imsikb0101:sampleCertification</v>
      </c>
      <c r="AZ2" t="str">
        <f>A!AY2</f>
        <v>/imsikb0101:featureMember/imsikb0101:LabAssignment/imsikb0101:analysisRequest/imsikb0101:SampleAnalysisRequest/imsikb0101:status/imsikb0101:LabAssignmentStatus/imsikb0101:dateExpected</v>
      </c>
      <c r="BA2" t="str">
        <f>A!AZ2</f>
        <v>/imsikb0101:featureMember/imsikb0101:LabAssignment/imsikb0101:analysisRequest/imsikb0101:SampleAnalysisRequest/imsikb0101:status/imsikb0101:LabAssignmentStatus/imsikb0101:remarks</v>
      </c>
      <c r="BB2" t="str">
        <f>A!BA2</f>
        <v>/imsikb0101:featureMember/imsikb0101:LabAssignment/imsikb0101:analysisRequest/imsikb0101:SampleAnalysisRequest/imsikb0101:status/imsikb0101:LabAssignmentStatus/imsikb0101:statusType</v>
      </c>
      <c r="BC2" t="str">
        <f>A!BB2</f>
        <v>/imsikb0101:featureMember/imsikb0101:LabAssignment/imsikb0101:belongsToProject/@xlink:href</v>
      </c>
      <c r="BD2" t="str">
        <f>A!BC2</f>
        <v>/imsikb0101:featureMember/imsikb0101:LabAssignment/imsikb0101:certificate/imsikb0101:LabAssignmentCertificate/imsikb0101:certification</v>
      </c>
      <c r="BE2" t="str">
        <f>A!BD2</f>
        <v>/imsikb0101:featureMember/imsikb0101:LabAssignment/imsikb0101:certificate/imsikb0101:LabAssignmentCertificate/imsikb0101:labCertificateNumber</v>
      </c>
      <c r="BF2" t="str">
        <f>A!BE2</f>
        <v>/imsikb0101:featureMember/imsikb0101:LabAssignment/imsikb0101:certificate/imsikb0101:LabAssignmentCertificate/imsikb0101:labCertificateNumber/#agg</v>
      </c>
      <c r="BG2" t="str">
        <f>A!BF2</f>
        <v>/imsikb0101:featureMember/imsikb0101:LabAssignment/imsikb0101:customerCode</v>
      </c>
      <c r="BH2" t="str">
        <f>A!BG2</f>
        <v>/imsikb0101:featureMember/imsikb0101:LabAssignment/imsikb0101:customerCode/#agg</v>
      </c>
      <c r="BI2" t="str">
        <f>A!BH2</f>
        <v>/imsikb0101:featureMember/imsikb0101:LabAssignment/imsikb0101:endTime</v>
      </c>
      <c r="BJ2" t="str">
        <f>A!BI2</f>
        <v>/imsikb0101:featureMember/imsikb0101:LabAssignment/imsikb0101:identification/immetingen:NEN3610ID/immetingen:lokaalID</v>
      </c>
      <c r="BK2" t="str">
        <f>A!BJ2</f>
        <v>/imsikb0101:featureMember/imsikb0101:LabAssignment/imsikb0101:identification/immetingen:NEN3610ID/immetingen:namespace</v>
      </c>
      <c r="BL2" t="str">
        <f>A!BK2</f>
        <v>/imsikb0101:featureMember/imsikb0101:LabAssignment/imsikb0101:operatingLab</v>
      </c>
      <c r="BM2" t="str">
        <f>A!BL2</f>
        <v>/imsikb0101:featureMember/imsikb0101:LabAssignment/imsikb0101:projectLeader/@xlink:href</v>
      </c>
      <c r="BN2" t="str">
        <f>A!BM2</f>
        <v>/imsikb0101:featureMember/imsikb0101:LabAssignment/imsikb0101:remarks</v>
      </c>
      <c r="BO2" t="str">
        <f>A!BN2</f>
        <v>/imsikb0101:featureMember/imsikb0101:LabAssignment/imsikb0101:startTime</v>
      </c>
      <c r="BP2" t="str">
        <f>A!BO2</f>
        <v>/imsikb0101:featureMember/imsikb0101:LabAssignment/imsikb0101:status/imsikb0101:LabAssignmentStatus/imsikb0101:dateExpected</v>
      </c>
      <c r="BQ2" t="str">
        <f>A!BP2</f>
        <v>/imsikb0101:featureMember/imsikb0101:LabAssignment/imsikb0101:status/imsikb0101:LabAssignmentStatus/imsikb0101:remarks</v>
      </c>
      <c r="BR2" t="str">
        <f>A!BQ2</f>
        <v>/imsikb0101:featureMember/imsikb0101:LabAssignment/imsikb0101:status/imsikb0101:LabAssignmentStatus/imsikb0101:statusType</v>
      </c>
      <c r="BS2" t="str">
        <f>A!BR2</f>
        <v>/imsikb0101:featureMember/imsikb0101:Project/@gml:id</v>
      </c>
      <c r="BT2" t="str">
        <f>A!BS2</f>
        <v>/imsikb0101:featureMember/imsikb0101:Project/imsikb0101:identification/immetingen:NEN3610ID/immetingen:lokaalID</v>
      </c>
      <c r="BU2" t="str">
        <f>A!BT2</f>
        <v>/imsikb0101:featureMember/imsikb0101:Project/imsikb0101:identification/immetingen:NEN3610ID/immetingen:namespace</v>
      </c>
      <c r="BV2" t="str">
        <f>A!BU2</f>
        <v>/imsikb0101:featureMember/imsikb0101:Project/imsikb0101:name</v>
      </c>
      <c r="BW2" t="str">
        <f>A!BV2</f>
        <v>/imsikb0101:featureMember/imsikb0101:Project/imsikb0101:projectCode</v>
      </c>
      <c r="BX2" t="str">
        <f>A!BW2</f>
        <v>/imsikb0101:featureMember/imsikb0101:Sample/@gml:id</v>
      </c>
      <c r="BY2" t="str">
        <f>A!BX2</f>
        <v>/imsikb0101:featureMember/imsikb0101:Sample/immetingen:identification/immetingen:NEN3610ID/immetingen:lokaalID</v>
      </c>
      <c r="BZ2" t="str">
        <f>A!BY2</f>
        <v>/imsikb0101:featureMember/imsikb0101:Sample/immetingen:identification/immetingen:NEN3610ID/immetingen:namespace</v>
      </c>
      <c r="CA2" t="str">
        <f>A!BZ2</f>
        <v>/imsikb0101:featureMember/imsikb0101:Sample/immetingen:name</v>
      </c>
      <c r="CB2" t="str">
        <f>A!CA2</f>
        <v>/imsikb0101:featureMember/imsikb0101:Sample/immetingen:startTime</v>
      </c>
      <c r="CC2" t="str">
        <f>A!CB2</f>
        <v>/imsikb0101:featureMember/imsikb0101:Sample/imsikb0101:inProject/@xlink:href</v>
      </c>
      <c r="CD2" t="str">
        <f>A!CC2</f>
        <v>/imsikb0101:featureMember/imsikb0101:Sample/sam:relatedObservation/@xlink:href</v>
      </c>
      <c r="CE2" t="str">
        <f>A!CD2</f>
        <v>/imsikb0101:featureMember/imsikb0101:Sample/sam:sampledFeature</v>
      </c>
      <c r="CF2" t="str">
        <f>A!CE2</f>
        <v>/imsikb0101:featureMember/imsikb0101:Sample/spec:materialClass/@xlink:href</v>
      </c>
      <c r="CG2" t="str">
        <f>A!CF2</f>
        <v>/imsikb0101:featureMember/imsikb0101:Sample/spec:samplingTime/gml:TimeInstant/@gml:id</v>
      </c>
      <c r="CH2" t="str">
        <f>A!CG2</f>
        <v>/imsikb0101:featureMember/imsikb0101:Sample/spec:samplingTime/gml:TimeInstant/gml:timePosition</v>
      </c>
      <c r="CI2" t="str">
        <f>A!CH2</f>
        <v>/imsikb0101:featureMember/imsikb0101:Sample/spec:specimenType/@xlink:href</v>
      </c>
      <c r="CJ2" t="str">
        <f>A!CI2</f>
        <v>/imsikb0101:metaData/imsikb0101:application</v>
      </c>
      <c r="CK2" t="str">
        <f>A!CJ2</f>
        <v>/imsikb0101:metaData/imsikb0101:dataflow</v>
      </c>
      <c r="CL2" t="str">
        <f>A!CK2</f>
        <v>/imsikb0101:metaData/imsikb0101:date</v>
      </c>
      <c r="CM2" t="str">
        <f>A!CL2</f>
        <v>/imsikb0101:metaData/imsikb0101:organisation</v>
      </c>
      <c r="CN2" t="str">
        <f>A!CM2</f>
        <v>/imsikb0101:metaData/imsikb0101:remarks</v>
      </c>
      <c r="CO2" t="str">
        <f>A!CN2</f>
        <v>/imsikb0101:metaData/imsikb0101:reportDate</v>
      </c>
      <c r="CP2" t="str">
        <f>A!CO2</f>
        <v>/imsikb0101:metaData/imsikb0101:sender</v>
      </c>
      <c r="CQ2" t="str">
        <f>A!CO2</f>
        <v>/imsikb0101:metaData/imsikb0101:sender</v>
      </c>
      <c r="CR2" t="str">
        <f>A!CP2</f>
        <v>/imsikb0101:metaData/imsikb0101:supplier</v>
      </c>
      <c r="CS2" t="str">
        <f>A!CQ2</f>
        <v>/imsikb0101:metaData/imsikb0101:version</v>
      </c>
    </row>
    <row r="3" spans="1:97" x14ac:dyDescent="0.2">
      <c r="A3" t="str">
        <f>A!A3</f>
        <v>LABRESULTAAT</v>
      </c>
      <c r="B3">
        <f>A!B3</f>
        <v>1</v>
      </c>
      <c r="C3">
        <f>A!C3</f>
        <v>0</v>
      </c>
      <c r="D3">
        <f>A!D3</f>
        <v>0</v>
      </c>
      <c r="E3">
        <f>A!E3</f>
        <v>0</v>
      </c>
      <c r="F3">
        <f>A!F3</f>
        <v>0</v>
      </c>
      <c r="G3">
        <f>A!G3</f>
        <v>0</v>
      </c>
      <c r="H3">
        <f>A!H3</f>
        <v>0</v>
      </c>
      <c r="I3">
        <f>A!I3</f>
        <v>0</v>
      </c>
      <c r="J3">
        <f>A!J3</f>
        <v>0</v>
      </c>
      <c r="K3">
        <f>A!K3</f>
        <v>0</v>
      </c>
      <c r="L3">
        <f>A!L3</f>
        <v>0</v>
      </c>
      <c r="M3">
        <f>A!M3</f>
        <v>0</v>
      </c>
      <c r="N3">
        <f>A!N3</f>
        <v>0</v>
      </c>
      <c r="O3">
        <f>A!O3</f>
        <v>0</v>
      </c>
      <c r="P3" s="23" t="str">
        <f>IF(A!P3="","",INDEX(B!$A$1:$BT$2000,MATCH(A!P3,B!$AX$1:$AX$2000,0),D!$B$5))</f>
        <v/>
      </c>
      <c r="Q3">
        <f>A!Q3</f>
        <v>0</v>
      </c>
      <c r="R3">
        <f>A!R3</f>
        <v>0</v>
      </c>
      <c r="S3">
        <f>A!S3</f>
        <v>0</v>
      </c>
      <c r="T3">
        <f>A!T3</f>
        <v>0</v>
      </c>
      <c r="U3">
        <f>A!U3</f>
        <v>0</v>
      </c>
      <c r="V3" s="23">
        <f>IF(A!V3="&lt;",1,A!V3)</f>
        <v>0</v>
      </c>
      <c r="W3">
        <f>A!W3</f>
        <v>0</v>
      </c>
      <c r="X3">
        <f>A!X3</f>
        <v>0</v>
      </c>
      <c r="Y3">
        <f>A!Y3</f>
        <v>0</v>
      </c>
      <c r="Z3" s="23">
        <f>_xlfn.NUMBERVALUE(MID(Y3,27,3))</f>
        <v>0</v>
      </c>
      <c r="AA3">
        <f>A!Z3</f>
        <v>0</v>
      </c>
      <c r="AB3">
        <f>A!AA3</f>
        <v>0</v>
      </c>
      <c r="AC3">
        <f>A!AB3</f>
        <v>0</v>
      </c>
      <c r="AD3">
        <f>A!AC3</f>
        <v>0</v>
      </c>
      <c r="AE3">
        <f>A!AD3</f>
        <v>0</v>
      </c>
      <c r="AF3">
        <f>A!AE3</f>
        <v>0</v>
      </c>
      <c r="AG3" t="str">
        <f>A!AF3</f>
        <v>_d64f0c51-dfd3-4987-a315-344c0826e0da</v>
      </c>
      <c r="AH3" t="str">
        <f>A!AG3</f>
        <v>NL.IE.rtd.INFO@sgs.com</v>
      </c>
      <c r="AI3" t="str">
        <f>A!AH3</f>
        <v>+31 (0) 10 416 30 34</v>
      </c>
      <c r="AJ3" t="str">
        <f>A!AI3</f>
        <v>d64f0c51-dfd3-4987-a315-344c0826e0da</v>
      </c>
      <c r="AK3" t="str">
        <f>A!AJ3</f>
        <v>SIKB</v>
      </c>
      <c r="AL3" t="str">
        <f>A!AK3</f>
        <v>L028</v>
      </c>
      <c r="AM3" t="str">
        <f>A!AL3</f>
        <v>SGS, Rotterdam</v>
      </c>
      <c r="AN3" t="str">
        <f>A!AM3</f>
        <v>+31(0)10 23 14 700</v>
      </c>
      <c r="AO3">
        <f>A!AN3</f>
        <v>0</v>
      </c>
      <c r="AP3">
        <f>A!AO3</f>
        <v>0</v>
      </c>
      <c r="AQ3">
        <f>A!AP3</f>
        <v>0</v>
      </c>
      <c r="AR3">
        <f>A!AQ3</f>
        <v>0</v>
      </c>
      <c r="AS3">
        <f>A!AR3</f>
        <v>0</v>
      </c>
      <c r="AT3">
        <f>A!AS3</f>
        <v>0</v>
      </c>
      <c r="AU3">
        <f>A!AT3</f>
        <v>0</v>
      </c>
      <c r="AV3">
        <f>A!AU3</f>
        <v>0</v>
      </c>
      <c r="AW3" s="23" t="str">
        <f>IF(A!AV3=0,"",A!AV3)</f>
        <v/>
      </c>
      <c r="AX3">
        <f>A!AW3</f>
        <v>0</v>
      </c>
      <c r="AY3">
        <f>A!AX3</f>
        <v>0</v>
      </c>
      <c r="AZ3">
        <f>A!AY3</f>
        <v>0</v>
      </c>
      <c r="BA3">
        <f>A!AZ3</f>
        <v>0</v>
      </c>
      <c r="BB3">
        <f>A!BA3</f>
        <v>0</v>
      </c>
      <c r="BC3">
        <f>A!BB3</f>
        <v>0</v>
      </c>
      <c r="BD3">
        <f>A!BC3</f>
        <v>0</v>
      </c>
      <c r="BE3">
        <f>A!BD3</f>
        <v>0</v>
      </c>
      <c r="BF3">
        <f>A!BE3</f>
        <v>0</v>
      </c>
      <c r="BG3">
        <f>A!BF3</f>
        <v>0</v>
      </c>
      <c r="BH3">
        <f>A!BG3</f>
        <v>0</v>
      </c>
      <c r="BI3">
        <f>A!BH3</f>
        <v>0</v>
      </c>
      <c r="BJ3">
        <f>A!BI3</f>
        <v>0</v>
      </c>
      <c r="BK3">
        <f>A!BJ3</f>
        <v>0</v>
      </c>
      <c r="BL3">
        <f>A!BK3</f>
        <v>0</v>
      </c>
      <c r="BM3">
        <f>A!BL3</f>
        <v>0</v>
      </c>
      <c r="BN3">
        <f>A!BM3</f>
        <v>0</v>
      </c>
      <c r="BO3">
        <f>A!BN3</f>
        <v>0</v>
      </c>
      <c r="BP3">
        <f>A!BO3</f>
        <v>0</v>
      </c>
      <c r="BQ3">
        <f>A!BP3</f>
        <v>0</v>
      </c>
      <c r="BR3">
        <f>A!BQ3</f>
        <v>0</v>
      </c>
      <c r="BS3">
        <f>A!BR3</f>
        <v>0</v>
      </c>
      <c r="BT3">
        <f>A!BS3</f>
        <v>0</v>
      </c>
      <c r="BU3">
        <f>A!BT3</f>
        <v>0</v>
      </c>
      <c r="BV3">
        <f>A!BU3</f>
        <v>0</v>
      </c>
      <c r="BW3">
        <f>A!BV3</f>
        <v>0</v>
      </c>
      <c r="BX3">
        <f>A!BW3</f>
        <v>0</v>
      </c>
      <c r="BY3">
        <f>A!BX3</f>
        <v>0</v>
      </c>
      <c r="BZ3">
        <f>A!BY3</f>
        <v>0</v>
      </c>
      <c r="CA3">
        <f>A!BZ3</f>
        <v>0</v>
      </c>
      <c r="CB3">
        <f>A!CA3</f>
        <v>0</v>
      </c>
      <c r="CC3">
        <f>A!CB3</f>
        <v>0</v>
      </c>
      <c r="CD3">
        <f>A!CC3</f>
        <v>0</v>
      </c>
      <c r="CE3">
        <f>A!CD3</f>
        <v>0</v>
      </c>
      <c r="CF3">
        <f>A!CE3</f>
        <v>0</v>
      </c>
      <c r="CG3">
        <f>A!CF3</f>
        <v>0</v>
      </c>
      <c r="CH3">
        <f>A!CG3</f>
        <v>0</v>
      </c>
      <c r="CI3">
        <f>A!CH3</f>
        <v>0</v>
      </c>
      <c r="CJ3" t="str">
        <f>A!CI3</f>
        <v>urn:imsikb0101:Applicaties:id:16</v>
      </c>
      <c r="CK3" t="str">
        <f>A!CJ3</f>
        <v>urn:imsikb0101:DatastroomType:id:1</v>
      </c>
      <c r="CL3">
        <f>A!CK3</f>
        <v>45891</v>
      </c>
      <c r="CM3" t="str">
        <f>A!CL3</f>
        <v>SGS, Rotterdam</v>
      </c>
      <c r="CN3" t="str">
        <f>A!CM3</f>
        <v>LABRESULTAAT SGS</v>
      </c>
      <c r="CO3">
        <f>A!CN3</f>
        <v>45891</v>
      </c>
      <c r="CP3">
        <f>A!CO3</f>
        <v>0</v>
      </c>
      <c r="CQ3">
        <f>A!CO3</f>
        <v>0</v>
      </c>
      <c r="CR3" t="str">
        <f>A!CP3</f>
        <v>urn:imsikb0101:Leveranciers:id:21</v>
      </c>
      <c r="CS3" t="str">
        <f>A!CQ3</f>
        <v>14.7.0</v>
      </c>
    </row>
    <row r="4" spans="1:97" x14ac:dyDescent="0.2">
      <c r="A4" t="str">
        <f>A!A4</f>
        <v>LABRESULTAAT</v>
      </c>
      <c r="B4">
        <f>A!B4</f>
        <v>2</v>
      </c>
      <c r="C4">
        <f>A!C4</f>
        <v>0</v>
      </c>
      <c r="D4">
        <f>A!D4</f>
        <v>0</v>
      </c>
      <c r="E4">
        <f>A!E4</f>
        <v>0</v>
      </c>
      <c r="F4">
        <f>A!F4</f>
        <v>0</v>
      </c>
      <c r="G4">
        <f>A!G4</f>
        <v>0</v>
      </c>
      <c r="H4">
        <f>A!H4</f>
        <v>0</v>
      </c>
      <c r="I4">
        <f>A!I4</f>
        <v>0</v>
      </c>
      <c r="J4">
        <f>A!J4</f>
        <v>0</v>
      </c>
      <c r="K4">
        <f>A!K4</f>
        <v>0</v>
      </c>
      <c r="L4">
        <f>A!L4</f>
        <v>0</v>
      </c>
      <c r="M4">
        <f>A!M4</f>
        <v>0</v>
      </c>
      <c r="N4">
        <f>A!N4</f>
        <v>0</v>
      </c>
      <c r="O4">
        <f>A!O4</f>
        <v>0</v>
      </c>
      <c r="P4" s="23" t="str">
        <f>IF(A!P4="","",INDEX(B!$A$1:$BT$2000,MATCH(A!P4,B!$AX$1:$AX$2000,0),D!$B$5))</f>
        <v/>
      </c>
      <c r="Q4">
        <f>A!Q4</f>
        <v>0</v>
      </c>
      <c r="R4">
        <f>A!R4</f>
        <v>0</v>
      </c>
      <c r="S4">
        <f>A!S4</f>
        <v>0</v>
      </c>
      <c r="T4">
        <f>A!T4</f>
        <v>0</v>
      </c>
      <c r="U4">
        <f>A!U4</f>
        <v>0</v>
      </c>
      <c r="V4" s="23">
        <f>IF(A!V4="&lt;",1,A!V4)</f>
        <v>0</v>
      </c>
      <c r="W4">
        <f>A!W4</f>
        <v>0</v>
      </c>
      <c r="X4">
        <f>A!X4</f>
        <v>0</v>
      </c>
      <c r="Y4">
        <f>A!Y4</f>
        <v>0</v>
      </c>
      <c r="Z4" s="23">
        <f t="shared" ref="Z4:Z67" si="0">_xlfn.NUMBERVALUE(MID(Y4,27,3))</f>
        <v>0</v>
      </c>
      <c r="AA4">
        <f>A!Z4</f>
        <v>0</v>
      </c>
      <c r="AB4">
        <f>A!AA4</f>
        <v>0</v>
      </c>
      <c r="AC4">
        <f>A!AB4</f>
        <v>0</v>
      </c>
      <c r="AD4">
        <f>A!AC4</f>
        <v>0</v>
      </c>
      <c r="AE4">
        <f>A!AD4</f>
        <v>0</v>
      </c>
      <c r="AF4">
        <f>A!AE4</f>
        <v>0</v>
      </c>
      <c r="AG4">
        <f>A!AF4</f>
        <v>0</v>
      </c>
      <c r="AH4">
        <f>A!AG4</f>
        <v>0</v>
      </c>
      <c r="AI4">
        <f>A!AH4</f>
        <v>0</v>
      </c>
      <c r="AJ4">
        <f>A!AI4</f>
        <v>0</v>
      </c>
      <c r="AK4">
        <f>A!AJ4</f>
        <v>0</v>
      </c>
      <c r="AL4">
        <f>A!AK4</f>
        <v>0</v>
      </c>
      <c r="AM4">
        <f>A!AL4</f>
        <v>0</v>
      </c>
      <c r="AN4">
        <f>A!AM4</f>
        <v>0</v>
      </c>
      <c r="AO4">
        <f>A!AN4</f>
        <v>0</v>
      </c>
      <c r="AP4">
        <f>A!AO4</f>
        <v>0</v>
      </c>
      <c r="AQ4">
        <f>A!AP4</f>
        <v>0</v>
      </c>
      <c r="AR4">
        <f>A!AQ4</f>
        <v>0</v>
      </c>
      <c r="AS4">
        <f>A!AR4</f>
        <v>0</v>
      </c>
      <c r="AT4">
        <f>A!AS4</f>
        <v>0</v>
      </c>
      <c r="AU4">
        <f>A!AT4</f>
        <v>0</v>
      </c>
      <c r="AV4">
        <f>A!AU4</f>
        <v>0</v>
      </c>
      <c r="AW4" s="23" t="str">
        <f>IF(A!AV4=0,"",A!AV4)</f>
        <v/>
      </c>
      <c r="AX4">
        <f>A!AW4</f>
        <v>0</v>
      </c>
      <c r="AY4">
        <f>A!AX4</f>
        <v>0</v>
      </c>
      <c r="AZ4">
        <f>A!AY4</f>
        <v>0</v>
      </c>
      <c r="BA4">
        <f>A!AZ4</f>
        <v>0</v>
      </c>
      <c r="BB4">
        <f>A!BA4</f>
        <v>0</v>
      </c>
      <c r="BC4">
        <f>A!BB4</f>
        <v>0</v>
      </c>
      <c r="BD4">
        <f>A!BC4</f>
        <v>0</v>
      </c>
      <c r="BE4">
        <f>A!BD4</f>
        <v>0</v>
      </c>
      <c r="BF4">
        <f>A!BE4</f>
        <v>0</v>
      </c>
      <c r="BG4">
        <f>A!BF4</f>
        <v>0</v>
      </c>
      <c r="BH4">
        <f>A!BG4</f>
        <v>0</v>
      </c>
      <c r="BI4">
        <f>A!BH4</f>
        <v>0</v>
      </c>
      <c r="BJ4">
        <f>A!BI4</f>
        <v>0</v>
      </c>
      <c r="BK4">
        <f>A!BJ4</f>
        <v>0</v>
      </c>
      <c r="BL4">
        <f>A!BK4</f>
        <v>0</v>
      </c>
      <c r="BM4">
        <f>A!BL4</f>
        <v>0</v>
      </c>
      <c r="BN4">
        <f>A!BM4</f>
        <v>0</v>
      </c>
      <c r="BO4">
        <f>A!BN4</f>
        <v>0</v>
      </c>
      <c r="BP4">
        <f>A!BO4</f>
        <v>0</v>
      </c>
      <c r="BQ4">
        <f>A!BP4</f>
        <v>0</v>
      </c>
      <c r="BR4">
        <f>A!BQ4</f>
        <v>0</v>
      </c>
      <c r="BS4" t="str">
        <f>A!BR4</f>
        <v>_6ad1fe39-0ee6-4190-bb8a-80d8ca6a8c10</v>
      </c>
      <c r="BT4" t="str">
        <f>A!BS4</f>
        <v>6ad1fe39-0ee6-4190-bb8a-80d8ca6a8c10</v>
      </c>
      <c r="BU4" t="str">
        <f>A!BT4</f>
        <v>SIKB</v>
      </c>
      <c r="BV4" t="str">
        <f>A!BU4</f>
        <v>Groenstrook nabij P50</v>
      </c>
      <c r="BW4" t="str">
        <f>A!BV4</f>
        <v>T.25.13676</v>
      </c>
      <c r="BX4">
        <f>A!BW4</f>
        <v>0</v>
      </c>
      <c r="BY4">
        <f>A!BX4</f>
        <v>0</v>
      </c>
      <c r="BZ4">
        <f>A!BY4</f>
        <v>0</v>
      </c>
      <c r="CA4">
        <f>A!BZ4</f>
        <v>0</v>
      </c>
      <c r="CB4">
        <f>A!CA4</f>
        <v>0</v>
      </c>
      <c r="CC4">
        <f>A!CB4</f>
        <v>0</v>
      </c>
      <c r="CD4">
        <f>A!CC4</f>
        <v>0</v>
      </c>
      <c r="CE4">
        <f>A!CD4</f>
        <v>0</v>
      </c>
      <c r="CF4">
        <f>A!CE4</f>
        <v>0</v>
      </c>
      <c r="CG4">
        <f>A!CF4</f>
        <v>0</v>
      </c>
      <c r="CH4">
        <f>A!CG4</f>
        <v>0</v>
      </c>
      <c r="CI4">
        <f>A!CH4</f>
        <v>0</v>
      </c>
      <c r="CJ4" t="str">
        <f>A!CI4</f>
        <v>urn:imsikb0101:Applicaties:id:16</v>
      </c>
      <c r="CK4" t="str">
        <f>A!CJ4</f>
        <v>urn:imsikb0101:DatastroomType:id:1</v>
      </c>
      <c r="CL4">
        <f>A!CK4</f>
        <v>45891</v>
      </c>
      <c r="CM4" t="str">
        <f>A!CL4</f>
        <v>SGS, Rotterdam</v>
      </c>
      <c r="CN4" t="str">
        <f>A!CM4</f>
        <v>LABRESULTAAT SGS</v>
      </c>
      <c r="CO4">
        <f>A!CN4</f>
        <v>45891</v>
      </c>
      <c r="CP4">
        <f>A!CO4</f>
        <v>0</v>
      </c>
      <c r="CQ4">
        <f>A!CO4</f>
        <v>0</v>
      </c>
      <c r="CR4" t="str">
        <f>A!CP4</f>
        <v>urn:imsikb0101:Leveranciers:id:21</v>
      </c>
      <c r="CS4" t="str">
        <f>A!CQ4</f>
        <v>14.7.0</v>
      </c>
    </row>
    <row r="5" spans="1:97" x14ac:dyDescent="0.2">
      <c r="A5" t="str">
        <f>A!A5</f>
        <v>LABRESULTAAT</v>
      </c>
      <c r="B5">
        <f>A!B5</f>
        <v>3</v>
      </c>
      <c r="C5">
        <f>A!C5</f>
        <v>0</v>
      </c>
      <c r="D5">
        <f>A!D5</f>
        <v>0</v>
      </c>
      <c r="E5">
        <f>A!E5</f>
        <v>0</v>
      </c>
      <c r="F5">
        <f>A!F5</f>
        <v>0</v>
      </c>
      <c r="G5">
        <f>A!G5</f>
        <v>0</v>
      </c>
      <c r="H5">
        <f>A!H5</f>
        <v>0</v>
      </c>
      <c r="I5">
        <f>A!I5</f>
        <v>0</v>
      </c>
      <c r="J5">
        <f>A!J5</f>
        <v>0</v>
      </c>
      <c r="K5">
        <f>A!K5</f>
        <v>0</v>
      </c>
      <c r="L5">
        <f>A!L5</f>
        <v>0</v>
      </c>
      <c r="M5">
        <f>A!M5</f>
        <v>0</v>
      </c>
      <c r="N5">
        <f>A!N5</f>
        <v>0</v>
      </c>
      <c r="O5">
        <f>A!O5</f>
        <v>0</v>
      </c>
      <c r="P5" s="23" t="str">
        <f>IF(A!P5="","",INDEX(B!$A$1:$BT$2000,MATCH(A!P5,B!$AX$1:$AX$2000,0),D!$B$5))</f>
        <v/>
      </c>
      <c r="Q5">
        <f>A!Q5</f>
        <v>0</v>
      </c>
      <c r="R5">
        <f>A!R5</f>
        <v>0</v>
      </c>
      <c r="S5">
        <f>A!S5</f>
        <v>0</v>
      </c>
      <c r="T5">
        <f>A!T5</f>
        <v>0</v>
      </c>
      <c r="U5">
        <f>A!U5</f>
        <v>0</v>
      </c>
      <c r="V5" s="23">
        <f>IF(A!V5="&lt;",1,A!V5)</f>
        <v>0</v>
      </c>
      <c r="W5">
        <f>A!W5</f>
        <v>0</v>
      </c>
      <c r="X5">
        <f>A!X5</f>
        <v>0</v>
      </c>
      <c r="Y5">
        <f>A!Y5</f>
        <v>0</v>
      </c>
      <c r="Z5" s="23">
        <f t="shared" si="0"/>
        <v>0</v>
      </c>
      <c r="AA5">
        <f>A!Z5</f>
        <v>0</v>
      </c>
      <c r="AB5">
        <f>A!AA5</f>
        <v>0</v>
      </c>
      <c r="AC5">
        <f>A!AB5</f>
        <v>0</v>
      </c>
      <c r="AD5">
        <f>A!AC5</f>
        <v>0</v>
      </c>
      <c r="AE5">
        <f>A!AD5</f>
        <v>0</v>
      </c>
      <c r="AF5">
        <f>A!AE5</f>
        <v>0</v>
      </c>
      <c r="AG5">
        <f>A!AF5</f>
        <v>0</v>
      </c>
      <c r="AH5">
        <f>A!AG5</f>
        <v>0</v>
      </c>
      <c r="AI5">
        <f>A!AH5</f>
        <v>0</v>
      </c>
      <c r="AJ5">
        <f>A!AI5</f>
        <v>0</v>
      </c>
      <c r="AK5">
        <f>A!AJ5</f>
        <v>0</v>
      </c>
      <c r="AL5">
        <f>A!AK5</f>
        <v>0</v>
      </c>
      <c r="AM5">
        <f>A!AL5</f>
        <v>0</v>
      </c>
      <c r="AN5">
        <f>A!AM5</f>
        <v>0</v>
      </c>
      <c r="AO5" t="str">
        <f>A!AN5</f>
        <v>_68f7d775-4ccd-439b-bfed-56b52eba7754</v>
      </c>
      <c r="AP5" t="str">
        <f>A!AO5</f>
        <v>68f7d775-4ccd-439b-bfed-56b52eba7754</v>
      </c>
      <c r="AQ5" t="str">
        <f>A!AP5</f>
        <v>SIKB</v>
      </c>
      <c r="AR5" t="str">
        <f>A!AQ5</f>
        <v>Vincent Schriever</v>
      </c>
      <c r="AS5">
        <f>A!AR5</f>
        <v>0</v>
      </c>
      <c r="AT5">
        <f>A!AS5</f>
        <v>0</v>
      </c>
      <c r="AU5">
        <f>A!AT5</f>
        <v>0</v>
      </c>
      <c r="AV5">
        <f>A!AU5</f>
        <v>0</v>
      </c>
      <c r="AW5" s="23" t="str">
        <f>IF(A!AV5=0,"",A!AV5)</f>
        <v/>
      </c>
      <c r="AX5">
        <f>A!AW5</f>
        <v>0</v>
      </c>
      <c r="AY5">
        <f>A!AX5</f>
        <v>0</v>
      </c>
      <c r="AZ5">
        <f>A!AY5</f>
        <v>0</v>
      </c>
      <c r="BA5">
        <f>A!AZ5</f>
        <v>0</v>
      </c>
      <c r="BB5">
        <f>A!BA5</f>
        <v>0</v>
      </c>
      <c r="BC5">
        <f>A!BB5</f>
        <v>0</v>
      </c>
      <c r="BD5">
        <f>A!BC5</f>
        <v>0</v>
      </c>
      <c r="BE5">
        <f>A!BD5</f>
        <v>0</v>
      </c>
      <c r="BF5">
        <f>A!BE5</f>
        <v>0</v>
      </c>
      <c r="BG5">
        <f>A!BF5</f>
        <v>0</v>
      </c>
      <c r="BH5">
        <f>A!BG5</f>
        <v>0</v>
      </c>
      <c r="BI5">
        <f>A!BH5</f>
        <v>0</v>
      </c>
      <c r="BJ5">
        <f>A!BI5</f>
        <v>0</v>
      </c>
      <c r="BK5">
        <f>A!BJ5</f>
        <v>0</v>
      </c>
      <c r="BL5">
        <f>A!BK5</f>
        <v>0</v>
      </c>
      <c r="BM5">
        <f>A!BL5</f>
        <v>0</v>
      </c>
      <c r="BN5">
        <f>A!BM5</f>
        <v>0</v>
      </c>
      <c r="BO5">
        <f>A!BN5</f>
        <v>0</v>
      </c>
      <c r="BP5">
        <f>A!BO5</f>
        <v>0</v>
      </c>
      <c r="BQ5">
        <f>A!BP5</f>
        <v>0</v>
      </c>
      <c r="BR5">
        <f>A!BQ5</f>
        <v>0</v>
      </c>
      <c r="BS5">
        <f>A!BR5</f>
        <v>0</v>
      </c>
      <c r="BT5">
        <f>A!BS5</f>
        <v>0</v>
      </c>
      <c r="BU5">
        <f>A!BT5</f>
        <v>0</v>
      </c>
      <c r="BV5">
        <f>A!BU5</f>
        <v>0</v>
      </c>
      <c r="BW5">
        <f>A!BV5</f>
        <v>0</v>
      </c>
      <c r="BX5">
        <f>A!BW5</f>
        <v>0</v>
      </c>
      <c r="BY5">
        <f>A!BX5</f>
        <v>0</v>
      </c>
      <c r="BZ5">
        <f>A!BY5</f>
        <v>0</v>
      </c>
      <c r="CA5">
        <f>A!BZ5</f>
        <v>0</v>
      </c>
      <c r="CB5">
        <f>A!CA5</f>
        <v>0</v>
      </c>
      <c r="CC5">
        <f>A!CB5</f>
        <v>0</v>
      </c>
      <c r="CD5">
        <f>A!CC5</f>
        <v>0</v>
      </c>
      <c r="CE5">
        <f>A!CD5</f>
        <v>0</v>
      </c>
      <c r="CF5">
        <f>A!CE5</f>
        <v>0</v>
      </c>
      <c r="CG5">
        <f>A!CF5</f>
        <v>0</v>
      </c>
      <c r="CH5">
        <f>A!CG5</f>
        <v>0</v>
      </c>
      <c r="CI5">
        <f>A!CH5</f>
        <v>0</v>
      </c>
      <c r="CJ5" t="str">
        <f>A!CI5</f>
        <v>urn:imsikb0101:Applicaties:id:16</v>
      </c>
      <c r="CK5" t="str">
        <f>A!CJ5</f>
        <v>urn:imsikb0101:DatastroomType:id:1</v>
      </c>
      <c r="CL5">
        <f>A!CK5</f>
        <v>45891</v>
      </c>
      <c r="CM5" t="str">
        <f>A!CL5</f>
        <v>SGS, Rotterdam</v>
      </c>
      <c r="CN5" t="str">
        <f>A!CM5</f>
        <v>LABRESULTAAT SGS</v>
      </c>
      <c r="CO5">
        <f>A!CN5</f>
        <v>45891</v>
      </c>
      <c r="CP5">
        <f>A!CO5</f>
        <v>0</v>
      </c>
      <c r="CQ5">
        <f>A!CO5</f>
        <v>0</v>
      </c>
      <c r="CR5" t="str">
        <f>A!CP5</f>
        <v>urn:imsikb0101:Leveranciers:id:21</v>
      </c>
      <c r="CS5" t="str">
        <f>A!CQ5</f>
        <v>14.7.0</v>
      </c>
    </row>
    <row r="6" spans="1:97" x14ac:dyDescent="0.2">
      <c r="A6" t="str">
        <f>A!A6</f>
        <v>LABRESULTAAT</v>
      </c>
      <c r="B6">
        <f>A!B6</f>
        <v>4</v>
      </c>
      <c r="C6">
        <f>A!C6</f>
        <v>0</v>
      </c>
      <c r="D6">
        <f>A!D6</f>
        <v>0</v>
      </c>
      <c r="E6">
        <f>A!E6</f>
        <v>0</v>
      </c>
      <c r="F6">
        <f>A!F6</f>
        <v>0</v>
      </c>
      <c r="G6">
        <f>A!G6</f>
        <v>0</v>
      </c>
      <c r="H6">
        <f>A!H6</f>
        <v>0</v>
      </c>
      <c r="I6">
        <f>A!I6</f>
        <v>0</v>
      </c>
      <c r="J6">
        <f>A!J6</f>
        <v>0</v>
      </c>
      <c r="K6">
        <f>A!K6</f>
        <v>0</v>
      </c>
      <c r="L6">
        <f>A!L6</f>
        <v>0</v>
      </c>
      <c r="M6">
        <f>A!M6</f>
        <v>0</v>
      </c>
      <c r="N6">
        <f>A!N6</f>
        <v>0</v>
      </c>
      <c r="O6">
        <f>A!O6</f>
        <v>0</v>
      </c>
      <c r="P6" s="23" t="str">
        <f>IF(A!P6="","",INDEX(B!$A$1:$BT$2000,MATCH(A!P6,B!$AX$1:$AX$2000,0),D!$B$5))</f>
        <v/>
      </c>
      <c r="Q6">
        <f>A!Q6</f>
        <v>0</v>
      </c>
      <c r="R6">
        <f>A!R6</f>
        <v>0</v>
      </c>
      <c r="S6">
        <f>A!S6</f>
        <v>0</v>
      </c>
      <c r="T6">
        <f>A!T6</f>
        <v>0</v>
      </c>
      <c r="U6">
        <f>A!U6</f>
        <v>0</v>
      </c>
      <c r="V6" s="23">
        <f>IF(A!V6="&lt;",1,A!V6)</f>
        <v>0</v>
      </c>
      <c r="W6">
        <f>A!W6</f>
        <v>0</v>
      </c>
      <c r="X6">
        <f>A!X6</f>
        <v>0</v>
      </c>
      <c r="Y6">
        <f>A!Y6</f>
        <v>0</v>
      </c>
      <c r="Z6" s="23">
        <f t="shared" si="0"/>
        <v>0</v>
      </c>
      <c r="AA6">
        <f>A!Z6</f>
        <v>0</v>
      </c>
      <c r="AB6">
        <f>A!AA6</f>
        <v>0</v>
      </c>
      <c r="AC6">
        <f>A!AB6</f>
        <v>0</v>
      </c>
      <c r="AD6">
        <f>A!AC6</f>
        <v>0</v>
      </c>
      <c r="AE6">
        <f>A!AD6</f>
        <v>0</v>
      </c>
      <c r="AF6">
        <f>A!AE6</f>
        <v>0</v>
      </c>
      <c r="AG6">
        <f>A!AF6</f>
        <v>0</v>
      </c>
      <c r="AH6">
        <f>A!AG6</f>
        <v>0</v>
      </c>
      <c r="AI6">
        <f>A!AH6</f>
        <v>0</v>
      </c>
      <c r="AJ6">
        <f>A!AI6</f>
        <v>0</v>
      </c>
      <c r="AK6">
        <f>A!AJ6</f>
        <v>0</v>
      </c>
      <c r="AL6">
        <f>A!AK6</f>
        <v>0</v>
      </c>
      <c r="AM6">
        <f>A!AL6</f>
        <v>0</v>
      </c>
      <c r="AN6">
        <f>A!AM6</f>
        <v>0</v>
      </c>
      <c r="AO6">
        <f>A!AN6</f>
        <v>0</v>
      </c>
      <c r="AP6">
        <f>A!AO6</f>
        <v>0</v>
      </c>
      <c r="AQ6">
        <f>A!AP6</f>
        <v>0</v>
      </c>
      <c r="AR6">
        <f>A!AQ6</f>
        <v>0</v>
      </c>
      <c r="AS6" t="str">
        <f>A!AR6</f>
        <v>_e10f650d-74d5-44d9-b149-24e7e19f5f87</v>
      </c>
      <c r="AT6">
        <f>A!AS6</f>
        <v>14</v>
      </c>
      <c r="AU6">
        <f>A!AT6</f>
        <v>14</v>
      </c>
      <c r="AV6" t="str">
        <f>A!AU6</f>
        <v>AG3</v>
      </c>
      <c r="AW6" s="23" t="str">
        <f>IF(A!AV6=0,"",A!AV6)</f>
        <v>MMA02 A02 (0-50) A04 (0-50)</v>
      </c>
      <c r="AX6" t="str">
        <f>A!AW6</f>
        <v>#_6b450a12-9f17-41ae-b157-306196495a9f</v>
      </c>
      <c r="AY6" t="str">
        <f>A!AX6</f>
        <v>urn:immeringen:CertificeringsCode:id:5</v>
      </c>
      <c r="AZ6">
        <f>A!AY6</f>
        <v>45890</v>
      </c>
      <c r="BA6">
        <f>A!AZ6</f>
        <v>0</v>
      </c>
      <c r="BB6" t="str">
        <f>A!BA6</f>
        <v>urn:immetingen:LabopdrachtStatus:id:4</v>
      </c>
      <c r="BC6" t="str">
        <f>A!BB6</f>
        <v>#_6ad1fe39-0ee6-4190-bb8a-80d8ca6a8c10</v>
      </c>
      <c r="BD6">
        <f>A!BC6</f>
        <v>0</v>
      </c>
      <c r="BE6">
        <f>A!BD6</f>
        <v>14350229</v>
      </c>
      <c r="BF6">
        <f>A!BE6</f>
        <v>14350229</v>
      </c>
      <c r="BG6">
        <f>A!BF6</f>
        <v>103126</v>
      </c>
      <c r="BH6">
        <f>A!BG6</f>
        <v>103126</v>
      </c>
      <c r="BI6">
        <f>A!BH6</f>
        <v>45891.113819444443</v>
      </c>
      <c r="BJ6" t="str">
        <f>A!BI6</f>
        <v>e10f650d-74d5-44d9-b149-24e7e19f5f87</v>
      </c>
      <c r="BK6" t="str">
        <f>A!BJ6</f>
        <v>www.sikb.nl</v>
      </c>
      <c r="BL6" t="str">
        <f>A!BK6</f>
        <v>urn:immetingen:Meetinstantie:id:7</v>
      </c>
      <c r="BM6" t="str">
        <f>A!BL6</f>
        <v>#_68f7d775-4ccd-439b-bfed-56b52eba7754</v>
      </c>
      <c r="BN6" t="str">
        <f>A!BM6</f>
        <v>TERRASCAN LIJNDEN (103126)</v>
      </c>
      <c r="BO6">
        <f>A!BN6</f>
        <v>45883</v>
      </c>
      <c r="BP6">
        <f>A!BO6</f>
        <v>45890</v>
      </c>
      <c r="BQ6" t="str">
        <f>A!BP6</f>
        <v>SGS status:Reported</v>
      </c>
      <c r="BR6" t="str">
        <f>A!BQ6</f>
        <v>urn:immetingen:LabopdrachtStatus:id:5</v>
      </c>
      <c r="BS6">
        <f>A!BR6</f>
        <v>0</v>
      </c>
      <c r="BT6">
        <f>A!BS6</f>
        <v>0</v>
      </c>
      <c r="BU6">
        <f>A!BT6</f>
        <v>0</v>
      </c>
      <c r="BV6">
        <f>A!BU6</f>
        <v>0</v>
      </c>
      <c r="BW6">
        <f>A!BV6</f>
        <v>0</v>
      </c>
      <c r="BX6">
        <f>A!BW6</f>
        <v>0</v>
      </c>
      <c r="BY6">
        <f>A!BX6</f>
        <v>0</v>
      </c>
      <c r="BZ6">
        <f>A!BY6</f>
        <v>0</v>
      </c>
      <c r="CA6">
        <f>A!BZ6</f>
        <v>0</v>
      </c>
      <c r="CB6">
        <f>A!CA6</f>
        <v>0</v>
      </c>
      <c r="CC6">
        <f>A!CB6</f>
        <v>0</v>
      </c>
      <c r="CD6">
        <f>A!CC6</f>
        <v>0</v>
      </c>
      <c r="CE6">
        <f>A!CD6</f>
        <v>0</v>
      </c>
      <c r="CF6">
        <f>A!CE6</f>
        <v>0</v>
      </c>
      <c r="CG6">
        <f>A!CF6</f>
        <v>0</v>
      </c>
      <c r="CH6">
        <f>A!CG6</f>
        <v>0</v>
      </c>
      <c r="CI6">
        <f>A!CH6</f>
        <v>0</v>
      </c>
      <c r="CJ6" t="str">
        <f>A!CI6</f>
        <v>urn:imsikb0101:Applicaties:id:16</v>
      </c>
      <c r="CK6" t="str">
        <f>A!CJ6</f>
        <v>urn:imsikb0101:DatastroomType:id:1</v>
      </c>
      <c r="CL6">
        <f>A!CK6</f>
        <v>45891</v>
      </c>
      <c r="CM6" t="str">
        <f>A!CL6</f>
        <v>SGS, Rotterdam</v>
      </c>
      <c r="CN6" t="str">
        <f>A!CM6</f>
        <v>LABRESULTAAT SGS</v>
      </c>
      <c r="CO6">
        <f>A!CN6</f>
        <v>45891</v>
      </c>
      <c r="CP6">
        <f>A!CO6</f>
        <v>0</v>
      </c>
      <c r="CQ6">
        <f>A!CO6</f>
        <v>0</v>
      </c>
      <c r="CR6" t="str">
        <f>A!CP6</f>
        <v>urn:imsikb0101:Leveranciers:id:21</v>
      </c>
      <c r="CS6" t="str">
        <f>A!CQ6</f>
        <v>14.7.0</v>
      </c>
    </row>
    <row r="7" spans="1:97" x14ac:dyDescent="0.2">
      <c r="A7" t="str">
        <f>A!A7</f>
        <v>LABRESULTAAT</v>
      </c>
      <c r="B7">
        <f>A!B7</f>
        <v>4</v>
      </c>
      <c r="C7">
        <f>A!C7</f>
        <v>0</v>
      </c>
      <c r="D7">
        <f>A!D7</f>
        <v>0</v>
      </c>
      <c r="E7">
        <f>A!E7</f>
        <v>0</v>
      </c>
      <c r="F7">
        <f>A!F7</f>
        <v>0</v>
      </c>
      <c r="G7">
        <f>A!G7</f>
        <v>0</v>
      </c>
      <c r="H7">
        <f>A!H7</f>
        <v>0</v>
      </c>
      <c r="I7">
        <f>A!I7</f>
        <v>0</v>
      </c>
      <c r="J7">
        <f>A!J7</f>
        <v>0</v>
      </c>
      <c r="K7">
        <f>A!K7</f>
        <v>0</v>
      </c>
      <c r="L7">
        <f>A!L7</f>
        <v>0</v>
      </c>
      <c r="M7">
        <f>A!M7</f>
        <v>0</v>
      </c>
      <c r="N7">
        <f>A!N7</f>
        <v>0</v>
      </c>
      <c r="O7">
        <f>A!O7</f>
        <v>0</v>
      </c>
      <c r="P7" s="23" t="str">
        <f>IF(A!P7="","",INDEX(B!$A$1:$BT$2000,MATCH(A!P7,B!$AX$1:$AX$2000,0),D!$B$5))</f>
        <v/>
      </c>
      <c r="Q7">
        <f>A!Q7</f>
        <v>0</v>
      </c>
      <c r="R7">
        <f>A!R7</f>
        <v>0</v>
      </c>
      <c r="S7">
        <f>A!S7</f>
        <v>0</v>
      </c>
      <c r="T7">
        <f>A!T7</f>
        <v>0</v>
      </c>
      <c r="U7">
        <f>A!U7</f>
        <v>0</v>
      </c>
      <c r="V7" s="23">
        <f>IF(A!V7="&lt;",1,A!V7)</f>
        <v>0</v>
      </c>
      <c r="W7">
        <f>A!W7</f>
        <v>0</v>
      </c>
      <c r="X7">
        <f>A!X7</f>
        <v>0</v>
      </c>
      <c r="Y7">
        <f>A!Y7</f>
        <v>0</v>
      </c>
      <c r="Z7" s="23">
        <f t="shared" si="0"/>
        <v>0</v>
      </c>
      <c r="AA7">
        <f>A!Z7</f>
        <v>0</v>
      </c>
      <c r="AB7">
        <f>A!AA7</f>
        <v>0</v>
      </c>
      <c r="AC7">
        <f>A!AB7</f>
        <v>0</v>
      </c>
      <c r="AD7">
        <f>A!AC7</f>
        <v>0</v>
      </c>
      <c r="AE7">
        <f>A!AD7</f>
        <v>0</v>
      </c>
      <c r="AF7">
        <f>A!AE7</f>
        <v>0</v>
      </c>
      <c r="AG7">
        <f>A!AF7</f>
        <v>0</v>
      </c>
      <c r="AH7">
        <f>A!AG7</f>
        <v>0</v>
      </c>
      <c r="AI7">
        <f>A!AH7</f>
        <v>0</v>
      </c>
      <c r="AJ7">
        <f>A!AI7</f>
        <v>0</v>
      </c>
      <c r="AK7">
        <f>A!AJ7</f>
        <v>0</v>
      </c>
      <c r="AL7">
        <f>A!AK7</f>
        <v>0</v>
      </c>
      <c r="AM7">
        <f>A!AL7</f>
        <v>0</v>
      </c>
      <c r="AN7">
        <f>A!AM7</f>
        <v>0</v>
      </c>
      <c r="AO7">
        <f>A!AN7</f>
        <v>0</v>
      </c>
      <c r="AP7">
        <f>A!AO7</f>
        <v>0</v>
      </c>
      <c r="AQ7">
        <f>A!AP7</f>
        <v>0</v>
      </c>
      <c r="AR7">
        <f>A!AQ7</f>
        <v>0</v>
      </c>
      <c r="AS7" t="str">
        <f>A!AR7</f>
        <v>_e10f650d-74d5-44d9-b149-24e7e19f5f87</v>
      </c>
      <c r="AT7">
        <f>A!AS7</f>
        <v>13</v>
      </c>
      <c r="AU7">
        <f>A!AT7</f>
        <v>13</v>
      </c>
      <c r="AV7" t="str">
        <f>A!AU7</f>
        <v>AG3</v>
      </c>
      <c r="AW7" s="23" t="str">
        <f>IF(A!AV7=0,"",A!AV7)</f>
        <v>MMA01 A01 (0-50) A03 (0-50) A08 (0-50) A09 (0-50)</v>
      </c>
      <c r="AX7" t="str">
        <f>A!AW7</f>
        <v>#_856e72ef-38db-4987-911a-8b7af9ca35c3</v>
      </c>
      <c r="AY7" t="str">
        <f>A!AX7</f>
        <v>urn:immeringen:CertificeringsCode:id:5</v>
      </c>
      <c r="AZ7">
        <f>A!AY7</f>
        <v>45890</v>
      </c>
      <c r="BA7">
        <f>A!AZ7</f>
        <v>0</v>
      </c>
      <c r="BB7" t="str">
        <f>A!BA7</f>
        <v>urn:immetingen:LabopdrachtStatus:id:4</v>
      </c>
      <c r="BC7" t="str">
        <f>A!BB7</f>
        <v>#_6ad1fe39-0ee6-4190-bb8a-80d8ca6a8c10</v>
      </c>
      <c r="BD7">
        <f>A!BC7</f>
        <v>0</v>
      </c>
      <c r="BE7">
        <f>A!BD7</f>
        <v>14350229</v>
      </c>
      <c r="BF7">
        <f>A!BE7</f>
        <v>0</v>
      </c>
      <c r="BG7">
        <f>A!BF7</f>
        <v>103126</v>
      </c>
      <c r="BH7">
        <f>A!BG7</f>
        <v>0</v>
      </c>
      <c r="BI7">
        <f>A!BH7</f>
        <v>45891.113819444443</v>
      </c>
      <c r="BJ7" t="str">
        <f>A!BI7</f>
        <v>e10f650d-74d5-44d9-b149-24e7e19f5f87</v>
      </c>
      <c r="BK7" t="str">
        <f>A!BJ7</f>
        <v>www.sikb.nl</v>
      </c>
      <c r="BL7" t="str">
        <f>A!BK7</f>
        <v>urn:immetingen:Meetinstantie:id:7</v>
      </c>
      <c r="BM7" t="str">
        <f>A!BL7</f>
        <v>#_68f7d775-4ccd-439b-bfed-56b52eba7754</v>
      </c>
      <c r="BN7" t="str">
        <f>A!BM7</f>
        <v>TERRASCAN LIJNDEN (103126)</v>
      </c>
      <c r="BO7">
        <f>A!BN7</f>
        <v>45883</v>
      </c>
      <c r="BP7">
        <f>A!BO7</f>
        <v>45890</v>
      </c>
      <c r="BQ7" t="str">
        <f>A!BP7</f>
        <v>SGS status:Reported</v>
      </c>
      <c r="BR7" t="str">
        <f>A!BQ7</f>
        <v>urn:immetingen:LabopdrachtStatus:id:5</v>
      </c>
      <c r="BS7">
        <f>A!BR7</f>
        <v>0</v>
      </c>
      <c r="BT7">
        <f>A!BS7</f>
        <v>0</v>
      </c>
      <c r="BU7">
        <f>A!BT7</f>
        <v>0</v>
      </c>
      <c r="BV7">
        <f>A!BU7</f>
        <v>0</v>
      </c>
      <c r="BW7">
        <f>A!BV7</f>
        <v>0</v>
      </c>
      <c r="BX7">
        <f>A!BW7</f>
        <v>0</v>
      </c>
      <c r="BY7">
        <f>A!BX7</f>
        <v>0</v>
      </c>
      <c r="BZ7">
        <f>A!BY7</f>
        <v>0</v>
      </c>
      <c r="CA7">
        <f>A!BZ7</f>
        <v>0</v>
      </c>
      <c r="CB7">
        <f>A!CA7</f>
        <v>0</v>
      </c>
      <c r="CC7">
        <f>A!CB7</f>
        <v>0</v>
      </c>
      <c r="CD7">
        <f>A!CC7</f>
        <v>0</v>
      </c>
      <c r="CE7">
        <f>A!CD7</f>
        <v>0</v>
      </c>
      <c r="CF7">
        <f>A!CE7</f>
        <v>0</v>
      </c>
      <c r="CG7">
        <f>A!CF7</f>
        <v>0</v>
      </c>
      <c r="CH7">
        <f>A!CG7</f>
        <v>0</v>
      </c>
      <c r="CI7">
        <f>A!CH7</f>
        <v>0</v>
      </c>
      <c r="CJ7" t="str">
        <f>A!CI7</f>
        <v>urn:imsikb0101:Applicaties:id:16</v>
      </c>
      <c r="CK7" t="str">
        <f>A!CJ7</f>
        <v>urn:imsikb0101:DatastroomType:id:1</v>
      </c>
      <c r="CL7">
        <f>A!CK7</f>
        <v>45891</v>
      </c>
      <c r="CM7" t="str">
        <f>A!CL7</f>
        <v>SGS, Rotterdam</v>
      </c>
      <c r="CN7" t="str">
        <f>A!CM7</f>
        <v>LABRESULTAAT SGS</v>
      </c>
      <c r="CO7">
        <f>A!CN7</f>
        <v>45891</v>
      </c>
      <c r="CP7">
        <f>A!CO7</f>
        <v>0</v>
      </c>
      <c r="CQ7">
        <f>A!CO7</f>
        <v>0</v>
      </c>
      <c r="CR7" t="str">
        <f>A!CP7</f>
        <v>urn:imsikb0101:Leveranciers:id:21</v>
      </c>
      <c r="CS7" t="str">
        <f>A!CQ7</f>
        <v>14.7.0</v>
      </c>
    </row>
    <row r="8" spans="1:97" x14ac:dyDescent="0.2">
      <c r="A8" t="str">
        <f>A!A8</f>
        <v>LABRESULTAAT</v>
      </c>
      <c r="B8">
        <f>A!B8</f>
        <v>4</v>
      </c>
      <c r="C8">
        <f>A!C8</f>
        <v>0</v>
      </c>
      <c r="D8">
        <f>A!D8</f>
        <v>0</v>
      </c>
      <c r="E8">
        <f>A!E8</f>
        <v>0</v>
      </c>
      <c r="F8">
        <f>A!F8</f>
        <v>0</v>
      </c>
      <c r="G8">
        <f>A!G8</f>
        <v>0</v>
      </c>
      <c r="H8">
        <f>A!H8</f>
        <v>0</v>
      </c>
      <c r="I8">
        <f>A!I8</f>
        <v>0</v>
      </c>
      <c r="J8">
        <f>A!J8</f>
        <v>0</v>
      </c>
      <c r="K8">
        <f>A!K8</f>
        <v>0</v>
      </c>
      <c r="L8">
        <f>A!L8</f>
        <v>0</v>
      </c>
      <c r="M8">
        <f>A!M8</f>
        <v>0</v>
      </c>
      <c r="N8">
        <f>A!N8</f>
        <v>0</v>
      </c>
      <c r="O8">
        <f>A!O8</f>
        <v>0</v>
      </c>
      <c r="P8" s="23" t="str">
        <f>IF(A!P8="","",INDEX(B!$A$1:$BT$2000,MATCH(A!P8,B!$AX$1:$AX$2000,0),D!$B$5))</f>
        <v/>
      </c>
      <c r="Q8">
        <f>A!Q8</f>
        <v>0</v>
      </c>
      <c r="R8">
        <f>A!R8</f>
        <v>0</v>
      </c>
      <c r="S8">
        <f>A!S8</f>
        <v>0</v>
      </c>
      <c r="T8">
        <f>A!T8</f>
        <v>0</v>
      </c>
      <c r="U8">
        <f>A!U8</f>
        <v>0</v>
      </c>
      <c r="V8" s="23">
        <f>IF(A!V8="&lt;",1,A!V8)</f>
        <v>0</v>
      </c>
      <c r="W8">
        <f>A!W8</f>
        <v>0</v>
      </c>
      <c r="X8">
        <f>A!X8</f>
        <v>0</v>
      </c>
      <c r="Y8">
        <f>A!Y8</f>
        <v>0</v>
      </c>
      <c r="Z8" s="23">
        <f t="shared" si="0"/>
        <v>0</v>
      </c>
      <c r="AA8">
        <f>A!Z8</f>
        <v>0</v>
      </c>
      <c r="AB8">
        <f>A!AA8</f>
        <v>0</v>
      </c>
      <c r="AC8">
        <f>A!AB8</f>
        <v>0</v>
      </c>
      <c r="AD8">
        <f>A!AC8</f>
        <v>0</v>
      </c>
      <c r="AE8">
        <f>A!AD8</f>
        <v>0</v>
      </c>
      <c r="AF8">
        <f>A!AE8</f>
        <v>0</v>
      </c>
      <c r="AG8">
        <f>A!AF8</f>
        <v>0</v>
      </c>
      <c r="AH8">
        <f>A!AG8</f>
        <v>0</v>
      </c>
      <c r="AI8">
        <f>A!AH8</f>
        <v>0</v>
      </c>
      <c r="AJ8">
        <f>A!AI8</f>
        <v>0</v>
      </c>
      <c r="AK8">
        <f>A!AJ8</f>
        <v>0</v>
      </c>
      <c r="AL8">
        <f>A!AK8</f>
        <v>0</v>
      </c>
      <c r="AM8">
        <f>A!AL8</f>
        <v>0</v>
      </c>
      <c r="AN8">
        <f>A!AM8</f>
        <v>0</v>
      </c>
      <c r="AO8">
        <f>A!AN8</f>
        <v>0</v>
      </c>
      <c r="AP8">
        <f>A!AO8</f>
        <v>0</v>
      </c>
      <c r="AQ8">
        <f>A!AP8</f>
        <v>0</v>
      </c>
      <c r="AR8">
        <f>A!AQ8</f>
        <v>0</v>
      </c>
      <c r="AS8" t="str">
        <f>A!AR8</f>
        <v>_e10f650d-74d5-44d9-b149-24e7e19f5f87</v>
      </c>
      <c r="AT8">
        <f>A!AS8</f>
        <v>15</v>
      </c>
      <c r="AU8">
        <f>A!AT8</f>
        <v>15</v>
      </c>
      <c r="AV8" t="str">
        <f>A!AU8</f>
        <v>AG3</v>
      </c>
      <c r="AW8" s="23" t="str">
        <f>IF(A!AV8=0,"",A!AV8)</f>
        <v>MMA03 A05 (0-50) A10 (0-50) A11 (0-50) A12 (0-50)</v>
      </c>
      <c r="AX8" t="str">
        <f>A!AW8</f>
        <v>#_cd986ddf-af0c-4f10-8169-a1e6ec814392</v>
      </c>
      <c r="AY8" t="str">
        <f>A!AX8</f>
        <v>urn:immeringen:CertificeringsCode:id:5</v>
      </c>
      <c r="AZ8">
        <f>A!AY8</f>
        <v>45890</v>
      </c>
      <c r="BA8">
        <f>A!AZ8</f>
        <v>0</v>
      </c>
      <c r="BB8" t="str">
        <f>A!BA8</f>
        <v>urn:immetingen:LabopdrachtStatus:id:4</v>
      </c>
      <c r="BC8" t="str">
        <f>A!BB8</f>
        <v>#_6ad1fe39-0ee6-4190-bb8a-80d8ca6a8c10</v>
      </c>
      <c r="BD8">
        <f>A!BC8</f>
        <v>0</v>
      </c>
      <c r="BE8">
        <f>A!BD8</f>
        <v>14350229</v>
      </c>
      <c r="BF8">
        <f>A!BE8</f>
        <v>0</v>
      </c>
      <c r="BG8">
        <f>A!BF8</f>
        <v>103126</v>
      </c>
      <c r="BH8">
        <f>A!BG8</f>
        <v>0</v>
      </c>
      <c r="BI8">
        <f>A!BH8</f>
        <v>45891.113819444443</v>
      </c>
      <c r="BJ8" t="str">
        <f>A!BI8</f>
        <v>e10f650d-74d5-44d9-b149-24e7e19f5f87</v>
      </c>
      <c r="BK8" t="str">
        <f>A!BJ8</f>
        <v>www.sikb.nl</v>
      </c>
      <c r="BL8" t="str">
        <f>A!BK8</f>
        <v>urn:immetingen:Meetinstantie:id:7</v>
      </c>
      <c r="BM8" t="str">
        <f>A!BL8</f>
        <v>#_68f7d775-4ccd-439b-bfed-56b52eba7754</v>
      </c>
      <c r="BN8" t="str">
        <f>A!BM8</f>
        <v>TERRASCAN LIJNDEN (103126)</v>
      </c>
      <c r="BO8">
        <f>A!BN8</f>
        <v>45883</v>
      </c>
      <c r="BP8">
        <f>A!BO8</f>
        <v>45890</v>
      </c>
      <c r="BQ8" t="str">
        <f>A!BP8</f>
        <v>SGS status:Reported</v>
      </c>
      <c r="BR8" t="str">
        <f>A!BQ8</f>
        <v>urn:immetingen:LabopdrachtStatus:id:5</v>
      </c>
      <c r="BS8">
        <f>A!BR8</f>
        <v>0</v>
      </c>
      <c r="BT8">
        <f>A!BS8</f>
        <v>0</v>
      </c>
      <c r="BU8">
        <f>A!BT8</f>
        <v>0</v>
      </c>
      <c r="BV8">
        <f>A!BU8</f>
        <v>0</v>
      </c>
      <c r="BW8">
        <f>A!BV8</f>
        <v>0</v>
      </c>
      <c r="BX8">
        <f>A!BW8</f>
        <v>0</v>
      </c>
      <c r="BY8">
        <f>A!BX8</f>
        <v>0</v>
      </c>
      <c r="BZ8">
        <f>A!BY8</f>
        <v>0</v>
      </c>
      <c r="CA8">
        <f>A!BZ8</f>
        <v>0</v>
      </c>
      <c r="CB8">
        <f>A!CA8</f>
        <v>0</v>
      </c>
      <c r="CC8">
        <f>A!CB8</f>
        <v>0</v>
      </c>
      <c r="CD8">
        <f>A!CC8</f>
        <v>0</v>
      </c>
      <c r="CE8">
        <f>A!CD8</f>
        <v>0</v>
      </c>
      <c r="CF8">
        <f>A!CE8</f>
        <v>0</v>
      </c>
      <c r="CG8">
        <f>A!CF8</f>
        <v>0</v>
      </c>
      <c r="CH8">
        <f>A!CG8</f>
        <v>0</v>
      </c>
      <c r="CI8">
        <f>A!CH8</f>
        <v>0</v>
      </c>
      <c r="CJ8" t="str">
        <f>A!CI8</f>
        <v>urn:imsikb0101:Applicaties:id:16</v>
      </c>
      <c r="CK8" t="str">
        <f>A!CJ8</f>
        <v>urn:imsikb0101:DatastroomType:id:1</v>
      </c>
      <c r="CL8">
        <f>A!CK8</f>
        <v>45891</v>
      </c>
      <c r="CM8" t="str">
        <f>A!CL8</f>
        <v>SGS, Rotterdam</v>
      </c>
      <c r="CN8" t="str">
        <f>A!CM8</f>
        <v>LABRESULTAAT SGS</v>
      </c>
      <c r="CO8">
        <f>A!CN8</f>
        <v>45891</v>
      </c>
      <c r="CP8">
        <f>A!CO8</f>
        <v>0</v>
      </c>
      <c r="CQ8">
        <f>A!CO8</f>
        <v>0</v>
      </c>
      <c r="CR8" t="str">
        <f>A!CP8</f>
        <v>urn:imsikb0101:Leveranciers:id:21</v>
      </c>
      <c r="CS8" t="str">
        <f>A!CQ8</f>
        <v>14.7.0</v>
      </c>
    </row>
    <row r="9" spans="1:97" x14ac:dyDescent="0.2">
      <c r="A9" t="str">
        <f>A!A9</f>
        <v>LABRESULTAAT</v>
      </c>
      <c r="B9">
        <f>A!B9</f>
        <v>5</v>
      </c>
      <c r="C9">
        <f>A!C9</f>
        <v>0</v>
      </c>
      <c r="D9">
        <f>A!D9</f>
        <v>0</v>
      </c>
      <c r="E9">
        <f>A!E9</f>
        <v>0</v>
      </c>
      <c r="F9">
        <f>A!F9</f>
        <v>0</v>
      </c>
      <c r="G9">
        <f>A!G9</f>
        <v>0</v>
      </c>
      <c r="H9">
        <f>A!H9</f>
        <v>0</v>
      </c>
      <c r="I9">
        <f>A!I9</f>
        <v>0</v>
      </c>
      <c r="J9">
        <f>A!J9</f>
        <v>0</v>
      </c>
      <c r="K9">
        <f>A!K9</f>
        <v>0</v>
      </c>
      <c r="L9">
        <f>A!L9</f>
        <v>0</v>
      </c>
      <c r="M9">
        <f>A!M9</f>
        <v>0</v>
      </c>
      <c r="N9">
        <f>A!N9</f>
        <v>0</v>
      </c>
      <c r="O9">
        <f>A!O9</f>
        <v>0</v>
      </c>
      <c r="P9" s="23" t="str">
        <f>IF(A!P9="","",INDEX(B!$A$1:$BT$2000,MATCH(A!P9,B!$AX$1:$AX$2000,0),D!$B$5))</f>
        <v/>
      </c>
      <c r="Q9">
        <f>A!Q9</f>
        <v>0</v>
      </c>
      <c r="R9">
        <f>A!R9</f>
        <v>0</v>
      </c>
      <c r="S9">
        <f>A!S9</f>
        <v>0</v>
      </c>
      <c r="T9">
        <f>A!T9</f>
        <v>0</v>
      </c>
      <c r="U9">
        <f>A!U9</f>
        <v>0</v>
      </c>
      <c r="V9" s="23">
        <f>IF(A!V9="&lt;",1,A!V9)</f>
        <v>0</v>
      </c>
      <c r="W9">
        <f>A!W9</f>
        <v>0</v>
      </c>
      <c r="X9">
        <f>A!X9</f>
        <v>0</v>
      </c>
      <c r="Y9">
        <f>A!Y9</f>
        <v>0</v>
      </c>
      <c r="Z9" s="23">
        <f t="shared" si="0"/>
        <v>0</v>
      </c>
      <c r="AA9">
        <f>A!Z9</f>
        <v>0</v>
      </c>
      <c r="AB9">
        <f>A!AA9</f>
        <v>0</v>
      </c>
      <c r="AC9">
        <f>A!AB9</f>
        <v>0</v>
      </c>
      <c r="AD9">
        <f>A!AC9</f>
        <v>0</v>
      </c>
      <c r="AE9">
        <f>A!AD9</f>
        <v>0</v>
      </c>
      <c r="AF9">
        <f>A!AE9</f>
        <v>0</v>
      </c>
      <c r="AG9">
        <f>A!AF9</f>
        <v>0</v>
      </c>
      <c r="AH9">
        <f>A!AG9</f>
        <v>0</v>
      </c>
      <c r="AI9">
        <f>A!AH9</f>
        <v>0</v>
      </c>
      <c r="AJ9">
        <f>A!AI9</f>
        <v>0</v>
      </c>
      <c r="AK9">
        <f>A!AJ9</f>
        <v>0</v>
      </c>
      <c r="AL9">
        <f>A!AK9</f>
        <v>0</v>
      </c>
      <c r="AM9">
        <f>A!AL9</f>
        <v>0</v>
      </c>
      <c r="AN9">
        <f>A!AM9</f>
        <v>0</v>
      </c>
      <c r="AO9">
        <f>A!AN9</f>
        <v>0</v>
      </c>
      <c r="AP9">
        <f>A!AO9</f>
        <v>0</v>
      </c>
      <c r="AQ9">
        <f>A!AP9</f>
        <v>0</v>
      </c>
      <c r="AR9">
        <f>A!AQ9</f>
        <v>0</v>
      </c>
      <c r="AS9">
        <f>A!AR9</f>
        <v>0</v>
      </c>
      <c r="AT9">
        <f>A!AS9</f>
        <v>0</v>
      </c>
      <c r="AU9">
        <f>A!AT9</f>
        <v>0</v>
      </c>
      <c r="AV9">
        <f>A!AU9</f>
        <v>0</v>
      </c>
      <c r="AW9" s="23" t="str">
        <f>IF(A!AV9=0,"",A!AV9)</f>
        <v/>
      </c>
      <c r="AX9">
        <f>A!AW9</f>
        <v>0</v>
      </c>
      <c r="AY9">
        <f>A!AX9</f>
        <v>0</v>
      </c>
      <c r="AZ9">
        <f>A!AY9</f>
        <v>0</v>
      </c>
      <c r="BA9">
        <f>A!AZ9</f>
        <v>0</v>
      </c>
      <c r="BB9">
        <f>A!BA9</f>
        <v>0</v>
      </c>
      <c r="BC9">
        <f>A!BB9</f>
        <v>0</v>
      </c>
      <c r="BD9">
        <f>A!BC9</f>
        <v>0</v>
      </c>
      <c r="BE9">
        <f>A!BD9</f>
        <v>0</v>
      </c>
      <c r="BF9">
        <f>A!BE9</f>
        <v>0</v>
      </c>
      <c r="BG9">
        <f>A!BF9</f>
        <v>0</v>
      </c>
      <c r="BH9">
        <f>A!BG9</f>
        <v>0</v>
      </c>
      <c r="BI9">
        <f>A!BH9</f>
        <v>0</v>
      </c>
      <c r="BJ9">
        <f>A!BI9</f>
        <v>0</v>
      </c>
      <c r="BK9">
        <f>A!BJ9</f>
        <v>0</v>
      </c>
      <c r="BL9">
        <f>A!BK9</f>
        <v>0</v>
      </c>
      <c r="BM9">
        <f>A!BL9</f>
        <v>0</v>
      </c>
      <c r="BN9">
        <f>A!BM9</f>
        <v>0</v>
      </c>
      <c r="BO9">
        <f>A!BN9</f>
        <v>0</v>
      </c>
      <c r="BP9">
        <f>A!BO9</f>
        <v>0</v>
      </c>
      <c r="BQ9">
        <f>A!BP9</f>
        <v>0</v>
      </c>
      <c r="BR9">
        <f>A!BQ9</f>
        <v>0</v>
      </c>
      <c r="BS9">
        <f>A!BR9</f>
        <v>0</v>
      </c>
      <c r="BT9">
        <f>A!BS9</f>
        <v>0</v>
      </c>
      <c r="BU9">
        <f>A!BT9</f>
        <v>0</v>
      </c>
      <c r="BV9">
        <f>A!BU9</f>
        <v>0</v>
      </c>
      <c r="BW9">
        <f>A!BV9</f>
        <v>0</v>
      </c>
      <c r="BX9" t="str">
        <f>A!BW9</f>
        <v>_856e72ef-38db-4987-911a-8b7af9ca35c3</v>
      </c>
      <c r="BY9" t="str">
        <f>A!BX9</f>
        <v>856e72ef-38db-4987-911a-8b7af9ca35c3</v>
      </c>
      <c r="BZ9" t="str">
        <f>A!BY9</f>
        <v>SIKB</v>
      </c>
      <c r="CA9" t="str">
        <f>A!BZ9</f>
        <v>MMA01 A01 (0-50) A03 (0-50) A08 (0-50) A09 (0-50)</v>
      </c>
      <c r="CB9">
        <f>A!CA9</f>
        <v>45883</v>
      </c>
      <c r="CC9" t="str">
        <f>A!CB9</f>
        <v>#_6ad1fe39-0ee6-4190-bb8a-80d8ca6a8c10</v>
      </c>
      <c r="CD9" t="str">
        <f>A!CC9</f>
        <v>#_db47fa11-2d33-4b30-ae4c-1d02dfe01935</v>
      </c>
      <c r="CE9">
        <f>A!CD9</f>
        <v>0</v>
      </c>
      <c r="CF9" t="str">
        <f>A!CE9</f>
        <v>urn:immetingen:compartiment:id:1</v>
      </c>
      <c r="CG9" t="str">
        <f>A!CF9</f>
        <v>_TI-65798780</v>
      </c>
      <c r="CH9">
        <f>A!CG9</f>
        <v>45881</v>
      </c>
      <c r="CI9" t="str">
        <f>A!CH9</f>
        <v>urn:immetingen:monstertype:id:10</v>
      </c>
      <c r="CJ9" t="str">
        <f>A!CI9</f>
        <v>urn:imsikb0101:Applicaties:id:16</v>
      </c>
      <c r="CK9" t="str">
        <f>A!CJ9</f>
        <v>urn:imsikb0101:DatastroomType:id:1</v>
      </c>
      <c r="CL9">
        <f>A!CK9</f>
        <v>45891</v>
      </c>
      <c r="CM9" t="str">
        <f>A!CL9</f>
        <v>SGS, Rotterdam</v>
      </c>
      <c r="CN9" t="str">
        <f>A!CM9</f>
        <v>LABRESULTAAT SGS</v>
      </c>
      <c r="CO9">
        <f>A!CN9</f>
        <v>45891</v>
      </c>
      <c r="CP9">
        <f>A!CO9</f>
        <v>0</v>
      </c>
      <c r="CQ9">
        <f>A!CO9</f>
        <v>0</v>
      </c>
      <c r="CR9" t="str">
        <f>A!CP9</f>
        <v>urn:imsikb0101:Leveranciers:id:21</v>
      </c>
      <c r="CS9" t="str">
        <f>A!CQ9</f>
        <v>14.7.0</v>
      </c>
    </row>
    <row r="10" spans="1:97" x14ac:dyDescent="0.2">
      <c r="A10" t="str">
        <f>A!A10</f>
        <v>LABRESULTAAT</v>
      </c>
      <c r="B10">
        <f>A!B10</f>
        <v>5</v>
      </c>
      <c r="C10">
        <f>A!C10</f>
        <v>0</v>
      </c>
      <c r="D10">
        <f>A!D10</f>
        <v>0</v>
      </c>
      <c r="E10">
        <f>A!E10</f>
        <v>0</v>
      </c>
      <c r="F10">
        <f>A!F10</f>
        <v>0</v>
      </c>
      <c r="G10">
        <f>A!G10</f>
        <v>0</v>
      </c>
      <c r="H10">
        <f>A!H10</f>
        <v>0</v>
      </c>
      <c r="I10">
        <f>A!I10</f>
        <v>0</v>
      </c>
      <c r="J10">
        <f>A!J10</f>
        <v>0</v>
      </c>
      <c r="K10">
        <f>A!K10</f>
        <v>0</v>
      </c>
      <c r="L10">
        <f>A!L10</f>
        <v>0</v>
      </c>
      <c r="M10">
        <f>A!M10</f>
        <v>0</v>
      </c>
      <c r="N10">
        <f>A!N10</f>
        <v>0</v>
      </c>
      <c r="O10">
        <f>A!O10</f>
        <v>0</v>
      </c>
      <c r="P10" s="23" t="str">
        <f>IF(A!P10="","",INDEX(B!$A$1:$BT$2000,MATCH(A!P10,B!$AX$1:$AX$2000,0),D!$B$5))</f>
        <v/>
      </c>
      <c r="Q10">
        <f>A!Q10</f>
        <v>0</v>
      </c>
      <c r="R10">
        <f>A!R10</f>
        <v>0</v>
      </c>
      <c r="S10">
        <f>A!S10</f>
        <v>0</v>
      </c>
      <c r="T10">
        <f>A!T10</f>
        <v>0</v>
      </c>
      <c r="U10">
        <f>A!U10</f>
        <v>0</v>
      </c>
      <c r="V10" s="23">
        <f>IF(A!V10="&lt;",1,A!V10)</f>
        <v>0</v>
      </c>
      <c r="W10">
        <f>A!W10</f>
        <v>0</v>
      </c>
      <c r="X10">
        <f>A!X10</f>
        <v>0</v>
      </c>
      <c r="Y10">
        <f>A!Y10</f>
        <v>0</v>
      </c>
      <c r="Z10" s="23">
        <f t="shared" si="0"/>
        <v>0</v>
      </c>
      <c r="AA10">
        <f>A!Z10</f>
        <v>0</v>
      </c>
      <c r="AB10">
        <f>A!AA10</f>
        <v>0</v>
      </c>
      <c r="AC10">
        <f>A!AB10</f>
        <v>0</v>
      </c>
      <c r="AD10">
        <f>A!AC10</f>
        <v>0</v>
      </c>
      <c r="AE10">
        <f>A!AD10</f>
        <v>0</v>
      </c>
      <c r="AF10">
        <f>A!AE10</f>
        <v>0</v>
      </c>
      <c r="AG10">
        <f>A!AF10</f>
        <v>0</v>
      </c>
      <c r="AH10">
        <f>A!AG10</f>
        <v>0</v>
      </c>
      <c r="AI10">
        <f>A!AH10</f>
        <v>0</v>
      </c>
      <c r="AJ10">
        <f>A!AI10</f>
        <v>0</v>
      </c>
      <c r="AK10">
        <f>A!AJ10</f>
        <v>0</v>
      </c>
      <c r="AL10">
        <f>A!AK10</f>
        <v>0</v>
      </c>
      <c r="AM10">
        <f>A!AL10</f>
        <v>0</v>
      </c>
      <c r="AN10">
        <f>A!AM10</f>
        <v>0</v>
      </c>
      <c r="AO10">
        <f>A!AN10</f>
        <v>0</v>
      </c>
      <c r="AP10">
        <f>A!AO10</f>
        <v>0</v>
      </c>
      <c r="AQ10">
        <f>A!AP10</f>
        <v>0</v>
      </c>
      <c r="AR10">
        <f>A!AQ10</f>
        <v>0</v>
      </c>
      <c r="AS10">
        <f>A!AR10</f>
        <v>0</v>
      </c>
      <c r="AT10">
        <f>A!AS10</f>
        <v>0</v>
      </c>
      <c r="AU10">
        <f>A!AT10</f>
        <v>0</v>
      </c>
      <c r="AV10">
        <f>A!AU10</f>
        <v>0</v>
      </c>
      <c r="AW10" s="23" t="str">
        <f>IF(A!AV10=0,"",A!AV10)</f>
        <v/>
      </c>
      <c r="AX10">
        <f>A!AW10</f>
        <v>0</v>
      </c>
      <c r="AY10">
        <f>A!AX10</f>
        <v>0</v>
      </c>
      <c r="AZ10">
        <f>A!AY10</f>
        <v>0</v>
      </c>
      <c r="BA10">
        <f>A!AZ10</f>
        <v>0</v>
      </c>
      <c r="BB10">
        <f>A!BA10</f>
        <v>0</v>
      </c>
      <c r="BC10">
        <f>A!BB10</f>
        <v>0</v>
      </c>
      <c r="BD10">
        <f>A!BC10</f>
        <v>0</v>
      </c>
      <c r="BE10">
        <f>A!BD10</f>
        <v>0</v>
      </c>
      <c r="BF10">
        <f>A!BE10</f>
        <v>0</v>
      </c>
      <c r="BG10">
        <f>A!BF10</f>
        <v>0</v>
      </c>
      <c r="BH10">
        <f>A!BG10</f>
        <v>0</v>
      </c>
      <c r="BI10">
        <f>A!BH10</f>
        <v>0</v>
      </c>
      <c r="BJ10">
        <f>A!BI10</f>
        <v>0</v>
      </c>
      <c r="BK10">
        <f>A!BJ10</f>
        <v>0</v>
      </c>
      <c r="BL10">
        <f>A!BK10</f>
        <v>0</v>
      </c>
      <c r="BM10">
        <f>A!BL10</f>
        <v>0</v>
      </c>
      <c r="BN10">
        <f>A!BM10</f>
        <v>0</v>
      </c>
      <c r="BO10">
        <f>A!BN10</f>
        <v>0</v>
      </c>
      <c r="BP10">
        <f>A!BO10</f>
        <v>0</v>
      </c>
      <c r="BQ10">
        <f>A!BP10</f>
        <v>0</v>
      </c>
      <c r="BR10">
        <f>A!BQ10</f>
        <v>0</v>
      </c>
      <c r="BS10">
        <f>A!BR10</f>
        <v>0</v>
      </c>
      <c r="BT10">
        <f>A!BS10</f>
        <v>0</v>
      </c>
      <c r="BU10">
        <f>A!BT10</f>
        <v>0</v>
      </c>
      <c r="BV10">
        <f>A!BU10</f>
        <v>0</v>
      </c>
      <c r="BW10">
        <f>A!BV10</f>
        <v>0</v>
      </c>
      <c r="BX10" t="str">
        <f>A!BW10</f>
        <v>_856e72ef-38db-4987-911a-8b7af9ca35c3</v>
      </c>
      <c r="BY10" t="str">
        <f>A!BX10</f>
        <v>856e72ef-38db-4987-911a-8b7af9ca35c3</v>
      </c>
      <c r="BZ10" t="str">
        <f>A!BY10</f>
        <v>SIKB</v>
      </c>
      <c r="CA10" t="str">
        <f>A!BZ10</f>
        <v>MMA01 A01 (0-50) A03 (0-50) A08 (0-50) A09 (0-50)</v>
      </c>
      <c r="CB10">
        <f>A!CA10</f>
        <v>45883</v>
      </c>
      <c r="CC10" t="str">
        <f>A!CB10</f>
        <v>#_6ad1fe39-0ee6-4190-bb8a-80d8ca6a8c10</v>
      </c>
      <c r="CD10" t="str">
        <f>A!CC10</f>
        <v>#_18f98233-d542-4b0f-8964-132a2820cf51</v>
      </c>
      <c r="CE10">
        <f>A!CD10</f>
        <v>0</v>
      </c>
      <c r="CF10" t="str">
        <f>A!CE10</f>
        <v>urn:immetingen:compartiment:id:1</v>
      </c>
      <c r="CG10" t="str">
        <f>A!CF10</f>
        <v>_TI-65798780</v>
      </c>
      <c r="CH10">
        <f>A!CG10</f>
        <v>45881</v>
      </c>
      <c r="CI10" t="str">
        <f>A!CH10</f>
        <v>urn:immetingen:monstertype:id:10</v>
      </c>
      <c r="CJ10" t="str">
        <f>A!CI10</f>
        <v>urn:imsikb0101:Applicaties:id:16</v>
      </c>
      <c r="CK10" t="str">
        <f>A!CJ10</f>
        <v>urn:imsikb0101:DatastroomType:id:1</v>
      </c>
      <c r="CL10">
        <f>A!CK10</f>
        <v>45891</v>
      </c>
      <c r="CM10" t="str">
        <f>A!CL10</f>
        <v>SGS, Rotterdam</v>
      </c>
      <c r="CN10" t="str">
        <f>A!CM10</f>
        <v>LABRESULTAAT SGS</v>
      </c>
      <c r="CO10">
        <f>A!CN10</f>
        <v>45891</v>
      </c>
      <c r="CP10">
        <f>A!CO10</f>
        <v>0</v>
      </c>
      <c r="CQ10">
        <f>A!CO10</f>
        <v>0</v>
      </c>
      <c r="CR10" t="str">
        <f>A!CP10</f>
        <v>urn:imsikb0101:Leveranciers:id:21</v>
      </c>
      <c r="CS10" t="str">
        <f>A!CQ10</f>
        <v>14.7.0</v>
      </c>
    </row>
    <row r="11" spans="1:97" x14ac:dyDescent="0.2">
      <c r="A11" t="str">
        <f>A!A11</f>
        <v>LABRESULTAAT</v>
      </c>
      <c r="B11">
        <f>A!B11</f>
        <v>5</v>
      </c>
      <c r="C11">
        <f>A!C11</f>
        <v>0</v>
      </c>
      <c r="D11">
        <f>A!D11</f>
        <v>0</v>
      </c>
      <c r="E11">
        <f>A!E11</f>
        <v>0</v>
      </c>
      <c r="F11">
        <f>A!F11</f>
        <v>0</v>
      </c>
      <c r="G11">
        <f>A!G11</f>
        <v>0</v>
      </c>
      <c r="H11">
        <f>A!H11</f>
        <v>0</v>
      </c>
      <c r="I11">
        <f>A!I11</f>
        <v>0</v>
      </c>
      <c r="J11">
        <f>A!J11</f>
        <v>0</v>
      </c>
      <c r="K11">
        <f>A!K11</f>
        <v>0</v>
      </c>
      <c r="L11">
        <f>A!L11</f>
        <v>0</v>
      </c>
      <c r="M11">
        <f>A!M11</f>
        <v>0</v>
      </c>
      <c r="N11">
        <f>A!N11</f>
        <v>0</v>
      </c>
      <c r="O11">
        <f>A!O11</f>
        <v>0</v>
      </c>
      <c r="P11" s="23" t="str">
        <f>IF(A!P11="","",INDEX(B!$A$1:$BT$2000,MATCH(A!P11,B!$AX$1:$AX$2000,0),D!$B$5))</f>
        <v/>
      </c>
      <c r="Q11">
        <f>A!Q11</f>
        <v>0</v>
      </c>
      <c r="R11">
        <f>A!R11</f>
        <v>0</v>
      </c>
      <c r="S11">
        <f>A!S11</f>
        <v>0</v>
      </c>
      <c r="T11">
        <f>A!T11</f>
        <v>0</v>
      </c>
      <c r="U11">
        <f>A!U11</f>
        <v>0</v>
      </c>
      <c r="V11" s="23">
        <f>IF(A!V11="&lt;",1,A!V11)</f>
        <v>0</v>
      </c>
      <c r="W11">
        <f>A!W11</f>
        <v>0</v>
      </c>
      <c r="X11">
        <f>A!X11</f>
        <v>0</v>
      </c>
      <c r="Y11">
        <f>A!Y11</f>
        <v>0</v>
      </c>
      <c r="Z11" s="23">
        <f t="shared" si="0"/>
        <v>0</v>
      </c>
      <c r="AA11">
        <f>A!Z11</f>
        <v>0</v>
      </c>
      <c r="AB11">
        <f>A!AA11</f>
        <v>0</v>
      </c>
      <c r="AC11">
        <f>A!AB11</f>
        <v>0</v>
      </c>
      <c r="AD11">
        <f>A!AC11</f>
        <v>0</v>
      </c>
      <c r="AE11">
        <f>A!AD11</f>
        <v>0</v>
      </c>
      <c r="AF11">
        <f>A!AE11</f>
        <v>0</v>
      </c>
      <c r="AG11">
        <f>A!AF11</f>
        <v>0</v>
      </c>
      <c r="AH11">
        <f>A!AG11</f>
        <v>0</v>
      </c>
      <c r="AI11">
        <f>A!AH11</f>
        <v>0</v>
      </c>
      <c r="AJ11">
        <f>A!AI11</f>
        <v>0</v>
      </c>
      <c r="AK11">
        <f>A!AJ11</f>
        <v>0</v>
      </c>
      <c r="AL11">
        <f>A!AK11</f>
        <v>0</v>
      </c>
      <c r="AM11">
        <f>A!AL11</f>
        <v>0</v>
      </c>
      <c r="AN11">
        <f>A!AM11</f>
        <v>0</v>
      </c>
      <c r="AO11">
        <f>A!AN11</f>
        <v>0</v>
      </c>
      <c r="AP11">
        <f>A!AO11</f>
        <v>0</v>
      </c>
      <c r="AQ11">
        <f>A!AP11</f>
        <v>0</v>
      </c>
      <c r="AR11">
        <f>A!AQ11</f>
        <v>0</v>
      </c>
      <c r="AS11">
        <f>A!AR11</f>
        <v>0</v>
      </c>
      <c r="AT11">
        <f>A!AS11</f>
        <v>0</v>
      </c>
      <c r="AU11">
        <f>A!AT11</f>
        <v>0</v>
      </c>
      <c r="AV11">
        <f>A!AU11</f>
        <v>0</v>
      </c>
      <c r="AW11" s="23" t="str">
        <f>IF(A!AV11=0,"",A!AV11)</f>
        <v/>
      </c>
      <c r="AX11">
        <f>A!AW11</f>
        <v>0</v>
      </c>
      <c r="AY11">
        <f>A!AX11</f>
        <v>0</v>
      </c>
      <c r="AZ11">
        <f>A!AY11</f>
        <v>0</v>
      </c>
      <c r="BA11">
        <f>A!AZ11</f>
        <v>0</v>
      </c>
      <c r="BB11">
        <f>A!BA11</f>
        <v>0</v>
      </c>
      <c r="BC11">
        <f>A!BB11</f>
        <v>0</v>
      </c>
      <c r="BD11">
        <f>A!BC11</f>
        <v>0</v>
      </c>
      <c r="BE11">
        <f>A!BD11</f>
        <v>0</v>
      </c>
      <c r="BF11">
        <f>A!BE11</f>
        <v>0</v>
      </c>
      <c r="BG11">
        <f>A!BF11</f>
        <v>0</v>
      </c>
      <c r="BH11">
        <f>A!BG11</f>
        <v>0</v>
      </c>
      <c r="BI11">
        <f>A!BH11</f>
        <v>0</v>
      </c>
      <c r="BJ11">
        <f>A!BI11</f>
        <v>0</v>
      </c>
      <c r="BK11">
        <f>A!BJ11</f>
        <v>0</v>
      </c>
      <c r="BL11">
        <f>A!BK11</f>
        <v>0</v>
      </c>
      <c r="BM11">
        <f>A!BL11</f>
        <v>0</v>
      </c>
      <c r="BN11">
        <f>A!BM11</f>
        <v>0</v>
      </c>
      <c r="BO11">
        <f>A!BN11</f>
        <v>0</v>
      </c>
      <c r="BP11">
        <f>A!BO11</f>
        <v>0</v>
      </c>
      <c r="BQ11">
        <f>A!BP11</f>
        <v>0</v>
      </c>
      <c r="BR11">
        <f>A!BQ11</f>
        <v>0</v>
      </c>
      <c r="BS11">
        <f>A!BR11</f>
        <v>0</v>
      </c>
      <c r="BT11">
        <f>A!BS11</f>
        <v>0</v>
      </c>
      <c r="BU11">
        <f>A!BT11</f>
        <v>0</v>
      </c>
      <c r="BV11">
        <f>A!BU11</f>
        <v>0</v>
      </c>
      <c r="BW11">
        <f>A!BV11</f>
        <v>0</v>
      </c>
      <c r="BX11" t="str">
        <f>A!BW11</f>
        <v>_856e72ef-38db-4987-911a-8b7af9ca35c3</v>
      </c>
      <c r="BY11" t="str">
        <f>A!BX11</f>
        <v>856e72ef-38db-4987-911a-8b7af9ca35c3</v>
      </c>
      <c r="BZ11" t="str">
        <f>A!BY11</f>
        <v>SIKB</v>
      </c>
      <c r="CA11" t="str">
        <f>A!BZ11</f>
        <v>MMA01 A01 (0-50) A03 (0-50) A08 (0-50) A09 (0-50)</v>
      </c>
      <c r="CB11">
        <f>A!CA11</f>
        <v>45883</v>
      </c>
      <c r="CC11" t="str">
        <f>A!CB11</f>
        <v>#_6ad1fe39-0ee6-4190-bb8a-80d8ca6a8c10</v>
      </c>
      <c r="CD11" t="str">
        <f>A!CC11</f>
        <v>#_f1e94f48-0388-4345-a313-f07d09c43091</v>
      </c>
      <c r="CE11">
        <f>A!CD11</f>
        <v>0</v>
      </c>
      <c r="CF11" t="str">
        <f>A!CE11</f>
        <v>urn:immetingen:compartiment:id:1</v>
      </c>
      <c r="CG11" t="str">
        <f>A!CF11</f>
        <v>_TI-65798780</v>
      </c>
      <c r="CH11">
        <f>A!CG11</f>
        <v>45881</v>
      </c>
      <c r="CI11" t="str">
        <f>A!CH11</f>
        <v>urn:immetingen:monstertype:id:10</v>
      </c>
      <c r="CJ11" t="str">
        <f>A!CI11</f>
        <v>urn:imsikb0101:Applicaties:id:16</v>
      </c>
      <c r="CK11" t="str">
        <f>A!CJ11</f>
        <v>urn:imsikb0101:DatastroomType:id:1</v>
      </c>
      <c r="CL11">
        <f>A!CK11</f>
        <v>45891</v>
      </c>
      <c r="CM11" t="str">
        <f>A!CL11</f>
        <v>SGS, Rotterdam</v>
      </c>
      <c r="CN11" t="str">
        <f>A!CM11</f>
        <v>LABRESULTAAT SGS</v>
      </c>
      <c r="CO11">
        <f>A!CN11</f>
        <v>45891</v>
      </c>
      <c r="CP11">
        <f>A!CO11</f>
        <v>0</v>
      </c>
      <c r="CQ11">
        <f>A!CO11</f>
        <v>0</v>
      </c>
      <c r="CR11" t="str">
        <f>A!CP11</f>
        <v>urn:imsikb0101:Leveranciers:id:21</v>
      </c>
      <c r="CS11" t="str">
        <f>A!CQ11</f>
        <v>14.7.0</v>
      </c>
    </row>
    <row r="12" spans="1:97" x14ac:dyDescent="0.2">
      <c r="A12" t="str">
        <f>A!A12</f>
        <v>LABRESULTAAT</v>
      </c>
      <c r="B12">
        <f>A!B12</f>
        <v>5</v>
      </c>
      <c r="C12">
        <f>A!C12</f>
        <v>0</v>
      </c>
      <c r="D12">
        <f>A!D12</f>
        <v>0</v>
      </c>
      <c r="E12">
        <f>A!E12</f>
        <v>0</v>
      </c>
      <c r="F12">
        <f>A!F12</f>
        <v>0</v>
      </c>
      <c r="G12">
        <f>A!G12</f>
        <v>0</v>
      </c>
      <c r="H12">
        <f>A!H12</f>
        <v>0</v>
      </c>
      <c r="I12">
        <f>A!I12</f>
        <v>0</v>
      </c>
      <c r="J12">
        <f>A!J12</f>
        <v>0</v>
      </c>
      <c r="K12">
        <f>A!K12</f>
        <v>0</v>
      </c>
      <c r="L12">
        <f>A!L12</f>
        <v>0</v>
      </c>
      <c r="M12">
        <f>A!M12</f>
        <v>0</v>
      </c>
      <c r="N12">
        <f>A!N12</f>
        <v>0</v>
      </c>
      <c r="O12">
        <f>A!O12</f>
        <v>0</v>
      </c>
      <c r="P12" s="23" t="str">
        <f>IF(A!P12="","",INDEX(B!$A$1:$BT$2000,MATCH(A!P12,B!$AX$1:$AX$2000,0),D!$B$5))</f>
        <v/>
      </c>
      <c r="Q12">
        <f>A!Q12</f>
        <v>0</v>
      </c>
      <c r="R12">
        <f>A!R12</f>
        <v>0</v>
      </c>
      <c r="S12">
        <f>A!S12</f>
        <v>0</v>
      </c>
      <c r="T12">
        <f>A!T12</f>
        <v>0</v>
      </c>
      <c r="U12">
        <f>A!U12</f>
        <v>0</v>
      </c>
      <c r="V12" s="23">
        <f>IF(A!V12="&lt;",1,A!V12)</f>
        <v>0</v>
      </c>
      <c r="W12">
        <f>A!W12</f>
        <v>0</v>
      </c>
      <c r="X12">
        <f>A!X12</f>
        <v>0</v>
      </c>
      <c r="Y12">
        <f>A!Y12</f>
        <v>0</v>
      </c>
      <c r="Z12" s="23">
        <f t="shared" si="0"/>
        <v>0</v>
      </c>
      <c r="AA12">
        <f>A!Z12</f>
        <v>0</v>
      </c>
      <c r="AB12">
        <f>A!AA12</f>
        <v>0</v>
      </c>
      <c r="AC12">
        <f>A!AB12</f>
        <v>0</v>
      </c>
      <c r="AD12">
        <f>A!AC12</f>
        <v>0</v>
      </c>
      <c r="AE12">
        <f>A!AD12</f>
        <v>0</v>
      </c>
      <c r="AF12">
        <f>A!AE12</f>
        <v>0</v>
      </c>
      <c r="AG12">
        <f>A!AF12</f>
        <v>0</v>
      </c>
      <c r="AH12">
        <f>A!AG12</f>
        <v>0</v>
      </c>
      <c r="AI12">
        <f>A!AH12</f>
        <v>0</v>
      </c>
      <c r="AJ12">
        <f>A!AI12</f>
        <v>0</v>
      </c>
      <c r="AK12">
        <f>A!AJ12</f>
        <v>0</v>
      </c>
      <c r="AL12">
        <f>A!AK12</f>
        <v>0</v>
      </c>
      <c r="AM12">
        <f>A!AL12</f>
        <v>0</v>
      </c>
      <c r="AN12">
        <f>A!AM12</f>
        <v>0</v>
      </c>
      <c r="AO12">
        <f>A!AN12</f>
        <v>0</v>
      </c>
      <c r="AP12">
        <f>A!AO12</f>
        <v>0</v>
      </c>
      <c r="AQ12">
        <f>A!AP12</f>
        <v>0</v>
      </c>
      <c r="AR12">
        <f>A!AQ12</f>
        <v>0</v>
      </c>
      <c r="AS12">
        <f>A!AR12</f>
        <v>0</v>
      </c>
      <c r="AT12">
        <f>A!AS12</f>
        <v>0</v>
      </c>
      <c r="AU12">
        <f>A!AT12</f>
        <v>0</v>
      </c>
      <c r="AV12">
        <f>A!AU12</f>
        <v>0</v>
      </c>
      <c r="AW12" s="23" t="str">
        <f>IF(A!AV12=0,"",A!AV12)</f>
        <v/>
      </c>
      <c r="AX12">
        <f>A!AW12</f>
        <v>0</v>
      </c>
      <c r="AY12">
        <f>A!AX12</f>
        <v>0</v>
      </c>
      <c r="AZ12">
        <f>A!AY12</f>
        <v>0</v>
      </c>
      <c r="BA12">
        <f>A!AZ12</f>
        <v>0</v>
      </c>
      <c r="BB12">
        <f>A!BA12</f>
        <v>0</v>
      </c>
      <c r="BC12">
        <f>A!BB12</f>
        <v>0</v>
      </c>
      <c r="BD12">
        <f>A!BC12</f>
        <v>0</v>
      </c>
      <c r="BE12">
        <f>A!BD12</f>
        <v>0</v>
      </c>
      <c r="BF12">
        <f>A!BE12</f>
        <v>0</v>
      </c>
      <c r="BG12">
        <f>A!BF12</f>
        <v>0</v>
      </c>
      <c r="BH12">
        <f>A!BG12</f>
        <v>0</v>
      </c>
      <c r="BI12">
        <f>A!BH12</f>
        <v>0</v>
      </c>
      <c r="BJ12">
        <f>A!BI12</f>
        <v>0</v>
      </c>
      <c r="BK12">
        <f>A!BJ12</f>
        <v>0</v>
      </c>
      <c r="BL12">
        <f>A!BK12</f>
        <v>0</v>
      </c>
      <c r="BM12">
        <f>A!BL12</f>
        <v>0</v>
      </c>
      <c r="BN12">
        <f>A!BM12</f>
        <v>0</v>
      </c>
      <c r="BO12">
        <f>A!BN12</f>
        <v>0</v>
      </c>
      <c r="BP12">
        <f>A!BO12</f>
        <v>0</v>
      </c>
      <c r="BQ12">
        <f>A!BP12</f>
        <v>0</v>
      </c>
      <c r="BR12">
        <f>A!BQ12</f>
        <v>0</v>
      </c>
      <c r="BS12">
        <f>A!BR12</f>
        <v>0</v>
      </c>
      <c r="BT12">
        <f>A!BS12</f>
        <v>0</v>
      </c>
      <c r="BU12">
        <f>A!BT12</f>
        <v>0</v>
      </c>
      <c r="BV12">
        <f>A!BU12</f>
        <v>0</v>
      </c>
      <c r="BW12">
        <f>A!BV12</f>
        <v>0</v>
      </c>
      <c r="BX12" t="str">
        <f>A!BW12</f>
        <v>_856e72ef-38db-4987-911a-8b7af9ca35c3</v>
      </c>
      <c r="BY12" t="str">
        <f>A!BX12</f>
        <v>856e72ef-38db-4987-911a-8b7af9ca35c3</v>
      </c>
      <c r="BZ12" t="str">
        <f>A!BY12</f>
        <v>SIKB</v>
      </c>
      <c r="CA12" t="str">
        <f>A!BZ12</f>
        <v>MMA01 A01 (0-50) A03 (0-50) A08 (0-50) A09 (0-50)</v>
      </c>
      <c r="CB12">
        <f>A!CA12</f>
        <v>45883</v>
      </c>
      <c r="CC12" t="str">
        <f>A!CB12</f>
        <v>#_6ad1fe39-0ee6-4190-bb8a-80d8ca6a8c10</v>
      </c>
      <c r="CD12" t="str">
        <f>A!CC12</f>
        <v>#_19c321c6-30bd-4ac8-8e50-0fa59db78670</v>
      </c>
      <c r="CE12">
        <f>A!CD12</f>
        <v>0</v>
      </c>
      <c r="CF12" t="str">
        <f>A!CE12</f>
        <v>urn:immetingen:compartiment:id:1</v>
      </c>
      <c r="CG12" t="str">
        <f>A!CF12</f>
        <v>_TI-65798780</v>
      </c>
      <c r="CH12">
        <f>A!CG12</f>
        <v>45881</v>
      </c>
      <c r="CI12" t="str">
        <f>A!CH12</f>
        <v>urn:immetingen:monstertype:id:10</v>
      </c>
      <c r="CJ12" t="str">
        <f>A!CI12</f>
        <v>urn:imsikb0101:Applicaties:id:16</v>
      </c>
      <c r="CK12" t="str">
        <f>A!CJ12</f>
        <v>urn:imsikb0101:DatastroomType:id:1</v>
      </c>
      <c r="CL12">
        <f>A!CK12</f>
        <v>45891</v>
      </c>
      <c r="CM12" t="str">
        <f>A!CL12</f>
        <v>SGS, Rotterdam</v>
      </c>
      <c r="CN12" t="str">
        <f>A!CM12</f>
        <v>LABRESULTAAT SGS</v>
      </c>
      <c r="CO12">
        <f>A!CN12</f>
        <v>45891</v>
      </c>
      <c r="CP12">
        <f>A!CO12</f>
        <v>0</v>
      </c>
      <c r="CQ12">
        <f>A!CO12</f>
        <v>0</v>
      </c>
      <c r="CR12" t="str">
        <f>A!CP12</f>
        <v>urn:imsikb0101:Leveranciers:id:21</v>
      </c>
      <c r="CS12" t="str">
        <f>A!CQ12</f>
        <v>14.7.0</v>
      </c>
    </row>
    <row r="13" spans="1:97" x14ac:dyDescent="0.2">
      <c r="A13" t="str">
        <f>A!A13</f>
        <v>LABRESULTAAT</v>
      </c>
      <c r="B13">
        <f>A!B13</f>
        <v>5</v>
      </c>
      <c r="C13">
        <f>A!C13</f>
        <v>0</v>
      </c>
      <c r="D13">
        <f>A!D13</f>
        <v>0</v>
      </c>
      <c r="E13">
        <f>A!E13</f>
        <v>0</v>
      </c>
      <c r="F13">
        <f>A!F13</f>
        <v>0</v>
      </c>
      <c r="G13">
        <f>A!G13</f>
        <v>0</v>
      </c>
      <c r="H13">
        <f>A!H13</f>
        <v>0</v>
      </c>
      <c r="I13">
        <f>A!I13</f>
        <v>0</v>
      </c>
      <c r="J13">
        <f>A!J13</f>
        <v>0</v>
      </c>
      <c r="K13">
        <f>A!K13</f>
        <v>0</v>
      </c>
      <c r="L13">
        <f>A!L13</f>
        <v>0</v>
      </c>
      <c r="M13">
        <f>A!M13</f>
        <v>0</v>
      </c>
      <c r="N13">
        <f>A!N13</f>
        <v>0</v>
      </c>
      <c r="O13">
        <f>A!O13</f>
        <v>0</v>
      </c>
      <c r="P13" s="23" t="str">
        <f>IF(A!P13="","",INDEX(B!$A$1:$BT$2000,MATCH(A!P13,B!$AX$1:$AX$2000,0),D!$B$5))</f>
        <v/>
      </c>
      <c r="Q13">
        <f>A!Q13</f>
        <v>0</v>
      </c>
      <c r="R13">
        <f>A!R13</f>
        <v>0</v>
      </c>
      <c r="S13">
        <f>A!S13</f>
        <v>0</v>
      </c>
      <c r="T13">
        <f>A!T13</f>
        <v>0</v>
      </c>
      <c r="U13">
        <f>A!U13</f>
        <v>0</v>
      </c>
      <c r="V13" s="23">
        <f>IF(A!V13="&lt;",1,A!V13)</f>
        <v>0</v>
      </c>
      <c r="W13">
        <f>A!W13</f>
        <v>0</v>
      </c>
      <c r="X13">
        <f>A!X13</f>
        <v>0</v>
      </c>
      <c r="Y13">
        <f>A!Y13</f>
        <v>0</v>
      </c>
      <c r="Z13" s="23">
        <f t="shared" si="0"/>
        <v>0</v>
      </c>
      <c r="AA13">
        <f>A!Z13</f>
        <v>0</v>
      </c>
      <c r="AB13">
        <f>A!AA13</f>
        <v>0</v>
      </c>
      <c r="AC13">
        <f>A!AB13</f>
        <v>0</v>
      </c>
      <c r="AD13">
        <f>A!AC13</f>
        <v>0</v>
      </c>
      <c r="AE13">
        <f>A!AD13</f>
        <v>0</v>
      </c>
      <c r="AF13">
        <f>A!AE13</f>
        <v>0</v>
      </c>
      <c r="AG13">
        <f>A!AF13</f>
        <v>0</v>
      </c>
      <c r="AH13">
        <f>A!AG13</f>
        <v>0</v>
      </c>
      <c r="AI13">
        <f>A!AH13</f>
        <v>0</v>
      </c>
      <c r="AJ13">
        <f>A!AI13</f>
        <v>0</v>
      </c>
      <c r="AK13">
        <f>A!AJ13</f>
        <v>0</v>
      </c>
      <c r="AL13">
        <f>A!AK13</f>
        <v>0</v>
      </c>
      <c r="AM13">
        <f>A!AL13</f>
        <v>0</v>
      </c>
      <c r="AN13">
        <f>A!AM13</f>
        <v>0</v>
      </c>
      <c r="AO13">
        <f>A!AN13</f>
        <v>0</v>
      </c>
      <c r="AP13">
        <f>A!AO13</f>
        <v>0</v>
      </c>
      <c r="AQ13">
        <f>A!AP13</f>
        <v>0</v>
      </c>
      <c r="AR13">
        <f>A!AQ13</f>
        <v>0</v>
      </c>
      <c r="AS13">
        <f>A!AR13</f>
        <v>0</v>
      </c>
      <c r="AT13">
        <f>A!AS13</f>
        <v>0</v>
      </c>
      <c r="AU13">
        <f>A!AT13</f>
        <v>0</v>
      </c>
      <c r="AV13">
        <f>A!AU13</f>
        <v>0</v>
      </c>
      <c r="AW13" s="23" t="str">
        <f>IF(A!AV13=0,"",A!AV13)</f>
        <v/>
      </c>
      <c r="AX13">
        <f>A!AW13</f>
        <v>0</v>
      </c>
      <c r="AY13">
        <f>A!AX13</f>
        <v>0</v>
      </c>
      <c r="AZ13">
        <f>A!AY13</f>
        <v>0</v>
      </c>
      <c r="BA13">
        <f>A!AZ13</f>
        <v>0</v>
      </c>
      <c r="BB13">
        <f>A!BA13</f>
        <v>0</v>
      </c>
      <c r="BC13">
        <f>A!BB13</f>
        <v>0</v>
      </c>
      <c r="BD13">
        <f>A!BC13</f>
        <v>0</v>
      </c>
      <c r="BE13">
        <f>A!BD13</f>
        <v>0</v>
      </c>
      <c r="BF13">
        <f>A!BE13</f>
        <v>0</v>
      </c>
      <c r="BG13">
        <f>A!BF13</f>
        <v>0</v>
      </c>
      <c r="BH13">
        <f>A!BG13</f>
        <v>0</v>
      </c>
      <c r="BI13">
        <f>A!BH13</f>
        <v>0</v>
      </c>
      <c r="BJ13">
        <f>A!BI13</f>
        <v>0</v>
      </c>
      <c r="BK13">
        <f>A!BJ13</f>
        <v>0</v>
      </c>
      <c r="BL13">
        <f>A!BK13</f>
        <v>0</v>
      </c>
      <c r="BM13">
        <f>A!BL13</f>
        <v>0</v>
      </c>
      <c r="BN13">
        <f>A!BM13</f>
        <v>0</v>
      </c>
      <c r="BO13">
        <f>A!BN13</f>
        <v>0</v>
      </c>
      <c r="BP13">
        <f>A!BO13</f>
        <v>0</v>
      </c>
      <c r="BQ13">
        <f>A!BP13</f>
        <v>0</v>
      </c>
      <c r="BR13">
        <f>A!BQ13</f>
        <v>0</v>
      </c>
      <c r="BS13">
        <f>A!BR13</f>
        <v>0</v>
      </c>
      <c r="BT13">
        <f>A!BS13</f>
        <v>0</v>
      </c>
      <c r="BU13">
        <f>A!BT13</f>
        <v>0</v>
      </c>
      <c r="BV13">
        <f>A!BU13</f>
        <v>0</v>
      </c>
      <c r="BW13">
        <f>A!BV13</f>
        <v>0</v>
      </c>
      <c r="BX13" t="str">
        <f>A!BW13</f>
        <v>_856e72ef-38db-4987-911a-8b7af9ca35c3</v>
      </c>
      <c r="BY13" t="str">
        <f>A!BX13</f>
        <v>856e72ef-38db-4987-911a-8b7af9ca35c3</v>
      </c>
      <c r="BZ13" t="str">
        <f>A!BY13</f>
        <v>SIKB</v>
      </c>
      <c r="CA13" t="str">
        <f>A!BZ13</f>
        <v>MMA01 A01 (0-50) A03 (0-50) A08 (0-50) A09 (0-50)</v>
      </c>
      <c r="CB13">
        <f>A!CA13</f>
        <v>45883</v>
      </c>
      <c r="CC13" t="str">
        <f>A!CB13</f>
        <v>#_6ad1fe39-0ee6-4190-bb8a-80d8ca6a8c10</v>
      </c>
      <c r="CD13" t="str">
        <f>A!CC13</f>
        <v>#_325dae26-b9da-497f-988e-38b376ac399c</v>
      </c>
      <c r="CE13">
        <f>A!CD13</f>
        <v>0</v>
      </c>
      <c r="CF13" t="str">
        <f>A!CE13</f>
        <v>urn:immetingen:compartiment:id:1</v>
      </c>
      <c r="CG13" t="str">
        <f>A!CF13</f>
        <v>_TI-65798780</v>
      </c>
      <c r="CH13">
        <f>A!CG13</f>
        <v>45881</v>
      </c>
      <c r="CI13" t="str">
        <f>A!CH13</f>
        <v>urn:immetingen:monstertype:id:10</v>
      </c>
      <c r="CJ13" t="str">
        <f>A!CI13</f>
        <v>urn:imsikb0101:Applicaties:id:16</v>
      </c>
      <c r="CK13" t="str">
        <f>A!CJ13</f>
        <v>urn:imsikb0101:DatastroomType:id:1</v>
      </c>
      <c r="CL13">
        <f>A!CK13</f>
        <v>45891</v>
      </c>
      <c r="CM13" t="str">
        <f>A!CL13</f>
        <v>SGS, Rotterdam</v>
      </c>
      <c r="CN13" t="str">
        <f>A!CM13</f>
        <v>LABRESULTAAT SGS</v>
      </c>
      <c r="CO13">
        <f>A!CN13</f>
        <v>45891</v>
      </c>
      <c r="CP13">
        <f>A!CO13</f>
        <v>0</v>
      </c>
      <c r="CQ13">
        <f>A!CO13</f>
        <v>0</v>
      </c>
      <c r="CR13" t="str">
        <f>A!CP13</f>
        <v>urn:imsikb0101:Leveranciers:id:21</v>
      </c>
      <c r="CS13" t="str">
        <f>A!CQ13</f>
        <v>14.7.0</v>
      </c>
    </row>
    <row r="14" spans="1:97" x14ac:dyDescent="0.2">
      <c r="A14" t="str">
        <f>A!A14</f>
        <v>LABRESULTAAT</v>
      </c>
      <c r="B14">
        <f>A!B14</f>
        <v>5</v>
      </c>
      <c r="C14">
        <f>A!C14</f>
        <v>0</v>
      </c>
      <c r="D14">
        <f>A!D14</f>
        <v>0</v>
      </c>
      <c r="E14">
        <f>A!E14</f>
        <v>0</v>
      </c>
      <c r="F14">
        <f>A!F14</f>
        <v>0</v>
      </c>
      <c r="G14">
        <f>A!G14</f>
        <v>0</v>
      </c>
      <c r="H14">
        <f>A!H14</f>
        <v>0</v>
      </c>
      <c r="I14">
        <f>A!I14</f>
        <v>0</v>
      </c>
      <c r="J14">
        <f>A!J14</f>
        <v>0</v>
      </c>
      <c r="K14">
        <f>A!K14</f>
        <v>0</v>
      </c>
      <c r="L14">
        <f>A!L14</f>
        <v>0</v>
      </c>
      <c r="M14">
        <f>A!M14</f>
        <v>0</v>
      </c>
      <c r="N14">
        <f>A!N14</f>
        <v>0</v>
      </c>
      <c r="O14">
        <f>A!O14</f>
        <v>0</v>
      </c>
      <c r="P14" s="23" t="str">
        <f>IF(A!P14="","",INDEX(B!$A$1:$BT$2000,MATCH(A!P14,B!$AX$1:$AX$2000,0),D!$B$5))</f>
        <v/>
      </c>
      <c r="Q14">
        <f>A!Q14</f>
        <v>0</v>
      </c>
      <c r="R14">
        <f>A!R14</f>
        <v>0</v>
      </c>
      <c r="S14">
        <f>A!S14</f>
        <v>0</v>
      </c>
      <c r="T14">
        <f>A!T14</f>
        <v>0</v>
      </c>
      <c r="U14">
        <f>A!U14</f>
        <v>0</v>
      </c>
      <c r="V14" s="23">
        <f>IF(A!V14="&lt;",1,A!V14)</f>
        <v>0</v>
      </c>
      <c r="W14">
        <f>A!W14</f>
        <v>0</v>
      </c>
      <c r="X14">
        <f>A!X14</f>
        <v>0</v>
      </c>
      <c r="Y14">
        <f>A!Y14</f>
        <v>0</v>
      </c>
      <c r="Z14" s="23">
        <f t="shared" si="0"/>
        <v>0</v>
      </c>
      <c r="AA14">
        <f>A!Z14</f>
        <v>0</v>
      </c>
      <c r="AB14">
        <f>A!AA14</f>
        <v>0</v>
      </c>
      <c r="AC14">
        <f>A!AB14</f>
        <v>0</v>
      </c>
      <c r="AD14">
        <f>A!AC14</f>
        <v>0</v>
      </c>
      <c r="AE14">
        <f>A!AD14</f>
        <v>0</v>
      </c>
      <c r="AF14">
        <f>A!AE14</f>
        <v>0</v>
      </c>
      <c r="AG14">
        <f>A!AF14</f>
        <v>0</v>
      </c>
      <c r="AH14">
        <f>A!AG14</f>
        <v>0</v>
      </c>
      <c r="AI14">
        <f>A!AH14</f>
        <v>0</v>
      </c>
      <c r="AJ14">
        <f>A!AI14</f>
        <v>0</v>
      </c>
      <c r="AK14">
        <f>A!AJ14</f>
        <v>0</v>
      </c>
      <c r="AL14">
        <f>A!AK14</f>
        <v>0</v>
      </c>
      <c r="AM14">
        <f>A!AL14</f>
        <v>0</v>
      </c>
      <c r="AN14">
        <f>A!AM14</f>
        <v>0</v>
      </c>
      <c r="AO14">
        <f>A!AN14</f>
        <v>0</v>
      </c>
      <c r="AP14">
        <f>A!AO14</f>
        <v>0</v>
      </c>
      <c r="AQ14">
        <f>A!AP14</f>
        <v>0</v>
      </c>
      <c r="AR14">
        <f>A!AQ14</f>
        <v>0</v>
      </c>
      <c r="AS14">
        <f>A!AR14</f>
        <v>0</v>
      </c>
      <c r="AT14">
        <f>A!AS14</f>
        <v>0</v>
      </c>
      <c r="AU14">
        <f>A!AT14</f>
        <v>0</v>
      </c>
      <c r="AV14">
        <f>A!AU14</f>
        <v>0</v>
      </c>
      <c r="AW14" s="23" t="str">
        <f>IF(A!AV14=0,"",A!AV14)</f>
        <v/>
      </c>
      <c r="AX14">
        <f>A!AW14</f>
        <v>0</v>
      </c>
      <c r="AY14">
        <f>A!AX14</f>
        <v>0</v>
      </c>
      <c r="AZ14">
        <f>A!AY14</f>
        <v>0</v>
      </c>
      <c r="BA14">
        <f>A!AZ14</f>
        <v>0</v>
      </c>
      <c r="BB14">
        <f>A!BA14</f>
        <v>0</v>
      </c>
      <c r="BC14">
        <f>A!BB14</f>
        <v>0</v>
      </c>
      <c r="BD14">
        <f>A!BC14</f>
        <v>0</v>
      </c>
      <c r="BE14">
        <f>A!BD14</f>
        <v>0</v>
      </c>
      <c r="BF14">
        <f>A!BE14</f>
        <v>0</v>
      </c>
      <c r="BG14">
        <f>A!BF14</f>
        <v>0</v>
      </c>
      <c r="BH14">
        <f>A!BG14</f>
        <v>0</v>
      </c>
      <c r="BI14">
        <f>A!BH14</f>
        <v>0</v>
      </c>
      <c r="BJ14">
        <f>A!BI14</f>
        <v>0</v>
      </c>
      <c r="BK14">
        <f>A!BJ14</f>
        <v>0</v>
      </c>
      <c r="BL14">
        <f>A!BK14</f>
        <v>0</v>
      </c>
      <c r="BM14">
        <f>A!BL14</f>
        <v>0</v>
      </c>
      <c r="BN14">
        <f>A!BM14</f>
        <v>0</v>
      </c>
      <c r="BO14">
        <f>A!BN14</f>
        <v>0</v>
      </c>
      <c r="BP14">
        <f>A!BO14</f>
        <v>0</v>
      </c>
      <c r="BQ14">
        <f>A!BP14</f>
        <v>0</v>
      </c>
      <c r="BR14">
        <f>A!BQ14</f>
        <v>0</v>
      </c>
      <c r="BS14">
        <f>A!BR14</f>
        <v>0</v>
      </c>
      <c r="BT14">
        <f>A!BS14</f>
        <v>0</v>
      </c>
      <c r="BU14">
        <f>A!BT14</f>
        <v>0</v>
      </c>
      <c r="BV14">
        <f>A!BU14</f>
        <v>0</v>
      </c>
      <c r="BW14">
        <f>A!BV14</f>
        <v>0</v>
      </c>
      <c r="BX14" t="str">
        <f>A!BW14</f>
        <v>_856e72ef-38db-4987-911a-8b7af9ca35c3</v>
      </c>
      <c r="BY14" t="str">
        <f>A!BX14</f>
        <v>856e72ef-38db-4987-911a-8b7af9ca35c3</v>
      </c>
      <c r="BZ14" t="str">
        <f>A!BY14</f>
        <v>SIKB</v>
      </c>
      <c r="CA14" t="str">
        <f>A!BZ14</f>
        <v>MMA01 A01 (0-50) A03 (0-50) A08 (0-50) A09 (0-50)</v>
      </c>
      <c r="CB14">
        <f>A!CA14</f>
        <v>45883</v>
      </c>
      <c r="CC14" t="str">
        <f>A!CB14</f>
        <v>#_6ad1fe39-0ee6-4190-bb8a-80d8ca6a8c10</v>
      </c>
      <c r="CD14" t="str">
        <f>A!CC14</f>
        <v>#_8487c62a-7eb6-4c4e-8a11-e2501bc59787</v>
      </c>
      <c r="CE14">
        <f>A!CD14</f>
        <v>0</v>
      </c>
      <c r="CF14" t="str">
        <f>A!CE14</f>
        <v>urn:immetingen:compartiment:id:1</v>
      </c>
      <c r="CG14" t="str">
        <f>A!CF14</f>
        <v>_TI-65798780</v>
      </c>
      <c r="CH14">
        <f>A!CG14</f>
        <v>45881</v>
      </c>
      <c r="CI14" t="str">
        <f>A!CH14</f>
        <v>urn:immetingen:monstertype:id:10</v>
      </c>
      <c r="CJ14" t="str">
        <f>A!CI14</f>
        <v>urn:imsikb0101:Applicaties:id:16</v>
      </c>
      <c r="CK14" t="str">
        <f>A!CJ14</f>
        <v>urn:imsikb0101:DatastroomType:id:1</v>
      </c>
      <c r="CL14">
        <f>A!CK14</f>
        <v>45891</v>
      </c>
      <c r="CM14" t="str">
        <f>A!CL14</f>
        <v>SGS, Rotterdam</v>
      </c>
      <c r="CN14" t="str">
        <f>A!CM14</f>
        <v>LABRESULTAAT SGS</v>
      </c>
      <c r="CO14">
        <f>A!CN14</f>
        <v>45891</v>
      </c>
      <c r="CP14">
        <f>A!CO14</f>
        <v>0</v>
      </c>
      <c r="CQ14">
        <f>A!CO14</f>
        <v>0</v>
      </c>
      <c r="CR14" t="str">
        <f>A!CP14</f>
        <v>urn:imsikb0101:Leveranciers:id:21</v>
      </c>
      <c r="CS14" t="str">
        <f>A!CQ14</f>
        <v>14.7.0</v>
      </c>
    </row>
    <row r="15" spans="1:97" x14ac:dyDescent="0.2">
      <c r="A15" t="str">
        <f>A!A15</f>
        <v>LABRESULTAAT</v>
      </c>
      <c r="B15">
        <f>A!B15</f>
        <v>5</v>
      </c>
      <c r="C15">
        <f>A!C15</f>
        <v>0</v>
      </c>
      <c r="D15">
        <f>A!D15</f>
        <v>0</v>
      </c>
      <c r="E15">
        <f>A!E15</f>
        <v>0</v>
      </c>
      <c r="F15">
        <f>A!F15</f>
        <v>0</v>
      </c>
      <c r="G15">
        <f>A!G15</f>
        <v>0</v>
      </c>
      <c r="H15">
        <f>A!H15</f>
        <v>0</v>
      </c>
      <c r="I15">
        <f>A!I15</f>
        <v>0</v>
      </c>
      <c r="J15">
        <f>A!J15</f>
        <v>0</v>
      </c>
      <c r="K15">
        <f>A!K15</f>
        <v>0</v>
      </c>
      <c r="L15">
        <f>A!L15</f>
        <v>0</v>
      </c>
      <c r="M15">
        <f>A!M15</f>
        <v>0</v>
      </c>
      <c r="N15">
        <f>A!N15</f>
        <v>0</v>
      </c>
      <c r="O15">
        <f>A!O15</f>
        <v>0</v>
      </c>
      <c r="P15" s="23" t="str">
        <f>IF(A!P15="","",INDEX(B!$A$1:$BT$2000,MATCH(A!P15,B!$AX$1:$AX$2000,0),D!$B$5))</f>
        <v/>
      </c>
      <c r="Q15">
        <f>A!Q15</f>
        <v>0</v>
      </c>
      <c r="R15">
        <f>A!R15</f>
        <v>0</v>
      </c>
      <c r="S15">
        <f>A!S15</f>
        <v>0</v>
      </c>
      <c r="T15">
        <f>A!T15</f>
        <v>0</v>
      </c>
      <c r="U15">
        <f>A!U15</f>
        <v>0</v>
      </c>
      <c r="V15" s="23">
        <f>IF(A!V15="&lt;",1,A!V15)</f>
        <v>0</v>
      </c>
      <c r="W15">
        <f>A!W15</f>
        <v>0</v>
      </c>
      <c r="X15">
        <f>A!X15</f>
        <v>0</v>
      </c>
      <c r="Y15">
        <f>A!Y15</f>
        <v>0</v>
      </c>
      <c r="Z15" s="23">
        <f t="shared" si="0"/>
        <v>0</v>
      </c>
      <c r="AA15">
        <f>A!Z15</f>
        <v>0</v>
      </c>
      <c r="AB15">
        <f>A!AA15</f>
        <v>0</v>
      </c>
      <c r="AC15">
        <f>A!AB15</f>
        <v>0</v>
      </c>
      <c r="AD15">
        <f>A!AC15</f>
        <v>0</v>
      </c>
      <c r="AE15">
        <f>A!AD15</f>
        <v>0</v>
      </c>
      <c r="AF15">
        <f>A!AE15</f>
        <v>0</v>
      </c>
      <c r="AG15">
        <f>A!AF15</f>
        <v>0</v>
      </c>
      <c r="AH15">
        <f>A!AG15</f>
        <v>0</v>
      </c>
      <c r="AI15">
        <f>A!AH15</f>
        <v>0</v>
      </c>
      <c r="AJ15">
        <f>A!AI15</f>
        <v>0</v>
      </c>
      <c r="AK15">
        <f>A!AJ15</f>
        <v>0</v>
      </c>
      <c r="AL15">
        <f>A!AK15</f>
        <v>0</v>
      </c>
      <c r="AM15">
        <f>A!AL15</f>
        <v>0</v>
      </c>
      <c r="AN15">
        <f>A!AM15</f>
        <v>0</v>
      </c>
      <c r="AO15">
        <f>A!AN15</f>
        <v>0</v>
      </c>
      <c r="AP15">
        <f>A!AO15</f>
        <v>0</v>
      </c>
      <c r="AQ15">
        <f>A!AP15</f>
        <v>0</v>
      </c>
      <c r="AR15">
        <f>A!AQ15</f>
        <v>0</v>
      </c>
      <c r="AS15">
        <f>A!AR15</f>
        <v>0</v>
      </c>
      <c r="AT15">
        <f>A!AS15</f>
        <v>0</v>
      </c>
      <c r="AU15">
        <f>A!AT15</f>
        <v>0</v>
      </c>
      <c r="AV15">
        <f>A!AU15</f>
        <v>0</v>
      </c>
      <c r="AW15" s="23" t="str">
        <f>IF(A!AV15=0,"",A!AV15)</f>
        <v/>
      </c>
      <c r="AX15">
        <f>A!AW15</f>
        <v>0</v>
      </c>
      <c r="AY15">
        <f>A!AX15</f>
        <v>0</v>
      </c>
      <c r="AZ15">
        <f>A!AY15</f>
        <v>0</v>
      </c>
      <c r="BA15">
        <f>A!AZ15</f>
        <v>0</v>
      </c>
      <c r="BB15">
        <f>A!BA15</f>
        <v>0</v>
      </c>
      <c r="BC15">
        <f>A!BB15</f>
        <v>0</v>
      </c>
      <c r="BD15">
        <f>A!BC15</f>
        <v>0</v>
      </c>
      <c r="BE15">
        <f>A!BD15</f>
        <v>0</v>
      </c>
      <c r="BF15">
        <f>A!BE15</f>
        <v>0</v>
      </c>
      <c r="BG15">
        <f>A!BF15</f>
        <v>0</v>
      </c>
      <c r="BH15">
        <f>A!BG15</f>
        <v>0</v>
      </c>
      <c r="BI15">
        <f>A!BH15</f>
        <v>0</v>
      </c>
      <c r="BJ15">
        <f>A!BI15</f>
        <v>0</v>
      </c>
      <c r="BK15">
        <f>A!BJ15</f>
        <v>0</v>
      </c>
      <c r="BL15">
        <f>A!BK15</f>
        <v>0</v>
      </c>
      <c r="BM15">
        <f>A!BL15</f>
        <v>0</v>
      </c>
      <c r="BN15">
        <f>A!BM15</f>
        <v>0</v>
      </c>
      <c r="BO15">
        <f>A!BN15</f>
        <v>0</v>
      </c>
      <c r="BP15">
        <f>A!BO15</f>
        <v>0</v>
      </c>
      <c r="BQ15">
        <f>A!BP15</f>
        <v>0</v>
      </c>
      <c r="BR15">
        <f>A!BQ15</f>
        <v>0</v>
      </c>
      <c r="BS15">
        <f>A!BR15</f>
        <v>0</v>
      </c>
      <c r="BT15">
        <f>A!BS15</f>
        <v>0</v>
      </c>
      <c r="BU15">
        <f>A!BT15</f>
        <v>0</v>
      </c>
      <c r="BV15">
        <f>A!BU15</f>
        <v>0</v>
      </c>
      <c r="BW15">
        <f>A!BV15</f>
        <v>0</v>
      </c>
      <c r="BX15" t="str">
        <f>A!BW15</f>
        <v>_856e72ef-38db-4987-911a-8b7af9ca35c3</v>
      </c>
      <c r="BY15" t="str">
        <f>A!BX15</f>
        <v>856e72ef-38db-4987-911a-8b7af9ca35c3</v>
      </c>
      <c r="BZ15" t="str">
        <f>A!BY15</f>
        <v>SIKB</v>
      </c>
      <c r="CA15" t="str">
        <f>A!BZ15</f>
        <v>MMA01 A01 (0-50) A03 (0-50) A08 (0-50) A09 (0-50)</v>
      </c>
      <c r="CB15">
        <f>A!CA15</f>
        <v>45883</v>
      </c>
      <c r="CC15" t="str">
        <f>A!CB15</f>
        <v>#_6ad1fe39-0ee6-4190-bb8a-80d8ca6a8c10</v>
      </c>
      <c r="CD15" t="str">
        <f>A!CC15</f>
        <v>#_e823ab4f-52c3-408b-ab1b-697006e9e054</v>
      </c>
      <c r="CE15">
        <f>A!CD15</f>
        <v>0</v>
      </c>
      <c r="CF15" t="str">
        <f>A!CE15</f>
        <v>urn:immetingen:compartiment:id:1</v>
      </c>
      <c r="CG15" t="str">
        <f>A!CF15</f>
        <v>_TI-65798780</v>
      </c>
      <c r="CH15">
        <f>A!CG15</f>
        <v>45881</v>
      </c>
      <c r="CI15" t="str">
        <f>A!CH15</f>
        <v>urn:immetingen:monstertype:id:10</v>
      </c>
      <c r="CJ15" t="str">
        <f>A!CI15</f>
        <v>urn:imsikb0101:Applicaties:id:16</v>
      </c>
      <c r="CK15" t="str">
        <f>A!CJ15</f>
        <v>urn:imsikb0101:DatastroomType:id:1</v>
      </c>
      <c r="CL15">
        <f>A!CK15</f>
        <v>45891</v>
      </c>
      <c r="CM15" t="str">
        <f>A!CL15</f>
        <v>SGS, Rotterdam</v>
      </c>
      <c r="CN15" t="str">
        <f>A!CM15</f>
        <v>LABRESULTAAT SGS</v>
      </c>
      <c r="CO15">
        <f>A!CN15</f>
        <v>45891</v>
      </c>
      <c r="CP15">
        <f>A!CO15</f>
        <v>0</v>
      </c>
      <c r="CQ15">
        <f>A!CO15</f>
        <v>0</v>
      </c>
      <c r="CR15" t="str">
        <f>A!CP15</f>
        <v>urn:imsikb0101:Leveranciers:id:21</v>
      </c>
      <c r="CS15" t="str">
        <f>A!CQ15</f>
        <v>14.7.0</v>
      </c>
    </row>
    <row r="16" spans="1:97" x14ac:dyDescent="0.2">
      <c r="A16" t="str">
        <f>A!A16</f>
        <v>LABRESULTAAT</v>
      </c>
      <c r="B16">
        <f>A!B16</f>
        <v>5</v>
      </c>
      <c r="C16">
        <f>A!C16</f>
        <v>0</v>
      </c>
      <c r="D16">
        <f>A!D16</f>
        <v>0</v>
      </c>
      <c r="E16">
        <f>A!E16</f>
        <v>0</v>
      </c>
      <c r="F16">
        <f>A!F16</f>
        <v>0</v>
      </c>
      <c r="G16">
        <f>A!G16</f>
        <v>0</v>
      </c>
      <c r="H16">
        <f>A!H16</f>
        <v>0</v>
      </c>
      <c r="I16">
        <f>A!I16</f>
        <v>0</v>
      </c>
      <c r="J16">
        <f>A!J16</f>
        <v>0</v>
      </c>
      <c r="K16">
        <f>A!K16</f>
        <v>0</v>
      </c>
      <c r="L16">
        <f>A!L16</f>
        <v>0</v>
      </c>
      <c r="M16">
        <f>A!M16</f>
        <v>0</v>
      </c>
      <c r="N16">
        <f>A!N16</f>
        <v>0</v>
      </c>
      <c r="O16">
        <f>A!O16</f>
        <v>0</v>
      </c>
      <c r="P16" s="23" t="str">
        <f>IF(A!P16="","",INDEX(B!$A$1:$BT$2000,MATCH(A!P16,B!$AX$1:$AX$2000,0),D!$B$5))</f>
        <v/>
      </c>
      <c r="Q16">
        <f>A!Q16</f>
        <v>0</v>
      </c>
      <c r="R16">
        <f>A!R16</f>
        <v>0</v>
      </c>
      <c r="S16">
        <f>A!S16</f>
        <v>0</v>
      </c>
      <c r="T16">
        <f>A!T16</f>
        <v>0</v>
      </c>
      <c r="U16">
        <f>A!U16</f>
        <v>0</v>
      </c>
      <c r="V16" s="23">
        <f>IF(A!V16="&lt;",1,A!V16)</f>
        <v>0</v>
      </c>
      <c r="W16">
        <f>A!W16</f>
        <v>0</v>
      </c>
      <c r="X16">
        <f>A!X16</f>
        <v>0</v>
      </c>
      <c r="Y16">
        <f>A!Y16</f>
        <v>0</v>
      </c>
      <c r="Z16" s="23">
        <f t="shared" si="0"/>
        <v>0</v>
      </c>
      <c r="AA16">
        <f>A!Z16</f>
        <v>0</v>
      </c>
      <c r="AB16">
        <f>A!AA16</f>
        <v>0</v>
      </c>
      <c r="AC16">
        <f>A!AB16</f>
        <v>0</v>
      </c>
      <c r="AD16">
        <f>A!AC16</f>
        <v>0</v>
      </c>
      <c r="AE16">
        <f>A!AD16</f>
        <v>0</v>
      </c>
      <c r="AF16">
        <f>A!AE16</f>
        <v>0</v>
      </c>
      <c r="AG16">
        <f>A!AF16</f>
        <v>0</v>
      </c>
      <c r="AH16">
        <f>A!AG16</f>
        <v>0</v>
      </c>
      <c r="AI16">
        <f>A!AH16</f>
        <v>0</v>
      </c>
      <c r="AJ16">
        <f>A!AI16</f>
        <v>0</v>
      </c>
      <c r="AK16">
        <f>A!AJ16</f>
        <v>0</v>
      </c>
      <c r="AL16">
        <f>A!AK16</f>
        <v>0</v>
      </c>
      <c r="AM16">
        <f>A!AL16</f>
        <v>0</v>
      </c>
      <c r="AN16">
        <f>A!AM16</f>
        <v>0</v>
      </c>
      <c r="AO16">
        <f>A!AN16</f>
        <v>0</v>
      </c>
      <c r="AP16">
        <f>A!AO16</f>
        <v>0</v>
      </c>
      <c r="AQ16">
        <f>A!AP16</f>
        <v>0</v>
      </c>
      <c r="AR16">
        <f>A!AQ16</f>
        <v>0</v>
      </c>
      <c r="AS16">
        <f>A!AR16</f>
        <v>0</v>
      </c>
      <c r="AT16">
        <f>A!AS16</f>
        <v>0</v>
      </c>
      <c r="AU16">
        <f>A!AT16</f>
        <v>0</v>
      </c>
      <c r="AV16">
        <f>A!AU16</f>
        <v>0</v>
      </c>
      <c r="AW16" s="23" t="str">
        <f>IF(A!AV16=0,"",A!AV16)</f>
        <v/>
      </c>
      <c r="AX16">
        <f>A!AW16</f>
        <v>0</v>
      </c>
      <c r="AY16">
        <f>A!AX16</f>
        <v>0</v>
      </c>
      <c r="AZ16">
        <f>A!AY16</f>
        <v>0</v>
      </c>
      <c r="BA16">
        <f>A!AZ16</f>
        <v>0</v>
      </c>
      <c r="BB16">
        <f>A!BA16</f>
        <v>0</v>
      </c>
      <c r="BC16">
        <f>A!BB16</f>
        <v>0</v>
      </c>
      <c r="BD16">
        <f>A!BC16</f>
        <v>0</v>
      </c>
      <c r="BE16">
        <f>A!BD16</f>
        <v>0</v>
      </c>
      <c r="BF16">
        <f>A!BE16</f>
        <v>0</v>
      </c>
      <c r="BG16">
        <f>A!BF16</f>
        <v>0</v>
      </c>
      <c r="BH16">
        <f>A!BG16</f>
        <v>0</v>
      </c>
      <c r="BI16">
        <f>A!BH16</f>
        <v>0</v>
      </c>
      <c r="BJ16">
        <f>A!BI16</f>
        <v>0</v>
      </c>
      <c r="BK16">
        <f>A!BJ16</f>
        <v>0</v>
      </c>
      <c r="BL16">
        <f>A!BK16</f>
        <v>0</v>
      </c>
      <c r="BM16">
        <f>A!BL16</f>
        <v>0</v>
      </c>
      <c r="BN16">
        <f>A!BM16</f>
        <v>0</v>
      </c>
      <c r="BO16">
        <f>A!BN16</f>
        <v>0</v>
      </c>
      <c r="BP16">
        <f>A!BO16</f>
        <v>0</v>
      </c>
      <c r="BQ16">
        <f>A!BP16</f>
        <v>0</v>
      </c>
      <c r="BR16">
        <f>A!BQ16</f>
        <v>0</v>
      </c>
      <c r="BS16">
        <f>A!BR16</f>
        <v>0</v>
      </c>
      <c r="BT16">
        <f>A!BS16</f>
        <v>0</v>
      </c>
      <c r="BU16">
        <f>A!BT16</f>
        <v>0</v>
      </c>
      <c r="BV16">
        <f>A!BU16</f>
        <v>0</v>
      </c>
      <c r="BW16">
        <f>A!BV16</f>
        <v>0</v>
      </c>
      <c r="BX16" t="str">
        <f>A!BW16</f>
        <v>_856e72ef-38db-4987-911a-8b7af9ca35c3</v>
      </c>
      <c r="BY16" t="str">
        <f>A!BX16</f>
        <v>856e72ef-38db-4987-911a-8b7af9ca35c3</v>
      </c>
      <c r="BZ16" t="str">
        <f>A!BY16</f>
        <v>SIKB</v>
      </c>
      <c r="CA16" t="str">
        <f>A!BZ16</f>
        <v>MMA01 A01 (0-50) A03 (0-50) A08 (0-50) A09 (0-50)</v>
      </c>
      <c r="CB16">
        <f>A!CA16</f>
        <v>45883</v>
      </c>
      <c r="CC16" t="str">
        <f>A!CB16</f>
        <v>#_6ad1fe39-0ee6-4190-bb8a-80d8ca6a8c10</v>
      </c>
      <c r="CD16" t="str">
        <f>A!CC16</f>
        <v>#_0bdfc110-88e1-4081-8fce-dead5c38cefc</v>
      </c>
      <c r="CE16">
        <f>A!CD16</f>
        <v>0</v>
      </c>
      <c r="CF16" t="str">
        <f>A!CE16</f>
        <v>urn:immetingen:compartiment:id:1</v>
      </c>
      <c r="CG16" t="str">
        <f>A!CF16</f>
        <v>_TI-65798780</v>
      </c>
      <c r="CH16">
        <f>A!CG16</f>
        <v>45881</v>
      </c>
      <c r="CI16" t="str">
        <f>A!CH16</f>
        <v>urn:immetingen:monstertype:id:10</v>
      </c>
      <c r="CJ16" t="str">
        <f>A!CI16</f>
        <v>urn:imsikb0101:Applicaties:id:16</v>
      </c>
      <c r="CK16" t="str">
        <f>A!CJ16</f>
        <v>urn:imsikb0101:DatastroomType:id:1</v>
      </c>
      <c r="CL16">
        <f>A!CK16</f>
        <v>45891</v>
      </c>
      <c r="CM16" t="str">
        <f>A!CL16</f>
        <v>SGS, Rotterdam</v>
      </c>
      <c r="CN16" t="str">
        <f>A!CM16</f>
        <v>LABRESULTAAT SGS</v>
      </c>
      <c r="CO16">
        <f>A!CN16</f>
        <v>45891</v>
      </c>
      <c r="CP16">
        <f>A!CO16</f>
        <v>0</v>
      </c>
      <c r="CQ16">
        <f>A!CO16</f>
        <v>0</v>
      </c>
      <c r="CR16" t="str">
        <f>A!CP16</f>
        <v>urn:imsikb0101:Leveranciers:id:21</v>
      </c>
      <c r="CS16" t="str">
        <f>A!CQ16</f>
        <v>14.7.0</v>
      </c>
    </row>
    <row r="17" spans="1:97" x14ac:dyDescent="0.2">
      <c r="A17" t="str">
        <f>A!A17</f>
        <v>LABRESULTAAT</v>
      </c>
      <c r="B17">
        <f>A!B17</f>
        <v>5</v>
      </c>
      <c r="C17">
        <f>A!C17</f>
        <v>0</v>
      </c>
      <c r="D17">
        <f>A!D17</f>
        <v>0</v>
      </c>
      <c r="E17">
        <f>A!E17</f>
        <v>0</v>
      </c>
      <c r="F17">
        <f>A!F17</f>
        <v>0</v>
      </c>
      <c r="G17">
        <f>A!G17</f>
        <v>0</v>
      </c>
      <c r="H17">
        <f>A!H17</f>
        <v>0</v>
      </c>
      <c r="I17">
        <f>A!I17</f>
        <v>0</v>
      </c>
      <c r="J17">
        <f>A!J17</f>
        <v>0</v>
      </c>
      <c r="K17">
        <f>A!K17</f>
        <v>0</v>
      </c>
      <c r="L17">
        <f>A!L17</f>
        <v>0</v>
      </c>
      <c r="M17">
        <f>A!M17</f>
        <v>0</v>
      </c>
      <c r="N17">
        <f>A!N17</f>
        <v>0</v>
      </c>
      <c r="O17">
        <f>A!O17</f>
        <v>0</v>
      </c>
      <c r="P17" s="23" t="str">
        <f>IF(A!P17="","",INDEX(B!$A$1:$BT$2000,MATCH(A!P17,B!$AX$1:$AX$2000,0),D!$B$5))</f>
        <v/>
      </c>
      <c r="Q17">
        <f>A!Q17</f>
        <v>0</v>
      </c>
      <c r="R17">
        <f>A!R17</f>
        <v>0</v>
      </c>
      <c r="S17">
        <f>A!S17</f>
        <v>0</v>
      </c>
      <c r="T17">
        <f>A!T17</f>
        <v>0</v>
      </c>
      <c r="U17">
        <f>A!U17</f>
        <v>0</v>
      </c>
      <c r="V17" s="23">
        <f>IF(A!V17="&lt;",1,A!V17)</f>
        <v>0</v>
      </c>
      <c r="W17">
        <f>A!W17</f>
        <v>0</v>
      </c>
      <c r="X17">
        <f>A!X17</f>
        <v>0</v>
      </c>
      <c r="Y17">
        <f>A!Y17</f>
        <v>0</v>
      </c>
      <c r="Z17" s="23">
        <f t="shared" si="0"/>
        <v>0</v>
      </c>
      <c r="AA17">
        <f>A!Z17</f>
        <v>0</v>
      </c>
      <c r="AB17">
        <f>A!AA17</f>
        <v>0</v>
      </c>
      <c r="AC17">
        <f>A!AB17</f>
        <v>0</v>
      </c>
      <c r="AD17">
        <f>A!AC17</f>
        <v>0</v>
      </c>
      <c r="AE17">
        <f>A!AD17</f>
        <v>0</v>
      </c>
      <c r="AF17">
        <f>A!AE17</f>
        <v>0</v>
      </c>
      <c r="AG17">
        <f>A!AF17</f>
        <v>0</v>
      </c>
      <c r="AH17">
        <f>A!AG17</f>
        <v>0</v>
      </c>
      <c r="AI17">
        <f>A!AH17</f>
        <v>0</v>
      </c>
      <c r="AJ17">
        <f>A!AI17</f>
        <v>0</v>
      </c>
      <c r="AK17">
        <f>A!AJ17</f>
        <v>0</v>
      </c>
      <c r="AL17">
        <f>A!AK17</f>
        <v>0</v>
      </c>
      <c r="AM17">
        <f>A!AL17</f>
        <v>0</v>
      </c>
      <c r="AN17">
        <f>A!AM17</f>
        <v>0</v>
      </c>
      <c r="AO17">
        <f>A!AN17</f>
        <v>0</v>
      </c>
      <c r="AP17">
        <f>A!AO17</f>
        <v>0</v>
      </c>
      <c r="AQ17">
        <f>A!AP17</f>
        <v>0</v>
      </c>
      <c r="AR17">
        <f>A!AQ17</f>
        <v>0</v>
      </c>
      <c r="AS17">
        <f>A!AR17</f>
        <v>0</v>
      </c>
      <c r="AT17">
        <f>A!AS17</f>
        <v>0</v>
      </c>
      <c r="AU17">
        <f>A!AT17</f>
        <v>0</v>
      </c>
      <c r="AV17">
        <f>A!AU17</f>
        <v>0</v>
      </c>
      <c r="AW17" s="23" t="str">
        <f>IF(A!AV17=0,"",A!AV17)</f>
        <v/>
      </c>
      <c r="AX17">
        <f>A!AW17</f>
        <v>0</v>
      </c>
      <c r="AY17">
        <f>A!AX17</f>
        <v>0</v>
      </c>
      <c r="AZ17">
        <f>A!AY17</f>
        <v>0</v>
      </c>
      <c r="BA17">
        <f>A!AZ17</f>
        <v>0</v>
      </c>
      <c r="BB17">
        <f>A!BA17</f>
        <v>0</v>
      </c>
      <c r="BC17">
        <f>A!BB17</f>
        <v>0</v>
      </c>
      <c r="BD17">
        <f>A!BC17</f>
        <v>0</v>
      </c>
      <c r="BE17">
        <f>A!BD17</f>
        <v>0</v>
      </c>
      <c r="BF17">
        <f>A!BE17</f>
        <v>0</v>
      </c>
      <c r="BG17">
        <f>A!BF17</f>
        <v>0</v>
      </c>
      <c r="BH17">
        <f>A!BG17</f>
        <v>0</v>
      </c>
      <c r="BI17">
        <f>A!BH17</f>
        <v>0</v>
      </c>
      <c r="BJ17">
        <f>A!BI17</f>
        <v>0</v>
      </c>
      <c r="BK17">
        <f>A!BJ17</f>
        <v>0</v>
      </c>
      <c r="BL17">
        <f>A!BK17</f>
        <v>0</v>
      </c>
      <c r="BM17">
        <f>A!BL17</f>
        <v>0</v>
      </c>
      <c r="BN17">
        <f>A!BM17</f>
        <v>0</v>
      </c>
      <c r="BO17">
        <f>A!BN17</f>
        <v>0</v>
      </c>
      <c r="BP17">
        <f>A!BO17</f>
        <v>0</v>
      </c>
      <c r="BQ17">
        <f>A!BP17</f>
        <v>0</v>
      </c>
      <c r="BR17">
        <f>A!BQ17</f>
        <v>0</v>
      </c>
      <c r="BS17">
        <f>A!BR17</f>
        <v>0</v>
      </c>
      <c r="BT17">
        <f>A!BS17</f>
        <v>0</v>
      </c>
      <c r="BU17">
        <f>A!BT17</f>
        <v>0</v>
      </c>
      <c r="BV17">
        <f>A!BU17</f>
        <v>0</v>
      </c>
      <c r="BW17">
        <f>A!BV17</f>
        <v>0</v>
      </c>
      <c r="BX17" t="str">
        <f>A!BW17</f>
        <v>_856e72ef-38db-4987-911a-8b7af9ca35c3</v>
      </c>
      <c r="BY17" t="str">
        <f>A!BX17</f>
        <v>856e72ef-38db-4987-911a-8b7af9ca35c3</v>
      </c>
      <c r="BZ17" t="str">
        <f>A!BY17</f>
        <v>SIKB</v>
      </c>
      <c r="CA17" t="str">
        <f>A!BZ17</f>
        <v>MMA01 A01 (0-50) A03 (0-50) A08 (0-50) A09 (0-50)</v>
      </c>
      <c r="CB17">
        <f>A!CA17</f>
        <v>45883</v>
      </c>
      <c r="CC17" t="str">
        <f>A!CB17</f>
        <v>#_6ad1fe39-0ee6-4190-bb8a-80d8ca6a8c10</v>
      </c>
      <c r="CD17" t="str">
        <f>A!CC17</f>
        <v>#_b2b756e4-a6bd-42c1-b647-4b20b3f2c746</v>
      </c>
      <c r="CE17">
        <f>A!CD17</f>
        <v>0</v>
      </c>
      <c r="CF17" t="str">
        <f>A!CE17</f>
        <v>urn:immetingen:compartiment:id:1</v>
      </c>
      <c r="CG17" t="str">
        <f>A!CF17</f>
        <v>_TI-65798780</v>
      </c>
      <c r="CH17">
        <f>A!CG17</f>
        <v>45881</v>
      </c>
      <c r="CI17" t="str">
        <f>A!CH17</f>
        <v>urn:immetingen:monstertype:id:10</v>
      </c>
      <c r="CJ17" t="str">
        <f>A!CI17</f>
        <v>urn:imsikb0101:Applicaties:id:16</v>
      </c>
      <c r="CK17" t="str">
        <f>A!CJ17</f>
        <v>urn:imsikb0101:DatastroomType:id:1</v>
      </c>
      <c r="CL17">
        <f>A!CK17</f>
        <v>45891</v>
      </c>
      <c r="CM17" t="str">
        <f>A!CL17</f>
        <v>SGS, Rotterdam</v>
      </c>
      <c r="CN17" t="str">
        <f>A!CM17</f>
        <v>LABRESULTAAT SGS</v>
      </c>
      <c r="CO17">
        <f>A!CN17</f>
        <v>45891</v>
      </c>
      <c r="CP17">
        <f>A!CO17</f>
        <v>0</v>
      </c>
      <c r="CQ17">
        <f>A!CO17</f>
        <v>0</v>
      </c>
      <c r="CR17" t="str">
        <f>A!CP17</f>
        <v>urn:imsikb0101:Leveranciers:id:21</v>
      </c>
      <c r="CS17" t="str">
        <f>A!CQ17</f>
        <v>14.7.0</v>
      </c>
    </row>
    <row r="18" spans="1:97" x14ac:dyDescent="0.2">
      <c r="A18" t="str">
        <f>A!A18</f>
        <v>LABRESULTAAT</v>
      </c>
      <c r="B18">
        <f>A!B18</f>
        <v>5</v>
      </c>
      <c r="C18">
        <f>A!C18</f>
        <v>0</v>
      </c>
      <c r="D18">
        <f>A!D18</f>
        <v>0</v>
      </c>
      <c r="E18">
        <f>A!E18</f>
        <v>0</v>
      </c>
      <c r="F18">
        <f>A!F18</f>
        <v>0</v>
      </c>
      <c r="G18">
        <f>A!G18</f>
        <v>0</v>
      </c>
      <c r="H18">
        <f>A!H18</f>
        <v>0</v>
      </c>
      <c r="I18">
        <f>A!I18</f>
        <v>0</v>
      </c>
      <c r="J18">
        <f>A!J18</f>
        <v>0</v>
      </c>
      <c r="K18">
        <f>A!K18</f>
        <v>0</v>
      </c>
      <c r="L18">
        <f>A!L18</f>
        <v>0</v>
      </c>
      <c r="M18">
        <f>A!M18</f>
        <v>0</v>
      </c>
      <c r="N18">
        <f>A!N18</f>
        <v>0</v>
      </c>
      <c r="O18">
        <f>A!O18</f>
        <v>0</v>
      </c>
      <c r="P18" s="23" t="str">
        <f>IF(A!P18="","",INDEX(B!$A$1:$BT$2000,MATCH(A!P18,B!$AX$1:$AX$2000,0),D!$B$5))</f>
        <v/>
      </c>
      <c r="Q18">
        <f>A!Q18</f>
        <v>0</v>
      </c>
      <c r="R18">
        <f>A!R18</f>
        <v>0</v>
      </c>
      <c r="S18">
        <f>A!S18</f>
        <v>0</v>
      </c>
      <c r="T18">
        <f>A!T18</f>
        <v>0</v>
      </c>
      <c r="U18">
        <f>A!U18</f>
        <v>0</v>
      </c>
      <c r="V18" s="23">
        <f>IF(A!V18="&lt;",1,A!V18)</f>
        <v>0</v>
      </c>
      <c r="W18">
        <f>A!W18</f>
        <v>0</v>
      </c>
      <c r="X18">
        <f>A!X18</f>
        <v>0</v>
      </c>
      <c r="Y18">
        <f>A!Y18</f>
        <v>0</v>
      </c>
      <c r="Z18" s="23">
        <f t="shared" si="0"/>
        <v>0</v>
      </c>
      <c r="AA18">
        <f>A!Z18</f>
        <v>0</v>
      </c>
      <c r="AB18">
        <f>A!AA18</f>
        <v>0</v>
      </c>
      <c r="AC18">
        <f>A!AB18</f>
        <v>0</v>
      </c>
      <c r="AD18">
        <f>A!AC18</f>
        <v>0</v>
      </c>
      <c r="AE18">
        <f>A!AD18</f>
        <v>0</v>
      </c>
      <c r="AF18">
        <f>A!AE18</f>
        <v>0</v>
      </c>
      <c r="AG18">
        <f>A!AF18</f>
        <v>0</v>
      </c>
      <c r="AH18">
        <f>A!AG18</f>
        <v>0</v>
      </c>
      <c r="AI18">
        <f>A!AH18</f>
        <v>0</v>
      </c>
      <c r="AJ18">
        <f>A!AI18</f>
        <v>0</v>
      </c>
      <c r="AK18">
        <f>A!AJ18</f>
        <v>0</v>
      </c>
      <c r="AL18">
        <f>A!AK18</f>
        <v>0</v>
      </c>
      <c r="AM18">
        <f>A!AL18</f>
        <v>0</v>
      </c>
      <c r="AN18">
        <f>A!AM18</f>
        <v>0</v>
      </c>
      <c r="AO18">
        <f>A!AN18</f>
        <v>0</v>
      </c>
      <c r="AP18">
        <f>A!AO18</f>
        <v>0</v>
      </c>
      <c r="AQ18">
        <f>A!AP18</f>
        <v>0</v>
      </c>
      <c r="AR18">
        <f>A!AQ18</f>
        <v>0</v>
      </c>
      <c r="AS18">
        <f>A!AR18</f>
        <v>0</v>
      </c>
      <c r="AT18">
        <f>A!AS18</f>
        <v>0</v>
      </c>
      <c r="AU18">
        <f>A!AT18</f>
        <v>0</v>
      </c>
      <c r="AV18">
        <f>A!AU18</f>
        <v>0</v>
      </c>
      <c r="AW18" s="23" t="str">
        <f>IF(A!AV18=0,"",A!AV18)</f>
        <v/>
      </c>
      <c r="AX18">
        <f>A!AW18</f>
        <v>0</v>
      </c>
      <c r="AY18">
        <f>A!AX18</f>
        <v>0</v>
      </c>
      <c r="AZ18">
        <f>A!AY18</f>
        <v>0</v>
      </c>
      <c r="BA18">
        <f>A!AZ18</f>
        <v>0</v>
      </c>
      <c r="BB18">
        <f>A!BA18</f>
        <v>0</v>
      </c>
      <c r="BC18">
        <f>A!BB18</f>
        <v>0</v>
      </c>
      <c r="BD18">
        <f>A!BC18</f>
        <v>0</v>
      </c>
      <c r="BE18">
        <f>A!BD18</f>
        <v>0</v>
      </c>
      <c r="BF18">
        <f>A!BE18</f>
        <v>0</v>
      </c>
      <c r="BG18">
        <f>A!BF18</f>
        <v>0</v>
      </c>
      <c r="BH18">
        <f>A!BG18</f>
        <v>0</v>
      </c>
      <c r="BI18">
        <f>A!BH18</f>
        <v>0</v>
      </c>
      <c r="BJ18">
        <f>A!BI18</f>
        <v>0</v>
      </c>
      <c r="BK18">
        <f>A!BJ18</f>
        <v>0</v>
      </c>
      <c r="BL18">
        <f>A!BK18</f>
        <v>0</v>
      </c>
      <c r="BM18">
        <f>A!BL18</f>
        <v>0</v>
      </c>
      <c r="BN18">
        <f>A!BM18</f>
        <v>0</v>
      </c>
      <c r="BO18">
        <f>A!BN18</f>
        <v>0</v>
      </c>
      <c r="BP18">
        <f>A!BO18</f>
        <v>0</v>
      </c>
      <c r="BQ18">
        <f>A!BP18</f>
        <v>0</v>
      </c>
      <c r="BR18">
        <f>A!BQ18</f>
        <v>0</v>
      </c>
      <c r="BS18">
        <f>A!BR18</f>
        <v>0</v>
      </c>
      <c r="BT18">
        <f>A!BS18</f>
        <v>0</v>
      </c>
      <c r="BU18">
        <f>A!BT18</f>
        <v>0</v>
      </c>
      <c r="BV18">
        <f>A!BU18</f>
        <v>0</v>
      </c>
      <c r="BW18">
        <f>A!BV18</f>
        <v>0</v>
      </c>
      <c r="BX18" t="str">
        <f>A!BW18</f>
        <v>_856e72ef-38db-4987-911a-8b7af9ca35c3</v>
      </c>
      <c r="BY18" t="str">
        <f>A!BX18</f>
        <v>856e72ef-38db-4987-911a-8b7af9ca35c3</v>
      </c>
      <c r="BZ18" t="str">
        <f>A!BY18</f>
        <v>SIKB</v>
      </c>
      <c r="CA18" t="str">
        <f>A!BZ18</f>
        <v>MMA01 A01 (0-50) A03 (0-50) A08 (0-50) A09 (0-50)</v>
      </c>
      <c r="CB18">
        <f>A!CA18</f>
        <v>45883</v>
      </c>
      <c r="CC18" t="str">
        <f>A!CB18</f>
        <v>#_6ad1fe39-0ee6-4190-bb8a-80d8ca6a8c10</v>
      </c>
      <c r="CD18" t="str">
        <f>A!CC18</f>
        <v>#_250923ce-31b2-4319-a1ea-1db555bed90c</v>
      </c>
      <c r="CE18">
        <f>A!CD18</f>
        <v>0</v>
      </c>
      <c r="CF18" t="str">
        <f>A!CE18</f>
        <v>urn:immetingen:compartiment:id:1</v>
      </c>
      <c r="CG18" t="str">
        <f>A!CF18</f>
        <v>_TI-65798780</v>
      </c>
      <c r="CH18">
        <f>A!CG18</f>
        <v>45881</v>
      </c>
      <c r="CI18" t="str">
        <f>A!CH18</f>
        <v>urn:immetingen:monstertype:id:10</v>
      </c>
      <c r="CJ18" t="str">
        <f>A!CI18</f>
        <v>urn:imsikb0101:Applicaties:id:16</v>
      </c>
      <c r="CK18" t="str">
        <f>A!CJ18</f>
        <v>urn:imsikb0101:DatastroomType:id:1</v>
      </c>
      <c r="CL18">
        <f>A!CK18</f>
        <v>45891</v>
      </c>
      <c r="CM18" t="str">
        <f>A!CL18</f>
        <v>SGS, Rotterdam</v>
      </c>
      <c r="CN18" t="str">
        <f>A!CM18</f>
        <v>LABRESULTAAT SGS</v>
      </c>
      <c r="CO18">
        <f>A!CN18</f>
        <v>45891</v>
      </c>
      <c r="CP18">
        <f>A!CO18</f>
        <v>0</v>
      </c>
      <c r="CQ18">
        <f>A!CO18</f>
        <v>0</v>
      </c>
      <c r="CR18" t="str">
        <f>A!CP18</f>
        <v>urn:imsikb0101:Leveranciers:id:21</v>
      </c>
      <c r="CS18" t="str">
        <f>A!CQ18</f>
        <v>14.7.0</v>
      </c>
    </row>
    <row r="19" spans="1:97" x14ac:dyDescent="0.2">
      <c r="A19" t="str">
        <f>A!A19</f>
        <v>LABRESULTAAT</v>
      </c>
      <c r="B19">
        <f>A!B19</f>
        <v>5</v>
      </c>
      <c r="C19">
        <f>A!C19</f>
        <v>0</v>
      </c>
      <c r="D19">
        <f>A!D19</f>
        <v>0</v>
      </c>
      <c r="E19">
        <f>A!E19</f>
        <v>0</v>
      </c>
      <c r="F19">
        <f>A!F19</f>
        <v>0</v>
      </c>
      <c r="G19">
        <f>A!G19</f>
        <v>0</v>
      </c>
      <c r="H19">
        <f>A!H19</f>
        <v>0</v>
      </c>
      <c r="I19">
        <f>A!I19</f>
        <v>0</v>
      </c>
      <c r="J19">
        <f>A!J19</f>
        <v>0</v>
      </c>
      <c r="K19">
        <f>A!K19</f>
        <v>0</v>
      </c>
      <c r="L19">
        <f>A!L19</f>
        <v>0</v>
      </c>
      <c r="M19">
        <f>A!M19</f>
        <v>0</v>
      </c>
      <c r="N19">
        <f>A!N19</f>
        <v>0</v>
      </c>
      <c r="O19">
        <f>A!O19</f>
        <v>0</v>
      </c>
      <c r="P19" s="23" t="str">
        <f>IF(A!P19="","",INDEX(B!$A$1:$BT$2000,MATCH(A!P19,B!$AX$1:$AX$2000,0),D!$B$5))</f>
        <v/>
      </c>
      <c r="Q19">
        <f>A!Q19</f>
        <v>0</v>
      </c>
      <c r="R19">
        <f>A!R19</f>
        <v>0</v>
      </c>
      <c r="S19">
        <f>A!S19</f>
        <v>0</v>
      </c>
      <c r="T19">
        <f>A!T19</f>
        <v>0</v>
      </c>
      <c r="U19">
        <f>A!U19</f>
        <v>0</v>
      </c>
      <c r="V19" s="23">
        <f>IF(A!V19="&lt;",1,A!V19)</f>
        <v>0</v>
      </c>
      <c r="W19">
        <f>A!W19</f>
        <v>0</v>
      </c>
      <c r="X19">
        <f>A!X19</f>
        <v>0</v>
      </c>
      <c r="Y19">
        <f>A!Y19</f>
        <v>0</v>
      </c>
      <c r="Z19" s="23">
        <f t="shared" si="0"/>
        <v>0</v>
      </c>
      <c r="AA19">
        <f>A!Z19</f>
        <v>0</v>
      </c>
      <c r="AB19">
        <f>A!AA19</f>
        <v>0</v>
      </c>
      <c r="AC19">
        <f>A!AB19</f>
        <v>0</v>
      </c>
      <c r="AD19">
        <f>A!AC19</f>
        <v>0</v>
      </c>
      <c r="AE19">
        <f>A!AD19</f>
        <v>0</v>
      </c>
      <c r="AF19">
        <f>A!AE19</f>
        <v>0</v>
      </c>
      <c r="AG19">
        <f>A!AF19</f>
        <v>0</v>
      </c>
      <c r="AH19">
        <f>A!AG19</f>
        <v>0</v>
      </c>
      <c r="AI19">
        <f>A!AH19</f>
        <v>0</v>
      </c>
      <c r="AJ19">
        <f>A!AI19</f>
        <v>0</v>
      </c>
      <c r="AK19">
        <f>A!AJ19</f>
        <v>0</v>
      </c>
      <c r="AL19">
        <f>A!AK19</f>
        <v>0</v>
      </c>
      <c r="AM19">
        <f>A!AL19</f>
        <v>0</v>
      </c>
      <c r="AN19">
        <f>A!AM19</f>
        <v>0</v>
      </c>
      <c r="AO19">
        <f>A!AN19</f>
        <v>0</v>
      </c>
      <c r="AP19">
        <f>A!AO19</f>
        <v>0</v>
      </c>
      <c r="AQ19">
        <f>A!AP19</f>
        <v>0</v>
      </c>
      <c r="AR19">
        <f>A!AQ19</f>
        <v>0</v>
      </c>
      <c r="AS19">
        <f>A!AR19</f>
        <v>0</v>
      </c>
      <c r="AT19">
        <f>A!AS19</f>
        <v>0</v>
      </c>
      <c r="AU19">
        <f>A!AT19</f>
        <v>0</v>
      </c>
      <c r="AV19">
        <f>A!AU19</f>
        <v>0</v>
      </c>
      <c r="AW19" s="23" t="str">
        <f>IF(A!AV19=0,"",A!AV19)</f>
        <v/>
      </c>
      <c r="AX19">
        <f>A!AW19</f>
        <v>0</v>
      </c>
      <c r="AY19">
        <f>A!AX19</f>
        <v>0</v>
      </c>
      <c r="AZ19">
        <f>A!AY19</f>
        <v>0</v>
      </c>
      <c r="BA19">
        <f>A!AZ19</f>
        <v>0</v>
      </c>
      <c r="BB19">
        <f>A!BA19</f>
        <v>0</v>
      </c>
      <c r="BC19">
        <f>A!BB19</f>
        <v>0</v>
      </c>
      <c r="BD19">
        <f>A!BC19</f>
        <v>0</v>
      </c>
      <c r="BE19">
        <f>A!BD19</f>
        <v>0</v>
      </c>
      <c r="BF19">
        <f>A!BE19</f>
        <v>0</v>
      </c>
      <c r="BG19">
        <f>A!BF19</f>
        <v>0</v>
      </c>
      <c r="BH19">
        <f>A!BG19</f>
        <v>0</v>
      </c>
      <c r="BI19">
        <f>A!BH19</f>
        <v>0</v>
      </c>
      <c r="BJ19">
        <f>A!BI19</f>
        <v>0</v>
      </c>
      <c r="BK19">
        <f>A!BJ19</f>
        <v>0</v>
      </c>
      <c r="BL19">
        <f>A!BK19</f>
        <v>0</v>
      </c>
      <c r="BM19">
        <f>A!BL19</f>
        <v>0</v>
      </c>
      <c r="BN19">
        <f>A!BM19</f>
        <v>0</v>
      </c>
      <c r="BO19">
        <f>A!BN19</f>
        <v>0</v>
      </c>
      <c r="BP19">
        <f>A!BO19</f>
        <v>0</v>
      </c>
      <c r="BQ19">
        <f>A!BP19</f>
        <v>0</v>
      </c>
      <c r="BR19">
        <f>A!BQ19</f>
        <v>0</v>
      </c>
      <c r="BS19">
        <f>A!BR19</f>
        <v>0</v>
      </c>
      <c r="BT19">
        <f>A!BS19</f>
        <v>0</v>
      </c>
      <c r="BU19">
        <f>A!BT19</f>
        <v>0</v>
      </c>
      <c r="BV19">
        <f>A!BU19</f>
        <v>0</v>
      </c>
      <c r="BW19">
        <f>A!BV19</f>
        <v>0</v>
      </c>
      <c r="BX19" t="str">
        <f>A!BW19</f>
        <v>_856e72ef-38db-4987-911a-8b7af9ca35c3</v>
      </c>
      <c r="BY19" t="str">
        <f>A!BX19</f>
        <v>856e72ef-38db-4987-911a-8b7af9ca35c3</v>
      </c>
      <c r="BZ19" t="str">
        <f>A!BY19</f>
        <v>SIKB</v>
      </c>
      <c r="CA19" t="str">
        <f>A!BZ19</f>
        <v>MMA01 A01 (0-50) A03 (0-50) A08 (0-50) A09 (0-50)</v>
      </c>
      <c r="CB19">
        <f>A!CA19</f>
        <v>45883</v>
      </c>
      <c r="CC19" t="str">
        <f>A!CB19</f>
        <v>#_6ad1fe39-0ee6-4190-bb8a-80d8ca6a8c10</v>
      </c>
      <c r="CD19" t="str">
        <f>A!CC19</f>
        <v>#_8d9dd6b2-3a5f-4b50-badb-8e3103d5aa09</v>
      </c>
      <c r="CE19">
        <f>A!CD19</f>
        <v>0</v>
      </c>
      <c r="CF19" t="str">
        <f>A!CE19</f>
        <v>urn:immetingen:compartiment:id:1</v>
      </c>
      <c r="CG19" t="str">
        <f>A!CF19</f>
        <v>_TI-65798780</v>
      </c>
      <c r="CH19">
        <f>A!CG19</f>
        <v>45881</v>
      </c>
      <c r="CI19" t="str">
        <f>A!CH19</f>
        <v>urn:immetingen:monstertype:id:10</v>
      </c>
      <c r="CJ19" t="str">
        <f>A!CI19</f>
        <v>urn:imsikb0101:Applicaties:id:16</v>
      </c>
      <c r="CK19" t="str">
        <f>A!CJ19</f>
        <v>urn:imsikb0101:DatastroomType:id:1</v>
      </c>
      <c r="CL19">
        <f>A!CK19</f>
        <v>45891</v>
      </c>
      <c r="CM19" t="str">
        <f>A!CL19</f>
        <v>SGS, Rotterdam</v>
      </c>
      <c r="CN19" t="str">
        <f>A!CM19</f>
        <v>LABRESULTAAT SGS</v>
      </c>
      <c r="CO19">
        <f>A!CN19</f>
        <v>45891</v>
      </c>
      <c r="CP19">
        <f>A!CO19</f>
        <v>0</v>
      </c>
      <c r="CQ19">
        <f>A!CO19</f>
        <v>0</v>
      </c>
      <c r="CR19" t="str">
        <f>A!CP19</f>
        <v>urn:imsikb0101:Leveranciers:id:21</v>
      </c>
      <c r="CS19" t="str">
        <f>A!CQ19</f>
        <v>14.7.0</v>
      </c>
    </row>
    <row r="20" spans="1:97" x14ac:dyDescent="0.2">
      <c r="A20" t="str">
        <f>A!A20</f>
        <v>LABRESULTAAT</v>
      </c>
      <c r="B20">
        <f>A!B20</f>
        <v>5</v>
      </c>
      <c r="C20">
        <f>A!C20</f>
        <v>0</v>
      </c>
      <c r="D20">
        <f>A!D20</f>
        <v>0</v>
      </c>
      <c r="E20">
        <f>A!E20</f>
        <v>0</v>
      </c>
      <c r="F20">
        <f>A!F20</f>
        <v>0</v>
      </c>
      <c r="G20">
        <f>A!G20</f>
        <v>0</v>
      </c>
      <c r="H20">
        <f>A!H20</f>
        <v>0</v>
      </c>
      <c r="I20">
        <f>A!I20</f>
        <v>0</v>
      </c>
      <c r="J20">
        <f>A!J20</f>
        <v>0</v>
      </c>
      <c r="K20">
        <f>A!K20</f>
        <v>0</v>
      </c>
      <c r="L20">
        <f>A!L20</f>
        <v>0</v>
      </c>
      <c r="M20">
        <f>A!M20</f>
        <v>0</v>
      </c>
      <c r="N20">
        <f>A!N20</f>
        <v>0</v>
      </c>
      <c r="O20">
        <f>A!O20</f>
        <v>0</v>
      </c>
      <c r="P20" s="23" t="str">
        <f>IF(A!P20="","",INDEX(B!$A$1:$BT$2000,MATCH(A!P20,B!$AX$1:$AX$2000,0),D!$B$5))</f>
        <v/>
      </c>
      <c r="Q20">
        <f>A!Q20</f>
        <v>0</v>
      </c>
      <c r="R20">
        <f>A!R20</f>
        <v>0</v>
      </c>
      <c r="S20">
        <f>A!S20</f>
        <v>0</v>
      </c>
      <c r="T20">
        <f>A!T20</f>
        <v>0</v>
      </c>
      <c r="U20">
        <f>A!U20</f>
        <v>0</v>
      </c>
      <c r="V20" s="23">
        <f>IF(A!V20="&lt;",1,A!V20)</f>
        <v>0</v>
      </c>
      <c r="W20">
        <f>A!W20</f>
        <v>0</v>
      </c>
      <c r="X20">
        <f>A!X20</f>
        <v>0</v>
      </c>
      <c r="Y20">
        <f>A!Y20</f>
        <v>0</v>
      </c>
      <c r="Z20" s="23">
        <f t="shared" si="0"/>
        <v>0</v>
      </c>
      <c r="AA20">
        <f>A!Z20</f>
        <v>0</v>
      </c>
      <c r="AB20">
        <f>A!AA20</f>
        <v>0</v>
      </c>
      <c r="AC20">
        <f>A!AB20</f>
        <v>0</v>
      </c>
      <c r="AD20">
        <f>A!AC20</f>
        <v>0</v>
      </c>
      <c r="AE20">
        <f>A!AD20</f>
        <v>0</v>
      </c>
      <c r="AF20">
        <f>A!AE20</f>
        <v>0</v>
      </c>
      <c r="AG20">
        <f>A!AF20</f>
        <v>0</v>
      </c>
      <c r="AH20">
        <f>A!AG20</f>
        <v>0</v>
      </c>
      <c r="AI20">
        <f>A!AH20</f>
        <v>0</v>
      </c>
      <c r="AJ20">
        <f>A!AI20</f>
        <v>0</v>
      </c>
      <c r="AK20">
        <f>A!AJ20</f>
        <v>0</v>
      </c>
      <c r="AL20">
        <f>A!AK20</f>
        <v>0</v>
      </c>
      <c r="AM20">
        <f>A!AL20</f>
        <v>0</v>
      </c>
      <c r="AN20">
        <f>A!AM20</f>
        <v>0</v>
      </c>
      <c r="AO20">
        <f>A!AN20</f>
        <v>0</v>
      </c>
      <c r="AP20">
        <f>A!AO20</f>
        <v>0</v>
      </c>
      <c r="AQ20">
        <f>A!AP20</f>
        <v>0</v>
      </c>
      <c r="AR20">
        <f>A!AQ20</f>
        <v>0</v>
      </c>
      <c r="AS20">
        <f>A!AR20</f>
        <v>0</v>
      </c>
      <c r="AT20">
        <f>A!AS20</f>
        <v>0</v>
      </c>
      <c r="AU20">
        <f>A!AT20</f>
        <v>0</v>
      </c>
      <c r="AV20">
        <f>A!AU20</f>
        <v>0</v>
      </c>
      <c r="AW20" s="23" t="str">
        <f>IF(A!AV20=0,"",A!AV20)</f>
        <v/>
      </c>
      <c r="AX20">
        <f>A!AW20</f>
        <v>0</v>
      </c>
      <c r="AY20">
        <f>A!AX20</f>
        <v>0</v>
      </c>
      <c r="AZ20">
        <f>A!AY20</f>
        <v>0</v>
      </c>
      <c r="BA20">
        <f>A!AZ20</f>
        <v>0</v>
      </c>
      <c r="BB20">
        <f>A!BA20</f>
        <v>0</v>
      </c>
      <c r="BC20">
        <f>A!BB20</f>
        <v>0</v>
      </c>
      <c r="BD20">
        <f>A!BC20</f>
        <v>0</v>
      </c>
      <c r="BE20">
        <f>A!BD20</f>
        <v>0</v>
      </c>
      <c r="BF20">
        <f>A!BE20</f>
        <v>0</v>
      </c>
      <c r="BG20">
        <f>A!BF20</f>
        <v>0</v>
      </c>
      <c r="BH20">
        <f>A!BG20</f>
        <v>0</v>
      </c>
      <c r="BI20">
        <f>A!BH20</f>
        <v>0</v>
      </c>
      <c r="BJ20">
        <f>A!BI20</f>
        <v>0</v>
      </c>
      <c r="BK20">
        <f>A!BJ20</f>
        <v>0</v>
      </c>
      <c r="BL20">
        <f>A!BK20</f>
        <v>0</v>
      </c>
      <c r="BM20">
        <f>A!BL20</f>
        <v>0</v>
      </c>
      <c r="BN20">
        <f>A!BM20</f>
        <v>0</v>
      </c>
      <c r="BO20">
        <f>A!BN20</f>
        <v>0</v>
      </c>
      <c r="BP20">
        <f>A!BO20</f>
        <v>0</v>
      </c>
      <c r="BQ20">
        <f>A!BP20</f>
        <v>0</v>
      </c>
      <c r="BR20">
        <f>A!BQ20</f>
        <v>0</v>
      </c>
      <c r="BS20">
        <f>A!BR20</f>
        <v>0</v>
      </c>
      <c r="BT20">
        <f>A!BS20</f>
        <v>0</v>
      </c>
      <c r="BU20">
        <f>A!BT20</f>
        <v>0</v>
      </c>
      <c r="BV20">
        <f>A!BU20</f>
        <v>0</v>
      </c>
      <c r="BW20">
        <f>A!BV20</f>
        <v>0</v>
      </c>
      <c r="BX20" t="str">
        <f>A!BW20</f>
        <v>_856e72ef-38db-4987-911a-8b7af9ca35c3</v>
      </c>
      <c r="BY20" t="str">
        <f>A!BX20</f>
        <v>856e72ef-38db-4987-911a-8b7af9ca35c3</v>
      </c>
      <c r="BZ20" t="str">
        <f>A!BY20</f>
        <v>SIKB</v>
      </c>
      <c r="CA20" t="str">
        <f>A!BZ20</f>
        <v>MMA01 A01 (0-50) A03 (0-50) A08 (0-50) A09 (0-50)</v>
      </c>
      <c r="CB20">
        <f>A!CA20</f>
        <v>45883</v>
      </c>
      <c r="CC20" t="str">
        <f>A!CB20</f>
        <v>#_6ad1fe39-0ee6-4190-bb8a-80d8ca6a8c10</v>
      </c>
      <c r="CD20" t="str">
        <f>A!CC20</f>
        <v>#_8fe7ec27-b022-427d-b6a9-90ea4888961f</v>
      </c>
      <c r="CE20">
        <f>A!CD20</f>
        <v>0</v>
      </c>
      <c r="CF20" t="str">
        <f>A!CE20</f>
        <v>urn:immetingen:compartiment:id:1</v>
      </c>
      <c r="CG20" t="str">
        <f>A!CF20</f>
        <v>_TI-65798780</v>
      </c>
      <c r="CH20">
        <f>A!CG20</f>
        <v>45881</v>
      </c>
      <c r="CI20" t="str">
        <f>A!CH20</f>
        <v>urn:immetingen:monstertype:id:10</v>
      </c>
      <c r="CJ20" t="str">
        <f>A!CI20</f>
        <v>urn:imsikb0101:Applicaties:id:16</v>
      </c>
      <c r="CK20" t="str">
        <f>A!CJ20</f>
        <v>urn:imsikb0101:DatastroomType:id:1</v>
      </c>
      <c r="CL20">
        <f>A!CK20</f>
        <v>45891</v>
      </c>
      <c r="CM20" t="str">
        <f>A!CL20</f>
        <v>SGS, Rotterdam</v>
      </c>
      <c r="CN20" t="str">
        <f>A!CM20</f>
        <v>LABRESULTAAT SGS</v>
      </c>
      <c r="CO20">
        <f>A!CN20</f>
        <v>45891</v>
      </c>
      <c r="CP20">
        <f>A!CO20</f>
        <v>0</v>
      </c>
      <c r="CQ20">
        <f>A!CO20</f>
        <v>0</v>
      </c>
      <c r="CR20" t="str">
        <f>A!CP20</f>
        <v>urn:imsikb0101:Leveranciers:id:21</v>
      </c>
      <c r="CS20" t="str">
        <f>A!CQ20</f>
        <v>14.7.0</v>
      </c>
    </row>
    <row r="21" spans="1:97" x14ac:dyDescent="0.2">
      <c r="A21" t="str">
        <f>A!A21</f>
        <v>LABRESULTAAT</v>
      </c>
      <c r="B21">
        <f>A!B21</f>
        <v>5</v>
      </c>
      <c r="C21">
        <f>A!C21</f>
        <v>0</v>
      </c>
      <c r="D21">
        <f>A!D21</f>
        <v>0</v>
      </c>
      <c r="E21">
        <f>A!E21</f>
        <v>0</v>
      </c>
      <c r="F21">
        <f>A!F21</f>
        <v>0</v>
      </c>
      <c r="G21">
        <f>A!G21</f>
        <v>0</v>
      </c>
      <c r="H21">
        <f>A!H21</f>
        <v>0</v>
      </c>
      <c r="I21">
        <f>A!I21</f>
        <v>0</v>
      </c>
      <c r="J21">
        <f>A!J21</f>
        <v>0</v>
      </c>
      <c r="K21">
        <f>A!K21</f>
        <v>0</v>
      </c>
      <c r="L21">
        <f>A!L21</f>
        <v>0</v>
      </c>
      <c r="M21">
        <f>A!M21</f>
        <v>0</v>
      </c>
      <c r="N21">
        <f>A!N21</f>
        <v>0</v>
      </c>
      <c r="O21">
        <f>A!O21</f>
        <v>0</v>
      </c>
      <c r="P21" s="23" t="str">
        <f>IF(A!P21="","",INDEX(B!$A$1:$BT$2000,MATCH(A!P21,B!$AX$1:$AX$2000,0),D!$B$5))</f>
        <v/>
      </c>
      <c r="Q21">
        <f>A!Q21</f>
        <v>0</v>
      </c>
      <c r="R21">
        <f>A!R21</f>
        <v>0</v>
      </c>
      <c r="S21">
        <f>A!S21</f>
        <v>0</v>
      </c>
      <c r="T21">
        <f>A!T21</f>
        <v>0</v>
      </c>
      <c r="U21">
        <f>A!U21</f>
        <v>0</v>
      </c>
      <c r="V21" s="23">
        <f>IF(A!V21="&lt;",1,A!V21)</f>
        <v>0</v>
      </c>
      <c r="W21">
        <f>A!W21</f>
        <v>0</v>
      </c>
      <c r="X21">
        <f>A!X21</f>
        <v>0</v>
      </c>
      <c r="Y21">
        <f>A!Y21</f>
        <v>0</v>
      </c>
      <c r="Z21" s="23">
        <f t="shared" si="0"/>
        <v>0</v>
      </c>
      <c r="AA21">
        <f>A!Z21</f>
        <v>0</v>
      </c>
      <c r="AB21">
        <f>A!AA21</f>
        <v>0</v>
      </c>
      <c r="AC21">
        <f>A!AB21</f>
        <v>0</v>
      </c>
      <c r="AD21">
        <f>A!AC21</f>
        <v>0</v>
      </c>
      <c r="AE21">
        <f>A!AD21</f>
        <v>0</v>
      </c>
      <c r="AF21">
        <f>A!AE21</f>
        <v>0</v>
      </c>
      <c r="AG21">
        <f>A!AF21</f>
        <v>0</v>
      </c>
      <c r="AH21">
        <f>A!AG21</f>
        <v>0</v>
      </c>
      <c r="AI21">
        <f>A!AH21</f>
        <v>0</v>
      </c>
      <c r="AJ21">
        <f>A!AI21</f>
        <v>0</v>
      </c>
      <c r="AK21">
        <f>A!AJ21</f>
        <v>0</v>
      </c>
      <c r="AL21">
        <f>A!AK21</f>
        <v>0</v>
      </c>
      <c r="AM21">
        <f>A!AL21</f>
        <v>0</v>
      </c>
      <c r="AN21">
        <f>A!AM21</f>
        <v>0</v>
      </c>
      <c r="AO21">
        <f>A!AN21</f>
        <v>0</v>
      </c>
      <c r="AP21">
        <f>A!AO21</f>
        <v>0</v>
      </c>
      <c r="AQ21">
        <f>A!AP21</f>
        <v>0</v>
      </c>
      <c r="AR21">
        <f>A!AQ21</f>
        <v>0</v>
      </c>
      <c r="AS21">
        <f>A!AR21</f>
        <v>0</v>
      </c>
      <c r="AT21">
        <f>A!AS21</f>
        <v>0</v>
      </c>
      <c r="AU21">
        <f>A!AT21</f>
        <v>0</v>
      </c>
      <c r="AV21">
        <f>A!AU21</f>
        <v>0</v>
      </c>
      <c r="AW21" s="23" t="str">
        <f>IF(A!AV21=0,"",A!AV21)</f>
        <v/>
      </c>
      <c r="AX21">
        <f>A!AW21</f>
        <v>0</v>
      </c>
      <c r="AY21">
        <f>A!AX21</f>
        <v>0</v>
      </c>
      <c r="AZ21">
        <f>A!AY21</f>
        <v>0</v>
      </c>
      <c r="BA21">
        <f>A!AZ21</f>
        <v>0</v>
      </c>
      <c r="BB21">
        <f>A!BA21</f>
        <v>0</v>
      </c>
      <c r="BC21">
        <f>A!BB21</f>
        <v>0</v>
      </c>
      <c r="BD21">
        <f>A!BC21</f>
        <v>0</v>
      </c>
      <c r="BE21">
        <f>A!BD21</f>
        <v>0</v>
      </c>
      <c r="BF21">
        <f>A!BE21</f>
        <v>0</v>
      </c>
      <c r="BG21">
        <f>A!BF21</f>
        <v>0</v>
      </c>
      <c r="BH21">
        <f>A!BG21</f>
        <v>0</v>
      </c>
      <c r="BI21">
        <f>A!BH21</f>
        <v>0</v>
      </c>
      <c r="BJ21">
        <f>A!BI21</f>
        <v>0</v>
      </c>
      <c r="BK21">
        <f>A!BJ21</f>
        <v>0</v>
      </c>
      <c r="BL21">
        <f>A!BK21</f>
        <v>0</v>
      </c>
      <c r="BM21">
        <f>A!BL21</f>
        <v>0</v>
      </c>
      <c r="BN21">
        <f>A!BM21</f>
        <v>0</v>
      </c>
      <c r="BO21">
        <f>A!BN21</f>
        <v>0</v>
      </c>
      <c r="BP21">
        <f>A!BO21</f>
        <v>0</v>
      </c>
      <c r="BQ21">
        <f>A!BP21</f>
        <v>0</v>
      </c>
      <c r="BR21">
        <f>A!BQ21</f>
        <v>0</v>
      </c>
      <c r="BS21">
        <f>A!BR21</f>
        <v>0</v>
      </c>
      <c r="BT21">
        <f>A!BS21</f>
        <v>0</v>
      </c>
      <c r="BU21">
        <f>A!BT21</f>
        <v>0</v>
      </c>
      <c r="BV21">
        <f>A!BU21</f>
        <v>0</v>
      </c>
      <c r="BW21">
        <f>A!BV21</f>
        <v>0</v>
      </c>
      <c r="BX21" t="str">
        <f>A!BW21</f>
        <v>_856e72ef-38db-4987-911a-8b7af9ca35c3</v>
      </c>
      <c r="BY21" t="str">
        <f>A!BX21</f>
        <v>856e72ef-38db-4987-911a-8b7af9ca35c3</v>
      </c>
      <c r="BZ21" t="str">
        <f>A!BY21</f>
        <v>SIKB</v>
      </c>
      <c r="CA21" t="str">
        <f>A!BZ21</f>
        <v>MMA01 A01 (0-50) A03 (0-50) A08 (0-50) A09 (0-50)</v>
      </c>
      <c r="CB21">
        <f>A!CA21</f>
        <v>45883</v>
      </c>
      <c r="CC21" t="str">
        <f>A!CB21</f>
        <v>#_6ad1fe39-0ee6-4190-bb8a-80d8ca6a8c10</v>
      </c>
      <c r="CD21" t="str">
        <f>A!CC21</f>
        <v>#_eb347605-b5ed-4c33-85db-a8933011ca10</v>
      </c>
      <c r="CE21">
        <f>A!CD21</f>
        <v>0</v>
      </c>
      <c r="CF21" t="str">
        <f>A!CE21</f>
        <v>urn:immetingen:compartiment:id:1</v>
      </c>
      <c r="CG21" t="str">
        <f>A!CF21</f>
        <v>_TI-65798780</v>
      </c>
      <c r="CH21">
        <f>A!CG21</f>
        <v>45881</v>
      </c>
      <c r="CI21" t="str">
        <f>A!CH21</f>
        <v>urn:immetingen:monstertype:id:10</v>
      </c>
      <c r="CJ21" t="str">
        <f>A!CI21</f>
        <v>urn:imsikb0101:Applicaties:id:16</v>
      </c>
      <c r="CK21" t="str">
        <f>A!CJ21</f>
        <v>urn:imsikb0101:DatastroomType:id:1</v>
      </c>
      <c r="CL21">
        <f>A!CK21</f>
        <v>45891</v>
      </c>
      <c r="CM21" t="str">
        <f>A!CL21</f>
        <v>SGS, Rotterdam</v>
      </c>
      <c r="CN21" t="str">
        <f>A!CM21</f>
        <v>LABRESULTAAT SGS</v>
      </c>
      <c r="CO21">
        <f>A!CN21</f>
        <v>45891</v>
      </c>
      <c r="CP21">
        <f>A!CO21</f>
        <v>0</v>
      </c>
      <c r="CQ21">
        <f>A!CO21</f>
        <v>0</v>
      </c>
      <c r="CR21" t="str">
        <f>A!CP21</f>
        <v>urn:imsikb0101:Leveranciers:id:21</v>
      </c>
      <c r="CS21" t="str">
        <f>A!CQ21</f>
        <v>14.7.0</v>
      </c>
    </row>
    <row r="22" spans="1:97" x14ac:dyDescent="0.2">
      <c r="A22" t="str">
        <f>A!A22</f>
        <v>LABRESULTAAT</v>
      </c>
      <c r="B22">
        <f>A!B22</f>
        <v>5</v>
      </c>
      <c r="C22">
        <f>A!C22</f>
        <v>0</v>
      </c>
      <c r="D22">
        <f>A!D22</f>
        <v>0</v>
      </c>
      <c r="E22">
        <f>A!E22</f>
        <v>0</v>
      </c>
      <c r="F22">
        <f>A!F22</f>
        <v>0</v>
      </c>
      <c r="G22">
        <f>A!G22</f>
        <v>0</v>
      </c>
      <c r="H22">
        <f>A!H22</f>
        <v>0</v>
      </c>
      <c r="I22">
        <f>A!I22</f>
        <v>0</v>
      </c>
      <c r="J22">
        <f>A!J22</f>
        <v>0</v>
      </c>
      <c r="K22">
        <f>A!K22</f>
        <v>0</v>
      </c>
      <c r="L22">
        <f>A!L22</f>
        <v>0</v>
      </c>
      <c r="M22">
        <f>A!M22</f>
        <v>0</v>
      </c>
      <c r="N22">
        <f>A!N22</f>
        <v>0</v>
      </c>
      <c r="O22">
        <f>A!O22</f>
        <v>0</v>
      </c>
      <c r="P22" s="23" t="str">
        <f>IF(A!P22="","",INDEX(B!$A$1:$BT$2000,MATCH(A!P22,B!$AX$1:$AX$2000,0),D!$B$5))</f>
        <v/>
      </c>
      <c r="Q22">
        <f>A!Q22</f>
        <v>0</v>
      </c>
      <c r="R22">
        <f>A!R22</f>
        <v>0</v>
      </c>
      <c r="S22">
        <f>A!S22</f>
        <v>0</v>
      </c>
      <c r="T22">
        <f>A!T22</f>
        <v>0</v>
      </c>
      <c r="U22">
        <f>A!U22</f>
        <v>0</v>
      </c>
      <c r="V22" s="23">
        <f>IF(A!V22="&lt;",1,A!V22)</f>
        <v>0</v>
      </c>
      <c r="W22">
        <f>A!W22</f>
        <v>0</v>
      </c>
      <c r="X22">
        <f>A!X22</f>
        <v>0</v>
      </c>
      <c r="Y22">
        <f>A!Y22</f>
        <v>0</v>
      </c>
      <c r="Z22" s="23">
        <f t="shared" si="0"/>
        <v>0</v>
      </c>
      <c r="AA22">
        <f>A!Z22</f>
        <v>0</v>
      </c>
      <c r="AB22">
        <f>A!AA22</f>
        <v>0</v>
      </c>
      <c r="AC22">
        <f>A!AB22</f>
        <v>0</v>
      </c>
      <c r="AD22">
        <f>A!AC22</f>
        <v>0</v>
      </c>
      <c r="AE22">
        <f>A!AD22</f>
        <v>0</v>
      </c>
      <c r="AF22">
        <f>A!AE22</f>
        <v>0</v>
      </c>
      <c r="AG22">
        <f>A!AF22</f>
        <v>0</v>
      </c>
      <c r="AH22">
        <f>A!AG22</f>
        <v>0</v>
      </c>
      <c r="AI22">
        <f>A!AH22</f>
        <v>0</v>
      </c>
      <c r="AJ22">
        <f>A!AI22</f>
        <v>0</v>
      </c>
      <c r="AK22">
        <f>A!AJ22</f>
        <v>0</v>
      </c>
      <c r="AL22">
        <f>A!AK22</f>
        <v>0</v>
      </c>
      <c r="AM22">
        <f>A!AL22</f>
        <v>0</v>
      </c>
      <c r="AN22">
        <f>A!AM22</f>
        <v>0</v>
      </c>
      <c r="AO22">
        <f>A!AN22</f>
        <v>0</v>
      </c>
      <c r="AP22">
        <f>A!AO22</f>
        <v>0</v>
      </c>
      <c r="AQ22">
        <f>A!AP22</f>
        <v>0</v>
      </c>
      <c r="AR22">
        <f>A!AQ22</f>
        <v>0</v>
      </c>
      <c r="AS22">
        <f>A!AR22</f>
        <v>0</v>
      </c>
      <c r="AT22">
        <f>A!AS22</f>
        <v>0</v>
      </c>
      <c r="AU22">
        <f>A!AT22</f>
        <v>0</v>
      </c>
      <c r="AV22">
        <f>A!AU22</f>
        <v>0</v>
      </c>
      <c r="AW22" s="23" t="str">
        <f>IF(A!AV22=0,"",A!AV22)</f>
        <v/>
      </c>
      <c r="AX22">
        <f>A!AW22</f>
        <v>0</v>
      </c>
      <c r="AY22">
        <f>A!AX22</f>
        <v>0</v>
      </c>
      <c r="AZ22">
        <f>A!AY22</f>
        <v>0</v>
      </c>
      <c r="BA22">
        <f>A!AZ22</f>
        <v>0</v>
      </c>
      <c r="BB22">
        <f>A!BA22</f>
        <v>0</v>
      </c>
      <c r="BC22">
        <f>A!BB22</f>
        <v>0</v>
      </c>
      <c r="BD22">
        <f>A!BC22</f>
        <v>0</v>
      </c>
      <c r="BE22">
        <f>A!BD22</f>
        <v>0</v>
      </c>
      <c r="BF22">
        <f>A!BE22</f>
        <v>0</v>
      </c>
      <c r="BG22">
        <f>A!BF22</f>
        <v>0</v>
      </c>
      <c r="BH22">
        <f>A!BG22</f>
        <v>0</v>
      </c>
      <c r="BI22">
        <f>A!BH22</f>
        <v>0</v>
      </c>
      <c r="BJ22">
        <f>A!BI22</f>
        <v>0</v>
      </c>
      <c r="BK22">
        <f>A!BJ22</f>
        <v>0</v>
      </c>
      <c r="BL22">
        <f>A!BK22</f>
        <v>0</v>
      </c>
      <c r="BM22">
        <f>A!BL22</f>
        <v>0</v>
      </c>
      <c r="BN22">
        <f>A!BM22</f>
        <v>0</v>
      </c>
      <c r="BO22">
        <f>A!BN22</f>
        <v>0</v>
      </c>
      <c r="BP22">
        <f>A!BO22</f>
        <v>0</v>
      </c>
      <c r="BQ22">
        <f>A!BP22</f>
        <v>0</v>
      </c>
      <c r="BR22">
        <f>A!BQ22</f>
        <v>0</v>
      </c>
      <c r="BS22">
        <f>A!BR22</f>
        <v>0</v>
      </c>
      <c r="BT22">
        <f>A!BS22</f>
        <v>0</v>
      </c>
      <c r="BU22">
        <f>A!BT22</f>
        <v>0</v>
      </c>
      <c r="BV22">
        <f>A!BU22</f>
        <v>0</v>
      </c>
      <c r="BW22">
        <f>A!BV22</f>
        <v>0</v>
      </c>
      <c r="BX22" t="str">
        <f>A!BW22</f>
        <v>_856e72ef-38db-4987-911a-8b7af9ca35c3</v>
      </c>
      <c r="BY22" t="str">
        <f>A!BX22</f>
        <v>856e72ef-38db-4987-911a-8b7af9ca35c3</v>
      </c>
      <c r="BZ22" t="str">
        <f>A!BY22</f>
        <v>SIKB</v>
      </c>
      <c r="CA22" t="str">
        <f>A!BZ22</f>
        <v>MMA01 A01 (0-50) A03 (0-50) A08 (0-50) A09 (0-50)</v>
      </c>
      <c r="CB22">
        <f>A!CA22</f>
        <v>45883</v>
      </c>
      <c r="CC22" t="str">
        <f>A!CB22</f>
        <v>#_6ad1fe39-0ee6-4190-bb8a-80d8ca6a8c10</v>
      </c>
      <c r="CD22" t="str">
        <f>A!CC22</f>
        <v>#_d86868fb-c127-409f-adfa-fecd1550a67c</v>
      </c>
      <c r="CE22">
        <f>A!CD22</f>
        <v>0</v>
      </c>
      <c r="CF22" t="str">
        <f>A!CE22</f>
        <v>urn:immetingen:compartiment:id:1</v>
      </c>
      <c r="CG22" t="str">
        <f>A!CF22</f>
        <v>_TI-65798780</v>
      </c>
      <c r="CH22">
        <f>A!CG22</f>
        <v>45881</v>
      </c>
      <c r="CI22" t="str">
        <f>A!CH22</f>
        <v>urn:immetingen:monstertype:id:10</v>
      </c>
      <c r="CJ22" t="str">
        <f>A!CI22</f>
        <v>urn:imsikb0101:Applicaties:id:16</v>
      </c>
      <c r="CK22" t="str">
        <f>A!CJ22</f>
        <v>urn:imsikb0101:DatastroomType:id:1</v>
      </c>
      <c r="CL22">
        <f>A!CK22</f>
        <v>45891</v>
      </c>
      <c r="CM22" t="str">
        <f>A!CL22</f>
        <v>SGS, Rotterdam</v>
      </c>
      <c r="CN22" t="str">
        <f>A!CM22</f>
        <v>LABRESULTAAT SGS</v>
      </c>
      <c r="CO22">
        <f>A!CN22</f>
        <v>45891</v>
      </c>
      <c r="CP22">
        <f>A!CO22</f>
        <v>0</v>
      </c>
      <c r="CQ22">
        <f>A!CO22</f>
        <v>0</v>
      </c>
      <c r="CR22" t="str">
        <f>A!CP22</f>
        <v>urn:imsikb0101:Leveranciers:id:21</v>
      </c>
      <c r="CS22" t="str">
        <f>A!CQ22</f>
        <v>14.7.0</v>
      </c>
    </row>
    <row r="23" spans="1:97" x14ac:dyDescent="0.2">
      <c r="A23" t="str">
        <f>A!A23</f>
        <v>LABRESULTAAT</v>
      </c>
      <c r="B23">
        <f>A!B23</f>
        <v>5</v>
      </c>
      <c r="C23">
        <f>A!C23</f>
        <v>0</v>
      </c>
      <c r="D23">
        <f>A!D23</f>
        <v>0</v>
      </c>
      <c r="E23">
        <f>A!E23</f>
        <v>0</v>
      </c>
      <c r="F23">
        <f>A!F23</f>
        <v>0</v>
      </c>
      <c r="G23">
        <f>A!G23</f>
        <v>0</v>
      </c>
      <c r="H23">
        <f>A!H23</f>
        <v>0</v>
      </c>
      <c r="I23">
        <f>A!I23</f>
        <v>0</v>
      </c>
      <c r="J23">
        <f>A!J23</f>
        <v>0</v>
      </c>
      <c r="K23">
        <f>A!K23</f>
        <v>0</v>
      </c>
      <c r="L23">
        <f>A!L23</f>
        <v>0</v>
      </c>
      <c r="M23">
        <f>A!M23</f>
        <v>0</v>
      </c>
      <c r="N23">
        <f>A!N23</f>
        <v>0</v>
      </c>
      <c r="O23">
        <f>A!O23</f>
        <v>0</v>
      </c>
      <c r="P23" s="23" t="str">
        <f>IF(A!P23="","",INDEX(B!$A$1:$BT$2000,MATCH(A!P23,B!$AX$1:$AX$2000,0),D!$B$5))</f>
        <v/>
      </c>
      <c r="Q23">
        <f>A!Q23</f>
        <v>0</v>
      </c>
      <c r="R23">
        <f>A!R23</f>
        <v>0</v>
      </c>
      <c r="S23">
        <f>A!S23</f>
        <v>0</v>
      </c>
      <c r="T23">
        <f>A!T23</f>
        <v>0</v>
      </c>
      <c r="U23">
        <f>A!U23</f>
        <v>0</v>
      </c>
      <c r="V23" s="23">
        <f>IF(A!V23="&lt;",1,A!V23)</f>
        <v>0</v>
      </c>
      <c r="W23">
        <f>A!W23</f>
        <v>0</v>
      </c>
      <c r="X23">
        <f>A!X23</f>
        <v>0</v>
      </c>
      <c r="Y23">
        <f>A!Y23</f>
        <v>0</v>
      </c>
      <c r="Z23" s="23">
        <f t="shared" si="0"/>
        <v>0</v>
      </c>
      <c r="AA23">
        <f>A!Z23</f>
        <v>0</v>
      </c>
      <c r="AB23">
        <f>A!AA23</f>
        <v>0</v>
      </c>
      <c r="AC23">
        <f>A!AB23</f>
        <v>0</v>
      </c>
      <c r="AD23">
        <f>A!AC23</f>
        <v>0</v>
      </c>
      <c r="AE23">
        <f>A!AD23</f>
        <v>0</v>
      </c>
      <c r="AF23">
        <f>A!AE23</f>
        <v>0</v>
      </c>
      <c r="AG23">
        <f>A!AF23</f>
        <v>0</v>
      </c>
      <c r="AH23">
        <f>A!AG23</f>
        <v>0</v>
      </c>
      <c r="AI23">
        <f>A!AH23</f>
        <v>0</v>
      </c>
      <c r="AJ23">
        <f>A!AI23</f>
        <v>0</v>
      </c>
      <c r="AK23">
        <f>A!AJ23</f>
        <v>0</v>
      </c>
      <c r="AL23">
        <f>A!AK23</f>
        <v>0</v>
      </c>
      <c r="AM23">
        <f>A!AL23</f>
        <v>0</v>
      </c>
      <c r="AN23">
        <f>A!AM23</f>
        <v>0</v>
      </c>
      <c r="AO23">
        <f>A!AN23</f>
        <v>0</v>
      </c>
      <c r="AP23">
        <f>A!AO23</f>
        <v>0</v>
      </c>
      <c r="AQ23">
        <f>A!AP23</f>
        <v>0</v>
      </c>
      <c r="AR23">
        <f>A!AQ23</f>
        <v>0</v>
      </c>
      <c r="AS23">
        <f>A!AR23</f>
        <v>0</v>
      </c>
      <c r="AT23">
        <f>A!AS23</f>
        <v>0</v>
      </c>
      <c r="AU23">
        <f>A!AT23</f>
        <v>0</v>
      </c>
      <c r="AV23">
        <f>A!AU23</f>
        <v>0</v>
      </c>
      <c r="AW23" s="23" t="str">
        <f>IF(A!AV23=0,"",A!AV23)</f>
        <v/>
      </c>
      <c r="AX23">
        <f>A!AW23</f>
        <v>0</v>
      </c>
      <c r="AY23">
        <f>A!AX23</f>
        <v>0</v>
      </c>
      <c r="AZ23">
        <f>A!AY23</f>
        <v>0</v>
      </c>
      <c r="BA23">
        <f>A!AZ23</f>
        <v>0</v>
      </c>
      <c r="BB23">
        <f>A!BA23</f>
        <v>0</v>
      </c>
      <c r="BC23">
        <f>A!BB23</f>
        <v>0</v>
      </c>
      <c r="BD23">
        <f>A!BC23</f>
        <v>0</v>
      </c>
      <c r="BE23">
        <f>A!BD23</f>
        <v>0</v>
      </c>
      <c r="BF23">
        <f>A!BE23</f>
        <v>0</v>
      </c>
      <c r="BG23">
        <f>A!BF23</f>
        <v>0</v>
      </c>
      <c r="BH23">
        <f>A!BG23</f>
        <v>0</v>
      </c>
      <c r="BI23">
        <f>A!BH23</f>
        <v>0</v>
      </c>
      <c r="BJ23">
        <f>A!BI23</f>
        <v>0</v>
      </c>
      <c r="BK23">
        <f>A!BJ23</f>
        <v>0</v>
      </c>
      <c r="BL23">
        <f>A!BK23</f>
        <v>0</v>
      </c>
      <c r="BM23">
        <f>A!BL23</f>
        <v>0</v>
      </c>
      <c r="BN23">
        <f>A!BM23</f>
        <v>0</v>
      </c>
      <c r="BO23">
        <f>A!BN23</f>
        <v>0</v>
      </c>
      <c r="BP23">
        <f>A!BO23</f>
        <v>0</v>
      </c>
      <c r="BQ23">
        <f>A!BP23</f>
        <v>0</v>
      </c>
      <c r="BR23">
        <f>A!BQ23</f>
        <v>0</v>
      </c>
      <c r="BS23">
        <f>A!BR23</f>
        <v>0</v>
      </c>
      <c r="BT23">
        <f>A!BS23</f>
        <v>0</v>
      </c>
      <c r="BU23">
        <f>A!BT23</f>
        <v>0</v>
      </c>
      <c r="BV23">
        <f>A!BU23</f>
        <v>0</v>
      </c>
      <c r="BW23">
        <f>A!BV23</f>
        <v>0</v>
      </c>
      <c r="BX23" t="str">
        <f>A!BW23</f>
        <v>_856e72ef-38db-4987-911a-8b7af9ca35c3</v>
      </c>
      <c r="BY23" t="str">
        <f>A!BX23</f>
        <v>856e72ef-38db-4987-911a-8b7af9ca35c3</v>
      </c>
      <c r="BZ23" t="str">
        <f>A!BY23</f>
        <v>SIKB</v>
      </c>
      <c r="CA23" t="str">
        <f>A!BZ23</f>
        <v>MMA01 A01 (0-50) A03 (0-50) A08 (0-50) A09 (0-50)</v>
      </c>
      <c r="CB23">
        <f>A!CA23</f>
        <v>45883</v>
      </c>
      <c r="CC23" t="str">
        <f>A!CB23</f>
        <v>#_6ad1fe39-0ee6-4190-bb8a-80d8ca6a8c10</v>
      </c>
      <c r="CD23" t="str">
        <f>A!CC23</f>
        <v>#_fdbd8ec1-b433-4adb-8d86-91c7b75a82c9</v>
      </c>
      <c r="CE23">
        <f>A!CD23</f>
        <v>0</v>
      </c>
      <c r="CF23" t="str">
        <f>A!CE23</f>
        <v>urn:immetingen:compartiment:id:1</v>
      </c>
      <c r="CG23" t="str">
        <f>A!CF23</f>
        <v>_TI-65798780</v>
      </c>
      <c r="CH23">
        <f>A!CG23</f>
        <v>45881</v>
      </c>
      <c r="CI23" t="str">
        <f>A!CH23</f>
        <v>urn:immetingen:monstertype:id:10</v>
      </c>
      <c r="CJ23" t="str">
        <f>A!CI23</f>
        <v>urn:imsikb0101:Applicaties:id:16</v>
      </c>
      <c r="CK23" t="str">
        <f>A!CJ23</f>
        <v>urn:imsikb0101:DatastroomType:id:1</v>
      </c>
      <c r="CL23">
        <f>A!CK23</f>
        <v>45891</v>
      </c>
      <c r="CM23" t="str">
        <f>A!CL23</f>
        <v>SGS, Rotterdam</v>
      </c>
      <c r="CN23" t="str">
        <f>A!CM23</f>
        <v>LABRESULTAAT SGS</v>
      </c>
      <c r="CO23">
        <f>A!CN23</f>
        <v>45891</v>
      </c>
      <c r="CP23">
        <f>A!CO23</f>
        <v>0</v>
      </c>
      <c r="CQ23">
        <f>A!CO23</f>
        <v>0</v>
      </c>
      <c r="CR23" t="str">
        <f>A!CP23</f>
        <v>urn:imsikb0101:Leveranciers:id:21</v>
      </c>
      <c r="CS23" t="str">
        <f>A!CQ23</f>
        <v>14.7.0</v>
      </c>
    </row>
    <row r="24" spans="1:97" x14ac:dyDescent="0.2">
      <c r="A24" t="str">
        <f>A!A24</f>
        <v>LABRESULTAAT</v>
      </c>
      <c r="B24">
        <f>A!B24</f>
        <v>5</v>
      </c>
      <c r="C24">
        <f>A!C24</f>
        <v>0</v>
      </c>
      <c r="D24">
        <f>A!D24</f>
        <v>0</v>
      </c>
      <c r="E24">
        <f>A!E24</f>
        <v>0</v>
      </c>
      <c r="F24">
        <f>A!F24</f>
        <v>0</v>
      </c>
      <c r="G24">
        <f>A!G24</f>
        <v>0</v>
      </c>
      <c r="H24">
        <f>A!H24</f>
        <v>0</v>
      </c>
      <c r="I24">
        <f>A!I24</f>
        <v>0</v>
      </c>
      <c r="J24">
        <f>A!J24</f>
        <v>0</v>
      </c>
      <c r="K24">
        <f>A!K24</f>
        <v>0</v>
      </c>
      <c r="L24">
        <f>A!L24</f>
        <v>0</v>
      </c>
      <c r="M24">
        <f>A!M24</f>
        <v>0</v>
      </c>
      <c r="N24">
        <f>A!N24</f>
        <v>0</v>
      </c>
      <c r="O24">
        <f>A!O24</f>
        <v>0</v>
      </c>
      <c r="P24" s="23" t="str">
        <f>IF(A!P24="","",INDEX(B!$A$1:$BT$2000,MATCH(A!P24,B!$AX$1:$AX$2000,0),D!$B$5))</f>
        <v/>
      </c>
      <c r="Q24">
        <f>A!Q24</f>
        <v>0</v>
      </c>
      <c r="R24">
        <f>A!R24</f>
        <v>0</v>
      </c>
      <c r="S24">
        <f>A!S24</f>
        <v>0</v>
      </c>
      <c r="T24">
        <f>A!T24</f>
        <v>0</v>
      </c>
      <c r="U24">
        <f>A!U24</f>
        <v>0</v>
      </c>
      <c r="V24" s="23">
        <f>IF(A!V24="&lt;",1,A!V24)</f>
        <v>0</v>
      </c>
      <c r="W24">
        <f>A!W24</f>
        <v>0</v>
      </c>
      <c r="X24">
        <f>A!X24</f>
        <v>0</v>
      </c>
      <c r="Y24">
        <f>A!Y24</f>
        <v>0</v>
      </c>
      <c r="Z24" s="23">
        <f t="shared" si="0"/>
        <v>0</v>
      </c>
      <c r="AA24">
        <f>A!Z24</f>
        <v>0</v>
      </c>
      <c r="AB24">
        <f>A!AA24</f>
        <v>0</v>
      </c>
      <c r="AC24">
        <f>A!AB24</f>
        <v>0</v>
      </c>
      <c r="AD24">
        <f>A!AC24</f>
        <v>0</v>
      </c>
      <c r="AE24">
        <f>A!AD24</f>
        <v>0</v>
      </c>
      <c r="AF24">
        <f>A!AE24</f>
        <v>0</v>
      </c>
      <c r="AG24">
        <f>A!AF24</f>
        <v>0</v>
      </c>
      <c r="AH24">
        <f>A!AG24</f>
        <v>0</v>
      </c>
      <c r="AI24">
        <f>A!AH24</f>
        <v>0</v>
      </c>
      <c r="AJ24">
        <f>A!AI24</f>
        <v>0</v>
      </c>
      <c r="AK24">
        <f>A!AJ24</f>
        <v>0</v>
      </c>
      <c r="AL24">
        <f>A!AK24</f>
        <v>0</v>
      </c>
      <c r="AM24">
        <f>A!AL24</f>
        <v>0</v>
      </c>
      <c r="AN24">
        <f>A!AM24</f>
        <v>0</v>
      </c>
      <c r="AO24">
        <f>A!AN24</f>
        <v>0</v>
      </c>
      <c r="AP24">
        <f>A!AO24</f>
        <v>0</v>
      </c>
      <c r="AQ24">
        <f>A!AP24</f>
        <v>0</v>
      </c>
      <c r="AR24">
        <f>A!AQ24</f>
        <v>0</v>
      </c>
      <c r="AS24">
        <f>A!AR24</f>
        <v>0</v>
      </c>
      <c r="AT24">
        <f>A!AS24</f>
        <v>0</v>
      </c>
      <c r="AU24">
        <f>A!AT24</f>
        <v>0</v>
      </c>
      <c r="AV24">
        <f>A!AU24</f>
        <v>0</v>
      </c>
      <c r="AW24" s="23" t="str">
        <f>IF(A!AV24=0,"",A!AV24)</f>
        <v/>
      </c>
      <c r="AX24">
        <f>A!AW24</f>
        <v>0</v>
      </c>
      <c r="AY24">
        <f>A!AX24</f>
        <v>0</v>
      </c>
      <c r="AZ24">
        <f>A!AY24</f>
        <v>0</v>
      </c>
      <c r="BA24">
        <f>A!AZ24</f>
        <v>0</v>
      </c>
      <c r="BB24">
        <f>A!BA24</f>
        <v>0</v>
      </c>
      <c r="BC24">
        <f>A!BB24</f>
        <v>0</v>
      </c>
      <c r="BD24">
        <f>A!BC24</f>
        <v>0</v>
      </c>
      <c r="BE24">
        <f>A!BD24</f>
        <v>0</v>
      </c>
      <c r="BF24">
        <f>A!BE24</f>
        <v>0</v>
      </c>
      <c r="BG24">
        <f>A!BF24</f>
        <v>0</v>
      </c>
      <c r="BH24">
        <f>A!BG24</f>
        <v>0</v>
      </c>
      <c r="BI24">
        <f>A!BH24</f>
        <v>0</v>
      </c>
      <c r="BJ24">
        <f>A!BI24</f>
        <v>0</v>
      </c>
      <c r="BK24">
        <f>A!BJ24</f>
        <v>0</v>
      </c>
      <c r="BL24">
        <f>A!BK24</f>
        <v>0</v>
      </c>
      <c r="BM24">
        <f>A!BL24</f>
        <v>0</v>
      </c>
      <c r="BN24">
        <f>A!BM24</f>
        <v>0</v>
      </c>
      <c r="BO24">
        <f>A!BN24</f>
        <v>0</v>
      </c>
      <c r="BP24">
        <f>A!BO24</f>
        <v>0</v>
      </c>
      <c r="BQ24">
        <f>A!BP24</f>
        <v>0</v>
      </c>
      <c r="BR24">
        <f>A!BQ24</f>
        <v>0</v>
      </c>
      <c r="BS24">
        <f>A!BR24</f>
        <v>0</v>
      </c>
      <c r="BT24">
        <f>A!BS24</f>
        <v>0</v>
      </c>
      <c r="BU24">
        <f>A!BT24</f>
        <v>0</v>
      </c>
      <c r="BV24">
        <f>A!BU24</f>
        <v>0</v>
      </c>
      <c r="BW24">
        <f>A!BV24</f>
        <v>0</v>
      </c>
      <c r="BX24" t="str">
        <f>A!BW24</f>
        <v>_856e72ef-38db-4987-911a-8b7af9ca35c3</v>
      </c>
      <c r="BY24" t="str">
        <f>A!BX24</f>
        <v>856e72ef-38db-4987-911a-8b7af9ca35c3</v>
      </c>
      <c r="BZ24" t="str">
        <f>A!BY24</f>
        <v>SIKB</v>
      </c>
      <c r="CA24" t="str">
        <f>A!BZ24</f>
        <v>MMA01 A01 (0-50) A03 (0-50) A08 (0-50) A09 (0-50)</v>
      </c>
      <c r="CB24">
        <f>A!CA24</f>
        <v>45883</v>
      </c>
      <c r="CC24" t="str">
        <f>A!CB24</f>
        <v>#_6ad1fe39-0ee6-4190-bb8a-80d8ca6a8c10</v>
      </c>
      <c r="CD24" t="str">
        <f>A!CC24</f>
        <v>#_2bf3732a-8987-4fc3-b909-9f5554c47feb</v>
      </c>
      <c r="CE24">
        <f>A!CD24</f>
        <v>0</v>
      </c>
      <c r="CF24" t="str">
        <f>A!CE24</f>
        <v>urn:immetingen:compartiment:id:1</v>
      </c>
      <c r="CG24" t="str">
        <f>A!CF24</f>
        <v>_TI-65798780</v>
      </c>
      <c r="CH24">
        <f>A!CG24</f>
        <v>45881</v>
      </c>
      <c r="CI24" t="str">
        <f>A!CH24</f>
        <v>urn:immetingen:monstertype:id:10</v>
      </c>
      <c r="CJ24" t="str">
        <f>A!CI24</f>
        <v>urn:imsikb0101:Applicaties:id:16</v>
      </c>
      <c r="CK24" t="str">
        <f>A!CJ24</f>
        <v>urn:imsikb0101:DatastroomType:id:1</v>
      </c>
      <c r="CL24">
        <f>A!CK24</f>
        <v>45891</v>
      </c>
      <c r="CM24" t="str">
        <f>A!CL24</f>
        <v>SGS, Rotterdam</v>
      </c>
      <c r="CN24" t="str">
        <f>A!CM24</f>
        <v>LABRESULTAAT SGS</v>
      </c>
      <c r="CO24">
        <f>A!CN24</f>
        <v>45891</v>
      </c>
      <c r="CP24">
        <f>A!CO24</f>
        <v>0</v>
      </c>
      <c r="CQ24">
        <f>A!CO24</f>
        <v>0</v>
      </c>
      <c r="CR24" t="str">
        <f>A!CP24</f>
        <v>urn:imsikb0101:Leveranciers:id:21</v>
      </c>
      <c r="CS24" t="str">
        <f>A!CQ24</f>
        <v>14.7.0</v>
      </c>
    </row>
    <row r="25" spans="1:97" x14ac:dyDescent="0.2">
      <c r="A25" t="str">
        <f>A!A25</f>
        <v>LABRESULTAAT</v>
      </c>
      <c r="B25">
        <f>A!B25</f>
        <v>5</v>
      </c>
      <c r="C25">
        <f>A!C25</f>
        <v>0</v>
      </c>
      <c r="D25">
        <f>A!D25</f>
        <v>0</v>
      </c>
      <c r="E25">
        <f>A!E25</f>
        <v>0</v>
      </c>
      <c r="F25">
        <f>A!F25</f>
        <v>0</v>
      </c>
      <c r="G25">
        <f>A!G25</f>
        <v>0</v>
      </c>
      <c r="H25">
        <f>A!H25</f>
        <v>0</v>
      </c>
      <c r="I25">
        <f>A!I25</f>
        <v>0</v>
      </c>
      <c r="J25">
        <f>A!J25</f>
        <v>0</v>
      </c>
      <c r="K25">
        <f>A!K25</f>
        <v>0</v>
      </c>
      <c r="L25">
        <f>A!L25</f>
        <v>0</v>
      </c>
      <c r="M25">
        <f>A!M25</f>
        <v>0</v>
      </c>
      <c r="N25">
        <f>A!N25</f>
        <v>0</v>
      </c>
      <c r="O25">
        <f>A!O25</f>
        <v>0</v>
      </c>
      <c r="P25" s="23" t="str">
        <f>IF(A!P25="","",INDEX(B!$A$1:$BT$2000,MATCH(A!P25,B!$AX$1:$AX$2000,0),D!$B$5))</f>
        <v/>
      </c>
      <c r="Q25">
        <f>A!Q25</f>
        <v>0</v>
      </c>
      <c r="R25">
        <f>A!R25</f>
        <v>0</v>
      </c>
      <c r="S25">
        <f>A!S25</f>
        <v>0</v>
      </c>
      <c r="T25">
        <f>A!T25</f>
        <v>0</v>
      </c>
      <c r="U25">
        <f>A!U25</f>
        <v>0</v>
      </c>
      <c r="V25" s="23">
        <f>IF(A!V25="&lt;",1,A!V25)</f>
        <v>0</v>
      </c>
      <c r="W25">
        <f>A!W25</f>
        <v>0</v>
      </c>
      <c r="X25">
        <f>A!X25</f>
        <v>0</v>
      </c>
      <c r="Y25">
        <f>A!Y25</f>
        <v>0</v>
      </c>
      <c r="Z25" s="23">
        <f t="shared" si="0"/>
        <v>0</v>
      </c>
      <c r="AA25">
        <f>A!Z25</f>
        <v>0</v>
      </c>
      <c r="AB25">
        <f>A!AA25</f>
        <v>0</v>
      </c>
      <c r="AC25">
        <f>A!AB25</f>
        <v>0</v>
      </c>
      <c r="AD25">
        <f>A!AC25</f>
        <v>0</v>
      </c>
      <c r="AE25">
        <f>A!AD25</f>
        <v>0</v>
      </c>
      <c r="AF25">
        <f>A!AE25</f>
        <v>0</v>
      </c>
      <c r="AG25">
        <f>A!AF25</f>
        <v>0</v>
      </c>
      <c r="AH25">
        <f>A!AG25</f>
        <v>0</v>
      </c>
      <c r="AI25">
        <f>A!AH25</f>
        <v>0</v>
      </c>
      <c r="AJ25">
        <f>A!AI25</f>
        <v>0</v>
      </c>
      <c r="AK25">
        <f>A!AJ25</f>
        <v>0</v>
      </c>
      <c r="AL25">
        <f>A!AK25</f>
        <v>0</v>
      </c>
      <c r="AM25">
        <f>A!AL25</f>
        <v>0</v>
      </c>
      <c r="AN25">
        <f>A!AM25</f>
        <v>0</v>
      </c>
      <c r="AO25">
        <f>A!AN25</f>
        <v>0</v>
      </c>
      <c r="AP25">
        <f>A!AO25</f>
        <v>0</v>
      </c>
      <c r="AQ25">
        <f>A!AP25</f>
        <v>0</v>
      </c>
      <c r="AR25">
        <f>A!AQ25</f>
        <v>0</v>
      </c>
      <c r="AS25">
        <f>A!AR25</f>
        <v>0</v>
      </c>
      <c r="AT25">
        <f>A!AS25</f>
        <v>0</v>
      </c>
      <c r="AU25">
        <f>A!AT25</f>
        <v>0</v>
      </c>
      <c r="AV25">
        <f>A!AU25</f>
        <v>0</v>
      </c>
      <c r="AW25" s="23" t="str">
        <f>IF(A!AV25=0,"",A!AV25)</f>
        <v/>
      </c>
      <c r="AX25">
        <f>A!AW25</f>
        <v>0</v>
      </c>
      <c r="AY25">
        <f>A!AX25</f>
        <v>0</v>
      </c>
      <c r="AZ25">
        <f>A!AY25</f>
        <v>0</v>
      </c>
      <c r="BA25">
        <f>A!AZ25</f>
        <v>0</v>
      </c>
      <c r="BB25">
        <f>A!BA25</f>
        <v>0</v>
      </c>
      <c r="BC25">
        <f>A!BB25</f>
        <v>0</v>
      </c>
      <c r="BD25">
        <f>A!BC25</f>
        <v>0</v>
      </c>
      <c r="BE25">
        <f>A!BD25</f>
        <v>0</v>
      </c>
      <c r="BF25">
        <f>A!BE25</f>
        <v>0</v>
      </c>
      <c r="BG25">
        <f>A!BF25</f>
        <v>0</v>
      </c>
      <c r="BH25">
        <f>A!BG25</f>
        <v>0</v>
      </c>
      <c r="BI25">
        <f>A!BH25</f>
        <v>0</v>
      </c>
      <c r="BJ25">
        <f>A!BI25</f>
        <v>0</v>
      </c>
      <c r="BK25">
        <f>A!BJ25</f>
        <v>0</v>
      </c>
      <c r="BL25">
        <f>A!BK25</f>
        <v>0</v>
      </c>
      <c r="BM25">
        <f>A!BL25</f>
        <v>0</v>
      </c>
      <c r="BN25">
        <f>A!BM25</f>
        <v>0</v>
      </c>
      <c r="BO25">
        <f>A!BN25</f>
        <v>0</v>
      </c>
      <c r="BP25">
        <f>A!BO25</f>
        <v>0</v>
      </c>
      <c r="BQ25">
        <f>A!BP25</f>
        <v>0</v>
      </c>
      <c r="BR25">
        <f>A!BQ25</f>
        <v>0</v>
      </c>
      <c r="BS25">
        <f>A!BR25</f>
        <v>0</v>
      </c>
      <c r="BT25">
        <f>A!BS25</f>
        <v>0</v>
      </c>
      <c r="BU25">
        <f>A!BT25</f>
        <v>0</v>
      </c>
      <c r="BV25">
        <f>A!BU25</f>
        <v>0</v>
      </c>
      <c r="BW25">
        <f>A!BV25</f>
        <v>0</v>
      </c>
      <c r="BX25" t="str">
        <f>A!BW25</f>
        <v>_856e72ef-38db-4987-911a-8b7af9ca35c3</v>
      </c>
      <c r="BY25" t="str">
        <f>A!BX25</f>
        <v>856e72ef-38db-4987-911a-8b7af9ca35c3</v>
      </c>
      <c r="BZ25" t="str">
        <f>A!BY25</f>
        <v>SIKB</v>
      </c>
      <c r="CA25" t="str">
        <f>A!BZ25</f>
        <v>MMA01 A01 (0-50) A03 (0-50) A08 (0-50) A09 (0-50)</v>
      </c>
      <c r="CB25">
        <f>A!CA25</f>
        <v>45883</v>
      </c>
      <c r="CC25" t="str">
        <f>A!CB25</f>
        <v>#_6ad1fe39-0ee6-4190-bb8a-80d8ca6a8c10</v>
      </c>
      <c r="CD25" t="str">
        <f>A!CC25</f>
        <v>#_4f8b1ac1-5cca-43bf-8e65-f715fd603efc</v>
      </c>
      <c r="CE25">
        <f>A!CD25</f>
        <v>0</v>
      </c>
      <c r="CF25" t="str">
        <f>A!CE25</f>
        <v>urn:immetingen:compartiment:id:1</v>
      </c>
      <c r="CG25" t="str">
        <f>A!CF25</f>
        <v>_TI-65798780</v>
      </c>
      <c r="CH25">
        <f>A!CG25</f>
        <v>45881</v>
      </c>
      <c r="CI25" t="str">
        <f>A!CH25</f>
        <v>urn:immetingen:monstertype:id:10</v>
      </c>
      <c r="CJ25" t="str">
        <f>A!CI25</f>
        <v>urn:imsikb0101:Applicaties:id:16</v>
      </c>
      <c r="CK25" t="str">
        <f>A!CJ25</f>
        <v>urn:imsikb0101:DatastroomType:id:1</v>
      </c>
      <c r="CL25">
        <f>A!CK25</f>
        <v>45891</v>
      </c>
      <c r="CM25" t="str">
        <f>A!CL25</f>
        <v>SGS, Rotterdam</v>
      </c>
      <c r="CN25" t="str">
        <f>A!CM25</f>
        <v>LABRESULTAAT SGS</v>
      </c>
      <c r="CO25">
        <f>A!CN25</f>
        <v>45891</v>
      </c>
      <c r="CP25">
        <f>A!CO25</f>
        <v>0</v>
      </c>
      <c r="CQ25">
        <f>A!CO25</f>
        <v>0</v>
      </c>
      <c r="CR25" t="str">
        <f>A!CP25</f>
        <v>urn:imsikb0101:Leveranciers:id:21</v>
      </c>
      <c r="CS25" t="str">
        <f>A!CQ25</f>
        <v>14.7.0</v>
      </c>
    </row>
    <row r="26" spans="1:97" x14ac:dyDescent="0.2">
      <c r="A26" t="str">
        <f>A!A26</f>
        <v>LABRESULTAAT</v>
      </c>
      <c r="B26">
        <f>A!B26</f>
        <v>5</v>
      </c>
      <c r="C26">
        <f>A!C26</f>
        <v>0</v>
      </c>
      <c r="D26">
        <f>A!D26</f>
        <v>0</v>
      </c>
      <c r="E26">
        <f>A!E26</f>
        <v>0</v>
      </c>
      <c r="F26">
        <f>A!F26</f>
        <v>0</v>
      </c>
      <c r="G26">
        <f>A!G26</f>
        <v>0</v>
      </c>
      <c r="H26">
        <f>A!H26</f>
        <v>0</v>
      </c>
      <c r="I26">
        <f>A!I26</f>
        <v>0</v>
      </c>
      <c r="J26">
        <f>A!J26</f>
        <v>0</v>
      </c>
      <c r="K26">
        <f>A!K26</f>
        <v>0</v>
      </c>
      <c r="L26">
        <f>A!L26</f>
        <v>0</v>
      </c>
      <c r="M26">
        <f>A!M26</f>
        <v>0</v>
      </c>
      <c r="N26">
        <f>A!N26</f>
        <v>0</v>
      </c>
      <c r="O26">
        <f>A!O26</f>
        <v>0</v>
      </c>
      <c r="P26" s="23" t="str">
        <f>IF(A!P26="","",INDEX(B!$A$1:$BT$2000,MATCH(A!P26,B!$AX$1:$AX$2000,0),D!$B$5))</f>
        <v/>
      </c>
      <c r="Q26">
        <f>A!Q26</f>
        <v>0</v>
      </c>
      <c r="R26">
        <f>A!R26</f>
        <v>0</v>
      </c>
      <c r="S26">
        <f>A!S26</f>
        <v>0</v>
      </c>
      <c r="T26">
        <f>A!T26</f>
        <v>0</v>
      </c>
      <c r="U26">
        <f>A!U26</f>
        <v>0</v>
      </c>
      <c r="V26" s="23">
        <f>IF(A!V26="&lt;",1,A!V26)</f>
        <v>0</v>
      </c>
      <c r="W26">
        <f>A!W26</f>
        <v>0</v>
      </c>
      <c r="X26">
        <f>A!X26</f>
        <v>0</v>
      </c>
      <c r="Y26">
        <f>A!Y26</f>
        <v>0</v>
      </c>
      <c r="Z26" s="23">
        <f t="shared" si="0"/>
        <v>0</v>
      </c>
      <c r="AA26">
        <f>A!Z26</f>
        <v>0</v>
      </c>
      <c r="AB26">
        <f>A!AA26</f>
        <v>0</v>
      </c>
      <c r="AC26">
        <f>A!AB26</f>
        <v>0</v>
      </c>
      <c r="AD26">
        <f>A!AC26</f>
        <v>0</v>
      </c>
      <c r="AE26">
        <f>A!AD26</f>
        <v>0</v>
      </c>
      <c r="AF26">
        <f>A!AE26</f>
        <v>0</v>
      </c>
      <c r="AG26">
        <f>A!AF26</f>
        <v>0</v>
      </c>
      <c r="AH26">
        <f>A!AG26</f>
        <v>0</v>
      </c>
      <c r="AI26">
        <f>A!AH26</f>
        <v>0</v>
      </c>
      <c r="AJ26">
        <f>A!AI26</f>
        <v>0</v>
      </c>
      <c r="AK26">
        <f>A!AJ26</f>
        <v>0</v>
      </c>
      <c r="AL26">
        <f>A!AK26</f>
        <v>0</v>
      </c>
      <c r="AM26">
        <f>A!AL26</f>
        <v>0</v>
      </c>
      <c r="AN26">
        <f>A!AM26</f>
        <v>0</v>
      </c>
      <c r="AO26">
        <f>A!AN26</f>
        <v>0</v>
      </c>
      <c r="AP26">
        <f>A!AO26</f>
        <v>0</v>
      </c>
      <c r="AQ26">
        <f>A!AP26</f>
        <v>0</v>
      </c>
      <c r="AR26">
        <f>A!AQ26</f>
        <v>0</v>
      </c>
      <c r="AS26">
        <f>A!AR26</f>
        <v>0</v>
      </c>
      <c r="AT26">
        <f>A!AS26</f>
        <v>0</v>
      </c>
      <c r="AU26">
        <f>A!AT26</f>
        <v>0</v>
      </c>
      <c r="AV26">
        <f>A!AU26</f>
        <v>0</v>
      </c>
      <c r="AW26" s="23" t="str">
        <f>IF(A!AV26=0,"",A!AV26)</f>
        <v/>
      </c>
      <c r="AX26">
        <f>A!AW26</f>
        <v>0</v>
      </c>
      <c r="AY26">
        <f>A!AX26</f>
        <v>0</v>
      </c>
      <c r="AZ26">
        <f>A!AY26</f>
        <v>0</v>
      </c>
      <c r="BA26">
        <f>A!AZ26</f>
        <v>0</v>
      </c>
      <c r="BB26">
        <f>A!BA26</f>
        <v>0</v>
      </c>
      <c r="BC26">
        <f>A!BB26</f>
        <v>0</v>
      </c>
      <c r="BD26">
        <f>A!BC26</f>
        <v>0</v>
      </c>
      <c r="BE26">
        <f>A!BD26</f>
        <v>0</v>
      </c>
      <c r="BF26">
        <f>A!BE26</f>
        <v>0</v>
      </c>
      <c r="BG26">
        <f>A!BF26</f>
        <v>0</v>
      </c>
      <c r="BH26">
        <f>A!BG26</f>
        <v>0</v>
      </c>
      <c r="BI26">
        <f>A!BH26</f>
        <v>0</v>
      </c>
      <c r="BJ26">
        <f>A!BI26</f>
        <v>0</v>
      </c>
      <c r="BK26">
        <f>A!BJ26</f>
        <v>0</v>
      </c>
      <c r="BL26">
        <f>A!BK26</f>
        <v>0</v>
      </c>
      <c r="BM26">
        <f>A!BL26</f>
        <v>0</v>
      </c>
      <c r="BN26">
        <f>A!BM26</f>
        <v>0</v>
      </c>
      <c r="BO26">
        <f>A!BN26</f>
        <v>0</v>
      </c>
      <c r="BP26">
        <f>A!BO26</f>
        <v>0</v>
      </c>
      <c r="BQ26">
        <f>A!BP26</f>
        <v>0</v>
      </c>
      <c r="BR26">
        <f>A!BQ26</f>
        <v>0</v>
      </c>
      <c r="BS26">
        <f>A!BR26</f>
        <v>0</v>
      </c>
      <c r="BT26">
        <f>A!BS26</f>
        <v>0</v>
      </c>
      <c r="BU26">
        <f>A!BT26</f>
        <v>0</v>
      </c>
      <c r="BV26">
        <f>A!BU26</f>
        <v>0</v>
      </c>
      <c r="BW26">
        <f>A!BV26</f>
        <v>0</v>
      </c>
      <c r="BX26" t="str">
        <f>A!BW26</f>
        <v>_856e72ef-38db-4987-911a-8b7af9ca35c3</v>
      </c>
      <c r="BY26" t="str">
        <f>A!BX26</f>
        <v>856e72ef-38db-4987-911a-8b7af9ca35c3</v>
      </c>
      <c r="BZ26" t="str">
        <f>A!BY26</f>
        <v>SIKB</v>
      </c>
      <c r="CA26" t="str">
        <f>A!BZ26</f>
        <v>MMA01 A01 (0-50) A03 (0-50) A08 (0-50) A09 (0-50)</v>
      </c>
      <c r="CB26">
        <f>A!CA26</f>
        <v>45883</v>
      </c>
      <c r="CC26" t="str">
        <f>A!CB26</f>
        <v>#_6ad1fe39-0ee6-4190-bb8a-80d8ca6a8c10</v>
      </c>
      <c r="CD26" t="str">
        <f>A!CC26</f>
        <v>#_b491a1b8-0ec2-4d38-bb84-aed20c3238c3</v>
      </c>
      <c r="CE26">
        <f>A!CD26</f>
        <v>0</v>
      </c>
      <c r="CF26" t="str">
        <f>A!CE26</f>
        <v>urn:immetingen:compartiment:id:1</v>
      </c>
      <c r="CG26" t="str">
        <f>A!CF26</f>
        <v>_TI-65798780</v>
      </c>
      <c r="CH26">
        <f>A!CG26</f>
        <v>45881</v>
      </c>
      <c r="CI26" t="str">
        <f>A!CH26</f>
        <v>urn:immetingen:monstertype:id:10</v>
      </c>
      <c r="CJ26" t="str">
        <f>A!CI26</f>
        <v>urn:imsikb0101:Applicaties:id:16</v>
      </c>
      <c r="CK26" t="str">
        <f>A!CJ26</f>
        <v>urn:imsikb0101:DatastroomType:id:1</v>
      </c>
      <c r="CL26">
        <f>A!CK26</f>
        <v>45891</v>
      </c>
      <c r="CM26" t="str">
        <f>A!CL26</f>
        <v>SGS, Rotterdam</v>
      </c>
      <c r="CN26" t="str">
        <f>A!CM26</f>
        <v>LABRESULTAAT SGS</v>
      </c>
      <c r="CO26">
        <f>A!CN26</f>
        <v>45891</v>
      </c>
      <c r="CP26">
        <f>A!CO26</f>
        <v>0</v>
      </c>
      <c r="CQ26">
        <f>A!CO26</f>
        <v>0</v>
      </c>
      <c r="CR26" t="str">
        <f>A!CP26</f>
        <v>urn:imsikb0101:Leveranciers:id:21</v>
      </c>
      <c r="CS26" t="str">
        <f>A!CQ26</f>
        <v>14.7.0</v>
      </c>
    </row>
    <row r="27" spans="1:97" x14ac:dyDescent="0.2">
      <c r="A27" t="str">
        <f>A!A27</f>
        <v>LABRESULTAAT</v>
      </c>
      <c r="B27">
        <f>A!B27</f>
        <v>5</v>
      </c>
      <c r="C27">
        <f>A!C27</f>
        <v>0</v>
      </c>
      <c r="D27">
        <f>A!D27</f>
        <v>0</v>
      </c>
      <c r="E27">
        <f>A!E27</f>
        <v>0</v>
      </c>
      <c r="F27">
        <f>A!F27</f>
        <v>0</v>
      </c>
      <c r="G27">
        <f>A!G27</f>
        <v>0</v>
      </c>
      <c r="H27">
        <f>A!H27</f>
        <v>0</v>
      </c>
      <c r="I27">
        <f>A!I27</f>
        <v>0</v>
      </c>
      <c r="J27">
        <f>A!J27</f>
        <v>0</v>
      </c>
      <c r="K27">
        <f>A!K27</f>
        <v>0</v>
      </c>
      <c r="L27">
        <f>A!L27</f>
        <v>0</v>
      </c>
      <c r="M27">
        <f>A!M27</f>
        <v>0</v>
      </c>
      <c r="N27">
        <f>A!N27</f>
        <v>0</v>
      </c>
      <c r="O27">
        <f>A!O27</f>
        <v>0</v>
      </c>
      <c r="P27" s="23" t="str">
        <f>IF(A!P27="","",INDEX(B!$A$1:$BT$2000,MATCH(A!P27,B!$AX$1:$AX$2000,0),D!$B$5))</f>
        <v/>
      </c>
      <c r="Q27">
        <f>A!Q27</f>
        <v>0</v>
      </c>
      <c r="R27">
        <f>A!R27</f>
        <v>0</v>
      </c>
      <c r="S27">
        <f>A!S27</f>
        <v>0</v>
      </c>
      <c r="T27">
        <f>A!T27</f>
        <v>0</v>
      </c>
      <c r="U27">
        <f>A!U27</f>
        <v>0</v>
      </c>
      <c r="V27" s="23">
        <f>IF(A!V27="&lt;",1,A!V27)</f>
        <v>0</v>
      </c>
      <c r="W27">
        <f>A!W27</f>
        <v>0</v>
      </c>
      <c r="X27">
        <f>A!X27</f>
        <v>0</v>
      </c>
      <c r="Y27">
        <f>A!Y27</f>
        <v>0</v>
      </c>
      <c r="Z27" s="23">
        <f t="shared" si="0"/>
        <v>0</v>
      </c>
      <c r="AA27">
        <f>A!Z27</f>
        <v>0</v>
      </c>
      <c r="AB27">
        <f>A!AA27</f>
        <v>0</v>
      </c>
      <c r="AC27">
        <f>A!AB27</f>
        <v>0</v>
      </c>
      <c r="AD27">
        <f>A!AC27</f>
        <v>0</v>
      </c>
      <c r="AE27">
        <f>A!AD27</f>
        <v>0</v>
      </c>
      <c r="AF27">
        <f>A!AE27</f>
        <v>0</v>
      </c>
      <c r="AG27">
        <f>A!AF27</f>
        <v>0</v>
      </c>
      <c r="AH27">
        <f>A!AG27</f>
        <v>0</v>
      </c>
      <c r="AI27">
        <f>A!AH27</f>
        <v>0</v>
      </c>
      <c r="AJ27">
        <f>A!AI27</f>
        <v>0</v>
      </c>
      <c r="AK27">
        <f>A!AJ27</f>
        <v>0</v>
      </c>
      <c r="AL27">
        <f>A!AK27</f>
        <v>0</v>
      </c>
      <c r="AM27">
        <f>A!AL27</f>
        <v>0</v>
      </c>
      <c r="AN27">
        <f>A!AM27</f>
        <v>0</v>
      </c>
      <c r="AO27">
        <f>A!AN27</f>
        <v>0</v>
      </c>
      <c r="AP27">
        <f>A!AO27</f>
        <v>0</v>
      </c>
      <c r="AQ27">
        <f>A!AP27</f>
        <v>0</v>
      </c>
      <c r="AR27">
        <f>A!AQ27</f>
        <v>0</v>
      </c>
      <c r="AS27">
        <f>A!AR27</f>
        <v>0</v>
      </c>
      <c r="AT27">
        <f>A!AS27</f>
        <v>0</v>
      </c>
      <c r="AU27">
        <f>A!AT27</f>
        <v>0</v>
      </c>
      <c r="AV27">
        <f>A!AU27</f>
        <v>0</v>
      </c>
      <c r="AW27" s="23" t="str">
        <f>IF(A!AV27=0,"",A!AV27)</f>
        <v/>
      </c>
      <c r="AX27">
        <f>A!AW27</f>
        <v>0</v>
      </c>
      <c r="AY27">
        <f>A!AX27</f>
        <v>0</v>
      </c>
      <c r="AZ27">
        <f>A!AY27</f>
        <v>0</v>
      </c>
      <c r="BA27">
        <f>A!AZ27</f>
        <v>0</v>
      </c>
      <c r="BB27">
        <f>A!BA27</f>
        <v>0</v>
      </c>
      <c r="BC27">
        <f>A!BB27</f>
        <v>0</v>
      </c>
      <c r="BD27">
        <f>A!BC27</f>
        <v>0</v>
      </c>
      <c r="BE27">
        <f>A!BD27</f>
        <v>0</v>
      </c>
      <c r="BF27">
        <f>A!BE27</f>
        <v>0</v>
      </c>
      <c r="BG27">
        <f>A!BF27</f>
        <v>0</v>
      </c>
      <c r="BH27">
        <f>A!BG27</f>
        <v>0</v>
      </c>
      <c r="BI27">
        <f>A!BH27</f>
        <v>0</v>
      </c>
      <c r="BJ27">
        <f>A!BI27</f>
        <v>0</v>
      </c>
      <c r="BK27">
        <f>A!BJ27</f>
        <v>0</v>
      </c>
      <c r="BL27">
        <f>A!BK27</f>
        <v>0</v>
      </c>
      <c r="BM27">
        <f>A!BL27</f>
        <v>0</v>
      </c>
      <c r="BN27">
        <f>A!BM27</f>
        <v>0</v>
      </c>
      <c r="BO27">
        <f>A!BN27</f>
        <v>0</v>
      </c>
      <c r="BP27">
        <f>A!BO27</f>
        <v>0</v>
      </c>
      <c r="BQ27">
        <f>A!BP27</f>
        <v>0</v>
      </c>
      <c r="BR27">
        <f>A!BQ27</f>
        <v>0</v>
      </c>
      <c r="BS27">
        <f>A!BR27</f>
        <v>0</v>
      </c>
      <c r="BT27">
        <f>A!BS27</f>
        <v>0</v>
      </c>
      <c r="BU27">
        <f>A!BT27</f>
        <v>0</v>
      </c>
      <c r="BV27">
        <f>A!BU27</f>
        <v>0</v>
      </c>
      <c r="BW27">
        <f>A!BV27</f>
        <v>0</v>
      </c>
      <c r="BX27" t="str">
        <f>A!BW27</f>
        <v>_856e72ef-38db-4987-911a-8b7af9ca35c3</v>
      </c>
      <c r="BY27" t="str">
        <f>A!BX27</f>
        <v>856e72ef-38db-4987-911a-8b7af9ca35c3</v>
      </c>
      <c r="BZ27" t="str">
        <f>A!BY27</f>
        <v>SIKB</v>
      </c>
      <c r="CA27" t="str">
        <f>A!BZ27</f>
        <v>MMA01 A01 (0-50) A03 (0-50) A08 (0-50) A09 (0-50)</v>
      </c>
      <c r="CB27">
        <f>A!CA27</f>
        <v>45883</v>
      </c>
      <c r="CC27" t="str">
        <f>A!CB27</f>
        <v>#_6ad1fe39-0ee6-4190-bb8a-80d8ca6a8c10</v>
      </c>
      <c r="CD27" t="str">
        <f>A!CC27</f>
        <v>#_8f0e6f24-151b-4f10-ab6e-5cb8ddf9d33c</v>
      </c>
      <c r="CE27">
        <f>A!CD27</f>
        <v>0</v>
      </c>
      <c r="CF27" t="str">
        <f>A!CE27</f>
        <v>urn:immetingen:compartiment:id:1</v>
      </c>
      <c r="CG27" t="str">
        <f>A!CF27</f>
        <v>_TI-65798780</v>
      </c>
      <c r="CH27">
        <f>A!CG27</f>
        <v>45881</v>
      </c>
      <c r="CI27" t="str">
        <f>A!CH27</f>
        <v>urn:immetingen:monstertype:id:10</v>
      </c>
      <c r="CJ27" t="str">
        <f>A!CI27</f>
        <v>urn:imsikb0101:Applicaties:id:16</v>
      </c>
      <c r="CK27" t="str">
        <f>A!CJ27</f>
        <v>urn:imsikb0101:DatastroomType:id:1</v>
      </c>
      <c r="CL27">
        <f>A!CK27</f>
        <v>45891</v>
      </c>
      <c r="CM27" t="str">
        <f>A!CL27</f>
        <v>SGS, Rotterdam</v>
      </c>
      <c r="CN27" t="str">
        <f>A!CM27</f>
        <v>LABRESULTAAT SGS</v>
      </c>
      <c r="CO27">
        <f>A!CN27</f>
        <v>45891</v>
      </c>
      <c r="CP27">
        <f>A!CO27</f>
        <v>0</v>
      </c>
      <c r="CQ27">
        <f>A!CO27</f>
        <v>0</v>
      </c>
      <c r="CR27" t="str">
        <f>A!CP27</f>
        <v>urn:imsikb0101:Leveranciers:id:21</v>
      </c>
      <c r="CS27" t="str">
        <f>A!CQ27</f>
        <v>14.7.0</v>
      </c>
    </row>
    <row r="28" spans="1:97" x14ac:dyDescent="0.2">
      <c r="A28" t="str">
        <f>A!A28</f>
        <v>LABRESULTAAT</v>
      </c>
      <c r="B28">
        <f>A!B28</f>
        <v>5</v>
      </c>
      <c r="C28">
        <f>A!C28</f>
        <v>0</v>
      </c>
      <c r="D28">
        <f>A!D28</f>
        <v>0</v>
      </c>
      <c r="E28">
        <f>A!E28</f>
        <v>0</v>
      </c>
      <c r="F28">
        <f>A!F28</f>
        <v>0</v>
      </c>
      <c r="G28">
        <f>A!G28</f>
        <v>0</v>
      </c>
      <c r="H28">
        <f>A!H28</f>
        <v>0</v>
      </c>
      <c r="I28">
        <f>A!I28</f>
        <v>0</v>
      </c>
      <c r="J28">
        <f>A!J28</f>
        <v>0</v>
      </c>
      <c r="K28">
        <f>A!K28</f>
        <v>0</v>
      </c>
      <c r="L28">
        <f>A!L28</f>
        <v>0</v>
      </c>
      <c r="M28">
        <f>A!M28</f>
        <v>0</v>
      </c>
      <c r="N28">
        <f>A!N28</f>
        <v>0</v>
      </c>
      <c r="O28">
        <f>A!O28</f>
        <v>0</v>
      </c>
      <c r="P28" s="23" t="str">
        <f>IF(A!P28="","",INDEX(B!$A$1:$BT$2000,MATCH(A!P28,B!$AX$1:$AX$2000,0),D!$B$5))</f>
        <v/>
      </c>
      <c r="Q28">
        <f>A!Q28</f>
        <v>0</v>
      </c>
      <c r="R28">
        <f>A!R28</f>
        <v>0</v>
      </c>
      <c r="S28">
        <f>A!S28</f>
        <v>0</v>
      </c>
      <c r="T28">
        <f>A!T28</f>
        <v>0</v>
      </c>
      <c r="U28">
        <f>A!U28</f>
        <v>0</v>
      </c>
      <c r="V28" s="23">
        <f>IF(A!V28="&lt;",1,A!V28)</f>
        <v>0</v>
      </c>
      <c r="W28">
        <f>A!W28</f>
        <v>0</v>
      </c>
      <c r="X28">
        <f>A!X28</f>
        <v>0</v>
      </c>
      <c r="Y28">
        <f>A!Y28</f>
        <v>0</v>
      </c>
      <c r="Z28" s="23">
        <f t="shared" si="0"/>
        <v>0</v>
      </c>
      <c r="AA28">
        <f>A!Z28</f>
        <v>0</v>
      </c>
      <c r="AB28">
        <f>A!AA28</f>
        <v>0</v>
      </c>
      <c r="AC28">
        <f>A!AB28</f>
        <v>0</v>
      </c>
      <c r="AD28">
        <f>A!AC28</f>
        <v>0</v>
      </c>
      <c r="AE28">
        <f>A!AD28</f>
        <v>0</v>
      </c>
      <c r="AF28">
        <f>A!AE28</f>
        <v>0</v>
      </c>
      <c r="AG28">
        <f>A!AF28</f>
        <v>0</v>
      </c>
      <c r="AH28">
        <f>A!AG28</f>
        <v>0</v>
      </c>
      <c r="AI28">
        <f>A!AH28</f>
        <v>0</v>
      </c>
      <c r="AJ28">
        <f>A!AI28</f>
        <v>0</v>
      </c>
      <c r="AK28">
        <f>A!AJ28</f>
        <v>0</v>
      </c>
      <c r="AL28">
        <f>A!AK28</f>
        <v>0</v>
      </c>
      <c r="AM28">
        <f>A!AL28</f>
        <v>0</v>
      </c>
      <c r="AN28">
        <f>A!AM28</f>
        <v>0</v>
      </c>
      <c r="AO28">
        <f>A!AN28</f>
        <v>0</v>
      </c>
      <c r="AP28">
        <f>A!AO28</f>
        <v>0</v>
      </c>
      <c r="AQ28">
        <f>A!AP28</f>
        <v>0</v>
      </c>
      <c r="AR28">
        <f>A!AQ28</f>
        <v>0</v>
      </c>
      <c r="AS28">
        <f>A!AR28</f>
        <v>0</v>
      </c>
      <c r="AT28">
        <f>A!AS28</f>
        <v>0</v>
      </c>
      <c r="AU28">
        <f>A!AT28</f>
        <v>0</v>
      </c>
      <c r="AV28">
        <f>A!AU28</f>
        <v>0</v>
      </c>
      <c r="AW28" s="23" t="str">
        <f>IF(A!AV28=0,"",A!AV28)</f>
        <v/>
      </c>
      <c r="AX28">
        <f>A!AW28</f>
        <v>0</v>
      </c>
      <c r="AY28">
        <f>A!AX28</f>
        <v>0</v>
      </c>
      <c r="AZ28">
        <f>A!AY28</f>
        <v>0</v>
      </c>
      <c r="BA28">
        <f>A!AZ28</f>
        <v>0</v>
      </c>
      <c r="BB28">
        <f>A!BA28</f>
        <v>0</v>
      </c>
      <c r="BC28">
        <f>A!BB28</f>
        <v>0</v>
      </c>
      <c r="BD28">
        <f>A!BC28</f>
        <v>0</v>
      </c>
      <c r="BE28">
        <f>A!BD28</f>
        <v>0</v>
      </c>
      <c r="BF28">
        <f>A!BE28</f>
        <v>0</v>
      </c>
      <c r="BG28">
        <f>A!BF28</f>
        <v>0</v>
      </c>
      <c r="BH28">
        <f>A!BG28</f>
        <v>0</v>
      </c>
      <c r="BI28">
        <f>A!BH28</f>
        <v>0</v>
      </c>
      <c r="BJ28">
        <f>A!BI28</f>
        <v>0</v>
      </c>
      <c r="BK28">
        <f>A!BJ28</f>
        <v>0</v>
      </c>
      <c r="BL28">
        <f>A!BK28</f>
        <v>0</v>
      </c>
      <c r="BM28">
        <f>A!BL28</f>
        <v>0</v>
      </c>
      <c r="BN28">
        <f>A!BM28</f>
        <v>0</v>
      </c>
      <c r="BO28">
        <f>A!BN28</f>
        <v>0</v>
      </c>
      <c r="BP28">
        <f>A!BO28</f>
        <v>0</v>
      </c>
      <c r="BQ28">
        <f>A!BP28</f>
        <v>0</v>
      </c>
      <c r="BR28">
        <f>A!BQ28</f>
        <v>0</v>
      </c>
      <c r="BS28">
        <f>A!BR28</f>
        <v>0</v>
      </c>
      <c r="BT28">
        <f>A!BS28</f>
        <v>0</v>
      </c>
      <c r="BU28">
        <f>A!BT28</f>
        <v>0</v>
      </c>
      <c r="BV28">
        <f>A!BU28</f>
        <v>0</v>
      </c>
      <c r="BW28">
        <f>A!BV28</f>
        <v>0</v>
      </c>
      <c r="BX28" t="str">
        <f>A!BW28</f>
        <v>_856e72ef-38db-4987-911a-8b7af9ca35c3</v>
      </c>
      <c r="BY28" t="str">
        <f>A!BX28</f>
        <v>856e72ef-38db-4987-911a-8b7af9ca35c3</v>
      </c>
      <c r="BZ28" t="str">
        <f>A!BY28</f>
        <v>SIKB</v>
      </c>
      <c r="CA28" t="str">
        <f>A!BZ28</f>
        <v>MMA01 A01 (0-50) A03 (0-50) A08 (0-50) A09 (0-50)</v>
      </c>
      <c r="CB28">
        <f>A!CA28</f>
        <v>45883</v>
      </c>
      <c r="CC28" t="str">
        <f>A!CB28</f>
        <v>#_6ad1fe39-0ee6-4190-bb8a-80d8ca6a8c10</v>
      </c>
      <c r="CD28" t="str">
        <f>A!CC28</f>
        <v>#_a2d33337-95c1-4edf-b36b-19e837bea3d5</v>
      </c>
      <c r="CE28">
        <f>A!CD28</f>
        <v>0</v>
      </c>
      <c r="CF28" t="str">
        <f>A!CE28</f>
        <v>urn:immetingen:compartiment:id:1</v>
      </c>
      <c r="CG28" t="str">
        <f>A!CF28</f>
        <v>_TI-65798780</v>
      </c>
      <c r="CH28">
        <f>A!CG28</f>
        <v>45881</v>
      </c>
      <c r="CI28" t="str">
        <f>A!CH28</f>
        <v>urn:immetingen:monstertype:id:10</v>
      </c>
      <c r="CJ28" t="str">
        <f>A!CI28</f>
        <v>urn:imsikb0101:Applicaties:id:16</v>
      </c>
      <c r="CK28" t="str">
        <f>A!CJ28</f>
        <v>urn:imsikb0101:DatastroomType:id:1</v>
      </c>
      <c r="CL28">
        <f>A!CK28</f>
        <v>45891</v>
      </c>
      <c r="CM28" t="str">
        <f>A!CL28</f>
        <v>SGS, Rotterdam</v>
      </c>
      <c r="CN28" t="str">
        <f>A!CM28</f>
        <v>LABRESULTAAT SGS</v>
      </c>
      <c r="CO28">
        <f>A!CN28</f>
        <v>45891</v>
      </c>
      <c r="CP28">
        <f>A!CO28</f>
        <v>0</v>
      </c>
      <c r="CQ28">
        <f>A!CO28</f>
        <v>0</v>
      </c>
      <c r="CR28" t="str">
        <f>A!CP28</f>
        <v>urn:imsikb0101:Leveranciers:id:21</v>
      </c>
      <c r="CS28" t="str">
        <f>A!CQ28</f>
        <v>14.7.0</v>
      </c>
    </row>
    <row r="29" spans="1:97" x14ac:dyDescent="0.2">
      <c r="A29" t="str">
        <f>A!A29</f>
        <v>LABRESULTAAT</v>
      </c>
      <c r="B29">
        <f>A!B29</f>
        <v>5</v>
      </c>
      <c r="C29">
        <f>A!C29</f>
        <v>0</v>
      </c>
      <c r="D29">
        <f>A!D29</f>
        <v>0</v>
      </c>
      <c r="E29">
        <f>A!E29</f>
        <v>0</v>
      </c>
      <c r="F29">
        <f>A!F29</f>
        <v>0</v>
      </c>
      <c r="G29">
        <f>A!G29</f>
        <v>0</v>
      </c>
      <c r="H29">
        <f>A!H29</f>
        <v>0</v>
      </c>
      <c r="I29">
        <f>A!I29</f>
        <v>0</v>
      </c>
      <c r="J29">
        <f>A!J29</f>
        <v>0</v>
      </c>
      <c r="K29">
        <f>A!K29</f>
        <v>0</v>
      </c>
      <c r="L29">
        <f>A!L29</f>
        <v>0</v>
      </c>
      <c r="M29">
        <f>A!M29</f>
        <v>0</v>
      </c>
      <c r="N29">
        <f>A!N29</f>
        <v>0</v>
      </c>
      <c r="O29">
        <f>A!O29</f>
        <v>0</v>
      </c>
      <c r="P29" s="23" t="str">
        <f>IF(A!P29="","",INDEX(B!$A$1:$BT$2000,MATCH(A!P29,B!$AX$1:$AX$2000,0),D!$B$5))</f>
        <v/>
      </c>
      <c r="Q29">
        <f>A!Q29</f>
        <v>0</v>
      </c>
      <c r="R29">
        <f>A!R29</f>
        <v>0</v>
      </c>
      <c r="S29">
        <f>A!S29</f>
        <v>0</v>
      </c>
      <c r="T29">
        <f>A!T29</f>
        <v>0</v>
      </c>
      <c r="U29">
        <f>A!U29</f>
        <v>0</v>
      </c>
      <c r="V29" s="23">
        <f>IF(A!V29="&lt;",1,A!V29)</f>
        <v>0</v>
      </c>
      <c r="W29">
        <f>A!W29</f>
        <v>0</v>
      </c>
      <c r="X29">
        <f>A!X29</f>
        <v>0</v>
      </c>
      <c r="Y29">
        <f>A!Y29</f>
        <v>0</v>
      </c>
      <c r="Z29" s="23">
        <f t="shared" si="0"/>
        <v>0</v>
      </c>
      <c r="AA29">
        <f>A!Z29</f>
        <v>0</v>
      </c>
      <c r="AB29">
        <f>A!AA29</f>
        <v>0</v>
      </c>
      <c r="AC29">
        <f>A!AB29</f>
        <v>0</v>
      </c>
      <c r="AD29">
        <f>A!AC29</f>
        <v>0</v>
      </c>
      <c r="AE29">
        <f>A!AD29</f>
        <v>0</v>
      </c>
      <c r="AF29">
        <f>A!AE29</f>
        <v>0</v>
      </c>
      <c r="AG29">
        <f>A!AF29</f>
        <v>0</v>
      </c>
      <c r="AH29">
        <f>A!AG29</f>
        <v>0</v>
      </c>
      <c r="AI29">
        <f>A!AH29</f>
        <v>0</v>
      </c>
      <c r="AJ29">
        <f>A!AI29</f>
        <v>0</v>
      </c>
      <c r="AK29">
        <f>A!AJ29</f>
        <v>0</v>
      </c>
      <c r="AL29">
        <f>A!AK29</f>
        <v>0</v>
      </c>
      <c r="AM29">
        <f>A!AL29</f>
        <v>0</v>
      </c>
      <c r="AN29">
        <f>A!AM29</f>
        <v>0</v>
      </c>
      <c r="AO29">
        <f>A!AN29</f>
        <v>0</v>
      </c>
      <c r="AP29">
        <f>A!AO29</f>
        <v>0</v>
      </c>
      <c r="AQ29">
        <f>A!AP29</f>
        <v>0</v>
      </c>
      <c r="AR29">
        <f>A!AQ29</f>
        <v>0</v>
      </c>
      <c r="AS29">
        <f>A!AR29</f>
        <v>0</v>
      </c>
      <c r="AT29">
        <f>A!AS29</f>
        <v>0</v>
      </c>
      <c r="AU29">
        <f>A!AT29</f>
        <v>0</v>
      </c>
      <c r="AV29">
        <f>A!AU29</f>
        <v>0</v>
      </c>
      <c r="AW29" s="23" t="str">
        <f>IF(A!AV29=0,"",A!AV29)</f>
        <v/>
      </c>
      <c r="AX29">
        <f>A!AW29</f>
        <v>0</v>
      </c>
      <c r="AY29">
        <f>A!AX29</f>
        <v>0</v>
      </c>
      <c r="AZ29">
        <f>A!AY29</f>
        <v>0</v>
      </c>
      <c r="BA29">
        <f>A!AZ29</f>
        <v>0</v>
      </c>
      <c r="BB29">
        <f>A!BA29</f>
        <v>0</v>
      </c>
      <c r="BC29">
        <f>A!BB29</f>
        <v>0</v>
      </c>
      <c r="BD29">
        <f>A!BC29</f>
        <v>0</v>
      </c>
      <c r="BE29">
        <f>A!BD29</f>
        <v>0</v>
      </c>
      <c r="BF29">
        <f>A!BE29</f>
        <v>0</v>
      </c>
      <c r="BG29">
        <f>A!BF29</f>
        <v>0</v>
      </c>
      <c r="BH29">
        <f>A!BG29</f>
        <v>0</v>
      </c>
      <c r="BI29">
        <f>A!BH29</f>
        <v>0</v>
      </c>
      <c r="BJ29">
        <f>A!BI29</f>
        <v>0</v>
      </c>
      <c r="BK29">
        <f>A!BJ29</f>
        <v>0</v>
      </c>
      <c r="BL29">
        <f>A!BK29</f>
        <v>0</v>
      </c>
      <c r="BM29">
        <f>A!BL29</f>
        <v>0</v>
      </c>
      <c r="BN29">
        <f>A!BM29</f>
        <v>0</v>
      </c>
      <c r="BO29">
        <f>A!BN29</f>
        <v>0</v>
      </c>
      <c r="BP29">
        <f>A!BO29</f>
        <v>0</v>
      </c>
      <c r="BQ29">
        <f>A!BP29</f>
        <v>0</v>
      </c>
      <c r="BR29">
        <f>A!BQ29</f>
        <v>0</v>
      </c>
      <c r="BS29">
        <f>A!BR29</f>
        <v>0</v>
      </c>
      <c r="BT29">
        <f>A!BS29</f>
        <v>0</v>
      </c>
      <c r="BU29">
        <f>A!BT29</f>
        <v>0</v>
      </c>
      <c r="BV29">
        <f>A!BU29</f>
        <v>0</v>
      </c>
      <c r="BW29">
        <f>A!BV29</f>
        <v>0</v>
      </c>
      <c r="BX29" t="str">
        <f>A!BW29</f>
        <v>_856e72ef-38db-4987-911a-8b7af9ca35c3</v>
      </c>
      <c r="BY29" t="str">
        <f>A!BX29</f>
        <v>856e72ef-38db-4987-911a-8b7af9ca35c3</v>
      </c>
      <c r="BZ29" t="str">
        <f>A!BY29</f>
        <v>SIKB</v>
      </c>
      <c r="CA29" t="str">
        <f>A!BZ29</f>
        <v>MMA01 A01 (0-50) A03 (0-50) A08 (0-50) A09 (0-50)</v>
      </c>
      <c r="CB29">
        <f>A!CA29</f>
        <v>45883</v>
      </c>
      <c r="CC29" t="str">
        <f>A!CB29</f>
        <v>#_6ad1fe39-0ee6-4190-bb8a-80d8ca6a8c10</v>
      </c>
      <c r="CD29" t="str">
        <f>A!CC29</f>
        <v>#_7762d839-4c5a-4c24-b124-5e5040b572ba</v>
      </c>
      <c r="CE29">
        <f>A!CD29</f>
        <v>0</v>
      </c>
      <c r="CF29" t="str">
        <f>A!CE29</f>
        <v>urn:immetingen:compartiment:id:1</v>
      </c>
      <c r="CG29" t="str">
        <f>A!CF29</f>
        <v>_TI-65798780</v>
      </c>
      <c r="CH29">
        <f>A!CG29</f>
        <v>45881</v>
      </c>
      <c r="CI29" t="str">
        <f>A!CH29</f>
        <v>urn:immetingen:monstertype:id:10</v>
      </c>
      <c r="CJ29" t="str">
        <f>A!CI29</f>
        <v>urn:imsikb0101:Applicaties:id:16</v>
      </c>
      <c r="CK29" t="str">
        <f>A!CJ29</f>
        <v>urn:imsikb0101:DatastroomType:id:1</v>
      </c>
      <c r="CL29">
        <f>A!CK29</f>
        <v>45891</v>
      </c>
      <c r="CM29" t="str">
        <f>A!CL29</f>
        <v>SGS, Rotterdam</v>
      </c>
      <c r="CN29" t="str">
        <f>A!CM29</f>
        <v>LABRESULTAAT SGS</v>
      </c>
      <c r="CO29">
        <f>A!CN29</f>
        <v>45891</v>
      </c>
      <c r="CP29">
        <f>A!CO29</f>
        <v>0</v>
      </c>
      <c r="CQ29">
        <f>A!CO29</f>
        <v>0</v>
      </c>
      <c r="CR29" t="str">
        <f>A!CP29</f>
        <v>urn:imsikb0101:Leveranciers:id:21</v>
      </c>
      <c r="CS29" t="str">
        <f>A!CQ29</f>
        <v>14.7.0</v>
      </c>
    </row>
    <row r="30" spans="1:97" x14ac:dyDescent="0.2">
      <c r="A30" t="str">
        <f>A!A30</f>
        <v>LABRESULTAAT</v>
      </c>
      <c r="B30">
        <f>A!B30</f>
        <v>5</v>
      </c>
      <c r="C30">
        <f>A!C30</f>
        <v>0</v>
      </c>
      <c r="D30">
        <f>A!D30</f>
        <v>0</v>
      </c>
      <c r="E30">
        <f>A!E30</f>
        <v>0</v>
      </c>
      <c r="F30">
        <f>A!F30</f>
        <v>0</v>
      </c>
      <c r="G30">
        <f>A!G30</f>
        <v>0</v>
      </c>
      <c r="H30">
        <f>A!H30</f>
        <v>0</v>
      </c>
      <c r="I30">
        <f>A!I30</f>
        <v>0</v>
      </c>
      <c r="J30">
        <f>A!J30</f>
        <v>0</v>
      </c>
      <c r="K30">
        <f>A!K30</f>
        <v>0</v>
      </c>
      <c r="L30">
        <f>A!L30</f>
        <v>0</v>
      </c>
      <c r="M30">
        <f>A!M30</f>
        <v>0</v>
      </c>
      <c r="N30">
        <f>A!N30</f>
        <v>0</v>
      </c>
      <c r="O30">
        <f>A!O30</f>
        <v>0</v>
      </c>
      <c r="P30" s="23" t="str">
        <f>IF(A!P30="","",INDEX(B!$A$1:$BT$2000,MATCH(A!P30,B!$AX$1:$AX$2000,0),D!$B$5))</f>
        <v/>
      </c>
      <c r="Q30">
        <f>A!Q30</f>
        <v>0</v>
      </c>
      <c r="R30">
        <f>A!R30</f>
        <v>0</v>
      </c>
      <c r="S30">
        <f>A!S30</f>
        <v>0</v>
      </c>
      <c r="T30">
        <f>A!T30</f>
        <v>0</v>
      </c>
      <c r="U30">
        <f>A!U30</f>
        <v>0</v>
      </c>
      <c r="V30" s="23">
        <f>IF(A!V30="&lt;",1,A!V30)</f>
        <v>0</v>
      </c>
      <c r="W30">
        <f>A!W30</f>
        <v>0</v>
      </c>
      <c r="X30">
        <f>A!X30</f>
        <v>0</v>
      </c>
      <c r="Y30">
        <f>A!Y30</f>
        <v>0</v>
      </c>
      <c r="Z30" s="23">
        <f t="shared" si="0"/>
        <v>0</v>
      </c>
      <c r="AA30">
        <f>A!Z30</f>
        <v>0</v>
      </c>
      <c r="AB30">
        <f>A!AA30</f>
        <v>0</v>
      </c>
      <c r="AC30">
        <f>A!AB30</f>
        <v>0</v>
      </c>
      <c r="AD30">
        <f>A!AC30</f>
        <v>0</v>
      </c>
      <c r="AE30">
        <f>A!AD30</f>
        <v>0</v>
      </c>
      <c r="AF30">
        <f>A!AE30</f>
        <v>0</v>
      </c>
      <c r="AG30">
        <f>A!AF30</f>
        <v>0</v>
      </c>
      <c r="AH30">
        <f>A!AG30</f>
        <v>0</v>
      </c>
      <c r="AI30">
        <f>A!AH30</f>
        <v>0</v>
      </c>
      <c r="AJ30">
        <f>A!AI30</f>
        <v>0</v>
      </c>
      <c r="AK30">
        <f>A!AJ30</f>
        <v>0</v>
      </c>
      <c r="AL30">
        <f>A!AK30</f>
        <v>0</v>
      </c>
      <c r="AM30">
        <f>A!AL30</f>
        <v>0</v>
      </c>
      <c r="AN30">
        <f>A!AM30</f>
        <v>0</v>
      </c>
      <c r="AO30">
        <f>A!AN30</f>
        <v>0</v>
      </c>
      <c r="AP30">
        <f>A!AO30</f>
        <v>0</v>
      </c>
      <c r="AQ30">
        <f>A!AP30</f>
        <v>0</v>
      </c>
      <c r="AR30">
        <f>A!AQ30</f>
        <v>0</v>
      </c>
      <c r="AS30">
        <f>A!AR30</f>
        <v>0</v>
      </c>
      <c r="AT30">
        <f>A!AS30</f>
        <v>0</v>
      </c>
      <c r="AU30">
        <f>A!AT30</f>
        <v>0</v>
      </c>
      <c r="AV30">
        <f>A!AU30</f>
        <v>0</v>
      </c>
      <c r="AW30" s="23" t="str">
        <f>IF(A!AV30=0,"",A!AV30)</f>
        <v/>
      </c>
      <c r="AX30">
        <f>A!AW30</f>
        <v>0</v>
      </c>
      <c r="AY30">
        <f>A!AX30</f>
        <v>0</v>
      </c>
      <c r="AZ30">
        <f>A!AY30</f>
        <v>0</v>
      </c>
      <c r="BA30">
        <f>A!AZ30</f>
        <v>0</v>
      </c>
      <c r="BB30">
        <f>A!BA30</f>
        <v>0</v>
      </c>
      <c r="BC30">
        <f>A!BB30</f>
        <v>0</v>
      </c>
      <c r="BD30">
        <f>A!BC30</f>
        <v>0</v>
      </c>
      <c r="BE30">
        <f>A!BD30</f>
        <v>0</v>
      </c>
      <c r="BF30">
        <f>A!BE30</f>
        <v>0</v>
      </c>
      <c r="BG30">
        <f>A!BF30</f>
        <v>0</v>
      </c>
      <c r="BH30">
        <f>A!BG30</f>
        <v>0</v>
      </c>
      <c r="BI30">
        <f>A!BH30</f>
        <v>0</v>
      </c>
      <c r="BJ30">
        <f>A!BI30</f>
        <v>0</v>
      </c>
      <c r="BK30">
        <f>A!BJ30</f>
        <v>0</v>
      </c>
      <c r="BL30">
        <f>A!BK30</f>
        <v>0</v>
      </c>
      <c r="BM30">
        <f>A!BL30</f>
        <v>0</v>
      </c>
      <c r="BN30">
        <f>A!BM30</f>
        <v>0</v>
      </c>
      <c r="BO30">
        <f>A!BN30</f>
        <v>0</v>
      </c>
      <c r="BP30">
        <f>A!BO30</f>
        <v>0</v>
      </c>
      <c r="BQ30">
        <f>A!BP30</f>
        <v>0</v>
      </c>
      <c r="BR30">
        <f>A!BQ30</f>
        <v>0</v>
      </c>
      <c r="BS30">
        <f>A!BR30</f>
        <v>0</v>
      </c>
      <c r="BT30">
        <f>A!BS30</f>
        <v>0</v>
      </c>
      <c r="BU30">
        <f>A!BT30</f>
        <v>0</v>
      </c>
      <c r="BV30">
        <f>A!BU30</f>
        <v>0</v>
      </c>
      <c r="BW30">
        <f>A!BV30</f>
        <v>0</v>
      </c>
      <c r="BX30" t="str">
        <f>A!BW30</f>
        <v>_856e72ef-38db-4987-911a-8b7af9ca35c3</v>
      </c>
      <c r="BY30" t="str">
        <f>A!BX30</f>
        <v>856e72ef-38db-4987-911a-8b7af9ca35c3</v>
      </c>
      <c r="BZ30" t="str">
        <f>A!BY30</f>
        <v>SIKB</v>
      </c>
      <c r="CA30" t="str">
        <f>A!BZ30</f>
        <v>MMA01 A01 (0-50) A03 (0-50) A08 (0-50) A09 (0-50)</v>
      </c>
      <c r="CB30">
        <f>A!CA30</f>
        <v>45883</v>
      </c>
      <c r="CC30" t="str">
        <f>A!CB30</f>
        <v>#_6ad1fe39-0ee6-4190-bb8a-80d8ca6a8c10</v>
      </c>
      <c r="CD30" t="str">
        <f>A!CC30</f>
        <v>#_3164b9ef-358d-41f3-a7fd-6cb1f4c902bf</v>
      </c>
      <c r="CE30">
        <f>A!CD30</f>
        <v>0</v>
      </c>
      <c r="CF30" t="str">
        <f>A!CE30</f>
        <v>urn:immetingen:compartiment:id:1</v>
      </c>
      <c r="CG30" t="str">
        <f>A!CF30</f>
        <v>_TI-65798780</v>
      </c>
      <c r="CH30">
        <f>A!CG30</f>
        <v>45881</v>
      </c>
      <c r="CI30" t="str">
        <f>A!CH30</f>
        <v>urn:immetingen:monstertype:id:10</v>
      </c>
      <c r="CJ30" t="str">
        <f>A!CI30</f>
        <v>urn:imsikb0101:Applicaties:id:16</v>
      </c>
      <c r="CK30" t="str">
        <f>A!CJ30</f>
        <v>urn:imsikb0101:DatastroomType:id:1</v>
      </c>
      <c r="CL30">
        <f>A!CK30</f>
        <v>45891</v>
      </c>
      <c r="CM30" t="str">
        <f>A!CL30</f>
        <v>SGS, Rotterdam</v>
      </c>
      <c r="CN30" t="str">
        <f>A!CM30</f>
        <v>LABRESULTAAT SGS</v>
      </c>
      <c r="CO30">
        <f>A!CN30</f>
        <v>45891</v>
      </c>
      <c r="CP30">
        <f>A!CO30</f>
        <v>0</v>
      </c>
      <c r="CQ30">
        <f>A!CO30</f>
        <v>0</v>
      </c>
      <c r="CR30" t="str">
        <f>A!CP30</f>
        <v>urn:imsikb0101:Leveranciers:id:21</v>
      </c>
      <c r="CS30" t="str">
        <f>A!CQ30</f>
        <v>14.7.0</v>
      </c>
    </row>
    <row r="31" spans="1:97" x14ac:dyDescent="0.2">
      <c r="A31" t="str">
        <f>A!A31</f>
        <v>LABRESULTAAT</v>
      </c>
      <c r="B31">
        <f>A!B31</f>
        <v>5</v>
      </c>
      <c r="C31">
        <f>A!C31</f>
        <v>0</v>
      </c>
      <c r="D31">
        <f>A!D31</f>
        <v>0</v>
      </c>
      <c r="E31">
        <f>A!E31</f>
        <v>0</v>
      </c>
      <c r="F31">
        <f>A!F31</f>
        <v>0</v>
      </c>
      <c r="G31">
        <f>A!G31</f>
        <v>0</v>
      </c>
      <c r="H31">
        <f>A!H31</f>
        <v>0</v>
      </c>
      <c r="I31">
        <f>A!I31</f>
        <v>0</v>
      </c>
      <c r="J31">
        <f>A!J31</f>
        <v>0</v>
      </c>
      <c r="K31">
        <f>A!K31</f>
        <v>0</v>
      </c>
      <c r="L31">
        <f>A!L31</f>
        <v>0</v>
      </c>
      <c r="M31">
        <f>A!M31</f>
        <v>0</v>
      </c>
      <c r="N31">
        <f>A!N31</f>
        <v>0</v>
      </c>
      <c r="O31">
        <f>A!O31</f>
        <v>0</v>
      </c>
      <c r="P31" s="23" t="str">
        <f>IF(A!P31="","",INDEX(B!$A$1:$BT$2000,MATCH(A!P31,B!$AX$1:$AX$2000,0),D!$B$5))</f>
        <v/>
      </c>
      <c r="Q31">
        <f>A!Q31</f>
        <v>0</v>
      </c>
      <c r="R31">
        <f>A!R31</f>
        <v>0</v>
      </c>
      <c r="S31">
        <f>A!S31</f>
        <v>0</v>
      </c>
      <c r="T31">
        <f>A!T31</f>
        <v>0</v>
      </c>
      <c r="U31">
        <f>A!U31</f>
        <v>0</v>
      </c>
      <c r="V31" s="23">
        <f>IF(A!V31="&lt;",1,A!V31)</f>
        <v>0</v>
      </c>
      <c r="W31">
        <f>A!W31</f>
        <v>0</v>
      </c>
      <c r="X31">
        <f>A!X31</f>
        <v>0</v>
      </c>
      <c r="Y31">
        <f>A!Y31</f>
        <v>0</v>
      </c>
      <c r="Z31" s="23">
        <f t="shared" si="0"/>
        <v>0</v>
      </c>
      <c r="AA31">
        <f>A!Z31</f>
        <v>0</v>
      </c>
      <c r="AB31">
        <f>A!AA31</f>
        <v>0</v>
      </c>
      <c r="AC31">
        <f>A!AB31</f>
        <v>0</v>
      </c>
      <c r="AD31">
        <f>A!AC31</f>
        <v>0</v>
      </c>
      <c r="AE31">
        <f>A!AD31</f>
        <v>0</v>
      </c>
      <c r="AF31">
        <f>A!AE31</f>
        <v>0</v>
      </c>
      <c r="AG31">
        <f>A!AF31</f>
        <v>0</v>
      </c>
      <c r="AH31">
        <f>A!AG31</f>
        <v>0</v>
      </c>
      <c r="AI31">
        <f>A!AH31</f>
        <v>0</v>
      </c>
      <c r="AJ31">
        <f>A!AI31</f>
        <v>0</v>
      </c>
      <c r="AK31">
        <f>A!AJ31</f>
        <v>0</v>
      </c>
      <c r="AL31">
        <f>A!AK31</f>
        <v>0</v>
      </c>
      <c r="AM31">
        <f>A!AL31</f>
        <v>0</v>
      </c>
      <c r="AN31">
        <f>A!AM31</f>
        <v>0</v>
      </c>
      <c r="AO31">
        <f>A!AN31</f>
        <v>0</v>
      </c>
      <c r="AP31">
        <f>A!AO31</f>
        <v>0</v>
      </c>
      <c r="AQ31">
        <f>A!AP31</f>
        <v>0</v>
      </c>
      <c r="AR31">
        <f>A!AQ31</f>
        <v>0</v>
      </c>
      <c r="AS31">
        <f>A!AR31</f>
        <v>0</v>
      </c>
      <c r="AT31">
        <f>A!AS31</f>
        <v>0</v>
      </c>
      <c r="AU31">
        <f>A!AT31</f>
        <v>0</v>
      </c>
      <c r="AV31">
        <f>A!AU31</f>
        <v>0</v>
      </c>
      <c r="AW31" s="23" t="str">
        <f>IF(A!AV31=0,"",A!AV31)</f>
        <v/>
      </c>
      <c r="AX31">
        <f>A!AW31</f>
        <v>0</v>
      </c>
      <c r="AY31">
        <f>A!AX31</f>
        <v>0</v>
      </c>
      <c r="AZ31">
        <f>A!AY31</f>
        <v>0</v>
      </c>
      <c r="BA31">
        <f>A!AZ31</f>
        <v>0</v>
      </c>
      <c r="BB31">
        <f>A!BA31</f>
        <v>0</v>
      </c>
      <c r="BC31">
        <f>A!BB31</f>
        <v>0</v>
      </c>
      <c r="BD31">
        <f>A!BC31</f>
        <v>0</v>
      </c>
      <c r="BE31">
        <f>A!BD31</f>
        <v>0</v>
      </c>
      <c r="BF31">
        <f>A!BE31</f>
        <v>0</v>
      </c>
      <c r="BG31">
        <f>A!BF31</f>
        <v>0</v>
      </c>
      <c r="BH31">
        <f>A!BG31</f>
        <v>0</v>
      </c>
      <c r="BI31">
        <f>A!BH31</f>
        <v>0</v>
      </c>
      <c r="BJ31">
        <f>A!BI31</f>
        <v>0</v>
      </c>
      <c r="BK31">
        <f>A!BJ31</f>
        <v>0</v>
      </c>
      <c r="BL31">
        <f>A!BK31</f>
        <v>0</v>
      </c>
      <c r="BM31">
        <f>A!BL31</f>
        <v>0</v>
      </c>
      <c r="BN31">
        <f>A!BM31</f>
        <v>0</v>
      </c>
      <c r="BO31">
        <f>A!BN31</f>
        <v>0</v>
      </c>
      <c r="BP31">
        <f>A!BO31</f>
        <v>0</v>
      </c>
      <c r="BQ31">
        <f>A!BP31</f>
        <v>0</v>
      </c>
      <c r="BR31">
        <f>A!BQ31</f>
        <v>0</v>
      </c>
      <c r="BS31">
        <f>A!BR31</f>
        <v>0</v>
      </c>
      <c r="BT31">
        <f>A!BS31</f>
        <v>0</v>
      </c>
      <c r="BU31">
        <f>A!BT31</f>
        <v>0</v>
      </c>
      <c r="BV31">
        <f>A!BU31</f>
        <v>0</v>
      </c>
      <c r="BW31">
        <f>A!BV31</f>
        <v>0</v>
      </c>
      <c r="BX31" t="str">
        <f>A!BW31</f>
        <v>_856e72ef-38db-4987-911a-8b7af9ca35c3</v>
      </c>
      <c r="BY31" t="str">
        <f>A!BX31</f>
        <v>856e72ef-38db-4987-911a-8b7af9ca35c3</v>
      </c>
      <c r="BZ31" t="str">
        <f>A!BY31</f>
        <v>SIKB</v>
      </c>
      <c r="CA31" t="str">
        <f>A!BZ31</f>
        <v>MMA01 A01 (0-50) A03 (0-50) A08 (0-50) A09 (0-50)</v>
      </c>
      <c r="CB31">
        <f>A!CA31</f>
        <v>45883</v>
      </c>
      <c r="CC31" t="str">
        <f>A!CB31</f>
        <v>#_6ad1fe39-0ee6-4190-bb8a-80d8ca6a8c10</v>
      </c>
      <c r="CD31" t="str">
        <f>A!CC31</f>
        <v>#_a2565199-b1a6-49ed-9654-4f7104dec03e</v>
      </c>
      <c r="CE31">
        <f>A!CD31</f>
        <v>0</v>
      </c>
      <c r="CF31" t="str">
        <f>A!CE31</f>
        <v>urn:immetingen:compartiment:id:1</v>
      </c>
      <c r="CG31" t="str">
        <f>A!CF31</f>
        <v>_TI-65798780</v>
      </c>
      <c r="CH31">
        <f>A!CG31</f>
        <v>45881</v>
      </c>
      <c r="CI31" t="str">
        <f>A!CH31</f>
        <v>urn:immetingen:monstertype:id:10</v>
      </c>
      <c r="CJ31" t="str">
        <f>A!CI31</f>
        <v>urn:imsikb0101:Applicaties:id:16</v>
      </c>
      <c r="CK31" t="str">
        <f>A!CJ31</f>
        <v>urn:imsikb0101:DatastroomType:id:1</v>
      </c>
      <c r="CL31">
        <f>A!CK31</f>
        <v>45891</v>
      </c>
      <c r="CM31" t="str">
        <f>A!CL31</f>
        <v>SGS, Rotterdam</v>
      </c>
      <c r="CN31" t="str">
        <f>A!CM31</f>
        <v>LABRESULTAAT SGS</v>
      </c>
      <c r="CO31">
        <f>A!CN31</f>
        <v>45891</v>
      </c>
      <c r="CP31">
        <f>A!CO31</f>
        <v>0</v>
      </c>
      <c r="CQ31">
        <f>A!CO31</f>
        <v>0</v>
      </c>
      <c r="CR31" t="str">
        <f>A!CP31</f>
        <v>urn:imsikb0101:Leveranciers:id:21</v>
      </c>
      <c r="CS31" t="str">
        <f>A!CQ31</f>
        <v>14.7.0</v>
      </c>
    </row>
    <row r="32" spans="1:97" x14ac:dyDescent="0.2">
      <c r="A32" t="str">
        <f>A!A32</f>
        <v>LABRESULTAAT</v>
      </c>
      <c r="B32">
        <f>A!B32</f>
        <v>5</v>
      </c>
      <c r="C32">
        <f>A!C32</f>
        <v>0</v>
      </c>
      <c r="D32">
        <f>A!D32</f>
        <v>0</v>
      </c>
      <c r="E32">
        <f>A!E32</f>
        <v>0</v>
      </c>
      <c r="F32">
        <f>A!F32</f>
        <v>0</v>
      </c>
      <c r="G32">
        <f>A!G32</f>
        <v>0</v>
      </c>
      <c r="H32">
        <f>A!H32</f>
        <v>0</v>
      </c>
      <c r="I32">
        <f>A!I32</f>
        <v>0</v>
      </c>
      <c r="J32">
        <f>A!J32</f>
        <v>0</v>
      </c>
      <c r="K32">
        <f>A!K32</f>
        <v>0</v>
      </c>
      <c r="L32">
        <f>A!L32</f>
        <v>0</v>
      </c>
      <c r="M32">
        <f>A!M32</f>
        <v>0</v>
      </c>
      <c r="N32">
        <f>A!N32</f>
        <v>0</v>
      </c>
      <c r="O32">
        <f>A!O32</f>
        <v>0</v>
      </c>
      <c r="P32" s="23" t="str">
        <f>IF(A!P32="","",INDEX(B!$A$1:$BT$2000,MATCH(A!P32,B!$AX$1:$AX$2000,0),D!$B$5))</f>
        <v/>
      </c>
      <c r="Q32">
        <f>A!Q32</f>
        <v>0</v>
      </c>
      <c r="R32">
        <f>A!R32</f>
        <v>0</v>
      </c>
      <c r="S32">
        <f>A!S32</f>
        <v>0</v>
      </c>
      <c r="T32">
        <f>A!T32</f>
        <v>0</v>
      </c>
      <c r="U32">
        <f>A!U32</f>
        <v>0</v>
      </c>
      <c r="V32" s="23">
        <f>IF(A!V32="&lt;",1,A!V32)</f>
        <v>0</v>
      </c>
      <c r="W32">
        <f>A!W32</f>
        <v>0</v>
      </c>
      <c r="X32">
        <f>A!X32</f>
        <v>0</v>
      </c>
      <c r="Y32">
        <f>A!Y32</f>
        <v>0</v>
      </c>
      <c r="Z32" s="23">
        <f t="shared" si="0"/>
        <v>0</v>
      </c>
      <c r="AA32">
        <f>A!Z32</f>
        <v>0</v>
      </c>
      <c r="AB32">
        <f>A!AA32</f>
        <v>0</v>
      </c>
      <c r="AC32">
        <f>A!AB32</f>
        <v>0</v>
      </c>
      <c r="AD32">
        <f>A!AC32</f>
        <v>0</v>
      </c>
      <c r="AE32">
        <f>A!AD32</f>
        <v>0</v>
      </c>
      <c r="AF32">
        <f>A!AE32</f>
        <v>0</v>
      </c>
      <c r="AG32">
        <f>A!AF32</f>
        <v>0</v>
      </c>
      <c r="AH32">
        <f>A!AG32</f>
        <v>0</v>
      </c>
      <c r="AI32">
        <f>A!AH32</f>
        <v>0</v>
      </c>
      <c r="AJ32">
        <f>A!AI32</f>
        <v>0</v>
      </c>
      <c r="AK32">
        <f>A!AJ32</f>
        <v>0</v>
      </c>
      <c r="AL32">
        <f>A!AK32</f>
        <v>0</v>
      </c>
      <c r="AM32">
        <f>A!AL32</f>
        <v>0</v>
      </c>
      <c r="AN32">
        <f>A!AM32</f>
        <v>0</v>
      </c>
      <c r="AO32">
        <f>A!AN32</f>
        <v>0</v>
      </c>
      <c r="AP32">
        <f>A!AO32</f>
        <v>0</v>
      </c>
      <c r="AQ32">
        <f>A!AP32</f>
        <v>0</v>
      </c>
      <c r="AR32">
        <f>A!AQ32</f>
        <v>0</v>
      </c>
      <c r="AS32">
        <f>A!AR32</f>
        <v>0</v>
      </c>
      <c r="AT32">
        <f>A!AS32</f>
        <v>0</v>
      </c>
      <c r="AU32">
        <f>A!AT32</f>
        <v>0</v>
      </c>
      <c r="AV32">
        <f>A!AU32</f>
        <v>0</v>
      </c>
      <c r="AW32" s="23" t="str">
        <f>IF(A!AV32=0,"",A!AV32)</f>
        <v/>
      </c>
      <c r="AX32">
        <f>A!AW32</f>
        <v>0</v>
      </c>
      <c r="AY32">
        <f>A!AX32</f>
        <v>0</v>
      </c>
      <c r="AZ32">
        <f>A!AY32</f>
        <v>0</v>
      </c>
      <c r="BA32">
        <f>A!AZ32</f>
        <v>0</v>
      </c>
      <c r="BB32">
        <f>A!BA32</f>
        <v>0</v>
      </c>
      <c r="BC32">
        <f>A!BB32</f>
        <v>0</v>
      </c>
      <c r="BD32">
        <f>A!BC32</f>
        <v>0</v>
      </c>
      <c r="BE32">
        <f>A!BD32</f>
        <v>0</v>
      </c>
      <c r="BF32">
        <f>A!BE32</f>
        <v>0</v>
      </c>
      <c r="BG32">
        <f>A!BF32</f>
        <v>0</v>
      </c>
      <c r="BH32">
        <f>A!BG32</f>
        <v>0</v>
      </c>
      <c r="BI32">
        <f>A!BH32</f>
        <v>0</v>
      </c>
      <c r="BJ32">
        <f>A!BI32</f>
        <v>0</v>
      </c>
      <c r="BK32">
        <f>A!BJ32</f>
        <v>0</v>
      </c>
      <c r="BL32">
        <f>A!BK32</f>
        <v>0</v>
      </c>
      <c r="BM32">
        <f>A!BL32</f>
        <v>0</v>
      </c>
      <c r="BN32">
        <f>A!BM32</f>
        <v>0</v>
      </c>
      <c r="BO32">
        <f>A!BN32</f>
        <v>0</v>
      </c>
      <c r="BP32">
        <f>A!BO32</f>
        <v>0</v>
      </c>
      <c r="BQ32">
        <f>A!BP32</f>
        <v>0</v>
      </c>
      <c r="BR32">
        <f>A!BQ32</f>
        <v>0</v>
      </c>
      <c r="BS32">
        <f>A!BR32</f>
        <v>0</v>
      </c>
      <c r="BT32">
        <f>A!BS32</f>
        <v>0</v>
      </c>
      <c r="BU32">
        <f>A!BT32</f>
        <v>0</v>
      </c>
      <c r="BV32">
        <f>A!BU32</f>
        <v>0</v>
      </c>
      <c r="BW32">
        <f>A!BV32</f>
        <v>0</v>
      </c>
      <c r="BX32" t="str">
        <f>A!BW32</f>
        <v>_856e72ef-38db-4987-911a-8b7af9ca35c3</v>
      </c>
      <c r="BY32" t="str">
        <f>A!BX32</f>
        <v>856e72ef-38db-4987-911a-8b7af9ca35c3</v>
      </c>
      <c r="BZ32" t="str">
        <f>A!BY32</f>
        <v>SIKB</v>
      </c>
      <c r="CA32" t="str">
        <f>A!BZ32</f>
        <v>MMA01 A01 (0-50) A03 (0-50) A08 (0-50) A09 (0-50)</v>
      </c>
      <c r="CB32">
        <f>A!CA32</f>
        <v>45883</v>
      </c>
      <c r="CC32" t="str">
        <f>A!CB32</f>
        <v>#_6ad1fe39-0ee6-4190-bb8a-80d8ca6a8c10</v>
      </c>
      <c r="CD32" t="str">
        <f>A!CC32</f>
        <v>#_9a3e7616-6373-4e13-a5bf-a4487921fd8f</v>
      </c>
      <c r="CE32">
        <f>A!CD32</f>
        <v>0</v>
      </c>
      <c r="CF32" t="str">
        <f>A!CE32</f>
        <v>urn:immetingen:compartiment:id:1</v>
      </c>
      <c r="CG32" t="str">
        <f>A!CF32</f>
        <v>_TI-65798780</v>
      </c>
      <c r="CH32">
        <f>A!CG32</f>
        <v>45881</v>
      </c>
      <c r="CI32" t="str">
        <f>A!CH32</f>
        <v>urn:immetingen:monstertype:id:10</v>
      </c>
      <c r="CJ32" t="str">
        <f>A!CI32</f>
        <v>urn:imsikb0101:Applicaties:id:16</v>
      </c>
      <c r="CK32" t="str">
        <f>A!CJ32</f>
        <v>urn:imsikb0101:DatastroomType:id:1</v>
      </c>
      <c r="CL32">
        <f>A!CK32</f>
        <v>45891</v>
      </c>
      <c r="CM32" t="str">
        <f>A!CL32</f>
        <v>SGS, Rotterdam</v>
      </c>
      <c r="CN32" t="str">
        <f>A!CM32</f>
        <v>LABRESULTAAT SGS</v>
      </c>
      <c r="CO32">
        <f>A!CN32</f>
        <v>45891</v>
      </c>
      <c r="CP32">
        <f>A!CO32</f>
        <v>0</v>
      </c>
      <c r="CQ32">
        <f>A!CO32</f>
        <v>0</v>
      </c>
      <c r="CR32" t="str">
        <f>A!CP32</f>
        <v>urn:imsikb0101:Leveranciers:id:21</v>
      </c>
      <c r="CS32" t="str">
        <f>A!CQ32</f>
        <v>14.7.0</v>
      </c>
    </row>
    <row r="33" spans="1:97" x14ac:dyDescent="0.2">
      <c r="A33" t="str">
        <f>A!A33</f>
        <v>LABRESULTAAT</v>
      </c>
      <c r="B33">
        <f>A!B33</f>
        <v>5</v>
      </c>
      <c r="C33">
        <f>A!C33</f>
        <v>0</v>
      </c>
      <c r="D33">
        <f>A!D33</f>
        <v>0</v>
      </c>
      <c r="E33">
        <f>A!E33</f>
        <v>0</v>
      </c>
      <c r="F33">
        <f>A!F33</f>
        <v>0</v>
      </c>
      <c r="G33">
        <f>A!G33</f>
        <v>0</v>
      </c>
      <c r="H33">
        <f>A!H33</f>
        <v>0</v>
      </c>
      <c r="I33">
        <f>A!I33</f>
        <v>0</v>
      </c>
      <c r="J33">
        <f>A!J33</f>
        <v>0</v>
      </c>
      <c r="K33">
        <f>A!K33</f>
        <v>0</v>
      </c>
      <c r="L33">
        <f>A!L33</f>
        <v>0</v>
      </c>
      <c r="M33">
        <f>A!M33</f>
        <v>0</v>
      </c>
      <c r="N33">
        <f>A!N33</f>
        <v>0</v>
      </c>
      <c r="O33">
        <f>A!O33</f>
        <v>0</v>
      </c>
      <c r="P33" s="23" t="str">
        <f>IF(A!P33="","",INDEX(B!$A$1:$BT$2000,MATCH(A!P33,B!$AX$1:$AX$2000,0),D!$B$5))</f>
        <v/>
      </c>
      <c r="Q33">
        <f>A!Q33</f>
        <v>0</v>
      </c>
      <c r="R33">
        <f>A!R33</f>
        <v>0</v>
      </c>
      <c r="S33">
        <f>A!S33</f>
        <v>0</v>
      </c>
      <c r="T33">
        <f>A!T33</f>
        <v>0</v>
      </c>
      <c r="U33">
        <f>A!U33</f>
        <v>0</v>
      </c>
      <c r="V33" s="23">
        <f>IF(A!V33="&lt;",1,A!V33)</f>
        <v>0</v>
      </c>
      <c r="W33">
        <f>A!W33</f>
        <v>0</v>
      </c>
      <c r="X33">
        <f>A!X33</f>
        <v>0</v>
      </c>
      <c r="Y33">
        <f>A!Y33</f>
        <v>0</v>
      </c>
      <c r="Z33" s="23">
        <f t="shared" si="0"/>
        <v>0</v>
      </c>
      <c r="AA33">
        <f>A!Z33</f>
        <v>0</v>
      </c>
      <c r="AB33">
        <f>A!AA33</f>
        <v>0</v>
      </c>
      <c r="AC33">
        <f>A!AB33</f>
        <v>0</v>
      </c>
      <c r="AD33">
        <f>A!AC33</f>
        <v>0</v>
      </c>
      <c r="AE33">
        <f>A!AD33</f>
        <v>0</v>
      </c>
      <c r="AF33">
        <f>A!AE33</f>
        <v>0</v>
      </c>
      <c r="AG33">
        <f>A!AF33</f>
        <v>0</v>
      </c>
      <c r="AH33">
        <f>A!AG33</f>
        <v>0</v>
      </c>
      <c r="AI33">
        <f>A!AH33</f>
        <v>0</v>
      </c>
      <c r="AJ33">
        <f>A!AI33</f>
        <v>0</v>
      </c>
      <c r="AK33">
        <f>A!AJ33</f>
        <v>0</v>
      </c>
      <c r="AL33">
        <f>A!AK33</f>
        <v>0</v>
      </c>
      <c r="AM33">
        <f>A!AL33</f>
        <v>0</v>
      </c>
      <c r="AN33">
        <f>A!AM33</f>
        <v>0</v>
      </c>
      <c r="AO33">
        <f>A!AN33</f>
        <v>0</v>
      </c>
      <c r="AP33">
        <f>A!AO33</f>
        <v>0</v>
      </c>
      <c r="AQ33">
        <f>A!AP33</f>
        <v>0</v>
      </c>
      <c r="AR33">
        <f>A!AQ33</f>
        <v>0</v>
      </c>
      <c r="AS33">
        <f>A!AR33</f>
        <v>0</v>
      </c>
      <c r="AT33">
        <f>A!AS33</f>
        <v>0</v>
      </c>
      <c r="AU33">
        <f>A!AT33</f>
        <v>0</v>
      </c>
      <c r="AV33">
        <f>A!AU33</f>
        <v>0</v>
      </c>
      <c r="AW33" s="23" t="str">
        <f>IF(A!AV33=0,"",A!AV33)</f>
        <v/>
      </c>
      <c r="AX33">
        <f>A!AW33</f>
        <v>0</v>
      </c>
      <c r="AY33">
        <f>A!AX33</f>
        <v>0</v>
      </c>
      <c r="AZ33">
        <f>A!AY33</f>
        <v>0</v>
      </c>
      <c r="BA33">
        <f>A!AZ33</f>
        <v>0</v>
      </c>
      <c r="BB33">
        <f>A!BA33</f>
        <v>0</v>
      </c>
      <c r="BC33">
        <f>A!BB33</f>
        <v>0</v>
      </c>
      <c r="BD33">
        <f>A!BC33</f>
        <v>0</v>
      </c>
      <c r="BE33">
        <f>A!BD33</f>
        <v>0</v>
      </c>
      <c r="BF33">
        <f>A!BE33</f>
        <v>0</v>
      </c>
      <c r="BG33">
        <f>A!BF33</f>
        <v>0</v>
      </c>
      <c r="BH33">
        <f>A!BG33</f>
        <v>0</v>
      </c>
      <c r="BI33">
        <f>A!BH33</f>
        <v>0</v>
      </c>
      <c r="BJ33">
        <f>A!BI33</f>
        <v>0</v>
      </c>
      <c r="BK33">
        <f>A!BJ33</f>
        <v>0</v>
      </c>
      <c r="BL33">
        <f>A!BK33</f>
        <v>0</v>
      </c>
      <c r="BM33">
        <f>A!BL33</f>
        <v>0</v>
      </c>
      <c r="BN33">
        <f>A!BM33</f>
        <v>0</v>
      </c>
      <c r="BO33">
        <f>A!BN33</f>
        <v>0</v>
      </c>
      <c r="BP33">
        <f>A!BO33</f>
        <v>0</v>
      </c>
      <c r="BQ33">
        <f>A!BP33</f>
        <v>0</v>
      </c>
      <c r="BR33">
        <f>A!BQ33</f>
        <v>0</v>
      </c>
      <c r="BS33">
        <f>A!BR33</f>
        <v>0</v>
      </c>
      <c r="BT33">
        <f>A!BS33</f>
        <v>0</v>
      </c>
      <c r="BU33">
        <f>A!BT33</f>
        <v>0</v>
      </c>
      <c r="BV33">
        <f>A!BU33</f>
        <v>0</v>
      </c>
      <c r="BW33">
        <f>A!BV33</f>
        <v>0</v>
      </c>
      <c r="BX33" t="str">
        <f>A!BW33</f>
        <v>_856e72ef-38db-4987-911a-8b7af9ca35c3</v>
      </c>
      <c r="BY33" t="str">
        <f>A!BX33</f>
        <v>856e72ef-38db-4987-911a-8b7af9ca35c3</v>
      </c>
      <c r="BZ33" t="str">
        <f>A!BY33</f>
        <v>SIKB</v>
      </c>
      <c r="CA33" t="str">
        <f>A!BZ33</f>
        <v>MMA01 A01 (0-50) A03 (0-50) A08 (0-50) A09 (0-50)</v>
      </c>
      <c r="CB33">
        <f>A!CA33</f>
        <v>45883</v>
      </c>
      <c r="CC33" t="str">
        <f>A!CB33</f>
        <v>#_6ad1fe39-0ee6-4190-bb8a-80d8ca6a8c10</v>
      </c>
      <c r="CD33" t="str">
        <f>A!CC33</f>
        <v>#_e24384a8-39df-42d3-bd3f-d91a0ced3c2a</v>
      </c>
      <c r="CE33">
        <f>A!CD33</f>
        <v>0</v>
      </c>
      <c r="CF33" t="str">
        <f>A!CE33</f>
        <v>urn:immetingen:compartiment:id:1</v>
      </c>
      <c r="CG33" t="str">
        <f>A!CF33</f>
        <v>_TI-65798780</v>
      </c>
      <c r="CH33">
        <f>A!CG33</f>
        <v>45881</v>
      </c>
      <c r="CI33" t="str">
        <f>A!CH33</f>
        <v>urn:immetingen:monstertype:id:10</v>
      </c>
      <c r="CJ33" t="str">
        <f>A!CI33</f>
        <v>urn:imsikb0101:Applicaties:id:16</v>
      </c>
      <c r="CK33" t="str">
        <f>A!CJ33</f>
        <v>urn:imsikb0101:DatastroomType:id:1</v>
      </c>
      <c r="CL33">
        <f>A!CK33</f>
        <v>45891</v>
      </c>
      <c r="CM33" t="str">
        <f>A!CL33</f>
        <v>SGS, Rotterdam</v>
      </c>
      <c r="CN33" t="str">
        <f>A!CM33</f>
        <v>LABRESULTAAT SGS</v>
      </c>
      <c r="CO33">
        <f>A!CN33</f>
        <v>45891</v>
      </c>
      <c r="CP33">
        <f>A!CO33</f>
        <v>0</v>
      </c>
      <c r="CQ33">
        <f>A!CO33</f>
        <v>0</v>
      </c>
      <c r="CR33" t="str">
        <f>A!CP33</f>
        <v>urn:imsikb0101:Leveranciers:id:21</v>
      </c>
      <c r="CS33" t="str">
        <f>A!CQ33</f>
        <v>14.7.0</v>
      </c>
    </row>
    <row r="34" spans="1:97" x14ac:dyDescent="0.2">
      <c r="A34" t="str">
        <f>A!A34</f>
        <v>LABRESULTAAT</v>
      </c>
      <c r="B34">
        <f>A!B34</f>
        <v>5</v>
      </c>
      <c r="C34">
        <f>A!C34</f>
        <v>0</v>
      </c>
      <c r="D34">
        <f>A!D34</f>
        <v>0</v>
      </c>
      <c r="E34">
        <f>A!E34</f>
        <v>0</v>
      </c>
      <c r="F34">
        <f>A!F34</f>
        <v>0</v>
      </c>
      <c r="G34">
        <f>A!G34</f>
        <v>0</v>
      </c>
      <c r="H34">
        <f>A!H34</f>
        <v>0</v>
      </c>
      <c r="I34">
        <f>A!I34</f>
        <v>0</v>
      </c>
      <c r="J34">
        <f>A!J34</f>
        <v>0</v>
      </c>
      <c r="K34">
        <f>A!K34</f>
        <v>0</v>
      </c>
      <c r="L34">
        <f>A!L34</f>
        <v>0</v>
      </c>
      <c r="M34">
        <f>A!M34</f>
        <v>0</v>
      </c>
      <c r="N34">
        <f>A!N34</f>
        <v>0</v>
      </c>
      <c r="O34">
        <f>A!O34</f>
        <v>0</v>
      </c>
      <c r="P34" s="23" t="str">
        <f>IF(A!P34="","",INDEX(B!$A$1:$BT$2000,MATCH(A!P34,B!$AX$1:$AX$2000,0),D!$B$5))</f>
        <v/>
      </c>
      <c r="Q34">
        <f>A!Q34</f>
        <v>0</v>
      </c>
      <c r="R34">
        <f>A!R34</f>
        <v>0</v>
      </c>
      <c r="S34">
        <f>A!S34</f>
        <v>0</v>
      </c>
      <c r="T34">
        <f>A!T34</f>
        <v>0</v>
      </c>
      <c r="U34">
        <f>A!U34</f>
        <v>0</v>
      </c>
      <c r="V34" s="23">
        <f>IF(A!V34="&lt;",1,A!V34)</f>
        <v>0</v>
      </c>
      <c r="W34">
        <f>A!W34</f>
        <v>0</v>
      </c>
      <c r="X34">
        <f>A!X34</f>
        <v>0</v>
      </c>
      <c r="Y34">
        <f>A!Y34</f>
        <v>0</v>
      </c>
      <c r="Z34" s="23">
        <f t="shared" si="0"/>
        <v>0</v>
      </c>
      <c r="AA34">
        <f>A!Z34</f>
        <v>0</v>
      </c>
      <c r="AB34">
        <f>A!AA34</f>
        <v>0</v>
      </c>
      <c r="AC34">
        <f>A!AB34</f>
        <v>0</v>
      </c>
      <c r="AD34">
        <f>A!AC34</f>
        <v>0</v>
      </c>
      <c r="AE34">
        <f>A!AD34</f>
        <v>0</v>
      </c>
      <c r="AF34">
        <f>A!AE34</f>
        <v>0</v>
      </c>
      <c r="AG34">
        <f>A!AF34</f>
        <v>0</v>
      </c>
      <c r="AH34">
        <f>A!AG34</f>
        <v>0</v>
      </c>
      <c r="AI34">
        <f>A!AH34</f>
        <v>0</v>
      </c>
      <c r="AJ34">
        <f>A!AI34</f>
        <v>0</v>
      </c>
      <c r="AK34">
        <f>A!AJ34</f>
        <v>0</v>
      </c>
      <c r="AL34">
        <f>A!AK34</f>
        <v>0</v>
      </c>
      <c r="AM34">
        <f>A!AL34</f>
        <v>0</v>
      </c>
      <c r="AN34">
        <f>A!AM34</f>
        <v>0</v>
      </c>
      <c r="AO34">
        <f>A!AN34</f>
        <v>0</v>
      </c>
      <c r="AP34">
        <f>A!AO34</f>
        <v>0</v>
      </c>
      <c r="AQ34">
        <f>A!AP34</f>
        <v>0</v>
      </c>
      <c r="AR34">
        <f>A!AQ34</f>
        <v>0</v>
      </c>
      <c r="AS34">
        <f>A!AR34</f>
        <v>0</v>
      </c>
      <c r="AT34">
        <f>A!AS34</f>
        <v>0</v>
      </c>
      <c r="AU34">
        <f>A!AT34</f>
        <v>0</v>
      </c>
      <c r="AV34">
        <f>A!AU34</f>
        <v>0</v>
      </c>
      <c r="AW34" s="23" t="str">
        <f>IF(A!AV34=0,"",A!AV34)</f>
        <v/>
      </c>
      <c r="AX34">
        <f>A!AW34</f>
        <v>0</v>
      </c>
      <c r="AY34">
        <f>A!AX34</f>
        <v>0</v>
      </c>
      <c r="AZ34">
        <f>A!AY34</f>
        <v>0</v>
      </c>
      <c r="BA34">
        <f>A!AZ34</f>
        <v>0</v>
      </c>
      <c r="BB34">
        <f>A!BA34</f>
        <v>0</v>
      </c>
      <c r="BC34">
        <f>A!BB34</f>
        <v>0</v>
      </c>
      <c r="BD34">
        <f>A!BC34</f>
        <v>0</v>
      </c>
      <c r="BE34">
        <f>A!BD34</f>
        <v>0</v>
      </c>
      <c r="BF34">
        <f>A!BE34</f>
        <v>0</v>
      </c>
      <c r="BG34">
        <f>A!BF34</f>
        <v>0</v>
      </c>
      <c r="BH34">
        <f>A!BG34</f>
        <v>0</v>
      </c>
      <c r="BI34">
        <f>A!BH34</f>
        <v>0</v>
      </c>
      <c r="BJ34">
        <f>A!BI34</f>
        <v>0</v>
      </c>
      <c r="BK34">
        <f>A!BJ34</f>
        <v>0</v>
      </c>
      <c r="BL34">
        <f>A!BK34</f>
        <v>0</v>
      </c>
      <c r="BM34">
        <f>A!BL34</f>
        <v>0</v>
      </c>
      <c r="BN34">
        <f>A!BM34</f>
        <v>0</v>
      </c>
      <c r="BO34">
        <f>A!BN34</f>
        <v>0</v>
      </c>
      <c r="BP34">
        <f>A!BO34</f>
        <v>0</v>
      </c>
      <c r="BQ34">
        <f>A!BP34</f>
        <v>0</v>
      </c>
      <c r="BR34">
        <f>A!BQ34</f>
        <v>0</v>
      </c>
      <c r="BS34">
        <f>A!BR34</f>
        <v>0</v>
      </c>
      <c r="BT34">
        <f>A!BS34</f>
        <v>0</v>
      </c>
      <c r="BU34">
        <f>A!BT34</f>
        <v>0</v>
      </c>
      <c r="BV34">
        <f>A!BU34</f>
        <v>0</v>
      </c>
      <c r="BW34">
        <f>A!BV34</f>
        <v>0</v>
      </c>
      <c r="BX34" t="str">
        <f>A!BW34</f>
        <v>_856e72ef-38db-4987-911a-8b7af9ca35c3</v>
      </c>
      <c r="BY34" t="str">
        <f>A!BX34</f>
        <v>856e72ef-38db-4987-911a-8b7af9ca35c3</v>
      </c>
      <c r="BZ34" t="str">
        <f>A!BY34</f>
        <v>SIKB</v>
      </c>
      <c r="CA34" t="str">
        <f>A!BZ34</f>
        <v>MMA01 A01 (0-50) A03 (0-50) A08 (0-50) A09 (0-50)</v>
      </c>
      <c r="CB34">
        <f>A!CA34</f>
        <v>45883</v>
      </c>
      <c r="CC34" t="str">
        <f>A!CB34</f>
        <v>#_6ad1fe39-0ee6-4190-bb8a-80d8ca6a8c10</v>
      </c>
      <c r="CD34" t="str">
        <f>A!CC34</f>
        <v>#_cfa6514d-3bba-456f-a916-99fb3a750663</v>
      </c>
      <c r="CE34">
        <f>A!CD34</f>
        <v>0</v>
      </c>
      <c r="CF34" t="str">
        <f>A!CE34</f>
        <v>urn:immetingen:compartiment:id:1</v>
      </c>
      <c r="CG34" t="str">
        <f>A!CF34</f>
        <v>_TI-65798780</v>
      </c>
      <c r="CH34">
        <f>A!CG34</f>
        <v>45881</v>
      </c>
      <c r="CI34" t="str">
        <f>A!CH34</f>
        <v>urn:immetingen:monstertype:id:10</v>
      </c>
      <c r="CJ34" t="str">
        <f>A!CI34</f>
        <v>urn:imsikb0101:Applicaties:id:16</v>
      </c>
      <c r="CK34" t="str">
        <f>A!CJ34</f>
        <v>urn:imsikb0101:DatastroomType:id:1</v>
      </c>
      <c r="CL34">
        <f>A!CK34</f>
        <v>45891</v>
      </c>
      <c r="CM34" t="str">
        <f>A!CL34</f>
        <v>SGS, Rotterdam</v>
      </c>
      <c r="CN34" t="str">
        <f>A!CM34</f>
        <v>LABRESULTAAT SGS</v>
      </c>
      <c r="CO34">
        <f>A!CN34</f>
        <v>45891</v>
      </c>
      <c r="CP34">
        <f>A!CO34</f>
        <v>0</v>
      </c>
      <c r="CQ34">
        <f>A!CO34</f>
        <v>0</v>
      </c>
      <c r="CR34" t="str">
        <f>A!CP34</f>
        <v>urn:imsikb0101:Leveranciers:id:21</v>
      </c>
      <c r="CS34" t="str">
        <f>A!CQ34</f>
        <v>14.7.0</v>
      </c>
    </row>
    <row r="35" spans="1:97" x14ac:dyDescent="0.2">
      <c r="A35" t="str">
        <f>A!A35</f>
        <v>LABRESULTAAT</v>
      </c>
      <c r="B35">
        <f>A!B35</f>
        <v>5</v>
      </c>
      <c r="C35">
        <f>A!C35</f>
        <v>0</v>
      </c>
      <c r="D35">
        <f>A!D35</f>
        <v>0</v>
      </c>
      <c r="E35">
        <f>A!E35</f>
        <v>0</v>
      </c>
      <c r="F35">
        <f>A!F35</f>
        <v>0</v>
      </c>
      <c r="G35">
        <f>A!G35</f>
        <v>0</v>
      </c>
      <c r="H35">
        <f>A!H35</f>
        <v>0</v>
      </c>
      <c r="I35">
        <f>A!I35</f>
        <v>0</v>
      </c>
      <c r="J35">
        <f>A!J35</f>
        <v>0</v>
      </c>
      <c r="K35">
        <f>A!K35</f>
        <v>0</v>
      </c>
      <c r="L35">
        <f>A!L35</f>
        <v>0</v>
      </c>
      <c r="M35">
        <f>A!M35</f>
        <v>0</v>
      </c>
      <c r="N35">
        <f>A!N35</f>
        <v>0</v>
      </c>
      <c r="O35">
        <f>A!O35</f>
        <v>0</v>
      </c>
      <c r="P35" s="23" t="str">
        <f>IF(A!P35="","",INDEX(B!$A$1:$BT$2000,MATCH(A!P35,B!$AX$1:$AX$2000,0),D!$B$5))</f>
        <v/>
      </c>
      <c r="Q35">
        <f>A!Q35</f>
        <v>0</v>
      </c>
      <c r="R35">
        <f>A!R35</f>
        <v>0</v>
      </c>
      <c r="S35">
        <f>A!S35</f>
        <v>0</v>
      </c>
      <c r="T35">
        <f>A!T35</f>
        <v>0</v>
      </c>
      <c r="U35">
        <f>A!U35</f>
        <v>0</v>
      </c>
      <c r="V35" s="23">
        <f>IF(A!V35="&lt;",1,A!V35)</f>
        <v>0</v>
      </c>
      <c r="W35">
        <f>A!W35</f>
        <v>0</v>
      </c>
      <c r="X35">
        <f>A!X35</f>
        <v>0</v>
      </c>
      <c r="Y35">
        <f>A!Y35</f>
        <v>0</v>
      </c>
      <c r="Z35" s="23">
        <f t="shared" si="0"/>
        <v>0</v>
      </c>
      <c r="AA35">
        <f>A!Z35</f>
        <v>0</v>
      </c>
      <c r="AB35">
        <f>A!AA35</f>
        <v>0</v>
      </c>
      <c r="AC35">
        <f>A!AB35</f>
        <v>0</v>
      </c>
      <c r="AD35">
        <f>A!AC35</f>
        <v>0</v>
      </c>
      <c r="AE35">
        <f>A!AD35</f>
        <v>0</v>
      </c>
      <c r="AF35">
        <f>A!AE35</f>
        <v>0</v>
      </c>
      <c r="AG35">
        <f>A!AF35</f>
        <v>0</v>
      </c>
      <c r="AH35">
        <f>A!AG35</f>
        <v>0</v>
      </c>
      <c r="AI35">
        <f>A!AH35</f>
        <v>0</v>
      </c>
      <c r="AJ35">
        <f>A!AI35</f>
        <v>0</v>
      </c>
      <c r="AK35">
        <f>A!AJ35</f>
        <v>0</v>
      </c>
      <c r="AL35">
        <f>A!AK35</f>
        <v>0</v>
      </c>
      <c r="AM35">
        <f>A!AL35</f>
        <v>0</v>
      </c>
      <c r="AN35">
        <f>A!AM35</f>
        <v>0</v>
      </c>
      <c r="AO35">
        <f>A!AN35</f>
        <v>0</v>
      </c>
      <c r="AP35">
        <f>A!AO35</f>
        <v>0</v>
      </c>
      <c r="AQ35">
        <f>A!AP35</f>
        <v>0</v>
      </c>
      <c r="AR35">
        <f>A!AQ35</f>
        <v>0</v>
      </c>
      <c r="AS35">
        <f>A!AR35</f>
        <v>0</v>
      </c>
      <c r="AT35">
        <f>A!AS35</f>
        <v>0</v>
      </c>
      <c r="AU35">
        <f>A!AT35</f>
        <v>0</v>
      </c>
      <c r="AV35">
        <f>A!AU35</f>
        <v>0</v>
      </c>
      <c r="AW35" s="23" t="str">
        <f>IF(A!AV35=0,"",A!AV35)</f>
        <v/>
      </c>
      <c r="AX35">
        <f>A!AW35</f>
        <v>0</v>
      </c>
      <c r="AY35">
        <f>A!AX35</f>
        <v>0</v>
      </c>
      <c r="AZ35">
        <f>A!AY35</f>
        <v>0</v>
      </c>
      <c r="BA35">
        <f>A!AZ35</f>
        <v>0</v>
      </c>
      <c r="BB35">
        <f>A!BA35</f>
        <v>0</v>
      </c>
      <c r="BC35">
        <f>A!BB35</f>
        <v>0</v>
      </c>
      <c r="BD35">
        <f>A!BC35</f>
        <v>0</v>
      </c>
      <c r="BE35">
        <f>A!BD35</f>
        <v>0</v>
      </c>
      <c r="BF35">
        <f>A!BE35</f>
        <v>0</v>
      </c>
      <c r="BG35">
        <f>A!BF35</f>
        <v>0</v>
      </c>
      <c r="BH35">
        <f>A!BG35</f>
        <v>0</v>
      </c>
      <c r="BI35">
        <f>A!BH35</f>
        <v>0</v>
      </c>
      <c r="BJ35">
        <f>A!BI35</f>
        <v>0</v>
      </c>
      <c r="BK35">
        <f>A!BJ35</f>
        <v>0</v>
      </c>
      <c r="BL35">
        <f>A!BK35</f>
        <v>0</v>
      </c>
      <c r="BM35">
        <f>A!BL35</f>
        <v>0</v>
      </c>
      <c r="BN35">
        <f>A!BM35</f>
        <v>0</v>
      </c>
      <c r="BO35">
        <f>A!BN35</f>
        <v>0</v>
      </c>
      <c r="BP35">
        <f>A!BO35</f>
        <v>0</v>
      </c>
      <c r="BQ35">
        <f>A!BP35</f>
        <v>0</v>
      </c>
      <c r="BR35">
        <f>A!BQ35</f>
        <v>0</v>
      </c>
      <c r="BS35">
        <f>A!BR35</f>
        <v>0</v>
      </c>
      <c r="BT35">
        <f>A!BS35</f>
        <v>0</v>
      </c>
      <c r="BU35">
        <f>A!BT35</f>
        <v>0</v>
      </c>
      <c r="BV35">
        <f>A!BU35</f>
        <v>0</v>
      </c>
      <c r="BW35">
        <f>A!BV35</f>
        <v>0</v>
      </c>
      <c r="BX35" t="str">
        <f>A!BW35</f>
        <v>_856e72ef-38db-4987-911a-8b7af9ca35c3</v>
      </c>
      <c r="BY35" t="str">
        <f>A!BX35</f>
        <v>856e72ef-38db-4987-911a-8b7af9ca35c3</v>
      </c>
      <c r="BZ35" t="str">
        <f>A!BY35</f>
        <v>SIKB</v>
      </c>
      <c r="CA35" t="str">
        <f>A!BZ35</f>
        <v>MMA01 A01 (0-50) A03 (0-50) A08 (0-50) A09 (0-50)</v>
      </c>
      <c r="CB35">
        <f>A!CA35</f>
        <v>45883</v>
      </c>
      <c r="CC35" t="str">
        <f>A!CB35</f>
        <v>#_6ad1fe39-0ee6-4190-bb8a-80d8ca6a8c10</v>
      </c>
      <c r="CD35" t="str">
        <f>A!CC35</f>
        <v>#_e1654910-b7de-4b90-8ae7-3eef4b5e770f</v>
      </c>
      <c r="CE35">
        <f>A!CD35</f>
        <v>0</v>
      </c>
      <c r="CF35" t="str">
        <f>A!CE35</f>
        <v>urn:immetingen:compartiment:id:1</v>
      </c>
      <c r="CG35" t="str">
        <f>A!CF35</f>
        <v>_TI-65798780</v>
      </c>
      <c r="CH35">
        <f>A!CG35</f>
        <v>45881</v>
      </c>
      <c r="CI35" t="str">
        <f>A!CH35</f>
        <v>urn:immetingen:monstertype:id:10</v>
      </c>
      <c r="CJ35" t="str">
        <f>A!CI35</f>
        <v>urn:imsikb0101:Applicaties:id:16</v>
      </c>
      <c r="CK35" t="str">
        <f>A!CJ35</f>
        <v>urn:imsikb0101:DatastroomType:id:1</v>
      </c>
      <c r="CL35">
        <f>A!CK35</f>
        <v>45891</v>
      </c>
      <c r="CM35" t="str">
        <f>A!CL35</f>
        <v>SGS, Rotterdam</v>
      </c>
      <c r="CN35" t="str">
        <f>A!CM35</f>
        <v>LABRESULTAAT SGS</v>
      </c>
      <c r="CO35">
        <f>A!CN35</f>
        <v>45891</v>
      </c>
      <c r="CP35">
        <f>A!CO35</f>
        <v>0</v>
      </c>
      <c r="CQ35">
        <f>A!CO35</f>
        <v>0</v>
      </c>
      <c r="CR35" t="str">
        <f>A!CP35</f>
        <v>urn:imsikb0101:Leveranciers:id:21</v>
      </c>
      <c r="CS35" t="str">
        <f>A!CQ35</f>
        <v>14.7.0</v>
      </c>
    </row>
    <row r="36" spans="1:97" x14ac:dyDescent="0.2">
      <c r="A36" t="str">
        <f>A!A36</f>
        <v>LABRESULTAAT</v>
      </c>
      <c r="B36">
        <f>A!B36</f>
        <v>5</v>
      </c>
      <c r="C36">
        <f>A!C36</f>
        <v>0</v>
      </c>
      <c r="D36">
        <f>A!D36</f>
        <v>0</v>
      </c>
      <c r="E36">
        <f>A!E36</f>
        <v>0</v>
      </c>
      <c r="F36">
        <f>A!F36</f>
        <v>0</v>
      </c>
      <c r="G36">
        <f>A!G36</f>
        <v>0</v>
      </c>
      <c r="H36">
        <f>A!H36</f>
        <v>0</v>
      </c>
      <c r="I36">
        <f>A!I36</f>
        <v>0</v>
      </c>
      <c r="J36">
        <f>A!J36</f>
        <v>0</v>
      </c>
      <c r="K36">
        <f>A!K36</f>
        <v>0</v>
      </c>
      <c r="L36">
        <f>A!L36</f>
        <v>0</v>
      </c>
      <c r="M36">
        <f>A!M36</f>
        <v>0</v>
      </c>
      <c r="N36">
        <f>A!N36</f>
        <v>0</v>
      </c>
      <c r="O36">
        <f>A!O36</f>
        <v>0</v>
      </c>
      <c r="P36" s="23" t="str">
        <f>IF(A!P36="","",INDEX(B!$A$1:$BT$2000,MATCH(A!P36,B!$AX$1:$AX$2000,0),D!$B$5))</f>
        <v/>
      </c>
      <c r="Q36">
        <f>A!Q36</f>
        <v>0</v>
      </c>
      <c r="R36">
        <f>A!R36</f>
        <v>0</v>
      </c>
      <c r="S36">
        <f>A!S36</f>
        <v>0</v>
      </c>
      <c r="T36">
        <f>A!T36</f>
        <v>0</v>
      </c>
      <c r="U36">
        <f>A!U36</f>
        <v>0</v>
      </c>
      <c r="V36" s="23">
        <f>IF(A!V36="&lt;",1,A!V36)</f>
        <v>0</v>
      </c>
      <c r="W36">
        <f>A!W36</f>
        <v>0</v>
      </c>
      <c r="X36">
        <f>A!X36</f>
        <v>0</v>
      </c>
      <c r="Y36">
        <f>A!Y36</f>
        <v>0</v>
      </c>
      <c r="Z36" s="23">
        <f t="shared" si="0"/>
        <v>0</v>
      </c>
      <c r="AA36">
        <f>A!Z36</f>
        <v>0</v>
      </c>
      <c r="AB36">
        <f>A!AA36</f>
        <v>0</v>
      </c>
      <c r="AC36">
        <f>A!AB36</f>
        <v>0</v>
      </c>
      <c r="AD36">
        <f>A!AC36</f>
        <v>0</v>
      </c>
      <c r="AE36">
        <f>A!AD36</f>
        <v>0</v>
      </c>
      <c r="AF36">
        <f>A!AE36</f>
        <v>0</v>
      </c>
      <c r="AG36">
        <f>A!AF36</f>
        <v>0</v>
      </c>
      <c r="AH36">
        <f>A!AG36</f>
        <v>0</v>
      </c>
      <c r="AI36">
        <f>A!AH36</f>
        <v>0</v>
      </c>
      <c r="AJ36">
        <f>A!AI36</f>
        <v>0</v>
      </c>
      <c r="AK36">
        <f>A!AJ36</f>
        <v>0</v>
      </c>
      <c r="AL36">
        <f>A!AK36</f>
        <v>0</v>
      </c>
      <c r="AM36">
        <f>A!AL36</f>
        <v>0</v>
      </c>
      <c r="AN36">
        <f>A!AM36</f>
        <v>0</v>
      </c>
      <c r="AO36">
        <f>A!AN36</f>
        <v>0</v>
      </c>
      <c r="AP36">
        <f>A!AO36</f>
        <v>0</v>
      </c>
      <c r="AQ36">
        <f>A!AP36</f>
        <v>0</v>
      </c>
      <c r="AR36">
        <f>A!AQ36</f>
        <v>0</v>
      </c>
      <c r="AS36">
        <f>A!AR36</f>
        <v>0</v>
      </c>
      <c r="AT36">
        <f>A!AS36</f>
        <v>0</v>
      </c>
      <c r="AU36">
        <f>A!AT36</f>
        <v>0</v>
      </c>
      <c r="AV36">
        <f>A!AU36</f>
        <v>0</v>
      </c>
      <c r="AW36" s="23" t="str">
        <f>IF(A!AV36=0,"",A!AV36)</f>
        <v/>
      </c>
      <c r="AX36">
        <f>A!AW36</f>
        <v>0</v>
      </c>
      <c r="AY36">
        <f>A!AX36</f>
        <v>0</v>
      </c>
      <c r="AZ36">
        <f>A!AY36</f>
        <v>0</v>
      </c>
      <c r="BA36">
        <f>A!AZ36</f>
        <v>0</v>
      </c>
      <c r="BB36">
        <f>A!BA36</f>
        <v>0</v>
      </c>
      <c r="BC36">
        <f>A!BB36</f>
        <v>0</v>
      </c>
      <c r="BD36">
        <f>A!BC36</f>
        <v>0</v>
      </c>
      <c r="BE36">
        <f>A!BD36</f>
        <v>0</v>
      </c>
      <c r="BF36">
        <f>A!BE36</f>
        <v>0</v>
      </c>
      <c r="BG36">
        <f>A!BF36</f>
        <v>0</v>
      </c>
      <c r="BH36">
        <f>A!BG36</f>
        <v>0</v>
      </c>
      <c r="BI36">
        <f>A!BH36</f>
        <v>0</v>
      </c>
      <c r="BJ36">
        <f>A!BI36</f>
        <v>0</v>
      </c>
      <c r="BK36">
        <f>A!BJ36</f>
        <v>0</v>
      </c>
      <c r="BL36">
        <f>A!BK36</f>
        <v>0</v>
      </c>
      <c r="BM36">
        <f>A!BL36</f>
        <v>0</v>
      </c>
      <c r="BN36">
        <f>A!BM36</f>
        <v>0</v>
      </c>
      <c r="BO36">
        <f>A!BN36</f>
        <v>0</v>
      </c>
      <c r="BP36">
        <f>A!BO36</f>
        <v>0</v>
      </c>
      <c r="BQ36">
        <f>A!BP36</f>
        <v>0</v>
      </c>
      <c r="BR36">
        <f>A!BQ36</f>
        <v>0</v>
      </c>
      <c r="BS36">
        <f>A!BR36</f>
        <v>0</v>
      </c>
      <c r="BT36">
        <f>A!BS36</f>
        <v>0</v>
      </c>
      <c r="BU36">
        <f>A!BT36</f>
        <v>0</v>
      </c>
      <c r="BV36">
        <f>A!BU36</f>
        <v>0</v>
      </c>
      <c r="BW36">
        <f>A!BV36</f>
        <v>0</v>
      </c>
      <c r="BX36" t="str">
        <f>A!BW36</f>
        <v>_856e72ef-38db-4987-911a-8b7af9ca35c3</v>
      </c>
      <c r="BY36" t="str">
        <f>A!BX36</f>
        <v>856e72ef-38db-4987-911a-8b7af9ca35c3</v>
      </c>
      <c r="BZ36" t="str">
        <f>A!BY36</f>
        <v>SIKB</v>
      </c>
      <c r="CA36" t="str">
        <f>A!BZ36</f>
        <v>MMA01 A01 (0-50) A03 (0-50) A08 (0-50) A09 (0-50)</v>
      </c>
      <c r="CB36">
        <f>A!CA36</f>
        <v>45883</v>
      </c>
      <c r="CC36" t="str">
        <f>A!CB36</f>
        <v>#_6ad1fe39-0ee6-4190-bb8a-80d8ca6a8c10</v>
      </c>
      <c r="CD36" t="str">
        <f>A!CC36</f>
        <v>#_9f4fcd16-01d7-4381-ab25-8fa38579c068</v>
      </c>
      <c r="CE36">
        <f>A!CD36</f>
        <v>0</v>
      </c>
      <c r="CF36" t="str">
        <f>A!CE36</f>
        <v>urn:immetingen:compartiment:id:1</v>
      </c>
      <c r="CG36" t="str">
        <f>A!CF36</f>
        <v>_TI-65798780</v>
      </c>
      <c r="CH36">
        <f>A!CG36</f>
        <v>45881</v>
      </c>
      <c r="CI36" t="str">
        <f>A!CH36</f>
        <v>urn:immetingen:monstertype:id:10</v>
      </c>
      <c r="CJ36" t="str">
        <f>A!CI36</f>
        <v>urn:imsikb0101:Applicaties:id:16</v>
      </c>
      <c r="CK36" t="str">
        <f>A!CJ36</f>
        <v>urn:imsikb0101:DatastroomType:id:1</v>
      </c>
      <c r="CL36">
        <f>A!CK36</f>
        <v>45891</v>
      </c>
      <c r="CM36" t="str">
        <f>A!CL36</f>
        <v>SGS, Rotterdam</v>
      </c>
      <c r="CN36" t="str">
        <f>A!CM36</f>
        <v>LABRESULTAAT SGS</v>
      </c>
      <c r="CO36">
        <f>A!CN36</f>
        <v>45891</v>
      </c>
      <c r="CP36">
        <f>A!CO36</f>
        <v>0</v>
      </c>
      <c r="CQ36">
        <f>A!CO36</f>
        <v>0</v>
      </c>
      <c r="CR36" t="str">
        <f>A!CP36</f>
        <v>urn:imsikb0101:Leveranciers:id:21</v>
      </c>
      <c r="CS36" t="str">
        <f>A!CQ36</f>
        <v>14.7.0</v>
      </c>
    </row>
    <row r="37" spans="1:97" x14ac:dyDescent="0.2">
      <c r="A37" t="str">
        <f>A!A37</f>
        <v>LABRESULTAAT</v>
      </c>
      <c r="B37">
        <f>A!B37</f>
        <v>5</v>
      </c>
      <c r="C37">
        <f>A!C37</f>
        <v>0</v>
      </c>
      <c r="D37">
        <f>A!D37</f>
        <v>0</v>
      </c>
      <c r="E37">
        <f>A!E37</f>
        <v>0</v>
      </c>
      <c r="F37">
        <f>A!F37</f>
        <v>0</v>
      </c>
      <c r="G37">
        <f>A!G37</f>
        <v>0</v>
      </c>
      <c r="H37">
        <f>A!H37</f>
        <v>0</v>
      </c>
      <c r="I37">
        <f>A!I37</f>
        <v>0</v>
      </c>
      <c r="J37">
        <f>A!J37</f>
        <v>0</v>
      </c>
      <c r="K37">
        <f>A!K37</f>
        <v>0</v>
      </c>
      <c r="L37">
        <f>A!L37</f>
        <v>0</v>
      </c>
      <c r="M37">
        <f>A!M37</f>
        <v>0</v>
      </c>
      <c r="N37">
        <f>A!N37</f>
        <v>0</v>
      </c>
      <c r="O37">
        <f>A!O37</f>
        <v>0</v>
      </c>
      <c r="P37" s="23" t="str">
        <f>IF(A!P37="","",INDEX(B!$A$1:$BT$2000,MATCH(A!P37,B!$AX$1:$AX$2000,0),D!$B$5))</f>
        <v/>
      </c>
      <c r="Q37">
        <f>A!Q37</f>
        <v>0</v>
      </c>
      <c r="R37">
        <f>A!R37</f>
        <v>0</v>
      </c>
      <c r="S37">
        <f>A!S37</f>
        <v>0</v>
      </c>
      <c r="T37">
        <f>A!T37</f>
        <v>0</v>
      </c>
      <c r="U37">
        <f>A!U37</f>
        <v>0</v>
      </c>
      <c r="V37" s="23">
        <f>IF(A!V37="&lt;",1,A!V37)</f>
        <v>0</v>
      </c>
      <c r="W37">
        <f>A!W37</f>
        <v>0</v>
      </c>
      <c r="X37">
        <f>A!X37</f>
        <v>0</v>
      </c>
      <c r="Y37">
        <f>A!Y37</f>
        <v>0</v>
      </c>
      <c r="Z37" s="23">
        <f t="shared" si="0"/>
        <v>0</v>
      </c>
      <c r="AA37">
        <f>A!Z37</f>
        <v>0</v>
      </c>
      <c r="AB37">
        <f>A!AA37</f>
        <v>0</v>
      </c>
      <c r="AC37">
        <f>A!AB37</f>
        <v>0</v>
      </c>
      <c r="AD37">
        <f>A!AC37</f>
        <v>0</v>
      </c>
      <c r="AE37">
        <f>A!AD37</f>
        <v>0</v>
      </c>
      <c r="AF37">
        <f>A!AE37</f>
        <v>0</v>
      </c>
      <c r="AG37">
        <f>A!AF37</f>
        <v>0</v>
      </c>
      <c r="AH37">
        <f>A!AG37</f>
        <v>0</v>
      </c>
      <c r="AI37">
        <f>A!AH37</f>
        <v>0</v>
      </c>
      <c r="AJ37">
        <f>A!AI37</f>
        <v>0</v>
      </c>
      <c r="AK37">
        <f>A!AJ37</f>
        <v>0</v>
      </c>
      <c r="AL37">
        <f>A!AK37</f>
        <v>0</v>
      </c>
      <c r="AM37">
        <f>A!AL37</f>
        <v>0</v>
      </c>
      <c r="AN37">
        <f>A!AM37</f>
        <v>0</v>
      </c>
      <c r="AO37">
        <f>A!AN37</f>
        <v>0</v>
      </c>
      <c r="AP37">
        <f>A!AO37</f>
        <v>0</v>
      </c>
      <c r="AQ37">
        <f>A!AP37</f>
        <v>0</v>
      </c>
      <c r="AR37">
        <f>A!AQ37</f>
        <v>0</v>
      </c>
      <c r="AS37">
        <f>A!AR37</f>
        <v>0</v>
      </c>
      <c r="AT37">
        <f>A!AS37</f>
        <v>0</v>
      </c>
      <c r="AU37">
        <f>A!AT37</f>
        <v>0</v>
      </c>
      <c r="AV37">
        <f>A!AU37</f>
        <v>0</v>
      </c>
      <c r="AW37" s="23" t="str">
        <f>IF(A!AV37=0,"",A!AV37)</f>
        <v/>
      </c>
      <c r="AX37">
        <f>A!AW37</f>
        <v>0</v>
      </c>
      <c r="AY37">
        <f>A!AX37</f>
        <v>0</v>
      </c>
      <c r="AZ37">
        <f>A!AY37</f>
        <v>0</v>
      </c>
      <c r="BA37">
        <f>A!AZ37</f>
        <v>0</v>
      </c>
      <c r="BB37">
        <f>A!BA37</f>
        <v>0</v>
      </c>
      <c r="BC37">
        <f>A!BB37</f>
        <v>0</v>
      </c>
      <c r="BD37">
        <f>A!BC37</f>
        <v>0</v>
      </c>
      <c r="BE37">
        <f>A!BD37</f>
        <v>0</v>
      </c>
      <c r="BF37">
        <f>A!BE37</f>
        <v>0</v>
      </c>
      <c r="BG37">
        <f>A!BF37</f>
        <v>0</v>
      </c>
      <c r="BH37">
        <f>A!BG37</f>
        <v>0</v>
      </c>
      <c r="BI37">
        <f>A!BH37</f>
        <v>0</v>
      </c>
      <c r="BJ37">
        <f>A!BI37</f>
        <v>0</v>
      </c>
      <c r="BK37">
        <f>A!BJ37</f>
        <v>0</v>
      </c>
      <c r="BL37">
        <f>A!BK37</f>
        <v>0</v>
      </c>
      <c r="BM37">
        <f>A!BL37</f>
        <v>0</v>
      </c>
      <c r="BN37">
        <f>A!BM37</f>
        <v>0</v>
      </c>
      <c r="BO37">
        <f>A!BN37</f>
        <v>0</v>
      </c>
      <c r="BP37">
        <f>A!BO37</f>
        <v>0</v>
      </c>
      <c r="BQ37">
        <f>A!BP37</f>
        <v>0</v>
      </c>
      <c r="BR37">
        <f>A!BQ37</f>
        <v>0</v>
      </c>
      <c r="BS37">
        <f>A!BR37</f>
        <v>0</v>
      </c>
      <c r="BT37">
        <f>A!BS37</f>
        <v>0</v>
      </c>
      <c r="BU37">
        <f>A!BT37</f>
        <v>0</v>
      </c>
      <c r="BV37">
        <f>A!BU37</f>
        <v>0</v>
      </c>
      <c r="BW37">
        <f>A!BV37</f>
        <v>0</v>
      </c>
      <c r="BX37" t="str">
        <f>A!BW37</f>
        <v>_856e72ef-38db-4987-911a-8b7af9ca35c3</v>
      </c>
      <c r="BY37" t="str">
        <f>A!BX37</f>
        <v>856e72ef-38db-4987-911a-8b7af9ca35c3</v>
      </c>
      <c r="BZ37" t="str">
        <f>A!BY37</f>
        <v>SIKB</v>
      </c>
      <c r="CA37" t="str">
        <f>A!BZ37</f>
        <v>MMA01 A01 (0-50) A03 (0-50) A08 (0-50) A09 (0-50)</v>
      </c>
      <c r="CB37">
        <f>A!CA37</f>
        <v>45883</v>
      </c>
      <c r="CC37" t="str">
        <f>A!CB37</f>
        <v>#_6ad1fe39-0ee6-4190-bb8a-80d8ca6a8c10</v>
      </c>
      <c r="CD37" t="str">
        <f>A!CC37</f>
        <v>#_f3aa82b9-29fc-4fb2-a481-4ad359778f06</v>
      </c>
      <c r="CE37">
        <f>A!CD37</f>
        <v>0</v>
      </c>
      <c r="CF37" t="str">
        <f>A!CE37</f>
        <v>urn:immetingen:compartiment:id:1</v>
      </c>
      <c r="CG37" t="str">
        <f>A!CF37</f>
        <v>_TI-65798780</v>
      </c>
      <c r="CH37">
        <f>A!CG37</f>
        <v>45881</v>
      </c>
      <c r="CI37" t="str">
        <f>A!CH37</f>
        <v>urn:immetingen:monstertype:id:10</v>
      </c>
      <c r="CJ37" t="str">
        <f>A!CI37</f>
        <v>urn:imsikb0101:Applicaties:id:16</v>
      </c>
      <c r="CK37" t="str">
        <f>A!CJ37</f>
        <v>urn:imsikb0101:DatastroomType:id:1</v>
      </c>
      <c r="CL37">
        <f>A!CK37</f>
        <v>45891</v>
      </c>
      <c r="CM37" t="str">
        <f>A!CL37</f>
        <v>SGS, Rotterdam</v>
      </c>
      <c r="CN37" t="str">
        <f>A!CM37</f>
        <v>LABRESULTAAT SGS</v>
      </c>
      <c r="CO37">
        <f>A!CN37</f>
        <v>45891</v>
      </c>
      <c r="CP37">
        <f>A!CO37</f>
        <v>0</v>
      </c>
      <c r="CQ37">
        <f>A!CO37</f>
        <v>0</v>
      </c>
      <c r="CR37" t="str">
        <f>A!CP37</f>
        <v>urn:imsikb0101:Leveranciers:id:21</v>
      </c>
      <c r="CS37" t="str">
        <f>A!CQ37</f>
        <v>14.7.0</v>
      </c>
    </row>
    <row r="38" spans="1:97" x14ac:dyDescent="0.2">
      <c r="A38" t="str">
        <f>A!A38</f>
        <v>LABRESULTAAT</v>
      </c>
      <c r="B38">
        <f>A!B38</f>
        <v>5</v>
      </c>
      <c r="C38">
        <f>A!C38</f>
        <v>0</v>
      </c>
      <c r="D38">
        <f>A!D38</f>
        <v>0</v>
      </c>
      <c r="E38">
        <f>A!E38</f>
        <v>0</v>
      </c>
      <c r="F38">
        <f>A!F38</f>
        <v>0</v>
      </c>
      <c r="G38">
        <f>A!G38</f>
        <v>0</v>
      </c>
      <c r="H38">
        <f>A!H38</f>
        <v>0</v>
      </c>
      <c r="I38">
        <f>A!I38</f>
        <v>0</v>
      </c>
      <c r="J38">
        <f>A!J38</f>
        <v>0</v>
      </c>
      <c r="K38">
        <f>A!K38</f>
        <v>0</v>
      </c>
      <c r="L38">
        <f>A!L38</f>
        <v>0</v>
      </c>
      <c r="M38">
        <f>A!M38</f>
        <v>0</v>
      </c>
      <c r="N38">
        <f>A!N38</f>
        <v>0</v>
      </c>
      <c r="O38">
        <f>A!O38</f>
        <v>0</v>
      </c>
      <c r="P38" s="23" t="str">
        <f>IF(A!P38="","",INDEX(B!$A$1:$BT$2000,MATCH(A!P38,B!$AX$1:$AX$2000,0),D!$B$5))</f>
        <v/>
      </c>
      <c r="Q38">
        <f>A!Q38</f>
        <v>0</v>
      </c>
      <c r="R38">
        <f>A!R38</f>
        <v>0</v>
      </c>
      <c r="S38">
        <f>A!S38</f>
        <v>0</v>
      </c>
      <c r="T38">
        <f>A!T38</f>
        <v>0</v>
      </c>
      <c r="U38">
        <f>A!U38</f>
        <v>0</v>
      </c>
      <c r="V38" s="23">
        <f>IF(A!V38="&lt;",1,A!V38)</f>
        <v>0</v>
      </c>
      <c r="W38">
        <f>A!W38</f>
        <v>0</v>
      </c>
      <c r="X38">
        <f>A!X38</f>
        <v>0</v>
      </c>
      <c r="Y38">
        <f>A!Y38</f>
        <v>0</v>
      </c>
      <c r="Z38" s="23">
        <f t="shared" si="0"/>
        <v>0</v>
      </c>
      <c r="AA38">
        <f>A!Z38</f>
        <v>0</v>
      </c>
      <c r="AB38">
        <f>A!AA38</f>
        <v>0</v>
      </c>
      <c r="AC38">
        <f>A!AB38</f>
        <v>0</v>
      </c>
      <c r="AD38">
        <f>A!AC38</f>
        <v>0</v>
      </c>
      <c r="AE38">
        <f>A!AD38</f>
        <v>0</v>
      </c>
      <c r="AF38">
        <f>A!AE38</f>
        <v>0</v>
      </c>
      <c r="AG38">
        <f>A!AF38</f>
        <v>0</v>
      </c>
      <c r="AH38">
        <f>A!AG38</f>
        <v>0</v>
      </c>
      <c r="AI38">
        <f>A!AH38</f>
        <v>0</v>
      </c>
      <c r="AJ38">
        <f>A!AI38</f>
        <v>0</v>
      </c>
      <c r="AK38">
        <f>A!AJ38</f>
        <v>0</v>
      </c>
      <c r="AL38">
        <f>A!AK38</f>
        <v>0</v>
      </c>
      <c r="AM38">
        <f>A!AL38</f>
        <v>0</v>
      </c>
      <c r="AN38">
        <f>A!AM38</f>
        <v>0</v>
      </c>
      <c r="AO38">
        <f>A!AN38</f>
        <v>0</v>
      </c>
      <c r="AP38">
        <f>A!AO38</f>
        <v>0</v>
      </c>
      <c r="AQ38">
        <f>A!AP38</f>
        <v>0</v>
      </c>
      <c r="AR38">
        <f>A!AQ38</f>
        <v>0</v>
      </c>
      <c r="AS38">
        <f>A!AR38</f>
        <v>0</v>
      </c>
      <c r="AT38">
        <f>A!AS38</f>
        <v>0</v>
      </c>
      <c r="AU38">
        <f>A!AT38</f>
        <v>0</v>
      </c>
      <c r="AV38">
        <f>A!AU38</f>
        <v>0</v>
      </c>
      <c r="AW38" s="23" t="str">
        <f>IF(A!AV38=0,"",A!AV38)</f>
        <v/>
      </c>
      <c r="AX38">
        <f>A!AW38</f>
        <v>0</v>
      </c>
      <c r="AY38">
        <f>A!AX38</f>
        <v>0</v>
      </c>
      <c r="AZ38">
        <f>A!AY38</f>
        <v>0</v>
      </c>
      <c r="BA38">
        <f>A!AZ38</f>
        <v>0</v>
      </c>
      <c r="BB38">
        <f>A!BA38</f>
        <v>0</v>
      </c>
      <c r="BC38">
        <f>A!BB38</f>
        <v>0</v>
      </c>
      <c r="BD38">
        <f>A!BC38</f>
        <v>0</v>
      </c>
      <c r="BE38">
        <f>A!BD38</f>
        <v>0</v>
      </c>
      <c r="BF38">
        <f>A!BE38</f>
        <v>0</v>
      </c>
      <c r="BG38">
        <f>A!BF38</f>
        <v>0</v>
      </c>
      <c r="BH38">
        <f>A!BG38</f>
        <v>0</v>
      </c>
      <c r="BI38">
        <f>A!BH38</f>
        <v>0</v>
      </c>
      <c r="BJ38">
        <f>A!BI38</f>
        <v>0</v>
      </c>
      <c r="BK38">
        <f>A!BJ38</f>
        <v>0</v>
      </c>
      <c r="BL38">
        <f>A!BK38</f>
        <v>0</v>
      </c>
      <c r="BM38">
        <f>A!BL38</f>
        <v>0</v>
      </c>
      <c r="BN38">
        <f>A!BM38</f>
        <v>0</v>
      </c>
      <c r="BO38">
        <f>A!BN38</f>
        <v>0</v>
      </c>
      <c r="BP38">
        <f>A!BO38</f>
        <v>0</v>
      </c>
      <c r="BQ38">
        <f>A!BP38</f>
        <v>0</v>
      </c>
      <c r="BR38">
        <f>A!BQ38</f>
        <v>0</v>
      </c>
      <c r="BS38">
        <f>A!BR38</f>
        <v>0</v>
      </c>
      <c r="BT38">
        <f>A!BS38</f>
        <v>0</v>
      </c>
      <c r="BU38">
        <f>A!BT38</f>
        <v>0</v>
      </c>
      <c r="BV38">
        <f>A!BU38</f>
        <v>0</v>
      </c>
      <c r="BW38">
        <f>A!BV38</f>
        <v>0</v>
      </c>
      <c r="BX38" t="str">
        <f>A!BW38</f>
        <v>_856e72ef-38db-4987-911a-8b7af9ca35c3</v>
      </c>
      <c r="BY38" t="str">
        <f>A!BX38</f>
        <v>856e72ef-38db-4987-911a-8b7af9ca35c3</v>
      </c>
      <c r="BZ38" t="str">
        <f>A!BY38</f>
        <v>SIKB</v>
      </c>
      <c r="CA38" t="str">
        <f>A!BZ38</f>
        <v>MMA01 A01 (0-50) A03 (0-50) A08 (0-50) A09 (0-50)</v>
      </c>
      <c r="CB38">
        <f>A!CA38</f>
        <v>45883</v>
      </c>
      <c r="CC38" t="str">
        <f>A!CB38</f>
        <v>#_6ad1fe39-0ee6-4190-bb8a-80d8ca6a8c10</v>
      </c>
      <c r="CD38" t="str">
        <f>A!CC38</f>
        <v>#_1a8a217b-bdb2-4bc3-b916-43166daf4de1</v>
      </c>
      <c r="CE38">
        <f>A!CD38</f>
        <v>0</v>
      </c>
      <c r="CF38" t="str">
        <f>A!CE38</f>
        <v>urn:immetingen:compartiment:id:1</v>
      </c>
      <c r="CG38" t="str">
        <f>A!CF38</f>
        <v>_TI-65798780</v>
      </c>
      <c r="CH38">
        <f>A!CG38</f>
        <v>45881</v>
      </c>
      <c r="CI38" t="str">
        <f>A!CH38</f>
        <v>urn:immetingen:monstertype:id:10</v>
      </c>
      <c r="CJ38" t="str">
        <f>A!CI38</f>
        <v>urn:imsikb0101:Applicaties:id:16</v>
      </c>
      <c r="CK38" t="str">
        <f>A!CJ38</f>
        <v>urn:imsikb0101:DatastroomType:id:1</v>
      </c>
      <c r="CL38">
        <f>A!CK38</f>
        <v>45891</v>
      </c>
      <c r="CM38" t="str">
        <f>A!CL38</f>
        <v>SGS, Rotterdam</v>
      </c>
      <c r="CN38" t="str">
        <f>A!CM38</f>
        <v>LABRESULTAAT SGS</v>
      </c>
      <c r="CO38">
        <f>A!CN38</f>
        <v>45891</v>
      </c>
      <c r="CP38">
        <f>A!CO38</f>
        <v>0</v>
      </c>
      <c r="CQ38">
        <f>A!CO38</f>
        <v>0</v>
      </c>
      <c r="CR38" t="str">
        <f>A!CP38</f>
        <v>urn:imsikb0101:Leveranciers:id:21</v>
      </c>
      <c r="CS38" t="str">
        <f>A!CQ38</f>
        <v>14.7.0</v>
      </c>
    </row>
    <row r="39" spans="1:97" x14ac:dyDescent="0.2">
      <c r="A39" t="str">
        <f>A!A39</f>
        <v>LABRESULTAAT</v>
      </c>
      <c r="B39">
        <f>A!B39</f>
        <v>5</v>
      </c>
      <c r="C39">
        <f>A!C39</f>
        <v>0</v>
      </c>
      <c r="D39">
        <f>A!D39</f>
        <v>0</v>
      </c>
      <c r="E39">
        <f>A!E39</f>
        <v>0</v>
      </c>
      <c r="F39">
        <f>A!F39</f>
        <v>0</v>
      </c>
      <c r="G39">
        <f>A!G39</f>
        <v>0</v>
      </c>
      <c r="H39">
        <f>A!H39</f>
        <v>0</v>
      </c>
      <c r="I39">
        <f>A!I39</f>
        <v>0</v>
      </c>
      <c r="J39">
        <f>A!J39</f>
        <v>0</v>
      </c>
      <c r="K39">
        <f>A!K39</f>
        <v>0</v>
      </c>
      <c r="L39">
        <f>A!L39</f>
        <v>0</v>
      </c>
      <c r="M39">
        <f>A!M39</f>
        <v>0</v>
      </c>
      <c r="N39">
        <f>A!N39</f>
        <v>0</v>
      </c>
      <c r="O39">
        <f>A!O39</f>
        <v>0</v>
      </c>
      <c r="P39" s="23" t="str">
        <f>IF(A!P39="","",INDEX(B!$A$1:$BT$2000,MATCH(A!P39,B!$AX$1:$AX$2000,0),D!$B$5))</f>
        <v/>
      </c>
      <c r="Q39">
        <f>A!Q39</f>
        <v>0</v>
      </c>
      <c r="R39">
        <f>A!R39</f>
        <v>0</v>
      </c>
      <c r="S39">
        <f>A!S39</f>
        <v>0</v>
      </c>
      <c r="T39">
        <f>A!T39</f>
        <v>0</v>
      </c>
      <c r="U39">
        <f>A!U39</f>
        <v>0</v>
      </c>
      <c r="V39" s="23">
        <f>IF(A!V39="&lt;",1,A!V39)</f>
        <v>0</v>
      </c>
      <c r="W39">
        <f>A!W39</f>
        <v>0</v>
      </c>
      <c r="X39">
        <f>A!X39</f>
        <v>0</v>
      </c>
      <c r="Y39">
        <f>A!Y39</f>
        <v>0</v>
      </c>
      <c r="Z39" s="23">
        <f t="shared" si="0"/>
        <v>0</v>
      </c>
      <c r="AA39">
        <f>A!Z39</f>
        <v>0</v>
      </c>
      <c r="AB39">
        <f>A!AA39</f>
        <v>0</v>
      </c>
      <c r="AC39">
        <f>A!AB39</f>
        <v>0</v>
      </c>
      <c r="AD39">
        <f>A!AC39</f>
        <v>0</v>
      </c>
      <c r="AE39">
        <f>A!AD39</f>
        <v>0</v>
      </c>
      <c r="AF39">
        <f>A!AE39</f>
        <v>0</v>
      </c>
      <c r="AG39">
        <f>A!AF39</f>
        <v>0</v>
      </c>
      <c r="AH39">
        <f>A!AG39</f>
        <v>0</v>
      </c>
      <c r="AI39">
        <f>A!AH39</f>
        <v>0</v>
      </c>
      <c r="AJ39">
        <f>A!AI39</f>
        <v>0</v>
      </c>
      <c r="AK39">
        <f>A!AJ39</f>
        <v>0</v>
      </c>
      <c r="AL39">
        <f>A!AK39</f>
        <v>0</v>
      </c>
      <c r="AM39">
        <f>A!AL39</f>
        <v>0</v>
      </c>
      <c r="AN39">
        <f>A!AM39</f>
        <v>0</v>
      </c>
      <c r="AO39">
        <f>A!AN39</f>
        <v>0</v>
      </c>
      <c r="AP39">
        <f>A!AO39</f>
        <v>0</v>
      </c>
      <c r="AQ39">
        <f>A!AP39</f>
        <v>0</v>
      </c>
      <c r="AR39">
        <f>A!AQ39</f>
        <v>0</v>
      </c>
      <c r="AS39">
        <f>A!AR39</f>
        <v>0</v>
      </c>
      <c r="AT39">
        <f>A!AS39</f>
        <v>0</v>
      </c>
      <c r="AU39">
        <f>A!AT39</f>
        <v>0</v>
      </c>
      <c r="AV39">
        <f>A!AU39</f>
        <v>0</v>
      </c>
      <c r="AW39" s="23" t="str">
        <f>IF(A!AV39=0,"",A!AV39)</f>
        <v/>
      </c>
      <c r="AX39">
        <f>A!AW39</f>
        <v>0</v>
      </c>
      <c r="AY39">
        <f>A!AX39</f>
        <v>0</v>
      </c>
      <c r="AZ39">
        <f>A!AY39</f>
        <v>0</v>
      </c>
      <c r="BA39">
        <f>A!AZ39</f>
        <v>0</v>
      </c>
      <c r="BB39">
        <f>A!BA39</f>
        <v>0</v>
      </c>
      <c r="BC39">
        <f>A!BB39</f>
        <v>0</v>
      </c>
      <c r="BD39">
        <f>A!BC39</f>
        <v>0</v>
      </c>
      <c r="BE39">
        <f>A!BD39</f>
        <v>0</v>
      </c>
      <c r="BF39">
        <f>A!BE39</f>
        <v>0</v>
      </c>
      <c r="BG39">
        <f>A!BF39</f>
        <v>0</v>
      </c>
      <c r="BH39">
        <f>A!BG39</f>
        <v>0</v>
      </c>
      <c r="BI39">
        <f>A!BH39</f>
        <v>0</v>
      </c>
      <c r="BJ39">
        <f>A!BI39</f>
        <v>0</v>
      </c>
      <c r="BK39">
        <f>A!BJ39</f>
        <v>0</v>
      </c>
      <c r="BL39">
        <f>A!BK39</f>
        <v>0</v>
      </c>
      <c r="BM39">
        <f>A!BL39</f>
        <v>0</v>
      </c>
      <c r="BN39">
        <f>A!BM39</f>
        <v>0</v>
      </c>
      <c r="BO39">
        <f>A!BN39</f>
        <v>0</v>
      </c>
      <c r="BP39">
        <f>A!BO39</f>
        <v>0</v>
      </c>
      <c r="BQ39">
        <f>A!BP39</f>
        <v>0</v>
      </c>
      <c r="BR39">
        <f>A!BQ39</f>
        <v>0</v>
      </c>
      <c r="BS39">
        <f>A!BR39</f>
        <v>0</v>
      </c>
      <c r="BT39">
        <f>A!BS39</f>
        <v>0</v>
      </c>
      <c r="BU39">
        <f>A!BT39</f>
        <v>0</v>
      </c>
      <c r="BV39">
        <f>A!BU39</f>
        <v>0</v>
      </c>
      <c r="BW39">
        <f>A!BV39</f>
        <v>0</v>
      </c>
      <c r="BX39" t="str">
        <f>A!BW39</f>
        <v>_856e72ef-38db-4987-911a-8b7af9ca35c3</v>
      </c>
      <c r="BY39" t="str">
        <f>A!BX39</f>
        <v>856e72ef-38db-4987-911a-8b7af9ca35c3</v>
      </c>
      <c r="BZ39" t="str">
        <f>A!BY39</f>
        <v>SIKB</v>
      </c>
      <c r="CA39" t="str">
        <f>A!BZ39</f>
        <v>MMA01 A01 (0-50) A03 (0-50) A08 (0-50) A09 (0-50)</v>
      </c>
      <c r="CB39">
        <f>A!CA39</f>
        <v>45883</v>
      </c>
      <c r="CC39" t="str">
        <f>A!CB39</f>
        <v>#_6ad1fe39-0ee6-4190-bb8a-80d8ca6a8c10</v>
      </c>
      <c r="CD39" t="str">
        <f>A!CC39</f>
        <v>#_e185c813-3fdb-465f-ae32-29ed8d80f56c</v>
      </c>
      <c r="CE39">
        <f>A!CD39</f>
        <v>0</v>
      </c>
      <c r="CF39" t="str">
        <f>A!CE39</f>
        <v>urn:immetingen:compartiment:id:1</v>
      </c>
      <c r="CG39" t="str">
        <f>A!CF39</f>
        <v>_TI-65798780</v>
      </c>
      <c r="CH39">
        <f>A!CG39</f>
        <v>45881</v>
      </c>
      <c r="CI39" t="str">
        <f>A!CH39</f>
        <v>urn:immetingen:monstertype:id:10</v>
      </c>
      <c r="CJ39" t="str">
        <f>A!CI39</f>
        <v>urn:imsikb0101:Applicaties:id:16</v>
      </c>
      <c r="CK39" t="str">
        <f>A!CJ39</f>
        <v>urn:imsikb0101:DatastroomType:id:1</v>
      </c>
      <c r="CL39">
        <f>A!CK39</f>
        <v>45891</v>
      </c>
      <c r="CM39" t="str">
        <f>A!CL39</f>
        <v>SGS, Rotterdam</v>
      </c>
      <c r="CN39" t="str">
        <f>A!CM39</f>
        <v>LABRESULTAAT SGS</v>
      </c>
      <c r="CO39">
        <f>A!CN39</f>
        <v>45891</v>
      </c>
      <c r="CP39">
        <f>A!CO39</f>
        <v>0</v>
      </c>
      <c r="CQ39">
        <f>A!CO39</f>
        <v>0</v>
      </c>
      <c r="CR39" t="str">
        <f>A!CP39</f>
        <v>urn:imsikb0101:Leveranciers:id:21</v>
      </c>
      <c r="CS39" t="str">
        <f>A!CQ39</f>
        <v>14.7.0</v>
      </c>
    </row>
    <row r="40" spans="1:97" x14ac:dyDescent="0.2">
      <c r="A40" t="str">
        <f>A!A40</f>
        <v>LABRESULTAAT</v>
      </c>
      <c r="B40">
        <f>A!B40</f>
        <v>5</v>
      </c>
      <c r="C40">
        <f>A!C40</f>
        <v>0</v>
      </c>
      <c r="D40">
        <f>A!D40</f>
        <v>0</v>
      </c>
      <c r="E40">
        <f>A!E40</f>
        <v>0</v>
      </c>
      <c r="F40">
        <f>A!F40</f>
        <v>0</v>
      </c>
      <c r="G40">
        <f>A!G40</f>
        <v>0</v>
      </c>
      <c r="H40">
        <f>A!H40</f>
        <v>0</v>
      </c>
      <c r="I40">
        <f>A!I40</f>
        <v>0</v>
      </c>
      <c r="J40">
        <f>A!J40</f>
        <v>0</v>
      </c>
      <c r="K40">
        <f>A!K40</f>
        <v>0</v>
      </c>
      <c r="L40">
        <f>A!L40</f>
        <v>0</v>
      </c>
      <c r="M40">
        <f>A!M40</f>
        <v>0</v>
      </c>
      <c r="N40">
        <f>A!N40</f>
        <v>0</v>
      </c>
      <c r="O40">
        <f>A!O40</f>
        <v>0</v>
      </c>
      <c r="P40" s="23" t="str">
        <f>IF(A!P40="","",INDEX(B!$A$1:$BT$2000,MATCH(A!P40,B!$AX$1:$AX$2000,0),D!$B$5))</f>
        <v/>
      </c>
      <c r="Q40">
        <f>A!Q40</f>
        <v>0</v>
      </c>
      <c r="R40">
        <f>A!R40</f>
        <v>0</v>
      </c>
      <c r="S40">
        <f>A!S40</f>
        <v>0</v>
      </c>
      <c r="T40">
        <f>A!T40</f>
        <v>0</v>
      </c>
      <c r="U40">
        <f>A!U40</f>
        <v>0</v>
      </c>
      <c r="V40" s="23">
        <f>IF(A!V40="&lt;",1,A!V40)</f>
        <v>0</v>
      </c>
      <c r="W40">
        <f>A!W40</f>
        <v>0</v>
      </c>
      <c r="X40">
        <f>A!X40</f>
        <v>0</v>
      </c>
      <c r="Y40">
        <f>A!Y40</f>
        <v>0</v>
      </c>
      <c r="Z40" s="23">
        <f t="shared" si="0"/>
        <v>0</v>
      </c>
      <c r="AA40">
        <f>A!Z40</f>
        <v>0</v>
      </c>
      <c r="AB40">
        <f>A!AA40</f>
        <v>0</v>
      </c>
      <c r="AC40">
        <f>A!AB40</f>
        <v>0</v>
      </c>
      <c r="AD40">
        <f>A!AC40</f>
        <v>0</v>
      </c>
      <c r="AE40">
        <f>A!AD40</f>
        <v>0</v>
      </c>
      <c r="AF40">
        <f>A!AE40</f>
        <v>0</v>
      </c>
      <c r="AG40">
        <f>A!AF40</f>
        <v>0</v>
      </c>
      <c r="AH40">
        <f>A!AG40</f>
        <v>0</v>
      </c>
      <c r="AI40">
        <f>A!AH40</f>
        <v>0</v>
      </c>
      <c r="AJ40">
        <f>A!AI40</f>
        <v>0</v>
      </c>
      <c r="AK40">
        <f>A!AJ40</f>
        <v>0</v>
      </c>
      <c r="AL40">
        <f>A!AK40</f>
        <v>0</v>
      </c>
      <c r="AM40">
        <f>A!AL40</f>
        <v>0</v>
      </c>
      <c r="AN40">
        <f>A!AM40</f>
        <v>0</v>
      </c>
      <c r="AO40">
        <f>A!AN40</f>
        <v>0</v>
      </c>
      <c r="AP40">
        <f>A!AO40</f>
        <v>0</v>
      </c>
      <c r="AQ40">
        <f>A!AP40</f>
        <v>0</v>
      </c>
      <c r="AR40">
        <f>A!AQ40</f>
        <v>0</v>
      </c>
      <c r="AS40">
        <f>A!AR40</f>
        <v>0</v>
      </c>
      <c r="AT40">
        <f>A!AS40</f>
        <v>0</v>
      </c>
      <c r="AU40">
        <f>A!AT40</f>
        <v>0</v>
      </c>
      <c r="AV40">
        <f>A!AU40</f>
        <v>0</v>
      </c>
      <c r="AW40" s="23" t="str">
        <f>IF(A!AV40=0,"",A!AV40)</f>
        <v/>
      </c>
      <c r="AX40">
        <f>A!AW40</f>
        <v>0</v>
      </c>
      <c r="AY40">
        <f>A!AX40</f>
        <v>0</v>
      </c>
      <c r="AZ40">
        <f>A!AY40</f>
        <v>0</v>
      </c>
      <c r="BA40">
        <f>A!AZ40</f>
        <v>0</v>
      </c>
      <c r="BB40">
        <f>A!BA40</f>
        <v>0</v>
      </c>
      <c r="BC40">
        <f>A!BB40</f>
        <v>0</v>
      </c>
      <c r="BD40">
        <f>A!BC40</f>
        <v>0</v>
      </c>
      <c r="BE40">
        <f>A!BD40</f>
        <v>0</v>
      </c>
      <c r="BF40">
        <f>A!BE40</f>
        <v>0</v>
      </c>
      <c r="BG40">
        <f>A!BF40</f>
        <v>0</v>
      </c>
      <c r="BH40">
        <f>A!BG40</f>
        <v>0</v>
      </c>
      <c r="BI40">
        <f>A!BH40</f>
        <v>0</v>
      </c>
      <c r="BJ40">
        <f>A!BI40</f>
        <v>0</v>
      </c>
      <c r="BK40">
        <f>A!BJ40</f>
        <v>0</v>
      </c>
      <c r="BL40">
        <f>A!BK40</f>
        <v>0</v>
      </c>
      <c r="BM40">
        <f>A!BL40</f>
        <v>0</v>
      </c>
      <c r="BN40">
        <f>A!BM40</f>
        <v>0</v>
      </c>
      <c r="BO40">
        <f>A!BN40</f>
        <v>0</v>
      </c>
      <c r="BP40">
        <f>A!BO40</f>
        <v>0</v>
      </c>
      <c r="BQ40">
        <f>A!BP40</f>
        <v>0</v>
      </c>
      <c r="BR40">
        <f>A!BQ40</f>
        <v>0</v>
      </c>
      <c r="BS40">
        <f>A!BR40</f>
        <v>0</v>
      </c>
      <c r="BT40">
        <f>A!BS40</f>
        <v>0</v>
      </c>
      <c r="BU40">
        <f>A!BT40</f>
        <v>0</v>
      </c>
      <c r="BV40">
        <f>A!BU40</f>
        <v>0</v>
      </c>
      <c r="BW40">
        <f>A!BV40</f>
        <v>0</v>
      </c>
      <c r="BX40" t="str">
        <f>A!BW40</f>
        <v>_856e72ef-38db-4987-911a-8b7af9ca35c3</v>
      </c>
      <c r="BY40" t="str">
        <f>A!BX40</f>
        <v>856e72ef-38db-4987-911a-8b7af9ca35c3</v>
      </c>
      <c r="BZ40" t="str">
        <f>A!BY40</f>
        <v>SIKB</v>
      </c>
      <c r="CA40" t="str">
        <f>A!BZ40</f>
        <v>MMA01 A01 (0-50) A03 (0-50) A08 (0-50) A09 (0-50)</v>
      </c>
      <c r="CB40">
        <f>A!CA40</f>
        <v>45883</v>
      </c>
      <c r="CC40" t="str">
        <f>A!CB40</f>
        <v>#_6ad1fe39-0ee6-4190-bb8a-80d8ca6a8c10</v>
      </c>
      <c r="CD40" t="str">
        <f>A!CC40</f>
        <v>#_b3141ea5-77f2-4889-a96a-ca57b9ee458c</v>
      </c>
      <c r="CE40">
        <f>A!CD40</f>
        <v>0</v>
      </c>
      <c r="CF40" t="str">
        <f>A!CE40</f>
        <v>urn:immetingen:compartiment:id:1</v>
      </c>
      <c r="CG40" t="str">
        <f>A!CF40</f>
        <v>_TI-65798780</v>
      </c>
      <c r="CH40">
        <f>A!CG40</f>
        <v>45881</v>
      </c>
      <c r="CI40" t="str">
        <f>A!CH40</f>
        <v>urn:immetingen:monstertype:id:10</v>
      </c>
      <c r="CJ40" t="str">
        <f>A!CI40</f>
        <v>urn:imsikb0101:Applicaties:id:16</v>
      </c>
      <c r="CK40" t="str">
        <f>A!CJ40</f>
        <v>urn:imsikb0101:DatastroomType:id:1</v>
      </c>
      <c r="CL40">
        <f>A!CK40</f>
        <v>45891</v>
      </c>
      <c r="CM40" t="str">
        <f>A!CL40</f>
        <v>SGS, Rotterdam</v>
      </c>
      <c r="CN40" t="str">
        <f>A!CM40</f>
        <v>LABRESULTAAT SGS</v>
      </c>
      <c r="CO40">
        <f>A!CN40</f>
        <v>45891</v>
      </c>
      <c r="CP40">
        <f>A!CO40</f>
        <v>0</v>
      </c>
      <c r="CQ40">
        <f>A!CO40</f>
        <v>0</v>
      </c>
      <c r="CR40" t="str">
        <f>A!CP40</f>
        <v>urn:imsikb0101:Leveranciers:id:21</v>
      </c>
      <c r="CS40" t="str">
        <f>A!CQ40</f>
        <v>14.7.0</v>
      </c>
    </row>
    <row r="41" spans="1:97" x14ac:dyDescent="0.2">
      <c r="A41" t="str">
        <f>A!A41</f>
        <v>LABRESULTAAT</v>
      </c>
      <c r="B41">
        <f>A!B41</f>
        <v>5</v>
      </c>
      <c r="C41">
        <f>A!C41</f>
        <v>0</v>
      </c>
      <c r="D41">
        <f>A!D41</f>
        <v>0</v>
      </c>
      <c r="E41">
        <f>A!E41</f>
        <v>0</v>
      </c>
      <c r="F41">
        <f>A!F41</f>
        <v>0</v>
      </c>
      <c r="G41">
        <f>A!G41</f>
        <v>0</v>
      </c>
      <c r="H41">
        <f>A!H41</f>
        <v>0</v>
      </c>
      <c r="I41">
        <f>A!I41</f>
        <v>0</v>
      </c>
      <c r="J41">
        <f>A!J41</f>
        <v>0</v>
      </c>
      <c r="K41">
        <f>A!K41</f>
        <v>0</v>
      </c>
      <c r="L41">
        <f>A!L41</f>
        <v>0</v>
      </c>
      <c r="M41">
        <f>A!M41</f>
        <v>0</v>
      </c>
      <c r="N41">
        <f>A!N41</f>
        <v>0</v>
      </c>
      <c r="O41">
        <f>A!O41</f>
        <v>0</v>
      </c>
      <c r="P41" s="23" t="str">
        <f>IF(A!P41="","",INDEX(B!$A$1:$BT$2000,MATCH(A!P41,B!$AX$1:$AX$2000,0),D!$B$5))</f>
        <v/>
      </c>
      <c r="Q41">
        <f>A!Q41</f>
        <v>0</v>
      </c>
      <c r="R41">
        <f>A!R41</f>
        <v>0</v>
      </c>
      <c r="S41">
        <f>A!S41</f>
        <v>0</v>
      </c>
      <c r="T41">
        <f>A!T41</f>
        <v>0</v>
      </c>
      <c r="U41">
        <f>A!U41</f>
        <v>0</v>
      </c>
      <c r="V41" s="23">
        <f>IF(A!V41="&lt;",1,A!V41)</f>
        <v>0</v>
      </c>
      <c r="W41">
        <f>A!W41</f>
        <v>0</v>
      </c>
      <c r="X41">
        <f>A!X41</f>
        <v>0</v>
      </c>
      <c r="Y41">
        <f>A!Y41</f>
        <v>0</v>
      </c>
      <c r="Z41" s="23">
        <f t="shared" si="0"/>
        <v>0</v>
      </c>
      <c r="AA41">
        <f>A!Z41</f>
        <v>0</v>
      </c>
      <c r="AB41">
        <f>A!AA41</f>
        <v>0</v>
      </c>
      <c r="AC41">
        <f>A!AB41</f>
        <v>0</v>
      </c>
      <c r="AD41">
        <f>A!AC41</f>
        <v>0</v>
      </c>
      <c r="AE41">
        <f>A!AD41</f>
        <v>0</v>
      </c>
      <c r="AF41">
        <f>A!AE41</f>
        <v>0</v>
      </c>
      <c r="AG41">
        <f>A!AF41</f>
        <v>0</v>
      </c>
      <c r="AH41">
        <f>A!AG41</f>
        <v>0</v>
      </c>
      <c r="AI41">
        <f>A!AH41</f>
        <v>0</v>
      </c>
      <c r="AJ41">
        <f>A!AI41</f>
        <v>0</v>
      </c>
      <c r="AK41">
        <f>A!AJ41</f>
        <v>0</v>
      </c>
      <c r="AL41">
        <f>A!AK41</f>
        <v>0</v>
      </c>
      <c r="AM41">
        <f>A!AL41</f>
        <v>0</v>
      </c>
      <c r="AN41">
        <f>A!AM41</f>
        <v>0</v>
      </c>
      <c r="AO41">
        <f>A!AN41</f>
        <v>0</v>
      </c>
      <c r="AP41">
        <f>A!AO41</f>
        <v>0</v>
      </c>
      <c r="AQ41">
        <f>A!AP41</f>
        <v>0</v>
      </c>
      <c r="AR41">
        <f>A!AQ41</f>
        <v>0</v>
      </c>
      <c r="AS41">
        <f>A!AR41</f>
        <v>0</v>
      </c>
      <c r="AT41">
        <f>A!AS41</f>
        <v>0</v>
      </c>
      <c r="AU41">
        <f>A!AT41</f>
        <v>0</v>
      </c>
      <c r="AV41">
        <f>A!AU41</f>
        <v>0</v>
      </c>
      <c r="AW41" s="23" t="str">
        <f>IF(A!AV41=0,"",A!AV41)</f>
        <v/>
      </c>
      <c r="AX41">
        <f>A!AW41</f>
        <v>0</v>
      </c>
      <c r="AY41">
        <f>A!AX41</f>
        <v>0</v>
      </c>
      <c r="AZ41">
        <f>A!AY41</f>
        <v>0</v>
      </c>
      <c r="BA41">
        <f>A!AZ41</f>
        <v>0</v>
      </c>
      <c r="BB41">
        <f>A!BA41</f>
        <v>0</v>
      </c>
      <c r="BC41">
        <f>A!BB41</f>
        <v>0</v>
      </c>
      <c r="BD41">
        <f>A!BC41</f>
        <v>0</v>
      </c>
      <c r="BE41">
        <f>A!BD41</f>
        <v>0</v>
      </c>
      <c r="BF41">
        <f>A!BE41</f>
        <v>0</v>
      </c>
      <c r="BG41">
        <f>A!BF41</f>
        <v>0</v>
      </c>
      <c r="BH41">
        <f>A!BG41</f>
        <v>0</v>
      </c>
      <c r="BI41">
        <f>A!BH41</f>
        <v>0</v>
      </c>
      <c r="BJ41">
        <f>A!BI41</f>
        <v>0</v>
      </c>
      <c r="BK41">
        <f>A!BJ41</f>
        <v>0</v>
      </c>
      <c r="BL41">
        <f>A!BK41</f>
        <v>0</v>
      </c>
      <c r="BM41">
        <f>A!BL41</f>
        <v>0</v>
      </c>
      <c r="BN41">
        <f>A!BM41</f>
        <v>0</v>
      </c>
      <c r="BO41">
        <f>A!BN41</f>
        <v>0</v>
      </c>
      <c r="BP41">
        <f>A!BO41</f>
        <v>0</v>
      </c>
      <c r="BQ41">
        <f>A!BP41</f>
        <v>0</v>
      </c>
      <c r="BR41">
        <f>A!BQ41</f>
        <v>0</v>
      </c>
      <c r="BS41">
        <f>A!BR41</f>
        <v>0</v>
      </c>
      <c r="BT41">
        <f>A!BS41</f>
        <v>0</v>
      </c>
      <c r="BU41">
        <f>A!BT41</f>
        <v>0</v>
      </c>
      <c r="BV41">
        <f>A!BU41</f>
        <v>0</v>
      </c>
      <c r="BW41">
        <f>A!BV41</f>
        <v>0</v>
      </c>
      <c r="BX41" t="str">
        <f>A!BW41</f>
        <v>_856e72ef-38db-4987-911a-8b7af9ca35c3</v>
      </c>
      <c r="BY41" t="str">
        <f>A!BX41</f>
        <v>856e72ef-38db-4987-911a-8b7af9ca35c3</v>
      </c>
      <c r="BZ41" t="str">
        <f>A!BY41</f>
        <v>SIKB</v>
      </c>
      <c r="CA41" t="str">
        <f>A!BZ41</f>
        <v>MMA01 A01 (0-50) A03 (0-50) A08 (0-50) A09 (0-50)</v>
      </c>
      <c r="CB41">
        <f>A!CA41</f>
        <v>45883</v>
      </c>
      <c r="CC41" t="str">
        <f>A!CB41</f>
        <v>#_6ad1fe39-0ee6-4190-bb8a-80d8ca6a8c10</v>
      </c>
      <c r="CD41" t="str">
        <f>A!CC41</f>
        <v>#_8a4c36ac-6188-4c47-8870-29d74b30bb5d</v>
      </c>
      <c r="CE41">
        <f>A!CD41</f>
        <v>0</v>
      </c>
      <c r="CF41" t="str">
        <f>A!CE41</f>
        <v>urn:immetingen:compartiment:id:1</v>
      </c>
      <c r="CG41" t="str">
        <f>A!CF41</f>
        <v>_TI-65798780</v>
      </c>
      <c r="CH41">
        <f>A!CG41</f>
        <v>45881</v>
      </c>
      <c r="CI41" t="str">
        <f>A!CH41</f>
        <v>urn:immetingen:monstertype:id:10</v>
      </c>
      <c r="CJ41" t="str">
        <f>A!CI41</f>
        <v>urn:imsikb0101:Applicaties:id:16</v>
      </c>
      <c r="CK41" t="str">
        <f>A!CJ41</f>
        <v>urn:imsikb0101:DatastroomType:id:1</v>
      </c>
      <c r="CL41">
        <f>A!CK41</f>
        <v>45891</v>
      </c>
      <c r="CM41" t="str">
        <f>A!CL41</f>
        <v>SGS, Rotterdam</v>
      </c>
      <c r="CN41" t="str">
        <f>A!CM41</f>
        <v>LABRESULTAAT SGS</v>
      </c>
      <c r="CO41">
        <f>A!CN41</f>
        <v>45891</v>
      </c>
      <c r="CP41">
        <f>A!CO41</f>
        <v>0</v>
      </c>
      <c r="CQ41">
        <f>A!CO41</f>
        <v>0</v>
      </c>
      <c r="CR41" t="str">
        <f>A!CP41</f>
        <v>urn:imsikb0101:Leveranciers:id:21</v>
      </c>
      <c r="CS41" t="str">
        <f>A!CQ41</f>
        <v>14.7.0</v>
      </c>
    </row>
    <row r="42" spans="1:97" x14ac:dyDescent="0.2">
      <c r="A42" t="str">
        <f>A!A42</f>
        <v>LABRESULTAAT</v>
      </c>
      <c r="B42">
        <f>A!B42</f>
        <v>5</v>
      </c>
      <c r="C42">
        <f>A!C42</f>
        <v>0</v>
      </c>
      <c r="D42">
        <f>A!D42</f>
        <v>0</v>
      </c>
      <c r="E42">
        <f>A!E42</f>
        <v>0</v>
      </c>
      <c r="F42">
        <f>A!F42</f>
        <v>0</v>
      </c>
      <c r="G42">
        <f>A!G42</f>
        <v>0</v>
      </c>
      <c r="H42">
        <f>A!H42</f>
        <v>0</v>
      </c>
      <c r="I42">
        <f>A!I42</f>
        <v>0</v>
      </c>
      <c r="J42">
        <f>A!J42</f>
        <v>0</v>
      </c>
      <c r="K42">
        <f>A!K42</f>
        <v>0</v>
      </c>
      <c r="L42">
        <f>A!L42</f>
        <v>0</v>
      </c>
      <c r="M42">
        <f>A!M42</f>
        <v>0</v>
      </c>
      <c r="N42">
        <f>A!N42</f>
        <v>0</v>
      </c>
      <c r="O42">
        <f>A!O42</f>
        <v>0</v>
      </c>
      <c r="P42" s="23" t="str">
        <f>IF(A!P42="","",INDEX(B!$A$1:$BT$2000,MATCH(A!P42,B!$AX$1:$AX$2000,0),D!$B$5))</f>
        <v/>
      </c>
      <c r="Q42">
        <f>A!Q42</f>
        <v>0</v>
      </c>
      <c r="R42">
        <f>A!R42</f>
        <v>0</v>
      </c>
      <c r="S42">
        <f>A!S42</f>
        <v>0</v>
      </c>
      <c r="T42">
        <f>A!T42</f>
        <v>0</v>
      </c>
      <c r="U42">
        <f>A!U42</f>
        <v>0</v>
      </c>
      <c r="V42" s="23">
        <f>IF(A!V42="&lt;",1,A!V42)</f>
        <v>0</v>
      </c>
      <c r="W42">
        <f>A!W42</f>
        <v>0</v>
      </c>
      <c r="X42">
        <f>A!X42</f>
        <v>0</v>
      </c>
      <c r="Y42">
        <f>A!Y42</f>
        <v>0</v>
      </c>
      <c r="Z42" s="23">
        <f t="shared" si="0"/>
        <v>0</v>
      </c>
      <c r="AA42">
        <f>A!Z42</f>
        <v>0</v>
      </c>
      <c r="AB42">
        <f>A!AA42</f>
        <v>0</v>
      </c>
      <c r="AC42">
        <f>A!AB42</f>
        <v>0</v>
      </c>
      <c r="AD42">
        <f>A!AC42</f>
        <v>0</v>
      </c>
      <c r="AE42">
        <f>A!AD42</f>
        <v>0</v>
      </c>
      <c r="AF42">
        <f>A!AE42</f>
        <v>0</v>
      </c>
      <c r="AG42">
        <f>A!AF42</f>
        <v>0</v>
      </c>
      <c r="AH42">
        <f>A!AG42</f>
        <v>0</v>
      </c>
      <c r="AI42">
        <f>A!AH42</f>
        <v>0</v>
      </c>
      <c r="AJ42">
        <f>A!AI42</f>
        <v>0</v>
      </c>
      <c r="AK42">
        <f>A!AJ42</f>
        <v>0</v>
      </c>
      <c r="AL42">
        <f>A!AK42</f>
        <v>0</v>
      </c>
      <c r="AM42">
        <f>A!AL42</f>
        <v>0</v>
      </c>
      <c r="AN42">
        <f>A!AM42</f>
        <v>0</v>
      </c>
      <c r="AO42">
        <f>A!AN42</f>
        <v>0</v>
      </c>
      <c r="AP42">
        <f>A!AO42</f>
        <v>0</v>
      </c>
      <c r="AQ42">
        <f>A!AP42</f>
        <v>0</v>
      </c>
      <c r="AR42">
        <f>A!AQ42</f>
        <v>0</v>
      </c>
      <c r="AS42">
        <f>A!AR42</f>
        <v>0</v>
      </c>
      <c r="AT42">
        <f>A!AS42</f>
        <v>0</v>
      </c>
      <c r="AU42">
        <f>A!AT42</f>
        <v>0</v>
      </c>
      <c r="AV42">
        <f>A!AU42</f>
        <v>0</v>
      </c>
      <c r="AW42" s="23" t="str">
        <f>IF(A!AV42=0,"",A!AV42)</f>
        <v/>
      </c>
      <c r="AX42">
        <f>A!AW42</f>
        <v>0</v>
      </c>
      <c r="AY42">
        <f>A!AX42</f>
        <v>0</v>
      </c>
      <c r="AZ42">
        <f>A!AY42</f>
        <v>0</v>
      </c>
      <c r="BA42">
        <f>A!AZ42</f>
        <v>0</v>
      </c>
      <c r="BB42">
        <f>A!BA42</f>
        <v>0</v>
      </c>
      <c r="BC42">
        <f>A!BB42</f>
        <v>0</v>
      </c>
      <c r="BD42">
        <f>A!BC42</f>
        <v>0</v>
      </c>
      <c r="BE42">
        <f>A!BD42</f>
        <v>0</v>
      </c>
      <c r="BF42">
        <f>A!BE42</f>
        <v>0</v>
      </c>
      <c r="BG42">
        <f>A!BF42</f>
        <v>0</v>
      </c>
      <c r="BH42">
        <f>A!BG42</f>
        <v>0</v>
      </c>
      <c r="BI42">
        <f>A!BH42</f>
        <v>0</v>
      </c>
      <c r="BJ42">
        <f>A!BI42</f>
        <v>0</v>
      </c>
      <c r="BK42">
        <f>A!BJ42</f>
        <v>0</v>
      </c>
      <c r="BL42">
        <f>A!BK42</f>
        <v>0</v>
      </c>
      <c r="BM42">
        <f>A!BL42</f>
        <v>0</v>
      </c>
      <c r="BN42">
        <f>A!BM42</f>
        <v>0</v>
      </c>
      <c r="BO42">
        <f>A!BN42</f>
        <v>0</v>
      </c>
      <c r="BP42">
        <f>A!BO42</f>
        <v>0</v>
      </c>
      <c r="BQ42">
        <f>A!BP42</f>
        <v>0</v>
      </c>
      <c r="BR42">
        <f>A!BQ42</f>
        <v>0</v>
      </c>
      <c r="BS42">
        <f>A!BR42</f>
        <v>0</v>
      </c>
      <c r="BT42">
        <f>A!BS42</f>
        <v>0</v>
      </c>
      <c r="BU42">
        <f>A!BT42</f>
        <v>0</v>
      </c>
      <c r="BV42">
        <f>A!BU42</f>
        <v>0</v>
      </c>
      <c r="BW42">
        <f>A!BV42</f>
        <v>0</v>
      </c>
      <c r="BX42" t="str">
        <f>A!BW42</f>
        <v>_856e72ef-38db-4987-911a-8b7af9ca35c3</v>
      </c>
      <c r="BY42" t="str">
        <f>A!BX42</f>
        <v>856e72ef-38db-4987-911a-8b7af9ca35c3</v>
      </c>
      <c r="BZ42" t="str">
        <f>A!BY42</f>
        <v>SIKB</v>
      </c>
      <c r="CA42" t="str">
        <f>A!BZ42</f>
        <v>MMA01 A01 (0-50) A03 (0-50) A08 (0-50) A09 (0-50)</v>
      </c>
      <c r="CB42">
        <f>A!CA42</f>
        <v>45883</v>
      </c>
      <c r="CC42" t="str">
        <f>A!CB42</f>
        <v>#_6ad1fe39-0ee6-4190-bb8a-80d8ca6a8c10</v>
      </c>
      <c r="CD42" t="str">
        <f>A!CC42</f>
        <v>#_564e81dd-68a9-4ef8-b2c3-6560ee720b67</v>
      </c>
      <c r="CE42">
        <f>A!CD42</f>
        <v>0</v>
      </c>
      <c r="CF42" t="str">
        <f>A!CE42</f>
        <v>urn:immetingen:compartiment:id:1</v>
      </c>
      <c r="CG42" t="str">
        <f>A!CF42</f>
        <v>_TI-65798780</v>
      </c>
      <c r="CH42">
        <f>A!CG42</f>
        <v>45881</v>
      </c>
      <c r="CI42" t="str">
        <f>A!CH42</f>
        <v>urn:immetingen:monstertype:id:10</v>
      </c>
      <c r="CJ42" t="str">
        <f>A!CI42</f>
        <v>urn:imsikb0101:Applicaties:id:16</v>
      </c>
      <c r="CK42" t="str">
        <f>A!CJ42</f>
        <v>urn:imsikb0101:DatastroomType:id:1</v>
      </c>
      <c r="CL42">
        <f>A!CK42</f>
        <v>45891</v>
      </c>
      <c r="CM42" t="str">
        <f>A!CL42</f>
        <v>SGS, Rotterdam</v>
      </c>
      <c r="CN42" t="str">
        <f>A!CM42</f>
        <v>LABRESULTAAT SGS</v>
      </c>
      <c r="CO42">
        <f>A!CN42</f>
        <v>45891</v>
      </c>
      <c r="CP42">
        <f>A!CO42</f>
        <v>0</v>
      </c>
      <c r="CQ42">
        <f>A!CO42</f>
        <v>0</v>
      </c>
      <c r="CR42" t="str">
        <f>A!CP42</f>
        <v>urn:imsikb0101:Leveranciers:id:21</v>
      </c>
      <c r="CS42" t="str">
        <f>A!CQ42</f>
        <v>14.7.0</v>
      </c>
    </row>
    <row r="43" spans="1:97" x14ac:dyDescent="0.2">
      <c r="A43" t="str">
        <f>A!A43</f>
        <v>LABRESULTAAT</v>
      </c>
      <c r="B43">
        <f>A!B43</f>
        <v>5</v>
      </c>
      <c r="C43">
        <f>A!C43</f>
        <v>0</v>
      </c>
      <c r="D43">
        <f>A!D43</f>
        <v>0</v>
      </c>
      <c r="E43">
        <f>A!E43</f>
        <v>0</v>
      </c>
      <c r="F43">
        <f>A!F43</f>
        <v>0</v>
      </c>
      <c r="G43">
        <f>A!G43</f>
        <v>0</v>
      </c>
      <c r="H43">
        <f>A!H43</f>
        <v>0</v>
      </c>
      <c r="I43">
        <f>A!I43</f>
        <v>0</v>
      </c>
      <c r="J43">
        <f>A!J43</f>
        <v>0</v>
      </c>
      <c r="K43">
        <f>A!K43</f>
        <v>0</v>
      </c>
      <c r="L43">
        <f>A!L43</f>
        <v>0</v>
      </c>
      <c r="M43">
        <f>A!M43</f>
        <v>0</v>
      </c>
      <c r="N43">
        <f>A!N43</f>
        <v>0</v>
      </c>
      <c r="O43">
        <f>A!O43</f>
        <v>0</v>
      </c>
      <c r="P43" s="23" t="str">
        <f>IF(A!P43="","",INDEX(B!$A$1:$BT$2000,MATCH(A!P43,B!$AX$1:$AX$2000,0),D!$B$5))</f>
        <v/>
      </c>
      <c r="Q43">
        <f>A!Q43</f>
        <v>0</v>
      </c>
      <c r="R43">
        <f>A!R43</f>
        <v>0</v>
      </c>
      <c r="S43">
        <f>A!S43</f>
        <v>0</v>
      </c>
      <c r="T43">
        <f>A!T43</f>
        <v>0</v>
      </c>
      <c r="U43">
        <f>A!U43</f>
        <v>0</v>
      </c>
      <c r="V43" s="23">
        <f>IF(A!V43="&lt;",1,A!V43)</f>
        <v>0</v>
      </c>
      <c r="W43">
        <f>A!W43</f>
        <v>0</v>
      </c>
      <c r="X43">
        <f>A!X43</f>
        <v>0</v>
      </c>
      <c r="Y43">
        <f>A!Y43</f>
        <v>0</v>
      </c>
      <c r="Z43" s="23">
        <f t="shared" si="0"/>
        <v>0</v>
      </c>
      <c r="AA43">
        <f>A!Z43</f>
        <v>0</v>
      </c>
      <c r="AB43">
        <f>A!AA43</f>
        <v>0</v>
      </c>
      <c r="AC43">
        <f>A!AB43</f>
        <v>0</v>
      </c>
      <c r="AD43">
        <f>A!AC43</f>
        <v>0</v>
      </c>
      <c r="AE43">
        <f>A!AD43</f>
        <v>0</v>
      </c>
      <c r="AF43">
        <f>A!AE43</f>
        <v>0</v>
      </c>
      <c r="AG43">
        <f>A!AF43</f>
        <v>0</v>
      </c>
      <c r="AH43">
        <f>A!AG43</f>
        <v>0</v>
      </c>
      <c r="AI43">
        <f>A!AH43</f>
        <v>0</v>
      </c>
      <c r="AJ43">
        <f>A!AI43</f>
        <v>0</v>
      </c>
      <c r="AK43">
        <f>A!AJ43</f>
        <v>0</v>
      </c>
      <c r="AL43">
        <f>A!AK43</f>
        <v>0</v>
      </c>
      <c r="AM43">
        <f>A!AL43</f>
        <v>0</v>
      </c>
      <c r="AN43">
        <f>A!AM43</f>
        <v>0</v>
      </c>
      <c r="AO43">
        <f>A!AN43</f>
        <v>0</v>
      </c>
      <c r="AP43">
        <f>A!AO43</f>
        <v>0</v>
      </c>
      <c r="AQ43">
        <f>A!AP43</f>
        <v>0</v>
      </c>
      <c r="AR43">
        <f>A!AQ43</f>
        <v>0</v>
      </c>
      <c r="AS43">
        <f>A!AR43</f>
        <v>0</v>
      </c>
      <c r="AT43">
        <f>A!AS43</f>
        <v>0</v>
      </c>
      <c r="AU43">
        <f>A!AT43</f>
        <v>0</v>
      </c>
      <c r="AV43">
        <f>A!AU43</f>
        <v>0</v>
      </c>
      <c r="AW43" s="23" t="str">
        <f>IF(A!AV43=0,"",A!AV43)</f>
        <v/>
      </c>
      <c r="AX43">
        <f>A!AW43</f>
        <v>0</v>
      </c>
      <c r="AY43">
        <f>A!AX43</f>
        <v>0</v>
      </c>
      <c r="AZ43">
        <f>A!AY43</f>
        <v>0</v>
      </c>
      <c r="BA43">
        <f>A!AZ43</f>
        <v>0</v>
      </c>
      <c r="BB43">
        <f>A!BA43</f>
        <v>0</v>
      </c>
      <c r="BC43">
        <f>A!BB43</f>
        <v>0</v>
      </c>
      <c r="BD43">
        <f>A!BC43</f>
        <v>0</v>
      </c>
      <c r="BE43">
        <f>A!BD43</f>
        <v>0</v>
      </c>
      <c r="BF43">
        <f>A!BE43</f>
        <v>0</v>
      </c>
      <c r="BG43">
        <f>A!BF43</f>
        <v>0</v>
      </c>
      <c r="BH43">
        <f>A!BG43</f>
        <v>0</v>
      </c>
      <c r="BI43">
        <f>A!BH43</f>
        <v>0</v>
      </c>
      <c r="BJ43">
        <f>A!BI43</f>
        <v>0</v>
      </c>
      <c r="BK43">
        <f>A!BJ43</f>
        <v>0</v>
      </c>
      <c r="BL43">
        <f>A!BK43</f>
        <v>0</v>
      </c>
      <c r="BM43">
        <f>A!BL43</f>
        <v>0</v>
      </c>
      <c r="BN43">
        <f>A!BM43</f>
        <v>0</v>
      </c>
      <c r="BO43">
        <f>A!BN43</f>
        <v>0</v>
      </c>
      <c r="BP43">
        <f>A!BO43</f>
        <v>0</v>
      </c>
      <c r="BQ43">
        <f>A!BP43</f>
        <v>0</v>
      </c>
      <c r="BR43">
        <f>A!BQ43</f>
        <v>0</v>
      </c>
      <c r="BS43">
        <f>A!BR43</f>
        <v>0</v>
      </c>
      <c r="BT43">
        <f>A!BS43</f>
        <v>0</v>
      </c>
      <c r="BU43">
        <f>A!BT43</f>
        <v>0</v>
      </c>
      <c r="BV43">
        <f>A!BU43</f>
        <v>0</v>
      </c>
      <c r="BW43">
        <f>A!BV43</f>
        <v>0</v>
      </c>
      <c r="BX43" t="str">
        <f>A!BW43</f>
        <v>_856e72ef-38db-4987-911a-8b7af9ca35c3</v>
      </c>
      <c r="BY43" t="str">
        <f>A!BX43</f>
        <v>856e72ef-38db-4987-911a-8b7af9ca35c3</v>
      </c>
      <c r="BZ43" t="str">
        <f>A!BY43</f>
        <v>SIKB</v>
      </c>
      <c r="CA43" t="str">
        <f>A!BZ43</f>
        <v>MMA01 A01 (0-50) A03 (0-50) A08 (0-50) A09 (0-50)</v>
      </c>
      <c r="CB43">
        <f>A!CA43</f>
        <v>45883</v>
      </c>
      <c r="CC43" t="str">
        <f>A!CB43</f>
        <v>#_6ad1fe39-0ee6-4190-bb8a-80d8ca6a8c10</v>
      </c>
      <c r="CD43" t="str">
        <f>A!CC43</f>
        <v>#_1aaa445d-e493-454d-96c7-d9fe3eb42315</v>
      </c>
      <c r="CE43">
        <f>A!CD43</f>
        <v>0</v>
      </c>
      <c r="CF43" t="str">
        <f>A!CE43</f>
        <v>urn:immetingen:compartiment:id:1</v>
      </c>
      <c r="CG43" t="str">
        <f>A!CF43</f>
        <v>_TI-65798780</v>
      </c>
      <c r="CH43">
        <f>A!CG43</f>
        <v>45881</v>
      </c>
      <c r="CI43" t="str">
        <f>A!CH43</f>
        <v>urn:immetingen:monstertype:id:10</v>
      </c>
      <c r="CJ43" t="str">
        <f>A!CI43</f>
        <v>urn:imsikb0101:Applicaties:id:16</v>
      </c>
      <c r="CK43" t="str">
        <f>A!CJ43</f>
        <v>urn:imsikb0101:DatastroomType:id:1</v>
      </c>
      <c r="CL43">
        <f>A!CK43</f>
        <v>45891</v>
      </c>
      <c r="CM43" t="str">
        <f>A!CL43</f>
        <v>SGS, Rotterdam</v>
      </c>
      <c r="CN43" t="str">
        <f>A!CM43</f>
        <v>LABRESULTAAT SGS</v>
      </c>
      <c r="CO43">
        <f>A!CN43</f>
        <v>45891</v>
      </c>
      <c r="CP43">
        <f>A!CO43</f>
        <v>0</v>
      </c>
      <c r="CQ43">
        <f>A!CO43</f>
        <v>0</v>
      </c>
      <c r="CR43" t="str">
        <f>A!CP43</f>
        <v>urn:imsikb0101:Leveranciers:id:21</v>
      </c>
      <c r="CS43" t="str">
        <f>A!CQ43</f>
        <v>14.7.0</v>
      </c>
    </row>
    <row r="44" spans="1:97" x14ac:dyDescent="0.2">
      <c r="A44" t="str">
        <f>A!A44</f>
        <v>LABRESULTAAT</v>
      </c>
      <c r="B44">
        <f>A!B44</f>
        <v>5</v>
      </c>
      <c r="C44">
        <f>A!C44</f>
        <v>0</v>
      </c>
      <c r="D44">
        <f>A!D44</f>
        <v>0</v>
      </c>
      <c r="E44">
        <f>A!E44</f>
        <v>0</v>
      </c>
      <c r="F44">
        <f>A!F44</f>
        <v>0</v>
      </c>
      <c r="G44">
        <f>A!G44</f>
        <v>0</v>
      </c>
      <c r="H44">
        <f>A!H44</f>
        <v>0</v>
      </c>
      <c r="I44">
        <f>A!I44</f>
        <v>0</v>
      </c>
      <c r="J44">
        <f>A!J44</f>
        <v>0</v>
      </c>
      <c r="K44">
        <f>A!K44</f>
        <v>0</v>
      </c>
      <c r="L44">
        <f>A!L44</f>
        <v>0</v>
      </c>
      <c r="M44">
        <f>A!M44</f>
        <v>0</v>
      </c>
      <c r="N44">
        <f>A!N44</f>
        <v>0</v>
      </c>
      <c r="O44">
        <f>A!O44</f>
        <v>0</v>
      </c>
      <c r="P44" s="23" t="str">
        <f>IF(A!P44="","",INDEX(B!$A$1:$BT$2000,MATCH(A!P44,B!$AX$1:$AX$2000,0),D!$B$5))</f>
        <v/>
      </c>
      <c r="Q44">
        <f>A!Q44</f>
        <v>0</v>
      </c>
      <c r="R44">
        <f>A!R44</f>
        <v>0</v>
      </c>
      <c r="S44">
        <f>A!S44</f>
        <v>0</v>
      </c>
      <c r="T44">
        <f>A!T44</f>
        <v>0</v>
      </c>
      <c r="U44">
        <f>A!U44</f>
        <v>0</v>
      </c>
      <c r="V44" s="23">
        <f>IF(A!V44="&lt;",1,A!V44)</f>
        <v>0</v>
      </c>
      <c r="W44">
        <f>A!W44</f>
        <v>0</v>
      </c>
      <c r="X44">
        <f>A!X44</f>
        <v>0</v>
      </c>
      <c r="Y44">
        <f>A!Y44</f>
        <v>0</v>
      </c>
      <c r="Z44" s="23">
        <f t="shared" si="0"/>
        <v>0</v>
      </c>
      <c r="AA44">
        <f>A!Z44</f>
        <v>0</v>
      </c>
      <c r="AB44">
        <f>A!AA44</f>
        <v>0</v>
      </c>
      <c r="AC44">
        <f>A!AB44</f>
        <v>0</v>
      </c>
      <c r="AD44">
        <f>A!AC44</f>
        <v>0</v>
      </c>
      <c r="AE44">
        <f>A!AD44</f>
        <v>0</v>
      </c>
      <c r="AF44">
        <f>A!AE44</f>
        <v>0</v>
      </c>
      <c r="AG44">
        <f>A!AF44</f>
        <v>0</v>
      </c>
      <c r="AH44">
        <f>A!AG44</f>
        <v>0</v>
      </c>
      <c r="AI44">
        <f>A!AH44</f>
        <v>0</v>
      </c>
      <c r="AJ44">
        <f>A!AI44</f>
        <v>0</v>
      </c>
      <c r="AK44">
        <f>A!AJ44</f>
        <v>0</v>
      </c>
      <c r="AL44">
        <f>A!AK44</f>
        <v>0</v>
      </c>
      <c r="AM44">
        <f>A!AL44</f>
        <v>0</v>
      </c>
      <c r="AN44">
        <f>A!AM44</f>
        <v>0</v>
      </c>
      <c r="AO44">
        <f>A!AN44</f>
        <v>0</v>
      </c>
      <c r="AP44">
        <f>A!AO44</f>
        <v>0</v>
      </c>
      <c r="AQ44">
        <f>A!AP44</f>
        <v>0</v>
      </c>
      <c r="AR44">
        <f>A!AQ44</f>
        <v>0</v>
      </c>
      <c r="AS44">
        <f>A!AR44</f>
        <v>0</v>
      </c>
      <c r="AT44">
        <f>A!AS44</f>
        <v>0</v>
      </c>
      <c r="AU44">
        <f>A!AT44</f>
        <v>0</v>
      </c>
      <c r="AV44">
        <f>A!AU44</f>
        <v>0</v>
      </c>
      <c r="AW44" s="23" t="str">
        <f>IF(A!AV44=0,"",A!AV44)</f>
        <v/>
      </c>
      <c r="AX44">
        <f>A!AW44</f>
        <v>0</v>
      </c>
      <c r="AY44">
        <f>A!AX44</f>
        <v>0</v>
      </c>
      <c r="AZ44">
        <f>A!AY44</f>
        <v>0</v>
      </c>
      <c r="BA44">
        <f>A!AZ44</f>
        <v>0</v>
      </c>
      <c r="BB44">
        <f>A!BA44</f>
        <v>0</v>
      </c>
      <c r="BC44">
        <f>A!BB44</f>
        <v>0</v>
      </c>
      <c r="BD44">
        <f>A!BC44</f>
        <v>0</v>
      </c>
      <c r="BE44">
        <f>A!BD44</f>
        <v>0</v>
      </c>
      <c r="BF44">
        <f>A!BE44</f>
        <v>0</v>
      </c>
      <c r="BG44">
        <f>A!BF44</f>
        <v>0</v>
      </c>
      <c r="BH44">
        <f>A!BG44</f>
        <v>0</v>
      </c>
      <c r="BI44">
        <f>A!BH44</f>
        <v>0</v>
      </c>
      <c r="BJ44">
        <f>A!BI44</f>
        <v>0</v>
      </c>
      <c r="BK44">
        <f>A!BJ44</f>
        <v>0</v>
      </c>
      <c r="BL44">
        <f>A!BK44</f>
        <v>0</v>
      </c>
      <c r="BM44">
        <f>A!BL44</f>
        <v>0</v>
      </c>
      <c r="BN44">
        <f>A!BM44</f>
        <v>0</v>
      </c>
      <c r="BO44">
        <f>A!BN44</f>
        <v>0</v>
      </c>
      <c r="BP44">
        <f>A!BO44</f>
        <v>0</v>
      </c>
      <c r="BQ44">
        <f>A!BP44</f>
        <v>0</v>
      </c>
      <c r="BR44">
        <f>A!BQ44</f>
        <v>0</v>
      </c>
      <c r="BS44">
        <f>A!BR44</f>
        <v>0</v>
      </c>
      <c r="BT44">
        <f>A!BS44</f>
        <v>0</v>
      </c>
      <c r="BU44">
        <f>A!BT44</f>
        <v>0</v>
      </c>
      <c r="BV44">
        <f>A!BU44</f>
        <v>0</v>
      </c>
      <c r="BW44">
        <f>A!BV44</f>
        <v>0</v>
      </c>
      <c r="BX44" t="str">
        <f>A!BW44</f>
        <v>_856e72ef-38db-4987-911a-8b7af9ca35c3</v>
      </c>
      <c r="BY44" t="str">
        <f>A!BX44</f>
        <v>856e72ef-38db-4987-911a-8b7af9ca35c3</v>
      </c>
      <c r="BZ44" t="str">
        <f>A!BY44</f>
        <v>SIKB</v>
      </c>
      <c r="CA44" t="str">
        <f>A!BZ44</f>
        <v>MMA01 A01 (0-50) A03 (0-50) A08 (0-50) A09 (0-50)</v>
      </c>
      <c r="CB44">
        <f>A!CA44</f>
        <v>45883</v>
      </c>
      <c r="CC44" t="str">
        <f>A!CB44</f>
        <v>#_6ad1fe39-0ee6-4190-bb8a-80d8ca6a8c10</v>
      </c>
      <c r="CD44" t="str">
        <f>A!CC44</f>
        <v>#_73ff6044-4b84-4b6b-a99f-df809875fd19</v>
      </c>
      <c r="CE44">
        <f>A!CD44</f>
        <v>0</v>
      </c>
      <c r="CF44" t="str">
        <f>A!CE44</f>
        <v>urn:immetingen:compartiment:id:1</v>
      </c>
      <c r="CG44" t="str">
        <f>A!CF44</f>
        <v>_TI-65798780</v>
      </c>
      <c r="CH44">
        <f>A!CG44</f>
        <v>45881</v>
      </c>
      <c r="CI44" t="str">
        <f>A!CH44</f>
        <v>urn:immetingen:monstertype:id:10</v>
      </c>
      <c r="CJ44" t="str">
        <f>A!CI44</f>
        <v>urn:imsikb0101:Applicaties:id:16</v>
      </c>
      <c r="CK44" t="str">
        <f>A!CJ44</f>
        <v>urn:imsikb0101:DatastroomType:id:1</v>
      </c>
      <c r="CL44">
        <f>A!CK44</f>
        <v>45891</v>
      </c>
      <c r="CM44" t="str">
        <f>A!CL44</f>
        <v>SGS, Rotterdam</v>
      </c>
      <c r="CN44" t="str">
        <f>A!CM44</f>
        <v>LABRESULTAAT SGS</v>
      </c>
      <c r="CO44">
        <f>A!CN44</f>
        <v>45891</v>
      </c>
      <c r="CP44">
        <f>A!CO44</f>
        <v>0</v>
      </c>
      <c r="CQ44">
        <f>A!CO44</f>
        <v>0</v>
      </c>
      <c r="CR44" t="str">
        <f>A!CP44</f>
        <v>urn:imsikb0101:Leveranciers:id:21</v>
      </c>
      <c r="CS44" t="str">
        <f>A!CQ44</f>
        <v>14.7.0</v>
      </c>
    </row>
    <row r="45" spans="1:97" x14ac:dyDescent="0.2">
      <c r="A45" t="str">
        <f>A!A45</f>
        <v>LABRESULTAAT</v>
      </c>
      <c r="B45">
        <f>A!B45</f>
        <v>5</v>
      </c>
      <c r="C45">
        <f>A!C45</f>
        <v>0</v>
      </c>
      <c r="D45">
        <f>A!D45</f>
        <v>0</v>
      </c>
      <c r="E45">
        <f>A!E45</f>
        <v>0</v>
      </c>
      <c r="F45">
        <f>A!F45</f>
        <v>0</v>
      </c>
      <c r="G45">
        <f>A!G45</f>
        <v>0</v>
      </c>
      <c r="H45">
        <f>A!H45</f>
        <v>0</v>
      </c>
      <c r="I45">
        <f>A!I45</f>
        <v>0</v>
      </c>
      <c r="J45">
        <f>A!J45</f>
        <v>0</v>
      </c>
      <c r="K45">
        <f>A!K45</f>
        <v>0</v>
      </c>
      <c r="L45">
        <f>A!L45</f>
        <v>0</v>
      </c>
      <c r="M45">
        <f>A!M45</f>
        <v>0</v>
      </c>
      <c r="N45">
        <f>A!N45</f>
        <v>0</v>
      </c>
      <c r="O45">
        <f>A!O45</f>
        <v>0</v>
      </c>
      <c r="P45" s="23" t="str">
        <f>IF(A!P45="","",INDEX(B!$A$1:$BT$2000,MATCH(A!P45,B!$AX$1:$AX$2000,0),D!$B$5))</f>
        <v/>
      </c>
      <c r="Q45">
        <f>A!Q45</f>
        <v>0</v>
      </c>
      <c r="R45">
        <f>A!R45</f>
        <v>0</v>
      </c>
      <c r="S45">
        <f>A!S45</f>
        <v>0</v>
      </c>
      <c r="T45">
        <f>A!T45</f>
        <v>0</v>
      </c>
      <c r="U45">
        <f>A!U45</f>
        <v>0</v>
      </c>
      <c r="V45" s="23">
        <f>IF(A!V45="&lt;",1,A!V45)</f>
        <v>0</v>
      </c>
      <c r="W45">
        <f>A!W45</f>
        <v>0</v>
      </c>
      <c r="X45">
        <f>A!X45</f>
        <v>0</v>
      </c>
      <c r="Y45">
        <f>A!Y45</f>
        <v>0</v>
      </c>
      <c r="Z45" s="23">
        <f t="shared" si="0"/>
        <v>0</v>
      </c>
      <c r="AA45">
        <f>A!Z45</f>
        <v>0</v>
      </c>
      <c r="AB45">
        <f>A!AA45</f>
        <v>0</v>
      </c>
      <c r="AC45">
        <f>A!AB45</f>
        <v>0</v>
      </c>
      <c r="AD45">
        <f>A!AC45</f>
        <v>0</v>
      </c>
      <c r="AE45">
        <f>A!AD45</f>
        <v>0</v>
      </c>
      <c r="AF45">
        <f>A!AE45</f>
        <v>0</v>
      </c>
      <c r="AG45">
        <f>A!AF45</f>
        <v>0</v>
      </c>
      <c r="AH45">
        <f>A!AG45</f>
        <v>0</v>
      </c>
      <c r="AI45">
        <f>A!AH45</f>
        <v>0</v>
      </c>
      <c r="AJ45">
        <f>A!AI45</f>
        <v>0</v>
      </c>
      <c r="AK45">
        <f>A!AJ45</f>
        <v>0</v>
      </c>
      <c r="AL45">
        <f>A!AK45</f>
        <v>0</v>
      </c>
      <c r="AM45">
        <f>A!AL45</f>
        <v>0</v>
      </c>
      <c r="AN45">
        <f>A!AM45</f>
        <v>0</v>
      </c>
      <c r="AO45">
        <f>A!AN45</f>
        <v>0</v>
      </c>
      <c r="AP45">
        <f>A!AO45</f>
        <v>0</v>
      </c>
      <c r="AQ45">
        <f>A!AP45</f>
        <v>0</v>
      </c>
      <c r="AR45">
        <f>A!AQ45</f>
        <v>0</v>
      </c>
      <c r="AS45">
        <f>A!AR45</f>
        <v>0</v>
      </c>
      <c r="AT45">
        <f>A!AS45</f>
        <v>0</v>
      </c>
      <c r="AU45">
        <f>A!AT45</f>
        <v>0</v>
      </c>
      <c r="AV45">
        <f>A!AU45</f>
        <v>0</v>
      </c>
      <c r="AW45" s="23" t="str">
        <f>IF(A!AV45=0,"",A!AV45)</f>
        <v/>
      </c>
      <c r="AX45">
        <f>A!AW45</f>
        <v>0</v>
      </c>
      <c r="AY45">
        <f>A!AX45</f>
        <v>0</v>
      </c>
      <c r="AZ45">
        <f>A!AY45</f>
        <v>0</v>
      </c>
      <c r="BA45">
        <f>A!AZ45</f>
        <v>0</v>
      </c>
      <c r="BB45">
        <f>A!BA45</f>
        <v>0</v>
      </c>
      <c r="BC45">
        <f>A!BB45</f>
        <v>0</v>
      </c>
      <c r="BD45">
        <f>A!BC45</f>
        <v>0</v>
      </c>
      <c r="BE45">
        <f>A!BD45</f>
        <v>0</v>
      </c>
      <c r="BF45">
        <f>A!BE45</f>
        <v>0</v>
      </c>
      <c r="BG45">
        <f>A!BF45</f>
        <v>0</v>
      </c>
      <c r="BH45">
        <f>A!BG45</f>
        <v>0</v>
      </c>
      <c r="BI45">
        <f>A!BH45</f>
        <v>0</v>
      </c>
      <c r="BJ45">
        <f>A!BI45</f>
        <v>0</v>
      </c>
      <c r="BK45">
        <f>A!BJ45</f>
        <v>0</v>
      </c>
      <c r="BL45">
        <f>A!BK45</f>
        <v>0</v>
      </c>
      <c r="BM45">
        <f>A!BL45</f>
        <v>0</v>
      </c>
      <c r="BN45">
        <f>A!BM45</f>
        <v>0</v>
      </c>
      <c r="BO45">
        <f>A!BN45</f>
        <v>0</v>
      </c>
      <c r="BP45">
        <f>A!BO45</f>
        <v>0</v>
      </c>
      <c r="BQ45">
        <f>A!BP45</f>
        <v>0</v>
      </c>
      <c r="BR45">
        <f>A!BQ45</f>
        <v>0</v>
      </c>
      <c r="BS45">
        <f>A!BR45</f>
        <v>0</v>
      </c>
      <c r="BT45">
        <f>A!BS45</f>
        <v>0</v>
      </c>
      <c r="BU45">
        <f>A!BT45</f>
        <v>0</v>
      </c>
      <c r="BV45">
        <f>A!BU45</f>
        <v>0</v>
      </c>
      <c r="BW45">
        <f>A!BV45</f>
        <v>0</v>
      </c>
      <c r="BX45" t="str">
        <f>A!BW45</f>
        <v>_856e72ef-38db-4987-911a-8b7af9ca35c3</v>
      </c>
      <c r="BY45" t="str">
        <f>A!BX45</f>
        <v>856e72ef-38db-4987-911a-8b7af9ca35c3</v>
      </c>
      <c r="BZ45" t="str">
        <f>A!BY45</f>
        <v>SIKB</v>
      </c>
      <c r="CA45" t="str">
        <f>A!BZ45</f>
        <v>MMA01 A01 (0-50) A03 (0-50) A08 (0-50) A09 (0-50)</v>
      </c>
      <c r="CB45">
        <f>A!CA45</f>
        <v>45883</v>
      </c>
      <c r="CC45" t="str">
        <f>A!CB45</f>
        <v>#_6ad1fe39-0ee6-4190-bb8a-80d8ca6a8c10</v>
      </c>
      <c r="CD45" t="str">
        <f>A!CC45</f>
        <v>#_28068c1b-ce07-46b0-abb0-ab93139a5239</v>
      </c>
      <c r="CE45">
        <f>A!CD45</f>
        <v>0</v>
      </c>
      <c r="CF45" t="str">
        <f>A!CE45</f>
        <v>urn:immetingen:compartiment:id:1</v>
      </c>
      <c r="CG45" t="str">
        <f>A!CF45</f>
        <v>_TI-65798780</v>
      </c>
      <c r="CH45">
        <f>A!CG45</f>
        <v>45881</v>
      </c>
      <c r="CI45" t="str">
        <f>A!CH45</f>
        <v>urn:immetingen:monstertype:id:10</v>
      </c>
      <c r="CJ45" t="str">
        <f>A!CI45</f>
        <v>urn:imsikb0101:Applicaties:id:16</v>
      </c>
      <c r="CK45" t="str">
        <f>A!CJ45</f>
        <v>urn:imsikb0101:DatastroomType:id:1</v>
      </c>
      <c r="CL45">
        <f>A!CK45</f>
        <v>45891</v>
      </c>
      <c r="CM45" t="str">
        <f>A!CL45</f>
        <v>SGS, Rotterdam</v>
      </c>
      <c r="CN45" t="str">
        <f>A!CM45</f>
        <v>LABRESULTAAT SGS</v>
      </c>
      <c r="CO45">
        <f>A!CN45</f>
        <v>45891</v>
      </c>
      <c r="CP45">
        <f>A!CO45</f>
        <v>0</v>
      </c>
      <c r="CQ45">
        <f>A!CO45</f>
        <v>0</v>
      </c>
      <c r="CR45" t="str">
        <f>A!CP45</f>
        <v>urn:imsikb0101:Leveranciers:id:21</v>
      </c>
      <c r="CS45" t="str">
        <f>A!CQ45</f>
        <v>14.7.0</v>
      </c>
    </row>
    <row r="46" spans="1:97" x14ac:dyDescent="0.2">
      <c r="A46" t="str">
        <f>A!A46</f>
        <v>LABRESULTAAT</v>
      </c>
      <c r="B46">
        <f>A!B46</f>
        <v>5</v>
      </c>
      <c r="C46">
        <f>A!C46</f>
        <v>0</v>
      </c>
      <c r="D46">
        <f>A!D46</f>
        <v>0</v>
      </c>
      <c r="E46">
        <f>A!E46</f>
        <v>0</v>
      </c>
      <c r="F46">
        <f>A!F46</f>
        <v>0</v>
      </c>
      <c r="G46">
        <f>A!G46</f>
        <v>0</v>
      </c>
      <c r="H46">
        <f>A!H46</f>
        <v>0</v>
      </c>
      <c r="I46">
        <f>A!I46</f>
        <v>0</v>
      </c>
      <c r="J46">
        <f>A!J46</f>
        <v>0</v>
      </c>
      <c r="K46">
        <f>A!K46</f>
        <v>0</v>
      </c>
      <c r="L46">
        <f>A!L46</f>
        <v>0</v>
      </c>
      <c r="M46">
        <f>A!M46</f>
        <v>0</v>
      </c>
      <c r="N46">
        <f>A!N46</f>
        <v>0</v>
      </c>
      <c r="O46">
        <f>A!O46</f>
        <v>0</v>
      </c>
      <c r="P46" s="23" t="str">
        <f>IF(A!P46="","",INDEX(B!$A$1:$BT$2000,MATCH(A!P46,B!$AX$1:$AX$2000,0),D!$B$5))</f>
        <v/>
      </c>
      <c r="Q46">
        <f>A!Q46</f>
        <v>0</v>
      </c>
      <c r="R46">
        <f>A!R46</f>
        <v>0</v>
      </c>
      <c r="S46">
        <f>A!S46</f>
        <v>0</v>
      </c>
      <c r="T46">
        <f>A!T46</f>
        <v>0</v>
      </c>
      <c r="U46">
        <f>A!U46</f>
        <v>0</v>
      </c>
      <c r="V46" s="23">
        <f>IF(A!V46="&lt;",1,A!V46)</f>
        <v>0</v>
      </c>
      <c r="W46">
        <f>A!W46</f>
        <v>0</v>
      </c>
      <c r="X46">
        <f>A!X46</f>
        <v>0</v>
      </c>
      <c r="Y46">
        <f>A!Y46</f>
        <v>0</v>
      </c>
      <c r="Z46" s="23">
        <f t="shared" si="0"/>
        <v>0</v>
      </c>
      <c r="AA46">
        <f>A!Z46</f>
        <v>0</v>
      </c>
      <c r="AB46">
        <f>A!AA46</f>
        <v>0</v>
      </c>
      <c r="AC46">
        <f>A!AB46</f>
        <v>0</v>
      </c>
      <c r="AD46">
        <f>A!AC46</f>
        <v>0</v>
      </c>
      <c r="AE46">
        <f>A!AD46</f>
        <v>0</v>
      </c>
      <c r="AF46">
        <f>A!AE46</f>
        <v>0</v>
      </c>
      <c r="AG46">
        <f>A!AF46</f>
        <v>0</v>
      </c>
      <c r="AH46">
        <f>A!AG46</f>
        <v>0</v>
      </c>
      <c r="AI46">
        <f>A!AH46</f>
        <v>0</v>
      </c>
      <c r="AJ46">
        <f>A!AI46</f>
        <v>0</v>
      </c>
      <c r="AK46">
        <f>A!AJ46</f>
        <v>0</v>
      </c>
      <c r="AL46">
        <f>A!AK46</f>
        <v>0</v>
      </c>
      <c r="AM46">
        <f>A!AL46</f>
        <v>0</v>
      </c>
      <c r="AN46">
        <f>A!AM46</f>
        <v>0</v>
      </c>
      <c r="AO46">
        <f>A!AN46</f>
        <v>0</v>
      </c>
      <c r="AP46">
        <f>A!AO46</f>
        <v>0</v>
      </c>
      <c r="AQ46">
        <f>A!AP46</f>
        <v>0</v>
      </c>
      <c r="AR46">
        <f>A!AQ46</f>
        <v>0</v>
      </c>
      <c r="AS46">
        <f>A!AR46</f>
        <v>0</v>
      </c>
      <c r="AT46">
        <f>A!AS46</f>
        <v>0</v>
      </c>
      <c r="AU46">
        <f>A!AT46</f>
        <v>0</v>
      </c>
      <c r="AV46">
        <f>A!AU46</f>
        <v>0</v>
      </c>
      <c r="AW46" s="23" t="str">
        <f>IF(A!AV46=0,"",A!AV46)</f>
        <v/>
      </c>
      <c r="AX46">
        <f>A!AW46</f>
        <v>0</v>
      </c>
      <c r="AY46">
        <f>A!AX46</f>
        <v>0</v>
      </c>
      <c r="AZ46">
        <f>A!AY46</f>
        <v>0</v>
      </c>
      <c r="BA46">
        <f>A!AZ46</f>
        <v>0</v>
      </c>
      <c r="BB46">
        <f>A!BA46</f>
        <v>0</v>
      </c>
      <c r="BC46">
        <f>A!BB46</f>
        <v>0</v>
      </c>
      <c r="BD46">
        <f>A!BC46</f>
        <v>0</v>
      </c>
      <c r="BE46">
        <f>A!BD46</f>
        <v>0</v>
      </c>
      <c r="BF46">
        <f>A!BE46</f>
        <v>0</v>
      </c>
      <c r="BG46">
        <f>A!BF46</f>
        <v>0</v>
      </c>
      <c r="BH46">
        <f>A!BG46</f>
        <v>0</v>
      </c>
      <c r="BI46">
        <f>A!BH46</f>
        <v>0</v>
      </c>
      <c r="BJ46">
        <f>A!BI46</f>
        <v>0</v>
      </c>
      <c r="BK46">
        <f>A!BJ46</f>
        <v>0</v>
      </c>
      <c r="BL46">
        <f>A!BK46</f>
        <v>0</v>
      </c>
      <c r="BM46">
        <f>A!BL46</f>
        <v>0</v>
      </c>
      <c r="BN46">
        <f>A!BM46</f>
        <v>0</v>
      </c>
      <c r="BO46">
        <f>A!BN46</f>
        <v>0</v>
      </c>
      <c r="BP46">
        <f>A!BO46</f>
        <v>0</v>
      </c>
      <c r="BQ46">
        <f>A!BP46</f>
        <v>0</v>
      </c>
      <c r="BR46">
        <f>A!BQ46</f>
        <v>0</v>
      </c>
      <c r="BS46">
        <f>A!BR46</f>
        <v>0</v>
      </c>
      <c r="BT46">
        <f>A!BS46</f>
        <v>0</v>
      </c>
      <c r="BU46">
        <f>A!BT46</f>
        <v>0</v>
      </c>
      <c r="BV46">
        <f>A!BU46</f>
        <v>0</v>
      </c>
      <c r="BW46">
        <f>A!BV46</f>
        <v>0</v>
      </c>
      <c r="BX46" t="str">
        <f>A!BW46</f>
        <v>_856e72ef-38db-4987-911a-8b7af9ca35c3</v>
      </c>
      <c r="BY46" t="str">
        <f>A!BX46</f>
        <v>856e72ef-38db-4987-911a-8b7af9ca35c3</v>
      </c>
      <c r="BZ46" t="str">
        <f>A!BY46</f>
        <v>SIKB</v>
      </c>
      <c r="CA46" t="str">
        <f>A!BZ46</f>
        <v>MMA01 A01 (0-50) A03 (0-50) A08 (0-50) A09 (0-50)</v>
      </c>
      <c r="CB46">
        <f>A!CA46</f>
        <v>45883</v>
      </c>
      <c r="CC46" t="str">
        <f>A!CB46</f>
        <v>#_6ad1fe39-0ee6-4190-bb8a-80d8ca6a8c10</v>
      </c>
      <c r="CD46" t="str">
        <f>A!CC46</f>
        <v>#_42b12943-43f2-4e9f-aae1-3838751e5ba1</v>
      </c>
      <c r="CE46">
        <f>A!CD46</f>
        <v>0</v>
      </c>
      <c r="CF46" t="str">
        <f>A!CE46</f>
        <v>urn:immetingen:compartiment:id:1</v>
      </c>
      <c r="CG46" t="str">
        <f>A!CF46</f>
        <v>_TI-65798780</v>
      </c>
      <c r="CH46">
        <f>A!CG46</f>
        <v>45881</v>
      </c>
      <c r="CI46" t="str">
        <f>A!CH46</f>
        <v>urn:immetingen:monstertype:id:10</v>
      </c>
      <c r="CJ46" t="str">
        <f>A!CI46</f>
        <v>urn:imsikb0101:Applicaties:id:16</v>
      </c>
      <c r="CK46" t="str">
        <f>A!CJ46</f>
        <v>urn:imsikb0101:DatastroomType:id:1</v>
      </c>
      <c r="CL46">
        <f>A!CK46</f>
        <v>45891</v>
      </c>
      <c r="CM46" t="str">
        <f>A!CL46</f>
        <v>SGS, Rotterdam</v>
      </c>
      <c r="CN46" t="str">
        <f>A!CM46</f>
        <v>LABRESULTAAT SGS</v>
      </c>
      <c r="CO46">
        <f>A!CN46</f>
        <v>45891</v>
      </c>
      <c r="CP46">
        <f>A!CO46</f>
        <v>0</v>
      </c>
      <c r="CQ46">
        <f>A!CO46</f>
        <v>0</v>
      </c>
      <c r="CR46" t="str">
        <f>A!CP46</f>
        <v>urn:imsikb0101:Leveranciers:id:21</v>
      </c>
      <c r="CS46" t="str">
        <f>A!CQ46</f>
        <v>14.7.0</v>
      </c>
    </row>
    <row r="47" spans="1:97" x14ac:dyDescent="0.2">
      <c r="A47" t="str">
        <f>A!A47</f>
        <v>LABRESULTAAT</v>
      </c>
      <c r="B47">
        <f>A!B47</f>
        <v>5</v>
      </c>
      <c r="C47">
        <f>A!C47</f>
        <v>0</v>
      </c>
      <c r="D47">
        <f>A!D47</f>
        <v>0</v>
      </c>
      <c r="E47">
        <f>A!E47</f>
        <v>0</v>
      </c>
      <c r="F47">
        <f>A!F47</f>
        <v>0</v>
      </c>
      <c r="G47">
        <f>A!G47</f>
        <v>0</v>
      </c>
      <c r="H47">
        <f>A!H47</f>
        <v>0</v>
      </c>
      <c r="I47">
        <f>A!I47</f>
        <v>0</v>
      </c>
      <c r="J47">
        <f>A!J47</f>
        <v>0</v>
      </c>
      <c r="K47">
        <f>A!K47</f>
        <v>0</v>
      </c>
      <c r="L47">
        <f>A!L47</f>
        <v>0</v>
      </c>
      <c r="M47">
        <f>A!M47</f>
        <v>0</v>
      </c>
      <c r="N47">
        <f>A!N47</f>
        <v>0</v>
      </c>
      <c r="O47">
        <f>A!O47</f>
        <v>0</v>
      </c>
      <c r="P47" s="23" t="str">
        <f>IF(A!P47="","",INDEX(B!$A$1:$BT$2000,MATCH(A!P47,B!$AX$1:$AX$2000,0),D!$B$5))</f>
        <v/>
      </c>
      <c r="Q47">
        <f>A!Q47</f>
        <v>0</v>
      </c>
      <c r="R47">
        <f>A!R47</f>
        <v>0</v>
      </c>
      <c r="S47">
        <f>A!S47</f>
        <v>0</v>
      </c>
      <c r="T47">
        <f>A!T47</f>
        <v>0</v>
      </c>
      <c r="U47">
        <f>A!U47</f>
        <v>0</v>
      </c>
      <c r="V47" s="23">
        <f>IF(A!V47="&lt;",1,A!V47)</f>
        <v>0</v>
      </c>
      <c r="W47">
        <f>A!W47</f>
        <v>0</v>
      </c>
      <c r="X47">
        <f>A!X47</f>
        <v>0</v>
      </c>
      <c r="Y47">
        <f>A!Y47</f>
        <v>0</v>
      </c>
      <c r="Z47" s="23">
        <f t="shared" si="0"/>
        <v>0</v>
      </c>
      <c r="AA47">
        <f>A!Z47</f>
        <v>0</v>
      </c>
      <c r="AB47">
        <f>A!AA47</f>
        <v>0</v>
      </c>
      <c r="AC47">
        <f>A!AB47</f>
        <v>0</v>
      </c>
      <c r="AD47">
        <f>A!AC47</f>
        <v>0</v>
      </c>
      <c r="AE47">
        <f>A!AD47</f>
        <v>0</v>
      </c>
      <c r="AF47">
        <f>A!AE47</f>
        <v>0</v>
      </c>
      <c r="AG47">
        <f>A!AF47</f>
        <v>0</v>
      </c>
      <c r="AH47">
        <f>A!AG47</f>
        <v>0</v>
      </c>
      <c r="AI47">
        <f>A!AH47</f>
        <v>0</v>
      </c>
      <c r="AJ47">
        <f>A!AI47</f>
        <v>0</v>
      </c>
      <c r="AK47">
        <f>A!AJ47</f>
        <v>0</v>
      </c>
      <c r="AL47">
        <f>A!AK47</f>
        <v>0</v>
      </c>
      <c r="AM47">
        <f>A!AL47</f>
        <v>0</v>
      </c>
      <c r="AN47">
        <f>A!AM47</f>
        <v>0</v>
      </c>
      <c r="AO47">
        <f>A!AN47</f>
        <v>0</v>
      </c>
      <c r="AP47">
        <f>A!AO47</f>
        <v>0</v>
      </c>
      <c r="AQ47">
        <f>A!AP47</f>
        <v>0</v>
      </c>
      <c r="AR47">
        <f>A!AQ47</f>
        <v>0</v>
      </c>
      <c r="AS47">
        <f>A!AR47</f>
        <v>0</v>
      </c>
      <c r="AT47">
        <f>A!AS47</f>
        <v>0</v>
      </c>
      <c r="AU47">
        <f>A!AT47</f>
        <v>0</v>
      </c>
      <c r="AV47">
        <f>A!AU47</f>
        <v>0</v>
      </c>
      <c r="AW47" s="23" t="str">
        <f>IF(A!AV47=0,"",A!AV47)</f>
        <v/>
      </c>
      <c r="AX47">
        <f>A!AW47</f>
        <v>0</v>
      </c>
      <c r="AY47">
        <f>A!AX47</f>
        <v>0</v>
      </c>
      <c r="AZ47">
        <f>A!AY47</f>
        <v>0</v>
      </c>
      <c r="BA47">
        <f>A!AZ47</f>
        <v>0</v>
      </c>
      <c r="BB47">
        <f>A!BA47</f>
        <v>0</v>
      </c>
      <c r="BC47">
        <f>A!BB47</f>
        <v>0</v>
      </c>
      <c r="BD47">
        <f>A!BC47</f>
        <v>0</v>
      </c>
      <c r="BE47">
        <f>A!BD47</f>
        <v>0</v>
      </c>
      <c r="BF47">
        <f>A!BE47</f>
        <v>0</v>
      </c>
      <c r="BG47">
        <f>A!BF47</f>
        <v>0</v>
      </c>
      <c r="BH47">
        <f>A!BG47</f>
        <v>0</v>
      </c>
      <c r="BI47">
        <f>A!BH47</f>
        <v>0</v>
      </c>
      <c r="BJ47">
        <f>A!BI47</f>
        <v>0</v>
      </c>
      <c r="BK47">
        <f>A!BJ47</f>
        <v>0</v>
      </c>
      <c r="BL47">
        <f>A!BK47</f>
        <v>0</v>
      </c>
      <c r="BM47">
        <f>A!BL47</f>
        <v>0</v>
      </c>
      <c r="BN47">
        <f>A!BM47</f>
        <v>0</v>
      </c>
      <c r="BO47">
        <f>A!BN47</f>
        <v>0</v>
      </c>
      <c r="BP47">
        <f>A!BO47</f>
        <v>0</v>
      </c>
      <c r="BQ47">
        <f>A!BP47</f>
        <v>0</v>
      </c>
      <c r="BR47">
        <f>A!BQ47</f>
        <v>0</v>
      </c>
      <c r="BS47">
        <f>A!BR47</f>
        <v>0</v>
      </c>
      <c r="BT47">
        <f>A!BS47</f>
        <v>0</v>
      </c>
      <c r="BU47">
        <f>A!BT47</f>
        <v>0</v>
      </c>
      <c r="BV47">
        <f>A!BU47</f>
        <v>0</v>
      </c>
      <c r="BW47">
        <f>A!BV47</f>
        <v>0</v>
      </c>
      <c r="BX47" t="str">
        <f>A!BW47</f>
        <v>_856e72ef-38db-4987-911a-8b7af9ca35c3</v>
      </c>
      <c r="BY47" t="str">
        <f>A!BX47</f>
        <v>856e72ef-38db-4987-911a-8b7af9ca35c3</v>
      </c>
      <c r="BZ47" t="str">
        <f>A!BY47</f>
        <v>SIKB</v>
      </c>
      <c r="CA47" t="str">
        <f>A!BZ47</f>
        <v>MMA01 A01 (0-50) A03 (0-50) A08 (0-50) A09 (0-50)</v>
      </c>
      <c r="CB47">
        <f>A!CA47</f>
        <v>45883</v>
      </c>
      <c r="CC47" t="str">
        <f>A!CB47</f>
        <v>#_6ad1fe39-0ee6-4190-bb8a-80d8ca6a8c10</v>
      </c>
      <c r="CD47" t="str">
        <f>A!CC47</f>
        <v>#_399c4b83-900c-4a32-974b-d110d9ccb629</v>
      </c>
      <c r="CE47">
        <f>A!CD47</f>
        <v>0</v>
      </c>
      <c r="CF47" t="str">
        <f>A!CE47</f>
        <v>urn:immetingen:compartiment:id:1</v>
      </c>
      <c r="CG47" t="str">
        <f>A!CF47</f>
        <v>_TI-65798780</v>
      </c>
      <c r="CH47">
        <f>A!CG47</f>
        <v>45881</v>
      </c>
      <c r="CI47" t="str">
        <f>A!CH47</f>
        <v>urn:immetingen:monstertype:id:10</v>
      </c>
      <c r="CJ47" t="str">
        <f>A!CI47</f>
        <v>urn:imsikb0101:Applicaties:id:16</v>
      </c>
      <c r="CK47" t="str">
        <f>A!CJ47</f>
        <v>urn:imsikb0101:DatastroomType:id:1</v>
      </c>
      <c r="CL47">
        <f>A!CK47</f>
        <v>45891</v>
      </c>
      <c r="CM47" t="str">
        <f>A!CL47</f>
        <v>SGS, Rotterdam</v>
      </c>
      <c r="CN47" t="str">
        <f>A!CM47</f>
        <v>LABRESULTAAT SGS</v>
      </c>
      <c r="CO47">
        <f>A!CN47</f>
        <v>45891</v>
      </c>
      <c r="CP47">
        <f>A!CO47</f>
        <v>0</v>
      </c>
      <c r="CQ47">
        <f>A!CO47</f>
        <v>0</v>
      </c>
      <c r="CR47" t="str">
        <f>A!CP47</f>
        <v>urn:imsikb0101:Leveranciers:id:21</v>
      </c>
      <c r="CS47" t="str">
        <f>A!CQ47</f>
        <v>14.7.0</v>
      </c>
    </row>
    <row r="48" spans="1:97" x14ac:dyDescent="0.2">
      <c r="A48" t="str">
        <f>A!A48</f>
        <v>LABRESULTAAT</v>
      </c>
      <c r="B48">
        <f>A!B48</f>
        <v>5</v>
      </c>
      <c r="C48">
        <f>A!C48</f>
        <v>0</v>
      </c>
      <c r="D48">
        <f>A!D48</f>
        <v>0</v>
      </c>
      <c r="E48">
        <f>A!E48</f>
        <v>0</v>
      </c>
      <c r="F48">
        <f>A!F48</f>
        <v>0</v>
      </c>
      <c r="G48">
        <f>A!G48</f>
        <v>0</v>
      </c>
      <c r="H48">
        <f>A!H48</f>
        <v>0</v>
      </c>
      <c r="I48">
        <f>A!I48</f>
        <v>0</v>
      </c>
      <c r="J48">
        <f>A!J48</f>
        <v>0</v>
      </c>
      <c r="K48">
        <f>A!K48</f>
        <v>0</v>
      </c>
      <c r="L48">
        <f>A!L48</f>
        <v>0</v>
      </c>
      <c r="M48">
        <f>A!M48</f>
        <v>0</v>
      </c>
      <c r="N48">
        <f>A!N48</f>
        <v>0</v>
      </c>
      <c r="O48">
        <f>A!O48</f>
        <v>0</v>
      </c>
      <c r="P48" s="23" t="str">
        <f>IF(A!P48="","",INDEX(B!$A$1:$BT$2000,MATCH(A!P48,B!$AX$1:$AX$2000,0),D!$B$5))</f>
        <v/>
      </c>
      <c r="Q48">
        <f>A!Q48</f>
        <v>0</v>
      </c>
      <c r="R48">
        <f>A!R48</f>
        <v>0</v>
      </c>
      <c r="S48">
        <f>A!S48</f>
        <v>0</v>
      </c>
      <c r="T48">
        <f>A!T48</f>
        <v>0</v>
      </c>
      <c r="U48">
        <f>A!U48</f>
        <v>0</v>
      </c>
      <c r="V48" s="23">
        <f>IF(A!V48="&lt;",1,A!V48)</f>
        <v>0</v>
      </c>
      <c r="W48">
        <f>A!W48</f>
        <v>0</v>
      </c>
      <c r="X48">
        <f>A!X48</f>
        <v>0</v>
      </c>
      <c r="Y48">
        <f>A!Y48</f>
        <v>0</v>
      </c>
      <c r="Z48" s="23">
        <f t="shared" si="0"/>
        <v>0</v>
      </c>
      <c r="AA48">
        <f>A!Z48</f>
        <v>0</v>
      </c>
      <c r="AB48">
        <f>A!AA48</f>
        <v>0</v>
      </c>
      <c r="AC48">
        <f>A!AB48</f>
        <v>0</v>
      </c>
      <c r="AD48">
        <f>A!AC48</f>
        <v>0</v>
      </c>
      <c r="AE48">
        <f>A!AD48</f>
        <v>0</v>
      </c>
      <c r="AF48">
        <f>A!AE48</f>
        <v>0</v>
      </c>
      <c r="AG48">
        <f>A!AF48</f>
        <v>0</v>
      </c>
      <c r="AH48">
        <f>A!AG48</f>
        <v>0</v>
      </c>
      <c r="AI48">
        <f>A!AH48</f>
        <v>0</v>
      </c>
      <c r="AJ48">
        <f>A!AI48</f>
        <v>0</v>
      </c>
      <c r="AK48">
        <f>A!AJ48</f>
        <v>0</v>
      </c>
      <c r="AL48">
        <f>A!AK48</f>
        <v>0</v>
      </c>
      <c r="AM48">
        <f>A!AL48</f>
        <v>0</v>
      </c>
      <c r="AN48">
        <f>A!AM48</f>
        <v>0</v>
      </c>
      <c r="AO48">
        <f>A!AN48</f>
        <v>0</v>
      </c>
      <c r="AP48">
        <f>A!AO48</f>
        <v>0</v>
      </c>
      <c r="AQ48">
        <f>A!AP48</f>
        <v>0</v>
      </c>
      <c r="AR48">
        <f>A!AQ48</f>
        <v>0</v>
      </c>
      <c r="AS48">
        <f>A!AR48</f>
        <v>0</v>
      </c>
      <c r="AT48">
        <f>A!AS48</f>
        <v>0</v>
      </c>
      <c r="AU48">
        <f>A!AT48</f>
        <v>0</v>
      </c>
      <c r="AV48">
        <f>A!AU48</f>
        <v>0</v>
      </c>
      <c r="AW48" s="23" t="str">
        <f>IF(A!AV48=0,"",A!AV48)</f>
        <v/>
      </c>
      <c r="AX48">
        <f>A!AW48</f>
        <v>0</v>
      </c>
      <c r="AY48">
        <f>A!AX48</f>
        <v>0</v>
      </c>
      <c r="AZ48">
        <f>A!AY48</f>
        <v>0</v>
      </c>
      <c r="BA48">
        <f>A!AZ48</f>
        <v>0</v>
      </c>
      <c r="BB48">
        <f>A!BA48</f>
        <v>0</v>
      </c>
      <c r="BC48">
        <f>A!BB48</f>
        <v>0</v>
      </c>
      <c r="BD48">
        <f>A!BC48</f>
        <v>0</v>
      </c>
      <c r="BE48">
        <f>A!BD48</f>
        <v>0</v>
      </c>
      <c r="BF48">
        <f>A!BE48</f>
        <v>0</v>
      </c>
      <c r="BG48">
        <f>A!BF48</f>
        <v>0</v>
      </c>
      <c r="BH48">
        <f>A!BG48</f>
        <v>0</v>
      </c>
      <c r="BI48">
        <f>A!BH48</f>
        <v>0</v>
      </c>
      <c r="BJ48">
        <f>A!BI48</f>
        <v>0</v>
      </c>
      <c r="BK48">
        <f>A!BJ48</f>
        <v>0</v>
      </c>
      <c r="BL48">
        <f>A!BK48</f>
        <v>0</v>
      </c>
      <c r="BM48">
        <f>A!BL48</f>
        <v>0</v>
      </c>
      <c r="BN48">
        <f>A!BM48</f>
        <v>0</v>
      </c>
      <c r="BO48">
        <f>A!BN48</f>
        <v>0</v>
      </c>
      <c r="BP48">
        <f>A!BO48</f>
        <v>0</v>
      </c>
      <c r="BQ48">
        <f>A!BP48</f>
        <v>0</v>
      </c>
      <c r="BR48">
        <f>A!BQ48</f>
        <v>0</v>
      </c>
      <c r="BS48">
        <f>A!BR48</f>
        <v>0</v>
      </c>
      <c r="BT48">
        <f>A!BS48</f>
        <v>0</v>
      </c>
      <c r="BU48">
        <f>A!BT48</f>
        <v>0</v>
      </c>
      <c r="BV48">
        <f>A!BU48</f>
        <v>0</v>
      </c>
      <c r="BW48">
        <f>A!BV48</f>
        <v>0</v>
      </c>
      <c r="BX48" t="str">
        <f>A!BW48</f>
        <v>_856e72ef-38db-4987-911a-8b7af9ca35c3</v>
      </c>
      <c r="BY48" t="str">
        <f>A!BX48</f>
        <v>856e72ef-38db-4987-911a-8b7af9ca35c3</v>
      </c>
      <c r="BZ48" t="str">
        <f>A!BY48</f>
        <v>SIKB</v>
      </c>
      <c r="CA48" t="str">
        <f>A!BZ48</f>
        <v>MMA01 A01 (0-50) A03 (0-50) A08 (0-50) A09 (0-50)</v>
      </c>
      <c r="CB48">
        <f>A!CA48</f>
        <v>45883</v>
      </c>
      <c r="CC48" t="str">
        <f>A!CB48</f>
        <v>#_6ad1fe39-0ee6-4190-bb8a-80d8ca6a8c10</v>
      </c>
      <c r="CD48" t="str">
        <f>A!CC48</f>
        <v>#_899eb227-fa1a-4332-9c3f-6b6e95cf7f44</v>
      </c>
      <c r="CE48">
        <f>A!CD48</f>
        <v>0</v>
      </c>
      <c r="CF48" t="str">
        <f>A!CE48</f>
        <v>urn:immetingen:compartiment:id:1</v>
      </c>
      <c r="CG48" t="str">
        <f>A!CF48</f>
        <v>_TI-65798780</v>
      </c>
      <c r="CH48">
        <f>A!CG48</f>
        <v>45881</v>
      </c>
      <c r="CI48" t="str">
        <f>A!CH48</f>
        <v>urn:immetingen:monstertype:id:10</v>
      </c>
      <c r="CJ48" t="str">
        <f>A!CI48</f>
        <v>urn:imsikb0101:Applicaties:id:16</v>
      </c>
      <c r="CK48" t="str">
        <f>A!CJ48</f>
        <v>urn:imsikb0101:DatastroomType:id:1</v>
      </c>
      <c r="CL48">
        <f>A!CK48</f>
        <v>45891</v>
      </c>
      <c r="CM48" t="str">
        <f>A!CL48</f>
        <v>SGS, Rotterdam</v>
      </c>
      <c r="CN48" t="str">
        <f>A!CM48</f>
        <v>LABRESULTAAT SGS</v>
      </c>
      <c r="CO48">
        <f>A!CN48</f>
        <v>45891</v>
      </c>
      <c r="CP48">
        <f>A!CO48</f>
        <v>0</v>
      </c>
      <c r="CQ48">
        <f>A!CO48</f>
        <v>0</v>
      </c>
      <c r="CR48" t="str">
        <f>A!CP48</f>
        <v>urn:imsikb0101:Leveranciers:id:21</v>
      </c>
      <c r="CS48" t="str">
        <f>A!CQ48</f>
        <v>14.7.0</v>
      </c>
    </row>
    <row r="49" spans="1:97" x14ac:dyDescent="0.2">
      <c r="A49" t="str">
        <f>A!A49</f>
        <v>LABRESULTAAT</v>
      </c>
      <c r="B49">
        <f>A!B49</f>
        <v>5</v>
      </c>
      <c r="C49">
        <f>A!C49</f>
        <v>0</v>
      </c>
      <c r="D49">
        <f>A!D49</f>
        <v>0</v>
      </c>
      <c r="E49">
        <f>A!E49</f>
        <v>0</v>
      </c>
      <c r="F49">
        <f>A!F49</f>
        <v>0</v>
      </c>
      <c r="G49">
        <f>A!G49</f>
        <v>0</v>
      </c>
      <c r="H49">
        <f>A!H49</f>
        <v>0</v>
      </c>
      <c r="I49">
        <f>A!I49</f>
        <v>0</v>
      </c>
      <c r="J49">
        <f>A!J49</f>
        <v>0</v>
      </c>
      <c r="K49">
        <f>A!K49</f>
        <v>0</v>
      </c>
      <c r="L49">
        <f>A!L49</f>
        <v>0</v>
      </c>
      <c r="M49">
        <f>A!M49</f>
        <v>0</v>
      </c>
      <c r="N49">
        <f>A!N49</f>
        <v>0</v>
      </c>
      <c r="O49">
        <f>A!O49</f>
        <v>0</v>
      </c>
      <c r="P49" s="23" t="str">
        <f>IF(A!P49="","",INDEX(B!$A$1:$BT$2000,MATCH(A!P49,B!$AX$1:$AX$2000,0),D!$B$5))</f>
        <v/>
      </c>
      <c r="Q49">
        <f>A!Q49</f>
        <v>0</v>
      </c>
      <c r="R49">
        <f>A!R49</f>
        <v>0</v>
      </c>
      <c r="S49">
        <f>A!S49</f>
        <v>0</v>
      </c>
      <c r="T49">
        <f>A!T49</f>
        <v>0</v>
      </c>
      <c r="U49">
        <f>A!U49</f>
        <v>0</v>
      </c>
      <c r="V49" s="23">
        <f>IF(A!V49="&lt;",1,A!V49)</f>
        <v>0</v>
      </c>
      <c r="W49">
        <f>A!W49</f>
        <v>0</v>
      </c>
      <c r="X49">
        <f>A!X49</f>
        <v>0</v>
      </c>
      <c r="Y49">
        <f>A!Y49</f>
        <v>0</v>
      </c>
      <c r="Z49" s="23">
        <f t="shared" si="0"/>
        <v>0</v>
      </c>
      <c r="AA49">
        <f>A!Z49</f>
        <v>0</v>
      </c>
      <c r="AB49">
        <f>A!AA49</f>
        <v>0</v>
      </c>
      <c r="AC49">
        <f>A!AB49</f>
        <v>0</v>
      </c>
      <c r="AD49">
        <f>A!AC49</f>
        <v>0</v>
      </c>
      <c r="AE49">
        <f>A!AD49</f>
        <v>0</v>
      </c>
      <c r="AF49">
        <f>A!AE49</f>
        <v>0</v>
      </c>
      <c r="AG49">
        <f>A!AF49</f>
        <v>0</v>
      </c>
      <c r="AH49">
        <f>A!AG49</f>
        <v>0</v>
      </c>
      <c r="AI49">
        <f>A!AH49</f>
        <v>0</v>
      </c>
      <c r="AJ49">
        <f>A!AI49</f>
        <v>0</v>
      </c>
      <c r="AK49">
        <f>A!AJ49</f>
        <v>0</v>
      </c>
      <c r="AL49">
        <f>A!AK49</f>
        <v>0</v>
      </c>
      <c r="AM49">
        <f>A!AL49</f>
        <v>0</v>
      </c>
      <c r="AN49">
        <f>A!AM49</f>
        <v>0</v>
      </c>
      <c r="AO49">
        <f>A!AN49</f>
        <v>0</v>
      </c>
      <c r="AP49">
        <f>A!AO49</f>
        <v>0</v>
      </c>
      <c r="AQ49">
        <f>A!AP49</f>
        <v>0</v>
      </c>
      <c r="AR49">
        <f>A!AQ49</f>
        <v>0</v>
      </c>
      <c r="AS49">
        <f>A!AR49</f>
        <v>0</v>
      </c>
      <c r="AT49">
        <f>A!AS49</f>
        <v>0</v>
      </c>
      <c r="AU49">
        <f>A!AT49</f>
        <v>0</v>
      </c>
      <c r="AV49">
        <f>A!AU49</f>
        <v>0</v>
      </c>
      <c r="AW49" s="23" t="str">
        <f>IF(A!AV49=0,"",A!AV49)</f>
        <v/>
      </c>
      <c r="AX49">
        <f>A!AW49</f>
        <v>0</v>
      </c>
      <c r="AY49">
        <f>A!AX49</f>
        <v>0</v>
      </c>
      <c r="AZ49">
        <f>A!AY49</f>
        <v>0</v>
      </c>
      <c r="BA49">
        <f>A!AZ49</f>
        <v>0</v>
      </c>
      <c r="BB49">
        <f>A!BA49</f>
        <v>0</v>
      </c>
      <c r="BC49">
        <f>A!BB49</f>
        <v>0</v>
      </c>
      <c r="BD49">
        <f>A!BC49</f>
        <v>0</v>
      </c>
      <c r="BE49">
        <f>A!BD49</f>
        <v>0</v>
      </c>
      <c r="BF49">
        <f>A!BE49</f>
        <v>0</v>
      </c>
      <c r="BG49">
        <f>A!BF49</f>
        <v>0</v>
      </c>
      <c r="BH49">
        <f>A!BG49</f>
        <v>0</v>
      </c>
      <c r="BI49">
        <f>A!BH49</f>
        <v>0</v>
      </c>
      <c r="BJ49">
        <f>A!BI49</f>
        <v>0</v>
      </c>
      <c r="BK49">
        <f>A!BJ49</f>
        <v>0</v>
      </c>
      <c r="BL49">
        <f>A!BK49</f>
        <v>0</v>
      </c>
      <c r="BM49">
        <f>A!BL49</f>
        <v>0</v>
      </c>
      <c r="BN49">
        <f>A!BM49</f>
        <v>0</v>
      </c>
      <c r="BO49">
        <f>A!BN49</f>
        <v>0</v>
      </c>
      <c r="BP49">
        <f>A!BO49</f>
        <v>0</v>
      </c>
      <c r="BQ49">
        <f>A!BP49</f>
        <v>0</v>
      </c>
      <c r="BR49">
        <f>A!BQ49</f>
        <v>0</v>
      </c>
      <c r="BS49">
        <f>A!BR49</f>
        <v>0</v>
      </c>
      <c r="BT49">
        <f>A!BS49</f>
        <v>0</v>
      </c>
      <c r="BU49">
        <f>A!BT49</f>
        <v>0</v>
      </c>
      <c r="BV49">
        <f>A!BU49</f>
        <v>0</v>
      </c>
      <c r="BW49">
        <f>A!BV49</f>
        <v>0</v>
      </c>
      <c r="BX49" t="str">
        <f>A!BW49</f>
        <v>_856e72ef-38db-4987-911a-8b7af9ca35c3</v>
      </c>
      <c r="BY49" t="str">
        <f>A!BX49</f>
        <v>856e72ef-38db-4987-911a-8b7af9ca35c3</v>
      </c>
      <c r="BZ49" t="str">
        <f>A!BY49</f>
        <v>SIKB</v>
      </c>
      <c r="CA49" t="str">
        <f>A!BZ49</f>
        <v>MMA01 A01 (0-50) A03 (0-50) A08 (0-50) A09 (0-50)</v>
      </c>
      <c r="CB49">
        <f>A!CA49</f>
        <v>45883</v>
      </c>
      <c r="CC49" t="str">
        <f>A!CB49</f>
        <v>#_6ad1fe39-0ee6-4190-bb8a-80d8ca6a8c10</v>
      </c>
      <c r="CD49" t="str">
        <f>A!CC49</f>
        <v>#_3caa7f9d-99d0-47f4-bf99-2d62ec0c9d7c</v>
      </c>
      <c r="CE49">
        <f>A!CD49</f>
        <v>0</v>
      </c>
      <c r="CF49" t="str">
        <f>A!CE49</f>
        <v>urn:immetingen:compartiment:id:1</v>
      </c>
      <c r="CG49" t="str">
        <f>A!CF49</f>
        <v>_TI-65798780</v>
      </c>
      <c r="CH49">
        <f>A!CG49</f>
        <v>45881</v>
      </c>
      <c r="CI49" t="str">
        <f>A!CH49</f>
        <v>urn:immetingen:monstertype:id:10</v>
      </c>
      <c r="CJ49" t="str">
        <f>A!CI49</f>
        <v>urn:imsikb0101:Applicaties:id:16</v>
      </c>
      <c r="CK49" t="str">
        <f>A!CJ49</f>
        <v>urn:imsikb0101:DatastroomType:id:1</v>
      </c>
      <c r="CL49">
        <f>A!CK49</f>
        <v>45891</v>
      </c>
      <c r="CM49" t="str">
        <f>A!CL49</f>
        <v>SGS, Rotterdam</v>
      </c>
      <c r="CN49" t="str">
        <f>A!CM49</f>
        <v>LABRESULTAAT SGS</v>
      </c>
      <c r="CO49">
        <f>A!CN49</f>
        <v>45891</v>
      </c>
      <c r="CP49">
        <f>A!CO49</f>
        <v>0</v>
      </c>
      <c r="CQ49">
        <f>A!CO49</f>
        <v>0</v>
      </c>
      <c r="CR49" t="str">
        <f>A!CP49</f>
        <v>urn:imsikb0101:Leveranciers:id:21</v>
      </c>
      <c r="CS49" t="str">
        <f>A!CQ49</f>
        <v>14.7.0</v>
      </c>
    </row>
    <row r="50" spans="1:97" x14ac:dyDescent="0.2">
      <c r="A50" t="str">
        <f>A!A50</f>
        <v>LABRESULTAAT</v>
      </c>
      <c r="B50">
        <f>A!B50</f>
        <v>5</v>
      </c>
      <c r="C50">
        <f>A!C50</f>
        <v>0</v>
      </c>
      <c r="D50">
        <f>A!D50</f>
        <v>0</v>
      </c>
      <c r="E50">
        <f>A!E50</f>
        <v>0</v>
      </c>
      <c r="F50">
        <f>A!F50</f>
        <v>0</v>
      </c>
      <c r="G50">
        <f>A!G50</f>
        <v>0</v>
      </c>
      <c r="H50">
        <f>A!H50</f>
        <v>0</v>
      </c>
      <c r="I50">
        <f>A!I50</f>
        <v>0</v>
      </c>
      <c r="J50">
        <f>A!J50</f>
        <v>0</v>
      </c>
      <c r="K50">
        <f>A!K50</f>
        <v>0</v>
      </c>
      <c r="L50">
        <f>A!L50</f>
        <v>0</v>
      </c>
      <c r="M50">
        <f>A!M50</f>
        <v>0</v>
      </c>
      <c r="N50">
        <f>A!N50</f>
        <v>0</v>
      </c>
      <c r="O50">
        <f>A!O50</f>
        <v>0</v>
      </c>
      <c r="P50" s="23" t="str">
        <f>IF(A!P50="","",INDEX(B!$A$1:$BT$2000,MATCH(A!P50,B!$AX$1:$AX$2000,0),D!$B$5))</f>
        <v/>
      </c>
      <c r="Q50">
        <f>A!Q50</f>
        <v>0</v>
      </c>
      <c r="R50">
        <f>A!R50</f>
        <v>0</v>
      </c>
      <c r="S50">
        <f>A!S50</f>
        <v>0</v>
      </c>
      <c r="T50">
        <f>A!T50</f>
        <v>0</v>
      </c>
      <c r="U50">
        <f>A!U50</f>
        <v>0</v>
      </c>
      <c r="V50" s="23">
        <f>IF(A!V50="&lt;",1,A!V50)</f>
        <v>0</v>
      </c>
      <c r="W50">
        <f>A!W50</f>
        <v>0</v>
      </c>
      <c r="X50">
        <f>A!X50</f>
        <v>0</v>
      </c>
      <c r="Y50">
        <f>A!Y50</f>
        <v>0</v>
      </c>
      <c r="Z50" s="23">
        <f t="shared" si="0"/>
        <v>0</v>
      </c>
      <c r="AA50">
        <f>A!Z50</f>
        <v>0</v>
      </c>
      <c r="AB50">
        <f>A!AA50</f>
        <v>0</v>
      </c>
      <c r="AC50">
        <f>A!AB50</f>
        <v>0</v>
      </c>
      <c r="AD50">
        <f>A!AC50</f>
        <v>0</v>
      </c>
      <c r="AE50">
        <f>A!AD50</f>
        <v>0</v>
      </c>
      <c r="AF50">
        <f>A!AE50</f>
        <v>0</v>
      </c>
      <c r="AG50">
        <f>A!AF50</f>
        <v>0</v>
      </c>
      <c r="AH50">
        <f>A!AG50</f>
        <v>0</v>
      </c>
      <c r="AI50">
        <f>A!AH50</f>
        <v>0</v>
      </c>
      <c r="AJ50">
        <f>A!AI50</f>
        <v>0</v>
      </c>
      <c r="AK50">
        <f>A!AJ50</f>
        <v>0</v>
      </c>
      <c r="AL50">
        <f>A!AK50</f>
        <v>0</v>
      </c>
      <c r="AM50">
        <f>A!AL50</f>
        <v>0</v>
      </c>
      <c r="AN50">
        <f>A!AM50</f>
        <v>0</v>
      </c>
      <c r="AO50">
        <f>A!AN50</f>
        <v>0</v>
      </c>
      <c r="AP50">
        <f>A!AO50</f>
        <v>0</v>
      </c>
      <c r="AQ50">
        <f>A!AP50</f>
        <v>0</v>
      </c>
      <c r="AR50">
        <f>A!AQ50</f>
        <v>0</v>
      </c>
      <c r="AS50">
        <f>A!AR50</f>
        <v>0</v>
      </c>
      <c r="AT50">
        <f>A!AS50</f>
        <v>0</v>
      </c>
      <c r="AU50">
        <f>A!AT50</f>
        <v>0</v>
      </c>
      <c r="AV50">
        <f>A!AU50</f>
        <v>0</v>
      </c>
      <c r="AW50" s="23" t="str">
        <f>IF(A!AV50=0,"",A!AV50)</f>
        <v/>
      </c>
      <c r="AX50">
        <f>A!AW50</f>
        <v>0</v>
      </c>
      <c r="AY50">
        <f>A!AX50</f>
        <v>0</v>
      </c>
      <c r="AZ50">
        <f>A!AY50</f>
        <v>0</v>
      </c>
      <c r="BA50">
        <f>A!AZ50</f>
        <v>0</v>
      </c>
      <c r="BB50">
        <f>A!BA50</f>
        <v>0</v>
      </c>
      <c r="BC50">
        <f>A!BB50</f>
        <v>0</v>
      </c>
      <c r="BD50">
        <f>A!BC50</f>
        <v>0</v>
      </c>
      <c r="BE50">
        <f>A!BD50</f>
        <v>0</v>
      </c>
      <c r="BF50">
        <f>A!BE50</f>
        <v>0</v>
      </c>
      <c r="BG50">
        <f>A!BF50</f>
        <v>0</v>
      </c>
      <c r="BH50">
        <f>A!BG50</f>
        <v>0</v>
      </c>
      <c r="BI50">
        <f>A!BH50</f>
        <v>0</v>
      </c>
      <c r="BJ50">
        <f>A!BI50</f>
        <v>0</v>
      </c>
      <c r="BK50">
        <f>A!BJ50</f>
        <v>0</v>
      </c>
      <c r="BL50">
        <f>A!BK50</f>
        <v>0</v>
      </c>
      <c r="BM50">
        <f>A!BL50</f>
        <v>0</v>
      </c>
      <c r="BN50">
        <f>A!BM50</f>
        <v>0</v>
      </c>
      <c r="BO50">
        <f>A!BN50</f>
        <v>0</v>
      </c>
      <c r="BP50">
        <f>A!BO50</f>
        <v>0</v>
      </c>
      <c r="BQ50">
        <f>A!BP50</f>
        <v>0</v>
      </c>
      <c r="BR50">
        <f>A!BQ50</f>
        <v>0</v>
      </c>
      <c r="BS50">
        <f>A!BR50</f>
        <v>0</v>
      </c>
      <c r="BT50">
        <f>A!BS50</f>
        <v>0</v>
      </c>
      <c r="BU50">
        <f>A!BT50</f>
        <v>0</v>
      </c>
      <c r="BV50">
        <f>A!BU50</f>
        <v>0</v>
      </c>
      <c r="BW50">
        <f>A!BV50</f>
        <v>0</v>
      </c>
      <c r="BX50" t="str">
        <f>A!BW50</f>
        <v>_856e72ef-38db-4987-911a-8b7af9ca35c3</v>
      </c>
      <c r="BY50" t="str">
        <f>A!BX50</f>
        <v>856e72ef-38db-4987-911a-8b7af9ca35c3</v>
      </c>
      <c r="BZ50" t="str">
        <f>A!BY50</f>
        <v>SIKB</v>
      </c>
      <c r="CA50" t="str">
        <f>A!BZ50</f>
        <v>MMA01 A01 (0-50) A03 (0-50) A08 (0-50) A09 (0-50)</v>
      </c>
      <c r="CB50">
        <f>A!CA50</f>
        <v>45883</v>
      </c>
      <c r="CC50" t="str">
        <f>A!CB50</f>
        <v>#_6ad1fe39-0ee6-4190-bb8a-80d8ca6a8c10</v>
      </c>
      <c r="CD50" t="str">
        <f>A!CC50</f>
        <v>#_3cac4e2e-8fce-42ce-99a3-4d891c532cb0</v>
      </c>
      <c r="CE50">
        <f>A!CD50</f>
        <v>0</v>
      </c>
      <c r="CF50" t="str">
        <f>A!CE50</f>
        <v>urn:immetingen:compartiment:id:1</v>
      </c>
      <c r="CG50" t="str">
        <f>A!CF50</f>
        <v>_TI-65798780</v>
      </c>
      <c r="CH50">
        <f>A!CG50</f>
        <v>45881</v>
      </c>
      <c r="CI50" t="str">
        <f>A!CH50</f>
        <v>urn:immetingen:monstertype:id:10</v>
      </c>
      <c r="CJ50" t="str">
        <f>A!CI50</f>
        <v>urn:imsikb0101:Applicaties:id:16</v>
      </c>
      <c r="CK50" t="str">
        <f>A!CJ50</f>
        <v>urn:imsikb0101:DatastroomType:id:1</v>
      </c>
      <c r="CL50">
        <f>A!CK50</f>
        <v>45891</v>
      </c>
      <c r="CM50" t="str">
        <f>A!CL50</f>
        <v>SGS, Rotterdam</v>
      </c>
      <c r="CN50" t="str">
        <f>A!CM50</f>
        <v>LABRESULTAAT SGS</v>
      </c>
      <c r="CO50">
        <f>A!CN50</f>
        <v>45891</v>
      </c>
      <c r="CP50">
        <f>A!CO50</f>
        <v>0</v>
      </c>
      <c r="CQ50">
        <f>A!CO50</f>
        <v>0</v>
      </c>
      <c r="CR50" t="str">
        <f>A!CP50</f>
        <v>urn:imsikb0101:Leveranciers:id:21</v>
      </c>
      <c r="CS50" t="str">
        <f>A!CQ50</f>
        <v>14.7.0</v>
      </c>
    </row>
    <row r="51" spans="1:97" x14ac:dyDescent="0.2">
      <c r="A51" t="str">
        <f>A!A51</f>
        <v>LABRESULTAAT</v>
      </c>
      <c r="B51">
        <f>A!B51</f>
        <v>5</v>
      </c>
      <c r="C51">
        <f>A!C51</f>
        <v>0</v>
      </c>
      <c r="D51">
        <f>A!D51</f>
        <v>0</v>
      </c>
      <c r="E51">
        <f>A!E51</f>
        <v>0</v>
      </c>
      <c r="F51">
        <f>A!F51</f>
        <v>0</v>
      </c>
      <c r="G51">
        <f>A!G51</f>
        <v>0</v>
      </c>
      <c r="H51">
        <f>A!H51</f>
        <v>0</v>
      </c>
      <c r="I51">
        <f>A!I51</f>
        <v>0</v>
      </c>
      <c r="J51">
        <f>A!J51</f>
        <v>0</v>
      </c>
      <c r="K51">
        <f>A!K51</f>
        <v>0</v>
      </c>
      <c r="L51">
        <f>A!L51</f>
        <v>0</v>
      </c>
      <c r="M51">
        <f>A!M51</f>
        <v>0</v>
      </c>
      <c r="N51">
        <f>A!N51</f>
        <v>0</v>
      </c>
      <c r="O51">
        <f>A!O51</f>
        <v>0</v>
      </c>
      <c r="P51" s="23" t="str">
        <f>IF(A!P51="","",INDEX(B!$A$1:$BT$2000,MATCH(A!P51,B!$AX$1:$AX$2000,0),D!$B$5))</f>
        <v/>
      </c>
      <c r="Q51">
        <f>A!Q51</f>
        <v>0</v>
      </c>
      <c r="R51">
        <f>A!R51</f>
        <v>0</v>
      </c>
      <c r="S51">
        <f>A!S51</f>
        <v>0</v>
      </c>
      <c r="T51">
        <f>A!T51</f>
        <v>0</v>
      </c>
      <c r="U51">
        <f>A!U51</f>
        <v>0</v>
      </c>
      <c r="V51" s="23">
        <f>IF(A!V51="&lt;",1,A!V51)</f>
        <v>0</v>
      </c>
      <c r="W51">
        <f>A!W51</f>
        <v>0</v>
      </c>
      <c r="X51">
        <f>A!X51</f>
        <v>0</v>
      </c>
      <c r="Y51">
        <f>A!Y51</f>
        <v>0</v>
      </c>
      <c r="Z51" s="23">
        <f t="shared" si="0"/>
        <v>0</v>
      </c>
      <c r="AA51">
        <f>A!Z51</f>
        <v>0</v>
      </c>
      <c r="AB51">
        <f>A!AA51</f>
        <v>0</v>
      </c>
      <c r="AC51">
        <f>A!AB51</f>
        <v>0</v>
      </c>
      <c r="AD51">
        <f>A!AC51</f>
        <v>0</v>
      </c>
      <c r="AE51">
        <f>A!AD51</f>
        <v>0</v>
      </c>
      <c r="AF51">
        <f>A!AE51</f>
        <v>0</v>
      </c>
      <c r="AG51">
        <f>A!AF51</f>
        <v>0</v>
      </c>
      <c r="AH51">
        <f>A!AG51</f>
        <v>0</v>
      </c>
      <c r="AI51">
        <f>A!AH51</f>
        <v>0</v>
      </c>
      <c r="AJ51">
        <f>A!AI51</f>
        <v>0</v>
      </c>
      <c r="AK51">
        <f>A!AJ51</f>
        <v>0</v>
      </c>
      <c r="AL51">
        <f>A!AK51</f>
        <v>0</v>
      </c>
      <c r="AM51">
        <f>A!AL51</f>
        <v>0</v>
      </c>
      <c r="AN51">
        <f>A!AM51</f>
        <v>0</v>
      </c>
      <c r="AO51">
        <f>A!AN51</f>
        <v>0</v>
      </c>
      <c r="AP51">
        <f>A!AO51</f>
        <v>0</v>
      </c>
      <c r="AQ51">
        <f>A!AP51</f>
        <v>0</v>
      </c>
      <c r="AR51">
        <f>A!AQ51</f>
        <v>0</v>
      </c>
      <c r="AS51">
        <f>A!AR51</f>
        <v>0</v>
      </c>
      <c r="AT51">
        <f>A!AS51</f>
        <v>0</v>
      </c>
      <c r="AU51">
        <f>A!AT51</f>
        <v>0</v>
      </c>
      <c r="AV51">
        <f>A!AU51</f>
        <v>0</v>
      </c>
      <c r="AW51" s="23" t="str">
        <f>IF(A!AV51=0,"",A!AV51)</f>
        <v/>
      </c>
      <c r="AX51">
        <f>A!AW51</f>
        <v>0</v>
      </c>
      <c r="AY51">
        <f>A!AX51</f>
        <v>0</v>
      </c>
      <c r="AZ51">
        <f>A!AY51</f>
        <v>0</v>
      </c>
      <c r="BA51">
        <f>A!AZ51</f>
        <v>0</v>
      </c>
      <c r="BB51">
        <f>A!BA51</f>
        <v>0</v>
      </c>
      <c r="BC51">
        <f>A!BB51</f>
        <v>0</v>
      </c>
      <c r="BD51">
        <f>A!BC51</f>
        <v>0</v>
      </c>
      <c r="BE51">
        <f>A!BD51</f>
        <v>0</v>
      </c>
      <c r="BF51">
        <f>A!BE51</f>
        <v>0</v>
      </c>
      <c r="BG51">
        <f>A!BF51</f>
        <v>0</v>
      </c>
      <c r="BH51">
        <f>A!BG51</f>
        <v>0</v>
      </c>
      <c r="BI51">
        <f>A!BH51</f>
        <v>0</v>
      </c>
      <c r="BJ51">
        <f>A!BI51</f>
        <v>0</v>
      </c>
      <c r="BK51">
        <f>A!BJ51</f>
        <v>0</v>
      </c>
      <c r="BL51">
        <f>A!BK51</f>
        <v>0</v>
      </c>
      <c r="BM51">
        <f>A!BL51</f>
        <v>0</v>
      </c>
      <c r="BN51">
        <f>A!BM51</f>
        <v>0</v>
      </c>
      <c r="BO51">
        <f>A!BN51</f>
        <v>0</v>
      </c>
      <c r="BP51">
        <f>A!BO51</f>
        <v>0</v>
      </c>
      <c r="BQ51">
        <f>A!BP51</f>
        <v>0</v>
      </c>
      <c r="BR51">
        <f>A!BQ51</f>
        <v>0</v>
      </c>
      <c r="BS51">
        <f>A!BR51</f>
        <v>0</v>
      </c>
      <c r="BT51">
        <f>A!BS51</f>
        <v>0</v>
      </c>
      <c r="BU51">
        <f>A!BT51</f>
        <v>0</v>
      </c>
      <c r="BV51">
        <f>A!BU51</f>
        <v>0</v>
      </c>
      <c r="BW51">
        <f>A!BV51</f>
        <v>0</v>
      </c>
      <c r="BX51" t="str">
        <f>A!BW51</f>
        <v>_856e72ef-38db-4987-911a-8b7af9ca35c3</v>
      </c>
      <c r="BY51" t="str">
        <f>A!BX51</f>
        <v>856e72ef-38db-4987-911a-8b7af9ca35c3</v>
      </c>
      <c r="BZ51" t="str">
        <f>A!BY51</f>
        <v>SIKB</v>
      </c>
      <c r="CA51" t="str">
        <f>A!BZ51</f>
        <v>MMA01 A01 (0-50) A03 (0-50) A08 (0-50) A09 (0-50)</v>
      </c>
      <c r="CB51">
        <f>A!CA51</f>
        <v>45883</v>
      </c>
      <c r="CC51" t="str">
        <f>A!CB51</f>
        <v>#_6ad1fe39-0ee6-4190-bb8a-80d8ca6a8c10</v>
      </c>
      <c r="CD51" t="str">
        <f>A!CC51</f>
        <v>#_1ee583ce-9da0-43cf-9eb3-ad9279638c7a</v>
      </c>
      <c r="CE51">
        <f>A!CD51</f>
        <v>0</v>
      </c>
      <c r="CF51" t="str">
        <f>A!CE51</f>
        <v>urn:immetingen:compartiment:id:1</v>
      </c>
      <c r="CG51" t="str">
        <f>A!CF51</f>
        <v>_TI-65798780</v>
      </c>
      <c r="CH51">
        <f>A!CG51</f>
        <v>45881</v>
      </c>
      <c r="CI51" t="str">
        <f>A!CH51</f>
        <v>urn:immetingen:monstertype:id:10</v>
      </c>
      <c r="CJ51" t="str">
        <f>A!CI51</f>
        <v>urn:imsikb0101:Applicaties:id:16</v>
      </c>
      <c r="CK51" t="str">
        <f>A!CJ51</f>
        <v>urn:imsikb0101:DatastroomType:id:1</v>
      </c>
      <c r="CL51">
        <f>A!CK51</f>
        <v>45891</v>
      </c>
      <c r="CM51" t="str">
        <f>A!CL51</f>
        <v>SGS, Rotterdam</v>
      </c>
      <c r="CN51" t="str">
        <f>A!CM51</f>
        <v>LABRESULTAAT SGS</v>
      </c>
      <c r="CO51">
        <f>A!CN51</f>
        <v>45891</v>
      </c>
      <c r="CP51">
        <f>A!CO51</f>
        <v>0</v>
      </c>
      <c r="CQ51">
        <f>A!CO51</f>
        <v>0</v>
      </c>
      <c r="CR51" t="str">
        <f>A!CP51</f>
        <v>urn:imsikb0101:Leveranciers:id:21</v>
      </c>
      <c r="CS51" t="str">
        <f>A!CQ51</f>
        <v>14.7.0</v>
      </c>
    </row>
    <row r="52" spans="1:97" x14ac:dyDescent="0.2">
      <c r="A52" t="str">
        <f>A!A52</f>
        <v>LABRESULTAAT</v>
      </c>
      <c r="B52">
        <f>A!B52</f>
        <v>5</v>
      </c>
      <c r="C52">
        <f>A!C52</f>
        <v>0</v>
      </c>
      <c r="D52">
        <f>A!D52</f>
        <v>0</v>
      </c>
      <c r="E52">
        <f>A!E52</f>
        <v>0</v>
      </c>
      <c r="F52">
        <f>A!F52</f>
        <v>0</v>
      </c>
      <c r="G52">
        <f>A!G52</f>
        <v>0</v>
      </c>
      <c r="H52">
        <f>A!H52</f>
        <v>0</v>
      </c>
      <c r="I52">
        <f>A!I52</f>
        <v>0</v>
      </c>
      <c r="J52">
        <f>A!J52</f>
        <v>0</v>
      </c>
      <c r="K52">
        <f>A!K52</f>
        <v>0</v>
      </c>
      <c r="L52">
        <f>A!L52</f>
        <v>0</v>
      </c>
      <c r="M52">
        <f>A!M52</f>
        <v>0</v>
      </c>
      <c r="N52">
        <f>A!N52</f>
        <v>0</v>
      </c>
      <c r="O52">
        <f>A!O52</f>
        <v>0</v>
      </c>
      <c r="P52" s="23" t="str">
        <f>IF(A!P52="","",INDEX(B!$A$1:$BT$2000,MATCH(A!P52,B!$AX$1:$AX$2000,0),D!$B$5))</f>
        <v/>
      </c>
      <c r="Q52">
        <f>A!Q52</f>
        <v>0</v>
      </c>
      <c r="R52">
        <f>A!R52</f>
        <v>0</v>
      </c>
      <c r="S52">
        <f>A!S52</f>
        <v>0</v>
      </c>
      <c r="T52">
        <f>A!T52</f>
        <v>0</v>
      </c>
      <c r="U52">
        <f>A!U52</f>
        <v>0</v>
      </c>
      <c r="V52" s="23">
        <f>IF(A!V52="&lt;",1,A!V52)</f>
        <v>0</v>
      </c>
      <c r="W52">
        <f>A!W52</f>
        <v>0</v>
      </c>
      <c r="X52">
        <f>A!X52</f>
        <v>0</v>
      </c>
      <c r="Y52">
        <f>A!Y52</f>
        <v>0</v>
      </c>
      <c r="Z52" s="23">
        <f t="shared" si="0"/>
        <v>0</v>
      </c>
      <c r="AA52">
        <f>A!Z52</f>
        <v>0</v>
      </c>
      <c r="AB52">
        <f>A!AA52</f>
        <v>0</v>
      </c>
      <c r="AC52">
        <f>A!AB52</f>
        <v>0</v>
      </c>
      <c r="AD52">
        <f>A!AC52</f>
        <v>0</v>
      </c>
      <c r="AE52">
        <f>A!AD52</f>
        <v>0</v>
      </c>
      <c r="AF52">
        <f>A!AE52</f>
        <v>0</v>
      </c>
      <c r="AG52">
        <f>A!AF52</f>
        <v>0</v>
      </c>
      <c r="AH52">
        <f>A!AG52</f>
        <v>0</v>
      </c>
      <c r="AI52">
        <f>A!AH52</f>
        <v>0</v>
      </c>
      <c r="AJ52">
        <f>A!AI52</f>
        <v>0</v>
      </c>
      <c r="AK52">
        <f>A!AJ52</f>
        <v>0</v>
      </c>
      <c r="AL52">
        <f>A!AK52</f>
        <v>0</v>
      </c>
      <c r="AM52">
        <f>A!AL52</f>
        <v>0</v>
      </c>
      <c r="AN52">
        <f>A!AM52</f>
        <v>0</v>
      </c>
      <c r="AO52">
        <f>A!AN52</f>
        <v>0</v>
      </c>
      <c r="AP52">
        <f>A!AO52</f>
        <v>0</v>
      </c>
      <c r="AQ52">
        <f>A!AP52</f>
        <v>0</v>
      </c>
      <c r="AR52">
        <f>A!AQ52</f>
        <v>0</v>
      </c>
      <c r="AS52">
        <f>A!AR52</f>
        <v>0</v>
      </c>
      <c r="AT52">
        <f>A!AS52</f>
        <v>0</v>
      </c>
      <c r="AU52">
        <f>A!AT52</f>
        <v>0</v>
      </c>
      <c r="AV52">
        <f>A!AU52</f>
        <v>0</v>
      </c>
      <c r="AW52" s="23" t="str">
        <f>IF(A!AV52=0,"",A!AV52)</f>
        <v/>
      </c>
      <c r="AX52">
        <f>A!AW52</f>
        <v>0</v>
      </c>
      <c r="AY52">
        <f>A!AX52</f>
        <v>0</v>
      </c>
      <c r="AZ52">
        <f>A!AY52</f>
        <v>0</v>
      </c>
      <c r="BA52">
        <f>A!AZ52</f>
        <v>0</v>
      </c>
      <c r="BB52">
        <f>A!BA52</f>
        <v>0</v>
      </c>
      <c r="BC52">
        <f>A!BB52</f>
        <v>0</v>
      </c>
      <c r="BD52">
        <f>A!BC52</f>
        <v>0</v>
      </c>
      <c r="BE52">
        <f>A!BD52</f>
        <v>0</v>
      </c>
      <c r="BF52">
        <f>A!BE52</f>
        <v>0</v>
      </c>
      <c r="BG52">
        <f>A!BF52</f>
        <v>0</v>
      </c>
      <c r="BH52">
        <f>A!BG52</f>
        <v>0</v>
      </c>
      <c r="BI52">
        <f>A!BH52</f>
        <v>0</v>
      </c>
      <c r="BJ52">
        <f>A!BI52</f>
        <v>0</v>
      </c>
      <c r="BK52">
        <f>A!BJ52</f>
        <v>0</v>
      </c>
      <c r="BL52">
        <f>A!BK52</f>
        <v>0</v>
      </c>
      <c r="BM52">
        <f>A!BL52</f>
        <v>0</v>
      </c>
      <c r="BN52">
        <f>A!BM52</f>
        <v>0</v>
      </c>
      <c r="BO52">
        <f>A!BN52</f>
        <v>0</v>
      </c>
      <c r="BP52">
        <f>A!BO52</f>
        <v>0</v>
      </c>
      <c r="BQ52">
        <f>A!BP52</f>
        <v>0</v>
      </c>
      <c r="BR52">
        <f>A!BQ52</f>
        <v>0</v>
      </c>
      <c r="BS52">
        <f>A!BR52</f>
        <v>0</v>
      </c>
      <c r="BT52">
        <f>A!BS52</f>
        <v>0</v>
      </c>
      <c r="BU52">
        <f>A!BT52</f>
        <v>0</v>
      </c>
      <c r="BV52">
        <f>A!BU52</f>
        <v>0</v>
      </c>
      <c r="BW52">
        <f>A!BV52</f>
        <v>0</v>
      </c>
      <c r="BX52" t="str">
        <f>A!BW52</f>
        <v>_856e72ef-38db-4987-911a-8b7af9ca35c3</v>
      </c>
      <c r="BY52" t="str">
        <f>A!BX52</f>
        <v>856e72ef-38db-4987-911a-8b7af9ca35c3</v>
      </c>
      <c r="BZ52" t="str">
        <f>A!BY52</f>
        <v>SIKB</v>
      </c>
      <c r="CA52" t="str">
        <f>A!BZ52</f>
        <v>MMA01 A01 (0-50) A03 (0-50) A08 (0-50) A09 (0-50)</v>
      </c>
      <c r="CB52">
        <f>A!CA52</f>
        <v>45883</v>
      </c>
      <c r="CC52" t="str">
        <f>A!CB52</f>
        <v>#_6ad1fe39-0ee6-4190-bb8a-80d8ca6a8c10</v>
      </c>
      <c r="CD52" t="str">
        <f>A!CC52</f>
        <v>#_7daefa71-4b1b-4094-b46a-e2110d90e2ff</v>
      </c>
      <c r="CE52">
        <f>A!CD52</f>
        <v>0</v>
      </c>
      <c r="CF52" t="str">
        <f>A!CE52</f>
        <v>urn:immetingen:compartiment:id:1</v>
      </c>
      <c r="CG52" t="str">
        <f>A!CF52</f>
        <v>_TI-65798780</v>
      </c>
      <c r="CH52">
        <f>A!CG52</f>
        <v>45881</v>
      </c>
      <c r="CI52" t="str">
        <f>A!CH52</f>
        <v>urn:immetingen:monstertype:id:10</v>
      </c>
      <c r="CJ52" t="str">
        <f>A!CI52</f>
        <v>urn:imsikb0101:Applicaties:id:16</v>
      </c>
      <c r="CK52" t="str">
        <f>A!CJ52</f>
        <v>urn:imsikb0101:DatastroomType:id:1</v>
      </c>
      <c r="CL52">
        <f>A!CK52</f>
        <v>45891</v>
      </c>
      <c r="CM52" t="str">
        <f>A!CL52</f>
        <v>SGS, Rotterdam</v>
      </c>
      <c r="CN52" t="str">
        <f>A!CM52</f>
        <v>LABRESULTAAT SGS</v>
      </c>
      <c r="CO52">
        <f>A!CN52</f>
        <v>45891</v>
      </c>
      <c r="CP52">
        <f>A!CO52</f>
        <v>0</v>
      </c>
      <c r="CQ52">
        <f>A!CO52</f>
        <v>0</v>
      </c>
      <c r="CR52" t="str">
        <f>A!CP52</f>
        <v>urn:imsikb0101:Leveranciers:id:21</v>
      </c>
      <c r="CS52" t="str">
        <f>A!CQ52</f>
        <v>14.7.0</v>
      </c>
    </row>
    <row r="53" spans="1:97" x14ac:dyDescent="0.2">
      <c r="A53" t="str">
        <f>A!A53</f>
        <v>LABRESULTAAT</v>
      </c>
      <c r="B53">
        <f>A!B53</f>
        <v>5</v>
      </c>
      <c r="C53">
        <f>A!C53</f>
        <v>0</v>
      </c>
      <c r="D53">
        <f>A!D53</f>
        <v>0</v>
      </c>
      <c r="E53">
        <f>A!E53</f>
        <v>0</v>
      </c>
      <c r="F53">
        <f>A!F53</f>
        <v>0</v>
      </c>
      <c r="G53">
        <f>A!G53</f>
        <v>0</v>
      </c>
      <c r="H53">
        <f>A!H53</f>
        <v>0</v>
      </c>
      <c r="I53">
        <f>A!I53</f>
        <v>0</v>
      </c>
      <c r="J53">
        <f>A!J53</f>
        <v>0</v>
      </c>
      <c r="K53">
        <f>A!K53</f>
        <v>0</v>
      </c>
      <c r="L53">
        <f>A!L53</f>
        <v>0</v>
      </c>
      <c r="M53">
        <f>A!M53</f>
        <v>0</v>
      </c>
      <c r="N53">
        <f>A!N53</f>
        <v>0</v>
      </c>
      <c r="O53">
        <f>A!O53</f>
        <v>0</v>
      </c>
      <c r="P53" s="23" t="str">
        <f>IF(A!P53="","",INDEX(B!$A$1:$BT$2000,MATCH(A!P53,B!$AX$1:$AX$2000,0),D!$B$5))</f>
        <v/>
      </c>
      <c r="Q53">
        <f>A!Q53</f>
        <v>0</v>
      </c>
      <c r="R53">
        <f>A!R53</f>
        <v>0</v>
      </c>
      <c r="S53">
        <f>A!S53</f>
        <v>0</v>
      </c>
      <c r="T53">
        <f>A!T53</f>
        <v>0</v>
      </c>
      <c r="U53">
        <f>A!U53</f>
        <v>0</v>
      </c>
      <c r="V53" s="23">
        <f>IF(A!V53="&lt;",1,A!V53)</f>
        <v>0</v>
      </c>
      <c r="W53">
        <f>A!W53</f>
        <v>0</v>
      </c>
      <c r="X53">
        <f>A!X53</f>
        <v>0</v>
      </c>
      <c r="Y53">
        <f>A!Y53</f>
        <v>0</v>
      </c>
      <c r="Z53" s="23">
        <f t="shared" si="0"/>
        <v>0</v>
      </c>
      <c r="AA53">
        <f>A!Z53</f>
        <v>0</v>
      </c>
      <c r="AB53">
        <f>A!AA53</f>
        <v>0</v>
      </c>
      <c r="AC53">
        <f>A!AB53</f>
        <v>0</v>
      </c>
      <c r="AD53">
        <f>A!AC53</f>
        <v>0</v>
      </c>
      <c r="AE53">
        <f>A!AD53</f>
        <v>0</v>
      </c>
      <c r="AF53">
        <f>A!AE53</f>
        <v>0</v>
      </c>
      <c r="AG53">
        <f>A!AF53</f>
        <v>0</v>
      </c>
      <c r="AH53">
        <f>A!AG53</f>
        <v>0</v>
      </c>
      <c r="AI53">
        <f>A!AH53</f>
        <v>0</v>
      </c>
      <c r="AJ53">
        <f>A!AI53</f>
        <v>0</v>
      </c>
      <c r="AK53">
        <f>A!AJ53</f>
        <v>0</v>
      </c>
      <c r="AL53">
        <f>A!AK53</f>
        <v>0</v>
      </c>
      <c r="AM53">
        <f>A!AL53</f>
        <v>0</v>
      </c>
      <c r="AN53">
        <f>A!AM53</f>
        <v>0</v>
      </c>
      <c r="AO53">
        <f>A!AN53</f>
        <v>0</v>
      </c>
      <c r="AP53">
        <f>A!AO53</f>
        <v>0</v>
      </c>
      <c r="AQ53">
        <f>A!AP53</f>
        <v>0</v>
      </c>
      <c r="AR53">
        <f>A!AQ53</f>
        <v>0</v>
      </c>
      <c r="AS53">
        <f>A!AR53</f>
        <v>0</v>
      </c>
      <c r="AT53">
        <f>A!AS53</f>
        <v>0</v>
      </c>
      <c r="AU53">
        <f>A!AT53</f>
        <v>0</v>
      </c>
      <c r="AV53">
        <f>A!AU53</f>
        <v>0</v>
      </c>
      <c r="AW53" s="23" t="str">
        <f>IF(A!AV53=0,"",A!AV53)</f>
        <v/>
      </c>
      <c r="AX53">
        <f>A!AW53</f>
        <v>0</v>
      </c>
      <c r="AY53">
        <f>A!AX53</f>
        <v>0</v>
      </c>
      <c r="AZ53">
        <f>A!AY53</f>
        <v>0</v>
      </c>
      <c r="BA53">
        <f>A!AZ53</f>
        <v>0</v>
      </c>
      <c r="BB53">
        <f>A!BA53</f>
        <v>0</v>
      </c>
      <c r="BC53">
        <f>A!BB53</f>
        <v>0</v>
      </c>
      <c r="BD53">
        <f>A!BC53</f>
        <v>0</v>
      </c>
      <c r="BE53">
        <f>A!BD53</f>
        <v>0</v>
      </c>
      <c r="BF53">
        <f>A!BE53</f>
        <v>0</v>
      </c>
      <c r="BG53">
        <f>A!BF53</f>
        <v>0</v>
      </c>
      <c r="BH53">
        <f>A!BG53</f>
        <v>0</v>
      </c>
      <c r="BI53">
        <f>A!BH53</f>
        <v>0</v>
      </c>
      <c r="BJ53">
        <f>A!BI53</f>
        <v>0</v>
      </c>
      <c r="BK53">
        <f>A!BJ53</f>
        <v>0</v>
      </c>
      <c r="BL53">
        <f>A!BK53</f>
        <v>0</v>
      </c>
      <c r="BM53">
        <f>A!BL53</f>
        <v>0</v>
      </c>
      <c r="BN53">
        <f>A!BM53</f>
        <v>0</v>
      </c>
      <c r="BO53">
        <f>A!BN53</f>
        <v>0</v>
      </c>
      <c r="BP53">
        <f>A!BO53</f>
        <v>0</v>
      </c>
      <c r="BQ53">
        <f>A!BP53</f>
        <v>0</v>
      </c>
      <c r="BR53">
        <f>A!BQ53</f>
        <v>0</v>
      </c>
      <c r="BS53">
        <f>A!BR53</f>
        <v>0</v>
      </c>
      <c r="BT53">
        <f>A!BS53</f>
        <v>0</v>
      </c>
      <c r="BU53">
        <f>A!BT53</f>
        <v>0</v>
      </c>
      <c r="BV53">
        <f>A!BU53</f>
        <v>0</v>
      </c>
      <c r="BW53">
        <f>A!BV53</f>
        <v>0</v>
      </c>
      <c r="BX53" t="str">
        <f>A!BW53</f>
        <v>_856e72ef-38db-4987-911a-8b7af9ca35c3</v>
      </c>
      <c r="BY53" t="str">
        <f>A!BX53</f>
        <v>856e72ef-38db-4987-911a-8b7af9ca35c3</v>
      </c>
      <c r="BZ53" t="str">
        <f>A!BY53</f>
        <v>SIKB</v>
      </c>
      <c r="CA53" t="str">
        <f>A!BZ53</f>
        <v>MMA01 A01 (0-50) A03 (0-50) A08 (0-50) A09 (0-50)</v>
      </c>
      <c r="CB53">
        <f>A!CA53</f>
        <v>45883</v>
      </c>
      <c r="CC53" t="str">
        <f>A!CB53</f>
        <v>#_6ad1fe39-0ee6-4190-bb8a-80d8ca6a8c10</v>
      </c>
      <c r="CD53" t="str">
        <f>A!CC53</f>
        <v>#_e71e4d53-f961-4d5e-a96c-e090415ecbea</v>
      </c>
      <c r="CE53">
        <f>A!CD53</f>
        <v>0</v>
      </c>
      <c r="CF53" t="str">
        <f>A!CE53</f>
        <v>urn:immetingen:compartiment:id:1</v>
      </c>
      <c r="CG53" t="str">
        <f>A!CF53</f>
        <v>_TI-65798780</v>
      </c>
      <c r="CH53">
        <f>A!CG53</f>
        <v>45881</v>
      </c>
      <c r="CI53" t="str">
        <f>A!CH53</f>
        <v>urn:immetingen:monstertype:id:10</v>
      </c>
      <c r="CJ53" t="str">
        <f>A!CI53</f>
        <v>urn:imsikb0101:Applicaties:id:16</v>
      </c>
      <c r="CK53" t="str">
        <f>A!CJ53</f>
        <v>urn:imsikb0101:DatastroomType:id:1</v>
      </c>
      <c r="CL53">
        <f>A!CK53</f>
        <v>45891</v>
      </c>
      <c r="CM53" t="str">
        <f>A!CL53</f>
        <v>SGS, Rotterdam</v>
      </c>
      <c r="CN53" t="str">
        <f>A!CM53</f>
        <v>LABRESULTAAT SGS</v>
      </c>
      <c r="CO53">
        <f>A!CN53</f>
        <v>45891</v>
      </c>
      <c r="CP53">
        <f>A!CO53</f>
        <v>0</v>
      </c>
      <c r="CQ53">
        <f>A!CO53</f>
        <v>0</v>
      </c>
      <c r="CR53" t="str">
        <f>A!CP53</f>
        <v>urn:imsikb0101:Leveranciers:id:21</v>
      </c>
      <c r="CS53" t="str">
        <f>A!CQ53</f>
        <v>14.7.0</v>
      </c>
    </row>
    <row r="54" spans="1:97" x14ac:dyDescent="0.2">
      <c r="A54" t="str">
        <f>A!A54</f>
        <v>LABRESULTAAT</v>
      </c>
      <c r="B54">
        <f>A!B54</f>
        <v>5</v>
      </c>
      <c r="C54">
        <f>A!C54</f>
        <v>0</v>
      </c>
      <c r="D54">
        <f>A!D54</f>
        <v>0</v>
      </c>
      <c r="E54">
        <f>A!E54</f>
        <v>0</v>
      </c>
      <c r="F54">
        <f>A!F54</f>
        <v>0</v>
      </c>
      <c r="G54">
        <f>A!G54</f>
        <v>0</v>
      </c>
      <c r="H54">
        <f>A!H54</f>
        <v>0</v>
      </c>
      <c r="I54">
        <f>A!I54</f>
        <v>0</v>
      </c>
      <c r="J54">
        <f>A!J54</f>
        <v>0</v>
      </c>
      <c r="K54">
        <f>A!K54</f>
        <v>0</v>
      </c>
      <c r="L54">
        <f>A!L54</f>
        <v>0</v>
      </c>
      <c r="M54">
        <f>A!M54</f>
        <v>0</v>
      </c>
      <c r="N54">
        <f>A!N54</f>
        <v>0</v>
      </c>
      <c r="O54">
        <f>A!O54</f>
        <v>0</v>
      </c>
      <c r="P54" s="23" t="str">
        <f>IF(A!P54="","",INDEX(B!$A$1:$BT$2000,MATCH(A!P54,B!$AX$1:$AX$2000,0),D!$B$5))</f>
        <v/>
      </c>
      <c r="Q54">
        <f>A!Q54</f>
        <v>0</v>
      </c>
      <c r="R54">
        <f>A!R54</f>
        <v>0</v>
      </c>
      <c r="S54">
        <f>A!S54</f>
        <v>0</v>
      </c>
      <c r="T54">
        <f>A!T54</f>
        <v>0</v>
      </c>
      <c r="U54">
        <f>A!U54</f>
        <v>0</v>
      </c>
      <c r="V54" s="23">
        <f>IF(A!V54="&lt;",1,A!V54)</f>
        <v>0</v>
      </c>
      <c r="W54">
        <f>A!W54</f>
        <v>0</v>
      </c>
      <c r="X54">
        <f>A!X54</f>
        <v>0</v>
      </c>
      <c r="Y54">
        <f>A!Y54</f>
        <v>0</v>
      </c>
      <c r="Z54" s="23">
        <f t="shared" si="0"/>
        <v>0</v>
      </c>
      <c r="AA54">
        <f>A!Z54</f>
        <v>0</v>
      </c>
      <c r="AB54">
        <f>A!AA54</f>
        <v>0</v>
      </c>
      <c r="AC54">
        <f>A!AB54</f>
        <v>0</v>
      </c>
      <c r="AD54">
        <f>A!AC54</f>
        <v>0</v>
      </c>
      <c r="AE54">
        <f>A!AD54</f>
        <v>0</v>
      </c>
      <c r="AF54">
        <f>A!AE54</f>
        <v>0</v>
      </c>
      <c r="AG54">
        <f>A!AF54</f>
        <v>0</v>
      </c>
      <c r="AH54">
        <f>A!AG54</f>
        <v>0</v>
      </c>
      <c r="AI54">
        <f>A!AH54</f>
        <v>0</v>
      </c>
      <c r="AJ54">
        <f>A!AI54</f>
        <v>0</v>
      </c>
      <c r="AK54">
        <f>A!AJ54</f>
        <v>0</v>
      </c>
      <c r="AL54">
        <f>A!AK54</f>
        <v>0</v>
      </c>
      <c r="AM54">
        <f>A!AL54</f>
        <v>0</v>
      </c>
      <c r="AN54">
        <f>A!AM54</f>
        <v>0</v>
      </c>
      <c r="AO54">
        <f>A!AN54</f>
        <v>0</v>
      </c>
      <c r="AP54">
        <f>A!AO54</f>
        <v>0</v>
      </c>
      <c r="AQ54">
        <f>A!AP54</f>
        <v>0</v>
      </c>
      <c r="AR54">
        <f>A!AQ54</f>
        <v>0</v>
      </c>
      <c r="AS54">
        <f>A!AR54</f>
        <v>0</v>
      </c>
      <c r="AT54">
        <f>A!AS54</f>
        <v>0</v>
      </c>
      <c r="AU54">
        <f>A!AT54</f>
        <v>0</v>
      </c>
      <c r="AV54">
        <f>A!AU54</f>
        <v>0</v>
      </c>
      <c r="AW54" s="23" t="str">
        <f>IF(A!AV54=0,"",A!AV54)</f>
        <v/>
      </c>
      <c r="AX54">
        <f>A!AW54</f>
        <v>0</v>
      </c>
      <c r="AY54">
        <f>A!AX54</f>
        <v>0</v>
      </c>
      <c r="AZ54">
        <f>A!AY54</f>
        <v>0</v>
      </c>
      <c r="BA54">
        <f>A!AZ54</f>
        <v>0</v>
      </c>
      <c r="BB54">
        <f>A!BA54</f>
        <v>0</v>
      </c>
      <c r="BC54">
        <f>A!BB54</f>
        <v>0</v>
      </c>
      <c r="BD54">
        <f>A!BC54</f>
        <v>0</v>
      </c>
      <c r="BE54">
        <f>A!BD54</f>
        <v>0</v>
      </c>
      <c r="BF54">
        <f>A!BE54</f>
        <v>0</v>
      </c>
      <c r="BG54">
        <f>A!BF54</f>
        <v>0</v>
      </c>
      <c r="BH54">
        <f>A!BG54</f>
        <v>0</v>
      </c>
      <c r="BI54">
        <f>A!BH54</f>
        <v>0</v>
      </c>
      <c r="BJ54">
        <f>A!BI54</f>
        <v>0</v>
      </c>
      <c r="BK54">
        <f>A!BJ54</f>
        <v>0</v>
      </c>
      <c r="BL54">
        <f>A!BK54</f>
        <v>0</v>
      </c>
      <c r="BM54">
        <f>A!BL54</f>
        <v>0</v>
      </c>
      <c r="BN54">
        <f>A!BM54</f>
        <v>0</v>
      </c>
      <c r="BO54">
        <f>A!BN54</f>
        <v>0</v>
      </c>
      <c r="BP54">
        <f>A!BO54</f>
        <v>0</v>
      </c>
      <c r="BQ54">
        <f>A!BP54</f>
        <v>0</v>
      </c>
      <c r="BR54">
        <f>A!BQ54</f>
        <v>0</v>
      </c>
      <c r="BS54">
        <f>A!BR54</f>
        <v>0</v>
      </c>
      <c r="BT54">
        <f>A!BS54</f>
        <v>0</v>
      </c>
      <c r="BU54">
        <f>A!BT54</f>
        <v>0</v>
      </c>
      <c r="BV54">
        <f>A!BU54</f>
        <v>0</v>
      </c>
      <c r="BW54">
        <f>A!BV54</f>
        <v>0</v>
      </c>
      <c r="BX54" t="str">
        <f>A!BW54</f>
        <v>_856e72ef-38db-4987-911a-8b7af9ca35c3</v>
      </c>
      <c r="BY54" t="str">
        <f>A!BX54</f>
        <v>856e72ef-38db-4987-911a-8b7af9ca35c3</v>
      </c>
      <c r="BZ54" t="str">
        <f>A!BY54</f>
        <v>SIKB</v>
      </c>
      <c r="CA54" t="str">
        <f>A!BZ54</f>
        <v>MMA01 A01 (0-50) A03 (0-50) A08 (0-50) A09 (0-50)</v>
      </c>
      <c r="CB54">
        <f>A!CA54</f>
        <v>45883</v>
      </c>
      <c r="CC54" t="str">
        <f>A!CB54</f>
        <v>#_6ad1fe39-0ee6-4190-bb8a-80d8ca6a8c10</v>
      </c>
      <c r="CD54" t="str">
        <f>A!CC54</f>
        <v>#_b7a464e5-ad3e-42f0-9119-5a3f2dac1ed7</v>
      </c>
      <c r="CE54">
        <f>A!CD54</f>
        <v>0</v>
      </c>
      <c r="CF54" t="str">
        <f>A!CE54</f>
        <v>urn:immetingen:compartiment:id:1</v>
      </c>
      <c r="CG54" t="str">
        <f>A!CF54</f>
        <v>_TI-65798780</v>
      </c>
      <c r="CH54">
        <f>A!CG54</f>
        <v>45881</v>
      </c>
      <c r="CI54" t="str">
        <f>A!CH54</f>
        <v>urn:immetingen:monstertype:id:10</v>
      </c>
      <c r="CJ54" t="str">
        <f>A!CI54</f>
        <v>urn:imsikb0101:Applicaties:id:16</v>
      </c>
      <c r="CK54" t="str">
        <f>A!CJ54</f>
        <v>urn:imsikb0101:DatastroomType:id:1</v>
      </c>
      <c r="CL54">
        <f>A!CK54</f>
        <v>45891</v>
      </c>
      <c r="CM54" t="str">
        <f>A!CL54</f>
        <v>SGS, Rotterdam</v>
      </c>
      <c r="CN54" t="str">
        <f>A!CM54</f>
        <v>LABRESULTAAT SGS</v>
      </c>
      <c r="CO54">
        <f>A!CN54</f>
        <v>45891</v>
      </c>
      <c r="CP54">
        <f>A!CO54</f>
        <v>0</v>
      </c>
      <c r="CQ54">
        <f>A!CO54</f>
        <v>0</v>
      </c>
      <c r="CR54" t="str">
        <f>A!CP54</f>
        <v>urn:imsikb0101:Leveranciers:id:21</v>
      </c>
      <c r="CS54" t="str">
        <f>A!CQ54</f>
        <v>14.7.0</v>
      </c>
    </row>
    <row r="55" spans="1:97" x14ac:dyDescent="0.2">
      <c r="A55" t="str">
        <f>A!A55</f>
        <v>LABRESULTAAT</v>
      </c>
      <c r="B55">
        <f>A!B55</f>
        <v>5</v>
      </c>
      <c r="C55">
        <f>A!C55</f>
        <v>0</v>
      </c>
      <c r="D55">
        <f>A!D55</f>
        <v>0</v>
      </c>
      <c r="E55">
        <f>A!E55</f>
        <v>0</v>
      </c>
      <c r="F55">
        <f>A!F55</f>
        <v>0</v>
      </c>
      <c r="G55">
        <f>A!G55</f>
        <v>0</v>
      </c>
      <c r="H55">
        <f>A!H55</f>
        <v>0</v>
      </c>
      <c r="I55">
        <f>A!I55</f>
        <v>0</v>
      </c>
      <c r="J55">
        <f>A!J55</f>
        <v>0</v>
      </c>
      <c r="K55">
        <f>A!K55</f>
        <v>0</v>
      </c>
      <c r="L55">
        <f>A!L55</f>
        <v>0</v>
      </c>
      <c r="M55">
        <f>A!M55</f>
        <v>0</v>
      </c>
      <c r="N55">
        <f>A!N55</f>
        <v>0</v>
      </c>
      <c r="O55">
        <f>A!O55</f>
        <v>0</v>
      </c>
      <c r="P55" s="23" t="str">
        <f>IF(A!P55="","",INDEX(B!$A$1:$BT$2000,MATCH(A!P55,B!$AX$1:$AX$2000,0),D!$B$5))</f>
        <v/>
      </c>
      <c r="Q55">
        <f>A!Q55</f>
        <v>0</v>
      </c>
      <c r="R55">
        <f>A!R55</f>
        <v>0</v>
      </c>
      <c r="S55">
        <f>A!S55</f>
        <v>0</v>
      </c>
      <c r="T55">
        <f>A!T55</f>
        <v>0</v>
      </c>
      <c r="U55">
        <f>A!U55</f>
        <v>0</v>
      </c>
      <c r="V55" s="23">
        <f>IF(A!V55="&lt;",1,A!V55)</f>
        <v>0</v>
      </c>
      <c r="W55">
        <f>A!W55</f>
        <v>0</v>
      </c>
      <c r="X55">
        <f>A!X55</f>
        <v>0</v>
      </c>
      <c r="Y55">
        <f>A!Y55</f>
        <v>0</v>
      </c>
      <c r="Z55" s="23">
        <f t="shared" si="0"/>
        <v>0</v>
      </c>
      <c r="AA55">
        <f>A!Z55</f>
        <v>0</v>
      </c>
      <c r="AB55">
        <f>A!AA55</f>
        <v>0</v>
      </c>
      <c r="AC55">
        <f>A!AB55</f>
        <v>0</v>
      </c>
      <c r="AD55">
        <f>A!AC55</f>
        <v>0</v>
      </c>
      <c r="AE55">
        <f>A!AD55</f>
        <v>0</v>
      </c>
      <c r="AF55">
        <f>A!AE55</f>
        <v>0</v>
      </c>
      <c r="AG55">
        <f>A!AF55</f>
        <v>0</v>
      </c>
      <c r="AH55">
        <f>A!AG55</f>
        <v>0</v>
      </c>
      <c r="AI55">
        <f>A!AH55</f>
        <v>0</v>
      </c>
      <c r="AJ55">
        <f>A!AI55</f>
        <v>0</v>
      </c>
      <c r="AK55">
        <f>A!AJ55</f>
        <v>0</v>
      </c>
      <c r="AL55">
        <f>A!AK55</f>
        <v>0</v>
      </c>
      <c r="AM55">
        <f>A!AL55</f>
        <v>0</v>
      </c>
      <c r="AN55">
        <f>A!AM55</f>
        <v>0</v>
      </c>
      <c r="AO55">
        <f>A!AN55</f>
        <v>0</v>
      </c>
      <c r="AP55">
        <f>A!AO55</f>
        <v>0</v>
      </c>
      <c r="AQ55">
        <f>A!AP55</f>
        <v>0</v>
      </c>
      <c r="AR55">
        <f>A!AQ55</f>
        <v>0</v>
      </c>
      <c r="AS55">
        <f>A!AR55</f>
        <v>0</v>
      </c>
      <c r="AT55">
        <f>A!AS55</f>
        <v>0</v>
      </c>
      <c r="AU55">
        <f>A!AT55</f>
        <v>0</v>
      </c>
      <c r="AV55">
        <f>A!AU55</f>
        <v>0</v>
      </c>
      <c r="AW55" s="23" t="str">
        <f>IF(A!AV55=0,"",A!AV55)</f>
        <v/>
      </c>
      <c r="AX55">
        <f>A!AW55</f>
        <v>0</v>
      </c>
      <c r="AY55">
        <f>A!AX55</f>
        <v>0</v>
      </c>
      <c r="AZ55">
        <f>A!AY55</f>
        <v>0</v>
      </c>
      <c r="BA55">
        <f>A!AZ55</f>
        <v>0</v>
      </c>
      <c r="BB55">
        <f>A!BA55</f>
        <v>0</v>
      </c>
      <c r="BC55">
        <f>A!BB55</f>
        <v>0</v>
      </c>
      <c r="BD55">
        <f>A!BC55</f>
        <v>0</v>
      </c>
      <c r="BE55">
        <f>A!BD55</f>
        <v>0</v>
      </c>
      <c r="BF55">
        <f>A!BE55</f>
        <v>0</v>
      </c>
      <c r="BG55">
        <f>A!BF55</f>
        <v>0</v>
      </c>
      <c r="BH55">
        <f>A!BG55</f>
        <v>0</v>
      </c>
      <c r="BI55">
        <f>A!BH55</f>
        <v>0</v>
      </c>
      <c r="BJ55">
        <f>A!BI55</f>
        <v>0</v>
      </c>
      <c r="BK55">
        <f>A!BJ55</f>
        <v>0</v>
      </c>
      <c r="BL55">
        <f>A!BK55</f>
        <v>0</v>
      </c>
      <c r="BM55">
        <f>A!BL55</f>
        <v>0</v>
      </c>
      <c r="BN55">
        <f>A!BM55</f>
        <v>0</v>
      </c>
      <c r="BO55">
        <f>A!BN55</f>
        <v>0</v>
      </c>
      <c r="BP55">
        <f>A!BO55</f>
        <v>0</v>
      </c>
      <c r="BQ55">
        <f>A!BP55</f>
        <v>0</v>
      </c>
      <c r="BR55">
        <f>A!BQ55</f>
        <v>0</v>
      </c>
      <c r="BS55">
        <f>A!BR55</f>
        <v>0</v>
      </c>
      <c r="BT55">
        <f>A!BS55</f>
        <v>0</v>
      </c>
      <c r="BU55">
        <f>A!BT55</f>
        <v>0</v>
      </c>
      <c r="BV55">
        <f>A!BU55</f>
        <v>0</v>
      </c>
      <c r="BW55">
        <f>A!BV55</f>
        <v>0</v>
      </c>
      <c r="BX55" t="str">
        <f>A!BW55</f>
        <v>_856e72ef-38db-4987-911a-8b7af9ca35c3</v>
      </c>
      <c r="BY55" t="str">
        <f>A!BX55</f>
        <v>856e72ef-38db-4987-911a-8b7af9ca35c3</v>
      </c>
      <c r="BZ55" t="str">
        <f>A!BY55</f>
        <v>SIKB</v>
      </c>
      <c r="CA55" t="str">
        <f>A!BZ55</f>
        <v>MMA01 A01 (0-50) A03 (0-50) A08 (0-50) A09 (0-50)</v>
      </c>
      <c r="CB55">
        <f>A!CA55</f>
        <v>45883</v>
      </c>
      <c r="CC55" t="str">
        <f>A!CB55</f>
        <v>#_6ad1fe39-0ee6-4190-bb8a-80d8ca6a8c10</v>
      </c>
      <c r="CD55" t="str">
        <f>A!CC55</f>
        <v>#_195a2c52-24e6-4592-8b0b-5dd298ec4987</v>
      </c>
      <c r="CE55">
        <f>A!CD55</f>
        <v>0</v>
      </c>
      <c r="CF55" t="str">
        <f>A!CE55</f>
        <v>urn:immetingen:compartiment:id:1</v>
      </c>
      <c r="CG55" t="str">
        <f>A!CF55</f>
        <v>_TI-65798780</v>
      </c>
      <c r="CH55">
        <f>A!CG55</f>
        <v>45881</v>
      </c>
      <c r="CI55" t="str">
        <f>A!CH55</f>
        <v>urn:immetingen:monstertype:id:10</v>
      </c>
      <c r="CJ55" t="str">
        <f>A!CI55</f>
        <v>urn:imsikb0101:Applicaties:id:16</v>
      </c>
      <c r="CK55" t="str">
        <f>A!CJ55</f>
        <v>urn:imsikb0101:DatastroomType:id:1</v>
      </c>
      <c r="CL55">
        <f>A!CK55</f>
        <v>45891</v>
      </c>
      <c r="CM55" t="str">
        <f>A!CL55</f>
        <v>SGS, Rotterdam</v>
      </c>
      <c r="CN55" t="str">
        <f>A!CM55</f>
        <v>LABRESULTAAT SGS</v>
      </c>
      <c r="CO55">
        <f>A!CN55</f>
        <v>45891</v>
      </c>
      <c r="CP55">
        <f>A!CO55</f>
        <v>0</v>
      </c>
      <c r="CQ55">
        <f>A!CO55</f>
        <v>0</v>
      </c>
      <c r="CR55" t="str">
        <f>A!CP55</f>
        <v>urn:imsikb0101:Leveranciers:id:21</v>
      </c>
      <c r="CS55" t="str">
        <f>A!CQ55</f>
        <v>14.7.0</v>
      </c>
    </row>
    <row r="56" spans="1:97" x14ac:dyDescent="0.2">
      <c r="A56" t="str">
        <f>A!A56</f>
        <v>LABRESULTAAT</v>
      </c>
      <c r="B56">
        <f>A!B56</f>
        <v>5</v>
      </c>
      <c r="C56">
        <f>A!C56</f>
        <v>0</v>
      </c>
      <c r="D56">
        <f>A!D56</f>
        <v>0</v>
      </c>
      <c r="E56">
        <f>A!E56</f>
        <v>0</v>
      </c>
      <c r="F56">
        <f>A!F56</f>
        <v>0</v>
      </c>
      <c r="G56">
        <f>A!G56</f>
        <v>0</v>
      </c>
      <c r="H56">
        <f>A!H56</f>
        <v>0</v>
      </c>
      <c r="I56">
        <f>A!I56</f>
        <v>0</v>
      </c>
      <c r="J56">
        <f>A!J56</f>
        <v>0</v>
      </c>
      <c r="K56">
        <f>A!K56</f>
        <v>0</v>
      </c>
      <c r="L56">
        <f>A!L56</f>
        <v>0</v>
      </c>
      <c r="M56">
        <f>A!M56</f>
        <v>0</v>
      </c>
      <c r="N56">
        <f>A!N56</f>
        <v>0</v>
      </c>
      <c r="O56">
        <f>A!O56</f>
        <v>0</v>
      </c>
      <c r="P56" s="23" t="str">
        <f>IF(A!P56="","",INDEX(B!$A$1:$BT$2000,MATCH(A!P56,B!$AX$1:$AX$2000,0),D!$B$5))</f>
        <v/>
      </c>
      <c r="Q56">
        <f>A!Q56</f>
        <v>0</v>
      </c>
      <c r="R56">
        <f>A!R56</f>
        <v>0</v>
      </c>
      <c r="S56">
        <f>A!S56</f>
        <v>0</v>
      </c>
      <c r="T56">
        <f>A!T56</f>
        <v>0</v>
      </c>
      <c r="U56">
        <f>A!U56</f>
        <v>0</v>
      </c>
      <c r="V56" s="23">
        <f>IF(A!V56="&lt;",1,A!V56)</f>
        <v>0</v>
      </c>
      <c r="W56">
        <f>A!W56</f>
        <v>0</v>
      </c>
      <c r="X56">
        <f>A!X56</f>
        <v>0</v>
      </c>
      <c r="Y56">
        <f>A!Y56</f>
        <v>0</v>
      </c>
      <c r="Z56" s="23">
        <f t="shared" si="0"/>
        <v>0</v>
      </c>
      <c r="AA56">
        <f>A!Z56</f>
        <v>0</v>
      </c>
      <c r="AB56">
        <f>A!AA56</f>
        <v>0</v>
      </c>
      <c r="AC56">
        <f>A!AB56</f>
        <v>0</v>
      </c>
      <c r="AD56">
        <f>A!AC56</f>
        <v>0</v>
      </c>
      <c r="AE56">
        <f>A!AD56</f>
        <v>0</v>
      </c>
      <c r="AF56">
        <f>A!AE56</f>
        <v>0</v>
      </c>
      <c r="AG56">
        <f>A!AF56</f>
        <v>0</v>
      </c>
      <c r="AH56">
        <f>A!AG56</f>
        <v>0</v>
      </c>
      <c r="AI56">
        <f>A!AH56</f>
        <v>0</v>
      </c>
      <c r="AJ56">
        <f>A!AI56</f>
        <v>0</v>
      </c>
      <c r="AK56">
        <f>A!AJ56</f>
        <v>0</v>
      </c>
      <c r="AL56">
        <f>A!AK56</f>
        <v>0</v>
      </c>
      <c r="AM56">
        <f>A!AL56</f>
        <v>0</v>
      </c>
      <c r="AN56">
        <f>A!AM56</f>
        <v>0</v>
      </c>
      <c r="AO56">
        <f>A!AN56</f>
        <v>0</v>
      </c>
      <c r="AP56">
        <f>A!AO56</f>
        <v>0</v>
      </c>
      <c r="AQ56">
        <f>A!AP56</f>
        <v>0</v>
      </c>
      <c r="AR56">
        <f>A!AQ56</f>
        <v>0</v>
      </c>
      <c r="AS56">
        <f>A!AR56</f>
        <v>0</v>
      </c>
      <c r="AT56">
        <f>A!AS56</f>
        <v>0</v>
      </c>
      <c r="AU56">
        <f>A!AT56</f>
        <v>0</v>
      </c>
      <c r="AV56">
        <f>A!AU56</f>
        <v>0</v>
      </c>
      <c r="AW56" s="23" t="str">
        <f>IF(A!AV56=0,"",A!AV56)</f>
        <v/>
      </c>
      <c r="AX56">
        <f>A!AW56</f>
        <v>0</v>
      </c>
      <c r="AY56">
        <f>A!AX56</f>
        <v>0</v>
      </c>
      <c r="AZ56">
        <f>A!AY56</f>
        <v>0</v>
      </c>
      <c r="BA56">
        <f>A!AZ56</f>
        <v>0</v>
      </c>
      <c r="BB56">
        <f>A!BA56</f>
        <v>0</v>
      </c>
      <c r="BC56">
        <f>A!BB56</f>
        <v>0</v>
      </c>
      <c r="BD56">
        <f>A!BC56</f>
        <v>0</v>
      </c>
      <c r="BE56">
        <f>A!BD56</f>
        <v>0</v>
      </c>
      <c r="BF56">
        <f>A!BE56</f>
        <v>0</v>
      </c>
      <c r="BG56">
        <f>A!BF56</f>
        <v>0</v>
      </c>
      <c r="BH56">
        <f>A!BG56</f>
        <v>0</v>
      </c>
      <c r="BI56">
        <f>A!BH56</f>
        <v>0</v>
      </c>
      <c r="BJ56">
        <f>A!BI56</f>
        <v>0</v>
      </c>
      <c r="BK56">
        <f>A!BJ56</f>
        <v>0</v>
      </c>
      <c r="BL56">
        <f>A!BK56</f>
        <v>0</v>
      </c>
      <c r="BM56">
        <f>A!BL56</f>
        <v>0</v>
      </c>
      <c r="BN56">
        <f>A!BM56</f>
        <v>0</v>
      </c>
      <c r="BO56">
        <f>A!BN56</f>
        <v>0</v>
      </c>
      <c r="BP56">
        <f>A!BO56</f>
        <v>0</v>
      </c>
      <c r="BQ56">
        <f>A!BP56</f>
        <v>0</v>
      </c>
      <c r="BR56">
        <f>A!BQ56</f>
        <v>0</v>
      </c>
      <c r="BS56">
        <f>A!BR56</f>
        <v>0</v>
      </c>
      <c r="BT56">
        <f>A!BS56</f>
        <v>0</v>
      </c>
      <c r="BU56">
        <f>A!BT56</f>
        <v>0</v>
      </c>
      <c r="BV56">
        <f>A!BU56</f>
        <v>0</v>
      </c>
      <c r="BW56">
        <f>A!BV56</f>
        <v>0</v>
      </c>
      <c r="BX56" t="str">
        <f>A!BW56</f>
        <v>_856e72ef-38db-4987-911a-8b7af9ca35c3</v>
      </c>
      <c r="BY56" t="str">
        <f>A!BX56</f>
        <v>856e72ef-38db-4987-911a-8b7af9ca35c3</v>
      </c>
      <c r="BZ56" t="str">
        <f>A!BY56</f>
        <v>SIKB</v>
      </c>
      <c r="CA56" t="str">
        <f>A!BZ56</f>
        <v>MMA01 A01 (0-50) A03 (0-50) A08 (0-50) A09 (0-50)</v>
      </c>
      <c r="CB56">
        <f>A!CA56</f>
        <v>45883</v>
      </c>
      <c r="CC56" t="str">
        <f>A!CB56</f>
        <v>#_6ad1fe39-0ee6-4190-bb8a-80d8ca6a8c10</v>
      </c>
      <c r="CD56" t="str">
        <f>A!CC56</f>
        <v>#_9a651da4-191b-465d-8fc6-39444dc9bad5</v>
      </c>
      <c r="CE56">
        <f>A!CD56</f>
        <v>0</v>
      </c>
      <c r="CF56" t="str">
        <f>A!CE56</f>
        <v>urn:immetingen:compartiment:id:1</v>
      </c>
      <c r="CG56" t="str">
        <f>A!CF56</f>
        <v>_TI-65798780</v>
      </c>
      <c r="CH56">
        <f>A!CG56</f>
        <v>45881</v>
      </c>
      <c r="CI56" t="str">
        <f>A!CH56</f>
        <v>urn:immetingen:monstertype:id:10</v>
      </c>
      <c r="CJ56" t="str">
        <f>A!CI56</f>
        <v>urn:imsikb0101:Applicaties:id:16</v>
      </c>
      <c r="CK56" t="str">
        <f>A!CJ56</f>
        <v>urn:imsikb0101:DatastroomType:id:1</v>
      </c>
      <c r="CL56">
        <f>A!CK56</f>
        <v>45891</v>
      </c>
      <c r="CM56" t="str">
        <f>A!CL56</f>
        <v>SGS, Rotterdam</v>
      </c>
      <c r="CN56" t="str">
        <f>A!CM56</f>
        <v>LABRESULTAAT SGS</v>
      </c>
      <c r="CO56">
        <f>A!CN56</f>
        <v>45891</v>
      </c>
      <c r="CP56">
        <f>A!CO56</f>
        <v>0</v>
      </c>
      <c r="CQ56">
        <f>A!CO56</f>
        <v>0</v>
      </c>
      <c r="CR56" t="str">
        <f>A!CP56</f>
        <v>urn:imsikb0101:Leveranciers:id:21</v>
      </c>
      <c r="CS56" t="str">
        <f>A!CQ56</f>
        <v>14.7.0</v>
      </c>
    </row>
    <row r="57" spans="1:97" x14ac:dyDescent="0.2">
      <c r="A57" t="str">
        <f>A!A57</f>
        <v>LABRESULTAAT</v>
      </c>
      <c r="B57">
        <f>A!B57</f>
        <v>5</v>
      </c>
      <c r="C57">
        <f>A!C57</f>
        <v>0</v>
      </c>
      <c r="D57">
        <f>A!D57</f>
        <v>0</v>
      </c>
      <c r="E57">
        <f>A!E57</f>
        <v>0</v>
      </c>
      <c r="F57">
        <f>A!F57</f>
        <v>0</v>
      </c>
      <c r="G57">
        <f>A!G57</f>
        <v>0</v>
      </c>
      <c r="H57">
        <f>A!H57</f>
        <v>0</v>
      </c>
      <c r="I57">
        <f>A!I57</f>
        <v>0</v>
      </c>
      <c r="J57">
        <f>A!J57</f>
        <v>0</v>
      </c>
      <c r="K57">
        <f>A!K57</f>
        <v>0</v>
      </c>
      <c r="L57">
        <f>A!L57</f>
        <v>0</v>
      </c>
      <c r="M57">
        <f>A!M57</f>
        <v>0</v>
      </c>
      <c r="N57">
        <f>A!N57</f>
        <v>0</v>
      </c>
      <c r="O57">
        <f>A!O57</f>
        <v>0</v>
      </c>
      <c r="P57" s="23" t="str">
        <f>IF(A!P57="","",INDEX(B!$A$1:$BT$2000,MATCH(A!P57,B!$AX$1:$AX$2000,0),D!$B$5))</f>
        <v/>
      </c>
      <c r="Q57">
        <f>A!Q57</f>
        <v>0</v>
      </c>
      <c r="R57">
        <f>A!R57</f>
        <v>0</v>
      </c>
      <c r="S57">
        <f>A!S57</f>
        <v>0</v>
      </c>
      <c r="T57">
        <f>A!T57</f>
        <v>0</v>
      </c>
      <c r="U57">
        <f>A!U57</f>
        <v>0</v>
      </c>
      <c r="V57" s="23">
        <f>IF(A!V57="&lt;",1,A!V57)</f>
        <v>0</v>
      </c>
      <c r="W57">
        <f>A!W57</f>
        <v>0</v>
      </c>
      <c r="X57">
        <f>A!X57</f>
        <v>0</v>
      </c>
      <c r="Y57">
        <f>A!Y57</f>
        <v>0</v>
      </c>
      <c r="Z57" s="23">
        <f t="shared" si="0"/>
        <v>0</v>
      </c>
      <c r="AA57">
        <f>A!Z57</f>
        <v>0</v>
      </c>
      <c r="AB57">
        <f>A!AA57</f>
        <v>0</v>
      </c>
      <c r="AC57">
        <f>A!AB57</f>
        <v>0</v>
      </c>
      <c r="AD57">
        <f>A!AC57</f>
        <v>0</v>
      </c>
      <c r="AE57">
        <f>A!AD57</f>
        <v>0</v>
      </c>
      <c r="AF57">
        <f>A!AE57</f>
        <v>0</v>
      </c>
      <c r="AG57">
        <f>A!AF57</f>
        <v>0</v>
      </c>
      <c r="AH57">
        <f>A!AG57</f>
        <v>0</v>
      </c>
      <c r="AI57">
        <f>A!AH57</f>
        <v>0</v>
      </c>
      <c r="AJ57">
        <f>A!AI57</f>
        <v>0</v>
      </c>
      <c r="AK57">
        <f>A!AJ57</f>
        <v>0</v>
      </c>
      <c r="AL57">
        <f>A!AK57</f>
        <v>0</v>
      </c>
      <c r="AM57">
        <f>A!AL57</f>
        <v>0</v>
      </c>
      <c r="AN57">
        <f>A!AM57</f>
        <v>0</v>
      </c>
      <c r="AO57">
        <f>A!AN57</f>
        <v>0</v>
      </c>
      <c r="AP57">
        <f>A!AO57</f>
        <v>0</v>
      </c>
      <c r="AQ57">
        <f>A!AP57</f>
        <v>0</v>
      </c>
      <c r="AR57">
        <f>A!AQ57</f>
        <v>0</v>
      </c>
      <c r="AS57">
        <f>A!AR57</f>
        <v>0</v>
      </c>
      <c r="AT57">
        <f>A!AS57</f>
        <v>0</v>
      </c>
      <c r="AU57">
        <f>A!AT57</f>
        <v>0</v>
      </c>
      <c r="AV57">
        <f>A!AU57</f>
        <v>0</v>
      </c>
      <c r="AW57" s="23" t="str">
        <f>IF(A!AV57=0,"",A!AV57)</f>
        <v/>
      </c>
      <c r="AX57">
        <f>A!AW57</f>
        <v>0</v>
      </c>
      <c r="AY57">
        <f>A!AX57</f>
        <v>0</v>
      </c>
      <c r="AZ57">
        <f>A!AY57</f>
        <v>0</v>
      </c>
      <c r="BA57">
        <f>A!AZ57</f>
        <v>0</v>
      </c>
      <c r="BB57">
        <f>A!BA57</f>
        <v>0</v>
      </c>
      <c r="BC57">
        <f>A!BB57</f>
        <v>0</v>
      </c>
      <c r="BD57">
        <f>A!BC57</f>
        <v>0</v>
      </c>
      <c r="BE57">
        <f>A!BD57</f>
        <v>0</v>
      </c>
      <c r="BF57">
        <f>A!BE57</f>
        <v>0</v>
      </c>
      <c r="BG57">
        <f>A!BF57</f>
        <v>0</v>
      </c>
      <c r="BH57">
        <f>A!BG57</f>
        <v>0</v>
      </c>
      <c r="BI57">
        <f>A!BH57</f>
        <v>0</v>
      </c>
      <c r="BJ57">
        <f>A!BI57</f>
        <v>0</v>
      </c>
      <c r="BK57">
        <f>A!BJ57</f>
        <v>0</v>
      </c>
      <c r="BL57">
        <f>A!BK57</f>
        <v>0</v>
      </c>
      <c r="BM57">
        <f>A!BL57</f>
        <v>0</v>
      </c>
      <c r="BN57">
        <f>A!BM57</f>
        <v>0</v>
      </c>
      <c r="BO57">
        <f>A!BN57</f>
        <v>0</v>
      </c>
      <c r="BP57">
        <f>A!BO57</f>
        <v>0</v>
      </c>
      <c r="BQ57">
        <f>A!BP57</f>
        <v>0</v>
      </c>
      <c r="BR57">
        <f>A!BQ57</f>
        <v>0</v>
      </c>
      <c r="BS57">
        <f>A!BR57</f>
        <v>0</v>
      </c>
      <c r="BT57">
        <f>A!BS57</f>
        <v>0</v>
      </c>
      <c r="BU57">
        <f>A!BT57</f>
        <v>0</v>
      </c>
      <c r="BV57">
        <f>A!BU57</f>
        <v>0</v>
      </c>
      <c r="BW57">
        <f>A!BV57</f>
        <v>0</v>
      </c>
      <c r="BX57" t="str">
        <f>A!BW57</f>
        <v>_856e72ef-38db-4987-911a-8b7af9ca35c3</v>
      </c>
      <c r="BY57" t="str">
        <f>A!BX57</f>
        <v>856e72ef-38db-4987-911a-8b7af9ca35c3</v>
      </c>
      <c r="BZ57" t="str">
        <f>A!BY57</f>
        <v>SIKB</v>
      </c>
      <c r="CA57" t="str">
        <f>A!BZ57</f>
        <v>MMA01 A01 (0-50) A03 (0-50) A08 (0-50) A09 (0-50)</v>
      </c>
      <c r="CB57">
        <f>A!CA57</f>
        <v>45883</v>
      </c>
      <c r="CC57" t="str">
        <f>A!CB57</f>
        <v>#_6ad1fe39-0ee6-4190-bb8a-80d8ca6a8c10</v>
      </c>
      <c r="CD57" t="str">
        <f>A!CC57</f>
        <v>#_f880c065-8443-4de3-a8be-605b89f9f1ac</v>
      </c>
      <c r="CE57">
        <f>A!CD57</f>
        <v>0</v>
      </c>
      <c r="CF57" t="str">
        <f>A!CE57</f>
        <v>urn:immetingen:compartiment:id:1</v>
      </c>
      <c r="CG57" t="str">
        <f>A!CF57</f>
        <v>_TI-65798780</v>
      </c>
      <c r="CH57">
        <f>A!CG57</f>
        <v>45881</v>
      </c>
      <c r="CI57" t="str">
        <f>A!CH57</f>
        <v>urn:immetingen:monstertype:id:10</v>
      </c>
      <c r="CJ57" t="str">
        <f>A!CI57</f>
        <v>urn:imsikb0101:Applicaties:id:16</v>
      </c>
      <c r="CK57" t="str">
        <f>A!CJ57</f>
        <v>urn:imsikb0101:DatastroomType:id:1</v>
      </c>
      <c r="CL57">
        <f>A!CK57</f>
        <v>45891</v>
      </c>
      <c r="CM57" t="str">
        <f>A!CL57</f>
        <v>SGS, Rotterdam</v>
      </c>
      <c r="CN57" t="str">
        <f>A!CM57</f>
        <v>LABRESULTAAT SGS</v>
      </c>
      <c r="CO57">
        <f>A!CN57</f>
        <v>45891</v>
      </c>
      <c r="CP57">
        <f>A!CO57</f>
        <v>0</v>
      </c>
      <c r="CQ57">
        <f>A!CO57</f>
        <v>0</v>
      </c>
      <c r="CR57" t="str">
        <f>A!CP57</f>
        <v>urn:imsikb0101:Leveranciers:id:21</v>
      </c>
      <c r="CS57" t="str">
        <f>A!CQ57</f>
        <v>14.7.0</v>
      </c>
    </row>
    <row r="58" spans="1:97" x14ac:dyDescent="0.2">
      <c r="A58" t="str">
        <f>A!A58</f>
        <v>LABRESULTAAT</v>
      </c>
      <c r="B58">
        <f>A!B58</f>
        <v>5</v>
      </c>
      <c r="C58">
        <f>A!C58</f>
        <v>0</v>
      </c>
      <c r="D58">
        <f>A!D58</f>
        <v>0</v>
      </c>
      <c r="E58">
        <f>A!E58</f>
        <v>0</v>
      </c>
      <c r="F58">
        <f>A!F58</f>
        <v>0</v>
      </c>
      <c r="G58">
        <f>A!G58</f>
        <v>0</v>
      </c>
      <c r="H58">
        <f>A!H58</f>
        <v>0</v>
      </c>
      <c r="I58">
        <f>A!I58</f>
        <v>0</v>
      </c>
      <c r="J58">
        <f>A!J58</f>
        <v>0</v>
      </c>
      <c r="K58">
        <f>A!K58</f>
        <v>0</v>
      </c>
      <c r="L58">
        <f>A!L58</f>
        <v>0</v>
      </c>
      <c r="M58">
        <f>A!M58</f>
        <v>0</v>
      </c>
      <c r="N58">
        <f>A!N58</f>
        <v>0</v>
      </c>
      <c r="O58">
        <f>A!O58</f>
        <v>0</v>
      </c>
      <c r="P58" s="23" t="str">
        <f>IF(A!P58="","",INDEX(B!$A$1:$BT$2000,MATCH(A!P58,B!$AX$1:$AX$2000,0),D!$B$5))</f>
        <v/>
      </c>
      <c r="Q58">
        <f>A!Q58</f>
        <v>0</v>
      </c>
      <c r="R58">
        <f>A!R58</f>
        <v>0</v>
      </c>
      <c r="S58">
        <f>A!S58</f>
        <v>0</v>
      </c>
      <c r="T58">
        <f>A!T58</f>
        <v>0</v>
      </c>
      <c r="U58">
        <f>A!U58</f>
        <v>0</v>
      </c>
      <c r="V58" s="23">
        <f>IF(A!V58="&lt;",1,A!V58)</f>
        <v>0</v>
      </c>
      <c r="W58">
        <f>A!W58</f>
        <v>0</v>
      </c>
      <c r="X58">
        <f>A!X58</f>
        <v>0</v>
      </c>
      <c r="Y58">
        <f>A!Y58</f>
        <v>0</v>
      </c>
      <c r="Z58" s="23">
        <f t="shared" si="0"/>
        <v>0</v>
      </c>
      <c r="AA58">
        <f>A!Z58</f>
        <v>0</v>
      </c>
      <c r="AB58">
        <f>A!AA58</f>
        <v>0</v>
      </c>
      <c r="AC58">
        <f>A!AB58</f>
        <v>0</v>
      </c>
      <c r="AD58">
        <f>A!AC58</f>
        <v>0</v>
      </c>
      <c r="AE58">
        <f>A!AD58</f>
        <v>0</v>
      </c>
      <c r="AF58">
        <f>A!AE58</f>
        <v>0</v>
      </c>
      <c r="AG58">
        <f>A!AF58</f>
        <v>0</v>
      </c>
      <c r="AH58">
        <f>A!AG58</f>
        <v>0</v>
      </c>
      <c r="AI58">
        <f>A!AH58</f>
        <v>0</v>
      </c>
      <c r="AJ58">
        <f>A!AI58</f>
        <v>0</v>
      </c>
      <c r="AK58">
        <f>A!AJ58</f>
        <v>0</v>
      </c>
      <c r="AL58">
        <f>A!AK58</f>
        <v>0</v>
      </c>
      <c r="AM58">
        <f>A!AL58</f>
        <v>0</v>
      </c>
      <c r="AN58">
        <f>A!AM58</f>
        <v>0</v>
      </c>
      <c r="AO58">
        <f>A!AN58</f>
        <v>0</v>
      </c>
      <c r="AP58">
        <f>A!AO58</f>
        <v>0</v>
      </c>
      <c r="AQ58">
        <f>A!AP58</f>
        <v>0</v>
      </c>
      <c r="AR58">
        <f>A!AQ58</f>
        <v>0</v>
      </c>
      <c r="AS58">
        <f>A!AR58</f>
        <v>0</v>
      </c>
      <c r="AT58">
        <f>A!AS58</f>
        <v>0</v>
      </c>
      <c r="AU58">
        <f>A!AT58</f>
        <v>0</v>
      </c>
      <c r="AV58">
        <f>A!AU58</f>
        <v>0</v>
      </c>
      <c r="AW58" s="23" t="str">
        <f>IF(A!AV58=0,"",A!AV58)</f>
        <v/>
      </c>
      <c r="AX58">
        <f>A!AW58</f>
        <v>0</v>
      </c>
      <c r="AY58">
        <f>A!AX58</f>
        <v>0</v>
      </c>
      <c r="AZ58">
        <f>A!AY58</f>
        <v>0</v>
      </c>
      <c r="BA58">
        <f>A!AZ58</f>
        <v>0</v>
      </c>
      <c r="BB58">
        <f>A!BA58</f>
        <v>0</v>
      </c>
      <c r="BC58">
        <f>A!BB58</f>
        <v>0</v>
      </c>
      <c r="BD58">
        <f>A!BC58</f>
        <v>0</v>
      </c>
      <c r="BE58">
        <f>A!BD58</f>
        <v>0</v>
      </c>
      <c r="BF58">
        <f>A!BE58</f>
        <v>0</v>
      </c>
      <c r="BG58">
        <f>A!BF58</f>
        <v>0</v>
      </c>
      <c r="BH58">
        <f>A!BG58</f>
        <v>0</v>
      </c>
      <c r="BI58">
        <f>A!BH58</f>
        <v>0</v>
      </c>
      <c r="BJ58">
        <f>A!BI58</f>
        <v>0</v>
      </c>
      <c r="BK58">
        <f>A!BJ58</f>
        <v>0</v>
      </c>
      <c r="BL58">
        <f>A!BK58</f>
        <v>0</v>
      </c>
      <c r="BM58">
        <f>A!BL58</f>
        <v>0</v>
      </c>
      <c r="BN58">
        <f>A!BM58</f>
        <v>0</v>
      </c>
      <c r="BO58">
        <f>A!BN58</f>
        <v>0</v>
      </c>
      <c r="BP58">
        <f>A!BO58</f>
        <v>0</v>
      </c>
      <c r="BQ58">
        <f>A!BP58</f>
        <v>0</v>
      </c>
      <c r="BR58">
        <f>A!BQ58</f>
        <v>0</v>
      </c>
      <c r="BS58">
        <f>A!BR58</f>
        <v>0</v>
      </c>
      <c r="BT58">
        <f>A!BS58</f>
        <v>0</v>
      </c>
      <c r="BU58">
        <f>A!BT58</f>
        <v>0</v>
      </c>
      <c r="BV58">
        <f>A!BU58</f>
        <v>0</v>
      </c>
      <c r="BW58">
        <f>A!BV58</f>
        <v>0</v>
      </c>
      <c r="BX58" t="str">
        <f>A!BW58</f>
        <v>_856e72ef-38db-4987-911a-8b7af9ca35c3</v>
      </c>
      <c r="BY58" t="str">
        <f>A!BX58</f>
        <v>856e72ef-38db-4987-911a-8b7af9ca35c3</v>
      </c>
      <c r="BZ58" t="str">
        <f>A!BY58</f>
        <v>SIKB</v>
      </c>
      <c r="CA58" t="str">
        <f>A!BZ58</f>
        <v>MMA01 A01 (0-50) A03 (0-50) A08 (0-50) A09 (0-50)</v>
      </c>
      <c r="CB58">
        <f>A!CA58</f>
        <v>45883</v>
      </c>
      <c r="CC58" t="str">
        <f>A!CB58</f>
        <v>#_6ad1fe39-0ee6-4190-bb8a-80d8ca6a8c10</v>
      </c>
      <c r="CD58" t="str">
        <f>A!CC58</f>
        <v>#_5db017ae-c96e-468b-91ee-38fc403b7cb0</v>
      </c>
      <c r="CE58">
        <f>A!CD58</f>
        <v>0</v>
      </c>
      <c r="CF58" t="str">
        <f>A!CE58</f>
        <v>urn:immetingen:compartiment:id:1</v>
      </c>
      <c r="CG58" t="str">
        <f>A!CF58</f>
        <v>_TI-65798780</v>
      </c>
      <c r="CH58">
        <f>A!CG58</f>
        <v>45881</v>
      </c>
      <c r="CI58" t="str">
        <f>A!CH58</f>
        <v>urn:immetingen:monstertype:id:10</v>
      </c>
      <c r="CJ58" t="str">
        <f>A!CI58</f>
        <v>urn:imsikb0101:Applicaties:id:16</v>
      </c>
      <c r="CK58" t="str">
        <f>A!CJ58</f>
        <v>urn:imsikb0101:DatastroomType:id:1</v>
      </c>
      <c r="CL58">
        <f>A!CK58</f>
        <v>45891</v>
      </c>
      <c r="CM58" t="str">
        <f>A!CL58</f>
        <v>SGS, Rotterdam</v>
      </c>
      <c r="CN58" t="str">
        <f>A!CM58</f>
        <v>LABRESULTAAT SGS</v>
      </c>
      <c r="CO58">
        <f>A!CN58</f>
        <v>45891</v>
      </c>
      <c r="CP58">
        <f>A!CO58</f>
        <v>0</v>
      </c>
      <c r="CQ58">
        <f>A!CO368</f>
        <v>0</v>
      </c>
      <c r="CR58" t="e">
        <f>A!#REF!</f>
        <v>#REF!</v>
      </c>
      <c r="CS58" t="e">
        <f>A!#REF!</f>
        <v>#REF!</v>
      </c>
    </row>
    <row r="59" spans="1:97" x14ac:dyDescent="0.2">
      <c r="A59" t="str">
        <f>A!A59</f>
        <v>LABRESULTAAT</v>
      </c>
      <c r="B59">
        <f>A!B59</f>
        <v>5</v>
      </c>
      <c r="C59">
        <f>A!C59</f>
        <v>0</v>
      </c>
      <c r="D59">
        <f>A!D59</f>
        <v>0</v>
      </c>
      <c r="E59">
        <f>A!E59</f>
        <v>0</v>
      </c>
      <c r="F59">
        <f>A!F59</f>
        <v>0</v>
      </c>
      <c r="G59">
        <f>A!G59</f>
        <v>0</v>
      </c>
      <c r="H59">
        <f>A!H59</f>
        <v>0</v>
      </c>
      <c r="I59">
        <f>A!I59</f>
        <v>0</v>
      </c>
      <c r="J59">
        <f>A!J59</f>
        <v>0</v>
      </c>
      <c r="K59">
        <f>A!K59</f>
        <v>0</v>
      </c>
      <c r="L59">
        <f>A!L59</f>
        <v>0</v>
      </c>
      <c r="M59">
        <f>A!M59</f>
        <v>0</v>
      </c>
      <c r="N59">
        <f>A!N59</f>
        <v>0</v>
      </c>
      <c r="O59">
        <f>A!O59</f>
        <v>0</v>
      </c>
      <c r="P59" s="23" t="str">
        <f>IF(A!P59="","",INDEX(B!$A$1:$BT$2000,MATCH(A!P59,B!$AX$1:$AX$2000,0),D!$B$5))</f>
        <v/>
      </c>
      <c r="Q59">
        <f>A!Q59</f>
        <v>0</v>
      </c>
      <c r="R59">
        <f>A!R59</f>
        <v>0</v>
      </c>
      <c r="S59">
        <f>A!S59</f>
        <v>0</v>
      </c>
      <c r="T59">
        <f>A!T59</f>
        <v>0</v>
      </c>
      <c r="U59">
        <f>A!U59</f>
        <v>0</v>
      </c>
      <c r="V59" s="23">
        <f>IF(A!V59="&lt;",1,A!V59)</f>
        <v>0</v>
      </c>
      <c r="W59">
        <f>A!W59</f>
        <v>0</v>
      </c>
      <c r="X59">
        <f>A!X59</f>
        <v>0</v>
      </c>
      <c r="Y59">
        <f>A!Y59</f>
        <v>0</v>
      </c>
      <c r="Z59" s="23">
        <f t="shared" si="0"/>
        <v>0</v>
      </c>
      <c r="AA59">
        <f>A!Z59</f>
        <v>0</v>
      </c>
      <c r="AB59">
        <f>A!AA59</f>
        <v>0</v>
      </c>
      <c r="AC59">
        <f>A!AB59</f>
        <v>0</v>
      </c>
      <c r="AD59">
        <f>A!AC59</f>
        <v>0</v>
      </c>
      <c r="AE59">
        <f>A!AD59</f>
        <v>0</v>
      </c>
      <c r="AF59">
        <f>A!AE59</f>
        <v>0</v>
      </c>
      <c r="AG59">
        <f>A!AF59</f>
        <v>0</v>
      </c>
      <c r="AH59">
        <f>A!AG59</f>
        <v>0</v>
      </c>
      <c r="AI59">
        <f>A!AH59</f>
        <v>0</v>
      </c>
      <c r="AJ59">
        <f>A!AI59</f>
        <v>0</v>
      </c>
      <c r="AK59">
        <f>A!AJ59</f>
        <v>0</v>
      </c>
      <c r="AL59">
        <f>A!AK59</f>
        <v>0</v>
      </c>
      <c r="AM59">
        <f>A!AL59</f>
        <v>0</v>
      </c>
      <c r="AN59">
        <f>A!AM59</f>
        <v>0</v>
      </c>
      <c r="AO59">
        <f>A!AN59</f>
        <v>0</v>
      </c>
      <c r="AP59">
        <f>A!AO59</f>
        <v>0</v>
      </c>
      <c r="AQ59">
        <f>A!AP59</f>
        <v>0</v>
      </c>
      <c r="AR59">
        <f>A!AQ59</f>
        <v>0</v>
      </c>
      <c r="AS59">
        <f>A!AR59</f>
        <v>0</v>
      </c>
      <c r="AT59">
        <f>A!AS59</f>
        <v>0</v>
      </c>
      <c r="AU59">
        <f>A!AT59</f>
        <v>0</v>
      </c>
      <c r="AV59">
        <f>A!AU59</f>
        <v>0</v>
      </c>
      <c r="AW59" s="23" t="str">
        <f>IF(A!AV59=0,"",A!AV59)</f>
        <v/>
      </c>
      <c r="AX59">
        <f>A!AW59</f>
        <v>0</v>
      </c>
      <c r="AY59">
        <f>A!AX59</f>
        <v>0</v>
      </c>
      <c r="AZ59">
        <f>A!AY59</f>
        <v>0</v>
      </c>
      <c r="BA59">
        <f>A!AZ59</f>
        <v>0</v>
      </c>
      <c r="BB59">
        <f>A!BA59</f>
        <v>0</v>
      </c>
      <c r="BC59">
        <f>A!BB59</f>
        <v>0</v>
      </c>
      <c r="BD59">
        <f>A!BC59</f>
        <v>0</v>
      </c>
      <c r="BE59">
        <f>A!BD59</f>
        <v>0</v>
      </c>
      <c r="BF59">
        <f>A!BE59</f>
        <v>0</v>
      </c>
      <c r="BG59">
        <f>A!BF59</f>
        <v>0</v>
      </c>
      <c r="BH59">
        <f>A!BG59</f>
        <v>0</v>
      </c>
      <c r="BI59">
        <f>A!BH59</f>
        <v>0</v>
      </c>
      <c r="BJ59">
        <f>A!BI59</f>
        <v>0</v>
      </c>
      <c r="BK59">
        <f>A!BJ59</f>
        <v>0</v>
      </c>
      <c r="BL59">
        <f>A!BK59</f>
        <v>0</v>
      </c>
      <c r="BM59">
        <f>A!BL59</f>
        <v>0</v>
      </c>
      <c r="BN59">
        <f>A!BM59</f>
        <v>0</v>
      </c>
      <c r="BO59">
        <f>A!BN59</f>
        <v>0</v>
      </c>
      <c r="BP59">
        <f>A!BO59</f>
        <v>0</v>
      </c>
      <c r="BQ59">
        <f>A!BP59</f>
        <v>0</v>
      </c>
      <c r="BR59">
        <f>A!BQ59</f>
        <v>0</v>
      </c>
      <c r="BS59">
        <f>A!BR59</f>
        <v>0</v>
      </c>
      <c r="BT59">
        <f>A!BS59</f>
        <v>0</v>
      </c>
      <c r="BU59">
        <f>A!BT59</f>
        <v>0</v>
      </c>
      <c r="BV59">
        <f>A!BU59</f>
        <v>0</v>
      </c>
      <c r="BW59">
        <f>A!BV59</f>
        <v>0</v>
      </c>
      <c r="BX59" t="str">
        <f>A!BW59</f>
        <v>_856e72ef-38db-4987-911a-8b7af9ca35c3</v>
      </c>
      <c r="BY59" t="str">
        <f>A!BX59</f>
        <v>856e72ef-38db-4987-911a-8b7af9ca35c3</v>
      </c>
      <c r="BZ59" t="str">
        <f>A!BY59</f>
        <v>SIKB</v>
      </c>
      <c r="CA59" t="str">
        <f>A!BZ59</f>
        <v>MMA01 A01 (0-50) A03 (0-50) A08 (0-50) A09 (0-50)</v>
      </c>
      <c r="CB59">
        <f>A!CA59</f>
        <v>45883</v>
      </c>
      <c r="CC59" t="str">
        <f>A!CB59</f>
        <v>#_6ad1fe39-0ee6-4190-bb8a-80d8ca6a8c10</v>
      </c>
      <c r="CD59" t="str">
        <f>A!CC59</f>
        <v>#_d63cac4b-250a-49ca-a567-eb4806f5b503</v>
      </c>
      <c r="CE59">
        <f>A!CD59</f>
        <v>0</v>
      </c>
      <c r="CF59" t="str">
        <f>A!CE59</f>
        <v>urn:immetingen:compartiment:id:1</v>
      </c>
      <c r="CG59" t="str">
        <f>A!CF59</f>
        <v>_TI-65798780</v>
      </c>
      <c r="CH59">
        <f>A!CG59</f>
        <v>45881</v>
      </c>
      <c r="CI59" t="str">
        <f>A!CH59</f>
        <v>urn:immetingen:monstertype:id:10</v>
      </c>
      <c r="CJ59" t="str">
        <f>A!CI59</f>
        <v>urn:imsikb0101:Applicaties:id:16</v>
      </c>
      <c r="CK59" t="str">
        <f>A!CJ59</f>
        <v>urn:imsikb0101:DatastroomType:id:1</v>
      </c>
      <c r="CL59">
        <f>A!CK59</f>
        <v>45891</v>
      </c>
      <c r="CM59" t="str">
        <f>A!CL59</f>
        <v>SGS, Rotterdam</v>
      </c>
      <c r="CN59" t="str">
        <f>A!CM59</f>
        <v>LABRESULTAAT SGS</v>
      </c>
      <c r="CO59">
        <f>A!CN59</f>
        <v>45891</v>
      </c>
      <c r="CP59">
        <f>A!CO59</f>
        <v>0</v>
      </c>
      <c r="CQ59">
        <f>A!CO369</f>
        <v>0</v>
      </c>
      <c r="CR59" t="e">
        <f>A!#REF!</f>
        <v>#REF!</v>
      </c>
      <c r="CS59" t="e">
        <f>A!#REF!</f>
        <v>#REF!</v>
      </c>
    </row>
    <row r="60" spans="1:97" x14ac:dyDescent="0.2">
      <c r="A60" t="str">
        <f>A!A60</f>
        <v>LABRESULTAAT</v>
      </c>
      <c r="B60">
        <f>A!B60</f>
        <v>5</v>
      </c>
      <c r="C60">
        <f>A!C60</f>
        <v>0</v>
      </c>
      <c r="D60">
        <f>A!D60</f>
        <v>0</v>
      </c>
      <c r="E60">
        <f>A!E60</f>
        <v>0</v>
      </c>
      <c r="F60">
        <f>A!F60</f>
        <v>0</v>
      </c>
      <c r="G60">
        <f>A!G60</f>
        <v>0</v>
      </c>
      <c r="H60">
        <f>A!H60</f>
        <v>0</v>
      </c>
      <c r="I60">
        <f>A!I60</f>
        <v>0</v>
      </c>
      <c r="J60">
        <f>A!J60</f>
        <v>0</v>
      </c>
      <c r="K60">
        <f>A!K60</f>
        <v>0</v>
      </c>
      <c r="L60">
        <f>A!L60</f>
        <v>0</v>
      </c>
      <c r="M60">
        <f>A!M60</f>
        <v>0</v>
      </c>
      <c r="N60">
        <f>A!N60</f>
        <v>0</v>
      </c>
      <c r="O60">
        <f>A!O60</f>
        <v>0</v>
      </c>
      <c r="P60" s="23" t="str">
        <f>IF(A!P60="","",INDEX(B!$A$1:$BT$2000,MATCH(A!P60,B!$AX$1:$AX$2000,0),D!$B$5))</f>
        <v/>
      </c>
      <c r="Q60">
        <f>A!Q60</f>
        <v>0</v>
      </c>
      <c r="R60">
        <f>A!R60</f>
        <v>0</v>
      </c>
      <c r="S60">
        <f>A!S60</f>
        <v>0</v>
      </c>
      <c r="T60">
        <f>A!T60</f>
        <v>0</v>
      </c>
      <c r="U60">
        <f>A!U60</f>
        <v>0</v>
      </c>
      <c r="V60" s="23">
        <f>IF(A!V60="&lt;",1,A!V60)</f>
        <v>0</v>
      </c>
      <c r="W60">
        <f>A!W60</f>
        <v>0</v>
      </c>
      <c r="X60">
        <f>A!X60</f>
        <v>0</v>
      </c>
      <c r="Y60">
        <f>A!Y60</f>
        <v>0</v>
      </c>
      <c r="Z60" s="23">
        <f t="shared" si="0"/>
        <v>0</v>
      </c>
      <c r="AA60">
        <f>A!Z60</f>
        <v>0</v>
      </c>
      <c r="AB60">
        <f>A!AA60</f>
        <v>0</v>
      </c>
      <c r="AC60">
        <f>A!AB60</f>
        <v>0</v>
      </c>
      <c r="AD60">
        <f>A!AC60</f>
        <v>0</v>
      </c>
      <c r="AE60">
        <f>A!AD60</f>
        <v>0</v>
      </c>
      <c r="AF60">
        <f>A!AE60</f>
        <v>0</v>
      </c>
      <c r="AG60">
        <f>A!AF60</f>
        <v>0</v>
      </c>
      <c r="AH60">
        <f>A!AG60</f>
        <v>0</v>
      </c>
      <c r="AI60">
        <f>A!AH60</f>
        <v>0</v>
      </c>
      <c r="AJ60">
        <f>A!AI60</f>
        <v>0</v>
      </c>
      <c r="AK60">
        <f>A!AJ60</f>
        <v>0</v>
      </c>
      <c r="AL60">
        <f>A!AK60</f>
        <v>0</v>
      </c>
      <c r="AM60">
        <f>A!AL60</f>
        <v>0</v>
      </c>
      <c r="AN60">
        <f>A!AM60</f>
        <v>0</v>
      </c>
      <c r="AO60">
        <f>A!AN60</f>
        <v>0</v>
      </c>
      <c r="AP60">
        <f>A!AO60</f>
        <v>0</v>
      </c>
      <c r="AQ60">
        <f>A!AP60</f>
        <v>0</v>
      </c>
      <c r="AR60">
        <f>A!AQ60</f>
        <v>0</v>
      </c>
      <c r="AS60">
        <f>A!AR60</f>
        <v>0</v>
      </c>
      <c r="AT60">
        <f>A!AS60</f>
        <v>0</v>
      </c>
      <c r="AU60">
        <f>A!AT60</f>
        <v>0</v>
      </c>
      <c r="AV60">
        <f>A!AU60</f>
        <v>0</v>
      </c>
      <c r="AW60" s="23" t="str">
        <f>IF(A!AV60=0,"",A!AV60)</f>
        <v/>
      </c>
      <c r="AX60">
        <f>A!AW60</f>
        <v>0</v>
      </c>
      <c r="AY60">
        <f>A!AX60</f>
        <v>0</v>
      </c>
      <c r="AZ60">
        <f>A!AY60</f>
        <v>0</v>
      </c>
      <c r="BA60">
        <f>A!AZ60</f>
        <v>0</v>
      </c>
      <c r="BB60">
        <f>A!BA60</f>
        <v>0</v>
      </c>
      <c r="BC60">
        <f>A!BB60</f>
        <v>0</v>
      </c>
      <c r="BD60">
        <f>A!BC60</f>
        <v>0</v>
      </c>
      <c r="BE60">
        <f>A!BD60</f>
        <v>0</v>
      </c>
      <c r="BF60">
        <f>A!BE60</f>
        <v>0</v>
      </c>
      <c r="BG60">
        <f>A!BF60</f>
        <v>0</v>
      </c>
      <c r="BH60">
        <f>A!BG60</f>
        <v>0</v>
      </c>
      <c r="BI60">
        <f>A!BH60</f>
        <v>0</v>
      </c>
      <c r="BJ60">
        <f>A!BI60</f>
        <v>0</v>
      </c>
      <c r="BK60">
        <f>A!BJ60</f>
        <v>0</v>
      </c>
      <c r="BL60">
        <f>A!BK60</f>
        <v>0</v>
      </c>
      <c r="BM60">
        <f>A!BL60</f>
        <v>0</v>
      </c>
      <c r="BN60">
        <f>A!BM60</f>
        <v>0</v>
      </c>
      <c r="BO60">
        <f>A!BN60</f>
        <v>0</v>
      </c>
      <c r="BP60">
        <f>A!BO60</f>
        <v>0</v>
      </c>
      <c r="BQ60">
        <f>A!BP60</f>
        <v>0</v>
      </c>
      <c r="BR60">
        <f>A!BQ60</f>
        <v>0</v>
      </c>
      <c r="BS60">
        <f>A!BR60</f>
        <v>0</v>
      </c>
      <c r="BT60">
        <f>A!BS60</f>
        <v>0</v>
      </c>
      <c r="BU60">
        <f>A!BT60</f>
        <v>0</v>
      </c>
      <c r="BV60">
        <f>A!BU60</f>
        <v>0</v>
      </c>
      <c r="BW60">
        <f>A!BV60</f>
        <v>0</v>
      </c>
      <c r="BX60" t="str">
        <f>A!BW60</f>
        <v>_856e72ef-38db-4987-911a-8b7af9ca35c3</v>
      </c>
      <c r="BY60" t="str">
        <f>A!BX60</f>
        <v>856e72ef-38db-4987-911a-8b7af9ca35c3</v>
      </c>
      <c r="BZ60" t="str">
        <f>A!BY60</f>
        <v>SIKB</v>
      </c>
      <c r="CA60" t="str">
        <f>A!BZ60</f>
        <v>MMA01 A01 (0-50) A03 (0-50) A08 (0-50) A09 (0-50)</v>
      </c>
      <c r="CB60">
        <f>A!CA60</f>
        <v>45883</v>
      </c>
      <c r="CC60" t="str">
        <f>A!CB60</f>
        <v>#_6ad1fe39-0ee6-4190-bb8a-80d8ca6a8c10</v>
      </c>
      <c r="CD60" t="str">
        <f>A!CC60</f>
        <v>#_8607fbb4-841a-4268-b168-a9b982c0dbfb</v>
      </c>
      <c r="CE60">
        <f>A!CD60</f>
        <v>0</v>
      </c>
      <c r="CF60" t="str">
        <f>A!CE60</f>
        <v>urn:immetingen:compartiment:id:1</v>
      </c>
      <c r="CG60" t="str">
        <f>A!CF60</f>
        <v>_TI-65798780</v>
      </c>
      <c r="CH60">
        <f>A!CG60</f>
        <v>45881</v>
      </c>
      <c r="CI60" t="str">
        <f>A!CH60</f>
        <v>urn:immetingen:monstertype:id:10</v>
      </c>
      <c r="CJ60" t="str">
        <f>A!CI60</f>
        <v>urn:imsikb0101:Applicaties:id:16</v>
      </c>
      <c r="CK60" t="str">
        <f>A!CJ60</f>
        <v>urn:imsikb0101:DatastroomType:id:1</v>
      </c>
      <c r="CL60">
        <f>A!CK60</f>
        <v>45891</v>
      </c>
      <c r="CM60" t="str">
        <f>A!CL60</f>
        <v>SGS, Rotterdam</v>
      </c>
      <c r="CN60" t="str">
        <f>A!CM60</f>
        <v>LABRESULTAAT SGS</v>
      </c>
      <c r="CO60">
        <f>A!CN60</f>
        <v>45891</v>
      </c>
      <c r="CP60">
        <f>A!CO60</f>
        <v>0</v>
      </c>
      <c r="CQ60">
        <f>A!CO370</f>
        <v>0</v>
      </c>
      <c r="CR60" t="e">
        <f>A!#REF!</f>
        <v>#REF!</v>
      </c>
      <c r="CS60" t="e">
        <f>A!#REF!</f>
        <v>#REF!</v>
      </c>
    </row>
    <row r="61" spans="1:97" x14ac:dyDescent="0.2">
      <c r="A61" t="str">
        <f>A!A61</f>
        <v>LABRESULTAAT</v>
      </c>
      <c r="B61">
        <f>A!B61</f>
        <v>5</v>
      </c>
      <c r="C61">
        <f>A!C61</f>
        <v>0</v>
      </c>
      <c r="D61">
        <f>A!D61</f>
        <v>0</v>
      </c>
      <c r="E61">
        <f>A!E61</f>
        <v>0</v>
      </c>
      <c r="F61">
        <f>A!F61</f>
        <v>0</v>
      </c>
      <c r="G61">
        <f>A!G61</f>
        <v>0</v>
      </c>
      <c r="H61">
        <f>A!H61</f>
        <v>0</v>
      </c>
      <c r="I61">
        <f>A!I61</f>
        <v>0</v>
      </c>
      <c r="J61">
        <f>A!J61</f>
        <v>0</v>
      </c>
      <c r="K61">
        <f>A!K61</f>
        <v>0</v>
      </c>
      <c r="L61">
        <f>A!L61</f>
        <v>0</v>
      </c>
      <c r="M61">
        <f>A!M61</f>
        <v>0</v>
      </c>
      <c r="N61">
        <f>A!N61</f>
        <v>0</v>
      </c>
      <c r="O61">
        <f>A!O61</f>
        <v>0</v>
      </c>
      <c r="P61" s="23" t="str">
        <f>IF(A!P61="","",INDEX(B!$A$1:$BT$2000,MATCH(A!P61,B!$AX$1:$AX$2000,0),D!$B$5))</f>
        <v/>
      </c>
      <c r="Q61">
        <f>A!Q61</f>
        <v>0</v>
      </c>
      <c r="R61">
        <f>A!R61</f>
        <v>0</v>
      </c>
      <c r="S61">
        <f>A!S61</f>
        <v>0</v>
      </c>
      <c r="T61">
        <f>A!T61</f>
        <v>0</v>
      </c>
      <c r="U61">
        <f>A!U61</f>
        <v>0</v>
      </c>
      <c r="V61" s="23">
        <f>IF(A!V61="&lt;",1,A!V61)</f>
        <v>0</v>
      </c>
      <c r="W61">
        <f>A!W61</f>
        <v>0</v>
      </c>
      <c r="X61">
        <f>A!X61</f>
        <v>0</v>
      </c>
      <c r="Y61">
        <f>A!Y61</f>
        <v>0</v>
      </c>
      <c r="Z61" s="23">
        <f t="shared" si="0"/>
        <v>0</v>
      </c>
      <c r="AA61">
        <f>A!Z61</f>
        <v>0</v>
      </c>
      <c r="AB61">
        <f>A!AA61</f>
        <v>0</v>
      </c>
      <c r="AC61">
        <f>A!AB61</f>
        <v>0</v>
      </c>
      <c r="AD61">
        <f>A!AC61</f>
        <v>0</v>
      </c>
      <c r="AE61">
        <f>A!AD61</f>
        <v>0</v>
      </c>
      <c r="AF61">
        <f>A!AE61</f>
        <v>0</v>
      </c>
      <c r="AG61">
        <f>A!AF61</f>
        <v>0</v>
      </c>
      <c r="AH61">
        <f>A!AG61</f>
        <v>0</v>
      </c>
      <c r="AI61">
        <f>A!AH61</f>
        <v>0</v>
      </c>
      <c r="AJ61">
        <f>A!AI61</f>
        <v>0</v>
      </c>
      <c r="AK61">
        <f>A!AJ61</f>
        <v>0</v>
      </c>
      <c r="AL61">
        <f>A!AK61</f>
        <v>0</v>
      </c>
      <c r="AM61">
        <f>A!AL61</f>
        <v>0</v>
      </c>
      <c r="AN61">
        <f>A!AM61</f>
        <v>0</v>
      </c>
      <c r="AO61">
        <f>A!AN61</f>
        <v>0</v>
      </c>
      <c r="AP61">
        <f>A!AO61</f>
        <v>0</v>
      </c>
      <c r="AQ61">
        <f>A!AP61</f>
        <v>0</v>
      </c>
      <c r="AR61">
        <f>A!AQ61</f>
        <v>0</v>
      </c>
      <c r="AS61">
        <f>A!AR61</f>
        <v>0</v>
      </c>
      <c r="AT61">
        <f>A!AS61</f>
        <v>0</v>
      </c>
      <c r="AU61">
        <f>A!AT61</f>
        <v>0</v>
      </c>
      <c r="AV61">
        <f>A!AU61</f>
        <v>0</v>
      </c>
      <c r="AW61" s="23" t="str">
        <f>IF(A!AV61=0,"",A!AV61)</f>
        <v/>
      </c>
      <c r="AX61">
        <f>A!AW61</f>
        <v>0</v>
      </c>
      <c r="AY61">
        <f>A!AX61</f>
        <v>0</v>
      </c>
      <c r="AZ61">
        <f>A!AY61</f>
        <v>0</v>
      </c>
      <c r="BA61">
        <f>A!AZ61</f>
        <v>0</v>
      </c>
      <c r="BB61">
        <f>A!BA61</f>
        <v>0</v>
      </c>
      <c r="BC61">
        <f>A!BB61</f>
        <v>0</v>
      </c>
      <c r="BD61">
        <f>A!BC61</f>
        <v>0</v>
      </c>
      <c r="BE61">
        <f>A!BD61</f>
        <v>0</v>
      </c>
      <c r="BF61">
        <f>A!BE61</f>
        <v>0</v>
      </c>
      <c r="BG61">
        <f>A!BF61</f>
        <v>0</v>
      </c>
      <c r="BH61">
        <f>A!BG61</f>
        <v>0</v>
      </c>
      <c r="BI61">
        <f>A!BH61</f>
        <v>0</v>
      </c>
      <c r="BJ61">
        <f>A!BI61</f>
        <v>0</v>
      </c>
      <c r="BK61">
        <f>A!BJ61</f>
        <v>0</v>
      </c>
      <c r="BL61">
        <f>A!BK61</f>
        <v>0</v>
      </c>
      <c r="BM61">
        <f>A!BL61</f>
        <v>0</v>
      </c>
      <c r="BN61">
        <f>A!BM61</f>
        <v>0</v>
      </c>
      <c r="BO61">
        <f>A!BN61</f>
        <v>0</v>
      </c>
      <c r="BP61">
        <f>A!BO61</f>
        <v>0</v>
      </c>
      <c r="BQ61">
        <f>A!BP61</f>
        <v>0</v>
      </c>
      <c r="BR61">
        <f>A!BQ61</f>
        <v>0</v>
      </c>
      <c r="BS61">
        <f>A!BR61</f>
        <v>0</v>
      </c>
      <c r="BT61">
        <f>A!BS61</f>
        <v>0</v>
      </c>
      <c r="BU61">
        <f>A!BT61</f>
        <v>0</v>
      </c>
      <c r="BV61">
        <f>A!BU61</f>
        <v>0</v>
      </c>
      <c r="BW61">
        <f>A!BV61</f>
        <v>0</v>
      </c>
      <c r="BX61" t="str">
        <f>A!BW61</f>
        <v>_856e72ef-38db-4987-911a-8b7af9ca35c3</v>
      </c>
      <c r="BY61" t="str">
        <f>A!BX61</f>
        <v>856e72ef-38db-4987-911a-8b7af9ca35c3</v>
      </c>
      <c r="BZ61" t="str">
        <f>A!BY61</f>
        <v>SIKB</v>
      </c>
      <c r="CA61" t="str">
        <f>A!BZ61</f>
        <v>MMA01 A01 (0-50) A03 (0-50) A08 (0-50) A09 (0-50)</v>
      </c>
      <c r="CB61">
        <f>A!CA61</f>
        <v>45883</v>
      </c>
      <c r="CC61" t="str">
        <f>A!CB61</f>
        <v>#_6ad1fe39-0ee6-4190-bb8a-80d8ca6a8c10</v>
      </c>
      <c r="CD61" t="str">
        <f>A!CC61</f>
        <v>#_1412652f-7c9f-4356-9a22-879d84382772</v>
      </c>
      <c r="CE61">
        <f>A!CD61</f>
        <v>0</v>
      </c>
      <c r="CF61" t="str">
        <f>A!CE61</f>
        <v>urn:immetingen:compartiment:id:1</v>
      </c>
      <c r="CG61" t="str">
        <f>A!CF61</f>
        <v>_TI-65798780</v>
      </c>
      <c r="CH61">
        <f>A!CG61</f>
        <v>45881</v>
      </c>
      <c r="CI61" t="str">
        <f>A!CH61</f>
        <v>urn:immetingen:monstertype:id:10</v>
      </c>
      <c r="CJ61" t="str">
        <f>A!CI61</f>
        <v>urn:imsikb0101:Applicaties:id:16</v>
      </c>
      <c r="CK61" t="str">
        <f>A!CJ61</f>
        <v>urn:imsikb0101:DatastroomType:id:1</v>
      </c>
      <c r="CL61">
        <f>A!CK61</f>
        <v>45891</v>
      </c>
      <c r="CM61" t="str">
        <f>A!CL61</f>
        <v>SGS, Rotterdam</v>
      </c>
      <c r="CN61" t="str">
        <f>A!CM61</f>
        <v>LABRESULTAAT SGS</v>
      </c>
      <c r="CO61">
        <f>A!CN61</f>
        <v>45891</v>
      </c>
      <c r="CP61">
        <f>A!CO61</f>
        <v>0</v>
      </c>
      <c r="CQ61">
        <f>A!CO371</f>
        <v>0</v>
      </c>
      <c r="CR61" t="e">
        <f>A!#REF!</f>
        <v>#REF!</v>
      </c>
      <c r="CS61" t="e">
        <f>A!#REF!</f>
        <v>#REF!</v>
      </c>
    </row>
    <row r="62" spans="1:97" x14ac:dyDescent="0.2">
      <c r="A62" t="str">
        <f>A!A62</f>
        <v>LABRESULTAAT</v>
      </c>
      <c r="B62">
        <f>A!B62</f>
        <v>5</v>
      </c>
      <c r="C62">
        <f>A!C62</f>
        <v>0</v>
      </c>
      <c r="D62">
        <f>A!D62</f>
        <v>0</v>
      </c>
      <c r="E62">
        <f>A!E62</f>
        <v>0</v>
      </c>
      <c r="F62">
        <f>A!F62</f>
        <v>0</v>
      </c>
      <c r="G62">
        <f>A!G62</f>
        <v>0</v>
      </c>
      <c r="H62">
        <f>A!H62</f>
        <v>0</v>
      </c>
      <c r="I62">
        <f>A!I62</f>
        <v>0</v>
      </c>
      <c r="J62">
        <f>A!J62</f>
        <v>0</v>
      </c>
      <c r="K62">
        <f>A!K62</f>
        <v>0</v>
      </c>
      <c r="L62">
        <f>A!L62</f>
        <v>0</v>
      </c>
      <c r="M62">
        <f>A!M62</f>
        <v>0</v>
      </c>
      <c r="N62">
        <f>A!N62</f>
        <v>0</v>
      </c>
      <c r="O62">
        <f>A!O62</f>
        <v>0</v>
      </c>
      <c r="P62" s="23" t="str">
        <f>IF(A!P62="","",INDEX(B!$A$1:$BT$2000,MATCH(A!P62,B!$AX$1:$AX$2000,0),D!$B$5))</f>
        <v/>
      </c>
      <c r="Q62">
        <f>A!Q62</f>
        <v>0</v>
      </c>
      <c r="R62">
        <f>A!R62</f>
        <v>0</v>
      </c>
      <c r="S62">
        <f>A!S62</f>
        <v>0</v>
      </c>
      <c r="T62">
        <f>A!T62</f>
        <v>0</v>
      </c>
      <c r="U62">
        <f>A!U62</f>
        <v>0</v>
      </c>
      <c r="V62" s="23">
        <f>IF(A!V62="&lt;",1,A!V62)</f>
        <v>0</v>
      </c>
      <c r="W62">
        <f>A!W62</f>
        <v>0</v>
      </c>
      <c r="X62">
        <f>A!X62</f>
        <v>0</v>
      </c>
      <c r="Y62">
        <f>A!Y62</f>
        <v>0</v>
      </c>
      <c r="Z62" s="23">
        <f t="shared" si="0"/>
        <v>0</v>
      </c>
      <c r="AA62">
        <f>A!Z62</f>
        <v>0</v>
      </c>
      <c r="AB62">
        <f>A!AA62</f>
        <v>0</v>
      </c>
      <c r="AC62">
        <f>A!AB62</f>
        <v>0</v>
      </c>
      <c r="AD62">
        <f>A!AC62</f>
        <v>0</v>
      </c>
      <c r="AE62">
        <f>A!AD62</f>
        <v>0</v>
      </c>
      <c r="AF62">
        <f>A!AE62</f>
        <v>0</v>
      </c>
      <c r="AG62">
        <f>A!AF62</f>
        <v>0</v>
      </c>
      <c r="AH62">
        <f>A!AG62</f>
        <v>0</v>
      </c>
      <c r="AI62">
        <f>A!AH62</f>
        <v>0</v>
      </c>
      <c r="AJ62">
        <f>A!AI62</f>
        <v>0</v>
      </c>
      <c r="AK62">
        <f>A!AJ62</f>
        <v>0</v>
      </c>
      <c r="AL62">
        <f>A!AK62</f>
        <v>0</v>
      </c>
      <c r="AM62">
        <f>A!AL62</f>
        <v>0</v>
      </c>
      <c r="AN62">
        <f>A!AM62</f>
        <v>0</v>
      </c>
      <c r="AO62">
        <f>A!AN62</f>
        <v>0</v>
      </c>
      <c r="AP62">
        <f>A!AO62</f>
        <v>0</v>
      </c>
      <c r="AQ62">
        <f>A!AP62</f>
        <v>0</v>
      </c>
      <c r="AR62">
        <f>A!AQ62</f>
        <v>0</v>
      </c>
      <c r="AS62">
        <f>A!AR62</f>
        <v>0</v>
      </c>
      <c r="AT62">
        <f>A!AS62</f>
        <v>0</v>
      </c>
      <c r="AU62">
        <f>A!AT62</f>
        <v>0</v>
      </c>
      <c r="AV62">
        <f>A!AU62</f>
        <v>0</v>
      </c>
      <c r="AW62" s="23" t="str">
        <f>IF(A!AV62=0,"",A!AV62)</f>
        <v/>
      </c>
      <c r="AX62">
        <f>A!AW62</f>
        <v>0</v>
      </c>
      <c r="AY62">
        <f>A!AX62</f>
        <v>0</v>
      </c>
      <c r="AZ62">
        <f>A!AY62</f>
        <v>0</v>
      </c>
      <c r="BA62">
        <f>A!AZ62</f>
        <v>0</v>
      </c>
      <c r="BB62">
        <f>A!BA62</f>
        <v>0</v>
      </c>
      <c r="BC62">
        <f>A!BB62</f>
        <v>0</v>
      </c>
      <c r="BD62">
        <f>A!BC62</f>
        <v>0</v>
      </c>
      <c r="BE62">
        <f>A!BD62</f>
        <v>0</v>
      </c>
      <c r="BF62">
        <f>A!BE62</f>
        <v>0</v>
      </c>
      <c r="BG62">
        <f>A!BF62</f>
        <v>0</v>
      </c>
      <c r="BH62">
        <f>A!BG62</f>
        <v>0</v>
      </c>
      <c r="BI62">
        <f>A!BH62</f>
        <v>0</v>
      </c>
      <c r="BJ62">
        <f>A!BI62</f>
        <v>0</v>
      </c>
      <c r="BK62">
        <f>A!BJ62</f>
        <v>0</v>
      </c>
      <c r="BL62">
        <f>A!BK62</f>
        <v>0</v>
      </c>
      <c r="BM62">
        <f>A!BL62</f>
        <v>0</v>
      </c>
      <c r="BN62">
        <f>A!BM62</f>
        <v>0</v>
      </c>
      <c r="BO62">
        <f>A!BN62</f>
        <v>0</v>
      </c>
      <c r="BP62">
        <f>A!BO62</f>
        <v>0</v>
      </c>
      <c r="BQ62">
        <f>A!BP62</f>
        <v>0</v>
      </c>
      <c r="BR62">
        <f>A!BQ62</f>
        <v>0</v>
      </c>
      <c r="BS62">
        <f>A!BR62</f>
        <v>0</v>
      </c>
      <c r="BT62">
        <f>A!BS62</f>
        <v>0</v>
      </c>
      <c r="BU62">
        <f>A!BT62</f>
        <v>0</v>
      </c>
      <c r="BV62">
        <f>A!BU62</f>
        <v>0</v>
      </c>
      <c r="BW62">
        <f>A!BV62</f>
        <v>0</v>
      </c>
      <c r="BX62" t="str">
        <f>A!BW62</f>
        <v>_856e72ef-38db-4987-911a-8b7af9ca35c3</v>
      </c>
      <c r="BY62" t="str">
        <f>A!BX62</f>
        <v>856e72ef-38db-4987-911a-8b7af9ca35c3</v>
      </c>
      <c r="BZ62" t="str">
        <f>A!BY62</f>
        <v>SIKB</v>
      </c>
      <c r="CA62" t="str">
        <f>A!BZ62</f>
        <v>MMA01 A01 (0-50) A03 (0-50) A08 (0-50) A09 (0-50)</v>
      </c>
      <c r="CB62">
        <f>A!CA62</f>
        <v>45883</v>
      </c>
      <c r="CC62" t="str">
        <f>A!CB62</f>
        <v>#_6ad1fe39-0ee6-4190-bb8a-80d8ca6a8c10</v>
      </c>
      <c r="CD62" t="str">
        <f>A!CC62</f>
        <v>#_af7d3d9c-75fa-4bfb-acf6-5d44918a9ab0</v>
      </c>
      <c r="CE62">
        <f>A!CD62</f>
        <v>0</v>
      </c>
      <c r="CF62" t="str">
        <f>A!CE62</f>
        <v>urn:immetingen:compartiment:id:1</v>
      </c>
      <c r="CG62" t="str">
        <f>A!CF62</f>
        <v>_TI-65798780</v>
      </c>
      <c r="CH62">
        <f>A!CG62</f>
        <v>45881</v>
      </c>
      <c r="CI62" t="str">
        <f>A!CH62</f>
        <v>urn:immetingen:monstertype:id:10</v>
      </c>
      <c r="CJ62" t="str">
        <f>A!CI62</f>
        <v>urn:imsikb0101:Applicaties:id:16</v>
      </c>
      <c r="CK62" t="str">
        <f>A!CJ62</f>
        <v>urn:imsikb0101:DatastroomType:id:1</v>
      </c>
      <c r="CL62">
        <f>A!CK62</f>
        <v>45891</v>
      </c>
      <c r="CM62" t="str">
        <f>A!CL62</f>
        <v>SGS, Rotterdam</v>
      </c>
      <c r="CN62" t="str">
        <f>A!CM62</f>
        <v>LABRESULTAAT SGS</v>
      </c>
      <c r="CO62">
        <f>A!CN62</f>
        <v>45891</v>
      </c>
      <c r="CP62">
        <f>A!CO62</f>
        <v>0</v>
      </c>
      <c r="CQ62">
        <f>A!CO372</f>
        <v>0</v>
      </c>
      <c r="CR62" t="e">
        <f>A!#REF!</f>
        <v>#REF!</v>
      </c>
      <c r="CS62" t="e">
        <f>A!#REF!</f>
        <v>#REF!</v>
      </c>
    </row>
    <row r="63" spans="1:97" x14ac:dyDescent="0.2">
      <c r="A63" t="str">
        <f>A!A63</f>
        <v>LABRESULTAAT</v>
      </c>
      <c r="B63">
        <f>A!B63</f>
        <v>5</v>
      </c>
      <c r="C63">
        <f>A!C63</f>
        <v>0</v>
      </c>
      <c r="D63">
        <f>A!D63</f>
        <v>0</v>
      </c>
      <c r="E63">
        <f>A!E63</f>
        <v>0</v>
      </c>
      <c r="F63">
        <f>A!F63</f>
        <v>0</v>
      </c>
      <c r="G63">
        <f>A!G63</f>
        <v>0</v>
      </c>
      <c r="H63">
        <f>A!H63</f>
        <v>0</v>
      </c>
      <c r="I63">
        <f>A!I63</f>
        <v>0</v>
      </c>
      <c r="J63">
        <f>A!J63</f>
        <v>0</v>
      </c>
      <c r="K63">
        <f>A!K63</f>
        <v>0</v>
      </c>
      <c r="L63">
        <f>A!L63</f>
        <v>0</v>
      </c>
      <c r="M63">
        <f>A!M63</f>
        <v>0</v>
      </c>
      <c r="N63">
        <f>A!N63</f>
        <v>0</v>
      </c>
      <c r="O63">
        <f>A!O63</f>
        <v>0</v>
      </c>
      <c r="P63" s="23" t="str">
        <f>IF(A!P63="","",INDEX(B!$A$1:$BT$2000,MATCH(A!P63,B!$AX$1:$AX$2000,0),D!$B$5))</f>
        <v/>
      </c>
      <c r="Q63">
        <f>A!Q63</f>
        <v>0</v>
      </c>
      <c r="R63">
        <f>A!R63</f>
        <v>0</v>
      </c>
      <c r="S63">
        <f>A!S63</f>
        <v>0</v>
      </c>
      <c r="T63">
        <f>A!T63</f>
        <v>0</v>
      </c>
      <c r="U63">
        <f>A!U63</f>
        <v>0</v>
      </c>
      <c r="V63" s="23">
        <f>IF(A!V63="&lt;",1,A!V63)</f>
        <v>0</v>
      </c>
      <c r="W63">
        <f>A!W63</f>
        <v>0</v>
      </c>
      <c r="X63">
        <f>A!X63</f>
        <v>0</v>
      </c>
      <c r="Y63">
        <f>A!Y63</f>
        <v>0</v>
      </c>
      <c r="Z63" s="23">
        <f t="shared" si="0"/>
        <v>0</v>
      </c>
      <c r="AA63">
        <f>A!Z63</f>
        <v>0</v>
      </c>
      <c r="AB63">
        <f>A!AA63</f>
        <v>0</v>
      </c>
      <c r="AC63">
        <f>A!AB63</f>
        <v>0</v>
      </c>
      <c r="AD63">
        <f>A!AC63</f>
        <v>0</v>
      </c>
      <c r="AE63">
        <f>A!AD63</f>
        <v>0</v>
      </c>
      <c r="AF63">
        <f>A!AE63</f>
        <v>0</v>
      </c>
      <c r="AG63">
        <f>A!AF63</f>
        <v>0</v>
      </c>
      <c r="AH63">
        <f>A!AG63</f>
        <v>0</v>
      </c>
      <c r="AI63">
        <f>A!AH63</f>
        <v>0</v>
      </c>
      <c r="AJ63">
        <f>A!AI63</f>
        <v>0</v>
      </c>
      <c r="AK63">
        <f>A!AJ63</f>
        <v>0</v>
      </c>
      <c r="AL63">
        <f>A!AK63</f>
        <v>0</v>
      </c>
      <c r="AM63">
        <f>A!AL63</f>
        <v>0</v>
      </c>
      <c r="AN63">
        <f>A!AM63</f>
        <v>0</v>
      </c>
      <c r="AO63">
        <f>A!AN63</f>
        <v>0</v>
      </c>
      <c r="AP63">
        <f>A!AO63</f>
        <v>0</v>
      </c>
      <c r="AQ63">
        <f>A!AP63</f>
        <v>0</v>
      </c>
      <c r="AR63">
        <f>A!AQ63</f>
        <v>0</v>
      </c>
      <c r="AS63">
        <f>A!AR63</f>
        <v>0</v>
      </c>
      <c r="AT63">
        <f>A!AS63</f>
        <v>0</v>
      </c>
      <c r="AU63">
        <f>A!AT63</f>
        <v>0</v>
      </c>
      <c r="AV63">
        <f>A!AU63</f>
        <v>0</v>
      </c>
      <c r="AW63" s="23" t="str">
        <f>IF(A!AV63=0,"",A!AV63)</f>
        <v/>
      </c>
      <c r="AX63">
        <f>A!AW63</f>
        <v>0</v>
      </c>
      <c r="AY63">
        <f>A!AX63</f>
        <v>0</v>
      </c>
      <c r="AZ63">
        <f>A!AY63</f>
        <v>0</v>
      </c>
      <c r="BA63">
        <f>A!AZ63</f>
        <v>0</v>
      </c>
      <c r="BB63">
        <f>A!BA63</f>
        <v>0</v>
      </c>
      <c r="BC63">
        <f>A!BB63</f>
        <v>0</v>
      </c>
      <c r="BD63">
        <f>A!BC63</f>
        <v>0</v>
      </c>
      <c r="BE63">
        <f>A!BD63</f>
        <v>0</v>
      </c>
      <c r="BF63">
        <f>A!BE63</f>
        <v>0</v>
      </c>
      <c r="BG63">
        <f>A!BF63</f>
        <v>0</v>
      </c>
      <c r="BH63">
        <f>A!BG63</f>
        <v>0</v>
      </c>
      <c r="BI63">
        <f>A!BH63</f>
        <v>0</v>
      </c>
      <c r="BJ63">
        <f>A!BI63</f>
        <v>0</v>
      </c>
      <c r="BK63">
        <f>A!BJ63</f>
        <v>0</v>
      </c>
      <c r="BL63">
        <f>A!BK63</f>
        <v>0</v>
      </c>
      <c r="BM63">
        <f>A!BL63</f>
        <v>0</v>
      </c>
      <c r="BN63">
        <f>A!BM63</f>
        <v>0</v>
      </c>
      <c r="BO63">
        <f>A!BN63</f>
        <v>0</v>
      </c>
      <c r="BP63">
        <f>A!BO63</f>
        <v>0</v>
      </c>
      <c r="BQ63">
        <f>A!BP63</f>
        <v>0</v>
      </c>
      <c r="BR63">
        <f>A!BQ63</f>
        <v>0</v>
      </c>
      <c r="BS63">
        <f>A!BR63</f>
        <v>0</v>
      </c>
      <c r="BT63">
        <f>A!BS63</f>
        <v>0</v>
      </c>
      <c r="BU63">
        <f>A!BT63</f>
        <v>0</v>
      </c>
      <c r="BV63">
        <f>A!BU63</f>
        <v>0</v>
      </c>
      <c r="BW63">
        <f>A!BV63</f>
        <v>0</v>
      </c>
      <c r="BX63" t="str">
        <f>A!BW63</f>
        <v>_856e72ef-38db-4987-911a-8b7af9ca35c3</v>
      </c>
      <c r="BY63" t="str">
        <f>A!BX63</f>
        <v>856e72ef-38db-4987-911a-8b7af9ca35c3</v>
      </c>
      <c r="BZ63" t="str">
        <f>A!BY63</f>
        <v>SIKB</v>
      </c>
      <c r="CA63" t="str">
        <f>A!BZ63</f>
        <v>MMA01 A01 (0-50) A03 (0-50) A08 (0-50) A09 (0-50)</v>
      </c>
      <c r="CB63">
        <f>A!CA63</f>
        <v>45883</v>
      </c>
      <c r="CC63" t="str">
        <f>A!CB63</f>
        <v>#_6ad1fe39-0ee6-4190-bb8a-80d8ca6a8c10</v>
      </c>
      <c r="CD63" t="str">
        <f>A!CC63</f>
        <v>#_145cdd17-931c-4127-a91e-1e79b35bdf61</v>
      </c>
      <c r="CE63">
        <f>A!CD63</f>
        <v>0</v>
      </c>
      <c r="CF63" t="str">
        <f>A!CE63</f>
        <v>urn:immetingen:compartiment:id:1</v>
      </c>
      <c r="CG63" t="str">
        <f>A!CF63</f>
        <v>_TI-65798780</v>
      </c>
      <c r="CH63">
        <f>A!CG63</f>
        <v>45881</v>
      </c>
      <c r="CI63" t="str">
        <f>A!CH63</f>
        <v>urn:immetingen:monstertype:id:10</v>
      </c>
      <c r="CJ63" t="str">
        <f>A!CI63</f>
        <v>urn:imsikb0101:Applicaties:id:16</v>
      </c>
      <c r="CK63" t="str">
        <f>A!CJ63</f>
        <v>urn:imsikb0101:DatastroomType:id:1</v>
      </c>
      <c r="CL63">
        <f>A!CK63</f>
        <v>45891</v>
      </c>
      <c r="CM63" t="str">
        <f>A!CL63</f>
        <v>SGS, Rotterdam</v>
      </c>
      <c r="CN63" t="str">
        <f>A!CM63</f>
        <v>LABRESULTAAT SGS</v>
      </c>
      <c r="CO63">
        <f>A!CN63</f>
        <v>45891</v>
      </c>
      <c r="CP63">
        <f>A!CO63</f>
        <v>0</v>
      </c>
      <c r="CQ63">
        <f>A!CO373</f>
        <v>0</v>
      </c>
      <c r="CR63" t="e">
        <f>A!#REF!</f>
        <v>#REF!</v>
      </c>
      <c r="CS63" t="e">
        <f>A!#REF!</f>
        <v>#REF!</v>
      </c>
    </row>
    <row r="64" spans="1:97" x14ac:dyDescent="0.2">
      <c r="A64" t="str">
        <f>A!A64</f>
        <v>LABRESULTAAT</v>
      </c>
      <c r="B64">
        <f>A!B64</f>
        <v>5</v>
      </c>
      <c r="C64">
        <f>A!C64</f>
        <v>0</v>
      </c>
      <c r="D64">
        <f>A!D64</f>
        <v>0</v>
      </c>
      <c r="E64">
        <f>A!E64</f>
        <v>0</v>
      </c>
      <c r="F64">
        <f>A!F64</f>
        <v>0</v>
      </c>
      <c r="G64">
        <f>A!G64</f>
        <v>0</v>
      </c>
      <c r="H64">
        <f>A!H64</f>
        <v>0</v>
      </c>
      <c r="I64">
        <f>A!I64</f>
        <v>0</v>
      </c>
      <c r="J64">
        <f>A!J64</f>
        <v>0</v>
      </c>
      <c r="K64">
        <f>A!K64</f>
        <v>0</v>
      </c>
      <c r="L64">
        <f>A!L64</f>
        <v>0</v>
      </c>
      <c r="M64">
        <f>A!M64</f>
        <v>0</v>
      </c>
      <c r="N64">
        <f>A!N64</f>
        <v>0</v>
      </c>
      <c r="O64">
        <f>A!O64</f>
        <v>0</v>
      </c>
      <c r="P64" s="23" t="str">
        <f>IF(A!P64="","",INDEX(B!$A$1:$BT$2000,MATCH(A!P64,B!$AX$1:$AX$2000,0),D!$B$5))</f>
        <v/>
      </c>
      <c r="Q64">
        <f>A!Q64</f>
        <v>0</v>
      </c>
      <c r="R64">
        <f>A!R64</f>
        <v>0</v>
      </c>
      <c r="S64">
        <f>A!S64</f>
        <v>0</v>
      </c>
      <c r="T64">
        <f>A!T64</f>
        <v>0</v>
      </c>
      <c r="U64">
        <f>A!U64</f>
        <v>0</v>
      </c>
      <c r="V64" s="23">
        <f>IF(A!V64="&lt;",1,A!V64)</f>
        <v>0</v>
      </c>
      <c r="W64">
        <f>A!W64</f>
        <v>0</v>
      </c>
      <c r="X64">
        <f>A!X64</f>
        <v>0</v>
      </c>
      <c r="Y64">
        <f>A!Y64</f>
        <v>0</v>
      </c>
      <c r="Z64" s="23">
        <f t="shared" si="0"/>
        <v>0</v>
      </c>
      <c r="AA64">
        <f>A!Z64</f>
        <v>0</v>
      </c>
      <c r="AB64">
        <f>A!AA64</f>
        <v>0</v>
      </c>
      <c r="AC64">
        <f>A!AB64</f>
        <v>0</v>
      </c>
      <c r="AD64">
        <f>A!AC64</f>
        <v>0</v>
      </c>
      <c r="AE64">
        <f>A!AD64</f>
        <v>0</v>
      </c>
      <c r="AF64">
        <f>A!AE64</f>
        <v>0</v>
      </c>
      <c r="AG64">
        <f>A!AF64</f>
        <v>0</v>
      </c>
      <c r="AH64">
        <f>A!AG64</f>
        <v>0</v>
      </c>
      <c r="AI64">
        <f>A!AH64</f>
        <v>0</v>
      </c>
      <c r="AJ64">
        <f>A!AI64</f>
        <v>0</v>
      </c>
      <c r="AK64">
        <f>A!AJ64</f>
        <v>0</v>
      </c>
      <c r="AL64">
        <f>A!AK64</f>
        <v>0</v>
      </c>
      <c r="AM64">
        <f>A!AL64</f>
        <v>0</v>
      </c>
      <c r="AN64">
        <f>A!AM64</f>
        <v>0</v>
      </c>
      <c r="AO64">
        <f>A!AN64</f>
        <v>0</v>
      </c>
      <c r="AP64">
        <f>A!AO64</f>
        <v>0</v>
      </c>
      <c r="AQ64">
        <f>A!AP64</f>
        <v>0</v>
      </c>
      <c r="AR64">
        <f>A!AQ64</f>
        <v>0</v>
      </c>
      <c r="AS64">
        <f>A!AR64</f>
        <v>0</v>
      </c>
      <c r="AT64">
        <f>A!AS64</f>
        <v>0</v>
      </c>
      <c r="AU64">
        <f>A!AT64</f>
        <v>0</v>
      </c>
      <c r="AV64">
        <f>A!AU64</f>
        <v>0</v>
      </c>
      <c r="AW64" s="23" t="str">
        <f>IF(A!AV64=0,"",A!AV64)</f>
        <v/>
      </c>
      <c r="AX64">
        <f>A!AW64</f>
        <v>0</v>
      </c>
      <c r="AY64">
        <f>A!AX64</f>
        <v>0</v>
      </c>
      <c r="AZ64">
        <f>A!AY64</f>
        <v>0</v>
      </c>
      <c r="BA64">
        <f>A!AZ64</f>
        <v>0</v>
      </c>
      <c r="BB64">
        <f>A!BA64</f>
        <v>0</v>
      </c>
      <c r="BC64">
        <f>A!BB64</f>
        <v>0</v>
      </c>
      <c r="BD64">
        <f>A!BC64</f>
        <v>0</v>
      </c>
      <c r="BE64">
        <f>A!BD64</f>
        <v>0</v>
      </c>
      <c r="BF64">
        <f>A!BE64</f>
        <v>0</v>
      </c>
      <c r="BG64">
        <f>A!BF64</f>
        <v>0</v>
      </c>
      <c r="BH64">
        <f>A!BG64</f>
        <v>0</v>
      </c>
      <c r="BI64">
        <f>A!BH64</f>
        <v>0</v>
      </c>
      <c r="BJ64">
        <f>A!BI64</f>
        <v>0</v>
      </c>
      <c r="BK64">
        <f>A!BJ64</f>
        <v>0</v>
      </c>
      <c r="BL64">
        <f>A!BK64</f>
        <v>0</v>
      </c>
      <c r="BM64">
        <f>A!BL64</f>
        <v>0</v>
      </c>
      <c r="BN64">
        <f>A!BM64</f>
        <v>0</v>
      </c>
      <c r="BO64">
        <f>A!BN64</f>
        <v>0</v>
      </c>
      <c r="BP64">
        <f>A!BO64</f>
        <v>0</v>
      </c>
      <c r="BQ64">
        <f>A!BP64</f>
        <v>0</v>
      </c>
      <c r="BR64">
        <f>A!BQ64</f>
        <v>0</v>
      </c>
      <c r="BS64">
        <f>A!BR64</f>
        <v>0</v>
      </c>
      <c r="BT64">
        <f>A!BS64</f>
        <v>0</v>
      </c>
      <c r="BU64">
        <f>A!BT64</f>
        <v>0</v>
      </c>
      <c r="BV64">
        <f>A!BU64</f>
        <v>0</v>
      </c>
      <c r="BW64">
        <f>A!BV64</f>
        <v>0</v>
      </c>
      <c r="BX64" t="str">
        <f>A!BW64</f>
        <v>_856e72ef-38db-4987-911a-8b7af9ca35c3</v>
      </c>
      <c r="BY64" t="str">
        <f>A!BX64</f>
        <v>856e72ef-38db-4987-911a-8b7af9ca35c3</v>
      </c>
      <c r="BZ64" t="str">
        <f>A!BY64</f>
        <v>SIKB</v>
      </c>
      <c r="CA64" t="str">
        <f>A!BZ64</f>
        <v>MMA01 A01 (0-50) A03 (0-50) A08 (0-50) A09 (0-50)</v>
      </c>
      <c r="CB64">
        <f>A!CA64</f>
        <v>45883</v>
      </c>
      <c r="CC64" t="str">
        <f>A!CB64</f>
        <v>#_6ad1fe39-0ee6-4190-bb8a-80d8ca6a8c10</v>
      </c>
      <c r="CD64" t="str">
        <f>A!CC64</f>
        <v>#_5d567606-8e53-4f0a-9ffe-8e7cf0e75642</v>
      </c>
      <c r="CE64">
        <f>A!CD64</f>
        <v>0</v>
      </c>
      <c r="CF64" t="str">
        <f>A!CE64</f>
        <v>urn:immetingen:compartiment:id:1</v>
      </c>
      <c r="CG64" t="str">
        <f>A!CF64</f>
        <v>_TI-65798780</v>
      </c>
      <c r="CH64">
        <f>A!CG64</f>
        <v>45881</v>
      </c>
      <c r="CI64" t="str">
        <f>A!CH64</f>
        <v>urn:immetingen:monstertype:id:10</v>
      </c>
      <c r="CJ64" t="str">
        <f>A!CI64</f>
        <v>urn:imsikb0101:Applicaties:id:16</v>
      </c>
      <c r="CK64" t="str">
        <f>A!CJ64</f>
        <v>urn:imsikb0101:DatastroomType:id:1</v>
      </c>
      <c r="CL64">
        <f>A!CK64</f>
        <v>45891</v>
      </c>
      <c r="CM64" t="str">
        <f>A!CL64</f>
        <v>SGS, Rotterdam</v>
      </c>
      <c r="CN64" t="str">
        <f>A!CM64</f>
        <v>LABRESULTAAT SGS</v>
      </c>
      <c r="CO64">
        <f>A!CN64</f>
        <v>45891</v>
      </c>
      <c r="CP64">
        <f>A!CO64</f>
        <v>0</v>
      </c>
      <c r="CQ64">
        <f>A!CO374</f>
        <v>0</v>
      </c>
      <c r="CR64" t="e">
        <f>A!#REF!</f>
        <v>#REF!</v>
      </c>
      <c r="CS64" t="e">
        <f>A!#REF!</f>
        <v>#REF!</v>
      </c>
    </row>
    <row r="65" spans="1:97" x14ac:dyDescent="0.2">
      <c r="A65" t="str">
        <f>A!A65</f>
        <v>LABRESULTAAT</v>
      </c>
      <c r="B65">
        <f>A!B65</f>
        <v>5</v>
      </c>
      <c r="C65">
        <f>A!C65</f>
        <v>0</v>
      </c>
      <c r="D65">
        <f>A!D65</f>
        <v>0</v>
      </c>
      <c r="E65">
        <f>A!E65</f>
        <v>0</v>
      </c>
      <c r="F65">
        <f>A!F65</f>
        <v>0</v>
      </c>
      <c r="G65">
        <f>A!G65</f>
        <v>0</v>
      </c>
      <c r="H65">
        <f>A!H65</f>
        <v>0</v>
      </c>
      <c r="I65">
        <f>A!I65</f>
        <v>0</v>
      </c>
      <c r="J65">
        <f>A!J65</f>
        <v>0</v>
      </c>
      <c r="K65">
        <f>A!K65</f>
        <v>0</v>
      </c>
      <c r="L65">
        <f>A!L65</f>
        <v>0</v>
      </c>
      <c r="M65">
        <f>A!M65</f>
        <v>0</v>
      </c>
      <c r="N65">
        <f>A!N65</f>
        <v>0</v>
      </c>
      <c r="O65">
        <f>A!O65</f>
        <v>0</v>
      </c>
      <c r="P65" s="23" t="str">
        <f>IF(A!P65="","",INDEX(B!$A$1:$BT$2000,MATCH(A!P65,B!$AX$1:$AX$2000,0),D!$B$5))</f>
        <v/>
      </c>
      <c r="Q65">
        <f>A!Q65</f>
        <v>0</v>
      </c>
      <c r="R65">
        <f>A!R65</f>
        <v>0</v>
      </c>
      <c r="S65">
        <f>A!S65</f>
        <v>0</v>
      </c>
      <c r="T65">
        <f>A!T65</f>
        <v>0</v>
      </c>
      <c r="U65">
        <f>A!U65</f>
        <v>0</v>
      </c>
      <c r="V65" s="23">
        <f>IF(A!V65="&lt;",1,A!V65)</f>
        <v>0</v>
      </c>
      <c r="W65">
        <f>A!W65</f>
        <v>0</v>
      </c>
      <c r="X65">
        <f>A!X65</f>
        <v>0</v>
      </c>
      <c r="Y65">
        <f>A!Y65</f>
        <v>0</v>
      </c>
      <c r="Z65" s="23">
        <f t="shared" si="0"/>
        <v>0</v>
      </c>
      <c r="AA65">
        <f>A!Z65</f>
        <v>0</v>
      </c>
      <c r="AB65">
        <f>A!AA65</f>
        <v>0</v>
      </c>
      <c r="AC65">
        <f>A!AB65</f>
        <v>0</v>
      </c>
      <c r="AD65">
        <f>A!AC65</f>
        <v>0</v>
      </c>
      <c r="AE65">
        <f>A!AD65</f>
        <v>0</v>
      </c>
      <c r="AF65">
        <f>A!AE65</f>
        <v>0</v>
      </c>
      <c r="AG65">
        <f>A!AF65</f>
        <v>0</v>
      </c>
      <c r="AH65">
        <f>A!AG65</f>
        <v>0</v>
      </c>
      <c r="AI65">
        <f>A!AH65</f>
        <v>0</v>
      </c>
      <c r="AJ65">
        <f>A!AI65</f>
        <v>0</v>
      </c>
      <c r="AK65">
        <f>A!AJ65</f>
        <v>0</v>
      </c>
      <c r="AL65">
        <f>A!AK65</f>
        <v>0</v>
      </c>
      <c r="AM65">
        <f>A!AL65</f>
        <v>0</v>
      </c>
      <c r="AN65">
        <f>A!AM65</f>
        <v>0</v>
      </c>
      <c r="AO65">
        <f>A!AN65</f>
        <v>0</v>
      </c>
      <c r="AP65">
        <f>A!AO65</f>
        <v>0</v>
      </c>
      <c r="AQ65">
        <f>A!AP65</f>
        <v>0</v>
      </c>
      <c r="AR65">
        <f>A!AQ65</f>
        <v>0</v>
      </c>
      <c r="AS65">
        <f>A!AR65</f>
        <v>0</v>
      </c>
      <c r="AT65">
        <f>A!AS65</f>
        <v>0</v>
      </c>
      <c r="AU65">
        <f>A!AT65</f>
        <v>0</v>
      </c>
      <c r="AV65">
        <f>A!AU65</f>
        <v>0</v>
      </c>
      <c r="AW65" s="23" t="str">
        <f>IF(A!AV65=0,"",A!AV65)</f>
        <v/>
      </c>
      <c r="AX65">
        <f>A!AW65</f>
        <v>0</v>
      </c>
      <c r="AY65">
        <f>A!AX65</f>
        <v>0</v>
      </c>
      <c r="AZ65">
        <f>A!AY65</f>
        <v>0</v>
      </c>
      <c r="BA65">
        <f>A!AZ65</f>
        <v>0</v>
      </c>
      <c r="BB65">
        <f>A!BA65</f>
        <v>0</v>
      </c>
      <c r="BC65">
        <f>A!BB65</f>
        <v>0</v>
      </c>
      <c r="BD65">
        <f>A!BC65</f>
        <v>0</v>
      </c>
      <c r="BE65">
        <f>A!BD65</f>
        <v>0</v>
      </c>
      <c r="BF65">
        <f>A!BE65</f>
        <v>0</v>
      </c>
      <c r="BG65">
        <f>A!BF65</f>
        <v>0</v>
      </c>
      <c r="BH65">
        <f>A!BG65</f>
        <v>0</v>
      </c>
      <c r="BI65">
        <f>A!BH65</f>
        <v>0</v>
      </c>
      <c r="BJ65">
        <f>A!BI65</f>
        <v>0</v>
      </c>
      <c r="BK65">
        <f>A!BJ65</f>
        <v>0</v>
      </c>
      <c r="BL65">
        <f>A!BK65</f>
        <v>0</v>
      </c>
      <c r="BM65">
        <f>A!BL65</f>
        <v>0</v>
      </c>
      <c r="BN65">
        <f>A!BM65</f>
        <v>0</v>
      </c>
      <c r="BO65">
        <f>A!BN65</f>
        <v>0</v>
      </c>
      <c r="BP65">
        <f>A!BO65</f>
        <v>0</v>
      </c>
      <c r="BQ65">
        <f>A!BP65</f>
        <v>0</v>
      </c>
      <c r="BR65">
        <f>A!BQ65</f>
        <v>0</v>
      </c>
      <c r="BS65">
        <f>A!BR65</f>
        <v>0</v>
      </c>
      <c r="BT65">
        <f>A!BS65</f>
        <v>0</v>
      </c>
      <c r="BU65">
        <f>A!BT65</f>
        <v>0</v>
      </c>
      <c r="BV65">
        <f>A!BU65</f>
        <v>0</v>
      </c>
      <c r="BW65">
        <f>A!BV65</f>
        <v>0</v>
      </c>
      <c r="BX65" t="str">
        <f>A!BW65</f>
        <v>_856e72ef-38db-4987-911a-8b7af9ca35c3</v>
      </c>
      <c r="BY65" t="str">
        <f>A!BX65</f>
        <v>856e72ef-38db-4987-911a-8b7af9ca35c3</v>
      </c>
      <c r="BZ65" t="str">
        <f>A!BY65</f>
        <v>SIKB</v>
      </c>
      <c r="CA65" t="str">
        <f>A!BZ65</f>
        <v>MMA01 A01 (0-50) A03 (0-50) A08 (0-50) A09 (0-50)</v>
      </c>
      <c r="CB65">
        <f>A!CA65</f>
        <v>45883</v>
      </c>
      <c r="CC65" t="str">
        <f>A!CB65</f>
        <v>#_6ad1fe39-0ee6-4190-bb8a-80d8ca6a8c10</v>
      </c>
      <c r="CD65" t="str">
        <f>A!CC65</f>
        <v>#_4b45f7f3-04ba-461b-82f4-7edc00913ad9</v>
      </c>
      <c r="CE65">
        <f>A!CD65</f>
        <v>0</v>
      </c>
      <c r="CF65" t="str">
        <f>A!CE65</f>
        <v>urn:immetingen:compartiment:id:1</v>
      </c>
      <c r="CG65" t="str">
        <f>A!CF65</f>
        <v>_TI-65798780</v>
      </c>
      <c r="CH65">
        <f>A!CG65</f>
        <v>45881</v>
      </c>
      <c r="CI65" t="str">
        <f>A!CH65</f>
        <v>urn:immetingen:monstertype:id:10</v>
      </c>
      <c r="CJ65" t="str">
        <f>A!CI65</f>
        <v>urn:imsikb0101:Applicaties:id:16</v>
      </c>
      <c r="CK65" t="str">
        <f>A!CJ65</f>
        <v>urn:imsikb0101:DatastroomType:id:1</v>
      </c>
      <c r="CL65">
        <f>A!CK65</f>
        <v>45891</v>
      </c>
      <c r="CM65" t="str">
        <f>A!CL65</f>
        <v>SGS, Rotterdam</v>
      </c>
      <c r="CN65" t="str">
        <f>A!CM65</f>
        <v>LABRESULTAAT SGS</v>
      </c>
      <c r="CO65">
        <f>A!CN65</f>
        <v>45891</v>
      </c>
      <c r="CP65">
        <f>A!CO65</f>
        <v>0</v>
      </c>
      <c r="CQ65">
        <f>A!CO375</f>
        <v>0</v>
      </c>
      <c r="CR65" t="e">
        <f>A!#REF!</f>
        <v>#REF!</v>
      </c>
      <c r="CS65" t="e">
        <f>A!#REF!</f>
        <v>#REF!</v>
      </c>
    </row>
    <row r="66" spans="1:97" x14ac:dyDescent="0.2">
      <c r="A66" t="str">
        <f>A!A66</f>
        <v>LABRESULTAAT</v>
      </c>
      <c r="B66">
        <f>A!B66</f>
        <v>5</v>
      </c>
      <c r="C66">
        <f>A!C66</f>
        <v>0</v>
      </c>
      <c r="D66">
        <f>A!D66</f>
        <v>0</v>
      </c>
      <c r="E66">
        <f>A!E66</f>
        <v>0</v>
      </c>
      <c r="F66">
        <f>A!F66</f>
        <v>0</v>
      </c>
      <c r="G66">
        <f>A!G66</f>
        <v>0</v>
      </c>
      <c r="H66">
        <f>A!H66</f>
        <v>0</v>
      </c>
      <c r="I66">
        <f>A!I66</f>
        <v>0</v>
      </c>
      <c r="J66">
        <f>A!J66</f>
        <v>0</v>
      </c>
      <c r="K66">
        <f>A!K66</f>
        <v>0</v>
      </c>
      <c r="L66">
        <f>A!L66</f>
        <v>0</v>
      </c>
      <c r="M66">
        <f>A!M66</f>
        <v>0</v>
      </c>
      <c r="N66">
        <f>A!N66</f>
        <v>0</v>
      </c>
      <c r="O66">
        <f>A!O66</f>
        <v>0</v>
      </c>
      <c r="P66" s="23" t="str">
        <f>IF(A!P66="","",INDEX(B!$A$1:$BT$2000,MATCH(A!P66,B!$AX$1:$AX$2000,0),D!$B$5))</f>
        <v/>
      </c>
      <c r="Q66">
        <f>A!Q66</f>
        <v>0</v>
      </c>
      <c r="R66">
        <f>A!R66</f>
        <v>0</v>
      </c>
      <c r="S66">
        <f>A!S66</f>
        <v>0</v>
      </c>
      <c r="T66">
        <f>A!T66</f>
        <v>0</v>
      </c>
      <c r="U66">
        <f>A!U66</f>
        <v>0</v>
      </c>
      <c r="V66" s="23">
        <f>IF(A!V66="&lt;",1,A!V66)</f>
        <v>0</v>
      </c>
      <c r="W66">
        <f>A!W66</f>
        <v>0</v>
      </c>
      <c r="X66">
        <f>A!X66</f>
        <v>0</v>
      </c>
      <c r="Y66">
        <f>A!Y66</f>
        <v>0</v>
      </c>
      <c r="Z66" s="23">
        <f t="shared" si="0"/>
        <v>0</v>
      </c>
      <c r="AA66">
        <f>A!Z66</f>
        <v>0</v>
      </c>
      <c r="AB66">
        <f>A!AA66</f>
        <v>0</v>
      </c>
      <c r="AC66">
        <f>A!AB66</f>
        <v>0</v>
      </c>
      <c r="AD66">
        <f>A!AC66</f>
        <v>0</v>
      </c>
      <c r="AE66">
        <f>A!AD66</f>
        <v>0</v>
      </c>
      <c r="AF66">
        <f>A!AE66</f>
        <v>0</v>
      </c>
      <c r="AG66">
        <f>A!AF66</f>
        <v>0</v>
      </c>
      <c r="AH66">
        <f>A!AG66</f>
        <v>0</v>
      </c>
      <c r="AI66">
        <f>A!AH66</f>
        <v>0</v>
      </c>
      <c r="AJ66">
        <f>A!AI66</f>
        <v>0</v>
      </c>
      <c r="AK66">
        <f>A!AJ66</f>
        <v>0</v>
      </c>
      <c r="AL66">
        <f>A!AK66</f>
        <v>0</v>
      </c>
      <c r="AM66">
        <f>A!AL66</f>
        <v>0</v>
      </c>
      <c r="AN66">
        <f>A!AM66</f>
        <v>0</v>
      </c>
      <c r="AO66">
        <f>A!AN66</f>
        <v>0</v>
      </c>
      <c r="AP66">
        <f>A!AO66</f>
        <v>0</v>
      </c>
      <c r="AQ66">
        <f>A!AP66</f>
        <v>0</v>
      </c>
      <c r="AR66">
        <f>A!AQ66</f>
        <v>0</v>
      </c>
      <c r="AS66">
        <f>A!AR66</f>
        <v>0</v>
      </c>
      <c r="AT66">
        <f>A!AS66</f>
        <v>0</v>
      </c>
      <c r="AU66">
        <f>A!AT66</f>
        <v>0</v>
      </c>
      <c r="AV66">
        <f>A!AU66</f>
        <v>0</v>
      </c>
      <c r="AW66" s="23" t="str">
        <f>IF(A!AV66=0,"",A!AV66)</f>
        <v/>
      </c>
      <c r="AX66">
        <f>A!AW66</f>
        <v>0</v>
      </c>
      <c r="AY66">
        <f>A!AX66</f>
        <v>0</v>
      </c>
      <c r="AZ66">
        <f>A!AY66</f>
        <v>0</v>
      </c>
      <c r="BA66">
        <f>A!AZ66</f>
        <v>0</v>
      </c>
      <c r="BB66">
        <f>A!BA66</f>
        <v>0</v>
      </c>
      <c r="BC66">
        <f>A!BB66</f>
        <v>0</v>
      </c>
      <c r="BD66">
        <f>A!BC66</f>
        <v>0</v>
      </c>
      <c r="BE66">
        <f>A!BD66</f>
        <v>0</v>
      </c>
      <c r="BF66">
        <f>A!BE66</f>
        <v>0</v>
      </c>
      <c r="BG66">
        <f>A!BF66</f>
        <v>0</v>
      </c>
      <c r="BH66">
        <f>A!BG66</f>
        <v>0</v>
      </c>
      <c r="BI66">
        <f>A!BH66</f>
        <v>0</v>
      </c>
      <c r="BJ66">
        <f>A!BI66</f>
        <v>0</v>
      </c>
      <c r="BK66">
        <f>A!BJ66</f>
        <v>0</v>
      </c>
      <c r="BL66">
        <f>A!BK66</f>
        <v>0</v>
      </c>
      <c r="BM66">
        <f>A!BL66</f>
        <v>0</v>
      </c>
      <c r="BN66">
        <f>A!BM66</f>
        <v>0</v>
      </c>
      <c r="BO66">
        <f>A!BN66</f>
        <v>0</v>
      </c>
      <c r="BP66">
        <f>A!BO66</f>
        <v>0</v>
      </c>
      <c r="BQ66">
        <f>A!BP66</f>
        <v>0</v>
      </c>
      <c r="BR66">
        <f>A!BQ66</f>
        <v>0</v>
      </c>
      <c r="BS66">
        <f>A!BR66</f>
        <v>0</v>
      </c>
      <c r="BT66">
        <f>A!BS66</f>
        <v>0</v>
      </c>
      <c r="BU66">
        <f>A!BT66</f>
        <v>0</v>
      </c>
      <c r="BV66">
        <f>A!BU66</f>
        <v>0</v>
      </c>
      <c r="BW66">
        <f>A!BV66</f>
        <v>0</v>
      </c>
      <c r="BX66" t="str">
        <f>A!BW66</f>
        <v>_856e72ef-38db-4987-911a-8b7af9ca35c3</v>
      </c>
      <c r="BY66" t="str">
        <f>A!BX66</f>
        <v>856e72ef-38db-4987-911a-8b7af9ca35c3</v>
      </c>
      <c r="BZ66" t="str">
        <f>A!BY66</f>
        <v>SIKB</v>
      </c>
      <c r="CA66" t="str">
        <f>A!BZ66</f>
        <v>MMA01 A01 (0-50) A03 (0-50) A08 (0-50) A09 (0-50)</v>
      </c>
      <c r="CB66">
        <f>A!CA66</f>
        <v>45883</v>
      </c>
      <c r="CC66" t="str">
        <f>A!CB66</f>
        <v>#_6ad1fe39-0ee6-4190-bb8a-80d8ca6a8c10</v>
      </c>
      <c r="CD66" t="str">
        <f>A!CC66</f>
        <v>#_a638e2f4-fdbb-477e-a356-b2ae84adbf8d</v>
      </c>
      <c r="CE66">
        <f>A!CD66</f>
        <v>0</v>
      </c>
      <c r="CF66" t="str">
        <f>A!CE66</f>
        <v>urn:immetingen:compartiment:id:1</v>
      </c>
      <c r="CG66" t="str">
        <f>A!CF66</f>
        <v>_TI-65798780</v>
      </c>
      <c r="CH66">
        <f>A!CG66</f>
        <v>45881</v>
      </c>
      <c r="CI66" t="str">
        <f>A!CH66</f>
        <v>urn:immetingen:monstertype:id:10</v>
      </c>
      <c r="CJ66" t="str">
        <f>A!CI66</f>
        <v>urn:imsikb0101:Applicaties:id:16</v>
      </c>
      <c r="CK66" t="str">
        <f>A!CJ66</f>
        <v>urn:imsikb0101:DatastroomType:id:1</v>
      </c>
      <c r="CL66">
        <f>A!CK66</f>
        <v>45891</v>
      </c>
      <c r="CM66" t="str">
        <f>A!CL66</f>
        <v>SGS, Rotterdam</v>
      </c>
      <c r="CN66" t="str">
        <f>A!CM66</f>
        <v>LABRESULTAAT SGS</v>
      </c>
      <c r="CO66">
        <f>A!CN66</f>
        <v>45891</v>
      </c>
      <c r="CP66">
        <f>A!CO66</f>
        <v>0</v>
      </c>
      <c r="CQ66">
        <f>A!CO376</f>
        <v>0</v>
      </c>
      <c r="CR66" t="e">
        <f>A!#REF!</f>
        <v>#REF!</v>
      </c>
      <c r="CS66" t="e">
        <f>A!#REF!</f>
        <v>#REF!</v>
      </c>
    </row>
    <row r="67" spans="1:97" x14ac:dyDescent="0.2">
      <c r="A67" t="str">
        <f>A!A67</f>
        <v>LABRESULTAAT</v>
      </c>
      <c r="B67">
        <f>A!B67</f>
        <v>5</v>
      </c>
      <c r="C67">
        <f>A!C67</f>
        <v>0</v>
      </c>
      <c r="D67">
        <f>A!D67</f>
        <v>0</v>
      </c>
      <c r="E67">
        <f>A!E67</f>
        <v>0</v>
      </c>
      <c r="F67">
        <f>A!F67</f>
        <v>0</v>
      </c>
      <c r="G67">
        <f>A!G67</f>
        <v>0</v>
      </c>
      <c r="H67">
        <f>A!H67</f>
        <v>0</v>
      </c>
      <c r="I67">
        <f>A!I67</f>
        <v>0</v>
      </c>
      <c r="J67">
        <f>A!J67</f>
        <v>0</v>
      </c>
      <c r="K67">
        <f>A!K67</f>
        <v>0</v>
      </c>
      <c r="L67">
        <f>A!L67</f>
        <v>0</v>
      </c>
      <c r="M67">
        <f>A!M67</f>
        <v>0</v>
      </c>
      <c r="N67">
        <f>A!N67</f>
        <v>0</v>
      </c>
      <c r="O67">
        <f>A!O67</f>
        <v>0</v>
      </c>
      <c r="P67" s="23" t="str">
        <f>IF(A!P67="","",INDEX(B!$A$1:$BT$2000,MATCH(A!P67,B!$AX$1:$AX$2000,0),D!$B$5))</f>
        <v/>
      </c>
      <c r="Q67">
        <f>A!Q67</f>
        <v>0</v>
      </c>
      <c r="R67">
        <f>A!R67</f>
        <v>0</v>
      </c>
      <c r="S67">
        <f>A!S67</f>
        <v>0</v>
      </c>
      <c r="T67">
        <f>A!T67</f>
        <v>0</v>
      </c>
      <c r="U67">
        <f>A!U67</f>
        <v>0</v>
      </c>
      <c r="V67" s="23">
        <f>IF(A!V67="&lt;",1,A!V67)</f>
        <v>0</v>
      </c>
      <c r="W67">
        <f>A!W67</f>
        <v>0</v>
      </c>
      <c r="X67">
        <f>A!X67</f>
        <v>0</v>
      </c>
      <c r="Y67">
        <f>A!Y67</f>
        <v>0</v>
      </c>
      <c r="Z67" s="23">
        <f t="shared" si="0"/>
        <v>0</v>
      </c>
      <c r="AA67">
        <f>A!Z67</f>
        <v>0</v>
      </c>
      <c r="AB67">
        <f>A!AA67</f>
        <v>0</v>
      </c>
      <c r="AC67">
        <f>A!AB67</f>
        <v>0</v>
      </c>
      <c r="AD67">
        <f>A!AC67</f>
        <v>0</v>
      </c>
      <c r="AE67">
        <f>A!AD67</f>
        <v>0</v>
      </c>
      <c r="AF67">
        <f>A!AE67</f>
        <v>0</v>
      </c>
      <c r="AG67">
        <f>A!AF67</f>
        <v>0</v>
      </c>
      <c r="AH67">
        <f>A!AG67</f>
        <v>0</v>
      </c>
      <c r="AI67">
        <f>A!AH67</f>
        <v>0</v>
      </c>
      <c r="AJ67">
        <f>A!AI67</f>
        <v>0</v>
      </c>
      <c r="AK67">
        <f>A!AJ67</f>
        <v>0</v>
      </c>
      <c r="AL67">
        <f>A!AK67</f>
        <v>0</v>
      </c>
      <c r="AM67">
        <f>A!AL67</f>
        <v>0</v>
      </c>
      <c r="AN67">
        <f>A!AM67</f>
        <v>0</v>
      </c>
      <c r="AO67">
        <f>A!AN67</f>
        <v>0</v>
      </c>
      <c r="AP67">
        <f>A!AO67</f>
        <v>0</v>
      </c>
      <c r="AQ67">
        <f>A!AP67</f>
        <v>0</v>
      </c>
      <c r="AR67">
        <f>A!AQ67</f>
        <v>0</v>
      </c>
      <c r="AS67">
        <f>A!AR67</f>
        <v>0</v>
      </c>
      <c r="AT67">
        <f>A!AS67</f>
        <v>0</v>
      </c>
      <c r="AU67">
        <f>A!AT67</f>
        <v>0</v>
      </c>
      <c r="AV67">
        <f>A!AU67</f>
        <v>0</v>
      </c>
      <c r="AW67" s="23" t="str">
        <f>IF(A!AV67=0,"",A!AV67)</f>
        <v/>
      </c>
      <c r="AX67">
        <f>A!AW67</f>
        <v>0</v>
      </c>
      <c r="AY67">
        <f>A!AX67</f>
        <v>0</v>
      </c>
      <c r="AZ67">
        <f>A!AY67</f>
        <v>0</v>
      </c>
      <c r="BA67">
        <f>A!AZ67</f>
        <v>0</v>
      </c>
      <c r="BB67">
        <f>A!BA67</f>
        <v>0</v>
      </c>
      <c r="BC67">
        <f>A!BB67</f>
        <v>0</v>
      </c>
      <c r="BD67">
        <f>A!BC67</f>
        <v>0</v>
      </c>
      <c r="BE67">
        <f>A!BD67</f>
        <v>0</v>
      </c>
      <c r="BF67">
        <f>A!BE67</f>
        <v>0</v>
      </c>
      <c r="BG67">
        <f>A!BF67</f>
        <v>0</v>
      </c>
      <c r="BH67">
        <f>A!BG67</f>
        <v>0</v>
      </c>
      <c r="BI67">
        <f>A!BH67</f>
        <v>0</v>
      </c>
      <c r="BJ67">
        <f>A!BI67</f>
        <v>0</v>
      </c>
      <c r="BK67">
        <f>A!BJ67</f>
        <v>0</v>
      </c>
      <c r="BL67">
        <f>A!BK67</f>
        <v>0</v>
      </c>
      <c r="BM67">
        <f>A!BL67</f>
        <v>0</v>
      </c>
      <c r="BN67">
        <f>A!BM67</f>
        <v>0</v>
      </c>
      <c r="BO67">
        <f>A!BN67</f>
        <v>0</v>
      </c>
      <c r="BP67">
        <f>A!BO67</f>
        <v>0</v>
      </c>
      <c r="BQ67">
        <f>A!BP67</f>
        <v>0</v>
      </c>
      <c r="BR67">
        <f>A!BQ67</f>
        <v>0</v>
      </c>
      <c r="BS67">
        <f>A!BR67</f>
        <v>0</v>
      </c>
      <c r="BT67">
        <f>A!BS67</f>
        <v>0</v>
      </c>
      <c r="BU67">
        <f>A!BT67</f>
        <v>0</v>
      </c>
      <c r="BV67">
        <f>A!BU67</f>
        <v>0</v>
      </c>
      <c r="BW67">
        <f>A!BV67</f>
        <v>0</v>
      </c>
      <c r="BX67" t="str">
        <f>A!BW67</f>
        <v>_856e72ef-38db-4987-911a-8b7af9ca35c3</v>
      </c>
      <c r="BY67" t="str">
        <f>A!BX67</f>
        <v>856e72ef-38db-4987-911a-8b7af9ca35c3</v>
      </c>
      <c r="BZ67" t="str">
        <f>A!BY67</f>
        <v>SIKB</v>
      </c>
      <c r="CA67" t="str">
        <f>A!BZ67</f>
        <v>MMA01 A01 (0-50) A03 (0-50) A08 (0-50) A09 (0-50)</v>
      </c>
      <c r="CB67">
        <f>A!CA67</f>
        <v>45883</v>
      </c>
      <c r="CC67" t="str">
        <f>A!CB67</f>
        <v>#_6ad1fe39-0ee6-4190-bb8a-80d8ca6a8c10</v>
      </c>
      <c r="CD67" t="str">
        <f>A!CC67</f>
        <v>#_9fb0c8c8-0038-4c7d-b186-153cbc13e9ac</v>
      </c>
      <c r="CE67">
        <f>A!CD67</f>
        <v>0</v>
      </c>
      <c r="CF67" t="str">
        <f>A!CE67</f>
        <v>urn:immetingen:compartiment:id:1</v>
      </c>
      <c r="CG67" t="str">
        <f>A!CF67</f>
        <v>_TI-65798780</v>
      </c>
      <c r="CH67">
        <f>A!CG67</f>
        <v>45881</v>
      </c>
      <c r="CI67" t="str">
        <f>A!CH67</f>
        <v>urn:immetingen:monstertype:id:10</v>
      </c>
      <c r="CJ67" t="str">
        <f>A!CI67</f>
        <v>urn:imsikb0101:Applicaties:id:16</v>
      </c>
      <c r="CK67" t="str">
        <f>A!CJ67</f>
        <v>urn:imsikb0101:DatastroomType:id:1</v>
      </c>
      <c r="CL67">
        <f>A!CK67</f>
        <v>45891</v>
      </c>
      <c r="CM67" t="str">
        <f>A!CL67</f>
        <v>SGS, Rotterdam</v>
      </c>
      <c r="CN67" t="str">
        <f>A!CM67</f>
        <v>LABRESULTAAT SGS</v>
      </c>
      <c r="CO67">
        <f>A!CN67</f>
        <v>45891</v>
      </c>
      <c r="CP67">
        <f>A!CO67</f>
        <v>0</v>
      </c>
      <c r="CQ67">
        <f>A!CO377</f>
        <v>0</v>
      </c>
      <c r="CR67" t="e">
        <f>A!#REF!</f>
        <v>#REF!</v>
      </c>
      <c r="CS67" t="e">
        <f>A!#REF!</f>
        <v>#REF!</v>
      </c>
    </row>
    <row r="68" spans="1:97" x14ac:dyDescent="0.2">
      <c r="A68" t="str">
        <f>A!A68</f>
        <v>LABRESULTAAT</v>
      </c>
      <c r="B68">
        <f>A!B68</f>
        <v>5</v>
      </c>
      <c r="C68">
        <f>A!C68</f>
        <v>0</v>
      </c>
      <c r="D68">
        <f>A!D68</f>
        <v>0</v>
      </c>
      <c r="E68">
        <f>A!E68</f>
        <v>0</v>
      </c>
      <c r="F68">
        <f>A!F68</f>
        <v>0</v>
      </c>
      <c r="G68">
        <f>A!G68</f>
        <v>0</v>
      </c>
      <c r="H68">
        <f>A!H68</f>
        <v>0</v>
      </c>
      <c r="I68">
        <f>A!I68</f>
        <v>0</v>
      </c>
      <c r="J68">
        <f>A!J68</f>
        <v>0</v>
      </c>
      <c r="K68">
        <f>A!K68</f>
        <v>0</v>
      </c>
      <c r="L68">
        <f>A!L68</f>
        <v>0</v>
      </c>
      <c r="M68">
        <f>A!M68</f>
        <v>0</v>
      </c>
      <c r="N68">
        <f>A!N68</f>
        <v>0</v>
      </c>
      <c r="O68">
        <f>A!O68</f>
        <v>0</v>
      </c>
      <c r="P68" s="23" t="str">
        <f>IF(A!P68="","",INDEX(B!$A$1:$BT$2000,MATCH(A!P68,B!$AX$1:$AX$2000,0),D!$B$5))</f>
        <v/>
      </c>
      <c r="Q68">
        <f>A!Q68</f>
        <v>0</v>
      </c>
      <c r="R68">
        <f>A!R68</f>
        <v>0</v>
      </c>
      <c r="S68">
        <f>A!S68</f>
        <v>0</v>
      </c>
      <c r="T68">
        <f>A!T68</f>
        <v>0</v>
      </c>
      <c r="U68">
        <f>A!U68</f>
        <v>0</v>
      </c>
      <c r="V68" s="23">
        <f>IF(A!V68="&lt;",1,A!V68)</f>
        <v>0</v>
      </c>
      <c r="W68">
        <f>A!W68</f>
        <v>0</v>
      </c>
      <c r="X68">
        <f>A!X68</f>
        <v>0</v>
      </c>
      <c r="Y68">
        <f>A!Y68</f>
        <v>0</v>
      </c>
      <c r="Z68" s="23">
        <f t="shared" ref="Z68:Z131" si="1">_xlfn.NUMBERVALUE(MID(Y68,27,3))</f>
        <v>0</v>
      </c>
      <c r="AA68">
        <f>A!Z68</f>
        <v>0</v>
      </c>
      <c r="AB68">
        <f>A!AA68</f>
        <v>0</v>
      </c>
      <c r="AC68">
        <f>A!AB68</f>
        <v>0</v>
      </c>
      <c r="AD68">
        <f>A!AC68</f>
        <v>0</v>
      </c>
      <c r="AE68">
        <f>A!AD68</f>
        <v>0</v>
      </c>
      <c r="AF68">
        <f>A!AE68</f>
        <v>0</v>
      </c>
      <c r="AG68">
        <f>A!AF68</f>
        <v>0</v>
      </c>
      <c r="AH68">
        <f>A!AG68</f>
        <v>0</v>
      </c>
      <c r="AI68">
        <f>A!AH68</f>
        <v>0</v>
      </c>
      <c r="AJ68">
        <f>A!AI68</f>
        <v>0</v>
      </c>
      <c r="AK68">
        <f>A!AJ68</f>
        <v>0</v>
      </c>
      <c r="AL68">
        <f>A!AK68</f>
        <v>0</v>
      </c>
      <c r="AM68">
        <f>A!AL68</f>
        <v>0</v>
      </c>
      <c r="AN68">
        <f>A!AM68</f>
        <v>0</v>
      </c>
      <c r="AO68">
        <f>A!AN68</f>
        <v>0</v>
      </c>
      <c r="AP68">
        <f>A!AO68</f>
        <v>0</v>
      </c>
      <c r="AQ68">
        <f>A!AP68</f>
        <v>0</v>
      </c>
      <c r="AR68">
        <f>A!AQ68</f>
        <v>0</v>
      </c>
      <c r="AS68">
        <f>A!AR68</f>
        <v>0</v>
      </c>
      <c r="AT68">
        <f>A!AS68</f>
        <v>0</v>
      </c>
      <c r="AU68">
        <f>A!AT68</f>
        <v>0</v>
      </c>
      <c r="AV68">
        <f>A!AU68</f>
        <v>0</v>
      </c>
      <c r="AW68" s="23" t="str">
        <f>IF(A!AV68=0,"",A!AV68)</f>
        <v/>
      </c>
      <c r="AX68">
        <f>A!AW68</f>
        <v>0</v>
      </c>
      <c r="AY68">
        <f>A!AX68</f>
        <v>0</v>
      </c>
      <c r="AZ68">
        <f>A!AY68</f>
        <v>0</v>
      </c>
      <c r="BA68">
        <f>A!AZ68</f>
        <v>0</v>
      </c>
      <c r="BB68">
        <f>A!BA68</f>
        <v>0</v>
      </c>
      <c r="BC68">
        <f>A!BB68</f>
        <v>0</v>
      </c>
      <c r="BD68">
        <f>A!BC68</f>
        <v>0</v>
      </c>
      <c r="BE68">
        <f>A!BD68</f>
        <v>0</v>
      </c>
      <c r="BF68">
        <f>A!BE68</f>
        <v>0</v>
      </c>
      <c r="BG68">
        <f>A!BF68</f>
        <v>0</v>
      </c>
      <c r="BH68">
        <f>A!BG68</f>
        <v>0</v>
      </c>
      <c r="BI68">
        <f>A!BH68</f>
        <v>0</v>
      </c>
      <c r="BJ68">
        <f>A!BI68</f>
        <v>0</v>
      </c>
      <c r="BK68">
        <f>A!BJ68</f>
        <v>0</v>
      </c>
      <c r="BL68">
        <f>A!BK68</f>
        <v>0</v>
      </c>
      <c r="BM68">
        <f>A!BL68</f>
        <v>0</v>
      </c>
      <c r="BN68">
        <f>A!BM68</f>
        <v>0</v>
      </c>
      <c r="BO68">
        <f>A!BN68</f>
        <v>0</v>
      </c>
      <c r="BP68">
        <f>A!BO68</f>
        <v>0</v>
      </c>
      <c r="BQ68">
        <f>A!BP68</f>
        <v>0</v>
      </c>
      <c r="BR68">
        <f>A!BQ68</f>
        <v>0</v>
      </c>
      <c r="BS68">
        <f>A!BR68</f>
        <v>0</v>
      </c>
      <c r="BT68">
        <f>A!BS68</f>
        <v>0</v>
      </c>
      <c r="BU68">
        <f>A!BT68</f>
        <v>0</v>
      </c>
      <c r="BV68">
        <f>A!BU68</f>
        <v>0</v>
      </c>
      <c r="BW68">
        <f>A!BV68</f>
        <v>0</v>
      </c>
      <c r="BX68" t="str">
        <f>A!BW68</f>
        <v>_856e72ef-38db-4987-911a-8b7af9ca35c3</v>
      </c>
      <c r="BY68" t="str">
        <f>A!BX68</f>
        <v>856e72ef-38db-4987-911a-8b7af9ca35c3</v>
      </c>
      <c r="BZ68" t="str">
        <f>A!BY68</f>
        <v>SIKB</v>
      </c>
      <c r="CA68" t="str">
        <f>A!BZ68</f>
        <v>MMA01 A01 (0-50) A03 (0-50) A08 (0-50) A09 (0-50)</v>
      </c>
      <c r="CB68">
        <f>A!CA68</f>
        <v>45883</v>
      </c>
      <c r="CC68" t="str">
        <f>A!CB68</f>
        <v>#_6ad1fe39-0ee6-4190-bb8a-80d8ca6a8c10</v>
      </c>
      <c r="CD68" t="str">
        <f>A!CC68</f>
        <v>#_fbaa255e-e32e-4a05-92e1-8b36c9c5db9f</v>
      </c>
      <c r="CE68">
        <f>A!CD68</f>
        <v>0</v>
      </c>
      <c r="CF68" t="str">
        <f>A!CE68</f>
        <v>urn:immetingen:compartiment:id:1</v>
      </c>
      <c r="CG68" t="str">
        <f>A!CF68</f>
        <v>_TI-65798780</v>
      </c>
      <c r="CH68">
        <f>A!CG68</f>
        <v>45881</v>
      </c>
      <c r="CI68" t="str">
        <f>A!CH68</f>
        <v>urn:immetingen:monstertype:id:10</v>
      </c>
      <c r="CJ68" t="str">
        <f>A!CI68</f>
        <v>urn:imsikb0101:Applicaties:id:16</v>
      </c>
      <c r="CK68" t="str">
        <f>A!CJ68</f>
        <v>urn:imsikb0101:DatastroomType:id:1</v>
      </c>
      <c r="CL68">
        <f>A!CK68</f>
        <v>45891</v>
      </c>
      <c r="CM68" t="str">
        <f>A!CL68</f>
        <v>SGS, Rotterdam</v>
      </c>
      <c r="CN68" t="str">
        <f>A!CM68</f>
        <v>LABRESULTAAT SGS</v>
      </c>
      <c r="CO68">
        <f>A!CN68</f>
        <v>45891</v>
      </c>
      <c r="CP68">
        <f>A!CO68</f>
        <v>0</v>
      </c>
      <c r="CQ68">
        <f>A!CO378</f>
        <v>0</v>
      </c>
      <c r="CR68" t="e">
        <f>A!#REF!</f>
        <v>#REF!</v>
      </c>
      <c r="CS68" t="e">
        <f>A!#REF!</f>
        <v>#REF!</v>
      </c>
    </row>
    <row r="69" spans="1:97" x14ac:dyDescent="0.2">
      <c r="A69" t="str">
        <f>A!A69</f>
        <v>LABRESULTAAT</v>
      </c>
      <c r="B69">
        <f>A!B69</f>
        <v>6</v>
      </c>
      <c r="C69">
        <f>A!C69</f>
        <v>0</v>
      </c>
      <c r="D69">
        <f>A!D69</f>
        <v>0</v>
      </c>
      <c r="E69">
        <f>A!E69</f>
        <v>0</v>
      </c>
      <c r="F69">
        <f>A!F69</f>
        <v>0</v>
      </c>
      <c r="G69">
        <f>A!G69</f>
        <v>0</v>
      </c>
      <c r="H69">
        <f>A!H69</f>
        <v>0</v>
      </c>
      <c r="I69">
        <f>A!I69</f>
        <v>0</v>
      </c>
      <c r="J69">
        <f>A!J69</f>
        <v>0</v>
      </c>
      <c r="K69">
        <f>A!K69</f>
        <v>0</v>
      </c>
      <c r="L69">
        <f>A!L69</f>
        <v>0</v>
      </c>
      <c r="M69">
        <f>A!M69</f>
        <v>0</v>
      </c>
      <c r="N69">
        <f>A!N69</f>
        <v>0</v>
      </c>
      <c r="O69">
        <f>A!O69</f>
        <v>0</v>
      </c>
      <c r="P69" s="23" t="str">
        <f>IF(A!P69="","",INDEX(B!$A$1:$BT$2000,MATCH(A!P69,B!$AX$1:$AX$2000,0),D!$B$5))</f>
        <v/>
      </c>
      <c r="Q69">
        <f>A!Q69</f>
        <v>0</v>
      </c>
      <c r="R69">
        <f>A!R69</f>
        <v>0</v>
      </c>
      <c r="S69">
        <f>A!S69</f>
        <v>0</v>
      </c>
      <c r="T69">
        <f>A!T69</f>
        <v>0</v>
      </c>
      <c r="U69">
        <f>A!U69</f>
        <v>0</v>
      </c>
      <c r="V69" s="23">
        <f>IF(A!V69="&lt;",1,A!V69)</f>
        <v>0</v>
      </c>
      <c r="W69">
        <f>A!W69</f>
        <v>0</v>
      </c>
      <c r="X69">
        <f>A!X69</f>
        <v>0</v>
      </c>
      <c r="Y69">
        <f>A!Y69</f>
        <v>0</v>
      </c>
      <c r="Z69" s="23">
        <f t="shared" si="1"/>
        <v>0</v>
      </c>
      <c r="AA69">
        <f>A!Z69</f>
        <v>0</v>
      </c>
      <c r="AB69">
        <f>A!AA69</f>
        <v>0</v>
      </c>
      <c r="AC69">
        <f>A!AB69</f>
        <v>0</v>
      </c>
      <c r="AD69">
        <f>A!AC69</f>
        <v>0</v>
      </c>
      <c r="AE69">
        <f>A!AD69</f>
        <v>0</v>
      </c>
      <c r="AF69">
        <f>A!AE69</f>
        <v>0</v>
      </c>
      <c r="AG69">
        <f>A!AF69</f>
        <v>0</v>
      </c>
      <c r="AH69">
        <f>A!AG69</f>
        <v>0</v>
      </c>
      <c r="AI69">
        <f>A!AH69</f>
        <v>0</v>
      </c>
      <c r="AJ69">
        <f>A!AI69</f>
        <v>0</v>
      </c>
      <c r="AK69">
        <f>A!AJ69</f>
        <v>0</v>
      </c>
      <c r="AL69">
        <f>A!AK69</f>
        <v>0</v>
      </c>
      <c r="AM69">
        <f>A!AL69</f>
        <v>0</v>
      </c>
      <c r="AN69">
        <f>A!AM69</f>
        <v>0</v>
      </c>
      <c r="AO69">
        <f>A!AN69</f>
        <v>0</v>
      </c>
      <c r="AP69">
        <f>A!AO69</f>
        <v>0</v>
      </c>
      <c r="AQ69">
        <f>A!AP69</f>
        <v>0</v>
      </c>
      <c r="AR69">
        <f>A!AQ69</f>
        <v>0</v>
      </c>
      <c r="AS69">
        <f>A!AR69</f>
        <v>0</v>
      </c>
      <c r="AT69">
        <f>A!AS69</f>
        <v>0</v>
      </c>
      <c r="AU69">
        <f>A!AT69</f>
        <v>0</v>
      </c>
      <c r="AV69">
        <f>A!AU69</f>
        <v>0</v>
      </c>
      <c r="AW69" s="23" t="str">
        <f>IF(A!AV69=0,"",A!AV69)</f>
        <v/>
      </c>
      <c r="AX69">
        <f>A!AW69</f>
        <v>0</v>
      </c>
      <c r="AY69">
        <f>A!AX69</f>
        <v>0</v>
      </c>
      <c r="AZ69">
        <f>A!AY69</f>
        <v>0</v>
      </c>
      <c r="BA69">
        <f>A!AZ69</f>
        <v>0</v>
      </c>
      <c r="BB69">
        <f>A!BA69</f>
        <v>0</v>
      </c>
      <c r="BC69">
        <f>A!BB69</f>
        <v>0</v>
      </c>
      <c r="BD69">
        <f>A!BC69</f>
        <v>0</v>
      </c>
      <c r="BE69">
        <f>A!BD69</f>
        <v>0</v>
      </c>
      <c r="BF69">
        <f>A!BE69</f>
        <v>0</v>
      </c>
      <c r="BG69">
        <f>A!BF69</f>
        <v>0</v>
      </c>
      <c r="BH69">
        <f>A!BG69</f>
        <v>0</v>
      </c>
      <c r="BI69">
        <f>A!BH69</f>
        <v>0</v>
      </c>
      <c r="BJ69">
        <f>A!BI69</f>
        <v>0</v>
      </c>
      <c r="BK69">
        <f>A!BJ69</f>
        <v>0</v>
      </c>
      <c r="BL69">
        <f>A!BK69</f>
        <v>0</v>
      </c>
      <c r="BM69">
        <f>A!BL69</f>
        <v>0</v>
      </c>
      <c r="BN69">
        <f>A!BM69</f>
        <v>0</v>
      </c>
      <c r="BO69">
        <f>A!BN69</f>
        <v>0</v>
      </c>
      <c r="BP69">
        <f>A!BO69</f>
        <v>0</v>
      </c>
      <c r="BQ69">
        <f>A!BP69</f>
        <v>0</v>
      </c>
      <c r="BR69">
        <f>A!BQ69</f>
        <v>0</v>
      </c>
      <c r="BS69">
        <f>A!BR69</f>
        <v>0</v>
      </c>
      <c r="BT69">
        <f>A!BS69</f>
        <v>0</v>
      </c>
      <c r="BU69">
        <f>A!BT69</f>
        <v>0</v>
      </c>
      <c r="BV69">
        <f>A!BU69</f>
        <v>0</v>
      </c>
      <c r="BW69">
        <f>A!BV69</f>
        <v>0</v>
      </c>
      <c r="BX69" t="str">
        <f>A!BW69</f>
        <v>_6b450a12-9f17-41ae-b157-306196495a9f</v>
      </c>
      <c r="BY69" t="str">
        <f>A!BX69</f>
        <v>6b450a12-9f17-41ae-b157-306196495a9f</v>
      </c>
      <c r="BZ69" t="str">
        <f>A!BY69</f>
        <v>SIKB</v>
      </c>
      <c r="CA69" t="str">
        <f>A!BZ69</f>
        <v>MMA02 A02 (0-50) A04 (0-50)</v>
      </c>
      <c r="CB69">
        <f>A!CA69</f>
        <v>45883</v>
      </c>
      <c r="CC69" t="str">
        <f>A!CB69</f>
        <v>#_6ad1fe39-0ee6-4190-bb8a-80d8ca6a8c10</v>
      </c>
      <c r="CD69" t="str">
        <f>A!CC69</f>
        <v>#_1ad11685-d295-48cc-9bec-47cd59bebf66</v>
      </c>
      <c r="CE69">
        <f>A!CD69</f>
        <v>0</v>
      </c>
      <c r="CF69" t="str">
        <f>A!CE69</f>
        <v>urn:immetingen:compartiment:id:1</v>
      </c>
      <c r="CG69" t="str">
        <f>A!CF69</f>
        <v>_TI-65798773</v>
      </c>
      <c r="CH69">
        <f>A!CG69</f>
        <v>45881</v>
      </c>
      <c r="CI69" t="str">
        <f>A!CH69</f>
        <v>urn:immetingen:monstertype:id:10</v>
      </c>
      <c r="CJ69" t="str">
        <f>A!CI69</f>
        <v>urn:imsikb0101:Applicaties:id:16</v>
      </c>
      <c r="CK69" t="str">
        <f>A!CJ69</f>
        <v>urn:imsikb0101:DatastroomType:id:1</v>
      </c>
      <c r="CL69">
        <f>A!CK69</f>
        <v>45891</v>
      </c>
      <c r="CM69" t="str">
        <f>A!CL69</f>
        <v>SGS, Rotterdam</v>
      </c>
      <c r="CN69" t="str">
        <f>A!CM69</f>
        <v>LABRESULTAAT SGS</v>
      </c>
      <c r="CO69">
        <f>A!CN69</f>
        <v>45891</v>
      </c>
      <c r="CP69">
        <f>A!CO69</f>
        <v>0</v>
      </c>
      <c r="CQ69">
        <f>A!CO379</f>
        <v>0</v>
      </c>
      <c r="CR69" t="e">
        <f>A!#REF!</f>
        <v>#REF!</v>
      </c>
      <c r="CS69" t="e">
        <f>A!#REF!</f>
        <v>#REF!</v>
      </c>
    </row>
    <row r="70" spans="1:97" x14ac:dyDescent="0.2">
      <c r="A70" t="str">
        <f>A!A70</f>
        <v>LABRESULTAAT</v>
      </c>
      <c r="B70">
        <f>A!B70</f>
        <v>6</v>
      </c>
      <c r="C70">
        <f>A!C70</f>
        <v>0</v>
      </c>
      <c r="D70">
        <f>A!D70</f>
        <v>0</v>
      </c>
      <c r="E70">
        <f>A!E70</f>
        <v>0</v>
      </c>
      <c r="F70">
        <f>A!F70</f>
        <v>0</v>
      </c>
      <c r="G70">
        <f>A!G70</f>
        <v>0</v>
      </c>
      <c r="H70">
        <f>A!H70</f>
        <v>0</v>
      </c>
      <c r="I70">
        <f>A!I70</f>
        <v>0</v>
      </c>
      <c r="J70">
        <f>A!J70</f>
        <v>0</v>
      </c>
      <c r="K70">
        <f>A!K70</f>
        <v>0</v>
      </c>
      <c r="L70">
        <f>A!L70</f>
        <v>0</v>
      </c>
      <c r="M70">
        <f>A!M70</f>
        <v>0</v>
      </c>
      <c r="N70">
        <f>A!N70</f>
        <v>0</v>
      </c>
      <c r="O70">
        <f>A!O70</f>
        <v>0</v>
      </c>
      <c r="P70" s="23" t="str">
        <f>IF(A!P70="","",INDEX(B!$A$1:$BT$2000,MATCH(A!P70,B!$AX$1:$AX$2000,0),D!$B$5))</f>
        <v/>
      </c>
      <c r="Q70">
        <f>A!Q70</f>
        <v>0</v>
      </c>
      <c r="R70">
        <f>A!R70</f>
        <v>0</v>
      </c>
      <c r="S70">
        <f>A!S70</f>
        <v>0</v>
      </c>
      <c r="T70">
        <f>A!T70</f>
        <v>0</v>
      </c>
      <c r="U70">
        <f>A!U70</f>
        <v>0</v>
      </c>
      <c r="V70" s="23">
        <f>IF(A!V70="&lt;",1,A!V70)</f>
        <v>0</v>
      </c>
      <c r="W70">
        <f>A!W70</f>
        <v>0</v>
      </c>
      <c r="X70">
        <f>A!X70</f>
        <v>0</v>
      </c>
      <c r="Y70">
        <f>A!Y70</f>
        <v>0</v>
      </c>
      <c r="Z70" s="23">
        <f t="shared" si="1"/>
        <v>0</v>
      </c>
      <c r="AA70">
        <f>A!Z70</f>
        <v>0</v>
      </c>
      <c r="AB70">
        <f>A!AA70</f>
        <v>0</v>
      </c>
      <c r="AC70">
        <f>A!AB70</f>
        <v>0</v>
      </c>
      <c r="AD70">
        <f>A!AC70</f>
        <v>0</v>
      </c>
      <c r="AE70">
        <f>A!AD70</f>
        <v>0</v>
      </c>
      <c r="AF70">
        <f>A!AE70</f>
        <v>0</v>
      </c>
      <c r="AG70">
        <f>A!AF70</f>
        <v>0</v>
      </c>
      <c r="AH70">
        <f>A!AG70</f>
        <v>0</v>
      </c>
      <c r="AI70">
        <f>A!AH70</f>
        <v>0</v>
      </c>
      <c r="AJ70">
        <f>A!AI70</f>
        <v>0</v>
      </c>
      <c r="AK70">
        <f>A!AJ70</f>
        <v>0</v>
      </c>
      <c r="AL70">
        <f>A!AK70</f>
        <v>0</v>
      </c>
      <c r="AM70">
        <f>A!AL70</f>
        <v>0</v>
      </c>
      <c r="AN70">
        <f>A!AM70</f>
        <v>0</v>
      </c>
      <c r="AO70">
        <f>A!AN70</f>
        <v>0</v>
      </c>
      <c r="AP70">
        <f>A!AO70</f>
        <v>0</v>
      </c>
      <c r="AQ70">
        <f>A!AP70</f>
        <v>0</v>
      </c>
      <c r="AR70">
        <f>A!AQ70</f>
        <v>0</v>
      </c>
      <c r="AS70">
        <f>A!AR70</f>
        <v>0</v>
      </c>
      <c r="AT70">
        <f>A!AS70</f>
        <v>0</v>
      </c>
      <c r="AU70">
        <f>A!AT70</f>
        <v>0</v>
      </c>
      <c r="AV70">
        <f>A!AU70</f>
        <v>0</v>
      </c>
      <c r="AW70" s="23" t="str">
        <f>IF(A!AV70=0,"",A!AV70)</f>
        <v/>
      </c>
      <c r="AX70">
        <f>A!AW70</f>
        <v>0</v>
      </c>
      <c r="AY70">
        <f>A!AX70</f>
        <v>0</v>
      </c>
      <c r="AZ70">
        <f>A!AY70</f>
        <v>0</v>
      </c>
      <c r="BA70">
        <f>A!AZ70</f>
        <v>0</v>
      </c>
      <c r="BB70">
        <f>A!BA70</f>
        <v>0</v>
      </c>
      <c r="BC70">
        <f>A!BB70</f>
        <v>0</v>
      </c>
      <c r="BD70">
        <f>A!BC70</f>
        <v>0</v>
      </c>
      <c r="BE70">
        <f>A!BD70</f>
        <v>0</v>
      </c>
      <c r="BF70">
        <f>A!BE70</f>
        <v>0</v>
      </c>
      <c r="BG70">
        <f>A!BF70</f>
        <v>0</v>
      </c>
      <c r="BH70">
        <f>A!BG70</f>
        <v>0</v>
      </c>
      <c r="BI70">
        <f>A!BH70</f>
        <v>0</v>
      </c>
      <c r="BJ70">
        <f>A!BI70</f>
        <v>0</v>
      </c>
      <c r="BK70">
        <f>A!BJ70</f>
        <v>0</v>
      </c>
      <c r="BL70">
        <f>A!BK70</f>
        <v>0</v>
      </c>
      <c r="BM70">
        <f>A!BL70</f>
        <v>0</v>
      </c>
      <c r="BN70">
        <f>A!BM70</f>
        <v>0</v>
      </c>
      <c r="BO70">
        <f>A!BN70</f>
        <v>0</v>
      </c>
      <c r="BP70">
        <f>A!BO70</f>
        <v>0</v>
      </c>
      <c r="BQ70">
        <f>A!BP70</f>
        <v>0</v>
      </c>
      <c r="BR70">
        <f>A!BQ70</f>
        <v>0</v>
      </c>
      <c r="BS70">
        <f>A!BR70</f>
        <v>0</v>
      </c>
      <c r="BT70">
        <f>A!BS70</f>
        <v>0</v>
      </c>
      <c r="BU70">
        <f>A!BT70</f>
        <v>0</v>
      </c>
      <c r="BV70">
        <f>A!BU70</f>
        <v>0</v>
      </c>
      <c r="BW70">
        <f>A!BV70</f>
        <v>0</v>
      </c>
      <c r="BX70" t="str">
        <f>A!BW70</f>
        <v>_6b450a12-9f17-41ae-b157-306196495a9f</v>
      </c>
      <c r="BY70" t="str">
        <f>A!BX70</f>
        <v>6b450a12-9f17-41ae-b157-306196495a9f</v>
      </c>
      <c r="BZ70" t="str">
        <f>A!BY70</f>
        <v>SIKB</v>
      </c>
      <c r="CA70" t="str">
        <f>A!BZ70</f>
        <v>MMA02 A02 (0-50) A04 (0-50)</v>
      </c>
      <c r="CB70">
        <f>A!CA70</f>
        <v>45883</v>
      </c>
      <c r="CC70" t="str">
        <f>A!CB70</f>
        <v>#_6ad1fe39-0ee6-4190-bb8a-80d8ca6a8c10</v>
      </c>
      <c r="CD70" t="str">
        <f>A!CC70</f>
        <v>#_8be46efe-f9ef-47b8-9430-7967da493bd5</v>
      </c>
      <c r="CE70">
        <f>A!CD70</f>
        <v>0</v>
      </c>
      <c r="CF70" t="str">
        <f>A!CE70</f>
        <v>urn:immetingen:compartiment:id:1</v>
      </c>
      <c r="CG70" t="str">
        <f>A!CF70</f>
        <v>_TI-65798773</v>
      </c>
      <c r="CH70">
        <f>A!CG70</f>
        <v>45881</v>
      </c>
      <c r="CI70" t="str">
        <f>A!CH70</f>
        <v>urn:immetingen:monstertype:id:10</v>
      </c>
      <c r="CJ70" t="str">
        <f>A!CI70</f>
        <v>urn:imsikb0101:Applicaties:id:16</v>
      </c>
      <c r="CK70" t="str">
        <f>A!CJ70</f>
        <v>urn:imsikb0101:DatastroomType:id:1</v>
      </c>
      <c r="CL70">
        <f>A!CK70</f>
        <v>45891</v>
      </c>
      <c r="CM70" t="str">
        <f>A!CL70</f>
        <v>SGS, Rotterdam</v>
      </c>
      <c r="CN70" t="str">
        <f>A!CM70</f>
        <v>LABRESULTAAT SGS</v>
      </c>
      <c r="CO70">
        <f>A!CN70</f>
        <v>45891</v>
      </c>
      <c r="CP70">
        <f>A!CO70</f>
        <v>0</v>
      </c>
      <c r="CQ70">
        <f>A!CO380</f>
        <v>0</v>
      </c>
      <c r="CR70" t="e">
        <f>A!#REF!</f>
        <v>#REF!</v>
      </c>
      <c r="CS70" t="e">
        <f>A!#REF!</f>
        <v>#REF!</v>
      </c>
    </row>
    <row r="71" spans="1:97" x14ac:dyDescent="0.2">
      <c r="A71" t="str">
        <f>A!A71</f>
        <v>LABRESULTAAT</v>
      </c>
      <c r="B71">
        <f>A!B71</f>
        <v>6</v>
      </c>
      <c r="C71">
        <f>A!C71</f>
        <v>0</v>
      </c>
      <c r="D71">
        <f>A!D71</f>
        <v>0</v>
      </c>
      <c r="E71">
        <f>A!E71</f>
        <v>0</v>
      </c>
      <c r="F71">
        <f>A!F71</f>
        <v>0</v>
      </c>
      <c r="G71">
        <f>A!G71</f>
        <v>0</v>
      </c>
      <c r="H71">
        <f>A!H71</f>
        <v>0</v>
      </c>
      <c r="I71">
        <f>A!I71</f>
        <v>0</v>
      </c>
      <c r="J71">
        <f>A!J71</f>
        <v>0</v>
      </c>
      <c r="K71">
        <f>A!K71</f>
        <v>0</v>
      </c>
      <c r="L71">
        <f>A!L71</f>
        <v>0</v>
      </c>
      <c r="M71">
        <f>A!M71</f>
        <v>0</v>
      </c>
      <c r="N71">
        <f>A!N71</f>
        <v>0</v>
      </c>
      <c r="O71">
        <f>A!O71</f>
        <v>0</v>
      </c>
      <c r="P71" s="23" t="str">
        <f>IF(A!P71="","",INDEX(B!$A$1:$BT$2000,MATCH(A!P71,B!$AX$1:$AX$2000,0),D!$B$5))</f>
        <v/>
      </c>
      <c r="Q71">
        <f>A!Q71</f>
        <v>0</v>
      </c>
      <c r="R71">
        <f>A!R71</f>
        <v>0</v>
      </c>
      <c r="S71">
        <f>A!S71</f>
        <v>0</v>
      </c>
      <c r="T71">
        <f>A!T71</f>
        <v>0</v>
      </c>
      <c r="U71">
        <f>A!U71</f>
        <v>0</v>
      </c>
      <c r="V71" s="23">
        <f>IF(A!V71="&lt;",1,A!V71)</f>
        <v>0</v>
      </c>
      <c r="W71">
        <f>A!W71</f>
        <v>0</v>
      </c>
      <c r="X71">
        <f>A!X71</f>
        <v>0</v>
      </c>
      <c r="Y71">
        <f>A!Y71</f>
        <v>0</v>
      </c>
      <c r="Z71" s="23">
        <f t="shared" si="1"/>
        <v>0</v>
      </c>
      <c r="AA71">
        <f>A!Z71</f>
        <v>0</v>
      </c>
      <c r="AB71">
        <f>A!AA71</f>
        <v>0</v>
      </c>
      <c r="AC71">
        <f>A!AB71</f>
        <v>0</v>
      </c>
      <c r="AD71">
        <f>A!AC71</f>
        <v>0</v>
      </c>
      <c r="AE71">
        <f>A!AD71</f>
        <v>0</v>
      </c>
      <c r="AF71">
        <f>A!AE71</f>
        <v>0</v>
      </c>
      <c r="AG71">
        <f>A!AF71</f>
        <v>0</v>
      </c>
      <c r="AH71">
        <f>A!AG71</f>
        <v>0</v>
      </c>
      <c r="AI71">
        <f>A!AH71</f>
        <v>0</v>
      </c>
      <c r="AJ71">
        <f>A!AI71</f>
        <v>0</v>
      </c>
      <c r="AK71">
        <f>A!AJ71</f>
        <v>0</v>
      </c>
      <c r="AL71">
        <f>A!AK71</f>
        <v>0</v>
      </c>
      <c r="AM71">
        <f>A!AL71</f>
        <v>0</v>
      </c>
      <c r="AN71">
        <f>A!AM71</f>
        <v>0</v>
      </c>
      <c r="AO71">
        <f>A!AN71</f>
        <v>0</v>
      </c>
      <c r="AP71">
        <f>A!AO71</f>
        <v>0</v>
      </c>
      <c r="AQ71">
        <f>A!AP71</f>
        <v>0</v>
      </c>
      <c r="AR71">
        <f>A!AQ71</f>
        <v>0</v>
      </c>
      <c r="AS71">
        <f>A!AR71</f>
        <v>0</v>
      </c>
      <c r="AT71">
        <f>A!AS71</f>
        <v>0</v>
      </c>
      <c r="AU71">
        <f>A!AT71</f>
        <v>0</v>
      </c>
      <c r="AV71">
        <f>A!AU71</f>
        <v>0</v>
      </c>
      <c r="AW71" s="23" t="str">
        <f>IF(A!AV71=0,"",A!AV71)</f>
        <v/>
      </c>
      <c r="AX71">
        <f>A!AW71</f>
        <v>0</v>
      </c>
      <c r="AY71">
        <f>A!AX71</f>
        <v>0</v>
      </c>
      <c r="AZ71">
        <f>A!AY71</f>
        <v>0</v>
      </c>
      <c r="BA71">
        <f>A!AZ71</f>
        <v>0</v>
      </c>
      <c r="BB71">
        <f>A!BA71</f>
        <v>0</v>
      </c>
      <c r="BC71">
        <f>A!BB71</f>
        <v>0</v>
      </c>
      <c r="BD71">
        <f>A!BC71</f>
        <v>0</v>
      </c>
      <c r="BE71">
        <f>A!BD71</f>
        <v>0</v>
      </c>
      <c r="BF71">
        <f>A!BE71</f>
        <v>0</v>
      </c>
      <c r="BG71">
        <f>A!BF71</f>
        <v>0</v>
      </c>
      <c r="BH71">
        <f>A!BG71</f>
        <v>0</v>
      </c>
      <c r="BI71">
        <f>A!BH71</f>
        <v>0</v>
      </c>
      <c r="BJ71">
        <f>A!BI71</f>
        <v>0</v>
      </c>
      <c r="BK71">
        <f>A!BJ71</f>
        <v>0</v>
      </c>
      <c r="BL71">
        <f>A!BK71</f>
        <v>0</v>
      </c>
      <c r="BM71">
        <f>A!BL71</f>
        <v>0</v>
      </c>
      <c r="BN71">
        <f>A!BM71</f>
        <v>0</v>
      </c>
      <c r="BO71">
        <f>A!BN71</f>
        <v>0</v>
      </c>
      <c r="BP71">
        <f>A!BO71</f>
        <v>0</v>
      </c>
      <c r="BQ71">
        <f>A!BP71</f>
        <v>0</v>
      </c>
      <c r="BR71">
        <f>A!BQ71</f>
        <v>0</v>
      </c>
      <c r="BS71">
        <f>A!BR71</f>
        <v>0</v>
      </c>
      <c r="BT71">
        <f>A!BS71</f>
        <v>0</v>
      </c>
      <c r="BU71">
        <f>A!BT71</f>
        <v>0</v>
      </c>
      <c r="BV71">
        <f>A!BU71</f>
        <v>0</v>
      </c>
      <c r="BW71">
        <f>A!BV71</f>
        <v>0</v>
      </c>
      <c r="BX71" t="str">
        <f>A!BW71</f>
        <v>_6b450a12-9f17-41ae-b157-306196495a9f</v>
      </c>
      <c r="BY71" t="str">
        <f>A!BX71</f>
        <v>6b450a12-9f17-41ae-b157-306196495a9f</v>
      </c>
      <c r="BZ71" t="str">
        <f>A!BY71</f>
        <v>SIKB</v>
      </c>
      <c r="CA71" t="str">
        <f>A!BZ71</f>
        <v>MMA02 A02 (0-50) A04 (0-50)</v>
      </c>
      <c r="CB71">
        <f>A!CA71</f>
        <v>45883</v>
      </c>
      <c r="CC71" t="str">
        <f>A!CB71</f>
        <v>#_6ad1fe39-0ee6-4190-bb8a-80d8ca6a8c10</v>
      </c>
      <c r="CD71" t="str">
        <f>A!CC71</f>
        <v>#_ff2bd52e-2505-4dac-9ba3-236c6ccf6608</v>
      </c>
      <c r="CE71">
        <f>A!CD71</f>
        <v>0</v>
      </c>
      <c r="CF71" t="str">
        <f>A!CE71</f>
        <v>urn:immetingen:compartiment:id:1</v>
      </c>
      <c r="CG71" t="str">
        <f>A!CF71</f>
        <v>_TI-65798773</v>
      </c>
      <c r="CH71">
        <f>A!CG71</f>
        <v>45881</v>
      </c>
      <c r="CI71" t="str">
        <f>A!CH71</f>
        <v>urn:immetingen:monstertype:id:10</v>
      </c>
      <c r="CJ71" t="str">
        <f>A!CI71</f>
        <v>urn:imsikb0101:Applicaties:id:16</v>
      </c>
      <c r="CK71" t="str">
        <f>A!CJ71</f>
        <v>urn:imsikb0101:DatastroomType:id:1</v>
      </c>
      <c r="CL71">
        <f>A!CK71</f>
        <v>45891</v>
      </c>
      <c r="CM71" t="str">
        <f>A!CL71</f>
        <v>SGS, Rotterdam</v>
      </c>
      <c r="CN71" t="str">
        <f>A!CM71</f>
        <v>LABRESULTAAT SGS</v>
      </c>
      <c r="CO71">
        <f>A!CN71</f>
        <v>45891</v>
      </c>
      <c r="CP71">
        <f>A!CO71</f>
        <v>0</v>
      </c>
      <c r="CQ71">
        <f>A!CO381</f>
        <v>0</v>
      </c>
      <c r="CR71" t="e">
        <f>A!#REF!</f>
        <v>#REF!</v>
      </c>
      <c r="CS71" t="e">
        <f>A!#REF!</f>
        <v>#REF!</v>
      </c>
    </row>
    <row r="72" spans="1:97" x14ac:dyDescent="0.2">
      <c r="A72" t="str">
        <f>A!A72</f>
        <v>LABRESULTAAT</v>
      </c>
      <c r="B72">
        <f>A!B72</f>
        <v>6</v>
      </c>
      <c r="C72">
        <f>A!C72</f>
        <v>0</v>
      </c>
      <c r="D72">
        <f>A!D72</f>
        <v>0</v>
      </c>
      <c r="E72">
        <f>A!E72</f>
        <v>0</v>
      </c>
      <c r="F72">
        <f>A!F72</f>
        <v>0</v>
      </c>
      <c r="G72">
        <f>A!G72</f>
        <v>0</v>
      </c>
      <c r="H72">
        <f>A!H72</f>
        <v>0</v>
      </c>
      <c r="I72">
        <f>A!I72</f>
        <v>0</v>
      </c>
      <c r="J72">
        <f>A!J72</f>
        <v>0</v>
      </c>
      <c r="K72">
        <f>A!K72</f>
        <v>0</v>
      </c>
      <c r="L72">
        <f>A!L72</f>
        <v>0</v>
      </c>
      <c r="M72">
        <f>A!M72</f>
        <v>0</v>
      </c>
      <c r="N72">
        <f>A!N72</f>
        <v>0</v>
      </c>
      <c r="O72">
        <f>A!O72</f>
        <v>0</v>
      </c>
      <c r="P72" s="23" t="str">
        <f>IF(A!P72="","",INDEX(B!$A$1:$BT$2000,MATCH(A!P72,B!$AX$1:$AX$2000,0),D!$B$5))</f>
        <v/>
      </c>
      <c r="Q72">
        <f>A!Q72</f>
        <v>0</v>
      </c>
      <c r="R72">
        <f>A!R72</f>
        <v>0</v>
      </c>
      <c r="S72">
        <f>A!S72</f>
        <v>0</v>
      </c>
      <c r="T72">
        <f>A!T72</f>
        <v>0</v>
      </c>
      <c r="U72">
        <f>A!U72</f>
        <v>0</v>
      </c>
      <c r="V72" s="23">
        <f>IF(A!V72="&lt;",1,A!V72)</f>
        <v>0</v>
      </c>
      <c r="W72">
        <f>A!W72</f>
        <v>0</v>
      </c>
      <c r="X72">
        <f>A!X72</f>
        <v>0</v>
      </c>
      <c r="Y72">
        <f>A!Y72</f>
        <v>0</v>
      </c>
      <c r="Z72" s="23">
        <f t="shared" si="1"/>
        <v>0</v>
      </c>
      <c r="AA72">
        <f>A!Z72</f>
        <v>0</v>
      </c>
      <c r="AB72">
        <f>A!AA72</f>
        <v>0</v>
      </c>
      <c r="AC72">
        <f>A!AB72</f>
        <v>0</v>
      </c>
      <c r="AD72">
        <f>A!AC72</f>
        <v>0</v>
      </c>
      <c r="AE72">
        <f>A!AD72</f>
        <v>0</v>
      </c>
      <c r="AF72">
        <f>A!AE72</f>
        <v>0</v>
      </c>
      <c r="AG72">
        <f>A!AF72</f>
        <v>0</v>
      </c>
      <c r="AH72">
        <f>A!AG72</f>
        <v>0</v>
      </c>
      <c r="AI72">
        <f>A!AH72</f>
        <v>0</v>
      </c>
      <c r="AJ72">
        <f>A!AI72</f>
        <v>0</v>
      </c>
      <c r="AK72">
        <f>A!AJ72</f>
        <v>0</v>
      </c>
      <c r="AL72">
        <f>A!AK72</f>
        <v>0</v>
      </c>
      <c r="AM72">
        <f>A!AL72</f>
        <v>0</v>
      </c>
      <c r="AN72">
        <f>A!AM72</f>
        <v>0</v>
      </c>
      <c r="AO72">
        <f>A!AN72</f>
        <v>0</v>
      </c>
      <c r="AP72">
        <f>A!AO72</f>
        <v>0</v>
      </c>
      <c r="AQ72">
        <f>A!AP72</f>
        <v>0</v>
      </c>
      <c r="AR72">
        <f>A!AQ72</f>
        <v>0</v>
      </c>
      <c r="AS72">
        <f>A!AR72</f>
        <v>0</v>
      </c>
      <c r="AT72">
        <f>A!AS72</f>
        <v>0</v>
      </c>
      <c r="AU72">
        <f>A!AT72</f>
        <v>0</v>
      </c>
      <c r="AV72">
        <f>A!AU72</f>
        <v>0</v>
      </c>
      <c r="AW72" s="23" t="str">
        <f>IF(A!AV72=0,"",A!AV72)</f>
        <v/>
      </c>
      <c r="AX72">
        <f>A!AW72</f>
        <v>0</v>
      </c>
      <c r="AY72">
        <f>A!AX72</f>
        <v>0</v>
      </c>
      <c r="AZ72">
        <f>A!AY72</f>
        <v>0</v>
      </c>
      <c r="BA72">
        <f>A!AZ72</f>
        <v>0</v>
      </c>
      <c r="BB72">
        <f>A!BA72</f>
        <v>0</v>
      </c>
      <c r="BC72">
        <f>A!BB72</f>
        <v>0</v>
      </c>
      <c r="BD72">
        <f>A!BC72</f>
        <v>0</v>
      </c>
      <c r="BE72">
        <f>A!BD72</f>
        <v>0</v>
      </c>
      <c r="BF72">
        <f>A!BE72</f>
        <v>0</v>
      </c>
      <c r="BG72">
        <f>A!BF72</f>
        <v>0</v>
      </c>
      <c r="BH72">
        <f>A!BG72</f>
        <v>0</v>
      </c>
      <c r="BI72">
        <f>A!BH72</f>
        <v>0</v>
      </c>
      <c r="BJ72">
        <f>A!BI72</f>
        <v>0</v>
      </c>
      <c r="BK72">
        <f>A!BJ72</f>
        <v>0</v>
      </c>
      <c r="BL72">
        <f>A!BK72</f>
        <v>0</v>
      </c>
      <c r="BM72">
        <f>A!BL72</f>
        <v>0</v>
      </c>
      <c r="BN72">
        <f>A!BM72</f>
        <v>0</v>
      </c>
      <c r="BO72">
        <f>A!BN72</f>
        <v>0</v>
      </c>
      <c r="BP72">
        <f>A!BO72</f>
        <v>0</v>
      </c>
      <c r="BQ72">
        <f>A!BP72</f>
        <v>0</v>
      </c>
      <c r="BR72">
        <f>A!BQ72</f>
        <v>0</v>
      </c>
      <c r="BS72">
        <f>A!BR72</f>
        <v>0</v>
      </c>
      <c r="BT72">
        <f>A!BS72</f>
        <v>0</v>
      </c>
      <c r="BU72">
        <f>A!BT72</f>
        <v>0</v>
      </c>
      <c r="BV72">
        <f>A!BU72</f>
        <v>0</v>
      </c>
      <c r="BW72">
        <f>A!BV72</f>
        <v>0</v>
      </c>
      <c r="BX72" t="str">
        <f>A!BW72</f>
        <v>_6b450a12-9f17-41ae-b157-306196495a9f</v>
      </c>
      <c r="BY72" t="str">
        <f>A!BX72</f>
        <v>6b450a12-9f17-41ae-b157-306196495a9f</v>
      </c>
      <c r="BZ72" t="str">
        <f>A!BY72</f>
        <v>SIKB</v>
      </c>
      <c r="CA72" t="str">
        <f>A!BZ72</f>
        <v>MMA02 A02 (0-50) A04 (0-50)</v>
      </c>
      <c r="CB72">
        <f>A!CA72</f>
        <v>45883</v>
      </c>
      <c r="CC72" t="str">
        <f>A!CB72</f>
        <v>#_6ad1fe39-0ee6-4190-bb8a-80d8ca6a8c10</v>
      </c>
      <c r="CD72" t="str">
        <f>A!CC72</f>
        <v>#_d9ae6f33-9e02-459a-a232-ccd5509823c7</v>
      </c>
      <c r="CE72">
        <f>A!CD72</f>
        <v>0</v>
      </c>
      <c r="CF72" t="str">
        <f>A!CE72</f>
        <v>urn:immetingen:compartiment:id:1</v>
      </c>
      <c r="CG72" t="str">
        <f>A!CF72</f>
        <v>_TI-65798773</v>
      </c>
      <c r="CH72">
        <f>A!CG72</f>
        <v>45881</v>
      </c>
      <c r="CI72" t="str">
        <f>A!CH72</f>
        <v>urn:immetingen:monstertype:id:10</v>
      </c>
      <c r="CJ72" t="str">
        <f>A!CI72</f>
        <v>urn:imsikb0101:Applicaties:id:16</v>
      </c>
      <c r="CK72" t="str">
        <f>A!CJ72</f>
        <v>urn:imsikb0101:DatastroomType:id:1</v>
      </c>
      <c r="CL72">
        <f>A!CK72</f>
        <v>45891</v>
      </c>
      <c r="CM72" t="str">
        <f>A!CL72</f>
        <v>SGS, Rotterdam</v>
      </c>
      <c r="CN72" t="str">
        <f>A!CM72</f>
        <v>LABRESULTAAT SGS</v>
      </c>
      <c r="CO72">
        <f>A!CN72</f>
        <v>45891</v>
      </c>
      <c r="CP72">
        <f>A!CO72</f>
        <v>0</v>
      </c>
      <c r="CQ72">
        <f>A!CO382</f>
        <v>0</v>
      </c>
      <c r="CR72" t="e">
        <f>A!#REF!</f>
        <v>#REF!</v>
      </c>
      <c r="CS72" t="e">
        <f>A!#REF!</f>
        <v>#REF!</v>
      </c>
    </row>
    <row r="73" spans="1:97" x14ac:dyDescent="0.2">
      <c r="A73" t="str">
        <f>A!A73</f>
        <v>LABRESULTAAT</v>
      </c>
      <c r="B73">
        <f>A!B73</f>
        <v>6</v>
      </c>
      <c r="C73">
        <f>A!C73</f>
        <v>0</v>
      </c>
      <c r="D73">
        <f>A!D73</f>
        <v>0</v>
      </c>
      <c r="E73">
        <f>A!E73</f>
        <v>0</v>
      </c>
      <c r="F73">
        <f>A!F73</f>
        <v>0</v>
      </c>
      <c r="G73">
        <f>A!G73</f>
        <v>0</v>
      </c>
      <c r="H73">
        <f>A!H73</f>
        <v>0</v>
      </c>
      <c r="I73">
        <f>A!I73</f>
        <v>0</v>
      </c>
      <c r="J73">
        <f>A!J73</f>
        <v>0</v>
      </c>
      <c r="K73">
        <f>A!K73</f>
        <v>0</v>
      </c>
      <c r="L73">
        <f>A!L73</f>
        <v>0</v>
      </c>
      <c r="M73">
        <f>A!M73</f>
        <v>0</v>
      </c>
      <c r="N73">
        <f>A!N73</f>
        <v>0</v>
      </c>
      <c r="O73">
        <f>A!O73</f>
        <v>0</v>
      </c>
      <c r="P73" s="23" t="str">
        <f>IF(A!P73="","",INDEX(B!$A$1:$BT$2000,MATCH(A!P73,B!$AX$1:$AX$2000,0),D!$B$5))</f>
        <v/>
      </c>
      <c r="Q73">
        <f>A!Q73</f>
        <v>0</v>
      </c>
      <c r="R73">
        <f>A!R73</f>
        <v>0</v>
      </c>
      <c r="S73">
        <f>A!S73</f>
        <v>0</v>
      </c>
      <c r="T73">
        <f>A!T73</f>
        <v>0</v>
      </c>
      <c r="U73">
        <f>A!U73</f>
        <v>0</v>
      </c>
      <c r="V73" s="23">
        <f>IF(A!V73="&lt;",1,A!V73)</f>
        <v>0</v>
      </c>
      <c r="W73">
        <f>A!W73</f>
        <v>0</v>
      </c>
      <c r="X73">
        <f>A!X73</f>
        <v>0</v>
      </c>
      <c r="Y73">
        <f>A!Y73</f>
        <v>0</v>
      </c>
      <c r="Z73" s="23">
        <f t="shared" si="1"/>
        <v>0</v>
      </c>
      <c r="AA73">
        <f>A!Z73</f>
        <v>0</v>
      </c>
      <c r="AB73">
        <f>A!AA73</f>
        <v>0</v>
      </c>
      <c r="AC73">
        <f>A!AB73</f>
        <v>0</v>
      </c>
      <c r="AD73">
        <f>A!AC73</f>
        <v>0</v>
      </c>
      <c r="AE73">
        <f>A!AD73</f>
        <v>0</v>
      </c>
      <c r="AF73">
        <f>A!AE73</f>
        <v>0</v>
      </c>
      <c r="AG73">
        <f>A!AF73</f>
        <v>0</v>
      </c>
      <c r="AH73">
        <f>A!AG73</f>
        <v>0</v>
      </c>
      <c r="AI73">
        <f>A!AH73</f>
        <v>0</v>
      </c>
      <c r="AJ73">
        <f>A!AI73</f>
        <v>0</v>
      </c>
      <c r="AK73">
        <f>A!AJ73</f>
        <v>0</v>
      </c>
      <c r="AL73">
        <f>A!AK73</f>
        <v>0</v>
      </c>
      <c r="AM73">
        <f>A!AL73</f>
        <v>0</v>
      </c>
      <c r="AN73">
        <f>A!AM73</f>
        <v>0</v>
      </c>
      <c r="AO73">
        <f>A!AN73</f>
        <v>0</v>
      </c>
      <c r="AP73">
        <f>A!AO73</f>
        <v>0</v>
      </c>
      <c r="AQ73">
        <f>A!AP73</f>
        <v>0</v>
      </c>
      <c r="AR73">
        <f>A!AQ73</f>
        <v>0</v>
      </c>
      <c r="AS73">
        <f>A!AR73</f>
        <v>0</v>
      </c>
      <c r="AT73">
        <f>A!AS73</f>
        <v>0</v>
      </c>
      <c r="AU73">
        <f>A!AT73</f>
        <v>0</v>
      </c>
      <c r="AV73">
        <f>A!AU73</f>
        <v>0</v>
      </c>
      <c r="AW73" s="23" t="str">
        <f>IF(A!AV73=0,"",A!AV73)</f>
        <v/>
      </c>
      <c r="AX73">
        <f>A!AW73</f>
        <v>0</v>
      </c>
      <c r="AY73">
        <f>A!AX73</f>
        <v>0</v>
      </c>
      <c r="AZ73">
        <f>A!AY73</f>
        <v>0</v>
      </c>
      <c r="BA73">
        <f>A!AZ73</f>
        <v>0</v>
      </c>
      <c r="BB73">
        <f>A!BA73</f>
        <v>0</v>
      </c>
      <c r="BC73">
        <f>A!BB73</f>
        <v>0</v>
      </c>
      <c r="BD73">
        <f>A!BC73</f>
        <v>0</v>
      </c>
      <c r="BE73">
        <f>A!BD73</f>
        <v>0</v>
      </c>
      <c r="BF73">
        <f>A!BE73</f>
        <v>0</v>
      </c>
      <c r="BG73">
        <f>A!BF73</f>
        <v>0</v>
      </c>
      <c r="BH73">
        <f>A!BG73</f>
        <v>0</v>
      </c>
      <c r="BI73">
        <f>A!BH73</f>
        <v>0</v>
      </c>
      <c r="BJ73">
        <f>A!BI73</f>
        <v>0</v>
      </c>
      <c r="BK73">
        <f>A!BJ73</f>
        <v>0</v>
      </c>
      <c r="BL73">
        <f>A!BK73</f>
        <v>0</v>
      </c>
      <c r="BM73">
        <f>A!BL73</f>
        <v>0</v>
      </c>
      <c r="BN73">
        <f>A!BM73</f>
        <v>0</v>
      </c>
      <c r="BO73">
        <f>A!BN73</f>
        <v>0</v>
      </c>
      <c r="BP73">
        <f>A!BO73</f>
        <v>0</v>
      </c>
      <c r="BQ73">
        <f>A!BP73</f>
        <v>0</v>
      </c>
      <c r="BR73">
        <f>A!BQ73</f>
        <v>0</v>
      </c>
      <c r="BS73">
        <f>A!BR73</f>
        <v>0</v>
      </c>
      <c r="BT73">
        <f>A!BS73</f>
        <v>0</v>
      </c>
      <c r="BU73">
        <f>A!BT73</f>
        <v>0</v>
      </c>
      <c r="BV73">
        <f>A!BU73</f>
        <v>0</v>
      </c>
      <c r="BW73">
        <f>A!BV73</f>
        <v>0</v>
      </c>
      <c r="BX73" t="str">
        <f>A!BW73</f>
        <v>_6b450a12-9f17-41ae-b157-306196495a9f</v>
      </c>
      <c r="BY73" t="str">
        <f>A!BX73</f>
        <v>6b450a12-9f17-41ae-b157-306196495a9f</v>
      </c>
      <c r="BZ73" t="str">
        <f>A!BY73</f>
        <v>SIKB</v>
      </c>
      <c r="CA73" t="str">
        <f>A!BZ73</f>
        <v>MMA02 A02 (0-50) A04 (0-50)</v>
      </c>
      <c r="CB73">
        <f>A!CA73</f>
        <v>45883</v>
      </c>
      <c r="CC73" t="str">
        <f>A!CB73</f>
        <v>#_6ad1fe39-0ee6-4190-bb8a-80d8ca6a8c10</v>
      </c>
      <c r="CD73" t="str">
        <f>A!CC73</f>
        <v>#_2bd3aaf9-f441-4b96-ad08-8727127972f5</v>
      </c>
      <c r="CE73">
        <f>A!CD73</f>
        <v>0</v>
      </c>
      <c r="CF73" t="str">
        <f>A!CE73</f>
        <v>urn:immetingen:compartiment:id:1</v>
      </c>
      <c r="CG73" t="str">
        <f>A!CF73</f>
        <v>_TI-65798773</v>
      </c>
      <c r="CH73">
        <f>A!CG73</f>
        <v>45881</v>
      </c>
      <c r="CI73" t="str">
        <f>A!CH73</f>
        <v>urn:immetingen:monstertype:id:10</v>
      </c>
      <c r="CJ73" t="str">
        <f>A!CI73</f>
        <v>urn:imsikb0101:Applicaties:id:16</v>
      </c>
      <c r="CK73" t="str">
        <f>A!CJ73</f>
        <v>urn:imsikb0101:DatastroomType:id:1</v>
      </c>
      <c r="CL73">
        <f>A!CK73</f>
        <v>45891</v>
      </c>
      <c r="CM73" t="str">
        <f>A!CL73</f>
        <v>SGS, Rotterdam</v>
      </c>
      <c r="CN73" t="str">
        <f>A!CM73</f>
        <v>LABRESULTAAT SGS</v>
      </c>
      <c r="CO73">
        <f>A!CN73</f>
        <v>45891</v>
      </c>
      <c r="CP73">
        <f>A!CO73</f>
        <v>0</v>
      </c>
      <c r="CQ73">
        <f>A!CO383</f>
        <v>0</v>
      </c>
      <c r="CR73" t="e">
        <f>A!#REF!</f>
        <v>#REF!</v>
      </c>
      <c r="CS73" t="e">
        <f>A!#REF!</f>
        <v>#REF!</v>
      </c>
    </row>
    <row r="74" spans="1:97" x14ac:dyDescent="0.2">
      <c r="A74" t="str">
        <f>A!A74</f>
        <v>LABRESULTAAT</v>
      </c>
      <c r="B74">
        <f>A!B74</f>
        <v>6</v>
      </c>
      <c r="C74">
        <f>A!C74</f>
        <v>0</v>
      </c>
      <c r="D74">
        <f>A!D74</f>
        <v>0</v>
      </c>
      <c r="E74">
        <f>A!E74</f>
        <v>0</v>
      </c>
      <c r="F74">
        <f>A!F74</f>
        <v>0</v>
      </c>
      <c r="G74">
        <f>A!G74</f>
        <v>0</v>
      </c>
      <c r="H74">
        <f>A!H74</f>
        <v>0</v>
      </c>
      <c r="I74">
        <f>A!I74</f>
        <v>0</v>
      </c>
      <c r="J74">
        <f>A!J74</f>
        <v>0</v>
      </c>
      <c r="K74">
        <f>A!K74</f>
        <v>0</v>
      </c>
      <c r="L74">
        <f>A!L74</f>
        <v>0</v>
      </c>
      <c r="M74">
        <f>A!M74</f>
        <v>0</v>
      </c>
      <c r="N74">
        <f>A!N74</f>
        <v>0</v>
      </c>
      <c r="O74">
        <f>A!O74</f>
        <v>0</v>
      </c>
      <c r="P74" s="23" t="str">
        <f>IF(A!P74="","",INDEX(B!$A$1:$BT$2000,MATCH(A!P74,B!$AX$1:$AX$2000,0),D!$B$5))</f>
        <v/>
      </c>
      <c r="Q74">
        <f>A!Q74</f>
        <v>0</v>
      </c>
      <c r="R74">
        <f>A!R74</f>
        <v>0</v>
      </c>
      <c r="S74">
        <f>A!S74</f>
        <v>0</v>
      </c>
      <c r="T74">
        <f>A!T74</f>
        <v>0</v>
      </c>
      <c r="U74">
        <f>A!U74</f>
        <v>0</v>
      </c>
      <c r="V74" s="23">
        <f>IF(A!V74="&lt;",1,A!V74)</f>
        <v>0</v>
      </c>
      <c r="W74">
        <f>A!W74</f>
        <v>0</v>
      </c>
      <c r="X74">
        <f>A!X74</f>
        <v>0</v>
      </c>
      <c r="Y74">
        <f>A!Y74</f>
        <v>0</v>
      </c>
      <c r="Z74" s="23">
        <f t="shared" si="1"/>
        <v>0</v>
      </c>
      <c r="AA74">
        <f>A!Z74</f>
        <v>0</v>
      </c>
      <c r="AB74">
        <f>A!AA74</f>
        <v>0</v>
      </c>
      <c r="AC74">
        <f>A!AB74</f>
        <v>0</v>
      </c>
      <c r="AD74">
        <f>A!AC74</f>
        <v>0</v>
      </c>
      <c r="AE74">
        <f>A!AD74</f>
        <v>0</v>
      </c>
      <c r="AF74">
        <f>A!AE74</f>
        <v>0</v>
      </c>
      <c r="AG74">
        <f>A!AF74</f>
        <v>0</v>
      </c>
      <c r="AH74">
        <f>A!AG74</f>
        <v>0</v>
      </c>
      <c r="AI74">
        <f>A!AH74</f>
        <v>0</v>
      </c>
      <c r="AJ74">
        <f>A!AI74</f>
        <v>0</v>
      </c>
      <c r="AK74">
        <f>A!AJ74</f>
        <v>0</v>
      </c>
      <c r="AL74">
        <f>A!AK74</f>
        <v>0</v>
      </c>
      <c r="AM74">
        <f>A!AL74</f>
        <v>0</v>
      </c>
      <c r="AN74">
        <f>A!AM74</f>
        <v>0</v>
      </c>
      <c r="AO74">
        <f>A!AN74</f>
        <v>0</v>
      </c>
      <c r="AP74">
        <f>A!AO74</f>
        <v>0</v>
      </c>
      <c r="AQ74">
        <f>A!AP74</f>
        <v>0</v>
      </c>
      <c r="AR74">
        <f>A!AQ74</f>
        <v>0</v>
      </c>
      <c r="AS74">
        <f>A!AR74</f>
        <v>0</v>
      </c>
      <c r="AT74">
        <f>A!AS74</f>
        <v>0</v>
      </c>
      <c r="AU74">
        <f>A!AT74</f>
        <v>0</v>
      </c>
      <c r="AV74">
        <f>A!AU74</f>
        <v>0</v>
      </c>
      <c r="AW74" s="23" t="str">
        <f>IF(A!AV74=0,"",A!AV74)</f>
        <v/>
      </c>
      <c r="AX74">
        <f>A!AW74</f>
        <v>0</v>
      </c>
      <c r="AY74">
        <f>A!AX74</f>
        <v>0</v>
      </c>
      <c r="AZ74">
        <f>A!AY74</f>
        <v>0</v>
      </c>
      <c r="BA74">
        <f>A!AZ74</f>
        <v>0</v>
      </c>
      <c r="BB74">
        <f>A!BA74</f>
        <v>0</v>
      </c>
      <c r="BC74">
        <f>A!BB74</f>
        <v>0</v>
      </c>
      <c r="BD74">
        <f>A!BC74</f>
        <v>0</v>
      </c>
      <c r="BE74">
        <f>A!BD74</f>
        <v>0</v>
      </c>
      <c r="BF74">
        <f>A!BE74</f>
        <v>0</v>
      </c>
      <c r="BG74">
        <f>A!BF74</f>
        <v>0</v>
      </c>
      <c r="BH74">
        <f>A!BG74</f>
        <v>0</v>
      </c>
      <c r="BI74">
        <f>A!BH74</f>
        <v>0</v>
      </c>
      <c r="BJ74">
        <f>A!BI74</f>
        <v>0</v>
      </c>
      <c r="BK74">
        <f>A!BJ74</f>
        <v>0</v>
      </c>
      <c r="BL74">
        <f>A!BK74</f>
        <v>0</v>
      </c>
      <c r="BM74">
        <f>A!BL74</f>
        <v>0</v>
      </c>
      <c r="BN74">
        <f>A!BM74</f>
        <v>0</v>
      </c>
      <c r="BO74">
        <f>A!BN74</f>
        <v>0</v>
      </c>
      <c r="BP74">
        <f>A!BO74</f>
        <v>0</v>
      </c>
      <c r="BQ74">
        <f>A!BP74</f>
        <v>0</v>
      </c>
      <c r="BR74">
        <f>A!BQ74</f>
        <v>0</v>
      </c>
      <c r="BS74">
        <f>A!BR74</f>
        <v>0</v>
      </c>
      <c r="BT74">
        <f>A!BS74</f>
        <v>0</v>
      </c>
      <c r="BU74">
        <f>A!BT74</f>
        <v>0</v>
      </c>
      <c r="BV74">
        <f>A!BU74</f>
        <v>0</v>
      </c>
      <c r="BW74">
        <f>A!BV74</f>
        <v>0</v>
      </c>
      <c r="BX74" t="str">
        <f>A!BW74</f>
        <v>_6b450a12-9f17-41ae-b157-306196495a9f</v>
      </c>
      <c r="BY74" t="str">
        <f>A!BX74</f>
        <v>6b450a12-9f17-41ae-b157-306196495a9f</v>
      </c>
      <c r="BZ74" t="str">
        <f>A!BY74</f>
        <v>SIKB</v>
      </c>
      <c r="CA74" t="str">
        <f>A!BZ74</f>
        <v>MMA02 A02 (0-50) A04 (0-50)</v>
      </c>
      <c r="CB74">
        <f>A!CA74</f>
        <v>45883</v>
      </c>
      <c r="CC74" t="str">
        <f>A!CB74</f>
        <v>#_6ad1fe39-0ee6-4190-bb8a-80d8ca6a8c10</v>
      </c>
      <c r="CD74" t="str">
        <f>A!CC74</f>
        <v>#_abb5a499-d61c-4c8c-80ce-9efbe7bf3df6</v>
      </c>
      <c r="CE74">
        <f>A!CD74</f>
        <v>0</v>
      </c>
      <c r="CF74" t="str">
        <f>A!CE74</f>
        <v>urn:immetingen:compartiment:id:1</v>
      </c>
      <c r="CG74" t="str">
        <f>A!CF74</f>
        <v>_TI-65798773</v>
      </c>
      <c r="CH74">
        <f>A!CG74</f>
        <v>45881</v>
      </c>
      <c r="CI74" t="str">
        <f>A!CH74</f>
        <v>urn:immetingen:monstertype:id:10</v>
      </c>
      <c r="CJ74" t="str">
        <f>A!CI74</f>
        <v>urn:imsikb0101:Applicaties:id:16</v>
      </c>
      <c r="CK74" t="str">
        <f>A!CJ74</f>
        <v>urn:imsikb0101:DatastroomType:id:1</v>
      </c>
      <c r="CL74">
        <f>A!CK74</f>
        <v>45891</v>
      </c>
      <c r="CM74" t="str">
        <f>A!CL74</f>
        <v>SGS, Rotterdam</v>
      </c>
      <c r="CN74" t="str">
        <f>A!CM74</f>
        <v>LABRESULTAAT SGS</v>
      </c>
      <c r="CO74">
        <f>A!CN74</f>
        <v>45891</v>
      </c>
      <c r="CP74">
        <f>A!CO74</f>
        <v>0</v>
      </c>
      <c r="CQ74">
        <f>A!CO384</f>
        <v>0</v>
      </c>
      <c r="CR74" t="e">
        <f>A!#REF!</f>
        <v>#REF!</v>
      </c>
      <c r="CS74" t="e">
        <f>A!#REF!</f>
        <v>#REF!</v>
      </c>
    </row>
    <row r="75" spans="1:97" x14ac:dyDescent="0.2">
      <c r="A75" t="str">
        <f>A!A75</f>
        <v>LABRESULTAAT</v>
      </c>
      <c r="B75">
        <f>A!B75</f>
        <v>6</v>
      </c>
      <c r="C75">
        <f>A!C75</f>
        <v>0</v>
      </c>
      <c r="D75">
        <f>A!D75</f>
        <v>0</v>
      </c>
      <c r="E75">
        <f>A!E75</f>
        <v>0</v>
      </c>
      <c r="F75">
        <f>A!F75</f>
        <v>0</v>
      </c>
      <c r="G75">
        <f>A!G75</f>
        <v>0</v>
      </c>
      <c r="H75">
        <f>A!H75</f>
        <v>0</v>
      </c>
      <c r="I75">
        <f>A!I75</f>
        <v>0</v>
      </c>
      <c r="J75">
        <f>A!J75</f>
        <v>0</v>
      </c>
      <c r="K75">
        <f>A!K75</f>
        <v>0</v>
      </c>
      <c r="L75">
        <f>A!L75</f>
        <v>0</v>
      </c>
      <c r="M75">
        <f>A!M75</f>
        <v>0</v>
      </c>
      <c r="N75">
        <f>A!N75</f>
        <v>0</v>
      </c>
      <c r="O75">
        <f>A!O75</f>
        <v>0</v>
      </c>
      <c r="P75" s="23" t="str">
        <f>IF(A!P75="","",INDEX(B!$A$1:$BT$2000,MATCH(A!P75,B!$AX$1:$AX$2000,0),D!$B$5))</f>
        <v/>
      </c>
      <c r="Q75">
        <f>A!Q75</f>
        <v>0</v>
      </c>
      <c r="R75">
        <f>A!R75</f>
        <v>0</v>
      </c>
      <c r="S75">
        <f>A!S75</f>
        <v>0</v>
      </c>
      <c r="T75">
        <f>A!T75</f>
        <v>0</v>
      </c>
      <c r="U75">
        <f>A!U75</f>
        <v>0</v>
      </c>
      <c r="V75" s="23">
        <f>IF(A!V75="&lt;",1,A!V75)</f>
        <v>0</v>
      </c>
      <c r="W75">
        <f>A!W75</f>
        <v>0</v>
      </c>
      <c r="X75">
        <f>A!X75</f>
        <v>0</v>
      </c>
      <c r="Y75">
        <f>A!Y75</f>
        <v>0</v>
      </c>
      <c r="Z75" s="23">
        <f t="shared" si="1"/>
        <v>0</v>
      </c>
      <c r="AA75">
        <f>A!Z75</f>
        <v>0</v>
      </c>
      <c r="AB75">
        <f>A!AA75</f>
        <v>0</v>
      </c>
      <c r="AC75">
        <f>A!AB75</f>
        <v>0</v>
      </c>
      <c r="AD75">
        <f>A!AC75</f>
        <v>0</v>
      </c>
      <c r="AE75">
        <f>A!AD75</f>
        <v>0</v>
      </c>
      <c r="AF75">
        <f>A!AE75</f>
        <v>0</v>
      </c>
      <c r="AG75">
        <f>A!AF75</f>
        <v>0</v>
      </c>
      <c r="AH75">
        <f>A!AG75</f>
        <v>0</v>
      </c>
      <c r="AI75">
        <f>A!AH75</f>
        <v>0</v>
      </c>
      <c r="AJ75">
        <f>A!AI75</f>
        <v>0</v>
      </c>
      <c r="AK75">
        <f>A!AJ75</f>
        <v>0</v>
      </c>
      <c r="AL75">
        <f>A!AK75</f>
        <v>0</v>
      </c>
      <c r="AM75">
        <f>A!AL75</f>
        <v>0</v>
      </c>
      <c r="AN75">
        <f>A!AM75</f>
        <v>0</v>
      </c>
      <c r="AO75">
        <f>A!AN75</f>
        <v>0</v>
      </c>
      <c r="AP75">
        <f>A!AO75</f>
        <v>0</v>
      </c>
      <c r="AQ75">
        <f>A!AP75</f>
        <v>0</v>
      </c>
      <c r="AR75">
        <f>A!AQ75</f>
        <v>0</v>
      </c>
      <c r="AS75">
        <f>A!AR75</f>
        <v>0</v>
      </c>
      <c r="AT75">
        <f>A!AS75</f>
        <v>0</v>
      </c>
      <c r="AU75">
        <f>A!AT75</f>
        <v>0</v>
      </c>
      <c r="AV75">
        <f>A!AU75</f>
        <v>0</v>
      </c>
      <c r="AW75" s="23" t="str">
        <f>IF(A!AV75=0,"",A!AV75)</f>
        <v/>
      </c>
      <c r="AX75">
        <f>A!AW75</f>
        <v>0</v>
      </c>
      <c r="AY75">
        <f>A!AX75</f>
        <v>0</v>
      </c>
      <c r="AZ75">
        <f>A!AY75</f>
        <v>0</v>
      </c>
      <c r="BA75">
        <f>A!AZ75</f>
        <v>0</v>
      </c>
      <c r="BB75">
        <f>A!BA75</f>
        <v>0</v>
      </c>
      <c r="BC75">
        <f>A!BB75</f>
        <v>0</v>
      </c>
      <c r="BD75">
        <f>A!BC75</f>
        <v>0</v>
      </c>
      <c r="BE75">
        <f>A!BD75</f>
        <v>0</v>
      </c>
      <c r="BF75">
        <f>A!BE75</f>
        <v>0</v>
      </c>
      <c r="BG75">
        <f>A!BF75</f>
        <v>0</v>
      </c>
      <c r="BH75">
        <f>A!BG75</f>
        <v>0</v>
      </c>
      <c r="BI75">
        <f>A!BH75</f>
        <v>0</v>
      </c>
      <c r="BJ75">
        <f>A!BI75</f>
        <v>0</v>
      </c>
      <c r="BK75">
        <f>A!BJ75</f>
        <v>0</v>
      </c>
      <c r="BL75">
        <f>A!BK75</f>
        <v>0</v>
      </c>
      <c r="BM75">
        <f>A!BL75</f>
        <v>0</v>
      </c>
      <c r="BN75">
        <f>A!BM75</f>
        <v>0</v>
      </c>
      <c r="BO75">
        <f>A!BN75</f>
        <v>0</v>
      </c>
      <c r="BP75">
        <f>A!BO75</f>
        <v>0</v>
      </c>
      <c r="BQ75">
        <f>A!BP75</f>
        <v>0</v>
      </c>
      <c r="BR75">
        <f>A!BQ75</f>
        <v>0</v>
      </c>
      <c r="BS75">
        <f>A!BR75</f>
        <v>0</v>
      </c>
      <c r="BT75">
        <f>A!BS75</f>
        <v>0</v>
      </c>
      <c r="BU75">
        <f>A!BT75</f>
        <v>0</v>
      </c>
      <c r="BV75">
        <f>A!BU75</f>
        <v>0</v>
      </c>
      <c r="BW75">
        <f>A!BV75</f>
        <v>0</v>
      </c>
      <c r="BX75" t="str">
        <f>A!BW75</f>
        <v>_6b450a12-9f17-41ae-b157-306196495a9f</v>
      </c>
      <c r="BY75" t="str">
        <f>A!BX75</f>
        <v>6b450a12-9f17-41ae-b157-306196495a9f</v>
      </c>
      <c r="BZ75" t="str">
        <f>A!BY75</f>
        <v>SIKB</v>
      </c>
      <c r="CA75" t="str">
        <f>A!BZ75</f>
        <v>MMA02 A02 (0-50) A04 (0-50)</v>
      </c>
      <c r="CB75">
        <f>A!CA75</f>
        <v>45883</v>
      </c>
      <c r="CC75" t="str">
        <f>A!CB75</f>
        <v>#_6ad1fe39-0ee6-4190-bb8a-80d8ca6a8c10</v>
      </c>
      <c r="CD75" t="str">
        <f>A!CC75</f>
        <v>#_6cf6478b-ee2d-4564-9e34-92be2cf6f1ae</v>
      </c>
      <c r="CE75">
        <f>A!CD75</f>
        <v>0</v>
      </c>
      <c r="CF75" t="str">
        <f>A!CE75</f>
        <v>urn:immetingen:compartiment:id:1</v>
      </c>
      <c r="CG75" t="str">
        <f>A!CF75</f>
        <v>_TI-65798773</v>
      </c>
      <c r="CH75">
        <f>A!CG75</f>
        <v>45881</v>
      </c>
      <c r="CI75" t="str">
        <f>A!CH75</f>
        <v>urn:immetingen:monstertype:id:10</v>
      </c>
      <c r="CJ75" t="str">
        <f>A!CI75</f>
        <v>urn:imsikb0101:Applicaties:id:16</v>
      </c>
      <c r="CK75" t="str">
        <f>A!CJ75</f>
        <v>urn:imsikb0101:DatastroomType:id:1</v>
      </c>
      <c r="CL75">
        <f>A!CK75</f>
        <v>45891</v>
      </c>
      <c r="CM75" t="str">
        <f>A!CL75</f>
        <v>SGS, Rotterdam</v>
      </c>
      <c r="CN75" t="str">
        <f>A!CM75</f>
        <v>LABRESULTAAT SGS</v>
      </c>
      <c r="CO75">
        <f>A!CN75</f>
        <v>45891</v>
      </c>
      <c r="CP75">
        <f>A!CO75</f>
        <v>0</v>
      </c>
      <c r="CQ75">
        <f>A!CO385</f>
        <v>0</v>
      </c>
      <c r="CR75" t="e">
        <f>A!#REF!</f>
        <v>#REF!</v>
      </c>
      <c r="CS75" t="e">
        <f>A!#REF!</f>
        <v>#REF!</v>
      </c>
    </row>
    <row r="76" spans="1:97" x14ac:dyDescent="0.2">
      <c r="A76" t="str">
        <f>A!A76</f>
        <v>LABRESULTAAT</v>
      </c>
      <c r="B76">
        <f>A!B76</f>
        <v>6</v>
      </c>
      <c r="C76">
        <f>A!C76</f>
        <v>0</v>
      </c>
      <c r="D76">
        <f>A!D76</f>
        <v>0</v>
      </c>
      <c r="E76">
        <f>A!E76</f>
        <v>0</v>
      </c>
      <c r="F76">
        <f>A!F76</f>
        <v>0</v>
      </c>
      <c r="G76">
        <f>A!G76</f>
        <v>0</v>
      </c>
      <c r="H76">
        <f>A!H76</f>
        <v>0</v>
      </c>
      <c r="I76">
        <f>A!I76</f>
        <v>0</v>
      </c>
      <c r="J76">
        <f>A!J76</f>
        <v>0</v>
      </c>
      <c r="K76">
        <f>A!K76</f>
        <v>0</v>
      </c>
      <c r="L76">
        <f>A!L76</f>
        <v>0</v>
      </c>
      <c r="M76">
        <f>A!M76</f>
        <v>0</v>
      </c>
      <c r="N76">
        <f>A!N76</f>
        <v>0</v>
      </c>
      <c r="O76">
        <f>A!O76</f>
        <v>0</v>
      </c>
      <c r="P76" s="23" t="str">
        <f>IF(A!P76="","",INDEX(B!$A$1:$BT$2000,MATCH(A!P76,B!$AX$1:$AX$2000,0),D!$B$5))</f>
        <v/>
      </c>
      <c r="Q76">
        <f>A!Q76</f>
        <v>0</v>
      </c>
      <c r="R76">
        <f>A!R76</f>
        <v>0</v>
      </c>
      <c r="S76">
        <f>A!S76</f>
        <v>0</v>
      </c>
      <c r="T76">
        <f>A!T76</f>
        <v>0</v>
      </c>
      <c r="U76">
        <f>A!U76</f>
        <v>0</v>
      </c>
      <c r="V76" s="23">
        <f>IF(A!V76="&lt;",1,A!V76)</f>
        <v>0</v>
      </c>
      <c r="W76">
        <f>A!W76</f>
        <v>0</v>
      </c>
      <c r="X76">
        <f>A!X76</f>
        <v>0</v>
      </c>
      <c r="Y76">
        <f>A!Y76</f>
        <v>0</v>
      </c>
      <c r="Z76" s="23">
        <f t="shared" si="1"/>
        <v>0</v>
      </c>
      <c r="AA76">
        <f>A!Z76</f>
        <v>0</v>
      </c>
      <c r="AB76">
        <f>A!AA76</f>
        <v>0</v>
      </c>
      <c r="AC76">
        <f>A!AB76</f>
        <v>0</v>
      </c>
      <c r="AD76">
        <f>A!AC76</f>
        <v>0</v>
      </c>
      <c r="AE76">
        <f>A!AD76</f>
        <v>0</v>
      </c>
      <c r="AF76">
        <f>A!AE76</f>
        <v>0</v>
      </c>
      <c r="AG76">
        <f>A!AF76</f>
        <v>0</v>
      </c>
      <c r="AH76">
        <f>A!AG76</f>
        <v>0</v>
      </c>
      <c r="AI76">
        <f>A!AH76</f>
        <v>0</v>
      </c>
      <c r="AJ76">
        <f>A!AI76</f>
        <v>0</v>
      </c>
      <c r="AK76">
        <f>A!AJ76</f>
        <v>0</v>
      </c>
      <c r="AL76">
        <f>A!AK76</f>
        <v>0</v>
      </c>
      <c r="AM76">
        <f>A!AL76</f>
        <v>0</v>
      </c>
      <c r="AN76">
        <f>A!AM76</f>
        <v>0</v>
      </c>
      <c r="AO76">
        <f>A!AN76</f>
        <v>0</v>
      </c>
      <c r="AP76">
        <f>A!AO76</f>
        <v>0</v>
      </c>
      <c r="AQ76">
        <f>A!AP76</f>
        <v>0</v>
      </c>
      <c r="AR76">
        <f>A!AQ76</f>
        <v>0</v>
      </c>
      <c r="AS76">
        <f>A!AR76</f>
        <v>0</v>
      </c>
      <c r="AT76">
        <f>A!AS76</f>
        <v>0</v>
      </c>
      <c r="AU76">
        <f>A!AT76</f>
        <v>0</v>
      </c>
      <c r="AV76">
        <f>A!AU76</f>
        <v>0</v>
      </c>
      <c r="AW76" s="23" t="str">
        <f>IF(A!AV76=0,"",A!AV76)</f>
        <v/>
      </c>
      <c r="AX76">
        <f>A!AW76</f>
        <v>0</v>
      </c>
      <c r="AY76">
        <f>A!AX76</f>
        <v>0</v>
      </c>
      <c r="AZ76">
        <f>A!AY76</f>
        <v>0</v>
      </c>
      <c r="BA76">
        <f>A!AZ76</f>
        <v>0</v>
      </c>
      <c r="BB76">
        <f>A!BA76</f>
        <v>0</v>
      </c>
      <c r="BC76">
        <f>A!BB76</f>
        <v>0</v>
      </c>
      <c r="BD76">
        <f>A!BC76</f>
        <v>0</v>
      </c>
      <c r="BE76">
        <f>A!BD76</f>
        <v>0</v>
      </c>
      <c r="BF76">
        <f>A!BE76</f>
        <v>0</v>
      </c>
      <c r="BG76">
        <f>A!BF76</f>
        <v>0</v>
      </c>
      <c r="BH76">
        <f>A!BG76</f>
        <v>0</v>
      </c>
      <c r="BI76">
        <f>A!BH76</f>
        <v>0</v>
      </c>
      <c r="BJ76">
        <f>A!BI76</f>
        <v>0</v>
      </c>
      <c r="BK76">
        <f>A!BJ76</f>
        <v>0</v>
      </c>
      <c r="BL76">
        <f>A!BK76</f>
        <v>0</v>
      </c>
      <c r="BM76">
        <f>A!BL76</f>
        <v>0</v>
      </c>
      <c r="BN76">
        <f>A!BM76</f>
        <v>0</v>
      </c>
      <c r="BO76">
        <f>A!BN76</f>
        <v>0</v>
      </c>
      <c r="BP76">
        <f>A!BO76</f>
        <v>0</v>
      </c>
      <c r="BQ76">
        <f>A!BP76</f>
        <v>0</v>
      </c>
      <c r="BR76">
        <f>A!BQ76</f>
        <v>0</v>
      </c>
      <c r="BS76">
        <f>A!BR76</f>
        <v>0</v>
      </c>
      <c r="BT76">
        <f>A!BS76</f>
        <v>0</v>
      </c>
      <c r="BU76">
        <f>A!BT76</f>
        <v>0</v>
      </c>
      <c r="BV76">
        <f>A!BU76</f>
        <v>0</v>
      </c>
      <c r="BW76">
        <f>A!BV76</f>
        <v>0</v>
      </c>
      <c r="BX76" t="str">
        <f>A!BW76</f>
        <v>_6b450a12-9f17-41ae-b157-306196495a9f</v>
      </c>
      <c r="BY76" t="str">
        <f>A!BX76</f>
        <v>6b450a12-9f17-41ae-b157-306196495a9f</v>
      </c>
      <c r="BZ76" t="str">
        <f>A!BY76</f>
        <v>SIKB</v>
      </c>
      <c r="CA76" t="str">
        <f>A!BZ76</f>
        <v>MMA02 A02 (0-50) A04 (0-50)</v>
      </c>
      <c r="CB76">
        <f>A!CA76</f>
        <v>45883</v>
      </c>
      <c r="CC76" t="str">
        <f>A!CB76</f>
        <v>#_6ad1fe39-0ee6-4190-bb8a-80d8ca6a8c10</v>
      </c>
      <c r="CD76" t="str">
        <f>A!CC76</f>
        <v>#_c09ad229-3292-4963-8773-e55759b9bc1f</v>
      </c>
      <c r="CE76">
        <f>A!CD76</f>
        <v>0</v>
      </c>
      <c r="CF76" t="str">
        <f>A!CE76</f>
        <v>urn:immetingen:compartiment:id:1</v>
      </c>
      <c r="CG76" t="str">
        <f>A!CF76</f>
        <v>_TI-65798773</v>
      </c>
      <c r="CH76">
        <f>A!CG76</f>
        <v>45881</v>
      </c>
      <c r="CI76" t="str">
        <f>A!CH76</f>
        <v>urn:immetingen:monstertype:id:10</v>
      </c>
      <c r="CJ76" t="str">
        <f>A!CI76</f>
        <v>urn:imsikb0101:Applicaties:id:16</v>
      </c>
      <c r="CK76" t="str">
        <f>A!CJ76</f>
        <v>urn:imsikb0101:DatastroomType:id:1</v>
      </c>
      <c r="CL76">
        <f>A!CK76</f>
        <v>45891</v>
      </c>
      <c r="CM76" t="str">
        <f>A!CL76</f>
        <v>SGS, Rotterdam</v>
      </c>
      <c r="CN76" t="str">
        <f>A!CM76</f>
        <v>LABRESULTAAT SGS</v>
      </c>
      <c r="CO76">
        <f>A!CN76</f>
        <v>45891</v>
      </c>
      <c r="CP76">
        <f>A!CO76</f>
        <v>0</v>
      </c>
      <c r="CQ76">
        <f>A!CO386</f>
        <v>0</v>
      </c>
      <c r="CR76" t="e">
        <f>A!#REF!</f>
        <v>#REF!</v>
      </c>
      <c r="CS76" t="e">
        <f>A!#REF!</f>
        <v>#REF!</v>
      </c>
    </row>
    <row r="77" spans="1:97" x14ac:dyDescent="0.2">
      <c r="A77" t="str">
        <f>A!A77</f>
        <v>LABRESULTAAT</v>
      </c>
      <c r="B77">
        <f>A!B77</f>
        <v>6</v>
      </c>
      <c r="C77">
        <f>A!C77</f>
        <v>0</v>
      </c>
      <c r="D77">
        <f>A!D77</f>
        <v>0</v>
      </c>
      <c r="E77">
        <f>A!E77</f>
        <v>0</v>
      </c>
      <c r="F77">
        <f>A!F77</f>
        <v>0</v>
      </c>
      <c r="G77">
        <f>A!G77</f>
        <v>0</v>
      </c>
      <c r="H77">
        <f>A!H77</f>
        <v>0</v>
      </c>
      <c r="I77">
        <f>A!I77</f>
        <v>0</v>
      </c>
      <c r="J77">
        <f>A!J77</f>
        <v>0</v>
      </c>
      <c r="K77">
        <f>A!K77</f>
        <v>0</v>
      </c>
      <c r="L77">
        <f>A!L77</f>
        <v>0</v>
      </c>
      <c r="M77">
        <f>A!M77</f>
        <v>0</v>
      </c>
      <c r="N77">
        <f>A!N77</f>
        <v>0</v>
      </c>
      <c r="O77">
        <f>A!O77</f>
        <v>0</v>
      </c>
      <c r="P77" s="23" t="str">
        <f>IF(A!P77="","",INDEX(B!$A$1:$BT$2000,MATCH(A!P77,B!$AX$1:$AX$2000,0),D!$B$5))</f>
        <v/>
      </c>
      <c r="Q77">
        <f>A!Q77</f>
        <v>0</v>
      </c>
      <c r="R77">
        <f>A!R77</f>
        <v>0</v>
      </c>
      <c r="S77">
        <f>A!S77</f>
        <v>0</v>
      </c>
      <c r="T77">
        <f>A!T77</f>
        <v>0</v>
      </c>
      <c r="U77">
        <f>A!U77</f>
        <v>0</v>
      </c>
      <c r="V77" s="23">
        <f>IF(A!V77="&lt;",1,A!V77)</f>
        <v>0</v>
      </c>
      <c r="W77">
        <f>A!W77</f>
        <v>0</v>
      </c>
      <c r="X77">
        <f>A!X77</f>
        <v>0</v>
      </c>
      <c r="Y77">
        <f>A!Y77</f>
        <v>0</v>
      </c>
      <c r="Z77" s="23">
        <f t="shared" si="1"/>
        <v>0</v>
      </c>
      <c r="AA77">
        <f>A!Z77</f>
        <v>0</v>
      </c>
      <c r="AB77">
        <f>A!AA77</f>
        <v>0</v>
      </c>
      <c r="AC77">
        <f>A!AB77</f>
        <v>0</v>
      </c>
      <c r="AD77">
        <f>A!AC77</f>
        <v>0</v>
      </c>
      <c r="AE77">
        <f>A!AD77</f>
        <v>0</v>
      </c>
      <c r="AF77">
        <f>A!AE77</f>
        <v>0</v>
      </c>
      <c r="AG77">
        <f>A!AF77</f>
        <v>0</v>
      </c>
      <c r="AH77">
        <f>A!AG77</f>
        <v>0</v>
      </c>
      <c r="AI77">
        <f>A!AH77</f>
        <v>0</v>
      </c>
      <c r="AJ77">
        <f>A!AI77</f>
        <v>0</v>
      </c>
      <c r="AK77">
        <f>A!AJ77</f>
        <v>0</v>
      </c>
      <c r="AL77">
        <f>A!AK77</f>
        <v>0</v>
      </c>
      <c r="AM77">
        <f>A!AL77</f>
        <v>0</v>
      </c>
      <c r="AN77">
        <f>A!AM77</f>
        <v>0</v>
      </c>
      <c r="AO77">
        <f>A!AN77</f>
        <v>0</v>
      </c>
      <c r="AP77">
        <f>A!AO77</f>
        <v>0</v>
      </c>
      <c r="AQ77">
        <f>A!AP77</f>
        <v>0</v>
      </c>
      <c r="AR77">
        <f>A!AQ77</f>
        <v>0</v>
      </c>
      <c r="AS77">
        <f>A!AR77</f>
        <v>0</v>
      </c>
      <c r="AT77">
        <f>A!AS77</f>
        <v>0</v>
      </c>
      <c r="AU77">
        <f>A!AT77</f>
        <v>0</v>
      </c>
      <c r="AV77">
        <f>A!AU77</f>
        <v>0</v>
      </c>
      <c r="AW77" s="23" t="str">
        <f>IF(A!AV77=0,"",A!AV77)</f>
        <v/>
      </c>
      <c r="AX77">
        <f>A!AW77</f>
        <v>0</v>
      </c>
      <c r="AY77">
        <f>A!AX77</f>
        <v>0</v>
      </c>
      <c r="AZ77">
        <f>A!AY77</f>
        <v>0</v>
      </c>
      <c r="BA77">
        <f>A!AZ77</f>
        <v>0</v>
      </c>
      <c r="BB77">
        <f>A!BA77</f>
        <v>0</v>
      </c>
      <c r="BC77">
        <f>A!BB77</f>
        <v>0</v>
      </c>
      <c r="BD77">
        <f>A!BC77</f>
        <v>0</v>
      </c>
      <c r="BE77">
        <f>A!BD77</f>
        <v>0</v>
      </c>
      <c r="BF77">
        <f>A!BE77</f>
        <v>0</v>
      </c>
      <c r="BG77">
        <f>A!BF77</f>
        <v>0</v>
      </c>
      <c r="BH77">
        <f>A!BG77</f>
        <v>0</v>
      </c>
      <c r="BI77">
        <f>A!BH77</f>
        <v>0</v>
      </c>
      <c r="BJ77">
        <f>A!BI77</f>
        <v>0</v>
      </c>
      <c r="BK77">
        <f>A!BJ77</f>
        <v>0</v>
      </c>
      <c r="BL77">
        <f>A!BK77</f>
        <v>0</v>
      </c>
      <c r="BM77">
        <f>A!BL77</f>
        <v>0</v>
      </c>
      <c r="BN77">
        <f>A!BM77</f>
        <v>0</v>
      </c>
      <c r="BO77">
        <f>A!BN77</f>
        <v>0</v>
      </c>
      <c r="BP77">
        <f>A!BO77</f>
        <v>0</v>
      </c>
      <c r="BQ77">
        <f>A!BP77</f>
        <v>0</v>
      </c>
      <c r="BR77">
        <f>A!BQ77</f>
        <v>0</v>
      </c>
      <c r="BS77">
        <f>A!BR77</f>
        <v>0</v>
      </c>
      <c r="BT77">
        <f>A!BS77</f>
        <v>0</v>
      </c>
      <c r="BU77">
        <f>A!BT77</f>
        <v>0</v>
      </c>
      <c r="BV77">
        <f>A!BU77</f>
        <v>0</v>
      </c>
      <c r="BW77">
        <f>A!BV77</f>
        <v>0</v>
      </c>
      <c r="BX77" t="str">
        <f>A!BW77</f>
        <v>_6b450a12-9f17-41ae-b157-306196495a9f</v>
      </c>
      <c r="BY77" t="str">
        <f>A!BX77</f>
        <v>6b450a12-9f17-41ae-b157-306196495a9f</v>
      </c>
      <c r="BZ77" t="str">
        <f>A!BY77</f>
        <v>SIKB</v>
      </c>
      <c r="CA77" t="str">
        <f>A!BZ77</f>
        <v>MMA02 A02 (0-50) A04 (0-50)</v>
      </c>
      <c r="CB77">
        <f>A!CA77</f>
        <v>45883</v>
      </c>
      <c r="CC77" t="str">
        <f>A!CB77</f>
        <v>#_6ad1fe39-0ee6-4190-bb8a-80d8ca6a8c10</v>
      </c>
      <c r="CD77" t="str">
        <f>A!CC77</f>
        <v>#_0e956606-5fad-44cb-9e33-3294deea97da</v>
      </c>
      <c r="CE77">
        <f>A!CD77</f>
        <v>0</v>
      </c>
      <c r="CF77" t="str">
        <f>A!CE77</f>
        <v>urn:immetingen:compartiment:id:1</v>
      </c>
      <c r="CG77" t="str">
        <f>A!CF77</f>
        <v>_TI-65798773</v>
      </c>
      <c r="CH77">
        <f>A!CG77</f>
        <v>45881</v>
      </c>
      <c r="CI77" t="str">
        <f>A!CH77</f>
        <v>urn:immetingen:monstertype:id:10</v>
      </c>
      <c r="CJ77" t="str">
        <f>A!CI77</f>
        <v>urn:imsikb0101:Applicaties:id:16</v>
      </c>
      <c r="CK77" t="str">
        <f>A!CJ77</f>
        <v>urn:imsikb0101:DatastroomType:id:1</v>
      </c>
      <c r="CL77">
        <f>A!CK77</f>
        <v>45891</v>
      </c>
      <c r="CM77" t="str">
        <f>A!CL77</f>
        <v>SGS, Rotterdam</v>
      </c>
      <c r="CN77" t="str">
        <f>A!CM77</f>
        <v>LABRESULTAAT SGS</v>
      </c>
      <c r="CO77">
        <f>A!CN77</f>
        <v>45891</v>
      </c>
      <c r="CP77">
        <f>A!CO77</f>
        <v>0</v>
      </c>
      <c r="CQ77">
        <f>A!CO387</f>
        <v>0</v>
      </c>
      <c r="CR77" t="e">
        <f>A!#REF!</f>
        <v>#REF!</v>
      </c>
      <c r="CS77" t="e">
        <f>A!#REF!</f>
        <v>#REF!</v>
      </c>
    </row>
    <row r="78" spans="1:97" x14ac:dyDescent="0.2">
      <c r="A78" t="str">
        <f>A!A78</f>
        <v>LABRESULTAAT</v>
      </c>
      <c r="B78">
        <f>A!B78</f>
        <v>6</v>
      </c>
      <c r="C78">
        <f>A!C78</f>
        <v>0</v>
      </c>
      <c r="D78">
        <f>A!D78</f>
        <v>0</v>
      </c>
      <c r="E78">
        <f>A!E78</f>
        <v>0</v>
      </c>
      <c r="F78">
        <f>A!F78</f>
        <v>0</v>
      </c>
      <c r="G78">
        <f>A!G78</f>
        <v>0</v>
      </c>
      <c r="H78">
        <f>A!H78</f>
        <v>0</v>
      </c>
      <c r="I78">
        <f>A!I78</f>
        <v>0</v>
      </c>
      <c r="J78">
        <f>A!J78</f>
        <v>0</v>
      </c>
      <c r="K78">
        <f>A!K78</f>
        <v>0</v>
      </c>
      <c r="L78">
        <f>A!L78</f>
        <v>0</v>
      </c>
      <c r="M78">
        <f>A!M78</f>
        <v>0</v>
      </c>
      <c r="N78">
        <f>A!N78</f>
        <v>0</v>
      </c>
      <c r="O78">
        <f>A!O78</f>
        <v>0</v>
      </c>
      <c r="P78" s="23" t="str">
        <f>IF(A!P78="","",INDEX(B!$A$1:$BT$2000,MATCH(A!P78,B!$AX$1:$AX$2000,0),D!$B$5))</f>
        <v/>
      </c>
      <c r="Q78">
        <f>A!Q78</f>
        <v>0</v>
      </c>
      <c r="R78">
        <f>A!R78</f>
        <v>0</v>
      </c>
      <c r="S78">
        <f>A!S78</f>
        <v>0</v>
      </c>
      <c r="T78">
        <f>A!T78</f>
        <v>0</v>
      </c>
      <c r="U78">
        <f>A!U78</f>
        <v>0</v>
      </c>
      <c r="V78" s="23">
        <f>IF(A!V78="&lt;",1,A!V78)</f>
        <v>0</v>
      </c>
      <c r="W78">
        <f>A!W78</f>
        <v>0</v>
      </c>
      <c r="X78">
        <f>A!X78</f>
        <v>0</v>
      </c>
      <c r="Y78">
        <f>A!Y78</f>
        <v>0</v>
      </c>
      <c r="Z78" s="23">
        <f t="shared" si="1"/>
        <v>0</v>
      </c>
      <c r="AA78">
        <f>A!Z78</f>
        <v>0</v>
      </c>
      <c r="AB78">
        <f>A!AA78</f>
        <v>0</v>
      </c>
      <c r="AC78">
        <f>A!AB78</f>
        <v>0</v>
      </c>
      <c r="AD78">
        <f>A!AC78</f>
        <v>0</v>
      </c>
      <c r="AE78">
        <f>A!AD78</f>
        <v>0</v>
      </c>
      <c r="AF78">
        <f>A!AE78</f>
        <v>0</v>
      </c>
      <c r="AG78">
        <f>A!AF78</f>
        <v>0</v>
      </c>
      <c r="AH78">
        <f>A!AG78</f>
        <v>0</v>
      </c>
      <c r="AI78">
        <f>A!AH78</f>
        <v>0</v>
      </c>
      <c r="AJ78">
        <f>A!AI78</f>
        <v>0</v>
      </c>
      <c r="AK78">
        <f>A!AJ78</f>
        <v>0</v>
      </c>
      <c r="AL78">
        <f>A!AK78</f>
        <v>0</v>
      </c>
      <c r="AM78">
        <f>A!AL78</f>
        <v>0</v>
      </c>
      <c r="AN78">
        <f>A!AM78</f>
        <v>0</v>
      </c>
      <c r="AO78">
        <f>A!AN78</f>
        <v>0</v>
      </c>
      <c r="AP78">
        <f>A!AO78</f>
        <v>0</v>
      </c>
      <c r="AQ78">
        <f>A!AP78</f>
        <v>0</v>
      </c>
      <c r="AR78">
        <f>A!AQ78</f>
        <v>0</v>
      </c>
      <c r="AS78">
        <f>A!AR78</f>
        <v>0</v>
      </c>
      <c r="AT78">
        <f>A!AS78</f>
        <v>0</v>
      </c>
      <c r="AU78">
        <f>A!AT78</f>
        <v>0</v>
      </c>
      <c r="AV78">
        <f>A!AU78</f>
        <v>0</v>
      </c>
      <c r="AW78" s="23" t="str">
        <f>IF(A!AV78=0,"",A!AV78)</f>
        <v/>
      </c>
      <c r="AX78">
        <f>A!AW78</f>
        <v>0</v>
      </c>
      <c r="AY78">
        <f>A!AX78</f>
        <v>0</v>
      </c>
      <c r="AZ78">
        <f>A!AY78</f>
        <v>0</v>
      </c>
      <c r="BA78">
        <f>A!AZ78</f>
        <v>0</v>
      </c>
      <c r="BB78">
        <f>A!BA78</f>
        <v>0</v>
      </c>
      <c r="BC78">
        <f>A!BB78</f>
        <v>0</v>
      </c>
      <c r="BD78">
        <f>A!BC78</f>
        <v>0</v>
      </c>
      <c r="BE78">
        <f>A!BD78</f>
        <v>0</v>
      </c>
      <c r="BF78">
        <f>A!BE78</f>
        <v>0</v>
      </c>
      <c r="BG78">
        <f>A!BF78</f>
        <v>0</v>
      </c>
      <c r="BH78">
        <f>A!BG78</f>
        <v>0</v>
      </c>
      <c r="BI78">
        <f>A!BH78</f>
        <v>0</v>
      </c>
      <c r="BJ78">
        <f>A!BI78</f>
        <v>0</v>
      </c>
      <c r="BK78">
        <f>A!BJ78</f>
        <v>0</v>
      </c>
      <c r="BL78">
        <f>A!BK78</f>
        <v>0</v>
      </c>
      <c r="BM78">
        <f>A!BL78</f>
        <v>0</v>
      </c>
      <c r="BN78">
        <f>A!BM78</f>
        <v>0</v>
      </c>
      <c r="BO78">
        <f>A!BN78</f>
        <v>0</v>
      </c>
      <c r="BP78">
        <f>A!BO78</f>
        <v>0</v>
      </c>
      <c r="BQ78">
        <f>A!BP78</f>
        <v>0</v>
      </c>
      <c r="BR78">
        <f>A!BQ78</f>
        <v>0</v>
      </c>
      <c r="BS78">
        <f>A!BR78</f>
        <v>0</v>
      </c>
      <c r="BT78">
        <f>A!BS78</f>
        <v>0</v>
      </c>
      <c r="BU78">
        <f>A!BT78</f>
        <v>0</v>
      </c>
      <c r="BV78">
        <f>A!BU78</f>
        <v>0</v>
      </c>
      <c r="BW78">
        <f>A!BV78</f>
        <v>0</v>
      </c>
      <c r="BX78" t="str">
        <f>A!BW78</f>
        <v>_6b450a12-9f17-41ae-b157-306196495a9f</v>
      </c>
      <c r="BY78" t="str">
        <f>A!BX78</f>
        <v>6b450a12-9f17-41ae-b157-306196495a9f</v>
      </c>
      <c r="BZ78" t="str">
        <f>A!BY78</f>
        <v>SIKB</v>
      </c>
      <c r="CA78" t="str">
        <f>A!BZ78</f>
        <v>MMA02 A02 (0-50) A04 (0-50)</v>
      </c>
      <c r="CB78">
        <f>A!CA78</f>
        <v>45883</v>
      </c>
      <c r="CC78" t="str">
        <f>A!CB78</f>
        <v>#_6ad1fe39-0ee6-4190-bb8a-80d8ca6a8c10</v>
      </c>
      <c r="CD78" t="str">
        <f>A!CC78</f>
        <v>#_2ac8e66f-7004-4312-8396-7907cc3a213f</v>
      </c>
      <c r="CE78">
        <f>A!CD78</f>
        <v>0</v>
      </c>
      <c r="CF78" t="str">
        <f>A!CE78</f>
        <v>urn:immetingen:compartiment:id:1</v>
      </c>
      <c r="CG78" t="str">
        <f>A!CF78</f>
        <v>_TI-65798773</v>
      </c>
      <c r="CH78">
        <f>A!CG78</f>
        <v>45881</v>
      </c>
      <c r="CI78" t="str">
        <f>A!CH78</f>
        <v>urn:immetingen:monstertype:id:10</v>
      </c>
      <c r="CJ78" t="str">
        <f>A!CI78</f>
        <v>urn:imsikb0101:Applicaties:id:16</v>
      </c>
      <c r="CK78" t="str">
        <f>A!CJ78</f>
        <v>urn:imsikb0101:DatastroomType:id:1</v>
      </c>
      <c r="CL78">
        <f>A!CK78</f>
        <v>45891</v>
      </c>
      <c r="CM78" t="str">
        <f>A!CL78</f>
        <v>SGS, Rotterdam</v>
      </c>
      <c r="CN78" t="str">
        <f>A!CM78</f>
        <v>LABRESULTAAT SGS</v>
      </c>
      <c r="CO78">
        <f>A!CN78</f>
        <v>45891</v>
      </c>
      <c r="CP78">
        <f>A!CO78</f>
        <v>0</v>
      </c>
      <c r="CQ78">
        <f>A!CO388</f>
        <v>0</v>
      </c>
      <c r="CR78" t="e">
        <f>A!#REF!</f>
        <v>#REF!</v>
      </c>
      <c r="CS78" t="e">
        <f>A!#REF!</f>
        <v>#REF!</v>
      </c>
    </row>
    <row r="79" spans="1:97" x14ac:dyDescent="0.2">
      <c r="A79" t="str">
        <f>A!A79</f>
        <v>LABRESULTAAT</v>
      </c>
      <c r="B79">
        <f>A!B79</f>
        <v>6</v>
      </c>
      <c r="C79">
        <f>A!C79</f>
        <v>0</v>
      </c>
      <c r="D79">
        <f>A!D79</f>
        <v>0</v>
      </c>
      <c r="E79">
        <f>A!E79</f>
        <v>0</v>
      </c>
      <c r="F79">
        <f>A!F79</f>
        <v>0</v>
      </c>
      <c r="G79">
        <f>A!G79</f>
        <v>0</v>
      </c>
      <c r="H79">
        <f>A!H79</f>
        <v>0</v>
      </c>
      <c r="I79">
        <f>A!I79</f>
        <v>0</v>
      </c>
      <c r="J79">
        <f>A!J79</f>
        <v>0</v>
      </c>
      <c r="K79">
        <f>A!K79</f>
        <v>0</v>
      </c>
      <c r="L79">
        <f>A!L79</f>
        <v>0</v>
      </c>
      <c r="M79">
        <f>A!M79</f>
        <v>0</v>
      </c>
      <c r="N79">
        <f>A!N79</f>
        <v>0</v>
      </c>
      <c r="O79">
        <f>A!O79</f>
        <v>0</v>
      </c>
      <c r="P79" s="23" t="str">
        <f>IF(A!P79="","",INDEX(B!$A$1:$BT$2000,MATCH(A!P79,B!$AX$1:$AX$2000,0),D!$B$5))</f>
        <v/>
      </c>
      <c r="Q79">
        <f>A!Q79</f>
        <v>0</v>
      </c>
      <c r="R79">
        <f>A!R79</f>
        <v>0</v>
      </c>
      <c r="S79">
        <f>A!S79</f>
        <v>0</v>
      </c>
      <c r="T79">
        <f>A!T79</f>
        <v>0</v>
      </c>
      <c r="U79">
        <f>A!U79</f>
        <v>0</v>
      </c>
      <c r="V79" s="23">
        <f>IF(A!V79="&lt;",1,A!V79)</f>
        <v>0</v>
      </c>
      <c r="W79">
        <f>A!W79</f>
        <v>0</v>
      </c>
      <c r="X79">
        <f>A!X79</f>
        <v>0</v>
      </c>
      <c r="Y79">
        <f>A!Y79</f>
        <v>0</v>
      </c>
      <c r="Z79" s="23">
        <f t="shared" si="1"/>
        <v>0</v>
      </c>
      <c r="AA79">
        <f>A!Z79</f>
        <v>0</v>
      </c>
      <c r="AB79">
        <f>A!AA79</f>
        <v>0</v>
      </c>
      <c r="AC79">
        <f>A!AB79</f>
        <v>0</v>
      </c>
      <c r="AD79">
        <f>A!AC79</f>
        <v>0</v>
      </c>
      <c r="AE79">
        <f>A!AD79</f>
        <v>0</v>
      </c>
      <c r="AF79">
        <f>A!AE79</f>
        <v>0</v>
      </c>
      <c r="AG79">
        <f>A!AF79</f>
        <v>0</v>
      </c>
      <c r="AH79">
        <f>A!AG79</f>
        <v>0</v>
      </c>
      <c r="AI79">
        <f>A!AH79</f>
        <v>0</v>
      </c>
      <c r="AJ79">
        <f>A!AI79</f>
        <v>0</v>
      </c>
      <c r="AK79">
        <f>A!AJ79</f>
        <v>0</v>
      </c>
      <c r="AL79">
        <f>A!AK79</f>
        <v>0</v>
      </c>
      <c r="AM79">
        <f>A!AL79</f>
        <v>0</v>
      </c>
      <c r="AN79">
        <f>A!AM79</f>
        <v>0</v>
      </c>
      <c r="AO79">
        <f>A!AN79</f>
        <v>0</v>
      </c>
      <c r="AP79">
        <f>A!AO79</f>
        <v>0</v>
      </c>
      <c r="AQ79">
        <f>A!AP79</f>
        <v>0</v>
      </c>
      <c r="AR79">
        <f>A!AQ79</f>
        <v>0</v>
      </c>
      <c r="AS79">
        <f>A!AR79</f>
        <v>0</v>
      </c>
      <c r="AT79">
        <f>A!AS79</f>
        <v>0</v>
      </c>
      <c r="AU79">
        <f>A!AT79</f>
        <v>0</v>
      </c>
      <c r="AV79">
        <f>A!AU79</f>
        <v>0</v>
      </c>
      <c r="AW79" s="23" t="str">
        <f>IF(A!AV79=0,"",A!AV79)</f>
        <v/>
      </c>
      <c r="AX79">
        <f>A!AW79</f>
        <v>0</v>
      </c>
      <c r="AY79">
        <f>A!AX79</f>
        <v>0</v>
      </c>
      <c r="AZ79">
        <f>A!AY79</f>
        <v>0</v>
      </c>
      <c r="BA79">
        <f>A!AZ79</f>
        <v>0</v>
      </c>
      <c r="BB79">
        <f>A!BA79</f>
        <v>0</v>
      </c>
      <c r="BC79">
        <f>A!BB79</f>
        <v>0</v>
      </c>
      <c r="BD79">
        <f>A!BC79</f>
        <v>0</v>
      </c>
      <c r="BE79">
        <f>A!BD79</f>
        <v>0</v>
      </c>
      <c r="BF79">
        <f>A!BE79</f>
        <v>0</v>
      </c>
      <c r="BG79">
        <f>A!BF79</f>
        <v>0</v>
      </c>
      <c r="BH79">
        <f>A!BG79</f>
        <v>0</v>
      </c>
      <c r="BI79">
        <f>A!BH79</f>
        <v>0</v>
      </c>
      <c r="BJ79">
        <f>A!BI79</f>
        <v>0</v>
      </c>
      <c r="BK79">
        <f>A!BJ79</f>
        <v>0</v>
      </c>
      <c r="BL79">
        <f>A!BK79</f>
        <v>0</v>
      </c>
      <c r="BM79">
        <f>A!BL79</f>
        <v>0</v>
      </c>
      <c r="BN79">
        <f>A!BM79</f>
        <v>0</v>
      </c>
      <c r="BO79">
        <f>A!BN79</f>
        <v>0</v>
      </c>
      <c r="BP79">
        <f>A!BO79</f>
        <v>0</v>
      </c>
      <c r="BQ79">
        <f>A!BP79</f>
        <v>0</v>
      </c>
      <c r="BR79">
        <f>A!BQ79</f>
        <v>0</v>
      </c>
      <c r="BS79">
        <f>A!BR79</f>
        <v>0</v>
      </c>
      <c r="BT79">
        <f>A!BS79</f>
        <v>0</v>
      </c>
      <c r="BU79">
        <f>A!BT79</f>
        <v>0</v>
      </c>
      <c r="BV79">
        <f>A!BU79</f>
        <v>0</v>
      </c>
      <c r="BW79">
        <f>A!BV79</f>
        <v>0</v>
      </c>
      <c r="BX79" t="str">
        <f>A!BW79</f>
        <v>_6b450a12-9f17-41ae-b157-306196495a9f</v>
      </c>
      <c r="BY79" t="str">
        <f>A!BX79</f>
        <v>6b450a12-9f17-41ae-b157-306196495a9f</v>
      </c>
      <c r="BZ79" t="str">
        <f>A!BY79</f>
        <v>SIKB</v>
      </c>
      <c r="CA79" t="str">
        <f>A!BZ79</f>
        <v>MMA02 A02 (0-50) A04 (0-50)</v>
      </c>
      <c r="CB79">
        <f>A!CA79</f>
        <v>45883</v>
      </c>
      <c r="CC79" t="str">
        <f>A!CB79</f>
        <v>#_6ad1fe39-0ee6-4190-bb8a-80d8ca6a8c10</v>
      </c>
      <c r="CD79" t="str">
        <f>A!CC79</f>
        <v>#_2b5951c8-a3f2-4ca4-ac2a-fc9dc0563d19</v>
      </c>
      <c r="CE79">
        <f>A!CD79</f>
        <v>0</v>
      </c>
      <c r="CF79" t="str">
        <f>A!CE79</f>
        <v>urn:immetingen:compartiment:id:1</v>
      </c>
      <c r="CG79" t="str">
        <f>A!CF79</f>
        <v>_TI-65798773</v>
      </c>
      <c r="CH79">
        <f>A!CG79</f>
        <v>45881</v>
      </c>
      <c r="CI79" t="str">
        <f>A!CH79</f>
        <v>urn:immetingen:monstertype:id:10</v>
      </c>
      <c r="CJ79" t="str">
        <f>A!CI79</f>
        <v>urn:imsikb0101:Applicaties:id:16</v>
      </c>
      <c r="CK79" t="str">
        <f>A!CJ79</f>
        <v>urn:imsikb0101:DatastroomType:id:1</v>
      </c>
      <c r="CL79">
        <f>A!CK79</f>
        <v>45891</v>
      </c>
      <c r="CM79" t="str">
        <f>A!CL79</f>
        <v>SGS, Rotterdam</v>
      </c>
      <c r="CN79" t="str">
        <f>A!CM79</f>
        <v>LABRESULTAAT SGS</v>
      </c>
      <c r="CO79">
        <f>A!CN79</f>
        <v>45891</v>
      </c>
      <c r="CP79">
        <f>A!CO79</f>
        <v>0</v>
      </c>
      <c r="CQ79">
        <f>A!CO389</f>
        <v>0</v>
      </c>
      <c r="CR79" t="e">
        <f>A!#REF!</f>
        <v>#REF!</v>
      </c>
      <c r="CS79" t="e">
        <f>A!#REF!</f>
        <v>#REF!</v>
      </c>
    </row>
    <row r="80" spans="1:97" x14ac:dyDescent="0.2">
      <c r="A80" t="str">
        <f>A!A80</f>
        <v>LABRESULTAAT</v>
      </c>
      <c r="B80">
        <f>A!B80</f>
        <v>6</v>
      </c>
      <c r="C80">
        <f>A!C80</f>
        <v>0</v>
      </c>
      <c r="D80">
        <f>A!D80</f>
        <v>0</v>
      </c>
      <c r="E80">
        <f>A!E80</f>
        <v>0</v>
      </c>
      <c r="F80">
        <f>A!F80</f>
        <v>0</v>
      </c>
      <c r="G80">
        <f>A!G80</f>
        <v>0</v>
      </c>
      <c r="H80">
        <f>A!H80</f>
        <v>0</v>
      </c>
      <c r="I80">
        <f>A!I80</f>
        <v>0</v>
      </c>
      <c r="J80">
        <f>A!J80</f>
        <v>0</v>
      </c>
      <c r="K80">
        <f>A!K80</f>
        <v>0</v>
      </c>
      <c r="L80">
        <f>A!L80</f>
        <v>0</v>
      </c>
      <c r="M80">
        <f>A!M80</f>
        <v>0</v>
      </c>
      <c r="N80">
        <f>A!N80</f>
        <v>0</v>
      </c>
      <c r="O80">
        <f>A!O80</f>
        <v>0</v>
      </c>
      <c r="P80" s="23" t="str">
        <f>IF(A!P80="","",INDEX(B!$A$1:$BT$2000,MATCH(A!P80,B!$AX$1:$AX$2000,0),D!$B$5))</f>
        <v/>
      </c>
      <c r="Q80">
        <f>A!Q80</f>
        <v>0</v>
      </c>
      <c r="R80">
        <f>A!R80</f>
        <v>0</v>
      </c>
      <c r="S80">
        <f>A!S80</f>
        <v>0</v>
      </c>
      <c r="T80">
        <f>A!T80</f>
        <v>0</v>
      </c>
      <c r="U80">
        <f>A!U80</f>
        <v>0</v>
      </c>
      <c r="V80" s="23">
        <f>IF(A!V80="&lt;",1,A!V80)</f>
        <v>0</v>
      </c>
      <c r="W80">
        <f>A!W80</f>
        <v>0</v>
      </c>
      <c r="X80">
        <f>A!X80</f>
        <v>0</v>
      </c>
      <c r="Y80">
        <f>A!Y80</f>
        <v>0</v>
      </c>
      <c r="Z80" s="23">
        <f t="shared" si="1"/>
        <v>0</v>
      </c>
      <c r="AA80">
        <f>A!Z80</f>
        <v>0</v>
      </c>
      <c r="AB80">
        <f>A!AA80</f>
        <v>0</v>
      </c>
      <c r="AC80">
        <f>A!AB80</f>
        <v>0</v>
      </c>
      <c r="AD80">
        <f>A!AC80</f>
        <v>0</v>
      </c>
      <c r="AE80">
        <f>A!AD80</f>
        <v>0</v>
      </c>
      <c r="AF80">
        <f>A!AE80</f>
        <v>0</v>
      </c>
      <c r="AG80">
        <f>A!AF80</f>
        <v>0</v>
      </c>
      <c r="AH80">
        <f>A!AG80</f>
        <v>0</v>
      </c>
      <c r="AI80">
        <f>A!AH80</f>
        <v>0</v>
      </c>
      <c r="AJ80">
        <f>A!AI80</f>
        <v>0</v>
      </c>
      <c r="AK80">
        <f>A!AJ80</f>
        <v>0</v>
      </c>
      <c r="AL80">
        <f>A!AK80</f>
        <v>0</v>
      </c>
      <c r="AM80">
        <f>A!AL80</f>
        <v>0</v>
      </c>
      <c r="AN80">
        <f>A!AM80</f>
        <v>0</v>
      </c>
      <c r="AO80">
        <f>A!AN80</f>
        <v>0</v>
      </c>
      <c r="AP80">
        <f>A!AO80</f>
        <v>0</v>
      </c>
      <c r="AQ80">
        <f>A!AP80</f>
        <v>0</v>
      </c>
      <c r="AR80">
        <f>A!AQ80</f>
        <v>0</v>
      </c>
      <c r="AS80">
        <f>A!AR80</f>
        <v>0</v>
      </c>
      <c r="AT80">
        <f>A!AS80</f>
        <v>0</v>
      </c>
      <c r="AU80">
        <f>A!AT80</f>
        <v>0</v>
      </c>
      <c r="AV80">
        <f>A!AU80</f>
        <v>0</v>
      </c>
      <c r="AW80" s="23" t="str">
        <f>IF(A!AV80=0,"",A!AV80)</f>
        <v/>
      </c>
      <c r="AX80">
        <f>A!AW80</f>
        <v>0</v>
      </c>
      <c r="AY80">
        <f>A!AX80</f>
        <v>0</v>
      </c>
      <c r="AZ80">
        <f>A!AY80</f>
        <v>0</v>
      </c>
      <c r="BA80">
        <f>A!AZ80</f>
        <v>0</v>
      </c>
      <c r="BB80">
        <f>A!BA80</f>
        <v>0</v>
      </c>
      <c r="BC80">
        <f>A!BB80</f>
        <v>0</v>
      </c>
      <c r="BD80">
        <f>A!BC80</f>
        <v>0</v>
      </c>
      <c r="BE80">
        <f>A!BD80</f>
        <v>0</v>
      </c>
      <c r="BF80">
        <f>A!BE80</f>
        <v>0</v>
      </c>
      <c r="BG80">
        <f>A!BF80</f>
        <v>0</v>
      </c>
      <c r="BH80">
        <f>A!BG80</f>
        <v>0</v>
      </c>
      <c r="BI80">
        <f>A!BH80</f>
        <v>0</v>
      </c>
      <c r="BJ80">
        <f>A!BI80</f>
        <v>0</v>
      </c>
      <c r="BK80">
        <f>A!BJ80</f>
        <v>0</v>
      </c>
      <c r="BL80">
        <f>A!BK80</f>
        <v>0</v>
      </c>
      <c r="BM80">
        <f>A!BL80</f>
        <v>0</v>
      </c>
      <c r="BN80">
        <f>A!BM80</f>
        <v>0</v>
      </c>
      <c r="BO80">
        <f>A!BN80</f>
        <v>0</v>
      </c>
      <c r="BP80">
        <f>A!BO80</f>
        <v>0</v>
      </c>
      <c r="BQ80">
        <f>A!BP80</f>
        <v>0</v>
      </c>
      <c r="BR80">
        <f>A!BQ80</f>
        <v>0</v>
      </c>
      <c r="BS80">
        <f>A!BR80</f>
        <v>0</v>
      </c>
      <c r="BT80">
        <f>A!BS80</f>
        <v>0</v>
      </c>
      <c r="BU80">
        <f>A!BT80</f>
        <v>0</v>
      </c>
      <c r="BV80">
        <f>A!BU80</f>
        <v>0</v>
      </c>
      <c r="BW80">
        <f>A!BV80</f>
        <v>0</v>
      </c>
      <c r="BX80" t="str">
        <f>A!BW80</f>
        <v>_6b450a12-9f17-41ae-b157-306196495a9f</v>
      </c>
      <c r="BY80" t="str">
        <f>A!BX80</f>
        <v>6b450a12-9f17-41ae-b157-306196495a9f</v>
      </c>
      <c r="BZ80" t="str">
        <f>A!BY80</f>
        <v>SIKB</v>
      </c>
      <c r="CA80" t="str">
        <f>A!BZ80</f>
        <v>MMA02 A02 (0-50) A04 (0-50)</v>
      </c>
      <c r="CB80">
        <f>A!CA80</f>
        <v>45883</v>
      </c>
      <c r="CC80" t="str">
        <f>A!CB80</f>
        <v>#_6ad1fe39-0ee6-4190-bb8a-80d8ca6a8c10</v>
      </c>
      <c r="CD80" t="str">
        <f>A!CC80</f>
        <v>#_66d897dd-9894-4e92-a0a2-b245d5b6d5f3</v>
      </c>
      <c r="CE80">
        <f>A!CD80</f>
        <v>0</v>
      </c>
      <c r="CF80" t="str">
        <f>A!CE80</f>
        <v>urn:immetingen:compartiment:id:1</v>
      </c>
      <c r="CG80" t="str">
        <f>A!CF80</f>
        <v>_TI-65798773</v>
      </c>
      <c r="CH80">
        <f>A!CG80</f>
        <v>45881</v>
      </c>
      <c r="CI80" t="str">
        <f>A!CH80</f>
        <v>urn:immetingen:monstertype:id:10</v>
      </c>
      <c r="CJ80" t="str">
        <f>A!CI80</f>
        <v>urn:imsikb0101:Applicaties:id:16</v>
      </c>
      <c r="CK80" t="str">
        <f>A!CJ80</f>
        <v>urn:imsikb0101:DatastroomType:id:1</v>
      </c>
      <c r="CL80">
        <f>A!CK80</f>
        <v>45891</v>
      </c>
      <c r="CM80" t="str">
        <f>A!CL80</f>
        <v>SGS, Rotterdam</v>
      </c>
      <c r="CN80" t="str">
        <f>A!CM80</f>
        <v>LABRESULTAAT SGS</v>
      </c>
      <c r="CO80">
        <f>A!CN80</f>
        <v>45891</v>
      </c>
      <c r="CP80">
        <f>A!CO80</f>
        <v>0</v>
      </c>
      <c r="CQ80">
        <f>A!CO390</f>
        <v>0</v>
      </c>
      <c r="CR80" t="e">
        <f>A!#REF!</f>
        <v>#REF!</v>
      </c>
      <c r="CS80" t="e">
        <f>A!#REF!</f>
        <v>#REF!</v>
      </c>
    </row>
    <row r="81" spans="1:97" x14ac:dyDescent="0.2">
      <c r="A81" t="str">
        <f>A!A81</f>
        <v>LABRESULTAAT</v>
      </c>
      <c r="B81">
        <f>A!B81</f>
        <v>6</v>
      </c>
      <c r="C81">
        <f>A!C81</f>
        <v>0</v>
      </c>
      <c r="D81">
        <f>A!D81</f>
        <v>0</v>
      </c>
      <c r="E81">
        <f>A!E81</f>
        <v>0</v>
      </c>
      <c r="F81">
        <f>A!F81</f>
        <v>0</v>
      </c>
      <c r="G81">
        <f>A!G81</f>
        <v>0</v>
      </c>
      <c r="H81">
        <f>A!H81</f>
        <v>0</v>
      </c>
      <c r="I81">
        <f>A!I81</f>
        <v>0</v>
      </c>
      <c r="J81">
        <f>A!J81</f>
        <v>0</v>
      </c>
      <c r="K81">
        <f>A!K81</f>
        <v>0</v>
      </c>
      <c r="L81">
        <f>A!L81</f>
        <v>0</v>
      </c>
      <c r="M81">
        <f>A!M81</f>
        <v>0</v>
      </c>
      <c r="N81">
        <f>A!N81</f>
        <v>0</v>
      </c>
      <c r="O81">
        <f>A!O81</f>
        <v>0</v>
      </c>
      <c r="P81" s="23" t="str">
        <f>IF(A!P81="","",INDEX(B!$A$1:$BT$2000,MATCH(A!P81,B!$AX$1:$AX$2000,0),D!$B$5))</f>
        <v/>
      </c>
      <c r="Q81">
        <f>A!Q81</f>
        <v>0</v>
      </c>
      <c r="R81">
        <f>A!R81</f>
        <v>0</v>
      </c>
      <c r="S81">
        <f>A!S81</f>
        <v>0</v>
      </c>
      <c r="T81">
        <f>A!T81</f>
        <v>0</v>
      </c>
      <c r="U81">
        <f>A!U81</f>
        <v>0</v>
      </c>
      <c r="V81" s="23">
        <f>IF(A!V81="&lt;",1,A!V81)</f>
        <v>0</v>
      </c>
      <c r="W81">
        <f>A!W81</f>
        <v>0</v>
      </c>
      <c r="X81">
        <f>A!X81</f>
        <v>0</v>
      </c>
      <c r="Y81">
        <f>A!Y81</f>
        <v>0</v>
      </c>
      <c r="Z81" s="23">
        <f t="shared" si="1"/>
        <v>0</v>
      </c>
      <c r="AA81">
        <f>A!Z81</f>
        <v>0</v>
      </c>
      <c r="AB81">
        <f>A!AA81</f>
        <v>0</v>
      </c>
      <c r="AC81">
        <f>A!AB81</f>
        <v>0</v>
      </c>
      <c r="AD81">
        <f>A!AC81</f>
        <v>0</v>
      </c>
      <c r="AE81">
        <f>A!AD81</f>
        <v>0</v>
      </c>
      <c r="AF81">
        <f>A!AE81</f>
        <v>0</v>
      </c>
      <c r="AG81">
        <f>A!AF81</f>
        <v>0</v>
      </c>
      <c r="AH81">
        <f>A!AG81</f>
        <v>0</v>
      </c>
      <c r="AI81">
        <f>A!AH81</f>
        <v>0</v>
      </c>
      <c r="AJ81">
        <f>A!AI81</f>
        <v>0</v>
      </c>
      <c r="AK81">
        <f>A!AJ81</f>
        <v>0</v>
      </c>
      <c r="AL81">
        <f>A!AK81</f>
        <v>0</v>
      </c>
      <c r="AM81">
        <f>A!AL81</f>
        <v>0</v>
      </c>
      <c r="AN81">
        <f>A!AM81</f>
        <v>0</v>
      </c>
      <c r="AO81">
        <f>A!AN81</f>
        <v>0</v>
      </c>
      <c r="AP81">
        <f>A!AO81</f>
        <v>0</v>
      </c>
      <c r="AQ81">
        <f>A!AP81</f>
        <v>0</v>
      </c>
      <c r="AR81">
        <f>A!AQ81</f>
        <v>0</v>
      </c>
      <c r="AS81">
        <f>A!AR81</f>
        <v>0</v>
      </c>
      <c r="AT81">
        <f>A!AS81</f>
        <v>0</v>
      </c>
      <c r="AU81">
        <f>A!AT81</f>
        <v>0</v>
      </c>
      <c r="AV81">
        <f>A!AU81</f>
        <v>0</v>
      </c>
      <c r="AW81" s="23" t="str">
        <f>IF(A!AV81=0,"",A!AV81)</f>
        <v/>
      </c>
      <c r="AX81">
        <f>A!AW81</f>
        <v>0</v>
      </c>
      <c r="AY81">
        <f>A!AX81</f>
        <v>0</v>
      </c>
      <c r="AZ81">
        <f>A!AY81</f>
        <v>0</v>
      </c>
      <c r="BA81">
        <f>A!AZ81</f>
        <v>0</v>
      </c>
      <c r="BB81">
        <f>A!BA81</f>
        <v>0</v>
      </c>
      <c r="BC81">
        <f>A!BB81</f>
        <v>0</v>
      </c>
      <c r="BD81">
        <f>A!BC81</f>
        <v>0</v>
      </c>
      <c r="BE81">
        <f>A!BD81</f>
        <v>0</v>
      </c>
      <c r="BF81">
        <f>A!BE81</f>
        <v>0</v>
      </c>
      <c r="BG81">
        <f>A!BF81</f>
        <v>0</v>
      </c>
      <c r="BH81">
        <f>A!BG81</f>
        <v>0</v>
      </c>
      <c r="BI81">
        <f>A!BH81</f>
        <v>0</v>
      </c>
      <c r="BJ81">
        <f>A!BI81</f>
        <v>0</v>
      </c>
      <c r="BK81">
        <f>A!BJ81</f>
        <v>0</v>
      </c>
      <c r="BL81">
        <f>A!BK81</f>
        <v>0</v>
      </c>
      <c r="BM81">
        <f>A!BL81</f>
        <v>0</v>
      </c>
      <c r="BN81">
        <f>A!BM81</f>
        <v>0</v>
      </c>
      <c r="BO81">
        <f>A!BN81</f>
        <v>0</v>
      </c>
      <c r="BP81">
        <f>A!BO81</f>
        <v>0</v>
      </c>
      <c r="BQ81">
        <f>A!BP81</f>
        <v>0</v>
      </c>
      <c r="BR81">
        <f>A!BQ81</f>
        <v>0</v>
      </c>
      <c r="BS81">
        <f>A!BR81</f>
        <v>0</v>
      </c>
      <c r="BT81">
        <f>A!BS81</f>
        <v>0</v>
      </c>
      <c r="BU81">
        <f>A!BT81</f>
        <v>0</v>
      </c>
      <c r="BV81">
        <f>A!BU81</f>
        <v>0</v>
      </c>
      <c r="BW81">
        <f>A!BV81</f>
        <v>0</v>
      </c>
      <c r="BX81" t="str">
        <f>A!BW81</f>
        <v>_6b450a12-9f17-41ae-b157-306196495a9f</v>
      </c>
      <c r="BY81" t="str">
        <f>A!BX81</f>
        <v>6b450a12-9f17-41ae-b157-306196495a9f</v>
      </c>
      <c r="BZ81" t="str">
        <f>A!BY81</f>
        <v>SIKB</v>
      </c>
      <c r="CA81" t="str">
        <f>A!BZ81</f>
        <v>MMA02 A02 (0-50) A04 (0-50)</v>
      </c>
      <c r="CB81">
        <f>A!CA81</f>
        <v>45883</v>
      </c>
      <c r="CC81" t="str">
        <f>A!CB81</f>
        <v>#_6ad1fe39-0ee6-4190-bb8a-80d8ca6a8c10</v>
      </c>
      <c r="CD81" t="str">
        <f>A!CC81</f>
        <v>#_59b848bc-73ce-4baa-ab74-b53008bef0e7</v>
      </c>
      <c r="CE81">
        <f>A!CD81</f>
        <v>0</v>
      </c>
      <c r="CF81" t="str">
        <f>A!CE81</f>
        <v>urn:immetingen:compartiment:id:1</v>
      </c>
      <c r="CG81" t="str">
        <f>A!CF81</f>
        <v>_TI-65798773</v>
      </c>
      <c r="CH81">
        <f>A!CG81</f>
        <v>45881</v>
      </c>
      <c r="CI81" t="str">
        <f>A!CH81</f>
        <v>urn:immetingen:monstertype:id:10</v>
      </c>
      <c r="CJ81" t="str">
        <f>A!CI81</f>
        <v>urn:imsikb0101:Applicaties:id:16</v>
      </c>
      <c r="CK81" t="str">
        <f>A!CJ81</f>
        <v>urn:imsikb0101:DatastroomType:id:1</v>
      </c>
      <c r="CL81">
        <f>A!CK81</f>
        <v>45891</v>
      </c>
      <c r="CM81" t="str">
        <f>A!CL81</f>
        <v>SGS, Rotterdam</v>
      </c>
      <c r="CN81" t="str">
        <f>A!CM81</f>
        <v>LABRESULTAAT SGS</v>
      </c>
      <c r="CO81">
        <f>A!CN81</f>
        <v>45891</v>
      </c>
      <c r="CP81">
        <f>A!CO81</f>
        <v>0</v>
      </c>
      <c r="CQ81">
        <f>A!CO391</f>
        <v>0</v>
      </c>
      <c r="CR81" t="e">
        <f>A!#REF!</f>
        <v>#REF!</v>
      </c>
      <c r="CS81" t="e">
        <f>A!#REF!</f>
        <v>#REF!</v>
      </c>
    </row>
    <row r="82" spans="1:97" x14ac:dyDescent="0.2">
      <c r="A82" t="str">
        <f>A!A82</f>
        <v>LABRESULTAAT</v>
      </c>
      <c r="B82">
        <f>A!B82</f>
        <v>6</v>
      </c>
      <c r="C82">
        <f>A!C82</f>
        <v>0</v>
      </c>
      <c r="D82">
        <f>A!D82</f>
        <v>0</v>
      </c>
      <c r="E82">
        <f>A!E82</f>
        <v>0</v>
      </c>
      <c r="F82">
        <f>A!F82</f>
        <v>0</v>
      </c>
      <c r="G82">
        <f>A!G82</f>
        <v>0</v>
      </c>
      <c r="H82">
        <f>A!H82</f>
        <v>0</v>
      </c>
      <c r="I82">
        <f>A!I82</f>
        <v>0</v>
      </c>
      <c r="J82">
        <f>A!J82</f>
        <v>0</v>
      </c>
      <c r="K82">
        <f>A!K82</f>
        <v>0</v>
      </c>
      <c r="L82">
        <f>A!L82</f>
        <v>0</v>
      </c>
      <c r="M82">
        <f>A!M82</f>
        <v>0</v>
      </c>
      <c r="N82">
        <f>A!N82</f>
        <v>0</v>
      </c>
      <c r="O82">
        <f>A!O82</f>
        <v>0</v>
      </c>
      <c r="P82" s="23" t="str">
        <f>IF(A!P82="","",INDEX(B!$A$1:$BT$2000,MATCH(A!P82,B!$AX$1:$AX$2000,0),D!$B$5))</f>
        <v/>
      </c>
      <c r="Q82">
        <f>A!Q82</f>
        <v>0</v>
      </c>
      <c r="R82">
        <f>A!R82</f>
        <v>0</v>
      </c>
      <c r="S82">
        <f>A!S82</f>
        <v>0</v>
      </c>
      <c r="T82">
        <f>A!T82</f>
        <v>0</v>
      </c>
      <c r="U82">
        <f>A!U82</f>
        <v>0</v>
      </c>
      <c r="V82" s="23">
        <f>IF(A!V82="&lt;",1,A!V82)</f>
        <v>0</v>
      </c>
      <c r="W82">
        <f>A!W82</f>
        <v>0</v>
      </c>
      <c r="X82">
        <f>A!X82</f>
        <v>0</v>
      </c>
      <c r="Y82">
        <f>A!Y82</f>
        <v>0</v>
      </c>
      <c r="Z82" s="23">
        <f t="shared" si="1"/>
        <v>0</v>
      </c>
      <c r="AA82">
        <f>A!Z82</f>
        <v>0</v>
      </c>
      <c r="AB82">
        <f>A!AA82</f>
        <v>0</v>
      </c>
      <c r="AC82">
        <f>A!AB82</f>
        <v>0</v>
      </c>
      <c r="AD82">
        <f>A!AC82</f>
        <v>0</v>
      </c>
      <c r="AE82">
        <f>A!AD82</f>
        <v>0</v>
      </c>
      <c r="AF82">
        <f>A!AE82</f>
        <v>0</v>
      </c>
      <c r="AG82">
        <f>A!AF82</f>
        <v>0</v>
      </c>
      <c r="AH82">
        <f>A!AG82</f>
        <v>0</v>
      </c>
      <c r="AI82">
        <f>A!AH82</f>
        <v>0</v>
      </c>
      <c r="AJ82">
        <f>A!AI82</f>
        <v>0</v>
      </c>
      <c r="AK82">
        <f>A!AJ82</f>
        <v>0</v>
      </c>
      <c r="AL82">
        <f>A!AK82</f>
        <v>0</v>
      </c>
      <c r="AM82">
        <f>A!AL82</f>
        <v>0</v>
      </c>
      <c r="AN82">
        <f>A!AM82</f>
        <v>0</v>
      </c>
      <c r="AO82">
        <f>A!AN82</f>
        <v>0</v>
      </c>
      <c r="AP82">
        <f>A!AO82</f>
        <v>0</v>
      </c>
      <c r="AQ82">
        <f>A!AP82</f>
        <v>0</v>
      </c>
      <c r="AR82">
        <f>A!AQ82</f>
        <v>0</v>
      </c>
      <c r="AS82">
        <f>A!AR82</f>
        <v>0</v>
      </c>
      <c r="AT82">
        <f>A!AS82</f>
        <v>0</v>
      </c>
      <c r="AU82">
        <f>A!AT82</f>
        <v>0</v>
      </c>
      <c r="AV82">
        <f>A!AU82</f>
        <v>0</v>
      </c>
      <c r="AW82" s="23" t="str">
        <f>IF(A!AV82=0,"",A!AV82)</f>
        <v/>
      </c>
      <c r="AX82">
        <f>A!AW82</f>
        <v>0</v>
      </c>
      <c r="AY82">
        <f>A!AX82</f>
        <v>0</v>
      </c>
      <c r="AZ82">
        <f>A!AY82</f>
        <v>0</v>
      </c>
      <c r="BA82">
        <f>A!AZ82</f>
        <v>0</v>
      </c>
      <c r="BB82">
        <f>A!BA82</f>
        <v>0</v>
      </c>
      <c r="BC82">
        <f>A!BB82</f>
        <v>0</v>
      </c>
      <c r="BD82">
        <f>A!BC82</f>
        <v>0</v>
      </c>
      <c r="BE82">
        <f>A!BD82</f>
        <v>0</v>
      </c>
      <c r="BF82">
        <f>A!BE82</f>
        <v>0</v>
      </c>
      <c r="BG82">
        <f>A!BF82</f>
        <v>0</v>
      </c>
      <c r="BH82">
        <f>A!BG82</f>
        <v>0</v>
      </c>
      <c r="BI82">
        <f>A!BH82</f>
        <v>0</v>
      </c>
      <c r="BJ82">
        <f>A!BI82</f>
        <v>0</v>
      </c>
      <c r="BK82">
        <f>A!BJ82</f>
        <v>0</v>
      </c>
      <c r="BL82">
        <f>A!BK82</f>
        <v>0</v>
      </c>
      <c r="BM82">
        <f>A!BL82</f>
        <v>0</v>
      </c>
      <c r="BN82">
        <f>A!BM82</f>
        <v>0</v>
      </c>
      <c r="BO82">
        <f>A!BN82</f>
        <v>0</v>
      </c>
      <c r="BP82">
        <f>A!BO82</f>
        <v>0</v>
      </c>
      <c r="BQ82">
        <f>A!BP82</f>
        <v>0</v>
      </c>
      <c r="BR82">
        <f>A!BQ82</f>
        <v>0</v>
      </c>
      <c r="BS82">
        <f>A!BR82</f>
        <v>0</v>
      </c>
      <c r="BT82">
        <f>A!BS82</f>
        <v>0</v>
      </c>
      <c r="BU82">
        <f>A!BT82</f>
        <v>0</v>
      </c>
      <c r="BV82">
        <f>A!BU82</f>
        <v>0</v>
      </c>
      <c r="BW82">
        <f>A!BV82</f>
        <v>0</v>
      </c>
      <c r="BX82" t="str">
        <f>A!BW82</f>
        <v>_6b450a12-9f17-41ae-b157-306196495a9f</v>
      </c>
      <c r="BY82" t="str">
        <f>A!BX82</f>
        <v>6b450a12-9f17-41ae-b157-306196495a9f</v>
      </c>
      <c r="BZ82" t="str">
        <f>A!BY82</f>
        <v>SIKB</v>
      </c>
      <c r="CA82" t="str">
        <f>A!BZ82</f>
        <v>MMA02 A02 (0-50) A04 (0-50)</v>
      </c>
      <c r="CB82">
        <f>A!CA82</f>
        <v>45883</v>
      </c>
      <c r="CC82" t="str">
        <f>A!CB82</f>
        <v>#_6ad1fe39-0ee6-4190-bb8a-80d8ca6a8c10</v>
      </c>
      <c r="CD82" t="str">
        <f>A!CC82</f>
        <v>#_5c8d5129-ed86-491b-b3b4-cc54ee4b95b6</v>
      </c>
      <c r="CE82">
        <f>A!CD82</f>
        <v>0</v>
      </c>
      <c r="CF82" t="str">
        <f>A!CE82</f>
        <v>urn:immetingen:compartiment:id:1</v>
      </c>
      <c r="CG82" t="str">
        <f>A!CF82</f>
        <v>_TI-65798773</v>
      </c>
      <c r="CH82">
        <f>A!CG82</f>
        <v>45881</v>
      </c>
      <c r="CI82" t="str">
        <f>A!CH82</f>
        <v>urn:immetingen:monstertype:id:10</v>
      </c>
      <c r="CJ82" t="str">
        <f>A!CI82</f>
        <v>urn:imsikb0101:Applicaties:id:16</v>
      </c>
      <c r="CK82" t="str">
        <f>A!CJ82</f>
        <v>urn:imsikb0101:DatastroomType:id:1</v>
      </c>
      <c r="CL82">
        <f>A!CK82</f>
        <v>45891</v>
      </c>
      <c r="CM82" t="str">
        <f>A!CL82</f>
        <v>SGS, Rotterdam</v>
      </c>
      <c r="CN82" t="str">
        <f>A!CM82</f>
        <v>LABRESULTAAT SGS</v>
      </c>
      <c r="CO82">
        <f>A!CN82</f>
        <v>45891</v>
      </c>
      <c r="CP82">
        <f>A!CO82</f>
        <v>0</v>
      </c>
      <c r="CQ82">
        <f>A!CO392</f>
        <v>0</v>
      </c>
      <c r="CR82" t="e">
        <f>A!#REF!</f>
        <v>#REF!</v>
      </c>
      <c r="CS82" t="e">
        <f>A!#REF!</f>
        <v>#REF!</v>
      </c>
    </row>
    <row r="83" spans="1:97" x14ac:dyDescent="0.2">
      <c r="A83" t="str">
        <f>A!A83</f>
        <v>LABRESULTAAT</v>
      </c>
      <c r="B83">
        <f>A!B83</f>
        <v>6</v>
      </c>
      <c r="C83">
        <f>A!C83</f>
        <v>0</v>
      </c>
      <c r="D83">
        <f>A!D83</f>
        <v>0</v>
      </c>
      <c r="E83">
        <f>A!E83</f>
        <v>0</v>
      </c>
      <c r="F83">
        <f>A!F83</f>
        <v>0</v>
      </c>
      <c r="G83">
        <f>A!G83</f>
        <v>0</v>
      </c>
      <c r="H83">
        <f>A!H83</f>
        <v>0</v>
      </c>
      <c r="I83">
        <f>A!I83</f>
        <v>0</v>
      </c>
      <c r="J83">
        <f>A!J83</f>
        <v>0</v>
      </c>
      <c r="K83">
        <f>A!K83</f>
        <v>0</v>
      </c>
      <c r="L83">
        <f>A!L83</f>
        <v>0</v>
      </c>
      <c r="M83">
        <f>A!M83</f>
        <v>0</v>
      </c>
      <c r="N83">
        <f>A!N83</f>
        <v>0</v>
      </c>
      <c r="O83">
        <f>A!O83</f>
        <v>0</v>
      </c>
      <c r="P83" s="23" t="str">
        <f>IF(A!P83="","",INDEX(B!$A$1:$BT$2000,MATCH(A!P83,B!$AX$1:$AX$2000,0),D!$B$5))</f>
        <v/>
      </c>
      <c r="Q83">
        <f>A!Q83</f>
        <v>0</v>
      </c>
      <c r="R83">
        <f>A!R83</f>
        <v>0</v>
      </c>
      <c r="S83">
        <f>A!S83</f>
        <v>0</v>
      </c>
      <c r="T83">
        <f>A!T83</f>
        <v>0</v>
      </c>
      <c r="U83">
        <f>A!U83</f>
        <v>0</v>
      </c>
      <c r="V83" s="23">
        <f>IF(A!V83="&lt;",1,A!V83)</f>
        <v>0</v>
      </c>
      <c r="W83">
        <f>A!W83</f>
        <v>0</v>
      </c>
      <c r="X83">
        <f>A!X83</f>
        <v>0</v>
      </c>
      <c r="Y83">
        <f>A!Y83</f>
        <v>0</v>
      </c>
      <c r="Z83" s="23">
        <f t="shared" si="1"/>
        <v>0</v>
      </c>
      <c r="AA83">
        <f>A!Z83</f>
        <v>0</v>
      </c>
      <c r="AB83">
        <f>A!AA83</f>
        <v>0</v>
      </c>
      <c r="AC83">
        <f>A!AB83</f>
        <v>0</v>
      </c>
      <c r="AD83">
        <f>A!AC83</f>
        <v>0</v>
      </c>
      <c r="AE83">
        <f>A!AD83</f>
        <v>0</v>
      </c>
      <c r="AF83">
        <f>A!AE83</f>
        <v>0</v>
      </c>
      <c r="AG83">
        <f>A!AF83</f>
        <v>0</v>
      </c>
      <c r="AH83">
        <f>A!AG83</f>
        <v>0</v>
      </c>
      <c r="AI83">
        <f>A!AH83</f>
        <v>0</v>
      </c>
      <c r="AJ83">
        <f>A!AI83</f>
        <v>0</v>
      </c>
      <c r="AK83">
        <f>A!AJ83</f>
        <v>0</v>
      </c>
      <c r="AL83">
        <f>A!AK83</f>
        <v>0</v>
      </c>
      <c r="AM83">
        <f>A!AL83</f>
        <v>0</v>
      </c>
      <c r="AN83">
        <f>A!AM83</f>
        <v>0</v>
      </c>
      <c r="AO83">
        <f>A!AN83</f>
        <v>0</v>
      </c>
      <c r="AP83">
        <f>A!AO83</f>
        <v>0</v>
      </c>
      <c r="AQ83">
        <f>A!AP83</f>
        <v>0</v>
      </c>
      <c r="AR83">
        <f>A!AQ83</f>
        <v>0</v>
      </c>
      <c r="AS83">
        <f>A!AR83</f>
        <v>0</v>
      </c>
      <c r="AT83">
        <f>A!AS83</f>
        <v>0</v>
      </c>
      <c r="AU83">
        <f>A!AT83</f>
        <v>0</v>
      </c>
      <c r="AV83">
        <f>A!AU83</f>
        <v>0</v>
      </c>
      <c r="AW83" s="23" t="str">
        <f>IF(A!AV83=0,"",A!AV83)</f>
        <v/>
      </c>
      <c r="AX83">
        <f>A!AW83</f>
        <v>0</v>
      </c>
      <c r="AY83">
        <f>A!AX83</f>
        <v>0</v>
      </c>
      <c r="AZ83">
        <f>A!AY83</f>
        <v>0</v>
      </c>
      <c r="BA83">
        <f>A!AZ83</f>
        <v>0</v>
      </c>
      <c r="BB83">
        <f>A!BA83</f>
        <v>0</v>
      </c>
      <c r="BC83">
        <f>A!BB83</f>
        <v>0</v>
      </c>
      <c r="BD83">
        <f>A!BC83</f>
        <v>0</v>
      </c>
      <c r="BE83">
        <f>A!BD83</f>
        <v>0</v>
      </c>
      <c r="BF83">
        <f>A!BE83</f>
        <v>0</v>
      </c>
      <c r="BG83">
        <f>A!BF83</f>
        <v>0</v>
      </c>
      <c r="BH83">
        <f>A!BG83</f>
        <v>0</v>
      </c>
      <c r="BI83">
        <f>A!BH83</f>
        <v>0</v>
      </c>
      <c r="BJ83">
        <f>A!BI83</f>
        <v>0</v>
      </c>
      <c r="BK83">
        <f>A!BJ83</f>
        <v>0</v>
      </c>
      <c r="BL83">
        <f>A!BK83</f>
        <v>0</v>
      </c>
      <c r="BM83">
        <f>A!BL83</f>
        <v>0</v>
      </c>
      <c r="BN83">
        <f>A!BM83</f>
        <v>0</v>
      </c>
      <c r="BO83">
        <f>A!BN83</f>
        <v>0</v>
      </c>
      <c r="BP83">
        <f>A!BO83</f>
        <v>0</v>
      </c>
      <c r="BQ83">
        <f>A!BP83</f>
        <v>0</v>
      </c>
      <c r="BR83">
        <f>A!BQ83</f>
        <v>0</v>
      </c>
      <c r="BS83">
        <f>A!BR83</f>
        <v>0</v>
      </c>
      <c r="BT83">
        <f>A!BS83</f>
        <v>0</v>
      </c>
      <c r="BU83">
        <f>A!BT83</f>
        <v>0</v>
      </c>
      <c r="BV83">
        <f>A!BU83</f>
        <v>0</v>
      </c>
      <c r="BW83">
        <f>A!BV83</f>
        <v>0</v>
      </c>
      <c r="BX83" t="str">
        <f>A!BW83</f>
        <v>_6b450a12-9f17-41ae-b157-306196495a9f</v>
      </c>
      <c r="BY83" t="str">
        <f>A!BX83</f>
        <v>6b450a12-9f17-41ae-b157-306196495a9f</v>
      </c>
      <c r="BZ83" t="str">
        <f>A!BY83</f>
        <v>SIKB</v>
      </c>
      <c r="CA83" t="str">
        <f>A!BZ83</f>
        <v>MMA02 A02 (0-50) A04 (0-50)</v>
      </c>
      <c r="CB83">
        <f>A!CA83</f>
        <v>45883</v>
      </c>
      <c r="CC83" t="str">
        <f>A!CB83</f>
        <v>#_6ad1fe39-0ee6-4190-bb8a-80d8ca6a8c10</v>
      </c>
      <c r="CD83" t="str">
        <f>A!CC83</f>
        <v>#_f1996bbe-6d23-4196-b1e0-1d5d120194b2</v>
      </c>
      <c r="CE83">
        <f>A!CD83</f>
        <v>0</v>
      </c>
      <c r="CF83" t="str">
        <f>A!CE83</f>
        <v>urn:immetingen:compartiment:id:1</v>
      </c>
      <c r="CG83" t="str">
        <f>A!CF83</f>
        <v>_TI-65798773</v>
      </c>
      <c r="CH83">
        <f>A!CG83</f>
        <v>45881</v>
      </c>
      <c r="CI83" t="str">
        <f>A!CH83</f>
        <v>urn:immetingen:monstertype:id:10</v>
      </c>
      <c r="CJ83" t="str">
        <f>A!CI83</f>
        <v>urn:imsikb0101:Applicaties:id:16</v>
      </c>
      <c r="CK83" t="str">
        <f>A!CJ83</f>
        <v>urn:imsikb0101:DatastroomType:id:1</v>
      </c>
      <c r="CL83">
        <f>A!CK83</f>
        <v>45891</v>
      </c>
      <c r="CM83" t="str">
        <f>A!CL83</f>
        <v>SGS, Rotterdam</v>
      </c>
      <c r="CN83" t="str">
        <f>A!CM83</f>
        <v>LABRESULTAAT SGS</v>
      </c>
      <c r="CO83">
        <f>A!CN83</f>
        <v>45891</v>
      </c>
      <c r="CP83">
        <f>A!CO83</f>
        <v>0</v>
      </c>
      <c r="CQ83">
        <f>A!CO393</f>
        <v>0</v>
      </c>
      <c r="CR83" t="e">
        <f>A!#REF!</f>
        <v>#REF!</v>
      </c>
      <c r="CS83" t="e">
        <f>A!#REF!</f>
        <v>#REF!</v>
      </c>
    </row>
    <row r="84" spans="1:97" x14ac:dyDescent="0.2">
      <c r="A84" t="str">
        <f>A!A84</f>
        <v>LABRESULTAAT</v>
      </c>
      <c r="B84">
        <f>A!B84</f>
        <v>6</v>
      </c>
      <c r="C84">
        <f>A!C84</f>
        <v>0</v>
      </c>
      <c r="D84">
        <f>A!D84</f>
        <v>0</v>
      </c>
      <c r="E84">
        <f>A!E84</f>
        <v>0</v>
      </c>
      <c r="F84">
        <f>A!F84</f>
        <v>0</v>
      </c>
      <c r="G84">
        <f>A!G84</f>
        <v>0</v>
      </c>
      <c r="H84">
        <f>A!H84</f>
        <v>0</v>
      </c>
      <c r="I84">
        <f>A!I84</f>
        <v>0</v>
      </c>
      <c r="J84">
        <f>A!J84</f>
        <v>0</v>
      </c>
      <c r="K84">
        <f>A!K84</f>
        <v>0</v>
      </c>
      <c r="L84">
        <f>A!L84</f>
        <v>0</v>
      </c>
      <c r="M84">
        <f>A!M84</f>
        <v>0</v>
      </c>
      <c r="N84">
        <f>A!N84</f>
        <v>0</v>
      </c>
      <c r="O84">
        <f>A!O84</f>
        <v>0</v>
      </c>
      <c r="P84" s="23" t="str">
        <f>IF(A!P84="","",INDEX(B!$A$1:$BT$2000,MATCH(A!P84,B!$AX$1:$AX$2000,0),D!$B$5))</f>
        <v/>
      </c>
      <c r="Q84">
        <f>A!Q84</f>
        <v>0</v>
      </c>
      <c r="R84">
        <f>A!R84</f>
        <v>0</v>
      </c>
      <c r="S84">
        <f>A!S84</f>
        <v>0</v>
      </c>
      <c r="T84">
        <f>A!T84</f>
        <v>0</v>
      </c>
      <c r="U84">
        <f>A!U84</f>
        <v>0</v>
      </c>
      <c r="V84" s="23">
        <f>IF(A!V84="&lt;",1,A!V84)</f>
        <v>0</v>
      </c>
      <c r="W84">
        <f>A!W84</f>
        <v>0</v>
      </c>
      <c r="X84">
        <f>A!X84</f>
        <v>0</v>
      </c>
      <c r="Y84">
        <f>A!Y84</f>
        <v>0</v>
      </c>
      <c r="Z84" s="23">
        <f t="shared" si="1"/>
        <v>0</v>
      </c>
      <c r="AA84">
        <f>A!Z84</f>
        <v>0</v>
      </c>
      <c r="AB84">
        <f>A!AA84</f>
        <v>0</v>
      </c>
      <c r="AC84">
        <f>A!AB84</f>
        <v>0</v>
      </c>
      <c r="AD84">
        <f>A!AC84</f>
        <v>0</v>
      </c>
      <c r="AE84">
        <f>A!AD84</f>
        <v>0</v>
      </c>
      <c r="AF84">
        <f>A!AE84</f>
        <v>0</v>
      </c>
      <c r="AG84">
        <f>A!AF84</f>
        <v>0</v>
      </c>
      <c r="AH84">
        <f>A!AG84</f>
        <v>0</v>
      </c>
      <c r="AI84">
        <f>A!AH84</f>
        <v>0</v>
      </c>
      <c r="AJ84">
        <f>A!AI84</f>
        <v>0</v>
      </c>
      <c r="AK84">
        <f>A!AJ84</f>
        <v>0</v>
      </c>
      <c r="AL84">
        <f>A!AK84</f>
        <v>0</v>
      </c>
      <c r="AM84">
        <f>A!AL84</f>
        <v>0</v>
      </c>
      <c r="AN84">
        <f>A!AM84</f>
        <v>0</v>
      </c>
      <c r="AO84">
        <f>A!AN84</f>
        <v>0</v>
      </c>
      <c r="AP84">
        <f>A!AO84</f>
        <v>0</v>
      </c>
      <c r="AQ84">
        <f>A!AP84</f>
        <v>0</v>
      </c>
      <c r="AR84">
        <f>A!AQ84</f>
        <v>0</v>
      </c>
      <c r="AS84">
        <f>A!AR84</f>
        <v>0</v>
      </c>
      <c r="AT84">
        <f>A!AS84</f>
        <v>0</v>
      </c>
      <c r="AU84">
        <f>A!AT84</f>
        <v>0</v>
      </c>
      <c r="AV84">
        <f>A!AU84</f>
        <v>0</v>
      </c>
      <c r="AW84" s="23" t="str">
        <f>IF(A!AV84=0,"",A!AV84)</f>
        <v/>
      </c>
      <c r="AX84">
        <f>A!AW84</f>
        <v>0</v>
      </c>
      <c r="AY84">
        <f>A!AX84</f>
        <v>0</v>
      </c>
      <c r="AZ84">
        <f>A!AY84</f>
        <v>0</v>
      </c>
      <c r="BA84">
        <f>A!AZ84</f>
        <v>0</v>
      </c>
      <c r="BB84">
        <f>A!BA84</f>
        <v>0</v>
      </c>
      <c r="BC84">
        <f>A!BB84</f>
        <v>0</v>
      </c>
      <c r="BD84">
        <f>A!BC84</f>
        <v>0</v>
      </c>
      <c r="BE84">
        <f>A!BD84</f>
        <v>0</v>
      </c>
      <c r="BF84">
        <f>A!BE84</f>
        <v>0</v>
      </c>
      <c r="BG84">
        <f>A!BF84</f>
        <v>0</v>
      </c>
      <c r="BH84">
        <f>A!BG84</f>
        <v>0</v>
      </c>
      <c r="BI84">
        <f>A!BH84</f>
        <v>0</v>
      </c>
      <c r="BJ84">
        <f>A!BI84</f>
        <v>0</v>
      </c>
      <c r="BK84">
        <f>A!BJ84</f>
        <v>0</v>
      </c>
      <c r="BL84">
        <f>A!BK84</f>
        <v>0</v>
      </c>
      <c r="BM84">
        <f>A!BL84</f>
        <v>0</v>
      </c>
      <c r="BN84">
        <f>A!BM84</f>
        <v>0</v>
      </c>
      <c r="BO84">
        <f>A!BN84</f>
        <v>0</v>
      </c>
      <c r="BP84">
        <f>A!BO84</f>
        <v>0</v>
      </c>
      <c r="BQ84">
        <f>A!BP84</f>
        <v>0</v>
      </c>
      <c r="BR84">
        <f>A!BQ84</f>
        <v>0</v>
      </c>
      <c r="BS84">
        <f>A!BR84</f>
        <v>0</v>
      </c>
      <c r="BT84">
        <f>A!BS84</f>
        <v>0</v>
      </c>
      <c r="BU84">
        <f>A!BT84</f>
        <v>0</v>
      </c>
      <c r="BV84">
        <f>A!BU84</f>
        <v>0</v>
      </c>
      <c r="BW84">
        <f>A!BV84</f>
        <v>0</v>
      </c>
      <c r="BX84" t="str">
        <f>A!BW84</f>
        <v>_6b450a12-9f17-41ae-b157-306196495a9f</v>
      </c>
      <c r="BY84" t="str">
        <f>A!BX84</f>
        <v>6b450a12-9f17-41ae-b157-306196495a9f</v>
      </c>
      <c r="BZ84" t="str">
        <f>A!BY84</f>
        <v>SIKB</v>
      </c>
      <c r="CA84" t="str">
        <f>A!BZ84</f>
        <v>MMA02 A02 (0-50) A04 (0-50)</v>
      </c>
      <c r="CB84">
        <f>A!CA84</f>
        <v>45883</v>
      </c>
      <c r="CC84" t="str">
        <f>A!CB84</f>
        <v>#_6ad1fe39-0ee6-4190-bb8a-80d8ca6a8c10</v>
      </c>
      <c r="CD84" t="str">
        <f>A!CC84</f>
        <v>#_36cb7ee8-7154-44bc-9170-bd7225151bcc</v>
      </c>
      <c r="CE84">
        <f>A!CD84</f>
        <v>0</v>
      </c>
      <c r="CF84" t="str">
        <f>A!CE84</f>
        <v>urn:immetingen:compartiment:id:1</v>
      </c>
      <c r="CG84" t="str">
        <f>A!CF84</f>
        <v>_TI-65798773</v>
      </c>
      <c r="CH84">
        <f>A!CG84</f>
        <v>45881</v>
      </c>
      <c r="CI84" t="str">
        <f>A!CH84</f>
        <v>urn:immetingen:monstertype:id:10</v>
      </c>
      <c r="CJ84" t="str">
        <f>A!CI84</f>
        <v>urn:imsikb0101:Applicaties:id:16</v>
      </c>
      <c r="CK84" t="str">
        <f>A!CJ84</f>
        <v>urn:imsikb0101:DatastroomType:id:1</v>
      </c>
      <c r="CL84">
        <f>A!CK84</f>
        <v>45891</v>
      </c>
      <c r="CM84" t="str">
        <f>A!CL84</f>
        <v>SGS, Rotterdam</v>
      </c>
      <c r="CN84" t="str">
        <f>A!CM84</f>
        <v>LABRESULTAAT SGS</v>
      </c>
      <c r="CO84">
        <f>A!CN84</f>
        <v>45891</v>
      </c>
      <c r="CP84">
        <f>A!CO84</f>
        <v>0</v>
      </c>
      <c r="CQ84">
        <f>A!CO394</f>
        <v>0</v>
      </c>
      <c r="CR84" t="e">
        <f>A!#REF!</f>
        <v>#REF!</v>
      </c>
      <c r="CS84" t="e">
        <f>A!#REF!</f>
        <v>#REF!</v>
      </c>
    </row>
    <row r="85" spans="1:97" x14ac:dyDescent="0.2">
      <c r="A85" t="str">
        <f>A!A85</f>
        <v>LABRESULTAAT</v>
      </c>
      <c r="B85">
        <f>A!B85</f>
        <v>6</v>
      </c>
      <c r="C85">
        <f>A!C85</f>
        <v>0</v>
      </c>
      <c r="D85">
        <f>A!D85</f>
        <v>0</v>
      </c>
      <c r="E85">
        <f>A!E85</f>
        <v>0</v>
      </c>
      <c r="F85">
        <f>A!F85</f>
        <v>0</v>
      </c>
      <c r="G85">
        <f>A!G85</f>
        <v>0</v>
      </c>
      <c r="H85">
        <f>A!H85</f>
        <v>0</v>
      </c>
      <c r="I85">
        <f>A!I85</f>
        <v>0</v>
      </c>
      <c r="J85">
        <f>A!J85</f>
        <v>0</v>
      </c>
      <c r="K85">
        <f>A!K85</f>
        <v>0</v>
      </c>
      <c r="L85">
        <f>A!L85</f>
        <v>0</v>
      </c>
      <c r="M85">
        <f>A!M85</f>
        <v>0</v>
      </c>
      <c r="N85">
        <f>A!N85</f>
        <v>0</v>
      </c>
      <c r="O85">
        <f>A!O85</f>
        <v>0</v>
      </c>
      <c r="P85" s="23" t="str">
        <f>IF(A!P85="","",INDEX(B!$A$1:$BT$2000,MATCH(A!P85,B!$AX$1:$AX$2000,0),D!$B$5))</f>
        <v/>
      </c>
      <c r="Q85">
        <f>A!Q85</f>
        <v>0</v>
      </c>
      <c r="R85">
        <f>A!R85</f>
        <v>0</v>
      </c>
      <c r="S85">
        <f>A!S85</f>
        <v>0</v>
      </c>
      <c r="T85">
        <f>A!T85</f>
        <v>0</v>
      </c>
      <c r="U85">
        <f>A!U85</f>
        <v>0</v>
      </c>
      <c r="V85" s="23">
        <f>IF(A!V85="&lt;",1,A!V85)</f>
        <v>0</v>
      </c>
      <c r="W85">
        <f>A!W85</f>
        <v>0</v>
      </c>
      <c r="X85">
        <f>A!X85</f>
        <v>0</v>
      </c>
      <c r="Y85">
        <f>A!Y85</f>
        <v>0</v>
      </c>
      <c r="Z85" s="23">
        <f t="shared" si="1"/>
        <v>0</v>
      </c>
      <c r="AA85">
        <f>A!Z85</f>
        <v>0</v>
      </c>
      <c r="AB85">
        <f>A!AA85</f>
        <v>0</v>
      </c>
      <c r="AC85">
        <f>A!AB85</f>
        <v>0</v>
      </c>
      <c r="AD85">
        <f>A!AC85</f>
        <v>0</v>
      </c>
      <c r="AE85">
        <f>A!AD85</f>
        <v>0</v>
      </c>
      <c r="AF85">
        <f>A!AE85</f>
        <v>0</v>
      </c>
      <c r="AG85">
        <f>A!AF85</f>
        <v>0</v>
      </c>
      <c r="AH85">
        <f>A!AG85</f>
        <v>0</v>
      </c>
      <c r="AI85">
        <f>A!AH85</f>
        <v>0</v>
      </c>
      <c r="AJ85">
        <f>A!AI85</f>
        <v>0</v>
      </c>
      <c r="AK85">
        <f>A!AJ85</f>
        <v>0</v>
      </c>
      <c r="AL85">
        <f>A!AK85</f>
        <v>0</v>
      </c>
      <c r="AM85">
        <f>A!AL85</f>
        <v>0</v>
      </c>
      <c r="AN85">
        <f>A!AM85</f>
        <v>0</v>
      </c>
      <c r="AO85">
        <f>A!AN85</f>
        <v>0</v>
      </c>
      <c r="AP85">
        <f>A!AO85</f>
        <v>0</v>
      </c>
      <c r="AQ85">
        <f>A!AP85</f>
        <v>0</v>
      </c>
      <c r="AR85">
        <f>A!AQ85</f>
        <v>0</v>
      </c>
      <c r="AS85">
        <f>A!AR85</f>
        <v>0</v>
      </c>
      <c r="AT85">
        <f>A!AS85</f>
        <v>0</v>
      </c>
      <c r="AU85">
        <f>A!AT85</f>
        <v>0</v>
      </c>
      <c r="AV85">
        <f>A!AU85</f>
        <v>0</v>
      </c>
      <c r="AW85" s="23" t="str">
        <f>IF(A!AV85=0,"",A!AV85)</f>
        <v/>
      </c>
      <c r="AX85">
        <f>A!AW85</f>
        <v>0</v>
      </c>
      <c r="AY85">
        <f>A!AX85</f>
        <v>0</v>
      </c>
      <c r="AZ85">
        <f>A!AY85</f>
        <v>0</v>
      </c>
      <c r="BA85">
        <f>A!AZ85</f>
        <v>0</v>
      </c>
      <c r="BB85">
        <f>A!BA85</f>
        <v>0</v>
      </c>
      <c r="BC85">
        <f>A!BB85</f>
        <v>0</v>
      </c>
      <c r="BD85">
        <f>A!BC85</f>
        <v>0</v>
      </c>
      <c r="BE85">
        <f>A!BD85</f>
        <v>0</v>
      </c>
      <c r="BF85">
        <f>A!BE85</f>
        <v>0</v>
      </c>
      <c r="BG85">
        <f>A!BF85</f>
        <v>0</v>
      </c>
      <c r="BH85">
        <f>A!BG85</f>
        <v>0</v>
      </c>
      <c r="BI85">
        <f>A!BH85</f>
        <v>0</v>
      </c>
      <c r="BJ85">
        <f>A!BI85</f>
        <v>0</v>
      </c>
      <c r="BK85">
        <f>A!BJ85</f>
        <v>0</v>
      </c>
      <c r="BL85">
        <f>A!BK85</f>
        <v>0</v>
      </c>
      <c r="BM85">
        <f>A!BL85</f>
        <v>0</v>
      </c>
      <c r="BN85">
        <f>A!BM85</f>
        <v>0</v>
      </c>
      <c r="BO85">
        <f>A!BN85</f>
        <v>0</v>
      </c>
      <c r="BP85">
        <f>A!BO85</f>
        <v>0</v>
      </c>
      <c r="BQ85">
        <f>A!BP85</f>
        <v>0</v>
      </c>
      <c r="BR85">
        <f>A!BQ85</f>
        <v>0</v>
      </c>
      <c r="BS85">
        <f>A!BR85</f>
        <v>0</v>
      </c>
      <c r="BT85">
        <f>A!BS85</f>
        <v>0</v>
      </c>
      <c r="BU85">
        <f>A!BT85</f>
        <v>0</v>
      </c>
      <c r="BV85">
        <f>A!BU85</f>
        <v>0</v>
      </c>
      <c r="BW85">
        <f>A!BV85</f>
        <v>0</v>
      </c>
      <c r="BX85" t="str">
        <f>A!BW85</f>
        <v>_6b450a12-9f17-41ae-b157-306196495a9f</v>
      </c>
      <c r="BY85" t="str">
        <f>A!BX85</f>
        <v>6b450a12-9f17-41ae-b157-306196495a9f</v>
      </c>
      <c r="BZ85" t="str">
        <f>A!BY85</f>
        <v>SIKB</v>
      </c>
      <c r="CA85" t="str">
        <f>A!BZ85</f>
        <v>MMA02 A02 (0-50) A04 (0-50)</v>
      </c>
      <c r="CB85">
        <f>A!CA85</f>
        <v>45883</v>
      </c>
      <c r="CC85" t="str">
        <f>A!CB85</f>
        <v>#_6ad1fe39-0ee6-4190-bb8a-80d8ca6a8c10</v>
      </c>
      <c r="CD85" t="str">
        <f>A!CC85</f>
        <v>#_0010cb77-9692-4e59-b2de-d4687feb3f1a</v>
      </c>
      <c r="CE85">
        <f>A!CD85</f>
        <v>0</v>
      </c>
      <c r="CF85" t="str">
        <f>A!CE85</f>
        <v>urn:immetingen:compartiment:id:1</v>
      </c>
      <c r="CG85" t="str">
        <f>A!CF85</f>
        <v>_TI-65798773</v>
      </c>
      <c r="CH85">
        <f>A!CG85</f>
        <v>45881</v>
      </c>
      <c r="CI85" t="str">
        <f>A!CH85</f>
        <v>urn:immetingen:monstertype:id:10</v>
      </c>
      <c r="CJ85" t="str">
        <f>A!CI85</f>
        <v>urn:imsikb0101:Applicaties:id:16</v>
      </c>
      <c r="CK85" t="str">
        <f>A!CJ85</f>
        <v>urn:imsikb0101:DatastroomType:id:1</v>
      </c>
      <c r="CL85">
        <f>A!CK85</f>
        <v>45891</v>
      </c>
      <c r="CM85" t="str">
        <f>A!CL85</f>
        <v>SGS, Rotterdam</v>
      </c>
      <c r="CN85" t="str">
        <f>A!CM85</f>
        <v>LABRESULTAAT SGS</v>
      </c>
      <c r="CO85">
        <f>A!CN85</f>
        <v>45891</v>
      </c>
      <c r="CP85">
        <f>A!CO85</f>
        <v>0</v>
      </c>
      <c r="CQ85">
        <f>A!CO395</f>
        <v>0</v>
      </c>
      <c r="CR85" t="e">
        <f>A!#REF!</f>
        <v>#REF!</v>
      </c>
      <c r="CS85" t="e">
        <f>A!#REF!</f>
        <v>#REF!</v>
      </c>
    </row>
    <row r="86" spans="1:97" x14ac:dyDescent="0.2">
      <c r="A86" t="str">
        <f>A!A86</f>
        <v>LABRESULTAAT</v>
      </c>
      <c r="B86">
        <f>A!B86</f>
        <v>6</v>
      </c>
      <c r="C86">
        <f>A!C86</f>
        <v>0</v>
      </c>
      <c r="D86">
        <f>A!D86</f>
        <v>0</v>
      </c>
      <c r="E86">
        <f>A!E86</f>
        <v>0</v>
      </c>
      <c r="F86">
        <f>A!F86</f>
        <v>0</v>
      </c>
      <c r="G86">
        <f>A!G86</f>
        <v>0</v>
      </c>
      <c r="H86">
        <f>A!H86</f>
        <v>0</v>
      </c>
      <c r="I86">
        <f>A!I86</f>
        <v>0</v>
      </c>
      <c r="J86">
        <f>A!J86</f>
        <v>0</v>
      </c>
      <c r="K86">
        <f>A!K86</f>
        <v>0</v>
      </c>
      <c r="L86">
        <f>A!L86</f>
        <v>0</v>
      </c>
      <c r="M86">
        <f>A!M86</f>
        <v>0</v>
      </c>
      <c r="N86">
        <f>A!N86</f>
        <v>0</v>
      </c>
      <c r="O86">
        <f>A!O86</f>
        <v>0</v>
      </c>
      <c r="P86" s="23" t="str">
        <f>IF(A!P86="","",INDEX(B!$A$1:$BT$2000,MATCH(A!P86,B!$AX$1:$AX$2000,0),D!$B$5))</f>
        <v/>
      </c>
      <c r="Q86">
        <f>A!Q86</f>
        <v>0</v>
      </c>
      <c r="R86">
        <f>A!R86</f>
        <v>0</v>
      </c>
      <c r="S86">
        <f>A!S86</f>
        <v>0</v>
      </c>
      <c r="T86">
        <f>A!T86</f>
        <v>0</v>
      </c>
      <c r="U86">
        <f>A!U86</f>
        <v>0</v>
      </c>
      <c r="V86" s="23">
        <f>IF(A!V86="&lt;",1,A!V86)</f>
        <v>0</v>
      </c>
      <c r="W86">
        <f>A!W86</f>
        <v>0</v>
      </c>
      <c r="X86">
        <f>A!X86</f>
        <v>0</v>
      </c>
      <c r="Y86">
        <f>A!Y86</f>
        <v>0</v>
      </c>
      <c r="Z86" s="23">
        <f t="shared" si="1"/>
        <v>0</v>
      </c>
      <c r="AA86">
        <f>A!Z86</f>
        <v>0</v>
      </c>
      <c r="AB86">
        <f>A!AA86</f>
        <v>0</v>
      </c>
      <c r="AC86">
        <f>A!AB86</f>
        <v>0</v>
      </c>
      <c r="AD86">
        <f>A!AC86</f>
        <v>0</v>
      </c>
      <c r="AE86">
        <f>A!AD86</f>
        <v>0</v>
      </c>
      <c r="AF86">
        <f>A!AE86</f>
        <v>0</v>
      </c>
      <c r="AG86">
        <f>A!AF86</f>
        <v>0</v>
      </c>
      <c r="AH86">
        <f>A!AG86</f>
        <v>0</v>
      </c>
      <c r="AI86">
        <f>A!AH86</f>
        <v>0</v>
      </c>
      <c r="AJ86">
        <f>A!AI86</f>
        <v>0</v>
      </c>
      <c r="AK86">
        <f>A!AJ86</f>
        <v>0</v>
      </c>
      <c r="AL86">
        <f>A!AK86</f>
        <v>0</v>
      </c>
      <c r="AM86">
        <f>A!AL86</f>
        <v>0</v>
      </c>
      <c r="AN86">
        <f>A!AM86</f>
        <v>0</v>
      </c>
      <c r="AO86">
        <f>A!AN86</f>
        <v>0</v>
      </c>
      <c r="AP86">
        <f>A!AO86</f>
        <v>0</v>
      </c>
      <c r="AQ86">
        <f>A!AP86</f>
        <v>0</v>
      </c>
      <c r="AR86">
        <f>A!AQ86</f>
        <v>0</v>
      </c>
      <c r="AS86">
        <f>A!AR86</f>
        <v>0</v>
      </c>
      <c r="AT86">
        <f>A!AS86</f>
        <v>0</v>
      </c>
      <c r="AU86">
        <f>A!AT86</f>
        <v>0</v>
      </c>
      <c r="AV86">
        <f>A!AU86</f>
        <v>0</v>
      </c>
      <c r="AW86" s="23" t="str">
        <f>IF(A!AV86=0,"",A!AV86)</f>
        <v/>
      </c>
      <c r="AX86">
        <f>A!AW86</f>
        <v>0</v>
      </c>
      <c r="AY86">
        <f>A!AX86</f>
        <v>0</v>
      </c>
      <c r="AZ86">
        <f>A!AY86</f>
        <v>0</v>
      </c>
      <c r="BA86">
        <f>A!AZ86</f>
        <v>0</v>
      </c>
      <c r="BB86">
        <f>A!BA86</f>
        <v>0</v>
      </c>
      <c r="BC86">
        <f>A!BB86</f>
        <v>0</v>
      </c>
      <c r="BD86">
        <f>A!BC86</f>
        <v>0</v>
      </c>
      <c r="BE86">
        <f>A!BD86</f>
        <v>0</v>
      </c>
      <c r="BF86">
        <f>A!BE86</f>
        <v>0</v>
      </c>
      <c r="BG86">
        <f>A!BF86</f>
        <v>0</v>
      </c>
      <c r="BH86">
        <f>A!BG86</f>
        <v>0</v>
      </c>
      <c r="BI86">
        <f>A!BH86</f>
        <v>0</v>
      </c>
      <c r="BJ86">
        <f>A!BI86</f>
        <v>0</v>
      </c>
      <c r="BK86">
        <f>A!BJ86</f>
        <v>0</v>
      </c>
      <c r="BL86">
        <f>A!BK86</f>
        <v>0</v>
      </c>
      <c r="BM86">
        <f>A!BL86</f>
        <v>0</v>
      </c>
      <c r="BN86">
        <f>A!BM86</f>
        <v>0</v>
      </c>
      <c r="BO86">
        <f>A!BN86</f>
        <v>0</v>
      </c>
      <c r="BP86">
        <f>A!BO86</f>
        <v>0</v>
      </c>
      <c r="BQ86">
        <f>A!BP86</f>
        <v>0</v>
      </c>
      <c r="BR86">
        <f>A!BQ86</f>
        <v>0</v>
      </c>
      <c r="BS86">
        <f>A!BR86</f>
        <v>0</v>
      </c>
      <c r="BT86">
        <f>A!BS86</f>
        <v>0</v>
      </c>
      <c r="BU86">
        <f>A!BT86</f>
        <v>0</v>
      </c>
      <c r="BV86">
        <f>A!BU86</f>
        <v>0</v>
      </c>
      <c r="BW86">
        <f>A!BV86</f>
        <v>0</v>
      </c>
      <c r="BX86" t="str">
        <f>A!BW86</f>
        <v>_6b450a12-9f17-41ae-b157-306196495a9f</v>
      </c>
      <c r="BY86" t="str">
        <f>A!BX86</f>
        <v>6b450a12-9f17-41ae-b157-306196495a9f</v>
      </c>
      <c r="BZ86" t="str">
        <f>A!BY86</f>
        <v>SIKB</v>
      </c>
      <c r="CA86" t="str">
        <f>A!BZ86</f>
        <v>MMA02 A02 (0-50) A04 (0-50)</v>
      </c>
      <c r="CB86">
        <f>A!CA86</f>
        <v>45883</v>
      </c>
      <c r="CC86" t="str">
        <f>A!CB86</f>
        <v>#_6ad1fe39-0ee6-4190-bb8a-80d8ca6a8c10</v>
      </c>
      <c r="CD86" t="str">
        <f>A!CC86</f>
        <v>#_ac7cec10-89c5-445d-9e0c-8cdb6e034f6a</v>
      </c>
      <c r="CE86">
        <f>A!CD86</f>
        <v>0</v>
      </c>
      <c r="CF86" t="str">
        <f>A!CE86</f>
        <v>urn:immetingen:compartiment:id:1</v>
      </c>
      <c r="CG86" t="str">
        <f>A!CF86</f>
        <v>_TI-65798773</v>
      </c>
      <c r="CH86">
        <f>A!CG86</f>
        <v>45881</v>
      </c>
      <c r="CI86" t="str">
        <f>A!CH86</f>
        <v>urn:immetingen:monstertype:id:10</v>
      </c>
      <c r="CJ86" t="str">
        <f>A!CI86</f>
        <v>urn:imsikb0101:Applicaties:id:16</v>
      </c>
      <c r="CK86" t="str">
        <f>A!CJ86</f>
        <v>urn:imsikb0101:DatastroomType:id:1</v>
      </c>
      <c r="CL86">
        <f>A!CK86</f>
        <v>45891</v>
      </c>
      <c r="CM86" t="str">
        <f>A!CL86</f>
        <v>SGS, Rotterdam</v>
      </c>
      <c r="CN86" t="str">
        <f>A!CM86</f>
        <v>LABRESULTAAT SGS</v>
      </c>
      <c r="CO86">
        <f>A!CN86</f>
        <v>45891</v>
      </c>
      <c r="CP86">
        <f>A!CO86</f>
        <v>0</v>
      </c>
      <c r="CQ86">
        <f>A!CO396</f>
        <v>0</v>
      </c>
      <c r="CR86" t="e">
        <f>A!#REF!</f>
        <v>#REF!</v>
      </c>
      <c r="CS86" t="e">
        <f>A!#REF!</f>
        <v>#REF!</v>
      </c>
    </row>
    <row r="87" spans="1:97" x14ac:dyDescent="0.2">
      <c r="A87" t="str">
        <f>A!A87</f>
        <v>LABRESULTAAT</v>
      </c>
      <c r="B87">
        <f>A!B87</f>
        <v>6</v>
      </c>
      <c r="C87">
        <f>A!C87</f>
        <v>0</v>
      </c>
      <c r="D87">
        <f>A!D87</f>
        <v>0</v>
      </c>
      <c r="E87">
        <f>A!E87</f>
        <v>0</v>
      </c>
      <c r="F87">
        <f>A!F87</f>
        <v>0</v>
      </c>
      <c r="G87">
        <f>A!G87</f>
        <v>0</v>
      </c>
      <c r="H87">
        <f>A!H87</f>
        <v>0</v>
      </c>
      <c r="I87">
        <f>A!I87</f>
        <v>0</v>
      </c>
      <c r="J87">
        <f>A!J87</f>
        <v>0</v>
      </c>
      <c r="K87">
        <f>A!K87</f>
        <v>0</v>
      </c>
      <c r="L87">
        <f>A!L87</f>
        <v>0</v>
      </c>
      <c r="M87">
        <f>A!M87</f>
        <v>0</v>
      </c>
      <c r="N87">
        <f>A!N87</f>
        <v>0</v>
      </c>
      <c r="O87">
        <f>A!O87</f>
        <v>0</v>
      </c>
      <c r="P87" s="23" t="str">
        <f>IF(A!P87="","",INDEX(B!$A$1:$BT$2000,MATCH(A!P87,B!$AX$1:$AX$2000,0),D!$B$5))</f>
        <v/>
      </c>
      <c r="Q87">
        <f>A!Q87</f>
        <v>0</v>
      </c>
      <c r="R87">
        <f>A!R87</f>
        <v>0</v>
      </c>
      <c r="S87">
        <f>A!S87</f>
        <v>0</v>
      </c>
      <c r="T87">
        <f>A!T87</f>
        <v>0</v>
      </c>
      <c r="U87">
        <f>A!U87</f>
        <v>0</v>
      </c>
      <c r="V87" s="23">
        <f>IF(A!V87="&lt;",1,A!V87)</f>
        <v>0</v>
      </c>
      <c r="W87">
        <f>A!W87</f>
        <v>0</v>
      </c>
      <c r="X87">
        <f>A!X87</f>
        <v>0</v>
      </c>
      <c r="Y87">
        <f>A!Y87</f>
        <v>0</v>
      </c>
      <c r="Z87" s="23">
        <f t="shared" si="1"/>
        <v>0</v>
      </c>
      <c r="AA87">
        <f>A!Z87</f>
        <v>0</v>
      </c>
      <c r="AB87">
        <f>A!AA87</f>
        <v>0</v>
      </c>
      <c r="AC87">
        <f>A!AB87</f>
        <v>0</v>
      </c>
      <c r="AD87">
        <f>A!AC87</f>
        <v>0</v>
      </c>
      <c r="AE87">
        <f>A!AD87</f>
        <v>0</v>
      </c>
      <c r="AF87">
        <f>A!AE87</f>
        <v>0</v>
      </c>
      <c r="AG87">
        <f>A!AF87</f>
        <v>0</v>
      </c>
      <c r="AH87">
        <f>A!AG87</f>
        <v>0</v>
      </c>
      <c r="AI87">
        <f>A!AH87</f>
        <v>0</v>
      </c>
      <c r="AJ87">
        <f>A!AI87</f>
        <v>0</v>
      </c>
      <c r="AK87">
        <f>A!AJ87</f>
        <v>0</v>
      </c>
      <c r="AL87">
        <f>A!AK87</f>
        <v>0</v>
      </c>
      <c r="AM87">
        <f>A!AL87</f>
        <v>0</v>
      </c>
      <c r="AN87">
        <f>A!AM87</f>
        <v>0</v>
      </c>
      <c r="AO87">
        <f>A!AN87</f>
        <v>0</v>
      </c>
      <c r="AP87">
        <f>A!AO87</f>
        <v>0</v>
      </c>
      <c r="AQ87">
        <f>A!AP87</f>
        <v>0</v>
      </c>
      <c r="AR87">
        <f>A!AQ87</f>
        <v>0</v>
      </c>
      <c r="AS87">
        <f>A!AR87</f>
        <v>0</v>
      </c>
      <c r="AT87">
        <f>A!AS87</f>
        <v>0</v>
      </c>
      <c r="AU87">
        <f>A!AT87</f>
        <v>0</v>
      </c>
      <c r="AV87">
        <f>A!AU87</f>
        <v>0</v>
      </c>
      <c r="AW87" s="23" t="str">
        <f>IF(A!AV87=0,"",A!AV87)</f>
        <v/>
      </c>
      <c r="AX87">
        <f>A!AW87</f>
        <v>0</v>
      </c>
      <c r="AY87">
        <f>A!AX87</f>
        <v>0</v>
      </c>
      <c r="AZ87">
        <f>A!AY87</f>
        <v>0</v>
      </c>
      <c r="BA87">
        <f>A!AZ87</f>
        <v>0</v>
      </c>
      <c r="BB87">
        <f>A!BA87</f>
        <v>0</v>
      </c>
      <c r="BC87">
        <f>A!BB87</f>
        <v>0</v>
      </c>
      <c r="BD87">
        <f>A!BC87</f>
        <v>0</v>
      </c>
      <c r="BE87">
        <f>A!BD87</f>
        <v>0</v>
      </c>
      <c r="BF87">
        <f>A!BE87</f>
        <v>0</v>
      </c>
      <c r="BG87">
        <f>A!BF87</f>
        <v>0</v>
      </c>
      <c r="BH87">
        <f>A!BG87</f>
        <v>0</v>
      </c>
      <c r="BI87">
        <f>A!BH87</f>
        <v>0</v>
      </c>
      <c r="BJ87">
        <f>A!BI87</f>
        <v>0</v>
      </c>
      <c r="BK87">
        <f>A!BJ87</f>
        <v>0</v>
      </c>
      <c r="BL87">
        <f>A!BK87</f>
        <v>0</v>
      </c>
      <c r="BM87">
        <f>A!BL87</f>
        <v>0</v>
      </c>
      <c r="BN87">
        <f>A!BM87</f>
        <v>0</v>
      </c>
      <c r="BO87">
        <f>A!BN87</f>
        <v>0</v>
      </c>
      <c r="BP87">
        <f>A!BO87</f>
        <v>0</v>
      </c>
      <c r="BQ87">
        <f>A!BP87</f>
        <v>0</v>
      </c>
      <c r="BR87">
        <f>A!BQ87</f>
        <v>0</v>
      </c>
      <c r="BS87">
        <f>A!BR87</f>
        <v>0</v>
      </c>
      <c r="BT87">
        <f>A!BS87</f>
        <v>0</v>
      </c>
      <c r="BU87">
        <f>A!BT87</f>
        <v>0</v>
      </c>
      <c r="BV87">
        <f>A!BU87</f>
        <v>0</v>
      </c>
      <c r="BW87">
        <f>A!BV87</f>
        <v>0</v>
      </c>
      <c r="BX87" t="str">
        <f>A!BW87</f>
        <v>_6b450a12-9f17-41ae-b157-306196495a9f</v>
      </c>
      <c r="BY87" t="str">
        <f>A!BX87</f>
        <v>6b450a12-9f17-41ae-b157-306196495a9f</v>
      </c>
      <c r="BZ87" t="str">
        <f>A!BY87</f>
        <v>SIKB</v>
      </c>
      <c r="CA87" t="str">
        <f>A!BZ87</f>
        <v>MMA02 A02 (0-50) A04 (0-50)</v>
      </c>
      <c r="CB87">
        <f>A!CA87</f>
        <v>45883</v>
      </c>
      <c r="CC87" t="str">
        <f>A!CB87</f>
        <v>#_6ad1fe39-0ee6-4190-bb8a-80d8ca6a8c10</v>
      </c>
      <c r="CD87" t="str">
        <f>A!CC87</f>
        <v>#_a5b48065-f914-47b8-9083-9215d5561d17</v>
      </c>
      <c r="CE87">
        <f>A!CD87</f>
        <v>0</v>
      </c>
      <c r="CF87" t="str">
        <f>A!CE87</f>
        <v>urn:immetingen:compartiment:id:1</v>
      </c>
      <c r="CG87" t="str">
        <f>A!CF87</f>
        <v>_TI-65798773</v>
      </c>
      <c r="CH87">
        <f>A!CG87</f>
        <v>45881</v>
      </c>
      <c r="CI87" t="str">
        <f>A!CH87</f>
        <v>urn:immetingen:monstertype:id:10</v>
      </c>
      <c r="CJ87" t="str">
        <f>A!CI87</f>
        <v>urn:imsikb0101:Applicaties:id:16</v>
      </c>
      <c r="CK87" t="str">
        <f>A!CJ87</f>
        <v>urn:imsikb0101:DatastroomType:id:1</v>
      </c>
      <c r="CL87">
        <f>A!CK87</f>
        <v>45891</v>
      </c>
      <c r="CM87" t="str">
        <f>A!CL87</f>
        <v>SGS, Rotterdam</v>
      </c>
      <c r="CN87" t="str">
        <f>A!CM87</f>
        <v>LABRESULTAAT SGS</v>
      </c>
      <c r="CO87">
        <f>A!CN87</f>
        <v>45891</v>
      </c>
      <c r="CP87">
        <f>A!CO87</f>
        <v>0</v>
      </c>
      <c r="CQ87">
        <f>A!CO397</f>
        <v>0</v>
      </c>
      <c r="CR87" t="e">
        <f>A!#REF!</f>
        <v>#REF!</v>
      </c>
      <c r="CS87" t="e">
        <f>A!#REF!</f>
        <v>#REF!</v>
      </c>
    </row>
    <row r="88" spans="1:97" x14ac:dyDescent="0.2">
      <c r="A88" t="str">
        <f>A!A88</f>
        <v>LABRESULTAAT</v>
      </c>
      <c r="B88">
        <f>A!B88</f>
        <v>6</v>
      </c>
      <c r="C88">
        <f>A!C88</f>
        <v>0</v>
      </c>
      <c r="D88">
        <f>A!D88</f>
        <v>0</v>
      </c>
      <c r="E88">
        <f>A!E88</f>
        <v>0</v>
      </c>
      <c r="F88">
        <f>A!F88</f>
        <v>0</v>
      </c>
      <c r="G88">
        <f>A!G88</f>
        <v>0</v>
      </c>
      <c r="H88">
        <f>A!H88</f>
        <v>0</v>
      </c>
      <c r="I88">
        <f>A!I88</f>
        <v>0</v>
      </c>
      <c r="J88">
        <f>A!J88</f>
        <v>0</v>
      </c>
      <c r="K88">
        <f>A!K88</f>
        <v>0</v>
      </c>
      <c r="L88">
        <f>A!L88</f>
        <v>0</v>
      </c>
      <c r="M88">
        <f>A!M88</f>
        <v>0</v>
      </c>
      <c r="N88">
        <f>A!N88</f>
        <v>0</v>
      </c>
      <c r="O88">
        <f>A!O88</f>
        <v>0</v>
      </c>
      <c r="P88" s="23" t="str">
        <f>IF(A!P88="","",INDEX(B!$A$1:$BT$2000,MATCH(A!P88,B!$AX$1:$AX$2000,0),D!$B$5))</f>
        <v/>
      </c>
      <c r="Q88">
        <f>A!Q88</f>
        <v>0</v>
      </c>
      <c r="R88">
        <f>A!R88</f>
        <v>0</v>
      </c>
      <c r="S88">
        <f>A!S88</f>
        <v>0</v>
      </c>
      <c r="T88">
        <f>A!T88</f>
        <v>0</v>
      </c>
      <c r="U88">
        <f>A!U88</f>
        <v>0</v>
      </c>
      <c r="V88" s="23">
        <f>IF(A!V88="&lt;",1,A!V88)</f>
        <v>0</v>
      </c>
      <c r="W88">
        <f>A!W88</f>
        <v>0</v>
      </c>
      <c r="X88">
        <f>A!X88</f>
        <v>0</v>
      </c>
      <c r="Y88">
        <f>A!Y88</f>
        <v>0</v>
      </c>
      <c r="Z88" s="23">
        <f t="shared" si="1"/>
        <v>0</v>
      </c>
      <c r="AA88">
        <f>A!Z88</f>
        <v>0</v>
      </c>
      <c r="AB88">
        <f>A!AA88</f>
        <v>0</v>
      </c>
      <c r="AC88">
        <f>A!AB88</f>
        <v>0</v>
      </c>
      <c r="AD88">
        <f>A!AC88</f>
        <v>0</v>
      </c>
      <c r="AE88">
        <f>A!AD88</f>
        <v>0</v>
      </c>
      <c r="AF88">
        <f>A!AE88</f>
        <v>0</v>
      </c>
      <c r="AG88">
        <f>A!AF88</f>
        <v>0</v>
      </c>
      <c r="AH88">
        <f>A!AG88</f>
        <v>0</v>
      </c>
      <c r="AI88">
        <f>A!AH88</f>
        <v>0</v>
      </c>
      <c r="AJ88">
        <f>A!AI88</f>
        <v>0</v>
      </c>
      <c r="AK88">
        <f>A!AJ88</f>
        <v>0</v>
      </c>
      <c r="AL88">
        <f>A!AK88</f>
        <v>0</v>
      </c>
      <c r="AM88">
        <f>A!AL88</f>
        <v>0</v>
      </c>
      <c r="AN88">
        <f>A!AM88</f>
        <v>0</v>
      </c>
      <c r="AO88">
        <f>A!AN88</f>
        <v>0</v>
      </c>
      <c r="AP88">
        <f>A!AO88</f>
        <v>0</v>
      </c>
      <c r="AQ88">
        <f>A!AP88</f>
        <v>0</v>
      </c>
      <c r="AR88">
        <f>A!AQ88</f>
        <v>0</v>
      </c>
      <c r="AS88">
        <f>A!AR88</f>
        <v>0</v>
      </c>
      <c r="AT88">
        <f>A!AS88</f>
        <v>0</v>
      </c>
      <c r="AU88">
        <f>A!AT88</f>
        <v>0</v>
      </c>
      <c r="AV88">
        <f>A!AU88</f>
        <v>0</v>
      </c>
      <c r="AW88" s="23" t="str">
        <f>IF(A!AV88=0,"",A!AV88)</f>
        <v/>
      </c>
      <c r="AX88">
        <f>A!AW88</f>
        <v>0</v>
      </c>
      <c r="AY88">
        <f>A!AX88</f>
        <v>0</v>
      </c>
      <c r="AZ88">
        <f>A!AY88</f>
        <v>0</v>
      </c>
      <c r="BA88">
        <f>A!AZ88</f>
        <v>0</v>
      </c>
      <c r="BB88">
        <f>A!BA88</f>
        <v>0</v>
      </c>
      <c r="BC88">
        <f>A!BB88</f>
        <v>0</v>
      </c>
      <c r="BD88">
        <f>A!BC88</f>
        <v>0</v>
      </c>
      <c r="BE88">
        <f>A!BD88</f>
        <v>0</v>
      </c>
      <c r="BF88">
        <f>A!BE88</f>
        <v>0</v>
      </c>
      <c r="BG88">
        <f>A!BF88</f>
        <v>0</v>
      </c>
      <c r="BH88">
        <f>A!BG88</f>
        <v>0</v>
      </c>
      <c r="BI88">
        <f>A!BH88</f>
        <v>0</v>
      </c>
      <c r="BJ88">
        <f>A!BI88</f>
        <v>0</v>
      </c>
      <c r="BK88">
        <f>A!BJ88</f>
        <v>0</v>
      </c>
      <c r="BL88">
        <f>A!BK88</f>
        <v>0</v>
      </c>
      <c r="BM88">
        <f>A!BL88</f>
        <v>0</v>
      </c>
      <c r="BN88">
        <f>A!BM88</f>
        <v>0</v>
      </c>
      <c r="BO88">
        <f>A!BN88</f>
        <v>0</v>
      </c>
      <c r="BP88">
        <f>A!BO88</f>
        <v>0</v>
      </c>
      <c r="BQ88">
        <f>A!BP88</f>
        <v>0</v>
      </c>
      <c r="BR88">
        <f>A!BQ88</f>
        <v>0</v>
      </c>
      <c r="BS88">
        <f>A!BR88</f>
        <v>0</v>
      </c>
      <c r="BT88">
        <f>A!BS88</f>
        <v>0</v>
      </c>
      <c r="BU88">
        <f>A!BT88</f>
        <v>0</v>
      </c>
      <c r="BV88">
        <f>A!BU88</f>
        <v>0</v>
      </c>
      <c r="BW88">
        <f>A!BV88</f>
        <v>0</v>
      </c>
      <c r="BX88" t="str">
        <f>A!BW88</f>
        <v>_6b450a12-9f17-41ae-b157-306196495a9f</v>
      </c>
      <c r="BY88" t="str">
        <f>A!BX88</f>
        <v>6b450a12-9f17-41ae-b157-306196495a9f</v>
      </c>
      <c r="BZ88" t="str">
        <f>A!BY88</f>
        <v>SIKB</v>
      </c>
      <c r="CA88" t="str">
        <f>A!BZ88</f>
        <v>MMA02 A02 (0-50) A04 (0-50)</v>
      </c>
      <c r="CB88">
        <f>A!CA88</f>
        <v>45883</v>
      </c>
      <c r="CC88" t="str">
        <f>A!CB88</f>
        <v>#_6ad1fe39-0ee6-4190-bb8a-80d8ca6a8c10</v>
      </c>
      <c r="CD88" t="str">
        <f>A!CC88</f>
        <v>#_00a05889-737b-4cf3-90d7-ec5c751f7f44</v>
      </c>
      <c r="CE88">
        <f>A!CD88</f>
        <v>0</v>
      </c>
      <c r="CF88" t="str">
        <f>A!CE88</f>
        <v>urn:immetingen:compartiment:id:1</v>
      </c>
      <c r="CG88" t="str">
        <f>A!CF88</f>
        <v>_TI-65798773</v>
      </c>
      <c r="CH88">
        <f>A!CG88</f>
        <v>45881</v>
      </c>
      <c r="CI88" t="str">
        <f>A!CH88</f>
        <v>urn:immetingen:monstertype:id:10</v>
      </c>
      <c r="CJ88" t="str">
        <f>A!CI88</f>
        <v>urn:imsikb0101:Applicaties:id:16</v>
      </c>
      <c r="CK88" t="str">
        <f>A!CJ88</f>
        <v>urn:imsikb0101:DatastroomType:id:1</v>
      </c>
      <c r="CL88">
        <f>A!CK88</f>
        <v>45891</v>
      </c>
      <c r="CM88" t="str">
        <f>A!CL88</f>
        <v>SGS, Rotterdam</v>
      </c>
      <c r="CN88" t="str">
        <f>A!CM88</f>
        <v>LABRESULTAAT SGS</v>
      </c>
      <c r="CO88">
        <f>A!CN88</f>
        <v>45891</v>
      </c>
      <c r="CP88">
        <f>A!CO88</f>
        <v>0</v>
      </c>
      <c r="CQ88">
        <f>A!CO398</f>
        <v>0</v>
      </c>
      <c r="CR88" t="e">
        <f>A!#REF!</f>
        <v>#REF!</v>
      </c>
      <c r="CS88" t="e">
        <f>A!#REF!</f>
        <v>#REF!</v>
      </c>
    </row>
    <row r="89" spans="1:97" x14ac:dyDescent="0.2">
      <c r="A89" t="str">
        <f>A!A89</f>
        <v>LABRESULTAAT</v>
      </c>
      <c r="B89">
        <f>A!B89</f>
        <v>6</v>
      </c>
      <c r="C89">
        <f>A!C89</f>
        <v>0</v>
      </c>
      <c r="D89">
        <f>A!D89</f>
        <v>0</v>
      </c>
      <c r="E89">
        <f>A!E89</f>
        <v>0</v>
      </c>
      <c r="F89">
        <f>A!F89</f>
        <v>0</v>
      </c>
      <c r="G89">
        <f>A!G89</f>
        <v>0</v>
      </c>
      <c r="H89">
        <f>A!H89</f>
        <v>0</v>
      </c>
      <c r="I89">
        <f>A!I89</f>
        <v>0</v>
      </c>
      <c r="J89">
        <f>A!J89</f>
        <v>0</v>
      </c>
      <c r="K89">
        <f>A!K89</f>
        <v>0</v>
      </c>
      <c r="L89">
        <f>A!L89</f>
        <v>0</v>
      </c>
      <c r="M89">
        <f>A!M89</f>
        <v>0</v>
      </c>
      <c r="N89">
        <f>A!N89</f>
        <v>0</v>
      </c>
      <c r="O89">
        <f>A!O89</f>
        <v>0</v>
      </c>
      <c r="P89" s="23" t="str">
        <f>IF(A!P89="","",INDEX(B!$A$1:$BT$2000,MATCH(A!P89,B!$AX$1:$AX$2000,0),D!$B$5))</f>
        <v/>
      </c>
      <c r="Q89">
        <f>A!Q89</f>
        <v>0</v>
      </c>
      <c r="R89">
        <f>A!R89</f>
        <v>0</v>
      </c>
      <c r="S89">
        <f>A!S89</f>
        <v>0</v>
      </c>
      <c r="T89">
        <f>A!T89</f>
        <v>0</v>
      </c>
      <c r="U89">
        <f>A!U89</f>
        <v>0</v>
      </c>
      <c r="V89" s="23">
        <f>IF(A!V89="&lt;",1,A!V89)</f>
        <v>0</v>
      </c>
      <c r="W89">
        <f>A!W89</f>
        <v>0</v>
      </c>
      <c r="X89">
        <f>A!X89</f>
        <v>0</v>
      </c>
      <c r="Y89">
        <f>A!Y89</f>
        <v>0</v>
      </c>
      <c r="Z89" s="23">
        <f t="shared" si="1"/>
        <v>0</v>
      </c>
      <c r="AA89">
        <f>A!Z89</f>
        <v>0</v>
      </c>
      <c r="AB89">
        <f>A!AA89</f>
        <v>0</v>
      </c>
      <c r="AC89">
        <f>A!AB89</f>
        <v>0</v>
      </c>
      <c r="AD89">
        <f>A!AC89</f>
        <v>0</v>
      </c>
      <c r="AE89">
        <f>A!AD89</f>
        <v>0</v>
      </c>
      <c r="AF89">
        <f>A!AE89</f>
        <v>0</v>
      </c>
      <c r="AG89">
        <f>A!AF89</f>
        <v>0</v>
      </c>
      <c r="AH89">
        <f>A!AG89</f>
        <v>0</v>
      </c>
      <c r="AI89">
        <f>A!AH89</f>
        <v>0</v>
      </c>
      <c r="AJ89">
        <f>A!AI89</f>
        <v>0</v>
      </c>
      <c r="AK89">
        <f>A!AJ89</f>
        <v>0</v>
      </c>
      <c r="AL89">
        <f>A!AK89</f>
        <v>0</v>
      </c>
      <c r="AM89">
        <f>A!AL89</f>
        <v>0</v>
      </c>
      <c r="AN89">
        <f>A!AM89</f>
        <v>0</v>
      </c>
      <c r="AO89">
        <f>A!AN89</f>
        <v>0</v>
      </c>
      <c r="AP89">
        <f>A!AO89</f>
        <v>0</v>
      </c>
      <c r="AQ89">
        <f>A!AP89</f>
        <v>0</v>
      </c>
      <c r="AR89">
        <f>A!AQ89</f>
        <v>0</v>
      </c>
      <c r="AS89">
        <f>A!AR89</f>
        <v>0</v>
      </c>
      <c r="AT89">
        <f>A!AS89</f>
        <v>0</v>
      </c>
      <c r="AU89">
        <f>A!AT89</f>
        <v>0</v>
      </c>
      <c r="AV89">
        <f>A!AU89</f>
        <v>0</v>
      </c>
      <c r="AW89" s="23" t="str">
        <f>IF(A!AV89=0,"",A!AV89)</f>
        <v/>
      </c>
      <c r="AX89">
        <f>A!AW89</f>
        <v>0</v>
      </c>
      <c r="AY89">
        <f>A!AX89</f>
        <v>0</v>
      </c>
      <c r="AZ89">
        <f>A!AY89</f>
        <v>0</v>
      </c>
      <c r="BA89">
        <f>A!AZ89</f>
        <v>0</v>
      </c>
      <c r="BB89">
        <f>A!BA89</f>
        <v>0</v>
      </c>
      <c r="BC89">
        <f>A!BB89</f>
        <v>0</v>
      </c>
      <c r="BD89">
        <f>A!BC89</f>
        <v>0</v>
      </c>
      <c r="BE89">
        <f>A!BD89</f>
        <v>0</v>
      </c>
      <c r="BF89">
        <f>A!BE89</f>
        <v>0</v>
      </c>
      <c r="BG89">
        <f>A!BF89</f>
        <v>0</v>
      </c>
      <c r="BH89">
        <f>A!BG89</f>
        <v>0</v>
      </c>
      <c r="BI89">
        <f>A!BH89</f>
        <v>0</v>
      </c>
      <c r="BJ89">
        <f>A!BI89</f>
        <v>0</v>
      </c>
      <c r="BK89">
        <f>A!BJ89</f>
        <v>0</v>
      </c>
      <c r="BL89">
        <f>A!BK89</f>
        <v>0</v>
      </c>
      <c r="BM89">
        <f>A!BL89</f>
        <v>0</v>
      </c>
      <c r="BN89">
        <f>A!BM89</f>
        <v>0</v>
      </c>
      <c r="BO89">
        <f>A!BN89</f>
        <v>0</v>
      </c>
      <c r="BP89">
        <f>A!BO89</f>
        <v>0</v>
      </c>
      <c r="BQ89">
        <f>A!BP89</f>
        <v>0</v>
      </c>
      <c r="BR89">
        <f>A!BQ89</f>
        <v>0</v>
      </c>
      <c r="BS89">
        <f>A!BR89</f>
        <v>0</v>
      </c>
      <c r="BT89">
        <f>A!BS89</f>
        <v>0</v>
      </c>
      <c r="BU89">
        <f>A!BT89</f>
        <v>0</v>
      </c>
      <c r="BV89">
        <f>A!BU89</f>
        <v>0</v>
      </c>
      <c r="BW89">
        <f>A!BV89</f>
        <v>0</v>
      </c>
      <c r="BX89" t="str">
        <f>A!BW89</f>
        <v>_6b450a12-9f17-41ae-b157-306196495a9f</v>
      </c>
      <c r="BY89" t="str">
        <f>A!BX89</f>
        <v>6b450a12-9f17-41ae-b157-306196495a9f</v>
      </c>
      <c r="BZ89" t="str">
        <f>A!BY89</f>
        <v>SIKB</v>
      </c>
      <c r="CA89" t="str">
        <f>A!BZ89</f>
        <v>MMA02 A02 (0-50) A04 (0-50)</v>
      </c>
      <c r="CB89">
        <f>A!CA89</f>
        <v>45883</v>
      </c>
      <c r="CC89" t="str">
        <f>A!CB89</f>
        <v>#_6ad1fe39-0ee6-4190-bb8a-80d8ca6a8c10</v>
      </c>
      <c r="CD89" t="str">
        <f>A!CC89</f>
        <v>#_92bb098e-b34b-4656-9d17-137754477dc3</v>
      </c>
      <c r="CE89">
        <f>A!CD89</f>
        <v>0</v>
      </c>
      <c r="CF89" t="str">
        <f>A!CE89</f>
        <v>urn:immetingen:compartiment:id:1</v>
      </c>
      <c r="CG89" t="str">
        <f>A!CF89</f>
        <v>_TI-65798773</v>
      </c>
      <c r="CH89">
        <f>A!CG89</f>
        <v>45881</v>
      </c>
      <c r="CI89" t="str">
        <f>A!CH89</f>
        <v>urn:immetingen:monstertype:id:10</v>
      </c>
      <c r="CJ89" t="str">
        <f>A!CI89</f>
        <v>urn:imsikb0101:Applicaties:id:16</v>
      </c>
      <c r="CK89" t="str">
        <f>A!CJ89</f>
        <v>urn:imsikb0101:DatastroomType:id:1</v>
      </c>
      <c r="CL89">
        <f>A!CK89</f>
        <v>45891</v>
      </c>
      <c r="CM89" t="str">
        <f>A!CL89</f>
        <v>SGS, Rotterdam</v>
      </c>
      <c r="CN89" t="str">
        <f>A!CM89</f>
        <v>LABRESULTAAT SGS</v>
      </c>
      <c r="CO89">
        <f>A!CN89</f>
        <v>45891</v>
      </c>
      <c r="CP89">
        <f>A!CO89</f>
        <v>0</v>
      </c>
      <c r="CQ89">
        <f>A!CO399</f>
        <v>0</v>
      </c>
      <c r="CR89" t="e">
        <f>A!#REF!</f>
        <v>#REF!</v>
      </c>
      <c r="CS89" t="e">
        <f>A!#REF!</f>
        <v>#REF!</v>
      </c>
    </row>
    <row r="90" spans="1:97" x14ac:dyDescent="0.2">
      <c r="A90" t="str">
        <f>A!A90</f>
        <v>LABRESULTAAT</v>
      </c>
      <c r="B90">
        <f>A!B90</f>
        <v>6</v>
      </c>
      <c r="C90">
        <f>A!C90</f>
        <v>0</v>
      </c>
      <c r="D90">
        <f>A!D90</f>
        <v>0</v>
      </c>
      <c r="E90">
        <f>A!E90</f>
        <v>0</v>
      </c>
      <c r="F90">
        <f>A!F90</f>
        <v>0</v>
      </c>
      <c r="G90">
        <f>A!G90</f>
        <v>0</v>
      </c>
      <c r="H90">
        <f>A!H90</f>
        <v>0</v>
      </c>
      <c r="I90">
        <f>A!I90</f>
        <v>0</v>
      </c>
      <c r="J90">
        <f>A!J90</f>
        <v>0</v>
      </c>
      <c r="K90">
        <f>A!K90</f>
        <v>0</v>
      </c>
      <c r="L90">
        <f>A!L90</f>
        <v>0</v>
      </c>
      <c r="M90">
        <f>A!M90</f>
        <v>0</v>
      </c>
      <c r="N90">
        <f>A!N90</f>
        <v>0</v>
      </c>
      <c r="O90">
        <f>A!O90</f>
        <v>0</v>
      </c>
      <c r="P90" s="23" t="str">
        <f>IF(A!P90="","",INDEX(B!$A$1:$BT$2000,MATCH(A!P90,B!$AX$1:$AX$2000,0),D!$B$5))</f>
        <v/>
      </c>
      <c r="Q90">
        <f>A!Q90</f>
        <v>0</v>
      </c>
      <c r="R90">
        <f>A!R90</f>
        <v>0</v>
      </c>
      <c r="S90">
        <f>A!S90</f>
        <v>0</v>
      </c>
      <c r="T90">
        <f>A!T90</f>
        <v>0</v>
      </c>
      <c r="U90">
        <f>A!U90</f>
        <v>0</v>
      </c>
      <c r="V90" s="23">
        <f>IF(A!V90="&lt;",1,A!V90)</f>
        <v>0</v>
      </c>
      <c r="W90">
        <f>A!W90</f>
        <v>0</v>
      </c>
      <c r="X90">
        <f>A!X90</f>
        <v>0</v>
      </c>
      <c r="Y90">
        <f>A!Y90</f>
        <v>0</v>
      </c>
      <c r="Z90" s="23">
        <f t="shared" si="1"/>
        <v>0</v>
      </c>
      <c r="AA90">
        <f>A!Z90</f>
        <v>0</v>
      </c>
      <c r="AB90">
        <f>A!AA90</f>
        <v>0</v>
      </c>
      <c r="AC90">
        <f>A!AB90</f>
        <v>0</v>
      </c>
      <c r="AD90">
        <f>A!AC90</f>
        <v>0</v>
      </c>
      <c r="AE90">
        <f>A!AD90</f>
        <v>0</v>
      </c>
      <c r="AF90">
        <f>A!AE90</f>
        <v>0</v>
      </c>
      <c r="AG90">
        <f>A!AF90</f>
        <v>0</v>
      </c>
      <c r="AH90">
        <f>A!AG90</f>
        <v>0</v>
      </c>
      <c r="AI90">
        <f>A!AH90</f>
        <v>0</v>
      </c>
      <c r="AJ90">
        <f>A!AI90</f>
        <v>0</v>
      </c>
      <c r="AK90">
        <f>A!AJ90</f>
        <v>0</v>
      </c>
      <c r="AL90">
        <f>A!AK90</f>
        <v>0</v>
      </c>
      <c r="AM90">
        <f>A!AL90</f>
        <v>0</v>
      </c>
      <c r="AN90">
        <f>A!AM90</f>
        <v>0</v>
      </c>
      <c r="AO90">
        <f>A!AN90</f>
        <v>0</v>
      </c>
      <c r="AP90">
        <f>A!AO90</f>
        <v>0</v>
      </c>
      <c r="AQ90">
        <f>A!AP90</f>
        <v>0</v>
      </c>
      <c r="AR90">
        <f>A!AQ90</f>
        <v>0</v>
      </c>
      <c r="AS90">
        <f>A!AR90</f>
        <v>0</v>
      </c>
      <c r="AT90">
        <f>A!AS90</f>
        <v>0</v>
      </c>
      <c r="AU90">
        <f>A!AT90</f>
        <v>0</v>
      </c>
      <c r="AV90">
        <f>A!AU90</f>
        <v>0</v>
      </c>
      <c r="AW90" s="23" t="str">
        <f>IF(A!AV90=0,"",A!AV90)</f>
        <v/>
      </c>
      <c r="AX90">
        <f>A!AW90</f>
        <v>0</v>
      </c>
      <c r="AY90">
        <f>A!AX90</f>
        <v>0</v>
      </c>
      <c r="AZ90">
        <f>A!AY90</f>
        <v>0</v>
      </c>
      <c r="BA90">
        <f>A!AZ90</f>
        <v>0</v>
      </c>
      <c r="BB90">
        <f>A!BA90</f>
        <v>0</v>
      </c>
      <c r="BC90">
        <f>A!BB90</f>
        <v>0</v>
      </c>
      <c r="BD90">
        <f>A!BC90</f>
        <v>0</v>
      </c>
      <c r="BE90">
        <f>A!BD90</f>
        <v>0</v>
      </c>
      <c r="BF90">
        <f>A!BE90</f>
        <v>0</v>
      </c>
      <c r="BG90">
        <f>A!BF90</f>
        <v>0</v>
      </c>
      <c r="BH90">
        <f>A!BG90</f>
        <v>0</v>
      </c>
      <c r="BI90">
        <f>A!BH90</f>
        <v>0</v>
      </c>
      <c r="BJ90">
        <f>A!BI90</f>
        <v>0</v>
      </c>
      <c r="BK90">
        <f>A!BJ90</f>
        <v>0</v>
      </c>
      <c r="BL90">
        <f>A!BK90</f>
        <v>0</v>
      </c>
      <c r="BM90">
        <f>A!BL90</f>
        <v>0</v>
      </c>
      <c r="BN90">
        <f>A!BM90</f>
        <v>0</v>
      </c>
      <c r="BO90">
        <f>A!BN90</f>
        <v>0</v>
      </c>
      <c r="BP90">
        <f>A!BO90</f>
        <v>0</v>
      </c>
      <c r="BQ90">
        <f>A!BP90</f>
        <v>0</v>
      </c>
      <c r="BR90">
        <f>A!BQ90</f>
        <v>0</v>
      </c>
      <c r="BS90">
        <f>A!BR90</f>
        <v>0</v>
      </c>
      <c r="BT90">
        <f>A!BS90</f>
        <v>0</v>
      </c>
      <c r="BU90">
        <f>A!BT90</f>
        <v>0</v>
      </c>
      <c r="BV90">
        <f>A!BU90</f>
        <v>0</v>
      </c>
      <c r="BW90">
        <f>A!BV90</f>
        <v>0</v>
      </c>
      <c r="BX90" t="str">
        <f>A!BW90</f>
        <v>_6b450a12-9f17-41ae-b157-306196495a9f</v>
      </c>
      <c r="BY90" t="str">
        <f>A!BX90</f>
        <v>6b450a12-9f17-41ae-b157-306196495a9f</v>
      </c>
      <c r="BZ90" t="str">
        <f>A!BY90</f>
        <v>SIKB</v>
      </c>
      <c r="CA90" t="str">
        <f>A!BZ90</f>
        <v>MMA02 A02 (0-50) A04 (0-50)</v>
      </c>
      <c r="CB90">
        <f>A!CA90</f>
        <v>45883</v>
      </c>
      <c r="CC90" t="str">
        <f>A!CB90</f>
        <v>#_6ad1fe39-0ee6-4190-bb8a-80d8ca6a8c10</v>
      </c>
      <c r="CD90" t="str">
        <f>A!CC90</f>
        <v>#_a153329c-57e5-449f-a488-a45892500f47</v>
      </c>
      <c r="CE90">
        <f>A!CD90</f>
        <v>0</v>
      </c>
      <c r="CF90" t="str">
        <f>A!CE90</f>
        <v>urn:immetingen:compartiment:id:1</v>
      </c>
      <c r="CG90" t="str">
        <f>A!CF90</f>
        <v>_TI-65798773</v>
      </c>
      <c r="CH90">
        <f>A!CG90</f>
        <v>45881</v>
      </c>
      <c r="CI90" t="str">
        <f>A!CH90</f>
        <v>urn:immetingen:monstertype:id:10</v>
      </c>
      <c r="CJ90" t="str">
        <f>A!CI90</f>
        <v>urn:imsikb0101:Applicaties:id:16</v>
      </c>
      <c r="CK90" t="str">
        <f>A!CJ90</f>
        <v>urn:imsikb0101:DatastroomType:id:1</v>
      </c>
      <c r="CL90">
        <f>A!CK90</f>
        <v>45891</v>
      </c>
      <c r="CM90" t="str">
        <f>A!CL90</f>
        <v>SGS, Rotterdam</v>
      </c>
      <c r="CN90" t="str">
        <f>A!CM90</f>
        <v>LABRESULTAAT SGS</v>
      </c>
      <c r="CO90">
        <f>A!CN90</f>
        <v>45891</v>
      </c>
      <c r="CP90">
        <f>A!CO90</f>
        <v>0</v>
      </c>
      <c r="CQ90">
        <f>A!CO400</f>
        <v>0</v>
      </c>
      <c r="CR90" t="e">
        <f>A!#REF!</f>
        <v>#REF!</v>
      </c>
      <c r="CS90" t="e">
        <f>A!#REF!</f>
        <v>#REF!</v>
      </c>
    </row>
    <row r="91" spans="1:97" x14ac:dyDescent="0.2">
      <c r="A91" t="str">
        <f>A!A91</f>
        <v>LABRESULTAAT</v>
      </c>
      <c r="B91">
        <f>A!B91</f>
        <v>6</v>
      </c>
      <c r="C91">
        <f>A!C91</f>
        <v>0</v>
      </c>
      <c r="D91">
        <f>A!D91</f>
        <v>0</v>
      </c>
      <c r="E91">
        <f>A!E91</f>
        <v>0</v>
      </c>
      <c r="F91">
        <f>A!F91</f>
        <v>0</v>
      </c>
      <c r="G91">
        <f>A!G91</f>
        <v>0</v>
      </c>
      <c r="H91">
        <f>A!H91</f>
        <v>0</v>
      </c>
      <c r="I91">
        <f>A!I91</f>
        <v>0</v>
      </c>
      <c r="J91">
        <f>A!J91</f>
        <v>0</v>
      </c>
      <c r="K91">
        <f>A!K91</f>
        <v>0</v>
      </c>
      <c r="L91">
        <f>A!L91</f>
        <v>0</v>
      </c>
      <c r="M91">
        <f>A!M91</f>
        <v>0</v>
      </c>
      <c r="N91">
        <f>A!N91</f>
        <v>0</v>
      </c>
      <c r="O91">
        <f>A!O91</f>
        <v>0</v>
      </c>
      <c r="P91" s="23" t="str">
        <f>IF(A!P91="","",INDEX(B!$A$1:$BT$2000,MATCH(A!P91,B!$AX$1:$AX$2000,0),D!$B$5))</f>
        <v/>
      </c>
      <c r="Q91">
        <f>A!Q91</f>
        <v>0</v>
      </c>
      <c r="R91">
        <f>A!R91</f>
        <v>0</v>
      </c>
      <c r="S91">
        <f>A!S91</f>
        <v>0</v>
      </c>
      <c r="T91">
        <f>A!T91</f>
        <v>0</v>
      </c>
      <c r="U91">
        <f>A!U91</f>
        <v>0</v>
      </c>
      <c r="V91" s="23">
        <f>IF(A!V91="&lt;",1,A!V91)</f>
        <v>0</v>
      </c>
      <c r="W91">
        <f>A!W91</f>
        <v>0</v>
      </c>
      <c r="X91">
        <f>A!X91</f>
        <v>0</v>
      </c>
      <c r="Y91">
        <f>A!Y91</f>
        <v>0</v>
      </c>
      <c r="Z91" s="23">
        <f t="shared" si="1"/>
        <v>0</v>
      </c>
      <c r="AA91">
        <f>A!Z91</f>
        <v>0</v>
      </c>
      <c r="AB91">
        <f>A!AA91</f>
        <v>0</v>
      </c>
      <c r="AC91">
        <f>A!AB91</f>
        <v>0</v>
      </c>
      <c r="AD91">
        <f>A!AC91</f>
        <v>0</v>
      </c>
      <c r="AE91">
        <f>A!AD91</f>
        <v>0</v>
      </c>
      <c r="AF91">
        <f>A!AE91</f>
        <v>0</v>
      </c>
      <c r="AG91">
        <f>A!AF91</f>
        <v>0</v>
      </c>
      <c r="AH91">
        <f>A!AG91</f>
        <v>0</v>
      </c>
      <c r="AI91">
        <f>A!AH91</f>
        <v>0</v>
      </c>
      <c r="AJ91">
        <f>A!AI91</f>
        <v>0</v>
      </c>
      <c r="AK91">
        <f>A!AJ91</f>
        <v>0</v>
      </c>
      <c r="AL91">
        <f>A!AK91</f>
        <v>0</v>
      </c>
      <c r="AM91">
        <f>A!AL91</f>
        <v>0</v>
      </c>
      <c r="AN91">
        <f>A!AM91</f>
        <v>0</v>
      </c>
      <c r="AO91">
        <f>A!AN91</f>
        <v>0</v>
      </c>
      <c r="AP91">
        <f>A!AO91</f>
        <v>0</v>
      </c>
      <c r="AQ91">
        <f>A!AP91</f>
        <v>0</v>
      </c>
      <c r="AR91">
        <f>A!AQ91</f>
        <v>0</v>
      </c>
      <c r="AS91">
        <f>A!AR91</f>
        <v>0</v>
      </c>
      <c r="AT91">
        <f>A!AS91</f>
        <v>0</v>
      </c>
      <c r="AU91">
        <f>A!AT91</f>
        <v>0</v>
      </c>
      <c r="AV91">
        <f>A!AU91</f>
        <v>0</v>
      </c>
      <c r="AW91" s="23" t="str">
        <f>IF(A!AV91=0,"",A!AV91)</f>
        <v/>
      </c>
      <c r="AX91">
        <f>A!AW91</f>
        <v>0</v>
      </c>
      <c r="AY91">
        <f>A!AX91</f>
        <v>0</v>
      </c>
      <c r="AZ91">
        <f>A!AY91</f>
        <v>0</v>
      </c>
      <c r="BA91">
        <f>A!AZ91</f>
        <v>0</v>
      </c>
      <c r="BB91">
        <f>A!BA91</f>
        <v>0</v>
      </c>
      <c r="BC91">
        <f>A!BB91</f>
        <v>0</v>
      </c>
      <c r="BD91">
        <f>A!BC91</f>
        <v>0</v>
      </c>
      <c r="BE91">
        <f>A!BD91</f>
        <v>0</v>
      </c>
      <c r="BF91">
        <f>A!BE91</f>
        <v>0</v>
      </c>
      <c r="BG91">
        <f>A!BF91</f>
        <v>0</v>
      </c>
      <c r="BH91">
        <f>A!BG91</f>
        <v>0</v>
      </c>
      <c r="BI91">
        <f>A!BH91</f>
        <v>0</v>
      </c>
      <c r="BJ91">
        <f>A!BI91</f>
        <v>0</v>
      </c>
      <c r="BK91">
        <f>A!BJ91</f>
        <v>0</v>
      </c>
      <c r="BL91">
        <f>A!BK91</f>
        <v>0</v>
      </c>
      <c r="BM91">
        <f>A!BL91</f>
        <v>0</v>
      </c>
      <c r="BN91">
        <f>A!BM91</f>
        <v>0</v>
      </c>
      <c r="BO91">
        <f>A!BN91</f>
        <v>0</v>
      </c>
      <c r="BP91">
        <f>A!BO91</f>
        <v>0</v>
      </c>
      <c r="BQ91">
        <f>A!BP91</f>
        <v>0</v>
      </c>
      <c r="BR91">
        <f>A!BQ91</f>
        <v>0</v>
      </c>
      <c r="BS91">
        <f>A!BR91</f>
        <v>0</v>
      </c>
      <c r="BT91">
        <f>A!BS91</f>
        <v>0</v>
      </c>
      <c r="BU91">
        <f>A!BT91</f>
        <v>0</v>
      </c>
      <c r="BV91">
        <f>A!BU91</f>
        <v>0</v>
      </c>
      <c r="BW91">
        <f>A!BV91</f>
        <v>0</v>
      </c>
      <c r="BX91" t="str">
        <f>A!BW91</f>
        <v>_6b450a12-9f17-41ae-b157-306196495a9f</v>
      </c>
      <c r="BY91" t="str">
        <f>A!BX91</f>
        <v>6b450a12-9f17-41ae-b157-306196495a9f</v>
      </c>
      <c r="BZ91" t="str">
        <f>A!BY91</f>
        <v>SIKB</v>
      </c>
      <c r="CA91" t="str">
        <f>A!BZ91</f>
        <v>MMA02 A02 (0-50) A04 (0-50)</v>
      </c>
      <c r="CB91">
        <f>A!CA91</f>
        <v>45883</v>
      </c>
      <c r="CC91" t="str">
        <f>A!CB91</f>
        <v>#_6ad1fe39-0ee6-4190-bb8a-80d8ca6a8c10</v>
      </c>
      <c r="CD91" t="str">
        <f>A!CC91</f>
        <v>#_6d2011f3-d92f-40e5-b311-e2e8340a7f7d</v>
      </c>
      <c r="CE91">
        <f>A!CD91</f>
        <v>0</v>
      </c>
      <c r="CF91" t="str">
        <f>A!CE91</f>
        <v>urn:immetingen:compartiment:id:1</v>
      </c>
      <c r="CG91" t="str">
        <f>A!CF91</f>
        <v>_TI-65798773</v>
      </c>
      <c r="CH91">
        <f>A!CG91</f>
        <v>45881</v>
      </c>
      <c r="CI91" t="str">
        <f>A!CH91</f>
        <v>urn:immetingen:monstertype:id:10</v>
      </c>
      <c r="CJ91" t="str">
        <f>A!CI91</f>
        <v>urn:imsikb0101:Applicaties:id:16</v>
      </c>
      <c r="CK91" t="str">
        <f>A!CJ91</f>
        <v>urn:imsikb0101:DatastroomType:id:1</v>
      </c>
      <c r="CL91">
        <f>A!CK91</f>
        <v>45891</v>
      </c>
      <c r="CM91" t="str">
        <f>A!CL91</f>
        <v>SGS, Rotterdam</v>
      </c>
      <c r="CN91" t="str">
        <f>A!CM91</f>
        <v>LABRESULTAAT SGS</v>
      </c>
      <c r="CO91">
        <f>A!CN91</f>
        <v>45891</v>
      </c>
      <c r="CP91">
        <f>A!CO91</f>
        <v>0</v>
      </c>
      <c r="CQ91">
        <f>A!CO401</f>
        <v>0</v>
      </c>
      <c r="CR91" t="e">
        <f>A!#REF!</f>
        <v>#REF!</v>
      </c>
      <c r="CS91" t="e">
        <f>A!#REF!</f>
        <v>#REF!</v>
      </c>
    </row>
    <row r="92" spans="1:97" x14ac:dyDescent="0.2">
      <c r="A92" t="str">
        <f>A!A92</f>
        <v>LABRESULTAAT</v>
      </c>
      <c r="B92">
        <f>A!B92</f>
        <v>6</v>
      </c>
      <c r="C92">
        <f>A!C92</f>
        <v>0</v>
      </c>
      <c r="D92">
        <f>A!D92</f>
        <v>0</v>
      </c>
      <c r="E92">
        <f>A!E92</f>
        <v>0</v>
      </c>
      <c r="F92">
        <f>A!F92</f>
        <v>0</v>
      </c>
      <c r="G92">
        <f>A!G92</f>
        <v>0</v>
      </c>
      <c r="H92">
        <f>A!H92</f>
        <v>0</v>
      </c>
      <c r="I92">
        <f>A!I92</f>
        <v>0</v>
      </c>
      <c r="J92">
        <f>A!J92</f>
        <v>0</v>
      </c>
      <c r="K92">
        <f>A!K92</f>
        <v>0</v>
      </c>
      <c r="L92">
        <f>A!L92</f>
        <v>0</v>
      </c>
      <c r="M92">
        <f>A!M92</f>
        <v>0</v>
      </c>
      <c r="N92">
        <f>A!N92</f>
        <v>0</v>
      </c>
      <c r="O92">
        <f>A!O92</f>
        <v>0</v>
      </c>
      <c r="P92" s="23" t="str">
        <f>IF(A!P92="","",INDEX(B!$A$1:$BT$2000,MATCH(A!P92,B!$AX$1:$AX$2000,0),D!$B$5))</f>
        <v/>
      </c>
      <c r="Q92">
        <f>A!Q92</f>
        <v>0</v>
      </c>
      <c r="R92">
        <f>A!R92</f>
        <v>0</v>
      </c>
      <c r="S92">
        <f>A!S92</f>
        <v>0</v>
      </c>
      <c r="T92">
        <f>A!T92</f>
        <v>0</v>
      </c>
      <c r="U92">
        <f>A!U92</f>
        <v>0</v>
      </c>
      <c r="V92" s="23">
        <f>IF(A!V92="&lt;",1,A!V92)</f>
        <v>0</v>
      </c>
      <c r="W92">
        <f>A!W92</f>
        <v>0</v>
      </c>
      <c r="X92">
        <f>A!X92</f>
        <v>0</v>
      </c>
      <c r="Y92">
        <f>A!Y92</f>
        <v>0</v>
      </c>
      <c r="Z92" s="23">
        <f t="shared" si="1"/>
        <v>0</v>
      </c>
      <c r="AA92">
        <f>A!Z92</f>
        <v>0</v>
      </c>
      <c r="AB92">
        <f>A!AA92</f>
        <v>0</v>
      </c>
      <c r="AC92">
        <f>A!AB92</f>
        <v>0</v>
      </c>
      <c r="AD92">
        <f>A!AC92</f>
        <v>0</v>
      </c>
      <c r="AE92">
        <f>A!AD92</f>
        <v>0</v>
      </c>
      <c r="AF92">
        <f>A!AE92</f>
        <v>0</v>
      </c>
      <c r="AG92">
        <f>A!AF92</f>
        <v>0</v>
      </c>
      <c r="AH92">
        <f>A!AG92</f>
        <v>0</v>
      </c>
      <c r="AI92">
        <f>A!AH92</f>
        <v>0</v>
      </c>
      <c r="AJ92">
        <f>A!AI92</f>
        <v>0</v>
      </c>
      <c r="AK92">
        <f>A!AJ92</f>
        <v>0</v>
      </c>
      <c r="AL92">
        <f>A!AK92</f>
        <v>0</v>
      </c>
      <c r="AM92">
        <f>A!AL92</f>
        <v>0</v>
      </c>
      <c r="AN92">
        <f>A!AM92</f>
        <v>0</v>
      </c>
      <c r="AO92">
        <f>A!AN92</f>
        <v>0</v>
      </c>
      <c r="AP92">
        <f>A!AO92</f>
        <v>0</v>
      </c>
      <c r="AQ92">
        <f>A!AP92</f>
        <v>0</v>
      </c>
      <c r="AR92">
        <f>A!AQ92</f>
        <v>0</v>
      </c>
      <c r="AS92">
        <f>A!AR92</f>
        <v>0</v>
      </c>
      <c r="AT92">
        <f>A!AS92</f>
        <v>0</v>
      </c>
      <c r="AU92">
        <f>A!AT92</f>
        <v>0</v>
      </c>
      <c r="AV92">
        <f>A!AU92</f>
        <v>0</v>
      </c>
      <c r="AW92" s="23" t="str">
        <f>IF(A!AV92=0,"",A!AV92)</f>
        <v/>
      </c>
      <c r="AX92">
        <f>A!AW92</f>
        <v>0</v>
      </c>
      <c r="AY92">
        <f>A!AX92</f>
        <v>0</v>
      </c>
      <c r="AZ92">
        <f>A!AY92</f>
        <v>0</v>
      </c>
      <c r="BA92">
        <f>A!AZ92</f>
        <v>0</v>
      </c>
      <c r="BB92">
        <f>A!BA92</f>
        <v>0</v>
      </c>
      <c r="BC92">
        <f>A!BB92</f>
        <v>0</v>
      </c>
      <c r="BD92">
        <f>A!BC92</f>
        <v>0</v>
      </c>
      <c r="BE92">
        <f>A!BD92</f>
        <v>0</v>
      </c>
      <c r="BF92">
        <f>A!BE92</f>
        <v>0</v>
      </c>
      <c r="BG92">
        <f>A!BF92</f>
        <v>0</v>
      </c>
      <c r="BH92">
        <f>A!BG92</f>
        <v>0</v>
      </c>
      <c r="BI92">
        <f>A!BH92</f>
        <v>0</v>
      </c>
      <c r="BJ92">
        <f>A!BI92</f>
        <v>0</v>
      </c>
      <c r="BK92">
        <f>A!BJ92</f>
        <v>0</v>
      </c>
      <c r="BL92">
        <f>A!BK92</f>
        <v>0</v>
      </c>
      <c r="BM92">
        <f>A!BL92</f>
        <v>0</v>
      </c>
      <c r="BN92">
        <f>A!BM92</f>
        <v>0</v>
      </c>
      <c r="BO92">
        <f>A!BN92</f>
        <v>0</v>
      </c>
      <c r="BP92">
        <f>A!BO92</f>
        <v>0</v>
      </c>
      <c r="BQ92">
        <f>A!BP92</f>
        <v>0</v>
      </c>
      <c r="BR92">
        <f>A!BQ92</f>
        <v>0</v>
      </c>
      <c r="BS92">
        <f>A!BR92</f>
        <v>0</v>
      </c>
      <c r="BT92">
        <f>A!BS92</f>
        <v>0</v>
      </c>
      <c r="BU92">
        <f>A!BT92</f>
        <v>0</v>
      </c>
      <c r="BV92">
        <f>A!BU92</f>
        <v>0</v>
      </c>
      <c r="BW92">
        <f>A!BV92</f>
        <v>0</v>
      </c>
      <c r="BX92" t="str">
        <f>A!BW92</f>
        <v>_6b450a12-9f17-41ae-b157-306196495a9f</v>
      </c>
      <c r="BY92" t="str">
        <f>A!BX92</f>
        <v>6b450a12-9f17-41ae-b157-306196495a9f</v>
      </c>
      <c r="BZ92" t="str">
        <f>A!BY92</f>
        <v>SIKB</v>
      </c>
      <c r="CA92" t="str">
        <f>A!BZ92</f>
        <v>MMA02 A02 (0-50) A04 (0-50)</v>
      </c>
      <c r="CB92">
        <f>A!CA92</f>
        <v>45883</v>
      </c>
      <c r="CC92" t="str">
        <f>A!CB92</f>
        <v>#_6ad1fe39-0ee6-4190-bb8a-80d8ca6a8c10</v>
      </c>
      <c r="CD92" t="str">
        <f>A!CC92</f>
        <v>#_6ec45e74-f611-47a2-844c-1b47b757a71f</v>
      </c>
      <c r="CE92">
        <f>A!CD92</f>
        <v>0</v>
      </c>
      <c r="CF92" t="str">
        <f>A!CE92</f>
        <v>urn:immetingen:compartiment:id:1</v>
      </c>
      <c r="CG92" t="str">
        <f>A!CF92</f>
        <v>_TI-65798773</v>
      </c>
      <c r="CH92">
        <f>A!CG92</f>
        <v>45881</v>
      </c>
      <c r="CI92" t="str">
        <f>A!CH92</f>
        <v>urn:immetingen:monstertype:id:10</v>
      </c>
      <c r="CJ92" t="str">
        <f>A!CI92</f>
        <v>urn:imsikb0101:Applicaties:id:16</v>
      </c>
      <c r="CK92" t="str">
        <f>A!CJ92</f>
        <v>urn:imsikb0101:DatastroomType:id:1</v>
      </c>
      <c r="CL92">
        <f>A!CK92</f>
        <v>45891</v>
      </c>
      <c r="CM92" t="str">
        <f>A!CL92</f>
        <v>SGS, Rotterdam</v>
      </c>
      <c r="CN92" t="str">
        <f>A!CM92</f>
        <v>LABRESULTAAT SGS</v>
      </c>
      <c r="CO92">
        <f>A!CN92</f>
        <v>45891</v>
      </c>
      <c r="CP92">
        <f>A!CO92</f>
        <v>0</v>
      </c>
      <c r="CQ92">
        <f>A!CO402</f>
        <v>0</v>
      </c>
      <c r="CR92" t="e">
        <f>A!#REF!</f>
        <v>#REF!</v>
      </c>
      <c r="CS92" t="e">
        <f>A!#REF!</f>
        <v>#REF!</v>
      </c>
    </row>
    <row r="93" spans="1:97" x14ac:dyDescent="0.2">
      <c r="A93" t="str">
        <f>A!A93</f>
        <v>LABRESULTAAT</v>
      </c>
      <c r="B93">
        <f>A!B93</f>
        <v>6</v>
      </c>
      <c r="C93">
        <f>A!C93</f>
        <v>0</v>
      </c>
      <c r="D93">
        <f>A!D93</f>
        <v>0</v>
      </c>
      <c r="E93">
        <f>A!E93</f>
        <v>0</v>
      </c>
      <c r="F93">
        <f>A!F93</f>
        <v>0</v>
      </c>
      <c r="G93">
        <f>A!G93</f>
        <v>0</v>
      </c>
      <c r="H93">
        <f>A!H93</f>
        <v>0</v>
      </c>
      <c r="I93">
        <f>A!I93</f>
        <v>0</v>
      </c>
      <c r="J93">
        <f>A!J93</f>
        <v>0</v>
      </c>
      <c r="K93">
        <f>A!K93</f>
        <v>0</v>
      </c>
      <c r="L93">
        <f>A!L93</f>
        <v>0</v>
      </c>
      <c r="M93">
        <f>A!M93</f>
        <v>0</v>
      </c>
      <c r="N93">
        <f>A!N93</f>
        <v>0</v>
      </c>
      <c r="O93">
        <f>A!O93</f>
        <v>0</v>
      </c>
      <c r="P93" s="23" t="str">
        <f>IF(A!P93="","",INDEX(B!$A$1:$BT$2000,MATCH(A!P93,B!$AX$1:$AX$2000,0),D!$B$5))</f>
        <v/>
      </c>
      <c r="Q93">
        <f>A!Q93</f>
        <v>0</v>
      </c>
      <c r="R93">
        <f>A!R93</f>
        <v>0</v>
      </c>
      <c r="S93">
        <f>A!S93</f>
        <v>0</v>
      </c>
      <c r="T93">
        <f>A!T93</f>
        <v>0</v>
      </c>
      <c r="U93">
        <f>A!U93</f>
        <v>0</v>
      </c>
      <c r="V93" s="23">
        <f>IF(A!V93="&lt;",1,A!V93)</f>
        <v>0</v>
      </c>
      <c r="W93">
        <f>A!W93</f>
        <v>0</v>
      </c>
      <c r="X93">
        <f>A!X93</f>
        <v>0</v>
      </c>
      <c r="Y93">
        <f>A!Y93</f>
        <v>0</v>
      </c>
      <c r="Z93" s="23">
        <f t="shared" si="1"/>
        <v>0</v>
      </c>
      <c r="AA93">
        <f>A!Z93</f>
        <v>0</v>
      </c>
      <c r="AB93">
        <f>A!AA93</f>
        <v>0</v>
      </c>
      <c r="AC93">
        <f>A!AB93</f>
        <v>0</v>
      </c>
      <c r="AD93">
        <f>A!AC93</f>
        <v>0</v>
      </c>
      <c r="AE93">
        <f>A!AD93</f>
        <v>0</v>
      </c>
      <c r="AF93">
        <f>A!AE93</f>
        <v>0</v>
      </c>
      <c r="AG93">
        <f>A!AF93</f>
        <v>0</v>
      </c>
      <c r="AH93">
        <f>A!AG93</f>
        <v>0</v>
      </c>
      <c r="AI93">
        <f>A!AH93</f>
        <v>0</v>
      </c>
      <c r="AJ93">
        <f>A!AI93</f>
        <v>0</v>
      </c>
      <c r="AK93">
        <f>A!AJ93</f>
        <v>0</v>
      </c>
      <c r="AL93">
        <f>A!AK93</f>
        <v>0</v>
      </c>
      <c r="AM93">
        <f>A!AL93</f>
        <v>0</v>
      </c>
      <c r="AN93">
        <f>A!AM93</f>
        <v>0</v>
      </c>
      <c r="AO93">
        <f>A!AN93</f>
        <v>0</v>
      </c>
      <c r="AP93">
        <f>A!AO93</f>
        <v>0</v>
      </c>
      <c r="AQ93">
        <f>A!AP93</f>
        <v>0</v>
      </c>
      <c r="AR93">
        <f>A!AQ93</f>
        <v>0</v>
      </c>
      <c r="AS93">
        <f>A!AR93</f>
        <v>0</v>
      </c>
      <c r="AT93">
        <f>A!AS93</f>
        <v>0</v>
      </c>
      <c r="AU93">
        <f>A!AT93</f>
        <v>0</v>
      </c>
      <c r="AV93">
        <f>A!AU93</f>
        <v>0</v>
      </c>
      <c r="AW93" s="23" t="str">
        <f>IF(A!AV93=0,"",A!AV93)</f>
        <v/>
      </c>
      <c r="AX93">
        <f>A!AW93</f>
        <v>0</v>
      </c>
      <c r="AY93">
        <f>A!AX93</f>
        <v>0</v>
      </c>
      <c r="AZ93">
        <f>A!AY93</f>
        <v>0</v>
      </c>
      <c r="BA93">
        <f>A!AZ93</f>
        <v>0</v>
      </c>
      <c r="BB93">
        <f>A!BA93</f>
        <v>0</v>
      </c>
      <c r="BC93">
        <f>A!BB93</f>
        <v>0</v>
      </c>
      <c r="BD93">
        <f>A!BC93</f>
        <v>0</v>
      </c>
      <c r="BE93">
        <f>A!BD93</f>
        <v>0</v>
      </c>
      <c r="BF93">
        <f>A!BE93</f>
        <v>0</v>
      </c>
      <c r="BG93">
        <f>A!BF93</f>
        <v>0</v>
      </c>
      <c r="BH93">
        <f>A!BG93</f>
        <v>0</v>
      </c>
      <c r="BI93">
        <f>A!BH93</f>
        <v>0</v>
      </c>
      <c r="BJ93">
        <f>A!BI93</f>
        <v>0</v>
      </c>
      <c r="BK93">
        <f>A!BJ93</f>
        <v>0</v>
      </c>
      <c r="BL93">
        <f>A!BK93</f>
        <v>0</v>
      </c>
      <c r="BM93">
        <f>A!BL93</f>
        <v>0</v>
      </c>
      <c r="BN93">
        <f>A!BM93</f>
        <v>0</v>
      </c>
      <c r="BO93">
        <f>A!BN93</f>
        <v>0</v>
      </c>
      <c r="BP93">
        <f>A!BO93</f>
        <v>0</v>
      </c>
      <c r="BQ93">
        <f>A!BP93</f>
        <v>0</v>
      </c>
      <c r="BR93">
        <f>A!BQ93</f>
        <v>0</v>
      </c>
      <c r="BS93">
        <f>A!BR93</f>
        <v>0</v>
      </c>
      <c r="BT93">
        <f>A!BS93</f>
        <v>0</v>
      </c>
      <c r="BU93">
        <f>A!BT93</f>
        <v>0</v>
      </c>
      <c r="BV93">
        <f>A!BU93</f>
        <v>0</v>
      </c>
      <c r="BW93">
        <f>A!BV93</f>
        <v>0</v>
      </c>
      <c r="BX93" t="str">
        <f>A!BW93</f>
        <v>_6b450a12-9f17-41ae-b157-306196495a9f</v>
      </c>
      <c r="BY93" t="str">
        <f>A!BX93</f>
        <v>6b450a12-9f17-41ae-b157-306196495a9f</v>
      </c>
      <c r="BZ93" t="str">
        <f>A!BY93</f>
        <v>SIKB</v>
      </c>
      <c r="CA93" t="str">
        <f>A!BZ93</f>
        <v>MMA02 A02 (0-50) A04 (0-50)</v>
      </c>
      <c r="CB93">
        <f>A!CA93</f>
        <v>45883</v>
      </c>
      <c r="CC93" t="str">
        <f>A!CB93</f>
        <v>#_6ad1fe39-0ee6-4190-bb8a-80d8ca6a8c10</v>
      </c>
      <c r="CD93" t="str">
        <f>A!CC93</f>
        <v>#_e6dca13a-ac97-4e67-b071-8596b9f15c71</v>
      </c>
      <c r="CE93">
        <f>A!CD93</f>
        <v>0</v>
      </c>
      <c r="CF93" t="str">
        <f>A!CE93</f>
        <v>urn:immetingen:compartiment:id:1</v>
      </c>
      <c r="CG93" t="str">
        <f>A!CF93</f>
        <v>_TI-65798773</v>
      </c>
      <c r="CH93">
        <f>A!CG93</f>
        <v>45881</v>
      </c>
      <c r="CI93" t="str">
        <f>A!CH93</f>
        <v>urn:immetingen:monstertype:id:10</v>
      </c>
      <c r="CJ93" t="str">
        <f>A!CI93</f>
        <v>urn:imsikb0101:Applicaties:id:16</v>
      </c>
      <c r="CK93" t="str">
        <f>A!CJ93</f>
        <v>urn:imsikb0101:DatastroomType:id:1</v>
      </c>
      <c r="CL93">
        <f>A!CK93</f>
        <v>45891</v>
      </c>
      <c r="CM93" t="str">
        <f>A!CL93</f>
        <v>SGS, Rotterdam</v>
      </c>
      <c r="CN93" t="str">
        <f>A!CM93</f>
        <v>LABRESULTAAT SGS</v>
      </c>
      <c r="CO93">
        <f>A!CN93</f>
        <v>45891</v>
      </c>
      <c r="CP93">
        <f>A!CO93</f>
        <v>0</v>
      </c>
      <c r="CQ93">
        <f>A!CO403</f>
        <v>0</v>
      </c>
      <c r="CR93" t="e">
        <f>A!#REF!</f>
        <v>#REF!</v>
      </c>
      <c r="CS93" t="e">
        <f>A!#REF!</f>
        <v>#REF!</v>
      </c>
    </row>
    <row r="94" spans="1:97" x14ac:dyDescent="0.2">
      <c r="A94" t="str">
        <f>A!A94</f>
        <v>LABRESULTAAT</v>
      </c>
      <c r="B94">
        <f>A!B94</f>
        <v>6</v>
      </c>
      <c r="C94">
        <f>A!C94</f>
        <v>0</v>
      </c>
      <c r="D94">
        <f>A!D94</f>
        <v>0</v>
      </c>
      <c r="E94">
        <f>A!E94</f>
        <v>0</v>
      </c>
      <c r="F94">
        <f>A!F94</f>
        <v>0</v>
      </c>
      <c r="G94">
        <f>A!G94</f>
        <v>0</v>
      </c>
      <c r="H94">
        <f>A!H94</f>
        <v>0</v>
      </c>
      <c r="I94">
        <f>A!I94</f>
        <v>0</v>
      </c>
      <c r="J94">
        <f>A!J94</f>
        <v>0</v>
      </c>
      <c r="K94">
        <f>A!K94</f>
        <v>0</v>
      </c>
      <c r="L94">
        <f>A!L94</f>
        <v>0</v>
      </c>
      <c r="M94">
        <f>A!M94</f>
        <v>0</v>
      </c>
      <c r="N94">
        <f>A!N94</f>
        <v>0</v>
      </c>
      <c r="O94">
        <f>A!O94</f>
        <v>0</v>
      </c>
      <c r="P94" s="23" t="str">
        <f>IF(A!P94="","",INDEX(B!$A$1:$BT$2000,MATCH(A!P94,B!$AX$1:$AX$2000,0),D!$B$5))</f>
        <v/>
      </c>
      <c r="Q94">
        <f>A!Q94</f>
        <v>0</v>
      </c>
      <c r="R94">
        <f>A!R94</f>
        <v>0</v>
      </c>
      <c r="S94">
        <f>A!S94</f>
        <v>0</v>
      </c>
      <c r="T94">
        <f>A!T94</f>
        <v>0</v>
      </c>
      <c r="U94">
        <f>A!U94</f>
        <v>0</v>
      </c>
      <c r="V94" s="23">
        <f>IF(A!V94="&lt;",1,A!V94)</f>
        <v>0</v>
      </c>
      <c r="W94">
        <f>A!W94</f>
        <v>0</v>
      </c>
      <c r="X94">
        <f>A!X94</f>
        <v>0</v>
      </c>
      <c r="Y94">
        <f>A!Y94</f>
        <v>0</v>
      </c>
      <c r="Z94" s="23">
        <f t="shared" si="1"/>
        <v>0</v>
      </c>
      <c r="AA94">
        <f>A!Z94</f>
        <v>0</v>
      </c>
      <c r="AB94">
        <f>A!AA94</f>
        <v>0</v>
      </c>
      <c r="AC94">
        <f>A!AB94</f>
        <v>0</v>
      </c>
      <c r="AD94">
        <f>A!AC94</f>
        <v>0</v>
      </c>
      <c r="AE94">
        <f>A!AD94</f>
        <v>0</v>
      </c>
      <c r="AF94">
        <f>A!AE94</f>
        <v>0</v>
      </c>
      <c r="AG94">
        <f>A!AF94</f>
        <v>0</v>
      </c>
      <c r="AH94">
        <f>A!AG94</f>
        <v>0</v>
      </c>
      <c r="AI94">
        <f>A!AH94</f>
        <v>0</v>
      </c>
      <c r="AJ94">
        <f>A!AI94</f>
        <v>0</v>
      </c>
      <c r="AK94">
        <f>A!AJ94</f>
        <v>0</v>
      </c>
      <c r="AL94">
        <f>A!AK94</f>
        <v>0</v>
      </c>
      <c r="AM94">
        <f>A!AL94</f>
        <v>0</v>
      </c>
      <c r="AN94">
        <f>A!AM94</f>
        <v>0</v>
      </c>
      <c r="AO94">
        <f>A!AN94</f>
        <v>0</v>
      </c>
      <c r="AP94">
        <f>A!AO94</f>
        <v>0</v>
      </c>
      <c r="AQ94">
        <f>A!AP94</f>
        <v>0</v>
      </c>
      <c r="AR94">
        <f>A!AQ94</f>
        <v>0</v>
      </c>
      <c r="AS94">
        <f>A!AR94</f>
        <v>0</v>
      </c>
      <c r="AT94">
        <f>A!AS94</f>
        <v>0</v>
      </c>
      <c r="AU94">
        <f>A!AT94</f>
        <v>0</v>
      </c>
      <c r="AV94">
        <f>A!AU94</f>
        <v>0</v>
      </c>
      <c r="AW94" s="23" t="str">
        <f>IF(A!AV94=0,"",A!AV94)</f>
        <v/>
      </c>
      <c r="AX94">
        <f>A!AW94</f>
        <v>0</v>
      </c>
      <c r="AY94">
        <f>A!AX94</f>
        <v>0</v>
      </c>
      <c r="AZ94">
        <f>A!AY94</f>
        <v>0</v>
      </c>
      <c r="BA94">
        <f>A!AZ94</f>
        <v>0</v>
      </c>
      <c r="BB94">
        <f>A!BA94</f>
        <v>0</v>
      </c>
      <c r="BC94">
        <f>A!BB94</f>
        <v>0</v>
      </c>
      <c r="BD94">
        <f>A!BC94</f>
        <v>0</v>
      </c>
      <c r="BE94">
        <f>A!BD94</f>
        <v>0</v>
      </c>
      <c r="BF94">
        <f>A!BE94</f>
        <v>0</v>
      </c>
      <c r="BG94">
        <f>A!BF94</f>
        <v>0</v>
      </c>
      <c r="BH94">
        <f>A!BG94</f>
        <v>0</v>
      </c>
      <c r="BI94">
        <f>A!BH94</f>
        <v>0</v>
      </c>
      <c r="BJ94">
        <f>A!BI94</f>
        <v>0</v>
      </c>
      <c r="BK94">
        <f>A!BJ94</f>
        <v>0</v>
      </c>
      <c r="BL94">
        <f>A!BK94</f>
        <v>0</v>
      </c>
      <c r="BM94">
        <f>A!BL94</f>
        <v>0</v>
      </c>
      <c r="BN94">
        <f>A!BM94</f>
        <v>0</v>
      </c>
      <c r="BO94">
        <f>A!BN94</f>
        <v>0</v>
      </c>
      <c r="BP94">
        <f>A!BO94</f>
        <v>0</v>
      </c>
      <c r="BQ94">
        <f>A!BP94</f>
        <v>0</v>
      </c>
      <c r="BR94">
        <f>A!BQ94</f>
        <v>0</v>
      </c>
      <c r="BS94">
        <f>A!BR94</f>
        <v>0</v>
      </c>
      <c r="BT94">
        <f>A!BS94</f>
        <v>0</v>
      </c>
      <c r="BU94">
        <f>A!BT94</f>
        <v>0</v>
      </c>
      <c r="BV94">
        <f>A!BU94</f>
        <v>0</v>
      </c>
      <c r="BW94">
        <f>A!BV94</f>
        <v>0</v>
      </c>
      <c r="BX94" t="str">
        <f>A!BW94</f>
        <v>_6b450a12-9f17-41ae-b157-306196495a9f</v>
      </c>
      <c r="BY94" t="str">
        <f>A!BX94</f>
        <v>6b450a12-9f17-41ae-b157-306196495a9f</v>
      </c>
      <c r="BZ94" t="str">
        <f>A!BY94</f>
        <v>SIKB</v>
      </c>
      <c r="CA94" t="str">
        <f>A!BZ94</f>
        <v>MMA02 A02 (0-50) A04 (0-50)</v>
      </c>
      <c r="CB94">
        <f>A!CA94</f>
        <v>45883</v>
      </c>
      <c r="CC94" t="str">
        <f>A!CB94</f>
        <v>#_6ad1fe39-0ee6-4190-bb8a-80d8ca6a8c10</v>
      </c>
      <c r="CD94" t="str">
        <f>A!CC94</f>
        <v>#_a80a488b-89f6-4ec3-a413-4e648a605fed</v>
      </c>
      <c r="CE94">
        <f>A!CD94</f>
        <v>0</v>
      </c>
      <c r="CF94" t="str">
        <f>A!CE94</f>
        <v>urn:immetingen:compartiment:id:1</v>
      </c>
      <c r="CG94" t="str">
        <f>A!CF94</f>
        <v>_TI-65798773</v>
      </c>
      <c r="CH94">
        <f>A!CG94</f>
        <v>45881</v>
      </c>
      <c r="CI94" t="str">
        <f>A!CH94</f>
        <v>urn:immetingen:monstertype:id:10</v>
      </c>
      <c r="CJ94" t="str">
        <f>A!CI94</f>
        <v>urn:imsikb0101:Applicaties:id:16</v>
      </c>
      <c r="CK94" t="str">
        <f>A!CJ94</f>
        <v>urn:imsikb0101:DatastroomType:id:1</v>
      </c>
      <c r="CL94">
        <f>A!CK94</f>
        <v>45891</v>
      </c>
      <c r="CM94" t="str">
        <f>A!CL94</f>
        <v>SGS, Rotterdam</v>
      </c>
      <c r="CN94" t="str">
        <f>A!CM94</f>
        <v>LABRESULTAAT SGS</v>
      </c>
      <c r="CO94">
        <f>A!CN94</f>
        <v>45891</v>
      </c>
      <c r="CP94">
        <f>A!CO94</f>
        <v>0</v>
      </c>
      <c r="CQ94">
        <f>A!CO404</f>
        <v>0</v>
      </c>
      <c r="CR94" t="e">
        <f>A!#REF!</f>
        <v>#REF!</v>
      </c>
      <c r="CS94" t="e">
        <f>A!#REF!</f>
        <v>#REF!</v>
      </c>
    </row>
    <row r="95" spans="1:97" x14ac:dyDescent="0.2">
      <c r="A95" t="str">
        <f>A!A95</f>
        <v>LABRESULTAAT</v>
      </c>
      <c r="B95">
        <f>A!B95</f>
        <v>6</v>
      </c>
      <c r="C95">
        <f>A!C95</f>
        <v>0</v>
      </c>
      <c r="D95">
        <f>A!D95</f>
        <v>0</v>
      </c>
      <c r="E95">
        <f>A!E95</f>
        <v>0</v>
      </c>
      <c r="F95">
        <f>A!F95</f>
        <v>0</v>
      </c>
      <c r="G95">
        <f>A!G95</f>
        <v>0</v>
      </c>
      <c r="H95">
        <f>A!H95</f>
        <v>0</v>
      </c>
      <c r="I95">
        <f>A!I95</f>
        <v>0</v>
      </c>
      <c r="J95">
        <f>A!J95</f>
        <v>0</v>
      </c>
      <c r="K95">
        <f>A!K95</f>
        <v>0</v>
      </c>
      <c r="L95">
        <f>A!L95</f>
        <v>0</v>
      </c>
      <c r="M95">
        <f>A!M95</f>
        <v>0</v>
      </c>
      <c r="N95">
        <f>A!N95</f>
        <v>0</v>
      </c>
      <c r="O95">
        <f>A!O95</f>
        <v>0</v>
      </c>
      <c r="P95" s="23" t="str">
        <f>IF(A!P95="","",INDEX(B!$A$1:$BT$2000,MATCH(A!P95,B!$AX$1:$AX$2000,0),D!$B$5))</f>
        <v/>
      </c>
      <c r="Q95">
        <f>A!Q95</f>
        <v>0</v>
      </c>
      <c r="R95">
        <f>A!R95</f>
        <v>0</v>
      </c>
      <c r="S95">
        <f>A!S95</f>
        <v>0</v>
      </c>
      <c r="T95">
        <f>A!T95</f>
        <v>0</v>
      </c>
      <c r="U95">
        <f>A!U95</f>
        <v>0</v>
      </c>
      <c r="V95" s="23">
        <f>IF(A!V95="&lt;",1,A!V95)</f>
        <v>0</v>
      </c>
      <c r="W95">
        <f>A!W95</f>
        <v>0</v>
      </c>
      <c r="X95">
        <f>A!X95</f>
        <v>0</v>
      </c>
      <c r="Y95">
        <f>A!Y95</f>
        <v>0</v>
      </c>
      <c r="Z95" s="23">
        <f t="shared" si="1"/>
        <v>0</v>
      </c>
      <c r="AA95">
        <f>A!Z95</f>
        <v>0</v>
      </c>
      <c r="AB95">
        <f>A!AA95</f>
        <v>0</v>
      </c>
      <c r="AC95">
        <f>A!AB95</f>
        <v>0</v>
      </c>
      <c r="AD95">
        <f>A!AC95</f>
        <v>0</v>
      </c>
      <c r="AE95">
        <f>A!AD95</f>
        <v>0</v>
      </c>
      <c r="AF95">
        <f>A!AE95</f>
        <v>0</v>
      </c>
      <c r="AG95">
        <f>A!AF95</f>
        <v>0</v>
      </c>
      <c r="AH95">
        <f>A!AG95</f>
        <v>0</v>
      </c>
      <c r="AI95">
        <f>A!AH95</f>
        <v>0</v>
      </c>
      <c r="AJ95">
        <f>A!AI95</f>
        <v>0</v>
      </c>
      <c r="AK95">
        <f>A!AJ95</f>
        <v>0</v>
      </c>
      <c r="AL95">
        <f>A!AK95</f>
        <v>0</v>
      </c>
      <c r="AM95">
        <f>A!AL95</f>
        <v>0</v>
      </c>
      <c r="AN95">
        <f>A!AM95</f>
        <v>0</v>
      </c>
      <c r="AO95">
        <f>A!AN95</f>
        <v>0</v>
      </c>
      <c r="AP95">
        <f>A!AO95</f>
        <v>0</v>
      </c>
      <c r="AQ95">
        <f>A!AP95</f>
        <v>0</v>
      </c>
      <c r="AR95">
        <f>A!AQ95</f>
        <v>0</v>
      </c>
      <c r="AS95">
        <f>A!AR95</f>
        <v>0</v>
      </c>
      <c r="AT95">
        <f>A!AS95</f>
        <v>0</v>
      </c>
      <c r="AU95">
        <f>A!AT95</f>
        <v>0</v>
      </c>
      <c r="AV95">
        <f>A!AU95</f>
        <v>0</v>
      </c>
      <c r="AW95" s="23" t="str">
        <f>IF(A!AV95=0,"",A!AV95)</f>
        <v/>
      </c>
      <c r="AX95">
        <f>A!AW95</f>
        <v>0</v>
      </c>
      <c r="AY95">
        <f>A!AX95</f>
        <v>0</v>
      </c>
      <c r="AZ95">
        <f>A!AY95</f>
        <v>0</v>
      </c>
      <c r="BA95">
        <f>A!AZ95</f>
        <v>0</v>
      </c>
      <c r="BB95">
        <f>A!BA95</f>
        <v>0</v>
      </c>
      <c r="BC95">
        <f>A!BB95</f>
        <v>0</v>
      </c>
      <c r="BD95">
        <f>A!BC95</f>
        <v>0</v>
      </c>
      <c r="BE95">
        <f>A!BD95</f>
        <v>0</v>
      </c>
      <c r="BF95">
        <f>A!BE95</f>
        <v>0</v>
      </c>
      <c r="BG95">
        <f>A!BF95</f>
        <v>0</v>
      </c>
      <c r="BH95">
        <f>A!BG95</f>
        <v>0</v>
      </c>
      <c r="BI95">
        <f>A!BH95</f>
        <v>0</v>
      </c>
      <c r="BJ95">
        <f>A!BI95</f>
        <v>0</v>
      </c>
      <c r="BK95">
        <f>A!BJ95</f>
        <v>0</v>
      </c>
      <c r="BL95">
        <f>A!BK95</f>
        <v>0</v>
      </c>
      <c r="BM95">
        <f>A!BL95</f>
        <v>0</v>
      </c>
      <c r="BN95">
        <f>A!BM95</f>
        <v>0</v>
      </c>
      <c r="BO95">
        <f>A!BN95</f>
        <v>0</v>
      </c>
      <c r="BP95">
        <f>A!BO95</f>
        <v>0</v>
      </c>
      <c r="BQ95">
        <f>A!BP95</f>
        <v>0</v>
      </c>
      <c r="BR95">
        <f>A!BQ95</f>
        <v>0</v>
      </c>
      <c r="BS95">
        <f>A!BR95</f>
        <v>0</v>
      </c>
      <c r="BT95">
        <f>A!BS95</f>
        <v>0</v>
      </c>
      <c r="BU95">
        <f>A!BT95</f>
        <v>0</v>
      </c>
      <c r="BV95">
        <f>A!BU95</f>
        <v>0</v>
      </c>
      <c r="BW95">
        <f>A!BV95</f>
        <v>0</v>
      </c>
      <c r="BX95" t="str">
        <f>A!BW95</f>
        <v>_6b450a12-9f17-41ae-b157-306196495a9f</v>
      </c>
      <c r="BY95" t="str">
        <f>A!BX95</f>
        <v>6b450a12-9f17-41ae-b157-306196495a9f</v>
      </c>
      <c r="BZ95" t="str">
        <f>A!BY95</f>
        <v>SIKB</v>
      </c>
      <c r="CA95" t="str">
        <f>A!BZ95</f>
        <v>MMA02 A02 (0-50) A04 (0-50)</v>
      </c>
      <c r="CB95">
        <f>A!CA95</f>
        <v>45883</v>
      </c>
      <c r="CC95" t="str">
        <f>A!CB95</f>
        <v>#_6ad1fe39-0ee6-4190-bb8a-80d8ca6a8c10</v>
      </c>
      <c r="CD95" t="str">
        <f>A!CC95</f>
        <v>#_eb1b6ba5-1a8a-44a1-9e36-cb079390a004</v>
      </c>
      <c r="CE95">
        <f>A!CD95</f>
        <v>0</v>
      </c>
      <c r="CF95" t="str">
        <f>A!CE95</f>
        <v>urn:immetingen:compartiment:id:1</v>
      </c>
      <c r="CG95" t="str">
        <f>A!CF95</f>
        <v>_TI-65798773</v>
      </c>
      <c r="CH95">
        <f>A!CG95</f>
        <v>45881</v>
      </c>
      <c r="CI95" t="str">
        <f>A!CH95</f>
        <v>urn:immetingen:monstertype:id:10</v>
      </c>
      <c r="CJ95" t="str">
        <f>A!CI95</f>
        <v>urn:imsikb0101:Applicaties:id:16</v>
      </c>
      <c r="CK95" t="str">
        <f>A!CJ95</f>
        <v>urn:imsikb0101:DatastroomType:id:1</v>
      </c>
      <c r="CL95">
        <f>A!CK95</f>
        <v>45891</v>
      </c>
      <c r="CM95" t="str">
        <f>A!CL95</f>
        <v>SGS, Rotterdam</v>
      </c>
      <c r="CN95" t="str">
        <f>A!CM95</f>
        <v>LABRESULTAAT SGS</v>
      </c>
      <c r="CO95">
        <f>A!CN95</f>
        <v>45891</v>
      </c>
      <c r="CP95">
        <f>A!CO95</f>
        <v>0</v>
      </c>
      <c r="CQ95">
        <f>A!CO405</f>
        <v>0</v>
      </c>
      <c r="CR95" t="e">
        <f>A!#REF!</f>
        <v>#REF!</v>
      </c>
      <c r="CS95" t="e">
        <f>A!#REF!</f>
        <v>#REF!</v>
      </c>
    </row>
    <row r="96" spans="1:97" x14ac:dyDescent="0.2">
      <c r="A96" t="str">
        <f>A!A96</f>
        <v>LABRESULTAAT</v>
      </c>
      <c r="B96">
        <f>A!B96</f>
        <v>6</v>
      </c>
      <c r="C96">
        <f>A!C96</f>
        <v>0</v>
      </c>
      <c r="D96">
        <f>A!D96</f>
        <v>0</v>
      </c>
      <c r="E96">
        <f>A!E96</f>
        <v>0</v>
      </c>
      <c r="F96">
        <f>A!F96</f>
        <v>0</v>
      </c>
      <c r="G96">
        <f>A!G96</f>
        <v>0</v>
      </c>
      <c r="H96">
        <f>A!H96</f>
        <v>0</v>
      </c>
      <c r="I96">
        <f>A!I96</f>
        <v>0</v>
      </c>
      <c r="J96">
        <f>A!J96</f>
        <v>0</v>
      </c>
      <c r="K96">
        <f>A!K96</f>
        <v>0</v>
      </c>
      <c r="L96">
        <f>A!L96</f>
        <v>0</v>
      </c>
      <c r="M96">
        <f>A!M96</f>
        <v>0</v>
      </c>
      <c r="N96">
        <f>A!N96</f>
        <v>0</v>
      </c>
      <c r="O96">
        <f>A!O96</f>
        <v>0</v>
      </c>
      <c r="P96" s="23" t="str">
        <f>IF(A!P96="","",INDEX(B!$A$1:$BT$2000,MATCH(A!P96,B!$AX$1:$AX$2000,0),D!$B$5))</f>
        <v/>
      </c>
      <c r="Q96">
        <f>A!Q96</f>
        <v>0</v>
      </c>
      <c r="R96">
        <f>A!R96</f>
        <v>0</v>
      </c>
      <c r="S96">
        <f>A!S96</f>
        <v>0</v>
      </c>
      <c r="T96">
        <f>A!T96</f>
        <v>0</v>
      </c>
      <c r="U96">
        <f>A!U96</f>
        <v>0</v>
      </c>
      <c r="V96" s="23">
        <f>IF(A!V96="&lt;",1,A!V96)</f>
        <v>0</v>
      </c>
      <c r="W96">
        <f>A!W96</f>
        <v>0</v>
      </c>
      <c r="X96">
        <f>A!X96</f>
        <v>0</v>
      </c>
      <c r="Y96">
        <f>A!Y96</f>
        <v>0</v>
      </c>
      <c r="Z96" s="23">
        <f t="shared" si="1"/>
        <v>0</v>
      </c>
      <c r="AA96">
        <f>A!Z96</f>
        <v>0</v>
      </c>
      <c r="AB96">
        <f>A!AA96</f>
        <v>0</v>
      </c>
      <c r="AC96">
        <f>A!AB96</f>
        <v>0</v>
      </c>
      <c r="AD96">
        <f>A!AC96</f>
        <v>0</v>
      </c>
      <c r="AE96">
        <f>A!AD96</f>
        <v>0</v>
      </c>
      <c r="AF96">
        <f>A!AE96</f>
        <v>0</v>
      </c>
      <c r="AG96">
        <f>A!AF96</f>
        <v>0</v>
      </c>
      <c r="AH96">
        <f>A!AG96</f>
        <v>0</v>
      </c>
      <c r="AI96">
        <f>A!AH96</f>
        <v>0</v>
      </c>
      <c r="AJ96">
        <f>A!AI96</f>
        <v>0</v>
      </c>
      <c r="AK96">
        <f>A!AJ96</f>
        <v>0</v>
      </c>
      <c r="AL96">
        <f>A!AK96</f>
        <v>0</v>
      </c>
      <c r="AM96">
        <f>A!AL96</f>
        <v>0</v>
      </c>
      <c r="AN96">
        <f>A!AM96</f>
        <v>0</v>
      </c>
      <c r="AO96">
        <f>A!AN96</f>
        <v>0</v>
      </c>
      <c r="AP96">
        <f>A!AO96</f>
        <v>0</v>
      </c>
      <c r="AQ96">
        <f>A!AP96</f>
        <v>0</v>
      </c>
      <c r="AR96">
        <f>A!AQ96</f>
        <v>0</v>
      </c>
      <c r="AS96">
        <f>A!AR96</f>
        <v>0</v>
      </c>
      <c r="AT96">
        <f>A!AS96</f>
        <v>0</v>
      </c>
      <c r="AU96">
        <f>A!AT96</f>
        <v>0</v>
      </c>
      <c r="AV96">
        <f>A!AU96</f>
        <v>0</v>
      </c>
      <c r="AW96" s="23" t="str">
        <f>IF(A!AV96=0,"",A!AV96)</f>
        <v/>
      </c>
      <c r="AX96">
        <f>A!AW96</f>
        <v>0</v>
      </c>
      <c r="AY96">
        <f>A!AX96</f>
        <v>0</v>
      </c>
      <c r="AZ96">
        <f>A!AY96</f>
        <v>0</v>
      </c>
      <c r="BA96">
        <f>A!AZ96</f>
        <v>0</v>
      </c>
      <c r="BB96">
        <f>A!BA96</f>
        <v>0</v>
      </c>
      <c r="BC96">
        <f>A!BB96</f>
        <v>0</v>
      </c>
      <c r="BD96">
        <f>A!BC96</f>
        <v>0</v>
      </c>
      <c r="BE96">
        <f>A!BD96</f>
        <v>0</v>
      </c>
      <c r="BF96">
        <f>A!BE96</f>
        <v>0</v>
      </c>
      <c r="BG96">
        <f>A!BF96</f>
        <v>0</v>
      </c>
      <c r="BH96">
        <f>A!BG96</f>
        <v>0</v>
      </c>
      <c r="BI96">
        <f>A!BH96</f>
        <v>0</v>
      </c>
      <c r="BJ96">
        <f>A!BI96</f>
        <v>0</v>
      </c>
      <c r="BK96">
        <f>A!BJ96</f>
        <v>0</v>
      </c>
      <c r="BL96">
        <f>A!BK96</f>
        <v>0</v>
      </c>
      <c r="BM96">
        <f>A!BL96</f>
        <v>0</v>
      </c>
      <c r="BN96">
        <f>A!BM96</f>
        <v>0</v>
      </c>
      <c r="BO96">
        <f>A!BN96</f>
        <v>0</v>
      </c>
      <c r="BP96">
        <f>A!BO96</f>
        <v>0</v>
      </c>
      <c r="BQ96">
        <f>A!BP96</f>
        <v>0</v>
      </c>
      <c r="BR96">
        <f>A!BQ96</f>
        <v>0</v>
      </c>
      <c r="BS96">
        <f>A!BR96</f>
        <v>0</v>
      </c>
      <c r="BT96">
        <f>A!BS96</f>
        <v>0</v>
      </c>
      <c r="BU96">
        <f>A!BT96</f>
        <v>0</v>
      </c>
      <c r="BV96">
        <f>A!BU96</f>
        <v>0</v>
      </c>
      <c r="BW96">
        <f>A!BV96</f>
        <v>0</v>
      </c>
      <c r="BX96" t="str">
        <f>A!BW96</f>
        <v>_6b450a12-9f17-41ae-b157-306196495a9f</v>
      </c>
      <c r="BY96" t="str">
        <f>A!BX96</f>
        <v>6b450a12-9f17-41ae-b157-306196495a9f</v>
      </c>
      <c r="BZ96" t="str">
        <f>A!BY96</f>
        <v>SIKB</v>
      </c>
      <c r="CA96" t="str">
        <f>A!BZ96</f>
        <v>MMA02 A02 (0-50) A04 (0-50)</v>
      </c>
      <c r="CB96">
        <f>A!CA96</f>
        <v>45883</v>
      </c>
      <c r="CC96" t="str">
        <f>A!CB96</f>
        <v>#_6ad1fe39-0ee6-4190-bb8a-80d8ca6a8c10</v>
      </c>
      <c r="CD96" t="str">
        <f>A!CC96</f>
        <v>#_bafa4afa-94ba-4939-a7f2-f82348546d68</v>
      </c>
      <c r="CE96">
        <f>A!CD96</f>
        <v>0</v>
      </c>
      <c r="CF96" t="str">
        <f>A!CE96</f>
        <v>urn:immetingen:compartiment:id:1</v>
      </c>
      <c r="CG96" t="str">
        <f>A!CF96</f>
        <v>_TI-65798773</v>
      </c>
      <c r="CH96">
        <f>A!CG96</f>
        <v>45881</v>
      </c>
      <c r="CI96" t="str">
        <f>A!CH96</f>
        <v>urn:immetingen:monstertype:id:10</v>
      </c>
      <c r="CJ96" t="str">
        <f>A!CI96</f>
        <v>urn:imsikb0101:Applicaties:id:16</v>
      </c>
      <c r="CK96" t="str">
        <f>A!CJ96</f>
        <v>urn:imsikb0101:DatastroomType:id:1</v>
      </c>
      <c r="CL96">
        <f>A!CK96</f>
        <v>45891</v>
      </c>
      <c r="CM96" t="str">
        <f>A!CL96</f>
        <v>SGS, Rotterdam</v>
      </c>
      <c r="CN96" t="str">
        <f>A!CM96</f>
        <v>LABRESULTAAT SGS</v>
      </c>
      <c r="CO96">
        <f>A!CN96</f>
        <v>45891</v>
      </c>
      <c r="CP96">
        <f>A!CO96</f>
        <v>0</v>
      </c>
      <c r="CQ96">
        <f>A!CO406</f>
        <v>0</v>
      </c>
      <c r="CR96" t="e">
        <f>A!#REF!</f>
        <v>#REF!</v>
      </c>
      <c r="CS96" t="e">
        <f>A!#REF!</f>
        <v>#REF!</v>
      </c>
    </row>
    <row r="97" spans="1:97" x14ac:dyDescent="0.2">
      <c r="A97" t="str">
        <f>A!A97</f>
        <v>LABRESULTAAT</v>
      </c>
      <c r="B97">
        <f>A!B97</f>
        <v>6</v>
      </c>
      <c r="C97">
        <f>A!C97</f>
        <v>0</v>
      </c>
      <c r="D97">
        <f>A!D97</f>
        <v>0</v>
      </c>
      <c r="E97">
        <f>A!E97</f>
        <v>0</v>
      </c>
      <c r="F97">
        <f>A!F97</f>
        <v>0</v>
      </c>
      <c r="G97">
        <f>A!G97</f>
        <v>0</v>
      </c>
      <c r="H97">
        <f>A!H97</f>
        <v>0</v>
      </c>
      <c r="I97">
        <f>A!I97</f>
        <v>0</v>
      </c>
      <c r="J97">
        <f>A!J97</f>
        <v>0</v>
      </c>
      <c r="K97">
        <f>A!K97</f>
        <v>0</v>
      </c>
      <c r="L97">
        <f>A!L97</f>
        <v>0</v>
      </c>
      <c r="M97">
        <f>A!M97</f>
        <v>0</v>
      </c>
      <c r="N97">
        <f>A!N97</f>
        <v>0</v>
      </c>
      <c r="O97">
        <f>A!O97</f>
        <v>0</v>
      </c>
      <c r="P97" s="23" t="str">
        <f>IF(A!P97="","",INDEX(B!$A$1:$BT$2000,MATCH(A!P97,B!$AX$1:$AX$2000,0),D!$B$5))</f>
        <v/>
      </c>
      <c r="Q97">
        <f>A!Q97</f>
        <v>0</v>
      </c>
      <c r="R97">
        <f>A!R97</f>
        <v>0</v>
      </c>
      <c r="S97">
        <f>A!S97</f>
        <v>0</v>
      </c>
      <c r="T97">
        <f>A!T97</f>
        <v>0</v>
      </c>
      <c r="U97">
        <f>A!U97</f>
        <v>0</v>
      </c>
      <c r="V97" s="23">
        <f>IF(A!V97="&lt;",1,A!V97)</f>
        <v>0</v>
      </c>
      <c r="W97">
        <f>A!W97</f>
        <v>0</v>
      </c>
      <c r="X97">
        <f>A!X97</f>
        <v>0</v>
      </c>
      <c r="Y97">
        <f>A!Y97</f>
        <v>0</v>
      </c>
      <c r="Z97" s="23">
        <f t="shared" si="1"/>
        <v>0</v>
      </c>
      <c r="AA97">
        <f>A!Z97</f>
        <v>0</v>
      </c>
      <c r="AB97">
        <f>A!AA97</f>
        <v>0</v>
      </c>
      <c r="AC97">
        <f>A!AB97</f>
        <v>0</v>
      </c>
      <c r="AD97">
        <f>A!AC97</f>
        <v>0</v>
      </c>
      <c r="AE97">
        <f>A!AD97</f>
        <v>0</v>
      </c>
      <c r="AF97">
        <f>A!AE97</f>
        <v>0</v>
      </c>
      <c r="AG97">
        <f>A!AF97</f>
        <v>0</v>
      </c>
      <c r="AH97">
        <f>A!AG97</f>
        <v>0</v>
      </c>
      <c r="AI97">
        <f>A!AH97</f>
        <v>0</v>
      </c>
      <c r="AJ97">
        <f>A!AI97</f>
        <v>0</v>
      </c>
      <c r="AK97">
        <f>A!AJ97</f>
        <v>0</v>
      </c>
      <c r="AL97">
        <f>A!AK97</f>
        <v>0</v>
      </c>
      <c r="AM97">
        <f>A!AL97</f>
        <v>0</v>
      </c>
      <c r="AN97">
        <f>A!AM97</f>
        <v>0</v>
      </c>
      <c r="AO97">
        <f>A!AN97</f>
        <v>0</v>
      </c>
      <c r="AP97">
        <f>A!AO97</f>
        <v>0</v>
      </c>
      <c r="AQ97">
        <f>A!AP97</f>
        <v>0</v>
      </c>
      <c r="AR97">
        <f>A!AQ97</f>
        <v>0</v>
      </c>
      <c r="AS97">
        <f>A!AR97</f>
        <v>0</v>
      </c>
      <c r="AT97">
        <f>A!AS97</f>
        <v>0</v>
      </c>
      <c r="AU97">
        <f>A!AT97</f>
        <v>0</v>
      </c>
      <c r="AV97">
        <f>A!AU97</f>
        <v>0</v>
      </c>
      <c r="AW97" s="23" t="str">
        <f>IF(A!AV97=0,"",A!AV97)</f>
        <v/>
      </c>
      <c r="AX97">
        <f>A!AW97</f>
        <v>0</v>
      </c>
      <c r="AY97">
        <f>A!AX97</f>
        <v>0</v>
      </c>
      <c r="AZ97">
        <f>A!AY97</f>
        <v>0</v>
      </c>
      <c r="BA97">
        <f>A!AZ97</f>
        <v>0</v>
      </c>
      <c r="BB97">
        <f>A!BA97</f>
        <v>0</v>
      </c>
      <c r="BC97">
        <f>A!BB97</f>
        <v>0</v>
      </c>
      <c r="BD97">
        <f>A!BC97</f>
        <v>0</v>
      </c>
      <c r="BE97">
        <f>A!BD97</f>
        <v>0</v>
      </c>
      <c r="BF97">
        <f>A!BE97</f>
        <v>0</v>
      </c>
      <c r="BG97">
        <f>A!BF97</f>
        <v>0</v>
      </c>
      <c r="BH97">
        <f>A!BG97</f>
        <v>0</v>
      </c>
      <c r="BI97">
        <f>A!BH97</f>
        <v>0</v>
      </c>
      <c r="BJ97">
        <f>A!BI97</f>
        <v>0</v>
      </c>
      <c r="BK97">
        <f>A!BJ97</f>
        <v>0</v>
      </c>
      <c r="BL97">
        <f>A!BK97</f>
        <v>0</v>
      </c>
      <c r="BM97">
        <f>A!BL97</f>
        <v>0</v>
      </c>
      <c r="BN97">
        <f>A!BM97</f>
        <v>0</v>
      </c>
      <c r="BO97">
        <f>A!BN97</f>
        <v>0</v>
      </c>
      <c r="BP97">
        <f>A!BO97</f>
        <v>0</v>
      </c>
      <c r="BQ97">
        <f>A!BP97</f>
        <v>0</v>
      </c>
      <c r="BR97">
        <f>A!BQ97</f>
        <v>0</v>
      </c>
      <c r="BS97">
        <f>A!BR97</f>
        <v>0</v>
      </c>
      <c r="BT97">
        <f>A!BS97</f>
        <v>0</v>
      </c>
      <c r="BU97">
        <f>A!BT97</f>
        <v>0</v>
      </c>
      <c r="BV97">
        <f>A!BU97</f>
        <v>0</v>
      </c>
      <c r="BW97">
        <f>A!BV97</f>
        <v>0</v>
      </c>
      <c r="BX97" t="str">
        <f>A!BW97</f>
        <v>_6b450a12-9f17-41ae-b157-306196495a9f</v>
      </c>
      <c r="BY97" t="str">
        <f>A!BX97</f>
        <v>6b450a12-9f17-41ae-b157-306196495a9f</v>
      </c>
      <c r="BZ97" t="str">
        <f>A!BY97</f>
        <v>SIKB</v>
      </c>
      <c r="CA97" t="str">
        <f>A!BZ97</f>
        <v>MMA02 A02 (0-50) A04 (0-50)</v>
      </c>
      <c r="CB97">
        <f>A!CA97</f>
        <v>45883</v>
      </c>
      <c r="CC97" t="str">
        <f>A!CB97</f>
        <v>#_6ad1fe39-0ee6-4190-bb8a-80d8ca6a8c10</v>
      </c>
      <c r="CD97" t="str">
        <f>A!CC97</f>
        <v>#_dbdc82b7-6442-46c0-9fc8-c5ed365bf532</v>
      </c>
      <c r="CE97">
        <f>A!CD97</f>
        <v>0</v>
      </c>
      <c r="CF97" t="str">
        <f>A!CE97</f>
        <v>urn:immetingen:compartiment:id:1</v>
      </c>
      <c r="CG97" t="str">
        <f>A!CF97</f>
        <v>_TI-65798773</v>
      </c>
      <c r="CH97">
        <f>A!CG97</f>
        <v>45881</v>
      </c>
      <c r="CI97" t="str">
        <f>A!CH97</f>
        <v>urn:immetingen:monstertype:id:10</v>
      </c>
      <c r="CJ97" t="str">
        <f>A!CI97</f>
        <v>urn:imsikb0101:Applicaties:id:16</v>
      </c>
      <c r="CK97" t="str">
        <f>A!CJ97</f>
        <v>urn:imsikb0101:DatastroomType:id:1</v>
      </c>
      <c r="CL97">
        <f>A!CK97</f>
        <v>45891</v>
      </c>
      <c r="CM97" t="str">
        <f>A!CL97</f>
        <v>SGS, Rotterdam</v>
      </c>
      <c r="CN97" t="str">
        <f>A!CM97</f>
        <v>LABRESULTAAT SGS</v>
      </c>
      <c r="CO97">
        <f>A!CN97</f>
        <v>45891</v>
      </c>
      <c r="CP97">
        <f>A!CO97</f>
        <v>0</v>
      </c>
      <c r="CQ97">
        <f>A!CO407</f>
        <v>0</v>
      </c>
      <c r="CR97" t="e">
        <f>A!#REF!</f>
        <v>#REF!</v>
      </c>
      <c r="CS97" t="e">
        <f>A!#REF!</f>
        <v>#REF!</v>
      </c>
    </row>
    <row r="98" spans="1:97" x14ac:dyDescent="0.2">
      <c r="A98" t="str">
        <f>A!A98</f>
        <v>LABRESULTAAT</v>
      </c>
      <c r="B98">
        <f>A!B98</f>
        <v>6</v>
      </c>
      <c r="C98">
        <f>A!C98</f>
        <v>0</v>
      </c>
      <c r="D98">
        <f>A!D98</f>
        <v>0</v>
      </c>
      <c r="E98">
        <f>A!E98</f>
        <v>0</v>
      </c>
      <c r="F98">
        <f>A!F98</f>
        <v>0</v>
      </c>
      <c r="G98">
        <f>A!G98</f>
        <v>0</v>
      </c>
      <c r="H98">
        <f>A!H98</f>
        <v>0</v>
      </c>
      <c r="I98">
        <f>A!I98</f>
        <v>0</v>
      </c>
      <c r="J98">
        <f>A!J98</f>
        <v>0</v>
      </c>
      <c r="K98">
        <f>A!K98</f>
        <v>0</v>
      </c>
      <c r="L98">
        <f>A!L98</f>
        <v>0</v>
      </c>
      <c r="M98">
        <f>A!M98</f>
        <v>0</v>
      </c>
      <c r="N98">
        <f>A!N98</f>
        <v>0</v>
      </c>
      <c r="O98">
        <f>A!O98</f>
        <v>0</v>
      </c>
      <c r="P98" s="23" t="str">
        <f>IF(A!P98="","",INDEX(B!$A$1:$BT$2000,MATCH(A!P98,B!$AX$1:$AX$2000,0),D!$B$5))</f>
        <v/>
      </c>
      <c r="Q98">
        <f>A!Q98</f>
        <v>0</v>
      </c>
      <c r="R98">
        <f>A!R98</f>
        <v>0</v>
      </c>
      <c r="S98">
        <f>A!S98</f>
        <v>0</v>
      </c>
      <c r="T98">
        <f>A!T98</f>
        <v>0</v>
      </c>
      <c r="U98">
        <f>A!U98</f>
        <v>0</v>
      </c>
      <c r="V98" s="23">
        <f>IF(A!V98="&lt;",1,A!V98)</f>
        <v>0</v>
      </c>
      <c r="W98">
        <f>A!W98</f>
        <v>0</v>
      </c>
      <c r="X98">
        <f>A!X98</f>
        <v>0</v>
      </c>
      <c r="Y98">
        <f>A!Y98</f>
        <v>0</v>
      </c>
      <c r="Z98" s="23">
        <f t="shared" si="1"/>
        <v>0</v>
      </c>
      <c r="AA98">
        <f>A!Z98</f>
        <v>0</v>
      </c>
      <c r="AB98">
        <f>A!AA98</f>
        <v>0</v>
      </c>
      <c r="AC98">
        <f>A!AB98</f>
        <v>0</v>
      </c>
      <c r="AD98">
        <f>A!AC98</f>
        <v>0</v>
      </c>
      <c r="AE98">
        <f>A!AD98</f>
        <v>0</v>
      </c>
      <c r="AF98">
        <f>A!AE98</f>
        <v>0</v>
      </c>
      <c r="AG98">
        <f>A!AF98</f>
        <v>0</v>
      </c>
      <c r="AH98">
        <f>A!AG98</f>
        <v>0</v>
      </c>
      <c r="AI98">
        <f>A!AH98</f>
        <v>0</v>
      </c>
      <c r="AJ98">
        <f>A!AI98</f>
        <v>0</v>
      </c>
      <c r="AK98">
        <f>A!AJ98</f>
        <v>0</v>
      </c>
      <c r="AL98">
        <f>A!AK98</f>
        <v>0</v>
      </c>
      <c r="AM98">
        <f>A!AL98</f>
        <v>0</v>
      </c>
      <c r="AN98">
        <f>A!AM98</f>
        <v>0</v>
      </c>
      <c r="AO98">
        <f>A!AN98</f>
        <v>0</v>
      </c>
      <c r="AP98">
        <f>A!AO98</f>
        <v>0</v>
      </c>
      <c r="AQ98">
        <f>A!AP98</f>
        <v>0</v>
      </c>
      <c r="AR98">
        <f>A!AQ98</f>
        <v>0</v>
      </c>
      <c r="AS98">
        <f>A!AR98</f>
        <v>0</v>
      </c>
      <c r="AT98">
        <f>A!AS98</f>
        <v>0</v>
      </c>
      <c r="AU98">
        <f>A!AT98</f>
        <v>0</v>
      </c>
      <c r="AV98">
        <f>A!AU98</f>
        <v>0</v>
      </c>
      <c r="AW98" s="23" t="str">
        <f>IF(A!AV98=0,"",A!AV98)</f>
        <v/>
      </c>
      <c r="AX98">
        <f>A!AW98</f>
        <v>0</v>
      </c>
      <c r="AY98">
        <f>A!AX98</f>
        <v>0</v>
      </c>
      <c r="AZ98">
        <f>A!AY98</f>
        <v>0</v>
      </c>
      <c r="BA98">
        <f>A!AZ98</f>
        <v>0</v>
      </c>
      <c r="BB98">
        <f>A!BA98</f>
        <v>0</v>
      </c>
      <c r="BC98">
        <f>A!BB98</f>
        <v>0</v>
      </c>
      <c r="BD98">
        <f>A!BC98</f>
        <v>0</v>
      </c>
      <c r="BE98">
        <f>A!BD98</f>
        <v>0</v>
      </c>
      <c r="BF98">
        <f>A!BE98</f>
        <v>0</v>
      </c>
      <c r="BG98">
        <f>A!BF98</f>
        <v>0</v>
      </c>
      <c r="BH98">
        <f>A!BG98</f>
        <v>0</v>
      </c>
      <c r="BI98">
        <f>A!BH98</f>
        <v>0</v>
      </c>
      <c r="BJ98">
        <f>A!BI98</f>
        <v>0</v>
      </c>
      <c r="BK98">
        <f>A!BJ98</f>
        <v>0</v>
      </c>
      <c r="BL98">
        <f>A!BK98</f>
        <v>0</v>
      </c>
      <c r="BM98">
        <f>A!BL98</f>
        <v>0</v>
      </c>
      <c r="BN98">
        <f>A!BM98</f>
        <v>0</v>
      </c>
      <c r="BO98">
        <f>A!BN98</f>
        <v>0</v>
      </c>
      <c r="BP98">
        <f>A!BO98</f>
        <v>0</v>
      </c>
      <c r="BQ98">
        <f>A!BP98</f>
        <v>0</v>
      </c>
      <c r="BR98">
        <f>A!BQ98</f>
        <v>0</v>
      </c>
      <c r="BS98">
        <f>A!BR98</f>
        <v>0</v>
      </c>
      <c r="BT98">
        <f>A!BS98</f>
        <v>0</v>
      </c>
      <c r="BU98">
        <f>A!BT98</f>
        <v>0</v>
      </c>
      <c r="BV98">
        <f>A!BU98</f>
        <v>0</v>
      </c>
      <c r="BW98">
        <f>A!BV98</f>
        <v>0</v>
      </c>
      <c r="BX98" t="str">
        <f>A!BW98</f>
        <v>_6b450a12-9f17-41ae-b157-306196495a9f</v>
      </c>
      <c r="BY98" t="str">
        <f>A!BX98</f>
        <v>6b450a12-9f17-41ae-b157-306196495a9f</v>
      </c>
      <c r="BZ98" t="str">
        <f>A!BY98</f>
        <v>SIKB</v>
      </c>
      <c r="CA98" t="str">
        <f>A!BZ98</f>
        <v>MMA02 A02 (0-50) A04 (0-50)</v>
      </c>
      <c r="CB98">
        <f>A!CA98</f>
        <v>45883</v>
      </c>
      <c r="CC98" t="str">
        <f>A!CB98</f>
        <v>#_6ad1fe39-0ee6-4190-bb8a-80d8ca6a8c10</v>
      </c>
      <c r="CD98" t="str">
        <f>A!CC98</f>
        <v>#_b3b3000d-136c-4d30-a132-ce03d0152fb3</v>
      </c>
      <c r="CE98">
        <f>A!CD98</f>
        <v>0</v>
      </c>
      <c r="CF98" t="str">
        <f>A!CE98</f>
        <v>urn:immetingen:compartiment:id:1</v>
      </c>
      <c r="CG98" t="str">
        <f>A!CF98</f>
        <v>_TI-65798773</v>
      </c>
      <c r="CH98">
        <f>A!CG98</f>
        <v>45881</v>
      </c>
      <c r="CI98" t="str">
        <f>A!CH98</f>
        <v>urn:immetingen:monstertype:id:10</v>
      </c>
      <c r="CJ98" t="str">
        <f>A!CI98</f>
        <v>urn:imsikb0101:Applicaties:id:16</v>
      </c>
      <c r="CK98" t="str">
        <f>A!CJ98</f>
        <v>urn:imsikb0101:DatastroomType:id:1</v>
      </c>
      <c r="CL98">
        <f>A!CK98</f>
        <v>45891</v>
      </c>
      <c r="CM98" t="str">
        <f>A!CL98</f>
        <v>SGS, Rotterdam</v>
      </c>
      <c r="CN98" t="str">
        <f>A!CM98</f>
        <v>LABRESULTAAT SGS</v>
      </c>
      <c r="CO98">
        <f>A!CN98</f>
        <v>45891</v>
      </c>
      <c r="CP98">
        <f>A!CO98</f>
        <v>0</v>
      </c>
      <c r="CQ98">
        <f>A!CO408</f>
        <v>0</v>
      </c>
      <c r="CR98" t="e">
        <f>A!#REF!</f>
        <v>#REF!</v>
      </c>
      <c r="CS98" t="e">
        <f>A!#REF!</f>
        <v>#REF!</v>
      </c>
    </row>
    <row r="99" spans="1:97" x14ac:dyDescent="0.2">
      <c r="A99" t="str">
        <f>A!A99</f>
        <v>LABRESULTAAT</v>
      </c>
      <c r="B99">
        <f>A!B99</f>
        <v>6</v>
      </c>
      <c r="C99">
        <f>A!C99</f>
        <v>0</v>
      </c>
      <c r="D99">
        <f>A!D99</f>
        <v>0</v>
      </c>
      <c r="E99">
        <f>A!E99</f>
        <v>0</v>
      </c>
      <c r="F99">
        <f>A!F99</f>
        <v>0</v>
      </c>
      <c r="G99">
        <f>A!G99</f>
        <v>0</v>
      </c>
      <c r="H99">
        <f>A!H99</f>
        <v>0</v>
      </c>
      <c r="I99">
        <f>A!I99</f>
        <v>0</v>
      </c>
      <c r="J99">
        <f>A!J99</f>
        <v>0</v>
      </c>
      <c r="K99">
        <f>A!K99</f>
        <v>0</v>
      </c>
      <c r="L99">
        <f>A!L99</f>
        <v>0</v>
      </c>
      <c r="M99">
        <f>A!M99</f>
        <v>0</v>
      </c>
      <c r="N99">
        <f>A!N99</f>
        <v>0</v>
      </c>
      <c r="O99">
        <f>A!O99</f>
        <v>0</v>
      </c>
      <c r="P99" s="23" t="str">
        <f>IF(A!P99="","",INDEX(B!$A$1:$BT$2000,MATCH(A!P99,B!$AX$1:$AX$2000,0),D!$B$5))</f>
        <v/>
      </c>
      <c r="Q99">
        <f>A!Q99</f>
        <v>0</v>
      </c>
      <c r="R99">
        <f>A!R99</f>
        <v>0</v>
      </c>
      <c r="S99">
        <f>A!S99</f>
        <v>0</v>
      </c>
      <c r="T99">
        <f>A!T99</f>
        <v>0</v>
      </c>
      <c r="U99">
        <f>A!U99</f>
        <v>0</v>
      </c>
      <c r="V99" s="23">
        <f>IF(A!V99="&lt;",1,A!V99)</f>
        <v>0</v>
      </c>
      <c r="W99">
        <f>A!W99</f>
        <v>0</v>
      </c>
      <c r="X99">
        <f>A!X99</f>
        <v>0</v>
      </c>
      <c r="Y99">
        <f>A!Y99</f>
        <v>0</v>
      </c>
      <c r="Z99" s="23">
        <f t="shared" si="1"/>
        <v>0</v>
      </c>
      <c r="AA99">
        <f>A!Z99</f>
        <v>0</v>
      </c>
      <c r="AB99">
        <f>A!AA99</f>
        <v>0</v>
      </c>
      <c r="AC99">
        <f>A!AB99</f>
        <v>0</v>
      </c>
      <c r="AD99">
        <f>A!AC99</f>
        <v>0</v>
      </c>
      <c r="AE99">
        <f>A!AD99</f>
        <v>0</v>
      </c>
      <c r="AF99">
        <f>A!AE99</f>
        <v>0</v>
      </c>
      <c r="AG99">
        <f>A!AF99</f>
        <v>0</v>
      </c>
      <c r="AH99">
        <f>A!AG99</f>
        <v>0</v>
      </c>
      <c r="AI99">
        <f>A!AH99</f>
        <v>0</v>
      </c>
      <c r="AJ99">
        <f>A!AI99</f>
        <v>0</v>
      </c>
      <c r="AK99">
        <f>A!AJ99</f>
        <v>0</v>
      </c>
      <c r="AL99">
        <f>A!AK99</f>
        <v>0</v>
      </c>
      <c r="AM99">
        <f>A!AL99</f>
        <v>0</v>
      </c>
      <c r="AN99">
        <f>A!AM99</f>
        <v>0</v>
      </c>
      <c r="AO99">
        <f>A!AN99</f>
        <v>0</v>
      </c>
      <c r="AP99">
        <f>A!AO99</f>
        <v>0</v>
      </c>
      <c r="AQ99">
        <f>A!AP99</f>
        <v>0</v>
      </c>
      <c r="AR99">
        <f>A!AQ99</f>
        <v>0</v>
      </c>
      <c r="AS99">
        <f>A!AR99</f>
        <v>0</v>
      </c>
      <c r="AT99">
        <f>A!AS99</f>
        <v>0</v>
      </c>
      <c r="AU99">
        <f>A!AT99</f>
        <v>0</v>
      </c>
      <c r="AV99">
        <f>A!AU99</f>
        <v>0</v>
      </c>
      <c r="AW99" s="23" t="str">
        <f>IF(A!AV99=0,"",A!AV99)</f>
        <v/>
      </c>
      <c r="AX99">
        <f>A!AW99</f>
        <v>0</v>
      </c>
      <c r="AY99">
        <f>A!AX99</f>
        <v>0</v>
      </c>
      <c r="AZ99">
        <f>A!AY99</f>
        <v>0</v>
      </c>
      <c r="BA99">
        <f>A!AZ99</f>
        <v>0</v>
      </c>
      <c r="BB99">
        <f>A!BA99</f>
        <v>0</v>
      </c>
      <c r="BC99">
        <f>A!BB99</f>
        <v>0</v>
      </c>
      <c r="BD99">
        <f>A!BC99</f>
        <v>0</v>
      </c>
      <c r="BE99">
        <f>A!BD99</f>
        <v>0</v>
      </c>
      <c r="BF99">
        <f>A!BE99</f>
        <v>0</v>
      </c>
      <c r="BG99">
        <f>A!BF99</f>
        <v>0</v>
      </c>
      <c r="BH99">
        <f>A!BG99</f>
        <v>0</v>
      </c>
      <c r="BI99">
        <f>A!BH99</f>
        <v>0</v>
      </c>
      <c r="BJ99">
        <f>A!BI99</f>
        <v>0</v>
      </c>
      <c r="BK99">
        <f>A!BJ99</f>
        <v>0</v>
      </c>
      <c r="BL99">
        <f>A!BK99</f>
        <v>0</v>
      </c>
      <c r="BM99">
        <f>A!BL99</f>
        <v>0</v>
      </c>
      <c r="BN99">
        <f>A!BM99</f>
        <v>0</v>
      </c>
      <c r="BO99">
        <f>A!BN99</f>
        <v>0</v>
      </c>
      <c r="BP99">
        <f>A!BO99</f>
        <v>0</v>
      </c>
      <c r="BQ99">
        <f>A!BP99</f>
        <v>0</v>
      </c>
      <c r="BR99">
        <f>A!BQ99</f>
        <v>0</v>
      </c>
      <c r="BS99">
        <f>A!BR99</f>
        <v>0</v>
      </c>
      <c r="BT99">
        <f>A!BS99</f>
        <v>0</v>
      </c>
      <c r="BU99">
        <f>A!BT99</f>
        <v>0</v>
      </c>
      <c r="BV99">
        <f>A!BU99</f>
        <v>0</v>
      </c>
      <c r="BW99">
        <f>A!BV99</f>
        <v>0</v>
      </c>
      <c r="BX99" t="str">
        <f>A!BW99</f>
        <v>_6b450a12-9f17-41ae-b157-306196495a9f</v>
      </c>
      <c r="BY99" t="str">
        <f>A!BX99</f>
        <v>6b450a12-9f17-41ae-b157-306196495a9f</v>
      </c>
      <c r="BZ99" t="str">
        <f>A!BY99</f>
        <v>SIKB</v>
      </c>
      <c r="CA99" t="str">
        <f>A!BZ99</f>
        <v>MMA02 A02 (0-50) A04 (0-50)</v>
      </c>
      <c r="CB99">
        <f>A!CA99</f>
        <v>45883</v>
      </c>
      <c r="CC99" t="str">
        <f>A!CB99</f>
        <v>#_6ad1fe39-0ee6-4190-bb8a-80d8ca6a8c10</v>
      </c>
      <c r="CD99" t="str">
        <f>A!CC99</f>
        <v>#_e5178754-5c46-4974-99af-01e7f56a298b</v>
      </c>
      <c r="CE99">
        <f>A!CD99</f>
        <v>0</v>
      </c>
      <c r="CF99" t="str">
        <f>A!CE99</f>
        <v>urn:immetingen:compartiment:id:1</v>
      </c>
      <c r="CG99" t="str">
        <f>A!CF99</f>
        <v>_TI-65798773</v>
      </c>
      <c r="CH99">
        <f>A!CG99</f>
        <v>45881</v>
      </c>
      <c r="CI99" t="str">
        <f>A!CH99</f>
        <v>urn:immetingen:monstertype:id:10</v>
      </c>
      <c r="CJ99" t="str">
        <f>A!CI99</f>
        <v>urn:imsikb0101:Applicaties:id:16</v>
      </c>
      <c r="CK99" t="str">
        <f>A!CJ99</f>
        <v>urn:imsikb0101:DatastroomType:id:1</v>
      </c>
      <c r="CL99">
        <f>A!CK99</f>
        <v>45891</v>
      </c>
      <c r="CM99" t="str">
        <f>A!CL99</f>
        <v>SGS, Rotterdam</v>
      </c>
      <c r="CN99" t="str">
        <f>A!CM99</f>
        <v>LABRESULTAAT SGS</v>
      </c>
      <c r="CO99">
        <f>A!CN99</f>
        <v>45891</v>
      </c>
      <c r="CP99">
        <f>A!CO99</f>
        <v>0</v>
      </c>
      <c r="CQ99">
        <f>A!CO409</f>
        <v>0</v>
      </c>
      <c r="CR99" t="e">
        <f>A!#REF!</f>
        <v>#REF!</v>
      </c>
      <c r="CS99" t="e">
        <f>A!#REF!</f>
        <v>#REF!</v>
      </c>
    </row>
    <row r="100" spans="1:97" x14ac:dyDescent="0.2">
      <c r="A100" t="str">
        <f>A!A100</f>
        <v>LABRESULTAAT</v>
      </c>
      <c r="B100">
        <f>A!B100</f>
        <v>6</v>
      </c>
      <c r="C100">
        <f>A!C100</f>
        <v>0</v>
      </c>
      <c r="D100">
        <f>A!D100</f>
        <v>0</v>
      </c>
      <c r="E100">
        <f>A!E100</f>
        <v>0</v>
      </c>
      <c r="F100">
        <f>A!F100</f>
        <v>0</v>
      </c>
      <c r="G100">
        <f>A!G100</f>
        <v>0</v>
      </c>
      <c r="H100">
        <f>A!H100</f>
        <v>0</v>
      </c>
      <c r="I100">
        <f>A!I100</f>
        <v>0</v>
      </c>
      <c r="J100">
        <f>A!J100</f>
        <v>0</v>
      </c>
      <c r="K100">
        <f>A!K100</f>
        <v>0</v>
      </c>
      <c r="L100">
        <f>A!L100</f>
        <v>0</v>
      </c>
      <c r="M100">
        <f>A!M100</f>
        <v>0</v>
      </c>
      <c r="N100">
        <f>A!N100</f>
        <v>0</v>
      </c>
      <c r="O100">
        <f>A!O100</f>
        <v>0</v>
      </c>
      <c r="P100" s="23" t="str">
        <f>IF(A!P100="","",INDEX(B!$A$1:$BT$2000,MATCH(A!P100,B!$AX$1:$AX$2000,0),D!$B$5))</f>
        <v/>
      </c>
      <c r="Q100">
        <f>A!Q100</f>
        <v>0</v>
      </c>
      <c r="R100">
        <f>A!R100</f>
        <v>0</v>
      </c>
      <c r="S100">
        <f>A!S100</f>
        <v>0</v>
      </c>
      <c r="T100">
        <f>A!T100</f>
        <v>0</v>
      </c>
      <c r="U100">
        <f>A!U100</f>
        <v>0</v>
      </c>
      <c r="V100" s="23">
        <f>IF(A!V100="&lt;",1,A!V100)</f>
        <v>0</v>
      </c>
      <c r="W100">
        <f>A!W100</f>
        <v>0</v>
      </c>
      <c r="X100">
        <f>A!X100</f>
        <v>0</v>
      </c>
      <c r="Y100">
        <f>A!Y100</f>
        <v>0</v>
      </c>
      <c r="Z100" s="23">
        <f t="shared" si="1"/>
        <v>0</v>
      </c>
      <c r="AA100">
        <f>A!Z100</f>
        <v>0</v>
      </c>
      <c r="AB100">
        <f>A!AA100</f>
        <v>0</v>
      </c>
      <c r="AC100">
        <f>A!AB100</f>
        <v>0</v>
      </c>
      <c r="AD100">
        <f>A!AC100</f>
        <v>0</v>
      </c>
      <c r="AE100">
        <f>A!AD100</f>
        <v>0</v>
      </c>
      <c r="AF100">
        <f>A!AE100</f>
        <v>0</v>
      </c>
      <c r="AG100">
        <f>A!AF100</f>
        <v>0</v>
      </c>
      <c r="AH100">
        <f>A!AG100</f>
        <v>0</v>
      </c>
      <c r="AI100">
        <f>A!AH100</f>
        <v>0</v>
      </c>
      <c r="AJ100">
        <f>A!AI100</f>
        <v>0</v>
      </c>
      <c r="AK100">
        <f>A!AJ100</f>
        <v>0</v>
      </c>
      <c r="AL100">
        <f>A!AK100</f>
        <v>0</v>
      </c>
      <c r="AM100">
        <f>A!AL100</f>
        <v>0</v>
      </c>
      <c r="AN100">
        <f>A!AM100</f>
        <v>0</v>
      </c>
      <c r="AO100">
        <f>A!AN100</f>
        <v>0</v>
      </c>
      <c r="AP100">
        <f>A!AO100</f>
        <v>0</v>
      </c>
      <c r="AQ100">
        <f>A!AP100</f>
        <v>0</v>
      </c>
      <c r="AR100">
        <f>A!AQ100</f>
        <v>0</v>
      </c>
      <c r="AS100">
        <f>A!AR100</f>
        <v>0</v>
      </c>
      <c r="AT100">
        <f>A!AS100</f>
        <v>0</v>
      </c>
      <c r="AU100">
        <f>A!AT100</f>
        <v>0</v>
      </c>
      <c r="AV100">
        <f>A!AU100</f>
        <v>0</v>
      </c>
      <c r="AW100" s="23" t="str">
        <f>IF(A!AV100=0,"",A!AV100)</f>
        <v/>
      </c>
      <c r="AX100">
        <f>A!AW100</f>
        <v>0</v>
      </c>
      <c r="AY100">
        <f>A!AX100</f>
        <v>0</v>
      </c>
      <c r="AZ100">
        <f>A!AY100</f>
        <v>0</v>
      </c>
      <c r="BA100">
        <f>A!AZ100</f>
        <v>0</v>
      </c>
      <c r="BB100">
        <f>A!BA100</f>
        <v>0</v>
      </c>
      <c r="BC100">
        <f>A!BB100</f>
        <v>0</v>
      </c>
      <c r="BD100">
        <f>A!BC100</f>
        <v>0</v>
      </c>
      <c r="BE100">
        <f>A!BD100</f>
        <v>0</v>
      </c>
      <c r="BF100">
        <f>A!BE100</f>
        <v>0</v>
      </c>
      <c r="BG100">
        <f>A!BF100</f>
        <v>0</v>
      </c>
      <c r="BH100">
        <f>A!BG100</f>
        <v>0</v>
      </c>
      <c r="BI100">
        <f>A!BH100</f>
        <v>0</v>
      </c>
      <c r="BJ100">
        <f>A!BI100</f>
        <v>0</v>
      </c>
      <c r="BK100">
        <f>A!BJ100</f>
        <v>0</v>
      </c>
      <c r="BL100">
        <f>A!BK100</f>
        <v>0</v>
      </c>
      <c r="BM100">
        <f>A!BL100</f>
        <v>0</v>
      </c>
      <c r="BN100">
        <f>A!BM100</f>
        <v>0</v>
      </c>
      <c r="BO100">
        <f>A!BN100</f>
        <v>0</v>
      </c>
      <c r="BP100">
        <f>A!BO100</f>
        <v>0</v>
      </c>
      <c r="BQ100">
        <f>A!BP100</f>
        <v>0</v>
      </c>
      <c r="BR100">
        <f>A!BQ100</f>
        <v>0</v>
      </c>
      <c r="BS100">
        <f>A!BR100</f>
        <v>0</v>
      </c>
      <c r="BT100">
        <f>A!BS100</f>
        <v>0</v>
      </c>
      <c r="BU100">
        <f>A!BT100</f>
        <v>0</v>
      </c>
      <c r="BV100">
        <f>A!BU100</f>
        <v>0</v>
      </c>
      <c r="BW100">
        <f>A!BV100</f>
        <v>0</v>
      </c>
      <c r="BX100" t="str">
        <f>A!BW100</f>
        <v>_6b450a12-9f17-41ae-b157-306196495a9f</v>
      </c>
      <c r="BY100" t="str">
        <f>A!BX100</f>
        <v>6b450a12-9f17-41ae-b157-306196495a9f</v>
      </c>
      <c r="BZ100" t="str">
        <f>A!BY100</f>
        <v>SIKB</v>
      </c>
      <c r="CA100" t="str">
        <f>A!BZ100</f>
        <v>MMA02 A02 (0-50) A04 (0-50)</v>
      </c>
      <c r="CB100">
        <f>A!CA100</f>
        <v>45883</v>
      </c>
      <c r="CC100" t="str">
        <f>A!CB100</f>
        <v>#_6ad1fe39-0ee6-4190-bb8a-80d8ca6a8c10</v>
      </c>
      <c r="CD100" t="str">
        <f>A!CC100</f>
        <v>#_b350f72d-4b2f-461c-859b-cdc2ce0eaa2e</v>
      </c>
      <c r="CE100">
        <f>A!CD100</f>
        <v>0</v>
      </c>
      <c r="CF100" t="str">
        <f>A!CE100</f>
        <v>urn:immetingen:compartiment:id:1</v>
      </c>
      <c r="CG100" t="str">
        <f>A!CF100</f>
        <v>_TI-65798773</v>
      </c>
      <c r="CH100">
        <f>A!CG100</f>
        <v>45881</v>
      </c>
      <c r="CI100" t="str">
        <f>A!CH100</f>
        <v>urn:immetingen:monstertype:id:10</v>
      </c>
      <c r="CJ100" t="str">
        <f>A!CI100</f>
        <v>urn:imsikb0101:Applicaties:id:16</v>
      </c>
      <c r="CK100" t="str">
        <f>A!CJ100</f>
        <v>urn:imsikb0101:DatastroomType:id:1</v>
      </c>
      <c r="CL100">
        <f>A!CK100</f>
        <v>45891</v>
      </c>
      <c r="CM100" t="str">
        <f>A!CL100</f>
        <v>SGS, Rotterdam</v>
      </c>
      <c r="CN100" t="str">
        <f>A!CM100</f>
        <v>LABRESULTAAT SGS</v>
      </c>
      <c r="CO100">
        <f>A!CN100</f>
        <v>45891</v>
      </c>
      <c r="CP100">
        <f>A!CO100</f>
        <v>0</v>
      </c>
      <c r="CQ100">
        <f>A!CO410</f>
        <v>0</v>
      </c>
      <c r="CR100" t="e">
        <f>A!#REF!</f>
        <v>#REF!</v>
      </c>
      <c r="CS100" t="e">
        <f>A!#REF!</f>
        <v>#REF!</v>
      </c>
    </row>
    <row r="101" spans="1:97" x14ac:dyDescent="0.2">
      <c r="A101" t="str">
        <f>A!A101</f>
        <v>LABRESULTAAT</v>
      </c>
      <c r="B101">
        <f>A!B101</f>
        <v>6</v>
      </c>
      <c r="C101">
        <f>A!C101</f>
        <v>0</v>
      </c>
      <c r="D101">
        <f>A!D101</f>
        <v>0</v>
      </c>
      <c r="E101">
        <f>A!E101</f>
        <v>0</v>
      </c>
      <c r="F101">
        <f>A!F101</f>
        <v>0</v>
      </c>
      <c r="G101">
        <f>A!G101</f>
        <v>0</v>
      </c>
      <c r="H101">
        <f>A!H101</f>
        <v>0</v>
      </c>
      <c r="I101">
        <f>A!I101</f>
        <v>0</v>
      </c>
      <c r="J101">
        <f>A!J101</f>
        <v>0</v>
      </c>
      <c r="K101">
        <f>A!K101</f>
        <v>0</v>
      </c>
      <c r="L101">
        <f>A!L101</f>
        <v>0</v>
      </c>
      <c r="M101">
        <f>A!M101</f>
        <v>0</v>
      </c>
      <c r="N101">
        <f>A!N101</f>
        <v>0</v>
      </c>
      <c r="O101">
        <f>A!O101</f>
        <v>0</v>
      </c>
      <c r="P101" s="23" t="str">
        <f>IF(A!P101="","",INDEX(B!$A$1:$BT$2000,MATCH(A!P101,B!$AX$1:$AX$2000,0),D!$B$5))</f>
        <v/>
      </c>
      <c r="Q101">
        <f>A!Q101</f>
        <v>0</v>
      </c>
      <c r="R101">
        <f>A!R101</f>
        <v>0</v>
      </c>
      <c r="S101">
        <f>A!S101</f>
        <v>0</v>
      </c>
      <c r="T101">
        <f>A!T101</f>
        <v>0</v>
      </c>
      <c r="U101">
        <f>A!U101</f>
        <v>0</v>
      </c>
      <c r="V101" s="23">
        <f>IF(A!V101="&lt;",1,A!V101)</f>
        <v>0</v>
      </c>
      <c r="W101">
        <f>A!W101</f>
        <v>0</v>
      </c>
      <c r="X101">
        <f>A!X101</f>
        <v>0</v>
      </c>
      <c r="Y101">
        <f>A!Y101</f>
        <v>0</v>
      </c>
      <c r="Z101" s="23">
        <f t="shared" si="1"/>
        <v>0</v>
      </c>
      <c r="AA101">
        <f>A!Z101</f>
        <v>0</v>
      </c>
      <c r="AB101">
        <f>A!AA101</f>
        <v>0</v>
      </c>
      <c r="AC101">
        <f>A!AB101</f>
        <v>0</v>
      </c>
      <c r="AD101">
        <f>A!AC101</f>
        <v>0</v>
      </c>
      <c r="AE101">
        <f>A!AD101</f>
        <v>0</v>
      </c>
      <c r="AF101">
        <f>A!AE101</f>
        <v>0</v>
      </c>
      <c r="AG101">
        <f>A!AF101</f>
        <v>0</v>
      </c>
      <c r="AH101">
        <f>A!AG101</f>
        <v>0</v>
      </c>
      <c r="AI101">
        <f>A!AH101</f>
        <v>0</v>
      </c>
      <c r="AJ101">
        <f>A!AI101</f>
        <v>0</v>
      </c>
      <c r="AK101">
        <f>A!AJ101</f>
        <v>0</v>
      </c>
      <c r="AL101">
        <f>A!AK101</f>
        <v>0</v>
      </c>
      <c r="AM101">
        <f>A!AL101</f>
        <v>0</v>
      </c>
      <c r="AN101">
        <f>A!AM101</f>
        <v>0</v>
      </c>
      <c r="AO101">
        <f>A!AN101</f>
        <v>0</v>
      </c>
      <c r="AP101">
        <f>A!AO101</f>
        <v>0</v>
      </c>
      <c r="AQ101">
        <f>A!AP101</f>
        <v>0</v>
      </c>
      <c r="AR101">
        <f>A!AQ101</f>
        <v>0</v>
      </c>
      <c r="AS101">
        <f>A!AR101</f>
        <v>0</v>
      </c>
      <c r="AT101">
        <f>A!AS101</f>
        <v>0</v>
      </c>
      <c r="AU101">
        <f>A!AT101</f>
        <v>0</v>
      </c>
      <c r="AV101">
        <f>A!AU101</f>
        <v>0</v>
      </c>
      <c r="AW101" s="23" t="str">
        <f>IF(A!AV101=0,"",A!AV101)</f>
        <v/>
      </c>
      <c r="AX101">
        <f>A!AW101</f>
        <v>0</v>
      </c>
      <c r="AY101">
        <f>A!AX101</f>
        <v>0</v>
      </c>
      <c r="AZ101">
        <f>A!AY101</f>
        <v>0</v>
      </c>
      <c r="BA101">
        <f>A!AZ101</f>
        <v>0</v>
      </c>
      <c r="BB101">
        <f>A!BA101</f>
        <v>0</v>
      </c>
      <c r="BC101">
        <f>A!BB101</f>
        <v>0</v>
      </c>
      <c r="BD101">
        <f>A!BC101</f>
        <v>0</v>
      </c>
      <c r="BE101">
        <f>A!BD101</f>
        <v>0</v>
      </c>
      <c r="BF101">
        <f>A!BE101</f>
        <v>0</v>
      </c>
      <c r="BG101">
        <f>A!BF101</f>
        <v>0</v>
      </c>
      <c r="BH101">
        <f>A!BG101</f>
        <v>0</v>
      </c>
      <c r="BI101">
        <f>A!BH101</f>
        <v>0</v>
      </c>
      <c r="BJ101">
        <f>A!BI101</f>
        <v>0</v>
      </c>
      <c r="BK101">
        <f>A!BJ101</f>
        <v>0</v>
      </c>
      <c r="BL101">
        <f>A!BK101</f>
        <v>0</v>
      </c>
      <c r="BM101">
        <f>A!BL101</f>
        <v>0</v>
      </c>
      <c r="BN101">
        <f>A!BM101</f>
        <v>0</v>
      </c>
      <c r="BO101">
        <f>A!BN101</f>
        <v>0</v>
      </c>
      <c r="BP101">
        <f>A!BO101</f>
        <v>0</v>
      </c>
      <c r="BQ101">
        <f>A!BP101</f>
        <v>0</v>
      </c>
      <c r="BR101">
        <f>A!BQ101</f>
        <v>0</v>
      </c>
      <c r="BS101">
        <f>A!BR101</f>
        <v>0</v>
      </c>
      <c r="BT101">
        <f>A!BS101</f>
        <v>0</v>
      </c>
      <c r="BU101">
        <f>A!BT101</f>
        <v>0</v>
      </c>
      <c r="BV101">
        <f>A!BU101</f>
        <v>0</v>
      </c>
      <c r="BW101">
        <f>A!BV101</f>
        <v>0</v>
      </c>
      <c r="BX101" t="str">
        <f>A!BW101</f>
        <v>_6b450a12-9f17-41ae-b157-306196495a9f</v>
      </c>
      <c r="BY101" t="str">
        <f>A!BX101</f>
        <v>6b450a12-9f17-41ae-b157-306196495a9f</v>
      </c>
      <c r="BZ101" t="str">
        <f>A!BY101</f>
        <v>SIKB</v>
      </c>
      <c r="CA101" t="str">
        <f>A!BZ101</f>
        <v>MMA02 A02 (0-50) A04 (0-50)</v>
      </c>
      <c r="CB101">
        <f>A!CA101</f>
        <v>45883</v>
      </c>
      <c r="CC101" t="str">
        <f>A!CB101</f>
        <v>#_6ad1fe39-0ee6-4190-bb8a-80d8ca6a8c10</v>
      </c>
      <c r="CD101" t="str">
        <f>A!CC101</f>
        <v>#_48a62667-d305-4457-871e-3b3a1095ce54</v>
      </c>
      <c r="CE101">
        <f>A!CD101</f>
        <v>0</v>
      </c>
      <c r="CF101" t="str">
        <f>A!CE101</f>
        <v>urn:immetingen:compartiment:id:1</v>
      </c>
      <c r="CG101" t="str">
        <f>A!CF101</f>
        <v>_TI-65798773</v>
      </c>
      <c r="CH101">
        <f>A!CG101</f>
        <v>45881</v>
      </c>
      <c r="CI101" t="str">
        <f>A!CH101</f>
        <v>urn:immetingen:monstertype:id:10</v>
      </c>
      <c r="CJ101" t="str">
        <f>A!CI101</f>
        <v>urn:imsikb0101:Applicaties:id:16</v>
      </c>
      <c r="CK101" t="str">
        <f>A!CJ101</f>
        <v>urn:imsikb0101:DatastroomType:id:1</v>
      </c>
      <c r="CL101">
        <f>A!CK101</f>
        <v>45891</v>
      </c>
      <c r="CM101" t="str">
        <f>A!CL101</f>
        <v>SGS, Rotterdam</v>
      </c>
      <c r="CN101" t="str">
        <f>A!CM101</f>
        <v>LABRESULTAAT SGS</v>
      </c>
      <c r="CO101">
        <f>A!CN101</f>
        <v>45891</v>
      </c>
      <c r="CP101">
        <f>A!CO101</f>
        <v>0</v>
      </c>
      <c r="CQ101">
        <f>A!CO411</f>
        <v>0</v>
      </c>
      <c r="CR101" t="e">
        <f>A!#REF!</f>
        <v>#REF!</v>
      </c>
      <c r="CS101" t="e">
        <f>A!#REF!</f>
        <v>#REF!</v>
      </c>
    </row>
    <row r="102" spans="1:97" x14ac:dyDescent="0.2">
      <c r="A102" t="str">
        <f>A!A102</f>
        <v>LABRESULTAAT</v>
      </c>
      <c r="B102">
        <f>A!B102</f>
        <v>6</v>
      </c>
      <c r="C102">
        <f>A!C102</f>
        <v>0</v>
      </c>
      <c r="D102">
        <f>A!D102</f>
        <v>0</v>
      </c>
      <c r="E102">
        <f>A!E102</f>
        <v>0</v>
      </c>
      <c r="F102">
        <f>A!F102</f>
        <v>0</v>
      </c>
      <c r="G102">
        <f>A!G102</f>
        <v>0</v>
      </c>
      <c r="H102">
        <f>A!H102</f>
        <v>0</v>
      </c>
      <c r="I102">
        <f>A!I102</f>
        <v>0</v>
      </c>
      <c r="J102">
        <f>A!J102</f>
        <v>0</v>
      </c>
      <c r="K102">
        <f>A!K102</f>
        <v>0</v>
      </c>
      <c r="L102">
        <f>A!L102</f>
        <v>0</v>
      </c>
      <c r="M102">
        <f>A!M102</f>
        <v>0</v>
      </c>
      <c r="N102">
        <f>A!N102</f>
        <v>0</v>
      </c>
      <c r="O102">
        <f>A!O102</f>
        <v>0</v>
      </c>
      <c r="P102" s="23" t="str">
        <f>IF(A!P102="","",INDEX(B!$A$1:$BT$2000,MATCH(A!P102,B!$AX$1:$AX$2000,0),D!$B$5))</f>
        <v/>
      </c>
      <c r="Q102">
        <f>A!Q102</f>
        <v>0</v>
      </c>
      <c r="R102">
        <f>A!R102</f>
        <v>0</v>
      </c>
      <c r="S102">
        <f>A!S102</f>
        <v>0</v>
      </c>
      <c r="T102">
        <f>A!T102</f>
        <v>0</v>
      </c>
      <c r="U102">
        <f>A!U102</f>
        <v>0</v>
      </c>
      <c r="V102" s="23">
        <f>IF(A!V102="&lt;",1,A!V102)</f>
        <v>0</v>
      </c>
      <c r="W102">
        <f>A!W102</f>
        <v>0</v>
      </c>
      <c r="X102">
        <f>A!X102</f>
        <v>0</v>
      </c>
      <c r="Y102">
        <f>A!Y102</f>
        <v>0</v>
      </c>
      <c r="Z102" s="23">
        <f t="shared" si="1"/>
        <v>0</v>
      </c>
      <c r="AA102">
        <f>A!Z102</f>
        <v>0</v>
      </c>
      <c r="AB102">
        <f>A!AA102</f>
        <v>0</v>
      </c>
      <c r="AC102">
        <f>A!AB102</f>
        <v>0</v>
      </c>
      <c r="AD102">
        <f>A!AC102</f>
        <v>0</v>
      </c>
      <c r="AE102">
        <f>A!AD102</f>
        <v>0</v>
      </c>
      <c r="AF102">
        <f>A!AE102</f>
        <v>0</v>
      </c>
      <c r="AG102">
        <f>A!AF102</f>
        <v>0</v>
      </c>
      <c r="AH102">
        <f>A!AG102</f>
        <v>0</v>
      </c>
      <c r="AI102">
        <f>A!AH102</f>
        <v>0</v>
      </c>
      <c r="AJ102">
        <f>A!AI102</f>
        <v>0</v>
      </c>
      <c r="AK102">
        <f>A!AJ102</f>
        <v>0</v>
      </c>
      <c r="AL102">
        <f>A!AK102</f>
        <v>0</v>
      </c>
      <c r="AM102">
        <f>A!AL102</f>
        <v>0</v>
      </c>
      <c r="AN102">
        <f>A!AM102</f>
        <v>0</v>
      </c>
      <c r="AO102">
        <f>A!AN102</f>
        <v>0</v>
      </c>
      <c r="AP102">
        <f>A!AO102</f>
        <v>0</v>
      </c>
      <c r="AQ102">
        <f>A!AP102</f>
        <v>0</v>
      </c>
      <c r="AR102">
        <f>A!AQ102</f>
        <v>0</v>
      </c>
      <c r="AS102">
        <f>A!AR102</f>
        <v>0</v>
      </c>
      <c r="AT102">
        <f>A!AS102</f>
        <v>0</v>
      </c>
      <c r="AU102">
        <f>A!AT102</f>
        <v>0</v>
      </c>
      <c r="AV102">
        <f>A!AU102</f>
        <v>0</v>
      </c>
      <c r="AW102" s="23" t="str">
        <f>IF(A!AV102=0,"",A!AV102)</f>
        <v/>
      </c>
      <c r="AX102">
        <f>A!AW102</f>
        <v>0</v>
      </c>
      <c r="AY102">
        <f>A!AX102</f>
        <v>0</v>
      </c>
      <c r="AZ102">
        <f>A!AY102</f>
        <v>0</v>
      </c>
      <c r="BA102">
        <f>A!AZ102</f>
        <v>0</v>
      </c>
      <c r="BB102">
        <f>A!BA102</f>
        <v>0</v>
      </c>
      <c r="BC102">
        <f>A!BB102</f>
        <v>0</v>
      </c>
      <c r="BD102">
        <f>A!BC102</f>
        <v>0</v>
      </c>
      <c r="BE102">
        <f>A!BD102</f>
        <v>0</v>
      </c>
      <c r="BF102">
        <f>A!BE102</f>
        <v>0</v>
      </c>
      <c r="BG102">
        <f>A!BF102</f>
        <v>0</v>
      </c>
      <c r="BH102">
        <f>A!BG102</f>
        <v>0</v>
      </c>
      <c r="BI102">
        <f>A!BH102</f>
        <v>0</v>
      </c>
      <c r="BJ102">
        <f>A!BI102</f>
        <v>0</v>
      </c>
      <c r="BK102">
        <f>A!BJ102</f>
        <v>0</v>
      </c>
      <c r="BL102">
        <f>A!BK102</f>
        <v>0</v>
      </c>
      <c r="BM102">
        <f>A!BL102</f>
        <v>0</v>
      </c>
      <c r="BN102">
        <f>A!BM102</f>
        <v>0</v>
      </c>
      <c r="BO102">
        <f>A!BN102</f>
        <v>0</v>
      </c>
      <c r="BP102">
        <f>A!BO102</f>
        <v>0</v>
      </c>
      <c r="BQ102">
        <f>A!BP102</f>
        <v>0</v>
      </c>
      <c r="BR102">
        <f>A!BQ102</f>
        <v>0</v>
      </c>
      <c r="BS102">
        <f>A!BR102</f>
        <v>0</v>
      </c>
      <c r="BT102">
        <f>A!BS102</f>
        <v>0</v>
      </c>
      <c r="BU102">
        <f>A!BT102</f>
        <v>0</v>
      </c>
      <c r="BV102">
        <f>A!BU102</f>
        <v>0</v>
      </c>
      <c r="BW102">
        <f>A!BV102</f>
        <v>0</v>
      </c>
      <c r="BX102" t="str">
        <f>A!BW102</f>
        <v>_6b450a12-9f17-41ae-b157-306196495a9f</v>
      </c>
      <c r="BY102" t="str">
        <f>A!BX102</f>
        <v>6b450a12-9f17-41ae-b157-306196495a9f</v>
      </c>
      <c r="BZ102" t="str">
        <f>A!BY102</f>
        <v>SIKB</v>
      </c>
      <c r="CA102" t="str">
        <f>A!BZ102</f>
        <v>MMA02 A02 (0-50) A04 (0-50)</v>
      </c>
      <c r="CB102">
        <f>A!CA102</f>
        <v>45883</v>
      </c>
      <c r="CC102" t="str">
        <f>A!CB102</f>
        <v>#_6ad1fe39-0ee6-4190-bb8a-80d8ca6a8c10</v>
      </c>
      <c r="CD102" t="str">
        <f>A!CC102</f>
        <v>#_3eb10ee4-6812-4711-b8df-21ddc1b2bf11</v>
      </c>
      <c r="CE102">
        <f>A!CD102</f>
        <v>0</v>
      </c>
      <c r="CF102" t="str">
        <f>A!CE102</f>
        <v>urn:immetingen:compartiment:id:1</v>
      </c>
      <c r="CG102" t="str">
        <f>A!CF102</f>
        <v>_TI-65798773</v>
      </c>
      <c r="CH102">
        <f>A!CG102</f>
        <v>45881</v>
      </c>
      <c r="CI102" t="str">
        <f>A!CH102</f>
        <v>urn:immetingen:monstertype:id:10</v>
      </c>
      <c r="CJ102" t="str">
        <f>A!CI102</f>
        <v>urn:imsikb0101:Applicaties:id:16</v>
      </c>
      <c r="CK102" t="str">
        <f>A!CJ102</f>
        <v>urn:imsikb0101:DatastroomType:id:1</v>
      </c>
      <c r="CL102">
        <f>A!CK102</f>
        <v>45891</v>
      </c>
      <c r="CM102" t="str">
        <f>A!CL102</f>
        <v>SGS, Rotterdam</v>
      </c>
      <c r="CN102" t="str">
        <f>A!CM102</f>
        <v>LABRESULTAAT SGS</v>
      </c>
      <c r="CO102">
        <f>A!CN102</f>
        <v>45891</v>
      </c>
      <c r="CP102">
        <f>A!CO102</f>
        <v>0</v>
      </c>
      <c r="CQ102">
        <f>A!CO412</f>
        <v>0</v>
      </c>
      <c r="CR102" t="e">
        <f>A!#REF!</f>
        <v>#REF!</v>
      </c>
      <c r="CS102" t="e">
        <f>A!#REF!</f>
        <v>#REF!</v>
      </c>
    </row>
    <row r="103" spans="1:97" x14ac:dyDescent="0.2">
      <c r="A103" t="str">
        <f>A!A103</f>
        <v>LABRESULTAAT</v>
      </c>
      <c r="B103">
        <f>A!B103</f>
        <v>6</v>
      </c>
      <c r="C103">
        <f>A!C103</f>
        <v>0</v>
      </c>
      <c r="D103">
        <f>A!D103</f>
        <v>0</v>
      </c>
      <c r="E103">
        <f>A!E103</f>
        <v>0</v>
      </c>
      <c r="F103">
        <f>A!F103</f>
        <v>0</v>
      </c>
      <c r="G103">
        <f>A!G103</f>
        <v>0</v>
      </c>
      <c r="H103">
        <f>A!H103</f>
        <v>0</v>
      </c>
      <c r="I103">
        <f>A!I103</f>
        <v>0</v>
      </c>
      <c r="J103">
        <f>A!J103</f>
        <v>0</v>
      </c>
      <c r="K103">
        <f>A!K103</f>
        <v>0</v>
      </c>
      <c r="L103">
        <f>A!L103</f>
        <v>0</v>
      </c>
      <c r="M103">
        <f>A!M103</f>
        <v>0</v>
      </c>
      <c r="N103">
        <f>A!N103</f>
        <v>0</v>
      </c>
      <c r="O103">
        <f>A!O103</f>
        <v>0</v>
      </c>
      <c r="P103" s="23" t="str">
        <f>IF(A!P103="","",INDEX(B!$A$1:$BT$2000,MATCH(A!P103,B!$AX$1:$AX$2000,0),D!$B$5))</f>
        <v/>
      </c>
      <c r="Q103">
        <f>A!Q103</f>
        <v>0</v>
      </c>
      <c r="R103">
        <f>A!R103</f>
        <v>0</v>
      </c>
      <c r="S103">
        <f>A!S103</f>
        <v>0</v>
      </c>
      <c r="T103">
        <f>A!T103</f>
        <v>0</v>
      </c>
      <c r="U103">
        <f>A!U103</f>
        <v>0</v>
      </c>
      <c r="V103" s="23">
        <f>IF(A!V103="&lt;",1,A!V103)</f>
        <v>0</v>
      </c>
      <c r="W103">
        <f>A!W103</f>
        <v>0</v>
      </c>
      <c r="X103">
        <f>A!X103</f>
        <v>0</v>
      </c>
      <c r="Y103">
        <f>A!Y103</f>
        <v>0</v>
      </c>
      <c r="Z103" s="23">
        <f t="shared" si="1"/>
        <v>0</v>
      </c>
      <c r="AA103">
        <f>A!Z103</f>
        <v>0</v>
      </c>
      <c r="AB103">
        <f>A!AA103</f>
        <v>0</v>
      </c>
      <c r="AC103">
        <f>A!AB103</f>
        <v>0</v>
      </c>
      <c r="AD103">
        <f>A!AC103</f>
        <v>0</v>
      </c>
      <c r="AE103">
        <f>A!AD103</f>
        <v>0</v>
      </c>
      <c r="AF103">
        <f>A!AE103</f>
        <v>0</v>
      </c>
      <c r="AG103">
        <f>A!AF103</f>
        <v>0</v>
      </c>
      <c r="AH103">
        <f>A!AG103</f>
        <v>0</v>
      </c>
      <c r="AI103">
        <f>A!AH103</f>
        <v>0</v>
      </c>
      <c r="AJ103">
        <f>A!AI103</f>
        <v>0</v>
      </c>
      <c r="AK103">
        <f>A!AJ103</f>
        <v>0</v>
      </c>
      <c r="AL103">
        <f>A!AK103</f>
        <v>0</v>
      </c>
      <c r="AM103">
        <f>A!AL103</f>
        <v>0</v>
      </c>
      <c r="AN103">
        <f>A!AM103</f>
        <v>0</v>
      </c>
      <c r="AO103">
        <f>A!AN103</f>
        <v>0</v>
      </c>
      <c r="AP103">
        <f>A!AO103</f>
        <v>0</v>
      </c>
      <c r="AQ103">
        <f>A!AP103</f>
        <v>0</v>
      </c>
      <c r="AR103">
        <f>A!AQ103</f>
        <v>0</v>
      </c>
      <c r="AS103">
        <f>A!AR103</f>
        <v>0</v>
      </c>
      <c r="AT103">
        <f>A!AS103</f>
        <v>0</v>
      </c>
      <c r="AU103">
        <f>A!AT103</f>
        <v>0</v>
      </c>
      <c r="AV103">
        <f>A!AU103</f>
        <v>0</v>
      </c>
      <c r="AW103" s="23" t="str">
        <f>IF(A!AV103=0,"",A!AV103)</f>
        <v/>
      </c>
      <c r="AX103">
        <f>A!AW103</f>
        <v>0</v>
      </c>
      <c r="AY103">
        <f>A!AX103</f>
        <v>0</v>
      </c>
      <c r="AZ103">
        <f>A!AY103</f>
        <v>0</v>
      </c>
      <c r="BA103">
        <f>A!AZ103</f>
        <v>0</v>
      </c>
      <c r="BB103">
        <f>A!BA103</f>
        <v>0</v>
      </c>
      <c r="BC103">
        <f>A!BB103</f>
        <v>0</v>
      </c>
      <c r="BD103">
        <f>A!BC103</f>
        <v>0</v>
      </c>
      <c r="BE103">
        <f>A!BD103</f>
        <v>0</v>
      </c>
      <c r="BF103">
        <f>A!BE103</f>
        <v>0</v>
      </c>
      <c r="BG103">
        <f>A!BF103</f>
        <v>0</v>
      </c>
      <c r="BH103">
        <f>A!BG103</f>
        <v>0</v>
      </c>
      <c r="BI103">
        <f>A!BH103</f>
        <v>0</v>
      </c>
      <c r="BJ103">
        <f>A!BI103</f>
        <v>0</v>
      </c>
      <c r="BK103">
        <f>A!BJ103</f>
        <v>0</v>
      </c>
      <c r="BL103">
        <f>A!BK103</f>
        <v>0</v>
      </c>
      <c r="BM103">
        <f>A!BL103</f>
        <v>0</v>
      </c>
      <c r="BN103">
        <f>A!BM103</f>
        <v>0</v>
      </c>
      <c r="BO103">
        <f>A!BN103</f>
        <v>0</v>
      </c>
      <c r="BP103">
        <f>A!BO103</f>
        <v>0</v>
      </c>
      <c r="BQ103">
        <f>A!BP103</f>
        <v>0</v>
      </c>
      <c r="BR103">
        <f>A!BQ103</f>
        <v>0</v>
      </c>
      <c r="BS103">
        <f>A!BR103</f>
        <v>0</v>
      </c>
      <c r="BT103">
        <f>A!BS103</f>
        <v>0</v>
      </c>
      <c r="BU103">
        <f>A!BT103</f>
        <v>0</v>
      </c>
      <c r="BV103">
        <f>A!BU103</f>
        <v>0</v>
      </c>
      <c r="BW103">
        <f>A!BV103</f>
        <v>0</v>
      </c>
      <c r="BX103" t="str">
        <f>A!BW103</f>
        <v>_6b450a12-9f17-41ae-b157-306196495a9f</v>
      </c>
      <c r="BY103" t="str">
        <f>A!BX103</f>
        <v>6b450a12-9f17-41ae-b157-306196495a9f</v>
      </c>
      <c r="BZ103" t="str">
        <f>A!BY103</f>
        <v>SIKB</v>
      </c>
      <c r="CA103" t="str">
        <f>A!BZ103</f>
        <v>MMA02 A02 (0-50) A04 (0-50)</v>
      </c>
      <c r="CB103">
        <f>A!CA103</f>
        <v>45883</v>
      </c>
      <c r="CC103" t="str">
        <f>A!CB103</f>
        <v>#_6ad1fe39-0ee6-4190-bb8a-80d8ca6a8c10</v>
      </c>
      <c r="CD103" t="str">
        <f>A!CC103</f>
        <v>#_8a5b5655-860f-44a2-a929-faaaeaf6d155</v>
      </c>
      <c r="CE103">
        <f>A!CD103</f>
        <v>0</v>
      </c>
      <c r="CF103" t="str">
        <f>A!CE103</f>
        <v>urn:immetingen:compartiment:id:1</v>
      </c>
      <c r="CG103" t="str">
        <f>A!CF103</f>
        <v>_TI-65798773</v>
      </c>
      <c r="CH103">
        <f>A!CG103</f>
        <v>45881</v>
      </c>
      <c r="CI103" t="str">
        <f>A!CH103</f>
        <v>urn:immetingen:monstertype:id:10</v>
      </c>
      <c r="CJ103" t="str">
        <f>A!CI103</f>
        <v>urn:imsikb0101:Applicaties:id:16</v>
      </c>
      <c r="CK103" t="str">
        <f>A!CJ103</f>
        <v>urn:imsikb0101:DatastroomType:id:1</v>
      </c>
      <c r="CL103">
        <f>A!CK103</f>
        <v>45891</v>
      </c>
      <c r="CM103" t="str">
        <f>A!CL103</f>
        <v>SGS, Rotterdam</v>
      </c>
      <c r="CN103" t="str">
        <f>A!CM103</f>
        <v>LABRESULTAAT SGS</v>
      </c>
      <c r="CO103">
        <f>A!CN103</f>
        <v>45891</v>
      </c>
      <c r="CP103">
        <f>A!CO103</f>
        <v>0</v>
      </c>
      <c r="CQ103">
        <f>A!CO413</f>
        <v>0</v>
      </c>
      <c r="CR103" t="e">
        <f>A!#REF!</f>
        <v>#REF!</v>
      </c>
      <c r="CS103" t="e">
        <f>A!#REF!</f>
        <v>#REF!</v>
      </c>
    </row>
    <row r="104" spans="1:97" x14ac:dyDescent="0.2">
      <c r="A104" t="str">
        <f>A!A104</f>
        <v>LABRESULTAAT</v>
      </c>
      <c r="B104">
        <f>A!B104</f>
        <v>6</v>
      </c>
      <c r="C104">
        <f>A!C104</f>
        <v>0</v>
      </c>
      <c r="D104">
        <f>A!D104</f>
        <v>0</v>
      </c>
      <c r="E104">
        <f>A!E104</f>
        <v>0</v>
      </c>
      <c r="F104">
        <f>A!F104</f>
        <v>0</v>
      </c>
      <c r="G104">
        <f>A!G104</f>
        <v>0</v>
      </c>
      <c r="H104">
        <f>A!H104</f>
        <v>0</v>
      </c>
      <c r="I104">
        <f>A!I104</f>
        <v>0</v>
      </c>
      <c r="J104">
        <f>A!J104</f>
        <v>0</v>
      </c>
      <c r="K104">
        <f>A!K104</f>
        <v>0</v>
      </c>
      <c r="L104">
        <f>A!L104</f>
        <v>0</v>
      </c>
      <c r="M104">
        <f>A!M104</f>
        <v>0</v>
      </c>
      <c r="N104">
        <f>A!N104</f>
        <v>0</v>
      </c>
      <c r="O104">
        <f>A!O104</f>
        <v>0</v>
      </c>
      <c r="P104" s="23" t="str">
        <f>IF(A!P104="","",INDEX(B!$A$1:$BT$2000,MATCH(A!P104,B!$AX$1:$AX$2000,0),D!$B$5))</f>
        <v/>
      </c>
      <c r="Q104">
        <f>A!Q104</f>
        <v>0</v>
      </c>
      <c r="R104">
        <f>A!R104</f>
        <v>0</v>
      </c>
      <c r="S104">
        <f>A!S104</f>
        <v>0</v>
      </c>
      <c r="T104">
        <f>A!T104</f>
        <v>0</v>
      </c>
      <c r="U104">
        <f>A!U104</f>
        <v>0</v>
      </c>
      <c r="V104" s="23">
        <f>IF(A!V104="&lt;",1,A!V104)</f>
        <v>0</v>
      </c>
      <c r="W104">
        <f>A!W104</f>
        <v>0</v>
      </c>
      <c r="X104">
        <f>A!X104</f>
        <v>0</v>
      </c>
      <c r="Y104">
        <f>A!Y104</f>
        <v>0</v>
      </c>
      <c r="Z104" s="23">
        <f t="shared" si="1"/>
        <v>0</v>
      </c>
      <c r="AA104">
        <f>A!Z104</f>
        <v>0</v>
      </c>
      <c r="AB104">
        <f>A!AA104</f>
        <v>0</v>
      </c>
      <c r="AC104">
        <f>A!AB104</f>
        <v>0</v>
      </c>
      <c r="AD104">
        <f>A!AC104</f>
        <v>0</v>
      </c>
      <c r="AE104">
        <f>A!AD104</f>
        <v>0</v>
      </c>
      <c r="AF104">
        <f>A!AE104</f>
        <v>0</v>
      </c>
      <c r="AG104">
        <f>A!AF104</f>
        <v>0</v>
      </c>
      <c r="AH104">
        <f>A!AG104</f>
        <v>0</v>
      </c>
      <c r="AI104">
        <f>A!AH104</f>
        <v>0</v>
      </c>
      <c r="AJ104">
        <f>A!AI104</f>
        <v>0</v>
      </c>
      <c r="AK104">
        <f>A!AJ104</f>
        <v>0</v>
      </c>
      <c r="AL104">
        <f>A!AK104</f>
        <v>0</v>
      </c>
      <c r="AM104">
        <f>A!AL104</f>
        <v>0</v>
      </c>
      <c r="AN104">
        <f>A!AM104</f>
        <v>0</v>
      </c>
      <c r="AO104">
        <f>A!AN104</f>
        <v>0</v>
      </c>
      <c r="AP104">
        <f>A!AO104</f>
        <v>0</v>
      </c>
      <c r="AQ104">
        <f>A!AP104</f>
        <v>0</v>
      </c>
      <c r="AR104">
        <f>A!AQ104</f>
        <v>0</v>
      </c>
      <c r="AS104">
        <f>A!AR104</f>
        <v>0</v>
      </c>
      <c r="AT104">
        <f>A!AS104</f>
        <v>0</v>
      </c>
      <c r="AU104">
        <f>A!AT104</f>
        <v>0</v>
      </c>
      <c r="AV104">
        <f>A!AU104</f>
        <v>0</v>
      </c>
      <c r="AW104" s="23" t="str">
        <f>IF(A!AV104=0,"",A!AV104)</f>
        <v/>
      </c>
      <c r="AX104">
        <f>A!AW104</f>
        <v>0</v>
      </c>
      <c r="AY104">
        <f>A!AX104</f>
        <v>0</v>
      </c>
      <c r="AZ104">
        <f>A!AY104</f>
        <v>0</v>
      </c>
      <c r="BA104">
        <f>A!AZ104</f>
        <v>0</v>
      </c>
      <c r="BB104">
        <f>A!BA104</f>
        <v>0</v>
      </c>
      <c r="BC104">
        <f>A!BB104</f>
        <v>0</v>
      </c>
      <c r="BD104">
        <f>A!BC104</f>
        <v>0</v>
      </c>
      <c r="BE104">
        <f>A!BD104</f>
        <v>0</v>
      </c>
      <c r="BF104">
        <f>A!BE104</f>
        <v>0</v>
      </c>
      <c r="BG104">
        <f>A!BF104</f>
        <v>0</v>
      </c>
      <c r="BH104">
        <f>A!BG104</f>
        <v>0</v>
      </c>
      <c r="BI104">
        <f>A!BH104</f>
        <v>0</v>
      </c>
      <c r="BJ104">
        <f>A!BI104</f>
        <v>0</v>
      </c>
      <c r="BK104">
        <f>A!BJ104</f>
        <v>0</v>
      </c>
      <c r="BL104">
        <f>A!BK104</f>
        <v>0</v>
      </c>
      <c r="BM104">
        <f>A!BL104</f>
        <v>0</v>
      </c>
      <c r="BN104">
        <f>A!BM104</f>
        <v>0</v>
      </c>
      <c r="BO104">
        <f>A!BN104</f>
        <v>0</v>
      </c>
      <c r="BP104">
        <f>A!BO104</f>
        <v>0</v>
      </c>
      <c r="BQ104">
        <f>A!BP104</f>
        <v>0</v>
      </c>
      <c r="BR104">
        <f>A!BQ104</f>
        <v>0</v>
      </c>
      <c r="BS104">
        <f>A!BR104</f>
        <v>0</v>
      </c>
      <c r="BT104">
        <f>A!BS104</f>
        <v>0</v>
      </c>
      <c r="BU104">
        <f>A!BT104</f>
        <v>0</v>
      </c>
      <c r="BV104">
        <f>A!BU104</f>
        <v>0</v>
      </c>
      <c r="BW104">
        <f>A!BV104</f>
        <v>0</v>
      </c>
      <c r="BX104" t="str">
        <f>A!BW104</f>
        <v>_6b450a12-9f17-41ae-b157-306196495a9f</v>
      </c>
      <c r="BY104" t="str">
        <f>A!BX104</f>
        <v>6b450a12-9f17-41ae-b157-306196495a9f</v>
      </c>
      <c r="BZ104" t="str">
        <f>A!BY104</f>
        <v>SIKB</v>
      </c>
      <c r="CA104" t="str">
        <f>A!BZ104</f>
        <v>MMA02 A02 (0-50) A04 (0-50)</v>
      </c>
      <c r="CB104">
        <f>A!CA104</f>
        <v>45883</v>
      </c>
      <c r="CC104" t="str">
        <f>A!CB104</f>
        <v>#_6ad1fe39-0ee6-4190-bb8a-80d8ca6a8c10</v>
      </c>
      <c r="CD104" t="str">
        <f>A!CC104</f>
        <v>#_d3dd7e95-b3d5-440a-a4a1-d9c2ba94586e</v>
      </c>
      <c r="CE104">
        <f>A!CD104</f>
        <v>0</v>
      </c>
      <c r="CF104" t="str">
        <f>A!CE104</f>
        <v>urn:immetingen:compartiment:id:1</v>
      </c>
      <c r="CG104" t="str">
        <f>A!CF104</f>
        <v>_TI-65798773</v>
      </c>
      <c r="CH104">
        <f>A!CG104</f>
        <v>45881</v>
      </c>
      <c r="CI104" t="str">
        <f>A!CH104</f>
        <v>urn:immetingen:monstertype:id:10</v>
      </c>
      <c r="CJ104" t="str">
        <f>A!CI104</f>
        <v>urn:imsikb0101:Applicaties:id:16</v>
      </c>
      <c r="CK104" t="str">
        <f>A!CJ104</f>
        <v>urn:imsikb0101:DatastroomType:id:1</v>
      </c>
      <c r="CL104">
        <f>A!CK104</f>
        <v>45891</v>
      </c>
      <c r="CM104" t="str">
        <f>A!CL104</f>
        <v>SGS, Rotterdam</v>
      </c>
      <c r="CN104" t="str">
        <f>A!CM104</f>
        <v>LABRESULTAAT SGS</v>
      </c>
      <c r="CO104">
        <f>A!CN104</f>
        <v>45891</v>
      </c>
      <c r="CP104">
        <f>A!CO104</f>
        <v>0</v>
      </c>
      <c r="CQ104">
        <f>A!CO414</f>
        <v>0</v>
      </c>
      <c r="CR104" t="e">
        <f>A!#REF!</f>
        <v>#REF!</v>
      </c>
      <c r="CS104" t="e">
        <f>A!#REF!</f>
        <v>#REF!</v>
      </c>
    </row>
    <row r="105" spans="1:97" x14ac:dyDescent="0.2">
      <c r="A105" t="str">
        <f>A!A105</f>
        <v>LABRESULTAAT</v>
      </c>
      <c r="B105">
        <f>A!B105</f>
        <v>6</v>
      </c>
      <c r="C105">
        <f>A!C105</f>
        <v>0</v>
      </c>
      <c r="D105">
        <f>A!D105</f>
        <v>0</v>
      </c>
      <c r="E105">
        <f>A!E105</f>
        <v>0</v>
      </c>
      <c r="F105">
        <f>A!F105</f>
        <v>0</v>
      </c>
      <c r="G105">
        <f>A!G105</f>
        <v>0</v>
      </c>
      <c r="H105">
        <f>A!H105</f>
        <v>0</v>
      </c>
      <c r="I105">
        <f>A!I105</f>
        <v>0</v>
      </c>
      <c r="J105">
        <f>A!J105</f>
        <v>0</v>
      </c>
      <c r="K105">
        <f>A!K105</f>
        <v>0</v>
      </c>
      <c r="L105">
        <f>A!L105</f>
        <v>0</v>
      </c>
      <c r="M105">
        <f>A!M105</f>
        <v>0</v>
      </c>
      <c r="N105">
        <f>A!N105</f>
        <v>0</v>
      </c>
      <c r="O105">
        <f>A!O105</f>
        <v>0</v>
      </c>
      <c r="P105" s="23" t="str">
        <f>IF(A!P105="","",INDEX(B!$A$1:$BT$2000,MATCH(A!P105,B!$AX$1:$AX$2000,0),D!$B$5))</f>
        <v/>
      </c>
      <c r="Q105">
        <f>A!Q105</f>
        <v>0</v>
      </c>
      <c r="R105">
        <f>A!R105</f>
        <v>0</v>
      </c>
      <c r="S105">
        <f>A!S105</f>
        <v>0</v>
      </c>
      <c r="T105">
        <f>A!T105</f>
        <v>0</v>
      </c>
      <c r="U105">
        <f>A!U105</f>
        <v>0</v>
      </c>
      <c r="V105" s="23">
        <f>IF(A!V105="&lt;",1,A!V105)</f>
        <v>0</v>
      </c>
      <c r="W105">
        <f>A!W105</f>
        <v>0</v>
      </c>
      <c r="X105">
        <f>A!X105</f>
        <v>0</v>
      </c>
      <c r="Y105">
        <f>A!Y105</f>
        <v>0</v>
      </c>
      <c r="Z105" s="23">
        <f t="shared" si="1"/>
        <v>0</v>
      </c>
      <c r="AA105">
        <f>A!Z105</f>
        <v>0</v>
      </c>
      <c r="AB105">
        <f>A!AA105</f>
        <v>0</v>
      </c>
      <c r="AC105">
        <f>A!AB105</f>
        <v>0</v>
      </c>
      <c r="AD105">
        <f>A!AC105</f>
        <v>0</v>
      </c>
      <c r="AE105">
        <f>A!AD105</f>
        <v>0</v>
      </c>
      <c r="AF105">
        <f>A!AE105</f>
        <v>0</v>
      </c>
      <c r="AG105">
        <f>A!AF105</f>
        <v>0</v>
      </c>
      <c r="AH105">
        <f>A!AG105</f>
        <v>0</v>
      </c>
      <c r="AI105">
        <f>A!AH105</f>
        <v>0</v>
      </c>
      <c r="AJ105">
        <f>A!AI105</f>
        <v>0</v>
      </c>
      <c r="AK105">
        <f>A!AJ105</f>
        <v>0</v>
      </c>
      <c r="AL105">
        <f>A!AK105</f>
        <v>0</v>
      </c>
      <c r="AM105">
        <f>A!AL105</f>
        <v>0</v>
      </c>
      <c r="AN105">
        <f>A!AM105</f>
        <v>0</v>
      </c>
      <c r="AO105">
        <f>A!AN105</f>
        <v>0</v>
      </c>
      <c r="AP105">
        <f>A!AO105</f>
        <v>0</v>
      </c>
      <c r="AQ105">
        <f>A!AP105</f>
        <v>0</v>
      </c>
      <c r="AR105">
        <f>A!AQ105</f>
        <v>0</v>
      </c>
      <c r="AS105">
        <f>A!AR105</f>
        <v>0</v>
      </c>
      <c r="AT105">
        <f>A!AS105</f>
        <v>0</v>
      </c>
      <c r="AU105">
        <f>A!AT105</f>
        <v>0</v>
      </c>
      <c r="AV105">
        <f>A!AU105</f>
        <v>0</v>
      </c>
      <c r="AW105" s="23" t="str">
        <f>IF(A!AV105=0,"",A!AV105)</f>
        <v/>
      </c>
      <c r="AX105">
        <f>A!AW105</f>
        <v>0</v>
      </c>
      <c r="AY105">
        <f>A!AX105</f>
        <v>0</v>
      </c>
      <c r="AZ105">
        <f>A!AY105</f>
        <v>0</v>
      </c>
      <c r="BA105">
        <f>A!AZ105</f>
        <v>0</v>
      </c>
      <c r="BB105">
        <f>A!BA105</f>
        <v>0</v>
      </c>
      <c r="BC105">
        <f>A!BB105</f>
        <v>0</v>
      </c>
      <c r="BD105">
        <f>A!BC105</f>
        <v>0</v>
      </c>
      <c r="BE105">
        <f>A!BD105</f>
        <v>0</v>
      </c>
      <c r="BF105">
        <f>A!BE105</f>
        <v>0</v>
      </c>
      <c r="BG105">
        <f>A!BF105</f>
        <v>0</v>
      </c>
      <c r="BH105">
        <f>A!BG105</f>
        <v>0</v>
      </c>
      <c r="BI105">
        <f>A!BH105</f>
        <v>0</v>
      </c>
      <c r="BJ105">
        <f>A!BI105</f>
        <v>0</v>
      </c>
      <c r="BK105">
        <f>A!BJ105</f>
        <v>0</v>
      </c>
      <c r="BL105">
        <f>A!BK105</f>
        <v>0</v>
      </c>
      <c r="BM105">
        <f>A!BL105</f>
        <v>0</v>
      </c>
      <c r="BN105">
        <f>A!BM105</f>
        <v>0</v>
      </c>
      <c r="BO105">
        <f>A!BN105</f>
        <v>0</v>
      </c>
      <c r="BP105">
        <f>A!BO105</f>
        <v>0</v>
      </c>
      <c r="BQ105">
        <f>A!BP105</f>
        <v>0</v>
      </c>
      <c r="BR105">
        <f>A!BQ105</f>
        <v>0</v>
      </c>
      <c r="BS105">
        <f>A!BR105</f>
        <v>0</v>
      </c>
      <c r="BT105">
        <f>A!BS105</f>
        <v>0</v>
      </c>
      <c r="BU105">
        <f>A!BT105</f>
        <v>0</v>
      </c>
      <c r="BV105">
        <f>A!BU105</f>
        <v>0</v>
      </c>
      <c r="BW105">
        <f>A!BV105</f>
        <v>0</v>
      </c>
      <c r="BX105" t="str">
        <f>A!BW105</f>
        <v>_6b450a12-9f17-41ae-b157-306196495a9f</v>
      </c>
      <c r="BY105" t="str">
        <f>A!BX105</f>
        <v>6b450a12-9f17-41ae-b157-306196495a9f</v>
      </c>
      <c r="BZ105" t="str">
        <f>A!BY105</f>
        <v>SIKB</v>
      </c>
      <c r="CA105" t="str">
        <f>A!BZ105</f>
        <v>MMA02 A02 (0-50) A04 (0-50)</v>
      </c>
      <c r="CB105">
        <f>A!CA105</f>
        <v>45883</v>
      </c>
      <c r="CC105" t="str">
        <f>A!CB105</f>
        <v>#_6ad1fe39-0ee6-4190-bb8a-80d8ca6a8c10</v>
      </c>
      <c r="CD105" t="str">
        <f>A!CC105</f>
        <v>#_67cacaae-cc06-470f-81f1-feaf0d100e78</v>
      </c>
      <c r="CE105">
        <f>A!CD105</f>
        <v>0</v>
      </c>
      <c r="CF105" t="str">
        <f>A!CE105</f>
        <v>urn:immetingen:compartiment:id:1</v>
      </c>
      <c r="CG105" t="str">
        <f>A!CF105</f>
        <v>_TI-65798773</v>
      </c>
      <c r="CH105">
        <f>A!CG105</f>
        <v>45881</v>
      </c>
      <c r="CI105" t="str">
        <f>A!CH105</f>
        <v>urn:immetingen:monstertype:id:10</v>
      </c>
      <c r="CJ105" t="str">
        <f>A!CI105</f>
        <v>urn:imsikb0101:Applicaties:id:16</v>
      </c>
      <c r="CK105" t="str">
        <f>A!CJ105</f>
        <v>urn:imsikb0101:DatastroomType:id:1</v>
      </c>
      <c r="CL105">
        <f>A!CK105</f>
        <v>45891</v>
      </c>
      <c r="CM105" t="str">
        <f>A!CL105</f>
        <v>SGS, Rotterdam</v>
      </c>
      <c r="CN105" t="str">
        <f>A!CM105</f>
        <v>LABRESULTAAT SGS</v>
      </c>
      <c r="CO105">
        <f>A!CN105</f>
        <v>45891</v>
      </c>
      <c r="CP105">
        <f>A!CO105</f>
        <v>0</v>
      </c>
      <c r="CQ105">
        <f>A!CO415</f>
        <v>0</v>
      </c>
      <c r="CR105" t="e">
        <f>A!#REF!</f>
        <v>#REF!</v>
      </c>
      <c r="CS105" t="e">
        <f>A!#REF!</f>
        <v>#REF!</v>
      </c>
    </row>
    <row r="106" spans="1:97" x14ac:dyDescent="0.2">
      <c r="A106" t="str">
        <f>A!A106</f>
        <v>LABRESULTAAT</v>
      </c>
      <c r="B106">
        <f>A!B106</f>
        <v>6</v>
      </c>
      <c r="C106">
        <f>A!C106</f>
        <v>0</v>
      </c>
      <c r="D106">
        <f>A!D106</f>
        <v>0</v>
      </c>
      <c r="E106">
        <f>A!E106</f>
        <v>0</v>
      </c>
      <c r="F106">
        <f>A!F106</f>
        <v>0</v>
      </c>
      <c r="G106">
        <f>A!G106</f>
        <v>0</v>
      </c>
      <c r="H106">
        <f>A!H106</f>
        <v>0</v>
      </c>
      <c r="I106">
        <f>A!I106</f>
        <v>0</v>
      </c>
      <c r="J106">
        <f>A!J106</f>
        <v>0</v>
      </c>
      <c r="K106">
        <f>A!K106</f>
        <v>0</v>
      </c>
      <c r="L106">
        <f>A!L106</f>
        <v>0</v>
      </c>
      <c r="M106">
        <f>A!M106</f>
        <v>0</v>
      </c>
      <c r="N106">
        <f>A!N106</f>
        <v>0</v>
      </c>
      <c r="O106">
        <f>A!O106</f>
        <v>0</v>
      </c>
      <c r="P106" s="23" t="str">
        <f>IF(A!P106="","",INDEX(B!$A$1:$BT$2000,MATCH(A!P106,B!$AX$1:$AX$2000,0),D!$B$5))</f>
        <v/>
      </c>
      <c r="Q106">
        <f>A!Q106</f>
        <v>0</v>
      </c>
      <c r="R106">
        <f>A!R106</f>
        <v>0</v>
      </c>
      <c r="S106">
        <f>A!S106</f>
        <v>0</v>
      </c>
      <c r="T106">
        <f>A!T106</f>
        <v>0</v>
      </c>
      <c r="U106">
        <f>A!U106</f>
        <v>0</v>
      </c>
      <c r="V106" s="23">
        <f>IF(A!V106="&lt;",1,A!V106)</f>
        <v>0</v>
      </c>
      <c r="W106">
        <f>A!W106</f>
        <v>0</v>
      </c>
      <c r="X106">
        <f>A!X106</f>
        <v>0</v>
      </c>
      <c r="Y106">
        <f>A!Y106</f>
        <v>0</v>
      </c>
      <c r="Z106" s="23">
        <f t="shared" si="1"/>
        <v>0</v>
      </c>
      <c r="AA106">
        <f>A!Z106</f>
        <v>0</v>
      </c>
      <c r="AB106">
        <f>A!AA106</f>
        <v>0</v>
      </c>
      <c r="AC106">
        <f>A!AB106</f>
        <v>0</v>
      </c>
      <c r="AD106">
        <f>A!AC106</f>
        <v>0</v>
      </c>
      <c r="AE106">
        <f>A!AD106</f>
        <v>0</v>
      </c>
      <c r="AF106">
        <f>A!AE106</f>
        <v>0</v>
      </c>
      <c r="AG106">
        <f>A!AF106</f>
        <v>0</v>
      </c>
      <c r="AH106">
        <f>A!AG106</f>
        <v>0</v>
      </c>
      <c r="AI106">
        <f>A!AH106</f>
        <v>0</v>
      </c>
      <c r="AJ106">
        <f>A!AI106</f>
        <v>0</v>
      </c>
      <c r="AK106">
        <f>A!AJ106</f>
        <v>0</v>
      </c>
      <c r="AL106">
        <f>A!AK106</f>
        <v>0</v>
      </c>
      <c r="AM106">
        <f>A!AL106</f>
        <v>0</v>
      </c>
      <c r="AN106">
        <f>A!AM106</f>
        <v>0</v>
      </c>
      <c r="AO106">
        <f>A!AN106</f>
        <v>0</v>
      </c>
      <c r="AP106">
        <f>A!AO106</f>
        <v>0</v>
      </c>
      <c r="AQ106">
        <f>A!AP106</f>
        <v>0</v>
      </c>
      <c r="AR106">
        <f>A!AQ106</f>
        <v>0</v>
      </c>
      <c r="AS106">
        <f>A!AR106</f>
        <v>0</v>
      </c>
      <c r="AT106">
        <f>A!AS106</f>
        <v>0</v>
      </c>
      <c r="AU106">
        <f>A!AT106</f>
        <v>0</v>
      </c>
      <c r="AV106">
        <f>A!AU106</f>
        <v>0</v>
      </c>
      <c r="AW106" s="23" t="str">
        <f>IF(A!AV106=0,"",A!AV106)</f>
        <v/>
      </c>
      <c r="AX106">
        <f>A!AW106</f>
        <v>0</v>
      </c>
      <c r="AY106">
        <f>A!AX106</f>
        <v>0</v>
      </c>
      <c r="AZ106">
        <f>A!AY106</f>
        <v>0</v>
      </c>
      <c r="BA106">
        <f>A!AZ106</f>
        <v>0</v>
      </c>
      <c r="BB106">
        <f>A!BA106</f>
        <v>0</v>
      </c>
      <c r="BC106">
        <f>A!BB106</f>
        <v>0</v>
      </c>
      <c r="BD106">
        <f>A!BC106</f>
        <v>0</v>
      </c>
      <c r="BE106">
        <f>A!BD106</f>
        <v>0</v>
      </c>
      <c r="BF106">
        <f>A!BE106</f>
        <v>0</v>
      </c>
      <c r="BG106">
        <f>A!BF106</f>
        <v>0</v>
      </c>
      <c r="BH106">
        <f>A!BG106</f>
        <v>0</v>
      </c>
      <c r="BI106">
        <f>A!BH106</f>
        <v>0</v>
      </c>
      <c r="BJ106">
        <f>A!BI106</f>
        <v>0</v>
      </c>
      <c r="BK106">
        <f>A!BJ106</f>
        <v>0</v>
      </c>
      <c r="BL106">
        <f>A!BK106</f>
        <v>0</v>
      </c>
      <c r="BM106">
        <f>A!BL106</f>
        <v>0</v>
      </c>
      <c r="BN106">
        <f>A!BM106</f>
        <v>0</v>
      </c>
      <c r="BO106">
        <f>A!BN106</f>
        <v>0</v>
      </c>
      <c r="BP106">
        <f>A!BO106</f>
        <v>0</v>
      </c>
      <c r="BQ106">
        <f>A!BP106</f>
        <v>0</v>
      </c>
      <c r="BR106">
        <f>A!BQ106</f>
        <v>0</v>
      </c>
      <c r="BS106">
        <f>A!BR106</f>
        <v>0</v>
      </c>
      <c r="BT106">
        <f>A!BS106</f>
        <v>0</v>
      </c>
      <c r="BU106">
        <f>A!BT106</f>
        <v>0</v>
      </c>
      <c r="BV106">
        <f>A!BU106</f>
        <v>0</v>
      </c>
      <c r="BW106">
        <f>A!BV106</f>
        <v>0</v>
      </c>
      <c r="BX106" t="str">
        <f>A!BW106</f>
        <v>_6b450a12-9f17-41ae-b157-306196495a9f</v>
      </c>
      <c r="BY106" t="str">
        <f>A!BX106</f>
        <v>6b450a12-9f17-41ae-b157-306196495a9f</v>
      </c>
      <c r="BZ106" t="str">
        <f>A!BY106</f>
        <v>SIKB</v>
      </c>
      <c r="CA106" t="str">
        <f>A!BZ106</f>
        <v>MMA02 A02 (0-50) A04 (0-50)</v>
      </c>
      <c r="CB106">
        <f>A!CA106</f>
        <v>45883</v>
      </c>
      <c r="CC106" t="str">
        <f>A!CB106</f>
        <v>#_6ad1fe39-0ee6-4190-bb8a-80d8ca6a8c10</v>
      </c>
      <c r="CD106" t="str">
        <f>A!CC106</f>
        <v>#_8b2c8886-a080-4178-9218-8bd209f7d904</v>
      </c>
      <c r="CE106">
        <f>A!CD106</f>
        <v>0</v>
      </c>
      <c r="CF106" t="str">
        <f>A!CE106</f>
        <v>urn:immetingen:compartiment:id:1</v>
      </c>
      <c r="CG106" t="str">
        <f>A!CF106</f>
        <v>_TI-65798773</v>
      </c>
      <c r="CH106">
        <f>A!CG106</f>
        <v>45881</v>
      </c>
      <c r="CI106" t="str">
        <f>A!CH106</f>
        <v>urn:immetingen:monstertype:id:10</v>
      </c>
      <c r="CJ106" t="str">
        <f>A!CI106</f>
        <v>urn:imsikb0101:Applicaties:id:16</v>
      </c>
      <c r="CK106" t="str">
        <f>A!CJ106</f>
        <v>urn:imsikb0101:DatastroomType:id:1</v>
      </c>
      <c r="CL106">
        <f>A!CK106</f>
        <v>45891</v>
      </c>
      <c r="CM106" t="str">
        <f>A!CL106</f>
        <v>SGS, Rotterdam</v>
      </c>
      <c r="CN106" t="str">
        <f>A!CM106</f>
        <v>LABRESULTAAT SGS</v>
      </c>
      <c r="CO106">
        <f>A!CN106</f>
        <v>45891</v>
      </c>
      <c r="CP106">
        <f>A!CO106</f>
        <v>0</v>
      </c>
      <c r="CQ106">
        <f>A!CO416</f>
        <v>0</v>
      </c>
      <c r="CR106" t="e">
        <f>A!#REF!</f>
        <v>#REF!</v>
      </c>
      <c r="CS106" t="e">
        <f>A!#REF!</f>
        <v>#REF!</v>
      </c>
    </row>
    <row r="107" spans="1:97" x14ac:dyDescent="0.2">
      <c r="A107" t="str">
        <f>A!A107</f>
        <v>LABRESULTAAT</v>
      </c>
      <c r="B107">
        <f>A!B107</f>
        <v>6</v>
      </c>
      <c r="C107">
        <f>A!C107</f>
        <v>0</v>
      </c>
      <c r="D107">
        <f>A!D107</f>
        <v>0</v>
      </c>
      <c r="E107">
        <f>A!E107</f>
        <v>0</v>
      </c>
      <c r="F107">
        <f>A!F107</f>
        <v>0</v>
      </c>
      <c r="G107">
        <f>A!G107</f>
        <v>0</v>
      </c>
      <c r="H107">
        <f>A!H107</f>
        <v>0</v>
      </c>
      <c r="I107">
        <f>A!I107</f>
        <v>0</v>
      </c>
      <c r="J107">
        <f>A!J107</f>
        <v>0</v>
      </c>
      <c r="K107">
        <f>A!K107</f>
        <v>0</v>
      </c>
      <c r="L107">
        <f>A!L107</f>
        <v>0</v>
      </c>
      <c r="M107">
        <f>A!M107</f>
        <v>0</v>
      </c>
      <c r="N107">
        <f>A!N107</f>
        <v>0</v>
      </c>
      <c r="O107">
        <f>A!O107</f>
        <v>0</v>
      </c>
      <c r="P107" s="23" t="str">
        <f>IF(A!P107="","",INDEX(B!$A$1:$BT$2000,MATCH(A!P107,B!$AX$1:$AX$2000,0),D!$B$5))</f>
        <v/>
      </c>
      <c r="Q107">
        <f>A!Q107</f>
        <v>0</v>
      </c>
      <c r="R107">
        <f>A!R107</f>
        <v>0</v>
      </c>
      <c r="S107">
        <f>A!S107</f>
        <v>0</v>
      </c>
      <c r="T107">
        <f>A!T107</f>
        <v>0</v>
      </c>
      <c r="U107">
        <f>A!U107</f>
        <v>0</v>
      </c>
      <c r="V107" s="23">
        <f>IF(A!V107="&lt;",1,A!V107)</f>
        <v>0</v>
      </c>
      <c r="W107">
        <f>A!W107</f>
        <v>0</v>
      </c>
      <c r="X107">
        <f>A!X107</f>
        <v>0</v>
      </c>
      <c r="Y107">
        <f>A!Y107</f>
        <v>0</v>
      </c>
      <c r="Z107" s="23">
        <f t="shared" si="1"/>
        <v>0</v>
      </c>
      <c r="AA107">
        <f>A!Z107</f>
        <v>0</v>
      </c>
      <c r="AB107">
        <f>A!AA107</f>
        <v>0</v>
      </c>
      <c r="AC107">
        <f>A!AB107</f>
        <v>0</v>
      </c>
      <c r="AD107">
        <f>A!AC107</f>
        <v>0</v>
      </c>
      <c r="AE107">
        <f>A!AD107</f>
        <v>0</v>
      </c>
      <c r="AF107">
        <f>A!AE107</f>
        <v>0</v>
      </c>
      <c r="AG107">
        <f>A!AF107</f>
        <v>0</v>
      </c>
      <c r="AH107">
        <f>A!AG107</f>
        <v>0</v>
      </c>
      <c r="AI107">
        <f>A!AH107</f>
        <v>0</v>
      </c>
      <c r="AJ107">
        <f>A!AI107</f>
        <v>0</v>
      </c>
      <c r="AK107">
        <f>A!AJ107</f>
        <v>0</v>
      </c>
      <c r="AL107">
        <f>A!AK107</f>
        <v>0</v>
      </c>
      <c r="AM107">
        <f>A!AL107</f>
        <v>0</v>
      </c>
      <c r="AN107">
        <f>A!AM107</f>
        <v>0</v>
      </c>
      <c r="AO107">
        <f>A!AN107</f>
        <v>0</v>
      </c>
      <c r="AP107">
        <f>A!AO107</f>
        <v>0</v>
      </c>
      <c r="AQ107">
        <f>A!AP107</f>
        <v>0</v>
      </c>
      <c r="AR107">
        <f>A!AQ107</f>
        <v>0</v>
      </c>
      <c r="AS107">
        <f>A!AR107</f>
        <v>0</v>
      </c>
      <c r="AT107">
        <f>A!AS107</f>
        <v>0</v>
      </c>
      <c r="AU107">
        <f>A!AT107</f>
        <v>0</v>
      </c>
      <c r="AV107">
        <f>A!AU107</f>
        <v>0</v>
      </c>
      <c r="AW107" s="23" t="str">
        <f>IF(A!AV107=0,"",A!AV107)</f>
        <v/>
      </c>
      <c r="AX107">
        <f>A!AW107</f>
        <v>0</v>
      </c>
      <c r="AY107">
        <f>A!AX107</f>
        <v>0</v>
      </c>
      <c r="AZ107">
        <f>A!AY107</f>
        <v>0</v>
      </c>
      <c r="BA107">
        <f>A!AZ107</f>
        <v>0</v>
      </c>
      <c r="BB107">
        <f>A!BA107</f>
        <v>0</v>
      </c>
      <c r="BC107">
        <f>A!BB107</f>
        <v>0</v>
      </c>
      <c r="BD107">
        <f>A!BC107</f>
        <v>0</v>
      </c>
      <c r="BE107">
        <f>A!BD107</f>
        <v>0</v>
      </c>
      <c r="BF107">
        <f>A!BE107</f>
        <v>0</v>
      </c>
      <c r="BG107">
        <f>A!BF107</f>
        <v>0</v>
      </c>
      <c r="BH107">
        <f>A!BG107</f>
        <v>0</v>
      </c>
      <c r="BI107">
        <f>A!BH107</f>
        <v>0</v>
      </c>
      <c r="BJ107">
        <f>A!BI107</f>
        <v>0</v>
      </c>
      <c r="BK107">
        <f>A!BJ107</f>
        <v>0</v>
      </c>
      <c r="BL107">
        <f>A!BK107</f>
        <v>0</v>
      </c>
      <c r="BM107">
        <f>A!BL107</f>
        <v>0</v>
      </c>
      <c r="BN107">
        <f>A!BM107</f>
        <v>0</v>
      </c>
      <c r="BO107">
        <f>A!BN107</f>
        <v>0</v>
      </c>
      <c r="BP107">
        <f>A!BO107</f>
        <v>0</v>
      </c>
      <c r="BQ107">
        <f>A!BP107</f>
        <v>0</v>
      </c>
      <c r="BR107">
        <f>A!BQ107</f>
        <v>0</v>
      </c>
      <c r="BS107">
        <f>A!BR107</f>
        <v>0</v>
      </c>
      <c r="BT107">
        <f>A!BS107</f>
        <v>0</v>
      </c>
      <c r="BU107">
        <f>A!BT107</f>
        <v>0</v>
      </c>
      <c r="BV107">
        <f>A!BU107</f>
        <v>0</v>
      </c>
      <c r="BW107">
        <f>A!BV107</f>
        <v>0</v>
      </c>
      <c r="BX107" t="str">
        <f>A!BW107</f>
        <v>_6b450a12-9f17-41ae-b157-306196495a9f</v>
      </c>
      <c r="BY107" t="str">
        <f>A!BX107</f>
        <v>6b450a12-9f17-41ae-b157-306196495a9f</v>
      </c>
      <c r="BZ107" t="str">
        <f>A!BY107</f>
        <v>SIKB</v>
      </c>
      <c r="CA107" t="str">
        <f>A!BZ107</f>
        <v>MMA02 A02 (0-50) A04 (0-50)</v>
      </c>
      <c r="CB107">
        <f>A!CA107</f>
        <v>45883</v>
      </c>
      <c r="CC107" t="str">
        <f>A!CB107</f>
        <v>#_6ad1fe39-0ee6-4190-bb8a-80d8ca6a8c10</v>
      </c>
      <c r="CD107" t="str">
        <f>A!CC107</f>
        <v>#_a232b4e9-bbe3-4ade-b6d4-f8e85589e655</v>
      </c>
      <c r="CE107">
        <f>A!CD107</f>
        <v>0</v>
      </c>
      <c r="CF107" t="str">
        <f>A!CE107</f>
        <v>urn:immetingen:compartiment:id:1</v>
      </c>
      <c r="CG107" t="str">
        <f>A!CF107</f>
        <v>_TI-65798773</v>
      </c>
      <c r="CH107">
        <f>A!CG107</f>
        <v>45881</v>
      </c>
      <c r="CI107" t="str">
        <f>A!CH107</f>
        <v>urn:immetingen:monstertype:id:10</v>
      </c>
      <c r="CJ107" t="str">
        <f>A!CI107</f>
        <v>urn:imsikb0101:Applicaties:id:16</v>
      </c>
      <c r="CK107" t="str">
        <f>A!CJ107</f>
        <v>urn:imsikb0101:DatastroomType:id:1</v>
      </c>
      <c r="CL107">
        <f>A!CK107</f>
        <v>45891</v>
      </c>
      <c r="CM107" t="str">
        <f>A!CL107</f>
        <v>SGS, Rotterdam</v>
      </c>
      <c r="CN107" t="str">
        <f>A!CM107</f>
        <v>LABRESULTAAT SGS</v>
      </c>
      <c r="CO107">
        <f>A!CN107</f>
        <v>45891</v>
      </c>
      <c r="CP107">
        <f>A!CO107</f>
        <v>0</v>
      </c>
      <c r="CQ107">
        <f>A!CO417</f>
        <v>0</v>
      </c>
      <c r="CR107" t="e">
        <f>A!#REF!</f>
        <v>#REF!</v>
      </c>
      <c r="CS107" t="e">
        <f>A!#REF!</f>
        <v>#REF!</v>
      </c>
    </row>
    <row r="108" spans="1:97" x14ac:dyDescent="0.2">
      <c r="A108" t="str">
        <f>A!A108</f>
        <v>LABRESULTAAT</v>
      </c>
      <c r="B108">
        <f>A!B108</f>
        <v>6</v>
      </c>
      <c r="C108">
        <f>A!C108</f>
        <v>0</v>
      </c>
      <c r="D108">
        <f>A!D108</f>
        <v>0</v>
      </c>
      <c r="E108">
        <f>A!E108</f>
        <v>0</v>
      </c>
      <c r="F108">
        <f>A!F108</f>
        <v>0</v>
      </c>
      <c r="G108">
        <f>A!G108</f>
        <v>0</v>
      </c>
      <c r="H108">
        <f>A!H108</f>
        <v>0</v>
      </c>
      <c r="I108">
        <f>A!I108</f>
        <v>0</v>
      </c>
      <c r="J108">
        <f>A!J108</f>
        <v>0</v>
      </c>
      <c r="K108">
        <f>A!K108</f>
        <v>0</v>
      </c>
      <c r="L108">
        <f>A!L108</f>
        <v>0</v>
      </c>
      <c r="M108">
        <f>A!M108</f>
        <v>0</v>
      </c>
      <c r="N108">
        <f>A!N108</f>
        <v>0</v>
      </c>
      <c r="O108">
        <f>A!O108</f>
        <v>0</v>
      </c>
      <c r="P108" s="23" t="str">
        <f>IF(A!P108="","",INDEX(B!$A$1:$BT$2000,MATCH(A!P108,B!$AX$1:$AX$2000,0),D!$B$5))</f>
        <v/>
      </c>
      <c r="Q108">
        <f>A!Q108</f>
        <v>0</v>
      </c>
      <c r="R108">
        <f>A!R108</f>
        <v>0</v>
      </c>
      <c r="S108">
        <f>A!S108</f>
        <v>0</v>
      </c>
      <c r="T108">
        <f>A!T108</f>
        <v>0</v>
      </c>
      <c r="U108">
        <f>A!U108</f>
        <v>0</v>
      </c>
      <c r="V108" s="23">
        <f>IF(A!V108="&lt;",1,A!V108)</f>
        <v>0</v>
      </c>
      <c r="W108">
        <f>A!W108</f>
        <v>0</v>
      </c>
      <c r="X108">
        <f>A!X108</f>
        <v>0</v>
      </c>
      <c r="Y108">
        <f>A!Y108</f>
        <v>0</v>
      </c>
      <c r="Z108" s="23">
        <f t="shared" si="1"/>
        <v>0</v>
      </c>
      <c r="AA108">
        <f>A!Z108</f>
        <v>0</v>
      </c>
      <c r="AB108">
        <f>A!AA108</f>
        <v>0</v>
      </c>
      <c r="AC108">
        <f>A!AB108</f>
        <v>0</v>
      </c>
      <c r="AD108">
        <f>A!AC108</f>
        <v>0</v>
      </c>
      <c r="AE108">
        <f>A!AD108</f>
        <v>0</v>
      </c>
      <c r="AF108">
        <f>A!AE108</f>
        <v>0</v>
      </c>
      <c r="AG108">
        <f>A!AF108</f>
        <v>0</v>
      </c>
      <c r="AH108">
        <f>A!AG108</f>
        <v>0</v>
      </c>
      <c r="AI108">
        <f>A!AH108</f>
        <v>0</v>
      </c>
      <c r="AJ108">
        <f>A!AI108</f>
        <v>0</v>
      </c>
      <c r="AK108">
        <f>A!AJ108</f>
        <v>0</v>
      </c>
      <c r="AL108">
        <f>A!AK108</f>
        <v>0</v>
      </c>
      <c r="AM108">
        <f>A!AL108</f>
        <v>0</v>
      </c>
      <c r="AN108">
        <f>A!AM108</f>
        <v>0</v>
      </c>
      <c r="AO108">
        <f>A!AN108</f>
        <v>0</v>
      </c>
      <c r="AP108">
        <f>A!AO108</f>
        <v>0</v>
      </c>
      <c r="AQ108">
        <f>A!AP108</f>
        <v>0</v>
      </c>
      <c r="AR108">
        <f>A!AQ108</f>
        <v>0</v>
      </c>
      <c r="AS108">
        <f>A!AR108</f>
        <v>0</v>
      </c>
      <c r="AT108">
        <f>A!AS108</f>
        <v>0</v>
      </c>
      <c r="AU108">
        <f>A!AT108</f>
        <v>0</v>
      </c>
      <c r="AV108">
        <f>A!AU108</f>
        <v>0</v>
      </c>
      <c r="AW108" s="23" t="str">
        <f>IF(A!AV108=0,"",A!AV108)</f>
        <v/>
      </c>
      <c r="AX108">
        <f>A!AW108</f>
        <v>0</v>
      </c>
      <c r="AY108">
        <f>A!AX108</f>
        <v>0</v>
      </c>
      <c r="AZ108">
        <f>A!AY108</f>
        <v>0</v>
      </c>
      <c r="BA108">
        <f>A!AZ108</f>
        <v>0</v>
      </c>
      <c r="BB108">
        <f>A!BA108</f>
        <v>0</v>
      </c>
      <c r="BC108">
        <f>A!BB108</f>
        <v>0</v>
      </c>
      <c r="BD108">
        <f>A!BC108</f>
        <v>0</v>
      </c>
      <c r="BE108">
        <f>A!BD108</f>
        <v>0</v>
      </c>
      <c r="BF108">
        <f>A!BE108</f>
        <v>0</v>
      </c>
      <c r="BG108">
        <f>A!BF108</f>
        <v>0</v>
      </c>
      <c r="BH108">
        <f>A!BG108</f>
        <v>0</v>
      </c>
      <c r="BI108">
        <f>A!BH108</f>
        <v>0</v>
      </c>
      <c r="BJ108">
        <f>A!BI108</f>
        <v>0</v>
      </c>
      <c r="BK108">
        <f>A!BJ108</f>
        <v>0</v>
      </c>
      <c r="BL108">
        <f>A!BK108</f>
        <v>0</v>
      </c>
      <c r="BM108">
        <f>A!BL108</f>
        <v>0</v>
      </c>
      <c r="BN108">
        <f>A!BM108</f>
        <v>0</v>
      </c>
      <c r="BO108">
        <f>A!BN108</f>
        <v>0</v>
      </c>
      <c r="BP108">
        <f>A!BO108</f>
        <v>0</v>
      </c>
      <c r="BQ108">
        <f>A!BP108</f>
        <v>0</v>
      </c>
      <c r="BR108">
        <f>A!BQ108</f>
        <v>0</v>
      </c>
      <c r="BS108">
        <f>A!BR108</f>
        <v>0</v>
      </c>
      <c r="BT108">
        <f>A!BS108</f>
        <v>0</v>
      </c>
      <c r="BU108">
        <f>A!BT108</f>
        <v>0</v>
      </c>
      <c r="BV108">
        <f>A!BU108</f>
        <v>0</v>
      </c>
      <c r="BW108">
        <f>A!BV108</f>
        <v>0</v>
      </c>
      <c r="BX108" t="str">
        <f>A!BW108</f>
        <v>_6b450a12-9f17-41ae-b157-306196495a9f</v>
      </c>
      <c r="BY108" t="str">
        <f>A!BX108</f>
        <v>6b450a12-9f17-41ae-b157-306196495a9f</v>
      </c>
      <c r="BZ108" t="str">
        <f>A!BY108</f>
        <v>SIKB</v>
      </c>
      <c r="CA108" t="str">
        <f>A!BZ108</f>
        <v>MMA02 A02 (0-50) A04 (0-50)</v>
      </c>
      <c r="CB108">
        <f>A!CA108</f>
        <v>45883</v>
      </c>
      <c r="CC108" t="str">
        <f>A!CB108</f>
        <v>#_6ad1fe39-0ee6-4190-bb8a-80d8ca6a8c10</v>
      </c>
      <c r="CD108" t="str">
        <f>A!CC108</f>
        <v>#_1a717689-8184-41e4-9f24-44a5cd566669</v>
      </c>
      <c r="CE108">
        <f>A!CD108</f>
        <v>0</v>
      </c>
      <c r="CF108" t="str">
        <f>A!CE108</f>
        <v>urn:immetingen:compartiment:id:1</v>
      </c>
      <c r="CG108" t="str">
        <f>A!CF108</f>
        <v>_TI-65798773</v>
      </c>
      <c r="CH108">
        <f>A!CG108</f>
        <v>45881</v>
      </c>
      <c r="CI108" t="str">
        <f>A!CH108</f>
        <v>urn:immetingen:monstertype:id:10</v>
      </c>
      <c r="CJ108" t="str">
        <f>A!CI108</f>
        <v>urn:imsikb0101:Applicaties:id:16</v>
      </c>
      <c r="CK108" t="str">
        <f>A!CJ108</f>
        <v>urn:imsikb0101:DatastroomType:id:1</v>
      </c>
      <c r="CL108">
        <f>A!CK108</f>
        <v>45891</v>
      </c>
      <c r="CM108" t="str">
        <f>A!CL108</f>
        <v>SGS, Rotterdam</v>
      </c>
      <c r="CN108" t="str">
        <f>A!CM108</f>
        <v>LABRESULTAAT SGS</v>
      </c>
      <c r="CO108">
        <f>A!CN108</f>
        <v>45891</v>
      </c>
      <c r="CP108">
        <f>A!CO108</f>
        <v>0</v>
      </c>
      <c r="CQ108">
        <f>A!CO418</f>
        <v>0</v>
      </c>
      <c r="CR108" t="e">
        <f>A!#REF!</f>
        <v>#REF!</v>
      </c>
      <c r="CS108" t="e">
        <f>A!#REF!</f>
        <v>#REF!</v>
      </c>
    </row>
    <row r="109" spans="1:97" x14ac:dyDescent="0.2">
      <c r="A109" t="str">
        <f>A!A109</f>
        <v>LABRESULTAAT</v>
      </c>
      <c r="B109">
        <f>A!B109</f>
        <v>6</v>
      </c>
      <c r="C109">
        <f>A!C109</f>
        <v>0</v>
      </c>
      <c r="D109">
        <f>A!D109</f>
        <v>0</v>
      </c>
      <c r="E109">
        <f>A!E109</f>
        <v>0</v>
      </c>
      <c r="F109">
        <f>A!F109</f>
        <v>0</v>
      </c>
      <c r="G109">
        <f>A!G109</f>
        <v>0</v>
      </c>
      <c r="H109">
        <f>A!H109</f>
        <v>0</v>
      </c>
      <c r="I109">
        <f>A!I109</f>
        <v>0</v>
      </c>
      <c r="J109">
        <f>A!J109</f>
        <v>0</v>
      </c>
      <c r="K109">
        <f>A!K109</f>
        <v>0</v>
      </c>
      <c r="L109">
        <f>A!L109</f>
        <v>0</v>
      </c>
      <c r="M109">
        <f>A!M109</f>
        <v>0</v>
      </c>
      <c r="N109">
        <f>A!N109</f>
        <v>0</v>
      </c>
      <c r="O109">
        <f>A!O109</f>
        <v>0</v>
      </c>
      <c r="P109" s="23" t="str">
        <f>IF(A!P109="","",INDEX(B!$A$1:$BT$2000,MATCH(A!P109,B!$AX$1:$AX$2000,0),D!$B$5))</f>
        <v/>
      </c>
      <c r="Q109">
        <f>A!Q109</f>
        <v>0</v>
      </c>
      <c r="R109">
        <f>A!R109</f>
        <v>0</v>
      </c>
      <c r="S109">
        <f>A!S109</f>
        <v>0</v>
      </c>
      <c r="T109">
        <f>A!T109</f>
        <v>0</v>
      </c>
      <c r="U109">
        <f>A!U109</f>
        <v>0</v>
      </c>
      <c r="V109" s="23">
        <f>IF(A!V109="&lt;",1,A!V109)</f>
        <v>0</v>
      </c>
      <c r="W109">
        <f>A!W109</f>
        <v>0</v>
      </c>
      <c r="X109">
        <f>A!X109</f>
        <v>0</v>
      </c>
      <c r="Y109">
        <f>A!Y109</f>
        <v>0</v>
      </c>
      <c r="Z109" s="23">
        <f t="shared" si="1"/>
        <v>0</v>
      </c>
      <c r="AA109">
        <f>A!Z109</f>
        <v>0</v>
      </c>
      <c r="AB109">
        <f>A!AA109</f>
        <v>0</v>
      </c>
      <c r="AC109">
        <f>A!AB109</f>
        <v>0</v>
      </c>
      <c r="AD109">
        <f>A!AC109</f>
        <v>0</v>
      </c>
      <c r="AE109">
        <f>A!AD109</f>
        <v>0</v>
      </c>
      <c r="AF109">
        <f>A!AE109</f>
        <v>0</v>
      </c>
      <c r="AG109">
        <f>A!AF109</f>
        <v>0</v>
      </c>
      <c r="AH109">
        <f>A!AG109</f>
        <v>0</v>
      </c>
      <c r="AI109">
        <f>A!AH109</f>
        <v>0</v>
      </c>
      <c r="AJ109">
        <f>A!AI109</f>
        <v>0</v>
      </c>
      <c r="AK109">
        <f>A!AJ109</f>
        <v>0</v>
      </c>
      <c r="AL109">
        <f>A!AK109</f>
        <v>0</v>
      </c>
      <c r="AM109">
        <f>A!AL109</f>
        <v>0</v>
      </c>
      <c r="AN109">
        <f>A!AM109</f>
        <v>0</v>
      </c>
      <c r="AO109">
        <f>A!AN109</f>
        <v>0</v>
      </c>
      <c r="AP109">
        <f>A!AO109</f>
        <v>0</v>
      </c>
      <c r="AQ109">
        <f>A!AP109</f>
        <v>0</v>
      </c>
      <c r="AR109">
        <f>A!AQ109</f>
        <v>0</v>
      </c>
      <c r="AS109">
        <f>A!AR109</f>
        <v>0</v>
      </c>
      <c r="AT109">
        <f>A!AS109</f>
        <v>0</v>
      </c>
      <c r="AU109">
        <f>A!AT109</f>
        <v>0</v>
      </c>
      <c r="AV109">
        <f>A!AU109</f>
        <v>0</v>
      </c>
      <c r="AW109" s="23" t="str">
        <f>IF(A!AV109=0,"",A!AV109)</f>
        <v/>
      </c>
      <c r="AX109">
        <f>A!AW109</f>
        <v>0</v>
      </c>
      <c r="AY109">
        <f>A!AX109</f>
        <v>0</v>
      </c>
      <c r="AZ109">
        <f>A!AY109</f>
        <v>0</v>
      </c>
      <c r="BA109">
        <f>A!AZ109</f>
        <v>0</v>
      </c>
      <c r="BB109">
        <f>A!BA109</f>
        <v>0</v>
      </c>
      <c r="BC109">
        <f>A!BB109</f>
        <v>0</v>
      </c>
      <c r="BD109">
        <f>A!BC109</f>
        <v>0</v>
      </c>
      <c r="BE109">
        <f>A!BD109</f>
        <v>0</v>
      </c>
      <c r="BF109">
        <f>A!BE109</f>
        <v>0</v>
      </c>
      <c r="BG109">
        <f>A!BF109</f>
        <v>0</v>
      </c>
      <c r="BH109">
        <f>A!BG109</f>
        <v>0</v>
      </c>
      <c r="BI109">
        <f>A!BH109</f>
        <v>0</v>
      </c>
      <c r="BJ109">
        <f>A!BI109</f>
        <v>0</v>
      </c>
      <c r="BK109">
        <f>A!BJ109</f>
        <v>0</v>
      </c>
      <c r="BL109">
        <f>A!BK109</f>
        <v>0</v>
      </c>
      <c r="BM109">
        <f>A!BL109</f>
        <v>0</v>
      </c>
      <c r="BN109">
        <f>A!BM109</f>
        <v>0</v>
      </c>
      <c r="BO109">
        <f>A!BN109</f>
        <v>0</v>
      </c>
      <c r="BP109">
        <f>A!BO109</f>
        <v>0</v>
      </c>
      <c r="BQ109">
        <f>A!BP109</f>
        <v>0</v>
      </c>
      <c r="BR109">
        <f>A!BQ109</f>
        <v>0</v>
      </c>
      <c r="BS109">
        <f>A!BR109</f>
        <v>0</v>
      </c>
      <c r="BT109">
        <f>A!BS109</f>
        <v>0</v>
      </c>
      <c r="BU109">
        <f>A!BT109</f>
        <v>0</v>
      </c>
      <c r="BV109">
        <f>A!BU109</f>
        <v>0</v>
      </c>
      <c r="BW109">
        <f>A!BV109</f>
        <v>0</v>
      </c>
      <c r="BX109" t="str">
        <f>A!BW109</f>
        <v>_6b450a12-9f17-41ae-b157-306196495a9f</v>
      </c>
      <c r="BY109" t="str">
        <f>A!BX109</f>
        <v>6b450a12-9f17-41ae-b157-306196495a9f</v>
      </c>
      <c r="BZ109" t="str">
        <f>A!BY109</f>
        <v>SIKB</v>
      </c>
      <c r="CA109" t="str">
        <f>A!BZ109</f>
        <v>MMA02 A02 (0-50) A04 (0-50)</v>
      </c>
      <c r="CB109">
        <f>A!CA109</f>
        <v>45883</v>
      </c>
      <c r="CC109" t="str">
        <f>A!CB109</f>
        <v>#_6ad1fe39-0ee6-4190-bb8a-80d8ca6a8c10</v>
      </c>
      <c r="CD109" t="str">
        <f>A!CC109</f>
        <v>#_df5305d8-b690-4162-80e5-231f043f9f64</v>
      </c>
      <c r="CE109">
        <f>A!CD109</f>
        <v>0</v>
      </c>
      <c r="CF109" t="str">
        <f>A!CE109</f>
        <v>urn:immetingen:compartiment:id:1</v>
      </c>
      <c r="CG109" t="str">
        <f>A!CF109</f>
        <v>_TI-65798773</v>
      </c>
      <c r="CH109">
        <f>A!CG109</f>
        <v>45881</v>
      </c>
      <c r="CI109" t="str">
        <f>A!CH109</f>
        <v>urn:immetingen:monstertype:id:10</v>
      </c>
      <c r="CJ109" t="str">
        <f>A!CI109</f>
        <v>urn:imsikb0101:Applicaties:id:16</v>
      </c>
      <c r="CK109" t="str">
        <f>A!CJ109</f>
        <v>urn:imsikb0101:DatastroomType:id:1</v>
      </c>
      <c r="CL109">
        <f>A!CK109</f>
        <v>45891</v>
      </c>
      <c r="CM109" t="str">
        <f>A!CL109</f>
        <v>SGS, Rotterdam</v>
      </c>
      <c r="CN109" t="str">
        <f>A!CM109</f>
        <v>LABRESULTAAT SGS</v>
      </c>
      <c r="CO109">
        <f>A!CN109</f>
        <v>45891</v>
      </c>
      <c r="CP109">
        <f>A!CO109</f>
        <v>0</v>
      </c>
      <c r="CQ109">
        <f>A!CO419</f>
        <v>0</v>
      </c>
      <c r="CR109" t="e">
        <f>A!#REF!</f>
        <v>#REF!</v>
      </c>
      <c r="CS109" t="e">
        <f>A!#REF!</f>
        <v>#REF!</v>
      </c>
    </row>
    <row r="110" spans="1:97" x14ac:dyDescent="0.2">
      <c r="A110" t="str">
        <f>A!A110</f>
        <v>LABRESULTAAT</v>
      </c>
      <c r="B110">
        <f>A!B110</f>
        <v>6</v>
      </c>
      <c r="C110">
        <f>A!C110</f>
        <v>0</v>
      </c>
      <c r="D110">
        <f>A!D110</f>
        <v>0</v>
      </c>
      <c r="E110">
        <f>A!E110</f>
        <v>0</v>
      </c>
      <c r="F110">
        <f>A!F110</f>
        <v>0</v>
      </c>
      <c r="G110">
        <f>A!G110</f>
        <v>0</v>
      </c>
      <c r="H110">
        <f>A!H110</f>
        <v>0</v>
      </c>
      <c r="I110">
        <f>A!I110</f>
        <v>0</v>
      </c>
      <c r="J110">
        <f>A!J110</f>
        <v>0</v>
      </c>
      <c r="K110">
        <f>A!K110</f>
        <v>0</v>
      </c>
      <c r="L110">
        <f>A!L110</f>
        <v>0</v>
      </c>
      <c r="M110">
        <f>A!M110</f>
        <v>0</v>
      </c>
      <c r="N110">
        <f>A!N110</f>
        <v>0</v>
      </c>
      <c r="O110">
        <f>A!O110</f>
        <v>0</v>
      </c>
      <c r="P110" s="23" t="str">
        <f>IF(A!P110="","",INDEX(B!$A$1:$BT$2000,MATCH(A!P110,B!$AX$1:$AX$2000,0),D!$B$5))</f>
        <v/>
      </c>
      <c r="Q110">
        <f>A!Q110</f>
        <v>0</v>
      </c>
      <c r="R110">
        <f>A!R110</f>
        <v>0</v>
      </c>
      <c r="S110">
        <f>A!S110</f>
        <v>0</v>
      </c>
      <c r="T110">
        <f>A!T110</f>
        <v>0</v>
      </c>
      <c r="U110">
        <f>A!U110</f>
        <v>0</v>
      </c>
      <c r="V110" s="23">
        <f>IF(A!V110="&lt;",1,A!V110)</f>
        <v>0</v>
      </c>
      <c r="W110">
        <f>A!W110</f>
        <v>0</v>
      </c>
      <c r="X110">
        <f>A!X110</f>
        <v>0</v>
      </c>
      <c r="Y110">
        <f>A!Y110</f>
        <v>0</v>
      </c>
      <c r="Z110" s="23">
        <f t="shared" si="1"/>
        <v>0</v>
      </c>
      <c r="AA110">
        <f>A!Z110</f>
        <v>0</v>
      </c>
      <c r="AB110">
        <f>A!AA110</f>
        <v>0</v>
      </c>
      <c r="AC110">
        <f>A!AB110</f>
        <v>0</v>
      </c>
      <c r="AD110">
        <f>A!AC110</f>
        <v>0</v>
      </c>
      <c r="AE110">
        <f>A!AD110</f>
        <v>0</v>
      </c>
      <c r="AF110">
        <f>A!AE110</f>
        <v>0</v>
      </c>
      <c r="AG110">
        <f>A!AF110</f>
        <v>0</v>
      </c>
      <c r="AH110">
        <f>A!AG110</f>
        <v>0</v>
      </c>
      <c r="AI110">
        <f>A!AH110</f>
        <v>0</v>
      </c>
      <c r="AJ110">
        <f>A!AI110</f>
        <v>0</v>
      </c>
      <c r="AK110">
        <f>A!AJ110</f>
        <v>0</v>
      </c>
      <c r="AL110">
        <f>A!AK110</f>
        <v>0</v>
      </c>
      <c r="AM110">
        <f>A!AL110</f>
        <v>0</v>
      </c>
      <c r="AN110">
        <f>A!AM110</f>
        <v>0</v>
      </c>
      <c r="AO110">
        <f>A!AN110</f>
        <v>0</v>
      </c>
      <c r="AP110">
        <f>A!AO110</f>
        <v>0</v>
      </c>
      <c r="AQ110">
        <f>A!AP110</f>
        <v>0</v>
      </c>
      <c r="AR110">
        <f>A!AQ110</f>
        <v>0</v>
      </c>
      <c r="AS110">
        <f>A!AR110</f>
        <v>0</v>
      </c>
      <c r="AT110">
        <f>A!AS110</f>
        <v>0</v>
      </c>
      <c r="AU110">
        <f>A!AT110</f>
        <v>0</v>
      </c>
      <c r="AV110">
        <f>A!AU110</f>
        <v>0</v>
      </c>
      <c r="AW110" s="23" t="str">
        <f>IF(A!AV110=0,"",A!AV110)</f>
        <v/>
      </c>
      <c r="AX110">
        <f>A!AW110</f>
        <v>0</v>
      </c>
      <c r="AY110">
        <f>A!AX110</f>
        <v>0</v>
      </c>
      <c r="AZ110">
        <f>A!AY110</f>
        <v>0</v>
      </c>
      <c r="BA110">
        <f>A!AZ110</f>
        <v>0</v>
      </c>
      <c r="BB110">
        <f>A!BA110</f>
        <v>0</v>
      </c>
      <c r="BC110">
        <f>A!BB110</f>
        <v>0</v>
      </c>
      <c r="BD110">
        <f>A!BC110</f>
        <v>0</v>
      </c>
      <c r="BE110">
        <f>A!BD110</f>
        <v>0</v>
      </c>
      <c r="BF110">
        <f>A!BE110</f>
        <v>0</v>
      </c>
      <c r="BG110">
        <f>A!BF110</f>
        <v>0</v>
      </c>
      <c r="BH110">
        <f>A!BG110</f>
        <v>0</v>
      </c>
      <c r="BI110">
        <f>A!BH110</f>
        <v>0</v>
      </c>
      <c r="BJ110">
        <f>A!BI110</f>
        <v>0</v>
      </c>
      <c r="BK110">
        <f>A!BJ110</f>
        <v>0</v>
      </c>
      <c r="BL110">
        <f>A!BK110</f>
        <v>0</v>
      </c>
      <c r="BM110">
        <f>A!BL110</f>
        <v>0</v>
      </c>
      <c r="BN110">
        <f>A!BM110</f>
        <v>0</v>
      </c>
      <c r="BO110">
        <f>A!BN110</f>
        <v>0</v>
      </c>
      <c r="BP110">
        <f>A!BO110</f>
        <v>0</v>
      </c>
      <c r="BQ110">
        <f>A!BP110</f>
        <v>0</v>
      </c>
      <c r="BR110">
        <f>A!BQ110</f>
        <v>0</v>
      </c>
      <c r="BS110">
        <f>A!BR110</f>
        <v>0</v>
      </c>
      <c r="BT110">
        <f>A!BS110</f>
        <v>0</v>
      </c>
      <c r="BU110">
        <f>A!BT110</f>
        <v>0</v>
      </c>
      <c r="BV110">
        <f>A!BU110</f>
        <v>0</v>
      </c>
      <c r="BW110">
        <f>A!BV110</f>
        <v>0</v>
      </c>
      <c r="BX110" t="str">
        <f>A!BW110</f>
        <v>_6b450a12-9f17-41ae-b157-306196495a9f</v>
      </c>
      <c r="BY110" t="str">
        <f>A!BX110</f>
        <v>6b450a12-9f17-41ae-b157-306196495a9f</v>
      </c>
      <c r="BZ110" t="str">
        <f>A!BY110</f>
        <v>SIKB</v>
      </c>
      <c r="CA110" t="str">
        <f>A!BZ110</f>
        <v>MMA02 A02 (0-50) A04 (0-50)</v>
      </c>
      <c r="CB110">
        <f>A!CA110</f>
        <v>45883</v>
      </c>
      <c r="CC110" t="str">
        <f>A!CB110</f>
        <v>#_6ad1fe39-0ee6-4190-bb8a-80d8ca6a8c10</v>
      </c>
      <c r="CD110" t="str">
        <f>A!CC110</f>
        <v>#_ab72650f-3a73-44b4-a029-da0bb1935398</v>
      </c>
      <c r="CE110">
        <f>A!CD110</f>
        <v>0</v>
      </c>
      <c r="CF110" t="str">
        <f>A!CE110</f>
        <v>urn:immetingen:compartiment:id:1</v>
      </c>
      <c r="CG110" t="str">
        <f>A!CF110</f>
        <v>_TI-65798773</v>
      </c>
      <c r="CH110">
        <f>A!CG110</f>
        <v>45881</v>
      </c>
      <c r="CI110" t="str">
        <f>A!CH110</f>
        <v>urn:immetingen:monstertype:id:10</v>
      </c>
      <c r="CJ110" t="str">
        <f>A!CI110</f>
        <v>urn:imsikb0101:Applicaties:id:16</v>
      </c>
      <c r="CK110" t="str">
        <f>A!CJ110</f>
        <v>urn:imsikb0101:DatastroomType:id:1</v>
      </c>
      <c r="CL110">
        <f>A!CK110</f>
        <v>45891</v>
      </c>
      <c r="CM110" t="str">
        <f>A!CL110</f>
        <v>SGS, Rotterdam</v>
      </c>
      <c r="CN110" t="str">
        <f>A!CM110</f>
        <v>LABRESULTAAT SGS</v>
      </c>
      <c r="CO110">
        <f>A!CN110</f>
        <v>45891</v>
      </c>
      <c r="CP110">
        <f>A!CO110</f>
        <v>0</v>
      </c>
      <c r="CQ110">
        <f>A!CO420</f>
        <v>0</v>
      </c>
      <c r="CR110" t="e">
        <f>A!#REF!</f>
        <v>#REF!</v>
      </c>
      <c r="CS110" t="e">
        <f>A!#REF!</f>
        <v>#REF!</v>
      </c>
    </row>
    <row r="111" spans="1:97" x14ac:dyDescent="0.2">
      <c r="A111" t="str">
        <f>A!A111</f>
        <v>LABRESULTAAT</v>
      </c>
      <c r="B111">
        <f>A!B111</f>
        <v>6</v>
      </c>
      <c r="C111">
        <f>A!C111</f>
        <v>0</v>
      </c>
      <c r="D111">
        <f>A!D111</f>
        <v>0</v>
      </c>
      <c r="E111">
        <f>A!E111</f>
        <v>0</v>
      </c>
      <c r="F111">
        <f>A!F111</f>
        <v>0</v>
      </c>
      <c r="G111">
        <f>A!G111</f>
        <v>0</v>
      </c>
      <c r="H111">
        <f>A!H111</f>
        <v>0</v>
      </c>
      <c r="I111">
        <f>A!I111</f>
        <v>0</v>
      </c>
      <c r="J111">
        <f>A!J111</f>
        <v>0</v>
      </c>
      <c r="K111">
        <f>A!K111</f>
        <v>0</v>
      </c>
      <c r="L111">
        <f>A!L111</f>
        <v>0</v>
      </c>
      <c r="M111">
        <f>A!M111</f>
        <v>0</v>
      </c>
      <c r="N111">
        <f>A!N111</f>
        <v>0</v>
      </c>
      <c r="O111">
        <f>A!O111</f>
        <v>0</v>
      </c>
      <c r="P111" s="23" t="str">
        <f>IF(A!P111="","",INDEX(B!$A$1:$BT$2000,MATCH(A!P111,B!$AX$1:$AX$2000,0),D!$B$5))</f>
        <v/>
      </c>
      <c r="Q111">
        <f>A!Q111</f>
        <v>0</v>
      </c>
      <c r="R111">
        <f>A!R111</f>
        <v>0</v>
      </c>
      <c r="S111">
        <f>A!S111</f>
        <v>0</v>
      </c>
      <c r="T111">
        <f>A!T111</f>
        <v>0</v>
      </c>
      <c r="U111">
        <f>A!U111</f>
        <v>0</v>
      </c>
      <c r="V111" s="23">
        <f>IF(A!V111="&lt;",1,A!V111)</f>
        <v>0</v>
      </c>
      <c r="W111">
        <f>A!W111</f>
        <v>0</v>
      </c>
      <c r="X111">
        <f>A!X111</f>
        <v>0</v>
      </c>
      <c r="Y111">
        <f>A!Y111</f>
        <v>0</v>
      </c>
      <c r="Z111" s="23">
        <f t="shared" si="1"/>
        <v>0</v>
      </c>
      <c r="AA111">
        <f>A!Z111</f>
        <v>0</v>
      </c>
      <c r="AB111">
        <f>A!AA111</f>
        <v>0</v>
      </c>
      <c r="AC111">
        <f>A!AB111</f>
        <v>0</v>
      </c>
      <c r="AD111">
        <f>A!AC111</f>
        <v>0</v>
      </c>
      <c r="AE111">
        <f>A!AD111</f>
        <v>0</v>
      </c>
      <c r="AF111">
        <f>A!AE111</f>
        <v>0</v>
      </c>
      <c r="AG111">
        <f>A!AF111</f>
        <v>0</v>
      </c>
      <c r="AH111">
        <f>A!AG111</f>
        <v>0</v>
      </c>
      <c r="AI111">
        <f>A!AH111</f>
        <v>0</v>
      </c>
      <c r="AJ111">
        <f>A!AI111</f>
        <v>0</v>
      </c>
      <c r="AK111">
        <f>A!AJ111</f>
        <v>0</v>
      </c>
      <c r="AL111">
        <f>A!AK111</f>
        <v>0</v>
      </c>
      <c r="AM111">
        <f>A!AL111</f>
        <v>0</v>
      </c>
      <c r="AN111">
        <f>A!AM111</f>
        <v>0</v>
      </c>
      <c r="AO111">
        <f>A!AN111</f>
        <v>0</v>
      </c>
      <c r="AP111">
        <f>A!AO111</f>
        <v>0</v>
      </c>
      <c r="AQ111">
        <f>A!AP111</f>
        <v>0</v>
      </c>
      <c r="AR111">
        <f>A!AQ111</f>
        <v>0</v>
      </c>
      <c r="AS111">
        <f>A!AR111</f>
        <v>0</v>
      </c>
      <c r="AT111">
        <f>A!AS111</f>
        <v>0</v>
      </c>
      <c r="AU111">
        <f>A!AT111</f>
        <v>0</v>
      </c>
      <c r="AV111">
        <f>A!AU111</f>
        <v>0</v>
      </c>
      <c r="AW111" s="23" t="str">
        <f>IF(A!AV111=0,"",A!AV111)</f>
        <v/>
      </c>
      <c r="AX111">
        <f>A!AW111</f>
        <v>0</v>
      </c>
      <c r="AY111">
        <f>A!AX111</f>
        <v>0</v>
      </c>
      <c r="AZ111">
        <f>A!AY111</f>
        <v>0</v>
      </c>
      <c r="BA111">
        <f>A!AZ111</f>
        <v>0</v>
      </c>
      <c r="BB111">
        <f>A!BA111</f>
        <v>0</v>
      </c>
      <c r="BC111">
        <f>A!BB111</f>
        <v>0</v>
      </c>
      <c r="BD111">
        <f>A!BC111</f>
        <v>0</v>
      </c>
      <c r="BE111">
        <f>A!BD111</f>
        <v>0</v>
      </c>
      <c r="BF111">
        <f>A!BE111</f>
        <v>0</v>
      </c>
      <c r="BG111">
        <f>A!BF111</f>
        <v>0</v>
      </c>
      <c r="BH111">
        <f>A!BG111</f>
        <v>0</v>
      </c>
      <c r="BI111">
        <f>A!BH111</f>
        <v>0</v>
      </c>
      <c r="BJ111">
        <f>A!BI111</f>
        <v>0</v>
      </c>
      <c r="BK111">
        <f>A!BJ111</f>
        <v>0</v>
      </c>
      <c r="BL111">
        <f>A!BK111</f>
        <v>0</v>
      </c>
      <c r="BM111">
        <f>A!BL111</f>
        <v>0</v>
      </c>
      <c r="BN111">
        <f>A!BM111</f>
        <v>0</v>
      </c>
      <c r="BO111">
        <f>A!BN111</f>
        <v>0</v>
      </c>
      <c r="BP111">
        <f>A!BO111</f>
        <v>0</v>
      </c>
      <c r="BQ111">
        <f>A!BP111</f>
        <v>0</v>
      </c>
      <c r="BR111">
        <f>A!BQ111</f>
        <v>0</v>
      </c>
      <c r="BS111">
        <f>A!BR111</f>
        <v>0</v>
      </c>
      <c r="BT111">
        <f>A!BS111</f>
        <v>0</v>
      </c>
      <c r="BU111">
        <f>A!BT111</f>
        <v>0</v>
      </c>
      <c r="BV111">
        <f>A!BU111</f>
        <v>0</v>
      </c>
      <c r="BW111">
        <f>A!BV111</f>
        <v>0</v>
      </c>
      <c r="BX111" t="str">
        <f>A!BW111</f>
        <v>_6b450a12-9f17-41ae-b157-306196495a9f</v>
      </c>
      <c r="BY111" t="str">
        <f>A!BX111</f>
        <v>6b450a12-9f17-41ae-b157-306196495a9f</v>
      </c>
      <c r="BZ111" t="str">
        <f>A!BY111</f>
        <v>SIKB</v>
      </c>
      <c r="CA111" t="str">
        <f>A!BZ111</f>
        <v>MMA02 A02 (0-50) A04 (0-50)</v>
      </c>
      <c r="CB111">
        <f>A!CA111</f>
        <v>45883</v>
      </c>
      <c r="CC111" t="str">
        <f>A!CB111</f>
        <v>#_6ad1fe39-0ee6-4190-bb8a-80d8ca6a8c10</v>
      </c>
      <c r="CD111" t="str">
        <f>A!CC111</f>
        <v>#_70160920-9dbc-48a5-a308-71e2e4674b1e</v>
      </c>
      <c r="CE111">
        <f>A!CD111</f>
        <v>0</v>
      </c>
      <c r="CF111" t="str">
        <f>A!CE111</f>
        <v>urn:immetingen:compartiment:id:1</v>
      </c>
      <c r="CG111" t="str">
        <f>A!CF111</f>
        <v>_TI-65798773</v>
      </c>
      <c r="CH111">
        <f>A!CG111</f>
        <v>45881</v>
      </c>
      <c r="CI111" t="str">
        <f>A!CH111</f>
        <v>urn:immetingen:monstertype:id:10</v>
      </c>
      <c r="CJ111" t="str">
        <f>A!CI111</f>
        <v>urn:imsikb0101:Applicaties:id:16</v>
      </c>
      <c r="CK111" t="str">
        <f>A!CJ111</f>
        <v>urn:imsikb0101:DatastroomType:id:1</v>
      </c>
      <c r="CL111">
        <f>A!CK111</f>
        <v>45891</v>
      </c>
      <c r="CM111" t="str">
        <f>A!CL111</f>
        <v>SGS, Rotterdam</v>
      </c>
      <c r="CN111" t="str">
        <f>A!CM111</f>
        <v>LABRESULTAAT SGS</v>
      </c>
      <c r="CO111">
        <f>A!CN111</f>
        <v>45891</v>
      </c>
      <c r="CP111">
        <f>A!CO111</f>
        <v>0</v>
      </c>
      <c r="CQ111">
        <f>A!CO421</f>
        <v>0</v>
      </c>
      <c r="CR111" t="e">
        <f>A!#REF!</f>
        <v>#REF!</v>
      </c>
      <c r="CS111" t="e">
        <f>A!#REF!</f>
        <v>#REF!</v>
      </c>
    </row>
    <row r="112" spans="1:97" x14ac:dyDescent="0.2">
      <c r="A112" t="str">
        <f>A!A112</f>
        <v>LABRESULTAAT</v>
      </c>
      <c r="B112">
        <f>A!B112</f>
        <v>6</v>
      </c>
      <c r="C112">
        <f>A!C112</f>
        <v>0</v>
      </c>
      <c r="D112">
        <f>A!D112</f>
        <v>0</v>
      </c>
      <c r="E112">
        <f>A!E112</f>
        <v>0</v>
      </c>
      <c r="F112">
        <f>A!F112</f>
        <v>0</v>
      </c>
      <c r="G112">
        <f>A!G112</f>
        <v>0</v>
      </c>
      <c r="H112">
        <f>A!H112</f>
        <v>0</v>
      </c>
      <c r="I112">
        <f>A!I112</f>
        <v>0</v>
      </c>
      <c r="J112">
        <f>A!J112</f>
        <v>0</v>
      </c>
      <c r="K112">
        <f>A!K112</f>
        <v>0</v>
      </c>
      <c r="L112">
        <f>A!L112</f>
        <v>0</v>
      </c>
      <c r="M112">
        <f>A!M112</f>
        <v>0</v>
      </c>
      <c r="N112">
        <f>A!N112</f>
        <v>0</v>
      </c>
      <c r="O112">
        <f>A!O112</f>
        <v>0</v>
      </c>
      <c r="P112" s="23" t="str">
        <f>IF(A!P112="","",INDEX(B!$A$1:$BT$2000,MATCH(A!P112,B!$AX$1:$AX$2000,0),D!$B$5))</f>
        <v/>
      </c>
      <c r="Q112">
        <f>A!Q112</f>
        <v>0</v>
      </c>
      <c r="R112">
        <f>A!R112</f>
        <v>0</v>
      </c>
      <c r="S112">
        <f>A!S112</f>
        <v>0</v>
      </c>
      <c r="T112">
        <f>A!T112</f>
        <v>0</v>
      </c>
      <c r="U112">
        <f>A!U112</f>
        <v>0</v>
      </c>
      <c r="V112" s="23">
        <f>IF(A!V112="&lt;",1,A!V112)</f>
        <v>0</v>
      </c>
      <c r="W112">
        <f>A!W112</f>
        <v>0</v>
      </c>
      <c r="X112">
        <f>A!X112</f>
        <v>0</v>
      </c>
      <c r="Y112">
        <f>A!Y112</f>
        <v>0</v>
      </c>
      <c r="Z112" s="23">
        <f t="shared" si="1"/>
        <v>0</v>
      </c>
      <c r="AA112">
        <f>A!Z112</f>
        <v>0</v>
      </c>
      <c r="AB112">
        <f>A!AA112</f>
        <v>0</v>
      </c>
      <c r="AC112">
        <f>A!AB112</f>
        <v>0</v>
      </c>
      <c r="AD112">
        <f>A!AC112</f>
        <v>0</v>
      </c>
      <c r="AE112">
        <f>A!AD112</f>
        <v>0</v>
      </c>
      <c r="AF112">
        <f>A!AE112</f>
        <v>0</v>
      </c>
      <c r="AG112">
        <f>A!AF112</f>
        <v>0</v>
      </c>
      <c r="AH112">
        <f>A!AG112</f>
        <v>0</v>
      </c>
      <c r="AI112">
        <f>A!AH112</f>
        <v>0</v>
      </c>
      <c r="AJ112">
        <f>A!AI112</f>
        <v>0</v>
      </c>
      <c r="AK112">
        <f>A!AJ112</f>
        <v>0</v>
      </c>
      <c r="AL112">
        <f>A!AK112</f>
        <v>0</v>
      </c>
      <c r="AM112">
        <f>A!AL112</f>
        <v>0</v>
      </c>
      <c r="AN112">
        <f>A!AM112</f>
        <v>0</v>
      </c>
      <c r="AO112">
        <f>A!AN112</f>
        <v>0</v>
      </c>
      <c r="AP112">
        <f>A!AO112</f>
        <v>0</v>
      </c>
      <c r="AQ112">
        <f>A!AP112</f>
        <v>0</v>
      </c>
      <c r="AR112">
        <f>A!AQ112</f>
        <v>0</v>
      </c>
      <c r="AS112">
        <f>A!AR112</f>
        <v>0</v>
      </c>
      <c r="AT112">
        <f>A!AS112</f>
        <v>0</v>
      </c>
      <c r="AU112">
        <f>A!AT112</f>
        <v>0</v>
      </c>
      <c r="AV112">
        <f>A!AU112</f>
        <v>0</v>
      </c>
      <c r="AW112" s="23" t="str">
        <f>IF(A!AV112=0,"",A!AV112)</f>
        <v/>
      </c>
      <c r="AX112">
        <f>A!AW112</f>
        <v>0</v>
      </c>
      <c r="AY112">
        <f>A!AX112</f>
        <v>0</v>
      </c>
      <c r="AZ112">
        <f>A!AY112</f>
        <v>0</v>
      </c>
      <c r="BA112">
        <f>A!AZ112</f>
        <v>0</v>
      </c>
      <c r="BB112">
        <f>A!BA112</f>
        <v>0</v>
      </c>
      <c r="BC112">
        <f>A!BB112</f>
        <v>0</v>
      </c>
      <c r="BD112">
        <f>A!BC112</f>
        <v>0</v>
      </c>
      <c r="BE112">
        <f>A!BD112</f>
        <v>0</v>
      </c>
      <c r="BF112">
        <f>A!BE112</f>
        <v>0</v>
      </c>
      <c r="BG112">
        <f>A!BF112</f>
        <v>0</v>
      </c>
      <c r="BH112">
        <f>A!BG112</f>
        <v>0</v>
      </c>
      <c r="BI112">
        <f>A!BH112</f>
        <v>0</v>
      </c>
      <c r="BJ112">
        <f>A!BI112</f>
        <v>0</v>
      </c>
      <c r="BK112">
        <f>A!BJ112</f>
        <v>0</v>
      </c>
      <c r="BL112">
        <f>A!BK112</f>
        <v>0</v>
      </c>
      <c r="BM112">
        <f>A!BL112</f>
        <v>0</v>
      </c>
      <c r="BN112">
        <f>A!BM112</f>
        <v>0</v>
      </c>
      <c r="BO112">
        <f>A!BN112</f>
        <v>0</v>
      </c>
      <c r="BP112">
        <f>A!BO112</f>
        <v>0</v>
      </c>
      <c r="BQ112">
        <f>A!BP112</f>
        <v>0</v>
      </c>
      <c r="BR112">
        <f>A!BQ112</f>
        <v>0</v>
      </c>
      <c r="BS112">
        <f>A!BR112</f>
        <v>0</v>
      </c>
      <c r="BT112">
        <f>A!BS112</f>
        <v>0</v>
      </c>
      <c r="BU112">
        <f>A!BT112</f>
        <v>0</v>
      </c>
      <c r="BV112">
        <f>A!BU112</f>
        <v>0</v>
      </c>
      <c r="BW112">
        <f>A!BV112</f>
        <v>0</v>
      </c>
      <c r="BX112" t="str">
        <f>A!BW112</f>
        <v>_6b450a12-9f17-41ae-b157-306196495a9f</v>
      </c>
      <c r="BY112" t="str">
        <f>A!BX112</f>
        <v>6b450a12-9f17-41ae-b157-306196495a9f</v>
      </c>
      <c r="BZ112" t="str">
        <f>A!BY112</f>
        <v>SIKB</v>
      </c>
      <c r="CA112" t="str">
        <f>A!BZ112</f>
        <v>MMA02 A02 (0-50) A04 (0-50)</v>
      </c>
      <c r="CB112">
        <f>A!CA112</f>
        <v>45883</v>
      </c>
      <c r="CC112" t="str">
        <f>A!CB112</f>
        <v>#_6ad1fe39-0ee6-4190-bb8a-80d8ca6a8c10</v>
      </c>
      <c r="CD112" t="str">
        <f>A!CC112</f>
        <v>#_4fc53939-ca7f-4fda-a5f4-793bc549326a</v>
      </c>
      <c r="CE112">
        <f>A!CD112</f>
        <v>0</v>
      </c>
      <c r="CF112" t="str">
        <f>A!CE112</f>
        <v>urn:immetingen:compartiment:id:1</v>
      </c>
      <c r="CG112" t="str">
        <f>A!CF112</f>
        <v>_TI-65798773</v>
      </c>
      <c r="CH112">
        <f>A!CG112</f>
        <v>45881</v>
      </c>
      <c r="CI112" t="str">
        <f>A!CH112</f>
        <v>urn:immetingen:monstertype:id:10</v>
      </c>
      <c r="CJ112" t="str">
        <f>A!CI112</f>
        <v>urn:imsikb0101:Applicaties:id:16</v>
      </c>
      <c r="CK112" t="str">
        <f>A!CJ112</f>
        <v>urn:imsikb0101:DatastroomType:id:1</v>
      </c>
      <c r="CL112">
        <f>A!CK112</f>
        <v>45891</v>
      </c>
      <c r="CM112" t="str">
        <f>A!CL112</f>
        <v>SGS, Rotterdam</v>
      </c>
      <c r="CN112" t="str">
        <f>A!CM112</f>
        <v>LABRESULTAAT SGS</v>
      </c>
      <c r="CO112">
        <f>A!CN112</f>
        <v>45891</v>
      </c>
      <c r="CP112">
        <f>A!CO112</f>
        <v>0</v>
      </c>
      <c r="CQ112">
        <f>A!CO422</f>
        <v>0</v>
      </c>
      <c r="CR112" t="e">
        <f>A!#REF!</f>
        <v>#REF!</v>
      </c>
      <c r="CS112" t="e">
        <f>A!#REF!</f>
        <v>#REF!</v>
      </c>
    </row>
    <row r="113" spans="1:97" x14ac:dyDescent="0.2">
      <c r="A113" t="str">
        <f>A!A113</f>
        <v>LABRESULTAAT</v>
      </c>
      <c r="B113">
        <f>A!B113</f>
        <v>6</v>
      </c>
      <c r="C113">
        <f>A!C113</f>
        <v>0</v>
      </c>
      <c r="D113">
        <f>A!D113</f>
        <v>0</v>
      </c>
      <c r="E113">
        <f>A!E113</f>
        <v>0</v>
      </c>
      <c r="F113">
        <f>A!F113</f>
        <v>0</v>
      </c>
      <c r="G113">
        <f>A!G113</f>
        <v>0</v>
      </c>
      <c r="H113">
        <f>A!H113</f>
        <v>0</v>
      </c>
      <c r="I113">
        <f>A!I113</f>
        <v>0</v>
      </c>
      <c r="J113">
        <f>A!J113</f>
        <v>0</v>
      </c>
      <c r="K113">
        <f>A!K113</f>
        <v>0</v>
      </c>
      <c r="L113">
        <f>A!L113</f>
        <v>0</v>
      </c>
      <c r="M113">
        <f>A!M113</f>
        <v>0</v>
      </c>
      <c r="N113">
        <f>A!N113</f>
        <v>0</v>
      </c>
      <c r="O113">
        <f>A!O113</f>
        <v>0</v>
      </c>
      <c r="P113" s="23" t="str">
        <f>IF(A!P113="","",INDEX(B!$A$1:$BT$2000,MATCH(A!P113,B!$AX$1:$AX$2000,0),D!$B$5))</f>
        <v/>
      </c>
      <c r="Q113">
        <f>A!Q113</f>
        <v>0</v>
      </c>
      <c r="R113">
        <f>A!R113</f>
        <v>0</v>
      </c>
      <c r="S113">
        <f>A!S113</f>
        <v>0</v>
      </c>
      <c r="T113">
        <f>A!T113</f>
        <v>0</v>
      </c>
      <c r="U113">
        <f>A!U113</f>
        <v>0</v>
      </c>
      <c r="V113" s="23">
        <f>IF(A!V113="&lt;",1,A!V113)</f>
        <v>0</v>
      </c>
      <c r="W113">
        <f>A!W113</f>
        <v>0</v>
      </c>
      <c r="X113">
        <f>A!X113</f>
        <v>0</v>
      </c>
      <c r="Y113">
        <f>A!Y113</f>
        <v>0</v>
      </c>
      <c r="Z113" s="23">
        <f t="shared" si="1"/>
        <v>0</v>
      </c>
      <c r="AA113">
        <f>A!Z113</f>
        <v>0</v>
      </c>
      <c r="AB113">
        <f>A!AA113</f>
        <v>0</v>
      </c>
      <c r="AC113">
        <f>A!AB113</f>
        <v>0</v>
      </c>
      <c r="AD113">
        <f>A!AC113</f>
        <v>0</v>
      </c>
      <c r="AE113">
        <f>A!AD113</f>
        <v>0</v>
      </c>
      <c r="AF113">
        <f>A!AE113</f>
        <v>0</v>
      </c>
      <c r="AG113">
        <f>A!AF113</f>
        <v>0</v>
      </c>
      <c r="AH113">
        <f>A!AG113</f>
        <v>0</v>
      </c>
      <c r="AI113">
        <f>A!AH113</f>
        <v>0</v>
      </c>
      <c r="AJ113">
        <f>A!AI113</f>
        <v>0</v>
      </c>
      <c r="AK113">
        <f>A!AJ113</f>
        <v>0</v>
      </c>
      <c r="AL113">
        <f>A!AK113</f>
        <v>0</v>
      </c>
      <c r="AM113">
        <f>A!AL113</f>
        <v>0</v>
      </c>
      <c r="AN113">
        <f>A!AM113</f>
        <v>0</v>
      </c>
      <c r="AO113">
        <f>A!AN113</f>
        <v>0</v>
      </c>
      <c r="AP113">
        <f>A!AO113</f>
        <v>0</v>
      </c>
      <c r="AQ113">
        <f>A!AP113</f>
        <v>0</v>
      </c>
      <c r="AR113">
        <f>A!AQ113</f>
        <v>0</v>
      </c>
      <c r="AS113">
        <f>A!AR113</f>
        <v>0</v>
      </c>
      <c r="AT113">
        <f>A!AS113</f>
        <v>0</v>
      </c>
      <c r="AU113">
        <f>A!AT113</f>
        <v>0</v>
      </c>
      <c r="AV113">
        <f>A!AU113</f>
        <v>0</v>
      </c>
      <c r="AW113" s="23" t="str">
        <f>IF(A!AV113=0,"",A!AV113)</f>
        <v/>
      </c>
      <c r="AX113">
        <f>A!AW113</f>
        <v>0</v>
      </c>
      <c r="AY113">
        <f>A!AX113</f>
        <v>0</v>
      </c>
      <c r="AZ113">
        <f>A!AY113</f>
        <v>0</v>
      </c>
      <c r="BA113">
        <f>A!AZ113</f>
        <v>0</v>
      </c>
      <c r="BB113">
        <f>A!BA113</f>
        <v>0</v>
      </c>
      <c r="BC113">
        <f>A!BB113</f>
        <v>0</v>
      </c>
      <c r="BD113">
        <f>A!BC113</f>
        <v>0</v>
      </c>
      <c r="BE113">
        <f>A!BD113</f>
        <v>0</v>
      </c>
      <c r="BF113">
        <f>A!BE113</f>
        <v>0</v>
      </c>
      <c r="BG113">
        <f>A!BF113</f>
        <v>0</v>
      </c>
      <c r="BH113">
        <f>A!BG113</f>
        <v>0</v>
      </c>
      <c r="BI113">
        <f>A!BH113</f>
        <v>0</v>
      </c>
      <c r="BJ113">
        <f>A!BI113</f>
        <v>0</v>
      </c>
      <c r="BK113">
        <f>A!BJ113</f>
        <v>0</v>
      </c>
      <c r="BL113">
        <f>A!BK113</f>
        <v>0</v>
      </c>
      <c r="BM113">
        <f>A!BL113</f>
        <v>0</v>
      </c>
      <c r="BN113">
        <f>A!BM113</f>
        <v>0</v>
      </c>
      <c r="BO113">
        <f>A!BN113</f>
        <v>0</v>
      </c>
      <c r="BP113">
        <f>A!BO113</f>
        <v>0</v>
      </c>
      <c r="BQ113">
        <f>A!BP113</f>
        <v>0</v>
      </c>
      <c r="BR113">
        <f>A!BQ113</f>
        <v>0</v>
      </c>
      <c r="BS113">
        <f>A!BR113</f>
        <v>0</v>
      </c>
      <c r="BT113">
        <f>A!BS113</f>
        <v>0</v>
      </c>
      <c r="BU113">
        <f>A!BT113</f>
        <v>0</v>
      </c>
      <c r="BV113">
        <f>A!BU113</f>
        <v>0</v>
      </c>
      <c r="BW113">
        <f>A!BV113</f>
        <v>0</v>
      </c>
      <c r="BX113" t="str">
        <f>A!BW113</f>
        <v>_6b450a12-9f17-41ae-b157-306196495a9f</v>
      </c>
      <c r="BY113" t="str">
        <f>A!BX113</f>
        <v>6b450a12-9f17-41ae-b157-306196495a9f</v>
      </c>
      <c r="BZ113" t="str">
        <f>A!BY113</f>
        <v>SIKB</v>
      </c>
      <c r="CA113" t="str">
        <f>A!BZ113</f>
        <v>MMA02 A02 (0-50) A04 (0-50)</v>
      </c>
      <c r="CB113">
        <f>A!CA113</f>
        <v>45883</v>
      </c>
      <c r="CC113" t="str">
        <f>A!CB113</f>
        <v>#_6ad1fe39-0ee6-4190-bb8a-80d8ca6a8c10</v>
      </c>
      <c r="CD113" t="str">
        <f>A!CC113</f>
        <v>#_c6072ff6-8d97-4123-94f8-a152dd993fe4</v>
      </c>
      <c r="CE113">
        <f>A!CD113</f>
        <v>0</v>
      </c>
      <c r="CF113" t="str">
        <f>A!CE113</f>
        <v>urn:immetingen:compartiment:id:1</v>
      </c>
      <c r="CG113" t="str">
        <f>A!CF113</f>
        <v>_TI-65798773</v>
      </c>
      <c r="CH113">
        <f>A!CG113</f>
        <v>45881</v>
      </c>
      <c r="CI113" t="str">
        <f>A!CH113</f>
        <v>urn:immetingen:monstertype:id:10</v>
      </c>
      <c r="CJ113" t="str">
        <f>A!CI113</f>
        <v>urn:imsikb0101:Applicaties:id:16</v>
      </c>
      <c r="CK113" t="str">
        <f>A!CJ113</f>
        <v>urn:imsikb0101:DatastroomType:id:1</v>
      </c>
      <c r="CL113">
        <f>A!CK113</f>
        <v>45891</v>
      </c>
      <c r="CM113" t="str">
        <f>A!CL113</f>
        <v>SGS, Rotterdam</v>
      </c>
      <c r="CN113" t="str">
        <f>A!CM113</f>
        <v>LABRESULTAAT SGS</v>
      </c>
      <c r="CO113">
        <f>A!CN113</f>
        <v>45891</v>
      </c>
      <c r="CP113">
        <f>A!CO113</f>
        <v>0</v>
      </c>
      <c r="CQ113">
        <f>A!CO423</f>
        <v>0</v>
      </c>
      <c r="CR113" t="e">
        <f>A!#REF!</f>
        <v>#REF!</v>
      </c>
      <c r="CS113" t="e">
        <f>A!#REF!</f>
        <v>#REF!</v>
      </c>
    </row>
    <row r="114" spans="1:97" x14ac:dyDescent="0.2">
      <c r="A114" t="str">
        <f>A!A114</f>
        <v>LABRESULTAAT</v>
      </c>
      <c r="B114">
        <f>A!B114</f>
        <v>6</v>
      </c>
      <c r="C114">
        <f>A!C114</f>
        <v>0</v>
      </c>
      <c r="D114">
        <f>A!D114</f>
        <v>0</v>
      </c>
      <c r="E114">
        <f>A!E114</f>
        <v>0</v>
      </c>
      <c r="F114">
        <f>A!F114</f>
        <v>0</v>
      </c>
      <c r="G114">
        <f>A!G114</f>
        <v>0</v>
      </c>
      <c r="H114">
        <f>A!H114</f>
        <v>0</v>
      </c>
      <c r="I114">
        <f>A!I114</f>
        <v>0</v>
      </c>
      <c r="J114">
        <f>A!J114</f>
        <v>0</v>
      </c>
      <c r="K114">
        <f>A!K114</f>
        <v>0</v>
      </c>
      <c r="L114">
        <f>A!L114</f>
        <v>0</v>
      </c>
      <c r="M114">
        <f>A!M114</f>
        <v>0</v>
      </c>
      <c r="N114">
        <f>A!N114</f>
        <v>0</v>
      </c>
      <c r="O114">
        <f>A!O114</f>
        <v>0</v>
      </c>
      <c r="P114" s="23" t="str">
        <f>IF(A!P114="","",INDEX(B!$A$1:$BT$2000,MATCH(A!P114,B!$AX$1:$AX$2000,0),D!$B$5))</f>
        <v/>
      </c>
      <c r="Q114">
        <f>A!Q114</f>
        <v>0</v>
      </c>
      <c r="R114">
        <f>A!R114</f>
        <v>0</v>
      </c>
      <c r="S114">
        <f>A!S114</f>
        <v>0</v>
      </c>
      <c r="T114">
        <f>A!T114</f>
        <v>0</v>
      </c>
      <c r="U114">
        <f>A!U114</f>
        <v>0</v>
      </c>
      <c r="V114" s="23">
        <f>IF(A!V114="&lt;",1,A!V114)</f>
        <v>0</v>
      </c>
      <c r="W114">
        <f>A!W114</f>
        <v>0</v>
      </c>
      <c r="X114">
        <f>A!X114</f>
        <v>0</v>
      </c>
      <c r="Y114">
        <f>A!Y114</f>
        <v>0</v>
      </c>
      <c r="Z114" s="23">
        <f t="shared" si="1"/>
        <v>0</v>
      </c>
      <c r="AA114">
        <f>A!Z114</f>
        <v>0</v>
      </c>
      <c r="AB114">
        <f>A!AA114</f>
        <v>0</v>
      </c>
      <c r="AC114">
        <f>A!AB114</f>
        <v>0</v>
      </c>
      <c r="AD114">
        <f>A!AC114</f>
        <v>0</v>
      </c>
      <c r="AE114">
        <f>A!AD114</f>
        <v>0</v>
      </c>
      <c r="AF114">
        <f>A!AE114</f>
        <v>0</v>
      </c>
      <c r="AG114">
        <f>A!AF114</f>
        <v>0</v>
      </c>
      <c r="AH114">
        <f>A!AG114</f>
        <v>0</v>
      </c>
      <c r="AI114">
        <f>A!AH114</f>
        <v>0</v>
      </c>
      <c r="AJ114">
        <f>A!AI114</f>
        <v>0</v>
      </c>
      <c r="AK114">
        <f>A!AJ114</f>
        <v>0</v>
      </c>
      <c r="AL114">
        <f>A!AK114</f>
        <v>0</v>
      </c>
      <c r="AM114">
        <f>A!AL114</f>
        <v>0</v>
      </c>
      <c r="AN114">
        <f>A!AM114</f>
        <v>0</v>
      </c>
      <c r="AO114">
        <f>A!AN114</f>
        <v>0</v>
      </c>
      <c r="AP114">
        <f>A!AO114</f>
        <v>0</v>
      </c>
      <c r="AQ114">
        <f>A!AP114</f>
        <v>0</v>
      </c>
      <c r="AR114">
        <f>A!AQ114</f>
        <v>0</v>
      </c>
      <c r="AS114">
        <f>A!AR114</f>
        <v>0</v>
      </c>
      <c r="AT114">
        <f>A!AS114</f>
        <v>0</v>
      </c>
      <c r="AU114">
        <f>A!AT114</f>
        <v>0</v>
      </c>
      <c r="AV114">
        <f>A!AU114</f>
        <v>0</v>
      </c>
      <c r="AW114" s="23" t="str">
        <f>IF(A!AV114=0,"",A!AV114)</f>
        <v/>
      </c>
      <c r="AX114">
        <f>A!AW114</f>
        <v>0</v>
      </c>
      <c r="AY114">
        <f>A!AX114</f>
        <v>0</v>
      </c>
      <c r="AZ114">
        <f>A!AY114</f>
        <v>0</v>
      </c>
      <c r="BA114">
        <f>A!AZ114</f>
        <v>0</v>
      </c>
      <c r="BB114">
        <f>A!BA114</f>
        <v>0</v>
      </c>
      <c r="BC114">
        <f>A!BB114</f>
        <v>0</v>
      </c>
      <c r="BD114">
        <f>A!BC114</f>
        <v>0</v>
      </c>
      <c r="BE114">
        <f>A!BD114</f>
        <v>0</v>
      </c>
      <c r="BF114">
        <f>A!BE114</f>
        <v>0</v>
      </c>
      <c r="BG114">
        <f>A!BF114</f>
        <v>0</v>
      </c>
      <c r="BH114">
        <f>A!BG114</f>
        <v>0</v>
      </c>
      <c r="BI114">
        <f>A!BH114</f>
        <v>0</v>
      </c>
      <c r="BJ114">
        <f>A!BI114</f>
        <v>0</v>
      </c>
      <c r="BK114">
        <f>A!BJ114</f>
        <v>0</v>
      </c>
      <c r="BL114">
        <f>A!BK114</f>
        <v>0</v>
      </c>
      <c r="BM114">
        <f>A!BL114</f>
        <v>0</v>
      </c>
      <c r="BN114">
        <f>A!BM114</f>
        <v>0</v>
      </c>
      <c r="BO114">
        <f>A!BN114</f>
        <v>0</v>
      </c>
      <c r="BP114">
        <f>A!BO114</f>
        <v>0</v>
      </c>
      <c r="BQ114">
        <f>A!BP114</f>
        <v>0</v>
      </c>
      <c r="BR114">
        <f>A!BQ114</f>
        <v>0</v>
      </c>
      <c r="BS114">
        <f>A!BR114</f>
        <v>0</v>
      </c>
      <c r="BT114">
        <f>A!BS114</f>
        <v>0</v>
      </c>
      <c r="BU114">
        <f>A!BT114</f>
        <v>0</v>
      </c>
      <c r="BV114">
        <f>A!BU114</f>
        <v>0</v>
      </c>
      <c r="BW114">
        <f>A!BV114</f>
        <v>0</v>
      </c>
      <c r="BX114" t="str">
        <f>A!BW114</f>
        <v>_6b450a12-9f17-41ae-b157-306196495a9f</v>
      </c>
      <c r="BY114" t="str">
        <f>A!BX114</f>
        <v>6b450a12-9f17-41ae-b157-306196495a9f</v>
      </c>
      <c r="BZ114" t="str">
        <f>A!BY114</f>
        <v>SIKB</v>
      </c>
      <c r="CA114" t="str">
        <f>A!BZ114</f>
        <v>MMA02 A02 (0-50) A04 (0-50)</v>
      </c>
      <c r="CB114">
        <f>A!CA114</f>
        <v>45883</v>
      </c>
      <c r="CC114" t="str">
        <f>A!CB114</f>
        <v>#_6ad1fe39-0ee6-4190-bb8a-80d8ca6a8c10</v>
      </c>
      <c r="CD114" t="str">
        <f>A!CC114</f>
        <v>#_0c6b3b11-b5f3-474e-8141-408da525edf0</v>
      </c>
      <c r="CE114">
        <f>A!CD114</f>
        <v>0</v>
      </c>
      <c r="CF114" t="str">
        <f>A!CE114</f>
        <v>urn:immetingen:compartiment:id:1</v>
      </c>
      <c r="CG114" t="str">
        <f>A!CF114</f>
        <v>_TI-65798773</v>
      </c>
      <c r="CH114">
        <f>A!CG114</f>
        <v>45881</v>
      </c>
      <c r="CI114" t="str">
        <f>A!CH114</f>
        <v>urn:immetingen:monstertype:id:10</v>
      </c>
      <c r="CJ114" t="str">
        <f>A!CI114</f>
        <v>urn:imsikb0101:Applicaties:id:16</v>
      </c>
      <c r="CK114" t="str">
        <f>A!CJ114</f>
        <v>urn:imsikb0101:DatastroomType:id:1</v>
      </c>
      <c r="CL114">
        <f>A!CK114</f>
        <v>45891</v>
      </c>
      <c r="CM114" t="str">
        <f>A!CL114</f>
        <v>SGS, Rotterdam</v>
      </c>
      <c r="CN114" t="str">
        <f>A!CM114</f>
        <v>LABRESULTAAT SGS</v>
      </c>
      <c r="CO114">
        <f>A!CN114</f>
        <v>45891</v>
      </c>
      <c r="CP114">
        <f>A!CO114</f>
        <v>0</v>
      </c>
      <c r="CQ114">
        <f>A!CO424</f>
        <v>0</v>
      </c>
      <c r="CR114" t="e">
        <f>A!#REF!</f>
        <v>#REF!</v>
      </c>
      <c r="CS114" t="e">
        <f>A!#REF!</f>
        <v>#REF!</v>
      </c>
    </row>
    <row r="115" spans="1:97" x14ac:dyDescent="0.2">
      <c r="A115" t="str">
        <f>A!A115</f>
        <v>LABRESULTAAT</v>
      </c>
      <c r="B115">
        <f>A!B115</f>
        <v>6</v>
      </c>
      <c r="C115">
        <f>A!C115</f>
        <v>0</v>
      </c>
      <c r="D115">
        <f>A!D115</f>
        <v>0</v>
      </c>
      <c r="E115">
        <f>A!E115</f>
        <v>0</v>
      </c>
      <c r="F115">
        <f>A!F115</f>
        <v>0</v>
      </c>
      <c r="G115">
        <f>A!G115</f>
        <v>0</v>
      </c>
      <c r="H115">
        <f>A!H115</f>
        <v>0</v>
      </c>
      <c r="I115">
        <f>A!I115</f>
        <v>0</v>
      </c>
      <c r="J115">
        <f>A!J115</f>
        <v>0</v>
      </c>
      <c r="K115">
        <f>A!K115</f>
        <v>0</v>
      </c>
      <c r="L115">
        <f>A!L115</f>
        <v>0</v>
      </c>
      <c r="M115">
        <f>A!M115</f>
        <v>0</v>
      </c>
      <c r="N115">
        <f>A!N115</f>
        <v>0</v>
      </c>
      <c r="O115">
        <f>A!O115</f>
        <v>0</v>
      </c>
      <c r="P115" s="23" t="str">
        <f>IF(A!P115="","",INDEX(B!$A$1:$BT$2000,MATCH(A!P115,B!$AX$1:$AX$2000,0),D!$B$5))</f>
        <v/>
      </c>
      <c r="Q115">
        <f>A!Q115</f>
        <v>0</v>
      </c>
      <c r="R115">
        <f>A!R115</f>
        <v>0</v>
      </c>
      <c r="S115">
        <f>A!S115</f>
        <v>0</v>
      </c>
      <c r="T115">
        <f>A!T115</f>
        <v>0</v>
      </c>
      <c r="U115">
        <f>A!U115</f>
        <v>0</v>
      </c>
      <c r="V115" s="23">
        <f>IF(A!V115="&lt;",1,A!V115)</f>
        <v>0</v>
      </c>
      <c r="W115">
        <f>A!W115</f>
        <v>0</v>
      </c>
      <c r="X115">
        <f>A!X115</f>
        <v>0</v>
      </c>
      <c r="Y115">
        <f>A!Y115</f>
        <v>0</v>
      </c>
      <c r="Z115" s="23">
        <f t="shared" si="1"/>
        <v>0</v>
      </c>
      <c r="AA115">
        <f>A!Z115</f>
        <v>0</v>
      </c>
      <c r="AB115">
        <f>A!AA115</f>
        <v>0</v>
      </c>
      <c r="AC115">
        <f>A!AB115</f>
        <v>0</v>
      </c>
      <c r="AD115">
        <f>A!AC115</f>
        <v>0</v>
      </c>
      <c r="AE115">
        <f>A!AD115</f>
        <v>0</v>
      </c>
      <c r="AF115">
        <f>A!AE115</f>
        <v>0</v>
      </c>
      <c r="AG115">
        <f>A!AF115</f>
        <v>0</v>
      </c>
      <c r="AH115">
        <f>A!AG115</f>
        <v>0</v>
      </c>
      <c r="AI115">
        <f>A!AH115</f>
        <v>0</v>
      </c>
      <c r="AJ115">
        <f>A!AI115</f>
        <v>0</v>
      </c>
      <c r="AK115">
        <f>A!AJ115</f>
        <v>0</v>
      </c>
      <c r="AL115">
        <f>A!AK115</f>
        <v>0</v>
      </c>
      <c r="AM115">
        <f>A!AL115</f>
        <v>0</v>
      </c>
      <c r="AN115">
        <f>A!AM115</f>
        <v>0</v>
      </c>
      <c r="AO115">
        <f>A!AN115</f>
        <v>0</v>
      </c>
      <c r="AP115">
        <f>A!AO115</f>
        <v>0</v>
      </c>
      <c r="AQ115">
        <f>A!AP115</f>
        <v>0</v>
      </c>
      <c r="AR115">
        <f>A!AQ115</f>
        <v>0</v>
      </c>
      <c r="AS115">
        <f>A!AR115</f>
        <v>0</v>
      </c>
      <c r="AT115">
        <f>A!AS115</f>
        <v>0</v>
      </c>
      <c r="AU115">
        <f>A!AT115</f>
        <v>0</v>
      </c>
      <c r="AV115">
        <f>A!AU115</f>
        <v>0</v>
      </c>
      <c r="AW115" s="23" t="str">
        <f>IF(A!AV115=0,"",A!AV115)</f>
        <v/>
      </c>
      <c r="AX115">
        <f>A!AW115</f>
        <v>0</v>
      </c>
      <c r="AY115">
        <f>A!AX115</f>
        <v>0</v>
      </c>
      <c r="AZ115">
        <f>A!AY115</f>
        <v>0</v>
      </c>
      <c r="BA115">
        <f>A!AZ115</f>
        <v>0</v>
      </c>
      <c r="BB115">
        <f>A!BA115</f>
        <v>0</v>
      </c>
      <c r="BC115">
        <f>A!BB115</f>
        <v>0</v>
      </c>
      <c r="BD115">
        <f>A!BC115</f>
        <v>0</v>
      </c>
      <c r="BE115">
        <f>A!BD115</f>
        <v>0</v>
      </c>
      <c r="BF115">
        <f>A!BE115</f>
        <v>0</v>
      </c>
      <c r="BG115">
        <f>A!BF115</f>
        <v>0</v>
      </c>
      <c r="BH115">
        <f>A!BG115</f>
        <v>0</v>
      </c>
      <c r="BI115">
        <f>A!BH115</f>
        <v>0</v>
      </c>
      <c r="BJ115">
        <f>A!BI115</f>
        <v>0</v>
      </c>
      <c r="BK115">
        <f>A!BJ115</f>
        <v>0</v>
      </c>
      <c r="BL115">
        <f>A!BK115</f>
        <v>0</v>
      </c>
      <c r="BM115">
        <f>A!BL115</f>
        <v>0</v>
      </c>
      <c r="BN115">
        <f>A!BM115</f>
        <v>0</v>
      </c>
      <c r="BO115">
        <f>A!BN115</f>
        <v>0</v>
      </c>
      <c r="BP115">
        <f>A!BO115</f>
        <v>0</v>
      </c>
      <c r="BQ115">
        <f>A!BP115</f>
        <v>0</v>
      </c>
      <c r="BR115">
        <f>A!BQ115</f>
        <v>0</v>
      </c>
      <c r="BS115">
        <f>A!BR115</f>
        <v>0</v>
      </c>
      <c r="BT115">
        <f>A!BS115</f>
        <v>0</v>
      </c>
      <c r="BU115">
        <f>A!BT115</f>
        <v>0</v>
      </c>
      <c r="BV115">
        <f>A!BU115</f>
        <v>0</v>
      </c>
      <c r="BW115">
        <f>A!BV115</f>
        <v>0</v>
      </c>
      <c r="BX115" t="str">
        <f>A!BW115</f>
        <v>_6b450a12-9f17-41ae-b157-306196495a9f</v>
      </c>
      <c r="BY115" t="str">
        <f>A!BX115</f>
        <v>6b450a12-9f17-41ae-b157-306196495a9f</v>
      </c>
      <c r="BZ115" t="str">
        <f>A!BY115</f>
        <v>SIKB</v>
      </c>
      <c r="CA115" t="str">
        <f>A!BZ115</f>
        <v>MMA02 A02 (0-50) A04 (0-50)</v>
      </c>
      <c r="CB115">
        <f>A!CA115</f>
        <v>45883</v>
      </c>
      <c r="CC115" t="str">
        <f>A!CB115</f>
        <v>#_6ad1fe39-0ee6-4190-bb8a-80d8ca6a8c10</v>
      </c>
      <c r="CD115" t="str">
        <f>A!CC115</f>
        <v>#_57d33947-3096-43e9-b2ed-a0b6e0cf75de</v>
      </c>
      <c r="CE115">
        <f>A!CD115</f>
        <v>0</v>
      </c>
      <c r="CF115" t="str">
        <f>A!CE115</f>
        <v>urn:immetingen:compartiment:id:1</v>
      </c>
      <c r="CG115" t="str">
        <f>A!CF115</f>
        <v>_TI-65798773</v>
      </c>
      <c r="CH115">
        <f>A!CG115</f>
        <v>45881</v>
      </c>
      <c r="CI115" t="str">
        <f>A!CH115</f>
        <v>urn:immetingen:monstertype:id:10</v>
      </c>
      <c r="CJ115" t="str">
        <f>A!CI115</f>
        <v>urn:imsikb0101:Applicaties:id:16</v>
      </c>
      <c r="CK115" t="str">
        <f>A!CJ115</f>
        <v>urn:imsikb0101:DatastroomType:id:1</v>
      </c>
      <c r="CL115">
        <f>A!CK115</f>
        <v>45891</v>
      </c>
      <c r="CM115" t="str">
        <f>A!CL115</f>
        <v>SGS, Rotterdam</v>
      </c>
      <c r="CN115" t="str">
        <f>A!CM115</f>
        <v>LABRESULTAAT SGS</v>
      </c>
      <c r="CO115">
        <f>A!CN115</f>
        <v>45891</v>
      </c>
      <c r="CP115">
        <f>A!CO115</f>
        <v>0</v>
      </c>
      <c r="CQ115">
        <f>A!CO425</f>
        <v>0</v>
      </c>
      <c r="CR115" t="e">
        <f>A!#REF!</f>
        <v>#REF!</v>
      </c>
      <c r="CS115" t="e">
        <f>A!#REF!</f>
        <v>#REF!</v>
      </c>
    </row>
    <row r="116" spans="1:97" x14ac:dyDescent="0.2">
      <c r="A116" t="str">
        <f>A!A116</f>
        <v>LABRESULTAAT</v>
      </c>
      <c r="B116">
        <f>A!B116</f>
        <v>6</v>
      </c>
      <c r="C116">
        <f>A!C116</f>
        <v>0</v>
      </c>
      <c r="D116">
        <f>A!D116</f>
        <v>0</v>
      </c>
      <c r="E116">
        <f>A!E116</f>
        <v>0</v>
      </c>
      <c r="F116">
        <f>A!F116</f>
        <v>0</v>
      </c>
      <c r="G116">
        <f>A!G116</f>
        <v>0</v>
      </c>
      <c r="H116">
        <f>A!H116</f>
        <v>0</v>
      </c>
      <c r="I116">
        <f>A!I116</f>
        <v>0</v>
      </c>
      <c r="J116">
        <f>A!J116</f>
        <v>0</v>
      </c>
      <c r="K116">
        <f>A!K116</f>
        <v>0</v>
      </c>
      <c r="L116">
        <f>A!L116</f>
        <v>0</v>
      </c>
      <c r="M116">
        <f>A!M116</f>
        <v>0</v>
      </c>
      <c r="N116">
        <f>A!N116</f>
        <v>0</v>
      </c>
      <c r="O116">
        <f>A!O116</f>
        <v>0</v>
      </c>
      <c r="P116" s="23" t="str">
        <f>IF(A!P116="","",INDEX(B!$A$1:$BT$2000,MATCH(A!P116,B!$AX$1:$AX$2000,0),D!$B$5))</f>
        <v/>
      </c>
      <c r="Q116">
        <f>A!Q116</f>
        <v>0</v>
      </c>
      <c r="R116">
        <f>A!R116</f>
        <v>0</v>
      </c>
      <c r="S116">
        <f>A!S116</f>
        <v>0</v>
      </c>
      <c r="T116">
        <f>A!T116</f>
        <v>0</v>
      </c>
      <c r="U116">
        <f>A!U116</f>
        <v>0</v>
      </c>
      <c r="V116" s="23">
        <f>IF(A!V116="&lt;",1,A!V116)</f>
        <v>0</v>
      </c>
      <c r="W116">
        <f>A!W116</f>
        <v>0</v>
      </c>
      <c r="X116">
        <f>A!X116</f>
        <v>0</v>
      </c>
      <c r="Y116">
        <f>A!Y116</f>
        <v>0</v>
      </c>
      <c r="Z116" s="23">
        <f t="shared" si="1"/>
        <v>0</v>
      </c>
      <c r="AA116">
        <f>A!Z116</f>
        <v>0</v>
      </c>
      <c r="AB116">
        <f>A!AA116</f>
        <v>0</v>
      </c>
      <c r="AC116">
        <f>A!AB116</f>
        <v>0</v>
      </c>
      <c r="AD116">
        <f>A!AC116</f>
        <v>0</v>
      </c>
      <c r="AE116">
        <f>A!AD116</f>
        <v>0</v>
      </c>
      <c r="AF116">
        <f>A!AE116</f>
        <v>0</v>
      </c>
      <c r="AG116">
        <f>A!AF116</f>
        <v>0</v>
      </c>
      <c r="AH116">
        <f>A!AG116</f>
        <v>0</v>
      </c>
      <c r="AI116">
        <f>A!AH116</f>
        <v>0</v>
      </c>
      <c r="AJ116">
        <f>A!AI116</f>
        <v>0</v>
      </c>
      <c r="AK116">
        <f>A!AJ116</f>
        <v>0</v>
      </c>
      <c r="AL116">
        <f>A!AK116</f>
        <v>0</v>
      </c>
      <c r="AM116">
        <f>A!AL116</f>
        <v>0</v>
      </c>
      <c r="AN116">
        <f>A!AM116</f>
        <v>0</v>
      </c>
      <c r="AO116">
        <f>A!AN116</f>
        <v>0</v>
      </c>
      <c r="AP116">
        <f>A!AO116</f>
        <v>0</v>
      </c>
      <c r="AQ116">
        <f>A!AP116</f>
        <v>0</v>
      </c>
      <c r="AR116">
        <f>A!AQ116</f>
        <v>0</v>
      </c>
      <c r="AS116">
        <f>A!AR116</f>
        <v>0</v>
      </c>
      <c r="AT116">
        <f>A!AS116</f>
        <v>0</v>
      </c>
      <c r="AU116">
        <f>A!AT116</f>
        <v>0</v>
      </c>
      <c r="AV116">
        <f>A!AU116</f>
        <v>0</v>
      </c>
      <c r="AW116" s="23" t="str">
        <f>IF(A!AV116=0,"",A!AV116)</f>
        <v/>
      </c>
      <c r="AX116">
        <f>A!AW116</f>
        <v>0</v>
      </c>
      <c r="AY116">
        <f>A!AX116</f>
        <v>0</v>
      </c>
      <c r="AZ116">
        <f>A!AY116</f>
        <v>0</v>
      </c>
      <c r="BA116">
        <f>A!AZ116</f>
        <v>0</v>
      </c>
      <c r="BB116">
        <f>A!BA116</f>
        <v>0</v>
      </c>
      <c r="BC116">
        <f>A!BB116</f>
        <v>0</v>
      </c>
      <c r="BD116">
        <f>A!BC116</f>
        <v>0</v>
      </c>
      <c r="BE116">
        <f>A!BD116</f>
        <v>0</v>
      </c>
      <c r="BF116">
        <f>A!BE116</f>
        <v>0</v>
      </c>
      <c r="BG116">
        <f>A!BF116</f>
        <v>0</v>
      </c>
      <c r="BH116">
        <f>A!BG116</f>
        <v>0</v>
      </c>
      <c r="BI116">
        <f>A!BH116</f>
        <v>0</v>
      </c>
      <c r="BJ116">
        <f>A!BI116</f>
        <v>0</v>
      </c>
      <c r="BK116">
        <f>A!BJ116</f>
        <v>0</v>
      </c>
      <c r="BL116">
        <f>A!BK116</f>
        <v>0</v>
      </c>
      <c r="BM116">
        <f>A!BL116</f>
        <v>0</v>
      </c>
      <c r="BN116">
        <f>A!BM116</f>
        <v>0</v>
      </c>
      <c r="BO116">
        <f>A!BN116</f>
        <v>0</v>
      </c>
      <c r="BP116">
        <f>A!BO116</f>
        <v>0</v>
      </c>
      <c r="BQ116">
        <f>A!BP116</f>
        <v>0</v>
      </c>
      <c r="BR116">
        <f>A!BQ116</f>
        <v>0</v>
      </c>
      <c r="BS116">
        <f>A!BR116</f>
        <v>0</v>
      </c>
      <c r="BT116">
        <f>A!BS116</f>
        <v>0</v>
      </c>
      <c r="BU116">
        <f>A!BT116</f>
        <v>0</v>
      </c>
      <c r="BV116">
        <f>A!BU116</f>
        <v>0</v>
      </c>
      <c r="BW116">
        <f>A!BV116</f>
        <v>0</v>
      </c>
      <c r="BX116" t="str">
        <f>A!BW116</f>
        <v>_6b450a12-9f17-41ae-b157-306196495a9f</v>
      </c>
      <c r="BY116" t="str">
        <f>A!BX116</f>
        <v>6b450a12-9f17-41ae-b157-306196495a9f</v>
      </c>
      <c r="BZ116" t="str">
        <f>A!BY116</f>
        <v>SIKB</v>
      </c>
      <c r="CA116" t="str">
        <f>A!BZ116</f>
        <v>MMA02 A02 (0-50) A04 (0-50)</v>
      </c>
      <c r="CB116">
        <f>A!CA116</f>
        <v>45883</v>
      </c>
      <c r="CC116" t="str">
        <f>A!CB116</f>
        <v>#_6ad1fe39-0ee6-4190-bb8a-80d8ca6a8c10</v>
      </c>
      <c r="CD116" t="str">
        <f>A!CC116</f>
        <v>#_94fb7ab2-5b54-4293-9342-e50ffdbb7966</v>
      </c>
      <c r="CE116">
        <f>A!CD116</f>
        <v>0</v>
      </c>
      <c r="CF116" t="str">
        <f>A!CE116</f>
        <v>urn:immetingen:compartiment:id:1</v>
      </c>
      <c r="CG116" t="str">
        <f>A!CF116</f>
        <v>_TI-65798773</v>
      </c>
      <c r="CH116">
        <f>A!CG116</f>
        <v>45881</v>
      </c>
      <c r="CI116" t="str">
        <f>A!CH116</f>
        <v>urn:immetingen:monstertype:id:10</v>
      </c>
      <c r="CJ116" t="str">
        <f>A!CI116</f>
        <v>urn:imsikb0101:Applicaties:id:16</v>
      </c>
      <c r="CK116" t="str">
        <f>A!CJ116</f>
        <v>urn:imsikb0101:DatastroomType:id:1</v>
      </c>
      <c r="CL116">
        <f>A!CK116</f>
        <v>45891</v>
      </c>
      <c r="CM116" t="str">
        <f>A!CL116</f>
        <v>SGS, Rotterdam</v>
      </c>
      <c r="CN116" t="str">
        <f>A!CM116</f>
        <v>LABRESULTAAT SGS</v>
      </c>
      <c r="CO116">
        <f>A!CN116</f>
        <v>45891</v>
      </c>
      <c r="CP116">
        <f>A!CO116</f>
        <v>0</v>
      </c>
      <c r="CQ116">
        <f>A!CO426</f>
        <v>0</v>
      </c>
      <c r="CR116" t="e">
        <f>A!#REF!</f>
        <v>#REF!</v>
      </c>
      <c r="CS116" t="e">
        <f>A!#REF!</f>
        <v>#REF!</v>
      </c>
    </row>
    <row r="117" spans="1:97" x14ac:dyDescent="0.2">
      <c r="A117" t="str">
        <f>A!A117</f>
        <v>LABRESULTAAT</v>
      </c>
      <c r="B117">
        <f>A!B117</f>
        <v>6</v>
      </c>
      <c r="C117">
        <f>A!C117</f>
        <v>0</v>
      </c>
      <c r="D117">
        <f>A!D117</f>
        <v>0</v>
      </c>
      <c r="E117">
        <f>A!E117</f>
        <v>0</v>
      </c>
      <c r="F117">
        <f>A!F117</f>
        <v>0</v>
      </c>
      <c r="G117">
        <f>A!G117</f>
        <v>0</v>
      </c>
      <c r="H117">
        <f>A!H117</f>
        <v>0</v>
      </c>
      <c r="I117">
        <f>A!I117</f>
        <v>0</v>
      </c>
      <c r="J117">
        <f>A!J117</f>
        <v>0</v>
      </c>
      <c r="K117">
        <f>A!K117</f>
        <v>0</v>
      </c>
      <c r="L117">
        <f>A!L117</f>
        <v>0</v>
      </c>
      <c r="M117">
        <f>A!M117</f>
        <v>0</v>
      </c>
      <c r="N117">
        <f>A!N117</f>
        <v>0</v>
      </c>
      <c r="O117">
        <f>A!O117</f>
        <v>0</v>
      </c>
      <c r="P117" s="23" t="str">
        <f>IF(A!P117="","",INDEX(B!$A$1:$BT$2000,MATCH(A!P117,B!$AX$1:$AX$2000,0),D!$B$5))</f>
        <v/>
      </c>
      <c r="Q117">
        <f>A!Q117</f>
        <v>0</v>
      </c>
      <c r="R117">
        <f>A!R117</f>
        <v>0</v>
      </c>
      <c r="S117">
        <f>A!S117</f>
        <v>0</v>
      </c>
      <c r="T117">
        <f>A!T117</f>
        <v>0</v>
      </c>
      <c r="U117">
        <f>A!U117</f>
        <v>0</v>
      </c>
      <c r="V117" s="23">
        <f>IF(A!V117="&lt;",1,A!V117)</f>
        <v>0</v>
      </c>
      <c r="W117">
        <f>A!W117</f>
        <v>0</v>
      </c>
      <c r="X117">
        <f>A!X117</f>
        <v>0</v>
      </c>
      <c r="Y117">
        <f>A!Y117</f>
        <v>0</v>
      </c>
      <c r="Z117" s="23">
        <f t="shared" si="1"/>
        <v>0</v>
      </c>
      <c r="AA117">
        <f>A!Z117</f>
        <v>0</v>
      </c>
      <c r="AB117">
        <f>A!AA117</f>
        <v>0</v>
      </c>
      <c r="AC117">
        <f>A!AB117</f>
        <v>0</v>
      </c>
      <c r="AD117">
        <f>A!AC117</f>
        <v>0</v>
      </c>
      <c r="AE117">
        <f>A!AD117</f>
        <v>0</v>
      </c>
      <c r="AF117">
        <f>A!AE117</f>
        <v>0</v>
      </c>
      <c r="AG117">
        <f>A!AF117</f>
        <v>0</v>
      </c>
      <c r="AH117">
        <f>A!AG117</f>
        <v>0</v>
      </c>
      <c r="AI117">
        <f>A!AH117</f>
        <v>0</v>
      </c>
      <c r="AJ117">
        <f>A!AI117</f>
        <v>0</v>
      </c>
      <c r="AK117">
        <f>A!AJ117</f>
        <v>0</v>
      </c>
      <c r="AL117">
        <f>A!AK117</f>
        <v>0</v>
      </c>
      <c r="AM117">
        <f>A!AL117</f>
        <v>0</v>
      </c>
      <c r="AN117">
        <f>A!AM117</f>
        <v>0</v>
      </c>
      <c r="AO117">
        <f>A!AN117</f>
        <v>0</v>
      </c>
      <c r="AP117">
        <f>A!AO117</f>
        <v>0</v>
      </c>
      <c r="AQ117">
        <f>A!AP117</f>
        <v>0</v>
      </c>
      <c r="AR117">
        <f>A!AQ117</f>
        <v>0</v>
      </c>
      <c r="AS117">
        <f>A!AR117</f>
        <v>0</v>
      </c>
      <c r="AT117">
        <f>A!AS117</f>
        <v>0</v>
      </c>
      <c r="AU117">
        <f>A!AT117</f>
        <v>0</v>
      </c>
      <c r="AV117">
        <f>A!AU117</f>
        <v>0</v>
      </c>
      <c r="AW117" s="23" t="str">
        <f>IF(A!AV117=0,"",A!AV117)</f>
        <v/>
      </c>
      <c r="AX117">
        <f>A!AW117</f>
        <v>0</v>
      </c>
      <c r="AY117">
        <f>A!AX117</f>
        <v>0</v>
      </c>
      <c r="AZ117">
        <f>A!AY117</f>
        <v>0</v>
      </c>
      <c r="BA117">
        <f>A!AZ117</f>
        <v>0</v>
      </c>
      <c r="BB117">
        <f>A!BA117</f>
        <v>0</v>
      </c>
      <c r="BC117">
        <f>A!BB117</f>
        <v>0</v>
      </c>
      <c r="BD117">
        <f>A!BC117</f>
        <v>0</v>
      </c>
      <c r="BE117">
        <f>A!BD117</f>
        <v>0</v>
      </c>
      <c r="BF117">
        <f>A!BE117</f>
        <v>0</v>
      </c>
      <c r="BG117">
        <f>A!BF117</f>
        <v>0</v>
      </c>
      <c r="BH117">
        <f>A!BG117</f>
        <v>0</v>
      </c>
      <c r="BI117">
        <f>A!BH117</f>
        <v>0</v>
      </c>
      <c r="BJ117">
        <f>A!BI117</f>
        <v>0</v>
      </c>
      <c r="BK117">
        <f>A!BJ117</f>
        <v>0</v>
      </c>
      <c r="BL117">
        <f>A!BK117</f>
        <v>0</v>
      </c>
      <c r="BM117">
        <f>A!BL117</f>
        <v>0</v>
      </c>
      <c r="BN117">
        <f>A!BM117</f>
        <v>0</v>
      </c>
      <c r="BO117">
        <f>A!BN117</f>
        <v>0</v>
      </c>
      <c r="BP117">
        <f>A!BO117</f>
        <v>0</v>
      </c>
      <c r="BQ117">
        <f>A!BP117</f>
        <v>0</v>
      </c>
      <c r="BR117">
        <f>A!BQ117</f>
        <v>0</v>
      </c>
      <c r="BS117">
        <f>A!BR117</f>
        <v>0</v>
      </c>
      <c r="BT117">
        <f>A!BS117</f>
        <v>0</v>
      </c>
      <c r="BU117">
        <f>A!BT117</f>
        <v>0</v>
      </c>
      <c r="BV117">
        <f>A!BU117</f>
        <v>0</v>
      </c>
      <c r="BW117">
        <f>A!BV117</f>
        <v>0</v>
      </c>
      <c r="BX117" t="str">
        <f>A!BW117</f>
        <v>_6b450a12-9f17-41ae-b157-306196495a9f</v>
      </c>
      <c r="BY117" t="str">
        <f>A!BX117</f>
        <v>6b450a12-9f17-41ae-b157-306196495a9f</v>
      </c>
      <c r="BZ117" t="str">
        <f>A!BY117</f>
        <v>SIKB</v>
      </c>
      <c r="CA117" t="str">
        <f>A!BZ117</f>
        <v>MMA02 A02 (0-50) A04 (0-50)</v>
      </c>
      <c r="CB117">
        <f>A!CA117</f>
        <v>45883</v>
      </c>
      <c r="CC117" t="str">
        <f>A!CB117</f>
        <v>#_6ad1fe39-0ee6-4190-bb8a-80d8ca6a8c10</v>
      </c>
      <c r="CD117" t="str">
        <f>A!CC117</f>
        <v>#_fcdaacf9-f48d-4b4d-b2b6-7557c36c122b</v>
      </c>
      <c r="CE117">
        <f>A!CD117</f>
        <v>0</v>
      </c>
      <c r="CF117" t="str">
        <f>A!CE117</f>
        <v>urn:immetingen:compartiment:id:1</v>
      </c>
      <c r="CG117" t="str">
        <f>A!CF117</f>
        <v>_TI-65798773</v>
      </c>
      <c r="CH117">
        <f>A!CG117</f>
        <v>45881</v>
      </c>
      <c r="CI117" t="str">
        <f>A!CH117</f>
        <v>urn:immetingen:monstertype:id:10</v>
      </c>
      <c r="CJ117" t="str">
        <f>A!CI117</f>
        <v>urn:imsikb0101:Applicaties:id:16</v>
      </c>
      <c r="CK117" t="str">
        <f>A!CJ117</f>
        <v>urn:imsikb0101:DatastroomType:id:1</v>
      </c>
      <c r="CL117">
        <f>A!CK117</f>
        <v>45891</v>
      </c>
      <c r="CM117" t="str">
        <f>A!CL117</f>
        <v>SGS, Rotterdam</v>
      </c>
      <c r="CN117" t="str">
        <f>A!CM117</f>
        <v>LABRESULTAAT SGS</v>
      </c>
      <c r="CO117">
        <f>A!CN117</f>
        <v>45891</v>
      </c>
      <c r="CP117">
        <f>A!CO117</f>
        <v>0</v>
      </c>
      <c r="CQ117">
        <f>A!CO427</f>
        <v>0</v>
      </c>
      <c r="CR117" t="e">
        <f>A!#REF!</f>
        <v>#REF!</v>
      </c>
      <c r="CS117" t="e">
        <f>A!#REF!</f>
        <v>#REF!</v>
      </c>
    </row>
    <row r="118" spans="1:97" x14ac:dyDescent="0.2">
      <c r="A118" t="str">
        <f>A!A118</f>
        <v>LABRESULTAAT</v>
      </c>
      <c r="B118">
        <f>A!B118</f>
        <v>6</v>
      </c>
      <c r="C118">
        <f>A!C118</f>
        <v>0</v>
      </c>
      <c r="D118">
        <f>A!D118</f>
        <v>0</v>
      </c>
      <c r="E118">
        <f>A!E118</f>
        <v>0</v>
      </c>
      <c r="F118">
        <f>A!F118</f>
        <v>0</v>
      </c>
      <c r="G118">
        <f>A!G118</f>
        <v>0</v>
      </c>
      <c r="H118">
        <f>A!H118</f>
        <v>0</v>
      </c>
      <c r="I118">
        <f>A!I118</f>
        <v>0</v>
      </c>
      <c r="J118">
        <f>A!J118</f>
        <v>0</v>
      </c>
      <c r="K118">
        <f>A!K118</f>
        <v>0</v>
      </c>
      <c r="L118">
        <f>A!L118</f>
        <v>0</v>
      </c>
      <c r="M118">
        <f>A!M118</f>
        <v>0</v>
      </c>
      <c r="N118">
        <f>A!N118</f>
        <v>0</v>
      </c>
      <c r="O118">
        <f>A!O118</f>
        <v>0</v>
      </c>
      <c r="P118" s="23" t="str">
        <f>IF(A!P118="","",INDEX(B!$A$1:$BT$2000,MATCH(A!P118,B!$AX$1:$AX$2000,0),D!$B$5))</f>
        <v/>
      </c>
      <c r="Q118">
        <f>A!Q118</f>
        <v>0</v>
      </c>
      <c r="R118">
        <f>A!R118</f>
        <v>0</v>
      </c>
      <c r="S118">
        <f>A!S118</f>
        <v>0</v>
      </c>
      <c r="T118">
        <f>A!T118</f>
        <v>0</v>
      </c>
      <c r="U118">
        <f>A!U118</f>
        <v>0</v>
      </c>
      <c r="V118" s="23">
        <f>IF(A!V118="&lt;",1,A!V118)</f>
        <v>0</v>
      </c>
      <c r="W118">
        <f>A!W118</f>
        <v>0</v>
      </c>
      <c r="X118">
        <f>A!X118</f>
        <v>0</v>
      </c>
      <c r="Y118">
        <f>A!Y118</f>
        <v>0</v>
      </c>
      <c r="Z118" s="23">
        <f t="shared" si="1"/>
        <v>0</v>
      </c>
      <c r="AA118">
        <f>A!Z118</f>
        <v>0</v>
      </c>
      <c r="AB118">
        <f>A!AA118</f>
        <v>0</v>
      </c>
      <c r="AC118">
        <f>A!AB118</f>
        <v>0</v>
      </c>
      <c r="AD118">
        <f>A!AC118</f>
        <v>0</v>
      </c>
      <c r="AE118">
        <f>A!AD118</f>
        <v>0</v>
      </c>
      <c r="AF118">
        <f>A!AE118</f>
        <v>0</v>
      </c>
      <c r="AG118">
        <f>A!AF118</f>
        <v>0</v>
      </c>
      <c r="AH118">
        <f>A!AG118</f>
        <v>0</v>
      </c>
      <c r="AI118">
        <f>A!AH118</f>
        <v>0</v>
      </c>
      <c r="AJ118">
        <f>A!AI118</f>
        <v>0</v>
      </c>
      <c r="AK118">
        <f>A!AJ118</f>
        <v>0</v>
      </c>
      <c r="AL118">
        <f>A!AK118</f>
        <v>0</v>
      </c>
      <c r="AM118">
        <f>A!AL118</f>
        <v>0</v>
      </c>
      <c r="AN118">
        <f>A!AM118</f>
        <v>0</v>
      </c>
      <c r="AO118">
        <f>A!AN118</f>
        <v>0</v>
      </c>
      <c r="AP118">
        <f>A!AO118</f>
        <v>0</v>
      </c>
      <c r="AQ118">
        <f>A!AP118</f>
        <v>0</v>
      </c>
      <c r="AR118">
        <f>A!AQ118</f>
        <v>0</v>
      </c>
      <c r="AS118">
        <f>A!AR118</f>
        <v>0</v>
      </c>
      <c r="AT118">
        <f>A!AS118</f>
        <v>0</v>
      </c>
      <c r="AU118">
        <f>A!AT118</f>
        <v>0</v>
      </c>
      <c r="AV118">
        <f>A!AU118</f>
        <v>0</v>
      </c>
      <c r="AW118" s="23" t="str">
        <f>IF(A!AV118=0,"",A!AV118)</f>
        <v/>
      </c>
      <c r="AX118">
        <f>A!AW118</f>
        <v>0</v>
      </c>
      <c r="AY118">
        <f>A!AX118</f>
        <v>0</v>
      </c>
      <c r="AZ118">
        <f>A!AY118</f>
        <v>0</v>
      </c>
      <c r="BA118">
        <f>A!AZ118</f>
        <v>0</v>
      </c>
      <c r="BB118">
        <f>A!BA118</f>
        <v>0</v>
      </c>
      <c r="BC118">
        <f>A!BB118</f>
        <v>0</v>
      </c>
      <c r="BD118">
        <f>A!BC118</f>
        <v>0</v>
      </c>
      <c r="BE118">
        <f>A!BD118</f>
        <v>0</v>
      </c>
      <c r="BF118">
        <f>A!BE118</f>
        <v>0</v>
      </c>
      <c r="BG118">
        <f>A!BF118</f>
        <v>0</v>
      </c>
      <c r="BH118">
        <f>A!BG118</f>
        <v>0</v>
      </c>
      <c r="BI118">
        <f>A!BH118</f>
        <v>0</v>
      </c>
      <c r="BJ118">
        <f>A!BI118</f>
        <v>0</v>
      </c>
      <c r="BK118">
        <f>A!BJ118</f>
        <v>0</v>
      </c>
      <c r="BL118">
        <f>A!BK118</f>
        <v>0</v>
      </c>
      <c r="BM118">
        <f>A!BL118</f>
        <v>0</v>
      </c>
      <c r="BN118">
        <f>A!BM118</f>
        <v>0</v>
      </c>
      <c r="BO118">
        <f>A!BN118</f>
        <v>0</v>
      </c>
      <c r="BP118">
        <f>A!BO118</f>
        <v>0</v>
      </c>
      <c r="BQ118">
        <f>A!BP118</f>
        <v>0</v>
      </c>
      <c r="BR118">
        <f>A!BQ118</f>
        <v>0</v>
      </c>
      <c r="BS118">
        <f>A!BR118</f>
        <v>0</v>
      </c>
      <c r="BT118">
        <f>A!BS118</f>
        <v>0</v>
      </c>
      <c r="BU118">
        <f>A!BT118</f>
        <v>0</v>
      </c>
      <c r="BV118">
        <f>A!BU118</f>
        <v>0</v>
      </c>
      <c r="BW118">
        <f>A!BV118</f>
        <v>0</v>
      </c>
      <c r="BX118" t="str">
        <f>A!BW118</f>
        <v>_6b450a12-9f17-41ae-b157-306196495a9f</v>
      </c>
      <c r="BY118" t="str">
        <f>A!BX118</f>
        <v>6b450a12-9f17-41ae-b157-306196495a9f</v>
      </c>
      <c r="BZ118" t="str">
        <f>A!BY118</f>
        <v>SIKB</v>
      </c>
      <c r="CA118" t="str">
        <f>A!BZ118</f>
        <v>MMA02 A02 (0-50) A04 (0-50)</v>
      </c>
      <c r="CB118">
        <f>A!CA118</f>
        <v>45883</v>
      </c>
      <c r="CC118" t="str">
        <f>A!CB118</f>
        <v>#_6ad1fe39-0ee6-4190-bb8a-80d8ca6a8c10</v>
      </c>
      <c r="CD118" t="str">
        <f>A!CC118</f>
        <v>#_fcfd3e6d-f379-41bc-900d-e7d7f29274c0</v>
      </c>
      <c r="CE118">
        <f>A!CD118</f>
        <v>0</v>
      </c>
      <c r="CF118" t="str">
        <f>A!CE118</f>
        <v>urn:immetingen:compartiment:id:1</v>
      </c>
      <c r="CG118" t="str">
        <f>A!CF118</f>
        <v>_TI-65798773</v>
      </c>
      <c r="CH118">
        <f>A!CG118</f>
        <v>45881</v>
      </c>
      <c r="CI118" t="str">
        <f>A!CH118</f>
        <v>urn:immetingen:monstertype:id:10</v>
      </c>
      <c r="CJ118" t="str">
        <f>A!CI118</f>
        <v>urn:imsikb0101:Applicaties:id:16</v>
      </c>
      <c r="CK118" t="str">
        <f>A!CJ118</f>
        <v>urn:imsikb0101:DatastroomType:id:1</v>
      </c>
      <c r="CL118">
        <f>A!CK118</f>
        <v>45891</v>
      </c>
      <c r="CM118" t="str">
        <f>A!CL118</f>
        <v>SGS, Rotterdam</v>
      </c>
      <c r="CN118" t="str">
        <f>A!CM118</f>
        <v>LABRESULTAAT SGS</v>
      </c>
      <c r="CO118">
        <f>A!CN118</f>
        <v>45891</v>
      </c>
      <c r="CP118">
        <f>A!CO118</f>
        <v>0</v>
      </c>
      <c r="CQ118">
        <f>A!CO428</f>
        <v>0</v>
      </c>
      <c r="CR118" t="e">
        <f>A!#REF!</f>
        <v>#REF!</v>
      </c>
      <c r="CS118" t="e">
        <f>A!#REF!</f>
        <v>#REF!</v>
      </c>
    </row>
    <row r="119" spans="1:97" x14ac:dyDescent="0.2">
      <c r="A119" t="str">
        <f>A!A119</f>
        <v>LABRESULTAAT</v>
      </c>
      <c r="B119">
        <f>A!B119</f>
        <v>6</v>
      </c>
      <c r="C119">
        <f>A!C119</f>
        <v>0</v>
      </c>
      <c r="D119">
        <f>A!D119</f>
        <v>0</v>
      </c>
      <c r="E119">
        <f>A!E119</f>
        <v>0</v>
      </c>
      <c r="F119">
        <f>A!F119</f>
        <v>0</v>
      </c>
      <c r="G119">
        <f>A!G119</f>
        <v>0</v>
      </c>
      <c r="H119">
        <f>A!H119</f>
        <v>0</v>
      </c>
      <c r="I119">
        <f>A!I119</f>
        <v>0</v>
      </c>
      <c r="J119">
        <f>A!J119</f>
        <v>0</v>
      </c>
      <c r="K119">
        <f>A!K119</f>
        <v>0</v>
      </c>
      <c r="L119">
        <f>A!L119</f>
        <v>0</v>
      </c>
      <c r="M119">
        <f>A!M119</f>
        <v>0</v>
      </c>
      <c r="N119">
        <f>A!N119</f>
        <v>0</v>
      </c>
      <c r="O119">
        <f>A!O119</f>
        <v>0</v>
      </c>
      <c r="P119" s="23" t="str">
        <f>IF(A!P119="","",INDEX(B!$A$1:$BT$2000,MATCH(A!P119,B!$AX$1:$AX$2000,0),D!$B$5))</f>
        <v/>
      </c>
      <c r="Q119">
        <f>A!Q119</f>
        <v>0</v>
      </c>
      <c r="R119">
        <f>A!R119</f>
        <v>0</v>
      </c>
      <c r="S119">
        <f>A!S119</f>
        <v>0</v>
      </c>
      <c r="T119">
        <f>A!T119</f>
        <v>0</v>
      </c>
      <c r="U119">
        <f>A!U119</f>
        <v>0</v>
      </c>
      <c r="V119" s="23">
        <f>IF(A!V119="&lt;",1,A!V119)</f>
        <v>0</v>
      </c>
      <c r="W119">
        <f>A!W119</f>
        <v>0</v>
      </c>
      <c r="X119">
        <f>A!X119</f>
        <v>0</v>
      </c>
      <c r="Y119">
        <f>A!Y119</f>
        <v>0</v>
      </c>
      <c r="Z119" s="23">
        <f t="shared" si="1"/>
        <v>0</v>
      </c>
      <c r="AA119">
        <f>A!Z119</f>
        <v>0</v>
      </c>
      <c r="AB119">
        <f>A!AA119</f>
        <v>0</v>
      </c>
      <c r="AC119">
        <f>A!AB119</f>
        <v>0</v>
      </c>
      <c r="AD119">
        <f>A!AC119</f>
        <v>0</v>
      </c>
      <c r="AE119">
        <f>A!AD119</f>
        <v>0</v>
      </c>
      <c r="AF119">
        <f>A!AE119</f>
        <v>0</v>
      </c>
      <c r="AG119">
        <f>A!AF119</f>
        <v>0</v>
      </c>
      <c r="AH119">
        <f>A!AG119</f>
        <v>0</v>
      </c>
      <c r="AI119">
        <f>A!AH119</f>
        <v>0</v>
      </c>
      <c r="AJ119">
        <f>A!AI119</f>
        <v>0</v>
      </c>
      <c r="AK119">
        <f>A!AJ119</f>
        <v>0</v>
      </c>
      <c r="AL119">
        <f>A!AK119</f>
        <v>0</v>
      </c>
      <c r="AM119">
        <f>A!AL119</f>
        <v>0</v>
      </c>
      <c r="AN119">
        <f>A!AM119</f>
        <v>0</v>
      </c>
      <c r="AO119">
        <f>A!AN119</f>
        <v>0</v>
      </c>
      <c r="AP119">
        <f>A!AO119</f>
        <v>0</v>
      </c>
      <c r="AQ119">
        <f>A!AP119</f>
        <v>0</v>
      </c>
      <c r="AR119">
        <f>A!AQ119</f>
        <v>0</v>
      </c>
      <c r="AS119">
        <f>A!AR119</f>
        <v>0</v>
      </c>
      <c r="AT119">
        <f>A!AS119</f>
        <v>0</v>
      </c>
      <c r="AU119">
        <f>A!AT119</f>
        <v>0</v>
      </c>
      <c r="AV119">
        <f>A!AU119</f>
        <v>0</v>
      </c>
      <c r="AW119" s="23" t="str">
        <f>IF(A!AV119=0,"",A!AV119)</f>
        <v/>
      </c>
      <c r="AX119">
        <f>A!AW119</f>
        <v>0</v>
      </c>
      <c r="AY119">
        <f>A!AX119</f>
        <v>0</v>
      </c>
      <c r="AZ119">
        <f>A!AY119</f>
        <v>0</v>
      </c>
      <c r="BA119">
        <f>A!AZ119</f>
        <v>0</v>
      </c>
      <c r="BB119">
        <f>A!BA119</f>
        <v>0</v>
      </c>
      <c r="BC119">
        <f>A!BB119</f>
        <v>0</v>
      </c>
      <c r="BD119">
        <f>A!BC119</f>
        <v>0</v>
      </c>
      <c r="BE119">
        <f>A!BD119</f>
        <v>0</v>
      </c>
      <c r="BF119">
        <f>A!BE119</f>
        <v>0</v>
      </c>
      <c r="BG119">
        <f>A!BF119</f>
        <v>0</v>
      </c>
      <c r="BH119">
        <f>A!BG119</f>
        <v>0</v>
      </c>
      <c r="BI119">
        <f>A!BH119</f>
        <v>0</v>
      </c>
      <c r="BJ119">
        <f>A!BI119</f>
        <v>0</v>
      </c>
      <c r="BK119">
        <f>A!BJ119</f>
        <v>0</v>
      </c>
      <c r="BL119">
        <f>A!BK119</f>
        <v>0</v>
      </c>
      <c r="BM119">
        <f>A!BL119</f>
        <v>0</v>
      </c>
      <c r="BN119">
        <f>A!BM119</f>
        <v>0</v>
      </c>
      <c r="BO119">
        <f>A!BN119</f>
        <v>0</v>
      </c>
      <c r="BP119">
        <f>A!BO119</f>
        <v>0</v>
      </c>
      <c r="BQ119">
        <f>A!BP119</f>
        <v>0</v>
      </c>
      <c r="BR119">
        <f>A!BQ119</f>
        <v>0</v>
      </c>
      <c r="BS119">
        <f>A!BR119</f>
        <v>0</v>
      </c>
      <c r="BT119">
        <f>A!BS119</f>
        <v>0</v>
      </c>
      <c r="BU119">
        <f>A!BT119</f>
        <v>0</v>
      </c>
      <c r="BV119">
        <f>A!BU119</f>
        <v>0</v>
      </c>
      <c r="BW119">
        <f>A!BV119</f>
        <v>0</v>
      </c>
      <c r="BX119" t="str">
        <f>A!BW119</f>
        <v>_6b450a12-9f17-41ae-b157-306196495a9f</v>
      </c>
      <c r="BY119" t="str">
        <f>A!BX119</f>
        <v>6b450a12-9f17-41ae-b157-306196495a9f</v>
      </c>
      <c r="BZ119" t="str">
        <f>A!BY119</f>
        <v>SIKB</v>
      </c>
      <c r="CA119" t="str">
        <f>A!BZ119</f>
        <v>MMA02 A02 (0-50) A04 (0-50)</v>
      </c>
      <c r="CB119">
        <f>A!CA119</f>
        <v>45883</v>
      </c>
      <c r="CC119" t="str">
        <f>A!CB119</f>
        <v>#_6ad1fe39-0ee6-4190-bb8a-80d8ca6a8c10</v>
      </c>
      <c r="CD119" t="str">
        <f>A!CC119</f>
        <v>#_7c0f9044-1d96-4ffb-b6c6-54d178367087</v>
      </c>
      <c r="CE119">
        <f>A!CD119</f>
        <v>0</v>
      </c>
      <c r="CF119" t="str">
        <f>A!CE119</f>
        <v>urn:immetingen:compartiment:id:1</v>
      </c>
      <c r="CG119" t="str">
        <f>A!CF119</f>
        <v>_TI-65798773</v>
      </c>
      <c r="CH119">
        <f>A!CG119</f>
        <v>45881</v>
      </c>
      <c r="CI119" t="str">
        <f>A!CH119</f>
        <v>urn:immetingen:monstertype:id:10</v>
      </c>
      <c r="CJ119" t="str">
        <f>A!CI119</f>
        <v>urn:imsikb0101:Applicaties:id:16</v>
      </c>
      <c r="CK119" t="str">
        <f>A!CJ119</f>
        <v>urn:imsikb0101:DatastroomType:id:1</v>
      </c>
      <c r="CL119">
        <f>A!CK119</f>
        <v>45891</v>
      </c>
      <c r="CM119" t="str">
        <f>A!CL119</f>
        <v>SGS, Rotterdam</v>
      </c>
      <c r="CN119" t="str">
        <f>A!CM119</f>
        <v>LABRESULTAAT SGS</v>
      </c>
      <c r="CO119">
        <f>A!CN119</f>
        <v>45891</v>
      </c>
      <c r="CP119">
        <f>A!CO119</f>
        <v>0</v>
      </c>
      <c r="CQ119">
        <f>A!CO429</f>
        <v>0</v>
      </c>
      <c r="CR119" t="e">
        <f>A!#REF!</f>
        <v>#REF!</v>
      </c>
      <c r="CS119" t="e">
        <f>A!#REF!</f>
        <v>#REF!</v>
      </c>
    </row>
    <row r="120" spans="1:97" x14ac:dyDescent="0.2">
      <c r="A120" t="str">
        <f>A!A120</f>
        <v>LABRESULTAAT</v>
      </c>
      <c r="B120">
        <f>A!B120</f>
        <v>6</v>
      </c>
      <c r="C120">
        <f>A!C120</f>
        <v>0</v>
      </c>
      <c r="D120">
        <f>A!D120</f>
        <v>0</v>
      </c>
      <c r="E120">
        <f>A!E120</f>
        <v>0</v>
      </c>
      <c r="F120">
        <f>A!F120</f>
        <v>0</v>
      </c>
      <c r="G120">
        <f>A!G120</f>
        <v>0</v>
      </c>
      <c r="H120">
        <f>A!H120</f>
        <v>0</v>
      </c>
      <c r="I120">
        <f>A!I120</f>
        <v>0</v>
      </c>
      <c r="J120">
        <f>A!J120</f>
        <v>0</v>
      </c>
      <c r="K120">
        <f>A!K120</f>
        <v>0</v>
      </c>
      <c r="L120">
        <f>A!L120</f>
        <v>0</v>
      </c>
      <c r="M120">
        <f>A!M120</f>
        <v>0</v>
      </c>
      <c r="N120">
        <f>A!N120</f>
        <v>0</v>
      </c>
      <c r="O120">
        <f>A!O120</f>
        <v>0</v>
      </c>
      <c r="P120" s="23" t="str">
        <f>IF(A!P120="","",INDEX(B!$A$1:$BT$2000,MATCH(A!P120,B!$AX$1:$AX$2000,0),D!$B$5))</f>
        <v/>
      </c>
      <c r="Q120">
        <f>A!Q120</f>
        <v>0</v>
      </c>
      <c r="R120">
        <f>A!R120</f>
        <v>0</v>
      </c>
      <c r="S120">
        <f>A!S120</f>
        <v>0</v>
      </c>
      <c r="T120">
        <f>A!T120</f>
        <v>0</v>
      </c>
      <c r="U120">
        <f>A!U120</f>
        <v>0</v>
      </c>
      <c r="V120" s="23">
        <f>IF(A!V120="&lt;",1,A!V120)</f>
        <v>0</v>
      </c>
      <c r="W120">
        <f>A!W120</f>
        <v>0</v>
      </c>
      <c r="X120">
        <f>A!X120</f>
        <v>0</v>
      </c>
      <c r="Y120">
        <f>A!Y120</f>
        <v>0</v>
      </c>
      <c r="Z120" s="23">
        <f t="shared" si="1"/>
        <v>0</v>
      </c>
      <c r="AA120">
        <f>A!Z120</f>
        <v>0</v>
      </c>
      <c r="AB120">
        <f>A!AA120</f>
        <v>0</v>
      </c>
      <c r="AC120">
        <f>A!AB120</f>
        <v>0</v>
      </c>
      <c r="AD120">
        <f>A!AC120</f>
        <v>0</v>
      </c>
      <c r="AE120">
        <f>A!AD120</f>
        <v>0</v>
      </c>
      <c r="AF120">
        <f>A!AE120</f>
        <v>0</v>
      </c>
      <c r="AG120">
        <f>A!AF120</f>
        <v>0</v>
      </c>
      <c r="AH120">
        <f>A!AG120</f>
        <v>0</v>
      </c>
      <c r="AI120">
        <f>A!AH120</f>
        <v>0</v>
      </c>
      <c r="AJ120">
        <f>A!AI120</f>
        <v>0</v>
      </c>
      <c r="AK120">
        <f>A!AJ120</f>
        <v>0</v>
      </c>
      <c r="AL120">
        <f>A!AK120</f>
        <v>0</v>
      </c>
      <c r="AM120">
        <f>A!AL120</f>
        <v>0</v>
      </c>
      <c r="AN120">
        <f>A!AM120</f>
        <v>0</v>
      </c>
      <c r="AO120">
        <f>A!AN120</f>
        <v>0</v>
      </c>
      <c r="AP120">
        <f>A!AO120</f>
        <v>0</v>
      </c>
      <c r="AQ120">
        <f>A!AP120</f>
        <v>0</v>
      </c>
      <c r="AR120">
        <f>A!AQ120</f>
        <v>0</v>
      </c>
      <c r="AS120">
        <f>A!AR120</f>
        <v>0</v>
      </c>
      <c r="AT120">
        <f>A!AS120</f>
        <v>0</v>
      </c>
      <c r="AU120">
        <f>A!AT120</f>
        <v>0</v>
      </c>
      <c r="AV120">
        <f>A!AU120</f>
        <v>0</v>
      </c>
      <c r="AW120" s="23" t="str">
        <f>IF(A!AV120=0,"",A!AV120)</f>
        <v/>
      </c>
      <c r="AX120">
        <f>A!AW120</f>
        <v>0</v>
      </c>
      <c r="AY120">
        <f>A!AX120</f>
        <v>0</v>
      </c>
      <c r="AZ120">
        <f>A!AY120</f>
        <v>0</v>
      </c>
      <c r="BA120">
        <f>A!AZ120</f>
        <v>0</v>
      </c>
      <c r="BB120">
        <f>A!BA120</f>
        <v>0</v>
      </c>
      <c r="BC120">
        <f>A!BB120</f>
        <v>0</v>
      </c>
      <c r="BD120">
        <f>A!BC120</f>
        <v>0</v>
      </c>
      <c r="BE120">
        <f>A!BD120</f>
        <v>0</v>
      </c>
      <c r="BF120">
        <f>A!BE120</f>
        <v>0</v>
      </c>
      <c r="BG120">
        <f>A!BF120</f>
        <v>0</v>
      </c>
      <c r="BH120">
        <f>A!BG120</f>
        <v>0</v>
      </c>
      <c r="BI120">
        <f>A!BH120</f>
        <v>0</v>
      </c>
      <c r="BJ120">
        <f>A!BI120</f>
        <v>0</v>
      </c>
      <c r="BK120">
        <f>A!BJ120</f>
        <v>0</v>
      </c>
      <c r="BL120">
        <f>A!BK120</f>
        <v>0</v>
      </c>
      <c r="BM120">
        <f>A!BL120</f>
        <v>0</v>
      </c>
      <c r="BN120">
        <f>A!BM120</f>
        <v>0</v>
      </c>
      <c r="BO120">
        <f>A!BN120</f>
        <v>0</v>
      </c>
      <c r="BP120">
        <f>A!BO120</f>
        <v>0</v>
      </c>
      <c r="BQ120">
        <f>A!BP120</f>
        <v>0</v>
      </c>
      <c r="BR120">
        <f>A!BQ120</f>
        <v>0</v>
      </c>
      <c r="BS120">
        <f>A!BR120</f>
        <v>0</v>
      </c>
      <c r="BT120">
        <f>A!BS120</f>
        <v>0</v>
      </c>
      <c r="BU120">
        <f>A!BT120</f>
        <v>0</v>
      </c>
      <c r="BV120">
        <f>A!BU120</f>
        <v>0</v>
      </c>
      <c r="BW120">
        <f>A!BV120</f>
        <v>0</v>
      </c>
      <c r="BX120" t="str">
        <f>A!BW120</f>
        <v>_6b450a12-9f17-41ae-b157-306196495a9f</v>
      </c>
      <c r="BY120" t="str">
        <f>A!BX120</f>
        <v>6b450a12-9f17-41ae-b157-306196495a9f</v>
      </c>
      <c r="BZ120" t="str">
        <f>A!BY120</f>
        <v>SIKB</v>
      </c>
      <c r="CA120" t="str">
        <f>A!BZ120</f>
        <v>MMA02 A02 (0-50) A04 (0-50)</v>
      </c>
      <c r="CB120">
        <f>A!CA120</f>
        <v>45883</v>
      </c>
      <c r="CC120" t="str">
        <f>A!CB120</f>
        <v>#_6ad1fe39-0ee6-4190-bb8a-80d8ca6a8c10</v>
      </c>
      <c r="CD120" t="str">
        <f>A!CC120</f>
        <v>#_c6784fdf-63f2-47b3-ba73-225d7e0512e1</v>
      </c>
      <c r="CE120">
        <f>A!CD120</f>
        <v>0</v>
      </c>
      <c r="CF120" t="str">
        <f>A!CE120</f>
        <v>urn:immetingen:compartiment:id:1</v>
      </c>
      <c r="CG120" t="str">
        <f>A!CF120</f>
        <v>_TI-65798773</v>
      </c>
      <c r="CH120">
        <f>A!CG120</f>
        <v>45881</v>
      </c>
      <c r="CI120" t="str">
        <f>A!CH120</f>
        <v>urn:immetingen:monstertype:id:10</v>
      </c>
      <c r="CJ120" t="str">
        <f>A!CI120</f>
        <v>urn:imsikb0101:Applicaties:id:16</v>
      </c>
      <c r="CK120" t="str">
        <f>A!CJ120</f>
        <v>urn:imsikb0101:DatastroomType:id:1</v>
      </c>
      <c r="CL120">
        <f>A!CK120</f>
        <v>45891</v>
      </c>
      <c r="CM120" t="str">
        <f>A!CL120</f>
        <v>SGS, Rotterdam</v>
      </c>
      <c r="CN120" t="str">
        <f>A!CM120</f>
        <v>LABRESULTAAT SGS</v>
      </c>
      <c r="CO120">
        <f>A!CN120</f>
        <v>45891</v>
      </c>
      <c r="CP120">
        <f>A!CO120</f>
        <v>0</v>
      </c>
      <c r="CQ120">
        <f>A!CO430</f>
        <v>0</v>
      </c>
      <c r="CR120" t="e">
        <f>A!#REF!</f>
        <v>#REF!</v>
      </c>
      <c r="CS120" t="e">
        <f>A!#REF!</f>
        <v>#REF!</v>
      </c>
    </row>
    <row r="121" spans="1:97" x14ac:dyDescent="0.2">
      <c r="A121" t="str">
        <f>A!A121</f>
        <v>LABRESULTAAT</v>
      </c>
      <c r="B121">
        <f>A!B121</f>
        <v>6</v>
      </c>
      <c r="C121">
        <f>A!C121</f>
        <v>0</v>
      </c>
      <c r="D121">
        <f>A!D121</f>
        <v>0</v>
      </c>
      <c r="E121">
        <f>A!E121</f>
        <v>0</v>
      </c>
      <c r="F121">
        <f>A!F121</f>
        <v>0</v>
      </c>
      <c r="G121">
        <f>A!G121</f>
        <v>0</v>
      </c>
      <c r="H121">
        <f>A!H121</f>
        <v>0</v>
      </c>
      <c r="I121">
        <f>A!I121</f>
        <v>0</v>
      </c>
      <c r="J121">
        <f>A!J121</f>
        <v>0</v>
      </c>
      <c r="K121">
        <f>A!K121</f>
        <v>0</v>
      </c>
      <c r="L121">
        <f>A!L121</f>
        <v>0</v>
      </c>
      <c r="M121">
        <f>A!M121</f>
        <v>0</v>
      </c>
      <c r="N121">
        <f>A!N121</f>
        <v>0</v>
      </c>
      <c r="O121">
        <f>A!O121</f>
        <v>0</v>
      </c>
      <c r="P121" s="23" t="str">
        <f>IF(A!P121="","",INDEX(B!$A$1:$BT$2000,MATCH(A!P121,B!$AX$1:$AX$2000,0),D!$B$5))</f>
        <v/>
      </c>
      <c r="Q121">
        <f>A!Q121</f>
        <v>0</v>
      </c>
      <c r="R121">
        <f>A!R121</f>
        <v>0</v>
      </c>
      <c r="S121">
        <f>A!S121</f>
        <v>0</v>
      </c>
      <c r="T121">
        <f>A!T121</f>
        <v>0</v>
      </c>
      <c r="U121">
        <f>A!U121</f>
        <v>0</v>
      </c>
      <c r="V121" s="23">
        <f>IF(A!V121="&lt;",1,A!V121)</f>
        <v>0</v>
      </c>
      <c r="W121">
        <f>A!W121</f>
        <v>0</v>
      </c>
      <c r="X121">
        <f>A!X121</f>
        <v>0</v>
      </c>
      <c r="Y121">
        <f>A!Y121</f>
        <v>0</v>
      </c>
      <c r="Z121" s="23">
        <f t="shared" si="1"/>
        <v>0</v>
      </c>
      <c r="AA121">
        <f>A!Z121</f>
        <v>0</v>
      </c>
      <c r="AB121">
        <f>A!AA121</f>
        <v>0</v>
      </c>
      <c r="AC121">
        <f>A!AB121</f>
        <v>0</v>
      </c>
      <c r="AD121">
        <f>A!AC121</f>
        <v>0</v>
      </c>
      <c r="AE121">
        <f>A!AD121</f>
        <v>0</v>
      </c>
      <c r="AF121">
        <f>A!AE121</f>
        <v>0</v>
      </c>
      <c r="AG121">
        <f>A!AF121</f>
        <v>0</v>
      </c>
      <c r="AH121">
        <f>A!AG121</f>
        <v>0</v>
      </c>
      <c r="AI121">
        <f>A!AH121</f>
        <v>0</v>
      </c>
      <c r="AJ121">
        <f>A!AI121</f>
        <v>0</v>
      </c>
      <c r="AK121">
        <f>A!AJ121</f>
        <v>0</v>
      </c>
      <c r="AL121">
        <f>A!AK121</f>
        <v>0</v>
      </c>
      <c r="AM121">
        <f>A!AL121</f>
        <v>0</v>
      </c>
      <c r="AN121">
        <f>A!AM121</f>
        <v>0</v>
      </c>
      <c r="AO121">
        <f>A!AN121</f>
        <v>0</v>
      </c>
      <c r="AP121">
        <f>A!AO121</f>
        <v>0</v>
      </c>
      <c r="AQ121">
        <f>A!AP121</f>
        <v>0</v>
      </c>
      <c r="AR121">
        <f>A!AQ121</f>
        <v>0</v>
      </c>
      <c r="AS121">
        <f>A!AR121</f>
        <v>0</v>
      </c>
      <c r="AT121">
        <f>A!AS121</f>
        <v>0</v>
      </c>
      <c r="AU121">
        <f>A!AT121</f>
        <v>0</v>
      </c>
      <c r="AV121">
        <f>A!AU121</f>
        <v>0</v>
      </c>
      <c r="AW121" s="23" t="str">
        <f>IF(A!AV121=0,"",A!AV121)</f>
        <v/>
      </c>
      <c r="AX121">
        <f>A!AW121</f>
        <v>0</v>
      </c>
      <c r="AY121">
        <f>A!AX121</f>
        <v>0</v>
      </c>
      <c r="AZ121">
        <f>A!AY121</f>
        <v>0</v>
      </c>
      <c r="BA121">
        <f>A!AZ121</f>
        <v>0</v>
      </c>
      <c r="BB121">
        <f>A!BA121</f>
        <v>0</v>
      </c>
      <c r="BC121">
        <f>A!BB121</f>
        <v>0</v>
      </c>
      <c r="BD121">
        <f>A!BC121</f>
        <v>0</v>
      </c>
      <c r="BE121">
        <f>A!BD121</f>
        <v>0</v>
      </c>
      <c r="BF121">
        <f>A!BE121</f>
        <v>0</v>
      </c>
      <c r="BG121">
        <f>A!BF121</f>
        <v>0</v>
      </c>
      <c r="BH121">
        <f>A!BG121</f>
        <v>0</v>
      </c>
      <c r="BI121">
        <f>A!BH121</f>
        <v>0</v>
      </c>
      <c r="BJ121">
        <f>A!BI121</f>
        <v>0</v>
      </c>
      <c r="BK121">
        <f>A!BJ121</f>
        <v>0</v>
      </c>
      <c r="BL121">
        <f>A!BK121</f>
        <v>0</v>
      </c>
      <c r="BM121">
        <f>A!BL121</f>
        <v>0</v>
      </c>
      <c r="BN121">
        <f>A!BM121</f>
        <v>0</v>
      </c>
      <c r="BO121">
        <f>A!BN121</f>
        <v>0</v>
      </c>
      <c r="BP121">
        <f>A!BO121</f>
        <v>0</v>
      </c>
      <c r="BQ121">
        <f>A!BP121</f>
        <v>0</v>
      </c>
      <c r="BR121">
        <f>A!BQ121</f>
        <v>0</v>
      </c>
      <c r="BS121">
        <f>A!BR121</f>
        <v>0</v>
      </c>
      <c r="BT121">
        <f>A!BS121</f>
        <v>0</v>
      </c>
      <c r="BU121">
        <f>A!BT121</f>
        <v>0</v>
      </c>
      <c r="BV121">
        <f>A!BU121</f>
        <v>0</v>
      </c>
      <c r="BW121">
        <f>A!BV121</f>
        <v>0</v>
      </c>
      <c r="BX121" t="str">
        <f>A!BW121</f>
        <v>_6b450a12-9f17-41ae-b157-306196495a9f</v>
      </c>
      <c r="BY121" t="str">
        <f>A!BX121</f>
        <v>6b450a12-9f17-41ae-b157-306196495a9f</v>
      </c>
      <c r="BZ121" t="str">
        <f>A!BY121</f>
        <v>SIKB</v>
      </c>
      <c r="CA121" t="str">
        <f>A!BZ121</f>
        <v>MMA02 A02 (0-50) A04 (0-50)</v>
      </c>
      <c r="CB121">
        <f>A!CA121</f>
        <v>45883</v>
      </c>
      <c r="CC121" t="str">
        <f>A!CB121</f>
        <v>#_6ad1fe39-0ee6-4190-bb8a-80d8ca6a8c10</v>
      </c>
      <c r="CD121" t="str">
        <f>A!CC121</f>
        <v>#_c4963b7a-afbd-4438-9f04-91c38ff438cd</v>
      </c>
      <c r="CE121">
        <f>A!CD121</f>
        <v>0</v>
      </c>
      <c r="CF121" t="str">
        <f>A!CE121</f>
        <v>urn:immetingen:compartiment:id:1</v>
      </c>
      <c r="CG121" t="str">
        <f>A!CF121</f>
        <v>_TI-65798773</v>
      </c>
      <c r="CH121">
        <f>A!CG121</f>
        <v>45881</v>
      </c>
      <c r="CI121" t="str">
        <f>A!CH121</f>
        <v>urn:immetingen:monstertype:id:10</v>
      </c>
      <c r="CJ121" t="str">
        <f>A!CI121</f>
        <v>urn:imsikb0101:Applicaties:id:16</v>
      </c>
      <c r="CK121" t="str">
        <f>A!CJ121</f>
        <v>urn:imsikb0101:DatastroomType:id:1</v>
      </c>
      <c r="CL121">
        <f>A!CK121</f>
        <v>45891</v>
      </c>
      <c r="CM121" t="str">
        <f>A!CL121</f>
        <v>SGS, Rotterdam</v>
      </c>
      <c r="CN121" t="str">
        <f>A!CM121</f>
        <v>LABRESULTAAT SGS</v>
      </c>
      <c r="CO121">
        <f>A!CN121</f>
        <v>45891</v>
      </c>
      <c r="CP121">
        <f>A!CO121</f>
        <v>0</v>
      </c>
      <c r="CQ121">
        <f>A!CO431</f>
        <v>0</v>
      </c>
      <c r="CR121" t="e">
        <f>A!#REF!</f>
        <v>#REF!</v>
      </c>
      <c r="CS121" t="e">
        <f>A!#REF!</f>
        <v>#REF!</v>
      </c>
    </row>
    <row r="122" spans="1:97" x14ac:dyDescent="0.2">
      <c r="A122" t="str">
        <f>A!A122</f>
        <v>LABRESULTAAT</v>
      </c>
      <c r="B122">
        <f>A!B122</f>
        <v>6</v>
      </c>
      <c r="C122">
        <f>A!C122</f>
        <v>0</v>
      </c>
      <c r="D122">
        <f>A!D122</f>
        <v>0</v>
      </c>
      <c r="E122">
        <f>A!E122</f>
        <v>0</v>
      </c>
      <c r="F122">
        <f>A!F122</f>
        <v>0</v>
      </c>
      <c r="G122">
        <f>A!G122</f>
        <v>0</v>
      </c>
      <c r="H122">
        <f>A!H122</f>
        <v>0</v>
      </c>
      <c r="I122">
        <f>A!I122</f>
        <v>0</v>
      </c>
      <c r="J122">
        <f>A!J122</f>
        <v>0</v>
      </c>
      <c r="K122">
        <f>A!K122</f>
        <v>0</v>
      </c>
      <c r="L122">
        <f>A!L122</f>
        <v>0</v>
      </c>
      <c r="M122">
        <f>A!M122</f>
        <v>0</v>
      </c>
      <c r="N122">
        <f>A!N122</f>
        <v>0</v>
      </c>
      <c r="O122">
        <f>A!O122</f>
        <v>0</v>
      </c>
      <c r="P122" s="23" t="str">
        <f>IF(A!P122="","",INDEX(B!$A$1:$BT$2000,MATCH(A!P122,B!$AX$1:$AX$2000,0),D!$B$5))</f>
        <v/>
      </c>
      <c r="Q122">
        <f>A!Q122</f>
        <v>0</v>
      </c>
      <c r="R122">
        <f>A!R122</f>
        <v>0</v>
      </c>
      <c r="S122">
        <f>A!S122</f>
        <v>0</v>
      </c>
      <c r="T122">
        <f>A!T122</f>
        <v>0</v>
      </c>
      <c r="U122">
        <f>A!U122</f>
        <v>0</v>
      </c>
      <c r="V122" s="23">
        <f>IF(A!V122="&lt;",1,A!V122)</f>
        <v>0</v>
      </c>
      <c r="W122">
        <f>A!W122</f>
        <v>0</v>
      </c>
      <c r="X122">
        <f>A!X122</f>
        <v>0</v>
      </c>
      <c r="Y122">
        <f>A!Y122</f>
        <v>0</v>
      </c>
      <c r="Z122" s="23">
        <f t="shared" si="1"/>
        <v>0</v>
      </c>
      <c r="AA122">
        <f>A!Z122</f>
        <v>0</v>
      </c>
      <c r="AB122">
        <f>A!AA122</f>
        <v>0</v>
      </c>
      <c r="AC122">
        <f>A!AB122</f>
        <v>0</v>
      </c>
      <c r="AD122">
        <f>A!AC122</f>
        <v>0</v>
      </c>
      <c r="AE122">
        <f>A!AD122</f>
        <v>0</v>
      </c>
      <c r="AF122">
        <f>A!AE122</f>
        <v>0</v>
      </c>
      <c r="AG122">
        <f>A!AF122</f>
        <v>0</v>
      </c>
      <c r="AH122">
        <f>A!AG122</f>
        <v>0</v>
      </c>
      <c r="AI122">
        <f>A!AH122</f>
        <v>0</v>
      </c>
      <c r="AJ122">
        <f>A!AI122</f>
        <v>0</v>
      </c>
      <c r="AK122">
        <f>A!AJ122</f>
        <v>0</v>
      </c>
      <c r="AL122">
        <f>A!AK122</f>
        <v>0</v>
      </c>
      <c r="AM122">
        <f>A!AL122</f>
        <v>0</v>
      </c>
      <c r="AN122">
        <f>A!AM122</f>
        <v>0</v>
      </c>
      <c r="AO122">
        <f>A!AN122</f>
        <v>0</v>
      </c>
      <c r="AP122">
        <f>A!AO122</f>
        <v>0</v>
      </c>
      <c r="AQ122">
        <f>A!AP122</f>
        <v>0</v>
      </c>
      <c r="AR122">
        <f>A!AQ122</f>
        <v>0</v>
      </c>
      <c r="AS122">
        <f>A!AR122</f>
        <v>0</v>
      </c>
      <c r="AT122">
        <f>A!AS122</f>
        <v>0</v>
      </c>
      <c r="AU122">
        <f>A!AT122</f>
        <v>0</v>
      </c>
      <c r="AV122">
        <f>A!AU122</f>
        <v>0</v>
      </c>
      <c r="AW122" s="23" t="str">
        <f>IF(A!AV122=0,"",A!AV122)</f>
        <v/>
      </c>
      <c r="AX122">
        <f>A!AW122</f>
        <v>0</v>
      </c>
      <c r="AY122">
        <f>A!AX122</f>
        <v>0</v>
      </c>
      <c r="AZ122">
        <f>A!AY122</f>
        <v>0</v>
      </c>
      <c r="BA122">
        <f>A!AZ122</f>
        <v>0</v>
      </c>
      <c r="BB122">
        <f>A!BA122</f>
        <v>0</v>
      </c>
      <c r="BC122">
        <f>A!BB122</f>
        <v>0</v>
      </c>
      <c r="BD122">
        <f>A!BC122</f>
        <v>0</v>
      </c>
      <c r="BE122">
        <f>A!BD122</f>
        <v>0</v>
      </c>
      <c r="BF122">
        <f>A!BE122</f>
        <v>0</v>
      </c>
      <c r="BG122">
        <f>A!BF122</f>
        <v>0</v>
      </c>
      <c r="BH122">
        <f>A!BG122</f>
        <v>0</v>
      </c>
      <c r="BI122">
        <f>A!BH122</f>
        <v>0</v>
      </c>
      <c r="BJ122">
        <f>A!BI122</f>
        <v>0</v>
      </c>
      <c r="BK122">
        <f>A!BJ122</f>
        <v>0</v>
      </c>
      <c r="BL122">
        <f>A!BK122</f>
        <v>0</v>
      </c>
      <c r="BM122">
        <f>A!BL122</f>
        <v>0</v>
      </c>
      <c r="BN122">
        <f>A!BM122</f>
        <v>0</v>
      </c>
      <c r="BO122">
        <f>A!BN122</f>
        <v>0</v>
      </c>
      <c r="BP122">
        <f>A!BO122</f>
        <v>0</v>
      </c>
      <c r="BQ122">
        <f>A!BP122</f>
        <v>0</v>
      </c>
      <c r="BR122">
        <f>A!BQ122</f>
        <v>0</v>
      </c>
      <c r="BS122">
        <f>A!BR122</f>
        <v>0</v>
      </c>
      <c r="BT122">
        <f>A!BS122</f>
        <v>0</v>
      </c>
      <c r="BU122">
        <f>A!BT122</f>
        <v>0</v>
      </c>
      <c r="BV122">
        <f>A!BU122</f>
        <v>0</v>
      </c>
      <c r="BW122">
        <f>A!BV122</f>
        <v>0</v>
      </c>
      <c r="BX122" t="str">
        <f>A!BW122</f>
        <v>_6b450a12-9f17-41ae-b157-306196495a9f</v>
      </c>
      <c r="BY122" t="str">
        <f>A!BX122</f>
        <v>6b450a12-9f17-41ae-b157-306196495a9f</v>
      </c>
      <c r="BZ122" t="str">
        <f>A!BY122</f>
        <v>SIKB</v>
      </c>
      <c r="CA122" t="str">
        <f>A!BZ122</f>
        <v>MMA02 A02 (0-50) A04 (0-50)</v>
      </c>
      <c r="CB122">
        <f>A!CA122</f>
        <v>45883</v>
      </c>
      <c r="CC122" t="str">
        <f>A!CB122</f>
        <v>#_6ad1fe39-0ee6-4190-bb8a-80d8ca6a8c10</v>
      </c>
      <c r="CD122" t="str">
        <f>A!CC122</f>
        <v>#_3557e864-bbc3-483d-9225-2d08771d55ea</v>
      </c>
      <c r="CE122">
        <f>A!CD122</f>
        <v>0</v>
      </c>
      <c r="CF122" t="str">
        <f>A!CE122</f>
        <v>urn:immetingen:compartiment:id:1</v>
      </c>
      <c r="CG122" t="str">
        <f>A!CF122</f>
        <v>_TI-65798773</v>
      </c>
      <c r="CH122">
        <f>A!CG122</f>
        <v>45881</v>
      </c>
      <c r="CI122" t="str">
        <f>A!CH122</f>
        <v>urn:immetingen:monstertype:id:10</v>
      </c>
      <c r="CJ122" t="str">
        <f>A!CI122</f>
        <v>urn:imsikb0101:Applicaties:id:16</v>
      </c>
      <c r="CK122" t="str">
        <f>A!CJ122</f>
        <v>urn:imsikb0101:DatastroomType:id:1</v>
      </c>
      <c r="CL122">
        <f>A!CK122</f>
        <v>45891</v>
      </c>
      <c r="CM122" t="str">
        <f>A!CL122</f>
        <v>SGS, Rotterdam</v>
      </c>
      <c r="CN122" t="str">
        <f>A!CM122</f>
        <v>LABRESULTAAT SGS</v>
      </c>
      <c r="CO122">
        <f>A!CN122</f>
        <v>45891</v>
      </c>
      <c r="CP122">
        <f>A!CO122</f>
        <v>0</v>
      </c>
      <c r="CQ122">
        <f>A!CO432</f>
        <v>0</v>
      </c>
      <c r="CR122" t="e">
        <f>A!#REF!</f>
        <v>#REF!</v>
      </c>
      <c r="CS122" t="e">
        <f>A!#REF!</f>
        <v>#REF!</v>
      </c>
    </row>
    <row r="123" spans="1:97" x14ac:dyDescent="0.2">
      <c r="A123" t="str">
        <f>A!A123</f>
        <v>LABRESULTAAT</v>
      </c>
      <c r="B123">
        <f>A!B123</f>
        <v>6</v>
      </c>
      <c r="C123">
        <f>A!C123</f>
        <v>0</v>
      </c>
      <c r="D123">
        <f>A!D123</f>
        <v>0</v>
      </c>
      <c r="E123">
        <f>A!E123</f>
        <v>0</v>
      </c>
      <c r="F123">
        <f>A!F123</f>
        <v>0</v>
      </c>
      <c r="G123">
        <f>A!G123</f>
        <v>0</v>
      </c>
      <c r="H123">
        <f>A!H123</f>
        <v>0</v>
      </c>
      <c r="I123">
        <f>A!I123</f>
        <v>0</v>
      </c>
      <c r="J123">
        <f>A!J123</f>
        <v>0</v>
      </c>
      <c r="K123">
        <f>A!K123</f>
        <v>0</v>
      </c>
      <c r="L123">
        <f>A!L123</f>
        <v>0</v>
      </c>
      <c r="M123">
        <f>A!M123</f>
        <v>0</v>
      </c>
      <c r="N123">
        <f>A!N123</f>
        <v>0</v>
      </c>
      <c r="O123">
        <f>A!O123</f>
        <v>0</v>
      </c>
      <c r="P123" s="23" t="str">
        <f>IF(A!P123="","",INDEX(B!$A$1:$BT$2000,MATCH(A!P123,B!$AX$1:$AX$2000,0),D!$B$5))</f>
        <v/>
      </c>
      <c r="Q123">
        <f>A!Q123</f>
        <v>0</v>
      </c>
      <c r="R123">
        <f>A!R123</f>
        <v>0</v>
      </c>
      <c r="S123">
        <f>A!S123</f>
        <v>0</v>
      </c>
      <c r="T123">
        <f>A!T123</f>
        <v>0</v>
      </c>
      <c r="U123">
        <f>A!U123</f>
        <v>0</v>
      </c>
      <c r="V123" s="23">
        <f>IF(A!V123="&lt;",1,A!V123)</f>
        <v>0</v>
      </c>
      <c r="W123">
        <f>A!W123</f>
        <v>0</v>
      </c>
      <c r="X123">
        <f>A!X123</f>
        <v>0</v>
      </c>
      <c r="Y123">
        <f>A!Y123</f>
        <v>0</v>
      </c>
      <c r="Z123" s="23">
        <f t="shared" si="1"/>
        <v>0</v>
      </c>
      <c r="AA123">
        <f>A!Z123</f>
        <v>0</v>
      </c>
      <c r="AB123">
        <f>A!AA123</f>
        <v>0</v>
      </c>
      <c r="AC123">
        <f>A!AB123</f>
        <v>0</v>
      </c>
      <c r="AD123">
        <f>A!AC123</f>
        <v>0</v>
      </c>
      <c r="AE123">
        <f>A!AD123</f>
        <v>0</v>
      </c>
      <c r="AF123">
        <f>A!AE123</f>
        <v>0</v>
      </c>
      <c r="AG123">
        <f>A!AF123</f>
        <v>0</v>
      </c>
      <c r="AH123">
        <f>A!AG123</f>
        <v>0</v>
      </c>
      <c r="AI123">
        <f>A!AH123</f>
        <v>0</v>
      </c>
      <c r="AJ123">
        <f>A!AI123</f>
        <v>0</v>
      </c>
      <c r="AK123">
        <f>A!AJ123</f>
        <v>0</v>
      </c>
      <c r="AL123">
        <f>A!AK123</f>
        <v>0</v>
      </c>
      <c r="AM123">
        <f>A!AL123</f>
        <v>0</v>
      </c>
      <c r="AN123">
        <f>A!AM123</f>
        <v>0</v>
      </c>
      <c r="AO123">
        <f>A!AN123</f>
        <v>0</v>
      </c>
      <c r="AP123">
        <f>A!AO123</f>
        <v>0</v>
      </c>
      <c r="AQ123">
        <f>A!AP123</f>
        <v>0</v>
      </c>
      <c r="AR123">
        <f>A!AQ123</f>
        <v>0</v>
      </c>
      <c r="AS123">
        <f>A!AR123</f>
        <v>0</v>
      </c>
      <c r="AT123">
        <f>A!AS123</f>
        <v>0</v>
      </c>
      <c r="AU123">
        <f>A!AT123</f>
        <v>0</v>
      </c>
      <c r="AV123">
        <f>A!AU123</f>
        <v>0</v>
      </c>
      <c r="AW123" s="23" t="str">
        <f>IF(A!AV123=0,"",A!AV123)</f>
        <v/>
      </c>
      <c r="AX123">
        <f>A!AW123</f>
        <v>0</v>
      </c>
      <c r="AY123">
        <f>A!AX123</f>
        <v>0</v>
      </c>
      <c r="AZ123">
        <f>A!AY123</f>
        <v>0</v>
      </c>
      <c r="BA123">
        <f>A!AZ123</f>
        <v>0</v>
      </c>
      <c r="BB123">
        <f>A!BA123</f>
        <v>0</v>
      </c>
      <c r="BC123">
        <f>A!BB123</f>
        <v>0</v>
      </c>
      <c r="BD123">
        <f>A!BC123</f>
        <v>0</v>
      </c>
      <c r="BE123">
        <f>A!BD123</f>
        <v>0</v>
      </c>
      <c r="BF123">
        <f>A!BE123</f>
        <v>0</v>
      </c>
      <c r="BG123">
        <f>A!BF123</f>
        <v>0</v>
      </c>
      <c r="BH123">
        <f>A!BG123</f>
        <v>0</v>
      </c>
      <c r="BI123">
        <f>A!BH123</f>
        <v>0</v>
      </c>
      <c r="BJ123">
        <f>A!BI123</f>
        <v>0</v>
      </c>
      <c r="BK123">
        <f>A!BJ123</f>
        <v>0</v>
      </c>
      <c r="BL123">
        <f>A!BK123</f>
        <v>0</v>
      </c>
      <c r="BM123">
        <f>A!BL123</f>
        <v>0</v>
      </c>
      <c r="BN123">
        <f>A!BM123</f>
        <v>0</v>
      </c>
      <c r="BO123">
        <f>A!BN123</f>
        <v>0</v>
      </c>
      <c r="BP123">
        <f>A!BO123</f>
        <v>0</v>
      </c>
      <c r="BQ123">
        <f>A!BP123</f>
        <v>0</v>
      </c>
      <c r="BR123">
        <f>A!BQ123</f>
        <v>0</v>
      </c>
      <c r="BS123">
        <f>A!BR123</f>
        <v>0</v>
      </c>
      <c r="BT123">
        <f>A!BS123</f>
        <v>0</v>
      </c>
      <c r="BU123">
        <f>A!BT123</f>
        <v>0</v>
      </c>
      <c r="BV123">
        <f>A!BU123</f>
        <v>0</v>
      </c>
      <c r="BW123">
        <f>A!BV123</f>
        <v>0</v>
      </c>
      <c r="BX123" t="str">
        <f>A!BW123</f>
        <v>_6b450a12-9f17-41ae-b157-306196495a9f</v>
      </c>
      <c r="BY123" t="str">
        <f>A!BX123</f>
        <v>6b450a12-9f17-41ae-b157-306196495a9f</v>
      </c>
      <c r="BZ123" t="str">
        <f>A!BY123</f>
        <v>SIKB</v>
      </c>
      <c r="CA123" t="str">
        <f>A!BZ123</f>
        <v>MMA02 A02 (0-50) A04 (0-50)</v>
      </c>
      <c r="CB123">
        <f>A!CA123</f>
        <v>45883</v>
      </c>
      <c r="CC123" t="str">
        <f>A!CB123</f>
        <v>#_6ad1fe39-0ee6-4190-bb8a-80d8ca6a8c10</v>
      </c>
      <c r="CD123" t="str">
        <f>A!CC123</f>
        <v>#_524d8dbc-67ae-4179-83c2-3ab5fa37e56f</v>
      </c>
      <c r="CE123">
        <f>A!CD123</f>
        <v>0</v>
      </c>
      <c r="CF123" t="str">
        <f>A!CE123</f>
        <v>urn:immetingen:compartiment:id:1</v>
      </c>
      <c r="CG123" t="str">
        <f>A!CF123</f>
        <v>_TI-65798773</v>
      </c>
      <c r="CH123">
        <f>A!CG123</f>
        <v>45881</v>
      </c>
      <c r="CI123" t="str">
        <f>A!CH123</f>
        <v>urn:immetingen:monstertype:id:10</v>
      </c>
      <c r="CJ123" t="str">
        <f>A!CI123</f>
        <v>urn:imsikb0101:Applicaties:id:16</v>
      </c>
      <c r="CK123" t="str">
        <f>A!CJ123</f>
        <v>urn:imsikb0101:DatastroomType:id:1</v>
      </c>
      <c r="CL123">
        <f>A!CK123</f>
        <v>45891</v>
      </c>
      <c r="CM123" t="str">
        <f>A!CL123</f>
        <v>SGS, Rotterdam</v>
      </c>
      <c r="CN123" t="str">
        <f>A!CM123</f>
        <v>LABRESULTAAT SGS</v>
      </c>
      <c r="CO123">
        <f>A!CN123</f>
        <v>45891</v>
      </c>
      <c r="CP123">
        <f>A!CO123</f>
        <v>0</v>
      </c>
      <c r="CQ123">
        <f>A!CO433</f>
        <v>0</v>
      </c>
      <c r="CR123" t="e">
        <f>A!#REF!</f>
        <v>#REF!</v>
      </c>
      <c r="CS123" t="e">
        <f>A!#REF!</f>
        <v>#REF!</v>
      </c>
    </row>
    <row r="124" spans="1:97" x14ac:dyDescent="0.2">
      <c r="A124" t="str">
        <f>A!A124</f>
        <v>LABRESULTAAT</v>
      </c>
      <c r="B124">
        <f>A!B124</f>
        <v>6</v>
      </c>
      <c r="C124">
        <f>A!C124</f>
        <v>0</v>
      </c>
      <c r="D124">
        <f>A!D124</f>
        <v>0</v>
      </c>
      <c r="E124">
        <f>A!E124</f>
        <v>0</v>
      </c>
      <c r="F124">
        <f>A!F124</f>
        <v>0</v>
      </c>
      <c r="G124">
        <f>A!G124</f>
        <v>0</v>
      </c>
      <c r="H124">
        <f>A!H124</f>
        <v>0</v>
      </c>
      <c r="I124">
        <f>A!I124</f>
        <v>0</v>
      </c>
      <c r="J124">
        <f>A!J124</f>
        <v>0</v>
      </c>
      <c r="K124">
        <f>A!K124</f>
        <v>0</v>
      </c>
      <c r="L124">
        <f>A!L124</f>
        <v>0</v>
      </c>
      <c r="M124">
        <f>A!M124</f>
        <v>0</v>
      </c>
      <c r="N124">
        <f>A!N124</f>
        <v>0</v>
      </c>
      <c r="O124">
        <f>A!O124</f>
        <v>0</v>
      </c>
      <c r="P124" s="23" t="str">
        <f>IF(A!P124="","",INDEX(B!$A$1:$BT$2000,MATCH(A!P124,B!$AX$1:$AX$2000,0),D!$B$5))</f>
        <v/>
      </c>
      <c r="Q124">
        <f>A!Q124</f>
        <v>0</v>
      </c>
      <c r="R124">
        <f>A!R124</f>
        <v>0</v>
      </c>
      <c r="S124">
        <f>A!S124</f>
        <v>0</v>
      </c>
      <c r="T124">
        <f>A!T124</f>
        <v>0</v>
      </c>
      <c r="U124">
        <f>A!U124</f>
        <v>0</v>
      </c>
      <c r="V124" s="23">
        <f>IF(A!V124="&lt;",1,A!V124)</f>
        <v>0</v>
      </c>
      <c r="W124">
        <f>A!W124</f>
        <v>0</v>
      </c>
      <c r="X124">
        <f>A!X124</f>
        <v>0</v>
      </c>
      <c r="Y124">
        <f>A!Y124</f>
        <v>0</v>
      </c>
      <c r="Z124" s="23">
        <f t="shared" si="1"/>
        <v>0</v>
      </c>
      <c r="AA124">
        <f>A!Z124</f>
        <v>0</v>
      </c>
      <c r="AB124">
        <f>A!AA124</f>
        <v>0</v>
      </c>
      <c r="AC124">
        <f>A!AB124</f>
        <v>0</v>
      </c>
      <c r="AD124">
        <f>A!AC124</f>
        <v>0</v>
      </c>
      <c r="AE124">
        <f>A!AD124</f>
        <v>0</v>
      </c>
      <c r="AF124">
        <f>A!AE124</f>
        <v>0</v>
      </c>
      <c r="AG124">
        <f>A!AF124</f>
        <v>0</v>
      </c>
      <c r="AH124">
        <f>A!AG124</f>
        <v>0</v>
      </c>
      <c r="AI124">
        <f>A!AH124</f>
        <v>0</v>
      </c>
      <c r="AJ124">
        <f>A!AI124</f>
        <v>0</v>
      </c>
      <c r="AK124">
        <f>A!AJ124</f>
        <v>0</v>
      </c>
      <c r="AL124">
        <f>A!AK124</f>
        <v>0</v>
      </c>
      <c r="AM124">
        <f>A!AL124</f>
        <v>0</v>
      </c>
      <c r="AN124">
        <f>A!AM124</f>
        <v>0</v>
      </c>
      <c r="AO124">
        <f>A!AN124</f>
        <v>0</v>
      </c>
      <c r="AP124">
        <f>A!AO124</f>
        <v>0</v>
      </c>
      <c r="AQ124">
        <f>A!AP124</f>
        <v>0</v>
      </c>
      <c r="AR124">
        <f>A!AQ124</f>
        <v>0</v>
      </c>
      <c r="AS124">
        <f>A!AR124</f>
        <v>0</v>
      </c>
      <c r="AT124">
        <f>A!AS124</f>
        <v>0</v>
      </c>
      <c r="AU124">
        <f>A!AT124</f>
        <v>0</v>
      </c>
      <c r="AV124">
        <f>A!AU124</f>
        <v>0</v>
      </c>
      <c r="AW124" s="23" t="str">
        <f>IF(A!AV124=0,"",A!AV124)</f>
        <v/>
      </c>
      <c r="AX124">
        <f>A!AW124</f>
        <v>0</v>
      </c>
      <c r="AY124">
        <f>A!AX124</f>
        <v>0</v>
      </c>
      <c r="AZ124">
        <f>A!AY124</f>
        <v>0</v>
      </c>
      <c r="BA124">
        <f>A!AZ124</f>
        <v>0</v>
      </c>
      <c r="BB124">
        <f>A!BA124</f>
        <v>0</v>
      </c>
      <c r="BC124">
        <f>A!BB124</f>
        <v>0</v>
      </c>
      <c r="BD124">
        <f>A!BC124</f>
        <v>0</v>
      </c>
      <c r="BE124">
        <f>A!BD124</f>
        <v>0</v>
      </c>
      <c r="BF124">
        <f>A!BE124</f>
        <v>0</v>
      </c>
      <c r="BG124">
        <f>A!BF124</f>
        <v>0</v>
      </c>
      <c r="BH124">
        <f>A!BG124</f>
        <v>0</v>
      </c>
      <c r="BI124">
        <f>A!BH124</f>
        <v>0</v>
      </c>
      <c r="BJ124">
        <f>A!BI124</f>
        <v>0</v>
      </c>
      <c r="BK124">
        <f>A!BJ124</f>
        <v>0</v>
      </c>
      <c r="BL124">
        <f>A!BK124</f>
        <v>0</v>
      </c>
      <c r="BM124">
        <f>A!BL124</f>
        <v>0</v>
      </c>
      <c r="BN124">
        <f>A!BM124</f>
        <v>0</v>
      </c>
      <c r="BO124">
        <f>A!BN124</f>
        <v>0</v>
      </c>
      <c r="BP124">
        <f>A!BO124</f>
        <v>0</v>
      </c>
      <c r="BQ124">
        <f>A!BP124</f>
        <v>0</v>
      </c>
      <c r="BR124">
        <f>A!BQ124</f>
        <v>0</v>
      </c>
      <c r="BS124">
        <f>A!BR124</f>
        <v>0</v>
      </c>
      <c r="BT124">
        <f>A!BS124</f>
        <v>0</v>
      </c>
      <c r="BU124">
        <f>A!BT124</f>
        <v>0</v>
      </c>
      <c r="BV124">
        <f>A!BU124</f>
        <v>0</v>
      </c>
      <c r="BW124">
        <f>A!BV124</f>
        <v>0</v>
      </c>
      <c r="BX124" t="str">
        <f>A!BW124</f>
        <v>_6b450a12-9f17-41ae-b157-306196495a9f</v>
      </c>
      <c r="BY124" t="str">
        <f>A!BX124</f>
        <v>6b450a12-9f17-41ae-b157-306196495a9f</v>
      </c>
      <c r="BZ124" t="str">
        <f>A!BY124</f>
        <v>SIKB</v>
      </c>
      <c r="CA124" t="str">
        <f>A!BZ124</f>
        <v>MMA02 A02 (0-50) A04 (0-50)</v>
      </c>
      <c r="CB124">
        <f>A!CA124</f>
        <v>45883</v>
      </c>
      <c r="CC124" t="str">
        <f>A!CB124</f>
        <v>#_6ad1fe39-0ee6-4190-bb8a-80d8ca6a8c10</v>
      </c>
      <c r="CD124" t="str">
        <f>A!CC124</f>
        <v>#_8d43958e-3341-4e84-b017-1df44a821494</v>
      </c>
      <c r="CE124">
        <f>A!CD124</f>
        <v>0</v>
      </c>
      <c r="CF124" t="str">
        <f>A!CE124</f>
        <v>urn:immetingen:compartiment:id:1</v>
      </c>
      <c r="CG124" t="str">
        <f>A!CF124</f>
        <v>_TI-65798773</v>
      </c>
      <c r="CH124">
        <f>A!CG124</f>
        <v>45881</v>
      </c>
      <c r="CI124" t="str">
        <f>A!CH124</f>
        <v>urn:immetingen:monstertype:id:10</v>
      </c>
      <c r="CJ124" t="str">
        <f>A!CI124</f>
        <v>urn:imsikb0101:Applicaties:id:16</v>
      </c>
      <c r="CK124" t="str">
        <f>A!CJ124</f>
        <v>urn:imsikb0101:DatastroomType:id:1</v>
      </c>
      <c r="CL124">
        <f>A!CK124</f>
        <v>45891</v>
      </c>
      <c r="CM124" t="str">
        <f>A!CL124</f>
        <v>SGS, Rotterdam</v>
      </c>
      <c r="CN124" t="str">
        <f>A!CM124</f>
        <v>LABRESULTAAT SGS</v>
      </c>
      <c r="CO124">
        <f>A!CN124</f>
        <v>45891</v>
      </c>
      <c r="CP124">
        <f>A!CO124</f>
        <v>0</v>
      </c>
      <c r="CQ124">
        <f>A!CO434</f>
        <v>0</v>
      </c>
      <c r="CR124" t="e">
        <f>A!#REF!</f>
        <v>#REF!</v>
      </c>
      <c r="CS124" t="e">
        <f>A!#REF!</f>
        <v>#REF!</v>
      </c>
    </row>
    <row r="125" spans="1:97" x14ac:dyDescent="0.2">
      <c r="A125" t="str">
        <f>A!A125</f>
        <v>LABRESULTAAT</v>
      </c>
      <c r="B125">
        <f>A!B125</f>
        <v>6</v>
      </c>
      <c r="C125">
        <f>A!C125</f>
        <v>0</v>
      </c>
      <c r="D125">
        <f>A!D125</f>
        <v>0</v>
      </c>
      <c r="E125">
        <f>A!E125</f>
        <v>0</v>
      </c>
      <c r="F125">
        <f>A!F125</f>
        <v>0</v>
      </c>
      <c r="G125">
        <f>A!G125</f>
        <v>0</v>
      </c>
      <c r="H125">
        <f>A!H125</f>
        <v>0</v>
      </c>
      <c r="I125">
        <f>A!I125</f>
        <v>0</v>
      </c>
      <c r="J125">
        <f>A!J125</f>
        <v>0</v>
      </c>
      <c r="K125">
        <f>A!K125</f>
        <v>0</v>
      </c>
      <c r="L125">
        <f>A!L125</f>
        <v>0</v>
      </c>
      <c r="M125">
        <f>A!M125</f>
        <v>0</v>
      </c>
      <c r="N125">
        <f>A!N125</f>
        <v>0</v>
      </c>
      <c r="O125">
        <f>A!O125</f>
        <v>0</v>
      </c>
      <c r="P125" s="23" t="str">
        <f>IF(A!P125="","",INDEX(B!$A$1:$BT$2000,MATCH(A!P125,B!$AX$1:$AX$2000,0),D!$B$5))</f>
        <v/>
      </c>
      <c r="Q125">
        <f>A!Q125</f>
        <v>0</v>
      </c>
      <c r="R125">
        <f>A!R125</f>
        <v>0</v>
      </c>
      <c r="S125">
        <f>A!S125</f>
        <v>0</v>
      </c>
      <c r="T125">
        <f>A!T125</f>
        <v>0</v>
      </c>
      <c r="U125">
        <f>A!U125</f>
        <v>0</v>
      </c>
      <c r="V125" s="23">
        <f>IF(A!V125="&lt;",1,A!V125)</f>
        <v>0</v>
      </c>
      <c r="W125">
        <f>A!W125</f>
        <v>0</v>
      </c>
      <c r="X125">
        <f>A!X125</f>
        <v>0</v>
      </c>
      <c r="Y125">
        <f>A!Y125</f>
        <v>0</v>
      </c>
      <c r="Z125" s="23">
        <f t="shared" si="1"/>
        <v>0</v>
      </c>
      <c r="AA125">
        <f>A!Z125</f>
        <v>0</v>
      </c>
      <c r="AB125">
        <f>A!AA125</f>
        <v>0</v>
      </c>
      <c r="AC125">
        <f>A!AB125</f>
        <v>0</v>
      </c>
      <c r="AD125">
        <f>A!AC125</f>
        <v>0</v>
      </c>
      <c r="AE125">
        <f>A!AD125</f>
        <v>0</v>
      </c>
      <c r="AF125">
        <f>A!AE125</f>
        <v>0</v>
      </c>
      <c r="AG125">
        <f>A!AF125</f>
        <v>0</v>
      </c>
      <c r="AH125">
        <f>A!AG125</f>
        <v>0</v>
      </c>
      <c r="AI125">
        <f>A!AH125</f>
        <v>0</v>
      </c>
      <c r="AJ125">
        <f>A!AI125</f>
        <v>0</v>
      </c>
      <c r="AK125">
        <f>A!AJ125</f>
        <v>0</v>
      </c>
      <c r="AL125">
        <f>A!AK125</f>
        <v>0</v>
      </c>
      <c r="AM125">
        <f>A!AL125</f>
        <v>0</v>
      </c>
      <c r="AN125">
        <f>A!AM125</f>
        <v>0</v>
      </c>
      <c r="AO125">
        <f>A!AN125</f>
        <v>0</v>
      </c>
      <c r="AP125">
        <f>A!AO125</f>
        <v>0</v>
      </c>
      <c r="AQ125">
        <f>A!AP125</f>
        <v>0</v>
      </c>
      <c r="AR125">
        <f>A!AQ125</f>
        <v>0</v>
      </c>
      <c r="AS125">
        <f>A!AR125</f>
        <v>0</v>
      </c>
      <c r="AT125">
        <f>A!AS125</f>
        <v>0</v>
      </c>
      <c r="AU125">
        <f>A!AT125</f>
        <v>0</v>
      </c>
      <c r="AV125">
        <f>A!AU125</f>
        <v>0</v>
      </c>
      <c r="AW125" s="23" t="str">
        <f>IF(A!AV125=0,"",A!AV125)</f>
        <v/>
      </c>
      <c r="AX125">
        <f>A!AW125</f>
        <v>0</v>
      </c>
      <c r="AY125">
        <f>A!AX125</f>
        <v>0</v>
      </c>
      <c r="AZ125">
        <f>A!AY125</f>
        <v>0</v>
      </c>
      <c r="BA125">
        <f>A!AZ125</f>
        <v>0</v>
      </c>
      <c r="BB125">
        <f>A!BA125</f>
        <v>0</v>
      </c>
      <c r="BC125">
        <f>A!BB125</f>
        <v>0</v>
      </c>
      <c r="BD125">
        <f>A!BC125</f>
        <v>0</v>
      </c>
      <c r="BE125">
        <f>A!BD125</f>
        <v>0</v>
      </c>
      <c r="BF125">
        <f>A!BE125</f>
        <v>0</v>
      </c>
      <c r="BG125">
        <f>A!BF125</f>
        <v>0</v>
      </c>
      <c r="BH125">
        <f>A!BG125</f>
        <v>0</v>
      </c>
      <c r="BI125">
        <f>A!BH125</f>
        <v>0</v>
      </c>
      <c r="BJ125">
        <f>A!BI125</f>
        <v>0</v>
      </c>
      <c r="BK125">
        <f>A!BJ125</f>
        <v>0</v>
      </c>
      <c r="BL125">
        <f>A!BK125</f>
        <v>0</v>
      </c>
      <c r="BM125">
        <f>A!BL125</f>
        <v>0</v>
      </c>
      <c r="BN125">
        <f>A!BM125</f>
        <v>0</v>
      </c>
      <c r="BO125">
        <f>A!BN125</f>
        <v>0</v>
      </c>
      <c r="BP125">
        <f>A!BO125</f>
        <v>0</v>
      </c>
      <c r="BQ125">
        <f>A!BP125</f>
        <v>0</v>
      </c>
      <c r="BR125">
        <f>A!BQ125</f>
        <v>0</v>
      </c>
      <c r="BS125">
        <f>A!BR125</f>
        <v>0</v>
      </c>
      <c r="BT125">
        <f>A!BS125</f>
        <v>0</v>
      </c>
      <c r="BU125">
        <f>A!BT125</f>
        <v>0</v>
      </c>
      <c r="BV125">
        <f>A!BU125</f>
        <v>0</v>
      </c>
      <c r="BW125">
        <f>A!BV125</f>
        <v>0</v>
      </c>
      <c r="BX125" t="str">
        <f>A!BW125</f>
        <v>_6b450a12-9f17-41ae-b157-306196495a9f</v>
      </c>
      <c r="BY125" t="str">
        <f>A!BX125</f>
        <v>6b450a12-9f17-41ae-b157-306196495a9f</v>
      </c>
      <c r="BZ125" t="str">
        <f>A!BY125</f>
        <v>SIKB</v>
      </c>
      <c r="CA125" t="str">
        <f>A!BZ125</f>
        <v>MMA02 A02 (0-50) A04 (0-50)</v>
      </c>
      <c r="CB125">
        <f>A!CA125</f>
        <v>45883</v>
      </c>
      <c r="CC125" t="str">
        <f>A!CB125</f>
        <v>#_6ad1fe39-0ee6-4190-bb8a-80d8ca6a8c10</v>
      </c>
      <c r="CD125" t="str">
        <f>A!CC125</f>
        <v>#_5a7b9376-e931-4278-b185-d08d40b13fe9</v>
      </c>
      <c r="CE125">
        <f>A!CD125</f>
        <v>0</v>
      </c>
      <c r="CF125" t="str">
        <f>A!CE125</f>
        <v>urn:immetingen:compartiment:id:1</v>
      </c>
      <c r="CG125" t="str">
        <f>A!CF125</f>
        <v>_TI-65798773</v>
      </c>
      <c r="CH125">
        <f>A!CG125</f>
        <v>45881</v>
      </c>
      <c r="CI125" t="str">
        <f>A!CH125</f>
        <v>urn:immetingen:monstertype:id:10</v>
      </c>
      <c r="CJ125" t="str">
        <f>A!CI125</f>
        <v>urn:imsikb0101:Applicaties:id:16</v>
      </c>
      <c r="CK125" t="str">
        <f>A!CJ125</f>
        <v>urn:imsikb0101:DatastroomType:id:1</v>
      </c>
      <c r="CL125">
        <f>A!CK125</f>
        <v>45891</v>
      </c>
      <c r="CM125" t="str">
        <f>A!CL125</f>
        <v>SGS, Rotterdam</v>
      </c>
      <c r="CN125" t="str">
        <f>A!CM125</f>
        <v>LABRESULTAAT SGS</v>
      </c>
      <c r="CO125">
        <f>A!CN125</f>
        <v>45891</v>
      </c>
      <c r="CP125">
        <f>A!CO125</f>
        <v>0</v>
      </c>
      <c r="CQ125">
        <f>A!CO435</f>
        <v>0</v>
      </c>
      <c r="CR125" t="e">
        <f>A!#REF!</f>
        <v>#REF!</v>
      </c>
      <c r="CS125" t="e">
        <f>A!#REF!</f>
        <v>#REF!</v>
      </c>
    </row>
    <row r="126" spans="1:97" x14ac:dyDescent="0.2">
      <c r="A126" t="str">
        <f>A!A126</f>
        <v>LABRESULTAAT</v>
      </c>
      <c r="B126">
        <f>A!B126</f>
        <v>6</v>
      </c>
      <c r="C126">
        <f>A!C126</f>
        <v>0</v>
      </c>
      <c r="D126">
        <f>A!D126</f>
        <v>0</v>
      </c>
      <c r="E126">
        <f>A!E126</f>
        <v>0</v>
      </c>
      <c r="F126">
        <f>A!F126</f>
        <v>0</v>
      </c>
      <c r="G126">
        <f>A!G126</f>
        <v>0</v>
      </c>
      <c r="H126">
        <f>A!H126</f>
        <v>0</v>
      </c>
      <c r="I126">
        <f>A!I126</f>
        <v>0</v>
      </c>
      <c r="J126">
        <f>A!J126</f>
        <v>0</v>
      </c>
      <c r="K126">
        <f>A!K126</f>
        <v>0</v>
      </c>
      <c r="L126">
        <f>A!L126</f>
        <v>0</v>
      </c>
      <c r="M126">
        <f>A!M126</f>
        <v>0</v>
      </c>
      <c r="N126">
        <f>A!N126</f>
        <v>0</v>
      </c>
      <c r="O126">
        <f>A!O126</f>
        <v>0</v>
      </c>
      <c r="P126" s="23" t="str">
        <f>IF(A!P126="","",INDEX(B!$A$1:$BT$2000,MATCH(A!P126,B!$AX$1:$AX$2000,0),D!$B$5))</f>
        <v/>
      </c>
      <c r="Q126">
        <f>A!Q126</f>
        <v>0</v>
      </c>
      <c r="R126">
        <f>A!R126</f>
        <v>0</v>
      </c>
      <c r="S126">
        <f>A!S126</f>
        <v>0</v>
      </c>
      <c r="T126">
        <f>A!T126</f>
        <v>0</v>
      </c>
      <c r="U126">
        <f>A!U126</f>
        <v>0</v>
      </c>
      <c r="V126" s="23">
        <f>IF(A!V126="&lt;",1,A!V126)</f>
        <v>0</v>
      </c>
      <c r="W126">
        <f>A!W126</f>
        <v>0</v>
      </c>
      <c r="X126">
        <f>A!X126</f>
        <v>0</v>
      </c>
      <c r="Y126">
        <f>A!Y126</f>
        <v>0</v>
      </c>
      <c r="Z126" s="23">
        <f t="shared" si="1"/>
        <v>0</v>
      </c>
      <c r="AA126">
        <f>A!Z126</f>
        <v>0</v>
      </c>
      <c r="AB126">
        <f>A!AA126</f>
        <v>0</v>
      </c>
      <c r="AC126">
        <f>A!AB126</f>
        <v>0</v>
      </c>
      <c r="AD126">
        <f>A!AC126</f>
        <v>0</v>
      </c>
      <c r="AE126">
        <f>A!AD126</f>
        <v>0</v>
      </c>
      <c r="AF126">
        <f>A!AE126</f>
        <v>0</v>
      </c>
      <c r="AG126">
        <f>A!AF126</f>
        <v>0</v>
      </c>
      <c r="AH126">
        <f>A!AG126</f>
        <v>0</v>
      </c>
      <c r="AI126">
        <f>A!AH126</f>
        <v>0</v>
      </c>
      <c r="AJ126">
        <f>A!AI126</f>
        <v>0</v>
      </c>
      <c r="AK126">
        <f>A!AJ126</f>
        <v>0</v>
      </c>
      <c r="AL126">
        <f>A!AK126</f>
        <v>0</v>
      </c>
      <c r="AM126">
        <f>A!AL126</f>
        <v>0</v>
      </c>
      <c r="AN126">
        <f>A!AM126</f>
        <v>0</v>
      </c>
      <c r="AO126">
        <f>A!AN126</f>
        <v>0</v>
      </c>
      <c r="AP126">
        <f>A!AO126</f>
        <v>0</v>
      </c>
      <c r="AQ126">
        <f>A!AP126</f>
        <v>0</v>
      </c>
      <c r="AR126">
        <f>A!AQ126</f>
        <v>0</v>
      </c>
      <c r="AS126">
        <f>A!AR126</f>
        <v>0</v>
      </c>
      <c r="AT126">
        <f>A!AS126</f>
        <v>0</v>
      </c>
      <c r="AU126">
        <f>A!AT126</f>
        <v>0</v>
      </c>
      <c r="AV126">
        <f>A!AU126</f>
        <v>0</v>
      </c>
      <c r="AW126" s="23" t="str">
        <f>IF(A!AV126=0,"",A!AV126)</f>
        <v/>
      </c>
      <c r="AX126">
        <f>A!AW126</f>
        <v>0</v>
      </c>
      <c r="AY126">
        <f>A!AX126</f>
        <v>0</v>
      </c>
      <c r="AZ126">
        <f>A!AY126</f>
        <v>0</v>
      </c>
      <c r="BA126">
        <f>A!AZ126</f>
        <v>0</v>
      </c>
      <c r="BB126">
        <f>A!BA126</f>
        <v>0</v>
      </c>
      <c r="BC126">
        <f>A!BB126</f>
        <v>0</v>
      </c>
      <c r="BD126">
        <f>A!BC126</f>
        <v>0</v>
      </c>
      <c r="BE126">
        <f>A!BD126</f>
        <v>0</v>
      </c>
      <c r="BF126">
        <f>A!BE126</f>
        <v>0</v>
      </c>
      <c r="BG126">
        <f>A!BF126</f>
        <v>0</v>
      </c>
      <c r="BH126">
        <f>A!BG126</f>
        <v>0</v>
      </c>
      <c r="BI126">
        <f>A!BH126</f>
        <v>0</v>
      </c>
      <c r="BJ126">
        <f>A!BI126</f>
        <v>0</v>
      </c>
      <c r="BK126">
        <f>A!BJ126</f>
        <v>0</v>
      </c>
      <c r="BL126">
        <f>A!BK126</f>
        <v>0</v>
      </c>
      <c r="BM126">
        <f>A!BL126</f>
        <v>0</v>
      </c>
      <c r="BN126">
        <f>A!BM126</f>
        <v>0</v>
      </c>
      <c r="BO126">
        <f>A!BN126</f>
        <v>0</v>
      </c>
      <c r="BP126">
        <f>A!BO126</f>
        <v>0</v>
      </c>
      <c r="BQ126">
        <f>A!BP126</f>
        <v>0</v>
      </c>
      <c r="BR126">
        <f>A!BQ126</f>
        <v>0</v>
      </c>
      <c r="BS126">
        <f>A!BR126</f>
        <v>0</v>
      </c>
      <c r="BT126">
        <f>A!BS126</f>
        <v>0</v>
      </c>
      <c r="BU126">
        <f>A!BT126</f>
        <v>0</v>
      </c>
      <c r="BV126">
        <f>A!BU126</f>
        <v>0</v>
      </c>
      <c r="BW126">
        <f>A!BV126</f>
        <v>0</v>
      </c>
      <c r="BX126" t="str">
        <f>A!BW126</f>
        <v>_6b450a12-9f17-41ae-b157-306196495a9f</v>
      </c>
      <c r="BY126" t="str">
        <f>A!BX126</f>
        <v>6b450a12-9f17-41ae-b157-306196495a9f</v>
      </c>
      <c r="BZ126" t="str">
        <f>A!BY126</f>
        <v>SIKB</v>
      </c>
      <c r="CA126" t="str">
        <f>A!BZ126</f>
        <v>MMA02 A02 (0-50) A04 (0-50)</v>
      </c>
      <c r="CB126">
        <f>A!CA126</f>
        <v>45883</v>
      </c>
      <c r="CC126" t="str">
        <f>A!CB126</f>
        <v>#_6ad1fe39-0ee6-4190-bb8a-80d8ca6a8c10</v>
      </c>
      <c r="CD126" t="str">
        <f>A!CC126</f>
        <v>#_676bc4ff-dc3a-4557-9394-4c0c2828f09c</v>
      </c>
      <c r="CE126">
        <f>A!CD126</f>
        <v>0</v>
      </c>
      <c r="CF126" t="str">
        <f>A!CE126</f>
        <v>urn:immetingen:compartiment:id:1</v>
      </c>
      <c r="CG126" t="str">
        <f>A!CF126</f>
        <v>_TI-65798773</v>
      </c>
      <c r="CH126">
        <f>A!CG126</f>
        <v>45881</v>
      </c>
      <c r="CI126" t="str">
        <f>A!CH126</f>
        <v>urn:immetingen:monstertype:id:10</v>
      </c>
      <c r="CJ126" t="str">
        <f>A!CI126</f>
        <v>urn:imsikb0101:Applicaties:id:16</v>
      </c>
      <c r="CK126" t="str">
        <f>A!CJ126</f>
        <v>urn:imsikb0101:DatastroomType:id:1</v>
      </c>
      <c r="CL126">
        <f>A!CK126</f>
        <v>45891</v>
      </c>
      <c r="CM126" t="str">
        <f>A!CL126</f>
        <v>SGS, Rotterdam</v>
      </c>
      <c r="CN126" t="str">
        <f>A!CM126</f>
        <v>LABRESULTAAT SGS</v>
      </c>
      <c r="CO126">
        <f>A!CN126</f>
        <v>45891</v>
      </c>
      <c r="CP126">
        <f>A!CO126</f>
        <v>0</v>
      </c>
      <c r="CQ126">
        <f>A!CO436</f>
        <v>0</v>
      </c>
      <c r="CR126" t="e">
        <f>A!#REF!</f>
        <v>#REF!</v>
      </c>
      <c r="CS126" t="e">
        <f>A!#REF!</f>
        <v>#REF!</v>
      </c>
    </row>
    <row r="127" spans="1:97" x14ac:dyDescent="0.2">
      <c r="A127" t="str">
        <f>A!A127</f>
        <v>LABRESULTAAT</v>
      </c>
      <c r="B127">
        <f>A!B127</f>
        <v>6</v>
      </c>
      <c r="C127">
        <f>A!C127</f>
        <v>0</v>
      </c>
      <c r="D127">
        <f>A!D127</f>
        <v>0</v>
      </c>
      <c r="E127">
        <f>A!E127</f>
        <v>0</v>
      </c>
      <c r="F127">
        <f>A!F127</f>
        <v>0</v>
      </c>
      <c r="G127">
        <f>A!G127</f>
        <v>0</v>
      </c>
      <c r="H127">
        <f>A!H127</f>
        <v>0</v>
      </c>
      <c r="I127">
        <f>A!I127</f>
        <v>0</v>
      </c>
      <c r="J127">
        <f>A!J127</f>
        <v>0</v>
      </c>
      <c r="K127">
        <f>A!K127</f>
        <v>0</v>
      </c>
      <c r="L127">
        <f>A!L127</f>
        <v>0</v>
      </c>
      <c r="M127">
        <f>A!M127</f>
        <v>0</v>
      </c>
      <c r="N127">
        <f>A!N127</f>
        <v>0</v>
      </c>
      <c r="O127">
        <f>A!O127</f>
        <v>0</v>
      </c>
      <c r="P127" s="23" t="str">
        <f>IF(A!P127="","",INDEX(B!$A$1:$BT$2000,MATCH(A!P127,B!$AX$1:$AX$2000,0),D!$B$5))</f>
        <v/>
      </c>
      <c r="Q127">
        <f>A!Q127</f>
        <v>0</v>
      </c>
      <c r="R127">
        <f>A!R127</f>
        <v>0</v>
      </c>
      <c r="S127">
        <f>A!S127</f>
        <v>0</v>
      </c>
      <c r="T127">
        <f>A!T127</f>
        <v>0</v>
      </c>
      <c r="U127">
        <f>A!U127</f>
        <v>0</v>
      </c>
      <c r="V127" s="23">
        <f>IF(A!V127="&lt;",1,A!V127)</f>
        <v>0</v>
      </c>
      <c r="W127">
        <f>A!W127</f>
        <v>0</v>
      </c>
      <c r="X127">
        <f>A!X127</f>
        <v>0</v>
      </c>
      <c r="Y127">
        <f>A!Y127</f>
        <v>0</v>
      </c>
      <c r="Z127" s="23">
        <f t="shared" si="1"/>
        <v>0</v>
      </c>
      <c r="AA127">
        <f>A!Z127</f>
        <v>0</v>
      </c>
      <c r="AB127">
        <f>A!AA127</f>
        <v>0</v>
      </c>
      <c r="AC127">
        <f>A!AB127</f>
        <v>0</v>
      </c>
      <c r="AD127">
        <f>A!AC127</f>
        <v>0</v>
      </c>
      <c r="AE127">
        <f>A!AD127</f>
        <v>0</v>
      </c>
      <c r="AF127">
        <f>A!AE127</f>
        <v>0</v>
      </c>
      <c r="AG127">
        <f>A!AF127</f>
        <v>0</v>
      </c>
      <c r="AH127">
        <f>A!AG127</f>
        <v>0</v>
      </c>
      <c r="AI127">
        <f>A!AH127</f>
        <v>0</v>
      </c>
      <c r="AJ127">
        <f>A!AI127</f>
        <v>0</v>
      </c>
      <c r="AK127">
        <f>A!AJ127</f>
        <v>0</v>
      </c>
      <c r="AL127">
        <f>A!AK127</f>
        <v>0</v>
      </c>
      <c r="AM127">
        <f>A!AL127</f>
        <v>0</v>
      </c>
      <c r="AN127">
        <f>A!AM127</f>
        <v>0</v>
      </c>
      <c r="AO127">
        <f>A!AN127</f>
        <v>0</v>
      </c>
      <c r="AP127">
        <f>A!AO127</f>
        <v>0</v>
      </c>
      <c r="AQ127">
        <f>A!AP127</f>
        <v>0</v>
      </c>
      <c r="AR127">
        <f>A!AQ127</f>
        <v>0</v>
      </c>
      <c r="AS127">
        <f>A!AR127</f>
        <v>0</v>
      </c>
      <c r="AT127">
        <f>A!AS127</f>
        <v>0</v>
      </c>
      <c r="AU127">
        <f>A!AT127</f>
        <v>0</v>
      </c>
      <c r="AV127">
        <f>A!AU127</f>
        <v>0</v>
      </c>
      <c r="AW127" s="23" t="str">
        <f>IF(A!AV127=0,"",A!AV127)</f>
        <v/>
      </c>
      <c r="AX127">
        <f>A!AW127</f>
        <v>0</v>
      </c>
      <c r="AY127">
        <f>A!AX127</f>
        <v>0</v>
      </c>
      <c r="AZ127">
        <f>A!AY127</f>
        <v>0</v>
      </c>
      <c r="BA127">
        <f>A!AZ127</f>
        <v>0</v>
      </c>
      <c r="BB127">
        <f>A!BA127</f>
        <v>0</v>
      </c>
      <c r="BC127">
        <f>A!BB127</f>
        <v>0</v>
      </c>
      <c r="BD127">
        <f>A!BC127</f>
        <v>0</v>
      </c>
      <c r="BE127">
        <f>A!BD127</f>
        <v>0</v>
      </c>
      <c r="BF127">
        <f>A!BE127</f>
        <v>0</v>
      </c>
      <c r="BG127">
        <f>A!BF127</f>
        <v>0</v>
      </c>
      <c r="BH127">
        <f>A!BG127</f>
        <v>0</v>
      </c>
      <c r="BI127">
        <f>A!BH127</f>
        <v>0</v>
      </c>
      <c r="BJ127">
        <f>A!BI127</f>
        <v>0</v>
      </c>
      <c r="BK127">
        <f>A!BJ127</f>
        <v>0</v>
      </c>
      <c r="BL127">
        <f>A!BK127</f>
        <v>0</v>
      </c>
      <c r="BM127">
        <f>A!BL127</f>
        <v>0</v>
      </c>
      <c r="BN127">
        <f>A!BM127</f>
        <v>0</v>
      </c>
      <c r="BO127">
        <f>A!BN127</f>
        <v>0</v>
      </c>
      <c r="BP127">
        <f>A!BO127</f>
        <v>0</v>
      </c>
      <c r="BQ127">
        <f>A!BP127</f>
        <v>0</v>
      </c>
      <c r="BR127">
        <f>A!BQ127</f>
        <v>0</v>
      </c>
      <c r="BS127">
        <f>A!BR127</f>
        <v>0</v>
      </c>
      <c r="BT127">
        <f>A!BS127</f>
        <v>0</v>
      </c>
      <c r="BU127">
        <f>A!BT127</f>
        <v>0</v>
      </c>
      <c r="BV127">
        <f>A!BU127</f>
        <v>0</v>
      </c>
      <c r="BW127">
        <f>A!BV127</f>
        <v>0</v>
      </c>
      <c r="BX127" t="str">
        <f>A!BW127</f>
        <v>_6b450a12-9f17-41ae-b157-306196495a9f</v>
      </c>
      <c r="BY127" t="str">
        <f>A!BX127</f>
        <v>6b450a12-9f17-41ae-b157-306196495a9f</v>
      </c>
      <c r="BZ127" t="str">
        <f>A!BY127</f>
        <v>SIKB</v>
      </c>
      <c r="CA127" t="str">
        <f>A!BZ127</f>
        <v>MMA02 A02 (0-50) A04 (0-50)</v>
      </c>
      <c r="CB127">
        <f>A!CA127</f>
        <v>45883</v>
      </c>
      <c r="CC127" t="str">
        <f>A!CB127</f>
        <v>#_6ad1fe39-0ee6-4190-bb8a-80d8ca6a8c10</v>
      </c>
      <c r="CD127" t="str">
        <f>A!CC127</f>
        <v>#_5eb2c794-8f62-4176-8acd-de3fb54c7dfc</v>
      </c>
      <c r="CE127">
        <f>A!CD127</f>
        <v>0</v>
      </c>
      <c r="CF127" t="str">
        <f>A!CE127</f>
        <v>urn:immetingen:compartiment:id:1</v>
      </c>
      <c r="CG127" t="str">
        <f>A!CF127</f>
        <v>_TI-65798773</v>
      </c>
      <c r="CH127">
        <f>A!CG127</f>
        <v>45881</v>
      </c>
      <c r="CI127" t="str">
        <f>A!CH127</f>
        <v>urn:immetingen:monstertype:id:10</v>
      </c>
      <c r="CJ127" t="str">
        <f>A!CI127</f>
        <v>urn:imsikb0101:Applicaties:id:16</v>
      </c>
      <c r="CK127" t="str">
        <f>A!CJ127</f>
        <v>urn:imsikb0101:DatastroomType:id:1</v>
      </c>
      <c r="CL127">
        <f>A!CK127</f>
        <v>45891</v>
      </c>
      <c r="CM127" t="str">
        <f>A!CL127</f>
        <v>SGS, Rotterdam</v>
      </c>
      <c r="CN127" t="str">
        <f>A!CM127</f>
        <v>LABRESULTAAT SGS</v>
      </c>
      <c r="CO127">
        <f>A!CN127</f>
        <v>45891</v>
      </c>
      <c r="CP127">
        <f>A!CO127</f>
        <v>0</v>
      </c>
      <c r="CQ127">
        <f>A!CO437</f>
        <v>0</v>
      </c>
      <c r="CR127" t="e">
        <f>A!#REF!</f>
        <v>#REF!</v>
      </c>
      <c r="CS127" t="e">
        <f>A!#REF!</f>
        <v>#REF!</v>
      </c>
    </row>
    <row r="128" spans="1:97" x14ac:dyDescent="0.2">
      <c r="A128" t="str">
        <f>A!A128</f>
        <v>LABRESULTAAT</v>
      </c>
      <c r="B128">
        <f>A!B128</f>
        <v>6</v>
      </c>
      <c r="C128">
        <f>A!C128</f>
        <v>0</v>
      </c>
      <c r="D128">
        <f>A!D128</f>
        <v>0</v>
      </c>
      <c r="E128">
        <f>A!E128</f>
        <v>0</v>
      </c>
      <c r="F128">
        <f>A!F128</f>
        <v>0</v>
      </c>
      <c r="G128">
        <f>A!G128</f>
        <v>0</v>
      </c>
      <c r="H128">
        <f>A!H128</f>
        <v>0</v>
      </c>
      <c r="I128">
        <f>A!I128</f>
        <v>0</v>
      </c>
      <c r="J128">
        <f>A!J128</f>
        <v>0</v>
      </c>
      <c r="K128">
        <f>A!K128</f>
        <v>0</v>
      </c>
      <c r="L128">
        <f>A!L128</f>
        <v>0</v>
      </c>
      <c r="M128">
        <f>A!M128</f>
        <v>0</v>
      </c>
      <c r="N128">
        <f>A!N128</f>
        <v>0</v>
      </c>
      <c r="O128">
        <f>A!O128</f>
        <v>0</v>
      </c>
      <c r="P128" s="23" t="str">
        <f>IF(A!P128="","",INDEX(B!$A$1:$BT$2000,MATCH(A!P128,B!$AX$1:$AX$2000,0),D!$B$5))</f>
        <v/>
      </c>
      <c r="Q128">
        <f>A!Q128</f>
        <v>0</v>
      </c>
      <c r="R128">
        <f>A!R128</f>
        <v>0</v>
      </c>
      <c r="S128">
        <f>A!S128</f>
        <v>0</v>
      </c>
      <c r="T128">
        <f>A!T128</f>
        <v>0</v>
      </c>
      <c r="U128">
        <f>A!U128</f>
        <v>0</v>
      </c>
      <c r="V128" s="23">
        <f>IF(A!V128="&lt;",1,A!V128)</f>
        <v>0</v>
      </c>
      <c r="W128">
        <f>A!W128</f>
        <v>0</v>
      </c>
      <c r="X128">
        <f>A!X128</f>
        <v>0</v>
      </c>
      <c r="Y128">
        <f>A!Y128</f>
        <v>0</v>
      </c>
      <c r="Z128" s="23">
        <f t="shared" si="1"/>
        <v>0</v>
      </c>
      <c r="AA128">
        <f>A!Z128</f>
        <v>0</v>
      </c>
      <c r="AB128">
        <f>A!AA128</f>
        <v>0</v>
      </c>
      <c r="AC128">
        <f>A!AB128</f>
        <v>0</v>
      </c>
      <c r="AD128">
        <f>A!AC128</f>
        <v>0</v>
      </c>
      <c r="AE128">
        <f>A!AD128</f>
        <v>0</v>
      </c>
      <c r="AF128">
        <f>A!AE128</f>
        <v>0</v>
      </c>
      <c r="AG128">
        <f>A!AF128</f>
        <v>0</v>
      </c>
      <c r="AH128">
        <f>A!AG128</f>
        <v>0</v>
      </c>
      <c r="AI128">
        <f>A!AH128</f>
        <v>0</v>
      </c>
      <c r="AJ128">
        <f>A!AI128</f>
        <v>0</v>
      </c>
      <c r="AK128">
        <f>A!AJ128</f>
        <v>0</v>
      </c>
      <c r="AL128">
        <f>A!AK128</f>
        <v>0</v>
      </c>
      <c r="AM128">
        <f>A!AL128</f>
        <v>0</v>
      </c>
      <c r="AN128">
        <f>A!AM128</f>
        <v>0</v>
      </c>
      <c r="AO128">
        <f>A!AN128</f>
        <v>0</v>
      </c>
      <c r="AP128">
        <f>A!AO128</f>
        <v>0</v>
      </c>
      <c r="AQ128">
        <f>A!AP128</f>
        <v>0</v>
      </c>
      <c r="AR128">
        <f>A!AQ128</f>
        <v>0</v>
      </c>
      <c r="AS128">
        <f>A!AR128</f>
        <v>0</v>
      </c>
      <c r="AT128">
        <f>A!AS128</f>
        <v>0</v>
      </c>
      <c r="AU128">
        <f>A!AT128</f>
        <v>0</v>
      </c>
      <c r="AV128">
        <f>A!AU128</f>
        <v>0</v>
      </c>
      <c r="AW128" s="23" t="str">
        <f>IF(A!AV128=0,"",A!AV128)</f>
        <v/>
      </c>
      <c r="AX128">
        <f>A!AW128</f>
        <v>0</v>
      </c>
      <c r="AY128">
        <f>A!AX128</f>
        <v>0</v>
      </c>
      <c r="AZ128">
        <f>A!AY128</f>
        <v>0</v>
      </c>
      <c r="BA128">
        <f>A!AZ128</f>
        <v>0</v>
      </c>
      <c r="BB128">
        <f>A!BA128</f>
        <v>0</v>
      </c>
      <c r="BC128">
        <f>A!BB128</f>
        <v>0</v>
      </c>
      <c r="BD128">
        <f>A!BC128</f>
        <v>0</v>
      </c>
      <c r="BE128">
        <f>A!BD128</f>
        <v>0</v>
      </c>
      <c r="BF128">
        <f>A!BE128</f>
        <v>0</v>
      </c>
      <c r="BG128">
        <f>A!BF128</f>
        <v>0</v>
      </c>
      <c r="BH128">
        <f>A!BG128</f>
        <v>0</v>
      </c>
      <c r="BI128">
        <f>A!BH128</f>
        <v>0</v>
      </c>
      <c r="BJ128">
        <f>A!BI128</f>
        <v>0</v>
      </c>
      <c r="BK128">
        <f>A!BJ128</f>
        <v>0</v>
      </c>
      <c r="BL128">
        <f>A!BK128</f>
        <v>0</v>
      </c>
      <c r="BM128">
        <f>A!BL128</f>
        <v>0</v>
      </c>
      <c r="BN128">
        <f>A!BM128</f>
        <v>0</v>
      </c>
      <c r="BO128">
        <f>A!BN128</f>
        <v>0</v>
      </c>
      <c r="BP128">
        <f>A!BO128</f>
        <v>0</v>
      </c>
      <c r="BQ128">
        <f>A!BP128</f>
        <v>0</v>
      </c>
      <c r="BR128">
        <f>A!BQ128</f>
        <v>0</v>
      </c>
      <c r="BS128">
        <f>A!BR128</f>
        <v>0</v>
      </c>
      <c r="BT128">
        <f>A!BS128</f>
        <v>0</v>
      </c>
      <c r="BU128">
        <f>A!BT128</f>
        <v>0</v>
      </c>
      <c r="BV128">
        <f>A!BU128</f>
        <v>0</v>
      </c>
      <c r="BW128">
        <f>A!BV128</f>
        <v>0</v>
      </c>
      <c r="BX128" t="str">
        <f>A!BW128</f>
        <v>_6b450a12-9f17-41ae-b157-306196495a9f</v>
      </c>
      <c r="BY128" t="str">
        <f>A!BX128</f>
        <v>6b450a12-9f17-41ae-b157-306196495a9f</v>
      </c>
      <c r="BZ128" t="str">
        <f>A!BY128</f>
        <v>SIKB</v>
      </c>
      <c r="CA128" t="str">
        <f>A!BZ128</f>
        <v>MMA02 A02 (0-50) A04 (0-50)</v>
      </c>
      <c r="CB128">
        <f>A!CA128</f>
        <v>45883</v>
      </c>
      <c r="CC128" t="str">
        <f>A!CB128</f>
        <v>#_6ad1fe39-0ee6-4190-bb8a-80d8ca6a8c10</v>
      </c>
      <c r="CD128" t="str">
        <f>A!CC128</f>
        <v>#_ee84e1af-6b5b-4f06-a754-85f9932216b6</v>
      </c>
      <c r="CE128">
        <f>A!CD128</f>
        <v>0</v>
      </c>
      <c r="CF128" t="str">
        <f>A!CE128</f>
        <v>urn:immetingen:compartiment:id:1</v>
      </c>
      <c r="CG128" t="str">
        <f>A!CF128</f>
        <v>_TI-65798773</v>
      </c>
      <c r="CH128">
        <f>A!CG128</f>
        <v>45881</v>
      </c>
      <c r="CI128" t="str">
        <f>A!CH128</f>
        <v>urn:immetingen:monstertype:id:10</v>
      </c>
      <c r="CJ128" t="str">
        <f>A!CI128</f>
        <v>urn:imsikb0101:Applicaties:id:16</v>
      </c>
      <c r="CK128" t="str">
        <f>A!CJ128</f>
        <v>urn:imsikb0101:DatastroomType:id:1</v>
      </c>
      <c r="CL128">
        <f>A!CK128</f>
        <v>45891</v>
      </c>
      <c r="CM128" t="str">
        <f>A!CL128</f>
        <v>SGS, Rotterdam</v>
      </c>
      <c r="CN128" t="str">
        <f>A!CM128</f>
        <v>LABRESULTAAT SGS</v>
      </c>
      <c r="CO128">
        <f>A!CN128</f>
        <v>45891</v>
      </c>
      <c r="CP128">
        <f>A!CO128</f>
        <v>0</v>
      </c>
      <c r="CQ128">
        <f>A!CO438</f>
        <v>0</v>
      </c>
      <c r="CR128" t="e">
        <f>A!#REF!</f>
        <v>#REF!</v>
      </c>
      <c r="CS128" t="e">
        <f>A!#REF!</f>
        <v>#REF!</v>
      </c>
    </row>
    <row r="129" spans="1:97" x14ac:dyDescent="0.2">
      <c r="A129" t="str">
        <f>A!A129</f>
        <v>LABRESULTAAT</v>
      </c>
      <c r="B129">
        <f>A!B129</f>
        <v>7</v>
      </c>
      <c r="C129">
        <f>A!C129</f>
        <v>0</v>
      </c>
      <c r="D129">
        <f>A!D129</f>
        <v>0</v>
      </c>
      <c r="E129">
        <f>A!E129</f>
        <v>0</v>
      </c>
      <c r="F129">
        <f>A!F129</f>
        <v>0</v>
      </c>
      <c r="G129">
        <f>A!G129</f>
        <v>0</v>
      </c>
      <c r="H129">
        <f>A!H129</f>
        <v>0</v>
      </c>
      <c r="I129">
        <f>A!I129</f>
        <v>0</v>
      </c>
      <c r="J129">
        <f>A!J129</f>
        <v>0</v>
      </c>
      <c r="K129">
        <f>A!K129</f>
        <v>0</v>
      </c>
      <c r="L129">
        <f>A!L129</f>
        <v>0</v>
      </c>
      <c r="M129">
        <f>A!M129</f>
        <v>0</v>
      </c>
      <c r="N129">
        <f>A!N129</f>
        <v>0</v>
      </c>
      <c r="O129">
        <f>A!O129</f>
        <v>0</v>
      </c>
      <c r="P129" s="23" t="str">
        <f>IF(A!P129="","",INDEX(B!$A$1:$BT$2000,MATCH(A!P129,B!$AX$1:$AX$2000,0),D!$B$5))</f>
        <v/>
      </c>
      <c r="Q129">
        <f>A!Q129</f>
        <v>0</v>
      </c>
      <c r="R129">
        <f>A!R129</f>
        <v>0</v>
      </c>
      <c r="S129">
        <f>A!S129</f>
        <v>0</v>
      </c>
      <c r="T129">
        <f>A!T129</f>
        <v>0</v>
      </c>
      <c r="U129">
        <f>A!U129</f>
        <v>0</v>
      </c>
      <c r="V129" s="23">
        <f>IF(A!V129="&lt;",1,A!V129)</f>
        <v>0</v>
      </c>
      <c r="W129">
        <f>A!W129</f>
        <v>0</v>
      </c>
      <c r="X129">
        <f>A!X129</f>
        <v>0</v>
      </c>
      <c r="Y129">
        <f>A!Y129</f>
        <v>0</v>
      </c>
      <c r="Z129" s="23">
        <f t="shared" si="1"/>
        <v>0</v>
      </c>
      <c r="AA129">
        <f>A!Z129</f>
        <v>0</v>
      </c>
      <c r="AB129">
        <f>A!AA129</f>
        <v>0</v>
      </c>
      <c r="AC129">
        <f>A!AB129</f>
        <v>0</v>
      </c>
      <c r="AD129">
        <f>A!AC129</f>
        <v>0</v>
      </c>
      <c r="AE129">
        <f>A!AD129</f>
        <v>0</v>
      </c>
      <c r="AF129">
        <f>A!AE129</f>
        <v>0</v>
      </c>
      <c r="AG129">
        <f>A!AF129</f>
        <v>0</v>
      </c>
      <c r="AH129">
        <f>A!AG129</f>
        <v>0</v>
      </c>
      <c r="AI129">
        <f>A!AH129</f>
        <v>0</v>
      </c>
      <c r="AJ129">
        <f>A!AI129</f>
        <v>0</v>
      </c>
      <c r="AK129">
        <f>A!AJ129</f>
        <v>0</v>
      </c>
      <c r="AL129">
        <f>A!AK129</f>
        <v>0</v>
      </c>
      <c r="AM129">
        <f>A!AL129</f>
        <v>0</v>
      </c>
      <c r="AN129">
        <f>A!AM129</f>
        <v>0</v>
      </c>
      <c r="AO129">
        <f>A!AN129</f>
        <v>0</v>
      </c>
      <c r="AP129">
        <f>A!AO129</f>
        <v>0</v>
      </c>
      <c r="AQ129">
        <f>A!AP129</f>
        <v>0</v>
      </c>
      <c r="AR129">
        <f>A!AQ129</f>
        <v>0</v>
      </c>
      <c r="AS129">
        <f>A!AR129</f>
        <v>0</v>
      </c>
      <c r="AT129">
        <f>A!AS129</f>
        <v>0</v>
      </c>
      <c r="AU129">
        <f>A!AT129</f>
        <v>0</v>
      </c>
      <c r="AV129">
        <f>A!AU129</f>
        <v>0</v>
      </c>
      <c r="AW129" s="23" t="str">
        <f>IF(A!AV129=0,"",A!AV129)</f>
        <v/>
      </c>
      <c r="AX129">
        <f>A!AW129</f>
        <v>0</v>
      </c>
      <c r="AY129">
        <f>A!AX129</f>
        <v>0</v>
      </c>
      <c r="AZ129">
        <f>A!AY129</f>
        <v>0</v>
      </c>
      <c r="BA129">
        <f>A!AZ129</f>
        <v>0</v>
      </c>
      <c r="BB129">
        <f>A!BA129</f>
        <v>0</v>
      </c>
      <c r="BC129">
        <f>A!BB129</f>
        <v>0</v>
      </c>
      <c r="BD129">
        <f>A!BC129</f>
        <v>0</v>
      </c>
      <c r="BE129">
        <f>A!BD129</f>
        <v>0</v>
      </c>
      <c r="BF129">
        <f>A!BE129</f>
        <v>0</v>
      </c>
      <c r="BG129">
        <f>A!BF129</f>
        <v>0</v>
      </c>
      <c r="BH129">
        <f>A!BG129</f>
        <v>0</v>
      </c>
      <c r="BI129">
        <f>A!BH129</f>
        <v>0</v>
      </c>
      <c r="BJ129">
        <f>A!BI129</f>
        <v>0</v>
      </c>
      <c r="BK129">
        <f>A!BJ129</f>
        <v>0</v>
      </c>
      <c r="BL129">
        <f>A!BK129</f>
        <v>0</v>
      </c>
      <c r="BM129">
        <f>A!BL129</f>
        <v>0</v>
      </c>
      <c r="BN129">
        <f>A!BM129</f>
        <v>0</v>
      </c>
      <c r="BO129">
        <f>A!BN129</f>
        <v>0</v>
      </c>
      <c r="BP129">
        <f>A!BO129</f>
        <v>0</v>
      </c>
      <c r="BQ129">
        <f>A!BP129</f>
        <v>0</v>
      </c>
      <c r="BR129">
        <f>A!BQ129</f>
        <v>0</v>
      </c>
      <c r="BS129">
        <f>A!BR129</f>
        <v>0</v>
      </c>
      <c r="BT129">
        <f>A!BS129</f>
        <v>0</v>
      </c>
      <c r="BU129">
        <f>A!BT129</f>
        <v>0</v>
      </c>
      <c r="BV129">
        <f>A!BU129</f>
        <v>0</v>
      </c>
      <c r="BW129">
        <f>A!BV129</f>
        <v>0</v>
      </c>
      <c r="BX129" t="str">
        <f>A!BW129</f>
        <v>_cd986ddf-af0c-4f10-8169-a1e6ec814392</v>
      </c>
      <c r="BY129" t="str">
        <f>A!BX129</f>
        <v>cd986ddf-af0c-4f10-8169-a1e6ec814392</v>
      </c>
      <c r="BZ129" t="str">
        <f>A!BY129</f>
        <v>SIKB</v>
      </c>
      <c r="CA129" t="str">
        <f>A!BZ129</f>
        <v>MMA03 A05 (0-50) A10 (0-50) A11 (0-50) A12 (0-50)</v>
      </c>
      <c r="CB129">
        <f>A!CA129</f>
        <v>45883</v>
      </c>
      <c r="CC129" t="str">
        <f>A!CB129</f>
        <v>#_6ad1fe39-0ee6-4190-bb8a-80d8ca6a8c10</v>
      </c>
      <c r="CD129" t="str">
        <f>A!CC129</f>
        <v>#_878e361e-9309-4cf9-893f-75ff932ed321</v>
      </c>
      <c r="CE129">
        <f>A!CD129</f>
        <v>0</v>
      </c>
      <c r="CF129" t="str">
        <f>A!CE129</f>
        <v>urn:immetingen:compartiment:id:1</v>
      </c>
      <c r="CG129" t="str">
        <f>A!CF129</f>
        <v>_TI-65798781</v>
      </c>
      <c r="CH129">
        <f>A!CG129</f>
        <v>45882</v>
      </c>
      <c r="CI129" t="str">
        <f>A!CH129</f>
        <v>urn:immetingen:monstertype:id:10</v>
      </c>
      <c r="CJ129" t="str">
        <f>A!CI129</f>
        <v>urn:imsikb0101:Applicaties:id:16</v>
      </c>
      <c r="CK129" t="str">
        <f>A!CJ129</f>
        <v>urn:imsikb0101:DatastroomType:id:1</v>
      </c>
      <c r="CL129">
        <f>A!CK129</f>
        <v>45891</v>
      </c>
      <c r="CM129" t="str">
        <f>A!CL129</f>
        <v>SGS, Rotterdam</v>
      </c>
      <c r="CN129" t="str">
        <f>A!CM129</f>
        <v>LABRESULTAAT SGS</v>
      </c>
      <c r="CO129">
        <f>A!CN129</f>
        <v>45891</v>
      </c>
      <c r="CP129">
        <f>A!CO129</f>
        <v>0</v>
      </c>
      <c r="CQ129">
        <f>A!CO439</f>
        <v>0</v>
      </c>
      <c r="CR129" t="e">
        <f>A!#REF!</f>
        <v>#REF!</v>
      </c>
      <c r="CS129" t="e">
        <f>A!#REF!</f>
        <v>#REF!</v>
      </c>
    </row>
    <row r="130" spans="1:97" x14ac:dyDescent="0.2">
      <c r="A130" t="str">
        <f>A!A130</f>
        <v>LABRESULTAAT</v>
      </c>
      <c r="B130">
        <f>A!B130</f>
        <v>7</v>
      </c>
      <c r="C130">
        <f>A!C130</f>
        <v>0</v>
      </c>
      <c r="D130">
        <f>A!D130</f>
        <v>0</v>
      </c>
      <c r="E130">
        <f>A!E130</f>
        <v>0</v>
      </c>
      <c r="F130">
        <f>A!F130</f>
        <v>0</v>
      </c>
      <c r="G130">
        <f>A!G130</f>
        <v>0</v>
      </c>
      <c r="H130">
        <f>A!H130</f>
        <v>0</v>
      </c>
      <c r="I130">
        <f>A!I130</f>
        <v>0</v>
      </c>
      <c r="J130">
        <f>A!J130</f>
        <v>0</v>
      </c>
      <c r="K130">
        <f>A!K130</f>
        <v>0</v>
      </c>
      <c r="L130">
        <f>A!L130</f>
        <v>0</v>
      </c>
      <c r="M130">
        <f>A!M130</f>
        <v>0</v>
      </c>
      <c r="N130">
        <f>A!N130</f>
        <v>0</v>
      </c>
      <c r="O130">
        <f>A!O130</f>
        <v>0</v>
      </c>
      <c r="P130" s="23" t="str">
        <f>IF(A!P130="","",INDEX(B!$A$1:$BT$2000,MATCH(A!P130,B!$AX$1:$AX$2000,0),D!$B$5))</f>
        <v/>
      </c>
      <c r="Q130">
        <f>A!Q130</f>
        <v>0</v>
      </c>
      <c r="R130">
        <f>A!R130</f>
        <v>0</v>
      </c>
      <c r="S130">
        <f>A!S130</f>
        <v>0</v>
      </c>
      <c r="T130">
        <f>A!T130</f>
        <v>0</v>
      </c>
      <c r="U130">
        <f>A!U130</f>
        <v>0</v>
      </c>
      <c r="V130" s="23">
        <f>IF(A!V130="&lt;",1,A!V130)</f>
        <v>0</v>
      </c>
      <c r="W130">
        <f>A!W130</f>
        <v>0</v>
      </c>
      <c r="X130">
        <f>A!X130</f>
        <v>0</v>
      </c>
      <c r="Y130">
        <f>A!Y130</f>
        <v>0</v>
      </c>
      <c r="Z130" s="23">
        <f t="shared" si="1"/>
        <v>0</v>
      </c>
      <c r="AA130">
        <f>A!Z130</f>
        <v>0</v>
      </c>
      <c r="AB130">
        <f>A!AA130</f>
        <v>0</v>
      </c>
      <c r="AC130">
        <f>A!AB130</f>
        <v>0</v>
      </c>
      <c r="AD130">
        <f>A!AC130</f>
        <v>0</v>
      </c>
      <c r="AE130">
        <f>A!AD130</f>
        <v>0</v>
      </c>
      <c r="AF130">
        <f>A!AE130</f>
        <v>0</v>
      </c>
      <c r="AG130">
        <f>A!AF130</f>
        <v>0</v>
      </c>
      <c r="AH130">
        <f>A!AG130</f>
        <v>0</v>
      </c>
      <c r="AI130">
        <f>A!AH130</f>
        <v>0</v>
      </c>
      <c r="AJ130">
        <f>A!AI130</f>
        <v>0</v>
      </c>
      <c r="AK130">
        <f>A!AJ130</f>
        <v>0</v>
      </c>
      <c r="AL130">
        <f>A!AK130</f>
        <v>0</v>
      </c>
      <c r="AM130">
        <f>A!AL130</f>
        <v>0</v>
      </c>
      <c r="AN130">
        <f>A!AM130</f>
        <v>0</v>
      </c>
      <c r="AO130">
        <f>A!AN130</f>
        <v>0</v>
      </c>
      <c r="AP130">
        <f>A!AO130</f>
        <v>0</v>
      </c>
      <c r="AQ130">
        <f>A!AP130</f>
        <v>0</v>
      </c>
      <c r="AR130">
        <f>A!AQ130</f>
        <v>0</v>
      </c>
      <c r="AS130">
        <f>A!AR130</f>
        <v>0</v>
      </c>
      <c r="AT130">
        <f>A!AS130</f>
        <v>0</v>
      </c>
      <c r="AU130">
        <f>A!AT130</f>
        <v>0</v>
      </c>
      <c r="AV130">
        <f>A!AU130</f>
        <v>0</v>
      </c>
      <c r="AW130" s="23" t="str">
        <f>IF(A!AV130=0,"",A!AV130)</f>
        <v/>
      </c>
      <c r="AX130">
        <f>A!AW130</f>
        <v>0</v>
      </c>
      <c r="AY130">
        <f>A!AX130</f>
        <v>0</v>
      </c>
      <c r="AZ130">
        <f>A!AY130</f>
        <v>0</v>
      </c>
      <c r="BA130">
        <f>A!AZ130</f>
        <v>0</v>
      </c>
      <c r="BB130">
        <f>A!BA130</f>
        <v>0</v>
      </c>
      <c r="BC130">
        <f>A!BB130</f>
        <v>0</v>
      </c>
      <c r="BD130">
        <f>A!BC130</f>
        <v>0</v>
      </c>
      <c r="BE130">
        <f>A!BD130</f>
        <v>0</v>
      </c>
      <c r="BF130">
        <f>A!BE130</f>
        <v>0</v>
      </c>
      <c r="BG130">
        <f>A!BF130</f>
        <v>0</v>
      </c>
      <c r="BH130">
        <f>A!BG130</f>
        <v>0</v>
      </c>
      <c r="BI130">
        <f>A!BH130</f>
        <v>0</v>
      </c>
      <c r="BJ130">
        <f>A!BI130</f>
        <v>0</v>
      </c>
      <c r="BK130">
        <f>A!BJ130</f>
        <v>0</v>
      </c>
      <c r="BL130">
        <f>A!BK130</f>
        <v>0</v>
      </c>
      <c r="BM130">
        <f>A!BL130</f>
        <v>0</v>
      </c>
      <c r="BN130">
        <f>A!BM130</f>
        <v>0</v>
      </c>
      <c r="BO130">
        <f>A!BN130</f>
        <v>0</v>
      </c>
      <c r="BP130">
        <f>A!BO130</f>
        <v>0</v>
      </c>
      <c r="BQ130">
        <f>A!BP130</f>
        <v>0</v>
      </c>
      <c r="BR130">
        <f>A!BQ130</f>
        <v>0</v>
      </c>
      <c r="BS130">
        <f>A!BR130</f>
        <v>0</v>
      </c>
      <c r="BT130">
        <f>A!BS130</f>
        <v>0</v>
      </c>
      <c r="BU130">
        <f>A!BT130</f>
        <v>0</v>
      </c>
      <c r="BV130">
        <f>A!BU130</f>
        <v>0</v>
      </c>
      <c r="BW130">
        <f>A!BV130</f>
        <v>0</v>
      </c>
      <c r="BX130" t="str">
        <f>A!BW130</f>
        <v>_cd986ddf-af0c-4f10-8169-a1e6ec814392</v>
      </c>
      <c r="BY130" t="str">
        <f>A!BX130</f>
        <v>cd986ddf-af0c-4f10-8169-a1e6ec814392</v>
      </c>
      <c r="BZ130" t="str">
        <f>A!BY130</f>
        <v>SIKB</v>
      </c>
      <c r="CA130" t="str">
        <f>A!BZ130</f>
        <v>MMA03 A05 (0-50) A10 (0-50) A11 (0-50) A12 (0-50)</v>
      </c>
      <c r="CB130">
        <f>A!CA130</f>
        <v>45883</v>
      </c>
      <c r="CC130" t="str">
        <f>A!CB130</f>
        <v>#_6ad1fe39-0ee6-4190-bb8a-80d8ca6a8c10</v>
      </c>
      <c r="CD130" t="str">
        <f>A!CC130</f>
        <v>#_3d21d92c-0502-4484-a0f7-e4e2ddc87081</v>
      </c>
      <c r="CE130">
        <f>A!CD130</f>
        <v>0</v>
      </c>
      <c r="CF130" t="str">
        <f>A!CE130</f>
        <v>urn:immetingen:compartiment:id:1</v>
      </c>
      <c r="CG130" t="str">
        <f>A!CF130</f>
        <v>_TI-65798781</v>
      </c>
      <c r="CH130">
        <f>A!CG130</f>
        <v>45882</v>
      </c>
      <c r="CI130" t="str">
        <f>A!CH130</f>
        <v>urn:immetingen:monstertype:id:10</v>
      </c>
      <c r="CJ130" t="str">
        <f>A!CI130</f>
        <v>urn:imsikb0101:Applicaties:id:16</v>
      </c>
      <c r="CK130" t="str">
        <f>A!CJ130</f>
        <v>urn:imsikb0101:DatastroomType:id:1</v>
      </c>
      <c r="CL130">
        <f>A!CK130</f>
        <v>45891</v>
      </c>
      <c r="CM130" t="str">
        <f>A!CL130</f>
        <v>SGS, Rotterdam</v>
      </c>
      <c r="CN130" t="str">
        <f>A!CM130</f>
        <v>LABRESULTAAT SGS</v>
      </c>
      <c r="CO130">
        <f>A!CN130</f>
        <v>45891</v>
      </c>
      <c r="CP130">
        <f>A!CO130</f>
        <v>0</v>
      </c>
      <c r="CQ130">
        <f>A!CO440</f>
        <v>0</v>
      </c>
      <c r="CR130" t="e">
        <f>A!#REF!</f>
        <v>#REF!</v>
      </c>
      <c r="CS130" t="e">
        <f>A!#REF!</f>
        <v>#REF!</v>
      </c>
    </row>
    <row r="131" spans="1:97" x14ac:dyDescent="0.2">
      <c r="A131" t="str">
        <f>A!A131</f>
        <v>LABRESULTAAT</v>
      </c>
      <c r="B131">
        <f>A!B131</f>
        <v>7</v>
      </c>
      <c r="C131">
        <f>A!C131</f>
        <v>0</v>
      </c>
      <c r="D131">
        <f>A!D131</f>
        <v>0</v>
      </c>
      <c r="E131">
        <f>A!E131</f>
        <v>0</v>
      </c>
      <c r="F131">
        <f>A!F131</f>
        <v>0</v>
      </c>
      <c r="G131">
        <f>A!G131</f>
        <v>0</v>
      </c>
      <c r="H131">
        <f>A!H131</f>
        <v>0</v>
      </c>
      <c r="I131">
        <f>A!I131</f>
        <v>0</v>
      </c>
      <c r="J131">
        <f>A!J131</f>
        <v>0</v>
      </c>
      <c r="K131">
        <f>A!K131</f>
        <v>0</v>
      </c>
      <c r="L131">
        <f>A!L131</f>
        <v>0</v>
      </c>
      <c r="M131">
        <f>A!M131</f>
        <v>0</v>
      </c>
      <c r="N131">
        <f>A!N131</f>
        <v>0</v>
      </c>
      <c r="O131">
        <f>A!O131</f>
        <v>0</v>
      </c>
      <c r="P131" s="23" t="str">
        <f>IF(A!P131="","",INDEX(B!$A$1:$BT$2000,MATCH(A!P131,B!$AX$1:$AX$2000,0),D!$B$5))</f>
        <v/>
      </c>
      <c r="Q131">
        <f>A!Q131</f>
        <v>0</v>
      </c>
      <c r="R131">
        <f>A!R131</f>
        <v>0</v>
      </c>
      <c r="S131">
        <f>A!S131</f>
        <v>0</v>
      </c>
      <c r="T131">
        <f>A!T131</f>
        <v>0</v>
      </c>
      <c r="U131">
        <f>A!U131</f>
        <v>0</v>
      </c>
      <c r="V131" s="23">
        <f>IF(A!V131="&lt;",1,A!V131)</f>
        <v>0</v>
      </c>
      <c r="W131">
        <f>A!W131</f>
        <v>0</v>
      </c>
      <c r="X131">
        <f>A!X131</f>
        <v>0</v>
      </c>
      <c r="Y131">
        <f>A!Y131</f>
        <v>0</v>
      </c>
      <c r="Z131" s="23">
        <f t="shared" si="1"/>
        <v>0</v>
      </c>
      <c r="AA131">
        <f>A!Z131</f>
        <v>0</v>
      </c>
      <c r="AB131">
        <f>A!AA131</f>
        <v>0</v>
      </c>
      <c r="AC131">
        <f>A!AB131</f>
        <v>0</v>
      </c>
      <c r="AD131">
        <f>A!AC131</f>
        <v>0</v>
      </c>
      <c r="AE131">
        <f>A!AD131</f>
        <v>0</v>
      </c>
      <c r="AF131">
        <f>A!AE131</f>
        <v>0</v>
      </c>
      <c r="AG131">
        <f>A!AF131</f>
        <v>0</v>
      </c>
      <c r="AH131">
        <f>A!AG131</f>
        <v>0</v>
      </c>
      <c r="AI131">
        <f>A!AH131</f>
        <v>0</v>
      </c>
      <c r="AJ131">
        <f>A!AI131</f>
        <v>0</v>
      </c>
      <c r="AK131">
        <f>A!AJ131</f>
        <v>0</v>
      </c>
      <c r="AL131">
        <f>A!AK131</f>
        <v>0</v>
      </c>
      <c r="AM131">
        <f>A!AL131</f>
        <v>0</v>
      </c>
      <c r="AN131">
        <f>A!AM131</f>
        <v>0</v>
      </c>
      <c r="AO131">
        <f>A!AN131</f>
        <v>0</v>
      </c>
      <c r="AP131">
        <f>A!AO131</f>
        <v>0</v>
      </c>
      <c r="AQ131">
        <f>A!AP131</f>
        <v>0</v>
      </c>
      <c r="AR131">
        <f>A!AQ131</f>
        <v>0</v>
      </c>
      <c r="AS131">
        <f>A!AR131</f>
        <v>0</v>
      </c>
      <c r="AT131">
        <f>A!AS131</f>
        <v>0</v>
      </c>
      <c r="AU131">
        <f>A!AT131</f>
        <v>0</v>
      </c>
      <c r="AV131">
        <f>A!AU131</f>
        <v>0</v>
      </c>
      <c r="AW131" s="23" t="str">
        <f>IF(A!AV131=0,"",A!AV131)</f>
        <v/>
      </c>
      <c r="AX131">
        <f>A!AW131</f>
        <v>0</v>
      </c>
      <c r="AY131">
        <f>A!AX131</f>
        <v>0</v>
      </c>
      <c r="AZ131">
        <f>A!AY131</f>
        <v>0</v>
      </c>
      <c r="BA131">
        <f>A!AZ131</f>
        <v>0</v>
      </c>
      <c r="BB131">
        <f>A!BA131</f>
        <v>0</v>
      </c>
      <c r="BC131">
        <f>A!BB131</f>
        <v>0</v>
      </c>
      <c r="BD131">
        <f>A!BC131</f>
        <v>0</v>
      </c>
      <c r="BE131">
        <f>A!BD131</f>
        <v>0</v>
      </c>
      <c r="BF131">
        <f>A!BE131</f>
        <v>0</v>
      </c>
      <c r="BG131">
        <f>A!BF131</f>
        <v>0</v>
      </c>
      <c r="BH131">
        <f>A!BG131</f>
        <v>0</v>
      </c>
      <c r="BI131">
        <f>A!BH131</f>
        <v>0</v>
      </c>
      <c r="BJ131">
        <f>A!BI131</f>
        <v>0</v>
      </c>
      <c r="BK131">
        <f>A!BJ131</f>
        <v>0</v>
      </c>
      <c r="BL131">
        <f>A!BK131</f>
        <v>0</v>
      </c>
      <c r="BM131">
        <f>A!BL131</f>
        <v>0</v>
      </c>
      <c r="BN131">
        <f>A!BM131</f>
        <v>0</v>
      </c>
      <c r="BO131">
        <f>A!BN131</f>
        <v>0</v>
      </c>
      <c r="BP131">
        <f>A!BO131</f>
        <v>0</v>
      </c>
      <c r="BQ131">
        <f>A!BP131</f>
        <v>0</v>
      </c>
      <c r="BR131">
        <f>A!BQ131</f>
        <v>0</v>
      </c>
      <c r="BS131">
        <f>A!BR131</f>
        <v>0</v>
      </c>
      <c r="BT131">
        <f>A!BS131</f>
        <v>0</v>
      </c>
      <c r="BU131">
        <f>A!BT131</f>
        <v>0</v>
      </c>
      <c r="BV131">
        <f>A!BU131</f>
        <v>0</v>
      </c>
      <c r="BW131">
        <f>A!BV131</f>
        <v>0</v>
      </c>
      <c r="BX131" t="str">
        <f>A!BW131</f>
        <v>_cd986ddf-af0c-4f10-8169-a1e6ec814392</v>
      </c>
      <c r="BY131" t="str">
        <f>A!BX131</f>
        <v>cd986ddf-af0c-4f10-8169-a1e6ec814392</v>
      </c>
      <c r="BZ131" t="str">
        <f>A!BY131</f>
        <v>SIKB</v>
      </c>
      <c r="CA131" t="str">
        <f>A!BZ131</f>
        <v>MMA03 A05 (0-50) A10 (0-50) A11 (0-50) A12 (0-50)</v>
      </c>
      <c r="CB131">
        <f>A!CA131</f>
        <v>45883</v>
      </c>
      <c r="CC131" t="str">
        <f>A!CB131</f>
        <v>#_6ad1fe39-0ee6-4190-bb8a-80d8ca6a8c10</v>
      </c>
      <c r="CD131" t="str">
        <f>A!CC131</f>
        <v>#_867b5027-46dc-4d78-bcf2-21073870de76</v>
      </c>
      <c r="CE131">
        <f>A!CD131</f>
        <v>0</v>
      </c>
      <c r="CF131" t="str">
        <f>A!CE131</f>
        <v>urn:immetingen:compartiment:id:1</v>
      </c>
      <c r="CG131" t="str">
        <f>A!CF131</f>
        <v>_TI-65798781</v>
      </c>
      <c r="CH131">
        <f>A!CG131</f>
        <v>45882</v>
      </c>
      <c r="CI131" t="str">
        <f>A!CH131</f>
        <v>urn:immetingen:monstertype:id:10</v>
      </c>
      <c r="CJ131" t="str">
        <f>A!CI131</f>
        <v>urn:imsikb0101:Applicaties:id:16</v>
      </c>
      <c r="CK131" t="str">
        <f>A!CJ131</f>
        <v>urn:imsikb0101:DatastroomType:id:1</v>
      </c>
      <c r="CL131">
        <f>A!CK131</f>
        <v>45891</v>
      </c>
      <c r="CM131" t="str">
        <f>A!CL131</f>
        <v>SGS, Rotterdam</v>
      </c>
      <c r="CN131" t="str">
        <f>A!CM131</f>
        <v>LABRESULTAAT SGS</v>
      </c>
      <c r="CO131">
        <f>A!CN131</f>
        <v>45891</v>
      </c>
      <c r="CP131">
        <f>A!CO131</f>
        <v>0</v>
      </c>
      <c r="CQ131">
        <f>A!CO441</f>
        <v>0</v>
      </c>
      <c r="CR131" t="e">
        <f>A!#REF!</f>
        <v>#REF!</v>
      </c>
      <c r="CS131" t="e">
        <f>A!#REF!</f>
        <v>#REF!</v>
      </c>
    </row>
    <row r="132" spans="1:97" x14ac:dyDescent="0.2">
      <c r="A132" t="str">
        <f>A!A132</f>
        <v>LABRESULTAAT</v>
      </c>
      <c r="B132">
        <f>A!B132</f>
        <v>7</v>
      </c>
      <c r="C132">
        <f>A!C132</f>
        <v>0</v>
      </c>
      <c r="D132">
        <f>A!D132</f>
        <v>0</v>
      </c>
      <c r="E132">
        <f>A!E132</f>
        <v>0</v>
      </c>
      <c r="F132">
        <f>A!F132</f>
        <v>0</v>
      </c>
      <c r="G132">
        <f>A!G132</f>
        <v>0</v>
      </c>
      <c r="H132">
        <f>A!H132</f>
        <v>0</v>
      </c>
      <c r="I132">
        <f>A!I132</f>
        <v>0</v>
      </c>
      <c r="J132">
        <f>A!J132</f>
        <v>0</v>
      </c>
      <c r="K132">
        <f>A!K132</f>
        <v>0</v>
      </c>
      <c r="L132">
        <f>A!L132</f>
        <v>0</v>
      </c>
      <c r="M132">
        <f>A!M132</f>
        <v>0</v>
      </c>
      <c r="N132">
        <f>A!N132</f>
        <v>0</v>
      </c>
      <c r="O132">
        <f>A!O132</f>
        <v>0</v>
      </c>
      <c r="P132" s="23" t="str">
        <f>IF(A!P132="","",INDEX(B!$A$1:$BT$2000,MATCH(A!P132,B!$AX$1:$AX$2000,0),D!$B$5))</f>
        <v/>
      </c>
      <c r="Q132">
        <f>A!Q132</f>
        <v>0</v>
      </c>
      <c r="R132">
        <f>A!R132</f>
        <v>0</v>
      </c>
      <c r="S132">
        <f>A!S132</f>
        <v>0</v>
      </c>
      <c r="T132">
        <f>A!T132</f>
        <v>0</v>
      </c>
      <c r="U132">
        <f>A!U132</f>
        <v>0</v>
      </c>
      <c r="V132" s="23">
        <f>IF(A!V132="&lt;",1,A!V132)</f>
        <v>0</v>
      </c>
      <c r="W132">
        <f>A!W132</f>
        <v>0</v>
      </c>
      <c r="X132">
        <f>A!X132</f>
        <v>0</v>
      </c>
      <c r="Y132">
        <f>A!Y132</f>
        <v>0</v>
      </c>
      <c r="Z132" s="23">
        <f t="shared" ref="Z132:Z195" si="2">_xlfn.NUMBERVALUE(MID(Y132,27,3))</f>
        <v>0</v>
      </c>
      <c r="AA132">
        <f>A!Z132</f>
        <v>0</v>
      </c>
      <c r="AB132">
        <f>A!AA132</f>
        <v>0</v>
      </c>
      <c r="AC132">
        <f>A!AB132</f>
        <v>0</v>
      </c>
      <c r="AD132">
        <f>A!AC132</f>
        <v>0</v>
      </c>
      <c r="AE132">
        <f>A!AD132</f>
        <v>0</v>
      </c>
      <c r="AF132">
        <f>A!AE132</f>
        <v>0</v>
      </c>
      <c r="AG132">
        <f>A!AF132</f>
        <v>0</v>
      </c>
      <c r="AH132">
        <f>A!AG132</f>
        <v>0</v>
      </c>
      <c r="AI132">
        <f>A!AH132</f>
        <v>0</v>
      </c>
      <c r="AJ132">
        <f>A!AI132</f>
        <v>0</v>
      </c>
      <c r="AK132">
        <f>A!AJ132</f>
        <v>0</v>
      </c>
      <c r="AL132">
        <f>A!AK132</f>
        <v>0</v>
      </c>
      <c r="AM132">
        <f>A!AL132</f>
        <v>0</v>
      </c>
      <c r="AN132">
        <f>A!AM132</f>
        <v>0</v>
      </c>
      <c r="AO132">
        <f>A!AN132</f>
        <v>0</v>
      </c>
      <c r="AP132">
        <f>A!AO132</f>
        <v>0</v>
      </c>
      <c r="AQ132">
        <f>A!AP132</f>
        <v>0</v>
      </c>
      <c r="AR132">
        <f>A!AQ132</f>
        <v>0</v>
      </c>
      <c r="AS132">
        <f>A!AR132</f>
        <v>0</v>
      </c>
      <c r="AT132">
        <f>A!AS132</f>
        <v>0</v>
      </c>
      <c r="AU132">
        <f>A!AT132</f>
        <v>0</v>
      </c>
      <c r="AV132">
        <f>A!AU132</f>
        <v>0</v>
      </c>
      <c r="AW132" s="23" t="str">
        <f>IF(A!AV132=0,"",A!AV132)</f>
        <v/>
      </c>
      <c r="AX132">
        <f>A!AW132</f>
        <v>0</v>
      </c>
      <c r="AY132">
        <f>A!AX132</f>
        <v>0</v>
      </c>
      <c r="AZ132">
        <f>A!AY132</f>
        <v>0</v>
      </c>
      <c r="BA132">
        <f>A!AZ132</f>
        <v>0</v>
      </c>
      <c r="BB132">
        <f>A!BA132</f>
        <v>0</v>
      </c>
      <c r="BC132">
        <f>A!BB132</f>
        <v>0</v>
      </c>
      <c r="BD132">
        <f>A!BC132</f>
        <v>0</v>
      </c>
      <c r="BE132">
        <f>A!BD132</f>
        <v>0</v>
      </c>
      <c r="BF132">
        <f>A!BE132</f>
        <v>0</v>
      </c>
      <c r="BG132">
        <f>A!BF132</f>
        <v>0</v>
      </c>
      <c r="BH132">
        <f>A!BG132</f>
        <v>0</v>
      </c>
      <c r="BI132">
        <f>A!BH132</f>
        <v>0</v>
      </c>
      <c r="BJ132">
        <f>A!BI132</f>
        <v>0</v>
      </c>
      <c r="BK132">
        <f>A!BJ132</f>
        <v>0</v>
      </c>
      <c r="BL132">
        <f>A!BK132</f>
        <v>0</v>
      </c>
      <c r="BM132">
        <f>A!BL132</f>
        <v>0</v>
      </c>
      <c r="BN132">
        <f>A!BM132</f>
        <v>0</v>
      </c>
      <c r="BO132">
        <f>A!BN132</f>
        <v>0</v>
      </c>
      <c r="BP132">
        <f>A!BO132</f>
        <v>0</v>
      </c>
      <c r="BQ132">
        <f>A!BP132</f>
        <v>0</v>
      </c>
      <c r="BR132">
        <f>A!BQ132</f>
        <v>0</v>
      </c>
      <c r="BS132">
        <f>A!BR132</f>
        <v>0</v>
      </c>
      <c r="BT132">
        <f>A!BS132</f>
        <v>0</v>
      </c>
      <c r="BU132">
        <f>A!BT132</f>
        <v>0</v>
      </c>
      <c r="BV132">
        <f>A!BU132</f>
        <v>0</v>
      </c>
      <c r="BW132">
        <f>A!BV132</f>
        <v>0</v>
      </c>
      <c r="BX132" t="str">
        <f>A!BW132</f>
        <v>_cd986ddf-af0c-4f10-8169-a1e6ec814392</v>
      </c>
      <c r="BY132" t="str">
        <f>A!BX132</f>
        <v>cd986ddf-af0c-4f10-8169-a1e6ec814392</v>
      </c>
      <c r="BZ132" t="str">
        <f>A!BY132</f>
        <v>SIKB</v>
      </c>
      <c r="CA132" t="str">
        <f>A!BZ132</f>
        <v>MMA03 A05 (0-50) A10 (0-50) A11 (0-50) A12 (0-50)</v>
      </c>
      <c r="CB132">
        <f>A!CA132</f>
        <v>45883</v>
      </c>
      <c r="CC132" t="str">
        <f>A!CB132</f>
        <v>#_6ad1fe39-0ee6-4190-bb8a-80d8ca6a8c10</v>
      </c>
      <c r="CD132" t="str">
        <f>A!CC132</f>
        <v>#_f931ab34-86db-48e6-8283-000729a170d6</v>
      </c>
      <c r="CE132">
        <f>A!CD132</f>
        <v>0</v>
      </c>
      <c r="CF132" t="str">
        <f>A!CE132</f>
        <v>urn:immetingen:compartiment:id:1</v>
      </c>
      <c r="CG132" t="str">
        <f>A!CF132</f>
        <v>_TI-65798781</v>
      </c>
      <c r="CH132">
        <f>A!CG132</f>
        <v>45882</v>
      </c>
      <c r="CI132" t="str">
        <f>A!CH132</f>
        <v>urn:immetingen:monstertype:id:10</v>
      </c>
      <c r="CJ132" t="str">
        <f>A!CI132</f>
        <v>urn:imsikb0101:Applicaties:id:16</v>
      </c>
      <c r="CK132" t="str">
        <f>A!CJ132</f>
        <v>urn:imsikb0101:DatastroomType:id:1</v>
      </c>
      <c r="CL132">
        <f>A!CK132</f>
        <v>45891</v>
      </c>
      <c r="CM132" t="str">
        <f>A!CL132</f>
        <v>SGS, Rotterdam</v>
      </c>
      <c r="CN132" t="str">
        <f>A!CM132</f>
        <v>LABRESULTAAT SGS</v>
      </c>
      <c r="CO132">
        <f>A!CN132</f>
        <v>45891</v>
      </c>
      <c r="CP132">
        <f>A!CO132</f>
        <v>0</v>
      </c>
      <c r="CQ132">
        <f>A!CO442</f>
        <v>0</v>
      </c>
      <c r="CR132" t="e">
        <f>A!#REF!</f>
        <v>#REF!</v>
      </c>
      <c r="CS132" t="e">
        <f>A!#REF!</f>
        <v>#REF!</v>
      </c>
    </row>
    <row r="133" spans="1:97" x14ac:dyDescent="0.2">
      <c r="A133" t="str">
        <f>A!A133</f>
        <v>LABRESULTAAT</v>
      </c>
      <c r="B133">
        <f>A!B133</f>
        <v>7</v>
      </c>
      <c r="C133">
        <f>A!C133</f>
        <v>0</v>
      </c>
      <c r="D133">
        <f>A!D133</f>
        <v>0</v>
      </c>
      <c r="E133">
        <f>A!E133</f>
        <v>0</v>
      </c>
      <c r="F133">
        <f>A!F133</f>
        <v>0</v>
      </c>
      <c r="G133">
        <f>A!G133</f>
        <v>0</v>
      </c>
      <c r="H133">
        <f>A!H133</f>
        <v>0</v>
      </c>
      <c r="I133">
        <f>A!I133</f>
        <v>0</v>
      </c>
      <c r="J133">
        <f>A!J133</f>
        <v>0</v>
      </c>
      <c r="K133">
        <f>A!K133</f>
        <v>0</v>
      </c>
      <c r="L133">
        <f>A!L133</f>
        <v>0</v>
      </c>
      <c r="M133">
        <f>A!M133</f>
        <v>0</v>
      </c>
      <c r="N133">
        <f>A!N133</f>
        <v>0</v>
      </c>
      <c r="O133">
        <f>A!O133</f>
        <v>0</v>
      </c>
      <c r="P133" s="23" t="str">
        <f>IF(A!P133="","",INDEX(B!$A$1:$BT$2000,MATCH(A!P133,B!$AX$1:$AX$2000,0),D!$B$5))</f>
        <v/>
      </c>
      <c r="Q133">
        <f>A!Q133</f>
        <v>0</v>
      </c>
      <c r="R133">
        <f>A!R133</f>
        <v>0</v>
      </c>
      <c r="S133">
        <f>A!S133</f>
        <v>0</v>
      </c>
      <c r="T133">
        <f>A!T133</f>
        <v>0</v>
      </c>
      <c r="U133">
        <f>A!U133</f>
        <v>0</v>
      </c>
      <c r="V133" s="23">
        <f>IF(A!V133="&lt;",1,A!V133)</f>
        <v>0</v>
      </c>
      <c r="W133">
        <f>A!W133</f>
        <v>0</v>
      </c>
      <c r="X133">
        <f>A!X133</f>
        <v>0</v>
      </c>
      <c r="Y133">
        <f>A!Y133</f>
        <v>0</v>
      </c>
      <c r="Z133" s="23">
        <f t="shared" si="2"/>
        <v>0</v>
      </c>
      <c r="AA133">
        <f>A!Z133</f>
        <v>0</v>
      </c>
      <c r="AB133">
        <f>A!AA133</f>
        <v>0</v>
      </c>
      <c r="AC133">
        <f>A!AB133</f>
        <v>0</v>
      </c>
      <c r="AD133">
        <f>A!AC133</f>
        <v>0</v>
      </c>
      <c r="AE133">
        <f>A!AD133</f>
        <v>0</v>
      </c>
      <c r="AF133">
        <f>A!AE133</f>
        <v>0</v>
      </c>
      <c r="AG133">
        <f>A!AF133</f>
        <v>0</v>
      </c>
      <c r="AH133">
        <f>A!AG133</f>
        <v>0</v>
      </c>
      <c r="AI133">
        <f>A!AH133</f>
        <v>0</v>
      </c>
      <c r="AJ133">
        <f>A!AI133</f>
        <v>0</v>
      </c>
      <c r="AK133">
        <f>A!AJ133</f>
        <v>0</v>
      </c>
      <c r="AL133">
        <f>A!AK133</f>
        <v>0</v>
      </c>
      <c r="AM133">
        <f>A!AL133</f>
        <v>0</v>
      </c>
      <c r="AN133">
        <f>A!AM133</f>
        <v>0</v>
      </c>
      <c r="AO133">
        <f>A!AN133</f>
        <v>0</v>
      </c>
      <c r="AP133">
        <f>A!AO133</f>
        <v>0</v>
      </c>
      <c r="AQ133">
        <f>A!AP133</f>
        <v>0</v>
      </c>
      <c r="AR133">
        <f>A!AQ133</f>
        <v>0</v>
      </c>
      <c r="AS133">
        <f>A!AR133</f>
        <v>0</v>
      </c>
      <c r="AT133">
        <f>A!AS133</f>
        <v>0</v>
      </c>
      <c r="AU133">
        <f>A!AT133</f>
        <v>0</v>
      </c>
      <c r="AV133">
        <f>A!AU133</f>
        <v>0</v>
      </c>
      <c r="AW133" s="23" t="str">
        <f>IF(A!AV133=0,"",A!AV133)</f>
        <v/>
      </c>
      <c r="AX133">
        <f>A!AW133</f>
        <v>0</v>
      </c>
      <c r="AY133">
        <f>A!AX133</f>
        <v>0</v>
      </c>
      <c r="AZ133">
        <f>A!AY133</f>
        <v>0</v>
      </c>
      <c r="BA133">
        <f>A!AZ133</f>
        <v>0</v>
      </c>
      <c r="BB133">
        <f>A!BA133</f>
        <v>0</v>
      </c>
      <c r="BC133">
        <f>A!BB133</f>
        <v>0</v>
      </c>
      <c r="BD133">
        <f>A!BC133</f>
        <v>0</v>
      </c>
      <c r="BE133">
        <f>A!BD133</f>
        <v>0</v>
      </c>
      <c r="BF133">
        <f>A!BE133</f>
        <v>0</v>
      </c>
      <c r="BG133">
        <f>A!BF133</f>
        <v>0</v>
      </c>
      <c r="BH133">
        <f>A!BG133</f>
        <v>0</v>
      </c>
      <c r="BI133">
        <f>A!BH133</f>
        <v>0</v>
      </c>
      <c r="BJ133">
        <f>A!BI133</f>
        <v>0</v>
      </c>
      <c r="BK133">
        <f>A!BJ133</f>
        <v>0</v>
      </c>
      <c r="BL133">
        <f>A!BK133</f>
        <v>0</v>
      </c>
      <c r="BM133">
        <f>A!BL133</f>
        <v>0</v>
      </c>
      <c r="BN133">
        <f>A!BM133</f>
        <v>0</v>
      </c>
      <c r="BO133">
        <f>A!BN133</f>
        <v>0</v>
      </c>
      <c r="BP133">
        <f>A!BO133</f>
        <v>0</v>
      </c>
      <c r="BQ133">
        <f>A!BP133</f>
        <v>0</v>
      </c>
      <c r="BR133">
        <f>A!BQ133</f>
        <v>0</v>
      </c>
      <c r="BS133">
        <f>A!BR133</f>
        <v>0</v>
      </c>
      <c r="BT133">
        <f>A!BS133</f>
        <v>0</v>
      </c>
      <c r="BU133">
        <f>A!BT133</f>
        <v>0</v>
      </c>
      <c r="BV133">
        <f>A!BU133</f>
        <v>0</v>
      </c>
      <c r="BW133">
        <f>A!BV133</f>
        <v>0</v>
      </c>
      <c r="BX133" t="str">
        <f>A!BW133</f>
        <v>_cd986ddf-af0c-4f10-8169-a1e6ec814392</v>
      </c>
      <c r="BY133" t="str">
        <f>A!BX133</f>
        <v>cd986ddf-af0c-4f10-8169-a1e6ec814392</v>
      </c>
      <c r="BZ133" t="str">
        <f>A!BY133</f>
        <v>SIKB</v>
      </c>
      <c r="CA133" t="str">
        <f>A!BZ133</f>
        <v>MMA03 A05 (0-50) A10 (0-50) A11 (0-50) A12 (0-50)</v>
      </c>
      <c r="CB133">
        <f>A!CA133</f>
        <v>45883</v>
      </c>
      <c r="CC133" t="str">
        <f>A!CB133</f>
        <v>#_6ad1fe39-0ee6-4190-bb8a-80d8ca6a8c10</v>
      </c>
      <c r="CD133" t="str">
        <f>A!CC133</f>
        <v>#_384fc6a9-903a-4865-a37b-db0e63fc63eb</v>
      </c>
      <c r="CE133">
        <f>A!CD133</f>
        <v>0</v>
      </c>
      <c r="CF133" t="str">
        <f>A!CE133</f>
        <v>urn:immetingen:compartiment:id:1</v>
      </c>
      <c r="CG133" t="str">
        <f>A!CF133</f>
        <v>_TI-65798781</v>
      </c>
      <c r="CH133">
        <f>A!CG133</f>
        <v>45882</v>
      </c>
      <c r="CI133" t="str">
        <f>A!CH133</f>
        <v>urn:immetingen:monstertype:id:10</v>
      </c>
      <c r="CJ133" t="str">
        <f>A!CI133</f>
        <v>urn:imsikb0101:Applicaties:id:16</v>
      </c>
      <c r="CK133" t="str">
        <f>A!CJ133</f>
        <v>urn:imsikb0101:DatastroomType:id:1</v>
      </c>
      <c r="CL133">
        <f>A!CK133</f>
        <v>45891</v>
      </c>
      <c r="CM133" t="str">
        <f>A!CL133</f>
        <v>SGS, Rotterdam</v>
      </c>
      <c r="CN133" t="str">
        <f>A!CM133</f>
        <v>LABRESULTAAT SGS</v>
      </c>
      <c r="CO133">
        <f>A!CN133</f>
        <v>45891</v>
      </c>
      <c r="CP133">
        <f>A!CO133</f>
        <v>0</v>
      </c>
      <c r="CQ133">
        <f>A!CO443</f>
        <v>0</v>
      </c>
      <c r="CR133" t="e">
        <f>A!#REF!</f>
        <v>#REF!</v>
      </c>
      <c r="CS133" t="e">
        <f>A!#REF!</f>
        <v>#REF!</v>
      </c>
    </row>
    <row r="134" spans="1:97" x14ac:dyDescent="0.2">
      <c r="A134" t="str">
        <f>A!A134</f>
        <v>LABRESULTAAT</v>
      </c>
      <c r="B134">
        <f>A!B134</f>
        <v>7</v>
      </c>
      <c r="C134">
        <f>A!C134</f>
        <v>0</v>
      </c>
      <c r="D134">
        <f>A!D134</f>
        <v>0</v>
      </c>
      <c r="E134">
        <f>A!E134</f>
        <v>0</v>
      </c>
      <c r="F134">
        <f>A!F134</f>
        <v>0</v>
      </c>
      <c r="G134">
        <f>A!G134</f>
        <v>0</v>
      </c>
      <c r="H134">
        <f>A!H134</f>
        <v>0</v>
      </c>
      <c r="I134">
        <f>A!I134</f>
        <v>0</v>
      </c>
      <c r="J134">
        <f>A!J134</f>
        <v>0</v>
      </c>
      <c r="K134">
        <f>A!K134</f>
        <v>0</v>
      </c>
      <c r="L134">
        <f>A!L134</f>
        <v>0</v>
      </c>
      <c r="M134">
        <f>A!M134</f>
        <v>0</v>
      </c>
      <c r="N134">
        <f>A!N134</f>
        <v>0</v>
      </c>
      <c r="O134">
        <f>A!O134</f>
        <v>0</v>
      </c>
      <c r="P134" s="23" t="str">
        <f>IF(A!P134="","",INDEX(B!$A$1:$BT$2000,MATCH(A!P134,B!$AX$1:$AX$2000,0),D!$B$5))</f>
        <v/>
      </c>
      <c r="Q134">
        <f>A!Q134</f>
        <v>0</v>
      </c>
      <c r="R134">
        <f>A!R134</f>
        <v>0</v>
      </c>
      <c r="S134">
        <f>A!S134</f>
        <v>0</v>
      </c>
      <c r="T134">
        <f>A!T134</f>
        <v>0</v>
      </c>
      <c r="U134">
        <f>A!U134</f>
        <v>0</v>
      </c>
      <c r="V134" s="23">
        <f>IF(A!V134="&lt;",1,A!V134)</f>
        <v>0</v>
      </c>
      <c r="W134">
        <f>A!W134</f>
        <v>0</v>
      </c>
      <c r="X134">
        <f>A!X134</f>
        <v>0</v>
      </c>
      <c r="Y134">
        <f>A!Y134</f>
        <v>0</v>
      </c>
      <c r="Z134" s="23">
        <f t="shared" si="2"/>
        <v>0</v>
      </c>
      <c r="AA134">
        <f>A!Z134</f>
        <v>0</v>
      </c>
      <c r="AB134">
        <f>A!AA134</f>
        <v>0</v>
      </c>
      <c r="AC134">
        <f>A!AB134</f>
        <v>0</v>
      </c>
      <c r="AD134">
        <f>A!AC134</f>
        <v>0</v>
      </c>
      <c r="AE134">
        <f>A!AD134</f>
        <v>0</v>
      </c>
      <c r="AF134">
        <f>A!AE134</f>
        <v>0</v>
      </c>
      <c r="AG134">
        <f>A!AF134</f>
        <v>0</v>
      </c>
      <c r="AH134">
        <f>A!AG134</f>
        <v>0</v>
      </c>
      <c r="AI134">
        <f>A!AH134</f>
        <v>0</v>
      </c>
      <c r="AJ134">
        <f>A!AI134</f>
        <v>0</v>
      </c>
      <c r="AK134">
        <f>A!AJ134</f>
        <v>0</v>
      </c>
      <c r="AL134">
        <f>A!AK134</f>
        <v>0</v>
      </c>
      <c r="AM134">
        <f>A!AL134</f>
        <v>0</v>
      </c>
      <c r="AN134">
        <f>A!AM134</f>
        <v>0</v>
      </c>
      <c r="AO134">
        <f>A!AN134</f>
        <v>0</v>
      </c>
      <c r="AP134">
        <f>A!AO134</f>
        <v>0</v>
      </c>
      <c r="AQ134">
        <f>A!AP134</f>
        <v>0</v>
      </c>
      <c r="AR134">
        <f>A!AQ134</f>
        <v>0</v>
      </c>
      <c r="AS134">
        <f>A!AR134</f>
        <v>0</v>
      </c>
      <c r="AT134">
        <f>A!AS134</f>
        <v>0</v>
      </c>
      <c r="AU134">
        <f>A!AT134</f>
        <v>0</v>
      </c>
      <c r="AV134">
        <f>A!AU134</f>
        <v>0</v>
      </c>
      <c r="AW134" s="23" t="str">
        <f>IF(A!AV134=0,"",A!AV134)</f>
        <v/>
      </c>
      <c r="AX134">
        <f>A!AW134</f>
        <v>0</v>
      </c>
      <c r="AY134">
        <f>A!AX134</f>
        <v>0</v>
      </c>
      <c r="AZ134">
        <f>A!AY134</f>
        <v>0</v>
      </c>
      <c r="BA134">
        <f>A!AZ134</f>
        <v>0</v>
      </c>
      <c r="BB134">
        <f>A!BA134</f>
        <v>0</v>
      </c>
      <c r="BC134">
        <f>A!BB134</f>
        <v>0</v>
      </c>
      <c r="BD134">
        <f>A!BC134</f>
        <v>0</v>
      </c>
      <c r="BE134">
        <f>A!BD134</f>
        <v>0</v>
      </c>
      <c r="BF134">
        <f>A!BE134</f>
        <v>0</v>
      </c>
      <c r="BG134">
        <f>A!BF134</f>
        <v>0</v>
      </c>
      <c r="BH134">
        <f>A!BG134</f>
        <v>0</v>
      </c>
      <c r="BI134">
        <f>A!BH134</f>
        <v>0</v>
      </c>
      <c r="BJ134">
        <f>A!BI134</f>
        <v>0</v>
      </c>
      <c r="BK134">
        <f>A!BJ134</f>
        <v>0</v>
      </c>
      <c r="BL134">
        <f>A!BK134</f>
        <v>0</v>
      </c>
      <c r="BM134">
        <f>A!BL134</f>
        <v>0</v>
      </c>
      <c r="BN134">
        <f>A!BM134</f>
        <v>0</v>
      </c>
      <c r="BO134">
        <f>A!BN134</f>
        <v>0</v>
      </c>
      <c r="BP134">
        <f>A!BO134</f>
        <v>0</v>
      </c>
      <c r="BQ134">
        <f>A!BP134</f>
        <v>0</v>
      </c>
      <c r="BR134">
        <f>A!BQ134</f>
        <v>0</v>
      </c>
      <c r="BS134">
        <f>A!BR134</f>
        <v>0</v>
      </c>
      <c r="BT134">
        <f>A!BS134</f>
        <v>0</v>
      </c>
      <c r="BU134">
        <f>A!BT134</f>
        <v>0</v>
      </c>
      <c r="BV134">
        <f>A!BU134</f>
        <v>0</v>
      </c>
      <c r="BW134">
        <f>A!BV134</f>
        <v>0</v>
      </c>
      <c r="BX134" t="str">
        <f>A!BW134</f>
        <v>_cd986ddf-af0c-4f10-8169-a1e6ec814392</v>
      </c>
      <c r="BY134" t="str">
        <f>A!BX134</f>
        <v>cd986ddf-af0c-4f10-8169-a1e6ec814392</v>
      </c>
      <c r="BZ134" t="str">
        <f>A!BY134</f>
        <v>SIKB</v>
      </c>
      <c r="CA134" t="str">
        <f>A!BZ134</f>
        <v>MMA03 A05 (0-50) A10 (0-50) A11 (0-50) A12 (0-50)</v>
      </c>
      <c r="CB134">
        <f>A!CA134</f>
        <v>45883</v>
      </c>
      <c r="CC134" t="str">
        <f>A!CB134</f>
        <v>#_6ad1fe39-0ee6-4190-bb8a-80d8ca6a8c10</v>
      </c>
      <c r="CD134" t="str">
        <f>A!CC134</f>
        <v>#_c5b82689-ad22-456b-b4a6-24779885fe8f</v>
      </c>
      <c r="CE134">
        <f>A!CD134</f>
        <v>0</v>
      </c>
      <c r="CF134" t="str">
        <f>A!CE134</f>
        <v>urn:immetingen:compartiment:id:1</v>
      </c>
      <c r="CG134" t="str">
        <f>A!CF134</f>
        <v>_TI-65798781</v>
      </c>
      <c r="CH134">
        <f>A!CG134</f>
        <v>45882</v>
      </c>
      <c r="CI134" t="str">
        <f>A!CH134</f>
        <v>urn:immetingen:monstertype:id:10</v>
      </c>
      <c r="CJ134" t="str">
        <f>A!CI134</f>
        <v>urn:imsikb0101:Applicaties:id:16</v>
      </c>
      <c r="CK134" t="str">
        <f>A!CJ134</f>
        <v>urn:imsikb0101:DatastroomType:id:1</v>
      </c>
      <c r="CL134">
        <f>A!CK134</f>
        <v>45891</v>
      </c>
      <c r="CM134" t="str">
        <f>A!CL134</f>
        <v>SGS, Rotterdam</v>
      </c>
      <c r="CN134" t="str">
        <f>A!CM134</f>
        <v>LABRESULTAAT SGS</v>
      </c>
      <c r="CO134">
        <f>A!CN134</f>
        <v>45891</v>
      </c>
      <c r="CP134">
        <f>A!CO134</f>
        <v>0</v>
      </c>
      <c r="CQ134">
        <f>A!CO444</f>
        <v>0</v>
      </c>
      <c r="CR134" t="e">
        <f>A!#REF!</f>
        <v>#REF!</v>
      </c>
      <c r="CS134" t="e">
        <f>A!#REF!</f>
        <v>#REF!</v>
      </c>
    </row>
    <row r="135" spans="1:97" x14ac:dyDescent="0.2">
      <c r="A135" t="str">
        <f>A!A135</f>
        <v>LABRESULTAAT</v>
      </c>
      <c r="B135">
        <f>A!B135</f>
        <v>7</v>
      </c>
      <c r="C135">
        <f>A!C135</f>
        <v>0</v>
      </c>
      <c r="D135">
        <f>A!D135</f>
        <v>0</v>
      </c>
      <c r="E135">
        <f>A!E135</f>
        <v>0</v>
      </c>
      <c r="F135">
        <f>A!F135</f>
        <v>0</v>
      </c>
      <c r="G135">
        <f>A!G135</f>
        <v>0</v>
      </c>
      <c r="H135">
        <f>A!H135</f>
        <v>0</v>
      </c>
      <c r="I135">
        <f>A!I135</f>
        <v>0</v>
      </c>
      <c r="J135">
        <f>A!J135</f>
        <v>0</v>
      </c>
      <c r="K135">
        <f>A!K135</f>
        <v>0</v>
      </c>
      <c r="L135">
        <f>A!L135</f>
        <v>0</v>
      </c>
      <c r="M135">
        <f>A!M135</f>
        <v>0</v>
      </c>
      <c r="N135">
        <f>A!N135</f>
        <v>0</v>
      </c>
      <c r="O135">
        <f>A!O135</f>
        <v>0</v>
      </c>
      <c r="P135" s="23" t="str">
        <f>IF(A!P135="","",INDEX(B!$A$1:$BT$2000,MATCH(A!P135,B!$AX$1:$AX$2000,0),D!$B$5))</f>
        <v/>
      </c>
      <c r="Q135">
        <f>A!Q135</f>
        <v>0</v>
      </c>
      <c r="R135">
        <f>A!R135</f>
        <v>0</v>
      </c>
      <c r="S135">
        <f>A!S135</f>
        <v>0</v>
      </c>
      <c r="T135">
        <f>A!T135</f>
        <v>0</v>
      </c>
      <c r="U135">
        <f>A!U135</f>
        <v>0</v>
      </c>
      <c r="V135" s="23">
        <f>IF(A!V135="&lt;",1,A!V135)</f>
        <v>0</v>
      </c>
      <c r="W135">
        <f>A!W135</f>
        <v>0</v>
      </c>
      <c r="X135">
        <f>A!X135</f>
        <v>0</v>
      </c>
      <c r="Y135">
        <f>A!Y135</f>
        <v>0</v>
      </c>
      <c r="Z135" s="23">
        <f t="shared" si="2"/>
        <v>0</v>
      </c>
      <c r="AA135">
        <f>A!Z135</f>
        <v>0</v>
      </c>
      <c r="AB135">
        <f>A!AA135</f>
        <v>0</v>
      </c>
      <c r="AC135">
        <f>A!AB135</f>
        <v>0</v>
      </c>
      <c r="AD135">
        <f>A!AC135</f>
        <v>0</v>
      </c>
      <c r="AE135">
        <f>A!AD135</f>
        <v>0</v>
      </c>
      <c r="AF135">
        <f>A!AE135</f>
        <v>0</v>
      </c>
      <c r="AG135">
        <f>A!AF135</f>
        <v>0</v>
      </c>
      <c r="AH135">
        <f>A!AG135</f>
        <v>0</v>
      </c>
      <c r="AI135">
        <f>A!AH135</f>
        <v>0</v>
      </c>
      <c r="AJ135">
        <f>A!AI135</f>
        <v>0</v>
      </c>
      <c r="AK135">
        <f>A!AJ135</f>
        <v>0</v>
      </c>
      <c r="AL135">
        <f>A!AK135</f>
        <v>0</v>
      </c>
      <c r="AM135">
        <f>A!AL135</f>
        <v>0</v>
      </c>
      <c r="AN135">
        <f>A!AM135</f>
        <v>0</v>
      </c>
      <c r="AO135">
        <f>A!AN135</f>
        <v>0</v>
      </c>
      <c r="AP135">
        <f>A!AO135</f>
        <v>0</v>
      </c>
      <c r="AQ135">
        <f>A!AP135</f>
        <v>0</v>
      </c>
      <c r="AR135">
        <f>A!AQ135</f>
        <v>0</v>
      </c>
      <c r="AS135">
        <f>A!AR135</f>
        <v>0</v>
      </c>
      <c r="AT135">
        <f>A!AS135</f>
        <v>0</v>
      </c>
      <c r="AU135">
        <f>A!AT135</f>
        <v>0</v>
      </c>
      <c r="AV135">
        <f>A!AU135</f>
        <v>0</v>
      </c>
      <c r="AW135" s="23" t="str">
        <f>IF(A!AV135=0,"",A!AV135)</f>
        <v/>
      </c>
      <c r="AX135">
        <f>A!AW135</f>
        <v>0</v>
      </c>
      <c r="AY135">
        <f>A!AX135</f>
        <v>0</v>
      </c>
      <c r="AZ135">
        <f>A!AY135</f>
        <v>0</v>
      </c>
      <c r="BA135">
        <f>A!AZ135</f>
        <v>0</v>
      </c>
      <c r="BB135">
        <f>A!BA135</f>
        <v>0</v>
      </c>
      <c r="BC135">
        <f>A!BB135</f>
        <v>0</v>
      </c>
      <c r="BD135">
        <f>A!BC135</f>
        <v>0</v>
      </c>
      <c r="BE135">
        <f>A!BD135</f>
        <v>0</v>
      </c>
      <c r="BF135">
        <f>A!BE135</f>
        <v>0</v>
      </c>
      <c r="BG135">
        <f>A!BF135</f>
        <v>0</v>
      </c>
      <c r="BH135">
        <f>A!BG135</f>
        <v>0</v>
      </c>
      <c r="BI135">
        <f>A!BH135</f>
        <v>0</v>
      </c>
      <c r="BJ135">
        <f>A!BI135</f>
        <v>0</v>
      </c>
      <c r="BK135">
        <f>A!BJ135</f>
        <v>0</v>
      </c>
      <c r="BL135">
        <f>A!BK135</f>
        <v>0</v>
      </c>
      <c r="BM135">
        <f>A!BL135</f>
        <v>0</v>
      </c>
      <c r="BN135">
        <f>A!BM135</f>
        <v>0</v>
      </c>
      <c r="BO135">
        <f>A!BN135</f>
        <v>0</v>
      </c>
      <c r="BP135">
        <f>A!BO135</f>
        <v>0</v>
      </c>
      <c r="BQ135">
        <f>A!BP135</f>
        <v>0</v>
      </c>
      <c r="BR135">
        <f>A!BQ135</f>
        <v>0</v>
      </c>
      <c r="BS135">
        <f>A!BR135</f>
        <v>0</v>
      </c>
      <c r="BT135">
        <f>A!BS135</f>
        <v>0</v>
      </c>
      <c r="BU135">
        <f>A!BT135</f>
        <v>0</v>
      </c>
      <c r="BV135">
        <f>A!BU135</f>
        <v>0</v>
      </c>
      <c r="BW135">
        <f>A!BV135</f>
        <v>0</v>
      </c>
      <c r="BX135" t="str">
        <f>A!BW135</f>
        <v>_cd986ddf-af0c-4f10-8169-a1e6ec814392</v>
      </c>
      <c r="BY135" t="str">
        <f>A!BX135</f>
        <v>cd986ddf-af0c-4f10-8169-a1e6ec814392</v>
      </c>
      <c r="BZ135" t="str">
        <f>A!BY135</f>
        <v>SIKB</v>
      </c>
      <c r="CA135" t="str">
        <f>A!BZ135</f>
        <v>MMA03 A05 (0-50) A10 (0-50) A11 (0-50) A12 (0-50)</v>
      </c>
      <c r="CB135">
        <f>A!CA135</f>
        <v>45883</v>
      </c>
      <c r="CC135" t="str">
        <f>A!CB135</f>
        <v>#_6ad1fe39-0ee6-4190-bb8a-80d8ca6a8c10</v>
      </c>
      <c r="CD135" t="str">
        <f>A!CC135</f>
        <v>#_c129ecf3-55d8-48dd-b0c0-49e12d7aa71a</v>
      </c>
      <c r="CE135">
        <f>A!CD135</f>
        <v>0</v>
      </c>
      <c r="CF135" t="str">
        <f>A!CE135</f>
        <v>urn:immetingen:compartiment:id:1</v>
      </c>
      <c r="CG135" t="str">
        <f>A!CF135</f>
        <v>_TI-65798781</v>
      </c>
      <c r="CH135">
        <f>A!CG135</f>
        <v>45882</v>
      </c>
      <c r="CI135" t="str">
        <f>A!CH135</f>
        <v>urn:immetingen:monstertype:id:10</v>
      </c>
      <c r="CJ135" t="str">
        <f>A!CI135</f>
        <v>urn:imsikb0101:Applicaties:id:16</v>
      </c>
      <c r="CK135" t="str">
        <f>A!CJ135</f>
        <v>urn:imsikb0101:DatastroomType:id:1</v>
      </c>
      <c r="CL135">
        <f>A!CK135</f>
        <v>45891</v>
      </c>
      <c r="CM135" t="str">
        <f>A!CL135</f>
        <v>SGS, Rotterdam</v>
      </c>
      <c r="CN135" t="str">
        <f>A!CM135</f>
        <v>LABRESULTAAT SGS</v>
      </c>
      <c r="CO135">
        <f>A!CN135</f>
        <v>45891</v>
      </c>
      <c r="CP135">
        <f>A!CO135</f>
        <v>0</v>
      </c>
      <c r="CQ135">
        <f>A!CO445</f>
        <v>0</v>
      </c>
      <c r="CR135" t="e">
        <f>A!#REF!</f>
        <v>#REF!</v>
      </c>
      <c r="CS135" t="e">
        <f>A!#REF!</f>
        <v>#REF!</v>
      </c>
    </row>
    <row r="136" spans="1:97" x14ac:dyDescent="0.2">
      <c r="A136" t="str">
        <f>A!A136</f>
        <v>LABRESULTAAT</v>
      </c>
      <c r="B136">
        <f>A!B136</f>
        <v>7</v>
      </c>
      <c r="C136">
        <f>A!C136</f>
        <v>0</v>
      </c>
      <c r="D136">
        <f>A!D136</f>
        <v>0</v>
      </c>
      <c r="E136">
        <f>A!E136</f>
        <v>0</v>
      </c>
      <c r="F136">
        <f>A!F136</f>
        <v>0</v>
      </c>
      <c r="G136">
        <f>A!G136</f>
        <v>0</v>
      </c>
      <c r="H136">
        <f>A!H136</f>
        <v>0</v>
      </c>
      <c r="I136">
        <f>A!I136</f>
        <v>0</v>
      </c>
      <c r="J136">
        <f>A!J136</f>
        <v>0</v>
      </c>
      <c r="K136">
        <f>A!K136</f>
        <v>0</v>
      </c>
      <c r="L136">
        <f>A!L136</f>
        <v>0</v>
      </c>
      <c r="M136">
        <f>A!M136</f>
        <v>0</v>
      </c>
      <c r="N136">
        <f>A!N136</f>
        <v>0</v>
      </c>
      <c r="O136">
        <f>A!O136</f>
        <v>0</v>
      </c>
      <c r="P136" s="23" t="str">
        <f>IF(A!P136="","",INDEX(B!$A$1:$BT$2000,MATCH(A!P136,B!$AX$1:$AX$2000,0),D!$B$5))</f>
        <v/>
      </c>
      <c r="Q136">
        <f>A!Q136</f>
        <v>0</v>
      </c>
      <c r="R136">
        <f>A!R136</f>
        <v>0</v>
      </c>
      <c r="S136">
        <f>A!S136</f>
        <v>0</v>
      </c>
      <c r="T136">
        <f>A!T136</f>
        <v>0</v>
      </c>
      <c r="U136">
        <f>A!U136</f>
        <v>0</v>
      </c>
      <c r="V136" s="23">
        <f>IF(A!V136="&lt;",1,A!V136)</f>
        <v>0</v>
      </c>
      <c r="W136">
        <f>A!W136</f>
        <v>0</v>
      </c>
      <c r="X136">
        <f>A!X136</f>
        <v>0</v>
      </c>
      <c r="Y136">
        <f>A!Y136</f>
        <v>0</v>
      </c>
      <c r="Z136" s="23">
        <f t="shared" si="2"/>
        <v>0</v>
      </c>
      <c r="AA136">
        <f>A!Z136</f>
        <v>0</v>
      </c>
      <c r="AB136">
        <f>A!AA136</f>
        <v>0</v>
      </c>
      <c r="AC136">
        <f>A!AB136</f>
        <v>0</v>
      </c>
      <c r="AD136">
        <f>A!AC136</f>
        <v>0</v>
      </c>
      <c r="AE136">
        <f>A!AD136</f>
        <v>0</v>
      </c>
      <c r="AF136">
        <f>A!AE136</f>
        <v>0</v>
      </c>
      <c r="AG136">
        <f>A!AF136</f>
        <v>0</v>
      </c>
      <c r="AH136">
        <f>A!AG136</f>
        <v>0</v>
      </c>
      <c r="AI136">
        <f>A!AH136</f>
        <v>0</v>
      </c>
      <c r="AJ136">
        <f>A!AI136</f>
        <v>0</v>
      </c>
      <c r="AK136">
        <f>A!AJ136</f>
        <v>0</v>
      </c>
      <c r="AL136">
        <f>A!AK136</f>
        <v>0</v>
      </c>
      <c r="AM136">
        <f>A!AL136</f>
        <v>0</v>
      </c>
      <c r="AN136">
        <f>A!AM136</f>
        <v>0</v>
      </c>
      <c r="AO136">
        <f>A!AN136</f>
        <v>0</v>
      </c>
      <c r="AP136">
        <f>A!AO136</f>
        <v>0</v>
      </c>
      <c r="AQ136">
        <f>A!AP136</f>
        <v>0</v>
      </c>
      <c r="AR136">
        <f>A!AQ136</f>
        <v>0</v>
      </c>
      <c r="AS136">
        <f>A!AR136</f>
        <v>0</v>
      </c>
      <c r="AT136">
        <f>A!AS136</f>
        <v>0</v>
      </c>
      <c r="AU136">
        <f>A!AT136</f>
        <v>0</v>
      </c>
      <c r="AV136">
        <f>A!AU136</f>
        <v>0</v>
      </c>
      <c r="AW136" s="23" t="str">
        <f>IF(A!AV136=0,"",A!AV136)</f>
        <v/>
      </c>
      <c r="AX136">
        <f>A!AW136</f>
        <v>0</v>
      </c>
      <c r="AY136">
        <f>A!AX136</f>
        <v>0</v>
      </c>
      <c r="AZ136">
        <f>A!AY136</f>
        <v>0</v>
      </c>
      <c r="BA136">
        <f>A!AZ136</f>
        <v>0</v>
      </c>
      <c r="BB136">
        <f>A!BA136</f>
        <v>0</v>
      </c>
      <c r="BC136">
        <f>A!BB136</f>
        <v>0</v>
      </c>
      <c r="BD136">
        <f>A!BC136</f>
        <v>0</v>
      </c>
      <c r="BE136">
        <f>A!BD136</f>
        <v>0</v>
      </c>
      <c r="BF136">
        <f>A!BE136</f>
        <v>0</v>
      </c>
      <c r="BG136">
        <f>A!BF136</f>
        <v>0</v>
      </c>
      <c r="BH136">
        <f>A!BG136</f>
        <v>0</v>
      </c>
      <c r="BI136">
        <f>A!BH136</f>
        <v>0</v>
      </c>
      <c r="BJ136">
        <f>A!BI136</f>
        <v>0</v>
      </c>
      <c r="BK136">
        <f>A!BJ136</f>
        <v>0</v>
      </c>
      <c r="BL136">
        <f>A!BK136</f>
        <v>0</v>
      </c>
      <c r="BM136">
        <f>A!BL136</f>
        <v>0</v>
      </c>
      <c r="BN136">
        <f>A!BM136</f>
        <v>0</v>
      </c>
      <c r="BO136">
        <f>A!BN136</f>
        <v>0</v>
      </c>
      <c r="BP136">
        <f>A!BO136</f>
        <v>0</v>
      </c>
      <c r="BQ136">
        <f>A!BP136</f>
        <v>0</v>
      </c>
      <c r="BR136">
        <f>A!BQ136</f>
        <v>0</v>
      </c>
      <c r="BS136">
        <f>A!BR136</f>
        <v>0</v>
      </c>
      <c r="BT136">
        <f>A!BS136</f>
        <v>0</v>
      </c>
      <c r="BU136">
        <f>A!BT136</f>
        <v>0</v>
      </c>
      <c r="BV136">
        <f>A!BU136</f>
        <v>0</v>
      </c>
      <c r="BW136">
        <f>A!BV136</f>
        <v>0</v>
      </c>
      <c r="BX136" t="str">
        <f>A!BW136</f>
        <v>_cd986ddf-af0c-4f10-8169-a1e6ec814392</v>
      </c>
      <c r="BY136" t="str">
        <f>A!BX136</f>
        <v>cd986ddf-af0c-4f10-8169-a1e6ec814392</v>
      </c>
      <c r="BZ136" t="str">
        <f>A!BY136</f>
        <v>SIKB</v>
      </c>
      <c r="CA136" t="str">
        <f>A!BZ136</f>
        <v>MMA03 A05 (0-50) A10 (0-50) A11 (0-50) A12 (0-50)</v>
      </c>
      <c r="CB136">
        <f>A!CA136</f>
        <v>45883</v>
      </c>
      <c r="CC136" t="str">
        <f>A!CB136</f>
        <v>#_6ad1fe39-0ee6-4190-bb8a-80d8ca6a8c10</v>
      </c>
      <c r="CD136" t="str">
        <f>A!CC136</f>
        <v>#_87731e12-ef02-404b-b871-6ed3ebb25de6</v>
      </c>
      <c r="CE136">
        <f>A!CD136</f>
        <v>0</v>
      </c>
      <c r="CF136" t="str">
        <f>A!CE136</f>
        <v>urn:immetingen:compartiment:id:1</v>
      </c>
      <c r="CG136" t="str">
        <f>A!CF136</f>
        <v>_TI-65798781</v>
      </c>
      <c r="CH136">
        <f>A!CG136</f>
        <v>45882</v>
      </c>
      <c r="CI136" t="str">
        <f>A!CH136</f>
        <v>urn:immetingen:monstertype:id:10</v>
      </c>
      <c r="CJ136" t="str">
        <f>A!CI136</f>
        <v>urn:imsikb0101:Applicaties:id:16</v>
      </c>
      <c r="CK136" t="str">
        <f>A!CJ136</f>
        <v>urn:imsikb0101:DatastroomType:id:1</v>
      </c>
      <c r="CL136">
        <f>A!CK136</f>
        <v>45891</v>
      </c>
      <c r="CM136" t="str">
        <f>A!CL136</f>
        <v>SGS, Rotterdam</v>
      </c>
      <c r="CN136" t="str">
        <f>A!CM136</f>
        <v>LABRESULTAAT SGS</v>
      </c>
      <c r="CO136">
        <f>A!CN136</f>
        <v>45891</v>
      </c>
      <c r="CP136">
        <f>A!CO136</f>
        <v>0</v>
      </c>
      <c r="CQ136">
        <f>A!CO446</f>
        <v>0</v>
      </c>
      <c r="CR136" t="e">
        <f>A!#REF!</f>
        <v>#REF!</v>
      </c>
      <c r="CS136" t="e">
        <f>A!#REF!</f>
        <v>#REF!</v>
      </c>
    </row>
    <row r="137" spans="1:97" x14ac:dyDescent="0.2">
      <c r="A137" t="str">
        <f>A!A137</f>
        <v>LABRESULTAAT</v>
      </c>
      <c r="B137">
        <f>A!B137</f>
        <v>7</v>
      </c>
      <c r="C137">
        <f>A!C137</f>
        <v>0</v>
      </c>
      <c r="D137">
        <f>A!D137</f>
        <v>0</v>
      </c>
      <c r="E137">
        <f>A!E137</f>
        <v>0</v>
      </c>
      <c r="F137">
        <f>A!F137</f>
        <v>0</v>
      </c>
      <c r="G137">
        <f>A!G137</f>
        <v>0</v>
      </c>
      <c r="H137">
        <f>A!H137</f>
        <v>0</v>
      </c>
      <c r="I137">
        <f>A!I137</f>
        <v>0</v>
      </c>
      <c r="J137">
        <f>A!J137</f>
        <v>0</v>
      </c>
      <c r="K137">
        <f>A!K137</f>
        <v>0</v>
      </c>
      <c r="L137">
        <f>A!L137</f>
        <v>0</v>
      </c>
      <c r="M137">
        <f>A!M137</f>
        <v>0</v>
      </c>
      <c r="N137">
        <f>A!N137</f>
        <v>0</v>
      </c>
      <c r="O137">
        <f>A!O137</f>
        <v>0</v>
      </c>
      <c r="P137" s="23" t="str">
        <f>IF(A!P137="","",INDEX(B!$A$1:$BT$2000,MATCH(A!P137,B!$AX$1:$AX$2000,0),D!$B$5))</f>
        <v/>
      </c>
      <c r="Q137">
        <f>A!Q137</f>
        <v>0</v>
      </c>
      <c r="R137">
        <f>A!R137</f>
        <v>0</v>
      </c>
      <c r="S137">
        <f>A!S137</f>
        <v>0</v>
      </c>
      <c r="T137">
        <f>A!T137</f>
        <v>0</v>
      </c>
      <c r="U137">
        <f>A!U137</f>
        <v>0</v>
      </c>
      <c r="V137" s="23">
        <f>IF(A!V137="&lt;",1,A!V137)</f>
        <v>0</v>
      </c>
      <c r="W137">
        <f>A!W137</f>
        <v>0</v>
      </c>
      <c r="X137">
        <f>A!X137</f>
        <v>0</v>
      </c>
      <c r="Y137">
        <f>A!Y137</f>
        <v>0</v>
      </c>
      <c r="Z137" s="23">
        <f t="shared" si="2"/>
        <v>0</v>
      </c>
      <c r="AA137">
        <f>A!Z137</f>
        <v>0</v>
      </c>
      <c r="AB137">
        <f>A!AA137</f>
        <v>0</v>
      </c>
      <c r="AC137">
        <f>A!AB137</f>
        <v>0</v>
      </c>
      <c r="AD137">
        <f>A!AC137</f>
        <v>0</v>
      </c>
      <c r="AE137">
        <f>A!AD137</f>
        <v>0</v>
      </c>
      <c r="AF137">
        <f>A!AE137</f>
        <v>0</v>
      </c>
      <c r="AG137">
        <f>A!AF137</f>
        <v>0</v>
      </c>
      <c r="AH137">
        <f>A!AG137</f>
        <v>0</v>
      </c>
      <c r="AI137">
        <f>A!AH137</f>
        <v>0</v>
      </c>
      <c r="AJ137">
        <f>A!AI137</f>
        <v>0</v>
      </c>
      <c r="AK137">
        <f>A!AJ137</f>
        <v>0</v>
      </c>
      <c r="AL137">
        <f>A!AK137</f>
        <v>0</v>
      </c>
      <c r="AM137">
        <f>A!AL137</f>
        <v>0</v>
      </c>
      <c r="AN137">
        <f>A!AM137</f>
        <v>0</v>
      </c>
      <c r="AO137">
        <f>A!AN137</f>
        <v>0</v>
      </c>
      <c r="AP137">
        <f>A!AO137</f>
        <v>0</v>
      </c>
      <c r="AQ137">
        <f>A!AP137</f>
        <v>0</v>
      </c>
      <c r="AR137">
        <f>A!AQ137</f>
        <v>0</v>
      </c>
      <c r="AS137">
        <f>A!AR137</f>
        <v>0</v>
      </c>
      <c r="AT137">
        <f>A!AS137</f>
        <v>0</v>
      </c>
      <c r="AU137">
        <f>A!AT137</f>
        <v>0</v>
      </c>
      <c r="AV137">
        <f>A!AU137</f>
        <v>0</v>
      </c>
      <c r="AW137" s="23" t="str">
        <f>IF(A!AV137=0,"",A!AV137)</f>
        <v/>
      </c>
      <c r="AX137">
        <f>A!AW137</f>
        <v>0</v>
      </c>
      <c r="AY137">
        <f>A!AX137</f>
        <v>0</v>
      </c>
      <c r="AZ137">
        <f>A!AY137</f>
        <v>0</v>
      </c>
      <c r="BA137">
        <f>A!AZ137</f>
        <v>0</v>
      </c>
      <c r="BB137">
        <f>A!BA137</f>
        <v>0</v>
      </c>
      <c r="BC137">
        <f>A!BB137</f>
        <v>0</v>
      </c>
      <c r="BD137">
        <f>A!BC137</f>
        <v>0</v>
      </c>
      <c r="BE137">
        <f>A!BD137</f>
        <v>0</v>
      </c>
      <c r="BF137">
        <f>A!BE137</f>
        <v>0</v>
      </c>
      <c r="BG137">
        <f>A!BF137</f>
        <v>0</v>
      </c>
      <c r="BH137">
        <f>A!BG137</f>
        <v>0</v>
      </c>
      <c r="BI137">
        <f>A!BH137</f>
        <v>0</v>
      </c>
      <c r="BJ137">
        <f>A!BI137</f>
        <v>0</v>
      </c>
      <c r="BK137">
        <f>A!BJ137</f>
        <v>0</v>
      </c>
      <c r="BL137">
        <f>A!BK137</f>
        <v>0</v>
      </c>
      <c r="BM137">
        <f>A!BL137</f>
        <v>0</v>
      </c>
      <c r="BN137">
        <f>A!BM137</f>
        <v>0</v>
      </c>
      <c r="BO137">
        <f>A!BN137</f>
        <v>0</v>
      </c>
      <c r="BP137">
        <f>A!BO137</f>
        <v>0</v>
      </c>
      <c r="BQ137">
        <f>A!BP137</f>
        <v>0</v>
      </c>
      <c r="BR137">
        <f>A!BQ137</f>
        <v>0</v>
      </c>
      <c r="BS137">
        <f>A!BR137</f>
        <v>0</v>
      </c>
      <c r="BT137">
        <f>A!BS137</f>
        <v>0</v>
      </c>
      <c r="BU137">
        <f>A!BT137</f>
        <v>0</v>
      </c>
      <c r="BV137">
        <f>A!BU137</f>
        <v>0</v>
      </c>
      <c r="BW137">
        <f>A!BV137</f>
        <v>0</v>
      </c>
      <c r="BX137" t="str">
        <f>A!BW137</f>
        <v>_cd986ddf-af0c-4f10-8169-a1e6ec814392</v>
      </c>
      <c r="BY137" t="str">
        <f>A!BX137</f>
        <v>cd986ddf-af0c-4f10-8169-a1e6ec814392</v>
      </c>
      <c r="BZ137" t="str">
        <f>A!BY137</f>
        <v>SIKB</v>
      </c>
      <c r="CA137" t="str">
        <f>A!BZ137</f>
        <v>MMA03 A05 (0-50) A10 (0-50) A11 (0-50) A12 (0-50)</v>
      </c>
      <c r="CB137">
        <f>A!CA137</f>
        <v>45883</v>
      </c>
      <c r="CC137" t="str">
        <f>A!CB137</f>
        <v>#_6ad1fe39-0ee6-4190-bb8a-80d8ca6a8c10</v>
      </c>
      <c r="CD137" t="str">
        <f>A!CC137</f>
        <v>#_c408b08f-2d9e-4b41-b318-7084df393c45</v>
      </c>
      <c r="CE137">
        <f>A!CD137</f>
        <v>0</v>
      </c>
      <c r="CF137" t="str">
        <f>A!CE137</f>
        <v>urn:immetingen:compartiment:id:1</v>
      </c>
      <c r="CG137" t="str">
        <f>A!CF137</f>
        <v>_TI-65798781</v>
      </c>
      <c r="CH137">
        <f>A!CG137</f>
        <v>45882</v>
      </c>
      <c r="CI137" t="str">
        <f>A!CH137</f>
        <v>urn:immetingen:monstertype:id:10</v>
      </c>
      <c r="CJ137" t="str">
        <f>A!CI137</f>
        <v>urn:imsikb0101:Applicaties:id:16</v>
      </c>
      <c r="CK137" t="str">
        <f>A!CJ137</f>
        <v>urn:imsikb0101:DatastroomType:id:1</v>
      </c>
      <c r="CL137">
        <f>A!CK137</f>
        <v>45891</v>
      </c>
      <c r="CM137" t="str">
        <f>A!CL137</f>
        <v>SGS, Rotterdam</v>
      </c>
      <c r="CN137" t="str">
        <f>A!CM137</f>
        <v>LABRESULTAAT SGS</v>
      </c>
      <c r="CO137">
        <f>A!CN137</f>
        <v>45891</v>
      </c>
      <c r="CP137">
        <f>A!CO137</f>
        <v>0</v>
      </c>
      <c r="CQ137">
        <f>A!CO447</f>
        <v>0</v>
      </c>
      <c r="CR137" t="e">
        <f>A!#REF!</f>
        <v>#REF!</v>
      </c>
      <c r="CS137" t="e">
        <f>A!#REF!</f>
        <v>#REF!</v>
      </c>
    </row>
    <row r="138" spans="1:97" x14ac:dyDescent="0.2">
      <c r="A138" t="str">
        <f>A!A138</f>
        <v>LABRESULTAAT</v>
      </c>
      <c r="B138">
        <f>A!B138</f>
        <v>7</v>
      </c>
      <c r="C138">
        <f>A!C138</f>
        <v>0</v>
      </c>
      <c r="D138">
        <f>A!D138</f>
        <v>0</v>
      </c>
      <c r="E138">
        <f>A!E138</f>
        <v>0</v>
      </c>
      <c r="F138">
        <f>A!F138</f>
        <v>0</v>
      </c>
      <c r="G138">
        <f>A!G138</f>
        <v>0</v>
      </c>
      <c r="H138">
        <f>A!H138</f>
        <v>0</v>
      </c>
      <c r="I138">
        <f>A!I138</f>
        <v>0</v>
      </c>
      <c r="J138">
        <f>A!J138</f>
        <v>0</v>
      </c>
      <c r="K138">
        <f>A!K138</f>
        <v>0</v>
      </c>
      <c r="L138">
        <f>A!L138</f>
        <v>0</v>
      </c>
      <c r="M138">
        <f>A!M138</f>
        <v>0</v>
      </c>
      <c r="N138">
        <f>A!N138</f>
        <v>0</v>
      </c>
      <c r="O138">
        <f>A!O138</f>
        <v>0</v>
      </c>
      <c r="P138" s="23" t="str">
        <f>IF(A!P138="","",INDEX(B!$A$1:$BT$2000,MATCH(A!P138,B!$AX$1:$AX$2000,0),D!$B$5))</f>
        <v/>
      </c>
      <c r="Q138">
        <f>A!Q138</f>
        <v>0</v>
      </c>
      <c r="R138">
        <f>A!R138</f>
        <v>0</v>
      </c>
      <c r="S138">
        <f>A!S138</f>
        <v>0</v>
      </c>
      <c r="T138">
        <f>A!T138</f>
        <v>0</v>
      </c>
      <c r="U138">
        <f>A!U138</f>
        <v>0</v>
      </c>
      <c r="V138" s="23">
        <f>IF(A!V138="&lt;",1,A!V138)</f>
        <v>0</v>
      </c>
      <c r="W138">
        <f>A!W138</f>
        <v>0</v>
      </c>
      <c r="X138">
        <f>A!X138</f>
        <v>0</v>
      </c>
      <c r="Y138">
        <f>A!Y138</f>
        <v>0</v>
      </c>
      <c r="Z138" s="23">
        <f t="shared" si="2"/>
        <v>0</v>
      </c>
      <c r="AA138">
        <f>A!Z138</f>
        <v>0</v>
      </c>
      <c r="AB138">
        <f>A!AA138</f>
        <v>0</v>
      </c>
      <c r="AC138">
        <f>A!AB138</f>
        <v>0</v>
      </c>
      <c r="AD138">
        <f>A!AC138</f>
        <v>0</v>
      </c>
      <c r="AE138">
        <f>A!AD138</f>
        <v>0</v>
      </c>
      <c r="AF138">
        <f>A!AE138</f>
        <v>0</v>
      </c>
      <c r="AG138">
        <f>A!AF138</f>
        <v>0</v>
      </c>
      <c r="AH138">
        <f>A!AG138</f>
        <v>0</v>
      </c>
      <c r="AI138">
        <f>A!AH138</f>
        <v>0</v>
      </c>
      <c r="AJ138">
        <f>A!AI138</f>
        <v>0</v>
      </c>
      <c r="AK138">
        <f>A!AJ138</f>
        <v>0</v>
      </c>
      <c r="AL138">
        <f>A!AK138</f>
        <v>0</v>
      </c>
      <c r="AM138">
        <f>A!AL138</f>
        <v>0</v>
      </c>
      <c r="AN138">
        <f>A!AM138</f>
        <v>0</v>
      </c>
      <c r="AO138">
        <f>A!AN138</f>
        <v>0</v>
      </c>
      <c r="AP138">
        <f>A!AO138</f>
        <v>0</v>
      </c>
      <c r="AQ138">
        <f>A!AP138</f>
        <v>0</v>
      </c>
      <c r="AR138">
        <f>A!AQ138</f>
        <v>0</v>
      </c>
      <c r="AS138">
        <f>A!AR138</f>
        <v>0</v>
      </c>
      <c r="AT138">
        <f>A!AS138</f>
        <v>0</v>
      </c>
      <c r="AU138">
        <f>A!AT138</f>
        <v>0</v>
      </c>
      <c r="AV138">
        <f>A!AU138</f>
        <v>0</v>
      </c>
      <c r="AW138" s="23" t="str">
        <f>IF(A!AV138=0,"",A!AV138)</f>
        <v/>
      </c>
      <c r="AX138">
        <f>A!AW138</f>
        <v>0</v>
      </c>
      <c r="AY138">
        <f>A!AX138</f>
        <v>0</v>
      </c>
      <c r="AZ138">
        <f>A!AY138</f>
        <v>0</v>
      </c>
      <c r="BA138">
        <f>A!AZ138</f>
        <v>0</v>
      </c>
      <c r="BB138">
        <f>A!BA138</f>
        <v>0</v>
      </c>
      <c r="BC138">
        <f>A!BB138</f>
        <v>0</v>
      </c>
      <c r="BD138">
        <f>A!BC138</f>
        <v>0</v>
      </c>
      <c r="BE138">
        <f>A!BD138</f>
        <v>0</v>
      </c>
      <c r="BF138">
        <f>A!BE138</f>
        <v>0</v>
      </c>
      <c r="BG138">
        <f>A!BF138</f>
        <v>0</v>
      </c>
      <c r="BH138">
        <f>A!BG138</f>
        <v>0</v>
      </c>
      <c r="BI138">
        <f>A!BH138</f>
        <v>0</v>
      </c>
      <c r="BJ138">
        <f>A!BI138</f>
        <v>0</v>
      </c>
      <c r="BK138">
        <f>A!BJ138</f>
        <v>0</v>
      </c>
      <c r="BL138">
        <f>A!BK138</f>
        <v>0</v>
      </c>
      <c r="BM138">
        <f>A!BL138</f>
        <v>0</v>
      </c>
      <c r="BN138">
        <f>A!BM138</f>
        <v>0</v>
      </c>
      <c r="BO138">
        <f>A!BN138</f>
        <v>0</v>
      </c>
      <c r="BP138">
        <f>A!BO138</f>
        <v>0</v>
      </c>
      <c r="BQ138">
        <f>A!BP138</f>
        <v>0</v>
      </c>
      <c r="BR138">
        <f>A!BQ138</f>
        <v>0</v>
      </c>
      <c r="BS138">
        <f>A!BR138</f>
        <v>0</v>
      </c>
      <c r="BT138">
        <f>A!BS138</f>
        <v>0</v>
      </c>
      <c r="BU138">
        <f>A!BT138</f>
        <v>0</v>
      </c>
      <c r="BV138">
        <f>A!BU138</f>
        <v>0</v>
      </c>
      <c r="BW138">
        <f>A!BV138</f>
        <v>0</v>
      </c>
      <c r="BX138" t="str">
        <f>A!BW138</f>
        <v>_cd986ddf-af0c-4f10-8169-a1e6ec814392</v>
      </c>
      <c r="BY138" t="str">
        <f>A!BX138</f>
        <v>cd986ddf-af0c-4f10-8169-a1e6ec814392</v>
      </c>
      <c r="BZ138" t="str">
        <f>A!BY138</f>
        <v>SIKB</v>
      </c>
      <c r="CA138" t="str">
        <f>A!BZ138</f>
        <v>MMA03 A05 (0-50) A10 (0-50) A11 (0-50) A12 (0-50)</v>
      </c>
      <c r="CB138">
        <f>A!CA138</f>
        <v>45883</v>
      </c>
      <c r="CC138" t="str">
        <f>A!CB138</f>
        <v>#_6ad1fe39-0ee6-4190-bb8a-80d8ca6a8c10</v>
      </c>
      <c r="CD138" t="str">
        <f>A!CC138</f>
        <v>#_735d4591-aabf-4ea9-b359-20de31e0ae5c</v>
      </c>
      <c r="CE138">
        <f>A!CD138</f>
        <v>0</v>
      </c>
      <c r="CF138" t="str">
        <f>A!CE138</f>
        <v>urn:immetingen:compartiment:id:1</v>
      </c>
      <c r="CG138" t="str">
        <f>A!CF138</f>
        <v>_TI-65798781</v>
      </c>
      <c r="CH138">
        <f>A!CG138</f>
        <v>45882</v>
      </c>
      <c r="CI138" t="str">
        <f>A!CH138</f>
        <v>urn:immetingen:monstertype:id:10</v>
      </c>
      <c r="CJ138" t="str">
        <f>A!CI138</f>
        <v>urn:imsikb0101:Applicaties:id:16</v>
      </c>
      <c r="CK138" t="str">
        <f>A!CJ138</f>
        <v>urn:imsikb0101:DatastroomType:id:1</v>
      </c>
      <c r="CL138">
        <f>A!CK138</f>
        <v>45891</v>
      </c>
      <c r="CM138" t="str">
        <f>A!CL138</f>
        <v>SGS, Rotterdam</v>
      </c>
      <c r="CN138" t="str">
        <f>A!CM138</f>
        <v>LABRESULTAAT SGS</v>
      </c>
      <c r="CO138">
        <f>A!CN138</f>
        <v>45891</v>
      </c>
      <c r="CP138">
        <f>A!CO138</f>
        <v>0</v>
      </c>
      <c r="CQ138">
        <f>A!CO448</f>
        <v>0</v>
      </c>
      <c r="CR138" t="e">
        <f>A!#REF!</f>
        <v>#REF!</v>
      </c>
      <c r="CS138" t="e">
        <f>A!#REF!</f>
        <v>#REF!</v>
      </c>
    </row>
    <row r="139" spans="1:97" x14ac:dyDescent="0.2">
      <c r="A139" t="str">
        <f>A!A139</f>
        <v>LABRESULTAAT</v>
      </c>
      <c r="B139">
        <f>A!B139</f>
        <v>7</v>
      </c>
      <c r="C139">
        <f>A!C139</f>
        <v>0</v>
      </c>
      <c r="D139">
        <f>A!D139</f>
        <v>0</v>
      </c>
      <c r="E139">
        <f>A!E139</f>
        <v>0</v>
      </c>
      <c r="F139">
        <f>A!F139</f>
        <v>0</v>
      </c>
      <c r="G139">
        <f>A!G139</f>
        <v>0</v>
      </c>
      <c r="H139">
        <f>A!H139</f>
        <v>0</v>
      </c>
      <c r="I139">
        <f>A!I139</f>
        <v>0</v>
      </c>
      <c r="J139">
        <f>A!J139</f>
        <v>0</v>
      </c>
      <c r="K139">
        <f>A!K139</f>
        <v>0</v>
      </c>
      <c r="L139">
        <f>A!L139</f>
        <v>0</v>
      </c>
      <c r="M139">
        <f>A!M139</f>
        <v>0</v>
      </c>
      <c r="N139">
        <f>A!N139</f>
        <v>0</v>
      </c>
      <c r="O139">
        <f>A!O139</f>
        <v>0</v>
      </c>
      <c r="P139" s="23" t="str">
        <f>IF(A!P139="","",INDEX(B!$A$1:$BT$2000,MATCH(A!P139,B!$AX$1:$AX$2000,0),D!$B$5))</f>
        <v/>
      </c>
      <c r="Q139">
        <f>A!Q139</f>
        <v>0</v>
      </c>
      <c r="R139">
        <f>A!R139</f>
        <v>0</v>
      </c>
      <c r="S139">
        <f>A!S139</f>
        <v>0</v>
      </c>
      <c r="T139">
        <f>A!T139</f>
        <v>0</v>
      </c>
      <c r="U139">
        <f>A!U139</f>
        <v>0</v>
      </c>
      <c r="V139" s="23">
        <f>IF(A!V139="&lt;",1,A!V139)</f>
        <v>0</v>
      </c>
      <c r="W139">
        <f>A!W139</f>
        <v>0</v>
      </c>
      <c r="X139">
        <f>A!X139</f>
        <v>0</v>
      </c>
      <c r="Y139">
        <f>A!Y139</f>
        <v>0</v>
      </c>
      <c r="Z139" s="23">
        <f t="shared" si="2"/>
        <v>0</v>
      </c>
      <c r="AA139">
        <f>A!Z139</f>
        <v>0</v>
      </c>
      <c r="AB139">
        <f>A!AA139</f>
        <v>0</v>
      </c>
      <c r="AC139">
        <f>A!AB139</f>
        <v>0</v>
      </c>
      <c r="AD139">
        <f>A!AC139</f>
        <v>0</v>
      </c>
      <c r="AE139">
        <f>A!AD139</f>
        <v>0</v>
      </c>
      <c r="AF139">
        <f>A!AE139</f>
        <v>0</v>
      </c>
      <c r="AG139">
        <f>A!AF139</f>
        <v>0</v>
      </c>
      <c r="AH139">
        <f>A!AG139</f>
        <v>0</v>
      </c>
      <c r="AI139">
        <f>A!AH139</f>
        <v>0</v>
      </c>
      <c r="AJ139">
        <f>A!AI139</f>
        <v>0</v>
      </c>
      <c r="AK139">
        <f>A!AJ139</f>
        <v>0</v>
      </c>
      <c r="AL139">
        <f>A!AK139</f>
        <v>0</v>
      </c>
      <c r="AM139">
        <f>A!AL139</f>
        <v>0</v>
      </c>
      <c r="AN139">
        <f>A!AM139</f>
        <v>0</v>
      </c>
      <c r="AO139">
        <f>A!AN139</f>
        <v>0</v>
      </c>
      <c r="AP139">
        <f>A!AO139</f>
        <v>0</v>
      </c>
      <c r="AQ139">
        <f>A!AP139</f>
        <v>0</v>
      </c>
      <c r="AR139">
        <f>A!AQ139</f>
        <v>0</v>
      </c>
      <c r="AS139">
        <f>A!AR139</f>
        <v>0</v>
      </c>
      <c r="AT139">
        <f>A!AS139</f>
        <v>0</v>
      </c>
      <c r="AU139">
        <f>A!AT139</f>
        <v>0</v>
      </c>
      <c r="AV139">
        <f>A!AU139</f>
        <v>0</v>
      </c>
      <c r="AW139" s="23" t="str">
        <f>IF(A!AV139=0,"",A!AV139)</f>
        <v/>
      </c>
      <c r="AX139">
        <f>A!AW139</f>
        <v>0</v>
      </c>
      <c r="AY139">
        <f>A!AX139</f>
        <v>0</v>
      </c>
      <c r="AZ139">
        <f>A!AY139</f>
        <v>0</v>
      </c>
      <c r="BA139">
        <f>A!AZ139</f>
        <v>0</v>
      </c>
      <c r="BB139">
        <f>A!BA139</f>
        <v>0</v>
      </c>
      <c r="BC139">
        <f>A!BB139</f>
        <v>0</v>
      </c>
      <c r="BD139">
        <f>A!BC139</f>
        <v>0</v>
      </c>
      <c r="BE139">
        <f>A!BD139</f>
        <v>0</v>
      </c>
      <c r="BF139">
        <f>A!BE139</f>
        <v>0</v>
      </c>
      <c r="BG139">
        <f>A!BF139</f>
        <v>0</v>
      </c>
      <c r="BH139">
        <f>A!BG139</f>
        <v>0</v>
      </c>
      <c r="BI139">
        <f>A!BH139</f>
        <v>0</v>
      </c>
      <c r="BJ139">
        <f>A!BI139</f>
        <v>0</v>
      </c>
      <c r="BK139">
        <f>A!BJ139</f>
        <v>0</v>
      </c>
      <c r="BL139">
        <f>A!BK139</f>
        <v>0</v>
      </c>
      <c r="BM139">
        <f>A!BL139</f>
        <v>0</v>
      </c>
      <c r="BN139">
        <f>A!BM139</f>
        <v>0</v>
      </c>
      <c r="BO139">
        <f>A!BN139</f>
        <v>0</v>
      </c>
      <c r="BP139">
        <f>A!BO139</f>
        <v>0</v>
      </c>
      <c r="BQ139">
        <f>A!BP139</f>
        <v>0</v>
      </c>
      <c r="BR139">
        <f>A!BQ139</f>
        <v>0</v>
      </c>
      <c r="BS139">
        <f>A!BR139</f>
        <v>0</v>
      </c>
      <c r="BT139">
        <f>A!BS139</f>
        <v>0</v>
      </c>
      <c r="BU139">
        <f>A!BT139</f>
        <v>0</v>
      </c>
      <c r="BV139">
        <f>A!BU139</f>
        <v>0</v>
      </c>
      <c r="BW139">
        <f>A!BV139</f>
        <v>0</v>
      </c>
      <c r="BX139" t="str">
        <f>A!BW139</f>
        <v>_cd986ddf-af0c-4f10-8169-a1e6ec814392</v>
      </c>
      <c r="BY139" t="str">
        <f>A!BX139</f>
        <v>cd986ddf-af0c-4f10-8169-a1e6ec814392</v>
      </c>
      <c r="BZ139" t="str">
        <f>A!BY139</f>
        <v>SIKB</v>
      </c>
      <c r="CA139" t="str">
        <f>A!BZ139</f>
        <v>MMA03 A05 (0-50) A10 (0-50) A11 (0-50) A12 (0-50)</v>
      </c>
      <c r="CB139">
        <f>A!CA139</f>
        <v>45883</v>
      </c>
      <c r="CC139" t="str">
        <f>A!CB139</f>
        <v>#_6ad1fe39-0ee6-4190-bb8a-80d8ca6a8c10</v>
      </c>
      <c r="CD139" t="str">
        <f>A!CC139</f>
        <v>#_ae3c5e89-8194-42ac-8078-ba9abfad7427</v>
      </c>
      <c r="CE139">
        <f>A!CD139</f>
        <v>0</v>
      </c>
      <c r="CF139" t="str">
        <f>A!CE139</f>
        <v>urn:immetingen:compartiment:id:1</v>
      </c>
      <c r="CG139" t="str">
        <f>A!CF139</f>
        <v>_TI-65798781</v>
      </c>
      <c r="CH139">
        <f>A!CG139</f>
        <v>45882</v>
      </c>
      <c r="CI139" t="str">
        <f>A!CH139</f>
        <v>urn:immetingen:monstertype:id:10</v>
      </c>
      <c r="CJ139" t="str">
        <f>A!CI139</f>
        <v>urn:imsikb0101:Applicaties:id:16</v>
      </c>
      <c r="CK139" t="str">
        <f>A!CJ139</f>
        <v>urn:imsikb0101:DatastroomType:id:1</v>
      </c>
      <c r="CL139">
        <f>A!CK139</f>
        <v>45891</v>
      </c>
      <c r="CM139" t="str">
        <f>A!CL139</f>
        <v>SGS, Rotterdam</v>
      </c>
      <c r="CN139" t="str">
        <f>A!CM139</f>
        <v>LABRESULTAAT SGS</v>
      </c>
      <c r="CO139">
        <f>A!CN139</f>
        <v>45891</v>
      </c>
      <c r="CP139">
        <f>A!CO139</f>
        <v>0</v>
      </c>
      <c r="CQ139">
        <f>A!CO449</f>
        <v>0</v>
      </c>
      <c r="CR139" t="e">
        <f>A!#REF!</f>
        <v>#REF!</v>
      </c>
      <c r="CS139" t="e">
        <f>A!#REF!</f>
        <v>#REF!</v>
      </c>
    </row>
    <row r="140" spans="1:97" x14ac:dyDescent="0.2">
      <c r="A140" t="str">
        <f>A!A140</f>
        <v>LABRESULTAAT</v>
      </c>
      <c r="B140">
        <f>A!B140</f>
        <v>7</v>
      </c>
      <c r="C140">
        <f>A!C140</f>
        <v>0</v>
      </c>
      <c r="D140">
        <f>A!D140</f>
        <v>0</v>
      </c>
      <c r="E140">
        <f>A!E140</f>
        <v>0</v>
      </c>
      <c r="F140">
        <f>A!F140</f>
        <v>0</v>
      </c>
      <c r="G140">
        <f>A!G140</f>
        <v>0</v>
      </c>
      <c r="H140">
        <f>A!H140</f>
        <v>0</v>
      </c>
      <c r="I140">
        <f>A!I140</f>
        <v>0</v>
      </c>
      <c r="J140">
        <f>A!J140</f>
        <v>0</v>
      </c>
      <c r="K140">
        <f>A!K140</f>
        <v>0</v>
      </c>
      <c r="L140">
        <f>A!L140</f>
        <v>0</v>
      </c>
      <c r="M140">
        <f>A!M140</f>
        <v>0</v>
      </c>
      <c r="N140">
        <f>A!N140</f>
        <v>0</v>
      </c>
      <c r="O140">
        <f>A!O140</f>
        <v>0</v>
      </c>
      <c r="P140" s="23" t="str">
        <f>IF(A!P140="","",INDEX(B!$A$1:$BT$2000,MATCH(A!P140,B!$AX$1:$AX$2000,0),D!$B$5))</f>
        <v/>
      </c>
      <c r="Q140">
        <f>A!Q140</f>
        <v>0</v>
      </c>
      <c r="R140">
        <f>A!R140</f>
        <v>0</v>
      </c>
      <c r="S140">
        <f>A!S140</f>
        <v>0</v>
      </c>
      <c r="T140">
        <f>A!T140</f>
        <v>0</v>
      </c>
      <c r="U140">
        <f>A!U140</f>
        <v>0</v>
      </c>
      <c r="V140" s="23">
        <f>IF(A!V140="&lt;",1,A!V140)</f>
        <v>0</v>
      </c>
      <c r="W140">
        <f>A!W140</f>
        <v>0</v>
      </c>
      <c r="X140">
        <f>A!X140</f>
        <v>0</v>
      </c>
      <c r="Y140">
        <f>A!Y140</f>
        <v>0</v>
      </c>
      <c r="Z140" s="23">
        <f t="shared" si="2"/>
        <v>0</v>
      </c>
      <c r="AA140">
        <f>A!Z140</f>
        <v>0</v>
      </c>
      <c r="AB140">
        <f>A!AA140</f>
        <v>0</v>
      </c>
      <c r="AC140">
        <f>A!AB140</f>
        <v>0</v>
      </c>
      <c r="AD140">
        <f>A!AC140</f>
        <v>0</v>
      </c>
      <c r="AE140">
        <f>A!AD140</f>
        <v>0</v>
      </c>
      <c r="AF140">
        <f>A!AE140</f>
        <v>0</v>
      </c>
      <c r="AG140">
        <f>A!AF140</f>
        <v>0</v>
      </c>
      <c r="AH140">
        <f>A!AG140</f>
        <v>0</v>
      </c>
      <c r="AI140">
        <f>A!AH140</f>
        <v>0</v>
      </c>
      <c r="AJ140">
        <f>A!AI140</f>
        <v>0</v>
      </c>
      <c r="AK140">
        <f>A!AJ140</f>
        <v>0</v>
      </c>
      <c r="AL140">
        <f>A!AK140</f>
        <v>0</v>
      </c>
      <c r="AM140">
        <f>A!AL140</f>
        <v>0</v>
      </c>
      <c r="AN140">
        <f>A!AM140</f>
        <v>0</v>
      </c>
      <c r="AO140">
        <f>A!AN140</f>
        <v>0</v>
      </c>
      <c r="AP140">
        <f>A!AO140</f>
        <v>0</v>
      </c>
      <c r="AQ140">
        <f>A!AP140</f>
        <v>0</v>
      </c>
      <c r="AR140">
        <f>A!AQ140</f>
        <v>0</v>
      </c>
      <c r="AS140">
        <f>A!AR140</f>
        <v>0</v>
      </c>
      <c r="AT140">
        <f>A!AS140</f>
        <v>0</v>
      </c>
      <c r="AU140">
        <f>A!AT140</f>
        <v>0</v>
      </c>
      <c r="AV140">
        <f>A!AU140</f>
        <v>0</v>
      </c>
      <c r="AW140" s="23" t="str">
        <f>IF(A!AV140=0,"",A!AV140)</f>
        <v/>
      </c>
      <c r="AX140">
        <f>A!AW140</f>
        <v>0</v>
      </c>
      <c r="AY140">
        <f>A!AX140</f>
        <v>0</v>
      </c>
      <c r="AZ140">
        <f>A!AY140</f>
        <v>0</v>
      </c>
      <c r="BA140">
        <f>A!AZ140</f>
        <v>0</v>
      </c>
      <c r="BB140">
        <f>A!BA140</f>
        <v>0</v>
      </c>
      <c r="BC140">
        <f>A!BB140</f>
        <v>0</v>
      </c>
      <c r="BD140">
        <f>A!BC140</f>
        <v>0</v>
      </c>
      <c r="BE140">
        <f>A!BD140</f>
        <v>0</v>
      </c>
      <c r="BF140">
        <f>A!BE140</f>
        <v>0</v>
      </c>
      <c r="BG140">
        <f>A!BF140</f>
        <v>0</v>
      </c>
      <c r="BH140">
        <f>A!BG140</f>
        <v>0</v>
      </c>
      <c r="BI140">
        <f>A!BH140</f>
        <v>0</v>
      </c>
      <c r="BJ140">
        <f>A!BI140</f>
        <v>0</v>
      </c>
      <c r="BK140">
        <f>A!BJ140</f>
        <v>0</v>
      </c>
      <c r="BL140">
        <f>A!BK140</f>
        <v>0</v>
      </c>
      <c r="BM140">
        <f>A!BL140</f>
        <v>0</v>
      </c>
      <c r="BN140">
        <f>A!BM140</f>
        <v>0</v>
      </c>
      <c r="BO140">
        <f>A!BN140</f>
        <v>0</v>
      </c>
      <c r="BP140">
        <f>A!BO140</f>
        <v>0</v>
      </c>
      <c r="BQ140">
        <f>A!BP140</f>
        <v>0</v>
      </c>
      <c r="BR140">
        <f>A!BQ140</f>
        <v>0</v>
      </c>
      <c r="BS140">
        <f>A!BR140</f>
        <v>0</v>
      </c>
      <c r="BT140">
        <f>A!BS140</f>
        <v>0</v>
      </c>
      <c r="BU140">
        <f>A!BT140</f>
        <v>0</v>
      </c>
      <c r="BV140">
        <f>A!BU140</f>
        <v>0</v>
      </c>
      <c r="BW140">
        <f>A!BV140</f>
        <v>0</v>
      </c>
      <c r="BX140" t="str">
        <f>A!BW140</f>
        <v>_cd986ddf-af0c-4f10-8169-a1e6ec814392</v>
      </c>
      <c r="BY140" t="str">
        <f>A!BX140</f>
        <v>cd986ddf-af0c-4f10-8169-a1e6ec814392</v>
      </c>
      <c r="BZ140" t="str">
        <f>A!BY140</f>
        <v>SIKB</v>
      </c>
      <c r="CA140" t="str">
        <f>A!BZ140</f>
        <v>MMA03 A05 (0-50) A10 (0-50) A11 (0-50) A12 (0-50)</v>
      </c>
      <c r="CB140">
        <f>A!CA140</f>
        <v>45883</v>
      </c>
      <c r="CC140" t="str">
        <f>A!CB140</f>
        <v>#_6ad1fe39-0ee6-4190-bb8a-80d8ca6a8c10</v>
      </c>
      <c r="CD140" t="str">
        <f>A!CC140</f>
        <v>#_b5fdf4b6-e91a-4e5b-84ef-b8bfd086075a</v>
      </c>
      <c r="CE140">
        <f>A!CD140</f>
        <v>0</v>
      </c>
      <c r="CF140" t="str">
        <f>A!CE140</f>
        <v>urn:immetingen:compartiment:id:1</v>
      </c>
      <c r="CG140" t="str">
        <f>A!CF140</f>
        <v>_TI-65798781</v>
      </c>
      <c r="CH140">
        <f>A!CG140</f>
        <v>45882</v>
      </c>
      <c r="CI140" t="str">
        <f>A!CH140</f>
        <v>urn:immetingen:monstertype:id:10</v>
      </c>
      <c r="CJ140" t="str">
        <f>A!CI140</f>
        <v>urn:imsikb0101:Applicaties:id:16</v>
      </c>
      <c r="CK140" t="str">
        <f>A!CJ140</f>
        <v>urn:imsikb0101:DatastroomType:id:1</v>
      </c>
      <c r="CL140">
        <f>A!CK140</f>
        <v>45891</v>
      </c>
      <c r="CM140" t="str">
        <f>A!CL140</f>
        <v>SGS, Rotterdam</v>
      </c>
      <c r="CN140" t="str">
        <f>A!CM140</f>
        <v>LABRESULTAAT SGS</v>
      </c>
      <c r="CO140">
        <f>A!CN140</f>
        <v>45891</v>
      </c>
      <c r="CP140">
        <f>A!CO140</f>
        <v>0</v>
      </c>
      <c r="CQ140">
        <f>A!CO450</f>
        <v>0</v>
      </c>
      <c r="CR140" t="e">
        <f>A!#REF!</f>
        <v>#REF!</v>
      </c>
      <c r="CS140" t="e">
        <f>A!#REF!</f>
        <v>#REF!</v>
      </c>
    </row>
    <row r="141" spans="1:97" x14ac:dyDescent="0.2">
      <c r="A141" t="str">
        <f>A!A141</f>
        <v>LABRESULTAAT</v>
      </c>
      <c r="B141">
        <f>A!B141</f>
        <v>7</v>
      </c>
      <c r="C141">
        <f>A!C141</f>
        <v>0</v>
      </c>
      <c r="D141">
        <f>A!D141</f>
        <v>0</v>
      </c>
      <c r="E141">
        <f>A!E141</f>
        <v>0</v>
      </c>
      <c r="F141">
        <f>A!F141</f>
        <v>0</v>
      </c>
      <c r="G141">
        <f>A!G141</f>
        <v>0</v>
      </c>
      <c r="H141">
        <f>A!H141</f>
        <v>0</v>
      </c>
      <c r="I141">
        <f>A!I141</f>
        <v>0</v>
      </c>
      <c r="J141">
        <f>A!J141</f>
        <v>0</v>
      </c>
      <c r="K141">
        <f>A!K141</f>
        <v>0</v>
      </c>
      <c r="L141">
        <f>A!L141</f>
        <v>0</v>
      </c>
      <c r="M141">
        <f>A!M141</f>
        <v>0</v>
      </c>
      <c r="N141">
        <f>A!N141</f>
        <v>0</v>
      </c>
      <c r="O141">
        <f>A!O141</f>
        <v>0</v>
      </c>
      <c r="P141" s="23" t="str">
        <f>IF(A!P141="","",INDEX(B!$A$1:$BT$2000,MATCH(A!P141,B!$AX$1:$AX$2000,0),D!$B$5))</f>
        <v/>
      </c>
      <c r="Q141">
        <f>A!Q141</f>
        <v>0</v>
      </c>
      <c r="R141">
        <f>A!R141</f>
        <v>0</v>
      </c>
      <c r="S141">
        <f>A!S141</f>
        <v>0</v>
      </c>
      <c r="T141">
        <f>A!T141</f>
        <v>0</v>
      </c>
      <c r="U141">
        <f>A!U141</f>
        <v>0</v>
      </c>
      <c r="V141" s="23">
        <f>IF(A!V141="&lt;",1,A!V141)</f>
        <v>0</v>
      </c>
      <c r="W141">
        <f>A!W141</f>
        <v>0</v>
      </c>
      <c r="X141">
        <f>A!X141</f>
        <v>0</v>
      </c>
      <c r="Y141">
        <f>A!Y141</f>
        <v>0</v>
      </c>
      <c r="Z141" s="23">
        <f t="shared" si="2"/>
        <v>0</v>
      </c>
      <c r="AA141">
        <f>A!Z141</f>
        <v>0</v>
      </c>
      <c r="AB141">
        <f>A!AA141</f>
        <v>0</v>
      </c>
      <c r="AC141">
        <f>A!AB141</f>
        <v>0</v>
      </c>
      <c r="AD141">
        <f>A!AC141</f>
        <v>0</v>
      </c>
      <c r="AE141">
        <f>A!AD141</f>
        <v>0</v>
      </c>
      <c r="AF141">
        <f>A!AE141</f>
        <v>0</v>
      </c>
      <c r="AG141">
        <f>A!AF141</f>
        <v>0</v>
      </c>
      <c r="AH141">
        <f>A!AG141</f>
        <v>0</v>
      </c>
      <c r="AI141">
        <f>A!AH141</f>
        <v>0</v>
      </c>
      <c r="AJ141">
        <f>A!AI141</f>
        <v>0</v>
      </c>
      <c r="AK141">
        <f>A!AJ141</f>
        <v>0</v>
      </c>
      <c r="AL141">
        <f>A!AK141</f>
        <v>0</v>
      </c>
      <c r="AM141">
        <f>A!AL141</f>
        <v>0</v>
      </c>
      <c r="AN141">
        <f>A!AM141</f>
        <v>0</v>
      </c>
      <c r="AO141">
        <f>A!AN141</f>
        <v>0</v>
      </c>
      <c r="AP141">
        <f>A!AO141</f>
        <v>0</v>
      </c>
      <c r="AQ141">
        <f>A!AP141</f>
        <v>0</v>
      </c>
      <c r="AR141">
        <f>A!AQ141</f>
        <v>0</v>
      </c>
      <c r="AS141">
        <f>A!AR141</f>
        <v>0</v>
      </c>
      <c r="AT141">
        <f>A!AS141</f>
        <v>0</v>
      </c>
      <c r="AU141">
        <f>A!AT141</f>
        <v>0</v>
      </c>
      <c r="AV141">
        <f>A!AU141</f>
        <v>0</v>
      </c>
      <c r="AW141" s="23" t="str">
        <f>IF(A!AV141=0,"",A!AV141)</f>
        <v/>
      </c>
      <c r="AX141">
        <f>A!AW141</f>
        <v>0</v>
      </c>
      <c r="AY141">
        <f>A!AX141</f>
        <v>0</v>
      </c>
      <c r="AZ141">
        <f>A!AY141</f>
        <v>0</v>
      </c>
      <c r="BA141">
        <f>A!AZ141</f>
        <v>0</v>
      </c>
      <c r="BB141">
        <f>A!BA141</f>
        <v>0</v>
      </c>
      <c r="BC141">
        <f>A!BB141</f>
        <v>0</v>
      </c>
      <c r="BD141">
        <f>A!BC141</f>
        <v>0</v>
      </c>
      <c r="BE141">
        <f>A!BD141</f>
        <v>0</v>
      </c>
      <c r="BF141">
        <f>A!BE141</f>
        <v>0</v>
      </c>
      <c r="BG141">
        <f>A!BF141</f>
        <v>0</v>
      </c>
      <c r="BH141">
        <f>A!BG141</f>
        <v>0</v>
      </c>
      <c r="BI141">
        <f>A!BH141</f>
        <v>0</v>
      </c>
      <c r="BJ141">
        <f>A!BI141</f>
        <v>0</v>
      </c>
      <c r="BK141">
        <f>A!BJ141</f>
        <v>0</v>
      </c>
      <c r="BL141">
        <f>A!BK141</f>
        <v>0</v>
      </c>
      <c r="BM141">
        <f>A!BL141</f>
        <v>0</v>
      </c>
      <c r="BN141">
        <f>A!BM141</f>
        <v>0</v>
      </c>
      <c r="BO141">
        <f>A!BN141</f>
        <v>0</v>
      </c>
      <c r="BP141">
        <f>A!BO141</f>
        <v>0</v>
      </c>
      <c r="BQ141">
        <f>A!BP141</f>
        <v>0</v>
      </c>
      <c r="BR141">
        <f>A!BQ141</f>
        <v>0</v>
      </c>
      <c r="BS141">
        <f>A!BR141</f>
        <v>0</v>
      </c>
      <c r="BT141">
        <f>A!BS141</f>
        <v>0</v>
      </c>
      <c r="BU141">
        <f>A!BT141</f>
        <v>0</v>
      </c>
      <c r="BV141">
        <f>A!BU141</f>
        <v>0</v>
      </c>
      <c r="BW141">
        <f>A!BV141</f>
        <v>0</v>
      </c>
      <c r="BX141" t="str">
        <f>A!BW141</f>
        <v>_cd986ddf-af0c-4f10-8169-a1e6ec814392</v>
      </c>
      <c r="BY141" t="str">
        <f>A!BX141</f>
        <v>cd986ddf-af0c-4f10-8169-a1e6ec814392</v>
      </c>
      <c r="BZ141" t="str">
        <f>A!BY141</f>
        <v>SIKB</v>
      </c>
      <c r="CA141" t="str">
        <f>A!BZ141</f>
        <v>MMA03 A05 (0-50) A10 (0-50) A11 (0-50) A12 (0-50)</v>
      </c>
      <c r="CB141">
        <f>A!CA141</f>
        <v>45883</v>
      </c>
      <c r="CC141" t="str">
        <f>A!CB141</f>
        <v>#_6ad1fe39-0ee6-4190-bb8a-80d8ca6a8c10</v>
      </c>
      <c r="CD141" t="str">
        <f>A!CC141</f>
        <v>#_1f74a1e8-0e97-47e9-9fea-86a0d81da6aa</v>
      </c>
      <c r="CE141">
        <f>A!CD141</f>
        <v>0</v>
      </c>
      <c r="CF141" t="str">
        <f>A!CE141</f>
        <v>urn:immetingen:compartiment:id:1</v>
      </c>
      <c r="CG141" t="str">
        <f>A!CF141</f>
        <v>_TI-65798781</v>
      </c>
      <c r="CH141">
        <f>A!CG141</f>
        <v>45882</v>
      </c>
      <c r="CI141" t="str">
        <f>A!CH141</f>
        <v>urn:immetingen:monstertype:id:10</v>
      </c>
      <c r="CJ141" t="str">
        <f>A!CI141</f>
        <v>urn:imsikb0101:Applicaties:id:16</v>
      </c>
      <c r="CK141" t="str">
        <f>A!CJ141</f>
        <v>urn:imsikb0101:DatastroomType:id:1</v>
      </c>
      <c r="CL141">
        <f>A!CK141</f>
        <v>45891</v>
      </c>
      <c r="CM141" t="str">
        <f>A!CL141</f>
        <v>SGS, Rotterdam</v>
      </c>
      <c r="CN141" t="str">
        <f>A!CM141</f>
        <v>LABRESULTAAT SGS</v>
      </c>
      <c r="CO141">
        <f>A!CN141</f>
        <v>45891</v>
      </c>
      <c r="CP141">
        <f>A!CO141</f>
        <v>0</v>
      </c>
      <c r="CQ141">
        <f>A!CO451</f>
        <v>0</v>
      </c>
      <c r="CR141" t="e">
        <f>A!#REF!</f>
        <v>#REF!</v>
      </c>
      <c r="CS141" t="e">
        <f>A!#REF!</f>
        <v>#REF!</v>
      </c>
    </row>
    <row r="142" spans="1:97" x14ac:dyDescent="0.2">
      <c r="A142" t="str">
        <f>A!A142</f>
        <v>LABRESULTAAT</v>
      </c>
      <c r="B142">
        <f>A!B142</f>
        <v>7</v>
      </c>
      <c r="C142">
        <f>A!C142</f>
        <v>0</v>
      </c>
      <c r="D142">
        <f>A!D142</f>
        <v>0</v>
      </c>
      <c r="E142">
        <f>A!E142</f>
        <v>0</v>
      </c>
      <c r="F142">
        <f>A!F142</f>
        <v>0</v>
      </c>
      <c r="G142">
        <f>A!G142</f>
        <v>0</v>
      </c>
      <c r="H142">
        <f>A!H142</f>
        <v>0</v>
      </c>
      <c r="I142">
        <f>A!I142</f>
        <v>0</v>
      </c>
      <c r="J142">
        <f>A!J142</f>
        <v>0</v>
      </c>
      <c r="K142">
        <f>A!K142</f>
        <v>0</v>
      </c>
      <c r="L142">
        <f>A!L142</f>
        <v>0</v>
      </c>
      <c r="M142">
        <f>A!M142</f>
        <v>0</v>
      </c>
      <c r="N142">
        <f>A!N142</f>
        <v>0</v>
      </c>
      <c r="O142">
        <f>A!O142</f>
        <v>0</v>
      </c>
      <c r="P142" s="23" t="str">
        <f>IF(A!P142="","",INDEX(B!$A$1:$BT$2000,MATCH(A!P142,B!$AX$1:$AX$2000,0),D!$B$5))</f>
        <v/>
      </c>
      <c r="Q142">
        <f>A!Q142</f>
        <v>0</v>
      </c>
      <c r="R142">
        <f>A!R142</f>
        <v>0</v>
      </c>
      <c r="S142">
        <f>A!S142</f>
        <v>0</v>
      </c>
      <c r="T142">
        <f>A!T142</f>
        <v>0</v>
      </c>
      <c r="U142">
        <f>A!U142</f>
        <v>0</v>
      </c>
      <c r="V142" s="23">
        <f>IF(A!V142="&lt;",1,A!V142)</f>
        <v>0</v>
      </c>
      <c r="W142">
        <f>A!W142</f>
        <v>0</v>
      </c>
      <c r="X142">
        <f>A!X142</f>
        <v>0</v>
      </c>
      <c r="Y142">
        <f>A!Y142</f>
        <v>0</v>
      </c>
      <c r="Z142" s="23">
        <f t="shared" si="2"/>
        <v>0</v>
      </c>
      <c r="AA142">
        <f>A!Z142</f>
        <v>0</v>
      </c>
      <c r="AB142">
        <f>A!AA142</f>
        <v>0</v>
      </c>
      <c r="AC142">
        <f>A!AB142</f>
        <v>0</v>
      </c>
      <c r="AD142">
        <f>A!AC142</f>
        <v>0</v>
      </c>
      <c r="AE142">
        <f>A!AD142</f>
        <v>0</v>
      </c>
      <c r="AF142">
        <f>A!AE142</f>
        <v>0</v>
      </c>
      <c r="AG142">
        <f>A!AF142</f>
        <v>0</v>
      </c>
      <c r="AH142">
        <f>A!AG142</f>
        <v>0</v>
      </c>
      <c r="AI142">
        <f>A!AH142</f>
        <v>0</v>
      </c>
      <c r="AJ142">
        <f>A!AI142</f>
        <v>0</v>
      </c>
      <c r="AK142">
        <f>A!AJ142</f>
        <v>0</v>
      </c>
      <c r="AL142">
        <f>A!AK142</f>
        <v>0</v>
      </c>
      <c r="AM142">
        <f>A!AL142</f>
        <v>0</v>
      </c>
      <c r="AN142">
        <f>A!AM142</f>
        <v>0</v>
      </c>
      <c r="AO142">
        <f>A!AN142</f>
        <v>0</v>
      </c>
      <c r="AP142">
        <f>A!AO142</f>
        <v>0</v>
      </c>
      <c r="AQ142">
        <f>A!AP142</f>
        <v>0</v>
      </c>
      <c r="AR142">
        <f>A!AQ142</f>
        <v>0</v>
      </c>
      <c r="AS142">
        <f>A!AR142</f>
        <v>0</v>
      </c>
      <c r="AT142">
        <f>A!AS142</f>
        <v>0</v>
      </c>
      <c r="AU142">
        <f>A!AT142</f>
        <v>0</v>
      </c>
      <c r="AV142">
        <f>A!AU142</f>
        <v>0</v>
      </c>
      <c r="AW142" s="23" t="str">
        <f>IF(A!AV142=0,"",A!AV142)</f>
        <v/>
      </c>
      <c r="AX142">
        <f>A!AW142</f>
        <v>0</v>
      </c>
      <c r="AY142">
        <f>A!AX142</f>
        <v>0</v>
      </c>
      <c r="AZ142">
        <f>A!AY142</f>
        <v>0</v>
      </c>
      <c r="BA142">
        <f>A!AZ142</f>
        <v>0</v>
      </c>
      <c r="BB142">
        <f>A!BA142</f>
        <v>0</v>
      </c>
      <c r="BC142">
        <f>A!BB142</f>
        <v>0</v>
      </c>
      <c r="BD142">
        <f>A!BC142</f>
        <v>0</v>
      </c>
      <c r="BE142">
        <f>A!BD142</f>
        <v>0</v>
      </c>
      <c r="BF142">
        <f>A!BE142</f>
        <v>0</v>
      </c>
      <c r="BG142">
        <f>A!BF142</f>
        <v>0</v>
      </c>
      <c r="BH142">
        <f>A!BG142</f>
        <v>0</v>
      </c>
      <c r="BI142">
        <f>A!BH142</f>
        <v>0</v>
      </c>
      <c r="BJ142">
        <f>A!BI142</f>
        <v>0</v>
      </c>
      <c r="BK142">
        <f>A!BJ142</f>
        <v>0</v>
      </c>
      <c r="BL142">
        <f>A!BK142</f>
        <v>0</v>
      </c>
      <c r="BM142">
        <f>A!BL142</f>
        <v>0</v>
      </c>
      <c r="BN142">
        <f>A!BM142</f>
        <v>0</v>
      </c>
      <c r="BO142">
        <f>A!BN142</f>
        <v>0</v>
      </c>
      <c r="BP142">
        <f>A!BO142</f>
        <v>0</v>
      </c>
      <c r="BQ142">
        <f>A!BP142</f>
        <v>0</v>
      </c>
      <c r="BR142">
        <f>A!BQ142</f>
        <v>0</v>
      </c>
      <c r="BS142">
        <f>A!BR142</f>
        <v>0</v>
      </c>
      <c r="BT142">
        <f>A!BS142</f>
        <v>0</v>
      </c>
      <c r="BU142">
        <f>A!BT142</f>
        <v>0</v>
      </c>
      <c r="BV142">
        <f>A!BU142</f>
        <v>0</v>
      </c>
      <c r="BW142">
        <f>A!BV142</f>
        <v>0</v>
      </c>
      <c r="BX142" t="str">
        <f>A!BW142</f>
        <v>_cd986ddf-af0c-4f10-8169-a1e6ec814392</v>
      </c>
      <c r="BY142" t="str">
        <f>A!BX142</f>
        <v>cd986ddf-af0c-4f10-8169-a1e6ec814392</v>
      </c>
      <c r="BZ142" t="str">
        <f>A!BY142</f>
        <v>SIKB</v>
      </c>
      <c r="CA142" t="str">
        <f>A!BZ142</f>
        <v>MMA03 A05 (0-50) A10 (0-50) A11 (0-50) A12 (0-50)</v>
      </c>
      <c r="CB142">
        <f>A!CA142</f>
        <v>45883</v>
      </c>
      <c r="CC142" t="str">
        <f>A!CB142</f>
        <v>#_6ad1fe39-0ee6-4190-bb8a-80d8ca6a8c10</v>
      </c>
      <c r="CD142" t="str">
        <f>A!CC142</f>
        <v>#_a17012b0-3268-4dce-93c9-7d3f4f7d0032</v>
      </c>
      <c r="CE142">
        <f>A!CD142</f>
        <v>0</v>
      </c>
      <c r="CF142" t="str">
        <f>A!CE142</f>
        <v>urn:immetingen:compartiment:id:1</v>
      </c>
      <c r="CG142" t="str">
        <f>A!CF142</f>
        <v>_TI-65798781</v>
      </c>
      <c r="CH142">
        <f>A!CG142</f>
        <v>45882</v>
      </c>
      <c r="CI142" t="str">
        <f>A!CH142</f>
        <v>urn:immetingen:monstertype:id:10</v>
      </c>
      <c r="CJ142" t="str">
        <f>A!CI142</f>
        <v>urn:imsikb0101:Applicaties:id:16</v>
      </c>
      <c r="CK142" t="str">
        <f>A!CJ142</f>
        <v>urn:imsikb0101:DatastroomType:id:1</v>
      </c>
      <c r="CL142">
        <f>A!CK142</f>
        <v>45891</v>
      </c>
      <c r="CM142" t="str">
        <f>A!CL142</f>
        <v>SGS, Rotterdam</v>
      </c>
      <c r="CN142" t="str">
        <f>A!CM142</f>
        <v>LABRESULTAAT SGS</v>
      </c>
      <c r="CO142">
        <f>A!CN142</f>
        <v>45891</v>
      </c>
      <c r="CP142">
        <f>A!CO142</f>
        <v>0</v>
      </c>
      <c r="CQ142">
        <f>A!CO452</f>
        <v>0</v>
      </c>
      <c r="CR142" t="e">
        <f>A!#REF!</f>
        <v>#REF!</v>
      </c>
      <c r="CS142" t="e">
        <f>A!#REF!</f>
        <v>#REF!</v>
      </c>
    </row>
    <row r="143" spans="1:97" x14ac:dyDescent="0.2">
      <c r="A143" t="str">
        <f>A!A143</f>
        <v>LABRESULTAAT</v>
      </c>
      <c r="B143">
        <f>A!B143</f>
        <v>7</v>
      </c>
      <c r="C143">
        <f>A!C143</f>
        <v>0</v>
      </c>
      <c r="D143">
        <f>A!D143</f>
        <v>0</v>
      </c>
      <c r="E143">
        <f>A!E143</f>
        <v>0</v>
      </c>
      <c r="F143">
        <f>A!F143</f>
        <v>0</v>
      </c>
      <c r="G143">
        <f>A!G143</f>
        <v>0</v>
      </c>
      <c r="H143">
        <f>A!H143</f>
        <v>0</v>
      </c>
      <c r="I143">
        <f>A!I143</f>
        <v>0</v>
      </c>
      <c r="J143">
        <f>A!J143</f>
        <v>0</v>
      </c>
      <c r="K143">
        <f>A!K143</f>
        <v>0</v>
      </c>
      <c r="L143">
        <f>A!L143</f>
        <v>0</v>
      </c>
      <c r="M143">
        <f>A!M143</f>
        <v>0</v>
      </c>
      <c r="N143">
        <f>A!N143</f>
        <v>0</v>
      </c>
      <c r="O143">
        <f>A!O143</f>
        <v>0</v>
      </c>
      <c r="P143" s="23" t="str">
        <f>IF(A!P143="","",INDEX(B!$A$1:$BT$2000,MATCH(A!P143,B!$AX$1:$AX$2000,0),D!$B$5))</f>
        <v/>
      </c>
      <c r="Q143">
        <f>A!Q143</f>
        <v>0</v>
      </c>
      <c r="R143">
        <f>A!R143</f>
        <v>0</v>
      </c>
      <c r="S143">
        <f>A!S143</f>
        <v>0</v>
      </c>
      <c r="T143">
        <f>A!T143</f>
        <v>0</v>
      </c>
      <c r="U143">
        <f>A!U143</f>
        <v>0</v>
      </c>
      <c r="V143" s="23">
        <f>IF(A!V143="&lt;",1,A!V143)</f>
        <v>0</v>
      </c>
      <c r="W143">
        <f>A!W143</f>
        <v>0</v>
      </c>
      <c r="X143">
        <f>A!X143</f>
        <v>0</v>
      </c>
      <c r="Y143">
        <f>A!Y143</f>
        <v>0</v>
      </c>
      <c r="Z143" s="23">
        <f t="shared" si="2"/>
        <v>0</v>
      </c>
      <c r="AA143">
        <f>A!Z143</f>
        <v>0</v>
      </c>
      <c r="AB143">
        <f>A!AA143</f>
        <v>0</v>
      </c>
      <c r="AC143">
        <f>A!AB143</f>
        <v>0</v>
      </c>
      <c r="AD143">
        <f>A!AC143</f>
        <v>0</v>
      </c>
      <c r="AE143">
        <f>A!AD143</f>
        <v>0</v>
      </c>
      <c r="AF143">
        <f>A!AE143</f>
        <v>0</v>
      </c>
      <c r="AG143">
        <f>A!AF143</f>
        <v>0</v>
      </c>
      <c r="AH143">
        <f>A!AG143</f>
        <v>0</v>
      </c>
      <c r="AI143">
        <f>A!AH143</f>
        <v>0</v>
      </c>
      <c r="AJ143">
        <f>A!AI143</f>
        <v>0</v>
      </c>
      <c r="AK143">
        <f>A!AJ143</f>
        <v>0</v>
      </c>
      <c r="AL143">
        <f>A!AK143</f>
        <v>0</v>
      </c>
      <c r="AM143">
        <f>A!AL143</f>
        <v>0</v>
      </c>
      <c r="AN143">
        <f>A!AM143</f>
        <v>0</v>
      </c>
      <c r="AO143">
        <f>A!AN143</f>
        <v>0</v>
      </c>
      <c r="AP143">
        <f>A!AO143</f>
        <v>0</v>
      </c>
      <c r="AQ143">
        <f>A!AP143</f>
        <v>0</v>
      </c>
      <c r="AR143">
        <f>A!AQ143</f>
        <v>0</v>
      </c>
      <c r="AS143">
        <f>A!AR143</f>
        <v>0</v>
      </c>
      <c r="AT143">
        <f>A!AS143</f>
        <v>0</v>
      </c>
      <c r="AU143">
        <f>A!AT143</f>
        <v>0</v>
      </c>
      <c r="AV143">
        <f>A!AU143</f>
        <v>0</v>
      </c>
      <c r="AW143" s="23" t="str">
        <f>IF(A!AV143=0,"",A!AV143)</f>
        <v/>
      </c>
      <c r="AX143">
        <f>A!AW143</f>
        <v>0</v>
      </c>
      <c r="AY143">
        <f>A!AX143</f>
        <v>0</v>
      </c>
      <c r="AZ143">
        <f>A!AY143</f>
        <v>0</v>
      </c>
      <c r="BA143">
        <f>A!AZ143</f>
        <v>0</v>
      </c>
      <c r="BB143">
        <f>A!BA143</f>
        <v>0</v>
      </c>
      <c r="BC143">
        <f>A!BB143</f>
        <v>0</v>
      </c>
      <c r="BD143">
        <f>A!BC143</f>
        <v>0</v>
      </c>
      <c r="BE143">
        <f>A!BD143</f>
        <v>0</v>
      </c>
      <c r="BF143">
        <f>A!BE143</f>
        <v>0</v>
      </c>
      <c r="BG143">
        <f>A!BF143</f>
        <v>0</v>
      </c>
      <c r="BH143">
        <f>A!BG143</f>
        <v>0</v>
      </c>
      <c r="BI143">
        <f>A!BH143</f>
        <v>0</v>
      </c>
      <c r="BJ143">
        <f>A!BI143</f>
        <v>0</v>
      </c>
      <c r="BK143">
        <f>A!BJ143</f>
        <v>0</v>
      </c>
      <c r="BL143">
        <f>A!BK143</f>
        <v>0</v>
      </c>
      <c r="BM143">
        <f>A!BL143</f>
        <v>0</v>
      </c>
      <c r="BN143">
        <f>A!BM143</f>
        <v>0</v>
      </c>
      <c r="BO143">
        <f>A!BN143</f>
        <v>0</v>
      </c>
      <c r="BP143">
        <f>A!BO143</f>
        <v>0</v>
      </c>
      <c r="BQ143">
        <f>A!BP143</f>
        <v>0</v>
      </c>
      <c r="BR143">
        <f>A!BQ143</f>
        <v>0</v>
      </c>
      <c r="BS143">
        <f>A!BR143</f>
        <v>0</v>
      </c>
      <c r="BT143">
        <f>A!BS143</f>
        <v>0</v>
      </c>
      <c r="BU143">
        <f>A!BT143</f>
        <v>0</v>
      </c>
      <c r="BV143">
        <f>A!BU143</f>
        <v>0</v>
      </c>
      <c r="BW143">
        <f>A!BV143</f>
        <v>0</v>
      </c>
      <c r="BX143" t="str">
        <f>A!BW143</f>
        <v>_cd986ddf-af0c-4f10-8169-a1e6ec814392</v>
      </c>
      <c r="BY143" t="str">
        <f>A!BX143</f>
        <v>cd986ddf-af0c-4f10-8169-a1e6ec814392</v>
      </c>
      <c r="BZ143" t="str">
        <f>A!BY143</f>
        <v>SIKB</v>
      </c>
      <c r="CA143" t="str">
        <f>A!BZ143</f>
        <v>MMA03 A05 (0-50) A10 (0-50) A11 (0-50) A12 (0-50)</v>
      </c>
      <c r="CB143">
        <f>A!CA143</f>
        <v>45883</v>
      </c>
      <c r="CC143" t="str">
        <f>A!CB143</f>
        <v>#_6ad1fe39-0ee6-4190-bb8a-80d8ca6a8c10</v>
      </c>
      <c r="CD143" t="str">
        <f>A!CC143</f>
        <v>#_b034cabe-c7f5-4897-a292-d621adfec9ec</v>
      </c>
      <c r="CE143">
        <f>A!CD143</f>
        <v>0</v>
      </c>
      <c r="CF143" t="str">
        <f>A!CE143</f>
        <v>urn:immetingen:compartiment:id:1</v>
      </c>
      <c r="CG143" t="str">
        <f>A!CF143</f>
        <v>_TI-65798781</v>
      </c>
      <c r="CH143">
        <f>A!CG143</f>
        <v>45882</v>
      </c>
      <c r="CI143" t="str">
        <f>A!CH143</f>
        <v>urn:immetingen:monstertype:id:10</v>
      </c>
      <c r="CJ143" t="str">
        <f>A!CI143</f>
        <v>urn:imsikb0101:Applicaties:id:16</v>
      </c>
      <c r="CK143" t="str">
        <f>A!CJ143</f>
        <v>urn:imsikb0101:DatastroomType:id:1</v>
      </c>
      <c r="CL143">
        <f>A!CK143</f>
        <v>45891</v>
      </c>
      <c r="CM143" t="str">
        <f>A!CL143</f>
        <v>SGS, Rotterdam</v>
      </c>
      <c r="CN143" t="str">
        <f>A!CM143</f>
        <v>LABRESULTAAT SGS</v>
      </c>
      <c r="CO143">
        <f>A!CN143</f>
        <v>45891</v>
      </c>
      <c r="CP143">
        <f>A!CO143</f>
        <v>0</v>
      </c>
      <c r="CQ143">
        <f>A!CO453</f>
        <v>0</v>
      </c>
      <c r="CR143" t="e">
        <f>A!#REF!</f>
        <v>#REF!</v>
      </c>
      <c r="CS143" t="e">
        <f>A!#REF!</f>
        <v>#REF!</v>
      </c>
    </row>
    <row r="144" spans="1:97" x14ac:dyDescent="0.2">
      <c r="A144" t="str">
        <f>A!A144</f>
        <v>LABRESULTAAT</v>
      </c>
      <c r="B144">
        <f>A!B144</f>
        <v>7</v>
      </c>
      <c r="C144">
        <f>A!C144</f>
        <v>0</v>
      </c>
      <c r="D144">
        <f>A!D144</f>
        <v>0</v>
      </c>
      <c r="E144">
        <f>A!E144</f>
        <v>0</v>
      </c>
      <c r="F144">
        <f>A!F144</f>
        <v>0</v>
      </c>
      <c r="G144">
        <f>A!G144</f>
        <v>0</v>
      </c>
      <c r="H144">
        <f>A!H144</f>
        <v>0</v>
      </c>
      <c r="I144">
        <f>A!I144</f>
        <v>0</v>
      </c>
      <c r="J144">
        <f>A!J144</f>
        <v>0</v>
      </c>
      <c r="K144">
        <f>A!K144</f>
        <v>0</v>
      </c>
      <c r="L144">
        <f>A!L144</f>
        <v>0</v>
      </c>
      <c r="M144">
        <f>A!M144</f>
        <v>0</v>
      </c>
      <c r="N144">
        <f>A!N144</f>
        <v>0</v>
      </c>
      <c r="O144">
        <f>A!O144</f>
        <v>0</v>
      </c>
      <c r="P144" s="23" t="str">
        <f>IF(A!P144="","",INDEX(B!$A$1:$BT$2000,MATCH(A!P144,B!$AX$1:$AX$2000,0),D!$B$5))</f>
        <v/>
      </c>
      <c r="Q144">
        <f>A!Q144</f>
        <v>0</v>
      </c>
      <c r="R144">
        <f>A!R144</f>
        <v>0</v>
      </c>
      <c r="S144">
        <f>A!S144</f>
        <v>0</v>
      </c>
      <c r="T144">
        <f>A!T144</f>
        <v>0</v>
      </c>
      <c r="U144">
        <f>A!U144</f>
        <v>0</v>
      </c>
      <c r="V144" s="23">
        <f>IF(A!V144="&lt;",1,A!V144)</f>
        <v>0</v>
      </c>
      <c r="W144">
        <f>A!W144</f>
        <v>0</v>
      </c>
      <c r="X144">
        <f>A!X144</f>
        <v>0</v>
      </c>
      <c r="Y144">
        <f>A!Y144</f>
        <v>0</v>
      </c>
      <c r="Z144" s="23">
        <f t="shared" si="2"/>
        <v>0</v>
      </c>
      <c r="AA144">
        <f>A!Z144</f>
        <v>0</v>
      </c>
      <c r="AB144">
        <f>A!AA144</f>
        <v>0</v>
      </c>
      <c r="AC144">
        <f>A!AB144</f>
        <v>0</v>
      </c>
      <c r="AD144">
        <f>A!AC144</f>
        <v>0</v>
      </c>
      <c r="AE144">
        <f>A!AD144</f>
        <v>0</v>
      </c>
      <c r="AF144">
        <f>A!AE144</f>
        <v>0</v>
      </c>
      <c r="AG144">
        <f>A!AF144</f>
        <v>0</v>
      </c>
      <c r="AH144">
        <f>A!AG144</f>
        <v>0</v>
      </c>
      <c r="AI144">
        <f>A!AH144</f>
        <v>0</v>
      </c>
      <c r="AJ144">
        <f>A!AI144</f>
        <v>0</v>
      </c>
      <c r="AK144">
        <f>A!AJ144</f>
        <v>0</v>
      </c>
      <c r="AL144">
        <f>A!AK144</f>
        <v>0</v>
      </c>
      <c r="AM144">
        <f>A!AL144</f>
        <v>0</v>
      </c>
      <c r="AN144">
        <f>A!AM144</f>
        <v>0</v>
      </c>
      <c r="AO144">
        <f>A!AN144</f>
        <v>0</v>
      </c>
      <c r="AP144">
        <f>A!AO144</f>
        <v>0</v>
      </c>
      <c r="AQ144">
        <f>A!AP144</f>
        <v>0</v>
      </c>
      <c r="AR144">
        <f>A!AQ144</f>
        <v>0</v>
      </c>
      <c r="AS144">
        <f>A!AR144</f>
        <v>0</v>
      </c>
      <c r="AT144">
        <f>A!AS144</f>
        <v>0</v>
      </c>
      <c r="AU144">
        <f>A!AT144</f>
        <v>0</v>
      </c>
      <c r="AV144">
        <f>A!AU144</f>
        <v>0</v>
      </c>
      <c r="AW144" s="23" t="str">
        <f>IF(A!AV144=0,"",A!AV144)</f>
        <v/>
      </c>
      <c r="AX144">
        <f>A!AW144</f>
        <v>0</v>
      </c>
      <c r="AY144">
        <f>A!AX144</f>
        <v>0</v>
      </c>
      <c r="AZ144">
        <f>A!AY144</f>
        <v>0</v>
      </c>
      <c r="BA144">
        <f>A!AZ144</f>
        <v>0</v>
      </c>
      <c r="BB144">
        <f>A!BA144</f>
        <v>0</v>
      </c>
      <c r="BC144">
        <f>A!BB144</f>
        <v>0</v>
      </c>
      <c r="BD144">
        <f>A!BC144</f>
        <v>0</v>
      </c>
      <c r="BE144">
        <f>A!BD144</f>
        <v>0</v>
      </c>
      <c r="BF144">
        <f>A!BE144</f>
        <v>0</v>
      </c>
      <c r="BG144">
        <f>A!BF144</f>
        <v>0</v>
      </c>
      <c r="BH144">
        <f>A!BG144</f>
        <v>0</v>
      </c>
      <c r="BI144">
        <f>A!BH144</f>
        <v>0</v>
      </c>
      <c r="BJ144">
        <f>A!BI144</f>
        <v>0</v>
      </c>
      <c r="BK144">
        <f>A!BJ144</f>
        <v>0</v>
      </c>
      <c r="BL144">
        <f>A!BK144</f>
        <v>0</v>
      </c>
      <c r="BM144">
        <f>A!BL144</f>
        <v>0</v>
      </c>
      <c r="BN144">
        <f>A!BM144</f>
        <v>0</v>
      </c>
      <c r="BO144">
        <f>A!BN144</f>
        <v>0</v>
      </c>
      <c r="BP144">
        <f>A!BO144</f>
        <v>0</v>
      </c>
      <c r="BQ144">
        <f>A!BP144</f>
        <v>0</v>
      </c>
      <c r="BR144">
        <f>A!BQ144</f>
        <v>0</v>
      </c>
      <c r="BS144">
        <f>A!BR144</f>
        <v>0</v>
      </c>
      <c r="BT144">
        <f>A!BS144</f>
        <v>0</v>
      </c>
      <c r="BU144">
        <f>A!BT144</f>
        <v>0</v>
      </c>
      <c r="BV144">
        <f>A!BU144</f>
        <v>0</v>
      </c>
      <c r="BW144">
        <f>A!BV144</f>
        <v>0</v>
      </c>
      <c r="BX144" t="str">
        <f>A!BW144</f>
        <v>_cd986ddf-af0c-4f10-8169-a1e6ec814392</v>
      </c>
      <c r="BY144" t="str">
        <f>A!BX144</f>
        <v>cd986ddf-af0c-4f10-8169-a1e6ec814392</v>
      </c>
      <c r="BZ144" t="str">
        <f>A!BY144</f>
        <v>SIKB</v>
      </c>
      <c r="CA144" t="str">
        <f>A!BZ144</f>
        <v>MMA03 A05 (0-50) A10 (0-50) A11 (0-50) A12 (0-50)</v>
      </c>
      <c r="CB144">
        <f>A!CA144</f>
        <v>45883</v>
      </c>
      <c r="CC144" t="str">
        <f>A!CB144</f>
        <v>#_6ad1fe39-0ee6-4190-bb8a-80d8ca6a8c10</v>
      </c>
      <c r="CD144" t="str">
        <f>A!CC144</f>
        <v>#_7cd1cfe5-94a0-4ed6-883a-522497011000</v>
      </c>
      <c r="CE144">
        <f>A!CD144</f>
        <v>0</v>
      </c>
      <c r="CF144" t="str">
        <f>A!CE144</f>
        <v>urn:immetingen:compartiment:id:1</v>
      </c>
      <c r="CG144" t="str">
        <f>A!CF144</f>
        <v>_TI-65798781</v>
      </c>
      <c r="CH144">
        <f>A!CG144</f>
        <v>45882</v>
      </c>
      <c r="CI144" t="str">
        <f>A!CH144</f>
        <v>urn:immetingen:monstertype:id:10</v>
      </c>
      <c r="CJ144" t="str">
        <f>A!CI144</f>
        <v>urn:imsikb0101:Applicaties:id:16</v>
      </c>
      <c r="CK144" t="str">
        <f>A!CJ144</f>
        <v>urn:imsikb0101:DatastroomType:id:1</v>
      </c>
      <c r="CL144">
        <f>A!CK144</f>
        <v>45891</v>
      </c>
      <c r="CM144" t="str">
        <f>A!CL144</f>
        <v>SGS, Rotterdam</v>
      </c>
      <c r="CN144" t="str">
        <f>A!CM144</f>
        <v>LABRESULTAAT SGS</v>
      </c>
      <c r="CO144">
        <f>A!CN144</f>
        <v>45891</v>
      </c>
      <c r="CP144">
        <f>A!CO144</f>
        <v>0</v>
      </c>
      <c r="CQ144">
        <f>A!CO454</f>
        <v>0</v>
      </c>
      <c r="CR144" t="e">
        <f>A!#REF!</f>
        <v>#REF!</v>
      </c>
      <c r="CS144" t="e">
        <f>A!#REF!</f>
        <v>#REF!</v>
      </c>
    </row>
    <row r="145" spans="1:97" x14ac:dyDescent="0.2">
      <c r="A145" t="str">
        <f>A!A145</f>
        <v>LABRESULTAAT</v>
      </c>
      <c r="B145">
        <f>A!B145</f>
        <v>7</v>
      </c>
      <c r="C145">
        <f>A!C145</f>
        <v>0</v>
      </c>
      <c r="D145">
        <f>A!D145</f>
        <v>0</v>
      </c>
      <c r="E145">
        <f>A!E145</f>
        <v>0</v>
      </c>
      <c r="F145">
        <f>A!F145</f>
        <v>0</v>
      </c>
      <c r="G145">
        <f>A!G145</f>
        <v>0</v>
      </c>
      <c r="H145">
        <f>A!H145</f>
        <v>0</v>
      </c>
      <c r="I145">
        <f>A!I145</f>
        <v>0</v>
      </c>
      <c r="J145">
        <f>A!J145</f>
        <v>0</v>
      </c>
      <c r="K145">
        <f>A!K145</f>
        <v>0</v>
      </c>
      <c r="L145">
        <f>A!L145</f>
        <v>0</v>
      </c>
      <c r="M145">
        <f>A!M145</f>
        <v>0</v>
      </c>
      <c r="N145">
        <f>A!N145</f>
        <v>0</v>
      </c>
      <c r="O145">
        <f>A!O145</f>
        <v>0</v>
      </c>
      <c r="P145" s="23" t="str">
        <f>IF(A!P145="","",INDEX(B!$A$1:$BT$2000,MATCH(A!P145,B!$AX$1:$AX$2000,0),D!$B$5))</f>
        <v/>
      </c>
      <c r="Q145">
        <f>A!Q145</f>
        <v>0</v>
      </c>
      <c r="R145">
        <f>A!R145</f>
        <v>0</v>
      </c>
      <c r="S145">
        <f>A!S145</f>
        <v>0</v>
      </c>
      <c r="T145">
        <f>A!T145</f>
        <v>0</v>
      </c>
      <c r="U145">
        <f>A!U145</f>
        <v>0</v>
      </c>
      <c r="V145" s="23">
        <f>IF(A!V145="&lt;",1,A!V145)</f>
        <v>0</v>
      </c>
      <c r="W145">
        <f>A!W145</f>
        <v>0</v>
      </c>
      <c r="X145">
        <f>A!X145</f>
        <v>0</v>
      </c>
      <c r="Y145">
        <f>A!Y145</f>
        <v>0</v>
      </c>
      <c r="Z145" s="23">
        <f t="shared" si="2"/>
        <v>0</v>
      </c>
      <c r="AA145">
        <f>A!Z145</f>
        <v>0</v>
      </c>
      <c r="AB145">
        <f>A!AA145</f>
        <v>0</v>
      </c>
      <c r="AC145">
        <f>A!AB145</f>
        <v>0</v>
      </c>
      <c r="AD145">
        <f>A!AC145</f>
        <v>0</v>
      </c>
      <c r="AE145">
        <f>A!AD145</f>
        <v>0</v>
      </c>
      <c r="AF145">
        <f>A!AE145</f>
        <v>0</v>
      </c>
      <c r="AG145">
        <f>A!AF145</f>
        <v>0</v>
      </c>
      <c r="AH145">
        <f>A!AG145</f>
        <v>0</v>
      </c>
      <c r="AI145">
        <f>A!AH145</f>
        <v>0</v>
      </c>
      <c r="AJ145">
        <f>A!AI145</f>
        <v>0</v>
      </c>
      <c r="AK145">
        <f>A!AJ145</f>
        <v>0</v>
      </c>
      <c r="AL145">
        <f>A!AK145</f>
        <v>0</v>
      </c>
      <c r="AM145">
        <f>A!AL145</f>
        <v>0</v>
      </c>
      <c r="AN145">
        <f>A!AM145</f>
        <v>0</v>
      </c>
      <c r="AO145">
        <f>A!AN145</f>
        <v>0</v>
      </c>
      <c r="AP145">
        <f>A!AO145</f>
        <v>0</v>
      </c>
      <c r="AQ145">
        <f>A!AP145</f>
        <v>0</v>
      </c>
      <c r="AR145">
        <f>A!AQ145</f>
        <v>0</v>
      </c>
      <c r="AS145">
        <f>A!AR145</f>
        <v>0</v>
      </c>
      <c r="AT145">
        <f>A!AS145</f>
        <v>0</v>
      </c>
      <c r="AU145">
        <f>A!AT145</f>
        <v>0</v>
      </c>
      <c r="AV145">
        <f>A!AU145</f>
        <v>0</v>
      </c>
      <c r="AW145" s="23" t="str">
        <f>IF(A!AV145=0,"",A!AV145)</f>
        <v/>
      </c>
      <c r="AX145">
        <f>A!AW145</f>
        <v>0</v>
      </c>
      <c r="AY145">
        <f>A!AX145</f>
        <v>0</v>
      </c>
      <c r="AZ145">
        <f>A!AY145</f>
        <v>0</v>
      </c>
      <c r="BA145">
        <f>A!AZ145</f>
        <v>0</v>
      </c>
      <c r="BB145">
        <f>A!BA145</f>
        <v>0</v>
      </c>
      <c r="BC145">
        <f>A!BB145</f>
        <v>0</v>
      </c>
      <c r="BD145">
        <f>A!BC145</f>
        <v>0</v>
      </c>
      <c r="BE145">
        <f>A!BD145</f>
        <v>0</v>
      </c>
      <c r="BF145">
        <f>A!BE145</f>
        <v>0</v>
      </c>
      <c r="BG145">
        <f>A!BF145</f>
        <v>0</v>
      </c>
      <c r="BH145">
        <f>A!BG145</f>
        <v>0</v>
      </c>
      <c r="BI145">
        <f>A!BH145</f>
        <v>0</v>
      </c>
      <c r="BJ145">
        <f>A!BI145</f>
        <v>0</v>
      </c>
      <c r="BK145">
        <f>A!BJ145</f>
        <v>0</v>
      </c>
      <c r="BL145">
        <f>A!BK145</f>
        <v>0</v>
      </c>
      <c r="BM145">
        <f>A!BL145</f>
        <v>0</v>
      </c>
      <c r="BN145">
        <f>A!BM145</f>
        <v>0</v>
      </c>
      <c r="BO145">
        <f>A!BN145</f>
        <v>0</v>
      </c>
      <c r="BP145">
        <f>A!BO145</f>
        <v>0</v>
      </c>
      <c r="BQ145">
        <f>A!BP145</f>
        <v>0</v>
      </c>
      <c r="BR145">
        <f>A!BQ145</f>
        <v>0</v>
      </c>
      <c r="BS145">
        <f>A!BR145</f>
        <v>0</v>
      </c>
      <c r="BT145">
        <f>A!BS145</f>
        <v>0</v>
      </c>
      <c r="BU145">
        <f>A!BT145</f>
        <v>0</v>
      </c>
      <c r="BV145">
        <f>A!BU145</f>
        <v>0</v>
      </c>
      <c r="BW145">
        <f>A!BV145</f>
        <v>0</v>
      </c>
      <c r="BX145" t="str">
        <f>A!BW145</f>
        <v>_cd986ddf-af0c-4f10-8169-a1e6ec814392</v>
      </c>
      <c r="BY145" t="str">
        <f>A!BX145</f>
        <v>cd986ddf-af0c-4f10-8169-a1e6ec814392</v>
      </c>
      <c r="BZ145" t="str">
        <f>A!BY145</f>
        <v>SIKB</v>
      </c>
      <c r="CA145" t="str">
        <f>A!BZ145</f>
        <v>MMA03 A05 (0-50) A10 (0-50) A11 (0-50) A12 (0-50)</v>
      </c>
      <c r="CB145">
        <f>A!CA145</f>
        <v>45883</v>
      </c>
      <c r="CC145" t="str">
        <f>A!CB145</f>
        <v>#_6ad1fe39-0ee6-4190-bb8a-80d8ca6a8c10</v>
      </c>
      <c r="CD145" t="str">
        <f>A!CC145</f>
        <v>#_6f531b9f-85fe-434f-932e-18c9d32a5af0</v>
      </c>
      <c r="CE145">
        <f>A!CD145</f>
        <v>0</v>
      </c>
      <c r="CF145" t="str">
        <f>A!CE145</f>
        <v>urn:immetingen:compartiment:id:1</v>
      </c>
      <c r="CG145" t="str">
        <f>A!CF145</f>
        <v>_TI-65798781</v>
      </c>
      <c r="CH145">
        <f>A!CG145</f>
        <v>45882</v>
      </c>
      <c r="CI145" t="str">
        <f>A!CH145</f>
        <v>urn:immetingen:monstertype:id:10</v>
      </c>
      <c r="CJ145" t="str">
        <f>A!CI145</f>
        <v>urn:imsikb0101:Applicaties:id:16</v>
      </c>
      <c r="CK145" t="str">
        <f>A!CJ145</f>
        <v>urn:imsikb0101:DatastroomType:id:1</v>
      </c>
      <c r="CL145">
        <f>A!CK145</f>
        <v>45891</v>
      </c>
      <c r="CM145" t="str">
        <f>A!CL145</f>
        <v>SGS, Rotterdam</v>
      </c>
      <c r="CN145" t="str">
        <f>A!CM145</f>
        <v>LABRESULTAAT SGS</v>
      </c>
      <c r="CO145">
        <f>A!CN145</f>
        <v>45891</v>
      </c>
      <c r="CP145">
        <f>A!CO145</f>
        <v>0</v>
      </c>
      <c r="CQ145">
        <f>A!CO455</f>
        <v>0</v>
      </c>
      <c r="CR145" t="e">
        <f>A!#REF!</f>
        <v>#REF!</v>
      </c>
      <c r="CS145" t="e">
        <f>A!#REF!</f>
        <v>#REF!</v>
      </c>
    </row>
    <row r="146" spans="1:97" x14ac:dyDescent="0.2">
      <c r="A146" t="str">
        <f>A!A146</f>
        <v>LABRESULTAAT</v>
      </c>
      <c r="B146">
        <f>A!B146</f>
        <v>7</v>
      </c>
      <c r="C146">
        <f>A!C146</f>
        <v>0</v>
      </c>
      <c r="D146">
        <f>A!D146</f>
        <v>0</v>
      </c>
      <c r="E146">
        <f>A!E146</f>
        <v>0</v>
      </c>
      <c r="F146">
        <f>A!F146</f>
        <v>0</v>
      </c>
      <c r="G146">
        <f>A!G146</f>
        <v>0</v>
      </c>
      <c r="H146">
        <f>A!H146</f>
        <v>0</v>
      </c>
      <c r="I146">
        <f>A!I146</f>
        <v>0</v>
      </c>
      <c r="J146">
        <f>A!J146</f>
        <v>0</v>
      </c>
      <c r="K146">
        <f>A!K146</f>
        <v>0</v>
      </c>
      <c r="L146">
        <f>A!L146</f>
        <v>0</v>
      </c>
      <c r="M146">
        <f>A!M146</f>
        <v>0</v>
      </c>
      <c r="N146">
        <f>A!N146</f>
        <v>0</v>
      </c>
      <c r="O146">
        <f>A!O146</f>
        <v>0</v>
      </c>
      <c r="P146" s="23" t="str">
        <f>IF(A!P146="","",INDEX(B!$A$1:$BT$2000,MATCH(A!P146,B!$AX$1:$AX$2000,0),D!$B$5))</f>
        <v/>
      </c>
      <c r="Q146">
        <f>A!Q146</f>
        <v>0</v>
      </c>
      <c r="R146">
        <f>A!R146</f>
        <v>0</v>
      </c>
      <c r="S146">
        <f>A!S146</f>
        <v>0</v>
      </c>
      <c r="T146">
        <f>A!T146</f>
        <v>0</v>
      </c>
      <c r="U146">
        <f>A!U146</f>
        <v>0</v>
      </c>
      <c r="V146" s="23">
        <f>IF(A!V146="&lt;",1,A!V146)</f>
        <v>0</v>
      </c>
      <c r="W146">
        <f>A!W146</f>
        <v>0</v>
      </c>
      <c r="X146">
        <f>A!X146</f>
        <v>0</v>
      </c>
      <c r="Y146">
        <f>A!Y146</f>
        <v>0</v>
      </c>
      <c r="Z146" s="23">
        <f t="shared" si="2"/>
        <v>0</v>
      </c>
      <c r="AA146">
        <f>A!Z146</f>
        <v>0</v>
      </c>
      <c r="AB146">
        <f>A!AA146</f>
        <v>0</v>
      </c>
      <c r="AC146">
        <f>A!AB146</f>
        <v>0</v>
      </c>
      <c r="AD146">
        <f>A!AC146</f>
        <v>0</v>
      </c>
      <c r="AE146">
        <f>A!AD146</f>
        <v>0</v>
      </c>
      <c r="AF146">
        <f>A!AE146</f>
        <v>0</v>
      </c>
      <c r="AG146">
        <f>A!AF146</f>
        <v>0</v>
      </c>
      <c r="AH146">
        <f>A!AG146</f>
        <v>0</v>
      </c>
      <c r="AI146">
        <f>A!AH146</f>
        <v>0</v>
      </c>
      <c r="AJ146">
        <f>A!AI146</f>
        <v>0</v>
      </c>
      <c r="AK146">
        <f>A!AJ146</f>
        <v>0</v>
      </c>
      <c r="AL146">
        <f>A!AK146</f>
        <v>0</v>
      </c>
      <c r="AM146">
        <f>A!AL146</f>
        <v>0</v>
      </c>
      <c r="AN146">
        <f>A!AM146</f>
        <v>0</v>
      </c>
      <c r="AO146">
        <f>A!AN146</f>
        <v>0</v>
      </c>
      <c r="AP146">
        <f>A!AO146</f>
        <v>0</v>
      </c>
      <c r="AQ146">
        <f>A!AP146</f>
        <v>0</v>
      </c>
      <c r="AR146">
        <f>A!AQ146</f>
        <v>0</v>
      </c>
      <c r="AS146">
        <f>A!AR146</f>
        <v>0</v>
      </c>
      <c r="AT146">
        <f>A!AS146</f>
        <v>0</v>
      </c>
      <c r="AU146">
        <f>A!AT146</f>
        <v>0</v>
      </c>
      <c r="AV146">
        <f>A!AU146</f>
        <v>0</v>
      </c>
      <c r="AW146" s="23" t="str">
        <f>IF(A!AV146=0,"",A!AV146)</f>
        <v/>
      </c>
      <c r="AX146">
        <f>A!AW146</f>
        <v>0</v>
      </c>
      <c r="AY146">
        <f>A!AX146</f>
        <v>0</v>
      </c>
      <c r="AZ146">
        <f>A!AY146</f>
        <v>0</v>
      </c>
      <c r="BA146">
        <f>A!AZ146</f>
        <v>0</v>
      </c>
      <c r="BB146">
        <f>A!BA146</f>
        <v>0</v>
      </c>
      <c r="BC146">
        <f>A!BB146</f>
        <v>0</v>
      </c>
      <c r="BD146">
        <f>A!BC146</f>
        <v>0</v>
      </c>
      <c r="BE146">
        <f>A!BD146</f>
        <v>0</v>
      </c>
      <c r="BF146">
        <f>A!BE146</f>
        <v>0</v>
      </c>
      <c r="BG146">
        <f>A!BF146</f>
        <v>0</v>
      </c>
      <c r="BH146">
        <f>A!BG146</f>
        <v>0</v>
      </c>
      <c r="BI146">
        <f>A!BH146</f>
        <v>0</v>
      </c>
      <c r="BJ146">
        <f>A!BI146</f>
        <v>0</v>
      </c>
      <c r="BK146">
        <f>A!BJ146</f>
        <v>0</v>
      </c>
      <c r="BL146">
        <f>A!BK146</f>
        <v>0</v>
      </c>
      <c r="BM146">
        <f>A!BL146</f>
        <v>0</v>
      </c>
      <c r="BN146">
        <f>A!BM146</f>
        <v>0</v>
      </c>
      <c r="BO146">
        <f>A!BN146</f>
        <v>0</v>
      </c>
      <c r="BP146">
        <f>A!BO146</f>
        <v>0</v>
      </c>
      <c r="BQ146">
        <f>A!BP146</f>
        <v>0</v>
      </c>
      <c r="BR146">
        <f>A!BQ146</f>
        <v>0</v>
      </c>
      <c r="BS146">
        <f>A!BR146</f>
        <v>0</v>
      </c>
      <c r="BT146">
        <f>A!BS146</f>
        <v>0</v>
      </c>
      <c r="BU146">
        <f>A!BT146</f>
        <v>0</v>
      </c>
      <c r="BV146">
        <f>A!BU146</f>
        <v>0</v>
      </c>
      <c r="BW146">
        <f>A!BV146</f>
        <v>0</v>
      </c>
      <c r="BX146" t="str">
        <f>A!BW146</f>
        <v>_cd986ddf-af0c-4f10-8169-a1e6ec814392</v>
      </c>
      <c r="BY146" t="str">
        <f>A!BX146</f>
        <v>cd986ddf-af0c-4f10-8169-a1e6ec814392</v>
      </c>
      <c r="BZ146" t="str">
        <f>A!BY146</f>
        <v>SIKB</v>
      </c>
      <c r="CA146" t="str">
        <f>A!BZ146</f>
        <v>MMA03 A05 (0-50) A10 (0-50) A11 (0-50) A12 (0-50)</v>
      </c>
      <c r="CB146">
        <f>A!CA146</f>
        <v>45883</v>
      </c>
      <c r="CC146" t="str">
        <f>A!CB146</f>
        <v>#_6ad1fe39-0ee6-4190-bb8a-80d8ca6a8c10</v>
      </c>
      <c r="CD146" t="str">
        <f>A!CC146</f>
        <v>#_de3c5d83-8cdf-418c-b464-191718a04a52</v>
      </c>
      <c r="CE146">
        <f>A!CD146</f>
        <v>0</v>
      </c>
      <c r="CF146" t="str">
        <f>A!CE146</f>
        <v>urn:immetingen:compartiment:id:1</v>
      </c>
      <c r="CG146" t="str">
        <f>A!CF146</f>
        <v>_TI-65798781</v>
      </c>
      <c r="CH146">
        <f>A!CG146</f>
        <v>45882</v>
      </c>
      <c r="CI146" t="str">
        <f>A!CH146</f>
        <v>urn:immetingen:monstertype:id:10</v>
      </c>
      <c r="CJ146" t="str">
        <f>A!CI146</f>
        <v>urn:imsikb0101:Applicaties:id:16</v>
      </c>
      <c r="CK146" t="str">
        <f>A!CJ146</f>
        <v>urn:imsikb0101:DatastroomType:id:1</v>
      </c>
      <c r="CL146">
        <f>A!CK146</f>
        <v>45891</v>
      </c>
      <c r="CM146" t="str">
        <f>A!CL146</f>
        <v>SGS, Rotterdam</v>
      </c>
      <c r="CN146" t="str">
        <f>A!CM146</f>
        <v>LABRESULTAAT SGS</v>
      </c>
      <c r="CO146">
        <f>A!CN146</f>
        <v>45891</v>
      </c>
      <c r="CP146">
        <f>A!CO146</f>
        <v>0</v>
      </c>
      <c r="CQ146">
        <f>A!CO456</f>
        <v>0</v>
      </c>
      <c r="CR146" t="e">
        <f>A!#REF!</f>
        <v>#REF!</v>
      </c>
      <c r="CS146" t="e">
        <f>A!#REF!</f>
        <v>#REF!</v>
      </c>
    </row>
    <row r="147" spans="1:97" x14ac:dyDescent="0.2">
      <c r="A147" t="str">
        <f>A!A147</f>
        <v>LABRESULTAAT</v>
      </c>
      <c r="B147">
        <f>A!B147</f>
        <v>7</v>
      </c>
      <c r="C147">
        <f>A!C147</f>
        <v>0</v>
      </c>
      <c r="D147">
        <f>A!D147</f>
        <v>0</v>
      </c>
      <c r="E147">
        <f>A!E147</f>
        <v>0</v>
      </c>
      <c r="F147">
        <f>A!F147</f>
        <v>0</v>
      </c>
      <c r="G147">
        <f>A!G147</f>
        <v>0</v>
      </c>
      <c r="H147">
        <f>A!H147</f>
        <v>0</v>
      </c>
      <c r="I147">
        <f>A!I147</f>
        <v>0</v>
      </c>
      <c r="J147">
        <f>A!J147</f>
        <v>0</v>
      </c>
      <c r="K147">
        <f>A!K147</f>
        <v>0</v>
      </c>
      <c r="L147">
        <f>A!L147</f>
        <v>0</v>
      </c>
      <c r="M147">
        <f>A!M147</f>
        <v>0</v>
      </c>
      <c r="N147">
        <f>A!N147</f>
        <v>0</v>
      </c>
      <c r="O147">
        <f>A!O147</f>
        <v>0</v>
      </c>
      <c r="P147" s="23" t="str">
        <f>IF(A!P147="","",INDEX(B!$A$1:$BT$2000,MATCH(A!P147,B!$AX$1:$AX$2000,0),D!$B$5))</f>
        <v/>
      </c>
      <c r="Q147">
        <f>A!Q147</f>
        <v>0</v>
      </c>
      <c r="R147">
        <f>A!R147</f>
        <v>0</v>
      </c>
      <c r="S147">
        <f>A!S147</f>
        <v>0</v>
      </c>
      <c r="T147">
        <f>A!T147</f>
        <v>0</v>
      </c>
      <c r="U147">
        <f>A!U147</f>
        <v>0</v>
      </c>
      <c r="V147" s="23">
        <f>IF(A!V147="&lt;",1,A!V147)</f>
        <v>0</v>
      </c>
      <c r="W147">
        <f>A!W147</f>
        <v>0</v>
      </c>
      <c r="X147">
        <f>A!X147</f>
        <v>0</v>
      </c>
      <c r="Y147">
        <f>A!Y147</f>
        <v>0</v>
      </c>
      <c r="Z147" s="23">
        <f t="shared" si="2"/>
        <v>0</v>
      </c>
      <c r="AA147">
        <f>A!Z147</f>
        <v>0</v>
      </c>
      <c r="AB147">
        <f>A!AA147</f>
        <v>0</v>
      </c>
      <c r="AC147">
        <f>A!AB147</f>
        <v>0</v>
      </c>
      <c r="AD147">
        <f>A!AC147</f>
        <v>0</v>
      </c>
      <c r="AE147">
        <f>A!AD147</f>
        <v>0</v>
      </c>
      <c r="AF147">
        <f>A!AE147</f>
        <v>0</v>
      </c>
      <c r="AG147">
        <f>A!AF147</f>
        <v>0</v>
      </c>
      <c r="AH147">
        <f>A!AG147</f>
        <v>0</v>
      </c>
      <c r="AI147">
        <f>A!AH147</f>
        <v>0</v>
      </c>
      <c r="AJ147">
        <f>A!AI147</f>
        <v>0</v>
      </c>
      <c r="AK147">
        <f>A!AJ147</f>
        <v>0</v>
      </c>
      <c r="AL147">
        <f>A!AK147</f>
        <v>0</v>
      </c>
      <c r="AM147">
        <f>A!AL147</f>
        <v>0</v>
      </c>
      <c r="AN147">
        <f>A!AM147</f>
        <v>0</v>
      </c>
      <c r="AO147">
        <f>A!AN147</f>
        <v>0</v>
      </c>
      <c r="AP147">
        <f>A!AO147</f>
        <v>0</v>
      </c>
      <c r="AQ147">
        <f>A!AP147</f>
        <v>0</v>
      </c>
      <c r="AR147">
        <f>A!AQ147</f>
        <v>0</v>
      </c>
      <c r="AS147">
        <f>A!AR147</f>
        <v>0</v>
      </c>
      <c r="AT147">
        <f>A!AS147</f>
        <v>0</v>
      </c>
      <c r="AU147">
        <f>A!AT147</f>
        <v>0</v>
      </c>
      <c r="AV147">
        <f>A!AU147</f>
        <v>0</v>
      </c>
      <c r="AW147" s="23" t="str">
        <f>IF(A!AV147=0,"",A!AV147)</f>
        <v/>
      </c>
      <c r="AX147">
        <f>A!AW147</f>
        <v>0</v>
      </c>
      <c r="AY147">
        <f>A!AX147</f>
        <v>0</v>
      </c>
      <c r="AZ147">
        <f>A!AY147</f>
        <v>0</v>
      </c>
      <c r="BA147">
        <f>A!AZ147</f>
        <v>0</v>
      </c>
      <c r="BB147">
        <f>A!BA147</f>
        <v>0</v>
      </c>
      <c r="BC147">
        <f>A!BB147</f>
        <v>0</v>
      </c>
      <c r="BD147">
        <f>A!BC147</f>
        <v>0</v>
      </c>
      <c r="BE147">
        <f>A!BD147</f>
        <v>0</v>
      </c>
      <c r="BF147">
        <f>A!BE147</f>
        <v>0</v>
      </c>
      <c r="BG147">
        <f>A!BF147</f>
        <v>0</v>
      </c>
      <c r="BH147">
        <f>A!BG147</f>
        <v>0</v>
      </c>
      <c r="BI147">
        <f>A!BH147</f>
        <v>0</v>
      </c>
      <c r="BJ147">
        <f>A!BI147</f>
        <v>0</v>
      </c>
      <c r="BK147">
        <f>A!BJ147</f>
        <v>0</v>
      </c>
      <c r="BL147">
        <f>A!BK147</f>
        <v>0</v>
      </c>
      <c r="BM147">
        <f>A!BL147</f>
        <v>0</v>
      </c>
      <c r="BN147">
        <f>A!BM147</f>
        <v>0</v>
      </c>
      <c r="BO147">
        <f>A!BN147</f>
        <v>0</v>
      </c>
      <c r="BP147">
        <f>A!BO147</f>
        <v>0</v>
      </c>
      <c r="BQ147">
        <f>A!BP147</f>
        <v>0</v>
      </c>
      <c r="BR147">
        <f>A!BQ147</f>
        <v>0</v>
      </c>
      <c r="BS147">
        <f>A!BR147</f>
        <v>0</v>
      </c>
      <c r="BT147">
        <f>A!BS147</f>
        <v>0</v>
      </c>
      <c r="BU147">
        <f>A!BT147</f>
        <v>0</v>
      </c>
      <c r="BV147">
        <f>A!BU147</f>
        <v>0</v>
      </c>
      <c r="BW147">
        <f>A!BV147</f>
        <v>0</v>
      </c>
      <c r="BX147" t="str">
        <f>A!BW147</f>
        <v>_cd986ddf-af0c-4f10-8169-a1e6ec814392</v>
      </c>
      <c r="BY147" t="str">
        <f>A!BX147</f>
        <v>cd986ddf-af0c-4f10-8169-a1e6ec814392</v>
      </c>
      <c r="BZ147" t="str">
        <f>A!BY147</f>
        <v>SIKB</v>
      </c>
      <c r="CA147" t="str">
        <f>A!BZ147</f>
        <v>MMA03 A05 (0-50) A10 (0-50) A11 (0-50) A12 (0-50)</v>
      </c>
      <c r="CB147">
        <f>A!CA147</f>
        <v>45883</v>
      </c>
      <c r="CC147" t="str">
        <f>A!CB147</f>
        <v>#_6ad1fe39-0ee6-4190-bb8a-80d8ca6a8c10</v>
      </c>
      <c r="CD147" t="str">
        <f>A!CC147</f>
        <v>#_677ef58c-4ca3-4178-8c4a-65a9928f44fb</v>
      </c>
      <c r="CE147">
        <f>A!CD147</f>
        <v>0</v>
      </c>
      <c r="CF147" t="str">
        <f>A!CE147</f>
        <v>urn:immetingen:compartiment:id:1</v>
      </c>
      <c r="CG147" t="str">
        <f>A!CF147</f>
        <v>_TI-65798781</v>
      </c>
      <c r="CH147">
        <f>A!CG147</f>
        <v>45882</v>
      </c>
      <c r="CI147" t="str">
        <f>A!CH147</f>
        <v>urn:immetingen:monstertype:id:10</v>
      </c>
      <c r="CJ147" t="str">
        <f>A!CI147</f>
        <v>urn:imsikb0101:Applicaties:id:16</v>
      </c>
      <c r="CK147" t="str">
        <f>A!CJ147</f>
        <v>urn:imsikb0101:DatastroomType:id:1</v>
      </c>
      <c r="CL147">
        <f>A!CK147</f>
        <v>45891</v>
      </c>
      <c r="CM147" t="str">
        <f>A!CL147</f>
        <v>SGS, Rotterdam</v>
      </c>
      <c r="CN147" t="str">
        <f>A!CM147</f>
        <v>LABRESULTAAT SGS</v>
      </c>
      <c r="CO147">
        <f>A!CN147</f>
        <v>45891</v>
      </c>
      <c r="CP147">
        <f>A!CO147</f>
        <v>0</v>
      </c>
      <c r="CQ147">
        <f>A!CO457</f>
        <v>0</v>
      </c>
      <c r="CR147" t="e">
        <f>A!#REF!</f>
        <v>#REF!</v>
      </c>
      <c r="CS147" t="e">
        <f>A!#REF!</f>
        <v>#REF!</v>
      </c>
    </row>
    <row r="148" spans="1:97" x14ac:dyDescent="0.2">
      <c r="A148" t="str">
        <f>A!A148</f>
        <v>LABRESULTAAT</v>
      </c>
      <c r="B148">
        <f>A!B148</f>
        <v>7</v>
      </c>
      <c r="C148">
        <f>A!C148</f>
        <v>0</v>
      </c>
      <c r="D148">
        <f>A!D148</f>
        <v>0</v>
      </c>
      <c r="E148">
        <f>A!E148</f>
        <v>0</v>
      </c>
      <c r="F148">
        <f>A!F148</f>
        <v>0</v>
      </c>
      <c r="G148">
        <f>A!G148</f>
        <v>0</v>
      </c>
      <c r="H148">
        <f>A!H148</f>
        <v>0</v>
      </c>
      <c r="I148">
        <f>A!I148</f>
        <v>0</v>
      </c>
      <c r="J148">
        <f>A!J148</f>
        <v>0</v>
      </c>
      <c r="K148">
        <f>A!K148</f>
        <v>0</v>
      </c>
      <c r="L148">
        <f>A!L148</f>
        <v>0</v>
      </c>
      <c r="M148">
        <f>A!M148</f>
        <v>0</v>
      </c>
      <c r="N148">
        <f>A!N148</f>
        <v>0</v>
      </c>
      <c r="O148">
        <f>A!O148</f>
        <v>0</v>
      </c>
      <c r="P148" s="23" t="str">
        <f>IF(A!P148="","",INDEX(B!$A$1:$BT$2000,MATCH(A!P148,B!$AX$1:$AX$2000,0),D!$B$5))</f>
        <v/>
      </c>
      <c r="Q148">
        <f>A!Q148</f>
        <v>0</v>
      </c>
      <c r="R148">
        <f>A!R148</f>
        <v>0</v>
      </c>
      <c r="S148">
        <f>A!S148</f>
        <v>0</v>
      </c>
      <c r="T148">
        <f>A!T148</f>
        <v>0</v>
      </c>
      <c r="U148">
        <f>A!U148</f>
        <v>0</v>
      </c>
      <c r="V148" s="23">
        <f>IF(A!V148="&lt;",1,A!V148)</f>
        <v>0</v>
      </c>
      <c r="W148">
        <f>A!W148</f>
        <v>0</v>
      </c>
      <c r="X148">
        <f>A!X148</f>
        <v>0</v>
      </c>
      <c r="Y148">
        <f>A!Y148</f>
        <v>0</v>
      </c>
      <c r="Z148" s="23">
        <f t="shared" si="2"/>
        <v>0</v>
      </c>
      <c r="AA148">
        <f>A!Z148</f>
        <v>0</v>
      </c>
      <c r="AB148">
        <f>A!AA148</f>
        <v>0</v>
      </c>
      <c r="AC148">
        <f>A!AB148</f>
        <v>0</v>
      </c>
      <c r="AD148">
        <f>A!AC148</f>
        <v>0</v>
      </c>
      <c r="AE148">
        <f>A!AD148</f>
        <v>0</v>
      </c>
      <c r="AF148">
        <f>A!AE148</f>
        <v>0</v>
      </c>
      <c r="AG148">
        <f>A!AF148</f>
        <v>0</v>
      </c>
      <c r="AH148">
        <f>A!AG148</f>
        <v>0</v>
      </c>
      <c r="AI148">
        <f>A!AH148</f>
        <v>0</v>
      </c>
      <c r="AJ148">
        <f>A!AI148</f>
        <v>0</v>
      </c>
      <c r="AK148">
        <f>A!AJ148</f>
        <v>0</v>
      </c>
      <c r="AL148">
        <f>A!AK148</f>
        <v>0</v>
      </c>
      <c r="AM148">
        <f>A!AL148</f>
        <v>0</v>
      </c>
      <c r="AN148">
        <f>A!AM148</f>
        <v>0</v>
      </c>
      <c r="AO148">
        <f>A!AN148</f>
        <v>0</v>
      </c>
      <c r="AP148">
        <f>A!AO148</f>
        <v>0</v>
      </c>
      <c r="AQ148">
        <f>A!AP148</f>
        <v>0</v>
      </c>
      <c r="AR148">
        <f>A!AQ148</f>
        <v>0</v>
      </c>
      <c r="AS148">
        <f>A!AR148</f>
        <v>0</v>
      </c>
      <c r="AT148">
        <f>A!AS148</f>
        <v>0</v>
      </c>
      <c r="AU148">
        <f>A!AT148</f>
        <v>0</v>
      </c>
      <c r="AV148">
        <f>A!AU148</f>
        <v>0</v>
      </c>
      <c r="AW148" s="23" t="str">
        <f>IF(A!AV148=0,"",A!AV148)</f>
        <v/>
      </c>
      <c r="AX148">
        <f>A!AW148</f>
        <v>0</v>
      </c>
      <c r="AY148">
        <f>A!AX148</f>
        <v>0</v>
      </c>
      <c r="AZ148">
        <f>A!AY148</f>
        <v>0</v>
      </c>
      <c r="BA148">
        <f>A!AZ148</f>
        <v>0</v>
      </c>
      <c r="BB148">
        <f>A!BA148</f>
        <v>0</v>
      </c>
      <c r="BC148">
        <f>A!BB148</f>
        <v>0</v>
      </c>
      <c r="BD148">
        <f>A!BC148</f>
        <v>0</v>
      </c>
      <c r="BE148">
        <f>A!BD148</f>
        <v>0</v>
      </c>
      <c r="BF148">
        <f>A!BE148</f>
        <v>0</v>
      </c>
      <c r="BG148">
        <f>A!BF148</f>
        <v>0</v>
      </c>
      <c r="BH148">
        <f>A!BG148</f>
        <v>0</v>
      </c>
      <c r="BI148">
        <f>A!BH148</f>
        <v>0</v>
      </c>
      <c r="BJ148">
        <f>A!BI148</f>
        <v>0</v>
      </c>
      <c r="BK148">
        <f>A!BJ148</f>
        <v>0</v>
      </c>
      <c r="BL148">
        <f>A!BK148</f>
        <v>0</v>
      </c>
      <c r="BM148">
        <f>A!BL148</f>
        <v>0</v>
      </c>
      <c r="BN148">
        <f>A!BM148</f>
        <v>0</v>
      </c>
      <c r="BO148">
        <f>A!BN148</f>
        <v>0</v>
      </c>
      <c r="BP148">
        <f>A!BO148</f>
        <v>0</v>
      </c>
      <c r="BQ148">
        <f>A!BP148</f>
        <v>0</v>
      </c>
      <c r="BR148">
        <f>A!BQ148</f>
        <v>0</v>
      </c>
      <c r="BS148">
        <f>A!BR148</f>
        <v>0</v>
      </c>
      <c r="BT148">
        <f>A!BS148</f>
        <v>0</v>
      </c>
      <c r="BU148">
        <f>A!BT148</f>
        <v>0</v>
      </c>
      <c r="BV148">
        <f>A!BU148</f>
        <v>0</v>
      </c>
      <c r="BW148">
        <f>A!BV148</f>
        <v>0</v>
      </c>
      <c r="BX148" t="str">
        <f>A!BW148</f>
        <v>_cd986ddf-af0c-4f10-8169-a1e6ec814392</v>
      </c>
      <c r="BY148" t="str">
        <f>A!BX148</f>
        <v>cd986ddf-af0c-4f10-8169-a1e6ec814392</v>
      </c>
      <c r="BZ148" t="str">
        <f>A!BY148</f>
        <v>SIKB</v>
      </c>
      <c r="CA148" t="str">
        <f>A!BZ148</f>
        <v>MMA03 A05 (0-50) A10 (0-50) A11 (0-50) A12 (0-50)</v>
      </c>
      <c r="CB148">
        <f>A!CA148</f>
        <v>45883</v>
      </c>
      <c r="CC148" t="str">
        <f>A!CB148</f>
        <v>#_6ad1fe39-0ee6-4190-bb8a-80d8ca6a8c10</v>
      </c>
      <c r="CD148" t="str">
        <f>A!CC148</f>
        <v>#_6fbf011a-5b2e-4541-be0c-5ef5395ab7c5</v>
      </c>
      <c r="CE148">
        <f>A!CD148</f>
        <v>0</v>
      </c>
      <c r="CF148" t="str">
        <f>A!CE148</f>
        <v>urn:immetingen:compartiment:id:1</v>
      </c>
      <c r="CG148" t="str">
        <f>A!CF148</f>
        <v>_TI-65798781</v>
      </c>
      <c r="CH148">
        <f>A!CG148</f>
        <v>45882</v>
      </c>
      <c r="CI148" t="str">
        <f>A!CH148</f>
        <v>urn:immetingen:monstertype:id:10</v>
      </c>
      <c r="CJ148" t="str">
        <f>A!CI148</f>
        <v>urn:imsikb0101:Applicaties:id:16</v>
      </c>
      <c r="CK148" t="str">
        <f>A!CJ148</f>
        <v>urn:imsikb0101:DatastroomType:id:1</v>
      </c>
      <c r="CL148">
        <f>A!CK148</f>
        <v>45891</v>
      </c>
      <c r="CM148" t="str">
        <f>A!CL148</f>
        <v>SGS, Rotterdam</v>
      </c>
      <c r="CN148" t="str">
        <f>A!CM148</f>
        <v>LABRESULTAAT SGS</v>
      </c>
      <c r="CO148">
        <f>A!CN148</f>
        <v>45891</v>
      </c>
      <c r="CP148">
        <f>A!CO148</f>
        <v>0</v>
      </c>
      <c r="CQ148">
        <f>A!CO458</f>
        <v>0</v>
      </c>
      <c r="CR148" t="e">
        <f>A!#REF!</f>
        <v>#REF!</v>
      </c>
      <c r="CS148" t="e">
        <f>A!#REF!</f>
        <v>#REF!</v>
      </c>
    </row>
    <row r="149" spans="1:97" x14ac:dyDescent="0.2">
      <c r="A149" t="str">
        <f>A!A149</f>
        <v>LABRESULTAAT</v>
      </c>
      <c r="B149">
        <f>A!B149</f>
        <v>7</v>
      </c>
      <c r="C149">
        <f>A!C149</f>
        <v>0</v>
      </c>
      <c r="D149">
        <f>A!D149</f>
        <v>0</v>
      </c>
      <c r="E149">
        <f>A!E149</f>
        <v>0</v>
      </c>
      <c r="F149">
        <f>A!F149</f>
        <v>0</v>
      </c>
      <c r="G149">
        <f>A!G149</f>
        <v>0</v>
      </c>
      <c r="H149">
        <f>A!H149</f>
        <v>0</v>
      </c>
      <c r="I149">
        <f>A!I149</f>
        <v>0</v>
      </c>
      <c r="J149">
        <f>A!J149</f>
        <v>0</v>
      </c>
      <c r="K149">
        <f>A!K149</f>
        <v>0</v>
      </c>
      <c r="L149">
        <f>A!L149</f>
        <v>0</v>
      </c>
      <c r="M149">
        <f>A!M149</f>
        <v>0</v>
      </c>
      <c r="N149">
        <f>A!N149</f>
        <v>0</v>
      </c>
      <c r="O149">
        <f>A!O149</f>
        <v>0</v>
      </c>
      <c r="P149" s="23" t="str">
        <f>IF(A!P149="","",INDEX(B!$A$1:$BT$2000,MATCH(A!P149,B!$AX$1:$AX$2000,0),D!$B$5))</f>
        <v/>
      </c>
      <c r="Q149">
        <f>A!Q149</f>
        <v>0</v>
      </c>
      <c r="R149">
        <f>A!R149</f>
        <v>0</v>
      </c>
      <c r="S149">
        <f>A!S149</f>
        <v>0</v>
      </c>
      <c r="T149">
        <f>A!T149</f>
        <v>0</v>
      </c>
      <c r="U149">
        <f>A!U149</f>
        <v>0</v>
      </c>
      <c r="V149" s="23">
        <f>IF(A!V149="&lt;",1,A!V149)</f>
        <v>0</v>
      </c>
      <c r="W149">
        <f>A!W149</f>
        <v>0</v>
      </c>
      <c r="X149">
        <f>A!X149</f>
        <v>0</v>
      </c>
      <c r="Y149">
        <f>A!Y149</f>
        <v>0</v>
      </c>
      <c r="Z149" s="23">
        <f t="shared" si="2"/>
        <v>0</v>
      </c>
      <c r="AA149">
        <f>A!Z149</f>
        <v>0</v>
      </c>
      <c r="AB149">
        <f>A!AA149</f>
        <v>0</v>
      </c>
      <c r="AC149">
        <f>A!AB149</f>
        <v>0</v>
      </c>
      <c r="AD149">
        <f>A!AC149</f>
        <v>0</v>
      </c>
      <c r="AE149">
        <f>A!AD149</f>
        <v>0</v>
      </c>
      <c r="AF149">
        <f>A!AE149</f>
        <v>0</v>
      </c>
      <c r="AG149">
        <f>A!AF149</f>
        <v>0</v>
      </c>
      <c r="AH149">
        <f>A!AG149</f>
        <v>0</v>
      </c>
      <c r="AI149">
        <f>A!AH149</f>
        <v>0</v>
      </c>
      <c r="AJ149">
        <f>A!AI149</f>
        <v>0</v>
      </c>
      <c r="AK149">
        <f>A!AJ149</f>
        <v>0</v>
      </c>
      <c r="AL149">
        <f>A!AK149</f>
        <v>0</v>
      </c>
      <c r="AM149">
        <f>A!AL149</f>
        <v>0</v>
      </c>
      <c r="AN149">
        <f>A!AM149</f>
        <v>0</v>
      </c>
      <c r="AO149">
        <f>A!AN149</f>
        <v>0</v>
      </c>
      <c r="AP149">
        <f>A!AO149</f>
        <v>0</v>
      </c>
      <c r="AQ149">
        <f>A!AP149</f>
        <v>0</v>
      </c>
      <c r="AR149">
        <f>A!AQ149</f>
        <v>0</v>
      </c>
      <c r="AS149">
        <f>A!AR149</f>
        <v>0</v>
      </c>
      <c r="AT149">
        <f>A!AS149</f>
        <v>0</v>
      </c>
      <c r="AU149">
        <f>A!AT149</f>
        <v>0</v>
      </c>
      <c r="AV149">
        <f>A!AU149</f>
        <v>0</v>
      </c>
      <c r="AW149" s="23" t="str">
        <f>IF(A!AV149=0,"",A!AV149)</f>
        <v/>
      </c>
      <c r="AX149">
        <f>A!AW149</f>
        <v>0</v>
      </c>
      <c r="AY149">
        <f>A!AX149</f>
        <v>0</v>
      </c>
      <c r="AZ149">
        <f>A!AY149</f>
        <v>0</v>
      </c>
      <c r="BA149">
        <f>A!AZ149</f>
        <v>0</v>
      </c>
      <c r="BB149">
        <f>A!BA149</f>
        <v>0</v>
      </c>
      <c r="BC149">
        <f>A!BB149</f>
        <v>0</v>
      </c>
      <c r="BD149">
        <f>A!BC149</f>
        <v>0</v>
      </c>
      <c r="BE149">
        <f>A!BD149</f>
        <v>0</v>
      </c>
      <c r="BF149">
        <f>A!BE149</f>
        <v>0</v>
      </c>
      <c r="BG149">
        <f>A!BF149</f>
        <v>0</v>
      </c>
      <c r="BH149">
        <f>A!BG149</f>
        <v>0</v>
      </c>
      <c r="BI149">
        <f>A!BH149</f>
        <v>0</v>
      </c>
      <c r="BJ149">
        <f>A!BI149</f>
        <v>0</v>
      </c>
      <c r="BK149">
        <f>A!BJ149</f>
        <v>0</v>
      </c>
      <c r="BL149">
        <f>A!BK149</f>
        <v>0</v>
      </c>
      <c r="BM149">
        <f>A!BL149</f>
        <v>0</v>
      </c>
      <c r="BN149">
        <f>A!BM149</f>
        <v>0</v>
      </c>
      <c r="BO149">
        <f>A!BN149</f>
        <v>0</v>
      </c>
      <c r="BP149">
        <f>A!BO149</f>
        <v>0</v>
      </c>
      <c r="BQ149">
        <f>A!BP149</f>
        <v>0</v>
      </c>
      <c r="BR149">
        <f>A!BQ149</f>
        <v>0</v>
      </c>
      <c r="BS149">
        <f>A!BR149</f>
        <v>0</v>
      </c>
      <c r="BT149">
        <f>A!BS149</f>
        <v>0</v>
      </c>
      <c r="BU149">
        <f>A!BT149</f>
        <v>0</v>
      </c>
      <c r="BV149">
        <f>A!BU149</f>
        <v>0</v>
      </c>
      <c r="BW149">
        <f>A!BV149</f>
        <v>0</v>
      </c>
      <c r="BX149" t="str">
        <f>A!BW149</f>
        <v>_cd986ddf-af0c-4f10-8169-a1e6ec814392</v>
      </c>
      <c r="BY149" t="str">
        <f>A!BX149</f>
        <v>cd986ddf-af0c-4f10-8169-a1e6ec814392</v>
      </c>
      <c r="BZ149" t="str">
        <f>A!BY149</f>
        <v>SIKB</v>
      </c>
      <c r="CA149" t="str">
        <f>A!BZ149</f>
        <v>MMA03 A05 (0-50) A10 (0-50) A11 (0-50) A12 (0-50)</v>
      </c>
      <c r="CB149">
        <f>A!CA149</f>
        <v>45883</v>
      </c>
      <c r="CC149" t="str">
        <f>A!CB149</f>
        <v>#_6ad1fe39-0ee6-4190-bb8a-80d8ca6a8c10</v>
      </c>
      <c r="CD149" t="str">
        <f>A!CC149</f>
        <v>#_72ea82c8-1172-4b1b-a8cc-7822697aade1</v>
      </c>
      <c r="CE149">
        <f>A!CD149</f>
        <v>0</v>
      </c>
      <c r="CF149" t="str">
        <f>A!CE149</f>
        <v>urn:immetingen:compartiment:id:1</v>
      </c>
      <c r="CG149" t="str">
        <f>A!CF149</f>
        <v>_TI-65798781</v>
      </c>
      <c r="CH149">
        <f>A!CG149</f>
        <v>45882</v>
      </c>
      <c r="CI149" t="str">
        <f>A!CH149</f>
        <v>urn:immetingen:monstertype:id:10</v>
      </c>
      <c r="CJ149" t="str">
        <f>A!CI149</f>
        <v>urn:imsikb0101:Applicaties:id:16</v>
      </c>
      <c r="CK149" t="str">
        <f>A!CJ149</f>
        <v>urn:imsikb0101:DatastroomType:id:1</v>
      </c>
      <c r="CL149">
        <f>A!CK149</f>
        <v>45891</v>
      </c>
      <c r="CM149" t="str">
        <f>A!CL149</f>
        <v>SGS, Rotterdam</v>
      </c>
      <c r="CN149" t="str">
        <f>A!CM149</f>
        <v>LABRESULTAAT SGS</v>
      </c>
      <c r="CO149">
        <f>A!CN149</f>
        <v>45891</v>
      </c>
      <c r="CP149">
        <f>A!CO149</f>
        <v>0</v>
      </c>
      <c r="CQ149">
        <f>A!CO459</f>
        <v>0</v>
      </c>
      <c r="CR149" t="e">
        <f>A!#REF!</f>
        <v>#REF!</v>
      </c>
      <c r="CS149" t="e">
        <f>A!#REF!</f>
        <v>#REF!</v>
      </c>
    </row>
    <row r="150" spans="1:97" x14ac:dyDescent="0.2">
      <c r="A150" t="str">
        <f>A!A150</f>
        <v>LABRESULTAAT</v>
      </c>
      <c r="B150">
        <f>A!B150</f>
        <v>7</v>
      </c>
      <c r="C150">
        <f>A!C150</f>
        <v>0</v>
      </c>
      <c r="D150">
        <f>A!D150</f>
        <v>0</v>
      </c>
      <c r="E150">
        <f>A!E150</f>
        <v>0</v>
      </c>
      <c r="F150">
        <f>A!F150</f>
        <v>0</v>
      </c>
      <c r="G150">
        <f>A!G150</f>
        <v>0</v>
      </c>
      <c r="H150">
        <f>A!H150</f>
        <v>0</v>
      </c>
      <c r="I150">
        <f>A!I150</f>
        <v>0</v>
      </c>
      <c r="J150">
        <f>A!J150</f>
        <v>0</v>
      </c>
      <c r="K150">
        <f>A!K150</f>
        <v>0</v>
      </c>
      <c r="L150">
        <f>A!L150</f>
        <v>0</v>
      </c>
      <c r="M150">
        <f>A!M150</f>
        <v>0</v>
      </c>
      <c r="N150">
        <f>A!N150</f>
        <v>0</v>
      </c>
      <c r="O150">
        <f>A!O150</f>
        <v>0</v>
      </c>
      <c r="P150" s="23" t="str">
        <f>IF(A!P150="","",INDEX(B!$A$1:$BT$2000,MATCH(A!P150,B!$AX$1:$AX$2000,0),D!$B$5))</f>
        <v/>
      </c>
      <c r="Q150">
        <f>A!Q150</f>
        <v>0</v>
      </c>
      <c r="R150">
        <f>A!R150</f>
        <v>0</v>
      </c>
      <c r="S150">
        <f>A!S150</f>
        <v>0</v>
      </c>
      <c r="T150">
        <f>A!T150</f>
        <v>0</v>
      </c>
      <c r="U150">
        <f>A!U150</f>
        <v>0</v>
      </c>
      <c r="V150" s="23">
        <f>IF(A!V150="&lt;",1,A!V150)</f>
        <v>0</v>
      </c>
      <c r="W150">
        <f>A!W150</f>
        <v>0</v>
      </c>
      <c r="X150">
        <f>A!X150</f>
        <v>0</v>
      </c>
      <c r="Y150">
        <f>A!Y150</f>
        <v>0</v>
      </c>
      <c r="Z150" s="23">
        <f t="shared" si="2"/>
        <v>0</v>
      </c>
      <c r="AA150">
        <f>A!Z150</f>
        <v>0</v>
      </c>
      <c r="AB150">
        <f>A!AA150</f>
        <v>0</v>
      </c>
      <c r="AC150">
        <f>A!AB150</f>
        <v>0</v>
      </c>
      <c r="AD150">
        <f>A!AC150</f>
        <v>0</v>
      </c>
      <c r="AE150">
        <f>A!AD150</f>
        <v>0</v>
      </c>
      <c r="AF150">
        <f>A!AE150</f>
        <v>0</v>
      </c>
      <c r="AG150">
        <f>A!AF150</f>
        <v>0</v>
      </c>
      <c r="AH150">
        <f>A!AG150</f>
        <v>0</v>
      </c>
      <c r="AI150">
        <f>A!AH150</f>
        <v>0</v>
      </c>
      <c r="AJ150">
        <f>A!AI150</f>
        <v>0</v>
      </c>
      <c r="AK150">
        <f>A!AJ150</f>
        <v>0</v>
      </c>
      <c r="AL150">
        <f>A!AK150</f>
        <v>0</v>
      </c>
      <c r="AM150">
        <f>A!AL150</f>
        <v>0</v>
      </c>
      <c r="AN150">
        <f>A!AM150</f>
        <v>0</v>
      </c>
      <c r="AO150">
        <f>A!AN150</f>
        <v>0</v>
      </c>
      <c r="AP150">
        <f>A!AO150</f>
        <v>0</v>
      </c>
      <c r="AQ150">
        <f>A!AP150</f>
        <v>0</v>
      </c>
      <c r="AR150">
        <f>A!AQ150</f>
        <v>0</v>
      </c>
      <c r="AS150">
        <f>A!AR150</f>
        <v>0</v>
      </c>
      <c r="AT150">
        <f>A!AS150</f>
        <v>0</v>
      </c>
      <c r="AU150">
        <f>A!AT150</f>
        <v>0</v>
      </c>
      <c r="AV150">
        <f>A!AU150</f>
        <v>0</v>
      </c>
      <c r="AW150" s="23" t="str">
        <f>IF(A!AV150=0,"",A!AV150)</f>
        <v/>
      </c>
      <c r="AX150">
        <f>A!AW150</f>
        <v>0</v>
      </c>
      <c r="AY150">
        <f>A!AX150</f>
        <v>0</v>
      </c>
      <c r="AZ150">
        <f>A!AY150</f>
        <v>0</v>
      </c>
      <c r="BA150">
        <f>A!AZ150</f>
        <v>0</v>
      </c>
      <c r="BB150">
        <f>A!BA150</f>
        <v>0</v>
      </c>
      <c r="BC150">
        <f>A!BB150</f>
        <v>0</v>
      </c>
      <c r="BD150">
        <f>A!BC150</f>
        <v>0</v>
      </c>
      <c r="BE150">
        <f>A!BD150</f>
        <v>0</v>
      </c>
      <c r="BF150">
        <f>A!BE150</f>
        <v>0</v>
      </c>
      <c r="BG150">
        <f>A!BF150</f>
        <v>0</v>
      </c>
      <c r="BH150">
        <f>A!BG150</f>
        <v>0</v>
      </c>
      <c r="BI150">
        <f>A!BH150</f>
        <v>0</v>
      </c>
      <c r="BJ150">
        <f>A!BI150</f>
        <v>0</v>
      </c>
      <c r="BK150">
        <f>A!BJ150</f>
        <v>0</v>
      </c>
      <c r="BL150">
        <f>A!BK150</f>
        <v>0</v>
      </c>
      <c r="BM150">
        <f>A!BL150</f>
        <v>0</v>
      </c>
      <c r="BN150">
        <f>A!BM150</f>
        <v>0</v>
      </c>
      <c r="BO150">
        <f>A!BN150</f>
        <v>0</v>
      </c>
      <c r="BP150">
        <f>A!BO150</f>
        <v>0</v>
      </c>
      <c r="BQ150">
        <f>A!BP150</f>
        <v>0</v>
      </c>
      <c r="BR150">
        <f>A!BQ150</f>
        <v>0</v>
      </c>
      <c r="BS150">
        <f>A!BR150</f>
        <v>0</v>
      </c>
      <c r="BT150">
        <f>A!BS150</f>
        <v>0</v>
      </c>
      <c r="BU150">
        <f>A!BT150</f>
        <v>0</v>
      </c>
      <c r="BV150">
        <f>A!BU150</f>
        <v>0</v>
      </c>
      <c r="BW150">
        <f>A!BV150</f>
        <v>0</v>
      </c>
      <c r="BX150" t="str">
        <f>A!BW150</f>
        <v>_cd986ddf-af0c-4f10-8169-a1e6ec814392</v>
      </c>
      <c r="BY150" t="str">
        <f>A!BX150</f>
        <v>cd986ddf-af0c-4f10-8169-a1e6ec814392</v>
      </c>
      <c r="BZ150" t="str">
        <f>A!BY150</f>
        <v>SIKB</v>
      </c>
      <c r="CA150" t="str">
        <f>A!BZ150</f>
        <v>MMA03 A05 (0-50) A10 (0-50) A11 (0-50) A12 (0-50)</v>
      </c>
      <c r="CB150">
        <f>A!CA150</f>
        <v>45883</v>
      </c>
      <c r="CC150" t="str">
        <f>A!CB150</f>
        <v>#_6ad1fe39-0ee6-4190-bb8a-80d8ca6a8c10</v>
      </c>
      <c r="CD150" t="str">
        <f>A!CC150</f>
        <v>#_7ff0c0d3-2fab-43e9-b318-ad7b6adb9ec6</v>
      </c>
      <c r="CE150">
        <f>A!CD150</f>
        <v>0</v>
      </c>
      <c r="CF150" t="str">
        <f>A!CE150</f>
        <v>urn:immetingen:compartiment:id:1</v>
      </c>
      <c r="CG150" t="str">
        <f>A!CF150</f>
        <v>_TI-65798781</v>
      </c>
      <c r="CH150">
        <f>A!CG150</f>
        <v>45882</v>
      </c>
      <c r="CI150" t="str">
        <f>A!CH150</f>
        <v>urn:immetingen:monstertype:id:10</v>
      </c>
      <c r="CJ150" t="str">
        <f>A!CI150</f>
        <v>urn:imsikb0101:Applicaties:id:16</v>
      </c>
      <c r="CK150" t="str">
        <f>A!CJ150</f>
        <v>urn:imsikb0101:DatastroomType:id:1</v>
      </c>
      <c r="CL150">
        <f>A!CK150</f>
        <v>45891</v>
      </c>
      <c r="CM150" t="str">
        <f>A!CL150</f>
        <v>SGS, Rotterdam</v>
      </c>
      <c r="CN150" t="str">
        <f>A!CM150</f>
        <v>LABRESULTAAT SGS</v>
      </c>
      <c r="CO150">
        <f>A!CN150</f>
        <v>45891</v>
      </c>
      <c r="CP150">
        <f>A!CO150</f>
        <v>0</v>
      </c>
      <c r="CQ150">
        <f>A!CO460</f>
        <v>0</v>
      </c>
      <c r="CR150" t="e">
        <f>A!#REF!</f>
        <v>#REF!</v>
      </c>
      <c r="CS150" t="e">
        <f>A!#REF!</f>
        <v>#REF!</v>
      </c>
    </row>
    <row r="151" spans="1:97" x14ac:dyDescent="0.2">
      <c r="A151" t="str">
        <f>A!A151</f>
        <v>LABRESULTAAT</v>
      </c>
      <c r="B151">
        <f>A!B151</f>
        <v>7</v>
      </c>
      <c r="C151">
        <f>A!C151</f>
        <v>0</v>
      </c>
      <c r="D151">
        <f>A!D151</f>
        <v>0</v>
      </c>
      <c r="E151">
        <f>A!E151</f>
        <v>0</v>
      </c>
      <c r="F151">
        <f>A!F151</f>
        <v>0</v>
      </c>
      <c r="G151">
        <f>A!G151</f>
        <v>0</v>
      </c>
      <c r="H151">
        <f>A!H151</f>
        <v>0</v>
      </c>
      <c r="I151">
        <f>A!I151</f>
        <v>0</v>
      </c>
      <c r="J151">
        <f>A!J151</f>
        <v>0</v>
      </c>
      <c r="K151">
        <f>A!K151</f>
        <v>0</v>
      </c>
      <c r="L151">
        <f>A!L151</f>
        <v>0</v>
      </c>
      <c r="M151">
        <f>A!M151</f>
        <v>0</v>
      </c>
      <c r="N151">
        <f>A!N151</f>
        <v>0</v>
      </c>
      <c r="O151">
        <f>A!O151</f>
        <v>0</v>
      </c>
      <c r="P151" s="23" t="str">
        <f>IF(A!P151="","",INDEX(B!$A$1:$BT$2000,MATCH(A!P151,B!$AX$1:$AX$2000,0),D!$B$5))</f>
        <v/>
      </c>
      <c r="Q151">
        <f>A!Q151</f>
        <v>0</v>
      </c>
      <c r="R151">
        <f>A!R151</f>
        <v>0</v>
      </c>
      <c r="S151">
        <f>A!S151</f>
        <v>0</v>
      </c>
      <c r="T151">
        <f>A!T151</f>
        <v>0</v>
      </c>
      <c r="U151">
        <f>A!U151</f>
        <v>0</v>
      </c>
      <c r="V151" s="23">
        <f>IF(A!V151="&lt;",1,A!V151)</f>
        <v>0</v>
      </c>
      <c r="W151">
        <f>A!W151</f>
        <v>0</v>
      </c>
      <c r="X151">
        <f>A!X151</f>
        <v>0</v>
      </c>
      <c r="Y151">
        <f>A!Y151</f>
        <v>0</v>
      </c>
      <c r="Z151" s="23">
        <f t="shared" si="2"/>
        <v>0</v>
      </c>
      <c r="AA151">
        <f>A!Z151</f>
        <v>0</v>
      </c>
      <c r="AB151">
        <f>A!AA151</f>
        <v>0</v>
      </c>
      <c r="AC151">
        <f>A!AB151</f>
        <v>0</v>
      </c>
      <c r="AD151">
        <f>A!AC151</f>
        <v>0</v>
      </c>
      <c r="AE151">
        <f>A!AD151</f>
        <v>0</v>
      </c>
      <c r="AF151">
        <f>A!AE151</f>
        <v>0</v>
      </c>
      <c r="AG151">
        <f>A!AF151</f>
        <v>0</v>
      </c>
      <c r="AH151">
        <f>A!AG151</f>
        <v>0</v>
      </c>
      <c r="AI151">
        <f>A!AH151</f>
        <v>0</v>
      </c>
      <c r="AJ151">
        <f>A!AI151</f>
        <v>0</v>
      </c>
      <c r="AK151">
        <f>A!AJ151</f>
        <v>0</v>
      </c>
      <c r="AL151">
        <f>A!AK151</f>
        <v>0</v>
      </c>
      <c r="AM151">
        <f>A!AL151</f>
        <v>0</v>
      </c>
      <c r="AN151">
        <f>A!AM151</f>
        <v>0</v>
      </c>
      <c r="AO151">
        <f>A!AN151</f>
        <v>0</v>
      </c>
      <c r="AP151">
        <f>A!AO151</f>
        <v>0</v>
      </c>
      <c r="AQ151">
        <f>A!AP151</f>
        <v>0</v>
      </c>
      <c r="AR151">
        <f>A!AQ151</f>
        <v>0</v>
      </c>
      <c r="AS151">
        <f>A!AR151</f>
        <v>0</v>
      </c>
      <c r="AT151">
        <f>A!AS151</f>
        <v>0</v>
      </c>
      <c r="AU151">
        <f>A!AT151</f>
        <v>0</v>
      </c>
      <c r="AV151">
        <f>A!AU151</f>
        <v>0</v>
      </c>
      <c r="AW151" s="23" t="str">
        <f>IF(A!AV151=0,"",A!AV151)</f>
        <v/>
      </c>
      <c r="AX151">
        <f>A!AW151</f>
        <v>0</v>
      </c>
      <c r="AY151">
        <f>A!AX151</f>
        <v>0</v>
      </c>
      <c r="AZ151">
        <f>A!AY151</f>
        <v>0</v>
      </c>
      <c r="BA151">
        <f>A!AZ151</f>
        <v>0</v>
      </c>
      <c r="BB151">
        <f>A!BA151</f>
        <v>0</v>
      </c>
      <c r="BC151">
        <f>A!BB151</f>
        <v>0</v>
      </c>
      <c r="BD151">
        <f>A!BC151</f>
        <v>0</v>
      </c>
      <c r="BE151">
        <f>A!BD151</f>
        <v>0</v>
      </c>
      <c r="BF151">
        <f>A!BE151</f>
        <v>0</v>
      </c>
      <c r="BG151">
        <f>A!BF151</f>
        <v>0</v>
      </c>
      <c r="BH151">
        <f>A!BG151</f>
        <v>0</v>
      </c>
      <c r="BI151">
        <f>A!BH151</f>
        <v>0</v>
      </c>
      <c r="BJ151">
        <f>A!BI151</f>
        <v>0</v>
      </c>
      <c r="BK151">
        <f>A!BJ151</f>
        <v>0</v>
      </c>
      <c r="BL151">
        <f>A!BK151</f>
        <v>0</v>
      </c>
      <c r="BM151">
        <f>A!BL151</f>
        <v>0</v>
      </c>
      <c r="BN151">
        <f>A!BM151</f>
        <v>0</v>
      </c>
      <c r="BO151">
        <f>A!BN151</f>
        <v>0</v>
      </c>
      <c r="BP151">
        <f>A!BO151</f>
        <v>0</v>
      </c>
      <c r="BQ151">
        <f>A!BP151</f>
        <v>0</v>
      </c>
      <c r="BR151">
        <f>A!BQ151</f>
        <v>0</v>
      </c>
      <c r="BS151">
        <f>A!BR151</f>
        <v>0</v>
      </c>
      <c r="BT151">
        <f>A!BS151</f>
        <v>0</v>
      </c>
      <c r="BU151">
        <f>A!BT151</f>
        <v>0</v>
      </c>
      <c r="BV151">
        <f>A!BU151</f>
        <v>0</v>
      </c>
      <c r="BW151">
        <f>A!BV151</f>
        <v>0</v>
      </c>
      <c r="BX151" t="str">
        <f>A!BW151</f>
        <v>_cd986ddf-af0c-4f10-8169-a1e6ec814392</v>
      </c>
      <c r="BY151" t="str">
        <f>A!BX151</f>
        <v>cd986ddf-af0c-4f10-8169-a1e6ec814392</v>
      </c>
      <c r="BZ151" t="str">
        <f>A!BY151</f>
        <v>SIKB</v>
      </c>
      <c r="CA151" t="str">
        <f>A!BZ151</f>
        <v>MMA03 A05 (0-50) A10 (0-50) A11 (0-50) A12 (0-50)</v>
      </c>
      <c r="CB151">
        <f>A!CA151</f>
        <v>45883</v>
      </c>
      <c r="CC151" t="str">
        <f>A!CB151</f>
        <v>#_6ad1fe39-0ee6-4190-bb8a-80d8ca6a8c10</v>
      </c>
      <c r="CD151" t="str">
        <f>A!CC151</f>
        <v>#_b5ab70d9-d35b-44af-b7f1-8df21ff7c3f3</v>
      </c>
      <c r="CE151">
        <f>A!CD151</f>
        <v>0</v>
      </c>
      <c r="CF151" t="str">
        <f>A!CE151</f>
        <v>urn:immetingen:compartiment:id:1</v>
      </c>
      <c r="CG151" t="str">
        <f>A!CF151</f>
        <v>_TI-65798781</v>
      </c>
      <c r="CH151">
        <f>A!CG151</f>
        <v>45882</v>
      </c>
      <c r="CI151" t="str">
        <f>A!CH151</f>
        <v>urn:immetingen:monstertype:id:10</v>
      </c>
      <c r="CJ151" t="str">
        <f>A!CI151</f>
        <v>urn:imsikb0101:Applicaties:id:16</v>
      </c>
      <c r="CK151" t="str">
        <f>A!CJ151</f>
        <v>urn:imsikb0101:DatastroomType:id:1</v>
      </c>
      <c r="CL151">
        <f>A!CK151</f>
        <v>45891</v>
      </c>
      <c r="CM151" t="str">
        <f>A!CL151</f>
        <v>SGS, Rotterdam</v>
      </c>
      <c r="CN151" t="str">
        <f>A!CM151</f>
        <v>LABRESULTAAT SGS</v>
      </c>
      <c r="CO151">
        <f>A!CN151</f>
        <v>45891</v>
      </c>
      <c r="CP151">
        <f>A!CO151</f>
        <v>0</v>
      </c>
      <c r="CQ151">
        <f>A!CO461</f>
        <v>0</v>
      </c>
      <c r="CR151" t="e">
        <f>A!#REF!</f>
        <v>#REF!</v>
      </c>
      <c r="CS151" t="e">
        <f>A!#REF!</f>
        <v>#REF!</v>
      </c>
    </row>
    <row r="152" spans="1:97" x14ac:dyDescent="0.2">
      <c r="A152" t="str">
        <f>A!A152</f>
        <v>LABRESULTAAT</v>
      </c>
      <c r="B152">
        <f>A!B152</f>
        <v>7</v>
      </c>
      <c r="C152">
        <f>A!C152</f>
        <v>0</v>
      </c>
      <c r="D152">
        <f>A!D152</f>
        <v>0</v>
      </c>
      <c r="E152">
        <f>A!E152</f>
        <v>0</v>
      </c>
      <c r="F152">
        <f>A!F152</f>
        <v>0</v>
      </c>
      <c r="G152">
        <f>A!G152</f>
        <v>0</v>
      </c>
      <c r="H152">
        <f>A!H152</f>
        <v>0</v>
      </c>
      <c r="I152">
        <f>A!I152</f>
        <v>0</v>
      </c>
      <c r="J152">
        <f>A!J152</f>
        <v>0</v>
      </c>
      <c r="K152">
        <f>A!K152</f>
        <v>0</v>
      </c>
      <c r="L152">
        <f>A!L152</f>
        <v>0</v>
      </c>
      <c r="M152">
        <f>A!M152</f>
        <v>0</v>
      </c>
      <c r="N152">
        <f>A!N152</f>
        <v>0</v>
      </c>
      <c r="O152">
        <f>A!O152</f>
        <v>0</v>
      </c>
      <c r="P152" s="23" t="str">
        <f>IF(A!P152="","",INDEX(B!$A$1:$BT$2000,MATCH(A!P152,B!$AX$1:$AX$2000,0),D!$B$5))</f>
        <v/>
      </c>
      <c r="Q152">
        <f>A!Q152</f>
        <v>0</v>
      </c>
      <c r="R152">
        <f>A!R152</f>
        <v>0</v>
      </c>
      <c r="S152">
        <f>A!S152</f>
        <v>0</v>
      </c>
      <c r="T152">
        <f>A!T152</f>
        <v>0</v>
      </c>
      <c r="U152">
        <f>A!U152</f>
        <v>0</v>
      </c>
      <c r="V152" s="23">
        <f>IF(A!V152="&lt;",1,A!V152)</f>
        <v>0</v>
      </c>
      <c r="W152">
        <f>A!W152</f>
        <v>0</v>
      </c>
      <c r="X152">
        <f>A!X152</f>
        <v>0</v>
      </c>
      <c r="Y152">
        <f>A!Y152</f>
        <v>0</v>
      </c>
      <c r="Z152" s="23">
        <f t="shared" si="2"/>
        <v>0</v>
      </c>
      <c r="AA152">
        <f>A!Z152</f>
        <v>0</v>
      </c>
      <c r="AB152">
        <f>A!AA152</f>
        <v>0</v>
      </c>
      <c r="AC152">
        <f>A!AB152</f>
        <v>0</v>
      </c>
      <c r="AD152">
        <f>A!AC152</f>
        <v>0</v>
      </c>
      <c r="AE152">
        <f>A!AD152</f>
        <v>0</v>
      </c>
      <c r="AF152">
        <f>A!AE152</f>
        <v>0</v>
      </c>
      <c r="AG152">
        <f>A!AF152</f>
        <v>0</v>
      </c>
      <c r="AH152">
        <f>A!AG152</f>
        <v>0</v>
      </c>
      <c r="AI152">
        <f>A!AH152</f>
        <v>0</v>
      </c>
      <c r="AJ152">
        <f>A!AI152</f>
        <v>0</v>
      </c>
      <c r="AK152">
        <f>A!AJ152</f>
        <v>0</v>
      </c>
      <c r="AL152">
        <f>A!AK152</f>
        <v>0</v>
      </c>
      <c r="AM152">
        <f>A!AL152</f>
        <v>0</v>
      </c>
      <c r="AN152">
        <f>A!AM152</f>
        <v>0</v>
      </c>
      <c r="AO152">
        <f>A!AN152</f>
        <v>0</v>
      </c>
      <c r="AP152">
        <f>A!AO152</f>
        <v>0</v>
      </c>
      <c r="AQ152">
        <f>A!AP152</f>
        <v>0</v>
      </c>
      <c r="AR152">
        <f>A!AQ152</f>
        <v>0</v>
      </c>
      <c r="AS152">
        <f>A!AR152</f>
        <v>0</v>
      </c>
      <c r="AT152">
        <f>A!AS152</f>
        <v>0</v>
      </c>
      <c r="AU152">
        <f>A!AT152</f>
        <v>0</v>
      </c>
      <c r="AV152">
        <f>A!AU152</f>
        <v>0</v>
      </c>
      <c r="AW152" s="23" t="str">
        <f>IF(A!AV152=0,"",A!AV152)</f>
        <v/>
      </c>
      <c r="AX152">
        <f>A!AW152</f>
        <v>0</v>
      </c>
      <c r="AY152">
        <f>A!AX152</f>
        <v>0</v>
      </c>
      <c r="AZ152">
        <f>A!AY152</f>
        <v>0</v>
      </c>
      <c r="BA152">
        <f>A!AZ152</f>
        <v>0</v>
      </c>
      <c r="BB152">
        <f>A!BA152</f>
        <v>0</v>
      </c>
      <c r="BC152">
        <f>A!BB152</f>
        <v>0</v>
      </c>
      <c r="BD152">
        <f>A!BC152</f>
        <v>0</v>
      </c>
      <c r="BE152">
        <f>A!BD152</f>
        <v>0</v>
      </c>
      <c r="BF152">
        <f>A!BE152</f>
        <v>0</v>
      </c>
      <c r="BG152">
        <f>A!BF152</f>
        <v>0</v>
      </c>
      <c r="BH152">
        <f>A!BG152</f>
        <v>0</v>
      </c>
      <c r="BI152">
        <f>A!BH152</f>
        <v>0</v>
      </c>
      <c r="BJ152">
        <f>A!BI152</f>
        <v>0</v>
      </c>
      <c r="BK152">
        <f>A!BJ152</f>
        <v>0</v>
      </c>
      <c r="BL152">
        <f>A!BK152</f>
        <v>0</v>
      </c>
      <c r="BM152">
        <f>A!BL152</f>
        <v>0</v>
      </c>
      <c r="BN152">
        <f>A!BM152</f>
        <v>0</v>
      </c>
      <c r="BO152">
        <f>A!BN152</f>
        <v>0</v>
      </c>
      <c r="BP152">
        <f>A!BO152</f>
        <v>0</v>
      </c>
      <c r="BQ152">
        <f>A!BP152</f>
        <v>0</v>
      </c>
      <c r="BR152">
        <f>A!BQ152</f>
        <v>0</v>
      </c>
      <c r="BS152">
        <f>A!BR152</f>
        <v>0</v>
      </c>
      <c r="BT152">
        <f>A!BS152</f>
        <v>0</v>
      </c>
      <c r="BU152">
        <f>A!BT152</f>
        <v>0</v>
      </c>
      <c r="BV152">
        <f>A!BU152</f>
        <v>0</v>
      </c>
      <c r="BW152">
        <f>A!BV152</f>
        <v>0</v>
      </c>
      <c r="BX152" t="str">
        <f>A!BW152</f>
        <v>_cd986ddf-af0c-4f10-8169-a1e6ec814392</v>
      </c>
      <c r="BY152" t="str">
        <f>A!BX152</f>
        <v>cd986ddf-af0c-4f10-8169-a1e6ec814392</v>
      </c>
      <c r="BZ152" t="str">
        <f>A!BY152</f>
        <v>SIKB</v>
      </c>
      <c r="CA152" t="str">
        <f>A!BZ152</f>
        <v>MMA03 A05 (0-50) A10 (0-50) A11 (0-50) A12 (0-50)</v>
      </c>
      <c r="CB152">
        <f>A!CA152</f>
        <v>45883</v>
      </c>
      <c r="CC152" t="str">
        <f>A!CB152</f>
        <v>#_6ad1fe39-0ee6-4190-bb8a-80d8ca6a8c10</v>
      </c>
      <c r="CD152" t="str">
        <f>A!CC152</f>
        <v>#_41583e84-f578-4fa9-8b80-4b2e3d763396</v>
      </c>
      <c r="CE152">
        <f>A!CD152</f>
        <v>0</v>
      </c>
      <c r="CF152" t="str">
        <f>A!CE152</f>
        <v>urn:immetingen:compartiment:id:1</v>
      </c>
      <c r="CG152" t="str">
        <f>A!CF152</f>
        <v>_TI-65798781</v>
      </c>
      <c r="CH152">
        <f>A!CG152</f>
        <v>45882</v>
      </c>
      <c r="CI152" t="str">
        <f>A!CH152</f>
        <v>urn:immetingen:monstertype:id:10</v>
      </c>
      <c r="CJ152" t="str">
        <f>A!CI152</f>
        <v>urn:imsikb0101:Applicaties:id:16</v>
      </c>
      <c r="CK152" t="str">
        <f>A!CJ152</f>
        <v>urn:imsikb0101:DatastroomType:id:1</v>
      </c>
      <c r="CL152">
        <f>A!CK152</f>
        <v>45891</v>
      </c>
      <c r="CM152" t="str">
        <f>A!CL152</f>
        <v>SGS, Rotterdam</v>
      </c>
      <c r="CN152" t="str">
        <f>A!CM152</f>
        <v>LABRESULTAAT SGS</v>
      </c>
      <c r="CO152">
        <f>A!CN152</f>
        <v>45891</v>
      </c>
      <c r="CP152">
        <f>A!CO152</f>
        <v>0</v>
      </c>
      <c r="CQ152">
        <f>A!CO462</f>
        <v>0</v>
      </c>
      <c r="CR152" t="e">
        <f>A!#REF!</f>
        <v>#REF!</v>
      </c>
      <c r="CS152" t="e">
        <f>A!#REF!</f>
        <v>#REF!</v>
      </c>
    </row>
    <row r="153" spans="1:97" x14ac:dyDescent="0.2">
      <c r="A153" t="str">
        <f>A!A153</f>
        <v>LABRESULTAAT</v>
      </c>
      <c r="B153">
        <f>A!B153</f>
        <v>7</v>
      </c>
      <c r="C153">
        <f>A!C153</f>
        <v>0</v>
      </c>
      <c r="D153">
        <f>A!D153</f>
        <v>0</v>
      </c>
      <c r="E153">
        <f>A!E153</f>
        <v>0</v>
      </c>
      <c r="F153">
        <f>A!F153</f>
        <v>0</v>
      </c>
      <c r="G153">
        <f>A!G153</f>
        <v>0</v>
      </c>
      <c r="H153">
        <f>A!H153</f>
        <v>0</v>
      </c>
      <c r="I153">
        <f>A!I153</f>
        <v>0</v>
      </c>
      <c r="J153">
        <f>A!J153</f>
        <v>0</v>
      </c>
      <c r="K153">
        <f>A!K153</f>
        <v>0</v>
      </c>
      <c r="L153">
        <f>A!L153</f>
        <v>0</v>
      </c>
      <c r="M153">
        <f>A!M153</f>
        <v>0</v>
      </c>
      <c r="N153">
        <f>A!N153</f>
        <v>0</v>
      </c>
      <c r="O153">
        <f>A!O153</f>
        <v>0</v>
      </c>
      <c r="P153" s="23" t="str">
        <f>IF(A!P153="","",INDEX(B!$A$1:$BT$2000,MATCH(A!P153,B!$AX$1:$AX$2000,0),D!$B$5))</f>
        <v/>
      </c>
      <c r="Q153">
        <f>A!Q153</f>
        <v>0</v>
      </c>
      <c r="R153">
        <f>A!R153</f>
        <v>0</v>
      </c>
      <c r="S153">
        <f>A!S153</f>
        <v>0</v>
      </c>
      <c r="T153">
        <f>A!T153</f>
        <v>0</v>
      </c>
      <c r="U153">
        <f>A!U153</f>
        <v>0</v>
      </c>
      <c r="V153" s="23">
        <f>IF(A!V153="&lt;",1,A!V153)</f>
        <v>0</v>
      </c>
      <c r="W153">
        <f>A!W153</f>
        <v>0</v>
      </c>
      <c r="X153">
        <f>A!X153</f>
        <v>0</v>
      </c>
      <c r="Y153">
        <f>A!Y153</f>
        <v>0</v>
      </c>
      <c r="Z153" s="23">
        <f t="shared" si="2"/>
        <v>0</v>
      </c>
      <c r="AA153">
        <f>A!Z153</f>
        <v>0</v>
      </c>
      <c r="AB153">
        <f>A!AA153</f>
        <v>0</v>
      </c>
      <c r="AC153">
        <f>A!AB153</f>
        <v>0</v>
      </c>
      <c r="AD153">
        <f>A!AC153</f>
        <v>0</v>
      </c>
      <c r="AE153">
        <f>A!AD153</f>
        <v>0</v>
      </c>
      <c r="AF153">
        <f>A!AE153</f>
        <v>0</v>
      </c>
      <c r="AG153">
        <f>A!AF153</f>
        <v>0</v>
      </c>
      <c r="AH153">
        <f>A!AG153</f>
        <v>0</v>
      </c>
      <c r="AI153">
        <f>A!AH153</f>
        <v>0</v>
      </c>
      <c r="AJ153">
        <f>A!AI153</f>
        <v>0</v>
      </c>
      <c r="AK153">
        <f>A!AJ153</f>
        <v>0</v>
      </c>
      <c r="AL153">
        <f>A!AK153</f>
        <v>0</v>
      </c>
      <c r="AM153">
        <f>A!AL153</f>
        <v>0</v>
      </c>
      <c r="AN153">
        <f>A!AM153</f>
        <v>0</v>
      </c>
      <c r="AO153">
        <f>A!AN153</f>
        <v>0</v>
      </c>
      <c r="AP153">
        <f>A!AO153</f>
        <v>0</v>
      </c>
      <c r="AQ153">
        <f>A!AP153</f>
        <v>0</v>
      </c>
      <c r="AR153">
        <f>A!AQ153</f>
        <v>0</v>
      </c>
      <c r="AS153">
        <f>A!AR153</f>
        <v>0</v>
      </c>
      <c r="AT153">
        <f>A!AS153</f>
        <v>0</v>
      </c>
      <c r="AU153">
        <f>A!AT153</f>
        <v>0</v>
      </c>
      <c r="AV153">
        <f>A!AU153</f>
        <v>0</v>
      </c>
      <c r="AW153" s="23" t="str">
        <f>IF(A!AV153=0,"",A!AV153)</f>
        <v/>
      </c>
      <c r="AX153">
        <f>A!AW153</f>
        <v>0</v>
      </c>
      <c r="AY153">
        <f>A!AX153</f>
        <v>0</v>
      </c>
      <c r="AZ153">
        <f>A!AY153</f>
        <v>0</v>
      </c>
      <c r="BA153">
        <f>A!AZ153</f>
        <v>0</v>
      </c>
      <c r="BB153">
        <f>A!BA153</f>
        <v>0</v>
      </c>
      <c r="BC153">
        <f>A!BB153</f>
        <v>0</v>
      </c>
      <c r="BD153">
        <f>A!BC153</f>
        <v>0</v>
      </c>
      <c r="BE153">
        <f>A!BD153</f>
        <v>0</v>
      </c>
      <c r="BF153">
        <f>A!BE153</f>
        <v>0</v>
      </c>
      <c r="BG153">
        <f>A!BF153</f>
        <v>0</v>
      </c>
      <c r="BH153">
        <f>A!BG153</f>
        <v>0</v>
      </c>
      <c r="BI153">
        <f>A!BH153</f>
        <v>0</v>
      </c>
      <c r="BJ153">
        <f>A!BI153</f>
        <v>0</v>
      </c>
      <c r="BK153">
        <f>A!BJ153</f>
        <v>0</v>
      </c>
      <c r="BL153">
        <f>A!BK153</f>
        <v>0</v>
      </c>
      <c r="BM153">
        <f>A!BL153</f>
        <v>0</v>
      </c>
      <c r="BN153">
        <f>A!BM153</f>
        <v>0</v>
      </c>
      <c r="BO153">
        <f>A!BN153</f>
        <v>0</v>
      </c>
      <c r="BP153">
        <f>A!BO153</f>
        <v>0</v>
      </c>
      <c r="BQ153">
        <f>A!BP153</f>
        <v>0</v>
      </c>
      <c r="BR153">
        <f>A!BQ153</f>
        <v>0</v>
      </c>
      <c r="BS153">
        <f>A!BR153</f>
        <v>0</v>
      </c>
      <c r="BT153">
        <f>A!BS153</f>
        <v>0</v>
      </c>
      <c r="BU153">
        <f>A!BT153</f>
        <v>0</v>
      </c>
      <c r="BV153">
        <f>A!BU153</f>
        <v>0</v>
      </c>
      <c r="BW153">
        <f>A!BV153</f>
        <v>0</v>
      </c>
      <c r="BX153" t="str">
        <f>A!BW153</f>
        <v>_cd986ddf-af0c-4f10-8169-a1e6ec814392</v>
      </c>
      <c r="BY153" t="str">
        <f>A!BX153</f>
        <v>cd986ddf-af0c-4f10-8169-a1e6ec814392</v>
      </c>
      <c r="BZ153" t="str">
        <f>A!BY153</f>
        <v>SIKB</v>
      </c>
      <c r="CA153" t="str">
        <f>A!BZ153</f>
        <v>MMA03 A05 (0-50) A10 (0-50) A11 (0-50) A12 (0-50)</v>
      </c>
      <c r="CB153">
        <f>A!CA153</f>
        <v>45883</v>
      </c>
      <c r="CC153" t="str">
        <f>A!CB153</f>
        <v>#_6ad1fe39-0ee6-4190-bb8a-80d8ca6a8c10</v>
      </c>
      <c r="CD153" t="str">
        <f>A!CC153</f>
        <v>#_9d96c4ad-04ea-45a2-95cd-ae881aedfb8a</v>
      </c>
      <c r="CE153">
        <f>A!CD153</f>
        <v>0</v>
      </c>
      <c r="CF153" t="str">
        <f>A!CE153</f>
        <v>urn:immetingen:compartiment:id:1</v>
      </c>
      <c r="CG153" t="str">
        <f>A!CF153</f>
        <v>_TI-65798781</v>
      </c>
      <c r="CH153">
        <f>A!CG153</f>
        <v>45882</v>
      </c>
      <c r="CI153" t="str">
        <f>A!CH153</f>
        <v>urn:immetingen:monstertype:id:10</v>
      </c>
      <c r="CJ153" t="str">
        <f>A!CI153</f>
        <v>urn:imsikb0101:Applicaties:id:16</v>
      </c>
      <c r="CK153" t="str">
        <f>A!CJ153</f>
        <v>urn:imsikb0101:DatastroomType:id:1</v>
      </c>
      <c r="CL153">
        <f>A!CK153</f>
        <v>45891</v>
      </c>
      <c r="CM153" t="str">
        <f>A!CL153</f>
        <v>SGS, Rotterdam</v>
      </c>
      <c r="CN153" t="str">
        <f>A!CM153</f>
        <v>LABRESULTAAT SGS</v>
      </c>
      <c r="CO153">
        <f>A!CN153</f>
        <v>45891</v>
      </c>
      <c r="CP153">
        <f>A!CO153</f>
        <v>0</v>
      </c>
      <c r="CQ153">
        <f>A!CO463</f>
        <v>0</v>
      </c>
      <c r="CR153" t="e">
        <f>A!#REF!</f>
        <v>#REF!</v>
      </c>
      <c r="CS153" t="e">
        <f>A!#REF!</f>
        <v>#REF!</v>
      </c>
    </row>
    <row r="154" spans="1:97" x14ac:dyDescent="0.2">
      <c r="A154" t="str">
        <f>A!A154</f>
        <v>LABRESULTAAT</v>
      </c>
      <c r="B154">
        <f>A!B154</f>
        <v>7</v>
      </c>
      <c r="C154">
        <f>A!C154</f>
        <v>0</v>
      </c>
      <c r="D154">
        <f>A!D154</f>
        <v>0</v>
      </c>
      <c r="E154">
        <f>A!E154</f>
        <v>0</v>
      </c>
      <c r="F154">
        <f>A!F154</f>
        <v>0</v>
      </c>
      <c r="G154">
        <f>A!G154</f>
        <v>0</v>
      </c>
      <c r="H154">
        <f>A!H154</f>
        <v>0</v>
      </c>
      <c r="I154">
        <f>A!I154</f>
        <v>0</v>
      </c>
      <c r="J154">
        <f>A!J154</f>
        <v>0</v>
      </c>
      <c r="K154">
        <f>A!K154</f>
        <v>0</v>
      </c>
      <c r="L154">
        <f>A!L154</f>
        <v>0</v>
      </c>
      <c r="M154">
        <f>A!M154</f>
        <v>0</v>
      </c>
      <c r="N154">
        <f>A!N154</f>
        <v>0</v>
      </c>
      <c r="O154">
        <f>A!O154</f>
        <v>0</v>
      </c>
      <c r="P154" s="23" t="str">
        <f>IF(A!P154="","",INDEX(B!$A$1:$BT$2000,MATCH(A!P154,B!$AX$1:$AX$2000,0),D!$B$5))</f>
        <v/>
      </c>
      <c r="Q154">
        <f>A!Q154</f>
        <v>0</v>
      </c>
      <c r="R154">
        <f>A!R154</f>
        <v>0</v>
      </c>
      <c r="S154">
        <f>A!S154</f>
        <v>0</v>
      </c>
      <c r="T154">
        <f>A!T154</f>
        <v>0</v>
      </c>
      <c r="U154">
        <f>A!U154</f>
        <v>0</v>
      </c>
      <c r="V154" s="23">
        <f>IF(A!V154="&lt;",1,A!V154)</f>
        <v>0</v>
      </c>
      <c r="W154">
        <f>A!W154</f>
        <v>0</v>
      </c>
      <c r="X154">
        <f>A!X154</f>
        <v>0</v>
      </c>
      <c r="Y154">
        <f>A!Y154</f>
        <v>0</v>
      </c>
      <c r="Z154" s="23">
        <f t="shared" si="2"/>
        <v>0</v>
      </c>
      <c r="AA154">
        <f>A!Z154</f>
        <v>0</v>
      </c>
      <c r="AB154">
        <f>A!AA154</f>
        <v>0</v>
      </c>
      <c r="AC154">
        <f>A!AB154</f>
        <v>0</v>
      </c>
      <c r="AD154">
        <f>A!AC154</f>
        <v>0</v>
      </c>
      <c r="AE154">
        <f>A!AD154</f>
        <v>0</v>
      </c>
      <c r="AF154">
        <f>A!AE154</f>
        <v>0</v>
      </c>
      <c r="AG154">
        <f>A!AF154</f>
        <v>0</v>
      </c>
      <c r="AH154">
        <f>A!AG154</f>
        <v>0</v>
      </c>
      <c r="AI154">
        <f>A!AH154</f>
        <v>0</v>
      </c>
      <c r="AJ154">
        <f>A!AI154</f>
        <v>0</v>
      </c>
      <c r="AK154">
        <f>A!AJ154</f>
        <v>0</v>
      </c>
      <c r="AL154">
        <f>A!AK154</f>
        <v>0</v>
      </c>
      <c r="AM154">
        <f>A!AL154</f>
        <v>0</v>
      </c>
      <c r="AN154">
        <f>A!AM154</f>
        <v>0</v>
      </c>
      <c r="AO154">
        <f>A!AN154</f>
        <v>0</v>
      </c>
      <c r="AP154">
        <f>A!AO154</f>
        <v>0</v>
      </c>
      <c r="AQ154">
        <f>A!AP154</f>
        <v>0</v>
      </c>
      <c r="AR154">
        <f>A!AQ154</f>
        <v>0</v>
      </c>
      <c r="AS154">
        <f>A!AR154</f>
        <v>0</v>
      </c>
      <c r="AT154">
        <f>A!AS154</f>
        <v>0</v>
      </c>
      <c r="AU154">
        <f>A!AT154</f>
        <v>0</v>
      </c>
      <c r="AV154">
        <f>A!AU154</f>
        <v>0</v>
      </c>
      <c r="AW154" s="23" t="str">
        <f>IF(A!AV154=0,"",A!AV154)</f>
        <v/>
      </c>
      <c r="AX154">
        <f>A!AW154</f>
        <v>0</v>
      </c>
      <c r="AY154">
        <f>A!AX154</f>
        <v>0</v>
      </c>
      <c r="AZ154">
        <f>A!AY154</f>
        <v>0</v>
      </c>
      <c r="BA154">
        <f>A!AZ154</f>
        <v>0</v>
      </c>
      <c r="BB154">
        <f>A!BA154</f>
        <v>0</v>
      </c>
      <c r="BC154">
        <f>A!BB154</f>
        <v>0</v>
      </c>
      <c r="BD154">
        <f>A!BC154</f>
        <v>0</v>
      </c>
      <c r="BE154">
        <f>A!BD154</f>
        <v>0</v>
      </c>
      <c r="BF154">
        <f>A!BE154</f>
        <v>0</v>
      </c>
      <c r="BG154">
        <f>A!BF154</f>
        <v>0</v>
      </c>
      <c r="BH154">
        <f>A!BG154</f>
        <v>0</v>
      </c>
      <c r="BI154">
        <f>A!BH154</f>
        <v>0</v>
      </c>
      <c r="BJ154">
        <f>A!BI154</f>
        <v>0</v>
      </c>
      <c r="BK154">
        <f>A!BJ154</f>
        <v>0</v>
      </c>
      <c r="BL154">
        <f>A!BK154</f>
        <v>0</v>
      </c>
      <c r="BM154">
        <f>A!BL154</f>
        <v>0</v>
      </c>
      <c r="BN154">
        <f>A!BM154</f>
        <v>0</v>
      </c>
      <c r="BO154">
        <f>A!BN154</f>
        <v>0</v>
      </c>
      <c r="BP154">
        <f>A!BO154</f>
        <v>0</v>
      </c>
      <c r="BQ154">
        <f>A!BP154</f>
        <v>0</v>
      </c>
      <c r="BR154">
        <f>A!BQ154</f>
        <v>0</v>
      </c>
      <c r="BS154">
        <f>A!BR154</f>
        <v>0</v>
      </c>
      <c r="BT154">
        <f>A!BS154</f>
        <v>0</v>
      </c>
      <c r="BU154">
        <f>A!BT154</f>
        <v>0</v>
      </c>
      <c r="BV154">
        <f>A!BU154</f>
        <v>0</v>
      </c>
      <c r="BW154">
        <f>A!BV154</f>
        <v>0</v>
      </c>
      <c r="BX154" t="str">
        <f>A!BW154</f>
        <v>_cd986ddf-af0c-4f10-8169-a1e6ec814392</v>
      </c>
      <c r="BY154" t="str">
        <f>A!BX154</f>
        <v>cd986ddf-af0c-4f10-8169-a1e6ec814392</v>
      </c>
      <c r="BZ154" t="str">
        <f>A!BY154</f>
        <v>SIKB</v>
      </c>
      <c r="CA154" t="str">
        <f>A!BZ154</f>
        <v>MMA03 A05 (0-50) A10 (0-50) A11 (0-50) A12 (0-50)</v>
      </c>
      <c r="CB154">
        <f>A!CA154</f>
        <v>45883</v>
      </c>
      <c r="CC154" t="str">
        <f>A!CB154</f>
        <v>#_6ad1fe39-0ee6-4190-bb8a-80d8ca6a8c10</v>
      </c>
      <c r="CD154" t="str">
        <f>A!CC154</f>
        <v>#_4bc34af0-4e30-4c72-bfe0-6d890e79e91b</v>
      </c>
      <c r="CE154">
        <f>A!CD154</f>
        <v>0</v>
      </c>
      <c r="CF154" t="str">
        <f>A!CE154</f>
        <v>urn:immetingen:compartiment:id:1</v>
      </c>
      <c r="CG154" t="str">
        <f>A!CF154</f>
        <v>_TI-65798781</v>
      </c>
      <c r="CH154">
        <f>A!CG154</f>
        <v>45882</v>
      </c>
      <c r="CI154" t="str">
        <f>A!CH154</f>
        <v>urn:immetingen:monstertype:id:10</v>
      </c>
      <c r="CJ154" t="str">
        <f>A!CI154</f>
        <v>urn:imsikb0101:Applicaties:id:16</v>
      </c>
      <c r="CK154" t="str">
        <f>A!CJ154</f>
        <v>urn:imsikb0101:DatastroomType:id:1</v>
      </c>
      <c r="CL154">
        <f>A!CK154</f>
        <v>45891</v>
      </c>
      <c r="CM154" t="str">
        <f>A!CL154</f>
        <v>SGS, Rotterdam</v>
      </c>
      <c r="CN154" t="str">
        <f>A!CM154</f>
        <v>LABRESULTAAT SGS</v>
      </c>
      <c r="CO154">
        <f>A!CN154</f>
        <v>45891</v>
      </c>
      <c r="CP154">
        <f>A!CO154</f>
        <v>0</v>
      </c>
      <c r="CQ154">
        <f>A!CO464</f>
        <v>0</v>
      </c>
      <c r="CR154" t="e">
        <f>A!#REF!</f>
        <v>#REF!</v>
      </c>
      <c r="CS154" t="e">
        <f>A!#REF!</f>
        <v>#REF!</v>
      </c>
    </row>
    <row r="155" spans="1:97" x14ac:dyDescent="0.2">
      <c r="A155" t="str">
        <f>A!A155</f>
        <v>LABRESULTAAT</v>
      </c>
      <c r="B155">
        <f>A!B155</f>
        <v>7</v>
      </c>
      <c r="C155">
        <f>A!C155</f>
        <v>0</v>
      </c>
      <c r="D155">
        <f>A!D155</f>
        <v>0</v>
      </c>
      <c r="E155">
        <f>A!E155</f>
        <v>0</v>
      </c>
      <c r="F155">
        <f>A!F155</f>
        <v>0</v>
      </c>
      <c r="G155">
        <f>A!G155</f>
        <v>0</v>
      </c>
      <c r="H155">
        <f>A!H155</f>
        <v>0</v>
      </c>
      <c r="I155">
        <f>A!I155</f>
        <v>0</v>
      </c>
      <c r="J155">
        <f>A!J155</f>
        <v>0</v>
      </c>
      <c r="K155">
        <f>A!K155</f>
        <v>0</v>
      </c>
      <c r="L155">
        <f>A!L155</f>
        <v>0</v>
      </c>
      <c r="M155">
        <f>A!M155</f>
        <v>0</v>
      </c>
      <c r="N155">
        <f>A!N155</f>
        <v>0</v>
      </c>
      <c r="O155">
        <f>A!O155</f>
        <v>0</v>
      </c>
      <c r="P155" s="23" t="str">
        <f>IF(A!P155="","",INDEX(B!$A$1:$BT$2000,MATCH(A!P155,B!$AX$1:$AX$2000,0),D!$B$5))</f>
        <v/>
      </c>
      <c r="Q155">
        <f>A!Q155</f>
        <v>0</v>
      </c>
      <c r="R155">
        <f>A!R155</f>
        <v>0</v>
      </c>
      <c r="S155">
        <f>A!S155</f>
        <v>0</v>
      </c>
      <c r="T155">
        <f>A!T155</f>
        <v>0</v>
      </c>
      <c r="U155">
        <f>A!U155</f>
        <v>0</v>
      </c>
      <c r="V155" s="23">
        <f>IF(A!V155="&lt;",1,A!V155)</f>
        <v>0</v>
      </c>
      <c r="W155">
        <f>A!W155</f>
        <v>0</v>
      </c>
      <c r="X155">
        <f>A!X155</f>
        <v>0</v>
      </c>
      <c r="Y155">
        <f>A!Y155</f>
        <v>0</v>
      </c>
      <c r="Z155" s="23">
        <f t="shared" si="2"/>
        <v>0</v>
      </c>
      <c r="AA155">
        <f>A!Z155</f>
        <v>0</v>
      </c>
      <c r="AB155">
        <f>A!AA155</f>
        <v>0</v>
      </c>
      <c r="AC155">
        <f>A!AB155</f>
        <v>0</v>
      </c>
      <c r="AD155">
        <f>A!AC155</f>
        <v>0</v>
      </c>
      <c r="AE155">
        <f>A!AD155</f>
        <v>0</v>
      </c>
      <c r="AF155">
        <f>A!AE155</f>
        <v>0</v>
      </c>
      <c r="AG155">
        <f>A!AF155</f>
        <v>0</v>
      </c>
      <c r="AH155">
        <f>A!AG155</f>
        <v>0</v>
      </c>
      <c r="AI155">
        <f>A!AH155</f>
        <v>0</v>
      </c>
      <c r="AJ155">
        <f>A!AI155</f>
        <v>0</v>
      </c>
      <c r="AK155">
        <f>A!AJ155</f>
        <v>0</v>
      </c>
      <c r="AL155">
        <f>A!AK155</f>
        <v>0</v>
      </c>
      <c r="AM155">
        <f>A!AL155</f>
        <v>0</v>
      </c>
      <c r="AN155">
        <f>A!AM155</f>
        <v>0</v>
      </c>
      <c r="AO155">
        <f>A!AN155</f>
        <v>0</v>
      </c>
      <c r="AP155">
        <f>A!AO155</f>
        <v>0</v>
      </c>
      <c r="AQ155">
        <f>A!AP155</f>
        <v>0</v>
      </c>
      <c r="AR155">
        <f>A!AQ155</f>
        <v>0</v>
      </c>
      <c r="AS155">
        <f>A!AR155</f>
        <v>0</v>
      </c>
      <c r="AT155">
        <f>A!AS155</f>
        <v>0</v>
      </c>
      <c r="AU155">
        <f>A!AT155</f>
        <v>0</v>
      </c>
      <c r="AV155">
        <f>A!AU155</f>
        <v>0</v>
      </c>
      <c r="AW155" s="23" t="str">
        <f>IF(A!AV155=0,"",A!AV155)</f>
        <v/>
      </c>
      <c r="AX155">
        <f>A!AW155</f>
        <v>0</v>
      </c>
      <c r="AY155">
        <f>A!AX155</f>
        <v>0</v>
      </c>
      <c r="AZ155">
        <f>A!AY155</f>
        <v>0</v>
      </c>
      <c r="BA155">
        <f>A!AZ155</f>
        <v>0</v>
      </c>
      <c r="BB155">
        <f>A!BA155</f>
        <v>0</v>
      </c>
      <c r="BC155">
        <f>A!BB155</f>
        <v>0</v>
      </c>
      <c r="BD155">
        <f>A!BC155</f>
        <v>0</v>
      </c>
      <c r="BE155">
        <f>A!BD155</f>
        <v>0</v>
      </c>
      <c r="BF155">
        <f>A!BE155</f>
        <v>0</v>
      </c>
      <c r="BG155">
        <f>A!BF155</f>
        <v>0</v>
      </c>
      <c r="BH155">
        <f>A!BG155</f>
        <v>0</v>
      </c>
      <c r="BI155">
        <f>A!BH155</f>
        <v>0</v>
      </c>
      <c r="BJ155">
        <f>A!BI155</f>
        <v>0</v>
      </c>
      <c r="BK155">
        <f>A!BJ155</f>
        <v>0</v>
      </c>
      <c r="BL155">
        <f>A!BK155</f>
        <v>0</v>
      </c>
      <c r="BM155">
        <f>A!BL155</f>
        <v>0</v>
      </c>
      <c r="BN155">
        <f>A!BM155</f>
        <v>0</v>
      </c>
      <c r="BO155">
        <f>A!BN155</f>
        <v>0</v>
      </c>
      <c r="BP155">
        <f>A!BO155</f>
        <v>0</v>
      </c>
      <c r="BQ155">
        <f>A!BP155</f>
        <v>0</v>
      </c>
      <c r="BR155">
        <f>A!BQ155</f>
        <v>0</v>
      </c>
      <c r="BS155">
        <f>A!BR155</f>
        <v>0</v>
      </c>
      <c r="BT155">
        <f>A!BS155</f>
        <v>0</v>
      </c>
      <c r="BU155">
        <f>A!BT155</f>
        <v>0</v>
      </c>
      <c r="BV155">
        <f>A!BU155</f>
        <v>0</v>
      </c>
      <c r="BW155">
        <f>A!BV155</f>
        <v>0</v>
      </c>
      <c r="BX155" t="str">
        <f>A!BW155</f>
        <v>_cd986ddf-af0c-4f10-8169-a1e6ec814392</v>
      </c>
      <c r="BY155" t="str">
        <f>A!BX155</f>
        <v>cd986ddf-af0c-4f10-8169-a1e6ec814392</v>
      </c>
      <c r="BZ155" t="str">
        <f>A!BY155</f>
        <v>SIKB</v>
      </c>
      <c r="CA155" t="str">
        <f>A!BZ155</f>
        <v>MMA03 A05 (0-50) A10 (0-50) A11 (0-50) A12 (0-50)</v>
      </c>
      <c r="CB155">
        <f>A!CA155</f>
        <v>45883</v>
      </c>
      <c r="CC155" t="str">
        <f>A!CB155</f>
        <v>#_6ad1fe39-0ee6-4190-bb8a-80d8ca6a8c10</v>
      </c>
      <c r="CD155" t="str">
        <f>A!CC155</f>
        <v>#_3d9ae005-ccb4-4e97-bf58-33c3c100522b</v>
      </c>
      <c r="CE155">
        <f>A!CD155</f>
        <v>0</v>
      </c>
      <c r="CF155" t="str">
        <f>A!CE155</f>
        <v>urn:immetingen:compartiment:id:1</v>
      </c>
      <c r="CG155" t="str">
        <f>A!CF155</f>
        <v>_TI-65798781</v>
      </c>
      <c r="CH155">
        <f>A!CG155</f>
        <v>45882</v>
      </c>
      <c r="CI155" t="str">
        <f>A!CH155</f>
        <v>urn:immetingen:monstertype:id:10</v>
      </c>
      <c r="CJ155" t="str">
        <f>A!CI155</f>
        <v>urn:imsikb0101:Applicaties:id:16</v>
      </c>
      <c r="CK155" t="str">
        <f>A!CJ155</f>
        <v>urn:imsikb0101:DatastroomType:id:1</v>
      </c>
      <c r="CL155">
        <f>A!CK155</f>
        <v>45891</v>
      </c>
      <c r="CM155" t="str">
        <f>A!CL155</f>
        <v>SGS, Rotterdam</v>
      </c>
      <c r="CN155" t="str">
        <f>A!CM155</f>
        <v>LABRESULTAAT SGS</v>
      </c>
      <c r="CO155">
        <f>A!CN155</f>
        <v>45891</v>
      </c>
      <c r="CP155">
        <f>A!CO155</f>
        <v>0</v>
      </c>
      <c r="CQ155">
        <f>A!CO465</f>
        <v>0</v>
      </c>
      <c r="CR155" t="e">
        <f>A!#REF!</f>
        <v>#REF!</v>
      </c>
      <c r="CS155" t="e">
        <f>A!#REF!</f>
        <v>#REF!</v>
      </c>
    </row>
    <row r="156" spans="1:97" x14ac:dyDescent="0.2">
      <c r="A156" t="str">
        <f>A!A156</f>
        <v>LABRESULTAAT</v>
      </c>
      <c r="B156">
        <f>A!B156</f>
        <v>7</v>
      </c>
      <c r="C156">
        <f>A!C156</f>
        <v>0</v>
      </c>
      <c r="D156">
        <f>A!D156</f>
        <v>0</v>
      </c>
      <c r="E156">
        <f>A!E156</f>
        <v>0</v>
      </c>
      <c r="F156">
        <f>A!F156</f>
        <v>0</v>
      </c>
      <c r="G156">
        <f>A!G156</f>
        <v>0</v>
      </c>
      <c r="H156">
        <f>A!H156</f>
        <v>0</v>
      </c>
      <c r="I156">
        <f>A!I156</f>
        <v>0</v>
      </c>
      <c r="J156">
        <f>A!J156</f>
        <v>0</v>
      </c>
      <c r="K156">
        <f>A!K156</f>
        <v>0</v>
      </c>
      <c r="L156">
        <f>A!L156</f>
        <v>0</v>
      </c>
      <c r="M156">
        <f>A!M156</f>
        <v>0</v>
      </c>
      <c r="N156">
        <f>A!N156</f>
        <v>0</v>
      </c>
      <c r="O156">
        <f>A!O156</f>
        <v>0</v>
      </c>
      <c r="P156" s="23" t="str">
        <f>IF(A!P156="","",INDEX(B!$A$1:$BT$2000,MATCH(A!P156,B!$AX$1:$AX$2000,0),D!$B$5))</f>
        <v/>
      </c>
      <c r="Q156">
        <f>A!Q156</f>
        <v>0</v>
      </c>
      <c r="R156">
        <f>A!R156</f>
        <v>0</v>
      </c>
      <c r="S156">
        <f>A!S156</f>
        <v>0</v>
      </c>
      <c r="T156">
        <f>A!T156</f>
        <v>0</v>
      </c>
      <c r="U156">
        <f>A!U156</f>
        <v>0</v>
      </c>
      <c r="V156" s="23">
        <f>IF(A!V156="&lt;",1,A!V156)</f>
        <v>0</v>
      </c>
      <c r="W156">
        <f>A!W156</f>
        <v>0</v>
      </c>
      <c r="X156">
        <f>A!X156</f>
        <v>0</v>
      </c>
      <c r="Y156">
        <f>A!Y156</f>
        <v>0</v>
      </c>
      <c r="Z156" s="23">
        <f t="shared" si="2"/>
        <v>0</v>
      </c>
      <c r="AA156">
        <f>A!Z156</f>
        <v>0</v>
      </c>
      <c r="AB156">
        <f>A!AA156</f>
        <v>0</v>
      </c>
      <c r="AC156">
        <f>A!AB156</f>
        <v>0</v>
      </c>
      <c r="AD156">
        <f>A!AC156</f>
        <v>0</v>
      </c>
      <c r="AE156">
        <f>A!AD156</f>
        <v>0</v>
      </c>
      <c r="AF156">
        <f>A!AE156</f>
        <v>0</v>
      </c>
      <c r="AG156">
        <f>A!AF156</f>
        <v>0</v>
      </c>
      <c r="AH156">
        <f>A!AG156</f>
        <v>0</v>
      </c>
      <c r="AI156">
        <f>A!AH156</f>
        <v>0</v>
      </c>
      <c r="AJ156">
        <f>A!AI156</f>
        <v>0</v>
      </c>
      <c r="AK156">
        <f>A!AJ156</f>
        <v>0</v>
      </c>
      <c r="AL156">
        <f>A!AK156</f>
        <v>0</v>
      </c>
      <c r="AM156">
        <f>A!AL156</f>
        <v>0</v>
      </c>
      <c r="AN156">
        <f>A!AM156</f>
        <v>0</v>
      </c>
      <c r="AO156">
        <f>A!AN156</f>
        <v>0</v>
      </c>
      <c r="AP156">
        <f>A!AO156</f>
        <v>0</v>
      </c>
      <c r="AQ156">
        <f>A!AP156</f>
        <v>0</v>
      </c>
      <c r="AR156">
        <f>A!AQ156</f>
        <v>0</v>
      </c>
      <c r="AS156">
        <f>A!AR156</f>
        <v>0</v>
      </c>
      <c r="AT156">
        <f>A!AS156</f>
        <v>0</v>
      </c>
      <c r="AU156">
        <f>A!AT156</f>
        <v>0</v>
      </c>
      <c r="AV156">
        <f>A!AU156</f>
        <v>0</v>
      </c>
      <c r="AW156" s="23" t="str">
        <f>IF(A!AV156=0,"",A!AV156)</f>
        <v/>
      </c>
      <c r="AX156">
        <f>A!AW156</f>
        <v>0</v>
      </c>
      <c r="AY156">
        <f>A!AX156</f>
        <v>0</v>
      </c>
      <c r="AZ156">
        <f>A!AY156</f>
        <v>0</v>
      </c>
      <c r="BA156">
        <f>A!AZ156</f>
        <v>0</v>
      </c>
      <c r="BB156">
        <f>A!BA156</f>
        <v>0</v>
      </c>
      <c r="BC156">
        <f>A!BB156</f>
        <v>0</v>
      </c>
      <c r="BD156">
        <f>A!BC156</f>
        <v>0</v>
      </c>
      <c r="BE156">
        <f>A!BD156</f>
        <v>0</v>
      </c>
      <c r="BF156">
        <f>A!BE156</f>
        <v>0</v>
      </c>
      <c r="BG156">
        <f>A!BF156</f>
        <v>0</v>
      </c>
      <c r="BH156">
        <f>A!BG156</f>
        <v>0</v>
      </c>
      <c r="BI156">
        <f>A!BH156</f>
        <v>0</v>
      </c>
      <c r="BJ156">
        <f>A!BI156</f>
        <v>0</v>
      </c>
      <c r="BK156">
        <f>A!BJ156</f>
        <v>0</v>
      </c>
      <c r="BL156">
        <f>A!BK156</f>
        <v>0</v>
      </c>
      <c r="BM156">
        <f>A!BL156</f>
        <v>0</v>
      </c>
      <c r="BN156">
        <f>A!BM156</f>
        <v>0</v>
      </c>
      <c r="BO156">
        <f>A!BN156</f>
        <v>0</v>
      </c>
      <c r="BP156">
        <f>A!BO156</f>
        <v>0</v>
      </c>
      <c r="BQ156">
        <f>A!BP156</f>
        <v>0</v>
      </c>
      <c r="BR156">
        <f>A!BQ156</f>
        <v>0</v>
      </c>
      <c r="BS156">
        <f>A!BR156</f>
        <v>0</v>
      </c>
      <c r="BT156">
        <f>A!BS156</f>
        <v>0</v>
      </c>
      <c r="BU156">
        <f>A!BT156</f>
        <v>0</v>
      </c>
      <c r="BV156">
        <f>A!BU156</f>
        <v>0</v>
      </c>
      <c r="BW156">
        <f>A!BV156</f>
        <v>0</v>
      </c>
      <c r="BX156" t="str">
        <f>A!BW156</f>
        <v>_cd986ddf-af0c-4f10-8169-a1e6ec814392</v>
      </c>
      <c r="BY156" t="str">
        <f>A!BX156</f>
        <v>cd986ddf-af0c-4f10-8169-a1e6ec814392</v>
      </c>
      <c r="BZ156" t="str">
        <f>A!BY156</f>
        <v>SIKB</v>
      </c>
      <c r="CA156" t="str">
        <f>A!BZ156</f>
        <v>MMA03 A05 (0-50) A10 (0-50) A11 (0-50) A12 (0-50)</v>
      </c>
      <c r="CB156">
        <f>A!CA156</f>
        <v>45883</v>
      </c>
      <c r="CC156" t="str">
        <f>A!CB156</f>
        <v>#_6ad1fe39-0ee6-4190-bb8a-80d8ca6a8c10</v>
      </c>
      <c r="CD156" t="str">
        <f>A!CC156</f>
        <v>#_745df212-ae9e-4ba0-8975-55a31cee16cb</v>
      </c>
      <c r="CE156">
        <f>A!CD156</f>
        <v>0</v>
      </c>
      <c r="CF156" t="str">
        <f>A!CE156</f>
        <v>urn:immetingen:compartiment:id:1</v>
      </c>
      <c r="CG156" t="str">
        <f>A!CF156</f>
        <v>_TI-65798781</v>
      </c>
      <c r="CH156">
        <f>A!CG156</f>
        <v>45882</v>
      </c>
      <c r="CI156" t="str">
        <f>A!CH156</f>
        <v>urn:immetingen:monstertype:id:10</v>
      </c>
      <c r="CJ156" t="str">
        <f>A!CI156</f>
        <v>urn:imsikb0101:Applicaties:id:16</v>
      </c>
      <c r="CK156" t="str">
        <f>A!CJ156</f>
        <v>urn:imsikb0101:DatastroomType:id:1</v>
      </c>
      <c r="CL156">
        <f>A!CK156</f>
        <v>45891</v>
      </c>
      <c r="CM156" t="str">
        <f>A!CL156</f>
        <v>SGS, Rotterdam</v>
      </c>
      <c r="CN156" t="str">
        <f>A!CM156</f>
        <v>LABRESULTAAT SGS</v>
      </c>
      <c r="CO156">
        <f>A!CN156</f>
        <v>45891</v>
      </c>
      <c r="CP156">
        <f>A!CO156</f>
        <v>0</v>
      </c>
      <c r="CQ156">
        <f>A!CO466</f>
        <v>0</v>
      </c>
      <c r="CR156" t="e">
        <f>A!#REF!</f>
        <v>#REF!</v>
      </c>
      <c r="CS156" t="e">
        <f>A!#REF!</f>
        <v>#REF!</v>
      </c>
    </row>
    <row r="157" spans="1:97" x14ac:dyDescent="0.2">
      <c r="A157" t="str">
        <f>A!A157</f>
        <v>LABRESULTAAT</v>
      </c>
      <c r="B157">
        <f>A!B157</f>
        <v>7</v>
      </c>
      <c r="C157">
        <f>A!C157</f>
        <v>0</v>
      </c>
      <c r="D157">
        <f>A!D157</f>
        <v>0</v>
      </c>
      <c r="E157">
        <f>A!E157</f>
        <v>0</v>
      </c>
      <c r="F157">
        <f>A!F157</f>
        <v>0</v>
      </c>
      <c r="G157">
        <f>A!G157</f>
        <v>0</v>
      </c>
      <c r="H157">
        <f>A!H157</f>
        <v>0</v>
      </c>
      <c r="I157">
        <f>A!I157</f>
        <v>0</v>
      </c>
      <c r="J157">
        <f>A!J157</f>
        <v>0</v>
      </c>
      <c r="K157">
        <f>A!K157</f>
        <v>0</v>
      </c>
      <c r="L157">
        <f>A!L157</f>
        <v>0</v>
      </c>
      <c r="M157">
        <f>A!M157</f>
        <v>0</v>
      </c>
      <c r="N157">
        <f>A!N157</f>
        <v>0</v>
      </c>
      <c r="O157">
        <f>A!O157</f>
        <v>0</v>
      </c>
      <c r="P157" s="23" t="str">
        <f>IF(A!P157="","",INDEX(B!$A$1:$BT$2000,MATCH(A!P157,B!$AX$1:$AX$2000,0),D!$B$5))</f>
        <v/>
      </c>
      <c r="Q157">
        <f>A!Q157</f>
        <v>0</v>
      </c>
      <c r="R157">
        <f>A!R157</f>
        <v>0</v>
      </c>
      <c r="S157">
        <f>A!S157</f>
        <v>0</v>
      </c>
      <c r="T157">
        <f>A!T157</f>
        <v>0</v>
      </c>
      <c r="U157">
        <f>A!U157</f>
        <v>0</v>
      </c>
      <c r="V157" s="23">
        <f>IF(A!V157="&lt;",1,A!V157)</f>
        <v>0</v>
      </c>
      <c r="W157">
        <f>A!W157</f>
        <v>0</v>
      </c>
      <c r="X157">
        <f>A!X157</f>
        <v>0</v>
      </c>
      <c r="Y157">
        <f>A!Y157</f>
        <v>0</v>
      </c>
      <c r="Z157" s="23">
        <f t="shared" si="2"/>
        <v>0</v>
      </c>
      <c r="AA157">
        <f>A!Z157</f>
        <v>0</v>
      </c>
      <c r="AB157">
        <f>A!AA157</f>
        <v>0</v>
      </c>
      <c r="AC157">
        <f>A!AB157</f>
        <v>0</v>
      </c>
      <c r="AD157">
        <f>A!AC157</f>
        <v>0</v>
      </c>
      <c r="AE157">
        <f>A!AD157</f>
        <v>0</v>
      </c>
      <c r="AF157">
        <f>A!AE157</f>
        <v>0</v>
      </c>
      <c r="AG157">
        <f>A!AF157</f>
        <v>0</v>
      </c>
      <c r="AH157">
        <f>A!AG157</f>
        <v>0</v>
      </c>
      <c r="AI157">
        <f>A!AH157</f>
        <v>0</v>
      </c>
      <c r="AJ157">
        <f>A!AI157</f>
        <v>0</v>
      </c>
      <c r="AK157">
        <f>A!AJ157</f>
        <v>0</v>
      </c>
      <c r="AL157">
        <f>A!AK157</f>
        <v>0</v>
      </c>
      <c r="AM157">
        <f>A!AL157</f>
        <v>0</v>
      </c>
      <c r="AN157">
        <f>A!AM157</f>
        <v>0</v>
      </c>
      <c r="AO157">
        <f>A!AN157</f>
        <v>0</v>
      </c>
      <c r="AP157">
        <f>A!AO157</f>
        <v>0</v>
      </c>
      <c r="AQ157">
        <f>A!AP157</f>
        <v>0</v>
      </c>
      <c r="AR157">
        <f>A!AQ157</f>
        <v>0</v>
      </c>
      <c r="AS157">
        <f>A!AR157</f>
        <v>0</v>
      </c>
      <c r="AT157">
        <f>A!AS157</f>
        <v>0</v>
      </c>
      <c r="AU157">
        <f>A!AT157</f>
        <v>0</v>
      </c>
      <c r="AV157">
        <f>A!AU157</f>
        <v>0</v>
      </c>
      <c r="AW157" s="23" t="str">
        <f>IF(A!AV157=0,"",A!AV157)</f>
        <v/>
      </c>
      <c r="AX157">
        <f>A!AW157</f>
        <v>0</v>
      </c>
      <c r="AY157">
        <f>A!AX157</f>
        <v>0</v>
      </c>
      <c r="AZ157">
        <f>A!AY157</f>
        <v>0</v>
      </c>
      <c r="BA157">
        <f>A!AZ157</f>
        <v>0</v>
      </c>
      <c r="BB157">
        <f>A!BA157</f>
        <v>0</v>
      </c>
      <c r="BC157">
        <f>A!BB157</f>
        <v>0</v>
      </c>
      <c r="BD157">
        <f>A!BC157</f>
        <v>0</v>
      </c>
      <c r="BE157">
        <f>A!BD157</f>
        <v>0</v>
      </c>
      <c r="BF157">
        <f>A!BE157</f>
        <v>0</v>
      </c>
      <c r="BG157">
        <f>A!BF157</f>
        <v>0</v>
      </c>
      <c r="BH157">
        <f>A!BG157</f>
        <v>0</v>
      </c>
      <c r="BI157">
        <f>A!BH157</f>
        <v>0</v>
      </c>
      <c r="BJ157">
        <f>A!BI157</f>
        <v>0</v>
      </c>
      <c r="BK157">
        <f>A!BJ157</f>
        <v>0</v>
      </c>
      <c r="BL157">
        <f>A!BK157</f>
        <v>0</v>
      </c>
      <c r="BM157">
        <f>A!BL157</f>
        <v>0</v>
      </c>
      <c r="BN157">
        <f>A!BM157</f>
        <v>0</v>
      </c>
      <c r="BO157">
        <f>A!BN157</f>
        <v>0</v>
      </c>
      <c r="BP157">
        <f>A!BO157</f>
        <v>0</v>
      </c>
      <c r="BQ157">
        <f>A!BP157</f>
        <v>0</v>
      </c>
      <c r="BR157">
        <f>A!BQ157</f>
        <v>0</v>
      </c>
      <c r="BS157">
        <f>A!BR157</f>
        <v>0</v>
      </c>
      <c r="BT157">
        <f>A!BS157</f>
        <v>0</v>
      </c>
      <c r="BU157">
        <f>A!BT157</f>
        <v>0</v>
      </c>
      <c r="BV157">
        <f>A!BU157</f>
        <v>0</v>
      </c>
      <c r="BW157">
        <f>A!BV157</f>
        <v>0</v>
      </c>
      <c r="BX157" t="str">
        <f>A!BW157</f>
        <v>_cd986ddf-af0c-4f10-8169-a1e6ec814392</v>
      </c>
      <c r="BY157" t="str">
        <f>A!BX157</f>
        <v>cd986ddf-af0c-4f10-8169-a1e6ec814392</v>
      </c>
      <c r="BZ157" t="str">
        <f>A!BY157</f>
        <v>SIKB</v>
      </c>
      <c r="CA157" t="str">
        <f>A!BZ157</f>
        <v>MMA03 A05 (0-50) A10 (0-50) A11 (0-50) A12 (0-50)</v>
      </c>
      <c r="CB157">
        <f>A!CA157</f>
        <v>45883</v>
      </c>
      <c r="CC157" t="str">
        <f>A!CB157</f>
        <v>#_6ad1fe39-0ee6-4190-bb8a-80d8ca6a8c10</v>
      </c>
      <c r="CD157" t="str">
        <f>A!CC157</f>
        <v>#_20602924-14c1-4fc4-82b8-be97093900d2</v>
      </c>
      <c r="CE157">
        <f>A!CD157</f>
        <v>0</v>
      </c>
      <c r="CF157" t="str">
        <f>A!CE157</f>
        <v>urn:immetingen:compartiment:id:1</v>
      </c>
      <c r="CG157" t="str">
        <f>A!CF157</f>
        <v>_TI-65798781</v>
      </c>
      <c r="CH157">
        <f>A!CG157</f>
        <v>45882</v>
      </c>
      <c r="CI157" t="str">
        <f>A!CH157</f>
        <v>urn:immetingen:monstertype:id:10</v>
      </c>
      <c r="CJ157" t="str">
        <f>A!CI157</f>
        <v>urn:imsikb0101:Applicaties:id:16</v>
      </c>
      <c r="CK157" t="str">
        <f>A!CJ157</f>
        <v>urn:imsikb0101:DatastroomType:id:1</v>
      </c>
      <c r="CL157">
        <f>A!CK157</f>
        <v>45891</v>
      </c>
      <c r="CM157" t="str">
        <f>A!CL157</f>
        <v>SGS, Rotterdam</v>
      </c>
      <c r="CN157" t="str">
        <f>A!CM157</f>
        <v>LABRESULTAAT SGS</v>
      </c>
      <c r="CO157">
        <f>A!CN157</f>
        <v>45891</v>
      </c>
      <c r="CP157">
        <f>A!CO157</f>
        <v>0</v>
      </c>
      <c r="CQ157">
        <f>A!CO467</f>
        <v>0</v>
      </c>
      <c r="CR157" t="e">
        <f>A!#REF!</f>
        <v>#REF!</v>
      </c>
      <c r="CS157" t="e">
        <f>A!#REF!</f>
        <v>#REF!</v>
      </c>
    </row>
    <row r="158" spans="1:97" x14ac:dyDescent="0.2">
      <c r="A158" t="str">
        <f>A!A158</f>
        <v>LABRESULTAAT</v>
      </c>
      <c r="B158">
        <f>A!B158</f>
        <v>7</v>
      </c>
      <c r="C158">
        <f>A!C158</f>
        <v>0</v>
      </c>
      <c r="D158">
        <f>A!D158</f>
        <v>0</v>
      </c>
      <c r="E158">
        <f>A!E158</f>
        <v>0</v>
      </c>
      <c r="F158">
        <f>A!F158</f>
        <v>0</v>
      </c>
      <c r="G158">
        <f>A!G158</f>
        <v>0</v>
      </c>
      <c r="H158">
        <f>A!H158</f>
        <v>0</v>
      </c>
      <c r="I158">
        <f>A!I158</f>
        <v>0</v>
      </c>
      <c r="J158">
        <f>A!J158</f>
        <v>0</v>
      </c>
      <c r="K158">
        <f>A!K158</f>
        <v>0</v>
      </c>
      <c r="L158">
        <f>A!L158</f>
        <v>0</v>
      </c>
      <c r="M158">
        <f>A!M158</f>
        <v>0</v>
      </c>
      <c r="N158">
        <f>A!N158</f>
        <v>0</v>
      </c>
      <c r="O158">
        <f>A!O158</f>
        <v>0</v>
      </c>
      <c r="P158" s="23" t="str">
        <f>IF(A!P158="","",INDEX(B!$A$1:$BT$2000,MATCH(A!P158,B!$AX$1:$AX$2000,0),D!$B$5))</f>
        <v/>
      </c>
      <c r="Q158">
        <f>A!Q158</f>
        <v>0</v>
      </c>
      <c r="R158">
        <f>A!R158</f>
        <v>0</v>
      </c>
      <c r="S158">
        <f>A!S158</f>
        <v>0</v>
      </c>
      <c r="T158">
        <f>A!T158</f>
        <v>0</v>
      </c>
      <c r="U158">
        <f>A!U158</f>
        <v>0</v>
      </c>
      <c r="V158" s="23">
        <f>IF(A!V158="&lt;",1,A!V158)</f>
        <v>0</v>
      </c>
      <c r="W158">
        <f>A!W158</f>
        <v>0</v>
      </c>
      <c r="X158">
        <f>A!X158</f>
        <v>0</v>
      </c>
      <c r="Y158">
        <f>A!Y158</f>
        <v>0</v>
      </c>
      <c r="Z158" s="23">
        <f t="shared" si="2"/>
        <v>0</v>
      </c>
      <c r="AA158">
        <f>A!Z158</f>
        <v>0</v>
      </c>
      <c r="AB158">
        <f>A!AA158</f>
        <v>0</v>
      </c>
      <c r="AC158">
        <f>A!AB158</f>
        <v>0</v>
      </c>
      <c r="AD158">
        <f>A!AC158</f>
        <v>0</v>
      </c>
      <c r="AE158">
        <f>A!AD158</f>
        <v>0</v>
      </c>
      <c r="AF158">
        <f>A!AE158</f>
        <v>0</v>
      </c>
      <c r="AG158">
        <f>A!AF158</f>
        <v>0</v>
      </c>
      <c r="AH158">
        <f>A!AG158</f>
        <v>0</v>
      </c>
      <c r="AI158">
        <f>A!AH158</f>
        <v>0</v>
      </c>
      <c r="AJ158">
        <f>A!AI158</f>
        <v>0</v>
      </c>
      <c r="AK158">
        <f>A!AJ158</f>
        <v>0</v>
      </c>
      <c r="AL158">
        <f>A!AK158</f>
        <v>0</v>
      </c>
      <c r="AM158">
        <f>A!AL158</f>
        <v>0</v>
      </c>
      <c r="AN158">
        <f>A!AM158</f>
        <v>0</v>
      </c>
      <c r="AO158">
        <f>A!AN158</f>
        <v>0</v>
      </c>
      <c r="AP158">
        <f>A!AO158</f>
        <v>0</v>
      </c>
      <c r="AQ158">
        <f>A!AP158</f>
        <v>0</v>
      </c>
      <c r="AR158">
        <f>A!AQ158</f>
        <v>0</v>
      </c>
      <c r="AS158">
        <f>A!AR158</f>
        <v>0</v>
      </c>
      <c r="AT158">
        <f>A!AS158</f>
        <v>0</v>
      </c>
      <c r="AU158">
        <f>A!AT158</f>
        <v>0</v>
      </c>
      <c r="AV158">
        <f>A!AU158</f>
        <v>0</v>
      </c>
      <c r="AW158" s="23" t="str">
        <f>IF(A!AV158=0,"",A!AV158)</f>
        <v/>
      </c>
      <c r="AX158">
        <f>A!AW158</f>
        <v>0</v>
      </c>
      <c r="AY158">
        <f>A!AX158</f>
        <v>0</v>
      </c>
      <c r="AZ158">
        <f>A!AY158</f>
        <v>0</v>
      </c>
      <c r="BA158">
        <f>A!AZ158</f>
        <v>0</v>
      </c>
      <c r="BB158">
        <f>A!BA158</f>
        <v>0</v>
      </c>
      <c r="BC158">
        <f>A!BB158</f>
        <v>0</v>
      </c>
      <c r="BD158">
        <f>A!BC158</f>
        <v>0</v>
      </c>
      <c r="BE158">
        <f>A!BD158</f>
        <v>0</v>
      </c>
      <c r="BF158">
        <f>A!BE158</f>
        <v>0</v>
      </c>
      <c r="BG158">
        <f>A!BF158</f>
        <v>0</v>
      </c>
      <c r="BH158">
        <f>A!BG158</f>
        <v>0</v>
      </c>
      <c r="BI158">
        <f>A!BH158</f>
        <v>0</v>
      </c>
      <c r="BJ158">
        <f>A!BI158</f>
        <v>0</v>
      </c>
      <c r="BK158">
        <f>A!BJ158</f>
        <v>0</v>
      </c>
      <c r="BL158">
        <f>A!BK158</f>
        <v>0</v>
      </c>
      <c r="BM158">
        <f>A!BL158</f>
        <v>0</v>
      </c>
      <c r="BN158">
        <f>A!BM158</f>
        <v>0</v>
      </c>
      <c r="BO158">
        <f>A!BN158</f>
        <v>0</v>
      </c>
      <c r="BP158">
        <f>A!BO158</f>
        <v>0</v>
      </c>
      <c r="BQ158">
        <f>A!BP158</f>
        <v>0</v>
      </c>
      <c r="BR158">
        <f>A!BQ158</f>
        <v>0</v>
      </c>
      <c r="BS158">
        <f>A!BR158</f>
        <v>0</v>
      </c>
      <c r="BT158">
        <f>A!BS158</f>
        <v>0</v>
      </c>
      <c r="BU158">
        <f>A!BT158</f>
        <v>0</v>
      </c>
      <c r="BV158">
        <f>A!BU158</f>
        <v>0</v>
      </c>
      <c r="BW158">
        <f>A!BV158</f>
        <v>0</v>
      </c>
      <c r="BX158" t="str">
        <f>A!BW158</f>
        <v>_cd986ddf-af0c-4f10-8169-a1e6ec814392</v>
      </c>
      <c r="BY158" t="str">
        <f>A!BX158</f>
        <v>cd986ddf-af0c-4f10-8169-a1e6ec814392</v>
      </c>
      <c r="BZ158" t="str">
        <f>A!BY158</f>
        <v>SIKB</v>
      </c>
      <c r="CA158" t="str">
        <f>A!BZ158</f>
        <v>MMA03 A05 (0-50) A10 (0-50) A11 (0-50) A12 (0-50)</v>
      </c>
      <c r="CB158">
        <f>A!CA158</f>
        <v>45883</v>
      </c>
      <c r="CC158" t="str">
        <f>A!CB158</f>
        <v>#_6ad1fe39-0ee6-4190-bb8a-80d8ca6a8c10</v>
      </c>
      <c r="CD158" t="str">
        <f>A!CC158</f>
        <v>#_c976dbe8-f3f5-498c-a860-02f588644ef8</v>
      </c>
      <c r="CE158">
        <f>A!CD158</f>
        <v>0</v>
      </c>
      <c r="CF158" t="str">
        <f>A!CE158</f>
        <v>urn:immetingen:compartiment:id:1</v>
      </c>
      <c r="CG158" t="str">
        <f>A!CF158</f>
        <v>_TI-65798781</v>
      </c>
      <c r="CH158">
        <f>A!CG158</f>
        <v>45882</v>
      </c>
      <c r="CI158" t="str">
        <f>A!CH158</f>
        <v>urn:immetingen:monstertype:id:10</v>
      </c>
      <c r="CJ158" t="str">
        <f>A!CI158</f>
        <v>urn:imsikb0101:Applicaties:id:16</v>
      </c>
      <c r="CK158" t="str">
        <f>A!CJ158</f>
        <v>urn:imsikb0101:DatastroomType:id:1</v>
      </c>
      <c r="CL158">
        <f>A!CK158</f>
        <v>45891</v>
      </c>
      <c r="CM158" t="str">
        <f>A!CL158</f>
        <v>SGS, Rotterdam</v>
      </c>
      <c r="CN158" t="str">
        <f>A!CM158</f>
        <v>LABRESULTAAT SGS</v>
      </c>
      <c r="CO158">
        <f>A!CN158</f>
        <v>45891</v>
      </c>
      <c r="CP158">
        <f>A!CO158</f>
        <v>0</v>
      </c>
      <c r="CQ158">
        <f>A!CO468</f>
        <v>0</v>
      </c>
      <c r="CR158" t="e">
        <f>A!#REF!</f>
        <v>#REF!</v>
      </c>
      <c r="CS158" t="e">
        <f>A!#REF!</f>
        <v>#REF!</v>
      </c>
    </row>
    <row r="159" spans="1:97" x14ac:dyDescent="0.2">
      <c r="A159" t="str">
        <f>A!A159</f>
        <v>LABRESULTAAT</v>
      </c>
      <c r="B159">
        <f>A!B159</f>
        <v>7</v>
      </c>
      <c r="C159">
        <f>A!C159</f>
        <v>0</v>
      </c>
      <c r="D159">
        <f>A!D159</f>
        <v>0</v>
      </c>
      <c r="E159">
        <f>A!E159</f>
        <v>0</v>
      </c>
      <c r="F159">
        <f>A!F159</f>
        <v>0</v>
      </c>
      <c r="G159">
        <f>A!G159</f>
        <v>0</v>
      </c>
      <c r="H159">
        <f>A!H159</f>
        <v>0</v>
      </c>
      <c r="I159">
        <f>A!I159</f>
        <v>0</v>
      </c>
      <c r="J159">
        <f>A!J159</f>
        <v>0</v>
      </c>
      <c r="K159">
        <f>A!K159</f>
        <v>0</v>
      </c>
      <c r="L159">
        <f>A!L159</f>
        <v>0</v>
      </c>
      <c r="M159">
        <f>A!M159</f>
        <v>0</v>
      </c>
      <c r="N159">
        <f>A!N159</f>
        <v>0</v>
      </c>
      <c r="O159">
        <f>A!O159</f>
        <v>0</v>
      </c>
      <c r="P159" s="23" t="str">
        <f>IF(A!P159="","",INDEX(B!$A$1:$BT$2000,MATCH(A!P159,B!$AX$1:$AX$2000,0),D!$B$5))</f>
        <v/>
      </c>
      <c r="Q159">
        <f>A!Q159</f>
        <v>0</v>
      </c>
      <c r="R159">
        <f>A!R159</f>
        <v>0</v>
      </c>
      <c r="S159">
        <f>A!S159</f>
        <v>0</v>
      </c>
      <c r="T159">
        <f>A!T159</f>
        <v>0</v>
      </c>
      <c r="U159">
        <f>A!U159</f>
        <v>0</v>
      </c>
      <c r="V159" s="23">
        <f>IF(A!V159="&lt;",1,A!V159)</f>
        <v>0</v>
      </c>
      <c r="W159">
        <f>A!W159</f>
        <v>0</v>
      </c>
      <c r="X159">
        <f>A!X159</f>
        <v>0</v>
      </c>
      <c r="Y159">
        <f>A!Y159</f>
        <v>0</v>
      </c>
      <c r="Z159" s="23">
        <f t="shared" si="2"/>
        <v>0</v>
      </c>
      <c r="AA159">
        <f>A!Z159</f>
        <v>0</v>
      </c>
      <c r="AB159">
        <f>A!AA159</f>
        <v>0</v>
      </c>
      <c r="AC159">
        <f>A!AB159</f>
        <v>0</v>
      </c>
      <c r="AD159">
        <f>A!AC159</f>
        <v>0</v>
      </c>
      <c r="AE159">
        <f>A!AD159</f>
        <v>0</v>
      </c>
      <c r="AF159">
        <f>A!AE159</f>
        <v>0</v>
      </c>
      <c r="AG159">
        <f>A!AF159</f>
        <v>0</v>
      </c>
      <c r="AH159">
        <f>A!AG159</f>
        <v>0</v>
      </c>
      <c r="AI159">
        <f>A!AH159</f>
        <v>0</v>
      </c>
      <c r="AJ159">
        <f>A!AI159</f>
        <v>0</v>
      </c>
      <c r="AK159">
        <f>A!AJ159</f>
        <v>0</v>
      </c>
      <c r="AL159">
        <f>A!AK159</f>
        <v>0</v>
      </c>
      <c r="AM159">
        <f>A!AL159</f>
        <v>0</v>
      </c>
      <c r="AN159">
        <f>A!AM159</f>
        <v>0</v>
      </c>
      <c r="AO159">
        <f>A!AN159</f>
        <v>0</v>
      </c>
      <c r="AP159">
        <f>A!AO159</f>
        <v>0</v>
      </c>
      <c r="AQ159">
        <f>A!AP159</f>
        <v>0</v>
      </c>
      <c r="AR159">
        <f>A!AQ159</f>
        <v>0</v>
      </c>
      <c r="AS159">
        <f>A!AR159</f>
        <v>0</v>
      </c>
      <c r="AT159">
        <f>A!AS159</f>
        <v>0</v>
      </c>
      <c r="AU159">
        <f>A!AT159</f>
        <v>0</v>
      </c>
      <c r="AV159">
        <f>A!AU159</f>
        <v>0</v>
      </c>
      <c r="AW159" s="23" t="str">
        <f>IF(A!AV159=0,"",A!AV159)</f>
        <v/>
      </c>
      <c r="AX159">
        <f>A!AW159</f>
        <v>0</v>
      </c>
      <c r="AY159">
        <f>A!AX159</f>
        <v>0</v>
      </c>
      <c r="AZ159">
        <f>A!AY159</f>
        <v>0</v>
      </c>
      <c r="BA159">
        <f>A!AZ159</f>
        <v>0</v>
      </c>
      <c r="BB159">
        <f>A!BA159</f>
        <v>0</v>
      </c>
      <c r="BC159">
        <f>A!BB159</f>
        <v>0</v>
      </c>
      <c r="BD159">
        <f>A!BC159</f>
        <v>0</v>
      </c>
      <c r="BE159">
        <f>A!BD159</f>
        <v>0</v>
      </c>
      <c r="BF159">
        <f>A!BE159</f>
        <v>0</v>
      </c>
      <c r="BG159">
        <f>A!BF159</f>
        <v>0</v>
      </c>
      <c r="BH159">
        <f>A!BG159</f>
        <v>0</v>
      </c>
      <c r="BI159">
        <f>A!BH159</f>
        <v>0</v>
      </c>
      <c r="BJ159">
        <f>A!BI159</f>
        <v>0</v>
      </c>
      <c r="BK159">
        <f>A!BJ159</f>
        <v>0</v>
      </c>
      <c r="BL159">
        <f>A!BK159</f>
        <v>0</v>
      </c>
      <c r="BM159">
        <f>A!BL159</f>
        <v>0</v>
      </c>
      <c r="BN159">
        <f>A!BM159</f>
        <v>0</v>
      </c>
      <c r="BO159">
        <f>A!BN159</f>
        <v>0</v>
      </c>
      <c r="BP159">
        <f>A!BO159</f>
        <v>0</v>
      </c>
      <c r="BQ159">
        <f>A!BP159</f>
        <v>0</v>
      </c>
      <c r="BR159">
        <f>A!BQ159</f>
        <v>0</v>
      </c>
      <c r="BS159">
        <f>A!BR159</f>
        <v>0</v>
      </c>
      <c r="BT159">
        <f>A!BS159</f>
        <v>0</v>
      </c>
      <c r="BU159">
        <f>A!BT159</f>
        <v>0</v>
      </c>
      <c r="BV159">
        <f>A!BU159</f>
        <v>0</v>
      </c>
      <c r="BW159">
        <f>A!BV159</f>
        <v>0</v>
      </c>
      <c r="BX159" t="str">
        <f>A!BW159</f>
        <v>_cd986ddf-af0c-4f10-8169-a1e6ec814392</v>
      </c>
      <c r="BY159" t="str">
        <f>A!BX159</f>
        <v>cd986ddf-af0c-4f10-8169-a1e6ec814392</v>
      </c>
      <c r="BZ159" t="str">
        <f>A!BY159</f>
        <v>SIKB</v>
      </c>
      <c r="CA159" t="str">
        <f>A!BZ159</f>
        <v>MMA03 A05 (0-50) A10 (0-50) A11 (0-50) A12 (0-50)</v>
      </c>
      <c r="CB159">
        <f>A!CA159</f>
        <v>45883</v>
      </c>
      <c r="CC159" t="str">
        <f>A!CB159</f>
        <v>#_6ad1fe39-0ee6-4190-bb8a-80d8ca6a8c10</v>
      </c>
      <c r="CD159" t="str">
        <f>A!CC159</f>
        <v>#_f2a655dc-86f3-4315-a29f-c5fd5f145818</v>
      </c>
      <c r="CE159">
        <f>A!CD159</f>
        <v>0</v>
      </c>
      <c r="CF159" t="str">
        <f>A!CE159</f>
        <v>urn:immetingen:compartiment:id:1</v>
      </c>
      <c r="CG159" t="str">
        <f>A!CF159</f>
        <v>_TI-65798781</v>
      </c>
      <c r="CH159">
        <f>A!CG159</f>
        <v>45882</v>
      </c>
      <c r="CI159" t="str">
        <f>A!CH159</f>
        <v>urn:immetingen:monstertype:id:10</v>
      </c>
      <c r="CJ159" t="str">
        <f>A!CI159</f>
        <v>urn:imsikb0101:Applicaties:id:16</v>
      </c>
      <c r="CK159" t="str">
        <f>A!CJ159</f>
        <v>urn:imsikb0101:DatastroomType:id:1</v>
      </c>
      <c r="CL159">
        <f>A!CK159</f>
        <v>45891</v>
      </c>
      <c r="CM159" t="str">
        <f>A!CL159</f>
        <v>SGS, Rotterdam</v>
      </c>
      <c r="CN159" t="str">
        <f>A!CM159</f>
        <v>LABRESULTAAT SGS</v>
      </c>
      <c r="CO159">
        <f>A!CN159</f>
        <v>45891</v>
      </c>
      <c r="CP159">
        <f>A!CO159</f>
        <v>0</v>
      </c>
      <c r="CQ159">
        <f>A!CO469</f>
        <v>0</v>
      </c>
      <c r="CR159" t="e">
        <f>A!#REF!</f>
        <v>#REF!</v>
      </c>
      <c r="CS159" t="e">
        <f>A!#REF!</f>
        <v>#REF!</v>
      </c>
    </row>
    <row r="160" spans="1:97" x14ac:dyDescent="0.2">
      <c r="A160" t="str">
        <f>A!A160</f>
        <v>LABRESULTAAT</v>
      </c>
      <c r="B160">
        <f>A!B160</f>
        <v>7</v>
      </c>
      <c r="C160">
        <f>A!C160</f>
        <v>0</v>
      </c>
      <c r="D160">
        <f>A!D160</f>
        <v>0</v>
      </c>
      <c r="E160">
        <f>A!E160</f>
        <v>0</v>
      </c>
      <c r="F160">
        <f>A!F160</f>
        <v>0</v>
      </c>
      <c r="G160">
        <f>A!G160</f>
        <v>0</v>
      </c>
      <c r="H160">
        <f>A!H160</f>
        <v>0</v>
      </c>
      <c r="I160">
        <f>A!I160</f>
        <v>0</v>
      </c>
      <c r="J160">
        <f>A!J160</f>
        <v>0</v>
      </c>
      <c r="K160">
        <f>A!K160</f>
        <v>0</v>
      </c>
      <c r="L160">
        <f>A!L160</f>
        <v>0</v>
      </c>
      <c r="M160">
        <f>A!M160</f>
        <v>0</v>
      </c>
      <c r="N160">
        <f>A!N160</f>
        <v>0</v>
      </c>
      <c r="O160">
        <f>A!O160</f>
        <v>0</v>
      </c>
      <c r="P160" s="23" t="str">
        <f>IF(A!P160="","",INDEX(B!$A$1:$BT$2000,MATCH(A!P160,B!$AX$1:$AX$2000,0),D!$B$5))</f>
        <v/>
      </c>
      <c r="Q160">
        <f>A!Q160</f>
        <v>0</v>
      </c>
      <c r="R160">
        <f>A!R160</f>
        <v>0</v>
      </c>
      <c r="S160">
        <f>A!S160</f>
        <v>0</v>
      </c>
      <c r="T160">
        <f>A!T160</f>
        <v>0</v>
      </c>
      <c r="U160">
        <f>A!U160</f>
        <v>0</v>
      </c>
      <c r="V160" s="23">
        <f>IF(A!V160="&lt;",1,A!V160)</f>
        <v>0</v>
      </c>
      <c r="W160">
        <f>A!W160</f>
        <v>0</v>
      </c>
      <c r="X160">
        <f>A!X160</f>
        <v>0</v>
      </c>
      <c r="Y160">
        <f>A!Y160</f>
        <v>0</v>
      </c>
      <c r="Z160" s="23">
        <f t="shared" si="2"/>
        <v>0</v>
      </c>
      <c r="AA160">
        <f>A!Z160</f>
        <v>0</v>
      </c>
      <c r="AB160">
        <f>A!AA160</f>
        <v>0</v>
      </c>
      <c r="AC160">
        <f>A!AB160</f>
        <v>0</v>
      </c>
      <c r="AD160">
        <f>A!AC160</f>
        <v>0</v>
      </c>
      <c r="AE160">
        <f>A!AD160</f>
        <v>0</v>
      </c>
      <c r="AF160">
        <f>A!AE160</f>
        <v>0</v>
      </c>
      <c r="AG160">
        <f>A!AF160</f>
        <v>0</v>
      </c>
      <c r="AH160">
        <f>A!AG160</f>
        <v>0</v>
      </c>
      <c r="AI160">
        <f>A!AH160</f>
        <v>0</v>
      </c>
      <c r="AJ160">
        <f>A!AI160</f>
        <v>0</v>
      </c>
      <c r="AK160">
        <f>A!AJ160</f>
        <v>0</v>
      </c>
      <c r="AL160">
        <f>A!AK160</f>
        <v>0</v>
      </c>
      <c r="AM160">
        <f>A!AL160</f>
        <v>0</v>
      </c>
      <c r="AN160">
        <f>A!AM160</f>
        <v>0</v>
      </c>
      <c r="AO160">
        <f>A!AN160</f>
        <v>0</v>
      </c>
      <c r="AP160">
        <f>A!AO160</f>
        <v>0</v>
      </c>
      <c r="AQ160">
        <f>A!AP160</f>
        <v>0</v>
      </c>
      <c r="AR160">
        <f>A!AQ160</f>
        <v>0</v>
      </c>
      <c r="AS160">
        <f>A!AR160</f>
        <v>0</v>
      </c>
      <c r="AT160">
        <f>A!AS160</f>
        <v>0</v>
      </c>
      <c r="AU160">
        <f>A!AT160</f>
        <v>0</v>
      </c>
      <c r="AV160">
        <f>A!AU160</f>
        <v>0</v>
      </c>
      <c r="AW160" s="23" t="str">
        <f>IF(A!AV160=0,"",A!AV160)</f>
        <v/>
      </c>
      <c r="AX160">
        <f>A!AW160</f>
        <v>0</v>
      </c>
      <c r="AY160">
        <f>A!AX160</f>
        <v>0</v>
      </c>
      <c r="AZ160">
        <f>A!AY160</f>
        <v>0</v>
      </c>
      <c r="BA160">
        <f>A!AZ160</f>
        <v>0</v>
      </c>
      <c r="BB160">
        <f>A!BA160</f>
        <v>0</v>
      </c>
      <c r="BC160">
        <f>A!BB160</f>
        <v>0</v>
      </c>
      <c r="BD160">
        <f>A!BC160</f>
        <v>0</v>
      </c>
      <c r="BE160">
        <f>A!BD160</f>
        <v>0</v>
      </c>
      <c r="BF160">
        <f>A!BE160</f>
        <v>0</v>
      </c>
      <c r="BG160">
        <f>A!BF160</f>
        <v>0</v>
      </c>
      <c r="BH160">
        <f>A!BG160</f>
        <v>0</v>
      </c>
      <c r="BI160">
        <f>A!BH160</f>
        <v>0</v>
      </c>
      <c r="BJ160">
        <f>A!BI160</f>
        <v>0</v>
      </c>
      <c r="BK160">
        <f>A!BJ160</f>
        <v>0</v>
      </c>
      <c r="BL160">
        <f>A!BK160</f>
        <v>0</v>
      </c>
      <c r="BM160">
        <f>A!BL160</f>
        <v>0</v>
      </c>
      <c r="BN160">
        <f>A!BM160</f>
        <v>0</v>
      </c>
      <c r="BO160">
        <f>A!BN160</f>
        <v>0</v>
      </c>
      <c r="BP160">
        <f>A!BO160</f>
        <v>0</v>
      </c>
      <c r="BQ160">
        <f>A!BP160</f>
        <v>0</v>
      </c>
      <c r="BR160">
        <f>A!BQ160</f>
        <v>0</v>
      </c>
      <c r="BS160">
        <f>A!BR160</f>
        <v>0</v>
      </c>
      <c r="BT160">
        <f>A!BS160</f>
        <v>0</v>
      </c>
      <c r="BU160">
        <f>A!BT160</f>
        <v>0</v>
      </c>
      <c r="BV160">
        <f>A!BU160</f>
        <v>0</v>
      </c>
      <c r="BW160">
        <f>A!BV160</f>
        <v>0</v>
      </c>
      <c r="BX160" t="str">
        <f>A!BW160</f>
        <v>_cd986ddf-af0c-4f10-8169-a1e6ec814392</v>
      </c>
      <c r="BY160" t="str">
        <f>A!BX160</f>
        <v>cd986ddf-af0c-4f10-8169-a1e6ec814392</v>
      </c>
      <c r="BZ160" t="str">
        <f>A!BY160</f>
        <v>SIKB</v>
      </c>
      <c r="CA160" t="str">
        <f>A!BZ160</f>
        <v>MMA03 A05 (0-50) A10 (0-50) A11 (0-50) A12 (0-50)</v>
      </c>
      <c r="CB160">
        <f>A!CA160</f>
        <v>45883</v>
      </c>
      <c r="CC160" t="str">
        <f>A!CB160</f>
        <v>#_6ad1fe39-0ee6-4190-bb8a-80d8ca6a8c10</v>
      </c>
      <c r="CD160" t="str">
        <f>A!CC160</f>
        <v>#_eb896049-445d-4f1f-8a1c-67985b7cf004</v>
      </c>
      <c r="CE160">
        <f>A!CD160</f>
        <v>0</v>
      </c>
      <c r="CF160" t="str">
        <f>A!CE160</f>
        <v>urn:immetingen:compartiment:id:1</v>
      </c>
      <c r="CG160" t="str">
        <f>A!CF160</f>
        <v>_TI-65798781</v>
      </c>
      <c r="CH160">
        <f>A!CG160</f>
        <v>45882</v>
      </c>
      <c r="CI160" t="str">
        <f>A!CH160</f>
        <v>urn:immetingen:monstertype:id:10</v>
      </c>
      <c r="CJ160" t="str">
        <f>A!CI160</f>
        <v>urn:imsikb0101:Applicaties:id:16</v>
      </c>
      <c r="CK160" t="str">
        <f>A!CJ160</f>
        <v>urn:imsikb0101:DatastroomType:id:1</v>
      </c>
      <c r="CL160">
        <f>A!CK160</f>
        <v>45891</v>
      </c>
      <c r="CM160" t="str">
        <f>A!CL160</f>
        <v>SGS, Rotterdam</v>
      </c>
      <c r="CN160" t="str">
        <f>A!CM160</f>
        <v>LABRESULTAAT SGS</v>
      </c>
      <c r="CO160">
        <f>A!CN160</f>
        <v>45891</v>
      </c>
      <c r="CP160">
        <f>A!CO160</f>
        <v>0</v>
      </c>
      <c r="CQ160">
        <f>A!CO470</f>
        <v>0</v>
      </c>
      <c r="CR160" t="e">
        <f>A!#REF!</f>
        <v>#REF!</v>
      </c>
      <c r="CS160" t="e">
        <f>A!#REF!</f>
        <v>#REF!</v>
      </c>
    </row>
    <row r="161" spans="1:97" x14ac:dyDescent="0.2">
      <c r="A161" t="str">
        <f>A!A161</f>
        <v>LABRESULTAAT</v>
      </c>
      <c r="B161">
        <f>A!B161</f>
        <v>7</v>
      </c>
      <c r="C161">
        <f>A!C161</f>
        <v>0</v>
      </c>
      <c r="D161">
        <f>A!D161</f>
        <v>0</v>
      </c>
      <c r="E161">
        <f>A!E161</f>
        <v>0</v>
      </c>
      <c r="F161">
        <f>A!F161</f>
        <v>0</v>
      </c>
      <c r="G161">
        <f>A!G161</f>
        <v>0</v>
      </c>
      <c r="H161">
        <f>A!H161</f>
        <v>0</v>
      </c>
      <c r="I161">
        <f>A!I161</f>
        <v>0</v>
      </c>
      <c r="J161">
        <f>A!J161</f>
        <v>0</v>
      </c>
      <c r="K161">
        <f>A!K161</f>
        <v>0</v>
      </c>
      <c r="L161">
        <f>A!L161</f>
        <v>0</v>
      </c>
      <c r="M161">
        <f>A!M161</f>
        <v>0</v>
      </c>
      <c r="N161">
        <f>A!N161</f>
        <v>0</v>
      </c>
      <c r="O161">
        <f>A!O161</f>
        <v>0</v>
      </c>
      <c r="P161" s="23" t="str">
        <f>IF(A!P161="","",INDEX(B!$A$1:$BT$2000,MATCH(A!P161,B!$AX$1:$AX$2000,0),D!$B$5))</f>
        <v/>
      </c>
      <c r="Q161">
        <f>A!Q161</f>
        <v>0</v>
      </c>
      <c r="R161">
        <f>A!R161</f>
        <v>0</v>
      </c>
      <c r="S161">
        <f>A!S161</f>
        <v>0</v>
      </c>
      <c r="T161">
        <f>A!T161</f>
        <v>0</v>
      </c>
      <c r="U161">
        <f>A!U161</f>
        <v>0</v>
      </c>
      <c r="V161" s="23">
        <f>IF(A!V161="&lt;",1,A!V161)</f>
        <v>0</v>
      </c>
      <c r="W161">
        <f>A!W161</f>
        <v>0</v>
      </c>
      <c r="X161">
        <f>A!X161</f>
        <v>0</v>
      </c>
      <c r="Y161">
        <f>A!Y161</f>
        <v>0</v>
      </c>
      <c r="Z161" s="23">
        <f t="shared" si="2"/>
        <v>0</v>
      </c>
      <c r="AA161">
        <f>A!Z161</f>
        <v>0</v>
      </c>
      <c r="AB161">
        <f>A!AA161</f>
        <v>0</v>
      </c>
      <c r="AC161">
        <f>A!AB161</f>
        <v>0</v>
      </c>
      <c r="AD161">
        <f>A!AC161</f>
        <v>0</v>
      </c>
      <c r="AE161">
        <f>A!AD161</f>
        <v>0</v>
      </c>
      <c r="AF161">
        <f>A!AE161</f>
        <v>0</v>
      </c>
      <c r="AG161">
        <f>A!AF161</f>
        <v>0</v>
      </c>
      <c r="AH161">
        <f>A!AG161</f>
        <v>0</v>
      </c>
      <c r="AI161">
        <f>A!AH161</f>
        <v>0</v>
      </c>
      <c r="AJ161">
        <f>A!AI161</f>
        <v>0</v>
      </c>
      <c r="AK161">
        <f>A!AJ161</f>
        <v>0</v>
      </c>
      <c r="AL161">
        <f>A!AK161</f>
        <v>0</v>
      </c>
      <c r="AM161">
        <f>A!AL161</f>
        <v>0</v>
      </c>
      <c r="AN161">
        <f>A!AM161</f>
        <v>0</v>
      </c>
      <c r="AO161">
        <f>A!AN161</f>
        <v>0</v>
      </c>
      <c r="AP161">
        <f>A!AO161</f>
        <v>0</v>
      </c>
      <c r="AQ161">
        <f>A!AP161</f>
        <v>0</v>
      </c>
      <c r="AR161">
        <f>A!AQ161</f>
        <v>0</v>
      </c>
      <c r="AS161">
        <f>A!AR161</f>
        <v>0</v>
      </c>
      <c r="AT161">
        <f>A!AS161</f>
        <v>0</v>
      </c>
      <c r="AU161">
        <f>A!AT161</f>
        <v>0</v>
      </c>
      <c r="AV161">
        <f>A!AU161</f>
        <v>0</v>
      </c>
      <c r="AW161" s="23" t="str">
        <f>IF(A!AV161=0,"",A!AV161)</f>
        <v/>
      </c>
      <c r="AX161">
        <f>A!AW161</f>
        <v>0</v>
      </c>
      <c r="AY161">
        <f>A!AX161</f>
        <v>0</v>
      </c>
      <c r="AZ161">
        <f>A!AY161</f>
        <v>0</v>
      </c>
      <c r="BA161">
        <f>A!AZ161</f>
        <v>0</v>
      </c>
      <c r="BB161">
        <f>A!BA161</f>
        <v>0</v>
      </c>
      <c r="BC161">
        <f>A!BB161</f>
        <v>0</v>
      </c>
      <c r="BD161">
        <f>A!BC161</f>
        <v>0</v>
      </c>
      <c r="BE161">
        <f>A!BD161</f>
        <v>0</v>
      </c>
      <c r="BF161">
        <f>A!BE161</f>
        <v>0</v>
      </c>
      <c r="BG161">
        <f>A!BF161</f>
        <v>0</v>
      </c>
      <c r="BH161">
        <f>A!BG161</f>
        <v>0</v>
      </c>
      <c r="BI161">
        <f>A!BH161</f>
        <v>0</v>
      </c>
      <c r="BJ161">
        <f>A!BI161</f>
        <v>0</v>
      </c>
      <c r="BK161">
        <f>A!BJ161</f>
        <v>0</v>
      </c>
      <c r="BL161">
        <f>A!BK161</f>
        <v>0</v>
      </c>
      <c r="BM161">
        <f>A!BL161</f>
        <v>0</v>
      </c>
      <c r="BN161">
        <f>A!BM161</f>
        <v>0</v>
      </c>
      <c r="BO161">
        <f>A!BN161</f>
        <v>0</v>
      </c>
      <c r="BP161">
        <f>A!BO161</f>
        <v>0</v>
      </c>
      <c r="BQ161">
        <f>A!BP161</f>
        <v>0</v>
      </c>
      <c r="BR161">
        <f>A!BQ161</f>
        <v>0</v>
      </c>
      <c r="BS161">
        <f>A!BR161</f>
        <v>0</v>
      </c>
      <c r="BT161">
        <f>A!BS161</f>
        <v>0</v>
      </c>
      <c r="BU161">
        <f>A!BT161</f>
        <v>0</v>
      </c>
      <c r="BV161">
        <f>A!BU161</f>
        <v>0</v>
      </c>
      <c r="BW161">
        <f>A!BV161</f>
        <v>0</v>
      </c>
      <c r="BX161" t="str">
        <f>A!BW161</f>
        <v>_cd986ddf-af0c-4f10-8169-a1e6ec814392</v>
      </c>
      <c r="BY161" t="str">
        <f>A!BX161</f>
        <v>cd986ddf-af0c-4f10-8169-a1e6ec814392</v>
      </c>
      <c r="BZ161" t="str">
        <f>A!BY161</f>
        <v>SIKB</v>
      </c>
      <c r="CA161" t="str">
        <f>A!BZ161</f>
        <v>MMA03 A05 (0-50) A10 (0-50) A11 (0-50) A12 (0-50)</v>
      </c>
      <c r="CB161">
        <f>A!CA161</f>
        <v>45883</v>
      </c>
      <c r="CC161" t="str">
        <f>A!CB161</f>
        <v>#_6ad1fe39-0ee6-4190-bb8a-80d8ca6a8c10</v>
      </c>
      <c r="CD161" t="str">
        <f>A!CC161</f>
        <v>#_e57bb5b4-8391-4b85-b016-e21c433a6501</v>
      </c>
      <c r="CE161">
        <f>A!CD161</f>
        <v>0</v>
      </c>
      <c r="CF161" t="str">
        <f>A!CE161</f>
        <v>urn:immetingen:compartiment:id:1</v>
      </c>
      <c r="CG161" t="str">
        <f>A!CF161</f>
        <v>_TI-65798781</v>
      </c>
      <c r="CH161">
        <f>A!CG161</f>
        <v>45882</v>
      </c>
      <c r="CI161" t="str">
        <f>A!CH161</f>
        <v>urn:immetingen:monstertype:id:10</v>
      </c>
      <c r="CJ161" t="str">
        <f>A!CI161</f>
        <v>urn:imsikb0101:Applicaties:id:16</v>
      </c>
      <c r="CK161" t="str">
        <f>A!CJ161</f>
        <v>urn:imsikb0101:DatastroomType:id:1</v>
      </c>
      <c r="CL161">
        <f>A!CK161</f>
        <v>45891</v>
      </c>
      <c r="CM161" t="str">
        <f>A!CL161</f>
        <v>SGS, Rotterdam</v>
      </c>
      <c r="CN161" t="str">
        <f>A!CM161</f>
        <v>LABRESULTAAT SGS</v>
      </c>
      <c r="CO161">
        <f>A!CN161</f>
        <v>45891</v>
      </c>
      <c r="CP161">
        <f>A!CO161</f>
        <v>0</v>
      </c>
      <c r="CQ161">
        <f>A!CO471</f>
        <v>0</v>
      </c>
      <c r="CR161" t="e">
        <f>A!#REF!</f>
        <v>#REF!</v>
      </c>
      <c r="CS161" t="e">
        <f>A!#REF!</f>
        <v>#REF!</v>
      </c>
    </row>
    <row r="162" spans="1:97" x14ac:dyDescent="0.2">
      <c r="A162" t="str">
        <f>A!A162</f>
        <v>LABRESULTAAT</v>
      </c>
      <c r="B162">
        <f>A!B162</f>
        <v>7</v>
      </c>
      <c r="C162">
        <f>A!C162</f>
        <v>0</v>
      </c>
      <c r="D162">
        <f>A!D162</f>
        <v>0</v>
      </c>
      <c r="E162">
        <f>A!E162</f>
        <v>0</v>
      </c>
      <c r="F162">
        <f>A!F162</f>
        <v>0</v>
      </c>
      <c r="G162">
        <f>A!G162</f>
        <v>0</v>
      </c>
      <c r="H162">
        <f>A!H162</f>
        <v>0</v>
      </c>
      <c r="I162">
        <f>A!I162</f>
        <v>0</v>
      </c>
      <c r="J162">
        <f>A!J162</f>
        <v>0</v>
      </c>
      <c r="K162">
        <f>A!K162</f>
        <v>0</v>
      </c>
      <c r="L162">
        <f>A!L162</f>
        <v>0</v>
      </c>
      <c r="M162">
        <f>A!M162</f>
        <v>0</v>
      </c>
      <c r="N162">
        <f>A!N162</f>
        <v>0</v>
      </c>
      <c r="O162">
        <f>A!O162</f>
        <v>0</v>
      </c>
      <c r="P162" s="23" t="str">
        <f>IF(A!P162="","",INDEX(B!$A$1:$BT$2000,MATCH(A!P162,B!$AX$1:$AX$2000,0),D!$B$5))</f>
        <v/>
      </c>
      <c r="Q162">
        <f>A!Q162</f>
        <v>0</v>
      </c>
      <c r="R162">
        <f>A!R162</f>
        <v>0</v>
      </c>
      <c r="S162">
        <f>A!S162</f>
        <v>0</v>
      </c>
      <c r="T162">
        <f>A!T162</f>
        <v>0</v>
      </c>
      <c r="U162">
        <f>A!U162</f>
        <v>0</v>
      </c>
      <c r="V162" s="23">
        <f>IF(A!V162="&lt;",1,A!V162)</f>
        <v>0</v>
      </c>
      <c r="W162">
        <f>A!W162</f>
        <v>0</v>
      </c>
      <c r="X162">
        <f>A!X162</f>
        <v>0</v>
      </c>
      <c r="Y162">
        <f>A!Y162</f>
        <v>0</v>
      </c>
      <c r="Z162" s="23">
        <f t="shared" si="2"/>
        <v>0</v>
      </c>
      <c r="AA162">
        <f>A!Z162</f>
        <v>0</v>
      </c>
      <c r="AB162">
        <f>A!AA162</f>
        <v>0</v>
      </c>
      <c r="AC162">
        <f>A!AB162</f>
        <v>0</v>
      </c>
      <c r="AD162">
        <f>A!AC162</f>
        <v>0</v>
      </c>
      <c r="AE162">
        <f>A!AD162</f>
        <v>0</v>
      </c>
      <c r="AF162">
        <f>A!AE162</f>
        <v>0</v>
      </c>
      <c r="AG162">
        <f>A!AF162</f>
        <v>0</v>
      </c>
      <c r="AH162">
        <f>A!AG162</f>
        <v>0</v>
      </c>
      <c r="AI162">
        <f>A!AH162</f>
        <v>0</v>
      </c>
      <c r="AJ162">
        <f>A!AI162</f>
        <v>0</v>
      </c>
      <c r="AK162">
        <f>A!AJ162</f>
        <v>0</v>
      </c>
      <c r="AL162">
        <f>A!AK162</f>
        <v>0</v>
      </c>
      <c r="AM162">
        <f>A!AL162</f>
        <v>0</v>
      </c>
      <c r="AN162">
        <f>A!AM162</f>
        <v>0</v>
      </c>
      <c r="AO162">
        <f>A!AN162</f>
        <v>0</v>
      </c>
      <c r="AP162">
        <f>A!AO162</f>
        <v>0</v>
      </c>
      <c r="AQ162">
        <f>A!AP162</f>
        <v>0</v>
      </c>
      <c r="AR162">
        <f>A!AQ162</f>
        <v>0</v>
      </c>
      <c r="AS162">
        <f>A!AR162</f>
        <v>0</v>
      </c>
      <c r="AT162">
        <f>A!AS162</f>
        <v>0</v>
      </c>
      <c r="AU162">
        <f>A!AT162</f>
        <v>0</v>
      </c>
      <c r="AV162">
        <f>A!AU162</f>
        <v>0</v>
      </c>
      <c r="AW162" s="23" t="str">
        <f>IF(A!AV162=0,"",A!AV162)</f>
        <v/>
      </c>
      <c r="AX162">
        <f>A!AW162</f>
        <v>0</v>
      </c>
      <c r="AY162">
        <f>A!AX162</f>
        <v>0</v>
      </c>
      <c r="AZ162">
        <f>A!AY162</f>
        <v>0</v>
      </c>
      <c r="BA162">
        <f>A!AZ162</f>
        <v>0</v>
      </c>
      <c r="BB162">
        <f>A!BA162</f>
        <v>0</v>
      </c>
      <c r="BC162">
        <f>A!BB162</f>
        <v>0</v>
      </c>
      <c r="BD162">
        <f>A!BC162</f>
        <v>0</v>
      </c>
      <c r="BE162">
        <f>A!BD162</f>
        <v>0</v>
      </c>
      <c r="BF162">
        <f>A!BE162</f>
        <v>0</v>
      </c>
      <c r="BG162">
        <f>A!BF162</f>
        <v>0</v>
      </c>
      <c r="BH162">
        <f>A!BG162</f>
        <v>0</v>
      </c>
      <c r="BI162">
        <f>A!BH162</f>
        <v>0</v>
      </c>
      <c r="BJ162">
        <f>A!BI162</f>
        <v>0</v>
      </c>
      <c r="BK162">
        <f>A!BJ162</f>
        <v>0</v>
      </c>
      <c r="BL162">
        <f>A!BK162</f>
        <v>0</v>
      </c>
      <c r="BM162">
        <f>A!BL162</f>
        <v>0</v>
      </c>
      <c r="BN162">
        <f>A!BM162</f>
        <v>0</v>
      </c>
      <c r="BO162">
        <f>A!BN162</f>
        <v>0</v>
      </c>
      <c r="BP162">
        <f>A!BO162</f>
        <v>0</v>
      </c>
      <c r="BQ162">
        <f>A!BP162</f>
        <v>0</v>
      </c>
      <c r="BR162">
        <f>A!BQ162</f>
        <v>0</v>
      </c>
      <c r="BS162">
        <f>A!BR162</f>
        <v>0</v>
      </c>
      <c r="BT162">
        <f>A!BS162</f>
        <v>0</v>
      </c>
      <c r="BU162">
        <f>A!BT162</f>
        <v>0</v>
      </c>
      <c r="BV162">
        <f>A!BU162</f>
        <v>0</v>
      </c>
      <c r="BW162">
        <f>A!BV162</f>
        <v>0</v>
      </c>
      <c r="BX162" t="str">
        <f>A!BW162</f>
        <v>_cd986ddf-af0c-4f10-8169-a1e6ec814392</v>
      </c>
      <c r="BY162" t="str">
        <f>A!BX162</f>
        <v>cd986ddf-af0c-4f10-8169-a1e6ec814392</v>
      </c>
      <c r="BZ162" t="str">
        <f>A!BY162</f>
        <v>SIKB</v>
      </c>
      <c r="CA162" t="str">
        <f>A!BZ162</f>
        <v>MMA03 A05 (0-50) A10 (0-50) A11 (0-50) A12 (0-50)</v>
      </c>
      <c r="CB162">
        <f>A!CA162</f>
        <v>45883</v>
      </c>
      <c r="CC162" t="str">
        <f>A!CB162</f>
        <v>#_6ad1fe39-0ee6-4190-bb8a-80d8ca6a8c10</v>
      </c>
      <c r="CD162" t="str">
        <f>A!CC162</f>
        <v>#_cd4ab762-aea3-4283-9000-2818c6fed14c</v>
      </c>
      <c r="CE162">
        <f>A!CD162</f>
        <v>0</v>
      </c>
      <c r="CF162" t="str">
        <f>A!CE162</f>
        <v>urn:immetingen:compartiment:id:1</v>
      </c>
      <c r="CG162" t="str">
        <f>A!CF162</f>
        <v>_TI-65798781</v>
      </c>
      <c r="CH162">
        <f>A!CG162</f>
        <v>45882</v>
      </c>
      <c r="CI162" t="str">
        <f>A!CH162</f>
        <v>urn:immetingen:monstertype:id:10</v>
      </c>
      <c r="CJ162" t="str">
        <f>A!CI162</f>
        <v>urn:imsikb0101:Applicaties:id:16</v>
      </c>
      <c r="CK162" t="str">
        <f>A!CJ162</f>
        <v>urn:imsikb0101:DatastroomType:id:1</v>
      </c>
      <c r="CL162">
        <f>A!CK162</f>
        <v>45891</v>
      </c>
      <c r="CM162" t="str">
        <f>A!CL162</f>
        <v>SGS, Rotterdam</v>
      </c>
      <c r="CN162" t="str">
        <f>A!CM162</f>
        <v>LABRESULTAAT SGS</v>
      </c>
      <c r="CO162">
        <f>A!CN162</f>
        <v>45891</v>
      </c>
      <c r="CP162">
        <f>A!CO162</f>
        <v>0</v>
      </c>
      <c r="CQ162">
        <f>A!CO472</f>
        <v>0</v>
      </c>
      <c r="CR162" t="e">
        <f>A!#REF!</f>
        <v>#REF!</v>
      </c>
      <c r="CS162" t="e">
        <f>A!#REF!</f>
        <v>#REF!</v>
      </c>
    </row>
    <row r="163" spans="1:97" x14ac:dyDescent="0.2">
      <c r="A163" t="str">
        <f>A!A163</f>
        <v>LABRESULTAAT</v>
      </c>
      <c r="B163">
        <f>A!B163</f>
        <v>7</v>
      </c>
      <c r="C163">
        <f>A!C163</f>
        <v>0</v>
      </c>
      <c r="D163">
        <f>A!D163</f>
        <v>0</v>
      </c>
      <c r="E163">
        <f>A!E163</f>
        <v>0</v>
      </c>
      <c r="F163">
        <f>A!F163</f>
        <v>0</v>
      </c>
      <c r="G163">
        <f>A!G163</f>
        <v>0</v>
      </c>
      <c r="H163">
        <f>A!H163</f>
        <v>0</v>
      </c>
      <c r="I163">
        <f>A!I163</f>
        <v>0</v>
      </c>
      <c r="J163">
        <f>A!J163</f>
        <v>0</v>
      </c>
      <c r="K163">
        <f>A!K163</f>
        <v>0</v>
      </c>
      <c r="L163">
        <f>A!L163</f>
        <v>0</v>
      </c>
      <c r="M163">
        <f>A!M163</f>
        <v>0</v>
      </c>
      <c r="N163">
        <f>A!N163</f>
        <v>0</v>
      </c>
      <c r="O163">
        <f>A!O163</f>
        <v>0</v>
      </c>
      <c r="P163" s="23" t="str">
        <f>IF(A!P163="","",INDEX(B!$A$1:$BT$2000,MATCH(A!P163,B!$AX$1:$AX$2000,0),D!$B$5))</f>
        <v/>
      </c>
      <c r="Q163">
        <f>A!Q163</f>
        <v>0</v>
      </c>
      <c r="R163">
        <f>A!R163</f>
        <v>0</v>
      </c>
      <c r="S163">
        <f>A!S163</f>
        <v>0</v>
      </c>
      <c r="T163">
        <f>A!T163</f>
        <v>0</v>
      </c>
      <c r="U163">
        <f>A!U163</f>
        <v>0</v>
      </c>
      <c r="V163" s="23">
        <f>IF(A!V163="&lt;",1,A!V163)</f>
        <v>0</v>
      </c>
      <c r="W163">
        <f>A!W163</f>
        <v>0</v>
      </c>
      <c r="X163">
        <f>A!X163</f>
        <v>0</v>
      </c>
      <c r="Y163">
        <f>A!Y163</f>
        <v>0</v>
      </c>
      <c r="Z163" s="23">
        <f t="shared" si="2"/>
        <v>0</v>
      </c>
      <c r="AA163">
        <f>A!Z163</f>
        <v>0</v>
      </c>
      <c r="AB163">
        <f>A!AA163</f>
        <v>0</v>
      </c>
      <c r="AC163">
        <f>A!AB163</f>
        <v>0</v>
      </c>
      <c r="AD163">
        <f>A!AC163</f>
        <v>0</v>
      </c>
      <c r="AE163">
        <f>A!AD163</f>
        <v>0</v>
      </c>
      <c r="AF163">
        <f>A!AE163</f>
        <v>0</v>
      </c>
      <c r="AG163">
        <f>A!AF163</f>
        <v>0</v>
      </c>
      <c r="AH163">
        <f>A!AG163</f>
        <v>0</v>
      </c>
      <c r="AI163">
        <f>A!AH163</f>
        <v>0</v>
      </c>
      <c r="AJ163">
        <f>A!AI163</f>
        <v>0</v>
      </c>
      <c r="AK163">
        <f>A!AJ163</f>
        <v>0</v>
      </c>
      <c r="AL163">
        <f>A!AK163</f>
        <v>0</v>
      </c>
      <c r="AM163">
        <f>A!AL163</f>
        <v>0</v>
      </c>
      <c r="AN163">
        <f>A!AM163</f>
        <v>0</v>
      </c>
      <c r="AO163">
        <f>A!AN163</f>
        <v>0</v>
      </c>
      <c r="AP163">
        <f>A!AO163</f>
        <v>0</v>
      </c>
      <c r="AQ163">
        <f>A!AP163</f>
        <v>0</v>
      </c>
      <c r="AR163">
        <f>A!AQ163</f>
        <v>0</v>
      </c>
      <c r="AS163">
        <f>A!AR163</f>
        <v>0</v>
      </c>
      <c r="AT163">
        <f>A!AS163</f>
        <v>0</v>
      </c>
      <c r="AU163">
        <f>A!AT163</f>
        <v>0</v>
      </c>
      <c r="AV163">
        <f>A!AU163</f>
        <v>0</v>
      </c>
      <c r="AW163" s="23" t="str">
        <f>IF(A!AV163=0,"",A!AV163)</f>
        <v/>
      </c>
      <c r="AX163">
        <f>A!AW163</f>
        <v>0</v>
      </c>
      <c r="AY163">
        <f>A!AX163</f>
        <v>0</v>
      </c>
      <c r="AZ163">
        <f>A!AY163</f>
        <v>0</v>
      </c>
      <c r="BA163">
        <f>A!AZ163</f>
        <v>0</v>
      </c>
      <c r="BB163">
        <f>A!BA163</f>
        <v>0</v>
      </c>
      <c r="BC163">
        <f>A!BB163</f>
        <v>0</v>
      </c>
      <c r="BD163">
        <f>A!BC163</f>
        <v>0</v>
      </c>
      <c r="BE163">
        <f>A!BD163</f>
        <v>0</v>
      </c>
      <c r="BF163">
        <f>A!BE163</f>
        <v>0</v>
      </c>
      <c r="BG163">
        <f>A!BF163</f>
        <v>0</v>
      </c>
      <c r="BH163">
        <f>A!BG163</f>
        <v>0</v>
      </c>
      <c r="BI163">
        <f>A!BH163</f>
        <v>0</v>
      </c>
      <c r="BJ163">
        <f>A!BI163</f>
        <v>0</v>
      </c>
      <c r="BK163">
        <f>A!BJ163</f>
        <v>0</v>
      </c>
      <c r="BL163">
        <f>A!BK163</f>
        <v>0</v>
      </c>
      <c r="BM163">
        <f>A!BL163</f>
        <v>0</v>
      </c>
      <c r="BN163">
        <f>A!BM163</f>
        <v>0</v>
      </c>
      <c r="BO163">
        <f>A!BN163</f>
        <v>0</v>
      </c>
      <c r="BP163">
        <f>A!BO163</f>
        <v>0</v>
      </c>
      <c r="BQ163">
        <f>A!BP163</f>
        <v>0</v>
      </c>
      <c r="BR163">
        <f>A!BQ163</f>
        <v>0</v>
      </c>
      <c r="BS163">
        <f>A!BR163</f>
        <v>0</v>
      </c>
      <c r="BT163">
        <f>A!BS163</f>
        <v>0</v>
      </c>
      <c r="BU163">
        <f>A!BT163</f>
        <v>0</v>
      </c>
      <c r="BV163">
        <f>A!BU163</f>
        <v>0</v>
      </c>
      <c r="BW163">
        <f>A!BV163</f>
        <v>0</v>
      </c>
      <c r="BX163" t="str">
        <f>A!BW163</f>
        <v>_cd986ddf-af0c-4f10-8169-a1e6ec814392</v>
      </c>
      <c r="BY163" t="str">
        <f>A!BX163</f>
        <v>cd986ddf-af0c-4f10-8169-a1e6ec814392</v>
      </c>
      <c r="BZ163" t="str">
        <f>A!BY163</f>
        <v>SIKB</v>
      </c>
      <c r="CA163" t="str">
        <f>A!BZ163</f>
        <v>MMA03 A05 (0-50) A10 (0-50) A11 (0-50) A12 (0-50)</v>
      </c>
      <c r="CB163">
        <f>A!CA163</f>
        <v>45883</v>
      </c>
      <c r="CC163" t="str">
        <f>A!CB163</f>
        <v>#_6ad1fe39-0ee6-4190-bb8a-80d8ca6a8c10</v>
      </c>
      <c r="CD163" t="str">
        <f>A!CC163</f>
        <v>#_fb1938db-cd43-4de3-8ed5-9bce51f56da2</v>
      </c>
      <c r="CE163">
        <f>A!CD163</f>
        <v>0</v>
      </c>
      <c r="CF163" t="str">
        <f>A!CE163</f>
        <v>urn:immetingen:compartiment:id:1</v>
      </c>
      <c r="CG163" t="str">
        <f>A!CF163</f>
        <v>_TI-65798781</v>
      </c>
      <c r="CH163">
        <f>A!CG163</f>
        <v>45882</v>
      </c>
      <c r="CI163" t="str">
        <f>A!CH163</f>
        <v>urn:immetingen:monstertype:id:10</v>
      </c>
      <c r="CJ163" t="str">
        <f>A!CI163</f>
        <v>urn:imsikb0101:Applicaties:id:16</v>
      </c>
      <c r="CK163" t="str">
        <f>A!CJ163</f>
        <v>urn:imsikb0101:DatastroomType:id:1</v>
      </c>
      <c r="CL163">
        <f>A!CK163</f>
        <v>45891</v>
      </c>
      <c r="CM163" t="str">
        <f>A!CL163</f>
        <v>SGS, Rotterdam</v>
      </c>
      <c r="CN163" t="str">
        <f>A!CM163</f>
        <v>LABRESULTAAT SGS</v>
      </c>
      <c r="CO163">
        <f>A!CN163</f>
        <v>45891</v>
      </c>
      <c r="CP163">
        <f>A!CO163</f>
        <v>0</v>
      </c>
      <c r="CQ163">
        <f>A!CO473</f>
        <v>0</v>
      </c>
      <c r="CR163" t="e">
        <f>A!#REF!</f>
        <v>#REF!</v>
      </c>
      <c r="CS163" t="e">
        <f>A!#REF!</f>
        <v>#REF!</v>
      </c>
    </row>
    <row r="164" spans="1:97" x14ac:dyDescent="0.2">
      <c r="A164" t="str">
        <f>A!A164</f>
        <v>LABRESULTAAT</v>
      </c>
      <c r="B164">
        <f>A!B164</f>
        <v>7</v>
      </c>
      <c r="C164">
        <f>A!C164</f>
        <v>0</v>
      </c>
      <c r="D164">
        <f>A!D164</f>
        <v>0</v>
      </c>
      <c r="E164">
        <f>A!E164</f>
        <v>0</v>
      </c>
      <c r="F164">
        <f>A!F164</f>
        <v>0</v>
      </c>
      <c r="G164">
        <f>A!G164</f>
        <v>0</v>
      </c>
      <c r="H164">
        <f>A!H164</f>
        <v>0</v>
      </c>
      <c r="I164">
        <f>A!I164</f>
        <v>0</v>
      </c>
      <c r="J164">
        <f>A!J164</f>
        <v>0</v>
      </c>
      <c r="K164">
        <f>A!K164</f>
        <v>0</v>
      </c>
      <c r="L164">
        <f>A!L164</f>
        <v>0</v>
      </c>
      <c r="M164">
        <f>A!M164</f>
        <v>0</v>
      </c>
      <c r="N164">
        <f>A!N164</f>
        <v>0</v>
      </c>
      <c r="O164">
        <f>A!O164</f>
        <v>0</v>
      </c>
      <c r="P164" s="23" t="str">
        <f>IF(A!P164="","",INDEX(B!$A$1:$BT$2000,MATCH(A!P164,B!$AX$1:$AX$2000,0),D!$B$5))</f>
        <v/>
      </c>
      <c r="Q164">
        <f>A!Q164</f>
        <v>0</v>
      </c>
      <c r="R164">
        <f>A!R164</f>
        <v>0</v>
      </c>
      <c r="S164">
        <f>A!S164</f>
        <v>0</v>
      </c>
      <c r="T164">
        <f>A!T164</f>
        <v>0</v>
      </c>
      <c r="U164">
        <f>A!U164</f>
        <v>0</v>
      </c>
      <c r="V164" s="23">
        <f>IF(A!V164="&lt;",1,A!V164)</f>
        <v>0</v>
      </c>
      <c r="W164">
        <f>A!W164</f>
        <v>0</v>
      </c>
      <c r="X164">
        <f>A!X164</f>
        <v>0</v>
      </c>
      <c r="Y164">
        <f>A!Y164</f>
        <v>0</v>
      </c>
      <c r="Z164" s="23">
        <f t="shared" si="2"/>
        <v>0</v>
      </c>
      <c r="AA164">
        <f>A!Z164</f>
        <v>0</v>
      </c>
      <c r="AB164">
        <f>A!AA164</f>
        <v>0</v>
      </c>
      <c r="AC164">
        <f>A!AB164</f>
        <v>0</v>
      </c>
      <c r="AD164">
        <f>A!AC164</f>
        <v>0</v>
      </c>
      <c r="AE164">
        <f>A!AD164</f>
        <v>0</v>
      </c>
      <c r="AF164">
        <f>A!AE164</f>
        <v>0</v>
      </c>
      <c r="AG164">
        <f>A!AF164</f>
        <v>0</v>
      </c>
      <c r="AH164">
        <f>A!AG164</f>
        <v>0</v>
      </c>
      <c r="AI164">
        <f>A!AH164</f>
        <v>0</v>
      </c>
      <c r="AJ164">
        <f>A!AI164</f>
        <v>0</v>
      </c>
      <c r="AK164">
        <f>A!AJ164</f>
        <v>0</v>
      </c>
      <c r="AL164">
        <f>A!AK164</f>
        <v>0</v>
      </c>
      <c r="AM164">
        <f>A!AL164</f>
        <v>0</v>
      </c>
      <c r="AN164">
        <f>A!AM164</f>
        <v>0</v>
      </c>
      <c r="AO164">
        <f>A!AN164</f>
        <v>0</v>
      </c>
      <c r="AP164">
        <f>A!AO164</f>
        <v>0</v>
      </c>
      <c r="AQ164">
        <f>A!AP164</f>
        <v>0</v>
      </c>
      <c r="AR164">
        <f>A!AQ164</f>
        <v>0</v>
      </c>
      <c r="AS164">
        <f>A!AR164</f>
        <v>0</v>
      </c>
      <c r="AT164">
        <f>A!AS164</f>
        <v>0</v>
      </c>
      <c r="AU164">
        <f>A!AT164</f>
        <v>0</v>
      </c>
      <c r="AV164">
        <f>A!AU164</f>
        <v>0</v>
      </c>
      <c r="AW164" s="23" t="str">
        <f>IF(A!AV164=0,"",A!AV164)</f>
        <v/>
      </c>
      <c r="AX164">
        <f>A!AW164</f>
        <v>0</v>
      </c>
      <c r="AY164">
        <f>A!AX164</f>
        <v>0</v>
      </c>
      <c r="AZ164">
        <f>A!AY164</f>
        <v>0</v>
      </c>
      <c r="BA164">
        <f>A!AZ164</f>
        <v>0</v>
      </c>
      <c r="BB164">
        <f>A!BA164</f>
        <v>0</v>
      </c>
      <c r="BC164">
        <f>A!BB164</f>
        <v>0</v>
      </c>
      <c r="BD164">
        <f>A!BC164</f>
        <v>0</v>
      </c>
      <c r="BE164">
        <f>A!BD164</f>
        <v>0</v>
      </c>
      <c r="BF164">
        <f>A!BE164</f>
        <v>0</v>
      </c>
      <c r="BG164">
        <f>A!BF164</f>
        <v>0</v>
      </c>
      <c r="BH164">
        <f>A!BG164</f>
        <v>0</v>
      </c>
      <c r="BI164">
        <f>A!BH164</f>
        <v>0</v>
      </c>
      <c r="BJ164">
        <f>A!BI164</f>
        <v>0</v>
      </c>
      <c r="BK164">
        <f>A!BJ164</f>
        <v>0</v>
      </c>
      <c r="BL164">
        <f>A!BK164</f>
        <v>0</v>
      </c>
      <c r="BM164">
        <f>A!BL164</f>
        <v>0</v>
      </c>
      <c r="BN164">
        <f>A!BM164</f>
        <v>0</v>
      </c>
      <c r="BO164">
        <f>A!BN164</f>
        <v>0</v>
      </c>
      <c r="BP164">
        <f>A!BO164</f>
        <v>0</v>
      </c>
      <c r="BQ164">
        <f>A!BP164</f>
        <v>0</v>
      </c>
      <c r="BR164">
        <f>A!BQ164</f>
        <v>0</v>
      </c>
      <c r="BS164">
        <f>A!BR164</f>
        <v>0</v>
      </c>
      <c r="BT164">
        <f>A!BS164</f>
        <v>0</v>
      </c>
      <c r="BU164">
        <f>A!BT164</f>
        <v>0</v>
      </c>
      <c r="BV164">
        <f>A!BU164</f>
        <v>0</v>
      </c>
      <c r="BW164">
        <f>A!BV164</f>
        <v>0</v>
      </c>
      <c r="BX164" t="str">
        <f>A!BW164</f>
        <v>_cd986ddf-af0c-4f10-8169-a1e6ec814392</v>
      </c>
      <c r="BY164" t="str">
        <f>A!BX164</f>
        <v>cd986ddf-af0c-4f10-8169-a1e6ec814392</v>
      </c>
      <c r="BZ164" t="str">
        <f>A!BY164</f>
        <v>SIKB</v>
      </c>
      <c r="CA164" t="str">
        <f>A!BZ164</f>
        <v>MMA03 A05 (0-50) A10 (0-50) A11 (0-50) A12 (0-50)</v>
      </c>
      <c r="CB164">
        <f>A!CA164</f>
        <v>45883</v>
      </c>
      <c r="CC164" t="str">
        <f>A!CB164</f>
        <v>#_6ad1fe39-0ee6-4190-bb8a-80d8ca6a8c10</v>
      </c>
      <c r="CD164" t="str">
        <f>A!CC164</f>
        <v>#_6d3600b0-5bde-4c0b-bc1d-97351e2521be</v>
      </c>
      <c r="CE164">
        <f>A!CD164</f>
        <v>0</v>
      </c>
      <c r="CF164" t="str">
        <f>A!CE164</f>
        <v>urn:immetingen:compartiment:id:1</v>
      </c>
      <c r="CG164" t="str">
        <f>A!CF164</f>
        <v>_TI-65798781</v>
      </c>
      <c r="CH164">
        <f>A!CG164</f>
        <v>45882</v>
      </c>
      <c r="CI164" t="str">
        <f>A!CH164</f>
        <v>urn:immetingen:monstertype:id:10</v>
      </c>
      <c r="CJ164" t="str">
        <f>A!CI164</f>
        <v>urn:imsikb0101:Applicaties:id:16</v>
      </c>
      <c r="CK164" t="str">
        <f>A!CJ164</f>
        <v>urn:imsikb0101:DatastroomType:id:1</v>
      </c>
      <c r="CL164">
        <f>A!CK164</f>
        <v>45891</v>
      </c>
      <c r="CM164" t="str">
        <f>A!CL164</f>
        <v>SGS, Rotterdam</v>
      </c>
      <c r="CN164" t="str">
        <f>A!CM164</f>
        <v>LABRESULTAAT SGS</v>
      </c>
      <c r="CO164">
        <f>A!CN164</f>
        <v>45891</v>
      </c>
      <c r="CP164">
        <f>A!CO164</f>
        <v>0</v>
      </c>
      <c r="CQ164">
        <f>A!CO474</f>
        <v>0</v>
      </c>
      <c r="CR164" t="e">
        <f>A!#REF!</f>
        <v>#REF!</v>
      </c>
      <c r="CS164" t="e">
        <f>A!#REF!</f>
        <v>#REF!</v>
      </c>
    </row>
    <row r="165" spans="1:97" x14ac:dyDescent="0.2">
      <c r="A165" t="str">
        <f>A!A165</f>
        <v>LABRESULTAAT</v>
      </c>
      <c r="B165">
        <f>A!B165</f>
        <v>7</v>
      </c>
      <c r="C165">
        <f>A!C165</f>
        <v>0</v>
      </c>
      <c r="D165">
        <f>A!D165</f>
        <v>0</v>
      </c>
      <c r="E165">
        <f>A!E165</f>
        <v>0</v>
      </c>
      <c r="F165">
        <f>A!F165</f>
        <v>0</v>
      </c>
      <c r="G165">
        <f>A!G165</f>
        <v>0</v>
      </c>
      <c r="H165">
        <f>A!H165</f>
        <v>0</v>
      </c>
      <c r="I165">
        <f>A!I165</f>
        <v>0</v>
      </c>
      <c r="J165">
        <f>A!J165</f>
        <v>0</v>
      </c>
      <c r="K165">
        <f>A!K165</f>
        <v>0</v>
      </c>
      <c r="L165">
        <f>A!L165</f>
        <v>0</v>
      </c>
      <c r="M165">
        <f>A!M165</f>
        <v>0</v>
      </c>
      <c r="N165">
        <f>A!N165</f>
        <v>0</v>
      </c>
      <c r="O165">
        <f>A!O165</f>
        <v>0</v>
      </c>
      <c r="P165" s="23" t="str">
        <f>IF(A!P165="","",INDEX(B!$A$1:$BT$2000,MATCH(A!P165,B!$AX$1:$AX$2000,0),D!$B$5))</f>
        <v/>
      </c>
      <c r="Q165">
        <f>A!Q165</f>
        <v>0</v>
      </c>
      <c r="R165">
        <f>A!R165</f>
        <v>0</v>
      </c>
      <c r="S165">
        <f>A!S165</f>
        <v>0</v>
      </c>
      <c r="T165">
        <f>A!T165</f>
        <v>0</v>
      </c>
      <c r="U165">
        <f>A!U165</f>
        <v>0</v>
      </c>
      <c r="V165" s="23">
        <f>IF(A!V165="&lt;",1,A!V165)</f>
        <v>0</v>
      </c>
      <c r="W165">
        <f>A!W165</f>
        <v>0</v>
      </c>
      <c r="X165">
        <f>A!X165</f>
        <v>0</v>
      </c>
      <c r="Y165">
        <f>A!Y165</f>
        <v>0</v>
      </c>
      <c r="Z165" s="23">
        <f t="shared" si="2"/>
        <v>0</v>
      </c>
      <c r="AA165">
        <f>A!Z165</f>
        <v>0</v>
      </c>
      <c r="AB165">
        <f>A!AA165</f>
        <v>0</v>
      </c>
      <c r="AC165">
        <f>A!AB165</f>
        <v>0</v>
      </c>
      <c r="AD165">
        <f>A!AC165</f>
        <v>0</v>
      </c>
      <c r="AE165">
        <f>A!AD165</f>
        <v>0</v>
      </c>
      <c r="AF165">
        <f>A!AE165</f>
        <v>0</v>
      </c>
      <c r="AG165">
        <f>A!AF165</f>
        <v>0</v>
      </c>
      <c r="AH165">
        <f>A!AG165</f>
        <v>0</v>
      </c>
      <c r="AI165">
        <f>A!AH165</f>
        <v>0</v>
      </c>
      <c r="AJ165">
        <f>A!AI165</f>
        <v>0</v>
      </c>
      <c r="AK165">
        <f>A!AJ165</f>
        <v>0</v>
      </c>
      <c r="AL165">
        <f>A!AK165</f>
        <v>0</v>
      </c>
      <c r="AM165">
        <f>A!AL165</f>
        <v>0</v>
      </c>
      <c r="AN165">
        <f>A!AM165</f>
        <v>0</v>
      </c>
      <c r="AO165">
        <f>A!AN165</f>
        <v>0</v>
      </c>
      <c r="AP165">
        <f>A!AO165</f>
        <v>0</v>
      </c>
      <c r="AQ165">
        <f>A!AP165</f>
        <v>0</v>
      </c>
      <c r="AR165">
        <f>A!AQ165</f>
        <v>0</v>
      </c>
      <c r="AS165">
        <f>A!AR165</f>
        <v>0</v>
      </c>
      <c r="AT165">
        <f>A!AS165</f>
        <v>0</v>
      </c>
      <c r="AU165">
        <f>A!AT165</f>
        <v>0</v>
      </c>
      <c r="AV165">
        <f>A!AU165</f>
        <v>0</v>
      </c>
      <c r="AW165" s="23" t="str">
        <f>IF(A!AV165=0,"",A!AV165)</f>
        <v/>
      </c>
      <c r="AX165">
        <f>A!AW165</f>
        <v>0</v>
      </c>
      <c r="AY165">
        <f>A!AX165</f>
        <v>0</v>
      </c>
      <c r="AZ165">
        <f>A!AY165</f>
        <v>0</v>
      </c>
      <c r="BA165">
        <f>A!AZ165</f>
        <v>0</v>
      </c>
      <c r="BB165">
        <f>A!BA165</f>
        <v>0</v>
      </c>
      <c r="BC165">
        <f>A!BB165</f>
        <v>0</v>
      </c>
      <c r="BD165">
        <f>A!BC165</f>
        <v>0</v>
      </c>
      <c r="BE165">
        <f>A!BD165</f>
        <v>0</v>
      </c>
      <c r="BF165">
        <f>A!BE165</f>
        <v>0</v>
      </c>
      <c r="BG165">
        <f>A!BF165</f>
        <v>0</v>
      </c>
      <c r="BH165">
        <f>A!BG165</f>
        <v>0</v>
      </c>
      <c r="BI165">
        <f>A!BH165</f>
        <v>0</v>
      </c>
      <c r="BJ165">
        <f>A!BI165</f>
        <v>0</v>
      </c>
      <c r="BK165">
        <f>A!BJ165</f>
        <v>0</v>
      </c>
      <c r="BL165">
        <f>A!BK165</f>
        <v>0</v>
      </c>
      <c r="BM165">
        <f>A!BL165</f>
        <v>0</v>
      </c>
      <c r="BN165">
        <f>A!BM165</f>
        <v>0</v>
      </c>
      <c r="BO165">
        <f>A!BN165</f>
        <v>0</v>
      </c>
      <c r="BP165">
        <f>A!BO165</f>
        <v>0</v>
      </c>
      <c r="BQ165">
        <f>A!BP165</f>
        <v>0</v>
      </c>
      <c r="BR165">
        <f>A!BQ165</f>
        <v>0</v>
      </c>
      <c r="BS165">
        <f>A!BR165</f>
        <v>0</v>
      </c>
      <c r="BT165">
        <f>A!BS165</f>
        <v>0</v>
      </c>
      <c r="BU165">
        <f>A!BT165</f>
        <v>0</v>
      </c>
      <c r="BV165">
        <f>A!BU165</f>
        <v>0</v>
      </c>
      <c r="BW165">
        <f>A!BV165</f>
        <v>0</v>
      </c>
      <c r="BX165" t="str">
        <f>A!BW165</f>
        <v>_cd986ddf-af0c-4f10-8169-a1e6ec814392</v>
      </c>
      <c r="BY165" t="str">
        <f>A!BX165</f>
        <v>cd986ddf-af0c-4f10-8169-a1e6ec814392</v>
      </c>
      <c r="BZ165" t="str">
        <f>A!BY165</f>
        <v>SIKB</v>
      </c>
      <c r="CA165" t="str">
        <f>A!BZ165</f>
        <v>MMA03 A05 (0-50) A10 (0-50) A11 (0-50) A12 (0-50)</v>
      </c>
      <c r="CB165">
        <f>A!CA165</f>
        <v>45883</v>
      </c>
      <c r="CC165" t="str">
        <f>A!CB165</f>
        <v>#_6ad1fe39-0ee6-4190-bb8a-80d8ca6a8c10</v>
      </c>
      <c r="CD165" t="str">
        <f>A!CC165</f>
        <v>#_4139037f-4fef-4c86-a4de-d519d9e4b349</v>
      </c>
      <c r="CE165">
        <f>A!CD165</f>
        <v>0</v>
      </c>
      <c r="CF165" t="str">
        <f>A!CE165</f>
        <v>urn:immetingen:compartiment:id:1</v>
      </c>
      <c r="CG165" t="str">
        <f>A!CF165</f>
        <v>_TI-65798781</v>
      </c>
      <c r="CH165">
        <f>A!CG165</f>
        <v>45882</v>
      </c>
      <c r="CI165" t="str">
        <f>A!CH165</f>
        <v>urn:immetingen:monstertype:id:10</v>
      </c>
      <c r="CJ165" t="str">
        <f>A!CI165</f>
        <v>urn:imsikb0101:Applicaties:id:16</v>
      </c>
      <c r="CK165" t="str">
        <f>A!CJ165</f>
        <v>urn:imsikb0101:DatastroomType:id:1</v>
      </c>
      <c r="CL165">
        <f>A!CK165</f>
        <v>45891</v>
      </c>
      <c r="CM165" t="str">
        <f>A!CL165</f>
        <v>SGS, Rotterdam</v>
      </c>
      <c r="CN165" t="str">
        <f>A!CM165</f>
        <v>LABRESULTAAT SGS</v>
      </c>
      <c r="CO165">
        <f>A!CN165</f>
        <v>45891</v>
      </c>
      <c r="CP165">
        <f>A!CO165</f>
        <v>0</v>
      </c>
      <c r="CQ165">
        <f>A!CO475</f>
        <v>0</v>
      </c>
      <c r="CR165" t="e">
        <f>A!#REF!</f>
        <v>#REF!</v>
      </c>
      <c r="CS165" t="e">
        <f>A!#REF!</f>
        <v>#REF!</v>
      </c>
    </row>
    <row r="166" spans="1:97" x14ac:dyDescent="0.2">
      <c r="A166" t="str">
        <f>A!A166</f>
        <v>LABRESULTAAT</v>
      </c>
      <c r="B166">
        <f>A!B166</f>
        <v>7</v>
      </c>
      <c r="C166">
        <f>A!C166</f>
        <v>0</v>
      </c>
      <c r="D166">
        <f>A!D166</f>
        <v>0</v>
      </c>
      <c r="E166">
        <f>A!E166</f>
        <v>0</v>
      </c>
      <c r="F166">
        <f>A!F166</f>
        <v>0</v>
      </c>
      <c r="G166">
        <f>A!G166</f>
        <v>0</v>
      </c>
      <c r="H166">
        <f>A!H166</f>
        <v>0</v>
      </c>
      <c r="I166">
        <f>A!I166</f>
        <v>0</v>
      </c>
      <c r="J166">
        <f>A!J166</f>
        <v>0</v>
      </c>
      <c r="K166">
        <f>A!K166</f>
        <v>0</v>
      </c>
      <c r="L166">
        <f>A!L166</f>
        <v>0</v>
      </c>
      <c r="M166">
        <f>A!M166</f>
        <v>0</v>
      </c>
      <c r="N166">
        <f>A!N166</f>
        <v>0</v>
      </c>
      <c r="O166">
        <f>A!O166</f>
        <v>0</v>
      </c>
      <c r="P166" s="23" t="str">
        <f>IF(A!P166="","",INDEX(B!$A$1:$BT$2000,MATCH(A!P166,B!$AX$1:$AX$2000,0),D!$B$5))</f>
        <v/>
      </c>
      <c r="Q166">
        <f>A!Q166</f>
        <v>0</v>
      </c>
      <c r="R166">
        <f>A!R166</f>
        <v>0</v>
      </c>
      <c r="S166">
        <f>A!S166</f>
        <v>0</v>
      </c>
      <c r="T166">
        <f>A!T166</f>
        <v>0</v>
      </c>
      <c r="U166">
        <f>A!U166</f>
        <v>0</v>
      </c>
      <c r="V166" s="23">
        <f>IF(A!V166="&lt;",1,A!V166)</f>
        <v>0</v>
      </c>
      <c r="W166">
        <f>A!W166</f>
        <v>0</v>
      </c>
      <c r="X166">
        <f>A!X166</f>
        <v>0</v>
      </c>
      <c r="Y166">
        <f>A!Y166</f>
        <v>0</v>
      </c>
      <c r="Z166" s="23">
        <f t="shared" si="2"/>
        <v>0</v>
      </c>
      <c r="AA166">
        <f>A!Z166</f>
        <v>0</v>
      </c>
      <c r="AB166">
        <f>A!AA166</f>
        <v>0</v>
      </c>
      <c r="AC166">
        <f>A!AB166</f>
        <v>0</v>
      </c>
      <c r="AD166">
        <f>A!AC166</f>
        <v>0</v>
      </c>
      <c r="AE166">
        <f>A!AD166</f>
        <v>0</v>
      </c>
      <c r="AF166">
        <f>A!AE166</f>
        <v>0</v>
      </c>
      <c r="AG166">
        <f>A!AF166</f>
        <v>0</v>
      </c>
      <c r="AH166">
        <f>A!AG166</f>
        <v>0</v>
      </c>
      <c r="AI166">
        <f>A!AH166</f>
        <v>0</v>
      </c>
      <c r="AJ166">
        <f>A!AI166</f>
        <v>0</v>
      </c>
      <c r="AK166">
        <f>A!AJ166</f>
        <v>0</v>
      </c>
      <c r="AL166">
        <f>A!AK166</f>
        <v>0</v>
      </c>
      <c r="AM166">
        <f>A!AL166</f>
        <v>0</v>
      </c>
      <c r="AN166">
        <f>A!AM166</f>
        <v>0</v>
      </c>
      <c r="AO166">
        <f>A!AN166</f>
        <v>0</v>
      </c>
      <c r="AP166">
        <f>A!AO166</f>
        <v>0</v>
      </c>
      <c r="AQ166">
        <f>A!AP166</f>
        <v>0</v>
      </c>
      <c r="AR166">
        <f>A!AQ166</f>
        <v>0</v>
      </c>
      <c r="AS166">
        <f>A!AR166</f>
        <v>0</v>
      </c>
      <c r="AT166">
        <f>A!AS166</f>
        <v>0</v>
      </c>
      <c r="AU166">
        <f>A!AT166</f>
        <v>0</v>
      </c>
      <c r="AV166">
        <f>A!AU166</f>
        <v>0</v>
      </c>
      <c r="AW166" s="23" t="str">
        <f>IF(A!AV166=0,"",A!AV166)</f>
        <v/>
      </c>
      <c r="AX166">
        <f>A!AW166</f>
        <v>0</v>
      </c>
      <c r="AY166">
        <f>A!AX166</f>
        <v>0</v>
      </c>
      <c r="AZ166">
        <f>A!AY166</f>
        <v>0</v>
      </c>
      <c r="BA166">
        <f>A!AZ166</f>
        <v>0</v>
      </c>
      <c r="BB166">
        <f>A!BA166</f>
        <v>0</v>
      </c>
      <c r="BC166">
        <f>A!BB166</f>
        <v>0</v>
      </c>
      <c r="BD166">
        <f>A!BC166</f>
        <v>0</v>
      </c>
      <c r="BE166">
        <f>A!BD166</f>
        <v>0</v>
      </c>
      <c r="BF166">
        <f>A!BE166</f>
        <v>0</v>
      </c>
      <c r="BG166">
        <f>A!BF166</f>
        <v>0</v>
      </c>
      <c r="BH166">
        <f>A!BG166</f>
        <v>0</v>
      </c>
      <c r="BI166">
        <f>A!BH166</f>
        <v>0</v>
      </c>
      <c r="BJ166">
        <f>A!BI166</f>
        <v>0</v>
      </c>
      <c r="BK166">
        <f>A!BJ166</f>
        <v>0</v>
      </c>
      <c r="BL166">
        <f>A!BK166</f>
        <v>0</v>
      </c>
      <c r="BM166">
        <f>A!BL166</f>
        <v>0</v>
      </c>
      <c r="BN166">
        <f>A!BM166</f>
        <v>0</v>
      </c>
      <c r="BO166">
        <f>A!BN166</f>
        <v>0</v>
      </c>
      <c r="BP166">
        <f>A!BO166</f>
        <v>0</v>
      </c>
      <c r="BQ166">
        <f>A!BP166</f>
        <v>0</v>
      </c>
      <c r="BR166">
        <f>A!BQ166</f>
        <v>0</v>
      </c>
      <c r="BS166">
        <f>A!BR166</f>
        <v>0</v>
      </c>
      <c r="BT166">
        <f>A!BS166</f>
        <v>0</v>
      </c>
      <c r="BU166">
        <f>A!BT166</f>
        <v>0</v>
      </c>
      <c r="BV166">
        <f>A!BU166</f>
        <v>0</v>
      </c>
      <c r="BW166">
        <f>A!BV166</f>
        <v>0</v>
      </c>
      <c r="BX166" t="str">
        <f>A!BW166</f>
        <v>_cd986ddf-af0c-4f10-8169-a1e6ec814392</v>
      </c>
      <c r="BY166" t="str">
        <f>A!BX166</f>
        <v>cd986ddf-af0c-4f10-8169-a1e6ec814392</v>
      </c>
      <c r="BZ166" t="str">
        <f>A!BY166</f>
        <v>SIKB</v>
      </c>
      <c r="CA166" t="str">
        <f>A!BZ166</f>
        <v>MMA03 A05 (0-50) A10 (0-50) A11 (0-50) A12 (0-50)</v>
      </c>
      <c r="CB166">
        <f>A!CA166</f>
        <v>45883</v>
      </c>
      <c r="CC166" t="str">
        <f>A!CB166</f>
        <v>#_6ad1fe39-0ee6-4190-bb8a-80d8ca6a8c10</v>
      </c>
      <c r="CD166" t="str">
        <f>A!CC166</f>
        <v>#_a1494433-844b-408c-b282-e4c7aeb515c5</v>
      </c>
      <c r="CE166">
        <f>A!CD166</f>
        <v>0</v>
      </c>
      <c r="CF166" t="str">
        <f>A!CE166</f>
        <v>urn:immetingen:compartiment:id:1</v>
      </c>
      <c r="CG166" t="str">
        <f>A!CF166</f>
        <v>_TI-65798781</v>
      </c>
      <c r="CH166">
        <f>A!CG166</f>
        <v>45882</v>
      </c>
      <c r="CI166" t="str">
        <f>A!CH166</f>
        <v>urn:immetingen:monstertype:id:10</v>
      </c>
      <c r="CJ166" t="str">
        <f>A!CI166</f>
        <v>urn:imsikb0101:Applicaties:id:16</v>
      </c>
      <c r="CK166" t="str">
        <f>A!CJ166</f>
        <v>urn:imsikb0101:DatastroomType:id:1</v>
      </c>
      <c r="CL166">
        <f>A!CK166</f>
        <v>45891</v>
      </c>
      <c r="CM166" t="str">
        <f>A!CL166</f>
        <v>SGS, Rotterdam</v>
      </c>
      <c r="CN166" t="str">
        <f>A!CM166</f>
        <v>LABRESULTAAT SGS</v>
      </c>
      <c r="CO166">
        <f>A!CN166</f>
        <v>45891</v>
      </c>
      <c r="CP166">
        <f>A!CO166</f>
        <v>0</v>
      </c>
      <c r="CQ166">
        <f>A!CO476</f>
        <v>0</v>
      </c>
      <c r="CR166" t="e">
        <f>A!#REF!</f>
        <v>#REF!</v>
      </c>
      <c r="CS166" t="e">
        <f>A!#REF!</f>
        <v>#REF!</v>
      </c>
    </row>
    <row r="167" spans="1:97" x14ac:dyDescent="0.2">
      <c r="A167" t="str">
        <f>A!A167</f>
        <v>LABRESULTAAT</v>
      </c>
      <c r="B167">
        <f>A!B167</f>
        <v>7</v>
      </c>
      <c r="C167">
        <f>A!C167</f>
        <v>0</v>
      </c>
      <c r="D167">
        <f>A!D167</f>
        <v>0</v>
      </c>
      <c r="E167">
        <f>A!E167</f>
        <v>0</v>
      </c>
      <c r="F167">
        <f>A!F167</f>
        <v>0</v>
      </c>
      <c r="G167">
        <f>A!G167</f>
        <v>0</v>
      </c>
      <c r="H167">
        <f>A!H167</f>
        <v>0</v>
      </c>
      <c r="I167">
        <f>A!I167</f>
        <v>0</v>
      </c>
      <c r="J167">
        <f>A!J167</f>
        <v>0</v>
      </c>
      <c r="K167">
        <f>A!K167</f>
        <v>0</v>
      </c>
      <c r="L167">
        <f>A!L167</f>
        <v>0</v>
      </c>
      <c r="M167">
        <f>A!M167</f>
        <v>0</v>
      </c>
      <c r="N167">
        <f>A!N167</f>
        <v>0</v>
      </c>
      <c r="O167">
        <f>A!O167</f>
        <v>0</v>
      </c>
      <c r="P167" s="23" t="str">
        <f>IF(A!P167="","",INDEX(B!$A$1:$BT$2000,MATCH(A!P167,B!$AX$1:$AX$2000,0),D!$B$5))</f>
        <v/>
      </c>
      <c r="Q167">
        <f>A!Q167</f>
        <v>0</v>
      </c>
      <c r="R167">
        <f>A!R167</f>
        <v>0</v>
      </c>
      <c r="S167">
        <f>A!S167</f>
        <v>0</v>
      </c>
      <c r="T167">
        <f>A!T167</f>
        <v>0</v>
      </c>
      <c r="U167">
        <f>A!U167</f>
        <v>0</v>
      </c>
      <c r="V167" s="23">
        <f>IF(A!V167="&lt;",1,A!V167)</f>
        <v>0</v>
      </c>
      <c r="W167">
        <f>A!W167</f>
        <v>0</v>
      </c>
      <c r="X167">
        <f>A!X167</f>
        <v>0</v>
      </c>
      <c r="Y167">
        <f>A!Y167</f>
        <v>0</v>
      </c>
      <c r="Z167" s="23">
        <f t="shared" si="2"/>
        <v>0</v>
      </c>
      <c r="AA167">
        <f>A!Z167</f>
        <v>0</v>
      </c>
      <c r="AB167">
        <f>A!AA167</f>
        <v>0</v>
      </c>
      <c r="AC167">
        <f>A!AB167</f>
        <v>0</v>
      </c>
      <c r="AD167">
        <f>A!AC167</f>
        <v>0</v>
      </c>
      <c r="AE167">
        <f>A!AD167</f>
        <v>0</v>
      </c>
      <c r="AF167">
        <f>A!AE167</f>
        <v>0</v>
      </c>
      <c r="AG167">
        <f>A!AF167</f>
        <v>0</v>
      </c>
      <c r="AH167">
        <f>A!AG167</f>
        <v>0</v>
      </c>
      <c r="AI167">
        <f>A!AH167</f>
        <v>0</v>
      </c>
      <c r="AJ167">
        <f>A!AI167</f>
        <v>0</v>
      </c>
      <c r="AK167">
        <f>A!AJ167</f>
        <v>0</v>
      </c>
      <c r="AL167">
        <f>A!AK167</f>
        <v>0</v>
      </c>
      <c r="AM167">
        <f>A!AL167</f>
        <v>0</v>
      </c>
      <c r="AN167">
        <f>A!AM167</f>
        <v>0</v>
      </c>
      <c r="AO167">
        <f>A!AN167</f>
        <v>0</v>
      </c>
      <c r="AP167">
        <f>A!AO167</f>
        <v>0</v>
      </c>
      <c r="AQ167">
        <f>A!AP167</f>
        <v>0</v>
      </c>
      <c r="AR167">
        <f>A!AQ167</f>
        <v>0</v>
      </c>
      <c r="AS167">
        <f>A!AR167</f>
        <v>0</v>
      </c>
      <c r="AT167">
        <f>A!AS167</f>
        <v>0</v>
      </c>
      <c r="AU167">
        <f>A!AT167</f>
        <v>0</v>
      </c>
      <c r="AV167">
        <f>A!AU167</f>
        <v>0</v>
      </c>
      <c r="AW167" s="23" t="str">
        <f>IF(A!AV167=0,"",A!AV167)</f>
        <v/>
      </c>
      <c r="AX167">
        <f>A!AW167</f>
        <v>0</v>
      </c>
      <c r="AY167">
        <f>A!AX167</f>
        <v>0</v>
      </c>
      <c r="AZ167">
        <f>A!AY167</f>
        <v>0</v>
      </c>
      <c r="BA167">
        <f>A!AZ167</f>
        <v>0</v>
      </c>
      <c r="BB167">
        <f>A!BA167</f>
        <v>0</v>
      </c>
      <c r="BC167">
        <f>A!BB167</f>
        <v>0</v>
      </c>
      <c r="BD167">
        <f>A!BC167</f>
        <v>0</v>
      </c>
      <c r="BE167">
        <f>A!BD167</f>
        <v>0</v>
      </c>
      <c r="BF167">
        <f>A!BE167</f>
        <v>0</v>
      </c>
      <c r="BG167">
        <f>A!BF167</f>
        <v>0</v>
      </c>
      <c r="BH167">
        <f>A!BG167</f>
        <v>0</v>
      </c>
      <c r="BI167">
        <f>A!BH167</f>
        <v>0</v>
      </c>
      <c r="BJ167">
        <f>A!BI167</f>
        <v>0</v>
      </c>
      <c r="BK167">
        <f>A!BJ167</f>
        <v>0</v>
      </c>
      <c r="BL167">
        <f>A!BK167</f>
        <v>0</v>
      </c>
      <c r="BM167">
        <f>A!BL167</f>
        <v>0</v>
      </c>
      <c r="BN167">
        <f>A!BM167</f>
        <v>0</v>
      </c>
      <c r="BO167">
        <f>A!BN167</f>
        <v>0</v>
      </c>
      <c r="BP167">
        <f>A!BO167</f>
        <v>0</v>
      </c>
      <c r="BQ167">
        <f>A!BP167</f>
        <v>0</v>
      </c>
      <c r="BR167">
        <f>A!BQ167</f>
        <v>0</v>
      </c>
      <c r="BS167">
        <f>A!BR167</f>
        <v>0</v>
      </c>
      <c r="BT167">
        <f>A!BS167</f>
        <v>0</v>
      </c>
      <c r="BU167">
        <f>A!BT167</f>
        <v>0</v>
      </c>
      <c r="BV167">
        <f>A!BU167</f>
        <v>0</v>
      </c>
      <c r="BW167">
        <f>A!BV167</f>
        <v>0</v>
      </c>
      <c r="BX167" t="str">
        <f>A!BW167</f>
        <v>_cd986ddf-af0c-4f10-8169-a1e6ec814392</v>
      </c>
      <c r="BY167" t="str">
        <f>A!BX167</f>
        <v>cd986ddf-af0c-4f10-8169-a1e6ec814392</v>
      </c>
      <c r="BZ167" t="str">
        <f>A!BY167</f>
        <v>SIKB</v>
      </c>
      <c r="CA167" t="str">
        <f>A!BZ167</f>
        <v>MMA03 A05 (0-50) A10 (0-50) A11 (0-50) A12 (0-50)</v>
      </c>
      <c r="CB167">
        <f>A!CA167</f>
        <v>45883</v>
      </c>
      <c r="CC167" t="str">
        <f>A!CB167</f>
        <v>#_6ad1fe39-0ee6-4190-bb8a-80d8ca6a8c10</v>
      </c>
      <c r="CD167" t="str">
        <f>A!CC167</f>
        <v>#_8f0ac41d-f61f-446d-8699-37efa596a1ab</v>
      </c>
      <c r="CE167">
        <f>A!CD167</f>
        <v>0</v>
      </c>
      <c r="CF167" t="str">
        <f>A!CE167</f>
        <v>urn:immetingen:compartiment:id:1</v>
      </c>
      <c r="CG167" t="str">
        <f>A!CF167</f>
        <v>_TI-65798781</v>
      </c>
      <c r="CH167">
        <f>A!CG167</f>
        <v>45882</v>
      </c>
      <c r="CI167" t="str">
        <f>A!CH167</f>
        <v>urn:immetingen:monstertype:id:10</v>
      </c>
      <c r="CJ167" t="str">
        <f>A!CI167</f>
        <v>urn:imsikb0101:Applicaties:id:16</v>
      </c>
      <c r="CK167" t="str">
        <f>A!CJ167</f>
        <v>urn:imsikb0101:DatastroomType:id:1</v>
      </c>
      <c r="CL167">
        <f>A!CK167</f>
        <v>45891</v>
      </c>
      <c r="CM167" t="str">
        <f>A!CL167</f>
        <v>SGS, Rotterdam</v>
      </c>
      <c r="CN167" t="str">
        <f>A!CM167</f>
        <v>LABRESULTAAT SGS</v>
      </c>
      <c r="CO167">
        <f>A!CN167</f>
        <v>45891</v>
      </c>
      <c r="CP167">
        <f>A!CO167</f>
        <v>0</v>
      </c>
      <c r="CQ167">
        <f>A!CO477</f>
        <v>0</v>
      </c>
      <c r="CR167" t="e">
        <f>A!#REF!</f>
        <v>#REF!</v>
      </c>
      <c r="CS167" t="e">
        <f>A!#REF!</f>
        <v>#REF!</v>
      </c>
    </row>
    <row r="168" spans="1:97" x14ac:dyDescent="0.2">
      <c r="A168" t="str">
        <f>A!A168</f>
        <v>LABRESULTAAT</v>
      </c>
      <c r="B168">
        <f>A!B168</f>
        <v>7</v>
      </c>
      <c r="C168">
        <f>A!C168</f>
        <v>0</v>
      </c>
      <c r="D168">
        <f>A!D168</f>
        <v>0</v>
      </c>
      <c r="E168">
        <f>A!E168</f>
        <v>0</v>
      </c>
      <c r="F168">
        <f>A!F168</f>
        <v>0</v>
      </c>
      <c r="G168">
        <f>A!G168</f>
        <v>0</v>
      </c>
      <c r="H168">
        <f>A!H168</f>
        <v>0</v>
      </c>
      <c r="I168">
        <f>A!I168</f>
        <v>0</v>
      </c>
      <c r="J168">
        <f>A!J168</f>
        <v>0</v>
      </c>
      <c r="K168">
        <f>A!K168</f>
        <v>0</v>
      </c>
      <c r="L168">
        <f>A!L168</f>
        <v>0</v>
      </c>
      <c r="M168">
        <f>A!M168</f>
        <v>0</v>
      </c>
      <c r="N168">
        <f>A!N168</f>
        <v>0</v>
      </c>
      <c r="O168">
        <f>A!O168</f>
        <v>0</v>
      </c>
      <c r="P168" s="23" t="str">
        <f>IF(A!P168="","",INDEX(B!$A$1:$BT$2000,MATCH(A!P168,B!$AX$1:$AX$2000,0),D!$B$5))</f>
        <v/>
      </c>
      <c r="Q168">
        <f>A!Q168</f>
        <v>0</v>
      </c>
      <c r="R168">
        <f>A!R168</f>
        <v>0</v>
      </c>
      <c r="S168">
        <f>A!S168</f>
        <v>0</v>
      </c>
      <c r="T168">
        <f>A!T168</f>
        <v>0</v>
      </c>
      <c r="U168">
        <f>A!U168</f>
        <v>0</v>
      </c>
      <c r="V168" s="23">
        <f>IF(A!V168="&lt;",1,A!V168)</f>
        <v>0</v>
      </c>
      <c r="W168">
        <f>A!W168</f>
        <v>0</v>
      </c>
      <c r="X168">
        <f>A!X168</f>
        <v>0</v>
      </c>
      <c r="Y168">
        <f>A!Y168</f>
        <v>0</v>
      </c>
      <c r="Z168" s="23">
        <f t="shared" si="2"/>
        <v>0</v>
      </c>
      <c r="AA168">
        <f>A!Z168</f>
        <v>0</v>
      </c>
      <c r="AB168">
        <f>A!AA168</f>
        <v>0</v>
      </c>
      <c r="AC168">
        <f>A!AB168</f>
        <v>0</v>
      </c>
      <c r="AD168">
        <f>A!AC168</f>
        <v>0</v>
      </c>
      <c r="AE168">
        <f>A!AD168</f>
        <v>0</v>
      </c>
      <c r="AF168">
        <f>A!AE168</f>
        <v>0</v>
      </c>
      <c r="AG168">
        <f>A!AF168</f>
        <v>0</v>
      </c>
      <c r="AH168">
        <f>A!AG168</f>
        <v>0</v>
      </c>
      <c r="AI168">
        <f>A!AH168</f>
        <v>0</v>
      </c>
      <c r="AJ168">
        <f>A!AI168</f>
        <v>0</v>
      </c>
      <c r="AK168">
        <f>A!AJ168</f>
        <v>0</v>
      </c>
      <c r="AL168">
        <f>A!AK168</f>
        <v>0</v>
      </c>
      <c r="AM168">
        <f>A!AL168</f>
        <v>0</v>
      </c>
      <c r="AN168">
        <f>A!AM168</f>
        <v>0</v>
      </c>
      <c r="AO168">
        <f>A!AN168</f>
        <v>0</v>
      </c>
      <c r="AP168">
        <f>A!AO168</f>
        <v>0</v>
      </c>
      <c r="AQ168">
        <f>A!AP168</f>
        <v>0</v>
      </c>
      <c r="AR168">
        <f>A!AQ168</f>
        <v>0</v>
      </c>
      <c r="AS168">
        <f>A!AR168</f>
        <v>0</v>
      </c>
      <c r="AT168">
        <f>A!AS168</f>
        <v>0</v>
      </c>
      <c r="AU168">
        <f>A!AT168</f>
        <v>0</v>
      </c>
      <c r="AV168">
        <f>A!AU168</f>
        <v>0</v>
      </c>
      <c r="AW168" s="23" t="str">
        <f>IF(A!AV168=0,"",A!AV168)</f>
        <v/>
      </c>
      <c r="AX168">
        <f>A!AW168</f>
        <v>0</v>
      </c>
      <c r="AY168">
        <f>A!AX168</f>
        <v>0</v>
      </c>
      <c r="AZ168">
        <f>A!AY168</f>
        <v>0</v>
      </c>
      <c r="BA168">
        <f>A!AZ168</f>
        <v>0</v>
      </c>
      <c r="BB168">
        <f>A!BA168</f>
        <v>0</v>
      </c>
      <c r="BC168">
        <f>A!BB168</f>
        <v>0</v>
      </c>
      <c r="BD168">
        <f>A!BC168</f>
        <v>0</v>
      </c>
      <c r="BE168">
        <f>A!BD168</f>
        <v>0</v>
      </c>
      <c r="BF168">
        <f>A!BE168</f>
        <v>0</v>
      </c>
      <c r="BG168">
        <f>A!BF168</f>
        <v>0</v>
      </c>
      <c r="BH168">
        <f>A!BG168</f>
        <v>0</v>
      </c>
      <c r="BI168">
        <f>A!BH168</f>
        <v>0</v>
      </c>
      <c r="BJ168">
        <f>A!BI168</f>
        <v>0</v>
      </c>
      <c r="BK168">
        <f>A!BJ168</f>
        <v>0</v>
      </c>
      <c r="BL168">
        <f>A!BK168</f>
        <v>0</v>
      </c>
      <c r="BM168">
        <f>A!BL168</f>
        <v>0</v>
      </c>
      <c r="BN168">
        <f>A!BM168</f>
        <v>0</v>
      </c>
      <c r="BO168">
        <f>A!BN168</f>
        <v>0</v>
      </c>
      <c r="BP168">
        <f>A!BO168</f>
        <v>0</v>
      </c>
      <c r="BQ168">
        <f>A!BP168</f>
        <v>0</v>
      </c>
      <c r="BR168">
        <f>A!BQ168</f>
        <v>0</v>
      </c>
      <c r="BS168">
        <f>A!BR168</f>
        <v>0</v>
      </c>
      <c r="BT168">
        <f>A!BS168</f>
        <v>0</v>
      </c>
      <c r="BU168">
        <f>A!BT168</f>
        <v>0</v>
      </c>
      <c r="BV168">
        <f>A!BU168</f>
        <v>0</v>
      </c>
      <c r="BW168">
        <f>A!BV168</f>
        <v>0</v>
      </c>
      <c r="BX168" t="str">
        <f>A!BW168</f>
        <v>_cd986ddf-af0c-4f10-8169-a1e6ec814392</v>
      </c>
      <c r="BY168" t="str">
        <f>A!BX168</f>
        <v>cd986ddf-af0c-4f10-8169-a1e6ec814392</v>
      </c>
      <c r="BZ168" t="str">
        <f>A!BY168</f>
        <v>SIKB</v>
      </c>
      <c r="CA168" t="str">
        <f>A!BZ168</f>
        <v>MMA03 A05 (0-50) A10 (0-50) A11 (0-50) A12 (0-50)</v>
      </c>
      <c r="CB168">
        <f>A!CA168</f>
        <v>45883</v>
      </c>
      <c r="CC168" t="str">
        <f>A!CB168</f>
        <v>#_6ad1fe39-0ee6-4190-bb8a-80d8ca6a8c10</v>
      </c>
      <c r="CD168" t="str">
        <f>A!CC168</f>
        <v>#_bef80ece-ef08-492f-8349-f09fc4ac610b</v>
      </c>
      <c r="CE168">
        <f>A!CD168</f>
        <v>0</v>
      </c>
      <c r="CF168" t="str">
        <f>A!CE168</f>
        <v>urn:immetingen:compartiment:id:1</v>
      </c>
      <c r="CG168" t="str">
        <f>A!CF168</f>
        <v>_TI-65798781</v>
      </c>
      <c r="CH168">
        <f>A!CG168</f>
        <v>45882</v>
      </c>
      <c r="CI168" t="str">
        <f>A!CH168</f>
        <v>urn:immetingen:monstertype:id:10</v>
      </c>
      <c r="CJ168" t="str">
        <f>A!CI168</f>
        <v>urn:imsikb0101:Applicaties:id:16</v>
      </c>
      <c r="CK168" t="str">
        <f>A!CJ168</f>
        <v>urn:imsikb0101:DatastroomType:id:1</v>
      </c>
      <c r="CL168">
        <f>A!CK168</f>
        <v>45891</v>
      </c>
      <c r="CM168" t="str">
        <f>A!CL168</f>
        <v>SGS, Rotterdam</v>
      </c>
      <c r="CN168" t="str">
        <f>A!CM168</f>
        <v>LABRESULTAAT SGS</v>
      </c>
      <c r="CO168">
        <f>A!CN168</f>
        <v>45891</v>
      </c>
      <c r="CP168">
        <f>A!CO168</f>
        <v>0</v>
      </c>
      <c r="CQ168">
        <f>A!CO478</f>
        <v>0</v>
      </c>
      <c r="CR168" t="e">
        <f>A!#REF!</f>
        <v>#REF!</v>
      </c>
      <c r="CS168" t="e">
        <f>A!#REF!</f>
        <v>#REF!</v>
      </c>
    </row>
    <row r="169" spans="1:97" x14ac:dyDescent="0.2">
      <c r="A169" t="str">
        <f>A!A169</f>
        <v>LABRESULTAAT</v>
      </c>
      <c r="B169">
        <f>A!B169</f>
        <v>7</v>
      </c>
      <c r="C169">
        <f>A!C169</f>
        <v>0</v>
      </c>
      <c r="D169">
        <f>A!D169</f>
        <v>0</v>
      </c>
      <c r="E169">
        <f>A!E169</f>
        <v>0</v>
      </c>
      <c r="F169">
        <f>A!F169</f>
        <v>0</v>
      </c>
      <c r="G169">
        <f>A!G169</f>
        <v>0</v>
      </c>
      <c r="H169">
        <f>A!H169</f>
        <v>0</v>
      </c>
      <c r="I169">
        <f>A!I169</f>
        <v>0</v>
      </c>
      <c r="J169">
        <f>A!J169</f>
        <v>0</v>
      </c>
      <c r="K169">
        <f>A!K169</f>
        <v>0</v>
      </c>
      <c r="L169">
        <f>A!L169</f>
        <v>0</v>
      </c>
      <c r="M169">
        <f>A!M169</f>
        <v>0</v>
      </c>
      <c r="N169">
        <f>A!N169</f>
        <v>0</v>
      </c>
      <c r="O169">
        <f>A!O169</f>
        <v>0</v>
      </c>
      <c r="P169" s="23" t="str">
        <f>IF(A!P169="","",INDEX(B!$A$1:$BT$2000,MATCH(A!P169,B!$AX$1:$AX$2000,0),D!$B$5))</f>
        <v/>
      </c>
      <c r="Q169">
        <f>A!Q169</f>
        <v>0</v>
      </c>
      <c r="R169">
        <f>A!R169</f>
        <v>0</v>
      </c>
      <c r="S169">
        <f>A!S169</f>
        <v>0</v>
      </c>
      <c r="T169">
        <f>A!T169</f>
        <v>0</v>
      </c>
      <c r="U169">
        <f>A!U169</f>
        <v>0</v>
      </c>
      <c r="V169" s="23">
        <f>IF(A!V169="&lt;",1,A!V169)</f>
        <v>0</v>
      </c>
      <c r="W169">
        <f>A!W169</f>
        <v>0</v>
      </c>
      <c r="X169">
        <f>A!X169</f>
        <v>0</v>
      </c>
      <c r="Y169">
        <f>A!Y169</f>
        <v>0</v>
      </c>
      <c r="Z169" s="23">
        <f t="shared" si="2"/>
        <v>0</v>
      </c>
      <c r="AA169">
        <f>A!Z169</f>
        <v>0</v>
      </c>
      <c r="AB169">
        <f>A!AA169</f>
        <v>0</v>
      </c>
      <c r="AC169">
        <f>A!AB169</f>
        <v>0</v>
      </c>
      <c r="AD169">
        <f>A!AC169</f>
        <v>0</v>
      </c>
      <c r="AE169">
        <f>A!AD169</f>
        <v>0</v>
      </c>
      <c r="AF169">
        <f>A!AE169</f>
        <v>0</v>
      </c>
      <c r="AG169">
        <f>A!AF169</f>
        <v>0</v>
      </c>
      <c r="AH169">
        <f>A!AG169</f>
        <v>0</v>
      </c>
      <c r="AI169">
        <f>A!AH169</f>
        <v>0</v>
      </c>
      <c r="AJ169">
        <f>A!AI169</f>
        <v>0</v>
      </c>
      <c r="AK169">
        <f>A!AJ169</f>
        <v>0</v>
      </c>
      <c r="AL169">
        <f>A!AK169</f>
        <v>0</v>
      </c>
      <c r="AM169">
        <f>A!AL169</f>
        <v>0</v>
      </c>
      <c r="AN169">
        <f>A!AM169</f>
        <v>0</v>
      </c>
      <c r="AO169">
        <f>A!AN169</f>
        <v>0</v>
      </c>
      <c r="AP169">
        <f>A!AO169</f>
        <v>0</v>
      </c>
      <c r="AQ169">
        <f>A!AP169</f>
        <v>0</v>
      </c>
      <c r="AR169">
        <f>A!AQ169</f>
        <v>0</v>
      </c>
      <c r="AS169">
        <f>A!AR169</f>
        <v>0</v>
      </c>
      <c r="AT169">
        <f>A!AS169</f>
        <v>0</v>
      </c>
      <c r="AU169">
        <f>A!AT169</f>
        <v>0</v>
      </c>
      <c r="AV169">
        <f>A!AU169</f>
        <v>0</v>
      </c>
      <c r="AW169" s="23" t="str">
        <f>IF(A!AV169=0,"",A!AV169)</f>
        <v/>
      </c>
      <c r="AX169">
        <f>A!AW169</f>
        <v>0</v>
      </c>
      <c r="AY169">
        <f>A!AX169</f>
        <v>0</v>
      </c>
      <c r="AZ169">
        <f>A!AY169</f>
        <v>0</v>
      </c>
      <c r="BA169">
        <f>A!AZ169</f>
        <v>0</v>
      </c>
      <c r="BB169">
        <f>A!BA169</f>
        <v>0</v>
      </c>
      <c r="BC169">
        <f>A!BB169</f>
        <v>0</v>
      </c>
      <c r="BD169">
        <f>A!BC169</f>
        <v>0</v>
      </c>
      <c r="BE169">
        <f>A!BD169</f>
        <v>0</v>
      </c>
      <c r="BF169">
        <f>A!BE169</f>
        <v>0</v>
      </c>
      <c r="BG169">
        <f>A!BF169</f>
        <v>0</v>
      </c>
      <c r="BH169">
        <f>A!BG169</f>
        <v>0</v>
      </c>
      <c r="BI169">
        <f>A!BH169</f>
        <v>0</v>
      </c>
      <c r="BJ169">
        <f>A!BI169</f>
        <v>0</v>
      </c>
      <c r="BK169">
        <f>A!BJ169</f>
        <v>0</v>
      </c>
      <c r="BL169">
        <f>A!BK169</f>
        <v>0</v>
      </c>
      <c r="BM169">
        <f>A!BL169</f>
        <v>0</v>
      </c>
      <c r="BN169">
        <f>A!BM169</f>
        <v>0</v>
      </c>
      <c r="BO169">
        <f>A!BN169</f>
        <v>0</v>
      </c>
      <c r="BP169">
        <f>A!BO169</f>
        <v>0</v>
      </c>
      <c r="BQ169">
        <f>A!BP169</f>
        <v>0</v>
      </c>
      <c r="BR169">
        <f>A!BQ169</f>
        <v>0</v>
      </c>
      <c r="BS169">
        <f>A!BR169</f>
        <v>0</v>
      </c>
      <c r="BT169">
        <f>A!BS169</f>
        <v>0</v>
      </c>
      <c r="BU169">
        <f>A!BT169</f>
        <v>0</v>
      </c>
      <c r="BV169">
        <f>A!BU169</f>
        <v>0</v>
      </c>
      <c r="BW169">
        <f>A!BV169</f>
        <v>0</v>
      </c>
      <c r="BX169" t="str">
        <f>A!BW169</f>
        <v>_cd986ddf-af0c-4f10-8169-a1e6ec814392</v>
      </c>
      <c r="BY169" t="str">
        <f>A!BX169</f>
        <v>cd986ddf-af0c-4f10-8169-a1e6ec814392</v>
      </c>
      <c r="BZ169" t="str">
        <f>A!BY169</f>
        <v>SIKB</v>
      </c>
      <c r="CA169" t="str">
        <f>A!BZ169</f>
        <v>MMA03 A05 (0-50) A10 (0-50) A11 (0-50) A12 (0-50)</v>
      </c>
      <c r="CB169">
        <f>A!CA169</f>
        <v>45883</v>
      </c>
      <c r="CC169" t="str">
        <f>A!CB169</f>
        <v>#_6ad1fe39-0ee6-4190-bb8a-80d8ca6a8c10</v>
      </c>
      <c r="CD169" t="str">
        <f>A!CC169</f>
        <v>#_b65c5450-bee2-405f-9133-c455439f4930</v>
      </c>
      <c r="CE169">
        <f>A!CD169</f>
        <v>0</v>
      </c>
      <c r="CF169" t="str">
        <f>A!CE169</f>
        <v>urn:immetingen:compartiment:id:1</v>
      </c>
      <c r="CG169" t="str">
        <f>A!CF169</f>
        <v>_TI-65798781</v>
      </c>
      <c r="CH169">
        <f>A!CG169</f>
        <v>45882</v>
      </c>
      <c r="CI169" t="str">
        <f>A!CH169</f>
        <v>urn:immetingen:monstertype:id:10</v>
      </c>
      <c r="CJ169" t="str">
        <f>A!CI169</f>
        <v>urn:imsikb0101:Applicaties:id:16</v>
      </c>
      <c r="CK169" t="str">
        <f>A!CJ169</f>
        <v>urn:imsikb0101:DatastroomType:id:1</v>
      </c>
      <c r="CL169">
        <f>A!CK169</f>
        <v>45891</v>
      </c>
      <c r="CM169" t="str">
        <f>A!CL169</f>
        <v>SGS, Rotterdam</v>
      </c>
      <c r="CN169" t="str">
        <f>A!CM169</f>
        <v>LABRESULTAAT SGS</v>
      </c>
      <c r="CO169">
        <f>A!CN169</f>
        <v>45891</v>
      </c>
      <c r="CP169">
        <f>A!CO169</f>
        <v>0</v>
      </c>
      <c r="CQ169">
        <f>A!CO479</f>
        <v>0</v>
      </c>
      <c r="CR169" t="e">
        <f>A!#REF!</f>
        <v>#REF!</v>
      </c>
      <c r="CS169" t="e">
        <f>A!#REF!</f>
        <v>#REF!</v>
      </c>
    </row>
    <row r="170" spans="1:97" x14ac:dyDescent="0.2">
      <c r="A170" t="str">
        <f>A!A170</f>
        <v>LABRESULTAAT</v>
      </c>
      <c r="B170">
        <f>A!B170</f>
        <v>7</v>
      </c>
      <c r="C170">
        <f>A!C170</f>
        <v>0</v>
      </c>
      <c r="D170">
        <f>A!D170</f>
        <v>0</v>
      </c>
      <c r="E170">
        <f>A!E170</f>
        <v>0</v>
      </c>
      <c r="F170">
        <f>A!F170</f>
        <v>0</v>
      </c>
      <c r="G170">
        <f>A!G170</f>
        <v>0</v>
      </c>
      <c r="H170">
        <f>A!H170</f>
        <v>0</v>
      </c>
      <c r="I170">
        <f>A!I170</f>
        <v>0</v>
      </c>
      <c r="J170">
        <f>A!J170</f>
        <v>0</v>
      </c>
      <c r="K170">
        <f>A!K170</f>
        <v>0</v>
      </c>
      <c r="L170">
        <f>A!L170</f>
        <v>0</v>
      </c>
      <c r="M170">
        <f>A!M170</f>
        <v>0</v>
      </c>
      <c r="N170">
        <f>A!N170</f>
        <v>0</v>
      </c>
      <c r="O170">
        <f>A!O170</f>
        <v>0</v>
      </c>
      <c r="P170" s="23" t="str">
        <f>IF(A!P170="","",INDEX(B!$A$1:$BT$2000,MATCH(A!P170,B!$AX$1:$AX$2000,0),D!$B$5))</f>
        <v/>
      </c>
      <c r="Q170">
        <f>A!Q170</f>
        <v>0</v>
      </c>
      <c r="R170">
        <f>A!R170</f>
        <v>0</v>
      </c>
      <c r="S170">
        <f>A!S170</f>
        <v>0</v>
      </c>
      <c r="T170">
        <f>A!T170</f>
        <v>0</v>
      </c>
      <c r="U170">
        <f>A!U170</f>
        <v>0</v>
      </c>
      <c r="V170" s="23">
        <f>IF(A!V170="&lt;",1,A!V170)</f>
        <v>0</v>
      </c>
      <c r="W170">
        <f>A!W170</f>
        <v>0</v>
      </c>
      <c r="X170">
        <f>A!X170</f>
        <v>0</v>
      </c>
      <c r="Y170">
        <f>A!Y170</f>
        <v>0</v>
      </c>
      <c r="Z170" s="23">
        <f t="shared" si="2"/>
        <v>0</v>
      </c>
      <c r="AA170">
        <f>A!Z170</f>
        <v>0</v>
      </c>
      <c r="AB170">
        <f>A!AA170</f>
        <v>0</v>
      </c>
      <c r="AC170">
        <f>A!AB170</f>
        <v>0</v>
      </c>
      <c r="AD170">
        <f>A!AC170</f>
        <v>0</v>
      </c>
      <c r="AE170">
        <f>A!AD170</f>
        <v>0</v>
      </c>
      <c r="AF170">
        <f>A!AE170</f>
        <v>0</v>
      </c>
      <c r="AG170">
        <f>A!AF170</f>
        <v>0</v>
      </c>
      <c r="AH170">
        <f>A!AG170</f>
        <v>0</v>
      </c>
      <c r="AI170">
        <f>A!AH170</f>
        <v>0</v>
      </c>
      <c r="AJ170">
        <f>A!AI170</f>
        <v>0</v>
      </c>
      <c r="AK170">
        <f>A!AJ170</f>
        <v>0</v>
      </c>
      <c r="AL170">
        <f>A!AK170</f>
        <v>0</v>
      </c>
      <c r="AM170">
        <f>A!AL170</f>
        <v>0</v>
      </c>
      <c r="AN170">
        <f>A!AM170</f>
        <v>0</v>
      </c>
      <c r="AO170">
        <f>A!AN170</f>
        <v>0</v>
      </c>
      <c r="AP170">
        <f>A!AO170</f>
        <v>0</v>
      </c>
      <c r="AQ170">
        <f>A!AP170</f>
        <v>0</v>
      </c>
      <c r="AR170">
        <f>A!AQ170</f>
        <v>0</v>
      </c>
      <c r="AS170">
        <f>A!AR170</f>
        <v>0</v>
      </c>
      <c r="AT170">
        <f>A!AS170</f>
        <v>0</v>
      </c>
      <c r="AU170">
        <f>A!AT170</f>
        <v>0</v>
      </c>
      <c r="AV170">
        <f>A!AU170</f>
        <v>0</v>
      </c>
      <c r="AW170" s="23" t="str">
        <f>IF(A!AV170=0,"",A!AV170)</f>
        <v/>
      </c>
      <c r="AX170">
        <f>A!AW170</f>
        <v>0</v>
      </c>
      <c r="AY170">
        <f>A!AX170</f>
        <v>0</v>
      </c>
      <c r="AZ170">
        <f>A!AY170</f>
        <v>0</v>
      </c>
      <c r="BA170">
        <f>A!AZ170</f>
        <v>0</v>
      </c>
      <c r="BB170">
        <f>A!BA170</f>
        <v>0</v>
      </c>
      <c r="BC170">
        <f>A!BB170</f>
        <v>0</v>
      </c>
      <c r="BD170">
        <f>A!BC170</f>
        <v>0</v>
      </c>
      <c r="BE170">
        <f>A!BD170</f>
        <v>0</v>
      </c>
      <c r="BF170">
        <f>A!BE170</f>
        <v>0</v>
      </c>
      <c r="BG170">
        <f>A!BF170</f>
        <v>0</v>
      </c>
      <c r="BH170">
        <f>A!BG170</f>
        <v>0</v>
      </c>
      <c r="BI170">
        <f>A!BH170</f>
        <v>0</v>
      </c>
      <c r="BJ170">
        <f>A!BI170</f>
        <v>0</v>
      </c>
      <c r="BK170">
        <f>A!BJ170</f>
        <v>0</v>
      </c>
      <c r="BL170">
        <f>A!BK170</f>
        <v>0</v>
      </c>
      <c r="BM170">
        <f>A!BL170</f>
        <v>0</v>
      </c>
      <c r="BN170">
        <f>A!BM170</f>
        <v>0</v>
      </c>
      <c r="BO170">
        <f>A!BN170</f>
        <v>0</v>
      </c>
      <c r="BP170">
        <f>A!BO170</f>
        <v>0</v>
      </c>
      <c r="BQ170">
        <f>A!BP170</f>
        <v>0</v>
      </c>
      <c r="BR170">
        <f>A!BQ170</f>
        <v>0</v>
      </c>
      <c r="BS170">
        <f>A!BR170</f>
        <v>0</v>
      </c>
      <c r="BT170">
        <f>A!BS170</f>
        <v>0</v>
      </c>
      <c r="BU170">
        <f>A!BT170</f>
        <v>0</v>
      </c>
      <c r="BV170">
        <f>A!BU170</f>
        <v>0</v>
      </c>
      <c r="BW170">
        <f>A!BV170</f>
        <v>0</v>
      </c>
      <c r="BX170" t="str">
        <f>A!BW170</f>
        <v>_cd986ddf-af0c-4f10-8169-a1e6ec814392</v>
      </c>
      <c r="BY170" t="str">
        <f>A!BX170</f>
        <v>cd986ddf-af0c-4f10-8169-a1e6ec814392</v>
      </c>
      <c r="BZ170" t="str">
        <f>A!BY170</f>
        <v>SIKB</v>
      </c>
      <c r="CA170" t="str">
        <f>A!BZ170</f>
        <v>MMA03 A05 (0-50) A10 (0-50) A11 (0-50) A12 (0-50)</v>
      </c>
      <c r="CB170">
        <f>A!CA170</f>
        <v>45883</v>
      </c>
      <c r="CC170" t="str">
        <f>A!CB170</f>
        <v>#_6ad1fe39-0ee6-4190-bb8a-80d8ca6a8c10</v>
      </c>
      <c r="CD170" t="str">
        <f>A!CC170</f>
        <v>#_2abbb282-28cf-4221-8ed3-58110c03fb12</v>
      </c>
      <c r="CE170">
        <f>A!CD170</f>
        <v>0</v>
      </c>
      <c r="CF170" t="str">
        <f>A!CE170</f>
        <v>urn:immetingen:compartiment:id:1</v>
      </c>
      <c r="CG170" t="str">
        <f>A!CF170</f>
        <v>_TI-65798781</v>
      </c>
      <c r="CH170">
        <f>A!CG170</f>
        <v>45882</v>
      </c>
      <c r="CI170" t="str">
        <f>A!CH170</f>
        <v>urn:immetingen:monstertype:id:10</v>
      </c>
      <c r="CJ170" t="str">
        <f>A!CI170</f>
        <v>urn:imsikb0101:Applicaties:id:16</v>
      </c>
      <c r="CK170" t="str">
        <f>A!CJ170</f>
        <v>urn:imsikb0101:DatastroomType:id:1</v>
      </c>
      <c r="CL170">
        <f>A!CK170</f>
        <v>45891</v>
      </c>
      <c r="CM170" t="str">
        <f>A!CL170</f>
        <v>SGS, Rotterdam</v>
      </c>
      <c r="CN170" t="str">
        <f>A!CM170</f>
        <v>LABRESULTAAT SGS</v>
      </c>
      <c r="CO170">
        <f>A!CN170</f>
        <v>45891</v>
      </c>
      <c r="CP170">
        <f>A!CO170</f>
        <v>0</v>
      </c>
      <c r="CQ170">
        <f>A!CO480</f>
        <v>0</v>
      </c>
      <c r="CR170" t="e">
        <f>A!#REF!</f>
        <v>#REF!</v>
      </c>
      <c r="CS170" t="e">
        <f>A!#REF!</f>
        <v>#REF!</v>
      </c>
    </row>
    <row r="171" spans="1:97" x14ac:dyDescent="0.2">
      <c r="A171" t="str">
        <f>A!A171</f>
        <v>LABRESULTAAT</v>
      </c>
      <c r="B171">
        <f>A!B171</f>
        <v>7</v>
      </c>
      <c r="C171">
        <f>A!C171</f>
        <v>0</v>
      </c>
      <c r="D171">
        <f>A!D171</f>
        <v>0</v>
      </c>
      <c r="E171">
        <f>A!E171</f>
        <v>0</v>
      </c>
      <c r="F171">
        <f>A!F171</f>
        <v>0</v>
      </c>
      <c r="G171">
        <f>A!G171</f>
        <v>0</v>
      </c>
      <c r="H171">
        <f>A!H171</f>
        <v>0</v>
      </c>
      <c r="I171">
        <f>A!I171</f>
        <v>0</v>
      </c>
      <c r="J171">
        <f>A!J171</f>
        <v>0</v>
      </c>
      <c r="K171">
        <f>A!K171</f>
        <v>0</v>
      </c>
      <c r="L171">
        <f>A!L171</f>
        <v>0</v>
      </c>
      <c r="M171">
        <f>A!M171</f>
        <v>0</v>
      </c>
      <c r="N171">
        <f>A!N171</f>
        <v>0</v>
      </c>
      <c r="O171">
        <f>A!O171</f>
        <v>0</v>
      </c>
      <c r="P171" s="23" t="str">
        <f>IF(A!P171="","",INDEX(B!$A$1:$BT$2000,MATCH(A!P171,B!$AX$1:$AX$2000,0),D!$B$5))</f>
        <v/>
      </c>
      <c r="Q171">
        <f>A!Q171</f>
        <v>0</v>
      </c>
      <c r="R171">
        <f>A!R171</f>
        <v>0</v>
      </c>
      <c r="S171">
        <f>A!S171</f>
        <v>0</v>
      </c>
      <c r="T171">
        <f>A!T171</f>
        <v>0</v>
      </c>
      <c r="U171">
        <f>A!U171</f>
        <v>0</v>
      </c>
      <c r="V171" s="23">
        <f>IF(A!V171="&lt;",1,A!V171)</f>
        <v>0</v>
      </c>
      <c r="W171">
        <f>A!W171</f>
        <v>0</v>
      </c>
      <c r="X171">
        <f>A!X171</f>
        <v>0</v>
      </c>
      <c r="Y171">
        <f>A!Y171</f>
        <v>0</v>
      </c>
      <c r="Z171" s="23">
        <f t="shared" si="2"/>
        <v>0</v>
      </c>
      <c r="AA171">
        <f>A!Z171</f>
        <v>0</v>
      </c>
      <c r="AB171">
        <f>A!AA171</f>
        <v>0</v>
      </c>
      <c r="AC171">
        <f>A!AB171</f>
        <v>0</v>
      </c>
      <c r="AD171">
        <f>A!AC171</f>
        <v>0</v>
      </c>
      <c r="AE171">
        <f>A!AD171</f>
        <v>0</v>
      </c>
      <c r="AF171">
        <f>A!AE171</f>
        <v>0</v>
      </c>
      <c r="AG171">
        <f>A!AF171</f>
        <v>0</v>
      </c>
      <c r="AH171">
        <f>A!AG171</f>
        <v>0</v>
      </c>
      <c r="AI171">
        <f>A!AH171</f>
        <v>0</v>
      </c>
      <c r="AJ171">
        <f>A!AI171</f>
        <v>0</v>
      </c>
      <c r="AK171">
        <f>A!AJ171</f>
        <v>0</v>
      </c>
      <c r="AL171">
        <f>A!AK171</f>
        <v>0</v>
      </c>
      <c r="AM171">
        <f>A!AL171</f>
        <v>0</v>
      </c>
      <c r="AN171">
        <f>A!AM171</f>
        <v>0</v>
      </c>
      <c r="AO171">
        <f>A!AN171</f>
        <v>0</v>
      </c>
      <c r="AP171">
        <f>A!AO171</f>
        <v>0</v>
      </c>
      <c r="AQ171">
        <f>A!AP171</f>
        <v>0</v>
      </c>
      <c r="AR171">
        <f>A!AQ171</f>
        <v>0</v>
      </c>
      <c r="AS171">
        <f>A!AR171</f>
        <v>0</v>
      </c>
      <c r="AT171">
        <f>A!AS171</f>
        <v>0</v>
      </c>
      <c r="AU171">
        <f>A!AT171</f>
        <v>0</v>
      </c>
      <c r="AV171">
        <f>A!AU171</f>
        <v>0</v>
      </c>
      <c r="AW171" s="23" t="str">
        <f>IF(A!AV171=0,"",A!AV171)</f>
        <v/>
      </c>
      <c r="AX171">
        <f>A!AW171</f>
        <v>0</v>
      </c>
      <c r="AY171">
        <f>A!AX171</f>
        <v>0</v>
      </c>
      <c r="AZ171">
        <f>A!AY171</f>
        <v>0</v>
      </c>
      <c r="BA171">
        <f>A!AZ171</f>
        <v>0</v>
      </c>
      <c r="BB171">
        <f>A!BA171</f>
        <v>0</v>
      </c>
      <c r="BC171">
        <f>A!BB171</f>
        <v>0</v>
      </c>
      <c r="BD171">
        <f>A!BC171</f>
        <v>0</v>
      </c>
      <c r="BE171">
        <f>A!BD171</f>
        <v>0</v>
      </c>
      <c r="BF171">
        <f>A!BE171</f>
        <v>0</v>
      </c>
      <c r="BG171">
        <f>A!BF171</f>
        <v>0</v>
      </c>
      <c r="BH171">
        <f>A!BG171</f>
        <v>0</v>
      </c>
      <c r="BI171">
        <f>A!BH171</f>
        <v>0</v>
      </c>
      <c r="BJ171">
        <f>A!BI171</f>
        <v>0</v>
      </c>
      <c r="BK171">
        <f>A!BJ171</f>
        <v>0</v>
      </c>
      <c r="BL171">
        <f>A!BK171</f>
        <v>0</v>
      </c>
      <c r="BM171">
        <f>A!BL171</f>
        <v>0</v>
      </c>
      <c r="BN171">
        <f>A!BM171</f>
        <v>0</v>
      </c>
      <c r="BO171">
        <f>A!BN171</f>
        <v>0</v>
      </c>
      <c r="BP171">
        <f>A!BO171</f>
        <v>0</v>
      </c>
      <c r="BQ171">
        <f>A!BP171</f>
        <v>0</v>
      </c>
      <c r="BR171">
        <f>A!BQ171</f>
        <v>0</v>
      </c>
      <c r="BS171">
        <f>A!BR171</f>
        <v>0</v>
      </c>
      <c r="BT171">
        <f>A!BS171</f>
        <v>0</v>
      </c>
      <c r="BU171">
        <f>A!BT171</f>
        <v>0</v>
      </c>
      <c r="BV171">
        <f>A!BU171</f>
        <v>0</v>
      </c>
      <c r="BW171">
        <f>A!BV171</f>
        <v>0</v>
      </c>
      <c r="BX171" t="str">
        <f>A!BW171</f>
        <v>_cd986ddf-af0c-4f10-8169-a1e6ec814392</v>
      </c>
      <c r="BY171" t="str">
        <f>A!BX171</f>
        <v>cd986ddf-af0c-4f10-8169-a1e6ec814392</v>
      </c>
      <c r="BZ171" t="str">
        <f>A!BY171</f>
        <v>SIKB</v>
      </c>
      <c r="CA171" t="str">
        <f>A!BZ171</f>
        <v>MMA03 A05 (0-50) A10 (0-50) A11 (0-50) A12 (0-50)</v>
      </c>
      <c r="CB171">
        <f>A!CA171</f>
        <v>45883</v>
      </c>
      <c r="CC171" t="str">
        <f>A!CB171</f>
        <v>#_6ad1fe39-0ee6-4190-bb8a-80d8ca6a8c10</v>
      </c>
      <c r="CD171" t="str">
        <f>A!CC171</f>
        <v>#_a5b36177-141c-4297-9767-41094b65169a</v>
      </c>
      <c r="CE171">
        <f>A!CD171</f>
        <v>0</v>
      </c>
      <c r="CF171" t="str">
        <f>A!CE171</f>
        <v>urn:immetingen:compartiment:id:1</v>
      </c>
      <c r="CG171" t="str">
        <f>A!CF171</f>
        <v>_TI-65798781</v>
      </c>
      <c r="CH171">
        <f>A!CG171</f>
        <v>45882</v>
      </c>
      <c r="CI171" t="str">
        <f>A!CH171</f>
        <v>urn:immetingen:monstertype:id:10</v>
      </c>
      <c r="CJ171" t="str">
        <f>A!CI171</f>
        <v>urn:imsikb0101:Applicaties:id:16</v>
      </c>
      <c r="CK171" t="str">
        <f>A!CJ171</f>
        <v>urn:imsikb0101:DatastroomType:id:1</v>
      </c>
      <c r="CL171">
        <f>A!CK171</f>
        <v>45891</v>
      </c>
      <c r="CM171" t="str">
        <f>A!CL171</f>
        <v>SGS, Rotterdam</v>
      </c>
      <c r="CN171" t="str">
        <f>A!CM171</f>
        <v>LABRESULTAAT SGS</v>
      </c>
      <c r="CO171">
        <f>A!CN171</f>
        <v>45891</v>
      </c>
      <c r="CP171">
        <f>A!CO171</f>
        <v>0</v>
      </c>
      <c r="CQ171">
        <f>A!CO481</f>
        <v>0</v>
      </c>
      <c r="CR171" t="e">
        <f>A!#REF!</f>
        <v>#REF!</v>
      </c>
      <c r="CS171" t="e">
        <f>A!#REF!</f>
        <v>#REF!</v>
      </c>
    </row>
    <row r="172" spans="1:97" x14ac:dyDescent="0.2">
      <c r="A172" t="str">
        <f>A!A172</f>
        <v>LABRESULTAAT</v>
      </c>
      <c r="B172">
        <f>A!B172</f>
        <v>7</v>
      </c>
      <c r="C172">
        <f>A!C172</f>
        <v>0</v>
      </c>
      <c r="D172">
        <f>A!D172</f>
        <v>0</v>
      </c>
      <c r="E172">
        <f>A!E172</f>
        <v>0</v>
      </c>
      <c r="F172">
        <f>A!F172</f>
        <v>0</v>
      </c>
      <c r="G172">
        <f>A!G172</f>
        <v>0</v>
      </c>
      <c r="H172">
        <f>A!H172</f>
        <v>0</v>
      </c>
      <c r="I172">
        <f>A!I172</f>
        <v>0</v>
      </c>
      <c r="J172">
        <f>A!J172</f>
        <v>0</v>
      </c>
      <c r="K172">
        <f>A!K172</f>
        <v>0</v>
      </c>
      <c r="L172">
        <f>A!L172</f>
        <v>0</v>
      </c>
      <c r="M172">
        <f>A!M172</f>
        <v>0</v>
      </c>
      <c r="N172">
        <f>A!N172</f>
        <v>0</v>
      </c>
      <c r="O172">
        <f>A!O172</f>
        <v>0</v>
      </c>
      <c r="P172" s="23" t="str">
        <f>IF(A!P172="","",INDEX(B!$A$1:$BT$2000,MATCH(A!P172,B!$AX$1:$AX$2000,0),D!$B$5))</f>
        <v/>
      </c>
      <c r="Q172">
        <f>A!Q172</f>
        <v>0</v>
      </c>
      <c r="R172">
        <f>A!R172</f>
        <v>0</v>
      </c>
      <c r="S172">
        <f>A!S172</f>
        <v>0</v>
      </c>
      <c r="T172">
        <f>A!T172</f>
        <v>0</v>
      </c>
      <c r="U172">
        <f>A!U172</f>
        <v>0</v>
      </c>
      <c r="V172" s="23">
        <f>IF(A!V172="&lt;",1,A!V172)</f>
        <v>0</v>
      </c>
      <c r="W172">
        <f>A!W172</f>
        <v>0</v>
      </c>
      <c r="X172">
        <f>A!X172</f>
        <v>0</v>
      </c>
      <c r="Y172">
        <f>A!Y172</f>
        <v>0</v>
      </c>
      <c r="Z172" s="23">
        <f t="shared" si="2"/>
        <v>0</v>
      </c>
      <c r="AA172">
        <f>A!Z172</f>
        <v>0</v>
      </c>
      <c r="AB172">
        <f>A!AA172</f>
        <v>0</v>
      </c>
      <c r="AC172">
        <f>A!AB172</f>
        <v>0</v>
      </c>
      <c r="AD172">
        <f>A!AC172</f>
        <v>0</v>
      </c>
      <c r="AE172">
        <f>A!AD172</f>
        <v>0</v>
      </c>
      <c r="AF172">
        <f>A!AE172</f>
        <v>0</v>
      </c>
      <c r="AG172">
        <f>A!AF172</f>
        <v>0</v>
      </c>
      <c r="AH172">
        <f>A!AG172</f>
        <v>0</v>
      </c>
      <c r="AI172">
        <f>A!AH172</f>
        <v>0</v>
      </c>
      <c r="AJ172">
        <f>A!AI172</f>
        <v>0</v>
      </c>
      <c r="AK172">
        <f>A!AJ172</f>
        <v>0</v>
      </c>
      <c r="AL172">
        <f>A!AK172</f>
        <v>0</v>
      </c>
      <c r="AM172">
        <f>A!AL172</f>
        <v>0</v>
      </c>
      <c r="AN172">
        <f>A!AM172</f>
        <v>0</v>
      </c>
      <c r="AO172">
        <f>A!AN172</f>
        <v>0</v>
      </c>
      <c r="AP172">
        <f>A!AO172</f>
        <v>0</v>
      </c>
      <c r="AQ172">
        <f>A!AP172</f>
        <v>0</v>
      </c>
      <c r="AR172">
        <f>A!AQ172</f>
        <v>0</v>
      </c>
      <c r="AS172">
        <f>A!AR172</f>
        <v>0</v>
      </c>
      <c r="AT172">
        <f>A!AS172</f>
        <v>0</v>
      </c>
      <c r="AU172">
        <f>A!AT172</f>
        <v>0</v>
      </c>
      <c r="AV172">
        <f>A!AU172</f>
        <v>0</v>
      </c>
      <c r="AW172" s="23" t="str">
        <f>IF(A!AV172=0,"",A!AV172)</f>
        <v/>
      </c>
      <c r="AX172">
        <f>A!AW172</f>
        <v>0</v>
      </c>
      <c r="AY172">
        <f>A!AX172</f>
        <v>0</v>
      </c>
      <c r="AZ172">
        <f>A!AY172</f>
        <v>0</v>
      </c>
      <c r="BA172">
        <f>A!AZ172</f>
        <v>0</v>
      </c>
      <c r="BB172">
        <f>A!BA172</f>
        <v>0</v>
      </c>
      <c r="BC172">
        <f>A!BB172</f>
        <v>0</v>
      </c>
      <c r="BD172">
        <f>A!BC172</f>
        <v>0</v>
      </c>
      <c r="BE172">
        <f>A!BD172</f>
        <v>0</v>
      </c>
      <c r="BF172">
        <f>A!BE172</f>
        <v>0</v>
      </c>
      <c r="BG172">
        <f>A!BF172</f>
        <v>0</v>
      </c>
      <c r="BH172">
        <f>A!BG172</f>
        <v>0</v>
      </c>
      <c r="BI172">
        <f>A!BH172</f>
        <v>0</v>
      </c>
      <c r="BJ172">
        <f>A!BI172</f>
        <v>0</v>
      </c>
      <c r="BK172">
        <f>A!BJ172</f>
        <v>0</v>
      </c>
      <c r="BL172">
        <f>A!BK172</f>
        <v>0</v>
      </c>
      <c r="BM172">
        <f>A!BL172</f>
        <v>0</v>
      </c>
      <c r="BN172">
        <f>A!BM172</f>
        <v>0</v>
      </c>
      <c r="BO172">
        <f>A!BN172</f>
        <v>0</v>
      </c>
      <c r="BP172">
        <f>A!BO172</f>
        <v>0</v>
      </c>
      <c r="BQ172">
        <f>A!BP172</f>
        <v>0</v>
      </c>
      <c r="BR172">
        <f>A!BQ172</f>
        <v>0</v>
      </c>
      <c r="BS172">
        <f>A!BR172</f>
        <v>0</v>
      </c>
      <c r="BT172">
        <f>A!BS172</f>
        <v>0</v>
      </c>
      <c r="BU172">
        <f>A!BT172</f>
        <v>0</v>
      </c>
      <c r="BV172">
        <f>A!BU172</f>
        <v>0</v>
      </c>
      <c r="BW172">
        <f>A!BV172</f>
        <v>0</v>
      </c>
      <c r="BX172" t="str">
        <f>A!BW172</f>
        <v>_cd986ddf-af0c-4f10-8169-a1e6ec814392</v>
      </c>
      <c r="BY172" t="str">
        <f>A!BX172</f>
        <v>cd986ddf-af0c-4f10-8169-a1e6ec814392</v>
      </c>
      <c r="BZ172" t="str">
        <f>A!BY172</f>
        <v>SIKB</v>
      </c>
      <c r="CA172" t="str">
        <f>A!BZ172</f>
        <v>MMA03 A05 (0-50) A10 (0-50) A11 (0-50) A12 (0-50)</v>
      </c>
      <c r="CB172">
        <f>A!CA172</f>
        <v>45883</v>
      </c>
      <c r="CC172" t="str">
        <f>A!CB172</f>
        <v>#_6ad1fe39-0ee6-4190-bb8a-80d8ca6a8c10</v>
      </c>
      <c r="CD172" t="str">
        <f>A!CC172</f>
        <v>#_d8574753-31fc-4b39-a9bf-0e5ac119e22b</v>
      </c>
      <c r="CE172">
        <f>A!CD172</f>
        <v>0</v>
      </c>
      <c r="CF172" t="str">
        <f>A!CE172</f>
        <v>urn:immetingen:compartiment:id:1</v>
      </c>
      <c r="CG172" t="str">
        <f>A!CF172</f>
        <v>_TI-65798781</v>
      </c>
      <c r="CH172">
        <f>A!CG172</f>
        <v>45882</v>
      </c>
      <c r="CI172" t="str">
        <f>A!CH172</f>
        <v>urn:immetingen:monstertype:id:10</v>
      </c>
      <c r="CJ172" t="str">
        <f>A!CI172</f>
        <v>urn:imsikb0101:Applicaties:id:16</v>
      </c>
      <c r="CK172" t="str">
        <f>A!CJ172</f>
        <v>urn:imsikb0101:DatastroomType:id:1</v>
      </c>
      <c r="CL172">
        <f>A!CK172</f>
        <v>45891</v>
      </c>
      <c r="CM172" t="str">
        <f>A!CL172</f>
        <v>SGS, Rotterdam</v>
      </c>
      <c r="CN172" t="str">
        <f>A!CM172</f>
        <v>LABRESULTAAT SGS</v>
      </c>
      <c r="CO172">
        <f>A!CN172</f>
        <v>45891</v>
      </c>
      <c r="CP172">
        <f>A!CO172</f>
        <v>0</v>
      </c>
      <c r="CQ172">
        <f>A!CO482</f>
        <v>0</v>
      </c>
      <c r="CR172" t="e">
        <f>A!#REF!</f>
        <v>#REF!</v>
      </c>
      <c r="CS172" t="e">
        <f>A!#REF!</f>
        <v>#REF!</v>
      </c>
    </row>
    <row r="173" spans="1:97" x14ac:dyDescent="0.2">
      <c r="A173" t="str">
        <f>A!A173</f>
        <v>LABRESULTAAT</v>
      </c>
      <c r="B173">
        <f>A!B173</f>
        <v>7</v>
      </c>
      <c r="C173">
        <f>A!C173</f>
        <v>0</v>
      </c>
      <c r="D173">
        <f>A!D173</f>
        <v>0</v>
      </c>
      <c r="E173">
        <f>A!E173</f>
        <v>0</v>
      </c>
      <c r="F173">
        <f>A!F173</f>
        <v>0</v>
      </c>
      <c r="G173">
        <f>A!G173</f>
        <v>0</v>
      </c>
      <c r="H173">
        <f>A!H173</f>
        <v>0</v>
      </c>
      <c r="I173">
        <f>A!I173</f>
        <v>0</v>
      </c>
      <c r="J173">
        <f>A!J173</f>
        <v>0</v>
      </c>
      <c r="K173">
        <f>A!K173</f>
        <v>0</v>
      </c>
      <c r="L173">
        <f>A!L173</f>
        <v>0</v>
      </c>
      <c r="M173">
        <f>A!M173</f>
        <v>0</v>
      </c>
      <c r="N173">
        <f>A!N173</f>
        <v>0</v>
      </c>
      <c r="O173">
        <f>A!O173</f>
        <v>0</v>
      </c>
      <c r="P173" s="23" t="str">
        <f>IF(A!P173="","",INDEX(B!$A$1:$BT$2000,MATCH(A!P173,B!$AX$1:$AX$2000,0),D!$B$5))</f>
        <v/>
      </c>
      <c r="Q173">
        <f>A!Q173</f>
        <v>0</v>
      </c>
      <c r="R173">
        <f>A!R173</f>
        <v>0</v>
      </c>
      <c r="S173">
        <f>A!S173</f>
        <v>0</v>
      </c>
      <c r="T173">
        <f>A!T173</f>
        <v>0</v>
      </c>
      <c r="U173">
        <f>A!U173</f>
        <v>0</v>
      </c>
      <c r="V173" s="23">
        <f>IF(A!V173="&lt;",1,A!V173)</f>
        <v>0</v>
      </c>
      <c r="W173">
        <f>A!W173</f>
        <v>0</v>
      </c>
      <c r="X173">
        <f>A!X173</f>
        <v>0</v>
      </c>
      <c r="Y173">
        <f>A!Y173</f>
        <v>0</v>
      </c>
      <c r="Z173" s="23">
        <f t="shared" si="2"/>
        <v>0</v>
      </c>
      <c r="AA173">
        <f>A!Z173</f>
        <v>0</v>
      </c>
      <c r="AB173">
        <f>A!AA173</f>
        <v>0</v>
      </c>
      <c r="AC173">
        <f>A!AB173</f>
        <v>0</v>
      </c>
      <c r="AD173">
        <f>A!AC173</f>
        <v>0</v>
      </c>
      <c r="AE173">
        <f>A!AD173</f>
        <v>0</v>
      </c>
      <c r="AF173">
        <f>A!AE173</f>
        <v>0</v>
      </c>
      <c r="AG173">
        <f>A!AF173</f>
        <v>0</v>
      </c>
      <c r="AH173">
        <f>A!AG173</f>
        <v>0</v>
      </c>
      <c r="AI173">
        <f>A!AH173</f>
        <v>0</v>
      </c>
      <c r="AJ173">
        <f>A!AI173</f>
        <v>0</v>
      </c>
      <c r="AK173">
        <f>A!AJ173</f>
        <v>0</v>
      </c>
      <c r="AL173">
        <f>A!AK173</f>
        <v>0</v>
      </c>
      <c r="AM173">
        <f>A!AL173</f>
        <v>0</v>
      </c>
      <c r="AN173">
        <f>A!AM173</f>
        <v>0</v>
      </c>
      <c r="AO173">
        <f>A!AN173</f>
        <v>0</v>
      </c>
      <c r="AP173">
        <f>A!AO173</f>
        <v>0</v>
      </c>
      <c r="AQ173">
        <f>A!AP173</f>
        <v>0</v>
      </c>
      <c r="AR173">
        <f>A!AQ173</f>
        <v>0</v>
      </c>
      <c r="AS173">
        <f>A!AR173</f>
        <v>0</v>
      </c>
      <c r="AT173">
        <f>A!AS173</f>
        <v>0</v>
      </c>
      <c r="AU173">
        <f>A!AT173</f>
        <v>0</v>
      </c>
      <c r="AV173">
        <f>A!AU173</f>
        <v>0</v>
      </c>
      <c r="AW173" s="23" t="str">
        <f>IF(A!AV173=0,"",A!AV173)</f>
        <v/>
      </c>
      <c r="AX173">
        <f>A!AW173</f>
        <v>0</v>
      </c>
      <c r="AY173">
        <f>A!AX173</f>
        <v>0</v>
      </c>
      <c r="AZ173">
        <f>A!AY173</f>
        <v>0</v>
      </c>
      <c r="BA173">
        <f>A!AZ173</f>
        <v>0</v>
      </c>
      <c r="BB173">
        <f>A!BA173</f>
        <v>0</v>
      </c>
      <c r="BC173">
        <f>A!BB173</f>
        <v>0</v>
      </c>
      <c r="BD173">
        <f>A!BC173</f>
        <v>0</v>
      </c>
      <c r="BE173">
        <f>A!BD173</f>
        <v>0</v>
      </c>
      <c r="BF173">
        <f>A!BE173</f>
        <v>0</v>
      </c>
      <c r="BG173">
        <f>A!BF173</f>
        <v>0</v>
      </c>
      <c r="BH173">
        <f>A!BG173</f>
        <v>0</v>
      </c>
      <c r="BI173">
        <f>A!BH173</f>
        <v>0</v>
      </c>
      <c r="BJ173">
        <f>A!BI173</f>
        <v>0</v>
      </c>
      <c r="BK173">
        <f>A!BJ173</f>
        <v>0</v>
      </c>
      <c r="BL173">
        <f>A!BK173</f>
        <v>0</v>
      </c>
      <c r="BM173">
        <f>A!BL173</f>
        <v>0</v>
      </c>
      <c r="BN173">
        <f>A!BM173</f>
        <v>0</v>
      </c>
      <c r="BO173">
        <f>A!BN173</f>
        <v>0</v>
      </c>
      <c r="BP173">
        <f>A!BO173</f>
        <v>0</v>
      </c>
      <c r="BQ173">
        <f>A!BP173</f>
        <v>0</v>
      </c>
      <c r="BR173">
        <f>A!BQ173</f>
        <v>0</v>
      </c>
      <c r="BS173">
        <f>A!BR173</f>
        <v>0</v>
      </c>
      <c r="BT173">
        <f>A!BS173</f>
        <v>0</v>
      </c>
      <c r="BU173">
        <f>A!BT173</f>
        <v>0</v>
      </c>
      <c r="BV173">
        <f>A!BU173</f>
        <v>0</v>
      </c>
      <c r="BW173">
        <f>A!BV173</f>
        <v>0</v>
      </c>
      <c r="BX173" t="str">
        <f>A!BW173</f>
        <v>_cd986ddf-af0c-4f10-8169-a1e6ec814392</v>
      </c>
      <c r="BY173" t="str">
        <f>A!BX173</f>
        <v>cd986ddf-af0c-4f10-8169-a1e6ec814392</v>
      </c>
      <c r="BZ173" t="str">
        <f>A!BY173</f>
        <v>SIKB</v>
      </c>
      <c r="CA173" t="str">
        <f>A!BZ173</f>
        <v>MMA03 A05 (0-50) A10 (0-50) A11 (0-50) A12 (0-50)</v>
      </c>
      <c r="CB173">
        <f>A!CA173</f>
        <v>45883</v>
      </c>
      <c r="CC173" t="str">
        <f>A!CB173</f>
        <v>#_6ad1fe39-0ee6-4190-bb8a-80d8ca6a8c10</v>
      </c>
      <c r="CD173" t="str">
        <f>A!CC173</f>
        <v>#_faf49363-d96e-4fa6-84fa-514b18a500ec</v>
      </c>
      <c r="CE173">
        <f>A!CD173</f>
        <v>0</v>
      </c>
      <c r="CF173" t="str">
        <f>A!CE173</f>
        <v>urn:immetingen:compartiment:id:1</v>
      </c>
      <c r="CG173" t="str">
        <f>A!CF173</f>
        <v>_TI-65798781</v>
      </c>
      <c r="CH173">
        <f>A!CG173</f>
        <v>45882</v>
      </c>
      <c r="CI173" t="str">
        <f>A!CH173</f>
        <v>urn:immetingen:monstertype:id:10</v>
      </c>
      <c r="CJ173" t="str">
        <f>A!CI173</f>
        <v>urn:imsikb0101:Applicaties:id:16</v>
      </c>
      <c r="CK173" t="str">
        <f>A!CJ173</f>
        <v>urn:imsikb0101:DatastroomType:id:1</v>
      </c>
      <c r="CL173">
        <f>A!CK173</f>
        <v>45891</v>
      </c>
      <c r="CM173" t="str">
        <f>A!CL173</f>
        <v>SGS, Rotterdam</v>
      </c>
      <c r="CN173" t="str">
        <f>A!CM173</f>
        <v>LABRESULTAAT SGS</v>
      </c>
      <c r="CO173">
        <f>A!CN173</f>
        <v>45891</v>
      </c>
      <c r="CP173">
        <f>A!CO173</f>
        <v>0</v>
      </c>
      <c r="CQ173">
        <f>A!CO483</f>
        <v>0</v>
      </c>
      <c r="CR173" t="e">
        <f>A!#REF!</f>
        <v>#REF!</v>
      </c>
      <c r="CS173" t="e">
        <f>A!#REF!</f>
        <v>#REF!</v>
      </c>
    </row>
    <row r="174" spans="1:97" x14ac:dyDescent="0.2">
      <c r="A174" t="str">
        <f>A!A174</f>
        <v>LABRESULTAAT</v>
      </c>
      <c r="B174">
        <f>A!B174</f>
        <v>7</v>
      </c>
      <c r="C174">
        <f>A!C174</f>
        <v>0</v>
      </c>
      <c r="D174">
        <f>A!D174</f>
        <v>0</v>
      </c>
      <c r="E174">
        <f>A!E174</f>
        <v>0</v>
      </c>
      <c r="F174">
        <f>A!F174</f>
        <v>0</v>
      </c>
      <c r="G174">
        <f>A!G174</f>
        <v>0</v>
      </c>
      <c r="H174">
        <f>A!H174</f>
        <v>0</v>
      </c>
      <c r="I174">
        <f>A!I174</f>
        <v>0</v>
      </c>
      <c r="J174">
        <f>A!J174</f>
        <v>0</v>
      </c>
      <c r="K174">
        <f>A!K174</f>
        <v>0</v>
      </c>
      <c r="L174">
        <f>A!L174</f>
        <v>0</v>
      </c>
      <c r="M174">
        <f>A!M174</f>
        <v>0</v>
      </c>
      <c r="N174">
        <f>A!N174</f>
        <v>0</v>
      </c>
      <c r="O174">
        <f>A!O174</f>
        <v>0</v>
      </c>
      <c r="P174" s="23" t="str">
        <f>IF(A!P174="","",INDEX(B!$A$1:$BT$2000,MATCH(A!P174,B!$AX$1:$AX$2000,0),D!$B$5))</f>
        <v/>
      </c>
      <c r="Q174">
        <f>A!Q174</f>
        <v>0</v>
      </c>
      <c r="R174">
        <f>A!R174</f>
        <v>0</v>
      </c>
      <c r="S174">
        <f>A!S174</f>
        <v>0</v>
      </c>
      <c r="T174">
        <f>A!T174</f>
        <v>0</v>
      </c>
      <c r="U174">
        <f>A!U174</f>
        <v>0</v>
      </c>
      <c r="V174" s="23">
        <f>IF(A!V174="&lt;",1,A!V174)</f>
        <v>0</v>
      </c>
      <c r="W174">
        <f>A!W174</f>
        <v>0</v>
      </c>
      <c r="X174">
        <f>A!X174</f>
        <v>0</v>
      </c>
      <c r="Y174">
        <f>A!Y174</f>
        <v>0</v>
      </c>
      <c r="Z174" s="23">
        <f t="shared" si="2"/>
        <v>0</v>
      </c>
      <c r="AA174">
        <f>A!Z174</f>
        <v>0</v>
      </c>
      <c r="AB174">
        <f>A!AA174</f>
        <v>0</v>
      </c>
      <c r="AC174">
        <f>A!AB174</f>
        <v>0</v>
      </c>
      <c r="AD174">
        <f>A!AC174</f>
        <v>0</v>
      </c>
      <c r="AE174">
        <f>A!AD174</f>
        <v>0</v>
      </c>
      <c r="AF174">
        <f>A!AE174</f>
        <v>0</v>
      </c>
      <c r="AG174">
        <f>A!AF174</f>
        <v>0</v>
      </c>
      <c r="AH174">
        <f>A!AG174</f>
        <v>0</v>
      </c>
      <c r="AI174">
        <f>A!AH174</f>
        <v>0</v>
      </c>
      <c r="AJ174">
        <f>A!AI174</f>
        <v>0</v>
      </c>
      <c r="AK174">
        <f>A!AJ174</f>
        <v>0</v>
      </c>
      <c r="AL174">
        <f>A!AK174</f>
        <v>0</v>
      </c>
      <c r="AM174">
        <f>A!AL174</f>
        <v>0</v>
      </c>
      <c r="AN174">
        <f>A!AM174</f>
        <v>0</v>
      </c>
      <c r="AO174">
        <f>A!AN174</f>
        <v>0</v>
      </c>
      <c r="AP174">
        <f>A!AO174</f>
        <v>0</v>
      </c>
      <c r="AQ174">
        <f>A!AP174</f>
        <v>0</v>
      </c>
      <c r="AR174">
        <f>A!AQ174</f>
        <v>0</v>
      </c>
      <c r="AS174">
        <f>A!AR174</f>
        <v>0</v>
      </c>
      <c r="AT174">
        <f>A!AS174</f>
        <v>0</v>
      </c>
      <c r="AU174">
        <f>A!AT174</f>
        <v>0</v>
      </c>
      <c r="AV174">
        <f>A!AU174</f>
        <v>0</v>
      </c>
      <c r="AW174" s="23" t="str">
        <f>IF(A!AV174=0,"",A!AV174)</f>
        <v/>
      </c>
      <c r="AX174">
        <f>A!AW174</f>
        <v>0</v>
      </c>
      <c r="AY174">
        <f>A!AX174</f>
        <v>0</v>
      </c>
      <c r="AZ174">
        <f>A!AY174</f>
        <v>0</v>
      </c>
      <c r="BA174">
        <f>A!AZ174</f>
        <v>0</v>
      </c>
      <c r="BB174">
        <f>A!BA174</f>
        <v>0</v>
      </c>
      <c r="BC174">
        <f>A!BB174</f>
        <v>0</v>
      </c>
      <c r="BD174">
        <f>A!BC174</f>
        <v>0</v>
      </c>
      <c r="BE174">
        <f>A!BD174</f>
        <v>0</v>
      </c>
      <c r="BF174">
        <f>A!BE174</f>
        <v>0</v>
      </c>
      <c r="BG174">
        <f>A!BF174</f>
        <v>0</v>
      </c>
      <c r="BH174">
        <f>A!BG174</f>
        <v>0</v>
      </c>
      <c r="BI174">
        <f>A!BH174</f>
        <v>0</v>
      </c>
      <c r="BJ174">
        <f>A!BI174</f>
        <v>0</v>
      </c>
      <c r="BK174">
        <f>A!BJ174</f>
        <v>0</v>
      </c>
      <c r="BL174">
        <f>A!BK174</f>
        <v>0</v>
      </c>
      <c r="BM174">
        <f>A!BL174</f>
        <v>0</v>
      </c>
      <c r="BN174">
        <f>A!BM174</f>
        <v>0</v>
      </c>
      <c r="BO174">
        <f>A!BN174</f>
        <v>0</v>
      </c>
      <c r="BP174">
        <f>A!BO174</f>
        <v>0</v>
      </c>
      <c r="BQ174">
        <f>A!BP174</f>
        <v>0</v>
      </c>
      <c r="BR174">
        <f>A!BQ174</f>
        <v>0</v>
      </c>
      <c r="BS174">
        <f>A!BR174</f>
        <v>0</v>
      </c>
      <c r="BT174">
        <f>A!BS174</f>
        <v>0</v>
      </c>
      <c r="BU174">
        <f>A!BT174</f>
        <v>0</v>
      </c>
      <c r="BV174">
        <f>A!BU174</f>
        <v>0</v>
      </c>
      <c r="BW174">
        <f>A!BV174</f>
        <v>0</v>
      </c>
      <c r="BX174" t="str">
        <f>A!BW174</f>
        <v>_cd986ddf-af0c-4f10-8169-a1e6ec814392</v>
      </c>
      <c r="BY174" t="str">
        <f>A!BX174</f>
        <v>cd986ddf-af0c-4f10-8169-a1e6ec814392</v>
      </c>
      <c r="BZ174" t="str">
        <f>A!BY174</f>
        <v>SIKB</v>
      </c>
      <c r="CA174" t="str">
        <f>A!BZ174</f>
        <v>MMA03 A05 (0-50) A10 (0-50) A11 (0-50) A12 (0-50)</v>
      </c>
      <c r="CB174">
        <f>A!CA174</f>
        <v>45883</v>
      </c>
      <c r="CC174" t="str">
        <f>A!CB174</f>
        <v>#_6ad1fe39-0ee6-4190-bb8a-80d8ca6a8c10</v>
      </c>
      <c r="CD174" t="str">
        <f>A!CC174</f>
        <v>#_8cc82e5d-89b5-4c33-9c6a-d2da2cb51372</v>
      </c>
      <c r="CE174">
        <f>A!CD174</f>
        <v>0</v>
      </c>
      <c r="CF174" t="str">
        <f>A!CE174</f>
        <v>urn:immetingen:compartiment:id:1</v>
      </c>
      <c r="CG174" t="str">
        <f>A!CF174</f>
        <v>_TI-65798781</v>
      </c>
      <c r="CH174">
        <f>A!CG174</f>
        <v>45882</v>
      </c>
      <c r="CI174" t="str">
        <f>A!CH174</f>
        <v>urn:immetingen:monstertype:id:10</v>
      </c>
      <c r="CJ174" t="str">
        <f>A!CI174</f>
        <v>urn:imsikb0101:Applicaties:id:16</v>
      </c>
      <c r="CK174" t="str">
        <f>A!CJ174</f>
        <v>urn:imsikb0101:DatastroomType:id:1</v>
      </c>
      <c r="CL174">
        <f>A!CK174</f>
        <v>45891</v>
      </c>
      <c r="CM174" t="str">
        <f>A!CL174</f>
        <v>SGS, Rotterdam</v>
      </c>
      <c r="CN174" t="str">
        <f>A!CM174</f>
        <v>LABRESULTAAT SGS</v>
      </c>
      <c r="CO174">
        <f>A!CN174</f>
        <v>45891</v>
      </c>
      <c r="CP174">
        <f>A!CO174</f>
        <v>0</v>
      </c>
      <c r="CQ174">
        <f>A!CO484</f>
        <v>0</v>
      </c>
      <c r="CR174" t="e">
        <f>A!#REF!</f>
        <v>#REF!</v>
      </c>
      <c r="CS174" t="e">
        <f>A!#REF!</f>
        <v>#REF!</v>
      </c>
    </row>
    <row r="175" spans="1:97" x14ac:dyDescent="0.2">
      <c r="A175" t="str">
        <f>A!A175</f>
        <v>LABRESULTAAT</v>
      </c>
      <c r="B175">
        <f>A!B175</f>
        <v>7</v>
      </c>
      <c r="C175">
        <f>A!C175</f>
        <v>0</v>
      </c>
      <c r="D175">
        <f>A!D175</f>
        <v>0</v>
      </c>
      <c r="E175">
        <f>A!E175</f>
        <v>0</v>
      </c>
      <c r="F175">
        <f>A!F175</f>
        <v>0</v>
      </c>
      <c r="G175">
        <f>A!G175</f>
        <v>0</v>
      </c>
      <c r="H175">
        <f>A!H175</f>
        <v>0</v>
      </c>
      <c r="I175">
        <f>A!I175</f>
        <v>0</v>
      </c>
      <c r="J175">
        <f>A!J175</f>
        <v>0</v>
      </c>
      <c r="K175">
        <f>A!K175</f>
        <v>0</v>
      </c>
      <c r="L175">
        <f>A!L175</f>
        <v>0</v>
      </c>
      <c r="M175">
        <f>A!M175</f>
        <v>0</v>
      </c>
      <c r="N175">
        <f>A!N175</f>
        <v>0</v>
      </c>
      <c r="O175">
        <f>A!O175</f>
        <v>0</v>
      </c>
      <c r="P175" s="23" t="str">
        <f>IF(A!P175="","",INDEX(B!$A$1:$BT$2000,MATCH(A!P175,B!$AX$1:$AX$2000,0),D!$B$5))</f>
        <v/>
      </c>
      <c r="Q175">
        <f>A!Q175</f>
        <v>0</v>
      </c>
      <c r="R175">
        <f>A!R175</f>
        <v>0</v>
      </c>
      <c r="S175">
        <f>A!S175</f>
        <v>0</v>
      </c>
      <c r="T175">
        <f>A!T175</f>
        <v>0</v>
      </c>
      <c r="U175">
        <f>A!U175</f>
        <v>0</v>
      </c>
      <c r="V175" s="23">
        <f>IF(A!V175="&lt;",1,A!V175)</f>
        <v>0</v>
      </c>
      <c r="W175">
        <f>A!W175</f>
        <v>0</v>
      </c>
      <c r="X175">
        <f>A!X175</f>
        <v>0</v>
      </c>
      <c r="Y175">
        <f>A!Y175</f>
        <v>0</v>
      </c>
      <c r="Z175" s="23">
        <f t="shared" si="2"/>
        <v>0</v>
      </c>
      <c r="AA175">
        <f>A!Z175</f>
        <v>0</v>
      </c>
      <c r="AB175">
        <f>A!AA175</f>
        <v>0</v>
      </c>
      <c r="AC175">
        <f>A!AB175</f>
        <v>0</v>
      </c>
      <c r="AD175">
        <f>A!AC175</f>
        <v>0</v>
      </c>
      <c r="AE175">
        <f>A!AD175</f>
        <v>0</v>
      </c>
      <c r="AF175">
        <f>A!AE175</f>
        <v>0</v>
      </c>
      <c r="AG175">
        <f>A!AF175</f>
        <v>0</v>
      </c>
      <c r="AH175">
        <f>A!AG175</f>
        <v>0</v>
      </c>
      <c r="AI175">
        <f>A!AH175</f>
        <v>0</v>
      </c>
      <c r="AJ175">
        <f>A!AI175</f>
        <v>0</v>
      </c>
      <c r="AK175">
        <f>A!AJ175</f>
        <v>0</v>
      </c>
      <c r="AL175">
        <f>A!AK175</f>
        <v>0</v>
      </c>
      <c r="AM175">
        <f>A!AL175</f>
        <v>0</v>
      </c>
      <c r="AN175">
        <f>A!AM175</f>
        <v>0</v>
      </c>
      <c r="AO175">
        <f>A!AN175</f>
        <v>0</v>
      </c>
      <c r="AP175">
        <f>A!AO175</f>
        <v>0</v>
      </c>
      <c r="AQ175">
        <f>A!AP175</f>
        <v>0</v>
      </c>
      <c r="AR175">
        <f>A!AQ175</f>
        <v>0</v>
      </c>
      <c r="AS175">
        <f>A!AR175</f>
        <v>0</v>
      </c>
      <c r="AT175">
        <f>A!AS175</f>
        <v>0</v>
      </c>
      <c r="AU175">
        <f>A!AT175</f>
        <v>0</v>
      </c>
      <c r="AV175">
        <f>A!AU175</f>
        <v>0</v>
      </c>
      <c r="AW175" s="23" t="str">
        <f>IF(A!AV175=0,"",A!AV175)</f>
        <v/>
      </c>
      <c r="AX175">
        <f>A!AW175</f>
        <v>0</v>
      </c>
      <c r="AY175">
        <f>A!AX175</f>
        <v>0</v>
      </c>
      <c r="AZ175">
        <f>A!AY175</f>
        <v>0</v>
      </c>
      <c r="BA175">
        <f>A!AZ175</f>
        <v>0</v>
      </c>
      <c r="BB175">
        <f>A!BA175</f>
        <v>0</v>
      </c>
      <c r="BC175">
        <f>A!BB175</f>
        <v>0</v>
      </c>
      <c r="BD175">
        <f>A!BC175</f>
        <v>0</v>
      </c>
      <c r="BE175">
        <f>A!BD175</f>
        <v>0</v>
      </c>
      <c r="BF175">
        <f>A!BE175</f>
        <v>0</v>
      </c>
      <c r="BG175">
        <f>A!BF175</f>
        <v>0</v>
      </c>
      <c r="BH175">
        <f>A!BG175</f>
        <v>0</v>
      </c>
      <c r="BI175">
        <f>A!BH175</f>
        <v>0</v>
      </c>
      <c r="BJ175">
        <f>A!BI175</f>
        <v>0</v>
      </c>
      <c r="BK175">
        <f>A!BJ175</f>
        <v>0</v>
      </c>
      <c r="BL175">
        <f>A!BK175</f>
        <v>0</v>
      </c>
      <c r="BM175">
        <f>A!BL175</f>
        <v>0</v>
      </c>
      <c r="BN175">
        <f>A!BM175</f>
        <v>0</v>
      </c>
      <c r="BO175">
        <f>A!BN175</f>
        <v>0</v>
      </c>
      <c r="BP175">
        <f>A!BO175</f>
        <v>0</v>
      </c>
      <c r="BQ175">
        <f>A!BP175</f>
        <v>0</v>
      </c>
      <c r="BR175">
        <f>A!BQ175</f>
        <v>0</v>
      </c>
      <c r="BS175">
        <f>A!BR175</f>
        <v>0</v>
      </c>
      <c r="BT175">
        <f>A!BS175</f>
        <v>0</v>
      </c>
      <c r="BU175">
        <f>A!BT175</f>
        <v>0</v>
      </c>
      <c r="BV175">
        <f>A!BU175</f>
        <v>0</v>
      </c>
      <c r="BW175">
        <f>A!BV175</f>
        <v>0</v>
      </c>
      <c r="BX175" t="str">
        <f>A!BW175</f>
        <v>_cd986ddf-af0c-4f10-8169-a1e6ec814392</v>
      </c>
      <c r="BY175" t="str">
        <f>A!BX175</f>
        <v>cd986ddf-af0c-4f10-8169-a1e6ec814392</v>
      </c>
      <c r="BZ175" t="str">
        <f>A!BY175</f>
        <v>SIKB</v>
      </c>
      <c r="CA175" t="str">
        <f>A!BZ175</f>
        <v>MMA03 A05 (0-50) A10 (0-50) A11 (0-50) A12 (0-50)</v>
      </c>
      <c r="CB175">
        <f>A!CA175</f>
        <v>45883</v>
      </c>
      <c r="CC175" t="str">
        <f>A!CB175</f>
        <v>#_6ad1fe39-0ee6-4190-bb8a-80d8ca6a8c10</v>
      </c>
      <c r="CD175" t="str">
        <f>A!CC175</f>
        <v>#_07902268-90e1-40f4-bd3a-44bf913332bd</v>
      </c>
      <c r="CE175">
        <f>A!CD175</f>
        <v>0</v>
      </c>
      <c r="CF175" t="str">
        <f>A!CE175</f>
        <v>urn:immetingen:compartiment:id:1</v>
      </c>
      <c r="CG175" t="str">
        <f>A!CF175</f>
        <v>_TI-65798781</v>
      </c>
      <c r="CH175">
        <f>A!CG175</f>
        <v>45882</v>
      </c>
      <c r="CI175" t="str">
        <f>A!CH175</f>
        <v>urn:immetingen:monstertype:id:10</v>
      </c>
      <c r="CJ175" t="str">
        <f>A!CI175</f>
        <v>urn:imsikb0101:Applicaties:id:16</v>
      </c>
      <c r="CK175" t="str">
        <f>A!CJ175</f>
        <v>urn:imsikb0101:DatastroomType:id:1</v>
      </c>
      <c r="CL175">
        <f>A!CK175</f>
        <v>45891</v>
      </c>
      <c r="CM175" t="str">
        <f>A!CL175</f>
        <v>SGS, Rotterdam</v>
      </c>
      <c r="CN175" t="str">
        <f>A!CM175</f>
        <v>LABRESULTAAT SGS</v>
      </c>
      <c r="CO175">
        <f>A!CN175</f>
        <v>45891</v>
      </c>
      <c r="CP175">
        <f>A!CO175</f>
        <v>0</v>
      </c>
      <c r="CQ175">
        <f>A!CO485</f>
        <v>0</v>
      </c>
      <c r="CR175" t="e">
        <f>A!#REF!</f>
        <v>#REF!</v>
      </c>
      <c r="CS175" t="e">
        <f>A!#REF!</f>
        <v>#REF!</v>
      </c>
    </row>
    <row r="176" spans="1:97" x14ac:dyDescent="0.2">
      <c r="A176" t="str">
        <f>A!A176</f>
        <v>LABRESULTAAT</v>
      </c>
      <c r="B176">
        <f>A!B176</f>
        <v>7</v>
      </c>
      <c r="C176">
        <f>A!C176</f>
        <v>0</v>
      </c>
      <c r="D176">
        <f>A!D176</f>
        <v>0</v>
      </c>
      <c r="E176">
        <f>A!E176</f>
        <v>0</v>
      </c>
      <c r="F176">
        <f>A!F176</f>
        <v>0</v>
      </c>
      <c r="G176">
        <f>A!G176</f>
        <v>0</v>
      </c>
      <c r="H176">
        <f>A!H176</f>
        <v>0</v>
      </c>
      <c r="I176">
        <f>A!I176</f>
        <v>0</v>
      </c>
      <c r="J176">
        <f>A!J176</f>
        <v>0</v>
      </c>
      <c r="K176">
        <f>A!K176</f>
        <v>0</v>
      </c>
      <c r="L176">
        <f>A!L176</f>
        <v>0</v>
      </c>
      <c r="M176">
        <f>A!M176</f>
        <v>0</v>
      </c>
      <c r="N176">
        <f>A!N176</f>
        <v>0</v>
      </c>
      <c r="O176">
        <f>A!O176</f>
        <v>0</v>
      </c>
      <c r="P176" s="23" t="str">
        <f>IF(A!P176="","",INDEX(B!$A$1:$BT$2000,MATCH(A!P176,B!$AX$1:$AX$2000,0),D!$B$5))</f>
        <v/>
      </c>
      <c r="Q176">
        <f>A!Q176</f>
        <v>0</v>
      </c>
      <c r="R176">
        <f>A!R176</f>
        <v>0</v>
      </c>
      <c r="S176">
        <f>A!S176</f>
        <v>0</v>
      </c>
      <c r="T176">
        <f>A!T176</f>
        <v>0</v>
      </c>
      <c r="U176">
        <f>A!U176</f>
        <v>0</v>
      </c>
      <c r="V176" s="23">
        <f>IF(A!V176="&lt;",1,A!V176)</f>
        <v>0</v>
      </c>
      <c r="W176">
        <f>A!W176</f>
        <v>0</v>
      </c>
      <c r="X176">
        <f>A!X176</f>
        <v>0</v>
      </c>
      <c r="Y176">
        <f>A!Y176</f>
        <v>0</v>
      </c>
      <c r="Z176" s="23">
        <f t="shared" si="2"/>
        <v>0</v>
      </c>
      <c r="AA176">
        <f>A!Z176</f>
        <v>0</v>
      </c>
      <c r="AB176">
        <f>A!AA176</f>
        <v>0</v>
      </c>
      <c r="AC176">
        <f>A!AB176</f>
        <v>0</v>
      </c>
      <c r="AD176">
        <f>A!AC176</f>
        <v>0</v>
      </c>
      <c r="AE176">
        <f>A!AD176</f>
        <v>0</v>
      </c>
      <c r="AF176">
        <f>A!AE176</f>
        <v>0</v>
      </c>
      <c r="AG176">
        <f>A!AF176</f>
        <v>0</v>
      </c>
      <c r="AH176">
        <f>A!AG176</f>
        <v>0</v>
      </c>
      <c r="AI176">
        <f>A!AH176</f>
        <v>0</v>
      </c>
      <c r="AJ176">
        <f>A!AI176</f>
        <v>0</v>
      </c>
      <c r="AK176">
        <f>A!AJ176</f>
        <v>0</v>
      </c>
      <c r="AL176">
        <f>A!AK176</f>
        <v>0</v>
      </c>
      <c r="AM176">
        <f>A!AL176</f>
        <v>0</v>
      </c>
      <c r="AN176">
        <f>A!AM176</f>
        <v>0</v>
      </c>
      <c r="AO176">
        <f>A!AN176</f>
        <v>0</v>
      </c>
      <c r="AP176">
        <f>A!AO176</f>
        <v>0</v>
      </c>
      <c r="AQ176">
        <f>A!AP176</f>
        <v>0</v>
      </c>
      <c r="AR176">
        <f>A!AQ176</f>
        <v>0</v>
      </c>
      <c r="AS176">
        <f>A!AR176</f>
        <v>0</v>
      </c>
      <c r="AT176">
        <f>A!AS176</f>
        <v>0</v>
      </c>
      <c r="AU176">
        <f>A!AT176</f>
        <v>0</v>
      </c>
      <c r="AV176">
        <f>A!AU176</f>
        <v>0</v>
      </c>
      <c r="AW176" s="23" t="str">
        <f>IF(A!AV176=0,"",A!AV176)</f>
        <v/>
      </c>
      <c r="AX176">
        <f>A!AW176</f>
        <v>0</v>
      </c>
      <c r="AY176">
        <f>A!AX176</f>
        <v>0</v>
      </c>
      <c r="AZ176">
        <f>A!AY176</f>
        <v>0</v>
      </c>
      <c r="BA176">
        <f>A!AZ176</f>
        <v>0</v>
      </c>
      <c r="BB176">
        <f>A!BA176</f>
        <v>0</v>
      </c>
      <c r="BC176">
        <f>A!BB176</f>
        <v>0</v>
      </c>
      <c r="BD176">
        <f>A!BC176</f>
        <v>0</v>
      </c>
      <c r="BE176">
        <f>A!BD176</f>
        <v>0</v>
      </c>
      <c r="BF176">
        <f>A!BE176</f>
        <v>0</v>
      </c>
      <c r="BG176">
        <f>A!BF176</f>
        <v>0</v>
      </c>
      <c r="BH176">
        <f>A!BG176</f>
        <v>0</v>
      </c>
      <c r="BI176">
        <f>A!BH176</f>
        <v>0</v>
      </c>
      <c r="BJ176">
        <f>A!BI176</f>
        <v>0</v>
      </c>
      <c r="BK176">
        <f>A!BJ176</f>
        <v>0</v>
      </c>
      <c r="BL176">
        <f>A!BK176</f>
        <v>0</v>
      </c>
      <c r="BM176">
        <f>A!BL176</f>
        <v>0</v>
      </c>
      <c r="BN176">
        <f>A!BM176</f>
        <v>0</v>
      </c>
      <c r="BO176">
        <f>A!BN176</f>
        <v>0</v>
      </c>
      <c r="BP176">
        <f>A!BO176</f>
        <v>0</v>
      </c>
      <c r="BQ176">
        <f>A!BP176</f>
        <v>0</v>
      </c>
      <c r="BR176">
        <f>A!BQ176</f>
        <v>0</v>
      </c>
      <c r="BS176">
        <f>A!BR176</f>
        <v>0</v>
      </c>
      <c r="BT176">
        <f>A!BS176</f>
        <v>0</v>
      </c>
      <c r="BU176">
        <f>A!BT176</f>
        <v>0</v>
      </c>
      <c r="BV176">
        <f>A!BU176</f>
        <v>0</v>
      </c>
      <c r="BW176">
        <f>A!BV176</f>
        <v>0</v>
      </c>
      <c r="BX176" t="str">
        <f>A!BW176</f>
        <v>_cd986ddf-af0c-4f10-8169-a1e6ec814392</v>
      </c>
      <c r="BY176" t="str">
        <f>A!BX176</f>
        <v>cd986ddf-af0c-4f10-8169-a1e6ec814392</v>
      </c>
      <c r="BZ176" t="str">
        <f>A!BY176</f>
        <v>SIKB</v>
      </c>
      <c r="CA176" t="str">
        <f>A!BZ176</f>
        <v>MMA03 A05 (0-50) A10 (0-50) A11 (0-50) A12 (0-50)</v>
      </c>
      <c r="CB176">
        <f>A!CA176</f>
        <v>45883</v>
      </c>
      <c r="CC176" t="str">
        <f>A!CB176</f>
        <v>#_6ad1fe39-0ee6-4190-bb8a-80d8ca6a8c10</v>
      </c>
      <c r="CD176" t="str">
        <f>A!CC176</f>
        <v>#_2aec63a8-d5a6-4e78-88da-5840429d865c</v>
      </c>
      <c r="CE176">
        <f>A!CD176</f>
        <v>0</v>
      </c>
      <c r="CF176" t="str">
        <f>A!CE176</f>
        <v>urn:immetingen:compartiment:id:1</v>
      </c>
      <c r="CG176" t="str">
        <f>A!CF176</f>
        <v>_TI-65798781</v>
      </c>
      <c r="CH176">
        <f>A!CG176</f>
        <v>45882</v>
      </c>
      <c r="CI176" t="str">
        <f>A!CH176</f>
        <v>urn:immetingen:monstertype:id:10</v>
      </c>
      <c r="CJ176" t="str">
        <f>A!CI176</f>
        <v>urn:imsikb0101:Applicaties:id:16</v>
      </c>
      <c r="CK176" t="str">
        <f>A!CJ176</f>
        <v>urn:imsikb0101:DatastroomType:id:1</v>
      </c>
      <c r="CL176">
        <f>A!CK176</f>
        <v>45891</v>
      </c>
      <c r="CM176" t="str">
        <f>A!CL176</f>
        <v>SGS, Rotterdam</v>
      </c>
      <c r="CN176" t="str">
        <f>A!CM176</f>
        <v>LABRESULTAAT SGS</v>
      </c>
      <c r="CO176">
        <f>A!CN176</f>
        <v>45891</v>
      </c>
      <c r="CP176">
        <f>A!CO176</f>
        <v>0</v>
      </c>
      <c r="CQ176">
        <f>A!CO486</f>
        <v>0</v>
      </c>
      <c r="CR176" t="e">
        <f>A!#REF!</f>
        <v>#REF!</v>
      </c>
      <c r="CS176" t="e">
        <f>A!#REF!</f>
        <v>#REF!</v>
      </c>
    </row>
    <row r="177" spans="1:97" x14ac:dyDescent="0.2">
      <c r="A177" t="str">
        <f>A!A177</f>
        <v>LABRESULTAAT</v>
      </c>
      <c r="B177">
        <f>A!B177</f>
        <v>7</v>
      </c>
      <c r="C177">
        <f>A!C177</f>
        <v>0</v>
      </c>
      <c r="D177">
        <f>A!D177</f>
        <v>0</v>
      </c>
      <c r="E177">
        <f>A!E177</f>
        <v>0</v>
      </c>
      <c r="F177">
        <f>A!F177</f>
        <v>0</v>
      </c>
      <c r="G177">
        <f>A!G177</f>
        <v>0</v>
      </c>
      <c r="H177">
        <f>A!H177</f>
        <v>0</v>
      </c>
      <c r="I177">
        <f>A!I177</f>
        <v>0</v>
      </c>
      <c r="J177">
        <f>A!J177</f>
        <v>0</v>
      </c>
      <c r="K177">
        <f>A!K177</f>
        <v>0</v>
      </c>
      <c r="L177">
        <f>A!L177</f>
        <v>0</v>
      </c>
      <c r="M177">
        <f>A!M177</f>
        <v>0</v>
      </c>
      <c r="N177">
        <f>A!N177</f>
        <v>0</v>
      </c>
      <c r="O177">
        <f>A!O177</f>
        <v>0</v>
      </c>
      <c r="P177" s="23" t="str">
        <f>IF(A!P177="","",INDEX(B!$A$1:$BT$2000,MATCH(A!P177,B!$AX$1:$AX$2000,0),D!$B$5))</f>
        <v/>
      </c>
      <c r="Q177">
        <f>A!Q177</f>
        <v>0</v>
      </c>
      <c r="R177">
        <f>A!R177</f>
        <v>0</v>
      </c>
      <c r="S177">
        <f>A!S177</f>
        <v>0</v>
      </c>
      <c r="T177">
        <f>A!T177</f>
        <v>0</v>
      </c>
      <c r="U177">
        <f>A!U177</f>
        <v>0</v>
      </c>
      <c r="V177" s="23">
        <f>IF(A!V177="&lt;",1,A!V177)</f>
        <v>0</v>
      </c>
      <c r="W177">
        <f>A!W177</f>
        <v>0</v>
      </c>
      <c r="X177">
        <f>A!X177</f>
        <v>0</v>
      </c>
      <c r="Y177">
        <f>A!Y177</f>
        <v>0</v>
      </c>
      <c r="Z177" s="23">
        <f t="shared" si="2"/>
        <v>0</v>
      </c>
      <c r="AA177">
        <f>A!Z177</f>
        <v>0</v>
      </c>
      <c r="AB177">
        <f>A!AA177</f>
        <v>0</v>
      </c>
      <c r="AC177">
        <f>A!AB177</f>
        <v>0</v>
      </c>
      <c r="AD177">
        <f>A!AC177</f>
        <v>0</v>
      </c>
      <c r="AE177">
        <f>A!AD177</f>
        <v>0</v>
      </c>
      <c r="AF177">
        <f>A!AE177</f>
        <v>0</v>
      </c>
      <c r="AG177">
        <f>A!AF177</f>
        <v>0</v>
      </c>
      <c r="AH177">
        <f>A!AG177</f>
        <v>0</v>
      </c>
      <c r="AI177">
        <f>A!AH177</f>
        <v>0</v>
      </c>
      <c r="AJ177">
        <f>A!AI177</f>
        <v>0</v>
      </c>
      <c r="AK177">
        <f>A!AJ177</f>
        <v>0</v>
      </c>
      <c r="AL177">
        <f>A!AK177</f>
        <v>0</v>
      </c>
      <c r="AM177">
        <f>A!AL177</f>
        <v>0</v>
      </c>
      <c r="AN177">
        <f>A!AM177</f>
        <v>0</v>
      </c>
      <c r="AO177">
        <f>A!AN177</f>
        <v>0</v>
      </c>
      <c r="AP177">
        <f>A!AO177</f>
        <v>0</v>
      </c>
      <c r="AQ177">
        <f>A!AP177</f>
        <v>0</v>
      </c>
      <c r="AR177">
        <f>A!AQ177</f>
        <v>0</v>
      </c>
      <c r="AS177">
        <f>A!AR177</f>
        <v>0</v>
      </c>
      <c r="AT177">
        <f>A!AS177</f>
        <v>0</v>
      </c>
      <c r="AU177">
        <f>A!AT177</f>
        <v>0</v>
      </c>
      <c r="AV177">
        <f>A!AU177</f>
        <v>0</v>
      </c>
      <c r="AW177" s="23" t="str">
        <f>IF(A!AV177=0,"",A!AV177)</f>
        <v/>
      </c>
      <c r="AX177">
        <f>A!AW177</f>
        <v>0</v>
      </c>
      <c r="AY177">
        <f>A!AX177</f>
        <v>0</v>
      </c>
      <c r="AZ177">
        <f>A!AY177</f>
        <v>0</v>
      </c>
      <c r="BA177">
        <f>A!AZ177</f>
        <v>0</v>
      </c>
      <c r="BB177">
        <f>A!BA177</f>
        <v>0</v>
      </c>
      <c r="BC177">
        <f>A!BB177</f>
        <v>0</v>
      </c>
      <c r="BD177">
        <f>A!BC177</f>
        <v>0</v>
      </c>
      <c r="BE177">
        <f>A!BD177</f>
        <v>0</v>
      </c>
      <c r="BF177">
        <f>A!BE177</f>
        <v>0</v>
      </c>
      <c r="BG177">
        <f>A!BF177</f>
        <v>0</v>
      </c>
      <c r="BH177">
        <f>A!BG177</f>
        <v>0</v>
      </c>
      <c r="BI177">
        <f>A!BH177</f>
        <v>0</v>
      </c>
      <c r="BJ177">
        <f>A!BI177</f>
        <v>0</v>
      </c>
      <c r="BK177">
        <f>A!BJ177</f>
        <v>0</v>
      </c>
      <c r="BL177">
        <f>A!BK177</f>
        <v>0</v>
      </c>
      <c r="BM177">
        <f>A!BL177</f>
        <v>0</v>
      </c>
      <c r="BN177">
        <f>A!BM177</f>
        <v>0</v>
      </c>
      <c r="BO177">
        <f>A!BN177</f>
        <v>0</v>
      </c>
      <c r="BP177">
        <f>A!BO177</f>
        <v>0</v>
      </c>
      <c r="BQ177">
        <f>A!BP177</f>
        <v>0</v>
      </c>
      <c r="BR177">
        <f>A!BQ177</f>
        <v>0</v>
      </c>
      <c r="BS177">
        <f>A!BR177</f>
        <v>0</v>
      </c>
      <c r="BT177">
        <f>A!BS177</f>
        <v>0</v>
      </c>
      <c r="BU177">
        <f>A!BT177</f>
        <v>0</v>
      </c>
      <c r="BV177">
        <f>A!BU177</f>
        <v>0</v>
      </c>
      <c r="BW177">
        <f>A!BV177</f>
        <v>0</v>
      </c>
      <c r="BX177" t="str">
        <f>A!BW177</f>
        <v>_cd986ddf-af0c-4f10-8169-a1e6ec814392</v>
      </c>
      <c r="BY177" t="str">
        <f>A!BX177</f>
        <v>cd986ddf-af0c-4f10-8169-a1e6ec814392</v>
      </c>
      <c r="BZ177" t="str">
        <f>A!BY177</f>
        <v>SIKB</v>
      </c>
      <c r="CA177" t="str">
        <f>A!BZ177</f>
        <v>MMA03 A05 (0-50) A10 (0-50) A11 (0-50) A12 (0-50)</v>
      </c>
      <c r="CB177">
        <f>A!CA177</f>
        <v>45883</v>
      </c>
      <c r="CC177" t="str">
        <f>A!CB177</f>
        <v>#_6ad1fe39-0ee6-4190-bb8a-80d8ca6a8c10</v>
      </c>
      <c r="CD177" t="str">
        <f>A!CC177</f>
        <v>#_e22f9151-4bf5-4f39-b113-267634c6a6e1</v>
      </c>
      <c r="CE177">
        <f>A!CD177</f>
        <v>0</v>
      </c>
      <c r="CF177" t="str">
        <f>A!CE177</f>
        <v>urn:immetingen:compartiment:id:1</v>
      </c>
      <c r="CG177" t="str">
        <f>A!CF177</f>
        <v>_TI-65798781</v>
      </c>
      <c r="CH177">
        <f>A!CG177</f>
        <v>45882</v>
      </c>
      <c r="CI177" t="str">
        <f>A!CH177</f>
        <v>urn:immetingen:monstertype:id:10</v>
      </c>
      <c r="CJ177" t="str">
        <f>A!CI177</f>
        <v>urn:imsikb0101:Applicaties:id:16</v>
      </c>
      <c r="CK177" t="str">
        <f>A!CJ177</f>
        <v>urn:imsikb0101:DatastroomType:id:1</v>
      </c>
      <c r="CL177">
        <f>A!CK177</f>
        <v>45891</v>
      </c>
      <c r="CM177" t="str">
        <f>A!CL177</f>
        <v>SGS, Rotterdam</v>
      </c>
      <c r="CN177" t="str">
        <f>A!CM177</f>
        <v>LABRESULTAAT SGS</v>
      </c>
      <c r="CO177">
        <f>A!CN177</f>
        <v>45891</v>
      </c>
      <c r="CP177">
        <f>A!CO177</f>
        <v>0</v>
      </c>
      <c r="CQ177">
        <f>A!CO487</f>
        <v>0</v>
      </c>
      <c r="CR177" t="e">
        <f>A!#REF!</f>
        <v>#REF!</v>
      </c>
      <c r="CS177" t="e">
        <f>A!#REF!</f>
        <v>#REF!</v>
      </c>
    </row>
    <row r="178" spans="1:97" x14ac:dyDescent="0.2">
      <c r="A178" t="str">
        <f>A!A178</f>
        <v>LABRESULTAAT</v>
      </c>
      <c r="B178">
        <f>A!B178</f>
        <v>7</v>
      </c>
      <c r="C178">
        <f>A!C178</f>
        <v>0</v>
      </c>
      <c r="D178">
        <f>A!D178</f>
        <v>0</v>
      </c>
      <c r="E178">
        <f>A!E178</f>
        <v>0</v>
      </c>
      <c r="F178">
        <f>A!F178</f>
        <v>0</v>
      </c>
      <c r="G178">
        <f>A!G178</f>
        <v>0</v>
      </c>
      <c r="H178">
        <f>A!H178</f>
        <v>0</v>
      </c>
      <c r="I178">
        <f>A!I178</f>
        <v>0</v>
      </c>
      <c r="J178">
        <f>A!J178</f>
        <v>0</v>
      </c>
      <c r="K178">
        <f>A!K178</f>
        <v>0</v>
      </c>
      <c r="L178">
        <f>A!L178</f>
        <v>0</v>
      </c>
      <c r="M178">
        <f>A!M178</f>
        <v>0</v>
      </c>
      <c r="N178">
        <f>A!N178</f>
        <v>0</v>
      </c>
      <c r="O178">
        <f>A!O178</f>
        <v>0</v>
      </c>
      <c r="P178" s="23" t="str">
        <f>IF(A!P178="","",INDEX(B!$A$1:$BT$2000,MATCH(A!P178,B!$AX$1:$AX$2000,0),D!$B$5))</f>
        <v/>
      </c>
      <c r="Q178">
        <f>A!Q178</f>
        <v>0</v>
      </c>
      <c r="R178">
        <f>A!R178</f>
        <v>0</v>
      </c>
      <c r="S178">
        <f>A!S178</f>
        <v>0</v>
      </c>
      <c r="T178">
        <f>A!T178</f>
        <v>0</v>
      </c>
      <c r="U178">
        <f>A!U178</f>
        <v>0</v>
      </c>
      <c r="V178" s="23">
        <f>IF(A!V178="&lt;",1,A!V178)</f>
        <v>0</v>
      </c>
      <c r="W178">
        <f>A!W178</f>
        <v>0</v>
      </c>
      <c r="X178">
        <f>A!X178</f>
        <v>0</v>
      </c>
      <c r="Y178">
        <f>A!Y178</f>
        <v>0</v>
      </c>
      <c r="Z178" s="23">
        <f t="shared" si="2"/>
        <v>0</v>
      </c>
      <c r="AA178">
        <f>A!Z178</f>
        <v>0</v>
      </c>
      <c r="AB178">
        <f>A!AA178</f>
        <v>0</v>
      </c>
      <c r="AC178">
        <f>A!AB178</f>
        <v>0</v>
      </c>
      <c r="AD178">
        <f>A!AC178</f>
        <v>0</v>
      </c>
      <c r="AE178">
        <f>A!AD178</f>
        <v>0</v>
      </c>
      <c r="AF178">
        <f>A!AE178</f>
        <v>0</v>
      </c>
      <c r="AG178">
        <f>A!AF178</f>
        <v>0</v>
      </c>
      <c r="AH178">
        <f>A!AG178</f>
        <v>0</v>
      </c>
      <c r="AI178">
        <f>A!AH178</f>
        <v>0</v>
      </c>
      <c r="AJ178">
        <f>A!AI178</f>
        <v>0</v>
      </c>
      <c r="AK178">
        <f>A!AJ178</f>
        <v>0</v>
      </c>
      <c r="AL178">
        <f>A!AK178</f>
        <v>0</v>
      </c>
      <c r="AM178">
        <f>A!AL178</f>
        <v>0</v>
      </c>
      <c r="AN178">
        <f>A!AM178</f>
        <v>0</v>
      </c>
      <c r="AO178">
        <f>A!AN178</f>
        <v>0</v>
      </c>
      <c r="AP178">
        <f>A!AO178</f>
        <v>0</v>
      </c>
      <c r="AQ178">
        <f>A!AP178</f>
        <v>0</v>
      </c>
      <c r="AR178">
        <f>A!AQ178</f>
        <v>0</v>
      </c>
      <c r="AS178">
        <f>A!AR178</f>
        <v>0</v>
      </c>
      <c r="AT178">
        <f>A!AS178</f>
        <v>0</v>
      </c>
      <c r="AU178">
        <f>A!AT178</f>
        <v>0</v>
      </c>
      <c r="AV178">
        <f>A!AU178</f>
        <v>0</v>
      </c>
      <c r="AW178" s="23" t="str">
        <f>IF(A!AV178=0,"",A!AV178)</f>
        <v/>
      </c>
      <c r="AX178">
        <f>A!AW178</f>
        <v>0</v>
      </c>
      <c r="AY178">
        <f>A!AX178</f>
        <v>0</v>
      </c>
      <c r="AZ178">
        <f>A!AY178</f>
        <v>0</v>
      </c>
      <c r="BA178">
        <f>A!AZ178</f>
        <v>0</v>
      </c>
      <c r="BB178">
        <f>A!BA178</f>
        <v>0</v>
      </c>
      <c r="BC178">
        <f>A!BB178</f>
        <v>0</v>
      </c>
      <c r="BD178">
        <f>A!BC178</f>
        <v>0</v>
      </c>
      <c r="BE178">
        <f>A!BD178</f>
        <v>0</v>
      </c>
      <c r="BF178">
        <f>A!BE178</f>
        <v>0</v>
      </c>
      <c r="BG178">
        <f>A!BF178</f>
        <v>0</v>
      </c>
      <c r="BH178">
        <f>A!BG178</f>
        <v>0</v>
      </c>
      <c r="BI178">
        <f>A!BH178</f>
        <v>0</v>
      </c>
      <c r="BJ178">
        <f>A!BI178</f>
        <v>0</v>
      </c>
      <c r="BK178">
        <f>A!BJ178</f>
        <v>0</v>
      </c>
      <c r="BL178">
        <f>A!BK178</f>
        <v>0</v>
      </c>
      <c r="BM178">
        <f>A!BL178</f>
        <v>0</v>
      </c>
      <c r="BN178">
        <f>A!BM178</f>
        <v>0</v>
      </c>
      <c r="BO178">
        <f>A!BN178</f>
        <v>0</v>
      </c>
      <c r="BP178">
        <f>A!BO178</f>
        <v>0</v>
      </c>
      <c r="BQ178">
        <f>A!BP178</f>
        <v>0</v>
      </c>
      <c r="BR178">
        <f>A!BQ178</f>
        <v>0</v>
      </c>
      <c r="BS178">
        <f>A!BR178</f>
        <v>0</v>
      </c>
      <c r="BT178">
        <f>A!BS178</f>
        <v>0</v>
      </c>
      <c r="BU178">
        <f>A!BT178</f>
        <v>0</v>
      </c>
      <c r="BV178">
        <f>A!BU178</f>
        <v>0</v>
      </c>
      <c r="BW178">
        <f>A!BV178</f>
        <v>0</v>
      </c>
      <c r="BX178" t="str">
        <f>A!BW178</f>
        <v>_cd986ddf-af0c-4f10-8169-a1e6ec814392</v>
      </c>
      <c r="BY178" t="str">
        <f>A!BX178</f>
        <v>cd986ddf-af0c-4f10-8169-a1e6ec814392</v>
      </c>
      <c r="BZ178" t="str">
        <f>A!BY178</f>
        <v>SIKB</v>
      </c>
      <c r="CA178" t="str">
        <f>A!BZ178</f>
        <v>MMA03 A05 (0-50) A10 (0-50) A11 (0-50) A12 (0-50)</v>
      </c>
      <c r="CB178">
        <f>A!CA178</f>
        <v>45883</v>
      </c>
      <c r="CC178" t="str">
        <f>A!CB178</f>
        <v>#_6ad1fe39-0ee6-4190-bb8a-80d8ca6a8c10</v>
      </c>
      <c r="CD178" t="str">
        <f>A!CC178</f>
        <v>#_f7327f9e-0088-4fbf-9a56-16a05546612d</v>
      </c>
      <c r="CE178">
        <f>A!CD178</f>
        <v>0</v>
      </c>
      <c r="CF178" t="str">
        <f>A!CE178</f>
        <v>urn:immetingen:compartiment:id:1</v>
      </c>
      <c r="CG178" t="str">
        <f>A!CF178</f>
        <v>_TI-65798781</v>
      </c>
      <c r="CH178">
        <f>A!CG178</f>
        <v>45882</v>
      </c>
      <c r="CI178" t="str">
        <f>A!CH178</f>
        <v>urn:immetingen:monstertype:id:10</v>
      </c>
      <c r="CJ178" t="str">
        <f>A!CI178</f>
        <v>urn:imsikb0101:Applicaties:id:16</v>
      </c>
      <c r="CK178" t="str">
        <f>A!CJ178</f>
        <v>urn:imsikb0101:DatastroomType:id:1</v>
      </c>
      <c r="CL178">
        <f>A!CK178</f>
        <v>45891</v>
      </c>
      <c r="CM178" t="str">
        <f>A!CL178</f>
        <v>SGS, Rotterdam</v>
      </c>
      <c r="CN178" t="str">
        <f>A!CM178</f>
        <v>LABRESULTAAT SGS</v>
      </c>
      <c r="CO178">
        <f>A!CN178</f>
        <v>45891</v>
      </c>
      <c r="CP178">
        <f>A!CO178</f>
        <v>0</v>
      </c>
      <c r="CQ178">
        <f>A!CO488</f>
        <v>0</v>
      </c>
      <c r="CR178" t="e">
        <f>A!#REF!</f>
        <v>#REF!</v>
      </c>
      <c r="CS178" t="e">
        <f>A!#REF!</f>
        <v>#REF!</v>
      </c>
    </row>
    <row r="179" spans="1:97" x14ac:dyDescent="0.2">
      <c r="A179" t="str">
        <f>A!A179</f>
        <v>LABRESULTAAT</v>
      </c>
      <c r="B179">
        <f>A!B179</f>
        <v>7</v>
      </c>
      <c r="C179">
        <f>A!C179</f>
        <v>0</v>
      </c>
      <c r="D179">
        <f>A!D179</f>
        <v>0</v>
      </c>
      <c r="E179">
        <f>A!E179</f>
        <v>0</v>
      </c>
      <c r="F179">
        <f>A!F179</f>
        <v>0</v>
      </c>
      <c r="G179">
        <f>A!G179</f>
        <v>0</v>
      </c>
      <c r="H179">
        <f>A!H179</f>
        <v>0</v>
      </c>
      <c r="I179">
        <f>A!I179</f>
        <v>0</v>
      </c>
      <c r="J179">
        <f>A!J179</f>
        <v>0</v>
      </c>
      <c r="K179">
        <f>A!K179</f>
        <v>0</v>
      </c>
      <c r="L179">
        <f>A!L179</f>
        <v>0</v>
      </c>
      <c r="M179">
        <f>A!M179</f>
        <v>0</v>
      </c>
      <c r="N179">
        <f>A!N179</f>
        <v>0</v>
      </c>
      <c r="O179">
        <f>A!O179</f>
        <v>0</v>
      </c>
      <c r="P179" s="23" t="str">
        <f>IF(A!P179="","",INDEX(B!$A$1:$BT$2000,MATCH(A!P179,B!$AX$1:$AX$2000,0),D!$B$5))</f>
        <v/>
      </c>
      <c r="Q179">
        <f>A!Q179</f>
        <v>0</v>
      </c>
      <c r="R179">
        <f>A!R179</f>
        <v>0</v>
      </c>
      <c r="S179">
        <f>A!S179</f>
        <v>0</v>
      </c>
      <c r="T179">
        <f>A!T179</f>
        <v>0</v>
      </c>
      <c r="U179">
        <f>A!U179</f>
        <v>0</v>
      </c>
      <c r="V179" s="23">
        <f>IF(A!V179="&lt;",1,A!V179)</f>
        <v>0</v>
      </c>
      <c r="W179">
        <f>A!W179</f>
        <v>0</v>
      </c>
      <c r="X179">
        <f>A!X179</f>
        <v>0</v>
      </c>
      <c r="Y179">
        <f>A!Y179</f>
        <v>0</v>
      </c>
      <c r="Z179" s="23">
        <f t="shared" si="2"/>
        <v>0</v>
      </c>
      <c r="AA179">
        <f>A!Z179</f>
        <v>0</v>
      </c>
      <c r="AB179">
        <f>A!AA179</f>
        <v>0</v>
      </c>
      <c r="AC179">
        <f>A!AB179</f>
        <v>0</v>
      </c>
      <c r="AD179">
        <f>A!AC179</f>
        <v>0</v>
      </c>
      <c r="AE179">
        <f>A!AD179</f>
        <v>0</v>
      </c>
      <c r="AF179">
        <f>A!AE179</f>
        <v>0</v>
      </c>
      <c r="AG179">
        <f>A!AF179</f>
        <v>0</v>
      </c>
      <c r="AH179">
        <f>A!AG179</f>
        <v>0</v>
      </c>
      <c r="AI179">
        <f>A!AH179</f>
        <v>0</v>
      </c>
      <c r="AJ179">
        <f>A!AI179</f>
        <v>0</v>
      </c>
      <c r="AK179">
        <f>A!AJ179</f>
        <v>0</v>
      </c>
      <c r="AL179">
        <f>A!AK179</f>
        <v>0</v>
      </c>
      <c r="AM179">
        <f>A!AL179</f>
        <v>0</v>
      </c>
      <c r="AN179">
        <f>A!AM179</f>
        <v>0</v>
      </c>
      <c r="AO179">
        <f>A!AN179</f>
        <v>0</v>
      </c>
      <c r="AP179">
        <f>A!AO179</f>
        <v>0</v>
      </c>
      <c r="AQ179">
        <f>A!AP179</f>
        <v>0</v>
      </c>
      <c r="AR179">
        <f>A!AQ179</f>
        <v>0</v>
      </c>
      <c r="AS179">
        <f>A!AR179</f>
        <v>0</v>
      </c>
      <c r="AT179">
        <f>A!AS179</f>
        <v>0</v>
      </c>
      <c r="AU179">
        <f>A!AT179</f>
        <v>0</v>
      </c>
      <c r="AV179">
        <f>A!AU179</f>
        <v>0</v>
      </c>
      <c r="AW179" s="23" t="str">
        <f>IF(A!AV179=0,"",A!AV179)</f>
        <v/>
      </c>
      <c r="AX179">
        <f>A!AW179</f>
        <v>0</v>
      </c>
      <c r="AY179">
        <f>A!AX179</f>
        <v>0</v>
      </c>
      <c r="AZ179">
        <f>A!AY179</f>
        <v>0</v>
      </c>
      <c r="BA179">
        <f>A!AZ179</f>
        <v>0</v>
      </c>
      <c r="BB179">
        <f>A!BA179</f>
        <v>0</v>
      </c>
      <c r="BC179">
        <f>A!BB179</f>
        <v>0</v>
      </c>
      <c r="BD179">
        <f>A!BC179</f>
        <v>0</v>
      </c>
      <c r="BE179">
        <f>A!BD179</f>
        <v>0</v>
      </c>
      <c r="BF179">
        <f>A!BE179</f>
        <v>0</v>
      </c>
      <c r="BG179">
        <f>A!BF179</f>
        <v>0</v>
      </c>
      <c r="BH179">
        <f>A!BG179</f>
        <v>0</v>
      </c>
      <c r="BI179">
        <f>A!BH179</f>
        <v>0</v>
      </c>
      <c r="BJ179">
        <f>A!BI179</f>
        <v>0</v>
      </c>
      <c r="BK179">
        <f>A!BJ179</f>
        <v>0</v>
      </c>
      <c r="BL179">
        <f>A!BK179</f>
        <v>0</v>
      </c>
      <c r="BM179">
        <f>A!BL179</f>
        <v>0</v>
      </c>
      <c r="BN179">
        <f>A!BM179</f>
        <v>0</v>
      </c>
      <c r="BO179">
        <f>A!BN179</f>
        <v>0</v>
      </c>
      <c r="BP179">
        <f>A!BO179</f>
        <v>0</v>
      </c>
      <c r="BQ179">
        <f>A!BP179</f>
        <v>0</v>
      </c>
      <c r="BR179">
        <f>A!BQ179</f>
        <v>0</v>
      </c>
      <c r="BS179">
        <f>A!BR179</f>
        <v>0</v>
      </c>
      <c r="BT179">
        <f>A!BS179</f>
        <v>0</v>
      </c>
      <c r="BU179">
        <f>A!BT179</f>
        <v>0</v>
      </c>
      <c r="BV179">
        <f>A!BU179</f>
        <v>0</v>
      </c>
      <c r="BW179">
        <f>A!BV179</f>
        <v>0</v>
      </c>
      <c r="BX179" t="str">
        <f>A!BW179</f>
        <v>_cd986ddf-af0c-4f10-8169-a1e6ec814392</v>
      </c>
      <c r="BY179" t="str">
        <f>A!BX179</f>
        <v>cd986ddf-af0c-4f10-8169-a1e6ec814392</v>
      </c>
      <c r="BZ179" t="str">
        <f>A!BY179</f>
        <v>SIKB</v>
      </c>
      <c r="CA179" t="str">
        <f>A!BZ179</f>
        <v>MMA03 A05 (0-50) A10 (0-50) A11 (0-50) A12 (0-50)</v>
      </c>
      <c r="CB179">
        <f>A!CA179</f>
        <v>45883</v>
      </c>
      <c r="CC179" t="str">
        <f>A!CB179</f>
        <v>#_6ad1fe39-0ee6-4190-bb8a-80d8ca6a8c10</v>
      </c>
      <c r="CD179" t="str">
        <f>A!CC179</f>
        <v>#_1ceea371-f595-4171-8682-da81c595629c</v>
      </c>
      <c r="CE179">
        <f>A!CD179</f>
        <v>0</v>
      </c>
      <c r="CF179" t="str">
        <f>A!CE179</f>
        <v>urn:immetingen:compartiment:id:1</v>
      </c>
      <c r="CG179" t="str">
        <f>A!CF179</f>
        <v>_TI-65798781</v>
      </c>
      <c r="CH179">
        <f>A!CG179</f>
        <v>45882</v>
      </c>
      <c r="CI179" t="str">
        <f>A!CH179</f>
        <v>urn:immetingen:monstertype:id:10</v>
      </c>
      <c r="CJ179" t="str">
        <f>A!CI179</f>
        <v>urn:imsikb0101:Applicaties:id:16</v>
      </c>
      <c r="CK179" t="str">
        <f>A!CJ179</f>
        <v>urn:imsikb0101:DatastroomType:id:1</v>
      </c>
      <c r="CL179">
        <f>A!CK179</f>
        <v>45891</v>
      </c>
      <c r="CM179" t="str">
        <f>A!CL179</f>
        <v>SGS, Rotterdam</v>
      </c>
      <c r="CN179" t="str">
        <f>A!CM179</f>
        <v>LABRESULTAAT SGS</v>
      </c>
      <c r="CO179">
        <f>A!CN179</f>
        <v>45891</v>
      </c>
      <c r="CP179">
        <f>A!CO179</f>
        <v>0</v>
      </c>
      <c r="CQ179">
        <f>A!CO489</f>
        <v>0</v>
      </c>
      <c r="CR179" t="e">
        <f>A!#REF!</f>
        <v>#REF!</v>
      </c>
      <c r="CS179" t="e">
        <f>A!#REF!</f>
        <v>#REF!</v>
      </c>
    </row>
    <row r="180" spans="1:97" x14ac:dyDescent="0.2">
      <c r="A180" t="str">
        <f>A!A180</f>
        <v>LABRESULTAAT</v>
      </c>
      <c r="B180">
        <f>A!B180</f>
        <v>7</v>
      </c>
      <c r="C180">
        <f>A!C180</f>
        <v>0</v>
      </c>
      <c r="D180">
        <f>A!D180</f>
        <v>0</v>
      </c>
      <c r="E180">
        <f>A!E180</f>
        <v>0</v>
      </c>
      <c r="F180">
        <f>A!F180</f>
        <v>0</v>
      </c>
      <c r="G180">
        <f>A!G180</f>
        <v>0</v>
      </c>
      <c r="H180">
        <f>A!H180</f>
        <v>0</v>
      </c>
      <c r="I180">
        <f>A!I180</f>
        <v>0</v>
      </c>
      <c r="J180">
        <f>A!J180</f>
        <v>0</v>
      </c>
      <c r="K180">
        <f>A!K180</f>
        <v>0</v>
      </c>
      <c r="L180">
        <f>A!L180</f>
        <v>0</v>
      </c>
      <c r="M180">
        <f>A!M180</f>
        <v>0</v>
      </c>
      <c r="N180">
        <f>A!N180</f>
        <v>0</v>
      </c>
      <c r="O180">
        <f>A!O180</f>
        <v>0</v>
      </c>
      <c r="P180" s="23" t="str">
        <f>IF(A!P180="","",INDEX(B!$A$1:$BT$2000,MATCH(A!P180,B!$AX$1:$AX$2000,0),D!$B$5))</f>
        <v/>
      </c>
      <c r="Q180">
        <f>A!Q180</f>
        <v>0</v>
      </c>
      <c r="R180">
        <f>A!R180</f>
        <v>0</v>
      </c>
      <c r="S180">
        <f>A!S180</f>
        <v>0</v>
      </c>
      <c r="T180">
        <f>A!T180</f>
        <v>0</v>
      </c>
      <c r="U180">
        <f>A!U180</f>
        <v>0</v>
      </c>
      <c r="V180" s="23">
        <f>IF(A!V180="&lt;",1,A!V180)</f>
        <v>0</v>
      </c>
      <c r="W180">
        <f>A!W180</f>
        <v>0</v>
      </c>
      <c r="X180">
        <f>A!X180</f>
        <v>0</v>
      </c>
      <c r="Y180">
        <f>A!Y180</f>
        <v>0</v>
      </c>
      <c r="Z180" s="23">
        <f t="shared" si="2"/>
        <v>0</v>
      </c>
      <c r="AA180">
        <f>A!Z180</f>
        <v>0</v>
      </c>
      <c r="AB180">
        <f>A!AA180</f>
        <v>0</v>
      </c>
      <c r="AC180">
        <f>A!AB180</f>
        <v>0</v>
      </c>
      <c r="AD180">
        <f>A!AC180</f>
        <v>0</v>
      </c>
      <c r="AE180">
        <f>A!AD180</f>
        <v>0</v>
      </c>
      <c r="AF180">
        <f>A!AE180</f>
        <v>0</v>
      </c>
      <c r="AG180">
        <f>A!AF180</f>
        <v>0</v>
      </c>
      <c r="AH180">
        <f>A!AG180</f>
        <v>0</v>
      </c>
      <c r="AI180">
        <f>A!AH180</f>
        <v>0</v>
      </c>
      <c r="AJ180">
        <f>A!AI180</f>
        <v>0</v>
      </c>
      <c r="AK180">
        <f>A!AJ180</f>
        <v>0</v>
      </c>
      <c r="AL180">
        <f>A!AK180</f>
        <v>0</v>
      </c>
      <c r="AM180">
        <f>A!AL180</f>
        <v>0</v>
      </c>
      <c r="AN180">
        <f>A!AM180</f>
        <v>0</v>
      </c>
      <c r="AO180">
        <f>A!AN180</f>
        <v>0</v>
      </c>
      <c r="AP180">
        <f>A!AO180</f>
        <v>0</v>
      </c>
      <c r="AQ180">
        <f>A!AP180</f>
        <v>0</v>
      </c>
      <c r="AR180">
        <f>A!AQ180</f>
        <v>0</v>
      </c>
      <c r="AS180">
        <f>A!AR180</f>
        <v>0</v>
      </c>
      <c r="AT180">
        <f>A!AS180</f>
        <v>0</v>
      </c>
      <c r="AU180">
        <f>A!AT180</f>
        <v>0</v>
      </c>
      <c r="AV180">
        <f>A!AU180</f>
        <v>0</v>
      </c>
      <c r="AW180" s="23" t="str">
        <f>IF(A!AV180=0,"",A!AV180)</f>
        <v/>
      </c>
      <c r="AX180">
        <f>A!AW180</f>
        <v>0</v>
      </c>
      <c r="AY180">
        <f>A!AX180</f>
        <v>0</v>
      </c>
      <c r="AZ180">
        <f>A!AY180</f>
        <v>0</v>
      </c>
      <c r="BA180">
        <f>A!AZ180</f>
        <v>0</v>
      </c>
      <c r="BB180">
        <f>A!BA180</f>
        <v>0</v>
      </c>
      <c r="BC180">
        <f>A!BB180</f>
        <v>0</v>
      </c>
      <c r="BD180">
        <f>A!BC180</f>
        <v>0</v>
      </c>
      <c r="BE180">
        <f>A!BD180</f>
        <v>0</v>
      </c>
      <c r="BF180">
        <f>A!BE180</f>
        <v>0</v>
      </c>
      <c r="BG180">
        <f>A!BF180</f>
        <v>0</v>
      </c>
      <c r="BH180">
        <f>A!BG180</f>
        <v>0</v>
      </c>
      <c r="BI180">
        <f>A!BH180</f>
        <v>0</v>
      </c>
      <c r="BJ180">
        <f>A!BI180</f>
        <v>0</v>
      </c>
      <c r="BK180">
        <f>A!BJ180</f>
        <v>0</v>
      </c>
      <c r="BL180">
        <f>A!BK180</f>
        <v>0</v>
      </c>
      <c r="BM180">
        <f>A!BL180</f>
        <v>0</v>
      </c>
      <c r="BN180">
        <f>A!BM180</f>
        <v>0</v>
      </c>
      <c r="BO180">
        <f>A!BN180</f>
        <v>0</v>
      </c>
      <c r="BP180">
        <f>A!BO180</f>
        <v>0</v>
      </c>
      <c r="BQ180">
        <f>A!BP180</f>
        <v>0</v>
      </c>
      <c r="BR180">
        <f>A!BQ180</f>
        <v>0</v>
      </c>
      <c r="BS180">
        <f>A!BR180</f>
        <v>0</v>
      </c>
      <c r="BT180">
        <f>A!BS180</f>
        <v>0</v>
      </c>
      <c r="BU180">
        <f>A!BT180</f>
        <v>0</v>
      </c>
      <c r="BV180">
        <f>A!BU180</f>
        <v>0</v>
      </c>
      <c r="BW180">
        <f>A!BV180</f>
        <v>0</v>
      </c>
      <c r="BX180" t="str">
        <f>A!BW180</f>
        <v>_cd986ddf-af0c-4f10-8169-a1e6ec814392</v>
      </c>
      <c r="BY180" t="str">
        <f>A!BX180</f>
        <v>cd986ddf-af0c-4f10-8169-a1e6ec814392</v>
      </c>
      <c r="BZ180" t="str">
        <f>A!BY180</f>
        <v>SIKB</v>
      </c>
      <c r="CA180" t="str">
        <f>A!BZ180</f>
        <v>MMA03 A05 (0-50) A10 (0-50) A11 (0-50) A12 (0-50)</v>
      </c>
      <c r="CB180">
        <f>A!CA180</f>
        <v>45883</v>
      </c>
      <c r="CC180" t="str">
        <f>A!CB180</f>
        <v>#_6ad1fe39-0ee6-4190-bb8a-80d8ca6a8c10</v>
      </c>
      <c r="CD180" t="str">
        <f>A!CC180</f>
        <v>#_9bc433ca-ca17-4adf-8e92-245d7df3403b</v>
      </c>
      <c r="CE180">
        <f>A!CD180</f>
        <v>0</v>
      </c>
      <c r="CF180" t="str">
        <f>A!CE180</f>
        <v>urn:immetingen:compartiment:id:1</v>
      </c>
      <c r="CG180" t="str">
        <f>A!CF180</f>
        <v>_TI-65798781</v>
      </c>
      <c r="CH180">
        <f>A!CG180</f>
        <v>45882</v>
      </c>
      <c r="CI180" t="str">
        <f>A!CH180</f>
        <v>urn:immetingen:monstertype:id:10</v>
      </c>
      <c r="CJ180" t="str">
        <f>A!CI180</f>
        <v>urn:imsikb0101:Applicaties:id:16</v>
      </c>
      <c r="CK180" t="str">
        <f>A!CJ180</f>
        <v>urn:imsikb0101:DatastroomType:id:1</v>
      </c>
      <c r="CL180">
        <f>A!CK180</f>
        <v>45891</v>
      </c>
      <c r="CM180" t="str">
        <f>A!CL180</f>
        <v>SGS, Rotterdam</v>
      </c>
      <c r="CN180" t="str">
        <f>A!CM180</f>
        <v>LABRESULTAAT SGS</v>
      </c>
      <c r="CO180">
        <f>A!CN180</f>
        <v>45891</v>
      </c>
      <c r="CP180">
        <f>A!CO180</f>
        <v>0</v>
      </c>
      <c r="CQ180">
        <f>A!CO490</f>
        <v>0</v>
      </c>
      <c r="CR180" t="e">
        <f>A!#REF!</f>
        <v>#REF!</v>
      </c>
      <c r="CS180" t="e">
        <f>A!#REF!</f>
        <v>#REF!</v>
      </c>
    </row>
    <row r="181" spans="1:97" x14ac:dyDescent="0.2">
      <c r="A181" t="str">
        <f>A!A181</f>
        <v>LABRESULTAAT</v>
      </c>
      <c r="B181">
        <f>A!B181</f>
        <v>7</v>
      </c>
      <c r="C181">
        <f>A!C181</f>
        <v>0</v>
      </c>
      <c r="D181">
        <f>A!D181</f>
        <v>0</v>
      </c>
      <c r="E181">
        <f>A!E181</f>
        <v>0</v>
      </c>
      <c r="F181">
        <f>A!F181</f>
        <v>0</v>
      </c>
      <c r="G181">
        <f>A!G181</f>
        <v>0</v>
      </c>
      <c r="H181">
        <f>A!H181</f>
        <v>0</v>
      </c>
      <c r="I181">
        <f>A!I181</f>
        <v>0</v>
      </c>
      <c r="J181">
        <f>A!J181</f>
        <v>0</v>
      </c>
      <c r="K181">
        <f>A!K181</f>
        <v>0</v>
      </c>
      <c r="L181">
        <f>A!L181</f>
        <v>0</v>
      </c>
      <c r="M181">
        <f>A!M181</f>
        <v>0</v>
      </c>
      <c r="N181">
        <f>A!N181</f>
        <v>0</v>
      </c>
      <c r="O181">
        <f>A!O181</f>
        <v>0</v>
      </c>
      <c r="P181" s="23" t="str">
        <f>IF(A!P181="","",INDEX(B!$A$1:$BT$2000,MATCH(A!P181,B!$AX$1:$AX$2000,0),D!$B$5))</f>
        <v/>
      </c>
      <c r="Q181">
        <f>A!Q181</f>
        <v>0</v>
      </c>
      <c r="R181">
        <f>A!R181</f>
        <v>0</v>
      </c>
      <c r="S181">
        <f>A!S181</f>
        <v>0</v>
      </c>
      <c r="T181">
        <f>A!T181</f>
        <v>0</v>
      </c>
      <c r="U181">
        <f>A!U181</f>
        <v>0</v>
      </c>
      <c r="V181" s="23">
        <f>IF(A!V181="&lt;",1,A!V181)</f>
        <v>0</v>
      </c>
      <c r="W181">
        <f>A!W181</f>
        <v>0</v>
      </c>
      <c r="X181">
        <f>A!X181</f>
        <v>0</v>
      </c>
      <c r="Y181">
        <f>A!Y181</f>
        <v>0</v>
      </c>
      <c r="Z181" s="23">
        <f t="shared" si="2"/>
        <v>0</v>
      </c>
      <c r="AA181">
        <f>A!Z181</f>
        <v>0</v>
      </c>
      <c r="AB181">
        <f>A!AA181</f>
        <v>0</v>
      </c>
      <c r="AC181">
        <f>A!AB181</f>
        <v>0</v>
      </c>
      <c r="AD181">
        <f>A!AC181</f>
        <v>0</v>
      </c>
      <c r="AE181">
        <f>A!AD181</f>
        <v>0</v>
      </c>
      <c r="AF181">
        <f>A!AE181</f>
        <v>0</v>
      </c>
      <c r="AG181">
        <f>A!AF181</f>
        <v>0</v>
      </c>
      <c r="AH181">
        <f>A!AG181</f>
        <v>0</v>
      </c>
      <c r="AI181">
        <f>A!AH181</f>
        <v>0</v>
      </c>
      <c r="AJ181">
        <f>A!AI181</f>
        <v>0</v>
      </c>
      <c r="AK181">
        <f>A!AJ181</f>
        <v>0</v>
      </c>
      <c r="AL181">
        <f>A!AK181</f>
        <v>0</v>
      </c>
      <c r="AM181">
        <f>A!AL181</f>
        <v>0</v>
      </c>
      <c r="AN181">
        <f>A!AM181</f>
        <v>0</v>
      </c>
      <c r="AO181">
        <f>A!AN181</f>
        <v>0</v>
      </c>
      <c r="AP181">
        <f>A!AO181</f>
        <v>0</v>
      </c>
      <c r="AQ181">
        <f>A!AP181</f>
        <v>0</v>
      </c>
      <c r="AR181">
        <f>A!AQ181</f>
        <v>0</v>
      </c>
      <c r="AS181">
        <f>A!AR181</f>
        <v>0</v>
      </c>
      <c r="AT181">
        <f>A!AS181</f>
        <v>0</v>
      </c>
      <c r="AU181">
        <f>A!AT181</f>
        <v>0</v>
      </c>
      <c r="AV181">
        <f>A!AU181</f>
        <v>0</v>
      </c>
      <c r="AW181" s="23" t="str">
        <f>IF(A!AV181=0,"",A!AV181)</f>
        <v/>
      </c>
      <c r="AX181">
        <f>A!AW181</f>
        <v>0</v>
      </c>
      <c r="AY181">
        <f>A!AX181</f>
        <v>0</v>
      </c>
      <c r="AZ181">
        <f>A!AY181</f>
        <v>0</v>
      </c>
      <c r="BA181">
        <f>A!AZ181</f>
        <v>0</v>
      </c>
      <c r="BB181">
        <f>A!BA181</f>
        <v>0</v>
      </c>
      <c r="BC181">
        <f>A!BB181</f>
        <v>0</v>
      </c>
      <c r="BD181">
        <f>A!BC181</f>
        <v>0</v>
      </c>
      <c r="BE181">
        <f>A!BD181</f>
        <v>0</v>
      </c>
      <c r="BF181">
        <f>A!BE181</f>
        <v>0</v>
      </c>
      <c r="BG181">
        <f>A!BF181</f>
        <v>0</v>
      </c>
      <c r="BH181">
        <f>A!BG181</f>
        <v>0</v>
      </c>
      <c r="BI181">
        <f>A!BH181</f>
        <v>0</v>
      </c>
      <c r="BJ181">
        <f>A!BI181</f>
        <v>0</v>
      </c>
      <c r="BK181">
        <f>A!BJ181</f>
        <v>0</v>
      </c>
      <c r="BL181">
        <f>A!BK181</f>
        <v>0</v>
      </c>
      <c r="BM181">
        <f>A!BL181</f>
        <v>0</v>
      </c>
      <c r="BN181">
        <f>A!BM181</f>
        <v>0</v>
      </c>
      <c r="BO181">
        <f>A!BN181</f>
        <v>0</v>
      </c>
      <c r="BP181">
        <f>A!BO181</f>
        <v>0</v>
      </c>
      <c r="BQ181">
        <f>A!BP181</f>
        <v>0</v>
      </c>
      <c r="BR181">
        <f>A!BQ181</f>
        <v>0</v>
      </c>
      <c r="BS181">
        <f>A!BR181</f>
        <v>0</v>
      </c>
      <c r="BT181">
        <f>A!BS181</f>
        <v>0</v>
      </c>
      <c r="BU181">
        <f>A!BT181</f>
        <v>0</v>
      </c>
      <c r="BV181">
        <f>A!BU181</f>
        <v>0</v>
      </c>
      <c r="BW181">
        <f>A!BV181</f>
        <v>0</v>
      </c>
      <c r="BX181" t="str">
        <f>A!BW181</f>
        <v>_cd986ddf-af0c-4f10-8169-a1e6ec814392</v>
      </c>
      <c r="BY181" t="str">
        <f>A!BX181</f>
        <v>cd986ddf-af0c-4f10-8169-a1e6ec814392</v>
      </c>
      <c r="BZ181" t="str">
        <f>A!BY181</f>
        <v>SIKB</v>
      </c>
      <c r="CA181" t="str">
        <f>A!BZ181</f>
        <v>MMA03 A05 (0-50) A10 (0-50) A11 (0-50) A12 (0-50)</v>
      </c>
      <c r="CB181">
        <f>A!CA181</f>
        <v>45883</v>
      </c>
      <c r="CC181" t="str">
        <f>A!CB181</f>
        <v>#_6ad1fe39-0ee6-4190-bb8a-80d8ca6a8c10</v>
      </c>
      <c r="CD181" t="str">
        <f>A!CC181</f>
        <v>#_bf58324b-9eaa-4231-827e-da59164c4e97</v>
      </c>
      <c r="CE181">
        <f>A!CD181</f>
        <v>0</v>
      </c>
      <c r="CF181" t="str">
        <f>A!CE181</f>
        <v>urn:immetingen:compartiment:id:1</v>
      </c>
      <c r="CG181" t="str">
        <f>A!CF181</f>
        <v>_TI-65798781</v>
      </c>
      <c r="CH181">
        <f>A!CG181</f>
        <v>45882</v>
      </c>
      <c r="CI181" t="str">
        <f>A!CH181</f>
        <v>urn:immetingen:monstertype:id:10</v>
      </c>
      <c r="CJ181" t="str">
        <f>A!CI181</f>
        <v>urn:imsikb0101:Applicaties:id:16</v>
      </c>
      <c r="CK181" t="str">
        <f>A!CJ181</f>
        <v>urn:imsikb0101:DatastroomType:id:1</v>
      </c>
      <c r="CL181">
        <f>A!CK181</f>
        <v>45891</v>
      </c>
      <c r="CM181" t="str">
        <f>A!CL181</f>
        <v>SGS, Rotterdam</v>
      </c>
      <c r="CN181" t="str">
        <f>A!CM181</f>
        <v>LABRESULTAAT SGS</v>
      </c>
      <c r="CO181">
        <f>A!CN181</f>
        <v>45891</v>
      </c>
      <c r="CP181">
        <f>A!CO181</f>
        <v>0</v>
      </c>
      <c r="CQ181">
        <f>A!CO491</f>
        <v>0</v>
      </c>
      <c r="CR181" t="e">
        <f>A!#REF!</f>
        <v>#REF!</v>
      </c>
      <c r="CS181" t="e">
        <f>A!#REF!</f>
        <v>#REF!</v>
      </c>
    </row>
    <row r="182" spans="1:97" x14ac:dyDescent="0.2">
      <c r="A182" t="str">
        <f>A!A182</f>
        <v>LABRESULTAAT</v>
      </c>
      <c r="B182">
        <f>A!B182</f>
        <v>7</v>
      </c>
      <c r="C182">
        <f>A!C182</f>
        <v>0</v>
      </c>
      <c r="D182">
        <f>A!D182</f>
        <v>0</v>
      </c>
      <c r="E182">
        <f>A!E182</f>
        <v>0</v>
      </c>
      <c r="F182">
        <f>A!F182</f>
        <v>0</v>
      </c>
      <c r="G182">
        <f>A!G182</f>
        <v>0</v>
      </c>
      <c r="H182">
        <f>A!H182</f>
        <v>0</v>
      </c>
      <c r="I182">
        <f>A!I182</f>
        <v>0</v>
      </c>
      <c r="J182">
        <f>A!J182</f>
        <v>0</v>
      </c>
      <c r="K182">
        <f>A!K182</f>
        <v>0</v>
      </c>
      <c r="L182">
        <f>A!L182</f>
        <v>0</v>
      </c>
      <c r="M182">
        <f>A!M182</f>
        <v>0</v>
      </c>
      <c r="N182">
        <f>A!N182</f>
        <v>0</v>
      </c>
      <c r="O182">
        <f>A!O182</f>
        <v>0</v>
      </c>
      <c r="P182" s="23" t="str">
        <f>IF(A!P182="","",INDEX(B!$A$1:$BT$2000,MATCH(A!P182,B!$AX$1:$AX$2000,0),D!$B$5))</f>
        <v/>
      </c>
      <c r="Q182">
        <f>A!Q182</f>
        <v>0</v>
      </c>
      <c r="R182">
        <f>A!R182</f>
        <v>0</v>
      </c>
      <c r="S182">
        <f>A!S182</f>
        <v>0</v>
      </c>
      <c r="T182">
        <f>A!T182</f>
        <v>0</v>
      </c>
      <c r="U182">
        <f>A!U182</f>
        <v>0</v>
      </c>
      <c r="V182" s="23">
        <f>IF(A!V182="&lt;",1,A!V182)</f>
        <v>0</v>
      </c>
      <c r="W182">
        <f>A!W182</f>
        <v>0</v>
      </c>
      <c r="X182">
        <f>A!X182</f>
        <v>0</v>
      </c>
      <c r="Y182">
        <f>A!Y182</f>
        <v>0</v>
      </c>
      <c r="Z182" s="23">
        <f t="shared" si="2"/>
        <v>0</v>
      </c>
      <c r="AA182">
        <f>A!Z182</f>
        <v>0</v>
      </c>
      <c r="AB182">
        <f>A!AA182</f>
        <v>0</v>
      </c>
      <c r="AC182">
        <f>A!AB182</f>
        <v>0</v>
      </c>
      <c r="AD182">
        <f>A!AC182</f>
        <v>0</v>
      </c>
      <c r="AE182">
        <f>A!AD182</f>
        <v>0</v>
      </c>
      <c r="AF182">
        <f>A!AE182</f>
        <v>0</v>
      </c>
      <c r="AG182">
        <f>A!AF182</f>
        <v>0</v>
      </c>
      <c r="AH182">
        <f>A!AG182</f>
        <v>0</v>
      </c>
      <c r="AI182">
        <f>A!AH182</f>
        <v>0</v>
      </c>
      <c r="AJ182">
        <f>A!AI182</f>
        <v>0</v>
      </c>
      <c r="AK182">
        <f>A!AJ182</f>
        <v>0</v>
      </c>
      <c r="AL182">
        <f>A!AK182</f>
        <v>0</v>
      </c>
      <c r="AM182">
        <f>A!AL182</f>
        <v>0</v>
      </c>
      <c r="AN182">
        <f>A!AM182</f>
        <v>0</v>
      </c>
      <c r="AO182">
        <f>A!AN182</f>
        <v>0</v>
      </c>
      <c r="AP182">
        <f>A!AO182</f>
        <v>0</v>
      </c>
      <c r="AQ182">
        <f>A!AP182</f>
        <v>0</v>
      </c>
      <c r="AR182">
        <f>A!AQ182</f>
        <v>0</v>
      </c>
      <c r="AS182">
        <f>A!AR182</f>
        <v>0</v>
      </c>
      <c r="AT182">
        <f>A!AS182</f>
        <v>0</v>
      </c>
      <c r="AU182">
        <f>A!AT182</f>
        <v>0</v>
      </c>
      <c r="AV182">
        <f>A!AU182</f>
        <v>0</v>
      </c>
      <c r="AW182" s="23" t="str">
        <f>IF(A!AV182=0,"",A!AV182)</f>
        <v/>
      </c>
      <c r="AX182">
        <f>A!AW182</f>
        <v>0</v>
      </c>
      <c r="AY182">
        <f>A!AX182</f>
        <v>0</v>
      </c>
      <c r="AZ182">
        <f>A!AY182</f>
        <v>0</v>
      </c>
      <c r="BA182">
        <f>A!AZ182</f>
        <v>0</v>
      </c>
      <c r="BB182">
        <f>A!BA182</f>
        <v>0</v>
      </c>
      <c r="BC182">
        <f>A!BB182</f>
        <v>0</v>
      </c>
      <c r="BD182">
        <f>A!BC182</f>
        <v>0</v>
      </c>
      <c r="BE182">
        <f>A!BD182</f>
        <v>0</v>
      </c>
      <c r="BF182">
        <f>A!BE182</f>
        <v>0</v>
      </c>
      <c r="BG182">
        <f>A!BF182</f>
        <v>0</v>
      </c>
      <c r="BH182">
        <f>A!BG182</f>
        <v>0</v>
      </c>
      <c r="BI182">
        <f>A!BH182</f>
        <v>0</v>
      </c>
      <c r="BJ182">
        <f>A!BI182</f>
        <v>0</v>
      </c>
      <c r="BK182">
        <f>A!BJ182</f>
        <v>0</v>
      </c>
      <c r="BL182">
        <f>A!BK182</f>
        <v>0</v>
      </c>
      <c r="BM182">
        <f>A!BL182</f>
        <v>0</v>
      </c>
      <c r="BN182">
        <f>A!BM182</f>
        <v>0</v>
      </c>
      <c r="BO182">
        <f>A!BN182</f>
        <v>0</v>
      </c>
      <c r="BP182">
        <f>A!BO182</f>
        <v>0</v>
      </c>
      <c r="BQ182">
        <f>A!BP182</f>
        <v>0</v>
      </c>
      <c r="BR182">
        <f>A!BQ182</f>
        <v>0</v>
      </c>
      <c r="BS182">
        <f>A!BR182</f>
        <v>0</v>
      </c>
      <c r="BT182">
        <f>A!BS182</f>
        <v>0</v>
      </c>
      <c r="BU182">
        <f>A!BT182</f>
        <v>0</v>
      </c>
      <c r="BV182">
        <f>A!BU182</f>
        <v>0</v>
      </c>
      <c r="BW182">
        <f>A!BV182</f>
        <v>0</v>
      </c>
      <c r="BX182" t="str">
        <f>A!BW182</f>
        <v>_cd986ddf-af0c-4f10-8169-a1e6ec814392</v>
      </c>
      <c r="BY182" t="str">
        <f>A!BX182</f>
        <v>cd986ddf-af0c-4f10-8169-a1e6ec814392</v>
      </c>
      <c r="BZ182" t="str">
        <f>A!BY182</f>
        <v>SIKB</v>
      </c>
      <c r="CA182" t="str">
        <f>A!BZ182</f>
        <v>MMA03 A05 (0-50) A10 (0-50) A11 (0-50) A12 (0-50)</v>
      </c>
      <c r="CB182">
        <f>A!CA182</f>
        <v>45883</v>
      </c>
      <c r="CC182" t="str">
        <f>A!CB182</f>
        <v>#_6ad1fe39-0ee6-4190-bb8a-80d8ca6a8c10</v>
      </c>
      <c r="CD182" t="str">
        <f>A!CC182</f>
        <v>#_4eeb6037-801f-4fa3-82da-095e18222e4d</v>
      </c>
      <c r="CE182">
        <f>A!CD182</f>
        <v>0</v>
      </c>
      <c r="CF182" t="str">
        <f>A!CE182</f>
        <v>urn:immetingen:compartiment:id:1</v>
      </c>
      <c r="CG182" t="str">
        <f>A!CF182</f>
        <v>_TI-65798781</v>
      </c>
      <c r="CH182">
        <f>A!CG182</f>
        <v>45882</v>
      </c>
      <c r="CI182" t="str">
        <f>A!CH182</f>
        <v>urn:immetingen:monstertype:id:10</v>
      </c>
      <c r="CJ182" t="str">
        <f>A!CI182</f>
        <v>urn:imsikb0101:Applicaties:id:16</v>
      </c>
      <c r="CK182" t="str">
        <f>A!CJ182</f>
        <v>urn:imsikb0101:DatastroomType:id:1</v>
      </c>
      <c r="CL182">
        <f>A!CK182</f>
        <v>45891</v>
      </c>
      <c r="CM182" t="str">
        <f>A!CL182</f>
        <v>SGS, Rotterdam</v>
      </c>
      <c r="CN182" t="str">
        <f>A!CM182</f>
        <v>LABRESULTAAT SGS</v>
      </c>
      <c r="CO182">
        <f>A!CN182</f>
        <v>45891</v>
      </c>
      <c r="CP182">
        <f>A!CO182</f>
        <v>0</v>
      </c>
      <c r="CQ182">
        <f>A!CO492</f>
        <v>0</v>
      </c>
      <c r="CR182" t="e">
        <f>A!#REF!</f>
        <v>#REF!</v>
      </c>
      <c r="CS182" t="e">
        <f>A!#REF!</f>
        <v>#REF!</v>
      </c>
    </row>
    <row r="183" spans="1:97" x14ac:dyDescent="0.2">
      <c r="A183" t="str">
        <f>A!A183</f>
        <v>LABRESULTAAT</v>
      </c>
      <c r="B183">
        <f>A!B183</f>
        <v>7</v>
      </c>
      <c r="C183">
        <f>A!C183</f>
        <v>0</v>
      </c>
      <c r="D183">
        <f>A!D183</f>
        <v>0</v>
      </c>
      <c r="E183">
        <f>A!E183</f>
        <v>0</v>
      </c>
      <c r="F183">
        <f>A!F183</f>
        <v>0</v>
      </c>
      <c r="G183">
        <f>A!G183</f>
        <v>0</v>
      </c>
      <c r="H183">
        <f>A!H183</f>
        <v>0</v>
      </c>
      <c r="I183">
        <f>A!I183</f>
        <v>0</v>
      </c>
      <c r="J183">
        <f>A!J183</f>
        <v>0</v>
      </c>
      <c r="K183">
        <f>A!K183</f>
        <v>0</v>
      </c>
      <c r="L183">
        <f>A!L183</f>
        <v>0</v>
      </c>
      <c r="M183">
        <f>A!M183</f>
        <v>0</v>
      </c>
      <c r="N183">
        <f>A!N183</f>
        <v>0</v>
      </c>
      <c r="O183">
        <f>A!O183</f>
        <v>0</v>
      </c>
      <c r="P183" s="23" t="str">
        <f>IF(A!P183="","",INDEX(B!$A$1:$BT$2000,MATCH(A!P183,B!$AX$1:$AX$2000,0),D!$B$5))</f>
        <v/>
      </c>
      <c r="Q183">
        <f>A!Q183</f>
        <v>0</v>
      </c>
      <c r="R183">
        <f>A!R183</f>
        <v>0</v>
      </c>
      <c r="S183">
        <f>A!S183</f>
        <v>0</v>
      </c>
      <c r="T183">
        <f>A!T183</f>
        <v>0</v>
      </c>
      <c r="U183">
        <f>A!U183</f>
        <v>0</v>
      </c>
      <c r="V183" s="23">
        <f>IF(A!V183="&lt;",1,A!V183)</f>
        <v>0</v>
      </c>
      <c r="W183">
        <f>A!W183</f>
        <v>0</v>
      </c>
      <c r="X183">
        <f>A!X183</f>
        <v>0</v>
      </c>
      <c r="Y183">
        <f>A!Y183</f>
        <v>0</v>
      </c>
      <c r="Z183" s="23">
        <f t="shared" si="2"/>
        <v>0</v>
      </c>
      <c r="AA183">
        <f>A!Z183</f>
        <v>0</v>
      </c>
      <c r="AB183">
        <f>A!AA183</f>
        <v>0</v>
      </c>
      <c r="AC183">
        <f>A!AB183</f>
        <v>0</v>
      </c>
      <c r="AD183">
        <f>A!AC183</f>
        <v>0</v>
      </c>
      <c r="AE183">
        <f>A!AD183</f>
        <v>0</v>
      </c>
      <c r="AF183">
        <f>A!AE183</f>
        <v>0</v>
      </c>
      <c r="AG183">
        <f>A!AF183</f>
        <v>0</v>
      </c>
      <c r="AH183">
        <f>A!AG183</f>
        <v>0</v>
      </c>
      <c r="AI183">
        <f>A!AH183</f>
        <v>0</v>
      </c>
      <c r="AJ183">
        <f>A!AI183</f>
        <v>0</v>
      </c>
      <c r="AK183">
        <f>A!AJ183</f>
        <v>0</v>
      </c>
      <c r="AL183">
        <f>A!AK183</f>
        <v>0</v>
      </c>
      <c r="AM183">
        <f>A!AL183</f>
        <v>0</v>
      </c>
      <c r="AN183">
        <f>A!AM183</f>
        <v>0</v>
      </c>
      <c r="AO183">
        <f>A!AN183</f>
        <v>0</v>
      </c>
      <c r="AP183">
        <f>A!AO183</f>
        <v>0</v>
      </c>
      <c r="AQ183">
        <f>A!AP183</f>
        <v>0</v>
      </c>
      <c r="AR183">
        <f>A!AQ183</f>
        <v>0</v>
      </c>
      <c r="AS183">
        <f>A!AR183</f>
        <v>0</v>
      </c>
      <c r="AT183">
        <f>A!AS183</f>
        <v>0</v>
      </c>
      <c r="AU183">
        <f>A!AT183</f>
        <v>0</v>
      </c>
      <c r="AV183">
        <f>A!AU183</f>
        <v>0</v>
      </c>
      <c r="AW183" s="23" t="str">
        <f>IF(A!AV183=0,"",A!AV183)</f>
        <v/>
      </c>
      <c r="AX183">
        <f>A!AW183</f>
        <v>0</v>
      </c>
      <c r="AY183">
        <f>A!AX183</f>
        <v>0</v>
      </c>
      <c r="AZ183">
        <f>A!AY183</f>
        <v>0</v>
      </c>
      <c r="BA183">
        <f>A!AZ183</f>
        <v>0</v>
      </c>
      <c r="BB183">
        <f>A!BA183</f>
        <v>0</v>
      </c>
      <c r="BC183">
        <f>A!BB183</f>
        <v>0</v>
      </c>
      <c r="BD183">
        <f>A!BC183</f>
        <v>0</v>
      </c>
      <c r="BE183">
        <f>A!BD183</f>
        <v>0</v>
      </c>
      <c r="BF183">
        <f>A!BE183</f>
        <v>0</v>
      </c>
      <c r="BG183">
        <f>A!BF183</f>
        <v>0</v>
      </c>
      <c r="BH183">
        <f>A!BG183</f>
        <v>0</v>
      </c>
      <c r="BI183">
        <f>A!BH183</f>
        <v>0</v>
      </c>
      <c r="BJ183">
        <f>A!BI183</f>
        <v>0</v>
      </c>
      <c r="BK183">
        <f>A!BJ183</f>
        <v>0</v>
      </c>
      <c r="BL183">
        <f>A!BK183</f>
        <v>0</v>
      </c>
      <c r="BM183">
        <f>A!BL183</f>
        <v>0</v>
      </c>
      <c r="BN183">
        <f>A!BM183</f>
        <v>0</v>
      </c>
      <c r="BO183">
        <f>A!BN183</f>
        <v>0</v>
      </c>
      <c r="BP183">
        <f>A!BO183</f>
        <v>0</v>
      </c>
      <c r="BQ183">
        <f>A!BP183</f>
        <v>0</v>
      </c>
      <c r="BR183">
        <f>A!BQ183</f>
        <v>0</v>
      </c>
      <c r="BS183">
        <f>A!BR183</f>
        <v>0</v>
      </c>
      <c r="BT183">
        <f>A!BS183</f>
        <v>0</v>
      </c>
      <c r="BU183">
        <f>A!BT183</f>
        <v>0</v>
      </c>
      <c r="BV183">
        <f>A!BU183</f>
        <v>0</v>
      </c>
      <c r="BW183">
        <f>A!BV183</f>
        <v>0</v>
      </c>
      <c r="BX183" t="str">
        <f>A!BW183</f>
        <v>_cd986ddf-af0c-4f10-8169-a1e6ec814392</v>
      </c>
      <c r="BY183" t="str">
        <f>A!BX183</f>
        <v>cd986ddf-af0c-4f10-8169-a1e6ec814392</v>
      </c>
      <c r="BZ183" t="str">
        <f>A!BY183</f>
        <v>SIKB</v>
      </c>
      <c r="CA183" t="str">
        <f>A!BZ183</f>
        <v>MMA03 A05 (0-50) A10 (0-50) A11 (0-50) A12 (0-50)</v>
      </c>
      <c r="CB183">
        <f>A!CA183</f>
        <v>45883</v>
      </c>
      <c r="CC183" t="str">
        <f>A!CB183</f>
        <v>#_6ad1fe39-0ee6-4190-bb8a-80d8ca6a8c10</v>
      </c>
      <c r="CD183" t="str">
        <f>A!CC183</f>
        <v>#_96b365bb-a715-49a4-91fe-7f29974162f3</v>
      </c>
      <c r="CE183">
        <f>A!CD183</f>
        <v>0</v>
      </c>
      <c r="CF183" t="str">
        <f>A!CE183</f>
        <v>urn:immetingen:compartiment:id:1</v>
      </c>
      <c r="CG183" t="str">
        <f>A!CF183</f>
        <v>_TI-65798781</v>
      </c>
      <c r="CH183">
        <f>A!CG183</f>
        <v>45882</v>
      </c>
      <c r="CI183" t="str">
        <f>A!CH183</f>
        <v>urn:immetingen:monstertype:id:10</v>
      </c>
      <c r="CJ183" t="str">
        <f>A!CI183</f>
        <v>urn:imsikb0101:Applicaties:id:16</v>
      </c>
      <c r="CK183" t="str">
        <f>A!CJ183</f>
        <v>urn:imsikb0101:DatastroomType:id:1</v>
      </c>
      <c r="CL183">
        <f>A!CK183</f>
        <v>45891</v>
      </c>
      <c r="CM183" t="str">
        <f>A!CL183</f>
        <v>SGS, Rotterdam</v>
      </c>
      <c r="CN183" t="str">
        <f>A!CM183</f>
        <v>LABRESULTAAT SGS</v>
      </c>
      <c r="CO183">
        <f>A!CN183</f>
        <v>45891</v>
      </c>
      <c r="CP183">
        <f>A!CO183</f>
        <v>0</v>
      </c>
      <c r="CQ183">
        <f>A!CO493</f>
        <v>0</v>
      </c>
      <c r="CR183" t="e">
        <f>A!#REF!</f>
        <v>#REF!</v>
      </c>
      <c r="CS183" t="e">
        <f>A!#REF!</f>
        <v>#REF!</v>
      </c>
    </row>
    <row r="184" spans="1:97" x14ac:dyDescent="0.2">
      <c r="A184" t="str">
        <f>A!A184</f>
        <v>LABRESULTAAT</v>
      </c>
      <c r="B184">
        <f>A!B184</f>
        <v>7</v>
      </c>
      <c r="C184">
        <f>A!C184</f>
        <v>0</v>
      </c>
      <c r="D184">
        <f>A!D184</f>
        <v>0</v>
      </c>
      <c r="E184">
        <f>A!E184</f>
        <v>0</v>
      </c>
      <c r="F184">
        <f>A!F184</f>
        <v>0</v>
      </c>
      <c r="G184">
        <f>A!G184</f>
        <v>0</v>
      </c>
      <c r="H184">
        <f>A!H184</f>
        <v>0</v>
      </c>
      <c r="I184">
        <f>A!I184</f>
        <v>0</v>
      </c>
      <c r="J184">
        <f>A!J184</f>
        <v>0</v>
      </c>
      <c r="K184">
        <f>A!K184</f>
        <v>0</v>
      </c>
      <c r="L184">
        <f>A!L184</f>
        <v>0</v>
      </c>
      <c r="M184">
        <f>A!M184</f>
        <v>0</v>
      </c>
      <c r="N184">
        <f>A!N184</f>
        <v>0</v>
      </c>
      <c r="O184">
        <f>A!O184</f>
        <v>0</v>
      </c>
      <c r="P184" s="23" t="str">
        <f>IF(A!P184="","",INDEX(B!$A$1:$BT$2000,MATCH(A!P184,B!$AX$1:$AX$2000,0),D!$B$5))</f>
        <v/>
      </c>
      <c r="Q184">
        <f>A!Q184</f>
        <v>0</v>
      </c>
      <c r="R184">
        <f>A!R184</f>
        <v>0</v>
      </c>
      <c r="S184">
        <f>A!S184</f>
        <v>0</v>
      </c>
      <c r="T184">
        <f>A!T184</f>
        <v>0</v>
      </c>
      <c r="U184">
        <f>A!U184</f>
        <v>0</v>
      </c>
      <c r="V184" s="23">
        <f>IF(A!V184="&lt;",1,A!V184)</f>
        <v>0</v>
      </c>
      <c r="W184">
        <f>A!W184</f>
        <v>0</v>
      </c>
      <c r="X184">
        <f>A!X184</f>
        <v>0</v>
      </c>
      <c r="Y184">
        <f>A!Y184</f>
        <v>0</v>
      </c>
      <c r="Z184" s="23">
        <f t="shared" si="2"/>
        <v>0</v>
      </c>
      <c r="AA184">
        <f>A!Z184</f>
        <v>0</v>
      </c>
      <c r="AB184">
        <f>A!AA184</f>
        <v>0</v>
      </c>
      <c r="AC184">
        <f>A!AB184</f>
        <v>0</v>
      </c>
      <c r="AD184">
        <f>A!AC184</f>
        <v>0</v>
      </c>
      <c r="AE184">
        <f>A!AD184</f>
        <v>0</v>
      </c>
      <c r="AF184">
        <f>A!AE184</f>
        <v>0</v>
      </c>
      <c r="AG184">
        <f>A!AF184</f>
        <v>0</v>
      </c>
      <c r="AH184">
        <f>A!AG184</f>
        <v>0</v>
      </c>
      <c r="AI184">
        <f>A!AH184</f>
        <v>0</v>
      </c>
      <c r="AJ184">
        <f>A!AI184</f>
        <v>0</v>
      </c>
      <c r="AK184">
        <f>A!AJ184</f>
        <v>0</v>
      </c>
      <c r="AL184">
        <f>A!AK184</f>
        <v>0</v>
      </c>
      <c r="AM184">
        <f>A!AL184</f>
        <v>0</v>
      </c>
      <c r="AN184">
        <f>A!AM184</f>
        <v>0</v>
      </c>
      <c r="AO184">
        <f>A!AN184</f>
        <v>0</v>
      </c>
      <c r="AP184">
        <f>A!AO184</f>
        <v>0</v>
      </c>
      <c r="AQ184">
        <f>A!AP184</f>
        <v>0</v>
      </c>
      <c r="AR184">
        <f>A!AQ184</f>
        <v>0</v>
      </c>
      <c r="AS184">
        <f>A!AR184</f>
        <v>0</v>
      </c>
      <c r="AT184">
        <f>A!AS184</f>
        <v>0</v>
      </c>
      <c r="AU184">
        <f>A!AT184</f>
        <v>0</v>
      </c>
      <c r="AV184">
        <f>A!AU184</f>
        <v>0</v>
      </c>
      <c r="AW184" s="23" t="str">
        <f>IF(A!AV184=0,"",A!AV184)</f>
        <v/>
      </c>
      <c r="AX184">
        <f>A!AW184</f>
        <v>0</v>
      </c>
      <c r="AY184">
        <f>A!AX184</f>
        <v>0</v>
      </c>
      <c r="AZ184">
        <f>A!AY184</f>
        <v>0</v>
      </c>
      <c r="BA184">
        <f>A!AZ184</f>
        <v>0</v>
      </c>
      <c r="BB184">
        <f>A!BA184</f>
        <v>0</v>
      </c>
      <c r="BC184">
        <f>A!BB184</f>
        <v>0</v>
      </c>
      <c r="BD184">
        <f>A!BC184</f>
        <v>0</v>
      </c>
      <c r="BE184">
        <f>A!BD184</f>
        <v>0</v>
      </c>
      <c r="BF184">
        <f>A!BE184</f>
        <v>0</v>
      </c>
      <c r="BG184">
        <f>A!BF184</f>
        <v>0</v>
      </c>
      <c r="BH184">
        <f>A!BG184</f>
        <v>0</v>
      </c>
      <c r="BI184">
        <f>A!BH184</f>
        <v>0</v>
      </c>
      <c r="BJ184">
        <f>A!BI184</f>
        <v>0</v>
      </c>
      <c r="BK184">
        <f>A!BJ184</f>
        <v>0</v>
      </c>
      <c r="BL184">
        <f>A!BK184</f>
        <v>0</v>
      </c>
      <c r="BM184">
        <f>A!BL184</f>
        <v>0</v>
      </c>
      <c r="BN184">
        <f>A!BM184</f>
        <v>0</v>
      </c>
      <c r="BO184">
        <f>A!BN184</f>
        <v>0</v>
      </c>
      <c r="BP184">
        <f>A!BO184</f>
        <v>0</v>
      </c>
      <c r="BQ184">
        <f>A!BP184</f>
        <v>0</v>
      </c>
      <c r="BR184">
        <f>A!BQ184</f>
        <v>0</v>
      </c>
      <c r="BS184">
        <f>A!BR184</f>
        <v>0</v>
      </c>
      <c r="BT184">
        <f>A!BS184</f>
        <v>0</v>
      </c>
      <c r="BU184">
        <f>A!BT184</f>
        <v>0</v>
      </c>
      <c r="BV184">
        <f>A!BU184</f>
        <v>0</v>
      </c>
      <c r="BW184">
        <f>A!BV184</f>
        <v>0</v>
      </c>
      <c r="BX184" t="str">
        <f>A!BW184</f>
        <v>_cd986ddf-af0c-4f10-8169-a1e6ec814392</v>
      </c>
      <c r="BY184" t="str">
        <f>A!BX184</f>
        <v>cd986ddf-af0c-4f10-8169-a1e6ec814392</v>
      </c>
      <c r="BZ184" t="str">
        <f>A!BY184</f>
        <v>SIKB</v>
      </c>
      <c r="CA184" t="str">
        <f>A!BZ184</f>
        <v>MMA03 A05 (0-50) A10 (0-50) A11 (0-50) A12 (0-50)</v>
      </c>
      <c r="CB184">
        <f>A!CA184</f>
        <v>45883</v>
      </c>
      <c r="CC184" t="str">
        <f>A!CB184</f>
        <v>#_6ad1fe39-0ee6-4190-bb8a-80d8ca6a8c10</v>
      </c>
      <c r="CD184" t="str">
        <f>A!CC184</f>
        <v>#_eca75f82-d0e7-4965-9175-1bf6f0882eaf</v>
      </c>
      <c r="CE184">
        <f>A!CD184</f>
        <v>0</v>
      </c>
      <c r="CF184" t="str">
        <f>A!CE184</f>
        <v>urn:immetingen:compartiment:id:1</v>
      </c>
      <c r="CG184" t="str">
        <f>A!CF184</f>
        <v>_TI-65798781</v>
      </c>
      <c r="CH184">
        <f>A!CG184</f>
        <v>45882</v>
      </c>
      <c r="CI184" t="str">
        <f>A!CH184</f>
        <v>urn:immetingen:monstertype:id:10</v>
      </c>
      <c r="CJ184" t="str">
        <f>A!CI184</f>
        <v>urn:imsikb0101:Applicaties:id:16</v>
      </c>
      <c r="CK184" t="str">
        <f>A!CJ184</f>
        <v>urn:imsikb0101:DatastroomType:id:1</v>
      </c>
      <c r="CL184">
        <f>A!CK184</f>
        <v>45891</v>
      </c>
      <c r="CM184" t="str">
        <f>A!CL184</f>
        <v>SGS, Rotterdam</v>
      </c>
      <c r="CN184" t="str">
        <f>A!CM184</f>
        <v>LABRESULTAAT SGS</v>
      </c>
      <c r="CO184">
        <f>A!CN184</f>
        <v>45891</v>
      </c>
      <c r="CP184">
        <f>A!CO184</f>
        <v>0</v>
      </c>
      <c r="CQ184">
        <f>A!CO494</f>
        <v>0</v>
      </c>
      <c r="CR184" t="e">
        <f>A!#REF!</f>
        <v>#REF!</v>
      </c>
      <c r="CS184" t="e">
        <f>A!#REF!</f>
        <v>#REF!</v>
      </c>
    </row>
    <row r="185" spans="1:97" x14ac:dyDescent="0.2">
      <c r="A185" t="str">
        <f>A!A185</f>
        <v>LABRESULTAAT</v>
      </c>
      <c r="B185">
        <f>A!B185</f>
        <v>7</v>
      </c>
      <c r="C185">
        <f>A!C185</f>
        <v>0</v>
      </c>
      <c r="D185">
        <f>A!D185</f>
        <v>0</v>
      </c>
      <c r="E185">
        <f>A!E185</f>
        <v>0</v>
      </c>
      <c r="F185">
        <f>A!F185</f>
        <v>0</v>
      </c>
      <c r="G185">
        <f>A!G185</f>
        <v>0</v>
      </c>
      <c r="H185">
        <f>A!H185</f>
        <v>0</v>
      </c>
      <c r="I185">
        <f>A!I185</f>
        <v>0</v>
      </c>
      <c r="J185">
        <f>A!J185</f>
        <v>0</v>
      </c>
      <c r="K185">
        <f>A!K185</f>
        <v>0</v>
      </c>
      <c r="L185">
        <f>A!L185</f>
        <v>0</v>
      </c>
      <c r="M185">
        <f>A!M185</f>
        <v>0</v>
      </c>
      <c r="N185">
        <f>A!N185</f>
        <v>0</v>
      </c>
      <c r="O185">
        <f>A!O185</f>
        <v>0</v>
      </c>
      <c r="P185" s="23" t="str">
        <f>IF(A!P185="","",INDEX(B!$A$1:$BT$2000,MATCH(A!P185,B!$AX$1:$AX$2000,0),D!$B$5))</f>
        <v/>
      </c>
      <c r="Q185">
        <f>A!Q185</f>
        <v>0</v>
      </c>
      <c r="R185">
        <f>A!R185</f>
        <v>0</v>
      </c>
      <c r="S185">
        <f>A!S185</f>
        <v>0</v>
      </c>
      <c r="T185">
        <f>A!T185</f>
        <v>0</v>
      </c>
      <c r="U185">
        <f>A!U185</f>
        <v>0</v>
      </c>
      <c r="V185" s="23">
        <f>IF(A!V185="&lt;",1,A!V185)</f>
        <v>0</v>
      </c>
      <c r="W185">
        <f>A!W185</f>
        <v>0</v>
      </c>
      <c r="X185">
        <f>A!X185</f>
        <v>0</v>
      </c>
      <c r="Y185">
        <f>A!Y185</f>
        <v>0</v>
      </c>
      <c r="Z185" s="23">
        <f t="shared" si="2"/>
        <v>0</v>
      </c>
      <c r="AA185">
        <f>A!Z185</f>
        <v>0</v>
      </c>
      <c r="AB185">
        <f>A!AA185</f>
        <v>0</v>
      </c>
      <c r="AC185">
        <f>A!AB185</f>
        <v>0</v>
      </c>
      <c r="AD185">
        <f>A!AC185</f>
        <v>0</v>
      </c>
      <c r="AE185">
        <f>A!AD185</f>
        <v>0</v>
      </c>
      <c r="AF185">
        <f>A!AE185</f>
        <v>0</v>
      </c>
      <c r="AG185">
        <f>A!AF185</f>
        <v>0</v>
      </c>
      <c r="AH185">
        <f>A!AG185</f>
        <v>0</v>
      </c>
      <c r="AI185">
        <f>A!AH185</f>
        <v>0</v>
      </c>
      <c r="AJ185">
        <f>A!AI185</f>
        <v>0</v>
      </c>
      <c r="AK185">
        <f>A!AJ185</f>
        <v>0</v>
      </c>
      <c r="AL185">
        <f>A!AK185</f>
        <v>0</v>
      </c>
      <c r="AM185">
        <f>A!AL185</f>
        <v>0</v>
      </c>
      <c r="AN185">
        <f>A!AM185</f>
        <v>0</v>
      </c>
      <c r="AO185">
        <f>A!AN185</f>
        <v>0</v>
      </c>
      <c r="AP185">
        <f>A!AO185</f>
        <v>0</v>
      </c>
      <c r="AQ185">
        <f>A!AP185</f>
        <v>0</v>
      </c>
      <c r="AR185">
        <f>A!AQ185</f>
        <v>0</v>
      </c>
      <c r="AS185">
        <f>A!AR185</f>
        <v>0</v>
      </c>
      <c r="AT185">
        <f>A!AS185</f>
        <v>0</v>
      </c>
      <c r="AU185">
        <f>A!AT185</f>
        <v>0</v>
      </c>
      <c r="AV185">
        <f>A!AU185</f>
        <v>0</v>
      </c>
      <c r="AW185" s="23" t="str">
        <f>IF(A!AV185=0,"",A!AV185)</f>
        <v/>
      </c>
      <c r="AX185">
        <f>A!AW185</f>
        <v>0</v>
      </c>
      <c r="AY185">
        <f>A!AX185</f>
        <v>0</v>
      </c>
      <c r="AZ185">
        <f>A!AY185</f>
        <v>0</v>
      </c>
      <c r="BA185">
        <f>A!AZ185</f>
        <v>0</v>
      </c>
      <c r="BB185">
        <f>A!BA185</f>
        <v>0</v>
      </c>
      <c r="BC185">
        <f>A!BB185</f>
        <v>0</v>
      </c>
      <c r="BD185">
        <f>A!BC185</f>
        <v>0</v>
      </c>
      <c r="BE185">
        <f>A!BD185</f>
        <v>0</v>
      </c>
      <c r="BF185">
        <f>A!BE185</f>
        <v>0</v>
      </c>
      <c r="BG185">
        <f>A!BF185</f>
        <v>0</v>
      </c>
      <c r="BH185">
        <f>A!BG185</f>
        <v>0</v>
      </c>
      <c r="BI185">
        <f>A!BH185</f>
        <v>0</v>
      </c>
      <c r="BJ185">
        <f>A!BI185</f>
        <v>0</v>
      </c>
      <c r="BK185">
        <f>A!BJ185</f>
        <v>0</v>
      </c>
      <c r="BL185">
        <f>A!BK185</f>
        <v>0</v>
      </c>
      <c r="BM185">
        <f>A!BL185</f>
        <v>0</v>
      </c>
      <c r="BN185">
        <f>A!BM185</f>
        <v>0</v>
      </c>
      <c r="BO185">
        <f>A!BN185</f>
        <v>0</v>
      </c>
      <c r="BP185">
        <f>A!BO185</f>
        <v>0</v>
      </c>
      <c r="BQ185">
        <f>A!BP185</f>
        <v>0</v>
      </c>
      <c r="BR185">
        <f>A!BQ185</f>
        <v>0</v>
      </c>
      <c r="BS185">
        <f>A!BR185</f>
        <v>0</v>
      </c>
      <c r="BT185">
        <f>A!BS185</f>
        <v>0</v>
      </c>
      <c r="BU185">
        <f>A!BT185</f>
        <v>0</v>
      </c>
      <c r="BV185">
        <f>A!BU185</f>
        <v>0</v>
      </c>
      <c r="BW185">
        <f>A!BV185</f>
        <v>0</v>
      </c>
      <c r="BX185" t="str">
        <f>A!BW185</f>
        <v>_cd986ddf-af0c-4f10-8169-a1e6ec814392</v>
      </c>
      <c r="BY185" t="str">
        <f>A!BX185</f>
        <v>cd986ddf-af0c-4f10-8169-a1e6ec814392</v>
      </c>
      <c r="BZ185" t="str">
        <f>A!BY185</f>
        <v>SIKB</v>
      </c>
      <c r="CA185" t="str">
        <f>A!BZ185</f>
        <v>MMA03 A05 (0-50) A10 (0-50) A11 (0-50) A12 (0-50)</v>
      </c>
      <c r="CB185">
        <f>A!CA185</f>
        <v>45883</v>
      </c>
      <c r="CC185" t="str">
        <f>A!CB185</f>
        <v>#_6ad1fe39-0ee6-4190-bb8a-80d8ca6a8c10</v>
      </c>
      <c r="CD185" t="str">
        <f>A!CC185</f>
        <v>#_fdd95b24-2ce2-4b1d-90a7-a2a5bee9dfc5</v>
      </c>
      <c r="CE185">
        <f>A!CD185</f>
        <v>0</v>
      </c>
      <c r="CF185" t="str">
        <f>A!CE185</f>
        <v>urn:immetingen:compartiment:id:1</v>
      </c>
      <c r="CG185" t="str">
        <f>A!CF185</f>
        <v>_TI-65798781</v>
      </c>
      <c r="CH185">
        <f>A!CG185</f>
        <v>45882</v>
      </c>
      <c r="CI185" t="str">
        <f>A!CH185</f>
        <v>urn:immetingen:monstertype:id:10</v>
      </c>
      <c r="CJ185" t="str">
        <f>A!CI185</f>
        <v>urn:imsikb0101:Applicaties:id:16</v>
      </c>
      <c r="CK185" t="str">
        <f>A!CJ185</f>
        <v>urn:imsikb0101:DatastroomType:id:1</v>
      </c>
      <c r="CL185">
        <f>A!CK185</f>
        <v>45891</v>
      </c>
      <c r="CM185" t="str">
        <f>A!CL185</f>
        <v>SGS, Rotterdam</v>
      </c>
      <c r="CN185" t="str">
        <f>A!CM185</f>
        <v>LABRESULTAAT SGS</v>
      </c>
      <c r="CO185">
        <f>A!CN185</f>
        <v>45891</v>
      </c>
      <c r="CP185">
        <f>A!CO185</f>
        <v>0</v>
      </c>
      <c r="CQ185">
        <f>A!CO495</f>
        <v>0</v>
      </c>
      <c r="CR185" t="e">
        <f>A!#REF!</f>
        <v>#REF!</v>
      </c>
      <c r="CS185" t="e">
        <f>A!#REF!</f>
        <v>#REF!</v>
      </c>
    </row>
    <row r="186" spans="1:97" x14ac:dyDescent="0.2">
      <c r="A186" t="str">
        <f>A!A186</f>
        <v>LABRESULTAAT</v>
      </c>
      <c r="B186">
        <f>A!B186</f>
        <v>7</v>
      </c>
      <c r="C186">
        <f>A!C186</f>
        <v>0</v>
      </c>
      <c r="D186">
        <f>A!D186</f>
        <v>0</v>
      </c>
      <c r="E186">
        <f>A!E186</f>
        <v>0</v>
      </c>
      <c r="F186">
        <f>A!F186</f>
        <v>0</v>
      </c>
      <c r="G186">
        <f>A!G186</f>
        <v>0</v>
      </c>
      <c r="H186">
        <f>A!H186</f>
        <v>0</v>
      </c>
      <c r="I186">
        <f>A!I186</f>
        <v>0</v>
      </c>
      <c r="J186">
        <f>A!J186</f>
        <v>0</v>
      </c>
      <c r="K186">
        <f>A!K186</f>
        <v>0</v>
      </c>
      <c r="L186">
        <f>A!L186</f>
        <v>0</v>
      </c>
      <c r="M186">
        <f>A!M186</f>
        <v>0</v>
      </c>
      <c r="N186">
        <f>A!N186</f>
        <v>0</v>
      </c>
      <c r="O186">
        <f>A!O186</f>
        <v>0</v>
      </c>
      <c r="P186" s="23" t="str">
        <f>IF(A!P186="","",INDEX(B!$A$1:$BT$2000,MATCH(A!P186,B!$AX$1:$AX$2000,0),D!$B$5))</f>
        <v/>
      </c>
      <c r="Q186">
        <f>A!Q186</f>
        <v>0</v>
      </c>
      <c r="R186">
        <f>A!R186</f>
        <v>0</v>
      </c>
      <c r="S186">
        <f>A!S186</f>
        <v>0</v>
      </c>
      <c r="T186">
        <f>A!T186</f>
        <v>0</v>
      </c>
      <c r="U186">
        <f>A!U186</f>
        <v>0</v>
      </c>
      <c r="V186" s="23">
        <f>IF(A!V186="&lt;",1,A!V186)</f>
        <v>0</v>
      </c>
      <c r="W186">
        <f>A!W186</f>
        <v>0</v>
      </c>
      <c r="X186">
        <f>A!X186</f>
        <v>0</v>
      </c>
      <c r="Y186">
        <f>A!Y186</f>
        <v>0</v>
      </c>
      <c r="Z186" s="23">
        <f t="shared" si="2"/>
        <v>0</v>
      </c>
      <c r="AA186">
        <f>A!Z186</f>
        <v>0</v>
      </c>
      <c r="AB186">
        <f>A!AA186</f>
        <v>0</v>
      </c>
      <c r="AC186">
        <f>A!AB186</f>
        <v>0</v>
      </c>
      <c r="AD186">
        <f>A!AC186</f>
        <v>0</v>
      </c>
      <c r="AE186">
        <f>A!AD186</f>
        <v>0</v>
      </c>
      <c r="AF186">
        <f>A!AE186</f>
        <v>0</v>
      </c>
      <c r="AG186">
        <f>A!AF186</f>
        <v>0</v>
      </c>
      <c r="AH186">
        <f>A!AG186</f>
        <v>0</v>
      </c>
      <c r="AI186">
        <f>A!AH186</f>
        <v>0</v>
      </c>
      <c r="AJ186">
        <f>A!AI186</f>
        <v>0</v>
      </c>
      <c r="AK186">
        <f>A!AJ186</f>
        <v>0</v>
      </c>
      <c r="AL186">
        <f>A!AK186</f>
        <v>0</v>
      </c>
      <c r="AM186">
        <f>A!AL186</f>
        <v>0</v>
      </c>
      <c r="AN186">
        <f>A!AM186</f>
        <v>0</v>
      </c>
      <c r="AO186">
        <f>A!AN186</f>
        <v>0</v>
      </c>
      <c r="AP186">
        <f>A!AO186</f>
        <v>0</v>
      </c>
      <c r="AQ186">
        <f>A!AP186</f>
        <v>0</v>
      </c>
      <c r="AR186">
        <f>A!AQ186</f>
        <v>0</v>
      </c>
      <c r="AS186">
        <f>A!AR186</f>
        <v>0</v>
      </c>
      <c r="AT186">
        <f>A!AS186</f>
        <v>0</v>
      </c>
      <c r="AU186">
        <f>A!AT186</f>
        <v>0</v>
      </c>
      <c r="AV186">
        <f>A!AU186</f>
        <v>0</v>
      </c>
      <c r="AW186" s="23" t="str">
        <f>IF(A!AV186=0,"",A!AV186)</f>
        <v/>
      </c>
      <c r="AX186">
        <f>A!AW186</f>
        <v>0</v>
      </c>
      <c r="AY186">
        <f>A!AX186</f>
        <v>0</v>
      </c>
      <c r="AZ186">
        <f>A!AY186</f>
        <v>0</v>
      </c>
      <c r="BA186">
        <f>A!AZ186</f>
        <v>0</v>
      </c>
      <c r="BB186">
        <f>A!BA186</f>
        <v>0</v>
      </c>
      <c r="BC186">
        <f>A!BB186</f>
        <v>0</v>
      </c>
      <c r="BD186">
        <f>A!BC186</f>
        <v>0</v>
      </c>
      <c r="BE186">
        <f>A!BD186</f>
        <v>0</v>
      </c>
      <c r="BF186">
        <f>A!BE186</f>
        <v>0</v>
      </c>
      <c r="BG186">
        <f>A!BF186</f>
        <v>0</v>
      </c>
      <c r="BH186">
        <f>A!BG186</f>
        <v>0</v>
      </c>
      <c r="BI186">
        <f>A!BH186</f>
        <v>0</v>
      </c>
      <c r="BJ186">
        <f>A!BI186</f>
        <v>0</v>
      </c>
      <c r="BK186">
        <f>A!BJ186</f>
        <v>0</v>
      </c>
      <c r="BL186">
        <f>A!BK186</f>
        <v>0</v>
      </c>
      <c r="BM186">
        <f>A!BL186</f>
        <v>0</v>
      </c>
      <c r="BN186">
        <f>A!BM186</f>
        <v>0</v>
      </c>
      <c r="BO186">
        <f>A!BN186</f>
        <v>0</v>
      </c>
      <c r="BP186">
        <f>A!BO186</f>
        <v>0</v>
      </c>
      <c r="BQ186">
        <f>A!BP186</f>
        <v>0</v>
      </c>
      <c r="BR186">
        <f>A!BQ186</f>
        <v>0</v>
      </c>
      <c r="BS186">
        <f>A!BR186</f>
        <v>0</v>
      </c>
      <c r="BT186">
        <f>A!BS186</f>
        <v>0</v>
      </c>
      <c r="BU186">
        <f>A!BT186</f>
        <v>0</v>
      </c>
      <c r="BV186">
        <f>A!BU186</f>
        <v>0</v>
      </c>
      <c r="BW186">
        <f>A!BV186</f>
        <v>0</v>
      </c>
      <c r="BX186" t="str">
        <f>A!BW186</f>
        <v>_cd986ddf-af0c-4f10-8169-a1e6ec814392</v>
      </c>
      <c r="BY186" t="str">
        <f>A!BX186</f>
        <v>cd986ddf-af0c-4f10-8169-a1e6ec814392</v>
      </c>
      <c r="BZ186" t="str">
        <f>A!BY186</f>
        <v>SIKB</v>
      </c>
      <c r="CA186" t="str">
        <f>A!BZ186</f>
        <v>MMA03 A05 (0-50) A10 (0-50) A11 (0-50) A12 (0-50)</v>
      </c>
      <c r="CB186">
        <f>A!CA186</f>
        <v>45883</v>
      </c>
      <c r="CC186" t="str">
        <f>A!CB186</f>
        <v>#_6ad1fe39-0ee6-4190-bb8a-80d8ca6a8c10</v>
      </c>
      <c r="CD186" t="str">
        <f>A!CC186</f>
        <v>#_f532722c-094c-4ea9-a479-1d4b8322bdee</v>
      </c>
      <c r="CE186">
        <f>A!CD186</f>
        <v>0</v>
      </c>
      <c r="CF186" t="str">
        <f>A!CE186</f>
        <v>urn:immetingen:compartiment:id:1</v>
      </c>
      <c r="CG186" t="str">
        <f>A!CF186</f>
        <v>_TI-65798781</v>
      </c>
      <c r="CH186">
        <f>A!CG186</f>
        <v>45882</v>
      </c>
      <c r="CI186" t="str">
        <f>A!CH186</f>
        <v>urn:immetingen:monstertype:id:10</v>
      </c>
      <c r="CJ186" t="str">
        <f>A!CI186</f>
        <v>urn:imsikb0101:Applicaties:id:16</v>
      </c>
      <c r="CK186" t="str">
        <f>A!CJ186</f>
        <v>urn:imsikb0101:DatastroomType:id:1</v>
      </c>
      <c r="CL186">
        <f>A!CK186</f>
        <v>45891</v>
      </c>
      <c r="CM186" t="str">
        <f>A!CL186</f>
        <v>SGS, Rotterdam</v>
      </c>
      <c r="CN186" t="str">
        <f>A!CM186</f>
        <v>LABRESULTAAT SGS</v>
      </c>
      <c r="CO186">
        <f>A!CN186</f>
        <v>45891</v>
      </c>
      <c r="CP186">
        <f>A!CO186</f>
        <v>0</v>
      </c>
      <c r="CQ186">
        <f>A!CO496</f>
        <v>0</v>
      </c>
      <c r="CR186" t="e">
        <f>A!#REF!</f>
        <v>#REF!</v>
      </c>
      <c r="CS186" t="e">
        <f>A!#REF!</f>
        <v>#REF!</v>
      </c>
    </row>
    <row r="187" spans="1:97" x14ac:dyDescent="0.2">
      <c r="A187" t="str">
        <f>A!A187</f>
        <v>LABRESULTAAT</v>
      </c>
      <c r="B187">
        <f>A!B187</f>
        <v>7</v>
      </c>
      <c r="C187">
        <f>A!C187</f>
        <v>0</v>
      </c>
      <c r="D187">
        <f>A!D187</f>
        <v>0</v>
      </c>
      <c r="E187">
        <f>A!E187</f>
        <v>0</v>
      </c>
      <c r="F187">
        <f>A!F187</f>
        <v>0</v>
      </c>
      <c r="G187">
        <f>A!G187</f>
        <v>0</v>
      </c>
      <c r="H187">
        <f>A!H187</f>
        <v>0</v>
      </c>
      <c r="I187">
        <f>A!I187</f>
        <v>0</v>
      </c>
      <c r="J187">
        <f>A!J187</f>
        <v>0</v>
      </c>
      <c r="K187">
        <f>A!K187</f>
        <v>0</v>
      </c>
      <c r="L187">
        <f>A!L187</f>
        <v>0</v>
      </c>
      <c r="M187">
        <f>A!M187</f>
        <v>0</v>
      </c>
      <c r="N187">
        <f>A!N187</f>
        <v>0</v>
      </c>
      <c r="O187">
        <f>A!O187</f>
        <v>0</v>
      </c>
      <c r="P187" s="23" t="str">
        <f>IF(A!P187="","",INDEX(B!$A$1:$BT$2000,MATCH(A!P187,B!$AX$1:$AX$2000,0),D!$B$5))</f>
        <v/>
      </c>
      <c r="Q187">
        <f>A!Q187</f>
        <v>0</v>
      </c>
      <c r="R187">
        <f>A!R187</f>
        <v>0</v>
      </c>
      <c r="S187">
        <f>A!S187</f>
        <v>0</v>
      </c>
      <c r="T187">
        <f>A!T187</f>
        <v>0</v>
      </c>
      <c r="U187">
        <f>A!U187</f>
        <v>0</v>
      </c>
      <c r="V187" s="23">
        <f>IF(A!V187="&lt;",1,A!V187)</f>
        <v>0</v>
      </c>
      <c r="W187">
        <f>A!W187</f>
        <v>0</v>
      </c>
      <c r="X187">
        <f>A!X187</f>
        <v>0</v>
      </c>
      <c r="Y187">
        <f>A!Y187</f>
        <v>0</v>
      </c>
      <c r="Z187" s="23">
        <f t="shared" si="2"/>
        <v>0</v>
      </c>
      <c r="AA187">
        <f>A!Z187</f>
        <v>0</v>
      </c>
      <c r="AB187">
        <f>A!AA187</f>
        <v>0</v>
      </c>
      <c r="AC187">
        <f>A!AB187</f>
        <v>0</v>
      </c>
      <c r="AD187">
        <f>A!AC187</f>
        <v>0</v>
      </c>
      <c r="AE187">
        <f>A!AD187</f>
        <v>0</v>
      </c>
      <c r="AF187">
        <f>A!AE187</f>
        <v>0</v>
      </c>
      <c r="AG187">
        <f>A!AF187</f>
        <v>0</v>
      </c>
      <c r="AH187">
        <f>A!AG187</f>
        <v>0</v>
      </c>
      <c r="AI187">
        <f>A!AH187</f>
        <v>0</v>
      </c>
      <c r="AJ187">
        <f>A!AI187</f>
        <v>0</v>
      </c>
      <c r="AK187">
        <f>A!AJ187</f>
        <v>0</v>
      </c>
      <c r="AL187">
        <f>A!AK187</f>
        <v>0</v>
      </c>
      <c r="AM187">
        <f>A!AL187</f>
        <v>0</v>
      </c>
      <c r="AN187">
        <f>A!AM187</f>
        <v>0</v>
      </c>
      <c r="AO187">
        <f>A!AN187</f>
        <v>0</v>
      </c>
      <c r="AP187">
        <f>A!AO187</f>
        <v>0</v>
      </c>
      <c r="AQ187">
        <f>A!AP187</f>
        <v>0</v>
      </c>
      <c r="AR187">
        <f>A!AQ187</f>
        <v>0</v>
      </c>
      <c r="AS187">
        <f>A!AR187</f>
        <v>0</v>
      </c>
      <c r="AT187">
        <f>A!AS187</f>
        <v>0</v>
      </c>
      <c r="AU187">
        <f>A!AT187</f>
        <v>0</v>
      </c>
      <c r="AV187">
        <f>A!AU187</f>
        <v>0</v>
      </c>
      <c r="AW187" s="23" t="str">
        <f>IF(A!AV187=0,"",A!AV187)</f>
        <v/>
      </c>
      <c r="AX187">
        <f>A!AW187</f>
        <v>0</v>
      </c>
      <c r="AY187">
        <f>A!AX187</f>
        <v>0</v>
      </c>
      <c r="AZ187">
        <f>A!AY187</f>
        <v>0</v>
      </c>
      <c r="BA187">
        <f>A!AZ187</f>
        <v>0</v>
      </c>
      <c r="BB187">
        <f>A!BA187</f>
        <v>0</v>
      </c>
      <c r="BC187">
        <f>A!BB187</f>
        <v>0</v>
      </c>
      <c r="BD187">
        <f>A!BC187</f>
        <v>0</v>
      </c>
      <c r="BE187">
        <f>A!BD187</f>
        <v>0</v>
      </c>
      <c r="BF187">
        <f>A!BE187</f>
        <v>0</v>
      </c>
      <c r="BG187">
        <f>A!BF187</f>
        <v>0</v>
      </c>
      <c r="BH187">
        <f>A!BG187</f>
        <v>0</v>
      </c>
      <c r="BI187">
        <f>A!BH187</f>
        <v>0</v>
      </c>
      <c r="BJ187">
        <f>A!BI187</f>
        <v>0</v>
      </c>
      <c r="BK187">
        <f>A!BJ187</f>
        <v>0</v>
      </c>
      <c r="BL187">
        <f>A!BK187</f>
        <v>0</v>
      </c>
      <c r="BM187">
        <f>A!BL187</f>
        <v>0</v>
      </c>
      <c r="BN187">
        <f>A!BM187</f>
        <v>0</v>
      </c>
      <c r="BO187">
        <f>A!BN187</f>
        <v>0</v>
      </c>
      <c r="BP187">
        <f>A!BO187</f>
        <v>0</v>
      </c>
      <c r="BQ187">
        <f>A!BP187</f>
        <v>0</v>
      </c>
      <c r="BR187">
        <f>A!BQ187</f>
        <v>0</v>
      </c>
      <c r="BS187">
        <f>A!BR187</f>
        <v>0</v>
      </c>
      <c r="BT187">
        <f>A!BS187</f>
        <v>0</v>
      </c>
      <c r="BU187">
        <f>A!BT187</f>
        <v>0</v>
      </c>
      <c r="BV187">
        <f>A!BU187</f>
        <v>0</v>
      </c>
      <c r="BW187">
        <f>A!BV187</f>
        <v>0</v>
      </c>
      <c r="BX187" t="str">
        <f>A!BW187</f>
        <v>_cd986ddf-af0c-4f10-8169-a1e6ec814392</v>
      </c>
      <c r="BY187" t="str">
        <f>A!BX187</f>
        <v>cd986ddf-af0c-4f10-8169-a1e6ec814392</v>
      </c>
      <c r="BZ187" t="str">
        <f>A!BY187</f>
        <v>SIKB</v>
      </c>
      <c r="CA187" t="str">
        <f>A!BZ187</f>
        <v>MMA03 A05 (0-50) A10 (0-50) A11 (0-50) A12 (0-50)</v>
      </c>
      <c r="CB187">
        <f>A!CA187</f>
        <v>45883</v>
      </c>
      <c r="CC187" t="str">
        <f>A!CB187</f>
        <v>#_6ad1fe39-0ee6-4190-bb8a-80d8ca6a8c10</v>
      </c>
      <c r="CD187" t="str">
        <f>A!CC187</f>
        <v>#_1e7f85f4-3b4a-46e5-8d3e-5369cdd9084e</v>
      </c>
      <c r="CE187">
        <f>A!CD187</f>
        <v>0</v>
      </c>
      <c r="CF187" t="str">
        <f>A!CE187</f>
        <v>urn:immetingen:compartiment:id:1</v>
      </c>
      <c r="CG187" t="str">
        <f>A!CF187</f>
        <v>_TI-65798781</v>
      </c>
      <c r="CH187">
        <f>A!CG187</f>
        <v>45882</v>
      </c>
      <c r="CI187" t="str">
        <f>A!CH187</f>
        <v>urn:immetingen:monstertype:id:10</v>
      </c>
      <c r="CJ187" t="str">
        <f>A!CI187</f>
        <v>urn:imsikb0101:Applicaties:id:16</v>
      </c>
      <c r="CK187" t="str">
        <f>A!CJ187</f>
        <v>urn:imsikb0101:DatastroomType:id:1</v>
      </c>
      <c r="CL187">
        <f>A!CK187</f>
        <v>45891</v>
      </c>
      <c r="CM187" t="str">
        <f>A!CL187</f>
        <v>SGS, Rotterdam</v>
      </c>
      <c r="CN187" t="str">
        <f>A!CM187</f>
        <v>LABRESULTAAT SGS</v>
      </c>
      <c r="CO187">
        <f>A!CN187</f>
        <v>45891</v>
      </c>
      <c r="CP187">
        <f>A!CO187</f>
        <v>0</v>
      </c>
      <c r="CQ187">
        <f>A!CO497</f>
        <v>0</v>
      </c>
      <c r="CR187" t="e">
        <f>A!#REF!</f>
        <v>#REF!</v>
      </c>
      <c r="CS187" t="e">
        <f>A!#REF!</f>
        <v>#REF!</v>
      </c>
    </row>
    <row r="188" spans="1:97" x14ac:dyDescent="0.2">
      <c r="A188" t="str">
        <f>A!A188</f>
        <v>LABRESULTAAT</v>
      </c>
      <c r="B188">
        <f>A!B188</f>
        <v>7</v>
      </c>
      <c r="C188">
        <f>A!C188</f>
        <v>0</v>
      </c>
      <c r="D188">
        <f>A!D188</f>
        <v>0</v>
      </c>
      <c r="E188">
        <f>A!E188</f>
        <v>0</v>
      </c>
      <c r="F188">
        <f>A!F188</f>
        <v>0</v>
      </c>
      <c r="G188">
        <f>A!G188</f>
        <v>0</v>
      </c>
      <c r="H188">
        <f>A!H188</f>
        <v>0</v>
      </c>
      <c r="I188">
        <f>A!I188</f>
        <v>0</v>
      </c>
      <c r="J188">
        <f>A!J188</f>
        <v>0</v>
      </c>
      <c r="K188">
        <f>A!K188</f>
        <v>0</v>
      </c>
      <c r="L188">
        <f>A!L188</f>
        <v>0</v>
      </c>
      <c r="M188">
        <f>A!M188</f>
        <v>0</v>
      </c>
      <c r="N188">
        <f>A!N188</f>
        <v>0</v>
      </c>
      <c r="O188">
        <f>A!O188</f>
        <v>0</v>
      </c>
      <c r="P188" s="23" t="str">
        <f>IF(A!P188="","",INDEX(B!$A$1:$BT$2000,MATCH(A!P188,B!$AX$1:$AX$2000,0),D!$B$5))</f>
        <v/>
      </c>
      <c r="Q188">
        <f>A!Q188</f>
        <v>0</v>
      </c>
      <c r="R188">
        <f>A!R188</f>
        <v>0</v>
      </c>
      <c r="S188">
        <f>A!S188</f>
        <v>0</v>
      </c>
      <c r="T188">
        <f>A!T188</f>
        <v>0</v>
      </c>
      <c r="U188">
        <f>A!U188</f>
        <v>0</v>
      </c>
      <c r="V188" s="23">
        <f>IF(A!V188="&lt;",1,A!V188)</f>
        <v>0</v>
      </c>
      <c r="W188">
        <f>A!W188</f>
        <v>0</v>
      </c>
      <c r="X188">
        <f>A!X188</f>
        <v>0</v>
      </c>
      <c r="Y188">
        <f>A!Y188</f>
        <v>0</v>
      </c>
      <c r="Z188" s="23">
        <f t="shared" si="2"/>
        <v>0</v>
      </c>
      <c r="AA188">
        <f>A!Z188</f>
        <v>0</v>
      </c>
      <c r="AB188">
        <f>A!AA188</f>
        <v>0</v>
      </c>
      <c r="AC188">
        <f>A!AB188</f>
        <v>0</v>
      </c>
      <c r="AD188">
        <f>A!AC188</f>
        <v>0</v>
      </c>
      <c r="AE188">
        <f>A!AD188</f>
        <v>0</v>
      </c>
      <c r="AF188">
        <f>A!AE188</f>
        <v>0</v>
      </c>
      <c r="AG188">
        <f>A!AF188</f>
        <v>0</v>
      </c>
      <c r="AH188">
        <f>A!AG188</f>
        <v>0</v>
      </c>
      <c r="AI188">
        <f>A!AH188</f>
        <v>0</v>
      </c>
      <c r="AJ188">
        <f>A!AI188</f>
        <v>0</v>
      </c>
      <c r="AK188">
        <f>A!AJ188</f>
        <v>0</v>
      </c>
      <c r="AL188">
        <f>A!AK188</f>
        <v>0</v>
      </c>
      <c r="AM188">
        <f>A!AL188</f>
        <v>0</v>
      </c>
      <c r="AN188">
        <f>A!AM188</f>
        <v>0</v>
      </c>
      <c r="AO188">
        <f>A!AN188</f>
        <v>0</v>
      </c>
      <c r="AP188">
        <f>A!AO188</f>
        <v>0</v>
      </c>
      <c r="AQ188">
        <f>A!AP188</f>
        <v>0</v>
      </c>
      <c r="AR188">
        <f>A!AQ188</f>
        <v>0</v>
      </c>
      <c r="AS188">
        <f>A!AR188</f>
        <v>0</v>
      </c>
      <c r="AT188">
        <f>A!AS188</f>
        <v>0</v>
      </c>
      <c r="AU188">
        <f>A!AT188</f>
        <v>0</v>
      </c>
      <c r="AV188">
        <f>A!AU188</f>
        <v>0</v>
      </c>
      <c r="AW188" s="23" t="str">
        <f>IF(A!AV188=0,"",A!AV188)</f>
        <v/>
      </c>
      <c r="AX188">
        <f>A!AW188</f>
        <v>0</v>
      </c>
      <c r="AY188">
        <f>A!AX188</f>
        <v>0</v>
      </c>
      <c r="AZ188">
        <f>A!AY188</f>
        <v>0</v>
      </c>
      <c r="BA188">
        <f>A!AZ188</f>
        <v>0</v>
      </c>
      <c r="BB188">
        <f>A!BA188</f>
        <v>0</v>
      </c>
      <c r="BC188">
        <f>A!BB188</f>
        <v>0</v>
      </c>
      <c r="BD188">
        <f>A!BC188</f>
        <v>0</v>
      </c>
      <c r="BE188">
        <f>A!BD188</f>
        <v>0</v>
      </c>
      <c r="BF188">
        <f>A!BE188</f>
        <v>0</v>
      </c>
      <c r="BG188">
        <f>A!BF188</f>
        <v>0</v>
      </c>
      <c r="BH188">
        <f>A!BG188</f>
        <v>0</v>
      </c>
      <c r="BI188">
        <f>A!BH188</f>
        <v>0</v>
      </c>
      <c r="BJ188">
        <f>A!BI188</f>
        <v>0</v>
      </c>
      <c r="BK188">
        <f>A!BJ188</f>
        <v>0</v>
      </c>
      <c r="BL188">
        <f>A!BK188</f>
        <v>0</v>
      </c>
      <c r="BM188">
        <f>A!BL188</f>
        <v>0</v>
      </c>
      <c r="BN188">
        <f>A!BM188</f>
        <v>0</v>
      </c>
      <c r="BO188">
        <f>A!BN188</f>
        <v>0</v>
      </c>
      <c r="BP188">
        <f>A!BO188</f>
        <v>0</v>
      </c>
      <c r="BQ188">
        <f>A!BP188</f>
        <v>0</v>
      </c>
      <c r="BR188">
        <f>A!BQ188</f>
        <v>0</v>
      </c>
      <c r="BS188">
        <f>A!BR188</f>
        <v>0</v>
      </c>
      <c r="BT188">
        <f>A!BS188</f>
        <v>0</v>
      </c>
      <c r="BU188">
        <f>A!BT188</f>
        <v>0</v>
      </c>
      <c r="BV188">
        <f>A!BU188</f>
        <v>0</v>
      </c>
      <c r="BW188">
        <f>A!BV188</f>
        <v>0</v>
      </c>
      <c r="BX188" t="str">
        <f>A!BW188</f>
        <v>_cd986ddf-af0c-4f10-8169-a1e6ec814392</v>
      </c>
      <c r="BY188" t="str">
        <f>A!BX188</f>
        <v>cd986ddf-af0c-4f10-8169-a1e6ec814392</v>
      </c>
      <c r="BZ188" t="str">
        <f>A!BY188</f>
        <v>SIKB</v>
      </c>
      <c r="CA188" t="str">
        <f>A!BZ188</f>
        <v>MMA03 A05 (0-50) A10 (0-50) A11 (0-50) A12 (0-50)</v>
      </c>
      <c r="CB188">
        <f>A!CA188</f>
        <v>45883</v>
      </c>
      <c r="CC188" t="str">
        <f>A!CB188</f>
        <v>#_6ad1fe39-0ee6-4190-bb8a-80d8ca6a8c10</v>
      </c>
      <c r="CD188" t="str">
        <f>A!CC188</f>
        <v>#_05675296-e735-4267-9d88-c710c3c964b6</v>
      </c>
      <c r="CE188">
        <f>A!CD188</f>
        <v>0</v>
      </c>
      <c r="CF188" t="str">
        <f>A!CE188</f>
        <v>urn:immetingen:compartiment:id:1</v>
      </c>
      <c r="CG188" t="str">
        <f>A!CF188</f>
        <v>_TI-65798781</v>
      </c>
      <c r="CH188">
        <f>A!CG188</f>
        <v>45882</v>
      </c>
      <c r="CI188" t="str">
        <f>A!CH188</f>
        <v>urn:immetingen:monstertype:id:10</v>
      </c>
      <c r="CJ188" t="str">
        <f>A!CI188</f>
        <v>urn:imsikb0101:Applicaties:id:16</v>
      </c>
      <c r="CK188" t="str">
        <f>A!CJ188</f>
        <v>urn:imsikb0101:DatastroomType:id:1</v>
      </c>
      <c r="CL188">
        <f>A!CK188</f>
        <v>45891</v>
      </c>
      <c r="CM188" t="str">
        <f>A!CL188</f>
        <v>SGS, Rotterdam</v>
      </c>
      <c r="CN188" t="str">
        <f>A!CM188</f>
        <v>LABRESULTAAT SGS</v>
      </c>
      <c r="CO188">
        <f>A!CN188</f>
        <v>45891</v>
      </c>
      <c r="CP188">
        <f>A!CO188</f>
        <v>0</v>
      </c>
      <c r="CQ188">
        <f>A!CO498</f>
        <v>0</v>
      </c>
      <c r="CR188" t="e">
        <f>A!#REF!</f>
        <v>#REF!</v>
      </c>
      <c r="CS188" t="e">
        <f>A!#REF!</f>
        <v>#REF!</v>
      </c>
    </row>
    <row r="189" spans="1:97" x14ac:dyDescent="0.2">
      <c r="A189" t="str">
        <f>A!A189</f>
        <v>LABRESULTAAT</v>
      </c>
      <c r="B189">
        <f>A!B189</f>
        <v>8</v>
      </c>
      <c r="C189" t="str">
        <f>A!C189</f>
        <v>_1ad11685-d295-48cc-9bec-47cd59bebf66</v>
      </c>
      <c r="D189" t="str">
        <f>A!D189</f>
        <v>1ad11685-d295-48cc-9bec-47cd59bebf66</v>
      </c>
      <c r="E189" t="str">
        <f>A!E189</f>
        <v>SIKB</v>
      </c>
      <c r="F189" t="str">
        <f>A!F189</f>
        <v>urn:immetingen:hoedanigheid:id:93</v>
      </c>
      <c r="G189" t="str">
        <f>A!G189</f>
        <v>www.sikb.nl</v>
      </c>
      <c r="H189" t="str">
        <f>A!H189</f>
        <v>urn:immetingen:parameter:id:1200</v>
      </c>
      <c r="I189" t="str">
        <f>A!I189</f>
        <v>www.sikb.nl</v>
      </c>
      <c r="J189" t="str">
        <f>A!J189</f>
        <v>urn:immetingen:parameter:id:2725</v>
      </c>
      <c r="K189" t="str">
        <f>A!K189</f>
        <v>www.sikb.nl</v>
      </c>
      <c r="L189">
        <f>A!L189</f>
        <v>45890</v>
      </c>
      <c r="M189" t="str">
        <f>A!M189</f>
        <v>urn:immetingen:LabopdrachtStatus:id:5</v>
      </c>
      <c r="N189">
        <f>A!N189</f>
        <v>1</v>
      </c>
      <c r="O189">
        <f>A!O189</f>
        <v>1</v>
      </c>
      <c r="P189" s="23" t="str">
        <f>IF(A!P189="","",INDEX(B!$A$1:$BT$2000,MATCH(A!P189,B!$AX$1:$AX$2000,0),D!$B$5))</f>
        <v>MMA02 A02 (0-50) A04 (0-50)</v>
      </c>
      <c r="Q189">
        <f>A!Q189</f>
        <v>0</v>
      </c>
      <c r="R189">
        <f>A!R189</f>
        <v>0</v>
      </c>
      <c r="S189">
        <f>A!S189</f>
        <v>0</v>
      </c>
      <c r="T189" t="str">
        <f>A!T189</f>
        <v>immetingen:AnalyticResultType</v>
      </c>
      <c r="U189" t="str">
        <f>A!U189</f>
        <v>&lt;20 mg/kgds</v>
      </c>
      <c r="V189" s="23">
        <f>IF(A!V189="&lt;",1,A!V189)</f>
        <v>1</v>
      </c>
      <c r="W189">
        <f>A!W189</f>
        <v>20</v>
      </c>
      <c r="X189">
        <f>A!X189</f>
        <v>20</v>
      </c>
      <c r="Y189" t="str">
        <f>A!Y189</f>
        <v>urn:immetingen:eenheid:id:58</v>
      </c>
      <c r="Z189" s="23">
        <f t="shared" si="2"/>
        <v>58</v>
      </c>
      <c r="AA189" t="str">
        <f>A!Z189</f>
        <v>urn:immetingen:kwaliteitsoordeel:id:0</v>
      </c>
      <c r="AB189" t="str">
        <f>A!AA189</f>
        <v>www.sikb.nl</v>
      </c>
      <c r="AC189" t="str">
        <f>A!AB189</f>
        <v>urn:immetingen:waardebewerkingsmethode:id:5</v>
      </c>
      <c r="AD189" t="str">
        <f>A!AC189</f>
        <v>www.sikb.nl</v>
      </c>
      <c r="AE189" t="str">
        <f>A!AD189</f>
        <v>_34f87b5e-ee08-4ceb-b0b3-72d35da064ac</v>
      </c>
      <c r="AF189">
        <f>A!AE189</f>
        <v>45888.153194444443</v>
      </c>
      <c r="AG189">
        <f>A!AF189</f>
        <v>0</v>
      </c>
      <c r="AH189">
        <f>A!AG189</f>
        <v>0</v>
      </c>
      <c r="AI189">
        <f>A!AH189</f>
        <v>0</v>
      </c>
      <c r="AJ189">
        <f>A!AI189</f>
        <v>0</v>
      </c>
      <c r="AK189">
        <f>A!AJ189</f>
        <v>0</v>
      </c>
      <c r="AL189">
        <f>A!AK189</f>
        <v>0</v>
      </c>
      <c r="AM189">
        <f>A!AL189</f>
        <v>0</v>
      </c>
      <c r="AN189">
        <f>A!AM189</f>
        <v>0</v>
      </c>
      <c r="AO189">
        <f>A!AN189</f>
        <v>0</v>
      </c>
      <c r="AP189">
        <f>A!AO189</f>
        <v>0</v>
      </c>
      <c r="AQ189">
        <f>A!AP189</f>
        <v>0</v>
      </c>
      <c r="AR189">
        <f>A!AQ189</f>
        <v>0</v>
      </c>
      <c r="AS189">
        <f>A!AR189</f>
        <v>0</v>
      </c>
      <c r="AT189">
        <f>A!AS189</f>
        <v>0</v>
      </c>
      <c r="AU189">
        <f>A!AT189</f>
        <v>0</v>
      </c>
      <c r="AV189">
        <f>A!AU189</f>
        <v>0</v>
      </c>
      <c r="AW189" s="23" t="str">
        <f>IF(A!AV189=0,"",A!AV189)</f>
        <v/>
      </c>
      <c r="AX189">
        <f>A!AW189</f>
        <v>0</v>
      </c>
      <c r="AY189">
        <f>A!AX189</f>
        <v>0</v>
      </c>
      <c r="AZ189">
        <f>A!AY189</f>
        <v>0</v>
      </c>
      <c r="BA189">
        <f>A!AZ189</f>
        <v>0</v>
      </c>
      <c r="BB189">
        <f>A!BA189</f>
        <v>0</v>
      </c>
      <c r="BC189">
        <f>A!BB189</f>
        <v>0</v>
      </c>
      <c r="BD189">
        <f>A!BC189</f>
        <v>0</v>
      </c>
      <c r="BE189">
        <f>A!BD189</f>
        <v>0</v>
      </c>
      <c r="BF189">
        <f>A!BE189</f>
        <v>0</v>
      </c>
      <c r="BG189">
        <f>A!BF189</f>
        <v>0</v>
      </c>
      <c r="BH189">
        <f>A!BG189</f>
        <v>0</v>
      </c>
      <c r="BI189">
        <f>A!BH189</f>
        <v>0</v>
      </c>
      <c r="BJ189">
        <f>A!BI189</f>
        <v>0</v>
      </c>
      <c r="BK189">
        <f>A!BJ189</f>
        <v>0</v>
      </c>
      <c r="BL189">
        <f>A!BK189</f>
        <v>0</v>
      </c>
      <c r="BM189">
        <f>A!BL189</f>
        <v>0</v>
      </c>
      <c r="BN189">
        <f>A!BM189</f>
        <v>0</v>
      </c>
      <c r="BO189">
        <f>A!BN189</f>
        <v>0</v>
      </c>
      <c r="BP189">
        <f>A!BO189</f>
        <v>0</v>
      </c>
      <c r="BQ189">
        <f>A!BP189</f>
        <v>0</v>
      </c>
      <c r="BR189">
        <f>A!BQ189</f>
        <v>0</v>
      </c>
      <c r="BS189">
        <f>A!BR189</f>
        <v>0</v>
      </c>
      <c r="BT189">
        <f>A!BS189</f>
        <v>0</v>
      </c>
      <c r="BU189">
        <f>A!BT189</f>
        <v>0</v>
      </c>
      <c r="BV189">
        <f>A!BU189</f>
        <v>0</v>
      </c>
      <c r="BW189">
        <f>A!BV189</f>
        <v>0</v>
      </c>
      <c r="BX189">
        <f>A!BW189</f>
        <v>0</v>
      </c>
      <c r="BY189">
        <f>A!BX189</f>
        <v>0</v>
      </c>
      <c r="BZ189">
        <f>A!BY189</f>
        <v>0</v>
      </c>
      <c r="CA189">
        <f>A!BZ189</f>
        <v>0</v>
      </c>
      <c r="CB189">
        <f>A!CA189</f>
        <v>0</v>
      </c>
      <c r="CC189">
        <f>A!CB189</f>
        <v>0</v>
      </c>
      <c r="CD189">
        <f>A!CC189</f>
        <v>0</v>
      </c>
      <c r="CE189">
        <f>A!CD189</f>
        <v>0</v>
      </c>
      <c r="CF189">
        <f>A!CE189</f>
        <v>0</v>
      </c>
      <c r="CG189">
        <f>A!CF189</f>
        <v>0</v>
      </c>
      <c r="CH189">
        <f>A!CG189</f>
        <v>0</v>
      </c>
      <c r="CI189">
        <f>A!CH189</f>
        <v>0</v>
      </c>
      <c r="CJ189" t="str">
        <f>A!CI189</f>
        <v>urn:imsikb0101:Applicaties:id:16</v>
      </c>
      <c r="CK189" t="str">
        <f>A!CJ189</f>
        <v>urn:imsikb0101:DatastroomType:id:1</v>
      </c>
      <c r="CL189">
        <f>A!CK189</f>
        <v>45891</v>
      </c>
      <c r="CM189" t="str">
        <f>A!CL189</f>
        <v>SGS, Rotterdam</v>
      </c>
      <c r="CN189" t="str">
        <f>A!CM189</f>
        <v>LABRESULTAAT SGS</v>
      </c>
      <c r="CO189">
        <f>A!CN189</f>
        <v>45891</v>
      </c>
      <c r="CP189">
        <f>A!CO189</f>
        <v>0</v>
      </c>
      <c r="CQ189">
        <f>A!CO499</f>
        <v>0</v>
      </c>
      <c r="CR189" t="e">
        <f>A!#REF!</f>
        <v>#REF!</v>
      </c>
      <c r="CS189" t="e">
        <f>A!#REF!</f>
        <v>#REF!</v>
      </c>
    </row>
    <row r="190" spans="1:97" x14ac:dyDescent="0.2">
      <c r="A190" t="str">
        <f>A!A190</f>
        <v>LABRESULTAAT</v>
      </c>
      <c r="B190">
        <f>A!B190</f>
        <v>9</v>
      </c>
      <c r="C190" t="str">
        <f>A!C190</f>
        <v>_8be46efe-f9ef-47b8-9430-7967da493bd5</v>
      </c>
      <c r="D190" t="str">
        <f>A!D190</f>
        <v>8be46efe-f9ef-47b8-9430-7967da493bd5</v>
      </c>
      <c r="E190" t="str">
        <f>A!E190</f>
        <v>SIKB</v>
      </c>
      <c r="F190" t="str">
        <f>A!F190</f>
        <v>urn:immetingen:hoedanigheid:id:1</v>
      </c>
      <c r="G190" t="str">
        <f>A!G190</f>
        <v>www.sikb.nl</v>
      </c>
      <c r="H190" t="str">
        <f>A!H190</f>
        <v>urn:immetingen:parameter:id:1381</v>
      </c>
      <c r="I190" t="str">
        <f>A!I190</f>
        <v>www.sikb.nl</v>
      </c>
      <c r="J190" t="str">
        <f>A!J190</f>
        <v>urn:immetingen:parameter:id:2725</v>
      </c>
      <c r="K190" t="str">
        <f>A!K190</f>
        <v>www.sikb.nl</v>
      </c>
      <c r="L190">
        <f>A!L190</f>
        <v>45890</v>
      </c>
      <c r="M190" t="str">
        <f>A!M190</f>
        <v>urn:immetingen:LabopdrachtStatus:id:5</v>
      </c>
      <c r="N190">
        <f>A!N190</f>
        <v>1</v>
      </c>
      <c r="O190">
        <f>A!O190</f>
        <v>1</v>
      </c>
      <c r="P190" s="23" t="str">
        <f>IF(A!P190="","",INDEX(B!$A$1:$BT$2000,MATCH(A!P190,B!$AX$1:$AX$2000,0),D!$B$5))</f>
        <v>MMA02 A02 (0-50) A04 (0-50)</v>
      </c>
      <c r="Q190">
        <f>A!Q190</f>
        <v>0</v>
      </c>
      <c r="R190">
        <f>A!R190</f>
        <v>0</v>
      </c>
      <c r="S190">
        <f>A!S190</f>
        <v>0</v>
      </c>
      <c r="T190" t="str">
        <f>A!T190</f>
        <v>immetingen:AnalyticResultType</v>
      </c>
      <c r="U190" t="str">
        <f>A!U190</f>
        <v>&lt;1 µg/kgds</v>
      </c>
      <c r="V190" s="23">
        <f>IF(A!V190="&lt;",1,A!V190)</f>
        <v>1</v>
      </c>
      <c r="W190">
        <f>A!W190</f>
        <v>1</v>
      </c>
      <c r="X190">
        <f>A!X190</f>
        <v>1</v>
      </c>
      <c r="Y190" t="str">
        <f>A!Y190</f>
        <v>urn:immetingen:eenheid:id:131</v>
      </c>
      <c r="Z190" s="23">
        <f t="shared" si="2"/>
        <v>131</v>
      </c>
      <c r="AA190" t="str">
        <f>A!Z190</f>
        <v>urn:immetingen:kwaliteitsoordeel:id:0</v>
      </c>
      <c r="AB190" t="str">
        <f>A!AA190</f>
        <v>www.sikb.nl</v>
      </c>
      <c r="AC190" t="str">
        <f>A!AB190</f>
        <v>urn:immetingen:waardebewerkingsmethode:id:5</v>
      </c>
      <c r="AD190" t="str">
        <f>A!AC190</f>
        <v>www.sikb.nl</v>
      </c>
      <c r="AE190" t="str">
        <f>A!AD190</f>
        <v>_b9d29909-93e6-4243-aef0-e3c1587d0896</v>
      </c>
      <c r="AF190">
        <f>A!AE190</f>
        <v>45888.451377314814</v>
      </c>
      <c r="AG190">
        <f>A!AF190</f>
        <v>0</v>
      </c>
      <c r="AH190">
        <f>A!AG190</f>
        <v>0</v>
      </c>
      <c r="AI190">
        <f>A!AH190</f>
        <v>0</v>
      </c>
      <c r="AJ190">
        <f>A!AI190</f>
        <v>0</v>
      </c>
      <c r="AK190">
        <f>A!AJ190</f>
        <v>0</v>
      </c>
      <c r="AL190">
        <f>A!AK190</f>
        <v>0</v>
      </c>
      <c r="AM190">
        <f>A!AL190</f>
        <v>0</v>
      </c>
      <c r="AN190">
        <f>A!AM190</f>
        <v>0</v>
      </c>
      <c r="AO190">
        <f>A!AN190</f>
        <v>0</v>
      </c>
      <c r="AP190">
        <f>A!AO190</f>
        <v>0</v>
      </c>
      <c r="AQ190">
        <f>A!AP190</f>
        <v>0</v>
      </c>
      <c r="AR190">
        <f>A!AQ190</f>
        <v>0</v>
      </c>
      <c r="AS190">
        <f>A!AR190</f>
        <v>0</v>
      </c>
      <c r="AT190">
        <f>A!AS190</f>
        <v>0</v>
      </c>
      <c r="AU190">
        <f>A!AT190</f>
        <v>0</v>
      </c>
      <c r="AV190">
        <f>A!AU190</f>
        <v>0</v>
      </c>
      <c r="AW190" s="23" t="str">
        <f>IF(A!AV190=0,"",A!AV190)</f>
        <v/>
      </c>
      <c r="AX190">
        <f>A!AW190</f>
        <v>0</v>
      </c>
      <c r="AY190">
        <f>A!AX190</f>
        <v>0</v>
      </c>
      <c r="AZ190">
        <f>A!AY190</f>
        <v>0</v>
      </c>
      <c r="BA190">
        <f>A!AZ190</f>
        <v>0</v>
      </c>
      <c r="BB190">
        <f>A!BA190</f>
        <v>0</v>
      </c>
      <c r="BC190">
        <f>A!BB190</f>
        <v>0</v>
      </c>
      <c r="BD190">
        <f>A!BC190</f>
        <v>0</v>
      </c>
      <c r="BE190">
        <f>A!BD190</f>
        <v>0</v>
      </c>
      <c r="BF190">
        <f>A!BE190</f>
        <v>0</v>
      </c>
      <c r="BG190">
        <f>A!BF190</f>
        <v>0</v>
      </c>
      <c r="BH190">
        <f>A!BG190</f>
        <v>0</v>
      </c>
      <c r="BI190">
        <f>A!BH190</f>
        <v>0</v>
      </c>
      <c r="BJ190">
        <f>A!BI190</f>
        <v>0</v>
      </c>
      <c r="BK190">
        <f>A!BJ190</f>
        <v>0</v>
      </c>
      <c r="BL190">
        <f>A!BK190</f>
        <v>0</v>
      </c>
      <c r="BM190">
        <f>A!BL190</f>
        <v>0</v>
      </c>
      <c r="BN190">
        <f>A!BM190</f>
        <v>0</v>
      </c>
      <c r="BO190">
        <f>A!BN190</f>
        <v>0</v>
      </c>
      <c r="BP190">
        <f>A!BO190</f>
        <v>0</v>
      </c>
      <c r="BQ190">
        <f>A!BP190</f>
        <v>0</v>
      </c>
      <c r="BR190">
        <f>A!BQ190</f>
        <v>0</v>
      </c>
      <c r="BS190">
        <f>A!BR190</f>
        <v>0</v>
      </c>
      <c r="BT190">
        <f>A!BS190</f>
        <v>0</v>
      </c>
      <c r="BU190">
        <f>A!BT190</f>
        <v>0</v>
      </c>
      <c r="BV190">
        <f>A!BU190</f>
        <v>0</v>
      </c>
      <c r="BW190">
        <f>A!BV190</f>
        <v>0</v>
      </c>
      <c r="BX190">
        <f>A!BW190</f>
        <v>0</v>
      </c>
      <c r="BY190">
        <f>A!BX190</f>
        <v>0</v>
      </c>
      <c r="BZ190">
        <f>A!BY190</f>
        <v>0</v>
      </c>
      <c r="CA190">
        <f>A!BZ190</f>
        <v>0</v>
      </c>
      <c r="CB190">
        <f>A!CA190</f>
        <v>0</v>
      </c>
      <c r="CC190">
        <f>A!CB190</f>
        <v>0</v>
      </c>
      <c r="CD190">
        <f>A!CC190</f>
        <v>0</v>
      </c>
      <c r="CE190">
        <f>A!CD190</f>
        <v>0</v>
      </c>
      <c r="CF190">
        <f>A!CE190</f>
        <v>0</v>
      </c>
      <c r="CG190">
        <f>A!CF190</f>
        <v>0</v>
      </c>
      <c r="CH190">
        <f>A!CG190</f>
        <v>0</v>
      </c>
      <c r="CI190">
        <f>A!CH190</f>
        <v>0</v>
      </c>
      <c r="CJ190" t="str">
        <f>A!CI190</f>
        <v>urn:imsikb0101:Applicaties:id:16</v>
      </c>
      <c r="CK190" t="str">
        <f>A!CJ190</f>
        <v>urn:imsikb0101:DatastroomType:id:1</v>
      </c>
      <c r="CL190">
        <f>A!CK190</f>
        <v>45891</v>
      </c>
      <c r="CM190" t="str">
        <f>A!CL190</f>
        <v>SGS, Rotterdam</v>
      </c>
      <c r="CN190" t="str">
        <f>A!CM190</f>
        <v>LABRESULTAAT SGS</v>
      </c>
      <c r="CO190">
        <f>A!CN190</f>
        <v>45891</v>
      </c>
      <c r="CP190">
        <f>A!CO190</f>
        <v>0</v>
      </c>
      <c r="CQ190">
        <f>A!CO500</f>
        <v>0</v>
      </c>
      <c r="CR190" t="e">
        <f>A!#REF!</f>
        <v>#REF!</v>
      </c>
      <c r="CS190" t="e">
        <f>A!#REF!</f>
        <v>#REF!</v>
      </c>
    </row>
    <row r="191" spans="1:97" x14ac:dyDescent="0.2">
      <c r="A191" t="str">
        <f>A!A191</f>
        <v>LABRESULTAAT</v>
      </c>
      <c r="B191">
        <f>A!B191</f>
        <v>10</v>
      </c>
      <c r="C191" t="str">
        <f>A!C191</f>
        <v>_ff2bd52e-2505-4dac-9ba3-236c6ccf6608</v>
      </c>
      <c r="D191" t="str">
        <f>A!D191</f>
        <v>ff2bd52e-2505-4dac-9ba3-236c6ccf6608</v>
      </c>
      <c r="E191" t="str">
        <f>A!E191</f>
        <v>SIKB</v>
      </c>
      <c r="F191" t="str">
        <f>A!F191</f>
        <v>urn:immetingen:hoedanigheid:id:1</v>
      </c>
      <c r="G191" t="str">
        <f>A!G191</f>
        <v>www.sikb.nl</v>
      </c>
      <c r="H191" t="str">
        <f>A!H191</f>
        <v>urn:immetingen:parameter:id:1382</v>
      </c>
      <c r="I191" t="str">
        <f>A!I191</f>
        <v>www.sikb.nl</v>
      </c>
      <c r="J191" t="str">
        <f>A!J191</f>
        <v>urn:immetingen:parameter:id:2725</v>
      </c>
      <c r="K191" t="str">
        <f>A!K191</f>
        <v>www.sikb.nl</v>
      </c>
      <c r="L191">
        <f>A!L191</f>
        <v>45890</v>
      </c>
      <c r="M191" t="str">
        <f>A!M191</f>
        <v>urn:immetingen:LabopdrachtStatus:id:5</v>
      </c>
      <c r="N191">
        <f>A!N191</f>
        <v>1</v>
      </c>
      <c r="O191">
        <f>A!O191</f>
        <v>1</v>
      </c>
      <c r="P191" s="23" t="str">
        <f>IF(A!P191="","",INDEX(B!$A$1:$BT$2000,MATCH(A!P191,B!$AX$1:$AX$2000,0),D!$B$5))</f>
        <v>MMA02 A02 (0-50) A04 (0-50)</v>
      </c>
      <c r="Q191">
        <f>A!Q191</f>
        <v>0</v>
      </c>
      <c r="R191">
        <f>A!R191</f>
        <v>0</v>
      </c>
      <c r="S191">
        <f>A!S191</f>
        <v>0</v>
      </c>
      <c r="T191" t="str">
        <f>A!T191</f>
        <v>immetingen:AnalyticResultType</v>
      </c>
      <c r="U191" t="str">
        <f>A!U191</f>
        <v>&lt;1 µg/kgds</v>
      </c>
      <c r="V191" s="23">
        <f>IF(A!V191="&lt;",1,A!V191)</f>
        <v>1</v>
      </c>
      <c r="W191">
        <f>A!W191</f>
        <v>1</v>
      </c>
      <c r="X191">
        <f>A!X191</f>
        <v>1</v>
      </c>
      <c r="Y191" t="str">
        <f>A!Y191</f>
        <v>urn:immetingen:eenheid:id:131</v>
      </c>
      <c r="Z191" s="23">
        <f t="shared" si="2"/>
        <v>131</v>
      </c>
      <c r="AA191" t="str">
        <f>A!Z191</f>
        <v>urn:immetingen:kwaliteitsoordeel:id:0</v>
      </c>
      <c r="AB191" t="str">
        <f>A!AA191</f>
        <v>www.sikb.nl</v>
      </c>
      <c r="AC191" t="str">
        <f>A!AB191</f>
        <v>urn:immetingen:waardebewerkingsmethode:id:5</v>
      </c>
      <c r="AD191" t="str">
        <f>A!AC191</f>
        <v>www.sikb.nl</v>
      </c>
      <c r="AE191" t="str">
        <f>A!AD191</f>
        <v>_1a8e54f2-b99f-475a-b0c9-31b2cf58832b</v>
      </c>
      <c r="AF191">
        <f>A!AE191</f>
        <v>45888.451377314814</v>
      </c>
      <c r="AG191">
        <f>A!AF191</f>
        <v>0</v>
      </c>
      <c r="AH191">
        <f>A!AG191</f>
        <v>0</v>
      </c>
      <c r="AI191">
        <f>A!AH191</f>
        <v>0</v>
      </c>
      <c r="AJ191">
        <f>A!AI191</f>
        <v>0</v>
      </c>
      <c r="AK191">
        <f>A!AJ191</f>
        <v>0</v>
      </c>
      <c r="AL191">
        <f>A!AK191</f>
        <v>0</v>
      </c>
      <c r="AM191">
        <f>A!AL191</f>
        <v>0</v>
      </c>
      <c r="AN191">
        <f>A!AM191</f>
        <v>0</v>
      </c>
      <c r="AO191">
        <f>A!AN191</f>
        <v>0</v>
      </c>
      <c r="AP191">
        <f>A!AO191</f>
        <v>0</v>
      </c>
      <c r="AQ191">
        <f>A!AP191</f>
        <v>0</v>
      </c>
      <c r="AR191">
        <f>A!AQ191</f>
        <v>0</v>
      </c>
      <c r="AS191">
        <f>A!AR191</f>
        <v>0</v>
      </c>
      <c r="AT191">
        <f>A!AS191</f>
        <v>0</v>
      </c>
      <c r="AU191">
        <f>A!AT191</f>
        <v>0</v>
      </c>
      <c r="AV191">
        <f>A!AU191</f>
        <v>0</v>
      </c>
      <c r="AW191" s="23" t="str">
        <f>IF(A!AV191=0,"",A!AV191)</f>
        <v/>
      </c>
      <c r="AX191">
        <f>A!AW191</f>
        <v>0</v>
      </c>
      <c r="AY191">
        <f>A!AX191</f>
        <v>0</v>
      </c>
      <c r="AZ191">
        <f>A!AY191</f>
        <v>0</v>
      </c>
      <c r="BA191">
        <f>A!AZ191</f>
        <v>0</v>
      </c>
      <c r="BB191">
        <f>A!BA191</f>
        <v>0</v>
      </c>
      <c r="BC191">
        <f>A!BB191</f>
        <v>0</v>
      </c>
      <c r="BD191">
        <f>A!BC191</f>
        <v>0</v>
      </c>
      <c r="BE191">
        <f>A!BD191</f>
        <v>0</v>
      </c>
      <c r="BF191">
        <f>A!BE191</f>
        <v>0</v>
      </c>
      <c r="BG191">
        <f>A!BF191</f>
        <v>0</v>
      </c>
      <c r="BH191">
        <f>A!BG191</f>
        <v>0</v>
      </c>
      <c r="BI191">
        <f>A!BH191</f>
        <v>0</v>
      </c>
      <c r="BJ191">
        <f>A!BI191</f>
        <v>0</v>
      </c>
      <c r="BK191">
        <f>A!BJ191</f>
        <v>0</v>
      </c>
      <c r="BL191">
        <f>A!BK191</f>
        <v>0</v>
      </c>
      <c r="BM191">
        <f>A!BL191</f>
        <v>0</v>
      </c>
      <c r="BN191">
        <f>A!BM191</f>
        <v>0</v>
      </c>
      <c r="BO191">
        <f>A!BN191</f>
        <v>0</v>
      </c>
      <c r="BP191">
        <f>A!BO191</f>
        <v>0</v>
      </c>
      <c r="BQ191">
        <f>A!BP191</f>
        <v>0</v>
      </c>
      <c r="BR191">
        <f>A!BQ191</f>
        <v>0</v>
      </c>
      <c r="BS191">
        <f>A!BR191</f>
        <v>0</v>
      </c>
      <c r="BT191">
        <f>A!BS191</f>
        <v>0</v>
      </c>
      <c r="BU191">
        <f>A!BT191</f>
        <v>0</v>
      </c>
      <c r="BV191">
        <f>A!BU191</f>
        <v>0</v>
      </c>
      <c r="BW191">
        <f>A!BV191</f>
        <v>0</v>
      </c>
      <c r="BX191">
        <f>A!BW191</f>
        <v>0</v>
      </c>
      <c r="BY191">
        <f>A!BX191</f>
        <v>0</v>
      </c>
      <c r="BZ191">
        <f>A!BY191</f>
        <v>0</v>
      </c>
      <c r="CA191">
        <f>A!BZ191</f>
        <v>0</v>
      </c>
      <c r="CB191">
        <f>A!CA191</f>
        <v>0</v>
      </c>
      <c r="CC191">
        <f>A!CB191</f>
        <v>0</v>
      </c>
      <c r="CD191">
        <f>A!CC191</f>
        <v>0</v>
      </c>
      <c r="CE191">
        <f>A!CD191</f>
        <v>0</v>
      </c>
      <c r="CF191">
        <f>A!CE191</f>
        <v>0</v>
      </c>
      <c r="CG191">
        <f>A!CF191</f>
        <v>0</v>
      </c>
      <c r="CH191">
        <f>A!CG191</f>
        <v>0</v>
      </c>
      <c r="CI191">
        <f>A!CH191</f>
        <v>0</v>
      </c>
      <c r="CJ191" t="str">
        <f>A!CI191</f>
        <v>urn:imsikb0101:Applicaties:id:16</v>
      </c>
      <c r="CK191" t="str">
        <f>A!CJ191</f>
        <v>urn:imsikb0101:DatastroomType:id:1</v>
      </c>
      <c r="CL191">
        <f>A!CK191</f>
        <v>45891</v>
      </c>
      <c r="CM191" t="str">
        <f>A!CL191</f>
        <v>SGS, Rotterdam</v>
      </c>
      <c r="CN191" t="str">
        <f>A!CM191</f>
        <v>LABRESULTAAT SGS</v>
      </c>
      <c r="CO191">
        <f>A!CN191</f>
        <v>45891</v>
      </c>
      <c r="CP191">
        <f>A!CO191</f>
        <v>0</v>
      </c>
      <c r="CQ191">
        <f>A!CO501</f>
        <v>0</v>
      </c>
      <c r="CR191" t="e">
        <f>A!#REF!</f>
        <v>#REF!</v>
      </c>
      <c r="CS191" t="e">
        <f>A!#REF!</f>
        <v>#REF!</v>
      </c>
    </row>
    <row r="192" spans="1:97" x14ac:dyDescent="0.2">
      <c r="A192" t="str">
        <f>A!A192</f>
        <v>LABRESULTAAT</v>
      </c>
      <c r="B192">
        <f>A!B192</f>
        <v>11</v>
      </c>
      <c r="C192" t="str">
        <f>A!C192</f>
        <v>_d9ae6f33-9e02-459a-a232-ccd5509823c7</v>
      </c>
      <c r="D192" t="str">
        <f>A!D192</f>
        <v>d9ae6f33-9e02-459a-a232-ccd5509823c7</v>
      </c>
      <c r="E192" t="str">
        <f>A!E192</f>
        <v>SIKB</v>
      </c>
      <c r="F192" t="str">
        <f>A!F192</f>
        <v>urn:immetingen:hoedanigheid:id:1</v>
      </c>
      <c r="G192" t="str">
        <f>A!G192</f>
        <v>www.sikb.nl</v>
      </c>
      <c r="H192" t="str">
        <f>A!H192</f>
        <v>urn:immetingen:parameter:id:1372</v>
      </c>
      <c r="I192" t="str">
        <f>A!I192</f>
        <v>www.sikb.nl</v>
      </c>
      <c r="J192" t="str">
        <f>A!J192</f>
        <v>urn:immetingen:parameter:id:2725</v>
      </c>
      <c r="K192" t="str">
        <f>A!K192</f>
        <v>www.sikb.nl</v>
      </c>
      <c r="L192">
        <f>A!L192</f>
        <v>45890</v>
      </c>
      <c r="M192" t="str">
        <f>A!M192</f>
        <v>urn:immetingen:LabopdrachtStatus:id:5</v>
      </c>
      <c r="N192">
        <f>A!N192</f>
        <v>1</v>
      </c>
      <c r="O192">
        <f>A!O192</f>
        <v>1</v>
      </c>
      <c r="P192" s="23" t="str">
        <f>IF(A!P192="","",INDEX(B!$A$1:$BT$2000,MATCH(A!P192,B!$AX$1:$AX$2000,0),D!$B$5))</f>
        <v>MMA02 A02 (0-50) A04 (0-50)</v>
      </c>
      <c r="Q192">
        <f>A!Q192</f>
        <v>0</v>
      </c>
      <c r="R192">
        <f>A!R192</f>
        <v>0</v>
      </c>
      <c r="S192">
        <f>A!S192</f>
        <v>0</v>
      </c>
      <c r="T192" t="str">
        <f>A!T192</f>
        <v>immetingen:AnalyticResultType</v>
      </c>
      <c r="U192" t="str">
        <f>A!U192</f>
        <v>&lt;1 µg/kgds</v>
      </c>
      <c r="V192" s="23">
        <f>IF(A!V192="&lt;",1,A!V192)</f>
        <v>1</v>
      </c>
      <c r="W192">
        <f>A!W192</f>
        <v>1</v>
      </c>
      <c r="X192">
        <f>A!X192</f>
        <v>1</v>
      </c>
      <c r="Y192" t="str">
        <f>A!Y192</f>
        <v>urn:immetingen:eenheid:id:131</v>
      </c>
      <c r="Z192" s="23">
        <f t="shared" si="2"/>
        <v>131</v>
      </c>
      <c r="AA192" t="str">
        <f>A!Z192</f>
        <v>urn:immetingen:kwaliteitsoordeel:id:0</v>
      </c>
      <c r="AB192" t="str">
        <f>A!AA192</f>
        <v>www.sikb.nl</v>
      </c>
      <c r="AC192" t="str">
        <f>A!AB192</f>
        <v>urn:immetingen:waardebewerkingsmethode:id:5</v>
      </c>
      <c r="AD192" t="str">
        <f>A!AC192</f>
        <v>www.sikb.nl</v>
      </c>
      <c r="AE192" t="str">
        <f>A!AD192</f>
        <v>_6e2f9d1c-b491-4b7e-9a5b-e7f05c65daef</v>
      </c>
      <c r="AF192">
        <f>A!AE192</f>
        <v>45888.451377314814</v>
      </c>
      <c r="AG192">
        <f>A!AF192</f>
        <v>0</v>
      </c>
      <c r="AH192">
        <f>A!AG192</f>
        <v>0</v>
      </c>
      <c r="AI192">
        <f>A!AH192</f>
        <v>0</v>
      </c>
      <c r="AJ192">
        <f>A!AI192</f>
        <v>0</v>
      </c>
      <c r="AK192">
        <f>A!AJ192</f>
        <v>0</v>
      </c>
      <c r="AL192">
        <f>A!AK192</f>
        <v>0</v>
      </c>
      <c r="AM192">
        <f>A!AL192</f>
        <v>0</v>
      </c>
      <c r="AN192">
        <f>A!AM192</f>
        <v>0</v>
      </c>
      <c r="AO192">
        <f>A!AN192</f>
        <v>0</v>
      </c>
      <c r="AP192">
        <f>A!AO192</f>
        <v>0</v>
      </c>
      <c r="AQ192">
        <f>A!AP192</f>
        <v>0</v>
      </c>
      <c r="AR192">
        <f>A!AQ192</f>
        <v>0</v>
      </c>
      <c r="AS192">
        <f>A!AR192</f>
        <v>0</v>
      </c>
      <c r="AT192">
        <f>A!AS192</f>
        <v>0</v>
      </c>
      <c r="AU192">
        <f>A!AT192</f>
        <v>0</v>
      </c>
      <c r="AV192">
        <f>A!AU192</f>
        <v>0</v>
      </c>
      <c r="AW192" s="23" t="str">
        <f>IF(A!AV192=0,"",A!AV192)</f>
        <v/>
      </c>
      <c r="AX192">
        <f>A!AW192</f>
        <v>0</v>
      </c>
      <c r="AY192">
        <f>A!AX192</f>
        <v>0</v>
      </c>
      <c r="AZ192">
        <f>A!AY192</f>
        <v>0</v>
      </c>
      <c r="BA192">
        <f>A!AZ192</f>
        <v>0</v>
      </c>
      <c r="BB192">
        <f>A!BA192</f>
        <v>0</v>
      </c>
      <c r="BC192">
        <f>A!BB192</f>
        <v>0</v>
      </c>
      <c r="BD192">
        <f>A!BC192</f>
        <v>0</v>
      </c>
      <c r="BE192">
        <f>A!BD192</f>
        <v>0</v>
      </c>
      <c r="BF192">
        <f>A!BE192</f>
        <v>0</v>
      </c>
      <c r="BG192">
        <f>A!BF192</f>
        <v>0</v>
      </c>
      <c r="BH192">
        <f>A!BG192</f>
        <v>0</v>
      </c>
      <c r="BI192">
        <f>A!BH192</f>
        <v>0</v>
      </c>
      <c r="BJ192">
        <f>A!BI192</f>
        <v>0</v>
      </c>
      <c r="BK192">
        <f>A!BJ192</f>
        <v>0</v>
      </c>
      <c r="BL192">
        <f>A!BK192</f>
        <v>0</v>
      </c>
      <c r="BM192">
        <f>A!BL192</f>
        <v>0</v>
      </c>
      <c r="BN192">
        <f>A!BM192</f>
        <v>0</v>
      </c>
      <c r="BO192">
        <f>A!BN192</f>
        <v>0</v>
      </c>
      <c r="BP192">
        <f>A!BO192</f>
        <v>0</v>
      </c>
      <c r="BQ192">
        <f>A!BP192</f>
        <v>0</v>
      </c>
      <c r="BR192">
        <f>A!BQ192</f>
        <v>0</v>
      </c>
      <c r="BS192">
        <f>A!BR192</f>
        <v>0</v>
      </c>
      <c r="BT192">
        <f>A!BS192</f>
        <v>0</v>
      </c>
      <c r="BU192">
        <f>A!BT192</f>
        <v>0</v>
      </c>
      <c r="BV192">
        <f>A!BU192</f>
        <v>0</v>
      </c>
      <c r="BW192">
        <f>A!BV192</f>
        <v>0</v>
      </c>
      <c r="BX192">
        <f>A!BW192</f>
        <v>0</v>
      </c>
      <c r="BY192">
        <f>A!BX192</f>
        <v>0</v>
      </c>
      <c r="BZ192">
        <f>A!BY192</f>
        <v>0</v>
      </c>
      <c r="CA192">
        <f>A!BZ192</f>
        <v>0</v>
      </c>
      <c r="CB192">
        <f>A!CA192</f>
        <v>0</v>
      </c>
      <c r="CC192">
        <f>A!CB192</f>
        <v>0</v>
      </c>
      <c r="CD192">
        <f>A!CC192</f>
        <v>0</v>
      </c>
      <c r="CE192">
        <f>A!CD192</f>
        <v>0</v>
      </c>
      <c r="CF192">
        <f>A!CE192</f>
        <v>0</v>
      </c>
      <c r="CG192">
        <f>A!CF192</f>
        <v>0</v>
      </c>
      <c r="CH192">
        <f>A!CG192</f>
        <v>0</v>
      </c>
      <c r="CI192">
        <f>A!CH192</f>
        <v>0</v>
      </c>
      <c r="CJ192" t="str">
        <f>A!CI192</f>
        <v>urn:imsikb0101:Applicaties:id:16</v>
      </c>
      <c r="CK192" t="str">
        <f>A!CJ192</f>
        <v>urn:imsikb0101:DatastroomType:id:1</v>
      </c>
      <c r="CL192">
        <f>A!CK192</f>
        <v>45891</v>
      </c>
      <c r="CM192" t="str">
        <f>A!CL192</f>
        <v>SGS, Rotterdam</v>
      </c>
      <c r="CN192" t="str">
        <f>A!CM192</f>
        <v>LABRESULTAAT SGS</v>
      </c>
      <c r="CO192">
        <f>A!CN192</f>
        <v>45891</v>
      </c>
      <c r="CP192">
        <f>A!CO192</f>
        <v>0</v>
      </c>
      <c r="CQ192">
        <f>A!CO502</f>
        <v>0</v>
      </c>
      <c r="CR192" t="e">
        <f>A!#REF!</f>
        <v>#REF!</v>
      </c>
      <c r="CS192" t="e">
        <f>A!#REF!</f>
        <v>#REF!</v>
      </c>
    </row>
    <row r="193" spans="1:97" x14ac:dyDescent="0.2">
      <c r="A193" t="str">
        <f>A!A193</f>
        <v>LABRESULTAAT</v>
      </c>
      <c r="B193">
        <f>A!B193</f>
        <v>12</v>
      </c>
      <c r="C193" t="str">
        <f>A!C193</f>
        <v>_2bd3aaf9-f441-4b96-ad08-8727127972f5</v>
      </c>
      <c r="D193" t="str">
        <f>A!D193</f>
        <v>2bd3aaf9-f441-4b96-ad08-8727127972f5</v>
      </c>
      <c r="E193" t="str">
        <f>A!E193</f>
        <v>SIKB</v>
      </c>
      <c r="F193" t="str">
        <f>A!F193</f>
        <v>urn:immetingen:hoedanigheid:id:1</v>
      </c>
      <c r="G193" t="str">
        <f>A!G193</f>
        <v>www.sikb.nl</v>
      </c>
      <c r="H193" t="str">
        <f>A!H193</f>
        <v>urn:immetingen:parameter:id:1374</v>
      </c>
      <c r="I193" t="str">
        <f>A!I193</f>
        <v>www.sikb.nl</v>
      </c>
      <c r="J193" t="str">
        <f>A!J193</f>
        <v>urn:immetingen:parameter:id:2725</v>
      </c>
      <c r="K193" t="str">
        <f>A!K193</f>
        <v>www.sikb.nl</v>
      </c>
      <c r="L193">
        <f>A!L193</f>
        <v>45890</v>
      </c>
      <c r="M193" t="str">
        <f>A!M193</f>
        <v>urn:immetingen:LabopdrachtStatus:id:5</v>
      </c>
      <c r="N193">
        <f>A!N193</f>
        <v>1</v>
      </c>
      <c r="O193">
        <f>A!O193</f>
        <v>1</v>
      </c>
      <c r="P193" s="23" t="str">
        <f>IF(A!P193="","",INDEX(B!$A$1:$BT$2000,MATCH(A!P193,B!$AX$1:$AX$2000,0),D!$B$5))</f>
        <v>MMA02 A02 (0-50) A04 (0-50)</v>
      </c>
      <c r="Q193">
        <f>A!Q193</f>
        <v>0</v>
      </c>
      <c r="R193">
        <f>A!R193</f>
        <v>0</v>
      </c>
      <c r="S193">
        <f>A!S193</f>
        <v>0</v>
      </c>
      <c r="T193" t="str">
        <f>A!T193</f>
        <v>immetingen:AnalyticResultType</v>
      </c>
      <c r="U193" t="str">
        <f>A!U193</f>
        <v>&lt;1 µg/kgds</v>
      </c>
      <c r="V193" s="23">
        <f>IF(A!V193="&lt;",1,A!V193)</f>
        <v>1</v>
      </c>
      <c r="W193">
        <f>A!W193</f>
        <v>1</v>
      </c>
      <c r="X193">
        <f>A!X193</f>
        <v>1</v>
      </c>
      <c r="Y193" t="str">
        <f>A!Y193</f>
        <v>urn:immetingen:eenheid:id:131</v>
      </c>
      <c r="Z193" s="23">
        <f t="shared" si="2"/>
        <v>131</v>
      </c>
      <c r="AA193" t="str">
        <f>A!Z193</f>
        <v>urn:immetingen:kwaliteitsoordeel:id:0</v>
      </c>
      <c r="AB193" t="str">
        <f>A!AA193</f>
        <v>www.sikb.nl</v>
      </c>
      <c r="AC193" t="str">
        <f>A!AB193</f>
        <v>urn:immetingen:waardebewerkingsmethode:id:5</v>
      </c>
      <c r="AD193" t="str">
        <f>A!AC193</f>
        <v>www.sikb.nl</v>
      </c>
      <c r="AE193" t="str">
        <f>A!AD193</f>
        <v>_0e390fac-136d-4b65-ac24-eda93c55be9a</v>
      </c>
      <c r="AF193">
        <f>A!AE193</f>
        <v>45888.451377314814</v>
      </c>
      <c r="AG193">
        <f>A!AF193</f>
        <v>0</v>
      </c>
      <c r="AH193">
        <f>A!AG193</f>
        <v>0</v>
      </c>
      <c r="AI193">
        <f>A!AH193</f>
        <v>0</v>
      </c>
      <c r="AJ193">
        <f>A!AI193</f>
        <v>0</v>
      </c>
      <c r="AK193">
        <f>A!AJ193</f>
        <v>0</v>
      </c>
      <c r="AL193">
        <f>A!AK193</f>
        <v>0</v>
      </c>
      <c r="AM193">
        <f>A!AL193</f>
        <v>0</v>
      </c>
      <c r="AN193">
        <f>A!AM193</f>
        <v>0</v>
      </c>
      <c r="AO193">
        <f>A!AN193</f>
        <v>0</v>
      </c>
      <c r="AP193">
        <f>A!AO193</f>
        <v>0</v>
      </c>
      <c r="AQ193">
        <f>A!AP193</f>
        <v>0</v>
      </c>
      <c r="AR193">
        <f>A!AQ193</f>
        <v>0</v>
      </c>
      <c r="AS193">
        <f>A!AR193</f>
        <v>0</v>
      </c>
      <c r="AT193">
        <f>A!AS193</f>
        <v>0</v>
      </c>
      <c r="AU193">
        <f>A!AT193</f>
        <v>0</v>
      </c>
      <c r="AV193">
        <f>A!AU193</f>
        <v>0</v>
      </c>
      <c r="AW193" s="23" t="str">
        <f>IF(A!AV193=0,"",A!AV193)</f>
        <v/>
      </c>
      <c r="AX193">
        <f>A!AW193</f>
        <v>0</v>
      </c>
      <c r="AY193">
        <f>A!AX193</f>
        <v>0</v>
      </c>
      <c r="AZ193">
        <f>A!AY193</f>
        <v>0</v>
      </c>
      <c r="BA193">
        <f>A!AZ193</f>
        <v>0</v>
      </c>
      <c r="BB193">
        <f>A!BA193</f>
        <v>0</v>
      </c>
      <c r="BC193">
        <f>A!BB193</f>
        <v>0</v>
      </c>
      <c r="BD193">
        <f>A!BC193</f>
        <v>0</v>
      </c>
      <c r="BE193">
        <f>A!BD193</f>
        <v>0</v>
      </c>
      <c r="BF193">
        <f>A!BE193</f>
        <v>0</v>
      </c>
      <c r="BG193">
        <f>A!BF193</f>
        <v>0</v>
      </c>
      <c r="BH193">
        <f>A!BG193</f>
        <v>0</v>
      </c>
      <c r="BI193">
        <f>A!BH193</f>
        <v>0</v>
      </c>
      <c r="BJ193">
        <f>A!BI193</f>
        <v>0</v>
      </c>
      <c r="BK193">
        <f>A!BJ193</f>
        <v>0</v>
      </c>
      <c r="BL193">
        <f>A!BK193</f>
        <v>0</v>
      </c>
      <c r="BM193">
        <f>A!BL193</f>
        <v>0</v>
      </c>
      <c r="BN193">
        <f>A!BM193</f>
        <v>0</v>
      </c>
      <c r="BO193">
        <f>A!BN193</f>
        <v>0</v>
      </c>
      <c r="BP193">
        <f>A!BO193</f>
        <v>0</v>
      </c>
      <c r="BQ193">
        <f>A!BP193</f>
        <v>0</v>
      </c>
      <c r="BR193">
        <f>A!BQ193</f>
        <v>0</v>
      </c>
      <c r="BS193">
        <f>A!BR193</f>
        <v>0</v>
      </c>
      <c r="BT193">
        <f>A!BS193</f>
        <v>0</v>
      </c>
      <c r="BU193">
        <f>A!BT193</f>
        <v>0</v>
      </c>
      <c r="BV193">
        <f>A!BU193</f>
        <v>0</v>
      </c>
      <c r="BW193">
        <f>A!BV193</f>
        <v>0</v>
      </c>
      <c r="BX193">
        <f>A!BW193</f>
        <v>0</v>
      </c>
      <c r="BY193">
        <f>A!BX193</f>
        <v>0</v>
      </c>
      <c r="BZ193">
        <f>A!BY193</f>
        <v>0</v>
      </c>
      <c r="CA193">
        <f>A!BZ193</f>
        <v>0</v>
      </c>
      <c r="CB193">
        <f>A!CA193</f>
        <v>0</v>
      </c>
      <c r="CC193">
        <f>A!CB193</f>
        <v>0</v>
      </c>
      <c r="CD193">
        <f>A!CC193</f>
        <v>0</v>
      </c>
      <c r="CE193">
        <f>A!CD193</f>
        <v>0</v>
      </c>
      <c r="CF193">
        <f>A!CE193</f>
        <v>0</v>
      </c>
      <c r="CG193">
        <f>A!CF193</f>
        <v>0</v>
      </c>
      <c r="CH193">
        <f>A!CG193</f>
        <v>0</v>
      </c>
      <c r="CI193">
        <f>A!CH193</f>
        <v>0</v>
      </c>
      <c r="CJ193" t="str">
        <f>A!CI193</f>
        <v>urn:imsikb0101:Applicaties:id:16</v>
      </c>
      <c r="CK193" t="str">
        <f>A!CJ193</f>
        <v>urn:imsikb0101:DatastroomType:id:1</v>
      </c>
      <c r="CL193">
        <f>A!CK193</f>
        <v>45891</v>
      </c>
      <c r="CM193" t="str">
        <f>A!CL193</f>
        <v>SGS, Rotterdam</v>
      </c>
      <c r="CN193" t="str">
        <f>A!CM193</f>
        <v>LABRESULTAAT SGS</v>
      </c>
      <c r="CO193">
        <f>A!CN193</f>
        <v>45891</v>
      </c>
      <c r="CP193">
        <f>A!CO193</f>
        <v>0</v>
      </c>
      <c r="CQ193">
        <f>A!CO503</f>
        <v>0</v>
      </c>
      <c r="CR193" t="e">
        <f>A!#REF!</f>
        <v>#REF!</v>
      </c>
      <c r="CS193" t="e">
        <f>A!#REF!</f>
        <v>#REF!</v>
      </c>
    </row>
    <row r="194" spans="1:97" x14ac:dyDescent="0.2">
      <c r="A194" t="str">
        <f>A!A194</f>
        <v>LABRESULTAAT</v>
      </c>
      <c r="B194">
        <f>A!B194</f>
        <v>13</v>
      </c>
      <c r="C194" t="str">
        <f>A!C194</f>
        <v>_abb5a499-d61c-4c8c-80ce-9efbe7bf3df6</v>
      </c>
      <c r="D194" t="str">
        <f>A!D194</f>
        <v>abb5a499-d61c-4c8c-80ce-9efbe7bf3df6</v>
      </c>
      <c r="E194" t="str">
        <f>A!E194</f>
        <v>SIKB</v>
      </c>
      <c r="F194" t="str">
        <f>A!F194</f>
        <v>urn:immetingen:hoedanigheid:id:1</v>
      </c>
      <c r="G194" t="str">
        <f>A!G194</f>
        <v>www.sikb.nl</v>
      </c>
      <c r="H194" t="str">
        <f>A!H194</f>
        <v>urn:immetingen:parameter:id:1376</v>
      </c>
      <c r="I194" t="str">
        <f>A!I194</f>
        <v>www.sikb.nl</v>
      </c>
      <c r="J194" t="str">
        <f>A!J194</f>
        <v>urn:immetingen:parameter:id:2725</v>
      </c>
      <c r="K194" t="str">
        <f>A!K194</f>
        <v>www.sikb.nl</v>
      </c>
      <c r="L194">
        <f>A!L194</f>
        <v>45890</v>
      </c>
      <c r="M194" t="str">
        <f>A!M194</f>
        <v>urn:immetingen:LabopdrachtStatus:id:5</v>
      </c>
      <c r="N194">
        <f>A!N194</f>
        <v>1</v>
      </c>
      <c r="O194">
        <f>A!O194</f>
        <v>1</v>
      </c>
      <c r="P194" s="23" t="str">
        <f>IF(A!P194="","",INDEX(B!$A$1:$BT$2000,MATCH(A!P194,B!$AX$1:$AX$2000,0),D!$B$5))</f>
        <v>MMA02 A02 (0-50) A04 (0-50)</v>
      </c>
      <c r="Q194">
        <f>A!Q194</f>
        <v>0</v>
      </c>
      <c r="R194">
        <f>A!R194</f>
        <v>0</v>
      </c>
      <c r="S194">
        <f>A!S194</f>
        <v>0</v>
      </c>
      <c r="T194" t="str">
        <f>A!T194</f>
        <v>immetingen:AnalyticResultType</v>
      </c>
      <c r="U194" t="str">
        <f>A!U194</f>
        <v>&lt;1 µg/kgds</v>
      </c>
      <c r="V194" s="23">
        <f>IF(A!V194="&lt;",1,A!V194)</f>
        <v>1</v>
      </c>
      <c r="W194">
        <f>A!W194</f>
        <v>1</v>
      </c>
      <c r="X194">
        <f>A!X194</f>
        <v>1</v>
      </c>
      <c r="Y194" t="str">
        <f>A!Y194</f>
        <v>urn:immetingen:eenheid:id:131</v>
      </c>
      <c r="Z194" s="23">
        <f t="shared" si="2"/>
        <v>131</v>
      </c>
      <c r="AA194" t="str">
        <f>A!Z194</f>
        <v>urn:immetingen:kwaliteitsoordeel:id:0</v>
      </c>
      <c r="AB194" t="str">
        <f>A!AA194</f>
        <v>www.sikb.nl</v>
      </c>
      <c r="AC194" t="str">
        <f>A!AB194</f>
        <v>urn:immetingen:waardebewerkingsmethode:id:5</v>
      </c>
      <c r="AD194" t="str">
        <f>A!AC194</f>
        <v>www.sikb.nl</v>
      </c>
      <c r="AE194" t="str">
        <f>A!AD194</f>
        <v>_e7041a65-9a24-45b5-868e-728b688bcd92</v>
      </c>
      <c r="AF194">
        <f>A!AE194</f>
        <v>45888.451377314814</v>
      </c>
      <c r="AG194">
        <f>A!AF194</f>
        <v>0</v>
      </c>
      <c r="AH194">
        <f>A!AG194</f>
        <v>0</v>
      </c>
      <c r="AI194">
        <f>A!AH194</f>
        <v>0</v>
      </c>
      <c r="AJ194">
        <f>A!AI194</f>
        <v>0</v>
      </c>
      <c r="AK194">
        <f>A!AJ194</f>
        <v>0</v>
      </c>
      <c r="AL194">
        <f>A!AK194</f>
        <v>0</v>
      </c>
      <c r="AM194">
        <f>A!AL194</f>
        <v>0</v>
      </c>
      <c r="AN194">
        <f>A!AM194</f>
        <v>0</v>
      </c>
      <c r="AO194">
        <f>A!AN194</f>
        <v>0</v>
      </c>
      <c r="AP194">
        <f>A!AO194</f>
        <v>0</v>
      </c>
      <c r="AQ194">
        <f>A!AP194</f>
        <v>0</v>
      </c>
      <c r="AR194">
        <f>A!AQ194</f>
        <v>0</v>
      </c>
      <c r="AS194">
        <f>A!AR194</f>
        <v>0</v>
      </c>
      <c r="AT194">
        <f>A!AS194</f>
        <v>0</v>
      </c>
      <c r="AU194">
        <f>A!AT194</f>
        <v>0</v>
      </c>
      <c r="AV194">
        <f>A!AU194</f>
        <v>0</v>
      </c>
      <c r="AW194" s="23" t="str">
        <f>IF(A!AV194=0,"",A!AV194)</f>
        <v/>
      </c>
      <c r="AX194">
        <f>A!AW194</f>
        <v>0</v>
      </c>
      <c r="AY194">
        <f>A!AX194</f>
        <v>0</v>
      </c>
      <c r="AZ194">
        <f>A!AY194</f>
        <v>0</v>
      </c>
      <c r="BA194">
        <f>A!AZ194</f>
        <v>0</v>
      </c>
      <c r="BB194">
        <f>A!BA194</f>
        <v>0</v>
      </c>
      <c r="BC194">
        <f>A!BB194</f>
        <v>0</v>
      </c>
      <c r="BD194">
        <f>A!BC194</f>
        <v>0</v>
      </c>
      <c r="BE194">
        <f>A!BD194</f>
        <v>0</v>
      </c>
      <c r="BF194">
        <f>A!BE194</f>
        <v>0</v>
      </c>
      <c r="BG194">
        <f>A!BF194</f>
        <v>0</v>
      </c>
      <c r="BH194">
        <f>A!BG194</f>
        <v>0</v>
      </c>
      <c r="BI194">
        <f>A!BH194</f>
        <v>0</v>
      </c>
      <c r="BJ194">
        <f>A!BI194</f>
        <v>0</v>
      </c>
      <c r="BK194">
        <f>A!BJ194</f>
        <v>0</v>
      </c>
      <c r="BL194">
        <f>A!BK194</f>
        <v>0</v>
      </c>
      <c r="BM194">
        <f>A!BL194</f>
        <v>0</v>
      </c>
      <c r="BN194">
        <f>A!BM194</f>
        <v>0</v>
      </c>
      <c r="BO194">
        <f>A!BN194</f>
        <v>0</v>
      </c>
      <c r="BP194">
        <f>A!BO194</f>
        <v>0</v>
      </c>
      <c r="BQ194">
        <f>A!BP194</f>
        <v>0</v>
      </c>
      <c r="BR194">
        <f>A!BQ194</f>
        <v>0</v>
      </c>
      <c r="BS194">
        <f>A!BR194</f>
        <v>0</v>
      </c>
      <c r="BT194">
        <f>A!BS194</f>
        <v>0</v>
      </c>
      <c r="BU194">
        <f>A!BT194</f>
        <v>0</v>
      </c>
      <c r="BV194">
        <f>A!BU194</f>
        <v>0</v>
      </c>
      <c r="BW194">
        <f>A!BV194</f>
        <v>0</v>
      </c>
      <c r="BX194">
        <f>A!BW194</f>
        <v>0</v>
      </c>
      <c r="BY194">
        <f>A!BX194</f>
        <v>0</v>
      </c>
      <c r="BZ194">
        <f>A!BY194</f>
        <v>0</v>
      </c>
      <c r="CA194">
        <f>A!BZ194</f>
        <v>0</v>
      </c>
      <c r="CB194">
        <f>A!CA194</f>
        <v>0</v>
      </c>
      <c r="CC194">
        <f>A!CB194</f>
        <v>0</v>
      </c>
      <c r="CD194">
        <f>A!CC194</f>
        <v>0</v>
      </c>
      <c r="CE194">
        <f>A!CD194</f>
        <v>0</v>
      </c>
      <c r="CF194">
        <f>A!CE194</f>
        <v>0</v>
      </c>
      <c r="CG194">
        <f>A!CF194</f>
        <v>0</v>
      </c>
      <c r="CH194">
        <f>A!CG194</f>
        <v>0</v>
      </c>
      <c r="CI194">
        <f>A!CH194</f>
        <v>0</v>
      </c>
      <c r="CJ194" t="str">
        <f>A!CI194</f>
        <v>urn:imsikb0101:Applicaties:id:16</v>
      </c>
      <c r="CK194" t="str">
        <f>A!CJ194</f>
        <v>urn:imsikb0101:DatastroomType:id:1</v>
      </c>
      <c r="CL194">
        <f>A!CK194</f>
        <v>45891</v>
      </c>
      <c r="CM194" t="str">
        <f>A!CL194</f>
        <v>SGS, Rotterdam</v>
      </c>
      <c r="CN194" t="str">
        <f>A!CM194</f>
        <v>LABRESULTAAT SGS</v>
      </c>
      <c r="CO194">
        <f>A!CN194</f>
        <v>45891</v>
      </c>
      <c r="CP194">
        <f>A!CO194</f>
        <v>0</v>
      </c>
      <c r="CQ194">
        <f>A!CO504</f>
        <v>0</v>
      </c>
      <c r="CR194" t="e">
        <f>A!#REF!</f>
        <v>#REF!</v>
      </c>
      <c r="CS194" t="e">
        <f>A!#REF!</f>
        <v>#REF!</v>
      </c>
    </row>
    <row r="195" spans="1:97" x14ac:dyDescent="0.2">
      <c r="A195" t="str">
        <f>A!A195</f>
        <v>LABRESULTAAT</v>
      </c>
      <c r="B195">
        <f>A!B195</f>
        <v>14</v>
      </c>
      <c r="C195" t="str">
        <f>A!C195</f>
        <v>_6cf6478b-ee2d-4564-9e34-92be2cf6f1ae</v>
      </c>
      <c r="D195" t="str">
        <f>A!D195</f>
        <v>6cf6478b-ee2d-4564-9e34-92be2cf6f1ae</v>
      </c>
      <c r="E195" t="str">
        <f>A!E195</f>
        <v>SIKB</v>
      </c>
      <c r="F195" t="str">
        <f>A!F195</f>
        <v>urn:immetingen:hoedanigheid:id:1</v>
      </c>
      <c r="G195" t="str">
        <f>A!G195</f>
        <v>www.sikb.nl</v>
      </c>
      <c r="H195" t="str">
        <f>A!H195</f>
        <v>urn:immetingen:parameter:id:1377</v>
      </c>
      <c r="I195" t="str">
        <f>A!I195</f>
        <v>www.sikb.nl</v>
      </c>
      <c r="J195" t="str">
        <f>A!J195</f>
        <v>urn:immetingen:parameter:id:2725</v>
      </c>
      <c r="K195" t="str">
        <f>A!K195</f>
        <v>www.sikb.nl</v>
      </c>
      <c r="L195">
        <f>A!L195</f>
        <v>45890</v>
      </c>
      <c r="M195" t="str">
        <f>A!M195</f>
        <v>urn:immetingen:LabopdrachtStatus:id:5</v>
      </c>
      <c r="N195">
        <f>A!N195</f>
        <v>1</v>
      </c>
      <c r="O195">
        <f>A!O195</f>
        <v>1</v>
      </c>
      <c r="P195" s="23" t="str">
        <f>IF(A!P195="","",INDEX(B!$A$1:$BT$2000,MATCH(A!P195,B!$AX$1:$AX$2000,0),D!$B$5))</f>
        <v>MMA02 A02 (0-50) A04 (0-50)</v>
      </c>
      <c r="Q195">
        <f>A!Q195</f>
        <v>0</v>
      </c>
      <c r="R195">
        <f>A!R195</f>
        <v>0</v>
      </c>
      <c r="S195">
        <f>A!S195</f>
        <v>0</v>
      </c>
      <c r="T195" t="str">
        <f>A!T195</f>
        <v>immetingen:AnalyticResultType</v>
      </c>
      <c r="U195" t="str">
        <f>A!U195</f>
        <v>&lt;1 µg/kgds</v>
      </c>
      <c r="V195" s="23">
        <f>IF(A!V195="&lt;",1,A!V195)</f>
        <v>1</v>
      </c>
      <c r="W195">
        <f>A!W195</f>
        <v>1</v>
      </c>
      <c r="X195">
        <f>A!X195</f>
        <v>1</v>
      </c>
      <c r="Y195" t="str">
        <f>A!Y195</f>
        <v>urn:immetingen:eenheid:id:131</v>
      </c>
      <c r="Z195" s="23">
        <f t="shared" si="2"/>
        <v>131</v>
      </c>
      <c r="AA195" t="str">
        <f>A!Z195</f>
        <v>urn:immetingen:kwaliteitsoordeel:id:0</v>
      </c>
      <c r="AB195" t="str">
        <f>A!AA195</f>
        <v>www.sikb.nl</v>
      </c>
      <c r="AC195" t="str">
        <f>A!AB195</f>
        <v>urn:immetingen:waardebewerkingsmethode:id:5</v>
      </c>
      <c r="AD195" t="str">
        <f>A!AC195</f>
        <v>www.sikb.nl</v>
      </c>
      <c r="AE195" t="str">
        <f>A!AD195</f>
        <v>_ec1e4ce8-d076-465d-8d91-d0f1923462b2</v>
      </c>
      <c r="AF195">
        <f>A!AE195</f>
        <v>45888.451388888891</v>
      </c>
      <c r="AG195">
        <f>A!AF195</f>
        <v>0</v>
      </c>
      <c r="AH195">
        <f>A!AG195</f>
        <v>0</v>
      </c>
      <c r="AI195">
        <f>A!AH195</f>
        <v>0</v>
      </c>
      <c r="AJ195">
        <f>A!AI195</f>
        <v>0</v>
      </c>
      <c r="AK195">
        <f>A!AJ195</f>
        <v>0</v>
      </c>
      <c r="AL195">
        <f>A!AK195</f>
        <v>0</v>
      </c>
      <c r="AM195">
        <f>A!AL195</f>
        <v>0</v>
      </c>
      <c r="AN195">
        <f>A!AM195</f>
        <v>0</v>
      </c>
      <c r="AO195">
        <f>A!AN195</f>
        <v>0</v>
      </c>
      <c r="AP195">
        <f>A!AO195</f>
        <v>0</v>
      </c>
      <c r="AQ195">
        <f>A!AP195</f>
        <v>0</v>
      </c>
      <c r="AR195">
        <f>A!AQ195</f>
        <v>0</v>
      </c>
      <c r="AS195">
        <f>A!AR195</f>
        <v>0</v>
      </c>
      <c r="AT195">
        <f>A!AS195</f>
        <v>0</v>
      </c>
      <c r="AU195">
        <f>A!AT195</f>
        <v>0</v>
      </c>
      <c r="AV195">
        <f>A!AU195</f>
        <v>0</v>
      </c>
      <c r="AW195" s="23" t="str">
        <f>IF(A!AV195=0,"",A!AV195)</f>
        <v/>
      </c>
      <c r="AX195">
        <f>A!AW195</f>
        <v>0</v>
      </c>
      <c r="AY195">
        <f>A!AX195</f>
        <v>0</v>
      </c>
      <c r="AZ195">
        <f>A!AY195</f>
        <v>0</v>
      </c>
      <c r="BA195">
        <f>A!AZ195</f>
        <v>0</v>
      </c>
      <c r="BB195">
        <f>A!BA195</f>
        <v>0</v>
      </c>
      <c r="BC195">
        <f>A!BB195</f>
        <v>0</v>
      </c>
      <c r="BD195">
        <f>A!BC195</f>
        <v>0</v>
      </c>
      <c r="BE195">
        <f>A!BD195</f>
        <v>0</v>
      </c>
      <c r="BF195">
        <f>A!BE195</f>
        <v>0</v>
      </c>
      <c r="BG195">
        <f>A!BF195</f>
        <v>0</v>
      </c>
      <c r="BH195">
        <f>A!BG195</f>
        <v>0</v>
      </c>
      <c r="BI195">
        <f>A!BH195</f>
        <v>0</v>
      </c>
      <c r="BJ195">
        <f>A!BI195</f>
        <v>0</v>
      </c>
      <c r="BK195">
        <f>A!BJ195</f>
        <v>0</v>
      </c>
      <c r="BL195">
        <f>A!BK195</f>
        <v>0</v>
      </c>
      <c r="BM195">
        <f>A!BL195</f>
        <v>0</v>
      </c>
      <c r="BN195">
        <f>A!BM195</f>
        <v>0</v>
      </c>
      <c r="BO195">
        <f>A!BN195</f>
        <v>0</v>
      </c>
      <c r="BP195">
        <f>A!BO195</f>
        <v>0</v>
      </c>
      <c r="BQ195">
        <f>A!BP195</f>
        <v>0</v>
      </c>
      <c r="BR195">
        <f>A!BQ195</f>
        <v>0</v>
      </c>
      <c r="BS195">
        <f>A!BR195</f>
        <v>0</v>
      </c>
      <c r="BT195">
        <f>A!BS195</f>
        <v>0</v>
      </c>
      <c r="BU195">
        <f>A!BT195</f>
        <v>0</v>
      </c>
      <c r="BV195">
        <f>A!BU195</f>
        <v>0</v>
      </c>
      <c r="BW195">
        <f>A!BV195</f>
        <v>0</v>
      </c>
      <c r="BX195">
        <f>A!BW195</f>
        <v>0</v>
      </c>
      <c r="BY195">
        <f>A!BX195</f>
        <v>0</v>
      </c>
      <c r="BZ195">
        <f>A!BY195</f>
        <v>0</v>
      </c>
      <c r="CA195">
        <f>A!BZ195</f>
        <v>0</v>
      </c>
      <c r="CB195">
        <f>A!CA195</f>
        <v>0</v>
      </c>
      <c r="CC195">
        <f>A!CB195</f>
        <v>0</v>
      </c>
      <c r="CD195">
        <f>A!CC195</f>
        <v>0</v>
      </c>
      <c r="CE195">
        <f>A!CD195</f>
        <v>0</v>
      </c>
      <c r="CF195">
        <f>A!CE195</f>
        <v>0</v>
      </c>
      <c r="CG195">
        <f>A!CF195</f>
        <v>0</v>
      </c>
      <c r="CH195">
        <f>A!CG195</f>
        <v>0</v>
      </c>
      <c r="CI195">
        <f>A!CH195</f>
        <v>0</v>
      </c>
      <c r="CJ195" t="str">
        <f>A!CI195</f>
        <v>urn:imsikb0101:Applicaties:id:16</v>
      </c>
      <c r="CK195" t="str">
        <f>A!CJ195</f>
        <v>urn:imsikb0101:DatastroomType:id:1</v>
      </c>
      <c r="CL195">
        <f>A!CK195</f>
        <v>45891</v>
      </c>
      <c r="CM195" t="str">
        <f>A!CL195</f>
        <v>SGS, Rotterdam</v>
      </c>
      <c r="CN195" t="str">
        <f>A!CM195</f>
        <v>LABRESULTAAT SGS</v>
      </c>
      <c r="CO195">
        <f>A!CN195</f>
        <v>45891</v>
      </c>
      <c r="CP195">
        <f>A!CO195</f>
        <v>0</v>
      </c>
      <c r="CQ195">
        <f>A!CO505</f>
        <v>0</v>
      </c>
      <c r="CR195" t="e">
        <f>A!#REF!</f>
        <v>#REF!</v>
      </c>
      <c r="CS195" t="e">
        <f>A!#REF!</f>
        <v>#REF!</v>
      </c>
    </row>
    <row r="196" spans="1:97" x14ac:dyDescent="0.2">
      <c r="A196" t="str">
        <f>A!A196</f>
        <v>LABRESULTAAT</v>
      </c>
      <c r="B196">
        <f>A!B196</f>
        <v>15</v>
      </c>
      <c r="C196" t="str">
        <f>A!C196</f>
        <v>_c09ad229-3292-4963-8773-e55759b9bc1f</v>
      </c>
      <c r="D196" t="str">
        <f>A!D196</f>
        <v>c09ad229-3292-4963-8773-e55759b9bc1f</v>
      </c>
      <c r="E196" t="str">
        <f>A!E196</f>
        <v>SIKB</v>
      </c>
      <c r="F196" t="str">
        <f>A!F196</f>
        <v>urn:immetingen:hoedanigheid:id:1</v>
      </c>
      <c r="G196" t="str">
        <f>A!G196</f>
        <v>www.sikb.nl</v>
      </c>
      <c r="H196" t="str">
        <f>A!H196</f>
        <v>urn:immetingen:parameter:id:1380</v>
      </c>
      <c r="I196" t="str">
        <f>A!I196</f>
        <v>www.sikb.nl</v>
      </c>
      <c r="J196" t="str">
        <f>A!J196</f>
        <v>urn:immetingen:parameter:id:2725</v>
      </c>
      <c r="K196" t="str">
        <f>A!K196</f>
        <v>www.sikb.nl</v>
      </c>
      <c r="L196">
        <f>A!L196</f>
        <v>45890</v>
      </c>
      <c r="M196" t="str">
        <f>A!M196</f>
        <v>urn:immetingen:LabopdrachtStatus:id:5</v>
      </c>
      <c r="N196">
        <f>A!N196</f>
        <v>1</v>
      </c>
      <c r="O196">
        <f>A!O196</f>
        <v>1</v>
      </c>
      <c r="P196" s="23" t="str">
        <f>IF(A!P196="","",INDEX(B!$A$1:$BT$2000,MATCH(A!P196,B!$AX$1:$AX$2000,0),D!$B$5))</f>
        <v>MMA02 A02 (0-50) A04 (0-50)</v>
      </c>
      <c r="Q196">
        <f>A!Q196</f>
        <v>0</v>
      </c>
      <c r="R196">
        <f>A!R196</f>
        <v>0</v>
      </c>
      <c r="S196">
        <f>A!S196</f>
        <v>0</v>
      </c>
      <c r="T196" t="str">
        <f>A!T196</f>
        <v>immetingen:AnalyticResultType</v>
      </c>
      <c r="U196" t="str">
        <f>A!U196</f>
        <v>&lt;1 µg/kgds</v>
      </c>
      <c r="V196" s="23">
        <f>IF(A!V196="&lt;",1,A!V196)</f>
        <v>1</v>
      </c>
      <c r="W196">
        <f>A!W196</f>
        <v>1</v>
      </c>
      <c r="X196">
        <f>A!X196</f>
        <v>1</v>
      </c>
      <c r="Y196" t="str">
        <f>A!Y196</f>
        <v>urn:immetingen:eenheid:id:131</v>
      </c>
      <c r="Z196" s="23">
        <f t="shared" ref="Z196:Z259" si="3">_xlfn.NUMBERVALUE(MID(Y196,27,3))</f>
        <v>131</v>
      </c>
      <c r="AA196" t="str">
        <f>A!Z196</f>
        <v>urn:immetingen:kwaliteitsoordeel:id:0</v>
      </c>
      <c r="AB196" t="str">
        <f>A!AA196</f>
        <v>www.sikb.nl</v>
      </c>
      <c r="AC196" t="str">
        <f>A!AB196</f>
        <v>urn:immetingen:waardebewerkingsmethode:id:5</v>
      </c>
      <c r="AD196" t="str">
        <f>A!AC196</f>
        <v>www.sikb.nl</v>
      </c>
      <c r="AE196" t="str">
        <f>A!AD196</f>
        <v>_95441533-9286-4253-913d-1800d353c3dd</v>
      </c>
      <c r="AF196">
        <f>A!AE196</f>
        <v>45888.451388888891</v>
      </c>
      <c r="AG196">
        <f>A!AF196</f>
        <v>0</v>
      </c>
      <c r="AH196">
        <f>A!AG196</f>
        <v>0</v>
      </c>
      <c r="AI196">
        <f>A!AH196</f>
        <v>0</v>
      </c>
      <c r="AJ196">
        <f>A!AI196</f>
        <v>0</v>
      </c>
      <c r="AK196">
        <f>A!AJ196</f>
        <v>0</v>
      </c>
      <c r="AL196">
        <f>A!AK196</f>
        <v>0</v>
      </c>
      <c r="AM196">
        <f>A!AL196</f>
        <v>0</v>
      </c>
      <c r="AN196">
        <f>A!AM196</f>
        <v>0</v>
      </c>
      <c r="AO196">
        <f>A!AN196</f>
        <v>0</v>
      </c>
      <c r="AP196">
        <f>A!AO196</f>
        <v>0</v>
      </c>
      <c r="AQ196">
        <f>A!AP196</f>
        <v>0</v>
      </c>
      <c r="AR196">
        <f>A!AQ196</f>
        <v>0</v>
      </c>
      <c r="AS196">
        <f>A!AR196</f>
        <v>0</v>
      </c>
      <c r="AT196">
        <f>A!AS196</f>
        <v>0</v>
      </c>
      <c r="AU196">
        <f>A!AT196</f>
        <v>0</v>
      </c>
      <c r="AV196">
        <f>A!AU196</f>
        <v>0</v>
      </c>
      <c r="AW196" s="23" t="str">
        <f>IF(A!AV196=0,"",A!AV196)</f>
        <v/>
      </c>
      <c r="AX196">
        <f>A!AW196</f>
        <v>0</v>
      </c>
      <c r="AY196">
        <f>A!AX196</f>
        <v>0</v>
      </c>
      <c r="AZ196">
        <f>A!AY196</f>
        <v>0</v>
      </c>
      <c r="BA196">
        <f>A!AZ196</f>
        <v>0</v>
      </c>
      <c r="BB196">
        <f>A!BA196</f>
        <v>0</v>
      </c>
      <c r="BC196">
        <f>A!BB196</f>
        <v>0</v>
      </c>
      <c r="BD196">
        <f>A!BC196</f>
        <v>0</v>
      </c>
      <c r="BE196">
        <f>A!BD196</f>
        <v>0</v>
      </c>
      <c r="BF196">
        <f>A!BE196</f>
        <v>0</v>
      </c>
      <c r="BG196">
        <f>A!BF196</f>
        <v>0</v>
      </c>
      <c r="BH196">
        <f>A!BG196</f>
        <v>0</v>
      </c>
      <c r="BI196">
        <f>A!BH196</f>
        <v>0</v>
      </c>
      <c r="BJ196">
        <f>A!BI196</f>
        <v>0</v>
      </c>
      <c r="BK196">
        <f>A!BJ196</f>
        <v>0</v>
      </c>
      <c r="BL196">
        <f>A!BK196</f>
        <v>0</v>
      </c>
      <c r="BM196">
        <f>A!BL196</f>
        <v>0</v>
      </c>
      <c r="BN196">
        <f>A!BM196</f>
        <v>0</v>
      </c>
      <c r="BO196">
        <f>A!BN196</f>
        <v>0</v>
      </c>
      <c r="BP196">
        <f>A!BO196</f>
        <v>0</v>
      </c>
      <c r="BQ196">
        <f>A!BP196</f>
        <v>0</v>
      </c>
      <c r="BR196">
        <f>A!BQ196</f>
        <v>0</v>
      </c>
      <c r="BS196">
        <f>A!BR196</f>
        <v>0</v>
      </c>
      <c r="BT196">
        <f>A!BS196</f>
        <v>0</v>
      </c>
      <c r="BU196">
        <f>A!BT196</f>
        <v>0</v>
      </c>
      <c r="BV196">
        <f>A!BU196</f>
        <v>0</v>
      </c>
      <c r="BW196">
        <f>A!BV196</f>
        <v>0</v>
      </c>
      <c r="BX196">
        <f>A!BW196</f>
        <v>0</v>
      </c>
      <c r="BY196">
        <f>A!BX196</f>
        <v>0</v>
      </c>
      <c r="BZ196">
        <f>A!BY196</f>
        <v>0</v>
      </c>
      <c r="CA196">
        <f>A!BZ196</f>
        <v>0</v>
      </c>
      <c r="CB196">
        <f>A!CA196</f>
        <v>0</v>
      </c>
      <c r="CC196">
        <f>A!CB196</f>
        <v>0</v>
      </c>
      <c r="CD196">
        <f>A!CC196</f>
        <v>0</v>
      </c>
      <c r="CE196">
        <f>A!CD196</f>
        <v>0</v>
      </c>
      <c r="CF196">
        <f>A!CE196</f>
        <v>0</v>
      </c>
      <c r="CG196">
        <f>A!CF196</f>
        <v>0</v>
      </c>
      <c r="CH196">
        <f>A!CG196</f>
        <v>0</v>
      </c>
      <c r="CI196">
        <f>A!CH196</f>
        <v>0</v>
      </c>
      <c r="CJ196" t="str">
        <f>A!CI196</f>
        <v>urn:imsikb0101:Applicaties:id:16</v>
      </c>
      <c r="CK196" t="str">
        <f>A!CJ196</f>
        <v>urn:imsikb0101:DatastroomType:id:1</v>
      </c>
      <c r="CL196">
        <f>A!CK196</f>
        <v>45891</v>
      </c>
      <c r="CM196" t="str">
        <f>A!CL196</f>
        <v>SGS, Rotterdam</v>
      </c>
      <c r="CN196" t="str">
        <f>A!CM196</f>
        <v>LABRESULTAAT SGS</v>
      </c>
      <c r="CO196">
        <f>A!CN196</f>
        <v>45891</v>
      </c>
      <c r="CP196">
        <f>A!CO196</f>
        <v>0</v>
      </c>
      <c r="CQ196">
        <f>A!CO506</f>
        <v>0</v>
      </c>
      <c r="CR196" t="e">
        <f>A!#REF!</f>
        <v>#REF!</v>
      </c>
      <c r="CS196" t="e">
        <f>A!#REF!</f>
        <v>#REF!</v>
      </c>
    </row>
    <row r="197" spans="1:97" x14ac:dyDescent="0.2">
      <c r="A197" t="str">
        <f>A!A197</f>
        <v>LABRESULTAAT</v>
      </c>
      <c r="B197">
        <f>A!B197</f>
        <v>16</v>
      </c>
      <c r="C197" t="str">
        <f>A!C197</f>
        <v>_0e956606-5fad-44cb-9e33-3294deea97da</v>
      </c>
      <c r="D197" t="str">
        <f>A!D197</f>
        <v>0e956606-5fad-44cb-9e33-3294deea97da</v>
      </c>
      <c r="E197" t="str">
        <f>A!E197</f>
        <v>SIKB</v>
      </c>
      <c r="F197" t="str">
        <f>A!F197</f>
        <v>urn:immetingen:hoedanigheid:id:1</v>
      </c>
      <c r="G197" t="str">
        <f>A!G197</f>
        <v>www.sikb.nl</v>
      </c>
      <c r="H197" t="str">
        <f>A!H197</f>
        <v>urn:immetingen:parameter:id:692</v>
      </c>
      <c r="I197" t="str">
        <f>A!I197</f>
        <v>www.sikb.nl</v>
      </c>
      <c r="J197" t="str">
        <f>A!J197</f>
        <v>urn:immetingen:parameter:id:2725</v>
      </c>
      <c r="K197" t="str">
        <f>A!K197</f>
        <v>www.sikb.nl</v>
      </c>
      <c r="L197">
        <f>A!L197</f>
        <v>45890</v>
      </c>
      <c r="M197" t="str">
        <f>A!M197</f>
        <v>urn:immetingen:LabopdrachtStatus:id:5</v>
      </c>
      <c r="N197">
        <f>A!N197</f>
        <v>1</v>
      </c>
      <c r="O197">
        <f>A!O197</f>
        <v>1</v>
      </c>
      <c r="P197" s="23" t="str">
        <f>IF(A!P197="","",INDEX(B!$A$1:$BT$2000,MATCH(A!P197,B!$AX$1:$AX$2000,0),D!$B$5))</f>
        <v>MMA02 A02 (0-50) A04 (0-50)</v>
      </c>
      <c r="Q197">
        <f>A!Q197</f>
        <v>0</v>
      </c>
      <c r="R197">
        <f>A!R197</f>
        <v>0</v>
      </c>
      <c r="S197">
        <f>A!S197</f>
        <v>0</v>
      </c>
      <c r="T197" t="str">
        <f>A!T197</f>
        <v>immetingen:AnalyticResultType</v>
      </c>
      <c r="U197" t="str">
        <f>A!U197</f>
        <v>92.7 gew.-%</v>
      </c>
      <c r="V197" s="23">
        <f>IF(A!V197="&lt;",1,A!V197)</f>
        <v>0</v>
      </c>
      <c r="W197">
        <f>A!W197</f>
        <v>92.7</v>
      </c>
      <c r="X197">
        <f>A!X197</f>
        <v>92.7</v>
      </c>
      <c r="Y197" t="str">
        <f>A!Y197</f>
        <v>urn:immetingen:eenheid:id:1</v>
      </c>
      <c r="Z197" s="23">
        <f t="shared" si="3"/>
        <v>1</v>
      </c>
      <c r="AA197" t="str">
        <f>A!Z197</f>
        <v>urn:immetingen:kwaliteitsoordeel:id:0</v>
      </c>
      <c r="AB197" t="str">
        <f>A!AA197</f>
        <v>www.sikb.nl</v>
      </c>
      <c r="AC197" t="str">
        <f>A!AB197</f>
        <v>urn:immetingen:waardebewerkingsmethode:id:5</v>
      </c>
      <c r="AD197" t="str">
        <f>A!AC197</f>
        <v>www.sikb.nl</v>
      </c>
      <c r="AE197" t="str">
        <f>A!AD197</f>
        <v>_1bdb6ecf-9f45-4916-a076-6735ac3d77b5</v>
      </c>
      <c r="AF197">
        <f>A!AE197</f>
        <v>45884.265590277777</v>
      </c>
      <c r="AG197">
        <f>A!AF197</f>
        <v>0</v>
      </c>
      <c r="AH197">
        <f>A!AG197</f>
        <v>0</v>
      </c>
      <c r="AI197">
        <f>A!AH197</f>
        <v>0</v>
      </c>
      <c r="AJ197">
        <f>A!AI197</f>
        <v>0</v>
      </c>
      <c r="AK197">
        <f>A!AJ197</f>
        <v>0</v>
      </c>
      <c r="AL197">
        <f>A!AK197</f>
        <v>0</v>
      </c>
      <c r="AM197">
        <f>A!AL197</f>
        <v>0</v>
      </c>
      <c r="AN197">
        <f>A!AM197</f>
        <v>0</v>
      </c>
      <c r="AO197">
        <f>A!AN197</f>
        <v>0</v>
      </c>
      <c r="AP197">
        <f>A!AO197</f>
        <v>0</v>
      </c>
      <c r="AQ197">
        <f>A!AP197</f>
        <v>0</v>
      </c>
      <c r="AR197">
        <f>A!AQ197</f>
        <v>0</v>
      </c>
      <c r="AS197">
        <f>A!AR197</f>
        <v>0</v>
      </c>
      <c r="AT197">
        <f>A!AS197</f>
        <v>0</v>
      </c>
      <c r="AU197">
        <f>A!AT197</f>
        <v>0</v>
      </c>
      <c r="AV197">
        <f>A!AU197</f>
        <v>0</v>
      </c>
      <c r="AW197" s="23" t="str">
        <f>IF(A!AV197=0,"",A!AV197)</f>
        <v/>
      </c>
      <c r="AX197">
        <f>A!AW197</f>
        <v>0</v>
      </c>
      <c r="AY197">
        <f>A!AX197</f>
        <v>0</v>
      </c>
      <c r="AZ197">
        <f>A!AY197</f>
        <v>0</v>
      </c>
      <c r="BA197">
        <f>A!AZ197</f>
        <v>0</v>
      </c>
      <c r="BB197">
        <f>A!BA197</f>
        <v>0</v>
      </c>
      <c r="BC197">
        <f>A!BB197</f>
        <v>0</v>
      </c>
      <c r="BD197">
        <f>A!BC197</f>
        <v>0</v>
      </c>
      <c r="BE197">
        <f>A!BD197</f>
        <v>0</v>
      </c>
      <c r="BF197">
        <f>A!BE197</f>
        <v>0</v>
      </c>
      <c r="BG197">
        <f>A!BF197</f>
        <v>0</v>
      </c>
      <c r="BH197">
        <f>A!BG197</f>
        <v>0</v>
      </c>
      <c r="BI197">
        <f>A!BH197</f>
        <v>0</v>
      </c>
      <c r="BJ197">
        <f>A!BI197</f>
        <v>0</v>
      </c>
      <c r="BK197">
        <f>A!BJ197</f>
        <v>0</v>
      </c>
      <c r="BL197">
        <f>A!BK197</f>
        <v>0</v>
      </c>
      <c r="BM197">
        <f>A!BL197</f>
        <v>0</v>
      </c>
      <c r="BN197">
        <f>A!BM197</f>
        <v>0</v>
      </c>
      <c r="BO197">
        <f>A!BN197</f>
        <v>0</v>
      </c>
      <c r="BP197">
        <f>A!BO197</f>
        <v>0</v>
      </c>
      <c r="BQ197">
        <f>A!BP197</f>
        <v>0</v>
      </c>
      <c r="BR197">
        <f>A!BQ197</f>
        <v>0</v>
      </c>
      <c r="BS197">
        <f>A!BR197</f>
        <v>0</v>
      </c>
      <c r="BT197">
        <f>A!BS197</f>
        <v>0</v>
      </c>
      <c r="BU197">
        <f>A!BT197</f>
        <v>0</v>
      </c>
      <c r="BV197">
        <f>A!BU197</f>
        <v>0</v>
      </c>
      <c r="BW197">
        <f>A!BV197</f>
        <v>0</v>
      </c>
      <c r="BX197">
        <f>A!BW197</f>
        <v>0</v>
      </c>
      <c r="BY197">
        <f>A!BX197</f>
        <v>0</v>
      </c>
      <c r="BZ197">
        <f>A!BY197</f>
        <v>0</v>
      </c>
      <c r="CA197">
        <f>A!BZ197</f>
        <v>0</v>
      </c>
      <c r="CB197">
        <f>A!CA197</f>
        <v>0</v>
      </c>
      <c r="CC197">
        <f>A!CB197</f>
        <v>0</v>
      </c>
      <c r="CD197">
        <f>A!CC197</f>
        <v>0</v>
      </c>
      <c r="CE197">
        <f>A!CD197</f>
        <v>0</v>
      </c>
      <c r="CF197">
        <f>A!CE197</f>
        <v>0</v>
      </c>
      <c r="CG197">
        <f>A!CF197</f>
        <v>0</v>
      </c>
      <c r="CH197">
        <f>A!CG197</f>
        <v>0</v>
      </c>
      <c r="CI197">
        <f>A!CH197</f>
        <v>0</v>
      </c>
      <c r="CJ197" t="str">
        <f>A!CI197</f>
        <v>urn:imsikb0101:Applicaties:id:16</v>
      </c>
      <c r="CK197" t="str">
        <f>A!CJ197</f>
        <v>urn:imsikb0101:DatastroomType:id:1</v>
      </c>
      <c r="CL197">
        <f>A!CK197</f>
        <v>45891</v>
      </c>
      <c r="CM197" t="str">
        <f>A!CL197</f>
        <v>SGS, Rotterdam</v>
      </c>
      <c r="CN197" t="str">
        <f>A!CM197</f>
        <v>LABRESULTAAT SGS</v>
      </c>
      <c r="CO197">
        <f>A!CN197</f>
        <v>45891</v>
      </c>
      <c r="CP197">
        <f>A!CO197</f>
        <v>0</v>
      </c>
      <c r="CQ197">
        <f>A!CO507</f>
        <v>0</v>
      </c>
      <c r="CR197" t="e">
        <f>A!#REF!</f>
        <v>#REF!</v>
      </c>
      <c r="CS197" t="e">
        <f>A!#REF!</f>
        <v>#REF!</v>
      </c>
    </row>
    <row r="198" spans="1:97" x14ac:dyDescent="0.2">
      <c r="A198" t="str">
        <f>A!A198</f>
        <v>LABRESULTAAT</v>
      </c>
      <c r="B198">
        <f>A!B198</f>
        <v>17</v>
      </c>
      <c r="C198" t="str">
        <f>A!C198</f>
        <v>_2ac8e66f-7004-4312-8396-7907cc3a213f</v>
      </c>
      <c r="D198" t="str">
        <f>A!D198</f>
        <v>2ac8e66f-7004-4312-8396-7907cc3a213f</v>
      </c>
      <c r="E198" t="str">
        <f>A!E198</f>
        <v>SIKB</v>
      </c>
      <c r="F198" t="str">
        <f>A!F198</f>
        <v>urn:immetingen:hoedanigheid:id:1</v>
      </c>
      <c r="G198" t="str">
        <f>A!G198</f>
        <v>www.sikb.nl</v>
      </c>
      <c r="H198" t="str">
        <f>A!H198</f>
        <v>urn:immetingen:parameter:id:1259</v>
      </c>
      <c r="I198" t="str">
        <f>A!I198</f>
        <v>www.sikb.nl</v>
      </c>
      <c r="J198" t="str">
        <f>A!J198</f>
        <v>urn:immetingen:parameter:id:2725</v>
      </c>
      <c r="K198" t="str">
        <f>A!K198</f>
        <v>www.sikb.nl</v>
      </c>
      <c r="L198">
        <f>A!L198</f>
        <v>45890</v>
      </c>
      <c r="M198" t="str">
        <f>A!M198</f>
        <v>urn:immetingen:LabopdrachtStatus:id:5</v>
      </c>
      <c r="N198">
        <f>A!N198</f>
        <v>1</v>
      </c>
      <c r="O198">
        <f>A!O198</f>
        <v>1</v>
      </c>
      <c r="P198" s="23" t="str">
        <f>IF(A!P198="","",INDEX(B!$A$1:$BT$2000,MATCH(A!P198,B!$AX$1:$AX$2000,0),D!$B$5))</f>
        <v>MMA02 A02 (0-50) A04 (0-50)</v>
      </c>
      <c r="Q198">
        <f>A!Q198</f>
        <v>0</v>
      </c>
      <c r="R198">
        <f>A!R198</f>
        <v>0</v>
      </c>
      <c r="S198">
        <f>A!S198</f>
        <v>0</v>
      </c>
      <c r="T198" t="str">
        <f>A!T198</f>
        <v>immetingen:AnalyticResultType</v>
      </c>
      <c r="U198" t="str">
        <f>A!U198</f>
        <v>&lt;0.01 mg/kgds</v>
      </c>
      <c r="V198" s="23">
        <f>IF(A!V198="&lt;",1,A!V198)</f>
        <v>1</v>
      </c>
      <c r="W198">
        <f>A!W198</f>
        <v>0.01</v>
      </c>
      <c r="X198">
        <f>A!X198</f>
        <v>0.01</v>
      </c>
      <c r="Y198" t="str">
        <f>A!Y198</f>
        <v>urn:immetingen:eenheid:id:58</v>
      </c>
      <c r="Z198" s="23">
        <f t="shared" si="3"/>
        <v>58</v>
      </c>
      <c r="AA198" t="str">
        <f>A!Z198</f>
        <v>urn:immetingen:kwaliteitsoordeel:id:0</v>
      </c>
      <c r="AB198" t="str">
        <f>A!AA198</f>
        <v>www.sikb.nl</v>
      </c>
      <c r="AC198" t="str">
        <f>A!AB198</f>
        <v>urn:immetingen:waardebewerkingsmethode:id:5</v>
      </c>
      <c r="AD198" t="str">
        <f>A!AC198</f>
        <v>www.sikb.nl</v>
      </c>
      <c r="AE198" t="str">
        <f>A!AD198</f>
        <v>_e31b129d-a107-4826-b559-02c113fc27ee</v>
      </c>
      <c r="AF198">
        <f>A!AE198</f>
        <v>45888.451377314814</v>
      </c>
      <c r="AG198">
        <f>A!AF198</f>
        <v>0</v>
      </c>
      <c r="AH198">
        <f>A!AG198</f>
        <v>0</v>
      </c>
      <c r="AI198">
        <f>A!AH198</f>
        <v>0</v>
      </c>
      <c r="AJ198">
        <f>A!AI198</f>
        <v>0</v>
      </c>
      <c r="AK198">
        <f>A!AJ198</f>
        <v>0</v>
      </c>
      <c r="AL198">
        <f>A!AK198</f>
        <v>0</v>
      </c>
      <c r="AM198">
        <f>A!AL198</f>
        <v>0</v>
      </c>
      <c r="AN198">
        <f>A!AM198</f>
        <v>0</v>
      </c>
      <c r="AO198">
        <f>A!AN198</f>
        <v>0</v>
      </c>
      <c r="AP198">
        <f>A!AO198</f>
        <v>0</v>
      </c>
      <c r="AQ198">
        <f>A!AP198</f>
        <v>0</v>
      </c>
      <c r="AR198">
        <f>A!AQ198</f>
        <v>0</v>
      </c>
      <c r="AS198">
        <f>A!AR198</f>
        <v>0</v>
      </c>
      <c r="AT198">
        <f>A!AS198</f>
        <v>0</v>
      </c>
      <c r="AU198">
        <f>A!AT198</f>
        <v>0</v>
      </c>
      <c r="AV198">
        <f>A!AU198</f>
        <v>0</v>
      </c>
      <c r="AW198" s="23" t="str">
        <f>IF(A!AV198=0,"",A!AV198)</f>
        <v/>
      </c>
      <c r="AX198">
        <f>A!AW198</f>
        <v>0</v>
      </c>
      <c r="AY198">
        <f>A!AX198</f>
        <v>0</v>
      </c>
      <c r="AZ198">
        <f>A!AY198</f>
        <v>0</v>
      </c>
      <c r="BA198">
        <f>A!AZ198</f>
        <v>0</v>
      </c>
      <c r="BB198">
        <f>A!BA198</f>
        <v>0</v>
      </c>
      <c r="BC198">
        <f>A!BB198</f>
        <v>0</v>
      </c>
      <c r="BD198">
        <f>A!BC198</f>
        <v>0</v>
      </c>
      <c r="BE198">
        <f>A!BD198</f>
        <v>0</v>
      </c>
      <c r="BF198">
        <f>A!BE198</f>
        <v>0</v>
      </c>
      <c r="BG198">
        <f>A!BF198</f>
        <v>0</v>
      </c>
      <c r="BH198">
        <f>A!BG198</f>
        <v>0</v>
      </c>
      <c r="BI198">
        <f>A!BH198</f>
        <v>0</v>
      </c>
      <c r="BJ198">
        <f>A!BI198</f>
        <v>0</v>
      </c>
      <c r="BK198">
        <f>A!BJ198</f>
        <v>0</v>
      </c>
      <c r="BL198">
        <f>A!BK198</f>
        <v>0</v>
      </c>
      <c r="BM198">
        <f>A!BL198</f>
        <v>0</v>
      </c>
      <c r="BN198">
        <f>A!BM198</f>
        <v>0</v>
      </c>
      <c r="BO198">
        <f>A!BN198</f>
        <v>0</v>
      </c>
      <c r="BP198">
        <f>A!BO198</f>
        <v>0</v>
      </c>
      <c r="BQ198">
        <f>A!BP198</f>
        <v>0</v>
      </c>
      <c r="BR198">
        <f>A!BQ198</f>
        <v>0</v>
      </c>
      <c r="BS198">
        <f>A!BR198</f>
        <v>0</v>
      </c>
      <c r="BT198">
        <f>A!BS198</f>
        <v>0</v>
      </c>
      <c r="BU198">
        <f>A!BT198</f>
        <v>0</v>
      </c>
      <c r="BV198">
        <f>A!BU198</f>
        <v>0</v>
      </c>
      <c r="BW198">
        <f>A!BV198</f>
        <v>0</v>
      </c>
      <c r="BX198">
        <f>A!BW198</f>
        <v>0</v>
      </c>
      <c r="BY198">
        <f>A!BX198</f>
        <v>0</v>
      </c>
      <c r="BZ198">
        <f>A!BY198</f>
        <v>0</v>
      </c>
      <c r="CA198">
        <f>A!BZ198</f>
        <v>0</v>
      </c>
      <c r="CB198">
        <f>A!CA198</f>
        <v>0</v>
      </c>
      <c r="CC198">
        <f>A!CB198</f>
        <v>0</v>
      </c>
      <c r="CD198">
        <f>A!CC198</f>
        <v>0</v>
      </c>
      <c r="CE198">
        <f>A!CD198</f>
        <v>0</v>
      </c>
      <c r="CF198">
        <f>A!CE198</f>
        <v>0</v>
      </c>
      <c r="CG198">
        <f>A!CF198</f>
        <v>0</v>
      </c>
      <c r="CH198">
        <f>A!CG198</f>
        <v>0</v>
      </c>
      <c r="CI198">
        <f>A!CH198</f>
        <v>0</v>
      </c>
      <c r="CJ198" t="str">
        <f>A!CI198</f>
        <v>urn:imsikb0101:Applicaties:id:16</v>
      </c>
      <c r="CK198" t="str">
        <f>A!CJ198</f>
        <v>urn:imsikb0101:DatastroomType:id:1</v>
      </c>
      <c r="CL198">
        <f>A!CK198</f>
        <v>45891</v>
      </c>
      <c r="CM198" t="str">
        <f>A!CL198</f>
        <v>SGS, Rotterdam</v>
      </c>
      <c r="CN198" t="str">
        <f>A!CM198</f>
        <v>LABRESULTAAT SGS</v>
      </c>
      <c r="CO198">
        <f>A!CN198</f>
        <v>45891</v>
      </c>
      <c r="CP198">
        <f>A!CO198</f>
        <v>0</v>
      </c>
      <c r="CQ198">
        <f>A!CO508</f>
        <v>0</v>
      </c>
      <c r="CR198" t="e">
        <f>A!#REF!</f>
        <v>#REF!</v>
      </c>
      <c r="CS198" t="e">
        <f>A!#REF!</f>
        <v>#REF!</v>
      </c>
    </row>
    <row r="199" spans="1:97" x14ac:dyDescent="0.2">
      <c r="A199" t="str">
        <f>A!A199</f>
        <v>LABRESULTAAT</v>
      </c>
      <c r="B199">
        <f>A!B199</f>
        <v>18</v>
      </c>
      <c r="C199" t="str">
        <f>A!C199</f>
        <v>_2b5951c8-a3f2-4ca4-ac2a-fc9dc0563d19</v>
      </c>
      <c r="D199" t="str">
        <f>A!D199</f>
        <v>2b5951c8-a3f2-4ca4-ac2a-fc9dc0563d19</v>
      </c>
      <c r="E199" t="str">
        <f>A!E199</f>
        <v>SIKB</v>
      </c>
      <c r="F199" t="str">
        <f>A!F199</f>
        <v>urn:immetingen:hoedanigheid:id:1</v>
      </c>
      <c r="G199" t="str">
        <f>A!G199</f>
        <v>www.sikb.nl</v>
      </c>
      <c r="H199" t="str">
        <f>A!H199</f>
        <v>urn:immetingen:parameter:id:746</v>
      </c>
      <c r="I199" t="str">
        <f>A!I199</f>
        <v>www.sikb.nl</v>
      </c>
      <c r="J199" t="str">
        <f>A!J199</f>
        <v>urn:immetingen:parameter:id:2725</v>
      </c>
      <c r="K199" t="str">
        <f>A!K199</f>
        <v>www.sikb.nl</v>
      </c>
      <c r="L199">
        <f>A!L199</f>
        <v>45890</v>
      </c>
      <c r="M199" t="str">
        <f>A!M199</f>
        <v>urn:immetingen:LabopdrachtStatus:id:5</v>
      </c>
      <c r="N199">
        <f>A!N199</f>
        <v>1</v>
      </c>
      <c r="O199">
        <f>A!O199</f>
        <v>1</v>
      </c>
      <c r="P199" s="23" t="str">
        <f>IF(A!P199="","",INDEX(B!$A$1:$BT$2000,MATCH(A!P199,B!$AX$1:$AX$2000,0),D!$B$5))</f>
        <v>MMA02 A02 (0-50) A04 (0-50)</v>
      </c>
      <c r="Q199">
        <f>A!Q199</f>
        <v>0</v>
      </c>
      <c r="R199">
        <f>A!R199</f>
        <v>0</v>
      </c>
      <c r="S199">
        <f>A!S199</f>
        <v>0</v>
      </c>
      <c r="T199" t="str">
        <f>A!T199</f>
        <v>immetingen:AnalyticResultType</v>
      </c>
      <c r="U199" t="str">
        <f>A!U199</f>
        <v>0.22 mg/kgds</v>
      </c>
      <c r="V199" s="23">
        <f>IF(A!V199="&lt;",1,A!V199)</f>
        <v>0</v>
      </c>
      <c r="W199">
        <f>A!W199</f>
        <v>0.22</v>
      </c>
      <c r="X199">
        <f>A!X199</f>
        <v>0.22</v>
      </c>
      <c r="Y199" t="str">
        <f>A!Y199</f>
        <v>urn:immetingen:eenheid:id:58</v>
      </c>
      <c r="Z199" s="23">
        <f t="shared" si="3"/>
        <v>58</v>
      </c>
      <c r="AA199" t="str">
        <f>A!Z199</f>
        <v>urn:immetingen:kwaliteitsoordeel:id:0</v>
      </c>
      <c r="AB199" t="str">
        <f>A!AA199</f>
        <v>www.sikb.nl</v>
      </c>
      <c r="AC199" t="str">
        <f>A!AB199</f>
        <v>urn:immetingen:waardebewerkingsmethode:id:5</v>
      </c>
      <c r="AD199" t="str">
        <f>A!AC199</f>
        <v>www.sikb.nl</v>
      </c>
      <c r="AE199" t="str">
        <f>A!AD199</f>
        <v>_5327f1dd-a887-48b8-b094-38a6703c3499</v>
      </c>
      <c r="AF199">
        <f>A!AE199</f>
        <v>45888.451377314814</v>
      </c>
      <c r="AG199">
        <f>A!AF199</f>
        <v>0</v>
      </c>
      <c r="AH199">
        <f>A!AG199</f>
        <v>0</v>
      </c>
      <c r="AI199">
        <f>A!AH199</f>
        <v>0</v>
      </c>
      <c r="AJ199">
        <f>A!AI199</f>
        <v>0</v>
      </c>
      <c r="AK199">
        <f>A!AJ199</f>
        <v>0</v>
      </c>
      <c r="AL199">
        <f>A!AK199</f>
        <v>0</v>
      </c>
      <c r="AM199">
        <f>A!AL199</f>
        <v>0</v>
      </c>
      <c r="AN199">
        <f>A!AM199</f>
        <v>0</v>
      </c>
      <c r="AO199">
        <f>A!AN199</f>
        <v>0</v>
      </c>
      <c r="AP199">
        <f>A!AO199</f>
        <v>0</v>
      </c>
      <c r="AQ199">
        <f>A!AP199</f>
        <v>0</v>
      </c>
      <c r="AR199">
        <f>A!AQ199</f>
        <v>0</v>
      </c>
      <c r="AS199">
        <f>A!AR199</f>
        <v>0</v>
      </c>
      <c r="AT199">
        <f>A!AS199</f>
        <v>0</v>
      </c>
      <c r="AU199">
        <f>A!AT199</f>
        <v>0</v>
      </c>
      <c r="AV199">
        <f>A!AU199</f>
        <v>0</v>
      </c>
      <c r="AW199" s="23" t="str">
        <f>IF(A!AV199=0,"",A!AV199)</f>
        <v/>
      </c>
      <c r="AX199">
        <f>A!AW199</f>
        <v>0</v>
      </c>
      <c r="AY199">
        <f>A!AX199</f>
        <v>0</v>
      </c>
      <c r="AZ199">
        <f>A!AY199</f>
        <v>0</v>
      </c>
      <c r="BA199">
        <f>A!AZ199</f>
        <v>0</v>
      </c>
      <c r="BB199">
        <f>A!BA199</f>
        <v>0</v>
      </c>
      <c r="BC199">
        <f>A!BB199</f>
        <v>0</v>
      </c>
      <c r="BD199">
        <f>A!BC199</f>
        <v>0</v>
      </c>
      <c r="BE199">
        <f>A!BD199</f>
        <v>0</v>
      </c>
      <c r="BF199">
        <f>A!BE199</f>
        <v>0</v>
      </c>
      <c r="BG199">
        <f>A!BF199</f>
        <v>0</v>
      </c>
      <c r="BH199">
        <f>A!BG199</f>
        <v>0</v>
      </c>
      <c r="BI199">
        <f>A!BH199</f>
        <v>0</v>
      </c>
      <c r="BJ199">
        <f>A!BI199</f>
        <v>0</v>
      </c>
      <c r="BK199">
        <f>A!BJ199</f>
        <v>0</v>
      </c>
      <c r="BL199">
        <f>A!BK199</f>
        <v>0</v>
      </c>
      <c r="BM199">
        <f>A!BL199</f>
        <v>0</v>
      </c>
      <c r="BN199">
        <f>A!BM199</f>
        <v>0</v>
      </c>
      <c r="BO199">
        <f>A!BN199</f>
        <v>0</v>
      </c>
      <c r="BP199">
        <f>A!BO199</f>
        <v>0</v>
      </c>
      <c r="BQ199">
        <f>A!BP199</f>
        <v>0</v>
      </c>
      <c r="BR199">
        <f>A!BQ199</f>
        <v>0</v>
      </c>
      <c r="BS199">
        <f>A!BR199</f>
        <v>0</v>
      </c>
      <c r="BT199">
        <f>A!BS199</f>
        <v>0</v>
      </c>
      <c r="BU199">
        <f>A!BT199</f>
        <v>0</v>
      </c>
      <c r="BV199">
        <f>A!BU199</f>
        <v>0</v>
      </c>
      <c r="BW199">
        <f>A!BV199</f>
        <v>0</v>
      </c>
      <c r="BX199">
        <f>A!BW199</f>
        <v>0</v>
      </c>
      <c r="BY199">
        <f>A!BX199</f>
        <v>0</v>
      </c>
      <c r="BZ199">
        <f>A!BY199</f>
        <v>0</v>
      </c>
      <c r="CA199">
        <f>A!BZ199</f>
        <v>0</v>
      </c>
      <c r="CB199">
        <f>A!CA199</f>
        <v>0</v>
      </c>
      <c r="CC199">
        <f>A!CB199</f>
        <v>0</v>
      </c>
      <c r="CD199">
        <f>A!CC199</f>
        <v>0</v>
      </c>
      <c r="CE199">
        <f>A!CD199</f>
        <v>0</v>
      </c>
      <c r="CF199">
        <f>A!CE199</f>
        <v>0</v>
      </c>
      <c r="CG199">
        <f>A!CF199</f>
        <v>0</v>
      </c>
      <c r="CH199">
        <f>A!CG199</f>
        <v>0</v>
      </c>
      <c r="CI199">
        <f>A!CH199</f>
        <v>0</v>
      </c>
      <c r="CJ199" t="str">
        <f>A!CI199</f>
        <v>urn:imsikb0101:Applicaties:id:16</v>
      </c>
      <c r="CK199" t="str">
        <f>A!CJ199</f>
        <v>urn:imsikb0101:DatastroomType:id:1</v>
      </c>
      <c r="CL199">
        <f>A!CK199</f>
        <v>45891</v>
      </c>
      <c r="CM199" t="str">
        <f>A!CL199</f>
        <v>SGS, Rotterdam</v>
      </c>
      <c r="CN199" t="str">
        <f>A!CM199</f>
        <v>LABRESULTAAT SGS</v>
      </c>
      <c r="CO199">
        <f>A!CN199</f>
        <v>45891</v>
      </c>
      <c r="CP199">
        <f>A!CO199</f>
        <v>0</v>
      </c>
      <c r="CQ199">
        <f>A!CO509</f>
        <v>0</v>
      </c>
      <c r="CR199" t="e">
        <f>A!#REF!</f>
        <v>#REF!</v>
      </c>
      <c r="CS199" t="e">
        <f>A!#REF!</f>
        <v>#REF!</v>
      </c>
    </row>
    <row r="200" spans="1:97" x14ac:dyDescent="0.2">
      <c r="A200" t="str">
        <f>A!A200</f>
        <v>LABRESULTAAT</v>
      </c>
      <c r="B200">
        <f>A!B200</f>
        <v>19</v>
      </c>
      <c r="C200" t="str">
        <f>A!C200</f>
        <v>_66d897dd-9894-4e92-a0a2-b245d5b6d5f3</v>
      </c>
      <c r="D200" t="str">
        <f>A!D200</f>
        <v>66d897dd-9894-4e92-a0a2-b245d5b6d5f3</v>
      </c>
      <c r="E200" t="str">
        <f>A!E200</f>
        <v>SIKB</v>
      </c>
      <c r="F200" t="str">
        <f>A!F200</f>
        <v>urn:immetingen:hoedanigheid:id:1</v>
      </c>
      <c r="G200" t="str">
        <f>A!G200</f>
        <v>www.sikb.nl</v>
      </c>
      <c r="H200" t="str">
        <f>A!H200</f>
        <v>urn:immetingen:parameter:id:299</v>
      </c>
      <c r="I200" t="str">
        <f>A!I200</f>
        <v>www.sikb.nl</v>
      </c>
      <c r="J200" t="str">
        <f>A!J200</f>
        <v>urn:immetingen:parameter:id:2725</v>
      </c>
      <c r="K200" t="str">
        <f>A!K200</f>
        <v>www.sikb.nl</v>
      </c>
      <c r="L200">
        <f>A!L200</f>
        <v>45890</v>
      </c>
      <c r="M200" t="str">
        <f>A!M200</f>
        <v>urn:immetingen:LabopdrachtStatus:id:5</v>
      </c>
      <c r="N200">
        <f>A!N200</f>
        <v>1</v>
      </c>
      <c r="O200">
        <f>A!O200</f>
        <v>1</v>
      </c>
      <c r="P200" s="23" t="str">
        <f>IF(A!P200="","",INDEX(B!$A$1:$BT$2000,MATCH(A!P200,B!$AX$1:$AX$2000,0),D!$B$5))</f>
        <v>MMA02 A02 (0-50) A04 (0-50)</v>
      </c>
      <c r="Q200">
        <f>A!Q200</f>
        <v>0</v>
      </c>
      <c r="R200">
        <f>A!R200</f>
        <v>0</v>
      </c>
      <c r="S200">
        <f>A!S200</f>
        <v>0</v>
      </c>
      <c r="T200" t="str">
        <f>A!T200</f>
        <v>immetingen:AnalyticResultType</v>
      </c>
      <c r="U200" t="str">
        <f>A!U200</f>
        <v>0.08 mg/kgds</v>
      </c>
      <c r="V200" s="23">
        <f>IF(A!V200="&lt;",1,A!V200)</f>
        <v>0</v>
      </c>
      <c r="W200">
        <f>A!W200</f>
        <v>0.08</v>
      </c>
      <c r="X200">
        <f>A!X200</f>
        <v>0.08</v>
      </c>
      <c r="Y200" t="str">
        <f>A!Y200</f>
        <v>urn:immetingen:eenheid:id:58</v>
      </c>
      <c r="Z200" s="23">
        <f t="shared" si="3"/>
        <v>58</v>
      </c>
      <c r="AA200" t="str">
        <f>A!Z200</f>
        <v>urn:immetingen:kwaliteitsoordeel:id:0</v>
      </c>
      <c r="AB200" t="str">
        <f>A!AA200</f>
        <v>www.sikb.nl</v>
      </c>
      <c r="AC200" t="str">
        <f>A!AB200</f>
        <v>urn:immetingen:waardebewerkingsmethode:id:5</v>
      </c>
      <c r="AD200" t="str">
        <f>A!AC200</f>
        <v>www.sikb.nl</v>
      </c>
      <c r="AE200" t="str">
        <f>A!AD200</f>
        <v>_9785ad8e-99d0-4113-b0b1-752510a1a9c5</v>
      </c>
      <c r="AF200">
        <f>A!AE200</f>
        <v>45888.451377314814</v>
      </c>
      <c r="AG200">
        <f>A!AF200</f>
        <v>0</v>
      </c>
      <c r="AH200">
        <f>A!AG200</f>
        <v>0</v>
      </c>
      <c r="AI200">
        <f>A!AH200</f>
        <v>0</v>
      </c>
      <c r="AJ200">
        <f>A!AI200</f>
        <v>0</v>
      </c>
      <c r="AK200">
        <f>A!AJ200</f>
        <v>0</v>
      </c>
      <c r="AL200">
        <f>A!AK200</f>
        <v>0</v>
      </c>
      <c r="AM200">
        <f>A!AL200</f>
        <v>0</v>
      </c>
      <c r="AN200">
        <f>A!AM200</f>
        <v>0</v>
      </c>
      <c r="AO200">
        <f>A!AN200</f>
        <v>0</v>
      </c>
      <c r="AP200">
        <f>A!AO200</f>
        <v>0</v>
      </c>
      <c r="AQ200">
        <f>A!AP200</f>
        <v>0</v>
      </c>
      <c r="AR200">
        <f>A!AQ200</f>
        <v>0</v>
      </c>
      <c r="AS200">
        <f>A!AR200</f>
        <v>0</v>
      </c>
      <c r="AT200">
        <f>A!AS200</f>
        <v>0</v>
      </c>
      <c r="AU200">
        <f>A!AT200</f>
        <v>0</v>
      </c>
      <c r="AV200">
        <f>A!AU200</f>
        <v>0</v>
      </c>
      <c r="AW200" s="23" t="str">
        <f>IF(A!AV200=0,"",A!AV200)</f>
        <v/>
      </c>
      <c r="AX200">
        <f>A!AW200</f>
        <v>0</v>
      </c>
      <c r="AY200">
        <f>A!AX200</f>
        <v>0</v>
      </c>
      <c r="AZ200">
        <f>A!AY200</f>
        <v>0</v>
      </c>
      <c r="BA200">
        <f>A!AZ200</f>
        <v>0</v>
      </c>
      <c r="BB200">
        <f>A!BA200</f>
        <v>0</v>
      </c>
      <c r="BC200">
        <f>A!BB200</f>
        <v>0</v>
      </c>
      <c r="BD200">
        <f>A!BC200</f>
        <v>0</v>
      </c>
      <c r="BE200">
        <f>A!BD200</f>
        <v>0</v>
      </c>
      <c r="BF200">
        <f>A!BE200</f>
        <v>0</v>
      </c>
      <c r="BG200">
        <f>A!BF200</f>
        <v>0</v>
      </c>
      <c r="BH200">
        <f>A!BG200</f>
        <v>0</v>
      </c>
      <c r="BI200">
        <f>A!BH200</f>
        <v>0</v>
      </c>
      <c r="BJ200">
        <f>A!BI200</f>
        <v>0</v>
      </c>
      <c r="BK200">
        <f>A!BJ200</f>
        <v>0</v>
      </c>
      <c r="BL200">
        <f>A!BK200</f>
        <v>0</v>
      </c>
      <c r="BM200">
        <f>A!BL200</f>
        <v>0</v>
      </c>
      <c r="BN200">
        <f>A!BM200</f>
        <v>0</v>
      </c>
      <c r="BO200">
        <f>A!BN200</f>
        <v>0</v>
      </c>
      <c r="BP200">
        <f>A!BO200</f>
        <v>0</v>
      </c>
      <c r="BQ200">
        <f>A!BP200</f>
        <v>0</v>
      </c>
      <c r="BR200">
        <f>A!BQ200</f>
        <v>0</v>
      </c>
      <c r="BS200">
        <f>A!BR200</f>
        <v>0</v>
      </c>
      <c r="BT200">
        <f>A!BS200</f>
        <v>0</v>
      </c>
      <c r="BU200">
        <f>A!BT200</f>
        <v>0</v>
      </c>
      <c r="BV200">
        <f>A!BU200</f>
        <v>0</v>
      </c>
      <c r="BW200">
        <f>A!BV200</f>
        <v>0</v>
      </c>
      <c r="BX200">
        <f>A!BW200</f>
        <v>0</v>
      </c>
      <c r="BY200">
        <f>A!BX200</f>
        <v>0</v>
      </c>
      <c r="BZ200">
        <f>A!BY200</f>
        <v>0</v>
      </c>
      <c r="CA200">
        <f>A!BZ200</f>
        <v>0</v>
      </c>
      <c r="CB200">
        <f>A!CA200</f>
        <v>0</v>
      </c>
      <c r="CC200">
        <f>A!CB200</f>
        <v>0</v>
      </c>
      <c r="CD200">
        <f>A!CC200</f>
        <v>0</v>
      </c>
      <c r="CE200">
        <f>A!CD200</f>
        <v>0</v>
      </c>
      <c r="CF200">
        <f>A!CE200</f>
        <v>0</v>
      </c>
      <c r="CG200">
        <f>A!CF200</f>
        <v>0</v>
      </c>
      <c r="CH200">
        <f>A!CG200</f>
        <v>0</v>
      </c>
      <c r="CI200">
        <f>A!CH200</f>
        <v>0</v>
      </c>
      <c r="CJ200" t="str">
        <f>A!CI200</f>
        <v>urn:imsikb0101:Applicaties:id:16</v>
      </c>
      <c r="CK200" t="str">
        <f>A!CJ200</f>
        <v>urn:imsikb0101:DatastroomType:id:1</v>
      </c>
      <c r="CL200">
        <f>A!CK200</f>
        <v>45891</v>
      </c>
      <c r="CM200" t="str">
        <f>A!CL200</f>
        <v>SGS, Rotterdam</v>
      </c>
      <c r="CN200" t="str">
        <f>A!CM200</f>
        <v>LABRESULTAAT SGS</v>
      </c>
      <c r="CO200">
        <f>A!CN200</f>
        <v>45891</v>
      </c>
      <c r="CP200">
        <f>A!CO200</f>
        <v>0</v>
      </c>
      <c r="CQ200">
        <f>A!CO510</f>
        <v>0</v>
      </c>
      <c r="CR200" t="e">
        <f>A!#REF!</f>
        <v>#REF!</v>
      </c>
      <c r="CS200" t="e">
        <f>A!#REF!</f>
        <v>#REF!</v>
      </c>
    </row>
    <row r="201" spans="1:97" x14ac:dyDescent="0.2">
      <c r="A201" t="str">
        <f>A!A201</f>
        <v>LABRESULTAAT</v>
      </c>
      <c r="B201">
        <f>A!B201</f>
        <v>20</v>
      </c>
      <c r="C201" t="str">
        <f>A!C201</f>
        <v>_59b848bc-73ce-4baa-ab74-b53008bef0e7</v>
      </c>
      <c r="D201" t="str">
        <f>A!D201</f>
        <v>59b848bc-73ce-4baa-ab74-b53008bef0e7</v>
      </c>
      <c r="E201" t="str">
        <f>A!E201</f>
        <v>SIKB</v>
      </c>
      <c r="F201" t="str">
        <f>A!F201</f>
        <v>urn:immetingen:hoedanigheid:id:1</v>
      </c>
      <c r="G201" t="str">
        <f>A!G201</f>
        <v>www.sikb.nl</v>
      </c>
      <c r="H201" t="str">
        <f>A!H201</f>
        <v>urn:immetingen:parameter:id:775</v>
      </c>
      <c r="I201" t="str">
        <f>A!I201</f>
        <v>www.sikb.nl</v>
      </c>
      <c r="J201" t="str">
        <f>A!J201</f>
        <v>urn:immetingen:parameter:id:2725</v>
      </c>
      <c r="K201" t="str">
        <f>A!K201</f>
        <v>www.sikb.nl</v>
      </c>
      <c r="L201">
        <f>A!L201</f>
        <v>45890</v>
      </c>
      <c r="M201" t="str">
        <f>A!M201</f>
        <v>urn:immetingen:LabopdrachtStatus:id:5</v>
      </c>
      <c r="N201">
        <f>A!N201</f>
        <v>1</v>
      </c>
      <c r="O201">
        <f>A!O201</f>
        <v>1</v>
      </c>
      <c r="P201" s="23" t="str">
        <f>IF(A!P201="","",INDEX(B!$A$1:$BT$2000,MATCH(A!P201,B!$AX$1:$AX$2000,0),D!$B$5))</f>
        <v>MMA02 A02 (0-50) A04 (0-50)</v>
      </c>
      <c r="Q201">
        <f>A!Q201</f>
        <v>0</v>
      </c>
      <c r="R201">
        <f>A!R201</f>
        <v>0</v>
      </c>
      <c r="S201">
        <f>A!S201</f>
        <v>0</v>
      </c>
      <c r="T201" t="str">
        <f>A!T201</f>
        <v>immetingen:AnalyticResultType</v>
      </c>
      <c r="U201" t="str">
        <f>A!U201</f>
        <v>0.98 mg/kgds</v>
      </c>
      <c r="V201" s="23">
        <f>IF(A!V201="&lt;",1,A!V201)</f>
        <v>0</v>
      </c>
      <c r="W201">
        <f>A!W201</f>
        <v>0.98</v>
      </c>
      <c r="X201">
        <f>A!X201</f>
        <v>0.98</v>
      </c>
      <c r="Y201" t="str">
        <f>A!Y201</f>
        <v>urn:immetingen:eenheid:id:58</v>
      </c>
      <c r="Z201" s="23">
        <f t="shared" si="3"/>
        <v>58</v>
      </c>
      <c r="AA201" t="str">
        <f>A!Z201</f>
        <v>urn:immetingen:kwaliteitsoordeel:id:0</v>
      </c>
      <c r="AB201" t="str">
        <f>A!AA201</f>
        <v>www.sikb.nl</v>
      </c>
      <c r="AC201" t="str">
        <f>A!AB201</f>
        <v>urn:immetingen:waardebewerkingsmethode:id:5</v>
      </c>
      <c r="AD201" t="str">
        <f>A!AC201</f>
        <v>www.sikb.nl</v>
      </c>
      <c r="AE201" t="str">
        <f>A!AD201</f>
        <v>_40e8b36e-26dc-4d9e-9def-9615f7af92a2</v>
      </c>
      <c r="AF201">
        <f>A!AE201</f>
        <v>45888.451377314814</v>
      </c>
      <c r="AG201">
        <f>A!AF201</f>
        <v>0</v>
      </c>
      <c r="AH201">
        <f>A!AG201</f>
        <v>0</v>
      </c>
      <c r="AI201">
        <f>A!AH201</f>
        <v>0</v>
      </c>
      <c r="AJ201">
        <f>A!AI201</f>
        <v>0</v>
      </c>
      <c r="AK201">
        <f>A!AJ201</f>
        <v>0</v>
      </c>
      <c r="AL201">
        <f>A!AK201</f>
        <v>0</v>
      </c>
      <c r="AM201">
        <f>A!AL201</f>
        <v>0</v>
      </c>
      <c r="AN201">
        <f>A!AM201</f>
        <v>0</v>
      </c>
      <c r="AO201">
        <f>A!AN201</f>
        <v>0</v>
      </c>
      <c r="AP201">
        <f>A!AO201</f>
        <v>0</v>
      </c>
      <c r="AQ201">
        <f>A!AP201</f>
        <v>0</v>
      </c>
      <c r="AR201">
        <f>A!AQ201</f>
        <v>0</v>
      </c>
      <c r="AS201">
        <f>A!AR201</f>
        <v>0</v>
      </c>
      <c r="AT201">
        <f>A!AS201</f>
        <v>0</v>
      </c>
      <c r="AU201">
        <f>A!AT201</f>
        <v>0</v>
      </c>
      <c r="AV201">
        <f>A!AU201</f>
        <v>0</v>
      </c>
      <c r="AW201" s="23" t="str">
        <f>IF(A!AV201=0,"",A!AV201)</f>
        <v/>
      </c>
      <c r="AX201">
        <f>A!AW201</f>
        <v>0</v>
      </c>
      <c r="AY201">
        <f>A!AX201</f>
        <v>0</v>
      </c>
      <c r="AZ201">
        <f>A!AY201</f>
        <v>0</v>
      </c>
      <c r="BA201">
        <f>A!AZ201</f>
        <v>0</v>
      </c>
      <c r="BB201">
        <f>A!BA201</f>
        <v>0</v>
      </c>
      <c r="BC201">
        <f>A!BB201</f>
        <v>0</v>
      </c>
      <c r="BD201">
        <f>A!BC201</f>
        <v>0</v>
      </c>
      <c r="BE201">
        <f>A!BD201</f>
        <v>0</v>
      </c>
      <c r="BF201">
        <f>A!BE201</f>
        <v>0</v>
      </c>
      <c r="BG201">
        <f>A!BF201</f>
        <v>0</v>
      </c>
      <c r="BH201">
        <f>A!BG201</f>
        <v>0</v>
      </c>
      <c r="BI201">
        <f>A!BH201</f>
        <v>0</v>
      </c>
      <c r="BJ201">
        <f>A!BI201</f>
        <v>0</v>
      </c>
      <c r="BK201">
        <f>A!BJ201</f>
        <v>0</v>
      </c>
      <c r="BL201">
        <f>A!BK201</f>
        <v>0</v>
      </c>
      <c r="BM201">
        <f>A!BL201</f>
        <v>0</v>
      </c>
      <c r="BN201">
        <f>A!BM201</f>
        <v>0</v>
      </c>
      <c r="BO201">
        <f>A!BN201</f>
        <v>0</v>
      </c>
      <c r="BP201">
        <f>A!BO201</f>
        <v>0</v>
      </c>
      <c r="BQ201">
        <f>A!BP201</f>
        <v>0</v>
      </c>
      <c r="BR201">
        <f>A!BQ201</f>
        <v>0</v>
      </c>
      <c r="BS201">
        <f>A!BR201</f>
        <v>0</v>
      </c>
      <c r="BT201">
        <f>A!BS201</f>
        <v>0</v>
      </c>
      <c r="BU201">
        <f>A!BT201</f>
        <v>0</v>
      </c>
      <c r="BV201">
        <f>A!BU201</f>
        <v>0</v>
      </c>
      <c r="BW201">
        <f>A!BV201</f>
        <v>0</v>
      </c>
      <c r="BX201">
        <f>A!BW201</f>
        <v>0</v>
      </c>
      <c r="BY201">
        <f>A!BX201</f>
        <v>0</v>
      </c>
      <c r="BZ201">
        <f>A!BY201</f>
        <v>0</v>
      </c>
      <c r="CA201">
        <f>A!BZ201</f>
        <v>0</v>
      </c>
      <c r="CB201">
        <f>A!CA201</f>
        <v>0</v>
      </c>
      <c r="CC201">
        <f>A!CB201</f>
        <v>0</v>
      </c>
      <c r="CD201">
        <f>A!CC201</f>
        <v>0</v>
      </c>
      <c r="CE201">
        <f>A!CD201</f>
        <v>0</v>
      </c>
      <c r="CF201">
        <f>A!CE201</f>
        <v>0</v>
      </c>
      <c r="CG201">
        <f>A!CF201</f>
        <v>0</v>
      </c>
      <c r="CH201">
        <f>A!CG201</f>
        <v>0</v>
      </c>
      <c r="CI201">
        <f>A!CH201</f>
        <v>0</v>
      </c>
      <c r="CJ201" t="str">
        <f>A!CI201</f>
        <v>urn:imsikb0101:Applicaties:id:16</v>
      </c>
      <c r="CK201" t="str">
        <f>A!CJ201</f>
        <v>urn:imsikb0101:DatastroomType:id:1</v>
      </c>
      <c r="CL201">
        <f>A!CK201</f>
        <v>45891</v>
      </c>
      <c r="CM201" t="str">
        <f>A!CL201</f>
        <v>SGS, Rotterdam</v>
      </c>
      <c r="CN201" t="str">
        <f>A!CM201</f>
        <v>LABRESULTAAT SGS</v>
      </c>
      <c r="CO201">
        <f>A!CN201</f>
        <v>45891</v>
      </c>
      <c r="CP201">
        <f>A!CO201</f>
        <v>0</v>
      </c>
      <c r="CQ201">
        <f>A!CO511</f>
        <v>0</v>
      </c>
      <c r="CR201" t="e">
        <f>A!#REF!</f>
        <v>#REF!</v>
      </c>
      <c r="CS201" t="e">
        <f>A!#REF!</f>
        <v>#REF!</v>
      </c>
    </row>
    <row r="202" spans="1:97" x14ac:dyDescent="0.2">
      <c r="A202" t="str">
        <f>A!A202</f>
        <v>LABRESULTAAT</v>
      </c>
      <c r="B202">
        <f>A!B202</f>
        <v>21</v>
      </c>
      <c r="C202" t="str">
        <f>A!C202</f>
        <v>_5c8d5129-ed86-491b-b3b4-cc54ee4b95b6</v>
      </c>
      <c r="D202" t="str">
        <f>A!D202</f>
        <v>5c8d5129-ed86-491b-b3b4-cc54ee4b95b6</v>
      </c>
      <c r="E202" t="str">
        <f>A!E202</f>
        <v>SIKB</v>
      </c>
      <c r="F202" t="str">
        <f>A!F202</f>
        <v>urn:immetingen:hoedanigheid:id:1</v>
      </c>
      <c r="G202" t="str">
        <f>A!G202</f>
        <v>www.sikb.nl</v>
      </c>
      <c r="H202" t="str">
        <f>A!H202</f>
        <v>urn:immetingen:parameter:id:518</v>
      </c>
      <c r="I202" t="str">
        <f>A!I202</f>
        <v>www.sikb.nl</v>
      </c>
      <c r="J202" t="str">
        <f>A!J202</f>
        <v>urn:immetingen:parameter:id:2725</v>
      </c>
      <c r="K202" t="str">
        <f>A!K202</f>
        <v>www.sikb.nl</v>
      </c>
      <c r="L202">
        <f>A!L202</f>
        <v>45890</v>
      </c>
      <c r="M202" t="str">
        <f>A!M202</f>
        <v>urn:immetingen:LabopdrachtStatus:id:5</v>
      </c>
      <c r="N202">
        <f>A!N202</f>
        <v>1</v>
      </c>
      <c r="O202">
        <f>A!O202</f>
        <v>1</v>
      </c>
      <c r="P202" s="23" t="str">
        <f>IF(A!P202="","",INDEX(B!$A$1:$BT$2000,MATCH(A!P202,B!$AX$1:$AX$2000,0),D!$B$5))</f>
        <v>MMA02 A02 (0-50) A04 (0-50)</v>
      </c>
      <c r="Q202">
        <f>A!Q202</f>
        <v>0</v>
      </c>
      <c r="R202">
        <f>A!R202</f>
        <v>0</v>
      </c>
      <c r="S202">
        <f>A!S202</f>
        <v>0</v>
      </c>
      <c r="T202" t="str">
        <f>A!T202</f>
        <v>immetingen:AnalyticResultType</v>
      </c>
      <c r="U202" t="str">
        <f>A!U202</f>
        <v>0.58 mg/kgds</v>
      </c>
      <c r="V202" s="23">
        <f>IF(A!V202="&lt;",1,A!V202)</f>
        <v>0</v>
      </c>
      <c r="W202">
        <f>A!W202</f>
        <v>0.57999999999999996</v>
      </c>
      <c r="X202">
        <f>A!X202</f>
        <v>0.57999999999999996</v>
      </c>
      <c r="Y202" t="str">
        <f>A!Y202</f>
        <v>urn:immetingen:eenheid:id:58</v>
      </c>
      <c r="Z202" s="23">
        <f t="shared" si="3"/>
        <v>58</v>
      </c>
      <c r="AA202" t="str">
        <f>A!Z202</f>
        <v>urn:immetingen:kwaliteitsoordeel:id:0</v>
      </c>
      <c r="AB202" t="str">
        <f>A!AA202</f>
        <v>www.sikb.nl</v>
      </c>
      <c r="AC202" t="str">
        <f>A!AB202</f>
        <v>urn:immetingen:waardebewerkingsmethode:id:5</v>
      </c>
      <c r="AD202" t="str">
        <f>A!AC202</f>
        <v>www.sikb.nl</v>
      </c>
      <c r="AE202" t="str">
        <f>A!AD202</f>
        <v>_a54d54a6-106b-48a3-93bd-ca2ee57410e3</v>
      </c>
      <c r="AF202">
        <f>A!AE202</f>
        <v>45888.451377314814</v>
      </c>
      <c r="AG202">
        <f>A!AF202</f>
        <v>0</v>
      </c>
      <c r="AH202">
        <f>A!AG202</f>
        <v>0</v>
      </c>
      <c r="AI202">
        <f>A!AH202</f>
        <v>0</v>
      </c>
      <c r="AJ202">
        <f>A!AI202</f>
        <v>0</v>
      </c>
      <c r="AK202">
        <f>A!AJ202</f>
        <v>0</v>
      </c>
      <c r="AL202">
        <f>A!AK202</f>
        <v>0</v>
      </c>
      <c r="AM202">
        <f>A!AL202</f>
        <v>0</v>
      </c>
      <c r="AN202">
        <f>A!AM202</f>
        <v>0</v>
      </c>
      <c r="AO202">
        <f>A!AN202</f>
        <v>0</v>
      </c>
      <c r="AP202">
        <f>A!AO202</f>
        <v>0</v>
      </c>
      <c r="AQ202">
        <f>A!AP202</f>
        <v>0</v>
      </c>
      <c r="AR202">
        <f>A!AQ202</f>
        <v>0</v>
      </c>
      <c r="AS202">
        <f>A!AR202</f>
        <v>0</v>
      </c>
      <c r="AT202">
        <f>A!AS202</f>
        <v>0</v>
      </c>
      <c r="AU202">
        <f>A!AT202</f>
        <v>0</v>
      </c>
      <c r="AV202">
        <f>A!AU202</f>
        <v>0</v>
      </c>
      <c r="AW202" s="23" t="str">
        <f>IF(A!AV202=0,"",A!AV202)</f>
        <v/>
      </c>
      <c r="AX202">
        <f>A!AW202</f>
        <v>0</v>
      </c>
      <c r="AY202">
        <f>A!AX202</f>
        <v>0</v>
      </c>
      <c r="AZ202">
        <f>A!AY202</f>
        <v>0</v>
      </c>
      <c r="BA202">
        <f>A!AZ202</f>
        <v>0</v>
      </c>
      <c r="BB202">
        <f>A!BA202</f>
        <v>0</v>
      </c>
      <c r="BC202">
        <f>A!BB202</f>
        <v>0</v>
      </c>
      <c r="BD202">
        <f>A!BC202</f>
        <v>0</v>
      </c>
      <c r="BE202">
        <f>A!BD202</f>
        <v>0</v>
      </c>
      <c r="BF202">
        <f>A!BE202</f>
        <v>0</v>
      </c>
      <c r="BG202">
        <f>A!BF202</f>
        <v>0</v>
      </c>
      <c r="BH202">
        <f>A!BG202</f>
        <v>0</v>
      </c>
      <c r="BI202">
        <f>A!BH202</f>
        <v>0</v>
      </c>
      <c r="BJ202">
        <f>A!BI202</f>
        <v>0</v>
      </c>
      <c r="BK202">
        <f>A!BJ202</f>
        <v>0</v>
      </c>
      <c r="BL202">
        <f>A!BK202</f>
        <v>0</v>
      </c>
      <c r="BM202">
        <f>A!BL202</f>
        <v>0</v>
      </c>
      <c r="BN202">
        <f>A!BM202</f>
        <v>0</v>
      </c>
      <c r="BO202">
        <f>A!BN202</f>
        <v>0</v>
      </c>
      <c r="BP202">
        <f>A!BO202</f>
        <v>0</v>
      </c>
      <c r="BQ202">
        <f>A!BP202</f>
        <v>0</v>
      </c>
      <c r="BR202">
        <f>A!BQ202</f>
        <v>0</v>
      </c>
      <c r="BS202">
        <f>A!BR202</f>
        <v>0</v>
      </c>
      <c r="BT202">
        <f>A!BS202</f>
        <v>0</v>
      </c>
      <c r="BU202">
        <f>A!BT202</f>
        <v>0</v>
      </c>
      <c r="BV202">
        <f>A!BU202</f>
        <v>0</v>
      </c>
      <c r="BW202">
        <f>A!BV202</f>
        <v>0</v>
      </c>
      <c r="BX202">
        <f>A!BW202</f>
        <v>0</v>
      </c>
      <c r="BY202">
        <f>A!BX202</f>
        <v>0</v>
      </c>
      <c r="BZ202">
        <f>A!BY202</f>
        <v>0</v>
      </c>
      <c r="CA202">
        <f>A!BZ202</f>
        <v>0</v>
      </c>
      <c r="CB202">
        <f>A!CA202</f>
        <v>0</v>
      </c>
      <c r="CC202">
        <f>A!CB202</f>
        <v>0</v>
      </c>
      <c r="CD202">
        <f>A!CC202</f>
        <v>0</v>
      </c>
      <c r="CE202">
        <f>A!CD202</f>
        <v>0</v>
      </c>
      <c r="CF202">
        <f>A!CE202</f>
        <v>0</v>
      </c>
      <c r="CG202">
        <f>A!CF202</f>
        <v>0</v>
      </c>
      <c r="CH202">
        <f>A!CG202</f>
        <v>0</v>
      </c>
      <c r="CI202">
        <f>A!CH202</f>
        <v>0</v>
      </c>
      <c r="CJ202" t="str">
        <f>A!CI202</f>
        <v>urn:imsikb0101:Applicaties:id:16</v>
      </c>
      <c r="CK202" t="str">
        <f>A!CJ202</f>
        <v>urn:imsikb0101:DatastroomType:id:1</v>
      </c>
      <c r="CL202">
        <f>A!CK202</f>
        <v>45891</v>
      </c>
      <c r="CM202" t="str">
        <f>A!CL202</f>
        <v>SGS, Rotterdam</v>
      </c>
      <c r="CN202" t="str">
        <f>A!CM202</f>
        <v>LABRESULTAAT SGS</v>
      </c>
      <c r="CO202">
        <f>A!CN202</f>
        <v>45891</v>
      </c>
      <c r="CP202">
        <f>A!CO202</f>
        <v>0</v>
      </c>
      <c r="CQ202">
        <f>A!CO512</f>
        <v>0</v>
      </c>
      <c r="CR202" t="e">
        <f>A!#REF!</f>
        <v>#REF!</v>
      </c>
      <c r="CS202" t="e">
        <f>A!#REF!</f>
        <v>#REF!</v>
      </c>
    </row>
    <row r="203" spans="1:97" x14ac:dyDescent="0.2">
      <c r="A203" t="str">
        <f>A!A203</f>
        <v>LABRESULTAAT</v>
      </c>
      <c r="B203">
        <f>A!B203</f>
        <v>22</v>
      </c>
      <c r="C203" t="str">
        <f>A!C203</f>
        <v>_f1996bbe-6d23-4196-b1e0-1d5d120194b2</v>
      </c>
      <c r="D203" t="str">
        <f>A!D203</f>
        <v>f1996bbe-6d23-4196-b1e0-1d5d120194b2</v>
      </c>
      <c r="E203" t="str">
        <f>A!E203</f>
        <v>SIKB</v>
      </c>
      <c r="F203" t="str">
        <f>A!F203</f>
        <v>urn:immetingen:hoedanigheid:id:1</v>
      </c>
      <c r="G203" t="str">
        <f>A!G203</f>
        <v>www.sikb.nl</v>
      </c>
      <c r="H203" t="str">
        <f>A!H203</f>
        <v>urn:immetingen:parameter:id:353</v>
      </c>
      <c r="I203" t="str">
        <f>A!I203</f>
        <v>www.sikb.nl</v>
      </c>
      <c r="J203" t="str">
        <f>A!J203</f>
        <v>urn:immetingen:parameter:id:2725</v>
      </c>
      <c r="K203" t="str">
        <f>A!K203</f>
        <v>www.sikb.nl</v>
      </c>
      <c r="L203">
        <f>A!L203</f>
        <v>45890</v>
      </c>
      <c r="M203" t="str">
        <f>A!M203</f>
        <v>urn:immetingen:LabopdrachtStatus:id:5</v>
      </c>
      <c r="N203">
        <f>A!N203</f>
        <v>1</v>
      </c>
      <c r="O203">
        <f>A!O203</f>
        <v>1</v>
      </c>
      <c r="P203" s="23" t="str">
        <f>IF(A!P203="","",INDEX(B!$A$1:$BT$2000,MATCH(A!P203,B!$AX$1:$AX$2000,0),D!$B$5))</f>
        <v>MMA02 A02 (0-50) A04 (0-50)</v>
      </c>
      <c r="Q203">
        <f>A!Q203</f>
        <v>0</v>
      </c>
      <c r="R203">
        <f>A!R203</f>
        <v>0</v>
      </c>
      <c r="S203">
        <f>A!S203</f>
        <v>0</v>
      </c>
      <c r="T203" t="str">
        <f>A!T203</f>
        <v>immetingen:AnalyticResultType</v>
      </c>
      <c r="U203" t="str">
        <f>A!U203</f>
        <v>0.28 mg/kgds</v>
      </c>
      <c r="V203" s="23">
        <f>IF(A!V203="&lt;",1,A!V203)</f>
        <v>0</v>
      </c>
      <c r="W203">
        <f>A!W203</f>
        <v>0.28000000000000003</v>
      </c>
      <c r="X203">
        <f>A!X203</f>
        <v>0.28000000000000003</v>
      </c>
      <c r="Y203" t="str">
        <f>A!Y203</f>
        <v>urn:immetingen:eenheid:id:58</v>
      </c>
      <c r="Z203" s="23">
        <f t="shared" si="3"/>
        <v>58</v>
      </c>
      <c r="AA203" t="str">
        <f>A!Z203</f>
        <v>urn:immetingen:kwaliteitsoordeel:id:0</v>
      </c>
      <c r="AB203" t="str">
        <f>A!AA203</f>
        <v>www.sikb.nl</v>
      </c>
      <c r="AC203" t="str">
        <f>A!AB203</f>
        <v>urn:immetingen:waardebewerkingsmethode:id:5</v>
      </c>
      <c r="AD203" t="str">
        <f>A!AC203</f>
        <v>www.sikb.nl</v>
      </c>
      <c r="AE203" t="str">
        <f>A!AD203</f>
        <v>_4aa97026-6551-4d72-8697-1f0822196d54</v>
      </c>
      <c r="AF203">
        <f>A!AE203</f>
        <v>45888.451377314814</v>
      </c>
      <c r="AG203">
        <f>A!AF203</f>
        <v>0</v>
      </c>
      <c r="AH203">
        <f>A!AG203</f>
        <v>0</v>
      </c>
      <c r="AI203">
        <f>A!AH203</f>
        <v>0</v>
      </c>
      <c r="AJ203">
        <f>A!AI203</f>
        <v>0</v>
      </c>
      <c r="AK203">
        <f>A!AJ203</f>
        <v>0</v>
      </c>
      <c r="AL203">
        <f>A!AK203</f>
        <v>0</v>
      </c>
      <c r="AM203">
        <f>A!AL203</f>
        <v>0</v>
      </c>
      <c r="AN203">
        <f>A!AM203</f>
        <v>0</v>
      </c>
      <c r="AO203">
        <f>A!AN203</f>
        <v>0</v>
      </c>
      <c r="AP203">
        <f>A!AO203</f>
        <v>0</v>
      </c>
      <c r="AQ203">
        <f>A!AP203</f>
        <v>0</v>
      </c>
      <c r="AR203">
        <f>A!AQ203</f>
        <v>0</v>
      </c>
      <c r="AS203">
        <f>A!AR203</f>
        <v>0</v>
      </c>
      <c r="AT203">
        <f>A!AS203</f>
        <v>0</v>
      </c>
      <c r="AU203">
        <f>A!AT203</f>
        <v>0</v>
      </c>
      <c r="AV203">
        <f>A!AU203</f>
        <v>0</v>
      </c>
      <c r="AW203" s="23" t="str">
        <f>IF(A!AV203=0,"",A!AV203)</f>
        <v/>
      </c>
      <c r="AX203">
        <f>A!AW203</f>
        <v>0</v>
      </c>
      <c r="AY203">
        <f>A!AX203</f>
        <v>0</v>
      </c>
      <c r="AZ203">
        <f>A!AY203</f>
        <v>0</v>
      </c>
      <c r="BA203">
        <f>A!AZ203</f>
        <v>0</v>
      </c>
      <c r="BB203">
        <f>A!BA203</f>
        <v>0</v>
      </c>
      <c r="BC203">
        <f>A!BB203</f>
        <v>0</v>
      </c>
      <c r="BD203">
        <f>A!BC203</f>
        <v>0</v>
      </c>
      <c r="BE203">
        <f>A!BD203</f>
        <v>0</v>
      </c>
      <c r="BF203">
        <f>A!BE203</f>
        <v>0</v>
      </c>
      <c r="BG203">
        <f>A!BF203</f>
        <v>0</v>
      </c>
      <c r="BH203">
        <f>A!BG203</f>
        <v>0</v>
      </c>
      <c r="BI203">
        <f>A!BH203</f>
        <v>0</v>
      </c>
      <c r="BJ203">
        <f>A!BI203</f>
        <v>0</v>
      </c>
      <c r="BK203">
        <f>A!BJ203</f>
        <v>0</v>
      </c>
      <c r="BL203">
        <f>A!BK203</f>
        <v>0</v>
      </c>
      <c r="BM203">
        <f>A!BL203</f>
        <v>0</v>
      </c>
      <c r="BN203">
        <f>A!BM203</f>
        <v>0</v>
      </c>
      <c r="BO203">
        <f>A!BN203</f>
        <v>0</v>
      </c>
      <c r="BP203">
        <f>A!BO203</f>
        <v>0</v>
      </c>
      <c r="BQ203">
        <f>A!BP203</f>
        <v>0</v>
      </c>
      <c r="BR203">
        <f>A!BQ203</f>
        <v>0</v>
      </c>
      <c r="BS203">
        <f>A!BR203</f>
        <v>0</v>
      </c>
      <c r="BT203">
        <f>A!BS203</f>
        <v>0</v>
      </c>
      <c r="BU203">
        <f>A!BT203</f>
        <v>0</v>
      </c>
      <c r="BV203">
        <f>A!BU203</f>
        <v>0</v>
      </c>
      <c r="BW203">
        <f>A!BV203</f>
        <v>0</v>
      </c>
      <c r="BX203">
        <f>A!BW203</f>
        <v>0</v>
      </c>
      <c r="BY203">
        <f>A!BX203</f>
        <v>0</v>
      </c>
      <c r="BZ203">
        <f>A!BY203</f>
        <v>0</v>
      </c>
      <c r="CA203">
        <f>A!BZ203</f>
        <v>0</v>
      </c>
      <c r="CB203">
        <f>A!CA203</f>
        <v>0</v>
      </c>
      <c r="CC203">
        <f>A!CB203</f>
        <v>0</v>
      </c>
      <c r="CD203">
        <f>A!CC203</f>
        <v>0</v>
      </c>
      <c r="CE203">
        <f>A!CD203</f>
        <v>0</v>
      </c>
      <c r="CF203">
        <f>A!CE203</f>
        <v>0</v>
      </c>
      <c r="CG203">
        <f>A!CF203</f>
        <v>0</v>
      </c>
      <c r="CH203">
        <f>A!CG203</f>
        <v>0</v>
      </c>
      <c r="CI203">
        <f>A!CH203</f>
        <v>0</v>
      </c>
      <c r="CJ203" t="str">
        <f>A!CI203</f>
        <v>urn:imsikb0101:Applicaties:id:16</v>
      </c>
      <c r="CK203" t="str">
        <f>A!CJ203</f>
        <v>urn:imsikb0101:DatastroomType:id:1</v>
      </c>
      <c r="CL203">
        <f>A!CK203</f>
        <v>45891</v>
      </c>
      <c r="CM203" t="str">
        <f>A!CL203</f>
        <v>SGS, Rotterdam</v>
      </c>
      <c r="CN203" t="str">
        <f>A!CM203</f>
        <v>LABRESULTAAT SGS</v>
      </c>
      <c r="CO203">
        <f>A!CN203</f>
        <v>45891</v>
      </c>
      <c r="CP203">
        <f>A!CO203</f>
        <v>0</v>
      </c>
      <c r="CQ203">
        <f>A!CO513</f>
        <v>0</v>
      </c>
      <c r="CR203" t="e">
        <f>A!#REF!</f>
        <v>#REF!</v>
      </c>
      <c r="CS203" t="e">
        <f>A!#REF!</f>
        <v>#REF!</v>
      </c>
    </row>
    <row r="204" spans="1:97" x14ac:dyDescent="0.2">
      <c r="A204" t="str">
        <f>A!A204</f>
        <v>LABRESULTAAT</v>
      </c>
      <c r="B204">
        <f>A!B204</f>
        <v>23</v>
      </c>
      <c r="C204" t="str">
        <f>A!C204</f>
        <v>_36cb7ee8-7154-44bc-9170-bd7225151bcc</v>
      </c>
      <c r="D204" t="str">
        <f>A!D204</f>
        <v>36cb7ee8-7154-44bc-9170-bd7225151bcc</v>
      </c>
      <c r="E204" t="str">
        <f>A!E204</f>
        <v>SIKB</v>
      </c>
      <c r="F204" t="str">
        <f>A!F204</f>
        <v>urn:immetingen:hoedanigheid:id:1</v>
      </c>
      <c r="G204" t="str">
        <f>A!G204</f>
        <v>www.sikb.nl</v>
      </c>
      <c r="H204" t="str">
        <f>A!H204</f>
        <v>urn:immetingen:parameter:id:346</v>
      </c>
      <c r="I204" t="str">
        <f>A!I204</f>
        <v>www.sikb.nl</v>
      </c>
      <c r="J204" t="str">
        <f>A!J204</f>
        <v>urn:immetingen:parameter:id:2725</v>
      </c>
      <c r="K204" t="str">
        <f>A!K204</f>
        <v>www.sikb.nl</v>
      </c>
      <c r="L204">
        <f>A!L204</f>
        <v>45890</v>
      </c>
      <c r="M204" t="str">
        <f>A!M204</f>
        <v>urn:immetingen:LabopdrachtStatus:id:5</v>
      </c>
      <c r="N204">
        <f>A!N204</f>
        <v>1</v>
      </c>
      <c r="O204">
        <f>A!O204</f>
        <v>1</v>
      </c>
      <c r="P204" s="23" t="str">
        <f>IF(A!P204="","",INDEX(B!$A$1:$BT$2000,MATCH(A!P204,B!$AX$1:$AX$2000,0),D!$B$5))</f>
        <v>MMA02 A02 (0-50) A04 (0-50)</v>
      </c>
      <c r="Q204">
        <f>A!Q204</f>
        <v>0</v>
      </c>
      <c r="R204">
        <f>A!R204</f>
        <v>0</v>
      </c>
      <c r="S204">
        <f>A!S204</f>
        <v>0</v>
      </c>
      <c r="T204" t="str">
        <f>A!T204</f>
        <v>immetingen:AnalyticResultType</v>
      </c>
      <c r="U204" t="str">
        <f>A!U204</f>
        <v>0.56 mg/kgds</v>
      </c>
      <c r="V204" s="23">
        <f>IF(A!V204="&lt;",1,A!V204)</f>
        <v>0</v>
      </c>
      <c r="W204">
        <f>A!W204</f>
        <v>0.56000000000000005</v>
      </c>
      <c r="X204">
        <f>A!X204</f>
        <v>0.56000000000000005</v>
      </c>
      <c r="Y204" t="str">
        <f>A!Y204</f>
        <v>urn:immetingen:eenheid:id:58</v>
      </c>
      <c r="Z204" s="23">
        <f t="shared" si="3"/>
        <v>58</v>
      </c>
      <c r="AA204" t="str">
        <f>A!Z204</f>
        <v>urn:immetingen:kwaliteitsoordeel:id:0</v>
      </c>
      <c r="AB204" t="str">
        <f>A!AA204</f>
        <v>www.sikb.nl</v>
      </c>
      <c r="AC204" t="str">
        <f>A!AB204</f>
        <v>urn:immetingen:waardebewerkingsmethode:id:5</v>
      </c>
      <c r="AD204" t="str">
        <f>A!AC204</f>
        <v>www.sikb.nl</v>
      </c>
      <c r="AE204" t="str">
        <f>A!AD204</f>
        <v>_9bf3b7a6-cc2c-41b2-93ea-7c94661c0d7e</v>
      </c>
      <c r="AF204">
        <f>A!AE204</f>
        <v>45888.451377314814</v>
      </c>
      <c r="AG204">
        <f>A!AF204</f>
        <v>0</v>
      </c>
      <c r="AH204">
        <f>A!AG204</f>
        <v>0</v>
      </c>
      <c r="AI204">
        <f>A!AH204</f>
        <v>0</v>
      </c>
      <c r="AJ204">
        <f>A!AI204</f>
        <v>0</v>
      </c>
      <c r="AK204">
        <f>A!AJ204</f>
        <v>0</v>
      </c>
      <c r="AL204">
        <f>A!AK204</f>
        <v>0</v>
      </c>
      <c r="AM204">
        <f>A!AL204</f>
        <v>0</v>
      </c>
      <c r="AN204">
        <f>A!AM204</f>
        <v>0</v>
      </c>
      <c r="AO204">
        <f>A!AN204</f>
        <v>0</v>
      </c>
      <c r="AP204">
        <f>A!AO204</f>
        <v>0</v>
      </c>
      <c r="AQ204">
        <f>A!AP204</f>
        <v>0</v>
      </c>
      <c r="AR204">
        <f>A!AQ204</f>
        <v>0</v>
      </c>
      <c r="AS204">
        <f>A!AR204</f>
        <v>0</v>
      </c>
      <c r="AT204">
        <f>A!AS204</f>
        <v>0</v>
      </c>
      <c r="AU204">
        <f>A!AT204</f>
        <v>0</v>
      </c>
      <c r="AV204">
        <f>A!AU204</f>
        <v>0</v>
      </c>
      <c r="AW204" s="23" t="str">
        <f>IF(A!AV204=0,"",A!AV204)</f>
        <v/>
      </c>
      <c r="AX204">
        <f>A!AW204</f>
        <v>0</v>
      </c>
      <c r="AY204">
        <f>A!AX204</f>
        <v>0</v>
      </c>
      <c r="AZ204">
        <f>A!AY204</f>
        <v>0</v>
      </c>
      <c r="BA204">
        <f>A!AZ204</f>
        <v>0</v>
      </c>
      <c r="BB204">
        <f>A!BA204</f>
        <v>0</v>
      </c>
      <c r="BC204">
        <f>A!BB204</f>
        <v>0</v>
      </c>
      <c r="BD204">
        <f>A!BC204</f>
        <v>0</v>
      </c>
      <c r="BE204">
        <f>A!BD204</f>
        <v>0</v>
      </c>
      <c r="BF204">
        <f>A!BE204</f>
        <v>0</v>
      </c>
      <c r="BG204">
        <f>A!BF204</f>
        <v>0</v>
      </c>
      <c r="BH204">
        <f>A!BG204</f>
        <v>0</v>
      </c>
      <c r="BI204">
        <f>A!BH204</f>
        <v>0</v>
      </c>
      <c r="BJ204">
        <f>A!BI204</f>
        <v>0</v>
      </c>
      <c r="BK204">
        <f>A!BJ204</f>
        <v>0</v>
      </c>
      <c r="BL204">
        <f>A!BK204</f>
        <v>0</v>
      </c>
      <c r="BM204">
        <f>A!BL204</f>
        <v>0</v>
      </c>
      <c r="BN204">
        <f>A!BM204</f>
        <v>0</v>
      </c>
      <c r="BO204">
        <f>A!BN204</f>
        <v>0</v>
      </c>
      <c r="BP204">
        <f>A!BO204</f>
        <v>0</v>
      </c>
      <c r="BQ204">
        <f>A!BP204</f>
        <v>0</v>
      </c>
      <c r="BR204">
        <f>A!BQ204</f>
        <v>0</v>
      </c>
      <c r="BS204">
        <f>A!BR204</f>
        <v>0</v>
      </c>
      <c r="BT204">
        <f>A!BS204</f>
        <v>0</v>
      </c>
      <c r="BU204">
        <f>A!BT204</f>
        <v>0</v>
      </c>
      <c r="BV204">
        <f>A!BU204</f>
        <v>0</v>
      </c>
      <c r="BW204">
        <f>A!BV204</f>
        <v>0</v>
      </c>
      <c r="BX204">
        <f>A!BW204</f>
        <v>0</v>
      </c>
      <c r="BY204">
        <f>A!BX204</f>
        <v>0</v>
      </c>
      <c r="BZ204">
        <f>A!BY204</f>
        <v>0</v>
      </c>
      <c r="CA204">
        <f>A!BZ204</f>
        <v>0</v>
      </c>
      <c r="CB204">
        <f>A!CA204</f>
        <v>0</v>
      </c>
      <c r="CC204">
        <f>A!CB204</f>
        <v>0</v>
      </c>
      <c r="CD204">
        <f>A!CC204</f>
        <v>0</v>
      </c>
      <c r="CE204">
        <f>A!CD204</f>
        <v>0</v>
      </c>
      <c r="CF204">
        <f>A!CE204</f>
        <v>0</v>
      </c>
      <c r="CG204">
        <f>A!CF204</f>
        <v>0</v>
      </c>
      <c r="CH204">
        <f>A!CG204</f>
        <v>0</v>
      </c>
      <c r="CI204">
        <f>A!CH204</f>
        <v>0</v>
      </c>
      <c r="CJ204" t="str">
        <f>A!CI204</f>
        <v>urn:imsikb0101:Applicaties:id:16</v>
      </c>
      <c r="CK204" t="str">
        <f>A!CJ204</f>
        <v>urn:imsikb0101:DatastroomType:id:1</v>
      </c>
      <c r="CL204">
        <f>A!CK204</f>
        <v>45891</v>
      </c>
      <c r="CM204" t="str">
        <f>A!CL204</f>
        <v>SGS, Rotterdam</v>
      </c>
      <c r="CN204" t="str">
        <f>A!CM204</f>
        <v>LABRESULTAAT SGS</v>
      </c>
      <c r="CO204">
        <f>A!CN204</f>
        <v>45891</v>
      </c>
      <c r="CP204">
        <f>A!CO204</f>
        <v>0</v>
      </c>
      <c r="CQ204">
        <f>A!CO514</f>
        <v>0</v>
      </c>
      <c r="CR204" t="e">
        <f>A!#REF!</f>
        <v>#REF!</v>
      </c>
      <c r="CS204" t="e">
        <f>A!#REF!</f>
        <v>#REF!</v>
      </c>
    </row>
    <row r="205" spans="1:97" x14ac:dyDescent="0.2">
      <c r="A205" t="str">
        <f>A!A205</f>
        <v>LABRESULTAAT</v>
      </c>
      <c r="B205">
        <f>A!B205</f>
        <v>24</v>
      </c>
      <c r="C205" t="str">
        <f>A!C205</f>
        <v>_0010cb77-9692-4e59-b2de-d4687feb3f1a</v>
      </c>
      <c r="D205" t="str">
        <f>A!D205</f>
        <v>0010cb77-9692-4e59-b2de-d4687feb3f1a</v>
      </c>
      <c r="E205" t="str">
        <f>A!E205</f>
        <v>SIKB</v>
      </c>
      <c r="F205" t="str">
        <f>A!F205</f>
        <v>urn:immetingen:hoedanigheid:id:1</v>
      </c>
      <c r="G205" t="str">
        <f>A!G205</f>
        <v>www.sikb.nl</v>
      </c>
      <c r="H205" t="str">
        <f>A!H205</f>
        <v>urn:immetingen:parameter:id:351</v>
      </c>
      <c r="I205" t="str">
        <f>A!I205</f>
        <v>www.sikb.nl</v>
      </c>
      <c r="J205" t="str">
        <f>A!J205</f>
        <v>urn:immetingen:parameter:id:2725</v>
      </c>
      <c r="K205" t="str">
        <f>A!K205</f>
        <v>www.sikb.nl</v>
      </c>
      <c r="L205">
        <f>A!L205</f>
        <v>45890</v>
      </c>
      <c r="M205" t="str">
        <f>A!M205</f>
        <v>urn:immetingen:LabopdrachtStatus:id:5</v>
      </c>
      <c r="N205">
        <f>A!N205</f>
        <v>1</v>
      </c>
      <c r="O205">
        <f>A!O205</f>
        <v>1</v>
      </c>
      <c r="P205" s="23" t="str">
        <f>IF(A!P205="","",INDEX(B!$A$1:$BT$2000,MATCH(A!P205,B!$AX$1:$AX$2000,0),D!$B$5))</f>
        <v>MMA02 A02 (0-50) A04 (0-50)</v>
      </c>
      <c r="Q205">
        <f>A!Q205</f>
        <v>0</v>
      </c>
      <c r="R205">
        <f>A!R205</f>
        <v>0</v>
      </c>
      <c r="S205">
        <f>A!S205</f>
        <v>0</v>
      </c>
      <c r="T205" t="str">
        <f>A!T205</f>
        <v>immetingen:AnalyticResultType</v>
      </c>
      <c r="U205" t="str">
        <f>A!U205</f>
        <v>0.41 mg/kgds</v>
      </c>
      <c r="V205" s="23">
        <f>IF(A!V205="&lt;",1,A!V205)</f>
        <v>0</v>
      </c>
      <c r="W205">
        <f>A!W205</f>
        <v>0.41</v>
      </c>
      <c r="X205">
        <f>A!X205</f>
        <v>0.41</v>
      </c>
      <c r="Y205" t="str">
        <f>A!Y205</f>
        <v>urn:immetingen:eenheid:id:58</v>
      </c>
      <c r="Z205" s="23">
        <f t="shared" si="3"/>
        <v>58</v>
      </c>
      <c r="AA205" t="str">
        <f>A!Z205</f>
        <v>urn:immetingen:kwaliteitsoordeel:id:0</v>
      </c>
      <c r="AB205" t="str">
        <f>A!AA205</f>
        <v>www.sikb.nl</v>
      </c>
      <c r="AC205" t="str">
        <f>A!AB205</f>
        <v>urn:immetingen:waardebewerkingsmethode:id:5</v>
      </c>
      <c r="AD205" t="str">
        <f>A!AC205</f>
        <v>www.sikb.nl</v>
      </c>
      <c r="AE205" t="str">
        <f>A!AD205</f>
        <v>_245fb8d9-d36a-4cbc-a101-407f247717f4</v>
      </c>
      <c r="AF205">
        <f>A!AE205</f>
        <v>45888.451377314814</v>
      </c>
      <c r="AG205">
        <f>A!AF205</f>
        <v>0</v>
      </c>
      <c r="AH205">
        <f>A!AG205</f>
        <v>0</v>
      </c>
      <c r="AI205">
        <f>A!AH205</f>
        <v>0</v>
      </c>
      <c r="AJ205">
        <f>A!AI205</f>
        <v>0</v>
      </c>
      <c r="AK205">
        <f>A!AJ205</f>
        <v>0</v>
      </c>
      <c r="AL205">
        <f>A!AK205</f>
        <v>0</v>
      </c>
      <c r="AM205">
        <f>A!AL205</f>
        <v>0</v>
      </c>
      <c r="AN205">
        <f>A!AM205</f>
        <v>0</v>
      </c>
      <c r="AO205">
        <f>A!AN205</f>
        <v>0</v>
      </c>
      <c r="AP205">
        <f>A!AO205</f>
        <v>0</v>
      </c>
      <c r="AQ205">
        <f>A!AP205</f>
        <v>0</v>
      </c>
      <c r="AR205">
        <f>A!AQ205</f>
        <v>0</v>
      </c>
      <c r="AS205">
        <f>A!AR205</f>
        <v>0</v>
      </c>
      <c r="AT205">
        <f>A!AS205</f>
        <v>0</v>
      </c>
      <c r="AU205">
        <f>A!AT205</f>
        <v>0</v>
      </c>
      <c r="AV205">
        <f>A!AU205</f>
        <v>0</v>
      </c>
      <c r="AW205" s="23" t="str">
        <f>IF(A!AV205=0,"",A!AV205)</f>
        <v/>
      </c>
      <c r="AX205">
        <f>A!AW205</f>
        <v>0</v>
      </c>
      <c r="AY205">
        <f>A!AX205</f>
        <v>0</v>
      </c>
      <c r="AZ205">
        <f>A!AY205</f>
        <v>0</v>
      </c>
      <c r="BA205">
        <f>A!AZ205</f>
        <v>0</v>
      </c>
      <c r="BB205">
        <f>A!BA205</f>
        <v>0</v>
      </c>
      <c r="BC205">
        <f>A!BB205</f>
        <v>0</v>
      </c>
      <c r="BD205">
        <f>A!BC205</f>
        <v>0</v>
      </c>
      <c r="BE205">
        <f>A!BD205</f>
        <v>0</v>
      </c>
      <c r="BF205">
        <f>A!BE205</f>
        <v>0</v>
      </c>
      <c r="BG205">
        <f>A!BF205</f>
        <v>0</v>
      </c>
      <c r="BH205">
        <f>A!BG205</f>
        <v>0</v>
      </c>
      <c r="BI205">
        <f>A!BH205</f>
        <v>0</v>
      </c>
      <c r="BJ205">
        <f>A!BI205</f>
        <v>0</v>
      </c>
      <c r="BK205">
        <f>A!BJ205</f>
        <v>0</v>
      </c>
      <c r="BL205">
        <f>A!BK205</f>
        <v>0</v>
      </c>
      <c r="BM205">
        <f>A!BL205</f>
        <v>0</v>
      </c>
      <c r="BN205">
        <f>A!BM205</f>
        <v>0</v>
      </c>
      <c r="BO205">
        <f>A!BN205</f>
        <v>0</v>
      </c>
      <c r="BP205">
        <f>A!BO205</f>
        <v>0</v>
      </c>
      <c r="BQ205">
        <f>A!BP205</f>
        <v>0</v>
      </c>
      <c r="BR205">
        <f>A!BQ205</f>
        <v>0</v>
      </c>
      <c r="BS205">
        <f>A!BR205</f>
        <v>0</v>
      </c>
      <c r="BT205">
        <f>A!BS205</f>
        <v>0</v>
      </c>
      <c r="BU205">
        <f>A!BT205</f>
        <v>0</v>
      </c>
      <c r="BV205">
        <f>A!BU205</f>
        <v>0</v>
      </c>
      <c r="BW205">
        <f>A!BV205</f>
        <v>0</v>
      </c>
      <c r="BX205">
        <f>A!BW205</f>
        <v>0</v>
      </c>
      <c r="BY205">
        <f>A!BX205</f>
        <v>0</v>
      </c>
      <c r="BZ205">
        <f>A!BY205</f>
        <v>0</v>
      </c>
      <c r="CA205">
        <f>A!BZ205</f>
        <v>0</v>
      </c>
      <c r="CB205">
        <f>A!CA205</f>
        <v>0</v>
      </c>
      <c r="CC205">
        <f>A!CB205</f>
        <v>0</v>
      </c>
      <c r="CD205">
        <f>A!CC205</f>
        <v>0</v>
      </c>
      <c r="CE205">
        <f>A!CD205</f>
        <v>0</v>
      </c>
      <c r="CF205">
        <f>A!CE205</f>
        <v>0</v>
      </c>
      <c r="CG205">
        <f>A!CF205</f>
        <v>0</v>
      </c>
      <c r="CH205">
        <f>A!CG205</f>
        <v>0</v>
      </c>
      <c r="CI205">
        <f>A!CH205</f>
        <v>0</v>
      </c>
      <c r="CJ205" t="str">
        <f>A!CI205</f>
        <v>urn:imsikb0101:Applicaties:id:16</v>
      </c>
      <c r="CK205" t="str">
        <f>A!CJ205</f>
        <v>urn:imsikb0101:DatastroomType:id:1</v>
      </c>
      <c r="CL205">
        <f>A!CK205</f>
        <v>45891</v>
      </c>
      <c r="CM205" t="str">
        <f>A!CL205</f>
        <v>SGS, Rotterdam</v>
      </c>
      <c r="CN205" t="str">
        <f>A!CM205</f>
        <v>LABRESULTAAT SGS</v>
      </c>
      <c r="CO205">
        <f>A!CN205</f>
        <v>45891</v>
      </c>
      <c r="CP205">
        <f>A!CO205</f>
        <v>0</v>
      </c>
      <c r="CQ205">
        <f>A!CO515</f>
        <v>0</v>
      </c>
      <c r="CR205" t="e">
        <f>A!#REF!</f>
        <v>#REF!</v>
      </c>
      <c r="CS205" t="e">
        <f>A!#REF!</f>
        <v>#REF!</v>
      </c>
    </row>
    <row r="206" spans="1:97" x14ac:dyDescent="0.2">
      <c r="A206" t="str">
        <f>A!A206</f>
        <v>LABRESULTAAT</v>
      </c>
      <c r="B206">
        <f>A!B206</f>
        <v>25</v>
      </c>
      <c r="C206" t="str">
        <f>A!C206</f>
        <v>_ac7cec10-89c5-445d-9e0c-8cdb6e034f6a</v>
      </c>
      <c r="D206" t="str">
        <f>A!D206</f>
        <v>ac7cec10-89c5-445d-9e0c-8cdb6e034f6a</v>
      </c>
      <c r="E206" t="str">
        <f>A!E206</f>
        <v>SIKB</v>
      </c>
      <c r="F206" t="str">
        <f>A!F206</f>
        <v>urn:immetingen:hoedanigheid:id:1</v>
      </c>
      <c r="G206" t="str">
        <f>A!G206</f>
        <v>www.sikb.nl</v>
      </c>
      <c r="H206" t="str">
        <f>A!H206</f>
        <v>urn:immetingen:parameter:id:882</v>
      </c>
      <c r="I206" t="str">
        <f>A!I206</f>
        <v>www.sikb.nl</v>
      </c>
      <c r="J206" t="str">
        <f>A!J206</f>
        <v>urn:immetingen:parameter:id:2725</v>
      </c>
      <c r="K206" t="str">
        <f>A!K206</f>
        <v>www.sikb.nl</v>
      </c>
      <c r="L206">
        <f>A!L206</f>
        <v>45890</v>
      </c>
      <c r="M206" t="str">
        <f>A!M206</f>
        <v>urn:immetingen:LabopdrachtStatus:id:5</v>
      </c>
      <c r="N206">
        <f>A!N206</f>
        <v>1</v>
      </c>
      <c r="O206">
        <f>A!O206</f>
        <v>1</v>
      </c>
      <c r="P206" s="23" t="str">
        <f>IF(A!P206="","",INDEX(B!$A$1:$BT$2000,MATCH(A!P206,B!$AX$1:$AX$2000,0),D!$B$5))</f>
        <v>MMA02 A02 (0-50) A04 (0-50)</v>
      </c>
      <c r="Q206">
        <f>A!Q206</f>
        <v>0</v>
      </c>
      <c r="R206">
        <f>A!R206</f>
        <v>0</v>
      </c>
      <c r="S206">
        <f>A!S206</f>
        <v>0</v>
      </c>
      <c r="T206" t="str">
        <f>A!T206</f>
        <v>immetingen:AnalyticResultType</v>
      </c>
      <c r="U206" t="str">
        <f>A!U206</f>
        <v>0.39 mg/kgds</v>
      </c>
      <c r="V206" s="23">
        <f>IF(A!V206="&lt;",1,A!V206)</f>
        <v>0</v>
      </c>
      <c r="W206">
        <f>A!W206</f>
        <v>0.39</v>
      </c>
      <c r="X206">
        <f>A!X206</f>
        <v>0.39</v>
      </c>
      <c r="Y206" t="str">
        <f>A!Y206</f>
        <v>urn:immetingen:eenheid:id:58</v>
      </c>
      <c r="Z206" s="23">
        <f t="shared" si="3"/>
        <v>58</v>
      </c>
      <c r="AA206" t="str">
        <f>A!Z206</f>
        <v>urn:immetingen:kwaliteitsoordeel:id:0</v>
      </c>
      <c r="AB206" t="str">
        <f>A!AA206</f>
        <v>www.sikb.nl</v>
      </c>
      <c r="AC206" t="str">
        <f>A!AB206</f>
        <v>urn:immetingen:waardebewerkingsmethode:id:5</v>
      </c>
      <c r="AD206" t="str">
        <f>A!AC206</f>
        <v>www.sikb.nl</v>
      </c>
      <c r="AE206" t="str">
        <f>A!AD206</f>
        <v>_54b27074-34e9-4f77-9513-8d917b2d9c43</v>
      </c>
      <c r="AF206">
        <f>A!AE206</f>
        <v>45888.451377314814</v>
      </c>
      <c r="AG206">
        <f>A!AF206</f>
        <v>0</v>
      </c>
      <c r="AH206">
        <f>A!AG206</f>
        <v>0</v>
      </c>
      <c r="AI206">
        <f>A!AH206</f>
        <v>0</v>
      </c>
      <c r="AJ206">
        <f>A!AI206</f>
        <v>0</v>
      </c>
      <c r="AK206">
        <f>A!AJ206</f>
        <v>0</v>
      </c>
      <c r="AL206">
        <f>A!AK206</f>
        <v>0</v>
      </c>
      <c r="AM206">
        <f>A!AL206</f>
        <v>0</v>
      </c>
      <c r="AN206">
        <f>A!AM206</f>
        <v>0</v>
      </c>
      <c r="AO206">
        <f>A!AN206</f>
        <v>0</v>
      </c>
      <c r="AP206">
        <f>A!AO206</f>
        <v>0</v>
      </c>
      <c r="AQ206">
        <f>A!AP206</f>
        <v>0</v>
      </c>
      <c r="AR206">
        <f>A!AQ206</f>
        <v>0</v>
      </c>
      <c r="AS206">
        <f>A!AR206</f>
        <v>0</v>
      </c>
      <c r="AT206">
        <f>A!AS206</f>
        <v>0</v>
      </c>
      <c r="AU206">
        <f>A!AT206</f>
        <v>0</v>
      </c>
      <c r="AV206">
        <f>A!AU206</f>
        <v>0</v>
      </c>
      <c r="AW206" s="23" t="str">
        <f>IF(A!AV206=0,"",A!AV206)</f>
        <v/>
      </c>
      <c r="AX206">
        <f>A!AW206</f>
        <v>0</v>
      </c>
      <c r="AY206">
        <f>A!AX206</f>
        <v>0</v>
      </c>
      <c r="AZ206">
        <f>A!AY206</f>
        <v>0</v>
      </c>
      <c r="BA206">
        <f>A!AZ206</f>
        <v>0</v>
      </c>
      <c r="BB206">
        <f>A!BA206</f>
        <v>0</v>
      </c>
      <c r="BC206">
        <f>A!BB206</f>
        <v>0</v>
      </c>
      <c r="BD206">
        <f>A!BC206</f>
        <v>0</v>
      </c>
      <c r="BE206">
        <f>A!BD206</f>
        <v>0</v>
      </c>
      <c r="BF206">
        <f>A!BE206</f>
        <v>0</v>
      </c>
      <c r="BG206">
        <f>A!BF206</f>
        <v>0</v>
      </c>
      <c r="BH206">
        <f>A!BG206</f>
        <v>0</v>
      </c>
      <c r="BI206">
        <f>A!BH206</f>
        <v>0</v>
      </c>
      <c r="BJ206">
        <f>A!BI206</f>
        <v>0</v>
      </c>
      <c r="BK206">
        <f>A!BJ206</f>
        <v>0</v>
      </c>
      <c r="BL206">
        <f>A!BK206</f>
        <v>0</v>
      </c>
      <c r="BM206">
        <f>A!BL206</f>
        <v>0</v>
      </c>
      <c r="BN206">
        <f>A!BM206</f>
        <v>0</v>
      </c>
      <c r="BO206">
        <f>A!BN206</f>
        <v>0</v>
      </c>
      <c r="BP206">
        <f>A!BO206</f>
        <v>0</v>
      </c>
      <c r="BQ206">
        <f>A!BP206</f>
        <v>0</v>
      </c>
      <c r="BR206">
        <f>A!BQ206</f>
        <v>0</v>
      </c>
      <c r="BS206">
        <f>A!BR206</f>
        <v>0</v>
      </c>
      <c r="BT206">
        <f>A!BS206</f>
        <v>0</v>
      </c>
      <c r="BU206">
        <f>A!BT206</f>
        <v>0</v>
      </c>
      <c r="BV206">
        <f>A!BU206</f>
        <v>0</v>
      </c>
      <c r="BW206">
        <f>A!BV206</f>
        <v>0</v>
      </c>
      <c r="BX206">
        <f>A!BW206</f>
        <v>0</v>
      </c>
      <c r="BY206">
        <f>A!BX206</f>
        <v>0</v>
      </c>
      <c r="BZ206">
        <f>A!BY206</f>
        <v>0</v>
      </c>
      <c r="CA206">
        <f>A!BZ206</f>
        <v>0</v>
      </c>
      <c r="CB206">
        <f>A!CA206</f>
        <v>0</v>
      </c>
      <c r="CC206">
        <f>A!CB206</f>
        <v>0</v>
      </c>
      <c r="CD206">
        <f>A!CC206</f>
        <v>0</v>
      </c>
      <c r="CE206">
        <f>A!CD206</f>
        <v>0</v>
      </c>
      <c r="CF206">
        <f>A!CE206</f>
        <v>0</v>
      </c>
      <c r="CG206">
        <f>A!CF206</f>
        <v>0</v>
      </c>
      <c r="CH206">
        <f>A!CG206</f>
        <v>0</v>
      </c>
      <c r="CI206">
        <f>A!CH206</f>
        <v>0</v>
      </c>
      <c r="CJ206" t="str">
        <f>A!CI206</f>
        <v>urn:imsikb0101:Applicaties:id:16</v>
      </c>
      <c r="CK206" t="str">
        <f>A!CJ206</f>
        <v>urn:imsikb0101:DatastroomType:id:1</v>
      </c>
      <c r="CL206">
        <f>A!CK206</f>
        <v>45891</v>
      </c>
      <c r="CM206" t="str">
        <f>A!CL206</f>
        <v>SGS, Rotterdam</v>
      </c>
      <c r="CN206" t="str">
        <f>A!CM206</f>
        <v>LABRESULTAAT SGS</v>
      </c>
      <c r="CO206">
        <f>A!CN206</f>
        <v>45891</v>
      </c>
      <c r="CP206">
        <f>A!CO206</f>
        <v>0</v>
      </c>
      <c r="CQ206">
        <f>A!CO516</f>
        <v>0</v>
      </c>
      <c r="CR206" t="e">
        <f>A!#REF!</f>
        <v>#REF!</v>
      </c>
      <c r="CS206" t="e">
        <f>A!#REF!</f>
        <v>#REF!</v>
      </c>
    </row>
    <row r="207" spans="1:97" x14ac:dyDescent="0.2">
      <c r="A207" t="str">
        <f>A!A207</f>
        <v>LABRESULTAAT</v>
      </c>
      <c r="B207">
        <f>A!B207</f>
        <v>26</v>
      </c>
      <c r="C207" t="str">
        <f>A!C207</f>
        <v>_a5b48065-f914-47b8-9083-9215d5561d17</v>
      </c>
      <c r="D207" t="str">
        <f>A!D207</f>
        <v>a5b48065-f914-47b8-9083-9215d5561d17</v>
      </c>
      <c r="E207" t="str">
        <f>A!E207</f>
        <v>SIKB</v>
      </c>
      <c r="F207" t="str">
        <f>A!F207</f>
        <v>urn:immetingen:hoedanigheid:id:1</v>
      </c>
      <c r="G207" t="str">
        <f>A!G207</f>
        <v>www.sikb.nl</v>
      </c>
      <c r="H207" t="str">
        <f>A!H207</f>
        <v>urn:immetingen:parameter:id:345</v>
      </c>
      <c r="I207" t="str">
        <f>A!I207</f>
        <v>www.sikb.nl</v>
      </c>
      <c r="J207" t="str">
        <f>A!J207</f>
        <v>urn:immetingen:parameter:id:2725</v>
      </c>
      <c r="K207" t="str">
        <f>A!K207</f>
        <v>www.sikb.nl</v>
      </c>
      <c r="L207">
        <f>A!L207</f>
        <v>45890</v>
      </c>
      <c r="M207" t="str">
        <f>A!M207</f>
        <v>urn:immetingen:LabopdrachtStatus:id:5</v>
      </c>
      <c r="N207">
        <f>A!N207</f>
        <v>1</v>
      </c>
      <c r="O207">
        <f>A!O207</f>
        <v>1</v>
      </c>
      <c r="P207" s="23" t="str">
        <f>IF(A!P207="","",INDEX(B!$A$1:$BT$2000,MATCH(A!P207,B!$AX$1:$AX$2000,0),D!$B$5))</f>
        <v>MMA02 A02 (0-50) A04 (0-50)</v>
      </c>
      <c r="Q207">
        <f>A!Q207</f>
        <v>0</v>
      </c>
      <c r="R207">
        <f>A!R207</f>
        <v>0</v>
      </c>
      <c r="S207">
        <f>A!S207</f>
        <v>0</v>
      </c>
      <c r="T207" t="str">
        <f>A!T207</f>
        <v>immetingen:AnalyticResultType</v>
      </c>
      <c r="U207" t="str">
        <f>A!U207</f>
        <v>0.54 mg/kgds</v>
      </c>
      <c r="V207" s="23">
        <f>IF(A!V207="&lt;",1,A!V207)</f>
        <v>0</v>
      </c>
      <c r="W207">
        <f>A!W207</f>
        <v>0.54</v>
      </c>
      <c r="X207">
        <f>A!X207</f>
        <v>0.54</v>
      </c>
      <c r="Y207" t="str">
        <f>A!Y207</f>
        <v>urn:immetingen:eenheid:id:58</v>
      </c>
      <c r="Z207" s="23">
        <f t="shared" si="3"/>
        <v>58</v>
      </c>
      <c r="AA207" t="str">
        <f>A!Z207</f>
        <v>urn:immetingen:kwaliteitsoordeel:id:0</v>
      </c>
      <c r="AB207" t="str">
        <f>A!AA207</f>
        <v>www.sikb.nl</v>
      </c>
      <c r="AC207" t="str">
        <f>A!AB207</f>
        <v>urn:immetingen:waardebewerkingsmethode:id:5</v>
      </c>
      <c r="AD207" t="str">
        <f>A!AC207</f>
        <v>www.sikb.nl</v>
      </c>
      <c r="AE207" t="str">
        <f>A!AD207</f>
        <v>_d756de3f-1f4f-40a8-9e39-d6718ea259ec</v>
      </c>
      <c r="AF207">
        <f>A!AE207</f>
        <v>45888.451377314814</v>
      </c>
      <c r="AG207">
        <f>A!AF207</f>
        <v>0</v>
      </c>
      <c r="AH207">
        <f>A!AG207</f>
        <v>0</v>
      </c>
      <c r="AI207">
        <f>A!AH207</f>
        <v>0</v>
      </c>
      <c r="AJ207">
        <f>A!AI207</f>
        <v>0</v>
      </c>
      <c r="AK207">
        <f>A!AJ207</f>
        <v>0</v>
      </c>
      <c r="AL207">
        <f>A!AK207</f>
        <v>0</v>
      </c>
      <c r="AM207">
        <f>A!AL207</f>
        <v>0</v>
      </c>
      <c r="AN207">
        <f>A!AM207</f>
        <v>0</v>
      </c>
      <c r="AO207">
        <f>A!AN207</f>
        <v>0</v>
      </c>
      <c r="AP207">
        <f>A!AO207</f>
        <v>0</v>
      </c>
      <c r="AQ207">
        <f>A!AP207</f>
        <v>0</v>
      </c>
      <c r="AR207">
        <f>A!AQ207</f>
        <v>0</v>
      </c>
      <c r="AS207">
        <f>A!AR207</f>
        <v>0</v>
      </c>
      <c r="AT207">
        <f>A!AS207</f>
        <v>0</v>
      </c>
      <c r="AU207">
        <f>A!AT207</f>
        <v>0</v>
      </c>
      <c r="AV207">
        <f>A!AU207</f>
        <v>0</v>
      </c>
      <c r="AW207" s="23" t="str">
        <f>IF(A!AV207=0,"",A!AV207)</f>
        <v/>
      </c>
      <c r="AX207">
        <f>A!AW207</f>
        <v>0</v>
      </c>
      <c r="AY207">
        <f>A!AX207</f>
        <v>0</v>
      </c>
      <c r="AZ207">
        <f>A!AY207</f>
        <v>0</v>
      </c>
      <c r="BA207">
        <f>A!AZ207</f>
        <v>0</v>
      </c>
      <c r="BB207">
        <f>A!BA207</f>
        <v>0</v>
      </c>
      <c r="BC207">
        <f>A!BB207</f>
        <v>0</v>
      </c>
      <c r="BD207">
        <f>A!BC207</f>
        <v>0</v>
      </c>
      <c r="BE207">
        <f>A!BD207</f>
        <v>0</v>
      </c>
      <c r="BF207">
        <f>A!BE207</f>
        <v>0</v>
      </c>
      <c r="BG207">
        <f>A!BF207</f>
        <v>0</v>
      </c>
      <c r="BH207">
        <f>A!BG207</f>
        <v>0</v>
      </c>
      <c r="BI207">
        <f>A!BH207</f>
        <v>0</v>
      </c>
      <c r="BJ207">
        <f>A!BI207</f>
        <v>0</v>
      </c>
      <c r="BK207">
        <f>A!BJ207</f>
        <v>0</v>
      </c>
      <c r="BL207">
        <f>A!BK207</f>
        <v>0</v>
      </c>
      <c r="BM207">
        <f>A!BL207</f>
        <v>0</v>
      </c>
      <c r="BN207">
        <f>A!BM207</f>
        <v>0</v>
      </c>
      <c r="BO207">
        <f>A!BN207</f>
        <v>0</v>
      </c>
      <c r="BP207">
        <f>A!BO207</f>
        <v>0</v>
      </c>
      <c r="BQ207">
        <f>A!BP207</f>
        <v>0</v>
      </c>
      <c r="BR207">
        <f>A!BQ207</f>
        <v>0</v>
      </c>
      <c r="BS207">
        <f>A!BR207</f>
        <v>0</v>
      </c>
      <c r="BT207">
        <f>A!BS207</f>
        <v>0</v>
      </c>
      <c r="BU207">
        <f>A!BT207</f>
        <v>0</v>
      </c>
      <c r="BV207">
        <f>A!BU207</f>
        <v>0</v>
      </c>
      <c r="BW207">
        <f>A!BV207</f>
        <v>0</v>
      </c>
      <c r="BX207">
        <f>A!BW207</f>
        <v>0</v>
      </c>
      <c r="BY207">
        <f>A!BX207</f>
        <v>0</v>
      </c>
      <c r="BZ207">
        <f>A!BY207</f>
        <v>0</v>
      </c>
      <c r="CA207">
        <f>A!BZ207</f>
        <v>0</v>
      </c>
      <c r="CB207">
        <f>A!CA207</f>
        <v>0</v>
      </c>
      <c r="CC207">
        <f>A!CB207</f>
        <v>0</v>
      </c>
      <c r="CD207">
        <f>A!CC207</f>
        <v>0</v>
      </c>
      <c r="CE207">
        <f>A!CD207</f>
        <v>0</v>
      </c>
      <c r="CF207">
        <f>A!CE207</f>
        <v>0</v>
      </c>
      <c r="CG207">
        <f>A!CF207</f>
        <v>0</v>
      </c>
      <c r="CH207">
        <f>A!CG207</f>
        <v>0</v>
      </c>
      <c r="CI207">
        <f>A!CH207</f>
        <v>0</v>
      </c>
      <c r="CJ207" t="str">
        <f>A!CI207</f>
        <v>urn:imsikb0101:Applicaties:id:16</v>
      </c>
      <c r="CK207" t="str">
        <f>A!CJ207</f>
        <v>urn:imsikb0101:DatastroomType:id:1</v>
      </c>
      <c r="CL207">
        <f>A!CK207</f>
        <v>45891</v>
      </c>
      <c r="CM207" t="str">
        <f>A!CL207</f>
        <v>SGS, Rotterdam</v>
      </c>
      <c r="CN207" t="str">
        <f>A!CM207</f>
        <v>LABRESULTAAT SGS</v>
      </c>
      <c r="CO207">
        <f>A!CN207</f>
        <v>45891</v>
      </c>
      <c r="CP207">
        <f>A!CO207</f>
        <v>0</v>
      </c>
      <c r="CQ207">
        <f>A!CO517</f>
        <v>0</v>
      </c>
      <c r="CR207" t="e">
        <f>A!#REF!</f>
        <v>#REF!</v>
      </c>
      <c r="CS207" t="e">
        <f>A!#REF!</f>
        <v>#REF!</v>
      </c>
    </row>
    <row r="208" spans="1:97" x14ac:dyDescent="0.2">
      <c r="A208" t="str">
        <f>A!A208</f>
        <v>LABRESULTAAT</v>
      </c>
      <c r="B208">
        <f>A!B208</f>
        <v>27</v>
      </c>
      <c r="C208" t="str">
        <f>A!C208</f>
        <v>_00a05889-737b-4cf3-90d7-ec5c751f7f44</v>
      </c>
      <c r="D208" t="str">
        <f>A!D208</f>
        <v>00a05889-737b-4cf3-90d7-ec5c751f7f44</v>
      </c>
      <c r="E208" t="str">
        <f>A!E208</f>
        <v>SIKB</v>
      </c>
      <c r="F208" t="str">
        <f>A!F208</f>
        <v>urn:immetingen:hoedanigheid:id:2</v>
      </c>
      <c r="G208" t="str">
        <f>A!G208</f>
        <v>www.sikb.nl</v>
      </c>
      <c r="H208">
        <f>A!H208</f>
        <v>0</v>
      </c>
      <c r="I208">
        <f>A!I208</f>
        <v>0</v>
      </c>
      <c r="J208" t="str">
        <f>A!J208</f>
        <v>urn:immetingen:parameter:id:1118</v>
      </c>
      <c r="K208" t="str">
        <f>A!K208</f>
        <v>www.sikb.nl</v>
      </c>
      <c r="L208">
        <f>A!L208</f>
        <v>45890</v>
      </c>
      <c r="M208" t="str">
        <f>A!M208</f>
        <v>urn:immetingen:LabopdrachtStatus:id:5</v>
      </c>
      <c r="N208">
        <f>A!N208</f>
        <v>1</v>
      </c>
      <c r="O208">
        <f>A!O208</f>
        <v>1</v>
      </c>
      <c r="P208" s="23" t="str">
        <f>IF(A!P208="","",INDEX(B!$A$1:$BT$2000,MATCH(A!P208,B!$AX$1:$AX$2000,0),D!$B$5))</f>
        <v>MMA02 A02 (0-50) A04 (0-50)</v>
      </c>
      <c r="Q208">
        <f>A!Q208</f>
        <v>0</v>
      </c>
      <c r="R208">
        <f>A!R208</f>
        <v>0</v>
      </c>
      <c r="S208">
        <f>A!S208</f>
        <v>0</v>
      </c>
      <c r="T208" t="str">
        <f>A!T208</f>
        <v>immetingen:AnalyticResultType</v>
      </c>
      <c r="U208" t="str">
        <f>A!U208</f>
        <v>6.8 % vd DS</v>
      </c>
      <c r="V208" s="23">
        <f>IF(A!V208="&lt;",1,A!V208)</f>
        <v>0</v>
      </c>
      <c r="W208">
        <f>A!W208</f>
        <v>6.8</v>
      </c>
      <c r="X208">
        <f>A!X208</f>
        <v>6.8</v>
      </c>
      <c r="Y208" t="str">
        <f>A!Y208</f>
        <v>urn:immetingen:eenheid:id:1</v>
      </c>
      <c r="Z208" s="23">
        <f t="shared" si="3"/>
        <v>1</v>
      </c>
      <c r="AA208" t="str">
        <f>A!Z208</f>
        <v>urn:immetingen:kwaliteitsoordeel:id:0</v>
      </c>
      <c r="AB208" t="str">
        <f>A!AA208</f>
        <v>www.sikb.nl</v>
      </c>
      <c r="AC208" t="str">
        <f>A!AB208</f>
        <v>urn:immetingen:waardebewerkingsmethode:id:5</v>
      </c>
      <c r="AD208" t="str">
        <f>A!AC208</f>
        <v>www.sikb.nl</v>
      </c>
      <c r="AE208" t="str">
        <f>A!AD208</f>
        <v>_c59ccb0b-256a-44ce-9e74-337d748c88bf</v>
      </c>
      <c r="AF208">
        <f>A!AE208</f>
        <v>45888.565960648149</v>
      </c>
      <c r="AG208">
        <f>A!AF208</f>
        <v>0</v>
      </c>
      <c r="AH208">
        <f>A!AG208</f>
        <v>0</v>
      </c>
      <c r="AI208">
        <f>A!AH208</f>
        <v>0</v>
      </c>
      <c r="AJ208">
        <f>A!AI208</f>
        <v>0</v>
      </c>
      <c r="AK208">
        <f>A!AJ208</f>
        <v>0</v>
      </c>
      <c r="AL208">
        <f>A!AK208</f>
        <v>0</v>
      </c>
      <c r="AM208">
        <f>A!AL208</f>
        <v>0</v>
      </c>
      <c r="AN208">
        <f>A!AM208</f>
        <v>0</v>
      </c>
      <c r="AO208">
        <f>A!AN208</f>
        <v>0</v>
      </c>
      <c r="AP208">
        <f>A!AO208</f>
        <v>0</v>
      </c>
      <c r="AQ208">
        <f>A!AP208</f>
        <v>0</v>
      </c>
      <c r="AR208">
        <f>A!AQ208</f>
        <v>0</v>
      </c>
      <c r="AS208">
        <f>A!AR208</f>
        <v>0</v>
      </c>
      <c r="AT208">
        <f>A!AS208</f>
        <v>0</v>
      </c>
      <c r="AU208">
        <f>A!AT208</f>
        <v>0</v>
      </c>
      <c r="AV208">
        <f>A!AU208</f>
        <v>0</v>
      </c>
      <c r="AW208" s="23" t="str">
        <f>IF(A!AV208=0,"",A!AV208)</f>
        <v/>
      </c>
      <c r="AX208">
        <f>A!AW208</f>
        <v>0</v>
      </c>
      <c r="AY208">
        <f>A!AX208</f>
        <v>0</v>
      </c>
      <c r="AZ208">
        <f>A!AY208</f>
        <v>0</v>
      </c>
      <c r="BA208">
        <f>A!AZ208</f>
        <v>0</v>
      </c>
      <c r="BB208">
        <f>A!BA208</f>
        <v>0</v>
      </c>
      <c r="BC208">
        <f>A!BB208</f>
        <v>0</v>
      </c>
      <c r="BD208">
        <f>A!BC208</f>
        <v>0</v>
      </c>
      <c r="BE208">
        <f>A!BD208</f>
        <v>0</v>
      </c>
      <c r="BF208">
        <f>A!BE208</f>
        <v>0</v>
      </c>
      <c r="BG208">
        <f>A!BF208</f>
        <v>0</v>
      </c>
      <c r="BH208">
        <f>A!BG208</f>
        <v>0</v>
      </c>
      <c r="BI208">
        <f>A!BH208</f>
        <v>0</v>
      </c>
      <c r="BJ208">
        <f>A!BI208</f>
        <v>0</v>
      </c>
      <c r="BK208">
        <f>A!BJ208</f>
        <v>0</v>
      </c>
      <c r="BL208">
        <f>A!BK208</f>
        <v>0</v>
      </c>
      <c r="BM208">
        <f>A!BL208</f>
        <v>0</v>
      </c>
      <c r="BN208">
        <f>A!BM208</f>
        <v>0</v>
      </c>
      <c r="BO208">
        <f>A!BN208</f>
        <v>0</v>
      </c>
      <c r="BP208">
        <f>A!BO208</f>
        <v>0</v>
      </c>
      <c r="BQ208">
        <f>A!BP208</f>
        <v>0</v>
      </c>
      <c r="BR208">
        <f>A!BQ208</f>
        <v>0</v>
      </c>
      <c r="BS208">
        <f>A!BR208</f>
        <v>0</v>
      </c>
      <c r="BT208">
        <f>A!BS208</f>
        <v>0</v>
      </c>
      <c r="BU208">
        <f>A!BT208</f>
        <v>0</v>
      </c>
      <c r="BV208">
        <f>A!BU208</f>
        <v>0</v>
      </c>
      <c r="BW208">
        <f>A!BV208</f>
        <v>0</v>
      </c>
      <c r="BX208">
        <f>A!BW208</f>
        <v>0</v>
      </c>
      <c r="BY208">
        <f>A!BX208</f>
        <v>0</v>
      </c>
      <c r="BZ208">
        <f>A!BY208</f>
        <v>0</v>
      </c>
      <c r="CA208">
        <f>A!BZ208</f>
        <v>0</v>
      </c>
      <c r="CB208">
        <f>A!CA208</f>
        <v>0</v>
      </c>
      <c r="CC208">
        <f>A!CB208</f>
        <v>0</v>
      </c>
      <c r="CD208">
        <f>A!CC208</f>
        <v>0</v>
      </c>
      <c r="CE208">
        <f>A!CD208</f>
        <v>0</v>
      </c>
      <c r="CF208">
        <f>A!CE208</f>
        <v>0</v>
      </c>
      <c r="CG208">
        <f>A!CF208</f>
        <v>0</v>
      </c>
      <c r="CH208">
        <f>A!CG208</f>
        <v>0</v>
      </c>
      <c r="CI208">
        <f>A!CH208</f>
        <v>0</v>
      </c>
      <c r="CJ208" t="str">
        <f>A!CI208</f>
        <v>urn:imsikb0101:Applicaties:id:16</v>
      </c>
      <c r="CK208" t="str">
        <f>A!CJ208</f>
        <v>urn:imsikb0101:DatastroomType:id:1</v>
      </c>
      <c r="CL208">
        <f>A!CK208</f>
        <v>45891</v>
      </c>
      <c r="CM208" t="str">
        <f>A!CL208</f>
        <v>SGS, Rotterdam</v>
      </c>
      <c r="CN208" t="str">
        <f>A!CM208</f>
        <v>LABRESULTAAT SGS</v>
      </c>
      <c r="CO208">
        <f>A!CN208</f>
        <v>45891</v>
      </c>
      <c r="CP208">
        <f>A!CO208</f>
        <v>0</v>
      </c>
      <c r="CQ208">
        <f>A!CO518</f>
        <v>0</v>
      </c>
      <c r="CR208" t="e">
        <f>A!#REF!</f>
        <v>#REF!</v>
      </c>
      <c r="CS208" t="e">
        <f>A!#REF!</f>
        <v>#REF!</v>
      </c>
    </row>
    <row r="209" spans="1:97" x14ac:dyDescent="0.2">
      <c r="A209" t="str">
        <f>A!A209</f>
        <v>LABRESULTAAT</v>
      </c>
      <c r="B209">
        <f>A!B209</f>
        <v>28</v>
      </c>
      <c r="C209" t="str">
        <f>A!C209</f>
        <v>_92bb098e-b34b-4656-9d17-137754477dc3</v>
      </c>
      <c r="D209" t="str">
        <f>A!D209</f>
        <v>92bb098e-b34b-4656-9d17-137754477dc3</v>
      </c>
      <c r="E209" t="str">
        <f>A!E209</f>
        <v>SIKB</v>
      </c>
      <c r="F209" t="str">
        <f>A!F209</f>
        <v>urn:immetingen:hoedanigheid:id:1</v>
      </c>
      <c r="G209" t="str">
        <f>A!G209</f>
        <v>www.sikb.nl</v>
      </c>
      <c r="H209" t="str">
        <f>A!H209</f>
        <v>urn:immetingen:parameter:id:1319</v>
      </c>
      <c r="I209" t="str">
        <f>A!I209</f>
        <v>www.sikb.nl</v>
      </c>
      <c r="J209" t="str">
        <f>A!J209</f>
        <v>urn:immetingen:parameter:id:2725</v>
      </c>
      <c r="K209" t="str">
        <f>A!K209</f>
        <v>www.sikb.nl</v>
      </c>
      <c r="L209">
        <f>A!L209</f>
        <v>45890</v>
      </c>
      <c r="M209" t="str">
        <f>A!M209</f>
        <v>urn:immetingen:LabopdrachtStatus:id:5</v>
      </c>
      <c r="N209">
        <f>A!N209</f>
        <v>1</v>
      </c>
      <c r="O209">
        <f>A!O209</f>
        <v>1</v>
      </c>
      <c r="P209" s="23" t="str">
        <f>IF(A!P209="","",INDEX(B!$A$1:$BT$2000,MATCH(A!P209,B!$AX$1:$AX$2000,0),D!$B$5))</f>
        <v>MMA02 A02 (0-50) A04 (0-50)</v>
      </c>
      <c r="Q209">
        <f>A!Q209</f>
        <v>0</v>
      </c>
      <c r="R209">
        <f>A!R209</f>
        <v>0</v>
      </c>
      <c r="S209">
        <f>A!S209</f>
        <v>0</v>
      </c>
      <c r="T209" t="str">
        <f>A!T209</f>
        <v>immetingen:AnalyticResultType</v>
      </c>
      <c r="U209" t="str">
        <f>A!U209</f>
        <v>2.6 % vd DS</v>
      </c>
      <c r="V209" s="23">
        <f>IF(A!V209="&lt;",1,A!V209)</f>
        <v>0</v>
      </c>
      <c r="W209">
        <f>A!W209</f>
        <v>2.6</v>
      </c>
      <c r="X209">
        <f>A!X209</f>
        <v>2.6</v>
      </c>
      <c r="Y209" t="str">
        <f>A!Y209</f>
        <v>urn:immetingen:eenheid:id:1</v>
      </c>
      <c r="Z209" s="23">
        <f t="shared" si="3"/>
        <v>1</v>
      </c>
      <c r="AA209" t="str">
        <f>A!Z209</f>
        <v>urn:immetingen:kwaliteitsoordeel:id:0</v>
      </c>
      <c r="AB209" t="str">
        <f>A!AA209</f>
        <v>www.sikb.nl</v>
      </c>
      <c r="AC209" t="str">
        <f>A!AB209</f>
        <v>urn:immetingen:waardebewerkingsmethode:id:5</v>
      </c>
      <c r="AD209" t="str">
        <f>A!AC209</f>
        <v>www.sikb.nl</v>
      </c>
      <c r="AE209" t="str">
        <f>A!AD209</f>
        <v>_9c4791f5-73f8-4d4c-90f5-4f56c93b8213</v>
      </c>
      <c r="AF209">
        <f>A!AE209</f>
        <v>45890.277592592596</v>
      </c>
      <c r="AG209">
        <f>A!AF209</f>
        <v>0</v>
      </c>
      <c r="AH209">
        <f>A!AG209</f>
        <v>0</v>
      </c>
      <c r="AI209">
        <f>A!AH209</f>
        <v>0</v>
      </c>
      <c r="AJ209">
        <f>A!AI209</f>
        <v>0</v>
      </c>
      <c r="AK209">
        <f>A!AJ209</f>
        <v>0</v>
      </c>
      <c r="AL209">
        <f>A!AK209</f>
        <v>0</v>
      </c>
      <c r="AM209">
        <f>A!AL209</f>
        <v>0</v>
      </c>
      <c r="AN209">
        <f>A!AM209</f>
        <v>0</v>
      </c>
      <c r="AO209">
        <f>A!AN209</f>
        <v>0</v>
      </c>
      <c r="AP209">
        <f>A!AO209</f>
        <v>0</v>
      </c>
      <c r="AQ209">
        <f>A!AP209</f>
        <v>0</v>
      </c>
      <c r="AR209">
        <f>A!AQ209</f>
        <v>0</v>
      </c>
      <c r="AS209">
        <f>A!AR209</f>
        <v>0</v>
      </c>
      <c r="AT209">
        <f>A!AS209</f>
        <v>0</v>
      </c>
      <c r="AU209">
        <f>A!AT209</f>
        <v>0</v>
      </c>
      <c r="AV209">
        <f>A!AU209</f>
        <v>0</v>
      </c>
      <c r="AW209" s="23" t="str">
        <f>IF(A!AV209=0,"",A!AV209)</f>
        <v/>
      </c>
      <c r="AX209">
        <f>A!AW209</f>
        <v>0</v>
      </c>
      <c r="AY209">
        <f>A!AX209</f>
        <v>0</v>
      </c>
      <c r="AZ209">
        <f>A!AY209</f>
        <v>0</v>
      </c>
      <c r="BA209">
        <f>A!AZ209</f>
        <v>0</v>
      </c>
      <c r="BB209">
        <f>A!BA209</f>
        <v>0</v>
      </c>
      <c r="BC209">
        <f>A!BB209</f>
        <v>0</v>
      </c>
      <c r="BD209">
        <f>A!BC209</f>
        <v>0</v>
      </c>
      <c r="BE209">
        <f>A!BD209</f>
        <v>0</v>
      </c>
      <c r="BF209">
        <f>A!BE209</f>
        <v>0</v>
      </c>
      <c r="BG209">
        <f>A!BF209</f>
        <v>0</v>
      </c>
      <c r="BH209">
        <f>A!BG209</f>
        <v>0</v>
      </c>
      <c r="BI209">
        <f>A!BH209</f>
        <v>0</v>
      </c>
      <c r="BJ209">
        <f>A!BI209</f>
        <v>0</v>
      </c>
      <c r="BK209">
        <f>A!BJ209</f>
        <v>0</v>
      </c>
      <c r="BL209">
        <f>A!BK209</f>
        <v>0</v>
      </c>
      <c r="BM209">
        <f>A!BL209</f>
        <v>0</v>
      </c>
      <c r="BN209">
        <f>A!BM209</f>
        <v>0</v>
      </c>
      <c r="BO209">
        <f>A!BN209</f>
        <v>0</v>
      </c>
      <c r="BP209">
        <f>A!BO209</f>
        <v>0</v>
      </c>
      <c r="BQ209">
        <f>A!BP209</f>
        <v>0</v>
      </c>
      <c r="BR209">
        <f>A!BQ209</f>
        <v>0</v>
      </c>
      <c r="BS209">
        <f>A!BR209</f>
        <v>0</v>
      </c>
      <c r="BT209">
        <f>A!BS209</f>
        <v>0</v>
      </c>
      <c r="BU209">
        <f>A!BT209</f>
        <v>0</v>
      </c>
      <c r="BV209">
        <f>A!BU209</f>
        <v>0</v>
      </c>
      <c r="BW209">
        <f>A!BV209</f>
        <v>0</v>
      </c>
      <c r="BX209">
        <f>A!BW209</f>
        <v>0</v>
      </c>
      <c r="BY209">
        <f>A!BX209</f>
        <v>0</v>
      </c>
      <c r="BZ209">
        <f>A!BY209</f>
        <v>0</v>
      </c>
      <c r="CA209">
        <f>A!BZ209</f>
        <v>0</v>
      </c>
      <c r="CB209">
        <f>A!CA209</f>
        <v>0</v>
      </c>
      <c r="CC209">
        <f>A!CB209</f>
        <v>0</v>
      </c>
      <c r="CD209">
        <f>A!CC209</f>
        <v>0</v>
      </c>
      <c r="CE209">
        <f>A!CD209</f>
        <v>0</v>
      </c>
      <c r="CF209">
        <f>A!CE209</f>
        <v>0</v>
      </c>
      <c r="CG209">
        <f>A!CF209</f>
        <v>0</v>
      </c>
      <c r="CH209">
        <f>A!CG209</f>
        <v>0</v>
      </c>
      <c r="CI209">
        <f>A!CH209</f>
        <v>0</v>
      </c>
      <c r="CJ209" t="str">
        <f>A!CI209</f>
        <v>urn:imsikb0101:Applicaties:id:16</v>
      </c>
      <c r="CK209" t="str">
        <f>A!CJ209</f>
        <v>urn:imsikb0101:DatastroomType:id:1</v>
      </c>
      <c r="CL209">
        <f>A!CK209</f>
        <v>45891</v>
      </c>
      <c r="CM209" t="str">
        <f>A!CL209</f>
        <v>SGS, Rotterdam</v>
      </c>
      <c r="CN209" t="str">
        <f>A!CM209</f>
        <v>LABRESULTAAT SGS</v>
      </c>
      <c r="CO209">
        <f>A!CN209</f>
        <v>45891</v>
      </c>
      <c r="CP209">
        <f>A!CO209</f>
        <v>0</v>
      </c>
      <c r="CQ209">
        <f>A!CO519</f>
        <v>0</v>
      </c>
      <c r="CR209" t="e">
        <f>A!#REF!</f>
        <v>#REF!</v>
      </c>
      <c r="CS209" t="e">
        <f>A!#REF!</f>
        <v>#REF!</v>
      </c>
    </row>
    <row r="210" spans="1:97" x14ac:dyDescent="0.2">
      <c r="A210" t="str">
        <f>A!A210</f>
        <v>LABRESULTAAT</v>
      </c>
      <c r="B210">
        <f>A!B210</f>
        <v>29</v>
      </c>
      <c r="C210" t="str">
        <f>A!C210</f>
        <v>_a153329c-57e5-449f-a488-a45892500f47</v>
      </c>
      <c r="D210" t="str">
        <f>A!D210</f>
        <v>a153329c-57e5-449f-a488-a45892500f47</v>
      </c>
      <c r="E210" t="str">
        <f>A!E210</f>
        <v>SIKB</v>
      </c>
      <c r="F210" t="str">
        <f>A!F210</f>
        <v>urn:immetingen:hoedanigheid:id:1</v>
      </c>
      <c r="G210" t="str">
        <f>A!G210</f>
        <v>www.sikb.nl</v>
      </c>
      <c r="H210" t="str">
        <f>A!H210</f>
        <v>urn:immetingen:parameter:id:1365</v>
      </c>
      <c r="I210" t="str">
        <f>A!I210</f>
        <v>www.sikb.nl</v>
      </c>
      <c r="J210" t="str">
        <f>A!J210</f>
        <v>urn:immetingen:parameter:id:2725</v>
      </c>
      <c r="K210" t="str">
        <f>A!K210</f>
        <v>www.sikb.nl</v>
      </c>
      <c r="L210">
        <f>A!L210</f>
        <v>45890</v>
      </c>
      <c r="M210" t="str">
        <f>A!M210</f>
        <v>urn:immetingen:LabopdrachtStatus:id:5</v>
      </c>
      <c r="N210">
        <f>A!N210</f>
        <v>1</v>
      </c>
      <c r="O210">
        <f>A!O210</f>
        <v>1</v>
      </c>
      <c r="P210" s="23" t="str">
        <f>IF(A!P210="","",INDEX(B!$A$1:$BT$2000,MATCH(A!P210,B!$AX$1:$AX$2000,0),D!$B$5))</f>
        <v>MMA02 A02 (0-50) A04 (0-50)</v>
      </c>
      <c r="Q210">
        <f>A!Q210</f>
        <v>0</v>
      </c>
      <c r="R210">
        <f>A!R210</f>
        <v>0</v>
      </c>
      <c r="S210">
        <f>A!S210</f>
        <v>0</v>
      </c>
      <c r="T210" t="str">
        <f>A!T210</f>
        <v>immetingen:AnalyticResultType</v>
      </c>
      <c r="U210" t="str">
        <f>A!U210</f>
        <v>4.9 µg/kgds</v>
      </c>
      <c r="V210" s="23">
        <f>IF(A!V210="&lt;",1,A!V210)</f>
        <v>0</v>
      </c>
      <c r="W210">
        <f>A!W210</f>
        <v>4.9000000000000004</v>
      </c>
      <c r="X210">
        <f>A!X210</f>
        <v>4.9000000000000004</v>
      </c>
      <c r="Y210" t="str">
        <f>A!Y210</f>
        <v>urn:immetingen:eenheid:id:131</v>
      </c>
      <c r="Z210" s="23">
        <f t="shared" si="3"/>
        <v>131</v>
      </c>
      <c r="AA210" t="str">
        <f>A!Z210</f>
        <v>urn:immetingen:kwaliteitsoordeel:id:0</v>
      </c>
      <c r="AB210" t="str">
        <f>A!AA210</f>
        <v>www.sikb.nl</v>
      </c>
      <c r="AC210" t="str">
        <f>A!AB210</f>
        <v>urn:immetingen:waardebewerkingsmethode:id:5</v>
      </c>
      <c r="AD210" t="str">
        <f>A!AC210</f>
        <v>www.sikb.nl</v>
      </c>
      <c r="AE210" t="str">
        <f>A!AD210</f>
        <v>_6f5227d4-e1f8-440b-9a4a-b6270731e66c</v>
      </c>
      <c r="AF210">
        <f>A!AE210</f>
        <v>45888.451574074075</v>
      </c>
      <c r="AG210">
        <f>A!AF210</f>
        <v>0</v>
      </c>
      <c r="AH210">
        <f>A!AG210</f>
        <v>0</v>
      </c>
      <c r="AI210">
        <f>A!AH210</f>
        <v>0</v>
      </c>
      <c r="AJ210">
        <f>A!AI210</f>
        <v>0</v>
      </c>
      <c r="AK210">
        <f>A!AJ210</f>
        <v>0</v>
      </c>
      <c r="AL210">
        <f>A!AK210</f>
        <v>0</v>
      </c>
      <c r="AM210">
        <f>A!AL210</f>
        <v>0</v>
      </c>
      <c r="AN210">
        <f>A!AM210</f>
        <v>0</v>
      </c>
      <c r="AO210">
        <f>A!AN210</f>
        <v>0</v>
      </c>
      <c r="AP210">
        <f>A!AO210</f>
        <v>0</v>
      </c>
      <c r="AQ210">
        <f>A!AP210</f>
        <v>0</v>
      </c>
      <c r="AR210">
        <f>A!AQ210</f>
        <v>0</v>
      </c>
      <c r="AS210">
        <f>A!AR210</f>
        <v>0</v>
      </c>
      <c r="AT210">
        <f>A!AS210</f>
        <v>0</v>
      </c>
      <c r="AU210">
        <f>A!AT210</f>
        <v>0</v>
      </c>
      <c r="AV210">
        <f>A!AU210</f>
        <v>0</v>
      </c>
      <c r="AW210" s="23" t="str">
        <f>IF(A!AV210=0,"",A!AV210)</f>
        <v/>
      </c>
      <c r="AX210">
        <f>A!AW210</f>
        <v>0</v>
      </c>
      <c r="AY210">
        <f>A!AX210</f>
        <v>0</v>
      </c>
      <c r="AZ210">
        <f>A!AY210</f>
        <v>0</v>
      </c>
      <c r="BA210">
        <f>A!AZ210</f>
        <v>0</v>
      </c>
      <c r="BB210">
        <f>A!BA210</f>
        <v>0</v>
      </c>
      <c r="BC210">
        <f>A!BB210</f>
        <v>0</v>
      </c>
      <c r="BD210">
        <f>A!BC210</f>
        <v>0</v>
      </c>
      <c r="BE210">
        <f>A!BD210</f>
        <v>0</v>
      </c>
      <c r="BF210">
        <f>A!BE210</f>
        <v>0</v>
      </c>
      <c r="BG210">
        <f>A!BF210</f>
        <v>0</v>
      </c>
      <c r="BH210">
        <f>A!BG210</f>
        <v>0</v>
      </c>
      <c r="BI210">
        <f>A!BH210</f>
        <v>0</v>
      </c>
      <c r="BJ210">
        <f>A!BI210</f>
        <v>0</v>
      </c>
      <c r="BK210">
        <f>A!BJ210</f>
        <v>0</v>
      </c>
      <c r="BL210">
        <f>A!BK210</f>
        <v>0</v>
      </c>
      <c r="BM210">
        <f>A!BL210</f>
        <v>0</v>
      </c>
      <c r="BN210">
        <f>A!BM210</f>
        <v>0</v>
      </c>
      <c r="BO210">
        <f>A!BN210</f>
        <v>0</v>
      </c>
      <c r="BP210">
        <f>A!BO210</f>
        <v>0</v>
      </c>
      <c r="BQ210">
        <f>A!BP210</f>
        <v>0</v>
      </c>
      <c r="BR210">
        <f>A!BQ210</f>
        <v>0</v>
      </c>
      <c r="BS210">
        <f>A!BR210</f>
        <v>0</v>
      </c>
      <c r="BT210">
        <f>A!BS210</f>
        <v>0</v>
      </c>
      <c r="BU210">
        <f>A!BT210</f>
        <v>0</v>
      </c>
      <c r="BV210">
        <f>A!BU210</f>
        <v>0</v>
      </c>
      <c r="BW210">
        <f>A!BV210</f>
        <v>0</v>
      </c>
      <c r="BX210">
        <f>A!BW210</f>
        <v>0</v>
      </c>
      <c r="BY210">
        <f>A!BX210</f>
        <v>0</v>
      </c>
      <c r="BZ210">
        <f>A!BY210</f>
        <v>0</v>
      </c>
      <c r="CA210">
        <f>A!BZ210</f>
        <v>0</v>
      </c>
      <c r="CB210">
        <f>A!CA210</f>
        <v>0</v>
      </c>
      <c r="CC210">
        <f>A!CB210</f>
        <v>0</v>
      </c>
      <c r="CD210">
        <f>A!CC210</f>
        <v>0</v>
      </c>
      <c r="CE210">
        <f>A!CD210</f>
        <v>0</v>
      </c>
      <c r="CF210">
        <f>A!CE210</f>
        <v>0</v>
      </c>
      <c r="CG210">
        <f>A!CF210</f>
        <v>0</v>
      </c>
      <c r="CH210">
        <f>A!CG210</f>
        <v>0</v>
      </c>
      <c r="CI210">
        <f>A!CH210</f>
        <v>0</v>
      </c>
      <c r="CJ210" t="str">
        <f>A!CI210</f>
        <v>urn:imsikb0101:Applicaties:id:16</v>
      </c>
      <c r="CK210" t="str">
        <f>A!CJ210</f>
        <v>urn:imsikb0101:DatastroomType:id:1</v>
      </c>
      <c r="CL210">
        <f>A!CK210</f>
        <v>45891</v>
      </c>
      <c r="CM210" t="str">
        <f>A!CL210</f>
        <v>SGS, Rotterdam</v>
      </c>
      <c r="CN210" t="str">
        <f>A!CM210</f>
        <v>LABRESULTAAT SGS</v>
      </c>
      <c r="CO210">
        <f>A!CN210</f>
        <v>45891</v>
      </c>
      <c r="CP210">
        <f>A!CO210</f>
        <v>0</v>
      </c>
      <c r="CQ210">
        <f>A!CO520</f>
        <v>0</v>
      </c>
      <c r="CR210" t="e">
        <f>A!#REF!</f>
        <v>#REF!</v>
      </c>
      <c r="CS210" t="e">
        <f>A!#REF!</f>
        <v>#REF!</v>
      </c>
    </row>
    <row r="211" spans="1:97" x14ac:dyDescent="0.2">
      <c r="A211" t="str">
        <f>A!A211</f>
        <v>LABRESULTAAT</v>
      </c>
      <c r="B211">
        <f>A!B211</f>
        <v>30</v>
      </c>
      <c r="C211" t="str">
        <f>A!C211</f>
        <v>_6d2011f3-d92f-40e5-b311-e2e8340a7f7d</v>
      </c>
      <c r="D211" t="str">
        <f>A!D211</f>
        <v>6d2011f3-d92f-40e5-b311-e2e8340a7f7d</v>
      </c>
      <c r="E211" t="str">
        <f>A!E211</f>
        <v>SIKB</v>
      </c>
      <c r="F211" t="str">
        <f>A!F211</f>
        <v>urn:immetingen:hoedanigheid:id:1</v>
      </c>
      <c r="G211" t="str">
        <f>A!G211</f>
        <v>www.sikb.nl</v>
      </c>
      <c r="H211" t="str">
        <f>A!H211</f>
        <v>urn:immetingen:parameter:id:1352</v>
      </c>
      <c r="I211" t="str">
        <f>A!I211</f>
        <v>www.sikb.nl</v>
      </c>
      <c r="J211" t="str">
        <f>A!J211</f>
        <v>urn:immetingen:parameter:id:2725</v>
      </c>
      <c r="K211" t="str">
        <f>A!K211</f>
        <v>www.sikb.nl</v>
      </c>
      <c r="L211">
        <f>A!L211</f>
        <v>45890</v>
      </c>
      <c r="M211" t="str">
        <f>A!M211</f>
        <v>urn:immetingen:LabopdrachtStatus:id:5</v>
      </c>
      <c r="N211">
        <f>A!N211</f>
        <v>1</v>
      </c>
      <c r="O211">
        <f>A!O211</f>
        <v>1</v>
      </c>
      <c r="P211" s="23" t="str">
        <f>IF(A!P211="","",INDEX(B!$A$1:$BT$2000,MATCH(A!P211,B!$AX$1:$AX$2000,0),D!$B$5))</f>
        <v>MMA02 A02 (0-50) A04 (0-50)</v>
      </c>
      <c r="Q211">
        <f>A!Q211</f>
        <v>0</v>
      </c>
      <c r="R211">
        <f>A!R211</f>
        <v>0</v>
      </c>
      <c r="S211">
        <f>A!S211</f>
        <v>0</v>
      </c>
      <c r="T211" t="str">
        <f>A!T211</f>
        <v>immetingen:AnalyticResultType</v>
      </c>
      <c r="U211" t="str">
        <f>A!U211</f>
        <v>4.047 mg/kgds</v>
      </c>
      <c r="V211" s="23">
        <f>IF(A!V211="&lt;",1,A!V211)</f>
        <v>0</v>
      </c>
      <c r="W211">
        <f>A!W211</f>
        <v>4.0469999999999997</v>
      </c>
      <c r="X211">
        <f>A!X211</f>
        <v>4.0469999999999997</v>
      </c>
      <c r="Y211" t="str">
        <f>A!Y211</f>
        <v>urn:immetingen:eenheid:id:58</v>
      </c>
      <c r="Z211" s="23">
        <f t="shared" si="3"/>
        <v>58</v>
      </c>
      <c r="AA211" t="str">
        <f>A!Z211</f>
        <v>urn:immetingen:kwaliteitsoordeel:id:0</v>
      </c>
      <c r="AB211" t="str">
        <f>A!AA211</f>
        <v>www.sikb.nl</v>
      </c>
      <c r="AC211" t="str">
        <f>A!AB211</f>
        <v>urn:immetingen:waardebewerkingsmethode:id:5</v>
      </c>
      <c r="AD211" t="str">
        <f>A!AC211</f>
        <v>www.sikb.nl</v>
      </c>
      <c r="AE211" t="str">
        <f>A!AD211</f>
        <v>_e9925f00-165c-44cd-a5fe-3598810bf395</v>
      </c>
      <c r="AF211">
        <f>A!AE211</f>
        <v>45888.451574074075</v>
      </c>
      <c r="AG211">
        <f>A!AF211</f>
        <v>0</v>
      </c>
      <c r="AH211">
        <f>A!AG211</f>
        <v>0</v>
      </c>
      <c r="AI211">
        <f>A!AH211</f>
        <v>0</v>
      </c>
      <c r="AJ211">
        <f>A!AI211</f>
        <v>0</v>
      </c>
      <c r="AK211">
        <f>A!AJ211</f>
        <v>0</v>
      </c>
      <c r="AL211">
        <f>A!AK211</f>
        <v>0</v>
      </c>
      <c r="AM211">
        <f>A!AL211</f>
        <v>0</v>
      </c>
      <c r="AN211">
        <f>A!AM211</f>
        <v>0</v>
      </c>
      <c r="AO211">
        <f>A!AN211</f>
        <v>0</v>
      </c>
      <c r="AP211">
        <f>A!AO211</f>
        <v>0</v>
      </c>
      <c r="AQ211">
        <f>A!AP211</f>
        <v>0</v>
      </c>
      <c r="AR211">
        <f>A!AQ211</f>
        <v>0</v>
      </c>
      <c r="AS211">
        <f>A!AR211</f>
        <v>0</v>
      </c>
      <c r="AT211">
        <f>A!AS211</f>
        <v>0</v>
      </c>
      <c r="AU211">
        <f>A!AT211</f>
        <v>0</v>
      </c>
      <c r="AV211">
        <f>A!AU211</f>
        <v>0</v>
      </c>
      <c r="AW211" s="23" t="str">
        <f>IF(A!AV211=0,"",A!AV211)</f>
        <v/>
      </c>
      <c r="AX211">
        <f>A!AW211</f>
        <v>0</v>
      </c>
      <c r="AY211">
        <f>A!AX211</f>
        <v>0</v>
      </c>
      <c r="AZ211">
        <f>A!AY211</f>
        <v>0</v>
      </c>
      <c r="BA211">
        <f>A!AZ211</f>
        <v>0</v>
      </c>
      <c r="BB211">
        <f>A!BA211</f>
        <v>0</v>
      </c>
      <c r="BC211">
        <f>A!BB211</f>
        <v>0</v>
      </c>
      <c r="BD211">
        <f>A!BC211</f>
        <v>0</v>
      </c>
      <c r="BE211">
        <f>A!BD211</f>
        <v>0</v>
      </c>
      <c r="BF211">
        <f>A!BE211</f>
        <v>0</v>
      </c>
      <c r="BG211">
        <f>A!BF211</f>
        <v>0</v>
      </c>
      <c r="BH211">
        <f>A!BG211</f>
        <v>0</v>
      </c>
      <c r="BI211">
        <f>A!BH211</f>
        <v>0</v>
      </c>
      <c r="BJ211">
        <f>A!BI211</f>
        <v>0</v>
      </c>
      <c r="BK211">
        <f>A!BJ211</f>
        <v>0</v>
      </c>
      <c r="BL211">
        <f>A!BK211</f>
        <v>0</v>
      </c>
      <c r="BM211">
        <f>A!BL211</f>
        <v>0</v>
      </c>
      <c r="BN211">
        <f>A!BM211</f>
        <v>0</v>
      </c>
      <c r="BO211">
        <f>A!BN211</f>
        <v>0</v>
      </c>
      <c r="BP211">
        <f>A!BO211</f>
        <v>0</v>
      </c>
      <c r="BQ211">
        <f>A!BP211</f>
        <v>0</v>
      </c>
      <c r="BR211">
        <f>A!BQ211</f>
        <v>0</v>
      </c>
      <c r="BS211">
        <f>A!BR211</f>
        <v>0</v>
      </c>
      <c r="BT211">
        <f>A!BS211</f>
        <v>0</v>
      </c>
      <c r="BU211">
        <f>A!BT211</f>
        <v>0</v>
      </c>
      <c r="BV211">
        <f>A!BU211</f>
        <v>0</v>
      </c>
      <c r="BW211">
        <f>A!BV211</f>
        <v>0</v>
      </c>
      <c r="BX211">
        <f>A!BW211</f>
        <v>0</v>
      </c>
      <c r="BY211">
        <f>A!BX211</f>
        <v>0</v>
      </c>
      <c r="BZ211">
        <f>A!BY211</f>
        <v>0</v>
      </c>
      <c r="CA211">
        <f>A!BZ211</f>
        <v>0</v>
      </c>
      <c r="CB211">
        <f>A!CA211</f>
        <v>0</v>
      </c>
      <c r="CC211">
        <f>A!CB211</f>
        <v>0</v>
      </c>
      <c r="CD211">
        <f>A!CC211</f>
        <v>0</v>
      </c>
      <c r="CE211">
        <f>A!CD211</f>
        <v>0</v>
      </c>
      <c r="CF211">
        <f>A!CE211</f>
        <v>0</v>
      </c>
      <c r="CG211">
        <f>A!CF211</f>
        <v>0</v>
      </c>
      <c r="CH211">
        <f>A!CG211</f>
        <v>0</v>
      </c>
      <c r="CI211">
        <f>A!CH211</f>
        <v>0</v>
      </c>
      <c r="CJ211" t="str">
        <f>A!CI211</f>
        <v>urn:imsikb0101:Applicaties:id:16</v>
      </c>
      <c r="CK211" t="str">
        <f>A!CJ211</f>
        <v>urn:imsikb0101:DatastroomType:id:1</v>
      </c>
      <c r="CL211">
        <f>A!CK211</f>
        <v>45891</v>
      </c>
      <c r="CM211" t="str">
        <f>A!CL211</f>
        <v>SGS, Rotterdam</v>
      </c>
      <c r="CN211" t="str">
        <f>A!CM211</f>
        <v>LABRESULTAAT SGS</v>
      </c>
      <c r="CO211">
        <f>A!CN211</f>
        <v>45891</v>
      </c>
      <c r="CP211">
        <f>A!CO211</f>
        <v>0</v>
      </c>
      <c r="CQ211">
        <f>A!CO521</f>
        <v>0</v>
      </c>
      <c r="CR211" t="e">
        <f>A!#REF!</f>
        <v>#REF!</v>
      </c>
      <c r="CS211" t="e">
        <f>A!#REF!</f>
        <v>#REF!</v>
      </c>
    </row>
    <row r="212" spans="1:97" x14ac:dyDescent="0.2">
      <c r="A212" t="str">
        <f>A!A212</f>
        <v>LABRESULTAAT</v>
      </c>
      <c r="B212">
        <f>A!B212</f>
        <v>31</v>
      </c>
      <c r="C212" t="str">
        <f>A!C212</f>
        <v>_6ec45e74-f611-47a2-844c-1b47b757a71f</v>
      </c>
      <c r="D212" t="str">
        <f>A!D212</f>
        <v>6ec45e74-f611-47a2-844c-1b47b757a71f</v>
      </c>
      <c r="E212" t="str">
        <f>A!E212</f>
        <v>SIKB</v>
      </c>
      <c r="F212" t="str">
        <f>A!F212</f>
        <v>urn:immetingen:hoedanigheid:id:1</v>
      </c>
      <c r="G212" t="str">
        <f>A!G212</f>
        <v>www.sikb.nl</v>
      </c>
      <c r="H212" t="str">
        <f>A!H212</f>
        <v>urn:immetingen:parameter:id:333</v>
      </c>
      <c r="I212" t="str">
        <f>A!I212</f>
        <v>www.sikb.nl</v>
      </c>
      <c r="J212" t="str">
        <f>A!J212</f>
        <v>urn:immetingen:parameter:id:2725</v>
      </c>
      <c r="K212" t="str">
        <f>A!K212</f>
        <v>www.sikb.nl</v>
      </c>
      <c r="L212">
        <f>A!L212</f>
        <v>45890</v>
      </c>
      <c r="M212" t="str">
        <f>A!M212</f>
        <v>urn:immetingen:LabopdrachtStatus:id:5</v>
      </c>
      <c r="N212">
        <f>A!N212</f>
        <v>1</v>
      </c>
      <c r="O212">
        <f>A!O212</f>
        <v>1</v>
      </c>
      <c r="P212" s="23" t="str">
        <f>IF(A!P212="","",INDEX(B!$A$1:$BT$2000,MATCH(A!P212,B!$AX$1:$AX$2000,0),D!$B$5))</f>
        <v>MMA02 A02 (0-50) A04 (0-50)</v>
      </c>
      <c r="Q212">
        <f>A!Q212</f>
        <v>0</v>
      </c>
      <c r="R212">
        <f>A!R212</f>
        <v>0</v>
      </c>
      <c r="S212">
        <f>A!S212</f>
        <v>0</v>
      </c>
      <c r="T212" t="str">
        <f>A!T212</f>
        <v>immetingen:AnalyticResultType</v>
      </c>
      <c r="U212" t="str">
        <f>A!U212</f>
        <v>25 mg/kgds</v>
      </c>
      <c r="V212" s="23">
        <f>IF(A!V212="&lt;",1,A!V212)</f>
        <v>0</v>
      </c>
      <c r="W212">
        <f>A!W212</f>
        <v>25</v>
      </c>
      <c r="X212">
        <f>A!X212</f>
        <v>25</v>
      </c>
      <c r="Y212" t="str">
        <f>A!Y212</f>
        <v>urn:immetingen:eenheid:id:58</v>
      </c>
      <c r="Z212" s="23">
        <f t="shared" si="3"/>
        <v>58</v>
      </c>
      <c r="AA212" t="str">
        <f>A!Z212</f>
        <v>urn:immetingen:kwaliteitsoordeel:id:0</v>
      </c>
      <c r="AB212" t="str">
        <f>A!AA212</f>
        <v>www.sikb.nl</v>
      </c>
      <c r="AC212" t="str">
        <f>A!AB212</f>
        <v>urn:immetingen:waardebewerkingsmethode:id:5</v>
      </c>
      <c r="AD212" t="str">
        <f>A!AC212</f>
        <v>www.sikb.nl</v>
      </c>
      <c r="AE212" t="str">
        <f>A!AD212</f>
        <v>_0caef494-550c-4656-b392-9c06c9175338</v>
      </c>
      <c r="AF212">
        <f>A!AE212</f>
        <v>45890.277361111112</v>
      </c>
      <c r="AG212">
        <f>A!AF212</f>
        <v>0</v>
      </c>
      <c r="AH212">
        <f>A!AG212</f>
        <v>0</v>
      </c>
      <c r="AI212">
        <f>A!AH212</f>
        <v>0</v>
      </c>
      <c r="AJ212">
        <f>A!AI212</f>
        <v>0</v>
      </c>
      <c r="AK212">
        <f>A!AJ212</f>
        <v>0</v>
      </c>
      <c r="AL212">
        <f>A!AK212</f>
        <v>0</v>
      </c>
      <c r="AM212">
        <f>A!AL212</f>
        <v>0</v>
      </c>
      <c r="AN212">
        <f>A!AM212</f>
        <v>0</v>
      </c>
      <c r="AO212">
        <f>A!AN212</f>
        <v>0</v>
      </c>
      <c r="AP212">
        <f>A!AO212</f>
        <v>0</v>
      </c>
      <c r="AQ212">
        <f>A!AP212</f>
        <v>0</v>
      </c>
      <c r="AR212">
        <f>A!AQ212</f>
        <v>0</v>
      </c>
      <c r="AS212">
        <f>A!AR212</f>
        <v>0</v>
      </c>
      <c r="AT212">
        <f>A!AS212</f>
        <v>0</v>
      </c>
      <c r="AU212">
        <f>A!AT212</f>
        <v>0</v>
      </c>
      <c r="AV212">
        <f>A!AU212</f>
        <v>0</v>
      </c>
      <c r="AW212" s="23" t="str">
        <f>IF(A!AV212=0,"",A!AV212)</f>
        <v/>
      </c>
      <c r="AX212">
        <f>A!AW212</f>
        <v>0</v>
      </c>
      <c r="AY212">
        <f>A!AX212</f>
        <v>0</v>
      </c>
      <c r="AZ212">
        <f>A!AY212</f>
        <v>0</v>
      </c>
      <c r="BA212">
        <f>A!AZ212</f>
        <v>0</v>
      </c>
      <c r="BB212">
        <f>A!BA212</f>
        <v>0</v>
      </c>
      <c r="BC212">
        <f>A!BB212</f>
        <v>0</v>
      </c>
      <c r="BD212">
        <f>A!BC212</f>
        <v>0</v>
      </c>
      <c r="BE212">
        <f>A!BD212</f>
        <v>0</v>
      </c>
      <c r="BF212">
        <f>A!BE212</f>
        <v>0</v>
      </c>
      <c r="BG212">
        <f>A!BF212</f>
        <v>0</v>
      </c>
      <c r="BH212">
        <f>A!BG212</f>
        <v>0</v>
      </c>
      <c r="BI212">
        <f>A!BH212</f>
        <v>0</v>
      </c>
      <c r="BJ212">
        <f>A!BI212</f>
        <v>0</v>
      </c>
      <c r="BK212">
        <f>A!BJ212</f>
        <v>0</v>
      </c>
      <c r="BL212">
        <f>A!BK212</f>
        <v>0</v>
      </c>
      <c r="BM212">
        <f>A!BL212</f>
        <v>0</v>
      </c>
      <c r="BN212">
        <f>A!BM212</f>
        <v>0</v>
      </c>
      <c r="BO212">
        <f>A!BN212</f>
        <v>0</v>
      </c>
      <c r="BP212">
        <f>A!BO212</f>
        <v>0</v>
      </c>
      <c r="BQ212">
        <f>A!BP212</f>
        <v>0</v>
      </c>
      <c r="BR212">
        <f>A!BQ212</f>
        <v>0</v>
      </c>
      <c r="BS212">
        <f>A!BR212</f>
        <v>0</v>
      </c>
      <c r="BT212">
        <f>A!BS212</f>
        <v>0</v>
      </c>
      <c r="BU212">
        <f>A!BT212</f>
        <v>0</v>
      </c>
      <c r="BV212">
        <f>A!BU212</f>
        <v>0</v>
      </c>
      <c r="BW212">
        <f>A!BV212</f>
        <v>0</v>
      </c>
      <c r="BX212">
        <f>A!BW212</f>
        <v>0</v>
      </c>
      <c r="BY212">
        <f>A!BX212</f>
        <v>0</v>
      </c>
      <c r="BZ212">
        <f>A!BY212</f>
        <v>0</v>
      </c>
      <c r="CA212">
        <f>A!BZ212</f>
        <v>0</v>
      </c>
      <c r="CB212">
        <f>A!CA212</f>
        <v>0</v>
      </c>
      <c r="CC212">
        <f>A!CB212</f>
        <v>0</v>
      </c>
      <c r="CD212">
        <f>A!CC212</f>
        <v>0</v>
      </c>
      <c r="CE212">
        <f>A!CD212</f>
        <v>0</v>
      </c>
      <c r="CF212">
        <f>A!CE212</f>
        <v>0</v>
      </c>
      <c r="CG212">
        <f>A!CF212</f>
        <v>0</v>
      </c>
      <c r="CH212">
        <f>A!CG212</f>
        <v>0</v>
      </c>
      <c r="CI212">
        <f>A!CH212</f>
        <v>0</v>
      </c>
      <c r="CJ212" t="str">
        <f>A!CI212</f>
        <v>urn:imsikb0101:Applicaties:id:16</v>
      </c>
      <c r="CK212" t="str">
        <f>A!CJ212</f>
        <v>urn:imsikb0101:DatastroomType:id:1</v>
      </c>
      <c r="CL212">
        <f>A!CK212</f>
        <v>45891</v>
      </c>
      <c r="CM212" t="str">
        <f>A!CL212</f>
        <v>SGS, Rotterdam</v>
      </c>
      <c r="CN212" t="str">
        <f>A!CM212</f>
        <v>LABRESULTAAT SGS</v>
      </c>
      <c r="CO212">
        <f>A!CN212</f>
        <v>45891</v>
      </c>
      <c r="CP212">
        <f>A!CO212</f>
        <v>0</v>
      </c>
      <c r="CQ212">
        <f>A!CO522</f>
        <v>0</v>
      </c>
      <c r="CR212" t="e">
        <f>A!#REF!</f>
        <v>#REF!</v>
      </c>
      <c r="CS212" t="e">
        <f>A!#REF!</f>
        <v>#REF!</v>
      </c>
    </row>
    <row r="213" spans="1:97" x14ac:dyDescent="0.2">
      <c r="A213" t="str">
        <f>A!A213</f>
        <v>LABRESULTAAT</v>
      </c>
      <c r="B213">
        <f>A!B213</f>
        <v>32</v>
      </c>
      <c r="C213" t="str">
        <f>A!C213</f>
        <v>_e6dca13a-ac97-4e67-b071-8596b9f15c71</v>
      </c>
      <c r="D213" t="str">
        <f>A!D213</f>
        <v>e6dca13a-ac97-4e67-b071-8596b9f15c71</v>
      </c>
      <c r="E213" t="str">
        <f>A!E213</f>
        <v>SIKB</v>
      </c>
      <c r="F213" t="str">
        <f>A!F213</f>
        <v>urn:immetingen:hoedanigheid:id:1</v>
      </c>
      <c r="G213" t="str">
        <f>A!G213</f>
        <v>www.sikb.nl</v>
      </c>
      <c r="H213" t="str">
        <f>A!H213</f>
        <v>urn:immetingen:parameter:id:1693</v>
      </c>
      <c r="I213" t="str">
        <f>A!I213</f>
        <v>www.sikb.nl</v>
      </c>
      <c r="J213" t="str">
        <f>A!J213</f>
        <v>urn:immetingen:parameter:id:2725</v>
      </c>
      <c r="K213" t="str">
        <f>A!K213</f>
        <v>www.sikb.nl</v>
      </c>
      <c r="L213">
        <f>A!L213</f>
        <v>45890</v>
      </c>
      <c r="M213" t="str">
        <f>A!M213</f>
        <v>urn:immetingen:LabopdrachtStatus:id:5</v>
      </c>
      <c r="N213">
        <f>A!N213</f>
        <v>1</v>
      </c>
      <c r="O213">
        <f>A!O213</f>
        <v>1</v>
      </c>
      <c r="P213" s="23" t="str">
        <f>IF(A!P213="","",INDEX(B!$A$1:$BT$2000,MATCH(A!P213,B!$AX$1:$AX$2000,0),D!$B$5))</f>
        <v>MMA02 A02 (0-50) A04 (0-50)</v>
      </c>
      <c r="Q213">
        <f>A!Q213</f>
        <v>0</v>
      </c>
      <c r="R213">
        <f>A!R213</f>
        <v>0</v>
      </c>
      <c r="S213">
        <f>A!S213</f>
        <v>0</v>
      </c>
      <c r="T213" t="str">
        <f>A!T213</f>
        <v>immetingen:AnalyticResultType</v>
      </c>
      <c r="U213" t="str">
        <f>A!U213</f>
        <v>56 mg/kgds</v>
      </c>
      <c r="V213" s="23">
        <f>IF(A!V213="&lt;",1,A!V213)</f>
        <v>0</v>
      </c>
      <c r="W213">
        <f>A!W213</f>
        <v>56</v>
      </c>
      <c r="X213">
        <f>A!X213</f>
        <v>56</v>
      </c>
      <c r="Y213" t="str">
        <f>A!Y213</f>
        <v>urn:immetingen:eenheid:id:58</v>
      </c>
      <c r="Z213" s="23">
        <f t="shared" si="3"/>
        <v>58</v>
      </c>
      <c r="AA213" t="str">
        <f>A!Z213</f>
        <v>urn:immetingen:kwaliteitsoordeel:id:0</v>
      </c>
      <c r="AB213" t="str">
        <f>A!AA213</f>
        <v>www.sikb.nl</v>
      </c>
      <c r="AC213" t="str">
        <f>A!AB213</f>
        <v>urn:immetingen:waardebewerkingsmethode:id:5</v>
      </c>
      <c r="AD213" t="str">
        <f>A!AC213</f>
        <v>www.sikb.nl</v>
      </c>
      <c r="AE213" t="str">
        <f>A!AD213</f>
        <v>_2496c3c3-9767-4b28-b3f2-ceecf29814f6</v>
      </c>
      <c r="AF213">
        <f>A!AE213</f>
        <v>45890.277361111112</v>
      </c>
      <c r="AG213">
        <f>A!AF213</f>
        <v>0</v>
      </c>
      <c r="AH213">
        <f>A!AG213</f>
        <v>0</v>
      </c>
      <c r="AI213">
        <f>A!AH213</f>
        <v>0</v>
      </c>
      <c r="AJ213">
        <f>A!AI213</f>
        <v>0</v>
      </c>
      <c r="AK213">
        <f>A!AJ213</f>
        <v>0</v>
      </c>
      <c r="AL213">
        <f>A!AK213</f>
        <v>0</v>
      </c>
      <c r="AM213">
        <f>A!AL213</f>
        <v>0</v>
      </c>
      <c r="AN213">
        <f>A!AM213</f>
        <v>0</v>
      </c>
      <c r="AO213">
        <f>A!AN213</f>
        <v>0</v>
      </c>
      <c r="AP213">
        <f>A!AO213</f>
        <v>0</v>
      </c>
      <c r="AQ213">
        <f>A!AP213</f>
        <v>0</v>
      </c>
      <c r="AR213">
        <f>A!AQ213</f>
        <v>0</v>
      </c>
      <c r="AS213">
        <f>A!AR213</f>
        <v>0</v>
      </c>
      <c r="AT213">
        <f>A!AS213</f>
        <v>0</v>
      </c>
      <c r="AU213">
        <f>A!AT213</f>
        <v>0</v>
      </c>
      <c r="AV213">
        <f>A!AU213</f>
        <v>0</v>
      </c>
      <c r="AW213" s="23" t="str">
        <f>IF(A!AV213=0,"",A!AV213)</f>
        <v/>
      </c>
      <c r="AX213">
        <f>A!AW213</f>
        <v>0</v>
      </c>
      <c r="AY213">
        <f>A!AX213</f>
        <v>0</v>
      </c>
      <c r="AZ213">
        <f>A!AY213</f>
        <v>0</v>
      </c>
      <c r="BA213">
        <f>A!AZ213</f>
        <v>0</v>
      </c>
      <c r="BB213">
        <f>A!BA213</f>
        <v>0</v>
      </c>
      <c r="BC213">
        <f>A!BB213</f>
        <v>0</v>
      </c>
      <c r="BD213">
        <f>A!BC213</f>
        <v>0</v>
      </c>
      <c r="BE213">
        <f>A!BD213</f>
        <v>0</v>
      </c>
      <c r="BF213">
        <f>A!BE213</f>
        <v>0</v>
      </c>
      <c r="BG213">
        <f>A!BF213</f>
        <v>0</v>
      </c>
      <c r="BH213">
        <f>A!BG213</f>
        <v>0</v>
      </c>
      <c r="BI213">
        <f>A!BH213</f>
        <v>0</v>
      </c>
      <c r="BJ213">
        <f>A!BI213</f>
        <v>0</v>
      </c>
      <c r="BK213">
        <f>A!BJ213</f>
        <v>0</v>
      </c>
      <c r="BL213">
        <f>A!BK213</f>
        <v>0</v>
      </c>
      <c r="BM213">
        <f>A!BL213</f>
        <v>0</v>
      </c>
      <c r="BN213">
        <f>A!BM213</f>
        <v>0</v>
      </c>
      <c r="BO213">
        <f>A!BN213</f>
        <v>0</v>
      </c>
      <c r="BP213">
        <f>A!BO213</f>
        <v>0</v>
      </c>
      <c r="BQ213">
        <f>A!BP213</f>
        <v>0</v>
      </c>
      <c r="BR213">
        <f>A!BQ213</f>
        <v>0</v>
      </c>
      <c r="BS213">
        <f>A!BR213</f>
        <v>0</v>
      </c>
      <c r="BT213">
        <f>A!BS213</f>
        <v>0</v>
      </c>
      <c r="BU213">
        <f>A!BT213</f>
        <v>0</v>
      </c>
      <c r="BV213">
        <f>A!BU213</f>
        <v>0</v>
      </c>
      <c r="BW213">
        <f>A!BV213</f>
        <v>0</v>
      </c>
      <c r="BX213">
        <f>A!BW213</f>
        <v>0</v>
      </c>
      <c r="BY213">
        <f>A!BX213</f>
        <v>0</v>
      </c>
      <c r="BZ213">
        <f>A!BY213</f>
        <v>0</v>
      </c>
      <c r="CA213">
        <f>A!BZ213</f>
        <v>0</v>
      </c>
      <c r="CB213">
        <f>A!CA213</f>
        <v>0</v>
      </c>
      <c r="CC213">
        <f>A!CB213</f>
        <v>0</v>
      </c>
      <c r="CD213">
        <f>A!CC213</f>
        <v>0</v>
      </c>
      <c r="CE213">
        <f>A!CD213</f>
        <v>0</v>
      </c>
      <c r="CF213">
        <f>A!CE213</f>
        <v>0</v>
      </c>
      <c r="CG213">
        <f>A!CF213</f>
        <v>0</v>
      </c>
      <c r="CH213">
        <f>A!CG213</f>
        <v>0</v>
      </c>
      <c r="CI213">
        <f>A!CH213</f>
        <v>0</v>
      </c>
      <c r="CJ213" t="str">
        <f>A!CI213</f>
        <v>urn:imsikb0101:Applicaties:id:16</v>
      </c>
      <c r="CK213" t="str">
        <f>A!CJ213</f>
        <v>urn:imsikb0101:DatastroomType:id:1</v>
      </c>
      <c r="CL213">
        <f>A!CK213</f>
        <v>45891</v>
      </c>
      <c r="CM213" t="str">
        <f>A!CL213</f>
        <v>SGS, Rotterdam</v>
      </c>
      <c r="CN213" t="str">
        <f>A!CM213</f>
        <v>LABRESULTAAT SGS</v>
      </c>
      <c r="CO213">
        <f>A!CN213</f>
        <v>45891</v>
      </c>
      <c r="CP213">
        <f>A!CO213</f>
        <v>0</v>
      </c>
      <c r="CQ213">
        <f>A!CO523</f>
        <v>0</v>
      </c>
      <c r="CR213" t="e">
        <f>A!#REF!</f>
        <v>#REF!</v>
      </c>
      <c r="CS213" t="e">
        <f>A!#REF!</f>
        <v>#REF!</v>
      </c>
    </row>
    <row r="214" spans="1:97" x14ac:dyDescent="0.2">
      <c r="A214" t="str">
        <f>A!A214</f>
        <v>LABRESULTAAT</v>
      </c>
      <c r="B214">
        <f>A!B214</f>
        <v>33</v>
      </c>
      <c r="C214" t="str">
        <f>A!C214</f>
        <v>_a80a488b-89f6-4ec3-a413-4e648a605fed</v>
      </c>
      <c r="D214" t="str">
        <f>A!D214</f>
        <v>a80a488b-89f6-4ec3-a413-4e648a605fed</v>
      </c>
      <c r="E214" t="str">
        <f>A!E214</f>
        <v>SIKB</v>
      </c>
      <c r="F214" t="str">
        <f>A!F214</f>
        <v>urn:immetingen:hoedanigheid:id:1</v>
      </c>
      <c r="G214" t="str">
        <f>A!G214</f>
        <v>www.sikb.nl</v>
      </c>
      <c r="H214" t="str">
        <f>A!H214</f>
        <v>urn:immetingen:parameter:id:310</v>
      </c>
      <c r="I214" t="str">
        <f>A!I214</f>
        <v>www.sikb.nl</v>
      </c>
      <c r="J214" t="str">
        <f>A!J214</f>
        <v>urn:immetingen:parameter:id:2725</v>
      </c>
      <c r="K214" t="str">
        <f>A!K214</f>
        <v>www.sikb.nl</v>
      </c>
      <c r="L214">
        <f>A!L214</f>
        <v>45890</v>
      </c>
      <c r="M214" t="str">
        <f>A!M214</f>
        <v>urn:immetingen:LabopdrachtStatus:id:5</v>
      </c>
      <c r="N214">
        <f>A!N214</f>
        <v>1</v>
      </c>
      <c r="O214">
        <f>A!O214</f>
        <v>1</v>
      </c>
      <c r="P214" s="23" t="str">
        <f>IF(A!P214="","",INDEX(B!$A$1:$BT$2000,MATCH(A!P214,B!$AX$1:$AX$2000,0),D!$B$5))</f>
        <v>MMA02 A02 (0-50) A04 (0-50)</v>
      </c>
      <c r="Q214">
        <f>A!Q214</f>
        <v>0</v>
      </c>
      <c r="R214">
        <f>A!R214</f>
        <v>0</v>
      </c>
      <c r="S214">
        <f>A!S214</f>
        <v>0</v>
      </c>
      <c r="T214" t="str">
        <f>A!T214</f>
        <v>immetingen:AnalyticResultType</v>
      </c>
      <c r="U214" t="str">
        <f>A!U214</f>
        <v>6.7 mg/kgds</v>
      </c>
      <c r="V214" s="23">
        <f>IF(A!V214="&lt;",1,A!V214)</f>
        <v>0</v>
      </c>
      <c r="W214">
        <f>A!W214</f>
        <v>6.7</v>
      </c>
      <c r="X214">
        <f>A!X214</f>
        <v>6.7</v>
      </c>
      <c r="Y214" t="str">
        <f>A!Y214</f>
        <v>urn:immetingen:eenheid:id:58</v>
      </c>
      <c r="Z214" s="23">
        <f t="shared" si="3"/>
        <v>58</v>
      </c>
      <c r="AA214" t="str">
        <f>A!Z214</f>
        <v>urn:immetingen:kwaliteitsoordeel:id:0</v>
      </c>
      <c r="AB214" t="str">
        <f>A!AA214</f>
        <v>www.sikb.nl</v>
      </c>
      <c r="AC214" t="str">
        <f>A!AB214</f>
        <v>urn:immetingen:waardebewerkingsmethode:id:5</v>
      </c>
      <c r="AD214" t="str">
        <f>A!AC214</f>
        <v>www.sikb.nl</v>
      </c>
      <c r="AE214" t="str">
        <f>A!AD214</f>
        <v>_f69f4afa-874e-4f61-8054-d9fcbf518cff</v>
      </c>
      <c r="AF214">
        <f>A!AE214</f>
        <v>45890.277349537035</v>
      </c>
      <c r="AG214">
        <f>A!AF214</f>
        <v>0</v>
      </c>
      <c r="AH214">
        <f>A!AG214</f>
        <v>0</v>
      </c>
      <c r="AI214">
        <f>A!AH214</f>
        <v>0</v>
      </c>
      <c r="AJ214">
        <f>A!AI214</f>
        <v>0</v>
      </c>
      <c r="AK214">
        <f>A!AJ214</f>
        <v>0</v>
      </c>
      <c r="AL214">
        <f>A!AK214</f>
        <v>0</v>
      </c>
      <c r="AM214">
        <f>A!AL214</f>
        <v>0</v>
      </c>
      <c r="AN214">
        <f>A!AM214</f>
        <v>0</v>
      </c>
      <c r="AO214">
        <f>A!AN214</f>
        <v>0</v>
      </c>
      <c r="AP214">
        <f>A!AO214</f>
        <v>0</v>
      </c>
      <c r="AQ214">
        <f>A!AP214</f>
        <v>0</v>
      </c>
      <c r="AR214">
        <f>A!AQ214</f>
        <v>0</v>
      </c>
      <c r="AS214">
        <f>A!AR214</f>
        <v>0</v>
      </c>
      <c r="AT214">
        <f>A!AS214</f>
        <v>0</v>
      </c>
      <c r="AU214">
        <f>A!AT214</f>
        <v>0</v>
      </c>
      <c r="AV214">
        <f>A!AU214</f>
        <v>0</v>
      </c>
      <c r="AW214" s="23" t="str">
        <f>IF(A!AV214=0,"",A!AV214)</f>
        <v/>
      </c>
      <c r="AX214">
        <f>A!AW214</f>
        <v>0</v>
      </c>
      <c r="AY214">
        <f>A!AX214</f>
        <v>0</v>
      </c>
      <c r="AZ214">
        <f>A!AY214</f>
        <v>0</v>
      </c>
      <c r="BA214">
        <f>A!AZ214</f>
        <v>0</v>
      </c>
      <c r="BB214">
        <f>A!BA214</f>
        <v>0</v>
      </c>
      <c r="BC214">
        <f>A!BB214</f>
        <v>0</v>
      </c>
      <c r="BD214">
        <f>A!BC214</f>
        <v>0</v>
      </c>
      <c r="BE214">
        <f>A!BD214</f>
        <v>0</v>
      </c>
      <c r="BF214">
        <f>A!BE214</f>
        <v>0</v>
      </c>
      <c r="BG214">
        <f>A!BF214</f>
        <v>0</v>
      </c>
      <c r="BH214">
        <f>A!BG214</f>
        <v>0</v>
      </c>
      <c r="BI214">
        <f>A!BH214</f>
        <v>0</v>
      </c>
      <c r="BJ214">
        <f>A!BI214</f>
        <v>0</v>
      </c>
      <c r="BK214">
        <f>A!BJ214</f>
        <v>0</v>
      </c>
      <c r="BL214">
        <f>A!BK214</f>
        <v>0</v>
      </c>
      <c r="BM214">
        <f>A!BL214</f>
        <v>0</v>
      </c>
      <c r="BN214">
        <f>A!BM214</f>
        <v>0</v>
      </c>
      <c r="BO214">
        <f>A!BN214</f>
        <v>0</v>
      </c>
      <c r="BP214">
        <f>A!BO214</f>
        <v>0</v>
      </c>
      <c r="BQ214">
        <f>A!BP214</f>
        <v>0</v>
      </c>
      <c r="BR214">
        <f>A!BQ214</f>
        <v>0</v>
      </c>
      <c r="BS214">
        <f>A!BR214</f>
        <v>0</v>
      </c>
      <c r="BT214">
        <f>A!BS214</f>
        <v>0</v>
      </c>
      <c r="BU214">
        <f>A!BT214</f>
        <v>0</v>
      </c>
      <c r="BV214">
        <f>A!BU214</f>
        <v>0</v>
      </c>
      <c r="BW214">
        <f>A!BV214</f>
        <v>0</v>
      </c>
      <c r="BX214">
        <f>A!BW214</f>
        <v>0</v>
      </c>
      <c r="BY214">
        <f>A!BX214</f>
        <v>0</v>
      </c>
      <c r="BZ214">
        <f>A!BY214</f>
        <v>0</v>
      </c>
      <c r="CA214">
        <f>A!BZ214</f>
        <v>0</v>
      </c>
      <c r="CB214">
        <f>A!CA214</f>
        <v>0</v>
      </c>
      <c r="CC214">
        <f>A!CB214</f>
        <v>0</v>
      </c>
      <c r="CD214">
        <f>A!CC214</f>
        <v>0</v>
      </c>
      <c r="CE214">
        <f>A!CD214</f>
        <v>0</v>
      </c>
      <c r="CF214">
        <f>A!CE214</f>
        <v>0</v>
      </c>
      <c r="CG214">
        <f>A!CF214</f>
        <v>0</v>
      </c>
      <c r="CH214">
        <f>A!CG214</f>
        <v>0</v>
      </c>
      <c r="CI214">
        <f>A!CH214</f>
        <v>0</v>
      </c>
      <c r="CJ214" t="str">
        <f>A!CI214</f>
        <v>urn:imsikb0101:Applicaties:id:16</v>
      </c>
      <c r="CK214" t="str">
        <f>A!CJ214</f>
        <v>urn:imsikb0101:DatastroomType:id:1</v>
      </c>
      <c r="CL214">
        <f>A!CK214</f>
        <v>45891</v>
      </c>
      <c r="CM214" t="str">
        <f>A!CL214</f>
        <v>SGS, Rotterdam</v>
      </c>
      <c r="CN214" t="str">
        <f>A!CM214</f>
        <v>LABRESULTAAT SGS</v>
      </c>
      <c r="CO214">
        <f>A!CN214</f>
        <v>45891</v>
      </c>
      <c r="CP214">
        <f>A!CO214</f>
        <v>0</v>
      </c>
      <c r="CQ214">
        <f>A!CO524</f>
        <v>0</v>
      </c>
      <c r="CR214" t="e">
        <f>A!#REF!</f>
        <v>#REF!</v>
      </c>
      <c r="CS214" t="e">
        <f>A!#REF!</f>
        <v>#REF!</v>
      </c>
    </row>
    <row r="215" spans="1:97" x14ac:dyDescent="0.2">
      <c r="A215" t="str">
        <f>A!A215</f>
        <v>LABRESULTAAT</v>
      </c>
      <c r="B215">
        <f>A!B215</f>
        <v>34</v>
      </c>
      <c r="C215" t="str">
        <f>A!C215</f>
        <v>_eb1b6ba5-1a8a-44a1-9e36-cb079390a004</v>
      </c>
      <c r="D215" t="str">
        <f>A!D215</f>
        <v>eb1b6ba5-1a8a-44a1-9e36-cb079390a004</v>
      </c>
      <c r="E215" t="str">
        <f>A!E215</f>
        <v>SIKB</v>
      </c>
      <c r="F215" t="str">
        <f>A!F215</f>
        <v>urn:immetingen:hoedanigheid:id:1</v>
      </c>
      <c r="G215" t="str">
        <f>A!G215</f>
        <v>www.sikb.nl</v>
      </c>
      <c r="H215" t="str">
        <f>A!H215</f>
        <v>urn:immetingen:parameter:id:441</v>
      </c>
      <c r="I215" t="str">
        <f>A!I215</f>
        <v>www.sikb.nl</v>
      </c>
      <c r="J215" t="str">
        <f>A!J215</f>
        <v>urn:immetingen:parameter:id:2725</v>
      </c>
      <c r="K215" t="str">
        <f>A!K215</f>
        <v>www.sikb.nl</v>
      </c>
      <c r="L215">
        <f>A!L215</f>
        <v>45890</v>
      </c>
      <c r="M215" t="str">
        <f>A!M215</f>
        <v>urn:immetingen:LabopdrachtStatus:id:5</v>
      </c>
      <c r="N215">
        <f>A!N215</f>
        <v>1</v>
      </c>
      <c r="O215">
        <f>A!O215</f>
        <v>1</v>
      </c>
      <c r="P215" s="23" t="str">
        <f>IF(A!P215="","",INDEX(B!$A$1:$BT$2000,MATCH(A!P215,B!$AX$1:$AX$2000,0),D!$B$5))</f>
        <v>MMA02 A02 (0-50) A04 (0-50)</v>
      </c>
      <c r="Q215">
        <f>A!Q215</f>
        <v>0</v>
      </c>
      <c r="R215">
        <f>A!R215</f>
        <v>0</v>
      </c>
      <c r="S215">
        <f>A!S215</f>
        <v>0</v>
      </c>
      <c r="T215" t="str">
        <f>A!T215</f>
        <v>immetingen:AnalyticResultType</v>
      </c>
      <c r="U215" t="str">
        <f>A!U215</f>
        <v>0.24 mg/kgds</v>
      </c>
      <c r="V215" s="23">
        <f>IF(A!V215="&lt;",1,A!V215)</f>
        <v>0</v>
      </c>
      <c r="W215">
        <f>A!W215</f>
        <v>0.24</v>
      </c>
      <c r="X215">
        <f>A!X215</f>
        <v>0.24</v>
      </c>
      <c r="Y215" t="str">
        <f>A!Y215</f>
        <v>urn:immetingen:eenheid:id:58</v>
      </c>
      <c r="Z215" s="23">
        <f t="shared" si="3"/>
        <v>58</v>
      </c>
      <c r="AA215" t="str">
        <f>A!Z215</f>
        <v>urn:immetingen:kwaliteitsoordeel:id:0</v>
      </c>
      <c r="AB215" t="str">
        <f>A!AA215</f>
        <v>www.sikb.nl</v>
      </c>
      <c r="AC215" t="str">
        <f>A!AB215</f>
        <v>urn:immetingen:waardebewerkingsmethode:id:5</v>
      </c>
      <c r="AD215" t="str">
        <f>A!AC215</f>
        <v>www.sikb.nl</v>
      </c>
      <c r="AE215" t="str">
        <f>A!AD215</f>
        <v>_bffb1619-d3d7-47d6-a1a8-832275a212dd</v>
      </c>
      <c r="AF215">
        <f>A!AE215</f>
        <v>45890.277361111112</v>
      </c>
      <c r="AG215">
        <f>A!AF215</f>
        <v>0</v>
      </c>
      <c r="AH215">
        <f>A!AG215</f>
        <v>0</v>
      </c>
      <c r="AI215">
        <f>A!AH215</f>
        <v>0</v>
      </c>
      <c r="AJ215">
        <f>A!AI215</f>
        <v>0</v>
      </c>
      <c r="AK215">
        <f>A!AJ215</f>
        <v>0</v>
      </c>
      <c r="AL215">
        <f>A!AK215</f>
        <v>0</v>
      </c>
      <c r="AM215">
        <f>A!AL215</f>
        <v>0</v>
      </c>
      <c r="AN215">
        <f>A!AM215</f>
        <v>0</v>
      </c>
      <c r="AO215">
        <f>A!AN215</f>
        <v>0</v>
      </c>
      <c r="AP215">
        <f>A!AO215</f>
        <v>0</v>
      </c>
      <c r="AQ215">
        <f>A!AP215</f>
        <v>0</v>
      </c>
      <c r="AR215">
        <f>A!AQ215</f>
        <v>0</v>
      </c>
      <c r="AS215">
        <f>A!AR215</f>
        <v>0</v>
      </c>
      <c r="AT215">
        <f>A!AS215</f>
        <v>0</v>
      </c>
      <c r="AU215">
        <f>A!AT215</f>
        <v>0</v>
      </c>
      <c r="AV215">
        <f>A!AU215</f>
        <v>0</v>
      </c>
      <c r="AW215" s="23" t="str">
        <f>IF(A!AV215=0,"",A!AV215)</f>
        <v/>
      </c>
      <c r="AX215">
        <f>A!AW215</f>
        <v>0</v>
      </c>
      <c r="AY215">
        <f>A!AX215</f>
        <v>0</v>
      </c>
      <c r="AZ215">
        <f>A!AY215</f>
        <v>0</v>
      </c>
      <c r="BA215">
        <f>A!AZ215</f>
        <v>0</v>
      </c>
      <c r="BB215">
        <f>A!BA215</f>
        <v>0</v>
      </c>
      <c r="BC215">
        <f>A!BB215</f>
        <v>0</v>
      </c>
      <c r="BD215">
        <f>A!BC215</f>
        <v>0</v>
      </c>
      <c r="BE215">
        <f>A!BD215</f>
        <v>0</v>
      </c>
      <c r="BF215">
        <f>A!BE215</f>
        <v>0</v>
      </c>
      <c r="BG215">
        <f>A!BF215</f>
        <v>0</v>
      </c>
      <c r="BH215">
        <f>A!BG215</f>
        <v>0</v>
      </c>
      <c r="BI215">
        <f>A!BH215</f>
        <v>0</v>
      </c>
      <c r="BJ215">
        <f>A!BI215</f>
        <v>0</v>
      </c>
      <c r="BK215">
        <f>A!BJ215</f>
        <v>0</v>
      </c>
      <c r="BL215">
        <f>A!BK215</f>
        <v>0</v>
      </c>
      <c r="BM215">
        <f>A!BL215</f>
        <v>0</v>
      </c>
      <c r="BN215">
        <f>A!BM215</f>
        <v>0</v>
      </c>
      <c r="BO215">
        <f>A!BN215</f>
        <v>0</v>
      </c>
      <c r="BP215">
        <f>A!BO215</f>
        <v>0</v>
      </c>
      <c r="BQ215">
        <f>A!BP215</f>
        <v>0</v>
      </c>
      <c r="BR215">
        <f>A!BQ215</f>
        <v>0</v>
      </c>
      <c r="BS215">
        <f>A!BR215</f>
        <v>0</v>
      </c>
      <c r="BT215">
        <f>A!BS215</f>
        <v>0</v>
      </c>
      <c r="BU215">
        <f>A!BT215</f>
        <v>0</v>
      </c>
      <c r="BV215">
        <f>A!BU215</f>
        <v>0</v>
      </c>
      <c r="BW215">
        <f>A!BV215</f>
        <v>0</v>
      </c>
      <c r="BX215">
        <f>A!BW215</f>
        <v>0</v>
      </c>
      <c r="BY215">
        <f>A!BX215</f>
        <v>0</v>
      </c>
      <c r="BZ215">
        <f>A!BY215</f>
        <v>0</v>
      </c>
      <c r="CA215">
        <f>A!BZ215</f>
        <v>0</v>
      </c>
      <c r="CB215">
        <f>A!CA215</f>
        <v>0</v>
      </c>
      <c r="CC215">
        <f>A!CB215</f>
        <v>0</v>
      </c>
      <c r="CD215">
        <f>A!CC215</f>
        <v>0</v>
      </c>
      <c r="CE215">
        <f>A!CD215</f>
        <v>0</v>
      </c>
      <c r="CF215">
        <f>A!CE215</f>
        <v>0</v>
      </c>
      <c r="CG215">
        <f>A!CF215</f>
        <v>0</v>
      </c>
      <c r="CH215">
        <f>A!CG215</f>
        <v>0</v>
      </c>
      <c r="CI215">
        <f>A!CH215</f>
        <v>0</v>
      </c>
      <c r="CJ215" t="str">
        <f>A!CI215</f>
        <v>urn:imsikb0101:Applicaties:id:16</v>
      </c>
      <c r="CK215" t="str">
        <f>A!CJ215</f>
        <v>urn:imsikb0101:DatastroomType:id:1</v>
      </c>
      <c r="CL215">
        <f>A!CK215</f>
        <v>45891</v>
      </c>
      <c r="CM215" t="str">
        <f>A!CL215</f>
        <v>SGS, Rotterdam</v>
      </c>
      <c r="CN215" t="str">
        <f>A!CM215</f>
        <v>LABRESULTAAT SGS</v>
      </c>
      <c r="CO215">
        <f>A!CN215</f>
        <v>45891</v>
      </c>
      <c r="CP215">
        <f>A!CO215</f>
        <v>0</v>
      </c>
      <c r="CQ215">
        <f>A!CO525</f>
        <v>0</v>
      </c>
      <c r="CR215" t="e">
        <f>A!#REF!</f>
        <v>#REF!</v>
      </c>
      <c r="CS215" t="e">
        <f>A!#REF!</f>
        <v>#REF!</v>
      </c>
    </row>
    <row r="216" spans="1:97" x14ac:dyDescent="0.2">
      <c r="A216" t="str">
        <f>A!A216</f>
        <v>LABRESULTAAT</v>
      </c>
      <c r="B216">
        <f>A!B216</f>
        <v>35</v>
      </c>
      <c r="C216" t="str">
        <f>A!C216</f>
        <v>_bafa4afa-94ba-4939-a7f2-f82348546d68</v>
      </c>
      <c r="D216" t="str">
        <f>A!D216</f>
        <v>bafa4afa-94ba-4939-a7f2-f82348546d68</v>
      </c>
      <c r="E216" t="str">
        <f>A!E216</f>
        <v>SIKB</v>
      </c>
      <c r="F216" t="str">
        <f>A!F216</f>
        <v>urn:immetingen:hoedanigheid:id:1</v>
      </c>
      <c r="G216" t="str">
        <f>A!G216</f>
        <v>www.sikb.nl</v>
      </c>
      <c r="H216" t="str">
        <f>A!H216</f>
        <v>urn:immetingen:parameter:id:527</v>
      </c>
      <c r="I216" t="str">
        <f>A!I216</f>
        <v>www.sikb.nl</v>
      </c>
      <c r="J216" t="str">
        <f>A!J216</f>
        <v>urn:immetingen:parameter:id:2725</v>
      </c>
      <c r="K216" t="str">
        <f>A!K216</f>
        <v>www.sikb.nl</v>
      </c>
      <c r="L216">
        <f>A!L216</f>
        <v>45890</v>
      </c>
      <c r="M216" t="str">
        <f>A!M216</f>
        <v>urn:immetingen:LabopdrachtStatus:id:5</v>
      </c>
      <c r="N216">
        <f>A!N216</f>
        <v>1</v>
      </c>
      <c r="O216">
        <f>A!O216</f>
        <v>1</v>
      </c>
      <c r="P216" s="23" t="str">
        <f>IF(A!P216="","",INDEX(B!$A$1:$BT$2000,MATCH(A!P216,B!$AX$1:$AX$2000,0),D!$B$5))</f>
        <v>MMA02 A02 (0-50) A04 (0-50)</v>
      </c>
      <c r="Q216">
        <f>A!Q216</f>
        <v>0</v>
      </c>
      <c r="R216">
        <f>A!R216</f>
        <v>0</v>
      </c>
      <c r="S216">
        <f>A!S216</f>
        <v>0</v>
      </c>
      <c r="T216" t="str">
        <f>A!T216</f>
        <v>immetingen:AnalyticResultType</v>
      </c>
      <c r="U216" t="str">
        <f>A!U216</f>
        <v>3.4 mg/kgds</v>
      </c>
      <c r="V216" s="23">
        <f>IF(A!V216="&lt;",1,A!V216)</f>
        <v>0</v>
      </c>
      <c r="W216">
        <f>A!W216</f>
        <v>3.4</v>
      </c>
      <c r="X216">
        <f>A!X216</f>
        <v>3.4</v>
      </c>
      <c r="Y216" t="str">
        <f>A!Y216</f>
        <v>urn:immetingen:eenheid:id:58</v>
      </c>
      <c r="Z216" s="23">
        <f t="shared" si="3"/>
        <v>58</v>
      </c>
      <c r="AA216" t="str">
        <f>A!Z216</f>
        <v>urn:immetingen:kwaliteitsoordeel:id:0</v>
      </c>
      <c r="AB216" t="str">
        <f>A!AA216</f>
        <v>www.sikb.nl</v>
      </c>
      <c r="AC216" t="str">
        <f>A!AB216</f>
        <v>urn:immetingen:waardebewerkingsmethode:id:5</v>
      </c>
      <c r="AD216" t="str">
        <f>A!AC216</f>
        <v>www.sikb.nl</v>
      </c>
      <c r="AE216" t="str">
        <f>A!AD216</f>
        <v>_6bcb696b-f043-47e9-8e5d-42601f238edd</v>
      </c>
      <c r="AF216">
        <f>A!AE216</f>
        <v>45890.277361111112</v>
      </c>
      <c r="AG216">
        <f>A!AF216</f>
        <v>0</v>
      </c>
      <c r="AH216">
        <f>A!AG216</f>
        <v>0</v>
      </c>
      <c r="AI216">
        <f>A!AH216</f>
        <v>0</v>
      </c>
      <c r="AJ216">
        <f>A!AI216</f>
        <v>0</v>
      </c>
      <c r="AK216">
        <f>A!AJ216</f>
        <v>0</v>
      </c>
      <c r="AL216">
        <f>A!AK216</f>
        <v>0</v>
      </c>
      <c r="AM216">
        <f>A!AL216</f>
        <v>0</v>
      </c>
      <c r="AN216">
        <f>A!AM216</f>
        <v>0</v>
      </c>
      <c r="AO216">
        <f>A!AN216</f>
        <v>0</v>
      </c>
      <c r="AP216">
        <f>A!AO216</f>
        <v>0</v>
      </c>
      <c r="AQ216">
        <f>A!AP216</f>
        <v>0</v>
      </c>
      <c r="AR216">
        <f>A!AQ216</f>
        <v>0</v>
      </c>
      <c r="AS216">
        <f>A!AR216</f>
        <v>0</v>
      </c>
      <c r="AT216">
        <f>A!AS216</f>
        <v>0</v>
      </c>
      <c r="AU216">
        <f>A!AT216</f>
        <v>0</v>
      </c>
      <c r="AV216">
        <f>A!AU216</f>
        <v>0</v>
      </c>
      <c r="AW216" s="23" t="str">
        <f>IF(A!AV216=0,"",A!AV216)</f>
        <v/>
      </c>
      <c r="AX216">
        <f>A!AW216</f>
        <v>0</v>
      </c>
      <c r="AY216">
        <f>A!AX216</f>
        <v>0</v>
      </c>
      <c r="AZ216">
        <f>A!AY216</f>
        <v>0</v>
      </c>
      <c r="BA216">
        <f>A!AZ216</f>
        <v>0</v>
      </c>
      <c r="BB216">
        <f>A!BA216</f>
        <v>0</v>
      </c>
      <c r="BC216">
        <f>A!BB216</f>
        <v>0</v>
      </c>
      <c r="BD216">
        <f>A!BC216</f>
        <v>0</v>
      </c>
      <c r="BE216">
        <f>A!BD216</f>
        <v>0</v>
      </c>
      <c r="BF216">
        <f>A!BE216</f>
        <v>0</v>
      </c>
      <c r="BG216">
        <f>A!BF216</f>
        <v>0</v>
      </c>
      <c r="BH216">
        <f>A!BG216</f>
        <v>0</v>
      </c>
      <c r="BI216">
        <f>A!BH216</f>
        <v>0</v>
      </c>
      <c r="BJ216">
        <f>A!BI216</f>
        <v>0</v>
      </c>
      <c r="BK216">
        <f>A!BJ216</f>
        <v>0</v>
      </c>
      <c r="BL216">
        <f>A!BK216</f>
        <v>0</v>
      </c>
      <c r="BM216">
        <f>A!BL216</f>
        <v>0</v>
      </c>
      <c r="BN216">
        <f>A!BM216</f>
        <v>0</v>
      </c>
      <c r="BO216">
        <f>A!BN216</f>
        <v>0</v>
      </c>
      <c r="BP216">
        <f>A!BO216</f>
        <v>0</v>
      </c>
      <c r="BQ216">
        <f>A!BP216</f>
        <v>0</v>
      </c>
      <c r="BR216">
        <f>A!BQ216</f>
        <v>0</v>
      </c>
      <c r="BS216">
        <f>A!BR216</f>
        <v>0</v>
      </c>
      <c r="BT216">
        <f>A!BS216</f>
        <v>0</v>
      </c>
      <c r="BU216">
        <f>A!BT216</f>
        <v>0</v>
      </c>
      <c r="BV216">
        <f>A!BU216</f>
        <v>0</v>
      </c>
      <c r="BW216">
        <f>A!BV216</f>
        <v>0</v>
      </c>
      <c r="BX216">
        <f>A!BW216</f>
        <v>0</v>
      </c>
      <c r="BY216">
        <f>A!BX216</f>
        <v>0</v>
      </c>
      <c r="BZ216">
        <f>A!BY216</f>
        <v>0</v>
      </c>
      <c r="CA216">
        <f>A!BZ216</f>
        <v>0</v>
      </c>
      <c r="CB216">
        <f>A!CA216</f>
        <v>0</v>
      </c>
      <c r="CC216">
        <f>A!CB216</f>
        <v>0</v>
      </c>
      <c r="CD216">
        <f>A!CC216</f>
        <v>0</v>
      </c>
      <c r="CE216">
        <f>A!CD216</f>
        <v>0</v>
      </c>
      <c r="CF216">
        <f>A!CE216</f>
        <v>0</v>
      </c>
      <c r="CG216">
        <f>A!CF216</f>
        <v>0</v>
      </c>
      <c r="CH216">
        <f>A!CG216</f>
        <v>0</v>
      </c>
      <c r="CI216">
        <f>A!CH216</f>
        <v>0</v>
      </c>
      <c r="CJ216" t="str">
        <f>A!CI216</f>
        <v>urn:imsikb0101:Applicaties:id:16</v>
      </c>
      <c r="CK216" t="str">
        <f>A!CJ216</f>
        <v>urn:imsikb0101:DatastroomType:id:1</v>
      </c>
      <c r="CL216">
        <f>A!CK216</f>
        <v>45891</v>
      </c>
      <c r="CM216" t="str">
        <f>A!CL216</f>
        <v>SGS, Rotterdam</v>
      </c>
      <c r="CN216" t="str">
        <f>A!CM216</f>
        <v>LABRESULTAAT SGS</v>
      </c>
      <c r="CO216">
        <f>A!CN216</f>
        <v>45891</v>
      </c>
      <c r="CP216">
        <f>A!CO216</f>
        <v>0</v>
      </c>
      <c r="CQ216">
        <f>A!CO526</f>
        <v>0</v>
      </c>
      <c r="CR216" t="e">
        <f>A!#REF!</f>
        <v>#REF!</v>
      </c>
      <c r="CS216" t="e">
        <f>A!#REF!</f>
        <v>#REF!</v>
      </c>
    </row>
    <row r="217" spans="1:97" x14ac:dyDescent="0.2">
      <c r="A217" t="str">
        <f>A!A217</f>
        <v>LABRESULTAAT</v>
      </c>
      <c r="B217">
        <f>A!B217</f>
        <v>36</v>
      </c>
      <c r="C217" t="str">
        <f>A!C217</f>
        <v>_dbdc82b7-6442-46c0-9fc8-c5ed365bf532</v>
      </c>
      <c r="D217" t="str">
        <f>A!D217</f>
        <v>dbdc82b7-6442-46c0-9fc8-c5ed365bf532</v>
      </c>
      <c r="E217" t="str">
        <f>A!E217</f>
        <v>SIKB</v>
      </c>
      <c r="F217" t="str">
        <f>A!F217</f>
        <v>urn:immetingen:hoedanigheid:id:1</v>
      </c>
      <c r="G217" t="str">
        <f>A!G217</f>
        <v>www.sikb.nl</v>
      </c>
      <c r="H217" t="str">
        <f>A!H217</f>
        <v>urn:immetingen:parameter:id:971</v>
      </c>
      <c r="I217" t="str">
        <f>A!I217</f>
        <v>www.sikb.nl</v>
      </c>
      <c r="J217" t="str">
        <f>A!J217</f>
        <v>urn:immetingen:parameter:id:2725</v>
      </c>
      <c r="K217" t="str">
        <f>A!K217</f>
        <v>www.sikb.nl</v>
      </c>
      <c r="L217">
        <f>A!L217</f>
        <v>45890</v>
      </c>
      <c r="M217" t="str">
        <f>A!M217</f>
        <v>urn:immetingen:LabopdrachtStatus:id:5</v>
      </c>
      <c r="N217">
        <f>A!N217</f>
        <v>1</v>
      </c>
      <c r="O217">
        <f>A!O217</f>
        <v>1</v>
      </c>
      <c r="P217" s="23" t="str">
        <f>IF(A!P217="","",INDEX(B!$A$1:$BT$2000,MATCH(A!P217,B!$AX$1:$AX$2000,0),D!$B$5))</f>
        <v>MMA02 A02 (0-50) A04 (0-50)</v>
      </c>
      <c r="Q217">
        <f>A!Q217</f>
        <v>0</v>
      </c>
      <c r="R217">
        <f>A!R217</f>
        <v>0</v>
      </c>
      <c r="S217">
        <f>A!S217</f>
        <v>0</v>
      </c>
      <c r="T217" t="str">
        <f>A!T217</f>
        <v>immetingen:AnalyticResultType</v>
      </c>
      <c r="U217" t="str">
        <f>A!U217</f>
        <v>9.9 mg/kgds</v>
      </c>
      <c r="V217" s="23">
        <f>IF(A!V217="&lt;",1,A!V217)</f>
        <v>0</v>
      </c>
      <c r="W217">
        <f>A!W217</f>
        <v>9.9</v>
      </c>
      <c r="X217">
        <f>A!X217</f>
        <v>9.9</v>
      </c>
      <c r="Y217" t="str">
        <f>A!Y217</f>
        <v>urn:immetingen:eenheid:id:58</v>
      </c>
      <c r="Z217" s="23">
        <f t="shared" si="3"/>
        <v>58</v>
      </c>
      <c r="AA217" t="str">
        <f>A!Z217</f>
        <v>urn:immetingen:kwaliteitsoordeel:id:0</v>
      </c>
      <c r="AB217" t="str">
        <f>A!AA217</f>
        <v>www.sikb.nl</v>
      </c>
      <c r="AC217" t="str">
        <f>A!AB217</f>
        <v>urn:immetingen:waardebewerkingsmethode:id:5</v>
      </c>
      <c r="AD217" t="str">
        <f>A!AC217</f>
        <v>www.sikb.nl</v>
      </c>
      <c r="AE217" t="str">
        <f>A!AD217</f>
        <v>_51b09732-0368-4844-9685-fab2ea7713b7</v>
      </c>
      <c r="AF217">
        <f>A!AE217</f>
        <v>45890.277361111112</v>
      </c>
      <c r="AG217">
        <f>A!AF217</f>
        <v>0</v>
      </c>
      <c r="AH217">
        <f>A!AG217</f>
        <v>0</v>
      </c>
      <c r="AI217">
        <f>A!AH217</f>
        <v>0</v>
      </c>
      <c r="AJ217">
        <f>A!AI217</f>
        <v>0</v>
      </c>
      <c r="AK217">
        <f>A!AJ217</f>
        <v>0</v>
      </c>
      <c r="AL217">
        <f>A!AK217</f>
        <v>0</v>
      </c>
      <c r="AM217">
        <f>A!AL217</f>
        <v>0</v>
      </c>
      <c r="AN217">
        <f>A!AM217</f>
        <v>0</v>
      </c>
      <c r="AO217">
        <f>A!AN217</f>
        <v>0</v>
      </c>
      <c r="AP217">
        <f>A!AO217</f>
        <v>0</v>
      </c>
      <c r="AQ217">
        <f>A!AP217</f>
        <v>0</v>
      </c>
      <c r="AR217">
        <f>A!AQ217</f>
        <v>0</v>
      </c>
      <c r="AS217">
        <f>A!AR217</f>
        <v>0</v>
      </c>
      <c r="AT217">
        <f>A!AS217</f>
        <v>0</v>
      </c>
      <c r="AU217">
        <f>A!AT217</f>
        <v>0</v>
      </c>
      <c r="AV217">
        <f>A!AU217</f>
        <v>0</v>
      </c>
      <c r="AW217" s="23" t="str">
        <f>IF(A!AV217=0,"",A!AV217)</f>
        <v/>
      </c>
      <c r="AX217">
        <f>A!AW217</f>
        <v>0</v>
      </c>
      <c r="AY217">
        <f>A!AX217</f>
        <v>0</v>
      </c>
      <c r="AZ217">
        <f>A!AY217</f>
        <v>0</v>
      </c>
      <c r="BA217">
        <f>A!AZ217</f>
        <v>0</v>
      </c>
      <c r="BB217">
        <f>A!BA217</f>
        <v>0</v>
      </c>
      <c r="BC217">
        <f>A!BB217</f>
        <v>0</v>
      </c>
      <c r="BD217">
        <f>A!BC217</f>
        <v>0</v>
      </c>
      <c r="BE217">
        <f>A!BD217</f>
        <v>0</v>
      </c>
      <c r="BF217">
        <f>A!BE217</f>
        <v>0</v>
      </c>
      <c r="BG217">
        <f>A!BF217</f>
        <v>0</v>
      </c>
      <c r="BH217">
        <f>A!BG217</f>
        <v>0</v>
      </c>
      <c r="BI217">
        <f>A!BH217</f>
        <v>0</v>
      </c>
      <c r="BJ217">
        <f>A!BI217</f>
        <v>0</v>
      </c>
      <c r="BK217">
        <f>A!BJ217</f>
        <v>0</v>
      </c>
      <c r="BL217">
        <f>A!BK217</f>
        <v>0</v>
      </c>
      <c r="BM217">
        <f>A!BL217</f>
        <v>0</v>
      </c>
      <c r="BN217">
        <f>A!BM217</f>
        <v>0</v>
      </c>
      <c r="BO217">
        <f>A!BN217</f>
        <v>0</v>
      </c>
      <c r="BP217">
        <f>A!BO217</f>
        <v>0</v>
      </c>
      <c r="BQ217">
        <f>A!BP217</f>
        <v>0</v>
      </c>
      <c r="BR217">
        <f>A!BQ217</f>
        <v>0</v>
      </c>
      <c r="BS217">
        <f>A!BR217</f>
        <v>0</v>
      </c>
      <c r="BT217">
        <f>A!BS217</f>
        <v>0</v>
      </c>
      <c r="BU217">
        <f>A!BT217</f>
        <v>0</v>
      </c>
      <c r="BV217">
        <f>A!BU217</f>
        <v>0</v>
      </c>
      <c r="BW217">
        <f>A!BV217</f>
        <v>0</v>
      </c>
      <c r="BX217">
        <f>A!BW217</f>
        <v>0</v>
      </c>
      <c r="BY217">
        <f>A!BX217</f>
        <v>0</v>
      </c>
      <c r="BZ217">
        <f>A!BY217</f>
        <v>0</v>
      </c>
      <c r="CA217">
        <f>A!BZ217</f>
        <v>0</v>
      </c>
      <c r="CB217">
        <f>A!CA217</f>
        <v>0</v>
      </c>
      <c r="CC217">
        <f>A!CB217</f>
        <v>0</v>
      </c>
      <c r="CD217">
        <f>A!CC217</f>
        <v>0</v>
      </c>
      <c r="CE217">
        <f>A!CD217</f>
        <v>0</v>
      </c>
      <c r="CF217">
        <f>A!CE217</f>
        <v>0</v>
      </c>
      <c r="CG217">
        <f>A!CF217</f>
        <v>0</v>
      </c>
      <c r="CH217">
        <f>A!CG217</f>
        <v>0</v>
      </c>
      <c r="CI217">
        <f>A!CH217</f>
        <v>0</v>
      </c>
      <c r="CJ217" t="str">
        <f>A!CI217</f>
        <v>urn:imsikb0101:Applicaties:id:16</v>
      </c>
      <c r="CK217" t="str">
        <f>A!CJ217</f>
        <v>urn:imsikb0101:DatastroomType:id:1</v>
      </c>
      <c r="CL217">
        <f>A!CK217</f>
        <v>45891</v>
      </c>
      <c r="CM217" t="str">
        <f>A!CL217</f>
        <v>SGS, Rotterdam</v>
      </c>
      <c r="CN217" t="str">
        <f>A!CM217</f>
        <v>LABRESULTAAT SGS</v>
      </c>
      <c r="CO217">
        <f>A!CN217</f>
        <v>45891</v>
      </c>
      <c r="CP217">
        <f>A!CO217</f>
        <v>0</v>
      </c>
      <c r="CQ217">
        <f>A!CO527</f>
        <v>0</v>
      </c>
      <c r="CR217" t="e">
        <f>A!#REF!</f>
        <v>#REF!</v>
      </c>
      <c r="CS217" t="e">
        <f>A!#REF!</f>
        <v>#REF!</v>
      </c>
    </row>
    <row r="218" spans="1:97" x14ac:dyDescent="0.2">
      <c r="A218" t="str">
        <f>A!A218</f>
        <v>LABRESULTAAT</v>
      </c>
      <c r="B218">
        <f>A!B218</f>
        <v>37</v>
      </c>
      <c r="C218" t="str">
        <f>A!C218</f>
        <v>_b3b3000d-136c-4d30-a132-ce03d0152fb3</v>
      </c>
      <c r="D218" t="str">
        <f>A!D218</f>
        <v>b3b3000d-136c-4d30-a132-ce03d0152fb3</v>
      </c>
      <c r="E218" t="str">
        <f>A!E218</f>
        <v>SIKB</v>
      </c>
      <c r="F218" t="str">
        <f>A!F218</f>
        <v>urn:immetingen:hoedanigheid:id:1</v>
      </c>
      <c r="G218" t="str">
        <f>A!G218</f>
        <v>www.sikb.nl</v>
      </c>
      <c r="H218" t="str">
        <f>A!H218</f>
        <v>urn:immetingen:parameter:id:1097</v>
      </c>
      <c r="I218" t="str">
        <f>A!I218</f>
        <v>www.sikb.nl</v>
      </c>
      <c r="J218" t="str">
        <f>A!J218</f>
        <v>urn:immetingen:parameter:id:2725</v>
      </c>
      <c r="K218" t="str">
        <f>A!K218</f>
        <v>www.sikb.nl</v>
      </c>
      <c r="L218">
        <f>A!L218</f>
        <v>45890</v>
      </c>
      <c r="M218" t="str">
        <f>A!M218</f>
        <v>urn:immetingen:LabopdrachtStatus:id:5</v>
      </c>
      <c r="N218">
        <f>A!N218</f>
        <v>1</v>
      </c>
      <c r="O218">
        <f>A!O218</f>
        <v>1</v>
      </c>
      <c r="P218" s="23" t="str">
        <f>IF(A!P218="","",INDEX(B!$A$1:$BT$2000,MATCH(A!P218,B!$AX$1:$AX$2000,0),D!$B$5))</f>
        <v>MMA02 A02 (0-50) A04 (0-50)</v>
      </c>
      <c r="Q218">
        <f>A!Q218</f>
        <v>0</v>
      </c>
      <c r="R218">
        <f>A!R218</f>
        <v>0</v>
      </c>
      <c r="S218">
        <f>A!S218</f>
        <v>0</v>
      </c>
      <c r="T218" t="str">
        <f>A!T218</f>
        <v>immetingen:AnalyticResultType</v>
      </c>
      <c r="U218" t="str">
        <f>A!U218</f>
        <v>0.06 mg/kgds</v>
      </c>
      <c r="V218" s="23">
        <f>IF(A!V218="&lt;",1,A!V218)</f>
        <v>0</v>
      </c>
      <c r="W218">
        <f>A!W218</f>
        <v>0.06</v>
      </c>
      <c r="X218">
        <f>A!X218</f>
        <v>0.06</v>
      </c>
      <c r="Y218" t="str">
        <f>A!Y218</f>
        <v>urn:immetingen:eenheid:id:58</v>
      </c>
      <c r="Z218" s="23">
        <f t="shared" si="3"/>
        <v>58</v>
      </c>
      <c r="AA218" t="str">
        <f>A!Z218</f>
        <v>urn:immetingen:kwaliteitsoordeel:id:0</v>
      </c>
      <c r="AB218" t="str">
        <f>A!AA218</f>
        <v>www.sikb.nl</v>
      </c>
      <c r="AC218" t="str">
        <f>A!AB218</f>
        <v>urn:immetingen:waardebewerkingsmethode:id:5</v>
      </c>
      <c r="AD218" t="str">
        <f>A!AC218</f>
        <v>www.sikb.nl</v>
      </c>
      <c r="AE218" t="str">
        <f>A!AD218</f>
        <v>_f8e8f1b3-1354-465a-813c-27890c29da51</v>
      </c>
      <c r="AF218">
        <f>A!AE218</f>
        <v>45890.277361111112</v>
      </c>
      <c r="AG218">
        <f>A!AF218</f>
        <v>0</v>
      </c>
      <c r="AH218">
        <f>A!AG218</f>
        <v>0</v>
      </c>
      <c r="AI218">
        <f>A!AH218</f>
        <v>0</v>
      </c>
      <c r="AJ218">
        <f>A!AI218</f>
        <v>0</v>
      </c>
      <c r="AK218">
        <f>A!AJ218</f>
        <v>0</v>
      </c>
      <c r="AL218">
        <f>A!AK218</f>
        <v>0</v>
      </c>
      <c r="AM218">
        <f>A!AL218</f>
        <v>0</v>
      </c>
      <c r="AN218">
        <f>A!AM218</f>
        <v>0</v>
      </c>
      <c r="AO218">
        <f>A!AN218</f>
        <v>0</v>
      </c>
      <c r="AP218">
        <f>A!AO218</f>
        <v>0</v>
      </c>
      <c r="AQ218">
        <f>A!AP218</f>
        <v>0</v>
      </c>
      <c r="AR218">
        <f>A!AQ218</f>
        <v>0</v>
      </c>
      <c r="AS218">
        <f>A!AR218</f>
        <v>0</v>
      </c>
      <c r="AT218">
        <f>A!AS218</f>
        <v>0</v>
      </c>
      <c r="AU218">
        <f>A!AT218</f>
        <v>0</v>
      </c>
      <c r="AV218">
        <f>A!AU218</f>
        <v>0</v>
      </c>
      <c r="AW218" s="23" t="str">
        <f>IF(A!AV218=0,"",A!AV218)</f>
        <v/>
      </c>
      <c r="AX218">
        <f>A!AW218</f>
        <v>0</v>
      </c>
      <c r="AY218">
        <f>A!AX218</f>
        <v>0</v>
      </c>
      <c r="AZ218">
        <f>A!AY218</f>
        <v>0</v>
      </c>
      <c r="BA218">
        <f>A!AZ218</f>
        <v>0</v>
      </c>
      <c r="BB218">
        <f>A!BA218</f>
        <v>0</v>
      </c>
      <c r="BC218">
        <f>A!BB218</f>
        <v>0</v>
      </c>
      <c r="BD218">
        <f>A!BC218</f>
        <v>0</v>
      </c>
      <c r="BE218">
        <f>A!BD218</f>
        <v>0</v>
      </c>
      <c r="BF218">
        <f>A!BE218</f>
        <v>0</v>
      </c>
      <c r="BG218">
        <f>A!BF218</f>
        <v>0</v>
      </c>
      <c r="BH218">
        <f>A!BG218</f>
        <v>0</v>
      </c>
      <c r="BI218">
        <f>A!BH218</f>
        <v>0</v>
      </c>
      <c r="BJ218">
        <f>A!BI218</f>
        <v>0</v>
      </c>
      <c r="BK218">
        <f>A!BJ218</f>
        <v>0</v>
      </c>
      <c r="BL218">
        <f>A!BK218</f>
        <v>0</v>
      </c>
      <c r="BM218">
        <f>A!BL218</f>
        <v>0</v>
      </c>
      <c r="BN218">
        <f>A!BM218</f>
        <v>0</v>
      </c>
      <c r="BO218">
        <f>A!BN218</f>
        <v>0</v>
      </c>
      <c r="BP218">
        <f>A!BO218</f>
        <v>0</v>
      </c>
      <c r="BQ218">
        <f>A!BP218</f>
        <v>0</v>
      </c>
      <c r="BR218">
        <f>A!BQ218</f>
        <v>0</v>
      </c>
      <c r="BS218">
        <f>A!BR218</f>
        <v>0</v>
      </c>
      <c r="BT218">
        <f>A!BS218</f>
        <v>0</v>
      </c>
      <c r="BU218">
        <f>A!BT218</f>
        <v>0</v>
      </c>
      <c r="BV218">
        <f>A!BU218</f>
        <v>0</v>
      </c>
      <c r="BW218">
        <f>A!BV218</f>
        <v>0</v>
      </c>
      <c r="BX218">
        <f>A!BW218</f>
        <v>0</v>
      </c>
      <c r="BY218">
        <f>A!BX218</f>
        <v>0</v>
      </c>
      <c r="BZ218">
        <f>A!BY218</f>
        <v>0</v>
      </c>
      <c r="CA218">
        <f>A!BZ218</f>
        <v>0</v>
      </c>
      <c r="CB218">
        <f>A!CA218</f>
        <v>0</v>
      </c>
      <c r="CC218">
        <f>A!CB218</f>
        <v>0</v>
      </c>
      <c r="CD218">
        <f>A!CC218</f>
        <v>0</v>
      </c>
      <c r="CE218">
        <f>A!CD218</f>
        <v>0</v>
      </c>
      <c r="CF218">
        <f>A!CE218</f>
        <v>0</v>
      </c>
      <c r="CG218">
        <f>A!CF218</f>
        <v>0</v>
      </c>
      <c r="CH218">
        <f>A!CG218</f>
        <v>0</v>
      </c>
      <c r="CI218">
        <f>A!CH218</f>
        <v>0</v>
      </c>
      <c r="CJ218" t="str">
        <f>A!CI218</f>
        <v>urn:imsikb0101:Applicaties:id:16</v>
      </c>
      <c r="CK218" t="str">
        <f>A!CJ218</f>
        <v>urn:imsikb0101:DatastroomType:id:1</v>
      </c>
      <c r="CL218">
        <f>A!CK218</f>
        <v>45891</v>
      </c>
      <c r="CM218" t="str">
        <f>A!CL218</f>
        <v>SGS, Rotterdam</v>
      </c>
      <c r="CN218" t="str">
        <f>A!CM218</f>
        <v>LABRESULTAAT SGS</v>
      </c>
      <c r="CO218">
        <f>A!CN218</f>
        <v>45891</v>
      </c>
      <c r="CP218">
        <f>A!CO218</f>
        <v>0</v>
      </c>
      <c r="CQ218">
        <f>A!CO528</f>
        <v>0</v>
      </c>
      <c r="CR218" t="e">
        <f>A!#REF!</f>
        <v>#REF!</v>
      </c>
      <c r="CS218" t="e">
        <f>A!#REF!</f>
        <v>#REF!</v>
      </c>
    </row>
    <row r="219" spans="1:97" x14ac:dyDescent="0.2">
      <c r="A219" t="str">
        <f>A!A219</f>
        <v>LABRESULTAAT</v>
      </c>
      <c r="B219">
        <f>A!B219</f>
        <v>38</v>
      </c>
      <c r="C219" t="str">
        <f>A!C219</f>
        <v>_e5178754-5c46-4974-99af-01e7f56a298b</v>
      </c>
      <c r="D219" t="str">
        <f>A!D219</f>
        <v>e5178754-5c46-4974-99af-01e7f56a298b</v>
      </c>
      <c r="E219" t="str">
        <f>A!E219</f>
        <v>SIKB</v>
      </c>
      <c r="F219" t="str">
        <f>A!F219</f>
        <v>urn:immetingen:hoedanigheid:id:1</v>
      </c>
      <c r="G219" t="str">
        <f>A!G219</f>
        <v>www.sikb.nl</v>
      </c>
      <c r="H219" t="str">
        <f>A!H219</f>
        <v>urn:immetingen:parameter:id:1243</v>
      </c>
      <c r="I219" t="str">
        <f>A!I219</f>
        <v>www.sikb.nl</v>
      </c>
      <c r="J219" t="str">
        <f>A!J219</f>
        <v>urn:immetingen:parameter:id:2725</v>
      </c>
      <c r="K219" t="str">
        <f>A!K219</f>
        <v>www.sikb.nl</v>
      </c>
      <c r="L219">
        <f>A!L219</f>
        <v>45890</v>
      </c>
      <c r="M219" t="str">
        <f>A!M219</f>
        <v>urn:immetingen:LabopdrachtStatus:id:5</v>
      </c>
      <c r="N219">
        <f>A!N219</f>
        <v>1</v>
      </c>
      <c r="O219">
        <f>A!O219</f>
        <v>1</v>
      </c>
      <c r="P219" s="23" t="str">
        <f>IF(A!P219="","",INDEX(B!$A$1:$BT$2000,MATCH(A!P219,B!$AX$1:$AX$2000,0),D!$B$5))</f>
        <v>MMA02 A02 (0-50) A04 (0-50)</v>
      </c>
      <c r="Q219">
        <f>A!Q219</f>
        <v>0</v>
      </c>
      <c r="R219">
        <f>A!R219</f>
        <v>0</v>
      </c>
      <c r="S219">
        <f>A!S219</f>
        <v>0</v>
      </c>
      <c r="T219" t="str">
        <f>A!T219</f>
        <v>immetingen:AnalyticResultType</v>
      </c>
      <c r="U219" t="str">
        <f>A!U219</f>
        <v>&lt;1.5 mg/kgds</v>
      </c>
      <c r="V219" s="23">
        <f>IF(A!V219="&lt;",1,A!V219)</f>
        <v>1</v>
      </c>
      <c r="W219">
        <f>A!W219</f>
        <v>1.5</v>
      </c>
      <c r="X219">
        <f>A!X219</f>
        <v>1.5</v>
      </c>
      <c r="Y219" t="str">
        <f>A!Y219</f>
        <v>urn:immetingen:eenheid:id:58</v>
      </c>
      <c r="Z219" s="23">
        <f t="shared" si="3"/>
        <v>58</v>
      </c>
      <c r="AA219" t="str">
        <f>A!Z219</f>
        <v>urn:immetingen:kwaliteitsoordeel:id:0</v>
      </c>
      <c r="AB219" t="str">
        <f>A!AA219</f>
        <v>www.sikb.nl</v>
      </c>
      <c r="AC219" t="str">
        <f>A!AB219</f>
        <v>urn:immetingen:waardebewerkingsmethode:id:5</v>
      </c>
      <c r="AD219" t="str">
        <f>A!AC219</f>
        <v>www.sikb.nl</v>
      </c>
      <c r="AE219" t="str">
        <f>A!AD219</f>
        <v>_bec98c70-94aa-42bc-88ca-45ab6d645b54</v>
      </c>
      <c r="AF219">
        <f>A!AE219</f>
        <v>45890.277361111112</v>
      </c>
      <c r="AG219">
        <f>A!AF219</f>
        <v>0</v>
      </c>
      <c r="AH219">
        <f>A!AG219</f>
        <v>0</v>
      </c>
      <c r="AI219">
        <f>A!AH219</f>
        <v>0</v>
      </c>
      <c r="AJ219">
        <f>A!AI219</f>
        <v>0</v>
      </c>
      <c r="AK219">
        <f>A!AJ219</f>
        <v>0</v>
      </c>
      <c r="AL219">
        <f>A!AK219</f>
        <v>0</v>
      </c>
      <c r="AM219">
        <f>A!AL219</f>
        <v>0</v>
      </c>
      <c r="AN219">
        <f>A!AM219</f>
        <v>0</v>
      </c>
      <c r="AO219">
        <f>A!AN219</f>
        <v>0</v>
      </c>
      <c r="AP219">
        <f>A!AO219</f>
        <v>0</v>
      </c>
      <c r="AQ219">
        <f>A!AP219</f>
        <v>0</v>
      </c>
      <c r="AR219">
        <f>A!AQ219</f>
        <v>0</v>
      </c>
      <c r="AS219">
        <f>A!AR219</f>
        <v>0</v>
      </c>
      <c r="AT219">
        <f>A!AS219</f>
        <v>0</v>
      </c>
      <c r="AU219">
        <f>A!AT219</f>
        <v>0</v>
      </c>
      <c r="AV219">
        <f>A!AU219</f>
        <v>0</v>
      </c>
      <c r="AW219" s="23" t="str">
        <f>IF(A!AV219=0,"",A!AV219)</f>
        <v/>
      </c>
      <c r="AX219">
        <f>A!AW219</f>
        <v>0</v>
      </c>
      <c r="AY219">
        <f>A!AX219</f>
        <v>0</v>
      </c>
      <c r="AZ219">
        <f>A!AY219</f>
        <v>0</v>
      </c>
      <c r="BA219">
        <f>A!AZ219</f>
        <v>0</v>
      </c>
      <c r="BB219">
        <f>A!BA219</f>
        <v>0</v>
      </c>
      <c r="BC219">
        <f>A!BB219</f>
        <v>0</v>
      </c>
      <c r="BD219">
        <f>A!BC219</f>
        <v>0</v>
      </c>
      <c r="BE219">
        <f>A!BD219</f>
        <v>0</v>
      </c>
      <c r="BF219">
        <f>A!BE219</f>
        <v>0</v>
      </c>
      <c r="BG219">
        <f>A!BF219</f>
        <v>0</v>
      </c>
      <c r="BH219">
        <f>A!BG219</f>
        <v>0</v>
      </c>
      <c r="BI219">
        <f>A!BH219</f>
        <v>0</v>
      </c>
      <c r="BJ219">
        <f>A!BI219</f>
        <v>0</v>
      </c>
      <c r="BK219">
        <f>A!BJ219</f>
        <v>0</v>
      </c>
      <c r="BL219">
        <f>A!BK219</f>
        <v>0</v>
      </c>
      <c r="BM219">
        <f>A!BL219</f>
        <v>0</v>
      </c>
      <c r="BN219">
        <f>A!BM219</f>
        <v>0</v>
      </c>
      <c r="BO219">
        <f>A!BN219</f>
        <v>0</v>
      </c>
      <c r="BP219">
        <f>A!BO219</f>
        <v>0</v>
      </c>
      <c r="BQ219">
        <f>A!BP219</f>
        <v>0</v>
      </c>
      <c r="BR219">
        <f>A!BQ219</f>
        <v>0</v>
      </c>
      <c r="BS219">
        <f>A!BR219</f>
        <v>0</v>
      </c>
      <c r="BT219">
        <f>A!BS219</f>
        <v>0</v>
      </c>
      <c r="BU219">
        <f>A!BT219</f>
        <v>0</v>
      </c>
      <c r="BV219">
        <f>A!BU219</f>
        <v>0</v>
      </c>
      <c r="BW219">
        <f>A!BV219</f>
        <v>0</v>
      </c>
      <c r="BX219">
        <f>A!BW219</f>
        <v>0</v>
      </c>
      <c r="BY219">
        <f>A!BX219</f>
        <v>0</v>
      </c>
      <c r="BZ219">
        <f>A!BY219</f>
        <v>0</v>
      </c>
      <c r="CA219">
        <f>A!BZ219</f>
        <v>0</v>
      </c>
      <c r="CB219">
        <f>A!CA219</f>
        <v>0</v>
      </c>
      <c r="CC219">
        <f>A!CB219</f>
        <v>0</v>
      </c>
      <c r="CD219">
        <f>A!CC219</f>
        <v>0</v>
      </c>
      <c r="CE219">
        <f>A!CD219</f>
        <v>0</v>
      </c>
      <c r="CF219">
        <f>A!CE219</f>
        <v>0</v>
      </c>
      <c r="CG219">
        <f>A!CF219</f>
        <v>0</v>
      </c>
      <c r="CH219">
        <f>A!CG219</f>
        <v>0</v>
      </c>
      <c r="CI219">
        <f>A!CH219</f>
        <v>0</v>
      </c>
      <c r="CJ219" t="str">
        <f>A!CI219</f>
        <v>urn:imsikb0101:Applicaties:id:16</v>
      </c>
      <c r="CK219" t="str">
        <f>A!CJ219</f>
        <v>urn:imsikb0101:DatastroomType:id:1</v>
      </c>
      <c r="CL219">
        <f>A!CK219</f>
        <v>45891</v>
      </c>
      <c r="CM219" t="str">
        <f>A!CL219</f>
        <v>SGS, Rotterdam</v>
      </c>
      <c r="CN219" t="str">
        <f>A!CM219</f>
        <v>LABRESULTAAT SGS</v>
      </c>
      <c r="CO219">
        <f>A!CN219</f>
        <v>45891</v>
      </c>
      <c r="CP219">
        <f>A!CO219</f>
        <v>0</v>
      </c>
      <c r="CQ219">
        <f>A!CO529</f>
        <v>0</v>
      </c>
      <c r="CR219" t="e">
        <f>A!#REF!</f>
        <v>#REF!</v>
      </c>
      <c r="CS219" t="e">
        <f>A!#REF!</f>
        <v>#REF!</v>
      </c>
    </row>
    <row r="220" spans="1:97" x14ac:dyDescent="0.2">
      <c r="A220" t="str">
        <f>A!A220</f>
        <v>LABRESULTAAT</v>
      </c>
      <c r="B220">
        <f>A!B220</f>
        <v>39</v>
      </c>
      <c r="C220" t="str">
        <f>A!C220</f>
        <v>_b350f72d-4b2f-461c-859b-cdc2ce0eaa2e</v>
      </c>
      <c r="D220" t="str">
        <f>A!D220</f>
        <v>b350f72d-4b2f-461c-859b-cdc2ce0eaa2e</v>
      </c>
      <c r="E220" t="str">
        <f>A!E220</f>
        <v>SIKB</v>
      </c>
      <c r="F220" t="str">
        <f>A!F220</f>
        <v>urn:immetingen:hoedanigheid:id:1</v>
      </c>
      <c r="G220" t="str">
        <f>A!G220</f>
        <v>www.sikb.nl</v>
      </c>
      <c r="H220" t="str">
        <f>A!H220</f>
        <v>urn:immetingen:parameter:id:1267</v>
      </c>
      <c r="I220" t="str">
        <f>A!I220</f>
        <v>www.sikb.nl</v>
      </c>
      <c r="J220" t="str">
        <f>A!J220</f>
        <v>urn:immetingen:parameter:id:2725</v>
      </c>
      <c r="K220" t="str">
        <f>A!K220</f>
        <v>www.sikb.nl</v>
      </c>
      <c r="L220">
        <f>A!L220</f>
        <v>45890</v>
      </c>
      <c r="M220" t="str">
        <f>A!M220</f>
        <v>urn:immetingen:LabopdrachtStatus:id:5</v>
      </c>
      <c r="N220">
        <f>A!N220</f>
        <v>1</v>
      </c>
      <c r="O220">
        <f>A!O220</f>
        <v>1</v>
      </c>
      <c r="P220" s="23" t="str">
        <f>IF(A!P220="","",INDEX(B!$A$1:$BT$2000,MATCH(A!P220,B!$AX$1:$AX$2000,0),D!$B$5))</f>
        <v>MMA02 A02 (0-50) A04 (0-50)</v>
      </c>
      <c r="Q220">
        <f>A!Q220</f>
        <v>0</v>
      </c>
      <c r="R220">
        <f>A!R220</f>
        <v>0</v>
      </c>
      <c r="S220">
        <f>A!S220</f>
        <v>0</v>
      </c>
      <c r="T220" t="str">
        <f>A!T220</f>
        <v>immetingen:AnalyticResultType</v>
      </c>
      <c r="U220" t="str">
        <f>A!U220</f>
        <v>10 mg/kgds</v>
      </c>
      <c r="V220" s="23">
        <f>IF(A!V220="&lt;",1,A!V220)</f>
        <v>0</v>
      </c>
      <c r="W220">
        <f>A!W220</f>
        <v>10</v>
      </c>
      <c r="X220">
        <f>A!X220</f>
        <v>10</v>
      </c>
      <c r="Y220" t="str">
        <f>A!Y220</f>
        <v>urn:immetingen:eenheid:id:58</v>
      </c>
      <c r="Z220" s="23">
        <f t="shared" si="3"/>
        <v>58</v>
      </c>
      <c r="AA220" t="str">
        <f>A!Z220</f>
        <v>urn:immetingen:kwaliteitsoordeel:id:0</v>
      </c>
      <c r="AB220" t="str">
        <f>A!AA220</f>
        <v>www.sikb.nl</v>
      </c>
      <c r="AC220" t="str">
        <f>A!AB220</f>
        <v>urn:immetingen:waardebewerkingsmethode:id:5</v>
      </c>
      <c r="AD220" t="str">
        <f>A!AC220</f>
        <v>www.sikb.nl</v>
      </c>
      <c r="AE220" t="str">
        <f>A!AD220</f>
        <v>_30fa52f2-2c66-4290-8091-c8c4bd32140d</v>
      </c>
      <c r="AF220">
        <f>A!AE220</f>
        <v>45890.277361111112</v>
      </c>
      <c r="AG220">
        <f>A!AF220</f>
        <v>0</v>
      </c>
      <c r="AH220">
        <f>A!AG220</f>
        <v>0</v>
      </c>
      <c r="AI220">
        <f>A!AH220</f>
        <v>0</v>
      </c>
      <c r="AJ220">
        <f>A!AI220</f>
        <v>0</v>
      </c>
      <c r="AK220">
        <f>A!AJ220</f>
        <v>0</v>
      </c>
      <c r="AL220">
        <f>A!AK220</f>
        <v>0</v>
      </c>
      <c r="AM220">
        <f>A!AL220</f>
        <v>0</v>
      </c>
      <c r="AN220">
        <f>A!AM220</f>
        <v>0</v>
      </c>
      <c r="AO220">
        <f>A!AN220</f>
        <v>0</v>
      </c>
      <c r="AP220">
        <f>A!AO220</f>
        <v>0</v>
      </c>
      <c r="AQ220">
        <f>A!AP220</f>
        <v>0</v>
      </c>
      <c r="AR220">
        <f>A!AQ220</f>
        <v>0</v>
      </c>
      <c r="AS220">
        <f>A!AR220</f>
        <v>0</v>
      </c>
      <c r="AT220">
        <f>A!AS220</f>
        <v>0</v>
      </c>
      <c r="AU220">
        <f>A!AT220</f>
        <v>0</v>
      </c>
      <c r="AV220">
        <f>A!AU220</f>
        <v>0</v>
      </c>
      <c r="AW220" s="23" t="str">
        <f>IF(A!AV220=0,"",A!AV220)</f>
        <v/>
      </c>
      <c r="AX220">
        <f>A!AW220</f>
        <v>0</v>
      </c>
      <c r="AY220">
        <f>A!AX220</f>
        <v>0</v>
      </c>
      <c r="AZ220">
        <f>A!AY220</f>
        <v>0</v>
      </c>
      <c r="BA220">
        <f>A!AZ220</f>
        <v>0</v>
      </c>
      <c r="BB220">
        <f>A!BA220</f>
        <v>0</v>
      </c>
      <c r="BC220">
        <f>A!BB220</f>
        <v>0</v>
      </c>
      <c r="BD220">
        <f>A!BC220</f>
        <v>0</v>
      </c>
      <c r="BE220">
        <f>A!BD220</f>
        <v>0</v>
      </c>
      <c r="BF220">
        <f>A!BE220</f>
        <v>0</v>
      </c>
      <c r="BG220">
        <f>A!BF220</f>
        <v>0</v>
      </c>
      <c r="BH220">
        <f>A!BG220</f>
        <v>0</v>
      </c>
      <c r="BI220">
        <f>A!BH220</f>
        <v>0</v>
      </c>
      <c r="BJ220">
        <f>A!BI220</f>
        <v>0</v>
      </c>
      <c r="BK220">
        <f>A!BJ220</f>
        <v>0</v>
      </c>
      <c r="BL220">
        <f>A!BK220</f>
        <v>0</v>
      </c>
      <c r="BM220">
        <f>A!BL220</f>
        <v>0</v>
      </c>
      <c r="BN220">
        <f>A!BM220</f>
        <v>0</v>
      </c>
      <c r="BO220">
        <f>A!BN220</f>
        <v>0</v>
      </c>
      <c r="BP220">
        <f>A!BO220</f>
        <v>0</v>
      </c>
      <c r="BQ220">
        <f>A!BP220</f>
        <v>0</v>
      </c>
      <c r="BR220">
        <f>A!BQ220</f>
        <v>0</v>
      </c>
      <c r="BS220">
        <f>A!BR220</f>
        <v>0</v>
      </c>
      <c r="BT220">
        <f>A!BS220</f>
        <v>0</v>
      </c>
      <c r="BU220">
        <f>A!BT220</f>
        <v>0</v>
      </c>
      <c r="BV220">
        <f>A!BU220</f>
        <v>0</v>
      </c>
      <c r="BW220">
        <f>A!BV220</f>
        <v>0</v>
      </c>
      <c r="BX220">
        <f>A!BW220</f>
        <v>0</v>
      </c>
      <c r="BY220">
        <f>A!BX220</f>
        <v>0</v>
      </c>
      <c r="BZ220">
        <f>A!BY220</f>
        <v>0</v>
      </c>
      <c r="CA220">
        <f>A!BZ220</f>
        <v>0</v>
      </c>
      <c r="CB220">
        <f>A!CA220</f>
        <v>0</v>
      </c>
      <c r="CC220">
        <f>A!CB220</f>
        <v>0</v>
      </c>
      <c r="CD220">
        <f>A!CC220</f>
        <v>0</v>
      </c>
      <c r="CE220">
        <f>A!CD220</f>
        <v>0</v>
      </c>
      <c r="CF220">
        <f>A!CE220</f>
        <v>0</v>
      </c>
      <c r="CG220">
        <f>A!CF220</f>
        <v>0</v>
      </c>
      <c r="CH220">
        <f>A!CG220</f>
        <v>0</v>
      </c>
      <c r="CI220">
        <f>A!CH220</f>
        <v>0</v>
      </c>
      <c r="CJ220" t="str">
        <f>A!CI220</f>
        <v>urn:imsikb0101:Applicaties:id:16</v>
      </c>
      <c r="CK220" t="str">
        <f>A!CJ220</f>
        <v>urn:imsikb0101:DatastroomType:id:1</v>
      </c>
      <c r="CL220">
        <f>A!CK220</f>
        <v>45891</v>
      </c>
      <c r="CM220" t="str">
        <f>A!CL220</f>
        <v>SGS, Rotterdam</v>
      </c>
      <c r="CN220" t="str">
        <f>A!CM220</f>
        <v>LABRESULTAAT SGS</v>
      </c>
      <c r="CO220">
        <f>A!CN220</f>
        <v>45891</v>
      </c>
      <c r="CP220">
        <f>A!CO220</f>
        <v>0</v>
      </c>
      <c r="CQ220">
        <f>A!CO530</f>
        <v>0</v>
      </c>
      <c r="CR220" t="e">
        <f>A!#REF!</f>
        <v>#REF!</v>
      </c>
      <c r="CS220" t="e">
        <f>A!#REF!</f>
        <v>#REF!</v>
      </c>
    </row>
    <row r="221" spans="1:97" x14ac:dyDescent="0.2">
      <c r="A221" t="str">
        <f>A!A221</f>
        <v>LABRESULTAAT</v>
      </c>
      <c r="B221">
        <f>A!B221</f>
        <v>40</v>
      </c>
      <c r="C221" t="str">
        <f>A!C221</f>
        <v>_48a62667-d305-4457-871e-3b3a1095ce54</v>
      </c>
      <c r="D221" t="str">
        <f>A!D221</f>
        <v>48a62667-d305-4457-871e-3b3a1095ce54</v>
      </c>
      <c r="E221" t="str">
        <f>A!E221</f>
        <v>SIKB</v>
      </c>
      <c r="F221" t="str">
        <f>A!F221</f>
        <v>urn:immetingen:hoedanigheid:id:1</v>
      </c>
      <c r="G221" t="str">
        <f>A!G221</f>
        <v>www.sikb.nl</v>
      </c>
      <c r="H221" t="str">
        <f>A!H221</f>
        <v>urn:immetingen:parameter:id:1116</v>
      </c>
      <c r="I221" t="str">
        <f>A!I221</f>
        <v>www.sikb.nl</v>
      </c>
      <c r="J221" t="str">
        <f>A!J221</f>
        <v>urn:immetingen:parameter:id:2725</v>
      </c>
      <c r="K221" t="str">
        <f>A!K221</f>
        <v>www.sikb.nl</v>
      </c>
      <c r="L221">
        <f>A!L221</f>
        <v>45890</v>
      </c>
      <c r="M221" t="str">
        <f>A!M221</f>
        <v>urn:immetingen:LabopdrachtStatus:id:5</v>
      </c>
      <c r="N221">
        <f>A!N221</f>
        <v>1</v>
      </c>
      <c r="O221">
        <f>A!O221</f>
        <v>1</v>
      </c>
      <c r="P221" s="23" t="str">
        <f>IF(A!P221="","",INDEX(B!$A$1:$BT$2000,MATCH(A!P221,B!$AX$1:$AX$2000,0),D!$B$5))</f>
        <v>MMA02 A02 (0-50) A04 (0-50)</v>
      </c>
      <c r="Q221">
        <f>A!Q221</f>
        <v>0</v>
      </c>
      <c r="R221">
        <f>A!R221</f>
        <v>0</v>
      </c>
      <c r="S221">
        <f>A!S221</f>
        <v>0</v>
      </c>
      <c r="T221" t="str">
        <f>A!T221</f>
        <v>immetingen:AnalyticResultType</v>
      </c>
      <c r="U221" t="str">
        <f>A!U221</f>
        <v>56 mg/kgds</v>
      </c>
      <c r="V221" s="23">
        <f>IF(A!V221="&lt;",1,A!V221)</f>
        <v>0</v>
      </c>
      <c r="W221">
        <f>A!W221</f>
        <v>56</v>
      </c>
      <c r="X221">
        <f>A!X221</f>
        <v>56</v>
      </c>
      <c r="Y221" t="str">
        <f>A!Y221</f>
        <v>urn:immetingen:eenheid:id:58</v>
      </c>
      <c r="Z221" s="23">
        <f t="shared" si="3"/>
        <v>58</v>
      </c>
      <c r="AA221" t="str">
        <f>A!Z221</f>
        <v>urn:immetingen:kwaliteitsoordeel:id:0</v>
      </c>
      <c r="AB221" t="str">
        <f>A!AA221</f>
        <v>www.sikb.nl</v>
      </c>
      <c r="AC221" t="str">
        <f>A!AB221</f>
        <v>urn:immetingen:waardebewerkingsmethode:id:5</v>
      </c>
      <c r="AD221" t="str">
        <f>A!AC221</f>
        <v>www.sikb.nl</v>
      </c>
      <c r="AE221" t="str">
        <f>A!AD221</f>
        <v>_d1c90c02-7ad4-425d-a2ee-7ac28dc7bd0e</v>
      </c>
      <c r="AF221">
        <f>A!AE221</f>
        <v>45890.277361111112</v>
      </c>
      <c r="AG221">
        <f>A!AF221</f>
        <v>0</v>
      </c>
      <c r="AH221">
        <f>A!AG221</f>
        <v>0</v>
      </c>
      <c r="AI221">
        <f>A!AH221</f>
        <v>0</v>
      </c>
      <c r="AJ221">
        <f>A!AI221</f>
        <v>0</v>
      </c>
      <c r="AK221">
        <f>A!AJ221</f>
        <v>0</v>
      </c>
      <c r="AL221">
        <f>A!AK221</f>
        <v>0</v>
      </c>
      <c r="AM221">
        <f>A!AL221</f>
        <v>0</v>
      </c>
      <c r="AN221">
        <f>A!AM221</f>
        <v>0</v>
      </c>
      <c r="AO221">
        <f>A!AN221</f>
        <v>0</v>
      </c>
      <c r="AP221">
        <f>A!AO221</f>
        <v>0</v>
      </c>
      <c r="AQ221">
        <f>A!AP221</f>
        <v>0</v>
      </c>
      <c r="AR221">
        <f>A!AQ221</f>
        <v>0</v>
      </c>
      <c r="AS221">
        <f>A!AR221</f>
        <v>0</v>
      </c>
      <c r="AT221">
        <f>A!AS221</f>
        <v>0</v>
      </c>
      <c r="AU221">
        <f>A!AT221</f>
        <v>0</v>
      </c>
      <c r="AV221">
        <f>A!AU221</f>
        <v>0</v>
      </c>
      <c r="AW221" s="23" t="str">
        <f>IF(A!AV221=0,"",A!AV221)</f>
        <v/>
      </c>
      <c r="AX221">
        <f>A!AW221</f>
        <v>0</v>
      </c>
      <c r="AY221">
        <f>A!AX221</f>
        <v>0</v>
      </c>
      <c r="AZ221">
        <f>A!AY221</f>
        <v>0</v>
      </c>
      <c r="BA221">
        <f>A!AZ221</f>
        <v>0</v>
      </c>
      <c r="BB221">
        <f>A!BA221</f>
        <v>0</v>
      </c>
      <c r="BC221">
        <f>A!BB221</f>
        <v>0</v>
      </c>
      <c r="BD221">
        <f>A!BC221</f>
        <v>0</v>
      </c>
      <c r="BE221">
        <f>A!BD221</f>
        <v>0</v>
      </c>
      <c r="BF221">
        <f>A!BE221</f>
        <v>0</v>
      </c>
      <c r="BG221">
        <f>A!BF221</f>
        <v>0</v>
      </c>
      <c r="BH221">
        <f>A!BG221</f>
        <v>0</v>
      </c>
      <c r="BI221">
        <f>A!BH221</f>
        <v>0</v>
      </c>
      <c r="BJ221">
        <f>A!BI221</f>
        <v>0</v>
      </c>
      <c r="BK221">
        <f>A!BJ221</f>
        <v>0</v>
      </c>
      <c r="BL221">
        <f>A!BK221</f>
        <v>0</v>
      </c>
      <c r="BM221">
        <f>A!BL221</f>
        <v>0</v>
      </c>
      <c r="BN221">
        <f>A!BM221</f>
        <v>0</v>
      </c>
      <c r="BO221">
        <f>A!BN221</f>
        <v>0</v>
      </c>
      <c r="BP221">
        <f>A!BO221</f>
        <v>0</v>
      </c>
      <c r="BQ221">
        <f>A!BP221</f>
        <v>0</v>
      </c>
      <c r="BR221">
        <f>A!BQ221</f>
        <v>0</v>
      </c>
      <c r="BS221">
        <f>A!BR221</f>
        <v>0</v>
      </c>
      <c r="BT221">
        <f>A!BS221</f>
        <v>0</v>
      </c>
      <c r="BU221">
        <f>A!BT221</f>
        <v>0</v>
      </c>
      <c r="BV221">
        <f>A!BU221</f>
        <v>0</v>
      </c>
      <c r="BW221">
        <f>A!BV221</f>
        <v>0</v>
      </c>
      <c r="BX221">
        <f>A!BW221</f>
        <v>0</v>
      </c>
      <c r="BY221">
        <f>A!BX221</f>
        <v>0</v>
      </c>
      <c r="BZ221">
        <f>A!BY221</f>
        <v>0</v>
      </c>
      <c r="CA221">
        <f>A!BZ221</f>
        <v>0</v>
      </c>
      <c r="CB221">
        <f>A!CA221</f>
        <v>0</v>
      </c>
      <c r="CC221">
        <f>A!CB221</f>
        <v>0</v>
      </c>
      <c r="CD221">
        <f>A!CC221</f>
        <v>0</v>
      </c>
      <c r="CE221">
        <f>A!CD221</f>
        <v>0</v>
      </c>
      <c r="CF221">
        <f>A!CE221</f>
        <v>0</v>
      </c>
      <c r="CG221">
        <f>A!CF221</f>
        <v>0</v>
      </c>
      <c r="CH221">
        <f>A!CG221</f>
        <v>0</v>
      </c>
      <c r="CI221">
        <f>A!CH221</f>
        <v>0</v>
      </c>
      <c r="CJ221" t="str">
        <f>A!CI221</f>
        <v>urn:imsikb0101:Applicaties:id:16</v>
      </c>
      <c r="CK221" t="str">
        <f>A!CJ221</f>
        <v>urn:imsikb0101:DatastroomType:id:1</v>
      </c>
      <c r="CL221">
        <f>A!CK221</f>
        <v>45891</v>
      </c>
      <c r="CM221" t="str">
        <f>A!CL221</f>
        <v>SGS, Rotterdam</v>
      </c>
      <c r="CN221" t="str">
        <f>A!CM221</f>
        <v>LABRESULTAAT SGS</v>
      </c>
      <c r="CO221">
        <f>A!CN221</f>
        <v>45891</v>
      </c>
      <c r="CP221">
        <f>A!CO221</f>
        <v>0</v>
      </c>
      <c r="CQ221">
        <f>A!CO531</f>
        <v>0</v>
      </c>
      <c r="CR221" t="e">
        <f>A!#REF!</f>
        <v>#REF!</v>
      </c>
      <c r="CS221" t="e">
        <f>A!#REF!</f>
        <v>#REF!</v>
      </c>
    </row>
    <row r="222" spans="1:97" x14ac:dyDescent="0.2">
      <c r="A222" t="str">
        <f>A!A222</f>
        <v>LABRESULTAAT</v>
      </c>
      <c r="B222">
        <f>A!B222</f>
        <v>41</v>
      </c>
      <c r="C222" t="str">
        <f>A!C222</f>
        <v>_3eb10ee4-6812-4711-b8df-21ddc1b2bf11</v>
      </c>
      <c r="D222" t="str">
        <f>A!D222</f>
        <v>3eb10ee4-6812-4711-b8df-21ddc1b2bf11</v>
      </c>
      <c r="E222" t="str">
        <f>A!E222</f>
        <v>SIKB</v>
      </c>
      <c r="F222" t="str">
        <f>A!F222</f>
        <v>urn:immetingen:hoedanigheid:id:1</v>
      </c>
      <c r="G222" t="str">
        <f>A!G222</f>
        <v>www.sikb.nl</v>
      </c>
      <c r="H222" t="str">
        <f>A!H222</f>
        <v>urn:immetingen:parameter:id:5996</v>
      </c>
      <c r="I222" t="str">
        <f>A!I222</f>
        <v>www.sikb.nl</v>
      </c>
      <c r="J222" t="str">
        <f>A!J222</f>
        <v>urn:immetingen:parameter:id:2725</v>
      </c>
      <c r="K222" t="str">
        <f>A!K222</f>
        <v>www.sikb.nl</v>
      </c>
      <c r="L222">
        <f>A!L222</f>
        <v>45890</v>
      </c>
      <c r="M222" t="str">
        <f>A!M222</f>
        <v>urn:immetingen:LabopdrachtStatus:id:5</v>
      </c>
      <c r="N222">
        <f>A!N222</f>
        <v>1</v>
      </c>
      <c r="O222">
        <f>A!O222</f>
        <v>1</v>
      </c>
      <c r="P222" s="23" t="str">
        <f>IF(A!P222="","",INDEX(B!$A$1:$BT$2000,MATCH(A!P222,B!$AX$1:$AX$2000,0),D!$B$5))</f>
        <v>MMA02 A02 (0-50) A04 (0-50)</v>
      </c>
      <c r="Q222">
        <f>A!Q222</f>
        <v>0</v>
      </c>
      <c r="R222">
        <f>A!R222</f>
        <v>0</v>
      </c>
      <c r="S222">
        <f>A!S222</f>
        <v>0</v>
      </c>
      <c r="T222" t="str">
        <f>A!T222</f>
        <v>immetingen:AnalyticResultType</v>
      </c>
      <c r="U222" t="str">
        <f>A!U222</f>
        <v>&lt;0.1 µg/kgds</v>
      </c>
      <c r="V222" s="23">
        <f>IF(A!V222="&lt;",1,A!V222)</f>
        <v>1</v>
      </c>
      <c r="W222">
        <f>A!W222</f>
        <v>0.1</v>
      </c>
      <c r="X222">
        <f>A!X222</f>
        <v>0.1</v>
      </c>
      <c r="Y222" t="str">
        <f>A!Y222</f>
        <v>urn:immetingen:eenheid:id:131</v>
      </c>
      <c r="Z222" s="23">
        <f t="shared" si="3"/>
        <v>131</v>
      </c>
      <c r="AA222" t="str">
        <f>A!Z222</f>
        <v>urn:immetingen:kwaliteitsoordeel:id:0</v>
      </c>
      <c r="AB222" t="str">
        <f>A!AA222</f>
        <v>www.sikb.nl</v>
      </c>
      <c r="AC222" t="str">
        <f>A!AB222</f>
        <v>urn:immetingen:waardebewerkingsmethode:id:5</v>
      </c>
      <c r="AD222" t="str">
        <f>A!AC222</f>
        <v>www.sikb.nl</v>
      </c>
      <c r="AE222" t="str">
        <f>A!AD222</f>
        <v>_e70903f7-9d89-4ae1-88d7-4088d920729a</v>
      </c>
      <c r="AF222">
        <f>A!AE222</f>
        <v>45889.401516203703</v>
      </c>
      <c r="AG222">
        <f>A!AF222</f>
        <v>0</v>
      </c>
      <c r="AH222">
        <f>A!AG222</f>
        <v>0</v>
      </c>
      <c r="AI222">
        <f>A!AH222</f>
        <v>0</v>
      </c>
      <c r="AJ222">
        <f>A!AI222</f>
        <v>0</v>
      </c>
      <c r="AK222">
        <f>A!AJ222</f>
        <v>0</v>
      </c>
      <c r="AL222">
        <f>A!AK222</f>
        <v>0</v>
      </c>
      <c r="AM222">
        <f>A!AL222</f>
        <v>0</v>
      </c>
      <c r="AN222">
        <f>A!AM222</f>
        <v>0</v>
      </c>
      <c r="AO222">
        <f>A!AN222</f>
        <v>0</v>
      </c>
      <c r="AP222">
        <f>A!AO222</f>
        <v>0</v>
      </c>
      <c r="AQ222">
        <f>A!AP222</f>
        <v>0</v>
      </c>
      <c r="AR222">
        <f>A!AQ222</f>
        <v>0</v>
      </c>
      <c r="AS222">
        <f>A!AR222</f>
        <v>0</v>
      </c>
      <c r="AT222">
        <f>A!AS222</f>
        <v>0</v>
      </c>
      <c r="AU222">
        <f>A!AT222</f>
        <v>0</v>
      </c>
      <c r="AV222">
        <f>A!AU222</f>
        <v>0</v>
      </c>
      <c r="AW222" s="23" t="str">
        <f>IF(A!AV222=0,"",A!AV222)</f>
        <v/>
      </c>
      <c r="AX222">
        <f>A!AW222</f>
        <v>0</v>
      </c>
      <c r="AY222">
        <f>A!AX222</f>
        <v>0</v>
      </c>
      <c r="AZ222">
        <f>A!AY222</f>
        <v>0</v>
      </c>
      <c r="BA222">
        <f>A!AZ222</f>
        <v>0</v>
      </c>
      <c r="BB222">
        <f>A!BA222</f>
        <v>0</v>
      </c>
      <c r="BC222">
        <f>A!BB222</f>
        <v>0</v>
      </c>
      <c r="BD222">
        <f>A!BC222</f>
        <v>0</v>
      </c>
      <c r="BE222">
        <f>A!BD222</f>
        <v>0</v>
      </c>
      <c r="BF222">
        <f>A!BE222</f>
        <v>0</v>
      </c>
      <c r="BG222">
        <f>A!BF222</f>
        <v>0</v>
      </c>
      <c r="BH222">
        <f>A!BG222</f>
        <v>0</v>
      </c>
      <c r="BI222">
        <f>A!BH222</f>
        <v>0</v>
      </c>
      <c r="BJ222">
        <f>A!BI222</f>
        <v>0</v>
      </c>
      <c r="BK222">
        <f>A!BJ222</f>
        <v>0</v>
      </c>
      <c r="BL222">
        <f>A!BK222</f>
        <v>0</v>
      </c>
      <c r="BM222">
        <f>A!BL222</f>
        <v>0</v>
      </c>
      <c r="BN222">
        <f>A!BM222</f>
        <v>0</v>
      </c>
      <c r="BO222">
        <f>A!BN222</f>
        <v>0</v>
      </c>
      <c r="BP222">
        <f>A!BO222</f>
        <v>0</v>
      </c>
      <c r="BQ222">
        <f>A!BP222</f>
        <v>0</v>
      </c>
      <c r="BR222">
        <f>A!BQ222</f>
        <v>0</v>
      </c>
      <c r="BS222">
        <f>A!BR222</f>
        <v>0</v>
      </c>
      <c r="BT222">
        <f>A!BS222</f>
        <v>0</v>
      </c>
      <c r="BU222">
        <f>A!BT222</f>
        <v>0</v>
      </c>
      <c r="BV222">
        <f>A!BU222</f>
        <v>0</v>
      </c>
      <c r="BW222">
        <f>A!BV222</f>
        <v>0</v>
      </c>
      <c r="BX222">
        <f>A!BW222</f>
        <v>0</v>
      </c>
      <c r="BY222">
        <f>A!BX222</f>
        <v>0</v>
      </c>
      <c r="BZ222">
        <f>A!BY222</f>
        <v>0</v>
      </c>
      <c r="CA222">
        <f>A!BZ222</f>
        <v>0</v>
      </c>
      <c r="CB222">
        <f>A!CA222</f>
        <v>0</v>
      </c>
      <c r="CC222">
        <f>A!CB222</f>
        <v>0</v>
      </c>
      <c r="CD222">
        <f>A!CC222</f>
        <v>0</v>
      </c>
      <c r="CE222">
        <f>A!CD222</f>
        <v>0</v>
      </c>
      <c r="CF222">
        <f>A!CE222</f>
        <v>0</v>
      </c>
      <c r="CG222">
        <f>A!CF222</f>
        <v>0</v>
      </c>
      <c r="CH222">
        <f>A!CG222</f>
        <v>0</v>
      </c>
      <c r="CI222">
        <f>A!CH222</f>
        <v>0</v>
      </c>
      <c r="CJ222" t="str">
        <f>A!CI222</f>
        <v>urn:imsikb0101:Applicaties:id:16</v>
      </c>
      <c r="CK222" t="str">
        <f>A!CJ222</f>
        <v>urn:imsikb0101:DatastroomType:id:1</v>
      </c>
      <c r="CL222">
        <f>A!CK222</f>
        <v>45891</v>
      </c>
      <c r="CM222" t="str">
        <f>A!CL222</f>
        <v>SGS, Rotterdam</v>
      </c>
      <c r="CN222" t="str">
        <f>A!CM222</f>
        <v>LABRESULTAAT SGS</v>
      </c>
      <c r="CO222">
        <f>A!CN222</f>
        <v>45891</v>
      </c>
      <c r="CP222">
        <f>A!CO222</f>
        <v>0</v>
      </c>
      <c r="CQ222">
        <f>A!CO532</f>
        <v>0</v>
      </c>
      <c r="CR222" t="e">
        <f>A!#REF!</f>
        <v>#REF!</v>
      </c>
      <c r="CS222" t="e">
        <f>A!#REF!</f>
        <v>#REF!</v>
      </c>
    </row>
    <row r="223" spans="1:97" x14ac:dyDescent="0.2">
      <c r="A223" t="str">
        <f>A!A223</f>
        <v>LABRESULTAAT</v>
      </c>
      <c r="B223">
        <f>A!B223</f>
        <v>42</v>
      </c>
      <c r="C223" t="str">
        <f>A!C223</f>
        <v>_8a5b5655-860f-44a2-a929-faaaeaf6d155</v>
      </c>
      <c r="D223" t="str">
        <f>A!D223</f>
        <v>8a5b5655-860f-44a2-a929-faaaeaf6d155</v>
      </c>
      <c r="E223" t="str">
        <f>A!E223</f>
        <v>SIKB</v>
      </c>
      <c r="F223" t="str">
        <f>A!F223</f>
        <v>urn:immetingen:hoedanigheid:id:1</v>
      </c>
      <c r="G223" t="str">
        <f>A!G223</f>
        <v>www.sikb.nl</v>
      </c>
      <c r="H223" t="str">
        <f>A!H223</f>
        <v>urn:immetingen:parameter:id:5517</v>
      </c>
      <c r="I223" t="str">
        <f>A!I223</f>
        <v>www.sikb.nl</v>
      </c>
      <c r="J223" t="str">
        <f>A!J223</f>
        <v>urn:immetingen:parameter:id:2725</v>
      </c>
      <c r="K223" t="str">
        <f>A!K223</f>
        <v>www.sikb.nl</v>
      </c>
      <c r="L223">
        <f>A!L223</f>
        <v>45890</v>
      </c>
      <c r="M223" t="str">
        <f>A!M223</f>
        <v>urn:immetingen:LabopdrachtStatus:id:5</v>
      </c>
      <c r="N223">
        <f>A!N223</f>
        <v>1</v>
      </c>
      <c r="O223">
        <f>A!O223</f>
        <v>1</v>
      </c>
      <c r="P223" s="23" t="str">
        <f>IF(A!P223="","",INDEX(B!$A$1:$BT$2000,MATCH(A!P223,B!$AX$1:$AX$2000,0),D!$B$5))</f>
        <v>MMA02 A02 (0-50) A04 (0-50)</v>
      </c>
      <c r="Q223">
        <f>A!Q223</f>
        <v>0</v>
      </c>
      <c r="R223">
        <f>A!R223</f>
        <v>0</v>
      </c>
      <c r="S223">
        <f>A!S223</f>
        <v>0</v>
      </c>
      <c r="T223" t="str">
        <f>A!T223</f>
        <v>immetingen:AnalyticResultType</v>
      </c>
      <c r="U223" t="str">
        <f>A!U223</f>
        <v>&lt;0.1 µg/kgds</v>
      </c>
      <c r="V223" s="23">
        <f>IF(A!V223="&lt;",1,A!V223)</f>
        <v>1</v>
      </c>
      <c r="W223">
        <f>A!W223</f>
        <v>0.1</v>
      </c>
      <c r="X223">
        <f>A!X223</f>
        <v>0.1</v>
      </c>
      <c r="Y223" t="str">
        <f>A!Y223</f>
        <v>urn:immetingen:eenheid:id:131</v>
      </c>
      <c r="Z223" s="23">
        <f t="shared" si="3"/>
        <v>131</v>
      </c>
      <c r="AA223" t="str">
        <f>A!Z223</f>
        <v>urn:immetingen:kwaliteitsoordeel:id:0</v>
      </c>
      <c r="AB223" t="str">
        <f>A!AA223</f>
        <v>www.sikb.nl</v>
      </c>
      <c r="AC223" t="str">
        <f>A!AB223</f>
        <v>urn:immetingen:waardebewerkingsmethode:id:5</v>
      </c>
      <c r="AD223" t="str">
        <f>A!AC223</f>
        <v>www.sikb.nl</v>
      </c>
      <c r="AE223" t="str">
        <f>A!AD223</f>
        <v>_fc6beba7-3a8f-405c-8cec-800df8e37dd3</v>
      </c>
      <c r="AF223">
        <f>A!AE223</f>
        <v>45889.401516203703</v>
      </c>
      <c r="AG223">
        <f>A!AF223</f>
        <v>0</v>
      </c>
      <c r="AH223">
        <f>A!AG223</f>
        <v>0</v>
      </c>
      <c r="AI223">
        <f>A!AH223</f>
        <v>0</v>
      </c>
      <c r="AJ223">
        <f>A!AI223</f>
        <v>0</v>
      </c>
      <c r="AK223">
        <f>A!AJ223</f>
        <v>0</v>
      </c>
      <c r="AL223">
        <f>A!AK223</f>
        <v>0</v>
      </c>
      <c r="AM223">
        <f>A!AL223</f>
        <v>0</v>
      </c>
      <c r="AN223">
        <f>A!AM223</f>
        <v>0</v>
      </c>
      <c r="AO223">
        <f>A!AN223</f>
        <v>0</v>
      </c>
      <c r="AP223">
        <f>A!AO223</f>
        <v>0</v>
      </c>
      <c r="AQ223">
        <f>A!AP223</f>
        <v>0</v>
      </c>
      <c r="AR223">
        <f>A!AQ223</f>
        <v>0</v>
      </c>
      <c r="AS223">
        <f>A!AR223</f>
        <v>0</v>
      </c>
      <c r="AT223">
        <f>A!AS223</f>
        <v>0</v>
      </c>
      <c r="AU223">
        <f>A!AT223</f>
        <v>0</v>
      </c>
      <c r="AV223">
        <f>A!AU223</f>
        <v>0</v>
      </c>
      <c r="AW223" s="23" t="str">
        <f>IF(A!AV223=0,"",A!AV223)</f>
        <v/>
      </c>
      <c r="AX223">
        <f>A!AW223</f>
        <v>0</v>
      </c>
      <c r="AY223">
        <f>A!AX223</f>
        <v>0</v>
      </c>
      <c r="AZ223">
        <f>A!AY223</f>
        <v>0</v>
      </c>
      <c r="BA223">
        <f>A!AZ223</f>
        <v>0</v>
      </c>
      <c r="BB223">
        <f>A!BA223</f>
        <v>0</v>
      </c>
      <c r="BC223">
        <f>A!BB223</f>
        <v>0</v>
      </c>
      <c r="BD223">
        <f>A!BC223</f>
        <v>0</v>
      </c>
      <c r="BE223">
        <f>A!BD223</f>
        <v>0</v>
      </c>
      <c r="BF223">
        <f>A!BE223</f>
        <v>0</v>
      </c>
      <c r="BG223">
        <f>A!BF223</f>
        <v>0</v>
      </c>
      <c r="BH223">
        <f>A!BG223</f>
        <v>0</v>
      </c>
      <c r="BI223">
        <f>A!BH223</f>
        <v>0</v>
      </c>
      <c r="BJ223">
        <f>A!BI223</f>
        <v>0</v>
      </c>
      <c r="BK223">
        <f>A!BJ223</f>
        <v>0</v>
      </c>
      <c r="BL223">
        <f>A!BK223</f>
        <v>0</v>
      </c>
      <c r="BM223">
        <f>A!BL223</f>
        <v>0</v>
      </c>
      <c r="BN223">
        <f>A!BM223</f>
        <v>0</v>
      </c>
      <c r="BO223">
        <f>A!BN223</f>
        <v>0</v>
      </c>
      <c r="BP223">
        <f>A!BO223</f>
        <v>0</v>
      </c>
      <c r="BQ223">
        <f>A!BP223</f>
        <v>0</v>
      </c>
      <c r="BR223">
        <f>A!BQ223</f>
        <v>0</v>
      </c>
      <c r="BS223">
        <f>A!BR223</f>
        <v>0</v>
      </c>
      <c r="BT223">
        <f>A!BS223</f>
        <v>0</v>
      </c>
      <c r="BU223">
        <f>A!BT223</f>
        <v>0</v>
      </c>
      <c r="BV223">
        <f>A!BU223</f>
        <v>0</v>
      </c>
      <c r="BW223">
        <f>A!BV223</f>
        <v>0</v>
      </c>
      <c r="BX223">
        <f>A!BW223</f>
        <v>0</v>
      </c>
      <c r="BY223">
        <f>A!BX223</f>
        <v>0</v>
      </c>
      <c r="BZ223">
        <f>A!BY223</f>
        <v>0</v>
      </c>
      <c r="CA223">
        <f>A!BZ223</f>
        <v>0</v>
      </c>
      <c r="CB223">
        <f>A!CA223</f>
        <v>0</v>
      </c>
      <c r="CC223">
        <f>A!CB223</f>
        <v>0</v>
      </c>
      <c r="CD223">
        <f>A!CC223</f>
        <v>0</v>
      </c>
      <c r="CE223">
        <f>A!CD223</f>
        <v>0</v>
      </c>
      <c r="CF223">
        <f>A!CE223</f>
        <v>0</v>
      </c>
      <c r="CG223">
        <f>A!CF223</f>
        <v>0</v>
      </c>
      <c r="CH223">
        <f>A!CG223</f>
        <v>0</v>
      </c>
      <c r="CI223">
        <f>A!CH223</f>
        <v>0</v>
      </c>
      <c r="CJ223" t="str">
        <f>A!CI223</f>
        <v>urn:imsikb0101:Applicaties:id:16</v>
      </c>
      <c r="CK223" t="str">
        <f>A!CJ223</f>
        <v>urn:imsikb0101:DatastroomType:id:1</v>
      </c>
      <c r="CL223">
        <f>A!CK223</f>
        <v>45891</v>
      </c>
      <c r="CM223" t="str">
        <f>A!CL223</f>
        <v>SGS, Rotterdam</v>
      </c>
      <c r="CN223" t="str">
        <f>A!CM223</f>
        <v>LABRESULTAAT SGS</v>
      </c>
      <c r="CO223">
        <f>A!CN223</f>
        <v>45891</v>
      </c>
      <c r="CP223">
        <f>A!CO223</f>
        <v>0</v>
      </c>
      <c r="CQ223">
        <f>A!CO533</f>
        <v>0</v>
      </c>
      <c r="CR223" t="e">
        <f>A!#REF!</f>
        <v>#REF!</v>
      </c>
      <c r="CS223" t="e">
        <f>A!#REF!</f>
        <v>#REF!</v>
      </c>
    </row>
    <row r="224" spans="1:97" x14ac:dyDescent="0.2">
      <c r="A224" t="str">
        <f>A!A224</f>
        <v>LABRESULTAAT</v>
      </c>
      <c r="B224">
        <f>A!B224</f>
        <v>43</v>
      </c>
      <c r="C224" t="str">
        <f>A!C224</f>
        <v>_d3dd7e95-b3d5-440a-a4a1-d9c2ba94586e</v>
      </c>
      <c r="D224" t="str">
        <f>A!D224</f>
        <v>d3dd7e95-b3d5-440a-a4a1-d9c2ba94586e</v>
      </c>
      <c r="E224" t="str">
        <f>A!E224</f>
        <v>SIKB</v>
      </c>
      <c r="F224" t="str">
        <f>A!F224</f>
        <v>urn:immetingen:hoedanigheid:id:1</v>
      </c>
      <c r="G224" t="str">
        <f>A!G224</f>
        <v>www.sikb.nl</v>
      </c>
      <c r="H224" t="str">
        <f>A!H224</f>
        <v>urn:immetingen:parameter:id:5830</v>
      </c>
      <c r="I224" t="str">
        <f>A!I224</f>
        <v>www.sikb.nl</v>
      </c>
      <c r="J224" t="str">
        <f>A!J224</f>
        <v>urn:immetingen:parameter:id:2725</v>
      </c>
      <c r="K224" t="str">
        <f>A!K224</f>
        <v>www.sikb.nl</v>
      </c>
      <c r="L224">
        <f>A!L224</f>
        <v>45890</v>
      </c>
      <c r="M224" t="str">
        <f>A!M224</f>
        <v>urn:immetingen:LabopdrachtStatus:id:5</v>
      </c>
      <c r="N224">
        <f>A!N224</f>
        <v>1</v>
      </c>
      <c r="O224">
        <f>A!O224</f>
        <v>1</v>
      </c>
      <c r="P224" s="23" t="str">
        <f>IF(A!P224="","",INDEX(B!$A$1:$BT$2000,MATCH(A!P224,B!$AX$1:$AX$2000,0),D!$B$5))</f>
        <v>MMA02 A02 (0-50) A04 (0-50)</v>
      </c>
      <c r="Q224">
        <f>A!Q224</f>
        <v>0</v>
      </c>
      <c r="R224">
        <f>A!R224</f>
        <v>0</v>
      </c>
      <c r="S224">
        <f>A!S224</f>
        <v>0</v>
      </c>
      <c r="T224" t="str">
        <f>A!T224</f>
        <v>immetingen:AnalyticResultType</v>
      </c>
      <c r="U224" t="str">
        <f>A!U224</f>
        <v>&lt;0.1 µg/kgds</v>
      </c>
      <c r="V224" s="23">
        <f>IF(A!V224="&lt;",1,A!V224)</f>
        <v>1</v>
      </c>
      <c r="W224">
        <f>A!W224</f>
        <v>0.1</v>
      </c>
      <c r="X224">
        <f>A!X224</f>
        <v>0.1</v>
      </c>
      <c r="Y224" t="str">
        <f>A!Y224</f>
        <v>urn:immetingen:eenheid:id:131</v>
      </c>
      <c r="Z224" s="23">
        <f t="shared" si="3"/>
        <v>131</v>
      </c>
      <c r="AA224" t="str">
        <f>A!Z224</f>
        <v>urn:immetingen:kwaliteitsoordeel:id:0</v>
      </c>
      <c r="AB224" t="str">
        <f>A!AA224</f>
        <v>www.sikb.nl</v>
      </c>
      <c r="AC224" t="str">
        <f>A!AB224</f>
        <v>urn:immetingen:waardebewerkingsmethode:id:5</v>
      </c>
      <c r="AD224" t="str">
        <f>A!AC224</f>
        <v>www.sikb.nl</v>
      </c>
      <c r="AE224" t="str">
        <f>A!AD224</f>
        <v>_0de0981a-ba19-466b-83cd-828b13757ab7</v>
      </c>
      <c r="AF224">
        <f>A!AE224</f>
        <v>45889.401516203703</v>
      </c>
      <c r="AG224">
        <f>A!AF224</f>
        <v>0</v>
      </c>
      <c r="AH224">
        <f>A!AG224</f>
        <v>0</v>
      </c>
      <c r="AI224">
        <f>A!AH224</f>
        <v>0</v>
      </c>
      <c r="AJ224">
        <f>A!AI224</f>
        <v>0</v>
      </c>
      <c r="AK224">
        <f>A!AJ224</f>
        <v>0</v>
      </c>
      <c r="AL224">
        <f>A!AK224</f>
        <v>0</v>
      </c>
      <c r="AM224">
        <f>A!AL224</f>
        <v>0</v>
      </c>
      <c r="AN224">
        <f>A!AM224</f>
        <v>0</v>
      </c>
      <c r="AO224">
        <f>A!AN224</f>
        <v>0</v>
      </c>
      <c r="AP224">
        <f>A!AO224</f>
        <v>0</v>
      </c>
      <c r="AQ224">
        <f>A!AP224</f>
        <v>0</v>
      </c>
      <c r="AR224">
        <f>A!AQ224</f>
        <v>0</v>
      </c>
      <c r="AS224">
        <f>A!AR224</f>
        <v>0</v>
      </c>
      <c r="AT224">
        <f>A!AS224</f>
        <v>0</v>
      </c>
      <c r="AU224">
        <f>A!AT224</f>
        <v>0</v>
      </c>
      <c r="AV224">
        <f>A!AU224</f>
        <v>0</v>
      </c>
      <c r="AW224" s="23" t="str">
        <f>IF(A!AV224=0,"",A!AV224)</f>
        <v/>
      </c>
      <c r="AX224">
        <f>A!AW224</f>
        <v>0</v>
      </c>
      <c r="AY224">
        <f>A!AX224</f>
        <v>0</v>
      </c>
      <c r="AZ224">
        <f>A!AY224</f>
        <v>0</v>
      </c>
      <c r="BA224">
        <f>A!AZ224</f>
        <v>0</v>
      </c>
      <c r="BB224">
        <f>A!BA224</f>
        <v>0</v>
      </c>
      <c r="BC224">
        <f>A!BB224</f>
        <v>0</v>
      </c>
      <c r="BD224">
        <f>A!BC224</f>
        <v>0</v>
      </c>
      <c r="BE224">
        <f>A!BD224</f>
        <v>0</v>
      </c>
      <c r="BF224">
        <f>A!BE224</f>
        <v>0</v>
      </c>
      <c r="BG224">
        <f>A!BF224</f>
        <v>0</v>
      </c>
      <c r="BH224">
        <f>A!BG224</f>
        <v>0</v>
      </c>
      <c r="BI224">
        <f>A!BH224</f>
        <v>0</v>
      </c>
      <c r="BJ224">
        <f>A!BI224</f>
        <v>0</v>
      </c>
      <c r="BK224">
        <f>A!BJ224</f>
        <v>0</v>
      </c>
      <c r="BL224">
        <f>A!BK224</f>
        <v>0</v>
      </c>
      <c r="BM224">
        <f>A!BL224</f>
        <v>0</v>
      </c>
      <c r="BN224">
        <f>A!BM224</f>
        <v>0</v>
      </c>
      <c r="BO224">
        <f>A!BN224</f>
        <v>0</v>
      </c>
      <c r="BP224">
        <f>A!BO224</f>
        <v>0</v>
      </c>
      <c r="BQ224">
        <f>A!BP224</f>
        <v>0</v>
      </c>
      <c r="BR224">
        <f>A!BQ224</f>
        <v>0</v>
      </c>
      <c r="BS224">
        <f>A!BR224</f>
        <v>0</v>
      </c>
      <c r="BT224">
        <f>A!BS224</f>
        <v>0</v>
      </c>
      <c r="BU224">
        <f>A!BT224</f>
        <v>0</v>
      </c>
      <c r="BV224">
        <f>A!BU224</f>
        <v>0</v>
      </c>
      <c r="BW224">
        <f>A!BV224</f>
        <v>0</v>
      </c>
      <c r="BX224">
        <f>A!BW224</f>
        <v>0</v>
      </c>
      <c r="BY224">
        <f>A!BX224</f>
        <v>0</v>
      </c>
      <c r="BZ224">
        <f>A!BY224</f>
        <v>0</v>
      </c>
      <c r="CA224">
        <f>A!BZ224</f>
        <v>0</v>
      </c>
      <c r="CB224">
        <f>A!CA224</f>
        <v>0</v>
      </c>
      <c r="CC224">
        <f>A!CB224</f>
        <v>0</v>
      </c>
      <c r="CD224">
        <f>A!CC224</f>
        <v>0</v>
      </c>
      <c r="CE224">
        <f>A!CD224</f>
        <v>0</v>
      </c>
      <c r="CF224">
        <f>A!CE224</f>
        <v>0</v>
      </c>
      <c r="CG224">
        <f>A!CF224</f>
        <v>0</v>
      </c>
      <c r="CH224">
        <f>A!CG224</f>
        <v>0</v>
      </c>
      <c r="CI224">
        <f>A!CH224</f>
        <v>0</v>
      </c>
      <c r="CJ224" t="str">
        <f>A!CI224</f>
        <v>urn:imsikb0101:Applicaties:id:16</v>
      </c>
      <c r="CK224" t="str">
        <f>A!CJ224</f>
        <v>urn:imsikb0101:DatastroomType:id:1</v>
      </c>
      <c r="CL224">
        <f>A!CK224</f>
        <v>45891</v>
      </c>
      <c r="CM224" t="str">
        <f>A!CL224</f>
        <v>SGS, Rotterdam</v>
      </c>
      <c r="CN224" t="str">
        <f>A!CM224</f>
        <v>LABRESULTAAT SGS</v>
      </c>
      <c r="CO224">
        <f>A!CN224</f>
        <v>45891</v>
      </c>
      <c r="CP224">
        <f>A!CO224</f>
        <v>0</v>
      </c>
      <c r="CQ224">
        <f>A!CO534</f>
        <v>0</v>
      </c>
      <c r="CR224" t="e">
        <f>A!#REF!</f>
        <v>#REF!</v>
      </c>
      <c r="CS224" t="e">
        <f>A!#REF!</f>
        <v>#REF!</v>
      </c>
    </row>
    <row r="225" spans="1:97" x14ac:dyDescent="0.2">
      <c r="A225" t="str">
        <f>A!A225</f>
        <v>LABRESULTAAT</v>
      </c>
      <c r="B225">
        <f>A!B225</f>
        <v>44</v>
      </c>
      <c r="C225" t="str">
        <f>A!C225</f>
        <v>_67cacaae-cc06-470f-81f1-feaf0d100e78</v>
      </c>
      <c r="D225" t="str">
        <f>A!D225</f>
        <v>67cacaae-cc06-470f-81f1-feaf0d100e78</v>
      </c>
      <c r="E225" t="str">
        <f>A!E225</f>
        <v>SIKB</v>
      </c>
      <c r="F225" t="str">
        <f>A!F225</f>
        <v>urn:immetingen:hoedanigheid:id:1</v>
      </c>
      <c r="G225" t="str">
        <f>A!G225</f>
        <v>www.sikb.nl</v>
      </c>
      <c r="H225" t="str">
        <f>A!H225</f>
        <v>urn:immetingen:parameter:id:3895</v>
      </c>
      <c r="I225" t="str">
        <f>A!I225</f>
        <v>www.sikb.nl</v>
      </c>
      <c r="J225" t="str">
        <f>A!J225</f>
        <v>urn:immetingen:parameter:id:2725</v>
      </c>
      <c r="K225" t="str">
        <f>A!K225</f>
        <v>www.sikb.nl</v>
      </c>
      <c r="L225">
        <f>A!L225</f>
        <v>45890</v>
      </c>
      <c r="M225" t="str">
        <f>A!M225</f>
        <v>urn:immetingen:LabopdrachtStatus:id:5</v>
      </c>
      <c r="N225">
        <f>A!N225</f>
        <v>1</v>
      </c>
      <c r="O225">
        <f>A!O225</f>
        <v>1</v>
      </c>
      <c r="P225" s="23" t="str">
        <f>IF(A!P225="","",INDEX(B!$A$1:$BT$2000,MATCH(A!P225,B!$AX$1:$AX$2000,0),D!$B$5))</f>
        <v>MMA02 A02 (0-50) A04 (0-50)</v>
      </c>
      <c r="Q225">
        <f>A!Q225</f>
        <v>0</v>
      </c>
      <c r="R225">
        <f>A!R225</f>
        <v>0</v>
      </c>
      <c r="S225">
        <f>A!S225</f>
        <v>0</v>
      </c>
      <c r="T225" t="str">
        <f>A!T225</f>
        <v>immetingen:AnalyticResultType</v>
      </c>
      <c r="U225" t="str">
        <f>A!U225</f>
        <v>&lt;0.1 µg/kgds</v>
      </c>
      <c r="V225" s="23">
        <f>IF(A!V225="&lt;",1,A!V225)</f>
        <v>1</v>
      </c>
      <c r="W225">
        <f>A!W225</f>
        <v>0.1</v>
      </c>
      <c r="X225">
        <f>A!X225</f>
        <v>0.1</v>
      </c>
      <c r="Y225" t="str">
        <f>A!Y225</f>
        <v>urn:immetingen:eenheid:id:131</v>
      </c>
      <c r="Z225" s="23">
        <f t="shared" si="3"/>
        <v>131</v>
      </c>
      <c r="AA225" t="str">
        <f>A!Z225</f>
        <v>urn:immetingen:kwaliteitsoordeel:id:0</v>
      </c>
      <c r="AB225" t="str">
        <f>A!AA225</f>
        <v>www.sikb.nl</v>
      </c>
      <c r="AC225" t="str">
        <f>A!AB225</f>
        <v>urn:immetingen:waardebewerkingsmethode:id:5</v>
      </c>
      <c r="AD225" t="str">
        <f>A!AC225</f>
        <v>www.sikb.nl</v>
      </c>
      <c r="AE225" t="str">
        <f>A!AD225</f>
        <v>_10322226-5d40-48ae-839b-8fd1584b76ac</v>
      </c>
      <c r="AF225">
        <f>A!AE225</f>
        <v>45889.401516203703</v>
      </c>
      <c r="AG225">
        <f>A!AF225</f>
        <v>0</v>
      </c>
      <c r="AH225">
        <f>A!AG225</f>
        <v>0</v>
      </c>
      <c r="AI225">
        <f>A!AH225</f>
        <v>0</v>
      </c>
      <c r="AJ225">
        <f>A!AI225</f>
        <v>0</v>
      </c>
      <c r="AK225">
        <f>A!AJ225</f>
        <v>0</v>
      </c>
      <c r="AL225">
        <f>A!AK225</f>
        <v>0</v>
      </c>
      <c r="AM225">
        <f>A!AL225</f>
        <v>0</v>
      </c>
      <c r="AN225">
        <f>A!AM225</f>
        <v>0</v>
      </c>
      <c r="AO225">
        <f>A!AN225</f>
        <v>0</v>
      </c>
      <c r="AP225">
        <f>A!AO225</f>
        <v>0</v>
      </c>
      <c r="AQ225">
        <f>A!AP225</f>
        <v>0</v>
      </c>
      <c r="AR225">
        <f>A!AQ225</f>
        <v>0</v>
      </c>
      <c r="AS225">
        <f>A!AR225</f>
        <v>0</v>
      </c>
      <c r="AT225">
        <f>A!AS225</f>
        <v>0</v>
      </c>
      <c r="AU225">
        <f>A!AT225</f>
        <v>0</v>
      </c>
      <c r="AV225">
        <f>A!AU225</f>
        <v>0</v>
      </c>
      <c r="AW225" s="23" t="str">
        <f>IF(A!AV225=0,"",A!AV225)</f>
        <v/>
      </c>
      <c r="AX225">
        <f>A!AW225</f>
        <v>0</v>
      </c>
      <c r="AY225">
        <f>A!AX225</f>
        <v>0</v>
      </c>
      <c r="AZ225">
        <f>A!AY225</f>
        <v>0</v>
      </c>
      <c r="BA225">
        <f>A!AZ225</f>
        <v>0</v>
      </c>
      <c r="BB225">
        <f>A!BA225</f>
        <v>0</v>
      </c>
      <c r="BC225">
        <f>A!BB225</f>
        <v>0</v>
      </c>
      <c r="BD225">
        <f>A!BC225</f>
        <v>0</v>
      </c>
      <c r="BE225">
        <f>A!BD225</f>
        <v>0</v>
      </c>
      <c r="BF225">
        <f>A!BE225</f>
        <v>0</v>
      </c>
      <c r="BG225">
        <f>A!BF225</f>
        <v>0</v>
      </c>
      <c r="BH225">
        <f>A!BG225</f>
        <v>0</v>
      </c>
      <c r="BI225">
        <f>A!BH225</f>
        <v>0</v>
      </c>
      <c r="BJ225">
        <f>A!BI225</f>
        <v>0</v>
      </c>
      <c r="BK225">
        <f>A!BJ225</f>
        <v>0</v>
      </c>
      <c r="BL225">
        <f>A!BK225</f>
        <v>0</v>
      </c>
      <c r="BM225">
        <f>A!BL225</f>
        <v>0</v>
      </c>
      <c r="BN225">
        <f>A!BM225</f>
        <v>0</v>
      </c>
      <c r="BO225">
        <f>A!BN225</f>
        <v>0</v>
      </c>
      <c r="BP225">
        <f>A!BO225</f>
        <v>0</v>
      </c>
      <c r="BQ225">
        <f>A!BP225</f>
        <v>0</v>
      </c>
      <c r="BR225">
        <f>A!BQ225</f>
        <v>0</v>
      </c>
      <c r="BS225">
        <f>A!BR225</f>
        <v>0</v>
      </c>
      <c r="BT225">
        <f>A!BS225</f>
        <v>0</v>
      </c>
      <c r="BU225">
        <f>A!BT225</f>
        <v>0</v>
      </c>
      <c r="BV225">
        <f>A!BU225</f>
        <v>0</v>
      </c>
      <c r="BW225">
        <f>A!BV225</f>
        <v>0</v>
      </c>
      <c r="BX225">
        <f>A!BW225</f>
        <v>0</v>
      </c>
      <c r="BY225">
        <f>A!BX225</f>
        <v>0</v>
      </c>
      <c r="BZ225">
        <f>A!BY225</f>
        <v>0</v>
      </c>
      <c r="CA225">
        <f>A!BZ225</f>
        <v>0</v>
      </c>
      <c r="CB225">
        <f>A!CA225</f>
        <v>0</v>
      </c>
      <c r="CC225">
        <f>A!CB225</f>
        <v>0</v>
      </c>
      <c r="CD225">
        <f>A!CC225</f>
        <v>0</v>
      </c>
      <c r="CE225">
        <f>A!CD225</f>
        <v>0</v>
      </c>
      <c r="CF225">
        <f>A!CE225</f>
        <v>0</v>
      </c>
      <c r="CG225">
        <f>A!CF225</f>
        <v>0</v>
      </c>
      <c r="CH225">
        <f>A!CG225</f>
        <v>0</v>
      </c>
      <c r="CI225">
        <f>A!CH225</f>
        <v>0</v>
      </c>
      <c r="CJ225" t="str">
        <f>A!CI225</f>
        <v>urn:imsikb0101:Applicaties:id:16</v>
      </c>
      <c r="CK225" t="str">
        <f>A!CJ225</f>
        <v>urn:imsikb0101:DatastroomType:id:1</v>
      </c>
      <c r="CL225">
        <f>A!CK225</f>
        <v>45891</v>
      </c>
      <c r="CM225" t="str">
        <f>A!CL225</f>
        <v>SGS, Rotterdam</v>
      </c>
      <c r="CN225" t="str">
        <f>A!CM225</f>
        <v>LABRESULTAAT SGS</v>
      </c>
      <c r="CO225">
        <f>A!CN225</f>
        <v>45891</v>
      </c>
      <c r="CP225">
        <f>A!CO225</f>
        <v>0</v>
      </c>
      <c r="CQ225">
        <f>A!CO535</f>
        <v>0</v>
      </c>
      <c r="CR225" t="e">
        <f>A!#REF!</f>
        <v>#REF!</v>
      </c>
      <c r="CS225" t="e">
        <f>A!#REF!</f>
        <v>#REF!</v>
      </c>
    </row>
    <row r="226" spans="1:97" x14ac:dyDescent="0.2">
      <c r="A226" t="str">
        <f>A!A226</f>
        <v>LABRESULTAAT</v>
      </c>
      <c r="B226">
        <f>A!B226</f>
        <v>45</v>
      </c>
      <c r="C226" t="str">
        <f>A!C226</f>
        <v>_8b2c8886-a080-4178-9218-8bd209f7d904</v>
      </c>
      <c r="D226" t="str">
        <f>A!D226</f>
        <v>8b2c8886-a080-4178-9218-8bd209f7d904</v>
      </c>
      <c r="E226" t="str">
        <f>A!E226</f>
        <v>SIKB</v>
      </c>
      <c r="F226" t="str">
        <f>A!F226</f>
        <v>urn:immetingen:hoedanigheid:id:1</v>
      </c>
      <c r="G226" t="str">
        <f>A!G226</f>
        <v>www.sikb.nl</v>
      </c>
      <c r="H226" t="str">
        <f>A!H226</f>
        <v>urn:immetingen:parameter:id:4437</v>
      </c>
      <c r="I226" t="str">
        <f>A!I226</f>
        <v>www.sikb.nl</v>
      </c>
      <c r="J226" t="str">
        <f>A!J226</f>
        <v>urn:immetingen:parameter:id:2725</v>
      </c>
      <c r="K226" t="str">
        <f>A!K226</f>
        <v>www.sikb.nl</v>
      </c>
      <c r="L226">
        <f>A!L226</f>
        <v>45890</v>
      </c>
      <c r="M226" t="str">
        <f>A!M226</f>
        <v>urn:immetingen:LabopdrachtStatus:id:5</v>
      </c>
      <c r="N226">
        <f>A!N226</f>
        <v>1</v>
      </c>
      <c r="O226">
        <f>A!O226</f>
        <v>1</v>
      </c>
      <c r="P226" s="23" t="str">
        <f>IF(A!P226="","",INDEX(B!$A$1:$BT$2000,MATCH(A!P226,B!$AX$1:$AX$2000,0),D!$B$5))</f>
        <v>MMA02 A02 (0-50) A04 (0-50)</v>
      </c>
      <c r="Q226">
        <f>A!Q226</f>
        <v>0</v>
      </c>
      <c r="R226">
        <f>A!R226</f>
        <v>0</v>
      </c>
      <c r="S226">
        <f>A!S226</f>
        <v>0</v>
      </c>
      <c r="T226" t="str">
        <f>A!T226</f>
        <v>immetingen:AnalyticResultType</v>
      </c>
      <c r="U226" t="str">
        <f>A!U226</f>
        <v>0.1 µg/kgds</v>
      </c>
      <c r="V226" s="23">
        <f>IF(A!V226="&lt;",1,A!V226)</f>
        <v>0</v>
      </c>
      <c r="W226">
        <f>A!W226</f>
        <v>0.1</v>
      </c>
      <c r="X226">
        <f>A!X226</f>
        <v>0.1</v>
      </c>
      <c r="Y226" t="str">
        <f>A!Y226</f>
        <v>urn:immetingen:eenheid:id:131</v>
      </c>
      <c r="Z226" s="23">
        <f t="shared" si="3"/>
        <v>131</v>
      </c>
      <c r="AA226" t="str">
        <f>A!Z226</f>
        <v>urn:immetingen:kwaliteitsoordeel:id:0</v>
      </c>
      <c r="AB226" t="str">
        <f>A!AA226</f>
        <v>www.sikb.nl</v>
      </c>
      <c r="AC226" t="str">
        <f>A!AB226</f>
        <v>urn:immetingen:waardebewerkingsmethode:id:5</v>
      </c>
      <c r="AD226" t="str">
        <f>A!AC226</f>
        <v>www.sikb.nl</v>
      </c>
      <c r="AE226" t="str">
        <f>A!AD226</f>
        <v>_93445bf5-9517-4836-ae9b-bb5f9c4f0f6a</v>
      </c>
      <c r="AF226">
        <f>A!AE226</f>
        <v>45889.401516203703</v>
      </c>
      <c r="AG226">
        <f>A!AF226</f>
        <v>0</v>
      </c>
      <c r="AH226">
        <f>A!AG226</f>
        <v>0</v>
      </c>
      <c r="AI226">
        <f>A!AH226</f>
        <v>0</v>
      </c>
      <c r="AJ226">
        <f>A!AI226</f>
        <v>0</v>
      </c>
      <c r="AK226">
        <f>A!AJ226</f>
        <v>0</v>
      </c>
      <c r="AL226">
        <f>A!AK226</f>
        <v>0</v>
      </c>
      <c r="AM226">
        <f>A!AL226</f>
        <v>0</v>
      </c>
      <c r="AN226">
        <f>A!AM226</f>
        <v>0</v>
      </c>
      <c r="AO226">
        <f>A!AN226</f>
        <v>0</v>
      </c>
      <c r="AP226">
        <f>A!AO226</f>
        <v>0</v>
      </c>
      <c r="AQ226">
        <f>A!AP226</f>
        <v>0</v>
      </c>
      <c r="AR226">
        <f>A!AQ226</f>
        <v>0</v>
      </c>
      <c r="AS226">
        <f>A!AR226</f>
        <v>0</v>
      </c>
      <c r="AT226">
        <f>A!AS226</f>
        <v>0</v>
      </c>
      <c r="AU226">
        <f>A!AT226</f>
        <v>0</v>
      </c>
      <c r="AV226">
        <f>A!AU226</f>
        <v>0</v>
      </c>
      <c r="AW226" s="23" t="str">
        <f>IF(A!AV226=0,"",A!AV226)</f>
        <v/>
      </c>
      <c r="AX226">
        <f>A!AW226</f>
        <v>0</v>
      </c>
      <c r="AY226">
        <f>A!AX226</f>
        <v>0</v>
      </c>
      <c r="AZ226">
        <f>A!AY226</f>
        <v>0</v>
      </c>
      <c r="BA226">
        <f>A!AZ226</f>
        <v>0</v>
      </c>
      <c r="BB226">
        <f>A!BA226</f>
        <v>0</v>
      </c>
      <c r="BC226">
        <f>A!BB226</f>
        <v>0</v>
      </c>
      <c r="BD226">
        <f>A!BC226</f>
        <v>0</v>
      </c>
      <c r="BE226">
        <f>A!BD226</f>
        <v>0</v>
      </c>
      <c r="BF226">
        <f>A!BE226</f>
        <v>0</v>
      </c>
      <c r="BG226">
        <f>A!BF226</f>
        <v>0</v>
      </c>
      <c r="BH226">
        <f>A!BG226</f>
        <v>0</v>
      </c>
      <c r="BI226">
        <f>A!BH226</f>
        <v>0</v>
      </c>
      <c r="BJ226">
        <f>A!BI226</f>
        <v>0</v>
      </c>
      <c r="BK226">
        <f>A!BJ226</f>
        <v>0</v>
      </c>
      <c r="BL226">
        <f>A!BK226</f>
        <v>0</v>
      </c>
      <c r="BM226">
        <f>A!BL226</f>
        <v>0</v>
      </c>
      <c r="BN226">
        <f>A!BM226</f>
        <v>0</v>
      </c>
      <c r="BO226">
        <f>A!BN226</f>
        <v>0</v>
      </c>
      <c r="BP226">
        <f>A!BO226</f>
        <v>0</v>
      </c>
      <c r="BQ226">
        <f>A!BP226</f>
        <v>0</v>
      </c>
      <c r="BR226">
        <f>A!BQ226</f>
        <v>0</v>
      </c>
      <c r="BS226">
        <f>A!BR226</f>
        <v>0</v>
      </c>
      <c r="BT226">
        <f>A!BS226</f>
        <v>0</v>
      </c>
      <c r="BU226">
        <f>A!BT226</f>
        <v>0</v>
      </c>
      <c r="BV226">
        <f>A!BU226</f>
        <v>0</v>
      </c>
      <c r="BW226">
        <f>A!BV226</f>
        <v>0</v>
      </c>
      <c r="BX226">
        <f>A!BW226</f>
        <v>0</v>
      </c>
      <c r="BY226">
        <f>A!BX226</f>
        <v>0</v>
      </c>
      <c r="BZ226">
        <f>A!BY226</f>
        <v>0</v>
      </c>
      <c r="CA226">
        <f>A!BZ226</f>
        <v>0</v>
      </c>
      <c r="CB226">
        <f>A!CA226</f>
        <v>0</v>
      </c>
      <c r="CC226">
        <f>A!CB226</f>
        <v>0</v>
      </c>
      <c r="CD226">
        <f>A!CC226</f>
        <v>0</v>
      </c>
      <c r="CE226">
        <f>A!CD226</f>
        <v>0</v>
      </c>
      <c r="CF226">
        <f>A!CE226</f>
        <v>0</v>
      </c>
      <c r="CG226">
        <f>A!CF226</f>
        <v>0</v>
      </c>
      <c r="CH226">
        <f>A!CG226</f>
        <v>0</v>
      </c>
      <c r="CI226">
        <f>A!CH226</f>
        <v>0</v>
      </c>
      <c r="CJ226" t="str">
        <f>A!CI226</f>
        <v>urn:imsikb0101:Applicaties:id:16</v>
      </c>
      <c r="CK226" t="str">
        <f>A!CJ226</f>
        <v>urn:imsikb0101:DatastroomType:id:1</v>
      </c>
      <c r="CL226">
        <f>A!CK226</f>
        <v>45891</v>
      </c>
      <c r="CM226" t="str">
        <f>A!CL226</f>
        <v>SGS, Rotterdam</v>
      </c>
      <c r="CN226" t="str">
        <f>A!CM226</f>
        <v>LABRESULTAAT SGS</v>
      </c>
      <c r="CO226">
        <f>A!CN226</f>
        <v>45891</v>
      </c>
      <c r="CP226">
        <f>A!CO226</f>
        <v>0</v>
      </c>
      <c r="CQ226">
        <f>A!CO536</f>
        <v>0</v>
      </c>
      <c r="CR226" t="e">
        <f>A!#REF!</f>
        <v>#REF!</v>
      </c>
      <c r="CS226" t="e">
        <f>A!#REF!</f>
        <v>#REF!</v>
      </c>
    </row>
    <row r="227" spans="1:97" x14ac:dyDescent="0.2">
      <c r="A227" t="str">
        <f>A!A227</f>
        <v>LABRESULTAAT</v>
      </c>
      <c r="B227">
        <f>A!B227</f>
        <v>46</v>
      </c>
      <c r="C227" t="str">
        <f>A!C227</f>
        <v>_a232b4e9-bbe3-4ade-b6d4-f8e85589e655</v>
      </c>
      <c r="D227" t="str">
        <f>A!D227</f>
        <v>a232b4e9-bbe3-4ade-b6d4-f8e85589e655</v>
      </c>
      <c r="E227" t="str">
        <f>A!E227</f>
        <v>SIKB</v>
      </c>
      <c r="F227" t="str">
        <f>A!F227</f>
        <v>urn:immetingen:hoedanigheid:id:1</v>
      </c>
      <c r="G227" t="str">
        <f>A!G227</f>
        <v>www.sikb.nl</v>
      </c>
      <c r="H227" t="str">
        <f>A!H227</f>
        <v>urn:immetingen:parameter:id:3898</v>
      </c>
      <c r="I227" t="str">
        <f>A!I227</f>
        <v>www.sikb.nl</v>
      </c>
      <c r="J227" t="str">
        <f>A!J227</f>
        <v>urn:immetingen:parameter:id:2725</v>
      </c>
      <c r="K227" t="str">
        <f>A!K227</f>
        <v>www.sikb.nl</v>
      </c>
      <c r="L227">
        <f>A!L227</f>
        <v>45890</v>
      </c>
      <c r="M227" t="str">
        <f>A!M227</f>
        <v>urn:immetingen:LabopdrachtStatus:id:5</v>
      </c>
      <c r="N227">
        <f>A!N227</f>
        <v>1</v>
      </c>
      <c r="O227">
        <f>A!O227</f>
        <v>1</v>
      </c>
      <c r="P227" s="23" t="str">
        <f>IF(A!P227="","",INDEX(B!$A$1:$BT$2000,MATCH(A!P227,B!$AX$1:$AX$2000,0),D!$B$5))</f>
        <v>MMA02 A02 (0-50) A04 (0-50)</v>
      </c>
      <c r="Q227">
        <f>A!Q227</f>
        <v>0</v>
      </c>
      <c r="R227">
        <f>A!R227</f>
        <v>0</v>
      </c>
      <c r="S227">
        <f>A!S227</f>
        <v>0</v>
      </c>
      <c r="T227" t="str">
        <f>A!T227</f>
        <v>immetingen:AnalyticResultType</v>
      </c>
      <c r="U227" t="str">
        <f>A!U227</f>
        <v>&lt;0.1 µg/kgds</v>
      </c>
      <c r="V227" s="23">
        <f>IF(A!V227="&lt;",1,A!V227)</f>
        <v>1</v>
      </c>
      <c r="W227">
        <f>A!W227</f>
        <v>0.1</v>
      </c>
      <c r="X227">
        <f>A!X227</f>
        <v>0.1</v>
      </c>
      <c r="Y227" t="str">
        <f>A!Y227</f>
        <v>urn:immetingen:eenheid:id:131</v>
      </c>
      <c r="Z227" s="23">
        <f t="shared" si="3"/>
        <v>131</v>
      </c>
      <c r="AA227" t="str">
        <f>A!Z227</f>
        <v>urn:immetingen:kwaliteitsoordeel:id:0</v>
      </c>
      <c r="AB227" t="str">
        <f>A!AA227</f>
        <v>www.sikb.nl</v>
      </c>
      <c r="AC227" t="str">
        <f>A!AB227</f>
        <v>urn:immetingen:waardebewerkingsmethode:id:5</v>
      </c>
      <c r="AD227" t="str">
        <f>A!AC227</f>
        <v>www.sikb.nl</v>
      </c>
      <c r="AE227" t="str">
        <f>A!AD227</f>
        <v>_2589be1d-fbe1-45ab-86d1-f0cba1b27bdc</v>
      </c>
      <c r="AF227">
        <f>A!AE227</f>
        <v>45889.401516203703</v>
      </c>
      <c r="AG227">
        <f>A!AF227</f>
        <v>0</v>
      </c>
      <c r="AH227">
        <f>A!AG227</f>
        <v>0</v>
      </c>
      <c r="AI227">
        <f>A!AH227</f>
        <v>0</v>
      </c>
      <c r="AJ227">
        <f>A!AI227</f>
        <v>0</v>
      </c>
      <c r="AK227">
        <f>A!AJ227</f>
        <v>0</v>
      </c>
      <c r="AL227">
        <f>A!AK227</f>
        <v>0</v>
      </c>
      <c r="AM227">
        <f>A!AL227</f>
        <v>0</v>
      </c>
      <c r="AN227">
        <f>A!AM227</f>
        <v>0</v>
      </c>
      <c r="AO227">
        <f>A!AN227</f>
        <v>0</v>
      </c>
      <c r="AP227">
        <f>A!AO227</f>
        <v>0</v>
      </c>
      <c r="AQ227">
        <f>A!AP227</f>
        <v>0</v>
      </c>
      <c r="AR227">
        <f>A!AQ227</f>
        <v>0</v>
      </c>
      <c r="AS227">
        <f>A!AR227</f>
        <v>0</v>
      </c>
      <c r="AT227">
        <f>A!AS227</f>
        <v>0</v>
      </c>
      <c r="AU227">
        <f>A!AT227</f>
        <v>0</v>
      </c>
      <c r="AV227">
        <f>A!AU227</f>
        <v>0</v>
      </c>
      <c r="AW227" s="23" t="str">
        <f>IF(A!AV227=0,"",A!AV227)</f>
        <v/>
      </c>
      <c r="AX227">
        <f>A!AW227</f>
        <v>0</v>
      </c>
      <c r="AY227">
        <f>A!AX227</f>
        <v>0</v>
      </c>
      <c r="AZ227">
        <f>A!AY227</f>
        <v>0</v>
      </c>
      <c r="BA227">
        <f>A!AZ227</f>
        <v>0</v>
      </c>
      <c r="BB227">
        <f>A!BA227</f>
        <v>0</v>
      </c>
      <c r="BC227">
        <f>A!BB227</f>
        <v>0</v>
      </c>
      <c r="BD227">
        <f>A!BC227</f>
        <v>0</v>
      </c>
      <c r="BE227">
        <f>A!BD227</f>
        <v>0</v>
      </c>
      <c r="BF227">
        <f>A!BE227</f>
        <v>0</v>
      </c>
      <c r="BG227">
        <f>A!BF227</f>
        <v>0</v>
      </c>
      <c r="BH227">
        <f>A!BG227</f>
        <v>0</v>
      </c>
      <c r="BI227">
        <f>A!BH227</f>
        <v>0</v>
      </c>
      <c r="BJ227">
        <f>A!BI227</f>
        <v>0</v>
      </c>
      <c r="BK227">
        <f>A!BJ227</f>
        <v>0</v>
      </c>
      <c r="BL227">
        <f>A!BK227</f>
        <v>0</v>
      </c>
      <c r="BM227">
        <f>A!BL227</f>
        <v>0</v>
      </c>
      <c r="BN227">
        <f>A!BM227</f>
        <v>0</v>
      </c>
      <c r="BO227">
        <f>A!BN227</f>
        <v>0</v>
      </c>
      <c r="BP227">
        <f>A!BO227</f>
        <v>0</v>
      </c>
      <c r="BQ227">
        <f>A!BP227</f>
        <v>0</v>
      </c>
      <c r="BR227">
        <f>A!BQ227</f>
        <v>0</v>
      </c>
      <c r="BS227">
        <f>A!BR227</f>
        <v>0</v>
      </c>
      <c r="BT227">
        <f>A!BS227</f>
        <v>0</v>
      </c>
      <c r="BU227">
        <f>A!BT227</f>
        <v>0</v>
      </c>
      <c r="BV227">
        <f>A!BU227</f>
        <v>0</v>
      </c>
      <c r="BW227">
        <f>A!BV227</f>
        <v>0</v>
      </c>
      <c r="BX227">
        <f>A!BW227</f>
        <v>0</v>
      </c>
      <c r="BY227">
        <f>A!BX227</f>
        <v>0</v>
      </c>
      <c r="BZ227">
        <f>A!BY227</f>
        <v>0</v>
      </c>
      <c r="CA227">
        <f>A!BZ227</f>
        <v>0</v>
      </c>
      <c r="CB227">
        <f>A!CA227</f>
        <v>0</v>
      </c>
      <c r="CC227">
        <f>A!CB227</f>
        <v>0</v>
      </c>
      <c r="CD227">
        <f>A!CC227</f>
        <v>0</v>
      </c>
      <c r="CE227">
        <f>A!CD227</f>
        <v>0</v>
      </c>
      <c r="CF227">
        <f>A!CE227</f>
        <v>0</v>
      </c>
      <c r="CG227">
        <f>A!CF227</f>
        <v>0</v>
      </c>
      <c r="CH227">
        <f>A!CG227</f>
        <v>0</v>
      </c>
      <c r="CI227">
        <f>A!CH227</f>
        <v>0</v>
      </c>
      <c r="CJ227" t="str">
        <f>A!CI227</f>
        <v>urn:imsikb0101:Applicaties:id:16</v>
      </c>
      <c r="CK227" t="str">
        <f>A!CJ227</f>
        <v>urn:imsikb0101:DatastroomType:id:1</v>
      </c>
      <c r="CL227">
        <f>A!CK227</f>
        <v>45891</v>
      </c>
      <c r="CM227" t="str">
        <f>A!CL227</f>
        <v>SGS, Rotterdam</v>
      </c>
      <c r="CN227" t="str">
        <f>A!CM227</f>
        <v>LABRESULTAAT SGS</v>
      </c>
      <c r="CO227">
        <f>A!CN227</f>
        <v>45891</v>
      </c>
      <c r="CP227">
        <f>A!CO227</f>
        <v>0</v>
      </c>
      <c r="CQ227">
        <f>A!CO537</f>
        <v>0</v>
      </c>
      <c r="CR227" t="e">
        <f>A!#REF!</f>
        <v>#REF!</v>
      </c>
      <c r="CS227" t="e">
        <f>A!#REF!</f>
        <v>#REF!</v>
      </c>
    </row>
    <row r="228" spans="1:97" x14ac:dyDescent="0.2">
      <c r="A228" t="str">
        <f>A!A228</f>
        <v>LABRESULTAAT</v>
      </c>
      <c r="B228">
        <f>A!B228</f>
        <v>47</v>
      </c>
      <c r="C228" t="str">
        <f>A!C228</f>
        <v>_1a717689-8184-41e4-9f24-44a5cd566669</v>
      </c>
      <c r="D228" t="str">
        <f>A!D228</f>
        <v>1a717689-8184-41e4-9f24-44a5cd566669</v>
      </c>
      <c r="E228" t="str">
        <f>A!E228</f>
        <v>SIKB</v>
      </c>
      <c r="F228" t="str">
        <f>A!F228</f>
        <v>urn:immetingen:hoedanigheid:id:1</v>
      </c>
      <c r="G228" t="str">
        <f>A!G228</f>
        <v>www.sikb.nl</v>
      </c>
      <c r="H228" t="str">
        <f>A!H228</f>
        <v>urn:immetingen:parameter:id:4438</v>
      </c>
      <c r="I228" t="str">
        <f>A!I228</f>
        <v>www.sikb.nl</v>
      </c>
      <c r="J228" t="str">
        <f>A!J228</f>
        <v>urn:immetingen:parameter:id:2725</v>
      </c>
      <c r="K228" t="str">
        <f>A!K228</f>
        <v>www.sikb.nl</v>
      </c>
      <c r="L228">
        <f>A!L228</f>
        <v>45890</v>
      </c>
      <c r="M228" t="str">
        <f>A!M228</f>
        <v>urn:immetingen:LabopdrachtStatus:id:5</v>
      </c>
      <c r="N228">
        <f>A!N228</f>
        <v>1</v>
      </c>
      <c r="O228">
        <f>A!O228</f>
        <v>1</v>
      </c>
      <c r="P228" s="23" t="str">
        <f>IF(A!P228="","",INDEX(B!$A$1:$BT$2000,MATCH(A!P228,B!$AX$1:$AX$2000,0),D!$B$5))</f>
        <v>MMA02 A02 (0-50) A04 (0-50)</v>
      </c>
      <c r="Q228">
        <f>A!Q228</f>
        <v>0</v>
      </c>
      <c r="R228">
        <f>A!R228</f>
        <v>0</v>
      </c>
      <c r="S228">
        <f>A!S228</f>
        <v>0</v>
      </c>
      <c r="T228" t="str">
        <f>A!T228</f>
        <v>immetingen:AnalyticResultType</v>
      </c>
      <c r="U228" t="str">
        <f>A!U228</f>
        <v>24 µg/kgds</v>
      </c>
      <c r="V228" s="23">
        <f>IF(A!V228="&lt;",1,A!V228)</f>
        <v>0</v>
      </c>
      <c r="W228">
        <f>A!W228</f>
        <v>24</v>
      </c>
      <c r="X228">
        <f>A!X228</f>
        <v>24</v>
      </c>
      <c r="Y228" t="str">
        <f>A!Y228</f>
        <v>urn:immetingen:eenheid:id:131</v>
      </c>
      <c r="Z228" s="23">
        <f t="shared" si="3"/>
        <v>131</v>
      </c>
      <c r="AA228" t="str">
        <f>A!Z228</f>
        <v>urn:immetingen:kwaliteitsoordeel:id:0</v>
      </c>
      <c r="AB228" t="str">
        <f>A!AA228</f>
        <v>www.sikb.nl</v>
      </c>
      <c r="AC228" t="str">
        <f>A!AB228</f>
        <v>urn:immetingen:waardebewerkingsmethode:id:5</v>
      </c>
      <c r="AD228" t="str">
        <f>A!AC228</f>
        <v>www.sikb.nl</v>
      </c>
      <c r="AE228" t="str">
        <f>A!AD228</f>
        <v>_34c807f2-7722-4d91-8369-52e729b9a9f0</v>
      </c>
      <c r="AF228">
        <f>A!AE228</f>
        <v>45889.702013888891</v>
      </c>
      <c r="AG228">
        <f>A!AF228</f>
        <v>0</v>
      </c>
      <c r="AH228">
        <f>A!AG228</f>
        <v>0</v>
      </c>
      <c r="AI228">
        <f>A!AH228</f>
        <v>0</v>
      </c>
      <c r="AJ228">
        <f>A!AI228</f>
        <v>0</v>
      </c>
      <c r="AK228">
        <f>A!AJ228</f>
        <v>0</v>
      </c>
      <c r="AL228">
        <f>A!AK228</f>
        <v>0</v>
      </c>
      <c r="AM228">
        <f>A!AL228</f>
        <v>0</v>
      </c>
      <c r="AN228">
        <f>A!AM228</f>
        <v>0</v>
      </c>
      <c r="AO228">
        <f>A!AN228</f>
        <v>0</v>
      </c>
      <c r="AP228">
        <f>A!AO228</f>
        <v>0</v>
      </c>
      <c r="AQ228">
        <f>A!AP228</f>
        <v>0</v>
      </c>
      <c r="AR228">
        <f>A!AQ228</f>
        <v>0</v>
      </c>
      <c r="AS228">
        <f>A!AR228</f>
        <v>0</v>
      </c>
      <c r="AT228">
        <f>A!AS228</f>
        <v>0</v>
      </c>
      <c r="AU228">
        <f>A!AT228</f>
        <v>0</v>
      </c>
      <c r="AV228">
        <f>A!AU228</f>
        <v>0</v>
      </c>
      <c r="AW228" s="23" t="str">
        <f>IF(A!AV228=0,"",A!AV228)</f>
        <v/>
      </c>
      <c r="AX228">
        <f>A!AW228</f>
        <v>0</v>
      </c>
      <c r="AY228">
        <f>A!AX228</f>
        <v>0</v>
      </c>
      <c r="AZ228">
        <f>A!AY228</f>
        <v>0</v>
      </c>
      <c r="BA228">
        <f>A!AZ228</f>
        <v>0</v>
      </c>
      <c r="BB228">
        <f>A!BA228</f>
        <v>0</v>
      </c>
      <c r="BC228">
        <f>A!BB228</f>
        <v>0</v>
      </c>
      <c r="BD228">
        <f>A!BC228</f>
        <v>0</v>
      </c>
      <c r="BE228">
        <f>A!BD228</f>
        <v>0</v>
      </c>
      <c r="BF228">
        <f>A!BE228</f>
        <v>0</v>
      </c>
      <c r="BG228">
        <f>A!BF228</f>
        <v>0</v>
      </c>
      <c r="BH228">
        <f>A!BG228</f>
        <v>0</v>
      </c>
      <c r="BI228">
        <f>A!BH228</f>
        <v>0</v>
      </c>
      <c r="BJ228">
        <f>A!BI228</f>
        <v>0</v>
      </c>
      <c r="BK228">
        <f>A!BJ228</f>
        <v>0</v>
      </c>
      <c r="BL228">
        <f>A!BK228</f>
        <v>0</v>
      </c>
      <c r="BM228">
        <f>A!BL228</f>
        <v>0</v>
      </c>
      <c r="BN228">
        <f>A!BM228</f>
        <v>0</v>
      </c>
      <c r="BO228">
        <f>A!BN228</f>
        <v>0</v>
      </c>
      <c r="BP228">
        <f>A!BO228</f>
        <v>0</v>
      </c>
      <c r="BQ228">
        <f>A!BP228</f>
        <v>0</v>
      </c>
      <c r="BR228">
        <f>A!BQ228</f>
        <v>0</v>
      </c>
      <c r="BS228">
        <f>A!BR228</f>
        <v>0</v>
      </c>
      <c r="BT228">
        <f>A!BS228</f>
        <v>0</v>
      </c>
      <c r="BU228">
        <f>A!BT228</f>
        <v>0</v>
      </c>
      <c r="BV228">
        <f>A!BU228</f>
        <v>0</v>
      </c>
      <c r="BW228">
        <f>A!BV228</f>
        <v>0</v>
      </c>
      <c r="BX228">
        <f>A!BW228</f>
        <v>0</v>
      </c>
      <c r="BY228">
        <f>A!BX228</f>
        <v>0</v>
      </c>
      <c r="BZ228">
        <f>A!BY228</f>
        <v>0</v>
      </c>
      <c r="CA228">
        <f>A!BZ228</f>
        <v>0</v>
      </c>
      <c r="CB228">
        <f>A!CA228</f>
        <v>0</v>
      </c>
      <c r="CC228">
        <f>A!CB228</f>
        <v>0</v>
      </c>
      <c r="CD228">
        <f>A!CC228</f>
        <v>0</v>
      </c>
      <c r="CE228">
        <f>A!CD228</f>
        <v>0</v>
      </c>
      <c r="CF228">
        <f>A!CE228</f>
        <v>0</v>
      </c>
      <c r="CG228">
        <f>A!CF228</f>
        <v>0</v>
      </c>
      <c r="CH228">
        <f>A!CG228</f>
        <v>0</v>
      </c>
      <c r="CI228">
        <f>A!CH228</f>
        <v>0</v>
      </c>
      <c r="CJ228" t="str">
        <f>A!CI228</f>
        <v>urn:imsikb0101:Applicaties:id:16</v>
      </c>
      <c r="CK228" t="str">
        <f>A!CJ228</f>
        <v>urn:imsikb0101:DatastroomType:id:1</v>
      </c>
      <c r="CL228">
        <f>A!CK228</f>
        <v>45891</v>
      </c>
      <c r="CM228" t="str">
        <f>A!CL228</f>
        <v>SGS, Rotterdam</v>
      </c>
      <c r="CN228" t="str">
        <f>A!CM228</f>
        <v>LABRESULTAAT SGS</v>
      </c>
      <c r="CO228">
        <f>A!CN228</f>
        <v>45891</v>
      </c>
      <c r="CP228">
        <f>A!CO228</f>
        <v>0</v>
      </c>
      <c r="CQ228">
        <f>A!CO538</f>
        <v>0</v>
      </c>
      <c r="CR228" t="e">
        <f>A!#REF!</f>
        <v>#REF!</v>
      </c>
      <c r="CS228" t="e">
        <f>A!#REF!</f>
        <v>#REF!</v>
      </c>
    </row>
    <row r="229" spans="1:97" x14ac:dyDescent="0.2">
      <c r="A229" t="str">
        <f>A!A229</f>
        <v>LABRESULTAAT</v>
      </c>
      <c r="B229">
        <f>A!B229</f>
        <v>48</v>
      </c>
      <c r="C229" t="str">
        <f>A!C229</f>
        <v>_df5305d8-b690-4162-80e5-231f043f9f64</v>
      </c>
      <c r="D229" t="str">
        <f>A!D229</f>
        <v>df5305d8-b690-4162-80e5-231f043f9f64</v>
      </c>
      <c r="E229" t="str">
        <f>A!E229</f>
        <v>SIKB</v>
      </c>
      <c r="F229" t="str">
        <f>A!F229</f>
        <v>urn:immetingen:hoedanigheid:id:1</v>
      </c>
      <c r="G229" t="str">
        <f>A!G229</f>
        <v>www.sikb.nl</v>
      </c>
      <c r="H229" t="str">
        <f>A!H229</f>
        <v>urn:immetingen:parameter:id:4439</v>
      </c>
      <c r="I229" t="str">
        <f>A!I229</f>
        <v>www.sikb.nl</v>
      </c>
      <c r="J229" t="str">
        <f>A!J229</f>
        <v>urn:immetingen:parameter:id:2725</v>
      </c>
      <c r="K229" t="str">
        <f>A!K229</f>
        <v>www.sikb.nl</v>
      </c>
      <c r="L229">
        <f>A!L229</f>
        <v>45890</v>
      </c>
      <c r="M229" t="str">
        <f>A!M229</f>
        <v>urn:immetingen:LabopdrachtStatus:id:5</v>
      </c>
      <c r="N229">
        <f>A!N229</f>
        <v>1</v>
      </c>
      <c r="O229">
        <f>A!O229</f>
        <v>1</v>
      </c>
      <c r="P229" s="23" t="str">
        <f>IF(A!P229="","",INDEX(B!$A$1:$BT$2000,MATCH(A!P229,B!$AX$1:$AX$2000,0),D!$B$5))</f>
        <v>MMA02 A02 (0-50) A04 (0-50)</v>
      </c>
      <c r="Q229">
        <f>A!Q229</f>
        <v>0</v>
      </c>
      <c r="R229">
        <f>A!R229</f>
        <v>0</v>
      </c>
      <c r="S229">
        <f>A!S229</f>
        <v>0</v>
      </c>
      <c r="T229" t="str">
        <f>A!T229</f>
        <v>immetingen:AnalyticResultType</v>
      </c>
      <c r="U229" t="str">
        <f>A!U229</f>
        <v>32 µg/kgds</v>
      </c>
      <c r="V229" s="23">
        <f>IF(A!V229="&lt;",1,A!V229)</f>
        <v>0</v>
      </c>
      <c r="W229">
        <f>A!W229</f>
        <v>32</v>
      </c>
      <c r="X229">
        <f>A!X229</f>
        <v>32</v>
      </c>
      <c r="Y229" t="str">
        <f>A!Y229</f>
        <v>urn:immetingen:eenheid:id:131</v>
      </c>
      <c r="Z229" s="23">
        <f t="shared" si="3"/>
        <v>131</v>
      </c>
      <c r="AA229" t="str">
        <f>A!Z229</f>
        <v>urn:immetingen:kwaliteitsoordeel:id:0</v>
      </c>
      <c r="AB229" t="str">
        <f>A!AA229</f>
        <v>www.sikb.nl</v>
      </c>
      <c r="AC229" t="str">
        <f>A!AB229</f>
        <v>urn:immetingen:waardebewerkingsmethode:id:5</v>
      </c>
      <c r="AD229" t="str">
        <f>A!AC229</f>
        <v>www.sikb.nl</v>
      </c>
      <c r="AE229" t="str">
        <f>A!AD229</f>
        <v>_efa5efd0-07aa-495c-85df-be7ac753d4f7</v>
      </c>
      <c r="AF229">
        <f>A!AE229</f>
        <v>45889.702013888891</v>
      </c>
      <c r="AG229">
        <f>A!AF229</f>
        <v>0</v>
      </c>
      <c r="AH229">
        <f>A!AG229</f>
        <v>0</v>
      </c>
      <c r="AI229">
        <f>A!AH229</f>
        <v>0</v>
      </c>
      <c r="AJ229">
        <f>A!AI229</f>
        <v>0</v>
      </c>
      <c r="AK229">
        <f>A!AJ229</f>
        <v>0</v>
      </c>
      <c r="AL229">
        <f>A!AK229</f>
        <v>0</v>
      </c>
      <c r="AM229">
        <f>A!AL229</f>
        <v>0</v>
      </c>
      <c r="AN229">
        <f>A!AM229</f>
        <v>0</v>
      </c>
      <c r="AO229">
        <f>A!AN229</f>
        <v>0</v>
      </c>
      <c r="AP229">
        <f>A!AO229</f>
        <v>0</v>
      </c>
      <c r="AQ229">
        <f>A!AP229</f>
        <v>0</v>
      </c>
      <c r="AR229">
        <f>A!AQ229</f>
        <v>0</v>
      </c>
      <c r="AS229">
        <f>A!AR229</f>
        <v>0</v>
      </c>
      <c r="AT229">
        <f>A!AS229</f>
        <v>0</v>
      </c>
      <c r="AU229">
        <f>A!AT229</f>
        <v>0</v>
      </c>
      <c r="AV229">
        <f>A!AU229</f>
        <v>0</v>
      </c>
      <c r="AW229" s="23" t="str">
        <f>IF(A!AV229=0,"",A!AV229)</f>
        <v/>
      </c>
      <c r="AX229">
        <f>A!AW229</f>
        <v>0</v>
      </c>
      <c r="AY229">
        <f>A!AX229</f>
        <v>0</v>
      </c>
      <c r="AZ229">
        <f>A!AY229</f>
        <v>0</v>
      </c>
      <c r="BA229">
        <f>A!AZ229</f>
        <v>0</v>
      </c>
      <c r="BB229">
        <f>A!BA229</f>
        <v>0</v>
      </c>
      <c r="BC229">
        <f>A!BB229</f>
        <v>0</v>
      </c>
      <c r="BD229">
        <f>A!BC229</f>
        <v>0</v>
      </c>
      <c r="BE229">
        <f>A!BD229</f>
        <v>0</v>
      </c>
      <c r="BF229">
        <f>A!BE229</f>
        <v>0</v>
      </c>
      <c r="BG229">
        <f>A!BF229</f>
        <v>0</v>
      </c>
      <c r="BH229">
        <f>A!BG229</f>
        <v>0</v>
      </c>
      <c r="BI229">
        <f>A!BH229</f>
        <v>0</v>
      </c>
      <c r="BJ229">
        <f>A!BI229</f>
        <v>0</v>
      </c>
      <c r="BK229">
        <f>A!BJ229</f>
        <v>0</v>
      </c>
      <c r="BL229">
        <f>A!BK229</f>
        <v>0</v>
      </c>
      <c r="BM229">
        <f>A!BL229</f>
        <v>0</v>
      </c>
      <c r="BN229">
        <f>A!BM229</f>
        <v>0</v>
      </c>
      <c r="BO229">
        <f>A!BN229</f>
        <v>0</v>
      </c>
      <c r="BP229">
        <f>A!BO229</f>
        <v>0</v>
      </c>
      <c r="BQ229">
        <f>A!BP229</f>
        <v>0</v>
      </c>
      <c r="BR229">
        <f>A!BQ229</f>
        <v>0</v>
      </c>
      <c r="BS229">
        <f>A!BR229</f>
        <v>0</v>
      </c>
      <c r="BT229">
        <f>A!BS229</f>
        <v>0</v>
      </c>
      <c r="BU229">
        <f>A!BT229</f>
        <v>0</v>
      </c>
      <c r="BV229">
        <f>A!BU229</f>
        <v>0</v>
      </c>
      <c r="BW229">
        <f>A!BV229</f>
        <v>0</v>
      </c>
      <c r="BX229">
        <f>A!BW229</f>
        <v>0</v>
      </c>
      <c r="BY229">
        <f>A!BX229</f>
        <v>0</v>
      </c>
      <c r="BZ229">
        <f>A!BY229</f>
        <v>0</v>
      </c>
      <c r="CA229">
        <f>A!BZ229</f>
        <v>0</v>
      </c>
      <c r="CB229">
        <f>A!CA229</f>
        <v>0</v>
      </c>
      <c r="CC229">
        <f>A!CB229</f>
        <v>0</v>
      </c>
      <c r="CD229">
        <f>A!CC229</f>
        <v>0</v>
      </c>
      <c r="CE229">
        <f>A!CD229</f>
        <v>0</v>
      </c>
      <c r="CF229">
        <f>A!CE229</f>
        <v>0</v>
      </c>
      <c r="CG229">
        <f>A!CF229</f>
        <v>0</v>
      </c>
      <c r="CH229">
        <f>A!CG229</f>
        <v>0</v>
      </c>
      <c r="CI229">
        <f>A!CH229</f>
        <v>0</v>
      </c>
      <c r="CJ229" t="str">
        <f>A!CI229</f>
        <v>urn:imsikb0101:Applicaties:id:16</v>
      </c>
      <c r="CK229" t="str">
        <f>A!CJ229</f>
        <v>urn:imsikb0101:DatastroomType:id:1</v>
      </c>
      <c r="CL229">
        <f>A!CK229</f>
        <v>45891</v>
      </c>
      <c r="CM229" t="str">
        <f>A!CL229</f>
        <v>SGS, Rotterdam</v>
      </c>
      <c r="CN229" t="str">
        <f>A!CM229</f>
        <v>LABRESULTAAT SGS</v>
      </c>
      <c r="CO229">
        <f>A!CN229</f>
        <v>45891</v>
      </c>
      <c r="CP229">
        <f>A!CO229</f>
        <v>0</v>
      </c>
      <c r="CQ229">
        <f>A!CO539</f>
        <v>0</v>
      </c>
      <c r="CR229" t="e">
        <f>A!#REF!</f>
        <v>#REF!</v>
      </c>
      <c r="CS229" t="e">
        <f>A!#REF!</f>
        <v>#REF!</v>
      </c>
    </row>
    <row r="230" spans="1:97" x14ac:dyDescent="0.2">
      <c r="A230" t="str">
        <f>A!A230</f>
        <v>LABRESULTAAT</v>
      </c>
      <c r="B230">
        <f>A!B230</f>
        <v>49</v>
      </c>
      <c r="C230" t="str">
        <f>A!C230</f>
        <v>_ab72650f-3a73-44b4-a029-da0bb1935398</v>
      </c>
      <c r="D230" t="str">
        <f>A!D230</f>
        <v>ab72650f-3a73-44b4-a029-da0bb1935398</v>
      </c>
      <c r="E230" t="str">
        <f>A!E230</f>
        <v>SIKB</v>
      </c>
      <c r="F230" t="str">
        <f>A!F230</f>
        <v>urn:immetingen:hoedanigheid:id:1</v>
      </c>
      <c r="G230" t="str">
        <f>A!G230</f>
        <v>www.sikb.nl</v>
      </c>
      <c r="H230" t="str">
        <f>A!H230</f>
        <v>urn:immetingen:parameter:id:3931</v>
      </c>
      <c r="I230" t="str">
        <f>A!I230</f>
        <v>www.sikb.nl</v>
      </c>
      <c r="J230" t="str">
        <f>A!J230</f>
        <v>urn:immetingen:parameter:id:2725</v>
      </c>
      <c r="K230" t="str">
        <f>A!K230</f>
        <v>www.sikb.nl</v>
      </c>
      <c r="L230">
        <f>A!L230</f>
        <v>45890</v>
      </c>
      <c r="M230" t="str">
        <f>A!M230</f>
        <v>urn:immetingen:LabopdrachtStatus:id:5</v>
      </c>
      <c r="N230">
        <f>A!N230</f>
        <v>1</v>
      </c>
      <c r="O230">
        <f>A!O230</f>
        <v>1</v>
      </c>
      <c r="P230" s="23" t="str">
        <f>IF(A!P230="","",INDEX(B!$A$1:$BT$2000,MATCH(A!P230,B!$AX$1:$AX$2000,0),D!$B$5))</f>
        <v>MMA02 A02 (0-50) A04 (0-50)</v>
      </c>
      <c r="Q230">
        <f>A!Q230</f>
        <v>0</v>
      </c>
      <c r="R230">
        <f>A!R230</f>
        <v>0</v>
      </c>
      <c r="S230">
        <f>A!S230</f>
        <v>0</v>
      </c>
      <c r="T230" t="str">
        <f>A!T230</f>
        <v>immetingen:AnalyticResultType</v>
      </c>
      <c r="U230" t="str">
        <f>A!U230</f>
        <v>&lt;0.1 µg/kgds</v>
      </c>
      <c r="V230" s="23">
        <f>IF(A!V230="&lt;",1,A!V230)</f>
        <v>1</v>
      </c>
      <c r="W230">
        <f>A!W230</f>
        <v>0.1</v>
      </c>
      <c r="X230">
        <f>A!X230</f>
        <v>0.1</v>
      </c>
      <c r="Y230" t="str">
        <f>A!Y230</f>
        <v>urn:immetingen:eenheid:id:131</v>
      </c>
      <c r="Z230" s="23">
        <f t="shared" si="3"/>
        <v>131</v>
      </c>
      <c r="AA230" t="str">
        <f>A!Z230</f>
        <v>urn:immetingen:kwaliteitsoordeel:id:0</v>
      </c>
      <c r="AB230" t="str">
        <f>A!AA230</f>
        <v>www.sikb.nl</v>
      </c>
      <c r="AC230" t="str">
        <f>A!AB230</f>
        <v>urn:immetingen:waardebewerkingsmethode:id:5</v>
      </c>
      <c r="AD230" t="str">
        <f>A!AC230</f>
        <v>www.sikb.nl</v>
      </c>
      <c r="AE230" t="str">
        <f>A!AD230</f>
        <v>_6859b663-68c3-42c1-be13-22a58bfc5f08</v>
      </c>
      <c r="AF230">
        <f>A!AE230</f>
        <v>45889.401516203703</v>
      </c>
      <c r="AG230">
        <f>A!AF230</f>
        <v>0</v>
      </c>
      <c r="AH230">
        <f>A!AG230</f>
        <v>0</v>
      </c>
      <c r="AI230">
        <f>A!AH230</f>
        <v>0</v>
      </c>
      <c r="AJ230">
        <f>A!AI230</f>
        <v>0</v>
      </c>
      <c r="AK230">
        <f>A!AJ230</f>
        <v>0</v>
      </c>
      <c r="AL230">
        <f>A!AK230</f>
        <v>0</v>
      </c>
      <c r="AM230">
        <f>A!AL230</f>
        <v>0</v>
      </c>
      <c r="AN230">
        <f>A!AM230</f>
        <v>0</v>
      </c>
      <c r="AO230">
        <f>A!AN230</f>
        <v>0</v>
      </c>
      <c r="AP230">
        <f>A!AO230</f>
        <v>0</v>
      </c>
      <c r="AQ230">
        <f>A!AP230</f>
        <v>0</v>
      </c>
      <c r="AR230">
        <f>A!AQ230</f>
        <v>0</v>
      </c>
      <c r="AS230">
        <f>A!AR230</f>
        <v>0</v>
      </c>
      <c r="AT230">
        <f>A!AS230</f>
        <v>0</v>
      </c>
      <c r="AU230">
        <f>A!AT230</f>
        <v>0</v>
      </c>
      <c r="AV230">
        <f>A!AU230</f>
        <v>0</v>
      </c>
      <c r="AW230" s="23" t="str">
        <f>IF(A!AV230=0,"",A!AV230)</f>
        <v/>
      </c>
      <c r="AX230">
        <f>A!AW230</f>
        <v>0</v>
      </c>
      <c r="AY230">
        <f>A!AX230</f>
        <v>0</v>
      </c>
      <c r="AZ230">
        <f>A!AY230</f>
        <v>0</v>
      </c>
      <c r="BA230">
        <f>A!AZ230</f>
        <v>0</v>
      </c>
      <c r="BB230">
        <f>A!BA230</f>
        <v>0</v>
      </c>
      <c r="BC230">
        <f>A!BB230</f>
        <v>0</v>
      </c>
      <c r="BD230">
        <f>A!BC230</f>
        <v>0</v>
      </c>
      <c r="BE230">
        <f>A!BD230</f>
        <v>0</v>
      </c>
      <c r="BF230">
        <f>A!BE230</f>
        <v>0</v>
      </c>
      <c r="BG230">
        <f>A!BF230</f>
        <v>0</v>
      </c>
      <c r="BH230">
        <f>A!BG230</f>
        <v>0</v>
      </c>
      <c r="BI230">
        <f>A!BH230</f>
        <v>0</v>
      </c>
      <c r="BJ230">
        <f>A!BI230</f>
        <v>0</v>
      </c>
      <c r="BK230">
        <f>A!BJ230</f>
        <v>0</v>
      </c>
      <c r="BL230">
        <f>A!BK230</f>
        <v>0</v>
      </c>
      <c r="BM230">
        <f>A!BL230</f>
        <v>0</v>
      </c>
      <c r="BN230">
        <f>A!BM230</f>
        <v>0</v>
      </c>
      <c r="BO230">
        <f>A!BN230</f>
        <v>0</v>
      </c>
      <c r="BP230">
        <f>A!BO230</f>
        <v>0</v>
      </c>
      <c r="BQ230">
        <f>A!BP230</f>
        <v>0</v>
      </c>
      <c r="BR230">
        <f>A!BQ230</f>
        <v>0</v>
      </c>
      <c r="BS230">
        <f>A!BR230</f>
        <v>0</v>
      </c>
      <c r="BT230">
        <f>A!BS230</f>
        <v>0</v>
      </c>
      <c r="BU230">
        <f>A!BT230</f>
        <v>0</v>
      </c>
      <c r="BV230">
        <f>A!BU230</f>
        <v>0</v>
      </c>
      <c r="BW230">
        <f>A!BV230</f>
        <v>0</v>
      </c>
      <c r="BX230">
        <f>A!BW230</f>
        <v>0</v>
      </c>
      <c r="BY230">
        <f>A!BX230</f>
        <v>0</v>
      </c>
      <c r="BZ230">
        <f>A!BY230</f>
        <v>0</v>
      </c>
      <c r="CA230">
        <f>A!BZ230</f>
        <v>0</v>
      </c>
      <c r="CB230">
        <f>A!CA230</f>
        <v>0</v>
      </c>
      <c r="CC230">
        <f>A!CB230</f>
        <v>0</v>
      </c>
      <c r="CD230">
        <f>A!CC230</f>
        <v>0</v>
      </c>
      <c r="CE230">
        <f>A!CD230</f>
        <v>0</v>
      </c>
      <c r="CF230">
        <f>A!CE230</f>
        <v>0</v>
      </c>
      <c r="CG230">
        <f>A!CF230</f>
        <v>0</v>
      </c>
      <c r="CH230">
        <f>A!CG230</f>
        <v>0</v>
      </c>
      <c r="CI230">
        <f>A!CH230</f>
        <v>0</v>
      </c>
      <c r="CJ230" t="str">
        <f>A!CI230</f>
        <v>urn:imsikb0101:Applicaties:id:16</v>
      </c>
      <c r="CK230" t="str">
        <f>A!CJ230</f>
        <v>urn:imsikb0101:DatastroomType:id:1</v>
      </c>
      <c r="CL230">
        <f>A!CK230</f>
        <v>45891</v>
      </c>
      <c r="CM230" t="str">
        <f>A!CL230</f>
        <v>SGS, Rotterdam</v>
      </c>
      <c r="CN230" t="str">
        <f>A!CM230</f>
        <v>LABRESULTAAT SGS</v>
      </c>
      <c r="CO230">
        <f>A!CN230</f>
        <v>45891</v>
      </c>
      <c r="CP230">
        <f>A!CO230</f>
        <v>0</v>
      </c>
      <c r="CQ230">
        <f>A!CO540</f>
        <v>0</v>
      </c>
      <c r="CR230" t="e">
        <f>A!#REF!</f>
        <v>#REF!</v>
      </c>
      <c r="CS230" t="e">
        <f>A!#REF!</f>
        <v>#REF!</v>
      </c>
    </row>
    <row r="231" spans="1:97" x14ac:dyDescent="0.2">
      <c r="A231" t="str">
        <f>A!A231</f>
        <v>LABRESULTAAT</v>
      </c>
      <c r="B231">
        <f>A!B231</f>
        <v>50</v>
      </c>
      <c r="C231" t="str">
        <f>A!C231</f>
        <v>_70160920-9dbc-48a5-a308-71e2e4674b1e</v>
      </c>
      <c r="D231" t="str">
        <f>A!D231</f>
        <v>70160920-9dbc-48a5-a308-71e2e4674b1e</v>
      </c>
      <c r="E231" t="str">
        <f>A!E231</f>
        <v>SIKB</v>
      </c>
      <c r="F231" t="str">
        <f>A!F231</f>
        <v>urn:immetingen:hoedanigheid:id:1</v>
      </c>
      <c r="G231" t="str">
        <f>A!G231</f>
        <v>www.sikb.nl</v>
      </c>
      <c r="H231" t="str">
        <f>A!H231</f>
        <v>urn:immetingen:parameter:id:4440</v>
      </c>
      <c r="I231" t="str">
        <f>A!I231</f>
        <v>www.sikb.nl</v>
      </c>
      <c r="J231" t="str">
        <f>A!J231</f>
        <v>urn:immetingen:parameter:id:2725</v>
      </c>
      <c r="K231" t="str">
        <f>A!K231</f>
        <v>www.sikb.nl</v>
      </c>
      <c r="L231">
        <f>A!L231</f>
        <v>45890</v>
      </c>
      <c r="M231" t="str">
        <f>A!M231</f>
        <v>urn:immetingen:LabopdrachtStatus:id:5</v>
      </c>
      <c r="N231">
        <f>A!N231</f>
        <v>1</v>
      </c>
      <c r="O231">
        <f>A!O231</f>
        <v>1</v>
      </c>
      <c r="P231" s="23" t="str">
        <f>IF(A!P231="","",INDEX(B!$A$1:$BT$2000,MATCH(A!P231,B!$AX$1:$AX$2000,0),D!$B$5))</f>
        <v>MMA02 A02 (0-50) A04 (0-50)</v>
      </c>
      <c r="Q231">
        <f>A!Q231</f>
        <v>0</v>
      </c>
      <c r="R231">
        <f>A!R231</f>
        <v>0</v>
      </c>
      <c r="S231">
        <f>A!S231</f>
        <v>0</v>
      </c>
      <c r="T231" t="str">
        <f>A!T231</f>
        <v>immetingen:AnalyticResultType</v>
      </c>
      <c r="U231" t="str">
        <f>A!U231</f>
        <v>0.4 µg/kgds</v>
      </c>
      <c r="V231" s="23">
        <f>IF(A!V231="&lt;",1,A!V231)</f>
        <v>0</v>
      </c>
      <c r="W231">
        <f>A!W231</f>
        <v>0.4</v>
      </c>
      <c r="X231">
        <f>A!X231</f>
        <v>0.4</v>
      </c>
      <c r="Y231" t="str">
        <f>A!Y231</f>
        <v>urn:immetingen:eenheid:id:131</v>
      </c>
      <c r="Z231" s="23">
        <f t="shared" si="3"/>
        <v>131</v>
      </c>
      <c r="AA231" t="str">
        <f>A!Z231</f>
        <v>urn:immetingen:kwaliteitsoordeel:id:0</v>
      </c>
      <c r="AB231" t="str">
        <f>A!AA231</f>
        <v>www.sikb.nl</v>
      </c>
      <c r="AC231" t="str">
        <f>A!AB231</f>
        <v>urn:immetingen:waardebewerkingsmethode:id:5</v>
      </c>
      <c r="AD231" t="str">
        <f>A!AC231</f>
        <v>www.sikb.nl</v>
      </c>
      <c r="AE231" t="str">
        <f>A!AD231</f>
        <v>_cf8004f5-7527-413f-9190-183fdbe2d48f</v>
      </c>
      <c r="AF231">
        <f>A!AE231</f>
        <v>45889.401516203703</v>
      </c>
      <c r="AG231">
        <f>A!AF231</f>
        <v>0</v>
      </c>
      <c r="AH231">
        <f>A!AG231</f>
        <v>0</v>
      </c>
      <c r="AI231">
        <f>A!AH231</f>
        <v>0</v>
      </c>
      <c r="AJ231">
        <f>A!AI231</f>
        <v>0</v>
      </c>
      <c r="AK231">
        <f>A!AJ231</f>
        <v>0</v>
      </c>
      <c r="AL231">
        <f>A!AK231</f>
        <v>0</v>
      </c>
      <c r="AM231">
        <f>A!AL231</f>
        <v>0</v>
      </c>
      <c r="AN231">
        <f>A!AM231</f>
        <v>0</v>
      </c>
      <c r="AO231">
        <f>A!AN231</f>
        <v>0</v>
      </c>
      <c r="AP231">
        <f>A!AO231</f>
        <v>0</v>
      </c>
      <c r="AQ231">
        <f>A!AP231</f>
        <v>0</v>
      </c>
      <c r="AR231">
        <f>A!AQ231</f>
        <v>0</v>
      </c>
      <c r="AS231">
        <f>A!AR231</f>
        <v>0</v>
      </c>
      <c r="AT231">
        <f>A!AS231</f>
        <v>0</v>
      </c>
      <c r="AU231">
        <f>A!AT231</f>
        <v>0</v>
      </c>
      <c r="AV231">
        <f>A!AU231</f>
        <v>0</v>
      </c>
      <c r="AW231" s="23" t="str">
        <f>IF(A!AV231=0,"",A!AV231)</f>
        <v/>
      </c>
      <c r="AX231">
        <f>A!AW231</f>
        <v>0</v>
      </c>
      <c r="AY231">
        <f>A!AX231</f>
        <v>0</v>
      </c>
      <c r="AZ231">
        <f>A!AY231</f>
        <v>0</v>
      </c>
      <c r="BA231">
        <f>A!AZ231</f>
        <v>0</v>
      </c>
      <c r="BB231">
        <f>A!BA231</f>
        <v>0</v>
      </c>
      <c r="BC231">
        <f>A!BB231</f>
        <v>0</v>
      </c>
      <c r="BD231">
        <f>A!BC231</f>
        <v>0</v>
      </c>
      <c r="BE231">
        <f>A!BD231</f>
        <v>0</v>
      </c>
      <c r="BF231">
        <f>A!BE231</f>
        <v>0</v>
      </c>
      <c r="BG231">
        <f>A!BF231</f>
        <v>0</v>
      </c>
      <c r="BH231">
        <f>A!BG231</f>
        <v>0</v>
      </c>
      <c r="BI231">
        <f>A!BH231</f>
        <v>0</v>
      </c>
      <c r="BJ231">
        <f>A!BI231</f>
        <v>0</v>
      </c>
      <c r="BK231">
        <f>A!BJ231</f>
        <v>0</v>
      </c>
      <c r="BL231">
        <f>A!BK231</f>
        <v>0</v>
      </c>
      <c r="BM231">
        <f>A!BL231</f>
        <v>0</v>
      </c>
      <c r="BN231">
        <f>A!BM231</f>
        <v>0</v>
      </c>
      <c r="BO231">
        <f>A!BN231</f>
        <v>0</v>
      </c>
      <c r="BP231">
        <f>A!BO231</f>
        <v>0</v>
      </c>
      <c r="BQ231">
        <f>A!BP231</f>
        <v>0</v>
      </c>
      <c r="BR231">
        <f>A!BQ231</f>
        <v>0</v>
      </c>
      <c r="BS231">
        <f>A!BR231</f>
        <v>0</v>
      </c>
      <c r="BT231">
        <f>A!BS231</f>
        <v>0</v>
      </c>
      <c r="BU231">
        <f>A!BT231</f>
        <v>0</v>
      </c>
      <c r="BV231">
        <f>A!BU231</f>
        <v>0</v>
      </c>
      <c r="BW231">
        <f>A!BV231</f>
        <v>0</v>
      </c>
      <c r="BX231">
        <f>A!BW231</f>
        <v>0</v>
      </c>
      <c r="BY231">
        <f>A!BX231</f>
        <v>0</v>
      </c>
      <c r="BZ231">
        <f>A!BY231</f>
        <v>0</v>
      </c>
      <c r="CA231">
        <f>A!BZ231</f>
        <v>0</v>
      </c>
      <c r="CB231">
        <f>A!CA231</f>
        <v>0</v>
      </c>
      <c r="CC231">
        <f>A!CB231</f>
        <v>0</v>
      </c>
      <c r="CD231">
        <f>A!CC231</f>
        <v>0</v>
      </c>
      <c r="CE231">
        <f>A!CD231</f>
        <v>0</v>
      </c>
      <c r="CF231">
        <f>A!CE231</f>
        <v>0</v>
      </c>
      <c r="CG231">
        <f>A!CF231</f>
        <v>0</v>
      </c>
      <c r="CH231">
        <f>A!CG231</f>
        <v>0</v>
      </c>
      <c r="CI231">
        <f>A!CH231</f>
        <v>0</v>
      </c>
      <c r="CJ231" t="str">
        <f>A!CI231</f>
        <v>urn:imsikb0101:Applicaties:id:16</v>
      </c>
      <c r="CK231" t="str">
        <f>A!CJ231</f>
        <v>urn:imsikb0101:DatastroomType:id:1</v>
      </c>
      <c r="CL231">
        <f>A!CK231</f>
        <v>45891</v>
      </c>
      <c r="CM231" t="str">
        <f>A!CL231</f>
        <v>SGS, Rotterdam</v>
      </c>
      <c r="CN231" t="str">
        <f>A!CM231</f>
        <v>LABRESULTAAT SGS</v>
      </c>
      <c r="CO231">
        <f>A!CN231</f>
        <v>45891</v>
      </c>
      <c r="CP231">
        <f>A!CO231</f>
        <v>0</v>
      </c>
      <c r="CQ231">
        <f>A!CO541</f>
        <v>0</v>
      </c>
      <c r="CR231" t="e">
        <f>A!#REF!</f>
        <v>#REF!</v>
      </c>
      <c r="CS231" t="e">
        <f>A!#REF!</f>
        <v>#REF!</v>
      </c>
    </row>
    <row r="232" spans="1:97" x14ac:dyDescent="0.2">
      <c r="A232" t="str">
        <f>A!A232</f>
        <v>LABRESULTAAT</v>
      </c>
      <c r="B232">
        <f>A!B232</f>
        <v>51</v>
      </c>
      <c r="C232" t="str">
        <f>A!C232</f>
        <v>_4fc53939-ca7f-4fda-a5f4-793bc549326a</v>
      </c>
      <c r="D232" t="str">
        <f>A!D232</f>
        <v>4fc53939-ca7f-4fda-a5f4-793bc549326a</v>
      </c>
      <c r="E232" t="str">
        <f>A!E232</f>
        <v>SIKB</v>
      </c>
      <c r="F232" t="str">
        <f>A!F232</f>
        <v>urn:immetingen:hoedanigheid:id:1</v>
      </c>
      <c r="G232" t="str">
        <f>A!G232</f>
        <v>www.sikb.nl</v>
      </c>
      <c r="H232" t="str">
        <f>A!H232</f>
        <v>urn:immetingen:parameter:id:3932</v>
      </c>
      <c r="I232" t="str">
        <f>A!I232</f>
        <v>www.sikb.nl</v>
      </c>
      <c r="J232" t="str">
        <f>A!J232</f>
        <v>urn:immetingen:parameter:id:2725</v>
      </c>
      <c r="K232" t="str">
        <f>A!K232</f>
        <v>www.sikb.nl</v>
      </c>
      <c r="L232">
        <f>A!L232</f>
        <v>45890</v>
      </c>
      <c r="M232" t="str">
        <f>A!M232</f>
        <v>urn:immetingen:LabopdrachtStatus:id:5</v>
      </c>
      <c r="N232">
        <f>A!N232</f>
        <v>1</v>
      </c>
      <c r="O232">
        <f>A!O232</f>
        <v>1</v>
      </c>
      <c r="P232" s="23" t="str">
        <f>IF(A!P232="","",INDEX(B!$A$1:$BT$2000,MATCH(A!P232,B!$AX$1:$AX$2000,0),D!$B$5))</f>
        <v>MMA02 A02 (0-50) A04 (0-50)</v>
      </c>
      <c r="Q232">
        <f>A!Q232</f>
        <v>0</v>
      </c>
      <c r="R232">
        <f>A!R232</f>
        <v>0</v>
      </c>
      <c r="S232">
        <f>A!S232</f>
        <v>0</v>
      </c>
      <c r="T232" t="str">
        <f>A!T232</f>
        <v>immetingen:AnalyticResultType</v>
      </c>
      <c r="U232" t="str">
        <f>A!U232</f>
        <v>&lt;0.1 µg/kgds</v>
      </c>
      <c r="V232" s="23">
        <f>IF(A!V232="&lt;",1,A!V232)</f>
        <v>1</v>
      </c>
      <c r="W232">
        <f>A!W232</f>
        <v>0.1</v>
      </c>
      <c r="X232">
        <f>A!X232</f>
        <v>0.1</v>
      </c>
      <c r="Y232" t="str">
        <f>A!Y232</f>
        <v>urn:immetingen:eenheid:id:131</v>
      </c>
      <c r="Z232" s="23">
        <f t="shared" si="3"/>
        <v>131</v>
      </c>
      <c r="AA232" t="str">
        <f>A!Z232</f>
        <v>urn:immetingen:kwaliteitsoordeel:id:0</v>
      </c>
      <c r="AB232" t="str">
        <f>A!AA232</f>
        <v>www.sikb.nl</v>
      </c>
      <c r="AC232" t="str">
        <f>A!AB232</f>
        <v>urn:immetingen:waardebewerkingsmethode:id:5</v>
      </c>
      <c r="AD232" t="str">
        <f>A!AC232</f>
        <v>www.sikb.nl</v>
      </c>
      <c r="AE232" t="str">
        <f>A!AD232</f>
        <v>_6225a5fd-efba-4c42-a192-5023b84e213b</v>
      </c>
      <c r="AF232">
        <f>A!AE232</f>
        <v>45889.401516203703</v>
      </c>
      <c r="AG232">
        <f>A!AF232</f>
        <v>0</v>
      </c>
      <c r="AH232">
        <f>A!AG232</f>
        <v>0</v>
      </c>
      <c r="AI232">
        <f>A!AH232</f>
        <v>0</v>
      </c>
      <c r="AJ232">
        <f>A!AI232</f>
        <v>0</v>
      </c>
      <c r="AK232">
        <f>A!AJ232</f>
        <v>0</v>
      </c>
      <c r="AL232">
        <f>A!AK232</f>
        <v>0</v>
      </c>
      <c r="AM232">
        <f>A!AL232</f>
        <v>0</v>
      </c>
      <c r="AN232">
        <f>A!AM232</f>
        <v>0</v>
      </c>
      <c r="AO232">
        <f>A!AN232</f>
        <v>0</v>
      </c>
      <c r="AP232">
        <f>A!AO232</f>
        <v>0</v>
      </c>
      <c r="AQ232">
        <f>A!AP232</f>
        <v>0</v>
      </c>
      <c r="AR232">
        <f>A!AQ232</f>
        <v>0</v>
      </c>
      <c r="AS232">
        <f>A!AR232</f>
        <v>0</v>
      </c>
      <c r="AT232">
        <f>A!AS232</f>
        <v>0</v>
      </c>
      <c r="AU232">
        <f>A!AT232</f>
        <v>0</v>
      </c>
      <c r="AV232">
        <f>A!AU232</f>
        <v>0</v>
      </c>
      <c r="AW232" s="23" t="str">
        <f>IF(A!AV232=0,"",A!AV232)</f>
        <v/>
      </c>
      <c r="AX232">
        <f>A!AW232</f>
        <v>0</v>
      </c>
      <c r="AY232">
        <f>A!AX232</f>
        <v>0</v>
      </c>
      <c r="AZ232">
        <f>A!AY232</f>
        <v>0</v>
      </c>
      <c r="BA232">
        <f>A!AZ232</f>
        <v>0</v>
      </c>
      <c r="BB232">
        <f>A!BA232</f>
        <v>0</v>
      </c>
      <c r="BC232">
        <f>A!BB232</f>
        <v>0</v>
      </c>
      <c r="BD232">
        <f>A!BC232</f>
        <v>0</v>
      </c>
      <c r="BE232">
        <f>A!BD232</f>
        <v>0</v>
      </c>
      <c r="BF232">
        <f>A!BE232</f>
        <v>0</v>
      </c>
      <c r="BG232">
        <f>A!BF232</f>
        <v>0</v>
      </c>
      <c r="BH232">
        <f>A!BG232</f>
        <v>0</v>
      </c>
      <c r="BI232">
        <f>A!BH232</f>
        <v>0</v>
      </c>
      <c r="BJ232">
        <f>A!BI232</f>
        <v>0</v>
      </c>
      <c r="BK232">
        <f>A!BJ232</f>
        <v>0</v>
      </c>
      <c r="BL232">
        <f>A!BK232</f>
        <v>0</v>
      </c>
      <c r="BM232">
        <f>A!BL232</f>
        <v>0</v>
      </c>
      <c r="BN232">
        <f>A!BM232</f>
        <v>0</v>
      </c>
      <c r="BO232">
        <f>A!BN232</f>
        <v>0</v>
      </c>
      <c r="BP232">
        <f>A!BO232</f>
        <v>0</v>
      </c>
      <c r="BQ232">
        <f>A!BP232</f>
        <v>0</v>
      </c>
      <c r="BR232">
        <f>A!BQ232</f>
        <v>0</v>
      </c>
      <c r="BS232">
        <f>A!BR232</f>
        <v>0</v>
      </c>
      <c r="BT232">
        <f>A!BS232</f>
        <v>0</v>
      </c>
      <c r="BU232">
        <f>A!BT232</f>
        <v>0</v>
      </c>
      <c r="BV232">
        <f>A!BU232</f>
        <v>0</v>
      </c>
      <c r="BW232">
        <f>A!BV232</f>
        <v>0</v>
      </c>
      <c r="BX232">
        <f>A!BW232</f>
        <v>0</v>
      </c>
      <c r="BY232">
        <f>A!BX232</f>
        <v>0</v>
      </c>
      <c r="BZ232">
        <f>A!BY232</f>
        <v>0</v>
      </c>
      <c r="CA232">
        <f>A!BZ232</f>
        <v>0</v>
      </c>
      <c r="CB232">
        <f>A!CA232</f>
        <v>0</v>
      </c>
      <c r="CC232">
        <f>A!CB232</f>
        <v>0</v>
      </c>
      <c r="CD232">
        <f>A!CC232</f>
        <v>0</v>
      </c>
      <c r="CE232">
        <f>A!CD232</f>
        <v>0</v>
      </c>
      <c r="CF232">
        <f>A!CE232</f>
        <v>0</v>
      </c>
      <c r="CG232">
        <f>A!CF232</f>
        <v>0</v>
      </c>
      <c r="CH232">
        <f>A!CG232</f>
        <v>0</v>
      </c>
      <c r="CI232">
        <f>A!CH232</f>
        <v>0</v>
      </c>
      <c r="CJ232" t="str">
        <f>A!CI232</f>
        <v>urn:imsikb0101:Applicaties:id:16</v>
      </c>
      <c r="CK232" t="str">
        <f>A!CJ232</f>
        <v>urn:imsikb0101:DatastroomType:id:1</v>
      </c>
      <c r="CL232">
        <f>A!CK232</f>
        <v>45891</v>
      </c>
      <c r="CM232" t="str">
        <f>A!CL232</f>
        <v>SGS, Rotterdam</v>
      </c>
      <c r="CN232" t="str">
        <f>A!CM232</f>
        <v>LABRESULTAAT SGS</v>
      </c>
      <c r="CO232">
        <f>A!CN232</f>
        <v>45891</v>
      </c>
      <c r="CP232">
        <f>A!CO232</f>
        <v>0</v>
      </c>
      <c r="CQ232">
        <f>A!CO542</f>
        <v>0</v>
      </c>
      <c r="CR232" t="e">
        <f>A!#REF!</f>
        <v>#REF!</v>
      </c>
      <c r="CS232" t="e">
        <f>A!#REF!</f>
        <v>#REF!</v>
      </c>
    </row>
    <row r="233" spans="1:97" x14ac:dyDescent="0.2">
      <c r="A233" t="str">
        <f>A!A233</f>
        <v>LABRESULTAAT</v>
      </c>
      <c r="B233">
        <f>A!B233</f>
        <v>52</v>
      </c>
      <c r="C233" t="str">
        <f>A!C233</f>
        <v>_c6072ff6-8d97-4123-94f8-a152dd993fe4</v>
      </c>
      <c r="D233" t="str">
        <f>A!D233</f>
        <v>c6072ff6-8d97-4123-94f8-a152dd993fe4</v>
      </c>
      <c r="E233" t="str">
        <f>A!E233</f>
        <v>SIKB</v>
      </c>
      <c r="F233" t="str">
        <f>A!F233</f>
        <v>urn:immetingen:hoedanigheid:id:1</v>
      </c>
      <c r="G233" t="str">
        <f>A!G233</f>
        <v>www.sikb.nl</v>
      </c>
      <c r="H233" t="str">
        <f>A!H233</f>
        <v>urn:immetingen:parameter:id:4441</v>
      </c>
      <c r="I233" t="str">
        <f>A!I233</f>
        <v>www.sikb.nl</v>
      </c>
      <c r="J233" t="str">
        <f>A!J233</f>
        <v>urn:immetingen:parameter:id:2725</v>
      </c>
      <c r="K233" t="str">
        <f>A!K233</f>
        <v>www.sikb.nl</v>
      </c>
      <c r="L233">
        <f>A!L233</f>
        <v>45890</v>
      </c>
      <c r="M233" t="str">
        <f>A!M233</f>
        <v>urn:immetingen:LabopdrachtStatus:id:5</v>
      </c>
      <c r="N233">
        <f>A!N233</f>
        <v>1</v>
      </c>
      <c r="O233">
        <f>A!O233</f>
        <v>1</v>
      </c>
      <c r="P233" s="23" t="str">
        <f>IF(A!P233="","",INDEX(B!$A$1:$BT$2000,MATCH(A!P233,B!$AX$1:$AX$2000,0),D!$B$5))</f>
        <v>MMA02 A02 (0-50) A04 (0-50)</v>
      </c>
      <c r="Q233">
        <f>A!Q233</f>
        <v>0</v>
      </c>
      <c r="R233">
        <f>A!R233</f>
        <v>0</v>
      </c>
      <c r="S233">
        <f>A!S233</f>
        <v>0</v>
      </c>
      <c r="T233" t="str">
        <f>A!T233</f>
        <v>immetingen:AnalyticResultType</v>
      </c>
      <c r="U233" t="str">
        <f>A!U233</f>
        <v>0.2 µg/kgds</v>
      </c>
      <c r="V233" s="23">
        <f>IF(A!V233="&lt;",1,A!V233)</f>
        <v>0</v>
      </c>
      <c r="W233">
        <f>A!W233</f>
        <v>0.2</v>
      </c>
      <c r="X233">
        <f>A!X233</f>
        <v>0.2</v>
      </c>
      <c r="Y233" t="str">
        <f>A!Y233</f>
        <v>urn:immetingen:eenheid:id:131</v>
      </c>
      <c r="Z233" s="23">
        <f t="shared" si="3"/>
        <v>131</v>
      </c>
      <c r="AA233" t="str">
        <f>A!Z233</f>
        <v>urn:immetingen:kwaliteitsoordeel:id:0</v>
      </c>
      <c r="AB233" t="str">
        <f>A!AA233</f>
        <v>www.sikb.nl</v>
      </c>
      <c r="AC233" t="str">
        <f>A!AB233</f>
        <v>urn:immetingen:waardebewerkingsmethode:id:5</v>
      </c>
      <c r="AD233" t="str">
        <f>A!AC233</f>
        <v>www.sikb.nl</v>
      </c>
      <c r="AE233" t="str">
        <f>A!AD233</f>
        <v>_3276af49-1cde-4b07-88eb-4504dc9eed23</v>
      </c>
      <c r="AF233">
        <f>A!AE233</f>
        <v>45889.401516203703</v>
      </c>
      <c r="AG233">
        <f>A!AF233</f>
        <v>0</v>
      </c>
      <c r="AH233">
        <f>A!AG233</f>
        <v>0</v>
      </c>
      <c r="AI233">
        <f>A!AH233</f>
        <v>0</v>
      </c>
      <c r="AJ233">
        <f>A!AI233</f>
        <v>0</v>
      </c>
      <c r="AK233">
        <f>A!AJ233</f>
        <v>0</v>
      </c>
      <c r="AL233">
        <f>A!AK233</f>
        <v>0</v>
      </c>
      <c r="AM233">
        <f>A!AL233</f>
        <v>0</v>
      </c>
      <c r="AN233">
        <f>A!AM233</f>
        <v>0</v>
      </c>
      <c r="AO233">
        <f>A!AN233</f>
        <v>0</v>
      </c>
      <c r="AP233">
        <f>A!AO233</f>
        <v>0</v>
      </c>
      <c r="AQ233">
        <f>A!AP233</f>
        <v>0</v>
      </c>
      <c r="AR233">
        <f>A!AQ233</f>
        <v>0</v>
      </c>
      <c r="AS233">
        <f>A!AR233</f>
        <v>0</v>
      </c>
      <c r="AT233">
        <f>A!AS233</f>
        <v>0</v>
      </c>
      <c r="AU233">
        <f>A!AT233</f>
        <v>0</v>
      </c>
      <c r="AV233">
        <f>A!AU233</f>
        <v>0</v>
      </c>
      <c r="AW233" s="23" t="str">
        <f>IF(A!AV233=0,"",A!AV233)</f>
        <v/>
      </c>
      <c r="AX233">
        <f>A!AW233</f>
        <v>0</v>
      </c>
      <c r="AY233">
        <f>A!AX233</f>
        <v>0</v>
      </c>
      <c r="AZ233">
        <f>A!AY233</f>
        <v>0</v>
      </c>
      <c r="BA233">
        <f>A!AZ233</f>
        <v>0</v>
      </c>
      <c r="BB233">
        <f>A!BA233</f>
        <v>0</v>
      </c>
      <c r="BC233">
        <f>A!BB233</f>
        <v>0</v>
      </c>
      <c r="BD233">
        <f>A!BC233</f>
        <v>0</v>
      </c>
      <c r="BE233">
        <f>A!BD233</f>
        <v>0</v>
      </c>
      <c r="BF233">
        <f>A!BE233</f>
        <v>0</v>
      </c>
      <c r="BG233">
        <f>A!BF233</f>
        <v>0</v>
      </c>
      <c r="BH233">
        <f>A!BG233</f>
        <v>0</v>
      </c>
      <c r="BI233">
        <f>A!BH233</f>
        <v>0</v>
      </c>
      <c r="BJ233">
        <f>A!BI233</f>
        <v>0</v>
      </c>
      <c r="BK233">
        <f>A!BJ233</f>
        <v>0</v>
      </c>
      <c r="BL233">
        <f>A!BK233</f>
        <v>0</v>
      </c>
      <c r="BM233">
        <f>A!BL233</f>
        <v>0</v>
      </c>
      <c r="BN233">
        <f>A!BM233</f>
        <v>0</v>
      </c>
      <c r="BO233">
        <f>A!BN233</f>
        <v>0</v>
      </c>
      <c r="BP233">
        <f>A!BO233</f>
        <v>0</v>
      </c>
      <c r="BQ233">
        <f>A!BP233</f>
        <v>0</v>
      </c>
      <c r="BR233">
        <f>A!BQ233</f>
        <v>0</v>
      </c>
      <c r="BS233">
        <f>A!BR233</f>
        <v>0</v>
      </c>
      <c r="BT233">
        <f>A!BS233</f>
        <v>0</v>
      </c>
      <c r="BU233">
        <f>A!BT233</f>
        <v>0</v>
      </c>
      <c r="BV233">
        <f>A!BU233</f>
        <v>0</v>
      </c>
      <c r="BW233">
        <f>A!BV233</f>
        <v>0</v>
      </c>
      <c r="BX233">
        <f>A!BW233</f>
        <v>0</v>
      </c>
      <c r="BY233">
        <f>A!BX233</f>
        <v>0</v>
      </c>
      <c r="BZ233">
        <f>A!BY233</f>
        <v>0</v>
      </c>
      <c r="CA233">
        <f>A!BZ233</f>
        <v>0</v>
      </c>
      <c r="CB233">
        <f>A!CA233</f>
        <v>0</v>
      </c>
      <c r="CC233">
        <f>A!CB233</f>
        <v>0</v>
      </c>
      <c r="CD233">
        <f>A!CC233</f>
        <v>0</v>
      </c>
      <c r="CE233">
        <f>A!CD233</f>
        <v>0</v>
      </c>
      <c r="CF233">
        <f>A!CE233</f>
        <v>0</v>
      </c>
      <c r="CG233">
        <f>A!CF233</f>
        <v>0</v>
      </c>
      <c r="CH233">
        <f>A!CG233</f>
        <v>0</v>
      </c>
      <c r="CI233">
        <f>A!CH233</f>
        <v>0</v>
      </c>
      <c r="CJ233" t="str">
        <f>A!CI233</f>
        <v>urn:imsikb0101:Applicaties:id:16</v>
      </c>
      <c r="CK233" t="str">
        <f>A!CJ233</f>
        <v>urn:imsikb0101:DatastroomType:id:1</v>
      </c>
      <c r="CL233">
        <f>A!CK233</f>
        <v>45891</v>
      </c>
      <c r="CM233" t="str">
        <f>A!CL233</f>
        <v>SGS, Rotterdam</v>
      </c>
      <c r="CN233" t="str">
        <f>A!CM233</f>
        <v>LABRESULTAAT SGS</v>
      </c>
      <c r="CO233">
        <f>A!CN233</f>
        <v>45891</v>
      </c>
      <c r="CP233">
        <f>A!CO233</f>
        <v>0</v>
      </c>
      <c r="CQ233">
        <f>A!CO543</f>
        <v>0</v>
      </c>
      <c r="CR233" t="e">
        <f>A!#REF!</f>
        <v>#REF!</v>
      </c>
      <c r="CS233" t="e">
        <f>A!#REF!</f>
        <v>#REF!</v>
      </c>
    </row>
    <row r="234" spans="1:97" x14ac:dyDescent="0.2">
      <c r="A234" t="str">
        <f>A!A234</f>
        <v>LABRESULTAAT</v>
      </c>
      <c r="B234">
        <f>A!B234</f>
        <v>53</v>
      </c>
      <c r="C234" t="str">
        <f>A!C234</f>
        <v>_0c6b3b11-b5f3-474e-8141-408da525edf0</v>
      </c>
      <c r="D234" t="str">
        <f>A!D234</f>
        <v>0c6b3b11-b5f3-474e-8141-408da525edf0</v>
      </c>
      <c r="E234" t="str">
        <f>A!E234</f>
        <v>SIKB</v>
      </c>
      <c r="F234" t="str">
        <f>A!F234</f>
        <v>urn:immetingen:hoedanigheid:id:1</v>
      </c>
      <c r="G234" t="str">
        <f>A!G234</f>
        <v>www.sikb.nl</v>
      </c>
      <c r="H234" t="str">
        <f>A!H234</f>
        <v>urn:immetingen:parameter:id:4442</v>
      </c>
      <c r="I234" t="str">
        <f>A!I234</f>
        <v>www.sikb.nl</v>
      </c>
      <c r="J234" t="str">
        <f>A!J234</f>
        <v>urn:immetingen:parameter:id:2725</v>
      </c>
      <c r="K234" t="str">
        <f>A!K234</f>
        <v>www.sikb.nl</v>
      </c>
      <c r="L234">
        <f>A!L234</f>
        <v>45890</v>
      </c>
      <c r="M234" t="str">
        <f>A!M234</f>
        <v>urn:immetingen:LabopdrachtStatus:id:5</v>
      </c>
      <c r="N234">
        <f>A!N234</f>
        <v>1</v>
      </c>
      <c r="O234">
        <f>A!O234</f>
        <v>1</v>
      </c>
      <c r="P234" s="23" t="str">
        <f>IF(A!P234="","",INDEX(B!$A$1:$BT$2000,MATCH(A!P234,B!$AX$1:$AX$2000,0),D!$B$5))</f>
        <v>MMA02 A02 (0-50) A04 (0-50)</v>
      </c>
      <c r="Q234">
        <f>A!Q234</f>
        <v>0</v>
      </c>
      <c r="R234">
        <f>A!R234</f>
        <v>0</v>
      </c>
      <c r="S234">
        <f>A!S234</f>
        <v>0</v>
      </c>
      <c r="T234" t="str">
        <f>A!T234</f>
        <v>immetingen:AnalyticResultType</v>
      </c>
      <c r="U234" t="str">
        <f>A!U234</f>
        <v>0.6 µg/kgds</v>
      </c>
      <c r="V234" s="23">
        <f>IF(A!V234="&lt;",1,A!V234)</f>
        <v>0</v>
      </c>
      <c r="W234">
        <f>A!W234</f>
        <v>0.6</v>
      </c>
      <c r="X234">
        <f>A!X234</f>
        <v>0.6</v>
      </c>
      <c r="Y234" t="str">
        <f>A!Y234</f>
        <v>urn:immetingen:eenheid:id:131</v>
      </c>
      <c r="Z234" s="23">
        <f t="shared" si="3"/>
        <v>131</v>
      </c>
      <c r="AA234" t="str">
        <f>A!Z234</f>
        <v>urn:immetingen:kwaliteitsoordeel:id:0</v>
      </c>
      <c r="AB234" t="str">
        <f>A!AA234</f>
        <v>www.sikb.nl</v>
      </c>
      <c r="AC234" t="str">
        <f>A!AB234</f>
        <v>urn:immetingen:waardebewerkingsmethode:id:5</v>
      </c>
      <c r="AD234" t="str">
        <f>A!AC234</f>
        <v>www.sikb.nl</v>
      </c>
      <c r="AE234" t="str">
        <f>A!AD234</f>
        <v>_df51cff7-fd03-4b85-9bd8-5b3bc1195356</v>
      </c>
      <c r="AF234">
        <f>A!AE234</f>
        <v>45889.401516203703</v>
      </c>
      <c r="AG234">
        <f>A!AF234</f>
        <v>0</v>
      </c>
      <c r="AH234">
        <f>A!AG234</f>
        <v>0</v>
      </c>
      <c r="AI234">
        <f>A!AH234</f>
        <v>0</v>
      </c>
      <c r="AJ234">
        <f>A!AI234</f>
        <v>0</v>
      </c>
      <c r="AK234">
        <f>A!AJ234</f>
        <v>0</v>
      </c>
      <c r="AL234">
        <f>A!AK234</f>
        <v>0</v>
      </c>
      <c r="AM234">
        <f>A!AL234</f>
        <v>0</v>
      </c>
      <c r="AN234">
        <f>A!AM234</f>
        <v>0</v>
      </c>
      <c r="AO234">
        <f>A!AN234</f>
        <v>0</v>
      </c>
      <c r="AP234">
        <f>A!AO234</f>
        <v>0</v>
      </c>
      <c r="AQ234">
        <f>A!AP234</f>
        <v>0</v>
      </c>
      <c r="AR234">
        <f>A!AQ234</f>
        <v>0</v>
      </c>
      <c r="AS234">
        <f>A!AR234</f>
        <v>0</v>
      </c>
      <c r="AT234">
        <f>A!AS234</f>
        <v>0</v>
      </c>
      <c r="AU234">
        <f>A!AT234</f>
        <v>0</v>
      </c>
      <c r="AV234">
        <f>A!AU234</f>
        <v>0</v>
      </c>
      <c r="AW234" s="23" t="str">
        <f>IF(A!AV234=0,"",A!AV234)</f>
        <v/>
      </c>
      <c r="AX234">
        <f>A!AW234</f>
        <v>0</v>
      </c>
      <c r="AY234">
        <f>A!AX234</f>
        <v>0</v>
      </c>
      <c r="AZ234">
        <f>A!AY234</f>
        <v>0</v>
      </c>
      <c r="BA234">
        <f>A!AZ234</f>
        <v>0</v>
      </c>
      <c r="BB234">
        <f>A!BA234</f>
        <v>0</v>
      </c>
      <c r="BC234">
        <f>A!BB234</f>
        <v>0</v>
      </c>
      <c r="BD234">
        <f>A!BC234</f>
        <v>0</v>
      </c>
      <c r="BE234">
        <f>A!BD234</f>
        <v>0</v>
      </c>
      <c r="BF234">
        <f>A!BE234</f>
        <v>0</v>
      </c>
      <c r="BG234">
        <f>A!BF234</f>
        <v>0</v>
      </c>
      <c r="BH234">
        <f>A!BG234</f>
        <v>0</v>
      </c>
      <c r="BI234">
        <f>A!BH234</f>
        <v>0</v>
      </c>
      <c r="BJ234">
        <f>A!BI234</f>
        <v>0</v>
      </c>
      <c r="BK234">
        <f>A!BJ234</f>
        <v>0</v>
      </c>
      <c r="BL234">
        <f>A!BK234</f>
        <v>0</v>
      </c>
      <c r="BM234">
        <f>A!BL234</f>
        <v>0</v>
      </c>
      <c r="BN234">
        <f>A!BM234</f>
        <v>0</v>
      </c>
      <c r="BO234">
        <f>A!BN234</f>
        <v>0</v>
      </c>
      <c r="BP234">
        <f>A!BO234</f>
        <v>0</v>
      </c>
      <c r="BQ234">
        <f>A!BP234</f>
        <v>0</v>
      </c>
      <c r="BR234">
        <f>A!BQ234</f>
        <v>0</v>
      </c>
      <c r="BS234">
        <f>A!BR234</f>
        <v>0</v>
      </c>
      <c r="BT234">
        <f>A!BS234</f>
        <v>0</v>
      </c>
      <c r="BU234">
        <f>A!BT234</f>
        <v>0</v>
      </c>
      <c r="BV234">
        <f>A!BU234</f>
        <v>0</v>
      </c>
      <c r="BW234">
        <f>A!BV234</f>
        <v>0</v>
      </c>
      <c r="BX234">
        <f>A!BW234</f>
        <v>0</v>
      </c>
      <c r="BY234">
        <f>A!BX234</f>
        <v>0</v>
      </c>
      <c r="BZ234">
        <f>A!BY234</f>
        <v>0</v>
      </c>
      <c r="CA234">
        <f>A!BZ234</f>
        <v>0</v>
      </c>
      <c r="CB234">
        <f>A!CA234</f>
        <v>0</v>
      </c>
      <c r="CC234">
        <f>A!CB234</f>
        <v>0</v>
      </c>
      <c r="CD234">
        <f>A!CC234</f>
        <v>0</v>
      </c>
      <c r="CE234">
        <f>A!CD234</f>
        <v>0</v>
      </c>
      <c r="CF234">
        <f>A!CE234</f>
        <v>0</v>
      </c>
      <c r="CG234">
        <f>A!CF234</f>
        <v>0</v>
      </c>
      <c r="CH234">
        <f>A!CG234</f>
        <v>0</v>
      </c>
      <c r="CI234">
        <f>A!CH234</f>
        <v>0</v>
      </c>
      <c r="CJ234" t="str">
        <f>A!CI234</f>
        <v>urn:imsikb0101:Applicaties:id:16</v>
      </c>
      <c r="CK234" t="str">
        <f>A!CJ234</f>
        <v>urn:imsikb0101:DatastroomType:id:1</v>
      </c>
      <c r="CL234">
        <f>A!CK234</f>
        <v>45891</v>
      </c>
      <c r="CM234" t="str">
        <f>A!CL234</f>
        <v>SGS, Rotterdam</v>
      </c>
      <c r="CN234" t="str">
        <f>A!CM234</f>
        <v>LABRESULTAAT SGS</v>
      </c>
      <c r="CO234">
        <f>A!CN234</f>
        <v>45891</v>
      </c>
      <c r="CP234">
        <f>A!CO234</f>
        <v>0</v>
      </c>
      <c r="CQ234">
        <f>A!CO544</f>
        <v>0</v>
      </c>
      <c r="CR234" t="e">
        <f>A!#REF!</f>
        <v>#REF!</v>
      </c>
      <c r="CS234" t="e">
        <f>A!#REF!</f>
        <v>#REF!</v>
      </c>
    </row>
    <row r="235" spans="1:97" x14ac:dyDescent="0.2">
      <c r="A235" t="str">
        <f>A!A235</f>
        <v>LABRESULTAAT</v>
      </c>
      <c r="B235">
        <f>A!B235</f>
        <v>54</v>
      </c>
      <c r="C235" t="str">
        <f>A!C235</f>
        <v>_57d33947-3096-43e9-b2ed-a0b6e0cf75de</v>
      </c>
      <c r="D235" t="str">
        <f>A!D235</f>
        <v>57d33947-3096-43e9-b2ed-a0b6e0cf75de</v>
      </c>
      <c r="E235" t="str">
        <f>A!E235</f>
        <v>SIKB</v>
      </c>
      <c r="F235" t="str">
        <f>A!F235</f>
        <v>urn:immetingen:hoedanigheid:id:1</v>
      </c>
      <c r="G235" t="str">
        <f>A!G235</f>
        <v>www.sikb.nl</v>
      </c>
      <c r="H235" t="str">
        <f>A!H235</f>
        <v>urn:immetingen:parameter:id:4446</v>
      </c>
      <c r="I235" t="str">
        <f>A!I235</f>
        <v>www.sikb.nl</v>
      </c>
      <c r="J235" t="str">
        <f>A!J235</f>
        <v>urn:immetingen:parameter:id:2725</v>
      </c>
      <c r="K235" t="str">
        <f>A!K235</f>
        <v>www.sikb.nl</v>
      </c>
      <c r="L235">
        <f>A!L235</f>
        <v>45890</v>
      </c>
      <c r="M235" t="str">
        <f>A!M235</f>
        <v>urn:immetingen:LabopdrachtStatus:id:5</v>
      </c>
      <c r="N235">
        <f>A!N235</f>
        <v>1</v>
      </c>
      <c r="O235">
        <f>A!O235</f>
        <v>1</v>
      </c>
      <c r="P235" s="23" t="str">
        <f>IF(A!P235="","",INDEX(B!$A$1:$BT$2000,MATCH(A!P235,B!$AX$1:$AX$2000,0),D!$B$5))</f>
        <v>MMA02 A02 (0-50) A04 (0-50)</v>
      </c>
      <c r="Q235">
        <f>A!Q235</f>
        <v>0</v>
      </c>
      <c r="R235">
        <f>A!R235</f>
        <v>0</v>
      </c>
      <c r="S235">
        <f>A!S235</f>
        <v>0</v>
      </c>
      <c r="T235" t="str">
        <f>A!T235</f>
        <v>immetingen:AnalyticResultType</v>
      </c>
      <c r="U235" t="str">
        <f>A!U235</f>
        <v>&lt;0.1 µg/kgds</v>
      </c>
      <c r="V235" s="23">
        <f>IF(A!V235="&lt;",1,A!V235)</f>
        <v>1</v>
      </c>
      <c r="W235">
        <f>A!W235</f>
        <v>0.1</v>
      </c>
      <c r="X235">
        <f>A!X235</f>
        <v>0.1</v>
      </c>
      <c r="Y235" t="str">
        <f>A!Y235</f>
        <v>urn:immetingen:eenheid:id:131</v>
      </c>
      <c r="Z235" s="23">
        <f t="shared" si="3"/>
        <v>131</v>
      </c>
      <c r="AA235" t="str">
        <f>A!Z235</f>
        <v>urn:immetingen:kwaliteitsoordeel:id:0</v>
      </c>
      <c r="AB235" t="str">
        <f>A!AA235</f>
        <v>www.sikb.nl</v>
      </c>
      <c r="AC235" t="str">
        <f>A!AB235</f>
        <v>urn:immetingen:waardebewerkingsmethode:id:5</v>
      </c>
      <c r="AD235" t="str">
        <f>A!AC235</f>
        <v>www.sikb.nl</v>
      </c>
      <c r="AE235" t="str">
        <f>A!AD235</f>
        <v>_b7e91525-decc-472b-8a95-8706d342bbfc</v>
      </c>
      <c r="AF235">
        <f>A!AE235</f>
        <v>45889.401516203703</v>
      </c>
      <c r="AG235">
        <f>A!AF235</f>
        <v>0</v>
      </c>
      <c r="AH235">
        <f>A!AG235</f>
        <v>0</v>
      </c>
      <c r="AI235">
        <f>A!AH235</f>
        <v>0</v>
      </c>
      <c r="AJ235">
        <f>A!AI235</f>
        <v>0</v>
      </c>
      <c r="AK235">
        <f>A!AJ235</f>
        <v>0</v>
      </c>
      <c r="AL235">
        <f>A!AK235</f>
        <v>0</v>
      </c>
      <c r="AM235">
        <f>A!AL235</f>
        <v>0</v>
      </c>
      <c r="AN235">
        <f>A!AM235</f>
        <v>0</v>
      </c>
      <c r="AO235">
        <f>A!AN235</f>
        <v>0</v>
      </c>
      <c r="AP235">
        <f>A!AO235</f>
        <v>0</v>
      </c>
      <c r="AQ235">
        <f>A!AP235</f>
        <v>0</v>
      </c>
      <c r="AR235">
        <f>A!AQ235</f>
        <v>0</v>
      </c>
      <c r="AS235">
        <f>A!AR235</f>
        <v>0</v>
      </c>
      <c r="AT235">
        <f>A!AS235</f>
        <v>0</v>
      </c>
      <c r="AU235">
        <f>A!AT235</f>
        <v>0</v>
      </c>
      <c r="AV235">
        <f>A!AU235</f>
        <v>0</v>
      </c>
      <c r="AW235" s="23" t="str">
        <f>IF(A!AV235=0,"",A!AV235)</f>
        <v/>
      </c>
      <c r="AX235">
        <f>A!AW235</f>
        <v>0</v>
      </c>
      <c r="AY235">
        <f>A!AX235</f>
        <v>0</v>
      </c>
      <c r="AZ235">
        <f>A!AY235</f>
        <v>0</v>
      </c>
      <c r="BA235">
        <f>A!AZ235</f>
        <v>0</v>
      </c>
      <c r="BB235">
        <f>A!BA235</f>
        <v>0</v>
      </c>
      <c r="BC235">
        <f>A!BB235</f>
        <v>0</v>
      </c>
      <c r="BD235">
        <f>A!BC235</f>
        <v>0</v>
      </c>
      <c r="BE235">
        <f>A!BD235</f>
        <v>0</v>
      </c>
      <c r="BF235">
        <f>A!BE235</f>
        <v>0</v>
      </c>
      <c r="BG235">
        <f>A!BF235</f>
        <v>0</v>
      </c>
      <c r="BH235">
        <f>A!BG235</f>
        <v>0</v>
      </c>
      <c r="BI235">
        <f>A!BH235</f>
        <v>0</v>
      </c>
      <c r="BJ235">
        <f>A!BI235</f>
        <v>0</v>
      </c>
      <c r="BK235">
        <f>A!BJ235</f>
        <v>0</v>
      </c>
      <c r="BL235">
        <f>A!BK235</f>
        <v>0</v>
      </c>
      <c r="BM235">
        <f>A!BL235</f>
        <v>0</v>
      </c>
      <c r="BN235">
        <f>A!BM235</f>
        <v>0</v>
      </c>
      <c r="BO235">
        <f>A!BN235</f>
        <v>0</v>
      </c>
      <c r="BP235">
        <f>A!BO235</f>
        <v>0</v>
      </c>
      <c r="BQ235">
        <f>A!BP235</f>
        <v>0</v>
      </c>
      <c r="BR235">
        <f>A!BQ235</f>
        <v>0</v>
      </c>
      <c r="BS235">
        <f>A!BR235</f>
        <v>0</v>
      </c>
      <c r="BT235">
        <f>A!BS235</f>
        <v>0</v>
      </c>
      <c r="BU235">
        <f>A!BT235</f>
        <v>0</v>
      </c>
      <c r="BV235">
        <f>A!BU235</f>
        <v>0</v>
      </c>
      <c r="BW235">
        <f>A!BV235</f>
        <v>0</v>
      </c>
      <c r="BX235">
        <f>A!BW235</f>
        <v>0</v>
      </c>
      <c r="BY235">
        <f>A!BX235</f>
        <v>0</v>
      </c>
      <c r="BZ235">
        <f>A!BY235</f>
        <v>0</v>
      </c>
      <c r="CA235">
        <f>A!BZ235</f>
        <v>0</v>
      </c>
      <c r="CB235">
        <f>A!CA235</f>
        <v>0</v>
      </c>
      <c r="CC235">
        <f>A!CB235</f>
        <v>0</v>
      </c>
      <c r="CD235">
        <f>A!CC235</f>
        <v>0</v>
      </c>
      <c r="CE235">
        <f>A!CD235</f>
        <v>0</v>
      </c>
      <c r="CF235">
        <f>A!CE235</f>
        <v>0</v>
      </c>
      <c r="CG235">
        <f>A!CF235</f>
        <v>0</v>
      </c>
      <c r="CH235">
        <f>A!CG235</f>
        <v>0</v>
      </c>
      <c r="CI235">
        <f>A!CH235</f>
        <v>0</v>
      </c>
      <c r="CJ235" t="str">
        <f>A!CI235</f>
        <v>urn:imsikb0101:Applicaties:id:16</v>
      </c>
      <c r="CK235" t="str">
        <f>A!CJ235</f>
        <v>urn:imsikb0101:DatastroomType:id:1</v>
      </c>
      <c r="CL235">
        <f>A!CK235</f>
        <v>45891</v>
      </c>
      <c r="CM235" t="str">
        <f>A!CL235</f>
        <v>SGS, Rotterdam</v>
      </c>
      <c r="CN235" t="str">
        <f>A!CM235</f>
        <v>LABRESULTAAT SGS</v>
      </c>
      <c r="CO235">
        <f>A!CN235</f>
        <v>45891</v>
      </c>
      <c r="CP235">
        <f>A!CO235</f>
        <v>0</v>
      </c>
      <c r="CQ235">
        <f>A!CO545</f>
        <v>0</v>
      </c>
      <c r="CR235" t="e">
        <f>A!#REF!</f>
        <v>#REF!</v>
      </c>
      <c r="CS235" t="e">
        <f>A!#REF!</f>
        <v>#REF!</v>
      </c>
    </row>
    <row r="236" spans="1:97" x14ac:dyDescent="0.2">
      <c r="A236" t="str">
        <f>A!A236</f>
        <v>LABRESULTAAT</v>
      </c>
      <c r="B236">
        <f>A!B236</f>
        <v>55</v>
      </c>
      <c r="C236" t="str">
        <f>A!C236</f>
        <v>_94fb7ab2-5b54-4293-9342-e50ffdbb7966</v>
      </c>
      <c r="D236" t="str">
        <f>A!D236</f>
        <v>94fb7ab2-5b54-4293-9342-e50ffdbb7966</v>
      </c>
      <c r="E236" t="str">
        <f>A!E236</f>
        <v>SIKB</v>
      </c>
      <c r="F236" t="str">
        <f>A!F236</f>
        <v>urn:immetingen:hoedanigheid:id:1</v>
      </c>
      <c r="G236" t="str">
        <f>A!G236</f>
        <v>www.sikb.nl</v>
      </c>
      <c r="H236" t="str">
        <f>A!H236</f>
        <v>urn:immetingen:parameter:id:4445</v>
      </c>
      <c r="I236" t="str">
        <f>A!I236</f>
        <v>www.sikb.nl</v>
      </c>
      <c r="J236" t="str">
        <f>A!J236</f>
        <v>urn:immetingen:parameter:id:2725</v>
      </c>
      <c r="K236" t="str">
        <f>A!K236</f>
        <v>www.sikb.nl</v>
      </c>
      <c r="L236">
        <f>A!L236</f>
        <v>45890</v>
      </c>
      <c r="M236" t="str">
        <f>A!M236</f>
        <v>urn:immetingen:LabopdrachtStatus:id:5</v>
      </c>
      <c r="N236">
        <f>A!N236</f>
        <v>1</v>
      </c>
      <c r="O236">
        <f>A!O236</f>
        <v>1</v>
      </c>
      <c r="P236" s="23" t="str">
        <f>IF(A!P236="","",INDEX(B!$A$1:$BT$2000,MATCH(A!P236,B!$AX$1:$AX$2000,0),D!$B$5))</f>
        <v>MMA02 A02 (0-50) A04 (0-50)</v>
      </c>
      <c r="Q236">
        <f>A!Q236</f>
        <v>0</v>
      </c>
      <c r="R236">
        <f>A!R236</f>
        <v>0</v>
      </c>
      <c r="S236">
        <f>A!S236</f>
        <v>0</v>
      </c>
      <c r="T236" t="str">
        <f>A!T236</f>
        <v>immetingen:AnalyticResultType</v>
      </c>
      <c r="U236" t="str">
        <f>A!U236</f>
        <v>0.4 µg/kgds</v>
      </c>
      <c r="V236" s="23">
        <f>IF(A!V236="&lt;",1,A!V236)</f>
        <v>0</v>
      </c>
      <c r="W236">
        <f>A!W236</f>
        <v>0.4</v>
      </c>
      <c r="X236">
        <f>A!X236</f>
        <v>0.4</v>
      </c>
      <c r="Y236" t="str">
        <f>A!Y236</f>
        <v>urn:immetingen:eenheid:id:131</v>
      </c>
      <c r="Z236" s="23">
        <f t="shared" si="3"/>
        <v>131</v>
      </c>
      <c r="AA236" t="str">
        <f>A!Z236</f>
        <v>urn:immetingen:kwaliteitsoordeel:id:0</v>
      </c>
      <c r="AB236" t="str">
        <f>A!AA236</f>
        <v>www.sikb.nl</v>
      </c>
      <c r="AC236" t="str">
        <f>A!AB236</f>
        <v>urn:immetingen:waardebewerkingsmethode:id:5</v>
      </c>
      <c r="AD236" t="str">
        <f>A!AC236</f>
        <v>www.sikb.nl</v>
      </c>
      <c r="AE236" t="str">
        <f>A!AD236</f>
        <v>_816738d2-43d0-4a84-a4ae-c5865fd34892</v>
      </c>
      <c r="AF236">
        <f>A!AE236</f>
        <v>45889.401516203703</v>
      </c>
      <c r="AG236">
        <f>A!AF236</f>
        <v>0</v>
      </c>
      <c r="AH236">
        <f>A!AG236</f>
        <v>0</v>
      </c>
      <c r="AI236">
        <f>A!AH236</f>
        <v>0</v>
      </c>
      <c r="AJ236">
        <f>A!AI236</f>
        <v>0</v>
      </c>
      <c r="AK236">
        <f>A!AJ236</f>
        <v>0</v>
      </c>
      <c r="AL236">
        <f>A!AK236</f>
        <v>0</v>
      </c>
      <c r="AM236">
        <f>A!AL236</f>
        <v>0</v>
      </c>
      <c r="AN236">
        <f>A!AM236</f>
        <v>0</v>
      </c>
      <c r="AO236">
        <f>A!AN236</f>
        <v>0</v>
      </c>
      <c r="AP236">
        <f>A!AO236</f>
        <v>0</v>
      </c>
      <c r="AQ236">
        <f>A!AP236</f>
        <v>0</v>
      </c>
      <c r="AR236">
        <f>A!AQ236</f>
        <v>0</v>
      </c>
      <c r="AS236">
        <f>A!AR236</f>
        <v>0</v>
      </c>
      <c r="AT236">
        <f>A!AS236</f>
        <v>0</v>
      </c>
      <c r="AU236">
        <f>A!AT236</f>
        <v>0</v>
      </c>
      <c r="AV236">
        <f>A!AU236</f>
        <v>0</v>
      </c>
      <c r="AW236" s="23" t="str">
        <f>IF(A!AV236=0,"",A!AV236)</f>
        <v/>
      </c>
      <c r="AX236">
        <f>A!AW236</f>
        <v>0</v>
      </c>
      <c r="AY236">
        <f>A!AX236</f>
        <v>0</v>
      </c>
      <c r="AZ236">
        <f>A!AY236</f>
        <v>0</v>
      </c>
      <c r="BA236">
        <f>A!AZ236</f>
        <v>0</v>
      </c>
      <c r="BB236">
        <f>A!BA236</f>
        <v>0</v>
      </c>
      <c r="BC236">
        <f>A!BB236</f>
        <v>0</v>
      </c>
      <c r="BD236">
        <f>A!BC236</f>
        <v>0</v>
      </c>
      <c r="BE236">
        <f>A!BD236</f>
        <v>0</v>
      </c>
      <c r="BF236">
        <f>A!BE236</f>
        <v>0</v>
      </c>
      <c r="BG236">
        <f>A!BF236</f>
        <v>0</v>
      </c>
      <c r="BH236">
        <f>A!BG236</f>
        <v>0</v>
      </c>
      <c r="BI236">
        <f>A!BH236</f>
        <v>0</v>
      </c>
      <c r="BJ236">
        <f>A!BI236</f>
        <v>0</v>
      </c>
      <c r="BK236">
        <f>A!BJ236</f>
        <v>0</v>
      </c>
      <c r="BL236">
        <f>A!BK236</f>
        <v>0</v>
      </c>
      <c r="BM236">
        <f>A!BL236</f>
        <v>0</v>
      </c>
      <c r="BN236">
        <f>A!BM236</f>
        <v>0</v>
      </c>
      <c r="BO236">
        <f>A!BN236</f>
        <v>0</v>
      </c>
      <c r="BP236">
        <f>A!BO236</f>
        <v>0</v>
      </c>
      <c r="BQ236">
        <f>A!BP236</f>
        <v>0</v>
      </c>
      <c r="BR236">
        <f>A!BQ236</f>
        <v>0</v>
      </c>
      <c r="BS236">
        <f>A!BR236</f>
        <v>0</v>
      </c>
      <c r="BT236">
        <f>A!BS236</f>
        <v>0</v>
      </c>
      <c r="BU236">
        <f>A!BT236</f>
        <v>0</v>
      </c>
      <c r="BV236">
        <f>A!BU236</f>
        <v>0</v>
      </c>
      <c r="BW236">
        <f>A!BV236</f>
        <v>0</v>
      </c>
      <c r="BX236">
        <f>A!BW236</f>
        <v>0</v>
      </c>
      <c r="BY236">
        <f>A!BX236</f>
        <v>0</v>
      </c>
      <c r="BZ236">
        <f>A!BY236</f>
        <v>0</v>
      </c>
      <c r="CA236">
        <f>A!BZ236</f>
        <v>0</v>
      </c>
      <c r="CB236">
        <f>A!CA236</f>
        <v>0</v>
      </c>
      <c r="CC236">
        <f>A!CB236</f>
        <v>0</v>
      </c>
      <c r="CD236">
        <f>A!CC236</f>
        <v>0</v>
      </c>
      <c r="CE236">
        <f>A!CD236</f>
        <v>0</v>
      </c>
      <c r="CF236">
        <f>A!CE236</f>
        <v>0</v>
      </c>
      <c r="CG236">
        <f>A!CF236</f>
        <v>0</v>
      </c>
      <c r="CH236">
        <f>A!CG236</f>
        <v>0</v>
      </c>
      <c r="CI236">
        <f>A!CH236</f>
        <v>0</v>
      </c>
      <c r="CJ236" t="str">
        <f>A!CI236</f>
        <v>urn:imsikb0101:Applicaties:id:16</v>
      </c>
      <c r="CK236" t="str">
        <f>A!CJ236</f>
        <v>urn:imsikb0101:DatastroomType:id:1</v>
      </c>
      <c r="CL236">
        <f>A!CK236</f>
        <v>45891</v>
      </c>
      <c r="CM236" t="str">
        <f>A!CL236</f>
        <v>SGS, Rotterdam</v>
      </c>
      <c r="CN236" t="str">
        <f>A!CM236</f>
        <v>LABRESULTAAT SGS</v>
      </c>
      <c r="CO236">
        <f>A!CN236</f>
        <v>45891</v>
      </c>
      <c r="CP236">
        <f>A!CO236</f>
        <v>0</v>
      </c>
      <c r="CQ236">
        <f>A!CO546</f>
        <v>0</v>
      </c>
      <c r="CR236" t="e">
        <f>A!#REF!</f>
        <v>#REF!</v>
      </c>
      <c r="CS236" t="e">
        <f>A!#REF!</f>
        <v>#REF!</v>
      </c>
    </row>
    <row r="237" spans="1:97" x14ac:dyDescent="0.2">
      <c r="A237" t="str">
        <f>A!A237</f>
        <v>LABRESULTAAT</v>
      </c>
      <c r="B237">
        <f>A!B237</f>
        <v>56</v>
      </c>
      <c r="C237" t="str">
        <f>A!C237</f>
        <v>_fcdaacf9-f48d-4b4d-b2b6-7557c36c122b</v>
      </c>
      <c r="D237" t="str">
        <f>A!D237</f>
        <v>fcdaacf9-f48d-4b4d-b2b6-7557c36c122b</v>
      </c>
      <c r="E237" t="str">
        <f>A!E237</f>
        <v>SIKB</v>
      </c>
      <c r="F237" t="str">
        <f>A!F237</f>
        <v>urn:immetingen:hoedanigheid:id:1</v>
      </c>
      <c r="G237" t="str">
        <f>A!G237</f>
        <v>www.sikb.nl</v>
      </c>
      <c r="H237" t="str">
        <f>A!H237</f>
        <v>urn:immetingen:parameter:id:6040</v>
      </c>
      <c r="I237" t="str">
        <f>A!I237</f>
        <v>www.sikb.nl</v>
      </c>
      <c r="J237" t="str">
        <f>A!J237</f>
        <v>urn:immetingen:parameter:id:2725</v>
      </c>
      <c r="K237" t="str">
        <f>A!K237</f>
        <v>www.sikb.nl</v>
      </c>
      <c r="L237">
        <f>A!L237</f>
        <v>45890</v>
      </c>
      <c r="M237" t="str">
        <f>A!M237</f>
        <v>urn:immetingen:LabopdrachtStatus:id:5</v>
      </c>
      <c r="N237">
        <f>A!N237</f>
        <v>1</v>
      </c>
      <c r="O237">
        <f>A!O237</f>
        <v>1</v>
      </c>
      <c r="P237" s="23" t="str">
        <f>IF(A!P237="","",INDEX(B!$A$1:$BT$2000,MATCH(A!P237,B!$AX$1:$AX$2000,0),D!$B$5))</f>
        <v>MMA02 A02 (0-50) A04 (0-50)</v>
      </c>
      <c r="Q237">
        <f>A!Q237</f>
        <v>0</v>
      </c>
      <c r="R237">
        <f>A!R237</f>
        <v>0</v>
      </c>
      <c r="S237">
        <f>A!S237</f>
        <v>0</v>
      </c>
      <c r="T237" t="str">
        <f>A!T237</f>
        <v>immetingen:AnalyticResultType</v>
      </c>
      <c r="U237" t="str">
        <f>A!U237</f>
        <v>0.5 µg/kgds</v>
      </c>
      <c r="V237" s="23">
        <f>IF(A!V237="&lt;",1,A!V237)</f>
        <v>0</v>
      </c>
      <c r="W237">
        <f>A!W237</f>
        <v>0.5</v>
      </c>
      <c r="X237">
        <f>A!X237</f>
        <v>0.5</v>
      </c>
      <c r="Y237" t="str">
        <f>A!Y237</f>
        <v>urn:immetingen:eenheid:id:131</v>
      </c>
      <c r="Z237" s="23">
        <f t="shared" si="3"/>
        <v>131</v>
      </c>
      <c r="AA237" t="str">
        <f>A!Z237</f>
        <v>urn:immetingen:kwaliteitsoordeel:id:0</v>
      </c>
      <c r="AB237" t="str">
        <f>A!AA237</f>
        <v>www.sikb.nl</v>
      </c>
      <c r="AC237" t="str">
        <f>A!AB237</f>
        <v>urn:immetingen:waardebewerkingsmethode:id:5</v>
      </c>
      <c r="AD237" t="str">
        <f>A!AC237</f>
        <v>www.sikb.nl</v>
      </c>
      <c r="AE237" t="str">
        <f>A!AD237</f>
        <v>_d5875b0a-51c5-4c44-88e4-c1a50071ea30</v>
      </c>
      <c r="AF237">
        <f>A!AE237</f>
        <v>45889.402303240742</v>
      </c>
      <c r="AG237">
        <f>A!AF237</f>
        <v>0</v>
      </c>
      <c r="AH237">
        <f>A!AG237</f>
        <v>0</v>
      </c>
      <c r="AI237">
        <f>A!AH237</f>
        <v>0</v>
      </c>
      <c r="AJ237">
        <f>A!AI237</f>
        <v>0</v>
      </c>
      <c r="AK237">
        <f>A!AJ237</f>
        <v>0</v>
      </c>
      <c r="AL237">
        <f>A!AK237</f>
        <v>0</v>
      </c>
      <c r="AM237">
        <f>A!AL237</f>
        <v>0</v>
      </c>
      <c r="AN237">
        <f>A!AM237</f>
        <v>0</v>
      </c>
      <c r="AO237">
        <f>A!AN237</f>
        <v>0</v>
      </c>
      <c r="AP237">
        <f>A!AO237</f>
        <v>0</v>
      </c>
      <c r="AQ237">
        <f>A!AP237</f>
        <v>0</v>
      </c>
      <c r="AR237">
        <f>A!AQ237</f>
        <v>0</v>
      </c>
      <c r="AS237">
        <f>A!AR237</f>
        <v>0</v>
      </c>
      <c r="AT237">
        <f>A!AS237</f>
        <v>0</v>
      </c>
      <c r="AU237">
        <f>A!AT237</f>
        <v>0</v>
      </c>
      <c r="AV237">
        <f>A!AU237</f>
        <v>0</v>
      </c>
      <c r="AW237" s="23" t="str">
        <f>IF(A!AV237=0,"",A!AV237)</f>
        <v/>
      </c>
      <c r="AX237">
        <f>A!AW237</f>
        <v>0</v>
      </c>
      <c r="AY237">
        <f>A!AX237</f>
        <v>0</v>
      </c>
      <c r="AZ237">
        <f>A!AY237</f>
        <v>0</v>
      </c>
      <c r="BA237">
        <f>A!AZ237</f>
        <v>0</v>
      </c>
      <c r="BB237">
        <f>A!BA237</f>
        <v>0</v>
      </c>
      <c r="BC237">
        <f>A!BB237</f>
        <v>0</v>
      </c>
      <c r="BD237">
        <f>A!BC237</f>
        <v>0</v>
      </c>
      <c r="BE237">
        <f>A!BD237</f>
        <v>0</v>
      </c>
      <c r="BF237">
        <f>A!BE237</f>
        <v>0</v>
      </c>
      <c r="BG237">
        <f>A!BF237</f>
        <v>0</v>
      </c>
      <c r="BH237">
        <f>A!BG237</f>
        <v>0</v>
      </c>
      <c r="BI237">
        <f>A!BH237</f>
        <v>0</v>
      </c>
      <c r="BJ237">
        <f>A!BI237</f>
        <v>0</v>
      </c>
      <c r="BK237">
        <f>A!BJ237</f>
        <v>0</v>
      </c>
      <c r="BL237">
        <f>A!BK237</f>
        <v>0</v>
      </c>
      <c r="BM237">
        <f>A!BL237</f>
        <v>0</v>
      </c>
      <c r="BN237">
        <f>A!BM237</f>
        <v>0</v>
      </c>
      <c r="BO237">
        <f>A!BN237</f>
        <v>0</v>
      </c>
      <c r="BP237">
        <f>A!BO237</f>
        <v>0</v>
      </c>
      <c r="BQ237">
        <f>A!BP237</f>
        <v>0</v>
      </c>
      <c r="BR237">
        <f>A!BQ237</f>
        <v>0</v>
      </c>
      <c r="BS237">
        <f>A!BR237</f>
        <v>0</v>
      </c>
      <c r="BT237">
        <f>A!BS237</f>
        <v>0</v>
      </c>
      <c r="BU237">
        <f>A!BT237</f>
        <v>0</v>
      </c>
      <c r="BV237">
        <f>A!BU237</f>
        <v>0</v>
      </c>
      <c r="BW237">
        <f>A!BV237</f>
        <v>0</v>
      </c>
      <c r="BX237">
        <f>A!BW237</f>
        <v>0</v>
      </c>
      <c r="BY237">
        <f>A!BX237</f>
        <v>0</v>
      </c>
      <c r="BZ237">
        <f>A!BY237</f>
        <v>0</v>
      </c>
      <c r="CA237">
        <f>A!BZ237</f>
        <v>0</v>
      </c>
      <c r="CB237">
        <f>A!CA237</f>
        <v>0</v>
      </c>
      <c r="CC237">
        <f>A!CB237</f>
        <v>0</v>
      </c>
      <c r="CD237">
        <f>A!CC237</f>
        <v>0</v>
      </c>
      <c r="CE237">
        <f>A!CD237</f>
        <v>0</v>
      </c>
      <c r="CF237">
        <f>A!CE237</f>
        <v>0</v>
      </c>
      <c r="CG237">
        <f>A!CF237</f>
        <v>0</v>
      </c>
      <c r="CH237">
        <f>A!CG237</f>
        <v>0</v>
      </c>
      <c r="CI237">
        <f>A!CH237</f>
        <v>0</v>
      </c>
      <c r="CJ237" t="str">
        <f>A!CI237</f>
        <v>urn:imsikb0101:Applicaties:id:16</v>
      </c>
      <c r="CK237" t="str">
        <f>A!CJ237</f>
        <v>urn:imsikb0101:DatastroomType:id:1</v>
      </c>
      <c r="CL237">
        <f>A!CK237</f>
        <v>45891</v>
      </c>
      <c r="CM237" t="str">
        <f>A!CL237</f>
        <v>SGS, Rotterdam</v>
      </c>
      <c r="CN237" t="str">
        <f>A!CM237</f>
        <v>LABRESULTAAT SGS</v>
      </c>
      <c r="CO237">
        <f>A!CN237</f>
        <v>45891</v>
      </c>
      <c r="CP237">
        <f>A!CO237</f>
        <v>0</v>
      </c>
      <c r="CQ237">
        <f>A!CO547</f>
        <v>0</v>
      </c>
      <c r="CR237" t="e">
        <f>A!#REF!</f>
        <v>#REF!</v>
      </c>
      <c r="CS237" t="e">
        <f>A!#REF!</f>
        <v>#REF!</v>
      </c>
    </row>
    <row r="238" spans="1:97" x14ac:dyDescent="0.2">
      <c r="A238" t="str">
        <f>A!A238</f>
        <v>LABRESULTAAT</v>
      </c>
      <c r="B238">
        <f>A!B238</f>
        <v>57</v>
      </c>
      <c r="C238" t="str">
        <f>A!C238</f>
        <v>_fcfd3e6d-f379-41bc-900d-e7d7f29274c0</v>
      </c>
      <c r="D238" t="str">
        <f>A!D238</f>
        <v>fcfd3e6d-f379-41bc-900d-e7d7f29274c0</v>
      </c>
      <c r="E238" t="str">
        <f>A!E238</f>
        <v>SIKB</v>
      </c>
      <c r="F238" t="str">
        <f>A!F238</f>
        <v>urn:immetingen:hoedanigheid:id:1</v>
      </c>
      <c r="G238" t="str">
        <f>A!G238</f>
        <v>www.sikb.nl</v>
      </c>
      <c r="H238" t="str">
        <f>A!H238</f>
        <v>urn:immetingen:parameter:id:5518</v>
      </c>
      <c r="I238" t="str">
        <f>A!I238</f>
        <v>www.sikb.nl</v>
      </c>
      <c r="J238" t="str">
        <f>A!J238</f>
        <v>urn:immetingen:parameter:id:2725</v>
      </c>
      <c r="K238" t="str">
        <f>A!K238</f>
        <v>www.sikb.nl</v>
      </c>
      <c r="L238">
        <f>A!L238</f>
        <v>45890</v>
      </c>
      <c r="M238" t="str">
        <f>A!M238</f>
        <v>urn:immetingen:LabopdrachtStatus:id:5</v>
      </c>
      <c r="N238">
        <f>A!N238</f>
        <v>1</v>
      </c>
      <c r="O238">
        <f>A!O238</f>
        <v>1</v>
      </c>
      <c r="P238" s="23" t="str">
        <f>IF(A!P238="","",INDEX(B!$A$1:$BT$2000,MATCH(A!P238,B!$AX$1:$AX$2000,0),D!$B$5))</f>
        <v>MMA02 A02 (0-50) A04 (0-50)</v>
      </c>
      <c r="Q238">
        <f>A!Q238</f>
        <v>0</v>
      </c>
      <c r="R238">
        <f>A!R238</f>
        <v>0</v>
      </c>
      <c r="S238">
        <f>A!S238</f>
        <v>0</v>
      </c>
      <c r="T238" t="str">
        <f>A!T238</f>
        <v>immetingen:AnalyticResultType</v>
      </c>
      <c r="U238" t="str">
        <f>A!U238</f>
        <v>&lt;0.1 µg/kgds</v>
      </c>
      <c r="V238" s="23">
        <f>IF(A!V238="&lt;",1,A!V238)</f>
        <v>1</v>
      </c>
      <c r="W238">
        <f>A!W238</f>
        <v>0.1</v>
      </c>
      <c r="X238">
        <f>A!X238</f>
        <v>0.1</v>
      </c>
      <c r="Y238" t="str">
        <f>A!Y238</f>
        <v>urn:immetingen:eenheid:id:131</v>
      </c>
      <c r="Z238" s="23">
        <f t="shared" si="3"/>
        <v>131</v>
      </c>
      <c r="AA238" t="str">
        <f>A!Z238</f>
        <v>urn:immetingen:kwaliteitsoordeel:id:0</v>
      </c>
      <c r="AB238" t="str">
        <f>A!AA238</f>
        <v>www.sikb.nl</v>
      </c>
      <c r="AC238" t="str">
        <f>A!AB238</f>
        <v>urn:immetingen:waardebewerkingsmethode:id:5</v>
      </c>
      <c r="AD238" t="str">
        <f>A!AC238</f>
        <v>www.sikb.nl</v>
      </c>
      <c r="AE238" t="str">
        <f>A!AD238</f>
        <v>_6f83f67e-8d79-4293-915e-acb512104254</v>
      </c>
      <c r="AF238">
        <f>A!AE238</f>
        <v>45889.401516203703</v>
      </c>
      <c r="AG238">
        <f>A!AF238</f>
        <v>0</v>
      </c>
      <c r="AH238">
        <f>A!AG238</f>
        <v>0</v>
      </c>
      <c r="AI238">
        <f>A!AH238</f>
        <v>0</v>
      </c>
      <c r="AJ238">
        <f>A!AI238</f>
        <v>0</v>
      </c>
      <c r="AK238">
        <f>A!AJ238</f>
        <v>0</v>
      </c>
      <c r="AL238">
        <f>A!AK238</f>
        <v>0</v>
      </c>
      <c r="AM238">
        <f>A!AL238</f>
        <v>0</v>
      </c>
      <c r="AN238">
        <f>A!AM238</f>
        <v>0</v>
      </c>
      <c r="AO238">
        <f>A!AN238</f>
        <v>0</v>
      </c>
      <c r="AP238">
        <f>A!AO238</f>
        <v>0</v>
      </c>
      <c r="AQ238">
        <f>A!AP238</f>
        <v>0</v>
      </c>
      <c r="AR238">
        <f>A!AQ238</f>
        <v>0</v>
      </c>
      <c r="AS238">
        <f>A!AR238</f>
        <v>0</v>
      </c>
      <c r="AT238">
        <f>A!AS238</f>
        <v>0</v>
      </c>
      <c r="AU238">
        <f>A!AT238</f>
        <v>0</v>
      </c>
      <c r="AV238">
        <f>A!AU238</f>
        <v>0</v>
      </c>
      <c r="AW238" s="23" t="str">
        <f>IF(A!AV238=0,"",A!AV238)</f>
        <v/>
      </c>
      <c r="AX238">
        <f>A!AW238</f>
        <v>0</v>
      </c>
      <c r="AY238">
        <f>A!AX238</f>
        <v>0</v>
      </c>
      <c r="AZ238">
        <f>A!AY238</f>
        <v>0</v>
      </c>
      <c r="BA238">
        <f>A!AZ238</f>
        <v>0</v>
      </c>
      <c r="BB238">
        <f>A!BA238</f>
        <v>0</v>
      </c>
      <c r="BC238">
        <f>A!BB238</f>
        <v>0</v>
      </c>
      <c r="BD238">
        <f>A!BC238</f>
        <v>0</v>
      </c>
      <c r="BE238">
        <f>A!BD238</f>
        <v>0</v>
      </c>
      <c r="BF238">
        <f>A!BE238</f>
        <v>0</v>
      </c>
      <c r="BG238">
        <f>A!BF238</f>
        <v>0</v>
      </c>
      <c r="BH238">
        <f>A!BG238</f>
        <v>0</v>
      </c>
      <c r="BI238">
        <f>A!BH238</f>
        <v>0</v>
      </c>
      <c r="BJ238">
        <f>A!BI238</f>
        <v>0</v>
      </c>
      <c r="BK238">
        <f>A!BJ238</f>
        <v>0</v>
      </c>
      <c r="BL238">
        <f>A!BK238</f>
        <v>0</v>
      </c>
      <c r="BM238">
        <f>A!BL238</f>
        <v>0</v>
      </c>
      <c r="BN238">
        <f>A!BM238</f>
        <v>0</v>
      </c>
      <c r="BO238">
        <f>A!BN238</f>
        <v>0</v>
      </c>
      <c r="BP238">
        <f>A!BO238</f>
        <v>0</v>
      </c>
      <c r="BQ238">
        <f>A!BP238</f>
        <v>0</v>
      </c>
      <c r="BR238">
        <f>A!BQ238</f>
        <v>0</v>
      </c>
      <c r="BS238">
        <f>A!BR238</f>
        <v>0</v>
      </c>
      <c r="BT238">
        <f>A!BS238</f>
        <v>0</v>
      </c>
      <c r="BU238">
        <f>A!BT238</f>
        <v>0</v>
      </c>
      <c r="BV238">
        <f>A!BU238</f>
        <v>0</v>
      </c>
      <c r="BW238">
        <f>A!BV238</f>
        <v>0</v>
      </c>
      <c r="BX238">
        <f>A!BW238</f>
        <v>0</v>
      </c>
      <c r="BY238">
        <f>A!BX238</f>
        <v>0</v>
      </c>
      <c r="BZ238">
        <f>A!BY238</f>
        <v>0</v>
      </c>
      <c r="CA238">
        <f>A!BZ238</f>
        <v>0</v>
      </c>
      <c r="CB238">
        <f>A!CA238</f>
        <v>0</v>
      </c>
      <c r="CC238">
        <f>A!CB238</f>
        <v>0</v>
      </c>
      <c r="CD238">
        <f>A!CC238</f>
        <v>0</v>
      </c>
      <c r="CE238">
        <f>A!CD238</f>
        <v>0</v>
      </c>
      <c r="CF238">
        <f>A!CE238</f>
        <v>0</v>
      </c>
      <c r="CG238">
        <f>A!CF238</f>
        <v>0</v>
      </c>
      <c r="CH238">
        <f>A!CG238</f>
        <v>0</v>
      </c>
      <c r="CI238">
        <f>A!CH238</f>
        <v>0</v>
      </c>
      <c r="CJ238" t="str">
        <f>A!CI238</f>
        <v>urn:imsikb0101:Applicaties:id:16</v>
      </c>
      <c r="CK238" t="str">
        <f>A!CJ238</f>
        <v>urn:imsikb0101:DatastroomType:id:1</v>
      </c>
      <c r="CL238">
        <f>A!CK238</f>
        <v>45891</v>
      </c>
      <c r="CM238" t="str">
        <f>A!CL238</f>
        <v>SGS, Rotterdam</v>
      </c>
      <c r="CN238" t="str">
        <f>A!CM238</f>
        <v>LABRESULTAAT SGS</v>
      </c>
      <c r="CO238">
        <f>A!CN238</f>
        <v>45891</v>
      </c>
      <c r="CP238">
        <f>A!CO238</f>
        <v>0</v>
      </c>
      <c r="CQ238">
        <f>A!CO548</f>
        <v>0</v>
      </c>
      <c r="CR238" t="e">
        <f>A!#REF!</f>
        <v>#REF!</v>
      </c>
      <c r="CS238" t="e">
        <f>A!#REF!</f>
        <v>#REF!</v>
      </c>
    </row>
    <row r="239" spans="1:97" x14ac:dyDescent="0.2">
      <c r="A239" t="str">
        <f>A!A239</f>
        <v>LABRESULTAAT</v>
      </c>
      <c r="B239">
        <f>A!B239</f>
        <v>58</v>
      </c>
      <c r="C239" t="str">
        <f>A!C239</f>
        <v>_7c0f9044-1d96-4ffb-b6c6-54d178367087</v>
      </c>
      <c r="D239" t="str">
        <f>A!D239</f>
        <v>7c0f9044-1d96-4ffb-b6c6-54d178367087</v>
      </c>
      <c r="E239" t="str">
        <f>A!E239</f>
        <v>SIKB</v>
      </c>
      <c r="F239" t="str">
        <f>A!F239</f>
        <v>urn:immetingen:hoedanigheid:id:1</v>
      </c>
      <c r="G239" t="str">
        <f>A!G239</f>
        <v>www.sikb.nl</v>
      </c>
      <c r="H239" t="str">
        <f>A!H239</f>
        <v>urn:immetingen:parameter:id:4443</v>
      </c>
      <c r="I239" t="str">
        <f>A!I239</f>
        <v>www.sikb.nl</v>
      </c>
      <c r="J239" t="str">
        <f>A!J239</f>
        <v>urn:immetingen:parameter:id:2725</v>
      </c>
      <c r="K239" t="str">
        <f>A!K239</f>
        <v>www.sikb.nl</v>
      </c>
      <c r="L239">
        <f>A!L239</f>
        <v>45890</v>
      </c>
      <c r="M239" t="str">
        <f>A!M239</f>
        <v>urn:immetingen:LabopdrachtStatus:id:5</v>
      </c>
      <c r="N239">
        <f>A!N239</f>
        <v>1</v>
      </c>
      <c r="O239">
        <f>A!O239</f>
        <v>1</v>
      </c>
      <c r="P239" s="23" t="str">
        <f>IF(A!P239="","",INDEX(B!$A$1:$BT$2000,MATCH(A!P239,B!$AX$1:$AX$2000,0),D!$B$5))</f>
        <v>MMA02 A02 (0-50) A04 (0-50)</v>
      </c>
      <c r="Q239">
        <f>A!Q239</f>
        <v>0</v>
      </c>
      <c r="R239">
        <f>A!R239</f>
        <v>0</v>
      </c>
      <c r="S239">
        <f>A!S239</f>
        <v>0</v>
      </c>
      <c r="T239" t="str">
        <f>A!T239</f>
        <v>immetingen:AnalyticResultType</v>
      </c>
      <c r="U239" t="str">
        <f>A!U239</f>
        <v>1.3 µg/kgds</v>
      </c>
      <c r="V239" s="23">
        <f>IF(A!V239="&lt;",1,A!V239)</f>
        <v>0</v>
      </c>
      <c r="W239">
        <f>A!W239</f>
        <v>1.3</v>
      </c>
      <c r="X239">
        <f>A!X239</f>
        <v>1.3</v>
      </c>
      <c r="Y239" t="str">
        <f>A!Y239</f>
        <v>urn:immetingen:eenheid:id:131</v>
      </c>
      <c r="Z239" s="23">
        <f t="shared" si="3"/>
        <v>131</v>
      </c>
      <c r="AA239" t="str">
        <f>A!Z239</f>
        <v>urn:immetingen:kwaliteitsoordeel:id:0</v>
      </c>
      <c r="AB239" t="str">
        <f>A!AA239</f>
        <v>www.sikb.nl</v>
      </c>
      <c r="AC239" t="str">
        <f>A!AB239</f>
        <v>urn:immetingen:waardebewerkingsmethode:id:5</v>
      </c>
      <c r="AD239" t="str">
        <f>A!AC239</f>
        <v>www.sikb.nl</v>
      </c>
      <c r="AE239" t="str">
        <f>A!AD239</f>
        <v>_e6c6b333-46cf-4343-99d3-becc13eda904</v>
      </c>
      <c r="AF239">
        <f>A!AE239</f>
        <v>45889.401516203703</v>
      </c>
      <c r="AG239">
        <f>A!AF239</f>
        <v>0</v>
      </c>
      <c r="AH239">
        <f>A!AG239</f>
        <v>0</v>
      </c>
      <c r="AI239">
        <f>A!AH239</f>
        <v>0</v>
      </c>
      <c r="AJ239">
        <f>A!AI239</f>
        <v>0</v>
      </c>
      <c r="AK239">
        <f>A!AJ239</f>
        <v>0</v>
      </c>
      <c r="AL239">
        <f>A!AK239</f>
        <v>0</v>
      </c>
      <c r="AM239">
        <f>A!AL239</f>
        <v>0</v>
      </c>
      <c r="AN239">
        <f>A!AM239</f>
        <v>0</v>
      </c>
      <c r="AO239">
        <f>A!AN239</f>
        <v>0</v>
      </c>
      <c r="AP239">
        <f>A!AO239</f>
        <v>0</v>
      </c>
      <c r="AQ239">
        <f>A!AP239</f>
        <v>0</v>
      </c>
      <c r="AR239">
        <f>A!AQ239</f>
        <v>0</v>
      </c>
      <c r="AS239">
        <f>A!AR239</f>
        <v>0</v>
      </c>
      <c r="AT239">
        <f>A!AS239</f>
        <v>0</v>
      </c>
      <c r="AU239">
        <f>A!AT239</f>
        <v>0</v>
      </c>
      <c r="AV239">
        <f>A!AU239</f>
        <v>0</v>
      </c>
      <c r="AW239" s="23" t="str">
        <f>IF(A!AV239=0,"",A!AV239)</f>
        <v/>
      </c>
      <c r="AX239">
        <f>A!AW239</f>
        <v>0</v>
      </c>
      <c r="AY239">
        <f>A!AX239</f>
        <v>0</v>
      </c>
      <c r="AZ239">
        <f>A!AY239</f>
        <v>0</v>
      </c>
      <c r="BA239">
        <f>A!AZ239</f>
        <v>0</v>
      </c>
      <c r="BB239">
        <f>A!BA239</f>
        <v>0</v>
      </c>
      <c r="BC239">
        <f>A!BB239</f>
        <v>0</v>
      </c>
      <c r="BD239">
        <f>A!BC239</f>
        <v>0</v>
      </c>
      <c r="BE239">
        <f>A!BD239</f>
        <v>0</v>
      </c>
      <c r="BF239">
        <f>A!BE239</f>
        <v>0</v>
      </c>
      <c r="BG239">
        <f>A!BF239</f>
        <v>0</v>
      </c>
      <c r="BH239">
        <f>A!BG239</f>
        <v>0</v>
      </c>
      <c r="BI239">
        <f>A!BH239</f>
        <v>0</v>
      </c>
      <c r="BJ239">
        <f>A!BI239</f>
        <v>0</v>
      </c>
      <c r="BK239">
        <f>A!BJ239</f>
        <v>0</v>
      </c>
      <c r="BL239">
        <f>A!BK239</f>
        <v>0</v>
      </c>
      <c r="BM239">
        <f>A!BL239</f>
        <v>0</v>
      </c>
      <c r="BN239">
        <f>A!BM239</f>
        <v>0</v>
      </c>
      <c r="BO239">
        <f>A!BN239</f>
        <v>0</v>
      </c>
      <c r="BP239">
        <f>A!BO239</f>
        <v>0</v>
      </c>
      <c r="BQ239">
        <f>A!BP239</f>
        <v>0</v>
      </c>
      <c r="BR239">
        <f>A!BQ239</f>
        <v>0</v>
      </c>
      <c r="BS239">
        <f>A!BR239</f>
        <v>0</v>
      </c>
      <c r="BT239">
        <f>A!BS239</f>
        <v>0</v>
      </c>
      <c r="BU239">
        <f>A!BT239</f>
        <v>0</v>
      </c>
      <c r="BV239">
        <f>A!BU239</f>
        <v>0</v>
      </c>
      <c r="BW239">
        <f>A!BV239</f>
        <v>0</v>
      </c>
      <c r="BX239">
        <f>A!BW239</f>
        <v>0</v>
      </c>
      <c r="BY239">
        <f>A!BX239</f>
        <v>0</v>
      </c>
      <c r="BZ239">
        <f>A!BY239</f>
        <v>0</v>
      </c>
      <c r="CA239">
        <f>A!BZ239</f>
        <v>0</v>
      </c>
      <c r="CB239">
        <f>A!CA239</f>
        <v>0</v>
      </c>
      <c r="CC239">
        <f>A!CB239</f>
        <v>0</v>
      </c>
      <c r="CD239">
        <f>A!CC239</f>
        <v>0</v>
      </c>
      <c r="CE239">
        <f>A!CD239</f>
        <v>0</v>
      </c>
      <c r="CF239">
        <f>A!CE239</f>
        <v>0</v>
      </c>
      <c r="CG239">
        <f>A!CF239</f>
        <v>0</v>
      </c>
      <c r="CH239">
        <f>A!CG239</f>
        <v>0</v>
      </c>
      <c r="CI239">
        <f>A!CH239</f>
        <v>0</v>
      </c>
      <c r="CJ239" t="str">
        <f>A!CI239</f>
        <v>urn:imsikb0101:Applicaties:id:16</v>
      </c>
      <c r="CK239" t="str">
        <f>A!CJ239</f>
        <v>urn:imsikb0101:DatastroomType:id:1</v>
      </c>
      <c r="CL239">
        <f>A!CK239</f>
        <v>45891</v>
      </c>
      <c r="CM239" t="str">
        <f>A!CL239</f>
        <v>SGS, Rotterdam</v>
      </c>
      <c r="CN239" t="str">
        <f>A!CM239</f>
        <v>LABRESULTAAT SGS</v>
      </c>
      <c r="CO239">
        <f>A!CN239</f>
        <v>45891</v>
      </c>
      <c r="CP239">
        <f>A!CO239</f>
        <v>0</v>
      </c>
      <c r="CQ239">
        <f>A!CO549</f>
        <v>0</v>
      </c>
      <c r="CR239" t="e">
        <f>A!#REF!</f>
        <v>#REF!</v>
      </c>
      <c r="CS239" t="e">
        <f>A!#REF!</f>
        <v>#REF!</v>
      </c>
    </row>
    <row r="240" spans="1:97" x14ac:dyDescent="0.2">
      <c r="A240" t="str">
        <f>A!A240</f>
        <v>LABRESULTAAT</v>
      </c>
      <c r="B240">
        <f>A!B240</f>
        <v>59</v>
      </c>
      <c r="C240" t="str">
        <f>A!C240</f>
        <v>_c6784fdf-63f2-47b3-ba73-225d7e0512e1</v>
      </c>
      <c r="D240" t="str">
        <f>A!D240</f>
        <v>c6784fdf-63f2-47b3-ba73-225d7e0512e1</v>
      </c>
      <c r="E240" t="str">
        <f>A!E240</f>
        <v>SIKB</v>
      </c>
      <c r="F240" t="str">
        <f>A!F240</f>
        <v>urn:immetingen:hoedanigheid:id:1</v>
      </c>
      <c r="G240" t="str">
        <f>A!G240</f>
        <v>www.sikb.nl</v>
      </c>
      <c r="H240" t="str">
        <f>A!H240</f>
        <v>urn:immetingen:parameter:id:6039</v>
      </c>
      <c r="I240" t="str">
        <f>A!I240</f>
        <v>www.sikb.nl</v>
      </c>
      <c r="J240" t="str">
        <f>A!J240</f>
        <v>urn:immetingen:parameter:id:2725</v>
      </c>
      <c r="K240" t="str">
        <f>A!K240</f>
        <v>www.sikb.nl</v>
      </c>
      <c r="L240">
        <f>A!L240</f>
        <v>45890</v>
      </c>
      <c r="M240" t="str">
        <f>A!M240</f>
        <v>urn:immetingen:LabopdrachtStatus:id:5</v>
      </c>
      <c r="N240">
        <f>A!N240</f>
        <v>1</v>
      </c>
      <c r="O240">
        <f>A!O240</f>
        <v>1</v>
      </c>
      <c r="P240" s="23" t="str">
        <f>IF(A!P240="","",INDEX(B!$A$1:$BT$2000,MATCH(A!P240,B!$AX$1:$AX$2000,0),D!$B$5))</f>
        <v>MMA02 A02 (0-50) A04 (0-50)</v>
      </c>
      <c r="Q240">
        <f>A!Q240</f>
        <v>0</v>
      </c>
      <c r="R240">
        <f>A!R240</f>
        <v>0</v>
      </c>
      <c r="S240">
        <f>A!S240</f>
        <v>0</v>
      </c>
      <c r="T240" t="str">
        <f>A!T240</f>
        <v>immetingen:AnalyticResultType</v>
      </c>
      <c r="U240" t="str">
        <f>A!U240</f>
        <v>1.3 µg/kgds</v>
      </c>
      <c r="V240" s="23">
        <f>IF(A!V240="&lt;",1,A!V240)</f>
        <v>0</v>
      </c>
      <c r="W240">
        <f>A!W240</f>
        <v>1.3</v>
      </c>
      <c r="X240">
        <f>A!X240</f>
        <v>1.3</v>
      </c>
      <c r="Y240" t="str">
        <f>A!Y240</f>
        <v>urn:immetingen:eenheid:id:131</v>
      </c>
      <c r="Z240" s="23">
        <f t="shared" si="3"/>
        <v>131</v>
      </c>
      <c r="AA240" t="str">
        <f>A!Z240</f>
        <v>urn:immetingen:kwaliteitsoordeel:id:0</v>
      </c>
      <c r="AB240" t="str">
        <f>A!AA240</f>
        <v>www.sikb.nl</v>
      </c>
      <c r="AC240" t="str">
        <f>A!AB240</f>
        <v>urn:immetingen:waardebewerkingsmethode:id:5</v>
      </c>
      <c r="AD240" t="str">
        <f>A!AC240</f>
        <v>www.sikb.nl</v>
      </c>
      <c r="AE240" t="str">
        <f>A!AD240</f>
        <v>_24fc55c4-cd62-42e1-a7db-4e5b1ca5133f</v>
      </c>
      <c r="AF240">
        <f>A!AE240</f>
        <v>45889.402303240742</v>
      </c>
      <c r="AG240">
        <f>A!AF240</f>
        <v>0</v>
      </c>
      <c r="AH240">
        <f>A!AG240</f>
        <v>0</v>
      </c>
      <c r="AI240">
        <f>A!AH240</f>
        <v>0</v>
      </c>
      <c r="AJ240">
        <f>A!AI240</f>
        <v>0</v>
      </c>
      <c r="AK240">
        <f>A!AJ240</f>
        <v>0</v>
      </c>
      <c r="AL240">
        <f>A!AK240</f>
        <v>0</v>
      </c>
      <c r="AM240">
        <f>A!AL240</f>
        <v>0</v>
      </c>
      <c r="AN240">
        <f>A!AM240</f>
        <v>0</v>
      </c>
      <c r="AO240">
        <f>A!AN240</f>
        <v>0</v>
      </c>
      <c r="AP240">
        <f>A!AO240</f>
        <v>0</v>
      </c>
      <c r="AQ240">
        <f>A!AP240</f>
        <v>0</v>
      </c>
      <c r="AR240">
        <f>A!AQ240</f>
        <v>0</v>
      </c>
      <c r="AS240">
        <f>A!AR240</f>
        <v>0</v>
      </c>
      <c r="AT240">
        <f>A!AS240</f>
        <v>0</v>
      </c>
      <c r="AU240">
        <f>A!AT240</f>
        <v>0</v>
      </c>
      <c r="AV240">
        <f>A!AU240</f>
        <v>0</v>
      </c>
      <c r="AW240" s="23" t="str">
        <f>IF(A!AV240=0,"",A!AV240)</f>
        <v/>
      </c>
      <c r="AX240">
        <f>A!AW240</f>
        <v>0</v>
      </c>
      <c r="AY240">
        <f>A!AX240</f>
        <v>0</v>
      </c>
      <c r="AZ240">
        <f>A!AY240</f>
        <v>0</v>
      </c>
      <c r="BA240">
        <f>A!AZ240</f>
        <v>0</v>
      </c>
      <c r="BB240">
        <f>A!BA240</f>
        <v>0</v>
      </c>
      <c r="BC240">
        <f>A!BB240</f>
        <v>0</v>
      </c>
      <c r="BD240">
        <f>A!BC240</f>
        <v>0</v>
      </c>
      <c r="BE240">
        <f>A!BD240</f>
        <v>0</v>
      </c>
      <c r="BF240">
        <f>A!BE240</f>
        <v>0</v>
      </c>
      <c r="BG240">
        <f>A!BF240</f>
        <v>0</v>
      </c>
      <c r="BH240">
        <f>A!BG240</f>
        <v>0</v>
      </c>
      <c r="BI240">
        <f>A!BH240</f>
        <v>0</v>
      </c>
      <c r="BJ240">
        <f>A!BI240</f>
        <v>0</v>
      </c>
      <c r="BK240">
        <f>A!BJ240</f>
        <v>0</v>
      </c>
      <c r="BL240">
        <f>A!BK240</f>
        <v>0</v>
      </c>
      <c r="BM240">
        <f>A!BL240</f>
        <v>0</v>
      </c>
      <c r="BN240">
        <f>A!BM240</f>
        <v>0</v>
      </c>
      <c r="BO240">
        <f>A!BN240</f>
        <v>0</v>
      </c>
      <c r="BP240">
        <f>A!BO240</f>
        <v>0</v>
      </c>
      <c r="BQ240">
        <f>A!BP240</f>
        <v>0</v>
      </c>
      <c r="BR240">
        <f>A!BQ240</f>
        <v>0</v>
      </c>
      <c r="BS240">
        <f>A!BR240</f>
        <v>0</v>
      </c>
      <c r="BT240">
        <f>A!BS240</f>
        <v>0</v>
      </c>
      <c r="BU240">
        <f>A!BT240</f>
        <v>0</v>
      </c>
      <c r="BV240">
        <f>A!BU240</f>
        <v>0</v>
      </c>
      <c r="BW240">
        <f>A!BV240</f>
        <v>0</v>
      </c>
      <c r="BX240">
        <f>A!BW240</f>
        <v>0</v>
      </c>
      <c r="BY240">
        <f>A!BX240</f>
        <v>0</v>
      </c>
      <c r="BZ240">
        <f>A!BY240</f>
        <v>0</v>
      </c>
      <c r="CA240">
        <f>A!BZ240</f>
        <v>0</v>
      </c>
      <c r="CB240">
        <f>A!CA240</f>
        <v>0</v>
      </c>
      <c r="CC240">
        <f>A!CB240</f>
        <v>0</v>
      </c>
      <c r="CD240">
        <f>A!CC240</f>
        <v>0</v>
      </c>
      <c r="CE240">
        <f>A!CD240</f>
        <v>0</v>
      </c>
      <c r="CF240">
        <f>A!CE240</f>
        <v>0</v>
      </c>
      <c r="CG240">
        <f>A!CF240</f>
        <v>0</v>
      </c>
      <c r="CH240">
        <f>A!CG240</f>
        <v>0</v>
      </c>
      <c r="CI240">
        <f>A!CH240</f>
        <v>0</v>
      </c>
      <c r="CJ240" t="str">
        <f>A!CI240</f>
        <v>urn:imsikb0101:Applicaties:id:16</v>
      </c>
      <c r="CK240" t="str">
        <f>A!CJ240</f>
        <v>urn:imsikb0101:DatastroomType:id:1</v>
      </c>
      <c r="CL240">
        <f>A!CK240</f>
        <v>45891</v>
      </c>
      <c r="CM240" t="str">
        <f>A!CL240</f>
        <v>SGS, Rotterdam</v>
      </c>
      <c r="CN240" t="str">
        <f>A!CM240</f>
        <v>LABRESULTAAT SGS</v>
      </c>
      <c r="CO240">
        <f>A!CN240</f>
        <v>45891</v>
      </c>
      <c r="CP240">
        <f>A!CO240</f>
        <v>0</v>
      </c>
      <c r="CQ240">
        <f>A!CO550</f>
        <v>0</v>
      </c>
      <c r="CR240" t="e">
        <f>A!#REF!</f>
        <v>#REF!</v>
      </c>
      <c r="CS240" t="e">
        <f>A!#REF!</f>
        <v>#REF!</v>
      </c>
    </row>
    <row r="241" spans="1:97" x14ac:dyDescent="0.2">
      <c r="A241" t="str">
        <f>A!A241</f>
        <v>LABRESULTAAT</v>
      </c>
      <c r="B241">
        <f>A!B241</f>
        <v>60</v>
      </c>
      <c r="C241" t="str">
        <f>A!C241</f>
        <v>_c4963b7a-afbd-4438-9f04-91c38ff438cd</v>
      </c>
      <c r="D241" t="str">
        <f>A!D241</f>
        <v>c4963b7a-afbd-4438-9f04-91c38ff438cd</v>
      </c>
      <c r="E241" t="str">
        <f>A!E241</f>
        <v>SIKB</v>
      </c>
      <c r="F241" t="str">
        <f>A!F241</f>
        <v>urn:immetingen:hoedanigheid:id:1</v>
      </c>
      <c r="G241" t="str">
        <f>A!G241</f>
        <v>www.sikb.nl</v>
      </c>
      <c r="H241" t="str">
        <f>A!H241</f>
        <v>urn:immetingen:parameter:id:5577</v>
      </c>
      <c r="I241" t="str">
        <f>A!I241</f>
        <v>www.sikb.nl</v>
      </c>
      <c r="J241" t="str">
        <f>A!J241</f>
        <v>urn:immetingen:parameter:id:2725</v>
      </c>
      <c r="K241" t="str">
        <f>A!K241</f>
        <v>www.sikb.nl</v>
      </c>
      <c r="L241">
        <f>A!L241</f>
        <v>45890</v>
      </c>
      <c r="M241" t="str">
        <f>A!M241</f>
        <v>urn:immetingen:LabopdrachtStatus:id:5</v>
      </c>
      <c r="N241">
        <f>A!N241</f>
        <v>1</v>
      </c>
      <c r="O241">
        <f>A!O241</f>
        <v>1</v>
      </c>
      <c r="P241" s="23" t="str">
        <f>IF(A!P241="","",INDEX(B!$A$1:$BT$2000,MATCH(A!P241,B!$AX$1:$AX$2000,0),D!$B$5))</f>
        <v>MMA02 A02 (0-50) A04 (0-50)</v>
      </c>
      <c r="Q241">
        <f>A!Q241</f>
        <v>0</v>
      </c>
      <c r="R241">
        <f>A!R241</f>
        <v>0</v>
      </c>
      <c r="S241">
        <f>A!S241</f>
        <v>0</v>
      </c>
      <c r="T241" t="str">
        <f>A!T241</f>
        <v>immetingen:AnalyticResultType</v>
      </c>
      <c r="U241" t="str">
        <f>A!U241</f>
        <v>&lt;0.1 µg/kgds</v>
      </c>
      <c r="V241" s="23">
        <f>IF(A!V241="&lt;",1,A!V241)</f>
        <v>1</v>
      </c>
      <c r="W241">
        <f>A!W241</f>
        <v>0.1</v>
      </c>
      <c r="X241">
        <f>A!X241</f>
        <v>0.1</v>
      </c>
      <c r="Y241" t="str">
        <f>A!Y241</f>
        <v>urn:immetingen:eenheid:id:131</v>
      </c>
      <c r="Z241" s="23">
        <f t="shared" si="3"/>
        <v>131</v>
      </c>
      <c r="AA241" t="str">
        <f>A!Z241</f>
        <v>urn:immetingen:kwaliteitsoordeel:id:0</v>
      </c>
      <c r="AB241" t="str">
        <f>A!AA241</f>
        <v>www.sikb.nl</v>
      </c>
      <c r="AC241" t="str">
        <f>A!AB241</f>
        <v>urn:immetingen:waardebewerkingsmethode:id:5</v>
      </c>
      <c r="AD241" t="str">
        <f>A!AC241</f>
        <v>www.sikb.nl</v>
      </c>
      <c r="AE241" t="str">
        <f>A!AD241</f>
        <v>_026e3abc-2777-4588-a98c-6334f3961766</v>
      </c>
      <c r="AF241">
        <f>A!AE241</f>
        <v>45889.401516203703</v>
      </c>
      <c r="AG241">
        <f>A!AF241</f>
        <v>0</v>
      </c>
      <c r="AH241">
        <f>A!AG241</f>
        <v>0</v>
      </c>
      <c r="AI241">
        <f>A!AH241</f>
        <v>0</v>
      </c>
      <c r="AJ241">
        <f>A!AI241</f>
        <v>0</v>
      </c>
      <c r="AK241">
        <f>A!AJ241</f>
        <v>0</v>
      </c>
      <c r="AL241">
        <f>A!AK241</f>
        <v>0</v>
      </c>
      <c r="AM241">
        <f>A!AL241</f>
        <v>0</v>
      </c>
      <c r="AN241">
        <f>A!AM241</f>
        <v>0</v>
      </c>
      <c r="AO241">
        <f>A!AN241</f>
        <v>0</v>
      </c>
      <c r="AP241">
        <f>A!AO241</f>
        <v>0</v>
      </c>
      <c r="AQ241">
        <f>A!AP241</f>
        <v>0</v>
      </c>
      <c r="AR241">
        <f>A!AQ241</f>
        <v>0</v>
      </c>
      <c r="AS241">
        <f>A!AR241</f>
        <v>0</v>
      </c>
      <c r="AT241">
        <f>A!AS241</f>
        <v>0</v>
      </c>
      <c r="AU241">
        <f>A!AT241</f>
        <v>0</v>
      </c>
      <c r="AV241">
        <f>A!AU241</f>
        <v>0</v>
      </c>
      <c r="AW241" s="23" t="str">
        <f>IF(A!AV241=0,"",A!AV241)</f>
        <v/>
      </c>
      <c r="AX241">
        <f>A!AW241</f>
        <v>0</v>
      </c>
      <c r="AY241">
        <f>A!AX241</f>
        <v>0</v>
      </c>
      <c r="AZ241">
        <f>A!AY241</f>
        <v>0</v>
      </c>
      <c r="BA241">
        <f>A!AZ241</f>
        <v>0</v>
      </c>
      <c r="BB241">
        <f>A!BA241</f>
        <v>0</v>
      </c>
      <c r="BC241">
        <f>A!BB241</f>
        <v>0</v>
      </c>
      <c r="BD241">
        <f>A!BC241</f>
        <v>0</v>
      </c>
      <c r="BE241">
        <f>A!BD241</f>
        <v>0</v>
      </c>
      <c r="BF241">
        <f>A!BE241</f>
        <v>0</v>
      </c>
      <c r="BG241">
        <f>A!BF241</f>
        <v>0</v>
      </c>
      <c r="BH241">
        <f>A!BG241</f>
        <v>0</v>
      </c>
      <c r="BI241">
        <f>A!BH241</f>
        <v>0</v>
      </c>
      <c r="BJ241">
        <f>A!BI241</f>
        <v>0</v>
      </c>
      <c r="BK241">
        <f>A!BJ241</f>
        <v>0</v>
      </c>
      <c r="BL241">
        <f>A!BK241</f>
        <v>0</v>
      </c>
      <c r="BM241">
        <f>A!BL241</f>
        <v>0</v>
      </c>
      <c r="BN241">
        <f>A!BM241</f>
        <v>0</v>
      </c>
      <c r="BO241">
        <f>A!BN241</f>
        <v>0</v>
      </c>
      <c r="BP241">
        <f>A!BO241</f>
        <v>0</v>
      </c>
      <c r="BQ241">
        <f>A!BP241</f>
        <v>0</v>
      </c>
      <c r="BR241">
        <f>A!BQ241</f>
        <v>0</v>
      </c>
      <c r="BS241">
        <f>A!BR241</f>
        <v>0</v>
      </c>
      <c r="BT241">
        <f>A!BS241</f>
        <v>0</v>
      </c>
      <c r="BU241">
        <f>A!BT241</f>
        <v>0</v>
      </c>
      <c r="BV241">
        <f>A!BU241</f>
        <v>0</v>
      </c>
      <c r="BW241">
        <f>A!BV241</f>
        <v>0</v>
      </c>
      <c r="BX241">
        <f>A!BW241</f>
        <v>0</v>
      </c>
      <c r="BY241">
        <f>A!BX241</f>
        <v>0</v>
      </c>
      <c r="BZ241">
        <f>A!BY241</f>
        <v>0</v>
      </c>
      <c r="CA241">
        <f>A!BZ241</f>
        <v>0</v>
      </c>
      <c r="CB241">
        <f>A!CA241</f>
        <v>0</v>
      </c>
      <c r="CC241">
        <f>A!CB241</f>
        <v>0</v>
      </c>
      <c r="CD241">
        <f>A!CC241</f>
        <v>0</v>
      </c>
      <c r="CE241">
        <f>A!CD241</f>
        <v>0</v>
      </c>
      <c r="CF241">
        <f>A!CE241</f>
        <v>0</v>
      </c>
      <c r="CG241">
        <f>A!CF241</f>
        <v>0</v>
      </c>
      <c r="CH241">
        <f>A!CG241</f>
        <v>0</v>
      </c>
      <c r="CI241">
        <f>A!CH241</f>
        <v>0</v>
      </c>
      <c r="CJ241" t="str">
        <f>A!CI241</f>
        <v>urn:imsikb0101:Applicaties:id:16</v>
      </c>
      <c r="CK241" t="str">
        <f>A!CJ241</f>
        <v>urn:imsikb0101:DatastroomType:id:1</v>
      </c>
      <c r="CL241">
        <f>A!CK241</f>
        <v>45891</v>
      </c>
      <c r="CM241" t="str">
        <f>A!CL241</f>
        <v>SGS, Rotterdam</v>
      </c>
      <c r="CN241" t="str">
        <f>A!CM241</f>
        <v>LABRESULTAAT SGS</v>
      </c>
      <c r="CO241">
        <f>A!CN241</f>
        <v>45891</v>
      </c>
      <c r="CP241">
        <f>A!CO241</f>
        <v>0</v>
      </c>
      <c r="CQ241">
        <f>A!CO551</f>
        <v>0</v>
      </c>
      <c r="CR241" t="e">
        <f>A!#REF!</f>
        <v>#REF!</v>
      </c>
      <c r="CS241" t="e">
        <f>A!#REF!</f>
        <v>#REF!</v>
      </c>
    </row>
    <row r="242" spans="1:97" x14ac:dyDescent="0.2">
      <c r="A242" t="str">
        <f>A!A242</f>
        <v>LABRESULTAAT</v>
      </c>
      <c r="B242">
        <f>A!B242</f>
        <v>61</v>
      </c>
      <c r="C242" t="str">
        <f>A!C242</f>
        <v>_3557e864-bbc3-483d-9225-2d08771d55ea</v>
      </c>
      <c r="D242" t="str">
        <f>A!D242</f>
        <v>3557e864-bbc3-483d-9225-2d08771d55ea</v>
      </c>
      <c r="E242" t="str">
        <f>A!E242</f>
        <v>SIKB</v>
      </c>
      <c r="F242" t="str">
        <f>A!F242</f>
        <v>urn:immetingen:hoedanigheid:id:1</v>
      </c>
      <c r="G242" t="str">
        <f>A!G242</f>
        <v>www.sikb.nl</v>
      </c>
      <c r="H242" t="str">
        <f>A!H242</f>
        <v>urn:immetingen:parameter:id:5935</v>
      </c>
      <c r="I242" t="str">
        <f>A!I242</f>
        <v>www.sikb.nl</v>
      </c>
      <c r="J242" t="str">
        <f>A!J242</f>
        <v>urn:immetingen:parameter:id:2725</v>
      </c>
      <c r="K242" t="str">
        <f>A!K242</f>
        <v>www.sikb.nl</v>
      </c>
      <c r="L242">
        <f>A!L242</f>
        <v>45890</v>
      </c>
      <c r="M242" t="str">
        <f>A!M242</f>
        <v>urn:immetingen:LabopdrachtStatus:id:5</v>
      </c>
      <c r="N242">
        <f>A!N242</f>
        <v>1</v>
      </c>
      <c r="O242">
        <f>A!O242</f>
        <v>1</v>
      </c>
      <c r="P242" s="23" t="str">
        <f>IF(A!P242="","",INDEX(B!$A$1:$BT$2000,MATCH(A!P242,B!$AX$1:$AX$2000,0),D!$B$5))</f>
        <v>MMA02 A02 (0-50) A04 (0-50)</v>
      </c>
      <c r="Q242">
        <f>A!Q242</f>
        <v>0</v>
      </c>
      <c r="R242">
        <f>A!R242</f>
        <v>0</v>
      </c>
      <c r="S242">
        <f>A!S242</f>
        <v>0</v>
      </c>
      <c r="T242" t="str">
        <f>A!T242</f>
        <v>immetingen:AnalyticResultType</v>
      </c>
      <c r="U242" t="str">
        <f>A!U242</f>
        <v>&lt;0.1 µg/kgds</v>
      </c>
      <c r="V242" s="23">
        <f>IF(A!V242="&lt;",1,A!V242)</f>
        <v>1</v>
      </c>
      <c r="W242">
        <f>A!W242</f>
        <v>0.1</v>
      </c>
      <c r="X242">
        <f>A!X242</f>
        <v>0.1</v>
      </c>
      <c r="Y242" t="str">
        <f>A!Y242</f>
        <v>urn:immetingen:eenheid:id:131</v>
      </c>
      <c r="Z242" s="23">
        <f t="shared" si="3"/>
        <v>131</v>
      </c>
      <c r="AA242" t="str">
        <f>A!Z242</f>
        <v>urn:immetingen:kwaliteitsoordeel:id:0</v>
      </c>
      <c r="AB242" t="str">
        <f>A!AA242</f>
        <v>www.sikb.nl</v>
      </c>
      <c r="AC242" t="str">
        <f>A!AB242</f>
        <v>urn:immetingen:waardebewerkingsmethode:id:5</v>
      </c>
      <c r="AD242" t="str">
        <f>A!AC242</f>
        <v>www.sikb.nl</v>
      </c>
      <c r="AE242" t="str">
        <f>A!AD242</f>
        <v>_f23fec55-7fcb-49b7-9a90-199491ccb512</v>
      </c>
      <c r="AF242">
        <f>A!AE242</f>
        <v>45889.401516203703</v>
      </c>
      <c r="AG242">
        <f>A!AF242</f>
        <v>0</v>
      </c>
      <c r="AH242">
        <f>A!AG242</f>
        <v>0</v>
      </c>
      <c r="AI242">
        <f>A!AH242</f>
        <v>0</v>
      </c>
      <c r="AJ242">
        <f>A!AI242</f>
        <v>0</v>
      </c>
      <c r="AK242">
        <f>A!AJ242</f>
        <v>0</v>
      </c>
      <c r="AL242">
        <f>A!AK242</f>
        <v>0</v>
      </c>
      <c r="AM242">
        <f>A!AL242</f>
        <v>0</v>
      </c>
      <c r="AN242">
        <f>A!AM242</f>
        <v>0</v>
      </c>
      <c r="AO242">
        <f>A!AN242</f>
        <v>0</v>
      </c>
      <c r="AP242">
        <f>A!AO242</f>
        <v>0</v>
      </c>
      <c r="AQ242">
        <f>A!AP242</f>
        <v>0</v>
      </c>
      <c r="AR242">
        <f>A!AQ242</f>
        <v>0</v>
      </c>
      <c r="AS242">
        <f>A!AR242</f>
        <v>0</v>
      </c>
      <c r="AT242">
        <f>A!AS242</f>
        <v>0</v>
      </c>
      <c r="AU242">
        <f>A!AT242</f>
        <v>0</v>
      </c>
      <c r="AV242">
        <f>A!AU242</f>
        <v>0</v>
      </c>
      <c r="AW242" s="23" t="str">
        <f>IF(A!AV242=0,"",A!AV242)</f>
        <v/>
      </c>
      <c r="AX242">
        <f>A!AW242</f>
        <v>0</v>
      </c>
      <c r="AY242">
        <f>A!AX242</f>
        <v>0</v>
      </c>
      <c r="AZ242">
        <f>A!AY242</f>
        <v>0</v>
      </c>
      <c r="BA242">
        <f>A!AZ242</f>
        <v>0</v>
      </c>
      <c r="BB242">
        <f>A!BA242</f>
        <v>0</v>
      </c>
      <c r="BC242">
        <f>A!BB242</f>
        <v>0</v>
      </c>
      <c r="BD242">
        <f>A!BC242</f>
        <v>0</v>
      </c>
      <c r="BE242">
        <f>A!BD242</f>
        <v>0</v>
      </c>
      <c r="BF242">
        <f>A!BE242</f>
        <v>0</v>
      </c>
      <c r="BG242">
        <f>A!BF242</f>
        <v>0</v>
      </c>
      <c r="BH242">
        <f>A!BG242</f>
        <v>0</v>
      </c>
      <c r="BI242">
        <f>A!BH242</f>
        <v>0</v>
      </c>
      <c r="BJ242">
        <f>A!BI242</f>
        <v>0</v>
      </c>
      <c r="BK242">
        <f>A!BJ242</f>
        <v>0</v>
      </c>
      <c r="BL242">
        <f>A!BK242</f>
        <v>0</v>
      </c>
      <c r="BM242">
        <f>A!BL242</f>
        <v>0</v>
      </c>
      <c r="BN242">
        <f>A!BM242</f>
        <v>0</v>
      </c>
      <c r="BO242">
        <f>A!BN242</f>
        <v>0</v>
      </c>
      <c r="BP242">
        <f>A!BO242</f>
        <v>0</v>
      </c>
      <c r="BQ242">
        <f>A!BP242</f>
        <v>0</v>
      </c>
      <c r="BR242">
        <f>A!BQ242</f>
        <v>0</v>
      </c>
      <c r="BS242">
        <f>A!BR242</f>
        <v>0</v>
      </c>
      <c r="BT242">
        <f>A!BS242</f>
        <v>0</v>
      </c>
      <c r="BU242">
        <f>A!BT242</f>
        <v>0</v>
      </c>
      <c r="BV242">
        <f>A!BU242</f>
        <v>0</v>
      </c>
      <c r="BW242">
        <f>A!BV242</f>
        <v>0</v>
      </c>
      <c r="BX242">
        <f>A!BW242</f>
        <v>0</v>
      </c>
      <c r="BY242">
        <f>A!BX242</f>
        <v>0</v>
      </c>
      <c r="BZ242">
        <f>A!BY242</f>
        <v>0</v>
      </c>
      <c r="CA242">
        <f>A!BZ242</f>
        <v>0</v>
      </c>
      <c r="CB242">
        <f>A!CA242</f>
        <v>0</v>
      </c>
      <c r="CC242">
        <f>A!CB242</f>
        <v>0</v>
      </c>
      <c r="CD242">
        <f>A!CC242</f>
        <v>0</v>
      </c>
      <c r="CE242">
        <f>A!CD242</f>
        <v>0</v>
      </c>
      <c r="CF242">
        <f>A!CE242</f>
        <v>0</v>
      </c>
      <c r="CG242">
        <f>A!CF242</f>
        <v>0</v>
      </c>
      <c r="CH242">
        <f>A!CG242</f>
        <v>0</v>
      </c>
      <c r="CI242">
        <f>A!CH242</f>
        <v>0</v>
      </c>
      <c r="CJ242" t="str">
        <f>A!CI242</f>
        <v>urn:imsikb0101:Applicaties:id:16</v>
      </c>
      <c r="CK242" t="str">
        <f>A!CJ242</f>
        <v>urn:imsikb0101:DatastroomType:id:1</v>
      </c>
      <c r="CL242">
        <f>A!CK242</f>
        <v>45891</v>
      </c>
      <c r="CM242" t="str">
        <f>A!CL242</f>
        <v>SGS, Rotterdam</v>
      </c>
      <c r="CN242" t="str">
        <f>A!CM242</f>
        <v>LABRESULTAAT SGS</v>
      </c>
      <c r="CO242">
        <f>A!CN242</f>
        <v>45891</v>
      </c>
      <c r="CP242">
        <f>A!CO242</f>
        <v>0</v>
      </c>
      <c r="CQ242">
        <f>A!CO552</f>
        <v>0</v>
      </c>
      <c r="CR242" t="e">
        <f>A!#REF!</f>
        <v>#REF!</v>
      </c>
      <c r="CS242" t="e">
        <f>A!#REF!</f>
        <v>#REF!</v>
      </c>
    </row>
    <row r="243" spans="1:97" x14ac:dyDescent="0.2">
      <c r="A243" t="str">
        <f>A!A243</f>
        <v>LABRESULTAAT</v>
      </c>
      <c r="B243">
        <f>A!B243</f>
        <v>62</v>
      </c>
      <c r="C243" t="str">
        <f>A!C243</f>
        <v>_524d8dbc-67ae-4179-83c2-3ab5fa37e56f</v>
      </c>
      <c r="D243" t="str">
        <f>A!D243</f>
        <v>524d8dbc-67ae-4179-83c2-3ab5fa37e56f</v>
      </c>
      <c r="E243" t="str">
        <f>A!E243</f>
        <v>SIKB</v>
      </c>
      <c r="F243" t="str">
        <f>A!F243</f>
        <v>urn:immetingen:hoedanigheid:id:1</v>
      </c>
      <c r="G243" t="str">
        <f>A!G243</f>
        <v>www.sikb.nl</v>
      </c>
      <c r="H243" t="str">
        <f>A!H243</f>
        <v>urn:immetingen:parameter:id:4448</v>
      </c>
      <c r="I243" t="str">
        <f>A!I243</f>
        <v>www.sikb.nl</v>
      </c>
      <c r="J243" t="str">
        <f>A!J243</f>
        <v>urn:immetingen:parameter:id:2725</v>
      </c>
      <c r="K243" t="str">
        <f>A!K243</f>
        <v>www.sikb.nl</v>
      </c>
      <c r="L243">
        <f>A!L243</f>
        <v>45890</v>
      </c>
      <c r="M243" t="str">
        <f>A!M243</f>
        <v>urn:immetingen:LabopdrachtStatus:id:5</v>
      </c>
      <c r="N243">
        <f>A!N243</f>
        <v>1</v>
      </c>
      <c r="O243">
        <f>A!O243</f>
        <v>1</v>
      </c>
      <c r="P243" s="23" t="str">
        <f>IF(A!P243="","",INDEX(B!$A$1:$BT$2000,MATCH(A!P243,B!$AX$1:$AX$2000,0),D!$B$5))</f>
        <v>MMA02 A02 (0-50) A04 (0-50)</v>
      </c>
      <c r="Q243">
        <f>A!Q243</f>
        <v>0</v>
      </c>
      <c r="R243">
        <f>A!R243</f>
        <v>0</v>
      </c>
      <c r="S243">
        <f>A!S243</f>
        <v>0</v>
      </c>
      <c r="T243" t="str">
        <f>A!T243</f>
        <v>immetingen:AnalyticResultType</v>
      </c>
      <c r="U243" t="str">
        <f>A!U243</f>
        <v>0.3 µg/kgds</v>
      </c>
      <c r="V243" s="23">
        <f>IF(A!V243="&lt;",1,A!V243)</f>
        <v>0</v>
      </c>
      <c r="W243">
        <f>A!W243</f>
        <v>0.3</v>
      </c>
      <c r="X243">
        <f>A!X243</f>
        <v>0.3</v>
      </c>
      <c r="Y243" t="str">
        <f>A!Y243</f>
        <v>urn:immetingen:eenheid:id:131</v>
      </c>
      <c r="Z243" s="23">
        <f t="shared" si="3"/>
        <v>131</v>
      </c>
      <c r="AA243" t="str">
        <f>A!Z243</f>
        <v>urn:immetingen:kwaliteitsoordeel:id:0</v>
      </c>
      <c r="AB243" t="str">
        <f>A!AA243</f>
        <v>www.sikb.nl</v>
      </c>
      <c r="AC243" t="str">
        <f>A!AB243</f>
        <v>urn:immetingen:waardebewerkingsmethode:id:5</v>
      </c>
      <c r="AD243" t="str">
        <f>A!AC243</f>
        <v>www.sikb.nl</v>
      </c>
      <c r="AE243" t="str">
        <f>A!AD243</f>
        <v>_96886642-8ff7-483e-90d3-eed72d1d53ed</v>
      </c>
      <c r="AF243">
        <f>A!AE243</f>
        <v>45889.401516203703</v>
      </c>
      <c r="AG243">
        <f>A!AF243</f>
        <v>0</v>
      </c>
      <c r="AH243">
        <f>A!AG243</f>
        <v>0</v>
      </c>
      <c r="AI243">
        <f>A!AH243</f>
        <v>0</v>
      </c>
      <c r="AJ243">
        <f>A!AI243</f>
        <v>0</v>
      </c>
      <c r="AK243">
        <f>A!AJ243</f>
        <v>0</v>
      </c>
      <c r="AL243">
        <f>A!AK243</f>
        <v>0</v>
      </c>
      <c r="AM243">
        <f>A!AL243</f>
        <v>0</v>
      </c>
      <c r="AN243">
        <f>A!AM243</f>
        <v>0</v>
      </c>
      <c r="AO243">
        <f>A!AN243</f>
        <v>0</v>
      </c>
      <c r="AP243">
        <f>A!AO243</f>
        <v>0</v>
      </c>
      <c r="AQ243">
        <f>A!AP243</f>
        <v>0</v>
      </c>
      <c r="AR243">
        <f>A!AQ243</f>
        <v>0</v>
      </c>
      <c r="AS243">
        <f>A!AR243</f>
        <v>0</v>
      </c>
      <c r="AT243">
        <f>A!AS243</f>
        <v>0</v>
      </c>
      <c r="AU243">
        <f>A!AT243</f>
        <v>0</v>
      </c>
      <c r="AV243">
        <f>A!AU243</f>
        <v>0</v>
      </c>
      <c r="AW243" s="23" t="str">
        <f>IF(A!AV243=0,"",A!AV243)</f>
        <v/>
      </c>
      <c r="AX243">
        <f>A!AW243</f>
        <v>0</v>
      </c>
      <c r="AY243">
        <f>A!AX243</f>
        <v>0</v>
      </c>
      <c r="AZ243">
        <f>A!AY243</f>
        <v>0</v>
      </c>
      <c r="BA243">
        <f>A!AZ243</f>
        <v>0</v>
      </c>
      <c r="BB243">
        <f>A!BA243</f>
        <v>0</v>
      </c>
      <c r="BC243">
        <f>A!BB243</f>
        <v>0</v>
      </c>
      <c r="BD243">
        <f>A!BC243</f>
        <v>0</v>
      </c>
      <c r="BE243">
        <f>A!BD243</f>
        <v>0</v>
      </c>
      <c r="BF243">
        <f>A!BE243</f>
        <v>0</v>
      </c>
      <c r="BG243">
        <f>A!BF243</f>
        <v>0</v>
      </c>
      <c r="BH243">
        <f>A!BG243</f>
        <v>0</v>
      </c>
      <c r="BI243">
        <f>A!BH243</f>
        <v>0</v>
      </c>
      <c r="BJ243">
        <f>A!BI243</f>
        <v>0</v>
      </c>
      <c r="BK243">
        <f>A!BJ243</f>
        <v>0</v>
      </c>
      <c r="BL243">
        <f>A!BK243</f>
        <v>0</v>
      </c>
      <c r="BM243">
        <f>A!BL243</f>
        <v>0</v>
      </c>
      <c r="BN243">
        <f>A!BM243</f>
        <v>0</v>
      </c>
      <c r="BO243">
        <f>A!BN243</f>
        <v>0</v>
      </c>
      <c r="BP243">
        <f>A!BO243</f>
        <v>0</v>
      </c>
      <c r="BQ243">
        <f>A!BP243</f>
        <v>0</v>
      </c>
      <c r="BR243">
        <f>A!BQ243</f>
        <v>0</v>
      </c>
      <c r="BS243">
        <f>A!BR243</f>
        <v>0</v>
      </c>
      <c r="BT243">
        <f>A!BS243</f>
        <v>0</v>
      </c>
      <c r="BU243">
        <f>A!BT243</f>
        <v>0</v>
      </c>
      <c r="BV243">
        <f>A!BU243</f>
        <v>0</v>
      </c>
      <c r="BW243">
        <f>A!BV243</f>
        <v>0</v>
      </c>
      <c r="BX243">
        <f>A!BW243</f>
        <v>0</v>
      </c>
      <c r="BY243">
        <f>A!BX243</f>
        <v>0</v>
      </c>
      <c r="BZ243">
        <f>A!BY243</f>
        <v>0</v>
      </c>
      <c r="CA243">
        <f>A!BZ243</f>
        <v>0</v>
      </c>
      <c r="CB243">
        <f>A!CA243</f>
        <v>0</v>
      </c>
      <c r="CC243">
        <f>A!CB243</f>
        <v>0</v>
      </c>
      <c r="CD243">
        <f>A!CC243</f>
        <v>0</v>
      </c>
      <c r="CE243">
        <f>A!CD243</f>
        <v>0</v>
      </c>
      <c r="CF243">
        <f>A!CE243</f>
        <v>0</v>
      </c>
      <c r="CG243">
        <f>A!CF243</f>
        <v>0</v>
      </c>
      <c r="CH243">
        <f>A!CG243</f>
        <v>0</v>
      </c>
      <c r="CI243">
        <f>A!CH243</f>
        <v>0</v>
      </c>
      <c r="CJ243" t="str">
        <f>A!CI243</f>
        <v>urn:imsikb0101:Applicaties:id:16</v>
      </c>
      <c r="CK243" t="str">
        <f>A!CJ243</f>
        <v>urn:imsikb0101:DatastroomType:id:1</v>
      </c>
      <c r="CL243">
        <f>A!CK243</f>
        <v>45891</v>
      </c>
      <c r="CM243" t="str">
        <f>A!CL243</f>
        <v>SGS, Rotterdam</v>
      </c>
      <c r="CN243" t="str">
        <f>A!CM243</f>
        <v>LABRESULTAAT SGS</v>
      </c>
      <c r="CO243">
        <f>A!CN243</f>
        <v>45891</v>
      </c>
      <c r="CP243">
        <f>A!CO243</f>
        <v>0</v>
      </c>
      <c r="CQ243">
        <f>A!CO553</f>
        <v>0</v>
      </c>
      <c r="CR243" t="e">
        <f>A!#REF!</f>
        <v>#REF!</v>
      </c>
      <c r="CS243" t="e">
        <f>A!#REF!</f>
        <v>#REF!</v>
      </c>
    </row>
    <row r="244" spans="1:97" x14ac:dyDescent="0.2">
      <c r="A244" t="str">
        <f>A!A244</f>
        <v>LABRESULTAAT</v>
      </c>
      <c r="B244">
        <f>A!B244</f>
        <v>63</v>
      </c>
      <c r="C244" t="str">
        <f>A!C244</f>
        <v>_8d43958e-3341-4e84-b017-1df44a821494</v>
      </c>
      <c r="D244" t="str">
        <f>A!D244</f>
        <v>8d43958e-3341-4e84-b017-1df44a821494</v>
      </c>
      <c r="E244" t="str">
        <f>A!E244</f>
        <v>SIKB</v>
      </c>
      <c r="F244" t="str">
        <f>A!F244</f>
        <v>urn:immetingen:hoedanigheid:id:1</v>
      </c>
      <c r="G244" t="str">
        <f>A!G244</f>
        <v>www.sikb.nl</v>
      </c>
      <c r="H244" t="str">
        <f>A!H244</f>
        <v>urn:immetingen:parameter:id:4451</v>
      </c>
      <c r="I244" t="str">
        <f>A!I244</f>
        <v>www.sikb.nl</v>
      </c>
      <c r="J244" t="str">
        <f>A!J244</f>
        <v>urn:immetingen:parameter:id:2725</v>
      </c>
      <c r="K244" t="str">
        <f>A!K244</f>
        <v>www.sikb.nl</v>
      </c>
      <c r="L244">
        <f>A!L244</f>
        <v>45890</v>
      </c>
      <c r="M244" t="str">
        <f>A!M244</f>
        <v>urn:immetingen:LabopdrachtStatus:id:5</v>
      </c>
      <c r="N244">
        <f>A!N244</f>
        <v>1</v>
      </c>
      <c r="O244">
        <f>A!O244</f>
        <v>1</v>
      </c>
      <c r="P244" s="23" t="str">
        <f>IF(A!P244="","",INDEX(B!$A$1:$BT$2000,MATCH(A!P244,B!$AX$1:$AX$2000,0),D!$B$5))</f>
        <v>MMA02 A02 (0-50) A04 (0-50)</v>
      </c>
      <c r="Q244">
        <f>A!Q244</f>
        <v>0</v>
      </c>
      <c r="R244">
        <f>A!R244</f>
        <v>0</v>
      </c>
      <c r="S244">
        <f>A!S244</f>
        <v>0</v>
      </c>
      <c r="T244" t="str">
        <f>A!T244</f>
        <v>immetingen:AnalyticResultType</v>
      </c>
      <c r="U244" t="str">
        <f>A!U244</f>
        <v>2.9 µg/kgds</v>
      </c>
      <c r="V244" s="23">
        <f>IF(A!V244="&lt;",1,A!V244)</f>
        <v>0</v>
      </c>
      <c r="W244">
        <f>A!W244</f>
        <v>2.9</v>
      </c>
      <c r="X244">
        <f>A!X244</f>
        <v>2.9</v>
      </c>
      <c r="Y244" t="str">
        <f>A!Y244</f>
        <v>urn:immetingen:eenheid:id:131</v>
      </c>
      <c r="Z244" s="23">
        <f t="shared" si="3"/>
        <v>131</v>
      </c>
      <c r="AA244" t="str">
        <f>A!Z244</f>
        <v>urn:immetingen:kwaliteitsoordeel:id:0</v>
      </c>
      <c r="AB244" t="str">
        <f>A!AA244</f>
        <v>www.sikb.nl</v>
      </c>
      <c r="AC244" t="str">
        <f>A!AB244</f>
        <v>urn:immetingen:waardebewerkingsmethode:id:5</v>
      </c>
      <c r="AD244" t="str">
        <f>A!AC244</f>
        <v>www.sikb.nl</v>
      </c>
      <c r="AE244" t="str">
        <f>A!AD244</f>
        <v>_6ac180b9-d2db-4d85-aeb7-da88580e38f0</v>
      </c>
      <c r="AF244">
        <f>A!AE244</f>
        <v>45889.401516203703</v>
      </c>
      <c r="AG244">
        <f>A!AF244</f>
        <v>0</v>
      </c>
      <c r="AH244">
        <f>A!AG244</f>
        <v>0</v>
      </c>
      <c r="AI244">
        <f>A!AH244</f>
        <v>0</v>
      </c>
      <c r="AJ244">
        <f>A!AI244</f>
        <v>0</v>
      </c>
      <c r="AK244">
        <f>A!AJ244</f>
        <v>0</v>
      </c>
      <c r="AL244">
        <f>A!AK244</f>
        <v>0</v>
      </c>
      <c r="AM244">
        <f>A!AL244</f>
        <v>0</v>
      </c>
      <c r="AN244">
        <f>A!AM244</f>
        <v>0</v>
      </c>
      <c r="AO244">
        <f>A!AN244</f>
        <v>0</v>
      </c>
      <c r="AP244">
        <f>A!AO244</f>
        <v>0</v>
      </c>
      <c r="AQ244">
        <f>A!AP244</f>
        <v>0</v>
      </c>
      <c r="AR244">
        <f>A!AQ244</f>
        <v>0</v>
      </c>
      <c r="AS244">
        <f>A!AR244</f>
        <v>0</v>
      </c>
      <c r="AT244">
        <f>A!AS244</f>
        <v>0</v>
      </c>
      <c r="AU244">
        <f>A!AT244</f>
        <v>0</v>
      </c>
      <c r="AV244">
        <f>A!AU244</f>
        <v>0</v>
      </c>
      <c r="AW244" s="23" t="str">
        <f>IF(A!AV244=0,"",A!AV244)</f>
        <v/>
      </c>
      <c r="AX244">
        <f>A!AW244</f>
        <v>0</v>
      </c>
      <c r="AY244">
        <f>A!AX244</f>
        <v>0</v>
      </c>
      <c r="AZ244">
        <f>A!AY244</f>
        <v>0</v>
      </c>
      <c r="BA244">
        <f>A!AZ244</f>
        <v>0</v>
      </c>
      <c r="BB244">
        <f>A!BA244</f>
        <v>0</v>
      </c>
      <c r="BC244">
        <f>A!BB244</f>
        <v>0</v>
      </c>
      <c r="BD244">
        <f>A!BC244</f>
        <v>0</v>
      </c>
      <c r="BE244">
        <f>A!BD244</f>
        <v>0</v>
      </c>
      <c r="BF244">
        <f>A!BE244</f>
        <v>0</v>
      </c>
      <c r="BG244">
        <f>A!BF244</f>
        <v>0</v>
      </c>
      <c r="BH244">
        <f>A!BG244</f>
        <v>0</v>
      </c>
      <c r="BI244">
        <f>A!BH244</f>
        <v>0</v>
      </c>
      <c r="BJ244">
        <f>A!BI244</f>
        <v>0</v>
      </c>
      <c r="BK244">
        <f>A!BJ244</f>
        <v>0</v>
      </c>
      <c r="BL244">
        <f>A!BK244</f>
        <v>0</v>
      </c>
      <c r="BM244">
        <f>A!BL244</f>
        <v>0</v>
      </c>
      <c r="BN244">
        <f>A!BM244</f>
        <v>0</v>
      </c>
      <c r="BO244">
        <f>A!BN244</f>
        <v>0</v>
      </c>
      <c r="BP244">
        <f>A!BO244</f>
        <v>0</v>
      </c>
      <c r="BQ244">
        <f>A!BP244</f>
        <v>0</v>
      </c>
      <c r="BR244">
        <f>A!BQ244</f>
        <v>0</v>
      </c>
      <c r="BS244">
        <f>A!BR244</f>
        <v>0</v>
      </c>
      <c r="BT244">
        <f>A!BS244</f>
        <v>0</v>
      </c>
      <c r="BU244">
        <f>A!BT244</f>
        <v>0</v>
      </c>
      <c r="BV244">
        <f>A!BU244</f>
        <v>0</v>
      </c>
      <c r="BW244">
        <f>A!BV244</f>
        <v>0</v>
      </c>
      <c r="BX244">
        <f>A!BW244</f>
        <v>0</v>
      </c>
      <c r="BY244">
        <f>A!BX244</f>
        <v>0</v>
      </c>
      <c r="BZ244">
        <f>A!BY244</f>
        <v>0</v>
      </c>
      <c r="CA244">
        <f>A!BZ244</f>
        <v>0</v>
      </c>
      <c r="CB244">
        <f>A!CA244</f>
        <v>0</v>
      </c>
      <c r="CC244">
        <f>A!CB244</f>
        <v>0</v>
      </c>
      <c r="CD244">
        <f>A!CC244</f>
        <v>0</v>
      </c>
      <c r="CE244">
        <f>A!CD244</f>
        <v>0</v>
      </c>
      <c r="CF244">
        <f>A!CE244</f>
        <v>0</v>
      </c>
      <c r="CG244">
        <f>A!CF244</f>
        <v>0</v>
      </c>
      <c r="CH244">
        <f>A!CG244</f>
        <v>0</v>
      </c>
      <c r="CI244">
        <f>A!CH244</f>
        <v>0</v>
      </c>
      <c r="CJ244" t="str">
        <f>A!CI244</f>
        <v>urn:imsikb0101:Applicaties:id:16</v>
      </c>
      <c r="CK244" t="str">
        <f>A!CJ244</f>
        <v>urn:imsikb0101:DatastroomType:id:1</v>
      </c>
      <c r="CL244">
        <f>A!CK244</f>
        <v>45891</v>
      </c>
      <c r="CM244" t="str">
        <f>A!CL244</f>
        <v>SGS, Rotterdam</v>
      </c>
      <c r="CN244" t="str">
        <f>A!CM244</f>
        <v>LABRESULTAAT SGS</v>
      </c>
      <c r="CO244">
        <f>A!CN244</f>
        <v>45891</v>
      </c>
      <c r="CP244">
        <f>A!CO244</f>
        <v>0</v>
      </c>
      <c r="CQ244">
        <f>A!CO554</f>
        <v>0</v>
      </c>
      <c r="CR244" t="e">
        <f>A!#REF!</f>
        <v>#REF!</v>
      </c>
      <c r="CS244" t="e">
        <f>A!#REF!</f>
        <v>#REF!</v>
      </c>
    </row>
    <row r="245" spans="1:97" x14ac:dyDescent="0.2">
      <c r="A245" t="str">
        <f>A!A245</f>
        <v>LABRESULTAAT</v>
      </c>
      <c r="B245">
        <f>A!B245</f>
        <v>64</v>
      </c>
      <c r="C245" t="str">
        <f>A!C245</f>
        <v>_5a7b9376-e931-4278-b185-d08d40b13fe9</v>
      </c>
      <c r="D245" t="str">
        <f>A!D245</f>
        <v>5a7b9376-e931-4278-b185-d08d40b13fe9</v>
      </c>
      <c r="E245" t="str">
        <f>A!E245</f>
        <v>SIKB</v>
      </c>
      <c r="F245" t="str">
        <f>A!F245</f>
        <v>urn:immetingen:hoedanigheid:id:86</v>
      </c>
      <c r="G245" t="str">
        <f>A!G245</f>
        <v>www.sikb.nl</v>
      </c>
      <c r="H245" t="str">
        <f>A!H245</f>
        <v>urn:immetingen:parameter:id:1200</v>
      </c>
      <c r="I245" t="str">
        <f>A!I245</f>
        <v>www.sikb.nl</v>
      </c>
      <c r="J245" t="str">
        <f>A!J245</f>
        <v>urn:immetingen:parameter:id:2725</v>
      </c>
      <c r="K245" t="str">
        <f>A!K245</f>
        <v>www.sikb.nl</v>
      </c>
      <c r="L245">
        <f>A!L245</f>
        <v>45890</v>
      </c>
      <c r="M245" t="str">
        <f>A!M245</f>
        <v>urn:immetingen:LabopdrachtStatus:id:5</v>
      </c>
      <c r="N245">
        <f>A!N245</f>
        <v>1</v>
      </c>
      <c r="O245">
        <f>A!O245</f>
        <v>1</v>
      </c>
      <c r="P245" s="23" t="str">
        <f>IF(A!P245="","",INDEX(B!$A$1:$BT$2000,MATCH(A!P245,B!$AX$1:$AX$2000,0),D!$B$5))</f>
        <v>MMA02 A02 (0-50) A04 (0-50)</v>
      </c>
      <c r="Q245">
        <f>A!Q245</f>
        <v>0</v>
      </c>
      <c r="R245">
        <f>A!R245</f>
        <v>0</v>
      </c>
      <c r="S245">
        <f>A!S245</f>
        <v>0</v>
      </c>
      <c r="T245" t="str">
        <f>A!T245</f>
        <v>immetingen:AnalyticResultType</v>
      </c>
      <c r="U245" t="str">
        <f>A!U245</f>
        <v>&lt;5 mg/kgds</v>
      </c>
      <c r="V245" s="23">
        <f>IF(A!V245="&lt;",1,A!V245)</f>
        <v>1</v>
      </c>
      <c r="W245">
        <f>A!W245</f>
        <v>5</v>
      </c>
      <c r="X245">
        <f>A!X245</f>
        <v>5</v>
      </c>
      <c r="Y245" t="str">
        <f>A!Y245</f>
        <v>urn:immetingen:eenheid:id:58</v>
      </c>
      <c r="Z245" s="23">
        <f t="shared" si="3"/>
        <v>58</v>
      </c>
      <c r="AA245" t="str">
        <f>A!Z245</f>
        <v>urn:immetingen:kwaliteitsoordeel:id:0</v>
      </c>
      <c r="AB245" t="str">
        <f>A!AA245</f>
        <v>www.sikb.nl</v>
      </c>
      <c r="AC245" t="str">
        <f>A!AB245</f>
        <v>urn:immetingen:waardebewerkingsmethode:id:5</v>
      </c>
      <c r="AD245" t="str">
        <f>A!AC245</f>
        <v>www.sikb.nl</v>
      </c>
      <c r="AE245" t="str">
        <f>A!AD245</f>
        <v>_8064f920-3718-49bc-bebd-3772e0b9f0df</v>
      </c>
      <c r="AF245">
        <f>A!AE245</f>
        <v>45888.153101851851</v>
      </c>
      <c r="AG245">
        <f>A!AF245</f>
        <v>0</v>
      </c>
      <c r="AH245">
        <f>A!AG245</f>
        <v>0</v>
      </c>
      <c r="AI245">
        <f>A!AH245</f>
        <v>0</v>
      </c>
      <c r="AJ245">
        <f>A!AI245</f>
        <v>0</v>
      </c>
      <c r="AK245">
        <f>A!AJ245</f>
        <v>0</v>
      </c>
      <c r="AL245">
        <f>A!AK245</f>
        <v>0</v>
      </c>
      <c r="AM245">
        <f>A!AL245</f>
        <v>0</v>
      </c>
      <c r="AN245">
        <f>A!AM245</f>
        <v>0</v>
      </c>
      <c r="AO245">
        <f>A!AN245</f>
        <v>0</v>
      </c>
      <c r="AP245">
        <f>A!AO245</f>
        <v>0</v>
      </c>
      <c r="AQ245">
        <f>A!AP245</f>
        <v>0</v>
      </c>
      <c r="AR245">
        <f>A!AQ245</f>
        <v>0</v>
      </c>
      <c r="AS245">
        <f>A!AR245</f>
        <v>0</v>
      </c>
      <c r="AT245">
        <f>A!AS245</f>
        <v>0</v>
      </c>
      <c r="AU245">
        <f>A!AT245</f>
        <v>0</v>
      </c>
      <c r="AV245">
        <f>A!AU245</f>
        <v>0</v>
      </c>
      <c r="AW245" s="23" t="str">
        <f>IF(A!AV245=0,"",A!AV245)</f>
        <v/>
      </c>
      <c r="AX245">
        <f>A!AW245</f>
        <v>0</v>
      </c>
      <c r="AY245">
        <f>A!AX245</f>
        <v>0</v>
      </c>
      <c r="AZ245">
        <f>A!AY245</f>
        <v>0</v>
      </c>
      <c r="BA245">
        <f>A!AZ245</f>
        <v>0</v>
      </c>
      <c r="BB245">
        <f>A!BA245</f>
        <v>0</v>
      </c>
      <c r="BC245">
        <f>A!BB245</f>
        <v>0</v>
      </c>
      <c r="BD245">
        <f>A!BC245</f>
        <v>0</v>
      </c>
      <c r="BE245">
        <f>A!BD245</f>
        <v>0</v>
      </c>
      <c r="BF245">
        <f>A!BE245</f>
        <v>0</v>
      </c>
      <c r="BG245">
        <f>A!BF245</f>
        <v>0</v>
      </c>
      <c r="BH245">
        <f>A!BG245</f>
        <v>0</v>
      </c>
      <c r="BI245">
        <f>A!BH245</f>
        <v>0</v>
      </c>
      <c r="BJ245">
        <f>A!BI245</f>
        <v>0</v>
      </c>
      <c r="BK245">
        <f>A!BJ245</f>
        <v>0</v>
      </c>
      <c r="BL245">
        <f>A!BK245</f>
        <v>0</v>
      </c>
      <c r="BM245">
        <f>A!BL245</f>
        <v>0</v>
      </c>
      <c r="BN245">
        <f>A!BM245</f>
        <v>0</v>
      </c>
      <c r="BO245">
        <f>A!BN245</f>
        <v>0</v>
      </c>
      <c r="BP245">
        <f>A!BO245</f>
        <v>0</v>
      </c>
      <c r="BQ245">
        <f>A!BP245</f>
        <v>0</v>
      </c>
      <c r="BR245">
        <f>A!BQ245</f>
        <v>0</v>
      </c>
      <c r="BS245">
        <f>A!BR245</f>
        <v>0</v>
      </c>
      <c r="BT245">
        <f>A!BS245</f>
        <v>0</v>
      </c>
      <c r="BU245">
        <f>A!BT245</f>
        <v>0</v>
      </c>
      <c r="BV245">
        <f>A!BU245</f>
        <v>0</v>
      </c>
      <c r="BW245">
        <f>A!BV245</f>
        <v>0</v>
      </c>
      <c r="BX245">
        <f>A!BW245</f>
        <v>0</v>
      </c>
      <c r="BY245">
        <f>A!BX245</f>
        <v>0</v>
      </c>
      <c r="BZ245">
        <f>A!BY245</f>
        <v>0</v>
      </c>
      <c r="CA245">
        <f>A!BZ245</f>
        <v>0</v>
      </c>
      <c r="CB245">
        <f>A!CA245</f>
        <v>0</v>
      </c>
      <c r="CC245">
        <f>A!CB245</f>
        <v>0</v>
      </c>
      <c r="CD245">
        <f>A!CC245</f>
        <v>0</v>
      </c>
      <c r="CE245">
        <f>A!CD245</f>
        <v>0</v>
      </c>
      <c r="CF245">
        <f>A!CE245</f>
        <v>0</v>
      </c>
      <c r="CG245">
        <f>A!CF245</f>
        <v>0</v>
      </c>
      <c r="CH245">
        <f>A!CG245</f>
        <v>0</v>
      </c>
      <c r="CI245">
        <f>A!CH245</f>
        <v>0</v>
      </c>
      <c r="CJ245" t="str">
        <f>A!CI245</f>
        <v>urn:imsikb0101:Applicaties:id:16</v>
      </c>
      <c r="CK245" t="str">
        <f>A!CJ245</f>
        <v>urn:imsikb0101:DatastroomType:id:1</v>
      </c>
      <c r="CL245">
        <f>A!CK245</f>
        <v>45891</v>
      </c>
      <c r="CM245" t="str">
        <f>A!CL245</f>
        <v>SGS, Rotterdam</v>
      </c>
      <c r="CN245" t="str">
        <f>A!CM245</f>
        <v>LABRESULTAAT SGS</v>
      </c>
      <c r="CO245">
        <f>A!CN245</f>
        <v>45891</v>
      </c>
      <c r="CP245">
        <f>A!CO245</f>
        <v>0</v>
      </c>
      <c r="CQ245">
        <f>A!CO555</f>
        <v>0</v>
      </c>
      <c r="CR245" t="e">
        <f>A!#REF!</f>
        <v>#REF!</v>
      </c>
      <c r="CS245" t="e">
        <f>A!#REF!</f>
        <v>#REF!</v>
      </c>
    </row>
    <row r="246" spans="1:97" x14ac:dyDescent="0.2">
      <c r="A246" t="str">
        <f>A!A246</f>
        <v>LABRESULTAAT</v>
      </c>
      <c r="B246">
        <f>A!B246</f>
        <v>65</v>
      </c>
      <c r="C246" t="str">
        <f>A!C246</f>
        <v>_676bc4ff-dc3a-4557-9394-4c0c2828f09c</v>
      </c>
      <c r="D246" t="str">
        <f>A!D246</f>
        <v>676bc4ff-dc3a-4557-9394-4c0c2828f09c</v>
      </c>
      <c r="E246" t="str">
        <f>A!E246</f>
        <v>SIKB</v>
      </c>
      <c r="F246" t="str">
        <f>A!F246</f>
        <v>urn:immetingen:hoedanigheid:id:99</v>
      </c>
      <c r="G246" t="str">
        <f>A!G246</f>
        <v>www.sikb.nl</v>
      </c>
      <c r="H246" t="str">
        <f>A!H246</f>
        <v>urn:immetingen:parameter:id:1200</v>
      </c>
      <c r="I246" t="str">
        <f>A!I246</f>
        <v>www.sikb.nl</v>
      </c>
      <c r="J246" t="str">
        <f>A!J246</f>
        <v>urn:immetingen:parameter:id:2725</v>
      </c>
      <c r="K246" t="str">
        <f>A!K246</f>
        <v>www.sikb.nl</v>
      </c>
      <c r="L246">
        <f>A!L246</f>
        <v>45890</v>
      </c>
      <c r="M246" t="str">
        <f>A!M246</f>
        <v>urn:immetingen:LabopdrachtStatus:id:5</v>
      </c>
      <c r="N246">
        <f>A!N246</f>
        <v>1</v>
      </c>
      <c r="O246">
        <f>A!O246</f>
        <v>1</v>
      </c>
      <c r="P246" s="23" t="str">
        <f>IF(A!P246="","",INDEX(B!$A$1:$BT$2000,MATCH(A!P246,B!$AX$1:$AX$2000,0),D!$B$5))</f>
        <v>MMA02 A02 (0-50) A04 (0-50)</v>
      </c>
      <c r="Q246">
        <f>A!Q246</f>
        <v>0</v>
      </c>
      <c r="R246">
        <f>A!R246</f>
        <v>0</v>
      </c>
      <c r="S246">
        <f>A!S246</f>
        <v>0</v>
      </c>
      <c r="T246" t="str">
        <f>A!T246</f>
        <v>immetingen:AnalyticResultType</v>
      </c>
      <c r="U246" t="str">
        <f>A!U246</f>
        <v>&lt;5 mg/kgds</v>
      </c>
      <c r="V246" s="23">
        <f>IF(A!V246="&lt;",1,A!V246)</f>
        <v>1</v>
      </c>
      <c r="W246">
        <f>A!W246</f>
        <v>5</v>
      </c>
      <c r="X246">
        <f>A!X246</f>
        <v>5</v>
      </c>
      <c r="Y246" t="str">
        <f>A!Y246</f>
        <v>urn:immetingen:eenheid:id:58</v>
      </c>
      <c r="Z246" s="23">
        <f t="shared" si="3"/>
        <v>58</v>
      </c>
      <c r="AA246" t="str">
        <f>A!Z246</f>
        <v>urn:immetingen:kwaliteitsoordeel:id:0</v>
      </c>
      <c r="AB246" t="str">
        <f>A!AA246</f>
        <v>www.sikb.nl</v>
      </c>
      <c r="AC246" t="str">
        <f>A!AB246</f>
        <v>urn:immetingen:waardebewerkingsmethode:id:5</v>
      </c>
      <c r="AD246" t="str">
        <f>A!AC246</f>
        <v>www.sikb.nl</v>
      </c>
      <c r="AE246" t="str">
        <f>A!AD246</f>
        <v>_e8ba3568-28f0-488f-8b48-ff406c51cb20</v>
      </c>
      <c r="AF246">
        <f>A!AE246</f>
        <v>45888.153101851851</v>
      </c>
      <c r="AG246">
        <f>A!AF246</f>
        <v>0</v>
      </c>
      <c r="AH246">
        <f>A!AG246</f>
        <v>0</v>
      </c>
      <c r="AI246">
        <f>A!AH246</f>
        <v>0</v>
      </c>
      <c r="AJ246">
        <f>A!AI246</f>
        <v>0</v>
      </c>
      <c r="AK246">
        <f>A!AJ246</f>
        <v>0</v>
      </c>
      <c r="AL246">
        <f>A!AK246</f>
        <v>0</v>
      </c>
      <c r="AM246">
        <f>A!AL246</f>
        <v>0</v>
      </c>
      <c r="AN246">
        <f>A!AM246</f>
        <v>0</v>
      </c>
      <c r="AO246">
        <f>A!AN246</f>
        <v>0</v>
      </c>
      <c r="AP246">
        <f>A!AO246</f>
        <v>0</v>
      </c>
      <c r="AQ246">
        <f>A!AP246</f>
        <v>0</v>
      </c>
      <c r="AR246">
        <f>A!AQ246</f>
        <v>0</v>
      </c>
      <c r="AS246">
        <f>A!AR246</f>
        <v>0</v>
      </c>
      <c r="AT246">
        <f>A!AS246</f>
        <v>0</v>
      </c>
      <c r="AU246">
        <f>A!AT246</f>
        <v>0</v>
      </c>
      <c r="AV246">
        <f>A!AU246</f>
        <v>0</v>
      </c>
      <c r="AW246" s="23" t="str">
        <f>IF(A!AV246=0,"",A!AV246)</f>
        <v/>
      </c>
      <c r="AX246">
        <f>A!AW246</f>
        <v>0</v>
      </c>
      <c r="AY246">
        <f>A!AX246</f>
        <v>0</v>
      </c>
      <c r="AZ246">
        <f>A!AY246</f>
        <v>0</v>
      </c>
      <c r="BA246">
        <f>A!AZ246</f>
        <v>0</v>
      </c>
      <c r="BB246">
        <f>A!BA246</f>
        <v>0</v>
      </c>
      <c r="BC246">
        <f>A!BB246</f>
        <v>0</v>
      </c>
      <c r="BD246">
        <f>A!BC246</f>
        <v>0</v>
      </c>
      <c r="BE246">
        <f>A!BD246</f>
        <v>0</v>
      </c>
      <c r="BF246">
        <f>A!BE246</f>
        <v>0</v>
      </c>
      <c r="BG246">
        <f>A!BF246</f>
        <v>0</v>
      </c>
      <c r="BH246">
        <f>A!BG246</f>
        <v>0</v>
      </c>
      <c r="BI246">
        <f>A!BH246</f>
        <v>0</v>
      </c>
      <c r="BJ246">
        <f>A!BI246</f>
        <v>0</v>
      </c>
      <c r="BK246">
        <f>A!BJ246</f>
        <v>0</v>
      </c>
      <c r="BL246">
        <f>A!BK246</f>
        <v>0</v>
      </c>
      <c r="BM246">
        <f>A!BL246</f>
        <v>0</v>
      </c>
      <c r="BN246">
        <f>A!BM246</f>
        <v>0</v>
      </c>
      <c r="BO246">
        <f>A!BN246</f>
        <v>0</v>
      </c>
      <c r="BP246">
        <f>A!BO246</f>
        <v>0</v>
      </c>
      <c r="BQ246">
        <f>A!BP246</f>
        <v>0</v>
      </c>
      <c r="BR246">
        <f>A!BQ246</f>
        <v>0</v>
      </c>
      <c r="BS246">
        <f>A!BR246</f>
        <v>0</v>
      </c>
      <c r="BT246">
        <f>A!BS246</f>
        <v>0</v>
      </c>
      <c r="BU246">
        <f>A!BT246</f>
        <v>0</v>
      </c>
      <c r="BV246">
        <f>A!BU246</f>
        <v>0</v>
      </c>
      <c r="BW246">
        <f>A!BV246</f>
        <v>0</v>
      </c>
      <c r="BX246">
        <f>A!BW246</f>
        <v>0</v>
      </c>
      <c r="BY246">
        <f>A!BX246</f>
        <v>0</v>
      </c>
      <c r="BZ246">
        <f>A!BY246</f>
        <v>0</v>
      </c>
      <c r="CA246">
        <f>A!BZ246</f>
        <v>0</v>
      </c>
      <c r="CB246">
        <f>A!CA246</f>
        <v>0</v>
      </c>
      <c r="CC246">
        <f>A!CB246</f>
        <v>0</v>
      </c>
      <c r="CD246">
        <f>A!CC246</f>
        <v>0</v>
      </c>
      <c r="CE246">
        <f>A!CD246</f>
        <v>0</v>
      </c>
      <c r="CF246">
        <f>A!CE246</f>
        <v>0</v>
      </c>
      <c r="CG246">
        <f>A!CF246</f>
        <v>0</v>
      </c>
      <c r="CH246">
        <f>A!CG246</f>
        <v>0</v>
      </c>
      <c r="CI246">
        <f>A!CH246</f>
        <v>0</v>
      </c>
      <c r="CJ246" t="str">
        <f>A!CI246</f>
        <v>urn:imsikb0101:Applicaties:id:16</v>
      </c>
      <c r="CK246" t="str">
        <f>A!CJ246</f>
        <v>urn:imsikb0101:DatastroomType:id:1</v>
      </c>
      <c r="CL246">
        <f>A!CK246</f>
        <v>45891</v>
      </c>
      <c r="CM246" t="str">
        <f>A!CL246</f>
        <v>SGS, Rotterdam</v>
      </c>
      <c r="CN246" t="str">
        <f>A!CM246</f>
        <v>LABRESULTAAT SGS</v>
      </c>
      <c r="CO246">
        <f>A!CN246</f>
        <v>45891</v>
      </c>
      <c r="CP246">
        <f>A!CO246</f>
        <v>0</v>
      </c>
      <c r="CQ246">
        <f>A!CO556</f>
        <v>0</v>
      </c>
      <c r="CR246" t="e">
        <f>A!#REF!</f>
        <v>#REF!</v>
      </c>
      <c r="CS246" t="e">
        <f>A!#REF!</f>
        <v>#REF!</v>
      </c>
    </row>
    <row r="247" spans="1:97" x14ac:dyDescent="0.2">
      <c r="A247" t="str">
        <f>A!A247</f>
        <v>LABRESULTAAT</v>
      </c>
      <c r="B247">
        <f>A!B247</f>
        <v>66</v>
      </c>
      <c r="C247" t="str">
        <f>A!C247</f>
        <v>_5eb2c794-8f62-4176-8acd-de3fb54c7dfc</v>
      </c>
      <c r="D247" t="str">
        <f>A!D247</f>
        <v>5eb2c794-8f62-4176-8acd-de3fb54c7dfc</v>
      </c>
      <c r="E247" t="str">
        <f>A!E247</f>
        <v>SIKB</v>
      </c>
      <c r="F247" t="str">
        <f>A!F247</f>
        <v>urn:immetingen:hoedanigheid:id:114</v>
      </c>
      <c r="G247" t="str">
        <f>A!G247</f>
        <v>www.sikb.nl</v>
      </c>
      <c r="H247" t="str">
        <f>A!H247</f>
        <v>urn:immetingen:parameter:id:1200</v>
      </c>
      <c r="I247" t="str">
        <f>A!I247</f>
        <v>www.sikb.nl</v>
      </c>
      <c r="J247" t="str">
        <f>A!J247</f>
        <v>urn:immetingen:parameter:id:2725</v>
      </c>
      <c r="K247" t="str">
        <f>A!K247</f>
        <v>www.sikb.nl</v>
      </c>
      <c r="L247">
        <f>A!L247</f>
        <v>45890</v>
      </c>
      <c r="M247" t="str">
        <f>A!M247</f>
        <v>urn:immetingen:LabopdrachtStatus:id:5</v>
      </c>
      <c r="N247">
        <f>A!N247</f>
        <v>1</v>
      </c>
      <c r="O247">
        <f>A!O247</f>
        <v>1</v>
      </c>
      <c r="P247" s="23" t="str">
        <f>IF(A!P247="","",INDEX(B!$A$1:$BT$2000,MATCH(A!P247,B!$AX$1:$AX$2000,0),D!$B$5))</f>
        <v>MMA02 A02 (0-50) A04 (0-50)</v>
      </c>
      <c r="Q247">
        <f>A!Q247</f>
        <v>0</v>
      </c>
      <c r="R247">
        <f>A!R247</f>
        <v>0</v>
      </c>
      <c r="S247">
        <f>A!S247</f>
        <v>0</v>
      </c>
      <c r="T247" t="str">
        <f>A!T247</f>
        <v>immetingen:AnalyticResultType</v>
      </c>
      <c r="U247" t="str">
        <f>A!U247</f>
        <v>8 mg/kgds</v>
      </c>
      <c r="V247" s="23">
        <f>IF(A!V247="&lt;",1,A!V247)</f>
        <v>0</v>
      </c>
      <c r="W247">
        <f>A!W247</f>
        <v>8</v>
      </c>
      <c r="X247">
        <f>A!X247</f>
        <v>8</v>
      </c>
      <c r="Y247" t="str">
        <f>A!Y247</f>
        <v>urn:immetingen:eenheid:id:58</v>
      </c>
      <c r="Z247" s="23">
        <f t="shared" si="3"/>
        <v>58</v>
      </c>
      <c r="AA247" t="str">
        <f>A!Z247</f>
        <v>urn:immetingen:kwaliteitsoordeel:id:0</v>
      </c>
      <c r="AB247" t="str">
        <f>A!AA247</f>
        <v>www.sikb.nl</v>
      </c>
      <c r="AC247" t="str">
        <f>A!AB247</f>
        <v>urn:immetingen:waardebewerkingsmethode:id:5</v>
      </c>
      <c r="AD247" t="str">
        <f>A!AC247</f>
        <v>www.sikb.nl</v>
      </c>
      <c r="AE247" t="str">
        <f>A!AD247</f>
        <v>_7a2c768c-00a2-4cb5-9e3b-d8e3276711c3</v>
      </c>
      <c r="AF247">
        <f>A!AE247</f>
        <v>45888.153101851851</v>
      </c>
      <c r="AG247">
        <f>A!AF247</f>
        <v>0</v>
      </c>
      <c r="AH247">
        <f>A!AG247</f>
        <v>0</v>
      </c>
      <c r="AI247">
        <f>A!AH247</f>
        <v>0</v>
      </c>
      <c r="AJ247">
        <f>A!AI247</f>
        <v>0</v>
      </c>
      <c r="AK247">
        <f>A!AJ247</f>
        <v>0</v>
      </c>
      <c r="AL247">
        <f>A!AK247</f>
        <v>0</v>
      </c>
      <c r="AM247">
        <f>A!AL247</f>
        <v>0</v>
      </c>
      <c r="AN247">
        <f>A!AM247</f>
        <v>0</v>
      </c>
      <c r="AO247">
        <f>A!AN247</f>
        <v>0</v>
      </c>
      <c r="AP247">
        <f>A!AO247</f>
        <v>0</v>
      </c>
      <c r="AQ247">
        <f>A!AP247</f>
        <v>0</v>
      </c>
      <c r="AR247">
        <f>A!AQ247</f>
        <v>0</v>
      </c>
      <c r="AS247">
        <f>A!AR247</f>
        <v>0</v>
      </c>
      <c r="AT247">
        <f>A!AS247</f>
        <v>0</v>
      </c>
      <c r="AU247">
        <f>A!AT247</f>
        <v>0</v>
      </c>
      <c r="AV247">
        <f>A!AU247</f>
        <v>0</v>
      </c>
      <c r="AW247" s="23" t="str">
        <f>IF(A!AV247=0,"",A!AV247)</f>
        <v/>
      </c>
      <c r="AX247">
        <f>A!AW247</f>
        <v>0</v>
      </c>
      <c r="AY247">
        <f>A!AX247</f>
        <v>0</v>
      </c>
      <c r="AZ247">
        <f>A!AY247</f>
        <v>0</v>
      </c>
      <c r="BA247">
        <f>A!AZ247</f>
        <v>0</v>
      </c>
      <c r="BB247">
        <f>A!BA247</f>
        <v>0</v>
      </c>
      <c r="BC247">
        <f>A!BB247</f>
        <v>0</v>
      </c>
      <c r="BD247">
        <f>A!BC247</f>
        <v>0</v>
      </c>
      <c r="BE247">
        <f>A!BD247</f>
        <v>0</v>
      </c>
      <c r="BF247">
        <f>A!BE247</f>
        <v>0</v>
      </c>
      <c r="BG247">
        <f>A!BF247</f>
        <v>0</v>
      </c>
      <c r="BH247">
        <f>A!BG247</f>
        <v>0</v>
      </c>
      <c r="BI247">
        <f>A!BH247</f>
        <v>0</v>
      </c>
      <c r="BJ247">
        <f>A!BI247</f>
        <v>0</v>
      </c>
      <c r="BK247">
        <f>A!BJ247</f>
        <v>0</v>
      </c>
      <c r="BL247">
        <f>A!BK247</f>
        <v>0</v>
      </c>
      <c r="BM247">
        <f>A!BL247</f>
        <v>0</v>
      </c>
      <c r="BN247">
        <f>A!BM247</f>
        <v>0</v>
      </c>
      <c r="BO247">
        <f>A!BN247</f>
        <v>0</v>
      </c>
      <c r="BP247">
        <f>A!BO247</f>
        <v>0</v>
      </c>
      <c r="BQ247">
        <f>A!BP247</f>
        <v>0</v>
      </c>
      <c r="BR247">
        <f>A!BQ247</f>
        <v>0</v>
      </c>
      <c r="BS247">
        <f>A!BR247</f>
        <v>0</v>
      </c>
      <c r="BT247">
        <f>A!BS247</f>
        <v>0</v>
      </c>
      <c r="BU247">
        <f>A!BT247</f>
        <v>0</v>
      </c>
      <c r="BV247">
        <f>A!BU247</f>
        <v>0</v>
      </c>
      <c r="BW247">
        <f>A!BV247</f>
        <v>0</v>
      </c>
      <c r="BX247">
        <f>A!BW247</f>
        <v>0</v>
      </c>
      <c r="BY247">
        <f>A!BX247</f>
        <v>0</v>
      </c>
      <c r="BZ247">
        <f>A!BY247</f>
        <v>0</v>
      </c>
      <c r="CA247">
        <f>A!BZ247</f>
        <v>0</v>
      </c>
      <c r="CB247">
        <f>A!CA247</f>
        <v>0</v>
      </c>
      <c r="CC247">
        <f>A!CB247</f>
        <v>0</v>
      </c>
      <c r="CD247">
        <f>A!CC247</f>
        <v>0</v>
      </c>
      <c r="CE247">
        <f>A!CD247</f>
        <v>0</v>
      </c>
      <c r="CF247">
        <f>A!CE247</f>
        <v>0</v>
      </c>
      <c r="CG247">
        <f>A!CF247</f>
        <v>0</v>
      </c>
      <c r="CH247">
        <f>A!CG247</f>
        <v>0</v>
      </c>
      <c r="CI247">
        <f>A!CH247</f>
        <v>0</v>
      </c>
      <c r="CJ247" t="str">
        <f>A!CI247</f>
        <v>urn:imsikb0101:Applicaties:id:16</v>
      </c>
      <c r="CK247" t="str">
        <f>A!CJ247</f>
        <v>urn:imsikb0101:DatastroomType:id:1</v>
      </c>
      <c r="CL247">
        <f>A!CK247</f>
        <v>45891</v>
      </c>
      <c r="CM247" t="str">
        <f>A!CL247</f>
        <v>SGS, Rotterdam</v>
      </c>
      <c r="CN247" t="str">
        <f>A!CM247</f>
        <v>LABRESULTAAT SGS</v>
      </c>
      <c r="CO247">
        <f>A!CN247</f>
        <v>45891</v>
      </c>
      <c r="CP247">
        <f>A!CO247</f>
        <v>0</v>
      </c>
      <c r="CQ247">
        <f>A!CO557</f>
        <v>0</v>
      </c>
      <c r="CR247" t="e">
        <f>A!#REF!</f>
        <v>#REF!</v>
      </c>
      <c r="CS247" t="e">
        <f>A!#REF!</f>
        <v>#REF!</v>
      </c>
    </row>
    <row r="248" spans="1:97" x14ac:dyDescent="0.2">
      <c r="A248" t="str">
        <f>A!A248</f>
        <v>LABRESULTAAT</v>
      </c>
      <c r="B248">
        <f>A!B248</f>
        <v>67</v>
      </c>
      <c r="C248" t="str">
        <f>A!C248</f>
        <v>_ee84e1af-6b5b-4f06-a754-85f9932216b6</v>
      </c>
      <c r="D248" t="str">
        <f>A!D248</f>
        <v>ee84e1af-6b5b-4f06-a754-85f9932216b6</v>
      </c>
      <c r="E248" t="str">
        <f>A!E248</f>
        <v>SIKB</v>
      </c>
      <c r="F248" t="str">
        <f>A!F248</f>
        <v>urn:immetingen:hoedanigheid:id:122</v>
      </c>
      <c r="G248" t="str">
        <f>A!G248</f>
        <v>www.sikb.nl</v>
      </c>
      <c r="H248" t="str">
        <f>A!H248</f>
        <v>urn:immetingen:parameter:id:1200</v>
      </c>
      <c r="I248" t="str">
        <f>A!I248</f>
        <v>www.sikb.nl</v>
      </c>
      <c r="J248" t="str">
        <f>A!J248</f>
        <v>urn:immetingen:parameter:id:2725</v>
      </c>
      <c r="K248" t="str">
        <f>A!K248</f>
        <v>www.sikb.nl</v>
      </c>
      <c r="L248">
        <f>A!L248</f>
        <v>45890</v>
      </c>
      <c r="M248" t="str">
        <f>A!M248</f>
        <v>urn:immetingen:LabopdrachtStatus:id:5</v>
      </c>
      <c r="N248">
        <f>A!N248</f>
        <v>1</v>
      </c>
      <c r="O248">
        <f>A!O248</f>
        <v>1</v>
      </c>
      <c r="P248" s="23" t="str">
        <f>IF(A!P248="","",INDEX(B!$A$1:$BT$2000,MATCH(A!P248,B!$AX$1:$AX$2000,0),D!$B$5))</f>
        <v>MMA02 A02 (0-50) A04 (0-50)</v>
      </c>
      <c r="Q248">
        <f>A!Q248</f>
        <v>0</v>
      </c>
      <c r="R248">
        <f>A!R248</f>
        <v>0</v>
      </c>
      <c r="S248">
        <f>A!S248</f>
        <v>0</v>
      </c>
      <c r="T248" t="str">
        <f>A!T248</f>
        <v>immetingen:AnalyticResultType</v>
      </c>
      <c r="U248" t="str">
        <f>A!U248</f>
        <v>12 mg/kgds</v>
      </c>
      <c r="V248" s="23">
        <f>IF(A!V248="&lt;",1,A!V248)</f>
        <v>0</v>
      </c>
      <c r="W248">
        <f>A!W248</f>
        <v>12</v>
      </c>
      <c r="X248">
        <f>A!X248</f>
        <v>12</v>
      </c>
      <c r="Y248" t="str">
        <f>A!Y248</f>
        <v>urn:immetingen:eenheid:id:58</v>
      </c>
      <c r="Z248" s="23">
        <f t="shared" si="3"/>
        <v>58</v>
      </c>
      <c r="AA248" t="str">
        <f>A!Z248</f>
        <v>urn:immetingen:kwaliteitsoordeel:id:0</v>
      </c>
      <c r="AB248" t="str">
        <f>A!AA248</f>
        <v>www.sikb.nl</v>
      </c>
      <c r="AC248" t="str">
        <f>A!AB248</f>
        <v>urn:immetingen:waardebewerkingsmethode:id:5</v>
      </c>
      <c r="AD248" t="str">
        <f>A!AC248</f>
        <v>www.sikb.nl</v>
      </c>
      <c r="AE248" t="str">
        <f>A!AD248</f>
        <v>_01c12768-4e7d-4019-bbd8-bb1c19f9169a</v>
      </c>
      <c r="AF248">
        <f>A!AE248</f>
        <v>45888.153101851851</v>
      </c>
      <c r="AG248">
        <f>A!AF248</f>
        <v>0</v>
      </c>
      <c r="AH248">
        <f>A!AG248</f>
        <v>0</v>
      </c>
      <c r="AI248">
        <f>A!AH248</f>
        <v>0</v>
      </c>
      <c r="AJ248">
        <f>A!AI248</f>
        <v>0</v>
      </c>
      <c r="AK248">
        <f>A!AJ248</f>
        <v>0</v>
      </c>
      <c r="AL248">
        <f>A!AK248</f>
        <v>0</v>
      </c>
      <c r="AM248">
        <f>A!AL248</f>
        <v>0</v>
      </c>
      <c r="AN248">
        <f>A!AM248</f>
        <v>0</v>
      </c>
      <c r="AO248">
        <f>A!AN248</f>
        <v>0</v>
      </c>
      <c r="AP248">
        <f>A!AO248</f>
        <v>0</v>
      </c>
      <c r="AQ248">
        <f>A!AP248</f>
        <v>0</v>
      </c>
      <c r="AR248">
        <f>A!AQ248</f>
        <v>0</v>
      </c>
      <c r="AS248">
        <f>A!AR248</f>
        <v>0</v>
      </c>
      <c r="AT248">
        <f>A!AS248</f>
        <v>0</v>
      </c>
      <c r="AU248">
        <f>A!AT248</f>
        <v>0</v>
      </c>
      <c r="AV248">
        <f>A!AU248</f>
        <v>0</v>
      </c>
      <c r="AW248" s="23" t="str">
        <f>IF(A!AV248=0,"",A!AV248)</f>
        <v/>
      </c>
      <c r="AX248">
        <f>A!AW248</f>
        <v>0</v>
      </c>
      <c r="AY248">
        <f>A!AX248</f>
        <v>0</v>
      </c>
      <c r="AZ248">
        <f>A!AY248</f>
        <v>0</v>
      </c>
      <c r="BA248">
        <f>A!AZ248</f>
        <v>0</v>
      </c>
      <c r="BB248">
        <f>A!BA248</f>
        <v>0</v>
      </c>
      <c r="BC248">
        <f>A!BB248</f>
        <v>0</v>
      </c>
      <c r="BD248">
        <f>A!BC248</f>
        <v>0</v>
      </c>
      <c r="BE248">
        <f>A!BD248</f>
        <v>0</v>
      </c>
      <c r="BF248">
        <f>A!BE248</f>
        <v>0</v>
      </c>
      <c r="BG248">
        <f>A!BF248</f>
        <v>0</v>
      </c>
      <c r="BH248">
        <f>A!BG248</f>
        <v>0</v>
      </c>
      <c r="BI248">
        <f>A!BH248</f>
        <v>0</v>
      </c>
      <c r="BJ248">
        <f>A!BI248</f>
        <v>0</v>
      </c>
      <c r="BK248">
        <f>A!BJ248</f>
        <v>0</v>
      </c>
      <c r="BL248">
        <f>A!BK248</f>
        <v>0</v>
      </c>
      <c r="BM248">
        <f>A!BL248</f>
        <v>0</v>
      </c>
      <c r="BN248">
        <f>A!BM248</f>
        <v>0</v>
      </c>
      <c r="BO248">
        <f>A!BN248</f>
        <v>0</v>
      </c>
      <c r="BP248">
        <f>A!BO248</f>
        <v>0</v>
      </c>
      <c r="BQ248">
        <f>A!BP248</f>
        <v>0</v>
      </c>
      <c r="BR248">
        <f>A!BQ248</f>
        <v>0</v>
      </c>
      <c r="BS248">
        <f>A!BR248</f>
        <v>0</v>
      </c>
      <c r="BT248">
        <f>A!BS248</f>
        <v>0</v>
      </c>
      <c r="BU248">
        <f>A!BT248</f>
        <v>0</v>
      </c>
      <c r="BV248">
        <f>A!BU248</f>
        <v>0</v>
      </c>
      <c r="BW248">
        <f>A!BV248</f>
        <v>0</v>
      </c>
      <c r="BX248">
        <f>A!BW248</f>
        <v>0</v>
      </c>
      <c r="BY248">
        <f>A!BX248</f>
        <v>0</v>
      </c>
      <c r="BZ248">
        <f>A!BY248</f>
        <v>0</v>
      </c>
      <c r="CA248">
        <f>A!BZ248</f>
        <v>0</v>
      </c>
      <c r="CB248">
        <f>A!CA248</f>
        <v>0</v>
      </c>
      <c r="CC248">
        <f>A!CB248</f>
        <v>0</v>
      </c>
      <c r="CD248">
        <f>A!CC248</f>
        <v>0</v>
      </c>
      <c r="CE248">
        <f>A!CD248</f>
        <v>0</v>
      </c>
      <c r="CF248">
        <f>A!CE248</f>
        <v>0</v>
      </c>
      <c r="CG248">
        <f>A!CF248</f>
        <v>0</v>
      </c>
      <c r="CH248">
        <f>A!CG248</f>
        <v>0</v>
      </c>
      <c r="CI248">
        <f>A!CH248</f>
        <v>0</v>
      </c>
      <c r="CJ248" t="str">
        <f>A!CI248</f>
        <v>urn:imsikb0101:Applicaties:id:16</v>
      </c>
      <c r="CK248" t="str">
        <f>A!CJ248</f>
        <v>urn:imsikb0101:DatastroomType:id:1</v>
      </c>
      <c r="CL248">
        <f>A!CK248</f>
        <v>45891</v>
      </c>
      <c r="CM248" t="str">
        <f>A!CL248</f>
        <v>SGS, Rotterdam</v>
      </c>
      <c r="CN248" t="str">
        <f>A!CM248</f>
        <v>LABRESULTAAT SGS</v>
      </c>
      <c r="CO248">
        <f>A!CN248</f>
        <v>45891</v>
      </c>
      <c r="CP248">
        <f>A!CO248</f>
        <v>0</v>
      </c>
      <c r="CQ248">
        <f>A!CO558</f>
        <v>0</v>
      </c>
      <c r="CR248" t="e">
        <f>A!#REF!</f>
        <v>#REF!</v>
      </c>
      <c r="CS248" t="e">
        <f>A!#REF!</f>
        <v>#REF!</v>
      </c>
    </row>
    <row r="249" spans="1:97" x14ac:dyDescent="0.2">
      <c r="A249" t="str">
        <f>A!A249</f>
        <v>LABRESULTAAT</v>
      </c>
      <c r="B249">
        <f>A!B249</f>
        <v>68</v>
      </c>
      <c r="C249" t="str">
        <f>A!C249</f>
        <v>_db47fa11-2d33-4b30-ae4c-1d02dfe01935</v>
      </c>
      <c r="D249" t="str">
        <f>A!D249</f>
        <v>db47fa11-2d33-4b30-ae4c-1d02dfe01935</v>
      </c>
      <c r="E249" t="str">
        <f>A!E249</f>
        <v>SIKB</v>
      </c>
      <c r="F249" t="str">
        <f>A!F249</f>
        <v>urn:immetingen:hoedanigheid:id:93</v>
      </c>
      <c r="G249" t="str">
        <f>A!G249</f>
        <v>www.sikb.nl</v>
      </c>
      <c r="H249" t="str">
        <f>A!H249</f>
        <v>urn:immetingen:parameter:id:1200</v>
      </c>
      <c r="I249" t="str">
        <f>A!I249</f>
        <v>www.sikb.nl</v>
      </c>
      <c r="J249" t="str">
        <f>A!J249</f>
        <v>urn:immetingen:parameter:id:2725</v>
      </c>
      <c r="K249" t="str">
        <f>A!K249</f>
        <v>www.sikb.nl</v>
      </c>
      <c r="L249">
        <f>A!L249</f>
        <v>45890</v>
      </c>
      <c r="M249" t="str">
        <f>A!M249</f>
        <v>urn:immetingen:LabopdrachtStatus:id:5</v>
      </c>
      <c r="N249">
        <f>A!N249</f>
        <v>1</v>
      </c>
      <c r="O249">
        <f>A!O249</f>
        <v>1</v>
      </c>
      <c r="P249" s="23" t="str">
        <f>IF(A!P249="","",INDEX(B!$A$1:$BT$2000,MATCH(A!P249,B!$AX$1:$AX$2000,0),D!$B$5))</f>
        <v>MMA01 A01 (0-50) A03 (0-50) A08 (0-50) A09 (0-50)</v>
      </c>
      <c r="Q249">
        <f>A!Q249</f>
        <v>0</v>
      </c>
      <c r="R249">
        <f>A!R249</f>
        <v>0</v>
      </c>
      <c r="S249">
        <f>A!S249</f>
        <v>0</v>
      </c>
      <c r="T249" t="str">
        <f>A!T249</f>
        <v>immetingen:AnalyticResultType</v>
      </c>
      <c r="U249" t="str">
        <f>A!U249</f>
        <v>130 mg/kgds</v>
      </c>
      <c r="V249" s="23">
        <f>IF(A!V249="&lt;",1,A!V249)</f>
        <v>0</v>
      </c>
      <c r="W249">
        <f>A!W249</f>
        <v>130</v>
      </c>
      <c r="X249">
        <f>A!X249</f>
        <v>130</v>
      </c>
      <c r="Y249" t="str">
        <f>A!Y249</f>
        <v>urn:immetingen:eenheid:id:58</v>
      </c>
      <c r="Z249" s="23">
        <f t="shared" si="3"/>
        <v>58</v>
      </c>
      <c r="AA249" t="str">
        <f>A!Z249</f>
        <v>urn:immetingen:kwaliteitsoordeel:id:0</v>
      </c>
      <c r="AB249" t="str">
        <f>A!AA249</f>
        <v>www.sikb.nl</v>
      </c>
      <c r="AC249" t="str">
        <f>A!AB249</f>
        <v>urn:immetingen:waardebewerkingsmethode:id:5</v>
      </c>
      <c r="AD249" t="str">
        <f>A!AC249</f>
        <v>www.sikb.nl</v>
      </c>
      <c r="AE249" t="str">
        <f>A!AD249</f>
        <v>_db3bbfc4-ed76-4f2e-9755-400f64c3ec21</v>
      </c>
      <c r="AF249">
        <f>A!AE249</f>
        <v>45888.152314814812</v>
      </c>
      <c r="AG249">
        <f>A!AF249</f>
        <v>0</v>
      </c>
      <c r="AH249">
        <f>A!AG249</f>
        <v>0</v>
      </c>
      <c r="AI249">
        <f>A!AH249</f>
        <v>0</v>
      </c>
      <c r="AJ249">
        <f>A!AI249</f>
        <v>0</v>
      </c>
      <c r="AK249">
        <f>A!AJ249</f>
        <v>0</v>
      </c>
      <c r="AL249">
        <f>A!AK249</f>
        <v>0</v>
      </c>
      <c r="AM249">
        <f>A!AL249</f>
        <v>0</v>
      </c>
      <c r="AN249">
        <f>A!AM249</f>
        <v>0</v>
      </c>
      <c r="AO249">
        <f>A!AN249</f>
        <v>0</v>
      </c>
      <c r="AP249">
        <f>A!AO249</f>
        <v>0</v>
      </c>
      <c r="AQ249">
        <f>A!AP249</f>
        <v>0</v>
      </c>
      <c r="AR249">
        <f>A!AQ249</f>
        <v>0</v>
      </c>
      <c r="AS249">
        <f>A!AR249</f>
        <v>0</v>
      </c>
      <c r="AT249">
        <f>A!AS249</f>
        <v>0</v>
      </c>
      <c r="AU249">
        <f>A!AT249</f>
        <v>0</v>
      </c>
      <c r="AV249">
        <f>A!AU249</f>
        <v>0</v>
      </c>
      <c r="AW249" s="23" t="str">
        <f>IF(A!AV249=0,"",A!AV249)</f>
        <v/>
      </c>
      <c r="AX249">
        <f>A!AW249</f>
        <v>0</v>
      </c>
      <c r="AY249">
        <f>A!AX249</f>
        <v>0</v>
      </c>
      <c r="AZ249">
        <f>A!AY249</f>
        <v>0</v>
      </c>
      <c r="BA249">
        <f>A!AZ249</f>
        <v>0</v>
      </c>
      <c r="BB249">
        <f>A!BA249</f>
        <v>0</v>
      </c>
      <c r="BC249">
        <f>A!BB249</f>
        <v>0</v>
      </c>
      <c r="BD249">
        <f>A!BC249</f>
        <v>0</v>
      </c>
      <c r="BE249">
        <f>A!BD249</f>
        <v>0</v>
      </c>
      <c r="BF249">
        <f>A!BE249</f>
        <v>0</v>
      </c>
      <c r="BG249">
        <f>A!BF249</f>
        <v>0</v>
      </c>
      <c r="BH249">
        <f>A!BG249</f>
        <v>0</v>
      </c>
      <c r="BI249">
        <f>A!BH249</f>
        <v>0</v>
      </c>
      <c r="BJ249">
        <f>A!BI249</f>
        <v>0</v>
      </c>
      <c r="BK249">
        <f>A!BJ249</f>
        <v>0</v>
      </c>
      <c r="BL249">
        <f>A!BK249</f>
        <v>0</v>
      </c>
      <c r="BM249">
        <f>A!BL249</f>
        <v>0</v>
      </c>
      <c r="BN249">
        <f>A!BM249</f>
        <v>0</v>
      </c>
      <c r="BO249">
        <f>A!BN249</f>
        <v>0</v>
      </c>
      <c r="BP249">
        <f>A!BO249</f>
        <v>0</v>
      </c>
      <c r="BQ249">
        <f>A!BP249</f>
        <v>0</v>
      </c>
      <c r="BR249">
        <f>A!BQ249</f>
        <v>0</v>
      </c>
      <c r="BS249">
        <f>A!BR249</f>
        <v>0</v>
      </c>
      <c r="BT249">
        <f>A!BS249</f>
        <v>0</v>
      </c>
      <c r="BU249">
        <f>A!BT249</f>
        <v>0</v>
      </c>
      <c r="BV249">
        <f>A!BU249</f>
        <v>0</v>
      </c>
      <c r="BW249">
        <f>A!BV249</f>
        <v>0</v>
      </c>
      <c r="BX249">
        <f>A!BW249</f>
        <v>0</v>
      </c>
      <c r="BY249">
        <f>A!BX249</f>
        <v>0</v>
      </c>
      <c r="BZ249">
        <f>A!BY249</f>
        <v>0</v>
      </c>
      <c r="CA249">
        <f>A!BZ249</f>
        <v>0</v>
      </c>
      <c r="CB249">
        <f>A!CA249</f>
        <v>0</v>
      </c>
      <c r="CC249">
        <f>A!CB249</f>
        <v>0</v>
      </c>
      <c r="CD249">
        <f>A!CC249</f>
        <v>0</v>
      </c>
      <c r="CE249">
        <f>A!CD249</f>
        <v>0</v>
      </c>
      <c r="CF249">
        <f>A!CE249</f>
        <v>0</v>
      </c>
      <c r="CG249">
        <f>A!CF249</f>
        <v>0</v>
      </c>
      <c r="CH249">
        <f>A!CG249</f>
        <v>0</v>
      </c>
      <c r="CI249">
        <f>A!CH249</f>
        <v>0</v>
      </c>
      <c r="CJ249" t="str">
        <f>A!CI249</f>
        <v>urn:imsikb0101:Applicaties:id:16</v>
      </c>
      <c r="CK249" t="str">
        <f>A!CJ249</f>
        <v>urn:imsikb0101:DatastroomType:id:1</v>
      </c>
      <c r="CL249">
        <f>A!CK249</f>
        <v>45891</v>
      </c>
      <c r="CM249" t="str">
        <f>A!CL249</f>
        <v>SGS, Rotterdam</v>
      </c>
      <c r="CN249" t="str">
        <f>A!CM249</f>
        <v>LABRESULTAAT SGS</v>
      </c>
      <c r="CO249">
        <f>A!CN249</f>
        <v>45891</v>
      </c>
      <c r="CP249">
        <f>A!CO249</f>
        <v>0</v>
      </c>
      <c r="CQ249">
        <f>A!CO559</f>
        <v>0</v>
      </c>
      <c r="CR249" t="e">
        <f>A!#REF!</f>
        <v>#REF!</v>
      </c>
      <c r="CS249" t="e">
        <f>A!#REF!</f>
        <v>#REF!</v>
      </c>
    </row>
    <row r="250" spans="1:97" x14ac:dyDescent="0.2">
      <c r="A250" t="str">
        <f>A!A250</f>
        <v>LABRESULTAAT</v>
      </c>
      <c r="B250">
        <f>A!B250</f>
        <v>69</v>
      </c>
      <c r="C250" t="str">
        <f>A!C250</f>
        <v>_18f98233-d542-4b0f-8964-132a2820cf51</v>
      </c>
      <c r="D250" t="str">
        <f>A!D250</f>
        <v>18f98233-d542-4b0f-8964-132a2820cf51</v>
      </c>
      <c r="E250" t="str">
        <f>A!E250</f>
        <v>SIKB</v>
      </c>
      <c r="F250" t="str">
        <f>A!F250</f>
        <v>urn:immetingen:hoedanigheid:id:1</v>
      </c>
      <c r="G250" t="str">
        <f>A!G250</f>
        <v>www.sikb.nl</v>
      </c>
      <c r="H250" t="str">
        <f>A!H250</f>
        <v>urn:immetingen:parameter:id:1381</v>
      </c>
      <c r="I250" t="str">
        <f>A!I250</f>
        <v>www.sikb.nl</v>
      </c>
      <c r="J250" t="str">
        <f>A!J250</f>
        <v>urn:immetingen:parameter:id:2725</v>
      </c>
      <c r="K250" t="str">
        <f>A!K250</f>
        <v>www.sikb.nl</v>
      </c>
      <c r="L250">
        <f>A!L250</f>
        <v>45890</v>
      </c>
      <c r="M250" t="str">
        <f>A!M250</f>
        <v>urn:immetingen:LabopdrachtStatus:id:5</v>
      </c>
      <c r="N250">
        <f>A!N250</f>
        <v>1</v>
      </c>
      <c r="O250">
        <f>A!O250</f>
        <v>1</v>
      </c>
      <c r="P250" s="23" t="str">
        <f>IF(A!P250="","",INDEX(B!$A$1:$BT$2000,MATCH(A!P250,B!$AX$1:$AX$2000,0),D!$B$5))</f>
        <v>MMA01 A01 (0-50) A03 (0-50) A08 (0-50) A09 (0-50)</v>
      </c>
      <c r="Q250">
        <f>A!Q250</f>
        <v>0</v>
      </c>
      <c r="R250">
        <f>A!R250</f>
        <v>0</v>
      </c>
      <c r="S250">
        <f>A!S250</f>
        <v>0</v>
      </c>
      <c r="T250" t="str">
        <f>A!T250</f>
        <v>immetingen:AnalyticResultType</v>
      </c>
      <c r="U250" t="str">
        <f>A!U250</f>
        <v>&lt;1 µg/kgds</v>
      </c>
      <c r="V250" s="23">
        <f>IF(A!V250="&lt;",1,A!V250)</f>
        <v>1</v>
      </c>
      <c r="W250">
        <f>A!W250</f>
        <v>1</v>
      </c>
      <c r="X250">
        <f>A!X250</f>
        <v>1</v>
      </c>
      <c r="Y250" t="str">
        <f>A!Y250</f>
        <v>urn:immetingen:eenheid:id:131</v>
      </c>
      <c r="Z250" s="23">
        <f t="shared" si="3"/>
        <v>131</v>
      </c>
      <c r="AA250" t="str">
        <f>A!Z250</f>
        <v>urn:immetingen:kwaliteitsoordeel:id:0</v>
      </c>
      <c r="AB250" t="str">
        <f>A!AA250</f>
        <v>www.sikb.nl</v>
      </c>
      <c r="AC250" t="str">
        <f>A!AB250</f>
        <v>urn:immetingen:waardebewerkingsmethode:id:5</v>
      </c>
      <c r="AD250" t="str">
        <f>A!AC250</f>
        <v>www.sikb.nl</v>
      </c>
      <c r="AE250" t="str">
        <f>A!AD250</f>
        <v>_88d1c156-34d3-4d5f-929f-81353073fb61</v>
      </c>
      <c r="AF250">
        <f>A!AE250</f>
        <v>45889.027372685188</v>
      </c>
      <c r="AG250">
        <f>A!AF250</f>
        <v>0</v>
      </c>
      <c r="AH250">
        <f>A!AG250</f>
        <v>0</v>
      </c>
      <c r="AI250">
        <f>A!AH250</f>
        <v>0</v>
      </c>
      <c r="AJ250">
        <f>A!AI250</f>
        <v>0</v>
      </c>
      <c r="AK250">
        <f>A!AJ250</f>
        <v>0</v>
      </c>
      <c r="AL250">
        <f>A!AK250</f>
        <v>0</v>
      </c>
      <c r="AM250">
        <f>A!AL250</f>
        <v>0</v>
      </c>
      <c r="AN250">
        <f>A!AM250</f>
        <v>0</v>
      </c>
      <c r="AO250">
        <f>A!AN250</f>
        <v>0</v>
      </c>
      <c r="AP250">
        <f>A!AO250</f>
        <v>0</v>
      </c>
      <c r="AQ250">
        <f>A!AP250</f>
        <v>0</v>
      </c>
      <c r="AR250">
        <f>A!AQ250</f>
        <v>0</v>
      </c>
      <c r="AS250">
        <f>A!AR250</f>
        <v>0</v>
      </c>
      <c r="AT250">
        <f>A!AS250</f>
        <v>0</v>
      </c>
      <c r="AU250">
        <f>A!AT250</f>
        <v>0</v>
      </c>
      <c r="AV250">
        <f>A!AU250</f>
        <v>0</v>
      </c>
      <c r="AW250" s="23" t="str">
        <f>IF(A!AV250=0,"",A!AV250)</f>
        <v/>
      </c>
      <c r="AX250">
        <f>A!AW250</f>
        <v>0</v>
      </c>
      <c r="AY250">
        <f>A!AX250</f>
        <v>0</v>
      </c>
      <c r="AZ250">
        <f>A!AY250</f>
        <v>0</v>
      </c>
      <c r="BA250">
        <f>A!AZ250</f>
        <v>0</v>
      </c>
      <c r="BB250">
        <f>A!BA250</f>
        <v>0</v>
      </c>
      <c r="BC250">
        <f>A!BB250</f>
        <v>0</v>
      </c>
      <c r="BD250">
        <f>A!BC250</f>
        <v>0</v>
      </c>
      <c r="BE250">
        <f>A!BD250</f>
        <v>0</v>
      </c>
      <c r="BF250">
        <f>A!BE250</f>
        <v>0</v>
      </c>
      <c r="BG250">
        <f>A!BF250</f>
        <v>0</v>
      </c>
      <c r="BH250">
        <f>A!BG250</f>
        <v>0</v>
      </c>
      <c r="BI250">
        <f>A!BH250</f>
        <v>0</v>
      </c>
      <c r="BJ250">
        <f>A!BI250</f>
        <v>0</v>
      </c>
      <c r="BK250">
        <f>A!BJ250</f>
        <v>0</v>
      </c>
      <c r="BL250">
        <f>A!BK250</f>
        <v>0</v>
      </c>
      <c r="BM250">
        <f>A!BL250</f>
        <v>0</v>
      </c>
      <c r="BN250">
        <f>A!BM250</f>
        <v>0</v>
      </c>
      <c r="BO250">
        <f>A!BN250</f>
        <v>0</v>
      </c>
      <c r="BP250">
        <f>A!BO250</f>
        <v>0</v>
      </c>
      <c r="BQ250">
        <f>A!BP250</f>
        <v>0</v>
      </c>
      <c r="BR250">
        <f>A!BQ250</f>
        <v>0</v>
      </c>
      <c r="BS250">
        <f>A!BR250</f>
        <v>0</v>
      </c>
      <c r="BT250">
        <f>A!BS250</f>
        <v>0</v>
      </c>
      <c r="BU250">
        <f>A!BT250</f>
        <v>0</v>
      </c>
      <c r="BV250">
        <f>A!BU250</f>
        <v>0</v>
      </c>
      <c r="BW250">
        <f>A!BV250</f>
        <v>0</v>
      </c>
      <c r="BX250">
        <f>A!BW250</f>
        <v>0</v>
      </c>
      <c r="BY250">
        <f>A!BX250</f>
        <v>0</v>
      </c>
      <c r="BZ250">
        <f>A!BY250</f>
        <v>0</v>
      </c>
      <c r="CA250">
        <f>A!BZ250</f>
        <v>0</v>
      </c>
      <c r="CB250">
        <f>A!CA250</f>
        <v>0</v>
      </c>
      <c r="CC250">
        <f>A!CB250</f>
        <v>0</v>
      </c>
      <c r="CD250">
        <f>A!CC250</f>
        <v>0</v>
      </c>
      <c r="CE250">
        <f>A!CD250</f>
        <v>0</v>
      </c>
      <c r="CF250">
        <f>A!CE250</f>
        <v>0</v>
      </c>
      <c r="CG250">
        <f>A!CF250</f>
        <v>0</v>
      </c>
      <c r="CH250">
        <f>A!CG250</f>
        <v>0</v>
      </c>
      <c r="CI250">
        <f>A!CH250</f>
        <v>0</v>
      </c>
      <c r="CJ250" t="str">
        <f>A!CI250</f>
        <v>urn:imsikb0101:Applicaties:id:16</v>
      </c>
      <c r="CK250" t="str">
        <f>A!CJ250</f>
        <v>urn:imsikb0101:DatastroomType:id:1</v>
      </c>
      <c r="CL250">
        <f>A!CK250</f>
        <v>45891</v>
      </c>
      <c r="CM250" t="str">
        <f>A!CL250</f>
        <v>SGS, Rotterdam</v>
      </c>
      <c r="CN250" t="str">
        <f>A!CM250</f>
        <v>LABRESULTAAT SGS</v>
      </c>
      <c r="CO250">
        <f>A!CN250</f>
        <v>45891</v>
      </c>
      <c r="CP250">
        <f>A!CO250</f>
        <v>0</v>
      </c>
      <c r="CQ250">
        <f>A!CO560</f>
        <v>0</v>
      </c>
      <c r="CR250" t="e">
        <f>A!#REF!</f>
        <v>#REF!</v>
      </c>
      <c r="CS250" t="e">
        <f>A!#REF!</f>
        <v>#REF!</v>
      </c>
    </row>
    <row r="251" spans="1:97" x14ac:dyDescent="0.2">
      <c r="A251" t="str">
        <f>A!A251</f>
        <v>LABRESULTAAT</v>
      </c>
      <c r="B251">
        <f>A!B251</f>
        <v>70</v>
      </c>
      <c r="C251" t="str">
        <f>A!C251</f>
        <v>_f1e94f48-0388-4345-a313-f07d09c43091</v>
      </c>
      <c r="D251" t="str">
        <f>A!D251</f>
        <v>f1e94f48-0388-4345-a313-f07d09c43091</v>
      </c>
      <c r="E251" t="str">
        <f>A!E251</f>
        <v>SIKB</v>
      </c>
      <c r="F251" t="str">
        <f>A!F251</f>
        <v>urn:immetingen:hoedanigheid:id:1</v>
      </c>
      <c r="G251" t="str">
        <f>A!G251</f>
        <v>www.sikb.nl</v>
      </c>
      <c r="H251" t="str">
        <f>A!H251</f>
        <v>urn:immetingen:parameter:id:1382</v>
      </c>
      <c r="I251" t="str">
        <f>A!I251</f>
        <v>www.sikb.nl</v>
      </c>
      <c r="J251" t="str">
        <f>A!J251</f>
        <v>urn:immetingen:parameter:id:2725</v>
      </c>
      <c r="K251" t="str">
        <f>A!K251</f>
        <v>www.sikb.nl</v>
      </c>
      <c r="L251">
        <f>A!L251</f>
        <v>45890</v>
      </c>
      <c r="M251" t="str">
        <f>A!M251</f>
        <v>urn:immetingen:LabopdrachtStatus:id:5</v>
      </c>
      <c r="N251">
        <f>A!N251</f>
        <v>1</v>
      </c>
      <c r="O251">
        <f>A!O251</f>
        <v>1</v>
      </c>
      <c r="P251" s="23" t="str">
        <f>IF(A!P251="","",INDEX(B!$A$1:$BT$2000,MATCH(A!P251,B!$AX$1:$AX$2000,0),D!$B$5))</f>
        <v>MMA01 A01 (0-50) A03 (0-50) A08 (0-50) A09 (0-50)</v>
      </c>
      <c r="Q251">
        <f>A!Q251</f>
        <v>0</v>
      </c>
      <c r="R251">
        <f>A!R251</f>
        <v>0</v>
      </c>
      <c r="S251">
        <f>A!S251</f>
        <v>0</v>
      </c>
      <c r="T251" t="str">
        <f>A!T251</f>
        <v>immetingen:AnalyticResultType</v>
      </c>
      <c r="U251" t="str">
        <f>A!U251</f>
        <v>&lt;1 µg/kgds</v>
      </c>
      <c r="V251" s="23">
        <f>IF(A!V251="&lt;",1,A!V251)</f>
        <v>1</v>
      </c>
      <c r="W251">
        <f>A!W251</f>
        <v>1</v>
      </c>
      <c r="X251">
        <f>A!X251</f>
        <v>1</v>
      </c>
      <c r="Y251" t="str">
        <f>A!Y251</f>
        <v>urn:immetingen:eenheid:id:131</v>
      </c>
      <c r="Z251" s="23">
        <f t="shared" si="3"/>
        <v>131</v>
      </c>
      <c r="AA251" t="str">
        <f>A!Z251</f>
        <v>urn:immetingen:kwaliteitsoordeel:id:0</v>
      </c>
      <c r="AB251" t="str">
        <f>A!AA251</f>
        <v>www.sikb.nl</v>
      </c>
      <c r="AC251" t="str">
        <f>A!AB251</f>
        <v>urn:immetingen:waardebewerkingsmethode:id:5</v>
      </c>
      <c r="AD251" t="str">
        <f>A!AC251</f>
        <v>www.sikb.nl</v>
      </c>
      <c r="AE251" t="str">
        <f>A!AD251</f>
        <v>_0ff76087-9e6a-49ac-978d-0992879c94cf</v>
      </c>
      <c r="AF251">
        <f>A!AE251</f>
        <v>45889.027372685188</v>
      </c>
      <c r="AG251">
        <f>A!AF251</f>
        <v>0</v>
      </c>
      <c r="AH251">
        <f>A!AG251</f>
        <v>0</v>
      </c>
      <c r="AI251">
        <f>A!AH251</f>
        <v>0</v>
      </c>
      <c r="AJ251">
        <f>A!AI251</f>
        <v>0</v>
      </c>
      <c r="AK251">
        <f>A!AJ251</f>
        <v>0</v>
      </c>
      <c r="AL251">
        <f>A!AK251</f>
        <v>0</v>
      </c>
      <c r="AM251">
        <f>A!AL251</f>
        <v>0</v>
      </c>
      <c r="AN251">
        <f>A!AM251</f>
        <v>0</v>
      </c>
      <c r="AO251">
        <f>A!AN251</f>
        <v>0</v>
      </c>
      <c r="AP251">
        <f>A!AO251</f>
        <v>0</v>
      </c>
      <c r="AQ251">
        <f>A!AP251</f>
        <v>0</v>
      </c>
      <c r="AR251">
        <f>A!AQ251</f>
        <v>0</v>
      </c>
      <c r="AS251">
        <f>A!AR251</f>
        <v>0</v>
      </c>
      <c r="AT251">
        <f>A!AS251</f>
        <v>0</v>
      </c>
      <c r="AU251">
        <f>A!AT251</f>
        <v>0</v>
      </c>
      <c r="AV251">
        <f>A!AU251</f>
        <v>0</v>
      </c>
      <c r="AW251" s="23" t="str">
        <f>IF(A!AV251=0,"",A!AV251)</f>
        <v/>
      </c>
      <c r="AX251">
        <f>A!AW251</f>
        <v>0</v>
      </c>
      <c r="AY251">
        <f>A!AX251</f>
        <v>0</v>
      </c>
      <c r="AZ251">
        <f>A!AY251</f>
        <v>0</v>
      </c>
      <c r="BA251">
        <f>A!AZ251</f>
        <v>0</v>
      </c>
      <c r="BB251">
        <f>A!BA251</f>
        <v>0</v>
      </c>
      <c r="BC251">
        <f>A!BB251</f>
        <v>0</v>
      </c>
      <c r="BD251">
        <f>A!BC251</f>
        <v>0</v>
      </c>
      <c r="BE251">
        <f>A!BD251</f>
        <v>0</v>
      </c>
      <c r="BF251">
        <f>A!BE251</f>
        <v>0</v>
      </c>
      <c r="BG251">
        <f>A!BF251</f>
        <v>0</v>
      </c>
      <c r="BH251">
        <f>A!BG251</f>
        <v>0</v>
      </c>
      <c r="BI251">
        <f>A!BH251</f>
        <v>0</v>
      </c>
      <c r="BJ251">
        <f>A!BI251</f>
        <v>0</v>
      </c>
      <c r="BK251">
        <f>A!BJ251</f>
        <v>0</v>
      </c>
      <c r="BL251">
        <f>A!BK251</f>
        <v>0</v>
      </c>
      <c r="BM251">
        <f>A!BL251</f>
        <v>0</v>
      </c>
      <c r="BN251">
        <f>A!BM251</f>
        <v>0</v>
      </c>
      <c r="BO251">
        <f>A!BN251</f>
        <v>0</v>
      </c>
      <c r="BP251">
        <f>A!BO251</f>
        <v>0</v>
      </c>
      <c r="BQ251">
        <f>A!BP251</f>
        <v>0</v>
      </c>
      <c r="BR251">
        <f>A!BQ251</f>
        <v>0</v>
      </c>
      <c r="BS251">
        <f>A!BR251</f>
        <v>0</v>
      </c>
      <c r="BT251">
        <f>A!BS251</f>
        <v>0</v>
      </c>
      <c r="BU251">
        <f>A!BT251</f>
        <v>0</v>
      </c>
      <c r="BV251">
        <f>A!BU251</f>
        <v>0</v>
      </c>
      <c r="BW251">
        <f>A!BV251</f>
        <v>0</v>
      </c>
      <c r="BX251">
        <f>A!BW251</f>
        <v>0</v>
      </c>
      <c r="BY251">
        <f>A!BX251</f>
        <v>0</v>
      </c>
      <c r="BZ251">
        <f>A!BY251</f>
        <v>0</v>
      </c>
      <c r="CA251">
        <f>A!BZ251</f>
        <v>0</v>
      </c>
      <c r="CB251">
        <f>A!CA251</f>
        <v>0</v>
      </c>
      <c r="CC251">
        <f>A!CB251</f>
        <v>0</v>
      </c>
      <c r="CD251">
        <f>A!CC251</f>
        <v>0</v>
      </c>
      <c r="CE251">
        <f>A!CD251</f>
        <v>0</v>
      </c>
      <c r="CF251">
        <f>A!CE251</f>
        <v>0</v>
      </c>
      <c r="CG251">
        <f>A!CF251</f>
        <v>0</v>
      </c>
      <c r="CH251">
        <f>A!CG251</f>
        <v>0</v>
      </c>
      <c r="CI251">
        <f>A!CH251</f>
        <v>0</v>
      </c>
      <c r="CJ251" t="str">
        <f>A!CI251</f>
        <v>urn:imsikb0101:Applicaties:id:16</v>
      </c>
      <c r="CK251" t="str">
        <f>A!CJ251</f>
        <v>urn:imsikb0101:DatastroomType:id:1</v>
      </c>
      <c r="CL251">
        <f>A!CK251</f>
        <v>45891</v>
      </c>
      <c r="CM251" t="str">
        <f>A!CL251</f>
        <v>SGS, Rotterdam</v>
      </c>
      <c r="CN251" t="str">
        <f>A!CM251</f>
        <v>LABRESULTAAT SGS</v>
      </c>
      <c r="CO251">
        <f>A!CN251</f>
        <v>45891</v>
      </c>
      <c r="CP251">
        <f>A!CO251</f>
        <v>0</v>
      </c>
      <c r="CQ251">
        <f>A!CO561</f>
        <v>0</v>
      </c>
      <c r="CR251" t="e">
        <f>A!#REF!</f>
        <v>#REF!</v>
      </c>
      <c r="CS251" t="e">
        <f>A!#REF!</f>
        <v>#REF!</v>
      </c>
    </row>
    <row r="252" spans="1:97" x14ac:dyDescent="0.2">
      <c r="A252" t="str">
        <f>A!A252</f>
        <v>LABRESULTAAT</v>
      </c>
      <c r="B252">
        <f>A!B252</f>
        <v>71</v>
      </c>
      <c r="C252" t="str">
        <f>A!C252</f>
        <v>_19c321c6-30bd-4ac8-8e50-0fa59db78670</v>
      </c>
      <c r="D252" t="str">
        <f>A!D252</f>
        <v>19c321c6-30bd-4ac8-8e50-0fa59db78670</v>
      </c>
      <c r="E252" t="str">
        <f>A!E252</f>
        <v>SIKB</v>
      </c>
      <c r="F252" t="str">
        <f>A!F252</f>
        <v>urn:immetingen:hoedanigheid:id:1</v>
      </c>
      <c r="G252" t="str">
        <f>A!G252</f>
        <v>www.sikb.nl</v>
      </c>
      <c r="H252" t="str">
        <f>A!H252</f>
        <v>urn:immetingen:parameter:id:1372</v>
      </c>
      <c r="I252" t="str">
        <f>A!I252</f>
        <v>www.sikb.nl</v>
      </c>
      <c r="J252" t="str">
        <f>A!J252</f>
        <v>urn:immetingen:parameter:id:2725</v>
      </c>
      <c r="K252" t="str">
        <f>A!K252</f>
        <v>www.sikb.nl</v>
      </c>
      <c r="L252">
        <f>A!L252</f>
        <v>45890</v>
      </c>
      <c r="M252" t="str">
        <f>A!M252</f>
        <v>urn:immetingen:LabopdrachtStatus:id:5</v>
      </c>
      <c r="N252">
        <f>A!N252</f>
        <v>1</v>
      </c>
      <c r="O252">
        <f>A!O252</f>
        <v>1</v>
      </c>
      <c r="P252" s="23" t="str">
        <f>IF(A!P252="","",INDEX(B!$A$1:$BT$2000,MATCH(A!P252,B!$AX$1:$AX$2000,0),D!$B$5))</f>
        <v>MMA01 A01 (0-50) A03 (0-50) A08 (0-50) A09 (0-50)</v>
      </c>
      <c r="Q252">
        <f>A!Q252</f>
        <v>0</v>
      </c>
      <c r="R252">
        <f>A!R252</f>
        <v>0</v>
      </c>
      <c r="S252">
        <f>A!S252</f>
        <v>0</v>
      </c>
      <c r="T252" t="str">
        <f>A!T252</f>
        <v>immetingen:AnalyticResultType</v>
      </c>
      <c r="U252" t="str">
        <f>A!U252</f>
        <v>2.6 µg/kgds</v>
      </c>
      <c r="V252" s="23">
        <f>IF(A!V252="&lt;",1,A!V252)</f>
        <v>0</v>
      </c>
      <c r="W252">
        <f>A!W252</f>
        <v>2.6</v>
      </c>
      <c r="X252">
        <f>A!X252</f>
        <v>2.6</v>
      </c>
      <c r="Y252" t="str">
        <f>A!Y252</f>
        <v>urn:immetingen:eenheid:id:131</v>
      </c>
      <c r="Z252" s="23">
        <f t="shared" si="3"/>
        <v>131</v>
      </c>
      <c r="AA252" t="str">
        <f>A!Z252</f>
        <v>urn:immetingen:kwaliteitsoordeel:id:0</v>
      </c>
      <c r="AB252" t="str">
        <f>A!AA252</f>
        <v>www.sikb.nl</v>
      </c>
      <c r="AC252" t="str">
        <f>A!AB252</f>
        <v>urn:immetingen:waardebewerkingsmethode:id:5</v>
      </c>
      <c r="AD252" t="str">
        <f>A!AC252</f>
        <v>www.sikb.nl</v>
      </c>
      <c r="AE252" t="str">
        <f>A!AD252</f>
        <v>_98b7e111-7dfc-4b70-a054-0ae29944ae28</v>
      </c>
      <c r="AF252">
        <f>A!AE252</f>
        <v>45889.027372685188</v>
      </c>
      <c r="AG252">
        <f>A!AF252</f>
        <v>0</v>
      </c>
      <c r="AH252">
        <f>A!AG252</f>
        <v>0</v>
      </c>
      <c r="AI252">
        <f>A!AH252</f>
        <v>0</v>
      </c>
      <c r="AJ252">
        <f>A!AI252</f>
        <v>0</v>
      </c>
      <c r="AK252">
        <f>A!AJ252</f>
        <v>0</v>
      </c>
      <c r="AL252">
        <f>A!AK252</f>
        <v>0</v>
      </c>
      <c r="AM252">
        <f>A!AL252</f>
        <v>0</v>
      </c>
      <c r="AN252">
        <f>A!AM252</f>
        <v>0</v>
      </c>
      <c r="AO252">
        <f>A!AN252</f>
        <v>0</v>
      </c>
      <c r="AP252">
        <f>A!AO252</f>
        <v>0</v>
      </c>
      <c r="AQ252">
        <f>A!AP252</f>
        <v>0</v>
      </c>
      <c r="AR252">
        <f>A!AQ252</f>
        <v>0</v>
      </c>
      <c r="AS252">
        <f>A!AR252</f>
        <v>0</v>
      </c>
      <c r="AT252">
        <f>A!AS252</f>
        <v>0</v>
      </c>
      <c r="AU252">
        <f>A!AT252</f>
        <v>0</v>
      </c>
      <c r="AV252">
        <f>A!AU252</f>
        <v>0</v>
      </c>
      <c r="AW252" s="23" t="str">
        <f>IF(A!AV252=0,"",A!AV252)</f>
        <v/>
      </c>
      <c r="AX252">
        <f>A!AW252</f>
        <v>0</v>
      </c>
      <c r="AY252">
        <f>A!AX252</f>
        <v>0</v>
      </c>
      <c r="AZ252">
        <f>A!AY252</f>
        <v>0</v>
      </c>
      <c r="BA252">
        <f>A!AZ252</f>
        <v>0</v>
      </c>
      <c r="BB252">
        <f>A!BA252</f>
        <v>0</v>
      </c>
      <c r="BC252">
        <f>A!BB252</f>
        <v>0</v>
      </c>
      <c r="BD252">
        <f>A!BC252</f>
        <v>0</v>
      </c>
      <c r="BE252">
        <f>A!BD252</f>
        <v>0</v>
      </c>
      <c r="BF252">
        <f>A!BE252</f>
        <v>0</v>
      </c>
      <c r="BG252">
        <f>A!BF252</f>
        <v>0</v>
      </c>
      <c r="BH252">
        <f>A!BG252</f>
        <v>0</v>
      </c>
      <c r="BI252">
        <f>A!BH252</f>
        <v>0</v>
      </c>
      <c r="BJ252">
        <f>A!BI252</f>
        <v>0</v>
      </c>
      <c r="BK252">
        <f>A!BJ252</f>
        <v>0</v>
      </c>
      <c r="BL252">
        <f>A!BK252</f>
        <v>0</v>
      </c>
      <c r="BM252">
        <f>A!BL252</f>
        <v>0</v>
      </c>
      <c r="BN252">
        <f>A!BM252</f>
        <v>0</v>
      </c>
      <c r="BO252">
        <f>A!BN252</f>
        <v>0</v>
      </c>
      <c r="BP252">
        <f>A!BO252</f>
        <v>0</v>
      </c>
      <c r="BQ252">
        <f>A!BP252</f>
        <v>0</v>
      </c>
      <c r="BR252">
        <f>A!BQ252</f>
        <v>0</v>
      </c>
      <c r="BS252">
        <f>A!BR252</f>
        <v>0</v>
      </c>
      <c r="BT252">
        <f>A!BS252</f>
        <v>0</v>
      </c>
      <c r="BU252">
        <f>A!BT252</f>
        <v>0</v>
      </c>
      <c r="BV252">
        <f>A!BU252</f>
        <v>0</v>
      </c>
      <c r="BW252">
        <f>A!BV252</f>
        <v>0</v>
      </c>
      <c r="BX252">
        <f>A!BW252</f>
        <v>0</v>
      </c>
      <c r="BY252">
        <f>A!BX252</f>
        <v>0</v>
      </c>
      <c r="BZ252">
        <f>A!BY252</f>
        <v>0</v>
      </c>
      <c r="CA252">
        <f>A!BZ252</f>
        <v>0</v>
      </c>
      <c r="CB252">
        <f>A!CA252</f>
        <v>0</v>
      </c>
      <c r="CC252">
        <f>A!CB252</f>
        <v>0</v>
      </c>
      <c r="CD252">
        <f>A!CC252</f>
        <v>0</v>
      </c>
      <c r="CE252">
        <f>A!CD252</f>
        <v>0</v>
      </c>
      <c r="CF252">
        <f>A!CE252</f>
        <v>0</v>
      </c>
      <c r="CG252">
        <f>A!CF252</f>
        <v>0</v>
      </c>
      <c r="CH252">
        <f>A!CG252</f>
        <v>0</v>
      </c>
      <c r="CI252">
        <f>A!CH252</f>
        <v>0</v>
      </c>
      <c r="CJ252" t="str">
        <f>A!CI252</f>
        <v>urn:imsikb0101:Applicaties:id:16</v>
      </c>
      <c r="CK252" t="str">
        <f>A!CJ252</f>
        <v>urn:imsikb0101:DatastroomType:id:1</v>
      </c>
      <c r="CL252">
        <f>A!CK252</f>
        <v>45891</v>
      </c>
      <c r="CM252" t="str">
        <f>A!CL252</f>
        <v>SGS, Rotterdam</v>
      </c>
      <c r="CN252" t="str">
        <f>A!CM252</f>
        <v>LABRESULTAAT SGS</v>
      </c>
      <c r="CO252">
        <f>A!CN252</f>
        <v>45891</v>
      </c>
      <c r="CP252">
        <f>A!CO252</f>
        <v>0</v>
      </c>
      <c r="CQ252">
        <f>A!CO562</f>
        <v>0</v>
      </c>
      <c r="CR252" t="e">
        <f>A!#REF!</f>
        <v>#REF!</v>
      </c>
      <c r="CS252" t="e">
        <f>A!#REF!</f>
        <v>#REF!</v>
      </c>
    </row>
    <row r="253" spans="1:97" x14ac:dyDescent="0.2">
      <c r="A253" t="str">
        <f>A!A253</f>
        <v>LABRESULTAAT</v>
      </c>
      <c r="B253">
        <f>A!B253</f>
        <v>72</v>
      </c>
      <c r="C253" t="str">
        <f>A!C253</f>
        <v>_325dae26-b9da-497f-988e-38b376ac399c</v>
      </c>
      <c r="D253" t="str">
        <f>A!D253</f>
        <v>325dae26-b9da-497f-988e-38b376ac399c</v>
      </c>
      <c r="E253" t="str">
        <f>A!E253</f>
        <v>SIKB</v>
      </c>
      <c r="F253" t="str">
        <f>A!F253</f>
        <v>urn:immetingen:hoedanigheid:id:1</v>
      </c>
      <c r="G253" t="str">
        <f>A!G253</f>
        <v>www.sikb.nl</v>
      </c>
      <c r="H253" t="str">
        <f>A!H253</f>
        <v>urn:immetingen:parameter:id:1374</v>
      </c>
      <c r="I253" t="str">
        <f>A!I253</f>
        <v>www.sikb.nl</v>
      </c>
      <c r="J253" t="str">
        <f>A!J253</f>
        <v>urn:immetingen:parameter:id:2725</v>
      </c>
      <c r="K253" t="str">
        <f>A!K253</f>
        <v>www.sikb.nl</v>
      </c>
      <c r="L253">
        <f>A!L253</f>
        <v>45890</v>
      </c>
      <c r="M253" t="str">
        <f>A!M253</f>
        <v>urn:immetingen:LabopdrachtStatus:id:5</v>
      </c>
      <c r="N253">
        <f>A!N253</f>
        <v>1</v>
      </c>
      <c r="O253">
        <f>A!O253</f>
        <v>1</v>
      </c>
      <c r="P253" s="23" t="str">
        <f>IF(A!P253="","",INDEX(B!$A$1:$BT$2000,MATCH(A!P253,B!$AX$1:$AX$2000,0),D!$B$5))</f>
        <v>MMA01 A01 (0-50) A03 (0-50) A08 (0-50) A09 (0-50)</v>
      </c>
      <c r="Q253">
        <f>A!Q253</f>
        <v>0</v>
      </c>
      <c r="R253">
        <f>A!R253</f>
        <v>0</v>
      </c>
      <c r="S253">
        <f>A!S253</f>
        <v>0</v>
      </c>
      <c r="T253" t="str">
        <f>A!T253</f>
        <v>immetingen:AnalyticResultType</v>
      </c>
      <c r="U253" t="str">
        <f>A!U253</f>
        <v>&lt;1 µg/kgds</v>
      </c>
      <c r="V253" s="23">
        <f>IF(A!V253="&lt;",1,A!V253)</f>
        <v>1</v>
      </c>
      <c r="W253">
        <f>A!W253</f>
        <v>1</v>
      </c>
      <c r="X253">
        <f>A!X253</f>
        <v>1</v>
      </c>
      <c r="Y253" t="str">
        <f>A!Y253</f>
        <v>urn:immetingen:eenheid:id:131</v>
      </c>
      <c r="Z253" s="23">
        <f t="shared" si="3"/>
        <v>131</v>
      </c>
      <c r="AA253" t="str">
        <f>A!Z253</f>
        <v>urn:immetingen:kwaliteitsoordeel:id:0</v>
      </c>
      <c r="AB253" t="str">
        <f>A!AA253</f>
        <v>www.sikb.nl</v>
      </c>
      <c r="AC253" t="str">
        <f>A!AB253</f>
        <v>urn:immetingen:waardebewerkingsmethode:id:5</v>
      </c>
      <c r="AD253" t="str">
        <f>A!AC253</f>
        <v>www.sikb.nl</v>
      </c>
      <c r="AE253" t="str">
        <f>A!AD253</f>
        <v>_908d9401-34de-44ce-9723-c694771eed60</v>
      </c>
      <c r="AF253">
        <f>A!AE253</f>
        <v>45889.027372685188</v>
      </c>
      <c r="AG253">
        <f>A!AF253</f>
        <v>0</v>
      </c>
      <c r="AH253">
        <f>A!AG253</f>
        <v>0</v>
      </c>
      <c r="AI253">
        <f>A!AH253</f>
        <v>0</v>
      </c>
      <c r="AJ253">
        <f>A!AI253</f>
        <v>0</v>
      </c>
      <c r="AK253">
        <f>A!AJ253</f>
        <v>0</v>
      </c>
      <c r="AL253">
        <f>A!AK253</f>
        <v>0</v>
      </c>
      <c r="AM253">
        <f>A!AL253</f>
        <v>0</v>
      </c>
      <c r="AN253">
        <f>A!AM253</f>
        <v>0</v>
      </c>
      <c r="AO253">
        <f>A!AN253</f>
        <v>0</v>
      </c>
      <c r="AP253">
        <f>A!AO253</f>
        <v>0</v>
      </c>
      <c r="AQ253">
        <f>A!AP253</f>
        <v>0</v>
      </c>
      <c r="AR253">
        <f>A!AQ253</f>
        <v>0</v>
      </c>
      <c r="AS253">
        <f>A!AR253</f>
        <v>0</v>
      </c>
      <c r="AT253">
        <f>A!AS253</f>
        <v>0</v>
      </c>
      <c r="AU253">
        <f>A!AT253</f>
        <v>0</v>
      </c>
      <c r="AV253">
        <f>A!AU253</f>
        <v>0</v>
      </c>
      <c r="AW253" s="23" t="str">
        <f>IF(A!AV253=0,"",A!AV253)</f>
        <v/>
      </c>
      <c r="AX253">
        <f>A!AW253</f>
        <v>0</v>
      </c>
      <c r="AY253">
        <f>A!AX253</f>
        <v>0</v>
      </c>
      <c r="AZ253">
        <f>A!AY253</f>
        <v>0</v>
      </c>
      <c r="BA253">
        <f>A!AZ253</f>
        <v>0</v>
      </c>
      <c r="BB253">
        <f>A!BA253</f>
        <v>0</v>
      </c>
      <c r="BC253">
        <f>A!BB253</f>
        <v>0</v>
      </c>
      <c r="BD253">
        <f>A!BC253</f>
        <v>0</v>
      </c>
      <c r="BE253">
        <f>A!BD253</f>
        <v>0</v>
      </c>
      <c r="BF253">
        <f>A!BE253</f>
        <v>0</v>
      </c>
      <c r="BG253">
        <f>A!BF253</f>
        <v>0</v>
      </c>
      <c r="BH253">
        <f>A!BG253</f>
        <v>0</v>
      </c>
      <c r="BI253">
        <f>A!BH253</f>
        <v>0</v>
      </c>
      <c r="BJ253">
        <f>A!BI253</f>
        <v>0</v>
      </c>
      <c r="BK253">
        <f>A!BJ253</f>
        <v>0</v>
      </c>
      <c r="BL253">
        <f>A!BK253</f>
        <v>0</v>
      </c>
      <c r="BM253">
        <f>A!BL253</f>
        <v>0</v>
      </c>
      <c r="BN253">
        <f>A!BM253</f>
        <v>0</v>
      </c>
      <c r="BO253">
        <f>A!BN253</f>
        <v>0</v>
      </c>
      <c r="BP253">
        <f>A!BO253</f>
        <v>0</v>
      </c>
      <c r="BQ253">
        <f>A!BP253</f>
        <v>0</v>
      </c>
      <c r="BR253">
        <f>A!BQ253</f>
        <v>0</v>
      </c>
      <c r="BS253">
        <f>A!BR253</f>
        <v>0</v>
      </c>
      <c r="BT253">
        <f>A!BS253</f>
        <v>0</v>
      </c>
      <c r="BU253">
        <f>A!BT253</f>
        <v>0</v>
      </c>
      <c r="BV253">
        <f>A!BU253</f>
        <v>0</v>
      </c>
      <c r="BW253">
        <f>A!BV253</f>
        <v>0</v>
      </c>
      <c r="BX253">
        <f>A!BW253</f>
        <v>0</v>
      </c>
      <c r="BY253">
        <f>A!BX253</f>
        <v>0</v>
      </c>
      <c r="BZ253">
        <f>A!BY253</f>
        <v>0</v>
      </c>
      <c r="CA253">
        <f>A!BZ253</f>
        <v>0</v>
      </c>
      <c r="CB253">
        <f>A!CA253</f>
        <v>0</v>
      </c>
      <c r="CC253">
        <f>A!CB253</f>
        <v>0</v>
      </c>
      <c r="CD253">
        <f>A!CC253</f>
        <v>0</v>
      </c>
      <c r="CE253">
        <f>A!CD253</f>
        <v>0</v>
      </c>
      <c r="CF253">
        <f>A!CE253</f>
        <v>0</v>
      </c>
      <c r="CG253">
        <f>A!CF253</f>
        <v>0</v>
      </c>
      <c r="CH253">
        <f>A!CG253</f>
        <v>0</v>
      </c>
      <c r="CI253">
        <f>A!CH253</f>
        <v>0</v>
      </c>
      <c r="CJ253" t="str">
        <f>A!CI253</f>
        <v>urn:imsikb0101:Applicaties:id:16</v>
      </c>
      <c r="CK253" t="str">
        <f>A!CJ253</f>
        <v>urn:imsikb0101:DatastroomType:id:1</v>
      </c>
      <c r="CL253">
        <f>A!CK253</f>
        <v>45891</v>
      </c>
      <c r="CM253" t="str">
        <f>A!CL253</f>
        <v>SGS, Rotterdam</v>
      </c>
      <c r="CN253" t="str">
        <f>A!CM253</f>
        <v>LABRESULTAAT SGS</v>
      </c>
      <c r="CO253">
        <f>A!CN253</f>
        <v>45891</v>
      </c>
      <c r="CP253">
        <f>A!CO253</f>
        <v>0</v>
      </c>
      <c r="CQ253">
        <f>A!CO563</f>
        <v>0</v>
      </c>
      <c r="CR253" t="e">
        <f>A!#REF!</f>
        <v>#REF!</v>
      </c>
      <c r="CS253" t="e">
        <f>A!#REF!</f>
        <v>#REF!</v>
      </c>
    </row>
    <row r="254" spans="1:97" x14ac:dyDescent="0.2">
      <c r="A254" t="str">
        <f>A!A254</f>
        <v>LABRESULTAAT</v>
      </c>
      <c r="B254">
        <f>A!B254</f>
        <v>73</v>
      </c>
      <c r="C254" t="str">
        <f>A!C254</f>
        <v>_8487c62a-7eb6-4c4e-8a11-e2501bc59787</v>
      </c>
      <c r="D254" t="str">
        <f>A!D254</f>
        <v>8487c62a-7eb6-4c4e-8a11-e2501bc59787</v>
      </c>
      <c r="E254" t="str">
        <f>A!E254</f>
        <v>SIKB</v>
      </c>
      <c r="F254" t="str">
        <f>A!F254</f>
        <v>urn:immetingen:hoedanigheid:id:1</v>
      </c>
      <c r="G254" t="str">
        <f>A!G254</f>
        <v>www.sikb.nl</v>
      </c>
      <c r="H254" t="str">
        <f>A!H254</f>
        <v>urn:immetingen:parameter:id:1376</v>
      </c>
      <c r="I254" t="str">
        <f>A!I254</f>
        <v>www.sikb.nl</v>
      </c>
      <c r="J254" t="str">
        <f>A!J254</f>
        <v>urn:immetingen:parameter:id:2725</v>
      </c>
      <c r="K254" t="str">
        <f>A!K254</f>
        <v>www.sikb.nl</v>
      </c>
      <c r="L254">
        <f>A!L254</f>
        <v>45890</v>
      </c>
      <c r="M254" t="str">
        <f>A!M254</f>
        <v>urn:immetingen:LabopdrachtStatus:id:5</v>
      </c>
      <c r="N254">
        <f>A!N254</f>
        <v>1</v>
      </c>
      <c r="O254">
        <f>A!O254</f>
        <v>1</v>
      </c>
      <c r="P254" s="23" t="str">
        <f>IF(A!P254="","",INDEX(B!$A$1:$BT$2000,MATCH(A!P254,B!$AX$1:$AX$2000,0),D!$B$5))</f>
        <v>MMA01 A01 (0-50) A03 (0-50) A08 (0-50) A09 (0-50)</v>
      </c>
      <c r="Q254">
        <f>A!Q254</f>
        <v>0</v>
      </c>
      <c r="R254">
        <f>A!R254</f>
        <v>0</v>
      </c>
      <c r="S254">
        <f>A!S254</f>
        <v>0</v>
      </c>
      <c r="T254" t="str">
        <f>A!T254</f>
        <v>immetingen:AnalyticResultType</v>
      </c>
      <c r="U254" t="str">
        <f>A!U254</f>
        <v>5.8 µg/kgds</v>
      </c>
      <c r="V254" s="23">
        <f>IF(A!V254="&lt;",1,A!V254)</f>
        <v>0</v>
      </c>
      <c r="W254">
        <f>A!W254</f>
        <v>5.8</v>
      </c>
      <c r="X254">
        <f>A!X254</f>
        <v>5.8</v>
      </c>
      <c r="Y254" t="str">
        <f>A!Y254</f>
        <v>urn:immetingen:eenheid:id:131</v>
      </c>
      <c r="Z254" s="23">
        <f t="shared" si="3"/>
        <v>131</v>
      </c>
      <c r="AA254" t="str">
        <f>A!Z254</f>
        <v>urn:immetingen:kwaliteitsoordeel:id:0</v>
      </c>
      <c r="AB254" t="str">
        <f>A!AA254</f>
        <v>www.sikb.nl</v>
      </c>
      <c r="AC254" t="str">
        <f>A!AB254</f>
        <v>urn:immetingen:waardebewerkingsmethode:id:5</v>
      </c>
      <c r="AD254" t="str">
        <f>A!AC254</f>
        <v>www.sikb.nl</v>
      </c>
      <c r="AE254" t="str">
        <f>A!AD254</f>
        <v>_dc4789b1-d542-48ec-8409-fb1766a9778f</v>
      </c>
      <c r="AF254">
        <f>A!AE254</f>
        <v>45889.027372685188</v>
      </c>
      <c r="AG254">
        <f>A!AF254</f>
        <v>0</v>
      </c>
      <c r="AH254">
        <f>A!AG254</f>
        <v>0</v>
      </c>
      <c r="AI254">
        <f>A!AH254</f>
        <v>0</v>
      </c>
      <c r="AJ254">
        <f>A!AI254</f>
        <v>0</v>
      </c>
      <c r="AK254">
        <f>A!AJ254</f>
        <v>0</v>
      </c>
      <c r="AL254">
        <f>A!AK254</f>
        <v>0</v>
      </c>
      <c r="AM254">
        <f>A!AL254</f>
        <v>0</v>
      </c>
      <c r="AN254">
        <f>A!AM254</f>
        <v>0</v>
      </c>
      <c r="AO254">
        <f>A!AN254</f>
        <v>0</v>
      </c>
      <c r="AP254">
        <f>A!AO254</f>
        <v>0</v>
      </c>
      <c r="AQ254">
        <f>A!AP254</f>
        <v>0</v>
      </c>
      <c r="AR254">
        <f>A!AQ254</f>
        <v>0</v>
      </c>
      <c r="AS254">
        <f>A!AR254</f>
        <v>0</v>
      </c>
      <c r="AT254">
        <f>A!AS254</f>
        <v>0</v>
      </c>
      <c r="AU254">
        <f>A!AT254</f>
        <v>0</v>
      </c>
      <c r="AV254">
        <f>A!AU254</f>
        <v>0</v>
      </c>
      <c r="AW254" s="23" t="str">
        <f>IF(A!AV254=0,"",A!AV254)</f>
        <v/>
      </c>
      <c r="AX254">
        <f>A!AW254</f>
        <v>0</v>
      </c>
      <c r="AY254">
        <f>A!AX254</f>
        <v>0</v>
      </c>
      <c r="AZ254">
        <f>A!AY254</f>
        <v>0</v>
      </c>
      <c r="BA254">
        <f>A!AZ254</f>
        <v>0</v>
      </c>
      <c r="BB254">
        <f>A!BA254</f>
        <v>0</v>
      </c>
      <c r="BC254">
        <f>A!BB254</f>
        <v>0</v>
      </c>
      <c r="BD254">
        <f>A!BC254</f>
        <v>0</v>
      </c>
      <c r="BE254">
        <f>A!BD254</f>
        <v>0</v>
      </c>
      <c r="BF254">
        <f>A!BE254</f>
        <v>0</v>
      </c>
      <c r="BG254">
        <f>A!BF254</f>
        <v>0</v>
      </c>
      <c r="BH254">
        <f>A!BG254</f>
        <v>0</v>
      </c>
      <c r="BI254">
        <f>A!BH254</f>
        <v>0</v>
      </c>
      <c r="BJ254">
        <f>A!BI254</f>
        <v>0</v>
      </c>
      <c r="BK254">
        <f>A!BJ254</f>
        <v>0</v>
      </c>
      <c r="BL254">
        <f>A!BK254</f>
        <v>0</v>
      </c>
      <c r="BM254">
        <f>A!BL254</f>
        <v>0</v>
      </c>
      <c r="BN254">
        <f>A!BM254</f>
        <v>0</v>
      </c>
      <c r="BO254">
        <f>A!BN254</f>
        <v>0</v>
      </c>
      <c r="BP254">
        <f>A!BO254</f>
        <v>0</v>
      </c>
      <c r="BQ254">
        <f>A!BP254</f>
        <v>0</v>
      </c>
      <c r="BR254">
        <f>A!BQ254</f>
        <v>0</v>
      </c>
      <c r="BS254">
        <f>A!BR254</f>
        <v>0</v>
      </c>
      <c r="BT254">
        <f>A!BS254</f>
        <v>0</v>
      </c>
      <c r="BU254">
        <f>A!BT254</f>
        <v>0</v>
      </c>
      <c r="BV254">
        <f>A!BU254</f>
        <v>0</v>
      </c>
      <c r="BW254">
        <f>A!BV254</f>
        <v>0</v>
      </c>
      <c r="BX254">
        <f>A!BW254</f>
        <v>0</v>
      </c>
      <c r="BY254">
        <f>A!BX254</f>
        <v>0</v>
      </c>
      <c r="BZ254">
        <f>A!BY254</f>
        <v>0</v>
      </c>
      <c r="CA254">
        <f>A!BZ254</f>
        <v>0</v>
      </c>
      <c r="CB254">
        <f>A!CA254</f>
        <v>0</v>
      </c>
      <c r="CC254">
        <f>A!CB254</f>
        <v>0</v>
      </c>
      <c r="CD254">
        <f>A!CC254</f>
        <v>0</v>
      </c>
      <c r="CE254">
        <f>A!CD254</f>
        <v>0</v>
      </c>
      <c r="CF254">
        <f>A!CE254</f>
        <v>0</v>
      </c>
      <c r="CG254">
        <f>A!CF254</f>
        <v>0</v>
      </c>
      <c r="CH254">
        <f>A!CG254</f>
        <v>0</v>
      </c>
      <c r="CI254">
        <f>A!CH254</f>
        <v>0</v>
      </c>
      <c r="CJ254" t="str">
        <f>A!CI254</f>
        <v>urn:imsikb0101:Applicaties:id:16</v>
      </c>
      <c r="CK254" t="str">
        <f>A!CJ254</f>
        <v>urn:imsikb0101:DatastroomType:id:1</v>
      </c>
      <c r="CL254">
        <f>A!CK254</f>
        <v>45891</v>
      </c>
      <c r="CM254" t="str">
        <f>A!CL254</f>
        <v>SGS, Rotterdam</v>
      </c>
      <c r="CN254" t="str">
        <f>A!CM254</f>
        <v>LABRESULTAAT SGS</v>
      </c>
      <c r="CO254">
        <f>A!CN254</f>
        <v>45891</v>
      </c>
      <c r="CP254">
        <f>A!CO254</f>
        <v>0</v>
      </c>
      <c r="CQ254">
        <f>A!CO564</f>
        <v>0</v>
      </c>
      <c r="CR254" t="e">
        <f>A!#REF!</f>
        <v>#REF!</v>
      </c>
      <c r="CS254" t="e">
        <f>A!#REF!</f>
        <v>#REF!</v>
      </c>
    </row>
    <row r="255" spans="1:97" x14ac:dyDescent="0.2">
      <c r="A255" t="str">
        <f>A!A255</f>
        <v>LABRESULTAAT</v>
      </c>
      <c r="B255">
        <f>A!B255</f>
        <v>74</v>
      </c>
      <c r="C255" t="str">
        <f>A!C255</f>
        <v>_e823ab4f-52c3-408b-ab1b-697006e9e054</v>
      </c>
      <c r="D255" t="str">
        <f>A!D255</f>
        <v>e823ab4f-52c3-408b-ab1b-697006e9e054</v>
      </c>
      <c r="E255" t="str">
        <f>A!E255</f>
        <v>SIKB</v>
      </c>
      <c r="F255" t="str">
        <f>A!F255</f>
        <v>urn:immetingen:hoedanigheid:id:1</v>
      </c>
      <c r="G255" t="str">
        <f>A!G255</f>
        <v>www.sikb.nl</v>
      </c>
      <c r="H255" t="str">
        <f>A!H255</f>
        <v>urn:immetingen:parameter:id:1377</v>
      </c>
      <c r="I255" t="str">
        <f>A!I255</f>
        <v>www.sikb.nl</v>
      </c>
      <c r="J255" t="str">
        <f>A!J255</f>
        <v>urn:immetingen:parameter:id:2725</v>
      </c>
      <c r="K255" t="str">
        <f>A!K255</f>
        <v>www.sikb.nl</v>
      </c>
      <c r="L255">
        <f>A!L255</f>
        <v>45890</v>
      </c>
      <c r="M255" t="str">
        <f>A!M255</f>
        <v>urn:immetingen:LabopdrachtStatus:id:5</v>
      </c>
      <c r="N255">
        <f>A!N255</f>
        <v>1</v>
      </c>
      <c r="O255">
        <f>A!O255</f>
        <v>1</v>
      </c>
      <c r="P255" s="23" t="str">
        <f>IF(A!P255="","",INDEX(B!$A$1:$BT$2000,MATCH(A!P255,B!$AX$1:$AX$2000,0),D!$B$5))</f>
        <v>MMA01 A01 (0-50) A03 (0-50) A08 (0-50) A09 (0-50)</v>
      </c>
      <c r="Q255">
        <f>A!Q255</f>
        <v>0</v>
      </c>
      <c r="R255">
        <f>A!R255</f>
        <v>0</v>
      </c>
      <c r="S255">
        <f>A!S255</f>
        <v>0</v>
      </c>
      <c r="T255" t="str">
        <f>A!T255</f>
        <v>immetingen:AnalyticResultType</v>
      </c>
      <c r="U255" t="str">
        <f>A!U255</f>
        <v>6.0 µg/kgds</v>
      </c>
      <c r="V255" s="23">
        <f>IF(A!V255="&lt;",1,A!V255)</f>
        <v>0</v>
      </c>
      <c r="W255">
        <f>A!W255</f>
        <v>6</v>
      </c>
      <c r="X255">
        <f>A!X255</f>
        <v>6</v>
      </c>
      <c r="Y255" t="str">
        <f>A!Y255</f>
        <v>urn:immetingen:eenheid:id:131</v>
      </c>
      <c r="Z255" s="23">
        <f t="shared" si="3"/>
        <v>131</v>
      </c>
      <c r="AA255" t="str">
        <f>A!Z255</f>
        <v>urn:immetingen:kwaliteitsoordeel:id:0</v>
      </c>
      <c r="AB255" t="str">
        <f>A!AA255</f>
        <v>www.sikb.nl</v>
      </c>
      <c r="AC255" t="str">
        <f>A!AB255</f>
        <v>urn:immetingen:waardebewerkingsmethode:id:5</v>
      </c>
      <c r="AD255" t="str">
        <f>A!AC255</f>
        <v>www.sikb.nl</v>
      </c>
      <c r="AE255" t="str">
        <f>A!AD255</f>
        <v>_7fe88186-c772-489a-9a16-139564824f27</v>
      </c>
      <c r="AF255">
        <f>A!AE255</f>
        <v>45889.027372685188</v>
      </c>
      <c r="AG255">
        <f>A!AF255</f>
        <v>0</v>
      </c>
      <c r="AH255">
        <f>A!AG255</f>
        <v>0</v>
      </c>
      <c r="AI255">
        <f>A!AH255</f>
        <v>0</v>
      </c>
      <c r="AJ255">
        <f>A!AI255</f>
        <v>0</v>
      </c>
      <c r="AK255">
        <f>A!AJ255</f>
        <v>0</v>
      </c>
      <c r="AL255">
        <f>A!AK255</f>
        <v>0</v>
      </c>
      <c r="AM255">
        <f>A!AL255</f>
        <v>0</v>
      </c>
      <c r="AN255">
        <f>A!AM255</f>
        <v>0</v>
      </c>
      <c r="AO255">
        <f>A!AN255</f>
        <v>0</v>
      </c>
      <c r="AP255">
        <f>A!AO255</f>
        <v>0</v>
      </c>
      <c r="AQ255">
        <f>A!AP255</f>
        <v>0</v>
      </c>
      <c r="AR255">
        <f>A!AQ255</f>
        <v>0</v>
      </c>
      <c r="AS255">
        <f>A!AR255</f>
        <v>0</v>
      </c>
      <c r="AT255">
        <f>A!AS255</f>
        <v>0</v>
      </c>
      <c r="AU255">
        <f>A!AT255</f>
        <v>0</v>
      </c>
      <c r="AV255">
        <f>A!AU255</f>
        <v>0</v>
      </c>
      <c r="AW255" s="23" t="str">
        <f>IF(A!AV255=0,"",A!AV255)</f>
        <v/>
      </c>
      <c r="AX255">
        <f>A!AW255</f>
        <v>0</v>
      </c>
      <c r="AY255">
        <f>A!AX255</f>
        <v>0</v>
      </c>
      <c r="AZ255">
        <f>A!AY255</f>
        <v>0</v>
      </c>
      <c r="BA255">
        <f>A!AZ255</f>
        <v>0</v>
      </c>
      <c r="BB255">
        <f>A!BA255</f>
        <v>0</v>
      </c>
      <c r="BC255">
        <f>A!BB255</f>
        <v>0</v>
      </c>
      <c r="BD255">
        <f>A!BC255</f>
        <v>0</v>
      </c>
      <c r="BE255">
        <f>A!BD255</f>
        <v>0</v>
      </c>
      <c r="BF255">
        <f>A!BE255</f>
        <v>0</v>
      </c>
      <c r="BG255">
        <f>A!BF255</f>
        <v>0</v>
      </c>
      <c r="BH255">
        <f>A!BG255</f>
        <v>0</v>
      </c>
      <c r="BI255">
        <f>A!BH255</f>
        <v>0</v>
      </c>
      <c r="BJ255">
        <f>A!BI255</f>
        <v>0</v>
      </c>
      <c r="BK255">
        <f>A!BJ255</f>
        <v>0</v>
      </c>
      <c r="BL255">
        <f>A!BK255</f>
        <v>0</v>
      </c>
      <c r="BM255">
        <f>A!BL255</f>
        <v>0</v>
      </c>
      <c r="BN255">
        <f>A!BM255</f>
        <v>0</v>
      </c>
      <c r="BO255">
        <f>A!BN255</f>
        <v>0</v>
      </c>
      <c r="BP255">
        <f>A!BO255</f>
        <v>0</v>
      </c>
      <c r="BQ255">
        <f>A!BP255</f>
        <v>0</v>
      </c>
      <c r="BR255">
        <f>A!BQ255</f>
        <v>0</v>
      </c>
      <c r="BS255">
        <f>A!BR255</f>
        <v>0</v>
      </c>
      <c r="BT255">
        <f>A!BS255</f>
        <v>0</v>
      </c>
      <c r="BU255">
        <f>A!BT255</f>
        <v>0</v>
      </c>
      <c r="BV255">
        <f>A!BU255</f>
        <v>0</v>
      </c>
      <c r="BW255">
        <f>A!BV255</f>
        <v>0</v>
      </c>
      <c r="BX255">
        <f>A!BW255</f>
        <v>0</v>
      </c>
      <c r="BY255">
        <f>A!BX255</f>
        <v>0</v>
      </c>
      <c r="BZ255">
        <f>A!BY255</f>
        <v>0</v>
      </c>
      <c r="CA255">
        <f>A!BZ255</f>
        <v>0</v>
      </c>
      <c r="CB255">
        <f>A!CA255</f>
        <v>0</v>
      </c>
      <c r="CC255">
        <f>A!CB255</f>
        <v>0</v>
      </c>
      <c r="CD255">
        <f>A!CC255</f>
        <v>0</v>
      </c>
      <c r="CE255">
        <f>A!CD255</f>
        <v>0</v>
      </c>
      <c r="CF255">
        <f>A!CE255</f>
        <v>0</v>
      </c>
      <c r="CG255">
        <f>A!CF255</f>
        <v>0</v>
      </c>
      <c r="CH255">
        <f>A!CG255</f>
        <v>0</v>
      </c>
      <c r="CI255">
        <f>A!CH255</f>
        <v>0</v>
      </c>
      <c r="CJ255" t="str">
        <f>A!CI255</f>
        <v>urn:imsikb0101:Applicaties:id:16</v>
      </c>
      <c r="CK255" t="str">
        <f>A!CJ255</f>
        <v>urn:imsikb0101:DatastroomType:id:1</v>
      </c>
      <c r="CL255">
        <f>A!CK255</f>
        <v>45891</v>
      </c>
      <c r="CM255" t="str">
        <f>A!CL255</f>
        <v>SGS, Rotterdam</v>
      </c>
      <c r="CN255" t="str">
        <f>A!CM255</f>
        <v>LABRESULTAAT SGS</v>
      </c>
      <c r="CO255">
        <f>A!CN255</f>
        <v>45891</v>
      </c>
      <c r="CP255">
        <f>A!CO255</f>
        <v>0</v>
      </c>
      <c r="CQ255">
        <f>A!CO565</f>
        <v>0</v>
      </c>
      <c r="CR255" t="e">
        <f>A!#REF!</f>
        <v>#REF!</v>
      </c>
      <c r="CS255" t="e">
        <f>A!#REF!</f>
        <v>#REF!</v>
      </c>
    </row>
    <row r="256" spans="1:97" x14ac:dyDescent="0.2">
      <c r="A256" t="str">
        <f>A!A256</f>
        <v>LABRESULTAAT</v>
      </c>
      <c r="B256">
        <f>A!B256</f>
        <v>75</v>
      </c>
      <c r="C256" t="str">
        <f>A!C256</f>
        <v>_0bdfc110-88e1-4081-8fce-dead5c38cefc</v>
      </c>
      <c r="D256" t="str">
        <f>A!D256</f>
        <v>0bdfc110-88e1-4081-8fce-dead5c38cefc</v>
      </c>
      <c r="E256" t="str">
        <f>A!E256</f>
        <v>SIKB</v>
      </c>
      <c r="F256" t="str">
        <f>A!F256</f>
        <v>urn:immetingen:hoedanigheid:id:1</v>
      </c>
      <c r="G256" t="str">
        <f>A!G256</f>
        <v>www.sikb.nl</v>
      </c>
      <c r="H256" t="str">
        <f>A!H256</f>
        <v>urn:immetingen:parameter:id:1380</v>
      </c>
      <c r="I256" t="str">
        <f>A!I256</f>
        <v>www.sikb.nl</v>
      </c>
      <c r="J256" t="str">
        <f>A!J256</f>
        <v>urn:immetingen:parameter:id:2725</v>
      </c>
      <c r="K256" t="str">
        <f>A!K256</f>
        <v>www.sikb.nl</v>
      </c>
      <c r="L256">
        <f>A!L256</f>
        <v>45890</v>
      </c>
      <c r="M256" t="str">
        <f>A!M256</f>
        <v>urn:immetingen:LabopdrachtStatus:id:5</v>
      </c>
      <c r="N256">
        <f>A!N256</f>
        <v>1</v>
      </c>
      <c r="O256">
        <f>A!O256</f>
        <v>1</v>
      </c>
      <c r="P256" s="23" t="str">
        <f>IF(A!P256="","",INDEX(B!$A$1:$BT$2000,MATCH(A!P256,B!$AX$1:$AX$2000,0),D!$B$5))</f>
        <v>MMA01 A01 (0-50) A03 (0-50) A08 (0-50) A09 (0-50)</v>
      </c>
      <c r="Q256">
        <f>A!Q256</f>
        <v>0</v>
      </c>
      <c r="R256">
        <f>A!R256</f>
        <v>0</v>
      </c>
      <c r="S256">
        <f>A!S256</f>
        <v>0</v>
      </c>
      <c r="T256" t="str">
        <f>A!T256</f>
        <v>immetingen:AnalyticResultType</v>
      </c>
      <c r="U256" t="str">
        <f>A!U256</f>
        <v>4.9 µg/kgds</v>
      </c>
      <c r="V256" s="23">
        <f>IF(A!V256="&lt;",1,A!V256)</f>
        <v>0</v>
      </c>
      <c r="W256">
        <f>A!W256</f>
        <v>4.9000000000000004</v>
      </c>
      <c r="X256">
        <f>A!X256</f>
        <v>4.9000000000000004</v>
      </c>
      <c r="Y256" t="str">
        <f>A!Y256</f>
        <v>urn:immetingen:eenheid:id:131</v>
      </c>
      <c r="Z256" s="23">
        <f t="shared" si="3"/>
        <v>131</v>
      </c>
      <c r="AA256" t="str">
        <f>A!Z256</f>
        <v>urn:immetingen:kwaliteitsoordeel:id:0</v>
      </c>
      <c r="AB256" t="str">
        <f>A!AA256</f>
        <v>www.sikb.nl</v>
      </c>
      <c r="AC256" t="str">
        <f>A!AB256</f>
        <v>urn:immetingen:waardebewerkingsmethode:id:5</v>
      </c>
      <c r="AD256" t="str">
        <f>A!AC256</f>
        <v>www.sikb.nl</v>
      </c>
      <c r="AE256" t="str">
        <f>A!AD256</f>
        <v>_a75964bc-5a9e-4027-bfc7-a4dd6c9a6ccf</v>
      </c>
      <c r="AF256">
        <f>A!AE256</f>
        <v>45889.027372685188</v>
      </c>
      <c r="AG256">
        <f>A!AF256</f>
        <v>0</v>
      </c>
      <c r="AH256">
        <f>A!AG256</f>
        <v>0</v>
      </c>
      <c r="AI256">
        <f>A!AH256</f>
        <v>0</v>
      </c>
      <c r="AJ256">
        <f>A!AI256</f>
        <v>0</v>
      </c>
      <c r="AK256">
        <f>A!AJ256</f>
        <v>0</v>
      </c>
      <c r="AL256">
        <f>A!AK256</f>
        <v>0</v>
      </c>
      <c r="AM256">
        <f>A!AL256</f>
        <v>0</v>
      </c>
      <c r="AN256">
        <f>A!AM256</f>
        <v>0</v>
      </c>
      <c r="AO256">
        <f>A!AN256</f>
        <v>0</v>
      </c>
      <c r="AP256">
        <f>A!AO256</f>
        <v>0</v>
      </c>
      <c r="AQ256">
        <f>A!AP256</f>
        <v>0</v>
      </c>
      <c r="AR256">
        <f>A!AQ256</f>
        <v>0</v>
      </c>
      <c r="AS256">
        <f>A!AR256</f>
        <v>0</v>
      </c>
      <c r="AT256">
        <f>A!AS256</f>
        <v>0</v>
      </c>
      <c r="AU256">
        <f>A!AT256</f>
        <v>0</v>
      </c>
      <c r="AV256">
        <f>A!AU256</f>
        <v>0</v>
      </c>
      <c r="AW256" s="23" t="str">
        <f>IF(A!AV256=0,"",A!AV256)</f>
        <v/>
      </c>
      <c r="AX256">
        <f>A!AW256</f>
        <v>0</v>
      </c>
      <c r="AY256">
        <f>A!AX256</f>
        <v>0</v>
      </c>
      <c r="AZ256">
        <f>A!AY256</f>
        <v>0</v>
      </c>
      <c r="BA256">
        <f>A!AZ256</f>
        <v>0</v>
      </c>
      <c r="BB256">
        <f>A!BA256</f>
        <v>0</v>
      </c>
      <c r="BC256">
        <f>A!BB256</f>
        <v>0</v>
      </c>
      <c r="BD256">
        <f>A!BC256</f>
        <v>0</v>
      </c>
      <c r="BE256">
        <f>A!BD256</f>
        <v>0</v>
      </c>
      <c r="BF256">
        <f>A!BE256</f>
        <v>0</v>
      </c>
      <c r="BG256">
        <f>A!BF256</f>
        <v>0</v>
      </c>
      <c r="BH256">
        <f>A!BG256</f>
        <v>0</v>
      </c>
      <c r="BI256">
        <f>A!BH256</f>
        <v>0</v>
      </c>
      <c r="BJ256">
        <f>A!BI256</f>
        <v>0</v>
      </c>
      <c r="BK256">
        <f>A!BJ256</f>
        <v>0</v>
      </c>
      <c r="BL256">
        <f>A!BK256</f>
        <v>0</v>
      </c>
      <c r="BM256">
        <f>A!BL256</f>
        <v>0</v>
      </c>
      <c r="BN256">
        <f>A!BM256</f>
        <v>0</v>
      </c>
      <c r="BO256">
        <f>A!BN256</f>
        <v>0</v>
      </c>
      <c r="BP256">
        <f>A!BO256</f>
        <v>0</v>
      </c>
      <c r="BQ256">
        <f>A!BP256</f>
        <v>0</v>
      </c>
      <c r="BR256">
        <f>A!BQ256</f>
        <v>0</v>
      </c>
      <c r="BS256">
        <f>A!BR256</f>
        <v>0</v>
      </c>
      <c r="BT256">
        <f>A!BS256</f>
        <v>0</v>
      </c>
      <c r="BU256">
        <f>A!BT256</f>
        <v>0</v>
      </c>
      <c r="BV256">
        <f>A!BU256</f>
        <v>0</v>
      </c>
      <c r="BW256">
        <f>A!BV256</f>
        <v>0</v>
      </c>
      <c r="BX256">
        <f>A!BW256</f>
        <v>0</v>
      </c>
      <c r="BY256">
        <f>A!BX256</f>
        <v>0</v>
      </c>
      <c r="BZ256">
        <f>A!BY256</f>
        <v>0</v>
      </c>
      <c r="CA256">
        <f>A!BZ256</f>
        <v>0</v>
      </c>
      <c r="CB256">
        <f>A!CA256</f>
        <v>0</v>
      </c>
      <c r="CC256">
        <f>A!CB256</f>
        <v>0</v>
      </c>
      <c r="CD256">
        <f>A!CC256</f>
        <v>0</v>
      </c>
      <c r="CE256">
        <f>A!CD256</f>
        <v>0</v>
      </c>
      <c r="CF256">
        <f>A!CE256</f>
        <v>0</v>
      </c>
      <c r="CG256">
        <f>A!CF256</f>
        <v>0</v>
      </c>
      <c r="CH256">
        <f>A!CG256</f>
        <v>0</v>
      </c>
      <c r="CI256">
        <f>A!CH256</f>
        <v>0</v>
      </c>
      <c r="CJ256" t="str">
        <f>A!CI256</f>
        <v>urn:imsikb0101:Applicaties:id:16</v>
      </c>
      <c r="CK256" t="str">
        <f>A!CJ256</f>
        <v>urn:imsikb0101:DatastroomType:id:1</v>
      </c>
      <c r="CL256">
        <f>A!CK256</f>
        <v>45891</v>
      </c>
      <c r="CM256" t="str">
        <f>A!CL256</f>
        <v>SGS, Rotterdam</v>
      </c>
      <c r="CN256" t="str">
        <f>A!CM256</f>
        <v>LABRESULTAAT SGS</v>
      </c>
      <c r="CO256">
        <f>A!CN256</f>
        <v>45891</v>
      </c>
      <c r="CP256">
        <f>A!CO256</f>
        <v>0</v>
      </c>
      <c r="CQ256">
        <f>A!CO566</f>
        <v>0</v>
      </c>
      <c r="CR256" t="e">
        <f>A!#REF!</f>
        <v>#REF!</v>
      </c>
      <c r="CS256" t="e">
        <f>A!#REF!</f>
        <v>#REF!</v>
      </c>
    </row>
    <row r="257" spans="1:97" x14ac:dyDescent="0.2">
      <c r="A257" t="str">
        <f>A!A257</f>
        <v>LABRESULTAAT</v>
      </c>
      <c r="B257">
        <f>A!B257</f>
        <v>76</v>
      </c>
      <c r="C257" t="str">
        <f>A!C257</f>
        <v>_b2b756e4-a6bd-42c1-b647-4b20b3f2c746</v>
      </c>
      <c r="D257" t="str">
        <f>A!D257</f>
        <v>b2b756e4-a6bd-42c1-b647-4b20b3f2c746</v>
      </c>
      <c r="E257" t="str">
        <f>A!E257</f>
        <v>SIKB</v>
      </c>
      <c r="F257" t="str">
        <f>A!F257</f>
        <v>urn:immetingen:hoedanigheid:id:1</v>
      </c>
      <c r="G257" t="str">
        <f>A!G257</f>
        <v>www.sikb.nl</v>
      </c>
      <c r="H257" t="str">
        <f>A!H257</f>
        <v>urn:immetingen:parameter:id:692</v>
      </c>
      <c r="I257" t="str">
        <f>A!I257</f>
        <v>www.sikb.nl</v>
      </c>
      <c r="J257" t="str">
        <f>A!J257</f>
        <v>urn:immetingen:parameter:id:2725</v>
      </c>
      <c r="K257" t="str">
        <f>A!K257</f>
        <v>www.sikb.nl</v>
      </c>
      <c r="L257">
        <f>A!L257</f>
        <v>45890</v>
      </c>
      <c r="M257" t="str">
        <f>A!M257</f>
        <v>urn:immetingen:LabopdrachtStatus:id:5</v>
      </c>
      <c r="N257">
        <f>A!N257</f>
        <v>1</v>
      </c>
      <c r="O257">
        <f>A!O257</f>
        <v>1</v>
      </c>
      <c r="P257" s="23" t="str">
        <f>IF(A!P257="","",INDEX(B!$A$1:$BT$2000,MATCH(A!P257,B!$AX$1:$AX$2000,0),D!$B$5))</f>
        <v>MMA01 A01 (0-50) A03 (0-50) A08 (0-50) A09 (0-50)</v>
      </c>
      <c r="Q257">
        <f>A!Q257</f>
        <v>0</v>
      </c>
      <c r="R257">
        <f>A!R257</f>
        <v>0</v>
      </c>
      <c r="S257">
        <f>A!S257</f>
        <v>0</v>
      </c>
      <c r="T257" t="str">
        <f>A!T257</f>
        <v>immetingen:AnalyticResultType</v>
      </c>
      <c r="U257" t="str">
        <f>A!U257</f>
        <v>92.2 gew.-%</v>
      </c>
      <c r="V257" s="23">
        <f>IF(A!V257="&lt;",1,A!V257)</f>
        <v>0</v>
      </c>
      <c r="W257">
        <f>A!W257</f>
        <v>92.2</v>
      </c>
      <c r="X257">
        <f>A!X257</f>
        <v>92.2</v>
      </c>
      <c r="Y257" t="str">
        <f>A!Y257</f>
        <v>urn:immetingen:eenheid:id:1</v>
      </c>
      <c r="Z257" s="23">
        <f t="shared" si="3"/>
        <v>1</v>
      </c>
      <c r="AA257" t="str">
        <f>A!Z257</f>
        <v>urn:immetingen:kwaliteitsoordeel:id:0</v>
      </c>
      <c r="AB257" t="str">
        <f>A!AA257</f>
        <v>www.sikb.nl</v>
      </c>
      <c r="AC257" t="str">
        <f>A!AB257</f>
        <v>urn:immetingen:waardebewerkingsmethode:id:5</v>
      </c>
      <c r="AD257" t="str">
        <f>A!AC257</f>
        <v>www.sikb.nl</v>
      </c>
      <c r="AE257" t="str">
        <f>A!AD257</f>
        <v>_53e79a5e-b312-4634-8e49-903dcf971118</v>
      </c>
      <c r="AF257">
        <f>A!AE257</f>
        <v>45884.265428240738</v>
      </c>
      <c r="AG257">
        <f>A!AF257</f>
        <v>0</v>
      </c>
      <c r="AH257">
        <f>A!AG257</f>
        <v>0</v>
      </c>
      <c r="AI257">
        <f>A!AH257</f>
        <v>0</v>
      </c>
      <c r="AJ257">
        <f>A!AI257</f>
        <v>0</v>
      </c>
      <c r="AK257">
        <f>A!AJ257</f>
        <v>0</v>
      </c>
      <c r="AL257">
        <f>A!AK257</f>
        <v>0</v>
      </c>
      <c r="AM257">
        <f>A!AL257</f>
        <v>0</v>
      </c>
      <c r="AN257">
        <f>A!AM257</f>
        <v>0</v>
      </c>
      <c r="AO257">
        <f>A!AN257</f>
        <v>0</v>
      </c>
      <c r="AP257">
        <f>A!AO257</f>
        <v>0</v>
      </c>
      <c r="AQ257">
        <f>A!AP257</f>
        <v>0</v>
      </c>
      <c r="AR257">
        <f>A!AQ257</f>
        <v>0</v>
      </c>
      <c r="AS257">
        <f>A!AR257</f>
        <v>0</v>
      </c>
      <c r="AT257">
        <f>A!AS257</f>
        <v>0</v>
      </c>
      <c r="AU257">
        <f>A!AT257</f>
        <v>0</v>
      </c>
      <c r="AV257">
        <f>A!AU257</f>
        <v>0</v>
      </c>
      <c r="AW257" s="23" t="str">
        <f>IF(A!AV257=0,"",A!AV257)</f>
        <v/>
      </c>
      <c r="AX257">
        <f>A!AW257</f>
        <v>0</v>
      </c>
      <c r="AY257">
        <f>A!AX257</f>
        <v>0</v>
      </c>
      <c r="AZ257">
        <f>A!AY257</f>
        <v>0</v>
      </c>
      <c r="BA257">
        <f>A!AZ257</f>
        <v>0</v>
      </c>
      <c r="BB257">
        <f>A!BA257</f>
        <v>0</v>
      </c>
      <c r="BC257">
        <f>A!BB257</f>
        <v>0</v>
      </c>
      <c r="BD257">
        <f>A!BC257</f>
        <v>0</v>
      </c>
      <c r="BE257">
        <f>A!BD257</f>
        <v>0</v>
      </c>
      <c r="BF257">
        <f>A!BE257</f>
        <v>0</v>
      </c>
      <c r="BG257">
        <f>A!BF257</f>
        <v>0</v>
      </c>
      <c r="BH257">
        <f>A!BG257</f>
        <v>0</v>
      </c>
      <c r="BI257">
        <f>A!BH257</f>
        <v>0</v>
      </c>
      <c r="BJ257">
        <f>A!BI257</f>
        <v>0</v>
      </c>
      <c r="BK257">
        <f>A!BJ257</f>
        <v>0</v>
      </c>
      <c r="BL257">
        <f>A!BK257</f>
        <v>0</v>
      </c>
      <c r="BM257">
        <f>A!BL257</f>
        <v>0</v>
      </c>
      <c r="BN257">
        <f>A!BM257</f>
        <v>0</v>
      </c>
      <c r="BO257">
        <f>A!BN257</f>
        <v>0</v>
      </c>
      <c r="BP257">
        <f>A!BO257</f>
        <v>0</v>
      </c>
      <c r="BQ257">
        <f>A!BP257</f>
        <v>0</v>
      </c>
      <c r="BR257">
        <f>A!BQ257</f>
        <v>0</v>
      </c>
      <c r="BS257">
        <f>A!BR257</f>
        <v>0</v>
      </c>
      <c r="BT257">
        <f>A!BS257</f>
        <v>0</v>
      </c>
      <c r="BU257">
        <f>A!BT257</f>
        <v>0</v>
      </c>
      <c r="BV257">
        <f>A!BU257</f>
        <v>0</v>
      </c>
      <c r="BW257">
        <f>A!BV257</f>
        <v>0</v>
      </c>
      <c r="BX257">
        <f>A!BW257</f>
        <v>0</v>
      </c>
      <c r="BY257">
        <f>A!BX257</f>
        <v>0</v>
      </c>
      <c r="BZ257">
        <f>A!BY257</f>
        <v>0</v>
      </c>
      <c r="CA257">
        <f>A!BZ257</f>
        <v>0</v>
      </c>
      <c r="CB257">
        <f>A!CA257</f>
        <v>0</v>
      </c>
      <c r="CC257">
        <f>A!CB257</f>
        <v>0</v>
      </c>
      <c r="CD257">
        <f>A!CC257</f>
        <v>0</v>
      </c>
      <c r="CE257">
        <f>A!CD257</f>
        <v>0</v>
      </c>
      <c r="CF257">
        <f>A!CE257</f>
        <v>0</v>
      </c>
      <c r="CG257">
        <f>A!CF257</f>
        <v>0</v>
      </c>
      <c r="CH257">
        <f>A!CG257</f>
        <v>0</v>
      </c>
      <c r="CI257">
        <f>A!CH257</f>
        <v>0</v>
      </c>
      <c r="CJ257" t="str">
        <f>A!CI257</f>
        <v>urn:imsikb0101:Applicaties:id:16</v>
      </c>
      <c r="CK257" t="str">
        <f>A!CJ257</f>
        <v>urn:imsikb0101:DatastroomType:id:1</v>
      </c>
      <c r="CL257">
        <f>A!CK257</f>
        <v>45891</v>
      </c>
      <c r="CM257" t="str">
        <f>A!CL257</f>
        <v>SGS, Rotterdam</v>
      </c>
      <c r="CN257" t="str">
        <f>A!CM257</f>
        <v>LABRESULTAAT SGS</v>
      </c>
      <c r="CO257">
        <f>A!CN257</f>
        <v>45891</v>
      </c>
      <c r="CP257">
        <f>A!CO257</f>
        <v>0</v>
      </c>
      <c r="CQ257">
        <f>A!CO567</f>
        <v>0</v>
      </c>
      <c r="CR257" t="e">
        <f>A!#REF!</f>
        <v>#REF!</v>
      </c>
      <c r="CS257" t="e">
        <f>A!#REF!</f>
        <v>#REF!</v>
      </c>
    </row>
    <row r="258" spans="1:97" x14ac:dyDescent="0.2">
      <c r="A258" t="str">
        <f>A!A258</f>
        <v>LABRESULTAAT</v>
      </c>
      <c r="B258">
        <f>A!B258</f>
        <v>77</v>
      </c>
      <c r="C258" t="str">
        <f>A!C258</f>
        <v>_250923ce-31b2-4319-a1ea-1db555bed90c</v>
      </c>
      <c r="D258" t="str">
        <f>A!D258</f>
        <v>250923ce-31b2-4319-a1ea-1db555bed90c</v>
      </c>
      <c r="E258" t="str">
        <f>A!E258</f>
        <v>SIKB</v>
      </c>
      <c r="F258" t="str">
        <f>A!F258</f>
        <v>urn:immetingen:hoedanigheid:id:1</v>
      </c>
      <c r="G258" t="str">
        <f>A!G258</f>
        <v>www.sikb.nl</v>
      </c>
      <c r="H258" t="str">
        <f>A!H258</f>
        <v>urn:immetingen:parameter:id:1259</v>
      </c>
      <c r="I258" t="str">
        <f>A!I258</f>
        <v>www.sikb.nl</v>
      </c>
      <c r="J258" t="str">
        <f>A!J258</f>
        <v>urn:immetingen:parameter:id:2725</v>
      </c>
      <c r="K258" t="str">
        <f>A!K258</f>
        <v>www.sikb.nl</v>
      </c>
      <c r="L258">
        <f>A!L258</f>
        <v>45890</v>
      </c>
      <c r="M258" t="str">
        <f>A!M258</f>
        <v>urn:immetingen:LabopdrachtStatus:id:5</v>
      </c>
      <c r="N258">
        <f>A!N258</f>
        <v>1</v>
      </c>
      <c r="O258">
        <f>A!O258</f>
        <v>1</v>
      </c>
      <c r="P258" s="23" t="str">
        <f>IF(A!P258="","",INDEX(B!$A$1:$BT$2000,MATCH(A!P258,B!$AX$1:$AX$2000,0),D!$B$5))</f>
        <v>MMA01 A01 (0-50) A03 (0-50) A08 (0-50) A09 (0-50)</v>
      </c>
      <c r="Q258">
        <f>A!Q258</f>
        <v>0</v>
      </c>
      <c r="R258">
        <f>A!R258</f>
        <v>0</v>
      </c>
      <c r="S258">
        <f>A!S258</f>
        <v>0</v>
      </c>
      <c r="T258" t="str">
        <f>A!T258</f>
        <v>immetingen:AnalyticResultType</v>
      </c>
      <c r="U258" t="str">
        <f>A!U258</f>
        <v>&lt;0.01 mg/kgds</v>
      </c>
      <c r="V258" s="23">
        <f>IF(A!V258="&lt;",1,A!V258)</f>
        <v>1</v>
      </c>
      <c r="W258">
        <f>A!W258</f>
        <v>0.01</v>
      </c>
      <c r="X258">
        <f>A!X258</f>
        <v>0.01</v>
      </c>
      <c r="Y258" t="str">
        <f>A!Y258</f>
        <v>urn:immetingen:eenheid:id:58</v>
      </c>
      <c r="Z258" s="23">
        <f t="shared" si="3"/>
        <v>58</v>
      </c>
      <c r="AA258" t="str">
        <f>A!Z258</f>
        <v>urn:immetingen:kwaliteitsoordeel:id:0</v>
      </c>
      <c r="AB258" t="str">
        <f>A!AA258</f>
        <v>www.sikb.nl</v>
      </c>
      <c r="AC258" t="str">
        <f>A!AB258</f>
        <v>urn:immetingen:waardebewerkingsmethode:id:5</v>
      </c>
      <c r="AD258" t="str">
        <f>A!AC258</f>
        <v>www.sikb.nl</v>
      </c>
      <c r="AE258" t="str">
        <f>A!AD258</f>
        <v>_ba171f75-f044-4dd2-a882-b7ff59f73313</v>
      </c>
      <c r="AF258">
        <f>A!AE258</f>
        <v>45889.027361111112</v>
      </c>
      <c r="AG258">
        <f>A!AF258</f>
        <v>0</v>
      </c>
      <c r="AH258">
        <f>A!AG258</f>
        <v>0</v>
      </c>
      <c r="AI258">
        <f>A!AH258</f>
        <v>0</v>
      </c>
      <c r="AJ258">
        <f>A!AI258</f>
        <v>0</v>
      </c>
      <c r="AK258">
        <f>A!AJ258</f>
        <v>0</v>
      </c>
      <c r="AL258">
        <f>A!AK258</f>
        <v>0</v>
      </c>
      <c r="AM258">
        <f>A!AL258</f>
        <v>0</v>
      </c>
      <c r="AN258">
        <f>A!AM258</f>
        <v>0</v>
      </c>
      <c r="AO258">
        <f>A!AN258</f>
        <v>0</v>
      </c>
      <c r="AP258">
        <f>A!AO258</f>
        <v>0</v>
      </c>
      <c r="AQ258">
        <f>A!AP258</f>
        <v>0</v>
      </c>
      <c r="AR258">
        <f>A!AQ258</f>
        <v>0</v>
      </c>
      <c r="AS258">
        <f>A!AR258</f>
        <v>0</v>
      </c>
      <c r="AT258">
        <f>A!AS258</f>
        <v>0</v>
      </c>
      <c r="AU258">
        <f>A!AT258</f>
        <v>0</v>
      </c>
      <c r="AV258">
        <f>A!AU258</f>
        <v>0</v>
      </c>
      <c r="AW258" s="23" t="str">
        <f>IF(A!AV258=0,"",A!AV258)</f>
        <v/>
      </c>
      <c r="AX258">
        <f>A!AW258</f>
        <v>0</v>
      </c>
      <c r="AY258">
        <f>A!AX258</f>
        <v>0</v>
      </c>
      <c r="AZ258">
        <f>A!AY258</f>
        <v>0</v>
      </c>
      <c r="BA258">
        <f>A!AZ258</f>
        <v>0</v>
      </c>
      <c r="BB258">
        <f>A!BA258</f>
        <v>0</v>
      </c>
      <c r="BC258">
        <f>A!BB258</f>
        <v>0</v>
      </c>
      <c r="BD258">
        <f>A!BC258</f>
        <v>0</v>
      </c>
      <c r="BE258">
        <f>A!BD258</f>
        <v>0</v>
      </c>
      <c r="BF258">
        <f>A!BE258</f>
        <v>0</v>
      </c>
      <c r="BG258">
        <f>A!BF258</f>
        <v>0</v>
      </c>
      <c r="BH258">
        <f>A!BG258</f>
        <v>0</v>
      </c>
      <c r="BI258">
        <f>A!BH258</f>
        <v>0</v>
      </c>
      <c r="BJ258">
        <f>A!BI258</f>
        <v>0</v>
      </c>
      <c r="BK258">
        <f>A!BJ258</f>
        <v>0</v>
      </c>
      <c r="BL258">
        <f>A!BK258</f>
        <v>0</v>
      </c>
      <c r="BM258">
        <f>A!BL258</f>
        <v>0</v>
      </c>
      <c r="BN258">
        <f>A!BM258</f>
        <v>0</v>
      </c>
      <c r="BO258">
        <f>A!BN258</f>
        <v>0</v>
      </c>
      <c r="BP258">
        <f>A!BO258</f>
        <v>0</v>
      </c>
      <c r="BQ258">
        <f>A!BP258</f>
        <v>0</v>
      </c>
      <c r="BR258">
        <f>A!BQ258</f>
        <v>0</v>
      </c>
      <c r="BS258">
        <f>A!BR258</f>
        <v>0</v>
      </c>
      <c r="BT258">
        <f>A!BS258</f>
        <v>0</v>
      </c>
      <c r="BU258">
        <f>A!BT258</f>
        <v>0</v>
      </c>
      <c r="BV258">
        <f>A!BU258</f>
        <v>0</v>
      </c>
      <c r="BW258">
        <f>A!BV258</f>
        <v>0</v>
      </c>
      <c r="BX258">
        <f>A!BW258</f>
        <v>0</v>
      </c>
      <c r="BY258">
        <f>A!BX258</f>
        <v>0</v>
      </c>
      <c r="BZ258">
        <f>A!BY258</f>
        <v>0</v>
      </c>
      <c r="CA258">
        <f>A!BZ258</f>
        <v>0</v>
      </c>
      <c r="CB258">
        <f>A!CA258</f>
        <v>0</v>
      </c>
      <c r="CC258">
        <f>A!CB258</f>
        <v>0</v>
      </c>
      <c r="CD258">
        <f>A!CC258</f>
        <v>0</v>
      </c>
      <c r="CE258">
        <f>A!CD258</f>
        <v>0</v>
      </c>
      <c r="CF258">
        <f>A!CE258</f>
        <v>0</v>
      </c>
      <c r="CG258">
        <f>A!CF258</f>
        <v>0</v>
      </c>
      <c r="CH258">
        <f>A!CG258</f>
        <v>0</v>
      </c>
      <c r="CI258">
        <f>A!CH258</f>
        <v>0</v>
      </c>
      <c r="CJ258" t="str">
        <f>A!CI258</f>
        <v>urn:imsikb0101:Applicaties:id:16</v>
      </c>
      <c r="CK258" t="str">
        <f>A!CJ258</f>
        <v>urn:imsikb0101:DatastroomType:id:1</v>
      </c>
      <c r="CL258">
        <f>A!CK258</f>
        <v>45891</v>
      </c>
      <c r="CM258" t="str">
        <f>A!CL258</f>
        <v>SGS, Rotterdam</v>
      </c>
      <c r="CN258" t="str">
        <f>A!CM258</f>
        <v>LABRESULTAAT SGS</v>
      </c>
      <c r="CO258">
        <f>A!CN258</f>
        <v>45891</v>
      </c>
      <c r="CP258">
        <f>A!CO258</f>
        <v>0</v>
      </c>
      <c r="CQ258">
        <f>A!CO568</f>
        <v>0</v>
      </c>
      <c r="CR258" t="e">
        <f>A!#REF!</f>
        <v>#REF!</v>
      </c>
      <c r="CS258" t="e">
        <f>A!#REF!</f>
        <v>#REF!</v>
      </c>
    </row>
    <row r="259" spans="1:97" x14ac:dyDescent="0.2">
      <c r="A259" t="str">
        <f>A!A259</f>
        <v>LABRESULTAAT</v>
      </c>
      <c r="B259">
        <f>A!B259</f>
        <v>78</v>
      </c>
      <c r="C259" t="str">
        <f>A!C259</f>
        <v>_8d9dd6b2-3a5f-4b50-badb-8e3103d5aa09</v>
      </c>
      <c r="D259" t="str">
        <f>A!D259</f>
        <v>8d9dd6b2-3a5f-4b50-badb-8e3103d5aa09</v>
      </c>
      <c r="E259" t="str">
        <f>A!E259</f>
        <v>SIKB</v>
      </c>
      <c r="F259" t="str">
        <f>A!F259</f>
        <v>urn:immetingen:hoedanigheid:id:1</v>
      </c>
      <c r="G259" t="str">
        <f>A!G259</f>
        <v>www.sikb.nl</v>
      </c>
      <c r="H259" t="str">
        <f>A!H259</f>
        <v>urn:immetingen:parameter:id:746</v>
      </c>
      <c r="I259" t="str">
        <f>A!I259</f>
        <v>www.sikb.nl</v>
      </c>
      <c r="J259" t="str">
        <f>A!J259</f>
        <v>urn:immetingen:parameter:id:2725</v>
      </c>
      <c r="K259" t="str">
        <f>A!K259</f>
        <v>www.sikb.nl</v>
      </c>
      <c r="L259">
        <f>A!L259</f>
        <v>45890</v>
      </c>
      <c r="M259" t="str">
        <f>A!M259</f>
        <v>urn:immetingen:LabopdrachtStatus:id:5</v>
      </c>
      <c r="N259">
        <f>A!N259</f>
        <v>1</v>
      </c>
      <c r="O259">
        <f>A!O259</f>
        <v>1</v>
      </c>
      <c r="P259" s="23" t="str">
        <f>IF(A!P259="","",INDEX(B!$A$1:$BT$2000,MATCH(A!P259,B!$AX$1:$AX$2000,0),D!$B$5))</f>
        <v>MMA01 A01 (0-50) A03 (0-50) A08 (0-50) A09 (0-50)</v>
      </c>
      <c r="Q259">
        <f>A!Q259</f>
        <v>0</v>
      </c>
      <c r="R259">
        <f>A!R259</f>
        <v>0</v>
      </c>
      <c r="S259">
        <f>A!S259</f>
        <v>0</v>
      </c>
      <c r="T259" t="str">
        <f>A!T259</f>
        <v>immetingen:AnalyticResultType</v>
      </c>
      <c r="U259" t="str">
        <f>A!U259</f>
        <v>1.4 mg/kgds</v>
      </c>
      <c r="V259" s="23">
        <f>IF(A!V259="&lt;",1,A!V259)</f>
        <v>0</v>
      </c>
      <c r="W259">
        <f>A!W259</f>
        <v>1.4</v>
      </c>
      <c r="X259">
        <f>A!X259</f>
        <v>1.4</v>
      </c>
      <c r="Y259" t="str">
        <f>A!Y259</f>
        <v>urn:immetingen:eenheid:id:58</v>
      </c>
      <c r="Z259" s="23">
        <f t="shared" si="3"/>
        <v>58</v>
      </c>
      <c r="AA259" t="str">
        <f>A!Z259</f>
        <v>urn:immetingen:kwaliteitsoordeel:id:0</v>
      </c>
      <c r="AB259" t="str">
        <f>A!AA259</f>
        <v>www.sikb.nl</v>
      </c>
      <c r="AC259" t="str">
        <f>A!AB259</f>
        <v>urn:immetingen:waardebewerkingsmethode:id:5</v>
      </c>
      <c r="AD259" t="str">
        <f>A!AC259</f>
        <v>www.sikb.nl</v>
      </c>
      <c r="AE259" t="str">
        <f>A!AD259</f>
        <v>_b8a60273-d3c9-4aa0-98f5-770528b65a6a</v>
      </c>
      <c r="AF259">
        <f>A!AE259</f>
        <v>45889.027361111112</v>
      </c>
      <c r="AG259">
        <f>A!AF259</f>
        <v>0</v>
      </c>
      <c r="AH259">
        <f>A!AG259</f>
        <v>0</v>
      </c>
      <c r="AI259">
        <f>A!AH259</f>
        <v>0</v>
      </c>
      <c r="AJ259">
        <f>A!AI259</f>
        <v>0</v>
      </c>
      <c r="AK259">
        <f>A!AJ259</f>
        <v>0</v>
      </c>
      <c r="AL259">
        <f>A!AK259</f>
        <v>0</v>
      </c>
      <c r="AM259">
        <f>A!AL259</f>
        <v>0</v>
      </c>
      <c r="AN259">
        <f>A!AM259</f>
        <v>0</v>
      </c>
      <c r="AO259">
        <f>A!AN259</f>
        <v>0</v>
      </c>
      <c r="AP259">
        <f>A!AO259</f>
        <v>0</v>
      </c>
      <c r="AQ259">
        <f>A!AP259</f>
        <v>0</v>
      </c>
      <c r="AR259">
        <f>A!AQ259</f>
        <v>0</v>
      </c>
      <c r="AS259">
        <f>A!AR259</f>
        <v>0</v>
      </c>
      <c r="AT259">
        <f>A!AS259</f>
        <v>0</v>
      </c>
      <c r="AU259">
        <f>A!AT259</f>
        <v>0</v>
      </c>
      <c r="AV259">
        <f>A!AU259</f>
        <v>0</v>
      </c>
      <c r="AW259" s="23" t="str">
        <f>IF(A!AV259=0,"",A!AV259)</f>
        <v/>
      </c>
      <c r="AX259">
        <f>A!AW259</f>
        <v>0</v>
      </c>
      <c r="AY259">
        <f>A!AX259</f>
        <v>0</v>
      </c>
      <c r="AZ259">
        <f>A!AY259</f>
        <v>0</v>
      </c>
      <c r="BA259">
        <f>A!AZ259</f>
        <v>0</v>
      </c>
      <c r="BB259">
        <f>A!BA259</f>
        <v>0</v>
      </c>
      <c r="BC259">
        <f>A!BB259</f>
        <v>0</v>
      </c>
      <c r="BD259">
        <f>A!BC259</f>
        <v>0</v>
      </c>
      <c r="BE259">
        <f>A!BD259</f>
        <v>0</v>
      </c>
      <c r="BF259">
        <f>A!BE259</f>
        <v>0</v>
      </c>
      <c r="BG259">
        <f>A!BF259</f>
        <v>0</v>
      </c>
      <c r="BH259">
        <f>A!BG259</f>
        <v>0</v>
      </c>
      <c r="BI259">
        <f>A!BH259</f>
        <v>0</v>
      </c>
      <c r="BJ259">
        <f>A!BI259</f>
        <v>0</v>
      </c>
      <c r="BK259">
        <f>A!BJ259</f>
        <v>0</v>
      </c>
      <c r="BL259">
        <f>A!BK259</f>
        <v>0</v>
      </c>
      <c r="BM259">
        <f>A!BL259</f>
        <v>0</v>
      </c>
      <c r="BN259">
        <f>A!BM259</f>
        <v>0</v>
      </c>
      <c r="BO259">
        <f>A!BN259</f>
        <v>0</v>
      </c>
      <c r="BP259">
        <f>A!BO259</f>
        <v>0</v>
      </c>
      <c r="BQ259">
        <f>A!BP259</f>
        <v>0</v>
      </c>
      <c r="BR259">
        <f>A!BQ259</f>
        <v>0</v>
      </c>
      <c r="BS259">
        <f>A!BR259</f>
        <v>0</v>
      </c>
      <c r="BT259">
        <f>A!BS259</f>
        <v>0</v>
      </c>
      <c r="BU259">
        <f>A!BT259</f>
        <v>0</v>
      </c>
      <c r="BV259">
        <f>A!BU259</f>
        <v>0</v>
      </c>
      <c r="BW259">
        <f>A!BV259</f>
        <v>0</v>
      </c>
      <c r="BX259">
        <f>A!BW259</f>
        <v>0</v>
      </c>
      <c r="BY259">
        <f>A!BX259</f>
        <v>0</v>
      </c>
      <c r="BZ259">
        <f>A!BY259</f>
        <v>0</v>
      </c>
      <c r="CA259">
        <f>A!BZ259</f>
        <v>0</v>
      </c>
      <c r="CB259">
        <f>A!CA259</f>
        <v>0</v>
      </c>
      <c r="CC259">
        <f>A!CB259</f>
        <v>0</v>
      </c>
      <c r="CD259">
        <f>A!CC259</f>
        <v>0</v>
      </c>
      <c r="CE259">
        <f>A!CD259</f>
        <v>0</v>
      </c>
      <c r="CF259">
        <f>A!CE259</f>
        <v>0</v>
      </c>
      <c r="CG259">
        <f>A!CF259</f>
        <v>0</v>
      </c>
      <c r="CH259">
        <f>A!CG259</f>
        <v>0</v>
      </c>
      <c r="CI259">
        <f>A!CH259</f>
        <v>0</v>
      </c>
      <c r="CJ259" t="str">
        <f>A!CI259</f>
        <v>urn:imsikb0101:Applicaties:id:16</v>
      </c>
      <c r="CK259" t="str">
        <f>A!CJ259</f>
        <v>urn:imsikb0101:DatastroomType:id:1</v>
      </c>
      <c r="CL259">
        <f>A!CK259</f>
        <v>45891</v>
      </c>
      <c r="CM259" t="str">
        <f>A!CL259</f>
        <v>SGS, Rotterdam</v>
      </c>
      <c r="CN259" t="str">
        <f>A!CM259</f>
        <v>LABRESULTAAT SGS</v>
      </c>
      <c r="CO259">
        <f>A!CN259</f>
        <v>45891</v>
      </c>
      <c r="CP259">
        <f>A!CO259</f>
        <v>0</v>
      </c>
      <c r="CQ259">
        <f>A!CO569</f>
        <v>0</v>
      </c>
      <c r="CR259" t="e">
        <f>A!#REF!</f>
        <v>#REF!</v>
      </c>
      <c r="CS259" t="e">
        <f>A!#REF!</f>
        <v>#REF!</v>
      </c>
    </row>
    <row r="260" spans="1:97" x14ac:dyDescent="0.2">
      <c r="A260" t="str">
        <f>A!A260</f>
        <v>LABRESULTAAT</v>
      </c>
      <c r="B260">
        <f>A!B260</f>
        <v>79</v>
      </c>
      <c r="C260" t="str">
        <f>A!C260</f>
        <v>_8fe7ec27-b022-427d-b6a9-90ea4888961f</v>
      </c>
      <c r="D260" t="str">
        <f>A!D260</f>
        <v>8fe7ec27-b022-427d-b6a9-90ea4888961f</v>
      </c>
      <c r="E260" t="str">
        <f>A!E260</f>
        <v>SIKB</v>
      </c>
      <c r="F260" t="str">
        <f>A!F260</f>
        <v>urn:immetingen:hoedanigheid:id:1</v>
      </c>
      <c r="G260" t="str">
        <f>A!G260</f>
        <v>www.sikb.nl</v>
      </c>
      <c r="H260" t="str">
        <f>A!H260</f>
        <v>urn:immetingen:parameter:id:299</v>
      </c>
      <c r="I260" t="str">
        <f>A!I260</f>
        <v>www.sikb.nl</v>
      </c>
      <c r="J260" t="str">
        <f>A!J260</f>
        <v>urn:immetingen:parameter:id:2725</v>
      </c>
      <c r="K260" t="str">
        <f>A!K260</f>
        <v>www.sikb.nl</v>
      </c>
      <c r="L260">
        <f>A!L260</f>
        <v>45890</v>
      </c>
      <c r="M260" t="str">
        <f>A!M260</f>
        <v>urn:immetingen:LabopdrachtStatus:id:5</v>
      </c>
      <c r="N260">
        <f>A!N260</f>
        <v>1</v>
      </c>
      <c r="O260">
        <f>A!O260</f>
        <v>1</v>
      </c>
      <c r="P260" s="23" t="str">
        <f>IF(A!P260="","",INDEX(B!$A$1:$BT$2000,MATCH(A!P260,B!$AX$1:$AX$2000,0),D!$B$5))</f>
        <v>MMA01 A01 (0-50) A03 (0-50) A08 (0-50) A09 (0-50)</v>
      </c>
      <c r="Q260">
        <f>A!Q260</f>
        <v>0</v>
      </c>
      <c r="R260">
        <f>A!R260</f>
        <v>0</v>
      </c>
      <c r="S260">
        <f>A!S260</f>
        <v>0</v>
      </c>
      <c r="T260" t="str">
        <f>A!T260</f>
        <v>immetingen:AnalyticResultType</v>
      </c>
      <c r="U260" t="str">
        <f>A!U260</f>
        <v>0.41 mg/kgds</v>
      </c>
      <c r="V260" s="23">
        <f>IF(A!V260="&lt;",1,A!V260)</f>
        <v>0</v>
      </c>
      <c r="W260">
        <f>A!W260</f>
        <v>0.41</v>
      </c>
      <c r="X260">
        <f>A!X260</f>
        <v>0.41</v>
      </c>
      <c r="Y260" t="str">
        <f>A!Y260</f>
        <v>urn:immetingen:eenheid:id:58</v>
      </c>
      <c r="Z260" s="23">
        <f t="shared" ref="Z260:Z323" si="4">_xlfn.NUMBERVALUE(MID(Y260,27,3))</f>
        <v>58</v>
      </c>
      <c r="AA260" t="str">
        <f>A!Z260</f>
        <v>urn:immetingen:kwaliteitsoordeel:id:0</v>
      </c>
      <c r="AB260" t="str">
        <f>A!AA260</f>
        <v>www.sikb.nl</v>
      </c>
      <c r="AC260" t="str">
        <f>A!AB260</f>
        <v>urn:immetingen:waardebewerkingsmethode:id:5</v>
      </c>
      <c r="AD260" t="str">
        <f>A!AC260</f>
        <v>www.sikb.nl</v>
      </c>
      <c r="AE260" t="str">
        <f>A!AD260</f>
        <v>_d432911f-2aa0-4a86-9cbf-c23e39e5a7f4</v>
      </c>
      <c r="AF260">
        <f>A!AE260</f>
        <v>45889.027361111112</v>
      </c>
      <c r="AG260">
        <f>A!AF260</f>
        <v>0</v>
      </c>
      <c r="AH260">
        <f>A!AG260</f>
        <v>0</v>
      </c>
      <c r="AI260">
        <f>A!AH260</f>
        <v>0</v>
      </c>
      <c r="AJ260">
        <f>A!AI260</f>
        <v>0</v>
      </c>
      <c r="AK260">
        <f>A!AJ260</f>
        <v>0</v>
      </c>
      <c r="AL260">
        <f>A!AK260</f>
        <v>0</v>
      </c>
      <c r="AM260">
        <f>A!AL260</f>
        <v>0</v>
      </c>
      <c r="AN260">
        <f>A!AM260</f>
        <v>0</v>
      </c>
      <c r="AO260">
        <f>A!AN260</f>
        <v>0</v>
      </c>
      <c r="AP260">
        <f>A!AO260</f>
        <v>0</v>
      </c>
      <c r="AQ260">
        <f>A!AP260</f>
        <v>0</v>
      </c>
      <c r="AR260">
        <f>A!AQ260</f>
        <v>0</v>
      </c>
      <c r="AS260">
        <f>A!AR260</f>
        <v>0</v>
      </c>
      <c r="AT260">
        <f>A!AS260</f>
        <v>0</v>
      </c>
      <c r="AU260">
        <f>A!AT260</f>
        <v>0</v>
      </c>
      <c r="AV260">
        <f>A!AU260</f>
        <v>0</v>
      </c>
      <c r="AW260" s="23" t="str">
        <f>IF(A!AV260=0,"",A!AV260)</f>
        <v/>
      </c>
      <c r="AX260">
        <f>A!AW260</f>
        <v>0</v>
      </c>
      <c r="AY260">
        <f>A!AX260</f>
        <v>0</v>
      </c>
      <c r="AZ260">
        <f>A!AY260</f>
        <v>0</v>
      </c>
      <c r="BA260">
        <f>A!AZ260</f>
        <v>0</v>
      </c>
      <c r="BB260">
        <f>A!BA260</f>
        <v>0</v>
      </c>
      <c r="BC260">
        <f>A!BB260</f>
        <v>0</v>
      </c>
      <c r="BD260">
        <f>A!BC260</f>
        <v>0</v>
      </c>
      <c r="BE260">
        <f>A!BD260</f>
        <v>0</v>
      </c>
      <c r="BF260">
        <f>A!BE260</f>
        <v>0</v>
      </c>
      <c r="BG260">
        <f>A!BF260</f>
        <v>0</v>
      </c>
      <c r="BH260">
        <f>A!BG260</f>
        <v>0</v>
      </c>
      <c r="BI260">
        <f>A!BH260</f>
        <v>0</v>
      </c>
      <c r="BJ260">
        <f>A!BI260</f>
        <v>0</v>
      </c>
      <c r="BK260">
        <f>A!BJ260</f>
        <v>0</v>
      </c>
      <c r="BL260">
        <f>A!BK260</f>
        <v>0</v>
      </c>
      <c r="BM260">
        <f>A!BL260</f>
        <v>0</v>
      </c>
      <c r="BN260">
        <f>A!BM260</f>
        <v>0</v>
      </c>
      <c r="BO260">
        <f>A!BN260</f>
        <v>0</v>
      </c>
      <c r="BP260">
        <f>A!BO260</f>
        <v>0</v>
      </c>
      <c r="BQ260">
        <f>A!BP260</f>
        <v>0</v>
      </c>
      <c r="BR260">
        <f>A!BQ260</f>
        <v>0</v>
      </c>
      <c r="BS260">
        <f>A!BR260</f>
        <v>0</v>
      </c>
      <c r="BT260">
        <f>A!BS260</f>
        <v>0</v>
      </c>
      <c r="BU260">
        <f>A!BT260</f>
        <v>0</v>
      </c>
      <c r="BV260">
        <f>A!BU260</f>
        <v>0</v>
      </c>
      <c r="BW260">
        <f>A!BV260</f>
        <v>0</v>
      </c>
      <c r="BX260">
        <f>A!BW260</f>
        <v>0</v>
      </c>
      <c r="BY260">
        <f>A!BX260</f>
        <v>0</v>
      </c>
      <c r="BZ260">
        <f>A!BY260</f>
        <v>0</v>
      </c>
      <c r="CA260">
        <f>A!BZ260</f>
        <v>0</v>
      </c>
      <c r="CB260">
        <f>A!CA260</f>
        <v>0</v>
      </c>
      <c r="CC260">
        <f>A!CB260</f>
        <v>0</v>
      </c>
      <c r="CD260">
        <f>A!CC260</f>
        <v>0</v>
      </c>
      <c r="CE260">
        <f>A!CD260</f>
        <v>0</v>
      </c>
      <c r="CF260">
        <f>A!CE260</f>
        <v>0</v>
      </c>
      <c r="CG260">
        <f>A!CF260</f>
        <v>0</v>
      </c>
      <c r="CH260">
        <f>A!CG260</f>
        <v>0</v>
      </c>
      <c r="CI260">
        <f>A!CH260</f>
        <v>0</v>
      </c>
      <c r="CJ260" t="str">
        <f>A!CI260</f>
        <v>urn:imsikb0101:Applicaties:id:16</v>
      </c>
      <c r="CK260" t="str">
        <f>A!CJ260</f>
        <v>urn:imsikb0101:DatastroomType:id:1</v>
      </c>
      <c r="CL260">
        <f>A!CK260</f>
        <v>45891</v>
      </c>
      <c r="CM260" t="str">
        <f>A!CL260</f>
        <v>SGS, Rotterdam</v>
      </c>
      <c r="CN260" t="str">
        <f>A!CM260</f>
        <v>LABRESULTAAT SGS</v>
      </c>
      <c r="CO260">
        <f>A!CN260</f>
        <v>45891</v>
      </c>
      <c r="CP260">
        <f>A!CO260</f>
        <v>0</v>
      </c>
      <c r="CQ260">
        <f>A!CO570</f>
        <v>0</v>
      </c>
      <c r="CR260" t="e">
        <f>A!#REF!</f>
        <v>#REF!</v>
      </c>
      <c r="CS260" t="e">
        <f>A!#REF!</f>
        <v>#REF!</v>
      </c>
    </row>
    <row r="261" spans="1:97" x14ac:dyDescent="0.2">
      <c r="A261" t="str">
        <f>A!A261</f>
        <v>LABRESULTAAT</v>
      </c>
      <c r="B261">
        <f>A!B261</f>
        <v>80</v>
      </c>
      <c r="C261" t="str">
        <f>A!C261</f>
        <v>_eb347605-b5ed-4c33-85db-a8933011ca10</v>
      </c>
      <c r="D261" t="str">
        <f>A!D261</f>
        <v>eb347605-b5ed-4c33-85db-a8933011ca10</v>
      </c>
      <c r="E261" t="str">
        <f>A!E261</f>
        <v>SIKB</v>
      </c>
      <c r="F261" t="str">
        <f>A!F261</f>
        <v>urn:immetingen:hoedanigheid:id:1</v>
      </c>
      <c r="G261" t="str">
        <f>A!G261</f>
        <v>www.sikb.nl</v>
      </c>
      <c r="H261" t="str">
        <f>A!H261</f>
        <v>urn:immetingen:parameter:id:775</v>
      </c>
      <c r="I261" t="str">
        <f>A!I261</f>
        <v>www.sikb.nl</v>
      </c>
      <c r="J261" t="str">
        <f>A!J261</f>
        <v>urn:immetingen:parameter:id:2725</v>
      </c>
      <c r="K261" t="str">
        <f>A!K261</f>
        <v>www.sikb.nl</v>
      </c>
      <c r="L261">
        <f>A!L261</f>
        <v>45890</v>
      </c>
      <c r="M261" t="str">
        <f>A!M261</f>
        <v>urn:immetingen:LabopdrachtStatus:id:5</v>
      </c>
      <c r="N261">
        <f>A!N261</f>
        <v>1</v>
      </c>
      <c r="O261">
        <f>A!O261</f>
        <v>1</v>
      </c>
      <c r="P261" s="23" t="str">
        <f>IF(A!P261="","",INDEX(B!$A$1:$BT$2000,MATCH(A!P261,B!$AX$1:$AX$2000,0),D!$B$5))</f>
        <v>MMA01 A01 (0-50) A03 (0-50) A08 (0-50) A09 (0-50)</v>
      </c>
      <c r="Q261">
        <f>A!Q261</f>
        <v>0</v>
      </c>
      <c r="R261">
        <f>A!R261</f>
        <v>0</v>
      </c>
      <c r="S261">
        <f>A!S261</f>
        <v>0</v>
      </c>
      <c r="T261" t="str">
        <f>A!T261</f>
        <v>immetingen:AnalyticResultType</v>
      </c>
      <c r="U261" t="str">
        <f>A!U261</f>
        <v>4.2 mg/kgds</v>
      </c>
      <c r="V261" s="23">
        <f>IF(A!V261="&lt;",1,A!V261)</f>
        <v>0</v>
      </c>
      <c r="W261">
        <f>A!W261</f>
        <v>4.2</v>
      </c>
      <c r="X261">
        <f>A!X261</f>
        <v>4.2</v>
      </c>
      <c r="Y261" t="str">
        <f>A!Y261</f>
        <v>urn:immetingen:eenheid:id:58</v>
      </c>
      <c r="Z261" s="23">
        <f t="shared" si="4"/>
        <v>58</v>
      </c>
      <c r="AA261" t="str">
        <f>A!Z261</f>
        <v>urn:immetingen:kwaliteitsoordeel:id:0</v>
      </c>
      <c r="AB261" t="str">
        <f>A!AA261</f>
        <v>www.sikb.nl</v>
      </c>
      <c r="AC261" t="str">
        <f>A!AB261</f>
        <v>urn:immetingen:waardebewerkingsmethode:id:5</v>
      </c>
      <c r="AD261" t="str">
        <f>A!AC261</f>
        <v>www.sikb.nl</v>
      </c>
      <c r="AE261" t="str">
        <f>A!AD261</f>
        <v>_646c1729-63f0-4be8-8bed-d23176b933fd</v>
      </c>
      <c r="AF261">
        <f>A!AE261</f>
        <v>45889.027361111112</v>
      </c>
      <c r="AG261">
        <f>A!AF261</f>
        <v>0</v>
      </c>
      <c r="AH261">
        <f>A!AG261</f>
        <v>0</v>
      </c>
      <c r="AI261">
        <f>A!AH261</f>
        <v>0</v>
      </c>
      <c r="AJ261">
        <f>A!AI261</f>
        <v>0</v>
      </c>
      <c r="AK261">
        <f>A!AJ261</f>
        <v>0</v>
      </c>
      <c r="AL261">
        <f>A!AK261</f>
        <v>0</v>
      </c>
      <c r="AM261">
        <f>A!AL261</f>
        <v>0</v>
      </c>
      <c r="AN261">
        <f>A!AM261</f>
        <v>0</v>
      </c>
      <c r="AO261">
        <f>A!AN261</f>
        <v>0</v>
      </c>
      <c r="AP261">
        <f>A!AO261</f>
        <v>0</v>
      </c>
      <c r="AQ261">
        <f>A!AP261</f>
        <v>0</v>
      </c>
      <c r="AR261">
        <f>A!AQ261</f>
        <v>0</v>
      </c>
      <c r="AS261">
        <f>A!AR261</f>
        <v>0</v>
      </c>
      <c r="AT261">
        <f>A!AS261</f>
        <v>0</v>
      </c>
      <c r="AU261">
        <f>A!AT261</f>
        <v>0</v>
      </c>
      <c r="AV261">
        <f>A!AU261</f>
        <v>0</v>
      </c>
      <c r="AW261" s="23" t="str">
        <f>IF(A!AV261=0,"",A!AV261)</f>
        <v/>
      </c>
      <c r="AX261">
        <f>A!AW261</f>
        <v>0</v>
      </c>
      <c r="AY261">
        <f>A!AX261</f>
        <v>0</v>
      </c>
      <c r="AZ261">
        <f>A!AY261</f>
        <v>0</v>
      </c>
      <c r="BA261">
        <f>A!AZ261</f>
        <v>0</v>
      </c>
      <c r="BB261">
        <f>A!BA261</f>
        <v>0</v>
      </c>
      <c r="BC261">
        <f>A!BB261</f>
        <v>0</v>
      </c>
      <c r="BD261">
        <f>A!BC261</f>
        <v>0</v>
      </c>
      <c r="BE261">
        <f>A!BD261</f>
        <v>0</v>
      </c>
      <c r="BF261">
        <f>A!BE261</f>
        <v>0</v>
      </c>
      <c r="BG261">
        <f>A!BF261</f>
        <v>0</v>
      </c>
      <c r="BH261">
        <f>A!BG261</f>
        <v>0</v>
      </c>
      <c r="BI261">
        <f>A!BH261</f>
        <v>0</v>
      </c>
      <c r="BJ261">
        <f>A!BI261</f>
        <v>0</v>
      </c>
      <c r="BK261">
        <f>A!BJ261</f>
        <v>0</v>
      </c>
      <c r="BL261">
        <f>A!BK261</f>
        <v>0</v>
      </c>
      <c r="BM261">
        <f>A!BL261</f>
        <v>0</v>
      </c>
      <c r="BN261">
        <f>A!BM261</f>
        <v>0</v>
      </c>
      <c r="BO261">
        <f>A!BN261</f>
        <v>0</v>
      </c>
      <c r="BP261">
        <f>A!BO261</f>
        <v>0</v>
      </c>
      <c r="BQ261">
        <f>A!BP261</f>
        <v>0</v>
      </c>
      <c r="BR261">
        <f>A!BQ261</f>
        <v>0</v>
      </c>
      <c r="BS261">
        <f>A!BR261</f>
        <v>0</v>
      </c>
      <c r="BT261">
        <f>A!BS261</f>
        <v>0</v>
      </c>
      <c r="BU261">
        <f>A!BT261</f>
        <v>0</v>
      </c>
      <c r="BV261">
        <f>A!BU261</f>
        <v>0</v>
      </c>
      <c r="BW261">
        <f>A!BV261</f>
        <v>0</v>
      </c>
      <c r="BX261">
        <f>A!BW261</f>
        <v>0</v>
      </c>
      <c r="BY261">
        <f>A!BX261</f>
        <v>0</v>
      </c>
      <c r="BZ261">
        <f>A!BY261</f>
        <v>0</v>
      </c>
      <c r="CA261">
        <f>A!BZ261</f>
        <v>0</v>
      </c>
      <c r="CB261">
        <f>A!CA261</f>
        <v>0</v>
      </c>
      <c r="CC261">
        <f>A!CB261</f>
        <v>0</v>
      </c>
      <c r="CD261">
        <f>A!CC261</f>
        <v>0</v>
      </c>
      <c r="CE261">
        <f>A!CD261</f>
        <v>0</v>
      </c>
      <c r="CF261">
        <f>A!CE261</f>
        <v>0</v>
      </c>
      <c r="CG261">
        <f>A!CF261</f>
        <v>0</v>
      </c>
      <c r="CH261">
        <f>A!CG261</f>
        <v>0</v>
      </c>
      <c r="CI261">
        <f>A!CH261</f>
        <v>0</v>
      </c>
      <c r="CJ261" t="str">
        <f>A!CI261</f>
        <v>urn:imsikb0101:Applicaties:id:16</v>
      </c>
      <c r="CK261" t="str">
        <f>A!CJ261</f>
        <v>urn:imsikb0101:DatastroomType:id:1</v>
      </c>
      <c r="CL261">
        <f>A!CK261</f>
        <v>45891</v>
      </c>
      <c r="CM261" t="str">
        <f>A!CL261</f>
        <v>SGS, Rotterdam</v>
      </c>
      <c r="CN261" t="str">
        <f>A!CM261</f>
        <v>LABRESULTAAT SGS</v>
      </c>
      <c r="CO261">
        <f>A!CN261</f>
        <v>45891</v>
      </c>
      <c r="CP261">
        <f>A!CO261</f>
        <v>0</v>
      </c>
      <c r="CQ261">
        <f>A!CO571</f>
        <v>0</v>
      </c>
      <c r="CR261" t="e">
        <f>A!#REF!</f>
        <v>#REF!</v>
      </c>
      <c r="CS261" t="e">
        <f>A!#REF!</f>
        <v>#REF!</v>
      </c>
    </row>
    <row r="262" spans="1:97" x14ac:dyDescent="0.2">
      <c r="A262" t="str">
        <f>A!A262</f>
        <v>LABRESULTAAT</v>
      </c>
      <c r="B262">
        <f>A!B262</f>
        <v>81</v>
      </c>
      <c r="C262" t="str">
        <f>A!C262</f>
        <v>_d86868fb-c127-409f-adfa-fecd1550a67c</v>
      </c>
      <c r="D262" t="str">
        <f>A!D262</f>
        <v>d86868fb-c127-409f-adfa-fecd1550a67c</v>
      </c>
      <c r="E262" t="str">
        <f>A!E262</f>
        <v>SIKB</v>
      </c>
      <c r="F262" t="str">
        <f>A!F262</f>
        <v>urn:immetingen:hoedanigheid:id:1</v>
      </c>
      <c r="G262" t="str">
        <f>A!G262</f>
        <v>www.sikb.nl</v>
      </c>
      <c r="H262" t="str">
        <f>A!H262</f>
        <v>urn:immetingen:parameter:id:518</v>
      </c>
      <c r="I262" t="str">
        <f>A!I262</f>
        <v>www.sikb.nl</v>
      </c>
      <c r="J262" t="str">
        <f>A!J262</f>
        <v>urn:immetingen:parameter:id:2725</v>
      </c>
      <c r="K262" t="str">
        <f>A!K262</f>
        <v>www.sikb.nl</v>
      </c>
      <c r="L262">
        <f>A!L262</f>
        <v>45890</v>
      </c>
      <c r="M262" t="str">
        <f>A!M262</f>
        <v>urn:immetingen:LabopdrachtStatus:id:5</v>
      </c>
      <c r="N262">
        <f>A!N262</f>
        <v>1</v>
      </c>
      <c r="O262">
        <f>A!O262</f>
        <v>1</v>
      </c>
      <c r="P262" s="23" t="str">
        <f>IF(A!P262="","",INDEX(B!$A$1:$BT$2000,MATCH(A!P262,B!$AX$1:$AX$2000,0),D!$B$5))</f>
        <v>MMA01 A01 (0-50) A03 (0-50) A08 (0-50) A09 (0-50)</v>
      </c>
      <c r="Q262">
        <f>A!Q262</f>
        <v>0</v>
      </c>
      <c r="R262">
        <f>A!R262</f>
        <v>0</v>
      </c>
      <c r="S262">
        <f>A!S262</f>
        <v>0</v>
      </c>
      <c r="T262" t="str">
        <f>A!T262</f>
        <v>immetingen:AnalyticResultType</v>
      </c>
      <c r="U262" t="str">
        <f>A!U262</f>
        <v>1.8 mg/kgds</v>
      </c>
      <c r="V262" s="23">
        <f>IF(A!V262="&lt;",1,A!V262)</f>
        <v>0</v>
      </c>
      <c r="W262">
        <f>A!W262</f>
        <v>1.8</v>
      </c>
      <c r="X262">
        <f>A!X262</f>
        <v>1.8</v>
      </c>
      <c r="Y262" t="str">
        <f>A!Y262</f>
        <v>urn:immetingen:eenheid:id:58</v>
      </c>
      <c r="Z262" s="23">
        <f t="shared" si="4"/>
        <v>58</v>
      </c>
      <c r="AA262" t="str">
        <f>A!Z262</f>
        <v>urn:immetingen:kwaliteitsoordeel:id:0</v>
      </c>
      <c r="AB262" t="str">
        <f>A!AA262</f>
        <v>www.sikb.nl</v>
      </c>
      <c r="AC262" t="str">
        <f>A!AB262</f>
        <v>urn:immetingen:waardebewerkingsmethode:id:5</v>
      </c>
      <c r="AD262" t="str">
        <f>A!AC262</f>
        <v>www.sikb.nl</v>
      </c>
      <c r="AE262" t="str">
        <f>A!AD262</f>
        <v>_42c57630-0bdb-45c9-9fb2-1bfc77ef6859</v>
      </c>
      <c r="AF262">
        <f>A!AE262</f>
        <v>45889.027361111112</v>
      </c>
      <c r="AG262">
        <f>A!AF262</f>
        <v>0</v>
      </c>
      <c r="AH262">
        <f>A!AG262</f>
        <v>0</v>
      </c>
      <c r="AI262">
        <f>A!AH262</f>
        <v>0</v>
      </c>
      <c r="AJ262">
        <f>A!AI262</f>
        <v>0</v>
      </c>
      <c r="AK262">
        <f>A!AJ262</f>
        <v>0</v>
      </c>
      <c r="AL262">
        <f>A!AK262</f>
        <v>0</v>
      </c>
      <c r="AM262">
        <f>A!AL262</f>
        <v>0</v>
      </c>
      <c r="AN262">
        <f>A!AM262</f>
        <v>0</v>
      </c>
      <c r="AO262">
        <f>A!AN262</f>
        <v>0</v>
      </c>
      <c r="AP262">
        <f>A!AO262</f>
        <v>0</v>
      </c>
      <c r="AQ262">
        <f>A!AP262</f>
        <v>0</v>
      </c>
      <c r="AR262">
        <f>A!AQ262</f>
        <v>0</v>
      </c>
      <c r="AS262">
        <f>A!AR262</f>
        <v>0</v>
      </c>
      <c r="AT262">
        <f>A!AS262</f>
        <v>0</v>
      </c>
      <c r="AU262">
        <f>A!AT262</f>
        <v>0</v>
      </c>
      <c r="AV262">
        <f>A!AU262</f>
        <v>0</v>
      </c>
      <c r="AW262" s="23" t="str">
        <f>IF(A!AV262=0,"",A!AV262)</f>
        <v/>
      </c>
      <c r="AX262">
        <f>A!AW262</f>
        <v>0</v>
      </c>
      <c r="AY262">
        <f>A!AX262</f>
        <v>0</v>
      </c>
      <c r="AZ262">
        <f>A!AY262</f>
        <v>0</v>
      </c>
      <c r="BA262">
        <f>A!AZ262</f>
        <v>0</v>
      </c>
      <c r="BB262">
        <f>A!BA262</f>
        <v>0</v>
      </c>
      <c r="BC262">
        <f>A!BB262</f>
        <v>0</v>
      </c>
      <c r="BD262">
        <f>A!BC262</f>
        <v>0</v>
      </c>
      <c r="BE262">
        <f>A!BD262</f>
        <v>0</v>
      </c>
      <c r="BF262">
        <f>A!BE262</f>
        <v>0</v>
      </c>
      <c r="BG262">
        <f>A!BF262</f>
        <v>0</v>
      </c>
      <c r="BH262">
        <f>A!BG262</f>
        <v>0</v>
      </c>
      <c r="BI262">
        <f>A!BH262</f>
        <v>0</v>
      </c>
      <c r="BJ262">
        <f>A!BI262</f>
        <v>0</v>
      </c>
      <c r="BK262">
        <f>A!BJ262</f>
        <v>0</v>
      </c>
      <c r="BL262">
        <f>A!BK262</f>
        <v>0</v>
      </c>
      <c r="BM262">
        <f>A!BL262</f>
        <v>0</v>
      </c>
      <c r="BN262">
        <f>A!BM262</f>
        <v>0</v>
      </c>
      <c r="BO262">
        <f>A!BN262</f>
        <v>0</v>
      </c>
      <c r="BP262">
        <f>A!BO262</f>
        <v>0</v>
      </c>
      <c r="BQ262">
        <f>A!BP262</f>
        <v>0</v>
      </c>
      <c r="BR262">
        <f>A!BQ262</f>
        <v>0</v>
      </c>
      <c r="BS262">
        <f>A!BR262</f>
        <v>0</v>
      </c>
      <c r="BT262">
        <f>A!BS262</f>
        <v>0</v>
      </c>
      <c r="BU262">
        <f>A!BT262</f>
        <v>0</v>
      </c>
      <c r="BV262">
        <f>A!BU262</f>
        <v>0</v>
      </c>
      <c r="BW262">
        <f>A!BV262</f>
        <v>0</v>
      </c>
      <c r="BX262">
        <f>A!BW262</f>
        <v>0</v>
      </c>
      <c r="BY262">
        <f>A!BX262</f>
        <v>0</v>
      </c>
      <c r="BZ262">
        <f>A!BY262</f>
        <v>0</v>
      </c>
      <c r="CA262">
        <f>A!BZ262</f>
        <v>0</v>
      </c>
      <c r="CB262">
        <f>A!CA262</f>
        <v>0</v>
      </c>
      <c r="CC262">
        <f>A!CB262</f>
        <v>0</v>
      </c>
      <c r="CD262">
        <f>A!CC262</f>
        <v>0</v>
      </c>
      <c r="CE262">
        <f>A!CD262</f>
        <v>0</v>
      </c>
      <c r="CF262">
        <f>A!CE262</f>
        <v>0</v>
      </c>
      <c r="CG262">
        <f>A!CF262</f>
        <v>0</v>
      </c>
      <c r="CH262">
        <f>A!CG262</f>
        <v>0</v>
      </c>
      <c r="CI262">
        <f>A!CH262</f>
        <v>0</v>
      </c>
      <c r="CJ262" t="str">
        <f>A!CI262</f>
        <v>urn:imsikb0101:Applicaties:id:16</v>
      </c>
      <c r="CK262" t="str">
        <f>A!CJ262</f>
        <v>urn:imsikb0101:DatastroomType:id:1</v>
      </c>
      <c r="CL262">
        <f>A!CK262</f>
        <v>45891</v>
      </c>
      <c r="CM262" t="str">
        <f>A!CL262</f>
        <v>SGS, Rotterdam</v>
      </c>
      <c r="CN262" t="str">
        <f>A!CM262</f>
        <v>LABRESULTAAT SGS</v>
      </c>
      <c r="CO262">
        <f>A!CN262</f>
        <v>45891</v>
      </c>
      <c r="CP262">
        <f>A!CO262</f>
        <v>0</v>
      </c>
      <c r="CQ262">
        <f>A!CO572</f>
        <v>0</v>
      </c>
      <c r="CR262" t="e">
        <f>A!#REF!</f>
        <v>#REF!</v>
      </c>
      <c r="CS262" t="e">
        <f>A!#REF!</f>
        <v>#REF!</v>
      </c>
    </row>
    <row r="263" spans="1:97" x14ac:dyDescent="0.2">
      <c r="A263" t="str">
        <f>A!A263</f>
        <v>LABRESULTAAT</v>
      </c>
      <c r="B263">
        <f>A!B263</f>
        <v>82</v>
      </c>
      <c r="C263" t="str">
        <f>A!C263</f>
        <v>_fdbd8ec1-b433-4adb-8d86-91c7b75a82c9</v>
      </c>
      <c r="D263" t="str">
        <f>A!D263</f>
        <v>fdbd8ec1-b433-4adb-8d86-91c7b75a82c9</v>
      </c>
      <c r="E263" t="str">
        <f>A!E263</f>
        <v>SIKB</v>
      </c>
      <c r="F263" t="str">
        <f>A!F263</f>
        <v>urn:immetingen:hoedanigheid:id:1</v>
      </c>
      <c r="G263" t="str">
        <f>A!G263</f>
        <v>www.sikb.nl</v>
      </c>
      <c r="H263" t="str">
        <f>A!H263</f>
        <v>urn:immetingen:parameter:id:353</v>
      </c>
      <c r="I263" t="str">
        <f>A!I263</f>
        <v>www.sikb.nl</v>
      </c>
      <c r="J263" t="str">
        <f>A!J263</f>
        <v>urn:immetingen:parameter:id:2725</v>
      </c>
      <c r="K263" t="str">
        <f>A!K263</f>
        <v>www.sikb.nl</v>
      </c>
      <c r="L263">
        <f>A!L263</f>
        <v>45890</v>
      </c>
      <c r="M263" t="str">
        <f>A!M263</f>
        <v>urn:immetingen:LabopdrachtStatus:id:5</v>
      </c>
      <c r="N263">
        <f>A!N263</f>
        <v>1</v>
      </c>
      <c r="O263">
        <f>A!O263</f>
        <v>1</v>
      </c>
      <c r="P263" s="23" t="str">
        <f>IF(A!P263="","",INDEX(B!$A$1:$BT$2000,MATCH(A!P263,B!$AX$1:$AX$2000,0),D!$B$5))</f>
        <v>MMA01 A01 (0-50) A03 (0-50) A08 (0-50) A09 (0-50)</v>
      </c>
      <c r="Q263">
        <f>A!Q263</f>
        <v>0</v>
      </c>
      <c r="R263">
        <f>A!R263</f>
        <v>0</v>
      </c>
      <c r="S263">
        <f>A!S263</f>
        <v>0</v>
      </c>
      <c r="T263" t="str">
        <f>A!T263</f>
        <v>immetingen:AnalyticResultType</v>
      </c>
      <c r="U263" t="str">
        <f>A!U263</f>
        <v>0.81 mg/kgds</v>
      </c>
      <c r="V263" s="23">
        <f>IF(A!V263="&lt;",1,A!V263)</f>
        <v>0</v>
      </c>
      <c r="W263">
        <f>A!W263</f>
        <v>0.81</v>
      </c>
      <c r="X263">
        <f>A!X263</f>
        <v>0.81</v>
      </c>
      <c r="Y263" t="str">
        <f>A!Y263</f>
        <v>urn:immetingen:eenheid:id:58</v>
      </c>
      <c r="Z263" s="23">
        <f t="shared" si="4"/>
        <v>58</v>
      </c>
      <c r="AA263" t="str">
        <f>A!Z263</f>
        <v>urn:immetingen:kwaliteitsoordeel:id:0</v>
      </c>
      <c r="AB263" t="str">
        <f>A!AA263</f>
        <v>www.sikb.nl</v>
      </c>
      <c r="AC263" t="str">
        <f>A!AB263</f>
        <v>urn:immetingen:waardebewerkingsmethode:id:5</v>
      </c>
      <c r="AD263" t="str">
        <f>A!AC263</f>
        <v>www.sikb.nl</v>
      </c>
      <c r="AE263" t="str">
        <f>A!AD263</f>
        <v>_024992ef-978a-4ee9-944d-93c7f322c8f7</v>
      </c>
      <c r="AF263">
        <f>A!AE263</f>
        <v>45889.027361111112</v>
      </c>
      <c r="AG263">
        <f>A!AF263</f>
        <v>0</v>
      </c>
      <c r="AH263">
        <f>A!AG263</f>
        <v>0</v>
      </c>
      <c r="AI263">
        <f>A!AH263</f>
        <v>0</v>
      </c>
      <c r="AJ263">
        <f>A!AI263</f>
        <v>0</v>
      </c>
      <c r="AK263">
        <f>A!AJ263</f>
        <v>0</v>
      </c>
      <c r="AL263">
        <f>A!AK263</f>
        <v>0</v>
      </c>
      <c r="AM263">
        <f>A!AL263</f>
        <v>0</v>
      </c>
      <c r="AN263">
        <f>A!AM263</f>
        <v>0</v>
      </c>
      <c r="AO263">
        <f>A!AN263</f>
        <v>0</v>
      </c>
      <c r="AP263">
        <f>A!AO263</f>
        <v>0</v>
      </c>
      <c r="AQ263">
        <f>A!AP263</f>
        <v>0</v>
      </c>
      <c r="AR263">
        <f>A!AQ263</f>
        <v>0</v>
      </c>
      <c r="AS263">
        <f>A!AR263</f>
        <v>0</v>
      </c>
      <c r="AT263">
        <f>A!AS263</f>
        <v>0</v>
      </c>
      <c r="AU263">
        <f>A!AT263</f>
        <v>0</v>
      </c>
      <c r="AV263">
        <f>A!AU263</f>
        <v>0</v>
      </c>
      <c r="AW263" s="23" t="str">
        <f>IF(A!AV263=0,"",A!AV263)</f>
        <v/>
      </c>
      <c r="AX263">
        <f>A!AW263</f>
        <v>0</v>
      </c>
      <c r="AY263">
        <f>A!AX263</f>
        <v>0</v>
      </c>
      <c r="AZ263">
        <f>A!AY263</f>
        <v>0</v>
      </c>
      <c r="BA263">
        <f>A!AZ263</f>
        <v>0</v>
      </c>
      <c r="BB263">
        <f>A!BA263</f>
        <v>0</v>
      </c>
      <c r="BC263">
        <f>A!BB263</f>
        <v>0</v>
      </c>
      <c r="BD263">
        <f>A!BC263</f>
        <v>0</v>
      </c>
      <c r="BE263">
        <f>A!BD263</f>
        <v>0</v>
      </c>
      <c r="BF263">
        <f>A!BE263</f>
        <v>0</v>
      </c>
      <c r="BG263">
        <f>A!BF263</f>
        <v>0</v>
      </c>
      <c r="BH263">
        <f>A!BG263</f>
        <v>0</v>
      </c>
      <c r="BI263">
        <f>A!BH263</f>
        <v>0</v>
      </c>
      <c r="BJ263">
        <f>A!BI263</f>
        <v>0</v>
      </c>
      <c r="BK263">
        <f>A!BJ263</f>
        <v>0</v>
      </c>
      <c r="BL263">
        <f>A!BK263</f>
        <v>0</v>
      </c>
      <c r="BM263">
        <f>A!BL263</f>
        <v>0</v>
      </c>
      <c r="BN263">
        <f>A!BM263</f>
        <v>0</v>
      </c>
      <c r="BO263">
        <f>A!BN263</f>
        <v>0</v>
      </c>
      <c r="BP263">
        <f>A!BO263</f>
        <v>0</v>
      </c>
      <c r="BQ263">
        <f>A!BP263</f>
        <v>0</v>
      </c>
      <c r="BR263">
        <f>A!BQ263</f>
        <v>0</v>
      </c>
      <c r="BS263">
        <f>A!BR263</f>
        <v>0</v>
      </c>
      <c r="BT263">
        <f>A!BS263</f>
        <v>0</v>
      </c>
      <c r="BU263">
        <f>A!BT263</f>
        <v>0</v>
      </c>
      <c r="BV263">
        <f>A!BU263</f>
        <v>0</v>
      </c>
      <c r="BW263">
        <f>A!BV263</f>
        <v>0</v>
      </c>
      <c r="BX263">
        <f>A!BW263</f>
        <v>0</v>
      </c>
      <c r="BY263">
        <f>A!BX263</f>
        <v>0</v>
      </c>
      <c r="BZ263">
        <f>A!BY263</f>
        <v>0</v>
      </c>
      <c r="CA263">
        <f>A!BZ263</f>
        <v>0</v>
      </c>
      <c r="CB263">
        <f>A!CA263</f>
        <v>0</v>
      </c>
      <c r="CC263">
        <f>A!CB263</f>
        <v>0</v>
      </c>
      <c r="CD263">
        <f>A!CC263</f>
        <v>0</v>
      </c>
      <c r="CE263">
        <f>A!CD263</f>
        <v>0</v>
      </c>
      <c r="CF263">
        <f>A!CE263</f>
        <v>0</v>
      </c>
      <c r="CG263">
        <f>A!CF263</f>
        <v>0</v>
      </c>
      <c r="CH263">
        <f>A!CG263</f>
        <v>0</v>
      </c>
      <c r="CI263">
        <f>A!CH263</f>
        <v>0</v>
      </c>
      <c r="CJ263" t="str">
        <f>A!CI263</f>
        <v>urn:imsikb0101:Applicaties:id:16</v>
      </c>
      <c r="CK263" t="str">
        <f>A!CJ263</f>
        <v>urn:imsikb0101:DatastroomType:id:1</v>
      </c>
      <c r="CL263">
        <f>A!CK263</f>
        <v>45891</v>
      </c>
      <c r="CM263" t="str">
        <f>A!CL263</f>
        <v>SGS, Rotterdam</v>
      </c>
      <c r="CN263" t="str">
        <f>A!CM263</f>
        <v>LABRESULTAAT SGS</v>
      </c>
      <c r="CO263">
        <f>A!CN263</f>
        <v>45891</v>
      </c>
      <c r="CP263">
        <f>A!CO263</f>
        <v>0</v>
      </c>
      <c r="CQ263">
        <f>A!CO573</f>
        <v>0</v>
      </c>
      <c r="CR263" t="e">
        <f>A!#REF!</f>
        <v>#REF!</v>
      </c>
      <c r="CS263" t="e">
        <f>A!#REF!</f>
        <v>#REF!</v>
      </c>
    </row>
    <row r="264" spans="1:97" x14ac:dyDescent="0.2">
      <c r="A264" t="str">
        <f>A!A264</f>
        <v>LABRESULTAAT</v>
      </c>
      <c r="B264">
        <f>A!B264</f>
        <v>83</v>
      </c>
      <c r="C264" t="str">
        <f>A!C264</f>
        <v>_2bf3732a-8987-4fc3-b909-9f5554c47feb</v>
      </c>
      <c r="D264" t="str">
        <f>A!D264</f>
        <v>2bf3732a-8987-4fc3-b909-9f5554c47feb</v>
      </c>
      <c r="E264" t="str">
        <f>A!E264</f>
        <v>SIKB</v>
      </c>
      <c r="F264" t="str">
        <f>A!F264</f>
        <v>urn:immetingen:hoedanigheid:id:1</v>
      </c>
      <c r="G264" t="str">
        <f>A!G264</f>
        <v>www.sikb.nl</v>
      </c>
      <c r="H264" t="str">
        <f>A!H264</f>
        <v>urn:immetingen:parameter:id:346</v>
      </c>
      <c r="I264" t="str">
        <f>A!I264</f>
        <v>www.sikb.nl</v>
      </c>
      <c r="J264" t="str">
        <f>A!J264</f>
        <v>urn:immetingen:parameter:id:2725</v>
      </c>
      <c r="K264" t="str">
        <f>A!K264</f>
        <v>www.sikb.nl</v>
      </c>
      <c r="L264">
        <f>A!L264</f>
        <v>45890</v>
      </c>
      <c r="M264" t="str">
        <f>A!M264</f>
        <v>urn:immetingen:LabopdrachtStatus:id:5</v>
      </c>
      <c r="N264">
        <f>A!N264</f>
        <v>1</v>
      </c>
      <c r="O264">
        <f>A!O264</f>
        <v>1</v>
      </c>
      <c r="P264" s="23" t="str">
        <f>IF(A!P264="","",INDEX(B!$A$1:$BT$2000,MATCH(A!P264,B!$AX$1:$AX$2000,0),D!$B$5))</f>
        <v>MMA01 A01 (0-50) A03 (0-50) A08 (0-50) A09 (0-50)</v>
      </c>
      <c r="Q264">
        <f>A!Q264</f>
        <v>0</v>
      </c>
      <c r="R264">
        <f>A!R264</f>
        <v>0</v>
      </c>
      <c r="S264">
        <f>A!S264</f>
        <v>0</v>
      </c>
      <c r="T264" t="str">
        <f>A!T264</f>
        <v>immetingen:AnalyticResultType</v>
      </c>
      <c r="U264" t="str">
        <f>A!U264</f>
        <v>1.6 mg/kgds</v>
      </c>
      <c r="V264" s="23">
        <f>IF(A!V264="&lt;",1,A!V264)</f>
        <v>0</v>
      </c>
      <c r="W264">
        <f>A!W264</f>
        <v>1.6</v>
      </c>
      <c r="X264">
        <f>A!X264</f>
        <v>1.6</v>
      </c>
      <c r="Y264" t="str">
        <f>A!Y264</f>
        <v>urn:immetingen:eenheid:id:58</v>
      </c>
      <c r="Z264" s="23">
        <f t="shared" si="4"/>
        <v>58</v>
      </c>
      <c r="AA264" t="str">
        <f>A!Z264</f>
        <v>urn:immetingen:kwaliteitsoordeel:id:0</v>
      </c>
      <c r="AB264" t="str">
        <f>A!AA264</f>
        <v>www.sikb.nl</v>
      </c>
      <c r="AC264" t="str">
        <f>A!AB264</f>
        <v>urn:immetingen:waardebewerkingsmethode:id:5</v>
      </c>
      <c r="AD264" t="str">
        <f>A!AC264</f>
        <v>www.sikb.nl</v>
      </c>
      <c r="AE264" t="str">
        <f>A!AD264</f>
        <v>_c9e1e8ca-05b4-4b09-ba2e-fe2e754e4a75</v>
      </c>
      <c r="AF264">
        <f>A!AE264</f>
        <v>45889.027361111112</v>
      </c>
      <c r="AG264">
        <f>A!AF264</f>
        <v>0</v>
      </c>
      <c r="AH264">
        <f>A!AG264</f>
        <v>0</v>
      </c>
      <c r="AI264">
        <f>A!AH264</f>
        <v>0</v>
      </c>
      <c r="AJ264">
        <f>A!AI264</f>
        <v>0</v>
      </c>
      <c r="AK264">
        <f>A!AJ264</f>
        <v>0</v>
      </c>
      <c r="AL264">
        <f>A!AK264</f>
        <v>0</v>
      </c>
      <c r="AM264">
        <f>A!AL264</f>
        <v>0</v>
      </c>
      <c r="AN264">
        <f>A!AM264</f>
        <v>0</v>
      </c>
      <c r="AO264">
        <f>A!AN264</f>
        <v>0</v>
      </c>
      <c r="AP264">
        <f>A!AO264</f>
        <v>0</v>
      </c>
      <c r="AQ264">
        <f>A!AP264</f>
        <v>0</v>
      </c>
      <c r="AR264">
        <f>A!AQ264</f>
        <v>0</v>
      </c>
      <c r="AS264">
        <f>A!AR264</f>
        <v>0</v>
      </c>
      <c r="AT264">
        <f>A!AS264</f>
        <v>0</v>
      </c>
      <c r="AU264">
        <f>A!AT264</f>
        <v>0</v>
      </c>
      <c r="AV264">
        <f>A!AU264</f>
        <v>0</v>
      </c>
      <c r="AW264" s="23" t="str">
        <f>IF(A!AV264=0,"",A!AV264)</f>
        <v/>
      </c>
      <c r="AX264">
        <f>A!AW264</f>
        <v>0</v>
      </c>
      <c r="AY264">
        <f>A!AX264</f>
        <v>0</v>
      </c>
      <c r="AZ264">
        <f>A!AY264</f>
        <v>0</v>
      </c>
      <c r="BA264">
        <f>A!AZ264</f>
        <v>0</v>
      </c>
      <c r="BB264">
        <f>A!BA264</f>
        <v>0</v>
      </c>
      <c r="BC264">
        <f>A!BB264</f>
        <v>0</v>
      </c>
      <c r="BD264">
        <f>A!BC264</f>
        <v>0</v>
      </c>
      <c r="BE264">
        <f>A!BD264</f>
        <v>0</v>
      </c>
      <c r="BF264">
        <f>A!BE264</f>
        <v>0</v>
      </c>
      <c r="BG264">
        <f>A!BF264</f>
        <v>0</v>
      </c>
      <c r="BH264">
        <f>A!BG264</f>
        <v>0</v>
      </c>
      <c r="BI264">
        <f>A!BH264</f>
        <v>0</v>
      </c>
      <c r="BJ264">
        <f>A!BI264</f>
        <v>0</v>
      </c>
      <c r="BK264">
        <f>A!BJ264</f>
        <v>0</v>
      </c>
      <c r="BL264">
        <f>A!BK264</f>
        <v>0</v>
      </c>
      <c r="BM264">
        <f>A!BL264</f>
        <v>0</v>
      </c>
      <c r="BN264">
        <f>A!BM264</f>
        <v>0</v>
      </c>
      <c r="BO264">
        <f>A!BN264</f>
        <v>0</v>
      </c>
      <c r="BP264">
        <f>A!BO264</f>
        <v>0</v>
      </c>
      <c r="BQ264">
        <f>A!BP264</f>
        <v>0</v>
      </c>
      <c r="BR264">
        <f>A!BQ264</f>
        <v>0</v>
      </c>
      <c r="BS264">
        <f>A!BR264</f>
        <v>0</v>
      </c>
      <c r="BT264">
        <f>A!BS264</f>
        <v>0</v>
      </c>
      <c r="BU264">
        <f>A!BT264</f>
        <v>0</v>
      </c>
      <c r="BV264">
        <f>A!BU264</f>
        <v>0</v>
      </c>
      <c r="BW264">
        <f>A!BV264</f>
        <v>0</v>
      </c>
      <c r="BX264">
        <f>A!BW264</f>
        <v>0</v>
      </c>
      <c r="BY264">
        <f>A!BX264</f>
        <v>0</v>
      </c>
      <c r="BZ264">
        <f>A!BY264</f>
        <v>0</v>
      </c>
      <c r="CA264">
        <f>A!BZ264</f>
        <v>0</v>
      </c>
      <c r="CB264">
        <f>A!CA264</f>
        <v>0</v>
      </c>
      <c r="CC264">
        <f>A!CB264</f>
        <v>0</v>
      </c>
      <c r="CD264">
        <f>A!CC264</f>
        <v>0</v>
      </c>
      <c r="CE264">
        <f>A!CD264</f>
        <v>0</v>
      </c>
      <c r="CF264">
        <f>A!CE264</f>
        <v>0</v>
      </c>
      <c r="CG264">
        <f>A!CF264</f>
        <v>0</v>
      </c>
      <c r="CH264">
        <f>A!CG264</f>
        <v>0</v>
      </c>
      <c r="CI264">
        <f>A!CH264</f>
        <v>0</v>
      </c>
      <c r="CJ264" t="str">
        <f>A!CI264</f>
        <v>urn:imsikb0101:Applicaties:id:16</v>
      </c>
      <c r="CK264" t="str">
        <f>A!CJ264</f>
        <v>urn:imsikb0101:DatastroomType:id:1</v>
      </c>
      <c r="CL264">
        <f>A!CK264</f>
        <v>45891</v>
      </c>
      <c r="CM264" t="str">
        <f>A!CL264</f>
        <v>SGS, Rotterdam</v>
      </c>
      <c r="CN264" t="str">
        <f>A!CM264</f>
        <v>LABRESULTAAT SGS</v>
      </c>
      <c r="CO264">
        <f>A!CN264</f>
        <v>45891</v>
      </c>
      <c r="CP264">
        <f>A!CO264</f>
        <v>0</v>
      </c>
      <c r="CQ264">
        <f>A!CO574</f>
        <v>0</v>
      </c>
      <c r="CR264" t="e">
        <f>A!#REF!</f>
        <v>#REF!</v>
      </c>
      <c r="CS264" t="e">
        <f>A!#REF!</f>
        <v>#REF!</v>
      </c>
    </row>
    <row r="265" spans="1:97" x14ac:dyDescent="0.2">
      <c r="A265" t="str">
        <f>A!A265</f>
        <v>LABRESULTAAT</v>
      </c>
      <c r="B265">
        <f>A!B265</f>
        <v>84</v>
      </c>
      <c r="C265" t="str">
        <f>A!C265</f>
        <v>_4f8b1ac1-5cca-43bf-8e65-f715fd603efc</v>
      </c>
      <c r="D265" t="str">
        <f>A!D265</f>
        <v>4f8b1ac1-5cca-43bf-8e65-f715fd603efc</v>
      </c>
      <c r="E265" t="str">
        <f>A!E265</f>
        <v>SIKB</v>
      </c>
      <c r="F265" t="str">
        <f>A!F265</f>
        <v>urn:immetingen:hoedanigheid:id:1</v>
      </c>
      <c r="G265" t="str">
        <f>A!G265</f>
        <v>www.sikb.nl</v>
      </c>
      <c r="H265" t="str">
        <f>A!H265</f>
        <v>urn:immetingen:parameter:id:351</v>
      </c>
      <c r="I265" t="str">
        <f>A!I265</f>
        <v>www.sikb.nl</v>
      </c>
      <c r="J265" t="str">
        <f>A!J265</f>
        <v>urn:immetingen:parameter:id:2725</v>
      </c>
      <c r="K265" t="str">
        <f>A!K265</f>
        <v>www.sikb.nl</v>
      </c>
      <c r="L265">
        <f>A!L265</f>
        <v>45890</v>
      </c>
      <c r="M265" t="str">
        <f>A!M265</f>
        <v>urn:immetingen:LabopdrachtStatus:id:5</v>
      </c>
      <c r="N265">
        <f>A!N265</f>
        <v>1</v>
      </c>
      <c r="O265">
        <f>A!O265</f>
        <v>1</v>
      </c>
      <c r="P265" s="23" t="str">
        <f>IF(A!P265="","",INDEX(B!$A$1:$BT$2000,MATCH(A!P265,B!$AX$1:$AX$2000,0),D!$B$5))</f>
        <v>MMA01 A01 (0-50) A03 (0-50) A08 (0-50) A09 (0-50)</v>
      </c>
      <c r="Q265">
        <f>A!Q265</f>
        <v>0</v>
      </c>
      <c r="R265">
        <f>A!R265</f>
        <v>0</v>
      </c>
      <c r="S265">
        <f>A!S265</f>
        <v>0</v>
      </c>
      <c r="T265" t="str">
        <f>A!T265</f>
        <v>immetingen:AnalyticResultType</v>
      </c>
      <c r="U265" t="str">
        <f>A!U265</f>
        <v>1.0 mg/kgds</v>
      </c>
      <c r="V265" s="23">
        <f>IF(A!V265="&lt;",1,A!V265)</f>
        <v>0</v>
      </c>
      <c r="W265">
        <f>A!W265</f>
        <v>1</v>
      </c>
      <c r="X265">
        <f>A!X265</f>
        <v>1</v>
      </c>
      <c r="Y265" t="str">
        <f>A!Y265</f>
        <v>urn:immetingen:eenheid:id:58</v>
      </c>
      <c r="Z265" s="23">
        <f t="shared" si="4"/>
        <v>58</v>
      </c>
      <c r="AA265" t="str">
        <f>A!Z265</f>
        <v>urn:immetingen:kwaliteitsoordeel:id:0</v>
      </c>
      <c r="AB265" t="str">
        <f>A!AA265</f>
        <v>www.sikb.nl</v>
      </c>
      <c r="AC265" t="str">
        <f>A!AB265</f>
        <v>urn:immetingen:waardebewerkingsmethode:id:5</v>
      </c>
      <c r="AD265" t="str">
        <f>A!AC265</f>
        <v>www.sikb.nl</v>
      </c>
      <c r="AE265" t="str">
        <f>A!AD265</f>
        <v>_44a61274-cf16-465c-a689-708ae55b9d81</v>
      </c>
      <c r="AF265">
        <f>A!AE265</f>
        <v>45889.027361111112</v>
      </c>
      <c r="AG265">
        <f>A!AF265</f>
        <v>0</v>
      </c>
      <c r="AH265">
        <f>A!AG265</f>
        <v>0</v>
      </c>
      <c r="AI265">
        <f>A!AH265</f>
        <v>0</v>
      </c>
      <c r="AJ265">
        <f>A!AI265</f>
        <v>0</v>
      </c>
      <c r="AK265">
        <f>A!AJ265</f>
        <v>0</v>
      </c>
      <c r="AL265">
        <f>A!AK265</f>
        <v>0</v>
      </c>
      <c r="AM265">
        <f>A!AL265</f>
        <v>0</v>
      </c>
      <c r="AN265">
        <f>A!AM265</f>
        <v>0</v>
      </c>
      <c r="AO265">
        <f>A!AN265</f>
        <v>0</v>
      </c>
      <c r="AP265">
        <f>A!AO265</f>
        <v>0</v>
      </c>
      <c r="AQ265">
        <f>A!AP265</f>
        <v>0</v>
      </c>
      <c r="AR265">
        <f>A!AQ265</f>
        <v>0</v>
      </c>
      <c r="AS265">
        <f>A!AR265</f>
        <v>0</v>
      </c>
      <c r="AT265">
        <f>A!AS265</f>
        <v>0</v>
      </c>
      <c r="AU265">
        <f>A!AT265</f>
        <v>0</v>
      </c>
      <c r="AV265">
        <f>A!AU265</f>
        <v>0</v>
      </c>
      <c r="AW265" s="23" t="str">
        <f>IF(A!AV265=0,"",A!AV265)</f>
        <v/>
      </c>
      <c r="AX265">
        <f>A!AW265</f>
        <v>0</v>
      </c>
      <c r="AY265">
        <f>A!AX265</f>
        <v>0</v>
      </c>
      <c r="AZ265">
        <f>A!AY265</f>
        <v>0</v>
      </c>
      <c r="BA265">
        <f>A!AZ265</f>
        <v>0</v>
      </c>
      <c r="BB265">
        <f>A!BA265</f>
        <v>0</v>
      </c>
      <c r="BC265">
        <f>A!BB265</f>
        <v>0</v>
      </c>
      <c r="BD265">
        <f>A!BC265</f>
        <v>0</v>
      </c>
      <c r="BE265">
        <f>A!BD265</f>
        <v>0</v>
      </c>
      <c r="BF265">
        <f>A!BE265</f>
        <v>0</v>
      </c>
      <c r="BG265">
        <f>A!BF265</f>
        <v>0</v>
      </c>
      <c r="BH265">
        <f>A!BG265</f>
        <v>0</v>
      </c>
      <c r="BI265">
        <f>A!BH265</f>
        <v>0</v>
      </c>
      <c r="BJ265">
        <f>A!BI265</f>
        <v>0</v>
      </c>
      <c r="BK265">
        <f>A!BJ265</f>
        <v>0</v>
      </c>
      <c r="BL265">
        <f>A!BK265</f>
        <v>0</v>
      </c>
      <c r="BM265">
        <f>A!BL265</f>
        <v>0</v>
      </c>
      <c r="BN265">
        <f>A!BM265</f>
        <v>0</v>
      </c>
      <c r="BO265">
        <f>A!BN265</f>
        <v>0</v>
      </c>
      <c r="BP265">
        <f>A!BO265</f>
        <v>0</v>
      </c>
      <c r="BQ265">
        <f>A!BP265</f>
        <v>0</v>
      </c>
      <c r="BR265">
        <f>A!BQ265</f>
        <v>0</v>
      </c>
      <c r="BS265">
        <f>A!BR265</f>
        <v>0</v>
      </c>
      <c r="BT265">
        <f>A!BS265</f>
        <v>0</v>
      </c>
      <c r="BU265">
        <f>A!BT265</f>
        <v>0</v>
      </c>
      <c r="BV265">
        <f>A!BU265</f>
        <v>0</v>
      </c>
      <c r="BW265">
        <f>A!BV265</f>
        <v>0</v>
      </c>
      <c r="BX265">
        <f>A!BW265</f>
        <v>0</v>
      </c>
      <c r="BY265">
        <f>A!BX265</f>
        <v>0</v>
      </c>
      <c r="BZ265">
        <f>A!BY265</f>
        <v>0</v>
      </c>
      <c r="CA265">
        <f>A!BZ265</f>
        <v>0</v>
      </c>
      <c r="CB265">
        <f>A!CA265</f>
        <v>0</v>
      </c>
      <c r="CC265">
        <f>A!CB265</f>
        <v>0</v>
      </c>
      <c r="CD265">
        <f>A!CC265</f>
        <v>0</v>
      </c>
      <c r="CE265">
        <f>A!CD265</f>
        <v>0</v>
      </c>
      <c r="CF265">
        <f>A!CE265</f>
        <v>0</v>
      </c>
      <c r="CG265">
        <f>A!CF265</f>
        <v>0</v>
      </c>
      <c r="CH265">
        <f>A!CG265</f>
        <v>0</v>
      </c>
      <c r="CI265">
        <f>A!CH265</f>
        <v>0</v>
      </c>
      <c r="CJ265" t="str">
        <f>A!CI265</f>
        <v>urn:imsikb0101:Applicaties:id:16</v>
      </c>
      <c r="CK265" t="str">
        <f>A!CJ265</f>
        <v>urn:imsikb0101:DatastroomType:id:1</v>
      </c>
      <c r="CL265">
        <f>A!CK265</f>
        <v>45891</v>
      </c>
      <c r="CM265" t="str">
        <f>A!CL265</f>
        <v>SGS, Rotterdam</v>
      </c>
      <c r="CN265" t="str">
        <f>A!CM265</f>
        <v>LABRESULTAAT SGS</v>
      </c>
      <c r="CO265">
        <f>A!CN265</f>
        <v>45891</v>
      </c>
      <c r="CP265">
        <f>A!CO265</f>
        <v>0</v>
      </c>
      <c r="CQ265">
        <f>A!CO575</f>
        <v>0</v>
      </c>
      <c r="CR265" t="e">
        <f>A!#REF!</f>
        <v>#REF!</v>
      </c>
      <c r="CS265" t="e">
        <f>A!#REF!</f>
        <v>#REF!</v>
      </c>
    </row>
    <row r="266" spans="1:97" x14ac:dyDescent="0.2">
      <c r="A266" t="str">
        <f>A!A266</f>
        <v>LABRESULTAAT</v>
      </c>
      <c r="B266">
        <f>A!B266</f>
        <v>85</v>
      </c>
      <c r="C266" t="str">
        <f>A!C266</f>
        <v>_b491a1b8-0ec2-4d38-bb84-aed20c3238c3</v>
      </c>
      <c r="D266" t="str">
        <f>A!D266</f>
        <v>b491a1b8-0ec2-4d38-bb84-aed20c3238c3</v>
      </c>
      <c r="E266" t="str">
        <f>A!E266</f>
        <v>SIKB</v>
      </c>
      <c r="F266" t="str">
        <f>A!F266</f>
        <v>urn:immetingen:hoedanigheid:id:1</v>
      </c>
      <c r="G266" t="str">
        <f>A!G266</f>
        <v>www.sikb.nl</v>
      </c>
      <c r="H266" t="str">
        <f>A!H266</f>
        <v>urn:immetingen:parameter:id:882</v>
      </c>
      <c r="I266" t="str">
        <f>A!I266</f>
        <v>www.sikb.nl</v>
      </c>
      <c r="J266" t="str">
        <f>A!J266</f>
        <v>urn:immetingen:parameter:id:2725</v>
      </c>
      <c r="K266" t="str">
        <f>A!K266</f>
        <v>www.sikb.nl</v>
      </c>
      <c r="L266">
        <f>A!L266</f>
        <v>45890</v>
      </c>
      <c r="M266" t="str">
        <f>A!M266</f>
        <v>urn:immetingen:LabopdrachtStatus:id:5</v>
      </c>
      <c r="N266">
        <f>A!N266</f>
        <v>1</v>
      </c>
      <c r="O266">
        <f>A!O266</f>
        <v>1</v>
      </c>
      <c r="P266" s="23" t="str">
        <f>IF(A!P266="","",INDEX(B!$A$1:$BT$2000,MATCH(A!P266,B!$AX$1:$AX$2000,0),D!$B$5))</f>
        <v>MMA01 A01 (0-50) A03 (0-50) A08 (0-50) A09 (0-50)</v>
      </c>
      <c r="Q266">
        <f>A!Q266</f>
        <v>0</v>
      </c>
      <c r="R266">
        <f>A!R266</f>
        <v>0</v>
      </c>
      <c r="S266">
        <f>A!S266</f>
        <v>0</v>
      </c>
      <c r="T266" t="str">
        <f>A!T266</f>
        <v>immetingen:AnalyticResultType</v>
      </c>
      <c r="U266" t="str">
        <f>A!U266</f>
        <v>1.1 mg/kgds</v>
      </c>
      <c r="V266" s="23">
        <f>IF(A!V266="&lt;",1,A!V266)</f>
        <v>0</v>
      </c>
      <c r="W266">
        <f>A!W266</f>
        <v>1.1000000000000001</v>
      </c>
      <c r="X266">
        <f>A!X266</f>
        <v>1.1000000000000001</v>
      </c>
      <c r="Y266" t="str">
        <f>A!Y266</f>
        <v>urn:immetingen:eenheid:id:58</v>
      </c>
      <c r="Z266" s="23">
        <f t="shared" si="4"/>
        <v>58</v>
      </c>
      <c r="AA266" t="str">
        <f>A!Z266</f>
        <v>urn:immetingen:kwaliteitsoordeel:id:0</v>
      </c>
      <c r="AB266" t="str">
        <f>A!AA266</f>
        <v>www.sikb.nl</v>
      </c>
      <c r="AC266" t="str">
        <f>A!AB266</f>
        <v>urn:immetingen:waardebewerkingsmethode:id:5</v>
      </c>
      <c r="AD266" t="str">
        <f>A!AC266</f>
        <v>www.sikb.nl</v>
      </c>
      <c r="AE266" t="str">
        <f>A!AD266</f>
        <v>_c7f62058-4714-44da-a9e0-d555ff7eae18</v>
      </c>
      <c r="AF266">
        <f>A!AE266</f>
        <v>45889.027361111112</v>
      </c>
      <c r="AG266">
        <f>A!AF266</f>
        <v>0</v>
      </c>
      <c r="AH266">
        <f>A!AG266</f>
        <v>0</v>
      </c>
      <c r="AI266">
        <f>A!AH266</f>
        <v>0</v>
      </c>
      <c r="AJ266">
        <f>A!AI266</f>
        <v>0</v>
      </c>
      <c r="AK266">
        <f>A!AJ266</f>
        <v>0</v>
      </c>
      <c r="AL266">
        <f>A!AK266</f>
        <v>0</v>
      </c>
      <c r="AM266">
        <f>A!AL266</f>
        <v>0</v>
      </c>
      <c r="AN266">
        <f>A!AM266</f>
        <v>0</v>
      </c>
      <c r="AO266">
        <f>A!AN266</f>
        <v>0</v>
      </c>
      <c r="AP266">
        <f>A!AO266</f>
        <v>0</v>
      </c>
      <c r="AQ266">
        <f>A!AP266</f>
        <v>0</v>
      </c>
      <c r="AR266">
        <f>A!AQ266</f>
        <v>0</v>
      </c>
      <c r="AS266">
        <f>A!AR266</f>
        <v>0</v>
      </c>
      <c r="AT266">
        <f>A!AS266</f>
        <v>0</v>
      </c>
      <c r="AU266">
        <f>A!AT266</f>
        <v>0</v>
      </c>
      <c r="AV266">
        <f>A!AU266</f>
        <v>0</v>
      </c>
      <c r="AW266" s="23" t="str">
        <f>IF(A!AV266=0,"",A!AV266)</f>
        <v/>
      </c>
      <c r="AX266">
        <f>A!AW266</f>
        <v>0</v>
      </c>
      <c r="AY266">
        <f>A!AX266</f>
        <v>0</v>
      </c>
      <c r="AZ266">
        <f>A!AY266</f>
        <v>0</v>
      </c>
      <c r="BA266">
        <f>A!AZ266</f>
        <v>0</v>
      </c>
      <c r="BB266">
        <f>A!BA266</f>
        <v>0</v>
      </c>
      <c r="BC266">
        <f>A!BB266</f>
        <v>0</v>
      </c>
      <c r="BD266">
        <f>A!BC266</f>
        <v>0</v>
      </c>
      <c r="BE266">
        <f>A!BD266</f>
        <v>0</v>
      </c>
      <c r="BF266">
        <f>A!BE266</f>
        <v>0</v>
      </c>
      <c r="BG266">
        <f>A!BF266</f>
        <v>0</v>
      </c>
      <c r="BH266">
        <f>A!BG266</f>
        <v>0</v>
      </c>
      <c r="BI266">
        <f>A!BH266</f>
        <v>0</v>
      </c>
      <c r="BJ266">
        <f>A!BI266</f>
        <v>0</v>
      </c>
      <c r="BK266">
        <f>A!BJ266</f>
        <v>0</v>
      </c>
      <c r="BL266">
        <f>A!BK266</f>
        <v>0</v>
      </c>
      <c r="BM266">
        <f>A!BL266</f>
        <v>0</v>
      </c>
      <c r="BN266">
        <f>A!BM266</f>
        <v>0</v>
      </c>
      <c r="BO266">
        <f>A!BN266</f>
        <v>0</v>
      </c>
      <c r="BP266">
        <f>A!BO266</f>
        <v>0</v>
      </c>
      <c r="BQ266">
        <f>A!BP266</f>
        <v>0</v>
      </c>
      <c r="BR266">
        <f>A!BQ266</f>
        <v>0</v>
      </c>
      <c r="BS266">
        <f>A!BR266</f>
        <v>0</v>
      </c>
      <c r="BT266">
        <f>A!BS266</f>
        <v>0</v>
      </c>
      <c r="BU266">
        <f>A!BT266</f>
        <v>0</v>
      </c>
      <c r="BV266">
        <f>A!BU266</f>
        <v>0</v>
      </c>
      <c r="BW266">
        <f>A!BV266</f>
        <v>0</v>
      </c>
      <c r="BX266">
        <f>A!BW266</f>
        <v>0</v>
      </c>
      <c r="BY266">
        <f>A!BX266</f>
        <v>0</v>
      </c>
      <c r="BZ266">
        <f>A!BY266</f>
        <v>0</v>
      </c>
      <c r="CA266">
        <f>A!BZ266</f>
        <v>0</v>
      </c>
      <c r="CB266">
        <f>A!CA266</f>
        <v>0</v>
      </c>
      <c r="CC266">
        <f>A!CB266</f>
        <v>0</v>
      </c>
      <c r="CD266">
        <f>A!CC266</f>
        <v>0</v>
      </c>
      <c r="CE266">
        <f>A!CD266</f>
        <v>0</v>
      </c>
      <c r="CF266">
        <f>A!CE266</f>
        <v>0</v>
      </c>
      <c r="CG266">
        <f>A!CF266</f>
        <v>0</v>
      </c>
      <c r="CH266">
        <f>A!CG266</f>
        <v>0</v>
      </c>
      <c r="CI266">
        <f>A!CH266</f>
        <v>0</v>
      </c>
      <c r="CJ266" t="str">
        <f>A!CI266</f>
        <v>urn:imsikb0101:Applicaties:id:16</v>
      </c>
      <c r="CK266" t="str">
        <f>A!CJ266</f>
        <v>urn:imsikb0101:DatastroomType:id:1</v>
      </c>
      <c r="CL266">
        <f>A!CK266</f>
        <v>45891</v>
      </c>
      <c r="CM266" t="str">
        <f>A!CL266</f>
        <v>SGS, Rotterdam</v>
      </c>
      <c r="CN266" t="str">
        <f>A!CM266</f>
        <v>LABRESULTAAT SGS</v>
      </c>
      <c r="CO266">
        <f>A!CN266</f>
        <v>45891</v>
      </c>
      <c r="CP266">
        <f>A!CO266</f>
        <v>0</v>
      </c>
      <c r="CQ266">
        <f>A!CO576</f>
        <v>0</v>
      </c>
      <c r="CR266" t="e">
        <f>A!#REF!</f>
        <v>#REF!</v>
      </c>
      <c r="CS266" t="e">
        <f>A!#REF!</f>
        <v>#REF!</v>
      </c>
    </row>
    <row r="267" spans="1:97" x14ac:dyDescent="0.2">
      <c r="A267" t="str">
        <f>A!A267</f>
        <v>LABRESULTAAT</v>
      </c>
      <c r="B267">
        <f>A!B267</f>
        <v>86</v>
      </c>
      <c r="C267" t="str">
        <f>A!C267</f>
        <v>_8f0e6f24-151b-4f10-ab6e-5cb8ddf9d33c</v>
      </c>
      <c r="D267" t="str">
        <f>A!D267</f>
        <v>8f0e6f24-151b-4f10-ab6e-5cb8ddf9d33c</v>
      </c>
      <c r="E267" t="str">
        <f>A!E267</f>
        <v>SIKB</v>
      </c>
      <c r="F267" t="str">
        <f>A!F267</f>
        <v>urn:immetingen:hoedanigheid:id:1</v>
      </c>
      <c r="G267" t="str">
        <f>A!G267</f>
        <v>www.sikb.nl</v>
      </c>
      <c r="H267" t="str">
        <f>A!H267</f>
        <v>urn:immetingen:parameter:id:345</v>
      </c>
      <c r="I267" t="str">
        <f>A!I267</f>
        <v>www.sikb.nl</v>
      </c>
      <c r="J267" t="str">
        <f>A!J267</f>
        <v>urn:immetingen:parameter:id:2725</v>
      </c>
      <c r="K267" t="str">
        <f>A!K267</f>
        <v>www.sikb.nl</v>
      </c>
      <c r="L267">
        <f>A!L267</f>
        <v>45890</v>
      </c>
      <c r="M267" t="str">
        <f>A!M267</f>
        <v>urn:immetingen:LabopdrachtStatus:id:5</v>
      </c>
      <c r="N267">
        <f>A!N267</f>
        <v>1</v>
      </c>
      <c r="O267">
        <f>A!O267</f>
        <v>1</v>
      </c>
      <c r="P267" s="23" t="str">
        <f>IF(A!P267="","",INDEX(B!$A$1:$BT$2000,MATCH(A!P267,B!$AX$1:$AX$2000,0),D!$B$5))</f>
        <v>MMA01 A01 (0-50) A03 (0-50) A08 (0-50) A09 (0-50)</v>
      </c>
      <c r="Q267">
        <f>A!Q267</f>
        <v>0</v>
      </c>
      <c r="R267">
        <f>A!R267</f>
        <v>0</v>
      </c>
      <c r="S267">
        <f>A!S267</f>
        <v>0</v>
      </c>
      <c r="T267" t="str">
        <f>A!T267</f>
        <v>immetingen:AnalyticResultType</v>
      </c>
      <c r="U267" t="str">
        <f>A!U267</f>
        <v>2.0 mg/kgds</v>
      </c>
      <c r="V267" s="23">
        <f>IF(A!V267="&lt;",1,A!V267)</f>
        <v>0</v>
      </c>
      <c r="W267">
        <f>A!W267</f>
        <v>2</v>
      </c>
      <c r="X267">
        <f>A!X267</f>
        <v>2</v>
      </c>
      <c r="Y267" t="str">
        <f>A!Y267</f>
        <v>urn:immetingen:eenheid:id:58</v>
      </c>
      <c r="Z267" s="23">
        <f t="shared" si="4"/>
        <v>58</v>
      </c>
      <c r="AA267" t="str">
        <f>A!Z267</f>
        <v>urn:immetingen:kwaliteitsoordeel:id:0</v>
      </c>
      <c r="AB267" t="str">
        <f>A!AA267</f>
        <v>www.sikb.nl</v>
      </c>
      <c r="AC267" t="str">
        <f>A!AB267</f>
        <v>urn:immetingen:waardebewerkingsmethode:id:5</v>
      </c>
      <c r="AD267" t="str">
        <f>A!AC267</f>
        <v>www.sikb.nl</v>
      </c>
      <c r="AE267" t="str">
        <f>A!AD267</f>
        <v>_7ed5b26e-c060-4267-8a70-cb066af725b4</v>
      </c>
      <c r="AF267">
        <f>A!AE267</f>
        <v>45889.027361111112</v>
      </c>
      <c r="AG267">
        <f>A!AF267</f>
        <v>0</v>
      </c>
      <c r="AH267">
        <f>A!AG267</f>
        <v>0</v>
      </c>
      <c r="AI267">
        <f>A!AH267</f>
        <v>0</v>
      </c>
      <c r="AJ267">
        <f>A!AI267</f>
        <v>0</v>
      </c>
      <c r="AK267">
        <f>A!AJ267</f>
        <v>0</v>
      </c>
      <c r="AL267">
        <f>A!AK267</f>
        <v>0</v>
      </c>
      <c r="AM267">
        <f>A!AL267</f>
        <v>0</v>
      </c>
      <c r="AN267">
        <f>A!AM267</f>
        <v>0</v>
      </c>
      <c r="AO267">
        <f>A!AN267</f>
        <v>0</v>
      </c>
      <c r="AP267">
        <f>A!AO267</f>
        <v>0</v>
      </c>
      <c r="AQ267">
        <f>A!AP267</f>
        <v>0</v>
      </c>
      <c r="AR267">
        <f>A!AQ267</f>
        <v>0</v>
      </c>
      <c r="AS267">
        <f>A!AR267</f>
        <v>0</v>
      </c>
      <c r="AT267">
        <f>A!AS267</f>
        <v>0</v>
      </c>
      <c r="AU267">
        <f>A!AT267</f>
        <v>0</v>
      </c>
      <c r="AV267">
        <f>A!AU267</f>
        <v>0</v>
      </c>
      <c r="AW267" s="23" t="str">
        <f>IF(A!AV267=0,"",A!AV267)</f>
        <v/>
      </c>
      <c r="AX267">
        <f>A!AW267</f>
        <v>0</v>
      </c>
      <c r="AY267">
        <f>A!AX267</f>
        <v>0</v>
      </c>
      <c r="AZ267">
        <f>A!AY267</f>
        <v>0</v>
      </c>
      <c r="BA267">
        <f>A!AZ267</f>
        <v>0</v>
      </c>
      <c r="BB267">
        <f>A!BA267</f>
        <v>0</v>
      </c>
      <c r="BC267">
        <f>A!BB267</f>
        <v>0</v>
      </c>
      <c r="BD267">
        <f>A!BC267</f>
        <v>0</v>
      </c>
      <c r="BE267">
        <f>A!BD267</f>
        <v>0</v>
      </c>
      <c r="BF267">
        <f>A!BE267</f>
        <v>0</v>
      </c>
      <c r="BG267">
        <f>A!BF267</f>
        <v>0</v>
      </c>
      <c r="BH267">
        <f>A!BG267</f>
        <v>0</v>
      </c>
      <c r="BI267">
        <f>A!BH267</f>
        <v>0</v>
      </c>
      <c r="BJ267">
        <f>A!BI267</f>
        <v>0</v>
      </c>
      <c r="BK267">
        <f>A!BJ267</f>
        <v>0</v>
      </c>
      <c r="BL267">
        <f>A!BK267</f>
        <v>0</v>
      </c>
      <c r="BM267">
        <f>A!BL267</f>
        <v>0</v>
      </c>
      <c r="BN267">
        <f>A!BM267</f>
        <v>0</v>
      </c>
      <c r="BO267">
        <f>A!BN267</f>
        <v>0</v>
      </c>
      <c r="BP267">
        <f>A!BO267</f>
        <v>0</v>
      </c>
      <c r="BQ267">
        <f>A!BP267</f>
        <v>0</v>
      </c>
      <c r="BR267">
        <f>A!BQ267</f>
        <v>0</v>
      </c>
      <c r="BS267">
        <f>A!BR267</f>
        <v>0</v>
      </c>
      <c r="BT267">
        <f>A!BS267</f>
        <v>0</v>
      </c>
      <c r="BU267">
        <f>A!BT267</f>
        <v>0</v>
      </c>
      <c r="BV267">
        <f>A!BU267</f>
        <v>0</v>
      </c>
      <c r="BW267">
        <f>A!BV267</f>
        <v>0</v>
      </c>
      <c r="BX267">
        <f>A!BW267</f>
        <v>0</v>
      </c>
      <c r="BY267">
        <f>A!BX267</f>
        <v>0</v>
      </c>
      <c r="BZ267">
        <f>A!BY267</f>
        <v>0</v>
      </c>
      <c r="CA267">
        <f>A!BZ267</f>
        <v>0</v>
      </c>
      <c r="CB267">
        <f>A!CA267</f>
        <v>0</v>
      </c>
      <c r="CC267">
        <f>A!CB267</f>
        <v>0</v>
      </c>
      <c r="CD267">
        <f>A!CC267</f>
        <v>0</v>
      </c>
      <c r="CE267">
        <f>A!CD267</f>
        <v>0</v>
      </c>
      <c r="CF267">
        <f>A!CE267</f>
        <v>0</v>
      </c>
      <c r="CG267">
        <f>A!CF267</f>
        <v>0</v>
      </c>
      <c r="CH267">
        <f>A!CG267</f>
        <v>0</v>
      </c>
      <c r="CI267">
        <f>A!CH267</f>
        <v>0</v>
      </c>
      <c r="CJ267" t="str">
        <f>A!CI267</f>
        <v>urn:imsikb0101:Applicaties:id:16</v>
      </c>
      <c r="CK267" t="str">
        <f>A!CJ267</f>
        <v>urn:imsikb0101:DatastroomType:id:1</v>
      </c>
      <c r="CL267">
        <f>A!CK267</f>
        <v>45891</v>
      </c>
      <c r="CM267" t="str">
        <f>A!CL267</f>
        <v>SGS, Rotterdam</v>
      </c>
      <c r="CN267" t="str">
        <f>A!CM267</f>
        <v>LABRESULTAAT SGS</v>
      </c>
      <c r="CO267">
        <f>A!CN267</f>
        <v>45891</v>
      </c>
      <c r="CP267">
        <f>A!CO267</f>
        <v>0</v>
      </c>
      <c r="CQ267">
        <f>A!CO577</f>
        <v>0</v>
      </c>
      <c r="CR267" t="e">
        <f>A!#REF!</f>
        <v>#REF!</v>
      </c>
      <c r="CS267" t="e">
        <f>A!#REF!</f>
        <v>#REF!</v>
      </c>
    </row>
    <row r="268" spans="1:97" x14ac:dyDescent="0.2">
      <c r="A268" t="str">
        <f>A!A268</f>
        <v>LABRESULTAAT</v>
      </c>
      <c r="B268">
        <f>A!B268</f>
        <v>87</v>
      </c>
      <c r="C268" t="str">
        <f>A!C268</f>
        <v>_a2d33337-95c1-4edf-b36b-19e837bea3d5</v>
      </c>
      <c r="D268" t="str">
        <f>A!D268</f>
        <v>a2d33337-95c1-4edf-b36b-19e837bea3d5</v>
      </c>
      <c r="E268" t="str">
        <f>A!E268</f>
        <v>SIKB</v>
      </c>
      <c r="F268" t="str">
        <f>A!F268</f>
        <v>urn:immetingen:hoedanigheid:id:2</v>
      </c>
      <c r="G268" t="str">
        <f>A!G268</f>
        <v>www.sikb.nl</v>
      </c>
      <c r="H268">
        <f>A!H268</f>
        <v>0</v>
      </c>
      <c r="I268">
        <f>A!I268</f>
        <v>0</v>
      </c>
      <c r="J268" t="str">
        <f>A!J268</f>
        <v>urn:immetingen:parameter:id:1118</v>
      </c>
      <c r="K268" t="str">
        <f>A!K268</f>
        <v>www.sikb.nl</v>
      </c>
      <c r="L268">
        <f>A!L268</f>
        <v>45890</v>
      </c>
      <c r="M268" t="str">
        <f>A!M268</f>
        <v>urn:immetingen:LabopdrachtStatus:id:5</v>
      </c>
      <c r="N268">
        <f>A!N268</f>
        <v>1</v>
      </c>
      <c r="O268">
        <f>A!O268</f>
        <v>1</v>
      </c>
      <c r="P268" s="23" t="str">
        <f>IF(A!P268="","",INDEX(B!$A$1:$BT$2000,MATCH(A!P268,B!$AX$1:$AX$2000,0),D!$B$5))</f>
        <v>MMA01 A01 (0-50) A03 (0-50) A08 (0-50) A09 (0-50)</v>
      </c>
      <c r="Q268">
        <f>A!Q268</f>
        <v>0</v>
      </c>
      <c r="R268">
        <f>A!R268</f>
        <v>0</v>
      </c>
      <c r="S268">
        <f>A!S268</f>
        <v>0</v>
      </c>
      <c r="T268" t="str">
        <f>A!T268</f>
        <v>immetingen:AnalyticResultType</v>
      </c>
      <c r="U268" t="str">
        <f>A!U268</f>
        <v>7.2 % vd DS</v>
      </c>
      <c r="V268" s="23">
        <f>IF(A!V268="&lt;",1,A!V268)</f>
        <v>0</v>
      </c>
      <c r="W268">
        <f>A!W268</f>
        <v>7.2</v>
      </c>
      <c r="X268">
        <f>A!X268</f>
        <v>7.2</v>
      </c>
      <c r="Y268" t="str">
        <f>A!Y268</f>
        <v>urn:immetingen:eenheid:id:1</v>
      </c>
      <c r="Z268" s="23">
        <f t="shared" si="4"/>
        <v>1</v>
      </c>
      <c r="AA268" t="str">
        <f>A!Z268</f>
        <v>urn:immetingen:kwaliteitsoordeel:id:0</v>
      </c>
      <c r="AB268" t="str">
        <f>A!AA268</f>
        <v>www.sikb.nl</v>
      </c>
      <c r="AC268" t="str">
        <f>A!AB268</f>
        <v>urn:immetingen:waardebewerkingsmethode:id:5</v>
      </c>
      <c r="AD268" t="str">
        <f>A!AC268</f>
        <v>www.sikb.nl</v>
      </c>
      <c r="AE268" t="str">
        <f>A!AD268</f>
        <v>_d0314ba0-db0f-4cb2-a679-df124c270362</v>
      </c>
      <c r="AF268">
        <f>A!AE268</f>
        <v>45887.571145833332</v>
      </c>
      <c r="AG268">
        <f>A!AF268</f>
        <v>0</v>
      </c>
      <c r="AH268">
        <f>A!AG268</f>
        <v>0</v>
      </c>
      <c r="AI268">
        <f>A!AH268</f>
        <v>0</v>
      </c>
      <c r="AJ268">
        <f>A!AI268</f>
        <v>0</v>
      </c>
      <c r="AK268">
        <f>A!AJ268</f>
        <v>0</v>
      </c>
      <c r="AL268">
        <f>A!AK268</f>
        <v>0</v>
      </c>
      <c r="AM268">
        <f>A!AL268</f>
        <v>0</v>
      </c>
      <c r="AN268">
        <f>A!AM268</f>
        <v>0</v>
      </c>
      <c r="AO268">
        <f>A!AN268</f>
        <v>0</v>
      </c>
      <c r="AP268">
        <f>A!AO268</f>
        <v>0</v>
      </c>
      <c r="AQ268">
        <f>A!AP268</f>
        <v>0</v>
      </c>
      <c r="AR268">
        <f>A!AQ268</f>
        <v>0</v>
      </c>
      <c r="AS268">
        <f>A!AR268</f>
        <v>0</v>
      </c>
      <c r="AT268">
        <f>A!AS268</f>
        <v>0</v>
      </c>
      <c r="AU268">
        <f>A!AT268</f>
        <v>0</v>
      </c>
      <c r="AV268">
        <f>A!AU268</f>
        <v>0</v>
      </c>
      <c r="AW268" s="23" t="str">
        <f>IF(A!AV268=0,"",A!AV268)</f>
        <v/>
      </c>
      <c r="AX268">
        <f>A!AW268</f>
        <v>0</v>
      </c>
      <c r="AY268">
        <f>A!AX268</f>
        <v>0</v>
      </c>
      <c r="AZ268">
        <f>A!AY268</f>
        <v>0</v>
      </c>
      <c r="BA268">
        <f>A!AZ268</f>
        <v>0</v>
      </c>
      <c r="BB268">
        <f>A!BA268</f>
        <v>0</v>
      </c>
      <c r="BC268">
        <f>A!BB268</f>
        <v>0</v>
      </c>
      <c r="BD268">
        <f>A!BC268</f>
        <v>0</v>
      </c>
      <c r="BE268">
        <f>A!BD268</f>
        <v>0</v>
      </c>
      <c r="BF268">
        <f>A!BE268</f>
        <v>0</v>
      </c>
      <c r="BG268">
        <f>A!BF268</f>
        <v>0</v>
      </c>
      <c r="BH268">
        <f>A!BG268</f>
        <v>0</v>
      </c>
      <c r="BI268">
        <f>A!BH268</f>
        <v>0</v>
      </c>
      <c r="BJ268">
        <f>A!BI268</f>
        <v>0</v>
      </c>
      <c r="BK268">
        <f>A!BJ268</f>
        <v>0</v>
      </c>
      <c r="BL268">
        <f>A!BK268</f>
        <v>0</v>
      </c>
      <c r="BM268">
        <f>A!BL268</f>
        <v>0</v>
      </c>
      <c r="BN268">
        <f>A!BM268</f>
        <v>0</v>
      </c>
      <c r="BO268">
        <f>A!BN268</f>
        <v>0</v>
      </c>
      <c r="BP268">
        <f>A!BO268</f>
        <v>0</v>
      </c>
      <c r="BQ268">
        <f>A!BP268</f>
        <v>0</v>
      </c>
      <c r="BR268">
        <f>A!BQ268</f>
        <v>0</v>
      </c>
      <c r="BS268">
        <f>A!BR268</f>
        <v>0</v>
      </c>
      <c r="BT268">
        <f>A!BS268</f>
        <v>0</v>
      </c>
      <c r="BU268">
        <f>A!BT268</f>
        <v>0</v>
      </c>
      <c r="BV268">
        <f>A!BU268</f>
        <v>0</v>
      </c>
      <c r="BW268">
        <f>A!BV268</f>
        <v>0</v>
      </c>
      <c r="BX268">
        <f>A!BW268</f>
        <v>0</v>
      </c>
      <c r="BY268">
        <f>A!BX268</f>
        <v>0</v>
      </c>
      <c r="BZ268">
        <f>A!BY268</f>
        <v>0</v>
      </c>
      <c r="CA268">
        <f>A!BZ268</f>
        <v>0</v>
      </c>
      <c r="CB268">
        <f>A!CA268</f>
        <v>0</v>
      </c>
      <c r="CC268">
        <f>A!CB268</f>
        <v>0</v>
      </c>
      <c r="CD268">
        <f>A!CC268</f>
        <v>0</v>
      </c>
      <c r="CE268">
        <f>A!CD268</f>
        <v>0</v>
      </c>
      <c r="CF268">
        <f>A!CE268</f>
        <v>0</v>
      </c>
      <c r="CG268">
        <f>A!CF268</f>
        <v>0</v>
      </c>
      <c r="CH268">
        <f>A!CG268</f>
        <v>0</v>
      </c>
      <c r="CI268">
        <f>A!CH268</f>
        <v>0</v>
      </c>
      <c r="CJ268" t="str">
        <f>A!CI268</f>
        <v>urn:imsikb0101:Applicaties:id:16</v>
      </c>
      <c r="CK268" t="str">
        <f>A!CJ268</f>
        <v>urn:imsikb0101:DatastroomType:id:1</v>
      </c>
      <c r="CL268">
        <f>A!CK268</f>
        <v>45891</v>
      </c>
      <c r="CM268" t="str">
        <f>A!CL268</f>
        <v>SGS, Rotterdam</v>
      </c>
      <c r="CN268" t="str">
        <f>A!CM268</f>
        <v>LABRESULTAAT SGS</v>
      </c>
      <c r="CO268">
        <f>A!CN268</f>
        <v>45891</v>
      </c>
      <c r="CP268">
        <f>A!CO268</f>
        <v>0</v>
      </c>
      <c r="CQ268">
        <f>A!CO578</f>
        <v>0</v>
      </c>
      <c r="CR268" t="e">
        <f>A!#REF!</f>
        <v>#REF!</v>
      </c>
      <c r="CS268" t="e">
        <f>A!#REF!</f>
        <v>#REF!</v>
      </c>
    </row>
    <row r="269" spans="1:97" x14ac:dyDescent="0.2">
      <c r="A269" t="str">
        <f>A!A269</f>
        <v>LABRESULTAAT</v>
      </c>
      <c r="B269">
        <f>A!B269</f>
        <v>88</v>
      </c>
      <c r="C269" t="str">
        <f>A!C269</f>
        <v>_7762d839-4c5a-4c24-b124-5e5040b572ba</v>
      </c>
      <c r="D269" t="str">
        <f>A!D269</f>
        <v>7762d839-4c5a-4c24-b124-5e5040b572ba</v>
      </c>
      <c r="E269" t="str">
        <f>A!E269</f>
        <v>SIKB</v>
      </c>
      <c r="F269" t="str">
        <f>A!F269</f>
        <v>urn:immetingen:hoedanigheid:id:1</v>
      </c>
      <c r="G269" t="str">
        <f>A!G269</f>
        <v>www.sikb.nl</v>
      </c>
      <c r="H269" t="str">
        <f>A!H269</f>
        <v>urn:immetingen:parameter:id:1319</v>
      </c>
      <c r="I269" t="str">
        <f>A!I269</f>
        <v>www.sikb.nl</v>
      </c>
      <c r="J269" t="str">
        <f>A!J269</f>
        <v>urn:immetingen:parameter:id:2725</v>
      </c>
      <c r="K269" t="str">
        <f>A!K269</f>
        <v>www.sikb.nl</v>
      </c>
      <c r="L269">
        <f>A!L269</f>
        <v>45890</v>
      </c>
      <c r="M269" t="str">
        <f>A!M269</f>
        <v>urn:immetingen:LabopdrachtStatus:id:5</v>
      </c>
      <c r="N269">
        <f>A!N269</f>
        <v>1</v>
      </c>
      <c r="O269">
        <f>A!O269</f>
        <v>1</v>
      </c>
      <c r="P269" s="23" t="str">
        <f>IF(A!P269="","",INDEX(B!$A$1:$BT$2000,MATCH(A!P269,B!$AX$1:$AX$2000,0),D!$B$5))</f>
        <v>MMA01 A01 (0-50) A03 (0-50) A08 (0-50) A09 (0-50)</v>
      </c>
      <c r="Q269">
        <f>A!Q269</f>
        <v>0</v>
      </c>
      <c r="R269">
        <f>A!R269</f>
        <v>0</v>
      </c>
      <c r="S269">
        <f>A!S269</f>
        <v>0</v>
      </c>
      <c r="T269" t="str">
        <f>A!T269</f>
        <v>immetingen:AnalyticResultType</v>
      </c>
      <c r="U269" t="str">
        <f>A!U269</f>
        <v>3.0 % vd DS</v>
      </c>
      <c r="V269" s="23">
        <f>IF(A!V269="&lt;",1,A!V269)</f>
        <v>0</v>
      </c>
      <c r="W269">
        <f>A!W269</f>
        <v>3</v>
      </c>
      <c r="X269">
        <f>A!X269</f>
        <v>3</v>
      </c>
      <c r="Y269" t="str">
        <f>A!Y269</f>
        <v>urn:immetingen:eenheid:id:1</v>
      </c>
      <c r="Z269" s="23">
        <f t="shared" si="4"/>
        <v>1</v>
      </c>
      <c r="AA269" t="str">
        <f>A!Z269</f>
        <v>urn:immetingen:kwaliteitsoordeel:id:0</v>
      </c>
      <c r="AB269" t="str">
        <f>A!AA269</f>
        <v>www.sikb.nl</v>
      </c>
      <c r="AC269" t="str">
        <f>A!AB269</f>
        <v>urn:immetingen:waardebewerkingsmethode:id:5</v>
      </c>
      <c r="AD269" t="str">
        <f>A!AC269</f>
        <v>www.sikb.nl</v>
      </c>
      <c r="AE269" t="str">
        <f>A!AD269</f>
        <v>_2da46fc3-3a88-4ed6-893c-7f7e33a0ed4e</v>
      </c>
      <c r="AF269">
        <f>A!AE269</f>
        <v>45890.277581018519</v>
      </c>
      <c r="AG269">
        <f>A!AF269</f>
        <v>0</v>
      </c>
      <c r="AH269">
        <f>A!AG269</f>
        <v>0</v>
      </c>
      <c r="AI269">
        <f>A!AH269</f>
        <v>0</v>
      </c>
      <c r="AJ269">
        <f>A!AI269</f>
        <v>0</v>
      </c>
      <c r="AK269">
        <f>A!AJ269</f>
        <v>0</v>
      </c>
      <c r="AL269">
        <f>A!AK269</f>
        <v>0</v>
      </c>
      <c r="AM269">
        <f>A!AL269</f>
        <v>0</v>
      </c>
      <c r="AN269">
        <f>A!AM269</f>
        <v>0</v>
      </c>
      <c r="AO269">
        <f>A!AN269</f>
        <v>0</v>
      </c>
      <c r="AP269">
        <f>A!AO269</f>
        <v>0</v>
      </c>
      <c r="AQ269">
        <f>A!AP269</f>
        <v>0</v>
      </c>
      <c r="AR269">
        <f>A!AQ269</f>
        <v>0</v>
      </c>
      <c r="AS269">
        <f>A!AR269</f>
        <v>0</v>
      </c>
      <c r="AT269">
        <f>A!AS269</f>
        <v>0</v>
      </c>
      <c r="AU269">
        <f>A!AT269</f>
        <v>0</v>
      </c>
      <c r="AV269">
        <f>A!AU269</f>
        <v>0</v>
      </c>
      <c r="AW269" s="23" t="str">
        <f>IF(A!AV269=0,"",A!AV269)</f>
        <v/>
      </c>
      <c r="AX269">
        <f>A!AW269</f>
        <v>0</v>
      </c>
      <c r="AY269">
        <f>A!AX269</f>
        <v>0</v>
      </c>
      <c r="AZ269">
        <f>A!AY269</f>
        <v>0</v>
      </c>
      <c r="BA269">
        <f>A!AZ269</f>
        <v>0</v>
      </c>
      <c r="BB269">
        <f>A!BA269</f>
        <v>0</v>
      </c>
      <c r="BC269">
        <f>A!BB269</f>
        <v>0</v>
      </c>
      <c r="BD269">
        <f>A!BC269</f>
        <v>0</v>
      </c>
      <c r="BE269">
        <f>A!BD269</f>
        <v>0</v>
      </c>
      <c r="BF269">
        <f>A!BE269</f>
        <v>0</v>
      </c>
      <c r="BG269">
        <f>A!BF269</f>
        <v>0</v>
      </c>
      <c r="BH269">
        <f>A!BG269</f>
        <v>0</v>
      </c>
      <c r="BI269">
        <f>A!BH269</f>
        <v>0</v>
      </c>
      <c r="BJ269">
        <f>A!BI269</f>
        <v>0</v>
      </c>
      <c r="BK269">
        <f>A!BJ269</f>
        <v>0</v>
      </c>
      <c r="BL269">
        <f>A!BK269</f>
        <v>0</v>
      </c>
      <c r="BM269">
        <f>A!BL269</f>
        <v>0</v>
      </c>
      <c r="BN269">
        <f>A!BM269</f>
        <v>0</v>
      </c>
      <c r="BO269">
        <f>A!BN269</f>
        <v>0</v>
      </c>
      <c r="BP269">
        <f>A!BO269</f>
        <v>0</v>
      </c>
      <c r="BQ269">
        <f>A!BP269</f>
        <v>0</v>
      </c>
      <c r="BR269">
        <f>A!BQ269</f>
        <v>0</v>
      </c>
      <c r="BS269">
        <f>A!BR269</f>
        <v>0</v>
      </c>
      <c r="BT269">
        <f>A!BS269</f>
        <v>0</v>
      </c>
      <c r="BU269">
        <f>A!BT269</f>
        <v>0</v>
      </c>
      <c r="BV269">
        <f>A!BU269</f>
        <v>0</v>
      </c>
      <c r="BW269">
        <f>A!BV269</f>
        <v>0</v>
      </c>
      <c r="BX269">
        <f>A!BW269</f>
        <v>0</v>
      </c>
      <c r="BY269">
        <f>A!BX269</f>
        <v>0</v>
      </c>
      <c r="BZ269">
        <f>A!BY269</f>
        <v>0</v>
      </c>
      <c r="CA269">
        <f>A!BZ269</f>
        <v>0</v>
      </c>
      <c r="CB269">
        <f>A!CA269</f>
        <v>0</v>
      </c>
      <c r="CC269">
        <f>A!CB269</f>
        <v>0</v>
      </c>
      <c r="CD269">
        <f>A!CC269</f>
        <v>0</v>
      </c>
      <c r="CE269">
        <f>A!CD269</f>
        <v>0</v>
      </c>
      <c r="CF269">
        <f>A!CE269</f>
        <v>0</v>
      </c>
      <c r="CG269">
        <f>A!CF269</f>
        <v>0</v>
      </c>
      <c r="CH269">
        <f>A!CG269</f>
        <v>0</v>
      </c>
      <c r="CI269">
        <f>A!CH269</f>
        <v>0</v>
      </c>
      <c r="CJ269" t="str">
        <f>A!CI269</f>
        <v>urn:imsikb0101:Applicaties:id:16</v>
      </c>
      <c r="CK269" t="str">
        <f>A!CJ269</f>
        <v>urn:imsikb0101:DatastroomType:id:1</v>
      </c>
      <c r="CL269">
        <f>A!CK269</f>
        <v>45891</v>
      </c>
      <c r="CM269" t="str">
        <f>A!CL269</f>
        <v>SGS, Rotterdam</v>
      </c>
      <c r="CN269" t="str">
        <f>A!CM269</f>
        <v>LABRESULTAAT SGS</v>
      </c>
      <c r="CO269">
        <f>A!CN269</f>
        <v>45891</v>
      </c>
      <c r="CP269">
        <f>A!CO269</f>
        <v>0</v>
      </c>
      <c r="CQ269">
        <f>A!CO579</f>
        <v>0</v>
      </c>
      <c r="CR269" t="e">
        <f>A!#REF!</f>
        <v>#REF!</v>
      </c>
      <c r="CS269" t="e">
        <f>A!#REF!</f>
        <v>#REF!</v>
      </c>
    </row>
    <row r="270" spans="1:97" x14ac:dyDescent="0.2">
      <c r="A270" t="str">
        <f>A!A270</f>
        <v>LABRESULTAAT</v>
      </c>
      <c r="B270">
        <f>A!B270</f>
        <v>89</v>
      </c>
      <c r="C270" t="str">
        <f>A!C270</f>
        <v>_3164b9ef-358d-41f3-a7fd-6cb1f4c902bf</v>
      </c>
      <c r="D270" t="str">
        <f>A!D270</f>
        <v>3164b9ef-358d-41f3-a7fd-6cb1f4c902bf</v>
      </c>
      <c r="E270" t="str">
        <f>A!E270</f>
        <v>SIKB</v>
      </c>
      <c r="F270" t="str">
        <f>A!F270</f>
        <v>urn:immetingen:hoedanigheid:id:1</v>
      </c>
      <c r="G270" t="str">
        <f>A!G270</f>
        <v>www.sikb.nl</v>
      </c>
      <c r="H270" t="str">
        <f>A!H270</f>
        <v>urn:immetingen:parameter:id:1365</v>
      </c>
      <c r="I270" t="str">
        <f>A!I270</f>
        <v>www.sikb.nl</v>
      </c>
      <c r="J270" t="str">
        <f>A!J270</f>
        <v>urn:immetingen:parameter:id:2725</v>
      </c>
      <c r="K270" t="str">
        <f>A!K270</f>
        <v>www.sikb.nl</v>
      </c>
      <c r="L270">
        <f>A!L270</f>
        <v>45890</v>
      </c>
      <c r="M270" t="str">
        <f>A!M270</f>
        <v>urn:immetingen:LabopdrachtStatus:id:5</v>
      </c>
      <c r="N270">
        <f>A!N270</f>
        <v>1</v>
      </c>
      <c r="O270">
        <f>A!O270</f>
        <v>1</v>
      </c>
      <c r="P270" s="23" t="str">
        <f>IF(A!P270="","",INDEX(B!$A$1:$BT$2000,MATCH(A!P270,B!$AX$1:$AX$2000,0),D!$B$5))</f>
        <v>MMA01 A01 (0-50) A03 (0-50) A08 (0-50) A09 (0-50)</v>
      </c>
      <c r="Q270">
        <f>A!Q270</f>
        <v>0</v>
      </c>
      <c r="R270">
        <f>A!R270</f>
        <v>0</v>
      </c>
      <c r="S270">
        <f>A!S270</f>
        <v>0</v>
      </c>
      <c r="T270" t="str">
        <f>A!T270</f>
        <v>immetingen:AnalyticResultType</v>
      </c>
      <c r="U270" t="str">
        <f>A!U270</f>
        <v>21.4 µg/kgds</v>
      </c>
      <c r="V270" s="23">
        <f>IF(A!V270="&lt;",1,A!V270)</f>
        <v>0</v>
      </c>
      <c r="W270">
        <f>A!W270</f>
        <v>21.4</v>
      </c>
      <c r="X270">
        <f>A!X270</f>
        <v>21.4</v>
      </c>
      <c r="Y270" t="str">
        <f>A!Y270</f>
        <v>urn:immetingen:eenheid:id:131</v>
      </c>
      <c r="Z270" s="23">
        <f t="shared" si="4"/>
        <v>131</v>
      </c>
      <c r="AA270" t="str">
        <f>A!Z270</f>
        <v>urn:immetingen:kwaliteitsoordeel:id:0</v>
      </c>
      <c r="AB270" t="str">
        <f>A!AA270</f>
        <v>www.sikb.nl</v>
      </c>
      <c r="AC270" t="str">
        <f>A!AB270</f>
        <v>urn:immetingen:waardebewerkingsmethode:id:5</v>
      </c>
      <c r="AD270" t="str">
        <f>A!AC270</f>
        <v>www.sikb.nl</v>
      </c>
      <c r="AE270" t="str">
        <f>A!AD270</f>
        <v>_5c210109-02de-498b-993a-5bca9cdf3b16</v>
      </c>
      <c r="AF270">
        <f>A!AE270</f>
        <v>45889.027638888889</v>
      </c>
      <c r="AG270">
        <f>A!AF270</f>
        <v>0</v>
      </c>
      <c r="AH270">
        <f>A!AG270</f>
        <v>0</v>
      </c>
      <c r="AI270">
        <f>A!AH270</f>
        <v>0</v>
      </c>
      <c r="AJ270">
        <f>A!AI270</f>
        <v>0</v>
      </c>
      <c r="AK270">
        <f>A!AJ270</f>
        <v>0</v>
      </c>
      <c r="AL270">
        <f>A!AK270</f>
        <v>0</v>
      </c>
      <c r="AM270">
        <f>A!AL270</f>
        <v>0</v>
      </c>
      <c r="AN270">
        <f>A!AM270</f>
        <v>0</v>
      </c>
      <c r="AO270">
        <f>A!AN270</f>
        <v>0</v>
      </c>
      <c r="AP270">
        <f>A!AO270</f>
        <v>0</v>
      </c>
      <c r="AQ270">
        <f>A!AP270</f>
        <v>0</v>
      </c>
      <c r="AR270">
        <f>A!AQ270</f>
        <v>0</v>
      </c>
      <c r="AS270">
        <f>A!AR270</f>
        <v>0</v>
      </c>
      <c r="AT270">
        <f>A!AS270</f>
        <v>0</v>
      </c>
      <c r="AU270">
        <f>A!AT270</f>
        <v>0</v>
      </c>
      <c r="AV270">
        <f>A!AU270</f>
        <v>0</v>
      </c>
      <c r="AW270" s="23" t="str">
        <f>IF(A!AV270=0,"",A!AV270)</f>
        <v/>
      </c>
      <c r="AX270">
        <f>A!AW270</f>
        <v>0</v>
      </c>
      <c r="AY270">
        <f>A!AX270</f>
        <v>0</v>
      </c>
      <c r="AZ270">
        <f>A!AY270</f>
        <v>0</v>
      </c>
      <c r="BA270">
        <f>A!AZ270</f>
        <v>0</v>
      </c>
      <c r="BB270">
        <f>A!BA270</f>
        <v>0</v>
      </c>
      <c r="BC270">
        <f>A!BB270</f>
        <v>0</v>
      </c>
      <c r="BD270">
        <f>A!BC270</f>
        <v>0</v>
      </c>
      <c r="BE270">
        <f>A!BD270</f>
        <v>0</v>
      </c>
      <c r="BF270">
        <f>A!BE270</f>
        <v>0</v>
      </c>
      <c r="BG270">
        <f>A!BF270</f>
        <v>0</v>
      </c>
      <c r="BH270">
        <f>A!BG270</f>
        <v>0</v>
      </c>
      <c r="BI270">
        <f>A!BH270</f>
        <v>0</v>
      </c>
      <c r="BJ270">
        <f>A!BI270</f>
        <v>0</v>
      </c>
      <c r="BK270">
        <f>A!BJ270</f>
        <v>0</v>
      </c>
      <c r="BL270">
        <f>A!BK270</f>
        <v>0</v>
      </c>
      <c r="BM270">
        <f>A!BL270</f>
        <v>0</v>
      </c>
      <c r="BN270">
        <f>A!BM270</f>
        <v>0</v>
      </c>
      <c r="BO270">
        <f>A!BN270</f>
        <v>0</v>
      </c>
      <c r="BP270">
        <f>A!BO270</f>
        <v>0</v>
      </c>
      <c r="BQ270">
        <f>A!BP270</f>
        <v>0</v>
      </c>
      <c r="BR270">
        <f>A!BQ270</f>
        <v>0</v>
      </c>
      <c r="BS270">
        <f>A!BR270</f>
        <v>0</v>
      </c>
      <c r="BT270">
        <f>A!BS270</f>
        <v>0</v>
      </c>
      <c r="BU270">
        <f>A!BT270</f>
        <v>0</v>
      </c>
      <c r="BV270">
        <f>A!BU270</f>
        <v>0</v>
      </c>
      <c r="BW270">
        <f>A!BV270</f>
        <v>0</v>
      </c>
      <c r="BX270">
        <f>A!BW270</f>
        <v>0</v>
      </c>
      <c r="BY270">
        <f>A!BX270</f>
        <v>0</v>
      </c>
      <c r="BZ270">
        <f>A!BY270</f>
        <v>0</v>
      </c>
      <c r="CA270">
        <f>A!BZ270</f>
        <v>0</v>
      </c>
      <c r="CB270">
        <f>A!CA270</f>
        <v>0</v>
      </c>
      <c r="CC270">
        <f>A!CB270</f>
        <v>0</v>
      </c>
      <c r="CD270">
        <f>A!CC270</f>
        <v>0</v>
      </c>
      <c r="CE270">
        <f>A!CD270</f>
        <v>0</v>
      </c>
      <c r="CF270">
        <f>A!CE270</f>
        <v>0</v>
      </c>
      <c r="CG270">
        <f>A!CF270</f>
        <v>0</v>
      </c>
      <c r="CH270">
        <f>A!CG270</f>
        <v>0</v>
      </c>
      <c r="CI270">
        <f>A!CH270</f>
        <v>0</v>
      </c>
      <c r="CJ270" t="str">
        <f>A!CI270</f>
        <v>urn:imsikb0101:Applicaties:id:16</v>
      </c>
      <c r="CK270" t="str">
        <f>A!CJ270</f>
        <v>urn:imsikb0101:DatastroomType:id:1</v>
      </c>
      <c r="CL270">
        <f>A!CK270</f>
        <v>45891</v>
      </c>
      <c r="CM270" t="str">
        <f>A!CL270</f>
        <v>SGS, Rotterdam</v>
      </c>
      <c r="CN270" t="str">
        <f>A!CM270</f>
        <v>LABRESULTAAT SGS</v>
      </c>
      <c r="CO270">
        <f>A!CN270</f>
        <v>45891</v>
      </c>
      <c r="CP270">
        <f>A!CO270</f>
        <v>0</v>
      </c>
      <c r="CQ270">
        <f>A!CO580</f>
        <v>0</v>
      </c>
      <c r="CR270" t="e">
        <f>A!#REF!</f>
        <v>#REF!</v>
      </c>
      <c r="CS270" t="e">
        <f>A!#REF!</f>
        <v>#REF!</v>
      </c>
    </row>
    <row r="271" spans="1:97" x14ac:dyDescent="0.2">
      <c r="A271" t="str">
        <f>A!A271</f>
        <v>LABRESULTAAT</v>
      </c>
      <c r="B271">
        <f>A!B271</f>
        <v>90</v>
      </c>
      <c r="C271" t="str">
        <f>A!C271</f>
        <v>_a2565199-b1a6-49ed-9654-4f7104dec03e</v>
      </c>
      <c r="D271" t="str">
        <f>A!D271</f>
        <v>a2565199-b1a6-49ed-9654-4f7104dec03e</v>
      </c>
      <c r="E271" t="str">
        <f>A!E271</f>
        <v>SIKB</v>
      </c>
      <c r="F271" t="str">
        <f>A!F271</f>
        <v>urn:immetingen:hoedanigheid:id:1</v>
      </c>
      <c r="G271" t="str">
        <f>A!G271</f>
        <v>www.sikb.nl</v>
      </c>
      <c r="H271" t="str">
        <f>A!H271</f>
        <v>urn:immetingen:parameter:id:1352</v>
      </c>
      <c r="I271" t="str">
        <f>A!I271</f>
        <v>www.sikb.nl</v>
      </c>
      <c r="J271" t="str">
        <f>A!J271</f>
        <v>urn:immetingen:parameter:id:2725</v>
      </c>
      <c r="K271" t="str">
        <f>A!K271</f>
        <v>www.sikb.nl</v>
      </c>
      <c r="L271">
        <f>A!L271</f>
        <v>45890</v>
      </c>
      <c r="M271" t="str">
        <f>A!M271</f>
        <v>urn:immetingen:LabopdrachtStatus:id:5</v>
      </c>
      <c r="N271">
        <f>A!N271</f>
        <v>1</v>
      </c>
      <c r="O271">
        <f>A!O271</f>
        <v>1</v>
      </c>
      <c r="P271" s="23" t="str">
        <f>IF(A!P271="","",INDEX(B!$A$1:$BT$2000,MATCH(A!P271,B!$AX$1:$AX$2000,0),D!$B$5))</f>
        <v>MMA01 A01 (0-50) A03 (0-50) A08 (0-50) A09 (0-50)</v>
      </c>
      <c r="Q271">
        <f>A!Q271</f>
        <v>0</v>
      </c>
      <c r="R271">
        <f>A!R271</f>
        <v>0</v>
      </c>
      <c r="S271">
        <f>A!S271</f>
        <v>0</v>
      </c>
      <c r="T271" t="str">
        <f>A!T271</f>
        <v>immetingen:AnalyticResultType</v>
      </c>
      <c r="U271" t="str">
        <f>A!U271</f>
        <v>14.327 mg/kgds</v>
      </c>
      <c r="V271" s="23">
        <f>IF(A!V271="&lt;",1,A!V271)</f>
        <v>0</v>
      </c>
      <c r="W271">
        <f>A!W271</f>
        <v>14.327</v>
      </c>
      <c r="X271">
        <f>A!X271</f>
        <v>14.327</v>
      </c>
      <c r="Y271" t="str">
        <f>A!Y271</f>
        <v>urn:immetingen:eenheid:id:58</v>
      </c>
      <c r="Z271" s="23">
        <f t="shared" si="4"/>
        <v>58</v>
      </c>
      <c r="AA271" t="str">
        <f>A!Z271</f>
        <v>urn:immetingen:kwaliteitsoordeel:id:0</v>
      </c>
      <c r="AB271" t="str">
        <f>A!AA271</f>
        <v>www.sikb.nl</v>
      </c>
      <c r="AC271" t="str">
        <f>A!AB271</f>
        <v>urn:immetingen:waardebewerkingsmethode:id:5</v>
      </c>
      <c r="AD271" t="str">
        <f>A!AC271</f>
        <v>www.sikb.nl</v>
      </c>
      <c r="AE271" t="str">
        <f>A!AD271</f>
        <v>_f9e94261-0e16-4ebc-8f94-f6c6d1cb8ceb</v>
      </c>
      <c r="AF271">
        <f>A!AE271</f>
        <v>45889.027638888889</v>
      </c>
      <c r="AG271">
        <f>A!AF271</f>
        <v>0</v>
      </c>
      <c r="AH271">
        <f>A!AG271</f>
        <v>0</v>
      </c>
      <c r="AI271">
        <f>A!AH271</f>
        <v>0</v>
      </c>
      <c r="AJ271">
        <f>A!AI271</f>
        <v>0</v>
      </c>
      <c r="AK271">
        <f>A!AJ271</f>
        <v>0</v>
      </c>
      <c r="AL271">
        <f>A!AK271</f>
        <v>0</v>
      </c>
      <c r="AM271">
        <f>A!AL271</f>
        <v>0</v>
      </c>
      <c r="AN271">
        <f>A!AM271</f>
        <v>0</v>
      </c>
      <c r="AO271">
        <f>A!AN271</f>
        <v>0</v>
      </c>
      <c r="AP271">
        <f>A!AO271</f>
        <v>0</v>
      </c>
      <c r="AQ271">
        <f>A!AP271</f>
        <v>0</v>
      </c>
      <c r="AR271">
        <f>A!AQ271</f>
        <v>0</v>
      </c>
      <c r="AS271">
        <f>A!AR271</f>
        <v>0</v>
      </c>
      <c r="AT271">
        <f>A!AS271</f>
        <v>0</v>
      </c>
      <c r="AU271">
        <f>A!AT271</f>
        <v>0</v>
      </c>
      <c r="AV271">
        <f>A!AU271</f>
        <v>0</v>
      </c>
      <c r="AW271" s="23" t="str">
        <f>IF(A!AV271=0,"",A!AV271)</f>
        <v/>
      </c>
      <c r="AX271">
        <f>A!AW271</f>
        <v>0</v>
      </c>
      <c r="AY271">
        <f>A!AX271</f>
        <v>0</v>
      </c>
      <c r="AZ271">
        <f>A!AY271</f>
        <v>0</v>
      </c>
      <c r="BA271">
        <f>A!AZ271</f>
        <v>0</v>
      </c>
      <c r="BB271">
        <f>A!BA271</f>
        <v>0</v>
      </c>
      <c r="BC271">
        <f>A!BB271</f>
        <v>0</v>
      </c>
      <c r="BD271">
        <f>A!BC271</f>
        <v>0</v>
      </c>
      <c r="BE271">
        <f>A!BD271</f>
        <v>0</v>
      </c>
      <c r="BF271">
        <f>A!BE271</f>
        <v>0</v>
      </c>
      <c r="BG271">
        <f>A!BF271</f>
        <v>0</v>
      </c>
      <c r="BH271">
        <f>A!BG271</f>
        <v>0</v>
      </c>
      <c r="BI271">
        <f>A!BH271</f>
        <v>0</v>
      </c>
      <c r="BJ271">
        <f>A!BI271</f>
        <v>0</v>
      </c>
      <c r="BK271">
        <f>A!BJ271</f>
        <v>0</v>
      </c>
      <c r="BL271">
        <f>A!BK271</f>
        <v>0</v>
      </c>
      <c r="BM271">
        <f>A!BL271</f>
        <v>0</v>
      </c>
      <c r="BN271">
        <f>A!BM271</f>
        <v>0</v>
      </c>
      <c r="BO271">
        <f>A!BN271</f>
        <v>0</v>
      </c>
      <c r="BP271">
        <f>A!BO271</f>
        <v>0</v>
      </c>
      <c r="BQ271">
        <f>A!BP271</f>
        <v>0</v>
      </c>
      <c r="BR271">
        <f>A!BQ271</f>
        <v>0</v>
      </c>
      <c r="BS271">
        <f>A!BR271</f>
        <v>0</v>
      </c>
      <c r="BT271">
        <f>A!BS271</f>
        <v>0</v>
      </c>
      <c r="BU271">
        <f>A!BT271</f>
        <v>0</v>
      </c>
      <c r="BV271">
        <f>A!BU271</f>
        <v>0</v>
      </c>
      <c r="BW271">
        <f>A!BV271</f>
        <v>0</v>
      </c>
      <c r="BX271">
        <f>A!BW271</f>
        <v>0</v>
      </c>
      <c r="BY271">
        <f>A!BX271</f>
        <v>0</v>
      </c>
      <c r="BZ271">
        <f>A!BY271</f>
        <v>0</v>
      </c>
      <c r="CA271">
        <f>A!BZ271</f>
        <v>0</v>
      </c>
      <c r="CB271">
        <f>A!CA271</f>
        <v>0</v>
      </c>
      <c r="CC271">
        <f>A!CB271</f>
        <v>0</v>
      </c>
      <c r="CD271">
        <f>A!CC271</f>
        <v>0</v>
      </c>
      <c r="CE271">
        <f>A!CD271</f>
        <v>0</v>
      </c>
      <c r="CF271">
        <f>A!CE271</f>
        <v>0</v>
      </c>
      <c r="CG271">
        <f>A!CF271</f>
        <v>0</v>
      </c>
      <c r="CH271">
        <f>A!CG271</f>
        <v>0</v>
      </c>
      <c r="CI271">
        <f>A!CH271</f>
        <v>0</v>
      </c>
      <c r="CJ271" t="str">
        <f>A!CI271</f>
        <v>urn:imsikb0101:Applicaties:id:16</v>
      </c>
      <c r="CK271" t="str">
        <f>A!CJ271</f>
        <v>urn:imsikb0101:DatastroomType:id:1</v>
      </c>
      <c r="CL271">
        <f>A!CK271</f>
        <v>45891</v>
      </c>
      <c r="CM271" t="str">
        <f>A!CL271</f>
        <v>SGS, Rotterdam</v>
      </c>
      <c r="CN271" t="str">
        <f>A!CM271</f>
        <v>LABRESULTAAT SGS</v>
      </c>
      <c r="CO271">
        <f>A!CN271</f>
        <v>45891</v>
      </c>
      <c r="CP271">
        <f>A!CO271</f>
        <v>0</v>
      </c>
      <c r="CQ271">
        <f>A!CO581</f>
        <v>0</v>
      </c>
      <c r="CR271" t="e">
        <f>A!#REF!</f>
        <v>#REF!</v>
      </c>
      <c r="CS271" t="e">
        <f>A!#REF!</f>
        <v>#REF!</v>
      </c>
    </row>
    <row r="272" spans="1:97" x14ac:dyDescent="0.2">
      <c r="A272" t="str">
        <f>A!A272</f>
        <v>LABRESULTAAT</v>
      </c>
      <c r="B272">
        <f>A!B272</f>
        <v>91</v>
      </c>
      <c r="C272" t="str">
        <f>A!C272</f>
        <v>_9a3e7616-6373-4e13-a5bf-a4487921fd8f</v>
      </c>
      <c r="D272" t="str">
        <f>A!D272</f>
        <v>9a3e7616-6373-4e13-a5bf-a4487921fd8f</v>
      </c>
      <c r="E272" t="str">
        <f>A!E272</f>
        <v>SIKB</v>
      </c>
      <c r="F272" t="str">
        <f>A!F272</f>
        <v>urn:immetingen:hoedanigheid:id:1</v>
      </c>
      <c r="G272" t="str">
        <f>A!G272</f>
        <v>www.sikb.nl</v>
      </c>
      <c r="H272" t="str">
        <f>A!H272</f>
        <v>urn:immetingen:parameter:id:333</v>
      </c>
      <c r="I272" t="str">
        <f>A!I272</f>
        <v>www.sikb.nl</v>
      </c>
      <c r="J272" t="str">
        <f>A!J272</f>
        <v>urn:immetingen:parameter:id:2725</v>
      </c>
      <c r="K272" t="str">
        <f>A!K272</f>
        <v>www.sikb.nl</v>
      </c>
      <c r="L272">
        <f>A!L272</f>
        <v>45890</v>
      </c>
      <c r="M272" t="str">
        <f>A!M272</f>
        <v>urn:immetingen:LabopdrachtStatus:id:5</v>
      </c>
      <c r="N272">
        <f>A!N272</f>
        <v>1</v>
      </c>
      <c r="O272">
        <f>A!O272</f>
        <v>1</v>
      </c>
      <c r="P272" s="23" t="str">
        <f>IF(A!P272="","",INDEX(B!$A$1:$BT$2000,MATCH(A!P272,B!$AX$1:$AX$2000,0),D!$B$5))</f>
        <v>MMA01 A01 (0-50) A03 (0-50) A08 (0-50) A09 (0-50)</v>
      </c>
      <c r="Q272">
        <f>A!Q272</f>
        <v>0</v>
      </c>
      <c r="R272">
        <f>A!R272</f>
        <v>0</v>
      </c>
      <c r="S272">
        <f>A!S272</f>
        <v>0</v>
      </c>
      <c r="T272" t="str">
        <f>A!T272</f>
        <v>immetingen:AnalyticResultType</v>
      </c>
      <c r="U272" t="str">
        <f>A!U272</f>
        <v>48 mg/kgds</v>
      </c>
      <c r="V272" s="23">
        <f>IF(A!V272="&lt;",1,A!V272)</f>
        <v>0</v>
      </c>
      <c r="W272">
        <f>A!W272</f>
        <v>48</v>
      </c>
      <c r="X272">
        <f>A!X272</f>
        <v>48</v>
      </c>
      <c r="Y272" t="str">
        <f>A!Y272</f>
        <v>urn:immetingen:eenheid:id:58</v>
      </c>
      <c r="Z272" s="23">
        <f t="shared" si="4"/>
        <v>58</v>
      </c>
      <c r="AA272" t="str">
        <f>A!Z272</f>
        <v>urn:immetingen:kwaliteitsoordeel:id:0</v>
      </c>
      <c r="AB272" t="str">
        <f>A!AA272</f>
        <v>www.sikb.nl</v>
      </c>
      <c r="AC272" t="str">
        <f>A!AB272</f>
        <v>urn:immetingen:waardebewerkingsmethode:id:5</v>
      </c>
      <c r="AD272" t="str">
        <f>A!AC272</f>
        <v>www.sikb.nl</v>
      </c>
      <c r="AE272" t="str">
        <f>A!AD272</f>
        <v>_988790ac-8077-4431-9303-660995cafeac</v>
      </c>
      <c r="AF272">
        <f>A!AE272</f>
        <v>45890.277199074073</v>
      </c>
      <c r="AG272">
        <f>A!AF272</f>
        <v>0</v>
      </c>
      <c r="AH272">
        <f>A!AG272</f>
        <v>0</v>
      </c>
      <c r="AI272">
        <f>A!AH272</f>
        <v>0</v>
      </c>
      <c r="AJ272">
        <f>A!AI272</f>
        <v>0</v>
      </c>
      <c r="AK272">
        <f>A!AJ272</f>
        <v>0</v>
      </c>
      <c r="AL272">
        <f>A!AK272</f>
        <v>0</v>
      </c>
      <c r="AM272">
        <f>A!AL272</f>
        <v>0</v>
      </c>
      <c r="AN272">
        <f>A!AM272</f>
        <v>0</v>
      </c>
      <c r="AO272">
        <f>A!AN272</f>
        <v>0</v>
      </c>
      <c r="AP272">
        <f>A!AO272</f>
        <v>0</v>
      </c>
      <c r="AQ272">
        <f>A!AP272</f>
        <v>0</v>
      </c>
      <c r="AR272">
        <f>A!AQ272</f>
        <v>0</v>
      </c>
      <c r="AS272">
        <f>A!AR272</f>
        <v>0</v>
      </c>
      <c r="AT272">
        <f>A!AS272</f>
        <v>0</v>
      </c>
      <c r="AU272">
        <f>A!AT272</f>
        <v>0</v>
      </c>
      <c r="AV272">
        <f>A!AU272</f>
        <v>0</v>
      </c>
      <c r="AW272" s="23" t="str">
        <f>IF(A!AV272=0,"",A!AV272)</f>
        <v/>
      </c>
      <c r="AX272">
        <f>A!AW272</f>
        <v>0</v>
      </c>
      <c r="AY272">
        <f>A!AX272</f>
        <v>0</v>
      </c>
      <c r="AZ272">
        <f>A!AY272</f>
        <v>0</v>
      </c>
      <c r="BA272">
        <f>A!AZ272</f>
        <v>0</v>
      </c>
      <c r="BB272">
        <f>A!BA272</f>
        <v>0</v>
      </c>
      <c r="BC272">
        <f>A!BB272</f>
        <v>0</v>
      </c>
      <c r="BD272">
        <f>A!BC272</f>
        <v>0</v>
      </c>
      <c r="BE272">
        <f>A!BD272</f>
        <v>0</v>
      </c>
      <c r="BF272">
        <f>A!BE272</f>
        <v>0</v>
      </c>
      <c r="BG272">
        <f>A!BF272</f>
        <v>0</v>
      </c>
      <c r="BH272">
        <f>A!BG272</f>
        <v>0</v>
      </c>
      <c r="BI272">
        <f>A!BH272</f>
        <v>0</v>
      </c>
      <c r="BJ272">
        <f>A!BI272</f>
        <v>0</v>
      </c>
      <c r="BK272">
        <f>A!BJ272</f>
        <v>0</v>
      </c>
      <c r="BL272">
        <f>A!BK272</f>
        <v>0</v>
      </c>
      <c r="BM272">
        <f>A!BL272</f>
        <v>0</v>
      </c>
      <c r="BN272">
        <f>A!BM272</f>
        <v>0</v>
      </c>
      <c r="BO272">
        <f>A!BN272</f>
        <v>0</v>
      </c>
      <c r="BP272">
        <f>A!BO272</f>
        <v>0</v>
      </c>
      <c r="BQ272">
        <f>A!BP272</f>
        <v>0</v>
      </c>
      <c r="BR272">
        <f>A!BQ272</f>
        <v>0</v>
      </c>
      <c r="BS272">
        <f>A!BR272</f>
        <v>0</v>
      </c>
      <c r="BT272">
        <f>A!BS272</f>
        <v>0</v>
      </c>
      <c r="BU272">
        <f>A!BT272</f>
        <v>0</v>
      </c>
      <c r="BV272">
        <f>A!BU272</f>
        <v>0</v>
      </c>
      <c r="BW272">
        <f>A!BV272</f>
        <v>0</v>
      </c>
      <c r="BX272">
        <f>A!BW272</f>
        <v>0</v>
      </c>
      <c r="BY272">
        <f>A!BX272</f>
        <v>0</v>
      </c>
      <c r="BZ272">
        <f>A!BY272</f>
        <v>0</v>
      </c>
      <c r="CA272">
        <f>A!BZ272</f>
        <v>0</v>
      </c>
      <c r="CB272">
        <f>A!CA272</f>
        <v>0</v>
      </c>
      <c r="CC272">
        <f>A!CB272</f>
        <v>0</v>
      </c>
      <c r="CD272">
        <f>A!CC272</f>
        <v>0</v>
      </c>
      <c r="CE272">
        <f>A!CD272</f>
        <v>0</v>
      </c>
      <c r="CF272">
        <f>A!CE272</f>
        <v>0</v>
      </c>
      <c r="CG272">
        <f>A!CF272</f>
        <v>0</v>
      </c>
      <c r="CH272">
        <f>A!CG272</f>
        <v>0</v>
      </c>
      <c r="CI272">
        <f>A!CH272</f>
        <v>0</v>
      </c>
      <c r="CJ272" t="str">
        <f>A!CI272</f>
        <v>urn:imsikb0101:Applicaties:id:16</v>
      </c>
      <c r="CK272" t="str">
        <f>A!CJ272</f>
        <v>urn:imsikb0101:DatastroomType:id:1</v>
      </c>
      <c r="CL272">
        <f>A!CK272</f>
        <v>45891</v>
      </c>
      <c r="CM272" t="str">
        <f>A!CL272</f>
        <v>SGS, Rotterdam</v>
      </c>
      <c r="CN272" t="str">
        <f>A!CM272</f>
        <v>LABRESULTAAT SGS</v>
      </c>
      <c r="CO272">
        <f>A!CN272</f>
        <v>45891</v>
      </c>
      <c r="CP272">
        <f>A!CO272</f>
        <v>0</v>
      </c>
      <c r="CQ272">
        <f>A!CO582</f>
        <v>0</v>
      </c>
      <c r="CR272" t="e">
        <f>A!#REF!</f>
        <v>#REF!</v>
      </c>
      <c r="CS272" t="e">
        <f>A!#REF!</f>
        <v>#REF!</v>
      </c>
    </row>
    <row r="273" spans="1:97" x14ac:dyDescent="0.2">
      <c r="A273" t="str">
        <f>A!A273</f>
        <v>LABRESULTAAT</v>
      </c>
      <c r="B273">
        <f>A!B273</f>
        <v>92</v>
      </c>
      <c r="C273" t="str">
        <f>A!C273</f>
        <v>_e24384a8-39df-42d3-bd3f-d91a0ced3c2a</v>
      </c>
      <c r="D273" t="str">
        <f>A!D273</f>
        <v>e24384a8-39df-42d3-bd3f-d91a0ced3c2a</v>
      </c>
      <c r="E273" t="str">
        <f>A!E273</f>
        <v>SIKB</v>
      </c>
      <c r="F273" t="str">
        <f>A!F273</f>
        <v>urn:immetingen:hoedanigheid:id:1</v>
      </c>
      <c r="G273" t="str">
        <f>A!G273</f>
        <v>www.sikb.nl</v>
      </c>
      <c r="H273" t="str">
        <f>A!H273</f>
        <v>urn:immetingen:parameter:id:1693</v>
      </c>
      <c r="I273" t="str">
        <f>A!I273</f>
        <v>www.sikb.nl</v>
      </c>
      <c r="J273" t="str">
        <f>A!J273</f>
        <v>urn:immetingen:parameter:id:2725</v>
      </c>
      <c r="K273" t="str">
        <f>A!K273</f>
        <v>www.sikb.nl</v>
      </c>
      <c r="L273">
        <f>A!L273</f>
        <v>45890</v>
      </c>
      <c r="M273" t="str">
        <f>A!M273</f>
        <v>urn:immetingen:LabopdrachtStatus:id:5</v>
      </c>
      <c r="N273">
        <f>A!N273</f>
        <v>1</v>
      </c>
      <c r="O273">
        <f>A!O273</f>
        <v>1</v>
      </c>
      <c r="P273" s="23" t="str">
        <f>IF(A!P273="","",INDEX(B!$A$1:$BT$2000,MATCH(A!P273,B!$AX$1:$AX$2000,0),D!$B$5))</f>
        <v>MMA01 A01 (0-50) A03 (0-50) A08 (0-50) A09 (0-50)</v>
      </c>
      <c r="Q273">
        <f>A!Q273</f>
        <v>0</v>
      </c>
      <c r="R273">
        <f>A!R273</f>
        <v>0</v>
      </c>
      <c r="S273">
        <f>A!S273</f>
        <v>0</v>
      </c>
      <c r="T273" t="str">
        <f>A!T273</f>
        <v>immetingen:AnalyticResultType</v>
      </c>
      <c r="U273" t="str">
        <f>A!U273</f>
        <v>58 mg/kgds</v>
      </c>
      <c r="V273" s="23">
        <f>IF(A!V273="&lt;",1,A!V273)</f>
        <v>0</v>
      </c>
      <c r="W273">
        <f>A!W273</f>
        <v>58</v>
      </c>
      <c r="X273">
        <f>A!X273</f>
        <v>58</v>
      </c>
      <c r="Y273" t="str">
        <f>A!Y273</f>
        <v>urn:immetingen:eenheid:id:58</v>
      </c>
      <c r="Z273" s="23">
        <f t="shared" si="4"/>
        <v>58</v>
      </c>
      <c r="AA273" t="str">
        <f>A!Z273</f>
        <v>urn:immetingen:kwaliteitsoordeel:id:0</v>
      </c>
      <c r="AB273" t="str">
        <f>A!AA273</f>
        <v>www.sikb.nl</v>
      </c>
      <c r="AC273" t="str">
        <f>A!AB273</f>
        <v>urn:immetingen:waardebewerkingsmethode:id:5</v>
      </c>
      <c r="AD273" t="str">
        <f>A!AC273</f>
        <v>www.sikb.nl</v>
      </c>
      <c r="AE273" t="str">
        <f>A!AD273</f>
        <v>_8479a109-63ba-4ba1-950d-2d9fc474eec9</v>
      </c>
      <c r="AF273">
        <f>A!AE273</f>
        <v>45890.277199074073</v>
      </c>
      <c r="AG273">
        <f>A!AF273</f>
        <v>0</v>
      </c>
      <c r="AH273">
        <f>A!AG273</f>
        <v>0</v>
      </c>
      <c r="AI273">
        <f>A!AH273</f>
        <v>0</v>
      </c>
      <c r="AJ273">
        <f>A!AI273</f>
        <v>0</v>
      </c>
      <c r="AK273">
        <f>A!AJ273</f>
        <v>0</v>
      </c>
      <c r="AL273">
        <f>A!AK273</f>
        <v>0</v>
      </c>
      <c r="AM273">
        <f>A!AL273</f>
        <v>0</v>
      </c>
      <c r="AN273">
        <f>A!AM273</f>
        <v>0</v>
      </c>
      <c r="AO273">
        <f>A!AN273</f>
        <v>0</v>
      </c>
      <c r="AP273">
        <f>A!AO273</f>
        <v>0</v>
      </c>
      <c r="AQ273">
        <f>A!AP273</f>
        <v>0</v>
      </c>
      <c r="AR273">
        <f>A!AQ273</f>
        <v>0</v>
      </c>
      <c r="AS273">
        <f>A!AR273</f>
        <v>0</v>
      </c>
      <c r="AT273">
        <f>A!AS273</f>
        <v>0</v>
      </c>
      <c r="AU273">
        <f>A!AT273</f>
        <v>0</v>
      </c>
      <c r="AV273">
        <f>A!AU273</f>
        <v>0</v>
      </c>
      <c r="AW273" s="23" t="str">
        <f>IF(A!AV273=0,"",A!AV273)</f>
        <v/>
      </c>
      <c r="AX273">
        <f>A!AW273</f>
        <v>0</v>
      </c>
      <c r="AY273">
        <f>A!AX273</f>
        <v>0</v>
      </c>
      <c r="AZ273">
        <f>A!AY273</f>
        <v>0</v>
      </c>
      <c r="BA273">
        <f>A!AZ273</f>
        <v>0</v>
      </c>
      <c r="BB273">
        <f>A!BA273</f>
        <v>0</v>
      </c>
      <c r="BC273">
        <f>A!BB273</f>
        <v>0</v>
      </c>
      <c r="BD273">
        <f>A!BC273</f>
        <v>0</v>
      </c>
      <c r="BE273">
        <f>A!BD273</f>
        <v>0</v>
      </c>
      <c r="BF273">
        <f>A!BE273</f>
        <v>0</v>
      </c>
      <c r="BG273">
        <f>A!BF273</f>
        <v>0</v>
      </c>
      <c r="BH273">
        <f>A!BG273</f>
        <v>0</v>
      </c>
      <c r="BI273">
        <f>A!BH273</f>
        <v>0</v>
      </c>
      <c r="BJ273">
        <f>A!BI273</f>
        <v>0</v>
      </c>
      <c r="BK273">
        <f>A!BJ273</f>
        <v>0</v>
      </c>
      <c r="BL273">
        <f>A!BK273</f>
        <v>0</v>
      </c>
      <c r="BM273">
        <f>A!BL273</f>
        <v>0</v>
      </c>
      <c r="BN273">
        <f>A!BM273</f>
        <v>0</v>
      </c>
      <c r="BO273">
        <f>A!BN273</f>
        <v>0</v>
      </c>
      <c r="BP273">
        <f>A!BO273</f>
        <v>0</v>
      </c>
      <c r="BQ273">
        <f>A!BP273</f>
        <v>0</v>
      </c>
      <c r="BR273">
        <f>A!BQ273</f>
        <v>0</v>
      </c>
      <c r="BS273">
        <f>A!BR273</f>
        <v>0</v>
      </c>
      <c r="BT273">
        <f>A!BS273</f>
        <v>0</v>
      </c>
      <c r="BU273">
        <f>A!BT273</f>
        <v>0</v>
      </c>
      <c r="BV273">
        <f>A!BU273</f>
        <v>0</v>
      </c>
      <c r="BW273">
        <f>A!BV273</f>
        <v>0</v>
      </c>
      <c r="BX273">
        <f>A!BW273</f>
        <v>0</v>
      </c>
      <c r="BY273">
        <f>A!BX273</f>
        <v>0</v>
      </c>
      <c r="BZ273">
        <f>A!BY273</f>
        <v>0</v>
      </c>
      <c r="CA273">
        <f>A!BZ273</f>
        <v>0</v>
      </c>
      <c r="CB273">
        <f>A!CA273</f>
        <v>0</v>
      </c>
      <c r="CC273">
        <f>A!CB273</f>
        <v>0</v>
      </c>
      <c r="CD273">
        <f>A!CC273</f>
        <v>0</v>
      </c>
      <c r="CE273">
        <f>A!CD273</f>
        <v>0</v>
      </c>
      <c r="CF273">
        <f>A!CE273</f>
        <v>0</v>
      </c>
      <c r="CG273">
        <f>A!CF273</f>
        <v>0</v>
      </c>
      <c r="CH273">
        <f>A!CG273</f>
        <v>0</v>
      </c>
      <c r="CI273">
        <f>A!CH273</f>
        <v>0</v>
      </c>
      <c r="CJ273" t="str">
        <f>A!CI273</f>
        <v>urn:imsikb0101:Applicaties:id:16</v>
      </c>
      <c r="CK273" t="str">
        <f>A!CJ273</f>
        <v>urn:imsikb0101:DatastroomType:id:1</v>
      </c>
      <c r="CL273">
        <f>A!CK273</f>
        <v>45891</v>
      </c>
      <c r="CM273" t="str">
        <f>A!CL273</f>
        <v>SGS, Rotterdam</v>
      </c>
      <c r="CN273" t="str">
        <f>A!CM273</f>
        <v>LABRESULTAAT SGS</v>
      </c>
      <c r="CO273">
        <f>A!CN273</f>
        <v>45891</v>
      </c>
      <c r="CP273">
        <f>A!CO273</f>
        <v>0</v>
      </c>
      <c r="CQ273">
        <f>A!CO583</f>
        <v>0</v>
      </c>
      <c r="CR273" t="e">
        <f>A!#REF!</f>
        <v>#REF!</v>
      </c>
      <c r="CS273" t="e">
        <f>A!#REF!</f>
        <v>#REF!</v>
      </c>
    </row>
    <row r="274" spans="1:97" x14ac:dyDescent="0.2">
      <c r="A274" t="str">
        <f>A!A274</f>
        <v>LABRESULTAAT</v>
      </c>
      <c r="B274">
        <f>A!B274</f>
        <v>93</v>
      </c>
      <c r="C274" t="str">
        <f>A!C274</f>
        <v>_cfa6514d-3bba-456f-a916-99fb3a750663</v>
      </c>
      <c r="D274" t="str">
        <f>A!D274</f>
        <v>cfa6514d-3bba-456f-a916-99fb3a750663</v>
      </c>
      <c r="E274" t="str">
        <f>A!E274</f>
        <v>SIKB</v>
      </c>
      <c r="F274" t="str">
        <f>A!F274</f>
        <v>urn:immetingen:hoedanigheid:id:1</v>
      </c>
      <c r="G274" t="str">
        <f>A!G274</f>
        <v>www.sikb.nl</v>
      </c>
      <c r="H274" t="str">
        <f>A!H274</f>
        <v>urn:immetingen:parameter:id:310</v>
      </c>
      <c r="I274" t="str">
        <f>A!I274</f>
        <v>www.sikb.nl</v>
      </c>
      <c r="J274" t="str">
        <f>A!J274</f>
        <v>urn:immetingen:parameter:id:2725</v>
      </c>
      <c r="K274" t="str">
        <f>A!K274</f>
        <v>www.sikb.nl</v>
      </c>
      <c r="L274">
        <f>A!L274</f>
        <v>45890</v>
      </c>
      <c r="M274" t="str">
        <f>A!M274</f>
        <v>urn:immetingen:LabopdrachtStatus:id:5</v>
      </c>
      <c r="N274">
        <f>A!N274</f>
        <v>1</v>
      </c>
      <c r="O274">
        <f>A!O274</f>
        <v>1</v>
      </c>
      <c r="P274" s="23" t="str">
        <f>IF(A!P274="","",INDEX(B!$A$1:$BT$2000,MATCH(A!P274,B!$AX$1:$AX$2000,0),D!$B$5))</f>
        <v>MMA01 A01 (0-50) A03 (0-50) A08 (0-50) A09 (0-50)</v>
      </c>
      <c r="Q274">
        <f>A!Q274</f>
        <v>0</v>
      </c>
      <c r="R274">
        <f>A!R274</f>
        <v>0</v>
      </c>
      <c r="S274">
        <f>A!S274</f>
        <v>0</v>
      </c>
      <c r="T274" t="str">
        <f>A!T274</f>
        <v>immetingen:AnalyticResultType</v>
      </c>
      <c r="U274" t="str">
        <f>A!U274</f>
        <v>7.9 mg/kgds</v>
      </c>
      <c r="V274" s="23">
        <f>IF(A!V274="&lt;",1,A!V274)</f>
        <v>0</v>
      </c>
      <c r="W274">
        <f>A!W274</f>
        <v>7.9</v>
      </c>
      <c r="X274">
        <f>A!X274</f>
        <v>7.9</v>
      </c>
      <c r="Y274" t="str">
        <f>A!Y274</f>
        <v>urn:immetingen:eenheid:id:58</v>
      </c>
      <c r="Z274" s="23">
        <f t="shared" si="4"/>
        <v>58</v>
      </c>
      <c r="AA274" t="str">
        <f>A!Z274</f>
        <v>urn:immetingen:kwaliteitsoordeel:id:0</v>
      </c>
      <c r="AB274" t="str">
        <f>A!AA274</f>
        <v>www.sikb.nl</v>
      </c>
      <c r="AC274" t="str">
        <f>A!AB274</f>
        <v>urn:immetingen:waardebewerkingsmethode:id:5</v>
      </c>
      <c r="AD274" t="str">
        <f>A!AC274</f>
        <v>www.sikb.nl</v>
      </c>
      <c r="AE274" t="str">
        <f>A!AD274</f>
        <v>_17fd5c33-6410-421b-a265-4cd8ddc3ea33</v>
      </c>
      <c r="AF274">
        <f>A!AE274</f>
        <v>45890.277199074073</v>
      </c>
      <c r="AG274">
        <f>A!AF274</f>
        <v>0</v>
      </c>
      <c r="AH274">
        <f>A!AG274</f>
        <v>0</v>
      </c>
      <c r="AI274">
        <f>A!AH274</f>
        <v>0</v>
      </c>
      <c r="AJ274">
        <f>A!AI274</f>
        <v>0</v>
      </c>
      <c r="AK274">
        <f>A!AJ274</f>
        <v>0</v>
      </c>
      <c r="AL274">
        <f>A!AK274</f>
        <v>0</v>
      </c>
      <c r="AM274">
        <f>A!AL274</f>
        <v>0</v>
      </c>
      <c r="AN274">
        <f>A!AM274</f>
        <v>0</v>
      </c>
      <c r="AO274">
        <f>A!AN274</f>
        <v>0</v>
      </c>
      <c r="AP274">
        <f>A!AO274</f>
        <v>0</v>
      </c>
      <c r="AQ274">
        <f>A!AP274</f>
        <v>0</v>
      </c>
      <c r="AR274">
        <f>A!AQ274</f>
        <v>0</v>
      </c>
      <c r="AS274">
        <f>A!AR274</f>
        <v>0</v>
      </c>
      <c r="AT274">
        <f>A!AS274</f>
        <v>0</v>
      </c>
      <c r="AU274">
        <f>A!AT274</f>
        <v>0</v>
      </c>
      <c r="AV274">
        <f>A!AU274</f>
        <v>0</v>
      </c>
      <c r="AW274" s="23" t="str">
        <f>IF(A!AV274=0,"",A!AV274)</f>
        <v/>
      </c>
      <c r="AX274">
        <f>A!AW274</f>
        <v>0</v>
      </c>
      <c r="AY274">
        <f>A!AX274</f>
        <v>0</v>
      </c>
      <c r="AZ274">
        <f>A!AY274</f>
        <v>0</v>
      </c>
      <c r="BA274">
        <f>A!AZ274</f>
        <v>0</v>
      </c>
      <c r="BB274">
        <f>A!BA274</f>
        <v>0</v>
      </c>
      <c r="BC274">
        <f>A!BB274</f>
        <v>0</v>
      </c>
      <c r="BD274">
        <f>A!BC274</f>
        <v>0</v>
      </c>
      <c r="BE274">
        <f>A!BD274</f>
        <v>0</v>
      </c>
      <c r="BF274">
        <f>A!BE274</f>
        <v>0</v>
      </c>
      <c r="BG274">
        <f>A!BF274</f>
        <v>0</v>
      </c>
      <c r="BH274">
        <f>A!BG274</f>
        <v>0</v>
      </c>
      <c r="BI274">
        <f>A!BH274</f>
        <v>0</v>
      </c>
      <c r="BJ274">
        <f>A!BI274</f>
        <v>0</v>
      </c>
      <c r="BK274">
        <f>A!BJ274</f>
        <v>0</v>
      </c>
      <c r="BL274">
        <f>A!BK274</f>
        <v>0</v>
      </c>
      <c r="BM274">
        <f>A!BL274</f>
        <v>0</v>
      </c>
      <c r="BN274">
        <f>A!BM274</f>
        <v>0</v>
      </c>
      <c r="BO274">
        <f>A!BN274</f>
        <v>0</v>
      </c>
      <c r="BP274">
        <f>A!BO274</f>
        <v>0</v>
      </c>
      <c r="BQ274">
        <f>A!BP274</f>
        <v>0</v>
      </c>
      <c r="BR274">
        <f>A!BQ274</f>
        <v>0</v>
      </c>
      <c r="BS274">
        <f>A!BR274</f>
        <v>0</v>
      </c>
      <c r="BT274">
        <f>A!BS274</f>
        <v>0</v>
      </c>
      <c r="BU274">
        <f>A!BT274</f>
        <v>0</v>
      </c>
      <c r="BV274">
        <f>A!BU274</f>
        <v>0</v>
      </c>
      <c r="BW274">
        <f>A!BV274</f>
        <v>0</v>
      </c>
      <c r="BX274">
        <f>A!BW274</f>
        <v>0</v>
      </c>
      <c r="BY274">
        <f>A!BX274</f>
        <v>0</v>
      </c>
      <c r="BZ274">
        <f>A!BY274</f>
        <v>0</v>
      </c>
      <c r="CA274">
        <f>A!BZ274</f>
        <v>0</v>
      </c>
      <c r="CB274">
        <f>A!CA274</f>
        <v>0</v>
      </c>
      <c r="CC274">
        <f>A!CB274</f>
        <v>0</v>
      </c>
      <c r="CD274">
        <f>A!CC274</f>
        <v>0</v>
      </c>
      <c r="CE274">
        <f>A!CD274</f>
        <v>0</v>
      </c>
      <c r="CF274">
        <f>A!CE274</f>
        <v>0</v>
      </c>
      <c r="CG274">
        <f>A!CF274</f>
        <v>0</v>
      </c>
      <c r="CH274">
        <f>A!CG274</f>
        <v>0</v>
      </c>
      <c r="CI274">
        <f>A!CH274</f>
        <v>0</v>
      </c>
      <c r="CJ274" t="str">
        <f>A!CI274</f>
        <v>urn:imsikb0101:Applicaties:id:16</v>
      </c>
      <c r="CK274" t="str">
        <f>A!CJ274</f>
        <v>urn:imsikb0101:DatastroomType:id:1</v>
      </c>
      <c r="CL274">
        <f>A!CK274</f>
        <v>45891</v>
      </c>
      <c r="CM274" t="str">
        <f>A!CL274</f>
        <v>SGS, Rotterdam</v>
      </c>
      <c r="CN274" t="str">
        <f>A!CM274</f>
        <v>LABRESULTAAT SGS</v>
      </c>
      <c r="CO274">
        <f>A!CN274</f>
        <v>45891</v>
      </c>
      <c r="CP274">
        <f>A!CO274</f>
        <v>0</v>
      </c>
      <c r="CQ274">
        <f>A!CO584</f>
        <v>0</v>
      </c>
      <c r="CR274" t="e">
        <f>A!#REF!</f>
        <v>#REF!</v>
      </c>
      <c r="CS274" t="e">
        <f>A!#REF!</f>
        <v>#REF!</v>
      </c>
    </row>
    <row r="275" spans="1:97" x14ac:dyDescent="0.2">
      <c r="A275" t="str">
        <f>A!A275</f>
        <v>LABRESULTAAT</v>
      </c>
      <c r="B275">
        <f>A!B275</f>
        <v>94</v>
      </c>
      <c r="C275" t="str">
        <f>A!C275</f>
        <v>_e1654910-b7de-4b90-8ae7-3eef4b5e770f</v>
      </c>
      <c r="D275" t="str">
        <f>A!D275</f>
        <v>e1654910-b7de-4b90-8ae7-3eef4b5e770f</v>
      </c>
      <c r="E275" t="str">
        <f>A!E275</f>
        <v>SIKB</v>
      </c>
      <c r="F275" t="str">
        <f>A!F275</f>
        <v>urn:immetingen:hoedanigheid:id:1</v>
      </c>
      <c r="G275" t="str">
        <f>A!G275</f>
        <v>www.sikb.nl</v>
      </c>
      <c r="H275" t="str">
        <f>A!H275</f>
        <v>urn:immetingen:parameter:id:441</v>
      </c>
      <c r="I275" t="str">
        <f>A!I275</f>
        <v>www.sikb.nl</v>
      </c>
      <c r="J275" t="str">
        <f>A!J275</f>
        <v>urn:immetingen:parameter:id:2725</v>
      </c>
      <c r="K275" t="str">
        <f>A!K275</f>
        <v>www.sikb.nl</v>
      </c>
      <c r="L275">
        <f>A!L275</f>
        <v>45890</v>
      </c>
      <c r="M275" t="str">
        <f>A!M275</f>
        <v>urn:immetingen:LabopdrachtStatus:id:5</v>
      </c>
      <c r="N275">
        <f>A!N275</f>
        <v>1</v>
      </c>
      <c r="O275">
        <f>A!O275</f>
        <v>1</v>
      </c>
      <c r="P275" s="23" t="str">
        <f>IF(A!P275="","",INDEX(B!$A$1:$BT$2000,MATCH(A!P275,B!$AX$1:$AX$2000,0),D!$B$5))</f>
        <v>MMA01 A01 (0-50) A03 (0-50) A08 (0-50) A09 (0-50)</v>
      </c>
      <c r="Q275">
        <f>A!Q275</f>
        <v>0</v>
      </c>
      <c r="R275">
        <f>A!R275</f>
        <v>0</v>
      </c>
      <c r="S275">
        <f>A!S275</f>
        <v>0</v>
      </c>
      <c r="T275" t="str">
        <f>A!T275</f>
        <v>immetingen:AnalyticResultType</v>
      </c>
      <c r="U275" t="str">
        <f>A!U275</f>
        <v>0.21 mg/kgds</v>
      </c>
      <c r="V275" s="23">
        <f>IF(A!V275="&lt;",1,A!V275)</f>
        <v>0</v>
      </c>
      <c r="W275">
        <f>A!W275</f>
        <v>0.21</v>
      </c>
      <c r="X275">
        <f>A!X275</f>
        <v>0.21</v>
      </c>
      <c r="Y275" t="str">
        <f>A!Y275</f>
        <v>urn:immetingen:eenheid:id:58</v>
      </c>
      <c r="Z275" s="23">
        <f t="shared" si="4"/>
        <v>58</v>
      </c>
      <c r="AA275" t="str">
        <f>A!Z275</f>
        <v>urn:immetingen:kwaliteitsoordeel:id:0</v>
      </c>
      <c r="AB275" t="str">
        <f>A!AA275</f>
        <v>www.sikb.nl</v>
      </c>
      <c r="AC275" t="str">
        <f>A!AB275</f>
        <v>urn:immetingen:waardebewerkingsmethode:id:5</v>
      </c>
      <c r="AD275" t="str">
        <f>A!AC275</f>
        <v>www.sikb.nl</v>
      </c>
      <c r="AE275" t="str">
        <f>A!AD275</f>
        <v>_387bd8b1-049f-4547-a5ef-976a3d18c75d</v>
      </c>
      <c r="AF275">
        <f>A!AE275</f>
        <v>45890.277199074073</v>
      </c>
      <c r="AG275">
        <f>A!AF275</f>
        <v>0</v>
      </c>
      <c r="AH275">
        <f>A!AG275</f>
        <v>0</v>
      </c>
      <c r="AI275">
        <f>A!AH275</f>
        <v>0</v>
      </c>
      <c r="AJ275">
        <f>A!AI275</f>
        <v>0</v>
      </c>
      <c r="AK275">
        <f>A!AJ275</f>
        <v>0</v>
      </c>
      <c r="AL275">
        <f>A!AK275</f>
        <v>0</v>
      </c>
      <c r="AM275">
        <f>A!AL275</f>
        <v>0</v>
      </c>
      <c r="AN275">
        <f>A!AM275</f>
        <v>0</v>
      </c>
      <c r="AO275">
        <f>A!AN275</f>
        <v>0</v>
      </c>
      <c r="AP275">
        <f>A!AO275</f>
        <v>0</v>
      </c>
      <c r="AQ275">
        <f>A!AP275</f>
        <v>0</v>
      </c>
      <c r="AR275">
        <f>A!AQ275</f>
        <v>0</v>
      </c>
      <c r="AS275">
        <f>A!AR275</f>
        <v>0</v>
      </c>
      <c r="AT275">
        <f>A!AS275</f>
        <v>0</v>
      </c>
      <c r="AU275">
        <f>A!AT275</f>
        <v>0</v>
      </c>
      <c r="AV275">
        <f>A!AU275</f>
        <v>0</v>
      </c>
      <c r="AW275" s="23" t="str">
        <f>IF(A!AV275=0,"",A!AV275)</f>
        <v/>
      </c>
      <c r="AX275">
        <f>A!AW275</f>
        <v>0</v>
      </c>
      <c r="AY275">
        <f>A!AX275</f>
        <v>0</v>
      </c>
      <c r="AZ275">
        <f>A!AY275</f>
        <v>0</v>
      </c>
      <c r="BA275">
        <f>A!AZ275</f>
        <v>0</v>
      </c>
      <c r="BB275">
        <f>A!BA275</f>
        <v>0</v>
      </c>
      <c r="BC275">
        <f>A!BB275</f>
        <v>0</v>
      </c>
      <c r="BD275">
        <f>A!BC275</f>
        <v>0</v>
      </c>
      <c r="BE275">
        <f>A!BD275</f>
        <v>0</v>
      </c>
      <c r="BF275">
        <f>A!BE275</f>
        <v>0</v>
      </c>
      <c r="BG275">
        <f>A!BF275</f>
        <v>0</v>
      </c>
      <c r="BH275">
        <f>A!BG275</f>
        <v>0</v>
      </c>
      <c r="BI275">
        <f>A!BH275</f>
        <v>0</v>
      </c>
      <c r="BJ275">
        <f>A!BI275</f>
        <v>0</v>
      </c>
      <c r="BK275">
        <f>A!BJ275</f>
        <v>0</v>
      </c>
      <c r="BL275">
        <f>A!BK275</f>
        <v>0</v>
      </c>
      <c r="BM275">
        <f>A!BL275</f>
        <v>0</v>
      </c>
      <c r="BN275">
        <f>A!BM275</f>
        <v>0</v>
      </c>
      <c r="BO275">
        <f>A!BN275</f>
        <v>0</v>
      </c>
      <c r="BP275">
        <f>A!BO275</f>
        <v>0</v>
      </c>
      <c r="BQ275">
        <f>A!BP275</f>
        <v>0</v>
      </c>
      <c r="BR275">
        <f>A!BQ275</f>
        <v>0</v>
      </c>
      <c r="BS275">
        <f>A!BR275</f>
        <v>0</v>
      </c>
      <c r="BT275">
        <f>A!BS275</f>
        <v>0</v>
      </c>
      <c r="BU275">
        <f>A!BT275</f>
        <v>0</v>
      </c>
      <c r="BV275">
        <f>A!BU275</f>
        <v>0</v>
      </c>
      <c r="BW275">
        <f>A!BV275</f>
        <v>0</v>
      </c>
      <c r="BX275">
        <f>A!BW275</f>
        <v>0</v>
      </c>
      <c r="BY275">
        <f>A!BX275</f>
        <v>0</v>
      </c>
      <c r="BZ275">
        <f>A!BY275</f>
        <v>0</v>
      </c>
      <c r="CA275">
        <f>A!BZ275</f>
        <v>0</v>
      </c>
      <c r="CB275">
        <f>A!CA275</f>
        <v>0</v>
      </c>
      <c r="CC275">
        <f>A!CB275</f>
        <v>0</v>
      </c>
      <c r="CD275">
        <f>A!CC275</f>
        <v>0</v>
      </c>
      <c r="CE275">
        <f>A!CD275</f>
        <v>0</v>
      </c>
      <c r="CF275">
        <f>A!CE275</f>
        <v>0</v>
      </c>
      <c r="CG275">
        <f>A!CF275</f>
        <v>0</v>
      </c>
      <c r="CH275">
        <f>A!CG275</f>
        <v>0</v>
      </c>
      <c r="CI275">
        <f>A!CH275</f>
        <v>0</v>
      </c>
      <c r="CJ275" t="str">
        <f>A!CI275</f>
        <v>urn:imsikb0101:Applicaties:id:16</v>
      </c>
      <c r="CK275" t="str">
        <f>A!CJ275</f>
        <v>urn:imsikb0101:DatastroomType:id:1</v>
      </c>
      <c r="CL275">
        <f>A!CK275</f>
        <v>45891</v>
      </c>
      <c r="CM275" t="str">
        <f>A!CL275</f>
        <v>SGS, Rotterdam</v>
      </c>
      <c r="CN275" t="str">
        <f>A!CM275</f>
        <v>LABRESULTAAT SGS</v>
      </c>
      <c r="CO275">
        <f>A!CN275</f>
        <v>45891</v>
      </c>
      <c r="CP275">
        <f>A!CO275</f>
        <v>0</v>
      </c>
      <c r="CQ275">
        <f>A!CO585</f>
        <v>0</v>
      </c>
      <c r="CR275" t="e">
        <f>A!#REF!</f>
        <v>#REF!</v>
      </c>
      <c r="CS275" t="e">
        <f>A!#REF!</f>
        <v>#REF!</v>
      </c>
    </row>
    <row r="276" spans="1:97" x14ac:dyDescent="0.2">
      <c r="A276" t="str">
        <f>A!A276</f>
        <v>LABRESULTAAT</v>
      </c>
      <c r="B276">
        <f>A!B276</f>
        <v>95</v>
      </c>
      <c r="C276" t="str">
        <f>A!C276</f>
        <v>_9f4fcd16-01d7-4381-ab25-8fa38579c068</v>
      </c>
      <c r="D276" t="str">
        <f>A!D276</f>
        <v>9f4fcd16-01d7-4381-ab25-8fa38579c068</v>
      </c>
      <c r="E276" t="str">
        <f>A!E276</f>
        <v>SIKB</v>
      </c>
      <c r="F276" t="str">
        <f>A!F276</f>
        <v>urn:immetingen:hoedanigheid:id:1</v>
      </c>
      <c r="G276" t="str">
        <f>A!G276</f>
        <v>www.sikb.nl</v>
      </c>
      <c r="H276" t="str">
        <f>A!H276</f>
        <v>urn:immetingen:parameter:id:527</v>
      </c>
      <c r="I276" t="str">
        <f>A!I276</f>
        <v>www.sikb.nl</v>
      </c>
      <c r="J276" t="str">
        <f>A!J276</f>
        <v>urn:immetingen:parameter:id:2725</v>
      </c>
      <c r="K276" t="str">
        <f>A!K276</f>
        <v>www.sikb.nl</v>
      </c>
      <c r="L276">
        <f>A!L276</f>
        <v>45890</v>
      </c>
      <c r="M276" t="str">
        <f>A!M276</f>
        <v>urn:immetingen:LabopdrachtStatus:id:5</v>
      </c>
      <c r="N276">
        <f>A!N276</f>
        <v>1</v>
      </c>
      <c r="O276">
        <f>A!O276</f>
        <v>1</v>
      </c>
      <c r="P276" s="23" t="str">
        <f>IF(A!P276="","",INDEX(B!$A$1:$BT$2000,MATCH(A!P276,B!$AX$1:$AX$2000,0),D!$B$5))</f>
        <v>MMA01 A01 (0-50) A03 (0-50) A08 (0-50) A09 (0-50)</v>
      </c>
      <c r="Q276">
        <f>A!Q276</f>
        <v>0</v>
      </c>
      <c r="R276">
        <f>A!R276</f>
        <v>0</v>
      </c>
      <c r="S276">
        <f>A!S276</f>
        <v>0</v>
      </c>
      <c r="T276" t="str">
        <f>A!T276</f>
        <v>immetingen:AnalyticResultType</v>
      </c>
      <c r="U276" t="str">
        <f>A!U276</f>
        <v>4.4 mg/kgds</v>
      </c>
      <c r="V276" s="23">
        <f>IF(A!V276="&lt;",1,A!V276)</f>
        <v>0</v>
      </c>
      <c r="W276">
        <f>A!W276</f>
        <v>4.4000000000000004</v>
      </c>
      <c r="X276">
        <f>A!X276</f>
        <v>4.4000000000000004</v>
      </c>
      <c r="Y276" t="str">
        <f>A!Y276</f>
        <v>urn:immetingen:eenheid:id:58</v>
      </c>
      <c r="Z276" s="23">
        <f t="shared" si="4"/>
        <v>58</v>
      </c>
      <c r="AA276" t="str">
        <f>A!Z276</f>
        <v>urn:immetingen:kwaliteitsoordeel:id:0</v>
      </c>
      <c r="AB276" t="str">
        <f>A!AA276</f>
        <v>www.sikb.nl</v>
      </c>
      <c r="AC276" t="str">
        <f>A!AB276</f>
        <v>urn:immetingen:waardebewerkingsmethode:id:5</v>
      </c>
      <c r="AD276" t="str">
        <f>A!AC276</f>
        <v>www.sikb.nl</v>
      </c>
      <c r="AE276" t="str">
        <f>A!AD276</f>
        <v>_1aabd5ef-dd3a-41e8-bfda-4d6183d78a49</v>
      </c>
      <c r="AF276">
        <f>A!AE276</f>
        <v>45890.277199074073</v>
      </c>
      <c r="AG276">
        <f>A!AF276</f>
        <v>0</v>
      </c>
      <c r="AH276">
        <f>A!AG276</f>
        <v>0</v>
      </c>
      <c r="AI276">
        <f>A!AH276</f>
        <v>0</v>
      </c>
      <c r="AJ276">
        <f>A!AI276</f>
        <v>0</v>
      </c>
      <c r="AK276">
        <f>A!AJ276</f>
        <v>0</v>
      </c>
      <c r="AL276">
        <f>A!AK276</f>
        <v>0</v>
      </c>
      <c r="AM276">
        <f>A!AL276</f>
        <v>0</v>
      </c>
      <c r="AN276">
        <f>A!AM276</f>
        <v>0</v>
      </c>
      <c r="AO276">
        <f>A!AN276</f>
        <v>0</v>
      </c>
      <c r="AP276">
        <f>A!AO276</f>
        <v>0</v>
      </c>
      <c r="AQ276">
        <f>A!AP276</f>
        <v>0</v>
      </c>
      <c r="AR276">
        <f>A!AQ276</f>
        <v>0</v>
      </c>
      <c r="AS276">
        <f>A!AR276</f>
        <v>0</v>
      </c>
      <c r="AT276">
        <f>A!AS276</f>
        <v>0</v>
      </c>
      <c r="AU276">
        <f>A!AT276</f>
        <v>0</v>
      </c>
      <c r="AV276">
        <f>A!AU276</f>
        <v>0</v>
      </c>
      <c r="AW276" s="23" t="str">
        <f>IF(A!AV276=0,"",A!AV276)</f>
        <v/>
      </c>
      <c r="AX276">
        <f>A!AW276</f>
        <v>0</v>
      </c>
      <c r="AY276">
        <f>A!AX276</f>
        <v>0</v>
      </c>
      <c r="AZ276">
        <f>A!AY276</f>
        <v>0</v>
      </c>
      <c r="BA276">
        <f>A!AZ276</f>
        <v>0</v>
      </c>
      <c r="BB276">
        <f>A!BA276</f>
        <v>0</v>
      </c>
      <c r="BC276">
        <f>A!BB276</f>
        <v>0</v>
      </c>
      <c r="BD276">
        <f>A!BC276</f>
        <v>0</v>
      </c>
      <c r="BE276">
        <f>A!BD276</f>
        <v>0</v>
      </c>
      <c r="BF276">
        <f>A!BE276</f>
        <v>0</v>
      </c>
      <c r="BG276">
        <f>A!BF276</f>
        <v>0</v>
      </c>
      <c r="BH276">
        <f>A!BG276</f>
        <v>0</v>
      </c>
      <c r="BI276">
        <f>A!BH276</f>
        <v>0</v>
      </c>
      <c r="BJ276">
        <f>A!BI276</f>
        <v>0</v>
      </c>
      <c r="BK276">
        <f>A!BJ276</f>
        <v>0</v>
      </c>
      <c r="BL276">
        <f>A!BK276</f>
        <v>0</v>
      </c>
      <c r="BM276">
        <f>A!BL276</f>
        <v>0</v>
      </c>
      <c r="BN276">
        <f>A!BM276</f>
        <v>0</v>
      </c>
      <c r="BO276">
        <f>A!BN276</f>
        <v>0</v>
      </c>
      <c r="BP276">
        <f>A!BO276</f>
        <v>0</v>
      </c>
      <c r="BQ276">
        <f>A!BP276</f>
        <v>0</v>
      </c>
      <c r="BR276">
        <f>A!BQ276</f>
        <v>0</v>
      </c>
      <c r="BS276">
        <f>A!BR276</f>
        <v>0</v>
      </c>
      <c r="BT276">
        <f>A!BS276</f>
        <v>0</v>
      </c>
      <c r="BU276">
        <f>A!BT276</f>
        <v>0</v>
      </c>
      <c r="BV276">
        <f>A!BU276</f>
        <v>0</v>
      </c>
      <c r="BW276">
        <f>A!BV276</f>
        <v>0</v>
      </c>
      <c r="BX276">
        <f>A!BW276</f>
        <v>0</v>
      </c>
      <c r="BY276">
        <f>A!BX276</f>
        <v>0</v>
      </c>
      <c r="BZ276">
        <f>A!BY276</f>
        <v>0</v>
      </c>
      <c r="CA276">
        <f>A!BZ276</f>
        <v>0</v>
      </c>
      <c r="CB276">
        <f>A!CA276</f>
        <v>0</v>
      </c>
      <c r="CC276">
        <f>A!CB276</f>
        <v>0</v>
      </c>
      <c r="CD276">
        <f>A!CC276</f>
        <v>0</v>
      </c>
      <c r="CE276">
        <f>A!CD276</f>
        <v>0</v>
      </c>
      <c r="CF276">
        <f>A!CE276</f>
        <v>0</v>
      </c>
      <c r="CG276">
        <f>A!CF276</f>
        <v>0</v>
      </c>
      <c r="CH276">
        <f>A!CG276</f>
        <v>0</v>
      </c>
      <c r="CI276">
        <f>A!CH276</f>
        <v>0</v>
      </c>
      <c r="CJ276" t="str">
        <f>A!CI276</f>
        <v>urn:imsikb0101:Applicaties:id:16</v>
      </c>
      <c r="CK276" t="str">
        <f>A!CJ276</f>
        <v>urn:imsikb0101:DatastroomType:id:1</v>
      </c>
      <c r="CL276">
        <f>A!CK276</f>
        <v>45891</v>
      </c>
      <c r="CM276" t="str">
        <f>A!CL276</f>
        <v>SGS, Rotterdam</v>
      </c>
      <c r="CN276" t="str">
        <f>A!CM276</f>
        <v>LABRESULTAAT SGS</v>
      </c>
      <c r="CO276">
        <f>A!CN276</f>
        <v>45891</v>
      </c>
      <c r="CP276">
        <f>A!CO276</f>
        <v>0</v>
      </c>
      <c r="CQ276">
        <f>A!CO586</f>
        <v>0</v>
      </c>
      <c r="CR276" t="e">
        <f>A!#REF!</f>
        <v>#REF!</v>
      </c>
      <c r="CS276" t="e">
        <f>A!#REF!</f>
        <v>#REF!</v>
      </c>
    </row>
    <row r="277" spans="1:97" x14ac:dyDescent="0.2">
      <c r="A277" t="str">
        <f>A!A277</f>
        <v>LABRESULTAAT</v>
      </c>
      <c r="B277">
        <f>A!B277</f>
        <v>96</v>
      </c>
      <c r="C277" t="str">
        <f>A!C277</f>
        <v>_f3aa82b9-29fc-4fb2-a481-4ad359778f06</v>
      </c>
      <c r="D277" t="str">
        <f>A!D277</f>
        <v>f3aa82b9-29fc-4fb2-a481-4ad359778f06</v>
      </c>
      <c r="E277" t="str">
        <f>A!E277</f>
        <v>SIKB</v>
      </c>
      <c r="F277" t="str">
        <f>A!F277</f>
        <v>urn:immetingen:hoedanigheid:id:1</v>
      </c>
      <c r="G277" t="str">
        <f>A!G277</f>
        <v>www.sikb.nl</v>
      </c>
      <c r="H277" t="str">
        <f>A!H277</f>
        <v>urn:immetingen:parameter:id:971</v>
      </c>
      <c r="I277" t="str">
        <f>A!I277</f>
        <v>www.sikb.nl</v>
      </c>
      <c r="J277" t="str">
        <f>A!J277</f>
        <v>urn:immetingen:parameter:id:2725</v>
      </c>
      <c r="K277" t="str">
        <f>A!K277</f>
        <v>www.sikb.nl</v>
      </c>
      <c r="L277">
        <f>A!L277</f>
        <v>45890</v>
      </c>
      <c r="M277" t="str">
        <f>A!M277</f>
        <v>urn:immetingen:LabopdrachtStatus:id:5</v>
      </c>
      <c r="N277">
        <f>A!N277</f>
        <v>1</v>
      </c>
      <c r="O277">
        <f>A!O277</f>
        <v>1</v>
      </c>
      <c r="P277" s="23" t="str">
        <f>IF(A!P277="","",INDEX(B!$A$1:$BT$2000,MATCH(A!P277,B!$AX$1:$AX$2000,0),D!$B$5))</f>
        <v>MMA01 A01 (0-50) A03 (0-50) A08 (0-50) A09 (0-50)</v>
      </c>
      <c r="Q277">
        <f>A!Q277</f>
        <v>0</v>
      </c>
      <c r="R277">
        <f>A!R277</f>
        <v>0</v>
      </c>
      <c r="S277">
        <f>A!S277</f>
        <v>0</v>
      </c>
      <c r="T277" t="str">
        <f>A!T277</f>
        <v>immetingen:AnalyticResultType</v>
      </c>
      <c r="U277" t="str">
        <f>A!U277</f>
        <v>12 mg/kgds</v>
      </c>
      <c r="V277" s="23">
        <f>IF(A!V277="&lt;",1,A!V277)</f>
        <v>0</v>
      </c>
      <c r="W277">
        <f>A!W277</f>
        <v>12</v>
      </c>
      <c r="X277">
        <f>A!X277</f>
        <v>12</v>
      </c>
      <c r="Y277" t="str">
        <f>A!Y277</f>
        <v>urn:immetingen:eenheid:id:58</v>
      </c>
      <c r="Z277" s="23">
        <f t="shared" si="4"/>
        <v>58</v>
      </c>
      <c r="AA277" t="str">
        <f>A!Z277</f>
        <v>urn:immetingen:kwaliteitsoordeel:id:0</v>
      </c>
      <c r="AB277" t="str">
        <f>A!AA277</f>
        <v>www.sikb.nl</v>
      </c>
      <c r="AC277" t="str">
        <f>A!AB277</f>
        <v>urn:immetingen:waardebewerkingsmethode:id:5</v>
      </c>
      <c r="AD277" t="str">
        <f>A!AC277</f>
        <v>www.sikb.nl</v>
      </c>
      <c r="AE277" t="str">
        <f>A!AD277</f>
        <v>_642ec9c3-1002-4004-96c8-04b882db8f31</v>
      </c>
      <c r="AF277">
        <f>A!AE277</f>
        <v>45890.277199074073</v>
      </c>
      <c r="AG277">
        <f>A!AF277</f>
        <v>0</v>
      </c>
      <c r="AH277">
        <f>A!AG277</f>
        <v>0</v>
      </c>
      <c r="AI277">
        <f>A!AH277</f>
        <v>0</v>
      </c>
      <c r="AJ277">
        <f>A!AI277</f>
        <v>0</v>
      </c>
      <c r="AK277">
        <f>A!AJ277</f>
        <v>0</v>
      </c>
      <c r="AL277">
        <f>A!AK277</f>
        <v>0</v>
      </c>
      <c r="AM277">
        <f>A!AL277</f>
        <v>0</v>
      </c>
      <c r="AN277">
        <f>A!AM277</f>
        <v>0</v>
      </c>
      <c r="AO277">
        <f>A!AN277</f>
        <v>0</v>
      </c>
      <c r="AP277">
        <f>A!AO277</f>
        <v>0</v>
      </c>
      <c r="AQ277">
        <f>A!AP277</f>
        <v>0</v>
      </c>
      <c r="AR277">
        <f>A!AQ277</f>
        <v>0</v>
      </c>
      <c r="AS277">
        <f>A!AR277</f>
        <v>0</v>
      </c>
      <c r="AT277">
        <f>A!AS277</f>
        <v>0</v>
      </c>
      <c r="AU277">
        <f>A!AT277</f>
        <v>0</v>
      </c>
      <c r="AV277">
        <f>A!AU277</f>
        <v>0</v>
      </c>
      <c r="AW277" s="23" t="str">
        <f>IF(A!AV277=0,"",A!AV277)</f>
        <v/>
      </c>
      <c r="AX277">
        <f>A!AW277</f>
        <v>0</v>
      </c>
      <c r="AY277">
        <f>A!AX277</f>
        <v>0</v>
      </c>
      <c r="AZ277">
        <f>A!AY277</f>
        <v>0</v>
      </c>
      <c r="BA277">
        <f>A!AZ277</f>
        <v>0</v>
      </c>
      <c r="BB277">
        <f>A!BA277</f>
        <v>0</v>
      </c>
      <c r="BC277">
        <f>A!BB277</f>
        <v>0</v>
      </c>
      <c r="BD277">
        <f>A!BC277</f>
        <v>0</v>
      </c>
      <c r="BE277">
        <f>A!BD277</f>
        <v>0</v>
      </c>
      <c r="BF277">
        <f>A!BE277</f>
        <v>0</v>
      </c>
      <c r="BG277">
        <f>A!BF277</f>
        <v>0</v>
      </c>
      <c r="BH277">
        <f>A!BG277</f>
        <v>0</v>
      </c>
      <c r="BI277">
        <f>A!BH277</f>
        <v>0</v>
      </c>
      <c r="BJ277">
        <f>A!BI277</f>
        <v>0</v>
      </c>
      <c r="BK277">
        <f>A!BJ277</f>
        <v>0</v>
      </c>
      <c r="BL277">
        <f>A!BK277</f>
        <v>0</v>
      </c>
      <c r="BM277">
        <f>A!BL277</f>
        <v>0</v>
      </c>
      <c r="BN277">
        <f>A!BM277</f>
        <v>0</v>
      </c>
      <c r="BO277">
        <f>A!BN277</f>
        <v>0</v>
      </c>
      <c r="BP277">
        <f>A!BO277</f>
        <v>0</v>
      </c>
      <c r="BQ277">
        <f>A!BP277</f>
        <v>0</v>
      </c>
      <c r="BR277">
        <f>A!BQ277</f>
        <v>0</v>
      </c>
      <c r="BS277">
        <f>A!BR277</f>
        <v>0</v>
      </c>
      <c r="BT277">
        <f>A!BS277</f>
        <v>0</v>
      </c>
      <c r="BU277">
        <f>A!BT277</f>
        <v>0</v>
      </c>
      <c r="BV277">
        <f>A!BU277</f>
        <v>0</v>
      </c>
      <c r="BW277">
        <f>A!BV277</f>
        <v>0</v>
      </c>
      <c r="BX277">
        <f>A!BW277</f>
        <v>0</v>
      </c>
      <c r="BY277">
        <f>A!BX277</f>
        <v>0</v>
      </c>
      <c r="BZ277">
        <f>A!BY277</f>
        <v>0</v>
      </c>
      <c r="CA277">
        <f>A!BZ277</f>
        <v>0</v>
      </c>
      <c r="CB277">
        <f>A!CA277</f>
        <v>0</v>
      </c>
      <c r="CC277">
        <f>A!CB277</f>
        <v>0</v>
      </c>
      <c r="CD277">
        <f>A!CC277</f>
        <v>0</v>
      </c>
      <c r="CE277">
        <f>A!CD277</f>
        <v>0</v>
      </c>
      <c r="CF277">
        <f>A!CE277</f>
        <v>0</v>
      </c>
      <c r="CG277">
        <f>A!CF277</f>
        <v>0</v>
      </c>
      <c r="CH277">
        <f>A!CG277</f>
        <v>0</v>
      </c>
      <c r="CI277">
        <f>A!CH277</f>
        <v>0</v>
      </c>
      <c r="CJ277" t="str">
        <f>A!CI277</f>
        <v>urn:imsikb0101:Applicaties:id:16</v>
      </c>
      <c r="CK277" t="str">
        <f>A!CJ277</f>
        <v>urn:imsikb0101:DatastroomType:id:1</v>
      </c>
      <c r="CL277">
        <f>A!CK277</f>
        <v>45891</v>
      </c>
      <c r="CM277" t="str">
        <f>A!CL277</f>
        <v>SGS, Rotterdam</v>
      </c>
      <c r="CN277" t="str">
        <f>A!CM277</f>
        <v>LABRESULTAAT SGS</v>
      </c>
      <c r="CO277">
        <f>A!CN277</f>
        <v>45891</v>
      </c>
      <c r="CP277">
        <f>A!CO277</f>
        <v>0</v>
      </c>
      <c r="CQ277">
        <f>A!CO587</f>
        <v>0</v>
      </c>
      <c r="CR277" t="e">
        <f>A!#REF!</f>
        <v>#REF!</v>
      </c>
      <c r="CS277" t="e">
        <f>A!#REF!</f>
        <v>#REF!</v>
      </c>
    </row>
    <row r="278" spans="1:97" x14ac:dyDescent="0.2">
      <c r="A278" t="str">
        <f>A!A278</f>
        <v>LABRESULTAAT</v>
      </c>
      <c r="B278">
        <f>A!B278</f>
        <v>97</v>
      </c>
      <c r="C278" t="str">
        <f>A!C278</f>
        <v>_1a8a217b-bdb2-4bc3-b916-43166daf4de1</v>
      </c>
      <c r="D278" t="str">
        <f>A!D278</f>
        <v>1a8a217b-bdb2-4bc3-b916-43166daf4de1</v>
      </c>
      <c r="E278" t="str">
        <f>A!E278</f>
        <v>SIKB</v>
      </c>
      <c r="F278" t="str">
        <f>A!F278</f>
        <v>urn:immetingen:hoedanigheid:id:1</v>
      </c>
      <c r="G278" t="str">
        <f>A!G278</f>
        <v>www.sikb.nl</v>
      </c>
      <c r="H278" t="str">
        <f>A!H278</f>
        <v>urn:immetingen:parameter:id:1097</v>
      </c>
      <c r="I278" t="str">
        <f>A!I278</f>
        <v>www.sikb.nl</v>
      </c>
      <c r="J278" t="str">
        <f>A!J278</f>
        <v>urn:immetingen:parameter:id:2725</v>
      </c>
      <c r="K278" t="str">
        <f>A!K278</f>
        <v>www.sikb.nl</v>
      </c>
      <c r="L278">
        <f>A!L278</f>
        <v>45890</v>
      </c>
      <c r="M278" t="str">
        <f>A!M278</f>
        <v>urn:immetingen:LabopdrachtStatus:id:5</v>
      </c>
      <c r="N278">
        <f>A!N278</f>
        <v>1</v>
      </c>
      <c r="O278">
        <f>A!O278</f>
        <v>1</v>
      </c>
      <c r="P278" s="23" t="str">
        <f>IF(A!P278="","",INDEX(B!$A$1:$BT$2000,MATCH(A!P278,B!$AX$1:$AX$2000,0),D!$B$5))</f>
        <v>MMA01 A01 (0-50) A03 (0-50) A08 (0-50) A09 (0-50)</v>
      </c>
      <c r="Q278">
        <f>A!Q278</f>
        <v>0</v>
      </c>
      <c r="R278">
        <f>A!R278</f>
        <v>0</v>
      </c>
      <c r="S278">
        <f>A!S278</f>
        <v>0</v>
      </c>
      <c r="T278" t="str">
        <f>A!T278</f>
        <v>immetingen:AnalyticResultType</v>
      </c>
      <c r="U278" t="str">
        <f>A!U278</f>
        <v>&lt;0.05 mg/kgds</v>
      </c>
      <c r="V278" s="23">
        <f>IF(A!V278="&lt;",1,A!V278)</f>
        <v>1</v>
      </c>
      <c r="W278">
        <f>A!W278</f>
        <v>0.05</v>
      </c>
      <c r="X278">
        <f>A!X278</f>
        <v>0.05</v>
      </c>
      <c r="Y278" t="str">
        <f>A!Y278</f>
        <v>urn:immetingen:eenheid:id:58</v>
      </c>
      <c r="Z278" s="23">
        <f t="shared" si="4"/>
        <v>58</v>
      </c>
      <c r="AA278" t="str">
        <f>A!Z278</f>
        <v>urn:immetingen:kwaliteitsoordeel:id:0</v>
      </c>
      <c r="AB278" t="str">
        <f>A!AA278</f>
        <v>www.sikb.nl</v>
      </c>
      <c r="AC278" t="str">
        <f>A!AB278</f>
        <v>urn:immetingen:waardebewerkingsmethode:id:5</v>
      </c>
      <c r="AD278" t="str">
        <f>A!AC278</f>
        <v>www.sikb.nl</v>
      </c>
      <c r="AE278" t="str">
        <f>A!AD278</f>
        <v>_70a0f7c2-967f-433a-8fae-24aa3d414a30</v>
      </c>
      <c r="AF278">
        <f>A!AE278</f>
        <v>45890.277199074073</v>
      </c>
      <c r="AG278">
        <f>A!AF278</f>
        <v>0</v>
      </c>
      <c r="AH278">
        <f>A!AG278</f>
        <v>0</v>
      </c>
      <c r="AI278">
        <f>A!AH278</f>
        <v>0</v>
      </c>
      <c r="AJ278">
        <f>A!AI278</f>
        <v>0</v>
      </c>
      <c r="AK278">
        <f>A!AJ278</f>
        <v>0</v>
      </c>
      <c r="AL278">
        <f>A!AK278</f>
        <v>0</v>
      </c>
      <c r="AM278">
        <f>A!AL278</f>
        <v>0</v>
      </c>
      <c r="AN278">
        <f>A!AM278</f>
        <v>0</v>
      </c>
      <c r="AO278">
        <f>A!AN278</f>
        <v>0</v>
      </c>
      <c r="AP278">
        <f>A!AO278</f>
        <v>0</v>
      </c>
      <c r="AQ278">
        <f>A!AP278</f>
        <v>0</v>
      </c>
      <c r="AR278">
        <f>A!AQ278</f>
        <v>0</v>
      </c>
      <c r="AS278">
        <f>A!AR278</f>
        <v>0</v>
      </c>
      <c r="AT278">
        <f>A!AS278</f>
        <v>0</v>
      </c>
      <c r="AU278">
        <f>A!AT278</f>
        <v>0</v>
      </c>
      <c r="AV278">
        <f>A!AU278</f>
        <v>0</v>
      </c>
      <c r="AW278" s="23" t="str">
        <f>IF(A!AV278=0,"",A!AV278)</f>
        <v/>
      </c>
      <c r="AX278">
        <f>A!AW278</f>
        <v>0</v>
      </c>
      <c r="AY278">
        <f>A!AX278</f>
        <v>0</v>
      </c>
      <c r="AZ278">
        <f>A!AY278</f>
        <v>0</v>
      </c>
      <c r="BA278">
        <f>A!AZ278</f>
        <v>0</v>
      </c>
      <c r="BB278">
        <f>A!BA278</f>
        <v>0</v>
      </c>
      <c r="BC278">
        <f>A!BB278</f>
        <v>0</v>
      </c>
      <c r="BD278">
        <f>A!BC278</f>
        <v>0</v>
      </c>
      <c r="BE278">
        <f>A!BD278</f>
        <v>0</v>
      </c>
      <c r="BF278">
        <f>A!BE278</f>
        <v>0</v>
      </c>
      <c r="BG278">
        <f>A!BF278</f>
        <v>0</v>
      </c>
      <c r="BH278">
        <f>A!BG278</f>
        <v>0</v>
      </c>
      <c r="BI278">
        <f>A!BH278</f>
        <v>0</v>
      </c>
      <c r="BJ278">
        <f>A!BI278</f>
        <v>0</v>
      </c>
      <c r="BK278">
        <f>A!BJ278</f>
        <v>0</v>
      </c>
      <c r="BL278">
        <f>A!BK278</f>
        <v>0</v>
      </c>
      <c r="BM278">
        <f>A!BL278</f>
        <v>0</v>
      </c>
      <c r="BN278">
        <f>A!BM278</f>
        <v>0</v>
      </c>
      <c r="BO278">
        <f>A!BN278</f>
        <v>0</v>
      </c>
      <c r="BP278">
        <f>A!BO278</f>
        <v>0</v>
      </c>
      <c r="BQ278">
        <f>A!BP278</f>
        <v>0</v>
      </c>
      <c r="BR278">
        <f>A!BQ278</f>
        <v>0</v>
      </c>
      <c r="BS278">
        <f>A!BR278</f>
        <v>0</v>
      </c>
      <c r="BT278">
        <f>A!BS278</f>
        <v>0</v>
      </c>
      <c r="BU278">
        <f>A!BT278</f>
        <v>0</v>
      </c>
      <c r="BV278">
        <f>A!BU278</f>
        <v>0</v>
      </c>
      <c r="BW278">
        <f>A!BV278</f>
        <v>0</v>
      </c>
      <c r="BX278">
        <f>A!BW278</f>
        <v>0</v>
      </c>
      <c r="BY278">
        <f>A!BX278</f>
        <v>0</v>
      </c>
      <c r="BZ278">
        <f>A!BY278</f>
        <v>0</v>
      </c>
      <c r="CA278">
        <f>A!BZ278</f>
        <v>0</v>
      </c>
      <c r="CB278">
        <f>A!CA278</f>
        <v>0</v>
      </c>
      <c r="CC278">
        <f>A!CB278</f>
        <v>0</v>
      </c>
      <c r="CD278">
        <f>A!CC278</f>
        <v>0</v>
      </c>
      <c r="CE278">
        <f>A!CD278</f>
        <v>0</v>
      </c>
      <c r="CF278">
        <f>A!CE278</f>
        <v>0</v>
      </c>
      <c r="CG278">
        <f>A!CF278</f>
        <v>0</v>
      </c>
      <c r="CH278">
        <f>A!CG278</f>
        <v>0</v>
      </c>
      <c r="CI278">
        <f>A!CH278</f>
        <v>0</v>
      </c>
      <c r="CJ278" t="str">
        <f>A!CI278</f>
        <v>urn:imsikb0101:Applicaties:id:16</v>
      </c>
      <c r="CK278" t="str">
        <f>A!CJ278</f>
        <v>urn:imsikb0101:DatastroomType:id:1</v>
      </c>
      <c r="CL278">
        <f>A!CK278</f>
        <v>45891</v>
      </c>
      <c r="CM278" t="str">
        <f>A!CL278</f>
        <v>SGS, Rotterdam</v>
      </c>
      <c r="CN278" t="str">
        <f>A!CM278</f>
        <v>LABRESULTAAT SGS</v>
      </c>
      <c r="CO278">
        <f>A!CN278</f>
        <v>45891</v>
      </c>
      <c r="CP278">
        <f>A!CO278</f>
        <v>0</v>
      </c>
      <c r="CQ278">
        <f>A!CO588</f>
        <v>0</v>
      </c>
      <c r="CR278" t="e">
        <f>A!#REF!</f>
        <v>#REF!</v>
      </c>
      <c r="CS278" t="e">
        <f>A!#REF!</f>
        <v>#REF!</v>
      </c>
    </row>
    <row r="279" spans="1:97" x14ac:dyDescent="0.2">
      <c r="A279" t="str">
        <f>A!A279</f>
        <v>LABRESULTAAT</v>
      </c>
      <c r="B279">
        <f>A!B279</f>
        <v>98</v>
      </c>
      <c r="C279" t="str">
        <f>A!C279</f>
        <v>_e185c813-3fdb-465f-ae32-29ed8d80f56c</v>
      </c>
      <c r="D279" t="str">
        <f>A!D279</f>
        <v>e185c813-3fdb-465f-ae32-29ed8d80f56c</v>
      </c>
      <c r="E279" t="str">
        <f>A!E279</f>
        <v>SIKB</v>
      </c>
      <c r="F279" t="str">
        <f>A!F279</f>
        <v>urn:immetingen:hoedanigheid:id:1</v>
      </c>
      <c r="G279" t="str">
        <f>A!G279</f>
        <v>www.sikb.nl</v>
      </c>
      <c r="H279" t="str">
        <f>A!H279</f>
        <v>urn:immetingen:parameter:id:1243</v>
      </c>
      <c r="I279" t="str">
        <f>A!I279</f>
        <v>www.sikb.nl</v>
      </c>
      <c r="J279" t="str">
        <f>A!J279</f>
        <v>urn:immetingen:parameter:id:2725</v>
      </c>
      <c r="K279" t="str">
        <f>A!K279</f>
        <v>www.sikb.nl</v>
      </c>
      <c r="L279">
        <f>A!L279</f>
        <v>45890</v>
      </c>
      <c r="M279" t="str">
        <f>A!M279</f>
        <v>urn:immetingen:LabopdrachtStatus:id:5</v>
      </c>
      <c r="N279">
        <f>A!N279</f>
        <v>1</v>
      </c>
      <c r="O279">
        <f>A!O279</f>
        <v>1</v>
      </c>
      <c r="P279" s="23" t="str">
        <f>IF(A!P279="","",INDEX(B!$A$1:$BT$2000,MATCH(A!P279,B!$AX$1:$AX$2000,0),D!$B$5))</f>
        <v>MMA01 A01 (0-50) A03 (0-50) A08 (0-50) A09 (0-50)</v>
      </c>
      <c r="Q279">
        <f>A!Q279</f>
        <v>0</v>
      </c>
      <c r="R279">
        <f>A!R279</f>
        <v>0</v>
      </c>
      <c r="S279">
        <f>A!S279</f>
        <v>0</v>
      </c>
      <c r="T279" t="str">
        <f>A!T279</f>
        <v>immetingen:AnalyticResultType</v>
      </c>
      <c r="U279" t="str">
        <f>A!U279</f>
        <v>&lt;1.5 mg/kgds</v>
      </c>
      <c r="V279" s="23">
        <f>IF(A!V279="&lt;",1,A!V279)</f>
        <v>1</v>
      </c>
      <c r="W279">
        <f>A!W279</f>
        <v>1.5</v>
      </c>
      <c r="X279">
        <f>A!X279</f>
        <v>1.5</v>
      </c>
      <c r="Y279" t="str">
        <f>A!Y279</f>
        <v>urn:immetingen:eenheid:id:58</v>
      </c>
      <c r="Z279" s="23">
        <f t="shared" si="4"/>
        <v>58</v>
      </c>
      <c r="AA279" t="str">
        <f>A!Z279</f>
        <v>urn:immetingen:kwaliteitsoordeel:id:0</v>
      </c>
      <c r="AB279" t="str">
        <f>A!AA279</f>
        <v>www.sikb.nl</v>
      </c>
      <c r="AC279" t="str">
        <f>A!AB279</f>
        <v>urn:immetingen:waardebewerkingsmethode:id:5</v>
      </c>
      <c r="AD279" t="str">
        <f>A!AC279</f>
        <v>www.sikb.nl</v>
      </c>
      <c r="AE279" t="str">
        <f>A!AD279</f>
        <v>_ee2fae86-8876-41bc-b02d-2f19418449ed</v>
      </c>
      <c r="AF279">
        <f>A!AE279</f>
        <v>45890.277199074073</v>
      </c>
      <c r="AG279">
        <f>A!AF279</f>
        <v>0</v>
      </c>
      <c r="AH279">
        <f>A!AG279</f>
        <v>0</v>
      </c>
      <c r="AI279">
        <f>A!AH279</f>
        <v>0</v>
      </c>
      <c r="AJ279">
        <f>A!AI279</f>
        <v>0</v>
      </c>
      <c r="AK279">
        <f>A!AJ279</f>
        <v>0</v>
      </c>
      <c r="AL279">
        <f>A!AK279</f>
        <v>0</v>
      </c>
      <c r="AM279">
        <f>A!AL279</f>
        <v>0</v>
      </c>
      <c r="AN279">
        <f>A!AM279</f>
        <v>0</v>
      </c>
      <c r="AO279">
        <f>A!AN279</f>
        <v>0</v>
      </c>
      <c r="AP279">
        <f>A!AO279</f>
        <v>0</v>
      </c>
      <c r="AQ279">
        <f>A!AP279</f>
        <v>0</v>
      </c>
      <c r="AR279">
        <f>A!AQ279</f>
        <v>0</v>
      </c>
      <c r="AS279">
        <f>A!AR279</f>
        <v>0</v>
      </c>
      <c r="AT279">
        <f>A!AS279</f>
        <v>0</v>
      </c>
      <c r="AU279">
        <f>A!AT279</f>
        <v>0</v>
      </c>
      <c r="AV279">
        <f>A!AU279</f>
        <v>0</v>
      </c>
      <c r="AW279" s="23" t="str">
        <f>IF(A!AV279=0,"",A!AV279)</f>
        <v/>
      </c>
      <c r="AX279">
        <f>A!AW279</f>
        <v>0</v>
      </c>
      <c r="AY279">
        <f>A!AX279</f>
        <v>0</v>
      </c>
      <c r="AZ279">
        <f>A!AY279</f>
        <v>0</v>
      </c>
      <c r="BA279">
        <f>A!AZ279</f>
        <v>0</v>
      </c>
      <c r="BB279">
        <f>A!BA279</f>
        <v>0</v>
      </c>
      <c r="BC279">
        <f>A!BB279</f>
        <v>0</v>
      </c>
      <c r="BD279">
        <f>A!BC279</f>
        <v>0</v>
      </c>
      <c r="BE279">
        <f>A!BD279</f>
        <v>0</v>
      </c>
      <c r="BF279">
        <f>A!BE279</f>
        <v>0</v>
      </c>
      <c r="BG279">
        <f>A!BF279</f>
        <v>0</v>
      </c>
      <c r="BH279">
        <f>A!BG279</f>
        <v>0</v>
      </c>
      <c r="BI279">
        <f>A!BH279</f>
        <v>0</v>
      </c>
      <c r="BJ279">
        <f>A!BI279</f>
        <v>0</v>
      </c>
      <c r="BK279">
        <f>A!BJ279</f>
        <v>0</v>
      </c>
      <c r="BL279">
        <f>A!BK279</f>
        <v>0</v>
      </c>
      <c r="BM279">
        <f>A!BL279</f>
        <v>0</v>
      </c>
      <c r="BN279">
        <f>A!BM279</f>
        <v>0</v>
      </c>
      <c r="BO279">
        <f>A!BN279</f>
        <v>0</v>
      </c>
      <c r="BP279">
        <f>A!BO279</f>
        <v>0</v>
      </c>
      <c r="BQ279">
        <f>A!BP279</f>
        <v>0</v>
      </c>
      <c r="BR279">
        <f>A!BQ279</f>
        <v>0</v>
      </c>
      <c r="BS279">
        <f>A!BR279</f>
        <v>0</v>
      </c>
      <c r="BT279">
        <f>A!BS279</f>
        <v>0</v>
      </c>
      <c r="BU279">
        <f>A!BT279</f>
        <v>0</v>
      </c>
      <c r="BV279">
        <f>A!BU279</f>
        <v>0</v>
      </c>
      <c r="BW279">
        <f>A!BV279</f>
        <v>0</v>
      </c>
      <c r="BX279">
        <f>A!BW279</f>
        <v>0</v>
      </c>
      <c r="BY279">
        <f>A!BX279</f>
        <v>0</v>
      </c>
      <c r="BZ279">
        <f>A!BY279</f>
        <v>0</v>
      </c>
      <c r="CA279">
        <f>A!BZ279</f>
        <v>0</v>
      </c>
      <c r="CB279">
        <f>A!CA279</f>
        <v>0</v>
      </c>
      <c r="CC279">
        <f>A!CB279</f>
        <v>0</v>
      </c>
      <c r="CD279">
        <f>A!CC279</f>
        <v>0</v>
      </c>
      <c r="CE279">
        <f>A!CD279</f>
        <v>0</v>
      </c>
      <c r="CF279">
        <f>A!CE279</f>
        <v>0</v>
      </c>
      <c r="CG279">
        <f>A!CF279</f>
        <v>0</v>
      </c>
      <c r="CH279">
        <f>A!CG279</f>
        <v>0</v>
      </c>
      <c r="CI279">
        <f>A!CH279</f>
        <v>0</v>
      </c>
      <c r="CJ279" t="str">
        <f>A!CI279</f>
        <v>urn:imsikb0101:Applicaties:id:16</v>
      </c>
      <c r="CK279" t="str">
        <f>A!CJ279</f>
        <v>urn:imsikb0101:DatastroomType:id:1</v>
      </c>
      <c r="CL279">
        <f>A!CK279</f>
        <v>45891</v>
      </c>
      <c r="CM279" t="str">
        <f>A!CL279</f>
        <v>SGS, Rotterdam</v>
      </c>
      <c r="CN279" t="str">
        <f>A!CM279</f>
        <v>LABRESULTAAT SGS</v>
      </c>
      <c r="CO279">
        <f>A!CN279</f>
        <v>45891</v>
      </c>
      <c r="CP279">
        <f>A!CO279</f>
        <v>0</v>
      </c>
      <c r="CQ279">
        <f>A!CO589</f>
        <v>0</v>
      </c>
      <c r="CR279" t="e">
        <f>A!#REF!</f>
        <v>#REF!</v>
      </c>
      <c r="CS279" t="e">
        <f>A!#REF!</f>
        <v>#REF!</v>
      </c>
    </row>
    <row r="280" spans="1:97" x14ac:dyDescent="0.2">
      <c r="A280" t="str">
        <f>A!A280</f>
        <v>LABRESULTAAT</v>
      </c>
      <c r="B280">
        <f>A!B280</f>
        <v>99</v>
      </c>
      <c r="C280" t="str">
        <f>A!C280</f>
        <v>_b3141ea5-77f2-4889-a96a-ca57b9ee458c</v>
      </c>
      <c r="D280" t="str">
        <f>A!D280</f>
        <v>b3141ea5-77f2-4889-a96a-ca57b9ee458c</v>
      </c>
      <c r="E280" t="str">
        <f>A!E280</f>
        <v>SIKB</v>
      </c>
      <c r="F280" t="str">
        <f>A!F280</f>
        <v>urn:immetingen:hoedanigheid:id:1</v>
      </c>
      <c r="G280" t="str">
        <f>A!G280</f>
        <v>www.sikb.nl</v>
      </c>
      <c r="H280" t="str">
        <f>A!H280</f>
        <v>urn:immetingen:parameter:id:1267</v>
      </c>
      <c r="I280" t="str">
        <f>A!I280</f>
        <v>www.sikb.nl</v>
      </c>
      <c r="J280" t="str">
        <f>A!J280</f>
        <v>urn:immetingen:parameter:id:2725</v>
      </c>
      <c r="K280" t="str">
        <f>A!K280</f>
        <v>www.sikb.nl</v>
      </c>
      <c r="L280">
        <f>A!L280</f>
        <v>45890</v>
      </c>
      <c r="M280" t="str">
        <f>A!M280</f>
        <v>urn:immetingen:LabopdrachtStatus:id:5</v>
      </c>
      <c r="N280">
        <f>A!N280</f>
        <v>1</v>
      </c>
      <c r="O280">
        <f>A!O280</f>
        <v>1</v>
      </c>
      <c r="P280" s="23" t="str">
        <f>IF(A!P280="","",INDEX(B!$A$1:$BT$2000,MATCH(A!P280,B!$AX$1:$AX$2000,0),D!$B$5))</f>
        <v>MMA01 A01 (0-50) A03 (0-50) A08 (0-50) A09 (0-50)</v>
      </c>
      <c r="Q280">
        <f>A!Q280</f>
        <v>0</v>
      </c>
      <c r="R280">
        <f>A!R280</f>
        <v>0</v>
      </c>
      <c r="S280">
        <f>A!S280</f>
        <v>0</v>
      </c>
      <c r="T280" t="str">
        <f>A!T280</f>
        <v>immetingen:AnalyticResultType</v>
      </c>
      <c r="U280" t="str">
        <f>A!U280</f>
        <v>14 mg/kgds</v>
      </c>
      <c r="V280" s="23">
        <f>IF(A!V280="&lt;",1,A!V280)</f>
        <v>0</v>
      </c>
      <c r="W280">
        <f>A!W280</f>
        <v>14</v>
      </c>
      <c r="X280">
        <f>A!X280</f>
        <v>14</v>
      </c>
      <c r="Y280" t="str">
        <f>A!Y280</f>
        <v>urn:immetingen:eenheid:id:58</v>
      </c>
      <c r="Z280" s="23">
        <f t="shared" si="4"/>
        <v>58</v>
      </c>
      <c r="AA280" t="str">
        <f>A!Z280</f>
        <v>urn:immetingen:kwaliteitsoordeel:id:0</v>
      </c>
      <c r="AB280" t="str">
        <f>A!AA280</f>
        <v>www.sikb.nl</v>
      </c>
      <c r="AC280" t="str">
        <f>A!AB280</f>
        <v>urn:immetingen:waardebewerkingsmethode:id:5</v>
      </c>
      <c r="AD280" t="str">
        <f>A!AC280</f>
        <v>www.sikb.nl</v>
      </c>
      <c r="AE280" t="str">
        <f>A!AD280</f>
        <v>_c012e452-7bf9-4dd3-ba5f-603ecd392822</v>
      </c>
      <c r="AF280">
        <f>A!AE280</f>
        <v>45890.277199074073</v>
      </c>
      <c r="AG280">
        <f>A!AF280</f>
        <v>0</v>
      </c>
      <c r="AH280">
        <f>A!AG280</f>
        <v>0</v>
      </c>
      <c r="AI280">
        <f>A!AH280</f>
        <v>0</v>
      </c>
      <c r="AJ280">
        <f>A!AI280</f>
        <v>0</v>
      </c>
      <c r="AK280">
        <f>A!AJ280</f>
        <v>0</v>
      </c>
      <c r="AL280">
        <f>A!AK280</f>
        <v>0</v>
      </c>
      <c r="AM280">
        <f>A!AL280</f>
        <v>0</v>
      </c>
      <c r="AN280">
        <f>A!AM280</f>
        <v>0</v>
      </c>
      <c r="AO280">
        <f>A!AN280</f>
        <v>0</v>
      </c>
      <c r="AP280">
        <f>A!AO280</f>
        <v>0</v>
      </c>
      <c r="AQ280">
        <f>A!AP280</f>
        <v>0</v>
      </c>
      <c r="AR280">
        <f>A!AQ280</f>
        <v>0</v>
      </c>
      <c r="AS280">
        <f>A!AR280</f>
        <v>0</v>
      </c>
      <c r="AT280">
        <f>A!AS280</f>
        <v>0</v>
      </c>
      <c r="AU280">
        <f>A!AT280</f>
        <v>0</v>
      </c>
      <c r="AV280">
        <f>A!AU280</f>
        <v>0</v>
      </c>
      <c r="AW280" s="23" t="str">
        <f>IF(A!AV280=0,"",A!AV280)</f>
        <v/>
      </c>
      <c r="AX280">
        <f>A!AW280</f>
        <v>0</v>
      </c>
      <c r="AY280">
        <f>A!AX280</f>
        <v>0</v>
      </c>
      <c r="AZ280">
        <f>A!AY280</f>
        <v>0</v>
      </c>
      <c r="BA280">
        <f>A!AZ280</f>
        <v>0</v>
      </c>
      <c r="BB280">
        <f>A!BA280</f>
        <v>0</v>
      </c>
      <c r="BC280">
        <f>A!BB280</f>
        <v>0</v>
      </c>
      <c r="BD280">
        <f>A!BC280</f>
        <v>0</v>
      </c>
      <c r="BE280">
        <f>A!BD280</f>
        <v>0</v>
      </c>
      <c r="BF280">
        <f>A!BE280</f>
        <v>0</v>
      </c>
      <c r="BG280">
        <f>A!BF280</f>
        <v>0</v>
      </c>
      <c r="BH280">
        <f>A!BG280</f>
        <v>0</v>
      </c>
      <c r="BI280">
        <f>A!BH280</f>
        <v>0</v>
      </c>
      <c r="BJ280">
        <f>A!BI280</f>
        <v>0</v>
      </c>
      <c r="BK280">
        <f>A!BJ280</f>
        <v>0</v>
      </c>
      <c r="BL280">
        <f>A!BK280</f>
        <v>0</v>
      </c>
      <c r="BM280">
        <f>A!BL280</f>
        <v>0</v>
      </c>
      <c r="BN280">
        <f>A!BM280</f>
        <v>0</v>
      </c>
      <c r="BO280">
        <f>A!BN280</f>
        <v>0</v>
      </c>
      <c r="BP280">
        <f>A!BO280</f>
        <v>0</v>
      </c>
      <c r="BQ280">
        <f>A!BP280</f>
        <v>0</v>
      </c>
      <c r="BR280">
        <f>A!BQ280</f>
        <v>0</v>
      </c>
      <c r="BS280">
        <f>A!BR280</f>
        <v>0</v>
      </c>
      <c r="BT280">
        <f>A!BS280</f>
        <v>0</v>
      </c>
      <c r="BU280">
        <f>A!BT280</f>
        <v>0</v>
      </c>
      <c r="BV280">
        <f>A!BU280</f>
        <v>0</v>
      </c>
      <c r="BW280">
        <f>A!BV280</f>
        <v>0</v>
      </c>
      <c r="BX280">
        <f>A!BW280</f>
        <v>0</v>
      </c>
      <c r="BY280">
        <f>A!BX280</f>
        <v>0</v>
      </c>
      <c r="BZ280">
        <f>A!BY280</f>
        <v>0</v>
      </c>
      <c r="CA280">
        <f>A!BZ280</f>
        <v>0</v>
      </c>
      <c r="CB280">
        <f>A!CA280</f>
        <v>0</v>
      </c>
      <c r="CC280">
        <f>A!CB280</f>
        <v>0</v>
      </c>
      <c r="CD280">
        <f>A!CC280</f>
        <v>0</v>
      </c>
      <c r="CE280">
        <f>A!CD280</f>
        <v>0</v>
      </c>
      <c r="CF280">
        <f>A!CE280</f>
        <v>0</v>
      </c>
      <c r="CG280">
        <f>A!CF280</f>
        <v>0</v>
      </c>
      <c r="CH280">
        <f>A!CG280</f>
        <v>0</v>
      </c>
      <c r="CI280">
        <f>A!CH280</f>
        <v>0</v>
      </c>
      <c r="CJ280" t="str">
        <f>A!CI280</f>
        <v>urn:imsikb0101:Applicaties:id:16</v>
      </c>
      <c r="CK280" t="str">
        <f>A!CJ280</f>
        <v>urn:imsikb0101:DatastroomType:id:1</v>
      </c>
      <c r="CL280">
        <f>A!CK280</f>
        <v>45891</v>
      </c>
      <c r="CM280" t="str">
        <f>A!CL280</f>
        <v>SGS, Rotterdam</v>
      </c>
      <c r="CN280" t="str">
        <f>A!CM280</f>
        <v>LABRESULTAAT SGS</v>
      </c>
      <c r="CO280">
        <f>A!CN280</f>
        <v>45891</v>
      </c>
      <c r="CP280">
        <f>A!CO280</f>
        <v>0</v>
      </c>
      <c r="CQ280">
        <f>A!CO590</f>
        <v>0</v>
      </c>
      <c r="CR280" t="e">
        <f>A!#REF!</f>
        <v>#REF!</v>
      </c>
      <c r="CS280" t="e">
        <f>A!#REF!</f>
        <v>#REF!</v>
      </c>
    </row>
    <row r="281" spans="1:97" x14ac:dyDescent="0.2">
      <c r="A281" t="str">
        <f>A!A281</f>
        <v>LABRESULTAAT</v>
      </c>
      <c r="B281">
        <f>A!B281</f>
        <v>100</v>
      </c>
      <c r="C281" t="str">
        <f>A!C281</f>
        <v>_8a4c36ac-6188-4c47-8870-29d74b30bb5d</v>
      </c>
      <c r="D281" t="str">
        <f>A!D281</f>
        <v>8a4c36ac-6188-4c47-8870-29d74b30bb5d</v>
      </c>
      <c r="E281" t="str">
        <f>A!E281</f>
        <v>SIKB</v>
      </c>
      <c r="F281" t="str">
        <f>A!F281</f>
        <v>urn:immetingen:hoedanigheid:id:1</v>
      </c>
      <c r="G281" t="str">
        <f>A!G281</f>
        <v>www.sikb.nl</v>
      </c>
      <c r="H281" t="str">
        <f>A!H281</f>
        <v>urn:immetingen:parameter:id:1116</v>
      </c>
      <c r="I281" t="str">
        <f>A!I281</f>
        <v>www.sikb.nl</v>
      </c>
      <c r="J281" t="str">
        <f>A!J281</f>
        <v>urn:immetingen:parameter:id:2725</v>
      </c>
      <c r="K281" t="str">
        <f>A!K281</f>
        <v>www.sikb.nl</v>
      </c>
      <c r="L281">
        <f>A!L281</f>
        <v>45890</v>
      </c>
      <c r="M281" t="str">
        <f>A!M281</f>
        <v>urn:immetingen:LabopdrachtStatus:id:5</v>
      </c>
      <c r="N281">
        <f>A!N281</f>
        <v>1</v>
      </c>
      <c r="O281">
        <f>A!O281</f>
        <v>1</v>
      </c>
      <c r="P281" s="23" t="str">
        <f>IF(A!P281="","",INDEX(B!$A$1:$BT$2000,MATCH(A!P281,B!$AX$1:$AX$2000,0),D!$B$5))</f>
        <v>MMA01 A01 (0-50) A03 (0-50) A08 (0-50) A09 (0-50)</v>
      </c>
      <c r="Q281">
        <f>A!Q281</f>
        <v>0</v>
      </c>
      <c r="R281">
        <f>A!R281</f>
        <v>0</v>
      </c>
      <c r="S281">
        <f>A!S281</f>
        <v>0</v>
      </c>
      <c r="T281" t="str">
        <f>A!T281</f>
        <v>immetingen:AnalyticResultType</v>
      </c>
      <c r="U281" t="str">
        <f>A!U281</f>
        <v>31 mg/kgds</v>
      </c>
      <c r="V281" s="23">
        <f>IF(A!V281="&lt;",1,A!V281)</f>
        <v>0</v>
      </c>
      <c r="W281">
        <f>A!W281</f>
        <v>31</v>
      </c>
      <c r="X281">
        <f>A!X281</f>
        <v>31</v>
      </c>
      <c r="Y281" t="str">
        <f>A!Y281</f>
        <v>urn:immetingen:eenheid:id:58</v>
      </c>
      <c r="Z281" s="23">
        <f t="shared" si="4"/>
        <v>58</v>
      </c>
      <c r="AA281" t="str">
        <f>A!Z281</f>
        <v>urn:immetingen:kwaliteitsoordeel:id:0</v>
      </c>
      <c r="AB281" t="str">
        <f>A!AA281</f>
        <v>www.sikb.nl</v>
      </c>
      <c r="AC281" t="str">
        <f>A!AB281</f>
        <v>urn:immetingen:waardebewerkingsmethode:id:5</v>
      </c>
      <c r="AD281" t="str">
        <f>A!AC281</f>
        <v>www.sikb.nl</v>
      </c>
      <c r="AE281" t="str">
        <f>A!AD281</f>
        <v>_66cc6afc-35bb-4779-af8e-9eaf789e07ad</v>
      </c>
      <c r="AF281">
        <f>A!AE281</f>
        <v>45890.277199074073</v>
      </c>
      <c r="AG281">
        <f>A!AF281</f>
        <v>0</v>
      </c>
      <c r="AH281">
        <f>A!AG281</f>
        <v>0</v>
      </c>
      <c r="AI281">
        <f>A!AH281</f>
        <v>0</v>
      </c>
      <c r="AJ281">
        <f>A!AI281</f>
        <v>0</v>
      </c>
      <c r="AK281">
        <f>A!AJ281</f>
        <v>0</v>
      </c>
      <c r="AL281">
        <f>A!AK281</f>
        <v>0</v>
      </c>
      <c r="AM281">
        <f>A!AL281</f>
        <v>0</v>
      </c>
      <c r="AN281">
        <f>A!AM281</f>
        <v>0</v>
      </c>
      <c r="AO281">
        <f>A!AN281</f>
        <v>0</v>
      </c>
      <c r="AP281">
        <f>A!AO281</f>
        <v>0</v>
      </c>
      <c r="AQ281">
        <f>A!AP281</f>
        <v>0</v>
      </c>
      <c r="AR281">
        <f>A!AQ281</f>
        <v>0</v>
      </c>
      <c r="AS281">
        <f>A!AR281</f>
        <v>0</v>
      </c>
      <c r="AT281">
        <f>A!AS281</f>
        <v>0</v>
      </c>
      <c r="AU281">
        <f>A!AT281</f>
        <v>0</v>
      </c>
      <c r="AV281">
        <f>A!AU281</f>
        <v>0</v>
      </c>
      <c r="AW281" s="23" t="str">
        <f>IF(A!AV281=0,"",A!AV281)</f>
        <v/>
      </c>
      <c r="AX281">
        <f>A!AW281</f>
        <v>0</v>
      </c>
      <c r="AY281">
        <f>A!AX281</f>
        <v>0</v>
      </c>
      <c r="AZ281">
        <f>A!AY281</f>
        <v>0</v>
      </c>
      <c r="BA281">
        <f>A!AZ281</f>
        <v>0</v>
      </c>
      <c r="BB281">
        <f>A!BA281</f>
        <v>0</v>
      </c>
      <c r="BC281">
        <f>A!BB281</f>
        <v>0</v>
      </c>
      <c r="BD281">
        <f>A!BC281</f>
        <v>0</v>
      </c>
      <c r="BE281">
        <f>A!BD281</f>
        <v>0</v>
      </c>
      <c r="BF281">
        <f>A!BE281</f>
        <v>0</v>
      </c>
      <c r="BG281">
        <f>A!BF281</f>
        <v>0</v>
      </c>
      <c r="BH281">
        <f>A!BG281</f>
        <v>0</v>
      </c>
      <c r="BI281">
        <f>A!BH281</f>
        <v>0</v>
      </c>
      <c r="BJ281">
        <f>A!BI281</f>
        <v>0</v>
      </c>
      <c r="BK281">
        <f>A!BJ281</f>
        <v>0</v>
      </c>
      <c r="BL281">
        <f>A!BK281</f>
        <v>0</v>
      </c>
      <c r="BM281">
        <f>A!BL281</f>
        <v>0</v>
      </c>
      <c r="BN281">
        <f>A!BM281</f>
        <v>0</v>
      </c>
      <c r="BO281">
        <f>A!BN281</f>
        <v>0</v>
      </c>
      <c r="BP281">
        <f>A!BO281</f>
        <v>0</v>
      </c>
      <c r="BQ281">
        <f>A!BP281</f>
        <v>0</v>
      </c>
      <c r="BR281">
        <f>A!BQ281</f>
        <v>0</v>
      </c>
      <c r="BS281">
        <f>A!BR281</f>
        <v>0</v>
      </c>
      <c r="BT281">
        <f>A!BS281</f>
        <v>0</v>
      </c>
      <c r="BU281">
        <f>A!BT281</f>
        <v>0</v>
      </c>
      <c r="BV281">
        <f>A!BU281</f>
        <v>0</v>
      </c>
      <c r="BW281">
        <f>A!BV281</f>
        <v>0</v>
      </c>
      <c r="BX281">
        <f>A!BW281</f>
        <v>0</v>
      </c>
      <c r="BY281">
        <f>A!BX281</f>
        <v>0</v>
      </c>
      <c r="BZ281">
        <f>A!BY281</f>
        <v>0</v>
      </c>
      <c r="CA281">
        <f>A!BZ281</f>
        <v>0</v>
      </c>
      <c r="CB281">
        <f>A!CA281</f>
        <v>0</v>
      </c>
      <c r="CC281">
        <f>A!CB281</f>
        <v>0</v>
      </c>
      <c r="CD281">
        <f>A!CC281</f>
        <v>0</v>
      </c>
      <c r="CE281">
        <f>A!CD281</f>
        <v>0</v>
      </c>
      <c r="CF281">
        <f>A!CE281</f>
        <v>0</v>
      </c>
      <c r="CG281">
        <f>A!CF281</f>
        <v>0</v>
      </c>
      <c r="CH281">
        <f>A!CG281</f>
        <v>0</v>
      </c>
      <c r="CI281">
        <f>A!CH281</f>
        <v>0</v>
      </c>
      <c r="CJ281" t="str">
        <f>A!CI281</f>
        <v>urn:imsikb0101:Applicaties:id:16</v>
      </c>
      <c r="CK281" t="str">
        <f>A!CJ281</f>
        <v>urn:imsikb0101:DatastroomType:id:1</v>
      </c>
      <c r="CL281">
        <f>A!CK281</f>
        <v>45891</v>
      </c>
      <c r="CM281" t="str">
        <f>A!CL281</f>
        <v>SGS, Rotterdam</v>
      </c>
      <c r="CN281" t="str">
        <f>A!CM281</f>
        <v>LABRESULTAAT SGS</v>
      </c>
      <c r="CO281">
        <f>A!CN281</f>
        <v>45891</v>
      </c>
      <c r="CP281">
        <f>A!CO281</f>
        <v>0</v>
      </c>
      <c r="CQ281">
        <f>A!CO591</f>
        <v>0</v>
      </c>
      <c r="CR281" t="e">
        <f>A!#REF!</f>
        <v>#REF!</v>
      </c>
      <c r="CS281" t="e">
        <f>A!#REF!</f>
        <v>#REF!</v>
      </c>
    </row>
    <row r="282" spans="1:97" x14ac:dyDescent="0.2">
      <c r="A282" t="str">
        <f>A!A282</f>
        <v>LABRESULTAAT</v>
      </c>
      <c r="B282">
        <f>A!B282</f>
        <v>101</v>
      </c>
      <c r="C282" t="str">
        <f>A!C282</f>
        <v>_564e81dd-68a9-4ef8-b2c3-6560ee720b67</v>
      </c>
      <c r="D282" t="str">
        <f>A!D282</f>
        <v>564e81dd-68a9-4ef8-b2c3-6560ee720b67</v>
      </c>
      <c r="E282" t="str">
        <f>A!E282</f>
        <v>SIKB</v>
      </c>
      <c r="F282" t="str">
        <f>A!F282</f>
        <v>urn:immetingen:hoedanigheid:id:1</v>
      </c>
      <c r="G282" t="str">
        <f>A!G282</f>
        <v>www.sikb.nl</v>
      </c>
      <c r="H282" t="str">
        <f>A!H282</f>
        <v>urn:immetingen:parameter:id:5996</v>
      </c>
      <c r="I282" t="str">
        <f>A!I282</f>
        <v>www.sikb.nl</v>
      </c>
      <c r="J282" t="str">
        <f>A!J282</f>
        <v>urn:immetingen:parameter:id:2725</v>
      </c>
      <c r="K282" t="str">
        <f>A!K282</f>
        <v>www.sikb.nl</v>
      </c>
      <c r="L282">
        <f>A!L282</f>
        <v>45890</v>
      </c>
      <c r="M282" t="str">
        <f>A!M282</f>
        <v>urn:immetingen:LabopdrachtStatus:id:5</v>
      </c>
      <c r="N282">
        <f>A!N282</f>
        <v>1</v>
      </c>
      <c r="O282">
        <f>A!O282</f>
        <v>1</v>
      </c>
      <c r="P282" s="23" t="str">
        <f>IF(A!P282="","",INDEX(B!$A$1:$BT$2000,MATCH(A!P282,B!$AX$1:$AX$2000,0),D!$B$5))</f>
        <v>MMA01 A01 (0-50) A03 (0-50) A08 (0-50) A09 (0-50)</v>
      </c>
      <c r="Q282">
        <f>A!Q282</f>
        <v>0</v>
      </c>
      <c r="R282">
        <f>A!R282</f>
        <v>0</v>
      </c>
      <c r="S282">
        <f>A!S282</f>
        <v>0</v>
      </c>
      <c r="T282" t="str">
        <f>A!T282</f>
        <v>immetingen:AnalyticResultType</v>
      </c>
      <c r="U282" t="str">
        <f>A!U282</f>
        <v>&lt;0.1 µg/kgds</v>
      </c>
      <c r="V282" s="23">
        <f>IF(A!V282="&lt;",1,A!V282)</f>
        <v>1</v>
      </c>
      <c r="W282">
        <f>A!W282</f>
        <v>0.1</v>
      </c>
      <c r="X282">
        <f>A!X282</f>
        <v>0.1</v>
      </c>
      <c r="Y282" t="str">
        <f>A!Y282</f>
        <v>urn:immetingen:eenheid:id:131</v>
      </c>
      <c r="Z282" s="23">
        <f t="shared" si="4"/>
        <v>131</v>
      </c>
      <c r="AA282" t="str">
        <f>A!Z282</f>
        <v>urn:immetingen:kwaliteitsoordeel:id:0</v>
      </c>
      <c r="AB282" t="str">
        <f>A!AA282</f>
        <v>www.sikb.nl</v>
      </c>
      <c r="AC282" t="str">
        <f>A!AB282</f>
        <v>urn:immetingen:waardebewerkingsmethode:id:5</v>
      </c>
      <c r="AD282" t="str">
        <f>A!AC282</f>
        <v>www.sikb.nl</v>
      </c>
      <c r="AE282" t="str">
        <f>A!AD282</f>
        <v>_5647155a-fc0a-4e7b-8d0c-24919e7acfc7</v>
      </c>
      <c r="AF282">
        <f>A!AE282</f>
        <v>45889.309328703705</v>
      </c>
      <c r="AG282">
        <f>A!AF282</f>
        <v>0</v>
      </c>
      <c r="AH282">
        <f>A!AG282</f>
        <v>0</v>
      </c>
      <c r="AI282">
        <f>A!AH282</f>
        <v>0</v>
      </c>
      <c r="AJ282">
        <f>A!AI282</f>
        <v>0</v>
      </c>
      <c r="AK282">
        <f>A!AJ282</f>
        <v>0</v>
      </c>
      <c r="AL282">
        <f>A!AK282</f>
        <v>0</v>
      </c>
      <c r="AM282">
        <f>A!AL282</f>
        <v>0</v>
      </c>
      <c r="AN282">
        <f>A!AM282</f>
        <v>0</v>
      </c>
      <c r="AO282">
        <f>A!AN282</f>
        <v>0</v>
      </c>
      <c r="AP282">
        <f>A!AO282</f>
        <v>0</v>
      </c>
      <c r="AQ282">
        <f>A!AP282</f>
        <v>0</v>
      </c>
      <c r="AR282">
        <f>A!AQ282</f>
        <v>0</v>
      </c>
      <c r="AS282">
        <f>A!AR282</f>
        <v>0</v>
      </c>
      <c r="AT282">
        <f>A!AS282</f>
        <v>0</v>
      </c>
      <c r="AU282">
        <f>A!AT282</f>
        <v>0</v>
      </c>
      <c r="AV282">
        <f>A!AU282</f>
        <v>0</v>
      </c>
      <c r="AW282" s="23" t="str">
        <f>IF(A!AV282=0,"",A!AV282)</f>
        <v/>
      </c>
      <c r="AX282">
        <f>A!AW282</f>
        <v>0</v>
      </c>
      <c r="AY282">
        <f>A!AX282</f>
        <v>0</v>
      </c>
      <c r="AZ282">
        <f>A!AY282</f>
        <v>0</v>
      </c>
      <c r="BA282">
        <f>A!AZ282</f>
        <v>0</v>
      </c>
      <c r="BB282">
        <f>A!BA282</f>
        <v>0</v>
      </c>
      <c r="BC282">
        <f>A!BB282</f>
        <v>0</v>
      </c>
      <c r="BD282">
        <f>A!BC282</f>
        <v>0</v>
      </c>
      <c r="BE282">
        <f>A!BD282</f>
        <v>0</v>
      </c>
      <c r="BF282">
        <f>A!BE282</f>
        <v>0</v>
      </c>
      <c r="BG282">
        <f>A!BF282</f>
        <v>0</v>
      </c>
      <c r="BH282">
        <f>A!BG282</f>
        <v>0</v>
      </c>
      <c r="BI282">
        <f>A!BH282</f>
        <v>0</v>
      </c>
      <c r="BJ282">
        <f>A!BI282</f>
        <v>0</v>
      </c>
      <c r="BK282">
        <f>A!BJ282</f>
        <v>0</v>
      </c>
      <c r="BL282">
        <f>A!BK282</f>
        <v>0</v>
      </c>
      <c r="BM282">
        <f>A!BL282</f>
        <v>0</v>
      </c>
      <c r="BN282">
        <f>A!BM282</f>
        <v>0</v>
      </c>
      <c r="BO282">
        <f>A!BN282</f>
        <v>0</v>
      </c>
      <c r="BP282">
        <f>A!BO282</f>
        <v>0</v>
      </c>
      <c r="BQ282">
        <f>A!BP282</f>
        <v>0</v>
      </c>
      <c r="BR282">
        <f>A!BQ282</f>
        <v>0</v>
      </c>
      <c r="BS282">
        <f>A!BR282</f>
        <v>0</v>
      </c>
      <c r="BT282">
        <f>A!BS282</f>
        <v>0</v>
      </c>
      <c r="BU282">
        <f>A!BT282</f>
        <v>0</v>
      </c>
      <c r="BV282">
        <f>A!BU282</f>
        <v>0</v>
      </c>
      <c r="BW282">
        <f>A!BV282</f>
        <v>0</v>
      </c>
      <c r="BX282">
        <f>A!BW282</f>
        <v>0</v>
      </c>
      <c r="BY282">
        <f>A!BX282</f>
        <v>0</v>
      </c>
      <c r="BZ282">
        <f>A!BY282</f>
        <v>0</v>
      </c>
      <c r="CA282">
        <f>A!BZ282</f>
        <v>0</v>
      </c>
      <c r="CB282">
        <f>A!CA282</f>
        <v>0</v>
      </c>
      <c r="CC282">
        <f>A!CB282</f>
        <v>0</v>
      </c>
      <c r="CD282">
        <f>A!CC282</f>
        <v>0</v>
      </c>
      <c r="CE282">
        <f>A!CD282</f>
        <v>0</v>
      </c>
      <c r="CF282">
        <f>A!CE282</f>
        <v>0</v>
      </c>
      <c r="CG282">
        <f>A!CF282</f>
        <v>0</v>
      </c>
      <c r="CH282">
        <f>A!CG282</f>
        <v>0</v>
      </c>
      <c r="CI282">
        <f>A!CH282</f>
        <v>0</v>
      </c>
      <c r="CJ282" t="str">
        <f>A!CI282</f>
        <v>urn:imsikb0101:Applicaties:id:16</v>
      </c>
      <c r="CK282" t="str">
        <f>A!CJ282</f>
        <v>urn:imsikb0101:DatastroomType:id:1</v>
      </c>
      <c r="CL282">
        <f>A!CK282</f>
        <v>45891</v>
      </c>
      <c r="CM282" t="str">
        <f>A!CL282</f>
        <v>SGS, Rotterdam</v>
      </c>
      <c r="CN282" t="str">
        <f>A!CM282</f>
        <v>LABRESULTAAT SGS</v>
      </c>
      <c r="CO282">
        <f>A!CN282</f>
        <v>45891</v>
      </c>
      <c r="CP282">
        <f>A!CO282</f>
        <v>0</v>
      </c>
      <c r="CQ282">
        <f>A!CO592</f>
        <v>0</v>
      </c>
      <c r="CR282" t="e">
        <f>A!#REF!</f>
        <v>#REF!</v>
      </c>
      <c r="CS282" t="e">
        <f>A!#REF!</f>
        <v>#REF!</v>
      </c>
    </row>
    <row r="283" spans="1:97" x14ac:dyDescent="0.2">
      <c r="A283" t="str">
        <f>A!A283</f>
        <v>LABRESULTAAT</v>
      </c>
      <c r="B283">
        <f>A!B283</f>
        <v>102</v>
      </c>
      <c r="C283" t="str">
        <f>A!C283</f>
        <v>_1aaa445d-e493-454d-96c7-d9fe3eb42315</v>
      </c>
      <c r="D283" t="str">
        <f>A!D283</f>
        <v>1aaa445d-e493-454d-96c7-d9fe3eb42315</v>
      </c>
      <c r="E283" t="str">
        <f>A!E283</f>
        <v>SIKB</v>
      </c>
      <c r="F283" t="str">
        <f>A!F283</f>
        <v>urn:immetingen:hoedanigheid:id:1</v>
      </c>
      <c r="G283" t="str">
        <f>A!G283</f>
        <v>www.sikb.nl</v>
      </c>
      <c r="H283" t="str">
        <f>A!H283</f>
        <v>urn:immetingen:parameter:id:5517</v>
      </c>
      <c r="I283" t="str">
        <f>A!I283</f>
        <v>www.sikb.nl</v>
      </c>
      <c r="J283" t="str">
        <f>A!J283</f>
        <v>urn:immetingen:parameter:id:2725</v>
      </c>
      <c r="K283" t="str">
        <f>A!K283</f>
        <v>www.sikb.nl</v>
      </c>
      <c r="L283">
        <f>A!L283</f>
        <v>45890</v>
      </c>
      <c r="M283" t="str">
        <f>A!M283</f>
        <v>urn:immetingen:LabopdrachtStatus:id:5</v>
      </c>
      <c r="N283">
        <f>A!N283</f>
        <v>1</v>
      </c>
      <c r="O283">
        <f>A!O283</f>
        <v>1</v>
      </c>
      <c r="P283" s="23" t="str">
        <f>IF(A!P283="","",INDEX(B!$A$1:$BT$2000,MATCH(A!P283,B!$AX$1:$AX$2000,0),D!$B$5))</f>
        <v>MMA01 A01 (0-50) A03 (0-50) A08 (0-50) A09 (0-50)</v>
      </c>
      <c r="Q283">
        <f>A!Q283</f>
        <v>0</v>
      </c>
      <c r="R283">
        <f>A!R283</f>
        <v>0</v>
      </c>
      <c r="S283">
        <f>A!S283</f>
        <v>0</v>
      </c>
      <c r="T283" t="str">
        <f>A!T283</f>
        <v>immetingen:AnalyticResultType</v>
      </c>
      <c r="U283" t="str">
        <f>A!U283</f>
        <v>&lt;0.1 µg/kgds</v>
      </c>
      <c r="V283" s="23">
        <f>IF(A!V283="&lt;",1,A!V283)</f>
        <v>1</v>
      </c>
      <c r="W283">
        <f>A!W283</f>
        <v>0.1</v>
      </c>
      <c r="X283">
        <f>A!X283</f>
        <v>0.1</v>
      </c>
      <c r="Y283" t="str">
        <f>A!Y283</f>
        <v>urn:immetingen:eenheid:id:131</v>
      </c>
      <c r="Z283" s="23">
        <f t="shared" si="4"/>
        <v>131</v>
      </c>
      <c r="AA283" t="str">
        <f>A!Z283</f>
        <v>urn:immetingen:kwaliteitsoordeel:id:0</v>
      </c>
      <c r="AB283" t="str">
        <f>A!AA283</f>
        <v>www.sikb.nl</v>
      </c>
      <c r="AC283" t="str">
        <f>A!AB283</f>
        <v>urn:immetingen:waardebewerkingsmethode:id:5</v>
      </c>
      <c r="AD283" t="str">
        <f>A!AC283</f>
        <v>www.sikb.nl</v>
      </c>
      <c r="AE283" t="str">
        <f>A!AD283</f>
        <v>_41f52fe7-c115-4c84-9989-00b0fb8e072e</v>
      </c>
      <c r="AF283">
        <f>A!AE283</f>
        <v>45889.309328703705</v>
      </c>
      <c r="AG283">
        <f>A!AF283</f>
        <v>0</v>
      </c>
      <c r="AH283">
        <f>A!AG283</f>
        <v>0</v>
      </c>
      <c r="AI283">
        <f>A!AH283</f>
        <v>0</v>
      </c>
      <c r="AJ283">
        <f>A!AI283</f>
        <v>0</v>
      </c>
      <c r="AK283">
        <f>A!AJ283</f>
        <v>0</v>
      </c>
      <c r="AL283">
        <f>A!AK283</f>
        <v>0</v>
      </c>
      <c r="AM283">
        <f>A!AL283</f>
        <v>0</v>
      </c>
      <c r="AN283">
        <f>A!AM283</f>
        <v>0</v>
      </c>
      <c r="AO283">
        <f>A!AN283</f>
        <v>0</v>
      </c>
      <c r="AP283">
        <f>A!AO283</f>
        <v>0</v>
      </c>
      <c r="AQ283">
        <f>A!AP283</f>
        <v>0</v>
      </c>
      <c r="AR283">
        <f>A!AQ283</f>
        <v>0</v>
      </c>
      <c r="AS283">
        <f>A!AR283</f>
        <v>0</v>
      </c>
      <c r="AT283">
        <f>A!AS283</f>
        <v>0</v>
      </c>
      <c r="AU283">
        <f>A!AT283</f>
        <v>0</v>
      </c>
      <c r="AV283">
        <f>A!AU283</f>
        <v>0</v>
      </c>
      <c r="AW283" s="23" t="str">
        <f>IF(A!AV283=0,"",A!AV283)</f>
        <v/>
      </c>
      <c r="AX283">
        <f>A!AW283</f>
        <v>0</v>
      </c>
      <c r="AY283">
        <f>A!AX283</f>
        <v>0</v>
      </c>
      <c r="AZ283">
        <f>A!AY283</f>
        <v>0</v>
      </c>
      <c r="BA283">
        <f>A!AZ283</f>
        <v>0</v>
      </c>
      <c r="BB283">
        <f>A!BA283</f>
        <v>0</v>
      </c>
      <c r="BC283">
        <f>A!BB283</f>
        <v>0</v>
      </c>
      <c r="BD283">
        <f>A!BC283</f>
        <v>0</v>
      </c>
      <c r="BE283">
        <f>A!BD283</f>
        <v>0</v>
      </c>
      <c r="BF283">
        <f>A!BE283</f>
        <v>0</v>
      </c>
      <c r="BG283">
        <f>A!BF283</f>
        <v>0</v>
      </c>
      <c r="BH283">
        <f>A!BG283</f>
        <v>0</v>
      </c>
      <c r="BI283">
        <f>A!BH283</f>
        <v>0</v>
      </c>
      <c r="BJ283">
        <f>A!BI283</f>
        <v>0</v>
      </c>
      <c r="BK283">
        <f>A!BJ283</f>
        <v>0</v>
      </c>
      <c r="BL283">
        <f>A!BK283</f>
        <v>0</v>
      </c>
      <c r="BM283">
        <f>A!BL283</f>
        <v>0</v>
      </c>
      <c r="BN283">
        <f>A!BM283</f>
        <v>0</v>
      </c>
      <c r="BO283">
        <f>A!BN283</f>
        <v>0</v>
      </c>
      <c r="BP283">
        <f>A!BO283</f>
        <v>0</v>
      </c>
      <c r="BQ283">
        <f>A!BP283</f>
        <v>0</v>
      </c>
      <c r="BR283">
        <f>A!BQ283</f>
        <v>0</v>
      </c>
      <c r="BS283">
        <f>A!BR283</f>
        <v>0</v>
      </c>
      <c r="BT283">
        <f>A!BS283</f>
        <v>0</v>
      </c>
      <c r="BU283">
        <f>A!BT283</f>
        <v>0</v>
      </c>
      <c r="BV283">
        <f>A!BU283</f>
        <v>0</v>
      </c>
      <c r="BW283">
        <f>A!BV283</f>
        <v>0</v>
      </c>
      <c r="BX283">
        <f>A!BW283</f>
        <v>0</v>
      </c>
      <c r="BY283">
        <f>A!BX283</f>
        <v>0</v>
      </c>
      <c r="BZ283">
        <f>A!BY283</f>
        <v>0</v>
      </c>
      <c r="CA283">
        <f>A!BZ283</f>
        <v>0</v>
      </c>
      <c r="CB283">
        <f>A!CA283</f>
        <v>0</v>
      </c>
      <c r="CC283">
        <f>A!CB283</f>
        <v>0</v>
      </c>
      <c r="CD283">
        <f>A!CC283</f>
        <v>0</v>
      </c>
      <c r="CE283">
        <f>A!CD283</f>
        <v>0</v>
      </c>
      <c r="CF283">
        <f>A!CE283</f>
        <v>0</v>
      </c>
      <c r="CG283">
        <f>A!CF283</f>
        <v>0</v>
      </c>
      <c r="CH283">
        <f>A!CG283</f>
        <v>0</v>
      </c>
      <c r="CI283">
        <f>A!CH283</f>
        <v>0</v>
      </c>
      <c r="CJ283" t="str">
        <f>A!CI283</f>
        <v>urn:imsikb0101:Applicaties:id:16</v>
      </c>
      <c r="CK283" t="str">
        <f>A!CJ283</f>
        <v>urn:imsikb0101:DatastroomType:id:1</v>
      </c>
      <c r="CL283">
        <f>A!CK283</f>
        <v>45891</v>
      </c>
      <c r="CM283" t="str">
        <f>A!CL283</f>
        <v>SGS, Rotterdam</v>
      </c>
      <c r="CN283" t="str">
        <f>A!CM283</f>
        <v>LABRESULTAAT SGS</v>
      </c>
      <c r="CO283">
        <f>A!CN283</f>
        <v>45891</v>
      </c>
      <c r="CP283">
        <f>A!CO283</f>
        <v>0</v>
      </c>
      <c r="CQ283">
        <f>A!CO593</f>
        <v>0</v>
      </c>
      <c r="CR283" t="e">
        <f>A!#REF!</f>
        <v>#REF!</v>
      </c>
      <c r="CS283" t="e">
        <f>A!#REF!</f>
        <v>#REF!</v>
      </c>
    </row>
    <row r="284" spans="1:97" x14ac:dyDescent="0.2">
      <c r="A284" t="str">
        <f>A!A284</f>
        <v>LABRESULTAAT</v>
      </c>
      <c r="B284">
        <f>A!B284</f>
        <v>103</v>
      </c>
      <c r="C284" t="str">
        <f>A!C284</f>
        <v>_73ff6044-4b84-4b6b-a99f-df809875fd19</v>
      </c>
      <c r="D284" t="str">
        <f>A!D284</f>
        <v>73ff6044-4b84-4b6b-a99f-df809875fd19</v>
      </c>
      <c r="E284" t="str">
        <f>A!E284</f>
        <v>SIKB</v>
      </c>
      <c r="F284" t="str">
        <f>A!F284</f>
        <v>urn:immetingen:hoedanigheid:id:1</v>
      </c>
      <c r="G284" t="str">
        <f>A!G284</f>
        <v>www.sikb.nl</v>
      </c>
      <c r="H284" t="str">
        <f>A!H284</f>
        <v>urn:immetingen:parameter:id:5830</v>
      </c>
      <c r="I284" t="str">
        <f>A!I284</f>
        <v>www.sikb.nl</v>
      </c>
      <c r="J284" t="str">
        <f>A!J284</f>
        <v>urn:immetingen:parameter:id:2725</v>
      </c>
      <c r="K284" t="str">
        <f>A!K284</f>
        <v>www.sikb.nl</v>
      </c>
      <c r="L284">
        <f>A!L284</f>
        <v>45890</v>
      </c>
      <c r="M284" t="str">
        <f>A!M284</f>
        <v>urn:immetingen:LabopdrachtStatus:id:5</v>
      </c>
      <c r="N284">
        <f>A!N284</f>
        <v>1</v>
      </c>
      <c r="O284">
        <f>A!O284</f>
        <v>1</v>
      </c>
      <c r="P284" s="23" t="str">
        <f>IF(A!P284="","",INDEX(B!$A$1:$BT$2000,MATCH(A!P284,B!$AX$1:$AX$2000,0),D!$B$5))</f>
        <v>MMA01 A01 (0-50) A03 (0-50) A08 (0-50) A09 (0-50)</v>
      </c>
      <c r="Q284">
        <f>A!Q284</f>
        <v>0</v>
      </c>
      <c r="R284">
        <f>A!R284</f>
        <v>0</v>
      </c>
      <c r="S284">
        <f>A!S284</f>
        <v>0</v>
      </c>
      <c r="T284" t="str">
        <f>A!T284</f>
        <v>immetingen:AnalyticResultType</v>
      </c>
      <c r="U284" t="str">
        <f>A!U284</f>
        <v>&lt;0.1 µg/kgds</v>
      </c>
      <c r="V284" s="23">
        <f>IF(A!V284="&lt;",1,A!V284)</f>
        <v>1</v>
      </c>
      <c r="W284">
        <f>A!W284</f>
        <v>0.1</v>
      </c>
      <c r="X284">
        <f>A!X284</f>
        <v>0.1</v>
      </c>
      <c r="Y284" t="str">
        <f>A!Y284</f>
        <v>urn:immetingen:eenheid:id:131</v>
      </c>
      <c r="Z284" s="23">
        <f t="shared" si="4"/>
        <v>131</v>
      </c>
      <c r="AA284" t="str">
        <f>A!Z284</f>
        <v>urn:immetingen:kwaliteitsoordeel:id:0</v>
      </c>
      <c r="AB284" t="str">
        <f>A!AA284</f>
        <v>www.sikb.nl</v>
      </c>
      <c r="AC284" t="str">
        <f>A!AB284</f>
        <v>urn:immetingen:waardebewerkingsmethode:id:5</v>
      </c>
      <c r="AD284" t="str">
        <f>A!AC284</f>
        <v>www.sikb.nl</v>
      </c>
      <c r="AE284" t="str">
        <f>A!AD284</f>
        <v>_b597231a-a1f8-4e5d-85d9-73922ba2f493</v>
      </c>
      <c r="AF284">
        <f>A!AE284</f>
        <v>45889.309328703705</v>
      </c>
      <c r="AG284">
        <f>A!AF284</f>
        <v>0</v>
      </c>
      <c r="AH284">
        <f>A!AG284</f>
        <v>0</v>
      </c>
      <c r="AI284">
        <f>A!AH284</f>
        <v>0</v>
      </c>
      <c r="AJ284">
        <f>A!AI284</f>
        <v>0</v>
      </c>
      <c r="AK284">
        <f>A!AJ284</f>
        <v>0</v>
      </c>
      <c r="AL284">
        <f>A!AK284</f>
        <v>0</v>
      </c>
      <c r="AM284">
        <f>A!AL284</f>
        <v>0</v>
      </c>
      <c r="AN284">
        <f>A!AM284</f>
        <v>0</v>
      </c>
      <c r="AO284">
        <f>A!AN284</f>
        <v>0</v>
      </c>
      <c r="AP284">
        <f>A!AO284</f>
        <v>0</v>
      </c>
      <c r="AQ284">
        <f>A!AP284</f>
        <v>0</v>
      </c>
      <c r="AR284">
        <f>A!AQ284</f>
        <v>0</v>
      </c>
      <c r="AS284">
        <f>A!AR284</f>
        <v>0</v>
      </c>
      <c r="AT284">
        <f>A!AS284</f>
        <v>0</v>
      </c>
      <c r="AU284">
        <f>A!AT284</f>
        <v>0</v>
      </c>
      <c r="AV284">
        <f>A!AU284</f>
        <v>0</v>
      </c>
      <c r="AW284" s="23" t="str">
        <f>IF(A!AV284=0,"",A!AV284)</f>
        <v/>
      </c>
      <c r="AX284">
        <f>A!AW284</f>
        <v>0</v>
      </c>
      <c r="AY284">
        <f>A!AX284</f>
        <v>0</v>
      </c>
      <c r="AZ284">
        <f>A!AY284</f>
        <v>0</v>
      </c>
      <c r="BA284">
        <f>A!AZ284</f>
        <v>0</v>
      </c>
      <c r="BB284">
        <f>A!BA284</f>
        <v>0</v>
      </c>
      <c r="BC284">
        <f>A!BB284</f>
        <v>0</v>
      </c>
      <c r="BD284">
        <f>A!BC284</f>
        <v>0</v>
      </c>
      <c r="BE284">
        <f>A!BD284</f>
        <v>0</v>
      </c>
      <c r="BF284">
        <f>A!BE284</f>
        <v>0</v>
      </c>
      <c r="BG284">
        <f>A!BF284</f>
        <v>0</v>
      </c>
      <c r="BH284">
        <f>A!BG284</f>
        <v>0</v>
      </c>
      <c r="BI284">
        <f>A!BH284</f>
        <v>0</v>
      </c>
      <c r="BJ284">
        <f>A!BI284</f>
        <v>0</v>
      </c>
      <c r="BK284">
        <f>A!BJ284</f>
        <v>0</v>
      </c>
      <c r="BL284">
        <f>A!BK284</f>
        <v>0</v>
      </c>
      <c r="BM284">
        <f>A!BL284</f>
        <v>0</v>
      </c>
      <c r="BN284">
        <f>A!BM284</f>
        <v>0</v>
      </c>
      <c r="BO284">
        <f>A!BN284</f>
        <v>0</v>
      </c>
      <c r="BP284">
        <f>A!BO284</f>
        <v>0</v>
      </c>
      <c r="BQ284">
        <f>A!BP284</f>
        <v>0</v>
      </c>
      <c r="BR284">
        <f>A!BQ284</f>
        <v>0</v>
      </c>
      <c r="BS284">
        <f>A!BR284</f>
        <v>0</v>
      </c>
      <c r="BT284">
        <f>A!BS284</f>
        <v>0</v>
      </c>
      <c r="BU284">
        <f>A!BT284</f>
        <v>0</v>
      </c>
      <c r="BV284">
        <f>A!BU284</f>
        <v>0</v>
      </c>
      <c r="BW284">
        <f>A!BV284</f>
        <v>0</v>
      </c>
      <c r="BX284">
        <f>A!BW284</f>
        <v>0</v>
      </c>
      <c r="BY284">
        <f>A!BX284</f>
        <v>0</v>
      </c>
      <c r="BZ284">
        <f>A!BY284</f>
        <v>0</v>
      </c>
      <c r="CA284">
        <f>A!BZ284</f>
        <v>0</v>
      </c>
      <c r="CB284">
        <f>A!CA284</f>
        <v>0</v>
      </c>
      <c r="CC284">
        <f>A!CB284</f>
        <v>0</v>
      </c>
      <c r="CD284">
        <f>A!CC284</f>
        <v>0</v>
      </c>
      <c r="CE284">
        <f>A!CD284</f>
        <v>0</v>
      </c>
      <c r="CF284">
        <f>A!CE284</f>
        <v>0</v>
      </c>
      <c r="CG284">
        <f>A!CF284</f>
        <v>0</v>
      </c>
      <c r="CH284">
        <f>A!CG284</f>
        <v>0</v>
      </c>
      <c r="CI284">
        <f>A!CH284</f>
        <v>0</v>
      </c>
      <c r="CJ284" t="str">
        <f>A!CI284</f>
        <v>urn:imsikb0101:Applicaties:id:16</v>
      </c>
      <c r="CK284" t="str">
        <f>A!CJ284</f>
        <v>urn:imsikb0101:DatastroomType:id:1</v>
      </c>
      <c r="CL284">
        <f>A!CK284</f>
        <v>45891</v>
      </c>
      <c r="CM284" t="str">
        <f>A!CL284</f>
        <v>SGS, Rotterdam</v>
      </c>
      <c r="CN284" t="str">
        <f>A!CM284</f>
        <v>LABRESULTAAT SGS</v>
      </c>
      <c r="CO284">
        <f>A!CN284</f>
        <v>45891</v>
      </c>
      <c r="CP284">
        <f>A!CO284</f>
        <v>0</v>
      </c>
      <c r="CQ284">
        <f>A!CO594</f>
        <v>0</v>
      </c>
      <c r="CR284" t="e">
        <f>A!#REF!</f>
        <v>#REF!</v>
      </c>
      <c r="CS284" t="e">
        <f>A!#REF!</f>
        <v>#REF!</v>
      </c>
    </row>
    <row r="285" spans="1:97" x14ac:dyDescent="0.2">
      <c r="A285" t="str">
        <f>A!A285</f>
        <v>LABRESULTAAT</v>
      </c>
      <c r="B285">
        <f>A!B285</f>
        <v>104</v>
      </c>
      <c r="C285" t="str">
        <f>A!C285</f>
        <v>_28068c1b-ce07-46b0-abb0-ab93139a5239</v>
      </c>
      <c r="D285" t="str">
        <f>A!D285</f>
        <v>28068c1b-ce07-46b0-abb0-ab93139a5239</v>
      </c>
      <c r="E285" t="str">
        <f>A!E285</f>
        <v>SIKB</v>
      </c>
      <c r="F285" t="str">
        <f>A!F285</f>
        <v>urn:immetingen:hoedanigheid:id:1</v>
      </c>
      <c r="G285" t="str">
        <f>A!G285</f>
        <v>www.sikb.nl</v>
      </c>
      <c r="H285" t="str">
        <f>A!H285</f>
        <v>urn:immetingen:parameter:id:3895</v>
      </c>
      <c r="I285" t="str">
        <f>A!I285</f>
        <v>www.sikb.nl</v>
      </c>
      <c r="J285" t="str">
        <f>A!J285</f>
        <v>urn:immetingen:parameter:id:2725</v>
      </c>
      <c r="K285" t="str">
        <f>A!K285</f>
        <v>www.sikb.nl</v>
      </c>
      <c r="L285">
        <f>A!L285</f>
        <v>45890</v>
      </c>
      <c r="M285" t="str">
        <f>A!M285</f>
        <v>urn:immetingen:LabopdrachtStatus:id:5</v>
      </c>
      <c r="N285">
        <f>A!N285</f>
        <v>1</v>
      </c>
      <c r="O285">
        <f>A!O285</f>
        <v>1</v>
      </c>
      <c r="P285" s="23" t="str">
        <f>IF(A!P285="","",INDEX(B!$A$1:$BT$2000,MATCH(A!P285,B!$AX$1:$AX$2000,0),D!$B$5))</f>
        <v>MMA01 A01 (0-50) A03 (0-50) A08 (0-50) A09 (0-50)</v>
      </c>
      <c r="Q285">
        <f>A!Q285</f>
        <v>0</v>
      </c>
      <c r="R285">
        <f>A!R285</f>
        <v>0</v>
      </c>
      <c r="S285">
        <f>A!S285</f>
        <v>0</v>
      </c>
      <c r="T285" t="str">
        <f>A!T285</f>
        <v>immetingen:AnalyticResultType</v>
      </c>
      <c r="U285" t="str">
        <f>A!U285</f>
        <v>&lt;0.1 µg/kgds</v>
      </c>
      <c r="V285" s="23">
        <f>IF(A!V285="&lt;",1,A!V285)</f>
        <v>1</v>
      </c>
      <c r="W285">
        <f>A!W285</f>
        <v>0.1</v>
      </c>
      <c r="X285">
        <f>A!X285</f>
        <v>0.1</v>
      </c>
      <c r="Y285" t="str">
        <f>A!Y285</f>
        <v>urn:immetingen:eenheid:id:131</v>
      </c>
      <c r="Z285" s="23">
        <f t="shared" si="4"/>
        <v>131</v>
      </c>
      <c r="AA285" t="str">
        <f>A!Z285</f>
        <v>urn:immetingen:kwaliteitsoordeel:id:0</v>
      </c>
      <c r="AB285" t="str">
        <f>A!AA285</f>
        <v>www.sikb.nl</v>
      </c>
      <c r="AC285" t="str">
        <f>A!AB285</f>
        <v>urn:immetingen:waardebewerkingsmethode:id:5</v>
      </c>
      <c r="AD285" t="str">
        <f>A!AC285</f>
        <v>www.sikb.nl</v>
      </c>
      <c r="AE285" t="str">
        <f>A!AD285</f>
        <v>_28151fcb-cbba-4992-80c9-4c790826a523</v>
      </c>
      <c r="AF285">
        <f>A!AE285</f>
        <v>45889.309328703705</v>
      </c>
      <c r="AG285">
        <f>A!AF285</f>
        <v>0</v>
      </c>
      <c r="AH285">
        <f>A!AG285</f>
        <v>0</v>
      </c>
      <c r="AI285">
        <f>A!AH285</f>
        <v>0</v>
      </c>
      <c r="AJ285">
        <f>A!AI285</f>
        <v>0</v>
      </c>
      <c r="AK285">
        <f>A!AJ285</f>
        <v>0</v>
      </c>
      <c r="AL285">
        <f>A!AK285</f>
        <v>0</v>
      </c>
      <c r="AM285">
        <f>A!AL285</f>
        <v>0</v>
      </c>
      <c r="AN285">
        <f>A!AM285</f>
        <v>0</v>
      </c>
      <c r="AO285">
        <f>A!AN285</f>
        <v>0</v>
      </c>
      <c r="AP285">
        <f>A!AO285</f>
        <v>0</v>
      </c>
      <c r="AQ285">
        <f>A!AP285</f>
        <v>0</v>
      </c>
      <c r="AR285">
        <f>A!AQ285</f>
        <v>0</v>
      </c>
      <c r="AS285">
        <f>A!AR285</f>
        <v>0</v>
      </c>
      <c r="AT285">
        <f>A!AS285</f>
        <v>0</v>
      </c>
      <c r="AU285">
        <f>A!AT285</f>
        <v>0</v>
      </c>
      <c r="AV285">
        <f>A!AU285</f>
        <v>0</v>
      </c>
      <c r="AW285" s="23" t="str">
        <f>IF(A!AV285=0,"",A!AV285)</f>
        <v/>
      </c>
      <c r="AX285">
        <f>A!AW285</f>
        <v>0</v>
      </c>
      <c r="AY285">
        <f>A!AX285</f>
        <v>0</v>
      </c>
      <c r="AZ285">
        <f>A!AY285</f>
        <v>0</v>
      </c>
      <c r="BA285">
        <f>A!AZ285</f>
        <v>0</v>
      </c>
      <c r="BB285">
        <f>A!BA285</f>
        <v>0</v>
      </c>
      <c r="BC285">
        <f>A!BB285</f>
        <v>0</v>
      </c>
      <c r="BD285">
        <f>A!BC285</f>
        <v>0</v>
      </c>
      <c r="BE285">
        <f>A!BD285</f>
        <v>0</v>
      </c>
      <c r="BF285">
        <f>A!BE285</f>
        <v>0</v>
      </c>
      <c r="BG285">
        <f>A!BF285</f>
        <v>0</v>
      </c>
      <c r="BH285">
        <f>A!BG285</f>
        <v>0</v>
      </c>
      <c r="BI285">
        <f>A!BH285</f>
        <v>0</v>
      </c>
      <c r="BJ285">
        <f>A!BI285</f>
        <v>0</v>
      </c>
      <c r="BK285">
        <f>A!BJ285</f>
        <v>0</v>
      </c>
      <c r="BL285">
        <f>A!BK285</f>
        <v>0</v>
      </c>
      <c r="BM285">
        <f>A!BL285</f>
        <v>0</v>
      </c>
      <c r="BN285">
        <f>A!BM285</f>
        <v>0</v>
      </c>
      <c r="BO285">
        <f>A!BN285</f>
        <v>0</v>
      </c>
      <c r="BP285">
        <f>A!BO285</f>
        <v>0</v>
      </c>
      <c r="BQ285">
        <f>A!BP285</f>
        <v>0</v>
      </c>
      <c r="BR285">
        <f>A!BQ285</f>
        <v>0</v>
      </c>
      <c r="BS285">
        <f>A!BR285</f>
        <v>0</v>
      </c>
      <c r="BT285">
        <f>A!BS285</f>
        <v>0</v>
      </c>
      <c r="BU285">
        <f>A!BT285</f>
        <v>0</v>
      </c>
      <c r="BV285">
        <f>A!BU285</f>
        <v>0</v>
      </c>
      <c r="BW285">
        <f>A!BV285</f>
        <v>0</v>
      </c>
      <c r="BX285">
        <f>A!BW285</f>
        <v>0</v>
      </c>
      <c r="BY285">
        <f>A!BX285</f>
        <v>0</v>
      </c>
      <c r="BZ285">
        <f>A!BY285</f>
        <v>0</v>
      </c>
      <c r="CA285">
        <f>A!BZ285</f>
        <v>0</v>
      </c>
      <c r="CB285">
        <f>A!CA285</f>
        <v>0</v>
      </c>
      <c r="CC285">
        <f>A!CB285</f>
        <v>0</v>
      </c>
      <c r="CD285">
        <f>A!CC285</f>
        <v>0</v>
      </c>
      <c r="CE285">
        <f>A!CD285</f>
        <v>0</v>
      </c>
      <c r="CF285">
        <f>A!CE285</f>
        <v>0</v>
      </c>
      <c r="CG285">
        <f>A!CF285</f>
        <v>0</v>
      </c>
      <c r="CH285">
        <f>A!CG285</f>
        <v>0</v>
      </c>
      <c r="CI285">
        <f>A!CH285</f>
        <v>0</v>
      </c>
      <c r="CJ285" t="str">
        <f>A!CI285</f>
        <v>urn:imsikb0101:Applicaties:id:16</v>
      </c>
      <c r="CK285" t="str">
        <f>A!CJ285</f>
        <v>urn:imsikb0101:DatastroomType:id:1</v>
      </c>
      <c r="CL285">
        <f>A!CK285</f>
        <v>45891</v>
      </c>
      <c r="CM285" t="str">
        <f>A!CL285</f>
        <v>SGS, Rotterdam</v>
      </c>
      <c r="CN285" t="str">
        <f>A!CM285</f>
        <v>LABRESULTAAT SGS</v>
      </c>
      <c r="CO285">
        <f>A!CN285</f>
        <v>45891</v>
      </c>
      <c r="CP285">
        <f>A!CO285</f>
        <v>0</v>
      </c>
      <c r="CQ285">
        <f>A!CO595</f>
        <v>0</v>
      </c>
      <c r="CR285" t="e">
        <f>A!#REF!</f>
        <v>#REF!</v>
      </c>
      <c r="CS285" t="e">
        <f>A!#REF!</f>
        <v>#REF!</v>
      </c>
    </row>
    <row r="286" spans="1:97" x14ac:dyDescent="0.2">
      <c r="A286" t="str">
        <f>A!A286</f>
        <v>LABRESULTAAT</v>
      </c>
      <c r="B286">
        <f>A!B286</f>
        <v>105</v>
      </c>
      <c r="C286" t="str">
        <f>A!C286</f>
        <v>_42b12943-43f2-4e9f-aae1-3838751e5ba1</v>
      </c>
      <c r="D286" t="str">
        <f>A!D286</f>
        <v>42b12943-43f2-4e9f-aae1-3838751e5ba1</v>
      </c>
      <c r="E286" t="str">
        <f>A!E286</f>
        <v>SIKB</v>
      </c>
      <c r="F286" t="str">
        <f>A!F286</f>
        <v>urn:immetingen:hoedanigheid:id:1</v>
      </c>
      <c r="G286" t="str">
        <f>A!G286</f>
        <v>www.sikb.nl</v>
      </c>
      <c r="H286" t="str">
        <f>A!H286</f>
        <v>urn:immetingen:parameter:id:4437</v>
      </c>
      <c r="I286" t="str">
        <f>A!I286</f>
        <v>www.sikb.nl</v>
      </c>
      <c r="J286" t="str">
        <f>A!J286</f>
        <v>urn:immetingen:parameter:id:2725</v>
      </c>
      <c r="K286" t="str">
        <f>A!K286</f>
        <v>www.sikb.nl</v>
      </c>
      <c r="L286">
        <f>A!L286</f>
        <v>45890</v>
      </c>
      <c r="M286" t="str">
        <f>A!M286</f>
        <v>urn:immetingen:LabopdrachtStatus:id:5</v>
      </c>
      <c r="N286">
        <f>A!N286</f>
        <v>1</v>
      </c>
      <c r="O286">
        <f>A!O286</f>
        <v>1</v>
      </c>
      <c r="P286" s="23" t="str">
        <f>IF(A!P286="","",INDEX(B!$A$1:$BT$2000,MATCH(A!P286,B!$AX$1:$AX$2000,0),D!$B$5))</f>
        <v>MMA01 A01 (0-50) A03 (0-50) A08 (0-50) A09 (0-50)</v>
      </c>
      <c r="Q286">
        <f>A!Q286</f>
        <v>0</v>
      </c>
      <c r="R286">
        <f>A!R286</f>
        <v>0</v>
      </c>
      <c r="S286">
        <f>A!S286</f>
        <v>0</v>
      </c>
      <c r="T286" t="str">
        <f>A!T286</f>
        <v>immetingen:AnalyticResultType</v>
      </c>
      <c r="U286" t="str">
        <f>A!U286</f>
        <v>&lt;0.1 µg/kgds</v>
      </c>
      <c r="V286" s="23">
        <f>IF(A!V286="&lt;",1,A!V286)</f>
        <v>1</v>
      </c>
      <c r="W286">
        <f>A!W286</f>
        <v>0.1</v>
      </c>
      <c r="X286">
        <f>A!X286</f>
        <v>0.1</v>
      </c>
      <c r="Y286" t="str">
        <f>A!Y286</f>
        <v>urn:immetingen:eenheid:id:131</v>
      </c>
      <c r="Z286" s="23">
        <f t="shared" si="4"/>
        <v>131</v>
      </c>
      <c r="AA286" t="str">
        <f>A!Z286</f>
        <v>urn:immetingen:kwaliteitsoordeel:id:0</v>
      </c>
      <c r="AB286" t="str">
        <f>A!AA286</f>
        <v>www.sikb.nl</v>
      </c>
      <c r="AC286" t="str">
        <f>A!AB286</f>
        <v>urn:immetingen:waardebewerkingsmethode:id:5</v>
      </c>
      <c r="AD286" t="str">
        <f>A!AC286</f>
        <v>www.sikb.nl</v>
      </c>
      <c r="AE286" t="str">
        <f>A!AD286</f>
        <v>_74197222-3867-451d-ae01-2902db6fce1c</v>
      </c>
      <c r="AF286">
        <f>A!AE286</f>
        <v>45889.309328703705</v>
      </c>
      <c r="AG286">
        <f>A!AF286</f>
        <v>0</v>
      </c>
      <c r="AH286">
        <f>A!AG286</f>
        <v>0</v>
      </c>
      <c r="AI286">
        <f>A!AH286</f>
        <v>0</v>
      </c>
      <c r="AJ286">
        <f>A!AI286</f>
        <v>0</v>
      </c>
      <c r="AK286">
        <f>A!AJ286</f>
        <v>0</v>
      </c>
      <c r="AL286">
        <f>A!AK286</f>
        <v>0</v>
      </c>
      <c r="AM286">
        <f>A!AL286</f>
        <v>0</v>
      </c>
      <c r="AN286">
        <f>A!AM286</f>
        <v>0</v>
      </c>
      <c r="AO286">
        <f>A!AN286</f>
        <v>0</v>
      </c>
      <c r="AP286">
        <f>A!AO286</f>
        <v>0</v>
      </c>
      <c r="AQ286">
        <f>A!AP286</f>
        <v>0</v>
      </c>
      <c r="AR286">
        <f>A!AQ286</f>
        <v>0</v>
      </c>
      <c r="AS286">
        <f>A!AR286</f>
        <v>0</v>
      </c>
      <c r="AT286">
        <f>A!AS286</f>
        <v>0</v>
      </c>
      <c r="AU286">
        <f>A!AT286</f>
        <v>0</v>
      </c>
      <c r="AV286">
        <f>A!AU286</f>
        <v>0</v>
      </c>
      <c r="AW286" s="23" t="str">
        <f>IF(A!AV286=0,"",A!AV286)</f>
        <v/>
      </c>
      <c r="AX286">
        <f>A!AW286</f>
        <v>0</v>
      </c>
      <c r="AY286">
        <f>A!AX286</f>
        <v>0</v>
      </c>
      <c r="AZ286">
        <f>A!AY286</f>
        <v>0</v>
      </c>
      <c r="BA286">
        <f>A!AZ286</f>
        <v>0</v>
      </c>
      <c r="BB286">
        <f>A!BA286</f>
        <v>0</v>
      </c>
      <c r="BC286">
        <f>A!BB286</f>
        <v>0</v>
      </c>
      <c r="BD286">
        <f>A!BC286</f>
        <v>0</v>
      </c>
      <c r="BE286">
        <f>A!BD286</f>
        <v>0</v>
      </c>
      <c r="BF286">
        <f>A!BE286</f>
        <v>0</v>
      </c>
      <c r="BG286">
        <f>A!BF286</f>
        <v>0</v>
      </c>
      <c r="BH286">
        <f>A!BG286</f>
        <v>0</v>
      </c>
      <c r="BI286">
        <f>A!BH286</f>
        <v>0</v>
      </c>
      <c r="BJ286">
        <f>A!BI286</f>
        <v>0</v>
      </c>
      <c r="BK286">
        <f>A!BJ286</f>
        <v>0</v>
      </c>
      <c r="BL286">
        <f>A!BK286</f>
        <v>0</v>
      </c>
      <c r="BM286">
        <f>A!BL286</f>
        <v>0</v>
      </c>
      <c r="BN286">
        <f>A!BM286</f>
        <v>0</v>
      </c>
      <c r="BO286">
        <f>A!BN286</f>
        <v>0</v>
      </c>
      <c r="BP286">
        <f>A!BO286</f>
        <v>0</v>
      </c>
      <c r="BQ286">
        <f>A!BP286</f>
        <v>0</v>
      </c>
      <c r="BR286">
        <f>A!BQ286</f>
        <v>0</v>
      </c>
      <c r="BS286">
        <f>A!BR286</f>
        <v>0</v>
      </c>
      <c r="BT286">
        <f>A!BS286</f>
        <v>0</v>
      </c>
      <c r="BU286">
        <f>A!BT286</f>
        <v>0</v>
      </c>
      <c r="BV286">
        <f>A!BU286</f>
        <v>0</v>
      </c>
      <c r="BW286">
        <f>A!BV286</f>
        <v>0</v>
      </c>
      <c r="BX286">
        <f>A!BW286</f>
        <v>0</v>
      </c>
      <c r="BY286">
        <f>A!BX286</f>
        <v>0</v>
      </c>
      <c r="BZ286">
        <f>A!BY286</f>
        <v>0</v>
      </c>
      <c r="CA286">
        <f>A!BZ286</f>
        <v>0</v>
      </c>
      <c r="CB286">
        <f>A!CA286</f>
        <v>0</v>
      </c>
      <c r="CC286">
        <f>A!CB286</f>
        <v>0</v>
      </c>
      <c r="CD286">
        <f>A!CC286</f>
        <v>0</v>
      </c>
      <c r="CE286">
        <f>A!CD286</f>
        <v>0</v>
      </c>
      <c r="CF286">
        <f>A!CE286</f>
        <v>0</v>
      </c>
      <c r="CG286">
        <f>A!CF286</f>
        <v>0</v>
      </c>
      <c r="CH286">
        <f>A!CG286</f>
        <v>0</v>
      </c>
      <c r="CI286">
        <f>A!CH286</f>
        <v>0</v>
      </c>
      <c r="CJ286" t="str">
        <f>A!CI286</f>
        <v>urn:imsikb0101:Applicaties:id:16</v>
      </c>
      <c r="CK286" t="str">
        <f>A!CJ286</f>
        <v>urn:imsikb0101:DatastroomType:id:1</v>
      </c>
      <c r="CL286">
        <f>A!CK286</f>
        <v>45891</v>
      </c>
      <c r="CM286" t="str">
        <f>A!CL286</f>
        <v>SGS, Rotterdam</v>
      </c>
      <c r="CN286" t="str">
        <f>A!CM286</f>
        <v>LABRESULTAAT SGS</v>
      </c>
      <c r="CO286">
        <f>A!CN286</f>
        <v>45891</v>
      </c>
      <c r="CP286">
        <f>A!CO286</f>
        <v>0</v>
      </c>
      <c r="CQ286">
        <f>A!CO596</f>
        <v>0</v>
      </c>
      <c r="CR286" t="e">
        <f>A!#REF!</f>
        <v>#REF!</v>
      </c>
      <c r="CS286" t="e">
        <f>A!#REF!</f>
        <v>#REF!</v>
      </c>
    </row>
    <row r="287" spans="1:97" x14ac:dyDescent="0.2">
      <c r="A287" t="str">
        <f>A!A287</f>
        <v>LABRESULTAAT</v>
      </c>
      <c r="B287">
        <f>A!B287</f>
        <v>106</v>
      </c>
      <c r="C287" t="str">
        <f>A!C287</f>
        <v>_399c4b83-900c-4a32-974b-d110d9ccb629</v>
      </c>
      <c r="D287" t="str">
        <f>A!D287</f>
        <v>399c4b83-900c-4a32-974b-d110d9ccb629</v>
      </c>
      <c r="E287" t="str">
        <f>A!E287</f>
        <v>SIKB</v>
      </c>
      <c r="F287" t="str">
        <f>A!F287</f>
        <v>urn:immetingen:hoedanigheid:id:1</v>
      </c>
      <c r="G287" t="str">
        <f>A!G287</f>
        <v>www.sikb.nl</v>
      </c>
      <c r="H287" t="str">
        <f>A!H287</f>
        <v>urn:immetingen:parameter:id:3898</v>
      </c>
      <c r="I287" t="str">
        <f>A!I287</f>
        <v>www.sikb.nl</v>
      </c>
      <c r="J287" t="str">
        <f>A!J287</f>
        <v>urn:immetingen:parameter:id:2725</v>
      </c>
      <c r="K287" t="str">
        <f>A!K287</f>
        <v>www.sikb.nl</v>
      </c>
      <c r="L287">
        <f>A!L287</f>
        <v>45890</v>
      </c>
      <c r="M287" t="str">
        <f>A!M287</f>
        <v>urn:immetingen:LabopdrachtStatus:id:5</v>
      </c>
      <c r="N287">
        <f>A!N287</f>
        <v>1</v>
      </c>
      <c r="O287">
        <f>A!O287</f>
        <v>1</v>
      </c>
      <c r="P287" s="23" t="str">
        <f>IF(A!P287="","",INDEX(B!$A$1:$BT$2000,MATCH(A!P287,B!$AX$1:$AX$2000,0),D!$B$5))</f>
        <v>MMA01 A01 (0-50) A03 (0-50) A08 (0-50) A09 (0-50)</v>
      </c>
      <c r="Q287">
        <f>A!Q287</f>
        <v>0</v>
      </c>
      <c r="R287">
        <f>A!R287</f>
        <v>0</v>
      </c>
      <c r="S287">
        <f>A!S287</f>
        <v>0</v>
      </c>
      <c r="T287" t="str">
        <f>A!T287</f>
        <v>immetingen:AnalyticResultType</v>
      </c>
      <c r="U287" t="str">
        <f>A!U287</f>
        <v>&lt;0.1 µg/kgds</v>
      </c>
      <c r="V287" s="23">
        <f>IF(A!V287="&lt;",1,A!V287)</f>
        <v>1</v>
      </c>
      <c r="W287">
        <f>A!W287</f>
        <v>0.1</v>
      </c>
      <c r="X287">
        <f>A!X287</f>
        <v>0.1</v>
      </c>
      <c r="Y287" t="str">
        <f>A!Y287</f>
        <v>urn:immetingen:eenheid:id:131</v>
      </c>
      <c r="Z287" s="23">
        <f t="shared" si="4"/>
        <v>131</v>
      </c>
      <c r="AA287" t="str">
        <f>A!Z287</f>
        <v>urn:immetingen:kwaliteitsoordeel:id:0</v>
      </c>
      <c r="AB287" t="str">
        <f>A!AA287</f>
        <v>www.sikb.nl</v>
      </c>
      <c r="AC287" t="str">
        <f>A!AB287</f>
        <v>urn:immetingen:waardebewerkingsmethode:id:5</v>
      </c>
      <c r="AD287" t="str">
        <f>A!AC287</f>
        <v>www.sikb.nl</v>
      </c>
      <c r="AE287" t="str">
        <f>A!AD287</f>
        <v>_bea4a11d-bb1b-44b2-924e-b23be2fa47cd</v>
      </c>
      <c r="AF287">
        <f>A!AE287</f>
        <v>45889.309328703705</v>
      </c>
      <c r="AG287">
        <f>A!AF287</f>
        <v>0</v>
      </c>
      <c r="AH287">
        <f>A!AG287</f>
        <v>0</v>
      </c>
      <c r="AI287">
        <f>A!AH287</f>
        <v>0</v>
      </c>
      <c r="AJ287">
        <f>A!AI287</f>
        <v>0</v>
      </c>
      <c r="AK287">
        <f>A!AJ287</f>
        <v>0</v>
      </c>
      <c r="AL287">
        <f>A!AK287</f>
        <v>0</v>
      </c>
      <c r="AM287">
        <f>A!AL287</f>
        <v>0</v>
      </c>
      <c r="AN287">
        <f>A!AM287</f>
        <v>0</v>
      </c>
      <c r="AO287">
        <f>A!AN287</f>
        <v>0</v>
      </c>
      <c r="AP287">
        <f>A!AO287</f>
        <v>0</v>
      </c>
      <c r="AQ287">
        <f>A!AP287</f>
        <v>0</v>
      </c>
      <c r="AR287">
        <f>A!AQ287</f>
        <v>0</v>
      </c>
      <c r="AS287">
        <f>A!AR287</f>
        <v>0</v>
      </c>
      <c r="AT287">
        <f>A!AS287</f>
        <v>0</v>
      </c>
      <c r="AU287">
        <f>A!AT287</f>
        <v>0</v>
      </c>
      <c r="AV287">
        <f>A!AU287</f>
        <v>0</v>
      </c>
      <c r="AW287" s="23" t="str">
        <f>IF(A!AV287=0,"",A!AV287)</f>
        <v/>
      </c>
      <c r="AX287">
        <f>A!AW287</f>
        <v>0</v>
      </c>
      <c r="AY287">
        <f>A!AX287</f>
        <v>0</v>
      </c>
      <c r="AZ287">
        <f>A!AY287</f>
        <v>0</v>
      </c>
      <c r="BA287">
        <f>A!AZ287</f>
        <v>0</v>
      </c>
      <c r="BB287">
        <f>A!BA287</f>
        <v>0</v>
      </c>
      <c r="BC287">
        <f>A!BB287</f>
        <v>0</v>
      </c>
      <c r="BD287">
        <f>A!BC287</f>
        <v>0</v>
      </c>
      <c r="BE287">
        <f>A!BD287</f>
        <v>0</v>
      </c>
      <c r="BF287">
        <f>A!BE287</f>
        <v>0</v>
      </c>
      <c r="BG287">
        <f>A!BF287</f>
        <v>0</v>
      </c>
      <c r="BH287">
        <f>A!BG287</f>
        <v>0</v>
      </c>
      <c r="BI287">
        <f>A!BH287</f>
        <v>0</v>
      </c>
      <c r="BJ287">
        <f>A!BI287</f>
        <v>0</v>
      </c>
      <c r="BK287">
        <f>A!BJ287</f>
        <v>0</v>
      </c>
      <c r="BL287">
        <f>A!BK287</f>
        <v>0</v>
      </c>
      <c r="BM287">
        <f>A!BL287</f>
        <v>0</v>
      </c>
      <c r="BN287">
        <f>A!BM287</f>
        <v>0</v>
      </c>
      <c r="BO287">
        <f>A!BN287</f>
        <v>0</v>
      </c>
      <c r="BP287">
        <f>A!BO287</f>
        <v>0</v>
      </c>
      <c r="BQ287">
        <f>A!BP287</f>
        <v>0</v>
      </c>
      <c r="BR287">
        <f>A!BQ287</f>
        <v>0</v>
      </c>
      <c r="BS287">
        <f>A!BR287</f>
        <v>0</v>
      </c>
      <c r="BT287">
        <f>A!BS287</f>
        <v>0</v>
      </c>
      <c r="BU287">
        <f>A!BT287</f>
        <v>0</v>
      </c>
      <c r="BV287">
        <f>A!BU287</f>
        <v>0</v>
      </c>
      <c r="BW287">
        <f>A!BV287</f>
        <v>0</v>
      </c>
      <c r="BX287">
        <f>A!BW287</f>
        <v>0</v>
      </c>
      <c r="BY287">
        <f>A!BX287</f>
        <v>0</v>
      </c>
      <c r="BZ287">
        <f>A!BY287</f>
        <v>0</v>
      </c>
      <c r="CA287">
        <f>A!BZ287</f>
        <v>0</v>
      </c>
      <c r="CB287">
        <f>A!CA287</f>
        <v>0</v>
      </c>
      <c r="CC287">
        <f>A!CB287</f>
        <v>0</v>
      </c>
      <c r="CD287">
        <f>A!CC287</f>
        <v>0</v>
      </c>
      <c r="CE287">
        <f>A!CD287</f>
        <v>0</v>
      </c>
      <c r="CF287">
        <f>A!CE287</f>
        <v>0</v>
      </c>
      <c r="CG287">
        <f>A!CF287</f>
        <v>0</v>
      </c>
      <c r="CH287">
        <f>A!CG287</f>
        <v>0</v>
      </c>
      <c r="CI287">
        <f>A!CH287</f>
        <v>0</v>
      </c>
      <c r="CJ287" t="str">
        <f>A!CI287</f>
        <v>urn:imsikb0101:Applicaties:id:16</v>
      </c>
      <c r="CK287" t="str">
        <f>A!CJ287</f>
        <v>urn:imsikb0101:DatastroomType:id:1</v>
      </c>
      <c r="CL287">
        <f>A!CK287</f>
        <v>45891</v>
      </c>
      <c r="CM287" t="str">
        <f>A!CL287</f>
        <v>SGS, Rotterdam</v>
      </c>
      <c r="CN287" t="str">
        <f>A!CM287</f>
        <v>LABRESULTAAT SGS</v>
      </c>
      <c r="CO287">
        <f>A!CN287</f>
        <v>45891</v>
      </c>
      <c r="CP287">
        <f>A!CO287</f>
        <v>0</v>
      </c>
      <c r="CQ287">
        <f>A!CO597</f>
        <v>0</v>
      </c>
      <c r="CR287" t="e">
        <f>A!#REF!</f>
        <v>#REF!</v>
      </c>
      <c r="CS287" t="e">
        <f>A!#REF!</f>
        <v>#REF!</v>
      </c>
    </row>
    <row r="288" spans="1:97" x14ac:dyDescent="0.2">
      <c r="A288" t="str">
        <f>A!A288</f>
        <v>LABRESULTAAT</v>
      </c>
      <c r="B288">
        <f>A!B288</f>
        <v>107</v>
      </c>
      <c r="C288" t="str">
        <f>A!C288</f>
        <v>_899eb227-fa1a-4332-9c3f-6b6e95cf7f44</v>
      </c>
      <c r="D288" t="str">
        <f>A!D288</f>
        <v>899eb227-fa1a-4332-9c3f-6b6e95cf7f44</v>
      </c>
      <c r="E288" t="str">
        <f>A!E288</f>
        <v>SIKB</v>
      </c>
      <c r="F288" t="str">
        <f>A!F288</f>
        <v>urn:immetingen:hoedanigheid:id:1</v>
      </c>
      <c r="G288" t="str">
        <f>A!G288</f>
        <v>www.sikb.nl</v>
      </c>
      <c r="H288" t="str">
        <f>A!H288</f>
        <v>urn:immetingen:parameter:id:4438</v>
      </c>
      <c r="I288" t="str">
        <f>A!I288</f>
        <v>www.sikb.nl</v>
      </c>
      <c r="J288" t="str">
        <f>A!J288</f>
        <v>urn:immetingen:parameter:id:2725</v>
      </c>
      <c r="K288" t="str">
        <f>A!K288</f>
        <v>www.sikb.nl</v>
      </c>
      <c r="L288">
        <f>A!L288</f>
        <v>45890</v>
      </c>
      <c r="M288" t="str">
        <f>A!M288</f>
        <v>urn:immetingen:LabopdrachtStatus:id:5</v>
      </c>
      <c r="N288">
        <f>A!N288</f>
        <v>1</v>
      </c>
      <c r="O288">
        <f>A!O288</f>
        <v>1</v>
      </c>
      <c r="P288" s="23" t="str">
        <f>IF(A!P288="","",INDEX(B!$A$1:$BT$2000,MATCH(A!P288,B!$AX$1:$AX$2000,0),D!$B$5))</f>
        <v>MMA01 A01 (0-50) A03 (0-50) A08 (0-50) A09 (0-50)</v>
      </c>
      <c r="Q288">
        <f>A!Q288</f>
        <v>0</v>
      </c>
      <c r="R288">
        <f>A!R288</f>
        <v>0</v>
      </c>
      <c r="S288">
        <f>A!S288</f>
        <v>0</v>
      </c>
      <c r="T288" t="str">
        <f>A!T288</f>
        <v>immetingen:AnalyticResultType</v>
      </c>
      <c r="U288" t="str">
        <f>A!U288</f>
        <v>&lt;0.1 µg/kgds</v>
      </c>
      <c r="V288" s="23">
        <f>IF(A!V288="&lt;",1,A!V288)</f>
        <v>1</v>
      </c>
      <c r="W288">
        <f>A!W288</f>
        <v>0.1</v>
      </c>
      <c r="X288">
        <f>A!X288</f>
        <v>0.1</v>
      </c>
      <c r="Y288" t="str">
        <f>A!Y288</f>
        <v>urn:immetingen:eenheid:id:131</v>
      </c>
      <c r="Z288" s="23">
        <f t="shared" si="4"/>
        <v>131</v>
      </c>
      <c r="AA288" t="str">
        <f>A!Z288</f>
        <v>urn:immetingen:kwaliteitsoordeel:id:0</v>
      </c>
      <c r="AB288" t="str">
        <f>A!AA288</f>
        <v>www.sikb.nl</v>
      </c>
      <c r="AC288" t="str">
        <f>A!AB288</f>
        <v>urn:immetingen:waardebewerkingsmethode:id:5</v>
      </c>
      <c r="AD288" t="str">
        <f>A!AC288</f>
        <v>www.sikb.nl</v>
      </c>
      <c r="AE288" t="str">
        <f>A!AD288</f>
        <v>_a1ebb055-faa7-4557-8abe-3bb6b24023f0</v>
      </c>
      <c r="AF288">
        <f>A!AE288</f>
        <v>45889.309328703705</v>
      </c>
      <c r="AG288">
        <f>A!AF288</f>
        <v>0</v>
      </c>
      <c r="AH288">
        <f>A!AG288</f>
        <v>0</v>
      </c>
      <c r="AI288">
        <f>A!AH288</f>
        <v>0</v>
      </c>
      <c r="AJ288">
        <f>A!AI288</f>
        <v>0</v>
      </c>
      <c r="AK288">
        <f>A!AJ288</f>
        <v>0</v>
      </c>
      <c r="AL288">
        <f>A!AK288</f>
        <v>0</v>
      </c>
      <c r="AM288">
        <f>A!AL288</f>
        <v>0</v>
      </c>
      <c r="AN288">
        <f>A!AM288</f>
        <v>0</v>
      </c>
      <c r="AO288">
        <f>A!AN288</f>
        <v>0</v>
      </c>
      <c r="AP288">
        <f>A!AO288</f>
        <v>0</v>
      </c>
      <c r="AQ288">
        <f>A!AP288</f>
        <v>0</v>
      </c>
      <c r="AR288">
        <f>A!AQ288</f>
        <v>0</v>
      </c>
      <c r="AS288">
        <f>A!AR288</f>
        <v>0</v>
      </c>
      <c r="AT288">
        <f>A!AS288</f>
        <v>0</v>
      </c>
      <c r="AU288">
        <f>A!AT288</f>
        <v>0</v>
      </c>
      <c r="AV288">
        <f>A!AU288</f>
        <v>0</v>
      </c>
      <c r="AW288" s="23" t="str">
        <f>IF(A!AV288=0,"",A!AV288)</f>
        <v/>
      </c>
      <c r="AX288">
        <f>A!AW288</f>
        <v>0</v>
      </c>
      <c r="AY288">
        <f>A!AX288</f>
        <v>0</v>
      </c>
      <c r="AZ288">
        <f>A!AY288</f>
        <v>0</v>
      </c>
      <c r="BA288">
        <f>A!AZ288</f>
        <v>0</v>
      </c>
      <c r="BB288">
        <f>A!BA288</f>
        <v>0</v>
      </c>
      <c r="BC288">
        <f>A!BB288</f>
        <v>0</v>
      </c>
      <c r="BD288">
        <f>A!BC288</f>
        <v>0</v>
      </c>
      <c r="BE288">
        <f>A!BD288</f>
        <v>0</v>
      </c>
      <c r="BF288">
        <f>A!BE288</f>
        <v>0</v>
      </c>
      <c r="BG288">
        <f>A!BF288</f>
        <v>0</v>
      </c>
      <c r="BH288">
        <f>A!BG288</f>
        <v>0</v>
      </c>
      <c r="BI288">
        <f>A!BH288</f>
        <v>0</v>
      </c>
      <c r="BJ288">
        <f>A!BI288</f>
        <v>0</v>
      </c>
      <c r="BK288">
        <f>A!BJ288</f>
        <v>0</v>
      </c>
      <c r="BL288">
        <f>A!BK288</f>
        <v>0</v>
      </c>
      <c r="BM288">
        <f>A!BL288</f>
        <v>0</v>
      </c>
      <c r="BN288">
        <f>A!BM288</f>
        <v>0</v>
      </c>
      <c r="BO288">
        <f>A!BN288</f>
        <v>0</v>
      </c>
      <c r="BP288">
        <f>A!BO288</f>
        <v>0</v>
      </c>
      <c r="BQ288">
        <f>A!BP288</f>
        <v>0</v>
      </c>
      <c r="BR288">
        <f>A!BQ288</f>
        <v>0</v>
      </c>
      <c r="BS288">
        <f>A!BR288</f>
        <v>0</v>
      </c>
      <c r="BT288">
        <f>A!BS288</f>
        <v>0</v>
      </c>
      <c r="BU288">
        <f>A!BT288</f>
        <v>0</v>
      </c>
      <c r="BV288">
        <f>A!BU288</f>
        <v>0</v>
      </c>
      <c r="BW288">
        <f>A!BV288</f>
        <v>0</v>
      </c>
      <c r="BX288">
        <f>A!BW288</f>
        <v>0</v>
      </c>
      <c r="BY288">
        <f>A!BX288</f>
        <v>0</v>
      </c>
      <c r="BZ288">
        <f>A!BY288</f>
        <v>0</v>
      </c>
      <c r="CA288">
        <f>A!BZ288</f>
        <v>0</v>
      </c>
      <c r="CB288">
        <f>A!CA288</f>
        <v>0</v>
      </c>
      <c r="CC288">
        <f>A!CB288</f>
        <v>0</v>
      </c>
      <c r="CD288">
        <f>A!CC288</f>
        <v>0</v>
      </c>
      <c r="CE288">
        <f>A!CD288</f>
        <v>0</v>
      </c>
      <c r="CF288">
        <f>A!CE288</f>
        <v>0</v>
      </c>
      <c r="CG288">
        <f>A!CF288</f>
        <v>0</v>
      </c>
      <c r="CH288">
        <f>A!CG288</f>
        <v>0</v>
      </c>
      <c r="CI288">
        <f>A!CH288</f>
        <v>0</v>
      </c>
      <c r="CJ288" t="str">
        <f>A!CI288</f>
        <v>urn:imsikb0101:Applicaties:id:16</v>
      </c>
      <c r="CK288" t="str">
        <f>A!CJ288</f>
        <v>urn:imsikb0101:DatastroomType:id:1</v>
      </c>
      <c r="CL288">
        <f>A!CK288</f>
        <v>45891</v>
      </c>
      <c r="CM288" t="str">
        <f>A!CL288</f>
        <v>SGS, Rotterdam</v>
      </c>
      <c r="CN288" t="str">
        <f>A!CM288</f>
        <v>LABRESULTAAT SGS</v>
      </c>
      <c r="CO288">
        <f>A!CN288</f>
        <v>45891</v>
      </c>
      <c r="CP288">
        <f>A!CO288</f>
        <v>0</v>
      </c>
      <c r="CQ288">
        <f>A!CO598</f>
        <v>0</v>
      </c>
      <c r="CR288" t="e">
        <f>A!#REF!</f>
        <v>#REF!</v>
      </c>
      <c r="CS288" t="e">
        <f>A!#REF!</f>
        <v>#REF!</v>
      </c>
    </row>
    <row r="289" spans="1:97" x14ac:dyDescent="0.2">
      <c r="A289" t="str">
        <f>A!A289</f>
        <v>LABRESULTAAT</v>
      </c>
      <c r="B289">
        <f>A!B289</f>
        <v>108</v>
      </c>
      <c r="C289" t="str">
        <f>A!C289</f>
        <v>_3caa7f9d-99d0-47f4-bf99-2d62ec0c9d7c</v>
      </c>
      <c r="D289" t="str">
        <f>A!D289</f>
        <v>3caa7f9d-99d0-47f4-bf99-2d62ec0c9d7c</v>
      </c>
      <c r="E289" t="str">
        <f>A!E289</f>
        <v>SIKB</v>
      </c>
      <c r="F289" t="str">
        <f>A!F289</f>
        <v>urn:immetingen:hoedanigheid:id:1</v>
      </c>
      <c r="G289" t="str">
        <f>A!G289</f>
        <v>www.sikb.nl</v>
      </c>
      <c r="H289" t="str">
        <f>A!H289</f>
        <v>urn:immetingen:parameter:id:4439</v>
      </c>
      <c r="I289" t="str">
        <f>A!I289</f>
        <v>www.sikb.nl</v>
      </c>
      <c r="J289" t="str">
        <f>A!J289</f>
        <v>urn:immetingen:parameter:id:2725</v>
      </c>
      <c r="K289" t="str">
        <f>A!K289</f>
        <v>www.sikb.nl</v>
      </c>
      <c r="L289">
        <f>A!L289</f>
        <v>45890</v>
      </c>
      <c r="M289" t="str">
        <f>A!M289</f>
        <v>urn:immetingen:LabopdrachtStatus:id:5</v>
      </c>
      <c r="N289">
        <f>A!N289</f>
        <v>1</v>
      </c>
      <c r="O289">
        <f>A!O289</f>
        <v>1</v>
      </c>
      <c r="P289" s="23" t="str">
        <f>IF(A!P289="","",INDEX(B!$A$1:$BT$2000,MATCH(A!P289,B!$AX$1:$AX$2000,0),D!$B$5))</f>
        <v>MMA01 A01 (0-50) A03 (0-50) A08 (0-50) A09 (0-50)</v>
      </c>
      <c r="Q289">
        <f>A!Q289</f>
        <v>0</v>
      </c>
      <c r="R289">
        <f>A!R289</f>
        <v>0</v>
      </c>
      <c r="S289">
        <f>A!S289</f>
        <v>0</v>
      </c>
      <c r="T289" t="str">
        <f>A!T289</f>
        <v>immetingen:AnalyticResultType</v>
      </c>
      <c r="U289" t="str">
        <f>A!U289</f>
        <v>&lt;0.1 µg/kgds</v>
      </c>
      <c r="V289" s="23">
        <f>IF(A!V289="&lt;",1,A!V289)</f>
        <v>1</v>
      </c>
      <c r="W289">
        <f>A!W289</f>
        <v>0.1</v>
      </c>
      <c r="X289">
        <f>A!X289</f>
        <v>0.1</v>
      </c>
      <c r="Y289" t="str">
        <f>A!Y289</f>
        <v>urn:immetingen:eenheid:id:131</v>
      </c>
      <c r="Z289" s="23">
        <f t="shared" si="4"/>
        <v>131</v>
      </c>
      <c r="AA289" t="str">
        <f>A!Z289</f>
        <v>urn:immetingen:kwaliteitsoordeel:id:0</v>
      </c>
      <c r="AB289" t="str">
        <f>A!AA289</f>
        <v>www.sikb.nl</v>
      </c>
      <c r="AC289" t="str">
        <f>A!AB289</f>
        <v>urn:immetingen:waardebewerkingsmethode:id:5</v>
      </c>
      <c r="AD289" t="str">
        <f>A!AC289</f>
        <v>www.sikb.nl</v>
      </c>
      <c r="AE289" t="str">
        <f>A!AD289</f>
        <v>_fcd4b836-3938-4d11-b478-e0e23cbdca9f</v>
      </c>
      <c r="AF289">
        <f>A!AE289</f>
        <v>45889.309328703705</v>
      </c>
      <c r="AG289">
        <f>A!AF289</f>
        <v>0</v>
      </c>
      <c r="AH289">
        <f>A!AG289</f>
        <v>0</v>
      </c>
      <c r="AI289">
        <f>A!AH289</f>
        <v>0</v>
      </c>
      <c r="AJ289">
        <f>A!AI289</f>
        <v>0</v>
      </c>
      <c r="AK289">
        <f>A!AJ289</f>
        <v>0</v>
      </c>
      <c r="AL289">
        <f>A!AK289</f>
        <v>0</v>
      </c>
      <c r="AM289">
        <f>A!AL289</f>
        <v>0</v>
      </c>
      <c r="AN289">
        <f>A!AM289</f>
        <v>0</v>
      </c>
      <c r="AO289">
        <f>A!AN289</f>
        <v>0</v>
      </c>
      <c r="AP289">
        <f>A!AO289</f>
        <v>0</v>
      </c>
      <c r="AQ289">
        <f>A!AP289</f>
        <v>0</v>
      </c>
      <c r="AR289">
        <f>A!AQ289</f>
        <v>0</v>
      </c>
      <c r="AS289">
        <f>A!AR289</f>
        <v>0</v>
      </c>
      <c r="AT289">
        <f>A!AS289</f>
        <v>0</v>
      </c>
      <c r="AU289">
        <f>A!AT289</f>
        <v>0</v>
      </c>
      <c r="AV289">
        <f>A!AU289</f>
        <v>0</v>
      </c>
      <c r="AW289" s="23" t="str">
        <f>IF(A!AV289=0,"",A!AV289)</f>
        <v/>
      </c>
      <c r="AX289">
        <f>A!AW289</f>
        <v>0</v>
      </c>
      <c r="AY289">
        <f>A!AX289</f>
        <v>0</v>
      </c>
      <c r="AZ289">
        <f>A!AY289</f>
        <v>0</v>
      </c>
      <c r="BA289">
        <f>A!AZ289</f>
        <v>0</v>
      </c>
      <c r="BB289">
        <f>A!BA289</f>
        <v>0</v>
      </c>
      <c r="BC289">
        <f>A!BB289</f>
        <v>0</v>
      </c>
      <c r="BD289">
        <f>A!BC289</f>
        <v>0</v>
      </c>
      <c r="BE289">
        <f>A!BD289</f>
        <v>0</v>
      </c>
      <c r="BF289">
        <f>A!BE289</f>
        <v>0</v>
      </c>
      <c r="BG289">
        <f>A!BF289</f>
        <v>0</v>
      </c>
      <c r="BH289">
        <f>A!BG289</f>
        <v>0</v>
      </c>
      <c r="BI289">
        <f>A!BH289</f>
        <v>0</v>
      </c>
      <c r="BJ289">
        <f>A!BI289</f>
        <v>0</v>
      </c>
      <c r="BK289">
        <f>A!BJ289</f>
        <v>0</v>
      </c>
      <c r="BL289">
        <f>A!BK289</f>
        <v>0</v>
      </c>
      <c r="BM289">
        <f>A!BL289</f>
        <v>0</v>
      </c>
      <c r="BN289">
        <f>A!BM289</f>
        <v>0</v>
      </c>
      <c r="BO289">
        <f>A!BN289</f>
        <v>0</v>
      </c>
      <c r="BP289">
        <f>A!BO289</f>
        <v>0</v>
      </c>
      <c r="BQ289">
        <f>A!BP289</f>
        <v>0</v>
      </c>
      <c r="BR289">
        <f>A!BQ289</f>
        <v>0</v>
      </c>
      <c r="BS289">
        <f>A!BR289</f>
        <v>0</v>
      </c>
      <c r="BT289">
        <f>A!BS289</f>
        <v>0</v>
      </c>
      <c r="BU289">
        <f>A!BT289</f>
        <v>0</v>
      </c>
      <c r="BV289">
        <f>A!BU289</f>
        <v>0</v>
      </c>
      <c r="BW289">
        <f>A!BV289</f>
        <v>0</v>
      </c>
      <c r="BX289">
        <f>A!BW289</f>
        <v>0</v>
      </c>
      <c r="BY289">
        <f>A!BX289</f>
        <v>0</v>
      </c>
      <c r="BZ289">
        <f>A!BY289</f>
        <v>0</v>
      </c>
      <c r="CA289">
        <f>A!BZ289</f>
        <v>0</v>
      </c>
      <c r="CB289">
        <f>A!CA289</f>
        <v>0</v>
      </c>
      <c r="CC289">
        <f>A!CB289</f>
        <v>0</v>
      </c>
      <c r="CD289">
        <f>A!CC289</f>
        <v>0</v>
      </c>
      <c r="CE289">
        <f>A!CD289</f>
        <v>0</v>
      </c>
      <c r="CF289">
        <f>A!CE289</f>
        <v>0</v>
      </c>
      <c r="CG289">
        <f>A!CF289</f>
        <v>0</v>
      </c>
      <c r="CH289">
        <f>A!CG289</f>
        <v>0</v>
      </c>
      <c r="CI289">
        <f>A!CH289</f>
        <v>0</v>
      </c>
      <c r="CJ289" t="str">
        <f>A!CI289</f>
        <v>urn:imsikb0101:Applicaties:id:16</v>
      </c>
      <c r="CK289" t="str">
        <f>A!CJ289</f>
        <v>urn:imsikb0101:DatastroomType:id:1</v>
      </c>
      <c r="CL289">
        <f>A!CK289</f>
        <v>45891</v>
      </c>
      <c r="CM289" t="str">
        <f>A!CL289</f>
        <v>SGS, Rotterdam</v>
      </c>
      <c r="CN289" t="str">
        <f>A!CM289</f>
        <v>LABRESULTAAT SGS</v>
      </c>
      <c r="CO289">
        <f>A!CN289</f>
        <v>45891</v>
      </c>
      <c r="CP289">
        <f>A!CO289</f>
        <v>0</v>
      </c>
      <c r="CQ289">
        <f>A!CO599</f>
        <v>0</v>
      </c>
      <c r="CR289" t="e">
        <f>A!#REF!</f>
        <v>#REF!</v>
      </c>
      <c r="CS289" t="e">
        <f>A!#REF!</f>
        <v>#REF!</v>
      </c>
    </row>
    <row r="290" spans="1:97" x14ac:dyDescent="0.2">
      <c r="A290" t="str">
        <f>A!A290</f>
        <v>LABRESULTAAT</v>
      </c>
      <c r="B290">
        <f>A!B290</f>
        <v>109</v>
      </c>
      <c r="C290" t="str">
        <f>A!C290</f>
        <v>_3cac4e2e-8fce-42ce-99a3-4d891c532cb0</v>
      </c>
      <c r="D290" t="str">
        <f>A!D290</f>
        <v>3cac4e2e-8fce-42ce-99a3-4d891c532cb0</v>
      </c>
      <c r="E290" t="str">
        <f>A!E290</f>
        <v>SIKB</v>
      </c>
      <c r="F290" t="str">
        <f>A!F290</f>
        <v>urn:immetingen:hoedanigheid:id:1</v>
      </c>
      <c r="G290" t="str">
        <f>A!G290</f>
        <v>www.sikb.nl</v>
      </c>
      <c r="H290" t="str">
        <f>A!H290</f>
        <v>urn:immetingen:parameter:id:3931</v>
      </c>
      <c r="I290" t="str">
        <f>A!I290</f>
        <v>www.sikb.nl</v>
      </c>
      <c r="J290" t="str">
        <f>A!J290</f>
        <v>urn:immetingen:parameter:id:2725</v>
      </c>
      <c r="K290" t="str">
        <f>A!K290</f>
        <v>www.sikb.nl</v>
      </c>
      <c r="L290">
        <f>A!L290</f>
        <v>45890</v>
      </c>
      <c r="M290" t="str">
        <f>A!M290</f>
        <v>urn:immetingen:LabopdrachtStatus:id:5</v>
      </c>
      <c r="N290">
        <f>A!N290</f>
        <v>1</v>
      </c>
      <c r="O290">
        <f>A!O290</f>
        <v>1</v>
      </c>
      <c r="P290" s="23" t="str">
        <f>IF(A!P290="","",INDEX(B!$A$1:$BT$2000,MATCH(A!P290,B!$AX$1:$AX$2000,0),D!$B$5))</f>
        <v>MMA01 A01 (0-50) A03 (0-50) A08 (0-50) A09 (0-50)</v>
      </c>
      <c r="Q290">
        <f>A!Q290</f>
        <v>0</v>
      </c>
      <c r="R290">
        <f>A!R290</f>
        <v>0</v>
      </c>
      <c r="S290">
        <f>A!S290</f>
        <v>0</v>
      </c>
      <c r="T290" t="str">
        <f>A!T290</f>
        <v>immetingen:AnalyticResultType</v>
      </c>
      <c r="U290" t="str">
        <f>A!U290</f>
        <v>&lt;0.1 µg/kgds</v>
      </c>
      <c r="V290" s="23">
        <f>IF(A!V290="&lt;",1,A!V290)</f>
        <v>1</v>
      </c>
      <c r="W290">
        <f>A!W290</f>
        <v>0.1</v>
      </c>
      <c r="X290">
        <f>A!X290</f>
        <v>0.1</v>
      </c>
      <c r="Y290" t="str">
        <f>A!Y290</f>
        <v>urn:immetingen:eenheid:id:131</v>
      </c>
      <c r="Z290" s="23">
        <f t="shared" si="4"/>
        <v>131</v>
      </c>
      <c r="AA290" t="str">
        <f>A!Z290</f>
        <v>urn:immetingen:kwaliteitsoordeel:id:0</v>
      </c>
      <c r="AB290" t="str">
        <f>A!AA290</f>
        <v>www.sikb.nl</v>
      </c>
      <c r="AC290" t="str">
        <f>A!AB290</f>
        <v>urn:immetingen:waardebewerkingsmethode:id:5</v>
      </c>
      <c r="AD290" t="str">
        <f>A!AC290</f>
        <v>www.sikb.nl</v>
      </c>
      <c r="AE290" t="str">
        <f>A!AD290</f>
        <v>_67dad56c-148a-4acb-8f87-efe3ae77beb9</v>
      </c>
      <c r="AF290">
        <f>A!AE290</f>
        <v>45889.309328703705</v>
      </c>
      <c r="AG290">
        <f>A!AF290</f>
        <v>0</v>
      </c>
      <c r="AH290">
        <f>A!AG290</f>
        <v>0</v>
      </c>
      <c r="AI290">
        <f>A!AH290</f>
        <v>0</v>
      </c>
      <c r="AJ290">
        <f>A!AI290</f>
        <v>0</v>
      </c>
      <c r="AK290">
        <f>A!AJ290</f>
        <v>0</v>
      </c>
      <c r="AL290">
        <f>A!AK290</f>
        <v>0</v>
      </c>
      <c r="AM290">
        <f>A!AL290</f>
        <v>0</v>
      </c>
      <c r="AN290">
        <f>A!AM290</f>
        <v>0</v>
      </c>
      <c r="AO290">
        <f>A!AN290</f>
        <v>0</v>
      </c>
      <c r="AP290">
        <f>A!AO290</f>
        <v>0</v>
      </c>
      <c r="AQ290">
        <f>A!AP290</f>
        <v>0</v>
      </c>
      <c r="AR290">
        <f>A!AQ290</f>
        <v>0</v>
      </c>
      <c r="AS290">
        <f>A!AR290</f>
        <v>0</v>
      </c>
      <c r="AT290">
        <f>A!AS290</f>
        <v>0</v>
      </c>
      <c r="AU290">
        <f>A!AT290</f>
        <v>0</v>
      </c>
      <c r="AV290">
        <f>A!AU290</f>
        <v>0</v>
      </c>
      <c r="AW290" s="23" t="str">
        <f>IF(A!AV290=0,"",A!AV290)</f>
        <v/>
      </c>
      <c r="AX290">
        <f>A!AW290</f>
        <v>0</v>
      </c>
      <c r="AY290">
        <f>A!AX290</f>
        <v>0</v>
      </c>
      <c r="AZ290">
        <f>A!AY290</f>
        <v>0</v>
      </c>
      <c r="BA290">
        <f>A!AZ290</f>
        <v>0</v>
      </c>
      <c r="BB290">
        <f>A!BA290</f>
        <v>0</v>
      </c>
      <c r="BC290">
        <f>A!BB290</f>
        <v>0</v>
      </c>
      <c r="BD290">
        <f>A!BC290</f>
        <v>0</v>
      </c>
      <c r="BE290">
        <f>A!BD290</f>
        <v>0</v>
      </c>
      <c r="BF290">
        <f>A!BE290</f>
        <v>0</v>
      </c>
      <c r="BG290">
        <f>A!BF290</f>
        <v>0</v>
      </c>
      <c r="BH290">
        <f>A!BG290</f>
        <v>0</v>
      </c>
      <c r="BI290">
        <f>A!BH290</f>
        <v>0</v>
      </c>
      <c r="BJ290">
        <f>A!BI290</f>
        <v>0</v>
      </c>
      <c r="BK290">
        <f>A!BJ290</f>
        <v>0</v>
      </c>
      <c r="BL290">
        <f>A!BK290</f>
        <v>0</v>
      </c>
      <c r="BM290">
        <f>A!BL290</f>
        <v>0</v>
      </c>
      <c r="BN290">
        <f>A!BM290</f>
        <v>0</v>
      </c>
      <c r="BO290">
        <f>A!BN290</f>
        <v>0</v>
      </c>
      <c r="BP290">
        <f>A!BO290</f>
        <v>0</v>
      </c>
      <c r="BQ290">
        <f>A!BP290</f>
        <v>0</v>
      </c>
      <c r="BR290">
        <f>A!BQ290</f>
        <v>0</v>
      </c>
      <c r="BS290">
        <f>A!BR290</f>
        <v>0</v>
      </c>
      <c r="BT290">
        <f>A!BS290</f>
        <v>0</v>
      </c>
      <c r="BU290">
        <f>A!BT290</f>
        <v>0</v>
      </c>
      <c r="BV290">
        <f>A!BU290</f>
        <v>0</v>
      </c>
      <c r="BW290">
        <f>A!BV290</f>
        <v>0</v>
      </c>
      <c r="BX290">
        <f>A!BW290</f>
        <v>0</v>
      </c>
      <c r="BY290">
        <f>A!BX290</f>
        <v>0</v>
      </c>
      <c r="BZ290">
        <f>A!BY290</f>
        <v>0</v>
      </c>
      <c r="CA290">
        <f>A!BZ290</f>
        <v>0</v>
      </c>
      <c r="CB290">
        <f>A!CA290</f>
        <v>0</v>
      </c>
      <c r="CC290">
        <f>A!CB290</f>
        <v>0</v>
      </c>
      <c r="CD290">
        <f>A!CC290</f>
        <v>0</v>
      </c>
      <c r="CE290">
        <f>A!CD290</f>
        <v>0</v>
      </c>
      <c r="CF290">
        <f>A!CE290</f>
        <v>0</v>
      </c>
      <c r="CG290">
        <f>A!CF290</f>
        <v>0</v>
      </c>
      <c r="CH290">
        <f>A!CG290</f>
        <v>0</v>
      </c>
      <c r="CI290">
        <f>A!CH290</f>
        <v>0</v>
      </c>
      <c r="CJ290" t="str">
        <f>A!CI290</f>
        <v>urn:imsikb0101:Applicaties:id:16</v>
      </c>
      <c r="CK290" t="str">
        <f>A!CJ290</f>
        <v>urn:imsikb0101:DatastroomType:id:1</v>
      </c>
      <c r="CL290">
        <f>A!CK290</f>
        <v>45891</v>
      </c>
      <c r="CM290" t="str">
        <f>A!CL290</f>
        <v>SGS, Rotterdam</v>
      </c>
      <c r="CN290" t="str">
        <f>A!CM290</f>
        <v>LABRESULTAAT SGS</v>
      </c>
      <c r="CO290">
        <f>A!CN290</f>
        <v>45891</v>
      </c>
      <c r="CP290">
        <f>A!CO290</f>
        <v>0</v>
      </c>
      <c r="CQ290">
        <f>A!CO600</f>
        <v>0</v>
      </c>
      <c r="CR290" t="e">
        <f>A!#REF!</f>
        <v>#REF!</v>
      </c>
      <c r="CS290" t="e">
        <f>A!#REF!</f>
        <v>#REF!</v>
      </c>
    </row>
    <row r="291" spans="1:97" x14ac:dyDescent="0.2">
      <c r="A291" t="str">
        <f>A!A291</f>
        <v>LABRESULTAAT</v>
      </c>
      <c r="B291">
        <f>A!B291</f>
        <v>110</v>
      </c>
      <c r="C291" t="str">
        <f>A!C291</f>
        <v>_1ee583ce-9da0-43cf-9eb3-ad9279638c7a</v>
      </c>
      <c r="D291" t="str">
        <f>A!D291</f>
        <v>1ee583ce-9da0-43cf-9eb3-ad9279638c7a</v>
      </c>
      <c r="E291" t="str">
        <f>A!E291</f>
        <v>SIKB</v>
      </c>
      <c r="F291" t="str">
        <f>A!F291</f>
        <v>urn:immetingen:hoedanigheid:id:1</v>
      </c>
      <c r="G291" t="str">
        <f>A!G291</f>
        <v>www.sikb.nl</v>
      </c>
      <c r="H291" t="str">
        <f>A!H291</f>
        <v>urn:immetingen:parameter:id:4440</v>
      </c>
      <c r="I291" t="str">
        <f>A!I291</f>
        <v>www.sikb.nl</v>
      </c>
      <c r="J291" t="str">
        <f>A!J291</f>
        <v>urn:immetingen:parameter:id:2725</v>
      </c>
      <c r="K291" t="str">
        <f>A!K291</f>
        <v>www.sikb.nl</v>
      </c>
      <c r="L291">
        <f>A!L291</f>
        <v>45890</v>
      </c>
      <c r="M291" t="str">
        <f>A!M291</f>
        <v>urn:immetingen:LabopdrachtStatus:id:5</v>
      </c>
      <c r="N291">
        <f>A!N291</f>
        <v>1</v>
      </c>
      <c r="O291">
        <f>A!O291</f>
        <v>1</v>
      </c>
      <c r="P291" s="23" t="str">
        <f>IF(A!P291="","",INDEX(B!$A$1:$BT$2000,MATCH(A!P291,B!$AX$1:$AX$2000,0),D!$B$5))</f>
        <v>MMA01 A01 (0-50) A03 (0-50) A08 (0-50) A09 (0-50)</v>
      </c>
      <c r="Q291">
        <f>A!Q291</f>
        <v>0</v>
      </c>
      <c r="R291">
        <f>A!R291</f>
        <v>0</v>
      </c>
      <c r="S291">
        <f>A!S291</f>
        <v>0</v>
      </c>
      <c r="T291" t="str">
        <f>A!T291</f>
        <v>immetingen:AnalyticResultType</v>
      </c>
      <c r="U291" t="str">
        <f>A!U291</f>
        <v>&lt;0.1 µg/kgds</v>
      </c>
      <c r="V291" s="23">
        <f>IF(A!V291="&lt;",1,A!V291)</f>
        <v>1</v>
      </c>
      <c r="W291">
        <f>A!W291</f>
        <v>0.1</v>
      </c>
      <c r="X291">
        <f>A!X291</f>
        <v>0.1</v>
      </c>
      <c r="Y291" t="str">
        <f>A!Y291</f>
        <v>urn:immetingen:eenheid:id:131</v>
      </c>
      <c r="Z291" s="23">
        <f t="shared" si="4"/>
        <v>131</v>
      </c>
      <c r="AA291" t="str">
        <f>A!Z291</f>
        <v>urn:immetingen:kwaliteitsoordeel:id:0</v>
      </c>
      <c r="AB291" t="str">
        <f>A!AA291</f>
        <v>www.sikb.nl</v>
      </c>
      <c r="AC291" t="str">
        <f>A!AB291</f>
        <v>urn:immetingen:waardebewerkingsmethode:id:5</v>
      </c>
      <c r="AD291" t="str">
        <f>A!AC291</f>
        <v>www.sikb.nl</v>
      </c>
      <c r="AE291" t="str">
        <f>A!AD291</f>
        <v>_4ab3837c-fccf-46aa-aeac-96bb7e9ca4ac</v>
      </c>
      <c r="AF291">
        <f>A!AE291</f>
        <v>45889.309328703705</v>
      </c>
      <c r="AG291">
        <f>A!AF291</f>
        <v>0</v>
      </c>
      <c r="AH291">
        <f>A!AG291</f>
        <v>0</v>
      </c>
      <c r="AI291">
        <f>A!AH291</f>
        <v>0</v>
      </c>
      <c r="AJ291">
        <f>A!AI291</f>
        <v>0</v>
      </c>
      <c r="AK291">
        <f>A!AJ291</f>
        <v>0</v>
      </c>
      <c r="AL291">
        <f>A!AK291</f>
        <v>0</v>
      </c>
      <c r="AM291">
        <f>A!AL291</f>
        <v>0</v>
      </c>
      <c r="AN291">
        <f>A!AM291</f>
        <v>0</v>
      </c>
      <c r="AO291">
        <f>A!AN291</f>
        <v>0</v>
      </c>
      <c r="AP291">
        <f>A!AO291</f>
        <v>0</v>
      </c>
      <c r="AQ291">
        <f>A!AP291</f>
        <v>0</v>
      </c>
      <c r="AR291">
        <f>A!AQ291</f>
        <v>0</v>
      </c>
      <c r="AS291">
        <f>A!AR291</f>
        <v>0</v>
      </c>
      <c r="AT291">
        <f>A!AS291</f>
        <v>0</v>
      </c>
      <c r="AU291">
        <f>A!AT291</f>
        <v>0</v>
      </c>
      <c r="AV291">
        <f>A!AU291</f>
        <v>0</v>
      </c>
      <c r="AW291" s="23" t="str">
        <f>IF(A!AV291=0,"",A!AV291)</f>
        <v/>
      </c>
      <c r="AX291">
        <f>A!AW291</f>
        <v>0</v>
      </c>
      <c r="AY291">
        <f>A!AX291</f>
        <v>0</v>
      </c>
      <c r="AZ291">
        <f>A!AY291</f>
        <v>0</v>
      </c>
      <c r="BA291">
        <f>A!AZ291</f>
        <v>0</v>
      </c>
      <c r="BB291">
        <f>A!BA291</f>
        <v>0</v>
      </c>
      <c r="BC291">
        <f>A!BB291</f>
        <v>0</v>
      </c>
      <c r="BD291">
        <f>A!BC291</f>
        <v>0</v>
      </c>
      <c r="BE291">
        <f>A!BD291</f>
        <v>0</v>
      </c>
      <c r="BF291">
        <f>A!BE291</f>
        <v>0</v>
      </c>
      <c r="BG291">
        <f>A!BF291</f>
        <v>0</v>
      </c>
      <c r="BH291">
        <f>A!BG291</f>
        <v>0</v>
      </c>
      <c r="BI291">
        <f>A!BH291</f>
        <v>0</v>
      </c>
      <c r="BJ291">
        <f>A!BI291</f>
        <v>0</v>
      </c>
      <c r="BK291">
        <f>A!BJ291</f>
        <v>0</v>
      </c>
      <c r="BL291">
        <f>A!BK291</f>
        <v>0</v>
      </c>
      <c r="BM291">
        <f>A!BL291</f>
        <v>0</v>
      </c>
      <c r="BN291">
        <f>A!BM291</f>
        <v>0</v>
      </c>
      <c r="BO291">
        <f>A!BN291</f>
        <v>0</v>
      </c>
      <c r="BP291">
        <f>A!BO291</f>
        <v>0</v>
      </c>
      <c r="BQ291">
        <f>A!BP291</f>
        <v>0</v>
      </c>
      <c r="BR291">
        <f>A!BQ291</f>
        <v>0</v>
      </c>
      <c r="BS291">
        <f>A!BR291</f>
        <v>0</v>
      </c>
      <c r="BT291">
        <f>A!BS291</f>
        <v>0</v>
      </c>
      <c r="BU291">
        <f>A!BT291</f>
        <v>0</v>
      </c>
      <c r="BV291">
        <f>A!BU291</f>
        <v>0</v>
      </c>
      <c r="BW291">
        <f>A!BV291</f>
        <v>0</v>
      </c>
      <c r="BX291">
        <f>A!BW291</f>
        <v>0</v>
      </c>
      <c r="BY291">
        <f>A!BX291</f>
        <v>0</v>
      </c>
      <c r="BZ291">
        <f>A!BY291</f>
        <v>0</v>
      </c>
      <c r="CA291">
        <f>A!BZ291</f>
        <v>0</v>
      </c>
      <c r="CB291">
        <f>A!CA291</f>
        <v>0</v>
      </c>
      <c r="CC291">
        <f>A!CB291</f>
        <v>0</v>
      </c>
      <c r="CD291">
        <f>A!CC291</f>
        <v>0</v>
      </c>
      <c r="CE291">
        <f>A!CD291</f>
        <v>0</v>
      </c>
      <c r="CF291">
        <f>A!CE291</f>
        <v>0</v>
      </c>
      <c r="CG291">
        <f>A!CF291</f>
        <v>0</v>
      </c>
      <c r="CH291">
        <f>A!CG291</f>
        <v>0</v>
      </c>
      <c r="CI291">
        <f>A!CH291</f>
        <v>0</v>
      </c>
      <c r="CJ291" t="str">
        <f>A!CI291</f>
        <v>urn:imsikb0101:Applicaties:id:16</v>
      </c>
      <c r="CK291" t="str">
        <f>A!CJ291</f>
        <v>urn:imsikb0101:DatastroomType:id:1</v>
      </c>
      <c r="CL291">
        <f>A!CK291</f>
        <v>45891</v>
      </c>
      <c r="CM291" t="str">
        <f>A!CL291</f>
        <v>SGS, Rotterdam</v>
      </c>
      <c r="CN291" t="str">
        <f>A!CM291</f>
        <v>LABRESULTAAT SGS</v>
      </c>
      <c r="CO291">
        <f>A!CN291</f>
        <v>45891</v>
      </c>
      <c r="CP291">
        <f>A!CO291</f>
        <v>0</v>
      </c>
      <c r="CQ291">
        <f>A!CO601</f>
        <v>0</v>
      </c>
      <c r="CR291" t="e">
        <f>A!#REF!</f>
        <v>#REF!</v>
      </c>
      <c r="CS291" t="e">
        <f>A!#REF!</f>
        <v>#REF!</v>
      </c>
    </row>
    <row r="292" spans="1:97" x14ac:dyDescent="0.2">
      <c r="A292" t="str">
        <f>A!A292</f>
        <v>LABRESULTAAT</v>
      </c>
      <c r="B292">
        <f>A!B292</f>
        <v>111</v>
      </c>
      <c r="C292" t="str">
        <f>A!C292</f>
        <v>_7daefa71-4b1b-4094-b46a-e2110d90e2ff</v>
      </c>
      <c r="D292" t="str">
        <f>A!D292</f>
        <v>7daefa71-4b1b-4094-b46a-e2110d90e2ff</v>
      </c>
      <c r="E292" t="str">
        <f>A!E292</f>
        <v>SIKB</v>
      </c>
      <c r="F292" t="str">
        <f>A!F292</f>
        <v>urn:immetingen:hoedanigheid:id:1</v>
      </c>
      <c r="G292" t="str">
        <f>A!G292</f>
        <v>www.sikb.nl</v>
      </c>
      <c r="H292" t="str">
        <f>A!H292</f>
        <v>urn:immetingen:parameter:id:3932</v>
      </c>
      <c r="I292" t="str">
        <f>A!I292</f>
        <v>www.sikb.nl</v>
      </c>
      <c r="J292" t="str">
        <f>A!J292</f>
        <v>urn:immetingen:parameter:id:2725</v>
      </c>
      <c r="K292" t="str">
        <f>A!K292</f>
        <v>www.sikb.nl</v>
      </c>
      <c r="L292">
        <f>A!L292</f>
        <v>45890</v>
      </c>
      <c r="M292" t="str">
        <f>A!M292</f>
        <v>urn:immetingen:LabopdrachtStatus:id:5</v>
      </c>
      <c r="N292">
        <f>A!N292</f>
        <v>1</v>
      </c>
      <c r="O292">
        <f>A!O292</f>
        <v>1</v>
      </c>
      <c r="P292" s="23" t="str">
        <f>IF(A!P292="","",INDEX(B!$A$1:$BT$2000,MATCH(A!P292,B!$AX$1:$AX$2000,0),D!$B$5))</f>
        <v>MMA01 A01 (0-50) A03 (0-50) A08 (0-50) A09 (0-50)</v>
      </c>
      <c r="Q292">
        <f>A!Q292</f>
        <v>0</v>
      </c>
      <c r="R292">
        <f>A!R292</f>
        <v>0</v>
      </c>
      <c r="S292">
        <f>A!S292</f>
        <v>0</v>
      </c>
      <c r="T292" t="str">
        <f>A!T292</f>
        <v>immetingen:AnalyticResultType</v>
      </c>
      <c r="U292" t="str">
        <f>A!U292</f>
        <v>&lt;0.1 µg/kgds</v>
      </c>
      <c r="V292" s="23">
        <f>IF(A!V292="&lt;",1,A!V292)</f>
        <v>1</v>
      </c>
      <c r="W292">
        <f>A!W292</f>
        <v>0.1</v>
      </c>
      <c r="X292">
        <f>A!X292</f>
        <v>0.1</v>
      </c>
      <c r="Y292" t="str">
        <f>A!Y292</f>
        <v>urn:immetingen:eenheid:id:131</v>
      </c>
      <c r="Z292" s="23">
        <f t="shared" si="4"/>
        <v>131</v>
      </c>
      <c r="AA292" t="str">
        <f>A!Z292</f>
        <v>urn:immetingen:kwaliteitsoordeel:id:0</v>
      </c>
      <c r="AB292" t="str">
        <f>A!AA292</f>
        <v>www.sikb.nl</v>
      </c>
      <c r="AC292" t="str">
        <f>A!AB292</f>
        <v>urn:immetingen:waardebewerkingsmethode:id:5</v>
      </c>
      <c r="AD292" t="str">
        <f>A!AC292</f>
        <v>www.sikb.nl</v>
      </c>
      <c r="AE292" t="str">
        <f>A!AD292</f>
        <v>_d37f1bc2-22ed-4da6-86ed-d9bbb6e96d4a</v>
      </c>
      <c r="AF292">
        <f>A!AE292</f>
        <v>45889.309328703705</v>
      </c>
      <c r="AG292">
        <f>A!AF292</f>
        <v>0</v>
      </c>
      <c r="AH292">
        <f>A!AG292</f>
        <v>0</v>
      </c>
      <c r="AI292">
        <f>A!AH292</f>
        <v>0</v>
      </c>
      <c r="AJ292">
        <f>A!AI292</f>
        <v>0</v>
      </c>
      <c r="AK292">
        <f>A!AJ292</f>
        <v>0</v>
      </c>
      <c r="AL292">
        <f>A!AK292</f>
        <v>0</v>
      </c>
      <c r="AM292">
        <f>A!AL292</f>
        <v>0</v>
      </c>
      <c r="AN292">
        <f>A!AM292</f>
        <v>0</v>
      </c>
      <c r="AO292">
        <f>A!AN292</f>
        <v>0</v>
      </c>
      <c r="AP292">
        <f>A!AO292</f>
        <v>0</v>
      </c>
      <c r="AQ292">
        <f>A!AP292</f>
        <v>0</v>
      </c>
      <c r="AR292">
        <f>A!AQ292</f>
        <v>0</v>
      </c>
      <c r="AS292">
        <f>A!AR292</f>
        <v>0</v>
      </c>
      <c r="AT292">
        <f>A!AS292</f>
        <v>0</v>
      </c>
      <c r="AU292">
        <f>A!AT292</f>
        <v>0</v>
      </c>
      <c r="AV292">
        <f>A!AU292</f>
        <v>0</v>
      </c>
      <c r="AW292" s="23" t="str">
        <f>IF(A!AV292=0,"",A!AV292)</f>
        <v/>
      </c>
      <c r="AX292">
        <f>A!AW292</f>
        <v>0</v>
      </c>
      <c r="AY292">
        <f>A!AX292</f>
        <v>0</v>
      </c>
      <c r="AZ292">
        <f>A!AY292</f>
        <v>0</v>
      </c>
      <c r="BA292">
        <f>A!AZ292</f>
        <v>0</v>
      </c>
      <c r="BB292">
        <f>A!BA292</f>
        <v>0</v>
      </c>
      <c r="BC292">
        <f>A!BB292</f>
        <v>0</v>
      </c>
      <c r="BD292">
        <f>A!BC292</f>
        <v>0</v>
      </c>
      <c r="BE292">
        <f>A!BD292</f>
        <v>0</v>
      </c>
      <c r="BF292">
        <f>A!BE292</f>
        <v>0</v>
      </c>
      <c r="BG292">
        <f>A!BF292</f>
        <v>0</v>
      </c>
      <c r="BH292">
        <f>A!BG292</f>
        <v>0</v>
      </c>
      <c r="BI292">
        <f>A!BH292</f>
        <v>0</v>
      </c>
      <c r="BJ292">
        <f>A!BI292</f>
        <v>0</v>
      </c>
      <c r="BK292">
        <f>A!BJ292</f>
        <v>0</v>
      </c>
      <c r="BL292">
        <f>A!BK292</f>
        <v>0</v>
      </c>
      <c r="BM292">
        <f>A!BL292</f>
        <v>0</v>
      </c>
      <c r="BN292">
        <f>A!BM292</f>
        <v>0</v>
      </c>
      <c r="BO292">
        <f>A!BN292</f>
        <v>0</v>
      </c>
      <c r="BP292">
        <f>A!BO292</f>
        <v>0</v>
      </c>
      <c r="BQ292">
        <f>A!BP292</f>
        <v>0</v>
      </c>
      <c r="BR292">
        <f>A!BQ292</f>
        <v>0</v>
      </c>
      <c r="BS292">
        <f>A!BR292</f>
        <v>0</v>
      </c>
      <c r="BT292">
        <f>A!BS292</f>
        <v>0</v>
      </c>
      <c r="BU292">
        <f>A!BT292</f>
        <v>0</v>
      </c>
      <c r="BV292">
        <f>A!BU292</f>
        <v>0</v>
      </c>
      <c r="BW292">
        <f>A!BV292</f>
        <v>0</v>
      </c>
      <c r="BX292">
        <f>A!BW292</f>
        <v>0</v>
      </c>
      <c r="BY292">
        <f>A!BX292</f>
        <v>0</v>
      </c>
      <c r="BZ292">
        <f>A!BY292</f>
        <v>0</v>
      </c>
      <c r="CA292">
        <f>A!BZ292</f>
        <v>0</v>
      </c>
      <c r="CB292">
        <f>A!CA292</f>
        <v>0</v>
      </c>
      <c r="CC292">
        <f>A!CB292</f>
        <v>0</v>
      </c>
      <c r="CD292">
        <f>A!CC292</f>
        <v>0</v>
      </c>
      <c r="CE292">
        <f>A!CD292</f>
        <v>0</v>
      </c>
      <c r="CF292">
        <f>A!CE292</f>
        <v>0</v>
      </c>
      <c r="CG292">
        <f>A!CF292</f>
        <v>0</v>
      </c>
      <c r="CH292">
        <f>A!CG292</f>
        <v>0</v>
      </c>
      <c r="CI292">
        <f>A!CH292</f>
        <v>0</v>
      </c>
      <c r="CJ292" t="str">
        <f>A!CI292</f>
        <v>urn:imsikb0101:Applicaties:id:16</v>
      </c>
      <c r="CK292" t="str">
        <f>A!CJ292</f>
        <v>urn:imsikb0101:DatastroomType:id:1</v>
      </c>
      <c r="CL292">
        <f>A!CK292</f>
        <v>45891</v>
      </c>
      <c r="CM292" t="str">
        <f>A!CL292</f>
        <v>SGS, Rotterdam</v>
      </c>
      <c r="CN292" t="str">
        <f>A!CM292</f>
        <v>LABRESULTAAT SGS</v>
      </c>
      <c r="CO292">
        <f>A!CN292</f>
        <v>45891</v>
      </c>
      <c r="CP292">
        <f>A!CO292</f>
        <v>0</v>
      </c>
      <c r="CQ292">
        <f>A!CO602</f>
        <v>0</v>
      </c>
      <c r="CR292" t="e">
        <f>A!#REF!</f>
        <v>#REF!</v>
      </c>
      <c r="CS292" t="e">
        <f>A!#REF!</f>
        <v>#REF!</v>
      </c>
    </row>
    <row r="293" spans="1:97" x14ac:dyDescent="0.2">
      <c r="A293" t="str">
        <f>A!A293</f>
        <v>LABRESULTAAT</v>
      </c>
      <c r="B293">
        <f>A!B293</f>
        <v>112</v>
      </c>
      <c r="C293" t="str">
        <f>A!C293</f>
        <v>_e71e4d53-f961-4d5e-a96c-e090415ecbea</v>
      </c>
      <c r="D293" t="str">
        <f>A!D293</f>
        <v>e71e4d53-f961-4d5e-a96c-e090415ecbea</v>
      </c>
      <c r="E293" t="str">
        <f>A!E293</f>
        <v>SIKB</v>
      </c>
      <c r="F293" t="str">
        <f>A!F293</f>
        <v>urn:immetingen:hoedanigheid:id:1</v>
      </c>
      <c r="G293" t="str">
        <f>A!G293</f>
        <v>www.sikb.nl</v>
      </c>
      <c r="H293" t="str">
        <f>A!H293</f>
        <v>urn:immetingen:parameter:id:4441</v>
      </c>
      <c r="I293" t="str">
        <f>A!I293</f>
        <v>www.sikb.nl</v>
      </c>
      <c r="J293" t="str">
        <f>A!J293</f>
        <v>urn:immetingen:parameter:id:2725</v>
      </c>
      <c r="K293" t="str">
        <f>A!K293</f>
        <v>www.sikb.nl</v>
      </c>
      <c r="L293">
        <f>A!L293</f>
        <v>45890</v>
      </c>
      <c r="M293" t="str">
        <f>A!M293</f>
        <v>urn:immetingen:LabopdrachtStatus:id:5</v>
      </c>
      <c r="N293">
        <f>A!N293</f>
        <v>1</v>
      </c>
      <c r="O293">
        <f>A!O293</f>
        <v>1</v>
      </c>
      <c r="P293" s="23" t="str">
        <f>IF(A!P293="","",INDEX(B!$A$1:$BT$2000,MATCH(A!P293,B!$AX$1:$AX$2000,0),D!$B$5))</f>
        <v>MMA01 A01 (0-50) A03 (0-50) A08 (0-50) A09 (0-50)</v>
      </c>
      <c r="Q293">
        <f>A!Q293</f>
        <v>0</v>
      </c>
      <c r="R293">
        <f>A!R293</f>
        <v>0</v>
      </c>
      <c r="S293">
        <f>A!S293</f>
        <v>0</v>
      </c>
      <c r="T293" t="str">
        <f>A!T293</f>
        <v>immetingen:AnalyticResultType</v>
      </c>
      <c r="U293" t="str">
        <f>A!U293</f>
        <v>&lt;0.1 µg/kgds</v>
      </c>
      <c r="V293" s="23">
        <f>IF(A!V293="&lt;",1,A!V293)</f>
        <v>1</v>
      </c>
      <c r="W293">
        <f>A!W293</f>
        <v>0.1</v>
      </c>
      <c r="X293">
        <f>A!X293</f>
        <v>0.1</v>
      </c>
      <c r="Y293" t="str">
        <f>A!Y293</f>
        <v>urn:immetingen:eenheid:id:131</v>
      </c>
      <c r="Z293" s="23">
        <f t="shared" si="4"/>
        <v>131</v>
      </c>
      <c r="AA293" t="str">
        <f>A!Z293</f>
        <v>urn:immetingen:kwaliteitsoordeel:id:0</v>
      </c>
      <c r="AB293" t="str">
        <f>A!AA293</f>
        <v>www.sikb.nl</v>
      </c>
      <c r="AC293" t="str">
        <f>A!AB293</f>
        <v>urn:immetingen:waardebewerkingsmethode:id:5</v>
      </c>
      <c r="AD293" t="str">
        <f>A!AC293</f>
        <v>www.sikb.nl</v>
      </c>
      <c r="AE293" t="str">
        <f>A!AD293</f>
        <v>_59f37a99-4fb7-4125-bef1-bd14cfed60f7</v>
      </c>
      <c r="AF293">
        <f>A!AE293</f>
        <v>45889.309328703705</v>
      </c>
      <c r="AG293">
        <f>A!AF293</f>
        <v>0</v>
      </c>
      <c r="AH293">
        <f>A!AG293</f>
        <v>0</v>
      </c>
      <c r="AI293">
        <f>A!AH293</f>
        <v>0</v>
      </c>
      <c r="AJ293">
        <f>A!AI293</f>
        <v>0</v>
      </c>
      <c r="AK293">
        <f>A!AJ293</f>
        <v>0</v>
      </c>
      <c r="AL293">
        <f>A!AK293</f>
        <v>0</v>
      </c>
      <c r="AM293">
        <f>A!AL293</f>
        <v>0</v>
      </c>
      <c r="AN293">
        <f>A!AM293</f>
        <v>0</v>
      </c>
      <c r="AO293">
        <f>A!AN293</f>
        <v>0</v>
      </c>
      <c r="AP293">
        <f>A!AO293</f>
        <v>0</v>
      </c>
      <c r="AQ293">
        <f>A!AP293</f>
        <v>0</v>
      </c>
      <c r="AR293">
        <f>A!AQ293</f>
        <v>0</v>
      </c>
      <c r="AS293">
        <f>A!AR293</f>
        <v>0</v>
      </c>
      <c r="AT293">
        <f>A!AS293</f>
        <v>0</v>
      </c>
      <c r="AU293">
        <f>A!AT293</f>
        <v>0</v>
      </c>
      <c r="AV293">
        <f>A!AU293</f>
        <v>0</v>
      </c>
      <c r="AW293" s="23" t="str">
        <f>IF(A!AV293=0,"",A!AV293)</f>
        <v/>
      </c>
      <c r="AX293">
        <f>A!AW293</f>
        <v>0</v>
      </c>
      <c r="AY293">
        <f>A!AX293</f>
        <v>0</v>
      </c>
      <c r="AZ293">
        <f>A!AY293</f>
        <v>0</v>
      </c>
      <c r="BA293">
        <f>A!AZ293</f>
        <v>0</v>
      </c>
      <c r="BB293">
        <f>A!BA293</f>
        <v>0</v>
      </c>
      <c r="BC293">
        <f>A!BB293</f>
        <v>0</v>
      </c>
      <c r="BD293">
        <f>A!BC293</f>
        <v>0</v>
      </c>
      <c r="BE293">
        <f>A!BD293</f>
        <v>0</v>
      </c>
      <c r="BF293">
        <f>A!BE293</f>
        <v>0</v>
      </c>
      <c r="BG293">
        <f>A!BF293</f>
        <v>0</v>
      </c>
      <c r="BH293">
        <f>A!BG293</f>
        <v>0</v>
      </c>
      <c r="BI293">
        <f>A!BH293</f>
        <v>0</v>
      </c>
      <c r="BJ293">
        <f>A!BI293</f>
        <v>0</v>
      </c>
      <c r="BK293">
        <f>A!BJ293</f>
        <v>0</v>
      </c>
      <c r="BL293">
        <f>A!BK293</f>
        <v>0</v>
      </c>
      <c r="BM293">
        <f>A!BL293</f>
        <v>0</v>
      </c>
      <c r="BN293">
        <f>A!BM293</f>
        <v>0</v>
      </c>
      <c r="BO293">
        <f>A!BN293</f>
        <v>0</v>
      </c>
      <c r="BP293">
        <f>A!BO293</f>
        <v>0</v>
      </c>
      <c r="BQ293">
        <f>A!BP293</f>
        <v>0</v>
      </c>
      <c r="BR293">
        <f>A!BQ293</f>
        <v>0</v>
      </c>
      <c r="BS293">
        <f>A!BR293</f>
        <v>0</v>
      </c>
      <c r="BT293">
        <f>A!BS293</f>
        <v>0</v>
      </c>
      <c r="BU293">
        <f>A!BT293</f>
        <v>0</v>
      </c>
      <c r="BV293">
        <f>A!BU293</f>
        <v>0</v>
      </c>
      <c r="BW293">
        <f>A!BV293</f>
        <v>0</v>
      </c>
      <c r="BX293">
        <f>A!BW293</f>
        <v>0</v>
      </c>
      <c r="BY293">
        <f>A!BX293</f>
        <v>0</v>
      </c>
      <c r="BZ293">
        <f>A!BY293</f>
        <v>0</v>
      </c>
      <c r="CA293">
        <f>A!BZ293</f>
        <v>0</v>
      </c>
      <c r="CB293">
        <f>A!CA293</f>
        <v>0</v>
      </c>
      <c r="CC293">
        <f>A!CB293</f>
        <v>0</v>
      </c>
      <c r="CD293">
        <f>A!CC293</f>
        <v>0</v>
      </c>
      <c r="CE293">
        <f>A!CD293</f>
        <v>0</v>
      </c>
      <c r="CF293">
        <f>A!CE293</f>
        <v>0</v>
      </c>
      <c r="CG293">
        <f>A!CF293</f>
        <v>0</v>
      </c>
      <c r="CH293">
        <f>A!CG293</f>
        <v>0</v>
      </c>
      <c r="CI293">
        <f>A!CH293</f>
        <v>0</v>
      </c>
      <c r="CJ293" t="str">
        <f>A!CI293</f>
        <v>urn:imsikb0101:Applicaties:id:16</v>
      </c>
      <c r="CK293" t="str">
        <f>A!CJ293</f>
        <v>urn:imsikb0101:DatastroomType:id:1</v>
      </c>
      <c r="CL293">
        <f>A!CK293</f>
        <v>45891</v>
      </c>
      <c r="CM293" t="str">
        <f>A!CL293</f>
        <v>SGS, Rotterdam</v>
      </c>
      <c r="CN293" t="str">
        <f>A!CM293</f>
        <v>LABRESULTAAT SGS</v>
      </c>
      <c r="CO293">
        <f>A!CN293</f>
        <v>45891</v>
      </c>
      <c r="CP293">
        <f>A!CO293</f>
        <v>0</v>
      </c>
      <c r="CQ293">
        <f>A!CO603</f>
        <v>0</v>
      </c>
      <c r="CR293" t="e">
        <f>A!#REF!</f>
        <v>#REF!</v>
      </c>
      <c r="CS293" t="e">
        <f>A!#REF!</f>
        <v>#REF!</v>
      </c>
    </row>
    <row r="294" spans="1:97" x14ac:dyDescent="0.2">
      <c r="A294" t="str">
        <f>A!A294</f>
        <v>LABRESULTAAT</v>
      </c>
      <c r="B294">
        <f>A!B294</f>
        <v>113</v>
      </c>
      <c r="C294" t="str">
        <f>A!C294</f>
        <v>_b7a464e5-ad3e-42f0-9119-5a3f2dac1ed7</v>
      </c>
      <c r="D294" t="str">
        <f>A!D294</f>
        <v>b7a464e5-ad3e-42f0-9119-5a3f2dac1ed7</v>
      </c>
      <c r="E294" t="str">
        <f>A!E294</f>
        <v>SIKB</v>
      </c>
      <c r="F294" t="str">
        <f>A!F294</f>
        <v>urn:immetingen:hoedanigheid:id:1</v>
      </c>
      <c r="G294" t="str">
        <f>A!G294</f>
        <v>www.sikb.nl</v>
      </c>
      <c r="H294" t="str">
        <f>A!H294</f>
        <v>urn:immetingen:parameter:id:4442</v>
      </c>
      <c r="I294" t="str">
        <f>A!I294</f>
        <v>www.sikb.nl</v>
      </c>
      <c r="J294" t="str">
        <f>A!J294</f>
        <v>urn:immetingen:parameter:id:2725</v>
      </c>
      <c r="K294" t="str">
        <f>A!K294</f>
        <v>www.sikb.nl</v>
      </c>
      <c r="L294">
        <f>A!L294</f>
        <v>45890</v>
      </c>
      <c r="M294" t="str">
        <f>A!M294</f>
        <v>urn:immetingen:LabopdrachtStatus:id:5</v>
      </c>
      <c r="N294">
        <f>A!N294</f>
        <v>1</v>
      </c>
      <c r="O294">
        <f>A!O294</f>
        <v>1</v>
      </c>
      <c r="P294" s="23" t="str">
        <f>IF(A!P294="","",INDEX(B!$A$1:$BT$2000,MATCH(A!P294,B!$AX$1:$AX$2000,0),D!$B$5))</f>
        <v>MMA01 A01 (0-50) A03 (0-50) A08 (0-50) A09 (0-50)</v>
      </c>
      <c r="Q294">
        <f>A!Q294</f>
        <v>0</v>
      </c>
      <c r="R294">
        <f>A!R294</f>
        <v>0</v>
      </c>
      <c r="S294">
        <f>A!S294</f>
        <v>0</v>
      </c>
      <c r="T294" t="str">
        <f>A!T294</f>
        <v>immetingen:AnalyticResultType</v>
      </c>
      <c r="U294" t="str">
        <f>A!U294</f>
        <v>&lt;0.1 µg/kgds</v>
      </c>
      <c r="V294" s="23">
        <f>IF(A!V294="&lt;",1,A!V294)</f>
        <v>1</v>
      </c>
      <c r="W294">
        <f>A!W294</f>
        <v>0.1</v>
      </c>
      <c r="X294">
        <f>A!X294</f>
        <v>0.1</v>
      </c>
      <c r="Y294" t="str">
        <f>A!Y294</f>
        <v>urn:immetingen:eenheid:id:131</v>
      </c>
      <c r="Z294" s="23">
        <f t="shared" si="4"/>
        <v>131</v>
      </c>
      <c r="AA294" t="str">
        <f>A!Z294</f>
        <v>urn:immetingen:kwaliteitsoordeel:id:0</v>
      </c>
      <c r="AB294" t="str">
        <f>A!AA294</f>
        <v>www.sikb.nl</v>
      </c>
      <c r="AC294" t="str">
        <f>A!AB294</f>
        <v>urn:immetingen:waardebewerkingsmethode:id:5</v>
      </c>
      <c r="AD294" t="str">
        <f>A!AC294</f>
        <v>www.sikb.nl</v>
      </c>
      <c r="AE294" t="str">
        <f>A!AD294</f>
        <v>_3ac225d9-1f25-4c1b-8b59-01e63c6d101f</v>
      </c>
      <c r="AF294">
        <f>A!AE294</f>
        <v>45889.309328703705</v>
      </c>
      <c r="AG294">
        <f>A!AF294</f>
        <v>0</v>
      </c>
      <c r="AH294">
        <f>A!AG294</f>
        <v>0</v>
      </c>
      <c r="AI294">
        <f>A!AH294</f>
        <v>0</v>
      </c>
      <c r="AJ294">
        <f>A!AI294</f>
        <v>0</v>
      </c>
      <c r="AK294">
        <f>A!AJ294</f>
        <v>0</v>
      </c>
      <c r="AL294">
        <f>A!AK294</f>
        <v>0</v>
      </c>
      <c r="AM294">
        <f>A!AL294</f>
        <v>0</v>
      </c>
      <c r="AN294">
        <f>A!AM294</f>
        <v>0</v>
      </c>
      <c r="AO294">
        <f>A!AN294</f>
        <v>0</v>
      </c>
      <c r="AP294">
        <f>A!AO294</f>
        <v>0</v>
      </c>
      <c r="AQ294">
        <f>A!AP294</f>
        <v>0</v>
      </c>
      <c r="AR294">
        <f>A!AQ294</f>
        <v>0</v>
      </c>
      <c r="AS294">
        <f>A!AR294</f>
        <v>0</v>
      </c>
      <c r="AT294">
        <f>A!AS294</f>
        <v>0</v>
      </c>
      <c r="AU294">
        <f>A!AT294</f>
        <v>0</v>
      </c>
      <c r="AV294">
        <f>A!AU294</f>
        <v>0</v>
      </c>
      <c r="AW294" s="23" t="str">
        <f>IF(A!AV294=0,"",A!AV294)</f>
        <v/>
      </c>
      <c r="AX294">
        <f>A!AW294</f>
        <v>0</v>
      </c>
      <c r="AY294">
        <f>A!AX294</f>
        <v>0</v>
      </c>
      <c r="AZ294">
        <f>A!AY294</f>
        <v>0</v>
      </c>
      <c r="BA294">
        <f>A!AZ294</f>
        <v>0</v>
      </c>
      <c r="BB294">
        <f>A!BA294</f>
        <v>0</v>
      </c>
      <c r="BC294">
        <f>A!BB294</f>
        <v>0</v>
      </c>
      <c r="BD294">
        <f>A!BC294</f>
        <v>0</v>
      </c>
      <c r="BE294">
        <f>A!BD294</f>
        <v>0</v>
      </c>
      <c r="BF294">
        <f>A!BE294</f>
        <v>0</v>
      </c>
      <c r="BG294">
        <f>A!BF294</f>
        <v>0</v>
      </c>
      <c r="BH294">
        <f>A!BG294</f>
        <v>0</v>
      </c>
      <c r="BI294">
        <f>A!BH294</f>
        <v>0</v>
      </c>
      <c r="BJ294">
        <f>A!BI294</f>
        <v>0</v>
      </c>
      <c r="BK294">
        <f>A!BJ294</f>
        <v>0</v>
      </c>
      <c r="BL294">
        <f>A!BK294</f>
        <v>0</v>
      </c>
      <c r="BM294">
        <f>A!BL294</f>
        <v>0</v>
      </c>
      <c r="BN294">
        <f>A!BM294</f>
        <v>0</v>
      </c>
      <c r="BO294">
        <f>A!BN294</f>
        <v>0</v>
      </c>
      <c r="BP294">
        <f>A!BO294</f>
        <v>0</v>
      </c>
      <c r="BQ294">
        <f>A!BP294</f>
        <v>0</v>
      </c>
      <c r="BR294">
        <f>A!BQ294</f>
        <v>0</v>
      </c>
      <c r="BS294">
        <f>A!BR294</f>
        <v>0</v>
      </c>
      <c r="BT294">
        <f>A!BS294</f>
        <v>0</v>
      </c>
      <c r="BU294">
        <f>A!BT294</f>
        <v>0</v>
      </c>
      <c r="BV294">
        <f>A!BU294</f>
        <v>0</v>
      </c>
      <c r="BW294">
        <f>A!BV294</f>
        <v>0</v>
      </c>
      <c r="BX294">
        <f>A!BW294</f>
        <v>0</v>
      </c>
      <c r="BY294">
        <f>A!BX294</f>
        <v>0</v>
      </c>
      <c r="BZ294">
        <f>A!BY294</f>
        <v>0</v>
      </c>
      <c r="CA294">
        <f>A!BZ294</f>
        <v>0</v>
      </c>
      <c r="CB294">
        <f>A!CA294</f>
        <v>0</v>
      </c>
      <c r="CC294">
        <f>A!CB294</f>
        <v>0</v>
      </c>
      <c r="CD294">
        <f>A!CC294</f>
        <v>0</v>
      </c>
      <c r="CE294">
        <f>A!CD294</f>
        <v>0</v>
      </c>
      <c r="CF294">
        <f>A!CE294</f>
        <v>0</v>
      </c>
      <c r="CG294">
        <f>A!CF294</f>
        <v>0</v>
      </c>
      <c r="CH294">
        <f>A!CG294</f>
        <v>0</v>
      </c>
      <c r="CI294">
        <f>A!CH294</f>
        <v>0</v>
      </c>
      <c r="CJ294" t="str">
        <f>A!CI294</f>
        <v>urn:imsikb0101:Applicaties:id:16</v>
      </c>
      <c r="CK294" t="str">
        <f>A!CJ294</f>
        <v>urn:imsikb0101:DatastroomType:id:1</v>
      </c>
      <c r="CL294">
        <f>A!CK294</f>
        <v>45891</v>
      </c>
      <c r="CM294" t="str">
        <f>A!CL294</f>
        <v>SGS, Rotterdam</v>
      </c>
      <c r="CN294" t="str">
        <f>A!CM294</f>
        <v>LABRESULTAAT SGS</v>
      </c>
      <c r="CO294">
        <f>A!CN294</f>
        <v>45891</v>
      </c>
      <c r="CP294">
        <f>A!CO294</f>
        <v>0</v>
      </c>
      <c r="CQ294">
        <f>A!CO604</f>
        <v>0</v>
      </c>
      <c r="CR294" t="e">
        <f>A!#REF!</f>
        <v>#REF!</v>
      </c>
      <c r="CS294" t="e">
        <f>A!#REF!</f>
        <v>#REF!</v>
      </c>
    </row>
    <row r="295" spans="1:97" x14ac:dyDescent="0.2">
      <c r="A295" t="str">
        <f>A!A295</f>
        <v>LABRESULTAAT</v>
      </c>
      <c r="B295">
        <f>A!B295</f>
        <v>114</v>
      </c>
      <c r="C295" t="str">
        <f>A!C295</f>
        <v>_195a2c52-24e6-4592-8b0b-5dd298ec4987</v>
      </c>
      <c r="D295" t="str">
        <f>A!D295</f>
        <v>195a2c52-24e6-4592-8b0b-5dd298ec4987</v>
      </c>
      <c r="E295" t="str">
        <f>A!E295</f>
        <v>SIKB</v>
      </c>
      <c r="F295" t="str">
        <f>A!F295</f>
        <v>urn:immetingen:hoedanigheid:id:1</v>
      </c>
      <c r="G295" t="str">
        <f>A!G295</f>
        <v>www.sikb.nl</v>
      </c>
      <c r="H295" t="str">
        <f>A!H295</f>
        <v>urn:immetingen:parameter:id:4446</v>
      </c>
      <c r="I295" t="str">
        <f>A!I295</f>
        <v>www.sikb.nl</v>
      </c>
      <c r="J295" t="str">
        <f>A!J295</f>
        <v>urn:immetingen:parameter:id:2725</v>
      </c>
      <c r="K295" t="str">
        <f>A!K295</f>
        <v>www.sikb.nl</v>
      </c>
      <c r="L295">
        <f>A!L295</f>
        <v>45890</v>
      </c>
      <c r="M295" t="str">
        <f>A!M295</f>
        <v>urn:immetingen:LabopdrachtStatus:id:5</v>
      </c>
      <c r="N295">
        <f>A!N295</f>
        <v>1</v>
      </c>
      <c r="O295">
        <f>A!O295</f>
        <v>1</v>
      </c>
      <c r="P295" s="23" t="str">
        <f>IF(A!P295="","",INDEX(B!$A$1:$BT$2000,MATCH(A!P295,B!$AX$1:$AX$2000,0),D!$B$5))</f>
        <v>MMA01 A01 (0-50) A03 (0-50) A08 (0-50) A09 (0-50)</v>
      </c>
      <c r="Q295">
        <f>A!Q295</f>
        <v>0</v>
      </c>
      <c r="R295">
        <f>A!R295</f>
        <v>0</v>
      </c>
      <c r="S295">
        <f>A!S295</f>
        <v>0</v>
      </c>
      <c r="T295" t="str">
        <f>A!T295</f>
        <v>immetingen:AnalyticResultType</v>
      </c>
      <c r="U295" t="str">
        <f>A!U295</f>
        <v>&lt;0.1 µg/kgds</v>
      </c>
      <c r="V295" s="23">
        <f>IF(A!V295="&lt;",1,A!V295)</f>
        <v>1</v>
      </c>
      <c r="W295">
        <f>A!W295</f>
        <v>0.1</v>
      </c>
      <c r="X295">
        <f>A!X295</f>
        <v>0.1</v>
      </c>
      <c r="Y295" t="str">
        <f>A!Y295</f>
        <v>urn:immetingen:eenheid:id:131</v>
      </c>
      <c r="Z295" s="23">
        <f t="shared" si="4"/>
        <v>131</v>
      </c>
      <c r="AA295" t="str">
        <f>A!Z295</f>
        <v>urn:immetingen:kwaliteitsoordeel:id:0</v>
      </c>
      <c r="AB295" t="str">
        <f>A!AA295</f>
        <v>www.sikb.nl</v>
      </c>
      <c r="AC295" t="str">
        <f>A!AB295</f>
        <v>urn:immetingen:waardebewerkingsmethode:id:5</v>
      </c>
      <c r="AD295" t="str">
        <f>A!AC295</f>
        <v>www.sikb.nl</v>
      </c>
      <c r="AE295" t="str">
        <f>A!AD295</f>
        <v>_477af230-6c4c-4ac2-9372-7eecec1845ad</v>
      </c>
      <c r="AF295">
        <f>A!AE295</f>
        <v>45889.309328703705</v>
      </c>
      <c r="AG295">
        <f>A!AF295</f>
        <v>0</v>
      </c>
      <c r="AH295">
        <f>A!AG295</f>
        <v>0</v>
      </c>
      <c r="AI295">
        <f>A!AH295</f>
        <v>0</v>
      </c>
      <c r="AJ295">
        <f>A!AI295</f>
        <v>0</v>
      </c>
      <c r="AK295">
        <f>A!AJ295</f>
        <v>0</v>
      </c>
      <c r="AL295">
        <f>A!AK295</f>
        <v>0</v>
      </c>
      <c r="AM295">
        <f>A!AL295</f>
        <v>0</v>
      </c>
      <c r="AN295">
        <f>A!AM295</f>
        <v>0</v>
      </c>
      <c r="AO295">
        <f>A!AN295</f>
        <v>0</v>
      </c>
      <c r="AP295">
        <f>A!AO295</f>
        <v>0</v>
      </c>
      <c r="AQ295">
        <f>A!AP295</f>
        <v>0</v>
      </c>
      <c r="AR295">
        <f>A!AQ295</f>
        <v>0</v>
      </c>
      <c r="AS295">
        <f>A!AR295</f>
        <v>0</v>
      </c>
      <c r="AT295">
        <f>A!AS295</f>
        <v>0</v>
      </c>
      <c r="AU295">
        <f>A!AT295</f>
        <v>0</v>
      </c>
      <c r="AV295">
        <f>A!AU295</f>
        <v>0</v>
      </c>
      <c r="AW295" s="23" t="str">
        <f>IF(A!AV295=0,"",A!AV295)</f>
        <v/>
      </c>
      <c r="AX295">
        <f>A!AW295</f>
        <v>0</v>
      </c>
      <c r="AY295">
        <f>A!AX295</f>
        <v>0</v>
      </c>
      <c r="AZ295">
        <f>A!AY295</f>
        <v>0</v>
      </c>
      <c r="BA295">
        <f>A!AZ295</f>
        <v>0</v>
      </c>
      <c r="BB295">
        <f>A!BA295</f>
        <v>0</v>
      </c>
      <c r="BC295">
        <f>A!BB295</f>
        <v>0</v>
      </c>
      <c r="BD295">
        <f>A!BC295</f>
        <v>0</v>
      </c>
      <c r="BE295">
        <f>A!BD295</f>
        <v>0</v>
      </c>
      <c r="BF295">
        <f>A!BE295</f>
        <v>0</v>
      </c>
      <c r="BG295">
        <f>A!BF295</f>
        <v>0</v>
      </c>
      <c r="BH295">
        <f>A!BG295</f>
        <v>0</v>
      </c>
      <c r="BI295">
        <f>A!BH295</f>
        <v>0</v>
      </c>
      <c r="BJ295">
        <f>A!BI295</f>
        <v>0</v>
      </c>
      <c r="BK295">
        <f>A!BJ295</f>
        <v>0</v>
      </c>
      <c r="BL295">
        <f>A!BK295</f>
        <v>0</v>
      </c>
      <c r="BM295">
        <f>A!BL295</f>
        <v>0</v>
      </c>
      <c r="BN295">
        <f>A!BM295</f>
        <v>0</v>
      </c>
      <c r="BO295">
        <f>A!BN295</f>
        <v>0</v>
      </c>
      <c r="BP295">
        <f>A!BO295</f>
        <v>0</v>
      </c>
      <c r="BQ295">
        <f>A!BP295</f>
        <v>0</v>
      </c>
      <c r="BR295">
        <f>A!BQ295</f>
        <v>0</v>
      </c>
      <c r="BS295">
        <f>A!BR295</f>
        <v>0</v>
      </c>
      <c r="BT295">
        <f>A!BS295</f>
        <v>0</v>
      </c>
      <c r="BU295">
        <f>A!BT295</f>
        <v>0</v>
      </c>
      <c r="BV295">
        <f>A!BU295</f>
        <v>0</v>
      </c>
      <c r="BW295">
        <f>A!BV295</f>
        <v>0</v>
      </c>
      <c r="BX295">
        <f>A!BW295</f>
        <v>0</v>
      </c>
      <c r="BY295">
        <f>A!BX295</f>
        <v>0</v>
      </c>
      <c r="BZ295">
        <f>A!BY295</f>
        <v>0</v>
      </c>
      <c r="CA295">
        <f>A!BZ295</f>
        <v>0</v>
      </c>
      <c r="CB295">
        <f>A!CA295</f>
        <v>0</v>
      </c>
      <c r="CC295">
        <f>A!CB295</f>
        <v>0</v>
      </c>
      <c r="CD295">
        <f>A!CC295</f>
        <v>0</v>
      </c>
      <c r="CE295">
        <f>A!CD295</f>
        <v>0</v>
      </c>
      <c r="CF295">
        <f>A!CE295</f>
        <v>0</v>
      </c>
      <c r="CG295">
        <f>A!CF295</f>
        <v>0</v>
      </c>
      <c r="CH295">
        <f>A!CG295</f>
        <v>0</v>
      </c>
      <c r="CI295">
        <f>A!CH295</f>
        <v>0</v>
      </c>
      <c r="CJ295" t="str">
        <f>A!CI295</f>
        <v>urn:imsikb0101:Applicaties:id:16</v>
      </c>
      <c r="CK295" t="str">
        <f>A!CJ295</f>
        <v>urn:imsikb0101:DatastroomType:id:1</v>
      </c>
      <c r="CL295">
        <f>A!CK295</f>
        <v>45891</v>
      </c>
      <c r="CM295" t="str">
        <f>A!CL295</f>
        <v>SGS, Rotterdam</v>
      </c>
      <c r="CN295" t="str">
        <f>A!CM295</f>
        <v>LABRESULTAAT SGS</v>
      </c>
      <c r="CO295">
        <f>A!CN295</f>
        <v>45891</v>
      </c>
      <c r="CP295">
        <f>A!CO295</f>
        <v>0</v>
      </c>
      <c r="CQ295">
        <f>A!CO605</f>
        <v>0</v>
      </c>
      <c r="CR295" t="e">
        <f>A!#REF!</f>
        <v>#REF!</v>
      </c>
      <c r="CS295" t="e">
        <f>A!#REF!</f>
        <v>#REF!</v>
      </c>
    </row>
    <row r="296" spans="1:97" x14ac:dyDescent="0.2">
      <c r="A296" t="str">
        <f>A!A296</f>
        <v>LABRESULTAAT</v>
      </c>
      <c r="B296">
        <f>A!B296</f>
        <v>115</v>
      </c>
      <c r="C296" t="str">
        <f>A!C296</f>
        <v>_9a651da4-191b-465d-8fc6-39444dc9bad5</v>
      </c>
      <c r="D296" t="str">
        <f>A!D296</f>
        <v>9a651da4-191b-465d-8fc6-39444dc9bad5</v>
      </c>
      <c r="E296" t="str">
        <f>A!E296</f>
        <v>SIKB</v>
      </c>
      <c r="F296" t="str">
        <f>A!F296</f>
        <v>urn:immetingen:hoedanigheid:id:1</v>
      </c>
      <c r="G296" t="str">
        <f>A!G296</f>
        <v>www.sikb.nl</v>
      </c>
      <c r="H296" t="str">
        <f>A!H296</f>
        <v>urn:immetingen:parameter:id:4445</v>
      </c>
      <c r="I296" t="str">
        <f>A!I296</f>
        <v>www.sikb.nl</v>
      </c>
      <c r="J296" t="str">
        <f>A!J296</f>
        <v>urn:immetingen:parameter:id:2725</v>
      </c>
      <c r="K296" t="str">
        <f>A!K296</f>
        <v>www.sikb.nl</v>
      </c>
      <c r="L296">
        <f>A!L296</f>
        <v>45890</v>
      </c>
      <c r="M296" t="str">
        <f>A!M296</f>
        <v>urn:immetingen:LabopdrachtStatus:id:5</v>
      </c>
      <c r="N296">
        <f>A!N296</f>
        <v>1</v>
      </c>
      <c r="O296">
        <f>A!O296</f>
        <v>1</v>
      </c>
      <c r="P296" s="23" t="str">
        <f>IF(A!P296="","",INDEX(B!$A$1:$BT$2000,MATCH(A!P296,B!$AX$1:$AX$2000,0),D!$B$5))</f>
        <v>MMA01 A01 (0-50) A03 (0-50) A08 (0-50) A09 (0-50)</v>
      </c>
      <c r="Q296">
        <f>A!Q296</f>
        <v>0</v>
      </c>
      <c r="R296">
        <f>A!R296</f>
        <v>0</v>
      </c>
      <c r="S296">
        <f>A!S296</f>
        <v>0</v>
      </c>
      <c r="T296" t="str">
        <f>A!T296</f>
        <v>immetingen:AnalyticResultType</v>
      </c>
      <c r="U296" t="str">
        <f>A!U296</f>
        <v>0.4 µg/kgds</v>
      </c>
      <c r="V296" s="23">
        <f>IF(A!V296="&lt;",1,A!V296)</f>
        <v>0</v>
      </c>
      <c r="W296">
        <f>A!W296</f>
        <v>0.4</v>
      </c>
      <c r="X296">
        <f>A!X296</f>
        <v>0.4</v>
      </c>
      <c r="Y296" t="str">
        <f>A!Y296</f>
        <v>urn:immetingen:eenheid:id:131</v>
      </c>
      <c r="Z296" s="23">
        <f t="shared" si="4"/>
        <v>131</v>
      </c>
      <c r="AA296" t="str">
        <f>A!Z296</f>
        <v>urn:immetingen:kwaliteitsoordeel:id:0</v>
      </c>
      <c r="AB296" t="str">
        <f>A!AA296</f>
        <v>www.sikb.nl</v>
      </c>
      <c r="AC296" t="str">
        <f>A!AB296</f>
        <v>urn:immetingen:waardebewerkingsmethode:id:5</v>
      </c>
      <c r="AD296" t="str">
        <f>A!AC296</f>
        <v>www.sikb.nl</v>
      </c>
      <c r="AE296" t="str">
        <f>A!AD296</f>
        <v>_0dce1466-b74e-497e-b78d-87d3cca887cf</v>
      </c>
      <c r="AF296">
        <f>A!AE296</f>
        <v>45889.309328703705</v>
      </c>
      <c r="AG296">
        <f>A!AF296</f>
        <v>0</v>
      </c>
      <c r="AH296">
        <f>A!AG296</f>
        <v>0</v>
      </c>
      <c r="AI296">
        <f>A!AH296</f>
        <v>0</v>
      </c>
      <c r="AJ296">
        <f>A!AI296</f>
        <v>0</v>
      </c>
      <c r="AK296">
        <f>A!AJ296</f>
        <v>0</v>
      </c>
      <c r="AL296">
        <f>A!AK296</f>
        <v>0</v>
      </c>
      <c r="AM296">
        <f>A!AL296</f>
        <v>0</v>
      </c>
      <c r="AN296">
        <f>A!AM296</f>
        <v>0</v>
      </c>
      <c r="AO296">
        <f>A!AN296</f>
        <v>0</v>
      </c>
      <c r="AP296">
        <f>A!AO296</f>
        <v>0</v>
      </c>
      <c r="AQ296">
        <f>A!AP296</f>
        <v>0</v>
      </c>
      <c r="AR296">
        <f>A!AQ296</f>
        <v>0</v>
      </c>
      <c r="AS296">
        <f>A!AR296</f>
        <v>0</v>
      </c>
      <c r="AT296">
        <f>A!AS296</f>
        <v>0</v>
      </c>
      <c r="AU296">
        <f>A!AT296</f>
        <v>0</v>
      </c>
      <c r="AV296">
        <f>A!AU296</f>
        <v>0</v>
      </c>
      <c r="AW296" s="23" t="str">
        <f>IF(A!AV296=0,"",A!AV296)</f>
        <v/>
      </c>
      <c r="AX296">
        <f>A!AW296</f>
        <v>0</v>
      </c>
      <c r="AY296">
        <f>A!AX296</f>
        <v>0</v>
      </c>
      <c r="AZ296">
        <f>A!AY296</f>
        <v>0</v>
      </c>
      <c r="BA296">
        <f>A!AZ296</f>
        <v>0</v>
      </c>
      <c r="BB296">
        <f>A!BA296</f>
        <v>0</v>
      </c>
      <c r="BC296">
        <f>A!BB296</f>
        <v>0</v>
      </c>
      <c r="BD296">
        <f>A!BC296</f>
        <v>0</v>
      </c>
      <c r="BE296">
        <f>A!BD296</f>
        <v>0</v>
      </c>
      <c r="BF296">
        <f>A!BE296</f>
        <v>0</v>
      </c>
      <c r="BG296">
        <f>A!BF296</f>
        <v>0</v>
      </c>
      <c r="BH296">
        <f>A!BG296</f>
        <v>0</v>
      </c>
      <c r="BI296">
        <f>A!BH296</f>
        <v>0</v>
      </c>
      <c r="BJ296">
        <f>A!BI296</f>
        <v>0</v>
      </c>
      <c r="BK296">
        <f>A!BJ296</f>
        <v>0</v>
      </c>
      <c r="BL296">
        <f>A!BK296</f>
        <v>0</v>
      </c>
      <c r="BM296">
        <f>A!BL296</f>
        <v>0</v>
      </c>
      <c r="BN296">
        <f>A!BM296</f>
        <v>0</v>
      </c>
      <c r="BO296">
        <f>A!BN296</f>
        <v>0</v>
      </c>
      <c r="BP296">
        <f>A!BO296</f>
        <v>0</v>
      </c>
      <c r="BQ296">
        <f>A!BP296</f>
        <v>0</v>
      </c>
      <c r="BR296">
        <f>A!BQ296</f>
        <v>0</v>
      </c>
      <c r="BS296">
        <f>A!BR296</f>
        <v>0</v>
      </c>
      <c r="BT296">
        <f>A!BS296</f>
        <v>0</v>
      </c>
      <c r="BU296">
        <f>A!BT296</f>
        <v>0</v>
      </c>
      <c r="BV296">
        <f>A!BU296</f>
        <v>0</v>
      </c>
      <c r="BW296">
        <f>A!BV296</f>
        <v>0</v>
      </c>
      <c r="BX296">
        <f>A!BW296</f>
        <v>0</v>
      </c>
      <c r="BY296">
        <f>A!BX296</f>
        <v>0</v>
      </c>
      <c r="BZ296">
        <f>A!BY296</f>
        <v>0</v>
      </c>
      <c r="CA296">
        <f>A!BZ296</f>
        <v>0</v>
      </c>
      <c r="CB296">
        <f>A!CA296</f>
        <v>0</v>
      </c>
      <c r="CC296">
        <f>A!CB296</f>
        <v>0</v>
      </c>
      <c r="CD296">
        <f>A!CC296</f>
        <v>0</v>
      </c>
      <c r="CE296">
        <f>A!CD296</f>
        <v>0</v>
      </c>
      <c r="CF296">
        <f>A!CE296</f>
        <v>0</v>
      </c>
      <c r="CG296">
        <f>A!CF296</f>
        <v>0</v>
      </c>
      <c r="CH296">
        <f>A!CG296</f>
        <v>0</v>
      </c>
      <c r="CI296">
        <f>A!CH296</f>
        <v>0</v>
      </c>
      <c r="CJ296" t="str">
        <f>A!CI296</f>
        <v>urn:imsikb0101:Applicaties:id:16</v>
      </c>
      <c r="CK296" t="str">
        <f>A!CJ296</f>
        <v>urn:imsikb0101:DatastroomType:id:1</v>
      </c>
      <c r="CL296">
        <f>A!CK296</f>
        <v>45891</v>
      </c>
      <c r="CM296" t="str">
        <f>A!CL296</f>
        <v>SGS, Rotterdam</v>
      </c>
      <c r="CN296" t="str">
        <f>A!CM296</f>
        <v>LABRESULTAAT SGS</v>
      </c>
      <c r="CO296">
        <f>A!CN296</f>
        <v>45891</v>
      </c>
      <c r="CP296">
        <f>A!CO296</f>
        <v>0</v>
      </c>
      <c r="CQ296">
        <f>A!CO606</f>
        <v>0</v>
      </c>
      <c r="CR296" t="e">
        <f>A!#REF!</f>
        <v>#REF!</v>
      </c>
      <c r="CS296" t="e">
        <f>A!#REF!</f>
        <v>#REF!</v>
      </c>
    </row>
    <row r="297" spans="1:97" x14ac:dyDescent="0.2">
      <c r="A297" t="str">
        <f>A!A297</f>
        <v>LABRESULTAAT</v>
      </c>
      <c r="B297">
        <f>A!B297</f>
        <v>116</v>
      </c>
      <c r="C297" t="str">
        <f>A!C297</f>
        <v>_f880c065-8443-4de3-a8be-605b89f9f1ac</v>
      </c>
      <c r="D297" t="str">
        <f>A!D297</f>
        <v>f880c065-8443-4de3-a8be-605b89f9f1ac</v>
      </c>
      <c r="E297" t="str">
        <f>A!E297</f>
        <v>SIKB</v>
      </c>
      <c r="F297" t="str">
        <f>A!F297</f>
        <v>urn:immetingen:hoedanigheid:id:1</v>
      </c>
      <c r="G297" t="str">
        <f>A!G297</f>
        <v>www.sikb.nl</v>
      </c>
      <c r="H297" t="str">
        <f>A!H297</f>
        <v>urn:immetingen:parameter:id:6040</v>
      </c>
      <c r="I297" t="str">
        <f>A!I297</f>
        <v>www.sikb.nl</v>
      </c>
      <c r="J297" t="str">
        <f>A!J297</f>
        <v>urn:immetingen:parameter:id:2725</v>
      </c>
      <c r="K297" t="str">
        <f>A!K297</f>
        <v>www.sikb.nl</v>
      </c>
      <c r="L297">
        <f>A!L297</f>
        <v>45890</v>
      </c>
      <c r="M297" t="str">
        <f>A!M297</f>
        <v>urn:immetingen:LabopdrachtStatus:id:5</v>
      </c>
      <c r="N297">
        <f>A!N297</f>
        <v>1</v>
      </c>
      <c r="O297">
        <f>A!O297</f>
        <v>1</v>
      </c>
      <c r="P297" s="23" t="str">
        <f>IF(A!P297="","",INDEX(B!$A$1:$BT$2000,MATCH(A!P297,B!$AX$1:$AX$2000,0),D!$B$5))</f>
        <v>MMA01 A01 (0-50) A03 (0-50) A08 (0-50) A09 (0-50)</v>
      </c>
      <c r="Q297">
        <f>A!Q297</f>
        <v>0</v>
      </c>
      <c r="R297">
        <f>A!R297</f>
        <v>0</v>
      </c>
      <c r="S297">
        <f>A!S297</f>
        <v>0</v>
      </c>
      <c r="T297" t="str">
        <f>A!T297</f>
        <v>immetingen:AnalyticResultType</v>
      </c>
      <c r="U297" t="str">
        <f>A!U297</f>
        <v>0.5 µg/kgds</v>
      </c>
      <c r="V297" s="23">
        <f>IF(A!V297="&lt;",1,A!V297)</f>
        <v>0</v>
      </c>
      <c r="W297">
        <f>A!W297</f>
        <v>0.5</v>
      </c>
      <c r="X297">
        <f>A!X297</f>
        <v>0.5</v>
      </c>
      <c r="Y297" t="str">
        <f>A!Y297</f>
        <v>urn:immetingen:eenheid:id:131</v>
      </c>
      <c r="Z297" s="23">
        <f t="shared" si="4"/>
        <v>131</v>
      </c>
      <c r="AA297" t="str">
        <f>A!Z297</f>
        <v>urn:immetingen:kwaliteitsoordeel:id:0</v>
      </c>
      <c r="AB297" t="str">
        <f>A!AA297</f>
        <v>www.sikb.nl</v>
      </c>
      <c r="AC297" t="str">
        <f>A!AB297</f>
        <v>urn:immetingen:waardebewerkingsmethode:id:5</v>
      </c>
      <c r="AD297" t="str">
        <f>A!AC297</f>
        <v>www.sikb.nl</v>
      </c>
      <c r="AE297" t="str">
        <f>A!AD297</f>
        <v>_4dbbe978-af51-4974-b1d8-41d2433fc745</v>
      </c>
      <c r="AF297">
        <f>A!AE297</f>
        <v>45889.309502314813</v>
      </c>
      <c r="AG297">
        <f>A!AF297</f>
        <v>0</v>
      </c>
      <c r="AH297">
        <f>A!AG297</f>
        <v>0</v>
      </c>
      <c r="AI297">
        <f>A!AH297</f>
        <v>0</v>
      </c>
      <c r="AJ297">
        <f>A!AI297</f>
        <v>0</v>
      </c>
      <c r="AK297">
        <f>A!AJ297</f>
        <v>0</v>
      </c>
      <c r="AL297">
        <f>A!AK297</f>
        <v>0</v>
      </c>
      <c r="AM297">
        <f>A!AL297</f>
        <v>0</v>
      </c>
      <c r="AN297">
        <f>A!AM297</f>
        <v>0</v>
      </c>
      <c r="AO297">
        <f>A!AN297</f>
        <v>0</v>
      </c>
      <c r="AP297">
        <f>A!AO297</f>
        <v>0</v>
      </c>
      <c r="AQ297">
        <f>A!AP297</f>
        <v>0</v>
      </c>
      <c r="AR297">
        <f>A!AQ297</f>
        <v>0</v>
      </c>
      <c r="AS297">
        <f>A!AR297</f>
        <v>0</v>
      </c>
      <c r="AT297">
        <f>A!AS297</f>
        <v>0</v>
      </c>
      <c r="AU297">
        <f>A!AT297</f>
        <v>0</v>
      </c>
      <c r="AV297">
        <f>A!AU297</f>
        <v>0</v>
      </c>
      <c r="AW297" s="23" t="str">
        <f>IF(A!AV297=0,"",A!AV297)</f>
        <v/>
      </c>
      <c r="AX297">
        <f>A!AW297</f>
        <v>0</v>
      </c>
      <c r="AY297">
        <f>A!AX297</f>
        <v>0</v>
      </c>
      <c r="AZ297">
        <f>A!AY297</f>
        <v>0</v>
      </c>
      <c r="BA297">
        <f>A!AZ297</f>
        <v>0</v>
      </c>
      <c r="BB297">
        <f>A!BA297</f>
        <v>0</v>
      </c>
      <c r="BC297">
        <f>A!BB297</f>
        <v>0</v>
      </c>
      <c r="BD297">
        <f>A!BC297</f>
        <v>0</v>
      </c>
      <c r="BE297">
        <f>A!BD297</f>
        <v>0</v>
      </c>
      <c r="BF297">
        <f>A!BE297</f>
        <v>0</v>
      </c>
      <c r="BG297">
        <f>A!BF297</f>
        <v>0</v>
      </c>
      <c r="BH297">
        <f>A!BG297</f>
        <v>0</v>
      </c>
      <c r="BI297">
        <f>A!BH297</f>
        <v>0</v>
      </c>
      <c r="BJ297">
        <f>A!BI297</f>
        <v>0</v>
      </c>
      <c r="BK297">
        <f>A!BJ297</f>
        <v>0</v>
      </c>
      <c r="BL297">
        <f>A!BK297</f>
        <v>0</v>
      </c>
      <c r="BM297">
        <f>A!BL297</f>
        <v>0</v>
      </c>
      <c r="BN297">
        <f>A!BM297</f>
        <v>0</v>
      </c>
      <c r="BO297">
        <f>A!BN297</f>
        <v>0</v>
      </c>
      <c r="BP297">
        <f>A!BO297</f>
        <v>0</v>
      </c>
      <c r="BQ297">
        <f>A!BP297</f>
        <v>0</v>
      </c>
      <c r="BR297">
        <f>A!BQ297</f>
        <v>0</v>
      </c>
      <c r="BS297">
        <f>A!BR297</f>
        <v>0</v>
      </c>
      <c r="BT297">
        <f>A!BS297</f>
        <v>0</v>
      </c>
      <c r="BU297">
        <f>A!BT297</f>
        <v>0</v>
      </c>
      <c r="BV297">
        <f>A!BU297</f>
        <v>0</v>
      </c>
      <c r="BW297">
        <f>A!BV297</f>
        <v>0</v>
      </c>
      <c r="BX297">
        <f>A!BW297</f>
        <v>0</v>
      </c>
      <c r="BY297">
        <f>A!BX297</f>
        <v>0</v>
      </c>
      <c r="BZ297">
        <f>A!BY297</f>
        <v>0</v>
      </c>
      <c r="CA297">
        <f>A!BZ297</f>
        <v>0</v>
      </c>
      <c r="CB297">
        <f>A!CA297</f>
        <v>0</v>
      </c>
      <c r="CC297">
        <f>A!CB297</f>
        <v>0</v>
      </c>
      <c r="CD297">
        <f>A!CC297</f>
        <v>0</v>
      </c>
      <c r="CE297">
        <f>A!CD297</f>
        <v>0</v>
      </c>
      <c r="CF297">
        <f>A!CE297</f>
        <v>0</v>
      </c>
      <c r="CG297">
        <f>A!CF297</f>
        <v>0</v>
      </c>
      <c r="CH297">
        <f>A!CG297</f>
        <v>0</v>
      </c>
      <c r="CI297">
        <f>A!CH297</f>
        <v>0</v>
      </c>
      <c r="CJ297" t="str">
        <f>A!CI297</f>
        <v>urn:imsikb0101:Applicaties:id:16</v>
      </c>
      <c r="CK297" t="str">
        <f>A!CJ297</f>
        <v>urn:imsikb0101:DatastroomType:id:1</v>
      </c>
      <c r="CL297">
        <f>A!CK297</f>
        <v>45891</v>
      </c>
      <c r="CM297" t="str">
        <f>A!CL297</f>
        <v>SGS, Rotterdam</v>
      </c>
      <c r="CN297" t="str">
        <f>A!CM297</f>
        <v>LABRESULTAAT SGS</v>
      </c>
      <c r="CO297">
        <f>A!CN297</f>
        <v>45891</v>
      </c>
      <c r="CP297">
        <f>A!CO297</f>
        <v>0</v>
      </c>
      <c r="CQ297">
        <f>A!CO607</f>
        <v>0</v>
      </c>
      <c r="CR297" t="e">
        <f>A!#REF!</f>
        <v>#REF!</v>
      </c>
      <c r="CS297" t="e">
        <f>A!#REF!</f>
        <v>#REF!</v>
      </c>
    </row>
    <row r="298" spans="1:97" x14ac:dyDescent="0.2">
      <c r="A298" t="str">
        <f>A!A298</f>
        <v>LABRESULTAAT</v>
      </c>
      <c r="B298">
        <f>A!B298</f>
        <v>117</v>
      </c>
      <c r="C298" t="str">
        <f>A!C298</f>
        <v>_5db017ae-c96e-468b-91ee-38fc403b7cb0</v>
      </c>
      <c r="D298" t="str">
        <f>A!D298</f>
        <v>5db017ae-c96e-468b-91ee-38fc403b7cb0</v>
      </c>
      <c r="E298" t="str">
        <f>A!E298</f>
        <v>SIKB</v>
      </c>
      <c r="F298" t="str">
        <f>A!F298</f>
        <v>urn:immetingen:hoedanigheid:id:1</v>
      </c>
      <c r="G298" t="str">
        <f>A!G298</f>
        <v>www.sikb.nl</v>
      </c>
      <c r="H298" t="str">
        <f>A!H298</f>
        <v>urn:immetingen:parameter:id:5518</v>
      </c>
      <c r="I298" t="str">
        <f>A!I298</f>
        <v>www.sikb.nl</v>
      </c>
      <c r="J298" t="str">
        <f>A!J298</f>
        <v>urn:immetingen:parameter:id:2725</v>
      </c>
      <c r="K298" t="str">
        <f>A!K298</f>
        <v>www.sikb.nl</v>
      </c>
      <c r="L298">
        <f>A!L298</f>
        <v>45890</v>
      </c>
      <c r="M298" t="str">
        <f>A!M298</f>
        <v>urn:immetingen:LabopdrachtStatus:id:5</v>
      </c>
      <c r="N298">
        <f>A!N298</f>
        <v>1</v>
      </c>
      <c r="O298">
        <f>A!O298</f>
        <v>1</v>
      </c>
      <c r="P298" s="23" t="str">
        <f>IF(A!P298="","",INDEX(B!$A$1:$BT$2000,MATCH(A!P298,B!$AX$1:$AX$2000,0),D!$B$5))</f>
        <v>MMA01 A01 (0-50) A03 (0-50) A08 (0-50) A09 (0-50)</v>
      </c>
      <c r="Q298">
        <f>A!Q298</f>
        <v>0</v>
      </c>
      <c r="R298">
        <f>A!R298</f>
        <v>0</v>
      </c>
      <c r="S298">
        <f>A!S298</f>
        <v>0</v>
      </c>
      <c r="T298" t="str">
        <f>A!T298</f>
        <v>immetingen:AnalyticResultType</v>
      </c>
      <c r="U298" t="str">
        <f>A!U298</f>
        <v>&lt;0.1 µg/kgds</v>
      </c>
      <c r="V298" s="23">
        <f>IF(A!V298="&lt;",1,A!V298)</f>
        <v>1</v>
      </c>
      <c r="W298">
        <f>A!W298</f>
        <v>0.1</v>
      </c>
      <c r="X298">
        <f>A!X298</f>
        <v>0.1</v>
      </c>
      <c r="Y298" t="str">
        <f>A!Y298</f>
        <v>urn:immetingen:eenheid:id:131</v>
      </c>
      <c r="Z298" s="23">
        <f t="shared" si="4"/>
        <v>131</v>
      </c>
      <c r="AA298" t="str">
        <f>A!Z298</f>
        <v>urn:immetingen:kwaliteitsoordeel:id:0</v>
      </c>
      <c r="AB298" t="str">
        <f>A!AA298</f>
        <v>www.sikb.nl</v>
      </c>
      <c r="AC298" t="str">
        <f>A!AB298</f>
        <v>urn:immetingen:waardebewerkingsmethode:id:5</v>
      </c>
      <c r="AD298" t="str">
        <f>A!AC298</f>
        <v>www.sikb.nl</v>
      </c>
      <c r="AE298" t="str">
        <f>A!AD298</f>
        <v>_2f1651c4-de2c-464f-b22f-ee60db84eb39</v>
      </c>
      <c r="AF298">
        <f>A!AE298</f>
        <v>45889.309328703705</v>
      </c>
      <c r="AG298">
        <f>A!AF298</f>
        <v>0</v>
      </c>
      <c r="AH298">
        <f>A!AG298</f>
        <v>0</v>
      </c>
      <c r="AI298">
        <f>A!AH298</f>
        <v>0</v>
      </c>
      <c r="AJ298">
        <f>A!AI298</f>
        <v>0</v>
      </c>
      <c r="AK298">
        <f>A!AJ298</f>
        <v>0</v>
      </c>
      <c r="AL298">
        <f>A!AK298</f>
        <v>0</v>
      </c>
      <c r="AM298">
        <f>A!AL298</f>
        <v>0</v>
      </c>
      <c r="AN298">
        <f>A!AM298</f>
        <v>0</v>
      </c>
      <c r="AO298">
        <f>A!AN298</f>
        <v>0</v>
      </c>
      <c r="AP298">
        <f>A!AO298</f>
        <v>0</v>
      </c>
      <c r="AQ298">
        <f>A!AP298</f>
        <v>0</v>
      </c>
      <c r="AR298">
        <f>A!AQ298</f>
        <v>0</v>
      </c>
      <c r="AS298">
        <f>A!AR298</f>
        <v>0</v>
      </c>
      <c r="AT298">
        <f>A!AS298</f>
        <v>0</v>
      </c>
      <c r="AU298">
        <f>A!AT298</f>
        <v>0</v>
      </c>
      <c r="AV298">
        <f>A!AU298</f>
        <v>0</v>
      </c>
      <c r="AW298" s="23" t="str">
        <f>IF(A!AV298=0,"",A!AV298)</f>
        <v/>
      </c>
      <c r="AX298">
        <f>A!AW298</f>
        <v>0</v>
      </c>
      <c r="AY298">
        <f>A!AX298</f>
        <v>0</v>
      </c>
      <c r="AZ298">
        <f>A!AY298</f>
        <v>0</v>
      </c>
      <c r="BA298">
        <f>A!AZ298</f>
        <v>0</v>
      </c>
      <c r="BB298">
        <f>A!BA298</f>
        <v>0</v>
      </c>
      <c r="BC298">
        <f>A!BB298</f>
        <v>0</v>
      </c>
      <c r="BD298">
        <f>A!BC298</f>
        <v>0</v>
      </c>
      <c r="BE298">
        <f>A!BD298</f>
        <v>0</v>
      </c>
      <c r="BF298">
        <f>A!BE298</f>
        <v>0</v>
      </c>
      <c r="BG298">
        <f>A!BF298</f>
        <v>0</v>
      </c>
      <c r="BH298">
        <f>A!BG298</f>
        <v>0</v>
      </c>
      <c r="BI298">
        <f>A!BH298</f>
        <v>0</v>
      </c>
      <c r="BJ298">
        <f>A!BI298</f>
        <v>0</v>
      </c>
      <c r="BK298">
        <f>A!BJ298</f>
        <v>0</v>
      </c>
      <c r="BL298">
        <f>A!BK298</f>
        <v>0</v>
      </c>
      <c r="BM298">
        <f>A!BL298</f>
        <v>0</v>
      </c>
      <c r="BN298">
        <f>A!BM298</f>
        <v>0</v>
      </c>
      <c r="BO298">
        <f>A!BN298</f>
        <v>0</v>
      </c>
      <c r="BP298">
        <f>A!BO298</f>
        <v>0</v>
      </c>
      <c r="BQ298">
        <f>A!BP298</f>
        <v>0</v>
      </c>
      <c r="BR298">
        <f>A!BQ298</f>
        <v>0</v>
      </c>
      <c r="BS298">
        <f>A!BR298</f>
        <v>0</v>
      </c>
      <c r="BT298">
        <f>A!BS298</f>
        <v>0</v>
      </c>
      <c r="BU298">
        <f>A!BT298</f>
        <v>0</v>
      </c>
      <c r="BV298">
        <f>A!BU298</f>
        <v>0</v>
      </c>
      <c r="BW298">
        <f>A!BV298</f>
        <v>0</v>
      </c>
      <c r="BX298">
        <f>A!BW298</f>
        <v>0</v>
      </c>
      <c r="BY298">
        <f>A!BX298</f>
        <v>0</v>
      </c>
      <c r="BZ298">
        <f>A!BY298</f>
        <v>0</v>
      </c>
      <c r="CA298">
        <f>A!BZ298</f>
        <v>0</v>
      </c>
      <c r="CB298">
        <f>A!CA298</f>
        <v>0</v>
      </c>
      <c r="CC298">
        <f>A!CB298</f>
        <v>0</v>
      </c>
      <c r="CD298">
        <f>A!CC298</f>
        <v>0</v>
      </c>
      <c r="CE298">
        <f>A!CD298</f>
        <v>0</v>
      </c>
      <c r="CF298">
        <f>A!CE298</f>
        <v>0</v>
      </c>
      <c r="CG298">
        <f>A!CF298</f>
        <v>0</v>
      </c>
      <c r="CH298">
        <f>A!CG298</f>
        <v>0</v>
      </c>
      <c r="CI298">
        <f>A!CH298</f>
        <v>0</v>
      </c>
      <c r="CJ298" t="str">
        <f>A!CI298</f>
        <v>urn:imsikb0101:Applicaties:id:16</v>
      </c>
      <c r="CK298" t="str">
        <f>A!CJ298</f>
        <v>urn:imsikb0101:DatastroomType:id:1</v>
      </c>
      <c r="CL298">
        <f>A!CK298</f>
        <v>45891</v>
      </c>
      <c r="CM298" t="str">
        <f>A!CL298</f>
        <v>SGS, Rotterdam</v>
      </c>
      <c r="CN298" t="str">
        <f>A!CM298</f>
        <v>LABRESULTAAT SGS</v>
      </c>
      <c r="CO298">
        <f>A!CN298</f>
        <v>45891</v>
      </c>
      <c r="CP298">
        <f>A!CO298</f>
        <v>0</v>
      </c>
      <c r="CQ298">
        <f>A!CO608</f>
        <v>0</v>
      </c>
      <c r="CR298" t="e">
        <f>A!#REF!</f>
        <v>#REF!</v>
      </c>
      <c r="CS298" t="e">
        <f>A!#REF!</f>
        <v>#REF!</v>
      </c>
    </row>
    <row r="299" spans="1:97" x14ac:dyDescent="0.2">
      <c r="A299" t="str">
        <f>A!A299</f>
        <v>LABRESULTAAT</v>
      </c>
      <c r="B299">
        <f>A!B299</f>
        <v>118</v>
      </c>
      <c r="C299" t="str">
        <f>A!C299</f>
        <v>_d63cac4b-250a-49ca-a567-eb4806f5b503</v>
      </c>
      <c r="D299" t="str">
        <f>A!D299</f>
        <v>d63cac4b-250a-49ca-a567-eb4806f5b503</v>
      </c>
      <c r="E299" t="str">
        <f>A!E299</f>
        <v>SIKB</v>
      </c>
      <c r="F299" t="str">
        <f>A!F299</f>
        <v>urn:immetingen:hoedanigheid:id:1</v>
      </c>
      <c r="G299" t="str">
        <f>A!G299</f>
        <v>www.sikb.nl</v>
      </c>
      <c r="H299" t="str">
        <f>A!H299</f>
        <v>urn:immetingen:parameter:id:4443</v>
      </c>
      <c r="I299" t="str">
        <f>A!I299</f>
        <v>www.sikb.nl</v>
      </c>
      <c r="J299" t="str">
        <f>A!J299</f>
        <v>urn:immetingen:parameter:id:2725</v>
      </c>
      <c r="K299" t="str">
        <f>A!K299</f>
        <v>www.sikb.nl</v>
      </c>
      <c r="L299">
        <f>A!L299</f>
        <v>45890</v>
      </c>
      <c r="M299" t="str">
        <f>A!M299</f>
        <v>urn:immetingen:LabopdrachtStatus:id:5</v>
      </c>
      <c r="N299">
        <f>A!N299</f>
        <v>1</v>
      </c>
      <c r="O299">
        <f>A!O299</f>
        <v>1</v>
      </c>
      <c r="P299" s="23" t="str">
        <f>IF(A!P299="","",INDEX(B!$A$1:$BT$2000,MATCH(A!P299,B!$AX$1:$AX$2000,0),D!$B$5))</f>
        <v>MMA01 A01 (0-50) A03 (0-50) A08 (0-50) A09 (0-50)</v>
      </c>
      <c r="Q299">
        <f>A!Q299</f>
        <v>0</v>
      </c>
      <c r="R299">
        <f>A!R299</f>
        <v>0</v>
      </c>
      <c r="S299">
        <f>A!S299</f>
        <v>0</v>
      </c>
      <c r="T299" t="str">
        <f>A!T299</f>
        <v>immetingen:AnalyticResultType</v>
      </c>
      <c r="U299" t="str">
        <f>A!U299</f>
        <v>0.2 µg/kgds</v>
      </c>
      <c r="V299" s="23">
        <f>IF(A!V299="&lt;",1,A!V299)</f>
        <v>0</v>
      </c>
      <c r="W299">
        <f>A!W299</f>
        <v>0.2</v>
      </c>
      <c r="X299">
        <f>A!X299</f>
        <v>0.2</v>
      </c>
      <c r="Y299" t="str">
        <f>A!Y299</f>
        <v>urn:immetingen:eenheid:id:131</v>
      </c>
      <c r="Z299" s="23">
        <f t="shared" si="4"/>
        <v>131</v>
      </c>
      <c r="AA299" t="str">
        <f>A!Z299</f>
        <v>urn:immetingen:kwaliteitsoordeel:id:0</v>
      </c>
      <c r="AB299" t="str">
        <f>A!AA299</f>
        <v>www.sikb.nl</v>
      </c>
      <c r="AC299" t="str">
        <f>A!AB299</f>
        <v>urn:immetingen:waardebewerkingsmethode:id:5</v>
      </c>
      <c r="AD299" t="str">
        <f>A!AC299</f>
        <v>www.sikb.nl</v>
      </c>
      <c r="AE299" t="str">
        <f>A!AD299</f>
        <v>_b9047f9c-efda-41a6-a5ba-577e76b04163</v>
      </c>
      <c r="AF299">
        <f>A!AE299</f>
        <v>45889.309328703705</v>
      </c>
      <c r="AG299">
        <f>A!AF299</f>
        <v>0</v>
      </c>
      <c r="AH299">
        <f>A!AG299</f>
        <v>0</v>
      </c>
      <c r="AI299">
        <f>A!AH299</f>
        <v>0</v>
      </c>
      <c r="AJ299">
        <f>A!AI299</f>
        <v>0</v>
      </c>
      <c r="AK299">
        <f>A!AJ299</f>
        <v>0</v>
      </c>
      <c r="AL299">
        <f>A!AK299</f>
        <v>0</v>
      </c>
      <c r="AM299">
        <f>A!AL299</f>
        <v>0</v>
      </c>
      <c r="AN299">
        <f>A!AM299</f>
        <v>0</v>
      </c>
      <c r="AO299">
        <f>A!AN299</f>
        <v>0</v>
      </c>
      <c r="AP299">
        <f>A!AO299</f>
        <v>0</v>
      </c>
      <c r="AQ299">
        <f>A!AP299</f>
        <v>0</v>
      </c>
      <c r="AR299">
        <f>A!AQ299</f>
        <v>0</v>
      </c>
      <c r="AS299">
        <f>A!AR299</f>
        <v>0</v>
      </c>
      <c r="AT299">
        <f>A!AS299</f>
        <v>0</v>
      </c>
      <c r="AU299">
        <f>A!AT299</f>
        <v>0</v>
      </c>
      <c r="AV299">
        <f>A!AU299</f>
        <v>0</v>
      </c>
      <c r="AW299" s="23" t="str">
        <f>IF(A!AV299=0,"",A!AV299)</f>
        <v/>
      </c>
      <c r="AX299">
        <f>A!AW299</f>
        <v>0</v>
      </c>
      <c r="AY299">
        <f>A!AX299</f>
        <v>0</v>
      </c>
      <c r="AZ299">
        <f>A!AY299</f>
        <v>0</v>
      </c>
      <c r="BA299">
        <f>A!AZ299</f>
        <v>0</v>
      </c>
      <c r="BB299">
        <f>A!BA299</f>
        <v>0</v>
      </c>
      <c r="BC299">
        <f>A!BB299</f>
        <v>0</v>
      </c>
      <c r="BD299">
        <f>A!BC299</f>
        <v>0</v>
      </c>
      <c r="BE299">
        <f>A!BD299</f>
        <v>0</v>
      </c>
      <c r="BF299">
        <f>A!BE299</f>
        <v>0</v>
      </c>
      <c r="BG299">
        <f>A!BF299</f>
        <v>0</v>
      </c>
      <c r="BH299">
        <f>A!BG299</f>
        <v>0</v>
      </c>
      <c r="BI299">
        <f>A!BH299</f>
        <v>0</v>
      </c>
      <c r="BJ299">
        <f>A!BI299</f>
        <v>0</v>
      </c>
      <c r="BK299">
        <f>A!BJ299</f>
        <v>0</v>
      </c>
      <c r="BL299">
        <f>A!BK299</f>
        <v>0</v>
      </c>
      <c r="BM299">
        <f>A!BL299</f>
        <v>0</v>
      </c>
      <c r="BN299">
        <f>A!BM299</f>
        <v>0</v>
      </c>
      <c r="BO299">
        <f>A!BN299</f>
        <v>0</v>
      </c>
      <c r="BP299">
        <f>A!BO299</f>
        <v>0</v>
      </c>
      <c r="BQ299">
        <f>A!BP299</f>
        <v>0</v>
      </c>
      <c r="BR299">
        <f>A!BQ299</f>
        <v>0</v>
      </c>
      <c r="BS299">
        <f>A!BR299</f>
        <v>0</v>
      </c>
      <c r="BT299">
        <f>A!BS299</f>
        <v>0</v>
      </c>
      <c r="BU299">
        <f>A!BT299</f>
        <v>0</v>
      </c>
      <c r="BV299">
        <f>A!BU299</f>
        <v>0</v>
      </c>
      <c r="BW299">
        <f>A!BV299</f>
        <v>0</v>
      </c>
      <c r="BX299">
        <f>A!BW299</f>
        <v>0</v>
      </c>
      <c r="BY299">
        <f>A!BX299</f>
        <v>0</v>
      </c>
      <c r="BZ299">
        <f>A!BY299</f>
        <v>0</v>
      </c>
      <c r="CA299">
        <f>A!BZ299</f>
        <v>0</v>
      </c>
      <c r="CB299">
        <f>A!CA299</f>
        <v>0</v>
      </c>
      <c r="CC299">
        <f>A!CB299</f>
        <v>0</v>
      </c>
      <c r="CD299">
        <f>A!CC299</f>
        <v>0</v>
      </c>
      <c r="CE299">
        <f>A!CD299</f>
        <v>0</v>
      </c>
      <c r="CF299">
        <f>A!CE299</f>
        <v>0</v>
      </c>
      <c r="CG299">
        <f>A!CF299</f>
        <v>0</v>
      </c>
      <c r="CH299">
        <f>A!CG299</f>
        <v>0</v>
      </c>
      <c r="CI299">
        <f>A!CH299</f>
        <v>0</v>
      </c>
      <c r="CJ299" t="str">
        <f>A!CI299</f>
        <v>urn:imsikb0101:Applicaties:id:16</v>
      </c>
      <c r="CK299" t="str">
        <f>A!CJ299</f>
        <v>urn:imsikb0101:DatastroomType:id:1</v>
      </c>
      <c r="CL299">
        <f>A!CK299</f>
        <v>45891</v>
      </c>
      <c r="CM299" t="str">
        <f>A!CL299</f>
        <v>SGS, Rotterdam</v>
      </c>
      <c r="CN299" t="str">
        <f>A!CM299</f>
        <v>LABRESULTAAT SGS</v>
      </c>
      <c r="CO299">
        <f>A!CN299</f>
        <v>45891</v>
      </c>
      <c r="CP299">
        <f>A!CO299</f>
        <v>0</v>
      </c>
      <c r="CQ299">
        <f>A!CO609</f>
        <v>0</v>
      </c>
      <c r="CR299" t="e">
        <f>A!#REF!</f>
        <v>#REF!</v>
      </c>
      <c r="CS299" t="e">
        <f>A!#REF!</f>
        <v>#REF!</v>
      </c>
    </row>
    <row r="300" spans="1:97" x14ac:dyDescent="0.2">
      <c r="A300" t="str">
        <f>A!A300</f>
        <v>LABRESULTAAT</v>
      </c>
      <c r="B300">
        <f>A!B300</f>
        <v>119</v>
      </c>
      <c r="C300" t="str">
        <f>A!C300</f>
        <v>_8607fbb4-841a-4268-b168-a9b982c0dbfb</v>
      </c>
      <c r="D300" t="str">
        <f>A!D300</f>
        <v>8607fbb4-841a-4268-b168-a9b982c0dbfb</v>
      </c>
      <c r="E300" t="str">
        <f>A!E300</f>
        <v>SIKB</v>
      </c>
      <c r="F300" t="str">
        <f>A!F300</f>
        <v>urn:immetingen:hoedanigheid:id:1</v>
      </c>
      <c r="G300" t="str">
        <f>A!G300</f>
        <v>www.sikb.nl</v>
      </c>
      <c r="H300" t="str">
        <f>A!H300</f>
        <v>urn:immetingen:parameter:id:6039</v>
      </c>
      <c r="I300" t="str">
        <f>A!I300</f>
        <v>www.sikb.nl</v>
      </c>
      <c r="J300" t="str">
        <f>A!J300</f>
        <v>urn:immetingen:parameter:id:2725</v>
      </c>
      <c r="K300" t="str">
        <f>A!K300</f>
        <v>www.sikb.nl</v>
      </c>
      <c r="L300">
        <f>A!L300</f>
        <v>45890</v>
      </c>
      <c r="M300" t="str">
        <f>A!M300</f>
        <v>urn:immetingen:LabopdrachtStatus:id:5</v>
      </c>
      <c r="N300">
        <f>A!N300</f>
        <v>1</v>
      </c>
      <c r="O300">
        <f>A!O300</f>
        <v>1</v>
      </c>
      <c r="P300" s="23" t="str">
        <f>IF(A!P300="","",INDEX(B!$A$1:$BT$2000,MATCH(A!P300,B!$AX$1:$AX$2000,0),D!$B$5))</f>
        <v>MMA01 A01 (0-50) A03 (0-50) A08 (0-50) A09 (0-50)</v>
      </c>
      <c r="Q300">
        <f>A!Q300</f>
        <v>0</v>
      </c>
      <c r="R300">
        <f>A!R300</f>
        <v>0</v>
      </c>
      <c r="S300">
        <f>A!S300</f>
        <v>0</v>
      </c>
      <c r="T300" t="str">
        <f>A!T300</f>
        <v>immetingen:AnalyticResultType</v>
      </c>
      <c r="U300" t="str">
        <f>A!U300</f>
        <v>0.3 µg/kgds</v>
      </c>
      <c r="V300" s="23">
        <f>IF(A!V300="&lt;",1,A!V300)</f>
        <v>0</v>
      </c>
      <c r="W300">
        <f>A!W300</f>
        <v>0.3</v>
      </c>
      <c r="X300">
        <f>A!X300</f>
        <v>0.3</v>
      </c>
      <c r="Y300" t="str">
        <f>A!Y300</f>
        <v>urn:immetingen:eenheid:id:131</v>
      </c>
      <c r="Z300" s="23">
        <f t="shared" si="4"/>
        <v>131</v>
      </c>
      <c r="AA300" t="str">
        <f>A!Z300</f>
        <v>urn:immetingen:kwaliteitsoordeel:id:0</v>
      </c>
      <c r="AB300" t="str">
        <f>A!AA300</f>
        <v>www.sikb.nl</v>
      </c>
      <c r="AC300" t="str">
        <f>A!AB300</f>
        <v>urn:immetingen:waardebewerkingsmethode:id:5</v>
      </c>
      <c r="AD300" t="str">
        <f>A!AC300</f>
        <v>www.sikb.nl</v>
      </c>
      <c r="AE300" t="str">
        <f>A!AD300</f>
        <v>_e4cf9e5a-4a8f-4f24-821b-42477bb25bb0</v>
      </c>
      <c r="AF300">
        <f>A!AE300</f>
        <v>45889.309502314813</v>
      </c>
      <c r="AG300">
        <f>A!AF300</f>
        <v>0</v>
      </c>
      <c r="AH300">
        <f>A!AG300</f>
        <v>0</v>
      </c>
      <c r="AI300">
        <f>A!AH300</f>
        <v>0</v>
      </c>
      <c r="AJ300">
        <f>A!AI300</f>
        <v>0</v>
      </c>
      <c r="AK300">
        <f>A!AJ300</f>
        <v>0</v>
      </c>
      <c r="AL300">
        <f>A!AK300</f>
        <v>0</v>
      </c>
      <c r="AM300">
        <f>A!AL300</f>
        <v>0</v>
      </c>
      <c r="AN300">
        <f>A!AM300</f>
        <v>0</v>
      </c>
      <c r="AO300">
        <f>A!AN300</f>
        <v>0</v>
      </c>
      <c r="AP300">
        <f>A!AO300</f>
        <v>0</v>
      </c>
      <c r="AQ300">
        <f>A!AP300</f>
        <v>0</v>
      </c>
      <c r="AR300">
        <f>A!AQ300</f>
        <v>0</v>
      </c>
      <c r="AS300">
        <f>A!AR300</f>
        <v>0</v>
      </c>
      <c r="AT300">
        <f>A!AS300</f>
        <v>0</v>
      </c>
      <c r="AU300">
        <f>A!AT300</f>
        <v>0</v>
      </c>
      <c r="AV300">
        <f>A!AU300</f>
        <v>0</v>
      </c>
      <c r="AW300" s="23" t="str">
        <f>IF(A!AV300=0,"",A!AV300)</f>
        <v/>
      </c>
      <c r="AX300">
        <f>A!AW300</f>
        <v>0</v>
      </c>
      <c r="AY300">
        <f>A!AX300</f>
        <v>0</v>
      </c>
      <c r="AZ300">
        <f>A!AY300</f>
        <v>0</v>
      </c>
      <c r="BA300">
        <f>A!AZ300</f>
        <v>0</v>
      </c>
      <c r="BB300">
        <f>A!BA300</f>
        <v>0</v>
      </c>
      <c r="BC300">
        <f>A!BB300</f>
        <v>0</v>
      </c>
      <c r="BD300">
        <f>A!BC300</f>
        <v>0</v>
      </c>
      <c r="BE300">
        <f>A!BD300</f>
        <v>0</v>
      </c>
      <c r="BF300">
        <f>A!BE300</f>
        <v>0</v>
      </c>
      <c r="BG300">
        <f>A!BF300</f>
        <v>0</v>
      </c>
      <c r="BH300">
        <f>A!BG300</f>
        <v>0</v>
      </c>
      <c r="BI300">
        <f>A!BH300</f>
        <v>0</v>
      </c>
      <c r="BJ300">
        <f>A!BI300</f>
        <v>0</v>
      </c>
      <c r="BK300">
        <f>A!BJ300</f>
        <v>0</v>
      </c>
      <c r="BL300">
        <f>A!BK300</f>
        <v>0</v>
      </c>
      <c r="BM300">
        <f>A!BL300</f>
        <v>0</v>
      </c>
      <c r="BN300">
        <f>A!BM300</f>
        <v>0</v>
      </c>
      <c r="BO300">
        <f>A!BN300</f>
        <v>0</v>
      </c>
      <c r="BP300">
        <f>A!BO300</f>
        <v>0</v>
      </c>
      <c r="BQ300">
        <f>A!BP300</f>
        <v>0</v>
      </c>
      <c r="BR300">
        <f>A!BQ300</f>
        <v>0</v>
      </c>
      <c r="BS300">
        <f>A!BR300</f>
        <v>0</v>
      </c>
      <c r="BT300">
        <f>A!BS300</f>
        <v>0</v>
      </c>
      <c r="BU300">
        <f>A!BT300</f>
        <v>0</v>
      </c>
      <c r="BV300">
        <f>A!BU300</f>
        <v>0</v>
      </c>
      <c r="BW300">
        <f>A!BV300</f>
        <v>0</v>
      </c>
      <c r="BX300">
        <f>A!BW300</f>
        <v>0</v>
      </c>
      <c r="BY300">
        <f>A!BX300</f>
        <v>0</v>
      </c>
      <c r="BZ300">
        <f>A!BY300</f>
        <v>0</v>
      </c>
      <c r="CA300">
        <f>A!BZ300</f>
        <v>0</v>
      </c>
      <c r="CB300">
        <f>A!CA300</f>
        <v>0</v>
      </c>
      <c r="CC300">
        <f>A!CB300</f>
        <v>0</v>
      </c>
      <c r="CD300">
        <f>A!CC300</f>
        <v>0</v>
      </c>
      <c r="CE300">
        <f>A!CD300</f>
        <v>0</v>
      </c>
      <c r="CF300">
        <f>A!CE300</f>
        <v>0</v>
      </c>
      <c r="CG300">
        <f>A!CF300</f>
        <v>0</v>
      </c>
      <c r="CH300">
        <f>A!CG300</f>
        <v>0</v>
      </c>
      <c r="CI300">
        <f>A!CH300</f>
        <v>0</v>
      </c>
      <c r="CJ300" t="str">
        <f>A!CI300</f>
        <v>urn:imsikb0101:Applicaties:id:16</v>
      </c>
      <c r="CK300" t="str">
        <f>A!CJ300</f>
        <v>urn:imsikb0101:DatastroomType:id:1</v>
      </c>
      <c r="CL300">
        <f>A!CK300</f>
        <v>45891</v>
      </c>
      <c r="CM300" t="str">
        <f>A!CL300</f>
        <v>SGS, Rotterdam</v>
      </c>
      <c r="CN300" t="str">
        <f>A!CM300</f>
        <v>LABRESULTAAT SGS</v>
      </c>
      <c r="CO300">
        <f>A!CN300</f>
        <v>45891</v>
      </c>
      <c r="CP300">
        <f>A!CO300</f>
        <v>0</v>
      </c>
      <c r="CQ300">
        <f>A!CO610</f>
        <v>0</v>
      </c>
      <c r="CR300" t="e">
        <f>A!#REF!</f>
        <v>#REF!</v>
      </c>
      <c r="CS300" t="e">
        <f>A!#REF!</f>
        <v>#REF!</v>
      </c>
    </row>
    <row r="301" spans="1:97" x14ac:dyDescent="0.2">
      <c r="A301" t="str">
        <f>A!A301</f>
        <v>LABRESULTAAT</v>
      </c>
      <c r="B301">
        <f>A!B301</f>
        <v>120</v>
      </c>
      <c r="C301" t="str">
        <f>A!C301</f>
        <v>_1412652f-7c9f-4356-9a22-879d84382772</v>
      </c>
      <c r="D301" t="str">
        <f>A!D301</f>
        <v>1412652f-7c9f-4356-9a22-879d84382772</v>
      </c>
      <c r="E301" t="str">
        <f>A!E301</f>
        <v>SIKB</v>
      </c>
      <c r="F301" t="str">
        <f>A!F301</f>
        <v>urn:immetingen:hoedanigheid:id:1</v>
      </c>
      <c r="G301" t="str">
        <f>A!G301</f>
        <v>www.sikb.nl</v>
      </c>
      <c r="H301" t="str">
        <f>A!H301</f>
        <v>urn:immetingen:parameter:id:5577</v>
      </c>
      <c r="I301" t="str">
        <f>A!I301</f>
        <v>www.sikb.nl</v>
      </c>
      <c r="J301" t="str">
        <f>A!J301</f>
        <v>urn:immetingen:parameter:id:2725</v>
      </c>
      <c r="K301" t="str">
        <f>A!K301</f>
        <v>www.sikb.nl</v>
      </c>
      <c r="L301">
        <f>A!L301</f>
        <v>45890</v>
      </c>
      <c r="M301" t="str">
        <f>A!M301</f>
        <v>urn:immetingen:LabopdrachtStatus:id:5</v>
      </c>
      <c r="N301">
        <f>A!N301</f>
        <v>1</v>
      </c>
      <c r="O301">
        <f>A!O301</f>
        <v>1</v>
      </c>
      <c r="P301" s="23" t="str">
        <f>IF(A!P301="","",INDEX(B!$A$1:$BT$2000,MATCH(A!P301,B!$AX$1:$AX$2000,0),D!$B$5))</f>
        <v>MMA01 A01 (0-50) A03 (0-50) A08 (0-50) A09 (0-50)</v>
      </c>
      <c r="Q301">
        <f>A!Q301</f>
        <v>0</v>
      </c>
      <c r="R301">
        <f>A!R301</f>
        <v>0</v>
      </c>
      <c r="S301">
        <f>A!S301</f>
        <v>0</v>
      </c>
      <c r="T301" t="str">
        <f>A!T301</f>
        <v>immetingen:AnalyticResultType</v>
      </c>
      <c r="U301" t="str">
        <f>A!U301</f>
        <v>&lt;0.1 µg/kgds</v>
      </c>
      <c r="V301" s="23">
        <f>IF(A!V301="&lt;",1,A!V301)</f>
        <v>1</v>
      </c>
      <c r="W301">
        <f>A!W301</f>
        <v>0.1</v>
      </c>
      <c r="X301">
        <f>A!X301</f>
        <v>0.1</v>
      </c>
      <c r="Y301" t="str">
        <f>A!Y301</f>
        <v>urn:immetingen:eenheid:id:131</v>
      </c>
      <c r="Z301" s="23">
        <f t="shared" si="4"/>
        <v>131</v>
      </c>
      <c r="AA301" t="str">
        <f>A!Z301</f>
        <v>urn:immetingen:kwaliteitsoordeel:id:0</v>
      </c>
      <c r="AB301" t="str">
        <f>A!AA301</f>
        <v>www.sikb.nl</v>
      </c>
      <c r="AC301" t="str">
        <f>A!AB301</f>
        <v>urn:immetingen:waardebewerkingsmethode:id:5</v>
      </c>
      <c r="AD301" t="str">
        <f>A!AC301</f>
        <v>www.sikb.nl</v>
      </c>
      <c r="AE301" t="str">
        <f>A!AD301</f>
        <v>_17d6e97d-cb74-451e-85f5-4b3329533bc0</v>
      </c>
      <c r="AF301">
        <f>A!AE301</f>
        <v>45889.309328703705</v>
      </c>
      <c r="AG301">
        <f>A!AF301</f>
        <v>0</v>
      </c>
      <c r="AH301">
        <f>A!AG301</f>
        <v>0</v>
      </c>
      <c r="AI301">
        <f>A!AH301</f>
        <v>0</v>
      </c>
      <c r="AJ301">
        <f>A!AI301</f>
        <v>0</v>
      </c>
      <c r="AK301">
        <f>A!AJ301</f>
        <v>0</v>
      </c>
      <c r="AL301">
        <f>A!AK301</f>
        <v>0</v>
      </c>
      <c r="AM301">
        <f>A!AL301</f>
        <v>0</v>
      </c>
      <c r="AN301">
        <f>A!AM301</f>
        <v>0</v>
      </c>
      <c r="AO301">
        <f>A!AN301</f>
        <v>0</v>
      </c>
      <c r="AP301">
        <f>A!AO301</f>
        <v>0</v>
      </c>
      <c r="AQ301">
        <f>A!AP301</f>
        <v>0</v>
      </c>
      <c r="AR301">
        <f>A!AQ301</f>
        <v>0</v>
      </c>
      <c r="AS301">
        <f>A!AR301</f>
        <v>0</v>
      </c>
      <c r="AT301">
        <f>A!AS301</f>
        <v>0</v>
      </c>
      <c r="AU301">
        <f>A!AT301</f>
        <v>0</v>
      </c>
      <c r="AV301">
        <f>A!AU301</f>
        <v>0</v>
      </c>
      <c r="AW301" s="23" t="str">
        <f>IF(A!AV301=0,"",A!AV301)</f>
        <v/>
      </c>
      <c r="AX301">
        <f>A!AW301</f>
        <v>0</v>
      </c>
      <c r="AY301">
        <f>A!AX301</f>
        <v>0</v>
      </c>
      <c r="AZ301">
        <f>A!AY301</f>
        <v>0</v>
      </c>
      <c r="BA301">
        <f>A!AZ301</f>
        <v>0</v>
      </c>
      <c r="BB301">
        <f>A!BA301</f>
        <v>0</v>
      </c>
      <c r="BC301">
        <f>A!BB301</f>
        <v>0</v>
      </c>
      <c r="BD301">
        <f>A!BC301</f>
        <v>0</v>
      </c>
      <c r="BE301">
        <f>A!BD301</f>
        <v>0</v>
      </c>
      <c r="BF301">
        <f>A!BE301</f>
        <v>0</v>
      </c>
      <c r="BG301">
        <f>A!BF301</f>
        <v>0</v>
      </c>
      <c r="BH301">
        <f>A!BG301</f>
        <v>0</v>
      </c>
      <c r="BI301">
        <f>A!BH301</f>
        <v>0</v>
      </c>
      <c r="BJ301">
        <f>A!BI301</f>
        <v>0</v>
      </c>
      <c r="BK301">
        <f>A!BJ301</f>
        <v>0</v>
      </c>
      <c r="BL301">
        <f>A!BK301</f>
        <v>0</v>
      </c>
      <c r="BM301">
        <f>A!BL301</f>
        <v>0</v>
      </c>
      <c r="BN301">
        <f>A!BM301</f>
        <v>0</v>
      </c>
      <c r="BO301">
        <f>A!BN301</f>
        <v>0</v>
      </c>
      <c r="BP301">
        <f>A!BO301</f>
        <v>0</v>
      </c>
      <c r="BQ301">
        <f>A!BP301</f>
        <v>0</v>
      </c>
      <c r="BR301">
        <f>A!BQ301</f>
        <v>0</v>
      </c>
      <c r="BS301">
        <f>A!BR301</f>
        <v>0</v>
      </c>
      <c r="BT301">
        <f>A!BS301</f>
        <v>0</v>
      </c>
      <c r="BU301">
        <f>A!BT301</f>
        <v>0</v>
      </c>
      <c r="BV301">
        <f>A!BU301</f>
        <v>0</v>
      </c>
      <c r="BW301">
        <f>A!BV301</f>
        <v>0</v>
      </c>
      <c r="BX301">
        <f>A!BW301</f>
        <v>0</v>
      </c>
      <c r="BY301">
        <f>A!BX301</f>
        <v>0</v>
      </c>
      <c r="BZ301">
        <f>A!BY301</f>
        <v>0</v>
      </c>
      <c r="CA301">
        <f>A!BZ301</f>
        <v>0</v>
      </c>
      <c r="CB301">
        <f>A!CA301</f>
        <v>0</v>
      </c>
      <c r="CC301">
        <f>A!CB301</f>
        <v>0</v>
      </c>
      <c r="CD301">
        <f>A!CC301</f>
        <v>0</v>
      </c>
      <c r="CE301">
        <f>A!CD301</f>
        <v>0</v>
      </c>
      <c r="CF301">
        <f>A!CE301</f>
        <v>0</v>
      </c>
      <c r="CG301">
        <f>A!CF301</f>
        <v>0</v>
      </c>
      <c r="CH301">
        <f>A!CG301</f>
        <v>0</v>
      </c>
      <c r="CI301">
        <f>A!CH301</f>
        <v>0</v>
      </c>
      <c r="CJ301" t="str">
        <f>A!CI301</f>
        <v>urn:imsikb0101:Applicaties:id:16</v>
      </c>
      <c r="CK301" t="str">
        <f>A!CJ301</f>
        <v>urn:imsikb0101:DatastroomType:id:1</v>
      </c>
      <c r="CL301">
        <f>A!CK301</f>
        <v>45891</v>
      </c>
      <c r="CM301" t="str">
        <f>A!CL301</f>
        <v>SGS, Rotterdam</v>
      </c>
      <c r="CN301" t="str">
        <f>A!CM301</f>
        <v>LABRESULTAAT SGS</v>
      </c>
      <c r="CO301">
        <f>A!CN301</f>
        <v>45891</v>
      </c>
      <c r="CP301">
        <f>A!CO301</f>
        <v>0</v>
      </c>
      <c r="CQ301">
        <f>A!CO611</f>
        <v>0</v>
      </c>
      <c r="CR301" t="e">
        <f>A!#REF!</f>
        <v>#REF!</v>
      </c>
      <c r="CS301" t="e">
        <f>A!#REF!</f>
        <v>#REF!</v>
      </c>
    </row>
    <row r="302" spans="1:97" x14ac:dyDescent="0.2">
      <c r="A302" t="str">
        <f>A!A302</f>
        <v>LABRESULTAAT</v>
      </c>
      <c r="B302">
        <f>A!B302</f>
        <v>121</v>
      </c>
      <c r="C302" t="str">
        <f>A!C302</f>
        <v>_af7d3d9c-75fa-4bfb-acf6-5d44918a9ab0</v>
      </c>
      <c r="D302" t="str">
        <f>A!D302</f>
        <v>af7d3d9c-75fa-4bfb-acf6-5d44918a9ab0</v>
      </c>
      <c r="E302" t="str">
        <f>A!E302</f>
        <v>SIKB</v>
      </c>
      <c r="F302" t="str">
        <f>A!F302</f>
        <v>urn:immetingen:hoedanigheid:id:1</v>
      </c>
      <c r="G302" t="str">
        <f>A!G302</f>
        <v>www.sikb.nl</v>
      </c>
      <c r="H302" t="str">
        <f>A!H302</f>
        <v>urn:immetingen:parameter:id:5935</v>
      </c>
      <c r="I302" t="str">
        <f>A!I302</f>
        <v>www.sikb.nl</v>
      </c>
      <c r="J302" t="str">
        <f>A!J302</f>
        <v>urn:immetingen:parameter:id:2725</v>
      </c>
      <c r="K302" t="str">
        <f>A!K302</f>
        <v>www.sikb.nl</v>
      </c>
      <c r="L302">
        <f>A!L302</f>
        <v>45890</v>
      </c>
      <c r="M302" t="str">
        <f>A!M302</f>
        <v>urn:immetingen:LabopdrachtStatus:id:5</v>
      </c>
      <c r="N302">
        <f>A!N302</f>
        <v>1</v>
      </c>
      <c r="O302">
        <f>A!O302</f>
        <v>1</v>
      </c>
      <c r="P302" s="23" t="str">
        <f>IF(A!P302="","",INDEX(B!$A$1:$BT$2000,MATCH(A!P302,B!$AX$1:$AX$2000,0),D!$B$5))</f>
        <v>MMA01 A01 (0-50) A03 (0-50) A08 (0-50) A09 (0-50)</v>
      </c>
      <c r="Q302">
        <f>A!Q302</f>
        <v>0</v>
      </c>
      <c r="R302">
        <f>A!R302</f>
        <v>0</v>
      </c>
      <c r="S302">
        <f>A!S302</f>
        <v>0</v>
      </c>
      <c r="T302" t="str">
        <f>A!T302</f>
        <v>immetingen:AnalyticResultType</v>
      </c>
      <c r="U302" t="str">
        <f>A!U302</f>
        <v>&lt;0.1 µg/kgds</v>
      </c>
      <c r="V302" s="23">
        <f>IF(A!V302="&lt;",1,A!V302)</f>
        <v>1</v>
      </c>
      <c r="W302">
        <f>A!W302</f>
        <v>0.1</v>
      </c>
      <c r="X302">
        <f>A!X302</f>
        <v>0.1</v>
      </c>
      <c r="Y302" t="str">
        <f>A!Y302</f>
        <v>urn:immetingen:eenheid:id:131</v>
      </c>
      <c r="Z302" s="23">
        <f t="shared" si="4"/>
        <v>131</v>
      </c>
      <c r="AA302" t="str">
        <f>A!Z302</f>
        <v>urn:immetingen:kwaliteitsoordeel:id:0</v>
      </c>
      <c r="AB302" t="str">
        <f>A!AA302</f>
        <v>www.sikb.nl</v>
      </c>
      <c r="AC302" t="str">
        <f>A!AB302</f>
        <v>urn:immetingen:waardebewerkingsmethode:id:5</v>
      </c>
      <c r="AD302" t="str">
        <f>A!AC302</f>
        <v>www.sikb.nl</v>
      </c>
      <c r="AE302" t="str">
        <f>A!AD302</f>
        <v>_1b90266d-a003-4cbf-85e0-3bb9946de6d5</v>
      </c>
      <c r="AF302">
        <f>A!AE302</f>
        <v>45889.309328703705</v>
      </c>
      <c r="AG302">
        <f>A!AF302</f>
        <v>0</v>
      </c>
      <c r="AH302">
        <f>A!AG302</f>
        <v>0</v>
      </c>
      <c r="AI302">
        <f>A!AH302</f>
        <v>0</v>
      </c>
      <c r="AJ302">
        <f>A!AI302</f>
        <v>0</v>
      </c>
      <c r="AK302">
        <f>A!AJ302</f>
        <v>0</v>
      </c>
      <c r="AL302">
        <f>A!AK302</f>
        <v>0</v>
      </c>
      <c r="AM302">
        <f>A!AL302</f>
        <v>0</v>
      </c>
      <c r="AN302">
        <f>A!AM302</f>
        <v>0</v>
      </c>
      <c r="AO302">
        <f>A!AN302</f>
        <v>0</v>
      </c>
      <c r="AP302">
        <f>A!AO302</f>
        <v>0</v>
      </c>
      <c r="AQ302">
        <f>A!AP302</f>
        <v>0</v>
      </c>
      <c r="AR302">
        <f>A!AQ302</f>
        <v>0</v>
      </c>
      <c r="AS302">
        <f>A!AR302</f>
        <v>0</v>
      </c>
      <c r="AT302">
        <f>A!AS302</f>
        <v>0</v>
      </c>
      <c r="AU302">
        <f>A!AT302</f>
        <v>0</v>
      </c>
      <c r="AV302">
        <f>A!AU302</f>
        <v>0</v>
      </c>
      <c r="AW302" s="23" t="str">
        <f>IF(A!AV302=0,"",A!AV302)</f>
        <v/>
      </c>
      <c r="AX302">
        <f>A!AW302</f>
        <v>0</v>
      </c>
      <c r="AY302">
        <f>A!AX302</f>
        <v>0</v>
      </c>
      <c r="AZ302">
        <f>A!AY302</f>
        <v>0</v>
      </c>
      <c r="BA302">
        <f>A!AZ302</f>
        <v>0</v>
      </c>
      <c r="BB302">
        <f>A!BA302</f>
        <v>0</v>
      </c>
      <c r="BC302">
        <f>A!BB302</f>
        <v>0</v>
      </c>
      <c r="BD302">
        <f>A!BC302</f>
        <v>0</v>
      </c>
      <c r="BE302">
        <f>A!BD302</f>
        <v>0</v>
      </c>
      <c r="BF302">
        <f>A!BE302</f>
        <v>0</v>
      </c>
      <c r="BG302">
        <f>A!BF302</f>
        <v>0</v>
      </c>
      <c r="BH302">
        <f>A!BG302</f>
        <v>0</v>
      </c>
      <c r="BI302">
        <f>A!BH302</f>
        <v>0</v>
      </c>
      <c r="BJ302">
        <f>A!BI302</f>
        <v>0</v>
      </c>
      <c r="BK302">
        <f>A!BJ302</f>
        <v>0</v>
      </c>
      <c r="BL302">
        <f>A!BK302</f>
        <v>0</v>
      </c>
      <c r="BM302">
        <f>A!BL302</f>
        <v>0</v>
      </c>
      <c r="BN302">
        <f>A!BM302</f>
        <v>0</v>
      </c>
      <c r="BO302">
        <f>A!BN302</f>
        <v>0</v>
      </c>
      <c r="BP302">
        <f>A!BO302</f>
        <v>0</v>
      </c>
      <c r="BQ302">
        <f>A!BP302</f>
        <v>0</v>
      </c>
      <c r="BR302">
        <f>A!BQ302</f>
        <v>0</v>
      </c>
      <c r="BS302">
        <f>A!BR302</f>
        <v>0</v>
      </c>
      <c r="BT302">
        <f>A!BS302</f>
        <v>0</v>
      </c>
      <c r="BU302">
        <f>A!BT302</f>
        <v>0</v>
      </c>
      <c r="BV302">
        <f>A!BU302</f>
        <v>0</v>
      </c>
      <c r="BW302">
        <f>A!BV302</f>
        <v>0</v>
      </c>
      <c r="BX302">
        <f>A!BW302</f>
        <v>0</v>
      </c>
      <c r="BY302">
        <f>A!BX302</f>
        <v>0</v>
      </c>
      <c r="BZ302">
        <f>A!BY302</f>
        <v>0</v>
      </c>
      <c r="CA302">
        <f>A!BZ302</f>
        <v>0</v>
      </c>
      <c r="CB302">
        <f>A!CA302</f>
        <v>0</v>
      </c>
      <c r="CC302">
        <f>A!CB302</f>
        <v>0</v>
      </c>
      <c r="CD302">
        <f>A!CC302</f>
        <v>0</v>
      </c>
      <c r="CE302">
        <f>A!CD302</f>
        <v>0</v>
      </c>
      <c r="CF302">
        <f>A!CE302</f>
        <v>0</v>
      </c>
      <c r="CG302">
        <f>A!CF302</f>
        <v>0</v>
      </c>
      <c r="CH302">
        <f>A!CG302</f>
        <v>0</v>
      </c>
      <c r="CI302">
        <f>A!CH302</f>
        <v>0</v>
      </c>
      <c r="CJ302" t="str">
        <f>A!CI302</f>
        <v>urn:imsikb0101:Applicaties:id:16</v>
      </c>
      <c r="CK302" t="str">
        <f>A!CJ302</f>
        <v>urn:imsikb0101:DatastroomType:id:1</v>
      </c>
      <c r="CL302">
        <f>A!CK302</f>
        <v>45891</v>
      </c>
      <c r="CM302" t="str">
        <f>A!CL302</f>
        <v>SGS, Rotterdam</v>
      </c>
      <c r="CN302" t="str">
        <f>A!CM302</f>
        <v>LABRESULTAAT SGS</v>
      </c>
      <c r="CO302">
        <f>A!CN302</f>
        <v>45891</v>
      </c>
      <c r="CP302">
        <f>A!CO302</f>
        <v>0</v>
      </c>
      <c r="CQ302">
        <f>A!CO612</f>
        <v>0</v>
      </c>
      <c r="CR302" t="e">
        <f>A!#REF!</f>
        <v>#REF!</v>
      </c>
      <c r="CS302" t="e">
        <f>A!#REF!</f>
        <v>#REF!</v>
      </c>
    </row>
    <row r="303" spans="1:97" x14ac:dyDescent="0.2">
      <c r="A303" t="str">
        <f>A!A303</f>
        <v>LABRESULTAAT</v>
      </c>
      <c r="B303">
        <f>A!B303</f>
        <v>122</v>
      </c>
      <c r="C303" t="str">
        <f>A!C303</f>
        <v>_145cdd17-931c-4127-a91e-1e79b35bdf61</v>
      </c>
      <c r="D303" t="str">
        <f>A!D303</f>
        <v>145cdd17-931c-4127-a91e-1e79b35bdf61</v>
      </c>
      <c r="E303" t="str">
        <f>A!E303</f>
        <v>SIKB</v>
      </c>
      <c r="F303" t="str">
        <f>A!F303</f>
        <v>urn:immetingen:hoedanigheid:id:1</v>
      </c>
      <c r="G303" t="str">
        <f>A!G303</f>
        <v>www.sikb.nl</v>
      </c>
      <c r="H303" t="str">
        <f>A!H303</f>
        <v>urn:immetingen:parameter:id:4448</v>
      </c>
      <c r="I303" t="str">
        <f>A!I303</f>
        <v>www.sikb.nl</v>
      </c>
      <c r="J303" t="str">
        <f>A!J303</f>
        <v>urn:immetingen:parameter:id:2725</v>
      </c>
      <c r="K303" t="str">
        <f>A!K303</f>
        <v>www.sikb.nl</v>
      </c>
      <c r="L303">
        <f>A!L303</f>
        <v>45890</v>
      </c>
      <c r="M303" t="str">
        <f>A!M303</f>
        <v>urn:immetingen:LabopdrachtStatus:id:5</v>
      </c>
      <c r="N303">
        <f>A!N303</f>
        <v>1</v>
      </c>
      <c r="O303">
        <f>A!O303</f>
        <v>1</v>
      </c>
      <c r="P303" s="23" t="str">
        <f>IF(A!P303="","",INDEX(B!$A$1:$BT$2000,MATCH(A!P303,B!$AX$1:$AX$2000,0),D!$B$5))</f>
        <v>MMA01 A01 (0-50) A03 (0-50) A08 (0-50) A09 (0-50)</v>
      </c>
      <c r="Q303">
        <f>A!Q303</f>
        <v>0</v>
      </c>
      <c r="R303">
        <f>A!R303</f>
        <v>0</v>
      </c>
      <c r="S303">
        <f>A!S303</f>
        <v>0</v>
      </c>
      <c r="T303" t="str">
        <f>A!T303</f>
        <v>immetingen:AnalyticResultType</v>
      </c>
      <c r="U303" t="str">
        <f>A!U303</f>
        <v>&lt;0.1 µg/kgds</v>
      </c>
      <c r="V303" s="23">
        <f>IF(A!V303="&lt;",1,A!V303)</f>
        <v>1</v>
      </c>
      <c r="W303">
        <f>A!W303</f>
        <v>0.1</v>
      </c>
      <c r="X303">
        <f>A!X303</f>
        <v>0.1</v>
      </c>
      <c r="Y303" t="str">
        <f>A!Y303</f>
        <v>urn:immetingen:eenheid:id:131</v>
      </c>
      <c r="Z303" s="23">
        <f t="shared" si="4"/>
        <v>131</v>
      </c>
      <c r="AA303" t="str">
        <f>A!Z303</f>
        <v>urn:immetingen:kwaliteitsoordeel:id:0</v>
      </c>
      <c r="AB303" t="str">
        <f>A!AA303</f>
        <v>www.sikb.nl</v>
      </c>
      <c r="AC303" t="str">
        <f>A!AB303</f>
        <v>urn:immetingen:waardebewerkingsmethode:id:5</v>
      </c>
      <c r="AD303" t="str">
        <f>A!AC303</f>
        <v>www.sikb.nl</v>
      </c>
      <c r="AE303" t="str">
        <f>A!AD303</f>
        <v>_b3248dfe-ef87-4e54-b923-e62f87e72bde</v>
      </c>
      <c r="AF303">
        <f>A!AE303</f>
        <v>45889.309328703705</v>
      </c>
      <c r="AG303">
        <f>A!AF303</f>
        <v>0</v>
      </c>
      <c r="AH303">
        <f>A!AG303</f>
        <v>0</v>
      </c>
      <c r="AI303">
        <f>A!AH303</f>
        <v>0</v>
      </c>
      <c r="AJ303">
        <f>A!AI303</f>
        <v>0</v>
      </c>
      <c r="AK303">
        <f>A!AJ303</f>
        <v>0</v>
      </c>
      <c r="AL303">
        <f>A!AK303</f>
        <v>0</v>
      </c>
      <c r="AM303">
        <f>A!AL303</f>
        <v>0</v>
      </c>
      <c r="AN303">
        <f>A!AM303</f>
        <v>0</v>
      </c>
      <c r="AO303">
        <f>A!AN303</f>
        <v>0</v>
      </c>
      <c r="AP303">
        <f>A!AO303</f>
        <v>0</v>
      </c>
      <c r="AQ303">
        <f>A!AP303</f>
        <v>0</v>
      </c>
      <c r="AR303">
        <f>A!AQ303</f>
        <v>0</v>
      </c>
      <c r="AS303">
        <f>A!AR303</f>
        <v>0</v>
      </c>
      <c r="AT303">
        <f>A!AS303</f>
        <v>0</v>
      </c>
      <c r="AU303">
        <f>A!AT303</f>
        <v>0</v>
      </c>
      <c r="AV303">
        <f>A!AU303</f>
        <v>0</v>
      </c>
      <c r="AW303" s="23" t="str">
        <f>IF(A!AV303=0,"",A!AV303)</f>
        <v/>
      </c>
      <c r="AX303">
        <f>A!AW303</f>
        <v>0</v>
      </c>
      <c r="AY303">
        <f>A!AX303</f>
        <v>0</v>
      </c>
      <c r="AZ303">
        <f>A!AY303</f>
        <v>0</v>
      </c>
      <c r="BA303">
        <f>A!AZ303</f>
        <v>0</v>
      </c>
      <c r="BB303">
        <f>A!BA303</f>
        <v>0</v>
      </c>
      <c r="BC303">
        <f>A!BB303</f>
        <v>0</v>
      </c>
      <c r="BD303">
        <f>A!BC303</f>
        <v>0</v>
      </c>
      <c r="BE303">
        <f>A!BD303</f>
        <v>0</v>
      </c>
      <c r="BF303">
        <f>A!BE303</f>
        <v>0</v>
      </c>
      <c r="BG303">
        <f>A!BF303</f>
        <v>0</v>
      </c>
      <c r="BH303">
        <f>A!BG303</f>
        <v>0</v>
      </c>
      <c r="BI303">
        <f>A!BH303</f>
        <v>0</v>
      </c>
      <c r="BJ303">
        <f>A!BI303</f>
        <v>0</v>
      </c>
      <c r="BK303">
        <f>A!BJ303</f>
        <v>0</v>
      </c>
      <c r="BL303">
        <f>A!BK303</f>
        <v>0</v>
      </c>
      <c r="BM303">
        <f>A!BL303</f>
        <v>0</v>
      </c>
      <c r="BN303">
        <f>A!BM303</f>
        <v>0</v>
      </c>
      <c r="BO303">
        <f>A!BN303</f>
        <v>0</v>
      </c>
      <c r="BP303">
        <f>A!BO303</f>
        <v>0</v>
      </c>
      <c r="BQ303">
        <f>A!BP303</f>
        <v>0</v>
      </c>
      <c r="BR303">
        <f>A!BQ303</f>
        <v>0</v>
      </c>
      <c r="BS303">
        <f>A!BR303</f>
        <v>0</v>
      </c>
      <c r="BT303">
        <f>A!BS303</f>
        <v>0</v>
      </c>
      <c r="BU303">
        <f>A!BT303</f>
        <v>0</v>
      </c>
      <c r="BV303">
        <f>A!BU303</f>
        <v>0</v>
      </c>
      <c r="BW303">
        <f>A!BV303</f>
        <v>0</v>
      </c>
      <c r="BX303">
        <f>A!BW303</f>
        <v>0</v>
      </c>
      <c r="BY303">
        <f>A!BX303</f>
        <v>0</v>
      </c>
      <c r="BZ303">
        <f>A!BY303</f>
        <v>0</v>
      </c>
      <c r="CA303">
        <f>A!BZ303</f>
        <v>0</v>
      </c>
      <c r="CB303">
        <f>A!CA303</f>
        <v>0</v>
      </c>
      <c r="CC303">
        <f>A!CB303</f>
        <v>0</v>
      </c>
      <c r="CD303">
        <f>A!CC303</f>
        <v>0</v>
      </c>
      <c r="CE303">
        <f>A!CD303</f>
        <v>0</v>
      </c>
      <c r="CF303">
        <f>A!CE303</f>
        <v>0</v>
      </c>
      <c r="CG303">
        <f>A!CF303</f>
        <v>0</v>
      </c>
      <c r="CH303">
        <f>A!CG303</f>
        <v>0</v>
      </c>
      <c r="CI303">
        <f>A!CH303</f>
        <v>0</v>
      </c>
      <c r="CJ303" t="str">
        <f>A!CI303</f>
        <v>urn:imsikb0101:Applicaties:id:16</v>
      </c>
      <c r="CK303" t="str">
        <f>A!CJ303</f>
        <v>urn:imsikb0101:DatastroomType:id:1</v>
      </c>
      <c r="CL303">
        <f>A!CK303</f>
        <v>45891</v>
      </c>
      <c r="CM303" t="str">
        <f>A!CL303</f>
        <v>SGS, Rotterdam</v>
      </c>
      <c r="CN303" t="str">
        <f>A!CM303</f>
        <v>LABRESULTAAT SGS</v>
      </c>
      <c r="CO303">
        <f>A!CN303</f>
        <v>45891</v>
      </c>
      <c r="CP303">
        <f>A!CO303</f>
        <v>0</v>
      </c>
      <c r="CQ303">
        <f>A!CO613</f>
        <v>0</v>
      </c>
      <c r="CR303" t="e">
        <f>A!#REF!</f>
        <v>#REF!</v>
      </c>
      <c r="CS303" t="e">
        <f>A!#REF!</f>
        <v>#REF!</v>
      </c>
    </row>
    <row r="304" spans="1:97" x14ac:dyDescent="0.2">
      <c r="A304" t="str">
        <f>A!A304</f>
        <v>LABRESULTAAT</v>
      </c>
      <c r="B304">
        <f>A!B304</f>
        <v>123</v>
      </c>
      <c r="C304" t="str">
        <f>A!C304</f>
        <v>_5d567606-8e53-4f0a-9ffe-8e7cf0e75642</v>
      </c>
      <c r="D304" t="str">
        <f>A!D304</f>
        <v>5d567606-8e53-4f0a-9ffe-8e7cf0e75642</v>
      </c>
      <c r="E304" t="str">
        <f>A!E304</f>
        <v>SIKB</v>
      </c>
      <c r="F304" t="str">
        <f>A!F304</f>
        <v>urn:immetingen:hoedanigheid:id:1</v>
      </c>
      <c r="G304" t="str">
        <f>A!G304</f>
        <v>www.sikb.nl</v>
      </c>
      <c r="H304" t="str">
        <f>A!H304</f>
        <v>urn:immetingen:parameter:id:4451</v>
      </c>
      <c r="I304" t="str">
        <f>A!I304</f>
        <v>www.sikb.nl</v>
      </c>
      <c r="J304" t="str">
        <f>A!J304</f>
        <v>urn:immetingen:parameter:id:2725</v>
      </c>
      <c r="K304" t="str">
        <f>A!K304</f>
        <v>www.sikb.nl</v>
      </c>
      <c r="L304">
        <f>A!L304</f>
        <v>45890</v>
      </c>
      <c r="M304" t="str">
        <f>A!M304</f>
        <v>urn:immetingen:LabopdrachtStatus:id:5</v>
      </c>
      <c r="N304">
        <f>A!N304</f>
        <v>1</v>
      </c>
      <c r="O304">
        <f>A!O304</f>
        <v>1</v>
      </c>
      <c r="P304" s="23" t="str">
        <f>IF(A!P304="","",INDEX(B!$A$1:$BT$2000,MATCH(A!P304,B!$AX$1:$AX$2000,0),D!$B$5))</f>
        <v>MMA01 A01 (0-50) A03 (0-50) A08 (0-50) A09 (0-50)</v>
      </c>
      <c r="Q304">
        <f>A!Q304</f>
        <v>0</v>
      </c>
      <c r="R304">
        <f>A!R304</f>
        <v>0</v>
      </c>
      <c r="S304">
        <f>A!S304</f>
        <v>0</v>
      </c>
      <c r="T304" t="str">
        <f>A!T304</f>
        <v>immetingen:AnalyticResultType</v>
      </c>
      <c r="U304" t="str">
        <f>A!U304</f>
        <v>&lt;0.1 µg/kgds</v>
      </c>
      <c r="V304" s="23">
        <f>IF(A!V304="&lt;",1,A!V304)</f>
        <v>1</v>
      </c>
      <c r="W304">
        <f>A!W304</f>
        <v>0.1</v>
      </c>
      <c r="X304">
        <f>A!X304</f>
        <v>0.1</v>
      </c>
      <c r="Y304" t="str">
        <f>A!Y304</f>
        <v>urn:immetingen:eenheid:id:131</v>
      </c>
      <c r="Z304" s="23">
        <f t="shared" si="4"/>
        <v>131</v>
      </c>
      <c r="AA304" t="str">
        <f>A!Z304</f>
        <v>urn:immetingen:kwaliteitsoordeel:id:0</v>
      </c>
      <c r="AB304" t="str">
        <f>A!AA304</f>
        <v>www.sikb.nl</v>
      </c>
      <c r="AC304" t="str">
        <f>A!AB304</f>
        <v>urn:immetingen:waardebewerkingsmethode:id:5</v>
      </c>
      <c r="AD304" t="str">
        <f>A!AC304</f>
        <v>www.sikb.nl</v>
      </c>
      <c r="AE304" t="str">
        <f>A!AD304</f>
        <v>_15e14b7d-bb14-4f5c-a84e-0e52da589be7</v>
      </c>
      <c r="AF304">
        <f>A!AE304</f>
        <v>45889.309328703705</v>
      </c>
      <c r="AG304">
        <f>A!AF304</f>
        <v>0</v>
      </c>
      <c r="AH304">
        <f>A!AG304</f>
        <v>0</v>
      </c>
      <c r="AI304">
        <f>A!AH304</f>
        <v>0</v>
      </c>
      <c r="AJ304">
        <f>A!AI304</f>
        <v>0</v>
      </c>
      <c r="AK304">
        <f>A!AJ304</f>
        <v>0</v>
      </c>
      <c r="AL304">
        <f>A!AK304</f>
        <v>0</v>
      </c>
      <c r="AM304">
        <f>A!AL304</f>
        <v>0</v>
      </c>
      <c r="AN304">
        <f>A!AM304</f>
        <v>0</v>
      </c>
      <c r="AO304">
        <f>A!AN304</f>
        <v>0</v>
      </c>
      <c r="AP304">
        <f>A!AO304</f>
        <v>0</v>
      </c>
      <c r="AQ304">
        <f>A!AP304</f>
        <v>0</v>
      </c>
      <c r="AR304">
        <f>A!AQ304</f>
        <v>0</v>
      </c>
      <c r="AS304">
        <f>A!AR304</f>
        <v>0</v>
      </c>
      <c r="AT304">
        <f>A!AS304</f>
        <v>0</v>
      </c>
      <c r="AU304">
        <f>A!AT304</f>
        <v>0</v>
      </c>
      <c r="AV304">
        <f>A!AU304</f>
        <v>0</v>
      </c>
      <c r="AW304" s="23" t="str">
        <f>IF(A!AV304=0,"",A!AV304)</f>
        <v/>
      </c>
      <c r="AX304">
        <f>A!AW304</f>
        <v>0</v>
      </c>
      <c r="AY304">
        <f>A!AX304</f>
        <v>0</v>
      </c>
      <c r="AZ304">
        <f>A!AY304</f>
        <v>0</v>
      </c>
      <c r="BA304">
        <f>A!AZ304</f>
        <v>0</v>
      </c>
      <c r="BB304">
        <f>A!BA304</f>
        <v>0</v>
      </c>
      <c r="BC304">
        <f>A!BB304</f>
        <v>0</v>
      </c>
      <c r="BD304">
        <f>A!BC304</f>
        <v>0</v>
      </c>
      <c r="BE304">
        <f>A!BD304</f>
        <v>0</v>
      </c>
      <c r="BF304">
        <f>A!BE304</f>
        <v>0</v>
      </c>
      <c r="BG304">
        <f>A!BF304</f>
        <v>0</v>
      </c>
      <c r="BH304">
        <f>A!BG304</f>
        <v>0</v>
      </c>
      <c r="BI304">
        <f>A!BH304</f>
        <v>0</v>
      </c>
      <c r="BJ304">
        <f>A!BI304</f>
        <v>0</v>
      </c>
      <c r="BK304">
        <f>A!BJ304</f>
        <v>0</v>
      </c>
      <c r="BL304">
        <f>A!BK304</f>
        <v>0</v>
      </c>
      <c r="BM304">
        <f>A!BL304</f>
        <v>0</v>
      </c>
      <c r="BN304">
        <f>A!BM304</f>
        <v>0</v>
      </c>
      <c r="BO304">
        <f>A!BN304</f>
        <v>0</v>
      </c>
      <c r="BP304">
        <f>A!BO304</f>
        <v>0</v>
      </c>
      <c r="BQ304">
        <f>A!BP304</f>
        <v>0</v>
      </c>
      <c r="BR304">
        <f>A!BQ304</f>
        <v>0</v>
      </c>
      <c r="BS304">
        <f>A!BR304</f>
        <v>0</v>
      </c>
      <c r="BT304">
        <f>A!BS304</f>
        <v>0</v>
      </c>
      <c r="BU304">
        <f>A!BT304</f>
        <v>0</v>
      </c>
      <c r="BV304">
        <f>A!BU304</f>
        <v>0</v>
      </c>
      <c r="BW304">
        <f>A!BV304</f>
        <v>0</v>
      </c>
      <c r="BX304">
        <f>A!BW304</f>
        <v>0</v>
      </c>
      <c r="BY304">
        <f>A!BX304</f>
        <v>0</v>
      </c>
      <c r="BZ304">
        <f>A!BY304</f>
        <v>0</v>
      </c>
      <c r="CA304">
        <f>A!BZ304</f>
        <v>0</v>
      </c>
      <c r="CB304">
        <f>A!CA304</f>
        <v>0</v>
      </c>
      <c r="CC304">
        <f>A!CB304</f>
        <v>0</v>
      </c>
      <c r="CD304">
        <f>A!CC304</f>
        <v>0</v>
      </c>
      <c r="CE304">
        <f>A!CD304</f>
        <v>0</v>
      </c>
      <c r="CF304">
        <f>A!CE304</f>
        <v>0</v>
      </c>
      <c r="CG304">
        <f>A!CF304</f>
        <v>0</v>
      </c>
      <c r="CH304">
        <f>A!CG304</f>
        <v>0</v>
      </c>
      <c r="CI304">
        <f>A!CH304</f>
        <v>0</v>
      </c>
      <c r="CJ304" t="str">
        <f>A!CI304</f>
        <v>urn:imsikb0101:Applicaties:id:16</v>
      </c>
      <c r="CK304" t="str">
        <f>A!CJ304</f>
        <v>urn:imsikb0101:DatastroomType:id:1</v>
      </c>
      <c r="CL304">
        <f>A!CK304</f>
        <v>45891</v>
      </c>
      <c r="CM304" t="str">
        <f>A!CL304</f>
        <v>SGS, Rotterdam</v>
      </c>
      <c r="CN304" t="str">
        <f>A!CM304</f>
        <v>LABRESULTAAT SGS</v>
      </c>
      <c r="CO304">
        <f>A!CN304</f>
        <v>45891</v>
      </c>
      <c r="CP304">
        <f>A!CO304</f>
        <v>0</v>
      </c>
      <c r="CQ304">
        <f>A!CO614</f>
        <v>0</v>
      </c>
      <c r="CR304" t="e">
        <f>A!#REF!</f>
        <v>#REF!</v>
      </c>
      <c r="CS304" t="e">
        <f>A!#REF!</f>
        <v>#REF!</v>
      </c>
    </row>
    <row r="305" spans="1:97" x14ac:dyDescent="0.2">
      <c r="A305" t="str">
        <f>A!A305</f>
        <v>LABRESULTAAT</v>
      </c>
      <c r="B305">
        <f>A!B305</f>
        <v>124</v>
      </c>
      <c r="C305" t="str">
        <f>A!C305</f>
        <v>_4b45f7f3-04ba-461b-82f4-7edc00913ad9</v>
      </c>
      <c r="D305" t="str">
        <f>A!D305</f>
        <v>4b45f7f3-04ba-461b-82f4-7edc00913ad9</v>
      </c>
      <c r="E305" t="str">
        <f>A!E305</f>
        <v>SIKB</v>
      </c>
      <c r="F305" t="str">
        <f>A!F305</f>
        <v>urn:immetingen:hoedanigheid:id:86</v>
      </c>
      <c r="G305" t="str">
        <f>A!G305</f>
        <v>www.sikb.nl</v>
      </c>
      <c r="H305" t="str">
        <f>A!H305</f>
        <v>urn:immetingen:parameter:id:1200</v>
      </c>
      <c r="I305" t="str">
        <f>A!I305</f>
        <v>www.sikb.nl</v>
      </c>
      <c r="J305" t="str">
        <f>A!J305</f>
        <v>urn:immetingen:parameter:id:2725</v>
      </c>
      <c r="K305" t="str">
        <f>A!K305</f>
        <v>www.sikb.nl</v>
      </c>
      <c r="L305">
        <f>A!L305</f>
        <v>45890</v>
      </c>
      <c r="M305" t="str">
        <f>A!M305</f>
        <v>urn:immetingen:LabopdrachtStatus:id:5</v>
      </c>
      <c r="N305">
        <f>A!N305</f>
        <v>1</v>
      </c>
      <c r="O305">
        <f>A!O305</f>
        <v>1</v>
      </c>
      <c r="P305" s="23" t="str">
        <f>IF(A!P305="","",INDEX(B!$A$1:$BT$2000,MATCH(A!P305,B!$AX$1:$AX$2000,0),D!$B$5))</f>
        <v>MMA01 A01 (0-50) A03 (0-50) A08 (0-50) A09 (0-50)</v>
      </c>
      <c r="Q305">
        <f>A!Q305</f>
        <v>0</v>
      </c>
      <c r="R305">
        <f>A!R305</f>
        <v>0</v>
      </c>
      <c r="S305">
        <f>A!S305</f>
        <v>0</v>
      </c>
      <c r="T305" t="str">
        <f>A!T305</f>
        <v>immetingen:AnalyticResultType</v>
      </c>
      <c r="U305" t="str">
        <f>A!U305</f>
        <v>&lt;5 mg/kgds</v>
      </c>
      <c r="V305" s="23">
        <f>IF(A!V305="&lt;",1,A!V305)</f>
        <v>1</v>
      </c>
      <c r="W305">
        <f>A!W305</f>
        <v>5</v>
      </c>
      <c r="X305">
        <f>A!X305</f>
        <v>5</v>
      </c>
      <c r="Y305" t="str">
        <f>A!Y305</f>
        <v>urn:immetingen:eenheid:id:58</v>
      </c>
      <c r="Z305" s="23">
        <f t="shared" si="4"/>
        <v>58</v>
      </c>
      <c r="AA305" t="str">
        <f>A!Z305</f>
        <v>urn:immetingen:kwaliteitsoordeel:id:0</v>
      </c>
      <c r="AB305" t="str">
        <f>A!AA305</f>
        <v>www.sikb.nl</v>
      </c>
      <c r="AC305" t="str">
        <f>A!AB305</f>
        <v>urn:immetingen:waardebewerkingsmethode:id:5</v>
      </c>
      <c r="AD305" t="str">
        <f>A!AC305</f>
        <v>www.sikb.nl</v>
      </c>
      <c r="AE305" t="str">
        <f>A!AD305</f>
        <v>_bd588855-25f1-4e45-a995-0fefef083759</v>
      </c>
      <c r="AF305">
        <f>A!AE305</f>
        <v>45888.152199074073</v>
      </c>
      <c r="AG305">
        <f>A!AF305</f>
        <v>0</v>
      </c>
      <c r="AH305">
        <f>A!AG305</f>
        <v>0</v>
      </c>
      <c r="AI305">
        <f>A!AH305</f>
        <v>0</v>
      </c>
      <c r="AJ305">
        <f>A!AI305</f>
        <v>0</v>
      </c>
      <c r="AK305">
        <f>A!AJ305</f>
        <v>0</v>
      </c>
      <c r="AL305">
        <f>A!AK305</f>
        <v>0</v>
      </c>
      <c r="AM305">
        <f>A!AL305</f>
        <v>0</v>
      </c>
      <c r="AN305">
        <f>A!AM305</f>
        <v>0</v>
      </c>
      <c r="AO305">
        <f>A!AN305</f>
        <v>0</v>
      </c>
      <c r="AP305">
        <f>A!AO305</f>
        <v>0</v>
      </c>
      <c r="AQ305">
        <f>A!AP305</f>
        <v>0</v>
      </c>
      <c r="AR305">
        <f>A!AQ305</f>
        <v>0</v>
      </c>
      <c r="AS305">
        <f>A!AR305</f>
        <v>0</v>
      </c>
      <c r="AT305">
        <f>A!AS305</f>
        <v>0</v>
      </c>
      <c r="AU305">
        <f>A!AT305</f>
        <v>0</v>
      </c>
      <c r="AV305">
        <f>A!AU305</f>
        <v>0</v>
      </c>
      <c r="AW305" s="23" t="str">
        <f>IF(A!AV305=0,"",A!AV305)</f>
        <v/>
      </c>
      <c r="AX305">
        <f>A!AW305</f>
        <v>0</v>
      </c>
      <c r="AY305">
        <f>A!AX305</f>
        <v>0</v>
      </c>
      <c r="AZ305">
        <f>A!AY305</f>
        <v>0</v>
      </c>
      <c r="BA305">
        <f>A!AZ305</f>
        <v>0</v>
      </c>
      <c r="BB305">
        <f>A!BA305</f>
        <v>0</v>
      </c>
      <c r="BC305">
        <f>A!BB305</f>
        <v>0</v>
      </c>
      <c r="BD305">
        <f>A!BC305</f>
        <v>0</v>
      </c>
      <c r="BE305">
        <f>A!BD305</f>
        <v>0</v>
      </c>
      <c r="BF305">
        <f>A!BE305</f>
        <v>0</v>
      </c>
      <c r="BG305">
        <f>A!BF305</f>
        <v>0</v>
      </c>
      <c r="BH305">
        <f>A!BG305</f>
        <v>0</v>
      </c>
      <c r="BI305">
        <f>A!BH305</f>
        <v>0</v>
      </c>
      <c r="BJ305">
        <f>A!BI305</f>
        <v>0</v>
      </c>
      <c r="BK305">
        <f>A!BJ305</f>
        <v>0</v>
      </c>
      <c r="BL305">
        <f>A!BK305</f>
        <v>0</v>
      </c>
      <c r="BM305">
        <f>A!BL305</f>
        <v>0</v>
      </c>
      <c r="BN305">
        <f>A!BM305</f>
        <v>0</v>
      </c>
      <c r="BO305">
        <f>A!BN305</f>
        <v>0</v>
      </c>
      <c r="BP305">
        <f>A!BO305</f>
        <v>0</v>
      </c>
      <c r="BQ305">
        <f>A!BP305</f>
        <v>0</v>
      </c>
      <c r="BR305">
        <f>A!BQ305</f>
        <v>0</v>
      </c>
      <c r="BS305">
        <f>A!BR305</f>
        <v>0</v>
      </c>
      <c r="BT305">
        <f>A!BS305</f>
        <v>0</v>
      </c>
      <c r="BU305">
        <f>A!BT305</f>
        <v>0</v>
      </c>
      <c r="BV305">
        <f>A!BU305</f>
        <v>0</v>
      </c>
      <c r="BW305">
        <f>A!BV305</f>
        <v>0</v>
      </c>
      <c r="BX305">
        <f>A!BW305</f>
        <v>0</v>
      </c>
      <c r="BY305">
        <f>A!BX305</f>
        <v>0</v>
      </c>
      <c r="BZ305">
        <f>A!BY305</f>
        <v>0</v>
      </c>
      <c r="CA305">
        <f>A!BZ305</f>
        <v>0</v>
      </c>
      <c r="CB305">
        <f>A!CA305</f>
        <v>0</v>
      </c>
      <c r="CC305">
        <f>A!CB305</f>
        <v>0</v>
      </c>
      <c r="CD305">
        <f>A!CC305</f>
        <v>0</v>
      </c>
      <c r="CE305">
        <f>A!CD305</f>
        <v>0</v>
      </c>
      <c r="CF305">
        <f>A!CE305</f>
        <v>0</v>
      </c>
      <c r="CG305">
        <f>A!CF305</f>
        <v>0</v>
      </c>
      <c r="CH305">
        <f>A!CG305</f>
        <v>0</v>
      </c>
      <c r="CI305">
        <f>A!CH305</f>
        <v>0</v>
      </c>
      <c r="CJ305" t="str">
        <f>A!CI305</f>
        <v>urn:imsikb0101:Applicaties:id:16</v>
      </c>
      <c r="CK305" t="str">
        <f>A!CJ305</f>
        <v>urn:imsikb0101:DatastroomType:id:1</v>
      </c>
      <c r="CL305">
        <f>A!CK305</f>
        <v>45891</v>
      </c>
      <c r="CM305" t="str">
        <f>A!CL305</f>
        <v>SGS, Rotterdam</v>
      </c>
      <c r="CN305" t="str">
        <f>A!CM305</f>
        <v>LABRESULTAAT SGS</v>
      </c>
      <c r="CO305">
        <f>A!CN305</f>
        <v>45891</v>
      </c>
      <c r="CP305">
        <f>A!CO305</f>
        <v>0</v>
      </c>
      <c r="CQ305">
        <f>A!CO615</f>
        <v>0</v>
      </c>
      <c r="CR305" t="e">
        <f>A!#REF!</f>
        <v>#REF!</v>
      </c>
      <c r="CS305" t="e">
        <f>A!#REF!</f>
        <v>#REF!</v>
      </c>
    </row>
    <row r="306" spans="1:97" x14ac:dyDescent="0.2">
      <c r="A306" t="str">
        <f>A!A306</f>
        <v>LABRESULTAAT</v>
      </c>
      <c r="B306">
        <f>A!B306</f>
        <v>125</v>
      </c>
      <c r="C306" t="str">
        <f>A!C306</f>
        <v>_a638e2f4-fdbb-477e-a356-b2ae84adbf8d</v>
      </c>
      <c r="D306" t="str">
        <f>A!D306</f>
        <v>a638e2f4-fdbb-477e-a356-b2ae84adbf8d</v>
      </c>
      <c r="E306" t="str">
        <f>A!E306</f>
        <v>SIKB</v>
      </c>
      <c r="F306" t="str">
        <f>A!F306</f>
        <v>urn:immetingen:hoedanigheid:id:99</v>
      </c>
      <c r="G306" t="str">
        <f>A!G306</f>
        <v>www.sikb.nl</v>
      </c>
      <c r="H306" t="str">
        <f>A!H306</f>
        <v>urn:immetingen:parameter:id:1200</v>
      </c>
      <c r="I306" t="str">
        <f>A!I306</f>
        <v>www.sikb.nl</v>
      </c>
      <c r="J306" t="str">
        <f>A!J306</f>
        <v>urn:immetingen:parameter:id:2725</v>
      </c>
      <c r="K306" t="str">
        <f>A!K306</f>
        <v>www.sikb.nl</v>
      </c>
      <c r="L306">
        <f>A!L306</f>
        <v>45890</v>
      </c>
      <c r="M306" t="str">
        <f>A!M306</f>
        <v>urn:immetingen:LabopdrachtStatus:id:5</v>
      </c>
      <c r="N306">
        <f>A!N306</f>
        <v>1</v>
      </c>
      <c r="O306">
        <f>A!O306</f>
        <v>1</v>
      </c>
      <c r="P306" s="23" t="str">
        <f>IF(A!P306="","",INDEX(B!$A$1:$BT$2000,MATCH(A!P306,B!$AX$1:$AX$2000,0),D!$B$5))</f>
        <v>MMA01 A01 (0-50) A03 (0-50) A08 (0-50) A09 (0-50)</v>
      </c>
      <c r="Q306">
        <f>A!Q306</f>
        <v>0</v>
      </c>
      <c r="R306">
        <f>A!R306</f>
        <v>0</v>
      </c>
      <c r="S306">
        <f>A!S306</f>
        <v>0</v>
      </c>
      <c r="T306" t="str">
        <f>A!T306</f>
        <v>immetingen:AnalyticResultType</v>
      </c>
      <c r="U306" t="str">
        <f>A!U306</f>
        <v>16 mg/kgds</v>
      </c>
      <c r="V306" s="23">
        <f>IF(A!V306="&lt;",1,A!V306)</f>
        <v>0</v>
      </c>
      <c r="W306">
        <f>A!W306</f>
        <v>16</v>
      </c>
      <c r="X306">
        <f>A!X306</f>
        <v>16</v>
      </c>
      <c r="Y306" t="str">
        <f>A!Y306</f>
        <v>urn:immetingen:eenheid:id:58</v>
      </c>
      <c r="Z306" s="23">
        <f t="shared" si="4"/>
        <v>58</v>
      </c>
      <c r="AA306" t="str">
        <f>A!Z306</f>
        <v>urn:immetingen:kwaliteitsoordeel:id:0</v>
      </c>
      <c r="AB306" t="str">
        <f>A!AA306</f>
        <v>www.sikb.nl</v>
      </c>
      <c r="AC306" t="str">
        <f>A!AB306</f>
        <v>urn:immetingen:waardebewerkingsmethode:id:5</v>
      </c>
      <c r="AD306" t="str">
        <f>A!AC306</f>
        <v>www.sikb.nl</v>
      </c>
      <c r="AE306" t="str">
        <f>A!AD306</f>
        <v>_290ddbe9-8e6c-4e38-9c46-c5be0c2e05f3</v>
      </c>
      <c r="AF306">
        <f>A!AE306</f>
        <v>45888.152199074073</v>
      </c>
      <c r="AG306">
        <f>A!AF306</f>
        <v>0</v>
      </c>
      <c r="AH306">
        <f>A!AG306</f>
        <v>0</v>
      </c>
      <c r="AI306">
        <f>A!AH306</f>
        <v>0</v>
      </c>
      <c r="AJ306">
        <f>A!AI306</f>
        <v>0</v>
      </c>
      <c r="AK306">
        <f>A!AJ306</f>
        <v>0</v>
      </c>
      <c r="AL306">
        <f>A!AK306</f>
        <v>0</v>
      </c>
      <c r="AM306">
        <f>A!AL306</f>
        <v>0</v>
      </c>
      <c r="AN306">
        <f>A!AM306</f>
        <v>0</v>
      </c>
      <c r="AO306">
        <f>A!AN306</f>
        <v>0</v>
      </c>
      <c r="AP306">
        <f>A!AO306</f>
        <v>0</v>
      </c>
      <c r="AQ306">
        <f>A!AP306</f>
        <v>0</v>
      </c>
      <c r="AR306">
        <f>A!AQ306</f>
        <v>0</v>
      </c>
      <c r="AS306">
        <f>A!AR306</f>
        <v>0</v>
      </c>
      <c r="AT306">
        <f>A!AS306</f>
        <v>0</v>
      </c>
      <c r="AU306">
        <f>A!AT306</f>
        <v>0</v>
      </c>
      <c r="AV306">
        <f>A!AU306</f>
        <v>0</v>
      </c>
      <c r="AW306" s="23" t="str">
        <f>IF(A!AV306=0,"",A!AV306)</f>
        <v/>
      </c>
      <c r="AX306">
        <f>A!AW306</f>
        <v>0</v>
      </c>
      <c r="AY306">
        <f>A!AX306</f>
        <v>0</v>
      </c>
      <c r="AZ306">
        <f>A!AY306</f>
        <v>0</v>
      </c>
      <c r="BA306">
        <f>A!AZ306</f>
        <v>0</v>
      </c>
      <c r="BB306">
        <f>A!BA306</f>
        <v>0</v>
      </c>
      <c r="BC306">
        <f>A!BB306</f>
        <v>0</v>
      </c>
      <c r="BD306">
        <f>A!BC306</f>
        <v>0</v>
      </c>
      <c r="BE306">
        <f>A!BD306</f>
        <v>0</v>
      </c>
      <c r="BF306">
        <f>A!BE306</f>
        <v>0</v>
      </c>
      <c r="BG306">
        <f>A!BF306</f>
        <v>0</v>
      </c>
      <c r="BH306">
        <f>A!BG306</f>
        <v>0</v>
      </c>
      <c r="BI306">
        <f>A!BH306</f>
        <v>0</v>
      </c>
      <c r="BJ306">
        <f>A!BI306</f>
        <v>0</v>
      </c>
      <c r="BK306">
        <f>A!BJ306</f>
        <v>0</v>
      </c>
      <c r="BL306">
        <f>A!BK306</f>
        <v>0</v>
      </c>
      <c r="BM306">
        <f>A!BL306</f>
        <v>0</v>
      </c>
      <c r="BN306">
        <f>A!BM306</f>
        <v>0</v>
      </c>
      <c r="BO306">
        <f>A!BN306</f>
        <v>0</v>
      </c>
      <c r="BP306">
        <f>A!BO306</f>
        <v>0</v>
      </c>
      <c r="BQ306">
        <f>A!BP306</f>
        <v>0</v>
      </c>
      <c r="BR306">
        <f>A!BQ306</f>
        <v>0</v>
      </c>
      <c r="BS306">
        <f>A!BR306</f>
        <v>0</v>
      </c>
      <c r="BT306">
        <f>A!BS306</f>
        <v>0</v>
      </c>
      <c r="BU306">
        <f>A!BT306</f>
        <v>0</v>
      </c>
      <c r="BV306">
        <f>A!BU306</f>
        <v>0</v>
      </c>
      <c r="BW306">
        <f>A!BV306</f>
        <v>0</v>
      </c>
      <c r="BX306">
        <f>A!BW306</f>
        <v>0</v>
      </c>
      <c r="BY306">
        <f>A!BX306</f>
        <v>0</v>
      </c>
      <c r="BZ306">
        <f>A!BY306</f>
        <v>0</v>
      </c>
      <c r="CA306">
        <f>A!BZ306</f>
        <v>0</v>
      </c>
      <c r="CB306">
        <f>A!CA306</f>
        <v>0</v>
      </c>
      <c r="CC306">
        <f>A!CB306</f>
        <v>0</v>
      </c>
      <c r="CD306">
        <f>A!CC306</f>
        <v>0</v>
      </c>
      <c r="CE306">
        <f>A!CD306</f>
        <v>0</v>
      </c>
      <c r="CF306">
        <f>A!CE306</f>
        <v>0</v>
      </c>
      <c r="CG306">
        <f>A!CF306</f>
        <v>0</v>
      </c>
      <c r="CH306">
        <f>A!CG306</f>
        <v>0</v>
      </c>
      <c r="CI306">
        <f>A!CH306</f>
        <v>0</v>
      </c>
      <c r="CJ306" t="str">
        <f>A!CI306</f>
        <v>urn:imsikb0101:Applicaties:id:16</v>
      </c>
      <c r="CK306" t="str">
        <f>A!CJ306</f>
        <v>urn:imsikb0101:DatastroomType:id:1</v>
      </c>
      <c r="CL306">
        <f>A!CK306</f>
        <v>45891</v>
      </c>
      <c r="CM306" t="str">
        <f>A!CL306</f>
        <v>SGS, Rotterdam</v>
      </c>
      <c r="CN306" t="str">
        <f>A!CM306</f>
        <v>LABRESULTAAT SGS</v>
      </c>
      <c r="CO306">
        <f>A!CN306</f>
        <v>45891</v>
      </c>
      <c r="CP306">
        <f>A!CO306</f>
        <v>0</v>
      </c>
      <c r="CQ306">
        <f>A!CO616</f>
        <v>0</v>
      </c>
      <c r="CR306" t="e">
        <f>A!#REF!</f>
        <v>#REF!</v>
      </c>
      <c r="CS306" t="e">
        <f>A!#REF!</f>
        <v>#REF!</v>
      </c>
    </row>
    <row r="307" spans="1:97" x14ac:dyDescent="0.2">
      <c r="A307" t="str">
        <f>A!A307</f>
        <v>LABRESULTAAT</v>
      </c>
      <c r="B307">
        <f>A!B307</f>
        <v>126</v>
      </c>
      <c r="C307" t="str">
        <f>A!C307</f>
        <v>_9fb0c8c8-0038-4c7d-b186-153cbc13e9ac</v>
      </c>
      <c r="D307" t="str">
        <f>A!D307</f>
        <v>9fb0c8c8-0038-4c7d-b186-153cbc13e9ac</v>
      </c>
      <c r="E307" t="str">
        <f>A!E307</f>
        <v>SIKB</v>
      </c>
      <c r="F307" t="str">
        <f>A!F307</f>
        <v>urn:immetingen:hoedanigheid:id:114</v>
      </c>
      <c r="G307" t="str">
        <f>A!G307</f>
        <v>www.sikb.nl</v>
      </c>
      <c r="H307" t="str">
        <f>A!H307</f>
        <v>urn:immetingen:parameter:id:1200</v>
      </c>
      <c r="I307" t="str">
        <f>A!I307</f>
        <v>www.sikb.nl</v>
      </c>
      <c r="J307" t="str">
        <f>A!J307</f>
        <v>urn:immetingen:parameter:id:2725</v>
      </c>
      <c r="K307" t="str">
        <f>A!K307</f>
        <v>www.sikb.nl</v>
      </c>
      <c r="L307">
        <f>A!L307</f>
        <v>45890</v>
      </c>
      <c r="M307" t="str">
        <f>A!M307</f>
        <v>urn:immetingen:LabopdrachtStatus:id:5</v>
      </c>
      <c r="N307">
        <f>A!N307</f>
        <v>1</v>
      </c>
      <c r="O307">
        <f>A!O307</f>
        <v>1</v>
      </c>
      <c r="P307" s="23" t="str">
        <f>IF(A!P307="","",INDEX(B!$A$1:$BT$2000,MATCH(A!P307,B!$AX$1:$AX$2000,0),D!$B$5))</f>
        <v>MMA01 A01 (0-50) A03 (0-50) A08 (0-50) A09 (0-50)</v>
      </c>
      <c r="Q307">
        <f>A!Q307</f>
        <v>0</v>
      </c>
      <c r="R307">
        <f>A!R307</f>
        <v>0</v>
      </c>
      <c r="S307">
        <f>A!S307</f>
        <v>0</v>
      </c>
      <c r="T307" t="str">
        <f>A!T307</f>
        <v>immetingen:AnalyticResultType</v>
      </c>
      <c r="U307" t="str">
        <f>A!U307</f>
        <v>52 mg/kgds</v>
      </c>
      <c r="V307" s="23">
        <f>IF(A!V307="&lt;",1,A!V307)</f>
        <v>0</v>
      </c>
      <c r="W307">
        <f>A!W307</f>
        <v>52</v>
      </c>
      <c r="X307">
        <f>A!X307</f>
        <v>52</v>
      </c>
      <c r="Y307" t="str">
        <f>A!Y307</f>
        <v>urn:immetingen:eenheid:id:58</v>
      </c>
      <c r="Z307" s="23">
        <f t="shared" si="4"/>
        <v>58</v>
      </c>
      <c r="AA307" t="str">
        <f>A!Z307</f>
        <v>urn:immetingen:kwaliteitsoordeel:id:0</v>
      </c>
      <c r="AB307" t="str">
        <f>A!AA307</f>
        <v>www.sikb.nl</v>
      </c>
      <c r="AC307" t="str">
        <f>A!AB307</f>
        <v>urn:immetingen:waardebewerkingsmethode:id:5</v>
      </c>
      <c r="AD307" t="str">
        <f>A!AC307</f>
        <v>www.sikb.nl</v>
      </c>
      <c r="AE307" t="str">
        <f>A!AD307</f>
        <v>_a74e3632-cb6a-4e6f-b5d0-49e60c689bba</v>
      </c>
      <c r="AF307">
        <f>A!AE307</f>
        <v>45888.152199074073</v>
      </c>
      <c r="AG307">
        <f>A!AF307</f>
        <v>0</v>
      </c>
      <c r="AH307">
        <f>A!AG307</f>
        <v>0</v>
      </c>
      <c r="AI307">
        <f>A!AH307</f>
        <v>0</v>
      </c>
      <c r="AJ307">
        <f>A!AI307</f>
        <v>0</v>
      </c>
      <c r="AK307">
        <f>A!AJ307</f>
        <v>0</v>
      </c>
      <c r="AL307">
        <f>A!AK307</f>
        <v>0</v>
      </c>
      <c r="AM307">
        <f>A!AL307</f>
        <v>0</v>
      </c>
      <c r="AN307">
        <f>A!AM307</f>
        <v>0</v>
      </c>
      <c r="AO307">
        <f>A!AN307</f>
        <v>0</v>
      </c>
      <c r="AP307">
        <f>A!AO307</f>
        <v>0</v>
      </c>
      <c r="AQ307">
        <f>A!AP307</f>
        <v>0</v>
      </c>
      <c r="AR307">
        <f>A!AQ307</f>
        <v>0</v>
      </c>
      <c r="AS307">
        <f>A!AR307</f>
        <v>0</v>
      </c>
      <c r="AT307">
        <f>A!AS307</f>
        <v>0</v>
      </c>
      <c r="AU307">
        <f>A!AT307</f>
        <v>0</v>
      </c>
      <c r="AV307">
        <f>A!AU307</f>
        <v>0</v>
      </c>
      <c r="AW307" s="23" t="str">
        <f>IF(A!AV307=0,"",A!AV307)</f>
        <v/>
      </c>
      <c r="AX307">
        <f>A!AW307</f>
        <v>0</v>
      </c>
      <c r="AY307">
        <f>A!AX307</f>
        <v>0</v>
      </c>
      <c r="AZ307">
        <f>A!AY307</f>
        <v>0</v>
      </c>
      <c r="BA307">
        <f>A!AZ307</f>
        <v>0</v>
      </c>
      <c r="BB307">
        <f>A!BA307</f>
        <v>0</v>
      </c>
      <c r="BC307">
        <f>A!BB307</f>
        <v>0</v>
      </c>
      <c r="BD307">
        <f>A!BC307</f>
        <v>0</v>
      </c>
      <c r="BE307">
        <f>A!BD307</f>
        <v>0</v>
      </c>
      <c r="BF307">
        <f>A!BE307</f>
        <v>0</v>
      </c>
      <c r="BG307">
        <f>A!BF307</f>
        <v>0</v>
      </c>
      <c r="BH307">
        <f>A!BG307</f>
        <v>0</v>
      </c>
      <c r="BI307">
        <f>A!BH307</f>
        <v>0</v>
      </c>
      <c r="BJ307">
        <f>A!BI307</f>
        <v>0</v>
      </c>
      <c r="BK307">
        <f>A!BJ307</f>
        <v>0</v>
      </c>
      <c r="BL307">
        <f>A!BK307</f>
        <v>0</v>
      </c>
      <c r="BM307">
        <f>A!BL307</f>
        <v>0</v>
      </c>
      <c r="BN307">
        <f>A!BM307</f>
        <v>0</v>
      </c>
      <c r="BO307">
        <f>A!BN307</f>
        <v>0</v>
      </c>
      <c r="BP307">
        <f>A!BO307</f>
        <v>0</v>
      </c>
      <c r="BQ307">
        <f>A!BP307</f>
        <v>0</v>
      </c>
      <c r="BR307">
        <f>A!BQ307</f>
        <v>0</v>
      </c>
      <c r="BS307">
        <f>A!BR307</f>
        <v>0</v>
      </c>
      <c r="BT307">
        <f>A!BS307</f>
        <v>0</v>
      </c>
      <c r="BU307">
        <f>A!BT307</f>
        <v>0</v>
      </c>
      <c r="BV307">
        <f>A!BU307</f>
        <v>0</v>
      </c>
      <c r="BW307">
        <f>A!BV307</f>
        <v>0</v>
      </c>
      <c r="BX307">
        <f>A!BW307</f>
        <v>0</v>
      </c>
      <c r="BY307">
        <f>A!BX307</f>
        <v>0</v>
      </c>
      <c r="BZ307">
        <f>A!BY307</f>
        <v>0</v>
      </c>
      <c r="CA307">
        <f>A!BZ307</f>
        <v>0</v>
      </c>
      <c r="CB307">
        <f>A!CA307</f>
        <v>0</v>
      </c>
      <c r="CC307">
        <f>A!CB307</f>
        <v>0</v>
      </c>
      <c r="CD307">
        <f>A!CC307</f>
        <v>0</v>
      </c>
      <c r="CE307">
        <f>A!CD307</f>
        <v>0</v>
      </c>
      <c r="CF307">
        <f>A!CE307</f>
        <v>0</v>
      </c>
      <c r="CG307">
        <f>A!CF307</f>
        <v>0</v>
      </c>
      <c r="CH307">
        <f>A!CG307</f>
        <v>0</v>
      </c>
      <c r="CI307">
        <f>A!CH307</f>
        <v>0</v>
      </c>
      <c r="CJ307" t="str">
        <f>A!CI307</f>
        <v>urn:imsikb0101:Applicaties:id:16</v>
      </c>
      <c r="CK307" t="str">
        <f>A!CJ307</f>
        <v>urn:imsikb0101:DatastroomType:id:1</v>
      </c>
      <c r="CL307">
        <f>A!CK307</f>
        <v>45891</v>
      </c>
      <c r="CM307" t="str">
        <f>A!CL307</f>
        <v>SGS, Rotterdam</v>
      </c>
      <c r="CN307" t="str">
        <f>A!CM307</f>
        <v>LABRESULTAAT SGS</v>
      </c>
      <c r="CO307">
        <f>A!CN307</f>
        <v>45891</v>
      </c>
      <c r="CP307">
        <f>A!CO307</f>
        <v>0</v>
      </c>
      <c r="CQ307">
        <f>A!CO617</f>
        <v>0</v>
      </c>
      <c r="CR307" t="e">
        <f>A!#REF!</f>
        <v>#REF!</v>
      </c>
      <c r="CS307" t="e">
        <f>A!#REF!</f>
        <v>#REF!</v>
      </c>
    </row>
    <row r="308" spans="1:97" x14ac:dyDescent="0.2">
      <c r="A308" t="str">
        <f>A!A308</f>
        <v>LABRESULTAAT</v>
      </c>
      <c r="B308">
        <f>A!B308</f>
        <v>127</v>
      </c>
      <c r="C308" t="str">
        <f>A!C308</f>
        <v>_fbaa255e-e32e-4a05-92e1-8b36c9c5db9f</v>
      </c>
      <c r="D308" t="str">
        <f>A!D308</f>
        <v>fbaa255e-e32e-4a05-92e1-8b36c9c5db9f</v>
      </c>
      <c r="E308" t="str">
        <f>A!E308</f>
        <v>SIKB</v>
      </c>
      <c r="F308" t="str">
        <f>A!F308</f>
        <v>urn:immetingen:hoedanigheid:id:122</v>
      </c>
      <c r="G308" t="str">
        <f>A!G308</f>
        <v>www.sikb.nl</v>
      </c>
      <c r="H308" t="str">
        <f>A!H308</f>
        <v>urn:immetingen:parameter:id:1200</v>
      </c>
      <c r="I308" t="str">
        <f>A!I308</f>
        <v>www.sikb.nl</v>
      </c>
      <c r="J308" t="str">
        <f>A!J308</f>
        <v>urn:immetingen:parameter:id:2725</v>
      </c>
      <c r="K308" t="str">
        <f>A!K308</f>
        <v>www.sikb.nl</v>
      </c>
      <c r="L308">
        <f>A!L308</f>
        <v>45890</v>
      </c>
      <c r="M308" t="str">
        <f>A!M308</f>
        <v>urn:immetingen:LabopdrachtStatus:id:5</v>
      </c>
      <c r="N308">
        <f>A!N308</f>
        <v>1</v>
      </c>
      <c r="O308">
        <f>A!O308</f>
        <v>1</v>
      </c>
      <c r="P308" s="23" t="str">
        <f>IF(A!P308="","",INDEX(B!$A$1:$BT$2000,MATCH(A!P308,B!$AX$1:$AX$2000,0),D!$B$5))</f>
        <v>MMA01 A01 (0-50) A03 (0-50) A08 (0-50) A09 (0-50)</v>
      </c>
      <c r="Q308">
        <f>A!Q308</f>
        <v>0</v>
      </c>
      <c r="R308">
        <f>A!R308</f>
        <v>0</v>
      </c>
      <c r="S308">
        <f>A!S308</f>
        <v>0</v>
      </c>
      <c r="T308" t="str">
        <f>A!T308</f>
        <v>immetingen:AnalyticResultType</v>
      </c>
      <c r="U308" t="str">
        <f>A!U308</f>
        <v>62 mg/kgds</v>
      </c>
      <c r="V308" s="23">
        <f>IF(A!V308="&lt;",1,A!V308)</f>
        <v>0</v>
      </c>
      <c r="W308">
        <f>A!W308</f>
        <v>62</v>
      </c>
      <c r="X308">
        <f>A!X308</f>
        <v>62</v>
      </c>
      <c r="Y308" t="str">
        <f>A!Y308</f>
        <v>urn:immetingen:eenheid:id:58</v>
      </c>
      <c r="Z308" s="23">
        <f t="shared" si="4"/>
        <v>58</v>
      </c>
      <c r="AA308" t="str">
        <f>A!Z308</f>
        <v>urn:immetingen:kwaliteitsoordeel:id:0</v>
      </c>
      <c r="AB308" t="str">
        <f>A!AA308</f>
        <v>www.sikb.nl</v>
      </c>
      <c r="AC308" t="str">
        <f>A!AB308</f>
        <v>urn:immetingen:waardebewerkingsmethode:id:5</v>
      </c>
      <c r="AD308" t="str">
        <f>A!AC308</f>
        <v>www.sikb.nl</v>
      </c>
      <c r="AE308" t="str">
        <f>A!AD308</f>
        <v>_f4d89968-2082-431d-b698-fbcd4c682a25</v>
      </c>
      <c r="AF308">
        <f>A!AE308</f>
        <v>45888.152199074073</v>
      </c>
      <c r="AG308">
        <f>A!AF308</f>
        <v>0</v>
      </c>
      <c r="AH308">
        <f>A!AG308</f>
        <v>0</v>
      </c>
      <c r="AI308">
        <f>A!AH308</f>
        <v>0</v>
      </c>
      <c r="AJ308">
        <f>A!AI308</f>
        <v>0</v>
      </c>
      <c r="AK308">
        <f>A!AJ308</f>
        <v>0</v>
      </c>
      <c r="AL308">
        <f>A!AK308</f>
        <v>0</v>
      </c>
      <c r="AM308">
        <f>A!AL308</f>
        <v>0</v>
      </c>
      <c r="AN308">
        <f>A!AM308</f>
        <v>0</v>
      </c>
      <c r="AO308">
        <f>A!AN308</f>
        <v>0</v>
      </c>
      <c r="AP308">
        <f>A!AO308</f>
        <v>0</v>
      </c>
      <c r="AQ308">
        <f>A!AP308</f>
        <v>0</v>
      </c>
      <c r="AR308">
        <f>A!AQ308</f>
        <v>0</v>
      </c>
      <c r="AS308">
        <f>A!AR308</f>
        <v>0</v>
      </c>
      <c r="AT308">
        <f>A!AS308</f>
        <v>0</v>
      </c>
      <c r="AU308">
        <f>A!AT308</f>
        <v>0</v>
      </c>
      <c r="AV308">
        <f>A!AU308</f>
        <v>0</v>
      </c>
      <c r="AW308" s="23" t="str">
        <f>IF(A!AV308=0,"",A!AV308)</f>
        <v/>
      </c>
      <c r="AX308">
        <f>A!AW308</f>
        <v>0</v>
      </c>
      <c r="AY308">
        <f>A!AX308</f>
        <v>0</v>
      </c>
      <c r="AZ308">
        <f>A!AY308</f>
        <v>0</v>
      </c>
      <c r="BA308">
        <f>A!AZ308</f>
        <v>0</v>
      </c>
      <c r="BB308">
        <f>A!BA308</f>
        <v>0</v>
      </c>
      <c r="BC308">
        <f>A!BB308</f>
        <v>0</v>
      </c>
      <c r="BD308">
        <f>A!BC308</f>
        <v>0</v>
      </c>
      <c r="BE308">
        <f>A!BD308</f>
        <v>0</v>
      </c>
      <c r="BF308">
        <f>A!BE308</f>
        <v>0</v>
      </c>
      <c r="BG308">
        <f>A!BF308</f>
        <v>0</v>
      </c>
      <c r="BH308">
        <f>A!BG308</f>
        <v>0</v>
      </c>
      <c r="BI308">
        <f>A!BH308</f>
        <v>0</v>
      </c>
      <c r="BJ308">
        <f>A!BI308</f>
        <v>0</v>
      </c>
      <c r="BK308">
        <f>A!BJ308</f>
        <v>0</v>
      </c>
      <c r="BL308">
        <f>A!BK308</f>
        <v>0</v>
      </c>
      <c r="BM308">
        <f>A!BL308</f>
        <v>0</v>
      </c>
      <c r="BN308">
        <f>A!BM308</f>
        <v>0</v>
      </c>
      <c r="BO308">
        <f>A!BN308</f>
        <v>0</v>
      </c>
      <c r="BP308">
        <f>A!BO308</f>
        <v>0</v>
      </c>
      <c r="BQ308">
        <f>A!BP308</f>
        <v>0</v>
      </c>
      <c r="BR308">
        <f>A!BQ308</f>
        <v>0</v>
      </c>
      <c r="BS308">
        <f>A!BR308</f>
        <v>0</v>
      </c>
      <c r="BT308">
        <f>A!BS308</f>
        <v>0</v>
      </c>
      <c r="BU308">
        <f>A!BT308</f>
        <v>0</v>
      </c>
      <c r="BV308">
        <f>A!BU308</f>
        <v>0</v>
      </c>
      <c r="BW308">
        <f>A!BV308</f>
        <v>0</v>
      </c>
      <c r="BX308">
        <f>A!BW308</f>
        <v>0</v>
      </c>
      <c r="BY308">
        <f>A!BX308</f>
        <v>0</v>
      </c>
      <c r="BZ308">
        <f>A!BY308</f>
        <v>0</v>
      </c>
      <c r="CA308">
        <f>A!BZ308</f>
        <v>0</v>
      </c>
      <c r="CB308">
        <f>A!CA308</f>
        <v>0</v>
      </c>
      <c r="CC308">
        <f>A!CB308</f>
        <v>0</v>
      </c>
      <c r="CD308">
        <f>A!CC308</f>
        <v>0</v>
      </c>
      <c r="CE308">
        <f>A!CD308</f>
        <v>0</v>
      </c>
      <c r="CF308">
        <f>A!CE308</f>
        <v>0</v>
      </c>
      <c r="CG308">
        <f>A!CF308</f>
        <v>0</v>
      </c>
      <c r="CH308">
        <f>A!CG308</f>
        <v>0</v>
      </c>
      <c r="CI308">
        <f>A!CH308</f>
        <v>0</v>
      </c>
      <c r="CJ308" t="str">
        <f>A!CI308</f>
        <v>urn:imsikb0101:Applicaties:id:16</v>
      </c>
      <c r="CK308" t="str">
        <f>A!CJ308</f>
        <v>urn:imsikb0101:DatastroomType:id:1</v>
      </c>
      <c r="CL308">
        <f>A!CK308</f>
        <v>45891</v>
      </c>
      <c r="CM308" t="str">
        <f>A!CL308</f>
        <v>SGS, Rotterdam</v>
      </c>
      <c r="CN308" t="str">
        <f>A!CM308</f>
        <v>LABRESULTAAT SGS</v>
      </c>
      <c r="CO308">
        <f>A!CN308</f>
        <v>45891</v>
      </c>
      <c r="CP308">
        <f>A!CO308</f>
        <v>0</v>
      </c>
      <c r="CQ308">
        <f>A!CO618</f>
        <v>0</v>
      </c>
      <c r="CR308" t="e">
        <f>A!#REF!</f>
        <v>#REF!</v>
      </c>
      <c r="CS308" t="e">
        <f>A!#REF!</f>
        <v>#REF!</v>
      </c>
    </row>
    <row r="309" spans="1:97" x14ac:dyDescent="0.2">
      <c r="A309" t="str">
        <f>A!A309</f>
        <v>LABRESULTAAT</v>
      </c>
      <c r="B309">
        <f>A!B309</f>
        <v>128</v>
      </c>
      <c r="C309" t="str">
        <f>A!C309</f>
        <v>_878e361e-9309-4cf9-893f-75ff932ed321</v>
      </c>
      <c r="D309" t="str">
        <f>A!D309</f>
        <v>878e361e-9309-4cf9-893f-75ff932ed321</v>
      </c>
      <c r="E309" t="str">
        <f>A!E309</f>
        <v>SIKB</v>
      </c>
      <c r="F309" t="str">
        <f>A!F309</f>
        <v>urn:immetingen:hoedanigheid:id:93</v>
      </c>
      <c r="G309" t="str">
        <f>A!G309</f>
        <v>www.sikb.nl</v>
      </c>
      <c r="H309" t="str">
        <f>A!H309</f>
        <v>urn:immetingen:parameter:id:1200</v>
      </c>
      <c r="I309" t="str">
        <f>A!I309</f>
        <v>www.sikb.nl</v>
      </c>
      <c r="J309" t="str">
        <f>A!J309</f>
        <v>urn:immetingen:parameter:id:2725</v>
      </c>
      <c r="K309" t="str">
        <f>A!K309</f>
        <v>www.sikb.nl</v>
      </c>
      <c r="L309">
        <f>A!L309</f>
        <v>45890</v>
      </c>
      <c r="M309" t="str">
        <f>A!M309</f>
        <v>urn:immetingen:LabopdrachtStatus:id:5</v>
      </c>
      <c r="N309">
        <f>A!N309</f>
        <v>1</v>
      </c>
      <c r="O309">
        <f>A!O309</f>
        <v>1</v>
      </c>
      <c r="P309" s="23" t="str">
        <f>IF(A!P309="","",INDEX(B!$A$1:$BT$2000,MATCH(A!P309,B!$AX$1:$AX$2000,0),D!$B$5))</f>
        <v>MMA03 A05 (0-50) A10 (0-50) A11 (0-50) A12 (0-50)</v>
      </c>
      <c r="Q309">
        <f>A!Q309</f>
        <v>0</v>
      </c>
      <c r="R309">
        <f>A!R309</f>
        <v>0</v>
      </c>
      <c r="S309">
        <f>A!S309</f>
        <v>0</v>
      </c>
      <c r="T309" t="str">
        <f>A!T309</f>
        <v>immetingen:AnalyticResultType</v>
      </c>
      <c r="U309" t="str">
        <f>A!U309</f>
        <v>&lt;20 mg/kgds</v>
      </c>
      <c r="V309" s="23">
        <f>IF(A!V309="&lt;",1,A!V309)</f>
        <v>1</v>
      </c>
      <c r="W309">
        <f>A!W309</f>
        <v>20</v>
      </c>
      <c r="X309">
        <f>A!X309</f>
        <v>20</v>
      </c>
      <c r="Y309" t="str">
        <f>A!Y309</f>
        <v>urn:immetingen:eenheid:id:58</v>
      </c>
      <c r="Z309" s="23">
        <f t="shared" si="4"/>
        <v>58</v>
      </c>
      <c r="AA309" t="str">
        <f>A!Z309</f>
        <v>urn:immetingen:kwaliteitsoordeel:id:0</v>
      </c>
      <c r="AB309" t="str">
        <f>A!AA309</f>
        <v>www.sikb.nl</v>
      </c>
      <c r="AC309" t="str">
        <f>A!AB309</f>
        <v>urn:immetingen:waardebewerkingsmethode:id:5</v>
      </c>
      <c r="AD309" t="str">
        <f>A!AC309</f>
        <v>www.sikb.nl</v>
      </c>
      <c r="AE309" t="str">
        <f>A!AD309</f>
        <v>_44b803dc-6d37-4917-abfd-f9fb24396490</v>
      </c>
      <c r="AF309">
        <f>A!AE309</f>
        <v>45886.609768518516</v>
      </c>
      <c r="AG309">
        <f>A!AF309</f>
        <v>0</v>
      </c>
      <c r="AH309">
        <f>A!AG309</f>
        <v>0</v>
      </c>
      <c r="AI309">
        <f>A!AH309</f>
        <v>0</v>
      </c>
      <c r="AJ309">
        <f>A!AI309</f>
        <v>0</v>
      </c>
      <c r="AK309">
        <f>A!AJ309</f>
        <v>0</v>
      </c>
      <c r="AL309">
        <f>A!AK309</f>
        <v>0</v>
      </c>
      <c r="AM309">
        <f>A!AL309</f>
        <v>0</v>
      </c>
      <c r="AN309">
        <f>A!AM309</f>
        <v>0</v>
      </c>
      <c r="AO309">
        <f>A!AN309</f>
        <v>0</v>
      </c>
      <c r="AP309">
        <f>A!AO309</f>
        <v>0</v>
      </c>
      <c r="AQ309">
        <f>A!AP309</f>
        <v>0</v>
      </c>
      <c r="AR309">
        <f>A!AQ309</f>
        <v>0</v>
      </c>
      <c r="AS309">
        <f>A!AR309</f>
        <v>0</v>
      </c>
      <c r="AT309">
        <f>A!AS309</f>
        <v>0</v>
      </c>
      <c r="AU309">
        <f>A!AT309</f>
        <v>0</v>
      </c>
      <c r="AV309">
        <f>A!AU309</f>
        <v>0</v>
      </c>
      <c r="AW309" s="23" t="str">
        <f>IF(A!AV309=0,"",A!AV309)</f>
        <v/>
      </c>
      <c r="AX309">
        <f>A!AW309</f>
        <v>0</v>
      </c>
      <c r="AY309">
        <f>A!AX309</f>
        <v>0</v>
      </c>
      <c r="AZ309">
        <f>A!AY309</f>
        <v>0</v>
      </c>
      <c r="BA309">
        <f>A!AZ309</f>
        <v>0</v>
      </c>
      <c r="BB309">
        <f>A!BA309</f>
        <v>0</v>
      </c>
      <c r="BC309">
        <f>A!BB309</f>
        <v>0</v>
      </c>
      <c r="BD309">
        <f>A!BC309</f>
        <v>0</v>
      </c>
      <c r="BE309">
        <f>A!BD309</f>
        <v>0</v>
      </c>
      <c r="BF309">
        <f>A!BE309</f>
        <v>0</v>
      </c>
      <c r="BG309">
        <f>A!BF309</f>
        <v>0</v>
      </c>
      <c r="BH309">
        <f>A!BG309</f>
        <v>0</v>
      </c>
      <c r="BI309">
        <f>A!BH309</f>
        <v>0</v>
      </c>
      <c r="BJ309">
        <f>A!BI309</f>
        <v>0</v>
      </c>
      <c r="BK309">
        <f>A!BJ309</f>
        <v>0</v>
      </c>
      <c r="BL309">
        <f>A!BK309</f>
        <v>0</v>
      </c>
      <c r="BM309">
        <f>A!BL309</f>
        <v>0</v>
      </c>
      <c r="BN309">
        <f>A!BM309</f>
        <v>0</v>
      </c>
      <c r="BO309">
        <f>A!BN309</f>
        <v>0</v>
      </c>
      <c r="BP309">
        <f>A!BO309</f>
        <v>0</v>
      </c>
      <c r="BQ309">
        <f>A!BP309</f>
        <v>0</v>
      </c>
      <c r="BR309">
        <f>A!BQ309</f>
        <v>0</v>
      </c>
      <c r="BS309">
        <f>A!BR309</f>
        <v>0</v>
      </c>
      <c r="BT309">
        <f>A!BS309</f>
        <v>0</v>
      </c>
      <c r="BU309">
        <f>A!BT309</f>
        <v>0</v>
      </c>
      <c r="BV309">
        <f>A!BU309</f>
        <v>0</v>
      </c>
      <c r="BW309">
        <f>A!BV309</f>
        <v>0</v>
      </c>
      <c r="BX309">
        <f>A!BW309</f>
        <v>0</v>
      </c>
      <c r="BY309">
        <f>A!BX309</f>
        <v>0</v>
      </c>
      <c r="BZ309">
        <f>A!BY309</f>
        <v>0</v>
      </c>
      <c r="CA309">
        <f>A!BZ309</f>
        <v>0</v>
      </c>
      <c r="CB309">
        <f>A!CA309</f>
        <v>0</v>
      </c>
      <c r="CC309">
        <f>A!CB309</f>
        <v>0</v>
      </c>
      <c r="CD309">
        <f>A!CC309</f>
        <v>0</v>
      </c>
      <c r="CE309">
        <f>A!CD309</f>
        <v>0</v>
      </c>
      <c r="CF309">
        <f>A!CE309</f>
        <v>0</v>
      </c>
      <c r="CG309">
        <f>A!CF309</f>
        <v>0</v>
      </c>
      <c r="CH309">
        <f>A!CG309</f>
        <v>0</v>
      </c>
      <c r="CI309">
        <f>A!CH309</f>
        <v>0</v>
      </c>
      <c r="CJ309" t="str">
        <f>A!CI309</f>
        <v>urn:imsikb0101:Applicaties:id:16</v>
      </c>
      <c r="CK309" t="str">
        <f>A!CJ309</f>
        <v>urn:imsikb0101:DatastroomType:id:1</v>
      </c>
      <c r="CL309">
        <f>A!CK309</f>
        <v>45891</v>
      </c>
      <c r="CM309" t="str">
        <f>A!CL309</f>
        <v>SGS, Rotterdam</v>
      </c>
      <c r="CN309" t="str">
        <f>A!CM309</f>
        <v>LABRESULTAAT SGS</v>
      </c>
      <c r="CO309">
        <f>A!CN309</f>
        <v>45891</v>
      </c>
      <c r="CP309">
        <f>A!CO309</f>
        <v>0</v>
      </c>
      <c r="CQ309">
        <f>A!CO619</f>
        <v>0</v>
      </c>
      <c r="CR309" t="e">
        <f>A!#REF!</f>
        <v>#REF!</v>
      </c>
      <c r="CS309" t="e">
        <f>A!#REF!</f>
        <v>#REF!</v>
      </c>
    </row>
    <row r="310" spans="1:97" x14ac:dyDescent="0.2">
      <c r="A310" t="str">
        <f>A!A310</f>
        <v>LABRESULTAAT</v>
      </c>
      <c r="B310">
        <f>A!B310</f>
        <v>129</v>
      </c>
      <c r="C310" t="str">
        <f>A!C310</f>
        <v>_3d21d92c-0502-4484-a0f7-e4e2ddc87081</v>
      </c>
      <c r="D310" t="str">
        <f>A!D310</f>
        <v>3d21d92c-0502-4484-a0f7-e4e2ddc87081</v>
      </c>
      <c r="E310" t="str">
        <f>A!E310</f>
        <v>SIKB</v>
      </c>
      <c r="F310" t="str">
        <f>A!F310</f>
        <v>urn:immetingen:hoedanigheid:id:1</v>
      </c>
      <c r="G310" t="str">
        <f>A!G310</f>
        <v>www.sikb.nl</v>
      </c>
      <c r="H310" t="str">
        <f>A!H310</f>
        <v>urn:immetingen:parameter:id:1381</v>
      </c>
      <c r="I310" t="str">
        <f>A!I310</f>
        <v>www.sikb.nl</v>
      </c>
      <c r="J310" t="str">
        <f>A!J310</f>
        <v>urn:immetingen:parameter:id:2725</v>
      </c>
      <c r="K310" t="str">
        <f>A!K310</f>
        <v>www.sikb.nl</v>
      </c>
      <c r="L310">
        <f>A!L310</f>
        <v>45890</v>
      </c>
      <c r="M310" t="str">
        <f>A!M310</f>
        <v>urn:immetingen:LabopdrachtStatus:id:5</v>
      </c>
      <c r="N310">
        <f>A!N310</f>
        <v>1</v>
      </c>
      <c r="O310">
        <f>A!O310</f>
        <v>1</v>
      </c>
      <c r="P310" s="23" t="str">
        <f>IF(A!P310="","",INDEX(B!$A$1:$BT$2000,MATCH(A!P310,B!$AX$1:$AX$2000,0),D!$B$5))</f>
        <v>MMA03 A05 (0-50) A10 (0-50) A11 (0-50) A12 (0-50)</v>
      </c>
      <c r="Q310">
        <f>A!Q310</f>
        <v>0</v>
      </c>
      <c r="R310">
        <f>A!R310</f>
        <v>0</v>
      </c>
      <c r="S310">
        <f>A!S310</f>
        <v>0</v>
      </c>
      <c r="T310" t="str">
        <f>A!T310</f>
        <v>immetingen:AnalyticResultType</v>
      </c>
      <c r="U310" t="str">
        <f>A!U310</f>
        <v>&lt;1 µg/kgds</v>
      </c>
      <c r="V310" s="23">
        <f>IF(A!V310="&lt;",1,A!V310)</f>
        <v>1</v>
      </c>
      <c r="W310">
        <f>A!W310</f>
        <v>1</v>
      </c>
      <c r="X310">
        <f>A!X310</f>
        <v>1</v>
      </c>
      <c r="Y310" t="str">
        <f>A!Y310</f>
        <v>urn:immetingen:eenheid:id:131</v>
      </c>
      <c r="Z310" s="23">
        <f t="shared" si="4"/>
        <v>131</v>
      </c>
      <c r="AA310" t="str">
        <f>A!Z310</f>
        <v>urn:immetingen:kwaliteitsoordeel:id:0</v>
      </c>
      <c r="AB310" t="str">
        <f>A!AA310</f>
        <v>www.sikb.nl</v>
      </c>
      <c r="AC310" t="str">
        <f>A!AB310</f>
        <v>urn:immetingen:waardebewerkingsmethode:id:5</v>
      </c>
      <c r="AD310" t="str">
        <f>A!AC310</f>
        <v>www.sikb.nl</v>
      </c>
      <c r="AE310" t="str">
        <f>A!AD310</f>
        <v>_34c5a5c6-82af-43f9-9a76-49485d0d4f83</v>
      </c>
      <c r="AF310">
        <f>A!AE310</f>
        <v>45886.127824074072</v>
      </c>
      <c r="AG310">
        <f>A!AF310</f>
        <v>0</v>
      </c>
      <c r="AH310">
        <f>A!AG310</f>
        <v>0</v>
      </c>
      <c r="AI310">
        <f>A!AH310</f>
        <v>0</v>
      </c>
      <c r="AJ310">
        <f>A!AI310</f>
        <v>0</v>
      </c>
      <c r="AK310">
        <f>A!AJ310</f>
        <v>0</v>
      </c>
      <c r="AL310">
        <f>A!AK310</f>
        <v>0</v>
      </c>
      <c r="AM310">
        <f>A!AL310</f>
        <v>0</v>
      </c>
      <c r="AN310">
        <f>A!AM310</f>
        <v>0</v>
      </c>
      <c r="AO310">
        <f>A!AN310</f>
        <v>0</v>
      </c>
      <c r="AP310">
        <f>A!AO310</f>
        <v>0</v>
      </c>
      <c r="AQ310">
        <f>A!AP310</f>
        <v>0</v>
      </c>
      <c r="AR310">
        <f>A!AQ310</f>
        <v>0</v>
      </c>
      <c r="AS310">
        <f>A!AR310</f>
        <v>0</v>
      </c>
      <c r="AT310">
        <f>A!AS310</f>
        <v>0</v>
      </c>
      <c r="AU310">
        <f>A!AT310</f>
        <v>0</v>
      </c>
      <c r="AV310">
        <f>A!AU310</f>
        <v>0</v>
      </c>
      <c r="AW310" s="23" t="str">
        <f>IF(A!AV310=0,"",A!AV310)</f>
        <v/>
      </c>
      <c r="AX310">
        <f>A!AW310</f>
        <v>0</v>
      </c>
      <c r="AY310">
        <f>A!AX310</f>
        <v>0</v>
      </c>
      <c r="AZ310">
        <f>A!AY310</f>
        <v>0</v>
      </c>
      <c r="BA310">
        <f>A!AZ310</f>
        <v>0</v>
      </c>
      <c r="BB310">
        <f>A!BA310</f>
        <v>0</v>
      </c>
      <c r="BC310">
        <f>A!BB310</f>
        <v>0</v>
      </c>
      <c r="BD310">
        <f>A!BC310</f>
        <v>0</v>
      </c>
      <c r="BE310">
        <f>A!BD310</f>
        <v>0</v>
      </c>
      <c r="BF310">
        <f>A!BE310</f>
        <v>0</v>
      </c>
      <c r="BG310">
        <f>A!BF310</f>
        <v>0</v>
      </c>
      <c r="BH310">
        <f>A!BG310</f>
        <v>0</v>
      </c>
      <c r="BI310">
        <f>A!BH310</f>
        <v>0</v>
      </c>
      <c r="BJ310">
        <f>A!BI310</f>
        <v>0</v>
      </c>
      <c r="BK310">
        <f>A!BJ310</f>
        <v>0</v>
      </c>
      <c r="BL310">
        <f>A!BK310</f>
        <v>0</v>
      </c>
      <c r="BM310">
        <f>A!BL310</f>
        <v>0</v>
      </c>
      <c r="BN310">
        <f>A!BM310</f>
        <v>0</v>
      </c>
      <c r="BO310">
        <f>A!BN310</f>
        <v>0</v>
      </c>
      <c r="BP310">
        <f>A!BO310</f>
        <v>0</v>
      </c>
      <c r="BQ310">
        <f>A!BP310</f>
        <v>0</v>
      </c>
      <c r="BR310">
        <f>A!BQ310</f>
        <v>0</v>
      </c>
      <c r="BS310">
        <f>A!BR310</f>
        <v>0</v>
      </c>
      <c r="BT310">
        <f>A!BS310</f>
        <v>0</v>
      </c>
      <c r="BU310">
        <f>A!BT310</f>
        <v>0</v>
      </c>
      <c r="BV310">
        <f>A!BU310</f>
        <v>0</v>
      </c>
      <c r="BW310">
        <f>A!BV310</f>
        <v>0</v>
      </c>
      <c r="BX310">
        <f>A!BW310</f>
        <v>0</v>
      </c>
      <c r="BY310">
        <f>A!BX310</f>
        <v>0</v>
      </c>
      <c r="BZ310">
        <f>A!BY310</f>
        <v>0</v>
      </c>
      <c r="CA310">
        <f>A!BZ310</f>
        <v>0</v>
      </c>
      <c r="CB310">
        <f>A!CA310</f>
        <v>0</v>
      </c>
      <c r="CC310">
        <f>A!CB310</f>
        <v>0</v>
      </c>
      <c r="CD310">
        <f>A!CC310</f>
        <v>0</v>
      </c>
      <c r="CE310">
        <f>A!CD310</f>
        <v>0</v>
      </c>
      <c r="CF310">
        <f>A!CE310</f>
        <v>0</v>
      </c>
      <c r="CG310">
        <f>A!CF310</f>
        <v>0</v>
      </c>
      <c r="CH310">
        <f>A!CG310</f>
        <v>0</v>
      </c>
      <c r="CI310">
        <f>A!CH310</f>
        <v>0</v>
      </c>
      <c r="CJ310" t="str">
        <f>A!CI310</f>
        <v>urn:imsikb0101:Applicaties:id:16</v>
      </c>
      <c r="CK310" t="str">
        <f>A!CJ310</f>
        <v>urn:imsikb0101:DatastroomType:id:1</v>
      </c>
      <c r="CL310">
        <f>A!CK310</f>
        <v>45891</v>
      </c>
      <c r="CM310" t="str">
        <f>A!CL310</f>
        <v>SGS, Rotterdam</v>
      </c>
      <c r="CN310" t="str">
        <f>A!CM310</f>
        <v>LABRESULTAAT SGS</v>
      </c>
      <c r="CO310">
        <f>A!CN310</f>
        <v>45891</v>
      </c>
      <c r="CP310">
        <f>A!CO310</f>
        <v>0</v>
      </c>
      <c r="CQ310">
        <f>A!CO620</f>
        <v>0</v>
      </c>
      <c r="CR310" t="e">
        <f>A!#REF!</f>
        <v>#REF!</v>
      </c>
      <c r="CS310" t="e">
        <f>A!#REF!</f>
        <v>#REF!</v>
      </c>
    </row>
    <row r="311" spans="1:97" x14ac:dyDescent="0.2">
      <c r="A311" t="str">
        <f>A!A311</f>
        <v>LABRESULTAAT</v>
      </c>
      <c r="B311">
        <f>A!B311</f>
        <v>130</v>
      </c>
      <c r="C311" t="str">
        <f>A!C311</f>
        <v>_867b5027-46dc-4d78-bcf2-21073870de76</v>
      </c>
      <c r="D311" t="str">
        <f>A!D311</f>
        <v>867b5027-46dc-4d78-bcf2-21073870de76</v>
      </c>
      <c r="E311" t="str">
        <f>A!E311</f>
        <v>SIKB</v>
      </c>
      <c r="F311" t="str">
        <f>A!F311</f>
        <v>urn:immetingen:hoedanigheid:id:1</v>
      </c>
      <c r="G311" t="str">
        <f>A!G311</f>
        <v>www.sikb.nl</v>
      </c>
      <c r="H311" t="str">
        <f>A!H311</f>
        <v>urn:immetingen:parameter:id:1382</v>
      </c>
      <c r="I311" t="str">
        <f>A!I311</f>
        <v>www.sikb.nl</v>
      </c>
      <c r="J311" t="str">
        <f>A!J311</f>
        <v>urn:immetingen:parameter:id:2725</v>
      </c>
      <c r="K311" t="str">
        <f>A!K311</f>
        <v>www.sikb.nl</v>
      </c>
      <c r="L311">
        <f>A!L311</f>
        <v>45890</v>
      </c>
      <c r="M311" t="str">
        <f>A!M311</f>
        <v>urn:immetingen:LabopdrachtStatus:id:5</v>
      </c>
      <c r="N311">
        <f>A!N311</f>
        <v>1</v>
      </c>
      <c r="O311">
        <f>A!O311</f>
        <v>1</v>
      </c>
      <c r="P311" s="23" t="str">
        <f>IF(A!P311="","",INDEX(B!$A$1:$BT$2000,MATCH(A!P311,B!$AX$1:$AX$2000,0),D!$B$5))</f>
        <v>MMA03 A05 (0-50) A10 (0-50) A11 (0-50) A12 (0-50)</v>
      </c>
      <c r="Q311">
        <f>A!Q311</f>
        <v>0</v>
      </c>
      <c r="R311">
        <f>A!R311</f>
        <v>0</v>
      </c>
      <c r="S311">
        <f>A!S311</f>
        <v>0</v>
      </c>
      <c r="T311" t="str">
        <f>A!T311</f>
        <v>immetingen:AnalyticResultType</v>
      </c>
      <c r="U311" t="str">
        <f>A!U311</f>
        <v>&lt;1 µg/kgds</v>
      </c>
      <c r="V311" s="23">
        <f>IF(A!V311="&lt;",1,A!V311)</f>
        <v>1</v>
      </c>
      <c r="W311">
        <f>A!W311</f>
        <v>1</v>
      </c>
      <c r="X311">
        <f>A!X311</f>
        <v>1</v>
      </c>
      <c r="Y311" t="str">
        <f>A!Y311</f>
        <v>urn:immetingen:eenheid:id:131</v>
      </c>
      <c r="Z311" s="23">
        <f t="shared" si="4"/>
        <v>131</v>
      </c>
      <c r="AA311" t="str">
        <f>A!Z311</f>
        <v>urn:immetingen:kwaliteitsoordeel:id:0</v>
      </c>
      <c r="AB311" t="str">
        <f>A!AA311</f>
        <v>www.sikb.nl</v>
      </c>
      <c r="AC311" t="str">
        <f>A!AB311</f>
        <v>urn:immetingen:waardebewerkingsmethode:id:5</v>
      </c>
      <c r="AD311" t="str">
        <f>A!AC311</f>
        <v>www.sikb.nl</v>
      </c>
      <c r="AE311" t="str">
        <f>A!AD311</f>
        <v>_9d72770f-e965-49ab-91ba-1123fe634050</v>
      </c>
      <c r="AF311">
        <f>A!AE311</f>
        <v>45886.127824074072</v>
      </c>
      <c r="AG311">
        <f>A!AF311</f>
        <v>0</v>
      </c>
      <c r="AH311">
        <f>A!AG311</f>
        <v>0</v>
      </c>
      <c r="AI311">
        <f>A!AH311</f>
        <v>0</v>
      </c>
      <c r="AJ311">
        <f>A!AI311</f>
        <v>0</v>
      </c>
      <c r="AK311">
        <f>A!AJ311</f>
        <v>0</v>
      </c>
      <c r="AL311">
        <f>A!AK311</f>
        <v>0</v>
      </c>
      <c r="AM311">
        <f>A!AL311</f>
        <v>0</v>
      </c>
      <c r="AN311">
        <f>A!AM311</f>
        <v>0</v>
      </c>
      <c r="AO311">
        <f>A!AN311</f>
        <v>0</v>
      </c>
      <c r="AP311">
        <f>A!AO311</f>
        <v>0</v>
      </c>
      <c r="AQ311">
        <f>A!AP311</f>
        <v>0</v>
      </c>
      <c r="AR311">
        <f>A!AQ311</f>
        <v>0</v>
      </c>
      <c r="AS311">
        <f>A!AR311</f>
        <v>0</v>
      </c>
      <c r="AT311">
        <f>A!AS311</f>
        <v>0</v>
      </c>
      <c r="AU311">
        <f>A!AT311</f>
        <v>0</v>
      </c>
      <c r="AV311">
        <f>A!AU311</f>
        <v>0</v>
      </c>
      <c r="AW311" s="23" t="str">
        <f>IF(A!AV311=0,"",A!AV311)</f>
        <v/>
      </c>
      <c r="AX311">
        <f>A!AW311</f>
        <v>0</v>
      </c>
      <c r="AY311">
        <f>A!AX311</f>
        <v>0</v>
      </c>
      <c r="AZ311">
        <f>A!AY311</f>
        <v>0</v>
      </c>
      <c r="BA311">
        <f>A!AZ311</f>
        <v>0</v>
      </c>
      <c r="BB311">
        <f>A!BA311</f>
        <v>0</v>
      </c>
      <c r="BC311">
        <f>A!BB311</f>
        <v>0</v>
      </c>
      <c r="BD311">
        <f>A!BC311</f>
        <v>0</v>
      </c>
      <c r="BE311">
        <f>A!BD311</f>
        <v>0</v>
      </c>
      <c r="BF311">
        <f>A!BE311</f>
        <v>0</v>
      </c>
      <c r="BG311">
        <f>A!BF311</f>
        <v>0</v>
      </c>
      <c r="BH311">
        <f>A!BG311</f>
        <v>0</v>
      </c>
      <c r="BI311">
        <f>A!BH311</f>
        <v>0</v>
      </c>
      <c r="BJ311">
        <f>A!BI311</f>
        <v>0</v>
      </c>
      <c r="BK311">
        <f>A!BJ311</f>
        <v>0</v>
      </c>
      <c r="BL311">
        <f>A!BK311</f>
        <v>0</v>
      </c>
      <c r="BM311">
        <f>A!BL311</f>
        <v>0</v>
      </c>
      <c r="BN311">
        <f>A!BM311</f>
        <v>0</v>
      </c>
      <c r="BO311">
        <f>A!BN311</f>
        <v>0</v>
      </c>
      <c r="BP311">
        <f>A!BO311</f>
        <v>0</v>
      </c>
      <c r="BQ311">
        <f>A!BP311</f>
        <v>0</v>
      </c>
      <c r="BR311">
        <f>A!BQ311</f>
        <v>0</v>
      </c>
      <c r="BS311">
        <f>A!BR311</f>
        <v>0</v>
      </c>
      <c r="BT311">
        <f>A!BS311</f>
        <v>0</v>
      </c>
      <c r="BU311">
        <f>A!BT311</f>
        <v>0</v>
      </c>
      <c r="BV311">
        <f>A!BU311</f>
        <v>0</v>
      </c>
      <c r="BW311">
        <f>A!BV311</f>
        <v>0</v>
      </c>
      <c r="BX311">
        <f>A!BW311</f>
        <v>0</v>
      </c>
      <c r="BY311">
        <f>A!BX311</f>
        <v>0</v>
      </c>
      <c r="BZ311">
        <f>A!BY311</f>
        <v>0</v>
      </c>
      <c r="CA311">
        <f>A!BZ311</f>
        <v>0</v>
      </c>
      <c r="CB311">
        <f>A!CA311</f>
        <v>0</v>
      </c>
      <c r="CC311">
        <f>A!CB311</f>
        <v>0</v>
      </c>
      <c r="CD311">
        <f>A!CC311</f>
        <v>0</v>
      </c>
      <c r="CE311">
        <f>A!CD311</f>
        <v>0</v>
      </c>
      <c r="CF311">
        <f>A!CE311</f>
        <v>0</v>
      </c>
      <c r="CG311">
        <f>A!CF311</f>
        <v>0</v>
      </c>
      <c r="CH311">
        <f>A!CG311</f>
        <v>0</v>
      </c>
      <c r="CI311">
        <f>A!CH311</f>
        <v>0</v>
      </c>
      <c r="CJ311" t="str">
        <f>A!CI311</f>
        <v>urn:imsikb0101:Applicaties:id:16</v>
      </c>
      <c r="CK311" t="str">
        <f>A!CJ311</f>
        <v>urn:imsikb0101:DatastroomType:id:1</v>
      </c>
      <c r="CL311">
        <f>A!CK311</f>
        <v>45891</v>
      </c>
      <c r="CM311" t="str">
        <f>A!CL311</f>
        <v>SGS, Rotterdam</v>
      </c>
      <c r="CN311" t="str">
        <f>A!CM311</f>
        <v>LABRESULTAAT SGS</v>
      </c>
      <c r="CO311">
        <f>A!CN311</f>
        <v>45891</v>
      </c>
      <c r="CP311">
        <f>A!CO311</f>
        <v>0</v>
      </c>
      <c r="CQ311">
        <f>A!CO621</f>
        <v>0</v>
      </c>
      <c r="CR311" t="e">
        <f>A!#REF!</f>
        <v>#REF!</v>
      </c>
      <c r="CS311" t="e">
        <f>A!#REF!</f>
        <v>#REF!</v>
      </c>
    </row>
    <row r="312" spans="1:97" x14ac:dyDescent="0.2">
      <c r="A312" t="str">
        <f>A!A312</f>
        <v>LABRESULTAAT</v>
      </c>
      <c r="B312">
        <f>A!B312</f>
        <v>131</v>
      </c>
      <c r="C312" t="str">
        <f>A!C312</f>
        <v>_f931ab34-86db-48e6-8283-000729a170d6</v>
      </c>
      <c r="D312" t="str">
        <f>A!D312</f>
        <v>f931ab34-86db-48e6-8283-000729a170d6</v>
      </c>
      <c r="E312" t="str">
        <f>A!E312</f>
        <v>SIKB</v>
      </c>
      <c r="F312" t="str">
        <f>A!F312</f>
        <v>urn:immetingen:hoedanigheid:id:1</v>
      </c>
      <c r="G312" t="str">
        <f>A!G312</f>
        <v>www.sikb.nl</v>
      </c>
      <c r="H312" t="str">
        <f>A!H312</f>
        <v>urn:immetingen:parameter:id:1372</v>
      </c>
      <c r="I312" t="str">
        <f>A!I312</f>
        <v>www.sikb.nl</v>
      </c>
      <c r="J312" t="str">
        <f>A!J312</f>
        <v>urn:immetingen:parameter:id:2725</v>
      </c>
      <c r="K312" t="str">
        <f>A!K312</f>
        <v>www.sikb.nl</v>
      </c>
      <c r="L312">
        <f>A!L312</f>
        <v>45890</v>
      </c>
      <c r="M312" t="str">
        <f>A!M312</f>
        <v>urn:immetingen:LabopdrachtStatus:id:5</v>
      </c>
      <c r="N312">
        <f>A!N312</f>
        <v>1</v>
      </c>
      <c r="O312">
        <f>A!O312</f>
        <v>1</v>
      </c>
      <c r="P312" s="23" t="str">
        <f>IF(A!P312="","",INDEX(B!$A$1:$BT$2000,MATCH(A!P312,B!$AX$1:$AX$2000,0),D!$B$5))</f>
        <v>MMA03 A05 (0-50) A10 (0-50) A11 (0-50) A12 (0-50)</v>
      </c>
      <c r="Q312">
        <f>A!Q312</f>
        <v>0</v>
      </c>
      <c r="R312">
        <f>A!R312</f>
        <v>0</v>
      </c>
      <c r="S312">
        <f>A!S312</f>
        <v>0</v>
      </c>
      <c r="T312" t="str">
        <f>A!T312</f>
        <v>immetingen:AnalyticResultType</v>
      </c>
      <c r="U312" t="str">
        <f>A!U312</f>
        <v>&lt;1 µg/kgds</v>
      </c>
      <c r="V312" s="23">
        <f>IF(A!V312="&lt;",1,A!V312)</f>
        <v>1</v>
      </c>
      <c r="W312">
        <f>A!W312</f>
        <v>1</v>
      </c>
      <c r="X312">
        <f>A!X312</f>
        <v>1</v>
      </c>
      <c r="Y312" t="str">
        <f>A!Y312</f>
        <v>urn:immetingen:eenheid:id:131</v>
      </c>
      <c r="Z312" s="23">
        <f t="shared" si="4"/>
        <v>131</v>
      </c>
      <c r="AA312" t="str">
        <f>A!Z312</f>
        <v>urn:immetingen:kwaliteitsoordeel:id:0</v>
      </c>
      <c r="AB312" t="str">
        <f>A!AA312</f>
        <v>www.sikb.nl</v>
      </c>
      <c r="AC312" t="str">
        <f>A!AB312</f>
        <v>urn:immetingen:waardebewerkingsmethode:id:5</v>
      </c>
      <c r="AD312" t="str">
        <f>A!AC312</f>
        <v>www.sikb.nl</v>
      </c>
      <c r="AE312" t="str">
        <f>A!AD312</f>
        <v>_64766ebe-3835-4931-b35d-dc9a9042ba96</v>
      </c>
      <c r="AF312">
        <f>A!AE312</f>
        <v>45886.127824074072</v>
      </c>
      <c r="AG312">
        <f>A!AF312</f>
        <v>0</v>
      </c>
      <c r="AH312">
        <f>A!AG312</f>
        <v>0</v>
      </c>
      <c r="AI312">
        <f>A!AH312</f>
        <v>0</v>
      </c>
      <c r="AJ312">
        <f>A!AI312</f>
        <v>0</v>
      </c>
      <c r="AK312">
        <f>A!AJ312</f>
        <v>0</v>
      </c>
      <c r="AL312">
        <f>A!AK312</f>
        <v>0</v>
      </c>
      <c r="AM312">
        <f>A!AL312</f>
        <v>0</v>
      </c>
      <c r="AN312">
        <f>A!AM312</f>
        <v>0</v>
      </c>
      <c r="AO312">
        <f>A!AN312</f>
        <v>0</v>
      </c>
      <c r="AP312">
        <f>A!AO312</f>
        <v>0</v>
      </c>
      <c r="AQ312">
        <f>A!AP312</f>
        <v>0</v>
      </c>
      <c r="AR312">
        <f>A!AQ312</f>
        <v>0</v>
      </c>
      <c r="AS312">
        <f>A!AR312</f>
        <v>0</v>
      </c>
      <c r="AT312">
        <f>A!AS312</f>
        <v>0</v>
      </c>
      <c r="AU312">
        <f>A!AT312</f>
        <v>0</v>
      </c>
      <c r="AV312">
        <f>A!AU312</f>
        <v>0</v>
      </c>
      <c r="AW312" s="23" t="str">
        <f>IF(A!AV312=0,"",A!AV312)</f>
        <v/>
      </c>
      <c r="AX312">
        <f>A!AW312</f>
        <v>0</v>
      </c>
      <c r="AY312">
        <f>A!AX312</f>
        <v>0</v>
      </c>
      <c r="AZ312">
        <f>A!AY312</f>
        <v>0</v>
      </c>
      <c r="BA312">
        <f>A!AZ312</f>
        <v>0</v>
      </c>
      <c r="BB312">
        <f>A!BA312</f>
        <v>0</v>
      </c>
      <c r="BC312">
        <f>A!BB312</f>
        <v>0</v>
      </c>
      <c r="BD312">
        <f>A!BC312</f>
        <v>0</v>
      </c>
      <c r="BE312">
        <f>A!BD312</f>
        <v>0</v>
      </c>
      <c r="BF312">
        <f>A!BE312</f>
        <v>0</v>
      </c>
      <c r="BG312">
        <f>A!BF312</f>
        <v>0</v>
      </c>
      <c r="BH312">
        <f>A!BG312</f>
        <v>0</v>
      </c>
      <c r="BI312">
        <f>A!BH312</f>
        <v>0</v>
      </c>
      <c r="BJ312">
        <f>A!BI312</f>
        <v>0</v>
      </c>
      <c r="BK312">
        <f>A!BJ312</f>
        <v>0</v>
      </c>
      <c r="BL312">
        <f>A!BK312</f>
        <v>0</v>
      </c>
      <c r="BM312">
        <f>A!BL312</f>
        <v>0</v>
      </c>
      <c r="BN312">
        <f>A!BM312</f>
        <v>0</v>
      </c>
      <c r="BO312">
        <f>A!BN312</f>
        <v>0</v>
      </c>
      <c r="BP312">
        <f>A!BO312</f>
        <v>0</v>
      </c>
      <c r="BQ312">
        <f>A!BP312</f>
        <v>0</v>
      </c>
      <c r="BR312">
        <f>A!BQ312</f>
        <v>0</v>
      </c>
      <c r="BS312">
        <f>A!BR312</f>
        <v>0</v>
      </c>
      <c r="BT312">
        <f>A!BS312</f>
        <v>0</v>
      </c>
      <c r="BU312">
        <f>A!BT312</f>
        <v>0</v>
      </c>
      <c r="BV312">
        <f>A!BU312</f>
        <v>0</v>
      </c>
      <c r="BW312">
        <f>A!BV312</f>
        <v>0</v>
      </c>
      <c r="BX312">
        <f>A!BW312</f>
        <v>0</v>
      </c>
      <c r="BY312">
        <f>A!BX312</f>
        <v>0</v>
      </c>
      <c r="BZ312">
        <f>A!BY312</f>
        <v>0</v>
      </c>
      <c r="CA312">
        <f>A!BZ312</f>
        <v>0</v>
      </c>
      <c r="CB312">
        <f>A!CA312</f>
        <v>0</v>
      </c>
      <c r="CC312">
        <f>A!CB312</f>
        <v>0</v>
      </c>
      <c r="CD312">
        <f>A!CC312</f>
        <v>0</v>
      </c>
      <c r="CE312">
        <f>A!CD312</f>
        <v>0</v>
      </c>
      <c r="CF312">
        <f>A!CE312</f>
        <v>0</v>
      </c>
      <c r="CG312">
        <f>A!CF312</f>
        <v>0</v>
      </c>
      <c r="CH312">
        <f>A!CG312</f>
        <v>0</v>
      </c>
      <c r="CI312">
        <f>A!CH312</f>
        <v>0</v>
      </c>
      <c r="CJ312" t="str">
        <f>A!CI312</f>
        <v>urn:imsikb0101:Applicaties:id:16</v>
      </c>
      <c r="CK312" t="str">
        <f>A!CJ312</f>
        <v>urn:imsikb0101:DatastroomType:id:1</v>
      </c>
      <c r="CL312">
        <f>A!CK312</f>
        <v>45891</v>
      </c>
      <c r="CM312" t="str">
        <f>A!CL312</f>
        <v>SGS, Rotterdam</v>
      </c>
      <c r="CN312" t="str">
        <f>A!CM312</f>
        <v>LABRESULTAAT SGS</v>
      </c>
      <c r="CO312">
        <f>A!CN312</f>
        <v>45891</v>
      </c>
      <c r="CP312">
        <f>A!CO312</f>
        <v>0</v>
      </c>
      <c r="CQ312">
        <f>A!CO622</f>
        <v>0</v>
      </c>
      <c r="CR312" t="e">
        <f>A!#REF!</f>
        <v>#REF!</v>
      </c>
      <c r="CS312" t="e">
        <f>A!#REF!</f>
        <v>#REF!</v>
      </c>
    </row>
    <row r="313" spans="1:97" x14ac:dyDescent="0.2">
      <c r="A313" t="str">
        <f>A!A313</f>
        <v>LABRESULTAAT</v>
      </c>
      <c r="B313">
        <f>A!B313</f>
        <v>132</v>
      </c>
      <c r="C313" t="str">
        <f>A!C313</f>
        <v>_384fc6a9-903a-4865-a37b-db0e63fc63eb</v>
      </c>
      <c r="D313" t="str">
        <f>A!D313</f>
        <v>384fc6a9-903a-4865-a37b-db0e63fc63eb</v>
      </c>
      <c r="E313" t="str">
        <f>A!E313</f>
        <v>SIKB</v>
      </c>
      <c r="F313" t="str">
        <f>A!F313</f>
        <v>urn:immetingen:hoedanigheid:id:1</v>
      </c>
      <c r="G313" t="str">
        <f>A!G313</f>
        <v>www.sikb.nl</v>
      </c>
      <c r="H313" t="str">
        <f>A!H313</f>
        <v>urn:immetingen:parameter:id:1374</v>
      </c>
      <c r="I313" t="str">
        <f>A!I313</f>
        <v>www.sikb.nl</v>
      </c>
      <c r="J313" t="str">
        <f>A!J313</f>
        <v>urn:immetingen:parameter:id:2725</v>
      </c>
      <c r="K313" t="str">
        <f>A!K313</f>
        <v>www.sikb.nl</v>
      </c>
      <c r="L313">
        <f>A!L313</f>
        <v>45890</v>
      </c>
      <c r="M313" t="str">
        <f>A!M313</f>
        <v>urn:immetingen:LabopdrachtStatus:id:5</v>
      </c>
      <c r="N313">
        <f>A!N313</f>
        <v>1</v>
      </c>
      <c r="O313">
        <f>A!O313</f>
        <v>1</v>
      </c>
      <c r="P313" s="23" t="str">
        <f>IF(A!P313="","",INDEX(B!$A$1:$BT$2000,MATCH(A!P313,B!$AX$1:$AX$2000,0),D!$B$5))</f>
        <v>MMA03 A05 (0-50) A10 (0-50) A11 (0-50) A12 (0-50)</v>
      </c>
      <c r="Q313">
        <f>A!Q313</f>
        <v>0</v>
      </c>
      <c r="R313">
        <f>A!R313</f>
        <v>0</v>
      </c>
      <c r="S313">
        <f>A!S313</f>
        <v>0</v>
      </c>
      <c r="T313" t="str">
        <f>A!T313</f>
        <v>immetingen:AnalyticResultType</v>
      </c>
      <c r="U313" t="str">
        <f>A!U313</f>
        <v>&lt;1 µg/kgds</v>
      </c>
      <c r="V313" s="23">
        <f>IF(A!V313="&lt;",1,A!V313)</f>
        <v>1</v>
      </c>
      <c r="W313">
        <f>A!W313</f>
        <v>1</v>
      </c>
      <c r="X313">
        <f>A!X313</f>
        <v>1</v>
      </c>
      <c r="Y313" t="str">
        <f>A!Y313</f>
        <v>urn:immetingen:eenheid:id:131</v>
      </c>
      <c r="Z313" s="23">
        <f t="shared" si="4"/>
        <v>131</v>
      </c>
      <c r="AA313" t="str">
        <f>A!Z313</f>
        <v>urn:immetingen:kwaliteitsoordeel:id:0</v>
      </c>
      <c r="AB313" t="str">
        <f>A!AA313</f>
        <v>www.sikb.nl</v>
      </c>
      <c r="AC313" t="str">
        <f>A!AB313</f>
        <v>urn:immetingen:waardebewerkingsmethode:id:5</v>
      </c>
      <c r="AD313" t="str">
        <f>A!AC313</f>
        <v>www.sikb.nl</v>
      </c>
      <c r="AE313" t="str">
        <f>A!AD313</f>
        <v>_cb541548-a982-41d3-9f56-b4646a259fc5</v>
      </c>
      <c r="AF313">
        <f>A!AE313</f>
        <v>45886.127824074072</v>
      </c>
      <c r="AG313">
        <f>A!AF313</f>
        <v>0</v>
      </c>
      <c r="AH313">
        <f>A!AG313</f>
        <v>0</v>
      </c>
      <c r="AI313">
        <f>A!AH313</f>
        <v>0</v>
      </c>
      <c r="AJ313">
        <f>A!AI313</f>
        <v>0</v>
      </c>
      <c r="AK313">
        <f>A!AJ313</f>
        <v>0</v>
      </c>
      <c r="AL313">
        <f>A!AK313</f>
        <v>0</v>
      </c>
      <c r="AM313">
        <f>A!AL313</f>
        <v>0</v>
      </c>
      <c r="AN313">
        <f>A!AM313</f>
        <v>0</v>
      </c>
      <c r="AO313">
        <f>A!AN313</f>
        <v>0</v>
      </c>
      <c r="AP313">
        <f>A!AO313</f>
        <v>0</v>
      </c>
      <c r="AQ313">
        <f>A!AP313</f>
        <v>0</v>
      </c>
      <c r="AR313">
        <f>A!AQ313</f>
        <v>0</v>
      </c>
      <c r="AS313">
        <f>A!AR313</f>
        <v>0</v>
      </c>
      <c r="AT313">
        <f>A!AS313</f>
        <v>0</v>
      </c>
      <c r="AU313">
        <f>A!AT313</f>
        <v>0</v>
      </c>
      <c r="AV313">
        <f>A!AU313</f>
        <v>0</v>
      </c>
      <c r="AW313" s="23" t="str">
        <f>IF(A!AV313=0,"",A!AV313)</f>
        <v/>
      </c>
      <c r="AX313">
        <f>A!AW313</f>
        <v>0</v>
      </c>
      <c r="AY313">
        <f>A!AX313</f>
        <v>0</v>
      </c>
      <c r="AZ313">
        <f>A!AY313</f>
        <v>0</v>
      </c>
      <c r="BA313">
        <f>A!AZ313</f>
        <v>0</v>
      </c>
      <c r="BB313">
        <f>A!BA313</f>
        <v>0</v>
      </c>
      <c r="BC313">
        <f>A!BB313</f>
        <v>0</v>
      </c>
      <c r="BD313">
        <f>A!BC313</f>
        <v>0</v>
      </c>
      <c r="BE313">
        <f>A!BD313</f>
        <v>0</v>
      </c>
      <c r="BF313">
        <f>A!BE313</f>
        <v>0</v>
      </c>
      <c r="BG313">
        <f>A!BF313</f>
        <v>0</v>
      </c>
      <c r="BH313">
        <f>A!BG313</f>
        <v>0</v>
      </c>
      <c r="BI313">
        <f>A!BH313</f>
        <v>0</v>
      </c>
      <c r="BJ313">
        <f>A!BI313</f>
        <v>0</v>
      </c>
      <c r="BK313">
        <f>A!BJ313</f>
        <v>0</v>
      </c>
      <c r="BL313">
        <f>A!BK313</f>
        <v>0</v>
      </c>
      <c r="BM313">
        <f>A!BL313</f>
        <v>0</v>
      </c>
      <c r="BN313">
        <f>A!BM313</f>
        <v>0</v>
      </c>
      <c r="BO313">
        <f>A!BN313</f>
        <v>0</v>
      </c>
      <c r="BP313">
        <f>A!BO313</f>
        <v>0</v>
      </c>
      <c r="BQ313">
        <f>A!BP313</f>
        <v>0</v>
      </c>
      <c r="BR313">
        <f>A!BQ313</f>
        <v>0</v>
      </c>
      <c r="BS313">
        <f>A!BR313</f>
        <v>0</v>
      </c>
      <c r="BT313">
        <f>A!BS313</f>
        <v>0</v>
      </c>
      <c r="BU313">
        <f>A!BT313</f>
        <v>0</v>
      </c>
      <c r="BV313">
        <f>A!BU313</f>
        <v>0</v>
      </c>
      <c r="BW313">
        <f>A!BV313</f>
        <v>0</v>
      </c>
      <c r="BX313">
        <f>A!BW313</f>
        <v>0</v>
      </c>
      <c r="BY313">
        <f>A!BX313</f>
        <v>0</v>
      </c>
      <c r="BZ313">
        <f>A!BY313</f>
        <v>0</v>
      </c>
      <c r="CA313">
        <f>A!BZ313</f>
        <v>0</v>
      </c>
      <c r="CB313">
        <f>A!CA313</f>
        <v>0</v>
      </c>
      <c r="CC313">
        <f>A!CB313</f>
        <v>0</v>
      </c>
      <c r="CD313">
        <f>A!CC313</f>
        <v>0</v>
      </c>
      <c r="CE313">
        <f>A!CD313</f>
        <v>0</v>
      </c>
      <c r="CF313">
        <f>A!CE313</f>
        <v>0</v>
      </c>
      <c r="CG313">
        <f>A!CF313</f>
        <v>0</v>
      </c>
      <c r="CH313">
        <f>A!CG313</f>
        <v>0</v>
      </c>
      <c r="CI313">
        <f>A!CH313</f>
        <v>0</v>
      </c>
      <c r="CJ313" t="str">
        <f>A!CI313</f>
        <v>urn:imsikb0101:Applicaties:id:16</v>
      </c>
      <c r="CK313" t="str">
        <f>A!CJ313</f>
        <v>urn:imsikb0101:DatastroomType:id:1</v>
      </c>
      <c r="CL313">
        <f>A!CK313</f>
        <v>45891</v>
      </c>
      <c r="CM313" t="str">
        <f>A!CL313</f>
        <v>SGS, Rotterdam</v>
      </c>
      <c r="CN313" t="str">
        <f>A!CM313</f>
        <v>LABRESULTAAT SGS</v>
      </c>
      <c r="CO313">
        <f>A!CN313</f>
        <v>45891</v>
      </c>
      <c r="CP313">
        <f>A!CO313</f>
        <v>0</v>
      </c>
      <c r="CQ313">
        <f>A!CO623</f>
        <v>0</v>
      </c>
      <c r="CR313" t="e">
        <f>A!#REF!</f>
        <v>#REF!</v>
      </c>
      <c r="CS313" t="e">
        <f>A!#REF!</f>
        <v>#REF!</v>
      </c>
    </row>
    <row r="314" spans="1:97" x14ac:dyDescent="0.2">
      <c r="A314" t="str">
        <f>A!A314</f>
        <v>LABRESULTAAT</v>
      </c>
      <c r="B314">
        <f>A!B314</f>
        <v>133</v>
      </c>
      <c r="C314" t="str">
        <f>A!C314</f>
        <v>_c5b82689-ad22-456b-b4a6-24779885fe8f</v>
      </c>
      <c r="D314" t="str">
        <f>A!D314</f>
        <v>c5b82689-ad22-456b-b4a6-24779885fe8f</v>
      </c>
      <c r="E314" t="str">
        <f>A!E314</f>
        <v>SIKB</v>
      </c>
      <c r="F314" t="str">
        <f>A!F314</f>
        <v>urn:immetingen:hoedanigheid:id:1</v>
      </c>
      <c r="G314" t="str">
        <f>A!G314</f>
        <v>www.sikb.nl</v>
      </c>
      <c r="H314" t="str">
        <f>A!H314</f>
        <v>urn:immetingen:parameter:id:1376</v>
      </c>
      <c r="I314" t="str">
        <f>A!I314</f>
        <v>www.sikb.nl</v>
      </c>
      <c r="J314" t="str">
        <f>A!J314</f>
        <v>urn:immetingen:parameter:id:2725</v>
      </c>
      <c r="K314" t="str">
        <f>A!K314</f>
        <v>www.sikb.nl</v>
      </c>
      <c r="L314">
        <f>A!L314</f>
        <v>45890</v>
      </c>
      <c r="M314" t="str">
        <f>A!M314</f>
        <v>urn:immetingen:LabopdrachtStatus:id:5</v>
      </c>
      <c r="N314">
        <f>A!N314</f>
        <v>1</v>
      </c>
      <c r="O314">
        <f>A!O314</f>
        <v>1</v>
      </c>
      <c r="P314" s="23" t="str">
        <f>IF(A!P314="","",INDEX(B!$A$1:$BT$2000,MATCH(A!P314,B!$AX$1:$AX$2000,0),D!$B$5))</f>
        <v>MMA03 A05 (0-50) A10 (0-50) A11 (0-50) A12 (0-50)</v>
      </c>
      <c r="Q314">
        <f>A!Q314</f>
        <v>0</v>
      </c>
      <c r="R314">
        <f>A!R314</f>
        <v>0</v>
      </c>
      <c r="S314">
        <f>A!S314</f>
        <v>0</v>
      </c>
      <c r="T314" t="str">
        <f>A!T314</f>
        <v>immetingen:AnalyticResultType</v>
      </c>
      <c r="U314" t="str">
        <f>A!U314</f>
        <v>&lt;1 µg/kgds</v>
      </c>
      <c r="V314" s="23">
        <f>IF(A!V314="&lt;",1,A!V314)</f>
        <v>1</v>
      </c>
      <c r="W314">
        <f>A!W314</f>
        <v>1</v>
      </c>
      <c r="X314">
        <f>A!X314</f>
        <v>1</v>
      </c>
      <c r="Y314" t="str">
        <f>A!Y314</f>
        <v>urn:immetingen:eenheid:id:131</v>
      </c>
      <c r="Z314" s="23">
        <f t="shared" si="4"/>
        <v>131</v>
      </c>
      <c r="AA314" t="str">
        <f>A!Z314</f>
        <v>urn:immetingen:kwaliteitsoordeel:id:0</v>
      </c>
      <c r="AB314" t="str">
        <f>A!AA314</f>
        <v>www.sikb.nl</v>
      </c>
      <c r="AC314" t="str">
        <f>A!AB314</f>
        <v>urn:immetingen:waardebewerkingsmethode:id:5</v>
      </c>
      <c r="AD314" t="str">
        <f>A!AC314</f>
        <v>www.sikb.nl</v>
      </c>
      <c r="AE314" t="str">
        <f>A!AD314</f>
        <v>_64158c30-1bfc-488a-8321-a3c2278cad4b</v>
      </c>
      <c r="AF314">
        <f>A!AE314</f>
        <v>45886.127824074072</v>
      </c>
      <c r="AG314">
        <f>A!AF314</f>
        <v>0</v>
      </c>
      <c r="AH314">
        <f>A!AG314</f>
        <v>0</v>
      </c>
      <c r="AI314">
        <f>A!AH314</f>
        <v>0</v>
      </c>
      <c r="AJ314">
        <f>A!AI314</f>
        <v>0</v>
      </c>
      <c r="AK314">
        <f>A!AJ314</f>
        <v>0</v>
      </c>
      <c r="AL314">
        <f>A!AK314</f>
        <v>0</v>
      </c>
      <c r="AM314">
        <f>A!AL314</f>
        <v>0</v>
      </c>
      <c r="AN314">
        <f>A!AM314</f>
        <v>0</v>
      </c>
      <c r="AO314">
        <f>A!AN314</f>
        <v>0</v>
      </c>
      <c r="AP314">
        <f>A!AO314</f>
        <v>0</v>
      </c>
      <c r="AQ314">
        <f>A!AP314</f>
        <v>0</v>
      </c>
      <c r="AR314">
        <f>A!AQ314</f>
        <v>0</v>
      </c>
      <c r="AS314">
        <f>A!AR314</f>
        <v>0</v>
      </c>
      <c r="AT314">
        <f>A!AS314</f>
        <v>0</v>
      </c>
      <c r="AU314">
        <f>A!AT314</f>
        <v>0</v>
      </c>
      <c r="AV314">
        <f>A!AU314</f>
        <v>0</v>
      </c>
      <c r="AW314" s="23" t="str">
        <f>IF(A!AV314=0,"",A!AV314)</f>
        <v/>
      </c>
      <c r="AX314">
        <f>A!AW314</f>
        <v>0</v>
      </c>
      <c r="AY314">
        <f>A!AX314</f>
        <v>0</v>
      </c>
      <c r="AZ314">
        <f>A!AY314</f>
        <v>0</v>
      </c>
      <c r="BA314">
        <f>A!AZ314</f>
        <v>0</v>
      </c>
      <c r="BB314">
        <f>A!BA314</f>
        <v>0</v>
      </c>
      <c r="BC314">
        <f>A!BB314</f>
        <v>0</v>
      </c>
      <c r="BD314">
        <f>A!BC314</f>
        <v>0</v>
      </c>
      <c r="BE314">
        <f>A!BD314</f>
        <v>0</v>
      </c>
      <c r="BF314">
        <f>A!BE314</f>
        <v>0</v>
      </c>
      <c r="BG314">
        <f>A!BF314</f>
        <v>0</v>
      </c>
      <c r="BH314">
        <f>A!BG314</f>
        <v>0</v>
      </c>
      <c r="BI314">
        <f>A!BH314</f>
        <v>0</v>
      </c>
      <c r="BJ314">
        <f>A!BI314</f>
        <v>0</v>
      </c>
      <c r="BK314">
        <f>A!BJ314</f>
        <v>0</v>
      </c>
      <c r="BL314">
        <f>A!BK314</f>
        <v>0</v>
      </c>
      <c r="BM314">
        <f>A!BL314</f>
        <v>0</v>
      </c>
      <c r="BN314">
        <f>A!BM314</f>
        <v>0</v>
      </c>
      <c r="BO314">
        <f>A!BN314</f>
        <v>0</v>
      </c>
      <c r="BP314">
        <f>A!BO314</f>
        <v>0</v>
      </c>
      <c r="BQ314">
        <f>A!BP314</f>
        <v>0</v>
      </c>
      <c r="BR314">
        <f>A!BQ314</f>
        <v>0</v>
      </c>
      <c r="BS314">
        <f>A!BR314</f>
        <v>0</v>
      </c>
      <c r="BT314">
        <f>A!BS314</f>
        <v>0</v>
      </c>
      <c r="BU314">
        <f>A!BT314</f>
        <v>0</v>
      </c>
      <c r="BV314">
        <f>A!BU314</f>
        <v>0</v>
      </c>
      <c r="BW314">
        <f>A!BV314</f>
        <v>0</v>
      </c>
      <c r="BX314">
        <f>A!BW314</f>
        <v>0</v>
      </c>
      <c r="BY314">
        <f>A!BX314</f>
        <v>0</v>
      </c>
      <c r="BZ314">
        <f>A!BY314</f>
        <v>0</v>
      </c>
      <c r="CA314">
        <f>A!BZ314</f>
        <v>0</v>
      </c>
      <c r="CB314">
        <f>A!CA314</f>
        <v>0</v>
      </c>
      <c r="CC314">
        <f>A!CB314</f>
        <v>0</v>
      </c>
      <c r="CD314">
        <f>A!CC314</f>
        <v>0</v>
      </c>
      <c r="CE314">
        <f>A!CD314</f>
        <v>0</v>
      </c>
      <c r="CF314">
        <f>A!CE314</f>
        <v>0</v>
      </c>
      <c r="CG314">
        <f>A!CF314</f>
        <v>0</v>
      </c>
      <c r="CH314">
        <f>A!CG314</f>
        <v>0</v>
      </c>
      <c r="CI314">
        <f>A!CH314</f>
        <v>0</v>
      </c>
      <c r="CJ314" t="str">
        <f>A!CI314</f>
        <v>urn:imsikb0101:Applicaties:id:16</v>
      </c>
      <c r="CK314" t="str">
        <f>A!CJ314</f>
        <v>urn:imsikb0101:DatastroomType:id:1</v>
      </c>
      <c r="CL314">
        <f>A!CK314</f>
        <v>45891</v>
      </c>
      <c r="CM314" t="str">
        <f>A!CL314</f>
        <v>SGS, Rotterdam</v>
      </c>
      <c r="CN314" t="str">
        <f>A!CM314</f>
        <v>LABRESULTAAT SGS</v>
      </c>
      <c r="CO314">
        <f>A!CN314</f>
        <v>45891</v>
      </c>
      <c r="CP314">
        <f>A!CO314</f>
        <v>0</v>
      </c>
      <c r="CQ314">
        <f>A!CO624</f>
        <v>0</v>
      </c>
      <c r="CR314" t="e">
        <f>A!#REF!</f>
        <v>#REF!</v>
      </c>
      <c r="CS314" t="e">
        <f>A!#REF!</f>
        <v>#REF!</v>
      </c>
    </row>
    <row r="315" spans="1:97" x14ac:dyDescent="0.2">
      <c r="A315" t="str">
        <f>A!A315</f>
        <v>LABRESULTAAT</v>
      </c>
      <c r="B315">
        <f>A!B315</f>
        <v>134</v>
      </c>
      <c r="C315" t="str">
        <f>A!C315</f>
        <v>_c129ecf3-55d8-48dd-b0c0-49e12d7aa71a</v>
      </c>
      <c r="D315" t="str">
        <f>A!D315</f>
        <v>c129ecf3-55d8-48dd-b0c0-49e12d7aa71a</v>
      </c>
      <c r="E315" t="str">
        <f>A!E315</f>
        <v>SIKB</v>
      </c>
      <c r="F315" t="str">
        <f>A!F315</f>
        <v>urn:immetingen:hoedanigheid:id:1</v>
      </c>
      <c r="G315" t="str">
        <f>A!G315</f>
        <v>www.sikb.nl</v>
      </c>
      <c r="H315" t="str">
        <f>A!H315</f>
        <v>urn:immetingen:parameter:id:1377</v>
      </c>
      <c r="I315" t="str">
        <f>A!I315</f>
        <v>www.sikb.nl</v>
      </c>
      <c r="J315" t="str">
        <f>A!J315</f>
        <v>urn:immetingen:parameter:id:2725</v>
      </c>
      <c r="K315" t="str">
        <f>A!K315</f>
        <v>www.sikb.nl</v>
      </c>
      <c r="L315">
        <f>A!L315</f>
        <v>45890</v>
      </c>
      <c r="M315" t="str">
        <f>A!M315</f>
        <v>urn:immetingen:LabopdrachtStatus:id:5</v>
      </c>
      <c r="N315">
        <f>A!N315</f>
        <v>1</v>
      </c>
      <c r="O315">
        <f>A!O315</f>
        <v>1</v>
      </c>
      <c r="P315" s="23" t="str">
        <f>IF(A!P315="","",INDEX(B!$A$1:$BT$2000,MATCH(A!P315,B!$AX$1:$AX$2000,0),D!$B$5))</f>
        <v>MMA03 A05 (0-50) A10 (0-50) A11 (0-50) A12 (0-50)</v>
      </c>
      <c r="Q315">
        <f>A!Q315</f>
        <v>0</v>
      </c>
      <c r="R315">
        <f>A!R315</f>
        <v>0</v>
      </c>
      <c r="S315">
        <f>A!S315</f>
        <v>0</v>
      </c>
      <c r="T315" t="str">
        <f>A!T315</f>
        <v>immetingen:AnalyticResultType</v>
      </c>
      <c r="U315" t="str">
        <f>A!U315</f>
        <v>&lt;1 µg/kgds</v>
      </c>
      <c r="V315" s="23">
        <f>IF(A!V315="&lt;",1,A!V315)</f>
        <v>1</v>
      </c>
      <c r="W315">
        <f>A!W315</f>
        <v>1</v>
      </c>
      <c r="X315">
        <f>A!X315</f>
        <v>1</v>
      </c>
      <c r="Y315" t="str">
        <f>A!Y315</f>
        <v>urn:immetingen:eenheid:id:131</v>
      </c>
      <c r="Z315" s="23">
        <f t="shared" si="4"/>
        <v>131</v>
      </c>
      <c r="AA315" t="str">
        <f>A!Z315</f>
        <v>urn:immetingen:kwaliteitsoordeel:id:0</v>
      </c>
      <c r="AB315" t="str">
        <f>A!AA315</f>
        <v>www.sikb.nl</v>
      </c>
      <c r="AC315" t="str">
        <f>A!AB315</f>
        <v>urn:immetingen:waardebewerkingsmethode:id:5</v>
      </c>
      <c r="AD315" t="str">
        <f>A!AC315</f>
        <v>www.sikb.nl</v>
      </c>
      <c r="AE315" t="str">
        <f>A!AD315</f>
        <v>_80e3c76f-0a6c-4610-8c84-494ddc77d743</v>
      </c>
      <c r="AF315">
        <f>A!AE315</f>
        <v>45886.127824074072</v>
      </c>
      <c r="AG315">
        <f>A!AF315</f>
        <v>0</v>
      </c>
      <c r="AH315">
        <f>A!AG315</f>
        <v>0</v>
      </c>
      <c r="AI315">
        <f>A!AH315</f>
        <v>0</v>
      </c>
      <c r="AJ315">
        <f>A!AI315</f>
        <v>0</v>
      </c>
      <c r="AK315">
        <f>A!AJ315</f>
        <v>0</v>
      </c>
      <c r="AL315">
        <f>A!AK315</f>
        <v>0</v>
      </c>
      <c r="AM315">
        <f>A!AL315</f>
        <v>0</v>
      </c>
      <c r="AN315">
        <f>A!AM315</f>
        <v>0</v>
      </c>
      <c r="AO315">
        <f>A!AN315</f>
        <v>0</v>
      </c>
      <c r="AP315">
        <f>A!AO315</f>
        <v>0</v>
      </c>
      <c r="AQ315">
        <f>A!AP315</f>
        <v>0</v>
      </c>
      <c r="AR315">
        <f>A!AQ315</f>
        <v>0</v>
      </c>
      <c r="AS315">
        <f>A!AR315</f>
        <v>0</v>
      </c>
      <c r="AT315">
        <f>A!AS315</f>
        <v>0</v>
      </c>
      <c r="AU315">
        <f>A!AT315</f>
        <v>0</v>
      </c>
      <c r="AV315">
        <f>A!AU315</f>
        <v>0</v>
      </c>
      <c r="AW315" s="23" t="str">
        <f>IF(A!AV315=0,"",A!AV315)</f>
        <v/>
      </c>
      <c r="AX315">
        <f>A!AW315</f>
        <v>0</v>
      </c>
      <c r="AY315">
        <f>A!AX315</f>
        <v>0</v>
      </c>
      <c r="AZ315">
        <f>A!AY315</f>
        <v>0</v>
      </c>
      <c r="BA315">
        <f>A!AZ315</f>
        <v>0</v>
      </c>
      <c r="BB315">
        <f>A!BA315</f>
        <v>0</v>
      </c>
      <c r="BC315">
        <f>A!BB315</f>
        <v>0</v>
      </c>
      <c r="BD315">
        <f>A!BC315</f>
        <v>0</v>
      </c>
      <c r="BE315">
        <f>A!BD315</f>
        <v>0</v>
      </c>
      <c r="BF315">
        <f>A!BE315</f>
        <v>0</v>
      </c>
      <c r="BG315">
        <f>A!BF315</f>
        <v>0</v>
      </c>
      <c r="BH315">
        <f>A!BG315</f>
        <v>0</v>
      </c>
      <c r="BI315">
        <f>A!BH315</f>
        <v>0</v>
      </c>
      <c r="BJ315">
        <f>A!BI315</f>
        <v>0</v>
      </c>
      <c r="BK315">
        <f>A!BJ315</f>
        <v>0</v>
      </c>
      <c r="BL315">
        <f>A!BK315</f>
        <v>0</v>
      </c>
      <c r="BM315">
        <f>A!BL315</f>
        <v>0</v>
      </c>
      <c r="BN315">
        <f>A!BM315</f>
        <v>0</v>
      </c>
      <c r="BO315">
        <f>A!BN315</f>
        <v>0</v>
      </c>
      <c r="BP315">
        <f>A!BO315</f>
        <v>0</v>
      </c>
      <c r="BQ315">
        <f>A!BP315</f>
        <v>0</v>
      </c>
      <c r="BR315">
        <f>A!BQ315</f>
        <v>0</v>
      </c>
      <c r="BS315">
        <f>A!BR315</f>
        <v>0</v>
      </c>
      <c r="BT315">
        <f>A!BS315</f>
        <v>0</v>
      </c>
      <c r="BU315">
        <f>A!BT315</f>
        <v>0</v>
      </c>
      <c r="BV315">
        <f>A!BU315</f>
        <v>0</v>
      </c>
      <c r="BW315">
        <f>A!BV315</f>
        <v>0</v>
      </c>
      <c r="BX315">
        <f>A!BW315</f>
        <v>0</v>
      </c>
      <c r="BY315">
        <f>A!BX315</f>
        <v>0</v>
      </c>
      <c r="BZ315">
        <f>A!BY315</f>
        <v>0</v>
      </c>
      <c r="CA315">
        <f>A!BZ315</f>
        <v>0</v>
      </c>
      <c r="CB315">
        <f>A!CA315</f>
        <v>0</v>
      </c>
      <c r="CC315">
        <f>A!CB315</f>
        <v>0</v>
      </c>
      <c r="CD315">
        <f>A!CC315</f>
        <v>0</v>
      </c>
      <c r="CE315">
        <f>A!CD315</f>
        <v>0</v>
      </c>
      <c r="CF315">
        <f>A!CE315</f>
        <v>0</v>
      </c>
      <c r="CG315">
        <f>A!CF315</f>
        <v>0</v>
      </c>
      <c r="CH315">
        <f>A!CG315</f>
        <v>0</v>
      </c>
      <c r="CI315">
        <f>A!CH315</f>
        <v>0</v>
      </c>
      <c r="CJ315" t="str">
        <f>A!CI315</f>
        <v>urn:imsikb0101:Applicaties:id:16</v>
      </c>
      <c r="CK315" t="str">
        <f>A!CJ315</f>
        <v>urn:imsikb0101:DatastroomType:id:1</v>
      </c>
      <c r="CL315">
        <f>A!CK315</f>
        <v>45891</v>
      </c>
      <c r="CM315" t="str">
        <f>A!CL315</f>
        <v>SGS, Rotterdam</v>
      </c>
      <c r="CN315" t="str">
        <f>A!CM315</f>
        <v>LABRESULTAAT SGS</v>
      </c>
      <c r="CO315">
        <f>A!CN315</f>
        <v>45891</v>
      </c>
      <c r="CP315">
        <f>A!CO315</f>
        <v>0</v>
      </c>
      <c r="CQ315">
        <f>A!CO625</f>
        <v>0</v>
      </c>
      <c r="CR315" t="e">
        <f>A!#REF!</f>
        <v>#REF!</v>
      </c>
      <c r="CS315" t="e">
        <f>A!#REF!</f>
        <v>#REF!</v>
      </c>
    </row>
    <row r="316" spans="1:97" x14ac:dyDescent="0.2">
      <c r="A316" t="str">
        <f>A!A316</f>
        <v>LABRESULTAAT</v>
      </c>
      <c r="B316">
        <f>A!B316</f>
        <v>135</v>
      </c>
      <c r="C316" t="str">
        <f>A!C316</f>
        <v>_87731e12-ef02-404b-b871-6ed3ebb25de6</v>
      </c>
      <c r="D316" t="str">
        <f>A!D316</f>
        <v>87731e12-ef02-404b-b871-6ed3ebb25de6</v>
      </c>
      <c r="E316" t="str">
        <f>A!E316</f>
        <v>SIKB</v>
      </c>
      <c r="F316" t="str">
        <f>A!F316</f>
        <v>urn:immetingen:hoedanigheid:id:1</v>
      </c>
      <c r="G316" t="str">
        <f>A!G316</f>
        <v>www.sikb.nl</v>
      </c>
      <c r="H316" t="str">
        <f>A!H316</f>
        <v>urn:immetingen:parameter:id:1380</v>
      </c>
      <c r="I316" t="str">
        <f>A!I316</f>
        <v>www.sikb.nl</v>
      </c>
      <c r="J316" t="str">
        <f>A!J316</f>
        <v>urn:immetingen:parameter:id:2725</v>
      </c>
      <c r="K316" t="str">
        <f>A!K316</f>
        <v>www.sikb.nl</v>
      </c>
      <c r="L316">
        <f>A!L316</f>
        <v>45890</v>
      </c>
      <c r="M316" t="str">
        <f>A!M316</f>
        <v>urn:immetingen:LabopdrachtStatus:id:5</v>
      </c>
      <c r="N316">
        <f>A!N316</f>
        <v>1</v>
      </c>
      <c r="O316">
        <f>A!O316</f>
        <v>1</v>
      </c>
      <c r="P316" s="23" t="str">
        <f>IF(A!P316="","",INDEX(B!$A$1:$BT$2000,MATCH(A!P316,B!$AX$1:$AX$2000,0),D!$B$5))</f>
        <v>MMA03 A05 (0-50) A10 (0-50) A11 (0-50) A12 (0-50)</v>
      </c>
      <c r="Q316">
        <f>A!Q316</f>
        <v>0</v>
      </c>
      <c r="R316">
        <f>A!R316</f>
        <v>0</v>
      </c>
      <c r="S316">
        <f>A!S316</f>
        <v>0</v>
      </c>
      <c r="T316" t="str">
        <f>A!T316</f>
        <v>immetingen:AnalyticResultType</v>
      </c>
      <c r="U316" t="str">
        <f>A!U316</f>
        <v>&lt;1 µg/kgds</v>
      </c>
      <c r="V316" s="23">
        <f>IF(A!V316="&lt;",1,A!V316)</f>
        <v>1</v>
      </c>
      <c r="W316">
        <f>A!W316</f>
        <v>1</v>
      </c>
      <c r="X316">
        <f>A!X316</f>
        <v>1</v>
      </c>
      <c r="Y316" t="str">
        <f>A!Y316</f>
        <v>urn:immetingen:eenheid:id:131</v>
      </c>
      <c r="Z316" s="23">
        <f t="shared" si="4"/>
        <v>131</v>
      </c>
      <c r="AA316" t="str">
        <f>A!Z316</f>
        <v>urn:immetingen:kwaliteitsoordeel:id:0</v>
      </c>
      <c r="AB316" t="str">
        <f>A!AA316</f>
        <v>www.sikb.nl</v>
      </c>
      <c r="AC316" t="str">
        <f>A!AB316</f>
        <v>urn:immetingen:waardebewerkingsmethode:id:5</v>
      </c>
      <c r="AD316" t="str">
        <f>A!AC316</f>
        <v>www.sikb.nl</v>
      </c>
      <c r="AE316" t="str">
        <f>A!AD316</f>
        <v>_19c3134c-fc19-4428-a80b-a0ab6ecbb7bd</v>
      </c>
      <c r="AF316">
        <f>A!AE316</f>
        <v>45886.127824074072</v>
      </c>
      <c r="AG316">
        <f>A!AF316</f>
        <v>0</v>
      </c>
      <c r="AH316">
        <f>A!AG316</f>
        <v>0</v>
      </c>
      <c r="AI316">
        <f>A!AH316</f>
        <v>0</v>
      </c>
      <c r="AJ316">
        <f>A!AI316</f>
        <v>0</v>
      </c>
      <c r="AK316">
        <f>A!AJ316</f>
        <v>0</v>
      </c>
      <c r="AL316">
        <f>A!AK316</f>
        <v>0</v>
      </c>
      <c r="AM316">
        <f>A!AL316</f>
        <v>0</v>
      </c>
      <c r="AN316">
        <f>A!AM316</f>
        <v>0</v>
      </c>
      <c r="AO316">
        <f>A!AN316</f>
        <v>0</v>
      </c>
      <c r="AP316">
        <f>A!AO316</f>
        <v>0</v>
      </c>
      <c r="AQ316">
        <f>A!AP316</f>
        <v>0</v>
      </c>
      <c r="AR316">
        <f>A!AQ316</f>
        <v>0</v>
      </c>
      <c r="AS316">
        <f>A!AR316</f>
        <v>0</v>
      </c>
      <c r="AT316">
        <f>A!AS316</f>
        <v>0</v>
      </c>
      <c r="AU316">
        <f>A!AT316</f>
        <v>0</v>
      </c>
      <c r="AV316">
        <f>A!AU316</f>
        <v>0</v>
      </c>
      <c r="AW316" s="23" t="str">
        <f>IF(A!AV316=0,"",A!AV316)</f>
        <v/>
      </c>
      <c r="AX316">
        <f>A!AW316</f>
        <v>0</v>
      </c>
      <c r="AY316">
        <f>A!AX316</f>
        <v>0</v>
      </c>
      <c r="AZ316">
        <f>A!AY316</f>
        <v>0</v>
      </c>
      <c r="BA316">
        <f>A!AZ316</f>
        <v>0</v>
      </c>
      <c r="BB316">
        <f>A!BA316</f>
        <v>0</v>
      </c>
      <c r="BC316">
        <f>A!BB316</f>
        <v>0</v>
      </c>
      <c r="BD316">
        <f>A!BC316</f>
        <v>0</v>
      </c>
      <c r="BE316">
        <f>A!BD316</f>
        <v>0</v>
      </c>
      <c r="BF316">
        <f>A!BE316</f>
        <v>0</v>
      </c>
      <c r="BG316">
        <f>A!BF316</f>
        <v>0</v>
      </c>
      <c r="BH316">
        <f>A!BG316</f>
        <v>0</v>
      </c>
      <c r="BI316">
        <f>A!BH316</f>
        <v>0</v>
      </c>
      <c r="BJ316">
        <f>A!BI316</f>
        <v>0</v>
      </c>
      <c r="BK316">
        <f>A!BJ316</f>
        <v>0</v>
      </c>
      <c r="BL316">
        <f>A!BK316</f>
        <v>0</v>
      </c>
      <c r="BM316">
        <f>A!BL316</f>
        <v>0</v>
      </c>
      <c r="BN316">
        <f>A!BM316</f>
        <v>0</v>
      </c>
      <c r="BO316">
        <f>A!BN316</f>
        <v>0</v>
      </c>
      <c r="BP316">
        <f>A!BO316</f>
        <v>0</v>
      </c>
      <c r="BQ316">
        <f>A!BP316</f>
        <v>0</v>
      </c>
      <c r="BR316">
        <f>A!BQ316</f>
        <v>0</v>
      </c>
      <c r="BS316">
        <f>A!BR316</f>
        <v>0</v>
      </c>
      <c r="BT316">
        <f>A!BS316</f>
        <v>0</v>
      </c>
      <c r="BU316">
        <f>A!BT316</f>
        <v>0</v>
      </c>
      <c r="BV316">
        <f>A!BU316</f>
        <v>0</v>
      </c>
      <c r="BW316">
        <f>A!BV316</f>
        <v>0</v>
      </c>
      <c r="BX316">
        <f>A!BW316</f>
        <v>0</v>
      </c>
      <c r="BY316">
        <f>A!BX316</f>
        <v>0</v>
      </c>
      <c r="BZ316">
        <f>A!BY316</f>
        <v>0</v>
      </c>
      <c r="CA316">
        <f>A!BZ316</f>
        <v>0</v>
      </c>
      <c r="CB316">
        <f>A!CA316</f>
        <v>0</v>
      </c>
      <c r="CC316">
        <f>A!CB316</f>
        <v>0</v>
      </c>
      <c r="CD316">
        <f>A!CC316</f>
        <v>0</v>
      </c>
      <c r="CE316">
        <f>A!CD316</f>
        <v>0</v>
      </c>
      <c r="CF316">
        <f>A!CE316</f>
        <v>0</v>
      </c>
      <c r="CG316">
        <f>A!CF316</f>
        <v>0</v>
      </c>
      <c r="CH316">
        <f>A!CG316</f>
        <v>0</v>
      </c>
      <c r="CI316">
        <f>A!CH316</f>
        <v>0</v>
      </c>
      <c r="CJ316" t="str">
        <f>A!CI316</f>
        <v>urn:imsikb0101:Applicaties:id:16</v>
      </c>
      <c r="CK316" t="str">
        <f>A!CJ316</f>
        <v>urn:imsikb0101:DatastroomType:id:1</v>
      </c>
      <c r="CL316">
        <f>A!CK316</f>
        <v>45891</v>
      </c>
      <c r="CM316" t="str">
        <f>A!CL316</f>
        <v>SGS, Rotterdam</v>
      </c>
      <c r="CN316" t="str">
        <f>A!CM316</f>
        <v>LABRESULTAAT SGS</v>
      </c>
      <c r="CO316">
        <f>A!CN316</f>
        <v>45891</v>
      </c>
      <c r="CP316">
        <f>A!CO316</f>
        <v>0</v>
      </c>
      <c r="CQ316">
        <f>A!CO626</f>
        <v>0</v>
      </c>
      <c r="CR316" t="e">
        <f>A!#REF!</f>
        <v>#REF!</v>
      </c>
      <c r="CS316" t="e">
        <f>A!#REF!</f>
        <v>#REF!</v>
      </c>
    </row>
    <row r="317" spans="1:97" x14ac:dyDescent="0.2">
      <c r="A317" t="str">
        <f>A!A317</f>
        <v>LABRESULTAAT</v>
      </c>
      <c r="B317">
        <f>A!B317</f>
        <v>136</v>
      </c>
      <c r="C317" t="str">
        <f>A!C317</f>
        <v>_c408b08f-2d9e-4b41-b318-7084df393c45</v>
      </c>
      <c r="D317" t="str">
        <f>A!D317</f>
        <v>c408b08f-2d9e-4b41-b318-7084df393c45</v>
      </c>
      <c r="E317" t="str">
        <f>A!E317</f>
        <v>SIKB</v>
      </c>
      <c r="F317" t="str">
        <f>A!F317</f>
        <v>urn:immetingen:hoedanigheid:id:1</v>
      </c>
      <c r="G317" t="str">
        <f>A!G317</f>
        <v>www.sikb.nl</v>
      </c>
      <c r="H317" t="str">
        <f>A!H317</f>
        <v>urn:immetingen:parameter:id:692</v>
      </c>
      <c r="I317" t="str">
        <f>A!I317</f>
        <v>www.sikb.nl</v>
      </c>
      <c r="J317" t="str">
        <f>A!J317</f>
        <v>urn:immetingen:parameter:id:2725</v>
      </c>
      <c r="K317" t="str">
        <f>A!K317</f>
        <v>www.sikb.nl</v>
      </c>
      <c r="L317">
        <f>A!L317</f>
        <v>45890</v>
      </c>
      <c r="M317" t="str">
        <f>A!M317</f>
        <v>urn:immetingen:LabopdrachtStatus:id:5</v>
      </c>
      <c r="N317">
        <f>A!N317</f>
        <v>1</v>
      </c>
      <c r="O317">
        <f>A!O317</f>
        <v>1</v>
      </c>
      <c r="P317" s="23" t="str">
        <f>IF(A!P317="","",INDEX(B!$A$1:$BT$2000,MATCH(A!P317,B!$AX$1:$AX$2000,0),D!$B$5))</f>
        <v>MMA03 A05 (0-50) A10 (0-50) A11 (0-50) A12 (0-50)</v>
      </c>
      <c r="Q317">
        <f>A!Q317</f>
        <v>0</v>
      </c>
      <c r="R317">
        <f>A!R317</f>
        <v>0</v>
      </c>
      <c r="S317">
        <f>A!S317</f>
        <v>0</v>
      </c>
      <c r="T317" t="str">
        <f>A!T317</f>
        <v>immetingen:AnalyticResultType</v>
      </c>
      <c r="U317" t="str">
        <f>A!U317</f>
        <v>93.5 gew.-%</v>
      </c>
      <c r="V317" s="23">
        <f>IF(A!V317="&lt;",1,A!V317)</f>
        <v>0</v>
      </c>
      <c r="W317">
        <f>A!W317</f>
        <v>93.5</v>
      </c>
      <c r="X317">
        <f>A!X317</f>
        <v>93.5</v>
      </c>
      <c r="Y317" t="str">
        <f>A!Y317</f>
        <v>urn:immetingen:eenheid:id:1</v>
      </c>
      <c r="Z317" s="23">
        <f t="shared" si="4"/>
        <v>1</v>
      </c>
      <c r="AA317" t="str">
        <f>A!Z317</f>
        <v>urn:immetingen:kwaliteitsoordeel:id:0</v>
      </c>
      <c r="AB317" t="str">
        <f>A!AA317</f>
        <v>www.sikb.nl</v>
      </c>
      <c r="AC317" t="str">
        <f>A!AB317</f>
        <v>urn:immetingen:waardebewerkingsmethode:id:5</v>
      </c>
      <c r="AD317" t="str">
        <f>A!AC317</f>
        <v>www.sikb.nl</v>
      </c>
      <c r="AE317" t="str">
        <f>A!AD317</f>
        <v>_0ae32364-2824-4ff3-89b1-4225bebdc8e8</v>
      </c>
      <c r="AF317">
        <f>A!AE317</f>
        <v>45884.639490740738</v>
      </c>
      <c r="AG317">
        <f>A!AF317</f>
        <v>0</v>
      </c>
      <c r="AH317">
        <f>A!AG317</f>
        <v>0</v>
      </c>
      <c r="AI317">
        <f>A!AH317</f>
        <v>0</v>
      </c>
      <c r="AJ317">
        <f>A!AI317</f>
        <v>0</v>
      </c>
      <c r="AK317">
        <f>A!AJ317</f>
        <v>0</v>
      </c>
      <c r="AL317">
        <f>A!AK317</f>
        <v>0</v>
      </c>
      <c r="AM317">
        <f>A!AL317</f>
        <v>0</v>
      </c>
      <c r="AN317">
        <f>A!AM317</f>
        <v>0</v>
      </c>
      <c r="AO317">
        <f>A!AN317</f>
        <v>0</v>
      </c>
      <c r="AP317">
        <f>A!AO317</f>
        <v>0</v>
      </c>
      <c r="AQ317">
        <f>A!AP317</f>
        <v>0</v>
      </c>
      <c r="AR317">
        <f>A!AQ317</f>
        <v>0</v>
      </c>
      <c r="AS317">
        <f>A!AR317</f>
        <v>0</v>
      </c>
      <c r="AT317">
        <f>A!AS317</f>
        <v>0</v>
      </c>
      <c r="AU317">
        <f>A!AT317</f>
        <v>0</v>
      </c>
      <c r="AV317">
        <f>A!AU317</f>
        <v>0</v>
      </c>
      <c r="AW317" s="23" t="str">
        <f>IF(A!AV317=0,"",A!AV317)</f>
        <v/>
      </c>
      <c r="AX317">
        <f>A!AW317</f>
        <v>0</v>
      </c>
      <c r="AY317">
        <f>A!AX317</f>
        <v>0</v>
      </c>
      <c r="AZ317">
        <f>A!AY317</f>
        <v>0</v>
      </c>
      <c r="BA317">
        <f>A!AZ317</f>
        <v>0</v>
      </c>
      <c r="BB317">
        <f>A!BA317</f>
        <v>0</v>
      </c>
      <c r="BC317">
        <f>A!BB317</f>
        <v>0</v>
      </c>
      <c r="BD317">
        <f>A!BC317</f>
        <v>0</v>
      </c>
      <c r="BE317">
        <f>A!BD317</f>
        <v>0</v>
      </c>
      <c r="BF317">
        <f>A!BE317</f>
        <v>0</v>
      </c>
      <c r="BG317">
        <f>A!BF317</f>
        <v>0</v>
      </c>
      <c r="BH317">
        <f>A!BG317</f>
        <v>0</v>
      </c>
      <c r="BI317">
        <f>A!BH317</f>
        <v>0</v>
      </c>
      <c r="BJ317">
        <f>A!BI317</f>
        <v>0</v>
      </c>
      <c r="BK317">
        <f>A!BJ317</f>
        <v>0</v>
      </c>
      <c r="BL317">
        <f>A!BK317</f>
        <v>0</v>
      </c>
      <c r="BM317">
        <f>A!BL317</f>
        <v>0</v>
      </c>
      <c r="BN317">
        <f>A!BM317</f>
        <v>0</v>
      </c>
      <c r="BO317">
        <f>A!BN317</f>
        <v>0</v>
      </c>
      <c r="BP317">
        <f>A!BO317</f>
        <v>0</v>
      </c>
      <c r="BQ317">
        <f>A!BP317</f>
        <v>0</v>
      </c>
      <c r="BR317">
        <f>A!BQ317</f>
        <v>0</v>
      </c>
      <c r="BS317">
        <f>A!BR317</f>
        <v>0</v>
      </c>
      <c r="BT317">
        <f>A!BS317</f>
        <v>0</v>
      </c>
      <c r="BU317">
        <f>A!BT317</f>
        <v>0</v>
      </c>
      <c r="BV317">
        <f>A!BU317</f>
        <v>0</v>
      </c>
      <c r="BW317">
        <f>A!BV317</f>
        <v>0</v>
      </c>
      <c r="BX317">
        <f>A!BW317</f>
        <v>0</v>
      </c>
      <c r="BY317">
        <f>A!BX317</f>
        <v>0</v>
      </c>
      <c r="BZ317">
        <f>A!BY317</f>
        <v>0</v>
      </c>
      <c r="CA317">
        <f>A!BZ317</f>
        <v>0</v>
      </c>
      <c r="CB317">
        <f>A!CA317</f>
        <v>0</v>
      </c>
      <c r="CC317">
        <f>A!CB317</f>
        <v>0</v>
      </c>
      <c r="CD317">
        <f>A!CC317</f>
        <v>0</v>
      </c>
      <c r="CE317">
        <f>A!CD317</f>
        <v>0</v>
      </c>
      <c r="CF317">
        <f>A!CE317</f>
        <v>0</v>
      </c>
      <c r="CG317">
        <f>A!CF317</f>
        <v>0</v>
      </c>
      <c r="CH317">
        <f>A!CG317</f>
        <v>0</v>
      </c>
      <c r="CI317">
        <f>A!CH317</f>
        <v>0</v>
      </c>
      <c r="CJ317" t="str">
        <f>A!CI317</f>
        <v>urn:imsikb0101:Applicaties:id:16</v>
      </c>
      <c r="CK317" t="str">
        <f>A!CJ317</f>
        <v>urn:imsikb0101:DatastroomType:id:1</v>
      </c>
      <c r="CL317">
        <f>A!CK317</f>
        <v>45891</v>
      </c>
      <c r="CM317" t="str">
        <f>A!CL317</f>
        <v>SGS, Rotterdam</v>
      </c>
      <c r="CN317" t="str">
        <f>A!CM317</f>
        <v>LABRESULTAAT SGS</v>
      </c>
      <c r="CO317">
        <f>A!CN317</f>
        <v>45891</v>
      </c>
      <c r="CP317">
        <f>A!CO317</f>
        <v>0</v>
      </c>
      <c r="CQ317">
        <f>A!CO627</f>
        <v>0</v>
      </c>
      <c r="CR317" t="e">
        <f>A!#REF!</f>
        <v>#REF!</v>
      </c>
      <c r="CS317" t="e">
        <f>A!#REF!</f>
        <v>#REF!</v>
      </c>
    </row>
    <row r="318" spans="1:97" x14ac:dyDescent="0.2">
      <c r="A318" t="str">
        <f>A!A318</f>
        <v>LABRESULTAAT</v>
      </c>
      <c r="B318">
        <f>A!B318</f>
        <v>137</v>
      </c>
      <c r="C318" t="str">
        <f>A!C318</f>
        <v>_735d4591-aabf-4ea9-b359-20de31e0ae5c</v>
      </c>
      <c r="D318" t="str">
        <f>A!D318</f>
        <v>735d4591-aabf-4ea9-b359-20de31e0ae5c</v>
      </c>
      <c r="E318" t="str">
        <f>A!E318</f>
        <v>SIKB</v>
      </c>
      <c r="F318" t="str">
        <f>A!F318</f>
        <v>urn:immetingen:hoedanigheid:id:1</v>
      </c>
      <c r="G318" t="str">
        <f>A!G318</f>
        <v>www.sikb.nl</v>
      </c>
      <c r="H318" t="str">
        <f>A!H318</f>
        <v>urn:immetingen:parameter:id:1259</v>
      </c>
      <c r="I318" t="str">
        <f>A!I318</f>
        <v>www.sikb.nl</v>
      </c>
      <c r="J318" t="str">
        <f>A!J318</f>
        <v>urn:immetingen:parameter:id:2725</v>
      </c>
      <c r="K318" t="str">
        <f>A!K318</f>
        <v>www.sikb.nl</v>
      </c>
      <c r="L318">
        <f>A!L318</f>
        <v>45890</v>
      </c>
      <c r="M318" t="str">
        <f>A!M318</f>
        <v>urn:immetingen:LabopdrachtStatus:id:5</v>
      </c>
      <c r="N318">
        <f>A!N318</f>
        <v>1</v>
      </c>
      <c r="O318">
        <f>A!O318</f>
        <v>1</v>
      </c>
      <c r="P318" s="23" t="str">
        <f>IF(A!P318="","",INDEX(B!$A$1:$BT$2000,MATCH(A!P318,B!$AX$1:$AX$2000,0),D!$B$5))</f>
        <v>MMA03 A05 (0-50) A10 (0-50) A11 (0-50) A12 (0-50)</v>
      </c>
      <c r="Q318">
        <f>A!Q318</f>
        <v>0</v>
      </c>
      <c r="R318">
        <f>A!R318</f>
        <v>0</v>
      </c>
      <c r="S318">
        <f>A!S318</f>
        <v>0</v>
      </c>
      <c r="T318" t="str">
        <f>A!T318</f>
        <v>immetingen:AnalyticResultType</v>
      </c>
      <c r="U318" t="str">
        <f>A!U318</f>
        <v>0.01 mg/kgds</v>
      </c>
      <c r="V318" s="23">
        <f>IF(A!V318="&lt;",1,A!V318)</f>
        <v>0</v>
      </c>
      <c r="W318">
        <f>A!W318</f>
        <v>0.01</v>
      </c>
      <c r="X318">
        <f>A!X318</f>
        <v>0.01</v>
      </c>
      <c r="Y318" t="str">
        <f>A!Y318</f>
        <v>urn:immetingen:eenheid:id:58</v>
      </c>
      <c r="Z318" s="23">
        <f t="shared" si="4"/>
        <v>58</v>
      </c>
      <c r="AA318" t="str">
        <f>A!Z318</f>
        <v>urn:immetingen:kwaliteitsoordeel:id:0</v>
      </c>
      <c r="AB318" t="str">
        <f>A!AA318</f>
        <v>www.sikb.nl</v>
      </c>
      <c r="AC318" t="str">
        <f>A!AB318</f>
        <v>urn:immetingen:waardebewerkingsmethode:id:5</v>
      </c>
      <c r="AD318" t="str">
        <f>A!AC318</f>
        <v>www.sikb.nl</v>
      </c>
      <c r="AE318" t="str">
        <f>A!AD318</f>
        <v>_12fa74d2-6416-4208-ac2f-61300c9ab59d</v>
      </c>
      <c r="AF318">
        <f>A!AE318</f>
        <v>45886.127824074072</v>
      </c>
      <c r="AG318">
        <f>A!AF318</f>
        <v>0</v>
      </c>
      <c r="AH318">
        <f>A!AG318</f>
        <v>0</v>
      </c>
      <c r="AI318">
        <f>A!AH318</f>
        <v>0</v>
      </c>
      <c r="AJ318">
        <f>A!AI318</f>
        <v>0</v>
      </c>
      <c r="AK318">
        <f>A!AJ318</f>
        <v>0</v>
      </c>
      <c r="AL318">
        <f>A!AK318</f>
        <v>0</v>
      </c>
      <c r="AM318">
        <f>A!AL318</f>
        <v>0</v>
      </c>
      <c r="AN318">
        <f>A!AM318</f>
        <v>0</v>
      </c>
      <c r="AO318">
        <f>A!AN318</f>
        <v>0</v>
      </c>
      <c r="AP318">
        <f>A!AO318</f>
        <v>0</v>
      </c>
      <c r="AQ318">
        <f>A!AP318</f>
        <v>0</v>
      </c>
      <c r="AR318">
        <f>A!AQ318</f>
        <v>0</v>
      </c>
      <c r="AS318">
        <f>A!AR318</f>
        <v>0</v>
      </c>
      <c r="AT318">
        <f>A!AS318</f>
        <v>0</v>
      </c>
      <c r="AU318">
        <f>A!AT318</f>
        <v>0</v>
      </c>
      <c r="AV318">
        <f>A!AU318</f>
        <v>0</v>
      </c>
      <c r="AW318" s="23" t="str">
        <f>IF(A!AV318=0,"",A!AV318)</f>
        <v/>
      </c>
      <c r="AX318">
        <f>A!AW318</f>
        <v>0</v>
      </c>
      <c r="AY318">
        <f>A!AX318</f>
        <v>0</v>
      </c>
      <c r="AZ318">
        <f>A!AY318</f>
        <v>0</v>
      </c>
      <c r="BA318">
        <f>A!AZ318</f>
        <v>0</v>
      </c>
      <c r="BB318">
        <f>A!BA318</f>
        <v>0</v>
      </c>
      <c r="BC318">
        <f>A!BB318</f>
        <v>0</v>
      </c>
      <c r="BD318">
        <f>A!BC318</f>
        <v>0</v>
      </c>
      <c r="BE318">
        <f>A!BD318</f>
        <v>0</v>
      </c>
      <c r="BF318">
        <f>A!BE318</f>
        <v>0</v>
      </c>
      <c r="BG318">
        <f>A!BF318</f>
        <v>0</v>
      </c>
      <c r="BH318">
        <f>A!BG318</f>
        <v>0</v>
      </c>
      <c r="BI318">
        <f>A!BH318</f>
        <v>0</v>
      </c>
      <c r="BJ318">
        <f>A!BI318</f>
        <v>0</v>
      </c>
      <c r="BK318">
        <f>A!BJ318</f>
        <v>0</v>
      </c>
      <c r="BL318">
        <f>A!BK318</f>
        <v>0</v>
      </c>
      <c r="BM318">
        <f>A!BL318</f>
        <v>0</v>
      </c>
      <c r="BN318">
        <f>A!BM318</f>
        <v>0</v>
      </c>
      <c r="BO318">
        <f>A!BN318</f>
        <v>0</v>
      </c>
      <c r="BP318">
        <f>A!BO318</f>
        <v>0</v>
      </c>
      <c r="BQ318">
        <f>A!BP318</f>
        <v>0</v>
      </c>
      <c r="BR318">
        <f>A!BQ318</f>
        <v>0</v>
      </c>
      <c r="BS318">
        <f>A!BR318</f>
        <v>0</v>
      </c>
      <c r="BT318">
        <f>A!BS318</f>
        <v>0</v>
      </c>
      <c r="BU318">
        <f>A!BT318</f>
        <v>0</v>
      </c>
      <c r="BV318">
        <f>A!BU318</f>
        <v>0</v>
      </c>
      <c r="BW318">
        <f>A!BV318</f>
        <v>0</v>
      </c>
      <c r="BX318">
        <f>A!BW318</f>
        <v>0</v>
      </c>
      <c r="BY318">
        <f>A!BX318</f>
        <v>0</v>
      </c>
      <c r="BZ318">
        <f>A!BY318</f>
        <v>0</v>
      </c>
      <c r="CA318">
        <f>A!BZ318</f>
        <v>0</v>
      </c>
      <c r="CB318">
        <f>A!CA318</f>
        <v>0</v>
      </c>
      <c r="CC318">
        <f>A!CB318</f>
        <v>0</v>
      </c>
      <c r="CD318">
        <f>A!CC318</f>
        <v>0</v>
      </c>
      <c r="CE318">
        <f>A!CD318</f>
        <v>0</v>
      </c>
      <c r="CF318">
        <f>A!CE318</f>
        <v>0</v>
      </c>
      <c r="CG318">
        <f>A!CF318</f>
        <v>0</v>
      </c>
      <c r="CH318">
        <f>A!CG318</f>
        <v>0</v>
      </c>
      <c r="CI318">
        <f>A!CH318</f>
        <v>0</v>
      </c>
      <c r="CJ318" t="str">
        <f>A!CI318</f>
        <v>urn:imsikb0101:Applicaties:id:16</v>
      </c>
      <c r="CK318" t="str">
        <f>A!CJ318</f>
        <v>urn:imsikb0101:DatastroomType:id:1</v>
      </c>
      <c r="CL318">
        <f>A!CK318</f>
        <v>45891</v>
      </c>
      <c r="CM318" t="str">
        <f>A!CL318</f>
        <v>SGS, Rotterdam</v>
      </c>
      <c r="CN318" t="str">
        <f>A!CM318</f>
        <v>LABRESULTAAT SGS</v>
      </c>
      <c r="CO318">
        <f>A!CN318</f>
        <v>45891</v>
      </c>
      <c r="CP318">
        <f>A!CO318</f>
        <v>0</v>
      </c>
      <c r="CQ318">
        <f>A!CO628</f>
        <v>0</v>
      </c>
      <c r="CR318" t="e">
        <f>A!#REF!</f>
        <v>#REF!</v>
      </c>
      <c r="CS318" t="e">
        <f>A!#REF!</f>
        <v>#REF!</v>
      </c>
    </row>
    <row r="319" spans="1:97" x14ac:dyDescent="0.2">
      <c r="A319" t="str">
        <f>A!A319</f>
        <v>LABRESULTAAT</v>
      </c>
      <c r="B319">
        <f>A!B319</f>
        <v>138</v>
      </c>
      <c r="C319" t="str">
        <f>A!C319</f>
        <v>_ae3c5e89-8194-42ac-8078-ba9abfad7427</v>
      </c>
      <c r="D319" t="str">
        <f>A!D319</f>
        <v>ae3c5e89-8194-42ac-8078-ba9abfad7427</v>
      </c>
      <c r="E319" t="str">
        <f>A!E319</f>
        <v>SIKB</v>
      </c>
      <c r="F319" t="str">
        <f>A!F319</f>
        <v>urn:immetingen:hoedanigheid:id:1</v>
      </c>
      <c r="G319" t="str">
        <f>A!G319</f>
        <v>www.sikb.nl</v>
      </c>
      <c r="H319" t="str">
        <f>A!H319</f>
        <v>urn:immetingen:parameter:id:746</v>
      </c>
      <c r="I319" t="str">
        <f>A!I319</f>
        <v>www.sikb.nl</v>
      </c>
      <c r="J319" t="str">
        <f>A!J319</f>
        <v>urn:immetingen:parameter:id:2725</v>
      </c>
      <c r="K319" t="str">
        <f>A!K319</f>
        <v>www.sikb.nl</v>
      </c>
      <c r="L319">
        <f>A!L319</f>
        <v>45890</v>
      </c>
      <c r="M319" t="str">
        <f>A!M319</f>
        <v>urn:immetingen:LabopdrachtStatus:id:5</v>
      </c>
      <c r="N319">
        <f>A!N319</f>
        <v>1</v>
      </c>
      <c r="O319">
        <f>A!O319</f>
        <v>1</v>
      </c>
      <c r="P319" s="23" t="str">
        <f>IF(A!P319="","",INDEX(B!$A$1:$BT$2000,MATCH(A!P319,B!$AX$1:$AX$2000,0),D!$B$5))</f>
        <v>MMA03 A05 (0-50) A10 (0-50) A11 (0-50) A12 (0-50)</v>
      </c>
      <c r="Q319">
        <f>A!Q319</f>
        <v>0</v>
      </c>
      <c r="R319">
        <f>A!R319</f>
        <v>0</v>
      </c>
      <c r="S319">
        <f>A!S319</f>
        <v>0</v>
      </c>
      <c r="T319" t="str">
        <f>A!T319</f>
        <v>immetingen:AnalyticResultType</v>
      </c>
      <c r="U319" t="str">
        <f>A!U319</f>
        <v>0.05 mg/kgds</v>
      </c>
      <c r="V319" s="23">
        <f>IF(A!V319="&lt;",1,A!V319)</f>
        <v>0</v>
      </c>
      <c r="W319">
        <f>A!W319</f>
        <v>0.05</v>
      </c>
      <c r="X319">
        <f>A!X319</f>
        <v>0.05</v>
      </c>
      <c r="Y319" t="str">
        <f>A!Y319</f>
        <v>urn:immetingen:eenheid:id:58</v>
      </c>
      <c r="Z319" s="23">
        <f t="shared" si="4"/>
        <v>58</v>
      </c>
      <c r="AA319" t="str">
        <f>A!Z319</f>
        <v>urn:immetingen:kwaliteitsoordeel:id:0</v>
      </c>
      <c r="AB319" t="str">
        <f>A!AA319</f>
        <v>www.sikb.nl</v>
      </c>
      <c r="AC319" t="str">
        <f>A!AB319</f>
        <v>urn:immetingen:waardebewerkingsmethode:id:5</v>
      </c>
      <c r="AD319" t="str">
        <f>A!AC319</f>
        <v>www.sikb.nl</v>
      </c>
      <c r="AE319" t="str">
        <f>A!AD319</f>
        <v>_9eeb437a-a870-43e7-888f-4935a7e380b6</v>
      </c>
      <c r="AF319">
        <f>A!AE319</f>
        <v>45886.127824074072</v>
      </c>
      <c r="AG319">
        <f>A!AF319</f>
        <v>0</v>
      </c>
      <c r="AH319">
        <f>A!AG319</f>
        <v>0</v>
      </c>
      <c r="AI319">
        <f>A!AH319</f>
        <v>0</v>
      </c>
      <c r="AJ319">
        <f>A!AI319</f>
        <v>0</v>
      </c>
      <c r="AK319">
        <f>A!AJ319</f>
        <v>0</v>
      </c>
      <c r="AL319">
        <f>A!AK319</f>
        <v>0</v>
      </c>
      <c r="AM319">
        <f>A!AL319</f>
        <v>0</v>
      </c>
      <c r="AN319">
        <f>A!AM319</f>
        <v>0</v>
      </c>
      <c r="AO319">
        <f>A!AN319</f>
        <v>0</v>
      </c>
      <c r="AP319">
        <f>A!AO319</f>
        <v>0</v>
      </c>
      <c r="AQ319">
        <f>A!AP319</f>
        <v>0</v>
      </c>
      <c r="AR319">
        <f>A!AQ319</f>
        <v>0</v>
      </c>
      <c r="AS319">
        <f>A!AR319</f>
        <v>0</v>
      </c>
      <c r="AT319">
        <f>A!AS319</f>
        <v>0</v>
      </c>
      <c r="AU319">
        <f>A!AT319</f>
        <v>0</v>
      </c>
      <c r="AV319">
        <f>A!AU319</f>
        <v>0</v>
      </c>
      <c r="AW319" s="23" t="str">
        <f>IF(A!AV319=0,"",A!AV319)</f>
        <v/>
      </c>
      <c r="AX319">
        <f>A!AW319</f>
        <v>0</v>
      </c>
      <c r="AY319">
        <f>A!AX319</f>
        <v>0</v>
      </c>
      <c r="AZ319">
        <f>A!AY319</f>
        <v>0</v>
      </c>
      <c r="BA319">
        <f>A!AZ319</f>
        <v>0</v>
      </c>
      <c r="BB319">
        <f>A!BA319</f>
        <v>0</v>
      </c>
      <c r="BC319">
        <f>A!BB319</f>
        <v>0</v>
      </c>
      <c r="BD319">
        <f>A!BC319</f>
        <v>0</v>
      </c>
      <c r="BE319">
        <f>A!BD319</f>
        <v>0</v>
      </c>
      <c r="BF319">
        <f>A!BE319</f>
        <v>0</v>
      </c>
      <c r="BG319">
        <f>A!BF319</f>
        <v>0</v>
      </c>
      <c r="BH319">
        <f>A!BG319</f>
        <v>0</v>
      </c>
      <c r="BI319">
        <f>A!BH319</f>
        <v>0</v>
      </c>
      <c r="BJ319">
        <f>A!BI319</f>
        <v>0</v>
      </c>
      <c r="BK319">
        <f>A!BJ319</f>
        <v>0</v>
      </c>
      <c r="BL319">
        <f>A!BK319</f>
        <v>0</v>
      </c>
      <c r="BM319">
        <f>A!BL319</f>
        <v>0</v>
      </c>
      <c r="BN319">
        <f>A!BM319</f>
        <v>0</v>
      </c>
      <c r="BO319">
        <f>A!BN319</f>
        <v>0</v>
      </c>
      <c r="BP319">
        <f>A!BO319</f>
        <v>0</v>
      </c>
      <c r="BQ319">
        <f>A!BP319</f>
        <v>0</v>
      </c>
      <c r="BR319">
        <f>A!BQ319</f>
        <v>0</v>
      </c>
      <c r="BS319">
        <f>A!BR319</f>
        <v>0</v>
      </c>
      <c r="BT319">
        <f>A!BS319</f>
        <v>0</v>
      </c>
      <c r="BU319">
        <f>A!BT319</f>
        <v>0</v>
      </c>
      <c r="BV319">
        <f>A!BU319</f>
        <v>0</v>
      </c>
      <c r="BW319">
        <f>A!BV319</f>
        <v>0</v>
      </c>
      <c r="BX319">
        <f>A!BW319</f>
        <v>0</v>
      </c>
      <c r="BY319">
        <f>A!BX319</f>
        <v>0</v>
      </c>
      <c r="BZ319">
        <f>A!BY319</f>
        <v>0</v>
      </c>
      <c r="CA319">
        <f>A!BZ319</f>
        <v>0</v>
      </c>
      <c r="CB319">
        <f>A!CA319</f>
        <v>0</v>
      </c>
      <c r="CC319">
        <f>A!CB319</f>
        <v>0</v>
      </c>
      <c r="CD319">
        <f>A!CC319</f>
        <v>0</v>
      </c>
      <c r="CE319">
        <f>A!CD319</f>
        <v>0</v>
      </c>
      <c r="CF319">
        <f>A!CE319</f>
        <v>0</v>
      </c>
      <c r="CG319">
        <f>A!CF319</f>
        <v>0</v>
      </c>
      <c r="CH319">
        <f>A!CG319</f>
        <v>0</v>
      </c>
      <c r="CI319">
        <f>A!CH319</f>
        <v>0</v>
      </c>
      <c r="CJ319" t="str">
        <f>A!CI319</f>
        <v>urn:imsikb0101:Applicaties:id:16</v>
      </c>
      <c r="CK319" t="str">
        <f>A!CJ319</f>
        <v>urn:imsikb0101:DatastroomType:id:1</v>
      </c>
      <c r="CL319">
        <f>A!CK319</f>
        <v>45891</v>
      </c>
      <c r="CM319" t="str">
        <f>A!CL319</f>
        <v>SGS, Rotterdam</v>
      </c>
      <c r="CN319" t="str">
        <f>A!CM319</f>
        <v>LABRESULTAAT SGS</v>
      </c>
      <c r="CO319">
        <f>A!CN319</f>
        <v>45891</v>
      </c>
      <c r="CP319">
        <f>A!CO319</f>
        <v>0</v>
      </c>
      <c r="CQ319">
        <f>A!CO629</f>
        <v>0</v>
      </c>
      <c r="CR319" t="e">
        <f>A!#REF!</f>
        <v>#REF!</v>
      </c>
      <c r="CS319" t="e">
        <f>A!#REF!</f>
        <v>#REF!</v>
      </c>
    </row>
    <row r="320" spans="1:97" x14ac:dyDescent="0.2">
      <c r="A320" t="str">
        <f>A!A320</f>
        <v>LABRESULTAAT</v>
      </c>
      <c r="B320">
        <f>A!B320</f>
        <v>139</v>
      </c>
      <c r="C320" t="str">
        <f>A!C320</f>
        <v>_b5fdf4b6-e91a-4e5b-84ef-b8bfd086075a</v>
      </c>
      <c r="D320" t="str">
        <f>A!D320</f>
        <v>b5fdf4b6-e91a-4e5b-84ef-b8bfd086075a</v>
      </c>
      <c r="E320" t="str">
        <f>A!E320</f>
        <v>SIKB</v>
      </c>
      <c r="F320" t="str">
        <f>A!F320</f>
        <v>urn:immetingen:hoedanigheid:id:1</v>
      </c>
      <c r="G320" t="str">
        <f>A!G320</f>
        <v>www.sikb.nl</v>
      </c>
      <c r="H320" t="str">
        <f>A!H320</f>
        <v>urn:immetingen:parameter:id:299</v>
      </c>
      <c r="I320" t="str">
        <f>A!I320</f>
        <v>www.sikb.nl</v>
      </c>
      <c r="J320" t="str">
        <f>A!J320</f>
        <v>urn:immetingen:parameter:id:2725</v>
      </c>
      <c r="K320" t="str">
        <f>A!K320</f>
        <v>www.sikb.nl</v>
      </c>
      <c r="L320">
        <f>A!L320</f>
        <v>45890</v>
      </c>
      <c r="M320" t="str">
        <f>A!M320</f>
        <v>urn:immetingen:LabopdrachtStatus:id:5</v>
      </c>
      <c r="N320">
        <f>A!N320</f>
        <v>1</v>
      </c>
      <c r="O320">
        <f>A!O320</f>
        <v>1</v>
      </c>
      <c r="P320" s="23" t="str">
        <f>IF(A!P320="","",INDEX(B!$A$1:$BT$2000,MATCH(A!P320,B!$AX$1:$AX$2000,0),D!$B$5))</f>
        <v>MMA03 A05 (0-50) A10 (0-50) A11 (0-50) A12 (0-50)</v>
      </c>
      <c r="Q320">
        <f>A!Q320</f>
        <v>0</v>
      </c>
      <c r="R320">
        <f>A!R320</f>
        <v>0</v>
      </c>
      <c r="S320">
        <f>A!S320</f>
        <v>0</v>
      </c>
      <c r="T320" t="str">
        <f>A!T320</f>
        <v>immetingen:AnalyticResultType</v>
      </c>
      <c r="U320" t="str">
        <f>A!U320</f>
        <v>0.01 mg/kgds</v>
      </c>
      <c r="V320" s="23">
        <f>IF(A!V320="&lt;",1,A!V320)</f>
        <v>0</v>
      </c>
      <c r="W320">
        <f>A!W320</f>
        <v>0.01</v>
      </c>
      <c r="X320">
        <f>A!X320</f>
        <v>0.01</v>
      </c>
      <c r="Y320" t="str">
        <f>A!Y320</f>
        <v>urn:immetingen:eenheid:id:58</v>
      </c>
      <c r="Z320" s="23">
        <f t="shared" si="4"/>
        <v>58</v>
      </c>
      <c r="AA320" t="str">
        <f>A!Z320</f>
        <v>urn:immetingen:kwaliteitsoordeel:id:0</v>
      </c>
      <c r="AB320" t="str">
        <f>A!AA320</f>
        <v>www.sikb.nl</v>
      </c>
      <c r="AC320" t="str">
        <f>A!AB320</f>
        <v>urn:immetingen:waardebewerkingsmethode:id:5</v>
      </c>
      <c r="AD320" t="str">
        <f>A!AC320</f>
        <v>www.sikb.nl</v>
      </c>
      <c r="AE320" t="str">
        <f>A!AD320</f>
        <v>_d4f987eb-bde7-4de1-9283-2b1d30ad2b73</v>
      </c>
      <c r="AF320">
        <f>A!AE320</f>
        <v>45886.127824074072</v>
      </c>
      <c r="AG320">
        <f>A!AF320</f>
        <v>0</v>
      </c>
      <c r="AH320">
        <f>A!AG320</f>
        <v>0</v>
      </c>
      <c r="AI320">
        <f>A!AH320</f>
        <v>0</v>
      </c>
      <c r="AJ320">
        <f>A!AI320</f>
        <v>0</v>
      </c>
      <c r="AK320">
        <f>A!AJ320</f>
        <v>0</v>
      </c>
      <c r="AL320">
        <f>A!AK320</f>
        <v>0</v>
      </c>
      <c r="AM320">
        <f>A!AL320</f>
        <v>0</v>
      </c>
      <c r="AN320">
        <f>A!AM320</f>
        <v>0</v>
      </c>
      <c r="AO320">
        <f>A!AN320</f>
        <v>0</v>
      </c>
      <c r="AP320">
        <f>A!AO320</f>
        <v>0</v>
      </c>
      <c r="AQ320">
        <f>A!AP320</f>
        <v>0</v>
      </c>
      <c r="AR320">
        <f>A!AQ320</f>
        <v>0</v>
      </c>
      <c r="AS320">
        <f>A!AR320</f>
        <v>0</v>
      </c>
      <c r="AT320">
        <f>A!AS320</f>
        <v>0</v>
      </c>
      <c r="AU320">
        <f>A!AT320</f>
        <v>0</v>
      </c>
      <c r="AV320">
        <f>A!AU320</f>
        <v>0</v>
      </c>
      <c r="AW320" s="23" t="str">
        <f>IF(A!AV320=0,"",A!AV320)</f>
        <v/>
      </c>
      <c r="AX320">
        <f>A!AW320</f>
        <v>0</v>
      </c>
      <c r="AY320">
        <f>A!AX320</f>
        <v>0</v>
      </c>
      <c r="AZ320">
        <f>A!AY320</f>
        <v>0</v>
      </c>
      <c r="BA320">
        <f>A!AZ320</f>
        <v>0</v>
      </c>
      <c r="BB320">
        <f>A!BA320</f>
        <v>0</v>
      </c>
      <c r="BC320">
        <f>A!BB320</f>
        <v>0</v>
      </c>
      <c r="BD320">
        <f>A!BC320</f>
        <v>0</v>
      </c>
      <c r="BE320">
        <f>A!BD320</f>
        <v>0</v>
      </c>
      <c r="BF320">
        <f>A!BE320</f>
        <v>0</v>
      </c>
      <c r="BG320">
        <f>A!BF320</f>
        <v>0</v>
      </c>
      <c r="BH320">
        <f>A!BG320</f>
        <v>0</v>
      </c>
      <c r="BI320">
        <f>A!BH320</f>
        <v>0</v>
      </c>
      <c r="BJ320">
        <f>A!BI320</f>
        <v>0</v>
      </c>
      <c r="BK320">
        <f>A!BJ320</f>
        <v>0</v>
      </c>
      <c r="BL320">
        <f>A!BK320</f>
        <v>0</v>
      </c>
      <c r="BM320">
        <f>A!BL320</f>
        <v>0</v>
      </c>
      <c r="BN320">
        <f>A!BM320</f>
        <v>0</v>
      </c>
      <c r="BO320">
        <f>A!BN320</f>
        <v>0</v>
      </c>
      <c r="BP320">
        <f>A!BO320</f>
        <v>0</v>
      </c>
      <c r="BQ320">
        <f>A!BP320</f>
        <v>0</v>
      </c>
      <c r="BR320">
        <f>A!BQ320</f>
        <v>0</v>
      </c>
      <c r="BS320">
        <f>A!BR320</f>
        <v>0</v>
      </c>
      <c r="BT320">
        <f>A!BS320</f>
        <v>0</v>
      </c>
      <c r="BU320">
        <f>A!BT320</f>
        <v>0</v>
      </c>
      <c r="BV320">
        <f>A!BU320</f>
        <v>0</v>
      </c>
      <c r="BW320">
        <f>A!BV320</f>
        <v>0</v>
      </c>
      <c r="BX320">
        <f>A!BW320</f>
        <v>0</v>
      </c>
      <c r="BY320">
        <f>A!BX320</f>
        <v>0</v>
      </c>
      <c r="BZ320">
        <f>A!BY320</f>
        <v>0</v>
      </c>
      <c r="CA320">
        <f>A!BZ320</f>
        <v>0</v>
      </c>
      <c r="CB320">
        <f>A!CA320</f>
        <v>0</v>
      </c>
      <c r="CC320">
        <f>A!CB320</f>
        <v>0</v>
      </c>
      <c r="CD320">
        <f>A!CC320</f>
        <v>0</v>
      </c>
      <c r="CE320">
        <f>A!CD320</f>
        <v>0</v>
      </c>
      <c r="CF320">
        <f>A!CE320</f>
        <v>0</v>
      </c>
      <c r="CG320">
        <f>A!CF320</f>
        <v>0</v>
      </c>
      <c r="CH320">
        <f>A!CG320</f>
        <v>0</v>
      </c>
      <c r="CI320">
        <f>A!CH320</f>
        <v>0</v>
      </c>
      <c r="CJ320" t="str">
        <f>A!CI320</f>
        <v>urn:imsikb0101:Applicaties:id:16</v>
      </c>
      <c r="CK320" t="str">
        <f>A!CJ320</f>
        <v>urn:imsikb0101:DatastroomType:id:1</v>
      </c>
      <c r="CL320">
        <f>A!CK320</f>
        <v>45891</v>
      </c>
      <c r="CM320" t="str">
        <f>A!CL320</f>
        <v>SGS, Rotterdam</v>
      </c>
      <c r="CN320" t="str">
        <f>A!CM320</f>
        <v>LABRESULTAAT SGS</v>
      </c>
      <c r="CO320">
        <f>A!CN320</f>
        <v>45891</v>
      </c>
      <c r="CP320">
        <f>A!CO320</f>
        <v>0</v>
      </c>
      <c r="CQ320">
        <f>A!CO630</f>
        <v>0</v>
      </c>
      <c r="CR320" t="e">
        <f>A!#REF!</f>
        <v>#REF!</v>
      </c>
      <c r="CS320" t="e">
        <f>A!#REF!</f>
        <v>#REF!</v>
      </c>
    </row>
    <row r="321" spans="1:97" x14ac:dyDescent="0.2">
      <c r="A321" t="str">
        <f>A!A321</f>
        <v>LABRESULTAAT</v>
      </c>
      <c r="B321">
        <f>A!B321</f>
        <v>140</v>
      </c>
      <c r="C321" t="str">
        <f>A!C321</f>
        <v>_1f74a1e8-0e97-47e9-9fea-86a0d81da6aa</v>
      </c>
      <c r="D321" t="str">
        <f>A!D321</f>
        <v>1f74a1e8-0e97-47e9-9fea-86a0d81da6aa</v>
      </c>
      <c r="E321" t="str">
        <f>A!E321</f>
        <v>SIKB</v>
      </c>
      <c r="F321" t="str">
        <f>A!F321</f>
        <v>urn:immetingen:hoedanigheid:id:1</v>
      </c>
      <c r="G321" t="str">
        <f>A!G321</f>
        <v>www.sikb.nl</v>
      </c>
      <c r="H321" t="str">
        <f>A!H321</f>
        <v>urn:immetingen:parameter:id:775</v>
      </c>
      <c r="I321" t="str">
        <f>A!I321</f>
        <v>www.sikb.nl</v>
      </c>
      <c r="J321" t="str">
        <f>A!J321</f>
        <v>urn:immetingen:parameter:id:2725</v>
      </c>
      <c r="K321" t="str">
        <f>A!K321</f>
        <v>www.sikb.nl</v>
      </c>
      <c r="L321">
        <f>A!L321</f>
        <v>45890</v>
      </c>
      <c r="M321" t="str">
        <f>A!M321</f>
        <v>urn:immetingen:LabopdrachtStatus:id:5</v>
      </c>
      <c r="N321">
        <f>A!N321</f>
        <v>1</v>
      </c>
      <c r="O321">
        <f>A!O321</f>
        <v>1</v>
      </c>
      <c r="P321" s="23" t="str">
        <f>IF(A!P321="","",INDEX(B!$A$1:$BT$2000,MATCH(A!P321,B!$AX$1:$AX$2000,0),D!$B$5))</f>
        <v>MMA03 A05 (0-50) A10 (0-50) A11 (0-50) A12 (0-50)</v>
      </c>
      <c r="Q321">
        <f>A!Q321</f>
        <v>0</v>
      </c>
      <c r="R321">
        <f>A!R321</f>
        <v>0</v>
      </c>
      <c r="S321">
        <f>A!S321</f>
        <v>0</v>
      </c>
      <c r="T321" t="str">
        <f>A!T321</f>
        <v>immetingen:AnalyticResultType</v>
      </c>
      <c r="U321" t="str">
        <f>A!U321</f>
        <v>0.16 mg/kgds</v>
      </c>
      <c r="V321" s="23">
        <f>IF(A!V321="&lt;",1,A!V321)</f>
        <v>0</v>
      </c>
      <c r="W321">
        <f>A!W321</f>
        <v>0.16</v>
      </c>
      <c r="X321">
        <f>A!X321</f>
        <v>0.16</v>
      </c>
      <c r="Y321" t="str">
        <f>A!Y321</f>
        <v>urn:immetingen:eenheid:id:58</v>
      </c>
      <c r="Z321" s="23">
        <f t="shared" si="4"/>
        <v>58</v>
      </c>
      <c r="AA321" t="str">
        <f>A!Z321</f>
        <v>urn:immetingen:kwaliteitsoordeel:id:0</v>
      </c>
      <c r="AB321" t="str">
        <f>A!AA321</f>
        <v>www.sikb.nl</v>
      </c>
      <c r="AC321" t="str">
        <f>A!AB321</f>
        <v>urn:immetingen:waardebewerkingsmethode:id:5</v>
      </c>
      <c r="AD321" t="str">
        <f>A!AC321</f>
        <v>www.sikb.nl</v>
      </c>
      <c r="AE321" t="str">
        <f>A!AD321</f>
        <v>_f422f89b-d3d7-4376-b5f3-6e49575c7f7a</v>
      </c>
      <c r="AF321">
        <f>A!AE321</f>
        <v>45886.127824074072</v>
      </c>
      <c r="AG321">
        <f>A!AF321</f>
        <v>0</v>
      </c>
      <c r="AH321">
        <f>A!AG321</f>
        <v>0</v>
      </c>
      <c r="AI321">
        <f>A!AH321</f>
        <v>0</v>
      </c>
      <c r="AJ321">
        <f>A!AI321</f>
        <v>0</v>
      </c>
      <c r="AK321">
        <f>A!AJ321</f>
        <v>0</v>
      </c>
      <c r="AL321">
        <f>A!AK321</f>
        <v>0</v>
      </c>
      <c r="AM321">
        <f>A!AL321</f>
        <v>0</v>
      </c>
      <c r="AN321">
        <f>A!AM321</f>
        <v>0</v>
      </c>
      <c r="AO321">
        <f>A!AN321</f>
        <v>0</v>
      </c>
      <c r="AP321">
        <f>A!AO321</f>
        <v>0</v>
      </c>
      <c r="AQ321">
        <f>A!AP321</f>
        <v>0</v>
      </c>
      <c r="AR321">
        <f>A!AQ321</f>
        <v>0</v>
      </c>
      <c r="AS321">
        <f>A!AR321</f>
        <v>0</v>
      </c>
      <c r="AT321">
        <f>A!AS321</f>
        <v>0</v>
      </c>
      <c r="AU321">
        <f>A!AT321</f>
        <v>0</v>
      </c>
      <c r="AV321">
        <f>A!AU321</f>
        <v>0</v>
      </c>
      <c r="AW321" s="23" t="str">
        <f>IF(A!AV321=0,"",A!AV321)</f>
        <v/>
      </c>
      <c r="AX321">
        <f>A!AW321</f>
        <v>0</v>
      </c>
      <c r="AY321">
        <f>A!AX321</f>
        <v>0</v>
      </c>
      <c r="AZ321">
        <f>A!AY321</f>
        <v>0</v>
      </c>
      <c r="BA321">
        <f>A!AZ321</f>
        <v>0</v>
      </c>
      <c r="BB321">
        <f>A!BA321</f>
        <v>0</v>
      </c>
      <c r="BC321">
        <f>A!BB321</f>
        <v>0</v>
      </c>
      <c r="BD321">
        <f>A!BC321</f>
        <v>0</v>
      </c>
      <c r="BE321">
        <f>A!BD321</f>
        <v>0</v>
      </c>
      <c r="BF321">
        <f>A!BE321</f>
        <v>0</v>
      </c>
      <c r="BG321">
        <f>A!BF321</f>
        <v>0</v>
      </c>
      <c r="BH321">
        <f>A!BG321</f>
        <v>0</v>
      </c>
      <c r="BI321">
        <f>A!BH321</f>
        <v>0</v>
      </c>
      <c r="BJ321">
        <f>A!BI321</f>
        <v>0</v>
      </c>
      <c r="BK321">
        <f>A!BJ321</f>
        <v>0</v>
      </c>
      <c r="BL321">
        <f>A!BK321</f>
        <v>0</v>
      </c>
      <c r="BM321">
        <f>A!BL321</f>
        <v>0</v>
      </c>
      <c r="BN321">
        <f>A!BM321</f>
        <v>0</v>
      </c>
      <c r="BO321">
        <f>A!BN321</f>
        <v>0</v>
      </c>
      <c r="BP321">
        <f>A!BO321</f>
        <v>0</v>
      </c>
      <c r="BQ321">
        <f>A!BP321</f>
        <v>0</v>
      </c>
      <c r="BR321">
        <f>A!BQ321</f>
        <v>0</v>
      </c>
      <c r="BS321">
        <f>A!BR321</f>
        <v>0</v>
      </c>
      <c r="BT321">
        <f>A!BS321</f>
        <v>0</v>
      </c>
      <c r="BU321">
        <f>A!BT321</f>
        <v>0</v>
      </c>
      <c r="BV321">
        <f>A!BU321</f>
        <v>0</v>
      </c>
      <c r="BW321">
        <f>A!BV321</f>
        <v>0</v>
      </c>
      <c r="BX321">
        <f>A!BW321</f>
        <v>0</v>
      </c>
      <c r="BY321">
        <f>A!BX321</f>
        <v>0</v>
      </c>
      <c r="BZ321">
        <f>A!BY321</f>
        <v>0</v>
      </c>
      <c r="CA321">
        <f>A!BZ321</f>
        <v>0</v>
      </c>
      <c r="CB321">
        <f>A!CA321</f>
        <v>0</v>
      </c>
      <c r="CC321">
        <f>A!CB321</f>
        <v>0</v>
      </c>
      <c r="CD321">
        <f>A!CC321</f>
        <v>0</v>
      </c>
      <c r="CE321">
        <f>A!CD321</f>
        <v>0</v>
      </c>
      <c r="CF321">
        <f>A!CE321</f>
        <v>0</v>
      </c>
      <c r="CG321">
        <f>A!CF321</f>
        <v>0</v>
      </c>
      <c r="CH321">
        <f>A!CG321</f>
        <v>0</v>
      </c>
      <c r="CI321">
        <f>A!CH321</f>
        <v>0</v>
      </c>
      <c r="CJ321" t="str">
        <f>A!CI321</f>
        <v>urn:imsikb0101:Applicaties:id:16</v>
      </c>
      <c r="CK321" t="str">
        <f>A!CJ321</f>
        <v>urn:imsikb0101:DatastroomType:id:1</v>
      </c>
      <c r="CL321">
        <f>A!CK321</f>
        <v>45891</v>
      </c>
      <c r="CM321" t="str">
        <f>A!CL321</f>
        <v>SGS, Rotterdam</v>
      </c>
      <c r="CN321" t="str">
        <f>A!CM321</f>
        <v>LABRESULTAAT SGS</v>
      </c>
      <c r="CO321">
        <f>A!CN321</f>
        <v>45891</v>
      </c>
      <c r="CP321">
        <f>A!CO321</f>
        <v>0</v>
      </c>
      <c r="CQ321">
        <f>A!CO631</f>
        <v>0</v>
      </c>
      <c r="CR321" t="e">
        <f>A!#REF!</f>
        <v>#REF!</v>
      </c>
      <c r="CS321" t="e">
        <f>A!#REF!</f>
        <v>#REF!</v>
      </c>
    </row>
    <row r="322" spans="1:97" x14ac:dyDescent="0.2">
      <c r="A322" t="str">
        <f>A!A322</f>
        <v>LABRESULTAAT</v>
      </c>
      <c r="B322">
        <f>A!B322</f>
        <v>141</v>
      </c>
      <c r="C322" t="str">
        <f>A!C322</f>
        <v>_a17012b0-3268-4dce-93c9-7d3f4f7d0032</v>
      </c>
      <c r="D322" t="str">
        <f>A!D322</f>
        <v>a17012b0-3268-4dce-93c9-7d3f4f7d0032</v>
      </c>
      <c r="E322" t="str">
        <f>A!E322</f>
        <v>SIKB</v>
      </c>
      <c r="F322" t="str">
        <f>A!F322</f>
        <v>urn:immetingen:hoedanigheid:id:1</v>
      </c>
      <c r="G322" t="str">
        <f>A!G322</f>
        <v>www.sikb.nl</v>
      </c>
      <c r="H322" t="str">
        <f>A!H322</f>
        <v>urn:immetingen:parameter:id:518</v>
      </c>
      <c r="I322" t="str">
        <f>A!I322</f>
        <v>www.sikb.nl</v>
      </c>
      <c r="J322" t="str">
        <f>A!J322</f>
        <v>urn:immetingen:parameter:id:2725</v>
      </c>
      <c r="K322" t="str">
        <f>A!K322</f>
        <v>www.sikb.nl</v>
      </c>
      <c r="L322">
        <f>A!L322</f>
        <v>45890</v>
      </c>
      <c r="M322" t="str">
        <f>A!M322</f>
        <v>urn:immetingen:LabopdrachtStatus:id:5</v>
      </c>
      <c r="N322">
        <f>A!N322</f>
        <v>1</v>
      </c>
      <c r="O322">
        <f>A!O322</f>
        <v>1</v>
      </c>
      <c r="P322" s="23" t="str">
        <f>IF(A!P322="","",INDEX(B!$A$1:$BT$2000,MATCH(A!P322,B!$AX$1:$AX$2000,0),D!$B$5))</f>
        <v>MMA03 A05 (0-50) A10 (0-50) A11 (0-50) A12 (0-50)</v>
      </c>
      <c r="Q322">
        <f>A!Q322</f>
        <v>0</v>
      </c>
      <c r="R322">
        <f>A!R322</f>
        <v>0</v>
      </c>
      <c r="S322">
        <f>A!S322</f>
        <v>0</v>
      </c>
      <c r="T322" t="str">
        <f>A!T322</f>
        <v>immetingen:AnalyticResultType</v>
      </c>
      <c r="U322" t="str">
        <f>A!U322</f>
        <v>0.06 mg/kgds</v>
      </c>
      <c r="V322" s="23">
        <f>IF(A!V322="&lt;",1,A!V322)</f>
        <v>0</v>
      </c>
      <c r="W322">
        <f>A!W322</f>
        <v>0.06</v>
      </c>
      <c r="X322">
        <f>A!X322</f>
        <v>0.06</v>
      </c>
      <c r="Y322" t="str">
        <f>A!Y322</f>
        <v>urn:immetingen:eenheid:id:58</v>
      </c>
      <c r="Z322" s="23">
        <f t="shared" si="4"/>
        <v>58</v>
      </c>
      <c r="AA322" t="str">
        <f>A!Z322</f>
        <v>urn:immetingen:kwaliteitsoordeel:id:0</v>
      </c>
      <c r="AB322" t="str">
        <f>A!AA322</f>
        <v>www.sikb.nl</v>
      </c>
      <c r="AC322" t="str">
        <f>A!AB322</f>
        <v>urn:immetingen:waardebewerkingsmethode:id:5</v>
      </c>
      <c r="AD322" t="str">
        <f>A!AC322</f>
        <v>www.sikb.nl</v>
      </c>
      <c r="AE322" t="str">
        <f>A!AD322</f>
        <v>_70fdbba8-6042-4a5e-a4bc-7519624ca557</v>
      </c>
      <c r="AF322">
        <f>A!AE322</f>
        <v>45886.127824074072</v>
      </c>
      <c r="AG322">
        <f>A!AF322</f>
        <v>0</v>
      </c>
      <c r="AH322">
        <f>A!AG322</f>
        <v>0</v>
      </c>
      <c r="AI322">
        <f>A!AH322</f>
        <v>0</v>
      </c>
      <c r="AJ322">
        <f>A!AI322</f>
        <v>0</v>
      </c>
      <c r="AK322">
        <f>A!AJ322</f>
        <v>0</v>
      </c>
      <c r="AL322">
        <f>A!AK322</f>
        <v>0</v>
      </c>
      <c r="AM322">
        <f>A!AL322</f>
        <v>0</v>
      </c>
      <c r="AN322">
        <f>A!AM322</f>
        <v>0</v>
      </c>
      <c r="AO322">
        <f>A!AN322</f>
        <v>0</v>
      </c>
      <c r="AP322">
        <f>A!AO322</f>
        <v>0</v>
      </c>
      <c r="AQ322">
        <f>A!AP322</f>
        <v>0</v>
      </c>
      <c r="AR322">
        <f>A!AQ322</f>
        <v>0</v>
      </c>
      <c r="AS322">
        <f>A!AR322</f>
        <v>0</v>
      </c>
      <c r="AT322">
        <f>A!AS322</f>
        <v>0</v>
      </c>
      <c r="AU322">
        <f>A!AT322</f>
        <v>0</v>
      </c>
      <c r="AV322">
        <f>A!AU322</f>
        <v>0</v>
      </c>
      <c r="AW322" s="23" t="str">
        <f>IF(A!AV322=0,"",A!AV322)</f>
        <v/>
      </c>
      <c r="AX322">
        <f>A!AW322</f>
        <v>0</v>
      </c>
      <c r="AY322">
        <f>A!AX322</f>
        <v>0</v>
      </c>
      <c r="AZ322">
        <f>A!AY322</f>
        <v>0</v>
      </c>
      <c r="BA322">
        <f>A!AZ322</f>
        <v>0</v>
      </c>
      <c r="BB322">
        <f>A!BA322</f>
        <v>0</v>
      </c>
      <c r="BC322">
        <f>A!BB322</f>
        <v>0</v>
      </c>
      <c r="BD322">
        <f>A!BC322</f>
        <v>0</v>
      </c>
      <c r="BE322">
        <f>A!BD322</f>
        <v>0</v>
      </c>
      <c r="BF322">
        <f>A!BE322</f>
        <v>0</v>
      </c>
      <c r="BG322">
        <f>A!BF322</f>
        <v>0</v>
      </c>
      <c r="BH322">
        <f>A!BG322</f>
        <v>0</v>
      </c>
      <c r="BI322">
        <f>A!BH322</f>
        <v>0</v>
      </c>
      <c r="BJ322">
        <f>A!BI322</f>
        <v>0</v>
      </c>
      <c r="BK322">
        <f>A!BJ322</f>
        <v>0</v>
      </c>
      <c r="BL322">
        <f>A!BK322</f>
        <v>0</v>
      </c>
      <c r="BM322">
        <f>A!BL322</f>
        <v>0</v>
      </c>
      <c r="BN322">
        <f>A!BM322</f>
        <v>0</v>
      </c>
      <c r="BO322">
        <f>A!BN322</f>
        <v>0</v>
      </c>
      <c r="BP322">
        <f>A!BO322</f>
        <v>0</v>
      </c>
      <c r="BQ322">
        <f>A!BP322</f>
        <v>0</v>
      </c>
      <c r="BR322">
        <f>A!BQ322</f>
        <v>0</v>
      </c>
      <c r="BS322">
        <f>A!BR322</f>
        <v>0</v>
      </c>
      <c r="BT322">
        <f>A!BS322</f>
        <v>0</v>
      </c>
      <c r="BU322">
        <f>A!BT322</f>
        <v>0</v>
      </c>
      <c r="BV322">
        <f>A!BU322</f>
        <v>0</v>
      </c>
      <c r="BW322">
        <f>A!BV322</f>
        <v>0</v>
      </c>
      <c r="BX322">
        <f>A!BW322</f>
        <v>0</v>
      </c>
      <c r="BY322">
        <f>A!BX322</f>
        <v>0</v>
      </c>
      <c r="BZ322">
        <f>A!BY322</f>
        <v>0</v>
      </c>
      <c r="CA322">
        <f>A!BZ322</f>
        <v>0</v>
      </c>
      <c r="CB322">
        <f>A!CA322</f>
        <v>0</v>
      </c>
      <c r="CC322">
        <f>A!CB322</f>
        <v>0</v>
      </c>
      <c r="CD322">
        <f>A!CC322</f>
        <v>0</v>
      </c>
      <c r="CE322">
        <f>A!CD322</f>
        <v>0</v>
      </c>
      <c r="CF322">
        <f>A!CE322</f>
        <v>0</v>
      </c>
      <c r="CG322">
        <f>A!CF322</f>
        <v>0</v>
      </c>
      <c r="CH322">
        <f>A!CG322</f>
        <v>0</v>
      </c>
      <c r="CI322">
        <f>A!CH322</f>
        <v>0</v>
      </c>
      <c r="CJ322" t="str">
        <f>A!CI322</f>
        <v>urn:imsikb0101:Applicaties:id:16</v>
      </c>
      <c r="CK322" t="str">
        <f>A!CJ322</f>
        <v>urn:imsikb0101:DatastroomType:id:1</v>
      </c>
      <c r="CL322">
        <f>A!CK322</f>
        <v>45891</v>
      </c>
      <c r="CM322" t="str">
        <f>A!CL322</f>
        <v>SGS, Rotterdam</v>
      </c>
      <c r="CN322" t="str">
        <f>A!CM322</f>
        <v>LABRESULTAAT SGS</v>
      </c>
      <c r="CO322">
        <f>A!CN322</f>
        <v>45891</v>
      </c>
      <c r="CP322">
        <f>A!CO322</f>
        <v>0</v>
      </c>
      <c r="CQ322">
        <f>A!CO632</f>
        <v>0</v>
      </c>
      <c r="CR322" t="e">
        <f>A!#REF!</f>
        <v>#REF!</v>
      </c>
      <c r="CS322" t="e">
        <f>A!#REF!</f>
        <v>#REF!</v>
      </c>
    </row>
    <row r="323" spans="1:97" x14ac:dyDescent="0.2">
      <c r="A323" t="str">
        <f>A!A323</f>
        <v>LABRESULTAAT</v>
      </c>
      <c r="B323">
        <f>A!B323</f>
        <v>142</v>
      </c>
      <c r="C323" t="str">
        <f>A!C323</f>
        <v>_b034cabe-c7f5-4897-a292-d621adfec9ec</v>
      </c>
      <c r="D323" t="str">
        <f>A!D323</f>
        <v>b034cabe-c7f5-4897-a292-d621adfec9ec</v>
      </c>
      <c r="E323" t="str">
        <f>A!E323</f>
        <v>SIKB</v>
      </c>
      <c r="F323" t="str">
        <f>A!F323</f>
        <v>urn:immetingen:hoedanigheid:id:1</v>
      </c>
      <c r="G323" t="str">
        <f>A!G323</f>
        <v>www.sikb.nl</v>
      </c>
      <c r="H323" t="str">
        <f>A!H323</f>
        <v>urn:immetingen:parameter:id:353</v>
      </c>
      <c r="I323" t="str">
        <f>A!I323</f>
        <v>www.sikb.nl</v>
      </c>
      <c r="J323" t="str">
        <f>A!J323</f>
        <v>urn:immetingen:parameter:id:2725</v>
      </c>
      <c r="K323" t="str">
        <f>A!K323</f>
        <v>www.sikb.nl</v>
      </c>
      <c r="L323">
        <f>A!L323</f>
        <v>45890</v>
      </c>
      <c r="M323" t="str">
        <f>A!M323</f>
        <v>urn:immetingen:LabopdrachtStatus:id:5</v>
      </c>
      <c r="N323">
        <f>A!N323</f>
        <v>1</v>
      </c>
      <c r="O323">
        <f>A!O323</f>
        <v>1</v>
      </c>
      <c r="P323" s="23" t="str">
        <f>IF(A!P323="","",INDEX(B!$A$1:$BT$2000,MATCH(A!P323,B!$AX$1:$AX$2000,0),D!$B$5))</f>
        <v>MMA03 A05 (0-50) A10 (0-50) A11 (0-50) A12 (0-50)</v>
      </c>
      <c r="Q323">
        <f>A!Q323</f>
        <v>0</v>
      </c>
      <c r="R323">
        <f>A!R323</f>
        <v>0</v>
      </c>
      <c r="S323">
        <f>A!S323</f>
        <v>0</v>
      </c>
      <c r="T323" t="str">
        <f>A!T323</f>
        <v>immetingen:AnalyticResultType</v>
      </c>
      <c r="U323" t="str">
        <f>A!U323</f>
        <v>0.04 mg/kgds</v>
      </c>
      <c r="V323" s="23">
        <f>IF(A!V323="&lt;",1,A!V323)</f>
        <v>0</v>
      </c>
      <c r="W323">
        <f>A!W323</f>
        <v>0.04</v>
      </c>
      <c r="X323">
        <f>A!X323</f>
        <v>0.04</v>
      </c>
      <c r="Y323" t="str">
        <f>A!Y323</f>
        <v>urn:immetingen:eenheid:id:58</v>
      </c>
      <c r="Z323" s="23">
        <f t="shared" si="4"/>
        <v>58</v>
      </c>
      <c r="AA323" t="str">
        <f>A!Z323</f>
        <v>urn:immetingen:kwaliteitsoordeel:id:0</v>
      </c>
      <c r="AB323" t="str">
        <f>A!AA323</f>
        <v>www.sikb.nl</v>
      </c>
      <c r="AC323" t="str">
        <f>A!AB323</f>
        <v>urn:immetingen:waardebewerkingsmethode:id:5</v>
      </c>
      <c r="AD323" t="str">
        <f>A!AC323</f>
        <v>www.sikb.nl</v>
      </c>
      <c r="AE323" t="str">
        <f>A!AD323</f>
        <v>_2a267834-fae5-42b8-b446-f0a126fcfbdc</v>
      </c>
      <c r="AF323">
        <f>A!AE323</f>
        <v>45886.127824074072</v>
      </c>
      <c r="AG323">
        <f>A!AF323</f>
        <v>0</v>
      </c>
      <c r="AH323">
        <f>A!AG323</f>
        <v>0</v>
      </c>
      <c r="AI323">
        <f>A!AH323</f>
        <v>0</v>
      </c>
      <c r="AJ323">
        <f>A!AI323</f>
        <v>0</v>
      </c>
      <c r="AK323">
        <f>A!AJ323</f>
        <v>0</v>
      </c>
      <c r="AL323">
        <f>A!AK323</f>
        <v>0</v>
      </c>
      <c r="AM323">
        <f>A!AL323</f>
        <v>0</v>
      </c>
      <c r="AN323">
        <f>A!AM323</f>
        <v>0</v>
      </c>
      <c r="AO323">
        <f>A!AN323</f>
        <v>0</v>
      </c>
      <c r="AP323">
        <f>A!AO323</f>
        <v>0</v>
      </c>
      <c r="AQ323">
        <f>A!AP323</f>
        <v>0</v>
      </c>
      <c r="AR323">
        <f>A!AQ323</f>
        <v>0</v>
      </c>
      <c r="AS323">
        <f>A!AR323</f>
        <v>0</v>
      </c>
      <c r="AT323">
        <f>A!AS323</f>
        <v>0</v>
      </c>
      <c r="AU323">
        <f>A!AT323</f>
        <v>0</v>
      </c>
      <c r="AV323">
        <f>A!AU323</f>
        <v>0</v>
      </c>
      <c r="AW323" s="23" t="str">
        <f>IF(A!AV323=0,"",A!AV323)</f>
        <v/>
      </c>
      <c r="AX323">
        <f>A!AW323</f>
        <v>0</v>
      </c>
      <c r="AY323">
        <f>A!AX323</f>
        <v>0</v>
      </c>
      <c r="AZ323">
        <f>A!AY323</f>
        <v>0</v>
      </c>
      <c r="BA323">
        <f>A!AZ323</f>
        <v>0</v>
      </c>
      <c r="BB323">
        <f>A!BA323</f>
        <v>0</v>
      </c>
      <c r="BC323">
        <f>A!BB323</f>
        <v>0</v>
      </c>
      <c r="BD323">
        <f>A!BC323</f>
        <v>0</v>
      </c>
      <c r="BE323">
        <f>A!BD323</f>
        <v>0</v>
      </c>
      <c r="BF323">
        <f>A!BE323</f>
        <v>0</v>
      </c>
      <c r="BG323">
        <f>A!BF323</f>
        <v>0</v>
      </c>
      <c r="BH323">
        <f>A!BG323</f>
        <v>0</v>
      </c>
      <c r="BI323">
        <f>A!BH323</f>
        <v>0</v>
      </c>
      <c r="BJ323">
        <f>A!BI323</f>
        <v>0</v>
      </c>
      <c r="BK323">
        <f>A!BJ323</f>
        <v>0</v>
      </c>
      <c r="BL323">
        <f>A!BK323</f>
        <v>0</v>
      </c>
      <c r="BM323">
        <f>A!BL323</f>
        <v>0</v>
      </c>
      <c r="BN323">
        <f>A!BM323</f>
        <v>0</v>
      </c>
      <c r="BO323">
        <f>A!BN323</f>
        <v>0</v>
      </c>
      <c r="BP323">
        <f>A!BO323</f>
        <v>0</v>
      </c>
      <c r="BQ323">
        <f>A!BP323</f>
        <v>0</v>
      </c>
      <c r="BR323">
        <f>A!BQ323</f>
        <v>0</v>
      </c>
      <c r="BS323">
        <f>A!BR323</f>
        <v>0</v>
      </c>
      <c r="BT323">
        <f>A!BS323</f>
        <v>0</v>
      </c>
      <c r="BU323">
        <f>A!BT323</f>
        <v>0</v>
      </c>
      <c r="BV323">
        <f>A!BU323</f>
        <v>0</v>
      </c>
      <c r="BW323">
        <f>A!BV323</f>
        <v>0</v>
      </c>
      <c r="BX323">
        <f>A!BW323</f>
        <v>0</v>
      </c>
      <c r="BY323">
        <f>A!BX323</f>
        <v>0</v>
      </c>
      <c r="BZ323">
        <f>A!BY323</f>
        <v>0</v>
      </c>
      <c r="CA323">
        <f>A!BZ323</f>
        <v>0</v>
      </c>
      <c r="CB323">
        <f>A!CA323</f>
        <v>0</v>
      </c>
      <c r="CC323">
        <f>A!CB323</f>
        <v>0</v>
      </c>
      <c r="CD323">
        <f>A!CC323</f>
        <v>0</v>
      </c>
      <c r="CE323">
        <f>A!CD323</f>
        <v>0</v>
      </c>
      <c r="CF323">
        <f>A!CE323</f>
        <v>0</v>
      </c>
      <c r="CG323">
        <f>A!CF323</f>
        <v>0</v>
      </c>
      <c r="CH323">
        <f>A!CG323</f>
        <v>0</v>
      </c>
      <c r="CI323">
        <f>A!CH323</f>
        <v>0</v>
      </c>
      <c r="CJ323" t="str">
        <f>A!CI323</f>
        <v>urn:imsikb0101:Applicaties:id:16</v>
      </c>
      <c r="CK323" t="str">
        <f>A!CJ323</f>
        <v>urn:imsikb0101:DatastroomType:id:1</v>
      </c>
      <c r="CL323">
        <f>A!CK323</f>
        <v>45891</v>
      </c>
      <c r="CM323" t="str">
        <f>A!CL323</f>
        <v>SGS, Rotterdam</v>
      </c>
      <c r="CN323" t="str">
        <f>A!CM323</f>
        <v>LABRESULTAAT SGS</v>
      </c>
      <c r="CO323">
        <f>A!CN323</f>
        <v>45891</v>
      </c>
      <c r="CP323">
        <f>A!CO323</f>
        <v>0</v>
      </c>
      <c r="CQ323">
        <f>A!CO633</f>
        <v>0</v>
      </c>
      <c r="CR323" t="e">
        <f>A!#REF!</f>
        <v>#REF!</v>
      </c>
      <c r="CS323" t="e">
        <f>A!#REF!</f>
        <v>#REF!</v>
      </c>
    </row>
    <row r="324" spans="1:97" x14ac:dyDescent="0.2">
      <c r="A324" t="str">
        <f>A!A324</f>
        <v>LABRESULTAAT</v>
      </c>
      <c r="B324">
        <f>A!B324</f>
        <v>143</v>
      </c>
      <c r="C324" t="str">
        <f>A!C324</f>
        <v>_7cd1cfe5-94a0-4ed6-883a-522497011000</v>
      </c>
      <c r="D324" t="str">
        <f>A!D324</f>
        <v>7cd1cfe5-94a0-4ed6-883a-522497011000</v>
      </c>
      <c r="E324" t="str">
        <f>A!E324</f>
        <v>SIKB</v>
      </c>
      <c r="F324" t="str">
        <f>A!F324</f>
        <v>urn:immetingen:hoedanigheid:id:1</v>
      </c>
      <c r="G324" t="str">
        <f>A!G324</f>
        <v>www.sikb.nl</v>
      </c>
      <c r="H324" t="str">
        <f>A!H324</f>
        <v>urn:immetingen:parameter:id:346</v>
      </c>
      <c r="I324" t="str">
        <f>A!I324</f>
        <v>www.sikb.nl</v>
      </c>
      <c r="J324" t="str">
        <f>A!J324</f>
        <v>urn:immetingen:parameter:id:2725</v>
      </c>
      <c r="K324" t="str">
        <f>A!K324</f>
        <v>www.sikb.nl</v>
      </c>
      <c r="L324">
        <f>A!L324</f>
        <v>45890</v>
      </c>
      <c r="M324" t="str">
        <f>A!M324</f>
        <v>urn:immetingen:LabopdrachtStatus:id:5</v>
      </c>
      <c r="N324">
        <f>A!N324</f>
        <v>1</v>
      </c>
      <c r="O324">
        <f>A!O324</f>
        <v>1</v>
      </c>
      <c r="P324" s="23" t="str">
        <f>IF(A!P324="","",INDEX(B!$A$1:$BT$2000,MATCH(A!P324,B!$AX$1:$AX$2000,0),D!$B$5))</f>
        <v>MMA03 A05 (0-50) A10 (0-50) A11 (0-50) A12 (0-50)</v>
      </c>
      <c r="Q324">
        <f>A!Q324</f>
        <v>0</v>
      </c>
      <c r="R324">
        <f>A!R324</f>
        <v>0</v>
      </c>
      <c r="S324">
        <f>A!S324</f>
        <v>0</v>
      </c>
      <c r="T324" t="str">
        <f>A!T324</f>
        <v>immetingen:AnalyticResultType</v>
      </c>
      <c r="U324" t="str">
        <f>A!U324</f>
        <v>0.09 mg/kgds</v>
      </c>
      <c r="V324" s="23">
        <f>IF(A!V324="&lt;",1,A!V324)</f>
        <v>0</v>
      </c>
      <c r="W324">
        <f>A!W324</f>
        <v>0.09</v>
      </c>
      <c r="X324">
        <f>A!X324</f>
        <v>0.09</v>
      </c>
      <c r="Y324" t="str">
        <f>A!Y324</f>
        <v>urn:immetingen:eenheid:id:58</v>
      </c>
      <c r="Z324" s="23">
        <f t="shared" ref="Z324:Z387" si="5">_xlfn.NUMBERVALUE(MID(Y324,27,3))</f>
        <v>58</v>
      </c>
      <c r="AA324" t="str">
        <f>A!Z324</f>
        <v>urn:immetingen:kwaliteitsoordeel:id:0</v>
      </c>
      <c r="AB324" t="str">
        <f>A!AA324</f>
        <v>www.sikb.nl</v>
      </c>
      <c r="AC324" t="str">
        <f>A!AB324</f>
        <v>urn:immetingen:waardebewerkingsmethode:id:5</v>
      </c>
      <c r="AD324" t="str">
        <f>A!AC324</f>
        <v>www.sikb.nl</v>
      </c>
      <c r="AE324" t="str">
        <f>A!AD324</f>
        <v>_c2776725-83dc-4c4b-935e-06e39c757fb5</v>
      </c>
      <c r="AF324">
        <f>A!AE324</f>
        <v>45886.127824074072</v>
      </c>
      <c r="AG324">
        <f>A!AF324</f>
        <v>0</v>
      </c>
      <c r="AH324">
        <f>A!AG324</f>
        <v>0</v>
      </c>
      <c r="AI324">
        <f>A!AH324</f>
        <v>0</v>
      </c>
      <c r="AJ324">
        <f>A!AI324</f>
        <v>0</v>
      </c>
      <c r="AK324">
        <f>A!AJ324</f>
        <v>0</v>
      </c>
      <c r="AL324">
        <f>A!AK324</f>
        <v>0</v>
      </c>
      <c r="AM324">
        <f>A!AL324</f>
        <v>0</v>
      </c>
      <c r="AN324">
        <f>A!AM324</f>
        <v>0</v>
      </c>
      <c r="AO324">
        <f>A!AN324</f>
        <v>0</v>
      </c>
      <c r="AP324">
        <f>A!AO324</f>
        <v>0</v>
      </c>
      <c r="AQ324">
        <f>A!AP324</f>
        <v>0</v>
      </c>
      <c r="AR324">
        <f>A!AQ324</f>
        <v>0</v>
      </c>
      <c r="AS324">
        <f>A!AR324</f>
        <v>0</v>
      </c>
      <c r="AT324">
        <f>A!AS324</f>
        <v>0</v>
      </c>
      <c r="AU324">
        <f>A!AT324</f>
        <v>0</v>
      </c>
      <c r="AV324">
        <f>A!AU324</f>
        <v>0</v>
      </c>
      <c r="AW324" s="23" t="str">
        <f>IF(A!AV324=0,"",A!AV324)</f>
        <v/>
      </c>
      <c r="AX324">
        <f>A!AW324</f>
        <v>0</v>
      </c>
      <c r="AY324">
        <f>A!AX324</f>
        <v>0</v>
      </c>
      <c r="AZ324">
        <f>A!AY324</f>
        <v>0</v>
      </c>
      <c r="BA324">
        <f>A!AZ324</f>
        <v>0</v>
      </c>
      <c r="BB324">
        <f>A!BA324</f>
        <v>0</v>
      </c>
      <c r="BC324">
        <f>A!BB324</f>
        <v>0</v>
      </c>
      <c r="BD324">
        <f>A!BC324</f>
        <v>0</v>
      </c>
      <c r="BE324">
        <f>A!BD324</f>
        <v>0</v>
      </c>
      <c r="BF324">
        <f>A!BE324</f>
        <v>0</v>
      </c>
      <c r="BG324">
        <f>A!BF324</f>
        <v>0</v>
      </c>
      <c r="BH324">
        <f>A!BG324</f>
        <v>0</v>
      </c>
      <c r="BI324">
        <f>A!BH324</f>
        <v>0</v>
      </c>
      <c r="BJ324">
        <f>A!BI324</f>
        <v>0</v>
      </c>
      <c r="BK324">
        <f>A!BJ324</f>
        <v>0</v>
      </c>
      <c r="BL324">
        <f>A!BK324</f>
        <v>0</v>
      </c>
      <c r="BM324">
        <f>A!BL324</f>
        <v>0</v>
      </c>
      <c r="BN324">
        <f>A!BM324</f>
        <v>0</v>
      </c>
      <c r="BO324">
        <f>A!BN324</f>
        <v>0</v>
      </c>
      <c r="BP324">
        <f>A!BO324</f>
        <v>0</v>
      </c>
      <c r="BQ324">
        <f>A!BP324</f>
        <v>0</v>
      </c>
      <c r="BR324">
        <f>A!BQ324</f>
        <v>0</v>
      </c>
      <c r="BS324">
        <f>A!BR324</f>
        <v>0</v>
      </c>
      <c r="BT324">
        <f>A!BS324</f>
        <v>0</v>
      </c>
      <c r="BU324">
        <f>A!BT324</f>
        <v>0</v>
      </c>
      <c r="BV324">
        <f>A!BU324</f>
        <v>0</v>
      </c>
      <c r="BW324">
        <f>A!BV324</f>
        <v>0</v>
      </c>
      <c r="BX324">
        <f>A!BW324</f>
        <v>0</v>
      </c>
      <c r="BY324">
        <f>A!BX324</f>
        <v>0</v>
      </c>
      <c r="BZ324">
        <f>A!BY324</f>
        <v>0</v>
      </c>
      <c r="CA324">
        <f>A!BZ324</f>
        <v>0</v>
      </c>
      <c r="CB324">
        <f>A!CA324</f>
        <v>0</v>
      </c>
      <c r="CC324">
        <f>A!CB324</f>
        <v>0</v>
      </c>
      <c r="CD324">
        <f>A!CC324</f>
        <v>0</v>
      </c>
      <c r="CE324">
        <f>A!CD324</f>
        <v>0</v>
      </c>
      <c r="CF324">
        <f>A!CE324</f>
        <v>0</v>
      </c>
      <c r="CG324">
        <f>A!CF324</f>
        <v>0</v>
      </c>
      <c r="CH324">
        <f>A!CG324</f>
        <v>0</v>
      </c>
      <c r="CI324">
        <f>A!CH324</f>
        <v>0</v>
      </c>
      <c r="CJ324" t="str">
        <f>A!CI324</f>
        <v>urn:imsikb0101:Applicaties:id:16</v>
      </c>
      <c r="CK324" t="str">
        <f>A!CJ324</f>
        <v>urn:imsikb0101:DatastroomType:id:1</v>
      </c>
      <c r="CL324">
        <f>A!CK324</f>
        <v>45891</v>
      </c>
      <c r="CM324" t="str">
        <f>A!CL324</f>
        <v>SGS, Rotterdam</v>
      </c>
      <c r="CN324" t="str">
        <f>A!CM324</f>
        <v>LABRESULTAAT SGS</v>
      </c>
      <c r="CO324">
        <f>A!CN324</f>
        <v>45891</v>
      </c>
      <c r="CP324">
        <f>A!CO324</f>
        <v>0</v>
      </c>
      <c r="CQ324">
        <f>A!CO634</f>
        <v>0</v>
      </c>
      <c r="CR324" t="e">
        <f>A!#REF!</f>
        <v>#REF!</v>
      </c>
      <c r="CS324" t="e">
        <f>A!#REF!</f>
        <v>#REF!</v>
      </c>
    </row>
    <row r="325" spans="1:97" x14ac:dyDescent="0.2">
      <c r="A325" t="str">
        <f>A!A325</f>
        <v>LABRESULTAAT</v>
      </c>
      <c r="B325">
        <f>A!B325</f>
        <v>144</v>
      </c>
      <c r="C325" t="str">
        <f>A!C325</f>
        <v>_6f531b9f-85fe-434f-932e-18c9d32a5af0</v>
      </c>
      <c r="D325" t="str">
        <f>A!D325</f>
        <v>6f531b9f-85fe-434f-932e-18c9d32a5af0</v>
      </c>
      <c r="E325" t="str">
        <f>A!E325</f>
        <v>SIKB</v>
      </c>
      <c r="F325" t="str">
        <f>A!F325</f>
        <v>urn:immetingen:hoedanigheid:id:1</v>
      </c>
      <c r="G325" t="str">
        <f>A!G325</f>
        <v>www.sikb.nl</v>
      </c>
      <c r="H325" t="str">
        <f>A!H325</f>
        <v>urn:immetingen:parameter:id:351</v>
      </c>
      <c r="I325" t="str">
        <f>A!I325</f>
        <v>www.sikb.nl</v>
      </c>
      <c r="J325" t="str">
        <f>A!J325</f>
        <v>urn:immetingen:parameter:id:2725</v>
      </c>
      <c r="K325" t="str">
        <f>A!K325</f>
        <v>www.sikb.nl</v>
      </c>
      <c r="L325">
        <f>A!L325</f>
        <v>45890</v>
      </c>
      <c r="M325" t="str">
        <f>A!M325</f>
        <v>urn:immetingen:LabopdrachtStatus:id:5</v>
      </c>
      <c r="N325">
        <f>A!N325</f>
        <v>1</v>
      </c>
      <c r="O325">
        <f>A!O325</f>
        <v>1</v>
      </c>
      <c r="P325" s="23" t="str">
        <f>IF(A!P325="","",INDEX(B!$A$1:$BT$2000,MATCH(A!P325,B!$AX$1:$AX$2000,0),D!$B$5))</f>
        <v>MMA03 A05 (0-50) A10 (0-50) A11 (0-50) A12 (0-50)</v>
      </c>
      <c r="Q325">
        <f>A!Q325</f>
        <v>0</v>
      </c>
      <c r="R325">
        <f>A!R325</f>
        <v>0</v>
      </c>
      <c r="S325">
        <f>A!S325</f>
        <v>0</v>
      </c>
      <c r="T325" t="str">
        <f>A!T325</f>
        <v>immetingen:AnalyticResultType</v>
      </c>
      <c r="U325" t="str">
        <f>A!U325</f>
        <v>0.07 mg/kgds</v>
      </c>
      <c r="V325" s="23">
        <f>IF(A!V325="&lt;",1,A!V325)</f>
        <v>0</v>
      </c>
      <c r="W325">
        <f>A!W325</f>
        <v>7.0000000000000007E-2</v>
      </c>
      <c r="X325">
        <f>A!X325</f>
        <v>7.0000000000000007E-2</v>
      </c>
      <c r="Y325" t="str">
        <f>A!Y325</f>
        <v>urn:immetingen:eenheid:id:58</v>
      </c>
      <c r="Z325" s="23">
        <f t="shared" si="5"/>
        <v>58</v>
      </c>
      <c r="AA325" t="str">
        <f>A!Z325</f>
        <v>urn:immetingen:kwaliteitsoordeel:id:0</v>
      </c>
      <c r="AB325" t="str">
        <f>A!AA325</f>
        <v>www.sikb.nl</v>
      </c>
      <c r="AC325" t="str">
        <f>A!AB325</f>
        <v>urn:immetingen:waardebewerkingsmethode:id:5</v>
      </c>
      <c r="AD325" t="str">
        <f>A!AC325</f>
        <v>www.sikb.nl</v>
      </c>
      <c r="AE325" t="str">
        <f>A!AD325</f>
        <v>_285f7c60-bb37-4722-bd10-169862a8c583</v>
      </c>
      <c r="AF325">
        <f>A!AE325</f>
        <v>45886.127824074072</v>
      </c>
      <c r="AG325">
        <f>A!AF325</f>
        <v>0</v>
      </c>
      <c r="AH325">
        <f>A!AG325</f>
        <v>0</v>
      </c>
      <c r="AI325">
        <f>A!AH325</f>
        <v>0</v>
      </c>
      <c r="AJ325">
        <f>A!AI325</f>
        <v>0</v>
      </c>
      <c r="AK325">
        <f>A!AJ325</f>
        <v>0</v>
      </c>
      <c r="AL325">
        <f>A!AK325</f>
        <v>0</v>
      </c>
      <c r="AM325">
        <f>A!AL325</f>
        <v>0</v>
      </c>
      <c r="AN325">
        <f>A!AM325</f>
        <v>0</v>
      </c>
      <c r="AO325">
        <f>A!AN325</f>
        <v>0</v>
      </c>
      <c r="AP325">
        <f>A!AO325</f>
        <v>0</v>
      </c>
      <c r="AQ325">
        <f>A!AP325</f>
        <v>0</v>
      </c>
      <c r="AR325">
        <f>A!AQ325</f>
        <v>0</v>
      </c>
      <c r="AS325">
        <f>A!AR325</f>
        <v>0</v>
      </c>
      <c r="AT325">
        <f>A!AS325</f>
        <v>0</v>
      </c>
      <c r="AU325">
        <f>A!AT325</f>
        <v>0</v>
      </c>
      <c r="AV325">
        <f>A!AU325</f>
        <v>0</v>
      </c>
      <c r="AW325" s="23" t="str">
        <f>IF(A!AV325=0,"",A!AV325)</f>
        <v/>
      </c>
      <c r="AX325">
        <f>A!AW325</f>
        <v>0</v>
      </c>
      <c r="AY325">
        <f>A!AX325</f>
        <v>0</v>
      </c>
      <c r="AZ325">
        <f>A!AY325</f>
        <v>0</v>
      </c>
      <c r="BA325">
        <f>A!AZ325</f>
        <v>0</v>
      </c>
      <c r="BB325">
        <f>A!BA325</f>
        <v>0</v>
      </c>
      <c r="BC325">
        <f>A!BB325</f>
        <v>0</v>
      </c>
      <c r="BD325">
        <f>A!BC325</f>
        <v>0</v>
      </c>
      <c r="BE325">
        <f>A!BD325</f>
        <v>0</v>
      </c>
      <c r="BF325">
        <f>A!BE325</f>
        <v>0</v>
      </c>
      <c r="BG325">
        <f>A!BF325</f>
        <v>0</v>
      </c>
      <c r="BH325">
        <f>A!BG325</f>
        <v>0</v>
      </c>
      <c r="BI325">
        <f>A!BH325</f>
        <v>0</v>
      </c>
      <c r="BJ325">
        <f>A!BI325</f>
        <v>0</v>
      </c>
      <c r="BK325">
        <f>A!BJ325</f>
        <v>0</v>
      </c>
      <c r="BL325">
        <f>A!BK325</f>
        <v>0</v>
      </c>
      <c r="BM325">
        <f>A!BL325</f>
        <v>0</v>
      </c>
      <c r="BN325">
        <f>A!BM325</f>
        <v>0</v>
      </c>
      <c r="BO325">
        <f>A!BN325</f>
        <v>0</v>
      </c>
      <c r="BP325">
        <f>A!BO325</f>
        <v>0</v>
      </c>
      <c r="BQ325">
        <f>A!BP325</f>
        <v>0</v>
      </c>
      <c r="BR325">
        <f>A!BQ325</f>
        <v>0</v>
      </c>
      <c r="BS325">
        <f>A!BR325</f>
        <v>0</v>
      </c>
      <c r="BT325">
        <f>A!BS325</f>
        <v>0</v>
      </c>
      <c r="BU325">
        <f>A!BT325</f>
        <v>0</v>
      </c>
      <c r="BV325">
        <f>A!BU325</f>
        <v>0</v>
      </c>
      <c r="BW325">
        <f>A!BV325</f>
        <v>0</v>
      </c>
      <c r="BX325">
        <f>A!BW325</f>
        <v>0</v>
      </c>
      <c r="BY325">
        <f>A!BX325</f>
        <v>0</v>
      </c>
      <c r="BZ325">
        <f>A!BY325</f>
        <v>0</v>
      </c>
      <c r="CA325">
        <f>A!BZ325</f>
        <v>0</v>
      </c>
      <c r="CB325">
        <f>A!CA325</f>
        <v>0</v>
      </c>
      <c r="CC325">
        <f>A!CB325</f>
        <v>0</v>
      </c>
      <c r="CD325">
        <f>A!CC325</f>
        <v>0</v>
      </c>
      <c r="CE325">
        <f>A!CD325</f>
        <v>0</v>
      </c>
      <c r="CF325">
        <f>A!CE325</f>
        <v>0</v>
      </c>
      <c r="CG325">
        <f>A!CF325</f>
        <v>0</v>
      </c>
      <c r="CH325">
        <f>A!CG325</f>
        <v>0</v>
      </c>
      <c r="CI325">
        <f>A!CH325</f>
        <v>0</v>
      </c>
      <c r="CJ325" t="str">
        <f>A!CI325</f>
        <v>urn:imsikb0101:Applicaties:id:16</v>
      </c>
      <c r="CK325" t="str">
        <f>A!CJ325</f>
        <v>urn:imsikb0101:DatastroomType:id:1</v>
      </c>
      <c r="CL325">
        <f>A!CK325</f>
        <v>45891</v>
      </c>
      <c r="CM325" t="str">
        <f>A!CL325</f>
        <v>SGS, Rotterdam</v>
      </c>
      <c r="CN325" t="str">
        <f>A!CM325</f>
        <v>LABRESULTAAT SGS</v>
      </c>
      <c r="CO325">
        <f>A!CN325</f>
        <v>45891</v>
      </c>
      <c r="CP325">
        <f>A!CO325</f>
        <v>0</v>
      </c>
      <c r="CQ325">
        <f>A!CO635</f>
        <v>0</v>
      </c>
      <c r="CR325" t="e">
        <f>A!#REF!</f>
        <v>#REF!</v>
      </c>
      <c r="CS325" t="e">
        <f>A!#REF!</f>
        <v>#REF!</v>
      </c>
    </row>
    <row r="326" spans="1:97" x14ac:dyDescent="0.2">
      <c r="A326" t="str">
        <f>A!A326</f>
        <v>LABRESULTAAT</v>
      </c>
      <c r="B326">
        <f>A!B326</f>
        <v>145</v>
      </c>
      <c r="C326" t="str">
        <f>A!C326</f>
        <v>_de3c5d83-8cdf-418c-b464-191718a04a52</v>
      </c>
      <c r="D326" t="str">
        <f>A!D326</f>
        <v>de3c5d83-8cdf-418c-b464-191718a04a52</v>
      </c>
      <c r="E326" t="str">
        <f>A!E326</f>
        <v>SIKB</v>
      </c>
      <c r="F326" t="str">
        <f>A!F326</f>
        <v>urn:immetingen:hoedanigheid:id:1</v>
      </c>
      <c r="G326" t="str">
        <f>A!G326</f>
        <v>www.sikb.nl</v>
      </c>
      <c r="H326" t="str">
        <f>A!H326</f>
        <v>urn:immetingen:parameter:id:882</v>
      </c>
      <c r="I326" t="str">
        <f>A!I326</f>
        <v>www.sikb.nl</v>
      </c>
      <c r="J326" t="str">
        <f>A!J326</f>
        <v>urn:immetingen:parameter:id:2725</v>
      </c>
      <c r="K326" t="str">
        <f>A!K326</f>
        <v>www.sikb.nl</v>
      </c>
      <c r="L326">
        <f>A!L326</f>
        <v>45890</v>
      </c>
      <c r="M326" t="str">
        <f>A!M326</f>
        <v>urn:immetingen:LabopdrachtStatus:id:5</v>
      </c>
      <c r="N326">
        <f>A!N326</f>
        <v>1</v>
      </c>
      <c r="O326">
        <f>A!O326</f>
        <v>1</v>
      </c>
      <c r="P326" s="23" t="str">
        <f>IF(A!P326="","",INDEX(B!$A$1:$BT$2000,MATCH(A!P326,B!$AX$1:$AX$2000,0),D!$B$5))</f>
        <v>MMA03 A05 (0-50) A10 (0-50) A11 (0-50) A12 (0-50)</v>
      </c>
      <c r="Q326">
        <f>A!Q326</f>
        <v>0</v>
      </c>
      <c r="R326">
        <f>A!R326</f>
        <v>0</v>
      </c>
      <c r="S326">
        <f>A!S326</f>
        <v>0</v>
      </c>
      <c r="T326" t="str">
        <f>A!T326</f>
        <v>immetingen:AnalyticResultType</v>
      </c>
      <c r="U326" t="str">
        <f>A!U326</f>
        <v>0.06 mg/kgds</v>
      </c>
      <c r="V326" s="23">
        <f>IF(A!V326="&lt;",1,A!V326)</f>
        <v>0</v>
      </c>
      <c r="W326">
        <f>A!W326</f>
        <v>0.06</v>
      </c>
      <c r="X326">
        <f>A!X326</f>
        <v>0.06</v>
      </c>
      <c r="Y326" t="str">
        <f>A!Y326</f>
        <v>urn:immetingen:eenheid:id:58</v>
      </c>
      <c r="Z326" s="23">
        <f t="shared" si="5"/>
        <v>58</v>
      </c>
      <c r="AA326" t="str">
        <f>A!Z326</f>
        <v>urn:immetingen:kwaliteitsoordeel:id:0</v>
      </c>
      <c r="AB326" t="str">
        <f>A!AA326</f>
        <v>www.sikb.nl</v>
      </c>
      <c r="AC326" t="str">
        <f>A!AB326</f>
        <v>urn:immetingen:waardebewerkingsmethode:id:5</v>
      </c>
      <c r="AD326" t="str">
        <f>A!AC326</f>
        <v>www.sikb.nl</v>
      </c>
      <c r="AE326" t="str">
        <f>A!AD326</f>
        <v>_1ebc6b8e-7621-4336-9a82-e54ab921318d</v>
      </c>
      <c r="AF326">
        <f>A!AE326</f>
        <v>45886.127824074072</v>
      </c>
      <c r="AG326">
        <f>A!AF326</f>
        <v>0</v>
      </c>
      <c r="AH326">
        <f>A!AG326</f>
        <v>0</v>
      </c>
      <c r="AI326">
        <f>A!AH326</f>
        <v>0</v>
      </c>
      <c r="AJ326">
        <f>A!AI326</f>
        <v>0</v>
      </c>
      <c r="AK326">
        <f>A!AJ326</f>
        <v>0</v>
      </c>
      <c r="AL326">
        <f>A!AK326</f>
        <v>0</v>
      </c>
      <c r="AM326">
        <f>A!AL326</f>
        <v>0</v>
      </c>
      <c r="AN326">
        <f>A!AM326</f>
        <v>0</v>
      </c>
      <c r="AO326">
        <f>A!AN326</f>
        <v>0</v>
      </c>
      <c r="AP326">
        <f>A!AO326</f>
        <v>0</v>
      </c>
      <c r="AQ326">
        <f>A!AP326</f>
        <v>0</v>
      </c>
      <c r="AR326">
        <f>A!AQ326</f>
        <v>0</v>
      </c>
      <c r="AS326">
        <f>A!AR326</f>
        <v>0</v>
      </c>
      <c r="AT326">
        <f>A!AS326</f>
        <v>0</v>
      </c>
      <c r="AU326">
        <f>A!AT326</f>
        <v>0</v>
      </c>
      <c r="AV326">
        <f>A!AU326</f>
        <v>0</v>
      </c>
      <c r="AW326" s="23" t="str">
        <f>IF(A!AV326=0,"",A!AV326)</f>
        <v/>
      </c>
      <c r="AX326">
        <f>A!AW326</f>
        <v>0</v>
      </c>
      <c r="AY326">
        <f>A!AX326</f>
        <v>0</v>
      </c>
      <c r="AZ326">
        <f>A!AY326</f>
        <v>0</v>
      </c>
      <c r="BA326">
        <f>A!AZ326</f>
        <v>0</v>
      </c>
      <c r="BB326">
        <f>A!BA326</f>
        <v>0</v>
      </c>
      <c r="BC326">
        <f>A!BB326</f>
        <v>0</v>
      </c>
      <c r="BD326">
        <f>A!BC326</f>
        <v>0</v>
      </c>
      <c r="BE326">
        <f>A!BD326</f>
        <v>0</v>
      </c>
      <c r="BF326">
        <f>A!BE326</f>
        <v>0</v>
      </c>
      <c r="BG326">
        <f>A!BF326</f>
        <v>0</v>
      </c>
      <c r="BH326">
        <f>A!BG326</f>
        <v>0</v>
      </c>
      <c r="BI326">
        <f>A!BH326</f>
        <v>0</v>
      </c>
      <c r="BJ326">
        <f>A!BI326</f>
        <v>0</v>
      </c>
      <c r="BK326">
        <f>A!BJ326</f>
        <v>0</v>
      </c>
      <c r="BL326">
        <f>A!BK326</f>
        <v>0</v>
      </c>
      <c r="BM326">
        <f>A!BL326</f>
        <v>0</v>
      </c>
      <c r="BN326">
        <f>A!BM326</f>
        <v>0</v>
      </c>
      <c r="BO326">
        <f>A!BN326</f>
        <v>0</v>
      </c>
      <c r="BP326">
        <f>A!BO326</f>
        <v>0</v>
      </c>
      <c r="BQ326">
        <f>A!BP326</f>
        <v>0</v>
      </c>
      <c r="BR326">
        <f>A!BQ326</f>
        <v>0</v>
      </c>
      <c r="BS326">
        <f>A!BR326</f>
        <v>0</v>
      </c>
      <c r="BT326">
        <f>A!BS326</f>
        <v>0</v>
      </c>
      <c r="BU326">
        <f>A!BT326</f>
        <v>0</v>
      </c>
      <c r="BV326">
        <f>A!BU326</f>
        <v>0</v>
      </c>
      <c r="BW326">
        <f>A!BV326</f>
        <v>0</v>
      </c>
      <c r="BX326">
        <f>A!BW326</f>
        <v>0</v>
      </c>
      <c r="BY326">
        <f>A!BX326</f>
        <v>0</v>
      </c>
      <c r="BZ326">
        <f>A!BY326</f>
        <v>0</v>
      </c>
      <c r="CA326">
        <f>A!BZ326</f>
        <v>0</v>
      </c>
      <c r="CB326">
        <f>A!CA326</f>
        <v>0</v>
      </c>
      <c r="CC326">
        <f>A!CB326</f>
        <v>0</v>
      </c>
      <c r="CD326">
        <f>A!CC326</f>
        <v>0</v>
      </c>
      <c r="CE326">
        <f>A!CD326</f>
        <v>0</v>
      </c>
      <c r="CF326">
        <f>A!CE326</f>
        <v>0</v>
      </c>
      <c r="CG326">
        <f>A!CF326</f>
        <v>0</v>
      </c>
      <c r="CH326">
        <f>A!CG326</f>
        <v>0</v>
      </c>
      <c r="CI326">
        <f>A!CH326</f>
        <v>0</v>
      </c>
      <c r="CJ326" t="str">
        <f>A!CI326</f>
        <v>urn:imsikb0101:Applicaties:id:16</v>
      </c>
      <c r="CK326" t="str">
        <f>A!CJ326</f>
        <v>urn:imsikb0101:DatastroomType:id:1</v>
      </c>
      <c r="CL326">
        <f>A!CK326</f>
        <v>45891</v>
      </c>
      <c r="CM326" t="str">
        <f>A!CL326</f>
        <v>SGS, Rotterdam</v>
      </c>
      <c r="CN326" t="str">
        <f>A!CM326</f>
        <v>LABRESULTAAT SGS</v>
      </c>
      <c r="CO326">
        <f>A!CN326</f>
        <v>45891</v>
      </c>
      <c r="CP326">
        <f>A!CO326</f>
        <v>0</v>
      </c>
      <c r="CQ326">
        <f>A!CO636</f>
        <v>0</v>
      </c>
      <c r="CR326" t="e">
        <f>A!#REF!</f>
        <v>#REF!</v>
      </c>
      <c r="CS326" t="e">
        <f>A!#REF!</f>
        <v>#REF!</v>
      </c>
    </row>
    <row r="327" spans="1:97" x14ac:dyDescent="0.2">
      <c r="A327" t="str">
        <f>A!A327</f>
        <v>LABRESULTAAT</v>
      </c>
      <c r="B327">
        <f>A!B327</f>
        <v>146</v>
      </c>
      <c r="C327" t="str">
        <f>A!C327</f>
        <v>_677ef58c-4ca3-4178-8c4a-65a9928f44fb</v>
      </c>
      <c r="D327" t="str">
        <f>A!D327</f>
        <v>677ef58c-4ca3-4178-8c4a-65a9928f44fb</v>
      </c>
      <c r="E327" t="str">
        <f>A!E327</f>
        <v>SIKB</v>
      </c>
      <c r="F327" t="str">
        <f>A!F327</f>
        <v>urn:immetingen:hoedanigheid:id:1</v>
      </c>
      <c r="G327" t="str">
        <f>A!G327</f>
        <v>www.sikb.nl</v>
      </c>
      <c r="H327" t="str">
        <f>A!H327</f>
        <v>urn:immetingen:parameter:id:345</v>
      </c>
      <c r="I327" t="str">
        <f>A!I327</f>
        <v>www.sikb.nl</v>
      </c>
      <c r="J327" t="str">
        <f>A!J327</f>
        <v>urn:immetingen:parameter:id:2725</v>
      </c>
      <c r="K327" t="str">
        <f>A!K327</f>
        <v>www.sikb.nl</v>
      </c>
      <c r="L327">
        <f>A!L327</f>
        <v>45890</v>
      </c>
      <c r="M327" t="str">
        <f>A!M327</f>
        <v>urn:immetingen:LabopdrachtStatus:id:5</v>
      </c>
      <c r="N327">
        <f>A!N327</f>
        <v>1</v>
      </c>
      <c r="O327">
        <f>A!O327</f>
        <v>1</v>
      </c>
      <c r="P327" s="23" t="str">
        <f>IF(A!P327="","",INDEX(B!$A$1:$BT$2000,MATCH(A!P327,B!$AX$1:$AX$2000,0),D!$B$5))</f>
        <v>MMA03 A05 (0-50) A10 (0-50) A11 (0-50) A12 (0-50)</v>
      </c>
      <c r="Q327">
        <f>A!Q327</f>
        <v>0</v>
      </c>
      <c r="R327">
        <f>A!R327</f>
        <v>0</v>
      </c>
      <c r="S327">
        <f>A!S327</f>
        <v>0</v>
      </c>
      <c r="T327" t="str">
        <f>A!T327</f>
        <v>immetingen:AnalyticResultType</v>
      </c>
      <c r="U327" t="str">
        <f>A!U327</f>
        <v>0.08 mg/kgds</v>
      </c>
      <c r="V327" s="23">
        <f>IF(A!V327="&lt;",1,A!V327)</f>
        <v>0</v>
      </c>
      <c r="W327">
        <f>A!W327</f>
        <v>0.08</v>
      </c>
      <c r="X327">
        <f>A!X327</f>
        <v>0.08</v>
      </c>
      <c r="Y327" t="str">
        <f>A!Y327</f>
        <v>urn:immetingen:eenheid:id:58</v>
      </c>
      <c r="Z327" s="23">
        <f t="shared" si="5"/>
        <v>58</v>
      </c>
      <c r="AA327" t="str">
        <f>A!Z327</f>
        <v>urn:immetingen:kwaliteitsoordeel:id:0</v>
      </c>
      <c r="AB327" t="str">
        <f>A!AA327</f>
        <v>www.sikb.nl</v>
      </c>
      <c r="AC327" t="str">
        <f>A!AB327</f>
        <v>urn:immetingen:waardebewerkingsmethode:id:5</v>
      </c>
      <c r="AD327" t="str">
        <f>A!AC327</f>
        <v>www.sikb.nl</v>
      </c>
      <c r="AE327" t="str">
        <f>A!AD327</f>
        <v>_da7b61e9-8285-440c-9c9a-aba8194b6123</v>
      </c>
      <c r="AF327">
        <f>A!AE327</f>
        <v>45886.127824074072</v>
      </c>
      <c r="AG327">
        <f>A!AF327</f>
        <v>0</v>
      </c>
      <c r="AH327">
        <f>A!AG327</f>
        <v>0</v>
      </c>
      <c r="AI327">
        <f>A!AH327</f>
        <v>0</v>
      </c>
      <c r="AJ327">
        <f>A!AI327</f>
        <v>0</v>
      </c>
      <c r="AK327">
        <f>A!AJ327</f>
        <v>0</v>
      </c>
      <c r="AL327">
        <f>A!AK327</f>
        <v>0</v>
      </c>
      <c r="AM327">
        <f>A!AL327</f>
        <v>0</v>
      </c>
      <c r="AN327">
        <f>A!AM327</f>
        <v>0</v>
      </c>
      <c r="AO327">
        <f>A!AN327</f>
        <v>0</v>
      </c>
      <c r="AP327">
        <f>A!AO327</f>
        <v>0</v>
      </c>
      <c r="AQ327">
        <f>A!AP327</f>
        <v>0</v>
      </c>
      <c r="AR327">
        <f>A!AQ327</f>
        <v>0</v>
      </c>
      <c r="AS327">
        <f>A!AR327</f>
        <v>0</v>
      </c>
      <c r="AT327">
        <f>A!AS327</f>
        <v>0</v>
      </c>
      <c r="AU327">
        <f>A!AT327</f>
        <v>0</v>
      </c>
      <c r="AV327">
        <f>A!AU327</f>
        <v>0</v>
      </c>
      <c r="AW327" s="23" t="str">
        <f>IF(A!AV327=0,"",A!AV327)</f>
        <v/>
      </c>
      <c r="AX327">
        <f>A!AW327</f>
        <v>0</v>
      </c>
      <c r="AY327">
        <f>A!AX327</f>
        <v>0</v>
      </c>
      <c r="AZ327">
        <f>A!AY327</f>
        <v>0</v>
      </c>
      <c r="BA327">
        <f>A!AZ327</f>
        <v>0</v>
      </c>
      <c r="BB327">
        <f>A!BA327</f>
        <v>0</v>
      </c>
      <c r="BC327">
        <f>A!BB327</f>
        <v>0</v>
      </c>
      <c r="BD327">
        <f>A!BC327</f>
        <v>0</v>
      </c>
      <c r="BE327">
        <f>A!BD327</f>
        <v>0</v>
      </c>
      <c r="BF327">
        <f>A!BE327</f>
        <v>0</v>
      </c>
      <c r="BG327">
        <f>A!BF327</f>
        <v>0</v>
      </c>
      <c r="BH327">
        <f>A!BG327</f>
        <v>0</v>
      </c>
      <c r="BI327">
        <f>A!BH327</f>
        <v>0</v>
      </c>
      <c r="BJ327">
        <f>A!BI327</f>
        <v>0</v>
      </c>
      <c r="BK327">
        <f>A!BJ327</f>
        <v>0</v>
      </c>
      <c r="BL327">
        <f>A!BK327</f>
        <v>0</v>
      </c>
      <c r="BM327">
        <f>A!BL327</f>
        <v>0</v>
      </c>
      <c r="BN327">
        <f>A!BM327</f>
        <v>0</v>
      </c>
      <c r="BO327">
        <f>A!BN327</f>
        <v>0</v>
      </c>
      <c r="BP327">
        <f>A!BO327</f>
        <v>0</v>
      </c>
      <c r="BQ327">
        <f>A!BP327</f>
        <v>0</v>
      </c>
      <c r="BR327">
        <f>A!BQ327</f>
        <v>0</v>
      </c>
      <c r="BS327">
        <f>A!BR327</f>
        <v>0</v>
      </c>
      <c r="BT327">
        <f>A!BS327</f>
        <v>0</v>
      </c>
      <c r="BU327">
        <f>A!BT327</f>
        <v>0</v>
      </c>
      <c r="BV327">
        <f>A!BU327</f>
        <v>0</v>
      </c>
      <c r="BW327">
        <f>A!BV327</f>
        <v>0</v>
      </c>
      <c r="BX327">
        <f>A!BW327</f>
        <v>0</v>
      </c>
      <c r="BY327">
        <f>A!BX327</f>
        <v>0</v>
      </c>
      <c r="BZ327">
        <f>A!BY327</f>
        <v>0</v>
      </c>
      <c r="CA327">
        <f>A!BZ327</f>
        <v>0</v>
      </c>
      <c r="CB327">
        <f>A!CA327</f>
        <v>0</v>
      </c>
      <c r="CC327">
        <f>A!CB327</f>
        <v>0</v>
      </c>
      <c r="CD327">
        <f>A!CC327</f>
        <v>0</v>
      </c>
      <c r="CE327">
        <f>A!CD327</f>
        <v>0</v>
      </c>
      <c r="CF327">
        <f>A!CE327</f>
        <v>0</v>
      </c>
      <c r="CG327">
        <f>A!CF327</f>
        <v>0</v>
      </c>
      <c r="CH327">
        <f>A!CG327</f>
        <v>0</v>
      </c>
      <c r="CI327">
        <f>A!CH327</f>
        <v>0</v>
      </c>
      <c r="CJ327" t="str">
        <f>A!CI327</f>
        <v>urn:imsikb0101:Applicaties:id:16</v>
      </c>
      <c r="CK327" t="str">
        <f>A!CJ327</f>
        <v>urn:imsikb0101:DatastroomType:id:1</v>
      </c>
      <c r="CL327">
        <f>A!CK327</f>
        <v>45891</v>
      </c>
      <c r="CM327" t="str">
        <f>A!CL327</f>
        <v>SGS, Rotterdam</v>
      </c>
      <c r="CN327" t="str">
        <f>A!CM327</f>
        <v>LABRESULTAAT SGS</v>
      </c>
      <c r="CO327">
        <f>A!CN327</f>
        <v>45891</v>
      </c>
      <c r="CP327">
        <f>A!CO327</f>
        <v>0</v>
      </c>
      <c r="CQ327">
        <f>A!CO637</f>
        <v>0</v>
      </c>
      <c r="CR327" t="e">
        <f>A!#REF!</f>
        <v>#REF!</v>
      </c>
      <c r="CS327" t="e">
        <f>A!#REF!</f>
        <v>#REF!</v>
      </c>
    </row>
    <row r="328" spans="1:97" x14ac:dyDescent="0.2">
      <c r="A328" t="str">
        <f>A!A328</f>
        <v>LABRESULTAAT</v>
      </c>
      <c r="B328">
        <f>A!B328</f>
        <v>147</v>
      </c>
      <c r="C328" t="str">
        <f>A!C328</f>
        <v>_6fbf011a-5b2e-4541-be0c-5ef5395ab7c5</v>
      </c>
      <c r="D328" t="str">
        <f>A!D328</f>
        <v>6fbf011a-5b2e-4541-be0c-5ef5395ab7c5</v>
      </c>
      <c r="E328" t="str">
        <f>A!E328</f>
        <v>SIKB</v>
      </c>
      <c r="F328" t="str">
        <f>A!F328</f>
        <v>urn:immetingen:hoedanigheid:id:2</v>
      </c>
      <c r="G328" t="str">
        <f>A!G328</f>
        <v>www.sikb.nl</v>
      </c>
      <c r="H328">
        <f>A!H328</f>
        <v>0</v>
      </c>
      <c r="I328">
        <f>A!I328</f>
        <v>0</v>
      </c>
      <c r="J328" t="str">
        <f>A!J328</f>
        <v>urn:immetingen:parameter:id:1118</v>
      </c>
      <c r="K328" t="str">
        <f>A!K328</f>
        <v>www.sikb.nl</v>
      </c>
      <c r="L328">
        <f>A!L328</f>
        <v>45890</v>
      </c>
      <c r="M328" t="str">
        <f>A!M328</f>
        <v>urn:immetingen:LabopdrachtStatus:id:5</v>
      </c>
      <c r="N328">
        <f>A!N328</f>
        <v>1</v>
      </c>
      <c r="O328">
        <f>A!O328</f>
        <v>1</v>
      </c>
      <c r="P328" s="23" t="str">
        <f>IF(A!P328="","",INDEX(B!$A$1:$BT$2000,MATCH(A!P328,B!$AX$1:$AX$2000,0),D!$B$5))</f>
        <v>MMA03 A05 (0-50) A10 (0-50) A11 (0-50) A12 (0-50)</v>
      </c>
      <c r="Q328">
        <f>A!Q328</f>
        <v>0</v>
      </c>
      <c r="R328">
        <f>A!R328</f>
        <v>0</v>
      </c>
      <c r="S328">
        <f>A!S328</f>
        <v>0</v>
      </c>
      <c r="T328" t="str">
        <f>A!T328</f>
        <v>immetingen:AnalyticResultType</v>
      </c>
      <c r="U328" t="str">
        <f>A!U328</f>
        <v>6.6 % vd DS</v>
      </c>
      <c r="V328" s="23">
        <f>IF(A!V328="&lt;",1,A!V328)</f>
        <v>0</v>
      </c>
      <c r="W328">
        <f>A!W328</f>
        <v>6.6</v>
      </c>
      <c r="X328">
        <f>A!X328</f>
        <v>6.6</v>
      </c>
      <c r="Y328" t="str">
        <f>A!Y328</f>
        <v>urn:immetingen:eenheid:id:1</v>
      </c>
      <c r="Z328" s="23">
        <f t="shared" si="5"/>
        <v>1</v>
      </c>
      <c r="AA328" t="str">
        <f>A!Z328</f>
        <v>urn:immetingen:kwaliteitsoordeel:id:0</v>
      </c>
      <c r="AB328" t="str">
        <f>A!AA328</f>
        <v>www.sikb.nl</v>
      </c>
      <c r="AC328" t="str">
        <f>A!AB328</f>
        <v>urn:immetingen:waardebewerkingsmethode:id:5</v>
      </c>
      <c r="AD328" t="str">
        <f>A!AC328</f>
        <v>www.sikb.nl</v>
      </c>
      <c r="AE328" t="str">
        <f>A!AD328</f>
        <v>_64bdf343-e4b5-49e8-8204-5cadf9dc7dbb</v>
      </c>
      <c r="AF328">
        <f>A!AE328</f>
        <v>45887.570706018516</v>
      </c>
      <c r="AG328">
        <f>A!AF328</f>
        <v>0</v>
      </c>
      <c r="AH328">
        <f>A!AG328</f>
        <v>0</v>
      </c>
      <c r="AI328">
        <f>A!AH328</f>
        <v>0</v>
      </c>
      <c r="AJ328">
        <f>A!AI328</f>
        <v>0</v>
      </c>
      <c r="AK328">
        <f>A!AJ328</f>
        <v>0</v>
      </c>
      <c r="AL328">
        <f>A!AK328</f>
        <v>0</v>
      </c>
      <c r="AM328">
        <f>A!AL328</f>
        <v>0</v>
      </c>
      <c r="AN328">
        <f>A!AM328</f>
        <v>0</v>
      </c>
      <c r="AO328">
        <f>A!AN328</f>
        <v>0</v>
      </c>
      <c r="AP328">
        <f>A!AO328</f>
        <v>0</v>
      </c>
      <c r="AQ328">
        <f>A!AP328</f>
        <v>0</v>
      </c>
      <c r="AR328">
        <f>A!AQ328</f>
        <v>0</v>
      </c>
      <c r="AS328">
        <f>A!AR328</f>
        <v>0</v>
      </c>
      <c r="AT328">
        <f>A!AS328</f>
        <v>0</v>
      </c>
      <c r="AU328">
        <f>A!AT328</f>
        <v>0</v>
      </c>
      <c r="AV328">
        <f>A!AU328</f>
        <v>0</v>
      </c>
      <c r="AW328" s="23" t="str">
        <f>IF(A!AV328=0,"",A!AV328)</f>
        <v/>
      </c>
      <c r="AX328">
        <f>A!AW328</f>
        <v>0</v>
      </c>
      <c r="AY328">
        <f>A!AX328</f>
        <v>0</v>
      </c>
      <c r="AZ328">
        <f>A!AY328</f>
        <v>0</v>
      </c>
      <c r="BA328">
        <f>A!AZ328</f>
        <v>0</v>
      </c>
      <c r="BB328">
        <f>A!BA328</f>
        <v>0</v>
      </c>
      <c r="BC328">
        <f>A!BB328</f>
        <v>0</v>
      </c>
      <c r="BD328">
        <f>A!BC328</f>
        <v>0</v>
      </c>
      <c r="BE328">
        <f>A!BD328</f>
        <v>0</v>
      </c>
      <c r="BF328">
        <f>A!BE328</f>
        <v>0</v>
      </c>
      <c r="BG328">
        <f>A!BF328</f>
        <v>0</v>
      </c>
      <c r="BH328">
        <f>A!BG328</f>
        <v>0</v>
      </c>
      <c r="BI328">
        <f>A!BH328</f>
        <v>0</v>
      </c>
      <c r="BJ328">
        <f>A!BI328</f>
        <v>0</v>
      </c>
      <c r="BK328">
        <f>A!BJ328</f>
        <v>0</v>
      </c>
      <c r="BL328">
        <f>A!BK328</f>
        <v>0</v>
      </c>
      <c r="BM328">
        <f>A!BL328</f>
        <v>0</v>
      </c>
      <c r="BN328">
        <f>A!BM328</f>
        <v>0</v>
      </c>
      <c r="BO328">
        <f>A!BN328</f>
        <v>0</v>
      </c>
      <c r="BP328">
        <f>A!BO328</f>
        <v>0</v>
      </c>
      <c r="BQ328">
        <f>A!BP328</f>
        <v>0</v>
      </c>
      <c r="BR328">
        <f>A!BQ328</f>
        <v>0</v>
      </c>
      <c r="BS328">
        <f>A!BR328</f>
        <v>0</v>
      </c>
      <c r="BT328">
        <f>A!BS328</f>
        <v>0</v>
      </c>
      <c r="BU328">
        <f>A!BT328</f>
        <v>0</v>
      </c>
      <c r="BV328">
        <f>A!BU328</f>
        <v>0</v>
      </c>
      <c r="BW328">
        <f>A!BV328</f>
        <v>0</v>
      </c>
      <c r="BX328">
        <f>A!BW328</f>
        <v>0</v>
      </c>
      <c r="BY328">
        <f>A!BX328</f>
        <v>0</v>
      </c>
      <c r="BZ328">
        <f>A!BY328</f>
        <v>0</v>
      </c>
      <c r="CA328">
        <f>A!BZ328</f>
        <v>0</v>
      </c>
      <c r="CB328">
        <f>A!CA328</f>
        <v>0</v>
      </c>
      <c r="CC328">
        <f>A!CB328</f>
        <v>0</v>
      </c>
      <c r="CD328">
        <f>A!CC328</f>
        <v>0</v>
      </c>
      <c r="CE328">
        <f>A!CD328</f>
        <v>0</v>
      </c>
      <c r="CF328">
        <f>A!CE328</f>
        <v>0</v>
      </c>
      <c r="CG328">
        <f>A!CF328</f>
        <v>0</v>
      </c>
      <c r="CH328">
        <f>A!CG328</f>
        <v>0</v>
      </c>
      <c r="CI328">
        <f>A!CH328</f>
        <v>0</v>
      </c>
      <c r="CJ328" t="str">
        <f>A!CI328</f>
        <v>urn:imsikb0101:Applicaties:id:16</v>
      </c>
      <c r="CK328" t="str">
        <f>A!CJ328</f>
        <v>urn:imsikb0101:DatastroomType:id:1</v>
      </c>
      <c r="CL328">
        <f>A!CK328</f>
        <v>45891</v>
      </c>
      <c r="CM328" t="str">
        <f>A!CL328</f>
        <v>SGS, Rotterdam</v>
      </c>
      <c r="CN328" t="str">
        <f>A!CM328</f>
        <v>LABRESULTAAT SGS</v>
      </c>
      <c r="CO328">
        <f>A!CN328</f>
        <v>45891</v>
      </c>
      <c r="CP328">
        <f>A!CO328</f>
        <v>0</v>
      </c>
      <c r="CQ328">
        <f>A!CO638</f>
        <v>0</v>
      </c>
      <c r="CR328" t="e">
        <f>A!#REF!</f>
        <v>#REF!</v>
      </c>
      <c r="CS328" t="e">
        <f>A!#REF!</f>
        <v>#REF!</v>
      </c>
    </row>
    <row r="329" spans="1:97" x14ac:dyDescent="0.2">
      <c r="A329" t="str">
        <f>A!A329</f>
        <v>LABRESULTAAT</v>
      </c>
      <c r="B329">
        <f>A!B329</f>
        <v>148</v>
      </c>
      <c r="C329" t="str">
        <f>A!C329</f>
        <v>_72ea82c8-1172-4b1b-a8cc-7822697aade1</v>
      </c>
      <c r="D329" t="str">
        <f>A!D329</f>
        <v>72ea82c8-1172-4b1b-a8cc-7822697aade1</v>
      </c>
      <c r="E329" t="str">
        <f>A!E329</f>
        <v>SIKB</v>
      </c>
      <c r="F329" t="str">
        <f>A!F329</f>
        <v>urn:immetingen:hoedanigheid:id:1</v>
      </c>
      <c r="G329" t="str">
        <f>A!G329</f>
        <v>www.sikb.nl</v>
      </c>
      <c r="H329" t="str">
        <f>A!H329</f>
        <v>urn:immetingen:parameter:id:1319</v>
      </c>
      <c r="I329" t="str">
        <f>A!I329</f>
        <v>www.sikb.nl</v>
      </c>
      <c r="J329" t="str">
        <f>A!J329</f>
        <v>urn:immetingen:parameter:id:2725</v>
      </c>
      <c r="K329" t="str">
        <f>A!K329</f>
        <v>www.sikb.nl</v>
      </c>
      <c r="L329">
        <f>A!L329</f>
        <v>45890</v>
      </c>
      <c r="M329" t="str">
        <f>A!M329</f>
        <v>urn:immetingen:LabopdrachtStatus:id:5</v>
      </c>
      <c r="N329">
        <f>A!N329</f>
        <v>1</v>
      </c>
      <c r="O329">
        <f>A!O329</f>
        <v>1</v>
      </c>
      <c r="P329" s="23" t="str">
        <f>IF(A!P329="","",INDEX(B!$A$1:$BT$2000,MATCH(A!P329,B!$AX$1:$AX$2000,0),D!$B$5))</f>
        <v>MMA03 A05 (0-50) A10 (0-50) A11 (0-50) A12 (0-50)</v>
      </c>
      <c r="Q329">
        <f>A!Q329</f>
        <v>0</v>
      </c>
      <c r="R329">
        <f>A!R329</f>
        <v>0</v>
      </c>
      <c r="S329">
        <f>A!S329</f>
        <v>0</v>
      </c>
      <c r="T329" t="str">
        <f>A!T329</f>
        <v>immetingen:AnalyticResultType</v>
      </c>
      <c r="U329" t="str">
        <f>A!U329</f>
        <v>2.0 % vd DS</v>
      </c>
      <c r="V329" s="23">
        <f>IF(A!V329="&lt;",1,A!V329)</f>
        <v>0</v>
      </c>
      <c r="W329">
        <f>A!W329</f>
        <v>2</v>
      </c>
      <c r="X329">
        <f>A!X329</f>
        <v>2</v>
      </c>
      <c r="Y329" t="str">
        <f>A!Y329</f>
        <v>urn:immetingen:eenheid:id:1</v>
      </c>
      <c r="Z329" s="23">
        <f t="shared" si="5"/>
        <v>1</v>
      </c>
      <c r="AA329" t="str">
        <f>A!Z329</f>
        <v>urn:immetingen:kwaliteitsoordeel:id:0</v>
      </c>
      <c r="AB329" t="str">
        <f>A!AA329</f>
        <v>www.sikb.nl</v>
      </c>
      <c r="AC329" t="str">
        <f>A!AB329</f>
        <v>urn:immetingen:waardebewerkingsmethode:id:5</v>
      </c>
      <c r="AD329" t="str">
        <f>A!AC329</f>
        <v>www.sikb.nl</v>
      </c>
      <c r="AE329" t="str">
        <f>A!AD329</f>
        <v>_57bdb7ba-e801-4a0e-9967-b6302ba15edc</v>
      </c>
      <c r="AF329">
        <f>A!AE329</f>
        <v>45890.904039351852</v>
      </c>
      <c r="AG329">
        <f>A!AF329</f>
        <v>0</v>
      </c>
      <c r="AH329">
        <f>A!AG329</f>
        <v>0</v>
      </c>
      <c r="AI329">
        <f>A!AH329</f>
        <v>0</v>
      </c>
      <c r="AJ329">
        <f>A!AI329</f>
        <v>0</v>
      </c>
      <c r="AK329">
        <f>A!AJ329</f>
        <v>0</v>
      </c>
      <c r="AL329">
        <f>A!AK329</f>
        <v>0</v>
      </c>
      <c r="AM329">
        <f>A!AL329</f>
        <v>0</v>
      </c>
      <c r="AN329">
        <f>A!AM329</f>
        <v>0</v>
      </c>
      <c r="AO329">
        <f>A!AN329</f>
        <v>0</v>
      </c>
      <c r="AP329">
        <f>A!AO329</f>
        <v>0</v>
      </c>
      <c r="AQ329">
        <f>A!AP329</f>
        <v>0</v>
      </c>
      <c r="AR329">
        <f>A!AQ329</f>
        <v>0</v>
      </c>
      <c r="AS329">
        <f>A!AR329</f>
        <v>0</v>
      </c>
      <c r="AT329">
        <f>A!AS329</f>
        <v>0</v>
      </c>
      <c r="AU329">
        <f>A!AT329</f>
        <v>0</v>
      </c>
      <c r="AV329">
        <f>A!AU329</f>
        <v>0</v>
      </c>
      <c r="AW329" s="23" t="str">
        <f>IF(A!AV329=0,"",A!AV329)</f>
        <v/>
      </c>
      <c r="AX329">
        <f>A!AW329</f>
        <v>0</v>
      </c>
      <c r="AY329">
        <f>A!AX329</f>
        <v>0</v>
      </c>
      <c r="AZ329">
        <f>A!AY329</f>
        <v>0</v>
      </c>
      <c r="BA329">
        <f>A!AZ329</f>
        <v>0</v>
      </c>
      <c r="BB329">
        <f>A!BA329</f>
        <v>0</v>
      </c>
      <c r="BC329">
        <f>A!BB329</f>
        <v>0</v>
      </c>
      <c r="BD329">
        <f>A!BC329</f>
        <v>0</v>
      </c>
      <c r="BE329">
        <f>A!BD329</f>
        <v>0</v>
      </c>
      <c r="BF329">
        <f>A!BE329</f>
        <v>0</v>
      </c>
      <c r="BG329">
        <f>A!BF329</f>
        <v>0</v>
      </c>
      <c r="BH329">
        <f>A!BG329</f>
        <v>0</v>
      </c>
      <c r="BI329">
        <f>A!BH329</f>
        <v>0</v>
      </c>
      <c r="BJ329">
        <f>A!BI329</f>
        <v>0</v>
      </c>
      <c r="BK329">
        <f>A!BJ329</f>
        <v>0</v>
      </c>
      <c r="BL329">
        <f>A!BK329</f>
        <v>0</v>
      </c>
      <c r="BM329">
        <f>A!BL329</f>
        <v>0</v>
      </c>
      <c r="BN329">
        <f>A!BM329</f>
        <v>0</v>
      </c>
      <c r="BO329">
        <f>A!BN329</f>
        <v>0</v>
      </c>
      <c r="BP329">
        <f>A!BO329</f>
        <v>0</v>
      </c>
      <c r="BQ329">
        <f>A!BP329</f>
        <v>0</v>
      </c>
      <c r="BR329">
        <f>A!BQ329</f>
        <v>0</v>
      </c>
      <c r="BS329">
        <f>A!BR329</f>
        <v>0</v>
      </c>
      <c r="BT329">
        <f>A!BS329</f>
        <v>0</v>
      </c>
      <c r="BU329">
        <f>A!BT329</f>
        <v>0</v>
      </c>
      <c r="BV329">
        <f>A!BU329</f>
        <v>0</v>
      </c>
      <c r="BW329">
        <f>A!BV329</f>
        <v>0</v>
      </c>
      <c r="BX329">
        <f>A!BW329</f>
        <v>0</v>
      </c>
      <c r="BY329">
        <f>A!BX329</f>
        <v>0</v>
      </c>
      <c r="BZ329">
        <f>A!BY329</f>
        <v>0</v>
      </c>
      <c r="CA329">
        <f>A!BZ329</f>
        <v>0</v>
      </c>
      <c r="CB329">
        <f>A!CA329</f>
        <v>0</v>
      </c>
      <c r="CC329">
        <f>A!CB329</f>
        <v>0</v>
      </c>
      <c r="CD329">
        <f>A!CC329</f>
        <v>0</v>
      </c>
      <c r="CE329">
        <f>A!CD329</f>
        <v>0</v>
      </c>
      <c r="CF329">
        <f>A!CE329</f>
        <v>0</v>
      </c>
      <c r="CG329">
        <f>A!CF329</f>
        <v>0</v>
      </c>
      <c r="CH329">
        <f>A!CG329</f>
        <v>0</v>
      </c>
      <c r="CI329">
        <f>A!CH329</f>
        <v>0</v>
      </c>
      <c r="CJ329" t="str">
        <f>A!CI329</f>
        <v>urn:imsikb0101:Applicaties:id:16</v>
      </c>
      <c r="CK329" t="str">
        <f>A!CJ329</f>
        <v>urn:imsikb0101:DatastroomType:id:1</v>
      </c>
      <c r="CL329">
        <f>A!CK329</f>
        <v>45891</v>
      </c>
      <c r="CM329" t="str">
        <f>A!CL329</f>
        <v>SGS, Rotterdam</v>
      </c>
      <c r="CN329" t="str">
        <f>A!CM329</f>
        <v>LABRESULTAAT SGS</v>
      </c>
      <c r="CO329">
        <f>A!CN329</f>
        <v>45891</v>
      </c>
      <c r="CP329">
        <f>A!CO329</f>
        <v>0</v>
      </c>
      <c r="CQ329">
        <f>A!CO639</f>
        <v>0</v>
      </c>
      <c r="CR329" t="e">
        <f>A!#REF!</f>
        <v>#REF!</v>
      </c>
      <c r="CS329" t="e">
        <f>A!#REF!</f>
        <v>#REF!</v>
      </c>
    </row>
    <row r="330" spans="1:97" x14ac:dyDescent="0.2">
      <c r="A330" t="str">
        <f>A!A330</f>
        <v>LABRESULTAAT</v>
      </c>
      <c r="B330">
        <f>A!B330</f>
        <v>149</v>
      </c>
      <c r="C330" t="str">
        <f>A!C330</f>
        <v>_7ff0c0d3-2fab-43e9-b318-ad7b6adb9ec6</v>
      </c>
      <c r="D330" t="str">
        <f>A!D330</f>
        <v>7ff0c0d3-2fab-43e9-b318-ad7b6adb9ec6</v>
      </c>
      <c r="E330" t="str">
        <f>A!E330</f>
        <v>SIKB</v>
      </c>
      <c r="F330" t="str">
        <f>A!F330</f>
        <v>urn:immetingen:hoedanigheid:id:1</v>
      </c>
      <c r="G330" t="str">
        <f>A!G330</f>
        <v>www.sikb.nl</v>
      </c>
      <c r="H330" t="str">
        <f>A!H330</f>
        <v>urn:immetingen:parameter:id:1365</v>
      </c>
      <c r="I330" t="str">
        <f>A!I330</f>
        <v>www.sikb.nl</v>
      </c>
      <c r="J330" t="str">
        <f>A!J330</f>
        <v>urn:immetingen:parameter:id:2725</v>
      </c>
      <c r="K330" t="str">
        <f>A!K330</f>
        <v>www.sikb.nl</v>
      </c>
      <c r="L330">
        <f>A!L330</f>
        <v>45890</v>
      </c>
      <c r="M330" t="str">
        <f>A!M330</f>
        <v>urn:immetingen:LabopdrachtStatus:id:5</v>
      </c>
      <c r="N330">
        <f>A!N330</f>
        <v>1</v>
      </c>
      <c r="O330">
        <f>A!O330</f>
        <v>1</v>
      </c>
      <c r="P330" s="23" t="str">
        <f>IF(A!P330="","",INDEX(B!$A$1:$BT$2000,MATCH(A!P330,B!$AX$1:$AX$2000,0),D!$B$5))</f>
        <v>MMA03 A05 (0-50) A10 (0-50) A11 (0-50) A12 (0-50)</v>
      </c>
      <c r="Q330">
        <f>A!Q330</f>
        <v>0</v>
      </c>
      <c r="R330">
        <f>A!R330</f>
        <v>0</v>
      </c>
      <c r="S330">
        <f>A!S330</f>
        <v>0</v>
      </c>
      <c r="T330" t="str">
        <f>A!T330</f>
        <v>immetingen:AnalyticResultType</v>
      </c>
      <c r="U330" t="str">
        <f>A!U330</f>
        <v>4.9 µg/kgds</v>
      </c>
      <c r="V330" s="23">
        <f>IF(A!V330="&lt;",1,A!V330)</f>
        <v>0</v>
      </c>
      <c r="W330">
        <f>A!W330</f>
        <v>4.9000000000000004</v>
      </c>
      <c r="X330">
        <f>A!X330</f>
        <v>4.9000000000000004</v>
      </c>
      <c r="Y330" t="str">
        <f>A!Y330</f>
        <v>urn:immetingen:eenheid:id:131</v>
      </c>
      <c r="Z330" s="23">
        <f t="shared" si="5"/>
        <v>131</v>
      </c>
      <c r="AA330" t="str">
        <f>A!Z330</f>
        <v>urn:immetingen:kwaliteitsoordeel:id:0</v>
      </c>
      <c r="AB330" t="str">
        <f>A!AA330</f>
        <v>www.sikb.nl</v>
      </c>
      <c r="AC330" t="str">
        <f>A!AB330</f>
        <v>urn:immetingen:waardebewerkingsmethode:id:5</v>
      </c>
      <c r="AD330" t="str">
        <f>A!AC330</f>
        <v>www.sikb.nl</v>
      </c>
      <c r="AE330" t="str">
        <f>A!AD330</f>
        <v>_57b5c003-a7f6-4160-b3b8-30b85d0ae261</v>
      </c>
      <c r="AF330">
        <f>A!AE330</f>
        <v>45886.128182870372</v>
      </c>
      <c r="AG330">
        <f>A!AF330</f>
        <v>0</v>
      </c>
      <c r="AH330">
        <f>A!AG330</f>
        <v>0</v>
      </c>
      <c r="AI330">
        <f>A!AH330</f>
        <v>0</v>
      </c>
      <c r="AJ330">
        <f>A!AI330</f>
        <v>0</v>
      </c>
      <c r="AK330">
        <f>A!AJ330</f>
        <v>0</v>
      </c>
      <c r="AL330">
        <f>A!AK330</f>
        <v>0</v>
      </c>
      <c r="AM330">
        <f>A!AL330</f>
        <v>0</v>
      </c>
      <c r="AN330">
        <f>A!AM330</f>
        <v>0</v>
      </c>
      <c r="AO330">
        <f>A!AN330</f>
        <v>0</v>
      </c>
      <c r="AP330">
        <f>A!AO330</f>
        <v>0</v>
      </c>
      <c r="AQ330">
        <f>A!AP330</f>
        <v>0</v>
      </c>
      <c r="AR330">
        <f>A!AQ330</f>
        <v>0</v>
      </c>
      <c r="AS330">
        <f>A!AR330</f>
        <v>0</v>
      </c>
      <c r="AT330">
        <f>A!AS330</f>
        <v>0</v>
      </c>
      <c r="AU330">
        <f>A!AT330</f>
        <v>0</v>
      </c>
      <c r="AV330">
        <f>A!AU330</f>
        <v>0</v>
      </c>
      <c r="AW330" s="23" t="str">
        <f>IF(A!AV330=0,"",A!AV330)</f>
        <v/>
      </c>
      <c r="AX330">
        <f>A!AW330</f>
        <v>0</v>
      </c>
      <c r="AY330">
        <f>A!AX330</f>
        <v>0</v>
      </c>
      <c r="AZ330">
        <f>A!AY330</f>
        <v>0</v>
      </c>
      <c r="BA330">
        <f>A!AZ330</f>
        <v>0</v>
      </c>
      <c r="BB330">
        <f>A!BA330</f>
        <v>0</v>
      </c>
      <c r="BC330">
        <f>A!BB330</f>
        <v>0</v>
      </c>
      <c r="BD330">
        <f>A!BC330</f>
        <v>0</v>
      </c>
      <c r="BE330">
        <f>A!BD330</f>
        <v>0</v>
      </c>
      <c r="BF330">
        <f>A!BE330</f>
        <v>0</v>
      </c>
      <c r="BG330">
        <f>A!BF330</f>
        <v>0</v>
      </c>
      <c r="BH330">
        <f>A!BG330</f>
        <v>0</v>
      </c>
      <c r="BI330">
        <f>A!BH330</f>
        <v>0</v>
      </c>
      <c r="BJ330">
        <f>A!BI330</f>
        <v>0</v>
      </c>
      <c r="BK330">
        <f>A!BJ330</f>
        <v>0</v>
      </c>
      <c r="BL330">
        <f>A!BK330</f>
        <v>0</v>
      </c>
      <c r="BM330">
        <f>A!BL330</f>
        <v>0</v>
      </c>
      <c r="BN330">
        <f>A!BM330</f>
        <v>0</v>
      </c>
      <c r="BO330">
        <f>A!BN330</f>
        <v>0</v>
      </c>
      <c r="BP330">
        <f>A!BO330</f>
        <v>0</v>
      </c>
      <c r="BQ330">
        <f>A!BP330</f>
        <v>0</v>
      </c>
      <c r="BR330">
        <f>A!BQ330</f>
        <v>0</v>
      </c>
      <c r="BS330">
        <f>A!BR330</f>
        <v>0</v>
      </c>
      <c r="BT330">
        <f>A!BS330</f>
        <v>0</v>
      </c>
      <c r="BU330">
        <f>A!BT330</f>
        <v>0</v>
      </c>
      <c r="BV330">
        <f>A!BU330</f>
        <v>0</v>
      </c>
      <c r="BW330">
        <f>A!BV330</f>
        <v>0</v>
      </c>
      <c r="BX330">
        <f>A!BW330</f>
        <v>0</v>
      </c>
      <c r="BY330">
        <f>A!BX330</f>
        <v>0</v>
      </c>
      <c r="BZ330">
        <f>A!BY330</f>
        <v>0</v>
      </c>
      <c r="CA330">
        <f>A!BZ330</f>
        <v>0</v>
      </c>
      <c r="CB330">
        <f>A!CA330</f>
        <v>0</v>
      </c>
      <c r="CC330">
        <f>A!CB330</f>
        <v>0</v>
      </c>
      <c r="CD330">
        <f>A!CC330</f>
        <v>0</v>
      </c>
      <c r="CE330">
        <f>A!CD330</f>
        <v>0</v>
      </c>
      <c r="CF330">
        <f>A!CE330</f>
        <v>0</v>
      </c>
      <c r="CG330">
        <f>A!CF330</f>
        <v>0</v>
      </c>
      <c r="CH330">
        <f>A!CG330</f>
        <v>0</v>
      </c>
      <c r="CI330">
        <f>A!CH330</f>
        <v>0</v>
      </c>
      <c r="CJ330" t="str">
        <f>A!CI330</f>
        <v>urn:imsikb0101:Applicaties:id:16</v>
      </c>
      <c r="CK330" t="str">
        <f>A!CJ330</f>
        <v>urn:imsikb0101:DatastroomType:id:1</v>
      </c>
      <c r="CL330">
        <f>A!CK330</f>
        <v>45891</v>
      </c>
      <c r="CM330" t="str">
        <f>A!CL330</f>
        <v>SGS, Rotterdam</v>
      </c>
      <c r="CN330" t="str">
        <f>A!CM330</f>
        <v>LABRESULTAAT SGS</v>
      </c>
      <c r="CO330">
        <f>A!CN330</f>
        <v>45891</v>
      </c>
      <c r="CP330">
        <f>A!CO330</f>
        <v>0</v>
      </c>
      <c r="CQ330">
        <f>A!CO640</f>
        <v>0</v>
      </c>
      <c r="CR330" t="e">
        <f>A!#REF!</f>
        <v>#REF!</v>
      </c>
      <c r="CS330" t="e">
        <f>A!#REF!</f>
        <v>#REF!</v>
      </c>
    </row>
    <row r="331" spans="1:97" x14ac:dyDescent="0.2">
      <c r="A331" t="str">
        <f>A!A331</f>
        <v>LABRESULTAAT</v>
      </c>
      <c r="B331">
        <f>A!B331</f>
        <v>150</v>
      </c>
      <c r="C331" t="str">
        <f>A!C331</f>
        <v>_b5ab70d9-d35b-44af-b7f1-8df21ff7c3f3</v>
      </c>
      <c r="D331" t="str">
        <f>A!D331</f>
        <v>b5ab70d9-d35b-44af-b7f1-8df21ff7c3f3</v>
      </c>
      <c r="E331" t="str">
        <f>A!E331</f>
        <v>SIKB</v>
      </c>
      <c r="F331" t="str">
        <f>A!F331</f>
        <v>urn:immetingen:hoedanigheid:id:1</v>
      </c>
      <c r="G331" t="str">
        <f>A!G331</f>
        <v>www.sikb.nl</v>
      </c>
      <c r="H331" t="str">
        <f>A!H331</f>
        <v>urn:immetingen:parameter:id:1352</v>
      </c>
      <c r="I331" t="str">
        <f>A!I331</f>
        <v>www.sikb.nl</v>
      </c>
      <c r="J331" t="str">
        <f>A!J331</f>
        <v>urn:immetingen:parameter:id:2725</v>
      </c>
      <c r="K331" t="str">
        <f>A!K331</f>
        <v>www.sikb.nl</v>
      </c>
      <c r="L331">
        <f>A!L331</f>
        <v>45890</v>
      </c>
      <c r="M331" t="str">
        <f>A!M331</f>
        <v>urn:immetingen:LabopdrachtStatus:id:5</v>
      </c>
      <c r="N331">
        <f>A!N331</f>
        <v>1</v>
      </c>
      <c r="O331">
        <f>A!O331</f>
        <v>1</v>
      </c>
      <c r="P331" s="23" t="str">
        <f>IF(A!P331="","",INDEX(B!$A$1:$BT$2000,MATCH(A!P331,B!$AX$1:$AX$2000,0),D!$B$5))</f>
        <v>MMA03 A05 (0-50) A10 (0-50) A11 (0-50) A12 (0-50)</v>
      </c>
      <c r="Q331">
        <f>A!Q331</f>
        <v>0</v>
      </c>
      <c r="R331">
        <f>A!R331</f>
        <v>0</v>
      </c>
      <c r="S331">
        <f>A!S331</f>
        <v>0</v>
      </c>
      <c r="T331" t="str">
        <f>A!T331</f>
        <v>immetingen:AnalyticResultType</v>
      </c>
      <c r="U331" t="str">
        <f>A!U331</f>
        <v>0.63 mg/kgds</v>
      </c>
      <c r="V331" s="23">
        <f>IF(A!V331="&lt;",1,A!V331)</f>
        <v>0</v>
      </c>
      <c r="W331">
        <f>A!W331</f>
        <v>0.63</v>
      </c>
      <c r="X331">
        <f>A!X331</f>
        <v>0.63</v>
      </c>
      <c r="Y331" t="str">
        <f>A!Y331</f>
        <v>urn:immetingen:eenheid:id:58</v>
      </c>
      <c r="Z331" s="23">
        <f t="shared" si="5"/>
        <v>58</v>
      </c>
      <c r="AA331" t="str">
        <f>A!Z331</f>
        <v>urn:immetingen:kwaliteitsoordeel:id:0</v>
      </c>
      <c r="AB331" t="str">
        <f>A!AA331</f>
        <v>www.sikb.nl</v>
      </c>
      <c r="AC331" t="str">
        <f>A!AB331</f>
        <v>urn:immetingen:waardebewerkingsmethode:id:5</v>
      </c>
      <c r="AD331" t="str">
        <f>A!AC331</f>
        <v>www.sikb.nl</v>
      </c>
      <c r="AE331" t="str">
        <f>A!AD331</f>
        <v>_a304569e-6ac3-4166-885a-0b64510fd2b2</v>
      </c>
      <c r="AF331">
        <f>A!AE331</f>
        <v>45886.128182870372</v>
      </c>
      <c r="AG331">
        <f>A!AF331</f>
        <v>0</v>
      </c>
      <c r="AH331">
        <f>A!AG331</f>
        <v>0</v>
      </c>
      <c r="AI331">
        <f>A!AH331</f>
        <v>0</v>
      </c>
      <c r="AJ331">
        <f>A!AI331</f>
        <v>0</v>
      </c>
      <c r="AK331">
        <f>A!AJ331</f>
        <v>0</v>
      </c>
      <c r="AL331">
        <f>A!AK331</f>
        <v>0</v>
      </c>
      <c r="AM331">
        <f>A!AL331</f>
        <v>0</v>
      </c>
      <c r="AN331">
        <f>A!AM331</f>
        <v>0</v>
      </c>
      <c r="AO331">
        <f>A!AN331</f>
        <v>0</v>
      </c>
      <c r="AP331">
        <f>A!AO331</f>
        <v>0</v>
      </c>
      <c r="AQ331">
        <f>A!AP331</f>
        <v>0</v>
      </c>
      <c r="AR331">
        <f>A!AQ331</f>
        <v>0</v>
      </c>
      <c r="AS331">
        <f>A!AR331</f>
        <v>0</v>
      </c>
      <c r="AT331">
        <f>A!AS331</f>
        <v>0</v>
      </c>
      <c r="AU331">
        <f>A!AT331</f>
        <v>0</v>
      </c>
      <c r="AV331">
        <f>A!AU331</f>
        <v>0</v>
      </c>
      <c r="AW331" s="23" t="str">
        <f>IF(A!AV331=0,"",A!AV331)</f>
        <v/>
      </c>
      <c r="AX331">
        <f>A!AW331</f>
        <v>0</v>
      </c>
      <c r="AY331">
        <f>A!AX331</f>
        <v>0</v>
      </c>
      <c r="AZ331">
        <f>A!AY331</f>
        <v>0</v>
      </c>
      <c r="BA331">
        <f>A!AZ331</f>
        <v>0</v>
      </c>
      <c r="BB331">
        <f>A!BA331</f>
        <v>0</v>
      </c>
      <c r="BC331">
        <f>A!BB331</f>
        <v>0</v>
      </c>
      <c r="BD331">
        <f>A!BC331</f>
        <v>0</v>
      </c>
      <c r="BE331">
        <f>A!BD331</f>
        <v>0</v>
      </c>
      <c r="BF331">
        <f>A!BE331</f>
        <v>0</v>
      </c>
      <c r="BG331">
        <f>A!BF331</f>
        <v>0</v>
      </c>
      <c r="BH331">
        <f>A!BG331</f>
        <v>0</v>
      </c>
      <c r="BI331">
        <f>A!BH331</f>
        <v>0</v>
      </c>
      <c r="BJ331">
        <f>A!BI331</f>
        <v>0</v>
      </c>
      <c r="BK331">
        <f>A!BJ331</f>
        <v>0</v>
      </c>
      <c r="BL331">
        <f>A!BK331</f>
        <v>0</v>
      </c>
      <c r="BM331">
        <f>A!BL331</f>
        <v>0</v>
      </c>
      <c r="BN331">
        <f>A!BM331</f>
        <v>0</v>
      </c>
      <c r="BO331">
        <f>A!BN331</f>
        <v>0</v>
      </c>
      <c r="BP331">
        <f>A!BO331</f>
        <v>0</v>
      </c>
      <c r="BQ331">
        <f>A!BP331</f>
        <v>0</v>
      </c>
      <c r="BR331">
        <f>A!BQ331</f>
        <v>0</v>
      </c>
      <c r="BS331">
        <f>A!BR331</f>
        <v>0</v>
      </c>
      <c r="BT331">
        <f>A!BS331</f>
        <v>0</v>
      </c>
      <c r="BU331">
        <f>A!BT331</f>
        <v>0</v>
      </c>
      <c r="BV331">
        <f>A!BU331</f>
        <v>0</v>
      </c>
      <c r="BW331">
        <f>A!BV331</f>
        <v>0</v>
      </c>
      <c r="BX331">
        <f>A!BW331</f>
        <v>0</v>
      </c>
      <c r="BY331">
        <f>A!BX331</f>
        <v>0</v>
      </c>
      <c r="BZ331">
        <f>A!BY331</f>
        <v>0</v>
      </c>
      <c r="CA331">
        <f>A!BZ331</f>
        <v>0</v>
      </c>
      <c r="CB331">
        <f>A!CA331</f>
        <v>0</v>
      </c>
      <c r="CC331">
        <f>A!CB331</f>
        <v>0</v>
      </c>
      <c r="CD331">
        <f>A!CC331</f>
        <v>0</v>
      </c>
      <c r="CE331">
        <f>A!CD331</f>
        <v>0</v>
      </c>
      <c r="CF331">
        <f>A!CE331</f>
        <v>0</v>
      </c>
      <c r="CG331">
        <f>A!CF331</f>
        <v>0</v>
      </c>
      <c r="CH331">
        <f>A!CG331</f>
        <v>0</v>
      </c>
      <c r="CI331">
        <f>A!CH331</f>
        <v>0</v>
      </c>
      <c r="CJ331" t="str">
        <f>A!CI331</f>
        <v>urn:imsikb0101:Applicaties:id:16</v>
      </c>
      <c r="CK331" t="str">
        <f>A!CJ331</f>
        <v>urn:imsikb0101:DatastroomType:id:1</v>
      </c>
      <c r="CL331">
        <f>A!CK331</f>
        <v>45891</v>
      </c>
      <c r="CM331" t="str">
        <f>A!CL331</f>
        <v>SGS, Rotterdam</v>
      </c>
      <c r="CN331" t="str">
        <f>A!CM331</f>
        <v>LABRESULTAAT SGS</v>
      </c>
      <c r="CO331">
        <f>A!CN331</f>
        <v>45891</v>
      </c>
      <c r="CP331">
        <f>A!CO331</f>
        <v>0</v>
      </c>
      <c r="CQ331">
        <f>A!CO641</f>
        <v>0</v>
      </c>
      <c r="CR331" t="e">
        <f>A!#REF!</f>
        <v>#REF!</v>
      </c>
      <c r="CS331" t="e">
        <f>A!#REF!</f>
        <v>#REF!</v>
      </c>
    </row>
    <row r="332" spans="1:97" x14ac:dyDescent="0.2">
      <c r="A332" t="str">
        <f>A!A332</f>
        <v>LABRESULTAAT</v>
      </c>
      <c r="B332">
        <f>A!B332</f>
        <v>151</v>
      </c>
      <c r="C332" t="str">
        <f>A!C332</f>
        <v>_41583e84-f578-4fa9-8b80-4b2e3d763396</v>
      </c>
      <c r="D332" t="str">
        <f>A!D332</f>
        <v>41583e84-f578-4fa9-8b80-4b2e3d763396</v>
      </c>
      <c r="E332" t="str">
        <f>A!E332</f>
        <v>SIKB</v>
      </c>
      <c r="F332" t="str">
        <f>A!F332</f>
        <v>urn:immetingen:hoedanigheid:id:1</v>
      </c>
      <c r="G332" t="str">
        <f>A!G332</f>
        <v>www.sikb.nl</v>
      </c>
      <c r="H332" t="str">
        <f>A!H332</f>
        <v>urn:immetingen:parameter:id:333</v>
      </c>
      <c r="I332" t="str">
        <f>A!I332</f>
        <v>www.sikb.nl</v>
      </c>
      <c r="J332" t="str">
        <f>A!J332</f>
        <v>urn:immetingen:parameter:id:2725</v>
      </c>
      <c r="K332" t="str">
        <f>A!K332</f>
        <v>www.sikb.nl</v>
      </c>
      <c r="L332">
        <f>A!L332</f>
        <v>45890</v>
      </c>
      <c r="M332" t="str">
        <f>A!M332</f>
        <v>urn:immetingen:LabopdrachtStatus:id:5</v>
      </c>
      <c r="N332">
        <f>A!N332</f>
        <v>1</v>
      </c>
      <c r="O332">
        <f>A!O332</f>
        <v>1</v>
      </c>
      <c r="P332" s="23" t="str">
        <f>IF(A!P332="","",INDEX(B!$A$1:$BT$2000,MATCH(A!P332,B!$AX$1:$AX$2000,0),D!$B$5))</f>
        <v>MMA03 A05 (0-50) A10 (0-50) A11 (0-50) A12 (0-50)</v>
      </c>
      <c r="Q332">
        <f>A!Q332</f>
        <v>0</v>
      </c>
      <c r="R332">
        <f>A!R332</f>
        <v>0</v>
      </c>
      <c r="S332">
        <f>A!S332</f>
        <v>0</v>
      </c>
      <c r="T332" t="str">
        <f>A!T332</f>
        <v>immetingen:AnalyticResultType</v>
      </c>
      <c r="U332" t="str">
        <f>A!U332</f>
        <v>24 mg/kgds</v>
      </c>
      <c r="V332" s="23">
        <f>IF(A!V332="&lt;",1,A!V332)</f>
        <v>0</v>
      </c>
      <c r="W332">
        <f>A!W332</f>
        <v>24</v>
      </c>
      <c r="X332">
        <f>A!X332</f>
        <v>24</v>
      </c>
      <c r="Y332" t="str">
        <f>A!Y332</f>
        <v>urn:immetingen:eenheid:id:58</v>
      </c>
      <c r="Z332" s="23">
        <f t="shared" si="5"/>
        <v>58</v>
      </c>
      <c r="AA332" t="str">
        <f>A!Z332</f>
        <v>urn:immetingen:kwaliteitsoordeel:id:0</v>
      </c>
      <c r="AB332" t="str">
        <f>A!AA332</f>
        <v>www.sikb.nl</v>
      </c>
      <c r="AC332" t="str">
        <f>A!AB332</f>
        <v>urn:immetingen:waardebewerkingsmethode:id:5</v>
      </c>
      <c r="AD332" t="str">
        <f>A!AC332</f>
        <v>www.sikb.nl</v>
      </c>
      <c r="AE332" t="str">
        <f>A!AD332</f>
        <v>_6edff77a-ea04-4071-b0cd-51262f2c20c4</v>
      </c>
      <c r="AF332">
        <f>A!AE332</f>
        <v>45890.903703703705</v>
      </c>
      <c r="AG332">
        <f>A!AF332</f>
        <v>0</v>
      </c>
      <c r="AH332">
        <f>A!AG332</f>
        <v>0</v>
      </c>
      <c r="AI332">
        <f>A!AH332</f>
        <v>0</v>
      </c>
      <c r="AJ332">
        <f>A!AI332</f>
        <v>0</v>
      </c>
      <c r="AK332">
        <f>A!AJ332</f>
        <v>0</v>
      </c>
      <c r="AL332">
        <f>A!AK332</f>
        <v>0</v>
      </c>
      <c r="AM332">
        <f>A!AL332</f>
        <v>0</v>
      </c>
      <c r="AN332">
        <f>A!AM332</f>
        <v>0</v>
      </c>
      <c r="AO332">
        <f>A!AN332</f>
        <v>0</v>
      </c>
      <c r="AP332">
        <f>A!AO332</f>
        <v>0</v>
      </c>
      <c r="AQ332">
        <f>A!AP332</f>
        <v>0</v>
      </c>
      <c r="AR332">
        <f>A!AQ332</f>
        <v>0</v>
      </c>
      <c r="AS332">
        <f>A!AR332</f>
        <v>0</v>
      </c>
      <c r="AT332">
        <f>A!AS332</f>
        <v>0</v>
      </c>
      <c r="AU332">
        <f>A!AT332</f>
        <v>0</v>
      </c>
      <c r="AV332">
        <f>A!AU332</f>
        <v>0</v>
      </c>
      <c r="AW332" s="23" t="str">
        <f>IF(A!AV332=0,"",A!AV332)</f>
        <v/>
      </c>
      <c r="AX332">
        <f>A!AW332</f>
        <v>0</v>
      </c>
      <c r="AY332">
        <f>A!AX332</f>
        <v>0</v>
      </c>
      <c r="AZ332">
        <f>A!AY332</f>
        <v>0</v>
      </c>
      <c r="BA332">
        <f>A!AZ332</f>
        <v>0</v>
      </c>
      <c r="BB332">
        <f>A!BA332</f>
        <v>0</v>
      </c>
      <c r="BC332">
        <f>A!BB332</f>
        <v>0</v>
      </c>
      <c r="BD332">
        <f>A!BC332</f>
        <v>0</v>
      </c>
      <c r="BE332">
        <f>A!BD332</f>
        <v>0</v>
      </c>
      <c r="BF332">
        <f>A!BE332</f>
        <v>0</v>
      </c>
      <c r="BG332">
        <f>A!BF332</f>
        <v>0</v>
      </c>
      <c r="BH332">
        <f>A!BG332</f>
        <v>0</v>
      </c>
      <c r="BI332">
        <f>A!BH332</f>
        <v>0</v>
      </c>
      <c r="BJ332">
        <f>A!BI332</f>
        <v>0</v>
      </c>
      <c r="BK332">
        <f>A!BJ332</f>
        <v>0</v>
      </c>
      <c r="BL332">
        <f>A!BK332</f>
        <v>0</v>
      </c>
      <c r="BM332">
        <f>A!BL332</f>
        <v>0</v>
      </c>
      <c r="BN332">
        <f>A!BM332</f>
        <v>0</v>
      </c>
      <c r="BO332">
        <f>A!BN332</f>
        <v>0</v>
      </c>
      <c r="BP332">
        <f>A!BO332</f>
        <v>0</v>
      </c>
      <c r="BQ332">
        <f>A!BP332</f>
        <v>0</v>
      </c>
      <c r="BR332">
        <f>A!BQ332</f>
        <v>0</v>
      </c>
      <c r="BS332">
        <f>A!BR332</f>
        <v>0</v>
      </c>
      <c r="BT332">
        <f>A!BS332</f>
        <v>0</v>
      </c>
      <c r="BU332">
        <f>A!BT332</f>
        <v>0</v>
      </c>
      <c r="BV332">
        <f>A!BU332</f>
        <v>0</v>
      </c>
      <c r="BW332">
        <f>A!BV332</f>
        <v>0</v>
      </c>
      <c r="BX332">
        <f>A!BW332</f>
        <v>0</v>
      </c>
      <c r="BY332">
        <f>A!BX332</f>
        <v>0</v>
      </c>
      <c r="BZ332">
        <f>A!BY332</f>
        <v>0</v>
      </c>
      <c r="CA332">
        <f>A!BZ332</f>
        <v>0</v>
      </c>
      <c r="CB332">
        <f>A!CA332</f>
        <v>0</v>
      </c>
      <c r="CC332">
        <f>A!CB332</f>
        <v>0</v>
      </c>
      <c r="CD332">
        <f>A!CC332</f>
        <v>0</v>
      </c>
      <c r="CE332">
        <f>A!CD332</f>
        <v>0</v>
      </c>
      <c r="CF332">
        <f>A!CE332</f>
        <v>0</v>
      </c>
      <c r="CG332">
        <f>A!CF332</f>
        <v>0</v>
      </c>
      <c r="CH332">
        <f>A!CG332</f>
        <v>0</v>
      </c>
      <c r="CI332">
        <f>A!CH332</f>
        <v>0</v>
      </c>
      <c r="CJ332" t="str">
        <f>A!CI332</f>
        <v>urn:imsikb0101:Applicaties:id:16</v>
      </c>
      <c r="CK332" t="str">
        <f>A!CJ332</f>
        <v>urn:imsikb0101:DatastroomType:id:1</v>
      </c>
      <c r="CL332">
        <f>A!CK332</f>
        <v>45891</v>
      </c>
      <c r="CM332" t="str">
        <f>A!CL332</f>
        <v>SGS, Rotterdam</v>
      </c>
      <c r="CN332" t="str">
        <f>A!CM332</f>
        <v>LABRESULTAAT SGS</v>
      </c>
      <c r="CO332">
        <f>A!CN332</f>
        <v>45891</v>
      </c>
      <c r="CP332">
        <f>A!CO332</f>
        <v>0</v>
      </c>
      <c r="CQ332">
        <f>A!CO642</f>
        <v>0</v>
      </c>
      <c r="CR332" t="e">
        <f>A!#REF!</f>
        <v>#REF!</v>
      </c>
      <c r="CS332" t="e">
        <f>A!#REF!</f>
        <v>#REF!</v>
      </c>
    </row>
    <row r="333" spans="1:97" x14ac:dyDescent="0.2">
      <c r="A333" t="str">
        <f>A!A333</f>
        <v>LABRESULTAAT</v>
      </c>
      <c r="B333">
        <f>A!B333</f>
        <v>152</v>
      </c>
      <c r="C333" t="str">
        <f>A!C333</f>
        <v>_9d96c4ad-04ea-45a2-95cd-ae881aedfb8a</v>
      </c>
      <c r="D333" t="str">
        <f>A!D333</f>
        <v>9d96c4ad-04ea-45a2-95cd-ae881aedfb8a</v>
      </c>
      <c r="E333" t="str">
        <f>A!E333</f>
        <v>SIKB</v>
      </c>
      <c r="F333" t="str">
        <f>A!F333</f>
        <v>urn:immetingen:hoedanigheid:id:1</v>
      </c>
      <c r="G333" t="str">
        <f>A!G333</f>
        <v>www.sikb.nl</v>
      </c>
      <c r="H333" t="str">
        <f>A!H333</f>
        <v>urn:immetingen:parameter:id:1693</v>
      </c>
      <c r="I333" t="str">
        <f>A!I333</f>
        <v>www.sikb.nl</v>
      </c>
      <c r="J333" t="str">
        <f>A!J333</f>
        <v>urn:immetingen:parameter:id:2725</v>
      </c>
      <c r="K333" t="str">
        <f>A!K333</f>
        <v>www.sikb.nl</v>
      </c>
      <c r="L333">
        <f>A!L333</f>
        <v>45890</v>
      </c>
      <c r="M333" t="str">
        <f>A!M333</f>
        <v>urn:immetingen:LabopdrachtStatus:id:5</v>
      </c>
      <c r="N333">
        <f>A!N333</f>
        <v>1</v>
      </c>
      <c r="O333">
        <f>A!O333</f>
        <v>1</v>
      </c>
      <c r="P333" s="23" t="str">
        <f>IF(A!P333="","",INDEX(B!$A$1:$BT$2000,MATCH(A!P333,B!$AX$1:$AX$2000,0),D!$B$5))</f>
        <v>MMA03 A05 (0-50) A10 (0-50) A11 (0-50) A12 (0-50)</v>
      </c>
      <c r="Q333">
        <f>A!Q333</f>
        <v>0</v>
      </c>
      <c r="R333">
        <f>A!R333</f>
        <v>0</v>
      </c>
      <c r="S333">
        <f>A!S333</f>
        <v>0</v>
      </c>
      <c r="T333" t="str">
        <f>A!T333</f>
        <v>immetingen:AnalyticResultType</v>
      </c>
      <c r="U333" t="str">
        <f>A!U333</f>
        <v>30 mg/kgds</v>
      </c>
      <c r="V333" s="23">
        <f>IF(A!V333="&lt;",1,A!V333)</f>
        <v>0</v>
      </c>
      <c r="W333">
        <f>A!W333</f>
        <v>30</v>
      </c>
      <c r="X333">
        <f>A!X333</f>
        <v>30</v>
      </c>
      <c r="Y333" t="str">
        <f>A!Y333</f>
        <v>urn:immetingen:eenheid:id:58</v>
      </c>
      <c r="Z333" s="23">
        <f t="shared" si="5"/>
        <v>58</v>
      </c>
      <c r="AA333" t="str">
        <f>A!Z333</f>
        <v>urn:immetingen:kwaliteitsoordeel:id:0</v>
      </c>
      <c r="AB333" t="str">
        <f>A!AA333</f>
        <v>www.sikb.nl</v>
      </c>
      <c r="AC333" t="str">
        <f>A!AB333</f>
        <v>urn:immetingen:waardebewerkingsmethode:id:5</v>
      </c>
      <c r="AD333" t="str">
        <f>A!AC333</f>
        <v>www.sikb.nl</v>
      </c>
      <c r="AE333" t="str">
        <f>A!AD333</f>
        <v>_fa724470-6235-4abf-8efc-0142570c95db</v>
      </c>
      <c r="AF333">
        <f>A!AE333</f>
        <v>45890.903703703705</v>
      </c>
      <c r="AG333">
        <f>A!AF333</f>
        <v>0</v>
      </c>
      <c r="AH333">
        <f>A!AG333</f>
        <v>0</v>
      </c>
      <c r="AI333">
        <f>A!AH333</f>
        <v>0</v>
      </c>
      <c r="AJ333">
        <f>A!AI333</f>
        <v>0</v>
      </c>
      <c r="AK333">
        <f>A!AJ333</f>
        <v>0</v>
      </c>
      <c r="AL333">
        <f>A!AK333</f>
        <v>0</v>
      </c>
      <c r="AM333">
        <f>A!AL333</f>
        <v>0</v>
      </c>
      <c r="AN333">
        <f>A!AM333</f>
        <v>0</v>
      </c>
      <c r="AO333">
        <f>A!AN333</f>
        <v>0</v>
      </c>
      <c r="AP333">
        <f>A!AO333</f>
        <v>0</v>
      </c>
      <c r="AQ333">
        <f>A!AP333</f>
        <v>0</v>
      </c>
      <c r="AR333">
        <f>A!AQ333</f>
        <v>0</v>
      </c>
      <c r="AS333">
        <f>A!AR333</f>
        <v>0</v>
      </c>
      <c r="AT333">
        <f>A!AS333</f>
        <v>0</v>
      </c>
      <c r="AU333">
        <f>A!AT333</f>
        <v>0</v>
      </c>
      <c r="AV333">
        <f>A!AU333</f>
        <v>0</v>
      </c>
      <c r="AW333" s="23" t="str">
        <f>IF(A!AV333=0,"",A!AV333)</f>
        <v/>
      </c>
      <c r="AX333">
        <f>A!AW333</f>
        <v>0</v>
      </c>
      <c r="AY333">
        <f>A!AX333</f>
        <v>0</v>
      </c>
      <c r="AZ333">
        <f>A!AY333</f>
        <v>0</v>
      </c>
      <c r="BA333">
        <f>A!AZ333</f>
        <v>0</v>
      </c>
      <c r="BB333">
        <f>A!BA333</f>
        <v>0</v>
      </c>
      <c r="BC333">
        <f>A!BB333</f>
        <v>0</v>
      </c>
      <c r="BD333">
        <f>A!BC333</f>
        <v>0</v>
      </c>
      <c r="BE333">
        <f>A!BD333</f>
        <v>0</v>
      </c>
      <c r="BF333">
        <f>A!BE333</f>
        <v>0</v>
      </c>
      <c r="BG333">
        <f>A!BF333</f>
        <v>0</v>
      </c>
      <c r="BH333">
        <f>A!BG333</f>
        <v>0</v>
      </c>
      <c r="BI333">
        <f>A!BH333</f>
        <v>0</v>
      </c>
      <c r="BJ333">
        <f>A!BI333</f>
        <v>0</v>
      </c>
      <c r="BK333">
        <f>A!BJ333</f>
        <v>0</v>
      </c>
      <c r="BL333">
        <f>A!BK333</f>
        <v>0</v>
      </c>
      <c r="BM333">
        <f>A!BL333</f>
        <v>0</v>
      </c>
      <c r="BN333">
        <f>A!BM333</f>
        <v>0</v>
      </c>
      <c r="BO333">
        <f>A!BN333</f>
        <v>0</v>
      </c>
      <c r="BP333">
        <f>A!BO333</f>
        <v>0</v>
      </c>
      <c r="BQ333">
        <f>A!BP333</f>
        <v>0</v>
      </c>
      <c r="BR333">
        <f>A!BQ333</f>
        <v>0</v>
      </c>
      <c r="BS333">
        <f>A!BR333</f>
        <v>0</v>
      </c>
      <c r="BT333">
        <f>A!BS333</f>
        <v>0</v>
      </c>
      <c r="BU333">
        <f>A!BT333</f>
        <v>0</v>
      </c>
      <c r="BV333">
        <f>A!BU333</f>
        <v>0</v>
      </c>
      <c r="BW333">
        <f>A!BV333</f>
        <v>0</v>
      </c>
      <c r="BX333">
        <f>A!BW333</f>
        <v>0</v>
      </c>
      <c r="BY333">
        <f>A!BX333</f>
        <v>0</v>
      </c>
      <c r="BZ333">
        <f>A!BY333</f>
        <v>0</v>
      </c>
      <c r="CA333">
        <f>A!BZ333</f>
        <v>0</v>
      </c>
      <c r="CB333">
        <f>A!CA333</f>
        <v>0</v>
      </c>
      <c r="CC333">
        <f>A!CB333</f>
        <v>0</v>
      </c>
      <c r="CD333">
        <f>A!CC333</f>
        <v>0</v>
      </c>
      <c r="CE333">
        <f>A!CD333</f>
        <v>0</v>
      </c>
      <c r="CF333">
        <f>A!CE333</f>
        <v>0</v>
      </c>
      <c r="CG333">
        <f>A!CF333</f>
        <v>0</v>
      </c>
      <c r="CH333">
        <f>A!CG333</f>
        <v>0</v>
      </c>
      <c r="CI333">
        <f>A!CH333</f>
        <v>0</v>
      </c>
      <c r="CJ333" t="str">
        <f>A!CI333</f>
        <v>urn:imsikb0101:Applicaties:id:16</v>
      </c>
      <c r="CK333" t="str">
        <f>A!CJ333</f>
        <v>urn:imsikb0101:DatastroomType:id:1</v>
      </c>
      <c r="CL333">
        <f>A!CK333</f>
        <v>45891</v>
      </c>
      <c r="CM333" t="str">
        <f>A!CL333</f>
        <v>SGS, Rotterdam</v>
      </c>
      <c r="CN333" t="str">
        <f>A!CM333</f>
        <v>LABRESULTAAT SGS</v>
      </c>
      <c r="CO333">
        <f>A!CN333</f>
        <v>45891</v>
      </c>
      <c r="CP333">
        <f>A!CO333</f>
        <v>0</v>
      </c>
      <c r="CQ333">
        <f>A!CO643</f>
        <v>0</v>
      </c>
      <c r="CR333" t="e">
        <f>A!#REF!</f>
        <v>#REF!</v>
      </c>
      <c r="CS333" t="e">
        <f>A!#REF!</f>
        <v>#REF!</v>
      </c>
    </row>
    <row r="334" spans="1:97" x14ac:dyDescent="0.2">
      <c r="A334" t="str">
        <f>A!A334</f>
        <v>LABRESULTAAT</v>
      </c>
      <c r="B334">
        <f>A!B334</f>
        <v>153</v>
      </c>
      <c r="C334" t="str">
        <f>A!C334</f>
        <v>_4bc34af0-4e30-4c72-bfe0-6d890e79e91b</v>
      </c>
      <c r="D334" t="str">
        <f>A!D334</f>
        <v>4bc34af0-4e30-4c72-bfe0-6d890e79e91b</v>
      </c>
      <c r="E334" t="str">
        <f>A!E334</f>
        <v>SIKB</v>
      </c>
      <c r="F334" t="str">
        <f>A!F334</f>
        <v>urn:immetingen:hoedanigheid:id:1</v>
      </c>
      <c r="G334" t="str">
        <f>A!G334</f>
        <v>www.sikb.nl</v>
      </c>
      <c r="H334" t="str">
        <f>A!H334</f>
        <v>urn:immetingen:parameter:id:310</v>
      </c>
      <c r="I334" t="str">
        <f>A!I334</f>
        <v>www.sikb.nl</v>
      </c>
      <c r="J334" t="str">
        <f>A!J334</f>
        <v>urn:immetingen:parameter:id:2725</v>
      </c>
      <c r="K334" t="str">
        <f>A!K334</f>
        <v>www.sikb.nl</v>
      </c>
      <c r="L334">
        <f>A!L334</f>
        <v>45890</v>
      </c>
      <c r="M334" t="str">
        <f>A!M334</f>
        <v>urn:immetingen:LabopdrachtStatus:id:5</v>
      </c>
      <c r="N334">
        <f>A!N334</f>
        <v>1</v>
      </c>
      <c r="O334">
        <f>A!O334</f>
        <v>1</v>
      </c>
      <c r="P334" s="23" t="str">
        <f>IF(A!P334="","",INDEX(B!$A$1:$BT$2000,MATCH(A!P334,B!$AX$1:$AX$2000,0),D!$B$5))</f>
        <v>MMA03 A05 (0-50) A10 (0-50) A11 (0-50) A12 (0-50)</v>
      </c>
      <c r="Q334">
        <f>A!Q334</f>
        <v>0</v>
      </c>
      <c r="R334">
        <f>A!R334</f>
        <v>0</v>
      </c>
      <c r="S334">
        <f>A!S334</f>
        <v>0</v>
      </c>
      <c r="T334" t="str">
        <f>A!T334</f>
        <v>immetingen:AnalyticResultType</v>
      </c>
      <c r="U334" t="str">
        <f>A!U334</f>
        <v>5.3 mg/kgds</v>
      </c>
      <c r="V334" s="23">
        <f>IF(A!V334="&lt;",1,A!V334)</f>
        <v>0</v>
      </c>
      <c r="W334">
        <f>A!W334</f>
        <v>5.3</v>
      </c>
      <c r="X334">
        <f>A!X334</f>
        <v>5.3</v>
      </c>
      <c r="Y334" t="str">
        <f>A!Y334</f>
        <v>urn:immetingen:eenheid:id:58</v>
      </c>
      <c r="Z334" s="23">
        <f t="shared" si="5"/>
        <v>58</v>
      </c>
      <c r="AA334" t="str">
        <f>A!Z334</f>
        <v>urn:immetingen:kwaliteitsoordeel:id:0</v>
      </c>
      <c r="AB334" t="str">
        <f>A!AA334</f>
        <v>www.sikb.nl</v>
      </c>
      <c r="AC334" t="str">
        <f>A!AB334</f>
        <v>urn:immetingen:waardebewerkingsmethode:id:5</v>
      </c>
      <c r="AD334" t="str">
        <f>A!AC334</f>
        <v>www.sikb.nl</v>
      </c>
      <c r="AE334" t="str">
        <f>A!AD334</f>
        <v>_da3de20b-64d9-44c0-8b5a-6ff5d55e9dc9</v>
      </c>
      <c r="AF334">
        <f>A!AE334</f>
        <v>45890.903703703705</v>
      </c>
      <c r="AG334">
        <f>A!AF334</f>
        <v>0</v>
      </c>
      <c r="AH334">
        <f>A!AG334</f>
        <v>0</v>
      </c>
      <c r="AI334">
        <f>A!AH334</f>
        <v>0</v>
      </c>
      <c r="AJ334">
        <f>A!AI334</f>
        <v>0</v>
      </c>
      <c r="AK334">
        <f>A!AJ334</f>
        <v>0</v>
      </c>
      <c r="AL334">
        <f>A!AK334</f>
        <v>0</v>
      </c>
      <c r="AM334">
        <f>A!AL334</f>
        <v>0</v>
      </c>
      <c r="AN334">
        <f>A!AM334</f>
        <v>0</v>
      </c>
      <c r="AO334">
        <f>A!AN334</f>
        <v>0</v>
      </c>
      <c r="AP334">
        <f>A!AO334</f>
        <v>0</v>
      </c>
      <c r="AQ334">
        <f>A!AP334</f>
        <v>0</v>
      </c>
      <c r="AR334">
        <f>A!AQ334</f>
        <v>0</v>
      </c>
      <c r="AS334">
        <f>A!AR334</f>
        <v>0</v>
      </c>
      <c r="AT334">
        <f>A!AS334</f>
        <v>0</v>
      </c>
      <c r="AU334">
        <f>A!AT334</f>
        <v>0</v>
      </c>
      <c r="AV334">
        <f>A!AU334</f>
        <v>0</v>
      </c>
      <c r="AW334" s="23" t="str">
        <f>IF(A!AV334=0,"",A!AV334)</f>
        <v/>
      </c>
      <c r="AX334">
        <f>A!AW334</f>
        <v>0</v>
      </c>
      <c r="AY334">
        <f>A!AX334</f>
        <v>0</v>
      </c>
      <c r="AZ334">
        <f>A!AY334</f>
        <v>0</v>
      </c>
      <c r="BA334">
        <f>A!AZ334</f>
        <v>0</v>
      </c>
      <c r="BB334">
        <f>A!BA334</f>
        <v>0</v>
      </c>
      <c r="BC334">
        <f>A!BB334</f>
        <v>0</v>
      </c>
      <c r="BD334">
        <f>A!BC334</f>
        <v>0</v>
      </c>
      <c r="BE334">
        <f>A!BD334</f>
        <v>0</v>
      </c>
      <c r="BF334">
        <f>A!BE334</f>
        <v>0</v>
      </c>
      <c r="BG334">
        <f>A!BF334</f>
        <v>0</v>
      </c>
      <c r="BH334">
        <f>A!BG334</f>
        <v>0</v>
      </c>
      <c r="BI334">
        <f>A!BH334</f>
        <v>0</v>
      </c>
      <c r="BJ334">
        <f>A!BI334</f>
        <v>0</v>
      </c>
      <c r="BK334">
        <f>A!BJ334</f>
        <v>0</v>
      </c>
      <c r="BL334">
        <f>A!BK334</f>
        <v>0</v>
      </c>
      <c r="BM334">
        <f>A!BL334</f>
        <v>0</v>
      </c>
      <c r="BN334">
        <f>A!BM334</f>
        <v>0</v>
      </c>
      <c r="BO334">
        <f>A!BN334</f>
        <v>0</v>
      </c>
      <c r="BP334">
        <f>A!BO334</f>
        <v>0</v>
      </c>
      <c r="BQ334">
        <f>A!BP334</f>
        <v>0</v>
      </c>
      <c r="BR334">
        <f>A!BQ334</f>
        <v>0</v>
      </c>
      <c r="BS334">
        <f>A!BR334</f>
        <v>0</v>
      </c>
      <c r="BT334">
        <f>A!BS334</f>
        <v>0</v>
      </c>
      <c r="BU334">
        <f>A!BT334</f>
        <v>0</v>
      </c>
      <c r="BV334">
        <f>A!BU334</f>
        <v>0</v>
      </c>
      <c r="BW334">
        <f>A!BV334</f>
        <v>0</v>
      </c>
      <c r="BX334">
        <f>A!BW334</f>
        <v>0</v>
      </c>
      <c r="BY334">
        <f>A!BX334</f>
        <v>0</v>
      </c>
      <c r="BZ334">
        <f>A!BY334</f>
        <v>0</v>
      </c>
      <c r="CA334">
        <f>A!BZ334</f>
        <v>0</v>
      </c>
      <c r="CB334">
        <f>A!CA334</f>
        <v>0</v>
      </c>
      <c r="CC334">
        <f>A!CB334</f>
        <v>0</v>
      </c>
      <c r="CD334">
        <f>A!CC334</f>
        <v>0</v>
      </c>
      <c r="CE334">
        <f>A!CD334</f>
        <v>0</v>
      </c>
      <c r="CF334">
        <f>A!CE334</f>
        <v>0</v>
      </c>
      <c r="CG334">
        <f>A!CF334</f>
        <v>0</v>
      </c>
      <c r="CH334">
        <f>A!CG334</f>
        <v>0</v>
      </c>
      <c r="CI334">
        <f>A!CH334</f>
        <v>0</v>
      </c>
      <c r="CJ334" t="str">
        <f>A!CI334</f>
        <v>urn:imsikb0101:Applicaties:id:16</v>
      </c>
      <c r="CK334" t="str">
        <f>A!CJ334</f>
        <v>urn:imsikb0101:DatastroomType:id:1</v>
      </c>
      <c r="CL334">
        <f>A!CK334</f>
        <v>45891</v>
      </c>
      <c r="CM334" t="str">
        <f>A!CL334</f>
        <v>SGS, Rotterdam</v>
      </c>
      <c r="CN334" t="str">
        <f>A!CM334</f>
        <v>LABRESULTAAT SGS</v>
      </c>
      <c r="CO334">
        <f>A!CN334</f>
        <v>45891</v>
      </c>
      <c r="CP334">
        <f>A!CO334</f>
        <v>0</v>
      </c>
      <c r="CQ334">
        <f>A!CO644</f>
        <v>0</v>
      </c>
      <c r="CR334" t="e">
        <f>A!#REF!</f>
        <v>#REF!</v>
      </c>
      <c r="CS334" t="e">
        <f>A!#REF!</f>
        <v>#REF!</v>
      </c>
    </row>
    <row r="335" spans="1:97" x14ac:dyDescent="0.2">
      <c r="A335" t="str">
        <f>A!A335</f>
        <v>LABRESULTAAT</v>
      </c>
      <c r="B335">
        <f>A!B335</f>
        <v>154</v>
      </c>
      <c r="C335" t="str">
        <f>A!C335</f>
        <v>_3d9ae005-ccb4-4e97-bf58-33c3c100522b</v>
      </c>
      <c r="D335" t="str">
        <f>A!D335</f>
        <v>3d9ae005-ccb4-4e97-bf58-33c3c100522b</v>
      </c>
      <c r="E335" t="str">
        <f>A!E335</f>
        <v>SIKB</v>
      </c>
      <c r="F335" t="str">
        <f>A!F335</f>
        <v>urn:immetingen:hoedanigheid:id:1</v>
      </c>
      <c r="G335" t="str">
        <f>A!G335</f>
        <v>www.sikb.nl</v>
      </c>
      <c r="H335" t="str">
        <f>A!H335</f>
        <v>urn:immetingen:parameter:id:441</v>
      </c>
      <c r="I335" t="str">
        <f>A!I335</f>
        <v>www.sikb.nl</v>
      </c>
      <c r="J335" t="str">
        <f>A!J335</f>
        <v>urn:immetingen:parameter:id:2725</v>
      </c>
      <c r="K335" t="str">
        <f>A!K335</f>
        <v>www.sikb.nl</v>
      </c>
      <c r="L335">
        <f>A!L335</f>
        <v>45890</v>
      </c>
      <c r="M335" t="str">
        <f>A!M335</f>
        <v>urn:immetingen:LabopdrachtStatus:id:5</v>
      </c>
      <c r="N335">
        <f>A!N335</f>
        <v>1</v>
      </c>
      <c r="O335">
        <f>A!O335</f>
        <v>1</v>
      </c>
      <c r="P335" s="23" t="str">
        <f>IF(A!P335="","",INDEX(B!$A$1:$BT$2000,MATCH(A!P335,B!$AX$1:$AX$2000,0),D!$B$5))</f>
        <v>MMA03 A05 (0-50) A10 (0-50) A11 (0-50) A12 (0-50)</v>
      </c>
      <c r="Q335">
        <f>A!Q335</f>
        <v>0</v>
      </c>
      <c r="R335">
        <f>A!R335</f>
        <v>0</v>
      </c>
      <c r="S335">
        <f>A!S335</f>
        <v>0</v>
      </c>
      <c r="T335" t="str">
        <f>A!T335</f>
        <v>immetingen:AnalyticResultType</v>
      </c>
      <c r="U335" t="str">
        <f>A!U335</f>
        <v>&lt;0.2 mg/kgds</v>
      </c>
      <c r="V335" s="23">
        <f>IF(A!V335="&lt;",1,A!V335)</f>
        <v>1</v>
      </c>
      <c r="W335">
        <f>A!W335</f>
        <v>0.2</v>
      </c>
      <c r="X335">
        <f>A!X335</f>
        <v>0.2</v>
      </c>
      <c r="Y335" t="str">
        <f>A!Y335</f>
        <v>urn:immetingen:eenheid:id:58</v>
      </c>
      <c r="Z335" s="23">
        <f t="shared" si="5"/>
        <v>58</v>
      </c>
      <c r="AA335" t="str">
        <f>A!Z335</f>
        <v>urn:immetingen:kwaliteitsoordeel:id:0</v>
      </c>
      <c r="AB335" t="str">
        <f>A!AA335</f>
        <v>www.sikb.nl</v>
      </c>
      <c r="AC335" t="str">
        <f>A!AB335</f>
        <v>urn:immetingen:waardebewerkingsmethode:id:5</v>
      </c>
      <c r="AD335" t="str">
        <f>A!AC335</f>
        <v>www.sikb.nl</v>
      </c>
      <c r="AE335" t="str">
        <f>A!AD335</f>
        <v>_cce38b08-0589-4576-b94e-970f73a3598a</v>
      </c>
      <c r="AF335">
        <f>A!AE335</f>
        <v>45890.903703703705</v>
      </c>
      <c r="AG335">
        <f>A!AF335</f>
        <v>0</v>
      </c>
      <c r="AH335">
        <f>A!AG335</f>
        <v>0</v>
      </c>
      <c r="AI335">
        <f>A!AH335</f>
        <v>0</v>
      </c>
      <c r="AJ335">
        <f>A!AI335</f>
        <v>0</v>
      </c>
      <c r="AK335">
        <f>A!AJ335</f>
        <v>0</v>
      </c>
      <c r="AL335">
        <f>A!AK335</f>
        <v>0</v>
      </c>
      <c r="AM335">
        <f>A!AL335</f>
        <v>0</v>
      </c>
      <c r="AN335">
        <f>A!AM335</f>
        <v>0</v>
      </c>
      <c r="AO335">
        <f>A!AN335</f>
        <v>0</v>
      </c>
      <c r="AP335">
        <f>A!AO335</f>
        <v>0</v>
      </c>
      <c r="AQ335">
        <f>A!AP335</f>
        <v>0</v>
      </c>
      <c r="AR335">
        <f>A!AQ335</f>
        <v>0</v>
      </c>
      <c r="AS335">
        <f>A!AR335</f>
        <v>0</v>
      </c>
      <c r="AT335">
        <f>A!AS335</f>
        <v>0</v>
      </c>
      <c r="AU335">
        <f>A!AT335</f>
        <v>0</v>
      </c>
      <c r="AV335">
        <f>A!AU335</f>
        <v>0</v>
      </c>
      <c r="AW335" s="23" t="str">
        <f>IF(A!AV335=0,"",A!AV335)</f>
        <v/>
      </c>
      <c r="AX335">
        <f>A!AW335</f>
        <v>0</v>
      </c>
      <c r="AY335">
        <f>A!AX335</f>
        <v>0</v>
      </c>
      <c r="AZ335">
        <f>A!AY335</f>
        <v>0</v>
      </c>
      <c r="BA335">
        <f>A!AZ335</f>
        <v>0</v>
      </c>
      <c r="BB335">
        <f>A!BA335</f>
        <v>0</v>
      </c>
      <c r="BC335">
        <f>A!BB335</f>
        <v>0</v>
      </c>
      <c r="BD335">
        <f>A!BC335</f>
        <v>0</v>
      </c>
      <c r="BE335">
        <f>A!BD335</f>
        <v>0</v>
      </c>
      <c r="BF335">
        <f>A!BE335</f>
        <v>0</v>
      </c>
      <c r="BG335">
        <f>A!BF335</f>
        <v>0</v>
      </c>
      <c r="BH335">
        <f>A!BG335</f>
        <v>0</v>
      </c>
      <c r="BI335">
        <f>A!BH335</f>
        <v>0</v>
      </c>
      <c r="BJ335">
        <f>A!BI335</f>
        <v>0</v>
      </c>
      <c r="BK335">
        <f>A!BJ335</f>
        <v>0</v>
      </c>
      <c r="BL335">
        <f>A!BK335</f>
        <v>0</v>
      </c>
      <c r="BM335">
        <f>A!BL335</f>
        <v>0</v>
      </c>
      <c r="BN335">
        <f>A!BM335</f>
        <v>0</v>
      </c>
      <c r="BO335">
        <f>A!BN335</f>
        <v>0</v>
      </c>
      <c r="BP335">
        <f>A!BO335</f>
        <v>0</v>
      </c>
      <c r="BQ335">
        <f>A!BP335</f>
        <v>0</v>
      </c>
      <c r="BR335">
        <f>A!BQ335</f>
        <v>0</v>
      </c>
      <c r="BS335">
        <f>A!BR335</f>
        <v>0</v>
      </c>
      <c r="BT335">
        <f>A!BS335</f>
        <v>0</v>
      </c>
      <c r="BU335">
        <f>A!BT335</f>
        <v>0</v>
      </c>
      <c r="BV335">
        <f>A!BU335</f>
        <v>0</v>
      </c>
      <c r="BW335">
        <f>A!BV335</f>
        <v>0</v>
      </c>
      <c r="BX335">
        <f>A!BW335</f>
        <v>0</v>
      </c>
      <c r="BY335">
        <f>A!BX335</f>
        <v>0</v>
      </c>
      <c r="BZ335">
        <f>A!BY335</f>
        <v>0</v>
      </c>
      <c r="CA335">
        <f>A!BZ335</f>
        <v>0</v>
      </c>
      <c r="CB335">
        <f>A!CA335</f>
        <v>0</v>
      </c>
      <c r="CC335">
        <f>A!CB335</f>
        <v>0</v>
      </c>
      <c r="CD335">
        <f>A!CC335</f>
        <v>0</v>
      </c>
      <c r="CE335">
        <f>A!CD335</f>
        <v>0</v>
      </c>
      <c r="CF335">
        <f>A!CE335</f>
        <v>0</v>
      </c>
      <c r="CG335">
        <f>A!CF335</f>
        <v>0</v>
      </c>
      <c r="CH335">
        <f>A!CG335</f>
        <v>0</v>
      </c>
      <c r="CI335">
        <f>A!CH335</f>
        <v>0</v>
      </c>
      <c r="CJ335" t="str">
        <f>A!CI335</f>
        <v>urn:imsikb0101:Applicaties:id:16</v>
      </c>
      <c r="CK335" t="str">
        <f>A!CJ335</f>
        <v>urn:imsikb0101:DatastroomType:id:1</v>
      </c>
      <c r="CL335">
        <f>A!CK335</f>
        <v>45891</v>
      </c>
      <c r="CM335" t="str">
        <f>A!CL335</f>
        <v>SGS, Rotterdam</v>
      </c>
      <c r="CN335" t="str">
        <f>A!CM335</f>
        <v>LABRESULTAAT SGS</v>
      </c>
      <c r="CO335">
        <f>A!CN335</f>
        <v>45891</v>
      </c>
      <c r="CP335">
        <f>A!CO335</f>
        <v>0</v>
      </c>
      <c r="CQ335">
        <f>A!CO645</f>
        <v>0</v>
      </c>
      <c r="CR335" t="e">
        <f>A!#REF!</f>
        <v>#REF!</v>
      </c>
      <c r="CS335" t="e">
        <f>A!#REF!</f>
        <v>#REF!</v>
      </c>
    </row>
    <row r="336" spans="1:97" x14ac:dyDescent="0.2">
      <c r="A336" t="str">
        <f>A!A336</f>
        <v>LABRESULTAAT</v>
      </c>
      <c r="B336">
        <f>A!B336</f>
        <v>155</v>
      </c>
      <c r="C336" t="str">
        <f>A!C336</f>
        <v>_745df212-ae9e-4ba0-8975-55a31cee16cb</v>
      </c>
      <c r="D336" t="str">
        <f>A!D336</f>
        <v>745df212-ae9e-4ba0-8975-55a31cee16cb</v>
      </c>
      <c r="E336" t="str">
        <f>A!E336</f>
        <v>SIKB</v>
      </c>
      <c r="F336" t="str">
        <f>A!F336</f>
        <v>urn:immetingen:hoedanigheid:id:1</v>
      </c>
      <c r="G336" t="str">
        <f>A!G336</f>
        <v>www.sikb.nl</v>
      </c>
      <c r="H336" t="str">
        <f>A!H336</f>
        <v>urn:immetingen:parameter:id:527</v>
      </c>
      <c r="I336" t="str">
        <f>A!I336</f>
        <v>www.sikb.nl</v>
      </c>
      <c r="J336" t="str">
        <f>A!J336</f>
        <v>urn:immetingen:parameter:id:2725</v>
      </c>
      <c r="K336" t="str">
        <f>A!K336</f>
        <v>www.sikb.nl</v>
      </c>
      <c r="L336">
        <f>A!L336</f>
        <v>45890</v>
      </c>
      <c r="M336" t="str">
        <f>A!M336</f>
        <v>urn:immetingen:LabopdrachtStatus:id:5</v>
      </c>
      <c r="N336">
        <f>A!N336</f>
        <v>1</v>
      </c>
      <c r="O336">
        <f>A!O336</f>
        <v>1</v>
      </c>
      <c r="P336" s="23" t="str">
        <f>IF(A!P336="","",INDEX(B!$A$1:$BT$2000,MATCH(A!P336,B!$AX$1:$AX$2000,0),D!$B$5))</f>
        <v>MMA03 A05 (0-50) A10 (0-50) A11 (0-50) A12 (0-50)</v>
      </c>
      <c r="Q336">
        <f>A!Q336</f>
        <v>0</v>
      </c>
      <c r="R336">
        <f>A!R336</f>
        <v>0</v>
      </c>
      <c r="S336">
        <f>A!S336</f>
        <v>0</v>
      </c>
      <c r="T336" t="str">
        <f>A!T336</f>
        <v>immetingen:AnalyticResultType</v>
      </c>
      <c r="U336" t="str">
        <f>A!U336</f>
        <v>3.2 mg/kgds</v>
      </c>
      <c r="V336" s="23">
        <f>IF(A!V336="&lt;",1,A!V336)</f>
        <v>0</v>
      </c>
      <c r="W336">
        <f>A!W336</f>
        <v>3.2</v>
      </c>
      <c r="X336">
        <f>A!X336</f>
        <v>3.2</v>
      </c>
      <c r="Y336" t="str">
        <f>A!Y336</f>
        <v>urn:immetingen:eenheid:id:58</v>
      </c>
      <c r="Z336" s="23">
        <f t="shared" si="5"/>
        <v>58</v>
      </c>
      <c r="AA336" t="str">
        <f>A!Z336</f>
        <v>urn:immetingen:kwaliteitsoordeel:id:0</v>
      </c>
      <c r="AB336" t="str">
        <f>A!AA336</f>
        <v>www.sikb.nl</v>
      </c>
      <c r="AC336" t="str">
        <f>A!AB336</f>
        <v>urn:immetingen:waardebewerkingsmethode:id:5</v>
      </c>
      <c r="AD336" t="str">
        <f>A!AC336</f>
        <v>www.sikb.nl</v>
      </c>
      <c r="AE336" t="str">
        <f>A!AD336</f>
        <v>_5489aadb-eaae-4e1f-8fde-343067b8b07f</v>
      </c>
      <c r="AF336">
        <f>A!AE336</f>
        <v>45890.903703703705</v>
      </c>
      <c r="AG336">
        <f>A!AF336</f>
        <v>0</v>
      </c>
      <c r="AH336">
        <f>A!AG336</f>
        <v>0</v>
      </c>
      <c r="AI336">
        <f>A!AH336</f>
        <v>0</v>
      </c>
      <c r="AJ336">
        <f>A!AI336</f>
        <v>0</v>
      </c>
      <c r="AK336">
        <f>A!AJ336</f>
        <v>0</v>
      </c>
      <c r="AL336">
        <f>A!AK336</f>
        <v>0</v>
      </c>
      <c r="AM336">
        <f>A!AL336</f>
        <v>0</v>
      </c>
      <c r="AN336">
        <f>A!AM336</f>
        <v>0</v>
      </c>
      <c r="AO336">
        <f>A!AN336</f>
        <v>0</v>
      </c>
      <c r="AP336">
        <f>A!AO336</f>
        <v>0</v>
      </c>
      <c r="AQ336">
        <f>A!AP336</f>
        <v>0</v>
      </c>
      <c r="AR336">
        <f>A!AQ336</f>
        <v>0</v>
      </c>
      <c r="AS336">
        <f>A!AR336</f>
        <v>0</v>
      </c>
      <c r="AT336">
        <f>A!AS336</f>
        <v>0</v>
      </c>
      <c r="AU336">
        <f>A!AT336</f>
        <v>0</v>
      </c>
      <c r="AV336">
        <f>A!AU336</f>
        <v>0</v>
      </c>
      <c r="AW336" s="23" t="str">
        <f>IF(A!AV336=0,"",A!AV336)</f>
        <v/>
      </c>
      <c r="AX336">
        <f>A!AW336</f>
        <v>0</v>
      </c>
      <c r="AY336">
        <f>A!AX336</f>
        <v>0</v>
      </c>
      <c r="AZ336">
        <f>A!AY336</f>
        <v>0</v>
      </c>
      <c r="BA336">
        <f>A!AZ336</f>
        <v>0</v>
      </c>
      <c r="BB336">
        <f>A!BA336</f>
        <v>0</v>
      </c>
      <c r="BC336">
        <f>A!BB336</f>
        <v>0</v>
      </c>
      <c r="BD336">
        <f>A!BC336</f>
        <v>0</v>
      </c>
      <c r="BE336">
        <f>A!BD336</f>
        <v>0</v>
      </c>
      <c r="BF336">
        <f>A!BE336</f>
        <v>0</v>
      </c>
      <c r="BG336">
        <f>A!BF336</f>
        <v>0</v>
      </c>
      <c r="BH336">
        <f>A!BG336</f>
        <v>0</v>
      </c>
      <c r="BI336">
        <f>A!BH336</f>
        <v>0</v>
      </c>
      <c r="BJ336">
        <f>A!BI336</f>
        <v>0</v>
      </c>
      <c r="BK336">
        <f>A!BJ336</f>
        <v>0</v>
      </c>
      <c r="BL336">
        <f>A!BK336</f>
        <v>0</v>
      </c>
      <c r="BM336">
        <f>A!BL336</f>
        <v>0</v>
      </c>
      <c r="BN336">
        <f>A!BM336</f>
        <v>0</v>
      </c>
      <c r="BO336">
        <f>A!BN336</f>
        <v>0</v>
      </c>
      <c r="BP336">
        <f>A!BO336</f>
        <v>0</v>
      </c>
      <c r="BQ336">
        <f>A!BP336</f>
        <v>0</v>
      </c>
      <c r="BR336">
        <f>A!BQ336</f>
        <v>0</v>
      </c>
      <c r="BS336">
        <f>A!BR336</f>
        <v>0</v>
      </c>
      <c r="BT336">
        <f>A!BS336</f>
        <v>0</v>
      </c>
      <c r="BU336">
        <f>A!BT336</f>
        <v>0</v>
      </c>
      <c r="BV336">
        <f>A!BU336</f>
        <v>0</v>
      </c>
      <c r="BW336">
        <f>A!BV336</f>
        <v>0</v>
      </c>
      <c r="BX336">
        <f>A!BW336</f>
        <v>0</v>
      </c>
      <c r="BY336">
        <f>A!BX336</f>
        <v>0</v>
      </c>
      <c r="BZ336">
        <f>A!BY336</f>
        <v>0</v>
      </c>
      <c r="CA336">
        <f>A!BZ336</f>
        <v>0</v>
      </c>
      <c r="CB336">
        <f>A!CA336</f>
        <v>0</v>
      </c>
      <c r="CC336">
        <f>A!CB336</f>
        <v>0</v>
      </c>
      <c r="CD336">
        <f>A!CC336</f>
        <v>0</v>
      </c>
      <c r="CE336">
        <f>A!CD336</f>
        <v>0</v>
      </c>
      <c r="CF336">
        <f>A!CE336</f>
        <v>0</v>
      </c>
      <c r="CG336">
        <f>A!CF336</f>
        <v>0</v>
      </c>
      <c r="CH336">
        <f>A!CG336</f>
        <v>0</v>
      </c>
      <c r="CI336">
        <f>A!CH336</f>
        <v>0</v>
      </c>
      <c r="CJ336" t="str">
        <f>A!CI336</f>
        <v>urn:imsikb0101:Applicaties:id:16</v>
      </c>
      <c r="CK336" t="str">
        <f>A!CJ336</f>
        <v>urn:imsikb0101:DatastroomType:id:1</v>
      </c>
      <c r="CL336">
        <f>A!CK336</f>
        <v>45891</v>
      </c>
      <c r="CM336" t="str">
        <f>A!CL336</f>
        <v>SGS, Rotterdam</v>
      </c>
      <c r="CN336" t="str">
        <f>A!CM336</f>
        <v>LABRESULTAAT SGS</v>
      </c>
      <c r="CO336">
        <f>A!CN336</f>
        <v>45891</v>
      </c>
      <c r="CP336">
        <f>A!CO336</f>
        <v>0</v>
      </c>
      <c r="CQ336">
        <f>A!CO646</f>
        <v>0</v>
      </c>
      <c r="CR336" t="e">
        <f>A!#REF!</f>
        <v>#REF!</v>
      </c>
      <c r="CS336" t="e">
        <f>A!#REF!</f>
        <v>#REF!</v>
      </c>
    </row>
    <row r="337" spans="1:97" x14ac:dyDescent="0.2">
      <c r="A337" t="str">
        <f>A!A337</f>
        <v>LABRESULTAAT</v>
      </c>
      <c r="B337">
        <f>A!B337</f>
        <v>156</v>
      </c>
      <c r="C337" t="str">
        <f>A!C337</f>
        <v>_20602924-14c1-4fc4-82b8-be97093900d2</v>
      </c>
      <c r="D337" t="str">
        <f>A!D337</f>
        <v>20602924-14c1-4fc4-82b8-be97093900d2</v>
      </c>
      <c r="E337" t="str">
        <f>A!E337</f>
        <v>SIKB</v>
      </c>
      <c r="F337" t="str">
        <f>A!F337</f>
        <v>urn:immetingen:hoedanigheid:id:1</v>
      </c>
      <c r="G337" t="str">
        <f>A!G337</f>
        <v>www.sikb.nl</v>
      </c>
      <c r="H337" t="str">
        <f>A!H337</f>
        <v>urn:immetingen:parameter:id:971</v>
      </c>
      <c r="I337" t="str">
        <f>A!I337</f>
        <v>www.sikb.nl</v>
      </c>
      <c r="J337" t="str">
        <f>A!J337</f>
        <v>urn:immetingen:parameter:id:2725</v>
      </c>
      <c r="K337" t="str">
        <f>A!K337</f>
        <v>www.sikb.nl</v>
      </c>
      <c r="L337">
        <f>A!L337</f>
        <v>45890</v>
      </c>
      <c r="M337" t="str">
        <f>A!M337</f>
        <v>urn:immetingen:LabopdrachtStatus:id:5</v>
      </c>
      <c r="N337">
        <f>A!N337</f>
        <v>1</v>
      </c>
      <c r="O337">
        <f>A!O337</f>
        <v>1</v>
      </c>
      <c r="P337" s="23" t="str">
        <f>IF(A!P337="","",INDEX(B!$A$1:$BT$2000,MATCH(A!P337,B!$AX$1:$AX$2000,0),D!$B$5))</f>
        <v>MMA03 A05 (0-50) A10 (0-50) A11 (0-50) A12 (0-50)</v>
      </c>
      <c r="Q337">
        <f>A!Q337</f>
        <v>0</v>
      </c>
      <c r="R337">
        <f>A!R337</f>
        <v>0</v>
      </c>
      <c r="S337">
        <f>A!S337</f>
        <v>0</v>
      </c>
      <c r="T337" t="str">
        <f>A!T337</f>
        <v>immetingen:AnalyticResultType</v>
      </c>
      <c r="U337" t="str">
        <f>A!U337</f>
        <v>5.3 mg/kgds</v>
      </c>
      <c r="V337" s="23">
        <f>IF(A!V337="&lt;",1,A!V337)</f>
        <v>0</v>
      </c>
      <c r="W337">
        <f>A!W337</f>
        <v>5.3</v>
      </c>
      <c r="X337">
        <f>A!X337</f>
        <v>5.3</v>
      </c>
      <c r="Y337" t="str">
        <f>A!Y337</f>
        <v>urn:immetingen:eenheid:id:58</v>
      </c>
      <c r="Z337" s="23">
        <f t="shared" si="5"/>
        <v>58</v>
      </c>
      <c r="AA337" t="str">
        <f>A!Z337</f>
        <v>urn:immetingen:kwaliteitsoordeel:id:0</v>
      </c>
      <c r="AB337" t="str">
        <f>A!AA337</f>
        <v>www.sikb.nl</v>
      </c>
      <c r="AC337" t="str">
        <f>A!AB337</f>
        <v>urn:immetingen:waardebewerkingsmethode:id:5</v>
      </c>
      <c r="AD337" t="str">
        <f>A!AC337</f>
        <v>www.sikb.nl</v>
      </c>
      <c r="AE337" t="str">
        <f>A!AD337</f>
        <v>_fc39d7a6-8130-436a-81f9-f204a142d436</v>
      </c>
      <c r="AF337">
        <f>A!AE337</f>
        <v>45890.903703703705</v>
      </c>
      <c r="AG337">
        <f>A!AF337</f>
        <v>0</v>
      </c>
      <c r="AH337">
        <f>A!AG337</f>
        <v>0</v>
      </c>
      <c r="AI337">
        <f>A!AH337</f>
        <v>0</v>
      </c>
      <c r="AJ337">
        <f>A!AI337</f>
        <v>0</v>
      </c>
      <c r="AK337">
        <f>A!AJ337</f>
        <v>0</v>
      </c>
      <c r="AL337">
        <f>A!AK337</f>
        <v>0</v>
      </c>
      <c r="AM337">
        <f>A!AL337</f>
        <v>0</v>
      </c>
      <c r="AN337">
        <f>A!AM337</f>
        <v>0</v>
      </c>
      <c r="AO337">
        <f>A!AN337</f>
        <v>0</v>
      </c>
      <c r="AP337">
        <f>A!AO337</f>
        <v>0</v>
      </c>
      <c r="AQ337">
        <f>A!AP337</f>
        <v>0</v>
      </c>
      <c r="AR337">
        <f>A!AQ337</f>
        <v>0</v>
      </c>
      <c r="AS337">
        <f>A!AR337</f>
        <v>0</v>
      </c>
      <c r="AT337">
        <f>A!AS337</f>
        <v>0</v>
      </c>
      <c r="AU337">
        <f>A!AT337</f>
        <v>0</v>
      </c>
      <c r="AV337">
        <f>A!AU337</f>
        <v>0</v>
      </c>
      <c r="AW337" s="23" t="str">
        <f>IF(A!AV337=0,"",A!AV337)</f>
        <v/>
      </c>
      <c r="AX337">
        <f>A!AW337</f>
        <v>0</v>
      </c>
      <c r="AY337">
        <f>A!AX337</f>
        <v>0</v>
      </c>
      <c r="AZ337">
        <f>A!AY337</f>
        <v>0</v>
      </c>
      <c r="BA337">
        <f>A!AZ337</f>
        <v>0</v>
      </c>
      <c r="BB337">
        <f>A!BA337</f>
        <v>0</v>
      </c>
      <c r="BC337">
        <f>A!BB337</f>
        <v>0</v>
      </c>
      <c r="BD337">
        <f>A!BC337</f>
        <v>0</v>
      </c>
      <c r="BE337">
        <f>A!BD337</f>
        <v>0</v>
      </c>
      <c r="BF337">
        <f>A!BE337</f>
        <v>0</v>
      </c>
      <c r="BG337">
        <f>A!BF337</f>
        <v>0</v>
      </c>
      <c r="BH337">
        <f>A!BG337</f>
        <v>0</v>
      </c>
      <c r="BI337">
        <f>A!BH337</f>
        <v>0</v>
      </c>
      <c r="BJ337">
        <f>A!BI337</f>
        <v>0</v>
      </c>
      <c r="BK337">
        <f>A!BJ337</f>
        <v>0</v>
      </c>
      <c r="BL337">
        <f>A!BK337</f>
        <v>0</v>
      </c>
      <c r="BM337">
        <f>A!BL337</f>
        <v>0</v>
      </c>
      <c r="BN337">
        <f>A!BM337</f>
        <v>0</v>
      </c>
      <c r="BO337">
        <f>A!BN337</f>
        <v>0</v>
      </c>
      <c r="BP337">
        <f>A!BO337</f>
        <v>0</v>
      </c>
      <c r="BQ337">
        <f>A!BP337</f>
        <v>0</v>
      </c>
      <c r="BR337">
        <f>A!BQ337</f>
        <v>0</v>
      </c>
      <c r="BS337">
        <f>A!BR337</f>
        <v>0</v>
      </c>
      <c r="BT337">
        <f>A!BS337</f>
        <v>0</v>
      </c>
      <c r="BU337">
        <f>A!BT337</f>
        <v>0</v>
      </c>
      <c r="BV337">
        <f>A!BU337</f>
        <v>0</v>
      </c>
      <c r="BW337">
        <f>A!BV337</f>
        <v>0</v>
      </c>
      <c r="BX337">
        <f>A!BW337</f>
        <v>0</v>
      </c>
      <c r="BY337">
        <f>A!BX337</f>
        <v>0</v>
      </c>
      <c r="BZ337">
        <f>A!BY337</f>
        <v>0</v>
      </c>
      <c r="CA337">
        <f>A!BZ337</f>
        <v>0</v>
      </c>
      <c r="CB337">
        <f>A!CA337</f>
        <v>0</v>
      </c>
      <c r="CC337">
        <f>A!CB337</f>
        <v>0</v>
      </c>
      <c r="CD337">
        <f>A!CC337</f>
        <v>0</v>
      </c>
      <c r="CE337">
        <f>A!CD337</f>
        <v>0</v>
      </c>
      <c r="CF337">
        <f>A!CE337</f>
        <v>0</v>
      </c>
      <c r="CG337">
        <f>A!CF337</f>
        <v>0</v>
      </c>
      <c r="CH337">
        <f>A!CG337</f>
        <v>0</v>
      </c>
      <c r="CI337">
        <f>A!CH337</f>
        <v>0</v>
      </c>
      <c r="CJ337" t="str">
        <f>A!CI337</f>
        <v>urn:imsikb0101:Applicaties:id:16</v>
      </c>
      <c r="CK337" t="str">
        <f>A!CJ337</f>
        <v>urn:imsikb0101:DatastroomType:id:1</v>
      </c>
      <c r="CL337">
        <f>A!CK337</f>
        <v>45891</v>
      </c>
      <c r="CM337" t="str">
        <f>A!CL337</f>
        <v>SGS, Rotterdam</v>
      </c>
      <c r="CN337" t="str">
        <f>A!CM337</f>
        <v>LABRESULTAAT SGS</v>
      </c>
      <c r="CO337">
        <f>A!CN337</f>
        <v>45891</v>
      </c>
      <c r="CP337">
        <f>A!CO337</f>
        <v>0</v>
      </c>
      <c r="CQ337">
        <f>A!CO647</f>
        <v>0</v>
      </c>
      <c r="CR337" t="e">
        <f>A!#REF!</f>
        <v>#REF!</v>
      </c>
      <c r="CS337" t="e">
        <f>A!#REF!</f>
        <v>#REF!</v>
      </c>
    </row>
    <row r="338" spans="1:97" x14ac:dyDescent="0.2">
      <c r="A338" t="str">
        <f>A!A338</f>
        <v>LABRESULTAAT</v>
      </c>
      <c r="B338">
        <f>A!B338</f>
        <v>157</v>
      </c>
      <c r="C338" t="str">
        <f>A!C338</f>
        <v>_c976dbe8-f3f5-498c-a860-02f588644ef8</v>
      </c>
      <c r="D338" t="str">
        <f>A!D338</f>
        <v>c976dbe8-f3f5-498c-a860-02f588644ef8</v>
      </c>
      <c r="E338" t="str">
        <f>A!E338</f>
        <v>SIKB</v>
      </c>
      <c r="F338" t="str">
        <f>A!F338</f>
        <v>urn:immetingen:hoedanigheid:id:1</v>
      </c>
      <c r="G338" t="str">
        <f>A!G338</f>
        <v>www.sikb.nl</v>
      </c>
      <c r="H338" t="str">
        <f>A!H338</f>
        <v>urn:immetingen:parameter:id:1097</v>
      </c>
      <c r="I338" t="str">
        <f>A!I338</f>
        <v>www.sikb.nl</v>
      </c>
      <c r="J338" t="str">
        <f>A!J338</f>
        <v>urn:immetingen:parameter:id:2725</v>
      </c>
      <c r="K338" t="str">
        <f>A!K338</f>
        <v>www.sikb.nl</v>
      </c>
      <c r="L338">
        <f>A!L338</f>
        <v>45890</v>
      </c>
      <c r="M338" t="str">
        <f>A!M338</f>
        <v>urn:immetingen:LabopdrachtStatus:id:5</v>
      </c>
      <c r="N338">
        <f>A!N338</f>
        <v>1</v>
      </c>
      <c r="O338">
        <f>A!O338</f>
        <v>1</v>
      </c>
      <c r="P338" s="23" t="str">
        <f>IF(A!P338="","",INDEX(B!$A$1:$BT$2000,MATCH(A!P338,B!$AX$1:$AX$2000,0),D!$B$5))</f>
        <v>MMA03 A05 (0-50) A10 (0-50) A11 (0-50) A12 (0-50)</v>
      </c>
      <c r="Q338">
        <f>A!Q338</f>
        <v>0</v>
      </c>
      <c r="R338">
        <f>A!R338</f>
        <v>0</v>
      </c>
      <c r="S338">
        <f>A!S338</f>
        <v>0</v>
      </c>
      <c r="T338" t="str">
        <f>A!T338</f>
        <v>immetingen:AnalyticResultType</v>
      </c>
      <c r="U338" t="str">
        <f>A!U338</f>
        <v>&lt;0.05 mg/kgds</v>
      </c>
      <c r="V338" s="23">
        <f>IF(A!V338="&lt;",1,A!V338)</f>
        <v>1</v>
      </c>
      <c r="W338">
        <f>A!W338</f>
        <v>0.05</v>
      </c>
      <c r="X338">
        <f>A!X338</f>
        <v>0.05</v>
      </c>
      <c r="Y338" t="str">
        <f>A!Y338</f>
        <v>urn:immetingen:eenheid:id:58</v>
      </c>
      <c r="Z338" s="23">
        <f t="shared" si="5"/>
        <v>58</v>
      </c>
      <c r="AA338" t="str">
        <f>A!Z338</f>
        <v>urn:immetingen:kwaliteitsoordeel:id:0</v>
      </c>
      <c r="AB338" t="str">
        <f>A!AA338</f>
        <v>www.sikb.nl</v>
      </c>
      <c r="AC338" t="str">
        <f>A!AB338</f>
        <v>urn:immetingen:waardebewerkingsmethode:id:5</v>
      </c>
      <c r="AD338" t="str">
        <f>A!AC338</f>
        <v>www.sikb.nl</v>
      </c>
      <c r="AE338" t="str">
        <f>A!AD338</f>
        <v>_be9229e0-fb88-4117-adf4-7501fb2aed3a</v>
      </c>
      <c r="AF338">
        <f>A!AE338</f>
        <v>45890.903703703705</v>
      </c>
      <c r="AG338">
        <f>A!AF338</f>
        <v>0</v>
      </c>
      <c r="AH338">
        <f>A!AG338</f>
        <v>0</v>
      </c>
      <c r="AI338">
        <f>A!AH338</f>
        <v>0</v>
      </c>
      <c r="AJ338">
        <f>A!AI338</f>
        <v>0</v>
      </c>
      <c r="AK338">
        <f>A!AJ338</f>
        <v>0</v>
      </c>
      <c r="AL338">
        <f>A!AK338</f>
        <v>0</v>
      </c>
      <c r="AM338">
        <f>A!AL338</f>
        <v>0</v>
      </c>
      <c r="AN338">
        <f>A!AM338</f>
        <v>0</v>
      </c>
      <c r="AO338">
        <f>A!AN338</f>
        <v>0</v>
      </c>
      <c r="AP338">
        <f>A!AO338</f>
        <v>0</v>
      </c>
      <c r="AQ338">
        <f>A!AP338</f>
        <v>0</v>
      </c>
      <c r="AR338">
        <f>A!AQ338</f>
        <v>0</v>
      </c>
      <c r="AS338">
        <f>A!AR338</f>
        <v>0</v>
      </c>
      <c r="AT338">
        <f>A!AS338</f>
        <v>0</v>
      </c>
      <c r="AU338">
        <f>A!AT338</f>
        <v>0</v>
      </c>
      <c r="AV338">
        <f>A!AU338</f>
        <v>0</v>
      </c>
      <c r="AW338" s="23" t="str">
        <f>IF(A!AV338=0,"",A!AV338)</f>
        <v/>
      </c>
      <c r="AX338">
        <f>A!AW338</f>
        <v>0</v>
      </c>
      <c r="AY338">
        <f>A!AX338</f>
        <v>0</v>
      </c>
      <c r="AZ338">
        <f>A!AY338</f>
        <v>0</v>
      </c>
      <c r="BA338">
        <f>A!AZ338</f>
        <v>0</v>
      </c>
      <c r="BB338">
        <f>A!BA338</f>
        <v>0</v>
      </c>
      <c r="BC338">
        <f>A!BB338</f>
        <v>0</v>
      </c>
      <c r="BD338">
        <f>A!BC338</f>
        <v>0</v>
      </c>
      <c r="BE338">
        <f>A!BD338</f>
        <v>0</v>
      </c>
      <c r="BF338">
        <f>A!BE338</f>
        <v>0</v>
      </c>
      <c r="BG338">
        <f>A!BF338</f>
        <v>0</v>
      </c>
      <c r="BH338">
        <f>A!BG338</f>
        <v>0</v>
      </c>
      <c r="BI338">
        <f>A!BH338</f>
        <v>0</v>
      </c>
      <c r="BJ338">
        <f>A!BI338</f>
        <v>0</v>
      </c>
      <c r="BK338">
        <f>A!BJ338</f>
        <v>0</v>
      </c>
      <c r="BL338">
        <f>A!BK338</f>
        <v>0</v>
      </c>
      <c r="BM338">
        <f>A!BL338</f>
        <v>0</v>
      </c>
      <c r="BN338">
        <f>A!BM338</f>
        <v>0</v>
      </c>
      <c r="BO338">
        <f>A!BN338</f>
        <v>0</v>
      </c>
      <c r="BP338">
        <f>A!BO338</f>
        <v>0</v>
      </c>
      <c r="BQ338">
        <f>A!BP338</f>
        <v>0</v>
      </c>
      <c r="BR338">
        <f>A!BQ338</f>
        <v>0</v>
      </c>
      <c r="BS338">
        <f>A!BR338</f>
        <v>0</v>
      </c>
      <c r="BT338">
        <f>A!BS338</f>
        <v>0</v>
      </c>
      <c r="BU338">
        <f>A!BT338</f>
        <v>0</v>
      </c>
      <c r="BV338">
        <f>A!BU338</f>
        <v>0</v>
      </c>
      <c r="BW338">
        <f>A!BV338</f>
        <v>0</v>
      </c>
      <c r="BX338">
        <f>A!BW338</f>
        <v>0</v>
      </c>
      <c r="BY338">
        <f>A!BX338</f>
        <v>0</v>
      </c>
      <c r="BZ338">
        <f>A!BY338</f>
        <v>0</v>
      </c>
      <c r="CA338">
        <f>A!BZ338</f>
        <v>0</v>
      </c>
      <c r="CB338">
        <f>A!CA338</f>
        <v>0</v>
      </c>
      <c r="CC338">
        <f>A!CB338</f>
        <v>0</v>
      </c>
      <c r="CD338">
        <f>A!CC338</f>
        <v>0</v>
      </c>
      <c r="CE338">
        <f>A!CD338</f>
        <v>0</v>
      </c>
      <c r="CF338">
        <f>A!CE338</f>
        <v>0</v>
      </c>
      <c r="CG338">
        <f>A!CF338</f>
        <v>0</v>
      </c>
      <c r="CH338">
        <f>A!CG338</f>
        <v>0</v>
      </c>
      <c r="CI338">
        <f>A!CH338</f>
        <v>0</v>
      </c>
      <c r="CJ338" t="str">
        <f>A!CI338</f>
        <v>urn:imsikb0101:Applicaties:id:16</v>
      </c>
      <c r="CK338" t="str">
        <f>A!CJ338</f>
        <v>urn:imsikb0101:DatastroomType:id:1</v>
      </c>
      <c r="CL338">
        <f>A!CK338</f>
        <v>45891</v>
      </c>
      <c r="CM338" t="str">
        <f>A!CL338</f>
        <v>SGS, Rotterdam</v>
      </c>
      <c r="CN338" t="str">
        <f>A!CM338</f>
        <v>LABRESULTAAT SGS</v>
      </c>
      <c r="CO338">
        <f>A!CN338</f>
        <v>45891</v>
      </c>
      <c r="CP338">
        <f>A!CO338</f>
        <v>0</v>
      </c>
      <c r="CQ338">
        <f>A!CO648</f>
        <v>0</v>
      </c>
      <c r="CR338" t="e">
        <f>A!#REF!</f>
        <v>#REF!</v>
      </c>
      <c r="CS338" t="e">
        <f>A!#REF!</f>
        <v>#REF!</v>
      </c>
    </row>
    <row r="339" spans="1:97" x14ac:dyDescent="0.2">
      <c r="A339" t="str">
        <f>A!A339</f>
        <v>LABRESULTAAT</v>
      </c>
      <c r="B339">
        <f>A!B339</f>
        <v>158</v>
      </c>
      <c r="C339" t="str">
        <f>A!C339</f>
        <v>_f2a655dc-86f3-4315-a29f-c5fd5f145818</v>
      </c>
      <c r="D339" t="str">
        <f>A!D339</f>
        <v>f2a655dc-86f3-4315-a29f-c5fd5f145818</v>
      </c>
      <c r="E339" t="str">
        <f>A!E339</f>
        <v>SIKB</v>
      </c>
      <c r="F339" t="str">
        <f>A!F339</f>
        <v>urn:immetingen:hoedanigheid:id:1</v>
      </c>
      <c r="G339" t="str">
        <f>A!G339</f>
        <v>www.sikb.nl</v>
      </c>
      <c r="H339" t="str">
        <f>A!H339</f>
        <v>urn:immetingen:parameter:id:1243</v>
      </c>
      <c r="I339" t="str">
        <f>A!I339</f>
        <v>www.sikb.nl</v>
      </c>
      <c r="J339" t="str">
        <f>A!J339</f>
        <v>urn:immetingen:parameter:id:2725</v>
      </c>
      <c r="K339" t="str">
        <f>A!K339</f>
        <v>www.sikb.nl</v>
      </c>
      <c r="L339">
        <f>A!L339</f>
        <v>45890</v>
      </c>
      <c r="M339" t="str">
        <f>A!M339</f>
        <v>urn:immetingen:LabopdrachtStatus:id:5</v>
      </c>
      <c r="N339">
        <f>A!N339</f>
        <v>1</v>
      </c>
      <c r="O339">
        <f>A!O339</f>
        <v>1</v>
      </c>
      <c r="P339" s="23" t="str">
        <f>IF(A!P339="","",INDEX(B!$A$1:$BT$2000,MATCH(A!P339,B!$AX$1:$AX$2000,0),D!$B$5))</f>
        <v>MMA03 A05 (0-50) A10 (0-50) A11 (0-50) A12 (0-50)</v>
      </c>
      <c r="Q339">
        <f>A!Q339</f>
        <v>0</v>
      </c>
      <c r="R339">
        <f>A!R339</f>
        <v>0</v>
      </c>
      <c r="S339">
        <f>A!S339</f>
        <v>0</v>
      </c>
      <c r="T339" t="str">
        <f>A!T339</f>
        <v>immetingen:AnalyticResultType</v>
      </c>
      <c r="U339" t="str">
        <f>A!U339</f>
        <v>&lt;1.5 mg/kgds</v>
      </c>
      <c r="V339" s="23">
        <f>IF(A!V339="&lt;",1,A!V339)</f>
        <v>1</v>
      </c>
      <c r="W339">
        <f>A!W339</f>
        <v>1.5</v>
      </c>
      <c r="X339">
        <f>A!X339</f>
        <v>1.5</v>
      </c>
      <c r="Y339" t="str">
        <f>A!Y339</f>
        <v>urn:immetingen:eenheid:id:58</v>
      </c>
      <c r="Z339" s="23">
        <f t="shared" si="5"/>
        <v>58</v>
      </c>
      <c r="AA339" t="str">
        <f>A!Z339</f>
        <v>urn:immetingen:kwaliteitsoordeel:id:0</v>
      </c>
      <c r="AB339" t="str">
        <f>A!AA339</f>
        <v>www.sikb.nl</v>
      </c>
      <c r="AC339" t="str">
        <f>A!AB339</f>
        <v>urn:immetingen:waardebewerkingsmethode:id:5</v>
      </c>
      <c r="AD339" t="str">
        <f>A!AC339</f>
        <v>www.sikb.nl</v>
      </c>
      <c r="AE339" t="str">
        <f>A!AD339</f>
        <v>_fa8697e1-6319-4759-a009-384fd3c0c54c</v>
      </c>
      <c r="AF339">
        <f>A!AE339</f>
        <v>45890.903703703705</v>
      </c>
      <c r="AG339">
        <f>A!AF339</f>
        <v>0</v>
      </c>
      <c r="AH339">
        <f>A!AG339</f>
        <v>0</v>
      </c>
      <c r="AI339">
        <f>A!AH339</f>
        <v>0</v>
      </c>
      <c r="AJ339">
        <f>A!AI339</f>
        <v>0</v>
      </c>
      <c r="AK339">
        <f>A!AJ339</f>
        <v>0</v>
      </c>
      <c r="AL339">
        <f>A!AK339</f>
        <v>0</v>
      </c>
      <c r="AM339">
        <f>A!AL339</f>
        <v>0</v>
      </c>
      <c r="AN339">
        <f>A!AM339</f>
        <v>0</v>
      </c>
      <c r="AO339">
        <f>A!AN339</f>
        <v>0</v>
      </c>
      <c r="AP339">
        <f>A!AO339</f>
        <v>0</v>
      </c>
      <c r="AQ339">
        <f>A!AP339</f>
        <v>0</v>
      </c>
      <c r="AR339">
        <f>A!AQ339</f>
        <v>0</v>
      </c>
      <c r="AS339">
        <f>A!AR339</f>
        <v>0</v>
      </c>
      <c r="AT339">
        <f>A!AS339</f>
        <v>0</v>
      </c>
      <c r="AU339">
        <f>A!AT339</f>
        <v>0</v>
      </c>
      <c r="AV339">
        <f>A!AU339</f>
        <v>0</v>
      </c>
      <c r="AW339" s="23" t="str">
        <f>IF(A!AV339=0,"",A!AV339)</f>
        <v/>
      </c>
      <c r="AX339">
        <f>A!AW339</f>
        <v>0</v>
      </c>
      <c r="AY339">
        <f>A!AX339</f>
        <v>0</v>
      </c>
      <c r="AZ339">
        <f>A!AY339</f>
        <v>0</v>
      </c>
      <c r="BA339">
        <f>A!AZ339</f>
        <v>0</v>
      </c>
      <c r="BB339">
        <f>A!BA339</f>
        <v>0</v>
      </c>
      <c r="BC339">
        <f>A!BB339</f>
        <v>0</v>
      </c>
      <c r="BD339">
        <f>A!BC339</f>
        <v>0</v>
      </c>
      <c r="BE339">
        <f>A!BD339</f>
        <v>0</v>
      </c>
      <c r="BF339">
        <f>A!BE339</f>
        <v>0</v>
      </c>
      <c r="BG339">
        <f>A!BF339</f>
        <v>0</v>
      </c>
      <c r="BH339">
        <f>A!BG339</f>
        <v>0</v>
      </c>
      <c r="BI339">
        <f>A!BH339</f>
        <v>0</v>
      </c>
      <c r="BJ339">
        <f>A!BI339</f>
        <v>0</v>
      </c>
      <c r="BK339">
        <f>A!BJ339</f>
        <v>0</v>
      </c>
      <c r="BL339">
        <f>A!BK339</f>
        <v>0</v>
      </c>
      <c r="BM339">
        <f>A!BL339</f>
        <v>0</v>
      </c>
      <c r="BN339">
        <f>A!BM339</f>
        <v>0</v>
      </c>
      <c r="BO339">
        <f>A!BN339</f>
        <v>0</v>
      </c>
      <c r="BP339">
        <f>A!BO339</f>
        <v>0</v>
      </c>
      <c r="BQ339">
        <f>A!BP339</f>
        <v>0</v>
      </c>
      <c r="BR339">
        <f>A!BQ339</f>
        <v>0</v>
      </c>
      <c r="BS339">
        <f>A!BR339</f>
        <v>0</v>
      </c>
      <c r="BT339">
        <f>A!BS339</f>
        <v>0</v>
      </c>
      <c r="BU339">
        <f>A!BT339</f>
        <v>0</v>
      </c>
      <c r="BV339">
        <f>A!BU339</f>
        <v>0</v>
      </c>
      <c r="BW339">
        <f>A!BV339</f>
        <v>0</v>
      </c>
      <c r="BX339">
        <f>A!BW339</f>
        <v>0</v>
      </c>
      <c r="BY339">
        <f>A!BX339</f>
        <v>0</v>
      </c>
      <c r="BZ339">
        <f>A!BY339</f>
        <v>0</v>
      </c>
      <c r="CA339">
        <f>A!BZ339</f>
        <v>0</v>
      </c>
      <c r="CB339">
        <f>A!CA339</f>
        <v>0</v>
      </c>
      <c r="CC339">
        <f>A!CB339</f>
        <v>0</v>
      </c>
      <c r="CD339">
        <f>A!CC339</f>
        <v>0</v>
      </c>
      <c r="CE339">
        <f>A!CD339</f>
        <v>0</v>
      </c>
      <c r="CF339">
        <f>A!CE339</f>
        <v>0</v>
      </c>
      <c r="CG339">
        <f>A!CF339</f>
        <v>0</v>
      </c>
      <c r="CH339">
        <f>A!CG339</f>
        <v>0</v>
      </c>
      <c r="CI339">
        <f>A!CH339</f>
        <v>0</v>
      </c>
      <c r="CJ339" t="str">
        <f>A!CI339</f>
        <v>urn:imsikb0101:Applicaties:id:16</v>
      </c>
      <c r="CK339" t="str">
        <f>A!CJ339</f>
        <v>urn:imsikb0101:DatastroomType:id:1</v>
      </c>
      <c r="CL339">
        <f>A!CK339</f>
        <v>45891</v>
      </c>
      <c r="CM339" t="str">
        <f>A!CL339</f>
        <v>SGS, Rotterdam</v>
      </c>
      <c r="CN339" t="str">
        <f>A!CM339</f>
        <v>LABRESULTAAT SGS</v>
      </c>
      <c r="CO339">
        <f>A!CN339</f>
        <v>45891</v>
      </c>
      <c r="CP339">
        <f>A!CO339</f>
        <v>0</v>
      </c>
      <c r="CQ339">
        <f>A!CO649</f>
        <v>0</v>
      </c>
      <c r="CR339" t="e">
        <f>A!#REF!</f>
        <v>#REF!</v>
      </c>
      <c r="CS339" t="e">
        <f>A!#REF!</f>
        <v>#REF!</v>
      </c>
    </row>
    <row r="340" spans="1:97" x14ac:dyDescent="0.2">
      <c r="A340" t="str">
        <f>A!A340</f>
        <v>LABRESULTAAT</v>
      </c>
      <c r="B340">
        <f>A!B340</f>
        <v>159</v>
      </c>
      <c r="C340" t="str">
        <f>A!C340</f>
        <v>_eb896049-445d-4f1f-8a1c-67985b7cf004</v>
      </c>
      <c r="D340" t="str">
        <f>A!D340</f>
        <v>eb896049-445d-4f1f-8a1c-67985b7cf004</v>
      </c>
      <c r="E340" t="str">
        <f>A!E340</f>
        <v>SIKB</v>
      </c>
      <c r="F340" t="str">
        <f>A!F340</f>
        <v>urn:immetingen:hoedanigheid:id:1</v>
      </c>
      <c r="G340" t="str">
        <f>A!G340</f>
        <v>www.sikb.nl</v>
      </c>
      <c r="H340" t="str">
        <f>A!H340</f>
        <v>urn:immetingen:parameter:id:1267</v>
      </c>
      <c r="I340" t="str">
        <f>A!I340</f>
        <v>www.sikb.nl</v>
      </c>
      <c r="J340" t="str">
        <f>A!J340</f>
        <v>urn:immetingen:parameter:id:2725</v>
      </c>
      <c r="K340" t="str">
        <f>A!K340</f>
        <v>www.sikb.nl</v>
      </c>
      <c r="L340">
        <f>A!L340</f>
        <v>45890</v>
      </c>
      <c r="M340" t="str">
        <f>A!M340</f>
        <v>urn:immetingen:LabopdrachtStatus:id:5</v>
      </c>
      <c r="N340">
        <f>A!N340</f>
        <v>1</v>
      </c>
      <c r="O340">
        <f>A!O340</f>
        <v>1</v>
      </c>
      <c r="P340" s="23" t="str">
        <f>IF(A!P340="","",INDEX(B!$A$1:$BT$2000,MATCH(A!P340,B!$AX$1:$AX$2000,0),D!$B$5))</f>
        <v>MMA03 A05 (0-50) A10 (0-50) A11 (0-50) A12 (0-50)</v>
      </c>
      <c r="Q340">
        <f>A!Q340</f>
        <v>0</v>
      </c>
      <c r="R340">
        <f>A!R340</f>
        <v>0</v>
      </c>
      <c r="S340">
        <f>A!S340</f>
        <v>0</v>
      </c>
      <c r="T340" t="str">
        <f>A!T340</f>
        <v>immetingen:AnalyticResultType</v>
      </c>
      <c r="U340" t="str">
        <f>A!U340</f>
        <v>9.2 mg/kgds</v>
      </c>
      <c r="V340" s="23">
        <f>IF(A!V340="&lt;",1,A!V340)</f>
        <v>0</v>
      </c>
      <c r="W340">
        <f>A!W340</f>
        <v>9.1999999999999993</v>
      </c>
      <c r="X340">
        <f>A!X340</f>
        <v>9.1999999999999993</v>
      </c>
      <c r="Y340" t="str">
        <f>A!Y340</f>
        <v>urn:immetingen:eenheid:id:58</v>
      </c>
      <c r="Z340" s="23">
        <f t="shared" si="5"/>
        <v>58</v>
      </c>
      <c r="AA340" t="str">
        <f>A!Z340</f>
        <v>urn:immetingen:kwaliteitsoordeel:id:0</v>
      </c>
      <c r="AB340" t="str">
        <f>A!AA340</f>
        <v>www.sikb.nl</v>
      </c>
      <c r="AC340" t="str">
        <f>A!AB340</f>
        <v>urn:immetingen:waardebewerkingsmethode:id:5</v>
      </c>
      <c r="AD340" t="str">
        <f>A!AC340</f>
        <v>www.sikb.nl</v>
      </c>
      <c r="AE340" t="str">
        <f>A!AD340</f>
        <v>_492e3470-50eb-4358-8c5e-924039aa2a9a</v>
      </c>
      <c r="AF340">
        <f>A!AE340</f>
        <v>45890.903703703705</v>
      </c>
      <c r="AG340">
        <f>A!AF340</f>
        <v>0</v>
      </c>
      <c r="AH340">
        <f>A!AG340</f>
        <v>0</v>
      </c>
      <c r="AI340">
        <f>A!AH340</f>
        <v>0</v>
      </c>
      <c r="AJ340">
        <f>A!AI340</f>
        <v>0</v>
      </c>
      <c r="AK340">
        <f>A!AJ340</f>
        <v>0</v>
      </c>
      <c r="AL340">
        <f>A!AK340</f>
        <v>0</v>
      </c>
      <c r="AM340">
        <f>A!AL340</f>
        <v>0</v>
      </c>
      <c r="AN340">
        <f>A!AM340</f>
        <v>0</v>
      </c>
      <c r="AO340">
        <f>A!AN340</f>
        <v>0</v>
      </c>
      <c r="AP340">
        <f>A!AO340</f>
        <v>0</v>
      </c>
      <c r="AQ340">
        <f>A!AP340</f>
        <v>0</v>
      </c>
      <c r="AR340">
        <f>A!AQ340</f>
        <v>0</v>
      </c>
      <c r="AS340">
        <f>A!AR340</f>
        <v>0</v>
      </c>
      <c r="AT340">
        <f>A!AS340</f>
        <v>0</v>
      </c>
      <c r="AU340">
        <f>A!AT340</f>
        <v>0</v>
      </c>
      <c r="AV340">
        <f>A!AU340</f>
        <v>0</v>
      </c>
      <c r="AW340" s="23" t="str">
        <f>IF(A!AV340=0,"",A!AV340)</f>
        <v/>
      </c>
      <c r="AX340">
        <f>A!AW340</f>
        <v>0</v>
      </c>
      <c r="AY340">
        <f>A!AX340</f>
        <v>0</v>
      </c>
      <c r="AZ340">
        <f>A!AY340</f>
        <v>0</v>
      </c>
      <c r="BA340">
        <f>A!AZ340</f>
        <v>0</v>
      </c>
      <c r="BB340">
        <f>A!BA340</f>
        <v>0</v>
      </c>
      <c r="BC340">
        <f>A!BB340</f>
        <v>0</v>
      </c>
      <c r="BD340">
        <f>A!BC340</f>
        <v>0</v>
      </c>
      <c r="BE340">
        <f>A!BD340</f>
        <v>0</v>
      </c>
      <c r="BF340">
        <f>A!BE340</f>
        <v>0</v>
      </c>
      <c r="BG340">
        <f>A!BF340</f>
        <v>0</v>
      </c>
      <c r="BH340">
        <f>A!BG340</f>
        <v>0</v>
      </c>
      <c r="BI340">
        <f>A!BH340</f>
        <v>0</v>
      </c>
      <c r="BJ340">
        <f>A!BI340</f>
        <v>0</v>
      </c>
      <c r="BK340">
        <f>A!BJ340</f>
        <v>0</v>
      </c>
      <c r="BL340">
        <f>A!BK340</f>
        <v>0</v>
      </c>
      <c r="BM340">
        <f>A!BL340</f>
        <v>0</v>
      </c>
      <c r="BN340">
        <f>A!BM340</f>
        <v>0</v>
      </c>
      <c r="BO340">
        <f>A!BN340</f>
        <v>0</v>
      </c>
      <c r="BP340">
        <f>A!BO340</f>
        <v>0</v>
      </c>
      <c r="BQ340">
        <f>A!BP340</f>
        <v>0</v>
      </c>
      <c r="BR340">
        <f>A!BQ340</f>
        <v>0</v>
      </c>
      <c r="BS340">
        <f>A!BR340</f>
        <v>0</v>
      </c>
      <c r="BT340">
        <f>A!BS340</f>
        <v>0</v>
      </c>
      <c r="BU340">
        <f>A!BT340</f>
        <v>0</v>
      </c>
      <c r="BV340">
        <f>A!BU340</f>
        <v>0</v>
      </c>
      <c r="BW340">
        <f>A!BV340</f>
        <v>0</v>
      </c>
      <c r="BX340">
        <f>A!BW340</f>
        <v>0</v>
      </c>
      <c r="BY340">
        <f>A!BX340</f>
        <v>0</v>
      </c>
      <c r="BZ340">
        <f>A!BY340</f>
        <v>0</v>
      </c>
      <c r="CA340">
        <f>A!BZ340</f>
        <v>0</v>
      </c>
      <c r="CB340">
        <f>A!CA340</f>
        <v>0</v>
      </c>
      <c r="CC340">
        <f>A!CB340</f>
        <v>0</v>
      </c>
      <c r="CD340">
        <f>A!CC340</f>
        <v>0</v>
      </c>
      <c r="CE340">
        <f>A!CD340</f>
        <v>0</v>
      </c>
      <c r="CF340">
        <f>A!CE340</f>
        <v>0</v>
      </c>
      <c r="CG340">
        <f>A!CF340</f>
        <v>0</v>
      </c>
      <c r="CH340">
        <f>A!CG340</f>
        <v>0</v>
      </c>
      <c r="CI340">
        <f>A!CH340</f>
        <v>0</v>
      </c>
      <c r="CJ340" t="str">
        <f>A!CI340</f>
        <v>urn:imsikb0101:Applicaties:id:16</v>
      </c>
      <c r="CK340" t="str">
        <f>A!CJ340</f>
        <v>urn:imsikb0101:DatastroomType:id:1</v>
      </c>
      <c r="CL340">
        <f>A!CK340</f>
        <v>45891</v>
      </c>
      <c r="CM340" t="str">
        <f>A!CL340</f>
        <v>SGS, Rotterdam</v>
      </c>
      <c r="CN340" t="str">
        <f>A!CM340</f>
        <v>LABRESULTAAT SGS</v>
      </c>
      <c r="CO340">
        <f>A!CN340</f>
        <v>45891</v>
      </c>
      <c r="CP340">
        <f>A!CO340</f>
        <v>0</v>
      </c>
      <c r="CQ340">
        <f>A!CO650</f>
        <v>0</v>
      </c>
      <c r="CR340" t="e">
        <f>A!#REF!</f>
        <v>#REF!</v>
      </c>
      <c r="CS340" t="e">
        <f>A!#REF!</f>
        <v>#REF!</v>
      </c>
    </row>
    <row r="341" spans="1:97" x14ac:dyDescent="0.2">
      <c r="A341" t="str">
        <f>A!A341</f>
        <v>LABRESULTAAT</v>
      </c>
      <c r="B341">
        <f>A!B341</f>
        <v>160</v>
      </c>
      <c r="C341" t="str">
        <f>A!C341</f>
        <v>_e57bb5b4-8391-4b85-b016-e21c433a6501</v>
      </c>
      <c r="D341" t="str">
        <f>A!D341</f>
        <v>e57bb5b4-8391-4b85-b016-e21c433a6501</v>
      </c>
      <c r="E341" t="str">
        <f>A!E341</f>
        <v>SIKB</v>
      </c>
      <c r="F341" t="str">
        <f>A!F341</f>
        <v>urn:immetingen:hoedanigheid:id:1</v>
      </c>
      <c r="G341" t="str">
        <f>A!G341</f>
        <v>www.sikb.nl</v>
      </c>
      <c r="H341" t="str">
        <f>A!H341</f>
        <v>urn:immetingen:parameter:id:1116</v>
      </c>
      <c r="I341" t="str">
        <f>A!I341</f>
        <v>www.sikb.nl</v>
      </c>
      <c r="J341" t="str">
        <f>A!J341</f>
        <v>urn:immetingen:parameter:id:2725</v>
      </c>
      <c r="K341" t="str">
        <f>A!K341</f>
        <v>www.sikb.nl</v>
      </c>
      <c r="L341">
        <f>A!L341</f>
        <v>45890</v>
      </c>
      <c r="M341" t="str">
        <f>A!M341</f>
        <v>urn:immetingen:LabopdrachtStatus:id:5</v>
      </c>
      <c r="N341">
        <f>A!N341</f>
        <v>1</v>
      </c>
      <c r="O341">
        <f>A!O341</f>
        <v>1</v>
      </c>
      <c r="P341" s="23" t="str">
        <f>IF(A!P341="","",INDEX(B!$A$1:$BT$2000,MATCH(A!P341,B!$AX$1:$AX$2000,0),D!$B$5))</f>
        <v>MMA03 A05 (0-50) A10 (0-50) A11 (0-50) A12 (0-50)</v>
      </c>
      <c r="Q341">
        <f>A!Q341</f>
        <v>0</v>
      </c>
      <c r="R341">
        <f>A!R341</f>
        <v>0</v>
      </c>
      <c r="S341">
        <f>A!S341</f>
        <v>0</v>
      </c>
      <c r="T341" t="str">
        <f>A!T341</f>
        <v>immetingen:AnalyticResultType</v>
      </c>
      <c r="U341" t="str">
        <f>A!U341</f>
        <v>11 mg/kgds</v>
      </c>
      <c r="V341" s="23">
        <f>IF(A!V341="&lt;",1,A!V341)</f>
        <v>0</v>
      </c>
      <c r="W341">
        <f>A!W341</f>
        <v>11</v>
      </c>
      <c r="X341">
        <f>A!X341</f>
        <v>11</v>
      </c>
      <c r="Y341" t="str">
        <f>A!Y341</f>
        <v>urn:immetingen:eenheid:id:58</v>
      </c>
      <c r="Z341" s="23">
        <f t="shared" si="5"/>
        <v>58</v>
      </c>
      <c r="AA341" t="str">
        <f>A!Z341</f>
        <v>urn:immetingen:kwaliteitsoordeel:id:0</v>
      </c>
      <c r="AB341" t="str">
        <f>A!AA341</f>
        <v>www.sikb.nl</v>
      </c>
      <c r="AC341" t="str">
        <f>A!AB341</f>
        <v>urn:immetingen:waardebewerkingsmethode:id:5</v>
      </c>
      <c r="AD341" t="str">
        <f>A!AC341</f>
        <v>www.sikb.nl</v>
      </c>
      <c r="AE341" t="str">
        <f>A!AD341</f>
        <v>_8b82d6d2-f743-4909-ad05-b1560615b9ad</v>
      </c>
      <c r="AF341">
        <f>A!AE341</f>
        <v>45890.903703703705</v>
      </c>
      <c r="AG341">
        <f>A!AF341</f>
        <v>0</v>
      </c>
      <c r="AH341">
        <f>A!AG341</f>
        <v>0</v>
      </c>
      <c r="AI341">
        <f>A!AH341</f>
        <v>0</v>
      </c>
      <c r="AJ341">
        <f>A!AI341</f>
        <v>0</v>
      </c>
      <c r="AK341">
        <f>A!AJ341</f>
        <v>0</v>
      </c>
      <c r="AL341">
        <f>A!AK341</f>
        <v>0</v>
      </c>
      <c r="AM341">
        <f>A!AL341</f>
        <v>0</v>
      </c>
      <c r="AN341">
        <f>A!AM341</f>
        <v>0</v>
      </c>
      <c r="AO341">
        <f>A!AN341</f>
        <v>0</v>
      </c>
      <c r="AP341">
        <f>A!AO341</f>
        <v>0</v>
      </c>
      <c r="AQ341">
        <f>A!AP341</f>
        <v>0</v>
      </c>
      <c r="AR341">
        <f>A!AQ341</f>
        <v>0</v>
      </c>
      <c r="AS341">
        <f>A!AR341</f>
        <v>0</v>
      </c>
      <c r="AT341">
        <f>A!AS341</f>
        <v>0</v>
      </c>
      <c r="AU341">
        <f>A!AT341</f>
        <v>0</v>
      </c>
      <c r="AV341">
        <f>A!AU341</f>
        <v>0</v>
      </c>
      <c r="AW341" s="23" t="str">
        <f>IF(A!AV341=0,"",A!AV341)</f>
        <v/>
      </c>
      <c r="AX341">
        <f>A!AW341</f>
        <v>0</v>
      </c>
      <c r="AY341">
        <f>A!AX341</f>
        <v>0</v>
      </c>
      <c r="AZ341">
        <f>A!AY341</f>
        <v>0</v>
      </c>
      <c r="BA341">
        <f>A!AZ341</f>
        <v>0</v>
      </c>
      <c r="BB341">
        <f>A!BA341</f>
        <v>0</v>
      </c>
      <c r="BC341">
        <f>A!BB341</f>
        <v>0</v>
      </c>
      <c r="BD341">
        <f>A!BC341</f>
        <v>0</v>
      </c>
      <c r="BE341">
        <f>A!BD341</f>
        <v>0</v>
      </c>
      <c r="BF341">
        <f>A!BE341</f>
        <v>0</v>
      </c>
      <c r="BG341">
        <f>A!BF341</f>
        <v>0</v>
      </c>
      <c r="BH341">
        <f>A!BG341</f>
        <v>0</v>
      </c>
      <c r="BI341">
        <f>A!BH341</f>
        <v>0</v>
      </c>
      <c r="BJ341">
        <f>A!BI341</f>
        <v>0</v>
      </c>
      <c r="BK341">
        <f>A!BJ341</f>
        <v>0</v>
      </c>
      <c r="BL341">
        <f>A!BK341</f>
        <v>0</v>
      </c>
      <c r="BM341">
        <f>A!BL341</f>
        <v>0</v>
      </c>
      <c r="BN341">
        <f>A!BM341</f>
        <v>0</v>
      </c>
      <c r="BO341">
        <f>A!BN341</f>
        <v>0</v>
      </c>
      <c r="BP341">
        <f>A!BO341</f>
        <v>0</v>
      </c>
      <c r="BQ341">
        <f>A!BP341</f>
        <v>0</v>
      </c>
      <c r="BR341">
        <f>A!BQ341</f>
        <v>0</v>
      </c>
      <c r="BS341">
        <f>A!BR341</f>
        <v>0</v>
      </c>
      <c r="BT341">
        <f>A!BS341</f>
        <v>0</v>
      </c>
      <c r="BU341">
        <f>A!BT341</f>
        <v>0</v>
      </c>
      <c r="BV341">
        <f>A!BU341</f>
        <v>0</v>
      </c>
      <c r="BW341">
        <f>A!BV341</f>
        <v>0</v>
      </c>
      <c r="BX341">
        <f>A!BW341</f>
        <v>0</v>
      </c>
      <c r="BY341">
        <f>A!BX341</f>
        <v>0</v>
      </c>
      <c r="BZ341">
        <f>A!BY341</f>
        <v>0</v>
      </c>
      <c r="CA341">
        <f>A!BZ341</f>
        <v>0</v>
      </c>
      <c r="CB341">
        <f>A!CA341</f>
        <v>0</v>
      </c>
      <c r="CC341">
        <f>A!CB341</f>
        <v>0</v>
      </c>
      <c r="CD341">
        <f>A!CC341</f>
        <v>0</v>
      </c>
      <c r="CE341">
        <f>A!CD341</f>
        <v>0</v>
      </c>
      <c r="CF341">
        <f>A!CE341</f>
        <v>0</v>
      </c>
      <c r="CG341">
        <f>A!CF341</f>
        <v>0</v>
      </c>
      <c r="CH341">
        <f>A!CG341</f>
        <v>0</v>
      </c>
      <c r="CI341">
        <f>A!CH341</f>
        <v>0</v>
      </c>
      <c r="CJ341" t="str">
        <f>A!CI341</f>
        <v>urn:imsikb0101:Applicaties:id:16</v>
      </c>
      <c r="CK341" t="str">
        <f>A!CJ341</f>
        <v>urn:imsikb0101:DatastroomType:id:1</v>
      </c>
      <c r="CL341">
        <f>A!CK341</f>
        <v>45891</v>
      </c>
      <c r="CM341" t="str">
        <f>A!CL341</f>
        <v>SGS, Rotterdam</v>
      </c>
      <c r="CN341" t="str">
        <f>A!CM341</f>
        <v>LABRESULTAAT SGS</v>
      </c>
      <c r="CO341">
        <f>A!CN341</f>
        <v>45891</v>
      </c>
      <c r="CP341">
        <f>A!CO341</f>
        <v>0</v>
      </c>
      <c r="CQ341">
        <f>A!CO651</f>
        <v>0</v>
      </c>
      <c r="CR341" t="e">
        <f>A!#REF!</f>
        <v>#REF!</v>
      </c>
      <c r="CS341" t="e">
        <f>A!#REF!</f>
        <v>#REF!</v>
      </c>
    </row>
    <row r="342" spans="1:97" x14ac:dyDescent="0.2">
      <c r="A342" t="str">
        <f>A!A342</f>
        <v>LABRESULTAAT</v>
      </c>
      <c r="B342">
        <f>A!B342</f>
        <v>161</v>
      </c>
      <c r="C342" t="str">
        <f>A!C342</f>
        <v>_cd4ab762-aea3-4283-9000-2818c6fed14c</v>
      </c>
      <c r="D342" t="str">
        <f>A!D342</f>
        <v>cd4ab762-aea3-4283-9000-2818c6fed14c</v>
      </c>
      <c r="E342" t="str">
        <f>A!E342</f>
        <v>SIKB</v>
      </c>
      <c r="F342" t="str">
        <f>A!F342</f>
        <v>urn:immetingen:hoedanigheid:id:1</v>
      </c>
      <c r="G342" t="str">
        <f>A!G342</f>
        <v>www.sikb.nl</v>
      </c>
      <c r="H342" t="str">
        <f>A!H342</f>
        <v>urn:immetingen:parameter:id:5996</v>
      </c>
      <c r="I342" t="str">
        <f>A!I342</f>
        <v>www.sikb.nl</v>
      </c>
      <c r="J342" t="str">
        <f>A!J342</f>
        <v>urn:immetingen:parameter:id:2725</v>
      </c>
      <c r="K342" t="str">
        <f>A!K342</f>
        <v>www.sikb.nl</v>
      </c>
      <c r="L342">
        <f>A!L342</f>
        <v>45890</v>
      </c>
      <c r="M342" t="str">
        <f>A!M342</f>
        <v>urn:immetingen:LabopdrachtStatus:id:5</v>
      </c>
      <c r="N342">
        <f>A!N342</f>
        <v>1</v>
      </c>
      <c r="O342">
        <f>A!O342</f>
        <v>1</v>
      </c>
      <c r="P342" s="23" t="str">
        <f>IF(A!P342="","",INDEX(B!$A$1:$BT$2000,MATCH(A!P342,B!$AX$1:$AX$2000,0),D!$B$5))</f>
        <v>MMA03 A05 (0-50) A10 (0-50) A11 (0-50) A12 (0-50)</v>
      </c>
      <c r="Q342">
        <f>A!Q342</f>
        <v>0</v>
      </c>
      <c r="R342">
        <f>A!R342</f>
        <v>0</v>
      </c>
      <c r="S342">
        <f>A!S342</f>
        <v>0</v>
      </c>
      <c r="T342" t="str">
        <f>A!T342</f>
        <v>immetingen:AnalyticResultType</v>
      </c>
      <c r="U342" t="str">
        <f>A!U342</f>
        <v>&lt;0.1 µg/kgds</v>
      </c>
      <c r="V342" s="23">
        <f>IF(A!V342="&lt;",1,A!V342)</f>
        <v>1</v>
      </c>
      <c r="W342">
        <f>A!W342</f>
        <v>0.1</v>
      </c>
      <c r="X342">
        <f>A!X342</f>
        <v>0.1</v>
      </c>
      <c r="Y342" t="str">
        <f>A!Y342</f>
        <v>urn:immetingen:eenheid:id:131</v>
      </c>
      <c r="Z342" s="23">
        <f t="shared" si="5"/>
        <v>131</v>
      </c>
      <c r="AA342" t="str">
        <f>A!Z342</f>
        <v>urn:immetingen:kwaliteitsoordeel:id:0</v>
      </c>
      <c r="AB342" t="str">
        <f>A!AA342</f>
        <v>www.sikb.nl</v>
      </c>
      <c r="AC342" t="str">
        <f>A!AB342</f>
        <v>urn:immetingen:waardebewerkingsmethode:id:5</v>
      </c>
      <c r="AD342" t="str">
        <f>A!AC342</f>
        <v>www.sikb.nl</v>
      </c>
      <c r="AE342" t="str">
        <f>A!AD342</f>
        <v>_74a63d3b-eac0-4dad-a4f7-90ac5c66a891</v>
      </c>
      <c r="AF342">
        <f>A!AE342</f>
        <v>45889.308796296296</v>
      </c>
      <c r="AG342">
        <f>A!AF342</f>
        <v>0</v>
      </c>
      <c r="AH342">
        <f>A!AG342</f>
        <v>0</v>
      </c>
      <c r="AI342">
        <f>A!AH342</f>
        <v>0</v>
      </c>
      <c r="AJ342">
        <f>A!AI342</f>
        <v>0</v>
      </c>
      <c r="AK342">
        <f>A!AJ342</f>
        <v>0</v>
      </c>
      <c r="AL342">
        <f>A!AK342</f>
        <v>0</v>
      </c>
      <c r="AM342">
        <f>A!AL342</f>
        <v>0</v>
      </c>
      <c r="AN342">
        <f>A!AM342</f>
        <v>0</v>
      </c>
      <c r="AO342">
        <f>A!AN342</f>
        <v>0</v>
      </c>
      <c r="AP342">
        <f>A!AO342</f>
        <v>0</v>
      </c>
      <c r="AQ342">
        <f>A!AP342</f>
        <v>0</v>
      </c>
      <c r="AR342">
        <f>A!AQ342</f>
        <v>0</v>
      </c>
      <c r="AS342">
        <f>A!AR342</f>
        <v>0</v>
      </c>
      <c r="AT342">
        <f>A!AS342</f>
        <v>0</v>
      </c>
      <c r="AU342">
        <f>A!AT342</f>
        <v>0</v>
      </c>
      <c r="AV342">
        <f>A!AU342</f>
        <v>0</v>
      </c>
      <c r="AW342" s="23" t="str">
        <f>IF(A!AV342=0,"",A!AV342)</f>
        <v/>
      </c>
      <c r="AX342">
        <f>A!AW342</f>
        <v>0</v>
      </c>
      <c r="AY342">
        <f>A!AX342</f>
        <v>0</v>
      </c>
      <c r="AZ342">
        <f>A!AY342</f>
        <v>0</v>
      </c>
      <c r="BA342">
        <f>A!AZ342</f>
        <v>0</v>
      </c>
      <c r="BB342">
        <f>A!BA342</f>
        <v>0</v>
      </c>
      <c r="BC342">
        <f>A!BB342</f>
        <v>0</v>
      </c>
      <c r="BD342">
        <f>A!BC342</f>
        <v>0</v>
      </c>
      <c r="BE342">
        <f>A!BD342</f>
        <v>0</v>
      </c>
      <c r="BF342">
        <f>A!BE342</f>
        <v>0</v>
      </c>
      <c r="BG342">
        <f>A!BF342</f>
        <v>0</v>
      </c>
      <c r="BH342">
        <f>A!BG342</f>
        <v>0</v>
      </c>
      <c r="BI342">
        <f>A!BH342</f>
        <v>0</v>
      </c>
      <c r="BJ342">
        <f>A!BI342</f>
        <v>0</v>
      </c>
      <c r="BK342">
        <f>A!BJ342</f>
        <v>0</v>
      </c>
      <c r="BL342">
        <f>A!BK342</f>
        <v>0</v>
      </c>
      <c r="BM342">
        <f>A!BL342</f>
        <v>0</v>
      </c>
      <c r="BN342">
        <f>A!BM342</f>
        <v>0</v>
      </c>
      <c r="BO342">
        <f>A!BN342</f>
        <v>0</v>
      </c>
      <c r="BP342">
        <f>A!BO342</f>
        <v>0</v>
      </c>
      <c r="BQ342">
        <f>A!BP342</f>
        <v>0</v>
      </c>
      <c r="BR342">
        <f>A!BQ342</f>
        <v>0</v>
      </c>
      <c r="BS342">
        <f>A!BR342</f>
        <v>0</v>
      </c>
      <c r="BT342">
        <f>A!BS342</f>
        <v>0</v>
      </c>
      <c r="BU342">
        <f>A!BT342</f>
        <v>0</v>
      </c>
      <c r="BV342">
        <f>A!BU342</f>
        <v>0</v>
      </c>
      <c r="BW342">
        <f>A!BV342</f>
        <v>0</v>
      </c>
      <c r="BX342">
        <f>A!BW342</f>
        <v>0</v>
      </c>
      <c r="BY342">
        <f>A!BX342</f>
        <v>0</v>
      </c>
      <c r="BZ342">
        <f>A!BY342</f>
        <v>0</v>
      </c>
      <c r="CA342">
        <f>A!BZ342</f>
        <v>0</v>
      </c>
      <c r="CB342">
        <f>A!CA342</f>
        <v>0</v>
      </c>
      <c r="CC342">
        <f>A!CB342</f>
        <v>0</v>
      </c>
      <c r="CD342">
        <f>A!CC342</f>
        <v>0</v>
      </c>
      <c r="CE342">
        <f>A!CD342</f>
        <v>0</v>
      </c>
      <c r="CF342">
        <f>A!CE342</f>
        <v>0</v>
      </c>
      <c r="CG342">
        <f>A!CF342</f>
        <v>0</v>
      </c>
      <c r="CH342">
        <f>A!CG342</f>
        <v>0</v>
      </c>
      <c r="CI342">
        <f>A!CH342</f>
        <v>0</v>
      </c>
      <c r="CJ342" t="str">
        <f>A!CI342</f>
        <v>urn:imsikb0101:Applicaties:id:16</v>
      </c>
      <c r="CK342" t="str">
        <f>A!CJ342</f>
        <v>urn:imsikb0101:DatastroomType:id:1</v>
      </c>
      <c r="CL342">
        <f>A!CK342</f>
        <v>45891</v>
      </c>
      <c r="CM342" t="str">
        <f>A!CL342</f>
        <v>SGS, Rotterdam</v>
      </c>
      <c r="CN342" t="str">
        <f>A!CM342</f>
        <v>LABRESULTAAT SGS</v>
      </c>
      <c r="CO342">
        <f>A!CN342</f>
        <v>45891</v>
      </c>
      <c r="CP342">
        <f>A!CO342</f>
        <v>0</v>
      </c>
      <c r="CQ342">
        <f>A!CO652</f>
        <v>0</v>
      </c>
      <c r="CR342" t="e">
        <f>A!#REF!</f>
        <v>#REF!</v>
      </c>
      <c r="CS342" t="e">
        <f>A!#REF!</f>
        <v>#REF!</v>
      </c>
    </row>
    <row r="343" spans="1:97" x14ac:dyDescent="0.2">
      <c r="A343" t="str">
        <f>A!A343</f>
        <v>LABRESULTAAT</v>
      </c>
      <c r="B343">
        <f>A!B343</f>
        <v>162</v>
      </c>
      <c r="C343" t="str">
        <f>A!C343</f>
        <v>_fb1938db-cd43-4de3-8ed5-9bce51f56da2</v>
      </c>
      <c r="D343" t="str">
        <f>A!D343</f>
        <v>fb1938db-cd43-4de3-8ed5-9bce51f56da2</v>
      </c>
      <c r="E343" t="str">
        <f>A!E343</f>
        <v>SIKB</v>
      </c>
      <c r="F343" t="str">
        <f>A!F343</f>
        <v>urn:immetingen:hoedanigheid:id:1</v>
      </c>
      <c r="G343" t="str">
        <f>A!G343</f>
        <v>www.sikb.nl</v>
      </c>
      <c r="H343" t="str">
        <f>A!H343</f>
        <v>urn:immetingen:parameter:id:5517</v>
      </c>
      <c r="I343" t="str">
        <f>A!I343</f>
        <v>www.sikb.nl</v>
      </c>
      <c r="J343" t="str">
        <f>A!J343</f>
        <v>urn:immetingen:parameter:id:2725</v>
      </c>
      <c r="K343" t="str">
        <f>A!K343</f>
        <v>www.sikb.nl</v>
      </c>
      <c r="L343">
        <f>A!L343</f>
        <v>45890</v>
      </c>
      <c r="M343" t="str">
        <f>A!M343</f>
        <v>urn:immetingen:LabopdrachtStatus:id:5</v>
      </c>
      <c r="N343">
        <f>A!N343</f>
        <v>1</v>
      </c>
      <c r="O343">
        <f>A!O343</f>
        <v>1</v>
      </c>
      <c r="P343" s="23" t="str">
        <f>IF(A!P343="","",INDEX(B!$A$1:$BT$2000,MATCH(A!P343,B!$AX$1:$AX$2000,0),D!$B$5))</f>
        <v>MMA03 A05 (0-50) A10 (0-50) A11 (0-50) A12 (0-50)</v>
      </c>
      <c r="Q343">
        <f>A!Q343</f>
        <v>0</v>
      </c>
      <c r="R343">
        <f>A!R343</f>
        <v>0</v>
      </c>
      <c r="S343">
        <f>A!S343</f>
        <v>0</v>
      </c>
      <c r="T343" t="str">
        <f>A!T343</f>
        <v>immetingen:AnalyticResultType</v>
      </c>
      <c r="U343" t="str">
        <f>A!U343</f>
        <v>&lt;0.1 µg/kgds</v>
      </c>
      <c r="V343" s="23">
        <f>IF(A!V343="&lt;",1,A!V343)</f>
        <v>1</v>
      </c>
      <c r="W343">
        <f>A!W343</f>
        <v>0.1</v>
      </c>
      <c r="X343">
        <f>A!X343</f>
        <v>0.1</v>
      </c>
      <c r="Y343" t="str">
        <f>A!Y343</f>
        <v>urn:immetingen:eenheid:id:131</v>
      </c>
      <c r="Z343" s="23">
        <f t="shared" si="5"/>
        <v>131</v>
      </c>
      <c r="AA343" t="str">
        <f>A!Z343</f>
        <v>urn:immetingen:kwaliteitsoordeel:id:0</v>
      </c>
      <c r="AB343" t="str">
        <f>A!AA343</f>
        <v>www.sikb.nl</v>
      </c>
      <c r="AC343" t="str">
        <f>A!AB343</f>
        <v>urn:immetingen:waardebewerkingsmethode:id:5</v>
      </c>
      <c r="AD343" t="str">
        <f>A!AC343</f>
        <v>www.sikb.nl</v>
      </c>
      <c r="AE343" t="str">
        <f>A!AD343</f>
        <v>_b9342dec-6941-4d54-a06a-839b9aba1e41</v>
      </c>
      <c r="AF343">
        <f>A!AE343</f>
        <v>45889.308796296296</v>
      </c>
      <c r="AG343">
        <f>A!AF343</f>
        <v>0</v>
      </c>
      <c r="AH343">
        <f>A!AG343</f>
        <v>0</v>
      </c>
      <c r="AI343">
        <f>A!AH343</f>
        <v>0</v>
      </c>
      <c r="AJ343">
        <f>A!AI343</f>
        <v>0</v>
      </c>
      <c r="AK343">
        <f>A!AJ343</f>
        <v>0</v>
      </c>
      <c r="AL343">
        <f>A!AK343</f>
        <v>0</v>
      </c>
      <c r="AM343">
        <f>A!AL343</f>
        <v>0</v>
      </c>
      <c r="AN343">
        <f>A!AM343</f>
        <v>0</v>
      </c>
      <c r="AO343">
        <f>A!AN343</f>
        <v>0</v>
      </c>
      <c r="AP343">
        <f>A!AO343</f>
        <v>0</v>
      </c>
      <c r="AQ343">
        <f>A!AP343</f>
        <v>0</v>
      </c>
      <c r="AR343">
        <f>A!AQ343</f>
        <v>0</v>
      </c>
      <c r="AS343">
        <f>A!AR343</f>
        <v>0</v>
      </c>
      <c r="AT343">
        <f>A!AS343</f>
        <v>0</v>
      </c>
      <c r="AU343">
        <f>A!AT343</f>
        <v>0</v>
      </c>
      <c r="AV343">
        <f>A!AU343</f>
        <v>0</v>
      </c>
      <c r="AW343" s="23" t="str">
        <f>IF(A!AV343=0,"",A!AV343)</f>
        <v/>
      </c>
      <c r="AX343">
        <f>A!AW343</f>
        <v>0</v>
      </c>
      <c r="AY343">
        <f>A!AX343</f>
        <v>0</v>
      </c>
      <c r="AZ343">
        <f>A!AY343</f>
        <v>0</v>
      </c>
      <c r="BA343">
        <f>A!AZ343</f>
        <v>0</v>
      </c>
      <c r="BB343">
        <f>A!BA343</f>
        <v>0</v>
      </c>
      <c r="BC343">
        <f>A!BB343</f>
        <v>0</v>
      </c>
      <c r="BD343">
        <f>A!BC343</f>
        <v>0</v>
      </c>
      <c r="BE343">
        <f>A!BD343</f>
        <v>0</v>
      </c>
      <c r="BF343">
        <f>A!BE343</f>
        <v>0</v>
      </c>
      <c r="BG343">
        <f>A!BF343</f>
        <v>0</v>
      </c>
      <c r="BH343">
        <f>A!BG343</f>
        <v>0</v>
      </c>
      <c r="BI343">
        <f>A!BH343</f>
        <v>0</v>
      </c>
      <c r="BJ343">
        <f>A!BI343</f>
        <v>0</v>
      </c>
      <c r="BK343">
        <f>A!BJ343</f>
        <v>0</v>
      </c>
      <c r="BL343">
        <f>A!BK343</f>
        <v>0</v>
      </c>
      <c r="BM343">
        <f>A!BL343</f>
        <v>0</v>
      </c>
      <c r="BN343">
        <f>A!BM343</f>
        <v>0</v>
      </c>
      <c r="BO343">
        <f>A!BN343</f>
        <v>0</v>
      </c>
      <c r="BP343">
        <f>A!BO343</f>
        <v>0</v>
      </c>
      <c r="BQ343">
        <f>A!BP343</f>
        <v>0</v>
      </c>
      <c r="BR343">
        <f>A!BQ343</f>
        <v>0</v>
      </c>
      <c r="BS343">
        <f>A!BR343</f>
        <v>0</v>
      </c>
      <c r="BT343">
        <f>A!BS343</f>
        <v>0</v>
      </c>
      <c r="BU343">
        <f>A!BT343</f>
        <v>0</v>
      </c>
      <c r="BV343">
        <f>A!BU343</f>
        <v>0</v>
      </c>
      <c r="BW343">
        <f>A!BV343</f>
        <v>0</v>
      </c>
      <c r="BX343">
        <f>A!BW343</f>
        <v>0</v>
      </c>
      <c r="BY343">
        <f>A!BX343</f>
        <v>0</v>
      </c>
      <c r="BZ343">
        <f>A!BY343</f>
        <v>0</v>
      </c>
      <c r="CA343">
        <f>A!BZ343</f>
        <v>0</v>
      </c>
      <c r="CB343">
        <f>A!CA343</f>
        <v>0</v>
      </c>
      <c r="CC343">
        <f>A!CB343</f>
        <v>0</v>
      </c>
      <c r="CD343">
        <f>A!CC343</f>
        <v>0</v>
      </c>
      <c r="CE343">
        <f>A!CD343</f>
        <v>0</v>
      </c>
      <c r="CF343">
        <f>A!CE343</f>
        <v>0</v>
      </c>
      <c r="CG343">
        <f>A!CF343</f>
        <v>0</v>
      </c>
      <c r="CH343">
        <f>A!CG343</f>
        <v>0</v>
      </c>
      <c r="CI343">
        <f>A!CH343</f>
        <v>0</v>
      </c>
      <c r="CJ343" t="str">
        <f>A!CI343</f>
        <v>urn:imsikb0101:Applicaties:id:16</v>
      </c>
      <c r="CK343" t="str">
        <f>A!CJ343</f>
        <v>urn:imsikb0101:DatastroomType:id:1</v>
      </c>
      <c r="CL343">
        <f>A!CK343</f>
        <v>45891</v>
      </c>
      <c r="CM343" t="str">
        <f>A!CL343</f>
        <v>SGS, Rotterdam</v>
      </c>
      <c r="CN343" t="str">
        <f>A!CM343</f>
        <v>LABRESULTAAT SGS</v>
      </c>
      <c r="CO343">
        <f>A!CN343</f>
        <v>45891</v>
      </c>
      <c r="CP343">
        <f>A!CO343</f>
        <v>0</v>
      </c>
      <c r="CQ343">
        <f>A!CO653</f>
        <v>0</v>
      </c>
      <c r="CR343" t="e">
        <f>A!#REF!</f>
        <v>#REF!</v>
      </c>
      <c r="CS343" t="e">
        <f>A!#REF!</f>
        <v>#REF!</v>
      </c>
    </row>
    <row r="344" spans="1:97" x14ac:dyDescent="0.2">
      <c r="A344" t="str">
        <f>A!A344</f>
        <v>LABRESULTAAT</v>
      </c>
      <c r="B344">
        <f>A!B344</f>
        <v>163</v>
      </c>
      <c r="C344" t="str">
        <f>A!C344</f>
        <v>_6d3600b0-5bde-4c0b-bc1d-97351e2521be</v>
      </c>
      <c r="D344" t="str">
        <f>A!D344</f>
        <v>6d3600b0-5bde-4c0b-bc1d-97351e2521be</v>
      </c>
      <c r="E344" t="str">
        <f>A!E344</f>
        <v>SIKB</v>
      </c>
      <c r="F344" t="str">
        <f>A!F344</f>
        <v>urn:immetingen:hoedanigheid:id:1</v>
      </c>
      <c r="G344" t="str">
        <f>A!G344</f>
        <v>www.sikb.nl</v>
      </c>
      <c r="H344" t="str">
        <f>A!H344</f>
        <v>urn:immetingen:parameter:id:5830</v>
      </c>
      <c r="I344" t="str">
        <f>A!I344</f>
        <v>www.sikb.nl</v>
      </c>
      <c r="J344" t="str">
        <f>A!J344</f>
        <v>urn:immetingen:parameter:id:2725</v>
      </c>
      <c r="K344" t="str">
        <f>A!K344</f>
        <v>www.sikb.nl</v>
      </c>
      <c r="L344">
        <f>A!L344</f>
        <v>45890</v>
      </c>
      <c r="M344" t="str">
        <f>A!M344</f>
        <v>urn:immetingen:LabopdrachtStatus:id:5</v>
      </c>
      <c r="N344">
        <f>A!N344</f>
        <v>1</v>
      </c>
      <c r="O344">
        <f>A!O344</f>
        <v>1</v>
      </c>
      <c r="P344" s="23" t="str">
        <f>IF(A!P344="","",INDEX(B!$A$1:$BT$2000,MATCH(A!P344,B!$AX$1:$AX$2000,0),D!$B$5))</f>
        <v>MMA03 A05 (0-50) A10 (0-50) A11 (0-50) A12 (0-50)</v>
      </c>
      <c r="Q344">
        <f>A!Q344</f>
        <v>0</v>
      </c>
      <c r="R344">
        <f>A!R344</f>
        <v>0</v>
      </c>
      <c r="S344">
        <f>A!S344</f>
        <v>0</v>
      </c>
      <c r="T344" t="str">
        <f>A!T344</f>
        <v>immetingen:AnalyticResultType</v>
      </c>
      <c r="U344" t="str">
        <f>A!U344</f>
        <v>&lt;0.1 µg/kgds</v>
      </c>
      <c r="V344" s="23">
        <f>IF(A!V344="&lt;",1,A!V344)</f>
        <v>1</v>
      </c>
      <c r="W344">
        <f>A!W344</f>
        <v>0.1</v>
      </c>
      <c r="X344">
        <f>A!X344</f>
        <v>0.1</v>
      </c>
      <c r="Y344" t="str">
        <f>A!Y344</f>
        <v>urn:immetingen:eenheid:id:131</v>
      </c>
      <c r="Z344" s="23">
        <f t="shared" si="5"/>
        <v>131</v>
      </c>
      <c r="AA344" t="str">
        <f>A!Z344</f>
        <v>urn:immetingen:kwaliteitsoordeel:id:0</v>
      </c>
      <c r="AB344" t="str">
        <f>A!AA344</f>
        <v>www.sikb.nl</v>
      </c>
      <c r="AC344" t="str">
        <f>A!AB344</f>
        <v>urn:immetingen:waardebewerkingsmethode:id:5</v>
      </c>
      <c r="AD344" t="str">
        <f>A!AC344</f>
        <v>www.sikb.nl</v>
      </c>
      <c r="AE344" t="str">
        <f>A!AD344</f>
        <v>_4e4e8fde-5118-4f3a-8339-44343a5e846e</v>
      </c>
      <c r="AF344">
        <f>A!AE344</f>
        <v>45889.308796296296</v>
      </c>
      <c r="AG344">
        <f>A!AF344</f>
        <v>0</v>
      </c>
      <c r="AH344">
        <f>A!AG344</f>
        <v>0</v>
      </c>
      <c r="AI344">
        <f>A!AH344</f>
        <v>0</v>
      </c>
      <c r="AJ344">
        <f>A!AI344</f>
        <v>0</v>
      </c>
      <c r="AK344">
        <f>A!AJ344</f>
        <v>0</v>
      </c>
      <c r="AL344">
        <f>A!AK344</f>
        <v>0</v>
      </c>
      <c r="AM344">
        <f>A!AL344</f>
        <v>0</v>
      </c>
      <c r="AN344">
        <f>A!AM344</f>
        <v>0</v>
      </c>
      <c r="AO344">
        <f>A!AN344</f>
        <v>0</v>
      </c>
      <c r="AP344">
        <f>A!AO344</f>
        <v>0</v>
      </c>
      <c r="AQ344">
        <f>A!AP344</f>
        <v>0</v>
      </c>
      <c r="AR344">
        <f>A!AQ344</f>
        <v>0</v>
      </c>
      <c r="AS344">
        <f>A!AR344</f>
        <v>0</v>
      </c>
      <c r="AT344">
        <f>A!AS344</f>
        <v>0</v>
      </c>
      <c r="AU344">
        <f>A!AT344</f>
        <v>0</v>
      </c>
      <c r="AV344">
        <f>A!AU344</f>
        <v>0</v>
      </c>
      <c r="AW344" s="23" t="str">
        <f>IF(A!AV344=0,"",A!AV344)</f>
        <v/>
      </c>
      <c r="AX344">
        <f>A!AW344</f>
        <v>0</v>
      </c>
      <c r="AY344">
        <f>A!AX344</f>
        <v>0</v>
      </c>
      <c r="AZ344">
        <f>A!AY344</f>
        <v>0</v>
      </c>
      <c r="BA344">
        <f>A!AZ344</f>
        <v>0</v>
      </c>
      <c r="BB344">
        <f>A!BA344</f>
        <v>0</v>
      </c>
      <c r="BC344">
        <f>A!BB344</f>
        <v>0</v>
      </c>
      <c r="BD344">
        <f>A!BC344</f>
        <v>0</v>
      </c>
      <c r="BE344">
        <f>A!BD344</f>
        <v>0</v>
      </c>
      <c r="BF344">
        <f>A!BE344</f>
        <v>0</v>
      </c>
      <c r="BG344">
        <f>A!BF344</f>
        <v>0</v>
      </c>
      <c r="BH344">
        <f>A!BG344</f>
        <v>0</v>
      </c>
      <c r="BI344">
        <f>A!BH344</f>
        <v>0</v>
      </c>
      <c r="BJ344">
        <f>A!BI344</f>
        <v>0</v>
      </c>
      <c r="BK344">
        <f>A!BJ344</f>
        <v>0</v>
      </c>
      <c r="BL344">
        <f>A!BK344</f>
        <v>0</v>
      </c>
      <c r="BM344">
        <f>A!BL344</f>
        <v>0</v>
      </c>
      <c r="BN344">
        <f>A!BM344</f>
        <v>0</v>
      </c>
      <c r="BO344">
        <f>A!BN344</f>
        <v>0</v>
      </c>
      <c r="BP344">
        <f>A!BO344</f>
        <v>0</v>
      </c>
      <c r="BQ344">
        <f>A!BP344</f>
        <v>0</v>
      </c>
      <c r="BR344">
        <f>A!BQ344</f>
        <v>0</v>
      </c>
      <c r="BS344">
        <f>A!BR344</f>
        <v>0</v>
      </c>
      <c r="BT344">
        <f>A!BS344</f>
        <v>0</v>
      </c>
      <c r="BU344">
        <f>A!BT344</f>
        <v>0</v>
      </c>
      <c r="BV344">
        <f>A!BU344</f>
        <v>0</v>
      </c>
      <c r="BW344">
        <f>A!BV344</f>
        <v>0</v>
      </c>
      <c r="BX344">
        <f>A!BW344</f>
        <v>0</v>
      </c>
      <c r="BY344">
        <f>A!BX344</f>
        <v>0</v>
      </c>
      <c r="BZ344">
        <f>A!BY344</f>
        <v>0</v>
      </c>
      <c r="CA344">
        <f>A!BZ344</f>
        <v>0</v>
      </c>
      <c r="CB344">
        <f>A!CA344</f>
        <v>0</v>
      </c>
      <c r="CC344">
        <f>A!CB344</f>
        <v>0</v>
      </c>
      <c r="CD344">
        <f>A!CC344</f>
        <v>0</v>
      </c>
      <c r="CE344">
        <f>A!CD344</f>
        <v>0</v>
      </c>
      <c r="CF344">
        <f>A!CE344</f>
        <v>0</v>
      </c>
      <c r="CG344">
        <f>A!CF344</f>
        <v>0</v>
      </c>
      <c r="CH344">
        <f>A!CG344</f>
        <v>0</v>
      </c>
      <c r="CI344">
        <f>A!CH344</f>
        <v>0</v>
      </c>
      <c r="CJ344" t="str">
        <f>A!CI344</f>
        <v>urn:imsikb0101:Applicaties:id:16</v>
      </c>
      <c r="CK344" t="str">
        <f>A!CJ344</f>
        <v>urn:imsikb0101:DatastroomType:id:1</v>
      </c>
      <c r="CL344">
        <f>A!CK344</f>
        <v>45891</v>
      </c>
      <c r="CM344" t="str">
        <f>A!CL344</f>
        <v>SGS, Rotterdam</v>
      </c>
      <c r="CN344" t="str">
        <f>A!CM344</f>
        <v>LABRESULTAAT SGS</v>
      </c>
      <c r="CO344">
        <f>A!CN344</f>
        <v>45891</v>
      </c>
      <c r="CP344">
        <f>A!CO344</f>
        <v>0</v>
      </c>
      <c r="CQ344">
        <f>A!CO654</f>
        <v>0</v>
      </c>
      <c r="CR344" t="e">
        <f>A!#REF!</f>
        <v>#REF!</v>
      </c>
      <c r="CS344" t="e">
        <f>A!#REF!</f>
        <v>#REF!</v>
      </c>
    </row>
    <row r="345" spans="1:97" x14ac:dyDescent="0.2">
      <c r="A345" t="str">
        <f>A!A345</f>
        <v>LABRESULTAAT</v>
      </c>
      <c r="B345">
        <f>A!B345</f>
        <v>164</v>
      </c>
      <c r="C345" t="str">
        <f>A!C345</f>
        <v>_4139037f-4fef-4c86-a4de-d519d9e4b349</v>
      </c>
      <c r="D345" t="str">
        <f>A!D345</f>
        <v>4139037f-4fef-4c86-a4de-d519d9e4b349</v>
      </c>
      <c r="E345" t="str">
        <f>A!E345</f>
        <v>SIKB</v>
      </c>
      <c r="F345" t="str">
        <f>A!F345</f>
        <v>urn:immetingen:hoedanigheid:id:1</v>
      </c>
      <c r="G345" t="str">
        <f>A!G345</f>
        <v>www.sikb.nl</v>
      </c>
      <c r="H345" t="str">
        <f>A!H345</f>
        <v>urn:immetingen:parameter:id:3895</v>
      </c>
      <c r="I345" t="str">
        <f>A!I345</f>
        <v>www.sikb.nl</v>
      </c>
      <c r="J345" t="str">
        <f>A!J345</f>
        <v>urn:immetingen:parameter:id:2725</v>
      </c>
      <c r="K345" t="str">
        <f>A!K345</f>
        <v>www.sikb.nl</v>
      </c>
      <c r="L345">
        <f>A!L345</f>
        <v>45890</v>
      </c>
      <c r="M345" t="str">
        <f>A!M345</f>
        <v>urn:immetingen:LabopdrachtStatus:id:5</v>
      </c>
      <c r="N345">
        <f>A!N345</f>
        <v>1</v>
      </c>
      <c r="O345">
        <f>A!O345</f>
        <v>1</v>
      </c>
      <c r="P345" s="23" t="str">
        <f>IF(A!P345="","",INDEX(B!$A$1:$BT$2000,MATCH(A!P345,B!$AX$1:$AX$2000,0),D!$B$5))</f>
        <v>MMA03 A05 (0-50) A10 (0-50) A11 (0-50) A12 (0-50)</v>
      </c>
      <c r="Q345">
        <f>A!Q345</f>
        <v>0</v>
      </c>
      <c r="R345">
        <f>A!R345</f>
        <v>0</v>
      </c>
      <c r="S345">
        <f>A!S345</f>
        <v>0</v>
      </c>
      <c r="T345" t="str">
        <f>A!T345</f>
        <v>immetingen:AnalyticResultType</v>
      </c>
      <c r="U345" t="str">
        <f>A!U345</f>
        <v>&lt;0.1 µg/kgds</v>
      </c>
      <c r="V345" s="23">
        <f>IF(A!V345="&lt;",1,A!V345)</f>
        <v>1</v>
      </c>
      <c r="W345">
        <f>A!W345</f>
        <v>0.1</v>
      </c>
      <c r="X345">
        <f>A!X345</f>
        <v>0.1</v>
      </c>
      <c r="Y345" t="str">
        <f>A!Y345</f>
        <v>urn:immetingen:eenheid:id:131</v>
      </c>
      <c r="Z345" s="23">
        <f t="shared" si="5"/>
        <v>131</v>
      </c>
      <c r="AA345" t="str">
        <f>A!Z345</f>
        <v>urn:immetingen:kwaliteitsoordeel:id:0</v>
      </c>
      <c r="AB345" t="str">
        <f>A!AA345</f>
        <v>www.sikb.nl</v>
      </c>
      <c r="AC345" t="str">
        <f>A!AB345</f>
        <v>urn:immetingen:waardebewerkingsmethode:id:5</v>
      </c>
      <c r="AD345" t="str">
        <f>A!AC345</f>
        <v>www.sikb.nl</v>
      </c>
      <c r="AE345" t="str">
        <f>A!AD345</f>
        <v>_5275f858-7390-4e4d-b0ad-7eb5e0bada84</v>
      </c>
      <c r="AF345">
        <f>A!AE345</f>
        <v>45889.308796296296</v>
      </c>
      <c r="AG345">
        <f>A!AF345</f>
        <v>0</v>
      </c>
      <c r="AH345">
        <f>A!AG345</f>
        <v>0</v>
      </c>
      <c r="AI345">
        <f>A!AH345</f>
        <v>0</v>
      </c>
      <c r="AJ345">
        <f>A!AI345</f>
        <v>0</v>
      </c>
      <c r="AK345">
        <f>A!AJ345</f>
        <v>0</v>
      </c>
      <c r="AL345">
        <f>A!AK345</f>
        <v>0</v>
      </c>
      <c r="AM345">
        <f>A!AL345</f>
        <v>0</v>
      </c>
      <c r="AN345">
        <f>A!AM345</f>
        <v>0</v>
      </c>
      <c r="AO345">
        <f>A!AN345</f>
        <v>0</v>
      </c>
      <c r="AP345">
        <f>A!AO345</f>
        <v>0</v>
      </c>
      <c r="AQ345">
        <f>A!AP345</f>
        <v>0</v>
      </c>
      <c r="AR345">
        <f>A!AQ345</f>
        <v>0</v>
      </c>
      <c r="AS345">
        <f>A!AR345</f>
        <v>0</v>
      </c>
      <c r="AT345">
        <f>A!AS345</f>
        <v>0</v>
      </c>
      <c r="AU345">
        <f>A!AT345</f>
        <v>0</v>
      </c>
      <c r="AV345">
        <f>A!AU345</f>
        <v>0</v>
      </c>
      <c r="AW345" s="23" t="str">
        <f>IF(A!AV345=0,"",A!AV345)</f>
        <v/>
      </c>
      <c r="AX345">
        <f>A!AW345</f>
        <v>0</v>
      </c>
      <c r="AY345">
        <f>A!AX345</f>
        <v>0</v>
      </c>
      <c r="AZ345">
        <f>A!AY345</f>
        <v>0</v>
      </c>
      <c r="BA345">
        <f>A!AZ345</f>
        <v>0</v>
      </c>
      <c r="BB345">
        <f>A!BA345</f>
        <v>0</v>
      </c>
      <c r="BC345">
        <f>A!BB345</f>
        <v>0</v>
      </c>
      <c r="BD345">
        <f>A!BC345</f>
        <v>0</v>
      </c>
      <c r="BE345">
        <f>A!BD345</f>
        <v>0</v>
      </c>
      <c r="BF345">
        <f>A!BE345</f>
        <v>0</v>
      </c>
      <c r="BG345">
        <f>A!BF345</f>
        <v>0</v>
      </c>
      <c r="BH345">
        <f>A!BG345</f>
        <v>0</v>
      </c>
      <c r="BI345">
        <f>A!BH345</f>
        <v>0</v>
      </c>
      <c r="BJ345">
        <f>A!BI345</f>
        <v>0</v>
      </c>
      <c r="BK345">
        <f>A!BJ345</f>
        <v>0</v>
      </c>
      <c r="BL345">
        <f>A!BK345</f>
        <v>0</v>
      </c>
      <c r="BM345">
        <f>A!BL345</f>
        <v>0</v>
      </c>
      <c r="BN345">
        <f>A!BM345</f>
        <v>0</v>
      </c>
      <c r="BO345">
        <f>A!BN345</f>
        <v>0</v>
      </c>
      <c r="BP345">
        <f>A!BO345</f>
        <v>0</v>
      </c>
      <c r="BQ345">
        <f>A!BP345</f>
        <v>0</v>
      </c>
      <c r="BR345">
        <f>A!BQ345</f>
        <v>0</v>
      </c>
      <c r="BS345">
        <f>A!BR345</f>
        <v>0</v>
      </c>
      <c r="BT345">
        <f>A!BS345</f>
        <v>0</v>
      </c>
      <c r="BU345">
        <f>A!BT345</f>
        <v>0</v>
      </c>
      <c r="BV345">
        <f>A!BU345</f>
        <v>0</v>
      </c>
      <c r="BW345">
        <f>A!BV345</f>
        <v>0</v>
      </c>
      <c r="BX345">
        <f>A!BW345</f>
        <v>0</v>
      </c>
      <c r="BY345">
        <f>A!BX345</f>
        <v>0</v>
      </c>
      <c r="BZ345">
        <f>A!BY345</f>
        <v>0</v>
      </c>
      <c r="CA345">
        <f>A!BZ345</f>
        <v>0</v>
      </c>
      <c r="CB345">
        <f>A!CA345</f>
        <v>0</v>
      </c>
      <c r="CC345">
        <f>A!CB345</f>
        <v>0</v>
      </c>
      <c r="CD345">
        <f>A!CC345</f>
        <v>0</v>
      </c>
      <c r="CE345">
        <f>A!CD345</f>
        <v>0</v>
      </c>
      <c r="CF345">
        <f>A!CE345</f>
        <v>0</v>
      </c>
      <c r="CG345">
        <f>A!CF345</f>
        <v>0</v>
      </c>
      <c r="CH345">
        <f>A!CG345</f>
        <v>0</v>
      </c>
      <c r="CI345">
        <f>A!CH345</f>
        <v>0</v>
      </c>
      <c r="CJ345" t="str">
        <f>A!CI345</f>
        <v>urn:imsikb0101:Applicaties:id:16</v>
      </c>
      <c r="CK345" t="str">
        <f>A!CJ345</f>
        <v>urn:imsikb0101:DatastroomType:id:1</v>
      </c>
      <c r="CL345">
        <f>A!CK345</f>
        <v>45891</v>
      </c>
      <c r="CM345" t="str">
        <f>A!CL345</f>
        <v>SGS, Rotterdam</v>
      </c>
      <c r="CN345" t="str">
        <f>A!CM345</f>
        <v>LABRESULTAAT SGS</v>
      </c>
      <c r="CO345">
        <f>A!CN345</f>
        <v>45891</v>
      </c>
      <c r="CP345">
        <f>A!CO345</f>
        <v>0</v>
      </c>
      <c r="CQ345">
        <f>A!CO655</f>
        <v>0</v>
      </c>
      <c r="CR345" t="e">
        <f>A!#REF!</f>
        <v>#REF!</v>
      </c>
      <c r="CS345" t="e">
        <f>A!#REF!</f>
        <v>#REF!</v>
      </c>
    </row>
    <row r="346" spans="1:97" x14ac:dyDescent="0.2">
      <c r="A346" t="str">
        <f>A!A346</f>
        <v>LABRESULTAAT</v>
      </c>
      <c r="B346">
        <f>A!B346</f>
        <v>165</v>
      </c>
      <c r="C346" t="str">
        <f>A!C346</f>
        <v>_a1494433-844b-408c-b282-e4c7aeb515c5</v>
      </c>
      <c r="D346" t="str">
        <f>A!D346</f>
        <v>a1494433-844b-408c-b282-e4c7aeb515c5</v>
      </c>
      <c r="E346" t="str">
        <f>A!E346</f>
        <v>SIKB</v>
      </c>
      <c r="F346" t="str">
        <f>A!F346</f>
        <v>urn:immetingen:hoedanigheid:id:1</v>
      </c>
      <c r="G346" t="str">
        <f>A!G346</f>
        <v>www.sikb.nl</v>
      </c>
      <c r="H346" t="str">
        <f>A!H346</f>
        <v>urn:immetingen:parameter:id:4437</v>
      </c>
      <c r="I346" t="str">
        <f>A!I346</f>
        <v>www.sikb.nl</v>
      </c>
      <c r="J346" t="str">
        <f>A!J346</f>
        <v>urn:immetingen:parameter:id:2725</v>
      </c>
      <c r="K346" t="str">
        <f>A!K346</f>
        <v>www.sikb.nl</v>
      </c>
      <c r="L346">
        <f>A!L346</f>
        <v>45890</v>
      </c>
      <c r="M346" t="str">
        <f>A!M346</f>
        <v>urn:immetingen:LabopdrachtStatus:id:5</v>
      </c>
      <c r="N346">
        <f>A!N346</f>
        <v>1</v>
      </c>
      <c r="O346">
        <f>A!O346</f>
        <v>1</v>
      </c>
      <c r="P346" s="23" t="str">
        <f>IF(A!P346="","",INDEX(B!$A$1:$BT$2000,MATCH(A!P346,B!$AX$1:$AX$2000,0),D!$B$5))</f>
        <v>MMA03 A05 (0-50) A10 (0-50) A11 (0-50) A12 (0-50)</v>
      </c>
      <c r="Q346">
        <f>A!Q346</f>
        <v>0</v>
      </c>
      <c r="R346">
        <f>A!R346</f>
        <v>0</v>
      </c>
      <c r="S346">
        <f>A!S346</f>
        <v>0</v>
      </c>
      <c r="T346" t="str">
        <f>A!T346</f>
        <v>immetingen:AnalyticResultType</v>
      </c>
      <c r="U346" t="str">
        <f>A!U346</f>
        <v>0.1 µg/kgds</v>
      </c>
      <c r="V346" s="23">
        <f>IF(A!V346="&lt;",1,A!V346)</f>
        <v>0</v>
      </c>
      <c r="W346">
        <f>A!W346</f>
        <v>0.1</v>
      </c>
      <c r="X346">
        <f>A!X346</f>
        <v>0.1</v>
      </c>
      <c r="Y346" t="str">
        <f>A!Y346</f>
        <v>urn:immetingen:eenheid:id:131</v>
      </c>
      <c r="Z346" s="23">
        <f t="shared" si="5"/>
        <v>131</v>
      </c>
      <c r="AA346" t="str">
        <f>A!Z346</f>
        <v>urn:immetingen:kwaliteitsoordeel:id:0</v>
      </c>
      <c r="AB346" t="str">
        <f>A!AA346</f>
        <v>www.sikb.nl</v>
      </c>
      <c r="AC346" t="str">
        <f>A!AB346</f>
        <v>urn:immetingen:waardebewerkingsmethode:id:5</v>
      </c>
      <c r="AD346" t="str">
        <f>A!AC346</f>
        <v>www.sikb.nl</v>
      </c>
      <c r="AE346" t="str">
        <f>A!AD346</f>
        <v>_376432b3-73e0-49cc-870f-3c8f65225b04</v>
      </c>
      <c r="AF346">
        <f>A!AE346</f>
        <v>45889.308796296296</v>
      </c>
      <c r="AG346">
        <f>A!AF346</f>
        <v>0</v>
      </c>
      <c r="AH346">
        <f>A!AG346</f>
        <v>0</v>
      </c>
      <c r="AI346">
        <f>A!AH346</f>
        <v>0</v>
      </c>
      <c r="AJ346">
        <f>A!AI346</f>
        <v>0</v>
      </c>
      <c r="AK346">
        <f>A!AJ346</f>
        <v>0</v>
      </c>
      <c r="AL346">
        <f>A!AK346</f>
        <v>0</v>
      </c>
      <c r="AM346">
        <f>A!AL346</f>
        <v>0</v>
      </c>
      <c r="AN346">
        <f>A!AM346</f>
        <v>0</v>
      </c>
      <c r="AO346">
        <f>A!AN346</f>
        <v>0</v>
      </c>
      <c r="AP346">
        <f>A!AO346</f>
        <v>0</v>
      </c>
      <c r="AQ346">
        <f>A!AP346</f>
        <v>0</v>
      </c>
      <c r="AR346">
        <f>A!AQ346</f>
        <v>0</v>
      </c>
      <c r="AS346">
        <f>A!AR346</f>
        <v>0</v>
      </c>
      <c r="AT346">
        <f>A!AS346</f>
        <v>0</v>
      </c>
      <c r="AU346">
        <f>A!AT346</f>
        <v>0</v>
      </c>
      <c r="AV346">
        <f>A!AU346</f>
        <v>0</v>
      </c>
      <c r="AW346" s="23" t="str">
        <f>IF(A!AV346=0,"",A!AV346)</f>
        <v/>
      </c>
      <c r="AX346">
        <f>A!AW346</f>
        <v>0</v>
      </c>
      <c r="AY346">
        <f>A!AX346</f>
        <v>0</v>
      </c>
      <c r="AZ346">
        <f>A!AY346</f>
        <v>0</v>
      </c>
      <c r="BA346">
        <f>A!AZ346</f>
        <v>0</v>
      </c>
      <c r="BB346">
        <f>A!BA346</f>
        <v>0</v>
      </c>
      <c r="BC346">
        <f>A!BB346</f>
        <v>0</v>
      </c>
      <c r="BD346">
        <f>A!BC346</f>
        <v>0</v>
      </c>
      <c r="BE346">
        <f>A!BD346</f>
        <v>0</v>
      </c>
      <c r="BF346">
        <f>A!BE346</f>
        <v>0</v>
      </c>
      <c r="BG346">
        <f>A!BF346</f>
        <v>0</v>
      </c>
      <c r="BH346">
        <f>A!BG346</f>
        <v>0</v>
      </c>
      <c r="BI346">
        <f>A!BH346</f>
        <v>0</v>
      </c>
      <c r="BJ346">
        <f>A!BI346</f>
        <v>0</v>
      </c>
      <c r="BK346">
        <f>A!BJ346</f>
        <v>0</v>
      </c>
      <c r="BL346">
        <f>A!BK346</f>
        <v>0</v>
      </c>
      <c r="BM346">
        <f>A!BL346</f>
        <v>0</v>
      </c>
      <c r="BN346">
        <f>A!BM346</f>
        <v>0</v>
      </c>
      <c r="BO346">
        <f>A!BN346</f>
        <v>0</v>
      </c>
      <c r="BP346">
        <f>A!BO346</f>
        <v>0</v>
      </c>
      <c r="BQ346">
        <f>A!BP346</f>
        <v>0</v>
      </c>
      <c r="BR346">
        <f>A!BQ346</f>
        <v>0</v>
      </c>
      <c r="BS346">
        <f>A!BR346</f>
        <v>0</v>
      </c>
      <c r="BT346">
        <f>A!BS346</f>
        <v>0</v>
      </c>
      <c r="BU346">
        <f>A!BT346</f>
        <v>0</v>
      </c>
      <c r="BV346">
        <f>A!BU346</f>
        <v>0</v>
      </c>
      <c r="BW346">
        <f>A!BV346</f>
        <v>0</v>
      </c>
      <c r="BX346">
        <f>A!BW346</f>
        <v>0</v>
      </c>
      <c r="BY346">
        <f>A!BX346</f>
        <v>0</v>
      </c>
      <c r="BZ346">
        <f>A!BY346</f>
        <v>0</v>
      </c>
      <c r="CA346">
        <f>A!BZ346</f>
        <v>0</v>
      </c>
      <c r="CB346">
        <f>A!CA346</f>
        <v>0</v>
      </c>
      <c r="CC346">
        <f>A!CB346</f>
        <v>0</v>
      </c>
      <c r="CD346">
        <f>A!CC346</f>
        <v>0</v>
      </c>
      <c r="CE346">
        <f>A!CD346</f>
        <v>0</v>
      </c>
      <c r="CF346">
        <f>A!CE346</f>
        <v>0</v>
      </c>
      <c r="CG346">
        <f>A!CF346</f>
        <v>0</v>
      </c>
      <c r="CH346">
        <f>A!CG346</f>
        <v>0</v>
      </c>
      <c r="CI346">
        <f>A!CH346</f>
        <v>0</v>
      </c>
      <c r="CJ346" t="str">
        <f>A!CI346</f>
        <v>urn:imsikb0101:Applicaties:id:16</v>
      </c>
      <c r="CK346" t="str">
        <f>A!CJ346</f>
        <v>urn:imsikb0101:DatastroomType:id:1</v>
      </c>
      <c r="CL346">
        <f>A!CK346</f>
        <v>45891</v>
      </c>
      <c r="CM346" t="str">
        <f>A!CL346</f>
        <v>SGS, Rotterdam</v>
      </c>
      <c r="CN346" t="str">
        <f>A!CM346</f>
        <v>LABRESULTAAT SGS</v>
      </c>
      <c r="CO346">
        <f>A!CN346</f>
        <v>45891</v>
      </c>
      <c r="CP346">
        <f>A!CO346</f>
        <v>0</v>
      </c>
      <c r="CQ346">
        <f>A!CO656</f>
        <v>0</v>
      </c>
      <c r="CR346" t="e">
        <f>A!#REF!</f>
        <v>#REF!</v>
      </c>
      <c r="CS346" t="e">
        <f>A!#REF!</f>
        <v>#REF!</v>
      </c>
    </row>
    <row r="347" spans="1:97" x14ac:dyDescent="0.2">
      <c r="A347" t="str">
        <f>A!A347</f>
        <v>LABRESULTAAT</v>
      </c>
      <c r="B347">
        <f>A!B347</f>
        <v>166</v>
      </c>
      <c r="C347" t="str">
        <f>A!C347</f>
        <v>_8f0ac41d-f61f-446d-8699-37efa596a1ab</v>
      </c>
      <c r="D347" t="str">
        <f>A!D347</f>
        <v>8f0ac41d-f61f-446d-8699-37efa596a1ab</v>
      </c>
      <c r="E347" t="str">
        <f>A!E347</f>
        <v>SIKB</v>
      </c>
      <c r="F347" t="str">
        <f>A!F347</f>
        <v>urn:immetingen:hoedanigheid:id:1</v>
      </c>
      <c r="G347" t="str">
        <f>A!G347</f>
        <v>www.sikb.nl</v>
      </c>
      <c r="H347" t="str">
        <f>A!H347</f>
        <v>urn:immetingen:parameter:id:3898</v>
      </c>
      <c r="I347" t="str">
        <f>A!I347</f>
        <v>www.sikb.nl</v>
      </c>
      <c r="J347" t="str">
        <f>A!J347</f>
        <v>urn:immetingen:parameter:id:2725</v>
      </c>
      <c r="K347" t="str">
        <f>A!K347</f>
        <v>www.sikb.nl</v>
      </c>
      <c r="L347">
        <f>A!L347</f>
        <v>45890</v>
      </c>
      <c r="M347" t="str">
        <f>A!M347</f>
        <v>urn:immetingen:LabopdrachtStatus:id:5</v>
      </c>
      <c r="N347">
        <f>A!N347</f>
        <v>1</v>
      </c>
      <c r="O347">
        <f>A!O347</f>
        <v>1</v>
      </c>
      <c r="P347" s="23" t="str">
        <f>IF(A!P347="","",INDEX(B!$A$1:$BT$2000,MATCH(A!P347,B!$AX$1:$AX$2000,0),D!$B$5))</f>
        <v>MMA03 A05 (0-50) A10 (0-50) A11 (0-50) A12 (0-50)</v>
      </c>
      <c r="Q347">
        <f>A!Q347</f>
        <v>0</v>
      </c>
      <c r="R347">
        <f>A!R347</f>
        <v>0</v>
      </c>
      <c r="S347">
        <f>A!S347</f>
        <v>0</v>
      </c>
      <c r="T347" t="str">
        <f>A!T347</f>
        <v>immetingen:AnalyticResultType</v>
      </c>
      <c r="U347" t="str">
        <f>A!U347</f>
        <v>&lt;0.1 µg/kgds</v>
      </c>
      <c r="V347" s="23">
        <f>IF(A!V347="&lt;",1,A!V347)</f>
        <v>1</v>
      </c>
      <c r="W347">
        <f>A!W347</f>
        <v>0.1</v>
      </c>
      <c r="X347">
        <f>A!X347</f>
        <v>0.1</v>
      </c>
      <c r="Y347" t="str">
        <f>A!Y347</f>
        <v>urn:immetingen:eenheid:id:131</v>
      </c>
      <c r="Z347" s="23">
        <f t="shared" si="5"/>
        <v>131</v>
      </c>
      <c r="AA347" t="str">
        <f>A!Z347</f>
        <v>urn:immetingen:kwaliteitsoordeel:id:0</v>
      </c>
      <c r="AB347" t="str">
        <f>A!AA347</f>
        <v>www.sikb.nl</v>
      </c>
      <c r="AC347" t="str">
        <f>A!AB347</f>
        <v>urn:immetingen:waardebewerkingsmethode:id:5</v>
      </c>
      <c r="AD347" t="str">
        <f>A!AC347</f>
        <v>www.sikb.nl</v>
      </c>
      <c r="AE347" t="str">
        <f>A!AD347</f>
        <v>_243aa8fa-c97b-4b1a-9f2a-39fe5821fee7</v>
      </c>
      <c r="AF347">
        <f>A!AE347</f>
        <v>45889.308796296296</v>
      </c>
      <c r="AG347">
        <f>A!AF347</f>
        <v>0</v>
      </c>
      <c r="AH347">
        <f>A!AG347</f>
        <v>0</v>
      </c>
      <c r="AI347">
        <f>A!AH347</f>
        <v>0</v>
      </c>
      <c r="AJ347">
        <f>A!AI347</f>
        <v>0</v>
      </c>
      <c r="AK347">
        <f>A!AJ347</f>
        <v>0</v>
      </c>
      <c r="AL347">
        <f>A!AK347</f>
        <v>0</v>
      </c>
      <c r="AM347">
        <f>A!AL347</f>
        <v>0</v>
      </c>
      <c r="AN347">
        <f>A!AM347</f>
        <v>0</v>
      </c>
      <c r="AO347">
        <f>A!AN347</f>
        <v>0</v>
      </c>
      <c r="AP347">
        <f>A!AO347</f>
        <v>0</v>
      </c>
      <c r="AQ347">
        <f>A!AP347</f>
        <v>0</v>
      </c>
      <c r="AR347">
        <f>A!AQ347</f>
        <v>0</v>
      </c>
      <c r="AS347">
        <f>A!AR347</f>
        <v>0</v>
      </c>
      <c r="AT347">
        <f>A!AS347</f>
        <v>0</v>
      </c>
      <c r="AU347">
        <f>A!AT347</f>
        <v>0</v>
      </c>
      <c r="AV347">
        <f>A!AU347</f>
        <v>0</v>
      </c>
      <c r="AW347" s="23" t="str">
        <f>IF(A!AV347=0,"",A!AV347)</f>
        <v/>
      </c>
      <c r="AX347">
        <f>A!AW347</f>
        <v>0</v>
      </c>
      <c r="AY347">
        <f>A!AX347</f>
        <v>0</v>
      </c>
      <c r="AZ347">
        <f>A!AY347</f>
        <v>0</v>
      </c>
      <c r="BA347">
        <f>A!AZ347</f>
        <v>0</v>
      </c>
      <c r="BB347">
        <f>A!BA347</f>
        <v>0</v>
      </c>
      <c r="BC347">
        <f>A!BB347</f>
        <v>0</v>
      </c>
      <c r="BD347">
        <f>A!BC347</f>
        <v>0</v>
      </c>
      <c r="BE347">
        <f>A!BD347</f>
        <v>0</v>
      </c>
      <c r="BF347">
        <f>A!BE347</f>
        <v>0</v>
      </c>
      <c r="BG347">
        <f>A!BF347</f>
        <v>0</v>
      </c>
      <c r="BH347">
        <f>A!BG347</f>
        <v>0</v>
      </c>
      <c r="BI347">
        <f>A!BH347</f>
        <v>0</v>
      </c>
      <c r="BJ347">
        <f>A!BI347</f>
        <v>0</v>
      </c>
      <c r="BK347">
        <f>A!BJ347</f>
        <v>0</v>
      </c>
      <c r="BL347">
        <f>A!BK347</f>
        <v>0</v>
      </c>
      <c r="BM347">
        <f>A!BL347</f>
        <v>0</v>
      </c>
      <c r="BN347">
        <f>A!BM347</f>
        <v>0</v>
      </c>
      <c r="BO347">
        <f>A!BN347</f>
        <v>0</v>
      </c>
      <c r="BP347">
        <f>A!BO347</f>
        <v>0</v>
      </c>
      <c r="BQ347">
        <f>A!BP347</f>
        <v>0</v>
      </c>
      <c r="BR347">
        <f>A!BQ347</f>
        <v>0</v>
      </c>
      <c r="BS347">
        <f>A!BR347</f>
        <v>0</v>
      </c>
      <c r="BT347">
        <f>A!BS347</f>
        <v>0</v>
      </c>
      <c r="BU347">
        <f>A!BT347</f>
        <v>0</v>
      </c>
      <c r="BV347">
        <f>A!BU347</f>
        <v>0</v>
      </c>
      <c r="BW347">
        <f>A!BV347</f>
        <v>0</v>
      </c>
      <c r="BX347">
        <f>A!BW347</f>
        <v>0</v>
      </c>
      <c r="BY347">
        <f>A!BX347</f>
        <v>0</v>
      </c>
      <c r="BZ347">
        <f>A!BY347</f>
        <v>0</v>
      </c>
      <c r="CA347">
        <f>A!BZ347</f>
        <v>0</v>
      </c>
      <c r="CB347">
        <f>A!CA347</f>
        <v>0</v>
      </c>
      <c r="CC347">
        <f>A!CB347</f>
        <v>0</v>
      </c>
      <c r="CD347">
        <f>A!CC347</f>
        <v>0</v>
      </c>
      <c r="CE347">
        <f>A!CD347</f>
        <v>0</v>
      </c>
      <c r="CF347">
        <f>A!CE347</f>
        <v>0</v>
      </c>
      <c r="CG347">
        <f>A!CF347</f>
        <v>0</v>
      </c>
      <c r="CH347">
        <f>A!CG347</f>
        <v>0</v>
      </c>
      <c r="CI347">
        <f>A!CH347</f>
        <v>0</v>
      </c>
      <c r="CJ347" t="str">
        <f>A!CI347</f>
        <v>urn:imsikb0101:Applicaties:id:16</v>
      </c>
      <c r="CK347" t="str">
        <f>A!CJ347</f>
        <v>urn:imsikb0101:DatastroomType:id:1</v>
      </c>
      <c r="CL347">
        <f>A!CK347</f>
        <v>45891</v>
      </c>
      <c r="CM347" t="str">
        <f>A!CL347</f>
        <v>SGS, Rotterdam</v>
      </c>
      <c r="CN347" t="str">
        <f>A!CM347</f>
        <v>LABRESULTAAT SGS</v>
      </c>
      <c r="CO347">
        <f>A!CN347</f>
        <v>45891</v>
      </c>
      <c r="CP347">
        <f>A!CO347</f>
        <v>0</v>
      </c>
      <c r="CQ347">
        <f>A!CO657</f>
        <v>0</v>
      </c>
      <c r="CR347" t="e">
        <f>A!#REF!</f>
        <v>#REF!</v>
      </c>
      <c r="CS347" t="e">
        <f>A!#REF!</f>
        <v>#REF!</v>
      </c>
    </row>
    <row r="348" spans="1:97" x14ac:dyDescent="0.2">
      <c r="A348" t="str">
        <f>A!A348</f>
        <v>LABRESULTAAT</v>
      </c>
      <c r="B348">
        <f>A!B348</f>
        <v>167</v>
      </c>
      <c r="C348" t="str">
        <f>A!C348</f>
        <v>_bef80ece-ef08-492f-8349-f09fc4ac610b</v>
      </c>
      <c r="D348" t="str">
        <f>A!D348</f>
        <v>bef80ece-ef08-492f-8349-f09fc4ac610b</v>
      </c>
      <c r="E348" t="str">
        <f>A!E348</f>
        <v>SIKB</v>
      </c>
      <c r="F348" t="str">
        <f>A!F348</f>
        <v>urn:immetingen:hoedanigheid:id:1</v>
      </c>
      <c r="G348" t="str">
        <f>A!G348</f>
        <v>www.sikb.nl</v>
      </c>
      <c r="H348" t="str">
        <f>A!H348</f>
        <v>urn:immetingen:parameter:id:4438</v>
      </c>
      <c r="I348" t="str">
        <f>A!I348</f>
        <v>www.sikb.nl</v>
      </c>
      <c r="J348" t="str">
        <f>A!J348</f>
        <v>urn:immetingen:parameter:id:2725</v>
      </c>
      <c r="K348" t="str">
        <f>A!K348</f>
        <v>www.sikb.nl</v>
      </c>
      <c r="L348">
        <f>A!L348</f>
        <v>45890</v>
      </c>
      <c r="M348" t="str">
        <f>A!M348</f>
        <v>urn:immetingen:LabopdrachtStatus:id:5</v>
      </c>
      <c r="N348">
        <f>A!N348</f>
        <v>1</v>
      </c>
      <c r="O348">
        <f>A!O348</f>
        <v>1</v>
      </c>
      <c r="P348" s="23" t="str">
        <f>IF(A!P348="","",INDEX(B!$A$1:$BT$2000,MATCH(A!P348,B!$AX$1:$AX$2000,0),D!$B$5))</f>
        <v>MMA03 A05 (0-50) A10 (0-50) A11 (0-50) A12 (0-50)</v>
      </c>
      <c r="Q348">
        <f>A!Q348</f>
        <v>0</v>
      </c>
      <c r="R348">
        <f>A!R348</f>
        <v>0</v>
      </c>
      <c r="S348">
        <f>A!S348</f>
        <v>0</v>
      </c>
      <c r="T348" t="str">
        <f>A!T348</f>
        <v>immetingen:AnalyticResultType</v>
      </c>
      <c r="U348" t="str">
        <f>A!U348</f>
        <v>&lt;0.1 µg/kgds</v>
      </c>
      <c r="V348" s="23">
        <f>IF(A!V348="&lt;",1,A!V348)</f>
        <v>1</v>
      </c>
      <c r="W348">
        <f>A!W348</f>
        <v>0.1</v>
      </c>
      <c r="X348">
        <f>A!X348</f>
        <v>0.1</v>
      </c>
      <c r="Y348" t="str">
        <f>A!Y348</f>
        <v>urn:immetingen:eenheid:id:131</v>
      </c>
      <c r="Z348" s="23">
        <f t="shared" si="5"/>
        <v>131</v>
      </c>
      <c r="AA348" t="str">
        <f>A!Z348</f>
        <v>urn:immetingen:kwaliteitsoordeel:id:0</v>
      </c>
      <c r="AB348" t="str">
        <f>A!AA348</f>
        <v>www.sikb.nl</v>
      </c>
      <c r="AC348" t="str">
        <f>A!AB348</f>
        <v>urn:immetingen:waardebewerkingsmethode:id:5</v>
      </c>
      <c r="AD348" t="str">
        <f>A!AC348</f>
        <v>www.sikb.nl</v>
      </c>
      <c r="AE348" t="str">
        <f>A!AD348</f>
        <v>_d3947211-0be5-4609-8b14-4fc7de8ad127</v>
      </c>
      <c r="AF348">
        <f>A!AE348</f>
        <v>45889.308796296296</v>
      </c>
      <c r="AG348">
        <f>A!AF348</f>
        <v>0</v>
      </c>
      <c r="AH348">
        <f>A!AG348</f>
        <v>0</v>
      </c>
      <c r="AI348">
        <f>A!AH348</f>
        <v>0</v>
      </c>
      <c r="AJ348">
        <f>A!AI348</f>
        <v>0</v>
      </c>
      <c r="AK348">
        <f>A!AJ348</f>
        <v>0</v>
      </c>
      <c r="AL348">
        <f>A!AK348</f>
        <v>0</v>
      </c>
      <c r="AM348">
        <f>A!AL348</f>
        <v>0</v>
      </c>
      <c r="AN348">
        <f>A!AM348</f>
        <v>0</v>
      </c>
      <c r="AO348">
        <f>A!AN348</f>
        <v>0</v>
      </c>
      <c r="AP348">
        <f>A!AO348</f>
        <v>0</v>
      </c>
      <c r="AQ348">
        <f>A!AP348</f>
        <v>0</v>
      </c>
      <c r="AR348">
        <f>A!AQ348</f>
        <v>0</v>
      </c>
      <c r="AS348">
        <f>A!AR348</f>
        <v>0</v>
      </c>
      <c r="AT348">
        <f>A!AS348</f>
        <v>0</v>
      </c>
      <c r="AU348">
        <f>A!AT348</f>
        <v>0</v>
      </c>
      <c r="AV348">
        <f>A!AU348</f>
        <v>0</v>
      </c>
      <c r="AW348" s="23" t="str">
        <f>IF(A!AV348=0,"",A!AV348)</f>
        <v/>
      </c>
      <c r="AX348">
        <f>A!AW348</f>
        <v>0</v>
      </c>
      <c r="AY348">
        <f>A!AX348</f>
        <v>0</v>
      </c>
      <c r="AZ348">
        <f>A!AY348</f>
        <v>0</v>
      </c>
      <c r="BA348">
        <f>A!AZ348</f>
        <v>0</v>
      </c>
      <c r="BB348">
        <f>A!BA348</f>
        <v>0</v>
      </c>
      <c r="BC348">
        <f>A!BB348</f>
        <v>0</v>
      </c>
      <c r="BD348">
        <f>A!BC348</f>
        <v>0</v>
      </c>
      <c r="BE348">
        <f>A!BD348</f>
        <v>0</v>
      </c>
      <c r="BF348">
        <f>A!BE348</f>
        <v>0</v>
      </c>
      <c r="BG348">
        <f>A!BF348</f>
        <v>0</v>
      </c>
      <c r="BH348">
        <f>A!BG348</f>
        <v>0</v>
      </c>
      <c r="BI348">
        <f>A!BH348</f>
        <v>0</v>
      </c>
      <c r="BJ348">
        <f>A!BI348</f>
        <v>0</v>
      </c>
      <c r="BK348">
        <f>A!BJ348</f>
        <v>0</v>
      </c>
      <c r="BL348">
        <f>A!BK348</f>
        <v>0</v>
      </c>
      <c r="BM348">
        <f>A!BL348</f>
        <v>0</v>
      </c>
      <c r="BN348">
        <f>A!BM348</f>
        <v>0</v>
      </c>
      <c r="BO348">
        <f>A!BN348</f>
        <v>0</v>
      </c>
      <c r="BP348">
        <f>A!BO348</f>
        <v>0</v>
      </c>
      <c r="BQ348">
        <f>A!BP348</f>
        <v>0</v>
      </c>
      <c r="BR348">
        <f>A!BQ348</f>
        <v>0</v>
      </c>
      <c r="BS348">
        <f>A!BR348</f>
        <v>0</v>
      </c>
      <c r="BT348">
        <f>A!BS348</f>
        <v>0</v>
      </c>
      <c r="BU348">
        <f>A!BT348</f>
        <v>0</v>
      </c>
      <c r="BV348">
        <f>A!BU348</f>
        <v>0</v>
      </c>
      <c r="BW348">
        <f>A!BV348</f>
        <v>0</v>
      </c>
      <c r="BX348">
        <f>A!BW348</f>
        <v>0</v>
      </c>
      <c r="BY348">
        <f>A!BX348</f>
        <v>0</v>
      </c>
      <c r="BZ348">
        <f>A!BY348</f>
        <v>0</v>
      </c>
      <c r="CA348">
        <f>A!BZ348</f>
        <v>0</v>
      </c>
      <c r="CB348">
        <f>A!CA348</f>
        <v>0</v>
      </c>
      <c r="CC348">
        <f>A!CB348</f>
        <v>0</v>
      </c>
      <c r="CD348">
        <f>A!CC348</f>
        <v>0</v>
      </c>
      <c r="CE348">
        <f>A!CD348</f>
        <v>0</v>
      </c>
      <c r="CF348">
        <f>A!CE348</f>
        <v>0</v>
      </c>
      <c r="CG348">
        <f>A!CF348</f>
        <v>0</v>
      </c>
      <c r="CH348">
        <f>A!CG348</f>
        <v>0</v>
      </c>
      <c r="CI348">
        <f>A!CH348</f>
        <v>0</v>
      </c>
      <c r="CJ348" t="str">
        <f>A!CI348</f>
        <v>urn:imsikb0101:Applicaties:id:16</v>
      </c>
      <c r="CK348" t="str">
        <f>A!CJ348</f>
        <v>urn:imsikb0101:DatastroomType:id:1</v>
      </c>
      <c r="CL348">
        <f>A!CK348</f>
        <v>45891</v>
      </c>
      <c r="CM348" t="str">
        <f>A!CL348</f>
        <v>SGS, Rotterdam</v>
      </c>
      <c r="CN348" t="str">
        <f>A!CM348</f>
        <v>LABRESULTAAT SGS</v>
      </c>
      <c r="CO348">
        <f>A!CN348</f>
        <v>45891</v>
      </c>
      <c r="CP348">
        <f>A!CO348</f>
        <v>0</v>
      </c>
      <c r="CQ348">
        <f>A!CO658</f>
        <v>0</v>
      </c>
      <c r="CR348" t="e">
        <f>A!#REF!</f>
        <v>#REF!</v>
      </c>
      <c r="CS348" t="e">
        <f>A!#REF!</f>
        <v>#REF!</v>
      </c>
    </row>
    <row r="349" spans="1:97" x14ac:dyDescent="0.2">
      <c r="A349" t="str">
        <f>A!A349</f>
        <v>LABRESULTAAT</v>
      </c>
      <c r="B349">
        <f>A!B349</f>
        <v>168</v>
      </c>
      <c r="C349" t="str">
        <f>A!C349</f>
        <v>_b65c5450-bee2-405f-9133-c455439f4930</v>
      </c>
      <c r="D349" t="str">
        <f>A!D349</f>
        <v>b65c5450-bee2-405f-9133-c455439f4930</v>
      </c>
      <c r="E349" t="str">
        <f>A!E349</f>
        <v>SIKB</v>
      </c>
      <c r="F349" t="str">
        <f>A!F349</f>
        <v>urn:immetingen:hoedanigheid:id:1</v>
      </c>
      <c r="G349" t="str">
        <f>A!G349</f>
        <v>www.sikb.nl</v>
      </c>
      <c r="H349" t="str">
        <f>A!H349</f>
        <v>urn:immetingen:parameter:id:4439</v>
      </c>
      <c r="I349" t="str">
        <f>A!I349</f>
        <v>www.sikb.nl</v>
      </c>
      <c r="J349" t="str">
        <f>A!J349</f>
        <v>urn:immetingen:parameter:id:2725</v>
      </c>
      <c r="K349" t="str">
        <f>A!K349</f>
        <v>www.sikb.nl</v>
      </c>
      <c r="L349">
        <f>A!L349</f>
        <v>45890</v>
      </c>
      <c r="M349" t="str">
        <f>A!M349</f>
        <v>urn:immetingen:LabopdrachtStatus:id:5</v>
      </c>
      <c r="N349">
        <f>A!N349</f>
        <v>1</v>
      </c>
      <c r="O349">
        <f>A!O349</f>
        <v>1</v>
      </c>
      <c r="P349" s="23" t="str">
        <f>IF(A!P349="","",INDEX(B!$A$1:$BT$2000,MATCH(A!P349,B!$AX$1:$AX$2000,0),D!$B$5))</f>
        <v>MMA03 A05 (0-50) A10 (0-50) A11 (0-50) A12 (0-50)</v>
      </c>
      <c r="Q349">
        <f>A!Q349</f>
        <v>0</v>
      </c>
      <c r="R349">
        <f>A!R349</f>
        <v>0</v>
      </c>
      <c r="S349">
        <f>A!S349</f>
        <v>0</v>
      </c>
      <c r="T349" t="str">
        <f>A!T349</f>
        <v>immetingen:AnalyticResultType</v>
      </c>
      <c r="U349" t="str">
        <f>A!U349</f>
        <v>&lt;0.1 µg/kgds</v>
      </c>
      <c r="V349" s="23">
        <f>IF(A!V349="&lt;",1,A!V349)</f>
        <v>1</v>
      </c>
      <c r="W349">
        <f>A!W349</f>
        <v>0.1</v>
      </c>
      <c r="X349">
        <f>A!X349</f>
        <v>0.1</v>
      </c>
      <c r="Y349" t="str">
        <f>A!Y349</f>
        <v>urn:immetingen:eenheid:id:131</v>
      </c>
      <c r="Z349" s="23">
        <f t="shared" si="5"/>
        <v>131</v>
      </c>
      <c r="AA349" t="str">
        <f>A!Z349</f>
        <v>urn:immetingen:kwaliteitsoordeel:id:0</v>
      </c>
      <c r="AB349" t="str">
        <f>A!AA349</f>
        <v>www.sikb.nl</v>
      </c>
      <c r="AC349" t="str">
        <f>A!AB349</f>
        <v>urn:immetingen:waardebewerkingsmethode:id:5</v>
      </c>
      <c r="AD349" t="str">
        <f>A!AC349</f>
        <v>www.sikb.nl</v>
      </c>
      <c r="AE349" t="str">
        <f>A!AD349</f>
        <v>_4a649e9d-d066-46aa-870d-168c17e38098</v>
      </c>
      <c r="AF349">
        <f>A!AE349</f>
        <v>45889.308796296296</v>
      </c>
      <c r="AG349">
        <f>A!AF349</f>
        <v>0</v>
      </c>
      <c r="AH349">
        <f>A!AG349</f>
        <v>0</v>
      </c>
      <c r="AI349">
        <f>A!AH349</f>
        <v>0</v>
      </c>
      <c r="AJ349">
        <f>A!AI349</f>
        <v>0</v>
      </c>
      <c r="AK349">
        <f>A!AJ349</f>
        <v>0</v>
      </c>
      <c r="AL349">
        <f>A!AK349</f>
        <v>0</v>
      </c>
      <c r="AM349">
        <f>A!AL349</f>
        <v>0</v>
      </c>
      <c r="AN349">
        <f>A!AM349</f>
        <v>0</v>
      </c>
      <c r="AO349">
        <f>A!AN349</f>
        <v>0</v>
      </c>
      <c r="AP349">
        <f>A!AO349</f>
        <v>0</v>
      </c>
      <c r="AQ349">
        <f>A!AP349</f>
        <v>0</v>
      </c>
      <c r="AR349">
        <f>A!AQ349</f>
        <v>0</v>
      </c>
      <c r="AS349">
        <f>A!AR349</f>
        <v>0</v>
      </c>
      <c r="AT349">
        <f>A!AS349</f>
        <v>0</v>
      </c>
      <c r="AU349">
        <f>A!AT349</f>
        <v>0</v>
      </c>
      <c r="AV349">
        <f>A!AU349</f>
        <v>0</v>
      </c>
      <c r="AW349" s="23" t="str">
        <f>IF(A!AV349=0,"",A!AV349)</f>
        <v/>
      </c>
      <c r="AX349">
        <f>A!AW349</f>
        <v>0</v>
      </c>
      <c r="AY349">
        <f>A!AX349</f>
        <v>0</v>
      </c>
      <c r="AZ349">
        <f>A!AY349</f>
        <v>0</v>
      </c>
      <c r="BA349">
        <f>A!AZ349</f>
        <v>0</v>
      </c>
      <c r="BB349">
        <f>A!BA349</f>
        <v>0</v>
      </c>
      <c r="BC349">
        <f>A!BB349</f>
        <v>0</v>
      </c>
      <c r="BD349">
        <f>A!BC349</f>
        <v>0</v>
      </c>
      <c r="BE349">
        <f>A!BD349</f>
        <v>0</v>
      </c>
      <c r="BF349">
        <f>A!BE349</f>
        <v>0</v>
      </c>
      <c r="BG349">
        <f>A!BF349</f>
        <v>0</v>
      </c>
      <c r="BH349">
        <f>A!BG349</f>
        <v>0</v>
      </c>
      <c r="BI349">
        <f>A!BH349</f>
        <v>0</v>
      </c>
      <c r="BJ349">
        <f>A!BI349</f>
        <v>0</v>
      </c>
      <c r="BK349">
        <f>A!BJ349</f>
        <v>0</v>
      </c>
      <c r="BL349">
        <f>A!BK349</f>
        <v>0</v>
      </c>
      <c r="BM349">
        <f>A!BL349</f>
        <v>0</v>
      </c>
      <c r="BN349">
        <f>A!BM349</f>
        <v>0</v>
      </c>
      <c r="BO349">
        <f>A!BN349</f>
        <v>0</v>
      </c>
      <c r="BP349">
        <f>A!BO349</f>
        <v>0</v>
      </c>
      <c r="BQ349">
        <f>A!BP349</f>
        <v>0</v>
      </c>
      <c r="BR349">
        <f>A!BQ349</f>
        <v>0</v>
      </c>
      <c r="BS349">
        <f>A!BR349</f>
        <v>0</v>
      </c>
      <c r="BT349">
        <f>A!BS349</f>
        <v>0</v>
      </c>
      <c r="BU349">
        <f>A!BT349</f>
        <v>0</v>
      </c>
      <c r="BV349">
        <f>A!BU349</f>
        <v>0</v>
      </c>
      <c r="BW349">
        <f>A!BV349</f>
        <v>0</v>
      </c>
      <c r="BX349">
        <f>A!BW349</f>
        <v>0</v>
      </c>
      <c r="BY349">
        <f>A!BX349</f>
        <v>0</v>
      </c>
      <c r="BZ349">
        <f>A!BY349</f>
        <v>0</v>
      </c>
      <c r="CA349">
        <f>A!BZ349</f>
        <v>0</v>
      </c>
      <c r="CB349">
        <f>A!CA349</f>
        <v>0</v>
      </c>
      <c r="CC349">
        <f>A!CB349</f>
        <v>0</v>
      </c>
      <c r="CD349">
        <f>A!CC349</f>
        <v>0</v>
      </c>
      <c r="CE349">
        <f>A!CD349</f>
        <v>0</v>
      </c>
      <c r="CF349">
        <f>A!CE349</f>
        <v>0</v>
      </c>
      <c r="CG349">
        <f>A!CF349</f>
        <v>0</v>
      </c>
      <c r="CH349">
        <f>A!CG349</f>
        <v>0</v>
      </c>
      <c r="CI349">
        <f>A!CH349</f>
        <v>0</v>
      </c>
      <c r="CJ349" t="str">
        <f>A!CI349</f>
        <v>urn:imsikb0101:Applicaties:id:16</v>
      </c>
      <c r="CK349" t="str">
        <f>A!CJ349</f>
        <v>urn:imsikb0101:DatastroomType:id:1</v>
      </c>
      <c r="CL349">
        <f>A!CK349</f>
        <v>45891</v>
      </c>
      <c r="CM349" t="str">
        <f>A!CL349</f>
        <v>SGS, Rotterdam</v>
      </c>
      <c r="CN349" t="str">
        <f>A!CM349</f>
        <v>LABRESULTAAT SGS</v>
      </c>
      <c r="CO349">
        <f>A!CN349</f>
        <v>45891</v>
      </c>
      <c r="CP349">
        <f>A!CO349</f>
        <v>0</v>
      </c>
      <c r="CQ349">
        <f>A!CO659</f>
        <v>0</v>
      </c>
      <c r="CR349" t="e">
        <f>A!#REF!</f>
        <v>#REF!</v>
      </c>
      <c r="CS349" t="e">
        <f>A!#REF!</f>
        <v>#REF!</v>
      </c>
    </row>
    <row r="350" spans="1:97" x14ac:dyDescent="0.2">
      <c r="A350" t="str">
        <f>A!A350</f>
        <v>LABRESULTAAT</v>
      </c>
      <c r="B350">
        <f>A!B350</f>
        <v>169</v>
      </c>
      <c r="C350" t="str">
        <f>A!C350</f>
        <v>_2abbb282-28cf-4221-8ed3-58110c03fb12</v>
      </c>
      <c r="D350" t="str">
        <f>A!D350</f>
        <v>2abbb282-28cf-4221-8ed3-58110c03fb12</v>
      </c>
      <c r="E350" t="str">
        <f>A!E350</f>
        <v>SIKB</v>
      </c>
      <c r="F350" t="str">
        <f>A!F350</f>
        <v>urn:immetingen:hoedanigheid:id:1</v>
      </c>
      <c r="G350" t="str">
        <f>A!G350</f>
        <v>www.sikb.nl</v>
      </c>
      <c r="H350" t="str">
        <f>A!H350</f>
        <v>urn:immetingen:parameter:id:3931</v>
      </c>
      <c r="I350" t="str">
        <f>A!I350</f>
        <v>www.sikb.nl</v>
      </c>
      <c r="J350" t="str">
        <f>A!J350</f>
        <v>urn:immetingen:parameter:id:2725</v>
      </c>
      <c r="K350" t="str">
        <f>A!K350</f>
        <v>www.sikb.nl</v>
      </c>
      <c r="L350">
        <f>A!L350</f>
        <v>45890</v>
      </c>
      <c r="M350" t="str">
        <f>A!M350</f>
        <v>urn:immetingen:LabopdrachtStatus:id:5</v>
      </c>
      <c r="N350">
        <f>A!N350</f>
        <v>1</v>
      </c>
      <c r="O350">
        <f>A!O350</f>
        <v>1</v>
      </c>
      <c r="P350" s="23" t="str">
        <f>IF(A!P350="","",INDEX(B!$A$1:$BT$2000,MATCH(A!P350,B!$AX$1:$AX$2000,0),D!$B$5))</f>
        <v>MMA03 A05 (0-50) A10 (0-50) A11 (0-50) A12 (0-50)</v>
      </c>
      <c r="Q350">
        <f>A!Q350</f>
        <v>0</v>
      </c>
      <c r="R350">
        <f>A!R350</f>
        <v>0</v>
      </c>
      <c r="S350">
        <f>A!S350</f>
        <v>0</v>
      </c>
      <c r="T350" t="str">
        <f>A!T350</f>
        <v>immetingen:AnalyticResultType</v>
      </c>
      <c r="U350" t="str">
        <f>A!U350</f>
        <v>&lt;0.1 µg/kgds</v>
      </c>
      <c r="V350" s="23">
        <f>IF(A!V350="&lt;",1,A!V350)</f>
        <v>1</v>
      </c>
      <c r="W350">
        <f>A!W350</f>
        <v>0.1</v>
      </c>
      <c r="X350">
        <f>A!X350</f>
        <v>0.1</v>
      </c>
      <c r="Y350" t="str">
        <f>A!Y350</f>
        <v>urn:immetingen:eenheid:id:131</v>
      </c>
      <c r="Z350" s="23">
        <f t="shared" si="5"/>
        <v>131</v>
      </c>
      <c r="AA350" t="str">
        <f>A!Z350</f>
        <v>urn:immetingen:kwaliteitsoordeel:id:0</v>
      </c>
      <c r="AB350" t="str">
        <f>A!AA350</f>
        <v>www.sikb.nl</v>
      </c>
      <c r="AC350" t="str">
        <f>A!AB350</f>
        <v>urn:immetingen:waardebewerkingsmethode:id:5</v>
      </c>
      <c r="AD350" t="str">
        <f>A!AC350</f>
        <v>www.sikb.nl</v>
      </c>
      <c r="AE350" t="str">
        <f>A!AD350</f>
        <v>_cd13c026-ab57-4f12-86c5-8965e7532931</v>
      </c>
      <c r="AF350">
        <f>A!AE350</f>
        <v>45889.308796296296</v>
      </c>
      <c r="AG350">
        <f>A!AF350</f>
        <v>0</v>
      </c>
      <c r="AH350">
        <f>A!AG350</f>
        <v>0</v>
      </c>
      <c r="AI350">
        <f>A!AH350</f>
        <v>0</v>
      </c>
      <c r="AJ350">
        <f>A!AI350</f>
        <v>0</v>
      </c>
      <c r="AK350">
        <f>A!AJ350</f>
        <v>0</v>
      </c>
      <c r="AL350">
        <f>A!AK350</f>
        <v>0</v>
      </c>
      <c r="AM350">
        <f>A!AL350</f>
        <v>0</v>
      </c>
      <c r="AN350">
        <f>A!AM350</f>
        <v>0</v>
      </c>
      <c r="AO350">
        <f>A!AN350</f>
        <v>0</v>
      </c>
      <c r="AP350">
        <f>A!AO350</f>
        <v>0</v>
      </c>
      <c r="AQ350">
        <f>A!AP350</f>
        <v>0</v>
      </c>
      <c r="AR350">
        <f>A!AQ350</f>
        <v>0</v>
      </c>
      <c r="AS350">
        <f>A!AR350</f>
        <v>0</v>
      </c>
      <c r="AT350">
        <f>A!AS350</f>
        <v>0</v>
      </c>
      <c r="AU350">
        <f>A!AT350</f>
        <v>0</v>
      </c>
      <c r="AV350">
        <f>A!AU350</f>
        <v>0</v>
      </c>
      <c r="AW350" s="23" t="str">
        <f>IF(A!AV350=0,"",A!AV350)</f>
        <v/>
      </c>
      <c r="AX350">
        <f>A!AW350</f>
        <v>0</v>
      </c>
      <c r="AY350">
        <f>A!AX350</f>
        <v>0</v>
      </c>
      <c r="AZ350">
        <f>A!AY350</f>
        <v>0</v>
      </c>
      <c r="BA350">
        <f>A!AZ350</f>
        <v>0</v>
      </c>
      <c r="BB350">
        <f>A!BA350</f>
        <v>0</v>
      </c>
      <c r="BC350">
        <f>A!BB350</f>
        <v>0</v>
      </c>
      <c r="BD350">
        <f>A!BC350</f>
        <v>0</v>
      </c>
      <c r="BE350">
        <f>A!BD350</f>
        <v>0</v>
      </c>
      <c r="BF350">
        <f>A!BE350</f>
        <v>0</v>
      </c>
      <c r="BG350">
        <f>A!BF350</f>
        <v>0</v>
      </c>
      <c r="BH350">
        <f>A!BG350</f>
        <v>0</v>
      </c>
      <c r="BI350">
        <f>A!BH350</f>
        <v>0</v>
      </c>
      <c r="BJ350">
        <f>A!BI350</f>
        <v>0</v>
      </c>
      <c r="BK350">
        <f>A!BJ350</f>
        <v>0</v>
      </c>
      <c r="BL350">
        <f>A!BK350</f>
        <v>0</v>
      </c>
      <c r="BM350">
        <f>A!BL350</f>
        <v>0</v>
      </c>
      <c r="BN350">
        <f>A!BM350</f>
        <v>0</v>
      </c>
      <c r="BO350">
        <f>A!BN350</f>
        <v>0</v>
      </c>
      <c r="BP350">
        <f>A!BO350</f>
        <v>0</v>
      </c>
      <c r="BQ350">
        <f>A!BP350</f>
        <v>0</v>
      </c>
      <c r="BR350">
        <f>A!BQ350</f>
        <v>0</v>
      </c>
      <c r="BS350">
        <f>A!BR350</f>
        <v>0</v>
      </c>
      <c r="BT350">
        <f>A!BS350</f>
        <v>0</v>
      </c>
      <c r="BU350">
        <f>A!BT350</f>
        <v>0</v>
      </c>
      <c r="BV350">
        <f>A!BU350</f>
        <v>0</v>
      </c>
      <c r="BW350">
        <f>A!BV350</f>
        <v>0</v>
      </c>
      <c r="BX350">
        <f>A!BW350</f>
        <v>0</v>
      </c>
      <c r="BY350">
        <f>A!BX350</f>
        <v>0</v>
      </c>
      <c r="BZ350">
        <f>A!BY350</f>
        <v>0</v>
      </c>
      <c r="CA350">
        <f>A!BZ350</f>
        <v>0</v>
      </c>
      <c r="CB350">
        <f>A!CA350</f>
        <v>0</v>
      </c>
      <c r="CC350">
        <f>A!CB350</f>
        <v>0</v>
      </c>
      <c r="CD350">
        <f>A!CC350</f>
        <v>0</v>
      </c>
      <c r="CE350">
        <f>A!CD350</f>
        <v>0</v>
      </c>
      <c r="CF350">
        <f>A!CE350</f>
        <v>0</v>
      </c>
      <c r="CG350">
        <f>A!CF350</f>
        <v>0</v>
      </c>
      <c r="CH350">
        <f>A!CG350</f>
        <v>0</v>
      </c>
      <c r="CI350">
        <f>A!CH350</f>
        <v>0</v>
      </c>
      <c r="CJ350" t="str">
        <f>A!CI350</f>
        <v>urn:imsikb0101:Applicaties:id:16</v>
      </c>
      <c r="CK350" t="str">
        <f>A!CJ350</f>
        <v>urn:imsikb0101:DatastroomType:id:1</v>
      </c>
      <c r="CL350">
        <f>A!CK350</f>
        <v>45891</v>
      </c>
      <c r="CM350" t="str">
        <f>A!CL350</f>
        <v>SGS, Rotterdam</v>
      </c>
      <c r="CN350" t="str">
        <f>A!CM350</f>
        <v>LABRESULTAAT SGS</v>
      </c>
      <c r="CO350">
        <f>A!CN350</f>
        <v>45891</v>
      </c>
      <c r="CP350">
        <f>A!CO350</f>
        <v>0</v>
      </c>
      <c r="CQ350">
        <f>A!CO660</f>
        <v>0</v>
      </c>
      <c r="CR350" t="e">
        <f>A!#REF!</f>
        <v>#REF!</v>
      </c>
      <c r="CS350" t="e">
        <f>A!#REF!</f>
        <v>#REF!</v>
      </c>
    </row>
    <row r="351" spans="1:97" x14ac:dyDescent="0.2">
      <c r="A351" t="str">
        <f>A!A351</f>
        <v>LABRESULTAAT</v>
      </c>
      <c r="B351">
        <f>A!B351</f>
        <v>170</v>
      </c>
      <c r="C351" t="str">
        <f>A!C351</f>
        <v>_a5b36177-141c-4297-9767-41094b65169a</v>
      </c>
      <c r="D351" t="str">
        <f>A!D351</f>
        <v>a5b36177-141c-4297-9767-41094b65169a</v>
      </c>
      <c r="E351" t="str">
        <f>A!E351</f>
        <v>SIKB</v>
      </c>
      <c r="F351" t="str">
        <f>A!F351</f>
        <v>urn:immetingen:hoedanigheid:id:1</v>
      </c>
      <c r="G351" t="str">
        <f>A!G351</f>
        <v>www.sikb.nl</v>
      </c>
      <c r="H351" t="str">
        <f>A!H351</f>
        <v>urn:immetingen:parameter:id:4440</v>
      </c>
      <c r="I351" t="str">
        <f>A!I351</f>
        <v>www.sikb.nl</v>
      </c>
      <c r="J351" t="str">
        <f>A!J351</f>
        <v>urn:immetingen:parameter:id:2725</v>
      </c>
      <c r="K351" t="str">
        <f>A!K351</f>
        <v>www.sikb.nl</v>
      </c>
      <c r="L351">
        <f>A!L351</f>
        <v>45890</v>
      </c>
      <c r="M351" t="str">
        <f>A!M351</f>
        <v>urn:immetingen:LabopdrachtStatus:id:5</v>
      </c>
      <c r="N351">
        <f>A!N351</f>
        <v>1</v>
      </c>
      <c r="O351">
        <f>A!O351</f>
        <v>1</v>
      </c>
      <c r="P351" s="23" t="str">
        <f>IF(A!P351="","",INDEX(B!$A$1:$BT$2000,MATCH(A!P351,B!$AX$1:$AX$2000,0),D!$B$5))</f>
        <v>MMA03 A05 (0-50) A10 (0-50) A11 (0-50) A12 (0-50)</v>
      </c>
      <c r="Q351">
        <f>A!Q351</f>
        <v>0</v>
      </c>
      <c r="R351">
        <f>A!R351</f>
        <v>0</v>
      </c>
      <c r="S351">
        <f>A!S351</f>
        <v>0</v>
      </c>
      <c r="T351" t="str">
        <f>A!T351</f>
        <v>immetingen:AnalyticResultType</v>
      </c>
      <c r="U351" t="str">
        <f>A!U351</f>
        <v>0.1 µg/kgds</v>
      </c>
      <c r="V351" s="23">
        <f>IF(A!V351="&lt;",1,A!V351)</f>
        <v>0</v>
      </c>
      <c r="W351">
        <f>A!W351</f>
        <v>0.1</v>
      </c>
      <c r="X351">
        <f>A!X351</f>
        <v>0.1</v>
      </c>
      <c r="Y351" t="str">
        <f>A!Y351</f>
        <v>urn:immetingen:eenheid:id:131</v>
      </c>
      <c r="Z351" s="23">
        <f t="shared" si="5"/>
        <v>131</v>
      </c>
      <c r="AA351" t="str">
        <f>A!Z351</f>
        <v>urn:immetingen:kwaliteitsoordeel:id:0</v>
      </c>
      <c r="AB351" t="str">
        <f>A!AA351</f>
        <v>www.sikb.nl</v>
      </c>
      <c r="AC351" t="str">
        <f>A!AB351</f>
        <v>urn:immetingen:waardebewerkingsmethode:id:5</v>
      </c>
      <c r="AD351" t="str">
        <f>A!AC351</f>
        <v>www.sikb.nl</v>
      </c>
      <c r="AE351" t="str">
        <f>A!AD351</f>
        <v>_87587c78-4956-4588-b4c2-2322adf56186</v>
      </c>
      <c r="AF351">
        <f>A!AE351</f>
        <v>45889.308796296296</v>
      </c>
      <c r="AG351">
        <f>A!AF351</f>
        <v>0</v>
      </c>
      <c r="AH351">
        <f>A!AG351</f>
        <v>0</v>
      </c>
      <c r="AI351">
        <f>A!AH351</f>
        <v>0</v>
      </c>
      <c r="AJ351">
        <f>A!AI351</f>
        <v>0</v>
      </c>
      <c r="AK351">
        <f>A!AJ351</f>
        <v>0</v>
      </c>
      <c r="AL351">
        <f>A!AK351</f>
        <v>0</v>
      </c>
      <c r="AM351">
        <f>A!AL351</f>
        <v>0</v>
      </c>
      <c r="AN351">
        <f>A!AM351</f>
        <v>0</v>
      </c>
      <c r="AO351">
        <f>A!AN351</f>
        <v>0</v>
      </c>
      <c r="AP351">
        <f>A!AO351</f>
        <v>0</v>
      </c>
      <c r="AQ351">
        <f>A!AP351</f>
        <v>0</v>
      </c>
      <c r="AR351">
        <f>A!AQ351</f>
        <v>0</v>
      </c>
      <c r="AS351">
        <f>A!AR351</f>
        <v>0</v>
      </c>
      <c r="AT351">
        <f>A!AS351</f>
        <v>0</v>
      </c>
      <c r="AU351">
        <f>A!AT351</f>
        <v>0</v>
      </c>
      <c r="AV351">
        <f>A!AU351</f>
        <v>0</v>
      </c>
      <c r="AW351" s="23" t="str">
        <f>IF(A!AV351=0,"",A!AV351)</f>
        <v/>
      </c>
      <c r="AX351">
        <f>A!AW351</f>
        <v>0</v>
      </c>
      <c r="AY351">
        <f>A!AX351</f>
        <v>0</v>
      </c>
      <c r="AZ351">
        <f>A!AY351</f>
        <v>0</v>
      </c>
      <c r="BA351">
        <f>A!AZ351</f>
        <v>0</v>
      </c>
      <c r="BB351">
        <f>A!BA351</f>
        <v>0</v>
      </c>
      <c r="BC351">
        <f>A!BB351</f>
        <v>0</v>
      </c>
      <c r="BD351">
        <f>A!BC351</f>
        <v>0</v>
      </c>
      <c r="BE351">
        <f>A!BD351</f>
        <v>0</v>
      </c>
      <c r="BF351">
        <f>A!BE351</f>
        <v>0</v>
      </c>
      <c r="BG351">
        <f>A!BF351</f>
        <v>0</v>
      </c>
      <c r="BH351">
        <f>A!BG351</f>
        <v>0</v>
      </c>
      <c r="BI351">
        <f>A!BH351</f>
        <v>0</v>
      </c>
      <c r="BJ351">
        <f>A!BI351</f>
        <v>0</v>
      </c>
      <c r="BK351">
        <f>A!BJ351</f>
        <v>0</v>
      </c>
      <c r="BL351">
        <f>A!BK351</f>
        <v>0</v>
      </c>
      <c r="BM351">
        <f>A!BL351</f>
        <v>0</v>
      </c>
      <c r="BN351">
        <f>A!BM351</f>
        <v>0</v>
      </c>
      <c r="BO351">
        <f>A!BN351</f>
        <v>0</v>
      </c>
      <c r="BP351">
        <f>A!BO351</f>
        <v>0</v>
      </c>
      <c r="BQ351">
        <f>A!BP351</f>
        <v>0</v>
      </c>
      <c r="BR351">
        <f>A!BQ351</f>
        <v>0</v>
      </c>
      <c r="BS351">
        <f>A!BR351</f>
        <v>0</v>
      </c>
      <c r="BT351">
        <f>A!BS351</f>
        <v>0</v>
      </c>
      <c r="BU351">
        <f>A!BT351</f>
        <v>0</v>
      </c>
      <c r="BV351">
        <f>A!BU351</f>
        <v>0</v>
      </c>
      <c r="BW351">
        <f>A!BV351</f>
        <v>0</v>
      </c>
      <c r="BX351">
        <f>A!BW351</f>
        <v>0</v>
      </c>
      <c r="BY351">
        <f>A!BX351</f>
        <v>0</v>
      </c>
      <c r="BZ351">
        <f>A!BY351</f>
        <v>0</v>
      </c>
      <c r="CA351">
        <f>A!BZ351</f>
        <v>0</v>
      </c>
      <c r="CB351">
        <f>A!CA351</f>
        <v>0</v>
      </c>
      <c r="CC351">
        <f>A!CB351</f>
        <v>0</v>
      </c>
      <c r="CD351">
        <f>A!CC351</f>
        <v>0</v>
      </c>
      <c r="CE351">
        <f>A!CD351</f>
        <v>0</v>
      </c>
      <c r="CF351">
        <f>A!CE351</f>
        <v>0</v>
      </c>
      <c r="CG351">
        <f>A!CF351</f>
        <v>0</v>
      </c>
      <c r="CH351">
        <f>A!CG351</f>
        <v>0</v>
      </c>
      <c r="CI351">
        <f>A!CH351</f>
        <v>0</v>
      </c>
      <c r="CJ351" t="str">
        <f>A!CI351</f>
        <v>urn:imsikb0101:Applicaties:id:16</v>
      </c>
      <c r="CK351" t="str">
        <f>A!CJ351</f>
        <v>urn:imsikb0101:DatastroomType:id:1</v>
      </c>
      <c r="CL351">
        <f>A!CK351</f>
        <v>45891</v>
      </c>
      <c r="CM351" t="str">
        <f>A!CL351</f>
        <v>SGS, Rotterdam</v>
      </c>
      <c r="CN351" t="str">
        <f>A!CM351</f>
        <v>LABRESULTAAT SGS</v>
      </c>
      <c r="CO351">
        <f>A!CN351</f>
        <v>45891</v>
      </c>
      <c r="CP351">
        <f>A!CO351</f>
        <v>0</v>
      </c>
      <c r="CQ351">
        <f>A!CO661</f>
        <v>0</v>
      </c>
      <c r="CR351" t="e">
        <f>A!#REF!</f>
        <v>#REF!</v>
      </c>
      <c r="CS351" t="e">
        <f>A!#REF!</f>
        <v>#REF!</v>
      </c>
    </row>
    <row r="352" spans="1:97" x14ac:dyDescent="0.2">
      <c r="A352" t="str">
        <f>A!A352</f>
        <v>LABRESULTAAT</v>
      </c>
      <c r="B352">
        <f>A!B352</f>
        <v>171</v>
      </c>
      <c r="C352" t="str">
        <f>A!C352</f>
        <v>_d8574753-31fc-4b39-a9bf-0e5ac119e22b</v>
      </c>
      <c r="D352" t="str">
        <f>A!D352</f>
        <v>d8574753-31fc-4b39-a9bf-0e5ac119e22b</v>
      </c>
      <c r="E352" t="str">
        <f>A!E352</f>
        <v>SIKB</v>
      </c>
      <c r="F352" t="str">
        <f>A!F352</f>
        <v>urn:immetingen:hoedanigheid:id:1</v>
      </c>
      <c r="G352" t="str">
        <f>A!G352</f>
        <v>www.sikb.nl</v>
      </c>
      <c r="H352" t="str">
        <f>A!H352</f>
        <v>urn:immetingen:parameter:id:3932</v>
      </c>
      <c r="I352" t="str">
        <f>A!I352</f>
        <v>www.sikb.nl</v>
      </c>
      <c r="J352" t="str">
        <f>A!J352</f>
        <v>urn:immetingen:parameter:id:2725</v>
      </c>
      <c r="K352" t="str">
        <f>A!K352</f>
        <v>www.sikb.nl</v>
      </c>
      <c r="L352">
        <f>A!L352</f>
        <v>45890</v>
      </c>
      <c r="M352" t="str">
        <f>A!M352</f>
        <v>urn:immetingen:LabopdrachtStatus:id:5</v>
      </c>
      <c r="N352">
        <f>A!N352</f>
        <v>1</v>
      </c>
      <c r="O352">
        <f>A!O352</f>
        <v>1</v>
      </c>
      <c r="P352" s="23" t="str">
        <f>IF(A!P352="","",INDEX(B!$A$1:$BT$2000,MATCH(A!P352,B!$AX$1:$AX$2000,0),D!$B$5))</f>
        <v>MMA03 A05 (0-50) A10 (0-50) A11 (0-50) A12 (0-50)</v>
      </c>
      <c r="Q352">
        <f>A!Q352</f>
        <v>0</v>
      </c>
      <c r="R352">
        <f>A!R352</f>
        <v>0</v>
      </c>
      <c r="S352">
        <f>A!S352</f>
        <v>0</v>
      </c>
      <c r="T352" t="str">
        <f>A!T352</f>
        <v>immetingen:AnalyticResultType</v>
      </c>
      <c r="U352" t="str">
        <f>A!U352</f>
        <v>&lt;0.1 µg/kgds</v>
      </c>
      <c r="V352" s="23">
        <f>IF(A!V352="&lt;",1,A!V352)</f>
        <v>1</v>
      </c>
      <c r="W352">
        <f>A!W352</f>
        <v>0.1</v>
      </c>
      <c r="X352">
        <f>A!X352</f>
        <v>0.1</v>
      </c>
      <c r="Y352" t="str">
        <f>A!Y352</f>
        <v>urn:immetingen:eenheid:id:131</v>
      </c>
      <c r="Z352" s="23">
        <f t="shared" si="5"/>
        <v>131</v>
      </c>
      <c r="AA352" t="str">
        <f>A!Z352</f>
        <v>urn:immetingen:kwaliteitsoordeel:id:0</v>
      </c>
      <c r="AB352" t="str">
        <f>A!AA352</f>
        <v>www.sikb.nl</v>
      </c>
      <c r="AC352" t="str">
        <f>A!AB352</f>
        <v>urn:immetingen:waardebewerkingsmethode:id:5</v>
      </c>
      <c r="AD352" t="str">
        <f>A!AC352</f>
        <v>www.sikb.nl</v>
      </c>
      <c r="AE352" t="str">
        <f>A!AD352</f>
        <v>_058de54f-11b0-40a9-bda5-4dc7396a5538</v>
      </c>
      <c r="AF352">
        <f>A!AE352</f>
        <v>45889.308796296296</v>
      </c>
      <c r="AG352">
        <f>A!AF352</f>
        <v>0</v>
      </c>
      <c r="AH352">
        <f>A!AG352</f>
        <v>0</v>
      </c>
      <c r="AI352">
        <f>A!AH352</f>
        <v>0</v>
      </c>
      <c r="AJ352">
        <f>A!AI352</f>
        <v>0</v>
      </c>
      <c r="AK352">
        <f>A!AJ352</f>
        <v>0</v>
      </c>
      <c r="AL352">
        <f>A!AK352</f>
        <v>0</v>
      </c>
      <c r="AM352">
        <f>A!AL352</f>
        <v>0</v>
      </c>
      <c r="AN352">
        <f>A!AM352</f>
        <v>0</v>
      </c>
      <c r="AO352">
        <f>A!AN352</f>
        <v>0</v>
      </c>
      <c r="AP352">
        <f>A!AO352</f>
        <v>0</v>
      </c>
      <c r="AQ352">
        <f>A!AP352</f>
        <v>0</v>
      </c>
      <c r="AR352">
        <f>A!AQ352</f>
        <v>0</v>
      </c>
      <c r="AS352">
        <f>A!AR352</f>
        <v>0</v>
      </c>
      <c r="AT352">
        <f>A!AS352</f>
        <v>0</v>
      </c>
      <c r="AU352">
        <f>A!AT352</f>
        <v>0</v>
      </c>
      <c r="AV352">
        <f>A!AU352</f>
        <v>0</v>
      </c>
      <c r="AW352" s="23" t="str">
        <f>IF(A!AV352=0,"",A!AV352)</f>
        <v/>
      </c>
      <c r="AX352">
        <f>A!AW352</f>
        <v>0</v>
      </c>
      <c r="AY352">
        <f>A!AX352</f>
        <v>0</v>
      </c>
      <c r="AZ352">
        <f>A!AY352</f>
        <v>0</v>
      </c>
      <c r="BA352">
        <f>A!AZ352</f>
        <v>0</v>
      </c>
      <c r="BB352">
        <f>A!BA352</f>
        <v>0</v>
      </c>
      <c r="BC352">
        <f>A!BB352</f>
        <v>0</v>
      </c>
      <c r="BD352">
        <f>A!BC352</f>
        <v>0</v>
      </c>
      <c r="BE352">
        <f>A!BD352</f>
        <v>0</v>
      </c>
      <c r="BF352">
        <f>A!BE352</f>
        <v>0</v>
      </c>
      <c r="BG352">
        <f>A!BF352</f>
        <v>0</v>
      </c>
      <c r="BH352">
        <f>A!BG352</f>
        <v>0</v>
      </c>
      <c r="BI352">
        <f>A!BH352</f>
        <v>0</v>
      </c>
      <c r="BJ352">
        <f>A!BI352</f>
        <v>0</v>
      </c>
      <c r="BK352">
        <f>A!BJ352</f>
        <v>0</v>
      </c>
      <c r="BL352">
        <f>A!BK352</f>
        <v>0</v>
      </c>
      <c r="BM352">
        <f>A!BL352</f>
        <v>0</v>
      </c>
      <c r="BN352">
        <f>A!BM352</f>
        <v>0</v>
      </c>
      <c r="BO352">
        <f>A!BN352</f>
        <v>0</v>
      </c>
      <c r="BP352">
        <f>A!BO352</f>
        <v>0</v>
      </c>
      <c r="BQ352">
        <f>A!BP352</f>
        <v>0</v>
      </c>
      <c r="BR352">
        <f>A!BQ352</f>
        <v>0</v>
      </c>
      <c r="BS352">
        <f>A!BR352</f>
        <v>0</v>
      </c>
      <c r="BT352">
        <f>A!BS352</f>
        <v>0</v>
      </c>
      <c r="BU352">
        <f>A!BT352</f>
        <v>0</v>
      </c>
      <c r="BV352">
        <f>A!BU352</f>
        <v>0</v>
      </c>
      <c r="BW352">
        <f>A!BV352</f>
        <v>0</v>
      </c>
      <c r="BX352">
        <f>A!BW352</f>
        <v>0</v>
      </c>
      <c r="BY352">
        <f>A!BX352</f>
        <v>0</v>
      </c>
      <c r="BZ352">
        <f>A!BY352</f>
        <v>0</v>
      </c>
      <c r="CA352">
        <f>A!BZ352</f>
        <v>0</v>
      </c>
      <c r="CB352">
        <f>A!CA352</f>
        <v>0</v>
      </c>
      <c r="CC352">
        <f>A!CB352</f>
        <v>0</v>
      </c>
      <c r="CD352">
        <f>A!CC352</f>
        <v>0</v>
      </c>
      <c r="CE352">
        <f>A!CD352</f>
        <v>0</v>
      </c>
      <c r="CF352">
        <f>A!CE352</f>
        <v>0</v>
      </c>
      <c r="CG352">
        <f>A!CF352</f>
        <v>0</v>
      </c>
      <c r="CH352">
        <f>A!CG352</f>
        <v>0</v>
      </c>
      <c r="CI352">
        <f>A!CH352</f>
        <v>0</v>
      </c>
      <c r="CJ352" t="str">
        <f>A!CI352</f>
        <v>urn:imsikb0101:Applicaties:id:16</v>
      </c>
      <c r="CK352" t="str">
        <f>A!CJ352</f>
        <v>urn:imsikb0101:DatastroomType:id:1</v>
      </c>
      <c r="CL352">
        <f>A!CK352</f>
        <v>45891</v>
      </c>
      <c r="CM352" t="str">
        <f>A!CL352</f>
        <v>SGS, Rotterdam</v>
      </c>
      <c r="CN352" t="str">
        <f>A!CM352</f>
        <v>LABRESULTAAT SGS</v>
      </c>
      <c r="CO352">
        <f>A!CN352</f>
        <v>45891</v>
      </c>
      <c r="CP352">
        <f>A!CO352</f>
        <v>0</v>
      </c>
      <c r="CQ352">
        <f>A!CO662</f>
        <v>0</v>
      </c>
      <c r="CR352" t="e">
        <f>A!#REF!</f>
        <v>#REF!</v>
      </c>
      <c r="CS352" t="e">
        <f>A!#REF!</f>
        <v>#REF!</v>
      </c>
    </row>
    <row r="353" spans="1:97" x14ac:dyDescent="0.2">
      <c r="A353" t="str">
        <f>A!A353</f>
        <v>LABRESULTAAT</v>
      </c>
      <c r="B353">
        <f>A!B353</f>
        <v>172</v>
      </c>
      <c r="C353" t="str">
        <f>A!C353</f>
        <v>_faf49363-d96e-4fa6-84fa-514b18a500ec</v>
      </c>
      <c r="D353" t="str">
        <f>A!D353</f>
        <v>faf49363-d96e-4fa6-84fa-514b18a500ec</v>
      </c>
      <c r="E353" t="str">
        <f>A!E353</f>
        <v>SIKB</v>
      </c>
      <c r="F353" t="str">
        <f>A!F353</f>
        <v>urn:immetingen:hoedanigheid:id:1</v>
      </c>
      <c r="G353" t="str">
        <f>A!G353</f>
        <v>www.sikb.nl</v>
      </c>
      <c r="H353" t="str">
        <f>A!H353</f>
        <v>urn:immetingen:parameter:id:4441</v>
      </c>
      <c r="I353" t="str">
        <f>A!I353</f>
        <v>www.sikb.nl</v>
      </c>
      <c r="J353" t="str">
        <f>A!J353</f>
        <v>urn:immetingen:parameter:id:2725</v>
      </c>
      <c r="K353" t="str">
        <f>A!K353</f>
        <v>www.sikb.nl</v>
      </c>
      <c r="L353">
        <f>A!L353</f>
        <v>45890</v>
      </c>
      <c r="M353" t="str">
        <f>A!M353</f>
        <v>urn:immetingen:LabopdrachtStatus:id:5</v>
      </c>
      <c r="N353">
        <f>A!N353</f>
        <v>1</v>
      </c>
      <c r="O353">
        <f>A!O353</f>
        <v>1</v>
      </c>
      <c r="P353" s="23" t="str">
        <f>IF(A!P353="","",INDEX(B!$A$1:$BT$2000,MATCH(A!P353,B!$AX$1:$AX$2000,0),D!$B$5))</f>
        <v>MMA03 A05 (0-50) A10 (0-50) A11 (0-50) A12 (0-50)</v>
      </c>
      <c r="Q353">
        <f>A!Q353</f>
        <v>0</v>
      </c>
      <c r="R353">
        <f>A!R353</f>
        <v>0</v>
      </c>
      <c r="S353">
        <f>A!S353</f>
        <v>0</v>
      </c>
      <c r="T353" t="str">
        <f>A!T353</f>
        <v>immetingen:AnalyticResultType</v>
      </c>
      <c r="U353" t="str">
        <f>A!U353</f>
        <v>0.2 µg/kgds</v>
      </c>
      <c r="V353" s="23">
        <f>IF(A!V353="&lt;",1,A!V353)</f>
        <v>0</v>
      </c>
      <c r="W353">
        <f>A!W353</f>
        <v>0.2</v>
      </c>
      <c r="X353">
        <f>A!X353</f>
        <v>0.2</v>
      </c>
      <c r="Y353" t="str">
        <f>A!Y353</f>
        <v>urn:immetingen:eenheid:id:131</v>
      </c>
      <c r="Z353" s="23">
        <f t="shared" si="5"/>
        <v>131</v>
      </c>
      <c r="AA353" t="str">
        <f>A!Z353</f>
        <v>urn:immetingen:kwaliteitsoordeel:id:0</v>
      </c>
      <c r="AB353" t="str">
        <f>A!AA353</f>
        <v>www.sikb.nl</v>
      </c>
      <c r="AC353" t="str">
        <f>A!AB353</f>
        <v>urn:immetingen:waardebewerkingsmethode:id:5</v>
      </c>
      <c r="AD353" t="str">
        <f>A!AC353</f>
        <v>www.sikb.nl</v>
      </c>
      <c r="AE353" t="str">
        <f>A!AD353</f>
        <v>_04942e3a-7007-440c-9172-257cd5cf1545</v>
      </c>
      <c r="AF353">
        <f>A!AE353</f>
        <v>45889.308796296296</v>
      </c>
      <c r="AG353">
        <f>A!AF353</f>
        <v>0</v>
      </c>
      <c r="AH353">
        <f>A!AG353</f>
        <v>0</v>
      </c>
      <c r="AI353">
        <f>A!AH353</f>
        <v>0</v>
      </c>
      <c r="AJ353">
        <f>A!AI353</f>
        <v>0</v>
      </c>
      <c r="AK353">
        <f>A!AJ353</f>
        <v>0</v>
      </c>
      <c r="AL353">
        <f>A!AK353</f>
        <v>0</v>
      </c>
      <c r="AM353">
        <f>A!AL353</f>
        <v>0</v>
      </c>
      <c r="AN353">
        <f>A!AM353</f>
        <v>0</v>
      </c>
      <c r="AO353">
        <f>A!AN353</f>
        <v>0</v>
      </c>
      <c r="AP353">
        <f>A!AO353</f>
        <v>0</v>
      </c>
      <c r="AQ353">
        <f>A!AP353</f>
        <v>0</v>
      </c>
      <c r="AR353">
        <f>A!AQ353</f>
        <v>0</v>
      </c>
      <c r="AS353">
        <f>A!AR353</f>
        <v>0</v>
      </c>
      <c r="AT353">
        <f>A!AS353</f>
        <v>0</v>
      </c>
      <c r="AU353">
        <f>A!AT353</f>
        <v>0</v>
      </c>
      <c r="AV353">
        <f>A!AU353</f>
        <v>0</v>
      </c>
      <c r="AW353" s="23" t="str">
        <f>IF(A!AV353=0,"",A!AV353)</f>
        <v/>
      </c>
      <c r="AX353">
        <f>A!AW353</f>
        <v>0</v>
      </c>
      <c r="AY353">
        <f>A!AX353</f>
        <v>0</v>
      </c>
      <c r="AZ353">
        <f>A!AY353</f>
        <v>0</v>
      </c>
      <c r="BA353">
        <f>A!AZ353</f>
        <v>0</v>
      </c>
      <c r="BB353">
        <f>A!BA353</f>
        <v>0</v>
      </c>
      <c r="BC353">
        <f>A!BB353</f>
        <v>0</v>
      </c>
      <c r="BD353">
        <f>A!BC353</f>
        <v>0</v>
      </c>
      <c r="BE353">
        <f>A!BD353</f>
        <v>0</v>
      </c>
      <c r="BF353">
        <f>A!BE353</f>
        <v>0</v>
      </c>
      <c r="BG353">
        <f>A!BF353</f>
        <v>0</v>
      </c>
      <c r="BH353">
        <f>A!BG353</f>
        <v>0</v>
      </c>
      <c r="BI353">
        <f>A!BH353</f>
        <v>0</v>
      </c>
      <c r="BJ353">
        <f>A!BI353</f>
        <v>0</v>
      </c>
      <c r="BK353">
        <f>A!BJ353</f>
        <v>0</v>
      </c>
      <c r="BL353">
        <f>A!BK353</f>
        <v>0</v>
      </c>
      <c r="BM353">
        <f>A!BL353</f>
        <v>0</v>
      </c>
      <c r="BN353">
        <f>A!BM353</f>
        <v>0</v>
      </c>
      <c r="BO353">
        <f>A!BN353</f>
        <v>0</v>
      </c>
      <c r="BP353">
        <f>A!BO353</f>
        <v>0</v>
      </c>
      <c r="BQ353">
        <f>A!BP353</f>
        <v>0</v>
      </c>
      <c r="BR353">
        <f>A!BQ353</f>
        <v>0</v>
      </c>
      <c r="BS353">
        <f>A!BR353</f>
        <v>0</v>
      </c>
      <c r="BT353">
        <f>A!BS353</f>
        <v>0</v>
      </c>
      <c r="BU353">
        <f>A!BT353</f>
        <v>0</v>
      </c>
      <c r="BV353">
        <f>A!BU353</f>
        <v>0</v>
      </c>
      <c r="BW353">
        <f>A!BV353</f>
        <v>0</v>
      </c>
      <c r="BX353">
        <f>A!BW353</f>
        <v>0</v>
      </c>
      <c r="BY353">
        <f>A!BX353</f>
        <v>0</v>
      </c>
      <c r="BZ353">
        <f>A!BY353</f>
        <v>0</v>
      </c>
      <c r="CA353">
        <f>A!BZ353</f>
        <v>0</v>
      </c>
      <c r="CB353">
        <f>A!CA353</f>
        <v>0</v>
      </c>
      <c r="CC353">
        <f>A!CB353</f>
        <v>0</v>
      </c>
      <c r="CD353">
        <f>A!CC353</f>
        <v>0</v>
      </c>
      <c r="CE353">
        <f>A!CD353</f>
        <v>0</v>
      </c>
      <c r="CF353">
        <f>A!CE353</f>
        <v>0</v>
      </c>
      <c r="CG353">
        <f>A!CF353</f>
        <v>0</v>
      </c>
      <c r="CH353">
        <f>A!CG353</f>
        <v>0</v>
      </c>
      <c r="CI353">
        <f>A!CH353</f>
        <v>0</v>
      </c>
      <c r="CJ353" t="str">
        <f>A!CI353</f>
        <v>urn:imsikb0101:Applicaties:id:16</v>
      </c>
      <c r="CK353" t="str">
        <f>A!CJ353</f>
        <v>urn:imsikb0101:DatastroomType:id:1</v>
      </c>
      <c r="CL353">
        <f>A!CK353</f>
        <v>45891</v>
      </c>
      <c r="CM353" t="str">
        <f>A!CL353</f>
        <v>SGS, Rotterdam</v>
      </c>
      <c r="CN353" t="str">
        <f>A!CM353</f>
        <v>LABRESULTAAT SGS</v>
      </c>
      <c r="CO353">
        <f>A!CN353</f>
        <v>45891</v>
      </c>
      <c r="CP353">
        <f>A!CO353</f>
        <v>0</v>
      </c>
      <c r="CQ353">
        <f>A!CO663</f>
        <v>0</v>
      </c>
      <c r="CR353" t="e">
        <f>A!#REF!</f>
        <v>#REF!</v>
      </c>
      <c r="CS353" t="e">
        <f>A!#REF!</f>
        <v>#REF!</v>
      </c>
    </row>
    <row r="354" spans="1:97" x14ac:dyDescent="0.2">
      <c r="A354" t="str">
        <f>A!A354</f>
        <v>LABRESULTAAT</v>
      </c>
      <c r="B354">
        <f>A!B354</f>
        <v>173</v>
      </c>
      <c r="C354" t="str">
        <f>A!C354</f>
        <v>_8cc82e5d-89b5-4c33-9c6a-d2da2cb51372</v>
      </c>
      <c r="D354" t="str">
        <f>A!D354</f>
        <v>8cc82e5d-89b5-4c33-9c6a-d2da2cb51372</v>
      </c>
      <c r="E354" t="str">
        <f>A!E354</f>
        <v>SIKB</v>
      </c>
      <c r="F354" t="str">
        <f>A!F354</f>
        <v>urn:immetingen:hoedanigheid:id:1</v>
      </c>
      <c r="G354" t="str">
        <f>A!G354</f>
        <v>www.sikb.nl</v>
      </c>
      <c r="H354" t="str">
        <f>A!H354</f>
        <v>urn:immetingen:parameter:id:4442</v>
      </c>
      <c r="I354" t="str">
        <f>A!I354</f>
        <v>www.sikb.nl</v>
      </c>
      <c r="J354" t="str">
        <f>A!J354</f>
        <v>urn:immetingen:parameter:id:2725</v>
      </c>
      <c r="K354" t="str">
        <f>A!K354</f>
        <v>www.sikb.nl</v>
      </c>
      <c r="L354">
        <f>A!L354</f>
        <v>45890</v>
      </c>
      <c r="M354" t="str">
        <f>A!M354</f>
        <v>urn:immetingen:LabopdrachtStatus:id:5</v>
      </c>
      <c r="N354">
        <f>A!N354</f>
        <v>1</v>
      </c>
      <c r="O354">
        <f>A!O354</f>
        <v>1</v>
      </c>
      <c r="P354" s="23" t="str">
        <f>IF(A!P354="","",INDEX(B!$A$1:$BT$2000,MATCH(A!P354,B!$AX$1:$AX$2000,0),D!$B$5))</f>
        <v>MMA03 A05 (0-50) A10 (0-50) A11 (0-50) A12 (0-50)</v>
      </c>
      <c r="Q354">
        <f>A!Q354</f>
        <v>0</v>
      </c>
      <c r="R354">
        <f>A!R354</f>
        <v>0</v>
      </c>
      <c r="S354">
        <f>A!S354</f>
        <v>0</v>
      </c>
      <c r="T354" t="str">
        <f>A!T354</f>
        <v>immetingen:AnalyticResultType</v>
      </c>
      <c r="U354" t="str">
        <f>A!U354</f>
        <v>&lt;0.1 µg/kgds</v>
      </c>
      <c r="V354" s="23">
        <f>IF(A!V354="&lt;",1,A!V354)</f>
        <v>1</v>
      </c>
      <c r="W354">
        <f>A!W354</f>
        <v>0.1</v>
      </c>
      <c r="X354">
        <f>A!X354</f>
        <v>0.1</v>
      </c>
      <c r="Y354" t="str">
        <f>A!Y354</f>
        <v>urn:immetingen:eenheid:id:131</v>
      </c>
      <c r="Z354" s="23">
        <f t="shared" si="5"/>
        <v>131</v>
      </c>
      <c r="AA354" t="str">
        <f>A!Z354</f>
        <v>urn:immetingen:kwaliteitsoordeel:id:0</v>
      </c>
      <c r="AB354" t="str">
        <f>A!AA354</f>
        <v>www.sikb.nl</v>
      </c>
      <c r="AC354" t="str">
        <f>A!AB354</f>
        <v>urn:immetingen:waardebewerkingsmethode:id:5</v>
      </c>
      <c r="AD354" t="str">
        <f>A!AC354</f>
        <v>www.sikb.nl</v>
      </c>
      <c r="AE354" t="str">
        <f>A!AD354</f>
        <v>_a591471a-7c5c-48f0-8961-73d98b0d3a59</v>
      </c>
      <c r="AF354">
        <f>A!AE354</f>
        <v>45889.308796296296</v>
      </c>
      <c r="AG354">
        <f>A!AF354</f>
        <v>0</v>
      </c>
      <c r="AH354">
        <f>A!AG354</f>
        <v>0</v>
      </c>
      <c r="AI354">
        <f>A!AH354</f>
        <v>0</v>
      </c>
      <c r="AJ354">
        <f>A!AI354</f>
        <v>0</v>
      </c>
      <c r="AK354">
        <f>A!AJ354</f>
        <v>0</v>
      </c>
      <c r="AL354">
        <f>A!AK354</f>
        <v>0</v>
      </c>
      <c r="AM354">
        <f>A!AL354</f>
        <v>0</v>
      </c>
      <c r="AN354">
        <f>A!AM354</f>
        <v>0</v>
      </c>
      <c r="AO354">
        <f>A!AN354</f>
        <v>0</v>
      </c>
      <c r="AP354">
        <f>A!AO354</f>
        <v>0</v>
      </c>
      <c r="AQ354">
        <f>A!AP354</f>
        <v>0</v>
      </c>
      <c r="AR354">
        <f>A!AQ354</f>
        <v>0</v>
      </c>
      <c r="AS354">
        <f>A!AR354</f>
        <v>0</v>
      </c>
      <c r="AT354">
        <f>A!AS354</f>
        <v>0</v>
      </c>
      <c r="AU354">
        <f>A!AT354</f>
        <v>0</v>
      </c>
      <c r="AV354">
        <f>A!AU354</f>
        <v>0</v>
      </c>
      <c r="AW354" s="23" t="str">
        <f>IF(A!AV354=0,"",A!AV354)</f>
        <v/>
      </c>
      <c r="AX354">
        <f>A!AW354</f>
        <v>0</v>
      </c>
      <c r="AY354">
        <f>A!AX354</f>
        <v>0</v>
      </c>
      <c r="AZ354">
        <f>A!AY354</f>
        <v>0</v>
      </c>
      <c r="BA354">
        <f>A!AZ354</f>
        <v>0</v>
      </c>
      <c r="BB354">
        <f>A!BA354</f>
        <v>0</v>
      </c>
      <c r="BC354">
        <f>A!BB354</f>
        <v>0</v>
      </c>
      <c r="BD354">
        <f>A!BC354</f>
        <v>0</v>
      </c>
      <c r="BE354">
        <f>A!BD354</f>
        <v>0</v>
      </c>
      <c r="BF354">
        <f>A!BE354</f>
        <v>0</v>
      </c>
      <c r="BG354">
        <f>A!BF354</f>
        <v>0</v>
      </c>
      <c r="BH354">
        <f>A!BG354</f>
        <v>0</v>
      </c>
      <c r="BI354">
        <f>A!BH354</f>
        <v>0</v>
      </c>
      <c r="BJ354">
        <f>A!BI354</f>
        <v>0</v>
      </c>
      <c r="BK354">
        <f>A!BJ354</f>
        <v>0</v>
      </c>
      <c r="BL354">
        <f>A!BK354</f>
        <v>0</v>
      </c>
      <c r="BM354">
        <f>A!BL354</f>
        <v>0</v>
      </c>
      <c r="BN354">
        <f>A!BM354</f>
        <v>0</v>
      </c>
      <c r="BO354">
        <f>A!BN354</f>
        <v>0</v>
      </c>
      <c r="BP354">
        <f>A!BO354</f>
        <v>0</v>
      </c>
      <c r="BQ354">
        <f>A!BP354</f>
        <v>0</v>
      </c>
      <c r="BR354">
        <f>A!BQ354</f>
        <v>0</v>
      </c>
      <c r="BS354">
        <f>A!BR354</f>
        <v>0</v>
      </c>
      <c r="BT354">
        <f>A!BS354</f>
        <v>0</v>
      </c>
      <c r="BU354">
        <f>A!BT354</f>
        <v>0</v>
      </c>
      <c r="BV354">
        <f>A!BU354</f>
        <v>0</v>
      </c>
      <c r="BW354">
        <f>A!BV354</f>
        <v>0</v>
      </c>
      <c r="BX354">
        <f>A!BW354</f>
        <v>0</v>
      </c>
      <c r="BY354">
        <f>A!BX354</f>
        <v>0</v>
      </c>
      <c r="BZ354">
        <f>A!BY354</f>
        <v>0</v>
      </c>
      <c r="CA354">
        <f>A!BZ354</f>
        <v>0</v>
      </c>
      <c r="CB354">
        <f>A!CA354</f>
        <v>0</v>
      </c>
      <c r="CC354">
        <f>A!CB354</f>
        <v>0</v>
      </c>
      <c r="CD354">
        <f>A!CC354</f>
        <v>0</v>
      </c>
      <c r="CE354">
        <f>A!CD354</f>
        <v>0</v>
      </c>
      <c r="CF354">
        <f>A!CE354</f>
        <v>0</v>
      </c>
      <c r="CG354">
        <f>A!CF354</f>
        <v>0</v>
      </c>
      <c r="CH354">
        <f>A!CG354</f>
        <v>0</v>
      </c>
      <c r="CI354">
        <f>A!CH354</f>
        <v>0</v>
      </c>
      <c r="CJ354" t="str">
        <f>A!CI354</f>
        <v>urn:imsikb0101:Applicaties:id:16</v>
      </c>
      <c r="CK354" t="str">
        <f>A!CJ354</f>
        <v>urn:imsikb0101:DatastroomType:id:1</v>
      </c>
      <c r="CL354">
        <f>A!CK354</f>
        <v>45891</v>
      </c>
      <c r="CM354" t="str">
        <f>A!CL354</f>
        <v>SGS, Rotterdam</v>
      </c>
      <c r="CN354" t="str">
        <f>A!CM354</f>
        <v>LABRESULTAAT SGS</v>
      </c>
      <c r="CO354">
        <f>A!CN354</f>
        <v>45891</v>
      </c>
      <c r="CP354">
        <f>A!CO354</f>
        <v>0</v>
      </c>
      <c r="CQ354">
        <f>A!CO664</f>
        <v>0</v>
      </c>
      <c r="CR354" t="e">
        <f>A!#REF!</f>
        <v>#REF!</v>
      </c>
      <c r="CS354" t="e">
        <f>A!#REF!</f>
        <v>#REF!</v>
      </c>
    </row>
    <row r="355" spans="1:97" x14ac:dyDescent="0.2">
      <c r="A355" t="str">
        <f>A!A355</f>
        <v>LABRESULTAAT</v>
      </c>
      <c r="B355">
        <f>A!B355</f>
        <v>174</v>
      </c>
      <c r="C355" t="str">
        <f>A!C355</f>
        <v>_07902268-90e1-40f4-bd3a-44bf913332bd</v>
      </c>
      <c r="D355" t="str">
        <f>A!D355</f>
        <v>07902268-90e1-40f4-bd3a-44bf913332bd</v>
      </c>
      <c r="E355" t="str">
        <f>A!E355</f>
        <v>SIKB</v>
      </c>
      <c r="F355" t="str">
        <f>A!F355</f>
        <v>urn:immetingen:hoedanigheid:id:1</v>
      </c>
      <c r="G355" t="str">
        <f>A!G355</f>
        <v>www.sikb.nl</v>
      </c>
      <c r="H355" t="str">
        <f>A!H355</f>
        <v>urn:immetingen:parameter:id:4446</v>
      </c>
      <c r="I355" t="str">
        <f>A!I355</f>
        <v>www.sikb.nl</v>
      </c>
      <c r="J355" t="str">
        <f>A!J355</f>
        <v>urn:immetingen:parameter:id:2725</v>
      </c>
      <c r="K355" t="str">
        <f>A!K355</f>
        <v>www.sikb.nl</v>
      </c>
      <c r="L355">
        <f>A!L355</f>
        <v>45890</v>
      </c>
      <c r="M355" t="str">
        <f>A!M355</f>
        <v>urn:immetingen:LabopdrachtStatus:id:5</v>
      </c>
      <c r="N355">
        <f>A!N355</f>
        <v>1</v>
      </c>
      <c r="O355">
        <f>A!O355</f>
        <v>1</v>
      </c>
      <c r="P355" s="23" t="str">
        <f>IF(A!P355="","",INDEX(B!$A$1:$BT$2000,MATCH(A!P355,B!$AX$1:$AX$2000,0),D!$B$5))</f>
        <v>MMA03 A05 (0-50) A10 (0-50) A11 (0-50) A12 (0-50)</v>
      </c>
      <c r="Q355">
        <f>A!Q355</f>
        <v>0</v>
      </c>
      <c r="R355">
        <f>A!R355</f>
        <v>0</v>
      </c>
      <c r="S355">
        <f>A!S355</f>
        <v>0</v>
      </c>
      <c r="T355" t="str">
        <f>A!T355</f>
        <v>immetingen:AnalyticResultType</v>
      </c>
      <c r="U355" t="str">
        <f>A!U355</f>
        <v>&lt;0.1 µg/kgds</v>
      </c>
      <c r="V355" s="23">
        <f>IF(A!V355="&lt;",1,A!V355)</f>
        <v>1</v>
      </c>
      <c r="W355">
        <f>A!W355</f>
        <v>0.1</v>
      </c>
      <c r="X355">
        <f>A!X355</f>
        <v>0.1</v>
      </c>
      <c r="Y355" t="str">
        <f>A!Y355</f>
        <v>urn:immetingen:eenheid:id:131</v>
      </c>
      <c r="Z355" s="23">
        <f t="shared" si="5"/>
        <v>131</v>
      </c>
      <c r="AA355" t="str">
        <f>A!Z355</f>
        <v>urn:immetingen:kwaliteitsoordeel:id:0</v>
      </c>
      <c r="AB355" t="str">
        <f>A!AA355</f>
        <v>www.sikb.nl</v>
      </c>
      <c r="AC355" t="str">
        <f>A!AB355</f>
        <v>urn:immetingen:waardebewerkingsmethode:id:5</v>
      </c>
      <c r="AD355" t="str">
        <f>A!AC355</f>
        <v>www.sikb.nl</v>
      </c>
      <c r="AE355" t="str">
        <f>A!AD355</f>
        <v>_07b82ac0-56a6-48c7-9dac-d074855b29f1</v>
      </c>
      <c r="AF355">
        <f>A!AE355</f>
        <v>45889.308796296296</v>
      </c>
      <c r="AG355">
        <f>A!AF355</f>
        <v>0</v>
      </c>
      <c r="AH355">
        <f>A!AG355</f>
        <v>0</v>
      </c>
      <c r="AI355">
        <f>A!AH355</f>
        <v>0</v>
      </c>
      <c r="AJ355">
        <f>A!AI355</f>
        <v>0</v>
      </c>
      <c r="AK355">
        <f>A!AJ355</f>
        <v>0</v>
      </c>
      <c r="AL355">
        <f>A!AK355</f>
        <v>0</v>
      </c>
      <c r="AM355">
        <f>A!AL355</f>
        <v>0</v>
      </c>
      <c r="AN355">
        <f>A!AM355</f>
        <v>0</v>
      </c>
      <c r="AO355">
        <f>A!AN355</f>
        <v>0</v>
      </c>
      <c r="AP355">
        <f>A!AO355</f>
        <v>0</v>
      </c>
      <c r="AQ355">
        <f>A!AP355</f>
        <v>0</v>
      </c>
      <c r="AR355">
        <f>A!AQ355</f>
        <v>0</v>
      </c>
      <c r="AS355">
        <f>A!AR355</f>
        <v>0</v>
      </c>
      <c r="AT355">
        <f>A!AS355</f>
        <v>0</v>
      </c>
      <c r="AU355">
        <f>A!AT355</f>
        <v>0</v>
      </c>
      <c r="AV355">
        <f>A!AU355</f>
        <v>0</v>
      </c>
      <c r="AW355" s="23" t="str">
        <f>IF(A!AV355=0,"",A!AV355)</f>
        <v/>
      </c>
      <c r="AX355">
        <f>A!AW355</f>
        <v>0</v>
      </c>
      <c r="AY355">
        <f>A!AX355</f>
        <v>0</v>
      </c>
      <c r="AZ355">
        <f>A!AY355</f>
        <v>0</v>
      </c>
      <c r="BA355">
        <f>A!AZ355</f>
        <v>0</v>
      </c>
      <c r="BB355">
        <f>A!BA355</f>
        <v>0</v>
      </c>
      <c r="BC355">
        <f>A!BB355</f>
        <v>0</v>
      </c>
      <c r="BD355">
        <f>A!BC355</f>
        <v>0</v>
      </c>
      <c r="BE355">
        <f>A!BD355</f>
        <v>0</v>
      </c>
      <c r="BF355">
        <f>A!BE355</f>
        <v>0</v>
      </c>
      <c r="BG355">
        <f>A!BF355</f>
        <v>0</v>
      </c>
      <c r="BH355">
        <f>A!BG355</f>
        <v>0</v>
      </c>
      <c r="BI355">
        <f>A!BH355</f>
        <v>0</v>
      </c>
      <c r="BJ355">
        <f>A!BI355</f>
        <v>0</v>
      </c>
      <c r="BK355">
        <f>A!BJ355</f>
        <v>0</v>
      </c>
      <c r="BL355">
        <f>A!BK355</f>
        <v>0</v>
      </c>
      <c r="BM355">
        <f>A!BL355</f>
        <v>0</v>
      </c>
      <c r="BN355">
        <f>A!BM355</f>
        <v>0</v>
      </c>
      <c r="BO355">
        <f>A!BN355</f>
        <v>0</v>
      </c>
      <c r="BP355">
        <f>A!BO355</f>
        <v>0</v>
      </c>
      <c r="BQ355">
        <f>A!BP355</f>
        <v>0</v>
      </c>
      <c r="BR355">
        <f>A!BQ355</f>
        <v>0</v>
      </c>
      <c r="BS355">
        <f>A!BR355</f>
        <v>0</v>
      </c>
      <c r="BT355">
        <f>A!BS355</f>
        <v>0</v>
      </c>
      <c r="BU355">
        <f>A!BT355</f>
        <v>0</v>
      </c>
      <c r="BV355">
        <f>A!BU355</f>
        <v>0</v>
      </c>
      <c r="BW355">
        <f>A!BV355</f>
        <v>0</v>
      </c>
      <c r="BX355">
        <f>A!BW355</f>
        <v>0</v>
      </c>
      <c r="BY355">
        <f>A!BX355</f>
        <v>0</v>
      </c>
      <c r="BZ355">
        <f>A!BY355</f>
        <v>0</v>
      </c>
      <c r="CA355">
        <f>A!BZ355</f>
        <v>0</v>
      </c>
      <c r="CB355">
        <f>A!CA355</f>
        <v>0</v>
      </c>
      <c r="CC355">
        <f>A!CB355</f>
        <v>0</v>
      </c>
      <c r="CD355">
        <f>A!CC355</f>
        <v>0</v>
      </c>
      <c r="CE355">
        <f>A!CD355</f>
        <v>0</v>
      </c>
      <c r="CF355">
        <f>A!CE355</f>
        <v>0</v>
      </c>
      <c r="CG355">
        <f>A!CF355</f>
        <v>0</v>
      </c>
      <c r="CH355">
        <f>A!CG355</f>
        <v>0</v>
      </c>
      <c r="CI355">
        <f>A!CH355</f>
        <v>0</v>
      </c>
      <c r="CJ355" t="str">
        <f>A!CI355</f>
        <v>urn:imsikb0101:Applicaties:id:16</v>
      </c>
      <c r="CK355" t="str">
        <f>A!CJ355</f>
        <v>urn:imsikb0101:DatastroomType:id:1</v>
      </c>
      <c r="CL355">
        <f>A!CK355</f>
        <v>45891</v>
      </c>
      <c r="CM355" t="str">
        <f>A!CL355</f>
        <v>SGS, Rotterdam</v>
      </c>
      <c r="CN355" t="str">
        <f>A!CM355</f>
        <v>LABRESULTAAT SGS</v>
      </c>
      <c r="CO355">
        <f>A!CN355</f>
        <v>45891</v>
      </c>
      <c r="CP355">
        <f>A!CO355</f>
        <v>0</v>
      </c>
      <c r="CQ355">
        <f>A!CO665</f>
        <v>0</v>
      </c>
      <c r="CR355" t="e">
        <f>A!#REF!</f>
        <v>#REF!</v>
      </c>
      <c r="CS355" t="e">
        <f>A!#REF!</f>
        <v>#REF!</v>
      </c>
    </row>
    <row r="356" spans="1:97" x14ac:dyDescent="0.2">
      <c r="A356" t="str">
        <f>A!A356</f>
        <v>LABRESULTAAT</v>
      </c>
      <c r="B356">
        <f>A!B356</f>
        <v>175</v>
      </c>
      <c r="C356" t="str">
        <f>A!C356</f>
        <v>_2aec63a8-d5a6-4e78-88da-5840429d865c</v>
      </c>
      <c r="D356" t="str">
        <f>A!D356</f>
        <v>2aec63a8-d5a6-4e78-88da-5840429d865c</v>
      </c>
      <c r="E356" t="str">
        <f>A!E356</f>
        <v>SIKB</v>
      </c>
      <c r="F356" t="str">
        <f>A!F356</f>
        <v>urn:immetingen:hoedanigheid:id:1</v>
      </c>
      <c r="G356" t="str">
        <f>A!G356</f>
        <v>www.sikb.nl</v>
      </c>
      <c r="H356" t="str">
        <f>A!H356</f>
        <v>urn:immetingen:parameter:id:4445</v>
      </c>
      <c r="I356" t="str">
        <f>A!I356</f>
        <v>www.sikb.nl</v>
      </c>
      <c r="J356" t="str">
        <f>A!J356</f>
        <v>urn:immetingen:parameter:id:2725</v>
      </c>
      <c r="K356" t="str">
        <f>A!K356</f>
        <v>www.sikb.nl</v>
      </c>
      <c r="L356">
        <f>A!L356</f>
        <v>45890</v>
      </c>
      <c r="M356" t="str">
        <f>A!M356</f>
        <v>urn:immetingen:LabopdrachtStatus:id:5</v>
      </c>
      <c r="N356">
        <f>A!N356</f>
        <v>1</v>
      </c>
      <c r="O356">
        <f>A!O356</f>
        <v>1</v>
      </c>
      <c r="P356" s="23" t="str">
        <f>IF(A!P356="","",INDEX(B!$A$1:$BT$2000,MATCH(A!P356,B!$AX$1:$AX$2000,0),D!$B$5))</f>
        <v>MMA03 A05 (0-50) A10 (0-50) A11 (0-50) A12 (0-50)</v>
      </c>
      <c r="Q356">
        <f>A!Q356</f>
        <v>0</v>
      </c>
      <c r="R356">
        <f>A!R356</f>
        <v>0</v>
      </c>
      <c r="S356">
        <f>A!S356</f>
        <v>0</v>
      </c>
      <c r="T356" t="str">
        <f>A!T356</f>
        <v>immetingen:AnalyticResultType</v>
      </c>
      <c r="U356" t="str">
        <f>A!U356</f>
        <v>0.6 µg/kgds</v>
      </c>
      <c r="V356" s="23">
        <f>IF(A!V356="&lt;",1,A!V356)</f>
        <v>0</v>
      </c>
      <c r="W356">
        <f>A!W356</f>
        <v>0.6</v>
      </c>
      <c r="X356">
        <f>A!X356</f>
        <v>0.6</v>
      </c>
      <c r="Y356" t="str">
        <f>A!Y356</f>
        <v>urn:immetingen:eenheid:id:131</v>
      </c>
      <c r="Z356" s="23">
        <f t="shared" si="5"/>
        <v>131</v>
      </c>
      <c r="AA356" t="str">
        <f>A!Z356</f>
        <v>urn:immetingen:kwaliteitsoordeel:id:0</v>
      </c>
      <c r="AB356" t="str">
        <f>A!AA356</f>
        <v>www.sikb.nl</v>
      </c>
      <c r="AC356" t="str">
        <f>A!AB356</f>
        <v>urn:immetingen:waardebewerkingsmethode:id:5</v>
      </c>
      <c r="AD356" t="str">
        <f>A!AC356</f>
        <v>www.sikb.nl</v>
      </c>
      <c r="AE356" t="str">
        <f>A!AD356</f>
        <v>_69ac8f15-fbf5-4b2d-bdea-ea9d804fc0b8</v>
      </c>
      <c r="AF356">
        <f>A!AE356</f>
        <v>45889.308796296296</v>
      </c>
      <c r="AG356">
        <f>A!AF356</f>
        <v>0</v>
      </c>
      <c r="AH356">
        <f>A!AG356</f>
        <v>0</v>
      </c>
      <c r="AI356">
        <f>A!AH356</f>
        <v>0</v>
      </c>
      <c r="AJ356">
        <f>A!AI356</f>
        <v>0</v>
      </c>
      <c r="AK356">
        <f>A!AJ356</f>
        <v>0</v>
      </c>
      <c r="AL356">
        <f>A!AK356</f>
        <v>0</v>
      </c>
      <c r="AM356">
        <f>A!AL356</f>
        <v>0</v>
      </c>
      <c r="AN356">
        <f>A!AM356</f>
        <v>0</v>
      </c>
      <c r="AO356">
        <f>A!AN356</f>
        <v>0</v>
      </c>
      <c r="AP356">
        <f>A!AO356</f>
        <v>0</v>
      </c>
      <c r="AQ356">
        <f>A!AP356</f>
        <v>0</v>
      </c>
      <c r="AR356">
        <f>A!AQ356</f>
        <v>0</v>
      </c>
      <c r="AS356">
        <f>A!AR356</f>
        <v>0</v>
      </c>
      <c r="AT356">
        <f>A!AS356</f>
        <v>0</v>
      </c>
      <c r="AU356">
        <f>A!AT356</f>
        <v>0</v>
      </c>
      <c r="AV356">
        <f>A!AU356</f>
        <v>0</v>
      </c>
      <c r="AW356" s="23" t="str">
        <f>IF(A!AV356=0,"",A!AV356)</f>
        <v/>
      </c>
      <c r="AX356">
        <f>A!AW356</f>
        <v>0</v>
      </c>
      <c r="AY356">
        <f>A!AX356</f>
        <v>0</v>
      </c>
      <c r="AZ356">
        <f>A!AY356</f>
        <v>0</v>
      </c>
      <c r="BA356">
        <f>A!AZ356</f>
        <v>0</v>
      </c>
      <c r="BB356">
        <f>A!BA356</f>
        <v>0</v>
      </c>
      <c r="BC356">
        <f>A!BB356</f>
        <v>0</v>
      </c>
      <c r="BD356">
        <f>A!BC356</f>
        <v>0</v>
      </c>
      <c r="BE356">
        <f>A!BD356</f>
        <v>0</v>
      </c>
      <c r="BF356">
        <f>A!BE356</f>
        <v>0</v>
      </c>
      <c r="BG356">
        <f>A!BF356</f>
        <v>0</v>
      </c>
      <c r="BH356">
        <f>A!BG356</f>
        <v>0</v>
      </c>
      <c r="BI356">
        <f>A!BH356</f>
        <v>0</v>
      </c>
      <c r="BJ356">
        <f>A!BI356</f>
        <v>0</v>
      </c>
      <c r="BK356">
        <f>A!BJ356</f>
        <v>0</v>
      </c>
      <c r="BL356">
        <f>A!BK356</f>
        <v>0</v>
      </c>
      <c r="BM356">
        <f>A!BL356</f>
        <v>0</v>
      </c>
      <c r="BN356">
        <f>A!BM356</f>
        <v>0</v>
      </c>
      <c r="BO356">
        <f>A!BN356</f>
        <v>0</v>
      </c>
      <c r="BP356">
        <f>A!BO356</f>
        <v>0</v>
      </c>
      <c r="BQ356">
        <f>A!BP356</f>
        <v>0</v>
      </c>
      <c r="BR356">
        <f>A!BQ356</f>
        <v>0</v>
      </c>
      <c r="BS356">
        <f>A!BR356</f>
        <v>0</v>
      </c>
      <c r="BT356">
        <f>A!BS356</f>
        <v>0</v>
      </c>
      <c r="BU356">
        <f>A!BT356</f>
        <v>0</v>
      </c>
      <c r="BV356">
        <f>A!BU356</f>
        <v>0</v>
      </c>
      <c r="BW356">
        <f>A!BV356</f>
        <v>0</v>
      </c>
      <c r="BX356">
        <f>A!BW356</f>
        <v>0</v>
      </c>
      <c r="BY356">
        <f>A!BX356</f>
        <v>0</v>
      </c>
      <c r="BZ356">
        <f>A!BY356</f>
        <v>0</v>
      </c>
      <c r="CA356">
        <f>A!BZ356</f>
        <v>0</v>
      </c>
      <c r="CB356">
        <f>A!CA356</f>
        <v>0</v>
      </c>
      <c r="CC356">
        <f>A!CB356</f>
        <v>0</v>
      </c>
      <c r="CD356">
        <f>A!CC356</f>
        <v>0</v>
      </c>
      <c r="CE356">
        <f>A!CD356</f>
        <v>0</v>
      </c>
      <c r="CF356">
        <f>A!CE356</f>
        <v>0</v>
      </c>
      <c r="CG356">
        <f>A!CF356</f>
        <v>0</v>
      </c>
      <c r="CH356">
        <f>A!CG356</f>
        <v>0</v>
      </c>
      <c r="CI356">
        <f>A!CH356</f>
        <v>0</v>
      </c>
      <c r="CJ356" t="str">
        <f>A!CI356</f>
        <v>urn:imsikb0101:Applicaties:id:16</v>
      </c>
      <c r="CK356" t="str">
        <f>A!CJ356</f>
        <v>urn:imsikb0101:DatastroomType:id:1</v>
      </c>
      <c r="CL356">
        <f>A!CK356</f>
        <v>45891</v>
      </c>
      <c r="CM356" t="str">
        <f>A!CL356</f>
        <v>SGS, Rotterdam</v>
      </c>
      <c r="CN356" t="str">
        <f>A!CM356</f>
        <v>LABRESULTAAT SGS</v>
      </c>
      <c r="CO356">
        <f>A!CN356</f>
        <v>45891</v>
      </c>
      <c r="CP356">
        <f>A!CO356</f>
        <v>0</v>
      </c>
      <c r="CQ356">
        <f>A!CO666</f>
        <v>0</v>
      </c>
      <c r="CR356" t="e">
        <f>A!#REF!</f>
        <v>#REF!</v>
      </c>
      <c r="CS356" t="e">
        <f>A!#REF!</f>
        <v>#REF!</v>
      </c>
    </row>
    <row r="357" spans="1:97" x14ac:dyDescent="0.2">
      <c r="A357" t="str">
        <f>A!A357</f>
        <v>LABRESULTAAT</v>
      </c>
      <c r="B357">
        <f>A!B357</f>
        <v>176</v>
      </c>
      <c r="C357" t="str">
        <f>A!C357</f>
        <v>_e22f9151-4bf5-4f39-b113-267634c6a6e1</v>
      </c>
      <c r="D357" t="str">
        <f>A!D357</f>
        <v>e22f9151-4bf5-4f39-b113-267634c6a6e1</v>
      </c>
      <c r="E357" t="str">
        <f>A!E357</f>
        <v>SIKB</v>
      </c>
      <c r="F357" t="str">
        <f>A!F357</f>
        <v>urn:immetingen:hoedanigheid:id:1</v>
      </c>
      <c r="G357" t="str">
        <f>A!G357</f>
        <v>www.sikb.nl</v>
      </c>
      <c r="H357" t="str">
        <f>A!H357</f>
        <v>urn:immetingen:parameter:id:6040</v>
      </c>
      <c r="I357" t="str">
        <f>A!I357</f>
        <v>www.sikb.nl</v>
      </c>
      <c r="J357" t="str">
        <f>A!J357</f>
        <v>urn:immetingen:parameter:id:2725</v>
      </c>
      <c r="K357" t="str">
        <f>A!K357</f>
        <v>www.sikb.nl</v>
      </c>
      <c r="L357">
        <f>A!L357</f>
        <v>45890</v>
      </c>
      <c r="M357" t="str">
        <f>A!M357</f>
        <v>urn:immetingen:LabopdrachtStatus:id:5</v>
      </c>
      <c r="N357">
        <f>A!N357</f>
        <v>1</v>
      </c>
      <c r="O357">
        <f>A!O357</f>
        <v>1</v>
      </c>
      <c r="P357" s="23" t="str">
        <f>IF(A!P357="","",INDEX(B!$A$1:$BT$2000,MATCH(A!P357,B!$AX$1:$AX$2000,0),D!$B$5))</f>
        <v>MMA03 A05 (0-50) A10 (0-50) A11 (0-50) A12 (0-50)</v>
      </c>
      <c r="Q357">
        <f>A!Q357</f>
        <v>0</v>
      </c>
      <c r="R357">
        <f>A!R357</f>
        <v>0</v>
      </c>
      <c r="S357">
        <f>A!S357</f>
        <v>0</v>
      </c>
      <c r="T357" t="str">
        <f>A!T357</f>
        <v>immetingen:AnalyticResultType</v>
      </c>
      <c r="U357" t="str">
        <f>A!U357</f>
        <v>0.7 µg/kgds</v>
      </c>
      <c r="V357" s="23">
        <f>IF(A!V357="&lt;",1,A!V357)</f>
        <v>0</v>
      </c>
      <c r="W357">
        <f>A!W357</f>
        <v>0.7</v>
      </c>
      <c r="X357">
        <f>A!X357</f>
        <v>0.7</v>
      </c>
      <c r="Y357" t="str">
        <f>A!Y357</f>
        <v>urn:immetingen:eenheid:id:131</v>
      </c>
      <c r="Z357" s="23">
        <f t="shared" si="5"/>
        <v>131</v>
      </c>
      <c r="AA357" t="str">
        <f>A!Z357</f>
        <v>urn:immetingen:kwaliteitsoordeel:id:0</v>
      </c>
      <c r="AB357" t="str">
        <f>A!AA357</f>
        <v>www.sikb.nl</v>
      </c>
      <c r="AC357" t="str">
        <f>A!AB357</f>
        <v>urn:immetingen:waardebewerkingsmethode:id:5</v>
      </c>
      <c r="AD357" t="str">
        <f>A!AC357</f>
        <v>www.sikb.nl</v>
      </c>
      <c r="AE357" t="str">
        <f>A!AD357</f>
        <v>_0ca3c46e-96c9-4320-b067-66770b8d221e</v>
      </c>
      <c r="AF357">
        <f>A!AE357</f>
        <v>45889.308993055558</v>
      </c>
      <c r="AG357">
        <f>A!AF357</f>
        <v>0</v>
      </c>
      <c r="AH357">
        <f>A!AG357</f>
        <v>0</v>
      </c>
      <c r="AI357">
        <f>A!AH357</f>
        <v>0</v>
      </c>
      <c r="AJ357">
        <f>A!AI357</f>
        <v>0</v>
      </c>
      <c r="AK357">
        <f>A!AJ357</f>
        <v>0</v>
      </c>
      <c r="AL357">
        <f>A!AK357</f>
        <v>0</v>
      </c>
      <c r="AM357">
        <f>A!AL357</f>
        <v>0</v>
      </c>
      <c r="AN357">
        <f>A!AM357</f>
        <v>0</v>
      </c>
      <c r="AO357">
        <f>A!AN357</f>
        <v>0</v>
      </c>
      <c r="AP357">
        <f>A!AO357</f>
        <v>0</v>
      </c>
      <c r="AQ357">
        <f>A!AP357</f>
        <v>0</v>
      </c>
      <c r="AR357">
        <f>A!AQ357</f>
        <v>0</v>
      </c>
      <c r="AS357">
        <f>A!AR357</f>
        <v>0</v>
      </c>
      <c r="AT357">
        <f>A!AS357</f>
        <v>0</v>
      </c>
      <c r="AU357">
        <f>A!AT357</f>
        <v>0</v>
      </c>
      <c r="AV357">
        <f>A!AU357</f>
        <v>0</v>
      </c>
      <c r="AW357" s="23" t="str">
        <f>IF(A!AV357=0,"",A!AV357)</f>
        <v/>
      </c>
      <c r="AX357">
        <f>A!AW357</f>
        <v>0</v>
      </c>
      <c r="AY357">
        <f>A!AX357</f>
        <v>0</v>
      </c>
      <c r="AZ357">
        <f>A!AY357</f>
        <v>0</v>
      </c>
      <c r="BA357">
        <f>A!AZ357</f>
        <v>0</v>
      </c>
      <c r="BB357">
        <f>A!BA357</f>
        <v>0</v>
      </c>
      <c r="BC357">
        <f>A!BB357</f>
        <v>0</v>
      </c>
      <c r="BD357">
        <f>A!BC357</f>
        <v>0</v>
      </c>
      <c r="BE357">
        <f>A!BD357</f>
        <v>0</v>
      </c>
      <c r="BF357">
        <f>A!BE357</f>
        <v>0</v>
      </c>
      <c r="BG357">
        <f>A!BF357</f>
        <v>0</v>
      </c>
      <c r="BH357">
        <f>A!BG357</f>
        <v>0</v>
      </c>
      <c r="BI357">
        <f>A!BH357</f>
        <v>0</v>
      </c>
      <c r="BJ357">
        <f>A!BI357</f>
        <v>0</v>
      </c>
      <c r="BK357">
        <f>A!BJ357</f>
        <v>0</v>
      </c>
      <c r="BL357">
        <f>A!BK357</f>
        <v>0</v>
      </c>
      <c r="BM357">
        <f>A!BL357</f>
        <v>0</v>
      </c>
      <c r="BN357">
        <f>A!BM357</f>
        <v>0</v>
      </c>
      <c r="BO357">
        <f>A!BN357</f>
        <v>0</v>
      </c>
      <c r="BP357">
        <f>A!BO357</f>
        <v>0</v>
      </c>
      <c r="BQ357">
        <f>A!BP357</f>
        <v>0</v>
      </c>
      <c r="BR357">
        <f>A!BQ357</f>
        <v>0</v>
      </c>
      <c r="BS357">
        <f>A!BR357</f>
        <v>0</v>
      </c>
      <c r="BT357">
        <f>A!BS357</f>
        <v>0</v>
      </c>
      <c r="BU357">
        <f>A!BT357</f>
        <v>0</v>
      </c>
      <c r="BV357">
        <f>A!BU357</f>
        <v>0</v>
      </c>
      <c r="BW357">
        <f>A!BV357</f>
        <v>0</v>
      </c>
      <c r="BX357">
        <f>A!BW357</f>
        <v>0</v>
      </c>
      <c r="BY357">
        <f>A!BX357</f>
        <v>0</v>
      </c>
      <c r="BZ357">
        <f>A!BY357</f>
        <v>0</v>
      </c>
      <c r="CA357">
        <f>A!BZ357</f>
        <v>0</v>
      </c>
      <c r="CB357">
        <f>A!CA357</f>
        <v>0</v>
      </c>
      <c r="CC357">
        <f>A!CB357</f>
        <v>0</v>
      </c>
      <c r="CD357">
        <f>A!CC357</f>
        <v>0</v>
      </c>
      <c r="CE357">
        <f>A!CD357</f>
        <v>0</v>
      </c>
      <c r="CF357">
        <f>A!CE357</f>
        <v>0</v>
      </c>
      <c r="CG357">
        <f>A!CF357</f>
        <v>0</v>
      </c>
      <c r="CH357">
        <f>A!CG357</f>
        <v>0</v>
      </c>
      <c r="CI357">
        <f>A!CH357</f>
        <v>0</v>
      </c>
      <c r="CJ357" t="str">
        <f>A!CI357</f>
        <v>urn:imsikb0101:Applicaties:id:16</v>
      </c>
      <c r="CK357" t="str">
        <f>A!CJ357</f>
        <v>urn:imsikb0101:DatastroomType:id:1</v>
      </c>
      <c r="CL357">
        <f>A!CK357</f>
        <v>45891</v>
      </c>
      <c r="CM357" t="str">
        <f>A!CL357</f>
        <v>SGS, Rotterdam</v>
      </c>
      <c r="CN357" t="str">
        <f>A!CM357</f>
        <v>LABRESULTAAT SGS</v>
      </c>
      <c r="CO357">
        <f>A!CN357</f>
        <v>45891</v>
      </c>
      <c r="CP357">
        <f>A!CO357</f>
        <v>0</v>
      </c>
      <c r="CQ357">
        <f>A!CO667</f>
        <v>0</v>
      </c>
      <c r="CR357" t="e">
        <f>A!#REF!</f>
        <v>#REF!</v>
      </c>
      <c r="CS357" t="e">
        <f>A!#REF!</f>
        <v>#REF!</v>
      </c>
    </row>
    <row r="358" spans="1:97" x14ac:dyDescent="0.2">
      <c r="A358" t="str">
        <f>A!A358</f>
        <v>LABRESULTAAT</v>
      </c>
      <c r="B358">
        <f>A!B358</f>
        <v>177</v>
      </c>
      <c r="C358" t="str">
        <f>A!C358</f>
        <v>_f7327f9e-0088-4fbf-9a56-16a05546612d</v>
      </c>
      <c r="D358" t="str">
        <f>A!D358</f>
        <v>f7327f9e-0088-4fbf-9a56-16a05546612d</v>
      </c>
      <c r="E358" t="str">
        <f>A!E358</f>
        <v>SIKB</v>
      </c>
      <c r="F358" t="str">
        <f>A!F358</f>
        <v>urn:immetingen:hoedanigheid:id:1</v>
      </c>
      <c r="G358" t="str">
        <f>A!G358</f>
        <v>www.sikb.nl</v>
      </c>
      <c r="H358" t="str">
        <f>A!H358</f>
        <v>urn:immetingen:parameter:id:5518</v>
      </c>
      <c r="I358" t="str">
        <f>A!I358</f>
        <v>www.sikb.nl</v>
      </c>
      <c r="J358" t="str">
        <f>A!J358</f>
        <v>urn:immetingen:parameter:id:2725</v>
      </c>
      <c r="K358" t="str">
        <f>A!K358</f>
        <v>www.sikb.nl</v>
      </c>
      <c r="L358">
        <f>A!L358</f>
        <v>45890</v>
      </c>
      <c r="M358" t="str">
        <f>A!M358</f>
        <v>urn:immetingen:LabopdrachtStatus:id:5</v>
      </c>
      <c r="N358">
        <f>A!N358</f>
        <v>1</v>
      </c>
      <c r="O358">
        <f>A!O358</f>
        <v>1</v>
      </c>
      <c r="P358" s="23" t="str">
        <f>IF(A!P358="","",INDEX(B!$A$1:$BT$2000,MATCH(A!P358,B!$AX$1:$AX$2000,0),D!$B$5))</f>
        <v>MMA03 A05 (0-50) A10 (0-50) A11 (0-50) A12 (0-50)</v>
      </c>
      <c r="Q358">
        <f>A!Q358</f>
        <v>0</v>
      </c>
      <c r="R358">
        <f>A!R358</f>
        <v>0</v>
      </c>
      <c r="S358">
        <f>A!S358</f>
        <v>0</v>
      </c>
      <c r="T358" t="str">
        <f>A!T358</f>
        <v>immetingen:AnalyticResultType</v>
      </c>
      <c r="U358" t="str">
        <f>A!U358</f>
        <v>0.1 µg/kgds</v>
      </c>
      <c r="V358" s="23">
        <f>IF(A!V358="&lt;",1,A!V358)</f>
        <v>0</v>
      </c>
      <c r="W358">
        <f>A!W358</f>
        <v>0.1</v>
      </c>
      <c r="X358">
        <f>A!X358</f>
        <v>0.1</v>
      </c>
      <c r="Y358" t="str">
        <f>A!Y358</f>
        <v>urn:immetingen:eenheid:id:131</v>
      </c>
      <c r="Z358" s="23">
        <f t="shared" si="5"/>
        <v>131</v>
      </c>
      <c r="AA358" t="str">
        <f>A!Z358</f>
        <v>urn:immetingen:kwaliteitsoordeel:id:0</v>
      </c>
      <c r="AB358" t="str">
        <f>A!AA358</f>
        <v>www.sikb.nl</v>
      </c>
      <c r="AC358" t="str">
        <f>A!AB358</f>
        <v>urn:immetingen:waardebewerkingsmethode:id:5</v>
      </c>
      <c r="AD358" t="str">
        <f>A!AC358</f>
        <v>www.sikb.nl</v>
      </c>
      <c r="AE358" t="str">
        <f>A!AD358</f>
        <v>_2c091889-16bb-4a9c-8361-1b1195238f11</v>
      </c>
      <c r="AF358">
        <f>A!AE358</f>
        <v>45889.308796296296</v>
      </c>
      <c r="AG358">
        <f>A!AF358</f>
        <v>0</v>
      </c>
      <c r="AH358">
        <f>A!AG358</f>
        <v>0</v>
      </c>
      <c r="AI358">
        <f>A!AH358</f>
        <v>0</v>
      </c>
      <c r="AJ358">
        <f>A!AI358</f>
        <v>0</v>
      </c>
      <c r="AK358">
        <f>A!AJ358</f>
        <v>0</v>
      </c>
      <c r="AL358">
        <f>A!AK358</f>
        <v>0</v>
      </c>
      <c r="AM358">
        <f>A!AL358</f>
        <v>0</v>
      </c>
      <c r="AN358">
        <f>A!AM358</f>
        <v>0</v>
      </c>
      <c r="AO358">
        <f>A!AN358</f>
        <v>0</v>
      </c>
      <c r="AP358">
        <f>A!AO358</f>
        <v>0</v>
      </c>
      <c r="AQ358">
        <f>A!AP358</f>
        <v>0</v>
      </c>
      <c r="AR358">
        <f>A!AQ358</f>
        <v>0</v>
      </c>
      <c r="AS358">
        <f>A!AR358</f>
        <v>0</v>
      </c>
      <c r="AT358">
        <f>A!AS358</f>
        <v>0</v>
      </c>
      <c r="AU358">
        <f>A!AT358</f>
        <v>0</v>
      </c>
      <c r="AV358">
        <f>A!AU358</f>
        <v>0</v>
      </c>
      <c r="AW358" s="23" t="str">
        <f>IF(A!AV358=0,"",A!AV358)</f>
        <v/>
      </c>
      <c r="AX358">
        <f>A!AW358</f>
        <v>0</v>
      </c>
      <c r="AY358">
        <f>A!AX358</f>
        <v>0</v>
      </c>
      <c r="AZ358">
        <f>A!AY358</f>
        <v>0</v>
      </c>
      <c r="BA358">
        <f>A!AZ358</f>
        <v>0</v>
      </c>
      <c r="BB358">
        <f>A!BA358</f>
        <v>0</v>
      </c>
      <c r="BC358">
        <f>A!BB358</f>
        <v>0</v>
      </c>
      <c r="BD358">
        <f>A!BC358</f>
        <v>0</v>
      </c>
      <c r="BE358">
        <f>A!BD358</f>
        <v>0</v>
      </c>
      <c r="BF358">
        <f>A!BE358</f>
        <v>0</v>
      </c>
      <c r="BG358">
        <f>A!BF358</f>
        <v>0</v>
      </c>
      <c r="BH358">
        <f>A!BG358</f>
        <v>0</v>
      </c>
      <c r="BI358">
        <f>A!BH358</f>
        <v>0</v>
      </c>
      <c r="BJ358">
        <f>A!BI358</f>
        <v>0</v>
      </c>
      <c r="BK358">
        <f>A!BJ358</f>
        <v>0</v>
      </c>
      <c r="BL358">
        <f>A!BK358</f>
        <v>0</v>
      </c>
      <c r="BM358">
        <f>A!BL358</f>
        <v>0</v>
      </c>
      <c r="BN358">
        <f>A!BM358</f>
        <v>0</v>
      </c>
      <c r="BO358">
        <f>A!BN358</f>
        <v>0</v>
      </c>
      <c r="BP358">
        <f>A!BO358</f>
        <v>0</v>
      </c>
      <c r="BQ358">
        <f>A!BP358</f>
        <v>0</v>
      </c>
      <c r="BR358">
        <f>A!BQ358</f>
        <v>0</v>
      </c>
      <c r="BS358">
        <f>A!BR358</f>
        <v>0</v>
      </c>
      <c r="BT358">
        <f>A!BS358</f>
        <v>0</v>
      </c>
      <c r="BU358">
        <f>A!BT358</f>
        <v>0</v>
      </c>
      <c r="BV358">
        <f>A!BU358</f>
        <v>0</v>
      </c>
      <c r="BW358">
        <f>A!BV358</f>
        <v>0</v>
      </c>
      <c r="BX358">
        <f>A!BW358</f>
        <v>0</v>
      </c>
      <c r="BY358">
        <f>A!BX358</f>
        <v>0</v>
      </c>
      <c r="BZ358">
        <f>A!BY358</f>
        <v>0</v>
      </c>
      <c r="CA358">
        <f>A!BZ358</f>
        <v>0</v>
      </c>
      <c r="CB358">
        <f>A!CA358</f>
        <v>0</v>
      </c>
      <c r="CC358">
        <f>A!CB358</f>
        <v>0</v>
      </c>
      <c r="CD358">
        <f>A!CC358</f>
        <v>0</v>
      </c>
      <c r="CE358">
        <f>A!CD358</f>
        <v>0</v>
      </c>
      <c r="CF358">
        <f>A!CE358</f>
        <v>0</v>
      </c>
      <c r="CG358">
        <f>A!CF358</f>
        <v>0</v>
      </c>
      <c r="CH358">
        <f>A!CG358</f>
        <v>0</v>
      </c>
      <c r="CI358">
        <f>A!CH358</f>
        <v>0</v>
      </c>
      <c r="CJ358" t="str">
        <f>A!CI358</f>
        <v>urn:imsikb0101:Applicaties:id:16</v>
      </c>
      <c r="CK358" t="str">
        <f>A!CJ358</f>
        <v>urn:imsikb0101:DatastroomType:id:1</v>
      </c>
      <c r="CL358">
        <f>A!CK358</f>
        <v>45891</v>
      </c>
      <c r="CM358" t="str">
        <f>A!CL358</f>
        <v>SGS, Rotterdam</v>
      </c>
      <c r="CN358" t="str">
        <f>A!CM358</f>
        <v>LABRESULTAAT SGS</v>
      </c>
      <c r="CO358">
        <f>A!CN358</f>
        <v>45891</v>
      </c>
      <c r="CP358">
        <f>A!CO358</f>
        <v>0</v>
      </c>
      <c r="CQ358">
        <f>A!CO668</f>
        <v>0</v>
      </c>
      <c r="CR358" t="e">
        <f>A!#REF!</f>
        <v>#REF!</v>
      </c>
      <c r="CS358" t="e">
        <f>A!#REF!</f>
        <v>#REF!</v>
      </c>
    </row>
    <row r="359" spans="1:97" x14ac:dyDescent="0.2">
      <c r="A359" t="str">
        <f>A!A359</f>
        <v>LABRESULTAAT</v>
      </c>
      <c r="B359">
        <f>A!B359</f>
        <v>178</v>
      </c>
      <c r="C359" t="str">
        <f>A!C359</f>
        <v>_1ceea371-f595-4171-8682-da81c595629c</v>
      </c>
      <c r="D359" t="str">
        <f>A!D359</f>
        <v>1ceea371-f595-4171-8682-da81c595629c</v>
      </c>
      <c r="E359" t="str">
        <f>A!E359</f>
        <v>SIKB</v>
      </c>
      <c r="F359" t="str">
        <f>A!F359</f>
        <v>urn:immetingen:hoedanigheid:id:1</v>
      </c>
      <c r="G359" t="str">
        <f>A!G359</f>
        <v>www.sikb.nl</v>
      </c>
      <c r="H359" t="str">
        <f>A!H359</f>
        <v>urn:immetingen:parameter:id:4443</v>
      </c>
      <c r="I359" t="str">
        <f>A!I359</f>
        <v>www.sikb.nl</v>
      </c>
      <c r="J359" t="str">
        <f>A!J359</f>
        <v>urn:immetingen:parameter:id:2725</v>
      </c>
      <c r="K359" t="str">
        <f>A!K359</f>
        <v>www.sikb.nl</v>
      </c>
      <c r="L359">
        <f>A!L359</f>
        <v>45890</v>
      </c>
      <c r="M359" t="str">
        <f>A!M359</f>
        <v>urn:immetingen:LabopdrachtStatus:id:5</v>
      </c>
      <c r="N359">
        <f>A!N359</f>
        <v>1</v>
      </c>
      <c r="O359">
        <f>A!O359</f>
        <v>1</v>
      </c>
      <c r="P359" s="23" t="str">
        <f>IF(A!P359="","",INDEX(B!$A$1:$BT$2000,MATCH(A!P359,B!$AX$1:$AX$2000,0),D!$B$5))</f>
        <v>MMA03 A05 (0-50) A10 (0-50) A11 (0-50) A12 (0-50)</v>
      </c>
      <c r="Q359">
        <f>A!Q359</f>
        <v>0</v>
      </c>
      <c r="R359">
        <f>A!R359</f>
        <v>0</v>
      </c>
      <c r="S359">
        <f>A!S359</f>
        <v>0</v>
      </c>
      <c r="T359" t="str">
        <f>A!T359</f>
        <v>immetingen:AnalyticResultType</v>
      </c>
      <c r="U359" t="str">
        <f>A!U359</f>
        <v>0.2 µg/kgds</v>
      </c>
      <c r="V359" s="23">
        <f>IF(A!V359="&lt;",1,A!V359)</f>
        <v>0</v>
      </c>
      <c r="W359">
        <f>A!W359</f>
        <v>0.2</v>
      </c>
      <c r="X359">
        <f>A!X359</f>
        <v>0.2</v>
      </c>
      <c r="Y359" t="str">
        <f>A!Y359</f>
        <v>urn:immetingen:eenheid:id:131</v>
      </c>
      <c r="Z359" s="23">
        <f t="shared" si="5"/>
        <v>131</v>
      </c>
      <c r="AA359" t="str">
        <f>A!Z359</f>
        <v>urn:immetingen:kwaliteitsoordeel:id:0</v>
      </c>
      <c r="AB359" t="str">
        <f>A!AA359</f>
        <v>www.sikb.nl</v>
      </c>
      <c r="AC359" t="str">
        <f>A!AB359</f>
        <v>urn:immetingen:waardebewerkingsmethode:id:5</v>
      </c>
      <c r="AD359" t="str">
        <f>A!AC359</f>
        <v>www.sikb.nl</v>
      </c>
      <c r="AE359" t="str">
        <f>A!AD359</f>
        <v>_d029e74d-3d76-4445-86f2-f28128f30d12</v>
      </c>
      <c r="AF359">
        <f>A!AE359</f>
        <v>45889.308796296296</v>
      </c>
      <c r="AG359">
        <f>A!AF359</f>
        <v>0</v>
      </c>
      <c r="AH359">
        <f>A!AG359</f>
        <v>0</v>
      </c>
      <c r="AI359">
        <f>A!AH359</f>
        <v>0</v>
      </c>
      <c r="AJ359">
        <f>A!AI359</f>
        <v>0</v>
      </c>
      <c r="AK359">
        <f>A!AJ359</f>
        <v>0</v>
      </c>
      <c r="AL359">
        <f>A!AK359</f>
        <v>0</v>
      </c>
      <c r="AM359">
        <f>A!AL359</f>
        <v>0</v>
      </c>
      <c r="AN359">
        <f>A!AM359</f>
        <v>0</v>
      </c>
      <c r="AO359">
        <f>A!AN359</f>
        <v>0</v>
      </c>
      <c r="AP359">
        <f>A!AO359</f>
        <v>0</v>
      </c>
      <c r="AQ359">
        <f>A!AP359</f>
        <v>0</v>
      </c>
      <c r="AR359">
        <f>A!AQ359</f>
        <v>0</v>
      </c>
      <c r="AS359">
        <f>A!AR359</f>
        <v>0</v>
      </c>
      <c r="AT359">
        <f>A!AS359</f>
        <v>0</v>
      </c>
      <c r="AU359">
        <f>A!AT359</f>
        <v>0</v>
      </c>
      <c r="AV359">
        <f>A!AU359</f>
        <v>0</v>
      </c>
      <c r="AW359" s="23" t="str">
        <f>IF(A!AV359=0,"",A!AV359)</f>
        <v/>
      </c>
      <c r="AX359">
        <f>A!AW359</f>
        <v>0</v>
      </c>
      <c r="AY359">
        <f>A!AX359</f>
        <v>0</v>
      </c>
      <c r="AZ359">
        <f>A!AY359</f>
        <v>0</v>
      </c>
      <c r="BA359">
        <f>A!AZ359</f>
        <v>0</v>
      </c>
      <c r="BB359">
        <f>A!BA359</f>
        <v>0</v>
      </c>
      <c r="BC359">
        <f>A!BB359</f>
        <v>0</v>
      </c>
      <c r="BD359">
        <f>A!BC359</f>
        <v>0</v>
      </c>
      <c r="BE359">
        <f>A!BD359</f>
        <v>0</v>
      </c>
      <c r="BF359">
        <f>A!BE359</f>
        <v>0</v>
      </c>
      <c r="BG359">
        <f>A!BF359</f>
        <v>0</v>
      </c>
      <c r="BH359">
        <f>A!BG359</f>
        <v>0</v>
      </c>
      <c r="BI359">
        <f>A!BH359</f>
        <v>0</v>
      </c>
      <c r="BJ359">
        <f>A!BI359</f>
        <v>0</v>
      </c>
      <c r="BK359">
        <f>A!BJ359</f>
        <v>0</v>
      </c>
      <c r="BL359">
        <f>A!BK359</f>
        <v>0</v>
      </c>
      <c r="BM359">
        <f>A!BL359</f>
        <v>0</v>
      </c>
      <c r="BN359">
        <f>A!BM359</f>
        <v>0</v>
      </c>
      <c r="BO359">
        <f>A!BN359</f>
        <v>0</v>
      </c>
      <c r="BP359">
        <f>A!BO359</f>
        <v>0</v>
      </c>
      <c r="BQ359">
        <f>A!BP359</f>
        <v>0</v>
      </c>
      <c r="BR359">
        <f>A!BQ359</f>
        <v>0</v>
      </c>
      <c r="BS359">
        <f>A!BR359</f>
        <v>0</v>
      </c>
      <c r="BT359">
        <f>A!BS359</f>
        <v>0</v>
      </c>
      <c r="BU359">
        <f>A!BT359</f>
        <v>0</v>
      </c>
      <c r="BV359">
        <f>A!BU359</f>
        <v>0</v>
      </c>
      <c r="BW359">
        <f>A!BV359</f>
        <v>0</v>
      </c>
      <c r="BX359">
        <f>A!BW359</f>
        <v>0</v>
      </c>
      <c r="BY359">
        <f>A!BX359</f>
        <v>0</v>
      </c>
      <c r="BZ359">
        <f>A!BY359</f>
        <v>0</v>
      </c>
      <c r="CA359">
        <f>A!BZ359</f>
        <v>0</v>
      </c>
      <c r="CB359">
        <f>A!CA359</f>
        <v>0</v>
      </c>
      <c r="CC359">
        <f>A!CB359</f>
        <v>0</v>
      </c>
      <c r="CD359">
        <f>A!CC359</f>
        <v>0</v>
      </c>
      <c r="CE359">
        <f>A!CD359</f>
        <v>0</v>
      </c>
      <c r="CF359">
        <f>A!CE359</f>
        <v>0</v>
      </c>
      <c r="CG359">
        <f>A!CF359</f>
        <v>0</v>
      </c>
      <c r="CH359">
        <f>A!CG359</f>
        <v>0</v>
      </c>
      <c r="CI359">
        <f>A!CH359</f>
        <v>0</v>
      </c>
      <c r="CJ359" t="str">
        <f>A!CI359</f>
        <v>urn:imsikb0101:Applicaties:id:16</v>
      </c>
      <c r="CK359" t="str">
        <f>A!CJ359</f>
        <v>urn:imsikb0101:DatastroomType:id:1</v>
      </c>
      <c r="CL359">
        <f>A!CK359</f>
        <v>45891</v>
      </c>
      <c r="CM359" t="str">
        <f>A!CL359</f>
        <v>SGS, Rotterdam</v>
      </c>
      <c r="CN359" t="str">
        <f>A!CM359</f>
        <v>LABRESULTAAT SGS</v>
      </c>
      <c r="CO359">
        <f>A!CN359</f>
        <v>45891</v>
      </c>
      <c r="CP359">
        <f>A!CO359</f>
        <v>0</v>
      </c>
      <c r="CQ359">
        <f>A!CO669</f>
        <v>0</v>
      </c>
      <c r="CR359" t="e">
        <f>A!#REF!</f>
        <v>#REF!</v>
      </c>
      <c r="CS359" t="e">
        <f>A!#REF!</f>
        <v>#REF!</v>
      </c>
    </row>
    <row r="360" spans="1:97" x14ac:dyDescent="0.2">
      <c r="A360" t="str">
        <f>A!A360</f>
        <v>LABRESULTAAT</v>
      </c>
      <c r="B360">
        <f>A!B360</f>
        <v>179</v>
      </c>
      <c r="C360" t="str">
        <f>A!C360</f>
        <v>_9bc433ca-ca17-4adf-8e92-245d7df3403b</v>
      </c>
      <c r="D360" t="str">
        <f>A!D360</f>
        <v>9bc433ca-ca17-4adf-8e92-245d7df3403b</v>
      </c>
      <c r="E360" t="str">
        <f>A!E360</f>
        <v>SIKB</v>
      </c>
      <c r="F360" t="str">
        <f>A!F360</f>
        <v>urn:immetingen:hoedanigheid:id:1</v>
      </c>
      <c r="G360" t="str">
        <f>A!G360</f>
        <v>www.sikb.nl</v>
      </c>
      <c r="H360" t="str">
        <f>A!H360</f>
        <v>urn:immetingen:parameter:id:6039</v>
      </c>
      <c r="I360" t="str">
        <f>A!I360</f>
        <v>www.sikb.nl</v>
      </c>
      <c r="J360" t="str">
        <f>A!J360</f>
        <v>urn:immetingen:parameter:id:2725</v>
      </c>
      <c r="K360" t="str">
        <f>A!K360</f>
        <v>www.sikb.nl</v>
      </c>
      <c r="L360">
        <f>A!L360</f>
        <v>45890</v>
      </c>
      <c r="M360" t="str">
        <f>A!M360</f>
        <v>urn:immetingen:LabopdrachtStatus:id:5</v>
      </c>
      <c r="N360">
        <f>A!N360</f>
        <v>1</v>
      </c>
      <c r="O360">
        <f>A!O360</f>
        <v>1</v>
      </c>
      <c r="P360" s="23" t="str">
        <f>IF(A!P360="","",INDEX(B!$A$1:$BT$2000,MATCH(A!P360,B!$AX$1:$AX$2000,0),D!$B$5))</f>
        <v>MMA03 A05 (0-50) A10 (0-50) A11 (0-50) A12 (0-50)</v>
      </c>
      <c r="Q360">
        <f>A!Q360</f>
        <v>0</v>
      </c>
      <c r="R360">
        <f>A!R360</f>
        <v>0</v>
      </c>
      <c r="S360">
        <f>A!S360</f>
        <v>0</v>
      </c>
      <c r="T360" t="str">
        <f>A!T360</f>
        <v>immetingen:AnalyticResultType</v>
      </c>
      <c r="U360" t="str">
        <f>A!U360</f>
        <v>0.3 µg/kgds</v>
      </c>
      <c r="V360" s="23">
        <f>IF(A!V360="&lt;",1,A!V360)</f>
        <v>0</v>
      </c>
      <c r="W360">
        <f>A!W360</f>
        <v>0.3</v>
      </c>
      <c r="X360">
        <f>A!X360</f>
        <v>0.3</v>
      </c>
      <c r="Y360" t="str">
        <f>A!Y360</f>
        <v>urn:immetingen:eenheid:id:131</v>
      </c>
      <c r="Z360" s="23">
        <f t="shared" si="5"/>
        <v>131</v>
      </c>
      <c r="AA360" t="str">
        <f>A!Z360</f>
        <v>urn:immetingen:kwaliteitsoordeel:id:0</v>
      </c>
      <c r="AB360" t="str">
        <f>A!AA360</f>
        <v>www.sikb.nl</v>
      </c>
      <c r="AC360" t="str">
        <f>A!AB360</f>
        <v>urn:immetingen:waardebewerkingsmethode:id:5</v>
      </c>
      <c r="AD360" t="str">
        <f>A!AC360</f>
        <v>www.sikb.nl</v>
      </c>
      <c r="AE360" t="str">
        <f>A!AD360</f>
        <v>_9e58c718-820d-43eb-bfd2-ccf170e4c74d</v>
      </c>
      <c r="AF360">
        <f>A!AE360</f>
        <v>45889.308993055558</v>
      </c>
      <c r="AG360">
        <f>A!AF360</f>
        <v>0</v>
      </c>
      <c r="AH360">
        <f>A!AG360</f>
        <v>0</v>
      </c>
      <c r="AI360">
        <f>A!AH360</f>
        <v>0</v>
      </c>
      <c r="AJ360">
        <f>A!AI360</f>
        <v>0</v>
      </c>
      <c r="AK360">
        <f>A!AJ360</f>
        <v>0</v>
      </c>
      <c r="AL360">
        <f>A!AK360</f>
        <v>0</v>
      </c>
      <c r="AM360">
        <f>A!AL360</f>
        <v>0</v>
      </c>
      <c r="AN360">
        <f>A!AM360</f>
        <v>0</v>
      </c>
      <c r="AO360">
        <f>A!AN360</f>
        <v>0</v>
      </c>
      <c r="AP360">
        <f>A!AO360</f>
        <v>0</v>
      </c>
      <c r="AQ360">
        <f>A!AP360</f>
        <v>0</v>
      </c>
      <c r="AR360">
        <f>A!AQ360</f>
        <v>0</v>
      </c>
      <c r="AS360">
        <f>A!AR360</f>
        <v>0</v>
      </c>
      <c r="AT360">
        <f>A!AS360</f>
        <v>0</v>
      </c>
      <c r="AU360">
        <f>A!AT360</f>
        <v>0</v>
      </c>
      <c r="AV360">
        <f>A!AU360</f>
        <v>0</v>
      </c>
      <c r="AW360" s="23" t="str">
        <f>IF(A!AV360=0,"",A!AV360)</f>
        <v/>
      </c>
      <c r="AX360">
        <f>A!AW360</f>
        <v>0</v>
      </c>
      <c r="AY360">
        <f>A!AX360</f>
        <v>0</v>
      </c>
      <c r="AZ360">
        <f>A!AY360</f>
        <v>0</v>
      </c>
      <c r="BA360">
        <f>A!AZ360</f>
        <v>0</v>
      </c>
      <c r="BB360">
        <f>A!BA360</f>
        <v>0</v>
      </c>
      <c r="BC360">
        <f>A!BB360</f>
        <v>0</v>
      </c>
      <c r="BD360">
        <f>A!BC360</f>
        <v>0</v>
      </c>
      <c r="BE360">
        <f>A!BD360</f>
        <v>0</v>
      </c>
      <c r="BF360">
        <f>A!BE360</f>
        <v>0</v>
      </c>
      <c r="BG360">
        <f>A!BF360</f>
        <v>0</v>
      </c>
      <c r="BH360">
        <f>A!BG360</f>
        <v>0</v>
      </c>
      <c r="BI360">
        <f>A!BH360</f>
        <v>0</v>
      </c>
      <c r="BJ360">
        <f>A!BI360</f>
        <v>0</v>
      </c>
      <c r="BK360">
        <f>A!BJ360</f>
        <v>0</v>
      </c>
      <c r="BL360">
        <f>A!BK360</f>
        <v>0</v>
      </c>
      <c r="BM360">
        <f>A!BL360</f>
        <v>0</v>
      </c>
      <c r="BN360">
        <f>A!BM360</f>
        <v>0</v>
      </c>
      <c r="BO360">
        <f>A!BN360</f>
        <v>0</v>
      </c>
      <c r="BP360">
        <f>A!BO360</f>
        <v>0</v>
      </c>
      <c r="BQ360">
        <f>A!BP360</f>
        <v>0</v>
      </c>
      <c r="BR360">
        <f>A!BQ360</f>
        <v>0</v>
      </c>
      <c r="BS360">
        <f>A!BR360</f>
        <v>0</v>
      </c>
      <c r="BT360">
        <f>A!BS360</f>
        <v>0</v>
      </c>
      <c r="BU360">
        <f>A!BT360</f>
        <v>0</v>
      </c>
      <c r="BV360">
        <f>A!BU360</f>
        <v>0</v>
      </c>
      <c r="BW360">
        <f>A!BV360</f>
        <v>0</v>
      </c>
      <c r="BX360">
        <f>A!BW360</f>
        <v>0</v>
      </c>
      <c r="BY360">
        <f>A!BX360</f>
        <v>0</v>
      </c>
      <c r="BZ360">
        <f>A!BY360</f>
        <v>0</v>
      </c>
      <c r="CA360">
        <f>A!BZ360</f>
        <v>0</v>
      </c>
      <c r="CB360">
        <f>A!CA360</f>
        <v>0</v>
      </c>
      <c r="CC360">
        <f>A!CB360</f>
        <v>0</v>
      </c>
      <c r="CD360">
        <f>A!CC360</f>
        <v>0</v>
      </c>
      <c r="CE360">
        <f>A!CD360</f>
        <v>0</v>
      </c>
      <c r="CF360">
        <f>A!CE360</f>
        <v>0</v>
      </c>
      <c r="CG360">
        <f>A!CF360</f>
        <v>0</v>
      </c>
      <c r="CH360">
        <f>A!CG360</f>
        <v>0</v>
      </c>
      <c r="CI360">
        <f>A!CH360</f>
        <v>0</v>
      </c>
      <c r="CJ360" t="str">
        <f>A!CI360</f>
        <v>urn:imsikb0101:Applicaties:id:16</v>
      </c>
      <c r="CK360" t="str">
        <f>A!CJ360</f>
        <v>urn:imsikb0101:DatastroomType:id:1</v>
      </c>
      <c r="CL360">
        <f>A!CK360</f>
        <v>45891</v>
      </c>
      <c r="CM360" t="str">
        <f>A!CL360</f>
        <v>SGS, Rotterdam</v>
      </c>
      <c r="CN360" t="str">
        <f>A!CM360</f>
        <v>LABRESULTAAT SGS</v>
      </c>
      <c r="CO360">
        <f>A!CN360</f>
        <v>45891</v>
      </c>
      <c r="CP360">
        <f>A!CO360</f>
        <v>0</v>
      </c>
      <c r="CQ360">
        <f>A!CO670</f>
        <v>0</v>
      </c>
      <c r="CR360" t="e">
        <f>A!#REF!</f>
        <v>#REF!</v>
      </c>
      <c r="CS360" t="e">
        <f>A!#REF!</f>
        <v>#REF!</v>
      </c>
    </row>
    <row r="361" spans="1:97" x14ac:dyDescent="0.2">
      <c r="A361" t="str">
        <f>A!A361</f>
        <v>LABRESULTAAT</v>
      </c>
      <c r="B361">
        <f>A!B361</f>
        <v>180</v>
      </c>
      <c r="C361" t="str">
        <f>A!C361</f>
        <v>_bf58324b-9eaa-4231-827e-da59164c4e97</v>
      </c>
      <c r="D361" t="str">
        <f>A!D361</f>
        <v>bf58324b-9eaa-4231-827e-da59164c4e97</v>
      </c>
      <c r="E361" t="str">
        <f>A!E361</f>
        <v>SIKB</v>
      </c>
      <c r="F361" t="str">
        <f>A!F361</f>
        <v>urn:immetingen:hoedanigheid:id:1</v>
      </c>
      <c r="G361" t="str">
        <f>A!G361</f>
        <v>www.sikb.nl</v>
      </c>
      <c r="H361" t="str">
        <f>A!H361</f>
        <v>urn:immetingen:parameter:id:5577</v>
      </c>
      <c r="I361" t="str">
        <f>A!I361</f>
        <v>www.sikb.nl</v>
      </c>
      <c r="J361" t="str">
        <f>A!J361</f>
        <v>urn:immetingen:parameter:id:2725</v>
      </c>
      <c r="K361" t="str">
        <f>A!K361</f>
        <v>www.sikb.nl</v>
      </c>
      <c r="L361">
        <f>A!L361</f>
        <v>45890</v>
      </c>
      <c r="M361" t="str">
        <f>A!M361</f>
        <v>urn:immetingen:LabopdrachtStatus:id:5</v>
      </c>
      <c r="N361">
        <f>A!N361</f>
        <v>1</v>
      </c>
      <c r="O361">
        <f>A!O361</f>
        <v>1</v>
      </c>
      <c r="P361" s="23" t="str">
        <f>IF(A!P361="","",INDEX(B!$A$1:$BT$2000,MATCH(A!P361,B!$AX$1:$AX$2000,0),D!$B$5))</f>
        <v>MMA03 A05 (0-50) A10 (0-50) A11 (0-50) A12 (0-50)</v>
      </c>
      <c r="Q361">
        <f>A!Q361</f>
        <v>0</v>
      </c>
      <c r="R361">
        <f>A!R361</f>
        <v>0</v>
      </c>
      <c r="S361">
        <f>A!S361</f>
        <v>0</v>
      </c>
      <c r="T361" t="str">
        <f>A!T361</f>
        <v>immetingen:AnalyticResultType</v>
      </c>
      <c r="U361" t="str">
        <f>A!U361</f>
        <v>&lt;0.1 µg/kgds</v>
      </c>
      <c r="V361" s="23">
        <f>IF(A!V361="&lt;",1,A!V361)</f>
        <v>1</v>
      </c>
      <c r="W361">
        <f>A!W361</f>
        <v>0.1</v>
      </c>
      <c r="X361">
        <f>A!X361</f>
        <v>0.1</v>
      </c>
      <c r="Y361" t="str">
        <f>A!Y361</f>
        <v>urn:immetingen:eenheid:id:131</v>
      </c>
      <c r="Z361" s="23">
        <f t="shared" si="5"/>
        <v>131</v>
      </c>
      <c r="AA361" t="str">
        <f>A!Z361</f>
        <v>urn:immetingen:kwaliteitsoordeel:id:0</v>
      </c>
      <c r="AB361" t="str">
        <f>A!AA361</f>
        <v>www.sikb.nl</v>
      </c>
      <c r="AC361" t="str">
        <f>A!AB361</f>
        <v>urn:immetingen:waardebewerkingsmethode:id:5</v>
      </c>
      <c r="AD361" t="str">
        <f>A!AC361</f>
        <v>www.sikb.nl</v>
      </c>
      <c r="AE361" t="str">
        <f>A!AD361</f>
        <v>_b2cb9416-0a41-4e24-a88e-442a2b4a465b</v>
      </c>
      <c r="AF361">
        <f>A!AE361</f>
        <v>45889.308796296296</v>
      </c>
      <c r="AG361">
        <f>A!AF361</f>
        <v>0</v>
      </c>
      <c r="AH361">
        <f>A!AG361</f>
        <v>0</v>
      </c>
      <c r="AI361">
        <f>A!AH361</f>
        <v>0</v>
      </c>
      <c r="AJ361">
        <f>A!AI361</f>
        <v>0</v>
      </c>
      <c r="AK361">
        <f>A!AJ361</f>
        <v>0</v>
      </c>
      <c r="AL361">
        <f>A!AK361</f>
        <v>0</v>
      </c>
      <c r="AM361">
        <f>A!AL361</f>
        <v>0</v>
      </c>
      <c r="AN361">
        <f>A!AM361</f>
        <v>0</v>
      </c>
      <c r="AO361">
        <f>A!AN361</f>
        <v>0</v>
      </c>
      <c r="AP361">
        <f>A!AO361</f>
        <v>0</v>
      </c>
      <c r="AQ361">
        <f>A!AP361</f>
        <v>0</v>
      </c>
      <c r="AR361">
        <f>A!AQ361</f>
        <v>0</v>
      </c>
      <c r="AS361">
        <f>A!AR361</f>
        <v>0</v>
      </c>
      <c r="AT361">
        <f>A!AS361</f>
        <v>0</v>
      </c>
      <c r="AU361">
        <f>A!AT361</f>
        <v>0</v>
      </c>
      <c r="AV361">
        <f>A!AU361</f>
        <v>0</v>
      </c>
      <c r="AW361" s="23" t="str">
        <f>IF(A!AV361=0,"",A!AV361)</f>
        <v/>
      </c>
      <c r="AX361">
        <f>A!AW361</f>
        <v>0</v>
      </c>
      <c r="AY361">
        <f>A!AX361</f>
        <v>0</v>
      </c>
      <c r="AZ361">
        <f>A!AY361</f>
        <v>0</v>
      </c>
      <c r="BA361">
        <f>A!AZ361</f>
        <v>0</v>
      </c>
      <c r="BB361">
        <f>A!BA361</f>
        <v>0</v>
      </c>
      <c r="BC361">
        <f>A!BB361</f>
        <v>0</v>
      </c>
      <c r="BD361">
        <f>A!BC361</f>
        <v>0</v>
      </c>
      <c r="BE361">
        <f>A!BD361</f>
        <v>0</v>
      </c>
      <c r="BF361">
        <f>A!BE361</f>
        <v>0</v>
      </c>
      <c r="BG361">
        <f>A!BF361</f>
        <v>0</v>
      </c>
      <c r="BH361">
        <f>A!BG361</f>
        <v>0</v>
      </c>
      <c r="BI361">
        <f>A!BH361</f>
        <v>0</v>
      </c>
      <c r="BJ361">
        <f>A!BI361</f>
        <v>0</v>
      </c>
      <c r="BK361">
        <f>A!BJ361</f>
        <v>0</v>
      </c>
      <c r="BL361">
        <f>A!BK361</f>
        <v>0</v>
      </c>
      <c r="BM361">
        <f>A!BL361</f>
        <v>0</v>
      </c>
      <c r="BN361">
        <f>A!BM361</f>
        <v>0</v>
      </c>
      <c r="BO361">
        <f>A!BN361</f>
        <v>0</v>
      </c>
      <c r="BP361">
        <f>A!BO361</f>
        <v>0</v>
      </c>
      <c r="BQ361">
        <f>A!BP361</f>
        <v>0</v>
      </c>
      <c r="BR361">
        <f>A!BQ361</f>
        <v>0</v>
      </c>
      <c r="BS361">
        <f>A!BR361</f>
        <v>0</v>
      </c>
      <c r="BT361">
        <f>A!BS361</f>
        <v>0</v>
      </c>
      <c r="BU361">
        <f>A!BT361</f>
        <v>0</v>
      </c>
      <c r="BV361">
        <f>A!BU361</f>
        <v>0</v>
      </c>
      <c r="BW361">
        <f>A!BV361</f>
        <v>0</v>
      </c>
      <c r="BX361">
        <f>A!BW361</f>
        <v>0</v>
      </c>
      <c r="BY361">
        <f>A!BX361</f>
        <v>0</v>
      </c>
      <c r="BZ361">
        <f>A!BY361</f>
        <v>0</v>
      </c>
      <c r="CA361">
        <f>A!BZ361</f>
        <v>0</v>
      </c>
      <c r="CB361">
        <f>A!CA361</f>
        <v>0</v>
      </c>
      <c r="CC361">
        <f>A!CB361</f>
        <v>0</v>
      </c>
      <c r="CD361">
        <f>A!CC361</f>
        <v>0</v>
      </c>
      <c r="CE361">
        <f>A!CD361</f>
        <v>0</v>
      </c>
      <c r="CF361">
        <f>A!CE361</f>
        <v>0</v>
      </c>
      <c r="CG361">
        <f>A!CF361</f>
        <v>0</v>
      </c>
      <c r="CH361">
        <f>A!CG361</f>
        <v>0</v>
      </c>
      <c r="CI361">
        <f>A!CH361</f>
        <v>0</v>
      </c>
      <c r="CJ361" t="str">
        <f>A!CI361</f>
        <v>urn:imsikb0101:Applicaties:id:16</v>
      </c>
      <c r="CK361" t="str">
        <f>A!CJ361</f>
        <v>urn:imsikb0101:DatastroomType:id:1</v>
      </c>
      <c r="CL361">
        <f>A!CK361</f>
        <v>45891</v>
      </c>
      <c r="CM361" t="str">
        <f>A!CL361</f>
        <v>SGS, Rotterdam</v>
      </c>
      <c r="CN361" t="str">
        <f>A!CM361</f>
        <v>LABRESULTAAT SGS</v>
      </c>
      <c r="CO361">
        <f>A!CN361</f>
        <v>45891</v>
      </c>
      <c r="CP361">
        <f>A!CO361</f>
        <v>0</v>
      </c>
      <c r="CQ361">
        <f>A!CO671</f>
        <v>0</v>
      </c>
      <c r="CR361" t="e">
        <f>A!#REF!</f>
        <v>#REF!</v>
      </c>
      <c r="CS361" t="e">
        <f>A!#REF!</f>
        <v>#REF!</v>
      </c>
    </row>
    <row r="362" spans="1:97" x14ac:dyDescent="0.2">
      <c r="A362" t="str">
        <f>A!A362</f>
        <v>LABRESULTAAT</v>
      </c>
      <c r="B362">
        <f>A!B362</f>
        <v>181</v>
      </c>
      <c r="C362" t="str">
        <f>A!C362</f>
        <v>_4eeb6037-801f-4fa3-82da-095e18222e4d</v>
      </c>
      <c r="D362" t="str">
        <f>A!D362</f>
        <v>4eeb6037-801f-4fa3-82da-095e18222e4d</v>
      </c>
      <c r="E362" t="str">
        <f>A!E362</f>
        <v>SIKB</v>
      </c>
      <c r="F362" t="str">
        <f>A!F362</f>
        <v>urn:immetingen:hoedanigheid:id:1</v>
      </c>
      <c r="G362" t="str">
        <f>A!G362</f>
        <v>www.sikb.nl</v>
      </c>
      <c r="H362" t="str">
        <f>A!H362</f>
        <v>urn:immetingen:parameter:id:5935</v>
      </c>
      <c r="I362" t="str">
        <f>A!I362</f>
        <v>www.sikb.nl</v>
      </c>
      <c r="J362" t="str">
        <f>A!J362</f>
        <v>urn:immetingen:parameter:id:2725</v>
      </c>
      <c r="K362" t="str">
        <f>A!K362</f>
        <v>www.sikb.nl</v>
      </c>
      <c r="L362">
        <f>A!L362</f>
        <v>45890</v>
      </c>
      <c r="M362" t="str">
        <f>A!M362</f>
        <v>urn:immetingen:LabopdrachtStatus:id:5</v>
      </c>
      <c r="N362">
        <f>A!N362</f>
        <v>1</v>
      </c>
      <c r="O362">
        <f>A!O362</f>
        <v>1</v>
      </c>
      <c r="P362" s="23" t="str">
        <f>IF(A!P362="","",INDEX(B!$A$1:$BT$2000,MATCH(A!P362,B!$AX$1:$AX$2000,0),D!$B$5))</f>
        <v>MMA03 A05 (0-50) A10 (0-50) A11 (0-50) A12 (0-50)</v>
      </c>
      <c r="Q362">
        <f>A!Q362</f>
        <v>0</v>
      </c>
      <c r="R362">
        <f>A!R362</f>
        <v>0</v>
      </c>
      <c r="S362">
        <f>A!S362</f>
        <v>0</v>
      </c>
      <c r="T362" t="str">
        <f>A!T362</f>
        <v>immetingen:AnalyticResultType</v>
      </c>
      <c r="U362" t="str">
        <f>A!U362</f>
        <v>&lt;0.1 µg/kgds</v>
      </c>
      <c r="V362" s="23">
        <f>IF(A!V362="&lt;",1,A!V362)</f>
        <v>1</v>
      </c>
      <c r="W362">
        <f>A!W362</f>
        <v>0.1</v>
      </c>
      <c r="X362">
        <f>A!X362</f>
        <v>0.1</v>
      </c>
      <c r="Y362" t="str">
        <f>A!Y362</f>
        <v>urn:immetingen:eenheid:id:131</v>
      </c>
      <c r="Z362" s="23">
        <f t="shared" si="5"/>
        <v>131</v>
      </c>
      <c r="AA362" t="str">
        <f>A!Z362</f>
        <v>urn:immetingen:kwaliteitsoordeel:id:0</v>
      </c>
      <c r="AB362" t="str">
        <f>A!AA362</f>
        <v>www.sikb.nl</v>
      </c>
      <c r="AC362" t="str">
        <f>A!AB362</f>
        <v>urn:immetingen:waardebewerkingsmethode:id:5</v>
      </c>
      <c r="AD362" t="str">
        <f>A!AC362</f>
        <v>www.sikb.nl</v>
      </c>
      <c r="AE362" t="str">
        <f>A!AD362</f>
        <v>_07be69d7-1f6e-43f1-8c7c-b89a765517a2</v>
      </c>
      <c r="AF362">
        <f>A!AE362</f>
        <v>45889.308796296296</v>
      </c>
      <c r="AG362">
        <f>A!AF362</f>
        <v>0</v>
      </c>
      <c r="AH362">
        <f>A!AG362</f>
        <v>0</v>
      </c>
      <c r="AI362">
        <f>A!AH362</f>
        <v>0</v>
      </c>
      <c r="AJ362">
        <f>A!AI362</f>
        <v>0</v>
      </c>
      <c r="AK362">
        <f>A!AJ362</f>
        <v>0</v>
      </c>
      <c r="AL362">
        <f>A!AK362</f>
        <v>0</v>
      </c>
      <c r="AM362">
        <f>A!AL362</f>
        <v>0</v>
      </c>
      <c r="AN362">
        <f>A!AM362</f>
        <v>0</v>
      </c>
      <c r="AO362">
        <f>A!AN362</f>
        <v>0</v>
      </c>
      <c r="AP362">
        <f>A!AO362</f>
        <v>0</v>
      </c>
      <c r="AQ362">
        <f>A!AP362</f>
        <v>0</v>
      </c>
      <c r="AR362">
        <f>A!AQ362</f>
        <v>0</v>
      </c>
      <c r="AS362">
        <f>A!AR362</f>
        <v>0</v>
      </c>
      <c r="AT362">
        <f>A!AS362</f>
        <v>0</v>
      </c>
      <c r="AU362">
        <f>A!AT362</f>
        <v>0</v>
      </c>
      <c r="AV362">
        <f>A!AU362</f>
        <v>0</v>
      </c>
      <c r="AW362" s="23" t="str">
        <f>IF(A!AV362=0,"",A!AV362)</f>
        <v/>
      </c>
      <c r="AX362">
        <f>A!AW362</f>
        <v>0</v>
      </c>
      <c r="AY362">
        <f>A!AX362</f>
        <v>0</v>
      </c>
      <c r="AZ362">
        <f>A!AY362</f>
        <v>0</v>
      </c>
      <c r="BA362">
        <f>A!AZ362</f>
        <v>0</v>
      </c>
      <c r="BB362">
        <f>A!BA362</f>
        <v>0</v>
      </c>
      <c r="BC362">
        <f>A!BB362</f>
        <v>0</v>
      </c>
      <c r="BD362">
        <f>A!BC362</f>
        <v>0</v>
      </c>
      <c r="BE362">
        <f>A!BD362</f>
        <v>0</v>
      </c>
      <c r="BF362">
        <f>A!BE362</f>
        <v>0</v>
      </c>
      <c r="BG362">
        <f>A!BF362</f>
        <v>0</v>
      </c>
      <c r="BH362">
        <f>A!BG362</f>
        <v>0</v>
      </c>
      <c r="BI362">
        <f>A!BH362</f>
        <v>0</v>
      </c>
      <c r="BJ362">
        <f>A!BI362</f>
        <v>0</v>
      </c>
      <c r="BK362">
        <f>A!BJ362</f>
        <v>0</v>
      </c>
      <c r="BL362">
        <f>A!BK362</f>
        <v>0</v>
      </c>
      <c r="BM362">
        <f>A!BL362</f>
        <v>0</v>
      </c>
      <c r="BN362">
        <f>A!BM362</f>
        <v>0</v>
      </c>
      <c r="BO362">
        <f>A!BN362</f>
        <v>0</v>
      </c>
      <c r="BP362">
        <f>A!BO362</f>
        <v>0</v>
      </c>
      <c r="BQ362">
        <f>A!BP362</f>
        <v>0</v>
      </c>
      <c r="BR362">
        <f>A!BQ362</f>
        <v>0</v>
      </c>
      <c r="BS362">
        <f>A!BR362</f>
        <v>0</v>
      </c>
      <c r="BT362">
        <f>A!BS362</f>
        <v>0</v>
      </c>
      <c r="BU362">
        <f>A!BT362</f>
        <v>0</v>
      </c>
      <c r="BV362">
        <f>A!BU362</f>
        <v>0</v>
      </c>
      <c r="BW362">
        <f>A!BV362</f>
        <v>0</v>
      </c>
      <c r="BX362">
        <f>A!BW362</f>
        <v>0</v>
      </c>
      <c r="BY362">
        <f>A!BX362</f>
        <v>0</v>
      </c>
      <c r="BZ362">
        <f>A!BY362</f>
        <v>0</v>
      </c>
      <c r="CA362">
        <f>A!BZ362</f>
        <v>0</v>
      </c>
      <c r="CB362">
        <f>A!CA362</f>
        <v>0</v>
      </c>
      <c r="CC362">
        <f>A!CB362</f>
        <v>0</v>
      </c>
      <c r="CD362">
        <f>A!CC362</f>
        <v>0</v>
      </c>
      <c r="CE362">
        <f>A!CD362</f>
        <v>0</v>
      </c>
      <c r="CF362">
        <f>A!CE362</f>
        <v>0</v>
      </c>
      <c r="CG362">
        <f>A!CF362</f>
        <v>0</v>
      </c>
      <c r="CH362">
        <f>A!CG362</f>
        <v>0</v>
      </c>
      <c r="CI362">
        <f>A!CH362</f>
        <v>0</v>
      </c>
      <c r="CJ362" t="str">
        <f>A!CI362</f>
        <v>urn:imsikb0101:Applicaties:id:16</v>
      </c>
      <c r="CK362" t="str">
        <f>A!CJ362</f>
        <v>urn:imsikb0101:DatastroomType:id:1</v>
      </c>
      <c r="CL362">
        <f>A!CK362</f>
        <v>45891</v>
      </c>
      <c r="CM362" t="str">
        <f>A!CL362</f>
        <v>SGS, Rotterdam</v>
      </c>
      <c r="CN362" t="str">
        <f>A!CM362</f>
        <v>LABRESULTAAT SGS</v>
      </c>
      <c r="CO362">
        <f>A!CN362</f>
        <v>45891</v>
      </c>
      <c r="CP362">
        <f>A!CO362</f>
        <v>0</v>
      </c>
      <c r="CQ362">
        <f>A!CO672</f>
        <v>0</v>
      </c>
      <c r="CR362" t="e">
        <f>A!#REF!</f>
        <v>#REF!</v>
      </c>
      <c r="CS362" t="e">
        <f>A!#REF!</f>
        <v>#REF!</v>
      </c>
    </row>
    <row r="363" spans="1:97" x14ac:dyDescent="0.2">
      <c r="A363" t="str">
        <f>A!A363</f>
        <v>LABRESULTAAT</v>
      </c>
      <c r="B363">
        <f>A!B363</f>
        <v>182</v>
      </c>
      <c r="C363" t="str">
        <f>A!C363</f>
        <v>_96b365bb-a715-49a4-91fe-7f29974162f3</v>
      </c>
      <c r="D363" t="str">
        <f>A!D363</f>
        <v>96b365bb-a715-49a4-91fe-7f29974162f3</v>
      </c>
      <c r="E363" t="str">
        <f>A!E363</f>
        <v>SIKB</v>
      </c>
      <c r="F363" t="str">
        <f>A!F363</f>
        <v>urn:immetingen:hoedanigheid:id:1</v>
      </c>
      <c r="G363" t="str">
        <f>A!G363</f>
        <v>www.sikb.nl</v>
      </c>
      <c r="H363" t="str">
        <f>A!H363</f>
        <v>urn:immetingen:parameter:id:4448</v>
      </c>
      <c r="I363" t="str">
        <f>A!I363</f>
        <v>www.sikb.nl</v>
      </c>
      <c r="J363" t="str">
        <f>A!J363</f>
        <v>urn:immetingen:parameter:id:2725</v>
      </c>
      <c r="K363" t="str">
        <f>A!K363</f>
        <v>www.sikb.nl</v>
      </c>
      <c r="L363">
        <f>A!L363</f>
        <v>45890</v>
      </c>
      <c r="M363" t="str">
        <f>A!M363</f>
        <v>urn:immetingen:LabopdrachtStatus:id:5</v>
      </c>
      <c r="N363">
        <f>A!N363</f>
        <v>1</v>
      </c>
      <c r="O363">
        <f>A!O363</f>
        <v>1</v>
      </c>
      <c r="P363" s="23" t="str">
        <f>IF(A!P363="","",INDEX(B!$A$1:$BT$2000,MATCH(A!P363,B!$AX$1:$AX$2000,0),D!$B$5))</f>
        <v>MMA03 A05 (0-50) A10 (0-50) A11 (0-50) A12 (0-50)</v>
      </c>
      <c r="Q363">
        <f>A!Q363</f>
        <v>0</v>
      </c>
      <c r="R363">
        <f>A!R363</f>
        <v>0</v>
      </c>
      <c r="S363">
        <f>A!S363</f>
        <v>0</v>
      </c>
      <c r="T363" t="str">
        <f>A!T363</f>
        <v>immetingen:AnalyticResultType</v>
      </c>
      <c r="U363" t="str">
        <f>A!U363</f>
        <v>0.2 µg/kgds</v>
      </c>
      <c r="V363" s="23">
        <f>IF(A!V363="&lt;",1,A!V363)</f>
        <v>0</v>
      </c>
      <c r="W363">
        <f>A!W363</f>
        <v>0.2</v>
      </c>
      <c r="X363">
        <f>A!X363</f>
        <v>0.2</v>
      </c>
      <c r="Y363" t="str">
        <f>A!Y363</f>
        <v>urn:immetingen:eenheid:id:131</v>
      </c>
      <c r="Z363" s="23">
        <f t="shared" si="5"/>
        <v>131</v>
      </c>
      <c r="AA363" t="str">
        <f>A!Z363</f>
        <v>urn:immetingen:kwaliteitsoordeel:id:0</v>
      </c>
      <c r="AB363" t="str">
        <f>A!AA363</f>
        <v>www.sikb.nl</v>
      </c>
      <c r="AC363" t="str">
        <f>A!AB363</f>
        <v>urn:immetingen:waardebewerkingsmethode:id:5</v>
      </c>
      <c r="AD363" t="str">
        <f>A!AC363</f>
        <v>www.sikb.nl</v>
      </c>
      <c r="AE363" t="str">
        <f>A!AD363</f>
        <v>_02f6f47b-e1d1-4920-b774-ee9afc923030</v>
      </c>
      <c r="AF363">
        <f>A!AE363</f>
        <v>45889.308796296296</v>
      </c>
      <c r="AG363">
        <f>A!AF363</f>
        <v>0</v>
      </c>
      <c r="AH363">
        <f>A!AG363</f>
        <v>0</v>
      </c>
      <c r="AI363">
        <f>A!AH363</f>
        <v>0</v>
      </c>
      <c r="AJ363">
        <f>A!AI363</f>
        <v>0</v>
      </c>
      <c r="AK363">
        <f>A!AJ363</f>
        <v>0</v>
      </c>
      <c r="AL363">
        <f>A!AK363</f>
        <v>0</v>
      </c>
      <c r="AM363">
        <f>A!AL363</f>
        <v>0</v>
      </c>
      <c r="AN363">
        <f>A!AM363</f>
        <v>0</v>
      </c>
      <c r="AO363">
        <f>A!AN363</f>
        <v>0</v>
      </c>
      <c r="AP363">
        <f>A!AO363</f>
        <v>0</v>
      </c>
      <c r="AQ363">
        <f>A!AP363</f>
        <v>0</v>
      </c>
      <c r="AR363">
        <f>A!AQ363</f>
        <v>0</v>
      </c>
      <c r="AS363">
        <f>A!AR363</f>
        <v>0</v>
      </c>
      <c r="AT363">
        <f>A!AS363</f>
        <v>0</v>
      </c>
      <c r="AU363">
        <f>A!AT363</f>
        <v>0</v>
      </c>
      <c r="AV363">
        <f>A!AU363</f>
        <v>0</v>
      </c>
      <c r="AW363" s="23" t="str">
        <f>IF(A!AV363=0,"",A!AV363)</f>
        <v/>
      </c>
      <c r="AX363">
        <f>A!AW363</f>
        <v>0</v>
      </c>
      <c r="AY363">
        <f>A!AX363</f>
        <v>0</v>
      </c>
      <c r="AZ363">
        <f>A!AY363</f>
        <v>0</v>
      </c>
      <c r="BA363">
        <f>A!AZ363</f>
        <v>0</v>
      </c>
      <c r="BB363">
        <f>A!BA363</f>
        <v>0</v>
      </c>
      <c r="BC363">
        <f>A!BB363</f>
        <v>0</v>
      </c>
      <c r="BD363">
        <f>A!BC363</f>
        <v>0</v>
      </c>
      <c r="BE363">
        <f>A!BD363</f>
        <v>0</v>
      </c>
      <c r="BF363">
        <f>A!BE363</f>
        <v>0</v>
      </c>
      <c r="BG363">
        <f>A!BF363</f>
        <v>0</v>
      </c>
      <c r="BH363">
        <f>A!BG363</f>
        <v>0</v>
      </c>
      <c r="BI363">
        <f>A!BH363</f>
        <v>0</v>
      </c>
      <c r="BJ363">
        <f>A!BI363</f>
        <v>0</v>
      </c>
      <c r="BK363">
        <f>A!BJ363</f>
        <v>0</v>
      </c>
      <c r="BL363">
        <f>A!BK363</f>
        <v>0</v>
      </c>
      <c r="BM363">
        <f>A!BL363</f>
        <v>0</v>
      </c>
      <c r="BN363">
        <f>A!BM363</f>
        <v>0</v>
      </c>
      <c r="BO363">
        <f>A!BN363</f>
        <v>0</v>
      </c>
      <c r="BP363">
        <f>A!BO363</f>
        <v>0</v>
      </c>
      <c r="BQ363">
        <f>A!BP363</f>
        <v>0</v>
      </c>
      <c r="BR363">
        <f>A!BQ363</f>
        <v>0</v>
      </c>
      <c r="BS363">
        <f>A!BR363</f>
        <v>0</v>
      </c>
      <c r="BT363">
        <f>A!BS363</f>
        <v>0</v>
      </c>
      <c r="BU363">
        <f>A!BT363</f>
        <v>0</v>
      </c>
      <c r="BV363">
        <f>A!BU363</f>
        <v>0</v>
      </c>
      <c r="BW363">
        <f>A!BV363</f>
        <v>0</v>
      </c>
      <c r="BX363">
        <f>A!BW363</f>
        <v>0</v>
      </c>
      <c r="BY363">
        <f>A!BX363</f>
        <v>0</v>
      </c>
      <c r="BZ363">
        <f>A!BY363</f>
        <v>0</v>
      </c>
      <c r="CA363">
        <f>A!BZ363</f>
        <v>0</v>
      </c>
      <c r="CB363">
        <f>A!CA363</f>
        <v>0</v>
      </c>
      <c r="CC363">
        <f>A!CB363</f>
        <v>0</v>
      </c>
      <c r="CD363">
        <f>A!CC363</f>
        <v>0</v>
      </c>
      <c r="CE363">
        <f>A!CD363</f>
        <v>0</v>
      </c>
      <c r="CF363">
        <f>A!CE363</f>
        <v>0</v>
      </c>
      <c r="CG363">
        <f>A!CF363</f>
        <v>0</v>
      </c>
      <c r="CH363">
        <f>A!CG363</f>
        <v>0</v>
      </c>
      <c r="CI363">
        <f>A!CH363</f>
        <v>0</v>
      </c>
      <c r="CJ363" t="str">
        <f>A!CI363</f>
        <v>urn:imsikb0101:Applicaties:id:16</v>
      </c>
      <c r="CK363" t="str">
        <f>A!CJ363</f>
        <v>urn:imsikb0101:DatastroomType:id:1</v>
      </c>
      <c r="CL363">
        <f>A!CK363</f>
        <v>45891</v>
      </c>
      <c r="CM363" t="str">
        <f>A!CL363</f>
        <v>SGS, Rotterdam</v>
      </c>
      <c r="CN363" t="str">
        <f>A!CM363</f>
        <v>LABRESULTAAT SGS</v>
      </c>
      <c r="CO363">
        <f>A!CN363</f>
        <v>45891</v>
      </c>
      <c r="CP363">
        <f>A!CO363</f>
        <v>0</v>
      </c>
      <c r="CQ363">
        <f>A!CO673</f>
        <v>0</v>
      </c>
      <c r="CR363" t="e">
        <f>A!#REF!</f>
        <v>#REF!</v>
      </c>
      <c r="CS363" t="e">
        <f>A!#REF!</f>
        <v>#REF!</v>
      </c>
    </row>
    <row r="364" spans="1:97" x14ac:dyDescent="0.2">
      <c r="A364" t="str">
        <f>A!A364</f>
        <v>LABRESULTAAT</v>
      </c>
      <c r="B364">
        <f>A!B364</f>
        <v>183</v>
      </c>
      <c r="C364" t="str">
        <f>A!C364</f>
        <v>_eca75f82-d0e7-4965-9175-1bf6f0882eaf</v>
      </c>
      <c r="D364" t="str">
        <f>A!D364</f>
        <v>eca75f82-d0e7-4965-9175-1bf6f0882eaf</v>
      </c>
      <c r="E364" t="str">
        <f>A!E364</f>
        <v>SIKB</v>
      </c>
      <c r="F364" t="str">
        <f>A!F364</f>
        <v>urn:immetingen:hoedanigheid:id:1</v>
      </c>
      <c r="G364" t="str">
        <f>A!G364</f>
        <v>www.sikb.nl</v>
      </c>
      <c r="H364" t="str">
        <f>A!H364</f>
        <v>urn:immetingen:parameter:id:4451</v>
      </c>
      <c r="I364" t="str">
        <f>A!I364</f>
        <v>www.sikb.nl</v>
      </c>
      <c r="J364" t="str">
        <f>A!J364</f>
        <v>urn:immetingen:parameter:id:2725</v>
      </c>
      <c r="K364" t="str">
        <f>A!K364</f>
        <v>www.sikb.nl</v>
      </c>
      <c r="L364">
        <f>A!L364</f>
        <v>45890</v>
      </c>
      <c r="M364" t="str">
        <f>A!M364</f>
        <v>urn:immetingen:LabopdrachtStatus:id:5</v>
      </c>
      <c r="N364">
        <f>A!N364</f>
        <v>1</v>
      </c>
      <c r="O364">
        <f>A!O364</f>
        <v>1</v>
      </c>
      <c r="P364" s="23" t="str">
        <f>IF(A!P364="","",INDEX(B!$A$1:$BT$2000,MATCH(A!P364,B!$AX$1:$AX$2000,0),D!$B$5))</f>
        <v>MMA03 A05 (0-50) A10 (0-50) A11 (0-50) A12 (0-50)</v>
      </c>
      <c r="Q364">
        <f>A!Q364</f>
        <v>0</v>
      </c>
      <c r="R364">
        <f>A!R364</f>
        <v>0</v>
      </c>
      <c r="S364">
        <f>A!S364</f>
        <v>0</v>
      </c>
      <c r="T364" t="str">
        <f>A!T364</f>
        <v>immetingen:AnalyticResultType</v>
      </c>
      <c r="U364" t="str">
        <f>A!U364</f>
        <v>&lt;0.1 µg/kgds</v>
      </c>
      <c r="V364" s="23">
        <f>IF(A!V364="&lt;",1,A!V364)</f>
        <v>1</v>
      </c>
      <c r="W364">
        <f>A!W364</f>
        <v>0.1</v>
      </c>
      <c r="X364">
        <f>A!X364</f>
        <v>0.1</v>
      </c>
      <c r="Y364" t="str">
        <f>A!Y364</f>
        <v>urn:immetingen:eenheid:id:131</v>
      </c>
      <c r="Z364" s="23">
        <f t="shared" si="5"/>
        <v>131</v>
      </c>
      <c r="AA364" t="str">
        <f>A!Z364</f>
        <v>urn:immetingen:kwaliteitsoordeel:id:0</v>
      </c>
      <c r="AB364" t="str">
        <f>A!AA364</f>
        <v>www.sikb.nl</v>
      </c>
      <c r="AC364" t="str">
        <f>A!AB364</f>
        <v>urn:immetingen:waardebewerkingsmethode:id:5</v>
      </c>
      <c r="AD364" t="str">
        <f>A!AC364</f>
        <v>www.sikb.nl</v>
      </c>
      <c r="AE364" t="str">
        <f>A!AD364</f>
        <v>_9338c437-adc6-424b-96a0-e595d3f1a611</v>
      </c>
      <c r="AF364">
        <f>A!AE364</f>
        <v>45889.308796296296</v>
      </c>
      <c r="AG364">
        <f>A!AF364</f>
        <v>0</v>
      </c>
      <c r="AH364">
        <f>A!AG364</f>
        <v>0</v>
      </c>
      <c r="AI364">
        <f>A!AH364</f>
        <v>0</v>
      </c>
      <c r="AJ364">
        <f>A!AI364</f>
        <v>0</v>
      </c>
      <c r="AK364">
        <f>A!AJ364</f>
        <v>0</v>
      </c>
      <c r="AL364">
        <f>A!AK364</f>
        <v>0</v>
      </c>
      <c r="AM364">
        <f>A!AL364</f>
        <v>0</v>
      </c>
      <c r="AN364">
        <f>A!AM364</f>
        <v>0</v>
      </c>
      <c r="AO364">
        <f>A!AN364</f>
        <v>0</v>
      </c>
      <c r="AP364">
        <f>A!AO364</f>
        <v>0</v>
      </c>
      <c r="AQ364">
        <f>A!AP364</f>
        <v>0</v>
      </c>
      <c r="AR364">
        <f>A!AQ364</f>
        <v>0</v>
      </c>
      <c r="AS364">
        <f>A!AR364</f>
        <v>0</v>
      </c>
      <c r="AT364">
        <f>A!AS364</f>
        <v>0</v>
      </c>
      <c r="AU364">
        <f>A!AT364</f>
        <v>0</v>
      </c>
      <c r="AV364">
        <f>A!AU364</f>
        <v>0</v>
      </c>
      <c r="AW364" s="23" t="str">
        <f>IF(A!AV364=0,"",A!AV364)</f>
        <v/>
      </c>
      <c r="AX364">
        <f>A!AW364</f>
        <v>0</v>
      </c>
      <c r="AY364">
        <f>A!AX364</f>
        <v>0</v>
      </c>
      <c r="AZ364">
        <f>A!AY364</f>
        <v>0</v>
      </c>
      <c r="BA364">
        <f>A!AZ364</f>
        <v>0</v>
      </c>
      <c r="BB364">
        <f>A!BA364</f>
        <v>0</v>
      </c>
      <c r="BC364">
        <f>A!BB364</f>
        <v>0</v>
      </c>
      <c r="BD364">
        <f>A!BC364</f>
        <v>0</v>
      </c>
      <c r="BE364">
        <f>A!BD364</f>
        <v>0</v>
      </c>
      <c r="BF364">
        <f>A!BE364</f>
        <v>0</v>
      </c>
      <c r="BG364">
        <f>A!BF364</f>
        <v>0</v>
      </c>
      <c r="BH364">
        <f>A!BG364</f>
        <v>0</v>
      </c>
      <c r="BI364">
        <f>A!BH364</f>
        <v>0</v>
      </c>
      <c r="BJ364">
        <f>A!BI364</f>
        <v>0</v>
      </c>
      <c r="BK364">
        <f>A!BJ364</f>
        <v>0</v>
      </c>
      <c r="BL364">
        <f>A!BK364</f>
        <v>0</v>
      </c>
      <c r="BM364">
        <f>A!BL364</f>
        <v>0</v>
      </c>
      <c r="BN364">
        <f>A!BM364</f>
        <v>0</v>
      </c>
      <c r="BO364">
        <f>A!BN364</f>
        <v>0</v>
      </c>
      <c r="BP364">
        <f>A!BO364</f>
        <v>0</v>
      </c>
      <c r="BQ364">
        <f>A!BP364</f>
        <v>0</v>
      </c>
      <c r="BR364">
        <f>A!BQ364</f>
        <v>0</v>
      </c>
      <c r="BS364">
        <f>A!BR364</f>
        <v>0</v>
      </c>
      <c r="BT364">
        <f>A!BS364</f>
        <v>0</v>
      </c>
      <c r="BU364">
        <f>A!BT364</f>
        <v>0</v>
      </c>
      <c r="BV364">
        <f>A!BU364</f>
        <v>0</v>
      </c>
      <c r="BW364">
        <f>A!BV364</f>
        <v>0</v>
      </c>
      <c r="BX364">
        <f>A!BW364</f>
        <v>0</v>
      </c>
      <c r="BY364">
        <f>A!BX364</f>
        <v>0</v>
      </c>
      <c r="BZ364">
        <f>A!BY364</f>
        <v>0</v>
      </c>
      <c r="CA364">
        <f>A!BZ364</f>
        <v>0</v>
      </c>
      <c r="CB364">
        <f>A!CA364</f>
        <v>0</v>
      </c>
      <c r="CC364">
        <f>A!CB364</f>
        <v>0</v>
      </c>
      <c r="CD364">
        <f>A!CC364</f>
        <v>0</v>
      </c>
      <c r="CE364">
        <f>A!CD364</f>
        <v>0</v>
      </c>
      <c r="CF364">
        <f>A!CE364</f>
        <v>0</v>
      </c>
      <c r="CG364">
        <f>A!CF364</f>
        <v>0</v>
      </c>
      <c r="CH364">
        <f>A!CG364</f>
        <v>0</v>
      </c>
      <c r="CI364">
        <f>A!CH364</f>
        <v>0</v>
      </c>
      <c r="CJ364" t="str">
        <f>A!CI364</f>
        <v>urn:imsikb0101:Applicaties:id:16</v>
      </c>
      <c r="CK364" t="str">
        <f>A!CJ364</f>
        <v>urn:imsikb0101:DatastroomType:id:1</v>
      </c>
      <c r="CL364">
        <f>A!CK364</f>
        <v>45891</v>
      </c>
      <c r="CM364" t="str">
        <f>A!CL364</f>
        <v>SGS, Rotterdam</v>
      </c>
      <c r="CN364" t="str">
        <f>A!CM364</f>
        <v>LABRESULTAAT SGS</v>
      </c>
      <c r="CO364">
        <f>A!CN364</f>
        <v>45891</v>
      </c>
      <c r="CP364">
        <f>A!CO364</f>
        <v>0</v>
      </c>
      <c r="CQ364">
        <f>A!CO674</f>
        <v>0</v>
      </c>
      <c r="CR364" t="e">
        <f>A!#REF!</f>
        <v>#REF!</v>
      </c>
      <c r="CS364" t="e">
        <f>A!#REF!</f>
        <v>#REF!</v>
      </c>
    </row>
    <row r="365" spans="1:97" x14ac:dyDescent="0.2">
      <c r="A365" t="str">
        <f>A!A365</f>
        <v>LABRESULTAAT</v>
      </c>
      <c r="B365">
        <f>A!B365</f>
        <v>184</v>
      </c>
      <c r="C365" t="str">
        <f>A!C365</f>
        <v>_fdd95b24-2ce2-4b1d-90a7-a2a5bee9dfc5</v>
      </c>
      <c r="D365" t="str">
        <f>A!D365</f>
        <v>fdd95b24-2ce2-4b1d-90a7-a2a5bee9dfc5</v>
      </c>
      <c r="E365" t="str">
        <f>A!E365</f>
        <v>SIKB</v>
      </c>
      <c r="F365" t="str">
        <f>A!F365</f>
        <v>urn:immetingen:hoedanigheid:id:86</v>
      </c>
      <c r="G365" t="str">
        <f>A!G365</f>
        <v>www.sikb.nl</v>
      </c>
      <c r="H365" t="str">
        <f>A!H365</f>
        <v>urn:immetingen:parameter:id:1200</v>
      </c>
      <c r="I365" t="str">
        <f>A!I365</f>
        <v>www.sikb.nl</v>
      </c>
      <c r="J365" t="str">
        <f>A!J365</f>
        <v>urn:immetingen:parameter:id:2725</v>
      </c>
      <c r="K365" t="str">
        <f>A!K365</f>
        <v>www.sikb.nl</v>
      </c>
      <c r="L365">
        <f>A!L365</f>
        <v>45890</v>
      </c>
      <c r="M365" t="str">
        <f>A!M365</f>
        <v>urn:immetingen:LabopdrachtStatus:id:5</v>
      </c>
      <c r="N365">
        <f>A!N365</f>
        <v>1</v>
      </c>
      <c r="O365">
        <f>A!O365</f>
        <v>1</v>
      </c>
      <c r="P365" s="23" t="str">
        <f>IF(A!P365="","",INDEX(B!$A$1:$BT$2000,MATCH(A!P365,B!$AX$1:$AX$2000,0),D!$B$5))</f>
        <v>MMA03 A05 (0-50) A10 (0-50) A11 (0-50) A12 (0-50)</v>
      </c>
      <c r="Q365">
        <f>A!Q365</f>
        <v>0</v>
      </c>
      <c r="R365">
        <f>A!R365</f>
        <v>0</v>
      </c>
      <c r="S365">
        <f>A!S365</f>
        <v>0</v>
      </c>
      <c r="T365" t="str">
        <f>A!T365</f>
        <v>immetingen:AnalyticResultType</v>
      </c>
      <c r="U365" t="str">
        <f>A!U365</f>
        <v>&lt;5 mg/kgds</v>
      </c>
      <c r="V365" s="23">
        <f>IF(A!V365="&lt;",1,A!V365)</f>
        <v>1</v>
      </c>
      <c r="W365">
        <f>A!W365</f>
        <v>5</v>
      </c>
      <c r="X365">
        <f>A!X365</f>
        <v>5</v>
      </c>
      <c r="Y365" t="str">
        <f>A!Y365</f>
        <v>urn:immetingen:eenheid:id:58</v>
      </c>
      <c r="Z365" s="23">
        <f t="shared" si="5"/>
        <v>58</v>
      </c>
      <c r="AA365" t="str">
        <f>A!Z365</f>
        <v>urn:immetingen:kwaliteitsoordeel:id:0</v>
      </c>
      <c r="AB365" t="str">
        <f>A!AA365</f>
        <v>www.sikb.nl</v>
      </c>
      <c r="AC365" t="str">
        <f>A!AB365</f>
        <v>urn:immetingen:waardebewerkingsmethode:id:5</v>
      </c>
      <c r="AD365" t="str">
        <f>A!AC365</f>
        <v>www.sikb.nl</v>
      </c>
      <c r="AE365" t="str">
        <f>A!AD365</f>
        <v>_47f2f278-4e23-4eca-b726-8064c71ee86b</v>
      </c>
      <c r="AF365">
        <f>A!AE365</f>
        <v>45886.609548611108</v>
      </c>
      <c r="AG365">
        <f>A!AF365</f>
        <v>0</v>
      </c>
      <c r="AH365">
        <f>A!AG365</f>
        <v>0</v>
      </c>
      <c r="AI365">
        <f>A!AH365</f>
        <v>0</v>
      </c>
      <c r="AJ365">
        <f>A!AI365</f>
        <v>0</v>
      </c>
      <c r="AK365">
        <f>A!AJ365</f>
        <v>0</v>
      </c>
      <c r="AL365">
        <f>A!AK365</f>
        <v>0</v>
      </c>
      <c r="AM365">
        <f>A!AL365</f>
        <v>0</v>
      </c>
      <c r="AN365">
        <f>A!AM365</f>
        <v>0</v>
      </c>
      <c r="AO365">
        <f>A!AN365</f>
        <v>0</v>
      </c>
      <c r="AP365">
        <f>A!AO365</f>
        <v>0</v>
      </c>
      <c r="AQ365">
        <f>A!AP365</f>
        <v>0</v>
      </c>
      <c r="AR365">
        <f>A!AQ365</f>
        <v>0</v>
      </c>
      <c r="AS365">
        <f>A!AR365</f>
        <v>0</v>
      </c>
      <c r="AT365">
        <f>A!AS365</f>
        <v>0</v>
      </c>
      <c r="AU365">
        <f>A!AT365</f>
        <v>0</v>
      </c>
      <c r="AV365">
        <f>A!AU365</f>
        <v>0</v>
      </c>
      <c r="AW365" s="23" t="str">
        <f>IF(A!AV365=0,"",A!AV365)</f>
        <v/>
      </c>
      <c r="AX365">
        <f>A!AW365</f>
        <v>0</v>
      </c>
      <c r="AY365">
        <f>A!AX365</f>
        <v>0</v>
      </c>
      <c r="AZ365">
        <f>A!AY365</f>
        <v>0</v>
      </c>
      <c r="BA365">
        <f>A!AZ365</f>
        <v>0</v>
      </c>
      <c r="BB365">
        <f>A!BA365</f>
        <v>0</v>
      </c>
      <c r="BC365">
        <f>A!BB365</f>
        <v>0</v>
      </c>
      <c r="BD365">
        <f>A!BC365</f>
        <v>0</v>
      </c>
      <c r="BE365">
        <f>A!BD365</f>
        <v>0</v>
      </c>
      <c r="BF365">
        <f>A!BE365</f>
        <v>0</v>
      </c>
      <c r="BG365">
        <f>A!BF365</f>
        <v>0</v>
      </c>
      <c r="BH365">
        <f>A!BG365</f>
        <v>0</v>
      </c>
      <c r="BI365">
        <f>A!BH365</f>
        <v>0</v>
      </c>
      <c r="BJ365">
        <f>A!BI365</f>
        <v>0</v>
      </c>
      <c r="BK365">
        <f>A!BJ365</f>
        <v>0</v>
      </c>
      <c r="BL365">
        <f>A!BK365</f>
        <v>0</v>
      </c>
      <c r="BM365">
        <f>A!BL365</f>
        <v>0</v>
      </c>
      <c r="BN365">
        <f>A!BM365</f>
        <v>0</v>
      </c>
      <c r="BO365">
        <f>A!BN365</f>
        <v>0</v>
      </c>
      <c r="BP365">
        <f>A!BO365</f>
        <v>0</v>
      </c>
      <c r="BQ365">
        <f>A!BP365</f>
        <v>0</v>
      </c>
      <c r="BR365">
        <f>A!BQ365</f>
        <v>0</v>
      </c>
      <c r="BS365">
        <f>A!BR365</f>
        <v>0</v>
      </c>
      <c r="BT365">
        <f>A!BS365</f>
        <v>0</v>
      </c>
      <c r="BU365">
        <f>A!BT365</f>
        <v>0</v>
      </c>
      <c r="BV365">
        <f>A!BU365</f>
        <v>0</v>
      </c>
      <c r="BW365">
        <f>A!BV365</f>
        <v>0</v>
      </c>
      <c r="BX365">
        <f>A!BW365</f>
        <v>0</v>
      </c>
      <c r="BY365">
        <f>A!BX365</f>
        <v>0</v>
      </c>
      <c r="BZ365">
        <f>A!BY365</f>
        <v>0</v>
      </c>
      <c r="CA365">
        <f>A!BZ365</f>
        <v>0</v>
      </c>
      <c r="CB365">
        <f>A!CA365</f>
        <v>0</v>
      </c>
      <c r="CC365">
        <f>A!CB365</f>
        <v>0</v>
      </c>
      <c r="CD365">
        <f>A!CC365</f>
        <v>0</v>
      </c>
      <c r="CE365">
        <f>A!CD365</f>
        <v>0</v>
      </c>
      <c r="CF365">
        <f>A!CE365</f>
        <v>0</v>
      </c>
      <c r="CG365">
        <f>A!CF365</f>
        <v>0</v>
      </c>
      <c r="CH365">
        <f>A!CG365</f>
        <v>0</v>
      </c>
      <c r="CI365">
        <f>A!CH365</f>
        <v>0</v>
      </c>
      <c r="CJ365" t="str">
        <f>A!CI365</f>
        <v>urn:imsikb0101:Applicaties:id:16</v>
      </c>
      <c r="CK365" t="str">
        <f>A!CJ365</f>
        <v>urn:imsikb0101:DatastroomType:id:1</v>
      </c>
      <c r="CL365">
        <f>A!CK365</f>
        <v>45891</v>
      </c>
      <c r="CM365" t="str">
        <f>A!CL365</f>
        <v>SGS, Rotterdam</v>
      </c>
      <c r="CN365" t="str">
        <f>A!CM365</f>
        <v>LABRESULTAAT SGS</v>
      </c>
      <c r="CO365">
        <f>A!CN365</f>
        <v>45891</v>
      </c>
      <c r="CP365">
        <f>A!CO365</f>
        <v>0</v>
      </c>
      <c r="CQ365">
        <f>A!CO675</f>
        <v>0</v>
      </c>
      <c r="CR365" t="e">
        <f>A!#REF!</f>
        <v>#REF!</v>
      </c>
      <c r="CS365" t="e">
        <f>A!#REF!</f>
        <v>#REF!</v>
      </c>
    </row>
    <row r="366" spans="1:97" x14ac:dyDescent="0.2">
      <c r="A366" t="str">
        <f>A!A366</f>
        <v>LABRESULTAAT</v>
      </c>
      <c r="B366">
        <f>A!B366</f>
        <v>185</v>
      </c>
      <c r="C366" t="str">
        <f>A!C366</f>
        <v>_f532722c-094c-4ea9-a479-1d4b8322bdee</v>
      </c>
      <c r="D366" t="str">
        <f>A!D366</f>
        <v>f532722c-094c-4ea9-a479-1d4b8322bdee</v>
      </c>
      <c r="E366" t="str">
        <f>A!E366</f>
        <v>SIKB</v>
      </c>
      <c r="F366" t="str">
        <f>A!F366</f>
        <v>urn:immetingen:hoedanigheid:id:99</v>
      </c>
      <c r="G366" t="str">
        <f>A!G366</f>
        <v>www.sikb.nl</v>
      </c>
      <c r="H366" t="str">
        <f>A!H366</f>
        <v>urn:immetingen:parameter:id:1200</v>
      </c>
      <c r="I366" t="str">
        <f>A!I366</f>
        <v>www.sikb.nl</v>
      </c>
      <c r="J366" t="str">
        <f>A!J366</f>
        <v>urn:immetingen:parameter:id:2725</v>
      </c>
      <c r="K366" t="str">
        <f>A!K366</f>
        <v>www.sikb.nl</v>
      </c>
      <c r="L366">
        <f>A!L366</f>
        <v>45890</v>
      </c>
      <c r="M366" t="str">
        <f>A!M366</f>
        <v>urn:immetingen:LabopdrachtStatus:id:5</v>
      </c>
      <c r="N366">
        <f>A!N366</f>
        <v>1</v>
      </c>
      <c r="O366">
        <f>A!O366</f>
        <v>1</v>
      </c>
      <c r="P366" s="23" t="str">
        <f>IF(A!P366="","",INDEX(B!$A$1:$BT$2000,MATCH(A!P366,B!$AX$1:$AX$2000,0),D!$B$5))</f>
        <v>MMA03 A05 (0-50) A10 (0-50) A11 (0-50) A12 (0-50)</v>
      </c>
      <c r="Q366">
        <f>A!Q366</f>
        <v>0</v>
      </c>
      <c r="R366">
        <f>A!R366</f>
        <v>0</v>
      </c>
      <c r="S366">
        <f>A!S366</f>
        <v>0</v>
      </c>
      <c r="T366" t="str">
        <f>A!T366</f>
        <v>immetingen:AnalyticResultType</v>
      </c>
      <c r="U366" t="str">
        <f>A!U366</f>
        <v>&lt;5 mg/kgds</v>
      </c>
      <c r="V366" s="23">
        <f>IF(A!V366="&lt;",1,A!V366)</f>
        <v>1</v>
      </c>
      <c r="W366">
        <f>A!W366</f>
        <v>5</v>
      </c>
      <c r="X366">
        <f>A!X366</f>
        <v>5</v>
      </c>
      <c r="Y366" t="str">
        <f>A!Y366</f>
        <v>urn:immetingen:eenheid:id:58</v>
      </c>
      <c r="Z366" s="23">
        <f t="shared" si="5"/>
        <v>58</v>
      </c>
      <c r="AA366" t="str">
        <f>A!Z366</f>
        <v>urn:immetingen:kwaliteitsoordeel:id:0</v>
      </c>
      <c r="AB366" t="str">
        <f>A!AA366</f>
        <v>www.sikb.nl</v>
      </c>
      <c r="AC366" t="str">
        <f>A!AB366</f>
        <v>urn:immetingen:waardebewerkingsmethode:id:5</v>
      </c>
      <c r="AD366" t="str">
        <f>A!AC366</f>
        <v>www.sikb.nl</v>
      </c>
      <c r="AE366" t="str">
        <f>A!AD366</f>
        <v>_134de8cc-b6bb-4e3a-bc00-b2070a16d242</v>
      </c>
      <c r="AF366">
        <f>A!AE366</f>
        <v>45886.609548611108</v>
      </c>
      <c r="AG366">
        <f>A!AF366</f>
        <v>0</v>
      </c>
      <c r="AH366">
        <f>A!AG366</f>
        <v>0</v>
      </c>
      <c r="AI366">
        <f>A!AH366</f>
        <v>0</v>
      </c>
      <c r="AJ366">
        <f>A!AI366</f>
        <v>0</v>
      </c>
      <c r="AK366">
        <f>A!AJ366</f>
        <v>0</v>
      </c>
      <c r="AL366">
        <f>A!AK366</f>
        <v>0</v>
      </c>
      <c r="AM366">
        <f>A!AL366</f>
        <v>0</v>
      </c>
      <c r="AN366">
        <f>A!AM366</f>
        <v>0</v>
      </c>
      <c r="AO366">
        <f>A!AN366</f>
        <v>0</v>
      </c>
      <c r="AP366">
        <f>A!AO366</f>
        <v>0</v>
      </c>
      <c r="AQ366">
        <f>A!AP366</f>
        <v>0</v>
      </c>
      <c r="AR366">
        <f>A!AQ366</f>
        <v>0</v>
      </c>
      <c r="AS366">
        <f>A!AR366</f>
        <v>0</v>
      </c>
      <c r="AT366">
        <f>A!AS366</f>
        <v>0</v>
      </c>
      <c r="AU366">
        <f>A!AT366</f>
        <v>0</v>
      </c>
      <c r="AV366">
        <f>A!AU366</f>
        <v>0</v>
      </c>
      <c r="AW366" s="23" t="str">
        <f>IF(A!AV366=0,"",A!AV366)</f>
        <v/>
      </c>
      <c r="AX366">
        <f>A!AW366</f>
        <v>0</v>
      </c>
      <c r="AY366">
        <f>A!AX366</f>
        <v>0</v>
      </c>
      <c r="AZ366">
        <f>A!AY366</f>
        <v>0</v>
      </c>
      <c r="BA366">
        <f>A!AZ366</f>
        <v>0</v>
      </c>
      <c r="BB366">
        <f>A!BA366</f>
        <v>0</v>
      </c>
      <c r="BC366">
        <f>A!BB366</f>
        <v>0</v>
      </c>
      <c r="BD366">
        <f>A!BC366</f>
        <v>0</v>
      </c>
      <c r="BE366">
        <f>A!BD366</f>
        <v>0</v>
      </c>
      <c r="BF366">
        <f>A!BE366</f>
        <v>0</v>
      </c>
      <c r="BG366">
        <f>A!BF366</f>
        <v>0</v>
      </c>
      <c r="BH366">
        <f>A!BG366</f>
        <v>0</v>
      </c>
      <c r="BI366">
        <f>A!BH366</f>
        <v>0</v>
      </c>
      <c r="BJ366">
        <f>A!BI366</f>
        <v>0</v>
      </c>
      <c r="BK366">
        <f>A!BJ366</f>
        <v>0</v>
      </c>
      <c r="BL366">
        <f>A!BK366</f>
        <v>0</v>
      </c>
      <c r="BM366">
        <f>A!BL366</f>
        <v>0</v>
      </c>
      <c r="BN366">
        <f>A!BM366</f>
        <v>0</v>
      </c>
      <c r="BO366">
        <f>A!BN366</f>
        <v>0</v>
      </c>
      <c r="BP366">
        <f>A!BO366</f>
        <v>0</v>
      </c>
      <c r="BQ366">
        <f>A!BP366</f>
        <v>0</v>
      </c>
      <c r="BR366">
        <f>A!BQ366</f>
        <v>0</v>
      </c>
      <c r="BS366">
        <f>A!BR366</f>
        <v>0</v>
      </c>
      <c r="BT366">
        <f>A!BS366</f>
        <v>0</v>
      </c>
      <c r="BU366">
        <f>A!BT366</f>
        <v>0</v>
      </c>
      <c r="BV366">
        <f>A!BU366</f>
        <v>0</v>
      </c>
      <c r="BW366">
        <f>A!BV366</f>
        <v>0</v>
      </c>
      <c r="BX366">
        <f>A!BW366</f>
        <v>0</v>
      </c>
      <c r="BY366">
        <f>A!BX366</f>
        <v>0</v>
      </c>
      <c r="BZ366">
        <f>A!BY366</f>
        <v>0</v>
      </c>
      <c r="CA366">
        <f>A!BZ366</f>
        <v>0</v>
      </c>
      <c r="CB366">
        <f>A!CA366</f>
        <v>0</v>
      </c>
      <c r="CC366">
        <f>A!CB366</f>
        <v>0</v>
      </c>
      <c r="CD366">
        <f>A!CC366</f>
        <v>0</v>
      </c>
      <c r="CE366">
        <f>A!CD366</f>
        <v>0</v>
      </c>
      <c r="CF366">
        <f>A!CE366</f>
        <v>0</v>
      </c>
      <c r="CG366">
        <f>A!CF366</f>
        <v>0</v>
      </c>
      <c r="CH366">
        <f>A!CG366</f>
        <v>0</v>
      </c>
      <c r="CI366">
        <f>A!CH366</f>
        <v>0</v>
      </c>
      <c r="CJ366" t="str">
        <f>A!CI366</f>
        <v>urn:imsikb0101:Applicaties:id:16</v>
      </c>
      <c r="CK366" t="str">
        <f>A!CJ366</f>
        <v>urn:imsikb0101:DatastroomType:id:1</v>
      </c>
      <c r="CL366">
        <f>A!CK366</f>
        <v>45891</v>
      </c>
      <c r="CM366" t="str">
        <f>A!CL366</f>
        <v>SGS, Rotterdam</v>
      </c>
      <c r="CN366" t="str">
        <f>A!CM366</f>
        <v>LABRESULTAAT SGS</v>
      </c>
      <c r="CO366">
        <f>A!CN366</f>
        <v>45891</v>
      </c>
      <c r="CP366">
        <f>A!CO366</f>
        <v>0</v>
      </c>
      <c r="CQ366">
        <f>A!CO676</f>
        <v>0</v>
      </c>
      <c r="CR366" t="e">
        <f>A!#REF!</f>
        <v>#REF!</v>
      </c>
      <c r="CS366" t="e">
        <f>A!#REF!</f>
        <v>#REF!</v>
      </c>
    </row>
    <row r="367" spans="1:97" x14ac:dyDescent="0.2">
      <c r="A367" t="str">
        <f>A!A367</f>
        <v>LABRESULTAAT</v>
      </c>
      <c r="B367">
        <f>A!B367</f>
        <v>186</v>
      </c>
      <c r="C367" t="str">
        <f>A!C367</f>
        <v>_1e7f85f4-3b4a-46e5-8d3e-5369cdd9084e</v>
      </c>
      <c r="D367" t="str">
        <f>A!D367</f>
        <v>1e7f85f4-3b4a-46e5-8d3e-5369cdd9084e</v>
      </c>
      <c r="E367" t="str">
        <f>A!E367</f>
        <v>SIKB</v>
      </c>
      <c r="F367" t="str">
        <f>A!F367</f>
        <v>urn:immetingen:hoedanigheid:id:114</v>
      </c>
      <c r="G367" t="str">
        <f>A!G367</f>
        <v>www.sikb.nl</v>
      </c>
      <c r="H367" t="str">
        <f>A!H367</f>
        <v>urn:immetingen:parameter:id:1200</v>
      </c>
      <c r="I367" t="str">
        <f>A!I367</f>
        <v>www.sikb.nl</v>
      </c>
      <c r="J367" t="str">
        <f>A!J367</f>
        <v>urn:immetingen:parameter:id:2725</v>
      </c>
      <c r="K367" t="str">
        <f>A!K367</f>
        <v>www.sikb.nl</v>
      </c>
      <c r="L367">
        <f>A!L367</f>
        <v>45890</v>
      </c>
      <c r="M367" t="str">
        <f>A!M367</f>
        <v>urn:immetingen:LabopdrachtStatus:id:5</v>
      </c>
      <c r="N367">
        <f>A!N367</f>
        <v>1</v>
      </c>
      <c r="O367">
        <f>A!O367</f>
        <v>1</v>
      </c>
      <c r="P367" s="23" t="str">
        <f>IF(A!P367="","",INDEX(B!$A$1:$BT$2000,MATCH(A!P367,B!$AX$1:$AX$2000,0),D!$B$5))</f>
        <v>MMA03 A05 (0-50) A10 (0-50) A11 (0-50) A12 (0-50)</v>
      </c>
      <c r="Q367">
        <f>A!Q367</f>
        <v>0</v>
      </c>
      <c r="R367">
        <f>A!R367</f>
        <v>0</v>
      </c>
      <c r="S367">
        <f>A!S367</f>
        <v>0</v>
      </c>
      <c r="T367" t="str">
        <f>A!T367</f>
        <v>immetingen:AnalyticResultType</v>
      </c>
      <c r="U367" t="str">
        <f>A!U367</f>
        <v>&lt;5 mg/kgds</v>
      </c>
      <c r="V367" s="23">
        <f>IF(A!V367="&lt;",1,A!V367)</f>
        <v>1</v>
      </c>
      <c r="W367">
        <f>A!W367</f>
        <v>5</v>
      </c>
      <c r="X367">
        <f>A!X367</f>
        <v>5</v>
      </c>
      <c r="Y367" t="str">
        <f>A!Y367</f>
        <v>urn:immetingen:eenheid:id:58</v>
      </c>
      <c r="Z367" s="23">
        <f t="shared" si="5"/>
        <v>58</v>
      </c>
      <c r="AA367" t="str">
        <f>A!Z367</f>
        <v>urn:immetingen:kwaliteitsoordeel:id:0</v>
      </c>
      <c r="AB367" t="str">
        <f>A!AA367</f>
        <v>www.sikb.nl</v>
      </c>
      <c r="AC367" t="str">
        <f>A!AB367</f>
        <v>urn:immetingen:waardebewerkingsmethode:id:5</v>
      </c>
      <c r="AD367" t="str">
        <f>A!AC367</f>
        <v>www.sikb.nl</v>
      </c>
      <c r="AE367" t="str">
        <f>A!AD367</f>
        <v>_cf4ea4bf-146e-4cb3-82e7-b05aa793ff13</v>
      </c>
      <c r="AF367">
        <f>A!AE367</f>
        <v>45886.609548611108</v>
      </c>
      <c r="AG367">
        <f>A!AF367</f>
        <v>0</v>
      </c>
      <c r="AH367">
        <f>A!AG367</f>
        <v>0</v>
      </c>
      <c r="AI367">
        <f>A!AH367</f>
        <v>0</v>
      </c>
      <c r="AJ367">
        <f>A!AI367</f>
        <v>0</v>
      </c>
      <c r="AK367">
        <f>A!AJ367</f>
        <v>0</v>
      </c>
      <c r="AL367">
        <f>A!AK367</f>
        <v>0</v>
      </c>
      <c r="AM367">
        <f>A!AL367</f>
        <v>0</v>
      </c>
      <c r="AN367">
        <f>A!AM367</f>
        <v>0</v>
      </c>
      <c r="AO367">
        <f>A!AN367</f>
        <v>0</v>
      </c>
      <c r="AP367">
        <f>A!AO367</f>
        <v>0</v>
      </c>
      <c r="AQ367">
        <f>A!AP367</f>
        <v>0</v>
      </c>
      <c r="AR367">
        <f>A!AQ367</f>
        <v>0</v>
      </c>
      <c r="AS367">
        <f>A!AR367</f>
        <v>0</v>
      </c>
      <c r="AT367">
        <f>A!AS367</f>
        <v>0</v>
      </c>
      <c r="AU367">
        <f>A!AT367</f>
        <v>0</v>
      </c>
      <c r="AV367">
        <f>A!AU367</f>
        <v>0</v>
      </c>
      <c r="AW367" s="23" t="str">
        <f>IF(A!AV367=0,"",A!AV367)</f>
        <v/>
      </c>
      <c r="AX367">
        <f>A!AW367</f>
        <v>0</v>
      </c>
      <c r="AY367">
        <f>A!AX367</f>
        <v>0</v>
      </c>
      <c r="AZ367">
        <f>A!AY367</f>
        <v>0</v>
      </c>
      <c r="BA367">
        <f>A!AZ367</f>
        <v>0</v>
      </c>
      <c r="BB367">
        <f>A!BA367</f>
        <v>0</v>
      </c>
      <c r="BC367">
        <f>A!BB367</f>
        <v>0</v>
      </c>
      <c r="BD367">
        <f>A!BC367</f>
        <v>0</v>
      </c>
      <c r="BE367">
        <f>A!BD367</f>
        <v>0</v>
      </c>
      <c r="BF367">
        <f>A!BE367</f>
        <v>0</v>
      </c>
      <c r="BG367">
        <f>A!BF367</f>
        <v>0</v>
      </c>
      <c r="BH367">
        <f>A!BG367</f>
        <v>0</v>
      </c>
      <c r="BI367">
        <f>A!BH367</f>
        <v>0</v>
      </c>
      <c r="BJ367">
        <f>A!BI367</f>
        <v>0</v>
      </c>
      <c r="BK367">
        <f>A!BJ367</f>
        <v>0</v>
      </c>
      <c r="BL367">
        <f>A!BK367</f>
        <v>0</v>
      </c>
      <c r="BM367">
        <f>A!BL367</f>
        <v>0</v>
      </c>
      <c r="BN367">
        <f>A!BM367</f>
        <v>0</v>
      </c>
      <c r="BO367">
        <f>A!BN367</f>
        <v>0</v>
      </c>
      <c r="BP367">
        <f>A!BO367</f>
        <v>0</v>
      </c>
      <c r="BQ367">
        <f>A!BP367</f>
        <v>0</v>
      </c>
      <c r="BR367">
        <f>A!BQ367</f>
        <v>0</v>
      </c>
      <c r="BS367">
        <f>A!BR367</f>
        <v>0</v>
      </c>
      <c r="BT367">
        <f>A!BS367</f>
        <v>0</v>
      </c>
      <c r="BU367">
        <f>A!BT367</f>
        <v>0</v>
      </c>
      <c r="BV367">
        <f>A!BU367</f>
        <v>0</v>
      </c>
      <c r="BW367">
        <f>A!BV367</f>
        <v>0</v>
      </c>
      <c r="BX367">
        <f>A!BW367</f>
        <v>0</v>
      </c>
      <c r="BY367">
        <f>A!BX367</f>
        <v>0</v>
      </c>
      <c r="BZ367">
        <f>A!BY367</f>
        <v>0</v>
      </c>
      <c r="CA367">
        <f>A!BZ367</f>
        <v>0</v>
      </c>
      <c r="CB367">
        <f>A!CA367</f>
        <v>0</v>
      </c>
      <c r="CC367">
        <f>A!CB367</f>
        <v>0</v>
      </c>
      <c r="CD367">
        <f>A!CC367</f>
        <v>0</v>
      </c>
      <c r="CE367">
        <f>A!CD367</f>
        <v>0</v>
      </c>
      <c r="CF367">
        <f>A!CE367</f>
        <v>0</v>
      </c>
      <c r="CG367">
        <f>A!CF367</f>
        <v>0</v>
      </c>
      <c r="CH367">
        <f>A!CG367</f>
        <v>0</v>
      </c>
      <c r="CI367">
        <f>A!CH367</f>
        <v>0</v>
      </c>
      <c r="CJ367" t="str">
        <f>A!CI367</f>
        <v>urn:imsikb0101:Applicaties:id:16</v>
      </c>
      <c r="CK367" t="str">
        <f>A!CJ367</f>
        <v>urn:imsikb0101:DatastroomType:id:1</v>
      </c>
      <c r="CL367">
        <f>A!CK367</f>
        <v>45891</v>
      </c>
      <c r="CM367" t="str">
        <f>A!CL367</f>
        <v>SGS, Rotterdam</v>
      </c>
      <c r="CN367" t="str">
        <f>A!CM367</f>
        <v>LABRESULTAAT SGS</v>
      </c>
      <c r="CO367">
        <f>A!CN367</f>
        <v>45891</v>
      </c>
      <c r="CP367">
        <f>A!CO367</f>
        <v>0</v>
      </c>
      <c r="CQ367">
        <f>A!CO677</f>
        <v>0</v>
      </c>
      <c r="CR367" t="e">
        <f>A!#REF!</f>
        <v>#REF!</v>
      </c>
      <c r="CS367" t="e">
        <f>A!#REF!</f>
        <v>#REF!</v>
      </c>
    </row>
    <row r="368" spans="1:97" x14ac:dyDescent="0.2">
      <c r="A368" t="str">
        <f>A!A368</f>
        <v>LABRESULTAAT</v>
      </c>
      <c r="B368">
        <f>A!B368</f>
        <v>187</v>
      </c>
      <c r="C368" t="str">
        <f>A!C368</f>
        <v>_05675296-e735-4267-9d88-c710c3c964b6</v>
      </c>
      <c r="D368" t="str">
        <f>A!D368</f>
        <v>05675296-e735-4267-9d88-c710c3c964b6</v>
      </c>
      <c r="E368" t="str">
        <f>A!E368</f>
        <v>SIKB</v>
      </c>
      <c r="F368" t="str">
        <f>A!F368</f>
        <v>urn:immetingen:hoedanigheid:id:122</v>
      </c>
      <c r="G368" t="str">
        <f>A!G368</f>
        <v>www.sikb.nl</v>
      </c>
      <c r="H368" t="str">
        <f>A!H368</f>
        <v>urn:immetingen:parameter:id:1200</v>
      </c>
      <c r="I368" t="str">
        <f>A!I368</f>
        <v>www.sikb.nl</v>
      </c>
      <c r="J368" t="str">
        <f>A!J368</f>
        <v>urn:immetingen:parameter:id:2725</v>
      </c>
      <c r="K368" t="str">
        <f>A!K368</f>
        <v>www.sikb.nl</v>
      </c>
      <c r="L368">
        <f>A!L368</f>
        <v>45890</v>
      </c>
      <c r="M368" t="str">
        <f>A!M368</f>
        <v>urn:immetingen:LabopdrachtStatus:id:5</v>
      </c>
      <c r="N368">
        <f>A!N368</f>
        <v>1</v>
      </c>
      <c r="O368">
        <f>A!O368</f>
        <v>1</v>
      </c>
      <c r="P368" s="23" t="str">
        <f>IF(A!P368="","",INDEX(B!$A$1:$BT$2000,MATCH(A!P368,B!$AX$1:$AX$2000,0),D!$B$5))</f>
        <v>MMA03 A05 (0-50) A10 (0-50) A11 (0-50) A12 (0-50)</v>
      </c>
      <c r="Q368">
        <f>A!Q368</f>
        <v>0</v>
      </c>
      <c r="R368">
        <f>A!R368</f>
        <v>0</v>
      </c>
      <c r="S368">
        <f>A!S368</f>
        <v>0</v>
      </c>
      <c r="T368" t="str">
        <f>A!T368</f>
        <v>immetingen:AnalyticResultType</v>
      </c>
      <c r="U368" t="str">
        <f>A!U368</f>
        <v>&lt;5 mg/kgds</v>
      </c>
      <c r="V368" s="23">
        <f>IF(A!V368="&lt;",1,A!V368)</f>
        <v>1</v>
      </c>
      <c r="W368">
        <f>A!W368</f>
        <v>5</v>
      </c>
      <c r="X368">
        <f>A!X368</f>
        <v>5</v>
      </c>
      <c r="Y368" t="str">
        <f>A!Y368</f>
        <v>urn:immetingen:eenheid:id:58</v>
      </c>
      <c r="Z368" s="23">
        <f t="shared" si="5"/>
        <v>58</v>
      </c>
      <c r="AA368" t="str">
        <f>A!Z368</f>
        <v>urn:immetingen:kwaliteitsoordeel:id:0</v>
      </c>
      <c r="AB368" t="str">
        <f>A!AA368</f>
        <v>www.sikb.nl</v>
      </c>
      <c r="AC368" t="str">
        <f>A!AB368</f>
        <v>urn:immetingen:waardebewerkingsmethode:id:5</v>
      </c>
      <c r="AD368" t="str">
        <f>A!AC368</f>
        <v>www.sikb.nl</v>
      </c>
      <c r="AE368" t="str">
        <f>A!AD368</f>
        <v>_848dc448-5bcf-494f-bf73-049e7bfaed10</v>
      </c>
      <c r="AF368">
        <f>A!AE368</f>
        <v>45886.609548611108</v>
      </c>
      <c r="AG368">
        <f>A!AF368</f>
        <v>0</v>
      </c>
      <c r="AH368">
        <f>A!AG368</f>
        <v>0</v>
      </c>
      <c r="AI368">
        <f>A!AH368</f>
        <v>0</v>
      </c>
      <c r="AJ368">
        <f>A!AI368</f>
        <v>0</v>
      </c>
      <c r="AK368">
        <f>A!AJ368</f>
        <v>0</v>
      </c>
      <c r="AL368">
        <f>A!AK368</f>
        <v>0</v>
      </c>
      <c r="AM368">
        <f>A!AL368</f>
        <v>0</v>
      </c>
      <c r="AN368">
        <f>A!AM368</f>
        <v>0</v>
      </c>
      <c r="AO368">
        <f>A!AN368</f>
        <v>0</v>
      </c>
      <c r="AP368">
        <f>A!AO368</f>
        <v>0</v>
      </c>
      <c r="AQ368">
        <f>A!AP368</f>
        <v>0</v>
      </c>
      <c r="AR368">
        <f>A!AQ368</f>
        <v>0</v>
      </c>
      <c r="AS368">
        <f>A!AR368</f>
        <v>0</v>
      </c>
      <c r="AT368">
        <f>A!AS368</f>
        <v>0</v>
      </c>
      <c r="AU368">
        <f>A!AT368</f>
        <v>0</v>
      </c>
      <c r="AV368">
        <f>A!AU368</f>
        <v>0</v>
      </c>
      <c r="AW368" s="23" t="str">
        <f>IF(A!AV368=0,"",A!AV368)</f>
        <v/>
      </c>
      <c r="AX368">
        <f>A!AW368</f>
        <v>0</v>
      </c>
      <c r="AY368">
        <f>A!AX368</f>
        <v>0</v>
      </c>
      <c r="AZ368">
        <f>A!AY368</f>
        <v>0</v>
      </c>
      <c r="BA368">
        <f>A!AZ368</f>
        <v>0</v>
      </c>
      <c r="BB368">
        <f>A!BA368</f>
        <v>0</v>
      </c>
      <c r="BC368">
        <f>A!BB368</f>
        <v>0</v>
      </c>
      <c r="BD368">
        <f>A!BC368</f>
        <v>0</v>
      </c>
      <c r="BE368">
        <f>A!BD368</f>
        <v>0</v>
      </c>
      <c r="BF368">
        <f>A!BE368</f>
        <v>0</v>
      </c>
      <c r="BG368">
        <f>A!BF368</f>
        <v>0</v>
      </c>
      <c r="BH368">
        <f>A!BG368</f>
        <v>0</v>
      </c>
      <c r="BI368">
        <f>A!BH368</f>
        <v>0</v>
      </c>
      <c r="BJ368">
        <f>A!BI368</f>
        <v>0</v>
      </c>
      <c r="BK368">
        <f>A!BJ368</f>
        <v>0</v>
      </c>
      <c r="BL368">
        <f>A!BK368</f>
        <v>0</v>
      </c>
      <c r="BM368">
        <f>A!BL368</f>
        <v>0</v>
      </c>
      <c r="BN368">
        <f>A!BM368</f>
        <v>0</v>
      </c>
      <c r="BO368">
        <f>A!BN368</f>
        <v>0</v>
      </c>
      <c r="BP368">
        <f>A!BO368</f>
        <v>0</v>
      </c>
      <c r="BQ368">
        <f>A!BP368</f>
        <v>0</v>
      </c>
      <c r="BR368">
        <f>A!BQ368</f>
        <v>0</v>
      </c>
      <c r="BS368">
        <f>A!BR368</f>
        <v>0</v>
      </c>
      <c r="BT368">
        <f>A!BS368</f>
        <v>0</v>
      </c>
      <c r="BU368">
        <f>A!BT368</f>
        <v>0</v>
      </c>
      <c r="BV368">
        <f>A!BU368</f>
        <v>0</v>
      </c>
      <c r="BW368">
        <f>A!BV368</f>
        <v>0</v>
      </c>
      <c r="BX368">
        <f>A!BW368</f>
        <v>0</v>
      </c>
      <c r="BY368">
        <f>A!BX368</f>
        <v>0</v>
      </c>
      <c r="BZ368">
        <f>A!BY368</f>
        <v>0</v>
      </c>
      <c r="CA368">
        <f>A!BZ368</f>
        <v>0</v>
      </c>
      <c r="CB368">
        <f>A!CA368</f>
        <v>0</v>
      </c>
      <c r="CC368">
        <f>A!CB368</f>
        <v>0</v>
      </c>
      <c r="CD368">
        <f>A!CC368</f>
        <v>0</v>
      </c>
      <c r="CE368">
        <f>A!CD368</f>
        <v>0</v>
      </c>
      <c r="CF368">
        <f>A!CE368</f>
        <v>0</v>
      </c>
      <c r="CG368">
        <f>A!CF368</f>
        <v>0</v>
      </c>
      <c r="CH368">
        <f>A!CG368</f>
        <v>0</v>
      </c>
      <c r="CI368">
        <f>A!CH368</f>
        <v>0</v>
      </c>
      <c r="CJ368" t="str">
        <f>A!CI368</f>
        <v>urn:imsikb0101:Applicaties:id:16</v>
      </c>
      <c r="CK368" t="str">
        <f>A!CJ368</f>
        <v>urn:imsikb0101:DatastroomType:id:1</v>
      </c>
      <c r="CL368">
        <f>A!CK368</f>
        <v>45891</v>
      </c>
      <c r="CM368" t="str">
        <f>A!CL368</f>
        <v>SGS, Rotterdam</v>
      </c>
      <c r="CN368" t="str">
        <f>A!CM368</f>
        <v>LABRESULTAAT SGS</v>
      </c>
      <c r="CO368">
        <f>A!CN368</f>
        <v>45891</v>
      </c>
      <c r="CP368">
        <f>A!CO368</f>
        <v>0</v>
      </c>
      <c r="CQ368">
        <f>A!CO678</f>
        <v>0</v>
      </c>
      <c r="CR368" t="str">
        <f>A!CP368</f>
        <v>urn:imsikb0101:Leveranciers:id:21</v>
      </c>
      <c r="CS368" t="str">
        <f>A!CQ368</f>
        <v>14.7.0</v>
      </c>
    </row>
    <row r="369" spans="1:97" x14ac:dyDescent="0.2">
      <c r="A369">
        <f>A!A369</f>
        <v>0</v>
      </c>
      <c r="B369">
        <f>A!B369</f>
        <v>0</v>
      </c>
      <c r="C369">
        <f>A!C369</f>
        <v>0</v>
      </c>
      <c r="D369">
        <f>A!D369</f>
        <v>0</v>
      </c>
      <c r="E369">
        <f>A!E369</f>
        <v>0</v>
      </c>
      <c r="F369">
        <f>A!F369</f>
        <v>0</v>
      </c>
      <c r="G369">
        <f>A!G369</f>
        <v>0</v>
      </c>
      <c r="H369">
        <f>A!H369</f>
        <v>0</v>
      </c>
      <c r="I369">
        <f>A!I369</f>
        <v>0</v>
      </c>
      <c r="J369">
        <f>A!J369</f>
        <v>0</v>
      </c>
      <c r="K369">
        <f>A!K369</f>
        <v>0</v>
      </c>
      <c r="L369">
        <f>A!L369</f>
        <v>0</v>
      </c>
      <c r="M369">
        <f>A!M369</f>
        <v>0</v>
      </c>
      <c r="N369">
        <f>A!N369</f>
        <v>0</v>
      </c>
      <c r="O369">
        <f>A!O369</f>
        <v>0</v>
      </c>
      <c r="P369" s="23" t="str">
        <f>IF(A!P369="","",INDEX(B!$A$1:$BT$2000,MATCH(A!P369,B!$AX$1:$AX$2000,0),D!$B$5))</f>
        <v/>
      </c>
      <c r="Q369">
        <f>A!Q369</f>
        <v>0</v>
      </c>
      <c r="R369">
        <f>A!R369</f>
        <v>0</v>
      </c>
      <c r="S369">
        <f>A!S369</f>
        <v>0</v>
      </c>
      <c r="T369">
        <f>A!T369</f>
        <v>0</v>
      </c>
      <c r="U369">
        <f>A!U369</f>
        <v>0</v>
      </c>
      <c r="V369" s="23">
        <f>IF(A!V369="&lt;",1,A!V369)</f>
        <v>0</v>
      </c>
      <c r="W369">
        <f>A!W369</f>
        <v>0</v>
      </c>
      <c r="X369">
        <f>A!X369</f>
        <v>0</v>
      </c>
      <c r="Y369">
        <f>A!Y369</f>
        <v>0</v>
      </c>
      <c r="Z369" s="23">
        <f t="shared" si="5"/>
        <v>0</v>
      </c>
      <c r="AA369">
        <f>A!Z369</f>
        <v>0</v>
      </c>
      <c r="AB369">
        <f>A!AA369</f>
        <v>0</v>
      </c>
      <c r="AC369">
        <f>A!AB369</f>
        <v>0</v>
      </c>
      <c r="AD369">
        <f>A!AC369</f>
        <v>0</v>
      </c>
      <c r="AE369">
        <f>A!AD369</f>
        <v>0</v>
      </c>
      <c r="AF369">
        <f>A!AE369</f>
        <v>0</v>
      </c>
      <c r="AG369">
        <f>A!AF369</f>
        <v>0</v>
      </c>
      <c r="AH369">
        <f>A!AG369</f>
        <v>0</v>
      </c>
      <c r="AI369">
        <f>A!AH369</f>
        <v>0</v>
      </c>
      <c r="AJ369">
        <f>A!AI369</f>
        <v>0</v>
      </c>
      <c r="AK369">
        <f>A!AJ369</f>
        <v>0</v>
      </c>
      <c r="AL369">
        <f>A!AK369</f>
        <v>0</v>
      </c>
      <c r="AM369">
        <f>A!AL369</f>
        <v>0</v>
      </c>
      <c r="AN369">
        <f>A!AM369</f>
        <v>0</v>
      </c>
      <c r="AO369">
        <f>A!AN369</f>
        <v>0</v>
      </c>
      <c r="AP369">
        <f>A!AO369</f>
        <v>0</v>
      </c>
      <c r="AQ369">
        <f>A!AP369</f>
        <v>0</v>
      </c>
      <c r="AR369">
        <f>A!AQ369</f>
        <v>0</v>
      </c>
      <c r="AS369">
        <f>A!AR369</f>
        <v>0</v>
      </c>
      <c r="AT369">
        <f>A!AS369</f>
        <v>0</v>
      </c>
      <c r="AU369">
        <f>A!AT369</f>
        <v>0</v>
      </c>
      <c r="AV369">
        <f>A!AU369</f>
        <v>0</v>
      </c>
      <c r="AW369" s="23" t="str">
        <f>IF(A!AV369=0,"",A!AV369)</f>
        <v/>
      </c>
      <c r="AX369">
        <f>A!AW369</f>
        <v>0</v>
      </c>
      <c r="AY369">
        <f>A!AX369</f>
        <v>0</v>
      </c>
      <c r="AZ369">
        <f>A!AY369</f>
        <v>0</v>
      </c>
      <c r="BA369">
        <f>A!AZ369</f>
        <v>0</v>
      </c>
      <c r="BB369">
        <f>A!BA369</f>
        <v>0</v>
      </c>
      <c r="BC369">
        <f>A!BB369</f>
        <v>0</v>
      </c>
      <c r="BD369">
        <f>A!BC369</f>
        <v>0</v>
      </c>
      <c r="BE369">
        <f>A!BD369</f>
        <v>0</v>
      </c>
      <c r="BF369">
        <f>A!BE369</f>
        <v>0</v>
      </c>
      <c r="BG369">
        <f>A!BF369</f>
        <v>0</v>
      </c>
      <c r="BH369">
        <f>A!BG369</f>
        <v>0</v>
      </c>
      <c r="BI369">
        <f>A!BH369</f>
        <v>0</v>
      </c>
      <c r="BJ369">
        <f>A!BI369</f>
        <v>0</v>
      </c>
      <c r="BK369">
        <f>A!BJ369</f>
        <v>0</v>
      </c>
      <c r="BL369">
        <f>A!BK369</f>
        <v>0</v>
      </c>
      <c r="BM369">
        <f>A!BL369</f>
        <v>0</v>
      </c>
      <c r="BN369">
        <f>A!BM369</f>
        <v>0</v>
      </c>
      <c r="BO369">
        <f>A!BN369</f>
        <v>0</v>
      </c>
      <c r="BP369">
        <f>A!BO369</f>
        <v>0</v>
      </c>
      <c r="BQ369">
        <f>A!BP369</f>
        <v>0</v>
      </c>
      <c r="BR369">
        <f>A!BQ369</f>
        <v>0</v>
      </c>
      <c r="BS369">
        <f>A!BR369</f>
        <v>0</v>
      </c>
      <c r="BT369">
        <f>A!BS369</f>
        <v>0</v>
      </c>
      <c r="BU369">
        <f>A!BT369</f>
        <v>0</v>
      </c>
      <c r="BV369">
        <f>A!BU369</f>
        <v>0</v>
      </c>
      <c r="BW369">
        <f>A!BV369</f>
        <v>0</v>
      </c>
      <c r="BX369">
        <f>A!BW369</f>
        <v>0</v>
      </c>
      <c r="BY369">
        <f>A!BX369</f>
        <v>0</v>
      </c>
      <c r="BZ369">
        <f>A!BY369</f>
        <v>0</v>
      </c>
      <c r="CA369">
        <f>A!BZ369</f>
        <v>0</v>
      </c>
      <c r="CB369">
        <f>A!CA369</f>
        <v>0</v>
      </c>
      <c r="CC369">
        <f>A!CB369</f>
        <v>0</v>
      </c>
      <c r="CD369">
        <f>A!CC369</f>
        <v>0</v>
      </c>
      <c r="CE369">
        <f>A!CD369</f>
        <v>0</v>
      </c>
      <c r="CF369">
        <f>A!CE369</f>
        <v>0</v>
      </c>
      <c r="CG369">
        <f>A!CF369</f>
        <v>0</v>
      </c>
      <c r="CH369">
        <f>A!CG369</f>
        <v>0</v>
      </c>
      <c r="CI369">
        <f>A!CH369</f>
        <v>0</v>
      </c>
      <c r="CJ369">
        <f>A!CI369</f>
        <v>0</v>
      </c>
      <c r="CK369">
        <f>A!CJ369</f>
        <v>0</v>
      </c>
      <c r="CL369">
        <f>A!CK369</f>
        <v>0</v>
      </c>
      <c r="CM369">
        <f>A!CL369</f>
        <v>0</v>
      </c>
      <c r="CN369">
        <f>A!CM369</f>
        <v>0</v>
      </c>
      <c r="CO369">
        <f>A!CN369</f>
        <v>0</v>
      </c>
      <c r="CP369">
        <f>A!CO369</f>
        <v>0</v>
      </c>
      <c r="CQ369">
        <f>A!CO679</f>
        <v>0</v>
      </c>
      <c r="CR369">
        <f>A!CP369</f>
        <v>0</v>
      </c>
      <c r="CS369">
        <f>A!CQ369</f>
        <v>0</v>
      </c>
    </row>
    <row r="370" spans="1:97" x14ac:dyDescent="0.2">
      <c r="A370">
        <f>A!A370</f>
        <v>0</v>
      </c>
      <c r="B370">
        <f>A!B370</f>
        <v>0</v>
      </c>
      <c r="C370">
        <f>A!C370</f>
        <v>0</v>
      </c>
      <c r="D370">
        <f>A!D370</f>
        <v>0</v>
      </c>
      <c r="E370">
        <f>A!E370</f>
        <v>0</v>
      </c>
      <c r="F370">
        <f>A!F370</f>
        <v>0</v>
      </c>
      <c r="G370">
        <f>A!G370</f>
        <v>0</v>
      </c>
      <c r="H370">
        <f>A!H370</f>
        <v>0</v>
      </c>
      <c r="I370">
        <f>A!I370</f>
        <v>0</v>
      </c>
      <c r="J370">
        <f>A!J370</f>
        <v>0</v>
      </c>
      <c r="K370">
        <f>A!K370</f>
        <v>0</v>
      </c>
      <c r="L370">
        <f>A!L370</f>
        <v>0</v>
      </c>
      <c r="M370">
        <f>A!M370</f>
        <v>0</v>
      </c>
      <c r="N370">
        <f>A!N370</f>
        <v>0</v>
      </c>
      <c r="O370">
        <f>A!O370</f>
        <v>0</v>
      </c>
      <c r="P370" s="23" t="str">
        <f>IF(A!P370="","",INDEX(B!$A$1:$BT$2000,MATCH(A!P370,B!$AX$1:$AX$2000,0),D!$B$5))</f>
        <v/>
      </c>
      <c r="Q370">
        <f>A!Q370</f>
        <v>0</v>
      </c>
      <c r="R370">
        <f>A!R370</f>
        <v>0</v>
      </c>
      <c r="S370">
        <f>A!S370</f>
        <v>0</v>
      </c>
      <c r="T370">
        <f>A!T370</f>
        <v>0</v>
      </c>
      <c r="U370">
        <f>A!U370</f>
        <v>0</v>
      </c>
      <c r="V370" s="23">
        <f>IF(A!V370="&lt;",1,A!V370)</f>
        <v>0</v>
      </c>
      <c r="W370">
        <f>A!W370</f>
        <v>0</v>
      </c>
      <c r="X370">
        <f>A!X370</f>
        <v>0</v>
      </c>
      <c r="Y370">
        <f>A!Y370</f>
        <v>0</v>
      </c>
      <c r="Z370" s="23">
        <f t="shared" si="5"/>
        <v>0</v>
      </c>
      <c r="AA370">
        <f>A!Z370</f>
        <v>0</v>
      </c>
      <c r="AB370">
        <f>A!AA370</f>
        <v>0</v>
      </c>
      <c r="AC370">
        <f>A!AB370</f>
        <v>0</v>
      </c>
      <c r="AD370">
        <f>A!AC370</f>
        <v>0</v>
      </c>
      <c r="AE370">
        <f>A!AD370</f>
        <v>0</v>
      </c>
      <c r="AF370">
        <f>A!AE370</f>
        <v>0</v>
      </c>
      <c r="AG370">
        <f>A!AF370</f>
        <v>0</v>
      </c>
      <c r="AH370">
        <f>A!AG370</f>
        <v>0</v>
      </c>
      <c r="AI370">
        <f>A!AH370</f>
        <v>0</v>
      </c>
      <c r="AJ370">
        <f>A!AI370</f>
        <v>0</v>
      </c>
      <c r="AK370">
        <f>A!AJ370</f>
        <v>0</v>
      </c>
      <c r="AL370">
        <f>A!AK370</f>
        <v>0</v>
      </c>
      <c r="AM370">
        <f>A!AL370</f>
        <v>0</v>
      </c>
      <c r="AN370">
        <f>A!AM370</f>
        <v>0</v>
      </c>
      <c r="AO370">
        <f>A!AN370</f>
        <v>0</v>
      </c>
      <c r="AP370">
        <f>A!AO370</f>
        <v>0</v>
      </c>
      <c r="AQ370">
        <f>A!AP370</f>
        <v>0</v>
      </c>
      <c r="AR370">
        <f>A!AQ370</f>
        <v>0</v>
      </c>
      <c r="AS370">
        <f>A!AR370</f>
        <v>0</v>
      </c>
      <c r="AT370">
        <f>A!AS370</f>
        <v>0</v>
      </c>
      <c r="AU370">
        <f>A!AT370</f>
        <v>0</v>
      </c>
      <c r="AV370">
        <f>A!AU370</f>
        <v>0</v>
      </c>
      <c r="AW370" s="23" t="str">
        <f>IF(A!AV370=0,"",A!AV370)</f>
        <v/>
      </c>
      <c r="AX370">
        <f>A!AW370</f>
        <v>0</v>
      </c>
      <c r="AY370">
        <f>A!AX370</f>
        <v>0</v>
      </c>
      <c r="AZ370">
        <f>A!AY370</f>
        <v>0</v>
      </c>
      <c r="BA370">
        <f>A!AZ370</f>
        <v>0</v>
      </c>
      <c r="BB370">
        <f>A!BA370</f>
        <v>0</v>
      </c>
      <c r="BC370">
        <f>A!BB370</f>
        <v>0</v>
      </c>
      <c r="BD370">
        <f>A!BC370</f>
        <v>0</v>
      </c>
      <c r="BE370">
        <f>A!BD370</f>
        <v>0</v>
      </c>
      <c r="BF370">
        <f>A!BE370</f>
        <v>0</v>
      </c>
      <c r="BG370">
        <f>A!BF370</f>
        <v>0</v>
      </c>
      <c r="BH370">
        <f>A!BG370</f>
        <v>0</v>
      </c>
      <c r="BI370">
        <f>A!BH370</f>
        <v>0</v>
      </c>
      <c r="BJ370">
        <f>A!BI370</f>
        <v>0</v>
      </c>
      <c r="BK370">
        <f>A!BJ370</f>
        <v>0</v>
      </c>
      <c r="BL370">
        <f>A!BK370</f>
        <v>0</v>
      </c>
      <c r="BM370">
        <f>A!BL370</f>
        <v>0</v>
      </c>
      <c r="BN370">
        <f>A!BM370</f>
        <v>0</v>
      </c>
      <c r="BO370">
        <f>A!BN370</f>
        <v>0</v>
      </c>
      <c r="BP370">
        <f>A!BO370</f>
        <v>0</v>
      </c>
      <c r="BQ370">
        <f>A!BP370</f>
        <v>0</v>
      </c>
      <c r="BR370">
        <f>A!BQ370</f>
        <v>0</v>
      </c>
      <c r="BS370">
        <f>A!BR370</f>
        <v>0</v>
      </c>
      <c r="BT370">
        <f>A!BS370</f>
        <v>0</v>
      </c>
      <c r="BU370">
        <f>A!BT370</f>
        <v>0</v>
      </c>
      <c r="BV370">
        <f>A!BU370</f>
        <v>0</v>
      </c>
      <c r="BW370">
        <f>A!BV370</f>
        <v>0</v>
      </c>
      <c r="BX370">
        <f>A!BW370</f>
        <v>0</v>
      </c>
      <c r="BY370">
        <f>A!BX370</f>
        <v>0</v>
      </c>
      <c r="BZ370">
        <f>A!BY370</f>
        <v>0</v>
      </c>
      <c r="CA370">
        <f>A!BZ370</f>
        <v>0</v>
      </c>
      <c r="CB370">
        <f>A!CA370</f>
        <v>0</v>
      </c>
      <c r="CC370">
        <f>A!CB370</f>
        <v>0</v>
      </c>
      <c r="CD370">
        <f>A!CC370</f>
        <v>0</v>
      </c>
      <c r="CE370">
        <f>A!CD370</f>
        <v>0</v>
      </c>
      <c r="CF370">
        <f>A!CE370</f>
        <v>0</v>
      </c>
      <c r="CG370">
        <f>A!CF370</f>
        <v>0</v>
      </c>
      <c r="CH370">
        <f>A!CG370</f>
        <v>0</v>
      </c>
      <c r="CI370">
        <f>A!CH370</f>
        <v>0</v>
      </c>
      <c r="CJ370">
        <f>A!CI370</f>
        <v>0</v>
      </c>
      <c r="CK370">
        <f>A!CJ370</f>
        <v>0</v>
      </c>
      <c r="CL370">
        <f>A!CK370</f>
        <v>0</v>
      </c>
      <c r="CM370">
        <f>A!CL370</f>
        <v>0</v>
      </c>
      <c r="CN370">
        <f>A!CM370</f>
        <v>0</v>
      </c>
      <c r="CO370">
        <f>A!CN370</f>
        <v>0</v>
      </c>
      <c r="CP370">
        <f>A!CO370</f>
        <v>0</v>
      </c>
      <c r="CQ370">
        <f>A!CO680</f>
        <v>0</v>
      </c>
      <c r="CR370">
        <f>A!CP370</f>
        <v>0</v>
      </c>
      <c r="CS370">
        <f>A!CQ370</f>
        <v>0</v>
      </c>
    </row>
    <row r="371" spans="1:97" x14ac:dyDescent="0.2">
      <c r="A371">
        <f>A!A371</f>
        <v>0</v>
      </c>
      <c r="B371">
        <f>A!B371</f>
        <v>0</v>
      </c>
      <c r="C371">
        <f>A!C371</f>
        <v>0</v>
      </c>
      <c r="D371">
        <f>A!D371</f>
        <v>0</v>
      </c>
      <c r="E371">
        <f>A!E371</f>
        <v>0</v>
      </c>
      <c r="F371">
        <f>A!F371</f>
        <v>0</v>
      </c>
      <c r="G371">
        <f>A!G371</f>
        <v>0</v>
      </c>
      <c r="H371">
        <f>A!H371</f>
        <v>0</v>
      </c>
      <c r="I371">
        <f>A!I371</f>
        <v>0</v>
      </c>
      <c r="J371">
        <f>A!J371</f>
        <v>0</v>
      </c>
      <c r="K371">
        <f>A!K371</f>
        <v>0</v>
      </c>
      <c r="L371">
        <f>A!L371</f>
        <v>0</v>
      </c>
      <c r="M371">
        <f>A!M371</f>
        <v>0</v>
      </c>
      <c r="N371">
        <f>A!N371</f>
        <v>0</v>
      </c>
      <c r="O371">
        <f>A!O371</f>
        <v>0</v>
      </c>
      <c r="P371" s="23" t="str">
        <f>IF(A!P371="","",INDEX(B!$A$1:$BT$2000,MATCH(A!P371,B!$AX$1:$AX$2000,0),D!$B$5))</f>
        <v/>
      </c>
      <c r="Q371">
        <f>A!Q371</f>
        <v>0</v>
      </c>
      <c r="R371">
        <f>A!R371</f>
        <v>0</v>
      </c>
      <c r="S371">
        <f>A!S371</f>
        <v>0</v>
      </c>
      <c r="T371">
        <f>A!T371</f>
        <v>0</v>
      </c>
      <c r="U371">
        <f>A!U371</f>
        <v>0</v>
      </c>
      <c r="V371" s="23">
        <f>IF(A!V371="&lt;",1,A!V371)</f>
        <v>0</v>
      </c>
      <c r="W371">
        <f>A!W371</f>
        <v>0</v>
      </c>
      <c r="X371">
        <f>A!X371</f>
        <v>0</v>
      </c>
      <c r="Y371">
        <f>A!Y371</f>
        <v>0</v>
      </c>
      <c r="Z371" s="23">
        <f t="shared" si="5"/>
        <v>0</v>
      </c>
      <c r="AA371">
        <f>A!Z371</f>
        <v>0</v>
      </c>
      <c r="AB371">
        <f>A!AA371</f>
        <v>0</v>
      </c>
      <c r="AC371">
        <f>A!AB371</f>
        <v>0</v>
      </c>
      <c r="AD371">
        <f>A!AC371</f>
        <v>0</v>
      </c>
      <c r="AE371">
        <f>A!AD371</f>
        <v>0</v>
      </c>
      <c r="AF371">
        <f>A!AE371</f>
        <v>0</v>
      </c>
      <c r="AG371">
        <f>A!AF371</f>
        <v>0</v>
      </c>
      <c r="AH371">
        <f>A!AG371</f>
        <v>0</v>
      </c>
      <c r="AI371">
        <f>A!AH371</f>
        <v>0</v>
      </c>
      <c r="AJ371">
        <f>A!AI371</f>
        <v>0</v>
      </c>
      <c r="AK371">
        <f>A!AJ371</f>
        <v>0</v>
      </c>
      <c r="AL371">
        <f>A!AK371</f>
        <v>0</v>
      </c>
      <c r="AM371">
        <f>A!AL371</f>
        <v>0</v>
      </c>
      <c r="AN371">
        <f>A!AM371</f>
        <v>0</v>
      </c>
      <c r="AO371">
        <f>A!AN371</f>
        <v>0</v>
      </c>
      <c r="AP371">
        <f>A!AO371</f>
        <v>0</v>
      </c>
      <c r="AQ371">
        <f>A!AP371</f>
        <v>0</v>
      </c>
      <c r="AR371">
        <f>A!AQ371</f>
        <v>0</v>
      </c>
      <c r="AS371">
        <f>A!AR371</f>
        <v>0</v>
      </c>
      <c r="AT371">
        <f>A!AS371</f>
        <v>0</v>
      </c>
      <c r="AU371">
        <f>A!AT371</f>
        <v>0</v>
      </c>
      <c r="AV371">
        <f>A!AU371</f>
        <v>0</v>
      </c>
      <c r="AW371" s="23" t="str">
        <f>IF(A!AV371=0,"",A!AV371)</f>
        <v/>
      </c>
      <c r="AX371">
        <f>A!AW371</f>
        <v>0</v>
      </c>
      <c r="AY371">
        <f>A!AX371</f>
        <v>0</v>
      </c>
      <c r="AZ371">
        <f>A!AY371</f>
        <v>0</v>
      </c>
      <c r="BA371">
        <f>A!AZ371</f>
        <v>0</v>
      </c>
      <c r="BB371">
        <f>A!BA371</f>
        <v>0</v>
      </c>
      <c r="BC371">
        <f>A!BB371</f>
        <v>0</v>
      </c>
      <c r="BD371">
        <f>A!BC371</f>
        <v>0</v>
      </c>
      <c r="BE371">
        <f>A!BD371</f>
        <v>0</v>
      </c>
      <c r="BF371">
        <f>A!BE371</f>
        <v>0</v>
      </c>
      <c r="BG371">
        <f>A!BF371</f>
        <v>0</v>
      </c>
      <c r="BH371">
        <f>A!BG371</f>
        <v>0</v>
      </c>
      <c r="BI371">
        <f>A!BH371</f>
        <v>0</v>
      </c>
      <c r="BJ371">
        <f>A!BI371</f>
        <v>0</v>
      </c>
      <c r="BK371">
        <f>A!BJ371</f>
        <v>0</v>
      </c>
      <c r="BL371">
        <f>A!BK371</f>
        <v>0</v>
      </c>
      <c r="BM371">
        <f>A!BL371</f>
        <v>0</v>
      </c>
      <c r="BN371">
        <f>A!BM371</f>
        <v>0</v>
      </c>
      <c r="BO371">
        <f>A!BN371</f>
        <v>0</v>
      </c>
      <c r="BP371">
        <f>A!BO371</f>
        <v>0</v>
      </c>
      <c r="BQ371">
        <f>A!BP371</f>
        <v>0</v>
      </c>
      <c r="BR371">
        <f>A!BQ371</f>
        <v>0</v>
      </c>
      <c r="BS371">
        <f>A!BR371</f>
        <v>0</v>
      </c>
      <c r="BT371">
        <f>A!BS371</f>
        <v>0</v>
      </c>
      <c r="BU371">
        <f>A!BT371</f>
        <v>0</v>
      </c>
      <c r="BV371">
        <f>A!BU371</f>
        <v>0</v>
      </c>
      <c r="BW371">
        <f>A!BV371</f>
        <v>0</v>
      </c>
      <c r="BX371">
        <f>A!BW371</f>
        <v>0</v>
      </c>
      <c r="BY371">
        <f>A!BX371</f>
        <v>0</v>
      </c>
      <c r="BZ371">
        <f>A!BY371</f>
        <v>0</v>
      </c>
      <c r="CA371">
        <f>A!BZ371</f>
        <v>0</v>
      </c>
      <c r="CB371">
        <f>A!CA371</f>
        <v>0</v>
      </c>
      <c r="CC371">
        <f>A!CB371</f>
        <v>0</v>
      </c>
      <c r="CD371">
        <f>A!CC371</f>
        <v>0</v>
      </c>
      <c r="CE371">
        <f>A!CD371</f>
        <v>0</v>
      </c>
      <c r="CF371">
        <f>A!CE371</f>
        <v>0</v>
      </c>
      <c r="CG371">
        <f>A!CF371</f>
        <v>0</v>
      </c>
      <c r="CH371">
        <f>A!CG371</f>
        <v>0</v>
      </c>
      <c r="CI371">
        <f>A!CH371</f>
        <v>0</v>
      </c>
      <c r="CJ371">
        <f>A!CI371</f>
        <v>0</v>
      </c>
      <c r="CK371">
        <f>A!CJ371</f>
        <v>0</v>
      </c>
      <c r="CL371">
        <f>A!CK371</f>
        <v>0</v>
      </c>
      <c r="CM371">
        <f>A!CL371</f>
        <v>0</v>
      </c>
      <c r="CN371">
        <f>A!CM371</f>
        <v>0</v>
      </c>
      <c r="CO371">
        <f>A!CN371</f>
        <v>0</v>
      </c>
      <c r="CP371">
        <f>A!CO371</f>
        <v>0</v>
      </c>
      <c r="CQ371">
        <f>A!CO681</f>
        <v>0</v>
      </c>
      <c r="CR371">
        <f>A!CP371</f>
        <v>0</v>
      </c>
      <c r="CS371">
        <f>A!CQ371</f>
        <v>0</v>
      </c>
    </row>
    <row r="372" spans="1:97" x14ac:dyDescent="0.2">
      <c r="A372">
        <f>A!A372</f>
        <v>0</v>
      </c>
      <c r="B372">
        <f>A!B372</f>
        <v>0</v>
      </c>
      <c r="C372">
        <f>A!C372</f>
        <v>0</v>
      </c>
      <c r="D372">
        <f>A!D372</f>
        <v>0</v>
      </c>
      <c r="E372">
        <f>A!E372</f>
        <v>0</v>
      </c>
      <c r="F372">
        <f>A!F372</f>
        <v>0</v>
      </c>
      <c r="G372">
        <f>A!G372</f>
        <v>0</v>
      </c>
      <c r="H372">
        <f>A!H372</f>
        <v>0</v>
      </c>
      <c r="I372">
        <f>A!I372</f>
        <v>0</v>
      </c>
      <c r="J372">
        <f>A!J372</f>
        <v>0</v>
      </c>
      <c r="K372">
        <f>A!K372</f>
        <v>0</v>
      </c>
      <c r="L372">
        <f>A!L372</f>
        <v>0</v>
      </c>
      <c r="M372">
        <f>A!M372</f>
        <v>0</v>
      </c>
      <c r="N372">
        <f>A!N372</f>
        <v>0</v>
      </c>
      <c r="O372">
        <f>A!O372</f>
        <v>0</v>
      </c>
      <c r="P372" s="23" t="str">
        <f>IF(A!P372="","",INDEX(B!$A$1:$BT$2000,MATCH(A!P372,B!$AX$1:$AX$2000,0),D!$B$5))</f>
        <v/>
      </c>
      <c r="Q372">
        <f>A!Q372</f>
        <v>0</v>
      </c>
      <c r="R372">
        <f>A!R372</f>
        <v>0</v>
      </c>
      <c r="S372">
        <f>A!S372</f>
        <v>0</v>
      </c>
      <c r="T372">
        <f>A!T372</f>
        <v>0</v>
      </c>
      <c r="U372">
        <f>A!U372</f>
        <v>0</v>
      </c>
      <c r="V372" s="23">
        <f>IF(A!V372="&lt;",1,A!V372)</f>
        <v>0</v>
      </c>
      <c r="W372">
        <f>A!W372</f>
        <v>0</v>
      </c>
      <c r="X372">
        <f>A!X372</f>
        <v>0</v>
      </c>
      <c r="Y372">
        <f>A!Y372</f>
        <v>0</v>
      </c>
      <c r="Z372" s="23">
        <f t="shared" si="5"/>
        <v>0</v>
      </c>
      <c r="AA372">
        <f>A!Z372</f>
        <v>0</v>
      </c>
      <c r="AB372">
        <f>A!AA372</f>
        <v>0</v>
      </c>
      <c r="AC372">
        <f>A!AB372</f>
        <v>0</v>
      </c>
      <c r="AD372">
        <f>A!AC372</f>
        <v>0</v>
      </c>
      <c r="AE372">
        <f>A!AD372</f>
        <v>0</v>
      </c>
      <c r="AF372">
        <f>A!AE372</f>
        <v>0</v>
      </c>
      <c r="AG372">
        <f>A!AF372</f>
        <v>0</v>
      </c>
      <c r="AH372">
        <f>A!AG372</f>
        <v>0</v>
      </c>
      <c r="AI372">
        <f>A!AH372</f>
        <v>0</v>
      </c>
      <c r="AJ372">
        <f>A!AI372</f>
        <v>0</v>
      </c>
      <c r="AK372">
        <f>A!AJ372</f>
        <v>0</v>
      </c>
      <c r="AL372">
        <f>A!AK372</f>
        <v>0</v>
      </c>
      <c r="AM372">
        <f>A!AL372</f>
        <v>0</v>
      </c>
      <c r="AN372">
        <f>A!AM372</f>
        <v>0</v>
      </c>
      <c r="AO372">
        <f>A!AN372</f>
        <v>0</v>
      </c>
      <c r="AP372">
        <f>A!AO372</f>
        <v>0</v>
      </c>
      <c r="AQ372">
        <f>A!AP372</f>
        <v>0</v>
      </c>
      <c r="AR372">
        <f>A!AQ372</f>
        <v>0</v>
      </c>
      <c r="AS372">
        <f>A!AR372</f>
        <v>0</v>
      </c>
      <c r="AT372">
        <f>A!AS372</f>
        <v>0</v>
      </c>
      <c r="AU372">
        <f>A!AT372</f>
        <v>0</v>
      </c>
      <c r="AV372">
        <f>A!AU372</f>
        <v>0</v>
      </c>
      <c r="AW372" s="23" t="str">
        <f>IF(A!AV372=0,"",A!AV372)</f>
        <v/>
      </c>
      <c r="AX372">
        <f>A!AW372</f>
        <v>0</v>
      </c>
      <c r="AY372">
        <f>A!AX372</f>
        <v>0</v>
      </c>
      <c r="AZ372">
        <f>A!AY372</f>
        <v>0</v>
      </c>
      <c r="BA372">
        <f>A!AZ372</f>
        <v>0</v>
      </c>
      <c r="BB372">
        <f>A!BA372</f>
        <v>0</v>
      </c>
      <c r="BC372">
        <f>A!BB372</f>
        <v>0</v>
      </c>
      <c r="BD372">
        <f>A!BC372</f>
        <v>0</v>
      </c>
      <c r="BE372">
        <f>A!BD372</f>
        <v>0</v>
      </c>
      <c r="BF372">
        <f>A!BE372</f>
        <v>0</v>
      </c>
      <c r="BG372">
        <f>A!BF372</f>
        <v>0</v>
      </c>
      <c r="BH372">
        <f>A!BG372</f>
        <v>0</v>
      </c>
      <c r="BI372">
        <f>A!BH372</f>
        <v>0</v>
      </c>
      <c r="BJ372">
        <f>A!BI372</f>
        <v>0</v>
      </c>
      <c r="BK372">
        <f>A!BJ372</f>
        <v>0</v>
      </c>
      <c r="BL372">
        <f>A!BK372</f>
        <v>0</v>
      </c>
      <c r="BM372">
        <f>A!BL372</f>
        <v>0</v>
      </c>
      <c r="BN372">
        <f>A!BM372</f>
        <v>0</v>
      </c>
      <c r="BO372">
        <f>A!BN372</f>
        <v>0</v>
      </c>
      <c r="BP372">
        <f>A!BO372</f>
        <v>0</v>
      </c>
      <c r="BQ372">
        <f>A!BP372</f>
        <v>0</v>
      </c>
      <c r="BR372">
        <f>A!BQ372</f>
        <v>0</v>
      </c>
      <c r="BS372">
        <f>A!BR372</f>
        <v>0</v>
      </c>
      <c r="BT372">
        <f>A!BS372</f>
        <v>0</v>
      </c>
      <c r="BU372">
        <f>A!BT372</f>
        <v>0</v>
      </c>
      <c r="BV372">
        <f>A!BU372</f>
        <v>0</v>
      </c>
      <c r="BW372">
        <f>A!BV372</f>
        <v>0</v>
      </c>
      <c r="BX372">
        <f>A!BW372</f>
        <v>0</v>
      </c>
      <c r="BY372">
        <f>A!BX372</f>
        <v>0</v>
      </c>
      <c r="BZ372">
        <f>A!BY372</f>
        <v>0</v>
      </c>
      <c r="CA372">
        <f>A!BZ372</f>
        <v>0</v>
      </c>
      <c r="CB372">
        <f>A!CA372</f>
        <v>0</v>
      </c>
      <c r="CC372">
        <f>A!CB372</f>
        <v>0</v>
      </c>
      <c r="CD372">
        <f>A!CC372</f>
        <v>0</v>
      </c>
      <c r="CE372">
        <f>A!CD372</f>
        <v>0</v>
      </c>
      <c r="CF372">
        <f>A!CE372</f>
        <v>0</v>
      </c>
      <c r="CG372">
        <f>A!CF372</f>
        <v>0</v>
      </c>
      <c r="CH372">
        <f>A!CG372</f>
        <v>0</v>
      </c>
      <c r="CI372">
        <f>A!CH372</f>
        <v>0</v>
      </c>
      <c r="CJ372">
        <f>A!CI372</f>
        <v>0</v>
      </c>
      <c r="CK372">
        <f>A!CJ372</f>
        <v>0</v>
      </c>
      <c r="CL372">
        <f>A!CK372</f>
        <v>0</v>
      </c>
      <c r="CM372">
        <f>A!CL372</f>
        <v>0</v>
      </c>
      <c r="CN372">
        <f>A!CM372</f>
        <v>0</v>
      </c>
      <c r="CO372">
        <f>A!CN372</f>
        <v>0</v>
      </c>
      <c r="CP372">
        <f>A!CO372</f>
        <v>0</v>
      </c>
      <c r="CQ372">
        <f>A!CO682</f>
        <v>0</v>
      </c>
      <c r="CR372">
        <f>A!CP372</f>
        <v>0</v>
      </c>
      <c r="CS372">
        <f>A!CQ372</f>
        <v>0</v>
      </c>
    </row>
    <row r="373" spans="1:97" x14ac:dyDescent="0.2">
      <c r="A373">
        <f>A!A373</f>
        <v>0</v>
      </c>
      <c r="B373">
        <f>A!B373</f>
        <v>0</v>
      </c>
      <c r="C373">
        <f>A!C373</f>
        <v>0</v>
      </c>
      <c r="D373">
        <f>A!D373</f>
        <v>0</v>
      </c>
      <c r="E373">
        <f>A!E373</f>
        <v>0</v>
      </c>
      <c r="F373">
        <f>A!F373</f>
        <v>0</v>
      </c>
      <c r="G373">
        <f>A!G373</f>
        <v>0</v>
      </c>
      <c r="H373">
        <f>A!H373</f>
        <v>0</v>
      </c>
      <c r="I373">
        <f>A!I373</f>
        <v>0</v>
      </c>
      <c r="J373">
        <f>A!J373</f>
        <v>0</v>
      </c>
      <c r="K373">
        <f>A!K373</f>
        <v>0</v>
      </c>
      <c r="L373">
        <f>A!L373</f>
        <v>0</v>
      </c>
      <c r="M373">
        <f>A!M373</f>
        <v>0</v>
      </c>
      <c r="N373">
        <f>A!N373</f>
        <v>0</v>
      </c>
      <c r="O373">
        <f>A!O373</f>
        <v>0</v>
      </c>
      <c r="P373" s="23" t="str">
        <f>IF(A!P373="","",INDEX(B!$A$1:$BT$2000,MATCH(A!P373,B!$AX$1:$AX$2000,0),D!$B$5))</f>
        <v/>
      </c>
      <c r="Q373">
        <f>A!Q373</f>
        <v>0</v>
      </c>
      <c r="R373">
        <f>A!R373</f>
        <v>0</v>
      </c>
      <c r="S373">
        <f>A!S373</f>
        <v>0</v>
      </c>
      <c r="T373">
        <f>A!T373</f>
        <v>0</v>
      </c>
      <c r="U373">
        <f>A!U373</f>
        <v>0</v>
      </c>
      <c r="V373" s="23">
        <f>IF(A!V373="&lt;",1,A!V373)</f>
        <v>0</v>
      </c>
      <c r="W373">
        <f>A!W373</f>
        <v>0</v>
      </c>
      <c r="X373">
        <f>A!X373</f>
        <v>0</v>
      </c>
      <c r="Y373">
        <f>A!Y373</f>
        <v>0</v>
      </c>
      <c r="Z373" s="23">
        <f t="shared" si="5"/>
        <v>0</v>
      </c>
      <c r="AA373">
        <f>A!Z373</f>
        <v>0</v>
      </c>
      <c r="AB373">
        <f>A!AA373</f>
        <v>0</v>
      </c>
      <c r="AC373">
        <f>A!AB373</f>
        <v>0</v>
      </c>
      <c r="AD373">
        <f>A!AC373</f>
        <v>0</v>
      </c>
      <c r="AE373">
        <f>A!AD373</f>
        <v>0</v>
      </c>
      <c r="AF373">
        <f>A!AE373</f>
        <v>0</v>
      </c>
      <c r="AG373">
        <f>A!AF373</f>
        <v>0</v>
      </c>
      <c r="AH373">
        <f>A!AG373</f>
        <v>0</v>
      </c>
      <c r="AI373">
        <f>A!AH373</f>
        <v>0</v>
      </c>
      <c r="AJ373">
        <f>A!AI373</f>
        <v>0</v>
      </c>
      <c r="AK373">
        <f>A!AJ373</f>
        <v>0</v>
      </c>
      <c r="AL373">
        <f>A!AK373</f>
        <v>0</v>
      </c>
      <c r="AM373">
        <f>A!AL373</f>
        <v>0</v>
      </c>
      <c r="AN373">
        <f>A!AM373</f>
        <v>0</v>
      </c>
      <c r="AO373">
        <f>A!AN373</f>
        <v>0</v>
      </c>
      <c r="AP373">
        <f>A!AO373</f>
        <v>0</v>
      </c>
      <c r="AQ373">
        <f>A!AP373</f>
        <v>0</v>
      </c>
      <c r="AR373">
        <f>A!AQ373</f>
        <v>0</v>
      </c>
      <c r="AS373">
        <f>A!AR373</f>
        <v>0</v>
      </c>
      <c r="AT373">
        <f>A!AS373</f>
        <v>0</v>
      </c>
      <c r="AU373">
        <f>A!AT373</f>
        <v>0</v>
      </c>
      <c r="AV373">
        <f>A!AU373</f>
        <v>0</v>
      </c>
      <c r="AW373" s="23" t="str">
        <f>IF(A!AV373=0,"",A!AV373)</f>
        <v/>
      </c>
      <c r="AX373">
        <f>A!AW373</f>
        <v>0</v>
      </c>
      <c r="AY373">
        <f>A!AX373</f>
        <v>0</v>
      </c>
      <c r="AZ373">
        <f>A!AY373</f>
        <v>0</v>
      </c>
      <c r="BA373">
        <f>A!AZ373</f>
        <v>0</v>
      </c>
      <c r="BB373">
        <f>A!BA373</f>
        <v>0</v>
      </c>
      <c r="BC373">
        <f>A!BB373</f>
        <v>0</v>
      </c>
      <c r="BD373">
        <f>A!BC373</f>
        <v>0</v>
      </c>
      <c r="BE373">
        <f>A!BD373</f>
        <v>0</v>
      </c>
      <c r="BF373">
        <f>A!BE373</f>
        <v>0</v>
      </c>
      <c r="BG373">
        <f>A!BF373</f>
        <v>0</v>
      </c>
      <c r="BH373">
        <f>A!BG373</f>
        <v>0</v>
      </c>
      <c r="BI373">
        <f>A!BH373</f>
        <v>0</v>
      </c>
      <c r="BJ373">
        <f>A!BI373</f>
        <v>0</v>
      </c>
      <c r="BK373">
        <f>A!BJ373</f>
        <v>0</v>
      </c>
      <c r="BL373">
        <f>A!BK373</f>
        <v>0</v>
      </c>
      <c r="BM373">
        <f>A!BL373</f>
        <v>0</v>
      </c>
      <c r="BN373">
        <f>A!BM373</f>
        <v>0</v>
      </c>
      <c r="BO373">
        <f>A!BN373</f>
        <v>0</v>
      </c>
      <c r="BP373">
        <f>A!BO373</f>
        <v>0</v>
      </c>
      <c r="BQ373">
        <f>A!BP373</f>
        <v>0</v>
      </c>
      <c r="BR373">
        <f>A!BQ373</f>
        <v>0</v>
      </c>
      <c r="BS373">
        <f>A!BR373</f>
        <v>0</v>
      </c>
      <c r="BT373">
        <f>A!BS373</f>
        <v>0</v>
      </c>
      <c r="BU373">
        <f>A!BT373</f>
        <v>0</v>
      </c>
      <c r="BV373">
        <f>A!BU373</f>
        <v>0</v>
      </c>
      <c r="BW373">
        <f>A!BV373</f>
        <v>0</v>
      </c>
      <c r="BX373">
        <f>A!BW373</f>
        <v>0</v>
      </c>
      <c r="BY373">
        <f>A!BX373</f>
        <v>0</v>
      </c>
      <c r="BZ373">
        <f>A!BY373</f>
        <v>0</v>
      </c>
      <c r="CA373">
        <f>A!BZ373</f>
        <v>0</v>
      </c>
      <c r="CB373">
        <f>A!CA373</f>
        <v>0</v>
      </c>
      <c r="CC373">
        <f>A!CB373</f>
        <v>0</v>
      </c>
      <c r="CD373">
        <f>A!CC373</f>
        <v>0</v>
      </c>
      <c r="CE373">
        <f>A!CD373</f>
        <v>0</v>
      </c>
      <c r="CF373">
        <f>A!CE373</f>
        <v>0</v>
      </c>
      <c r="CG373">
        <f>A!CF373</f>
        <v>0</v>
      </c>
      <c r="CH373">
        <f>A!CG373</f>
        <v>0</v>
      </c>
      <c r="CI373">
        <f>A!CH373</f>
        <v>0</v>
      </c>
      <c r="CJ373">
        <f>A!CI373</f>
        <v>0</v>
      </c>
      <c r="CK373">
        <f>A!CJ373</f>
        <v>0</v>
      </c>
      <c r="CL373">
        <f>A!CK373</f>
        <v>0</v>
      </c>
      <c r="CM373">
        <f>A!CL373</f>
        <v>0</v>
      </c>
      <c r="CN373">
        <f>A!CM373</f>
        <v>0</v>
      </c>
      <c r="CO373">
        <f>A!CN373</f>
        <v>0</v>
      </c>
      <c r="CP373">
        <f>A!CO373</f>
        <v>0</v>
      </c>
      <c r="CQ373">
        <f>A!CO683</f>
        <v>0</v>
      </c>
      <c r="CR373">
        <f>A!CP373</f>
        <v>0</v>
      </c>
      <c r="CS373">
        <f>A!CQ373</f>
        <v>0</v>
      </c>
    </row>
    <row r="374" spans="1:97" x14ac:dyDescent="0.2">
      <c r="A374">
        <f>A!A374</f>
        <v>0</v>
      </c>
      <c r="B374">
        <f>A!B374</f>
        <v>0</v>
      </c>
      <c r="C374">
        <f>A!C374</f>
        <v>0</v>
      </c>
      <c r="D374">
        <f>A!D374</f>
        <v>0</v>
      </c>
      <c r="E374">
        <f>A!E374</f>
        <v>0</v>
      </c>
      <c r="F374">
        <f>A!F374</f>
        <v>0</v>
      </c>
      <c r="G374">
        <f>A!G374</f>
        <v>0</v>
      </c>
      <c r="H374">
        <f>A!H374</f>
        <v>0</v>
      </c>
      <c r="I374">
        <f>A!I374</f>
        <v>0</v>
      </c>
      <c r="J374">
        <f>A!J374</f>
        <v>0</v>
      </c>
      <c r="K374">
        <f>A!K374</f>
        <v>0</v>
      </c>
      <c r="L374">
        <f>A!L374</f>
        <v>0</v>
      </c>
      <c r="M374">
        <f>A!M374</f>
        <v>0</v>
      </c>
      <c r="N374">
        <f>A!N374</f>
        <v>0</v>
      </c>
      <c r="O374">
        <f>A!O374</f>
        <v>0</v>
      </c>
      <c r="P374" s="23" t="str">
        <f>IF(A!P374="","",INDEX(B!$A$1:$BT$2000,MATCH(A!P374,B!$AX$1:$AX$2000,0),D!$B$5))</f>
        <v/>
      </c>
      <c r="Q374">
        <f>A!Q374</f>
        <v>0</v>
      </c>
      <c r="R374">
        <f>A!R374</f>
        <v>0</v>
      </c>
      <c r="S374">
        <f>A!S374</f>
        <v>0</v>
      </c>
      <c r="T374">
        <f>A!T374</f>
        <v>0</v>
      </c>
      <c r="U374">
        <f>A!U374</f>
        <v>0</v>
      </c>
      <c r="V374" s="23">
        <f>IF(A!V374="&lt;",1,A!V374)</f>
        <v>0</v>
      </c>
      <c r="W374">
        <f>A!W374</f>
        <v>0</v>
      </c>
      <c r="X374">
        <f>A!X374</f>
        <v>0</v>
      </c>
      <c r="Y374">
        <f>A!Y374</f>
        <v>0</v>
      </c>
      <c r="Z374" s="23">
        <f t="shared" si="5"/>
        <v>0</v>
      </c>
      <c r="AA374">
        <f>A!Z374</f>
        <v>0</v>
      </c>
      <c r="AB374">
        <f>A!AA374</f>
        <v>0</v>
      </c>
      <c r="AC374">
        <f>A!AB374</f>
        <v>0</v>
      </c>
      <c r="AD374">
        <f>A!AC374</f>
        <v>0</v>
      </c>
      <c r="AE374">
        <f>A!AD374</f>
        <v>0</v>
      </c>
      <c r="AF374">
        <f>A!AE374</f>
        <v>0</v>
      </c>
      <c r="AG374">
        <f>A!AF374</f>
        <v>0</v>
      </c>
      <c r="AH374">
        <f>A!AG374</f>
        <v>0</v>
      </c>
      <c r="AI374">
        <f>A!AH374</f>
        <v>0</v>
      </c>
      <c r="AJ374">
        <f>A!AI374</f>
        <v>0</v>
      </c>
      <c r="AK374">
        <f>A!AJ374</f>
        <v>0</v>
      </c>
      <c r="AL374">
        <f>A!AK374</f>
        <v>0</v>
      </c>
      <c r="AM374">
        <f>A!AL374</f>
        <v>0</v>
      </c>
      <c r="AN374">
        <f>A!AM374</f>
        <v>0</v>
      </c>
      <c r="AO374">
        <f>A!AN374</f>
        <v>0</v>
      </c>
      <c r="AP374">
        <f>A!AO374</f>
        <v>0</v>
      </c>
      <c r="AQ374">
        <f>A!AP374</f>
        <v>0</v>
      </c>
      <c r="AR374">
        <f>A!AQ374</f>
        <v>0</v>
      </c>
      <c r="AS374">
        <f>A!AR374</f>
        <v>0</v>
      </c>
      <c r="AT374">
        <f>A!AS374</f>
        <v>0</v>
      </c>
      <c r="AU374">
        <f>A!AT374</f>
        <v>0</v>
      </c>
      <c r="AV374">
        <f>A!AU374</f>
        <v>0</v>
      </c>
      <c r="AW374" s="23" t="str">
        <f>IF(A!AV374=0,"",A!AV374)</f>
        <v/>
      </c>
      <c r="AX374">
        <f>A!AW374</f>
        <v>0</v>
      </c>
      <c r="AY374">
        <f>A!AX374</f>
        <v>0</v>
      </c>
      <c r="AZ374">
        <f>A!AY374</f>
        <v>0</v>
      </c>
      <c r="BA374">
        <f>A!AZ374</f>
        <v>0</v>
      </c>
      <c r="BB374">
        <f>A!BA374</f>
        <v>0</v>
      </c>
      <c r="BC374">
        <f>A!BB374</f>
        <v>0</v>
      </c>
      <c r="BD374">
        <f>A!BC374</f>
        <v>0</v>
      </c>
      <c r="BE374">
        <f>A!BD374</f>
        <v>0</v>
      </c>
      <c r="BF374">
        <f>A!BE374</f>
        <v>0</v>
      </c>
      <c r="BG374">
        <f>A!BF374</f>
        <v>0</v>
      </c>
      <c r="BH374">
        <f>A!BG374</f>
        <v>0</v>
      </c>
      <c r="BI374">
        <f>A!BH374</f>
        <v>0</v>
      </c>
      <c r="BJ374">
        <f>A!BI374</f>
        <v>0</v>
      </c>
      <c r="BK374">
        <f>A!BJ374</f>
        <v>0</v>
      </c>
      <c r="BL374">
        <f>A!BK374</f>
        <v>0</v>
      </c>
      <c r="BM374">
        <f>A!BL374</f>
        <v>0</v>
      </c>
      <c r="BN374">
        <f>A!BM374</f>
        <v>0</v>
      </c>
      <c r="BO374">
        <f>A!BN374</f>
        <v>0</v>
      </c>
      <c r="BP374">
        <f>A!BO374</f>
        <v>0</v>
      </c>
      <c r="BQ374">
        <f>A!BP374</f>
        <v>0</v>
      </c>
      <c r="BR374">
        <f>A!BQ374</f>
        <v>0</v>
      </c>
      <c r="BS374">
        <f>A!BR374</f>
        <v>0</v>
      </c>
      <c r="BT374">
        <f>A!BS374</f>
        <v>0</v>
      </c>
      <c r="BU374">
        <f>A!BT374</f>
        <v>0</v>
      </c>
      <c r="BV374">
        <f>A!BU374</f>
        <v>0</v>
      </c>
      <c r="BW374">
        <f>A!BV374</f>
        <v>0</v>
      </c>
      <c r="BX374">
        <f>A!BW374</f>
        <v>0</v>
      </c>
      <c r="BY374">
        <f>A!BX374</f>
        <v>0</v>
      </c>
      <c r="BZ374">
        <f>A!BY374</f>
        <v>0</v>
      </c>
      <c r="CA374">
        <f>A!BZ374</f>
        <v>0</v>
      </c>
      <c r="CB374">
        <f>A!CA374</f>
        <v>0</v>
      </c>
      <c r="CC374">
        <f>A!CB374</f>
        <v>0</v>
      </c>
      <c r="CD374">
        <f>A!CC374</f>
        <v>0</v>
      </c>
      <c r="CE374">
        <f>A!CD374</f>
        <v>0</v>
      </c>
      <c r="CF374">
        <f>A!CE374</f>
        <v>0</v>
      </c>
      <c r="CG374">
        <f>A!CF374</f>
        <v>0</v>
      </c>
      <c r="CH374">
        <f>A!CG374</f>
        <v>0</v>
      </c>
      <c r="CI374">
        <f>A!CH374</f>
        <v>0</v>
      </c>
      <c r="CJ374">
        <f>A!CI374</f>
        <v>0</v>
      </c>
      <c r="CK374">
        <f>A!CJ374</f>
        <v>0</v>
      </c>
      <c r="CL374">
        <f>A!CK374</f>
        <v>0</v>
      </c>
      <c r="CM374">
        <f>A!CL374</f>
        <v>0</v>
      </c>
      <c r="CN374">
        <f>A!CM374</f>
        <v>0</v>
      </c>
      <c r="CO374">
        <f>A!CN374</f>
        <v>0</v>
      </c>
      <c r="CP374">
        <f>A!CO374</f>
        <v>0</v>
      </c>
      <c r="CQ374">
        <f>A!CO684</f>
        <v>0</v>
      </c>
      <c r="CR374">
        <f>A!CP374</f>
        <v>0</v>
      </c>
      <c r="CS374">
        <f>A!CQ374</f>
        <v>0</v>
      </c>
    </row>
    <row r="375" spans="1:97" x14ac:dyDescent="0.2">
      <c r="A375">
        <f>A!A375</f>
        <v>0</v>
      </c>
      <c r="B375">
        <f>A!B375</f>
        <v>0</v>
      </c>
      <c r="C375">
        <f>A!C375</f>
        <v>0</v>
      </c>
      <c r="D375">
        <f>A!D375</f>
        <v>0</v>
      </c>
      <c r="E375">
        <f>A!E375</f>
        <v>0</v>
      </c>
      <c r="F375">
        <f>A!F375</f>
        <v>0</v>
      </c>
      <c r="G375">
        <f>A!G375</f>
        <v>0</v>
      </c>
      <c r="H375">
        <f>A!H375</f>
        <v>0</v>
      </c>
      <c r="I375">
        <f>A!I375</f>
        <v>0</v>
      </c>
      <c r="J375">
        <f>A!J375</f>
        <v>0</v>
      </c>
      <c r="K375">
        <f>A!K375</f>
        <v>0</v>
      </c>
      <c r="L375">
        <f>A!L375</f>
        <v>0</v>
      </c>
      <c r="M375">
        <f>A!M375</f>
        <v>0</v>
      </c>
      <c r="N375">
        <f>A!N375</f>
        <v>0</v>
      </c>
      <c r="O375">
        <f>A!O375</f>
        <v>0</v>
      </c>
      <c r="P375" s="23" t="str">
        <f>IF(A!P375="","",INDEX(B!$A$1:$BT$2000,MATCH(A!P375,B!$AX$1:$AX$2000,0),D!$B$5))</f>
        <v/>
      </c>
      <c r="Q375">
        <f>A!Q375</f>
        <v>0</v>
      </c>
      <c r="R375">
        <f>A!R375</f>
        <v>0</v>
      </c>
      <c r="S375">
        <f>A!S375</f>
        <v>0</v>
      </c>
      <c r="T375">
        <f>A!T375</f>
        <v>0</v>
      </c>
      <c r="U375">
        <f>A!U375</f>
        <v>0</v>
      </c>
      <c r="V375" s="23">
        <f>IF(A!V375="&lt;",1,A!V375)</f>
        <v>0</v>
      </c>
      <c r="W375">
        <f>A!W375</f>
        <v>0</v>
      </c>
      <c r="X375">
        <f>A!X375</f>
        <v>0</v>
      </c>
      <c r="Y375">
        <f>A!Y375</f>
        <v>0</v>
      </c>
      <c r="Z375" s="23">
        <f t="shared" si="5"/>
        <v>0</v>
      </c>
      <c r="AA375">
        <f>A!Z375</f>
        <v>0</v>
      </c>
      <c r="AB375">
        <f>A!AA375</f>
        <v>0</v>
      </c>
      <c r="AC375">
        <f>A!AB375</f>
        <v>0</v>
      </c>
      <c r="AD375">
        <f>A!AC375</f>
        <v>0</v>
      </c>
      <c r="AE375">
        <f>A!AD375</f>
        <v>0</v>
      </c>
      <c r="AF375">
        <f>A!AE375</f>
        <v>0</v>
      </c>
      <c r="AG375">
        <f>A!AF375</f>
        <v>0</v>
      </c>
      <c r="AH375">
        <f>A!AG375</f>
        <v>0</v>
      </c>
      <c r="AI375">
        <f>A!AH375</f>
        <v>0</v>
      </c>
      <c r="AJ375">
        <f>A!AI375</f>
        <v>0</v>
      </c>
      <c r="AK375">
        <f>A!AJ375</f>
        <v>0</v>
      </c>
      <c r="AL375">
        <f>A!AK375</f>
        <v>0</v>
      </c>
      <c r="AM375">
        <f>A!AL375</f>
        <v>0</v>
      </c>
      <c r="AN375">
        <f>A!AM375</f>
        <v>0</v>
      </c>
      <c r="AO375">
        <f>A!AN375</f>
        <v>0</v>
      </c>
      <c r="AP375">
        <f>A!AO375</f>
        <v>0</v>
      </c>
      <c r="AQ375">
        <f>A!AP375</f>
        <v>0</v>
      </c>
      <c r="AR375">
        <f>A!AQ375</f>
        <v>0</v>
      </c>
      <c r="AS375">
        <f>A!AR375</f>
        <v>0</v>
      </c>
      <c r="AT375">
        <f>A!AS375</f>
        <v>0</v>
      </c>
      <c r="AU375">
        <f>A!AT375</f>
        <v>0</v>
      </c>
      <c r="AV375">
        <f>A!AU375</f>
        <v>0</v>
      </c>
      <c r="AW375" s="23" t="str">
        <f>IF(A!AV375=0,"",A!AV375)</f>
        <v/>
      </c>
      <c r="AX375">
        <f>A!AW375</f>
        <v>0</v>
      </c>
      <c r="AY375">
        <f>A!AX375</f>
        <v>0</v>
      </c>
      <c r="AZ375">
        <f>A!AY375</f>
        <v>0</v>
      </c>
      <c r="BA375">
        <f>A!AZ375</f>
        <v>0</v>
      </c>
      <c r="BB375">
        <f>A!BA375</f>
        <v>0</v>
      </c>
      <c r="BC375">
        <f>A!BB375</f>
        <v>0</v>
      </c>
      <c r="BD375">
        <f>A!BC375</f>
        <v>0</v>
      </c>
      <c r="BE375">
        <f>A!BD375</f>
        <v>0</v>
      </c>
      <c r="BF375">
        <f>A!BE375</f>
        <v>0</v>
      </c>
      <c r="BG375">
        <f>A!BF375</f>
        <v>0</v>
      </c>
      <c r="BH375">
        <f>A!BG375</f>
        <v>0</v>
      </c>
      <c r="BI375">
        <f>A!BH375</f>
        <v>0</v>
      </c>
      <c r="BJ375">
        <f>A!BI375</f>
        <v>0</v>
      </c>
      <c r="BK375">
        <f>A!BJ375</f>
        <v>0</v>
      </c>
      <c r="BL375">
        <f>A!BK375</f>
        <v>0</v>
      </c>
      <c r="BM375">
        <f>A!BL375</f>
        <v>0</v>
      </c>
      <c r="BN375">
        <f>A!BM375</f>
        <v>0</v>
      </c>
      <c r="BO375">
        <f>A!BN375</f>
        <v>0</v>
      </c>
      <c r="BP375">
        <f>A!BO375</f>
        <v>0</v>
      </c>
      <c r="BQ375">
        <f>A!BP375</f>
        <v>0</v>
      </c>
      <c r="BR375">
        <f>A!BQ375</f>
        <v>0</v>
      </c>
      <c r="BS375">
        <f>A!BR375</f>
        <v>0</v>
      </c>
      <c r="BT375">
        <f>A!BS375</f>
        <v>0</v>
      </c>
      <c r="BU375">
        <f>A!BT375</f>
        <v>0</v>
      </c>
      <c r="BV375">
        <f>A!BU375</f>
        <v>0</v>
      </c>
      <c r="BW375">
        <f>A!BV375</f>
        <v>0</v>
      </c>
      <c r="BX375">
        <f>A!BW375</f>
        <v>0</v>
      </c>
      <c r="BY375">
        <f>A!BX375</f>
        <v>0</v>
      </c>
      <c r="BZ375">
        <f>A!BY375</f>
        <v>0</v>
      </c>
      <c r="CA375">
        <f>A!BZ375</f>
        <v>0</v>
      </c>
      <c r="CB375">
        <f>A!CA375</f>
        <v>0</v>
      </c>
      <c r="CC375">
        <f>A!CB375</f>
        <v>0</v>
      </c>
      <c r="CD375">
        <f>A!CC375</f>
        <v>0</v>
      </c>
      <c r="CE375">
        <f>A!CD375</f>
        <v>0</v>
      </c>
      <c r="CF375">
        <f>A!CE375</f>
        <v>0</v>
      </c>
      <c r="CG375">
        <f>A!CF375</f>
        <v>0</v>
      </c>
      <c r="CH375">
        <f>A!CG375</f>
        <v>0</v>
      </c>
      <c r="CI375">
        <f>A!CH375</f>
        <v>0</v>
      </c>
      <c r="CJ375">
        <f>A!CI375</f>
        <v>0</v>
      </c>
      <c r="CK375">
        <f>A!CJ375</f>
        <v>0</v>
      </c>
      <c r="CL375">
        <f>A!CK375</f>
        <v>0</v>
      </c>
      <c r="CM375">
        <f>A!CL375</f>
        <v>0</v>
      </c>
      <c r="CN375">
        <f>A!CM375</f>
        <v>0</v>
      </c>
      <c r="CO375">
        <f>A!CN375</f>
        <v>0</v>
      </c>
      <c r="CP375">
        <f>A!CO375</f>
        <v>0</v>
      </c>
      <c r="CQ375">
        <f>A!CO685</f>
        <v>0</v>
      </c>
      <c r="CR375">
        <f>A!CP375</f>
        <v>0</v>
      </c>
      <c r="CS375">
        <f>A!CQ375</f>
        <v>0</v>
      </c>
    </row>
    <row r="376" spans="1:97" x14ac:dyDescent="0.2">
      <c r="A376">
        <f>A!A376</f>
        <v>0</v>
      </c>
      <c r="B376">
        <f>A!B376</f>
        <v>0</v>
      </c>
      <c r="C376">
        <f>A!C376</f>
        <v>0</v>
      </c>
      <c r="D376">
        <f>A!D376</f>
        <v>0</v>
      </c>
      <c r="E376">
        <f>A!E376</f>
        <v>0</v>
      </c>
      <c r="F376">
        <f>A!F376</f>
        <v>0</v>
      </c>
      <c r="G376">
        <f>A!G376</f>
        <v>0</v>
      </c>
      <c r="H376">
        <f>A!H376</f>
        <v>0</v>
      </c>
      <c r="I376">
        <f>A!I376</f>
        <v>0</v>
      </c>
      <c r="J376">
        <f>A!J376</f>
        <v>0</v>
      </c>
      <c r="K376">
        <f>A!K376</f>
        <v>0</v>
      </c>
      <c r="L376">
        <f>A!L376</f>
        <v>0</v>
      </c>
      <c r="M376">
        <f>A!M376</f>
        <v>0</v>
      </c>
      <c r="N376">
        <f>A!N376</f>
        <v>0</v>
      </c>
      <c r="O376">
        <f>A!O376</f>
        <v>0</v>
      </c>
      <c r="P376" s="23" t="str">
        <f>IF(A!P376="","",INDEX(B!$A$1:$BT$2000,MATCH(A!P376,B!$AX$1:$AX$2000,0),D!$B$5))</f>
        <v/>
      </c>
      <c r="Q376">
        <f>A!Q376</f>
        <v>0</v>
      </c>
      <c r="R376">
        <f>A!R376</f>
        <v>0</v>
      </c>
      <c r="S376">
        <f>A!S376</f>
        <v>0</v>
      </c>
      <c r="T376">
        <f>A!T376</f>
        <v>0</v>
      </c>
      <c r="U376">
        <f>A!U376</f>
        <v>0</v>
      </c>
      <c r="V376" s="23">
        <f>IF(A!V376="&lt;",1,A!V376)</f>
        <v>0</v>
      </c>
      <c r="W376">
        <f>A!W376</f>
        <v>0</v>
      </c>
      <c r="X376">
        <f>A!X376</f>
        <v>0</v>
      </c>
      <c r="Y376">
        <f>A!Y376</f>
        <v>0</v>
      </c>
      <c r="Z376" s="23">
        <f t="shared" si="5"/>
        <v>0</v>
      </c>
      <c r="AA376">
        <f>A!Z376</f>
        <v>0</v>
      </c>
      <c r="AB376">
        <f>A!AA376</f>
        <v>0</v>
      </c>
      <c r="AC376">
        <f>A!AB376</f>
        <v>0</v>
      </c>
      <c r="AD376">
        <f>A!AC376</f>
        <v>0</v>
      </c>
      <c r="AE376">
        <f>A!AD376</f>
        <v>0</v>
      </c>
      <c r="AF376">
        <f>A!AE376</f>
        <v>0</v>
      </c>
      <c r="AG376">
        <f>A!AF376</f>
        <v>0</v>
      </c>
      <c r="AH376">
        <f>A!AG376</f>
        <v>0</v>
      </c>
      <c r="AI376">
        <f>A!AH376</f>
        <v>0</v>
      </c>
      <c r="AJ376">
        <f>A!AI376</f>
        <v>0</v>
      </c>
      <c r="AK376">
        <f>A!AJ376</f>
        <v>0</v>
      </c>
      <c r="AL376">
        <f>A!AK376</f>
        <v>0</v>
      </c>
      <c r="AM376">
        <f>A!AL376</f>
        <v>0</v>
      </c>
      <c r="AN376">
        <f>A!AM376</f>
        <v>0</v>
      </c>
      <c r="AO376">
        <f>A!AN376</f>
        <v>0</v>
      </c>
      <c r="AP376">
        <f>A!AO376</f>
        <v>0</v>
      </c>
      <c r="AQ376">
        <f>A!AP376</f>
        <v>0</v>
      </c>
      <c r="AR376">
        <f>A!AQ376</f>
        <v>0</v>
      </c>
      <c r="AS376">
        <f>A!AR376</f>
        <v>0</v>
      </c>
      <c r="AT376">
        <f>A!AS376</f>
        <v>0</v>
      </c>
      <c r="AU376">
        <f>A!AT376</f>
        <v>0</v>
      </c>
      <c r="AV376">
        <f>A!AU376</f>
        <v>0</v>
      </c>
      <c r="AW376" s="23" t="str">
        <f>IF(A!AV376=0,"",A!AV376)</f>
        <v/>
      </c>
      <c r="AX376">
        <f>A!AW376</f>
        <v>0</v>
      </c>
      <c r="AY376">
        <f>A!AX376</f>
        <v>0</v>
      </c>
      <c r="AZ376">
        <f>A!AY376</f>
        <v>0</v>
      </c>
      <c r="BA376">
        <f>A!AZ376</f>
        <v>0</v>
      </c>
      <c r="BB376">
        <f>A!BA376</f>
        <v>0</v>
      </c>
      <c r="BC376">
        <f>A!BB376</f>
        <v>0</v>
      </c>
      <c r="BD376">
        <f>A!BC376</f>
        <v>0</v>
      </c>
      <c r="BE376">
        <f>A!BD376</f>
        <v>0</v>
      </c>
      <c r="BF376">
        <f>A!BE376</f>
        <v>0</v>
      </c>
      <c r="BG376">
        <f>A!BF376</f>
        <v>0</v>
      </c>
      <c r="BH376">
        <f>A!BG376</f>
        <v>0</v>
      </c>
      <c r="BI376">
        <f>A!BH376</f>
        <v>0</v>
      </c>
      <c r="BJ376">
        <f>A!BI376</f>
        <v>0</v>
      </c>
      <c r="BK376">
        <f>A!BJ376</f>
        <v>0</v>
      </c>
      <c r="BL376">
        <f>A!BK376</f>
        <v>0</v>
      </c>
      <c r="BM376">
        <f>A!BL376</f>
        <v>0</v>
      </c>
      <c r="BN376">
        <f>A!BM376</f>
        <v>0</v>
      </c>
      <c r="BO376">
        <f>A!BN376</f>
        <v>0</v>
      </c>
      <c r="BP376">
        <f>A!BO376</f>
        <v>0</v>
      </c>
      <c r="BQ376">
        <f>A!BP376</f>
        <v>0</v>
      </c>
      <c r="BR376">
        <f>A!BQ376</f>
        <v>0</v>
      </c>
      <c r="BS376">
        <f>A!BR376</f>
        <v>0</v>
      </c>
      <c r="BT376">
        <f>A!BS376</f>
        <v>0</v>
      </c>
      <c r="BU376">
        <f>A!BT376</f>
        <v>0</v>
      </c>
      <c r="BV376">
        <f>A!BU376</f>
        <v>0</v>
      </c>
      <c r="BW376">
        <f>A!BV376</f>
        <v>0</v>
      </c>
      <c r="BX376">
        <f>A!BW376</f>
        <v>0</v>
      </c>
      <c r="BY376">
        <f>A!BX376</f>
        <v>0</v>
      </c>
      <c r="BZ376">
        <f>A!BY376</f>
        <v>0</v>
      </c>
      <c r="CA376">
        <f>A!BZ376</f>
        <v>0</v>
      </c>
      <c r="CB376">
        <f>A!CA376</f>
        <v>0</v>
      </c>
      <c r="CC376">
        <f>A!CB376</f>
        <v>0</v>
      </c>
      <c r="CD376">
        <f>A!CC376</f>
        <v>0</v>
      </c>
      <c r="CE376">
        <f>A!CD376</f>
        <v>0</v>
      </c>
      <c r="CF376">
        <f>A!CE376</f>
        <v>0</v>
      </c>
      <c r="CG376">
        <f>A!CF376</f>
        <v>0</v>
      </c>
      <c r="CH376">
        <f>A!CG376</f>
        <v>0</v>
      </c>
      <c r="CI376">
        <f>A!CH376</f>
        <v>0</v>
      </c>
      <c r="CJ376">
        <f>A!CI376</f>
        <v>0</v>
      </c>
      <c r="CK376">
        <f>A!CJ376</f>
        <v>0</v>
      </c>
      <c r="CL376">
        <f>A!CK376</f>
        <v>0</v>
      </c>
      <c r="CM376">
        <f>A!CL376</f>
        <v>0</v>
      </c>
      <c r="CN376">
        <f>A!CM376</f>
        <v>0</v>
      </c>
      <c r="CO376">
        <f>A!CN376</f>
        <v>0</v>
      </c>
      <c r="CP376">
        <f>A!CO376</f>
        <v>0</v>
      </c>
      <c r="CQ376">
        <f>A!CO686</f>
        <v>0</v>
      </c>
      <c r="CR376">
        <f>A!CP376</f>
        <v>0</v>
      </c>
      <c r="CS376">
        <f>A!CQ376</f>
        <v>0</v>
      </c>
    </row>
    <row r="377" spans="1:97" x14ac:dyDescent="0.2">
      <c r="A377">
        <f>A!A377</f>
        <v>0</v>
      </c>
      <c r="B377">
        <f>A!B377</f>
        <v>0</v>
      </c>
      <c r="C377">
        <f>A!C377</f>
        <v>0</v>
      </c>
      <c r="D377">
        <f>A!D377</f>
        <v>0</v>
      </c>
      <c r="E377">
        <f>A!E377</f>
        <v>0</v>
      </c>
      <c r="F377">
        <f>A!F377</f>
        <v>0</v>
      </c>
      <c r="G377">
        <f>A!G377</f>
        <v>0</v>
      </c>
      <c r="H377">
        <f>A!H377</f>
        <v>0</v>
      </c>
      <c r="I377">
        <f>A!I377</f>
        <v>0</v>
      </c>
      <c r="J377">
        <f>A!J377</f>
        <v>0</v>
      </c>
      <c r="K377">
        <f>A!K377</f>
        <v>0</v>
      </c>
      <c r="L377">
        <f>A!L377</f>
        <v>0</v>
      </c>
      <c r="M377">
        <f>A!M377</f>
        <v>0</v>
      </c>
      <c r="N377">
        <f>A!N377</f>
        <v>0</v>
      </c>
      <c r="O377">
        <f>A!O377</f>
        <v>0</v>
      </c>
      <c r="P377" s="23" t="str">
        <f>IF(A!P377="","",INDEX(B!$A$1:$BT$2000,MATCH(A!P377,B!$AX$1:$AX$2000,0),D!$B$5))</f>
        <v/>
      </c>
      <c r="Q377">
        <f>A!Q377</f>
        <v>0</v>
      </c>
      <c r="R377">
        <f>A!R377</f>
        <v>0</v>
      </c>
      <c r="S377">
        <f>A!S377</f>
        <v>0</v>
      </c>
      <c r="T377">
        <f>A!T377</f>
        <v>0</v>
      </c>
      <c r="U377">
        <f>A!U377</f>
        <v>0</v>
      </c>
      <c r="V377" s="23">
        <f>IF(A!V377="&lt;",1,A!V377)</f>
        <v>0</v>
      </c>
      <c r="W377">
        <f>A!W377</f>
        <v>0</v>
      </c>
      <c r="X377">
        <f>A!X377</f>
        <v>0</v>
      </c>
      <c r="Y377">
        <f>A!Y377</f>
        <v>0</v>
      </c>
      <c r="Z377" s="23">
        <f t="shared" si="5"/>
        <v>0</v>
      </c>
      <c r="AA377">
        <f>A!Z377</f>
        <v>0</v>
      </c>
      <c r="AB377">
        <f>A!AA377</f>
        <v>0</v>
      </c>
      <c r="AC377">
        <f>A!AB377</f>
        <v>0</v>
      </c>
      <c r="AD377">
        <f>A!AC377</f>
        <v>0</v>
      </c>
      <c r="AE377">
        <f>A!AD377</f>
        <v>0</v>
      </c>
      <c r="AF377">
        <f>A!AE377</f>
        <v>0</v>
      </c>
      <c r="AG377">
        <f>A!AF377</f>
        <v>0</v>
      </c>
      <c r="AH377">
        <f>A!AG377</f>
        <v>0</v>
      </c>
      <c r="AI377">
        <f>A!AH377</f>
        <v>0</v>
      </c>
      <c r="AJ377">
        <f>A!AI377</f>
        <v>0</v>
      </c>
      <c r="AK377">
        <f>A!AJ377</f>
        <v>0</v>
      </c>
      <c r="AL377">
        <f>A!AK377</f>
        <v>0</v>
      </c>
      <c r="AM377">
        <f>A!AL377</f>
        <v>0</v>
      </c>
      <c r="AN377">
        <f>A!AM377</f>
        <v>0</v>
      </c>
      <c r="AO377">
        <f>A!AN377</f>
        <v>0</v>
      </c>
      <c r="AP377">
        <f>A!AO377</f>
        <v>0</v>
      </c>
      <c r="AQ377">
        <f>A!AP377</f>
        <v>0</v>
      </c>
      <c r="AR377">
        <f>A!AQ377</f>
        <v>0</v>
      </c>
      <c r="AS377">
        <f>A!AR377</f>
        <v>0</v>
      </c>
      <c r="AT377">
        <f>A!AS377</f>
        <v>0</v>
      </c>
      <c r="AU377">
        <f>A!AT377</f>
        <v>0</v>
      </c>
      <c r="AV377">
        <f>A!AU377</f>
        <v>0</v>
      </c>
      <c r="AW377" s="23" t="str">
        <f>IF(A!AV377=0,"",A!AV377)</f>
        <v/>
      </c>
      <c r="AX377">
        <f>A!AW377</f>
        <v>0</v>
      </c>
      <c r="AY377">
        <f>A!AX377</f>
        <v>0</v>
      </c>
      <c r="AZ377">
        <f>A!AY377</f>
        <v>0</v>
      </c>
      <c r="BA377">
        <f>A!AZ377</f>
        <v>0</v>
      </c>
      <c r="BB377">
        <f>A!BA377</f>
        <v>0</v>
      </c>
      <c r="BC377">
        <f>A!BB377</f>
        <v>0</v>
      </c>
      <c r="BD377">
        <f>A!BC377</f>
        <v>0</v>
      </c>
      <c r="BE377">
        <f>A!BD377</f>
        <v>0</v>
      </c>
      <c r="BF377">
        <f>A!BE377</f>
        <v>0</v>
      </c>
      <c r="BG377">
        <f>A!BF377</f>
        <v>0</v>
      </c>
      <c r="BH377">
        <f>A!BG377</f>
        <v>0</v>
      </c>
      <c r="BI377">
        <f>A!BH377</f>
        <v>0</v>
      </c>
      <c r="BJ377">
        <f>A!BI377</f>
        <v>0</v>
      </c>
      <c r="BK377">
        <f>A!BJ377</f>
        <v>0</v>
      </c>
      <c r="BL377">
        <f>A!BK377</f>
        <v>0</v>
      </c>
      <c r="BM377">
        <f>A!BL377</f>
        <v>0</v>
      </c>
      <c r="BN377">
        <f>A!BM377</f>
        <v>0</v>
      </c>
      <c r="BO377">
        <f>A!BN377</f>
        <v>0</v>
      </c>
      <c r="BP377">
        <f>A!BO377</f>
        <v>0</v>
      </c>
      <c r="BQ377">
        <f>A!BP377</f>
        <v>0</v>
      </c>
      <c r="BR377">
        <f>A!BQ377</f>
        <v>0</v>
      </c>
      <c r="BS377">
        <f>A!BR377</f>
        <v>0</v>
      </c>
      <c r="BT377">
        <f>A!BS377</f>
        <v>0</v>
      </c>
      <c r="BU377">
        <f>A!BT377</f>
        <v>0</v>
      </c>
      <c r="BV377">
        <f>A!BU377</f>
        <v>0</v>
      </c>
      <c r="BW377">
        <f>A!BV377</f>
        <v>0</v>
      </c>
      <c r="BX377">
        <f>A!BW377</f>
        <v>0</v>
      </c>
      <c r="BY377">
        <f>A!BX377</f>
        <v>0</v>
      </c>
      <c r="BZ377">
        <f>A!BY377</f>
        <v>0</v>
      </c>
      <c r="CA377">
        <f>A!BZ377</f>
        <v>0</v>
      </c>
      <c r="CB377">
        <f>A!CA377</f>
        <v>0</v>
      </c>
      <c r="CC377">
        <f>A!CB377</f>
        <v>0</v>
      </c>
      <c r="CD377">
        <f>A!CC377</f>
        <v>0</v>
      </c>
      <c r="CE377">
        <f>A!CD377</f>
        <v>0</v>
      </c>
      <c r="CF377">
        <f>A!CE377</f>
        <v>0</v>
      </c>
      <c r="CG377">
        <f>A!CF377</f>
        <v>0</v>
      </c>
      <c r="CH377">
        <f>A!CG377</f>
        <v>0</v>
      </c>
      <c r="CI377">
        <f>A!CH377</f>
        <v>0</v>
      </c>
      <c r="CJ377">
        <f>A!CI377</f>
        <v>0</v>
      </c>
      <c r="CK377">
        <f>A!CJ377</f>
        <v>0</v>
      </c>
      <c r="CL377">
        <f>A!CK377</f>
        <v>0</v>
      </c>
      <c r="CM377">
        <f>A!CL377</f>
        <v>0</v>
      </c>
      <c r="CN377">
        <f>A!CM377</f>
        <v>0</v>
      </c>
      <c r="CO377">
        <f>A!CN377</f>
        <v>0</v>
      </c>
      <c r="CP377">
        <f>A!CO377</f>
        <v>0</v>
      </c>
      <c r="CQ377">
        <f>A!CO687</f>
        <v>0</v>
      </c>
      <c r="CR377">
        <f>A!CP377</f>
        <v>0</v>
      </c>
      <c r="CS377">
        <f>A!CQ377</f>
        <v>0</v>
      </c>
    </row>
    <row r="378" spans="1:97" x14ac:dyDescent="0.2">
      <c r="A378">
        <f>A!A378</f>
        <v>0</v>
      </c>
      <c r="B378">
        <f>A!B378</f>
        <v>0</v>
      </c>
      <c r="C378">
        <f>A!C378</f>
        <v>0</v>
      </c>
      <c r="D378">
        <f>A!D378</f>
        <v>0</v>
      </c>
      <c r="E378">
        <f>A!E378</f>
        <v>0</v>
      </c>
      <c r="F378">
        <f>A!F378</f>
        <v>0</v>
      </c>
      <c r="G378">
        <f>A!G378</f>
        <v>0</v>
      </c>
      <c r="H378">
        <f>A!H378</f>
        <v>0</v>
      </c>
      <c r="I378">
        <f>A!I378</f>
        <v>0</v>
      </c>
      <c r="J378">
        <f>A!J378</f>
        <v>0</v>
      </c>
      <c r="K378">
        <f>A!K378</f>
        <v>0</v>
      </c>
      <c r="L378">
        <f>A!L378</f>
        <v>0</v>
      </c>
      <c r="M378">
        <f>A!M378</f>
        <v>0</v>
      </c>
      <c r="N378">
        <f>A!N378</f>
        <v>0</v>
      </c>
      <c r="O378">
        <f>A!O378</f>
        <v>0</v>
      </c>
      <c r="P378" s="23" t="str">
        <f>IF(A!P378="","",INDEX(B!$A$1:$BT$2000,MATCH(A!P378,B!$AX$1:$AX$2000,0),D!$B$5))</f>
        <v/>
      </c>
      <c r="Q378">
        <f>A!Q378</f>
        <v>0</v>
      </c>
      <c r="R378">
        <f>A!R378</f>
        <v>0</v>
      </c>
      <c r="S378">
        <f>A!S378</f>
        <v>0</v>
      </c>
      <c r="T378">
        <f>A!T378</f>
        <v>0</v>
      </c>
      <c r="U378">
        <f>A!U378</f>
        <v>0</v>
      </c>
      <c r="V378" s="23">
        <f>IF(A!V378="&lt;",1,A!V378)</f>
        <v>0</v>
      </c>
      <c r="W378">
        <f>A!W378</f>
        <v>0</v>
      </c>
      <c r="X378">
        <f>A!X378</f>
        <v>0</v>
      </c>
      <c r="Y378">
        <f>A!Y378</f>
        <v>0</v>
      </c>
      <c r="Z378" s="23">
        <f t="shared" si="5"/>
        <v>0</v>
      </c>
      <c r="AA378">
        <f>A!Z378</f>
        <v>0</v>
      </c>
      <c r="AB378">
        <f>A!AA378</f>
        <v>0</v>
      </c>
      <c r="AC378">
        <f>A!AB378</f>
        <v>0</v>
      </c>
      <c r="AD378">
        <f>A!AC378</f>
        <v>0</v>
      </c>
      <c r="AE378">
        <f>A!AD378</f>
        <v>0</v>
      </c>
      <c r="AF378">
        <f>A!AE378</f>
        <v>0</v>
      </c>
      <c r="AG378">
        <f>A!AF378</f>
        <v>0</v>
      </c>
      <c r="AH378">
        <f>A!AG378</f>
        <v>0</v>
      </c>
      <c r="AI378">
        <f>A!AH378</f>
        <v>0</v>
      </c>
      <c r="AJ378">
        <f>A!AI378</f>
        <v>0</v>
      </c>
      <c r="AK378">
        <f>A!AJ378</f>
        <v>0</v>
      </c>
      <c r="AL378">
        <f>A!AK378</f>
        <v>0</v>
      </c>
      <c r="AM378">
        <f>A!AL378</f>
        <v>0</v>
      </c>
      <c r="AN378">
        <f>A!AM378</f>
        <v>0</v>
      </c>
      <c r="AO378">
        <f>A!AN378</f>
        <v>0</v>
      </c>
      <c r="AP378">
        <f>A!AO378</f>
        <v>0</v>
      </c>
      <c r="AQ378">
        <f>A!AP378</f>
        <v>0</v>
      </c>
      <c r="AR378">
        <f>A!AQ378</f>
        <v>0</v>
      </c>
      <c r="AS378">
        <f>A!AR378</f>
        <v>0</v>
      </c>
      <c r="AT378">
        <f>A!AS378</f>
        <v>0</v>
      </c>
      <c r="AU378">
        <f>A!AT378</f>
        <v>0</v>
      </c>
      <c r="AV378">
        <f>A!AU378</f>
        <v>0</v>
      </c>
      <c r="AW378" s="23" t="str">
        <f>IF(A!AV378=0,"",A!AV378)</f>
        <v/>
      </c>
      <c r="AX378">
        <f>A!AW378</f>
        <v>0</v>
      </c>
      <c r="AY378">
        <f>A!AX378</f>
        <v>0</v>
      </c>
      <c r="AZ378">
        <f>A!AY378</f>
        <v>0</v>
      </c>
      <c r="BA378">
        <f>A!AZ378</f>
        <v>0</v>
      </c>
      <c r="BB378">
        <f>A!BA378</f>
        <v>0</v>
      </c>
      <c r="BC378">
        <f>A!BB378</f>
        <v>0</v>
      </c>
      <c r="BD378">
        <f>A!BC378</f>
        <v>0</v>
      </c>
      <c r="BE378">
        <f>A!BD378</f>
        <v>0</v>
      </c>
      <c r="BF378">
        <f>A!BE378</f>
        <v>0</v>
      </c>
      <c r="BG378">
        <f>A!BF378</f>
        <v>0</v>
      </c>
      <c r="BH378">
        <f>A!BG378</f>
        <v>0</v>
      </c>
      <c r="BI378">
        <f>A!BH378</f>
        <v>0</v>
      </c>
      <c r="BJ378">
        <f>A!BI378</f>
        <v>0</v>
      </c>
      <c r="BK378">
        <f>A!BJ378</f>
        <v>0</v>
      </c>
      <c r="BL378">
        <f>A!BK378</f>
        <v>0</v>
      </c>
      <c r="BM378">
        <f>A!BL378</f>
        <v>0</v>
      </c>
      <c r="BN378">
        <f>A!BM378</f>
        <v>0</v>
      </c>
      <c r="BO378">
        <f>A!BN378</f>
        <v>0</v>
      </c>
      <c r="BP378">
        <f>A!BO378</f>
        <v>0</v>
      </c>
      <c r="BQ378">
        <f>A!BP378</f>
        <v>0</v>
      </c>
      <c r="BR378">
        <f>A!BQ378</f>
        <v>0</v>
      </c>
      <c r="BS378">
        <f>A!BR378</f>
        <v>0</v>
      </c>
      <c r="BT378">
        <f>A!BS378</f>
        <v>0</v>
      </c>
      <c r="BU378">
        <f>A!BT378</f>
        <v>0</v>
      </c>
      <c r="BV378">
        <f>A!BU378</f>
        <v>0</v>
      </c>
      <c r="BW378">
        <f>A!BV378</f>
        <v>0</v>
      </c>
      <c r="BX378">
        <f>A!BW378</f>
        <v>0</v>
      </c>
      <c r="BY378">
        <f>A!BX378</f>
        <v>0</v>
      </c>
      <c r="BZ378">
        <f>A!BY378</f>
        <v>0</v>
      </c>
      <c r="CA378">
        <f>A!BZ378</f>
        <v>0</v>
      </c>
      <c r="CB378">
        <f>A!CA378</f>
        <v>0</v>
      </c>
      <c r="CC378">
        <f>A!CB378</f>
        <v>0</v>
      </c>
      <c r="CD378">
        <f>A!CC378</f>
        <v>0</v>
      </c>
      <c r="CE378">
        <f>A!CD378</f>
        <v>0</v>
      </c>
      <c r="CF378">
        <f>A!CE378</f>
        <v>0</v>
      </c>
      <c r="CG378">
        <f>A!CF378</f>
        <v>0</v>
      </c>
      <c r="CH378">
        <f>A!CG378</f>
        <v>0</v>
      </c>
      <c r="CI378">
        <f>A!CH378</f>
        <v>0</v>
      </c>
      <c r="CJ378">
        <f>A!CI378</f>
        <v>0</v>
      </c>
      <c r="CK378">
        <f>A!CJ378</f>
        <v>0</v>
      </c>
      <c r="CL378">
        <f>A!CK378</f>
        <v>0</v>
      </c>
      <c r="CM378">
        <f>A!CL378</f>
        <v>0</v>
      </c>
      <c r="CN378">
        <f>A!CM378</f>
        <v>0</v>
      </c>
      <c r="CO378">
        <f>A!CN378</f>
        <v>0</v>
      </c>
      <c r="CP378">
        <f>A!CO378</f>
        <v>0</v>
      </c>
      <c r="CQ378">
        <f>A!CO688</f>
        <v>0</v>
      </c>
      <c r="CR378">
        <f>A!CP378</f>
        <v>0</v>
      </c>
      <c r="CS378">
        <f>A!CQ378</f>
        <v>0</v>
      </c>
    </row>
    <row r="379" spans="1:97" x14ac:dyDescent="0.2">
      <c r="A379">
        <f>A!A379</f>
        <v>0</v>
      </c>
      <c r="B379">
        <f>A!B379</f>
        <v>0</v>
      </c>
      <c r="C379">
        <f>A!C379</f>
        <v>0</v>
      </c>
      <c r="D379">
        <f>A!D379</f>
        <v>0</v>
      </c>
      <c r="E379">
        <f>A!E379</f>
        <v>0</v>
      </c>
      <c r="F379">
        <f>A!F379</f>
        <v>0</v>
      </c>
      <c r="G379">
        <f>A!G379</f>
        <v>0</v>
      </c>
      <c r="H379">
        <f>A!H379</f>
        <v>0</v>
      </c>
      <c r="I379">
        <f>A!I379</f>
        <v>0</v>
      </c>
      <c r="J379">
        <f>A!J379</f>
        <v>0</v>
      </c>
      <c r="K379">
        <f>A!K379</f>
        <v>0</v>
      </c>
      <c r="L379">
        <f>A!L379</f>
        <v>0</v>
      </c>
      <c r="M379">
        <f>A!M379</f>
        <v>0</v>
      </c>
      <c r="N379">
        <f>A!N379</f>
        <v>0</v>
      </c>
      <c r="O379">
        <f>A!O379</f>
        <v>0</v>
      </c>
      <c r="P379" s="23" t="str">
        <f>IF(A!P379="","",INDEX(B!$A$1:$BT$2000,MATCH(A!P379,B!$AX$1:$AX$2000,0),D!$B$5))</f>
        <v/>
      </c>
      <c r="Q379">
        <f>A!Q379</f>
        <v>0</v>
      </c>
      <c r="R379">
        <f>A!R379</f>
        <v>0</v>
      </c>
      <c r="S379">
        <f>A!S379</f>
        <v>0</v>
      </c>
      <c r="T379">
        <f>A!T379</f>
        <v>0</v>
      </c>
      <c r="U379">
        <f>A!U379</f>
        <v>0</v>
      </c>
      <c r="V379" s="23">
        <f>IF(A!V379="&lt;",1,A!V379)</f>
        <v>0</v>
      </c>
      <c r="W379">
        <f>A!W379</f>
        <v>0</v>
      </c>
      <c r="X379">
        <f>A!X379</f>
        <v>0</v>
      </c>
      <c r="Y379">
        <f>A!Y379</f>
        <v>0</v>
      </c>
      <c r="Z379" s="23">
        <f t="shared" si="5"/>
        <v>0</v>
      </c>
      <c r="AA379">
        <f>A!Z379</f>
        <v>0</v>
      </c>
      <c r="AB379">
        <f>A!AA379</f>
        <v>0</v>
      </c>
      <c r="AC379">
        <f>A!AB379</f>
        <v>0</v>
      </c>
      <c r="AD379">
        <f>A!AC379</f>
        <v>0</v>
      </c>
      <c r="AE379">
        <f>A!AD379</f>
        <v>0</v>
      </c>
      <c r="AF379">
        <f>A!AE379</f>
        <v>0</v>
      </c>
      <c r="AG379">
        <f>A!AF379</f>
        <v>0</v>
      </c>
      <c r="AH379">
        <f>A!AG379</f>
        <v>0</v>
      </c>
      <c r="AI379">
        <f>A!AH379</f>
        <v>0</v>
      </c>
      <c r="AJ379">
        <f>A!AI379</f>
        <v>0</v>
      </c>
      <c r="AK379">
        <f>A!AJ379</f>
        <v>0</v>
      </c>
      <c r="AL379">
        <f>A!AK379</f>
        <v>0</v>
      </c>
      <c r="AM379">
        <f>A!AL379</f>
        <v>0</v>
      </c>
      <c r="AN379">
        <f>A!AM379</f>
        <v>0</v>
      </c>
      <c r="AO379">
        <f>A!AN379</f>
        <v>0</v>
      </c>
      <c r="AP379">
        <f>A!AO379</f>
        <v>0</v>
      </c>
      <c r="AQ379">
        <f>A!AP379</f>
        <v>0</v>
      </c>
      <c r="AR379">
        <f>A!AQ379</f>
        <v>0</v>
      </c>
      <c r="AS379">
        <f>A!AR379</f>
        <v>0</v>
      </c>
      <c r="AT379">
        <f>A!AS379</f>
        <v>0</v>
      </c>
      <c r="AU379">
        <f>A!AT379</f>
        <v>0</v>
      </c>
      <c r="AV379">
        <f>A!AU379</f>
        <v>0</v>
      </c>
      <c r="AW379" s="23" t="str">
        <f>IF(A!AV379=0,"",A!AV379)</f>
        <v/>
      </c>
      <c r="AX379">
        <f>A!AW379</f>
        <v>0</v>
      </c>
      <c r="AY379">
        <f>A!AX379</f>
        <v>0</v>
      </c>
      <c r="AZ379">
        <f>A!AY379</f>
        <v>0</v>
      </c>
      <c r="BA379">
        <f>A!AZ379</f>
        <v>0</v>
      </c>
      <c r="BB379">
        <f>A!BA379</f>
        <v>0</v>
      </c>
      <c r="BC379">
        <f>A!BB379</f>
        <v>0</v>
      </c>
      <c r="BD379">
        <f>A!BC379</f>
        <v>0</v>
      </c>
      <c r="BE379">
        <f>A!BD379</f>
        <v>0</v>
      </c>
      <c r="BF379">
        <f>A!BE379</f>
        <v>0</v>
      </c>
      <c r="BG379">
        <f>A!BF379</f>
        <v>0</v>
      </c>
      <c r="BH379">
        <f>A!BG379</f>
        <v>0</v>
      </c>
      <c r="BI379">
        <f>A!BH379</f>
        <v>0</v>
      </c>
      <c r="BJ379">
        <f>A!BI379</f>
        <v>0</v>
      </c>
      <c r="BK379">
        <f>A!BJ379</f>
        <v>0</v>
      </c>
      <c r="BL379">
        <f>A!BK379</f>
        <v>0</v>
      </c>
      <c r="BM379">
        <f>A!BL379</f>
        <v>0</v>
      </c>
      <c r="BN379">
        <f>A!BM379</f>
        <v>0</v>
      </c>
      <c r="BO379">
        <f>A!BN379</f>
        <v>0</v>
      </c>
      <c r="BP379">
        <f>A!BO379</f>
        <v>0</v>
      </c>
      <c r="BQ379">
        <f>A!BP379</f>
        <v>0</v>
      </c>
      <c r="BR379">
        <f>A!BQ379</f>
        <v>0</v>
      </c>
      <c r="BS379">
        <f>A!BR379</f>
        <v>0</v>
      </c>
      <c r="BT379">
        <f>A!BS379</f>
        <v>0</v>
      </c>
      <c r="BU379">
        <f>A!BT379</f>
        <v>0</v>
      </c>
      <c r="BV379">
        <f>A!BU379</f>
        <v>0</v>
      </c>
      <c r="BW379">
        <f>A!BV379</f>
        <v>0</v>
      </c>
      <c r="BX379">
        <f>A!BW379</f>
        <v>0</v>
      </c>
      <c r="BY379">
        <f>A!BX379</f>
        <v>0</v>
      </c>
      <c r="BZ379">
        <f>A!BY379</f>
        <v>0</v>
      </c>
      <c r="CA379">
        <f>A!BZ379</f>
        <v>0</v>
      </c>
      <c r="CB379">
        <f>A!CA379</f>
        <v>0</v>
      </c>
      <c r="CC379">
        <f>A!CB379</f>
        <v>0</v>
      </c>
      <c r="CD379">
        <f>A!CC379</f>
        <v>0</v>
      </c>
      <c r="CE379">
        <f>A!CD379</f>
        <v>0</v>
      </c>
      <c r="CF379">
        <f>A!CE379</f>
        <v>0</v>
      </c>
      <c r="CG379">
        <f>A!CF379</f>
        <v>0</v>
      </c>
      <c r="CH379">
        <f>A!CG379</f>
        <v>0</v>
      </c>
      <c r="CI379">
        <f>A!CH379</f>
        <v>0</v>
      </c>
      <c r="CJ379">
        <f>A!CI379</f>
        <v>0</v>
      </c>
      <c r="CK379">
        <f>A!CJ379</f>
        <v>0</v>
      </c>
      <c r="CL379">
        <f>A!CK379</f>
        <v>0</v>
      </c>
      <c r="CM379">
        <f>A!CL379</f>
        <v>0</v>
      </c>
      <c r="CN379">
        <f>A!CM379</f>
        <v>0</v>
      </c>
      <c r="CO379">
        <f>A!CN379</f>
        <v>0</v>
      </c>
      <c r="CP379">
        <f>A!CO379</f>
        <v>0</v>
      </c>
      <c r="CQ379">
        <f>A!CO689</f>
        <v>0</v>
      </c>
      <c r="CR379">
        <f>A!CP379</f>
        <v>0</v>
      </c>
      <c r="CS379">
        <f>A!CQ379</f>
        <v>0</v>
      </c>
    </row>
    <row r="380" spans="1:97" x14ac:dyDescent="0.2">
      <c r="A380">
        <f>A!A380</f>
        <v>0</v>
      </c>
      <c r="B380">
        <f>A!B380</f>
        <v>0</v>
      </c>
      <c r="C380">
        <f>A!C380</f>
        <v>0</v>
      </c>
      <c r="D380">
        <f>A!D380</f>
        <v>0</v>
      </c>
      <c r="E380">
        <f>A!E380</f>
        <v>0</v>
      </c>
      <c r="F380">
        <f>A!F380</f>
        <v>0</v>
      </c>
      <c r="G380">
        <f>A!G380</f>
        <v>0</v>
      </c>
      <c r="H380">
        <f>A!H380</f>
        <v>0</v>
      </c>
      <c r="I380">
        <f>A!I380</f>
        <v>0</v>
      </c>
      <c r="J380">
        <f>A!J380</f>
        <v>0</v>
      </c>
      <c r="K380">
        <f>A!K380</f>
        <v>0</v>
      </c>
      <c r="L380">
        <f>A!L380</f>
        <v>0</v>
      </c>
      <c r="M380">
        <f>A!M380</f>
        <v>0</v>
      </c>
      <c r="N380">
        <f>A!N380</f>
        <v>0</v>
      </c>
      <c r="O380">
        <f>A!O380</f>
        <v>0</v>
      </c>
      <c r="P380" s="23" t="str">
        <f>IF(A!P380="","",INDEX(B!$A$1:$BT$2000,MATCH(A!P380,B!$AX$1:$AX$2000,0),D!$B$5))</f>
        <v/>
      </c>
      <c r="Q380">
        <f>A!Q380</f>
        <v>0</v>
      </c>
      <c r="R380">
        <f>A!R380</f>
        <v>0</v>
      </c>
      <c r="S380">
        <f>A!S380</f>
        <v>0</v>
      </c>
      <c r="T380">
        <f>A!T380</f>
        <v>0</v>
      </c>
      <c r="U380">
        <f>A!U380</f>
        <v>0</v>
      </c>
      <c r="V380" s="23">
        <f>IF(A!V380="&lt;",1,A!V380)</f>
        <v>0</v>
      </c>
      <c r="W380">
        <f>A!W380</f>
        <v>0</v>
      </c>
      <c r="X380">
        <f>A!X380</f>
        <v>0</v>
      </c>
      <c r="Y380">
        <f>A!Y380</f>
        <v>0</v>
      </c>
      <c r="Z380" s="23">
        <f t="shared" si="5"/>
        <v>0</v>
      </c>
      <c r="AA380">
        <f>A!Z380</f>
        <v>0</v>
      </c>
      <c r="AB380">
        <f>A!AA380</f>
        <v>0</v>
      </c>
      <c r="AC380">
        <f>A!AB380</f>
        <v>0</v>
      </c>
      <c r="AD380">
        <f>A!AC380</f>
        <v>0</v>
      </c>
      <c r="AE380">
        <f>A!AD380</f>
        <v>0</v>
      </c>
      <c r="AF380">
        <f>A!AE380</f>
        <v>0</v>
      </c>
      <c r="AG380">
        <f>A!AF380</f>
        <v>0</v>
      </c>
      <c r="AH380">
        <f>A!AG380</f>
        <v>0</v>
      </c>
      <c r="AI380">
        <f>A!AH380</f>
        <v>0</v>
      </c>
      <c r="AJ380">
        <f>A!AI380</f>
        <v>0</v>
      </c>
      <c r="AK380">
        <f>A!AJ380</f>
        <v>0</v>
      </c>
      <c r="AL380">
        <f>A!AK380</f>
        <v>0</v>
      </c>
      <c r="AM380">
        <f>A!AL380</f>
        <v>0</v>
      </c>
      <c r="AN380">
        <f>A!AM380</f>
        <v>0</v>
      </c>
      <c r="AO380">
        <f>A!AN380</f>
        <v>0</v>
      </c>
      <c r="AP380">
        <f>A!AO380</f>
        <v>0</v>
      </c>
      <c r="AQ380">
        <f>A!AP380</f>
        <v>0</v>
      </c>
      <c r="AR380">
        <f>A!AQ380</f>
        <v>0</v>
      </c>
      <c r="AS380">
        <f>A!AR380</f>
        <v>0</v>
      </c>
      <c r="AT380">
        <f>A!AS380</f>
        <v>0</v>
      </c>
      <c r="AU380">
        <f>A!AT380</f>
        <v>0</v>
      </c>
      <c r="AV380">
        <f>A!AU380</f>
        <v>0</v>
      </c>
      <c r="AW380" s="23" t="str">
        <f>IF(A!AV380=0,"",A!AV380)</f>
        <v/>
      </c>
      <c r="AX380">
        <f>A!AW380</f>
        <v>0</v>
      </c>
      <c r="AY380">
        <f>A!AX380</f>
        <v>0</v>
      </c>
      <c r="AZ380">
        <f>A!AY380</f>
        <v>0</v>
      </c>
      <c r="BA380">
        <f>A!AZ380</f>
        <v>0</v>
      </c>
      <c r="BB380">
        <f>A!BA380</f>
        <v>0</v>
      </c>
      <c r="BC380">
        <f>A!BB380</f>
        <v>0</v>
      </c>
      <c r="BD380">
        <f>A!BC380</f>
        <v>0</v>
      </c>
      <c r="BE380">
        <f>A!BD380</f>
        <v>0</v>
      </c>
      <c r="BF380">
        <f>A!BE380</f>
        <v>0</v>
      </c>
      <c r="BG380">
        <f>A!BF380</f>
        <v>0</v>
      </c>
      <c r="BH380">
        <f>A!BG380</f>
        <v>0</v>
      </c>
      <c r="BI380">
        <f>A!BH380</f>
        <v>0</v>
      </c>
      <c r="BJ380">
        <f>A!BI380</f>
        <v>0</v>
      </c>
      <c r="BK380">
        <f>A!BJ380</f>
        <v>0</v>
      </c>
      <c r="BL380">
        <f>A!BK380</f>
        <v>0</v>
      </c>
      <c r="BM380">
        <f>A!BL380</f>
        <v>0</v>
      </c>
      <c r="BN380">
        <f>A!BM380</f>
        <v>0</v>
      </c>
      <c r="BO380">
        <f>A!BN380</f>
        <v>0</v>
      </c>
      <c r="BP380">
        <f>A!BO380</f>
        <v>0</v>
      </c>
      <c r="BQ380">
        <f>A!BP380</f>
        <v>0</v>
      </c>
      <c r="BR380">
        <f>A!BQ380</f>
        <v>0</v>
      </c>
      <c r="BS380">
        <f>A!BR380</f>
        <v>0</v>
      </c>
      <c r="BT380">
        <f>A!BS380</f>
        <v>0</v>
      </c>
      <c r="BU380">
        <f>A!BT380</f>
        <v>0</v>
      </c>
      <c r="BV380">
        <f>A!BU380</f>
        <v>0</v>
      </c>
      <c r="BW380">
        <f>A!BV380</f>
        <v>0</v>
      </c>
      <c r="BX380">
        <f>A!BW380</f>
        <v>0</v>
      </c>
      <c r="BY380">
        <f>A!BX380</f>
        <v>0</v>
      </c>
      <c r="BZ380">
        <f>A!BY380</f>
        <v>0</v>
      </c>
      <c r="CA380">
        <f>A!BZ380</f>
        <v>0</v>
      </c>
      <c r="CB380">
        <f>A!CA380</f>
        <v>0</v>
      </c>
      <c r="CC380">
        <f>A!CB380</f>
        <v>0</v>
      </c>
      <c r="CD380">
        <f>A!CC380</f>
        <v>0</v>
      </c>
      <c r="CE380">
        <f>A!CD380</f>
        <v>0</v>
      </c>
      <c r="CF380">
        <f>A!CE380</f>
        <v>0</v>
      </c>
      <c r="CG380">
        <f>A!CF380</f>
        <v>0</v>
      </c>
      <c r="CH380">
        <f>A!CG380</f>
        <v>0</v>
      </c>
      <c r="CI380">
        <f>A!CH380</f>
        <v>0</v>
      </c>
      <c r="CJ380">
        <f>A!CI380</f>
        <v>0</v>
      </c>
      <c r="CK380">
        <f>A!CJ380</f>
        <v>0</v>
      </c>
      <c r="CL380">
        <f>A!CK380</f>
        <v>0</v>
      </c>
      <c r="CM380">
        <f>A!CL380</f>
        <v>0</v>
      </c>
      <c r="CN380">
        <f>A!CM380</f>
        <v>0</v>
      </c>
      <c r="CO380">
        <f>A!CN380</f>
        <v>0</v>
      </c>
      <c r="CP380">
        <f>A!CO380</f>
        <v>0</v>
      </c>
      <c r="CQ380">
        <f>A!CO690</f>
        <v>0</v>
      </c>
      <c r="CR380">
        <f>A!CP380</f>
        <v>0</v>
      </c>
      <c r="CS380">
        <f>A!CQ380</f>
        <v>0</v>
      </c>
    </row>
    <row r="381" spans="1:97" x14ac:dyDescent="0.2">
      <c r="A381">
        <f>A!A381</f>
        <v>0</v>
      </c>
      <c r="B381">
        <f>A!B381</f>
        <v>0</v>
      </c>
      <c r="C381">
        <f>A!C381</f>
        <v>0</v>
      </c>
      <c r="D381">
        <f>A!D381</f>
        <v>0</v>
      </c>
      <c r="E381">
        <f>A!E381</f>
        <v>0</v>
      </c>
      <c r="F381">
        <f>A!F381</f>
        <v>0</v>
      </c>
      <c r="G381">
        <f>A!G381</f>
        <v>0</v>
      </c>
      <c r="H381">
        <f>A!H381</f>
        <v>0</v>
      </c>
      <c r="I381">
        <f>A!I381</f>
        <v>0</v>
      </c>
      <c r="J381">
        <f>A!J381</f>
        <v>0</v>
      </c>
      <c r="K381">
        <f>A!K381</f>
        <v>0</v>
      </c>
      <c r="L381">
        <f>A!L381</f>
        <v>0</v>
      </c>
      <c r="M381">
        <f>A!M381</f>
        <v>0</v>
      </c>
      <c r="N381">
        <f>A!N381</f>
        <v>0</v>
      </c>
      <c r="O381">
        <f>A!O381</f>
        <v>0</v>
      </c>
      <c r="P381" s="23" t="str">
        <f>IF(A!P381="","",INDEX(B!$A$1:$BT$2000,MATCH(A!P381,B!$AX$1:$AX$2000,0),D!$B$5))</f>
        <v/>
      </c>
      <c r="Q381">
        <f>A!Q381</f>
        <v>0</v>
      </c>
      <c r="R381">
        <f>A!R381</f>
        <v>0</v>
      </c>
      <c r="S381">
        <f>A!S381</f>
        <v>0</v>
      </c>
      <c r="T381">
        <f>A!T381</f>
        <v>0</v>
      </c>
      <c r="U381">
        <f>A!U381</f>
        <v>0</v>
      </c>
      <c r="V381" s="23">
        <f>IF(A!V381="&lt;",1,A!V381)</f>
        <v>0</v>
      </c>
      <c r="W381">
        <f>A!W381</f>
        <v>0</v>
      </c>
      <c r="X381">
        <f>A!X381</f>
        <v>0</v>
      </c>
      <c r="Y381">
        <f>A!Y381</f>
        <v>0</v>
      </c>
      <c r="Z381" s="23">
        <f t="shared" si="5"/>
        <v>0</v>
      </c>
      <c r="AA381">
        <f>A!Z381</f>
        <v>0</v>
      </c>
      <c r="AB381">
        <f>A!AA381</f>
        <v>0</v>
      </c>
      <c r="AC381">
        <f>A!AB381</f>
        <v>0</v>
      </c>
      <c r="AD381">
        <f>A!AC381</f>
        <v>0</v>
      </c>
      <c r="AE381">
        <f>A!AD381</f>
        <v>0</v>
      </c>
      <c r="AF381">
        <f>A!AE381</f>
        <v>0</v>
      </c>
      <c r="AG381">
        <f>A!AF381</f>
        <v>0</v>
      </c>
      <c r="AH381">
        <f>A!AG381</f>
        <v>0</v>
      </c>
      <c r="AI381">
        <f>A!AH381</f>
        <v>0</v>
      </c>
      <c r="AJ381">
        <f>A!AI381</f>
        <v>0</v>
      </c>
      <c r="AK381">
        <f>A!AJ381</f>
        <v>0</v>
      </c>
      <c r="AL381">
        <f>A!AK381</f>
        <v>0</v>
      </c>
      <c r="AM381">
        <f>A!AL381</f>
        <v>0</v>
      </c>
      <c r="AN381">
        <f>A!AM381</f>
        <v>0</v>
      </c>
      <c r="AO381">
        <f>A!AN381</f>
        <v>0</v>
      </c>
      <c r="AP381">
        <f>A!AO381</f>
        <v>0</v>
      </c>
      <c r="AQ381">
        <f>A!AP381</f>
        <v>0</v>
      </c>
      <c r="AR381">
        <f>A!AQ381</f>
        <v>0</v>
      </c>
      <c r="AS381">
        <f>A!AR381</f>
        <v>0</v>
      </c>
      <c r="AT381">
        <f>A!AS381</f>
        <v>0</v>
      </c>
      <c r="AU381">
        <f>A!AT381</f>
        <v>0</v>
      </c>
      <c r="AV381">
        <f>A!AU381</f>
        <v>0</v>
      </c>
      <c r="AW381" s="23" t="str">
        <f>IF(A!AV381=0,"",A!AV381)</f>
        <v/>
      </c>
      <c r="AX381">
        <f>A!AW381</f>
        <v>0</v>
      </c>
      <c r="AY381">
        <f>A!AX381</f>
        <v>0</v>
      </c>
      <c r="AZ381">
        <f>A!AY381</f>
        <v>0</v>
      </c>
      <c r="BA381">
        <f>A!AZ381</f>
        <v>0</v>
      </c>
      <c r="BB381">
        <f>A!BA381</f>
        <v>0</v>
      </c>
      <c r="BC381">
        <f>A!BB381</f>
        <v>0</v>
      </c>
      <c r="BD381">
        <f>A!BC381</f>
        <v>0</v>
      </c>
      <c r="BE381">
        <f>A!BD381</f>
        <v>0</v>
      </c>
      <c r="BF381">
        <f>A!BE381</f>
        <v>0</v>
      </c>
      <c r="BG381">
        <f>A!BF381</f>
        <v>0</v>
      </c>
      <c r="BH381">
        <f>A!BG381</f>
        <v>0</v>
      </c>
      <c r="BI381">
        <f>A!BH381</f>
        <v>0</v>
      </c>
      <c r="BJ381">
        <f>A!BI381</f>
        <v>0</v>
      </c>
      <c r="BK381">
        <f>A!BJ381</f>
        <v>0</v>
      </c>
      <c r="BL381">
        <f>A!BK381</f>
        <v>0</v>
      </c>
      <c r="BM381">
        <f>A!BL381</f>
        <v>0</v>
      </c>
      <c r="BN381">
        <f>A!BM381</f>
        <v>0</v>
      </c>
      <c r="BO381">
        <f>A!BN381</f>
        <v>0</v>
      </c>
      <c r="BP381">
        <f>A!BO381</f>
        <v>0</v>
      </c>
      <c r="BQ381">
        <f>A!BP381</f>
        <v>0</v>
      </c>
      <c r="BR381">
        <f>A!BQ381</f>
        <v>0</v>
      </c>
      <c r="BS381">
        <f>A!BR381</f>
        <v>0</v>
      </c>
      <c r="BT381">
        <f>A!BS381</f>
        <v>0</v>
      </c>
      <c r="BU381">
        <f>A!BT381</f>
        <v>0</v>
      </c>
      <c r="BV381">
        <f>A!BU381</f>
        <v>0</v>
      </c>
      <c r="BW381">
        <f>A!BV381</f>
        <v>0</v>
      </c>
      <c r="BX381">
        <f>A!BW381</f>
        <v>0</v>
      </c>
      <c r="BY381">
        <f>A!BX381</f>
        <v>0</v>
      </c>
      <c r="BZ381">
        <f>A!BY381</f>
        <v>0</v>
      </c>
      <c r="CA381">
        <f>A!BZ381</f>
        <v>0</v>
      </c>
      <c r="CB381">
        <f>A!CA381</f>
        <v>0</v>
      </c>
      <c r="CC381">
        <f>A!CB381</f>
        <v>0</v>
      </c>
      <c r="CD381">
        <f>A!CC381</f>
        <v>0</v>
      </c>
      <c r="CE381">
        <f>A!CD381</f>
        <v>0</v>
      </c>
      <c r="CF381">
        <f>A!CE381</f>
        <v>0</v>
      </c>
      <c r="CG381">
        <f>A!CF381</f>
        <v>0</v>
      </c>
      <c r="CH381">
        <f>A!CG381</f>
        <v>0</v>
      </c>
      <c r="CI381">
        <f>A!CH381</f>
        <v>0</v>
      </c>
      <c r="CJ381">
        <f>A!CI381</f>
        <v>0</v>
      </c>
      <c r="CK381">
        <f>A!CJ381</f>
        <v>0</v>
      </c>
      <c r="CL381">
        <f>A!CK381</f>
        <v>0</v>
      </c>
      <c r="CM381">
        <f>A!CL381</f>
        <v>0</v>
      </c>
      <c r="CN381">
        <f>A!CM381</f>
        <v>0</v>
      </c>
      <c r="CO381">
        <f>A!CN381</f>
        <v>0</v>
      </c>
      <c r="CP381">
        <f>A!CO381</f>
        <v>0</v>
      </c>
      <c r="CQ381">
        <f>A!CO691</f>
        <v>0</v>
      </c>
      <c r="CR381">
        <f>A!CP381</f>
        <v>0</v>
      </c>
      <c r="CS381">
        <f>A!CQ381</f>
        <v>0</v>
      </c>
    </row>
    <row r="382" spans="1:97" x14ac:dyDescent="0.2">
      <c r="A382">
        <f>A!A382</f>
        <v>0</v>
      </c>
      <c r="B382">
        <f>A!B382</f>
        <v>0</v>
      </c>
      <c r="C382">
        <f>A!C382</f>
        <v>0</v>
      </c>
      <c r="D382">
        <f>A!D382</f>
        <v>0</v>
      </c>
      <c r="E382">
        <f>A!E382</f>
        <v>0</v>
      </c>
      <c r="F382">
        <f>A!F382</f>
        <v>0</v>
      </c>
      <c r="G382">
        <f>A!G382</f>
        <v>0</v>
      </c>
      <c r="H382">
        <f>A!H382</f>
        <v>0</v>
      </c>
      <c r="I382">
        <f>A!I382</f>
        <v>0</v>
      </c>
      <c r="J382">
        <f>A!J382</f>
        <v>0</v>
      </c>
      <c r="K382">
        <f>A!K382</f>
        <v>0</v>
      </c>
      <c r="L382">
        <f>A!L382</f>
        <v>0</v>
      </c>
      <c r="M382">
        <f>A!M382</f>
        <v>0</v>
      </c>
      <c r="N382">
        <f>A!N382</f>
        <v>0</v>
      </c>
      <c r="O382">
        <f>A!O382</f>
        <v>0</v>
      </c>
      <c r="P382" s="23" t="str">
        <f>IF(A!P382="","",INDEX(B!$A$1:$BT$2000,MATCH(A!P382,B!$AX$1:$AX$2000,0),D!$B$5))</f>
        <v/>
      </c>
      <c r="Q382">
        <f>A!Q382</f>
        <v>0</v>
      </c>
      <c r="R382">
        <f>A!R382</f>
        <v>0</v>
      </c>
      <c r="S382">
        <f>A!S382</f>
        <v>0</v>
      </c>
      <c r="T382">
        <f>A!T382</f>
        <v>0</v>
      </c>
      <c r="U382">
        <f>A!U382</f>
        <v>0</v>
      </c>
      <c r="V382" s="23">
        <f>IF(A!V382="&lt;",1,A!V382)</f>
        <v>0</v>
      </c>
      <c r="W382">
        <f>A!W382</f>
        <v>0</v>
      </c>
      <c r="X382">
        <f>A!X382</f>
        <v>0</v>
      </c>
      <c r="Y382">
        <f>A!Y382</f>
        <v>0</v>
      </c>
      <c r="Z382" s="23">
        <f t="shared" si="5"/>
        <v>0</v>
      </c>
      <c r="AA382">
        <f>A!Z382</f>
        <v>0</v>
      </c>
      <c r="AB382">
        <f>A!AA382</f>
        <v>0</v>
      </c>
      <c r="AC382">
        <f>A!AB382</f>
        <v>0</v>
      </c>
      <c r="AD382">
        <f>A!AC382</f>
        <v>0</v>
      </c>
      <c r="AE382">
        <f>A!AD382</f>
        <v>0</v>
      </c>
      <c r="AF382">
        <f>A!AE382</f>
        <v>0</v>
      </c>
      <c r="AG382">
        <f>A!AF382</f>
        <v>0</v>
      </c>
      <c r="AH382">
        <f>A!AG382</f>
        <v>0</v>
      </c>
      <c r="AI382">
        <f>A!AH382</f>
        <v>0</v>
      </c>
      <c r="AJ382">
        <f>A!AI382</f>
        <v>0</v>
      </c>
      <c r="AK382">
        <f>A!AJ382</f>
        <v>0</v>
      </c>
      <c r="AL382">
        <f>A!AK382</f>
        <v>0</v>
      </c>
      <c r="AM382">
        <f>A!AL382</f>
        <v>0</v>
      </c>
      <c r="AN382">
        <f>A!AM382</f>
        <v>0</v>
      </c>
      <c r="AO382">
        <f>A!AN382</f>
        <v>0</v>
      </c>
      <c r="AP382">
        <f>A!AO382</f>
        <v>0</v>
      </c>
      <c r="AQ382">
        <f>A!AP382</f>
        <v>0</v>
      </c>
      <c r="AR382">
        <f>A!AQ382</f>
        <v>0</v>
      </c>
      <c r="AS382">
        <f>A!AR382</f>
        <v>0</v>
      </c>
      <c r="AT382">
        <f>A!AS382</f>
        <v>0</v>
      </c>
      <c r="AU382">
        <f>A!AT382</f>
        <v>0</v>
      </c>
      <c r="AV382">
        <f>A!AU382</f>
        <v>0</v>
      </c>
      <c r="AW382" s="23" t="str">
        <f>IF(A!AV382=0,"",A!AV382)</f>
        <v/>
      </c>
      <c r="AX382">
        <f>A!AW382</f>
        <v>0</v>
      </c>
      <c r="AY382">
        <f>A!AX382</f>
        <v>0</v>
      </c>
      <c r="AZ382">
        <f>A!AY382</f>
        <v>0</v>
      </c>
      <c r="BA382">
        <f>A!AZ382</f>
        <v>0</v>
      </c>
      <c r="BB382">
        <f>A!BA382</f>
        <v>0</v>
      </c>
      <c r="BC382">
        <f>A!BB382</f>
        <v>0</v>
      </c>
      <c r="BD382">
        <f>A!BC382</f>
        <v>0</v>
      </c>
      <c r="BE382">
        <f>A!BD382</f>
        <v>0</v>
      </c>
      <c r="BF382">
        <f>A!BE382</f>
        <v>0</v>
      </c>
      <c r="BG382">
        <f>A!BF382</f>
        <v>0</v>
      </c>
      <c r="BH382">
        <f>A!BG382</f>
        <v>0</v>
      </c>
      <c r="BI382">
        <f>A!BH382</f>
        <v>0</v>
      </c>
      <c r="BJ382">
        <f>A!BI382</f>
        <v>0</v>
      </c>
      <c r="BK382">
        <f>A!BJ382</f>
        <v>0</v>
      </c>
      <c r="BL382">
        <f>A!BK382</f>
        <v>0</v>
      </c>
      <c r="BM382">
        <f>A!BL382</f>
        <v>0</v>
      </c>
      <c r="BN382">
        <f>A!BM382</f>
        <v>0</v>
      </c>
      <c r="BO382">
        <f>A!BN382</f>
        <v>0</v>
      </c>
      <c r="BP382">
        <f>A!BO382</f>
        <v>0</v>
      </c>
      <c r="BQ382">
        <f>A!BP382</f>
        <v>0</v>
      </c>
      <c r="BR382">
        <f>A!BQ382</f>
        <v>0</v>
      </c>
      <c r="BS382">
        <f>A!BR382</f>
        <v>0</v>
      </c>
      <c r="BT382">
        <f>A!BS382</f>
        <v>0</v>
      </c>
      <c r="BU382">
        <f>A!BT382</f>
        <v>0</v>
      </c>
      <c r="BV382">
        <f>A!BU382</f>
        <v>0</v>
      </c>
      <c r="BW382">
        <f>A!BV382</f>
        <v>0</v>
      </c>
      <c r="BX382">
        <f>A!BW382</f>
        <v>0</v>
      </c>
      <c r="BY382">
        <f>A!BX382</f>
        <v>0</v>
      </c>
      <c r="BZ382">
        <f>A!BY382</f>
        <v>0</v>
      </c>
      <c r="CA382">
        <f>A!BZ382</f>
        <v>0</v>
      </c>
      <c r="CB382">
        <f>A!CA382</f>
        <v>0</v>
      </c>
      <c r="CC382">
        <f>A!CB382</f>
        <v>0</v>
      </c>
      <c r="CD382">
        <f>A!CC382</f>
        <v>0</v>
      </c>
      <c r="CE382">
        <f>A!CD382</f>
        <v>0</v>
      </c>
      <c r="CF382">
        <f>A!CE382</f>
        <v>0</v>
      </c>
      <c r="CG382">
        <f>A!CF382</f>
        <v>0</v>
      </c>
      <c r="CH382">
        <f>A!CG382</f>
        <v>0</v>
      </c>
      <c r="CI382">
        <f>A!CH382</f>
        <v>0</v>
      </c>
      <c r="CJ382">
        <f>A!CI382</f>
        <v>0</v>
      </c>
      <c r="CK382">
        <f>A!CJ382</f>
        <v>0</v>
      </c>
      <c r="CL382">
        <f>A!CK382</f>
        <v>0</v>
      </c>
      <c r="CM382">
        <f>A!CL382</f>
        <v>0</v>
      </c>
      <c r="CN382">
        <f>A!CM382</f>
        <v>0</v>
      </c>
      <c r="CO382">
        <f>A!CN382</f>
        <v>0</v>
      </c>
      <c r="CP382">
        <f>A!CO382</f>
        <v>0</v>
      </c>
      <c r="CQ382">
        <f>A!CO692</f>
        <v>0</v>
      </c>
      <c r="CR382">
        <f>A!CP382</f>
        <v>0</v>
      </c>
      <c r="CS382">
        <f>A!CQ382</f>
        <v>0</v>
      </c>
    </row>
    <row r="383" spans="1:97" x14ac:dyDescent="0.2">
      <c r="A383">
        <f>A!A383</f>
        <v>0</v>
      </c>
      <c r="B383">
        <f>A!B383</f>
        <v>0</v>
      </c>
      <c r="C383">
        <f>A!C383</f>
        <v>0</v>
      </c>
      <c r="D383">
        <f>A!D383</f>
        <v>0</v>
      </c>
      <c r="E383">
        <f>A!E383</f>
        <v>0</v>
      </c>
      <c r="F383">
        <f>A!F383</f>
        <v>0</v>
      </c>
      <c r="G383">
        <f>A!G383</f>
        <v>0</v>
      </c>
      <c r="H383">
        <f>A!H383</f>
        <v>0</v>
      </c>
      <c r="I383">
        <f>A!I383</f>
        <v>0</v>
      </c>
      <c r="J383">
        <f>A!J383</f>
        <v>0</v>
      </c>
      <c r="K383">
        <f>A!K383</f>
        <v>0</v>
      </c>
      <c r="L383">
        <f>A!L383</f>
        <v>0</v>
      </c>
      <c r="M383">
        <f>A!M383</f>
        <v>0</v>
      </c>
      <c r="N383">
        <f>A!N383</f>
        <v>0</v>
      </c>
      <c r="O383">
        <f>A!O383</f>
        <v>0</v>
      </c>
      <c r="P383" s="23" t="str">
        <f>IF(A!P383="","",INDEX(B!$A$1:$BT$2000,MATCH(A!P383,B!$AX$1:$AX$2000,0),D!$B$5))</f>
        <v/>
      </c>
      <c r="Q383">
        <f>A!Q383</f>
        <v>0</v>
      </c>
      <c r="R383">
        <f>A!R383</f>
        <v>0</v>
      </c>
      <c r="S383">
        <f>A!S383</f>
        <v>0</v>
      </c>
      <c r="T383">
        <f>A!T383</f>
        <v>0</v>
      </c>
      <c r="U383">
        <f>A!U383</f>
        <v>0</v>
      </c>
      <c r="V383" s="23">
        <f>IF(A!V383="&lt;",1,A!V383)</f>
        <v>0</v>
      </c>
      <c r="W383">
        <f>A!W383</f>
        <v>0</v>
      </c>
      <c r="X383">
        <f>A!X383</f>
        <v>0</v>
      </c>
      <c r="Y383">
        <f>A!Y383</f>
        <v>0</v>
      </c>
      <c r="Z383" s="23">
        <f t="shared" si="5"/>
        <v>0</v>
      </c>
      <c r="AA383">
        <f>A!Z383</f>
        <v>0</v>
      </c>
      <c r="AB383">
        <f>A!AA383</f>
        <v>0</v>
      </c>
      <c r="AC383">
        <f>A!AB383</f>
        <v>0</v>
      </c>
      <c r="AD383">
        <f>A!AC383</f>
        <v>0</v>
      </c>
      <c r="AE383">
        <f>A!AD383</f>
        <v>0</v>
      </c>
      <c r="AF383">
        <f>A!AE383</f>
        <v>0</v>
      </c>
      <c r="AG383">
        <f>A!AF383</f>
        <v>0</v>
      </c>
      <c r="AH383">
        <f>A!AG383</f>
        <v>0</v>
      </c>
      <c r="AI383">
        <f>A!AH383</f>
        <v>0</v>
      </c>
      <c r="AJ383">
        <f>A!AI383</f>
        <v>0</v>
      </c>
      <c r="AK383">
        <f>A!AJ383</f>
        <v>0</v>
      </c>
      <c r="AL383">
        <f>A!AK383</f>
        <v>0</v>
      </c>
      <c r="AM383">
        <f>A!AL383</f>
        <v>0</v>
      </c>
      <c r="AN383">
        <f>A!AM383</f>
        <v>0</v>
      </c>
      <c r="AO383">
        <f>A!AN383</f>
        <v>0</v>
      </c>
      <c r="AP383">
        <f>A!AO383</f>
        <v>0</v>
      </c>
      <c r="AQ383">
        <f>A!AP383</f>
        <v>0</v>
      </c>
      <c r="AR383">
        <f>A!AQ383</f>
        <v>0</v>
      </c>
      <c r="AS383">
        <f>A!AR383</f>
        <v>0</v>
      </c>
      <c r="AT383">
        <f>A!AS383</f>
        <v>0</v>
      </c>
      <c r="AU383">
        <f>A!AT383</f>
        <v>0</v>
      </c>
      <c r="AV383">
        <f>A!AU383</f>
        <v>0</v>
      </c>
      <c r="AW383" s="23" t="str">
        <f>IF(A!AV383=0,"",A!AV383)</f>
        <v/>
      </c>
      <c r="AX383">
        <f>A!AW383</f>
        <v>0</v>
      </c>
      <c r="AY383">
        <f>A!AX383</f>
        <v>0</v>
      </c>
      <c r="AZ383">
        <f>A!AY383</f>
        <v>0</v>
      </c>
      <c r="BA383">
        <f>A!AZ383</f>
        <v>0</v>
      </c>
      <c r="BB383">
        <f>A!BA383</f>
        <v>0</v>
      </c>
      <c r="BC383">
        <f>A!BB383</f>
        <v>0</v>
      </c>
      <c r="BD383">
        <f>A!BC383</f>
        <v>0</v>
      </c>
      <c r="BE383">
        <f>A!BD383</f>
        <v>0</v>
      </c>
      <c r="BF383">
        <f>A!BE383</f>
        <v>0</v>
      </c>
      <c r="BG383">
        <f>A!BF383</f>
        <v>0</v>
      </c>
      <c r="BH383">
        <f>A!BG383</f>
        <v>0</v>
      </c>
      <c r="BI383">
        <f>A!BH383</f>
        <v>0</v>
      </c>
      <c r="BJ383">
        <f>A!BI383</f>
        <v>0</v>
      </c>
      <c r="BK383">
        <f>A!BJ383</f>
        <v>0</v>
      </c>
      <c r="BL383">
        <f>A!BK383</f>
        <v>0</v>
      </c>
      <c r="BM383">
        <f>A!BL383</f>
        <v>0</v>
      </c>
      <c r="BN383">
        <f>A!BM383</f>
        <v>0</v>
      </c>
      <c r="BO383">
        <f>A!BN383</f>
        <v>0</v>
      </c>
      <c r="BP383">
        <f>A!BO383</f>
        <v>0</v>
      </c>
      <c r="BQ383">
        <f>A!BP383</f>
        <v>0</v>
      </c>
      <c r="BR383">
        <f>A!BQ383</f>
        <v>0</v>
      </c>
      <c r="BS383">
        <f>A!BR383</f>
        <v>0</v>
      </c>
      <c r="BT383">
        <f>A!BS383</f>
        <v>0</v>
      </c>
      <c r="BU383">
        <f>A!BT383</f>
        <v>0</v>
      </c>
      <c r="BV383">
        <f>A!BU383</f>
        <v>0</v>
      </c>
      <c r="BW383">
        <f>A!BV383</f>
        <v>0</v>
      </c>
      <c r="BX383">
        <f>A!BW383</f>
        <v>0</v>
      </c>
      <c r="BY383">
        <f>A!BX383</f>
        <v>0</v>
      </c>
      <c r="BZ383">
        <f>A!BY383</f>
        <v>0</v>
      </c>
      <c r="CA383">
        <f>A!BZ383</f>
        <v>0</v>
      </c>
      <c r="CB383">
        <f>A!CA383</f>
        <v>0</v>
      </c>
      <c r="CC383">
        <f>A!CB383</f>
        <v>0</v>
      </c>
      <c r="CD383">
        <f>A!CC383</f>
        <v>0</v>
      </c>
      <c r="CE383">
        <f>A!CD383</f>
        <v>0</v>
      </c>
      <c r="CF383">
        <f>A!CE383</f>
        <v>0</v>
      </c>
      <c r="CG383">
        <f>A!CF383</f>
        <v>0</v>
      </c>
      <c r="CH383">
        <f>A!CG383</f>
        <v>0</v>
      </c>
      <c r="CI383">
        <f>A!CH383</f>
        <v>0</v>
      </c>
      <c r="CJ383">
        <f>A!CI383</f>
        <v>0</v>
      </c>
      <c r="CK383">
        <f>A!CJ383</f>
        <v>0</v>
      </c>
      <c r="CL383">
        <f>A!CK383</f>
        <v>0</v>
      </c>
      <c r="CM383">
        <f>A!CL383</f>
        <v>0</v>
      </c>
      <c r="CN383">
        <f>A!CM383</f>
        <v>0</v>
      </c>
      <c r="CO383">
        <f>A!CN383</f>
        <v>0</v>
      </c>
      <c r="CP383">
        <f>A!CO383</f>
        <v>0</v>
      </c>
      <c r="CQ383">
        <f>A!CO693</f>
        <v>0</v>
      </c>
      <c r="CR383">
        <f>A!CP383</f>
        <v>0</v>
      </c>
      <c r="CS383">
        <f>A!CQ383</f>
        <v>0</v>
      </c>
    </row>
    <row r="384" spans="1:97" x14ac:dyDescent="0.2">
      <c r="A384">
        <f>A!A384</f>
        <v>0</v>
      </c>
      <c r="B384">
        <f>A!B384</f>
        <v>0</v>
      </c>
      <c r="C384">
        <f>A!C384</f>
        <v>0</v>
      </c>
      <c r="D384">
        <f>A!D384</f>
        <v>0</v>
      </c>
      <c r="E384">
        <f>A!E384</f>
        <v>0</v>
      </c>
      <c r="F384">
        <f>A!F384</f>
        <v>0</v>
      </c>
      <c r="G384">
        <f>A!G384</f>
        <v>0</v>
      </c>
      <c r="H384">
        <f>A!H384</f>
        <v>0</v>
      </c>
      <c r="I384">
        <f>A!I384</f>
        <v>0</v>
      </c>
      <c r="J384">
        <f>A!J384</f>
        <v>0</v>
      </c>
      <c r="K384">
        <f>A!K384</f>
        <v>0</v>
      </c>
      <c r="L384">
        <f>A!L384</f>
        <v>0</v>
      </c>
      <c r="M384">
        <f>A!M384</f>
        <v>0</v>
      </c>
      <c r="N384">
        <f>A!N384</f>
        <v>0</v>
      </c>
      <c r="O384">
        <f>A!O384</f>
        <v>0</v>
      </c>
      <c r="P384" s="23" t="str">
        <f>IF(A!P384="","",INDEX(B!$A$1:$BT$2000,MATCH(A!P384,B!$AX$1:$AX$2000,0),D!$B$5))</f>
        <v/>
      </c>
      <c r="Q384">
        <f>A!Q384</f>
        <v>0</v>
      </c>
      <c r="R384">
        <f>A!R384</f>
        <v>0</v>
      </c>
      <c r="S384">
        <f>A!S384</f>
        <v>0</v>
      </c>
      <c r="T384">
        <f>A!T384</f>
        <v>0</v>
      </c>
      <c r="U384">
        <f>A!U384</f>
        <v>0</v>
      </c>
      <c r="V384" s="23">
        <f>IF(A!V384="&lt;",1,A!V384)</f>
        <v>0</v>
      </c>
      <c r="W384">
        <f>A!W384</f>
        <v>0</v>
      </c>
      <c r="X384">
        <f>A!X384</f>
        <v>0</v>
      </c>
      <c r="Y384">
        <f>A!Y384</f>
        <v>0</v>
      </c>
      <c r="Z384" s="23">
        <f t="shared" si="5"/>
        <v>0</v>
      </c>
      <c r="AA384">
        <f>A!Z384</f>
        <v>0</v>
      </c>
      <c r="AB384">
        <f>A!AA384</f>
        <v>0</v>
      </c>
      <c r="AC384">
        <f>A!AB384</f>
        <v>0</v>
      </c>
      <c r="AD384">
        <f>A!AC384</f>
        <v>0</v>
      </c>
      <c r="AE384">
        <f>A!AD384</f>
        <v>0</v>
      </c>
      <c r="AF384">
        <f>A!AE384</f>
        <v>0</v>
      </c>
      <c r="AG384">
        <f>A!AF384</f>
        <v>0</v>
      </c>
      <c r="AH384">
        <f>A!AG384</f>
        <v>0</v>
      </c>
      <c r="AI384">
        <f>A!AH384</f>
        <v>0</v>
      </c>
      <c r="AJ384">
        <f>A!AI384</f>
        <v>0</v>
      </c>
      <c r="AK384">
        <f>A!AJ384</f>
        <v>0</v>
      </c>
      <c r="AL384">
        <f>A!AK384</f>
        <v>0</v>
      </c>
      <c r="AM384">
        <f>A!AL384</f>
        <v>0</v>
      </c>
      <c r="AN384">
        <f>A!AM384</f>
        <v>0</v>
      </c>
      <c r="AO384">
        <f>A!AN384</f>
        <v>0</v>
      </c>
      <c r="AP384">
        <f>A!AO384</f>
        <v>0</v>
      </c>
      <c r="AQ384">
        <f>A!AP384</f>
        <v>0</v>
      </c>
      <c r="AR384">
        <f>A!AQ384</f>
        <v>0</v>
      </c>
      <c r="AS384">
        <f>A!AR384</f>
        <v>0</v>
      </c>
      <c r="AT384">
        <f>A!AS384</f>
        <v>0</v>
      </c>
      <c r="AU384">
        <f>A!AT384</f>
        <v>0</v>
      </c>
      <c r="AV384">
        <f>A!AU384</f>
        <v>0</v>
      </c>
      <c r="AW384" s="23" t="str">
        <f>IF(A!AV384=0,"",A!AV384)</f>
        <v/>
      </c>
      <c r="AX384">
        <f>A!AW384</f>
        <v>0</v>
      </c>
      <c r="AY384">
        <f>A!AX384</f>
        <v>0</v>
      </c>
      <c r="AZ384">
        <f>A!AY384</f>
        <v>0</v>
      </c>
      <c r="BA384">
        <f>A!AZ384</f>
        <v>0</v>
      </c>
      <c r="BB384">
        <f>A!BA384</f>
        <v>0</v>
      </c>
      <c r="BC384">
        <f>A!BB384</f>
        <v>0</v>
      </c>
      <c r="BD384">
        <f>A!BC384</f>
        <v>0</v>
      </c>
      <c r="BE384">
        <f>A!BD384</f>
        <v>0</v>
      </c>
      <c r="BF384">
        <f>A!BE384</f>
        <v>0</v>
      </c>
      <c r="BG384">
        <f>A!BF384</f>
        <v>0</v>
      </c>
      <c r="BH384">
        <f>A!BG384</f>
        <v>0</v>
      </c>
      <c r="BI384">
        <f>A!BH384</f>
        <v>0</v>
      </c>
      <c r="BJ384">
        <f>A!BI384</f>
        <v>0</v>
      </c>
      <c r="BK384">
        <f>A!BJ384</f>
        <v>0</v>
      </c>
      <c r="BL384">
        <f>A!BK384</f>
        <v>0</v>
      </c>
      <c r="BM384">
        <f>A!BL384</f>
        <v>0</v>
      </c>
      <c r="BN384">
        <f>A!BM384</f>
        <v>0</v>
      </c>
      <c r="BO384">
        <f>A!BN384</f>
        <v>0</v>
      </c>
      <c r="BP384">
        <f>A!BO384</f>
        <v>0</v>
      </c>
      <c r="BQ384">
        <f>A!BP384</f>
        <v>0</v>
      </c>
      <c r="BR384">
        <f>A!BQ384</f>
        <v>0</v>
      </c>
      <c r="BS384">
        <f>A!BR384</f>
        <v>0</v>
      </c>
      <c r="BT384">
        <f>A!BS384</f>
        <v>0</v>
      </c>
      <c r="BU384">
        <f>A!BT384</f>
        <v>0</v>
      </c>
      <c r="BV384">
        <f>A!BU384</f>
        <v>0</v>
      </c>
      <c r="BW384">
        <f>A!BV384</f>
        <v>0</v>
      </c>
      <c r="BX384">
        <f>A!BW384</f>
        <v>0</v>
      </c>
      <c r="BY384">
        <f>A!BX384</f>
        <v>0</v>
      </c>
      <c r="BZ384">
        <f>A!BY384</f>
        <v>0</v>
      </c>
      <c r="CA384">
        <f>A!BZ384</f>
        <v>0</v>
      </c>
      <c r="CB384">
        <f>A!CA384</f>
        <v>0</v>
      </c>
      <c r="CC384">
        <f>A!CB384</f>
        <v>0</v>
      </c>
      <c r="CD384">
        <f>A!CC384</f>
        <v>0</v>
      </c>
      <c r="CE384">
        <f>A!CD384</f>
        <v>0</v>
      </c>
      <c r="CF384">
        <f>A!CE384</f>
        <v>0</v>
      </c>
      <c r="CG384">
        <f>A!CF384</f>
        <v>0</v>
      </c>
      <c r="CH384">
        <f>A!CG384</f>
        <v>0</v>
      </c>
      <c r="CI384">
        <f>A!CH384</f>
        <v>0</v>
      </c>
      <c r="CJ384">
        <f>A!CI384</f>
        <v>0</v>
      </c>
      <c r="CK384">
        <f>A!CJ384</f>
        <v>0</v>
      </c>
      <c r="CL384">
        <f>A!CK384</f>
        <v>0</v>
      </c>
      <c r="CM384">
        <f>A!CL384</f>
        <v>0</v>
      </c>
      <c r="CN384">
        <f>A!CM384</f>
        <v>0</v>
      </c>
      <c r="CO384">
        <f>A!CN384</f>
        <v>0</v>
      </c>
      <c r="CP384">
        <f>A!CO384</f>
        <v>0</v>
      </c>
      <c r="CQ384">
        <f>A!CO694</f>
        <v>0</v>
      </c>
      <c r="CR384">
        <f>A!CP384</f>
        <v>0</v>
      </c>
      <c r="CS384">
        <f>A!CQ384</f>
        <v>0</v>
      </c>
    </row>
    <row r="385" spans="1:97" x14ac:dyDescent="0.2">
      <c r="A385">
        <f>A!A385</f>
        <v>0</v>
      </c>
      <c r="B385">
        <f>A!B385</f>
        <v>0</v>
      </c>
      <c r="C385">
        <f>A!C385</f>
        <v>0</v>
      </c>
      <c r="D385">
        <f>A!D385</f>
        <v>0</v>
      </c>
      <c r="E385">
        <f>A!E385</f>
        <v>0</v>
      </c>
      <c r="F385">
        <f>A!F385</f>
        <v>0</v>
      </c>
      <c r="G385">
        <f>A!G385</f>
        <v>0</v>
      </c>
      <c r="H385">
        <f>A!H385</f>
        <v>0</v>
      </c>
      <c r="I385">
        <f>A!I385</f>
        <v>0</v>
      </c>
      <c r="J385">
        <f>A!J385</f>
        <v>0</v>
      </c>
      <c r="K385">
        <f>A!K385</f>
        <v>0</v>
      </c>
      <c r="L385">
        <f>A!L385</f>
        <v>0</v>
      </c>
      <c r="M385">
        <f>A!M385</f>
        <v>0</v>
      </c>
      <c r="N385">
        <f>A!N385</f>
        <v>0</v>
      </c>
      <c r="O385">
        <f>A!O385</f>
        <v>0</v>
      </c>
      <c r="P385" s="23" t="str">
        <f>IF(A!P385="","",INDEX(B!$A$1:$BT$2000,MATCH(A!P385,B!$AX$1:$AX$2000,0),D!$B$5))</f>
        <v/>
      </c>
      <c r="Q385">
        <f>A!Q385</f>
        <v>0</v>
      </c>
      <c r="R385">
        <f>A!R385</f>
        <v>0</v>
      </c>
      <c r="S385">
        <f>A!S385</f>
        <v>0</v>
      </c>
      <c r="T385">
        <f>A!T385</f>
        <v>0</v>
      </c>
      <c r="U385">
        <f>A!U385</f>
        <v>0</v>
      </c>
      <c r="V385" s="23">
        <f>IF(A!V385="&lt;",1,A!V385)</f>
        <v>0</v>
      </c>
      <c r="W385">
        <f>A!W385</f>
        <v>0</v>
      </c>
      <c r="X385">
        <f>A!X385</f>
        <v>0</v>
      </c>
      <c r="Y385">
        <f>A!Y385</f>
        <v>0</v>
      </c>
      <c r="Z385" s="23">
        <f t="shared" si="5"/>
        <v>0</v>
      </c>
      <c r="AA385">
        <f>A!Z385</f>
        <v>0</v>
      </c>
      <c r="AB385">
        <f>A!AA385</f>
        <v>0</v>
      </c>
      <c r="AC385">
        <f>A!AB385</f>
        <v>0</v>
      </c>
      <c r="AD385">
        <f>A!AC385</f>
        <v>0</v>
      </c>
      <c r="AE385">
        <f>A!AD385</f>
        <v>0</v>
      </c>
      <c r="AF385">
        <f>A!AE385</f>
        <v>0</v>
      </c>
      <c r="AG385">
        <f>A!AF385</f>
        <v>0</v>
      </c>
      <c r="AH385">
        <f>A!AG385</f>
        <v>0</v>
      </c>
      <c r="AI385">
        <f>A!AH385</f>
        <v>0</v>
      </c>
      <c r="AJ385">
        <f>A!AI385</f>
        <v>0</v>
      </c>
      <c r="AK385">
        <f>A!AJ385</f>
        <v>0</v>
      </c>
      <c r="AL385">
        <f>A!AK385</f>
        <v>0</v>
      </c>
      <c r="AM385">
        <f>A!AL385</f>
        <v>0</v>
      </c>
      <c r="AN385">
        <f>A!AM385</f>
        <v>0</v>
      </c>
      <c r="AO385">
        <f>A!AN385</f>
        <v>0</v>
      </c>
      <c r="AP385">
        <f>A!AO385</f>
        <v>0</v>
      </c>
      <c r="AQ385">
        <f>A!AP385</f>
        <v>0</v>
      </c>
      <c r="AR385">
        <f>A!AQ385</f>
        <v>0</v>
      </c>
      <c r="AS385">
        <f>A!AR385</f>
        <v>0</v>
      </c>
      <c r="AT385">
        <f>A!AS385</f>
        <v>0</v>
      </c>
      <c r="AU385">
        <f>A!AT385</f>
        <v>0</v>
      </c>
      <c r="AV385">
        <f>A!AU385</f>
        <v>0</v>
      </c>
      <c r="AW385" s="23" t="str">
        <f>IF(A!AV385=0,"",A!AV385)</f>
        <v/>
      </c>
      <c r="AX385">
        <f>A!AW385</f>
        <v>0</v>
      </c>
      <c r="AY385">
        <f>A!AX385</f>
        <v>0</v>
      </c>
      <c r="AZ385">
        <f>A!AY385</f>
        <v>0</v>
      </c>
      <c r="BA385">
        <f>A!AZ385</f>
        <v>0</v>
      </c>
      <c r="BB385">
        <f>A!BA385</f>
        <v>0</v>
      </c>
      <c r="BC385">
        <f>A!BB385</f>
        <v>0</v>
      </c>
      <c r="BD385">
        <f>A!BC385</f>
        <v>0</v>
      </c>
      <c r="BE385">
        <f>A!BD385</f>
        <v>0</v>
      </c>
      <c r="BF385">
        <f>A!BE385</f>
        <v>0</v>
      </c>
      <c r="BG385">
        <f>A!BF385</f>
        <v>0</v>
      </c>
      <c r="BH385">
        <f>A!BG385</f>
        <v>0</v>
      </c>
      <c r="BI385">
        <f>A!BH385</f>
        <v>0</v>
      </c>
      <c r="BJ385">
        <f>A!BI385</f>
        <v>0</v>
      </c>
      <c r="BK385">
        <f>A!BJ385</f>
        <v>0</v>
      </c>
      <c r="BL385">
        <f>A!BK385</f>
        <v>0</v>
      </c>
      <c r="BM385">
        <f>A!BL385</f>
        <v>0</v>
      </c>
      <c r="BN385">
        <f>A!BM385</f>
        <v>0</v>
      </c>
      <c r="BO385">
        <f>A!BN385</f>
        <v>0</v>
      </c>
      <c r="BP385">
        <f>A!BO385</f>
        <v>0</v>
      </c>
      <c r="BQ385">
        <f>A!BP385</f>
        <v>0</v>
      </c>
      <c r="BR385">
        <f>A!BQ385</f>
        <v>0</v>
      </c>
      <c r="BS385">
        <f>A!BR385</f>
        <v>0</v>
      </c>
      <c r="BT385">
        <f>A!BS385</f>
        <v>0</v>
      </c>
      <c r="BU385">
        <f>A!BT385</f>
        <v>0</v>
      </c>
      <c r="BV385">
        <f>A!BU385</f>
        <v>0</v>
      </c>
      <c r="BW385">
        <f>A!BV385</f>
        <v>0</v>
      </c>
      <c r="BX385">
        <f>A!BW385</f>
        <v>0</v>
      </c>
      <c r="BY385">
        <f>A!BX385</f>
        <v>0</v>
      </c>
      <c r="BZ385">
        <f>A!BY385</f>
        <v>0</v>
      </c>
      <c r="CA385">
        <f>A!BZ385</f>
        <v>0</v>
      </c>
      <c r="CB385">
        <f>A!CA385</f>
        <v>0</v>
      </c>
      <c r="CC385">
        <f>A!CB385</f>
        <v>0</v>
      </c>
      <c r="CD385">
        <f>A!CC385</f>
        <v>0</v>
      </c>
      <c r="CE385">
        <f>A!CD385</f>
        <v>0</v>
      </c>
      <c r="CF385">
        <f>A!CE385</f>
        <v>0</v>
      </c>
      <c r="CG385">
        <f>A!CF385</f>
        <v>0</v>
      </c>
      <c r="CH385">
        <f>A!CG385</f>
        <v>0</v>
      </c>
      <c r="CI385">
        <f>A!CH385</f>
        <v>0</v>
      </c>
      <c r="CJ385">
        <f>A!CI385</f>
        <v>0</v>
      </c>
      <c r="CK385">
        <f>A!CJ385</f>
        <v>0</v>
      </c>
      <c r="CL385">
        <f>A!CK385</f>
        <v>0</v>
      </c>
      <c r="CM385">
        <f>A!CL385</f>
        <v>0</v>
      </c>
      <c r="CN385">
        <f>A!CM385</f>
        <v>0</v>
      </c>
      <c r="CO385">
        <f>A!CN385</f>
        <v>0</v>
      </c>
      <c r="CP385">
        <f>A!CO385</f>
        <v>0</v>
      </c>
      <c r="CQ385">
        <f>A!CO695</f>
        <v>0</v>
      </c>
      <c r="CR385">
        <f>A!CP385</f>
        <v>0</v>
      </c>
      <c r="CS385">
        <f>A!CQ385</f>
        <v>0</v>
      </c>
    </row>
    <row r="386" spans="1:97" x14ac:dyDescent="0.2">
      <c r="A386">
        <f>A!A386</f>
        <v>0</v>
      </c>
      <c r="B386">
        <f>A!B386</f>
        <v>0</v>
      </c>
      <c r="C386">
        <f>A!C386</f>
        <v>0</v>
      </c>
      <c r="D386">
        <f>A!D386</f>
        <v>0</v>
      </c>
      <c r="E386">
        <f>A!E386</f>
        <v>0</v>
      </c>
      <c r="F386">
        <f>A!F386</f>
        <v>0</v>
      </c>
      <c r="G386">
        <f>A!G386</f>
        <v>0</v>
      </c>
      <c r="H386">
        <f>A!H386</f>
        <v>0</v>
      </c>
      <c r="I386">
        <f>A!I386</f>
        <v>0</v>
      </c>
      <c r="J386">
        <f>A!J386</f>
        <v>0</v>
      </c>
      <c r="K386">
        <f>A!K386</f>
        <v>0</v>
      </c>
      <c r="L386">
        <f>A!L386</f>
        <v>0</v>
      </c>
      <c r="M386">
        <f>A!M386</f>
        <v>0</v>
      </c>
      <c r="N386">
        <f>A!N386</f>
        <v>0</v>
      </c>
      <c r="O386">
        <f>A!O386</f>
        <v>0</v>
      </c>
      <c r="P386" s="23" t="str">
        <f>IF(A!P386="","",INDEX(B!$A$1:$BT$2000,MATCH(A!P386,B!$AX$1:$AX$2000,0),D!$B$5))</f>
        <v/>
      </c>
      <c r="Q386">
        <f>A!Q386</f>
        <v>0</v>
      </c>
      <c r="R386">
        <f>A!R386</f>
        <v>0</v>
      </c>
      <c r="S386">
        <f>A!S386</f>
        <v>0</v>
      </c>
      <c r="T386">
        <f>A!T386</f>
        <v>0</v>
      </c>
      <c r="U386">
        <f>A!U386</f>
        <v>0</v>
      </c>
      <c r="V386" s="23">
        <f>IF(A!V386="&lt;",1,A!V386)</f>
        <v>0</v>
      </c>
      <c r="W386">
        <f>A!W386</f>
        <v>0</v>
      </c>
      <c r="X386">
        <f>A!X386</f>
        <v>0</v>
      </c>
      <c r="Y386">
        <f>A!Y386</f>
        <v>0</v>
      </c>
      <c r="Z386" s="23">
        <f t="shared" si="5"/>
        <v>0</v>
      </c>
      <c r="AA386">
        <f>A!Z386</f>
        <v>0</v>
      </c>
      <c r="AB386">
        <f>A!AA386</f>
        <v>0</v>
      </c>
      <c r="AC386">
        <f>A!AB386</f>
        <v>0</v>
      </c>
      <c r="AD386">
        <f>A!AC386</f>
        <v>0</v>
      </c>
      <c r="AE386">
        <f>A!AD386</f>
        <v>0</v>
      </c>
      <c r="AF386">
        <f>A!AE386</f>
        <v>0</v>
      </c>
      <c r="AG386">
        <f>A!AF386</f>
        <v>0</v>
      </c>
      <c r="AH386">
        <f>A!AG386</f>
        <v>0</v>
      </c>
      <c r="AI386">
        <f>A!AH386</f>
        <v>0</v>
      </c>
      <c r="AJ386">
        <f>A!AI386</f>
        <v>0</v>
      </c>
      <c r="AK386">
        <f>A!AJ386</f>
        <v>0</v>
      </c>
      <c r="AL386">
        <f>A!AK386</f>
        <v>0</v>
      </c>
      <c r="AM386">
        <f>A!AL386</f>
        <v>0</v>
      </c>
      <c r="AN386">
        <f>A!AM386</f>
        <v>0</v>
      </c>
      <c r="AO386">
        <f>A!AN386</f>
        <v>0</v>
      </c>
      <c r="AP386">
        <f>A!AO386</f>
        <v>0</v>
      </c>
      <c r="AQ386">
        <f>A!AP386</f>
        <v>0</v>
      </c>
      <c r="AR386">
        <f>A!AQ386</f>
        <v>0</v>
      </c>
      <c r="AS386">
        <f>A!AR386</f>
        <v>0</v>
      </c>
      <c r="AT386">
        <f>A!AS386</f>
        <v>0</v>
      </c>
      <c r="AU386">
        <f>A!AT386</f>
        <v>0</v>
      </c>
      <c r="AV386">
        <f>A!AU386</f>
        <v>0</v>
      </c>
      <c r="AW386" s="23" t="str">
        <f>IF(A!AV386=0,"",A!AV386)</f>
        <v/>
      </c>
      <c r="AX386">
        <f>A!AW386</f>
        <v>0</v>
      </c>
      <c r="AY386">
        <f>A!AX386</f>
        <v>0</v>
      </c>
      <c r="AZ386">
        <f>A!AY386</f>
        <v>0</v>
      </c>
      <c r="BA386">
        <f>A!AZ386</f>
        <v>0</v>
      </c>
      <c r="BB386">
        <f>A!BA386</f>
        <v>0</v>
      </c>
      <c r="BC386">
        <f>A!BB386</f>
        <v>0</v>
      </c>
      <c r="BD386">
        <f>A!BC386</f>
        <v>0</v>
      </c>
      <c r="BE386">
        <f>A!BD386</f>
        <v>0</v>
      </c>
      <c r="BF386">
        <f>A!BE386</f>
        <v>0</v>
      </c>
      <c r="BG386">
        <f>A!BF386</f>
        <v>0</v>
      </c>
      <c r="BH386">
        <f>A!BG386</f>
        <v>0</v>
      </c>
      <c r="BI386">
        <f>A!BH386</f>
        <v>0</v>
      </c>
      <c r="BJ386">
        <f>A!BI386</f>
        <v>0</v>
      </c>
      <c r="BK386">
        <f>A!BJ386</f>
        <v>0</v>
      </c>
      <c r="BL386">
        <f>A!BK386</f>
        <v>0</v>
      </c>
      <c r="BM386">
        <f>A!BL386</f>
        <v>0</v>
      </c>
      <c r="BN386">
        <f>A!BM386</f>
        <v>0</v>
      </c>
      <c r="BO386">
        <f>A!BN386</f>
        <v>0</v>
      </c>
      <c r="BP386">
        <f>A!BO386</f>
        <v>0</v>
      </c>
      <c r="BQ386">
        <f>A!BP386</f>
        <v>0</v>
      </c>
      <c r="BR386">
        <f>A!BQ386</f>
        <v>0</v>
      </c>
      <c r="BS386">
        <f>A!BR386</f>
        <v>0</v>
      </c>
      <c r="BT386">
        <f>A!BS386</f>
        <v>0</v>
      </c>
      <c r="BU386">
        <f>A!BT386</f>
        <v>0</v>
      </c>
      <c r="BV386">
        <f>A!BU386</f>
        <v>0</v>
      </c>
      <c r="BW386">
        <f>A!BV386</f>
        <v>0</v>
      </c>
      <c r="BX386">
        <f>A!BW386</f>
        <v>0</v>
      </c>
      <c r="BY386">
        <f>A!BX386</f>
        <v>0</v>
      </c>
      <c r="BZ386">
        <f>A!BY386</f>
        <v>0</v>
      </c>
      <c r="CA386">
        <f>A!BZ386</f>
        <v>0</v>
      </c>
      <c r="CB386">
        <f>A!CA386</f>
        <v>0</v>
      </c>
      <c r="CC386">
        <f>A!CB386</f>
        <v>0</v>
      </c>
      <c r="CD386">
        <f>A!CC386</f>
        <v>0</v>
      </c>
      <c r="CE386">
        <f>A!CD386</f>
        <v>0</v>
      </c>
      <c r="CF386">
        <f>A!CE386</f>
        <v>0</v>
      </c>
      <c r="CG386">
        <f>A!CF386</f>
        <v>0</v>
      </c>
      <c r="CH386">
        <f>A!CG386</f>
        <v>0</v>
      </c>
      <c r="CI386">
        <f>A!CH386</f>
        <v>0</v>
      </c>
      <c r="CJ386">
        <f>A!CI386</f>
        <v>0</v>
      </c>
      <c r="CK386">
        <f>A!CJ386</f>
        <v>0</v>
      </c>
      <c r="CL386">
        <f>A!CK386</f>
        <v>0</v>
      </c>
      <c r="CM386">
        <f>A!CL386</f>
        <v>0</v>
      </c>
      <c r="CN386">
        <f>A!CM386</f>
        <v>0</v>
      </c>
      <c r="CO386">
        <f>A!CN386</f>
        <v>0</v>
      </c>
      <c r="CP386">
        <f>A!CO386</f>
        <v>0</v>
      </c>
      <c r="CQ386">
        <f>A!CO696</f>
        <v>0</v>
      </c>
      <c r="CR386">
        <f>A!CP386</f>
        <v>0</v>
      </c>
      <c r="CS386">
        <f>A!CQ386</f>
        <v>0</v>
      </c>
    </row>
    <row r="387" spans="1:97" x14ac:dyDescent="0.2">
      <c r="A387">
        <f>A!A387</f>
        <v>0</v>
      </c>
      <c r="B387">
        <f>A!B387</f>
        <v>0</v>
      </c>
      <c r="C387">
        <f>A!C387</f>
        <v>0</v>
      </c>
      <c r="D387">
        <f>A!D387</f>
        <v>0</v>
      </c>
      <c r="E387">
        <f>A!E387</f>
        <v>0</v>
      </c>
      <c r="F387">
        <f>A!F387</f>
        <v>0</v>
      </c>
      <c r="G387">
        <f>A!G387</f>
        <v>0</v>
      </c>
      <c r="H387">
        <f>A!H387</f>
        <v>0</v>
      </c>
      <c r="I387">
        <f>A!I387</f>
        <v>0</v>
      </c>
      <c r="J387">
        <f>A!J387</f>
        <v>0</v>
      </c>
      <c r="K387">
        <f>A!K387</f>
        <v>0</v>
      </c>
      <c r="L387">
        <f>A!L387</f>
        <v>0</v>
      </c>
      <c r="M387">
        <f>A!M387</f>
        <v>0</v>
      </c>
      <c r="N387">
        <f>A!N387</f>
        <v>0</v>
      </c>
      <c r="O387">
        <f>A!O387</f>
        <v>0</v>
      </c>
      <c r="P387" s="23" t="str">
        <f>IF(A!P387="","",INDEX(B!$A$1:$BT$2000,MATCH(A!P387,B!$AX$1:$AX$2000,0),D!$B$5))</f>
        <v/>
      </c>
      <c r="Q387">
        <f>A!Q387</f>
        <v>0</v>
      </c>
      <c r="R387">
        <f>A!R387</f>
        <v>0</v>
      </c>
      <c r="S387">
        <f>A!S387</f>
        <v>0</v>
      </c>
      <c r="T387">
        <f>A!T387</f>
        <v>0</v>
      </c>
      <c r="U387">
        <f>A!U387</f>
        <v>0</v>
      </c>
      <c r="V387" s="23">
        <f>IF(A!V387="&lt;",1,A!V387)</f>
        <v>0</v>
      </c>
      <c r="W387">
        <f>A!W387</f>
        <v>0</v>
      </c>
      <c r="X387">
        <f>A!X387</f>
        <v>0</v>
      </c>
      <c r="Y387">
        <f>A!Y387</f>
        <v>0</v>
      </c>
      <c r="Z387" s="23">
        <f t="shared" si="5"/>
        <v>0</v>
      </c>
      <c r="AA387">
        <f>A!Z387</f>
        <v>0</v>
      </c>
      <c r="AB387">
        <f>A!AA387</f>
        <v>0</v>
      </c>
      <c r="AC387">
        <f>A!AB387</f>
        <v>0</v>
      </c>
      <c r="AD387">
        <f>A!AC387</f>
        <v>0</v>
      </c>
      <c r="AE387">
        <f>A!AD387</f>
        <v>0</v>
      </c>
      <c r="AF387">
        <f>A!AE387</f>
        <v>0</v>
      </c>
      <c r="AG387">
        <f>A!AF387</f>
        <v>0</v>
      </c>
      <c r="AH387">
        <f>A!AG387</f>
        <v>0</v>
      </c>
      <c r="AI387">
        <f>A!AH387</f>
        <v>0</v>
      </c>
      <c r="AJ387">
        <f>A!AI387</f>
        <v>0</v>
      </c>
      <c r="AK387">
        <f>A!AJ387</f>
        <v>0</v>
      </c>
      <c r="AL387">
        <f>A!AK387</f>
        <v>0</v>
      </c>
      <c r="AM387">
        <f>A!AL387</f>
        <v>0</v>
      </c>
      <c r="AN387">
        <f>A!AM387</f>
        <v>0</v>
      </c>
      <c r="AO387">
        <f>A!AN387</f>
        <v>0</v>
      </c>
      <c r="AP387">
        <f>A!AO387</f>
        <v>0</v>
      </c>
      <c r="AQ387">
        <f>A!AP387</f>
        <v>0</v>
      </c>
      <c r="AR387">
        <f>A!AQ387</f>
        <v>0</v>
      </c>
      <c r="AS387">
        <f>A!AR387</f>
        <v>0</v>
      </c>
      <c r="AT387">
        <f>A!AS387</f>
        <v>0</v>
      </c>
      <c r="AU387">
        <f>A!AT387</f>
        <v>0</v>
      </c>
      <c r="AV387">
        <f>A!AU387</f>
        <v>0</v>
      </c>
      <c r="AW387" s="23" t="str">
        <f>IF(A!AV387=0,"",A!AV387)</f>
        <v/>
      </c>
      <c r="AX387">
        <f>A!AW387</f>
        <v>0</v>
      </c>
      <c r="AY387">
        <f>A!AX387</f>
        <v>0</v>
      </c>
      <c r="AZ387">
        <f>A!AY387</f>
        <v>0</v>
      </c>
      <c r="BA387">
        <f>A!AZ387</f>
        <v>0</v>
      </c>
      <c r="BB387">
        <f>A!BA387</f>
        <v>0</v>
      </c>
      <c r="BC387">
        <f>A!BB387</f>
        <v>0</v>
      </c>
      <c r="BD387">
        <f>A!BC387</f>
        <v>0</v>
      </c>
      <c r="BE387">
        <f>A!BD387</f>
        <v>0</v>
      </c>
      <c r="BF387">
        <f>A!BE387</f>
        <v>0</v>
      </c>
      <c r="BG387">
        <f>A!BF387</f>
        <v>0</v>
      </c>
      <c r="BH387">
        <f>A!BG387</f>
        <v>0</v>
      </c>
      <c r="BI387">
        <f>A!BH387</f>
        <v>0</v>
      </c>
      <c r="BJ387">
        <f>A!BI387</f>
        <v>0</v>
      </c>
      <c r="BK387">
        <f>A!BJ387</f>
        <v>0</v>
      </c>
      <c r="BL387">
        <f>A!BK387</f>
        <v>0</v>
      </c>
      <c r="BM387">
        <f>A!BL387</f>
        <v>0</v>
      </c>
      <c r="BN387">
        <f>A!BM387</f>
        <v>0</v>
      </c>
      <c r="BO387">
        <f>A!BN387</f>
        <v>0</v>
      </c>
      <c r="BP387">
        <f>A!BO387</f>
        <v>0</v>
      </c>
      <c r="BQ387">
        <f>A!BP387</f>
        <v>0</v>
      </c>
      <c r="BR387">
        <f>A!BQ387</f>
        <v>0</v>
      </c>
      <c r="BS387">
        <f>A!BR387</f>
        <v>0</v>
      </c>
      <c r="BT387">
        <f>A!BS387</f>
        <v>0</v>
      </c>
      <c r="BU387">
        <f>A!BT387</f>
        <v>0</v>
      </c>
      <c r="BV387">
        <f>A!BU387</f>
        <v>0</v>
      </c>
      <c r="BW387">
        <f>A!BV387</f>
        <v>0</v>
      </c>
      <c r="BX387">
        <f>A!BW387</f>
        <v>0</v>
      </c>
      <c r="BY387">
        <f>A!BX387</f>
        <v>0</v>
      </c>
      <c r="BZ387">
        <f>A!BY387</f>
        <v>0</v>
      </c>
      <c r="CA387">
        <f>A!BZ387</f>
        <v>0</v>
      </c>
      <c r="CB387">
        <f>A!CA387</f>
        <v>0</v>
      </c>
      <c r="CC387">
        <f>A!CB387</f>
        <v>0</v>
      </c>
      <c r="CD387">
        <f>A!CC387</f>
        <v>0</v>
      </c>
      <c r="CE387">
        <f>A!CD387</f>
        <v>0</v>
      </c>
      <c r="CF387">
        <f>A!CE387</f>
        <v>0</v>
      </c>
      <c r="CG387">
        <f>A!CF387</f>
        <v>0</v>
      </c>
      <c r="CH387">
        <f>A!CG387</f>
        <v>0</v>
      </c>
      <c r="CI387">
        <f>A!CH387</f>
        <v>0</v>
      </c>
      <c r="CJ387">
        <f>A!CI387</f>
        <v>0</v>
      </c>
      <c r="CK387">
        <f>A!CJ387</f>
        <v>0</v>
      </c>
      <c r="CL387">
        <f>A!CK387</f>
        <v>0</v>
      </c>
      <c r="CM387">
        <f>A!CL387</f>
        <v>0</v>
      </c>
      <c r="CN387">
        <f>A!CM387</f>
        <v>0</v>
      </c>
      <c r="CO387">
        <f>A!CN387</f>
        <v>0</v>
      </c>
      <c r="CP387">
        <f>A!CO387</f>
        <v>0</v>
      </c>
      <c r="CQ387">
        <f>A!CO697</f>
        <v>0</v>
      </c>
      <c r="CR387">
        <f>A!CP387</f>
        <v>0</v>
      </c>
      <c r="CS387">
        <f>A!CQ387</f>
        <v>0</v>
      </c>
    </row>
    <row r="388" spans="1:97" x14ac:dyDescent="0.2">
      <c r="A388">
        <f>A!A388</f>
        <v>0</v>
      </c>
      <c r="B388">
        <f>A!B388</f>
        <v>0</v>
      </c>
      <c r="C388">
        <f>A!C388</f>
        <v>0</v>
      </c>
      <c r="D388">
        <f>A!D388</f>
        <v>0</v>
      </c>
      <c r="E388">
        <f>A!E388</f>
        <v>0</v>
      </c>
      <c r="F388">
        <f>A!F388</f>
        <v>0</v>
      </c>
      <c r="G388">
        <f>A!G388</f>
        <v>0</v>
      </c>
      <c r="H388">
        <f>A!H388</f>
        <v>0</v>
      </c>
      <c r="I388">
        <f>A!I388</f>
        <v>0</v>
      </c>
      <c r="J388">
        <f>A!J388</f>
        <v>0</v>
      </c>
      <c r="K388">
        <f>A!K388</f>
        <v>0</v>
      </c>
      <c r="L388">
        <f>A!L388</f>
        <v>0</v>
      </c>
      <c r="M388">
        <f>A!M388</f>
        <v>0</v>
      </c>
      <c r="N388">
        <f>A!N388</f>
        <v>0</v>
      </c>
      <c r="O388">
        <f>A!O388</f>
        <v>0</v>
      </c>
      <c r="P388" s="23" t="str">
        <f>IF(A!P388="","",INDEX(B!$A$1:$BT$2000,MATCH(A!P388,B!$AX$1:$AX$2000,0),D!$B$5))</f>
        <v/>
      </c>
      <c r="Q388">
        <f>A!Q388</f>
        <v>0</v>
      </c>
      <c r="R388">
        <f>A!R388</f>
        <v>0</v>
      </c>
      <c r="S388">
        <f>A!S388</f>
        <v>0</v>
      </c>
      <c r="T388">
        <f>A!T388</f>
        <v>0</v>
      </c>
      <c r="U388">
        <f>A!U388</f>
        <v>0</v>
      </c>
      <c r="V388" s="23">
        <f>IF(A!V388="&lt;",1,A!V388)</f>
        <v>0</v>
      </c>
      <c r="W388">
        <f>A!W388</f>
        <v>0</v>
      </c>
      <c r="X388">
        <f>A!X388</f>
        <v>0</v>
      </c>
      <c r="Y388">
        <f>A!Y388</f>
        <v>0</v>
      </c>
      <c r="Z388" s="23">
        <f t="shared" ref="Z388:Z451" si="6">_xlfn.NUMBERVALUE(MID(Y388,27,3))</f>
        <v>0</v>
      </c>
      <c r="AA388">
        <f>A!Z388</f>
        <v>0</v>
      </c>
      <c r="AB388">
        <f>A!AA388</f>
        <v>0</v>
      </c>
      <c r="AC388">
        <f>A!AB388</f>
        <v>0</v>
      </c>
      <c r="AD388">
        <f>A!AC388</f>
        <v>0</v>
      </c>
      <c r="AE388">
        <f>A!AD388</f>
        <v>0</v>
      </c>
      <c r="AF388">
        <f>A!AE388</f>
        <v>0</v>
      </c>
      <c r="AG388">
        <f>A!AF388</f>
        <v>0</v>
      </c>
      <c r="AH388">
        <f>A!AG388</f>
        <v>0</v>
      </c>
      <c r="AI388">
        <f>A!AH388</f>
        <v>0</v>
      </c>
      <c r="AJ388">
        <f>A!AI388</f>
        <v>0</v>
      </c>
      <c r="AK388">
        <f>A!AJ388</f>
        <v>0</v>
      </c>
      <c r="AL388">
        <f>A!AK388</f>
        <v>0</v>
      </c>
      <c r="AM388">
        <f>A!AL388</f>
        <v>0</v>
      </c>
      <c r="AN388">
        <f>A!AM388</f>
        <v>0</v>
      </c>
      <c r="AO388">
        <f>A!AN388</f>
        <v>0</v>
      </c>
      <c r="AP388">
        <f>A!AO388</f>
        <v>0</v>
      </c>
      <c r="AQ388">
        <f>A!AP388</f>
        <v>0</v>
      </c>
      <c r="AR388">
        <f>A!AQ388</f>
        <v>0</v>
      </c>
      <c r="AS388">
        <f>A!AR388</f>
        <v>0</v>
      </c>
      <c r="AT388">
        <f>A!AS388</f>
        <v>0</v>
      </c>
      <c r="AU388">
        <f>A!AT388</f>
        <v>0</v>
      </c>
      <c r="AV388">
        <f>A!AU388</f>
        <v>0</v>
      </c>
      <c r="AW388" s="23" t="str">
        <f>IF(A!AV388=0,"",A!AV388)</f>
        <v/>
      </c>
      <c r="AX388">
        <f>A!AW388</f>
        <v>0</v>
      </c>
      <c r="AY388">
        <f>A!AX388</f>
        <v>0</v>
      </c>
      <c r="AZ388">
        <f>A!AY388</f>
        <v>0</v>
      </c>
      <c r="BA388">
        <f>A!AZ388</f>
        <v>0</v>
      </c>
      <c r="BB388">
        <f>A!BA388</f>
        <v>0</v>
      </c>
      <c r="BC388">
        <f>A!BB388</f>
        <v>0</v>
      </c>
      <c r="BD388">
        <f>A!BC388</f>
        <v>0</v>
      </c>
      <c r="BE388">
        <f>A!BD388</f>
        <v>0</v>
      </c>
      <c r="BF388">
        <f>A!BE388</f>
        <v>0</v>
      </c>
      <c r="BG388">
        <f>A!BF388</f>
        <v>0</v>
      </c>
      <c r="BH388">
        <f>A!BG388</f>
        <v>0</v>
      </c>
      <c r="BI388">
        <f>A!BH388</f>
        <v>0</v>
      </c>
      <c r="BJ388">
        <f>A!BI388</f>
        <v>0</v>
      </c>
      <c r="BK388">
        <f>A!BJ388</f>
        <v>0</v>
      </c>
      <c r="BL388">
        <f>A!BK388</f>
        <v>0</v>
      </c>
      <c r="BM388">
        <f>A!BL388</f>
        <v>0</v>
      </c>
      <c r="BN388">
        <f>A!BM388</f>
        <v>0</v>
      </c>
      <c r="BO388">
        <f>A!BN388</f>
        <v>0</v>
      </c>
      <c r="BP388">
        <f>A!BO388</f>
        <v>0</v>
      </c>
      <c r="BQ388">
        <f>A!BP388</f>
        <v>0</v>
      </c>
      <c r="BR388">
        <f>A!BQ388</f>
        <v>0</v>
      </c>
      <c r="BS388">
        <f>A!BR388</f>
        <v>0</v>
      </c>
      <c r="BT388">
        <f>A!BS388</f>
        <v>0</v>
      </c>
      <c r="BU388">
        <f>A!BT388</f>
        <v>0</v>
      </c>
      <c r="BV388">
        <f>A!BU388</f>
        <v>0</v>
      </c>
      <c r="BW388">
        <f>A!BV388</f>
        <v>0</v>
      </c>
      <c r="BX388">
        <f>A!BW388</f>
        <v>0</v>
      </c>
      <c r="BY388">
        <f>A!BX388</f>
        <v>0</v>
      </c>
      <c r="BZ388">
        <f>A!BY388</f>
        <v>0</v>
      </c>
      <c r="CA388">
        <f>A!BZ388</f>
        <v>0</v>
      </c>
      <c r="CB388">
        <f>A!CA388</f>
        <v>0</v>
      </c>
      <c r="CC388">
        <f>A!CB388</f>
        <v>0</v>
      </c>
      <c r="CD388">
        <f>A!CC388</f>
        <v>0</v>
      </c>
      <c r="CE388">
        <f>A!CD388</f>
        <v>0</v>
      </c>
      <c r="CF388">
        <f>A!CE388</f>
        <v>0</v>
      </c>
      <c r="CG388">
        <f>A!CF388</f>
        <v>0</v>
      </c>
      <c r="CH388">
        <f>A!CG388</f>
        <v>0</v>
      </c>
      <c r="CI388">
        <f>A!CH388</f>
        <v>0</v>
      </c>
      <c r="CJ388">
        <f>A!CI388</f>
        <v>0</v>
      </c>
      <c r="CK388">
        <f>A!CJ388</f>
        <v>0</v>
      </c>
      <c r="CL388">
        <f>A!CK388</f>
        <v>0</v>
      </c>
      <c r="CM388">
        <f>A!CL388</f>
        <v>0</v>
      </c>
      <c r="CN388">
        <f>A!CM388</f>
        <v>0</v>
      </c>
      <c r="CO388">
        <f>A!CN388</f>
        <v>0</v>
      </c>
      <c r="CP388">
        <f>A!CO388</f>
        <v>0</v>
      </c>
      <c r="CQ388">
        <f>A!CO698</f>
        <v>0</v>
      </c>
      <c r="CR388">
        <f>A!CP388</f>
        <v>0</v>
      </c>
      <c r="CS388">
        <f>A!CQ388</f>
        <v>0</v>
      </c>
    </row>
    <row r="389" spans="1:97" x14ac:dyDescent="0.2">
      <c r="A389">
        <f>A!A389</f>
        <v>0</v>
      </c>
      <c r="B389">
        <f>A!B389</f>
        <v>0</v>
      </c>
      <c r="C389">
        <f>A!C389</f>
        <v>0</v>
      </c>
      <c r="D389">
        <f>A!D389</f>
        <v>0</v>
      </c>
      <c r="E389">
        <f>A!E389</f>
        <v>0</v>
      </c>
      <c r="F389">
        <f>A!F389</f>
        <v>0</v>
      </c>
      <c r="G389">
        <f>A!G389</f>
        <v>0</v>
      </c>
      <c r="H389">
        <f>A!H389</f>
        <v>0</v>
      </c>
      <c r="I389">
        <f>A!I389</f>
        <v>0</v>
      </c>
      <c r="J389">
        <f>A!J389</f>
        <v>0</v>
      </c>
      <c r="K389">
        <f>A!K389</f>
        <v>0</v>
      </c>
      <c r="L389">
        <f>A!L389</f>
        <v>0</v>
      </c>
      <c r="M389">
        <f>A!M389</f>
        <v>0</v>
      </c>
      <c r="N389">
        <f>A!N389</f>
        <v>0</v>
      </c>
      <c r="O389">
        <f>A!O389</f>
        <v>0</v>
      </c>
      <c r="P389" s="23" t="str">
        <f>IF(A!P389="","",INDEX(B!$A$1:$BT$2000,MATCH(A!P389,B!$AX$1:$AX$2000,0),D!$B$5))</f>
        <v/>
      </c>
      <c r="Q389">
        <f>A!Q389</f>
        <v>0</v>
      </c>
      <c r="R389">
        <f>A!R389</f>
        <v>0</v>
      </c>
      <c r="S389">
        <f>A!S389</f>
        <v>0</v>
      </c>
      <c r="T389">
        <f>A!T389</f>
        <v>0</v>
      </c>
      <c r="U389">
        <f>A!U389</f>
        <v>0</v>
      </c>
      <c r="V389" s="23">
        <f>IF(A!V389="&lt;",1,A!V389)</f>
        <v>0</v>
      </c>
      <c r="W389">
        <f>A!W389</f>
        <v>0</v>
      </c>
      <c r="X389">
        <f>A!X389</f>
        <v>0</v>
      </c>
      <c r="Y389">
        <f>A!Y389</f>
        <v>0</v>
      </c>
      <c r="Z389" s="23">
        <f t="shared" si="6"/>
        <v>0</v>
      </c>
      <c r="AA389">
        <f>A!Z389</f>
        <v>0</v>
      </c>
      <c r="AB389">
        <f>A!AA389</f>
        <v>0</v>
      </c>
      <c r="AC389">
        <f>A!AB389</f>
        <v>0</v>
      </c>
      <c r="AD389">
        <f>A!AC389</f>
        <v>0</v>
      </c>
      <c r="AE389">
        <f>A!AD389</f>
        <v>0</v>
      </c>
      <c r="AF389">
        <f>A!AE389</f>
        <v>0</v>
      </c>
      <c r="AG389">
        <f>A!AF389</f>
        <v>0</v>
      </c>
      <c r="AH389">
        <f>A!AG389</f>
        <v>0</v>
      </c>
      <c r="AI389">
        <f>A!AH389</f>
        <v>0</v>
      </c>
      <c r="AJ389">
        <f>A!AI389</f>
        <v>0</v>
      </c>
      <c r="AK389">
        <f>A!AJ389</f>
        <v>0</v>
      </c>
      <c r="AL389">
        <f>A!AK389</f>
        <v>0</v>
      </c>
      <c r="AM389">
        <f>A!AL389</f>
        <v>0</v>
      </c>
      <c r="AN389">
        <f>A!AM389</f>
        <v>0</v>
      </c>
      <c r="AO389">
        <f>A!AN389</f>
        <v>0</v>
      </c>
      <c r="AP389">
        <f>A!AO389</f>
        <v>0</v>
      </c>
      <c r="AQ389">
        <f>A!AP389</f>
        <v>0</v>
      </c>
      <c r="AR389">
        <f>A!AQ389</f>
        <v>0</v>
      </c>
      <c r="AS389">
        <f>A!AR389</f>
        <v>0</v>
      </c>
      <c r="AT389">
        <f>A!AS389</f>
        <v>0</v>
      </c>
      <c r="AU389">
        <f>A!AT389</f>
        <v>0</v>
      </c>
      <c r="AV389">
        <f>A!AU389</f>
        <v>0</v>
      </c>
      <c r="AW389" s="23" t="str">
        <f>IF(A!AV389=0,"",A!AV389)</f>
        <v/>
      </c>
      <c r="AX389">
        <f>A!AW389</f>
        <v>0</v>
      </c>
      <c r="AY389">
        <f>A!AX389</f>
        <v>0</v>
      </c>
      <c r="AZ389">
        <f>A!AY389</f>
        <v>0</v>
      </c>
      <c r="BA389">
        <f>A!AZ389</f>
        <v>0</v>
      </c>
      <c r="BB389">
        <f>A!BA389</f>
        <v>0</v>
      </c>
      <c r="BC389">
        <f>A!BB389</f>
        <v>0</v>
      </c>
      <c r="BD389">
        <f>A!BC389</f>
        <v>0</v>
      </c>
      <c r="BE389">
        <f>A!BD389</f>
        <v>0</v>
      </c>
      <c r="BF389">
        <f>A!BE389</f>
        <v>0</v>
      </c>
      <c r="BG389">
        <f>A!BF389</f>
        <v>0</v>
      </c>
      <c r="BH389">
        <f>A!BG389</f>
        <v>0</v>
      </c>
      <c r="BI389">
        <f>A!BH389</f>
        <v>0</v>
      </c>
      <c r="BJ389">
        <f>A!BI389</f>
        <v>0</v>
      </c>
      <c r="BK389">
        <f>A!BJ389</f>
        <v>0</v>
      </c>
      <c r="BL389">
        <f>A!BK389</f>
        <v>0</v>
      </c>
      <c r="BM389">
        <f>A!BL389</f>
        <v>0</v>
      </c>
      <c r="BN389">
        <f>A!BM389</f>
        <v>0</v>
      </c>
      <c r="BO389">
        <f>A!BN389</f>
        <v>0</v>
      </c>
      <c r="BP389">
        <f>A!BO389</f>
        <v>0</v>
      </c>
      <c r="BQ389">
        <f>A!BP389</f>
        <v>0</v>
      </c>
      <c r="BR389">
        <f>A!BQ389</f>
        <v>0</v>
      </c>
      <c r="BS389">
        <f>A!BR389</f>
        <v>0</v>
      </c>
      <c r="BT389">
        <f>A!BS389</f>
        <v>0</v>
      </c>
      <c r="BU389">
        <f>A!BT389</f>
        <v>0</v>
      </c>
      <c r="BV389">
        <f>A!BU389</f>
        <v>0</v>
      </c>
      <c r="BW389">
        <f>A!BV389</f>
        <v>0</v>
      </c>
      <c r="BX389">
        <f>A!BW389</f>
        <v>0</v>
      </c>
      <c r="BY389">
        <f>A!BX389</f>
        <v>0</v>
      </c>
      <c r="BZ389">
        <f>A!BY389</f>
        <v>0</v>
      </c>
      <c r="CA389">
        <f>A!BZ389</f>
        <v>0</v>
      </c>
      <c r="CB389">
        <f>A!CA389</f>
        <v>0</v>
      </c>
      <c r="CC389">
        <f>A!CB389</f>
        <v>0</v>
      </c>
      <c r="CD389">
        <f>A!CC389</f>
        <v>0</v>
      </c>
      <c r="CE389">
        <f>A!CD389</f>
        <v>0</v>
      </c>
      <c r="CF389">
        <f>A!CE389</f>
        <v>0</v>
      </c>
      <c r="CG389">
        <f>A!CF389</f>
        <v>0</v>
      </c>
      <c r="CH389">
        <f>A!CG389</f>
        <v>0</v>
      </c>
      <c r="CI389">
        <f>A!CH389</f>
        <v>0</v>
      </c>
      <c r="CJ389">
        <f>A!CI389</f>
        <v>0</v>
      </c>
      <c r="CK389">
        <f>A!CJ389</f>
        <v>0</v>
      </c>
      <c r="CL389">
        <f>A!CK389</f>
        <v>0</v>
      </c>
      <c r="CM389">
        <f>A!CL389</f>
        <v>0</v>
      </c>
      <c r="CN389">
        <f>A!CM389</f>
        <v>0</v>
      </c>
      <c r="CO389">
        <f>A!CN389</f>
        <v>0</v>
      </c>
      <c r="CP389">
        <f>A!CO389</f>
        <v>0</v>
      </c>
      <c r="CQ389">
        <f>A!CO699</f>
        <v>0</v>
      </c>
      <c r="CR389">
        <f>A!CP389</f>
        <v>0</v>
      </c>
      <c r="CS389">
        <f>A!CQ389</f>
        <v>0</v>
      </c>
    </row>
    <row r="390" spans="1:97" x14ac:dyDescent="0.2">
      <c r="A390">
        <f>A!A390</f>
        <v>0</v>
      </c>
      <c r="B390">
        <f>A!B390</f>
        <v>0</v>
      </c>
      <c r="C390">
        <f>A!C390</f>
        <v>0</v>
      </c>
      <c r="D390">
        <f>A!D390</f>
        <v>0</v>
      </c>
      <c r="E390">
        <f>A!E390</f>
        <v>0</v>
      </c>
      <c r="F390">
        <f>A!F390</f>
        <v>0</v>
      </c>
      <c r="G390">
        <f>A!G390</f>
        <v>0</v>
      </c>
      <c r="H390">
        <f>A!H390</f>
        <v>0</v>
      </c>
      <c r="I390">
        <f>A!I390</f>
        <v>0</v>
      </c>
      <c r="J390">
        <f>A!J390</f>
        <v>0</v>
      </c>
      <c r="K390">
        <f>A!K390</f>
        <v>0</v>
      </c>
      <c r="L390">
        <f>A!L390</f>
        <v>0</v>
      </c>
      <c r="M390">
        <f>A!M390</f>
        <v>0</v>
      </c>
      <c r="N390">
        <f>A!N390</f>
        <v>0</v>
      </c>
      <c r="O390">
        <f>A!O390</f>
        <v>0</v>
      </c>
      <c r="P390" s="23" t="str">
        <f>IF(A!P390="","",INDEX(B!$A$1:$BT$2000,MATCH(A!P390,B!$AX$1:$AX$2000,0),D!$B$5))</f>
        <v/>
      </c>
      <c r="Q390">
        <f>A!Q390</f>
        <v>0</v>
      </c>
      <c r="R390">
        <f>A!R390</f>
        <v>0</v>
      </c>
      <c r="S390">
        <f>A!S390</f>
        <v>0</v>
      </c>
      <c r="T390">
        <f>A!T390</f>
        <v>0</v>
      </c>
      <c r="U390">
        <f>A!U390</f>
        <v>0</v>
      </c>
      <c r="V390" s="23">
        <f>IF(A!V390="&lt;",1,A!V390)</f>
        <v>0</v>
      </c>
      <c r="W390">
        <f>A!W390</f>
        <v>0</v>
      </c>
      <c r="X390">
        <f>A!X390</f>
        <v>0</v>
      </c>
      <c r="Y390">
        <f>A!Y390</f>
        <v>0</v>
      </c>
      <c r="Z390" s="23">
        <f t="shared" si="6"/>
        <v>0</v>
      </c>
      <c r="AA390">
        <f>A!Z390</f>
        <v>0</v>
      </c>
      <c r="AB390">
        <f>A!AA390</f>
        <v>0</v>
      </c>
      <c r="AC390">
        <f>A!AB390</f>
        <v>0</v>
      </c>
      <c r="AD390">
        <f>A!AC390</f>
        <v>0</v>
      </c>
      <c r="AE390">
        <f>A!AD390</f>
        <v>0</v>
      </c>
      <c r="AF390">
        <f>A!AE390</f>
        <v>0</v>
      </c>
      <c r="AG390">
        <f>A!AF390</f>
        <v>0</v>
      </c>
      <c r="AH390">
        <f>A!AG390</f>
        <v>0</v>
      </c>
      <c r="AI390">
        <f>A!AH390</f>
        <v>0</v>
      </c>
      <c r="AJ390">
        <f>A!AI390</f>
        <v>0</v>
      </c>
      <c r="AK390">
        <f>A!AJ390</f>
        <v>0</v>
      </c>
      <c r="AL390">
        <f>A!AK390</f>
        <v>0</v>
      </c>
      <c r="AM390">
        <f>A!AL390</f>
        <v>0</v>
      </c>
      <c r="AN390">
        <f>A!AM390</f>
        <v>0</v>
      </c>
      <c r="AO390">
        <f>A!AN390</f>
        <v>0</v>
      </c>
      <c r="AP390">
        <f>A!AO390</f>
        <v>0</v>
      </c>
      <c r="AQ390">
        <f>A!AP390</f>
        <v>0</v>
      </c>
      <c r="AR390">
        <f>A!AQ390</f>
        <v>0</v>
      </c>
      <c r="AS390">
        <f>A!AR390</f>
        <v>0</v>
      </c>
      <c r="AT390">
        <f>A!AS390</f>
        <v>0</v>
      </c>
      <c r="AU390">
        <f>A!AT390</f>
        <v>0</v>
      </c>
      <c r="AV390">
        <f>A!AU390</f>
        <v>0</v>
      </c>
      <c r="AW390" s="23" t="str">
        <f>IF(A!AV390=0,"",A!AV390)</f>
        <v/>
      </c>
      <c r="AX390">
        <f>A!AW390</f>
        <v>0</v>
      </c>
      <c r="AY390">
        <f>A!AX390</f>
        <v>0</v>
      </c>
      <c r="AZ390">
        <f>A!AY390</f>
        <v>0</v>
      </c>
      <c r="BA390">
        <f>A!AZ390</f>
        <v>0</v>
      </c>
      <c r="BB390">
        <f>A!BA390</f>
        <v>0</v>
      </c>
      <c r="BC390">
        <f>A!BB390</f>
        <v>0</v>
      </c>
      <c r="BD390">
        <f>A!BC390</f>
        <v>0</v>
      </c>
      <c r="BE390">
        <f>A!BD390</f>
        <v>0</v>
      </c>
      <c r="BF390">
        <f>A!BE390</f>
        <v>0</v>
      </c>
      <c r="BG390">
        <f>A!BF390</f>
        <v>0</v>
      </c>
      <c r="BH390">
        <f>A!BG390</f>
        <v>0</v>
      </c>
      <c r="BI390">
        <f>A!BH390</f>
        <v>0</v>
      </c>
      <c r="BJ390">
        <f>A!BI390</f>
        <v>0</v>
      </c>
      <c r="BK390">
        <f>A!BJ390</f>
        <v>0</v>
      </c>
      <c r="BL390">
        <f>A!BK390</f>
        <v>0</v>
      </c>
      <c r="BM390">
        <f>A!BL390</f>
        <v>0</v>
      </c>
      <c r="BN390">
        <f>A!BM390</f>
        <v>0</v>
      </c>
      <c r="BO390">
        <f>A!BN390</f>
        <v>0</v>
      </c>
      <c r="BP390">
        <f>A!BO390</f>
        <v>0</v>
      </c>
      <c r="BQ390">
        <f>A!BP390</f>
        <v>0</v>
      </c>
      <c r="BR390">
        <f>A!BQ390</f>
        <v>0</v>
      </c>
      <c r="BS390">
        <f>A!BR390</f>
        <v>0</v>
      </c>
      <c r="BT390">
        <f>A!BS390</f>
        <v>0</v>
      </c>
      <c r="BU390">
        <f>A!BT390</f>
        <v>0</v>
      </c>
      <c r="BV390">
        <f>A!BU390</f>
        <v>0</v>
      </c>
      <c r="BW390">
        <f>A!BV390</f>
        <v>0</v>
      </c>
      <c r="BX390">
        <f>A!BW390</f>
        <v>0</v>
      </c>
      <c r="BY390">
        <f>A!BX390</f>
        <v>0</v>
      </c>
      <c r="BZ390">
        <f>A!BY390</f>
        <v>0</v>
      </c>
      <c r="CA390">
        <f>A!BZ390</f>
        <v>0</v>
      </c>
      <c r="CB390">
        <f>A!CA390</f>
        <v>0</v>
      </c>
      <c r="CC390">
        <f>A!CB390</f>
        <v>0</v>
      </c>
      <c r="CD390">
        <f>A!CC390</f>
        <v>0</v>
      </c>
      <c r="CE390">
        <f>A!CD390</f>
        <v>0</v>
      </c>
      <c r="CF390">
        <f>A!CE390</f>
        <v>0</v>
      </c>
      <c r="CG390">
        <f>A!CF390</f>
        <v>0</v>
      </c>
      <c r="CH390">
        <f>A!CG390</f>
        <v>0</v>
      </c>
      <c r="CI390">
        <f>A!CH390</f>
        <v>0</v>
      </c>
      <c r="CJ390">
        <f>A!CI390</f>
        <v>0</v>
      </c>
      <c r="CK390">
        <f>A!CJ390</f>
        <v>0</v>
      </c>
      <c r="CL390">
        <f>A!CK390</f>
        <v>0</v>
      </c>
      <c r="CM390">
        <f>A!CL390</f>
        <v>0</v>
      </c>
      <c r="CN390">
        <f>A!CM390</f>
        <v>0</v>
      </c>
      <c r="CO390">
        <f>A!CN390</f>
        <v>0</v>
      </c>
      <c r="CP390">
        <f>A!CO390</f>
        <v>0</v>
      </c>
      <c r="CQ390">
        <f>A!CO700</f>
        <v>0</v>
      </c>
      <c r="CR390">
        <f>A!CP390</f>
        <v>0</v>
      </c>
      <c r="CS390">
        <f>A!CQ390</f>
        <v>0</v>
      </c>
    </row>
    <row r="391" spans="1:97" x14ac:dyDescent="0.2">
      <c r="A391">
        <f>A!A391</f>
        <v>0</v>
      </c>
      <c r="B391">
        <f>A!B391</f>
        <v>0</v>
      </c>
      <c r="C391">
        <f>A!C391</f>
        <v>0</v>
      </c>
      <c r="D391">
        <f>A!D391</f>
        <v>0</v>
      </c>
      <c r="E391">
        <f>A!E391</f>
        <v>0</v>
      </c>
      <c r="F391">
        <f>A!F391</f>
        <v>0</v>
      </c>
      <c r="G391">
        <f>A!G391</f>
        <v>0</v>
      </c>
      <c r="H391">
        <f>A!H391</f>
        <v>0</v>
      </c>
      <c r="I391">
        <f>A!I391</f>
        <v>0</v>
      </c>
      <c r="J391">
        <f>A!J391</f>
        <v>0</v>
      </c>
      <c r="K391">
        <f>A!K391</f>
        <v>0</v>
      </c>
      <c r="L391">
        <f>A!L391</f>
        <v>0</v>
      </c>
      <c r="M391">
        <f>A!M391</f>
        <v>0</v>
      </c>
      <c r="N391">
        <f>A!N391</f>
        <v>0</v>
      </c>
      <c r="O391">
        <f>A!O391</f>
        <v>0</v>
      </c>
      <c r="P391" s="23" t="str">
        <f>IF(A!P391="","",INDEX(B!$A$1:$BT$2000,MATCH(A!P391,B!$AX$1:$AX$2000,0),D!$B$5))</f>
        <v/>
      </c>
      <c r="Q391">
        <f>A!Q391</f>
        <v>0</v>
      </c>
      <c r="R391">
        <f>A!R391</f>
        <v>0</v>
      </c>
      <c r="S391">
        <f>A!S391</f>
        <v>0</v>
      </c>
      <c r="T391">
        <f>A!T391</f>
        <v>0</v>
      </c>
      <c r="U391">
        <f>A!U391</f>
        <v>0</v>
      </c>
      <c r="V391" s="23">
        <f>IF(A!V391="&lt;",1,A!V391)</f>
        <v>0</v>
      </c>
      <c r="W391">
        <f>A!W391</f>
        <v>0</v>
      </c>
      <c r="X391">
        <f>A!X391</f>
        <v>0</v>
      </c>
      <c r="Y391">
        <f>A!Y391</f>
        <v>0</v>
      </c>
      <c r="Z391" s="23">
        <f t="shared" si="6"/>
        <v>0</v>
      </c>
      <c r="AA391">
        <f>A!Z391</f>
        <v>0</v>
      </c>
      <c r="AB391">
        <f>A!AA391</f>
        <v>0</v>
      </c>
      <c r="AC391">
        <f>A!AB391</f>
        <v>0</v>
      </c>
      <c r="AD391">
        <f>A!AC391</f>
        <v>0</v>
      </c>
      <c r="AE391">
        <f>A!AD391</f>
        <v>0</v>
      </c>
      <c r="AF391">
        <f>A!AE391</f>
        <v>0</v>
      </c>
      <c r="AG391">
        <f>A!AF391</f>
        <v>0</v>
      </c>
      <c r="AH391">
        <f>A!AG391</f>
        <v>0</v>
      </c>
      <c r="AI391">
        <f>A!AH391</f>
        <v>0</v>
      </c>
      <c r="AJ391">
        <f>A!AI391</f>
        <v>0</v>
      </c>
      <c r="AK391">
        <f>A!AJ391</f>
        <v>0</v>
      </c>
      <c r="AL391">
        <f>A!AK391</f>
        <v>0</v>
      </c>
      <c r="AM391">
        <f>A!AL391</f>
        <v>0</v>
      </c>
      <c r="AN391">
        <f>A!AM391</f>
        <v>0</v>
      </c>
      <c r="AO391">
        <f>A!AN391</f>
        <v>0</v>
      </c>
      <c r="AP391">
        <f>A!AO391</f>
        <v>0</v>
      </c>
      <c r="AQ391">
        <f>A!AP391</f>
        <v>0</v>
      </c>
      <c r="AR391">
        <f>A!AQ391</f>
        <v>0</v>
      </c>
      <c r="AS391">
        <f>A!AR391</f>
        <v>0</v>
      </c>
      <c r="AT391">
        <f>A!AS391</f>
        <v>0</v>
      </c>
      <c r="AU391">
        <f>A!AT391</f>
        <v>0</v>
      </c>
      <c r="AV391">
        <f>A!AU391</f>
        <v>0</v>
      </c>
      <c r="AW391" s="23" t="str">
        <f>IF(A!AV391=0,"",A!AV391)</f>
        <v/>
      </c>
      <c r="AX391">
        <f>A!AW391</f>
        <v>0</v>
      </c>
      <c r="AY391">
        <f>A!AX391</f>
        <v>0</v>
      </c>
      <c r="AZ391">
        <f>A!AY391</f>
        <v>0</v>
      </c>
      <c r="BA391">
        <f>A!AZ391</f>
        <v>0</v>
      </c>
      <c r="BB391">
        <f>A!BA391</f>
        <v>0</v>
      </c>
      <c r="BC391">
        <f>A!BB391</f>
        <v>0</v>
      </c>
      <c r="BD391">
        <f>A!BC391</f>
        <v>0</v>
      </c>
      <c r="BE391">
        <f>A!BD391</f>
        <v>0</v>
      </c>
      <c r="BF391">
        <f>A!BE391</f>
        <v>0</v>
      </c>
      <c r="BG391">
        <f>A!BF391</f>
        <v>0</v>
      </c>
      <c r="BH391">
        <f>A!BG391</f>
        <v>0</v>
      </c>
      <c r="BI391">
        <f>A!BH391</f>
        <v>0</v>
      </c>
      <c r="BJ391">
        <f>A!BI391</f>
        <v>0</v>
      </c>
      <c r="BK391">
        <f>A!BJ391</f>
        <v>0</v>
      </c>
      <c r="BL391">
        <f>A!BK391</f>
        <v>0</v>
      </c>
      <c r="BM391">
        <f>A!BL391</f>
        <v>0</v>
      </c>
      <c r="BN391">
        <f>A!BM391</f>
        <v>0</v>
      </c>
      <c r="BO391">
        <f>A!BN391</f>
        <v>0</v>
      </c>
      <c r="BP391">
        <f>A!BO391</f>
        <v>0</v>
      </c>
      <c r="BQ391">
        <f>A!BP391</f>
        <v>0</v>
      </c>
      <c r="BR391">
        <f>A!BQ391</f>
        <v>0</v>
      </c>
      <c r="BS391">
        <f>A!BR391</f>
        <v>0</v>
      </c>
      <c r="BT391">
        <f>A!BS391</f>
        <v>0</v>
      </c>
      <c r="BU391">
        <f>A!BT391</f>
        <v>0</v>
      </c>
      <c r="BV391">
        <f>A!BU391</f>
        <v>0</v>
      </c>
      <c r="BW391">
        <f>A!BV391</f>
        <v>0</v>
      </c>
      <c r="BX391">
        <f>A!BW391</f>
        <v>0</v>
      </c>
      <c r="BY391">
        <f>A!BX391</f>
        <v>0</v>
      </c>
      <c r="BZ391">
        <f>A!BY391</f>
        <v>0</v>
      </c>
      <c r="CA391">
        <f>A!BZ391</f>
        <v>0</v>
      </c>
      <c r="CB391">
        <f>A!CA391</f>
        <v>0</v>
      </c>
      <c r="CC391">
        <f>A!CB391</f>
        <v>0</v>
      </c>
      <c r="CD391">
        <f>A!CC391</f>
        <v>0</v>
      </c>
      <c r="CE391">
        <f>A!CD391</f>
        <v>0</v>
      </c>
      <c r="CF391">
        <f>A!CE391</f>
        <v>0</v>
      </c>
      <c r="CG391">
        <f>A!CF391</f>
        <v>0</v>
      </c>
      <c r="CH391">
        <f>A!CG391</f>
        <v>0</v>
      </c>
      <c r="CI391">
        <f>A!CH391</f>
        <v>0</v>
      </c>
      <c r="CJ391">
        <f>A!CI391</f>
        <v>0</v>
      </c>
      <c r="CK391">
        <f>A!CJ391</f>
        <v>0</v>
      </c>
      <c r="CL391">
        <f>A!CK391</f>
        <v>0</v>
      </c>
      <c r="CM391">
        <f>A!CL391</f>
        <v>0</v>
      </c>
      <c r="CN391">
        <f>A!CM391</f>
        <v>0</v>
      </c>
      <c r="CO391">
        <f>A!CN391</f>
        <v>0</v>
      </c>
      <c r="CP391">
        <f>A!CO391</f>
        <v>0</v>
      </c>
      <c r="CQ391">
        <f>A!CO701</f>
        <v>0</v>
      </c>
      <c r="CR391">
        <f>A!CP391</f>
        <v>0</v>
      </c>
      <c r="CS391">
        <f>A!CQ391</f>
        <v>0</v>
      </c>
    </row>
    <row r="392" spans="1:97" x14ac:dyDescent="0.2">
      <c r="A392">
        <f>A!A392</f>
        <v>0</v>
      </c>
      <c r="B392">
        <f>A!B392</f>
        <v>0</v>
      </c>
      <c r="C392">
        <f>A!C392</f>
        <v>0</v>
      </c>
      <c r="D392">
        <f>A!D392</f>
        <v>0</v>
      </c>
      <c r="E392">
        <f>A!E392</f>
        <v>0</v>
      </c>
      <c r="F392">
        <f>A!F392</f>
        <v>0</v>
      </c>
      <c r="G392">
        <f>A!G392</f>
        <v>0</v>
      </c>
      <c r="H392">
        <f>A!H392</f>
        <v>0</v>
      </c>
      <c r="I392">
        <f>A!I392</f>
        <v>0</v>
      </c>
      <c r="J392">
        <f>A!J392</f>
        <v>0</v>
      </c>
      <c r="K392">
        <f>A!K392</f>
        <v>0</v>
      </c>
      <c r="L392">
        <f>A!L392</f>
        <v>0</v>
      </c>
      <c r="M392">
        <f>A!M392</f>
        <v>0</v>
      </c>
      <c r="N392">
        <f>A!N392</f>
        <v>0</v>
      </c>
      <c r="O392">
        <f>A!O392</f>
        <v>0</v>
      </c>
      <c r="P392" s="23" t="str">
        <f>IF(A!P392="","",INDEX(B!$A$1:$BT$2000,MATCH(A!P392,B!$AX$1:$AX$2000,0),D!$B$5))</f>
        <v/>
      </c>
      <c r="Q392">
        <f>A!Q392</f>
        <v>0</v>
      </c>
      <c r="R392">
        <f>A!R392</f>
        <v>0</v>
      </c>
      <c r="S392">
        <f>A!S392</f>
        <v>0</v>
      </c>
      <c r="T392">
        <f>A!T392</f>
        <v>0</v>
      </c>
      <c r="U392">
        <f>A!U392</f>
        <v>0</v>
      </c>
      <c r="V392" s="23">
        <f>IF(A!V392="&lt;",1,A!V392)</f>
        <v>0</v>
      </c>
      <c r="W392">
        <f>A!W392</f>
        <v>0</v>
      </c>
      <c r="X392">
        <f>A!X392</f>
        <v>0</v>
      </c>
      <c r="Y392">
        <f>A!Y392</f>
        <v>0</v>
      </c>
      <c r="Z392" s="23">
        <f t="shared" si="6"/>
        <v>0</v>
      </c>
      <c r="AA392">
        <f>A!Z392</f>
        <v>0</v>
      </c>
      <c r="AB392">
        <f>A!AA392</f>
        <v>0</v>
      </c>
      <c r="AC392">
        <f>A!AB392</f>
        <v>0</v>
      </c>
      <c r="AD392">
        <f>A!AC392</f>
        <v>0</v>
      </c>
      <c r="AE392">
        <f>A!AD392</f>
        <v>0</v>
      </c>
      <c r="AF392">
        <f>A!AE392</f>
        <v>0</v>
      </c>
      <c r="AG392">
        <f>A!AF392</f>
        <v>0</v>
      </c>
      <c r="AH392">
        <f>A!AG392</f>
        <v>0</v>
      </c>
      <c r="AI392">
        <f>A!AH392</f>
        <v>0</v>
      </c>
      <c r="AJ392">
        <f>A!AI392</f>
        <v>0</v>
      </c>
      <c r="AK392">
        <f>A!AJ392</f>
        <v>0</v>
      </c>
      <c r="AL392">
        <f>A!AK392</f>
        <v>0</v>
      </c>
      <c r="AM392">
        <f>A!AL392</f>
        <v>0</v>
      </c>
      <c r="AN392">
        <f>A!AM392</f>
        <v>0</v>
      </c>
      <c r="AO392">
        <f>A!AN392</f>
        <v>0</v>
      </c>
      <c r="AP392">
        <f>A!AO392</f>
        <v>0</v>
      </c>
      <c r="AQ392">
        <f>A!AP392</f>
        <v>0</v>
      </c>
      <c r="AR392">
        <f>A!AQ392</f>
        <v>0</v>
      </c>
      <c r="AS392">
        <f>A!AR392</f>
        <v>0</v>
      </c>
      <c r="AT392">
        <f>A!AS392</f>
        <v>0</v>
      </c>
      <c r="AU392">
        <f>A!AT392</f>
        <v>0</v>
      </c>
      <c r="AV392">
        <f>A!AU392</f>
        <v>0</v>
      </c>
      <c r="AW392" s="23" t="str">
        <f>IF(A!AV392=0,"",A!AV392)</f>
        <v/>
      </c>
      <c r="AX392">
        <f>A!AW392</f>
        <v>0</v>
      </c>
      <c r="AY392">
        <f>A!AX392</f>
        <v>0</v>
      </c>
      <c r="AZ392">
        <f>A!AY392</f>
        <v>0</v>
      </c>
      <c r="BA392">
        <f>A!AZ392</f>
        <v>0</v>
      </c>
      <c r="BB392">
        <f>A!BA392</f>
        <v>0</v>
      </c>
      <c r="BC392">
        <f>A!BB392</f>
        <v>0</v>
      </c>
      <c r="BD392">
        <f>A!BC392</f>
        <v>0</v>
      </c>
      <c r="BE392">
        <f>A!BD392</f>
        <v>0</v>
      </c>
      <c r="BF392">
        <f>A!BE392</f>
        <v>0</v>
      </c>
      <c r="BG392">
        <f>A!BF392</f>
        <v>0</v>
      </c>
      <c r="BH392">
        <f>A!BG392</f>
        <v>0</v>
      </c>
      <c r="BI392">
        <f>A!BH392</f>
        <v>0</v>
      </c>
      <c r="BJ392">
        <f>A!BI392</f>
        <v>0</v>
      </c>
      <c r="BK392">
        <f>A!BJ392</f>
        <v>0</v>
      </c>
      <c r="BL392">
        <f>A!BK392</f>
        <v>0</v>
      </c>
      <c r="BM392">
        <f>A!BL392</f>
        <v>0</v>
      </c>
      <c r="BN392">
        <f>A!BM392</f>
        <v>0</v>
      </c>
      <c r="BO392">
        <f>A!BN392</f>
        <v>0</v>
      </c>
      <c r="BP392">
        <f>A!BO392</f>
        <v>0</v>
      </c>
      <c r="BQ392">
        <f>A!BP392</f>
        <v>0</v>
      </c>
      <c r="BR392">
        <f>A!BQ392</f>
        <v>0</v>
      </c>
      <c r="BS392">
        <f>A!BR392</f>
        <v>0</v>
      </c>
      <c r="BT392">
        <f>A!BS392</f>
        <v>0</v>
      </c>
      <c r="BU392">
        <f>A!BT392</f>
        <v>0</v>
      </c>
      <c r="BV392">
        <f>A!BU392</f>
        <v>0</v>
      </c>
      <c r="BW392">
        <f>A!BV392</f>
        <v>0</v>
      </c>
      <c r="BX392">
        <f>A!BW392</f>
        <v>0</v>
      </c>
      <c r="BY392">
        <f>A!BX392</f>
        <v>0</v>
      </c>
      <c r="BZ392">
        <f>A!BY392</f>
        <v>0</v>
      </c>
      <c r="CA392">
        <f>A!BZ392</f>
        <v>0</v>
      </c>
      <c r="CB392">
        <f>A!CA392</f>
        <v>0</v>
      </c>
      <c r="CC392">
        <f>A!CB392</f>
        <v>0</v>
      </c>
      <c r="CD392">
        <f>A!CC392</f>
        <v>0</v>
      </c>
      <c r="CE392">
        <f>A!CD392</f>
        <v>0</v>
      </c>
      <c r="CF392">
        <f>A!CE392</f>
        <v>0</v>
      </c>
      <c r="CG392">
        <f>A!CF392</f>
        <v>0</v>
      </c>
      <c r="CH392">
        <f>A!CG392</f>
        <v>0</v>
      </c>
      <c r="CI392">
        <f>A!CH392</f>
        <v>0</v>
      </c>
      <c r="CJ392">
        <f>A!CI392</f>
        <v>0</v>
      </c>
      <c r="CK392">
        <f>A!CJ392</f>
        <v>0</v>
      </c>
      <c r="CL392">
        <f>A!CK392</f>
        <v>0</v>
      </c>
      <c r="CM392">
        <f>A!CL392</f>
        <v>0</v>
      </c>
      <c r="CN392">
        <f>A!CM392</f>
        <v>0</v>
      </c>
      <c r="CO392">
        <f>A!CN392</f>
        <v>0</v>
      </c>
      <c r="CP392">
        <f>A!CO392</f>
        <v>0</v>
      </c>
      <c r="CQ392">
        <f>A!CO702</f>
        <v>0</v>
      </c>
      <c r="CR392">
        <f>A!CP392</f>
        <v>0</v>
      </c>
      <c r="CS392">
        <f>A!CQ392</f>
        <v>0</v>
      </c>
    </row>
    <row r="393" spans="1:97" x14ac:dyDescent="0.2">
      <c r="A393">
        <f>A!A393</f>
        <v>0</v>
      </c>
      <c r="B393">
        <f>A!B393</f>
        <v>0</v>
      </c>
      <c r="C393">
        <f>A!C393</f>
        <v>0</v>
      </c>
      <c r="D393">
        <f>A!D393</f>
        <v>0</v>
      </c>
      <c r="E393">
        <f>A!E393</f>
        <v>0</v>
      </c>
      <c r="F393">
        <f>A!F393</f>
        <v>0</v>
      </c>
      <c r="G393">
        <f>A!G393</f>
        <v>0</v>
      </c>
      <c r="H393">
        <f>A!H393</f>
        <v>0</v>
      </c>
      <c r="I393">
        <f>A!I393</f>
        <v>0</v>
      </c>
      <c r="J393">
        <f>A!J393</f>
        <v>0</v>
      </c>
      <c r="K393">
        <f>A!K393</f>
        <v>0</v>
      </c>
      <c r="L393">
        <f>A!L393</f>
        <v>0</v>
      </c>
      <c r="M393">
        <f>A!M393</f>
        <v>0</v>
      </c>
      <c r="N393">
        <f>A!N393</f>
        <v>0</v>
      </c>
      <c r="O393">
        <f>A!O393</f>
        <v>0</v>
      </c>
      <c r="P393" s="23" t="str">
        <f>IF(A!P393="","",INDEX(B!$A$1:$BT$2000,MATCH(A!P393,B!$AX$1:$AX$2000,0),D!$B$5))</f>
        <v/>
      </c>
      <c r="Q393">
        <f>A!Q393</f>
        <v>0</v>
      </c>
      <c r="R393">
        <f>A!R393</f>
        <v>0</v>
      </c>
      <c r="S393">
        <f>A!S393</f>
        <v>0</v>
      </c>
      <c r="T393">
        <f>A!T393</f>
        <v>0</v>
      </c>
      <c r="U393">
        <f>A!U393</f>
        <v>0</v>
      </c>
      <c r="V393" s="23">
        <f>IF(A!V393="&lt;",1,A!V393)</f>
        <v>0</v>
      </c>
      <c r="W393">
        <f>A!W393</f>
        <v>0</v>
      </c>
      <c r="X393">
        <f>A!X393</f>
        <v>0</v>
      </c>
      <c r="Y393">
        <f>A!Y393</f>
        <v>0</v>
      </c>
      <c r="Z393" s="23">
        <f t="shared" si="6"/>
        <v>0</v>
      </c>
      <c r="AA393">
        <f>A!Z393</f>
        <v>0</v>
      </c>
      <c r="AB393">
        <f>A!AA393</f>
        <v>0</v>
      </c>
      <c r="AC393">
        <f>A!AB393</f>
        <v>0</v>
      </c>
      <c r="AD393">
        <f>A!AC393</f>
        <v>0</v>
      </c>
      <c r="AE393">
        <f>A!AD393</f>
        <v>0</v>
      </c>
      <c r="AF393">
        <f>A!AE393</f>
        <v>0</v>
      </c>
      <c r="AG393">
        <f>A!AF393</f>
        <v>0</v>
      </c>
      <c r="AH393">
        <f>A!AG393</f>
        <v>0</v>
      </c>
      <c r="AI393">
        <f>A!AH393</f>
        <v>0</v>
      </c>
      <c r="AJ393">
        <f>A!AI393</f>
        <v>0</v>
      </c>
      <c r="AK393">
        <f>A!AJ393</f>
        <v>0</v>
      </c>
      <c r="AL393">
        <f>A!AK393</f>
        <v>0</v>
      </c>
      <c r="AM393">
        <f>A!AL393</f>
        <v>0</v>
      </c>
      <c r="AN393">
        <f>A!AM393</f>
        <v>0</v>
      </c>
      <c r="AO393">
        <f>A!AN393</f>
        <v>0</v>
      </c>
      <c r="AP393">
        <f>A!AO393</f>
        <v>0</v>
      </c>
      <c r="AQ393">
        <f>A!AP393</f>
        <v>0</v>
      </c>
      <c r="AR393">
        <f>A!AQ393</f>
        <v>0</v>
      </c>
      <c r="AS393">
        <f>A!AR393</f>
        <v>0</v>
      </c>
      <c r="AT393">
        <f>A!AS393</f>
        <v>0</v>
      </c>
      <c r="AU393">
        <f>A!AT393</f>
        <v>0</v>
      </c>
      <c r="AV393">
        <f>A!AU393</f>
        <v>0</v>
      </c>
      <c r="AW393" s="23" t="str">
        <f>IF(A!AV393=0,"",A!AV393)</f>
        <v/>
      </c>
      <c r="AX393">
        <f>A!AW393</f>
        <v>0</v>
      </c>
      <c r="AY393">
        <f>A!AX393</f>
        <v>0</v>
      </c>
      <c r="AZ393">
        <f>A!AY393</f>
        <v>0</v>
      </c>
      <c r="BA393">
        <f>A!AZ393</f>
        <v>0</v>
      </c>
      <c r="BB393">
        <f>A!BA393</f>
        <v>0</v>
      </c>
      <c r="BC393">
        <f>A!BB393</f>
        <v>0</v>
      </c>
      <c r="BD393">
        <f>A!BC393</f>
        <v>0</v>
      </c>
      <c r="BE393">
        <f>A!BD393</f>
        <v>0</v>
      </c>
      <c r="BF393">
        <f>A!BE393</f>
        <v>0</v>
      </c>
      <c r="BG393">
        <f>A!BF393</f>
        <v>0</v>
      </c>
      <c r="BH393">
        <f>A!BG393</f>
        <v>0</v>
      </c>
      <c r="BI393">
        <f>A!BH393</f>
        <v>0</v>
      </c>
      <c r="BJ393">
        <f>A!BI393</f>
        <v>0</v>
      </c>
      <c r="BK393">
        <f>A!BJ393</f>
        <v>0</v>
      </c>
      <c r="BL393">
        <f>A!BK393</f>
        <v>0</v>
      </c>
      <c r="BM393">
        <f>A!BL393</f>
        <v>0</v>
      </c>
      <c r="BN393">
        <f>A!BM393</f>
        <v>0</v>
      </c>
      <c r="BO393">
        <f>A!BN393</f>
        <v>0</v>
      </c>
      <c r="BP393">
        <f>A!BO393</f>
        <v>0</v>
      </c>
      <c r="BQ393">
        <f>A!BP393</f>
        <v>0</v>
      </c>
      <c r="BR393">
        <f>A!BQ393</f>
        <v>0</v>
      </c>
      <c r="BS393">
        <f>A!BR393</f>
        <v>0</v>
      </c>
      <c r="BT393">
        <f>A!BS393</f>
        <v>0</v>
      </c>
      <c r="BU393">
        <f>A!BT393</f>
        <v>0</v>
      </c>
      <c r="BV393">
        <f>A!BU393</f>
        <v>0</v>
      </c>
      <c r="BW393">
        <f>A!BV393</f>
        <v>0</v>
      </c>
      <c r="BX393">
        <f>A!BW393</f>
        <v>0</v>
      </c>
      <c r="BY393">
        <f>A!BX393</f>
        <v>0</v>
      </c>
      <c r="BZ393">
        <f>A!BY393</f>
        <v>0</v>
      </c>
      <c r="CA393">
        <f>A!BZ393</f>
        <v>0</v>
      </c>
      <c r="CB393">
        <f>A!CA393</f>
        <v>0</v>
      </c>
      <c r="CC393">
        <f>A!CB393</f>
        <v>0</v>
      </c>
      <c r="CD393">
        <f>A!CC393</f>
        <v>0</v>
      </c>
      <c r="CE393">
        <f>A!CD393</f>
        <v>0</v>
      </c>
      <c r="CF393">
        <f>A!CE393</f>
        <v>0</v>
      </c>
      <c r="CG393">
        <f>A!CF393</f>
        <v>0</v>
      </c>
      <c r="CH393">
        <f>A!CG393</f>
        <v>0</v>
      </c>
      <c r="CI393">
        <f>A!CH393</f>
        <v>0</v>
      </c>
      <c r="CJ393">
        <f>A!CI393</f>
        <v>0</v>
      </c>
      <c r="CK393">
        <f>A!CJ393</f>
        <v>0</v>
      </c>
      <c r="CL393">
        <f>A!CK393</f>
        <v>0</v>
      </c>
      <c r="CM393">
        <f>A!CL393</f>
        <v>0</v>
      </c>
      <c r="CN393">
        <f>A!CM393</f>
        <v>0</v>
      </c>
      <c r="CO393">
        <f>A!CN393</f>
        <v>0</v>
      </c>
      <c r="CP393">
        <f>A!CO393</f>
        <v>0</v>
      </c>
      <c r="CQ393">
        <f>A!CO703</f>
        <v>0</v>
      </c>
      <c r="CR393">
        <f>A!CP393</f>
        <v>0</v>
      </c>
      <c r="CS393">
        <f>A!CQ393</f>
        <v>0</v>
      </c>
    </row>
    <row r="394" spans="1:97" x14ac:dyDescent="0.2">
      <c r="A394">
        <f>A!A394</f>
        <v>0</v>
      </c>
      <c r="B394">
        <f>A!B394</f>
        <v>0</v>
      </c>
      <c r="C394">
        <f>A!C394</f>
        <v>0</v>
      </c>
      <c r="D394">
        <f>A!D394</f>
        <v>0</v>
      </c>
      <c r="E394">
        <f>A!E394</f>
        <v>0</v>
      </c>
      <c r="F394">
        <f>A!F394</f>
        <v>0</v>
      </c>
      <c r="G394">
        <f>A!G394</f>
        <v>0</v>
      </c>
      <c r="H394">
        <f>A!H394</f>
        <v>0</v>
      </c>
      <c r="I394">
        <f>A!I394</f>
        <v>0</v>
      </c>
      <c r="J394">
        <f>A!J394</f>
        <v>0</v>
      </c>
      <c r="K394">
        <f>A!K394</f>
        <v>0</v>
      </c>
      <c r="L394">
        <f>A!L394</f>
        <v>0</v>
      </c>
      <c r="M394">
        <f>A!M394</f>
        <v>0</v>
      </c>
      <c r="N394">
        <f>A!N394</f>
        <v>0</v>
      </c>
      <c r="O394">
        <f>A!O394</f>
        <v>0</v>
      </c>
      <c r="P394" s="23" t="str">
        <f>IF(A!P394="","",INDEX(B!$A$1:$BT$2000,MATCH(A!P394,B!$AX$1:$AX$2000,0),D!$B$5))</f>
        <v/>
      </c>
      <c r="Q394">
        <f>A!Q394</f>
        <v>0</v>
      </c>
      <c r="R394">
        <f>A!R394</f>
        <v>0</v>
      </c>
      <c r="S394">
        <f>A!S394</f>
        <v>0</v>
      </c>
      <c r="T394">
        <f>A!T394</f>
        <v>0</v>
      </c>
      <c r="U394">
        <f>A!U394</f>
        <v>0</v>
      </c>
      <c r="V394" s="23">
        <f>IF(A!V394="&lt;",1,A!V394)</f>
        <v>0</v>
      </c>
      <c r="W394">
        <f>A!W394</f>
        <v>0</v>
      </c>
      <c r="X394">
        <f>A!X394</f>
        <v>0</v>
      </c>
      <c r="Y394">
        <f>A!Y394</f>
        <v>0</v>
      </c>
      <c r="Z394" s="23">
        <f t="shared" si="6"/>
        <v>0</v>
      </c>
      <c r="AA394">
        <f>A!Z394</f>
        <v>0</v>
      </c>
      <c r="AB394">
        <f>A!AA394</f>
        <v>0</v>
      </c>
      <c r="AC394">
        <f>A!AB394</f>
        <v>0</v>
      </c>
      <c r="AD394">
        <f>A!AC394</f>
        <v>0</v>
      </c>
      <c r="AE394">
        <f>A!AD394</f>
        <v>0</v>
      </c>
      <c r="AF394">
        <f>A!AE394</f>
        <v>0</v>
      </c>
      <c r="AG394">
        <f>A!AF394</f>
        <v>0</v>
      </c>
      <c r="AH394">
        <f>A!AG394</f>
        <v>0</v>
      </c>
      <c r="AI394">
        <f>A!AH394</f>
        <v>0</v>
      </c>
      <c r="AJ394">
        <f>A!AI394</f>
        <v>0</v>
      </c>
      <c r="AK394">
        <f>A!AJ394</f>
        <v>0</v>
      </c>
      <c r="AL394">
        <f>A!AK394</f>
        <v>0</v>
      </c>
      <c r="AM394">
        <f>A!AL394</f>
        <v>0</v>
      </c>
      <c r="AN394">
        <f>A!AM394</f>
        <v>0</v>
      </c>
      <c r="AO394">
        <f>A!AN394</f>
        <v>0</v>
      </c>
      <c r="AP394">
        <f>A!AO394</f>
        <v>0</v>
      </c>
      <c r="AQ394">
        <f>A!AP394</f>
        <v>0</v>
      </c>
      <c r="AR394">
        <f>A!AQ394</f>
        <v>0</v>
      </c>
      <c r="AS394">
        <f>A!AR394</f>
        <v>0</v>
      </c>
      <c r="AT394">
        <f>A!AS394</f>
        <v>0</v>
      </c>
      <c r="AU394">
        <f>A!AT394</f>
        <v>0</v>
      </c>
      <c r="AV394">
        <f>A!AU394</f>
        <v>0</v>
      </c>
      <c r="AW394" s="23" t="str">
        <f>IF(A!AV394=0,"",A!AV394)</f>
        <v/>
      </c>
      <c r="AX394">
        <f>A!AW394</f>
        <v>0</v>
      </c>
      <c r="AY394">
        <f>A!AX394</f>
        <v>0</v>
      </c>
      <c r="AZ394">
        <f>A!AY394</f>
        <v>0</v>
      </c>
      <c r="BA394">
        <f>A!AZ394</f>
        <v>0</v>
      </c>
      <c r="BB394">
        <f>A!BA394</f>
        <v>0</v>
      </c>
      <c r="BC394">
        <f>A!BB394</f>
        <v>0</v>
      </c>
      <c r="BD394">
        <f>A!BC394</f>
        <v>0</v>
      </c>
      <c r="BE394">
        <f>A!BD394</f>
        <v>0</v>
      </c>
      <c r="BF394">
        <f>A!BE394</f>
        <v>0</v>
      </c>
      <c r="BG394">
        <f>A!BF394</f>
        <v>0</v>
      </c>
      <c r="BH394">
        <f>A!BG394</f>
        <v>0</v>
      </c>
      <c r="BI394">
        <f>A!BH394</f>
        <v>0</v>
      </c>
      <c r="BJ394">
        <f>A!BI394</f>
        <v>0</v>
      </c>
      <c r="BK394">
        <f>A!BJ394</f>
        <v>0</v>
      </c>
      <c r="BL394">
        <f>A!BK394</f>
        <v>0</v>
      </c>
      <c r="BM394">
        <f>A!BL394</f>
        <v>0</v>
      </c>
      <c r="BN394">
        <f>A!BM394</f>
        <v>0</v>
      </c>
      <c r="BO394">
        <f>A!BN394</f>
        <v>0</v>
      </c>
      <c r="BP394">
        <f>A!BO394</f>
        <v>0</v>
      </c>
      <c r="BQ394">
        <f>A!BP394</f>
        <v>0</v>
      </c>
      <c r="BR394">
        <f>A!BQ394</f>
        <v>0</v>
      </c>
      <c r="BS394">
        <f>A!BR394</f>
        <v>0</v>
      </c>
      <c r="BT394">
        <f>A!BS394</f>
        <v>0</v>
      </c>
      <c r="BU394">
        <f>A!BT394</f>
        <v>0</v>
      </c>
      <c r="BV394">
        <f>A!BU394</f>
        <v>0</v>
      </c>
      <c r="BW394">
        <f>A!BV394</f>
        <v>0</v>
      </c>
      <c r="BX394">
        <f>A!BW394</f>
        <v>0</v>
      </c>
      <c r="BY394">
        <f>A!BX394</f>
        <v>0</v>
      </c>
      <c r="BZ394">
        <f>A!BY394</f>
        <v>0</v>
      </c>
      <c r="CA394">
        <f>A!BZ394</f>
        <v>0</v>
      </c>
      <c r="CB394">
        <f>A!CA394</f>
        <v>0</v>
      </c>
      <c r="CC394">
        <f>A!CB394</f>
        <v>0</v>
      </c>
      <c r="CD394">
        <f>A!CC394</f>
        <v>0</v>
      </c>
      <c r="CE394">
        <f>A!CD394</f>
        <v>0</v>
      </c>
      <c r="CF394">
        <f>A!CE394</f>
        <v>0</v>
      </c>
      <c r="CG394">
        <f>A!CF394</f>
        <v>0</v>
      </c>
      <c r="CH394">
        <f>A!CG394</f>
        <v>0</v>
      </c>
      <c r="CI394">
        <f>A!CH394</f>
        <v>0</v>
      </c>
      <c r="CJ394">
        <f>A!CI394</f>
        <v>0</v>
      </c>
      <c r="CK394">
        <f>A!CJ394</f>
        <v>0</v>
      </c>
      <c r="CL394">
        <f>A!CK394</f>
        <v>0</v>
      </c>
      <c r="CM394">
        <f>A!CL394</f>
        <v>0</v>
      </c>
      <c r="CN394">
        <f>A!CM394</f>
        <v>0</v>
      </c>
      <c r="CO394">
        <f>A!CN394</f>
        <v>0</v>
      </c>
      <c r="CP394">
        <f>A!CO394</f>
        <v>0</v>
      </c>
      <c r="CQ394">
        <f>A!CO704</f>
        <v>0</v>
      </c>
      <c r="CR394">
        <f>A!CP394</f>
        <v>0</v>
      </c>
      <c r="CS394">
        <f>A!CQ394</f>
        <v>0</v>
      </c>
    </row>
    <row r="395" spans="1:97" x14ac:dyDescent="0.2">
      <c r="A395">
        <f>A!A395</f>
        <v>0</v>
      </c>
      <c r="B395">
        <f>A!B395</f>
        <v>0</v>
      </c>
      <c r="C395">
        <f>A!C395</f>
        <v>0</v>
      </c>
      <c r="D395">
        <f>A!D395</f>
        <v>0</v>
      </c>
      <c r="E395">
        <f>A!E395</f>
        <v>0</v>
      </c>
      <c r="F395">
        <f>A!F395</f>
        <v>0</v>
      </c>
      <c r="G395">
        <f>A!G395</f>
        <v>0</v>
      </c>
      <c r="H395">
        <f>A!H395</f>
        <v>0</v>
      </c>
      <c r="I395">
        <f>A!I395</f>
        <v>0</v>
      </c>
      <c r="J395">
        <f>A!J395</f>
        <v>0</v>
      </c>
      <c r="K395">
        <f>A!K395</f>
        <v>0</v>
      </c>
      <c r="L395">
        <f>A!L395</f>
        <v>0</v>
      </c>
      <c r="M395">
        <f>A!M395</f>
        <v>0</v>
      </c>
      <c r="N395">
        <f>A!N395</f>
        <v>0</v>
      </c>
      <c r="O395">
        <f>A!O395</f>
        <v>0</v>
      </c>
      <c r="P395" s="23" t="str">
        <f>IF(A!P395="","",INDEX(B!$A$1:$BT$2000,MATCH(A!P395,B!$AX$1:$AX$2000,0),D!$B$5))</f>
        <v/>
      </c>
      <c r="Q395">
        <f>A!Q395</f>
        <v>0</v>
      </c>
      <c r="R395">
        <f>A!R395</f>
        <v>0</v>
      </c>
      <c r="S395">
        <f>A!S395</f>
        <v>0</v>
      </c>
      <c r="T395">
        <f>A!T395</f>
        <v>0</v>
      </c>
      <c r="U395">
        <f>A!U395</f>
        <v>0</v>
      </c>
      <c r="V395" s="23">
        <f>IF(A!V395="&lt;",1,A!V395)</f>
        <v>0</v>
      </c>
      <c r="W395">
        <f>A!W395</f>
        <v>0</v>
      </c>
      <c r="X395">
        <f>A!X395</f>
        <v>0</v>
      </c>
      <c r="Y395">
        <f>A!Y395</f>
        <v>0</v>
      </c>
      <c r="Z395" s="23">
        <f t="shared" si="6"/>
        <v>0</v>
      </c>
      <c r="AA395">
        <f>A!Z395</f>
        <v>0</v>
      </c>
      <c r="AB395">
        <f>A!AA395</f>
        <v>0</v>
      </c>
      <c r="AC395">
        <f>A!AB395</f>
        <v>0</v>
      </c>
      <c r="AD395">
        <f>A!AC395</f>
        <v>0</v>
      </c>
      <c r="AE395">
        <f>A!AD395</f>
        <v>0</v>
      </c>
      <c r="AF395">
        <f>A!AE395</f>
        <v>0</v>
      </c>
      <c r="AG395">
        <f>A!AF395</f>
        <v>0</v>
      </c>
      <c r="AH395">
        <f>A!AG395</f>
        <v>0</v>
      </c>
      <c r="AI395">
        <f>A!AH395</f>
        <v>0</v>
      </c>
      <c r="AJ395">
        <f>A!AI395</f>
        <v>0</v>
      </c>
      <c r="AK395">
        <f>A!AJ395</f>
        <v>0</v>
      </c>
      <c r="AL395">
        <f>A!AK395</f>
        <v>0</v>
      </c>
      <c r="AM395">
        <f>A!AL395</f>
        <v>0</v>
      </c>
      <c r="AN395">
        <f>A!AM395</f>
        <v>0</v>
      </c>
      <c r="AO395">
        <f>A!AN395</f>
        <v>0</v>
      </c>
      <c r="AP395">
        <f>A!AO395</f>
        <v>0</v>
      </c>
      <c r="AQ395">
        <f>A!AP395</f>
        <v>0</v>
      </c>
      <c r="AR395">
        <f>A!AQ395</f>
        <v>0</v>
      </c>
      <c r="AS395">
        <f>A!AR395</f>
        <v>0</v>
      </c>
      <c r="AT395">
        <f>A!AS395</f>
        <v>0</v>
      </c>
      <c r="AU395">
        <f>A!AT395</f>
        <v>0</v>
      </c>
      <c r="AV395">
        <f>A!AU395</f>
        <v>0</v>
      </c>
      <c r="AW395" s="23" t="str">
        <f>IF(A!AV395=0,"",A!AV395)</f>
        <v/>
      </c>
      <c r="AX395">
        <f>A!AW395</f>
        <v>0</v>
      </c>
      <c r="AY395">
        <f>A!AX395</f>
        <v>0</v>
      </c>
      <c r="AZ395">
        <f>A!AY395</f>
        <v>0</v>
      </c>
      <c r="BA395">
        <f>A!AZ395</f>
        <v>0</v>
      </c>
      <c r="BB395">
        <f>A!BA395</f>
        <v>0</v>
      </c>
      <c r="BC395">
        <f>A!BB395</f>
        <v>0</v>
      </c>
      <c r="BD395">
        <f>A!BC395</f>
        <v>0</v>
      </c>
      <c r="BE395">
        <f>A!BD395</f>
        <v>0</v>
      </c>
      <c r="BF395">
        <f>A!BE395</f>
        <v>0</v>
      </c>
      <c r="BG395">
        <f>A!BF395</f>
        <v>0</v>
      </c>
      <c r="BH395">
        <f>A!BG395</f>
        <v>0</v>
      </c>
      <c r="BI395">
        <f>A!BH395</f>
        <v>0</v>
      </c>
      <c r="BJ395">
        <f>A!BI395</f>
        <v>0</v>
      </c>
      <c r="BK395">
        <f>A!BJ395</f>
        <v>0</v>
      </c>
      <c r="BL395">
        <f>A!BK395</f>
        <v>0</v>
      </c>
      <c r="BM395">
        <f>A!BL395</f>
        <v>0</v>
      </c>
      <c r="BN395">
        <f>A!BM395</f>
        <v>0</v>
      </c>
      <c r="BO395">
        <f>A!BN395</f>
        <v>0</v>
      </c>
      <c r="BP395">
        <f>A!BO395</f>
        <v>0</v>
      </c>
      <c r="BQ395">
        <f>A!BP395</f>
        <v>0</v>
      </c>
      <c r="BR395">
        <f>A!BQ395</f>
        <v>0</v>
      </c>
      <c r="BS395">
        <f>A!BR395</f>
        <v>0</v>
      </c>
      <c r="BT395">
        <f>A!BS395</f>
        <v>0</v>
      </c>
      <c r="BU395">
        <f>A!BT395</f>
        <v>0</v>
      </c>
      <c r="BV395">
        <f>A!BU395</f>
        <v>0</v>
      </c>
      <c r="BW395">
        <f>A!BV395</f>
        <v>0</v>
      </c>
      <c r="BX395">
        <f>A!BW395</f>
        <v>0</v>
      </c>
      <c r="BY395">
        <f>A!BX395</f>
        <v>0</v>
      </c>
      <c r="BZ395">
        <f>A!BY395</f>
        <v>0</v>
      </c>
      <c r="CA395">
        <f>A!BZ395</f>
        <v>0</v>
      </c>
      <c r="CB395">
        <f>A!CA395</f>
        <v>0</v>
      </c>
      <c r="CC395">
        <f>A!CB395</f>
        <v>0</v>
      </c>
      <c r="CD395">
        <f>A!CC395</f>
        <v>0</v>
      </c>
      <c r="CE395">
        <f>A!CD395</f>
        <v>0</v>
      </c>
      <c r="CF395">
        <f>A!CE395</f>
        <v>0</v>
      </c>
      <c r="CG395">
        <f>A!CF395</f>
        <v>0</v>
      </c>
      <c r="CH395">
        <f>A!CG395</f>
        <v>0</v>
      </c>
      <c r="CI395">
        <f>A!CH395</f>
        <v>0</v>
      </c>
      <c r="CJ395">
        <f>A!CI395</f>
        <v>0</v>
      </c>
      <c r="CK395">
        <f>A!CJ395</f>
        <v>0</v>
      </c>
      <c r="CL395">
        <f>A!CK395</f>
        <v>0</v>
      </c>
      <c r="CM395">
        <f>A!CL395</f>
        <v>0</v>
      </c>
      <c r="CN395">
        <f>A!CM395</f>
        <v>0</v>
      </c>
      <c r="CO395">
        <f>A!CN395</f>
        <v>0</v>
      </c>
      <c r="CP395">
        <f>A!CO395</f>
        <v>0</v>
      </c>
      <c r="CQ395">
        <f>A!CO705</f>
        <v>0</v>
      </c>
      <c r="CR395">
        <f>A!CP395</f>
        <v>0</v>
      </c>
      <c r="CS395">
        <f>A!CQ395</f>
        <v>0</v>
      </c>
    </row>
    <row r="396" spans="1:97" x14ac:dyDescent="0.2">
      <c r="A396">
        <f>A!A396</f>
        <v>0</v>
      </c>
      <c r="B396">
        <f>A!B396</f>
        <v>0</v>
      </c>
      <c r="C396">
        <f>A!C396</f>
        <v>0</v>
      </c>
      <c r="D396">
        <f>A!D396</f>
        <v>0</v>
      </c>
      <c r="E396">
        <f>A!E396</f>
        <v>0</v>
      </c>
      <c r="F396">
        <f>A!F396</f>
        <v>0</v>
      </c>
      <c r="G396">
        <f>A!G396</f>
        <v>0</v>
      </c>
      <c r="H396">
        <f>A!H396</f>
        <v>0</v>
      </c>
      <c r="I396">
        <f>A!I396</f>
        <v>0</v>
      </c>
      <c r="J396">
        <f>A!J396</f>
        <v>0</v>
      </c>
      <c r="K396">
        <f>A!K396</f>
        <v>0</v>
      </c>
      <c r="L396">
        <f>A!L396</f>
        <v>0</v>
      </c>
      <c r="M396">
        <f>A!M396</f>
        <v>0</v>
      </c>
      <c r="N396">
        <f>A!N396</f>
        <v>0</v>
      </c>
      <c r="O396">
        <f>A!O396</f>
        <v>0</v>
      </c>
      <c r="P396" s="23" t="str">
        <f>IF(A!P396="","",INDEX(B!$A$1:$BT$2000,MATCH(A!P396,B!$AX$1:$AX$2000,0),D!$B$5))</f>
        <v/>
      </c>
      <c r="Q396">
        <f>A!Q396</f>
        <v>0</v>
      </c>
      <c r="R396">
        <f>A!R396</f>
        <v>0</v>
      </c>
      <c r="S396">
        <f>A!S396</f>
        <v>0</v>
      </c>
      <c r="T396">
        <f>A!T396</f>
        <v>0</v>
      </c>
      <c r="U396">
        <f>A!U396</f>
        <v>0</v>
      </c>
      <c r="V396" s="23">
        <f>IF(A!V396="&lt;",1,A!V396)</f>
        <v>0</v>
      </c>
      <c r="W396">
        <f>A!W396</f>
        <v>0</v>
      </c>
      <c r="X396">
        <f>A!X396</f>
        <v>0</v>
      </c>
      <c r="Y396">
        <f>A!Y396</f>
        <v>0</v>
      </c>
      <c r="Z396" s="23">
        <f t="shared" si="6"/>
        <v>0</v>
      </c>
      <c r="AA396">
        <f>A!Z396</f>
        <v>0</v>
      </c>
      <c r="AB396">
        <f>A!AA396</f>
        <v>0</v>
      </c>
      <c r="AC396">
        <f>A!AB396</f>
        <v>0</v>
      </c>
      <c r="AD396">
        <f>A!AC396</f>
        <v>0</v>
      </c>
      <c r="AE396">
        <f>A!AD396</f>
        <v>0</v>
      </c>
      <c r="AF396">
        <f>A!AE396</f>
        <v>0</v>
      </c>
      <c r="AG396">
        <f>A!AF396</f>
        <v>0</v>
      </c>
      <c r="AH396">
        <f>A!AG396</f>
        <v>0</v>
      </c>
      <c r="AI396">
        <f>A!AH396</f>
        <v>0</v>
      </c>
      <c r="AJ396">
        <f>A!AI396</f>
        <v>0</v>
      </c>
      <c r="AK396">
        <f>A!AJ396</f>
        <v>0</v>
      </c>
      <c r="AL396">
        <f>A!AK396</f>
        <v>0</v>
      </c>
      <c r="AM396">
        <f>A!AL396</f>
        <v>0</v>
      </c>
      <c r="AN396">
        <f>A!AM396</f>
        <v>0</v>
      </c>
      <c r="AO396">
        <f>A!AN396</f>
        <v>0</v>
      </c>
      <c r="AP396">
        <f>A!AO396</f>
        <v>0</v>
      </c>
      <c r="AQ396">
        <f>A!AP396</f>
        <v>0</v>
      </c>
      <c r="AR396">
        <f>A!AQ396</f>
        <v>0</v>
      </c>
      <c r="AS396">
        <f>A!AR396</f>
        <v>0</v>
      </c>
      <c r="AT396">
        <f>A!AS396</f>
        <v>0</v>
      </c>
      <c r="AU396">
        <f>A!AT396</f>
        <v>0</v>
      </c>
      <c r="AV396">
        <f>A!AU396</f>
        <v>0</v>
      </c>
      <c r="AW396" s="23" t="str">
        <f>IF(A!AV396=0,"",A!AV396)</f>
        <v/>
      </c>
      <c r="AX396">
        <f>A!AW396</f>
        <v>0</v>
      </c>
      <c r="AY396">
        <f>A!AX396</f>
        <v>0</v>
      </c>
      <c r="AZ396">
        <f>A!AY396</f>
        <v>0</v>
      </c>
      <c r="BA396">
        <f>A!AZ396</f>
        <v>0</v>
      </c>
      <c r="BB396">
        <f>A!BA396</f>
        <v>0</v>
      </c>
      <c r="BC396">
        <f>A!BB396</f>
        <v>0</v>
      </c>
      <c r="BD396">
        <f>A!BC396</f>
        <v>0</v>
      </c>
      <c r="BE396">
        <f>A!BD396</f>
        <v>0</v>
      </c>
      <c r="BF396">
        <f>A!BE396</f>
        <v>0</v>
      </c>
      <c r="BG396">
        <f>A!BF396</f>
        <v>0</v>
      </c>
      <c r="BH396">
        <f>A!BG396</f>
        <v>0</v>
      </c>
      <c r="BI396">
        <f>A!BH396</f>
        <v>0</v>
      </c>
      <c r="BJ396">
        <f>A!BI396</f>
        <v>0</v>
      </c>
      <c r="BK396">
        <f>A!BJ396</f>
        <v>0</v>
      </c>
      <c r="BL396">
        <f>A!BK396</f>
        <v>0</v>
      </c>
      <c r="BM396">
        <f>A!BL396</f>
        <v>0</v>
      </c>
      <c r="BN396">
        <f>A!BM396</f>
        <v>0</v>
      </c>
      <c r="BO396">
        <f>A!BN396</f>
        <v>0</v>
      </c>
      <c r="BP396">
        <f>A!BO396</f>
        <v>0</v>
      </c>
      <c r="BQ396">
        <f>A!BP396</f>
        <v>0</v>
      </c>
      <c r="BR396">
        <f>A!BQ396</f>
        <v>0</v>
      </c>
      <c r="BS396">
        <f>A!BR396</f>
        <v>0</v>
      </c>
      <c r="BT396">
        <f>A!BS396</f>
        <v>0</v>
      </c>
      <c r="BU396">
        <f>A!BT396</f>
        <v>0</v>
      </c>
      <c r="BV396">
        <f>A!BU396</f>
        <v>0</v>
      </c>
      <c r="BW396">
        <f>A!BV396</f>
        <v>0</v>
      </c>
      <c r="BX396">
        <f>A!BW396</f>
        <v>0</v>
      </c>
      <c r="BY396">
        <f>A!BX396</f>
        <v>0</v>
      </c>
      <c r="BZ396">
        <f>A!BY396</f>
        <v>0</v>
      </c>
      <c r="CA396">
        <f>A!BZ396</f>
        <v>0</v>
      </c>
      <c r="CB396">
        <f>A!CA396</f>
        <v>0</v>
      </c>
      <c r="CC396">
        <f>A!CB396</f>
        <v>0</v>
      </c>
      <c r="CD396">
        <f>A!CC396</f>
        <v>0</v>
      </c>
      <c r="CE396">
        <f>A!CD396</f>
        <v>0</v>
      </c>
      <c r="CF396">
        <f>A!CE396</f>
        <v>0</v>
      </c>
      <c r="CG396">
        <f>A!CF396</f>
        <v>0</v>
      </c>
      <c r="CH396">
        <f>A!CG396</f>
        <v>0</v>
      </c>
      <c r="CI396">
        <f>A!CH396</f>
        <v>0</v>
      </c>
      <c r="CJ396">
        <f>A!CI396</f>
        <v>0</v>
      </c>
      <c r="CK396">
        <f>A!CJ396</f>
        <v>0</v>
      </c>
      <c r="CL396">
        <f>A!CK396</f>
        <v>0</v>
      </c>
      <c r="CM396">
        <f>A!CL396</f>
        <v>0</v>
      </c>
      <c r="CN396">
        <f>A!CM396</f>
        <v>0</v>
      </c>
      <c r="CO396">
        <f>A!CN396</f>
        <v>0</v>
      </c>
      <c r="CP396">
        <f>A!CO396</f>
        <v>0</v>
      </c>
      <c r="CQ396">
        <f>A!CO706</f>
        <v>0</v>
      </c>
      <c r="CR396">
        <f>A!CP396</f>
        <v>0</v>
      </c>
      <c r="CS396">
        <f>A!CQ396</f>
        <v>0</v>
      </c>
    </row>
    <row r="397" spans="1:97" x14ac:dyDescent="0.2">
      <c r="A397">
        <f>A!A397</f>
        <v>0</v>
      </c>
      <c r="B397">
        <f>A!B397</f>
        <v>0</v>
      </c>
      <c r="C397">
        <f>A!C397</f>
        <v>0</v>
      </c>
      <c r="D397">
        <f>A!D397</f>
        <v>0</v>
      </c>
      <c r="E397">
        <f>A!E397</f>
        <v>0</v>
      </c>
      <c r="F397">
        <f>A!F397</f>
        <v>0</v>
      </c>
      <c r="G397">
        <f>A!G397</f>
        <v>0</v>
      </c>
      <c r="H397">
        <f>A!H397</f>
        <v>0</v>
      </c>
      <c r="I397">
        <f>A!I397</f>
        <v>0</v>
      </c>
      <c r="J397">
        <f>A!J397</f>
        <v>0</v>
      </c>
      <c r="K397">
        <f>A!K397</f>
        <v>0</v>
      </c>
      <c r="L397">
        <f>A!L397</f>
        <v>0</v>
      </c>
      <c r="M397">
        <f>A!M397</f>
        <v>0</v>
      </c>
      <c r="N397">
        <f>A!N397</f>
        <v>0</v>
      </c>
      <c r="O397">
        <f>A!O397</f>
        <v>0</v>
      </c>
      <c r="P397" s="23" t="str">
        <f>IF(A!P397="","",INDEX(B!$A$1:$BT$2000,MATCH(A!P397,B!$AX$1:$AX$2000,0),D!$B$5))</f>
        <v/>
      </c>
      <c r="Q397">
        <f>A!Q397</f>
        <v>0</v>
      </c>
      <c r="R397">
        <f>A!R397</f>
        <v>0</v>
      </c>
      <c r="S397">
        <f>A!S397</f>
        <v>0</v>
      </c>
      <c r="T397">
        <f>A!T397</f>
        <v>0</v>
      </c>
      <c r="U397">
        <f>A!U397</f>
        <v>0</v>
      </c>
      <c r="V397" s="23">
        <f>IF(A!V397="&lt;",1,A!V397)</f>
        <v>0</v>
      </c>
      <c r="W397">
        <f>A!W397</f>
        <v>0</v>
      </c>
      <c r="X397">
        <f>A!X397</f>
        <v>0</v>
      </c>
      <c r="Y397">
        <f>A!Y397</f>
        <v>0</v>
      </c>
      <c r="Z397" s="23">
        <f t="shared" si="6"/>
        <v>0</v>
      </c>
      <c r="AA397">
        <f>A!Z397</f>
        <v>0</v>
      </c>
      <c r="AB397">
        <f>A!AA397</f>
        <v>0</v>
      </c>
      <c r="AC397">
        <f>A!AB397</f>
        <v>0</v>
      </c>
      <c r="AD397">
        <f>A!AC397</f>
        <v>0</v>
      </c>
      <c r="AE397">
        <f>A!AD397</f>
        <v>0</v>
      </c>
      <c r="AF397">
        <f>A!AE397</f>
        <v>0</v>
      </c>
      <c r="AG397">
        <f>A!AF397</f>
        <v>0</v>
      </c>
      <c r="AH397">
        <f>A!AG397</f>
        <v>0</v>
      </c>
      <c r="AI397">
        <f>A!AH397</f>
        <v>0</v>
      </c>
      <c r="AJ397">
        <f>A!AI397</f>
        <v>0</v>
      </c>
      <c r="AK397">
        <f>A!AJ397</f>
        <v>0</v>
      </c>
      <c r="AL397">
        <f>A!AK397</f>
        <v>0</v>
      </c>
      <c r="AM397">
        <f>A!AL397</f>
        <v>0</v>
      </c>
      <c r="AN397">
        <f>A!AM397</f>
        <v>0</v>
      </c>
      <c r="AO397">
        <f>A!AN397</f>
        <v>0</v>
      </c>
      <c r="AP397">
        <f>A!AO397</f>
        <v>0</v>
      </c>
      <c r="AQ397">
        <f>A!AP397</f>
        <v>0</v>
      </c>
      <c r="AR397">
        <f>A!AQ397</f>
        <v>0</v>
      </c>
      <c r="AS397">
        <f>A!AR397</f>
        <v>0</v>
      </c>
      <c r="AT397">
        <f>A!AS397</f>
        <v>0</v>
      </c>
      <c r="AU397">
        <f>A!AT397</f>
        <v>0</v>
      </c>
      <c r="AV397">
        <f>A!AU397</f>
        <v>0</v>
      </c>
      <c r="AW397" s="23" t="str">
        <f>IF(A!AV397=0,"",A!AV397)</f>
        <v/>
      </c>
      <c r="AX397">
        <f>A!AW397</f>
        <v>0</v>
      </c>
      <c r="AY397">
        <f>A!AX397</f>
        <v>0</v>
      </c>
      <c r="AZ397">
        <f>A!AY397</f>
        <v>0</v>
      </c>
      <c r="BA397">
        <f>A!AZ397</f>
        <v>0</v>
      </c>
      <c r="BB397">
        <f>A!BA397</f>
        <v>0</v>
      </c>
      <c r="BC397">
        <f>A!BB397</f>
        <v>0</v>
      </c>
      <c r="BD397">
        <f>A!BC397</f>
        <v>0</v>
      </c>
      <c r="BE397">
        <f>A!BD397</f>
        <v>0</v>
      </c>
      <c r="BF397">
        <f>A!BE397</f>
        <v>0</v>
      </c>
      <c r="BG397">
        <f>A!BF397</f>
        <v>0</v>
      </c>
      <c r="BH397">
        <f>A!BG397</f>
        <v>0</v>
      </c>
      <c r="BI397">
        <f>A!BH397</f>
        <v>0</v>
      </c>
      <c r="BJ397">
        <f>A!BI397</f>
        <v>0</v>
      </c>
      <c r="BK397">
        <f>A!BJ397</f>
        <v>0</v>
      </c>
      <c r="BL397">
        <f>A!BK397</f>
        <v>0</v>
      </c>
      <c r="BM397">
        <f>A!BL397</f>
        <v>0</v>
      </c>
      <c r="BN397">
        <f>A!BM397</f>
        <v>0</v>
      </c>
      <c r="BO397">
        <f>A!BN397</f>
        <v>0</v>
      </c>
      <c r="BP397">
        <f>A!BO397</f>
        <v>0</v>
      </c>
      <c r="BQ397">
        <f>A!BP397</f>
        <v>0</v>
      </c>
      <c r="BR397">
        <f>A!BQ397</f>
        <v>0</v>
      </c>
      <c r="BS397">
        <f>A!BR397</f>
        <v>0</v>
      </c>
      <c r="BT397">
        <f>A!BS397</f>
        <v>0</v>
      </c>
      <c r="BU397">
        <f>A!BT397</f>
        <v>0</v>
      </c>
      <c r="BV397">
        <f>A!BU397</f>
        <v>0</v>
      </c>
      <c r="BW397">
        <f>A!BV397</f>
        <v>0</v>
      </c>
      <c r="BX397">
        <f>A!BW397</f>
        <v>0</v>
      </c>
      <c r="BY397">
        <f>A!BX397</f>
        <v>0</v>
      </c>
      <c r="BZ397">
        <f>A!BY397</f>
        <v>0</v>
      </c>
      <c r="CA397">
        <f>A!BZ397</f>
        <v>0</v>
      </c>
      <c r="CB397">
        <f>A!CA397</f>
        <v>0</v>
      </c>
      <c r="CC397">
        <f>A!CB397</f>
        <v>0</v>
      </c>
      <c r="CD397">
        <f>A!CC397</f>
        <v>0</v>
      </c>
      <c r="CE397">
        <f>A!CD397</f>
        <v>0</v>
      </c>
      <c r="CF397">
        <f>A!CE397</f>
        <v>0</v>
      </c>
      <c r="CG397">
        <f>A!CF397</f>
        <v>0</v>
      </c>
      <c r="CH397">
        <f>A!CG397</f>
        <v>0</v>
      </c>
      <c r="CI397">
        <f>A!CH397</f>
        <v>0</v>
      </c>
      <c r="CJ397">
        <f>A!CI397</f>
        <v>0</v>
      </c>
      <c r="CK397">
        <f>A!CJ397</f>
        <v>0</v>
      </c>
      <c r="CL397">
        <f>A!CK397</f>
        <v>0</v>
      </c>
      <c r="CM397">
        <f>A!CL397</f>
        <v>0</v>
      </c>
      <c r="CN397">
        <f>A!CM397</f>
        <v>0</v>
      </c>
      <c r="CO397">
        <f>A!CN397</f>
        <v>0</v>
      </c>
      <c r="CP397">
        <f>A!CO397</f>
        <v>0</v>
      </c>
      <c r="CQ397">
        <f>A!CO707</f>
        <v>0</v>
      </c>
      <c r="CR397">
        <f>A!CP397</f>
        <v>0</v>
      </c>
      <c r="CS397">
        <f>A!CQ397</f>
        <v>0</v>
      </c>
    </row>
    <row r="398" spans="1:97" x14ac:dyDescent="0.2">
      <c r="A398">
        <f>A!A398</f>
        <v>0</v>
      </c>
      <c r="B398">
        <f>A!B398</f>
        <v>0</v>
      </c>
      <c r="C398">
        <f>A!C398</f>
        <v>0</v>
      </c>
      <c r="D398">
        <f>A!D398</f>
        <v>0</v>
      </c>
      <c r="E398">
        <f>A!E398</f>
        <v>0</v>
      </c>
      <c r="F398">
        <f>A!F398</f>
        <v>0</v>
      </c>
      <c r="G398">
        <f>A!G398</f>
        <v>0</v>
      </c>
      <c r="H398">
        <f>A!H398</f>
        <v>0</v>
      </c>
      <c r="I398">
        <f>A!I398</f>
        <v>0</v>
      </c>
      <c r="J398">
        <f>A!J398</f>
        <v>0</v>
      </c>
      <c r="K398">
        <f>A!K398</f>
        <v>0</v>
      </c>
      <c r="L398">
        <f>A!L398</f>
        <v>0</v>
      </c>
      <c r="M398">
        <f>A!M398</f>
        <v>0</v>
      </c>
      <c r="N398">
        <f>A!N398</f>
        <v>0</v>
      </c>
      <c r="O398">
        <f>A!O398</f>
        <v>0</v>
      </c>
      <c r="P398" s="23" t="str">
        <f>IF(A!P398="","",INDEX(B!$A$1:$BT$2000,MATCH(A!P398,B!$AX$1:$AX$2000,0),D!$B$5))</f>
        <v/>
      </c>
      <c r="Q398">
        <f>A!Q398</f>
        <v>0</v>
      </c>
      <c r="R398">
        <f>A!R398</f>
        <v>0</v>
      </c>
      <c r="S398">
        <f>A!S398</f>
        <v>0</v>
      </c>
      <c r="T398">
        <f>A!T398</f>
        <v>0</v>
      </c>
      <c r="U398">
        <f>A!U398</f>
        <v>0</v>
      </c>
      <c r="V398" s="23">
        <f>IF(A!V398="&lt;",1,A!V398)</f>
        <v>0</v>
      </c>
      <c r="W398">
        <f>A!W398</f>
        <v>0</v>
      </c>
      <c r="X398">
        <f>A!X398</f>
        <v>0</v>
      </c>
      <c r="Y398">
        <f>A!Y398</f>
        <v>0</v>
      </c>
      <c r="Z398" s="23">
        <f t="shared" si="6"/>
        <v>0</v>
      </c>
      <c r="AA398">
        <f>A!Z398</f>
        <v>0</v>
      </c>
      <c r="AB398">
        <f>A!AA398</f>
        <v>0</v>
      </c>
      <c r="AC398">
        <f>A!AB398</f>
        <v>0</v>
      </c>
      <c r="AD398">
        <f>A!AC398</f>
        <v>0</v>
      </c>
      <c r="AE398">
        <f>A!AD398</f>
        <v>0</v>
      </c>
      <c r="AF398">
        <f>A!AE398</f>
        <v>0</v>
      </c>
      <c r="AG398">
        <f>A!AF398</f>
        <v>0</v>
      </c>
      <c r="AH398">
        <f>A!AG398</f>
        <v>0</v>
      </c>
      <c r="AI398">
        <f>A!AH398</f>
        <v>0</v>
      </c>
      <c r="AJ398">
        <f>A!AI398</f>
        <v>0</v>
      </c>
      <c r="AK398">
        <f>A!AJ398</f>
        <v>0</v>
      </c>
      <c r="AL398">
        <f>A!AK398</f>
        <v>0</v>
      </c>
      <c r="AM398">
        <f>A!AL398</f>
        <v>0</v>
      </c>
      <c r="AN398">
        <f>A!AM398</f>
        <v>0</v>
      </c>
      <c r="AO398">
        <f>A!AN398</f>
        <v>0</v>
      </c>
      <c r="AP398">
        <f>A!AO398</f>
        <v>0</v>
      </c>
      <c r="AQ398">
        <f>A!AP398</f>
        <v>0</v>
      </c>
      <c r="AR398">
        <f>A!AQ398</f>
        <v>0</v>
      </c>
      <c r="AS398">
        <f>A!AR398</f>
        <v>0</v>
      </c>
      <c r="AT398">
        <f>A!AS398</f>
        <v>0</v>
      </c>
      <c r="AU398">
        <f>A!AT398</f>
        <v>0</v>
      </c>
      <c r="AV398">
        <f>A!AU398</f>
        <v>0</v>
      </c>
      <c r="AW398" s="23" t="str">
        <f>IF(A!AV398=0,"",A!AV398)</f>
        <v/>
      </c>
      <c r="AX398">
        <f>A!AW398</f>
        <v>0</v>
      </c>
      <c r="AY398">
        <f>A!AX398</f>
        <v>0</v>
      </c>
      <c r="AZ398">
        <f>A!AY398</f>
        <v>0</v>
      </c>
      <c r="BA398">
        <f>A!AZ398</f>
        <v>0</v>
      </c>
      <c r="BB398">
        <f>A!BA398</f>
        <v>0</v>
      </c>
      <c r="BC398">
        <f>A!BB398</f>
        <v>0</v>
      </c>
      <c r="BD398">
        <f>A!BC398</f>
        <v>0</v>
      </c>
      <c r="BE398">
        <f>A!BD398</f>
        <v>0</v>
      </c>
      <c r="BF398">
        <f>A!BE398</f>
        <v>0</v>
      </c>
      <c r="BG398">
        <f>A!BF398</f>
        <v>0</v>
      </c>
      <c r="BH398">
        <f>A!BG398</f>
        <v>0</v>
      </c>
      <c r="BI398">
        <f>A!BH398</f>
        <v>0</v>
      </c>
      <c r="BJ398">
        <f>A!BI398</f>
        <v>0</v>
      </c>
      <c r="BK398">
        <f>A!BJ398</f>
        <v>0</v>
      </c>
      <c r="BL398">
        <f>A!BK398</f>
        <v>0</v>
      </c>
      <c r="BM398">
        <f>A!BL398</f>
        <v>0</v>
      </c>
      <c r="BN398">
        <f>A!BM398</f>
        <v>0</v>
      </c>
      <c r="BO398">
        <f>A!BN398</f>
        <v>0</v>
      </c>
      <c r="BP398">
        <f>A!BO398</f>
        <v>0</v>
      </c>
      <c r="BQ398">
        <f>A!BP398</f>
        <v>0</v>
      </c>
      <c r="BR398">
        <f>A!BQ398</f>
        <v>0</v>
      </c>
      <c r="BS398">
        <f>A!BR398</f>
        <v>0</v>
      </c>
      <c r="BT398">
        <f>A!BS398</f>
        <v>0</v>
      </c>
      <c r="BU398">
        <f>A!BT398</f>
        <v>0</v>
      </c>
      <c r="BV398">
        <f>A!BU398</f>
        <v>0</v>
      </c>
      <c r="BW398">
        <f>A!BV398</f>
        <v>0</v>
      </c>
      <c r="BX398">
        <f>A!BW398</f>
        <v>0</v>
      </c>
      <c r="BY398">
        <f>A!BX398</f>
        <v>0</v>
      </c>
      <c r="BZ398">
        <f>A!BY398</f>
        <v>0</v>
      </c>
      <c r="CA398">
        <f>A!BZ398</f>
        <v>0</v>
      </c>
      <c r="CB398">
        <f>A!CA398</f>
        <v>0</v>
      </c>
      <c r="CC398">
        <f>A!CB398</f>
        <v>0</v>
      </c>
      <c r="CD398">
        <f>A!CC398</f>
        <v>0</v>
      </c>
      <c r="CE398">
        <f>A!CD398</f>
        <v>0</v>
      </c>
      <c r="CF398">
        <f>A!CE398</f>
        <v>0</v>
      </c>
      <c r="CG398">
        <f>A!CF398</f>
        <v>0</v>
      </c>
      <c r="CH398">
        <f>A!CG398</f>
        <v>0</v>
      </c>
      <c r="CI398">
        <f>A!CH398</f>
        <v>0</v>
      </c>
      <c r="CJ398">
        <f>A!CI398</f>
        <v>0</v>
      </c>
      <c r="CK398">
        <f>A!CJ398</f>
        <v>0</v>
      </c>
      <c r="CL398">
        <f>A!CK398</f>
        <v>0</v>
      </c>
      <c r="CM398">
        <f>A!CL398</f>
        <v>0</v>
      </c>
      <c r="CN398">
        <f>A!CM398</f>
        <v>0</v>
      </c>
      <c r="CO398">
        <f>A!CN398</f>
        <v>0</v>
      </c>
      <c r="CP398">
        <f>A!CO398</f>
        <v>0</v>
      </c>
      <c r="CQ398">
        <f>A!CO708</f>
        <v>0</v>
      </c>
      <c r="CR398">
        <f>A!CP398</f>
        <v>0</v>
      </c>
      <c r="CS398">
        <f>A!CQ398</f>
        <v>0</v>
      </c>
    </row>
    <row r="399" spans="1:97" x14ac:dyDescent="0.2">
      <c r="A399">
        <f>A!A399</f>
        <v>0</v>
      </c>
      <c r="B399">
        <f>A!B399</f>
        <v>0</v>
      </c>
      <c r="C399">
        <f>A!C399</f>
        <v>0</v>
      </c>
      <c r="D399">
        <f>A!D399</f>
        <v>0</v>
      </c>
      <c r="E399">
        <f>A!E399</f>
        <v>0</v>
      </c>
      <c r="F399">
        <f>A!F399</f>
        <v>0</v>
      </c>
      <c r="G399">
        <f>A!G399</f>
        <v>0</v>
      </c>
      <c r="H399">
        <f>A!H399</f>
        <v>0</v>
      </c>
      <c r="I399">
        <f>A!I399</f>
        <v>0</v>
      </c>
      <c r="J399">
        <f>A!J399</f>
        <v>0</v>
      </c>
      <c r="K399">
        <f>A!K399</f>
        <v>0</v>
      </c>
      <c r="L399">
        <f>A!L399</f>
        <v>0</v>
      </c>
      <c r="M399">
        <f>A!M399</f>
        <v>0</v>
      </c>
      <c r="N399">
        <f>A!N399</f>
        <v>0</v>
      </c>
      <c r="O399">
        <f>A!O399</f>
        <v>0</v>
      </c>
      <c r="P399" s="23" t="str">
        <f>IF(A!P399="","",INDEX(B!$A$1:$BT$2000,MATCH(A!P399,B!$AX$1:$AX$2000,0),D!$B$5))</f>
        <v/>
      </c>
      <c r="Q399">
        <f>A!Q399</f>
        <v>0</v>
      </c>
      <c r="R399">
        <f>A!R399</f>
        <v>0</v>
      </c>
      <c r="S399">
        <f>A!S399</f>
        <v>0</v>
      </c>
      <c r="T399">
        <f>A!T399</f>
        <v>0</v>
      </c>
      <c r="U399">
        <f>A!U399</f>
        <v>0</v>
      </c>
      <c r="V399" s="23">
        <f>IF(A!V399="&lt;",1,A!V399)</f>
        <v>0</v>
      </c>
      <c r="W399">
        <f>A!W399</f>
        <v>0</v>
      </c>
      <c r="X399">
        <f>A!X399</f>
        <v>0</v>
      </c>
      <c r="Y399">
        <f>A!Y399</f>
        <v>0</v>
      </c>
      <c r="Z399" s="23">
        <f t="shared" si="6"/>
        <v>0</v>
      </c>
      <c r="AA399">
        <f>A!Z399</f>
        <v>0</v>
      </c>
      <c r="AB399">
        <f>A!AA399</f>
        <v>0</v>
      </c>
      <c r="AC399">
        <f>A!AB399</f>
        <v>0</v>
      </c>
      <c r="AD399">
        <f>A!AC399</f>
        <v>0</v>
      </c>
      <c r="AE399">
        <f>A!AD399</f>
        <v>0</v>
      </c>
      <c r="AF399">
        <f>A!AE399</f>
        <v>0</v>
      </c>
      <c r="AG399">
        <f>A!AF399</f>
        <v>0</v>
      </c>
      <c r="AH399">
        <f>A!AG399</f>
        <v>0</v>
      </c>
      <c r="AI399">
        <f>A!AH399</f>
        <v>0</v>
      </c>
      <c r="AJ399">
        <f>A!AI399</f>
        <v>0</v>
      </c>
      <c r="AK399">
        <f>A!AJ399</f>
        <v>0</v>
      </c>
      <c r="AL399">
        <f>A!AK399</f>
        <v>0</v>
      </c>
      <c r="AM399">
        <f>A!AL399</f>
        <v>0</v>
      </c>
      <c r="AN399">
        <f>A!AM399</f>
        <v>0</v>
      </c>
      <c r="AO399">
        <f>A!AN399</f>
        <v>0</v>
      </c>
      <c r="AP399">
        <f>A!AO399</f>
        <v>0</v>
      </c>
      <c r="AQ399">
        <f>A!AP399</f>
        <v>0</v>
      </c>
      <c r="AR399">
        <f>A!AQ399</f>
        <v>0</v>
      </c>
      <c r="AS399">
        <f>A!AR399</f>
        <v>0</v>
      </c>
      <c r="AT399">
        <f>A!AS399</f>
        <v>0</v>
      </c>
      <c r="AU399">
        <f>A!AT399</f>
        <v>0</v>
      </c>
      <c r="AV399">
        <f>A!AU399</f>
        <v>0</v>
      </c>
      <c r="AW399" s="23" t="str">
        <f>IF(A!AV399=0,"",A!AV399)</f>
        <v/>
      </c>
      <c r="AX399">
        <f>A!AW399</f>
        <v>0</v>
      </c>
      <c r="AY399">
        <f>A!AX399</f>
        <v>0</v>
      </c>
      <c r="AZ399">
        <f>A!AY399</f>
        <v>0</v>
      </c>
      <c r="BA399">
        <f>A!AZ399</f>
        <v>0</v>
      </c>
      <c r="BB399">
        <f>A!BA399</f>
        <v>0</v>
      </c>
      <c r="BC399">
        <f>A!BB399</f>
        <v>0</v>
      </c>
      <c r="BD399">
        <f>A!BC399</f>
        <v>0</v>
      </c>
      <c r="BE399">
        <f>A!BD399</f>
        <v>0</v>
      </c>
      <c r="BF399">
        <f>A!BE399</f>
        <v>0</v>
      </c>
      <c r="BG399">
        <f>A!BF399</f>
        <v>0</v>
      </c>
      <c r="BH399">
        <f>A!BG399</f>
        <v>0</v>
      </c>
      <c r="BI399">
        <f>A!BH399</f>
        <v>0</v>
      </c>
      <c r="BJ399">
        <f>A!BI399</f>
        <v>0</v>
      </c>
      <c r="BK399">
        <f>A!BJ399</f>
        <v>0</v>
      </c>
      <c r="BL399">
        <f>A!BK399</f>
        <v>0</v>
      </c>
      <c r="BM399">
        <f>A!BL399</f>
        <v>0</v>
      </c>
      <c r="BN399">
        <f>A!BM399</f>
        <v>0</v>
      </c>
      <c r="BO399">
        <f>A!BN399</f>
        <v>0</v>
      </c>
      <c r="BP399">
        <f>A!BO399</f>
        <v>0</v>
      </c>
      <c r="BQ399">
        <f>A!BP399</f>
        <v>0</v>
      </c>
      <c r="BR399">
        <f>A!BQ399</f>
        <v>0</v>
      </c>
      <c r="BS399">
        <f>A!BR399</f>
        <v>0</v>
      </c>
      <c r="BT399">
        <f>A!BS399</f>
        <v>0</v>
      </c>
      <c r="BU399">
        <f>A!BT399</f>
        <v>0</v>
      </c>
      <c r="BV399">
        <f>A!BU399</f>
        <v>0</v>
      </c>
      <c r="BW399">
        <f>A!BV399</f>
        <v>0</v>
      </c>
      <c r="BX399">
        <f>A!BW399</f>
        <v>0</v>
      </c>
      <c r="BY399">
        <f>A!BX399</f>
        <v>0</v>
      </c>
      <c r="BZ399">
        <f>A!BY399</f>
        <v>0</v>
      </c>
      <c r="CA399">
        <f>A!BZ399</f>
        <v>0</v>
      </c>
      <c r="CB399">
        <f>A!CA399</f>
        <v>0</v>
      </c>
      <c r="CC399">
        <f>A!CB399</f>
        <v>0</v>
      </c>
      <c r="CD399">
        <f>A!CC399</f>
        <v>0</v>
      </c>
      <c r="CE399">
        <f>A!CD399</f>
        <v>0</v>
      </c>
      <c r="CF399">
        <f>A!CE399</f>
        <v>0</v>
      </c>
      <c r="CG399">
        <f>A!CF399</f>
        <v>0</v>
      </c>
      <c r="CH399">
        <f>A!CG399</f>
        <v>0</v>
      </c>
      <c r="CI399">
        <f>A!CH399</f>
        <v>0</v>
      </c>
      <c r="CJ399">
        <f>A!CI399</f>
        <v>0</v>
      </c>
      <c r="CK399">
        <f>A!CJ399</f>
        <v>0</v>
      </c>
      <c r="CL399">
        <f>A!CK399</f>
        <v>0</v>
      </c>
      <c r="CM399">
        <f>A!CL399</f>
        <v>0</v>
      </c>
      <c r="CN399">
        <f>A!CM399</f>
        <v>0</v>
      </c>
      <c r="CO399">
        <f>A!CN399</f>
        <v>0</v>
      </c>
      <c r="CP399">
        <f>A!CO399</f>
        <v>0</v>
      </c>
      <c r="CQ399">
        <f>A!CO709</f>
        <v>0</v>
      </c>
      <c r="CR399">
        <f>A!CP399</f>
        <v>0</v>
      </c>
      <c r="CS399">
        <f>A!CQ399</f>
        <v>0</v>
      </c>
    </row>
    <row r="400" spans="1:97" x14ac:dyDescent="0.2">
      <c r="A400">
        <f>A!A400</f>
        <v>0</v>
      </c>
      <c r="B400">
        <f>A!B400</f>
        <v>0</v>
      </c>
      <c r="C400">
        <f>A!C400</f>
        <v>0</v>
      </c>
      <c r="D400">
        <f>A!D400</f>
        <v>0</v>
      </c>
      <c r="E400">
        <f>A!E400</f>
        <v>0</v>
      </c>
      <c r="F400">
        <f>A!F400</f>
        <v>0</v>
      </c>
      <c r="G400">
        <f>A!G400</f>
        <v>0</v>
      </c>
      <c r="H400">
        <f>A!H400</f>
        <v>0</v>
      </c>
      <c r="I400">
        <f>A!I400</f>
        <v>0</v>
      </c>
      <c r="J400">
        <f>A!J400</f>
        <v>0</v>
      </c>
      <c r="K400">
        <f>A!K400</f>
        <v>0</v>
      </c>
      <c r="L400">
        <f>A!L400</f>
        <v>0</v>
      </c>
      <c r="M400">
        <f>A!M400</f>
        <v>0</v>
      </c>
      <c r="N400">
        <f>A!N400</f>
        <v>0</v>
      </c>
      <c r="O400">
        <f>A!O400</f>
        <v>0</v>
      </c>
      <c r="P400" s="23" t="str">
        <f>IF(A!P400="","",INDEX(B!$A$1:$BT$2000,MATCH(A!P400,B!$AX$1:$AX$2000,0),D!$B$5))</f>
        <v/>
      </c>
      <c r="Q400">
        <f>A!Q400</f>
        <v>0</v>
      </c>
      <c r="R400">
        <f>A!R400</f>
        <v>0</v>
      </c>
      <c r="S400">
        <f>A!S400</f>
        <v>0</v>
      </c>
      <c r="T400">
        <f>A!T400</f>
        <v>0</v>
      </c>
      <c r="U400">
        <f>A!U400</f>
        <v>0</v>
      </c>
      <c r="V400" s="23">
        <f>IF(A!V400="&lt;",1,A!V400)</f>
        <v>0</v>
      </c>
      <c r="W400">
        <f>A!W400</f>
        <v>0</v>
      </c>
      <c r="X400">
        <f>A!X400</f>
        <v>0</v>
      </c>
      <c r="Y400">
        <f>A!Y400</f>
        <v>0</v>
      </c>
      <c r="Z400" s="23">
        <f t="shared" si="6"/>
        <v>0</v>
      </c>
      <c r="AA400">
        <f>A!Z400</f>
        <v>0</v>
      </c>
      <c r="AB400">
        <f>A!AA400</f>
        <v>0</v>
      </c>
      <c r="AC400">
        <f>A!AB400</f>
        <v>0</v>
      </c>
      <c r="AD400">
        <f>A!AC400</f>
        <v>0</v>
      </c>
      <c r="AE400">
        <f>A!AD400</f>
        <v>0</v>
      </c>
      <c r="AF400">
        <f>A!AE400</f>
        <v>0</v>
      </c>
      <c r="AG400">
        <f>A!AF400</f>
        <v>0</v>
      </c>
      <c r="AH400">
        <f>A!AG400</f>
        <v>0</v>
      </c>
      <c r="AI400">
        <f>A!AH400</f>
        <v>0</v>
      </c>
      <c r="AJ400">
        <f>A!AI400</f>
        <v>0</v>
      </c>
      <c r="AK400">
        <f>A!AJ400</f>
        <v>0</v>
      </c>
      <c r="AL400">
        <f>A!AK400</f>
        <v>0</v>
      </c>
      <c r="AM400">
        <f>A!AL400</f>
        <v>0</v>
      </c>
      <c r="AN400">
        <f>A!AM400</f>
        <v>0</v>
      </c>
      <c r="AO400">
        <f>A!AN400</f>
        <v>0</v>
      </c>
      <c r="AP400">
        <f>A!AO400</f>
        <v>0</v>
      </c>
      <c r="AQ400">
        <f>A!AP400</f>
        <v>0</v>
      </c>
      <c r="AR400">
        <f>A!AQ400</f>
        <v>0</v>
      </c>
      <c r="AS400">
        <f>A!AR400</f>
        <v>0</v>
      </c>
      <c r="AT400">
        <f>A!AS400</f>
        <v>0</v>
      </c>
      <c r="AU400">
        <f>A!AT400</f>
        <v>0</v>
      </c>
      <c r="AV400">
        <f>A!AU400</f>
        <v>0</v>
      </c>
      <c r="AW400" s="23" t="str">
        <f>IF(A!AV400=0,"",A!AV400)</f>
        <v/>
      </c>
      <c r="AX400">
        <f>A!AW400</f>
        <v>0</v>
      </c>
      <c r="AY400">
        <f>A!AX400</f>
        <v>0</v>
      </c>
      <c r="AZ400">
        <f>A!AY400</f>
        <v>0</v>
      </c>
      <c r="BA400">
        <f>A!AZ400</f>
        <v>0</v>
      </c>
      <c r="BB400">
        <f>A!BA400</f>
        <v>0</v>
      </c>
      <c r="BC400">
        <f>A!BB400</f>
        <v>0</v>
      </c>
      <c r="BD400">
        <f>A!BC400</f>
        <v>0</v>
      </c>
      <c r="BE400">
        <f>A!BD400</f>
        <v>0</v>
      </c>
      <c r="BF400">
        <f>A!BE400</f>
        <v>0</v>
      </c>
      <c r="BG400">
        <f>A!BF400</f>
        <v>0</v>
      </c>
      <c r="BH400">
        <f>A!BG400</f>
        <v>0</v>
      </c>
      <c r="BI400">
        <f>A!BH400</f>
        <v>0</v>
      </c>
      <c r="BJ400">
        <f>A!BI400</f>
        <v>0</v>
      </c>
      <c r="BK400">
        <f>A!BJ400</f>
        <v>0</v>
      </c>
      <c r="BL400">
        <f>A!BK400</f>
        <v>0</v>
      </c>
      <c r="BM400">
        <f>A!BL400</f>
        <v>0</v>
      </c>
      <c r="BN400">
        <f>A!BM400</f>
        <v>0</v>
      </c>
      <c r="BO400">
        <f>A!BN400</f>
        <v>0</v>
      </c>
      <c r="BP400">
        <f>A!BO400</f>
        <v>0</v>
      </c>
      <c r="BQ400">
        <f>A!BP400</f>
        <v>0</v>
      </c>
      <c r="BR400">
        <f>A!BQ400</f>
        <v>0</v>
      </c>
      <c r="BS400">
        <f>A!BR400</f>
        <v>0</v>
      </c>
      <c r="BT400">
        <f>A!BS400</f>
        <v>0</v>
      </c>
      <c r="BU400">
        <f>A!BT400</f>
        <v>0</v>
      </c>
      <c r="BV400">
        <f>A!BU400</f>
        <v>0</v>
      </c>
      <c r="BW400">
        <f>A!BV400</f>
        <v>0</v>
      </c>
      <c r="BX400">
        <f>A!BW400</f>
        <v>0</v>
      </c>
      <c r="BY400">
        <f>A!BX400</f>
        <v>0</v>
      </c>
      <c r="BZ400">
        <f>A!BY400</f>
        <v>0</v>
      </c>
      <c r="CA400">
        <f>A!BZ400</f>
        <v>0</v>
      </c>
      <c r="CB400">
        <f>A!CA400</f>
        <v>0</v>
      </c>
      <c r="CC400">
        <f>A!CB400</f>
        <v>0</v>
      </c>
      <c r="CD400">
        <f>A!CC400</f>
        <v>0</v>
      </c>
      <c r="CE400">
        <f>A!CD400</f>
        <v>0</v>
      </c>
      <c r="CF400">
        <f>A!CE400</f>
        <v>0</v>
      </c>
      <c r="CG400">
        <f>A!CF400</f>
        <v>0</v>
      </c>
      <c r="CH400">
        <f>A!CG400</f>
        <v>0</v>
      </c>
      <c r="CI400">
        <f>A!CH400</f>
        <v>0</v>
      </c>
      <c r="CJ400">
        <f>A!CI400</f>
        <v>0</v>
      </c>
      <c r="CK400">
        <f>A!CJ400</f>
        <v>0</v>
      </c>
      <c r="CL400">
        <f>A!CK400</f>
        <v>0</v>
      </c>
      <c r="CM400">
        <f>A!CL400</f>
        <v>0</v>
      </c>
      <c r="CN400">
        <f>A!CM400</f>
        <v>0</v>
      </c>
      <c r="CO400">
        <f>A!CN400</f>
        <v>0</v>
      </c>
      <c r="CP400">
        <f>A!CO400</f>
        <v>0</v>
      </c>
      <c r="CQ400">
        <f>A!CO710</f>
        <v>0</v>
      </c>
      <c r="CR400">
        <f>A!CP400</f>
        <v>0</v>
      </c>
      <c r="CS400">
        <f>A!CQ400</f>
        <v>0</v>
      </c>
    </row>
    <row r="401" spans="1:97" x14ac:dyDescent="0.2">
      <c r="A401">
        <f>A!A401</f>
        <v>0</v>
      </c>
      <c r="B401">
        <f>A!B401</f>
        <v>0</v>
      </c>
      <c r="C401">
        <f>A!C401</f>
        <v>0</v>
      </c>
      <c r="D401">
        <f>A!D401</f>
        <v>0</v>
      </c>
      <c r="E401">
        <f>A!E401</f>
        <v>0</v>
      </c>
      <c r="F401">
        <f>A!F401</f>
        <v>0</v>
      </c>
      <c r="G401">
        <f>A!G401</f>
        <v>0</v>
      </c>
      <c r="H401">
        <f>A!H401</f>
        <v>0</v>
      </c>
      <c r="I401">
        <f>A!I401</f>
        <v>0</v>
      </c>
      <c r="J401">
        <f>A!J401</f>
        <v>0</v>
      </c>
      <c r="K401">
        <f>A!K401</f>
        <v>0</v>
      </c>
      <c r="L401">
        <f>A!L401</f>
        <v>0</v>
      </c>
      <c r="M401">
        <f>A!M401</f>
        <v>0</v>
      </c>
      <c r="N401">
        <f>A!N401</f>
        <v>0</v>
      </c>
      <c r="O401">
        <f>A!O401</f>
        <v>0</v>
      </c>
      <c r="P401" s="23" t="str">
        <f>IF(A!P401="","",INDEX(B!$A$1:$BT$2000,MATCH(A!P401,B!$AX$1:$AX$2000,0),D!$B$5))</f>
        <v/>
      </c>
      <c r="Q401">
        <f>A!Q401</f>
        <v>0</v>
      </c>
      <c r="R401">
        <f>A!R401</f>
        <v>0</v>
      </c>
      <c r="S401">
        <f>A!S401</f>
        <v>0</v>
      </c>
      <c r="T401">
        <f>A!T401</f>
        <v>0</v>
      </c>
      <c r="U401">
        <f>A!U401</f>
        <v>0</v>
      </c>
      <c r="V401" s="23">
        <f>IF(A!V401="&lt;",1,A!V401)</f>
        <v>0</v>
      </c>
      <c r="W401">
        <f>A!W401</f>
        <v>0</v>
      </c>
      <c r="X401">
        <f>A!X401</f>
        <v>0</v>
      </c>
      <c r="Y401">
        <f>A!Y401</f>
        <v>0</v>
      </c>
      <c r="Z401" s="23">
        <f t="shared" si="6"/>
        <v>0</v>
      </c>
      <c r="AA401">
        <f>A!Z401</f>
        <v>0</v>
      </c>
      <c r="AB401">
        <f>A!AA401</f>
        <v>0</v>
      </c>
      <c r="AC401">
        <f>A!AB401</f>
        <v>0</v>
      </c>
      <c r="AD401">
        <f>A!AC401</f>
        <v>0</v>
      </c>
      <c r="AE401">
        <f>A!AD401</f>
        <v>0</v>
      </c>
      <c r="AF401">
        <f>A!AE401</f>
        <v>0</v>
      </c>
      <c r="AG401">
        <f>A!AF401</f>
        <v>0</v>
      </c>
      <c r="AH401">
        <f>A!AG401</f>
        <v>0</v>
      </c>
      <c r="AI401">
        <f>A!AH401</f>
        <v>0</v>
      </c>
      <c r="AJ401">
        <f>A!AI401</f>
        <v>0</v>
      </c>
      <c r="AK401">
        <f>A!AJ401</f>
        <v>0</v>
      </c>
      <c r="AL401">
        <f>A!AK401</f>
        <v>0</v>
      </c>
      <c r="AM401">
        <f>A!AL401</f>
        <v>0</v>
      </c>
      <c r="AN401">
        <f>A!AM401</f>
        <v>0</v>
      </c>
      <c r="AO401">
        <f>A!AN401</f>
        <v>0</v>
      </c>
      <c r="AP401">
        <f>A!AO401</f>
        <v>0</v>
      </c>
      <c r="AQ401">
        <f>A!AP401</f>
        <v>0</v>
      </c>
      <c r="AR401">
        <f>A!AQ401</f>
        <v>0</v>
      </c>
      <c r="AS401">
        <f>A!AR401</f>
        <v>0</v>
      </c>
      <c r="AT401">
        <f>A!AS401</f>
        <v>0</v>
      </c>
      <c r="AU401">
        <f>A!AT401</f>
        <v>0</v>
      </c>
      <c r="AV401">
        <f>A!AU401</f>
        <v>0</v>
      </c>
      <c r="AW401" s="23" t="str">
        <f>IF(A!AV401=0,"",A!AV401)</f>
        <v/>
      </c>
      <c r="AX401">
        <f>A!AW401</f>
        <v>0</v>
      </c>
      <c r="AY401">
        <f>A!AX401</f>
        <v>0</v>
      </c>
      <c r="AZ401">
        <f>A!AY401</f>
        <v>0</v>
      </c>
      <c r="BA401">
        <f>A!AZ401</f>
        <v>0</v>
      </c>
      <c r="BB401">
        <f>A!BA401</f>
        <v>0</v>
      </c>
      <c r="BC401">
        <f>A!BB401</f>
        <v>0</v>
      </c>
      <c r="BD401">
        <f>A!BC401</f>
        <v>0</v>
      </c>
      <c r="BE401">
        <f>A!BD401</f>
        <v>0</v>
      </c>
      <c r="BF401">
        <f>A!BE401</f>
        <v>0</v>
      </c>
      <c r="BG401">
        <f>A!BF401</f>
        <v>0</v>
      </c>
      <c r="BH401">
        <f>A!BG401</f>
        <v>0</v>
      </c>
      <c r="BI401">
        <f>A!BH401</f>
        <v>0</v>
      </c>
      <c r="BJ401">
        <f>A!BI401</f>
        <v>0</v>
      </c>
      <c r="BK401">
        <f>A!BJ401</f>
        <v>0</v>
      </c>
      <c r="BL401">
        <f>A!BK401</f>
        <v>0</v>
      </c>
      <c r="BM401">
        <f>A!BL401</f>
        <v>0</v>
      </c>
      <c r="BN401">
        <f>A!BM401</f>
        <v>0</v>
      </c>
      <c r="BO401">
        <f>A!BN401</f>
        <v>0</v>
      </c>
      <c r="BP401">
        <f>A!BO401</f>
        <v>0</v>
      </c>
      <c r="BQ401">
        <f>A!BP401</f>
        <v>0</v>
      </c>
      <c r="BR401">
        <f>A!BQ401</f>
        <v>0</v>
      </c>
      <c r="BS401">
        <f>A!BR401</f>
        <v>0</v>
      </c>
      <c r="BT401">
        <f>A!BS401</f>
        <v>0</v>
      </c>
      <c r="BU401">
        <f>A!BT401</f>
        <v>0</v>
      </c>
      <c r="BV401">
        <f>A!BU401</f>
        <v>0</v>
      </c>
      <c r="BW401">
        <f>A!BV401</f>
        <v>0</v>
      </c>
      <c r="BX401">
        <f>A!BW401</f>
        <v>0</v>
      </c>
      <c r="BY401">
        <f>A!BX401</f>
        <v>0</v>
      </c>
      <c r="BZ401">
        <f>A!BY401</f>
        <v>0</v>
      </c>
      <c r="CA401">
        <f>A!BZ401</f>
        <v>0</v>
      </c>
      <c r="CB401">
        <f>A!CA401</f>
        <v>0</v>
      </c>
      <c r="CC401">
        <f>A!CB401</f>
        <v>0</v>
      </c>
      <c r="CD401">
        <f>A!CC401</f>
        <v>0</v>
      </c>
      <c r="CE401">
        <f>A!CD401</f>
        <v>0</v>
      </c>
      <c r="CF401">
        <f>A!CE401</f>
        <v>0</v>
      </c>
      <c r="CG401">
        <f>A!CF401</f>
        <v>0</v>
      </c>
      <c r="CH401">
        <f>A!CG401</f>
        <v>0</v>
      </c>
      <c r="CI401">
        <f>A!CH401</f>
        <v>0</v>
      </c>
      <c r="CJ401">
        <f>A!CI401</f>
        <v>0</v>
      </c>
      <c r="CK401">
        <f>A!CJ401</f>
        <v>0</v>
      </c>
      <c r="CL401">
        <f>A!CK401</f>
        <v>0</v>
      </c>
      <c r="CM401">
        <f>A!CL401</f>
        <v>0</v>
      </c>
      <c r="CN401">
        <f>A!CM401</f>
        <v>0</v>
      </c>
      <c r="CO401">
        <f>A!CN401</f>
        <v>0</v>
      </c>
      <c r="CP401">
        <f>A!CO401</f>
        <v>0</v>
      </c>
      <c r="CQ401">
        <f>A!CO711</f>
        <v>0</v>
      </c>
      <c r="CR401">
        <f>A!CP401</f>
        <v>0</v>
      </c>
      <c r="CS401">
        <f>A!CQ401</f>
        <v>0</v>
      </c>
    </row>
    <row r="402" spans="1:97" x14ac:dyDescent="0.2">
      <c r="A402">
        <f>A!A402</f>
        <v>0</v>
      </c>
      <c r="B402">
        <f>A!B402</f>
        <v>0</v>
      </c>
      <c r="C402">
        <f>A!C402</f>
        <v>0</v>
      </c>
      <c r="D402">
        <f>A!D402</f>
        <v>0</v>
      </c>
      <c r="E402">
        <f>A!E402</f>
        <v>0</v>
      </c>
      <c r="F402">
        <f>A!F402</f>
        <v>0</v>
      </c>
      <c r="G402">
        <f>A!G402</f>
        <v>0</v>
      </c>
      <c r="H402">
        <f>A!H402</f>
        <v>0</v>
      </c>
      <c r="I402">
        <f>A!I402</f>
        <v>0</v>
      </c>
      <c r="J402">
        <f>A!J402</f>
        <v>0</v>
      </c>
      <c r="K402">
        <f>A!K402</f>
        <v>0</v>
      </c>
      <c r="L402">
        <f>A!L402</f>
        <v>0</v>
      </c>
      <c r="M402">
        <f>A!M402</f>
        <v>0</v>
      </c>
      <c r="N402">
        <f>A!N402</f>
        <v>0</v>
      </c>
      <c r="O402">
        <f>A!O402</f>
        <v>0</v>
      </c>
      <c r="P402" s="23" t="str">
        <f>IF(A!P402="","",INDEX(B!$A$1:$BT$2000,MATCH(A!P402,B!$AX$1:$AX$2000,0),D!$B$5))</f>
        <v/>
      </c>
      <c r="Q402">
        <f>A!Q402</f>
        <v>0</v>
      </c>
      <c r="R402">
        <f>A!R402</f>
        <v>0</v>
      </c>
      <c r="S402">
        <f>A!S402</f>
        <v>0</v>
      </c>
      <c r="T402">
        <f>A!T402</f>
        <v>0</v>
      </c>
      <c r="U402">
        <f>A!U402</f>
        <v>0</v>
      </c>
      <c r="V402" s="23">
        <f>IF(A!V402="&lt;",1,A!V402)</f>
        <v>0</v>
      </c>
      <c r="W402">
        <f>A!W402</f>
        <v>0</v>
      </c>
      <c r="X402">
        <f>A!X402</f>
        <v>0</v>
      </c>
      <c r="Y402">
        <f>A!Y402</f>
        <v>0</v>
      </c>
      <c r="Z402" s="23">
        <f t="shared" si="6"/>
        <v>0</v>
      </c>
      <c r="AA402">
        <f>A!Z402</f>
        <v>0</v>
      </c>
      <c r="AB402">
        <f>A!AA402</f>
        <v>0</v>
      </c>
      <c r="AC402">
        <f>A!AB402</f>
        <v>0</v>
      </c>
      <c r="AD402">
        <f>A!AC402</f>
        <v>0</v>
      </c>
      <c r="AE402">
        <f>A!AD402</f>
        <v>0</v>
      </c>
      <c r="AF402">
        <f>A!AE402</f>
        <v>0</v>
      </c>
      <c r="AG402">
        <f>A!AF402</f>
        <v>0</v>
      </c>
      <c r="AH402">
        <f>A!AG402</f>
        <v>0</v>
      </c>
      <c r="AI402">
        <f>A!AH402</f>
        <v>0</v>
      </c>
      <c r="AJ402">
        <f>A!AI402</f>
        <v>0</v>
      </c>
      <c r="AK402">
        <f>A!AJ402</f>
        <v>0</v>
      </c>
      <c r="AL402">
        <f>A!AK402</f>
        <v>0</v>
      </c>
      <c r="AM402">
        <f>A!AL402</f>
        <v>0</v>
      </c>
      <c r="AN402">
        <f>A!AM402</f>
        <v>0</v>
      </c>
      <c r="AO402">
        <f>A!AN402</f>
        <v>0</v>
      </c>
      <c r="AP402">
        <f>A!AO402</f>
        <v>0</v>
      </c>
      <c r="AQ402">
        <f>A!AP402</f>
        <v>0</v>
      </c>
      <c r="AR402">
        <f>A!AQ402</f>
        <v>0</v>
      </c>
      <c r="AS402">
        <f>A!AR402</f>
        <v>0</v>
      </c>
      <c r="AT402">
        <f>A!AS402</f>
        <v>0</v>
      </c>
      <c r="AU402">
        <f>A!AT402</f>
        <v>0</v>
      </c>
      <c r="AV402">
        <f>A!AU402</f>
        <v>0</v>
      </c>
      <c r="AW402" s="23" t="str">
        <f>IF(A!AV402=0,"",A!AV402)</f>
        <v/>
      </c>
      <c r="AX402">
        <f>A!AW402</f>
        <v>0</v>
      </c>
      <c r="AY402">
        <f>A!AX402</f>
        <v>0</v>
      </c>
      <c r="AZ402">
        <f>A!AY402</f>
        <v>0</v>
      </c>
      <c r="BA402">
        <f>A!AZ402</f>
        <v>0</v>
      </c>
      <c r="BB402">
        <f>A!BA402</f>
        <v>0</v>
      </c>
      <c r="BC402">
        <f>A!BB402</f>
        <v>0</v>
      </c>
      <c r="BD402">
        <f>A!BC402</f>
        <v>0</v>
      </c>
      <c r="BE402">
        <f>A!BD402</f>
        <v>0</v>
      </c>
      <c r="BF402">
        <f>A!BE402</f>
        <v>0</v>
      </c>
      <c r="BG402">
        <f>A!BF402</f>
        <v>0</v>
      </c>
      <c r="BH402">
        <f>A!BG402</f>
        <v>0</v>
      </c>
      <c r="BI402">
        <f>A!BH402</f>
        <v>0</v>
      </c>
      <c r="BJ402">
        <f>A!BI402</f>
        <v>0</v>
      </c>
      <c r="BK402">
        <f>A!BJ402</f>
        <v>0</v>
      </c>
      <c r="BL402">
        <f>A!BK402</f>
        <v>0</v>
      </c>
      <c r="BM402">
        <f>A!BL402</f>
        <v>0</v>
      </c>
      <c r="BN402">
        <f>A!BM402</f>
        <v>0</v>
      </c>
      <c r="BO402">
        <f>A!BN402</f>
        <v>0</v>
      </c>
      <c r="BP402">
        <f>A!BO402</f>
        <v>0</v>
      </c>
      <c r="BQ402">
        <f>A!BP402</f>
        <v>0</v>
      </c>
      <c r="BR402">
        <f>A!BQ402</f>
        <v>0</v>
      </c>
      <c r="BS402">
        <f>A!BR402</f>
        <v>0</v>
      </c>
      <c r="BT402">
        <f>A!BS402</f>
        <v>0</v>
      </c>
      <c r="BU402">
        <f>A!BT402</f>
        <v>0</v>
      </c>
      <c r="BV402">
        <f>A!BU402</f>
        <v>0</v>
      </c>
      <c r="BW402">
        <f>A!BV402</f>
        <v>0</v>
      </c>
      <c r="BX402">
        <f>A!BW402</f>
        <v>0</v>
      </c>
      <c r="BY402">
        <f>A!BX402</f>
        <v>0</v>
      </c>
      <c r="BZ402">
        <f>A!BY402</f>
        <v>0</v>
      </c>
      <c r="CA402">
        <f>A!BZ402</f>
        <v>0</v>
      </c>
      <c r="CB402">
        <f>A!CA402</f>
        <v>0</v>
      </c>
      <c r="CC402">
        <f>A!CB402</f>
        <v>0</v>
      </c>
      <c r="CD402">
        <f>A!CC402</f>
        <v>0</v>
      </c>
      <c r="CE402">
        <f>A!CD402</f>
        <v>0</v>
      </c>
      <c r="CF402">
        <f>A!CE402</f>
        <v>0</v>
      </c>
      <c r="CG402">
        <f>A!CF402</f>
        <v>0</v>
      </c>
      <c r="CH402">
        <f>A!CG402</f>
        <v>0</v>
      </c>
      <c r="CI402">
        <f>A!CH402</f>
        <v>0</v>
      </c>
      <c r="CJ402">
        <f>A!CI402</f>
        <v>0</v>
      </c>
      <c r="CK402">
        <f>A!CJ402</f>
        <v>0</v>
      </c>
      <c r="CL402">
        <f>A!CK402</f>
        <v>0</v>
      </c>
      <c r="CM402">
        <f>A!CL402</f>
        <v>0</v>
      </c>
      <c r="CN402">
        <f>A!CM402</f>
        <v>0</v>
      </c>
      <c r="CO402">
        <f>A!CN402</f>
        <v>0</v>
      </c>
      <c r="CP402">
        <f>A!CO402</f>
        <v>0</v>
      </c>
      <c r="CQ402">
        <f>A!CO712</f>
        <v>0</v>
      </c>
      <c r="CR402">
        <f>A!CP402</f>
        <v>0</v>
      </c>
      <c r="CS402">
        <f>A!CQ402</f>
        <v>0</v>
      </c>
    </row>
    <row r="403" spans="1:97" x14ac:dyDescent="0.2">
      <c r="A403">
        <f>A!A403</f>
        <v>0</v>
      </c>
      <c r="B403">
        <f>A!B403</f>
        <v>0</v>
      </c>
      <c r="C403">
        <f>A!C403</f>
        <v>0</v>
      </c>
      <c r="D403">
        <f>A!D403</f>
        <v>0</v>
      </c>
      <c r="E403">
        <f>A!E403</f>
        <v>0</v>
      </c>
      <c r="F403">
        <f>A!F403</f>
        <v>0</v>
      </c>
      <c r="G403">
        <f>A!G403</f>
        <v>0</v>
      </c>
      <c r="H403">
        <f>A!H403</f>
        <v>0</v>
      </c>
      <c r="I403">
        <f>A!I403</f>
        <v>0</v>
      </c>
      <c r="J403">
        <f>A!J403</f>
        <v>0</v>
      </c>
      <c r="K403">
        <f>A!K403</f>
        <v>0</v>
      </c>
      <c r="L403">
        <f>A!L403</f>
        <v>0</v>
      </c>
      <c r="M403">
        <f>A!M403</f>
        <v>0</v>
      </c>
      <c r="N403">
        <f>A!N403</f>
        <v>0</v>
      </c>
      <c r="O403">
        <f>A!O403</f>
        <v>0</v>
      </c>
      <c r="P403" s="23" t="str">
        <f>IF(A!P403="","",INDEX(B!$A$1:$BT$2000,MATCH(A!P403,B!$AX$1:$AX$2000,0),D!$B$5))</f>
        <v/>
      </c>
      <c r="Q403">
        <f>A!Q403</f>
        <v>0</v>
      </c>
      <c r="R403">
        <f>A!R403</f>
        <v>0</v>
      </c>
      <c r="S403">
        <f>A!S403</f>
        <v>0</v>
      </c>
      <c r="T403">
        <f>A!T403</f>
        <v>0</v>
      </c>
      <c r="U403">
        <f>A!U403</f>
        <v>0</v>
      </c>
      <c r="V403" s="23">
        <f>IF(A!V403="&lt;",1,A!V403)</f>
        <v>0</v>
      </c>
      <c r="W403">
        <f>A!W403</f>
        <v>0</v>
      </c>
      <c r="X403">
        <f>A!X403</f>
        <v>0</v>
      </c>
      <c r="Y403">
        <f>A!Y403</f>
        <v>0</v>
      </c>
      <c r="Z403" s="23">
        <f t="shared" si="6"/>
        <v>0</v>
      </c>
      <c r="AA403">
        <f>A!Z403</f>
        <v>0</v>
      </c>
      <c r="AB403">
        <f>A!AA403</f>
        <v>0</v>
      </c>
      <c r="AC403">
        <f>A!AB403</f>
        <v>0</v>
      </c>
      <c r="AD403">
        <f>A!AC403</f>
        <v>0</v>
      </c>
      <c r="AE403">
        <f>A!AD403</f>
        <v>0</v>
      </c>
      <c r="AF403">
        <f>A!AE403</f>
        <v>0</v>
      </c>
      <c r="AG403">
        <f>A!AF403</f>
        <v>0</v>
      </c>
      <c r="AH403">
        <f>A!AG403</f>
        <v>0</v>
      </c>
      <c r="AI403">
        <f>A!AH403</f>
        <v>0</v>
      </c>
      <c r="AJ403">
        <f>A!AI403</f>
        <v>0</v>
      </c>
      <c r="AK403">
        <f>A!AJ403</f>
        <v>0</v>
      </c>
      <c r="AL403">
        <f>A!AK403</f>
        <v>0</v>
      </c>
      <c r="AM403">
        <f>A!AL403</f>
        <v>0</v>
      </c>
      <c r="AN403">
        <f>A!AM403</f>
        <v>0</v>
      </c>
      <c r="AO403">
        <f>A!AN403</f>
        <v>0</v>
      </c>
      <c r="AP403">
        <f>A!AO403</f>
        <v>0</v>
      </c>
      <c r="AQ403">
        <f>A!AP403</f>
        <v>0</v>
      </c>
      <c r="AR403">
        <f>A!AQ403</f>
        <v>0</v>
      </c>
      <c r="AS403">
        <f>A!AR403</f>
        <v>0</v>
      </c>
      <c r="AT403">
        <f>A!AS403</f>
        <v>0</v>
      </c>
      <c r="AU403">
        <f>A!AT403</f>
        <v>0</v>
      </c>
      <c r="AV403">
        <f>A!AU403</f>
        <v>0</v>
      </c>
      <c r="AW403" s="23" t="str">
        <f>IF(A!AV403=0,"",A!AV403)</f>
        <v/>
      </c>
      <c r="AX403">
        <f>A!AW403</f>
        <v>0</v>
      </c>
      <c r="AY403">
        <f>A!AX403</f>
        <v>0</v>
      </c>
      <c r="AZ403">
        <f>A!AY403</f>
        <v>0</v>
      </c>
      <c r="BA403">
        <f>A!AZ403</f>
        <v>0</v>
      </c>
      <c r="BB403">
        <f>A!BA403</f>
        <v>0</v>
      </c>
      <c r="BC403">
        <f>A!BB403</f>
        <v>0</v>
      </c>
      <c r="BD403">
        <f>A!BC403</f>
        <v>0</v>
      </c>
      <c r="BE403">
        <f>A!BD403</f>
        <v>0</v>
      </c>
      <c r="BF403">
        <f>A!BE403</f>
        <v>0</v>
      </c>
      <c r="BG403">
        <f>A!BF403</f>
        <v>0</v>
      </c>
      <c r="BH403">
        <f>A!BG403</f>
        <v>0</v>
      </c>
      <c r="BI403">
        <f>A!BH403</f>
        <v>0</v>
      </c>
      <c r="BJ403">
        <f>A!BI403</f>
        <v>0</v>
      </c>
      <c r="BK403">
        <f>A!BJ403</f>
        <v>0</v>
      </c>
      <c r="BL403">
        <f>A!BK403</f>
        <v>0</v>
      </c>
      <c r="BM403">
        <f>A!BL403</f>
        <v>0</v>
      </c>
      <c r="BN403">
        <f>A!BM403</f>
        <v>0</v>
      </c>
      <c r="BO403">
        <f>A!BN403</f>
        <v>0</v>
      </c>
      <c r="BP403">
        <f>A!BO403</f>
        <v>0</v>
      </c>
      <c r="BQ403">
        <f>A!BP403</f>
        <v>0</v>
      </c>
      <c r="BR403">
        <f>A!BQ403</f>
        <v>0</v>
      </c>
      <c r="BS403">
        <f>A!BR403</f>
        <v>0</v>
      </c>
      <c r="BT403">
        <f>A!BS403</f>
        <v>0</v>
      </c>
      <c r="BU403">
        <f>A!BT403</f>
        <v>0</v>
      </c>
      <c r="BV403">
        <f>A!BU403</f>
        <v>0</v>
      </c>
      <c r="BW403">
        <f>A!BV403</f>
        <v>0</v>
      </c>
      <c r="BX403">
        <f>A!BW403</f>
        <v>0</v>
      </c>
      <c r="BY403">
        <f>A!BX403</f>
        <v>0</v>
      </c>
      <c r="BZ403">
        <f>A!BY403</f>
        <v>0</v>
      </c>
      <c r="CA403">
        <f>A!BZ403</f>
        <v>0</v>
      </c>
      <c r="CB403">
        <f>A!CA403</f>
        <v>0</v>
      </c>
      <c r="CC403">
        <f>A!CB403</f>
        <v>0</v>
      </c>
      <c r="CD403">
        <f>A!CC403</f>
        <v>0</v>
      </c>
      <c r="CE403">
        <f>A!CD403</f>
        <v>0</v>
      </c>
      <c r="CF403">
        <f>A!CE403</f>
        <v>0</v>
      </c>
      <c r="CG403">
        <f>A!CF403</f>
        <v>0</v>
      </c>
      <c r="CH403">
        <f>A!CG403</f>
        <v>0</v>
      </c>
      <c r="CI403">
        <f>A!CH403</f>
        <v>0</v>
      </c>
      <c r="CJ403">
        <f>A!CI403</f>
        <v>0</v>
      </c>
      <c r="CK403">
        <f>A!CJ403</f>
        <v>0</v>
      </c>
      <c r="CL403">
        <f>A!CK403</f>
        <v>0</v>
      </c>
      <c r="CM403">
        <f>A!CL403</f>
        <v>0</v>
      </c>
      <c r="CN403">
        <f>A!CM403</f>
        <v>0</v>
      </c>
      <c r="CO403">
        <f>A!CN403</f>
        <v>0</v>
      </c>
      <c r="CP403">
        <f>A!CO403</f>
        <v>0</v>
      </c>
      <c r="CQ403">
        <f>A!CO713</f>
        <v>0</v>
      </c>
      <c r="CR403">
        <f>A!CP403</f>
        <v>0</v>
      </c>
      <c r="CS403">
        <f>A!CQ403</f>
        <v>0</v>
      </c>
    </row>
    <row r="404" spans="1:97" x14ac:dyDescent="0.2">
      <c r="A404">
        <f>A!A404</f>
        <v>0</v>
      </c>
      <c r="B404">
        <f>A!B404</f>
        <v>0</v>
      </c>
      <c r="C404">
        <f>A!C404</f>
        <v>0</v>
      </c>
      <c r="D404">
        <f>A!D404</f>
        <v>0</v>
      </c>
      <c r="E404">
        <f>A!E404</f>
        <v>0</v>
      </c>
      <c r="F404">
        <f>A!F404</f>
        <v>0</v>
      </c>
      <c r="G404">
        <f>A!G404</f>
        <v>0</v>
      </c>
      <c r="H404">
        <f>A!H404</f>
        <v>0</v>
      </c>
      <c r="I404">
        <f>A!I404</f>
        <v>0</v>
      </c>
      <c r="J404">
        <f>A!J404</f>
        <v>0</v>
      </c>
      <c r="K404">
        <f>A!K404</f>
        <v>0</v>
      </c>
      <c r="L404">
        <f>A!L404</f>
        <v>0</v>
      </c>
      <c r="M404">
        <f>A!M404</f>
        <v>0</v>
      </c>
      <c r="N404">
        <f>A!N404</f>
        <v>0</v>
      </c>
      <c r="O404">
        <f>A!O404</f>
        <v>0</v>
      </c>
      <c r="P404" s="23" t="str">
        <f>IF(A!P404="","",INDEX(B!$A$1:$BT$2000,MATCH(A!P404,B!$AX$1:$AX$2000,0),D!$B$5))</f>
        <v/>
      </c>
      <c r="Q404">
        <f>A!Q404</f>
        <v>0</v>
      </c>
      <c r="R404">
        <f>A!R404</f>
        <v>0</v>
      </c>
      <c r="S404">
        <f>A!S404</f>
        <v>0</v>
      </c>
      <c r="T404">
        <f>A!T404</f>
        <v>0</v>
      </c>
      <c r="U404">
        <f>A!U404</f>
        <v>0</v>
      </c>
      <c r="V404" s="23">
        <f>IF(A!V404="&lt;",1,A!V404)</f>
        <v>0</v>
      </c>
      <c r="W404">
        <f>A!W404</f>
        <v>0</v>
      </c>
      <c r="X404">
        <f>A!X404</f>
        <v>0</v>
      </c>
      <c r="Y404">
        <f>A!Y404</f>
        <v>0</v>
      </c>
      <c r="Z404" s="23">
        <f t="shared" si="6"/>
        <v>0</v>
      </c>
      <c r="AA404">
        <f>A!Z404</f>
        <v>0</v>
      </c>
      <c r="AB404">
        <f>A!AA404</f>
        <v>0</v>
      </c>
      <c r="AC404">
        <f>A!AB404</f>
        <v>0</v>
      </c>
      <c r="AD404">
        <f>A!AC404</f>
        <v>0</v>
      </c>
      <c r="AE404">
        <f>A!AD404</f>
        <v>0</v>
      </c>
      <c r="AF404">
        <f>A!AE404</f>
        <v>0</v>
      </c>
      <c r="AG404">
        <f>A!AF404</f>
        <v>0</v>
      </c>
      <c r="AH404">
        <f>A!AG404</f>
        <v>0</v>
      </c>
      <c r="AI404">
        <f>A!AH404</f>
        <v>0</v>
      </c>
      <c r="AJ404">
        <f>A!AI404</f>
        <v>0</v>
      </c>
      <c r="AK404">
        <f>A!AJ404</f>
        <v>0</v>
      </c>
      <c r="AL404">
        <f>A!AK404</f>
        <v>0</v>
      </c>
      <c r="AM404">
        <f>A!AL404</f>
        <v>0</v>
      </c>
      <c r="AN404">
        <f>A!AM404</f>
        <v>0</v>
      </c>
      <c r="AO404">
        <f>A!AN404</f>
        <v>0</v>
      </c>
      <c r="AP404">
        <f>A!AO404</f>
        <v>0</v>
      </c>
      <c r="AQ404">
        <f>A!AP404</f>
        <v>0</v>
      </c>
      <c r="AR404">
        <f>A!AQ404</f>
        <v>0</v>
      </c>
      <c r="AS404">
        <f>A!AR404</f>
        <v>0</v>
      </c>
      <c r="AT404">
        <f>A!AS404</f>
        <v>0</v>
      </c>
      <c r="AU404">
        <f>A!AT404</f>
        <v>0</v>
      </c>
      <c r="AV404">
        <f>A!AU404</f>
        <v>0</v>
      </c>
      <c r="AW404" s="23" t="str">
        <f>IF(A!AV404=0,"",A!AV404)</f>
        <v/>
      </c>
      <c r="AX404">
        <f>A!AW404</f>
        <v>0</v>
      </c>
      <c r="AY404">
        <f>A!AX404</f>
        <v>0</v>
      </c>
      <c r="AZ404">
        <f>A!AY404</f>
        <v>0</v>
      </c>
      <c r="BA404">
        <f>A!AZ404</f>
        <v>0</v>
      </c>
      <c r="BB404">
        <f>A!BA404</f>
        <v>0</v>
      </c>
      <c r="BC404">
        <f>A!BB404</f>
        <v>0</v>
      </c>
      <c r="BD404">
        <f>A!BC404</f>
        <v>0</v>
      </c>
      <c r="BE404">
        <f>A!BD404</f>
        <v>0</v>
      </c>
      <c r="BF404">
        <f>A!BE404</f>
        <v>0</v>
      </c>
      <c r="BG404">
        <f>A!BF404</f>
        <v>0</v>
      </c>
      <c r="BH404">
        <f>A!BG404</f>
        <v>0</v>
      </c>
      <c r="BI404">
        <f>A!BH404</f>
        <v>0</v>
      </c>
      <c r="BJ404">
        <f>A!BI404</f>
        <v>0</v>
      </c>
      <c r="BK404">
        <f>A!BJ404</f>
        <v>0</v>
      </c>
      <c r="BL404">
        <f>A!BK404</f>
        <v>0</v>
      </c>
      <c r="BM404">
        <f>A!BL404</f>
        <v>0</v>
      </c>
      <c r="BN404">
        <f>A!BM404</f>
        <v>0</v>
      </c>
      <c r="BO404">
        <f>A!BN404</f>
        <v>0</v>
      </c>
      <c r="BP404">
        <f>A!BO404</f>
        <v>0</v>
      </c>
      <c r="BQ404">
        <f>A!BP404</f>
        <v>0</v>
      </c>
      <c r="BR404">
        <f>A!BQ404</f>
        <v>0</v>
      </c>
      <c r="BS404">
        <f>A!BR404</f>
        <v>0</v>
      </c>
      <c r="BT404">
        <f>A!BS404</f>
        <v>0</v>
      </c>
      <c r="BU404">
        <f>A!BT404</f>
        <v>0</v>
      </c>
      <c r="BV404">
        <f>A!BU404</f>
        <v>0</v>
      </c>
      <c r="BW404">
        <f>A!BV404</f>
        <v>0</v>
      </c>
      <c r="BX404">
        <f>A!BW404</f>
        <v>0</v>
      </c>
      <c r="BY404">
        <f>A!BX404</f>
        <v>0</v>
      </c>
      <c r="BZ404">
        <f>A!BY404</f>
        <v>0</v>
      </c>
      <c r="CA404">
        <f>A!BZ404</f>
        <v>0</v>
      </c>
      <c r="CB404">
        <f>A!CA404</f>
        <v>0</v>
      </c>
      <c r="CC404">
        <f>A!CB404</f>
        <v>0</v>
      </c>
      <c r="CD404">
        <f>A!CC404</f>
        <v>0</v>
      </c>
      <c r="CE404">
        <f>A!CD404</f>
        <v>0</v>
      </c>
      <c r="CF404">
        <f>A!CE404</f>
        <v>0</v>
      </c>
      <c r="CG404">
        <f>A!CF404</f>
        <v>0</v>
      </c>
      <c r="CH404">
        <f>A!CG404</f>
        <v>0</v>
      </c>
      <c r="CI404">
        <f>A!CH404</f>
        <v>0</v>
      </c>
      <c r="CJ404">
        <f>A!CI404</f>
        <v>0</v>
      </c>
      <c r="CK404">
        <f>A!CJ404</f>
        <v>0</v>
      </c>
      <c r="CL404">
        <f>A!CK404</f>
        <v>0</v>
      </c>
      <c r="CM404">
        <f>A!CL404</f>
        <v>0</v>
      </c>
      <c r="CN404">
        <f>A!CM404</f>
        <v>0</v>
      </c>
      <c r="CO404">
        <f>A!CN404</f>
        <v>0</v>
      </c>
      <c r="CP404">
        <f>A!CO404</f>
        <v>0</v>
      </c>
      <c r="CQ404">
        <f>A!CO714</f>
        <v>0</v>
      </c>
      <c r="CR404">
        <f>A!CP404</f>
        <v>0</v>
      </c>
      <c r="CS404">
        <f>A!CQ404</f>
        <v>0</v>
      </c>
    </row>
    <row r="405" spans="1:97" x14ac:dyDescent="0.2">
      <c r="A405">
        <f>A!A405</f>
        <v>0</v>
      </c>
      <c r="B405">
        <f>A!B405</f>
        <v>0</v>
      </c>
      <c r="C405">
        <f>A!C405</f>
        <v>0</v>
      </c>
      <c r="D405">
        <f>A!D405</f>
        <v>0</v>
      </c>
      <c r="E405">
        <f>A!E405</f>
        <v>0</v>
      </c>
      <c r="F405">
        <f>A!F405</f>
        <v>0</v>
      </c>
      <c r="G405">
        <f>A!G405</f>
        <v>0</v>
      </c>
      <c r="H405">
        <f>A!H405</f>
        <v>0</v>
      </c>
      <c r="I405">
        <f>A!I405</f>
        <v>0</v>
      </c>
      <c r="J405">
        <f>A!J405</f>
        <v>0</v>
      </c>
      <c r="K405">
        <f>A!K405</f>
        <v>0</v>
      </c>
      <c r="L405">
        <f>A!L405</f>
        <v>0</v>
      </c>
      <c r="M405">
        <f>A!M405</f>
        <v>0</v>
      </c>
      <c r="N405">
        <f>A!N405</f>
        <v>0</v>
      </c>
      <c r="O405">
        <f>A!O405</f>
        <v>0</v>
      </c>
      <c r="P405" s="23" t="str">
        <f>IF(A!P405="","",INDEX(B!$A$1:$BT$2000,MATCH(A!P405,B!$AX$1:$AX$2000,0),D!$B$5))</f>
        <v/>
      </c>
      <c r="Q405">
        <f>A!Q405</f>
        <v>0</v>
      </c>
      <c r="R405">
        <f>A!R405</f>
        <v>0</v>
      </c>
      <c r="S405">
        <f>A!S405</f>
        <v>0</v>
      </c>
      <c r="T405">
        <f>A!T405</f>
        <v>0</v>
      </c>
      <c r="U405">
        <f>A!U405</f>
        <v>0</v>
      </c>
      <c r="V405" s="23">
        <f>IF(A!V405="&lt;",1,A!V405)</f>
        <v>0</v>
      </c>
      <c r="W405">
        <f>A!W405</f>
        <v>0</v>
      </c>
      <c r="X405">
        <f>A!X405</f>
        <v>0</v>
      </c>
      <c r="Y405">
        <f>A!Y405</f>
        <v>0</v>
      </c>
      <c r="Z405" s="23">
        <f t="shared" si="6"/>
        <v>0</v>
      </c>
      <c r="AA405">
        <f>A!Z405</f>
        <v>0</v>
      </c>
      <c r="AB405">
        <f>A!AA405</f>
        <v>0</v>
      </c>
      <c r="AC405">
        <f>A!AB405</f>
        <v>0</v>
      </c>
      <c r="AD405">
        <f>A!AC405</f>
        <v>0</v>
      </c>
      <c r="AE405">
        <f>A!AD405</f>
        <v>0</v>
      </c>
      <c r="AF405">
        <f>A!AE405</f>
        <v>0</v>
      </c>
      <c r="AG405">
        <f>A!AF405</f>
        <v>0</v>
      </c>
      <c r="AH405">
        <f>A!AG405</f>
        <v>0</v>
      </c>
      <c r="AI405">
        <f>A!AH405</f>
        <v>0</v>
      </c>
      <c r="AJ405">
        <f>A!AI405</f>
        <v>0</v>
      </c>
      <c r="AK405">
        <f>A!AJ405</f>
        <v>0</v>
      </c>
      <c r="AL405">
        <f>A!AK405</f>
        <v>0</v>
      </c>
      <c r="AM405">
        <f>A!AL405</f>
        <v>0</v>
      </c>
      <c r="AN405">
        <f>A!AM405</f>
        <v>0</v>
      </c>
      <c r="AO405">
        <f>A!AN405</f>
        <v>0</v>
      </c>
      <c r="AP405">
        <f>A!AO405</f>
        <v>0</v>
      </c>
      <c r="AQ405">
        <f>A!AP405</f>
        <v>0</v>
      </c>
      <c r="AR405">
        <f>A!AQ405</f>
        <v>0</v>
      </c>
      <c r="AS405">
        <f>A!AR405</f>
        <v>0</v>
      </c>
      <c r="AT405">
        <f>A!AS405</f>
        <v>0</v>
      </c>
      <c r="AU405">
        <f>A!AT405</f>
        <v>0</v>
      </c>
      <c r="AV405">
        <f>A!AU405</f>
        <v>0</v>
      </c>
      <c r="AW405" s="23" t="str">
        <f>IF(A!AV405=0,"",A!AV405)</f>
        <v/>
      </c>
      <c r="AX405">
        <f>A!AW405</f>
        <v>0</v>
      </c>
      <c r="AY405">
        <f>A!AX405</f>
        <v>0</v>
      </c>
      <c r="AZ405">
        <f>A!AY405</f>
        <v>0</v>
      </c>
      <c r="BA405">
        <f>A!AZ405</f>
        <v>0</v>
      </c>
      <c r="BB405">
        <f>A!BA405</f>
        <v>0</v>
      </c>
      <c r="BC405">
        <f>A!BB405</f>
        <v>0</v>
      </c>
      <c r="BD405">
        <f>A!BC405</f>
        <v>0</v>
      </c>
      <c r="BE405">
        <f>A!BD405</f>
        <v>0</v>
      </c>
      <c r="BF405">
        <f>A!BE405</f>
        <v>0</v>
      </c>
      <c r="BG405">
        <f>A!BF405</f>
        <v>0</v>
      </c>
      <c r="BH405">
        <f>A!BG405</f>
        <v>0</v>
      </c>
      <c r="BI405">
        <f>A!BH405</f>
        <v>0</v>
      </c>
      <c r="BJ405">
        <f>A!BI405</f>
        <v>0</v>
      </c>
      <c r="BK405">
        <f>A!BJ405</f>
        <v>0</v>
      </c>
      <c r="BL405">
        <f>A!BK405</f>
        <v>0</v>
      </c>
      <c r="BM405">
        <f>A!BL405</f>
        <v>0</v>
      </c>
      <c r="BN405">
        <f>A!BM405</f>
        <v>0</v>
      </c>
      <c r="BO405">
        <f>A!BN405</f>
        <v>0</v>
      </c>
      <c r="BP405">
        <f>A!BO405</f>
        <v>0</v>
      </c>
      <c r="BQ405">
        <f>A!BP405</f>
        <v>0</v>
      </c>
      <c r="BR405">
        <f>A!BQ405</f>
        <v>0</v>
      </c>
      <c r="BS405">
        <f>A!BR405</f>
        <v>0</v>
      </c>
      <c r="BT405">
        <f>A!BS405</f>
        <v>0</v>
      </c>
      <c r="BU405">
        <f>A!BT405</f>
        <v>0</v>
      </c>
      <c r="BV405">
        <f>A!BU405</f>
        <v>0</v>
      </c>
      <c r="BW405">
        <f>A!BV405</f>
        <v>0</v>
      </c>
      <c r="BX405">
        <f>A!BW405</f>
        <v>0</v>
      </c>
      <c r="BY405">
        <f>A!BX405</f>
        <v>0</v>
      </c>
      <c r="BZ405">
        <f>A!BY405</f>
        <v>0</v>
      </c>
      <c r="CA405">
        <f>A!BZ405</f>
        <v>0</v>
      </c>
      <c r="CB405">
        <f>A!CA405</f>
        <v>0</v>
      </c>
      <c r="CC405">
        <f>A!CB405</f>
        <v>0</v>
      </c>
      <c r="CD405">
        <f>A!CC405</f>
        <v>0</v>
      </c>
      <c r="CE405">
        <f>A!CD405</f>
        <v>0</v>
      </c>
      <c r="CF405">
        <f>A!CE405</f>
        <v>0</v>
      </c>
      <c r="CG405">
        <f>A!CF405</f>
        <v>0</v>
      </c>
      <c r="CH405">
        <f>A!CG405</f>
        <v>0</v>
      </c>
      <c r="CI405">
        <f>A!CH405</f>
        <v>0</v>
      </c>
      <c r="CJ405">
        <f>A!CI405</f>
        <v>0</v>
      </c>
      <c r="CK405">
        <f>A!CJ405</f>
        <v>0</v>
      </c>
      <c r="CL405">
        <f>A!CK405</f>
        <v>0</v>
      </c>
      <c r="CM405">
        <f>A!CL405</f>
        <v>0</v>
      </c>
      <c r="CN405">
        <f>A!CM405</f>
        <v>0</v>
      </c>
      <c r="CO405">
        <f>A!CN405</f>
        <v>0</v>
      </c>
      <c r="CP405">
        <f>A!CO405</f>
        <v>0</v>
      </c>
      <c r="CQ405">
        <f>A!CO715</f>
        <v>0</v>
      </c>
      <c r="CR405">
        <f>A!CP405</f>
        <v>0</v>
      </c>
      <c r="CS405">
        <f>A!CQ405</f>
        <v>0</v>
      </c>
    </row>
    <row r="406" spans="1:97" x14ac:dyDescent="0.2">
      <c r="A406">
        <f>A!A406</f>
        <v>0</v>
      </c>
      <c r="B406">
        <f>A!B406</f>
        <v>0</v>
      </c>
      <c r="C406">
        <f>A!C406</f>
        <v>0</v>
      </c>
      <c r="D406">
        <f>A!D406</f>
        <v>0</v>
      </c>
      <c r="E406">
        <f>A!E406</f>
        <v>0</v>
      </c>
      <c r="F406">
        <f>A!F406</f>
        <v>0</v>
      </c>
      <c r="G406">
        <f>A!G406</f>
        <v>0</v>
      </c>
      <c r="H406">
        <f>A!H406</f>
        <v>0</v>
      </c>
      <c r="I406">
        <f>A!I406</f>
        <v>0</v>
      </c>
      <c r="J406">
        <f>A!J406</f>
        <v>0</v>
      </c>
      <c r="K406">
        <f>A!K406</f>
        <v>0</v>
      </c>
      <c r="L406">
        <f>A!L406</f>
        <v>0</v>
      </c>
      <c r="M406">
        <f>A!M406</f>
        <v>0</v>
      </c>
      <c r="N406">
        <f>A!N406</f>
        <v>0</v>
      </c>
      <c r="O406">
        <f>A!O406</f>
        <v>0</v>
      </c>
      <c r="P406" s="23" t="str">
        <f>IF(A!P406="","",INDEX(B!$A$1:$BT$2000,MATCH(A!P406,B!$AX$1:$AX$2000,0),D!$B$5))</f>
        <v/>
      </c>
      <c r="Q406">
        <f>A!Q406</f>
        <v>0</v>
      </c>
      <c r="R406">
        <f>A!R406</f>
        <v>0</v>
      </c>
      <c r="S406">
        <f>A!S406</f>
        <v>0</v>
      </c>
      <c r="T406">
        <f>A!T406</f>
        <v>0</v>
      </c>
      <c r="U406">
        <f>A!U406</f>
        <v>0</v>
      </c>
      <c r="V406" s="23">
        <f>IF(A!V406="&lt;",1,A!V406)</f>
        <v>0</v>
      </c>
      <c r="W406">
        <f>A!W406</f>
        <v>0</v>
      </c>
      <c r="X406">
        <f>A!X406</f>
        <v>0</v>
      </c>
      <c r="Y406">
        <f>A!Y406</f>
        <v>0</v>
      </c>
      <c r="Z406" s="23">
        <f t="shared" si="6"/>
        <v>0</v>
      </c>
      <c r="AA406">
        <f>A!Z406</f>
        <v>0</v>
      </c>
      <c r="AB406">
        <f>A!AA406</f>
        <v>0</v>
      </c>
      <c r="AC406">
        <f>A!AB406</f>
        <v>0</v>
      </c>
      <c r="AD406">
        <f>A!AC406</f>
        <v>0</v>
      </c>
      <c r="AE406">
        <f>A!AD406</f>
        <v>0</v>
      </c>
      <c r="AF406">
        <f>A!AE406</f>
        <v>0</v>
      </c>
      <c r="AG406">
        <f>A!AF406</f>
        <v>0</v>
      </c>
      <c r="AH406">
        <f>A!AG406</f>
        <v>0</v>
      </c>
      <c r="AI406">
        <f>A!AH406</f>
        <v>0</v>
      </c>
      <c r="AJ406">
        <f>A!AI406</f>
        <v>0</v>
      </c>
      <c r="AK406">
        <f>A!AJ406</f>
        <v>0</v>
      </c>
      <c r="AL406">
        <f>A!AK406</f>
        <v>0</v>
      </c>
      <c r="AM406">
        <f>A!AL406</f>
        <v>0</v>
      </c>
      <c r="AN406">
        <f>A!AM406</f>
        <v>0</v>
      </c>
      <c r="AO406">
        <f>A!AN406</f>
        <v>0</v>
      </c>
      <c r="AP406">
        <f>A!AO406</f>
        <v>0</v>
      </c>
      <c r="AQ406">
        <f>A!AP406</f>
        <v>0</v>
      </c>
      <c r="AR406">
        <f>A!AQ406</f>
        <v>0</v>
      </c>
      <c r="AS406">
        <f>A!AR406</f>
        <v>0</v>
      </c>
      <c r="AT406">
        <f>A!AS406</f>
        <v>0</v>
      </c>
      <c r="AU406">
        <f>A!AT406</f>
        <v>0</v>
      </c>
      <c r="AV406">
        <f>A!AU406</f>
        <v>0</v>
      </c>
      <c r="AW406" s="23" t="str">
        <f>IF(A!AV406=0,"",A!AV406)</f>
        <v/>
      </c>
      <c r="AX406">
        <f>A!AW406</f>
        <v>0</v>
      </c>
      <c r="AY406">
        <f>A!AX406</f>
        <v>0</v>
      </c>
      <c r="AZ406">
        <f>A!AY406</f>
        <v>0</v>
      </c>
      <c r="BA406">
        <f>A!AZ406</f>
        <v>0</v>
      </c>
      <c r="BB406">
        <f>A!BA406</f>
        <v>0</v>
      </c>
      <c r="BC406">
        <f>A!BB406</f>
        <v>0</v>
      </c>
      <c r="BD406">
        <f>A!BC406</f>
        <v>0</v>
      </c>
      <c r="BE406">
        <f>A!BD406</f>
        <v>0</v>
      </c>
      <c r="BF406">
        <f>A!BE406</f>
        <v>0</v>
      </c>
      <c r="BG406">
        <f>A!BF406</f>
        <v>0</v>
      </c>
      <c r="BH406">
        <f>A!BG406</f>
        <v>0</v>
      </c>
      <c r="BI406">
        <f>A!BH406</f>
        <v>0</v>
      </c>
      <c r="BJ406">
        <f>A!BI406</f>
        <v>0</v>
      </c>
      <c r="BK406">
        <f>A!BJ406</f>
        <v>0</v>
      </c>
      <c r="BL406">
        <f>A!BK406</f>
        <v>0</v>
      </c>
      <c r="BM406">
        <f>A!BL406</f>
        <v>0</v>
      </c>
      <c r="BN406">
        <f>A!BM406</f>
        <v>0</v>
      </c>
      <c r="BO406">
        <f>A!BN406</f>
        <v>0</v>
      </c>
      <c r="BP406">
        <f>A!BO406</f>
        <v>0</v>
      </c>
      <c r="BQ406">
        <f>A!BP406</f>
        <v>0</v>
      </c>
      <c r="BR406">
        <f>A!BQ406</f>
        <v>0</v>
      </c>
      <c r="BS406">
        <f>A!BR406</f>
        <v>0</v>
      </c>
      <c r="BT406">
        <f>A!BS406</f>
        <v>0</v>
      </c>
      <c r="BU406">
        <f>A!BT406</f>
        <v>0</v>
      </c>
      <c r="BV406">
        <f>A!BU406</f>
        <v>0</v>
      </c>
      <c r="BW406">
        <f>A!BV406</f>
        <v>0</v>
      </c>
      <c r="BX406">
        <f>A!BW406</f>
        <v>0</v>
      </c>
      <c r="BY406">
        <f>A!BX406</f>
        <v>0</v>
      </c>
      <c r="BZ406">
        <f>A!BY406</f>
        <v>0</v>
      </c>
      <c r="CA406">
        <f>A!BZ406</f>
        <v>0</v>
      </c>
      <c r="CB406">
        <f>A!CA406</f>
        <v>0</v>
      </c>
      <c r="CC406">
        <f>A!CB406</f>
        <v>0</v>
      </c>
      <c r="CD406">
        <f>A!CC406</f>
        <v>0</v>
      </c>
      <c r="CE406">
        <f>A!CD406</f>
        <v>0</v>
      </c>
      <c r="CF406">
        <f>A!CE406</f>
        <v>0</v>
      </c>
      <c r="CG406">
        <f>A!CF406</f>
        <v>0</v>
      </c>
      <c r="CH406">
        <f>A!CG406</f>
        <v>0</v>
      </c>
      <c r="CI406">
        <f>A!CH406</f>
        <v>0</v>
      </c>
      <c r="CJ406">
        <f>A!CI406</f>
        <v>0</v>
      </c>
      <c r="CK406">
        <f>A!CJ406</f>
        <v>0</v>
      </c>
      <c r="CL406">
        <f>A!CK406</f>
        <v>0</v>
      </c>
      <c r="CM406">
        <f>A!CL406</f>
        <v>0</v>
      </c>
      <c r="CN406">
        <f>A!CM406</f>
        <v>0</v>
      </c>
      <c r="CO406">
        <f>A!CN406</f>
        <v>0</v>
      </c>
      <c r="CP406">
        <f>A!CO406</f>
        <v>0</v>
      </c>
      <c r="CQ406">
        <f>A!CO716</f>
        <v>0</v>
      </c>
      <c r="CR406">
        <f>A!CP406</f>
        <v>0</v>
      </c>
      <c r="CS406">
        <f>A!CQ406</f>
        <v>0</v>
      </c>
    </row>
    <row r="407" spans="1:97" x14ac:dyDescent="0.2">
      <c r="A407">
        <f>A!A407</f>
        <v>0</v>
      </c>
      <c r="B407">
        <f>A!B407</f>
        <v>0</v>
      </c>
      <c r="C407">
        <f>A!C407</f>
        <v>0</v>
      </c>
      <c r="D407">
        <f>A!D407</f>
        <v>0</v>
      </c>
      <c r="E407">
        <f>A!E407</f>
        <v>0</v>
      </c>
      <c r="F407">
        <f>A!F407</f>
        <v>0</v>
      </c>
      <c r="G407">
        <f>A!G407</f>
        <v>0</v>
      </c>
      <c r="H407">
        <f>A!H407</f>
        <v>0</v>
      </c>
      <c r="I407">
        <f>A!I407</f>
        <v>0</v>
      </c>
      <c r="J407">
        <f>A!J407</f>
        <v>0</v>
      </c>
      <c r="K407">
        <f>A!K407</f>
        <v>0</v>
      </c>
      <c r="L407">
        <f>A!L407</f>
        <v>0</v>
      </c>
      <c r="M407">
        <f>A!M407</f>
        <v>0</v>
      </c>
      <c r="N407">
        <f>A!N407</f>
        <v>0</v>
      </c>
      <c r="O407">
        <f>A!O407</f>
        <v>0</v>
      </c>
      <c r="P407" s="23" t="str">
        <f>IF(A!P407="","",INDEX(B!$A$1:$BT$2000,MATCH(A!P407,B!$AX$1:$AX$2000,0),D!$B$5))</f>
        <v/>
      </c>
      <c r="Q407">
        <f>A!Q407</f>
        <v>0</v>
      </c>
      <c r="R407">
        <f>A!R407</f>
        <v>0</v>
      </c>
      <c r="S407">
        <f>A!S407</f>
        <v>0</v>
      </c>
      <c r="T407">
        <f>A!T407</f>
        <v>0</v>
      </c>
      <c r="U407">
        <f>A!U407</f>
        <v>0</v>
      </c>
      <c r="V407" s="23">
        <f>IF(A!V407="&lt;",1,A!V407)</f>
        <v>0</v>
      </c>
      <c r="W407">
        <f>A!W407</f>
        <v>0</v>
      </c>
      <c r="X407">
        <f>A!X407</f>
        <v>0</v>
      </c>
      <c r="Y407">
        <f>A!Y407</f>
        <v>0</v>
      </c>
      <c r="Z407" s="23">
        <f t="shared" si="6"/>
        <v>0</v>
      </c>
      <c r="AA407">
        <f>A!Z407</f>
        <v>0</v>
      </c>
      <c r="AB407">
        <f>A!AA407</f>
        <v>0</v>
      </c>
      <c r="AC407">
        <f>A!AB407</f>
        <v>0</v>
      </c>
      <c r="AD407">
        <f>A!AC407</f>
        <v>0</v>
      </c>
      <c r="AE407">
        <f>A!AD407</f>
        <v>0</v>
      </c>
      <c r="AF407">
        <f>A!AE407</f>
        <v>0</v>
      </c>
      <c r="AG407">
        <f>A!AF407</f>
        <v>0</v>
      </c>
      <c r="AH407">
        <f>A!AG407</f>
        <v>0</v>
      </c>
      <c r="AI407">
        <f>A!AH407</f>
        <v>0</v>
      </c>
      <c r="AJ407">
        <f>A!AI407</f>
        <v>0</v>
      </c>
      <c r="AK407">
        <f>A!AJ407</f>
        <v>0</v>
      </c>
      <c r="AL407">
        <f>A!AK407</f>
        <v>0</v>
      </c>
      <c r="AM407">
        <f>A!AL407</f>
        <v>0</v>
      </c>
      <c r="AN407">
        <f>A!AM407</f>
        <v>0</v>
      </c>
      <c r="AO407">
        <f>A!AN407</f>
        <v>0</v>
      </c>
      <c r="AP407">
        <f>A!AO407</f>
        <v>0</v>
      </c>
      <c r="AQ407">
        <f>A!AP407</f>
        <v>0</v>
      </c>
      <c r="AR407">
        <f>A!AQ407</f>
        <v>0</v>
      </c>
      <c r="AS407">
        <f>A!AR407</f>
        <v>0</v>
      </c>
      <c r="AT407">
        <f>A!AS407</f>
        <v>0</v>
      </c>
      <c r="AU407">
        <f>A!AT407</f>
        <v>0</v>
      </c>
      <c r="AV407">
        <f>A!AU407</f>
        <v>0</v>
      </c>
      <c r="AW407" s="23" t="str">
        <f>IF(A!AV407=0,"",A!AV407)</f>
        <v/>
      </c>
      <c r="AX407">
        <f>A!AW407</f>
        <v>0</v>
      </c>
      <c r="AY407">
        <f>A!AX407</f>
        <v>0</v>
      </c>
      <c r="AZ407">
        <f>A!AY407</f>
        <v>0</v>
      </c>
      <c r="BA407">
        <f>A!AZ407</f>
        <v>0</v>
      </c>
      <c r="BB407">
        <f>A!BA407</f>
        <v>0</v>
      </c>
      <c r="BC407">
        <f>A!BB407</f>
        <v>0</v>
      </c>
      <c r="BD407">
        <f>A!BC407</f>
        <v>0</v>
      </c>
      <c r="BE407">
        <f>A!BD407</f>
        <v>0</v>
      </c>
      <c r="BF407">
        <f>A!BE407</f>
        <v>0</v>
      </c>
      <c r="BG407">
        <f>A!BF407</f>
        <v>0</v>
      </c>
      <c r="BH407">
        <f>A!BG407</f>
        <v>0</v>
      </c>
      <c r="BI407">
        <f>A!BH407</f>
        <v>0</v>
      </c>
      <c r="BJ407">
        <f>A!BI407</f>
        <v>0</v>
      </c>
      <c r="BK407">
        <f>A!BJ407</f>
        <v>0</v>
      </c>
      <c r="BL407">
        <f>A!BK407</f>
        <v>0</v>
      </c>
      <c r="BM407">
        <f>A!BL407</f>
        <v>0</v>
      </c>
      <c r="BN407">
        <f>A!BM407</f>
        <v>0</v>
      </c>
      <c r="BO407">
        <f>A!BN407</f>
        <v>0</v>
      </c>
      <c r="BP407">
        <f>A!BO407</f>
        <v>0</v>
      </c>
      <c r="BQ407">
        <f>A!BP407</f>
        <v>0</v>
      </c>
      <c r="BR407">
        <f>A!BQ407</f>
        <v>0</v>
      </c>
      <c r="BS407">
        <f>A!BR407</f>
        <v>0</v>
      </c>
      <c r="BT407">
        <f>A!BS407</f>
        <v>0</v>
      </c>
      <c r="BU407">
        <f>A!BT407</f>
        <v>0</v>
      </c>
      <c r="BV407">
        <f>A!BU407</f>
        <v>0</v>
      </c>
      <c r="BW407">
        <f>A!BV407</f>
        <v>0</v>
      </c>
      <c r="BX407">
        <f>A!BW407</f>
        <v>0</v>
      </c>
      <c r="BY407">
        <f>A!BX407</f>
        <v>0</v>
      </c>
      <c r="BZ407">
        <f>A!BY407</f>
        <v>0</v>
      </c>
      <c r="CA407">
        <f>A!BZ407</f>
        <v>0</v>
      </c>
      <c r="CB407">
        <f>A!CA407</f>
        <v>0</v>
      </c>
      <c r="CC407">
        <f>A!CB407</f>
        <v>0</v>
      </c>
      <c r="CD407">
        <f>A!CC407</f>
        <v>0</v>
      </c>
      <c r="CE407">
        <f>A!CD407</f>
        <v>0</v>
      </c>
      <c r="CF407">
        <f>A!CE407</f>
        <v>0</v>
      </c>
      <c r="CG407">
        <f>A!CF407</f>
        <v>0</v>
      </c>
      <c r="CH407">
        <f>A!CG407</f>
        <v>0</v>
      </c>
      <c r="CI407">
        <f>A!CH407</f>
        <v>0</v>
      </c>
      <c r="CJ407">
        <f>A!CI407</f>
        <v>0</v>
      </c>
      <c r="CK407">
        <f>A!CJ407</f>
        <v>0</v>
      </c>
      <c r="CL407">
        <f>A!CK407</f>
        <v>0</v>
      </c>
      <c r="CM407">
        <f>A!CL407</f>
        <v>0</v>
      </c>
      <c r="CN407">
        <f>A!CM407</f>
        <v>0</v>
      </c>
      <c r="CO407">
        <f>A!CN407</f>
        <v>0</v>
      </c>
      <c r="CP407">
        <f>A!CO407</f>
        <v>0</v>
      </c>
      <c r="CQ407">
        <f>A!CO717</f>
        <v>0</v>
      </c>
      <c r="CR407">
        <f>A!CP407</f>
        <v>0</v>
      </c>
      <c r="CS407">
        <f>A!CQ407</f>
        <v>0</v>
      </c>
    </row>
    <row r="408" spans="1:97" x14ac:dyDescent="0.2">
      <c r="A408">
        <f>A!A408</f>
        <v>0</v>
      </c>
      <c r="B408">
        <f>A!B408</f>
        <v>0</v>
      </c>
      <c r="C408">
        <f>A!C408</f>
        <v>0</v>
      </c>
      <c r="D408">
        <f>A!D408</f>
        <v>0</v>
      </c>
      <c r="E408">
        <f>A!E408</f>
        <v>0</v>
      </c>
      <c r="F408">
        <f>A!F408</f>
        <v>0</v>
      </c>
      <c r="G408">
        <f>A!G408</f>
        <v>0</v>
      </c>
      <c r="H408">
        <f>A!H408</f>
        <v>0</v>
      </c>
      <c r="I408">
        <f>A!I408</f>
        <v>0</v>
      </c>
      <c r="J408">
        <f>A!J408</f>
        <v>0</v>
      </c>
      <c r="K408">
        <f>A!K408</f>
        <v>0</v>
      </c>
      <c r="L408">
        <f>A!L408</f>
        <v>0</v>
      </c>
      <c r="M408">
        <f>A!M408</f>
        <v>0</v>
      </c>
      <c r="N408">
        <f>A!N408</f>
        <v>0</v>
      </c>
      <c r="O408">
        <f>A!O408</f>
        <v>0</v>
      </c>
      <c r="P408" s="23" t="str">
        <f>IF(A!P408="","",INDEX(B!$A$1:$BT$2000,MATCH(A!P408,B!$AX$1:$AX$2000,0),D!$B$5))</f>
        <v/>
      </c>
      <c r="Q408">
        <f>A!Q408</f>
        <v>0</v>
      </c>
      <c r="R408">
        <f>A!R408</f>
        <v>0</v>
      </c>
      <c r="S408">
        <f>A!S408</f>
        <v>0</v>
      </c>
      <c r="T408">
        <f>A!T408</f>
        <v>0</v>
      </c>
      <c r="U408">
        <f>A!U408</f>
        <v>0</v>
      </c>
      <c r="V408" s="23">
        <f>IF(A!V408="&lt;",1,A!V408)</f>
        <v>0</v>
      </c>
      <c r="W408">
        <f>A!W408</f>
        <v>0</v>
      </c>
      <c r="X408">
        <f>A!X408</f>
        <v>0</v>
      </c>
      <c r="Y408">
        <f>A!Y408</f>
        <v>0</v>
      </c>
      <c r="Z408" s="23">
        <f t="shared" si="6"/>
        <v>0</v>
      </c>
      <c r="AA408">
        <f>A!Z408</f>
        <v>0</v>
      </c>
      <c r="AB408">
        <f>A!AA408</f>
        <v>0</v>
      </c>
      <c r="AC408">
        <f>A!AB408</f>
        <v>0</v>
      </c>
      <c r="AD408">
        <f>A!AC408</f>
        <v>0</v>
      </c>
      <c r="AE408">
        <f>A!AD408</f>
        <v>0</v>
      </c>
      <c r="AF408">
        <f>A!AE408</f>
        <v>0</v>
      </c>
      <c r="AG408">
        <f>A!AF408</f>
        <v>0</v>
      </c>
      <c r="AH408">
        <f>A!AG408</f>
        <v>0</v>
      </c>
      <c r="AI408">
        <f>A!AH408</f>
        <v>0</v>
      </c>
      <c r="AJ408">
        <f>A!AI408</f>
        <v>0</v>
      </c>
      <c r="AK408">
        <f>A!AJ408</f>
        <v>0</v>
      </c>
      <c r="AL408">
        <f>A!AK408</f>
        <v>0</v>
      </c>
      <c r="AM408">
        <f>A!AL408</f>
        <v>0</v>
      </c>
      <c r="AN408">
        <f>A!AM408</f>
        <v>0</v>
      </c>
      <c r="AO408">
        <f>A!AN408</f>
        <v>0</v>
      </c>
      <c r="AP408">
        <f>A!AO408</f>
        <v>0</v>
      </c>
      <c r="AQ408">
        <f>A!AP408</f>
        <v>0</v>
      </c>
      <c r="AR408">
        <f>A!AQ408</f>
        <v>0</v>
      </c>
      <c r="AS408">
        <f>A!AR408</f>
        <v>0</v>
      </c>
      <c r="AT408">
        <f>A!AS408</f>
        <v>0</v>
      </c>
      <c r="AU408">
        <f>A!AT408</f>
        <v>0</v>
      </c>
      <c r="AV408">
        <f>A!AU408</f>
        <v>0</v>
      </c>
      <c r="AW408" s="23" t="str">
        <f>IF(A!AV408=0,"",A!AV408)</f>
        <v/>
      </c>
      <c r="AX408">
        <f>A!AW408</f>
        <v>0</v>
      </c>
      <c r="AY408">
        <f>A!AX408</f>
        <v>0</v>
      </c>
      <c r="AZ408">
        <f>A!AY408</f>
        <v>0</v>
      </c>
      <c r="BA408">
        <f>A!AZ408</f>
        <v>0</v>
      </c>
      <c r="BB408">
        <f>A!BA408</f>
        <v>0</v>
      </c>
      <c r="BC408">
        <f>A!BB408</f>
        <v>0</v>
      </c>
      <c r="BD408">
        <f>A!BC408</f>
        <v>0</v>
      </c>
      <c r="BE408">
        <f>A!BD408</f>
        <v>0</v>
      </c>
      <c r="BF408">
        <f>A!BE408</f>
        <v>0</v>
      </c>
      <c r="BG408">
        <f>A!BF408</f>
        <v>0</v>
      </c>
      <c r="BH408">
        <f>A!BG408</f>
        <v>0</v>
      </c>
      <c r="BI408">
        <f>A!BH408</f>
        <v>0</v>
      </c>
      <c r="BJ408">
        <f>A!BI408</f>
        <v>0</v>
      </c>
      <c r="BK408">
        <f>A!BJ408</f>
        <v>0</v>
      </c>
      <c r="BL408">
        <f>A!BK408</f>
        <v>0</v>
      </c>
      <c r="BM408">
        <f>A!BL408</f>
        <v>0</v>
      </c>
      <c r="BN408">
        <f>A!BM408</f>
        <v>0</v>
      </c>
      <c r="BO408">
        <f>A!BN408</f>
        <v>0</v>
      </c>
      <c r="BP408">
        <f>A!BO408</f>
        <v>0</v>
      </c>
      <c r="BQ408">
        <f>A!BP408</f>
        <v>0</v>
      </c>
      <c r="BR408">
        <f>A!BQ408</f>
        <v>0</v>
      </c>
      <c r="BS408">
        <f>A!BR408</f>
        <v>0</v>
      </c>
      <c r="BT408">
        <f>A!BS408</f>
        <v>0</v>
      </c>
      <c r="BU408">
        <f>A!BT408</f>
        <v>0</v>
      </c>
      <c r="BV408">
        <f>A!BU408</f>
        <v>0</v>
      </c>
      <c r="BW408">
        <f>A!BV408</f>
        <v>0</v>
      </c>
      <c r="BX408">
        <f>A!BW408</f>
        <v>0</v>
      </c>
      <c r="BY408">
        <f>A!BX408</f>
        <v>0</v>
      </c>
      <c r="BZ408">
        <f>A!BY408</f>
        <v>0</v>
      </c>
      <c r="CA408">
        <f>A!BZ408</f>
        <v>0</v>
      </c>
      <c r="CB408">
        <f>A!CA408</f>
        <v>0</v>
      </c>
      <c r="CC408">
        <f>A!CB408</f>
        <v>0</v>
      </c>
      <c r="CD408">
        <f>A!CC408</f>
        <v>0</v>
      </c>
      <c r="CE408">
        <f>A!CD408</f>
        <v>0</v>
      </c>
      <c r="CF408">
        <f>A!CE408</f>
        <v>0</v>
      </c>
      <c r="CG408">
        <f>A!CF408</f>
        <v>0</v>
      </c>
      <c r="CH408">
        <f>A!CG408</f>
        <v>0</v>
      </c>
      <c r="CI408">
        <f>A!CH408</f>
        <v>0</v>
      </c>
      <c r="CJ408">
        <f>A!CI408</f>
        <v>0</v>
      </c>
      <c r="CK408">
        <f>A!CJ408</f>
        <v>0</v>
      </c>
      <c r="CL408">
        <f>A!CK408</f>
        <v>0</v>
      </c>
      <c r="CM408">
        <f>A!CL408</f>
        <v>0</v>
      </c>
      <c r="CN408">
        <f>A!CM408</f>
        <v>0</v>
      </c>
      <c r="CO408">
        <f>A!CN408</f>
        <v>0</v>
      </c>
      <c r="CP408">
        <f>A!CO408</f>
        <v>0</v>
      </c>
      <c r="CQ408">
        <f>A!CO718</f>
        <v>0</v>
      </c>
      <c r="CR408">
        <f>A!CP408</f>
        <v>0</v>
      </c>
      <c r="CS408">
        <f>A!CQ408</f>
        <v>0</v>
      </c>
    </row>
    <row r="409" spans="1:97" x14ac:dyDescent="0.2">
      <c r="A409">
        <f>A!A409</f>
        <v>0</v>
      </c>
      <c r="B409">
        <f>A!B409</f>
        <v>0</v>
      </c>
      <c r="C409">
        <f>A!C409</f>
        <v>0</v>
      </c>
      <c r="D409">
        <f>A!D409</f>
        <v>0</v>
      </c>
      <c r="E409">
        <f>A!E409</f>
        <v>0</v>
      </c>
      <c r="F409">
        <f>A!F409</f>
        <v>0</v>
      </c>
      <c r="G409">
        <f>A!G409</f>
        <v>0</v>
      </c>
      <c r="H409">
        <f>A!H409</f>
        <v>0</v>
      </c>
      <c r="I409">
        <f>A!I409</f>
        <v>0</v>
      </c>
      <c r="J409">
        <f>A!J409</f>
        <v>0</v>
      </c>
      <c r="K409">
        <f>A!K409</f>
        <v>0</v>
      </c>
      <c r="L409">
        <f>A!L409</f>
        <v>0</v>
      </c>
      <c r="M409">
        <f>A!M409</f>
        <v>0</v>
      </c>
      <c r="N409">
        <f>A!N409</f>
        <v>0</v>
      </c>
      <c r="O409">
        <f>A!O409</f>
        <v>0</v>
      </c>
      <c r="P409" s="23" t="str">
        <f>IF(A!P409="","",INDEX(B!$A$1:$BT$2000,MATCH(A!P409,B!$AX$1:$AX$2000,0),D!$B$5))</f>
        <v/>
      </c>
      <c r="Q409">
        <f>A!Q409</f>
        <v>0</v>
      </c>
      <c r="R409">
        <f>A!R409</f>
        <v>0</v>
      </c>
      <c r="S409">
        <f>A!S409</f>
        <v>0</v>
      </c>
      <c r="T409">
        <f>A!T409</f>
        <v>0</v>
      </c>
      <c r="U409">
        <f>A!U409</f>
        <v>0</v>
      </c>
      <c r="V409" s="23">
        <f>IF(A!V409="&lt;",1,A!V409)</f>
        <v>0</v>
      </c>
      <c r="W409">
        <f>A!W409</f>
        <v>0</v>
      </c>
      <c r="X409">
        <f>A!X409</f>
        <v>0</v>
      </c>
      <c r="Y409">
        <f>A!Y409</f>
        <v>0</v>
      </c>
      <c r="Z409" s="23">
        <f t="shared" si="6"/>
        <v>0</v>
      </c>
      <c r="AA409">
        <f>A!Z409</f>
        <v>0</v>
      </c>
      <c r="AB409">
        <f>A!AA409</f>
        <v>0</v>
      </c>
      <c r="AC409">
        <f>A!AB409</f>
        <v>0</v>
      </c>
      <c r="AD409">
        <f>A!AC409</f>
        <v>0</v>
      </c>
      <c r="AE409">
        <f>A!AD409</f>
        <v>0</v>
      </c>
      <c r="AF409">
        <f>A!AE409</f>
        <v>0</v>
      </c>
      <c r="AG409">
        <f>A!AF409</f>
        <v>0</v>
      </c>
      <c r="AH409">
        <f>A!AG409</f>
        <v>0</v>
      </c>
      <c r="AI409">
        <f>A!AH409</f>
        <v>0</v>
      </c>
      <c r="AJ409">
        <f>A!AI409</f>
        <v>0</v>
      </c>
      <c r="AK409">
        <f>A!AJ409</f>
        <v>0</v>
      </c>
      <c r="AL409">
        <f>A!AK409</f>
        <v>0</v>
      </c>
      <c r="AM409">
        <f>A!AL409</f>
        <v>0</v>
      </c>
      <c r="AN409">
        <f>A!AM409</f>
        <v>0</v>
      </c>
      <c r="AO409">
        <f>A!AN409</f>
        <v>0</v>
      </c>
      <c r="AP409">
        <f>A!AO409</f>
        <v>0</v>
      </c>
      <c r="AQ409">
        <f>A!AP409</f>
        <v>0</v>
      </c>
      <c r="AR409">
        <f>A!AQ409</f>
        <v>0</v>
      </c>
      <c r="AS409">
        <f>A!AR409</f>
        <v>0</v>
      </c>
      <c r="AT409">
        <f>A!AS409</f>
        <v>0</v>
      </c>
      <c r="AU409">
        <f>A!AT409</f>
        <v>0</v>
      </c>
      <c r="AV409">
        <f>A!AU409</f>
        <v>0</v>
      </c>
      <c r="AW409" s="23" t="str">
        <f>IF(A!AV409=0,"",A!AV409)</f>
        <v/>
      </c>
      <c r="AX409">
        <f>A!AW409</f>
        <v>0</v>
      </c>
      <c r="AY409">
        <f>A!AX409</f>
        <v>0</v>
      </c>
      <c r="AZ409">
        <f>A!AY409</f>
        <v>0</v>
      </c>
      <c r="BA409">
        <f>A!AZ409</f>
        <v>0</v>
      </c>
      <c r="BB409">
        <f>A!BA409</f>
        <v>0</v>
      </c>
      <c r="BC409">
        <f>A!BB409</f>
        <v>0</v>
      </c>
      <c r="BD409">
        <f>A!BC409</f>
        <v>0</v>
      </c>
      <c r="BE409">
        <f>A!BD409</f>
        <v>0</v>
      </c>
      <c r="BF409">
        <f>A!BE409</f>
        <v>0</v>
      </c>
      <c r="BG409">
        <f>A!BF409</f>
        <v>0</v>
      </c>
      <c r="BH409">
        <f>A!BG409</f>
        <v>0</v>
      </c>
      <c r="BI409">
        <f>A!BH409</f>
        <v>0</v>
      </c>
      <c r="BJ409">
        <f>A!BI409</f>
        <v>0</v>
      </c>
      <c r="BK409">
        <f>A!BJ409</f>
        <v>0</v>
      </c>
      <c r="BL409">
        <f>A!BK409</f>
        <v>0</v>
      </c>
      <c r="BM409">
        <f>A!BL409</f>
        <v>0</v>
      </c>
      <c r="BN409">
        <f>A!BM409</f>
        <v>0</v>
      </c>
      <c r="BO409">
        <f>A!BN409</f>
        <v>0</v>
      </c>
      <c r="BP409">
        <f>A!BO409</f>
        <v>0</v>
      </c>
      <c r="BQ409">
        <f>A!BP409</f>
        <v>0</v>
      </c>
      <c r="BR409">
        <f>A!BQ409</f>
        <v>0</v>
      </c>
      <c r="BS409">
        <f>A!BR409</f>
        <v>0</v>
      </c>
      <c r="BT409">
        <f>A!BS409</f>
        <v>0</v>
      </c>
      <c r="BU409">
        <f>A!BT409</f>
        <v>0</v>
      </c>
      <c r="BV409">
        <f>A!BU409</f>
        <v>0</v>
      </c>
      <c r="BW409">
        <f>A!BV409</f>
        <v>0</v>
      </c>
      <c r="BX409">
        <f>A!BW409</f>
        <v>0</v>
      </c>
      <c r="BY409">
        <f>A!BX409</f>
        <v>0</v>
      </c>
      <c r="BZ409">
        <f>A!BY409</f>
        <v>0</v>
      </c>
      <c r="CA409">
        <f>A!BZ409</f>
        <v>0</v>
      </c>
      <c r="CB409">
        <f>A!CA409</f>
        <v>0</v>
      </c>
      <c r="CC409">
        <f>A!CB409</f>
        <v>0</v>
      </c>
      <c r="CD409">
        <f>A!CC409</f>
        <v>0</v>
      </c>
      <c r="CE409">
        <f>A!CD409</f>
        <v>0</v>
      </c>
      <c r="CF409">
        <f>A!CE409</f>
        <v>0</v>
      </c>
      <c r="CG409">
        <f>A!CF409</f>
        <v>0</v>
      </c>
      <c r="CH409">
        <f>A!CG409</f>
        <v>0</v>
      </c>
      <c r="CI409">
        <f>A!CH409</f>
        <v>0</v>
      </c>
      <c r="CJ409">
        <f>A!CI409</f>
        <v>0</v>
      </c>
      <c r="CK409">
        <f>A!CJ409</f>
        <v>0</v>
      </c>
      <c r="CL409">
        <f>A!CK409</f>
        <v>0</v>
      </c>
      <c r="CM409">
        <f>A!CL409</f>
        <v>0</v>
      </c>
      <c r="CN409">
        <f>A!CM409</f>
        <v>0</v>
      </c>
      <c r="CO409">
        <f>A!CN409</f>
        <v>0</v>
      </c>
      <c r="CP409">
        <f>A!CO409</f>
        <v>0</v>
      </c>
      <c r="CQ409">
        <f>A!CO719</f>
        <v>0</v>
      </c>
      <c r="CR409">
        <f>A!CP409</f>
        <v>0</v>
      </c>
      <c r="CS409">
        <f>A!CQ409</f>
        <v>0</v>
      </c>
    </row>
    <row r="410" spans="1:97" x14ac:dyDescent="0.2">
      <c r="A410">
        <f>A!A410</f>
        <v>0</v>
      </c>
      <c r="B410">
        <f>A!B410</f>
        <v>0</v>
      </c>
      <c r="C410">
        <f>A!C410</f>
        <v>0</v>
      </c>
      <c r="D410">
        <f>A!D410</f>
        <v>0</v>
      </c>
      <c r="E410">
        <f>A!E410</f>
        <v>0</v>
      </c>
      <c r="F410">
        <f>A!F410</f>
        <v>0</v>
      </c>
      <c r="G410">
        <f>A!G410</f>
        <v>0</v>
      </c>
      <c r="H410">
        <f>A!H410</f>
        <v>0</v>
      </c>
      <c r="I410">
        <f>A!I410</f>
        <v>0</v>
      </c>
      <c r="J410">
        <f>A!J410</f>
        <v>0</v>
      </c>
      <c r="K410">
        <f>A!K410</f>
        <v>0</v>
      </c>
      <c r="L410">
        <f>A!L410</f>
        <v>0</v>
      </c>
      <c r="M410">
        <f>A!M410</f>
        <v>0</v>
      </c>
      <c r="N410">
        <f>A!N410</f>
        <v>0</v>
      </c>
      <c r="O410">
        <f>A!O410</f>
        <v>0</v>
      </c>
      <c r="P410" s="23" t="str">
        <f>IF(A!P410="","",INDEX(B!$A$1:$BT$2000,MATCH(A!P410,B!$AX$1:$AX$2000,0),D!$B$5))</f>
        <v/>
      </c>
      <c r="Q410">
        <f>A!Q410</f>
        <v>0</v>
      </c>
      <c r="R410">
        <f>A!R410</f>
        <v>0</v>
      </c>
      <c r="S410">
        <f>A!S410</f>
        <v>0</v>
      </c>
      <c r="T410">
        <f>A!T410</f>
        <v>0</v>
      </c>
      <c r="U410">
        <f>A!U410</f>
        <v>0</v>
      </c>
      <c r="V410" s="23">
        <f>IF(A!V410="&lt;",1,A!V410)</f>
        <v>0</v>
      </c>
      <c r="W410">
        <f>A!W410</f>
        <v>0</v>
      </c>
      <c r="X410">
        <f>A!X410</f>
        <v>0</v>
      </c>
      <c r="Y410">
        <f>A!Y410</f>
        <v>0</v>
      </c>
      <c r="Z410" s="23">
        <f t="shared" si="6"/>
        <v>0</v>
      </c>
      <c r="AA410">
        <f>A!Z410</f>
        <v>0</v>
      </c>
      <c r="AB410">
        <f>A!AA410</f>
        <v>0</v>
      </c>
      <c r="AC410">
        <f>A!AB410</f>
        <v>0</v>
      </c>
      <c r="AD410">
        <f>A!AC410</f>
        <v>0</v>
      </c>
      <c r="AE410">
        <f>A!AD410</f>
        <v>0</v>
      </c>
      <c r="AF410">
        <f>A!AE410</f>
        <v>0</v>
      </c>
      <c r="AG410">
        <f>A!AF410</f>
        <v>0</v>
      </c>
      <c r="AH410">
        <f>A!AG410</f>
        <v>0</v>
      </c>
      <c r="AI410">
        <f>A!AH410</f>
        <v>0</v>
      </c>
      <c r="AJ410">
        <f>A!AI410</f>
        <v>0</v>
      </c>
      <c r="AK410">
        <f>A!AJ410</f>
        <v>0</v>
      </c>
      <c r="AL410">
        <f>A!AK410</f>
        <v>0</v>
      </c>
      <c r="AM410">
        <f>A!AL410</f>
        <v>0</v>
      </c>
      <c r="AN410">
        <f>A!AM410</f>
        <v>0</v>
      </c>
      <c r="AO410">
        <f>A!AN410</f>
        <v>0</v>
      </c>
      <c r="AP410">
        <f>A!AO410</f>
        <v>0</v>
      </c>
      <c r="AQ410">
        <f>A!AP410</f>
        <v>0</v>
      </c>
      <c r="AR410">
        <f>A!AQ410</f>
        <v>0</v>
      </c>
      <c r="AS410">
        <f>A!AR410</f>
        <v>0</v>
      </c>
      <c r="AT410">
        <f>A!AS410</f>
        <v>0</v>
      </c>
      <c r="AU410">
        <f>A!AT410</f>
        <v>0</v>
      </c>
      <c r="AV410">
        <f>A!AU410</f>
        <v>0</v>
      </c>
      <c r="AW410" s="23" t="str">
        <f>IF(A!AV410=0,"",A!AV410)</f>
        <v/>
      </c>
      <c r="AX410">
        <f>A!AW410</f>
        <v>0</v>
      </c>
      <c r="AY410">
        <f>A!AX410</f>
        <v>0</v>
      </c>
      <c r="AZ410">
        <f>A!AY410</f>
        <v>0</v>
      </c>
      <c r="BA410">
        <f>A!AZ410</f>
        <v>0</v>
      </c>
      <c r="BB410">
        <f>A!BA410</f>
        <v>0</v>
      </c>
      <c r="BC410">
        <f>A!BB410</f>
        <v>0</v>
      </c>
      <c r="BD410">
        <f>A!BC410</f>
        <v>0</v>
      </c>
      <c r="BE410">
        <f>A!BD410</f>
        <v>0</v>
      </c>
      <c r="BF410">
        <f>A!BE410</f>
        <v>0</v>
      </c>
      <c r="BG410">
        <f>A!BF410</f>
        <v>0</v>
      </c>
      <c r="BH410">
        <f>A!BG410</f>
        <v>0</v>
      </c>
      <c r="BI410">
        <f>A!BH410</f>
        <v>0</v>
      </c>
      <c r="BJ410">
        <f>A!BI410</f>
        <v>0</v>
      </c>
      <c r="BK410">
        <f>A!BJ410</f>
        <v>0</v>
      </c>
      <c r="BL410">
        <f>A!BK410</f>
        <v>0</v>
      </c>
      <c r="BM410">
        <f>A!BL410</f>
        <v>0</v>
      </c>
      <c r="BN410">
        <f>A!BM410</f>
        <v>0</v>
      </c>
      <c r="BO410">
        <f>A!BN410</f>
        <v>0</v>
      </c>
      <c r="BP410">
        <f>A!BO410</f>
        <v>0</v>
      </c>
      <c r="BQ410">
        <f>A!BP410</f>
        <v>0</v>
      </c>
      <c r="BR410">
        <f>A!BQ410</f>
        <v>0</v>
      </c>
      <c r="BS410">
        <f>A!BR410</f>
        <v>0</v>
      </c>
      <c r="BT410">
        <f>A!BS410</f>
        <v>0</v>
      </c>
      <c r="BU410">
        <f>A!BT410</f>
        <v>0</v>
      </c>
      <c r="BV410">
        <f>A!BU410</f>
        <v>0</v>
      </c>
      <c r="BW410">
        <f>A!BV410</f>
        <v>0</v>
      </c>
      <c r="BX410">
        <f>A!BW410</f>
        <v>0</v>
      </c>
      <c r="BY410">
        <f>A!BX410</f>
        <v>0</v>
      </c>
      <c r="BZ410">
        <f>A!BY410</f>
        <v>0</v>
      </c>
      <c r="CA410">
        <f>A!BZ410</f>
        <v>0</v>
      </c>
      <c r="CB410">
        <f>A!CA410</f>
        <v>0</v>
      </c>
      <c r="CC410">
        <f>A!CB410</f>
        <v>0</v>
      </c>
      <c r="CD410">
        <f>A!CC410</f>
        <v>0</v>
      </c>
      <c r="CE410">
        <f>A!CD410</f>
        <v>0</v>
      </c>
      <c r="CF410">
        <f>A!CE410</f>
        <v>0</v>
      </c>
      <c r="CG410">
        <f>A!CF410</f>
        <v>0</v>
      </c>
      <c r="CH410">
        <f>A!CG410</f>
        <v>0</v>
      </c>
      <c r="CI410">
        <f>A!CH410</f>
        <v>0</v>
      </c>
      <c r="CJ410">
        <f>A!CI410</f>
        <v>0</v>
      </c>
      <c r="CK410">
        <f>A!CJ410</f>
        <v>0</v>
      </c>
      <c r="CL410">
        <f>A!CK410</f>
        <v>0</v>
      </c>
      <c r="CM410">
        <f>A!CL410</f>
        <v>0</v>
      </c>
      <c r="CN410">
        <f>A!CM410</f>
        <v>0</v>
      </c>
      <c r="CO410">
        <f>A!CN410</f>
        <v>0</v>
      </c>
      <c r="CP410">
        <f>A!CO410</f>
        <v>0</v>
      </c>
      <c r="CQ410">
        <f>A!CO720</f>
        <v>0</v>
      </c>
      <c r="CR410">
        <f>A!CP410</f>
        <v>0</v>
      </c>
      <c r="CS410">
        <f>A!CQ410</f>
        <v>0</v>
      </c>
    </row>
    <row r="411" spans="1:97" x14ac:dyDescent="0.2">
      <c r="A411">
        <f>A!A411</f>
        <v>0</v>
      </c>
      <c r="B411">
        <f>A!B411</f>
        <v>0</v>
      </c>
      <c r="C411">
        <f>A!C411</f>
        <v>0</v>
      </c>
      <c r="D411">
        <f>A!D411</f>
        <v>0</v>
      </c>
      <c r="E411">
        <f>A!E411</f>
        <v>0</v>
      </c>
      <c r="F411">
        <f>A!F411</f>
        <v>0</v>
      </c>
      <c r="G411">
        <f>A!G411</f>
        <v>0</v>
      </c>
      <c r="H411">
        <f>A!H411</f>
        <v>0</v>
      </c>
      <c r="I411">
        <f>A!I411</f>
        <v>0</v>
      </c>
      <c r="J411">
        <f>A!J411</f>
        <v>0</v>
      </c>
      <c r="K411">
        <f>A!K411</f>
        <v>0</v>
      </c>
      <c r="L411">
        <f>A!L411</f>
        <v>0</v>
      </c>
      <c r="M411">
        <f>A!M411</f>
        <v>0</v>
      </c>
      <c r="N411">
        <f>A!N411</f>
        <v>0</v>
      </c>
      <c r="O411">
        <f>A!O411</f>
        <v>0</v>
      </c>
      <c r="P411" s="23" t="str">
        <f>IF(A!P411="","",INDEX(B!$A$1:$BT$2000,MATCH(A!P411,B!$AX$1:$AX$2000,0),D!$B$5))</f>
        <v/>
      </c>
      <c r="Q411">
        <f>A!Q411</f>
        <v>0</v>
      </c>
      <c r="R411">
        <f>A!R411</f>
        <v>0</v>
      </c>
      <c r="S411">
        <f>A!S411</f>
        <v>0</v>
      </c>
      <c r="T411">
        <f>A!T411</f>
        <v>0</v>
      </c>
      <c r="U411">
        <f>A!U411</f>
        <v>0</v>
      </c>
      <c r="V411" s="23">
        <f>IF(A!V411="&lt;",1,A!V411)</f>
        <v>0</v>
      </c>
      <c r="W411">
        <f>A!W411</f>
        <v>0</v>
      </c>
      <c r="X411">
        <f>A!X411</f>
        <v>0</v>
      </c>
      <c r="Y411">
        <f>A!Y411</f>
        <v>0</v>
      </c>
      <c r="Z411" s="23">
        <f t="shared" si="6"/>
        <v>0</v>
      </c>
      <c r="AA411">
        <f>A!Z411</f>
        <v>0</v>
      </c>
      <c r="AB411">
        <f>A!AA411</f>
        <v>0</v>
      </c>
      <c r="AC411">
        <f>A!AB411</f>
        <v>0</v>
      </c>
      <c r="AD411">
        <f>A!AC411</f>
        <v>0</v>
      </c>
      <c r="AE411">
        <f>A!AD411</f>
        <v>0</v>
      </c>
      <c r="AF411">
        <f>A!AE411</f>
        <v>0</v>
      </c>
      <c r="AG411">
        <f>A!AF411</f>
        <v>0</v>
      </c>
      <c r="AH411">
        <f>A!AG411</f>
        <v>0</v>
      </c>
      <c r="AI411">
        <f>A!AH411</f>
        <v>0</v>
      </c>
      <c r="AJ411">
        <f>A!AI411</f>
        <v>0</v>
      </c>
      <c r="AK411">
        <f>A!AJ411</f>
        <v>0</v>
      </c>
      <c r="AL411">
        <f>A!AK411</f>
        <v>0</v>
      </c>
      <c r="AM411">
        <f>A!AL411</f>
        <v>0</v>
      </c>
      <c r="AN411">
        <f>A!AM411</f>
        <v>0</v>
      </c>
      <c r="AO411">
        <f>A!AN411</f>
        <v>0</v>
      </c>
      <c r="AP411">
        <f>A!AO411</f>
        <v>0</v>
      </c>
      <c r="AQ411">
        <f>A!AP411</f>
        <v>0</v>
      </c>
      <c r="AR411">
        <f>A!AQ411</f>
        <v>0</v>
      </c>
      <c r="AS411">
        <f>A!AR411</f>
        <v>0</v>
      </c>
      <c r="AT411">
        <f>A!AS411</f>
        <v>0</v>
      </c>
      <c r="AU411">
        <f>A!AT411</f>
        <v>0</v>
      </c>
      <c r="AV411">
        <f>A!AU411</f>
        <v>0</v>
      </c>
      <c r="AW411" s="23" t="str">
        <f>IF(A!AV411=0,"",A!AV411)</f>
        <v/>
      </c>
      <c r="AX411">
        <f>A!AW411</f>
        <v>0</v>
      </c>
      <c r="AY411">
        <f>A!AX411</f>
        <v>0</v>
      </c>
      <c r="AZ411">
        <f>A!AY411</f>
        <v>0</v>
      </c>
      <c r="BA411">
        <f>A!AZ411</f>
        <v>0</v>
      </c>
      <c r="BB411">
        <f>A!BA411</f>
        <v>0</v>
      </c>
      <c r="BC411">
        <f>A!BB411</f>
        <v>0</v>
      </c>
      <c r="BD411">
        <f>A!BC411</f>
        <v>0</v>
      </c>
      <c r="BE411">
        <f>A!BD411</f>
        <v>0</v>
      </c>
      <c r="BF411">
        <f>A!BE411</f>
        <v>0</v>
      </c>
      <c r="BG411">
        <f>A!BF411</f>
        <v>0</v>
      </c>
      <c r="BH411">
        <f>A!BG411</f>
        <v>0</v>
      </c>
      <c r="BI411">
        <f>A!BH411</f>
        <v>0</v>
      </c>
      <c r="BJ411">
        <f>A!BI411</f>
        <v>0</v>
      </c>
      <c r="BK411">
        <f>A!BJ411</f>
        <v>0</v>
      </c>
      <c r="BL411">
        <f>A!BK411</f>
        <v>0</v>
      </c>
      <c r="BM411">
        <f>A!BL411</f>
        <v>0</v>
      </c>
      <c r="BN411">
        <f>A!BM411</f>
        <v>0</v>
      </c>
      <c r="BO411">
        <f>A!BN411</f>
        <v>0</v>
      </c>
      <c r="BP411">
        <f>A!BO411</f>
        <v>0</v>
      </c>
      <c r="BQ411">
        <f>A!BP411</f>
        <v>0</v>
      </c>
      <c r="BR411">
        <f>A!BQ411</f>
        <v>0</v>
      </c>
      <c r="BS411">
        <f>A!BR411</f>
        <v>0</v>
      </c>
      <c r="BT411">
        <f>A!BS411</f>
        <v>0</v>
      </c>
      <c r="BU411">
        <f>A!BT411</f>
        <v>0</v>
      </c>
      <c r="BV411">
        <f>A!BU411</f>
        <v>0</v>
      </c>
      <c r="BW411">
        <f>A!BV411</f>
        <v>0</v>
      </c>
      <c r="BX411">
        <f>A!BW411</f>
        <v>0</v>
      </c>
      <c r="BY411">
        <f>A!BX411</f>
        <v>0</v>
      </c>
      <c r="BZ411">
        <f>A!BY411</f>
        <v>0</v>
      </c>
      <c r="CA411">
        <f>A!BZ411</f>
        <v>0</v>
      </c>
      <c r="CB411">
        <f>A!CA411</f>
        <v>0</v>
      </c>
      <c r="CC411">
        <f>A!CB411</f>
        <v>0</v>
      </c>
      <c r="CD411">
        <f>A!CC411</f>
        <v>0</v>
      </c>
      <c r="CE411">
        <f>A!CD411</f>
        <v>0</v>
      </c>
      <c r="CF411">
        <f>A!CE411</f>
        <v>0</v>
      </c>
      <c r="CG411">
        <f>A!CF411</f>
        <v>0</v>
      </c>
      <c r="CH411">
        <f>A!CG411</f>
        <v>0</v>
      </c>
      <c r="CI411">
        <f>A!CH411</f>
        <v>0</v>
      </c>
      <c r="CJ411">
        <f>A!CI411</f>
        <v>0</v>
      </c>
      <c r="CK411">
        <f>A!CJ411</f>
        <v>0</v>
      </c>
      <c r="CL411">
        <f>A!CK411</f>
        <v>0</v>
      </c>
      <c r="CM411">
        <f>A!CL411</f>
        <v>0</v>
      </c>
      <c r="CN411">
        <f>A!CM411</f>
        <v>0</v>
      </c>
      <c r="CO411">
        <f>A!CN411</f>
        <v>0</v>
      </c>
      <c r="CP411">
        <f>A!CO411</f>
        <v>0</v>
      </c>
      <c r="CQ411">
        <f>A!CO721</f>
        <v>0</v>
      </c>
      <c r="CR411">
        <f>A!CP411</f>
        <v>0</v>
      </c>
      <c r="CS411">
        <f>A!CQ411</f>
        <v>0</v>
      </c>
    </row>
    <row r="412" spans="1:97" x14ac:dyDescent="0.2">
      <c r="A412">
        <f>A!A412</f>
        <v>0</v>
      </c>
      <c r="B412">
        <f>A!B412</f>
        <v>0</v>
      </c>
      <c r="C412">
        <f>A!C412</f>
        <v>0</v>
      </c>
      <c r="D412">
        <f>A!D412</f>
        <v>0</v>
      </c>
      <c r="E412">
        <f>A!E412</f>
        <v>0</v>
      </c>
      <c r="F412">
        <f>A!F412</f>
        <v>0</v>
      </c>
      <c r="G412">
        <f>A!G412</f>
        <v>0</v>
      </c>
      <c r="H412">
        <f>A!H412</f>
        <v>0</v>
      </c>
      <c r="I412">
        <f>A!I412</f>
        <v>0</v>
      </c>
      <c r="J412">
        <f>A!J412</f>
        <v>0</v>
      </c>
      <c r="K412">
        <f>A!K412</f>
        <v>0</v>
      </c>
      <c r="L412">
        <f>A!L412</f>
        <v>0</v>
      </c>
      <c r="M412">
        <f>A!M412</f>
        <v>0</v>
      </c>
      <c r="N412">
        <f>A!N412</f>
        <v>0</v>
      </c>
      <c r="O412">
        <f>A!O412</f>
        <v>0</v>
      </c>
      <c r="P412" s="23" t="str">
        <f>IF(A!P412="","",INDEX(B!$A$1:$BT$2000,MATCH(A!P412,B!$AX$1:$AX$2000,0),D!$B$5))</f>
        <v/>
      </c>
      <c r="Q412">
        <f>A!Q412</f>
        <v>0</v>
      </c>
      <c r="R412">
        <f>A!R412</f>
        <v>0</v>
      </c>
      <c r="S412">
        <f>A!S412</f>
        <v>0</v>
      </c>
      <c r="T412">
        <f>A!T412</f>
        <v>0</v>
      </c>
      <c r="U412">
        <f>A!U412</f>
        <v>0</v>
      </c>
      <c r="V412" s="23">
        <f>IF(A!V412="&lt;",1,A!V412)</f>
        <v>0</v>
      </c>
      <c r="W412">
        <f>A!W412</f>
        <v>0</v>
      </c>
      <c r="X412">
        <f>A!X412</f>
        <v>0</v>
      </c>
      <c r="Y412">
        <f>A!Y412</f>
        <v>0</v>
      </c>
      <c r="Z412" s="23">
        <f t="shared" si="6"/>
        <v>0</v>
      </c>
      <c r="AA412">
        <f>A!Z412</f>
        <v>0</v>
      </c>
      <c r="AB412">
        <f>A!AA412</f>
        <v>0</v>
      </c>
      <c r="AC412">
        <f>A!AB412</f>
        <v>0</v>
      </c>
      <c r="AD412">
        <f>A!AC412</f>
        <v>0</v>
      </c>
      <c r="AE412">
        <f>A!AD412</f>
        <v>0</v>
      </c>
      <c r="AF412">
        <f>A!AE412</f>
        <v>0</v>
      </c>
      <c r="AG412">
        <f>A!AF412</f>
        <v>0</v>
      </c>
      <c r="AH412">
        <f>A!AG412</f>
        <v>0</v>
      </c>
      <c r="AI412">
        <f>A!AH412</f>
        <v>0</v>
      </c>
      <c r="AJ412">
        <f>A!AI412</f>
        <v>0</v>
      </c>
      <c r="AK412">
        <f>A!AJ412</f>
        <v>0</v>
      </c>
      <c r="AL412">
        <f>A!AK412</f>
        <v>0</v>
      </c>
      <c r="AM412">
        <f>A!AL412</f>
        <v>0</v>
      </c>
      <c r="AN412">
        <f>A!AM412</f>
        <v>0</v>
      </c>
      <c r="AO412">
        <f>A!AN412</f>
        <v>0</v>
      </c>
      <c r="AP412">
        <f>A!AO412</f>
        <v>0</v>
      </c>
      <c r="AQ412">
        <f>A!AP412</f>
        <v>0</v>
      </c>
      <c r="AR412">
        <f>A!AQ412</f>
        <v>0</v>
      </c>
      <c r="AS412">
        <f>A!AR412</f>
        <v>0</v>
      </c>
      <c r="AT412">
        <f>A!AS412</f>
        <v>0</v>
      </c>
      <c r="AU412">
        <f>A!AT412</f>
        <v>0</v>
      </c>
      <c r="AV412">
        <f>A!AU412</f>
        <v>0</v>
      </c>
      <c r="AW412" s="23" t="str">
        <f>IF(A!AV412=0,"",A!AV412)</f>
        <v/>
      </c>
      <c r="AX412">
        <f>A!AW412</f>
        <v>0</v>
      </c>
      <c r="AY412">
        <f>A!AX412</f>
        <v>0</v>
      </c>
      <c r="AZ412">
        <f>A!AY412</f>
        <v>0</v>
      </c>
      <c r="BA412">
        <f>A!AZ412</f>
        <v>0</v>
      </c>
      <c r="BB412">
        <f>A!BA412</f>
        <v>0</v>
      </c>
      <c r="BC412">
        <f>A!BB412</f>
        <v>0</v>
      </c>
      <c r="BD412">
        <f>A!BC412</f>
        <v>0</v>
      </c>
      <c r="BE412">
        <f>A!BD412</f>
        <v>0</v>
      </c>
      <c r="BF412">
        <f>A!BE412</f>
        <v>0</v>
      </c>
      <c r="BG412">
        <f>A!BF412</f>
        <v>0</v>
      </c>
      <c r="BH412">
        <f>A!BG412</f>
        <v>0</v>
      </c>
      <c r="BI412">
        <f>A!BH412</f>
        <v>0</v>
      </c>
      <c r="BJ412">
        <f>A!BI412</f>
        <v>0</v>
      </c>
      <c r="BK412">
        <f>A!BJ412</f>
        <v>0</v>
      </c>
      <c r="BL412">
        <f>A!BK412</f>
        <v>0</v>
      </c>
      <c r="BM412">
        <f>A!BL412</f>
        <v>0</v>
      </c>
      <c r="BN412">
        <f>A!BM412</f>
        <v>0</v>
      </c>
      <c r="BO412">
        <f>A!BN412</f>
        <v>0</v>
      </c>
      <c r="BP412">
        <f>A!BO412</f>
        <v>0</v>
      </c>
      <c r="BQ412">
        <f>A!BP412</f>
        <v>0</v>
      </c>
      <c r="BR412">
        <f>A!BQ412</f>
        <v>0</v>
      </c>
      <c r="BS412">
        <f>A!BR412</f>
        <v>0</v>
      </c>
      <c r="BT412">
        <f>A!BS412</f>
        <v>0</v>
      </c>
      <c r="BU412">
        <f>A!BT412</f>
        <v>0</v>
      </c>
      <c r="BV412">
        <f>A!BU412</f>
        <v>0</v>
      </c>
      <c r="BW412">
        <f>A!BV412</f>
        <v>0</v>
      </c>
      <c r="BX412">
        <f>A!BW412</f>
        <v>0</v>
      </c>
      <c r="BY412">
        <f>A!BX412</f>
        <v>0</v>
      </c>
      <c r="BZ412">
        <f>A!BY412</f>
        <v>0</v>
      </c>
      <c r="CA412">
        <f>A!BZ412</f>
        <v>0</v>
      </c>
      <c r="CB412">
        <f>A!CA412</f>
        <v>0</v>
      </c>
      <c r="CC412">
        <f>A!CB412</f>
        <v>0</v>
      </c>
      <c r="CD412">
        <f>A!CC412</f>
        <v>0</v>
      </c>
      <c r="CE412">
        <f>A!CD412</f>
        <v>0</v>
      </c>
      <c r="CF412">
        <f>A!CE412</f>
        <v>0</v>
      </c>
      <c r="CG412">
        <f>A!CF412</f>
        <v>0</v>
      </c>
      <c r="CH412">
        <f>A!CG412</f>
        <v>0</v>
      </c>
      <c r="CI412">
        <f>A!CH412</f>
        <v>0</v>
      </c>
      <c r="CJ412">
        <f>A!CI412</f>
        <v>0</v>
      </c>
      <c r="CK412">
        <f>A!CJ412</f>
        <v>0</v>
      </c>
      <c r="CL412">
        <f>A!CK412</f>
        <v>0</v>
      </c>
      <c r="CM412">
        <f>A!CL412</f>
        <v>0</v>
      </c>
      <c r="CN412">
        <f>A!CM412</f>
        <v>0</v>
      </c>
      <c r="CO412">
        <f>A!CN412</f>
        <v>0</v>
      </c>
      <c r="CP412">
        <f>A!CO412</f>
        <v>0</v>
      </c>
      <c r="CQ412">
        <f>A!CO722</f>
        <v>0</v>
      </c>
      <c r="CR412">
        <f>A!CP412</f>
        <v>0</v>
      </c>
      <c r="CS412">
        <f>A!CQ412</f>
        <v>0</v>
      </c>
    </row>
    <row r="413" spans="1:97" x14ac:dyDescent="0.2">
      <c r="A413">
        <f>A!A413</f>
        <v>0</v>
      </c>
      <c r="B413">
        <f>A!B413</f>
        <v>0</v>
      </c>
      <c r="C413">
        <f>A!C413</f>
        <v>0</v>
      </c>
      <c r="D413">
        <f>A!D413</f>
        <v>0</v>
      </c>
      <c r="E413">
        <f>A!E413</f>
        <v>0</v>
      </c>
      <c r="F413">
        <f>A!F413</f>
        <v>0</v>
      </c>
      <c r="G413">
        <f>A!G413</f>
        <v>0</v>
      </c>
      <c r="H413">
        <f>A!H413</f>
        <v>0</v>
      </c>
      <c r="I413">
        <f>A!I413</f>
        <v>0</v>
      </c>
      <c r="J413">
        <f>A!J413</f>
        <v>0</v>
      </c>
      <c r="K413">
        <f>A!K413</f>
        <v>0</v>
      </c>
      <c r="L413">
        <f>A!L413</f>
        <v>0</v>
      </c>
      <c r="M413">
        <f>A!M413</f>
        <v>0</v>
      </c>
      <c r="N413">
        <f>A!N413</f>
        <v>0</v>
      </c>
      <c r="O413">
        <f>A!O413</f>
        <v>0</v>
      </c>
      <c r="P413" s="23" t="str">
        <f>IF(A!P413="","",INDEX(B!$A$1:$BT$2000,MATCH(A!P413,B!$AX$1:$AX$2000,0),D!$B$5))</f>
        <v/>
      </c>
      <c r="Q413">
        <f>A!Q413</f>
        <v>0</v>
      </c>
      <c r="R413">
        <f>A!R413</f>
        <v>0</v>
      </c>
      <c r="S413">
        <f>A!S413</f>
        <v>0</v>
      </c>
      <c r="T413">
        <f>A!T413</f>
        <v>0</v>
      </c>
      <c r="U413">
        <f>A!U413</f>
        <v>0</v>
      </c>
      <c r="V413" s="23">
        <f>IF(A!V413="&lt;",1,A!V413)</f>
        <v>0</v>
      </c>
      <c r="W413">
        <f>A!W413</f>
        <v>0</v>
      </c>
      <c r="X413">
        <f>A!X413</f>
        <v>0</v>
      </c>
      <c r="Y413">
        <f>A!Y413</f>
        <v>0</v>
      </c>
      <c r="Z413" s="23">
        <f t="shared" si="6"/>
        <v>0</v>
      </c>
      <c r="AA413">
        <f>A!Z413</f>
        <v>0</v>
      </c>
      <c r="AB413">
        <f>A!AA413</f>
        <v>0</v>
      </c>
      <c r="AC413">
        <f>A!AB413</f>
        <v>0</v>
      </c>
      <c r="AD413">
        <f>A!AC413</f>
        <v>0</v>
      </c>
      <c r="AE413">
        <f>A!AD413</f>
        <v>0</v>
      </c>
      <c r="AF413">
        <f>A!AE413</f>
        <v>0</v>
      </c>
      <c r="AG413">
        <f>A!AF413</f>
        <v>0</v>
      </c>
      <c r="AH413">
        <f>A!AG413</f>
        <v>0</v>
      </c>
      <c r="AI413">
        <f>A!AH413</f>
        <v>0</v>
      </c>
      <c r="AJ413">
        <f>A!AI413</f>
        <v>0</v>
      </c>
      <c r="AK413">
        <f>A!AJ413</f>
        <v>0</v>
      </c>
      <c r="AL413">
        <f>A!AK413</f>
        <v>0</v>
      </c>
      <c r="AM413">
        <f>A!AL413</f>
        <v>0</v>
      </c>
      <c r="AN413">
        <f>A!AM413</f>
        <v>0</v>
      </c>
      <c r="AO413">
        <f>A!AN413</f>
        <v>0</v>
      </c>
      <c r="AP413">
        <f>A!AO413</f>
        <v>0</v>
      </c>
      <c r="AQ413">
        <f>A!AP413</f>
        <v>0</v>
      </c>
      <c r="AR413">
        <f>A!AQ413</f>
        <v>0</v>
      </c>
      <c r="AS413">
        <f>A!AR413</f>
        <v>0</v>
      </c>
      <c r="AT413">
        <f>A!AS413</f>
        <v>0</v>
      </c>
      <c r="AU413">
        <f>A!AT413</f>
        <v>0</v>
      </c>
      <c r="AV413">
        <f>A!AU413</f>
        <v>0</v>
      </c>
      <c r="AW413" s="23" t="str">
        <f>IF(A!AV413=0,"",A!AV413)</f>
        <v/>
      </c>
      <c r="AX413">
        <f>A!AW413</f>
        <v>0</v>
      </c>
      <c r="AY413">
        <f>A!AX413</f>
        <v>0</v>
      </c>
      <c r="AZ413">
        <f>A!AY413</f>
        <v>0</v>
      </c>
      <c r="BA413">
        <f>A!AZ413</f>
        <v>0</v>
      </c>
      <c r="BB413">
        <f>A!BA413</f>
        <v>0</v>
      </c>
      <c r="BC413">
        <f>A!BB413</f>
        <v>0</v>
      </c>
      <c r="BD413">
        <f>A!BC413</f>
        <v>0</v>
      </c>
      <c r="BE413">
        <f>A!BD413</f>
        <v>0</v>
      </c>
      <c r="BF413">
        <f>A!BE413</f>
        <v>0</v>
      </c>
      <c r="BG413">
        <f>A!BF413</f>
        <v>0</v>
      </c>
      <c r="BH413">
        <f>A!BG413</f>
        <v>0</v>
      </c>
      <c r="BI413">
        <f>A!BH413</f>
        <v>0</v>
      </c>
      <c r="BJ413">
        <f>A!BI413</f>
        <v>0</v>
      </c>
      <c r="BK413">
        <f>A!BJ413</f>
        <v>0</v>
      </c>
      <c r="BL413">
        <f>A!BK413</f>
        <v>0</v>
      </c>
      <c r="BM413">
        <f>A!BL413</f>
        <v>0</v>
      </c>
      <c r="BN413">
        <f>A!BM413</f>
        <v>0</v>
      </c>
      <c r="BO413">
        <f>A!BN413</f>
        <v>0</v>
      </c>
      <c r="BP413">
        <f>A!BO413</f>
        <v>0</v>
      </c>
      <c r="BQ413">
        <f>A!BP413</f>
        <v>0</v>
      </c>
      <c r="BR413">
        <f>A!BQ413</f>
        <v>0</v>
      </c>
      <c r="BS413">
        <f>A!BR413</f>
        <v>0</v>
      </c>
      <c r="BT413">
        <f>A!BS413</f>
        <v>0</v>
      </c>
      <c r="BU413">
        <f>A!BT413</f>
        <v>0</v>
      </c>
      <c r="BV413">
        <f>A!BU413</f>
        <v>0</v>
      </c>
      <c r="BW413">
        <f>A!BV413</f>
        <v>0</v>
      </c>
      <c r="BX413">
        <f>A!BW413</f>
        <v>0</v>
      </c>
      <c r="BY413">
        <f>A!BX413</f>
        <v>0</v>
      </c>
      <c r="BZ413">
        <f>A!BY413</f>
        <v>0</v>
      </c>
      <c r="CA413">
        <f>A!BZ413</f>
        <v>0</v>
      </c>
      <c r="CB413">
        <f>A!CA413</f>
        <v>0</v>
      </c>
      <c r="CC413">
        <f>A!CB413</f>
        <v>0</v>
      </c>
      <c r="CD413">
        <f>A!CC413</f>
        <v>0</v>
      </c>
      <c r="CE413">
        <f>A!CD413</f>
        <v>0</v>
      </c>
      <c r="CF413">
        <f>A!CE413</f>
        <v>0</v>
      </c>
      <c r="CG413">
        <f>A!CF413</f>
        <v>0</v>
      </c>
      <c r="CH413">
        <f>A!CG413</f>
        <v>0</v>
      </c>
      <c r="CI413">
        <f>A!CH413</f>
        <v>0</v>
      </c>
      <c r="CJ413">
        <f>A!CI413</f>
        <v>0</v>
      </c>
      <c r="CK413">
        <f>A!CJ413</f>
        <v>0</v>
      </c>
      <c r="CL413">
        <f>A!CK413</f>
        <v>0</v>
      </c>
      <c r="CM413">
        <f>A!CL413</f>
        <v>0</v>
      </c>
      <c r="CN413">
        <f>A!CM413</f>
        <v>0</v>
      </c>
      <c r="CO413">
        <f>A!CN413</f>
        <v>0</v>
      </c>
      <c r="CP413">
        <f>A!CO413</f>
        <v>0</v>
      </c>
      <c r="CQ413">
        <f>A!CO723</f>
        <v>0</v>
      </c>
      <c r="CR413">
        <f>A!CP413</f>
        <v>0</v>
      </c>
      <c r="CS413">
        <f>A!CQ413</f>
        <v>0</v>
      </c>
    </row>
    <row r="414" spans="1:97" x14ac:dyDescent="0.2">
      <c r="A414">
        <f>A!A414</f>
        <v>0</v>
      </c>
      <c r="B414">
        <f>A!B414</f>
        <v>0</v>
      </c>
      <c r="C414">
        <f>A!C414</f>
        <v>0</v>
      </c>
      <c r="D414">
        <f>A!D414</f>
        <v>0</v>
      </c>
      <c r="E414">
        <f>A!E414</f>
        <v>0</v>
      </c>
      <c r="F414">
        <f>A!F414</f>
        <v>0</v>
      </c>
      <c r="G414">
        <f>A!G414</f>
        <v>0</v>
      </c>
      <c r="H414">
        <f>A!H414</f>
        <v>0</v>
      </c>
      <c r="I414">
        <f>A!I414</f>
        <v>0</v>
      </c>
      <c r="J414">
        <f>A!J414</f>
        <v>0</v>
      </c>
      <c r="K414">
        <f>A!K414</f>
        <v>0</v>
      </c>
      <c r="L414">
        <f>A!L414</f>
        <v>0</v>
      </c>
      <c r="M414">
        <f>A!M414</f>
        <v>0</v>
      </c>
      <c r="N414">
        <f>A!N414</f>
        <v>0</v>
      </c>
      <c r="O414">
        <f>A!O414</f>
        <v>0</v>
      </c>
      <c r="P414" s="23" t="str">
        <f>IF(A!P414="","",INDEX(B!$A$1:$BT$2000,MATCH(A!P414,B!$AX$1:$AX$2000,0),D!$B$5))</f>
        <v/>
      </c>
      <c r="Q414">
        <f>A!Q414</f>
        <v>0</v>
      </c>
      <c r="R414">
        <f>A!R414</f>
        <v>0</v>
      </c>
      <c r="S414">
        <f>A!S414</f>
        <v>0</v>
      </c>
      <c r="T414">
        <f>A!T414</f>
        <v>0</v>
      </c>
      <c r="U414">
        <f>A!U414</f>
        <v>0</v>
      </c>
      <c r="V414" s="23">
        <f>IF(A!V414="&lt;",1,A!V414)</f>
        <v>0</v>
      </c>
      <c r="W414">
        <f>A!W414</f>
        <v>0</v>
      </c>
      <c r="X414">
        <f>A!X414</f>
        <v>0</v>
      </c>
      <c r="Y414">
        <f>A!Y414</f>
        <v>0</v>
      </c>
      <c r="Z414" s="23">
        <f t="shared" si="6"/>
        <v>0</v>
      </c>
      <c r="AA414">
        <f>A!Z414</f>
        <v>0</v>
      </c>
      <c r="AB414">
        <f>A!AA414</f>
        <v>0</v>
      </c>
      <c r="AC414">
        <f>A!AB414</f>
        <v>0</v>
      </c>
      <c r="AD414">
        <f>A!AC414</f>
        <v>0</v>
      </c>
      <c r="AE414">
        <f>A!AD414</f>
        <v>0</v>
      </c>
      <c r="AF414">
        <f>A!AE414</f>
        <v>0</v>
      </c>
      <c r="AG414">
        <f>A!AF414</f>
        <v>0</v>
      </c>
      <c r="AH414">
        <f>A!AG414</f>
        <v>0</v>
      </c>
      <c r="AI414">
        <f>A!AH414</f>
        <v>0</v>
      </c>
      <c r="AJ414">
        <f>A!AI414</f>
        <v>0</v>
      </c>
      <c r="AK414">
        <f>A!AJ414</f>
        <v>0</v>
      </c>
      <c r="AL414">
        <f>A!AK414</f>
        <v>0</v>
      </c>
      <c r="AM414">
        <f>A!AL414</f>
        <v>0</v>
      </c>
      <c r="AN414">
        <f>A!AM414</f>
        <v>0</v>
      </c>
      <c r="AO414">
        <f>A!AN414</f>
        <v>0</v>
      </c>
      <c r="AP414">
        <f>A!AO414</f>
        <v>0</v>
      </c>
      <c r="AQ414">
        <f>A!AP414</f>
        <v>0</v>
      </c>
      <c r="AR414">
        <f>A!AQ414</f>
        <v>0</v>
      </c>
      <c r="AS414">
        <f>A!AR414</f>
        <v>0</v>
      </c>
      <c r="AT414">
        <f>A!AS414</f>
        <v>0</v>
      </c>
      <c r="AU414">
        <f>A!AT414</f>
        <v>0</v>
      </c>
      <c r="AV414">
        <f>A!AU414</f>
        <v>0</v>
      </c>
      <c r="AW414" s="23" t="str">
        <f>IF(A!AV414=0,"",A!AV414)</f>
        <v/>
      </c>
      <c r="AX414">
        <f>A!AW414</f>
        <v>0</v>
      </c>
      <c r="AY414">
        <f>A!AX414</f>
        <v>0</v>
      </c>
      <c r="AZ414">
        <f>A!AY414</f>
        <v>0</v>
      </c>
      <c r="BA414">
        <f>A!AZ414</f>
        <v>0</v>
      </c>
      <c r="BB414">
        <f>A!BA414</f>
        <v>0</v>
      </c>
      <c r="BC414">
        <f>A!BB414</f>
        <v>0</v>
      </c>
      <c r="BD414">
        <f>A!BC414</f>
        <v>0</v>
      </c>
      <c r="BE414">
        <f>A!BD414</f>
        <v>0</v>
      </c>
      <c r="BF414">
        <f>A!BE414</f>
        <v>0</v>
      </c>
      <c r="BG414">
        <f>A!BF414</f>
        <v>0</v>
      </c>
      <c r="BH414">
        <f>A!BG414</f>
        <v>0</v>
      </c>
      <c r="BI414">
        <f>A!BH414</f>
        <v>0</v>
      </c>
      <c r="BJ414">
        <f>A!BI414</f>
        <v>0</v>
      </c>
      <c r="BK414">
        <f>A!BJ414</f>
        <v>0</v>
      </c>
      <c r="BL414">
        <f>A!BK414</f>
        <v>0</v>
      </c>
      <c r="BM414">
        <f>A!BL414</f>
        <v>0</v>
      </c>
      <c r="BN414">
        <f>A!BM414</f>
        <v>0</v>
      </c>
      <c r="BO414">
        <f>A!BN414</f>
        <v>0</v>
      </c>
      <c r="BP414">
        <f>A!BO414</f>
        <v>0</v>
      </c>
      <c r="BQ414">
        <f>A!BP414</f>
        <v>0</v>
      </c>
      <c r="BR414">
        <f>A!BQ414</f>
        <v>0</v>
      </c>
      <c r="BS414">
        <f>A!BR414</f>
        <v>0</v>
      </c>
      <c r="BT414">
        <f>A!BS414</f>
        <v>0</v>
      </c>
      <c r="BU414">
        <f>A!BT414</f>
        <v>0</v>
      </c>
      <c r="BV414">
        <f>A!BU414</f>
        <v>0</v>
      </c>
      <c r="BW414">
        <f>A!BV414</f>
        <v>0</v>
      </c>
      <c r="BX414">
        <f>A!BW414</f>
        <v>0</v>
      </c>
      <c r="BY414">
        <f>A!BX414</f>
        <v>0</v>
      </c>
      <c r="BZ414">
        <f>A!BY414</f>
        <v>0</v>
      </c>
      <c r="CA414">
        <f>A!BZ414</f>
        <v>0</v>
      </c>
      <c r="CB414">
        <f>A!CA414</f>
        <v>0</v>
      </c>
      <c r="CC414">
        <f>A!CB414</f>
        <v>0</v>
      </c>
      <c r="CD414">
        <f>A!CC414</f>
        <v>0</v>
      </c>
      <c r="CE414">
        <f>A!CD414</f>
        <v>0</v>
      </c>
      <c r="CF414">
        <f>A!CE414</f>
        <v>0</v>
      </c>
      <c r="CG414">
        <f>A!CF414</f>
        <v>0</v>
      </c>
      <c r="CH414">
        <f>A!CG414</f>
        <v>0</v>
      </c>
      <c r="CI414">
        <f>A!CH414</f>
        <v>0</v>
      </c>
      <c r="CJ414">
        <f>A!CI414</f>
        <v>0</v>
      </c>
      <c r="CK414">
        <f>A!CJ414</f>
        <v>0</v>
      </c>
      <c r="CL414">
        <f>A!CK414</f>
        <v>0</v>
      </c>
      <c r="CM414">
        <f>A!CL414</f>
        <v>0</v>
      </c>
      <c r="CN414">
        <f>A!CM414</f>
        <v>0</v>
      </c>
      <c r="CO414">
        <f>A!CN414</f>
        <v>0</v>
      </c>
      <c r="CP414">
        <f>A!CO414</f>
        <v>0</v>
      </c>
      <c r="CQ414">
        <f>A!CO724</f>
        <v>0</v>
      </c>
      <c r="CR414">
        <f>A!CP414</f>
        <v>0</v>
      </c>
      <c r="CS414">
        <f>A!CQ414</f>
        <v>0</v>
      </c>
    </row>
    <row r="415" spans="1:97" x14ac:dyDescent="0.2">
      <c r="A415">
        <f>A!A415</f>
        <v>0</v>
      </c>
      <c r="B415">
        <f>A!B415</f>
        <v>0</v>
      </c>
      <c r="C415">
        <f>A!C415</f>
        <v>0</v>
      </c>
      <c r="D415">
        <f>A!D415</f>
        <v>0</v>
      </c>
      <c r="E415">
        <f>A!E415</f>
        <v>0</v>
      </c>
      <c r="F415">
        <f>A!F415</f>
        <v>0</v>
      </c>
      <c r="G415">
        <f>A!G415</f>
        <v>0</v>
      </c>
      <c r="H415">
        <f>A!H415</f>
        <v>0</v>
      </c>
      <c r="I415">
        <f>A!I415</f>
        <v>0</v>
      </c>
      <c r="J415">
        <f>A!J415</f>
        <v>0</v>
      </c>
      <c r="K415">
        <f>A!K415</f>
        <v>0</v>
      </c>
      <c r="L415">
        <f>A!L415</f>
        <v>0</v>
      </c>
      <c r="M415">
        <f>A!M415</f>
        <v>0</v>
      </c>
      <c r="N415">
        <f>A!N415</f>
        <v>0</v>
      </c>
      <c r="O415">
        <f>A!O415</f>
        <v>0</v>
      </c>
      <c r="P415" s="23" t="str">
        <f>IF(A!P415="","",INDEX(B!$A$1:$BT$2000,MATCH(A!P415,B!$AX$1:$AX$2000,0),D!$B$5))</f>
        <v/>
      </c>
      <c r="Q415">
        <f>A!Q415</f>
        <v>0</v>
      </c>
      <c r="R415">
        <f>A!R415</f>
        <v>0</v>
      </c>
      <c r="S415">
        <f>A!S415</f>
        <v>0</v>
      </c>
      <c r="T415">
        <f>A!T415</f>
        <v>0</v>
      </c>
      <c r="U415">
        <f>A!U415</f>
        <v>0</v>
      </c>
      <c r="V415" s="23">
        <f>IF(A!V415="&lt;",1,A!V415)</f>
        <v>0</v>
      </c>
      <c r="W415">
        <f>A!W415</f>
        <v>0</v>
      </c>
      <c r="X415">
        <f>A!X415</f>
        <v>0</v>
      </c>
      <c r="Y415">
        <f>A!Y415</f>
        <v>0</v>
      </c>
      <c r="Z415" s="23">
        <f t="shared" si="6"/>
        <v>0</v>
      </c>
      <c r="AA415">
        <f>A!Z415</f>
        <v>0</v>
      </c>
      <c r="AB415">
        <f>A!AA415</f>
        <v>0</v>
      </c>
      <c r="AC415">
        <f>A!AB415</f>
        <v>0</v>
      </c>
      <c r="AD415">
        <f>A!AC415</f>
        <v>0</v>
      </c>
      <c r="AE415">
        <f>A!AD415</f>
        <v>0</v>
      </c>
      <c r="AF415">
        <f>A!AE415</f>
        <v>0</v>
      </c>
      <c r="AG415">
        <f>A!AF415</f>
        <v>0</v>
      </c>
      <c r="AH415">
        <f>A!AG415</f>
        <v>0</v>
      </c>
      <c r="AI415">
        <f>A!AH415</f>
        <v>0</v>
      </c>
      <c r="AJ415">
        <f>A!AI415</f>
        <v>0</v>
      </c>
      <c r="AK415">
        <f>A!AJ415</f>
        <v>0</v>
      </c>
      <c r="AL415">
        <f>A!AK415</f>
        <v>0</v>
      </c>
      <c r="AM415">
        <f>A!AL415</f>
        <v>0</v>
      </c>
      <c r="AN415">
        <f>A!AM415</f>
        <v>0</v>
      </c>
      <c r="AO415">
        <f>A!AN415</f>
        <v>0</v>
      </c>
      <c r="AP415">
        <f>A!AO415</f>
        <v>0</v>
      </c>
      <c r="AQ415">
        <f>A!AP415</f>
        <v>0</v>
      </c>
      <c r="AR415">
        <f>A!AQ415</f>
        <v>0</v>
      </c>
      <c r="AS415">
        <f>A!AR415</f>
        <v>0</v>
      </c>
      <c r="AT415">
        <f>A!AS415</f>
        <v>0</v>
      </c>
      <c r="AU415">
        <f>A!AT415</f>
        <v>0</v>
      </c>
      <c r="AV415">
        <f>A!AU415</f>
        <v>0</v>
      </c>
      <c r="AW415" s="23" t="str">
        <f>IF(A!AV415=0,"",A!AV415)</f>
        <v/>
      </c>
      <c r="AX415">
        <f>A!AW415</f>
        <v>0</v>
      </c>
      <c r="AY415">
        <f>A!AX415</f>
        <v>0</v>
      </c>
      <c r="AZ415">
        <f>A!AY415</f>
        <v>0</v>
      </c>
      <c r="BA415">
        <f>A!AZ415</f>
        <v>0</v>
      </c>
      <c r="BB415">
        <f>A!BA415</f>
        <v>0</v>
      </c>
      <c r="BC415">
        <f>A!BB415</f>
        <v>0</v>
      </c>
      <c r="BD415">
        <f>A!BC415</f>
        <v>0</v>
      </c>
      <c r="BE415">
        <f>A!BD415</f>
        <v>0</v>
      </c>
      <c r="BF415">
        <f>A!BE415</f>
        <v>0</v>
      </c>
      <c r="BG415">
        <f>A!BF415</f>
        <v>0</v>
      </c>
      <c r="BH415">
        <f>A!BG415</f>
        <v>0</v>
      </c>
      <c r="BI415">
        <f>A!BH415</f>
        <v>0</v>
      </c>
      <c r="BJ415">
        <f>A!BI415</f>
        <v>0</v>
      </c>
      <c r="BK415">
        <f>A!BJ415</f>
        <v>0</v>
      </c>
      <c r="BL415">
        <f>A!BK415</f>
        <v>0</v>
      </c>
      <c r="BM415">
        <f>A!BL415</f>
        <v>0</v>
      </c>
      <c r="BN415">
        <f>A!BM415</f>
        <v>0</v>
      </c>
      <c r="BO415">
        <f>A!BN415</f>
        <v>0</v>
      </c>
      <c r="BP415">
        <f>A!BO415</f>
        <v>0</v>
      </c>
      <c r="BQ415">
        <f>A!BP415</f>
        <v>0</v>
      </c>
      <c r="BR415">
        <f>A!BQ415</f>
        <v>0</v>
      </c>
      <c r="BS415">
        <f>A!BR415</f>
        <v>0</v>
      </c>
      <c r="BT415">
        <f>A!BS415</f>
        <v>0</v>
      </c>
      <c r="BU415">
        <f>A!BT415</f>
        <v>0</v>
      </c>
      <c r="BV415">
        <f>A!BU415</f>
        <v>0</v>
      </c>
      <c r="BW415">
        <f>A!BV415</f>
        <v>0</v>
      </c>
      <c r="BX415">
        <f>A!BW415</f>
        <v>0</v>
      </c>
      <c r="BY415">
        <f>A!BX415</f>
        <v>0</v>
      </c>
      <c r="BZ415">
        <f>A!BY415</f>
        <v>0</v>
      </c>
      <c r="CA415">
        <f>A!BZ415</f>
        <v>0</v>
      </c>
      <c r="CB415">
        <f>A!CA415</f>
        <v>0</v>
      </c>
      <c r="CC415">
        <f>A!CB415</f>
        <v>0</v>
      </c>
      <c r="CD415">
        <f>A!CC415</f>
        <v>0</v>
      </c>
      <c r="CE415">
        <f>A!CD415</f>
        <v>0</v>
      </c>
      <c r="CF415">
        <f>A!CE415</f>
        <v>0</v>
      </c>
      <c r="CG415">
        <f>A!CF415</f>
        <v>0</v>
      </c>
      <c r="CH415">
        <f>A!CG415</f>
        <v>0</v>
      </c>
      <c r="CI415">
        <f>A!CH415</f>
        <v>0</v>
      </c>
      <c r="CJ415">
        <f>A!CI415</f>
        <v>0</v>
      </c>
      <c r="CK415">
        <f>A!CJ415</f>
        <v>0</v>
      </c>
      <c r="CL415">
        <f>A!CK415</f>
        <v>0</v>
      </c>
      <c r="CM415">
        <f>A!CL415</f>
        <v>0</v>
      </c>
      <c r="CN415">
        <f>A!CM415</f>
        <v>0</v>
      </c>
      <c r="CO415">
        <f>A!CN415</f>
        <v>0</v>
      </c>
      <c r="CP415">
        <f>A!CO415</f>
        <v>0</v>
      </c>
      <c r="CQ415">
        <f>A!CO725</f>
        <v>0</v>
      </c>
      <c r="CR415">
        <f>A!CP415</f>
        <v>0</v>
      </c>
      <c r="CS415">
        <f>A!CQ415</f>
        <v>0</v>
      </c>
    </row>
    <row r="416" spans="1:97" x14ac:dyDescent="0.2">
      <c r="A416">
        <f>A!A416</f>
        <v>0</v>
      </c>
      <c r="B416">
        <f>A!B416</f>
        <v>0</v>
      </c>
      <c r="C416">
        <f>A!C416</f>
        <v>0</v>
      </c>
      <c r="D416">
        <f>A!D416</f>
        <v>0</v>
      </c>
      <c r="E416">
        <f>A!E416</f>
        <v>0</v>
      </c>
      <c r="F416">
        <f>A!F416</f>
        <v>0</v>
      </c>
      <c r="G416">
        <f>A!G416</f>
        <v>0</v>
      </c>
      <c r="H416">
        <f>A!H416</f>
        <v>0</v>
      </c>
      <c r="I416">
        <f>A!I416</f>
        <v>0</v>
      </c>
      <c r="J416">
        <f>A!J416</f>
        <v>0</v>
      </c>
      <c r="K416">
        <f>A!K416</f>
        <v>0</v>
      </c>
      <c r="L416">
        <f>A!L416</f>
        <v>0</v>
      </c>
      <c r="M416">
        <f>A!M416</f>
        <v>0</v>
      </c>
      <c r="N416">
        <f>A!N416</f>
        <v>0</v>
      </c>
      <c r="O416">
        <f>A!O416</f>
        <v>0</v>
      </c>
      <c r="P416" s="23" t="str">
        <f>IF(A!P416="","",INDEX(B!$A$1:$BT$2000,MATCH(A!P416,B!$AX$1:$AX$2000,0),D!$B$5))</f>
        <v/>
      </c>
      <c r="Q416">
        <f>A!Q416</f>
        <v>0</v>
      </c>
      <c r="R416">
        <f>A!R416</f>
        <v>0</v>
      </c>
      <c r="S416">
        <f>A!S416</f>
        <v>0</v>
      </c>
      <c r="T416">
        <f>A!T416</f>
        <v>0</v>
      </c>
      <c r="U416">
        <f>A!U416</f>
        <v>0</v>
      </c>
      <c r="V416" s="23">
        <f>IF(A!V416="&lt;",1,A!V416)</f>
        <v>0</v>
      </c>
      <c r="W416">
        <f>A!W416</f>
        <v>0</v>
      </c>
      <c r="X416">
        <f>A!X416</f>
        <v>0</v>
      </c>
      <c r="Y416">
        <f>A!Y416</f>
        <v>0</v>
      </c>
      <c r="Z416" s="23">
        <f t="shared" si="6"/>
        <v>0</v>
      </c>
      <c r="AA416">
        <f>A!Z416</f>
        <v>0</v>
      </c>
      <c r="AB416">
        <f>A!AA416</f>
        <v>0</v>
      </c>
      <c r="AC416">
        <f>A!AB416</f>
        <v>0</v>
      </c>
      <c r="AD416">
        <f>A!AC416</f>
        <v>0</v>
      </c>
      <c r="AE416">
        <f>A!AD416</f>
        <v>0</v>
      </c>
      <c r="AF416">
        <f>A!AE416</f>
        <v>0</v>
      </c>
      <c r="AG416">
        <f>A!AF416</f>
        <v>0</v>
      </c>
      <c r="AH416">
        <f>A!AG416</f>
        <v>0</v>
      </c>
      <c r="AI416">
        <f>A!AH416</f>
        <v>0</v>
      </c>
      <c r="AJ416">
        <f>A!AI416</f>
        <v>0</v>
      </c>
      <c r="AK416">
        <f>A!AJ416</f>
        <v>0</v>
      </c>
      <c r="AL416">
        <f>A!AK416</f>
        <v>0</v>
      </c>
      <c r="AM416">
        <f>A!AL416</f>
        <v>0</v>
      </c>
      <c r="AN416">
        <f>A!AM416</f>
        <v>0</v>
      </c>
      <c r="AO416">
        <f>A!AN416</f>
        <v>0</v>
      </c>
      <c r="AP416">
        <f>A!AO416</f>
        <v>0</v>
      </c>
      <c r="AQ416">
        <f>A!AP416</f>
        <v>0</v>
      </c>
      <c r="AR416">
        <f>A!AQ416</f>
        <v>0</v>
      </c>
      <c r="AS416">
        <f>A!AR416</f>
        <v>0</v>
      </c>
      <c r="AT416">
        <f>A!AS416</f>
        <v>0</v>
      </c>
      <c r="AU416">
        <f>A!AT416</f>
        <v>0</v>
      </c>
      <c r="AV416">
        <f>A!AU416</f>
        <v>0</v>
      </c>
      <c r="AW416" s="23" t="str">
        <f>IF(A!AV416=0,"",A!AV416)</f>
        <v/>
      </c>
      <c r="AX416">
        <f>A!AW416</f>
        <v>0</v>
      </c>
      <c r="AY416">
        <f>A!AX416</f>
        <v>0</v>
      </c>
      <c r="AZ416">
        <f>A!AY416</f>
        <v>0</v>
      </c>
      <c r="BA416">
        <f>A!AZ416</f>
        <v>0</v>
      </c>
      <c r="BB416">
        <f>A!BA416</f>
        <v>0</v>
      </c>
      <c r="BC416">
        <f>A!BB416</f>
        <v>0</v>
      </c>
      <c r="BD416">
        <f>A!BC416</f>
        <v>0</v>
      </c>
      <c r="BE416">
        <f>A!BD416</f>
        <v>0</v>
      </c>
      <c r="BF416">
        <f>A!BE416</f>
        <v>0</v>
      </c>
      <c r="BG416">
        <f>A!BF416</f>
        <v>0</v>
      </c>
      <c r="BH416">
        <f>A!BG416</f>
        <v>0</v>
      </c>
      <c r="BI416">
        <f>A!BH416</f>
        <v>0</v>
      </c>
      <c r="BJ416">
        <f>A!BI416</f>
        <v>0</v>
      </c>
      <c r="BK416">
        <f>A!BJ416</f>
        <v>0</v>
      </c>
      <c r="BL416">
        <f>A!BK416</f>
        <v>0</v>
      </c>
      <c r="BM416">
        <f>A!BL416</f>
        <v>0</v>
      </c>
      <c r="BN416">
        <f>A!BM416</f>
        <v>0</v>
      </c>
      <c r="BO416">
        <f>A!BN416</f>
        <v>0</v>
      </c>
      <c r="BP416">
        <f>A!BO416</f>
        <v>0</v>
      </c>
      <c r="BQ416">
        <f>A!BP416</f>
        <v>0</v>
      </c>
      <c r="BR416">
        <f>A!BQ416</f>
        <v>0</v>
      </c>
      <c r="BS416">
        <f>A!BR416</f>
        <v>0</v>
      </c>
      <c r="BT416">
        <f>A!BS416</f>
        <v>0</v>
      </c>
      <c r="BU416">
        <f>A!BT416</f>
        <v>0</v>
      </c>
      <c r="BV416">
        <f>A!BU416</f>
        <v>0</v>
      </c>
      <c r="BW416">
        <f>A!BV416</f>
        <v>0</v>
      </c>
      <c r="BX416">
        <f>A!BW416</f>
        <v>0</v>
      </c>
      <c r="BY416">
        <f>A!BX416</f>
        <v>0</v>
      </c>
      <c r="BZ416">
        <f>A!BY416</f>
        <v>0</v>
      </c>
      <c r="CA416">
        <f>A!BZ416</f>
        <v>0</v>
      </c>
      <c r="CB416">
        <f>A!CA416</f>
        <v>0</v>
      </c>
      <c r="CC416">
        <f>A!CB416</f>
        <v>0</v>
      </c>
      <c r="CD416">
        <f>A!CC416</f>
        <v>0</v>
      </c>
      <c r="CE416">
        <f>A!CD416</f>
        <v>0</v>
      </c>
      <c r="CF416">
        <f>A!CE416</f>
        <v>0</v>
      </c>
      <c r="CG416">
        <f>A!CF416</f>
        <v>0</v>
      </c>
      <c r="CH416">
        <f>A!CG416</f>
        <v>0</v>
      </c>
      <c r="CI416">
        <f>A!CH416</f>
        <v>0</v>
      </c>
      <c r="CJ416">
        <f>A!CI416</f>
        <v>0</v>
      </c>
      <c r="CK416">
        <f>A!CJ416</f>
        <v>0</v>
      </c>
      <c r="CL416">
        <f>A!CK416</f>
        <v>0</v>
      </c>
      <c r="CM416">
        <f>A!CL416</f>
        <v>0</v>
      </c>
      <c r="CN416">
        <f>A!CM416</f>
        <v>0</v>
      </c>
      <c r="CO416">
        <f>A!CN416</f>
        <v>0</v>
      </c>
      <c r="CP416">
        <f>A!CO416</f>
        <v>0</v>
      </c>
      <c r="CQ416">
        <f>A!CO726</f>
        <v>0</v>
      </c>
      <c r="CR416">
        <f>A!CP416</f>
        <v>0</v>
      </c>
      <c r="CS416">
        <f>A!CQ416</f>
        <v>0</v>
      </c>
    </row>
    <row r="417" spans="1:97" x14ac:dyDescent="0.2">
      <c r="A417">
        <f>A!A417</f>
        <v>0</v>
      </c>
      <c r="B417">
        <f>A!B417</f>
        <v>0</v>
      </c>
      <c r="C417">
        <f>A!C417</f>
        <v>0</v>
      </c>
      <c r="D417">
        <f>A!D417</f>
        <v>0</v>
      </c>
      <c r="E417">
        <f>A!E417</f>
        <v>0</v>
      </c>
      <c r="F417">
        <f>A!F417</f>
        <v>0</v>
      </c>
      <c r="G417">
        <f>A!G417</f>
        <v>0</v>
      </c>
      <c r="H417">
        <f>A!H417</f>
        <v>0</v>
      </c>
      <c r="I417">
        <f>A!I417</f>
        <v>0</v>
      </c>
      <c r="J417">
        <f>A!J417</f>
        <v>0</v>
      </c>
      <c r="K417">
        <f>A!K417</f>
        <v>0</v>
      </c>
      <c r="L417">
        <f>A!L417</f>
        <v>0</v>
      </c>
      <c r="M417">
        <f>A!M417</f>
        <v>0</v>
      </c>
      <c r="N417">
        <f>A!N417</f>
        <v>0</v>
      </c>
      <c r="O417">
        <f>A!O417</f>
        <v>0</v>
      </c>
      <c r="P417" s="23" t="str">
        <f>IF(A!P417="","",INDEX(B!$A$1:$BT$2000,MATCH(A!P417,B!$AX$1:$AX$2000,0),D!$B$5))</f>
        <v/>
      </c>
      <c r="Q417">
        <f>A!Q417</f>
        <v>0</v>
      </c>
      <c r="R417">
        <f>A!R417</f>
        <v>0</v>
      </c>
      <c r="S417">
        <f>A!S417</f>
        <v>0</v>
      </c>
      <c r="T417">
        <f>A!T417</f>
        <v>0</v>
      </c>
      <c r="U417">
        <f>A!U417</f>
        <v>0</v>
      </c>
      <c r="V417" s="23">
        <f>IF(A!V417="&lt;",1,A!V417)</f>
        <v>0</v>
      </c>
      <c r="W417">
        <f>A!W417</f>
        <v>0</v>
      </c>
      <c r="X417">
        <f>A!X417</f>
        <v>0</v>
      </c>
      <c r="Y417">
        <f>A!Y417</f>
        <v>0</v>
      </c>
      <c r="Z417" s="23">
        <f t="shared" si="6"/>
        <v>0</v>
      </c>
      <c r="AA417">
        <f>A!Z417</f>
        <v>0</v>
      </c>
      <c r="AB417">
        <f>A!AA417</f>
        <v>0</v>
      </c>
      <c r="AC417">
        <f>A!AB417</f>
        <v>0</v>
      </c>
      <c r="AD417">
        <f>A!AC417</f>
        <v>0</v>
      </c>
      <c r="AE417">
        <f>A!AD417</f>
        <v>0</v>
      </c>
      <c r="AF417">
        <f>A!AE417</f>
        <v>0</v>
      </c>
      <c r="AG417">
        <f>A!AF417</f>
        <v>0</v>
      </c>
      <c r="AH417">
        <f>A!AG417</f>
        <v>0</v>
      </c>
      <c r="AI417">
        <f>A!AH417</f>
        <v>0</v>
      </c>
      <c r="AJ417">
        <f>A!AI417</f>
        <v>0</v>
      </c>
      <c r="AK417">
        <f>A!AJ417</f>
        <v>0</v>
      </c>
      <c r="AL417">
        <f>A!AK417</f>
        <v>0</v>
      </c>
      <c r="AM417">
        <f>A!AL417</f>
        <v>0</v>
      </c>
      <c r="AN417">
        <f>A!AM417</f>
        <v>0</v>
      </c>
      <c r="AO417">
        <f>A!AN417</f>
        <v>0</v>
      </c>
      <c r="AP417">
        <f>A!AO417</f>
        <v>0</v>
      </c>
      <c r="AQ417">
        <f>A!AP417</f>
        <v>0</v>
      </c>
      <c r="AR417">
        <f>A!AQ417</f>
        <v>0</v>
      </c>
      <c r="AS417">
        <f>A!AR417</f>
        <v>0</v>
      </c>
      <c r="AT417">
        <f>A!AS417</f>
        <v>0</v>
      </c>
      <c r="AU417">
        <f>A!AT417</f>
        <v>0</v>
      </c>
      <c r="AV417">
        <f>A!AU417</f>
        <v>0</v>
      </c>
      <c r="AW417" s="23" t="str">
        <f>IF(A!AV417=0,"",A!AV417)</f>
        <v/>
      </c>
      <c r="AX417">
        <f>A!AW417</f>
        <v>0</v>
      </c>
      <c r="AY417">
        <f>A!AX417</f>
        <v>0</v>
      </c>
      <c r="AZ417">
        <f>A!AY417</f>
        <v>0</v>
      </c>
      <c r="BA417">
        <f>A!AZ417</f>
        <v>0</v>
      </c>
      <c r="BB417">
        <f>A!BA417</f>
        <v>0</v>
      </c>
      <c r="BC417">
        <f>A!BB417</f>
        <v>0</v>
      </c>
      <c r="BD417">
        <f>A!BC417</f>
        <v>0</v>
      </c>
      <c r="BE417">
        <f>A!BD417</f>
        <v>0</v>
      </c>
      <c r="BF417">
        <f>A!BE417</f>
        <v>0</v>
      </c>
      <c r="BG417">
        <f>A!BF417</f>
        <v>0</v>
      </c>
      <c r="BH417">
        <f>A!BG417</f>
        <v>0</v>
      </c>
      <c r="BI417">
        <f>A!BH417</f>
        <v>0</v>
      </c>
      <c r="BJ417">
        <f>A!BI417</f>
        <v>0</v>
      </c>
      <c r="BK417">
        <f>A!BJ417</f>
        <v>0</v>
      </c>
      <c r="BL417">
        <f>A!BK417</f>
        <v>0</v>
      </c>
      <c r="BM417">
        <f>A!BL417</f>
        <v>0</v>
      </c>
      <c r="BN417">
        <f>A!BM417</f>
        <v>0</v>
      </c>
      <c r="BO417">
        <f>A!BN417</f>
        <v>0</v>
      </c>
      <c r="BP417">
        <f>A!BO417</f>
        <v>0</v>
      </c>
      <c r="BQ417">
        <f>A!BP417</f>
        <v>0</v>
      </c>
      <c r="BR417">
        <f>A!BQ417</f>
        <v>0</v>
      </c>
      <c r="BS417">
        <f>A!BR417</f>
        <v>0</v>
      </c>
      <c r="BT417">
        <f>A!BS417</f>
        <v>0</v>
      </c>
      <c r="BU417">
        <f>A!BT417</f>
        <v>0</v>
      </c>
      <c r="BV417">
        <f>A!BU417</f>
        <v>0</v>
      </c>
      <c r="BW417">
        <f>A!BV417</f>
        <v>0</v>
      </c>
      <c r="BX417">
        <f>A!BW417</f>
        <v>0</v>
      </c>
      <c r="BY417">
        <f>A!BX417</f>
        <v>0</v>
      </c>
      <c r="BZ417">
        <f>A!BY417</f>
        <v>0</v>
      </c>
      <c r="CA417">
        <f>A!BZ417</f>
        <v>0</v>
      </c>
      <c r="CB417">
        <f>A!CA417</f>
        <v>0</v>
      </c>
      <c r="CC417">
        <f>A!CB417</f>
        <v>0</v>
      </c>
      <c r="CD417">
        <f>A!CC417</f>
        <v>0</v>
      </c>
      <c r="CE417">
        <f>A!CD417</f>
        <v>0</v>
      </c>
      <c r="CF417">
        <f>A!CE417</f>
        <v>0</v>
      </c>
      <c r="CG417">
        <f>A!CF417</f>
        <v>0</v>
      </c>
      <c r="CH417">
        <f>A!CG417</f>
        <v>0</v>
      </c>
      <c r="CI417">
        <f>A!CH417</f>
        <v>0</v>
      </c>
      <c r="CJ417">
        <f>A!CI417</f>
        <v>0</v>
      </c>
      <c r="CK417">
        <f>A!CJ417</f>
        <v>0</v>
      </c>
      <c r="CL417">
        <f>A!CK417</f>
        <v>0</v>
      </c>
      <c r="CM417">
        <f>A!CL417</f>
        <v>0</v>
      </c>
      <c r="CN417">
        <f>A!CM417</f>
        <v>0</v>
      </c>
      <c r="CO417">
        <f>A!CN417</f>
        <v>0</v>
      </c>
      <c r="CP417">
        <f>A!CO417</f>
        <v>0</v>
      </c>
      <c r="CQ417">
        <f>A!CO727</f>
        <v>0</v>
      </c>
      <c r="CR417">
        <f>A!CP417</f>
        <v>0</v>
      </c>
      <c r="CS417">
        <f>A!CQ417</f>
        <v>0</v>
      </c>
    </row>
    <row r="418" spans="1:97" x14ac:dyDescent="0.2">
      <c r="A418">
        <f>A!A418</f>
        <v>0</v>
      </c>
      <c r="B418">
        <f>A!B418</f>
        <v>0</v>
      </c>
      <c r="C418">
        <f>A!C418</f>
        <v>0</v>
      </c>
      <c r="D418">
        <f>A!D418</f>
        <v>0</v>
      </c>
      <c r="E418">
        <f>A!E418</f>
        <v>0</v>
      </c>
      <c r="F418">
        <f>A!F418</f>
        <v>0</v>
      </c>
      <c r="G418">
        <f>A!G418</f>
        <v>0</v>
      </c>
      <c r="H418">
        <f>A!H418</f>
        <v>0</v>
      </c>
      <c r="I418">
        <f>A!I418</f>
        <v>0</v>
      </c>
      <c r="J418">
        <f>A!J418</f>
        <v>0</v>
      </c>
      <c r="K418">
        <f>A!K418</f>
        <v>0</v>
      </c>
      <c r="L418">
        <f>A!L418</f>
        <v>0</v>
      </c>
      <c r="M418">
        <f>A!M418</f>
        <v>0</v>
      </c>
      <c r="N418">
        <f>A!N418</f>
        <v>0</v>
      </c>
      <c r="O418">
        <f>A!O418</f>
        <v>0</v>
      </c>
      <c r="P418" s="23" t="str">
        <f>IF(A!P418="","",INDEX(B!$A$1:$BT$2000,MATCH(A!P418,B!$AX$1:$AX$2000,0),D!$B$5))</f>
        <v/>
      </c>
      <c r="Q418">
        <f>A!Q418</f>
        <v>0</v>
      </c>
      <c r="R418">
        <f>A!R418</f>
        <v>0</v>
      </c>
      <c r="S418">
        <f>A!S418</f>
        <v>0</v>
      </c>
      <c r="T418">
        <f>A!T418</f>
        <v>0</v>
      </c>
      <c r="U418">
        <f>A!U418</f>
        <v>0</v>
      </c>
      <c r="V418" s="23">
        <f>IF(A!V418="&lt;",1,A!V418)</f>
        <v>0</v>
      </c>
      <c r="W418">
        <f>A!W418</f>
        <v>0</v>
      </c>
      <c r="X418">
        <f>A!X418</f>
        <v>0</v>
      </c>
      <c r="Y418">
        <f>A!Y418</f>
        <v>0</v>
      </c>
      <c r="Z418" s="23">
        <f t="shared" si="6"/>
        <v>0</v>
      </c>
      <c r="AA418">
        <f>A!Z418</f>
        <v>0</v>
      </c>
      <c r="AB418">
        <f>A!AA418</f>
        <v>0</v>
      </c>
      <c r="AC418">
        <f>A!AB418</f>
        <v>0</v>
      </c>
      <c r="AD418">
        <f>A!AC418</f>
        <v>0</v>
      </c>
      <c r="AE418">
        <f>A!AD418</f>
        <v>0</v>
      </c>
      <c r="AF418">
        <f>A!AE418</f>
        <v>0</v>
      </c>
      <c r="AG418">
        <f>A!AF418</f>
        <v>0</v>
      </c>
      <c r="AH418">
        <f>A!AG418</f>
        <v>0</v>
      </c>
      <c r="AI418">
        <f>A!AH418</f>
        <v>0</v>
      </c>
      <c r="AJ418">
        <f>A!AI418</f>
        <v>0</v>
      </c>
      <c r="AK418">
        <f>A!AJ418</f>
        <v>0</v>
      </c>
      <c r="AL418">
        <f>A!AK418</f>
        <v>0</v>
      </c>
      <c r="AM418">
        <f>A!AL418</f>
        <v>0</v>
      </c>
      <c r="AN418">
        <f>A!AM418</f>
        <v>0</v>
      </c>
      <c r="AO418">
        <f>A!AN418</f>
        <v>0</v>
      </c>
      <c r="AP418">
        <f>A!AO418</f>
        <v>0</v>
      </c>
      <c r="AQ418">
        <f>A!AP418</f>
        <v>0</v>
      </c>
      <c r="AR418">
        <f>A!AQ418</f>
        <v>0</v>
      </c>
      <c r="AS418">
        <f>A!AR418</f>
        <v>0</v>
      </c>
      <c r="AT418">
        <f>A!AS418</f>
        <v>0</v>
      </c>
      <c r="AU418">
        <f>A!AT418</f>
        <v>0</v>
      </c>
      <c r="AV418">
        <f>A!AU418</f>
        <v>0</v>
      </c>
      <c r="AW418" s="23" t="str">
        <f>IF(A!AV418=0,"",A!AV418)</f>
        <v/>
      </c>
      <c r="AX418">
        <f>A!AW418</f>
        <v>0</v>
      </c>
      <c r="AY418">
        <f>A!AX418</f>
        <v>0</v>
      </c>
      <c r="AZ418">
        <f>A!AY418</f>
        <v>0</v>
      </c>
      <c r="BA418">
        <f>A!AZ418</f>
        <v>0</v>
      </c>
      <c r="BB418">
        <f>A!BA418</f>
        <v>0</v>
      </c>
      <c r="BC418">
        <f>A!BB418</f>
        <v>0</v>
      </c>
      <c r="BD418">
        <f>A!BC418</f>
        <v>0</v>
      </c>
      <c r="BE418">
        <f>A!BD418</f>
        <v>0</v>
      </c>
      <c r="BF418">
        <f>A!BE418</f>
        <v>0</v>
      </c>
      <c r="BG418">
        <f>A!BF418</f>
        <v>0</v>
      </c>
      <c r="BH418">
        <f>A!BG418</f>
        <v>0</v>
      </c>
      <c r="BI418">
        <f>A!BH418</f>
        <v>0</v>
      </c>
      <c r="BJ418">
        <f>A!BI418</f>
        <v>0</v>
      </c>
      <c r="BK418">
        <f>A!BJ418</f>
        <v>0</v>
      </c>
      <c r="BL418">
        <f>A!BK418</f>
        <v>0</v>
      </c>
      <c r="BM418">
        <f>A!BL418</f>
        <v>0</v>
      </c>
      <c r="BN418">
        <f>A!BM418</f>
        <v>0</v>
      </c>
      <c r="BO418">
        <f>A!BN418</f>
        <v>0</v>
      </c>
      <c r="BP418">
        <f>A!BO418</f>
        <v>0</v>
      </c>
      <c r="BQ418">
        <f>A!BP418</f>
        <v>0</v>
      </c>
      <c r="BR418">
        <f>A!BQ418</f>
        <v>0</v>
      </c>
      <c r="BS418">
        <f>A!BR418</f>
        <v>0</v>
      </c>
      <c r="BT418">
        <f>A!BS418</f>
        <v>0</v>
      </c>
      <c r="BU418">
        <f>A!BT418</f>
        <v>0</v>
      </c>
      <c r="BV418">
        <f>A!BU418</f>
        <v>0</v>
      </c>
      <c r="BW418">
        <f>A!BV418</f>
        <v>0</v>
      </c>
      <c r="BX418">
        <f>A!BW418</f>
        <v>0</v>
      </c>
      <c r="BY418">
        <f>A!BX418</f>
        <v>0</v>
      </c>
      <c r="BZ418">
        <f>A!BY418</f>
        <v>0</v>
      </c>
      <c r="CA418">
        <f>A!BZ418</f>
        <v>0</v>
      </c>
      <c r="CB418">
        <f>A!CA418</f>
        <v>0</v>
      </c>
      <c r="CC418">
        <f>A!CB418</f>
        <v>0</v>
      </c>
      <c r="CD418">
        <f>A!CC418</f>
        <v>0</v>
      </c>
      <c r="CE418">
        <f>A!CD418</f>
        <v>0</v>
      </c>
      <c r="CF418">
        <f>A!CE418</f>
        <v>0</v>
      </c>
      <c r="CG418">
        <f>A!CF418</f>
        <v>0</v>
      </c>
      <c r="CH418">
        <f>A!CG418</f>
        <v>0</v>
      </c>
      <c r="CI418">
        <f>A!CH418</f>
        <v>0</v>
      </c>
      <c r="CJ418">
        <f>A!CI418</f>
        <v>0</v>
      </c>
      <c r="CK418">
        <f>A!CJ418</f>
        <v>0</v>
      </c>
      <c r="CL418">
        <f>A!CK418</f>
        <v>0</v>
      </c>
      <c r="CM418">
        <f>A!CL418</f>
        <v>0</v>
      </c>
      <c r="CN418">
        <f>A!CM418</f>
        <v>0</v>
      </c>
      <c r="CO418">
        <f>A!CN418</f>
        <v>0</v>
      </c>
      <c r="CP418">
        <f>A!CO418</f>
        <v>0</v>
      </c>
      <c r="CQ418">
        <f>A!CO728</f>
        <v>0</v>
      </c>
      <c r="CR418">
        <f>A!CP418</f>
        <v>0</v>
      </c>
      <c r="CS418">
        <f>A!CQ418</f>
        <v>0</v>
      </c>
    </row>
    <row r="419" spans="1:97" x14ac:dyDescent="0.2">
      <c r="A419">
        <f>A!A419</f>
        <v>0</v>
      </c>
      <c r="B419">
        <f>A!B419</f>
        <v>0</v>
      </c>
      <c r="C419">
        <f>A!C419</f>
        <v>0</v>
      </c>
      <c r="D419">
        <f>A!D419</f>
        <v>0</v>
      </c>
      <c r="E419">
        <f>A!E419</f>
        <v>0</v>
      </c>
      <c r="F419">
        <f>A!F419</f>
        <v>0</v>
      </c>
      <c r="G419">
        <f>A!G419</f>
        <v>0</v>
      </c>
      <c r="H419">
        <f>A!H419</f>
        <v>0</v>
      </c>
      <c r="I419">
        <f>A!I419</f>
        <v>0</v>
      </c>
      <c r="J419">
        <f>A!J419</f>
        <v>0</v>
      </c>
      <c r="K419">
        <f>A!K419</f>
        <v>0</v>
      </c>
      <c r="L419">
        <f>A!L419</f>
        <v>0</v>
      </c>
      <c r="M419">
        <f>A!M419</f>
        <v>0</v>
      </c>
      <c r="N419">
        <f>A!N419</f>
        <v>0</v>
      </c>
      <c r="O419">
        <f>A!O419</f>
        <v>0</v>
      </c>
      <c r="P419" s="23" t="str">
        <f>IF(A!P419="","",INDEX(B!$A$1:$BT$2000,MATCH(A!P419,B!$AX$1:$AX$2000,0),D!$B$5))</f>
        <v/>
      </c>
      <c r="Q419">
        <f>A!Q419</f>
        <v>0</v>
      </c>
      <c r="R419">
        <f>A!R419</f>
        <v>0</v>
      </c>
      <c r="S419">
        <f>A!S419</f>
        <v>0</v>
      </c>
      <c r="T419">
        <f>A!T419</f>
        <v>0</v>
      </c>
      <c r="U419">
        <f>A!U419</f>
        <v>0</v>
      </c>
      <c r="V419" s="23">
        <f>IF(A!V419="&lt;",1,A!V419)</f>
        <v>0</v>
      </c>
      <c r="W419">
        <f>A!W419</f>
        <v>0</v>
      </c>
      <c r="X419">
        <f>A!X419</f>
        <v>0</v>
      </c>
      <c r="Y419">
        <f>A!Y419</f>
        <v>0</v>
      </c>
      <c r="Z419" s="23">
        <f t="shared" si="6"/>
        <v>0</v>
      </c>
      <c r="AA419">
        <f>A!Z419</f>
        <v>0</v>
      </c>
      <c r="AB419">
        <f>A!AA419</f>
        <v>0</v>
      </c>
      <c r="AC419">
        <f>A!AB419</f>
        <v>0</v>
      </c>
      <c r="AD419">
        <f>A!AC419</f>
        <v>0</v>
      </c>
      <c r="AE419">
        <f>A!AD419</f>
        <v>0</v>
      </c>
      <c r="AF419">
        <f>A!AE419</f>
        <v>0</v>
      </c>
      <c r="AG419">
        <f>A!AF419</f>
        <v>0</v>
      </c>
      <c r="AH419">
        <f>A!AG419</f>
        <v>0</v>
      </c>
      <c r="AI419">
        <f>A!AH419</f>
        <v>0</v>
      </c>
      <c r="AJ419">
        <f>A!AI419</f>
        <v>0</v>
      </c>
      <c r="AK419">
        <f>A!AJ419</f>
        <v>0</v>
      </c>
      <c r="AL419">
        <f>A!AK419</f>
        <v>0</v>
      </c>
      <c r="AM419">
        <f>A!AL419</f>
        <v>0</v>
      </c>
      <c r="AN419">
        <f>A!AM419</f>
        <v>0</v>
      </c>
      <c r="AO419">
        <f>A!AN419</f>
        <v>0</v>
      </c>
      <c r="AP419">
        <f>A!AO419</f>
        <v>0</v>
      </c>
      <c r="AQ419">
        <f>A!AP419</f>
        <v>0</v>
      </c>
      <c r="AR419">
        <f>A!AQ419</f>
        <v>0</v>
      </c>
      <c r="AS419">
        <f>A!AR419</f>
        <v>0</v>
      </c>
      <c r="AT419">
        <f>A!AS419</f>
        <v>0</v>
      </c>
      <c r="AU419">
        <f>A!AT419</f>
        <v>0</v>
      </c>
      <c r="AV419">
        <f>A!AU419</f>
        <v>0</v>
      </c>
      <c r="AW419" s="23" t="str">
        <f>IF(A!AV419=0,"",A!AV419)</f>
        <v/>
      </c>
      <c r="AX419">
        <f>A!AW419</f>
        <v>0</v>
      </c>
      <c r="AY419">
        <f>A!AX419</f>
        <v>0</v>
      </c>
      <c r="AZ419">
        <f>A!AY419</f>
        <v>0</v>
      </c>
      <c r="BA419">
        <f>A!AZ419</f>
        <v>0</v>
      </c>
      <c r="BB419">
        <f>A!BA419</f>
        <v>0</v>
      </c>
      <c r="BC419">
        <f>A!BB419</f>
        <v>0</v>
      </c>
      <c r="BD419">
        <f>A!BC419</f>
        <v>0</v>
      </c>
      <c r="BE419">
        <f>A!BD419</f>
        <v>0</v>
      </c>
      <c r="BF419">
        <f>A!BE419</f>
        <v>0</v>
      </c>
      <c r="BG419">
        <f>A!BF419</f>
        <v>0</v>
      </c>
      <c r="BH419">
        <f>A!BG419</f>
        <v>0</v>
      </c>
      <c r="BI419">
        <f>A!BH419</f>
        <v>0</v>
      </c>
      <c r="BJ419">
        <f>A!BI419</f>
        <v>0</v>
      </c>
      <c r="BK419">
        <f>A!BJ419</f>
        <v>0</v>
      </c>
      <c r="BL419">
        <f>A!BK419</f>
        <v>0</v>
      </c>
      <c r="BM419">
        <f>A!BL419</f>
        <v>0</v>
      </c>
      <c r="BN419">
        <f>A!BM419</f>
        <v>0</v>
      </c>
      <c r="BO419">
        <f>A!BN419</f>
        <v>0</v>
      </c>
      <c r="BP419">
        <f>A!BO419</f>
        <v>0</v>
      </c>
      <c r="BQ419">
        <f>A!BP419</f>
        <v>0</v>
      </c>
      <c r="BR419">
        <f>A!BQ419</f>
        <v>0</v>
      </c>
      <c r="BS419">
        <f>A!BR419</f>
        <v>0</v>
      </c>
      <c r="BT419">
        <f>A!BS419</f>
        <v>0</v>
      </c>
      <c r="BU419">
        <f>A!BT419</f>
        <v>0</v>
      </c>
      <c r="BV419">
        <f>A!BU419</f>
        <v>0</v>
      </c>
      <c r="BW419">
        <f>A!BV419</f>
        <v>0</v>
      </c>
      <c r="BX419">
        <f>A!BW419</f>
        <v>0</v>
      </c>
      <c r="BY419">
        <f>A!BX419</f>
        <v>0</v>
      </c>
      <c r="BZ419">
        <f>A!BY419</f>
        <v>0</v>
      </c>
      <c r="CA419">
        <f>A!BZ419</f>
        <v>0</v>
      </c>
      <c r="CB419">
        <f>A!CA419</f>
        <v>0</v>
      </c>
      <c r="CC419">
        <f>A!CB419</f>
        <v>0</v>
      </c>
      <c r="CD419">
        <f>A!CC419</f>
        <v>0</v>
      </c>
      <c r="CE419">
        <f>A!CD419</f>
        <v>0</v>
      </c>
      <c r="CF419">
        <f>A!CE419</f>
        <v>0</v>
      </c>
      <c r="CG419">
        <f>A!CF419</f>
        <v>0</v>
      </c>
      <c r="CH419">
        <f>A!CG419</f>
        <v>0</v>
      </c>
      <c r="CI419">
        <f>A!CH419</f>
        <v>0</v>
      </c>
      <c r="CJ419">
        <f>A!CI419</f>
        <v>0</v>
      </c>
      <c r="CK419">
        <f>A!CJ419</f>
        <v>0</v>
      </c>
      <c r="CL419">
        <f>A!CK419</f>
        <v>0</v>
      </c>
      <c r="CM419">
        <f>A!CL419</f>
        <v>0</v>
      </c>
      <c r="CN419">
        <f>A!CM419</f>
        <v>0</v>
      </c>
      <c r="CO419">
        <f>A!CN419</f>
        <v>0</v>
      </c>
      <c r="CP419">
        <f>A!CO419</f>
        <v>0</v>
      </c>
      <c r="CQ419">
        <f>A!CO729</f>
        <v>0</v>
      </c>
      <c r="CR419">
        <f>A!CP419</f>
        <v>0</v>
      </c>
      <c r="CS419">
        <f>A!CQ419</f>
        <v>0</v>
      </c>
    </row>
    <row r="420" spans="1:97" x14ac:dyDescent="0.2">
      <c r="A420">
        <f>A!A420</f>
        <v>0</v>
      </c>
      <c r="B420">
        <f>A!B420</f>
        <v>0</v>
      </c>
      <c r="C420">
        <f>A!C420</f>
        <v>0</v>
      </c>
      <c r="D420">
        <f>A!D420</f>
        <v>0</v>
      </c>
      <c r="E420">
        <f>A!E420</f>
        <v>0</v>
      </c>
      <c r="F420">
        <f>A!F420</f>
        <v>0</v>
      </c>
      <c r="G420">
        <f>A!G420</f>
        <v>0</v>
      </c>
      <c r="H420">
        <f>A!H420</f>
        <v>0</v>
      </c>
      <c r="I420">
        <f>A!I420</f>
        <v>0</v>
      </c>
      <c r="J420">
        <f>A!J420</f>
        <v>0</v>
      </c>
      <c r="K420">
        <f>A!K420</f>
        <v>0</v>
      </c>
      <c r="L420">
        <f>A!L420</f>
        <v>0</v>
      </c>
      <c r="M420">
        <f>A!M420</f>
        <v>0</v>
      </c>
      <c r="N420">
        <f>A!N420</f>
        <v>0</v>
      </c>
      <c r="O420">
        <f>A!O420</f>
        <v>0</v>
      </c>
      <c r="P420" s="23" t="str">
        <f>IF(A!P420="","",INDEX(B!$A$1:$BT$2000,MATCH(A!P420,B!$AX$1:$AX$2000,0),D!$B$5))</f>
        <v/>
      </c>
      <c r="Q420">
        <f>A!Q420</f>
        <v>0</v>
      </c>
      <c r="R420">
        <f>A!R420</f>
        <v>0</v>
      </c>
      <c r="S420">
        <f>A!S420</f>
        <v>0</v>
      </c>
      <c r="T420">
        <f>A!T420</f>
        <v>0</v>
      </c>
      <c r="U420">
        <f>A!U420</f>
        <v>0</v>
      </c>
      <c r="V420" s="23">
        <f>IF(A!V420="&lt;",1,A!V420)</f>
        <v>0</v>
      </c>
      <c r="W420">
        <f>A!W420</f>
        <v>0</v>
      </c>
      <c r="X420">
        <f>A!X420</f>
        <v>0</v>
      </c>
      <c r="Y420">
        <f>A!Y420</f>
        <v>0</v>
      </c>
      <c r="Z420" s="23">
        <f t="shared" si="6"/>
        <v>0</v>
      </c>
      <c r="AA420">
        <f>A!Z420</f>
        <v>0</v>
      </c>
      <c r="AB420">
        <f>A!AA420</f>
        <v>0</v>
      </c>
      <c r="AC420">
        <f>A!AB420</f>
        <v>0</v>
      </c>
      <c r="AD420">
        <f>A!AC420</f>
        <v>0</v>
      </c>
      <c r="AE420">
        <f>A!AD420</f>
        <v>0</v>
      </c>
      <c r="AF420">
        <f>A!AE420</f>
        <v>0</v>
      </c>
      <c r="AG420">
        <f>A!AF420</f>
        <v>0</v>
      </c>
      <c r="AH420">
        <f>A!AG420</f>
        <v>0</v>
      </c>
      <c r="AI420">
        <f>A!AH420</f>
        <v>0</v>
      </c>
      <c r="AJ420">
        <f>A!AI420</f>
        <v>0</v>
      </c>
      <c r="AK420">
        <f>A!AJ420</f>
        <v>0</v>
      </c>
      <c r="AL420">
        <f>A!AK420</f>
        <v>0</v>
      </c>
      <c r="AM420">
        <f>A!AL420</f>
        <v>0</v>
      </c>
      <c r="AN420">
        <f>A!AM420</f>
        <v>0</v>
      </c>
      <c r="AO420">
        <f>A!AN420</f>
        <v>0</v>
      </c>
      <c r="AP420">
        <f>A!AO420</f>
        <v>0</v>
      </c>
      <c r="AQ420">
        <f>A!AP420</f>
        <v>0</v>
      </c>
      <c r="AR420">
        <f>A!AQ420</f>
        <v>0</v>
      </c>
      <c r="AS420">
        <f>A!AR420</f>
        <v>0</v>
      </c>
      <c r="AT420">
        <f>A!AS420</f>
        <v>0</v>
      </c>
      <c r="AU420">
        <f>A!AT420</f>
        <v>0</v>
      </c>
      <c r="AV420">
        <f>A!AU420</f>
        <v>0</v>
      </c>
      <c r="AW420" s="23" t="str">
        <f>IF(A!AV420=0,"",A!AV420)</f>
        <v/>
      </c>
      <c r="AX420">
        <f>A!AW420</f>
        <v>0</v>
      </c>
      <c r="AY420">
        <f>A!AX420</f>
        <v>0</v>
      </c>
      <c r="AZ420">
        <f>A!AY420</f>
        <v>0</v>
      </c>
      <c r="BA420">
        <f>A!AZ420</f>
        <v>0</v>
      </c>
      <c r="BB420">
        <f>A!BA420</f>
        <v>0</v>
      </c>
      <c r="BC420">
        <f>A!BB420</f>
        <v>0</v>
      </c>
      <c r="BD420">
        <f>A!BC420</f>
        <v>0</v>
      </c>
      <c r="BE420">
        <f>A!BD420</f>
        <v>0</v>
      </c>
      <c r="BF420">
        <f>A!BE420</f>
        <v>0</v>
      </c>
      <c r="BG420">
        <f>A!BF420</f>
        <v>0</v>
      </c>
      <c r="BH420">
        <f>A!BG420</f>
        <v>0</v>
      </c>
      <c r="BI420">
        <f>A!BH420</f>
        <v>0</v>
      </c>
      <c r="BJ420">
        <f>A!BI420</f>
        <v>0</v>
      </c>
      <c r="BK420">
        <f>A!BJ420</f>
        <v>0</v>
      </c>
      <c r="BL420">
        <f>A!BK420</f>
        <v>0</v>
      </c>
      <c r="BM420">
        <f>A!BL420</f>
        <v>0</v>
      </c>
      <c r="BN420">
        <f>A!BM420</f>
        <v>0</v>
      </c>
      <c r="BO420">
        <f>A!BN420</f>
        <v>0</v>
      </c>
      <c r="BP420">
        <f>A!BO420</f>
        <v>0</v>
      </c>
      <c r="BQ420">
        <f>A!BP420</f>
        <v>0</v>
      </c>
      <c r="BR420">
        <f>A!BQ420</f>
        <v>0</v>
      </c>
      <c r="BS420">
        <f>A!BR420</f>
        <v>0</v>
      </c>
      <c r="BT420">
        <f>A!BS420</f>
        <v>0</v>
      </c>
      <c r="BU420">
        <f>A!BT420</f>
        <v>0</v>
      </c>
      <c r="BV420">
        <f>A!BU420</f>
        <v>0</v>
      </c>
      <c r="BW420">
        <f>A!BV420</f>
        <v>0</v>
      </c>
      <c r="BX420">
        <f>A!BW420</f>
        <v>0</v>
      </c>
      <c r="BY420">
        <f>A!BX420</f>
        <v>0</v>
      </c>
      <c r="BZ420">
        <f>A!BY420</f>
        <v>0</v>
      </c>
      <c r="CA420">
        <f>A!BZ420</f>
        <v>0</v>
      </c>
      <c r="CB420">
        <f>A!CA420</f>
        <v>0</v>
      </c>
      <c r="CC420">
        <f>A!CB420</f>
        <v>0</v>
      </c>
      <c r="CD420">
        <f>A!CC420</f>
        <v>0</v>
      </c>
      <c r="CE420">
        <f>A!CD420</f>
        <v>0</v>
      </c>
      <c r="CF420">
        <f>A!CE420</f>
        <v>0</v>
      </c>
      <c r="CG420">
        <f>A!CF420</f>
        <v>0</v>
      </c>
      <c r="CH420">
        <f>A!CG420</f>
        <v>0</v>
      </c>
      <c r="CI420">
        <f>A!CH420</f>
        <v>0</v>
      </c>
      <c r="CJ420">
        <f>A!CI420</f>
        <v>0</v>
      </c>
      <c r="CK420">
        <f>A!CJ420</f>
        <v>0</v>
      </c>
      <c r="CL420">
        <f>A!CK420</f>
        <v>0</v>
      </c>
      <c r="CM420">
        <f>A!CL420</f>
        <v>0</v>
      </c>
      <c r="CN420">
        <f>A!CM420</f>
        <v>0</v>
      </c>
      <c r="CO420">
        <f>A!CN420</f>
        <v>0</v>
      </c>
      <c r="CP420">
        <f>A!CO420</f>
        <v>0</v>
      </c>
      <c r="CQ420">
        <f>A!CO730</f>
        <v>0</v>
      </c>
      <c r="CR420">
        <f>A!CP420</f>
        <v>0</v>
      </c>
      <c r="CS420">
        <f>A!CQ420</f>
        <v>0</v>
      </c>
    </row>
    <row r="421" spans="1:97" x14ac:dyDescent="0.2">
      <c r="A421">
        <f>A!A421</f>
        <v>0</v>
      </c>
      <c r="B421">
        <f>A!B421</f>
        <v>0</v>
      </c>
      <c r="C421">
        <f>A!C421</f>
        <v>0</v>
      </c>
      <c r="D421">
        <f>A!D421</f>
        <v>0</v>
      </c>
      <c r="E421">
        <f>A!E421</f>
        <v>0</v>
      </c>
      <c r="F421">
        <f>A!F421</f>
        <v>0</v>
      </c>
      <c r="G421">
        <f>A!G421</f>
        <v>0</v>
      </c>
      <c r="H421">
        <f>A!H421</f>
        <v>0</v>
      </c>
      <c r="I421">
        <f>A!I421</f>
        <v>0</v>
      </c>
      <c r="J421">
        <f>A!J421</f>
        <v>0</v>
      </c>
      <c r="K421">
        <f>A!K421</f>
        <v>0</v>
      </c>
      <c r="L421">
        <f>A!L421</f>
        <v>0</v>
      </c>
      <c r="M421">
        <f>A!M421</f>
        <v>0</v>
      </c>
      <c r="N421">
        <f>A!N421</f>
        <v>0</v>
      </c>
      <c r="O421">
        <f>A!O421</f>
        <v>0</v>
      </c>
      <c r="P421" s="23" t="str">
        <f>IF(A!P421="","",INDEX(B!$A$1:$BT$2000,MATCH(A!P421,B!$AX$1:$AX$2000,0),D!$B$5))</f>
        <v/>
      </c>
      <c r="Q421">
        <f>A!Q421</f>
        <v>0</v>
      </c>
      <c r="R421">
        <f>A!R421</f>
        <v>0</v>
      </c>
      <c r="S421">
        <f>A!S421</f>
        <v>0</v>
      </c>
      <c r="T421">
        <f>A!T421</f>
        <v>0</v>
      </c>
      <c r="U421">
        <f>A!U421</f>
        <v>0</v>
      </c>
      <c r="V421" s="23">
        <f>IF(A!V421="&lt;",1,A!V421)</f>
        <v>0</v>
      </c>
      <c r="W421">
        <f>A!W421</f>
        <v>0</v>
      </c>
      <c r="X421">
        <f>A!X421</f>
        <v>0</v>
      </c>
      <c r="Y421">
        <f>A!Y421</f>
        <v>0</v>
      </c>
      <c r="Z421" s="23">
        <f t="shared" si="6"/>
        <v>0</v>
      </c>
      <c r="AA421">
        <f>A!Z421</f>
        <v>0</v>
      </c>
      <c r="AB421">
        <f>A!AA421</f>
        <v>0</v>
      </c>
      <c r="AC421">
        <f>A!AB421</f>
        <v>0</v>
      </c>
      <c r="AD421">
        <f>A!AC421</f>
        <v>0</v>
      </c>
      <c r="AE421">
        <f>A!AD421</f>
        <v>0</v>
      </c>
      <c r="AF421">
        <f>A!AE421</f>
        <v>0</v>
      </c>
      <c r="AG421">
        <f>A!AF421</f>
        <v>0</v>
      </c>
      <c r="AH421">
        <f>A!AG421</f>
        <v>0</v>
      </c>
      <c r="AI421">
        <f>A!AH421</f>
        <v>0</v>
      </c>
      <c r="AJ421">
        <f>A!AI421</f>
        <v>0</v>
      </c>
      <c r="AK421">
        <f>A!AJ421</f>
        <v>0</v>
      </c>
      <c r="AL421">
        <f>A!AK421</f>
        <v>0</v>
      </c>
      <c r="AM421">
        <f>A!AL421</f>
        <v>0</v>
      </c>
      <c r="AN421">
        <f>A!AM421</f>
        <v>0</v>
      </c>
      <c r="AO421">
        <f>A!AN421</f>
        <v>0</v>
      </c>
      <c r="AP421">
        <f>A!AO421</f>
        <v>0</v>
      </c>
      <c r="AQ421">
        <f>A!AP421</f>
        <v>0</v>
      </c>
      <c r="AR421">
        <f>A!AQ421</f>
        <v>0</v>
      </c>
      <c r="AS421">
        <f>A!AR421</f>
        <v>0</v>
      </c>
      <c r="AT421">
        <f>A!AS421</f>
        <v>0</v>
      </c>
      <c r="AU421">
        <f>A!AT421</f>
        <v>0</v>
      </c>
      <c r="AV421">
        <f>A!AU421</f>
        <v>0</v>
      </c>
      <c r="AW421" s="23" t="str">
        <f>IF(A!AV421=0,"",A!AV421)</f>
        <v/>
      </c>
      <c r="AX421">
        <f>A!AW421</f>
        <v>0</v>
      </c>
      <c r="AY421">
        <f>A!AX421</f>
        <v>0</v>
      </c>
      <c r="AZ421">
        <f>A!AY421</f>
        <v>0</v>
      </c>
      <c r="BA421">
        <f>A!AZ421</f>
        <v>0</v>
      </c>
      <c r="BB421">
        <f>A!BA421</f>
        <v>0</v>
      </c>
      <c r="BC421">
        <f>A!BB421</f>
        <v>0</v>
      </c>
      <c r="BD421">
        <f>A!BC421</f>
        <v>0</v>
      </c>
      <c r="BE421">
        <f>A!BD421</f>
        <v>0</v>
      </c>
      <c r="BF421">
        <f>A!BE421</f>
        <v>0</v>
      </c>
      <c r="BG421">
        <f>A!BF421</f>
        <v>0</v>
      </c>
      <c r="BH421">
        <f>A!BG421</f>
        <v>0</v>
      </c>
      <c r="BI421">
        <f>A!BH421</f>
        <v>0</v>
      </c>
      <c r="BJ421">
        <f>A!BI421</f>
        <v>0</v>
      </c>
      <c r="BK421">
        <f>A!BJ421</f>
        <v>0</v>
      </c>
      <c r="BL421">
        <f>A!BK421</f>
        <v>0</v>
      </c>
      <c r="BM421">
        <f>A!BL421</f>
        <v>0</v>
      </c>
      <c r="BN421">
        <f>A!BM421</f>
        <v>0</v>
      </c>
      <c r="BO421">
        <f>A!BN421</f>
        <v>0</v>
      </c>
      <c r="BP421">
        <f>A!BO421</f>
        <v>0</v>
      </c>
      <c r="BQ421">
        <f>A!BP421</f>
        <v>0</v>
      </c>
      <c r="BR421">
        <f>A!BQ421</f>
        <v>0</v>
      </c>
      <c r="BS421">
        <f>A!BR421</f>
        <v>0</v>
      </c>
      <c r="BT421">
        <f>A!BS421</f>
        <v>0</v>
      </c>
      <c r="BU421">
        <f>A!BT421</f>
        <v>0</v>
      </c>
      <c r="BV421">
        <f>A!BU421</f>
        <v>0</v>
      </c>
      <c r="BW421">
        <f>A!BV421</f>
        <v>0</v>
      </c>
      <c r="BX421">
        <f>A!BW421</f>
        <v>0</v>
      </c>
      <c r="BY421">
        <f>A!BX421</f>
        <v>0</v>
      </c>
      <c r="BZ421">
        <f>A!BY421</f>
        <v>0</v>
      </c>
      <c r="CA421">
        <f>A!BZ421</f>
        <v>0</v>
      </c>
      <c r="CB421">
        <f>A!CA421</f>
        <v>0</v>
      </c>
      <c r="CC421">
        <f>A!CB421</f>
        <v>0</v>
      </c>
      <c r="CD421">
        <f>A!CC421</f>
        <v>0</v>
      </c>
      <c r="CE421">
        <f>A!CD421</f>
        <v>0</v>
      </c>
      <c r="CF421">
        <f>A!CE421</f>
        <v>0</v>
      </c>
      <c r="CG421">
        <f>A!CF421</f>
        <v>0</v>
      </c>
      <c r="CH421">
        <f>A!CG421</f>
        <v>0</v>
      </c>
      <c r="CI421">
        <f>A!CH421</f>
        <v>0</v>
      </c>
      <c r="CJ421">
        <f>A!CI421</f>
        <v>0</v>
      </c>
      <c r="CK421">
        <f>A!CJ421</f>
        <v>0</v>
      </c>
      <c r="CL421">
        <f>A!CK421</f>
        <v>0</v>
      </c>
      <c r="CM421">
        <f>A!CL421</f>
        <v>0</v>
      </c>
      <c r="CN421">
        <f>A!CM421</f>
        <v>0</v>
      </c>
      <c r="CO421">
        <f>A!CN421</f>
        <v>0</v>
      </c>
      <c r="CP421">
        <f>A!CO421</f>
        <v>0</v>
      </c>
      <c r="CQ421">
        <f>A!CO731</f>
        <v>0</v>
      </c>
      <c r="CR421">
        <f>A!CP421</f>
        <v>0</v>
      </c>
      <c r="CS421">
        <f>A!CQ421</f>
        <v>0</v>
      </c>
    </row>
    <row r="422" spans="1:97" x14ac:dyDescent="0.2">
      <c r="A422">
        <f>A!A422</f>
        <v>0</v>
      </c>
      <c r="B422">
        <f>A!B422</f>
        <v>0</v>
      </c>
      <c r="C422">
        <f>A!C422</f>
        <v>0</v>
      </c>
      <c r="D422">
        <f>A!D422</f>
        <v>0</v>
      </c>
      <c r="E422">
        <f>A!E422</f>
        <v>0</v>
      </c>
      <c r="F422">
        <f>A!F422</f>
        <v>0</v>
      </c>
      <c r="G422">
        <f>A!G422</f>
        <v>0</v>
      </c>
      <c r="H422">
        <f>A!H422</f>
        <v>0</v>
      </c>
      <c r="I422">
        <f>A!I422</f>
        <v>0</v>
      </c>
      <c r="J422">
        <f>A!J422</f>
        <v>0</v>
      </c>
      <c r="K422">
        <f>A!K422</f>
        <v>0</v>
      </c>
      <c r="L422">
        <f>A!L422</f>
        <v>0</v>
      </c>
      <c r="M422">
        <f>A!M422</f>
        <v>0</v>
      </c>
      <c r="N422">
        <f>A!N422</f>
        <v>0</v>
      </c>
      <c r="O422">
        <f>A!O422</f>
        <v>0</v>
      </c>
      <c r="P422" s="23" t="str">
        <f>IF(A!P422="","",INDEX(B!$A$1:$BT$2000,MATCH(A!P422,B!$AX$1:$AX$2000,0),D!$B$5))</f>
        <v/>
      </c>
      <c r="Q422">
        <f>A!Q422</f>
        <v>0</v>
      </c>
      <c r="R422">
        <f>A!R422</f>
        <v>0</v>
      </c>
      <c r="S422">
        <f>A!S422</f>
        <v>0</v>
      </c>
      <c r="T422">
        <f>A!T422</f>
        <v>0</v>
      </c>
      <c r="U422">
        <f>A!U422</f>
        <v>0</v>
      </c>
      <c r="V422" s="23">
        <f>IF(A!V422="&lt;",1,A!V422)</f>
        <v>0</v>
      </c>
      <c r="W422">
        <f>A!W422</f>
        <v>0</v>
      </c>
      <c r="X422">
        <f>A!X422</f>
        <v>0</v>
      </c>
      <c r="Y422">
        <f>A!Y422</f>
        <v>0</v>
      </c>
      <c r="Z422" s="23">
        <f t="shared" si="6"/>
        <v>0</v>
      </c>
      <c r="AA422">
        <f>A!Z422</f>
        <v>0</v>
      </c>
      <c r="AB422">
        <f>A!AA422</f>
        <v>0</v>
      </c>
      <c r="AC422">
        <f>A!AB422</f>
        <v>0</v>
      </c>
      <c r="AD422">
        <f>A!AC422</f>
        <v>0</v>
      </c>
      <c r="AE422">
        <f>A!AD422</f>
        <v>0</v>
      </c>
      <c r="AF422">
        <f>A!AE422</f>
        <v>0</v>
      </c>
      <c r="AG422">
        <f>A!AF422</f>
        <v>0</v>
      </c>
      <c r="AH422">
        <f>A!AG422</f>
        <v>0</v>
      </c>
      <c r="AI422">
        <f>A!AH422</f>
        <v>0</v>
      </c>
      <c r="AJ422">
        <f>A!AI422</f>
        <v>0</v>
      </c>
      <c r="AK422">
        <f>A!AJ422</f>
        <v>0</v>
      </c>
      <c r="AL422">
        <f>A!AK422</f>
        <v>0</v>
      </c>
      <c r="AM422">
        <f>A!AL422</f>
        <v>0</v>
      </c>
      <c r="AN422">
        <f>A!AM422</f>
        <v>0</v>
      </c>
      <c r="AO422">
        <f>A!AN422</f>
        <v>0</v>
      </c>
      <c r="AP422">
        <f>A!AO422</f>
        <v>0</v>
      </c>
      <c r="AQ422">
        <f>A!AP422</f>
        <v>0</v>
      </c>
      <c r="AR422">
        <f>A!AQ422</f>
        <v>0</v>
      </c>
      <c r="AS422">
        <f>A!AR422</f>
        <v>0</v>
      </c>
      <c r="AT422">
        <f>A!AS422</f>
        <v>0</v>
      </c>
      <c r="AU422">
        <f>A!AT422</f>
        <v>0</v>
      </c>
      <c r="AV422">
        <f>A!AU422</f>
        <v>0</v>
      </c>
      <c r="AW422" s="23" t="str">
        <f>IF(A!AV422=0,"",A!AV422)</f>
        <v/>
      </c>
      <c r="AX422">
        <f>A!AW422</f>
        <v>0</v>
      </c>
      <c r="AY422">
        <f>A!AX422</f>
        <v>0</v>
      </c>
      <c r="AZ422">
        <f>A!AY422</f>
        <v>0</v>
      </c>
      <c r="BA422">
        <f>A!AZ422</f>
        <v>0</v>
      </c>
      <c r="BB422">
        <f>A!BA422</f>
        <v>0</v>
      </c>
      <c r="BC422">
        <f>A!BB422</f>
        <v>0</v>
      </c>
      <c r="BD422">
        <f>A!BC422</f>
        <v>0</v>
      </c>
      <c r="BE422">
        <f>A!BD422</f>
        <v>0</v>
      </c>
      <c r="BF422">
        <f>A!BE422</f>
        <v>0</v>
      </c>
      <c r="BG422">
        <f>A!BF422</f>
        <v>0</v>
      </c>
      <c r="BH422">
        <f>A!BG422</f>
        <v>0</v>
      </c>
      <c r="BI422">
        <f>A!BH422</f>
        <v>0</v>
      </c>
      <c r="BJ422">
        <f>A!BI422</f>
        <v>0</v>
      </c>
      <c r="BK422">
        <f>A!BJ422</f>
        <v>0</v>
      </c>
      <c r="BL422">
        <f>A!BK422</f>
        <v>0</v>
      </c>
      <c r="BM422">
        <f>A!BL422</f>
        <v>0</v>
      </c>
      <c r="BN422">
        <f>A!BM422</f>
        <v>0</v>
      </c>
      <c r="BO422">
        <f>A!BN422</f>
        <v>0</v>
      </c>
      <c r="BP422">
        <f>A!BO422</f>
        <v>0</v>
      </c>
      <c r="BQ422">
        <f>A!BP422</f>
        <v>0</v>
      </c>
      <c r="BR422">
        <f>A!BQ422</f>
        <v>0</v>
      </c>
      <c r="BS422">
        <f>A!BR422</f>
        <v>0</v>
      </c>
      <c r="BT422">
        <f>A!BS422</f>
        <v>0</v>
      </c>
      <c r="BU422">
        <f>A!BT422</f>
        <v>0</v>
      </c>
      <c r="BV422">
        <f>A!BU422</f>
        <v>0</v>
      </c>
      <c r="BW422">
        <f>A!BV422</f>
        <v>0</v>
      </c>
      <c r="BX422">
        <f>A!BW422</f>
        <v>0</v>
      </c>
      <c r="BY422">
        <f>A!BX422</f>
        <v>0</v>
      </c>
      <c r="BZ422">
        <f>A!BY422</f>
        <v>0</v>
      </c>
      <c r="CA422">
        <f>A!BZ422</f>
        <v>0</v>
      </c>
      <c r="CB422">
        <f>A!CA422</f>
        <v>0</v>
      </c>
      <c r="CC422">
        <f>A!CB422</f>
        <v>0</v>
      </c>
      <c r="CD422">
        <f>A!CC422</f>
        <v>0</v>
      </c>
      <c r="CE422">
        <f>A!CD422</f>
        <v>0</v>
      </c>
      <c r="CF422">
        <f>A!CE422</f>
        <v>0</v>
      </c>
      <c r="CG422">
        <f>A!CF422</f>
        <v>0</v>
      </c>
      <c r="CH422">
        <f>A!CG422</f>
        <v>0</v>
      </c>
      <c r="CI422">
        <f>A!CH422</f>
        <v>0</v>
      </c>
      <c r="CJ422">
        <f>A!CI422</f>
        <v>0</v>
      </c>
      <c r="CK422">
        <f>A!CJ422</f>
        <v>0</v>
      </c>
      <c r="CL422">
        <f>A!CK422</f>
        <v>0</v>
      </c>
      <c r="CM422">
        <f>A!CL422</f>
        <v>0</v>
      </c>
      <c r="CN422">
        <f>A!CM422</f>
        <v>0</v>
      </c>
      <c r="CO422">
        <f>A!CN422</f>
        <v>0</v>
      </c>
      <c r="CP422">
        <f>A!CO422</f>
        <v>0</v>
      </c>
      <c r="CQ422">
        <f>A!CO732</f>
        <v>0</v>
      </c>
      <c r="CR422">
        <f>A!CP422</f>
        <v>0</v>
      </c>
      <c r="CS422">
        <f>A!CQ422</f>
        <v>0</v>
      </c>
    </row>
    <row r="423" spans="1:97" x14ac:dyDescent="0.2">
      <c r="A423">
        <f>A!A423</f>
        <v>0</v>
      </c>
      <c r="B423">
        <f>A!B423</f>
        <v>0</v>
      </c>
      <c r="C423">
        <f>A!C423</f>
        <v>0</v>
      </c>
      <c r="D423">
        <f>A!D423</f>
        <v>0</v>
      </c>
      <c r="E423">
        <f>A!E423</f>
        <v>0</v>
      </c>
      <c r="F423">
        <f>A!F423</f>
        <v>0</v>
      </c>
      <c r="G423">
        <f>A!G423</f>
        <v>0</v>
      </c>
      <c r="H423">
        <f>A!H423</f>
        <v>0</v>
      </c>
      <c r="I423">
        <f>A!I423</f>
        <v>0</v>
      </c>
      <c r="J423">
        <f>A!J423</f>
        <v>0</v>
      </c>
      <c r="K423">
        <f>A!K423</f>
        <v>0</v>
      </c>
      <c r="L423">
        <f>A!L423</f>
        <v>0</v>
      </c>
      <c r="M423">
        <f>A!M423</f>
        <v>0</v>
      </c>
      <c r="N423">
        <f>A!N423</f>
        <v>0</v>
      </c>
      <c r="O423">
        <f>A!O423</f>
        <v>0</v>
      </c>
      <c r="P423" s="23" t="str">
        <f>IF(A!P423="","",INDEX(B!$A$1:$BT$2000,MATCH(A!P423,B!$AX$1:$AX$2000,0),D!$B$5))</f>
        <v/>
      </c>
      <c r="Q423">
        <f>A!Q423</f>
        <v>0</v>
      </c>
      <c r="R423">
        <f>A!R423</f>
        <v>0</v>
      </c>
      <c r="S423">
        <f>A!S423</f>
        <v>0</v>
      </c>
      <c r="T423">
        <f>A!T423</f>
        <v>0</v>
      </c>
      <c r="U423">
        <f>A!U423</f>
        <v>0</v>
      </c>
      <c r="V423" s="23">
        <f>IF(A!V423="&lt;",1,A!V423)</f>
        <v>0</v>
      </c>
      <c r="W423">
        <f>A!W423</f>
        <v>0</v>
      </c>
      <c r="X423">
        <f>A!X423</f>
        <v>0</v>
      </c>
      <c r="Y423">
        <f>A!Y423</f>
        <v>0</v>
      </c>
      <c r="Z423" s="23">
        <f t="shared" si="6"/>
        <v>0</v>
      </c>
      <c r="AA423">
        <f>A!Z423</f>
        <v>0</v>
      </c>
      <c r="AB423">
        <f>A!AA423</f>
        <v>0</v>
      </c>
      <c r="AC423">
        <f>A!AB423</f>
        <v>0</v>
      </c>
      <c r="AD423">
        <f>A!AC423</f>
        <v>0</v>
      </c>
      <c r="AE423">
        <f>A!AD423</f>
        <v>0</v>
      </c>
      <c r="AF423">
        <f>A!AE423</f>
        <v>0</v>
      </c>
      <c r="AG423">
        <f>A!AF423</f>
        <v>0</v>
      </c>
      <c r="AH423">
        <f>A!AG423</f>
        <v>0</v>
      </c>
      <c r="AI423">
        <f>A!AH423</f>
        <v>0</v>
      </c>
      <c r="AJ423">
        <f>A!AI423</f>
        <v>0</v>
      </c>
      <c r="AK423">
        <f>A!AJ423</f>
        <v>0</v>
      </c>
      <c r="AL423">
        <f>A!AK423</f>
        <v>0</v>
      </c>
      <c r="AM423">
        <f>A!AL423</f>
        <v>0</v>
      </c>
      <c r="AN423">
        <f>A!AM423</f>
        <v>0</v>
      </c>
      <c r="AO423">
        <f>A!AN423</f>
        <v>0</v>
      </c>
      <c r="AP423">
        <f>A!AO423</f>
        <v>0</v>
      </c>
      <c r="AQ423">
        <f>A!AP423</f>
        <v>0</v>
      </c>
      <c r="AR423">
        <f>A!AQ423</f>
        <v>0</v>
      </c>
      <c r="AS423">
        <f>A!AR423</f>
        <v>0</v>
      </c>
      <c r="AT423">
        <f>A!AS423</f>
        <v>0</v>
      </c>
      <c r="AU423">
        <f>A!AT423</f>
        <v>0</v>
      </c>
      <c r="AV423">
        <f>A!AU423</f>
        <v>0</v>
      </c>
      <c r="AW423" s="23" t="str">
        <f>IF(A!AV423=0,"",A!AV423)</f>
        <v/>
      </c>
      <c r="AX423">
        <f>A!AW423</f>
        <v>0</v>
      </c>
      <c r="AY423">
        <f>A!AX423</f>
        <v>0</v>
      </c>
      <c r="AZ423">
        <f>A!AY423</f>
        <v>0</v>
      </c>
      <c r="BA423">
        <f>A!AZ423</f>
        <v>0</v>
      </c>
      <c r="BB423">
        <f>A!BA423</f>
        <v>0</v>
      </c>
      <c r="BC423">
        <f>A!BB423</f>
        <v>0</v>
      </c>
      <c r="BD423">
        <f>A!BC423</f>
        <v>0</v>
      </c>
      <c r="BE423">
        <f>A!BD423</f>
        <v>0</v>
      </c>
      <c r="BF423">
        <f>A!BE423</f>
        <v>0</v>
      </c>
      <c r="BG423">
        <f>A!BF423</f>
        <v>0</v>
      </c>
      <c r="BH423">
        <f>A!BG423</f>
        <v>0</v>
      </c>
      <c r="BI423">
        <f>A!BH423</f>
        <v>0</v>
      </c>
      <c r="BJ423">
        <f>A!BI423</f>
        <v>0</v>
      </c>
      <c r="BK423">
        <f>A!BJ423</f>
        <v>0</v>
      </c>
      <c r="BL423">
        <f>A!BK423</f>
        <v>0</v>
      </c>
      <c r="BM423">
        <f>A!BL423</f>
        <v>0</v>
      </c>
      <c r="BN423">
        <f>A!BM423</f>
        <v>0</v>
      </c>
      <c r="BO423">
        <f>A!BN423</f>
        <v>0</v>
      </c>
      <c r="BP423">
        <f>A!BO423</f>
        <v>0</v>
      </c>
      <c r="BQ423">
        <f>A!BP423</f>
        <v>0</v>
      </c>
      <c r="BR423">
        <f>A!BQ423</f>
        <v>0</v>
      </c>
      <c r="BS423">
        <f>A!BR423</f>
        <v>0</v>
      </c>
      <c r="BT423">
        <f>A!BS423</f>
        <v>0</v>
      </c>
      <c r="BU423">
        <f>A!BT423</f>
        <v>0</v>
      </c>
      <c r="BV423">
        <f>A!BU423</f>
        <v>0</v>
      </c>
      <c r="BW423">
        <f>A!BV423</f>
        <v>0</v>
      </c>
      <c r="BX423">
        <f>A!BW423</f>
        <v>0</v>
      </c>
      <c r="BY423">
        <f>A!BX423</f>
        <v>0</v>
      </c>
      <c r="BZ423">
        <f>A!BY423</f>
        <v>0</v>
      </c>
      <c r="CA423">
        <f>A!BZ423</f>
        <v>0</v>
      </c>
      <c r="CB423">
        <f>A!CA423</f>
        <v>0</v>
      </c>
      <c r="CC423">
        <f>A!CB423</f>
        <v>0</v>
      </c>
      <c r="CD423">
        <f>A!CC423</f>
        <v>0</v>
      </c>
      <c r="CE423">
        <f>A!CD423</f>
        <v>0</v>
      </c>
      <c r="CF423">
        <f>A!CE423</f>
        <v>0</v>
      </c>
      <c r="CG423">
        <f>A!CF423</f>
        <v>0</v>
      </c>
      <c r="CH423">
        <f>A!CG423</f>
        <v>0</v>
      </c>
      <c r="CI423">
        <f>A!CH423</f>
        <v>0</v>
      </c>
      <c r="CJ423">
        <f>A!CI423</f>
        <v>0</v>
      </c>
      <c r="CK423">
        <f>A!CJ423</f>
        <v>0</v>
      </c>
      <c r="CL423">
        <f>A!CK423</f>
        <v>0</v>
      </c>
      <c r="CM423">
        <f>A!CL423</f>
        <v>0</v>
      </c>
      <c r="CN423">
        <f>A!CM423</f>
        <v>0</v>
      </c>
      <c r="CO423">
        <f>A!CN423</f>
        <v>0</v>
      </c>
      <c r="CP423">
        <f>A!CO423</f>
        <v>0</v>
      </c>
      <c r="CQ423">
        <f>A!CO733</f>
        <v>0</v>
      </c>
      <c r="CR423">
        <f>A!CP423</f>
        <v>0</v>
      </c>
      <c r="CS423">
        <f>A!CQ423</f>
        <v>0</v>
      </c>
    </row>
    <row r="424" spans="1:97" x14ac:dyDescent="0.2">
      <c r="A424">
        <f>A!A424</f>
        <v>0</v>
      </c>
      <c r="B424">
        <f>A!B424</f>
        <v>0</v>
      </c>
      <c r="C424">
        <f>A!C424</f>
        <v>0</v>
      </c>
      <c r="D424">
        <f>A!D424</f>
        <v>0</v>
      </c>
      <c r="E424">
        <f>A!E424</f>
        <v>0</v>
      </c>
      <c r="F424">
        <f>A!F424</f>
        <v>0</v>
      </c>
      <c r="G424">
        <f>A!G424</f>
        <v>0</v>
      </c>
      <c r="H424">
        <f>A!H424</f>
        <v>0</v>
      </c>
      <c r="I424">
        <f>A!I424</f>
        <v>0</v>
      </c>
      <c r="J424">
        <f>A!J424</f>
        <v>0</v>
      </c>
      <c r="K424">
        <f>A!K424</f>
        <v>0</v>
      </c>
      <c r="L424">
        <f>A!L424</f>
        <v>0</v>
      </c>
      <c r="M424">
        <f>A!M424</f>
        <v>0</v>
      </c>
      <c r="N424">
        <f>A!N424</f>
        <v>0</v>
      </c>
      <c r="O424">
        <f>A!O424</f>
        <v>0</v>
      </c>
      <c r="P424" s="23" t="str">
        <f>IF(A!P424="","",INDEX(B!$A$1:$BT$2000,MATCH(A!P424,B!$AX$1:$AX$2000,0),D!$B$5))</f>
        <v/>
      </c>
      <c r="Q424">
        <f>A!Q424</f>
        <v>0</v>
      </c>
      <c r="R424">
        <f>A!R424</f>
        <v>0</v>
      </c>
      <c r="S424">
        <f>A!S424</f>
        <v>0</v>
      </c>
      <c r="T424">
        <f>A!T424</f>
        <v>0</v>
      </c>
      <c r="U424">
        <f>A!U424</f>
        <v>0</v>
      </c>
      <c r="V424" s="23">
        <f>IF(A!V424="&lt;",1,A!V424)</f>
        <v>0</v>
      </c>
      <c r="W424">
        <f>A!W424</f>
        <v>0</v>
      </c>
      <c r="X424">
        <f>A!X424</f>
        <v>0</v>
      </c>
      <c r="Y424">
        <f>A!Y424</f>
        <v>0</v>
      </c>
      <c r="Z424" s="23">
        <f t="shared" si="6"/>
        <v>0</v>
      </c>
      <c r="AA424">
        <f>A!Z424</f>
        <v>0</v>
      </c>
      <c r="AB424">
        <f>A!AA424</f>
        <v>0</v>
      </c>
      <c r="AC424">
        <f>A!AB424</f>
        <v>0</v>
      </c>
      <c r="AD424">
        <f>A!AC424</f>
        <v>0</v>
      </c>
      <c r="AE424">
        <f>A!AD424</f>
        <v>0</v>
      </c>
      <c r="AF424">
        <f>A!AE424</f>
        <v>0</v>
      </c>
      <c r="AG424">
        <f>A!AF424</f>
        <v>0</v>
      </c>
      <c r="AH424">
        <f>A!AG424</f>
        <v>0</v>
      </c>
      <c r="AI424">
        <f>A!AH424</f>
        <v>0</v>
      </c>
      <c r="AJ424">
        <f>A!AI424</f>
        <v>0</v>
      </c>
      <c r="AK424">
        <f>A!AJ424</f>
        <v>0</v>
      </c>
      <c r="AL424">
        <f>A!AK424</f>
        <v>0</v>
      </c>
      <c r="AM424">
        <f>A!AL424</f>
        <v>0</v>
      </c>
      <c r="AN424">
        <f>A!AM424</f>
        <v>0</v>
      </c>
      <c r="AO424">
        <f>A!AN424</f>
        <v>0</v>
      </c>
      <c r="AP424">
        <f>A!AO424</f>
        <v>0</v>
      </c>
      <c r="AQ424">
        <f>A!AP424</f>
        <v>0</v>
      </c>
      <c r="AR424">
        <f>A!AQ424</f>
        <v>0</v>
      </c>
      <c r="AS424">
        <f>A!AR424</f>
        <v>0</v>
      </c>
      <c r="AT424">
        <f>A!AS424</f>
        <v>0</v>
      </c>
      <c r="AU424">
        <f>A!AT424</f>
        <v>0</v>
      </c>
      <c r="AV424">
        <f>A!AU424</f>
        <v>0</v>
      </c>
      <c r="AW424" s="23" t="str">
        <f>IF(A!AV424=0,"",A!AV424)</f>
        <v/>
      </c>
      <c r="AX424">
        <f>A!AW424</f>
        <v>0</v>
      </c>
      <c r="AY424">
        <f>A!AX424</f>
        <v>0</v>
      </c>
      <c r="AZ424">
        <f>A!AY424</f>
        <v>0</v>
      </c>
      <c r="BA424">
        <f>A!AZ424</f>
        <v>0</v>
      </c>
      <c r="BB424">
        <f>A!BA424</f>
        <v>0</v>
      </c>
      <c r="BC424">
        <f>A!BB424</f>
        <v>0</v>
      </c>
      <c r="BD424">
        <f>A!BC424</f>
        <v>0</v>
      </c>
      <c r="BE424">
        <f>A!BD424</f>
        <v>0</v>
      </c>
      <c r="BF424">
        <f>A!BE424</f>
        <v>0</v>
      </c>
      <c r="BG424">
        <f>A!BF424</f>
        <v>0</v>
      </c>
      <c r="BH424">
        <f>A!BG424</f>
        <v>0</v>
      </c>
      <c r="BI424">
        <f>A!BH424</f>
        <v>0</v>
      </c>
      <c r="BJ424">
        <f>A!BI424</f>
        <v>0</v>
      </c>
      <c r="BK424">
        <f>A!BJ424</f>
        <v>0</v>
      </c>
      <c r="BL424">
        <f>A!BK424</f>
        <v>0</v>
      </c>
      <c r="BM424">
        <f>A!BL424</f>
        <v>0</v>
      </c>
      <c r="BN424">
        <f>A!BM424</f>
        <v>0</v>
      </c>
      <c r="BO424">
        <f>A!BN424</f>
        <v>0</v>
      </c>
      <c r="BP424">
        <f>A!BO424</f>
        <v>0</v>
      </c>
      <c r="BQ424">
        <f>A!BP424</f>
        <v>0</v>
      </c>
      <c r="BR424">
        <f>A!BQ424</f>
        <v>0</v>
      </c>
      <c r="BS424">
        <f>A!BR424</f>
        <v>0</v>
      </c>
      <c r="BT424">
        <f>A!BS424</f>
        <v>0</v>
      </c>
      <c r="BU424">
        <f>A!BT424</f>
        <v>0</v>
      </c>
      <c r="BV424">
        <f>A!BU424</f>
        <v>0</v>
      </c>
      <c r="BW424">
        <f>A!BV424</f>
        <v>0</v>
      </c>
      <c r="BX424">
        <f>A!BW424</f>
        <v>0</v>
      </c>
      <c r="BY424">
        <f>A!BX424</f>
        <v>0</v>
      </c>
      <c r="BZ424">
        <f>A!BY424</f>
        <v>0</v>
      </c>
      <c r="CA424">
        <f>A!BZ424</f>
        <v>0</v>
      </c>
      <c r="CB424">
        <f>A!CA424</f>
        <v>0</v>
      </c>
      <c r="CC424">
        <f>A!CB424</f>
        <v>0</v>
      </c>
      <c r="CD424">
        <f>A!CC424</f>
        <v>0</v>
      </c>
      <c r="CE424">
        <f>A!CD424</f>
        <v>0</v>
      </c>
      <c r="CF424">
        <f>A!CE424</f>
        <v>0</v>
      </c>
      <c r="CG424">
        <f>A!CF424</f>
        <v>0</v>
      </c>
      <c r="CH424">
        <f>A!CG424</f>
        <v>0</v>
      </c>
      <c r="CI424">
        <f>A!CH424</f>
        <v>0</v>
      </c>
      <c r="CJ424">
        <f>A!CI424</f>
        <v>0</v>
      </c>
      <c r="CK424">
        <f>A!CJ424</f>
        <v>0</v>
      </c>
      <c r="CL424">
        <f>A!CK424</f>
        <v>0</v>
      </c>
      <c r="CM424">
        <f>A!CL424</f>
        <v>0</v>
      </c>
      <c r="CN424">
        <f>A!CM424</f>
        <v>0</v>
      </c>
      <c r="CO424">
        <f>A!CN424</f>
        <v>0</v>
      </c>
      <c r="CP424">
        <f>A!CO424</f>
        <v>0</v>
      </c>
      <c r="CQ424">
        <f>A!CO734</f>
        <v>0</v>
      </c>
      <c r="CR424">
        <f>A!CP424</f>
        <v>0</v>
      </c>
      <c r="CS424">
        <f>A!CQ424</f>
        <v>0</v>
      </c>
    </row>
    <row r="425" spans="1:97" x14ac:dyDescent="0.2">
      <c r="A425">
        <f>A!A425</f>
        <v>0</v>
      </c>
      <c r="B425">
        <f>A!B425</f>
        <v>0</v>
      </c>
      <c r="C425">
        <f>A!C425</f>
        <v>0</v>
      </c>
      <c r="D425">
        <f>A!D425</f>
        <v>0</v>
      </c>
      <c r="E425">
        <f>A!E425</f>
        <v>0</v>
      </c>
      <c r="F425">
        <f>A!F425</f>
        <v>0</v>
      </c>
      <c r="G425">
        <f>A!G425</f>
        <v>0</v>
      </c>
      <c r="H425">
        <f>A!H425</f>
        <v>0</v>
      </c>
      <c r="I425">
        <f>A!I425</f>
        <v>0</v>
      </c>
      <c r="J425">
        <f>A!J425</f>
        <v>0</v>
      </c>
      <c r="K425">
        <f>A!K425</f>
        <v>0</v>
      </c>
      <c r="L425">
        <f>A!L425</f>
        <v>0</v>
      </c>
      <c r="M425">
        <f>A!M425</f>
        <v>0</v>
      </c>
      <c r="N425">
        <f>A!N425</f>
        <v>0</v>
      </c>
      <c r="O425">
        <f>A!O425</f>
        <v>0</v>
      </c>
      <c r="P425" s="23" t="str">
        <f>IF(A!P425="","",INDEX(B!$A$1:$BT$2000,MATCH(A!P425,B!$AX$1:$AX$2000,0),D!$B$5))</f>
        <v/>
      </c>
      <c r="Q425">
        <f>A!Q425</f>
        <v>0</v>
      </c>
      <c r="R425">
        <f>A!R425</f>
        <v>0</v>
      </c>
      <c r="S425">
        <f>A!S425</f>
        <v>0</v>
      </c>
      <c r="T425">
        <f>A!T425</f>
        <v>0</v>
      </c>
      <c r="U425">
        <f>A!U425</f>
        <v>0</v>
      </c>
      <c r="V425" s="23">
        <f>IF(A!V425="&lt;",1,A!V425)</f>
        <v>0</v>
      </c>
      <c r="W425">
        <f>A!W425</f>
        <v>0</v>
      </c>
      <c r="X425">
        <f>A!X425</f>
        <v>0</v>
      </c>
      <c r="Y425">
        <f>A!Y425</f>
        <v>0</v>
      </c>
      <c r="Z425" s="23">
        <f t="shared" si="6"/>
        <v>0</v>
      </c>
      <c r="AA425">
        <f>A!Z425</f>
        <v>0</v>
      </c>
      <c r="AB425">
        <f>A!AA425</f>
        <v>0</v>
      </c>
      <c r="AC425">
        <f>A!AB425</f>
        <v>0</v>
      </c>
      <c r="AD425">
        <f>A!AC425</f>
        <v>0</v>
      </c>
      <c r="AE425">
        <f>A!AD425</f>
        <v>0</v>
      </c>
      <c r="AF425">
        <f>A!AE425</f>
        <v>0</v>
      </c>
      <c r="AG425">
        <f>A!AF425</f>
        <v>0</v>
      </c>
      <c r="AH425">
        <f>A!AG425</f>
        <v>0</v>
      </c>
      <c r="AI425">
        <f>A!AH425</f>
        <v>0</v>
      </c>
      <c r="AJ425">
        <f>A!AI425</f>
        <v>0</v>
      </c>
      <c r="AK425">
        <f>A!AJ425</f>
        <v>0</v>
      </c>
      <c r="AL425">
        <f>A!AK425</f>
        <v>0</v>
      </c>
      <c r="AM425">
        <f>A!AL425</f>
        <v>0</v>
      </c>
      <c r="AN425">
        <f>A!AM425</f>
        <v>0</v>
      </c>
      <c r="AO425">
        <f>A!AN425</f>
        <v>0</v>
      </c>
      <c r="AP425">
        <f>A!AO425</f>
        <v>0</v>
      </c>
      <c r="AQ425">
        <f>A!AP425</f>
        <v>0</v>
      </c>
      <c r="AR425">
        <f>A!AQ425</f>
        <v>0</v>
      </c>
      <c r="AS425">
        <f>A!AR425</f>
        <v>0</v>
      </c>
      <c r="AT425">
        <f>A!AS425</f>
        <v>0</v>
      </c>
      <c r="AU425">
        <f>A!AT425</f>
        <v>0</v>
      </c>
      <c r="AV425">
        <f>A!AU425</f>
        <v>0</v>
      </c>
      <c r="AW425" s="23" t="str">
        <f>IF(A!AV425=0,"",A!AV425)</f>
        <v/>
      </c>
      <c r="AX425">
        <f>A!AW425</f>
        <v>0</v>
      </c>
      <c r="AY425">
        <f>A!AX425</f>
        <v>0</v>
      </c>
      <c r="AZ425">
        <f>A!AY425</f>
        <v>0</v>
      </c>
      <c r="BA425">
        <f>A!AZ425</f>
        <v>0</v>
      </c>
      <c r="BB425">
        <f>A!BA425</f>
        <v>0</v>
      </c>
      <c r="BC425">
        <f>A!BB425</f>
        <v>0</v>
      </c>
      <c r="BD425">
        <f>A!BC425</f>
        <v>0</v>
      </c>
      <c r="BE425">
        <f>A!BD425</f>
        <v>0</v>
      </c>
      <c r="BF425">
        <f>A!BE425</f>
        <v>0</v>
      </c>
      <c r="BG425">
        <f>A!BF425</f>
        <v>0</v>
      </c>
      <c r="BH425">
        <f>A!BG425</f>
        <v>0</v>
      </c>
      <c r="BI425">
        <f>A!BH425</f>
        <v>0</v>
      </c>
      <c r="BJ425">
        <f>A!BI425</f>
        <v>0</v>
      </c>
      <c r="BK425">
        <f>A!BJ425</f>
        <v>0</v>
      </c>
      <c r="BL425">
        <f>A!BK425</f>
        <v>0</v>
      </c>
      <c r="BM425">
        <f>A!BL425</f>
        <v>0</v>
      </c>
      <c r="BN425">
        <f>A!BM425</f>
        <v>0</v>
      </c>
      <c r="BO425">
        <f>A!BN425</f>
        <v>0</v>
      </c>
      <c r="BP425">
        <f>A!BO425</f>
        <v>0</v>
      </c>
      <c r="BQ425">
        <f>A!BP425</f>
        <v>0</v>
      </c>
      <c r="BR425">
        <f>A!BQ425</f>
        <v>0</v>
      </c>
      <c r="BS425">
        <f>A!BR425</f>
        <v>0</v>
      </c>
      <c r="BT425">
        <f>A!BS425</f>
        <v>0</v>
      </c>
      <c r="BU425">
        <f>A!BT425</f>
        <v>0</v>
      </c>
      <c r="BV425">
        <f>A!BU425</f>
        <v>0</v>
      </c>
      <c r="BW425">
        <f>A!BV425</f>
        <v>0</v>
      </c>
      <c r="BX425">
        <f>A!BW425</f>
        <v>0</v>
      </c>
      <c r="BY425">
        <f>A!BX425</f>
        <v>0</v>
      </c>
      <c r="BZ425">
        <f>A!BY425</f>
        <v>0</v>
      </c>
      <c r="CA425">
        <f>A!BZ425</f>
        <v>0</v>
      </c>
      <c r="CB425">
        <f>A!CA425</f>
        <v>0</v>
      </c>
      <c r="CC425">
        <f>A!CB425</f>
        <v>0</v>
      </c>
      <c r="CD425">
        <f>A!CC425</f>
        <v>0</v>
      </c>
      <c r="CE425">
        <f>A!CD425</f>
        <v>0</v>
      </c>
      <c r="CF425">
        <f>A!CE425</f>
        <v>0</v>
      </c>
      <c r="CG425">
        <f>A!CF425</f>
        <v>0</v>
      </c>
      <c r="CH425">
        <f>A!CG425</f>
        <v>0</v>
      </c>
      <c r="CI425">
        <f>A!CH425</f>
        <v>0</v>
      </c>
      <c r="CJ425">
        <f>A!CI425</f>
        <v>0</v>
      </c>
      <c r="CK425">
        <f>A!CJ425</f>
        <v>0</v>
      </c>
      <c r="CL425">
        <f>A!CK425</f>
        <v>0</v>
      </c>
      <c r="CM425">
        <f>A!CL425</f>
        <v>0</v>
      </c>
      <c r="CN425">
        <f>A!CM425</f>
        <v>0</v>
      </c>
      <c r="CO425">
        <f>A!CN425</f>
        <v>0</v>
      </c>
      <c r="CP425">
        <f>A!CO425</f>
        <v>0</v>
      </c>
      <c r="CQ425">
        <f>A!CO735</f>
        <v>0</v>
      </c>
      <c r="CR425">
        <f>A!CP425</f>
        <v>0</v>
      </c>
      <c r="CS425">
        <f>A!CQ425</f>
        <v>0</v>
      </c>
    </row>
    <row r="426" spans="1:97" x14ac:dyDescent="0.2">
      <c r="A426">
        <f>A!A426</f>
        <v>0</v>
      </c>
      <c r="B426">
        <f>A!B426</f>
        <v>0</v>
      </c>
      <c r="C426">
        <f>A!C426</f>
        <v>0</v>
      </c>
      <c r="D426">
        <f>A!D426</f>
        <v>0</v>
      </c>
      <c r="E426">
        <f>A!E426</f>
        <v>0</v>
      </c>
      <c r="F426">
        <f>A!F426</f>
        <v>0</v>
      </c>
      <c r="G426">
        <f>A!G426</f>
        <v>0</v>
      </c>
      <c r="H426">
        <f>A!H426</f>
        <v>0</v>
      </c>
      <c r="I426">
        <f>A!I426</f>
        <v>0</v>
      </c>
      <c r="J426">
        <f>A!J426</f>
        <v>0</v>
      </c>
      <c r="K426">
        <f>A!K426</f>
        <v>0</v>
      </c>
      <c r="L426">
        <f>A!L426</f>
        <v>0</v>
      </c>
      <c r="M426">
        <f>A!M426</f>
        <v>0</v>
      </c>
      <c r="N426">
        <f>A!N426</f>
        <v>0</v>
      </c>
      <c r="O426">
        <f>A!O426</f>
        <v>0</v>
      </c>
      <c r="P426" s="23" t="str">
        <f>IF(A!P426="","",INDEX(B!$A$1:$BT$2000,MATCH(A!P426,B!$AX$1:$AX$2000,0),D!$B$5))</f>
        <v/>
      </c>
      <c r="Q426">
        <f>A!Q426</f>
        <v>0</v>
      </c>
      <c r="R426">
        <f>A!R426</f>
        <v>0</v>
      </c>
      <c r="S426">
        <f>A!S426</f>
        <v>0</v>
      </c>
      <c r="T426">
        <f>A!T426</f>
        <v>0</v>
      </c>
      <c r="U426">
        <f>A!U426</f>
        <v>0</v>
      </c>
      <c r="V426" s="23">
        <f>IF(A!V426="&lt;",1,A!V426)</f>
        <v>0</v>
      </c>
      <c r="W426">
        <f>A!W426</f>
        <v>0</v>
      </c>
      <c r="X426">
        <f>A!X426</f>
        <v>0</v>
      </c>
      <c r="Y426">
        <f>A!Y426</f>
        <v>0</v>
      </c>
      <c r="Z426" s="23">
        <f t="shared" si="6"/>
        <v>0</v>
      </c>
      <c r="AA426">
        <f>A!Z426</f>
        <v>0</v>
      </c>
      <c r="AB426">
        <f>A!AA426</f>
        <v>0</v>
      </c>
      <c r="AC426">
        <f>A!AB426</f>
        <v>0</v>
      </c>
      <c r="AD426">
        <f>A!AC426</f>
        <v>0</v>
      </c>
      <c r="AE426">
        <f>A!AD426</f>
        <v>0</v>
      </c>
      <c r="AF426">
        <f>A!AE426</f>
        <v>0</v>
      </c>
      <c r="AG426">
        <f>A!AF426</f>
        <v>0</v>
      </c>
      <c r="AH426">
        <f>A!AG426</f>
        <v>0</v>
      </c>
      <c r="AI426">
        <f>A!AH426</f>
        <v>0</v>
      </c>
      <c r="AJ426">
        <f>A!AI426</f>
        <v>0</v>
      </c>
      <c r="AK426">
        <f>A!AJ426</f>
        <v>0</v>
      </c>
      <c r="AL426">
        <f>A!AK426</f>
        <v>0</v>
      </c>
      <c r="AM426">
        <f>A!AL426</f>
        <v>0</v>
      </c>
      <c r="AN426">
        <f>A!AM426</f>
        <v>0</v>
      </c>
      <c r="AO426">
        <f>A!AN426</f>
        <v>0</v>
      </c>
      <c r="AP426">
        <f>A!AO426</f>
        <v>0</v>
      </c>
      <c r="AQ426">
        <f>A!AP426</f>
        <v>0</v>
      </c>
      <c r="AR426">
        <f>A!AQ426</f>
        <v>0</v>
      </c>
      <c r="AS426">
        <f>A!AR426</f>
        <v>0</v>
      </c>
      <c r="AT426">
        <f>A!AS426</f>
        <v>0</v>
      </c>
      <c r="AU426">
        <f>A!AT426</f>
        <v>0</v>
      </c>
      <c r="AV426">
        <f>A!AU426</f>
        <v>0</v>
      </c>
      <c r="AW426" s="23" t="str">
        <f>IF(A!AV426=0,"",A!AV426)</f>
        <v/>
      </c>
      <c r="AX426">
        <f>A!AW426</f>
        <v>0</v>
      </c>
      <c r="AY426">
        <f>A!AX426</f>
        <v>0</v>
      </c>
      <c r="AZ426">
        <f>A!AY426</f>
        <v>0</v>
      </c>
      <c r="BA426">
        <f>A!AZ426</f>
        <v>0</v>
      </c>
      <c r="BB426">
        <f>A!BA426</f>
        <v>0</v>
      </c>
      <c r="BC426">
        <f>A!BB426</f>
        <v>0</v>
      </c>
      <c r="BD426">
        <f>A!BC426</f>
        <v>0</v>
      </c>
      <c r="BE426">
        <f>A!BD426</f>
        <v>0</v>
      </c>
      <c r="BF426">
        <f>A!BE426</f>
        <v>0</v>
      </c>
      <c r="BG426">
        <f>A!BF426</f>
        <v>0</v>
      </c>
      <c r="BH426">
        <f>A!BG426</f>
        <v>0</v>
      </c>
      <c r="BI426">
        <f>A!BH426</f>
        <v>0</v>
      </c>
      <c r="BJ426">
        <f>A!BI426</f>
        <v>0</v>
      </c>
      <c r="BK426">
        <f>A!BJ426</f>
        <v>0</v>
      </c>
      <c r="BL426">
        <f>A!BK426</f>
        <v>0</v>
      </c>
      <c r="BM426">
        <f>A!BL426</f>
        <v>0</v>
      </c>
      <c r="BN426">
        <f>A!BM426</f>
        <v>0</v>
      </c>
      <c r="BO426">
        <f>A!BN426</f>
        <v>0</v>
      </c>
      <c r="BP426">
        <f>A!BO426</f>
        <v>0</v>
      </c>
      <c r="BQ426">
        <f>A!BP426</f>
        <v>0</v>
      </c>
      <c r="BR426">
        <f>A!BQ426</f>
        <v>0</v>
      </c>
      <c r="BS426">
        <f>A!BR426</f>
        <v>0</v>
      </c>
      <c r="BT426">
        <f>A!BS426</f>
        <v>0</v>
      </c>
      <c r="BU426">
        <f>A!BT426</f>
        <v>0</v>
      </c>
      <c r="BV426">
        <f>A!BU426</f>
        <v>0</v>
      </c>
      <c r="BW426">
        <f>A!BV426</f>
        <v>0</v>
      </c>
      <c r="BX426">
        <f>A!BW426</f>
        <v>0</v>
      </c>
      <c r="BY426">
        <f>A!BX426</f>
        <v>0</v>
      </c>
      <c r="BZ426">
        <f>A!BY426</f>
        <v>0</v>
      </c>
      <c r="CA426">
        <f>A!BZ426</f>
        <v>0</v>
      </c>
      <c r="CB426">
        <f>A!CA426</f>
        <v>0</v>
      </c>
      <c r="CC426">
        <f>A!CB426</f>
        <v>0</v>
      </c>
      <c r="CD426">
        <f>A!CC426</f>
        <v>0</v>
      </c>
      <c r="CE426">
        <f>A!CD426</f>
        <v>0</v>
      </c>
      <c r="CF426">
        <f>A!CE426</f>
        <v>0</v>
      </c>
      <c r="CG426">
        <f>A!CF426</f>
        <v>0</v>
      </c>
      <c r="CH426">
        <f>A!CG426</f>
        <v>0</v>
      </c>
      <c r="CI426">
        <f>A!CH426</f>
        <v>0</v>
      </c>
      <c r="CJ426">
        <f>A!CI426</f>
        <v>0</v>
      </c>
      <c r="CK426">
        <f>A!CJ426</f>
        <v>0</v>
      </c>
      <c r="CL426">
        <f>A!CK426</f>
        <v>0</v>
      </c>
      <c r="CM426">
        <f>A!CL426</f>
        <v>0</v>
      </c>
      <c r="CN426">
        <f>A!CM426</f>
        <v>0</v>
      </c>
      <c r="CO426">
        <f>A!CN426</f>
        <v>0</v>
      </c>
      <c r="CP426">
        <f>A!CO426</f>
        <v>0</v>
      </c>
      <c r="CQ426">
        <f>A!CO736</f>
        <v>0</v>
      </c>
      <c r="CR426">
        <f>A!CP426</f>
        <v>0</v>
      </c>
      <c r="CS426">
        <f>A!CQ426</f>
        <v>0</v>
      </c>
    </row>
    <row r="427" spans="1:97" x14ac:dyDescent="0.2">
      <c r="A427">
        <f>A!A427</f>
        <v>0</v>
      </c>
      <c r="B427">
        <f>A!B427</f>
        <v>0</v>
      </c>
      <c r="C427">
        <f>A!C427</f>
        <v>0</v>
      </c>
      <c r="D427">
        <f>A!D427</f>
        <v>0</v>
      </c>
      <c r="E427">
        <f>A!E427</f>
        <v>0</v>
      </c>
      <c r="F427">
        <f>A!F427</f>
        <v>0</v>
      </c>
      <c r="G427">
        <f>A!G427</f>
        <v>0</v>
      </c>
      <c r="H427">
        <f>A!H427</f>
        <v>0</v>
      </c>
      <c r="I427">
        <f>A!I427</f>
        <v>0</v>
      </c>
      <c r="J427">
        <f>A!J427</f>
        <v>0</v>
      </c>
      <c r="K427">
        <f>A!K427</f>
        <v>0</v>
      </c>
      <c r="L427">
        <f>A!L427</f>
        <v>0</v>
      </c>
      <c r="M427">
        <f>A!M427</f>
        <v>0</v>
      </c>
      <c r="N427">
        <f>A!N427</f>
        <v>0</v>
      </c>
      <c r="O427">
        <f>A!O427</f>
        <v>0</v>
      </c>
      <c r="P427" s="23" t="str">
        <f>IF(A!P427="","",INDEX(B!$A$1:$BT$2000,MATCH(A!P427,B!$AX$1:$AX$2000,0),D!$B$5))</f>
        <v/>
      </c>
      <c r="Q427">
        <f>A!Q427</f>
        <v>0</v>
      </c>
      <c r="R427">
        <f>A!R427</f>
        <v>0</v>
      </c>
      <c r="S427">
        <f>A!S427</f>
        <v>0</v>
      </c>
      <c r="T427">
        <f>A!T427</f>
        <v>0</v>
      </c>
      <c r="U427">
        <f>A!U427</f>
        <v>0</v>
      </c>
      <c r="V427" s="23">
        <f>IF(A!V427="&lt;",1,A!V427)</f>
        <v>0</v>
      </c>
      <c r="W427">
        <f>A!W427</f>
        <v>0</v>
      </c>
      <c r="X427">
        <f>A!X427</f>
        <v>0</v>
      </c>
      <c r="Y427">
        <f>A!Y427</f>
        <v>0</v>
      </c>
      <c r="Z427" s="23">
        <f t="shared" si="6"/>
        <v>0</v>
      </c>
      <c r="AA427">
        <f>A!Z427</f>
        <v>0</v>
      </c>
      <c r="AB427">
        <f>A!AA427</f>
        <v>0</v>
      </c>
      <c r="AC427">
        <f>A!AB427</f>
        <v>0</v>
      </c>
      <c r="AD427">
        <f>A!AC427</f>
        <v>0</v>
      </c>
      <c r="AE427">
        <f>A!AD427</f>
        <v>0</v>
      </c>
      <c r="AF427">
        <f>A!AE427</f>
        <v>0</v>
      </c>
      <c r="AG427">
        <f>A!AF427</f>
        <v>0</v>
      </c>
      <c r="AH427">
        <f>A!AG427</f>
        <v>0</v>
      </c>
      <c r="AI427">
        <f>A!AH427</f>
        <v>0</v>
      </c>
      <c r="AJ427">
        <f>A!AI427</f>
        <v>0</v>
      </c>
      <c r="AK427">
        <f>A!AJ427</f>
        <v>0</v>
      </c>
      <c r="AL427">
        <f>A!AK427</f>
        <v>0</v>
      </c>
      <c r="AM427">
        <f>A!AL427</f>
        <v>0</v>
      </c>
      <c r="AN427">
        <f>A!AM427</f>
        <v>0</v>
      </c>
      <c r="AO427">
        <f>A!AN427</f>
        <v>0</v>
      </c>
      <c r="AP427">
        <f>A!AO427</f>
        <v>0</v>
      </c>
      <c r="AQ427">
        <f>A!AP427</f>
        <v>0</v>
      </c>
      <c r="AR427">
        <f>A!AQ427</f>
        <v>0</v>
      </c>
      <c r="AS427">
        <f>A!AR427</f>
        <v>0</v>
      </c>
      <c r="AT427">
        <f>A!AS427</f>
        <v>0</v>
      </c>
      <c r="AU427">
        <f>A!AT427</f>
        <v>0</v>
      </c>
      <c r="AV427">
        <f>A!AU427</f>
        <v>0</v>
      </c>
      <c r="AW427" s="23" t="str">
        <f>IF(A!AV427=0,"",A!AV427)</f>
        <v/>
      </c>
      <c r="AX427">
        <f>A!AW427</f>
        <v>0</v>
      </c>
      <c r="AY427">
        <f>A!AX427</f>
        <v>0</v>
      </c>
      <c r="AZ427">
        <f>A!AY427</f>
        <v>0</v>
      </c>
      <c r="BA427">
        <f>A!AZ427</f>
        <v>0</v>
      </c>
      <c r="BB427">
        <f>A!BA427</f>
        <v>0</v>
      </c>
      <c r="BC427">
        <f>A!BB427</f>
        <v>0</v>
      </c>
      <c r="BD427">
        <f>A!BC427</f>
        <v>0</v>
      </c>
      <c r="BE427">
        <f>A!BD427</f>
        <v>0</v>
      </c>
      <c r="BF427">
        <f>A!BE427</f>
        <v>0</v>
      </c>
      <c r="BG427">
        <f>A!BF427</f>
        <v>0</v>
      </c>
      <c r="BH427">
        <f>A!BG427</f>
        <v>0</v>
      </c>
      <c r="BI427">
        <f>A!BH427</f>
        <v>0</v>
      </c>
      <c r="BJ427">
        <f>A!BI427</f>
        <v>0</v>
      </c>
      <c r="BK427">
        <f>A!BJ427</f>
        <v>0</v>
      </c>
      <c r="BL427">
        <f>A!BK427</f>
        <v>0</v>
      </c>
      <c r="BM427">
        <f>A!BL427</f>
        <v>0</v>
      </c>
      <c r="BN427">
        <f>A!BM427</f>
        <v>0</v>
      </c>
      <c r="BO427">
        <f>A!BN427</f>
        <v>0</v>
      </c>
      <c r="BP427">
        <f>A!BO427</f>
        <v>0</v>
      </c>
      <c r="BQ427">
        <f>A!BP427</f>
        <v>0</v>
      </c>
      <c r="BR427">
        <f>A!BQ427</f>
        <v>0</v>
      </c>
      <c r="BS427">
        <f>A!BR427</f>
        <v>0</v>
      </c>
      <c r="BT427">
        <f>A!BS427</f>
        <v>0</v>
      </c>
      <c r="BU427">
        <f>A!BT427</f>
        <v>0</v>
      </c>
      <c r="BV427">
        <f>A!BU427</f>
        <v>0</v>
      </c>
      <c r="BW427">
        <f>A!BV427</f>
        <v>0</v>
      </c>
      <c r="BX427">
        <f>A!BW427</f>
        <v>0</v>
      </c>
      <c r="BY427">
        <f>A!BX427</f>
        <v>0</v>
      </c>
      <c r="BZ427">
        <f>A!BY427</f>
        <v>0</v>
      </c>
      <c r="CA427">
        <f>A!BZ427</f>
        <v>0</v>
      </c>
      <c r="CB427">
        <f>A!CA427</f>
        <v>0</v>
      </c>
      <c r="CC427">
        <f>A!CB427</f>
        <v>0</v>
      </c>
      <c r="CD427">
        <f>A!CC427</f>
        <v>0</v>
      </c>
      <c r="CE427">
        <f>A!CD427</f>
        <v>0</v>
      </c>
      <c r="CF427">
        <f>A!CE427</f>
        <v>0</v>
      </c>
      <c r="CG427">
        <f>A!CF427</f>
        <v>0</v>
      </c>
      <c r="CH427">
        <f>A!CG427</f>
        <v>0</v>
      </c>
      <c r="CI427">
        <f>A!CH427</f>
        <v>0</v>
      </c>
      <c r="CJ427">
        <f>A!CI427</f>
        <v>0</v>
      </c>
      <c r="CK427">
        <f>A!CJ427</f>
        <v>0</v>
      </c>
      <c r="CL427">
        <f>A!CK427</f>
        <v>0</v>
      </c>
      <c r="CM427">
        <f>A!CL427</f>
        <v>0</v>
      </c>
      <c r="CN427">
        <f>A!CM427</f>
        <v>0</v>
      </c>
      <c r="CO427">
        <f>A!CN427</f>
        <v>0</v>
      </c>
      <c r="CP427">
        <f>A!CO427</f>
        <v>0</v>
      </c>
      <c r="CQ427">
        <f>A!CO737</f>
        <v>0</v>
      </c>
      <c r="CR427">
        <f>A!CP427</f>
        <v>0</v>
      </c>
      <c r="CS427">
        <f>A!CQ427</f>
        <v>0</v>
      </c>
    </row>
    <row r="428" spans="1:97" x14ac:dyDescent="0.2">
      <c r="A428">
        <f>A!A428</f>
        <v>0</v>
      </c>
      <c r="B428">
        <f>A!B428</f>
        <v>0</v>
      </c>
      <c r="C428">
        <f>A!C428</f>
        <v>0</v>
      </c>
      <c r="D428">
        <f>A!D428</f>
        <v>0</v>
      </c>
      <c r="E428">
        <f>A!E428</f>
        <v>0</v>
      </c>
      <c r="F428">
        <f>A!F428</f>
        <v>0</v>
      </c>
      <c r="G428">
        <f>A!G428</f>
        <v>0</v>
      </c>
      <c r="H428">
        <f>A!H428</f>
        <v>0</v>
      </c>
      <c r="I428">
        <f>A!I428</f>
        <v>0</v>
      </c>
      <c r="J428">
        <f>A!J428</f>
        <v>0</v>
      </c>
      <c r="K428">
        <f>A!K428</f>
        <v>0</v>
      </c>
      <c r="L428">
        <f>A!L428</f>
        <v>0</v>
      </c>
      <c r="M428">
        <f>A!M428</f>
        <v>0</v>
      </c>
      <c r="N428">
        <f>A!N428</f>
        <v>0</v>
      </c>
      <c r="O428">
        <f>A!O428</f>
        <v>0</v>
      </c>
      <c r="P428" s="23" t="str">
        <f>IF(A!P428="","",INDEX(B!$A$1:$BT$2000,MATCH(A!P428,B!$AX$1:$AX$2000,0),D!$B$5))</f>
        <v/>
      </c>
      <c r="Q428">
        <f>A!Q428</f>
        <v>0</v>
      </c>
      <c r="R428">
        <f>A!R428</f>
        <v>0</v>
      </c>
      <c r="S428">
        <f>A!S428</f>
        <v>0</v>
      </c>
      <c r="T428">
        <f>A!T428</f>
        <v>0</v>
      </c>
      <c r="U428">
        <f>A!U428</f>
        <v>0</v>
      </c>
      <c r="V428" s="23">
        <f>IF(A!V428="&lt;",1,A!V428)</f>
        <v>0</v>
      </c>
      <c r="W428">
        <f>A!W428</f>
        <v>0</v>
      </c>
      <c r="X428">
        <f>A!X428</f>
        <v>0</v>
      </c>
      <c r="Y428">
        <f>A!Y428</f>
        <v>0</v>
      </c>
      <c r="Z428" s="23">
        <f t="shared" si="6"/>
        <v>0</v>
      </c>
      <c r="AA428">
        <f>A!Z428</f>
        <v>0</v>
      </c>
      <c r="AB428">
        <f>A!AA428</f>
        <v>0</v>
      </c>
      <c r="AC428">
        <f>A!AB428</f>
        <v>0</v>
      </c>
      <c r="AD428">
        <f>A!AC428</f>
        <v>0</v>
      </c>
      <c r="AE428">
        <f>A!AD428</f>
        <v>0</v>
      </c>
      <c r="AF428">
        <f>A!AE428</f>
        <v>0</v>
      </c>
      <c r="AG428">
        <f>A!AF428</f>
        <v>0</v>
      </c>
      <c r="AH428">
        <f>A!AG428</f>
        <v>0</v>
      </c>
      <c r="AI428">
        <f>A!AH428</f>
        <v>0</v>
      </c>
      <c r="AJ428">
        <f>A!AI428</f>
        <v>0</v>
      </c>
      <c r="AK428">
        <f>A!AJ428</f>
        <v>0</v>
      </c>
      <c r="AL428">
        <f>A!AK428</f>
        <v>0</v>
      </c>
      <c r="AM428">
        <f>A!AL428</f>
        <v>0</v>
      </c>
      <c r="AN428">
        <f>A!AM428</f>
        <v>0</v>
      </c>
      <c r="AO428">
        <f>A!AN428</f>
        <v>0</v>
      </c>
      <c r="AP428">
        <f>A!AO428</f>
        <v>0</v>
      </c>
      <c r="AQ428">
        <f>A!AP428</f>
        <v>0</v>
      </c>
      <c r="AR428">
        <f>A!AQ428</f>
        <v>0</v>
      </c>
      <c r="AS428">
        <f>A!AR428</f>
        <v>0</v>
      </c>
      <c r="AT428">
        <f>A!AS428</f>
        <v>0</v>
      </c>
      <c r="AU428">
        <f>A!AT428</f>
        <v>0</v>
      </c>
      <c r="AV428">
        <f>A!AU428</f>
        <v>0</v>
      </c>
      <c r="AW428" s="23" t="str">
        <f>IF(A!AV428=0,"",A!AV428)</f>
        <v/>
      </c>
      <c r="AX428">
        <f>A!AW428</f>
        <v>0</v>
      </c>
      <c r="AY428">
        <f>A!AX428</f>
        <v>0</v>
      </c>
      <c r="AZ428">
        <f>A!AY428</f>
        <v>0</v>
      </c>
      <c r="BA428">
        <f>A!AZ428</f>
        <v>0</v>
      </c>
      <c r="BB428">
        <f>A!BA428</f>
        <v>0</v>
      </c>
      <c r="BC428">
        <f>A!BB428</f>
        <v>0</v>
      </c>
      <c r="BD428">
        <f>A!BC428</f>
        <v>0</v>
      </c>
      <c r="BE428">
        <f>A!BD428</f>
        <v>0</v>
      </c>
      <c r="BF428">
        <f>A!BE428</f>
        <v>0</v>
      </c>
      <c r="BG428">
        <f>A!BF428</f>
        <v>0</v>
      </c>
      <c r="BH428">
        <f>A!BG428</f>
        <v>0</v>
      </c>
      <c r="BI428">
        <f>A!BH428</f>
        <v>0</v>
      </c>
      <c r="BJ428">
        <f>A!BI428</f>
        <v>0</v>
      </c>
      <c r="BK428">
        <f>A!BJ428</f>
        <v>0</v>
      </c>
      <c r="BL428">
        <f>A!BK428</f>
        <v>0</v>
      </c>
      <c r="BM428">
        <f>A!BL428</f>
        <v>0</v>
      </c>
      <c r="BN428">
        <f>A!BM428</f>
        <v>0</v>
      </c>
      <c r="BO428">
        <f>A!BN428</f>
        <v>0</v>
      </c>
      <c r="BP428">
        <f>A!BO428</f>
        <v>0</v>
      </c>
      <c r="BQ428">
        <f>A!BP428</f>
        <v>0</v>
      </c>
      <c r="BR428">
        <f>A!BQ428</f>
        <v>0</v>
      </c>
      <c r="BS428">
        <f>A!BR428</f>
        <v>0</v>
      </c>
      <c r="BT428">
        <f>A!BS428</f>
        <v>0</v>
      </c>
      <c r="BU428">
        <f>A!BT428</f>
        <v>0</v>
      </c>
      <c r="BV428">
        <f>A!BU428</f>
        <v>0</v>
      </c>
      <c r="BW428">
        <f>A!BV428</f>
        <v>0</v>
      </c>
      <c r="BX428">
        <f>A!BW428</f>
        <v>0</v>
      </c>
      <c r="BY428">
        <f>A!BX428</f>
        <v>0</v>
      </c>
      <c r="BZ428">
        <f>A!BY428</f>
        <v>0</v>
      </c>
      <c r="CA428">
        <f>A!BZ428</f>
        <v>0</v>
      </c>
      <c r="CB428">
        <f>A!CA428</f>
        <v>0</v>
      </c>
      <c r="CC428">
        <f>A!CB428</f>
        <v>0</v>
      </c>
      <c r="CD428">
        <f>A!CC428</f>
        <v>0</v>
      </c>
      <c r="CE428">
        <f>A!CD428</f>
        <v>0</v>
      </c>
      <c r="CF428">
        <f>A!CE428</f>
        <v>0</v>
      </c>
      <c r="CG428">
        <f>A!CF428</f>
        <v>0</v>
      </c>
      <c r="CH428">
        <f>A!CG428</f>
        <v>0</v>
      </c>
      <c r="CI428">
        <f>A!CH428</f>
        <v>0</v>
      </c>
      <c r="CJ428">
        <f>A!CI428</f>
        <v>0</v>
      </c>
      <c r="CK428">
        <f>A!CJ428</f>
        <v>0</v>
      </c>
      <c r="CL428">
        <f>A!CK428</f>
        <v>0</v>
      </c>
      <c r="CM428">
        <f>A!CL428</f>
        <v>0</v>
      </c>
      <c r="CN428">
        <f>A!CM428</f>
        <v>0</v>
      </c>
      <c r="CO428">
        <f>A!CN428</f>
        <v>0</v>
      </c>
      <c r="CP428">
        <f>A!CO428</f>
        <v>0</v>
      </c>
      <c r="CQ428">
        <f>A!CO738</f>
        <v>0</v>
      </c>
      <c r="CR428">
        <f>A!CP428</f>
        <v>0</v>
      </c>
      <c r="CS428">
        <f>A!CQ428</f>
        <v>0</v>
      </c>
    </row>
    <row r="429" spans="1:97" x14ac:dyDescent="0.2">
      <c r="A429">
        <f>A!A429</f>
        <v>0</v>
      </c>
      <c r="B429">
        <f>A!B429</f>
        <v>0</v>
      </c>
      <c r="C429">
        <f>A!C429</f>
        <v>0</v>
      </c>
      <c r="D429">
        <f>A!D429</f>
        <v>0</v>
      </c>
      <c r="E429">
        <f>A!E429</f>
        <v>0</v>
      </c>
      <c r="F429">
        <f>A!F429</f>
        <v>0</v>
      </c>
      <c r="G429">
        <f>A!G429</f>
        <v>0</v>
      </c>
      <c r="H429">
        <f>A!H429</f>
        <v>0</v>
      </c>
      <c r="I429">
        <f>A!I429</f>
        <v>0</v>
      </c>
      <c r="J429">
        <f>A!J429</f>
        <v>0</v>
      </c>
      <c r="K429">
        <f>A!K429</f>
        <v>0</v>
      </c>
      <c r="L429">
        <f>A!L429</f>
        <v>0</v>
      </c>
      <c r="M429">
        <f>A!M429</f>
        <v>0</v>
      </c>
      <c r="N429">
        <f>A!N429</f>
        <v>0</v>
      </c>
      <c r="O429">
        <f>A!O429</f>
        <v>0</v>
      </c>
      <c r="P429" s="23" t="str">
        <f>IF(A!P429="","",INDEX(B!$A$1:$BT$2000,MATCH(A!P429,B!$AX$1:$AX$2000,0),D!$B$5))</f>
        <v/>
      </c>
      <c r="Q429">
        <f>A!Q429</f>
        <v>0</v>
      </c>
      <c r="R429">
        <f>A!R429</f>
        <v>0</v>
      </c>
      <c r="S429">
        <f>A!S429</f>
        <v>0</v>
      </c>
      <c r="T429">
        <f>A!T429</f>
        <v>0</v>
      </c>
      <c r="U429">
        <f>A!U429</f>
        <v>0</v>
      </c>
      <c r="V429" s="23">
        <f>IF(A!V429="&lt;",1,A!V429)</f>
        <v>0</v>
      </c>
      <c r="W429">
        <f>A!W429</f>
        <v>0</v>
      </c>
      <c r="X429">
        <f>A!X429</f>
        <v>0</v>
      </c>
      <c r="Y429">
        <f>A!Y429</f>
        <v>0</v>
      </c>
      <c r="Z429" s="23">
        <f t="shared" si="6"/>
        <v>0</v>
      </c>
      <c r="AA429">
        <f>A!Z429</f>
        <v>0</v>
      </c>
      <c r="AB429">
        <f>A!AA429</f>
        <v>0</v>
      </c>
      <c r="AC429">
        <f>A!AB429</f>
        <v>0</v>
      </c>
      <c r="AD429">
        <f>A!AC429</f>
        <v>0</v>
      </c>
      <c r="AE429">
        <f>A!AD429</f>
        <v>0</v>
      </c>
      <c r="AF429">
        <f>A!AE429</f>
        <v>0</v>
      </c>
      <c r="AG429">
        <f>A!AF429</f>
        <v>0</v>
      </c>
      <c r="AH429">
        <f>A!AG429</f>
        <v>0</v>
      </c>
      <c r="AI429">
        <f>A!AH429</f>
        <v>0</v>
      </c>
      <c r="AJ429">
        <f>A!AI429</f>
        <v>0</v>
      </c>
      <c r="AK429">
        <f>A!AJ429</f>
        <v>0</v>
      </c>
      <c r="AL429">
        <f>A!AK429</f>
        <v>0</v>
      </c>
      <c r="AM429">
        <f>A!AL429</f>
        <v>0</v>
      </c>
      <c r="AN429">
        <f>A!AM429</f>
        <v>0</v>
      </c>
      <c r="AO429">
        <f>A!AN429</f>
        <v>0</v>
      </c>
      <c r="AP429">
        <f>A!AO429</f>
        <v>0</v>
      </c>
      <c r="AQ429">
        <f>A!AP429</f>
        <v>0</v>
      </c>
      <c r="AR429">
        <f>A!AQ429</f>
        <v>0</v>
      </c>
      <c r="AS429">
        <f>A!AR429</f>
        <v>0</v>
      </c>
      <c r="AT429">
        <f>A!AS429</f>
        <v>0</v>
      </c>
      <c r="AU429">
        <f>A!AT429</f>
        <v>0</v>
      </c>
      <c r="AV429">
        <f>A!AU429</f>
        <v>0</v>
      </c>
      <c r="AW429" s="23" t="str">
        <f>IF(A!AV429=0,"",A!AV429)</f>
        <v/>
      </c>
      <c r="AX429">
        <f>A!AW429</f>
        <v>0</v>
      </c>
      <c r="AY429">
        <f>A!AX429</f>
        <v>0</v>
      </c>
      <c r="AZ429">
        <f>A!AY429</f>
        <v>0</v>
      </c>
      <c r="BA429">
        <f>A!AZ429</f>
        <v>0</v>
      </c>
      <c r="BB429">
        <f>A!BA429</f>
        <v>0</v>
      </c>
      <c r="BC429">
        <f>A!BB429</f>
        <v>0</v>
      </c>
      <c r="BD429">
        <f>A!BC429</f>
        <v>0</v>
      </c>
      <c r="BE429">
        <f>A!BD429</f>
        <v>0</v>
      </c>
      <c r="BF429">
        <f>A!BE429</f>
        <v>0</v>
      </c>
      <c r="BG429">
        <f>A!BF429</f>
        <v>0</v>
      </c>
      <c r="BH429">
        <f>A!BG429</f>
        <v>0</v>
      </c>
      <c r="BI429">
        <f>A!BH429</f>
        <v>0</v>
      </c>
      <c r="BJ429">
        <f>A!BI429</f>
        <v>0</v>
      </c>
      <c r="BK429">
        <f>A!BJ429</f>
        <v>0</v>
      </c>
      <c r="BL429">
        <f>A!BK429</f>
        <v>0</v>
      </c>
      <c r="BM429">
        <f>A!BL429</f>
        <v>0</v>
      </c>
      <c r="BN429">
        <f>A!BM429</f>
        <v>0</v>
      </c>
      <c r="BO429">
        <f>A!BN429</f>
        <v>0</v>
      </c>
      <c r="BP429">
        <f>A!BO429</f>
        <v>0</v>
      </c>
      <c r="BQ429">
        <f>A!BP429</f>
        <v>0</v>
      </c>
      <c r="BR429">
        <f>A!BQ429</f>
        <v>0</v>
      </c>
      <c r="BS429">
        <f>A!BR429</f>
        <v>0</v>
      </c>
      <c r="BT429">
        <f>A!BS429</f>
        <v>0</v>
      </c>
      <c r="BU429">
        <f>A!BT429</f>
        <v>0</v>
      </c>
      <c r="BV429">
        <f>A!BU429</f>
        <v>0</v>
      </c>
      <c r="BW429">
        <f>A!BV429</f>
        <v>0</v>
      </c>
      <c r="BX429">
        <f>A!BW429</f>
        <v>0</v>
      </c>
      <c r="BY429">
        <f>A!BX429</f>
        <v>0</v>
      </c>
      <c r="BZ429">
        <f>A!BY429</f>
        <v>0</v>
      </c>
      <c r="CA429">
        <f>A!BZ429</f>
        <v>0</v>
      </c>
      <c r="CB429">
        <f>A!CA429</f>
        <v>0</v>
      </c>
      <c r="CC429">
        <f>A!CB429</f>
        <v>0</v>
      </c>
      <c r="CD429">
        <f>A!CC429</f>
        <v>0</v>
      </c>
      <c r="CE429">
        <f>A!CD429</f>
        <v>0</v>
      </c>
      <c r="CF429">
        <f>A!CE429</f>
        <v>0</v>
      </c>
      <c r="CG429">
        <f>A!CF429</f>
        <v>0</v>
      </c>
      <c r="CH429">
        <f>A!CG429</f>
        <v>0</v>
      </c>
      <c r="CI429">
        <f>A!CH429</f>
        <v>0</v>
      </c>
      <c r="CJ429">
        <f>A!CI429</f>
        <v>0</v>
      </c>
      <c r="CK429">
        <f>A!CJ429</f>
        <v>0</v>
      </c>
      <c r="CL429">
        <f>A!CK429</f>
        <v>0</v>
      </c>
      <c r="CM429">
        <f>A!CL429</f>
        <v>0</v>
      </c>
      <c r="CN429">
        <f>A!CM429</f>
        <v>0</v>
      </c>
      <c r="CO429">
        <f>A!CN429</f>
        <v>0</v>
      </c>
      <c r="CP429">
        <f>A!CO429</f>
        <v>0</v>
      </c>
      <c r="CQ429">
        <f>A!CO739</f>
        <v>0</v>
      </c>
      <c r="CR429">
        <f>A!CP429</f>
        <v>0</v>
      </c>
      <c r="CS429">
        <f>A!CQ429</f>
        <v>0</v>
      </c>
    </row>
    <row r="430" spans="1:97" x14ac:dyDescent="0.2">
      <c r="A430">
        <f>A!A430</f>
        <v>0</v>
      </c>
      <c r="B430">
        <f>A!B430</f>
        <v>0</v>
      </c>
      <c r="C430">
        <f>A!C430</f>
        <v>0</v>
      </c>
      <c r="D430">
        <f>A!D430</f>
        <v>0</v>
      </c>
      <c r="E430">
        <f>A!E430</f>
        <v>0</v>
      </c>
      <c r="F430">
        <f>A!F430</f>
        <v>0</v>
      </c>
      <c r="G430">
        <f>A!G430</f>
        <v>0</v>
      </c>
      <c r="H430">
        <f>A!H430</f>
        <v>0</v>
      </c>
      <c r="I430">
        <f>A!I430</f>
        <v>0</v>
      </c>
      <c r="J430">
        <f>A!J430</f>
        <v>0</v>
      </c>
      <c r="K430">
        <f>A!K430</f>
        <v>0</v>
      </c>
      <c r="L430">
        <f>A!L430</f>
        <v>0</v>
      </c>
      <c r="M430">
        <f>A!M430</f>
        <v>0</v>
      </c>
      <c r="N430">
        <f>A!N430</f>
        <v>0</v>
      </c>
      <c r="O430">
        <f>A!O430</f>
        <v>0</v>
      </c>
      <c r="P430" s="23" t="str">
        <f>IF(A!P430="","",INDEX(B!$A$1:$BT$2000,MATCH(A!P430,B!$AX$1:$AX$2000,0),D!$B$5))</f>
        <v/>
      </c>
      <c r="Q430">
        <f>A!Q430</f>
        <v>0</v>
      </c>
      <c r="R430">
        <f>A!R430</f>
        <v>0</v>
      </c>
      <c r="S430">
        <f>A!S430</f>
        <v>0</v>
      </c>
      <c r="T430">
        <f>A!T430</f>
        <v>0</v>
      </c>
      <c r="U430">
        <f>A!U430</f>
        <v>0</v>
      </c>
      <c r="V430" s="23">
        <f>IF(A!V430="&lt;",1,A!V430)</f>
        <v>0</v>
      </c>
      <c r="W430">
        <f>A!W430</f>
        <v>0</v>
      </c>
      <c r="X430">
        <f>A!X430</f>
        <v>0</v>
      </c>
      <c r="Y430">
        <f>A!Y430</f>
        <v>0</v>
      </c>
      <c r="Z430" s="23">
        <f t="shared" si="6"/>
        <v>0</v>
      </c>
      <c r="AA430">
        <f>A!Z430</f>
        <v>0</v>
      </c>
      <c r="AB430">
        <f>A!AA430</f>
        <v>0</v>
      </c>
      <c r="AC430">
        <f>A!AB430</f>
        <v>0</v>
      </c>
      <c r="AD430">
        <f>A!AC430</f>
        <v>0</v>
      </c>
      <c r="AE430">
        <f>A!AD430</f>
        <v>0</v>
      </c>
      <c r="AF430">
        <f>A!AE430</f>
        <v>0</v>
      </c>
      <c r="AG430">
        <f>A!AF430</f>
        <v>0</v>
      </c>
      <c r="AH430">
        <f>A!AG430</f>
        <v>0</v>
      </c>
      <c r="AI430">
        <f>A!AH430</f>
        <v>0</v>
      </c>
      <c r="AJ430">
        <f>A!AI430</f>
        <v>0</v>
      </c>
      <c r="AK430">
        <f>A!AJ430</f>
        <v>0</v>
      </c>
      <c r="AL430">
        <f>A!AK430</f>
        <v>0</v>
      </c>
      <c r="AM430">
        <f>A!AL430</f>
        <v>0</v>
      </c>
      <c r="AN430">
        <f>A!AM430</f>
        <v>0</v>
      </c>
      <c r="AO430">
        <f>A!AN430</f>
        <v>0</v>
      </c>
      <c r="AP430">
        <f>A!AO430</f>
        <v>0</v>
      </c>
      <c r="AQ430">
        <f>A!AP430</f>
        <v>0</v>
      </c>
      <c r="AR430">
        <f>A!AQ430</f>
        <v>0</v>
      </c>
      <c r="AS430">
        <f>A!AR430</f>
        <v>0</v>
      </c>
      <c r="AT430">
        <f>A!AS430</f>
        <v>0</v>
      </c>
      <c r="AU430">
        <f>A!AT430</f>
        <v>0</v>
      </c>
      <c r="AV430">
        <f>A!AU430</f>
        <v>0</v>
      </c>
      <c r="AW430" s="23" t="str">
        <f>IF(A!AV430=0,"",A!AV430)</f>
        <v/>
      </c>
      <c r="AX430">
        <f>A!AW430</f>
        <v>0</v>
      </c>
      <c r="AY430">
        <f>A!AX430</f>
        <v>0</v>
      </c>
      <c r="AZ430">
        <f>A!AY430</f>
        <v>0</v>
      </c>
      <c r="BA430">
        <f>A!AZ430</f>
        <v>0</v>
      </c>
      <c r="BB430">
        <f>A!BA430</f>
        <v>0</v>
      </c>
      <c r="BC430">
        <f>A!BB430</f>
        <v>0</v>
      </c>
      <c r="BD430">
        <f>A!BC430</f>
        <v>0</v>
      </c>
      <c r="BE430">
        <f>A!BD430</f>
        <v>0</v>
      </c>
      <c r="BF430">
        <f>A!BE430</f>
        <v>0</v>
      </c>
      <c r="BG430">
        <f>A!BF430</f>
        <v>0</v>
      </c>
      <c r="BH430">
        <f>A!BG430</f>
        <v>0</v>
      </c>
      <c r="BI430">
        <f>A!BH430</f>
        <v>0</v>
      </c>
      <c r="BJ430">
        <f>A!BI430</f>
        <v>0</v>
      </c>
      <c r="BK430">
        <f>A!BJ430</f>
        <v>0</v>
      </c>
      <c r="BL430">
        <f>A!BK430</f>
        <v>0</v>
      </c>
      <c r="BM430">
        <f>A!BL430</f>
        <v>0</v>
      </c>
      <c r="BN430">
        <f>A!BM430</f>
        <v>0</v>
      </c>
      <c r="BO430">
        <f>A!BN430</f>
        <v>0</v>
      </c>
      <c r="BP430">
        <f>A!BO430</f>
        <v>0</v>
      </c>
      <c r="BQ430">
        <f>A!BP430</f>
        <v>0</v>
      </c>
      <c r="BR430">
        <f>A!BQ430</f>
        <v>0</v>
      </c>
      <c r="BS430">
        <f>A!BR430</f>
        <v>0</v>
      </c>
      <c r="BT430">
        <f>A!BS430</f>
        <v>0</v>
      </c>
      <c r="BU430">
        <f>A!BT430</f>
        <v>0</v>
      </c>
      <c r="BV430">
        <f>A!BU430</f>
        <v>0</v>
      </c>
      <c r="BW430">
        <f>A!BV430</f>
        <v>0</v>
      </c>
      <c r="BX430">
        <f>A!BW430</f>
        <v>0</v>
      </c>
      <c r="BY430">
        <f>A!BX430</f>
        <v>0</v>
      </c>
      <c r="BZ430">
        <f>A!BY430</f>
        <v>0</v>
      </c>
      <c r="CA430">
        <f>A!BZ430</f>
        <v>0</v>
      </c>
      <c r="CB430">
        <f>A!CA430</f>
        <v>0</v>
      </c>
      <c r="CC430">
        <f>A!CB430</f>
        <v>0</v>
      </c>
      <c r="CD430">
        <f>A!CC430</f>
        <v>0</v>
      </c>
      <c r="CE430">
        <f>A!CD430</f>
        <v>0</v>
      </c>
      <c r="CF430">
        <f>A!CE430</f>
        <v>0</v>
      </c>
      <c r="CG430">
        <f>A!CF430</f>
        <v>0</v>
      </c>
      <c r="CH430">
        <f>A!CG430</f>
        <v>0</v>
      </c>
      <c r="CI430">
        <f>A!CH430</f>
        <v>0</v>
      </c>
      <c r="CJ430">
        <f>A!CI430</f>
        <v>0</v>
      </c>
      <c r="CK430">
        <f>A!CJ430</f>
        <v>0</v>
      </c>
      <c r="CL430">
        <f>A!CK430</f>
        <v>0</v>
      </c>
      <c r="CM430">
        <f>A!CL430</f>
        <v>0</v>
      </c>
      <c r="CN430">
        <f>A!CM430</f>
        <v>0</v>
      </c>
      <c r="CO430">
        <f>A!CN430</f>
        <v>0</v>
      </c>
      <c r="CP430">
        <f>A!CO430</f>
        <v>0</v>
      </c>
      <c r="CQ430">
        <f>A!CO740</f>
        <v>0</v>
      </c>
      <c r="CR430">
        <f>A!CP430</f>
        <v>0</v>
      </c>
      <c r="CS430">
        <f>A!CQ430</f>
        <v>0</v>
      </c>
    </row>
    <row r="431" spans="1:97" x14ac:dyDescent="0.2">
      <c r="A431">
        <f>A!A431</f>
        <v>0</v>
      </c>
      <c r="B431">
        <f>A!B431</f>
        <v>0</v>
      </c>
      <c r="C431">
        <f>A!C431</f>
        <v>0</v>
      </c>
      <c r="D431">
        <f>A!D431</f>
        <v>0</v>
      </c>
      <c r="E431">
        <f>A!E431</f>
        <v>0</v>
      </c>
      <c r="F431">
        <f>A!F431</f>
        <v>0</v>
      </c>
      <c r="G431">
        <f>A!G431</f>
        <v>0</v>
      </c>
      <c r="H431">
        <f>A!H431</f>
        <v>0</v>
      </c>
      <c r="I431">
        <f>A!I431</f>
        <v>0</v>
      </c>
      <c r="J431">
        <f>A!J431</f>
        <v>0</v>
      </c>
      <c r="K431">
        <f>A!K431</f>
        <v>0</v>
      </c>
      <c r="L431">
        <f>A!L431</f>
        <v>0</v>
      </c>
      <c r="M431">
        <f>A!M431</f>
        <v>0</v>
      </c>
      <c r="N431">
        <f>A!N431</f>
        <v>0</v>
      </c>
      <c r="O431">
        <f>A!O431</f>
        <v>0</v>
      </c>
      <c r="P431" s="23" t="str">
        <f>IF(A!P431="","",INDEX(B!$A$1:$BT$2000,MATCH(A!P431,B!$AX$1:$AX$2000,0),D!$B$5))</f>
        <v/>
      </c>
      <c r="Q431">
        <f>A!Q431</f>
        <v>0</v>
      </c>
      <c r="R431">
        <f>A!R431</f>
        <v>0</v>
      </c>
      <c r="S431">
        <f>A!S431</f>
        <v>0</v>
      </c>
      <c r="T431">
        <f>A!T431</f>
        <v>0</v>
      </c>
      <c r="U431">
        <f>A!U431</f>
        <v>0</v>
      </c>
      <c r="V431" s="23">
        <f>IF(A!V431="&lt;",1,A!V431)</f>
        <v>0</v>
      </c>
      <c r="W431">
        <f>A!W431</f>
        <v>0</v>
      </c>
      <c r="X431">
        <f>A!X431</f>
        <v>0</v>
      </c>
      <c r="Y431">
        <f>A!Y431</f>
        <v>0</v>
      </c>
      <c r="Z431" s="23">
        <f t="shared" si="6"/>
        <v>0</v>
      </c>
      <c r="AA431">
        <f>A!Z431</f>
        <v>0</v>
      </c>
      <c r="AB431">
        <f>A!AA431</f>
        <v>0</v>
      </c>
      <c r="AC431">
        <f>A!AB431</f>
        <v>0</v>
      </c>
      <c r="AD431">
        <f>A!AC431</f>
        <v>0</v>
      </c>
      <c r="AE431">
        <f>A!AD431</f>
        <v>0</v>
      </c>
      <c r="AF431">
        <f>A!AE431</f>
        <v>0</v>
      </c>
      <c r="AG431">
        <f>A!AF431</f>
        <v>0</v>
      </c>
      <c r="AH431">
        <f>A!AG431</f>
        <v>0</v>
      </c>
      <c r="AI431">
        <f>A!AH431</f>
        <v>0</v>
      </c>
      <c r="AJ431">
        <f>A!AI431</f>
        <v>0</v>
      </c>
      <c r="AK431">
        <f>A!AJ431</f>
        <v>0</v>
      </c>
      <c r="AL431">
        <f>A!AK431</f>
        <v>0</v>
      </c>
      <c r="AM431">
        <f>A!AL431</f>
        <v>0</v>
      </c>
      <c r="AN431">
        <f>A!AM431</f>
        <v>0</v>
      </c>
      <c r="AO431">
        <f>A!AN431</f>
        <v>0</v>
      </c>
      <c r="AP431">
        <f>A!AO431</f>
        <v>0</v>
      </c>
      <c r="AQ431">
        <f>A!AP431</f>
        <v>0</v>
      </c>
      <c r="AR431">
        <f>A!AQ431</f>
        <v>0</v>
      </c>
      <c r="AS431">
        <f>A!AR431</f>
        <v>0</v>
      </c>
      <c r="AT431">
        <f>A!AS431</f>
        <v>0</v>
      </c>
      <c r="AU431">
        <f>A!AT431</f>
        <v>0</v>
      </c>
      <c r="AV431">
        <f>A!AU431</f>
        <v>0</v>
      </c>
      <c r="AW431" s="23" t="str">
        <f>IF(A!AV431=0,"",A!AV431)</f>
        <v/>
      </c>
      <c r="AX431">
        <f>A!AW431</f>
        <v>0</v>
      </c>
      <c r="AY431">
        <f>A!AX431</f>
        <v>0</v>
      </c>
      <c r="AZ431">
        <f>A!AY431</f>
        <v>0</v>
      </c>
      <c r="BA431">
        <f>A!AZ431</f>
        <v>0</v>
      </c>
      <c r="BB431">
        <f>A!BA431</f>
        <v>0</v>
      </c>
      <c r="BC431">
        <f>A!BB431</f>
        <v>0</v>
      </c>
      <c r="BD431">
        <f>A!BC431</f>
        <v>0</v>
      </c>
      <c r="BE431">
        <f>A!BD431</f>
        <v>0</v>
      </c>
      <c r="BF431">
        <f>A!BE431</f>
        <v>0</v>
      </c>
      <c r="BG431">
        <f>A!BF431</f>
        <v>0</v>
      </c>
      <c r="BH431">
        <f>A!BG431</f>
        <v>0</v>
      </c>
      <c r="BI431">
        <f>A!BH431</f>
        <v>0</v>
      </c>
      <c r="BJ431">
        <f>A!BI431</f>
        <v>0</v>
      </c>
      <c r="BK431">
        <f>A!BJ431</f>
        <v>0</v>
      </c>
      <c r="BL431">
        <f>A!BK431</f>
        <v>0</v>
      </c>
      <c r="BM431">
        <f>A!BL431</f>
        <v>0</v>
      </c>
      <c r="BN431">
        <f>A!BM431</f>
        <v>0</v>
      </c>
      <c r="BO431">
        <f>A!BN431</f>
        <v>0</v>
      </c>
      <c r="BP431">
        <f>A!BO431</f>
        <v>0</v>
      </c>
      <c r="BQ431">
        <f>A!BP431</f>
        <v>0</v>
      </c>
      <c r="BR431">
        <f>A!BQ431</f>
        <v>0</v>
      </c>
      <c r="BS431">
        <f>A!BR431</f>
        <v>0</v>
      </c>
      <c r="BT431">
        <f>A!BS431</f>
        <v>0</v>
      </c>
      <c r="BU431">
        <f>A!BT431</f>
        <v>0</v>
      </c>
      <c r="BV431">
        <f>A!BU431</f>
        <v>0</v>
      </c>
      <c r="BW431">
        <f>A!BV431</f>
        <v>0</v>
      </c>
      <c r="BX431">
        <f>A!BW431</f>
        <v>0</v>
      </c>
      <c r="BY431">
        <f>A!BX431</f>
        <v>0</v>
      </c>
      <c r="BZ431">
        <f>A!BY431</f>
        <v>0</v>
      </c>
      <c r="CA431">
        <f>A!BZ431</f>
        <v>0</v>
      </c>
      <c r="CB431">
        <f>A!CA431</f>
        <v>0</v>
      </c>
      <c r="CC431">
        <f>A!CB431</f>
        <v>0</v>
      </c>
      <c r="CD431">
        <f>A!CC431</f>
        <v>0</v>
      </c>
      <c r="CE431">
        <f>A!CD431</f>
        <v>0</v>
      </c>
      <c r="CF431">
        <f>A!CE431</f>
        <v>0</v>
      </c>
      <c r="CG431">
        <f>A!CF431</f>
        <v>0</v>
      </c>
      <c r="CH431">
        <f>A!CG431</f>
        <v>0</v>
      </c>
      <c r="CI431">
        <f>A!CH431</f>
        <v>0</v>
      </c>
      <c r="CJ431">
        <f>A!CI431</f>
        <v>0</v>
      </c>
      <c r="CK431">
        <f>A!CJ431</f>
        <v>0</v>
      </c>
      <c r="CL431">
        <f>A!CK431</f>
        <v>0</v>
      </c>
      <c r="CM431">
        <f>A!CL431</f>
        <v>0</v>
      </c>
      <c r="CN431">
        <f>A!CM431</f>
        <v>0</v>
      </c>
      <c r="CO431">
        <f>A!CN431</f>
        <v>0</v>
      </c>
      <c r="CP431">
        <f>A!CO431</f>
        <v>0</v>
      </c>
      <c r="CQ431">
        <f>A!CO741</f>
        <v>0</v>
      </c>
      <c r="CR431">
        <f>A!CP431</f>
        <v>0</v>
      </c>
      <c r="CS431">
        <f>A!CQ431</f>
        <v>0</v>
      </c>
    </row>
    <row r="432" spans="1:97" x14ac:dyDescent="0.2">
      <c r="A432">
        <f>A!A432</f>
        <v>0</v>
      </c>
      <c r="B432">
        <f>A!B432</f>
        <v>0</v>
      </c>
      <c r="C432">
        <f>A!C432</f>
        <v>0</v>
      </c>
      <c r="D432">
        <f>A!D432</f>
        <v>0</v>
      </c>
      <c r="E432">
        <f>A!E432</f>
        <v>0</v>
      </c>
      <c r="F432">
        <f>A!F432</f>
        <v>0</v>
      </c>
      <c r="G432">
        <f>A!G432</f>
        <v>0</v>
      </c>
      <c r="H432">
        <f>A!H432</f>
        <v>0</v>
      </c>
      <c r="I432">
        <f>A!I432</f>
        <v>0</v>
      </c>
      <c r="J432">
        <f>A!J432</f>
        <v>0</v>
      </c>
      <c r="K432">
        <f>A!K432</f>
        <v>0</v>
      </c>
      <c r="L432">
        <f>A!L432</f>
        <v>0</v>
      </c>
      <c r="M432">
        <f>A!M432</f>
        <v>0</v>
      </c>
      <c r="N432">
        <f>A!N432</f>
        <v>0</v>
      </c>
      <c r="O432">
        <f>A!O432</f>
        <v>0</v>
      </c>
      <c r="P432" s="23" t="str">
        <f>IF(A!P432="","",INDEX(B!$A$1:$BT$2000,MATCH(A!P432,B!$AX$1:$AX$2000,0),D!$B$5))</f>
        <v/>
      </c>
      <c r="Q432">
        <f>A!Q432</f>
        <v>0</v>
      </c>
      <c r="R432">
        <f>A!R432</f>
        <v>0</v>
      </c>
      <c r="S432">
        <f>A!S432</f>
        <v>0</v>
      </c>
      <c r="T432">
        <f>A!T432</f>
        <v>0</v>
      </c>
      <c r="U432">
        <f>A!U432</f>
        <v>0</v>
      </c>
      <c r="V432" s="23">
        <f>IF(A!V432="&lt;",1,A!V432)</f>
        <v>0</v>
      </c>
      <c r="W432">
        <f>A!W432</f>
        <v>0</v>
      </c>
      <c r="X432">
        <f>A!X432</f>
        <v>0</v>
      </c>
      <c r="Y432">
        <f>A!Y432</f>
        <v>0</v>
      </c>
      <c r="Z432" s="23">
        <f t="shared" si="6"/>
        <v>0</v>
      </c>
      <c r="AA432">
        <f>A!Z432</f>
        <v>0</v>
      </c>
      <c r="AB432">
        <f>A!AA432</f>
        <v>0</v>
      </c>
      <c r="AC432">
        <f>A!AB432</f>
        <v>0</v>
      </c>
      <c r="AD432">
        <f>A!AC432</f>
        <v>0</v>
      </c>
      <c r="AE432">
        <f>A!AD432</f>
        <v>0</v>
      </c>
      <c r="AF432">
        <f>A!AE432</f>
        <v>0</v>
      </c>
      <c r="AG432">
        <f>A!AF432</f>
        <v>0</v>
      </c>
      <c r="AH432">
        <f>A!AG432</f>
        <v>0</v>
      </c>
      <c r="AI432">
        <f>A!AH432</f>
        <v>0</v>
      </c>
      <c r="AJ432">
        <f>A!AI432</f>
        <v>0</v>
      </c>
      <c r="AK432">
        <f>A!AJ432</f>
        <v>0</v>
      </c>
      <c r="AL432">
        <f>A!AK432</f>
        <v>0</v>
      </c>
      <c r="AM432">
        <f>A!AL432</f>
        <v>0</v>
      </c>
      <c r="AN432">
        <f>A!AM432</f>
        <v>0</v>
      </c>
      <c r="AO432">
        <f>A!AN432</f>
        <v>0</v>
      </c>
      <c r="AP432">
        <f>A!AO432</f>
        <v>0</v>
      </c>
      <c r="AQ432">
        <f>A!AP432</f>
        <v>0</v>
      </c>
      <c r="AR432">
        <f>A!AQ432</f>
        <v>0</v>
      </c>
      <c r="AS432">
        <f>A!AR432</f>
        <v>0</v>
      </c>
      <c r="AT432">
        <f>A!AS432</f>
        <v>0</v>
      </c>
      <c r="AU432">
        <f>A!AT432</f>
        <v>0</v>
      </c>
      <c r="AV432">
        <f>A!AU432</f>
        <v>0</v>
      </c>
      <c r="AW432" s="23" t="str">
        <f>IF(A!AV432=0,"",A!AV432)</f>
        <v/>
      </c>
      <c r="AX432">
        <f>A!AW432</f>
        <v>0</v>
      </c>
      <c r="AY432">
        <f>A!AX432</f>
        <v>0</v>
      </c>
      <c r="AZ432">
        <f>A!AY432</f>
        <v>0</v>
      </c>
      <c r="BA432">
        <f>A!AZ432</f>
        <v>0</v>
      </c>
      <c r="BB432">
        <f>A!BA432</f>
        <v>0</v>
      </c>
      <c r="BC432">
        <f>A!BB432</f>
        <v>0</v>
      </c>
      <c r="BD432">
        <f>A!BC432</f>
        <v>0</v>
      </c>
      <c r="BE432">
        <f>A!BD432</f>
        <v>0</v>
      </c>
      <c r="BF432">
        <f>A!BE432</f>
        <v>0</v>
      </c>
      <c r="BG432">
        <f>A!BF432</f>
        <v>0</v>
      </c>
      <c r="BH432">
        <f>A!BG432</f>
        <v>0</v>
      </c>
      <c r="BI432">
        <f>A!BH432</f>
        <v>0</v>
      </c>
      <c r="BJ432">
        <f>A!BI432</f>
        <v>0</v>
      </c>
      <c r="BK432">
        <f>A!BJ432</f>
        <v>0</v>
      </c>
      <c r="BL432">
        <f>A!BK432</f>
        <v>0</v>
      </c>
      <c r="BM432">
        <f>A!BL432</f>
        <v>0</v>
      </c>
      <c r="BN432">
        <f>A!BM432</f>
        <v>0</v>
      </c>
      <c r="BO432">
        <f>A!BN432</f>
        <v>0</v>
      </c>
      <c r="BP432">
        <f>A!BO432</f>
        <v>0</v>
      </c>
      <c r="BQ432">
        <f>A!BP432</f>
        <v>0</v>
      </c>
      <c r="BR432">
        <f>A!BQ432</f>
        <v>0</v>
      </c>
      <c r="BS432">
        <f>A!BR432</f>
        <v>0</v>
      </c>
      <c r="BT432">
        <f>A!BS432</f>
        <v>0</v>
      </c>
      <c r="BU432">
        <f>A!BT432</f>
        <v>0</v>
      </c>
      <c r="BV432">
        <f>A!BU432</f>
        <v>0</v>
      </c>
      <c r="BW432">
        <f>A!BV432</f>
        <v>0</v>
      </c>
      <c r="BX432">
        <f>A!BW432</f>
        <v>0</v>
      </c>
      <c r="BY432">
        <f>A!BX432</f>
        <v>0</v>
      </c>
      <c r="BZ432">
        <f>A!BY432</f>
        <v>0</v>
      </c>
      <c r="CA432">
        <f>A!BZ432</f>
        <v>0</v>
      </c>
      <c r="CB432">
        <f>A!CA432</f>
        <v>0</v>
      </c>
      <c r="CC432">
        <f>A!CB432</f>
        <v>0</v>
      </c>
      <c r="CD432">
        <f>A!CC432</f>
        <v>0</v>
      </c>
      <c r="CE432">
        <f>A!CD432</f>
        <v>0</v>
      </c>
      <c r="CF432">
        <f>A!CE432</f>
        <v>0</v>
      </c>
      <c r="CG432">
        <f>A!CF432</f>
        <v>0</v>
      </c>
      <c r="CH432">
        <f>A!CG432</f>
        <v>0</v>
      </c>
      <c r="CI432">
        <f>A!CH432</f>
        <v>0</v>
      </c>
      <c r="CJ432">
        <f>A!CI432</f>
        <v>0</v>
      </c>
      <c r="CK432">
        <f>A!CJ432</f>
        <v>0</v>
      </c>
      <c r="CL432">
        <f>A!CK432</f>
        <v>0</v>
      </c>
      <c r="CM432">
        <f>A!CL432</f>
        <v>0</v>
      </c>
      <c r="CN432">
        <f>A!CM432</f>
        <v>0</v>
      </c>
      <c r="CO432">
        <f>A!CN432</f>
        <v>0</v>
      </c>
      <c r="CP432">
        <f>A!CO432</f>
        <v>0</v>
      </c>
      <c r="CQ432">
        <f>A!CO742</f>
        <v>0</v>
      </c>
      <c r="CR432">
        <f>A!CP432</f>
        <v>0</v>
      </c>
      <c r="CS432">
        <f>A!CQ432</f>
        <v>0</v>
      </c>
    </row>
    <row r="433" spans="1:97" x14ac:dyDescent="0.2">
      <c r="A433">
        <f>A!A433</f>
        <v>0</v>
      </c>
      <c r="B433">
        <f>A!B433</f>
        <v>0</v>
      </c>
      <c r="C433">
        <f>A!C433</f>
        <v>0</v>
      </c>
      <c r="D433">
        <f>A!D433</f>
        <v>0</v>
      </c>
      <c r="E433">
        <f>A!E433</f>
        <v>0</v>
      </c>
      <c r="F433">
        <f>A!F433</f>
        <v>0</v>
      </c>
      <c r="G433">
        <f>A!G433</f>
        <v>0</v>
      </c>
      <c r="H433">
        <f>A!H433</f>
        <v>0</v>
      </c>
      <c r="I433">
        <f>A!I433</f>
        <v>0</v>
      </c>
      <c r="J433">
        <f>A!J433</f>
        <v>0</v>
      </c>
      <c r="K433">
        <f>A!K433</f>
        <v>0</v>
      </c>
      <c r="L433">
        <f>A!L433</f>
        <v>0</v>
      </c>
      <c r="M433">
        <f>A!M433</f>
        <v>0</v>
      </c>
      <c r="N433">
        <f>A!N433</f>
        <v>0</v>
      </c>
      <c r="O433">
        <f>A!O433</f>
        <v>0</v>
      </c>
      <c r="P433" s="23" t="str">
        <f>IF(A!P433="","",INDEX(B!$A$1:$BT$2000,MATCH(A!P433,B!$AX$1:$AX$2000,0),D!$B$5))</f>
        <v/>
      </c>
      <c r="Q433">
        <f>A!Q433</f>
        <v>0</v>
      </c>
      <c r="R433">
        <f>A!R433</f>
        <v>0</v>
      </c>
      <c r="S433">
        <f>A!S433</f>
        <v>0</v>
      </c>
      <c r="T433">
        <f>A!T433</f>
        <v>0</v>
      </c>
      <c r="U433">
        <f>A!U433</f>
        <v>0</v>
      </c>
      <c r="V433" s="23">
        <f>IF(A!V433="&lt;",1,A!V433)</f>
        <v>0</v>
      </c>
      <c r="W433">
        <f>A!W433</f>
        <v>0</v>
      </c>
      <c r="X433">
        <f>A!X433</f>
        <v>0</v>
      </c>
      <c r="Y433">
        <f>A!Y433</f>
        <v>0</v>
      </c>
      <c r="Z433" s="23">
        <f t="shared" si="6"/>
        <v>0</v>
      </c>
      <c r="AA433">
        <f>A!Z433</f>
        <v>0</v>
      </c>
      <c r="AB433">
        <f>A!AA433</f>
        <v>0</v>
      </c>
      <c r="AC433">
        <f>A!AB433</f>
        <v>0</v>
      </c>
      <c r="AD433">
        <f>A!AC433</f>
        <v>0</v>
      </c>
      <c r="AE433">
        <f>A!AD433</f>
        <v>0</v>
      </c>
      <c r="AF433">
        <f>A!AE433</f>
        <v>0</v>
      </c>
      <c r="AG433">
        <f>A!AF433</f>
        <v>0</v>
      </c>
      <c r="AH433">
        <f>A!AG433</f>
        <v>0</v>
      </c>
      <c r="AI433">
        <f>A!AH433</f>
        <v>0</v>
      </c>
      <c r="AJ433">
        <f>A!AI433</f>
        <v>0</v>
      </c>
      <c r="AK433">
        <f>A!AJ433</f>
        <v>0</v>
      </c>
      <c r="AL433">
        <f>A!AK433</f>
        <v>0</v>
      </c>
      <c r="AM433">
        <f>A!AL433</f>
        <v>0</v>
      </c>
      <c r="AN433">
        <f>A!AM433</f>
        <v>0</v>
      </c>
      <c r="AO433">
        <f>A!AN433</f>
        <v>0</v>
      </c>
      <c r="AP433">
        <f>A!AO433</f>
        <v>0</v>
      </c>
      <c r="AQ433">
        <f>A!AP433</f>
        <v>0</v>
      </c>
      <c r="AR433">
        <f>A!AQ433</f>
        <v>0</v>
      </c>
      <c r="AS433">
        <f>A!AR433</f>
        <v>0</v>
      </c>
      <c r="AT433">
        <f>A!AS433</f>
        <v>0</v>
      </c>
      <c r="AU433">
        <f>A!AT433</f>
        <v>0</v>
      </c>
      <c r="AV433">
        <f>A!AU433</f>
        <v>0</v>
      </c>
      <c r="AW433" s="23" t="str">
        <f>IF(A!AV433=0,"",A!AV433)</f>
        <v/>
      </c>
      <c r="AX433">
        <f>A!AW433</f>
        <v>0</v>
      </c>
      <c r="AY433">
        <f>A!AX433</f>
        <v>0</v>
      </c>
      <c r="AZ433">
        <f>A!AY433</f>
        <v>0</v>
      </c>
      <c r="BA433">
        <f>A!AZ433</f>
        <v>0</v>
      </c>
      <c r="BB433">
        <f>A!BA433</f>
        <v>0</v>
      </c>
      <c r="BC433">
        <f>A!BB433</f>
        <v>0</v>
      </c>
      <c r="BD433">
        <f>A!BC433</f>
        <v>0</v>
      </c>
      <c r="BE433">
        <f>A!BD433</f>
        <v>0</v>
      </c>
      <c r="BF433">
        <f>A!BE433</f>
        <v>0</v>
      </c>
      <c r="BG433">
        <f>A!BF433</f>
        <v>0</v>
      </c>
      <c r="BH433">
        <f>A!BG433</f>
        <v>0</v>
      </c>
      <c r="BI433">
        <f>A!BH433</f>
        <v>0</v>
      </c>
      <c r="BJ433">
        <f>A!BI433</f>
        <v>0</v>
      </c>
      <c r="BK433">
        <f>A!BJ433</f>
        <v>0</v>
      </c>
      <c r="BL433">
        <f>A!BK433</f>
        <v>0</v>
      </c>
      <c r="BM433">
        <f>A!BL433</f>
        <v>0</v>
      </c>
      <c r="BN433">
        <f>A!BM433</f>
        <v>0</v>
      </c>
      <c r="BO433">
        <f>A!BN433</f>
        <v>0</v>
      </c>
      <c r="BP433">
        <f>A!BO433</f>
        <v>0</v>
      </c>
      <c r="BQ433">
        <f>A!BP433</f>
        <v>0</v>
      </c>
      <c r="BR433">
        <f>A!BQ433</f>
        <v>0</v>
      </c>
      <c r="BS433">
        <f>A!BR433</f>
        <v>0</v>
      </c>
      <c r="BT433">
        <f>A!BS433</f>
        <v>0</v>
      </c>
      <c r="BU433">
        <f>A!BT433</f>
        <v>0</v>
      </c>
      <c r="BV433">
        <f>A!BU433</f>
        <v>0</v>
      </c>
      <c r="BW433">
        <f>A!BV433</f>
        <v>0</v>
      </c>
      <c r="BX433">
        <f>A!BW433</f>
        <v>0</v>
      </c>
      <c r="BY433">
        <f>A!BX433</f>
        <v>0</v>
      </c>
      <c r="BZ433">
        <f>A!BY433</f>
        <v>0</v>
      </c>
      <c r="CA433">
        <f>A!BZ433</f>
        <v>0</v>
      </c>
      <c r="CB433">
        <f>A!CA433</f>
        <v>0</v>
      </c>
      <c r="CC433">
        <f>A!CB433</f>
        <v>0</v>
      </c>
      <c r="CD433">
        <f>A!CC433</f>
        <v>0</v>
      </c>
      <c r="CE433">
        <f>A!CD433</f>
        <v>0</v>
      </c>
      <c r="CF433">
        <f>A!CE433</f>
        <v>0</v>
      </c>
      <c r="CG433">
        <f>A!CF433</f>
        <v>0</v>
      </c>
      <c r="CH433">
        <f>A!CG433</f>
        <v>0</v>
      </c>
      <c r="CI433">
        <f>A!CH433</f>
        <v>0</v>
      </c>
      <c r="CJ433">
        <f>A!CI433</f>
        <v>0</v>
      </c>
      <c r="CK433">
        <f>A!CJ433</f>
        <v>0</v>
      </c>
      <c r="CL433">
        <f>A!CK433</f>
        <v>0</v>
      </c>
      <c r="CM433">
        <f>A!CL433</f>
        <v>0</v>
      </c>
      <c r="CN433">
        <f>A!CM433</f>
        <v>0</v>
      </c>
      <c r="CO433">
        <f>A!CN433</f>
        <v>0</v>
      </c>
      <c r="CP433">
        <f>A!CO433</f>
        <v>0</v>
      </c>
      <c r="CQ433">
        <f>A!CO743</f>
        <v>0</v>
      </c>
      <c r="CR433">
        <f>A!CP433</f>
        <v>0</v>
      </c>
      <c r="CS433">
        <f>A!CQ433</f>
        <v>0</v>
      </c>
    </row>
    <row r="434" spans="1:97" x14ac:dyDescent="0.2">
      <c r="A434">
        <f>A!A434</f>
        <v>0</v>
      </c>
      <c r="B434">
        <f>A!B434</f>
        <v>0</v>
      </c>
      <c r="C434">
        <f>A!C434</f>
        <v>0</v>
      </c>
      <c r="D434">
        <f>A!D434</f>
        <v>0</v>
      </c>
      <c r="E434">
        <f>A!E434</f>
        <v>0</v>
      </c>
      <c r="F434">
        <f>A!F434</f>
        <v>0</v>
      </c>
      <c r="G434">
        <f>A!G434</f>
        <v>0</v>
      </c>
      <c r="H434">
        <f>A!H434</f>
        <v>0</v>
      </c>
      <c r="I434">
        <f>A!I434</f>
        <v>0</v>
      </c>
      <c r="J434">
        <f>A!J434</f>
        <v>0</v>
      </c>
      <c r="K434">
        <f>A!K434</f>
        <v>0</v>
      </c>
      <c r="L434">
        <f>A!L434</f>
        <v>0</v>
      </c>
      <c r="M434">
        <f>A!M434</f>
        <v>0</v>
      </c>
      <c r="N434">
        <f>A!N434</f>
        <v>0</v>
      </c>
      <c r="O434">
        <f>A!O434</f>
        <v>0</v>
      </c>
      <c r="P434" s="23" t="str">
        <f>IF(A!P434="","",INDEX(B!$A$1:$BT$2000,MATCH(A!P434,B!$AX$1:$AX$2000,0),D!$B$5))</f>
        <v/>
      </c>
      <c r="Q434">
        <f>A!Q434</f>
        <v>0</v>
      </c>
      <c r="R434">
        <f>A!R434</f>
        <v>0</v>
      </c>
      <c r="S434">
        <f>A!S434</f>
        <v>0</v>
      </c>
      <c r="T434">
        <f>A!T434</f>
        <v>0</v>
      </c>
      <c r="U434">
        <f>A!U434</f>
        <v>0</v>
      </c>
      <c r="V434" s="23">
        <f>IF(A!V434="&lt;",1,A!V434)</f>
        <v>0</v>
      </c>
      <c r="W434">
        <f>A!W434</f>
        <v>0</v>
      </c>
      <c r="X434">
        <f>A!X434</f>
        <v>0</v>
      </c>
      <c r="Y434">
        <f>A!Y434</f>
        <v>0</v>
      </c>
      <c r="Z434" s="23">
        <f t="shared" si="6"/>
        <v>0</v>
      </c>
      <c r="AA434">
        <f>A!Z434</f>
        <v>0</v>
      </c>
      <c r="AB434">
        <f>A!AA434</f>
        <v>0</v>
      </c>
      <c r="AC434">
        <f>A!AB434</f>
        <v>0</v>
      </c>
      <c r="AD434">
        <f>A!AC434</f>
        <v>0</v>
      </c>
      <c r="AE434">
        <f>A!AD434</f>
        <v>0</v>
      </c>
      <c r="AF434">
        <f>A!AE434</f>
        <v>0</v>
      </c>
      <c r="AG434">
        <f>A!AF434</f>
        <v>0</v>
      </c>
      <c r="AH434">
        <f>A!AG434</f>
        <v>0</v>
      </c>
      <c r="AI434">
        <f>A!AH434</f>
        <v>0</v>
      </c>
      <c r="AJ434">
        <f>A!AI434</f>
        <v>0</v>
      </c>
      <c r="AK434">
        <f>A!AJ434</f>
        <v>0</v>
      </c>
      <c r="AL434">
        <f>A!AK434</f>
        <v>0</v>
      </c>
      <c r="AM434">
        <f>A!AL434</f>
        <v>0</v>
      </c>
      <c r="AN434">
        <f>A!AM434</f>
        <v>0</v>
      </c>
      <c r="AO434">
        <f>A!AN434</f>
        <v>0</v>
      </c>
      <c r="AP434">
        <f>A!AO434</f>
        <v>0</v>
      </c>
      <c r="AQ434">
        <f>A!AP434</f>
        <v>0</v>
      </c>
      <c r="AR434">
        <f>A!AQ434</f>
        <v>0</v>
      </c>
      <c r="AS434">
        <f>A!AR434</f>
        <v>0</v>
      </c>
      <c r="AT434">
        <f>A!AS434</f>
        <v>0</v>
      </c>
      <c r="AU434">
        <f>A!AT434</f>
        <v>0</v>
      </c>
      <c r="AV434">
        <f>A!AU434</f>
        <v>0</v>
      </c>
      <c r="AW434" s="23" t="str">
        <f>IF(A!AV434=0,"",A!AV434)</f>
        <v/>
      </c>
      <c r="AX434">
        <f>A!AW434</f>
        <v>0</v>
      </c>
      <c r="AY434">
        <f>A!AX434</f>
        <v>0</v>
      </c>
      <c r="AZ434">
        <f>A!AY434</f>
        <v>0</v>
      </c>
      <c r="BA434">
        <f>A!AZ434</f>
        <v>0</v>
      </c>
      <c r="BB434">
        <f>A!BA434</f>
        <v>0</v>
      </c>
      <c r="BC434">
        <f>A!BB434</f>
        <v>0</v>
      </c>
      <c r="BD434">
        <f>A!BC434</f>
        <v>0</v>
      </c>
      <c r="BE434">
        <f>A!BD434</f>
        <v>0</v>
      </c>
      <c r="BF434">
        <f>A!BE434</f>
        <v>0</v>
      </c>
      <c r="BG434">
        <f>A!BF434</f>
        <v>0</v>
      </c>
      <c r="BH434">
        <f>A!BG434</f>
        <v>0</v>
      </c>
      <c r="BI434">
        <f>A!BH434</f>
        <v>0</v>
      </c>
      <c r="BJ434">
        <f>A!BI434</f>
        <v>0</v>
      </c>
      <c r="BK434">
        <f>A!BJ434</f>
        <v>0</v>
      </c>
      <c r="BL434">
        <f>A!BK434</f>
        <v>0</v>
      </c>
      <c r="BM434">
        <f>A!BL434</f>
        <v>0</v>
      </c>
      <c r="BN434">
        <f>A!BM434</f>
        <v>0</v>
      </c>
      <c r="BO434">
        <f>A!BN434</f>
        <v>0</v>
      </c>
      <c r="BP434">
        <f>A!BO434</f>
        <v>0</v>
      </c>
      <c r="BQ434">
        <f>A!BP434</f>
        <v>0</v>
      </c>
      <c r="BR434">
        <f>A!BQ434</f>
        <v>0</v>
      </c>
      <c r="BS434">
        <f>A!BR434</f>
        <v>0</v>
      </c>
      <c r="BT434">
        <f>A!BS434</f>
        <v>0</v>
      </c>
      <c r="BU434">
        <f>A!BT434</f>
        <v>0</v>
      </c>
      <c r="BV434">
        <f>A!BU434</f>
        <v>0</v>
      </c>
      <c r="BW434">
        <f>A!BV434</f>
        <v>0</v>
      </c>
      <c r="BX434">
        <f>A!BW434</f>
        <v>0</v>
      </c>
      <c r="BY434">
        <f>A!BX434</f>
        <v>0</v>
      </c>
      <c r="BZ434">
        <f>A!BY434</f>
        <v>0</v>
      </c>
      <c r="CA434">
        <f>A!BZ434</f>
        <v>0</v>
      </c>
      <c r="CB434">
        <f>A!CA434</f>
        <v>0</v>
      </c>
      <c r="CC434">
        <f>A!CB434</f>
        <v>0</v>
      </c>
      <c r="CD434">
        <f>A!CC434</f>
        <v>0</v>
      </c>
      <c r="CE434">
        <f>A!CD434</f>
        <v>0</v>
      </c>
      <c r="CF434">
        <f>A!CE434</f>
        <v>0</v>
      </c>
      <c r="CG434">
        <f>A!CF434</f>
        <v>0</v>
      </c>
      <c r="CH434">
        <f>A!CG434</f>
        <v>0</v>
      </c>
      <c r="CI434">
        <f>A!CH434</f>
        <v>0</v>
      </c>
      <c r="CJ434">
        <f>A!CI434</f>
        <v>0</v>
      </c>
      <c r="CK434">
        <f>A!CJ434</f>
        <v>0</v>
      </c>
      <c r="CL434">
        <f>A!CK434</f>
        <v>0</v>
      </c>
      <c r="CM434">
        <f>A!CL434</f>
        <v>0</v>
      </c>
      <c r="CN434">
        <f>A!CM434</f>
        <v>0</v>
      </c>
      <c r="CO434">
        <f>A!CN434</f>
        <v>0</v>
      </c>
      <c r="CP434">
        <f>A!CO434</f>
        <v>0</v>
      </c>
      <c r="CQ434">
        <f>A!CO744</f>
        <v>0</v>
      </c>
      <c r="CR434">
        <f>A!CP434</f>
        <v>0</v>
      </c>
      <c r="CS434">
        <f>A!CQ434</f>
        <v>0</v>
      </c>
    </row>
    <row r="435" spans="1:97" x14ac:dyDescent="0.2">
      <c r="A435">
        <f>A!A435</f>
        <v>0</v>
      </c>
      <c r="B435">
        <f>A!B435</f>
        <v>0</v>
      </c>
      <c r="C435">
        <f>A!C435</f>
        <v>0</v>
      </c>
      <c r="D435">
        <f>A!D435</f>
        <v>0</v>
      </c>
      <c r="E435">
        <f>A!E435</f>
        <v>0</v>
      </c>
      <c r="F435">
        <f>A!F435</f>
        <v>0</v>
      </c>
      <c r="G435">
        <f>A!G435</f>
        <v>0</v>
      </c>
      <c r="H435">
        <f>A!H435</f>
        <v>0</v>
      </c>
      <c r="I435">
        <f>A!I435</f>
        <v>0</v>
      </c>
      <c r="J435">
        <f>A!J435</f>
        <v>0</v>
      </c>
      <c r="K435">
        <f>A!K435</f>
        <v>0</v>
      </c>
      <c r="L435">
        <f>A!L435</f>
        <v>0</v>
      </c>
      <c r="M435">
        <f>A!M435</f>
        <v>0</v>
      </c>
      <c r="N435">
        <f>A!N435</f>
        <v>0</v>
      </c>
      <c r="O435">
        <f>A!O435</f>
        <v>0</v>
      </c>
      <c r="P435" s="23" t="str">
        <f>IF(A!P435="","",INDEX(B!$A$1:$BT$2000,MATCH(A!P435,B!$AX$1:$AX$2000,0),D!$B$5))</f>
        <v/>
      </c>
      <c r="Q435">
        <f>A!Q435</f>
        <v>0</v>
      </c>
      <c r="R435">
        <f>A!R435</f>
        <v>0</v>
      </c>
      <c r="S435">
        <f>A!S435</f>
        <v>0</v>
      </c>
      <c r="T435">
        <f>A!T435</f>
        <v>0</v>
      </c>
      <c r="U435">
        <f>A!U435</f>
        <v>0</v>
      </c>
      <c r="V435" s="23">
        <f>IF(A!V435="&lt;",1,A!V435)</f>
        <v>0</v>
      </c>
      <c r="W435">
        <f>A!W435</f>
        <v>0</v>
      </c>
      <c r="X435">
        <f>A!X435</f>
        <v>0</v>
      </c>
      <c r="Y435">
        <f>A!Y435</f>
        <v>0</v>
      </c>
      <c r="Z435" s="23">
        <f t="shared" si="6"/>
        <v>0</v>
      </c>
      <c r="AA435">
        <f>A!Z435</f>
        <v>0</v>
      </c>
      <c r="AB435">
        <f>A!AA435</f>
        <v>0</v>
      </c>
      <c r="AC435">
        <f>A!AB435</f>
        <v>0</v>
      </c>
      <c r="AD435">
        <f>A!AC435</f>
        <v>0</v>
      </c>
      <c r="AE435">
        <f>A!AD435</f>
        <v>0</v>
      </c>
      <c r="AF435">
        <f>A!AE435</f>
        <v>0</v>
      </c>
      <c r="AG435">
        <f>A!AF435</f>
        <v>0</v>
      </c>
      <c r="AH435">
        <f>A!AG435</f>
        <v>0</v>
      </c>
      <c r="AI435">
        <f>A!AH435</f>
        <v>0</v>
      </c>
      <c r="AJ435">
        <f>A!AI435</f>
        <v>0</v>
      </c>
      <c r="AK435">
        <f>A!AJ435</f>
        <v>0</v>
      </c>
      <c r="AL435">
        <f>A!AK435</f>
        <v>0</v>
      </c>
      <c r="AM435">
        <f>A!AL435</f>
        <v>0</v>
      </c>
      <c r="AN435">
        <f>A!AM435</f>
        <v>0</v>
      </c>
      <c r="AO435">
        <f>A!AN435</f>
        <v>0</v>
      </c>
      <c r="AP435">
        <f>A!AO435</f>
        <v>0</v>
      </c>
      <c r="AQ435">
        <f>A!AP435</f>
        <v>0</v>
      </c>
      <c r="AR435">
        <f>A!AQ435</f>
        <v>0</v>
      </c>
      <c r="AS435">
        <f>A!AR435</f>
        <v>0</v>
      </c>
      <c r="AT435">
        <f>A!AS435</f>
        <v>0</v>
      </c>
      <c r="AU435">
        <f>A!AT435</f>
        <v>0</v>
      </c>
      <c r="AV435">
        <f>A!AU435</f>
        <v>0</v>
      </c>
      <c r="AW435" s="23" t="str">
        <f>IF(A!AV435=0,"",A!AV435)</f>
        <v/>
      </c>
      <c r="AX435">
        <f>A!AW435</f>
        <v>0</v>
      </c>
      <c r="AY435">
        <f>A!AX435</f>
        <v>0</v>
      </c>
      <c r="AZ435">
        <f>A!AY435</f>
        <v>0</v>
      </c>
      <c r="BA435">
        <f>A!AZ435</f>
        <v>0</v>
      </c>
      <c r="BB435">
        <f>A!BA435</f>
        <v>0</v>
      </c>
      <c r="BC435">
        <f>A!BB435</f>
        <v>0</v>
      </c>
      <c r="BD435">
        <f>A!BC435</f>
        <v>0</v>
      </c>
      <c r="BE435">
        <f>A!BD435</f>
        <v>0</v>
      </c>
      <c r="BF435">
        <f>A!BE435</f>
        <v>0</v>
      </c>
      <c r="BG435">
        <f>A!BF435</f>
        <v>0</v>
      </c>
      <c r="BH435">
        <f>A!BG435</f>
        <v>0</v>
      </c>
      <c r="BI435">
        <f>A!BH435</f>
        <v>0</v>
      </c>
      <c r="BJ435">
        <f>A!BI435</f>
        <v>0</v>
      </c>
      <c r="BK435">
        <f>A!BJ435</f>
        <v>0</v>
      </c>
      <c r="BL435">
        <f>A!BK435</f>
        <v>0</v>
      </c>
      <c r="BM435">
        <f>A!BL435</f>
        <v>0</v>
      </c>
      <c r="BN435">
        <f>A!BM435</f>
        <v>0</v>
      </c>
      <c r="BO435">
        <f>A!BN435</f>
        <v>0</v>
      </c>
      <c r="BP435">
        <f>A!BO435</f>
        <v>0</v>
      </c>
      <c r="BQ435">
        <f>A!BP435</f>
        <v>0</v>
      </c>
      <c r="BR435">
        <f>A!BQ435</f>
        <v>0</v>
      </c>
      <c r="BS435">
        <f>A!BR435</f>
        <v>0</v>
      </c>
      <c r="BT435">
        <f>A!BS435</f>
        <v>0</v>
      </c>
      <c r="BU435">
        <f>A!BT435</f>
        <v>0</v>
      </c>
      <c r="BV435">
        <f>A!BU435</f>
        <v>0</v>
      </c>
      <c r="BW435">
        <f>A!BV435</f>
        <v>0</v>
      </c>
      <c r="BX435">
        <f>A!BW435</f>
        <v>0</v>
      </c>
      <c r="BY435">
        <f>A!BX435</f>
        <v>0</v>
      </c>
      <c r="BZ435">
        <f>A!BY435</f>
        <v>0</v>
      </c>
      <c r="CA435">
        <f>A!BZ435</f>
        <v>0</v>
      </c>
      <c r="CB435">
        <f>A!CA435</f>
        <v>0</v>
      </c>
      <c r="CC435">
        <f>A!CB435</f>
        <v>0</v>
      </c>
      <c r="CD435">
        <f>A!CC435</f>
        <v>0</v>
      </c>
      <c r="CE435">
        <f>A!CD435</f>
        <v>0</v>
      </c>
      <c r="CF435">
        <f>A!CE435</f>
        <v>0</v>
      </c>
      <c r="CG435">
        <f>A!CF435</f>
        <v>0</v>
      </c>
      <c r="CH435">
        <f>A!CG435</f>
        <v>0</v>
      </c>
      <c r="CI435">
        <f>A!CH435</f>
        <v>0</v>
      </c>
      <c r="CJ435">
        <f>A!CI435</f>
        <v>0</v>
      </c>
      <c r="CK435">
        <f>A!CJ435</f>
        <v>0</v>
      </c>
      <c r="CL435">
        <f>A!CK435</f>
        <v>0</v>
      </c>
      <c r="CM435">
        <f>A!CL435</f>
        <v>0</v>
      </c>
      <c r="CN435">
        <f>A!CM435</f>
        <v>0</v>
      </c>
      <c r="CO435">
        <f>A!CN435</f>
        <v>0</v>
      </c>
      <c r="CP435">
        <f>A!CO435</f>
        <v>0</v>
      </c>
      <c r="CQ435">
        <f>A!CO745</f>
        <v>0</v>
      </c>
      <c r="CR435">
        <f>A!CP435</f>
        <v>0</v>
      </c>
      <c r="CS435">
        <f>A!CQ435</f>
        <v>0</v>
      </c>
    </row>
    <row r="436" spans="1:97" x14ac:dyDescent="0.2">
      <c r="A436">
        <f>A!A436</f>
        <v>0</v>
      </c>
      <c r="B436">
        <f>A!B436</f>
        <v>0</v>
      </c>
      <c r="C436">
        <f>A!C436</f>
        <v>0</v>
      </c>
      <c r="D436">
        <f>A!D436</f>
        <v>0</v>
      </c>
      <c r="E436">
        <f>A!E436</f>
        <v>0</v>
      </c>
      <c r="F436">
        <f>A!F436</f>
        <v>0</v>
      </c>
      <c r="G436">
        <f>A!G436</f>
        <v>0</v>
      </c>
      <c r="H436">
        <f>A!H436</f>
        <v>0</v>
      </c>
      <c r="I436">
        <f>A!I436</f>
        <v>0</v>
      </c>
      <c r="J436">
        <f>A!J436</f>
        <v>0</v>
      </c>
      <c r="K436">
        <f>A!K436</f>
        <v>0</v>
      </c>
      <c r="L436">
        <f>A!L436</f>
        <v>0</v>
      </c>
      <c r="M436">
        <f>A!M436</f>
        <v>0</v>
      </c>
      <c r="N436">
        <f>A!N436</f>
        <v>0</v>
      </c>
      <c r="O436">
        <f>A!O436</f>
        <v>0</v>
      </c>
      <c r="P436" s="23" t="str">
        <f>IF(A!P436="","",INDEX(B!$A$1:$BT$2000,MATCH(A!P436,B!$AX$1:$AX$2000,0),D!$B$5))</f>
        <v/>
      </c>
      <c r="Q436">
        <f>A!Q436</f>
        <v>0</v>
      </c>
      <c r="R436">
        <f>A!R436</f>
        <v>0</v>
      </c>
      <c r="S436">
        <f>A!S436</f>
        <v>0</v>
      </c>
      <c r="T436">
        <f>A!T436</f>
        <v>0</v>
      </c>
      <c r="U436">
        <f>A!U436</f>
        <v>0</v>
      </c>
      <c r="V436" s="23">
        <f>IF(A!V436="&lt;",1,A!V436)</f>
        <v>0</v>
      </c>
      <c r="W436">
        <f>A!W436</f>
        <v>0</v>
      </c>
      <c r="X436">
        <f>A!X436</f>
        <v>0</v>
      </c>
      <c r="Y436">
        <f>A!Y436</f>
        <v>0</v>
      </c>
      <c r="Z436" s="23">
        <f t="shared" si="6"/>
        <v>0</v>
      </c>
      <c r="AA436">
        <f>A!Z436</f>
        <v>0</v>
      </c>
      <c r="AB436">
        <f>A!AA436</f>
        <v>0</v>
      </c>
      <c r="AC436">
        <f>A!AB436</f>
        <v>0</v>
      </c>
      <c r="AD436">
        <f>A!AC436</f>
        <v>0</v>
      </c>
      <c r="AE436">
        <f>A!AD436</f>
        <v>0</v>
      </c>
      <c r="AF436">
        <f>A!AE436</f>
        <v>0</v>
      </c>
      <c r="AG436">
        <f>A!AF436</f>
        <v>0</v>
      </c>
      <c r="AH436">
        <f>A!AG436</f>
        <v>0</v>
      </c>
      <c r="AI436">
        <f>A!AH436</f>
        <v>0</v>
      </c>
      <c r="AJ436">
        <f>A!AI436</f>
        <v>0</v>
      </c>
      <c r="AK436">
        <f>A!AJ436</f>
        <v>0</v>
      </c>
      <c r="AL436">
        <f>A!AK436</f>
        <v>0</v>
      </c>
      <c r="AM436">
        <f>A!AL436</f>
        <v>0</v>
      </c>
      <c r="AN436">
        <f>A!AM436</f>
        <v>0</v>
      </c>
      <c r="AO436">
        <f>A!AN436</f>
        <v>0</v>
      </c>
      <c r="AP436">
        <f>A!AO436</f>
        <v>0</v>
      </c>
      <c r="AQ436">
        <f>A!AP436</f>
        <v>0</v>
      </c>
      <c r="AR436">
        <f>A!AQ436</f>
        <v>0</v>
      </c>
      <c r="AS436">
        <f>A!AR436</f>
        <v>0</v>
      </c>
      <c r="AT436">
        <f>A!AS436</f>
        <v>0</v>
      </c>
      <c r="AU436">
        <f>A!AT436</f>
        <v>0</v>
      </c>
      <c r="AV436">
        <f>A!AU436</f>
        <v>0</v>
      </c>
      <c r="AW436" s="23" t="str">
        <f>IF(A!AV436=0,"",A!AV436)</f>
        <v/>
      </c>
      <c r="AX436">
        <f>A!AW436</f>
        <v>0</v>
      </c>
      <c r="AY436">
        <f>A!AX436</f>
        <v>0</v>
      </c>
      <c r="AZ436">
        <f>A!AY436</f>
        <v>0</v>
      </c>
      <c r="BA436">
        <f>A!AZ436</f>
        <v>0</v>
      </c>
      <c r="BB436">
        <f>A!BA436</f>
        <v>0</v>
      </c>
      <c r="BC436">
        <f>A!BB436</f>
        <v>0</v>
      </c>
      <c r="BD436">
        <f>A!BC436</f>
        <v>0</v>
      </c>
      <c r="BE436">
        <f>A!BD436</f>
        <v>0</v>
      </c>
      <c r="BF436">
        <f>A!BE436</f>
        <v>0</v>
      </c>
      <c r="BG436">
        <f>A!BF436</f>
        <v>0</v>
      </c>
      <c r="BH436">
        <f>A!BG436</f>
        <v>0</v>
      </c>
      <c r="BI436">
        <f>A!BH436</f>
        <v>0</v>
      </c>
      <c r="BJ436">
        <f>A!BI436</f>
        <v>0</v>
      </c>
      <c r="BK436">
        <f>A!BJ436</f>
        <v>0</v>
      </c>
      <c r="BL436">
        <f>A!BK436</f>
        <v>0</v>
      </c>
      <c r="BM436">
        <f>A!BL436</f>
        <v>0</v>
      </c>
      <c r="BN436">
        <f>A!BM436</f>
        <v>0</v>
      </c>
      <c r="BO436">
        <f>A!BN436</f>
        <v>0</v>
      </c>
      <c r="BP436">
        <f>A!BO436</f>
        <v>0</v>
      </c>
      <c r="BQ436">
        <f>A!BP436</f>
        <v>0</v>
      </c>
      <c r="BR436">
        <f>A!BQ436</f>
        <v>0</v>
      </c>
      <c r="BS436">
        <f>A!BR436</f>
        <v>0</v>
      </c>
      <c r="BT436">
        <f>A!BS436</f>
        <v>0</v>
      </c>
      <c r="BU436">
        <f>A!BT436</f>
        <v>0</v>
      </c>
      <c r="BV436">
        <f>A!BU436</f>
        <v>0</v>
      </c>
      <c r="BW436">
        <f>A!BV436</f>
        <v>0</v>
      </c>
      <c r="BX436">
        <f>A!BW436</f>
        <v>0</v>
      </c>
      <c r="BY436">
        <f>A!BX436</f>
        <v>0</v>
      </c>
      <c r="BZ436">
        <f>A!BY436</f>
        <v>0</v>
      </c>
      <c r="CA436">
        <f>A!BZ436</f>
        <v>0</v>
      </c>
      <c r="CB436">
        <f>A!CA436</f>
        <v>0</v>
      </c>
      <c r="CC436">
        <f>A!CB436</f>
        <v>0</v>
      </c>
      <c r="CD436">
        <f>A!CC436</f>
        <v>0</v>
      </c>
      <c r="CE436">
        <f>A!CD436</f>
        <v>0</v>
      </c>
      <c r="CF436">
        <f>A!CE436</f>
        <v>0</v>
      </c>
      <c r="CG436">
        <f>A!CF436</f>
        <v>0</v>
      </c>
      <c r="CH436">
        <f>A!CG436</f>
        <v>0</v>
      </c>
      <c r="CI436">
        <f>A!CH436</f>
        <v>0</v>
      </c>
      <c r="CJ436">
        <f>A!CI436</f>
        <v>0</v>
      </c>
      <c r="CK436">
        <f>A!CJ436</f>
        <v>0</v>
      </c>
      <c r="CL436">
        <f>A!CK436</f>
        <v>0</v>
      </c>
      <c r="CM436">
        <f>A!CL436</f>
        <v>0</v>
      </c>
      <c r="CN436">
        <f>A!CM436</f>
        <v>0</v>
      </c>
      <c r="CO436">
        <f>A!CN436</f>
        <v>0</v>
      </c>
      <c r="CP436">
        <f>A!CO436</f>
        <v>0</v>
      </c>
      <c r="CQ436">
        <f>A!CO746</f>
        <v>0</v>
      </c>
      <c r="CR436">
        <f>A!CP436</f>
        <v>0</v>
      </c>
      <c r="CS436">
        <f>A!CQ436</f>
        <v>0</v>
      </c>
    </row>
    <row r="437" spans="1:97" x14ac:dyDescent="0.2">
      <c r="A437">
        <f>A!A437</f>
        <v>0</v>
      </c>
      <c r="B437">
        <f>A!B437</f>
        <v>0</v>
      </c>
      <c r="C437">
        <f>A!C437</f>
        <v>0</v>
      </c>
      <c r="D437">
        <f>A!D437</f>
        <v>0</v>
      </c>
      <c r="E437">
        <f>A!E437</f>
        <v>0</v>
      </c>
      <c r="F437">
        <f>A!F437</f>
        <v>0</v>
      </c>
      <c r="G437">
        <f>A!G437</f>
        <v>0</v>
      </c>
      <c r="H437">
        <f>A!H437</f>
        <v>0</v>
      </c>
      <c r="I437">
        <f>A!I437</f>
        <v>0</v>
      </c>
      <c r="J437">
        <f>A!J437</f>
        <v>0</v>
      </c>
      <c r="K437">
        <f>A!K437</f>
        <v>0</v>
      </c>
      <c r="L437">
        <f>A!L437</f>
        <v>0</v>
      </c>
      <c r="M437">
        <f>A!M437</f>
        <v>0</v>
      </c>
      <c r="N437">
        <f>A!N437</f>
        <v>0</v>
      </c>
      <c r="O437">
        <f>A!O437</f>
        <v>0</v>
      </c>
      <c r="P437" s="23" t="str">
        <f>IF(A!P437="","",INDEX(B!$A$1:$BT$2000,MATCH(A!P437,B!$AX$1:$AX$2000,0),D!$B$5))</f>
        <v/>
      </c>
      <c r="Q437">
        <f>A!Q437</f>
        <v>0</v>
      </c>
      <c r="R437">
        <f>A!R437</f>
        <v>0</v>
      </c>
      <c r="S437">
        <f>A!S437</f>
        <v>0</v>
      </c>
      <c r="T437">
        <f>A!T437</f>
        <v>0</v>
      </c>
      <c r="U437">
        <f>A!U437</f>
        <v>0</v>
      </c>
      <c r="V437" s="23">
        <f>IF(A!V437="&lt;",1,A!V437)</f>
        <v>0</v>
      </c>
      <c r="W437">
        <f>A!W437</f>
        <v>0</v>
      </c>
      <c r="X437">
        <f>A!X437</f>
        <v>0</v>
      </c>
      <c r="Y437">
        <f>A!Y437</f>
        <v>0</v>
      </c>
      <c r="Z437" s="23">
        <f t="shared" si="6"/>
        <v>0</v>
      </c>
      <c r="AA437">
        <f>A!Z437</f>
        <v>0</v>
      </c>
      <c r="AB437">
        <f>A!AA437</f>
        <v>0</v>
      </c>
      <c r="AC437">
        <f>A!AB437</f>
        <v>0</v>
      </c>
      <c r="AD437">
        <f>A!AC437</f>
        <v>0</v>
      </c>
      <c r="AE437">
        <f>A!AD437</f>
        <v>0</v>
      </c>
      <c r="AF437">
        <f>A!AE437</f>
        <v>0</v>
      </c>
      <c r="AG437">
        <f>A!AF437</f>
        <v>0</v>
      </c>
      <c r="AH437">
        <f>A!AG437</f>
        <v>0</v>
      </c>
      <c r="AI437">
        <f>A!AH437</f>
        <v>0</v>
      </c>
      <c r="AJ437">
        <f>A!AI437</f>
        <v>0</v>
      </c>
      <c r="AK437">
        <f>A!AJ437</f>
        <v>0</v>
      </c>
      <c r="AL437">
        <f>A!AK437</f>
        <v>0</v>
      </c>
      <c r="AM437">
        <f>A!AL437</f>
        <v>0</v>
      </c>
      <c r="AN437">
        <f>A!AM437</f>
        <v>0</v>
      </c>
      <c r="AO437">
        <f>A!AN437</f>
        <v>0</v>
      </c>
      <c r="AP437">
        <f>A!AO437</f>
        <v>0</v>
      </c>
      <c r="AQ437">
        <f>A!AP437</f>
        <v>0</v>
      </c>
      <c r="AR437">
        <f>A!AQ437</f>
        <v>0</v>
      </c>
      <c r="AS437">
        <f>A!AR437</f>
        <v>0</v>
      </c>
      <c r="AT437">
        <f>A!AS437</f>
        <v>0</v>
      </c>
      <c r="AU437">
        <f>A!AT437</f>
        <v>0</v>
      </c>
      <c r="AV437">
        <f>A!AU437</f>
        <v>0</v>
      </c>
      <c r="AW437" s="23" t="str">
        <f>IF(A!AV437=0,"",A!AV437)</f>
        <v/>
      </c>
      <c r="AX437">
        <f>A!AW437</f>
        <v>0</v>
      </c>
      <c r="AY437">
        <f>A!AX437</f>
        <v>0</v>
      </c>
      <c r="AZ437">
        <f>A!AY437</f>
        <v>0</v>
      </c>
      <c r="BA437">
        <f>A!AZ437</f>
        <v>0</v>
      </c>
      <c r="BB437">
        <f>A!BA437</f>
        <v>0</v>
      </c>
      <c r="BC437">
        <f>A!BB437</f>
        <v>0</v>
      </c>
      <c r="BD437">
        <f>A!BC437</f>
        <v>0</v>
      </c>
      <c r="BE437">
        <f>A!BD437</f>
        <v>0</v>
      </c>
      <c r="BF437">
        <f>A!BE437</f>
        <v>0</v>
      </c>
      <c r="BG437">
        <f>A!BF437</f>
        <v>0</v>
      </c>
      <c r="BH437">
        <f>A!BG437</f>
        <v>0</v>
      </c>
      <c r="BI437">
        <f>A!BH437</f>
        <v>0</v>
      </c>
      <c r="BJ437">
        <f>A!BI437</f>
        <v>0</v>
      </c>
      <c r="BK437">
        <f>A!BJ437</f>
        <v>0</v>
      </c>
      <c r="BL437">
        <f>A!BK437</f>
        <v>0</v>
      </c>
      <c r="BM437">
        <f>A!BL437</f>
        <v>0</v>
      </c>
      <c r="BN437">
        <f>A!BM437</f>
        <v>0</v>
      </c>
      <c r="BO437">
        <f>A!BN437</f>
        <v>0</v>
      </c>
      <c r="BP437">
        <f>A!BO437</f>
        <v>0</v>
      </c>
      <c r="BQ437">
        <f>A!BP437</f>
        <v>0</v>
      </c>
      <c r="BR437">
        <f>A!BQ437</f>
        <v>0</v>
      </c>
      <c r="BS437">
        <f>A!BR437</f>
        <v>0</v>
      </c>
      <c r="BT437">
        <f>A!BS437</f>
        <v>0</v>
      </c>
      <c r="BU437">
        <f>A!BT437</f>
        <v>0</v>
      </c>
      <c r="BV437">
        <f>A!BU437</f>
        <v>0</v>
      </c>
      <c r="BW437">
        <f>A!BV437</f>
        <v>0</v>
      </c>
      <c r="BX437">
        <f>A!BW437</f>
        <v>0</v>
      </c>
      <c r="BY437">
        <f>A!BX437</f>
        <v>0</v>
      </c>
      <c r="BZ437">
        <f>A!BY437</f>
        <v>0</v>
      </c>
      <c r="CA437">
        <f>A!BZ437</f>
        <v>0</v>
      </c>
      <c r="CB437">
        <f>A!CA437</f>
        <v>0</v>
      </c>
      <c r="CC437">
        <f>A!CB437</f>
        <v>0</v>
      </c>
      <c r="CD437">
        <f>A!CC437</f>
        <v>0</v>
      </c>
      <c r="CE437">
        <f>A!CD437</f>
        <v>0</v>
      </c>
      <c r="CF437">
        <f>A!CE437</f>
        <v>0</v>
      </c>
      <c r="CG437">
        <f>A!CF437</f>
        <v>0</v>
      </c>
      <c r="CH437">
        <f>A!CG437</f>
        <v>0</v>
      </c>
      <c r="CI437">
        <f>A!CH437</f>
        <v>0</v>
      </c>
      <c r="CJ437">
        <f>A!CI437</f>
        <v>0</v>
      </c>
      <c r="CK437">
        <f>A!CJ437</f>
        <v>0</v>
      </c>
      <c r="CL437">
        <f>A!CK437</f>
        <v>0</v>
      </c>
      <c r="CM437">
        <f>A!CL437</f>
        <v>0</v>
      </c>
      <c r="CN437">
        <f>A!CM437</f>
        <v>0</v>
      </c>
      <c r="CO437">
        <f>A!CN437</f>
        <v>0</v>
      </c>
      <c r="CP437">
        <f>A!CO437</f>
        <v>0</v>
      </c>
      <c r="CQ437">
        <f>A!CO747</f>
        <v>0</v>
      </c>
      <c r="CR437">
        <f>A!CP437</f>
        <v>0</v>
      </c>
      <c r="CS437">
        <f>A!CQ437</f>
        <v>0</v>
      </c>
    </row>
    <row r="438" spans="1:97" x14ac:dyDescent="0.2">
      <c r="A438">
        <f>A!A438</f>
        <v>0</v>
      </c>
      <c r="B438">
        <f>A!B438</f>
        <v>0</v>
      </c>
      <c r="C438">
        <f>A!C438</f>
        <v>0</v>
      </c>
      <c r="D438">
        <f>A!D438</f>
        <v>0</v>
      </c>
      <c r="E438">
        <f>A!E438</f>
        <v>0</v>
      </c>
      <c r="F438">
        <f>A!F438</f>
        <v>0</v>
      </c>
      <c r="G438">
        <f>A!G438</f>
        <v>0</v>
      </c>
      <c r="H438">
        <f>A!H438</f>
        <v>0</v>
      </c>
      <c r="I438">
        <f>A!I438</f>
        <v>0</v>
      </c>
      <c r="J438">
        <f>A!J438</f>
        <v>0</v>
      </c>
      <c r="K438">
        <f>A!K438</f>
        <v>0</v>
      </c>
      <c r="L438">
        <f>A!L438</f>
        <v>0</v>
      </c>
      <c r="M438">
        <f>A!M438</f>
        <v>0</v>
      </c>
      <c r="N438">
        <f>A!N438</f>
        <v>0</v>
      </c>
      <c r="O438">
        <f>A!O438</f>
        <v>0</v>
      </c>
      <c r="P438" s="23" t="str">
        <f>IF(A!P438="","",INDEX(B!$A$1:$BT$2000,MATCH(A!P438,B!$AX$1:$AX$2000,0),D!$B$5))</f>
        <v/>
      </c>
      <c r="Q438">
        <f>A!Q438</f>
        <v>0</v>
      </c>
      <c r="R438">
        <f>A!R438</f>
        <v>0</v>
      </c>
      <c r="S438">
        <f>A!S438</f>
        <v>0</v>
      </c>
      <c r="T438">
        <f>A!T438</f>
        <v>0</v>
      </c>
      <c r="U438">
        <f>A!U438</f>
        <v>0</v>
      </c>
      <c r="V438" s="23">
        <f>IF(A!V438="&lt;",1,A!V438)</f>
        <v>0</v>
      </c>
      <c r="W438">
        <f>A!W438</f>
        <v>0</v>
      </c>
      <c r="X438">
        <f>A!X438</f>
        <v>0</v>
      </c>
      <c r="Y438">
        <f>A!Y438</f>
        <v>0</v>
      </c>
      <c r="Z438" s="23">
        <f t="shared" si="6"/>
        <v>0</v>
      </c>
      <c r="AA438">
        <f>A!Z438</f>
        <v>0</v>
      </c>
      <c r="AB438">
        <f>A!AA438</f>
        <v>0</v>
      </c>
      <c r="AC438">
        <f>A!AB438</f>
        <v>0</v>
      </c>
      <c r="AD438">
        <f>A!AC438</f>
        <v>0</v>
      </c>
      <c r="AE438">
        <f>A!AD438</f>
        <v>0</v>
      </c>
      <c r="AF438">
        <f>A!AE438</f>
        <v>0</v>
      </c>
      <c r="AG438">
        <f>A!AF438</f>
        <v>0</v>
      </c>
      <c r="AH438">
        <f>A!AG438</f>
        <v>0</v>
      </c>
      <c r="AI438">
        <f>A!AH438</f>
        <v>0</v>
      </c>
      <c r="AJ438">
        <f>A!AI438</f>
        <v>0</v>
      </c>
      <c r="AK438">
        <f>A!AJ438</f>
        <v>0</v>
      </c>
      <c r="AL438">
        <f>A!AK438</f>
        <v>0</v>
      </c>
      <c r="AM438">
        <f>A!AL438</f>
        <v>0</v>
      </c>
      <c r="AN438">
        <f>A!AM438</f>
        <v>0</v>
      </c>
      <c r="AO438">
        <f>A!AN438</f>
        <v>0</v>
      </c>
      <c r="AP438">
        <f>A!AO438</f>
        <v>0</v>
      </c>
      <c r="AQ438">
        <f>A!AP438</f>
        <v>0</v>
      </c>
      <c r="AR438">
        <f>A!AQ438</f>
        <v>0</v>
      </c>
      <c r="AS438">
        <f>A!AR438</f>
        <v>0</v>
      </c>
      <c r="AT438">
        <f>A!AS438</f>
        <v>0</v>
      </c>
      <c r="AU438">
        <f>A!AT438</f>
        <v>0</v>
      </c>
      <c r="AV438">
        <f>A!AU438</f>
        <v>0</v>
      </c>
      <c r="AW438" s="23" t="str">
        <f>IF(A!AV438=0,"",A!AV438)</f>
        <v/>
      </c>
      <c r="AX438">
        <f>A!AW438</f>
        <v>0</v>
      </c>
      <c r="AY438">
        <f>A!AX438</f>
        <v>0</v>
      </c>
      <c r="AZ438">
        <f>A!AY438</f>
        <v>0</v>
      </c>
      <c r="BA438">
        <f>A!AZ438</f>
        <v>0</v>
      </c>
      <c r="BB438">
        <f>A!BA438</f>
        <v>0</v>
      </c>
      <c r="BC438">
        <f>A!BB438</f>
        <v>0</v>
      </c>
      <c r="BD438">
        <f>A!BC438</f>
        <v>0</v>
      </c>
      <c r="BE438">
        <f>A!BD438</f>
        <v>0</v>
      </c>
      <c r="BF438">
        <f>A!BE438</f>
        <v>0</v>
      </c>
      <c r="BG438">
        <f>A!BF438</f>
        <v>0</v>
      </c>
      <c r="BH438">
        <f>A!BG438</f>
        <v>0</v>
      </c>
      <c r="BI438">
        <f>A!BH438</f>
        <v>0</v>
      </c>
      <c r="BJ438">
        <f>A!BI438</f>
        <v>0</v>
      </c>
      <c r="BK438">
        <f>A!BJ438</f>
        <v>0</v>
      </c>
      <c r="BL438">
        <f>A!BK438</f>
        <v>0</v>
      </c>
      <c r="BM438">
        <f>A!BL438</f>
        <v>0</v>
      </c>
      <c r="BN438">
        <f>A!BM438</f>
        <v>0</v>
      </c>
      <c r="BO438">
        <f>A!BN438</f>
        <v>0</v>
      </c>
      <c r="BP438">
        <f>A!BO438</f>
        <v>0</v>
      </c>
      <c r="BQ438">
        <f>A!BP438</f>
        <v>0</v>
      </c>
      <c r="BR438">
        <f>A!BQ438</f>
        <v>0</v>
      </c>
      <c r="BS438">
        <f>A!BR438</f>
        <v>0</v>
      </c>
      <c r="BT438">
        <f>A!BS438</f>
        <v>0</v>
      </c>
      <c r="BU438">
        <f>A!BT438</f>
        <v>0</v>
      </c>
      <c r="BV438">
        <f>A!BU438</f>
        <v>0</v>
      </c>
      <c r="BW438">
        <f>A!BV438</f>
        <v>0</v>
      </c>
      <c r="BX438">
        <f>A!BW438</f>
        <v>0</v>
      </c>
      <c r="BY438">
        <f>A!BX438</f>
        <v>0</v>
      </c>
      <c r="BZ438">
        <f>A!BY438</f>
        <v>0</v>
      </c>
      <c r="CA438">
        <f>A!BZ438</f>
        <v>0</v>
      </c>
      <c r="CB438">
        <f>A!CA438</f>
        <v>0</v>
      </c>
      <c r="CC438">
        <f>A!CB438</f>
        <v>0</v>
      </c>
      <c r="CD438">
        <f>A!CC438</f>
        <v>0</v>
      </c>
      <c r="CE438">
        <f>A!CD438</f>
        <v>0</v>
      </c>
      <c r="CF438">
        <f>A!CE438</f>
        <v>0</v>
      </c>
      <c r="CG438">
        <f>A!CF438</f>
        <v>0</v>
      </c>
      <c r="CH438">
        <f>A!CG438</f>
        <v>0</v>
      </c>
      <c r="CI438">
        <f>A!CH438</f>
        <v>0</v>
      </c>
      <c r="CJ438">
        <f>A!CI438</f>
        <v>0</v>
      </c>
      <c r="CK438">
        <f>A!CJ438</f>
        <v>0</v>
      </c>
      <c r="CL438">
        <f>A!CK438</f>
        <v>0</v>
      </c>
      <c r="CM438">
        <f>A!CL438</f>
        <v>0</v>
      </c>
      <c r="CN438">
        <f>A!CM438</f>
        <v>0</v>
      </c>
      <c r="CO438">
        <f>A!CN438</f>
        <v>0</v>
      </c>
      <c r="CP438">
        <f>A!CO438</f>
        <v>0</v>
      </c>
      <c r="CQ438">
        <f>A!CO748</f>
        <v>0</v>
      </c>
      <c r="CR438">
        <f>A!CP438</f>
        <v>0</v>
      </c>
      <c r="CS438">
        <f>A!CQ438</f>
        <v>0</v>
      </c>
    </row>
    <row r="439" spans="1:97" x14ac:dyDescent="0.2">
      <c r="A439">
        <f>A!A439</f>
        <v>0</v>
      </c>
      <c r="B439">
        <f>A!B439</f>
        <v>0</v>
      </c>
      <c r="C439">
        <f>A!C439</f>
        <v>0</v>
      </c>
      <c r="D439">
        <f>A!D439</f>
        <v>0</v>
      </c>
      <c r="E439">
        <f>A!E439</f>
        <v>0</v>
      </c>
      <c r="F439">
        <f>A!F439</f>
        <v>0</v>
      </c>
      <c r="G439">
        <f>A!G439</f>
        <v>0</v>
      </c>
      <c r="H439">
        <f>A!H439</f>
        <v>0</v>
      </c>
      <c r="I439">
        <f>A!I439</f>
        <v>0</v>
      </c>
      <c r="J439">
        <f>A!J439</f>
        <v>0</v>
      </c>
      <c r="K439">
        <f>A!K439</f>
        <v>0</v>
      </c>
      <c r="L439">
        <f>A!L439</f>
        <v>0</v>
      </c>
      <c r="M439">
        <f>A!M439</f>
        <v>0</v>
      </c>
      <c r="N439">
        <f>A!N439</f>
        <v>0</v>
      </c>
      <c r="O439">
        <f>A!O439</f>
        <v>0</v>
      </c>
      <c r="P439" s="23" t="str">
        <f>IF(A!P439="","",INDEX(B!$A$1:$BT$2000,MATCH(A!P439,B!$AX$1:$AX$2000,0),D!$B$5))</f>
        <v/>
      </c>
      <c r="Q439">
        <f>A!Q439</f>
        <v>0</v>
      </c>
      <c r="R439">
        <f>A!R439</f>
        <v>0</v>
      </c>
      <c r="S439">
        <f>A!S439</f>
        <v>0</v>
      </c>
      <c r="T439">
        <f>A!T439</f>
        <v>0</v>
      </c>
      <c r="U439">
        <f>A!U439</f>
        <v>0</v>
      </c>
      <c r="V439" s="23">
        <f>IF(A!V439="&lt;",1,A!V439)</f>
        <v>0</v>
      </c>
      <c r="W439">
        <f>A!W439</f>
        <v>0</v>
      </c>
      <c r="X439">
        <f>A!X439</f>
        <v>0</v>
      </c>
      <c r="Y439">
        <f>A!Y439</f>
        <v>0</v>
      </c>
      <c r="Z439" s="23">
        <f t="shared" si="6"/>
        <v>0</v>
      </c>
      <c r="AA439">
        <f>A!Z439</f>
        <v>0</v>
      </c>
      <c r="AB439">
        <f>A!AA439</f>
        <v>0</v>
      </c>
      <c r="AC439">
        <f>A!AB439</f>
        <v>0</v>
      </c>
      <c r="AD439">
        <f>A!AC439</f>
        <v>0</v>
      </c>
      <c r="AE439">
        <f>A!AD439</f>
        <v>0</v>
      </c>
      <c r="AF439">
        <f>A!AE439</f>
        <v>0</v>
      </c>
      <c r="AG439">
        <f>A!AF439</f>
        <v>0</v>
      </c>
      <c r="AH439">
        <f>A!AG439</f>
        <v>0</v>
      </c>
      <c r="AI439">
        <f>A!AH439</f>
        <v>0</v>
      </c>
      <c r="AJ439">
        <f>A!AI439</f>
        <v>0</v>
      </c>
      <c r="AK439">
        <f>A!AJ439</f>
        <v>0</v>
      </c>
      <c r="AL439">
        <f>A!AK439</f>
        <v>0</v>
      </c>
      <c r="AM439">
        <f>A!AL439</f>
        <v>0</v>
      </c>
      <c r="AN439">
        <f>A!AM439</f>
        <v>0</v>
      </c>
      <c r="AO439">
        <f>A!AN439</f>
        <v>0</v>
      </c>
      <c r="AP439">
        <f>A!AO439</f>
        <v>0</v>
      </c>
      <c r="AQ439">
        <f>A!AP439</f>
        <v>0</v>
      </c>
      <c r="AR439">
        <f>A!AQ439</f>
        <v>0</v>
      </c>
      <c r="AS439">
        <f>A!AR439</f>
        <v>0</v>
      </c>
      <c r="AT439">
        <f>A!AS439</f>
        <v>0</v>
      </c>
      <c r="AU439">
        <f>A!AT439</f>
        <v>0</v>
      </c>
      <c r="AV439">
        <f>A!AU439</f>
        <v>0</v>
      </c>
      <c r="AW439" s="23" t="str">
        <f>IF(A!AV439=0,"",A!AV439)</f>
        <v/>
      </c>
      <c r="AX439">
        <f>A!AW439</f>
        <v>0</v>
      </c>
      <c r="AY439">
        <f>A!AX439</f>
        <v>0</v>
      </c>
      <c r="AZ439">
        <f>A!AY439</f>
        <v>0</v>
      </c>
      <c r="BA439">
        <f>A!AZ439</f>
        <v>0</v>
      </c>
      <c r="BB439">
        <f>A!BA439</f>
        <v>0</v>
      </c>
      <c r="BC439">
        <f>A!BB439</f>
        <v>0</v>
      </c>
      <c r="BD439">
        <f>A!BC439</f>
        <v>0</v>
      </c>
      <c r="BE439">
        <f>A!BD439</f>
        <v>0</v>
      </c>
      <c r="BF439">
        <f>A!BE439</f>
        <v>0</v>
      </c>
      <c r="BG439">
        <f>A!BF439</f>
        <v>0</v>
      </c>
      <c r="BH439">
        <f>A!BG439</f>
        <v>0</v>
      </c>
      <c r="BI439">
        <f>A!BH439</f>
        <v>0</v>
      </c>
      <c r="BJ439">
        <f>A!BI439</f>
        <v>0</v>
      </c>
      <c r="BK439">
        <f>A!BJ439</f>
        <v>0</v>
      </c>
      <c r="BL439">
        <f>A!BK439</f>
        <v>0</v>
      </c>
      <c r="BM439">
        <f>A!BL439</f>
        <v>0</v>
      </c>
      <c r="BN439">
        <f>A!BM439</f>
        <v>0</v>
      </c>
      <c r="BO439">
        <f>A!BN439</f>
        <v>0</v>
      </c>
      <c r="BP439">
        <f>A!BO439</f>
        <v>0</v>
      </c>
      <c r="BQ439">
        <f>A!BP439</f>
        <v>0</v>
      </c>
      <c r="BR439">
        <f>A!BQ439</f>
        <v>0</v>
      </c>
      <c r="BS439">
        <f>A!BR439</f>
        <v>0</v>
      </c>
      <c r="BT439">
        <f>A!BS439</f>
        <v>0</v>
      </c>
      <c r="BU439">
        <f>A!BT439</f>
        <v>0</v>
      </c>
      <c r="BV439">
        <f>A!BU439</f>
        <v>0</v>
      </c>
      <c r="BW439">
        <f>A!BV439</f>
        <v>0</v>
      </c>
      <c r="BX439">
        <f>A!BW439</f>
        <v>0</v>
      </c>
      <c r="BY439">
        <f>A!BX439</f>
        <v>0</v>
      </c>
      <c r="BZ439">
        <f>A!BY439</f>
        <v>0</v>
      </c>
      <c r="CA439">
        <f>A!BZ439</f>
        <v>0</v>
      </c>
      <c r="CB439">
        <f>A!CA439</f>
        <v>0</v>
      </c>
      <c r="CC439">
        <f>A!CB439</f>
        <v>0</v>
      </c>
      <c r="CD439">
        <f>A!CC439</f>
        <v>0</v>
      </c>
      <c r="CE439">
        <f>A!CD439</f>
        <v>0</v>
      </c>
      <c r="CF439">
        <f>A!CE439</f>
        <v>0</v>
      </c>
      <c r="CG439">
        <f>A!CF439</f>
        <v>0</v>
      </c>
      <c r="CH439">
        <f>A!CG439</f>
        <v>0</v>
      </c>
      <c r="CI439">
        <f>A!CH439</f>
        <v>0</v>
      </c>
      <c r="CJ439">
        <f>A!CI439</f>
        <v>0</v>
      </c>
      <c r="CK439">
        <f>A!CJ439</f>
        <v>0</v>
      </c>
      <c r="CL439">
        <f>A!CK439</f>
        <v>0</v>
      </c>
      <c r="CM439">
        <f>A!CL439</f>
        <v>0</v>
      </c>
      <c r="CN439">
        <f>A!CM439</f>
        <v>0</v>
      </c>
      <c r="CO439">
        <f>A!CN439</f>
        <v>0</v>
      </c>
      <c r="CP439">
        <f>A!CO439</f>
        <v>0</v>
      </c>
      <c r="CQ439">
        <f>A!CO749</f>
        <v>0</v>
      </c>
      <c r="CR439">
        <f>A!CP439</f>
        <v>0</v>
      </c>
      <c r="CS439">
        <f>A!CQ439</f>
        <v>0</v>
      </c>
    </row>
    <row r="440" spans="1:97" x14ac:dyDescent="0.2">
      <c r="A440">
        <f>A!A440</f>
        <v>0</v>
      </c>
      <c r="B440">
        <f>A!B440</f>
        <v>0</v>
      </c>
      <c r="C440">
        <f>A!C440</f>
        <v>0</v>
      </c>
      <c r="D440">
        <f>A!D440</f>
        <v>0</v>
      </c>
      <c r="E440">
        <f>A!E440</f>
        <v>0</v>
      </c>
      <c r="F440">
        <f>A!F440</f>
        <v>0</v>
      </c>
      <c r="G440">
        <f>A!G440</f>
        <v>0</v>
      </c>
      <c r="H440">
        <f>A!H440</f>
        <v>0</v>
      </c>
      <c r="I440">
        <f>A!I440</f>
        <v>0</v>
      </c>
      <c r="J440">
        <f>A!J440</f>
        <v>0</v>
      </c>
      <c r="K440">
        <f>A!K440</f>
        <v>0</v>
      </c>
      <c r="L440">
        <f>A!L440</f>
        <v>0</v>
      </c>
      <c r="M440">
        <f>A!M440</f>
        <v>0</v>
      </c>
      <c r="N440">
        <f>A!N440</f>
        <v>0</v>
      </c>
      <c r="O440">
        <f>A!O440</f>
        <v>0</v>
      </c>
      <c r="P440" s="23" t="str">
        <f>IF(A!P440="","",INDEX(B!$A$1:$BT$2000,MATCH(A!P440,B!$AX$1:$AX$2000,0),D!$B$5))</f>
        <v/>
      </c>
      <c r="Q440">
        <f>A!Q440</f>
        <v>0</v>
      </c>
      <c r="R440">
        <f>A!R440</f>
        <v>0</v>
      </c>
      <c r="S440">
        <f>A!S440</f>
        <v>0</v>
      </c>
      <c r="T440">
        <f>A!T440</f>
        <v>0</v>
      </c>
      <c r="U440">
        <f>A!U440</f>
        <v>0</v>
      </c>
      <c r="V440" s="23">
        <f>IF(A!V440="&lt;",1,A!V440)</f>
        <v>0</v>
      </c>
      <c r="W440">
        <f>A!W440</f>
        <v>0</v>
      </c>
      <c r="X440">
        <f>A!X440</f>
        <v>0</v>
      </c>
      <c r="Y440">
        <f>A!Y440</f>
        <v>0</v>
      </c>
      <c r="Z440" s="23">
        <f t="shared" si="6"/>
        <v>0</v>
      </c>
      <c r="AA440">
        <f>A!Z440</f>
        <v>0</v>
      </c>
      <c r="AB440">
        <f>A!AA440</f>
        <v>0</v>
      </c>
      <c r="AC440">
        <f>A!AB440</f>
        <v>0</v>
      </c>
      <c r="AD440">
        <f>A!AC440</f>
        <v>0</v>
      </c>
      <c r="AE440">
        <f>A!AD440</f>
        <v>0</v>
      </c>
      <c r="AF440">
        <f>A!AE440</f>
        <v>0</v>
      </c>
      <c r="AG440">
        <f>A!AF440</f>
        <v>0</v>
      </c>
      <c r="AH440">
        <f>A!AG440</f>
        <v>0</v>
      </c>
      <c r="AI440">
        <f>A!AH440</f>
        <v>0</v>
      </c>
      <c r="AJ440">
        <f>A!AI440</f>
        <v>0</v>
      </c>
      <c r="AK440">
        <f>A!AJ440</f>
        <v>0</v>
      </c>
      <c r="AL440">
        <f>A!AK440</f>
        <v>0</v>
      </c>
      <c r="AM440">
        <f>A!AL440</f>
        <v>0</v>
      </c>
      <c r="AN440">
        <f>A!AM440</f>
        <v>0</v>
      </c>
      <c r="AO440">
        <f>A!AN440</f>
        <v>0</v>
      </c>
      <c r="AP440">
        <f>A!AO440</f>
        <v>0</v>
      </c>
      <c r="AQ440">
        <f>A!AP440</f>
        <v>0</v>
      </c>
      <c r="AR440">
        <f>A!AQ440</f>
        <v>0</v>
      </c>
      <c r="AS440">
        <f>A!AR440</f>
        <v>0</v>
      </c>
      <c r="AT440">
        <f>A!AS440</f>
        <v>0</v>
      </c>
      <c r="AU440">
        <f>A!AT440</f>
        <v>0</v>
      </c>
      <c r="AV440">
        <f>A!AU440</f>
        <v>0</v>
      </c>
      <c r="AW440" s="23" t="str">
        <f>IF(A!AV440=0,"",A!AV440)</f>
        <v/>
      </c>
      <c r="AX440">
        <f>A!AW440</f>
        <v>0</v>
      </c>
      <c r="AY440">
        <f>A!AX440</f>
        <v>0</v>
      </c>
      <c r="AZ440">
        <f>A!AY440</f>
        <v>0</v>
      </c>
      <c r="BA440">
        <f>A!AZ440</f>
        <v>0</v>
      </c>
      <c r="BB440">
        <f>A!BA440</f>
        <v>0</v>
      </c>
      <c r="BC440">
        <f>A!BB440</f>
        <v>0</v>
      </c>
      <c r="BD440">
        <f>A!BC440</f>
        <v>0</v>
      </c>
      <c r="BE440">
        <f>A!BD440</f>
        <v>0</v>
      </c>
      <c r="BF440">
        <f>A!BE440</f>
        <v>0</v>
      </c>
      <c r="BG440">
        <f>A!BF440</f>
        <v>0</v>
      </c>
      <c r="BH440">
        <f>A!BG440</f>
        <v>0</v>
      </c>
      <c r="BI440">
        <f>A!BH440</f>
        <v>0</v>
      </c>
      <c r="BJ440">
        <f>A!BI440</f>
        <v>0</v>
      </c>
      <c r="BK440">
        <f>A!BJ440</f>
        <v>0</v>
      </c>
      <c r="BL440">
        <f>A!BK440</f>
        <v>0</v>
      </c>
      <c r="BM440">
        <f>A!BL440</f>
        <v>0</v>
      </c>
      <c r="BN440">
        <f>A!BM440</f>
        <v>0</v>
      </c>
      <c r="BO440">
        <f>A!BN440</f>
        <v>0</v>
      </c>
      <c r="BP440">
        <f>A!BO440</f>
        <v>0</v>
      </c>
      <c r="BQ440">
        <f>A!BP440</f>
        <v>0</v>
      </c>
      <c r="BR440">
        <f>A!BQ440</f>
        <v>0</v>
      </c>
      <c r="BS440">
        <f>A!BR440</f>
        <v>0</v>
      </c>
      <c r="BT440">
        <f>A!BS440</f>
        <v>0</v>
      </c>
      <c r="BU440">
        <f>A!BT440</f>
        <v>0</v>
      </c>
      <c r="BV440">
        <f>A!BU440</f>
        <v>0</v>
      </c>
      <c r="BW440">
        <f>A!BV440</f>
        <v>0</v>
      </c>
      <c r="BX440">
        <f>A!BW440</f>
        <v>0</v>
      </c>
      <c r="BY440">
        <f>A!BX440</f>
        <v>0</v>
      </c>
      <c r="BZ440">
        <f>A!BY440</f>
        <v>0</v>
      </c>
      <c r="CA440">
        <f>A!BZ440</f>
        <v>0</v>
      </c>
      <c r="CB440">
        <f>A!CA440</f>
        <v>0</v>
      </c>
      <c r="CC440">
        <f>A!CB440</f>
        <v>0</v>
      </c>
      <c r="CD440">
        <f>A!CC440</f>
        <v>0</v>
      </c>
      <c r="CE440">
        <f>A!CD440</f>
        <v>0</v>
      </c>
      <c r="CF440">
        <f>A!CE440</f>
        <v>0</v>
      </c>
      <c r="CG440">
        <f>A!CF440</f>
        <v>0</v>
      </c>
      <c r="CH440">
        <f>A!CG440</f>
        <v>0</v>
      </c>
      <c r="CI440">
        <f>A!CH440</f>
        <v>0</v>
      </c>
      <c r="CJ440">
        <f>A!CI440</f>
        <v>0</v>
      </c>
      <c r="CK440">
        <f>A!CJ440</f>
        <v>0</v>
      </c>
      <c r="CL440">
        <f>A!CK440</f>
        <v>0</v>
      </c>
      <c r="CM440">
        <f>A!CL440</f>
        <v>0</v>
      </c>
      <c r="CN440">
        <f>A!CM440</f>
        <v>0</v>
      </c>
      <c r="CO440">
        <f>A!CN440</f>
        <v>0</v>
      </c>
      <c r="CP440">
        <f>A!CO440</f>
        <v>0</v>
      </c>
      <c r="CQ440">
        <f>A!CO750</f>
        <v>0</v>
      </c>
      <c r="CR440">
        <f>A!CP440</f>
        <v>0</v>
      </c>
      <c r="CS440">
        <f>A!CQ440</f>
        <v>0</v>
      </c>
    </row>
    <row r="441" spans="1:97" x14ac:dyDescent="0.2">
      <c r="A441">
        <f>A!A441</f>
        <v>0</v>
      </c>
      <c r="B441">
        <f>A!B441</f>
        <v>0</v>
      </c>
      <c r="C441">
        <f>A!C441</f>
        <v>0</v>
      </c>
      <c r="D441">
        <f>A!D441</f>
        <v>0</v>
      </c>
      <c r="E441">
        <f>A!E441</f>
        <v>0</v>
      </c>
      <c r="F441">
        <f>A!F441</f>
        <v>0</v>
      </c>
      <c r="G441">
        <f>A!G441</f>
        <v>0</v>
      </c>
      <c r="H441">
        <f>A!H441</f>
        <v>0</v>
      </c>
      <c r="I441">
        <f>A!I441</f>
        <v>0</v>
      </c>
      <c r="J441">
        <f>A!J441</f>
        <v>0</v>
      </c>
      <c r="K441">
        <f>A!K441</f>
        <v>0</v>
      </c>
      <c r="L441">
        <f>A!L441</f>
        <v>0</v>
      </c>
      <c r="M441">
        <f>A!M441</f>
        <v>0</v>
      </c>
      <c r="N441">
        <f>A!N441</f>
        <v>0</v>
      </c>
      <c r="O441">
        <f>A!O441</f>
        <v>0</v>
      </c>
      <c r="P441" s="23" t="str">
        <f>IF(A!P441="","",INDEX(B!$A$1:$BT$2000,MATCH(A!P441,B!$AX$1:$AX$2000,0),D!$B$5))</f>
        <v/>
      </c>
      <c r="Q441">
        <f>A!Q441</f>
        <v>0</v>
      </c>
      <c r="R441">
        <f>A!R441</f>
        <v>0</v>
      </c>
      <c r="S441">
        <f>A!S441</f>
        <v>0</v>
      </c>
      <c r="T441">
        <f>A!T441</f>
        <v>0</v>
      </c>
      <c r="U441">
        <f>A!U441</f>
        <v>0</v>
      </c>
      <c r="V441" s="23">
        <f>IF(A!V441="&lt;",1,A!V441)</f>
        <v>0</v>
      </c>
      <c r="W441">
        <f>A!W441</f>
        <v>0</v>
      </c>
      <c r="X441">
        <f>A!X441</f>
        <v>0</v>
      </c>
      <c r="Y441">
        <f>A!Y441</f>
        <v>0</v>
      </c>
      <c r="Z441" s="23">
        <f t="shared" si="6"/>
        <v>0</v>
      </c>
      <c r="AA441">
        <f>A!Z441</f>
        <v>0</v>
      </c>
      <c r="AB441">
        <f>A!AA441</f>
        <v>0</v>
      </c>
      <c r="AC441">
        <f>A!AB441</f>
        <v>0</v>
      </c>
      <c r="AD441">
        <f>A!AC441</f>
        <v>0</v>
      </c>
      <c r="AE441">
        <f>A!AD441</f>
        <v>0</v>
      </c>
      <c r="AF441">
        <f>A!AE441</f>
        <v>0</v>
      </c>
      <c r="AG441">
        <f>A!AF441</f>
        <v>0</v>
      </c>
      <c r="AH441">
        <f>A!AG441</f>
        <v>0</v>
      </c>
      <c r="AI441">
        <f>A!AH441</f>
        <v>0</v>
      </c>
      <c r="AJ441">
        <f>A!AI441</f>
        <v>0</v>
      </c>
      <c r="AK441">
        <f>A!AJ441</f>
        <v>0</v>
      </c>
      <c r="AL441">
        <f>A!AK441</f>
        <v>0</v>
      </c>
      <c r="AM441">
        <f>A!AL441</f>
        <v>0</v>
      </c>
      <c r="AN441">
        <f>A!AM441</f>
        <v>0</v>
      </c>
      <c r="AO441">
        <f>A!AN441</f>
        <v>0</v>
      </c>
      <c r="AP441">
        <f>A!AO441</f>
        <v>0</v>
      </c>
      <c r="AQ441">
        <f>A!AP441</f>
        <v>0</v>
      </c>
      <c r="AR441">
        <f>A!AQ441</f>
        <v>0</v>
      </c>
      <c r="AS441">
        <f>A!AR441</f>
        <v>0</v>
      </c>
      <c r="AT441">
        <f>A!AS441</f>
        <v>0</v>
      </c>
      <c r="AU441">
        <f>A!AT441</f>
        <v>0</v>
      </c>
      <c r="AV441">
        <f>A!AU441</f>
        <v>0</v>
      </c>
      <c r="AW441" s="23" t="str">
        <f>IF(A!AV441=0,"",A!AV441)</f>
        <v/>
      </c>
      <c r="AX441">
        <f>A!AW441</f>
        <v>0</v>
      </c>
      <c r="AY441">
        <f>A!AX441</f>
        <v>0</v>
      </c>
      <c r="AZ441">
        <f>A!AY441</f>
        <v>0</v>
      </c>
      <c r="BA441">
        <f>A!AZ441</f>
        <v>0</v>
      </c>
      <c r="BB441">
        <f>A!BA441</f>
        <v>0</v>
      </c>
      <c r="BC441">
        <f>A!BB441</f>
        <v>0</v>
      </c>
      <c r="BD441">
        <f>A!BC441</f>
        <v>0</v>
      </c>
      <c r="BE441">
        <f>A!BD441</f>
        <v>0</v>
      </c>
      <c r="BF441">
        <f>A!BE441</f>
        <v>0</v>
      </c>
      <c r="BG441">
        <f>A!BF441</f>
        <v>0</v>
      </c>
      <c r="BH441">
        <f>A!BG441</f>
        <v>0</v>
      </c>
      <c r="BI441">
        <f>A!BH441</f>
        <v>0</v>
      </c>
      <c r="BJ441">
        <f>A!BI441</f>
        <v>0</v>
      </c>
      <c r="BK441">
        <f>A!BJ441</f>
        <v>0</v>
      </c>
      <c r="BL441">
        <f>A!BK441</f>
        <v>0</v>
      </c>
      <c r="BM441">
        <f>A!BL441</f>
        <v>0</v>
      </c>
      <c r="BN441">
        <f>A!BM441</f>
        <v>0</v>
      </c>
      <c r="BO441">
        <f>A!BN441</f>
        <v>0</v>
      </c>
      <c r="BP441">
        <f>A!BO441</f>
        <v>0</v>
      </c>
      <c r="BQ441">
        <f>A!BP441</f>
        <v>0</v>
      </c>
      <c r="BR441">
        <f>A!BQ441</f>
        <v>0</v>
      </c>
      <c r="BS441">
        <f>A!BR441</f>
        <v>0</v>
      </c>
      <c r="BT441">
        <f>A!BS441</f>
        <v>0</v>
      </c>
      <c r="BU441">
        <f>A!BT441</f>
        <v>0</v>
      </c>
      <c r="BV441">
        <f>A!BU441</f>
        <v>0</v>
      </c>
      <c r="BW441">
        <f>A!BV441</f>
        <v>0</v>
      </c>
      <c r="BX441">
        <f>A!BW441</f>
        <v>0</v>
      </c>
      <c r="BY441">
        <f>A!BX441</f>
        <v>0</v>
      </c>
      <c r="BZ441">
        <f>A!BY441</f>
        <v>0</v>
      </c>
      <c r="CA441">
        <f>A!BZ441</f>
        <v>0</v>
      </c>
      <c r="CB441">
        <f>A!CA441</f>
        <v>0</v>
      </c>
      <c r="CC441">
        <f>A!CB441</f>
        <v>0</v>
      </c>
      <c r="CD441">
        <f>A!CC441</f>
        <v>0</v>
      </c>
      <c r="CE441">
        <f>A!CD441</f>
        <v>0</v>
      </c>
      <c r="CF441">
        <f>A!CE441</f>
        <v>0</v>
      </c>
      <c r="CG441">
        <f>A!CF441</f>
        <v>0</v>
      </c>
      <c r="CH441">
        <f>A!CG441</f>
        <v>0</v>
      </c>
      <c r="CI441">
        <f>A!CH441</f>
        <v>0</v>
      </c>
      <c r="CJ441">
        <f>A!CI441</f>
        <v>0</v>
      </c>
      <c r="CK441">
        <f>A!CJ441</f>
        <v>0</v>
      </c>
      <c r="CL441">
        <f>A!CK441</f>
        <v>0</v>
      </c>
      <c r="CM441">
        <f>A!CL441</f>
        <v>0</v>
      </c>
      <c r="CN441">
        <f>A!CM441</f>
        <v>0</v>
      </c>
      <c r="CO441">
        <f>A!CN441</f>
        <v>0</v>
      </c>
      <c r="CP441">
        <f>A!CO441</f>
        <v>0</v>
      </c>
      <c r="CQ441">
        <f>A!CO751</f>
        <v>0</v>
      </c>
      <c r="CR441">
        <f>A!CP441</f>
        <v>0</v>
      </c>
      <c r="CS441">
        <f>A!CQ441</f>
        <v>0</v>
      </c>
    </row>
    <row r="442" spans="1:97" x14ac:dyDescent="0.2">
      <c r="A442">
        <f>A!A442</f>
        <v>0</v>
      </c>
      <c r="B442">
        <f>A!B442</f>
        <v>0</v>
      </c>
      <c r="C442">
        <f>A!C442</f>
        <v>0</v>
      </c>
      <c r="D442">
        <f>A!D442</f>
        <v>0</v>
      </c>
      <c r="E442">
        <f>A!E442</f>
        <v>0</v>
      </c>
      <c r="F442">
        <f>A!F442</f>
        <v>0</v>
      </c>
      <c r="G442">
        <f>A!G442</f>
        <v>0</v>
      </c>
      <c r="H442">
        <f>A!H442</f>
        <v>0</v>
      </c>
      <c r="I442">
        <f>A!I442</f>
        <v>0</v>
      </c>
      <c r="J442">
        <f>A!J442</f>
        <v>0</v>
      </c>
      <c r="K442">
        <f>A!K442</f>
        <v>0</v>
      </c>
      <c r="L442">
        <f>A!L442</f>
        <v>0</v>
      </c>
      <c r="M442">
        <f>A!M442</f>
        <v>0</v>
      </c>
      <c r="N442">
        <f>A!N442</f>
        <v>0</v>
      </c>
      <c r="O442">
        <f>A!O442</f>
        <v>0</v>
      </c>
      <c r="P442" s="23" t="str">
        <f>IF(A!P442="","",INDEX(B!$A$1:$BT$2000,MATCH(A!P442,B!$AX$1:$AX$2000,0),D!$B$5))</f>
        <v/>
      </c>
      <c r="Q442">
        <f>A!Q442</f>
        <v>0</v>
      </c>
      <c r="R442">
        <f>A!R442</f>
        <v>0</v>
      </c>
      <c r="S442">
        <f>A!S442</f>
        <v>0</v>
      </c>
      <c r="T442">
        <f>A!T442</f>
        <v>0</v>
      </c>
      <c r="U442">
        <f>A!U442</f>
        <v>0</v>
      </c>
      <c r="V442" s="23">
        <f>IF(A!V442="&lt;",1,A!V442)</f>
        <v>0</v>
      </c>
      <c r="W442">
        <f>A!W442</f>
        <v>0</v>
      </c>
      <c r="X442">
        <f>A!X442</f>
        <v>0</v>
      </c>
      <c r="Y442">
        <f>A!Y442</f>
        <v>0</v>
      </c>
      <c r="Z442" s="23">
        <f t="shared" si="6"/>
        <v>0</v>
      </c>
      <c r="AA442">
        <f>A!Z442</f>
        <v>0</v>
      </c>
      <c r="AB442">
        <f>A!AA442</f>
        <v>0</v>
      </c>
      <c r="AC442">
        <f>A!AB442</f>
        <v>0</v>
      </c>
      <c r="AD442">
        <f>A!AC442</f>
        <v>0</v>
      </c>
      <c r="AE442">
        <f>A!AD442</f>
        <v>0</v>
      </c>
      <c r="AF442">
        <f>A!AE442</f>
        <v>0</v>
      </c>
      <c r="AG442">
        <f>A!AF442</f>
        <v>0</v>
      </c>
      <c r="AH442">
        <f>A!AG442</f>
        <v>0</v>
      </c>
      <c r="AI442">
        <f>A!AH442</f>
        <v>0</v>
      </c>
      <c r="AJ442">
        <f>A!AI442</f>
        <v>0</v>
      </c>
      <c r="AK442">
        <f>A!AJ442</f>
        <v>0</v>
      </c>
      <c r="AL442">
        <f>A!AK442</f>
        <v>0</v>
      </c>
      <c r="AM442">
        <f>A!AL442</f>
        <v>0</v>
      </c>
      <c r="AN442">
        <f>A!AM442</f>
        <v>0</v>
      </c>
      <c r="AO442">
        <f>A!AN442</f>
        <v>0</v>
      </c>
      <c r="AP442">
        <f>A!AO442</f>
        <v>0</v>
      </c>
      <c r="AQ442">
        <f>A!AP442</f>
        <v>0</v>
      </c>
      <c r="AR442">
        <f>A!AQ442</f>
        <v>0</v>
      </c>
      <c r="AS442">
        <f>A!AR442</f>
        <v>0</v>
      </c>
      <c r="AT442">
        <f>A!AS442</f>
        <v>0</v>
      </c>
      <c r="AU442">
        <f>A!AT442</f>
        <v>0</v>
      </c>
      <c r="AV442">
        <f>A!AU442</f>
        <v>0</v>
      </c>
      <c r="AW442" s="23" t="str">
        <f>IF(A!AV442=0,"",A!AV442)</f>
        <v/>
      </c>
      <c r="AX442">
        <f>A!AW442</f>
        <v>0</v>
      </c>
      <c r="AY442">
        <f>A!AX442</f>
        <v>0</v>
      </c>
      <c r="AZ442">
        <f>A!AY442</f>
        <v>0</v>
      </c>
      <c r="BA442">
        <f>A!AZ442</f>
        <v>0</v>
      </c>
      <c r="BB442">
        <f>A!BA442</f>
        <v>0</v>
      </c>
      <c r="BC442">
        <f>A!BB442</f>
        <v>0</v>
      </c>
      <c r="BD442">
        <f>A!BC442</f>
        <v>0</v>
      </c>
      <c r="BE442">
        <f>A!BD442</f>
        <v>0</v>
      </c>
      <c r="BF442">
        <f>A!BE442</f>
        <v>0</v>
      </c>
      <c r="BG442">
        <f>A!BF442</f>
        <v>0</v>
      </c>
      <c r="BH442">
        <f>A!BG442</f>
        <v>0</v>
      </c>
      <c r="BI442">
        <f>A!BH442</f>
        <v>0</v>
      </c>
      <c r="BJ442">
        <f>A!BI442</f>
        <v>0</v>
      </c>
      <c r="BK442">
        <f>A!BJ442</f>
        <v>0</v>
      </c>
      <c r="BL442">
        <f>A!BK442</f>
        <v>0</v>
      </c>
      <c r="BM442">
        <f>A!BL442</f>
        <v>0</v>
      </c>
      <c r="BN442">
        <f>A!BM442</f>
        <v>0</v>
      </c>
      <c r="BO442">
        <f>A!BN442</f>
        <v>0</v>
      </c>
      <c r="BP442">
        <f>A!BO442</f>
        <v>0</v>
      </c>
      <c r="BQ442">
        <f>A!BP442</f>
        <v>0</v>
      </c>
      <c r="BR442">
        <f>A!BQ442</f>
        <v>0</v>
      </c>
      <c r="BS442">
        <f>A!BR442</f>
        <v>0</v>
      </c>
      <c r="BT442">
        <f>A!BS442</f>
        <v>0</v>
      </c>
      <c r="BU442">
        <f>A!BT442</f>
        <v>0</v>
      </c>
      <c r="BV442">
        <f>A!BU442</f>
        <v>0</v>
      </c>
      <c r="BW442">
        <f>A!BV442</f>
        <v>0</v>
      </c>
      <c r="BX442">
        <f>A!BW442</f>
        <v>0</v>
      </c>
      <c r="BY442">
        <f>A!BX442</f>
        <v>0</v>
      </c>
      <c r="BZ442">
        <f>A!BY442</f>
        <v>0</v>
      </c>
      <c r="CA442">
        <f>A!BZ442</f>
        <v>0</v>
      </c>
      <c r="CB442">
        <f>A!CA442</f>
        <v>0</v>
      </c>
      <c r="CC442">
        <f>A!CB442</f>
        <v>0</v>
      </c>
      <c r="CD442">
        <f>A!CC442</f>
        <v>0</v>
      </c>
      <c r="CE442">
        <f>A!CD442</f>
        <v>0</v>
      </c>
      <c r="CF442">
        <f>A!CE442</f>
        <v>0</v>
      </c>
      <c r="CG442">
        <f>A!CF442</f>
        <v>0</v>
      </c>
      <c r="CH442">
        <f>A!CG442</f>
        <v>0</v>
      </c>
      <c r="CI442">
        <f>A!CH442</f>
        <v>0</v>
      </c>
      <c r="CJ442">
        <f>A!CI442</f>
        <v>0</v>
      </c>
      <c r="CK442">
        <f>A!CJ442</f>
        <v>0</v>
      </c>
      <c r="CL442">
        <f>A!CK442</f>
        <v>0</v>
      </c>
      <c r="CM442">
        <f>A!CL442</f>
        <v>0</v>
      </c>
      <c r="CN442">
        <f>A!CM442</f>
        <v>0</v>
      </c>
      <c r="CO442">
        <f>A!CN442</f>
        <v>0</v>
      </c>
      <c r="CP442">
        <f>A!CO442</f>
        <v>0</v>
      </c>
      <c r="CQ442">
        <f>A!CO752</f>
        <v>0</v>
      </c>
      <c r="CR442">
        <f>A!CP442</f>
        <v>0</v>
      </c>
      <c r="CS442">
        <f>A!CQ442</f>
        <v>0</v>
      </c>
    </row>
    <row r="443" spans="1:97" x14ac:dyDescent="0.2">
      <c r="A443">
        <f>A!A443</f>
        <v>0</v>
      </c>
      <c r="B443">
        <f>A!B443</f>
        <v>0</v>
      </c>
      <c r="C443">
        <f>A!C443</f>
        <v>0</v>
      </c>
      <c r="D443">
        <f>A!D443</f>
        <v>0</v>
      </c>
      <c r="E443">
        <f>A!E443</f>
        <v>0</v>
      </c>
      <c r="F443">
        <f>A!F443</f>
        <v>0</v>
      </c>
      <c r="G443">
        <f>A!G443</f>
        <v>0</v>
      </c>
      <c r="H443">
        <f>A!H443</f>
        <v>0</v>
      </c>
      <c r="I443">
        <f>A!I443</f>
        <v>0</v>
      </c>
      <c r="J443">
        <f>A!J443</f>
        <v>0</v>
      </c>
      <c r="K443">
        <f>A!K443</f>
        <v>0</v>
      </c>
      <c r="L443">
        <f>A!L443</f>
        <v>0</v>
      </c>
      <c r="M443">
        <f>A!M443</f>
        <v>0</v>
      </c>
      <c r="N443">
        <f>A!N443</f>
        <v>0</v>
      </c>
      <c r="O443">
        <f>A!O443</f>
        <v>0</v>
      </c>
      <c r="P443" s="23" t="str">
        <f>IF(A!P443="","",INDEX(B!$A$1:$BT$2000,MATCH(A!P443,B!$AX$1:$AX$2000,0),D!$B$5))</f>
        <v/>
      </c>
      <c r="Q443">
        <f>A!Q443</f>
        <v>0</v>
      </c>
      <c r="R443">
        <f>A!R443</f>
        <v>0</v>
      </c>
      <c r="S443">
        <f>A!S443</f>
        <v>0</v>
      </c>
      <c r="T443">
        <f>A!T443</f>
        <v>0</v>
      </c>
      <c r="U443">
        <f>A!U443</f>
        <v>0</v>
      </c>
      <c r="V443" s="23">
        <f>IF(A!V443="&lt;",1,A!V443)</f>
        <v>0</v>
      </c>
      <c r="W443">
        <f>A!W443</f>
        <v>0</v>
      </c>
      <c r="X443">
        <f>A!X443</f>
        <v>0</v>
      </c>
      <c r="Y443">
        <f>A!Y443</f>
        <v>0</v>
      </c>
      <c r="Z443" s="23">
        <f t="shared" si="6"/>
        <v>0</v>
      </c>
      <c r="AA443">
        <f>A!Z443</f>
        <v>0</v>
      </c>
      <c r="AB443">
        <f>A!AA443</f>
        <v>0</v>
      </c>
      <c r="AC443">
        <f>A!AB443</f>
        <v>0</v>
      </c>
      <c r="AD443">
        <f>A!AC443</f>
        <v>0</v>
      </c>
      <c r="AE443">
        <f>A!AD443</f>
        <v>0</v>
      </c>
      <c r="AF443">
        <f>A!AE443</f>
        <v>0</v>
      </c>
      <c r="AG443">
        <f>A!AF443</f>
        <v>0</v>
      </c>
      <c r="AH443">
        <f>A!AG443</f>
        <v>0</v>
      </c>
      <c r="AI443">
        <f>A!AH443</f>
        <v>0</v>
      </c>
      <c r="AJ443">
        <f>A!AI443</f>
        <v>0</v>
      </c>
      <c r="AK443">
        <f>A!AJ443</f>
        <v>0</v>
      </c>
      <c r="AL443">
        <f>A!AK443</f>
        <v>0</v>
      </c>
      <c r="AM443">
        <f>A!AL443</f>
        <v>0</v>
      </c>
      <c r="AN443">
        <f>A!AM443</f>
        <v>0</v>
      </c>
      <c r="AO443">
        <f>A!AN443</f>
        <v>0</v>
      </c>
      <c r="AP443">
        <f>A!AO443</f>
        <v>0</v>
      </c>
      <c r="AQ443">
        <f>A!AP443</f>
        <v>0</v>
      </c>
      <c r="AR443">
        <f>A!AQ443</f>
        <v>0</v>
      </c>
      <c r="AS443">
        <f>A!AR443</f>
        <v>0</v>
      </c>
      <c r="AT443">
        <f>A!AS443</f>
        <v>0</v>
      </c>
      <c r="AU443">
        <f>A!AT443</f>
        <v>0</v>
      </c>
      <c r="AV443">
        <f>A!AU443</f>
        <v>0</v>
      </c>
      <c r="AW443" s="23" t="str">
        <f>IF(A!AV443=0,"",A!AV443)</f>
        <v/>
      </c>
      <c r="AX443">
        <f>A!AW443</f>
        <v>0</v>
      </c>
      <c r="AY443">
        <f>A!AX443</f>
        <v>0</v>
      </c>
      <c r="AZ443">
        <f>A!AY443</f>
        <v>0</v>
      </c>
      <c r="BA443">
        <f>A!AZ443</f>
        <v>0</v>
      </c>
      <c r="BB443">
        <f>A!BA443</f>
        <v>0</v>
      </c>
      <c r="BC443">
        <f>A!BB443</f>
        <v>0</v>
      </c>
      <c r="BD443">
        <f>A!BC443</f>
        <v>0</v>
      </c>
      <c r="BE443">
        <f>A!BD443</f>
        <v>0</v>
      </c>
      <c r="BF443">
        <f>A!BE443</f>
        <v>0</v>
      </c>
      <c r="BG443">
        <f>A!BF443</f>
        <v>0</v>
      </c>
      <c r="BH443">
        <f>A!BG443</f>
        <v>0</v>
      </c>
      <c r="BI443">
        <f>A!BH443</f>
        <v>0</v>
      </c>
      <c r="BJ443">
        <f>A!BI443</f>
        <v>0</v>
      </c>
      <c r="BK443">
        <f>A!BJ443</f>
        <v>0</v>
      </c>
      <c r="BL443">
        <f>A!BK443</f>
        <v>0</v>
      </c>
      <c r="BM443">
        <f>A!BL443</f>
        <v>0</v>
      </c>
      <c r="BN443">
        <f>A!BM443</f>
        <v>0</v>
      </c>
      <c r="BO443">
        <f>A!BN443</f>
        <v>0</v>
      </c>
      <c r="BP443">
        <f>A!BO443</f>
        <v>0</v>
      </c>
      <c r="BQ443">
        <f>A!BP443</f>
        <v>0</v>
      </c>
      <c r="BR443">
        <f>A!BQ443</f>
        <v>0</v>
      </c>
      <c r="BS443">
        <f>A!BR443</f>
        <v>0</v>
      </c>
      <c r="BT443">
        <f>A!BS443</f>
        <v>0</v>
      </c>
      <c r="BU443">
        <f>A!BT443</f>
        <v>0</v>
      </c>
      <c r="BV443">
        <f>A!BU443</f>
        <v>0</v>
      </c>
      <c r="BW443">
        <f>A!BV443</f>
        <v>0</v>
      </c>
      <c r="BX443">
        <f>A!BW443</f>
        <v>0</v>
      </c>
      <c r="BY443">
        <f>A!BX443</f>
        <v>0</v>
      </c>
      <c r="BZ443">
        <f>A!BY443</f>
        <v>0</v>
      </c>
      <c r="CA443">
        <f>A!BZ443</f>
        <v>0</v>
      </c>
      <c r="CB443">
        <f>A!CA443</f>
        <v>0</v>
      </c>
      <c r="CC443">
        <f>A!CB443</f>
        <v>0</v>
      </c>
      <c r="CD443">
        <f>A!CC443</f>
        <v>0</v>
      </c>
      <c r="CE443">
        <f>A!CD443</f>
        <v>0</v>
      </c>
      <c r="CF443">
        <f>A!CE443</f>
        <v>0</v>
      </c>
      <c r="CG443">
        <f>A!CF443</f>
        <v>0</v>
      </c>
      <c r="CH443">
        <f>A!CG443</f>
        <v>0</v>
      </c>
      <c r="CI443">
        <f>A!CH443</f>
        <v>0</v>
      </c>
      <c r="CJ443">
        <f>A!CI443</f>
        <v>0</v>
      </c>
      <c r="CK443">
        <f>A!CJ443</f>
        <v>0</v>
      </c>
      <c r="CL443">
        <f>A!CK443</f>
        <v>0</v>
      </c>
      <c r="CM443">
        <f>A!CL443</f>
        <v>0</v>
      </c>
      <c r="CN443">
        <f>A!CM443</f>
        <v>0</v>
      </c>
      <c r="CO443">
        <f>A!CN443</f>
        <v>0</v>
      </c>
      <c r="CP443">
        <f>A!CO443</f>
        <v>0</v>
      </c>
      <c r="CQ443">
        <f>A!CO753</f>
        <v>0</v>
      </c>
      <c r="CR443">
        <f>A!CP443</f>
        <v>0</v>
      </c>
      <c r="CS443">
        <f>A!CQ443</f>
        <v>0</v>
      </c>
    </row>
    <row r="444" spans="1:97" x14ac:dyDescent="0.2">
      <c r="A444">
        <f>A!A444</f>
        <v>0</v>
      </c>
      <c r="B444">
        <f>A!B444</f>
        <v>0</v>
      </c>
      <c r="C444">
        <f>A!C444</f>
        <v>0</v>
      </c>
      <c r="D444">
        <f>A!D444</f>
        <v>0</v>
      </c>
      <c r="E444">
        <f>A!E444</f>
        <v>0</v>
      </c>
      <c r="F444">
        <f>A!F444</f>
        <v>0</v>
      </c>
      <c r="G444">
        <f>A!G444</f>
        <v>0</v>
      </c>
      <c r="H444">
        <f>A!H444</f>
        <v>0</v>
      </c>
      <c r="I444">
        <f>A!I444</f>
        <v>0</v>
      </c>
      <c r="J444">
        <f>A!J444</f>
        <v>0</v>
      </c>
      <c r="K444">
        <f>A!K444</f>
        <v>0</v>
      </c>
      <c r="L444">
        <f>A!L444</f>
        <v>0</v>
      </c>
      <c r="M444">
        <f>A!M444</f>
        <v>0</v>
      </c>
      <c r="N444">
        <f>A!N444</f>
        <v>0</v>
      </c>
      <c r="O444">
        <f>A!O444</f>
        <v>0</v>
      </c>
      <c r="P444" s="23" t="str">
        <f>IF(A!P444="","",INDEX(B!$A$1:$BT$2000,MATCH(A!P444,B!$AX$1:$AX$2000,0),D!$B$5))</f>
        <v/>
      </c>
      <c r="Q444">
        <f>A!Q444</f>
        <v>0</v>
      </c>
      <c r="R444">
        <f>A!R444</f>
        <v>0</v>
      </c>
      <c r="S444">
        <f>A!S444</f>
        <v>0</v>
      </c>
      <c r="T444">
        <f>A!T444</f>
        <v>0</v>
      </c>
      <c r="U444">
        <f>A!U444</f>
        <v>0</v>
      </c>
      <c r="V444" s="23">
        <f>IF(A!V444="&lt;",1,A!V444)</f>
        <v>0</v>
      </c>
      <c r="W444">
        <f>A!W444</f>
        <v>0</v>
      </c>
      <c r="X444">
        <f>A!X444</f>
        <v>0</v>
      </c>
      <c r="Y444">
        <f>A!Y444</f>
        <v>0</v>
      </c>
      <c r="Z444" s="23">
        <f t="shared" si="6"/>
        <v>0</v>
      </c>
      <c r="AA444">
        <f>A!Z444</f>
        <v>0</v>
      </c>
      <c r="AB444">
        <f>A!AA444</f>
        <v>0</v>
      </c>
      <c r="AC444">
        <f>A!AB444</f>
        <v>0</v>
      </c>
      <c r="AD444">
        <f>A!AC444</f>
        <v>0</v>
      </c>
      <c r="AE444">
        <f>A!AD444</f>
        <v>0</v>
      </c>
      <c r="AF444">
        <f>A!AE444</f>
        <v>0</v>
      </c>
      <c r="AG444">
        <f>A!AF444</f>
        <v>0</v>
      </c>
      <c r="AH444">
        <f>A!AG444</f>
        <v>0</v>
      </c>
      <c r="AI444">
        <f>A!AH444</f>
        <v>0</v>
      </c>
      <c r="AJ444">
        <f>A!AI444</f>
        <v>0</v>
      </c>
      <c r="AK444">
        <f>A!AJ444</f>
        <v>0</v>
      </c>
      <c r="AL444">
        <f>A!AK444</f>
        <v>0</v>
      </c>
      <c r="AM444">
        <f>A!AL444</f>
        <v>0</v>
      </c>
      <c r="AN444">
        <f>A!AM444</f>
        <v>0</v>
      </c>
      <c r="AO444">
        <f>A!AN444</f>
        <v>0</v>
      </c>
      <c r="AP444">
        <f>A!AO444</f>
        <v>0</v>
      </c>
      <c r="AQ444">
        <f>A!AP444</f>
        <v>0</v>
      </c>
      <c r="AR444">
        <f>A!AQ444</f>
        <v>0</v>
      </c>
      <c r="AS444">
        <f>A!AR444</f>
        <v>0</v>
      </c>
      <c r="AT444">
        <f>A!AS444</f>
        <v>0</v>
      </c>
      <c r="AU444">
        <f>A!AT444</f>
        <v>0</v>
      </c>
      <c r="AV444">
        <f>A!AU444</f>
        <v>0</v>
      </c>
      <c r="AW444" s="23" t="str">
        <f>IF(A!AV444=0,"",A!AV444)</f>
        <v/>
      </c>
      <c r="AX444">
        <f>A!AW444</f>
        <v>0</v>
      </c>
      <c r="AY444">
        <f>A!AX444</f>
        <v>0</v>
      </c>
      <c r="AZ444">
        <f>A!AY444</f>
        <v>0</v>
      </c>
      <c r="BA444">
        <f>A!AZ444</f>
        <v>0</v>
      </c>
      <c r="BB444">
        <f>A!BA444</f>
        <v>0</v>
      </c>
      <c r="BC444">
        <f>A!BB444</f>
        <v>0</v>
      </c>
      <c r="BD444">
        <f>A!BC444</f>
        <v>0</v>
      </c>
      <c r="BE444">
        <f>A!BD444</f>
        <v>0</v>
      </c>
      <c r="BF444">
        <f>A!BE444</f>
        <v>0</v>
      </c>
      <c r="BG444">
        <f>A!BF444</f>
        <v>0</v>
      </c>
      <c r="BH444">
        <f>A!BG444</f>
        <v>0</v>
      </c>
      <c r="BI444">
        <f>A!BH444</f>
        <v>0</v>
      </c>
      <c r="BJ444">
        <f>A!BI444</f>
        <v>0</v>
      </c>
      <c r="BK444">
        <f>A!BJ444</f>
        <v>0</v>
      </c>
      <c r="BL444">
        <f>A!BK444</f>
        <v>0</v>
      </c>
      <c r="BM444">
        <f>A!BL444</f>
        <v>0</v>
      </c>
      <c r="BN444">
        <f>A!BM444</f>
        <v>0</v>
      </c>
      <c r="BO444">
        <f>A!BN444</f>
        <v>0</v>
      </c>
      <c r="BP444">
        <f>A!BO444</f>
        <v>0</v>
      </c>
      <c r="BQ444">
        <f>A!BP444</f>
        <v>0</v>
      </c>
      <c r="BR444">
        <f>A!BQ444</f>
        <v>0</v>
      </c>
      <c r="BS444">
        <f>A!BR444</f>
        <v>0</v>
      </c>
      <c r="BT444">
        <f>A!BS444</f>
        <v>0</v>
      </c>
      <c r="BU444">
        <f>A!BT444</f>
        <v>0</v>
      </c>
      <c r="BV444">
        <f>A!BU444</f>
        <v>0</v>
      </c>
      <c r="BW444">
        <f>A!BV444</f>
        <v>0</v>
      </c>
      <c r="BX444">
        <f>A!BW444</f>
        <v>0</v>
      </c>
      <c r="BY444">
        <f>A!BX444</f>
        <v>0</v>
      </c>
      <c r="BZ444">
        <f>A!BY444</f>
        <v>0</v>
      </c>
      <c r="CA444">
        <f>A!BZ444</f>
        <v>0</v>
      </c>
      <c r="CB444">
        <f>A!CA444</f>
        <v>0</v>
      </c>
      <c r="CC444">
        <f>A!CB444</f>
        <v>0</v>
      </c>
      <c r="CD444">
        <f>A!CC444</f>
        <v>0</v>
      </c>
      <c r="CE444">
        <f>A!CD444</f>
        <v>0</v>
      </c>
      <c r="CF444">
        <f>A!CE444</f>
        <v>0</v>
      </c>
      <c r="CG444">
        <f>A!CF444</f>
        <v>0</v>
      </c>
      <c r="CH444">
        <f>A!CG444</f>
        <v>0</v>
      </c>
      <c r="CI444">
        <f>A!CH444</f>
        <v>0</v>
      </c>
      <c r="CJ444">
        <f>A!CI444</f>
        <v>0</v>
      </c>
      <c r="CK444">
        <f>A!CJ444</f>
        <v>0</v>
      </c>
      <c r="CL444">
        <f>A!CK444</f>
        <v>0</v>
      </c>
      <c r="CM444">
        <f>A!CL444</f>
        <v>0</v>
      </c>
      <c r="CN444">
        <f>A!CM444</f>
        <v>0</v>
      </c>
      <c r="CO444">
        <f>A!CN444</f>
        <v>0</v>
      </c>
      <c r="CP444">
        <f>A!CO444</f>
        <v>0</v>
      </c>
      <c r="CQ444">
        <f>A!CO754</f>
        <v>0</v>
      </c>
      <c r="CR444">
        <f>A!CP444</f>
        <v>0</v>
      </c>
      <c r="CS444">
        <f>A!CQ444</f>
        <v>0</v>
      </c>
    </row>
    <row r="445" spans="1:97" x14ac:dyDescent="0.2">
      <c r="A445">
        <f>A!A445</f>
        <v>0</v>
      </c>
      <c r="B445">
        <f>A!B445</f>
        <v>0</v>
      </c>
      <c r="C445">
        <f>A!C445</f>
        <v>0</v>
      </c>
      <c r="D445">
        <f>A!D445</f>
        <v>0</v>
      </c>
      <c r="E445">
        <f>A!E445</f>
        <v>0</v>
      </c>
      <c r="F445">
        <f>A!F445</f>
        <v>0</v>
      </c>
      <c r="G445">
        <f>A!G445</f>
        <v>0</v>
      </c>
      <c r="H445">
        <f>A!H445</f>
        <v>0</v>
      </c>
      <c r="I445">
        <f>A!I445</f>
        <v>0</v>
      </c>
      <c r="J445">
        <f>A!J445</f>
        <v>0</v>
      </c>
      <c r="K445">
        <f>A!K445</f>
        <v>0</v>
      </c>
      <c r="L445">
        <f>A!L445</f>
        <v>0</v>
      </c>
      <c r="M445">
        <f>A!M445</f>
        <v>0</v>
      </c>
      <c r="N445">
        <f>A!N445</f>
        <v>0</v>
      </c>
      <c r="O445">
        <f>A!O445</f>
        <v>0</v>
      </c>
      <c r="P445" s="23" t="str">
        <f>IF(A!P445="","",INDEX(B!$A$1:$BT$2000,MATCH(A!P445,B!$AX$1:$AX$2000,0),D!$B$5))</f>
        <v/>
      </c>
      <c r="Q445">
        <f>A!Q445</f>
        <v>0</v>
      </c>
      <c r="R445">
        <f>A!R445</f>
        <v>0</v>
      </c>
      <c r="S445">
        <f>A!S445</f>
        <v>0</v>
      </c>
      <c r="T445">
        <f>A!T445</f>
        <v>0</v>
      </c>
      <c r="U445">
        <f>A!U445</f>
        <v>0</v>
      </c>
      <c r="V445" s="23">
        <f>IF(A!V445="&lt;",1,A!V445)</f>
        <v>0</v>
      </c>
      <c r="W445">
        <f>A!W445</f>
        <v>0</v>
      </c>
      <c r="X445">
        <f>A!X445</f>
        <v>0</v>
      </c>
      <c r="Y445">
        <f>A!Y445</f>
        <v>0</v>
      </c>
      <c r="Z445" s="23">
        <f t="shared" si="6"/>
        <v>0</v>
      </c>
      <c r="AA445">
        <f>A!Z445</f>
        <v>0</v>
      </c>
      <c r="AB445">
        <f>A!AA445</f>
        <v>0</v>
      </c>
      <c r="AC445">
        <f>A!AB445</f>
        <v>0</v>
      </c>
      <c r="AD445">
        <f>A!AC445</f>
        <v>0</v>
      </c>
      <c r="AE445">
        <f>A!AD445</f>
        <v>0</v>
      </c>
      <c r="AF445">
        <f>A!AE445</f>
        <v>0</v>
      </c>
      <c r="AG445">
        <f>A!AF445</f>
        <v>0</v>
      </c>
      <c r="AH445">
        <f>A!AG445</f>
        <v>0</v>
      </c>
      <c r="AI445">
        <f>A!AH445</f>
        <v>0</v>
      </c>
      <c r="AJ445">
        <f>A!AI445</f>
        <v>0</v>
      </c>
      <c r="AK445">
        <f>A!AJ445</f>
        <v>0</v>
      </c>
      <c r="AL445">
        <f>A!AK445</f>
        <v>0</v>
      </c>
      <c r="AM445">
        <f>A!AL445</f>
        <v>0</v>
      </c>
      <c r="AN445">
        <f>A!AM445</f>
        <v>0</v>
      </c>
      <c r="AO445">
        <f>A!AN445</f>
        <v>0</v>
      </c>
      <c r="AP445">
        <f>A!AO445</f>
        <v>0</v>
      </c>
      <c r="AQ445">
        <f>A!AP445</f>
        <v>0</v>
      </c>
      <c r="AR445">
        <f>A!AQ445</f>
        <v>0</v>
      </c>
      <c r="AS445">
        <f>A!AR445</f>
        <v>0</v>
      </c>
      <c r="AT445">
        <f>A!AS445</f>
        <v>0</v>
      </c>
      <c r="AU445">
        <f>A!AT445</f>
        <v>0</v>
      </c>
      <c r="AV445">
        <f>A!AU445</f>
        <v>0</v>
      </c>
      <c r="AW445" s="23" t="str">
        <f>IF(A!AV445=0,"",A!AV445)</f>
        <v/>
      </c>
      <c r="AX445">
        <f>A!AW445</f>
        <v>0</v>
      </c>
      <c r="AY445">
        <f>A!AX445</f>
        <v>0</v>
      </c>
      <c r="AZ445">
        <f>A!AY445</f>
        <v>0</v>
      </c>
      <c r="BA445">
        <f>A!AZ445</f>
        <v>0</v>
      </c>
      <c r="BB445">
        <f>A!BA445</f>
        <v>0</v>
      </c>
      <c r="BC445">
        <f>A!BB445</f>
        <v>0</v>
      </c>
      <c r="BD445">
        <f>A!BC445</f>
        <v>0</v>
      </c>
      <c r="BE445">
        <f>A!BD445</f>
        <v>0</v>
      </c>
      <c r="BF445">
        <f>A!BE445</f>
        <v>0</v>
      </c>
      <c r="BG445">
        <f>A!BF445</f>
        <v>0</v>
      </c>
      <c r="BH445">
        <f>A!BG445</f>
        <v>0</v>
      </c>
      <c r="BI445">
        <f>A!BH445</f>
        <v>0</v>
      </c>
      <c r="BJ445">
        <f>A!BI445</f>
        <v>0</v>
      </c>
      <c r="BK445">
        <f>A!BJ445</f>
        <v>0</v>
      </c>
      <c r="BL445">
        <f>A!BK445</f>
        <v>0</v>
      </c>
      <c r="BM445">
        <f>A!BL445</f>
        <v>0</v>
      </c>
      <c r="BN445">
        <f>A!BM445</f>
        <v>0</v>
      </c>
      <c r="BO445">
        <f>A!BN445</f>
        <v>0</v>
      </c>
      <c r="BP445">
        <f>A!BO445</f>
        <v>0</v>
      </c>
      <c r="BQ445">
        <f>A!BP445</f>
        <v>0</v>
      </c>
      <c r="BR445">
        <f>A!BQ445</f>
        <v>0</v>
      </c>
      <c r="BS445">
        <f>A!BR445</f>
        <v>0</v>
      </c>
      <c r="BT445">
        <f>A!BS445</f>
        <v>0</v>
      </c>
      <c r="BU445">
        <f>A!BT445</f>
        <v>0</v>
      </c>
      <c r="BV445">
        <f>A!BU445</f>
        <v>0</v>
      </c>
      <c r="BW445">
        <f>A!BV445</f>
        <v>0</v>
      </c>
      <c r="BX445">
        <f>A!BW445</f>
        <v>0</v>
      </c>
      <c r="BY445">
        <f>A!BX445</f>
        <v>0</v>
      </c>
      <c r="BZ445">
        <f>A!BY445</f>
        <v>0</v>
      </c>
      <c r="CA445">
        <f>A!BZ445</f>
        <v>0</v>
      </c>
      <c r="CB445">
        <f>A!CA445</f>
        <v>0</v>
      </c>
      <c r="CC445">
        <f>A!CB445</f>
        <v>0</v>
      </c>
      <c r="CD445">
        <f>A!CC445</f>
        <v>0</v>
      </c>
      <c r="CE445">
        <f>A!CD445</f>
        <v>0</v>
      </c>
      <c r="CF445">
        <f>A!CE445</f>
        <v>0</v>
      </c>
      <c r="CG445">
        <f>A!CF445</f>
        <v>0</v>
      </c>
      <c r="CH445">
        <f>A!CG445</f>
        <v>0</v>
      </c>
      <c r="CI445">
        <f>A!CH445</f>
        <v>0</v>
      </c>
      <c r="CJ445">
        <f>A!CI445</f>
        <v>0</v>
      </c>
      <c r="CK445">
        <f>A!CJ445</f>
        <v>0</v>
      </c>
      <c r="CL445">
        <f>A!CK445</f>
        <v>0</v>
      </c>
      <c r="CM445">
        <f>A!CL445</f>
        <v>0</v>
      </c>
      <c r="CN445">
        <f>A!CM445</f>
        <v>0</v>
      </c>
      <c r="CO445">
        <f>A!CN445</f>
        <v>0</v>
      </c>
      <c r="CP445">
        <f>A!CO445</f>
        <v>0</v>
      </c>
      <c r="CQ445">
        <f>A!CO755</f>
        <v>0</v>
      </c>
      <c r="CR445">
        <f>A!CP445</f>
        <v>0</v>
      </c>
      <c r="CS445">
        <f>A!CQ445</f>
        <v>0</v>
      </c>
    </row>
    <row r="446" spans="1:97" x14ac:dyDescent="0.2">
      <c r="A446">
        <f>A!A446</f>
        <v>0</v>
      </c>
      <c r="B446">
        <f>A!B446</f>
        <v>0</v>
      </c>
      <c r="C446">
        <f>A!C446</f>
        <v>0</v>
      </c>
      <c r="D446">
        <f>A!D446</f>
        <v>0</v>
      </c>
      <c r="E446">
        <f>A!E446</f>
        <v>0</v>
      </c>
      <c r="F446">
        <f>A!F446</f>
        <v>0</v>
      </c>
      <c r="G446">
        <f>A!G446</f>
        <v>0</v>
      </c>
      <c r="H446">
        <f>A!H446</f>
        <v>0</v>
      </c>
      <c r="I446">
        <f>A!I446</f>
        <v>0</v>
      </c>
      <c r="J446">
        <f>A!J446</f>
        <v>0</v>
      </c>
      <c r="K446">
        <f>A!K446</f>
        <v>0</v>
      </c>
      <c r="L446">
        <f>A!L446</f>
        <v>0</v>
      </c>
      <c r="M446">
        <f>A!M446</f>
        <v>0</v>
      </c>
      <c r="N446">
        <f>A!N446</f>
        <v>0</v>
      </c>
      <c r="O446">
        <f>A!O446</f>
        <v>0</v>
      </c>
      <c r="P446" s="23" t="str">
        <f>IF(A!P446="","",INDEX(B!$A$1:$BT$2000,MATCH(A!P446,B!$AX$1:$AX$2000,0),D!$B$5))</f>
        <v/>
      </c>
      <c r="Q446">
        <f>A!Q446</f>
        <v>0</v>
      </c>
      <c r="R446">
        <f>A!R446</f>
        <v>0</v>
      </c>
      <c r="S446">
        <f>A!S446</f>
        <v>0</v>
      </c>
      <c r="T446">
        <f>A!T446</f>
        <v>0</v>
      </c>
      <c r="U446">
        <f>A!U446</f>
        <v>0</v>
      </c>
      <c r="V446" s="23">
        <f>IF(A!V446="&lt;",1,A!V446)</f>
        <v>0</v>
      </c>
      <c r="W446">
        <f>A!W446</f>
        <v>0</v>
      </c>
      <c r="X446">
        <f>A!X446</f>
        <v>0</v>
      </c>
      <c r="Y446">
        <f>A!Y446</f>
        <v>0</v>
      </c>
      <c r="Z446" s="23">
        <f t="shared" si="6"/>
        <v>0</v>
      </c>
      <c r="AA446">
        <f>A!Z446</f>
        <v>0</v>
      </c>
      <c r="AB446">
        <f>A!AA446</f>
        <v>0</v>
      </c>
      <c r="AC446">
        <f>A!AB446</f>
        <v>0</v>
      </c>
      <c r="AD446">
        <f>A!AC446</f>
        <v>0</v>
      </c>
      <c r="AE446">
        <f>A!AD446</f>
        <v>0</v>
      </c>
      <c r="AF446">
        <f>A!AE446</f>
        <v>0</v>
      </c>
      <c r="AG446">
        <f>A!AF446</f>
        <v>0</v>
      </c>
      <c r="AH446">
        <f>A!AG446</f>
        <v>0</v>
      </c>
      <c r="AI446">
        <f>A!AH446</f>
        <v>0</v>
      </c>
      <c r="AJ446">
        <f>A!AI446</f>
        <v>0</v>
      </c>
      <c r="AK446">
        <f>A!AJ446</f>
        <v>0</v>
      </c>
      <c r="AL446">
        <f>A!AK446</f>
        <v>0</v>
      </c>
      <c r="AM446">
        <f>A!AL446</f>
        <v>0</v>
      </c>
      <c r="AN446">
        <f>A!AM446</f>
        <v>0</v>
      </c>
      <c r="AO446">
        <f>A!AN446</f>
        <v>0</v>
      </c>
      <c r="AP446">
        <f>A!AO446</f>
        <v>0</v>
      </c>
      <c r="AQ446">
        <f>A!AP446</f>
        <v>0</v>
      </c>
      <c r="AR446">
        <f>A!AQ446</f>
        <v>0</v>
      </c>
      <c r="AS446">
        <f>A!AR446</f>
        <v>0</v>
      </c>
      <c r="AT446">
        <f>A!AS446</f>
        <v>0</v>
      </c>
      <c r="AU446">
        <f>A!AT446</f>
        <v>0</v>
      </c>
      <c r="AV446">
        <f>A!AU446</f>
        <v>0</v>
      </c>
      <c r="AW446" s="23" t="str">
        <f>IF(A!AV446=0,"",A!AV446)</f>
        <v/>
      </c>
      <c r="AX446">
        <f>A!AW446</f>
        <v>0</v>
      </c>
      <c r="AY446">
        <f>A!AX446</f>
        <v>0</v>
      </c>
      <c r="AZ446">
        <f>A!AY446</f>
        <v>0</v>
      </c>
      <c r="BA446">
        <f>A!AZ446</f>
        <v>0</v>
      </c>
      <c r="BB446">
        <f>A!BA446</f>
        <v>0</v>
      </c>
      <c r="BC446">
        <f>A!BB446</f>
        <v>0</v>
      </c>
      <c r="BD446">
        <f>A!BC446</f>
        <v>0</v>
      </c>
      <c r="BE446">
        <f>A!BD446</f>
        <v>0</v>
      </c>
      <c r="BF446">
        <f>A!BE446</f>
        <v>0</v>
      </c>
      <c r="BG446">
        <f>A!BF446</f>
        <v>0</v>
      </c>
      <c r="BH446">
        <f>A!BG446</f>
        <v>0</v>
      </c>
      <c r="BI446">
        <f>A!BH446</f>
        <v>0</v>
      </c>
      <c r="BJ446">
        <f>A!BI446</f>
        <v>0</v>
      </c>
      <c r="BK446">
        <f>A!BJ446</f>
        <v>0</v>
      </c>
      <c r="BL446">
        <f>A!BK446</f>
        <v>0</v>
      </c>
      <c r="BM446">
        <f>A!BL446</f>
        <v>0</v>
      </c>
      <c r="BN446">
        <f>A!BM446</f>
        <v>0</v>
      </c>
      <c r="BO446">
        <f>A!BN446</f>
        <v>0</v>
      </c>
      <c r="BP446">
        <f>A!BO446</f>
        <v>0</v>
      </c>
      <c r="BQ446">
        <f>A!BP446</f>
        <v>0</v>
      </c>
      <c r="BR446">
        <f>A!BQ446</f>
        <v>0</v>
      </c>
      <c r="BS446">
        <f>A!BR446</f>
        <v>0</v>
      </c>
      <c r="BT446">
        <f>A!BS446</f>
        <v>0</v>
      </c>
      <c r="BU446">
        <f>A!BT446</f>
        <v>0</v>
      </c>
      <c r="BV446">
        <f>A!BU446</f>
        <v>0</v>
      </c>
      <c r="BW446">
        <f>A!BV446</f>
        <v>0</v>
      </c>
      <c r="BX446">
        <f>A!BW446</f>
        <v>0</v>
      </c>
      <c r="BY446">
        <f>A!BX446</f>
        <v>0</v>
      </c>
      <c r="BZ446">
        <f>A!BY446</f>
        <v>0</v>
      </c>
      <c r="CA446">
        <f>A!BZ446</f>
        <v>0</v>
      </c>
      <c r="CB446">
        <f>A!CA446</f>
        <v>0</v>
      </c>
      <c r="CC446">
        <f>A!CB446</f>
        <v>0</v>
      </c>
      <c r="CD446">
        <f>A!CC446</f>
        <v>0</v>
      </c>
      <c r="CE446">
        <f>A!CD446</f>
        <v>0</v>
      </c>
      <c r="CF446">
        <f>A!CE446</f>
        <v>0</v>
      </c>
      <c r="CG446">
        <f>A!CF446</f>
        <v>0</v>
      </c>
      <c r="CH446">
        <f>A!CG446</f>
        <v>0</v>
      </c>
      <c r="CI446">
        <f>A!CH446</f>
        <v>0</v>
      </c>
      <c r="CJ446">
        <f>A!CI446</f>
        <v>0</v>
      </c>
      <c r="CK446">
        <f>A!CJ446</f>
        <v>0</v>
      </c>
      <c r="CL446">
        <f>A!CK446</f>
        <v>0</v>
      </c>
      <c r="CM446">
        <f>A!CL446</f>
        <v>0</v>
      </c>
      <c r="CN446">
        <f>A!CM446</f>
        <v>0</v>
      </c>
      <c r="CO446">
        <f>A!CN446</f>
        <v>0</v>
      </c>
      <c r="CP446">
        <f>A!CO446</f>
        <v>0</v>
      </c>
      <c r="CQ446">
        <f>A!CO756</f>
        <v>0</v>
      </c>
      <c r="CR446">
        <f>A!CP446</f>
        <v>0</v>
      </c>
      <c r="CS446">
        <f>A!CQ446</f>
        <v>0</v>
      </c>
    </row>
    <row r="447" spans="1:97" x14ac:dyDescent="0.2">
      <c r="A447">
        <f>A!A447</f>
        <v>0</v>
      </c>
      <c r="B447">
        <f>A!B447</f>
        <v>0</v>
      </c>
      <c r="C447">
        <f>A!C447</f>
        <v>0</v>
      </c>
      <c r="D447">
        <f>A!D447</f>
        <v>0</v>
      </c>
      <c r="E447">
        <f>A!E447</f>
        <v>0</v>
      </c>
      <c r="F447">
        <f>A!F447</f>
        <v>0</v>
      </c>
      <c r="G447">
        <f>A!G447</f>
        <v>0</v>
      </c>
      <c r="H447">
        <f>A!H447</f>
        <v>0</v>
      </c>
      <c r="I447">
        <f>A!I447</f>
        <v>0</v>
      </c>
      <c r="J447">
        <f>A!J447</f>
        <v>0</v>
      </c>
      <c r="K447">
        <f>A!K447</f>
        <v>0</v>
      </c>
      <c r="L447">
        <f>A!L447</f>
        <v>0</v>
      </c>
      <c r="M447">
        <f>A!M447</f>
        <v>0</v>
      </c>
      <c r="N447">
        <f>A!N447</f>
        <v>0</v>
      </c>
      <c r="O447">
        <f>A!O447</f>
        <v>0</v>
      </c>
      <c r="P447" s="23" t="str">
        <f>IF(A!P447="","",INDEX(B!$A$1:$BT$2000,MATCH(A!P447,B!$AX$1:$AX$2000,0),D!$B$5))</f>
        <v/>
      </c>
      <c r="Q447">
        <f>A!Q447</f>
        <v>0</v>
      </c>
      <c r="R447">
        <f>A!R447</f>
        <v>0</v>
      </c>
      <c r="S447">
        <f>A!S447</f>
        <v>0</v>
      </c>
      <c r="T447">
        <f>A!T447</f>
        <v>0</v>
      </c>
      <c r="U447">
        <f>A!U447</f>
        <v>0</v>
      </c>
      <c r="V447" s="23">
        <f>IF(A!V447="&lt;",1,A!V447)</f>
        <v>0</v>
      </c>
      <c r="W447">
        <f>A!W447</f>
        <v>0</v>
      </c>
      <c r="X447">
        <f>A!X447</f>
        <v>0</v>
      </c>
      <c r="Y447">
        <f>A!Y447</f>
        <v>0</v>
      </c>
      <c r="Z447" s="23">
        <f t="shared" si="6"/>
        <v>0</v>
      </c>
      <c r="AA447">
        <f>A!Z447</f>
        <v>0</v>
      </c>
      <c r="AB447">
        <f>A!AA447</f>
        <v>0</v>
      </c>
      <c r="AC447">
        <f>A!AB447</f>
        <v>0</v>
      </c>
      <c r="AD447">
        <f>A!AC447</f>
        <v>0</v>
      </c>
      <c r="AE447">
        <f>A!AD447</f>
        <v>0</v>
      </c>
      <c r="AF447">
        <f>A!AE447</f>
        <v>0</v>
      </c>
      <c r="AG447">
        <f>A!AF447</f>
        <v>0</v>
      </c>
      <c r="AH447">
        <f>A!AG447</f>
        <v>0</v>
      </c>
      <c r="AI447">
        <f>A!AH447</f>
        <v>0</v>
      </c>
      <c r="AJ447">
        <f>A!AI447</f>
        <v>0</v>
      </c>
      <c r="AK447">
        <f>A!AJ447</f>
        <v>0</v>
      </c>
      <c r="AL447">
        <f>A!AK447</f>
        <v>0</v>
      </c>
      <c r="AM447">
        <f>A!AL447</f>
        <v>0</v>
      </c>
      <c r="AN447">
        <f>A!AM447</f>
        <v>0</v>
      </c>
      <c r="AO447">
        <f>A!AN447</f>
        <v>0</v>
      </c>
      <c r="AP447">
        <f>A!AO447</f>
        <v>0</v>
      </c>
      <c r="AQ447">
        <f>A!AP447</f>
        <v>0</v>
      </c>
      <c r="AR447">
        <f>A!AQ447</f>
        <v>0</v>
      </c>
      <c r="AS447">
        <f>A!AR447</f>
        <v>0</v>
      </c>
      <c r="AT447">
        <f>A!AS447</f>
        <v>0</v>
      </c>
      <c r="AU447">
        <f>A!AT447</f>
        <v>0</v>
      </c>
      <c r="AV447">
        <f>A!AU447</f>
        <v>0</v>
      </c>
      <c r="AW447" s="23" t="str">
        <f>IF(A!AV447=0,"",A!AV447)</f>
        <v/>
      </c>
      <c r="AX447">
        <f>A!AW447</f>
        <v>0</v>
      </c>
      <c r="AY447">
        <f>A!AX447</f>
        <v>0</v>
      </c>
      <c r="AZ447">
        <f>A!AY447</f>
        <v>0</v>
      </c>
      <c r="BA447">
        <f>A!AZ447</f>
        <v>0</v>
      </c>
      <c r="BB447">
        <f>A!BA447</f>
        <v>0</v>
      </c>
      <c r="BC447">
        <f>A!BB447</f>
        <v>0</v>
      </c>
      <c r="BD447">
        <f>A!BC447</f>
        <v>0</v>
      </c>
      <c r="BE447">
        <f>A!BD447</f>
        <v>0</v>
      </c>
      <c r="BF447">
        <f>A!BE447</f>
        <v>0</v>
      </c>
      <c r="BG447">
        <f>A!BF447</f>
        <v>0</v>
      </c>
      <c r="BH447">
        <f>A!BG447</f>
        <v>0</v>
      </c>
      <c r="BI447">
        <f>A!BH447</f>
        <v>0</v>
      </c>
      <c r="BJ447">
        <f>A!BI447</f>
        <v>0</v>
      </c>
      <c r="BK447">
        <f>A!BJ447</f>
        <v>0</v>
      </c>
      <c r="BL447">
        <f>A!BK447</f>
        <v>0</v>
      </c>
      <c r="BM447">
        <f>A!BL447</f>
        <v>0</v>
      </c>
      <c r="BN447">
        <f>A!BM447</f>
        <v>0</v>
      </c>
      <c r="BO447">
        <f>A!BN447</f>
        <v>0</v>
      </c>
      <c r="BP447">
        <f>A!BO447</f>
        <v>0</v>
      </c>
      <c r="BQ447">
        <f>A!BP447</f>
        <v>0</v>
      </c>
      <c r="BR447">
        <f>A!BQ447</f>
        <v>0</v>
      </c>
      <c r="BS447">
        <f>A!BR447</f>
        <v>0</v>
      </c>
      <c r="BT447">
        <f>A!BS447</f>
        <v>0</v>
      </c>
      <c r="BU447">
        <f>A!BT447</f>
        <v>0</v>
      </c>
      <c r="BV447">
        <f>A!BU447</f>
        <v>0</v>
      </c>
      <c r="BW447">
        <f>A!BV447</f>
        <v>0</v>
      </c>
      <c r="BX447">
        <f>A!BW447</f>
        <v>0</v>
      </c>
      <c r="BY447">
        <f>A!BX447</f>
        <v>0</v>
      </c>
      <c r="BZ447">
        <f>A!BY447</f>
        <v>0</v>
      </c>
      <c r="CA447">
        <f>A!BZ447</f>
        <v>0</v>
      </c>
      <c r="CB447">
        <f>A!CA447</f>
        <v>0</v>
      </c>
      <c r="CC447">
        <f>A!CB447</f>
        <v>0</v>
      </c>
      <c r="CD447">
        <f>A!CC447</f>
        <v>0</v>
      </c>
      <c r="CE447">
        <f>A!CD447</f>
        <v>0</v>
      </c>
      <c r="CF447">
        <f>A!CE447</f>
        <v>0</v>
      </c>
      <c r="CG447">
        <f>A!CF447</f>
        <v>0</v>
      </c>
      <c r="CH447">
        <f>A!CG447</f>
        <v>0</v>
      </c>
      <c r="CI447">
        <f>A!CH447</f>
        <v>0</v>
      </c>
      <c r="CJ447">
        <f>A!CI447</f>
        <v>0</v>
      </c>
      <c r="CK447">
        <f>A!CJ447</f>
        <v>0</v>
      </c>
      <c r="CL447">
        <f>A!CK447</f>
        <v>0</v>
      </c>
      <c r="CM447">
        <f>A!CL447</f>
        <v>0</v>
      </c>
      <c r="CN447">
        <f>A!CM447</f>
        <v>0</v>
      </c>
      <c r="CO447">
        <f>A!CN447</f>
        <v>0</v>
      </c>
      <c r="CP447">
        <f>A!CO447</f>
        <v>0</v>
      </c>
      <c r="CQ447">
        <f>A!CO757</f>
        <v>0</v>
      </c>
      <c r="CR447">
        <f>A!CP447</f>
        <v>0</v>
      </c>
      <c r="CS447">
        <f>A!CQ447</f>
        <v>0</v>
      </c>
    </row>
    <row r="448" spans="1:97" x14ac:dyDescent="0.2">
      <c r="A448">
        <f>A!A448</f>
        <v>0</v>
      </c>
      <c r="B448">
        <f>A!B448</f>
        <v>0</v>
      </c>
      <c r="C448">
        <f>A!C448</f>
        <v>0</v>
      </c>
      <c r="D448">
        <f>A!D448</f>
        <v>0</v>
      </c>
      <c r="E448">
        <f>A!E448</f>
        <v>0</v>
      </c>
      <c r="F448">
        <f>A!F448</f>
        <v>0</v>
      </c>
      <c r="G448">
        <f>A!G448</f>
        <v>0</v>
      </c>
      <c r="H448">
        <f>A!H448</f>
        <v>0</v>
      </c>
      <c r="I448">
        <f>A!I448</f>
        <v>0</v>
      </c>
      <c r="J448">
        <f>A!J448</f>
        <v>0</v>
      </c>
      <c r="K448">
        <f>A!K448</f>
        <v>0</v>
      </c>
      <c r="L448">
        <f>A!L448</f>
        <v>0</v>
      </c>
      <c r="M448">
        <f>A!M448</f>
        <v>0</v>
      </c>
      <c r="N448">
        <f>A!N448</f>
        <v>0</v>
      </c>
      <c r="O448">
        <f>A!O448</f>
        <v>0</v>
      </c>
      <c r="P448" s="23" t="str">
        <f>IF(A!P448="","",INDEX(B!$A$1:$BT$2000,MATCH(A!P448,B!$AX$1:$AX$2000,0),D!$B$5))</f>
        <v/>
      </c>
      <c r="Q448">
        <f>A!Q448</f>
        <v>0</v>
      </c>
      <c r="R448">
        <f>A!R448</f>
        <v>0</v>
      </c>
      <c r="S448">
        <f>A!S448</f>
        <v>0</v>
      </c>
      <c r="T448">
        <f>A!T448</f>
        <v>0</v>
      </c>
      <c r="U448">
        <f>A!U448</f>
        <v>0</v>
      </c>
      <c r="V448" s="23">
        <f>IF(A!V448="&lt;",1,A!V448)</f>
        <v>0</v>
      </c>
      <c r="W448">
        <f>A!W448</f>
        <v>0</v>
      </c>
      <c r="X448">
        <f>A!X448</f>
        <v>0</v>
      </c>
      <c r="Y448">
        <f>A!Y448</f>
        <v>0</v>
      </c>
      <c r="Z448" s="23">
        <f t="shared" si="6"/>
        <v>0</v>
      </c>
      <c r="AA448">
        <f>A!Z448</f>
        <v>0</v>
      </c>
      <c r="AB448">
        <f>A!AA448</f>
        <v>0</v>
      </c>
      <c r="AC448">
        <f>A!AB448</f>
        <v>0</v>
      </c>
      <c r="AD448">
        <f>A!AC448</f>
        <v>0</v>
      </c>
      <c r="AE448">
        <f>A!AD448</f>
        <v>0</v>
      </c>
      <c r="AF448">
        <f>A!AE448</f>
        <v>0</v>
      </c>
      <c r="AG448">
        <f>A!AF448</f>
        <v>0</v>
      </c>
      <c r="AH448">
        <f>A!AG448</f>
        <v>0</v>
      </c>
      <c r="AI448">
        <f>A!AH448</f>
        <v>0</v>
      </c>
      <c r="AJ448">
        <f>A!AI448</f>
        <v>0</v>
      </c>
      <c r="AK448">
        <f>A!AJ448</f>
        <v>0</v>
      </c>
      <c r="AL448">
        <f>A!AK448</f>
        <v>0</v>
      </c>
      <c r="AM448">
        <f>A!AL448</f>
        <v>0</v>
      </c>
      <c r="AN448">
        <f>A!AM448</f>
        <v>0</v>
      </c>
      <c r="AO448">
        <f>A!AN448</f>
        <v>0</v>
      </c>
      <c r="AP448">
        <f>A!AO448</f>
        <v>0</v>
      </c>
      <c r="AQ448">
        <f>A!AP448</f>
        <v>0</v>
      </c>
      <c r="AR448">
        <f>A!AQ448</f>
        <v>0</v>
      </c>
      <c r="AS448">
        <f>A!AR448</f>
        <v>0</v>
      </c>
      <c r="AT448">
        <f>A!AS448</f>
        <v>0</v>
      </c>
      <c r="AU448">
        <f>A!AT448</f>
        <v>0</v>
      </c>
      <c r="AV448">
        <f>A!AU448</f>
        <v>0</v>
      </c>
      <c r="AW448" s="23" t="str">
        <f>IF(A!AV448=0,"",A!AV448)</f>
        <v/>
      </c>
      <c r="AX448">
        <f>A!AW448</f>
        <v>0</v>
      </c>
      <c r="AY448">
        <f>A!AX448</f>
        <v>0</v>
      </c>
      <c r="AZ448">
        <f>A!AY448</f>
        <v>0</v>
      </c>
      <c r="BA448">
        <f>A!AZ448</f>
        <v>0</v>
      </c>
      <c r="BB448">
        <f>A!BA448</f>
        <v>0</v>
      </c>
      <c r="BC448">
        <f>A!BB448</f>
        <v>0</v>
      </c>
      <c r="BD448">
        <f>A!BC448</f>
        <v>0</v>
      </c>
      <c r="BE448">
        <f>A!BD448</f>
        <v>0</v>
      </c>
      <c r="BF448">
        <f>A!BE448</f>
        <v>0</v>
      </c>
      <c r="BG448">
        <f>A!BF448</f>
        <v>0</v>
      </c>
      <c r="BH448">
        <f>A!BG448</f>
        <v>0</v>
      </c>
      <c r="BI448">
        <f>A!BH448</f>
        <v>0</v>
      </c>
      <c r="BJ448">
        <f>A!BI448</f>
        <v>0</v>
      </c>
      <c r="BK448">
        <f>A!BJ448</f>
        <v>0</v>
      </c>
      <c r="BL448">
        <f>A!BK448</f>
        <v>0</v>
      </c>
      <c r="BM448">
        <f>A!BL448</f>
        <v>0</v>
      </c>
      <c r="BN448">
        <f>A!BM448</f>
        <v>0</v>
      </c>
      <c r="BO448">
        <f>A!BN448</f>
        <v>0</v>
      </c>
      <c r="BP448">
        <f>A!BO448</f>
        <v>0</v>
      </c>
      <c r="BQ448">
        <f>A!BP448</f>
        <v>0</v>
      </c>
      <c r="BR448">
        <f>A!BQ448</f>
        <v>0</v>
      </c>
      <c r="BS448">
        <f>A!BR448</f>
        <v>0</v>
      </c>
      <c r="BT448">
        <f>A!BS448</f>
        <v>0</v>
      </c>
      <c r="BU448">
        <f>A!BT448</f>
        <v>0</v>
      </c>
      <c r="BV448">
        <f>A!BU448</f>
        <v>0</v>
      </c>
      <c r="BW448">
        <f>A!BV448</f>
        <v>0</v>
      </c>
      <c r="BX448">
        <f>A!BW448</f>
        <v>0</v>
      </c>
      <c r="BY448">
        <f>A!BX448</f>
        <v>0</v>
      </c>
      <c r="BZ448">
        <f>A!BY448</f>
        <v>0</v>
      </c>
      <c r="CA448">
        <f>A!BZ448</f>
        <v>0</v>
      </c>
      <c r="CB448">
        <f>A!CA448</f>
        <v>0</v>
      </c>
      <c r="CC448">
        <f>A!CB448</f>
        <v>0</v>
      </c>
      <c r="CD448">
        <f>A!CC448</f>
        <v>0</v>
      </c>
      <c r="CE448">
        <f>A!CD448</f>
        <v>0</v>
      </c>
      <c r="CF448">
        <f>A!CE448</f>
        <v>0</v>
      </c>
      <c r="CG448">
        <f>A!CF448</f>
        <v>0</v>
      </c>
      <c r="CH448">
        <f>A!CG448</f>
        <v>0</v>
      </c>
      <c r="CI448">
        <f>A!CH448</f>
        <v>0</v>
      </c>
      <c r="CJ448">
        <f>A!CI448</f>
        <v>0</v>
      </c>
      <c r="CK448">
        <f>A!CJ448</f>
        <v>0</v>
      </c>
      <c r="CL448">
        <f>A!CK448</f>
        <v>0</v>
      </c>
      <c r="CM448">
        <f>A!CL448</f>
        <v>0</v>
      </c>
      <c r="CN448">
        <f>A!CM448</f>
        <v>0</v>
      </c>
      <c r="CO448">
        <f>A!CN448</f>
        <v>0</v>
      </c>
      <c r="CP448">
        <f>A!CO448</f>
        <v>0</v>
      </c>
      <c r="CQ448">
        <f>A!CO758</f>
        <v>0</v>
      </c>
      <c r="CR448">
        <f>A!CP448</f>
        <v>0</v>
      </c>
      <c r="CS448">
        <f>A!CQ448</f>
        <v>0</v>
      </c>
    </row>
    <row r="449" spans="1:97" x14ac:dyDescent="0.2">
      <c r="A449">
        <f>A!A449</f>
        <v>0</v>
      </c>
      <c r="B449">
        <f>A!B449</f>
        <v>0</v>
      </c>
      <c r="C449">
        <f>A!C449</f>
        <v>0</v>
      </c>
      <c r="D449">
        <f>A!D449</f>
        <v>0</v>
      </c>
      <c r="E449">
        <f>A!E449</f>
        <v>0</v>
      </c>
      <c r="F449">
        <f>A!F449</f>
        <v>0</v>
      </c>
      <c r="G449">
        <f>A!G449</f>
        <v>0</v>
      </c>
      <c r="H449">
        <f>A!H449</f>
        <v>0</v>
      </c>
      <c r="I449">
        <f>A!I449</f>
        <v>0</v>
      </c>
      <c r="J449">
        <f>A!J449</f>
        <v>0</v>
      </c>
      <c r="K449">
        <f>A!K449</f>
        <v>0</v>
      </c>
      <c r="L449">
        <f>A!L449</f>
        <v>0</v>
      </c>
      <c r="M449">
        <f>A!M449</f>
        <v>0</v>
      </c>
      <c r="N449">
        <f>A!N449</f>
        <v>0</v>
      </c>
      <c r="O449">
        <f>A!O449</f>
        <v>0</v>
      </c>
      <c r="P449" s="23" t="str">
        <f>IF(A!P449="","",INDEX(B!$A$1:$BT$2000,MATCH(A!P449,B!$AX$1:$AX$2000,0),D!$B$5))</f>
        <v/>
      </c>
      <c r="Q449">
        <f>A!Q449</f>
        <v>0</v>
      </c>
      <c r="R449">
        <f>A!R449</f>
        <v>0</v>
      </c>
      <c r="S449">
        <f>A!S449</f>
        <v>0</v>
      </c>
      <c r="T449">
        <f>A!T449</f>
        <v>0</v>
      </c>
      <c r="U449">
        <f>A!U449</f>
        <v>0</v>
      </c>
      <c r="V449" s="23">
        <f>IF(A!V449="&lt;",1,A!V449)</f>
        <v>0</v>
      </c>
      <c r="W449">
        <f>A!W449</f>
        <v>0</v>
      </c>
      <c r="X449">
        <f>A!X449</f>
        <v>0</v>
      </c>
      <c r="Y449">
        <f>A!Y449</f>
        <v>0</v>
      </c>
      <c r="Z449" s="23">
        <f t="shared" si="6"/>
        <v>0</v>
      </c>
      <c r="AA449">
        <f>A!Z449</f>
        <v>0</v>
      </c>
      <c r="AB449">
        <f>A!AA449</f>
        <v>0</v>
      </c>
      <c r="AC449">
        <f>A!AB449</f>
        <v>0</v>
      </c>
      <c r="AD449">
        <f>A!AC449</f>
        <v>0</v>
      </c>
      <c r="AE449">
        <f>A!AD449</f>
        <v>0</v>
      </c>
      <c r="AF449">
        <f>A!AE449</f>
        <v>0</v>
      </c>
      <c r="AG449">
        <f>A!AF449</f>
        <v>0</v>
      </c>
      <c r="AH449">
        <f>A!AG449</f>
        <v>0</v>
      </c>
      <c r="AI449">
        <f>A!AH449</f>
        <v>0</v>
      </c>
      <c r="AJ449">
        <f>A!AI449</f>
        <v>0</v>
      </c>
      <c r="AK449">
        <f>A!AJ449</f>
        <v>0</v>
      </c>
      <c r="AL449">
        <f>A!AK449</f>
        <v>0</v>
      </c>
      <c r="AM449">
        <f>A!AL449</f>
        <v>0</v>
      </c>
      <c r="AN449">
        <f>A!AM449</f>
        <v>0</v>
      </c>
      <c r="AO449">
        <f>A!AN449</f>
        <v>0</v>
      </c>
      <c r="AP449">
        <f>A!AO449</f>
        <v>0</v>
      </c>
      <c r="AQ449">
        <f>A!AP449</f>
        <v>0</v>
      </c>
      <c r="AR449">
        <f>A!AQ449</f>
        <v>0</v>
      </c>
      <c r="AS449">
        <f>A!AR449</f>
        <v>0</v>
      </c>
      <c r="AT449">
        <f>A!AS449</f>
        <v>0</v>
      </c>
      <c r="AU449">
        <f>A!AT449</f>
        <v>0</v>
      </c>
      <c r="AV449">
        <f>A!AU449</f>
        <v>0</v>
      </c>
      <c r="AW449" s="23" t="str">
        <f>IF(A!AV449=0,"",A!AV449)</f>
        <v/>
      </c>
      <c r="AX449">
        <f>A!AW449</f>
        <v>0</v>
      </c>
      <c r="AY449">
        <f>A!AX449</f>
        <v>0</v>
      </c>
      <c r="AZ449">
        <f>A!AY449</f>
        <v>0</v>
      </c>
      <c r="BA449">
        <f>A!AZ449</f>
        <v>0</v>
      </c>
      <c r="BB449">
        <f>A!BA449</f>
        <v>0</v>
      </c>
      <c r="BC449">
        <f>A!BB449</f>
        <v>0</v>
      </c>
      <c r="BD449">
        <f>A!BC449</f>
        <v>0</v>
      </c>
      <c r="BE449">
        <f>A!BD449</f>
        <v>0</v>
      </c>
      <c r="BF449">
        <f>A!BE449</f>
        <v>0</v>
      </c>
      <c r="BG449">
        <f>A!BF449</f>
        <v>0</v>
      </c>
      <c r="BH449">
        <f>A!BG449</f>
        <v>0</v>
      </c>
      <c r="BI449">
        <f>A!BH449</f>
        <v>0</v>
      </c>
      <c r="BJ449">
        <f>A!BI449</f>
        <v>0</v>
      </c>
      <c r="BK449">
        <f>A!BJ449</f>
        <v>0</v>
      </c>
      <c r="BL449">
        <f>A!BK449</f>
        <v>0</v>
      </c>
      <c r="BM449">
        <f>A!BL449</f>
        <v>0</v>
      </c>
      <c r="BN449">
        <f>A!BM449</f>
        <v>0</v>
      </c>
      <c r="BO449">
        <f>A!BN449</f>
        <v>0</v>
      </c>
      <c r="BP449">
        <f>A!BO449</f>
        <v>0</v>
      </c>
      <c r="BQ449">
        <f>A!BP449</f>
        <v>0</v>
      </c>
      <c r="BR449">
        <f>A!BQ449</f>
        <v>0</v>
      </c>
      <c r="BS449">
        <f>A!BR449</f>
        <v>0</v>
      </c>
      <c r="BT449">
        <f>A!BS449</f>
        <v>0</v>
      </c>
      <c r="BU449">
        <f>A!BT449</f>
        <v>0</v>
      </c>
      <c r="BV449">
        <f>A!BU449</f>
        <v>0</v>
      </c>
      <c r="BW449">
        <f>A!BV449</f>
        <v>0</v>
      </c>
      <c r="BX449">
        <f>A!BW449</f>
        <v>0</v>
      </c>
      <c r="BY449">
        <f>A!BX449</f>
        <v>0</v>
      </c>
      <c r="BZ449">
        <f>A!BY449</f>
        <v>0</v>
      </c>
      <c r="CA449">
        <f>A!BZ449</f>
        <v>0</v>
      </c>
      <c r="CB449">
        <f>A!CA449</f>
        <v>0</v>
      </c>
      <c r="CC449">
        <f>A!CB449</f>
        <v>0</v>
      </c>
      <c r="CD449">
        <f>A!CC449</f>
        <v>0</v>
      </c>
      <c r="CE449">
        <f>A!CD449</f>
        <v>0</v>
      </c>
      <c r="CF449">
        <f>A!CE449</f>
        <v>0</v>
      </c>
      <c r="CG449">
        <f>A!CF449</f>
        <v>0</v>
      </c>
      <c r="CH449">
        <f>A!CG449</f>
        <v>0</v>
      </c>
      <c r="CI449">
        <f>A!CH449</f>
        <v>0</v>
      </c>
      <c r="CJ449">
        <f>A!CI449</f>
        <v>0</v>
      </c>
      <c r="CK449">
        <f>A!CJ449</f>
        <v>0</v>
      </c>
      <c r="CL449">
        <f>A!CK449</f>
        <v>0</v>
      </c>
      <c r="CM449">
        <f>A!CL449</f>
        <v>0</v>
      </c>
      <c r="CN449">
        <f>A!CM449</f>
        <v>0</v>
      </c>
      <c r="CO449">
        <f>A!CN449</f>
        <v>0</v>
      </c>
      <c r="CP449">
        <f>A!CO449</f>
        <v>0</v>
      </c>
      <c r="CQ449">
        <f>A!CO759</f>
        <v>0</v>
      </c>
      <c r="CR449">
        <f>A!CP449</f>
        <v>0</v>
      </c>
      <c r="CS449">
        <f>A!CQ449</f>
        <v>0</v>
      </c>
    </row>
    <row r="450" spans="1:97" x14ac:dyDescent="0.2">
      <c r="A450">
        <f>A!A450</f>
        <v>0</v>
      </c>
      <c r="B450">
        <f>A!B450</f>
        <v>0</v>
      </c>
      <c r="C450">
        <f>A!C450</f>
        <v>0</v>
      </c>
      <c r="D450">
        <f>A!D450</f>
        <v>0</v>
      </c>
      <c r="E450">
        <f>A!E450</f>
        <v>0</v>
      </c>
      <c r="F450">
        <f>A!F450</f>
        <v>0</v>
      </c>
      <c r="G450">
        <f>A!G450</f>
        <v>0</v>
      </c>
      <c r="H450">
        <f>A!H450</f>
        <v>0</v>
      </c>
      <c r="I450">
        <f>A!I450</f>
        <v>0</v>
      </c>
      <c r="J450">
        <f>A!J450</f>
        <v>0</v>
      </c>
      <c r="K450">
        <f>A!K450</f>
        <v>0</v>
      </c>
      <c r="L450">
        <f>A!L450</f>
        <v>0</v>
      </c>
      <c r="M450">
        <f>A!M450</f>
        <v>0</v>
      </c>
      <c r="N450">
        <f>A!N450</f>
        <v>0</v>
      </c>
      <c r="O450">
        <f>A!O450</f>
        <v>0</v>
      </c>
      <c r="P450" s="23" t="str">
        <f>IF(A!P450="","",INDEX(B!$A$1:$BT$2000,MATCH(A!P450,B!$AX$1:$AX$2000,0),D!$B$5))</f>
        <v/>
      </c>
      <c r="Q450">
        <f>A!Q450</f>
        <v>0</v>
      </c>
      <c r="R450">
        <f>A!R450</f>
        <v>0</v>
      </c>
      <c r="S450">
        <f>A!S450</f>
        <v>0</v>
      </c>
      <c r="T450">
        <f>A!T450</f>
        <v>0</v>
      </c>
      <c r="U450">
        <f>A!U450</f>
        <v>0</v>
      </c>
      <c r="V450" s="23">
        <f>IF(A!V450="&lt;",1,A!V450)</f>
        <v>0</v>
      </c>
      <c r="W450">
        <f>A!W450</f>
        <v>0</v>
      </c>
      <c r="X450">
        <f>A!X450</f>
        <v>0</v>
      </c>
      <c r="Y450">
        <f>A!Y450</f>
        <v>0</v>
      </c>
      <c r="Z450" s="23">
        <f t="shared" si="6"/>
        <v>0</v>
      </c>
      <c r="AA450">
        <f>A!Z450</f>
        <v>0</v>
      </c>
      <c r="AB450">
        <f>A!AA450</f>
        <v>0</v>
      </c>
      <c r="AC450">
        <f>A!AB450</f>
        <v>0</v>
      </c>
      <c r="AD450">
        <f>A!AC450</f>
        <v>0</v>
      </c>
      <c r="AE450">
        <f>A!AD450</f>
        <v>0</v>
      </c>
      <c r="AF450">
        <f>A!AE450</f>
        <v>0</v>
      </c>
      <c r="AG450">
        <f>A!AF450</f>
        <v>0</v>
      </c>
      <c r="AH450">
        <f>A!AG450</f>
        <v>0</v>
      </c>
      <c r="AI450">
        <f>A!AH450</f>
        <v>0</v>
      </c>
      <c r="AJ450">
        <f>A!AI450</f>
        <v>0</v>
      </c>
      <c r="AK450">
        <f>A!AJ450</f>
        <v>0</v>
      </c>
      <c r="AL450">
        <f>A!AK450</f>
        <v>0</v>
      </c>
      <c r="AM450">
        <f>A!AL450</f>
        <v>0</v>
      </c>
      <c r="AN450">
        <f>A!AM450</f>
        <v>0</v>
      </c>
      <c r="AO450">
        <f>A!AN450</f>
        <v>0</v>
      </c>
      <c r="AP450">
        <f>A!AO450</f>
        <v>0</v>
      </c>
      <c r="AQ450">
        <f>A!AP450</f>
        <v>0</v>
      </c>
      <c r="AR450">
        <f>A!AQ450</f>
        <v>0</v>
      </c>
      <c r="AS450">
        <f>A!AR450</f>
        <v>0</v>
      </c>
      <c r="AT450">
        <f>A!AS450</f>
        <v>0</v>
      </c>
      <c r="AU450">
        <f>A!AT450</f>
        <v>0</v>
      </c>
      <c r="AV450">
        <f>A!AU450</f>
        <v>0</v>
      </c>
      <c r="AW450" s="23" t="str">
        <f>IF(A!AV450=0,"",A!AV450)</f>
        <v/>
      </c>
      <c r="AX450">
        <f>A!AW450</f>
        <v>0</v>
      </c>
      <c r="AY450">
        <f>A!AX450</f>
        <v>0</v>
      </c>
      <c r="AZ450">
        <f>A!AY450</f>
        <v>0</v>
      </c>
      <c r="BA450">
        <f>A!AZ450</f>
        <v>0</v>
      </c>
      <c r="BB450">
        <f>A!BA450</f>
        <v>0</v>
      </c>
      <c r="BC450">
        <f>A!BB450</f>
        <v>0</v>
      </c>
      <c r="BD450">
        <f>A!BC450</f>
        <v>0</v>
      </c>
      <c r="BE450">
        <f>A!BD450</f>
        <v>0</v>
      </c>
      <c r="BF450">
        <f>A!BE450</f>
        <v>0</v>
      </c>
      <c r="BG450">
        <f>A!BF450</f>
        <v>0</v>
      </c>
      <c r="BH450">
        <f>A!BG450</f>
        <v>0</v>
      </c>
      <c r="BI450">
        <f>A!BH450</f>
        <v>0</v>
      </c>
      <c r="BJ450">
        <f>A!BI450</f>
        <v>0</v>
      </c>
      <c r="BK450">
        <f>A!BJ450</f>
        <v>0</v>
      </c>
      <c r="BL450">
        <f>A!BK450</f>
        <v>0</v>
      </c>
      <c r="BM450">
        <f>A!BL450</f>
        <v>0</v>
      </c>
      <c r="BN450">
        <f>A!BM450</f>
        <v>0</v>
      </c>
      <c r="BO450">
        <f>A!BN450</f>
        <v>0</v>
      </c>
      <c r="BP450">
        <f>A!BO450</f>
        <v>0</v>
      </c>
      <c r="BQ450">
        <f>A!BP450</f>
        <v>0</v>
      </c>
      <c r="BR450">
        <f>A!BQ450</f>
        <v>0</v>
      </c>
      <c r="BS450">
        <f>A!BR450</f>
        <v>0</v>
      </c>
      <c r="BT450">
        <f>A!BS450</f>
        <v>0</v>
      </c>
      <c r="BU450">
        <f>A!BT450</f>
        <v>0</v>
      </c>
      <c r="BV450">
        <f>A!BU450</f>
        <v>0</v>
      </c>
      <c r="BW450">
        <f>A!BV450</f>
        <v>0</v>
      </c>
      <c r="BX450">
        <f>A!BW450</f>
        <v>0</v>
      </c>
      <c r="BY450">
        <f>A!BX450</f>
        <v>0</v>
      </c>
      <c r="BZ450">
        <f>A!BY450</f>
        <v>0</v>
      </c>
      <c r="CA450">
        <f>A!BZ450</f>
        <v>0</v>
      </c>
      <c r="CB450">
        <f>A!CA450</f>
        <v>0</v>
      </c>
      <c r="CC450">
        <f>A!CB450</f>
        <v>0</v>
      </c>
      <c r="CD450">
        <f>A!CC450</f>
        <v>0</v>
      </c>
      <c r="CE450">
        <f>A!CD450</f>
        <v>0</v>
      </c>
      <c r="CF450">
        <f>A!CE450</f>
        <v>0</v>
      </c>
      <c r="CG450">
        <f>A!CF450</f>
        <v>0</v>
      </c>
      <c r="CH450">
        <f>A!CG450</f>
        <v>0</v>
      </c>
      <c r="CI450">
        <f>A!CH450</f>
        <v>0</v>
      </c>
      <c r="CJ450">
        <f>A!CI450</f>
        <v>0</v>
      </c>
      <c r="CK450">
        <f>A!CJ450</f>
        <v>0</v>
      </c>
      <c r="CL450">
        <f>A!CK450</f>
        <v>0</v>
      </c>
      <c r="CM450">
        <f>A!CL450</f>
        <v>0</v>
      </c>
      <c r="CN450">
        <f>A!CM450</f>
        <v>0</v>
      </c>
      <c r="CO450">
        <f>A!CN450</f>
        <v>0</v>
      </c>
      <c r="CP450">
        <f>A!CO450</f>
        <v>0</v>
      </c>
      <c r="CQ450">
        <f>A!CO760</f>
        <v>0</v>
      </c>
      <c r="CR450">
        <f>A!CP450</f>
        <v>0</v>
      </c>
      <c r="CS450">
        <f>A!CQ450</f>
        <v>0</v>
      </c>
    </row>
    <row r="451" spans="1:97" x14ac:dyDescent="0.2">
      <c r="A451">
        <f>A!A451</f>
        <v>0</v>
      </c>
      <c r="B451">
        <f>A!B451</f>
        <v>0</v>
      </c>
      <c r="C451">
        <f>A!C451</f>
        <v>0</v>
      </c>
      <c r="D451">
        <f>A!D451</f>
        <v>0</v>
      </c>
      <c r="E451">
        <f>A!E451</f>
        <v>0</v>
      </c>
      <c r="F451">
        <f>A!F451</f>
        <v>0</v>
      </c>
      <c r="G451">
        <f>A!G451</f>
        <v>0</v>
      </c>
      <c r="H451">
        <f>A!H451</f>
        <v>0</v>
      </c>
      <c r="I451">
        <f>A!I451</f>
        <v>0</v>
      </c>
      <c r="J451">
        <f>A!J451</f>
        <v>0</v>
      </c>
      <c r="K451">
        <f>A!K451</f>
        <v>0</v>
      </c>
      <c r="L451">
        <f>A!L451</f>
        <v>0</v>
      </c>
      <c r="M451">
        <f>A!M451</f>
        <v>0</v>
      </c>
      <c r="N451">
        <f>A!N451</f>
        <v>0</v>
      </c>
      <c r="O451">
        <f>A!O451</f>
        <v>0</v>
      </c>
      <c r="P451" s="23" t="str">
        <f>IF(A!P451="","",INDEX(B!$A$1:$BT$2000,MATCH(A!P451,B!$AX$1:$AX$2000,0),D!$B$5))</f>
        <v/>
      </c>
      <c r="Q451">
        <f>A!Q451</f>
        <v>0</v>
      </c>
      <c r="R451">
        <f>A!R451</f>
        <v>0</v>
      </c>
      <c r="S451">
        <f>A!S451</f>
        <v>0</v>
      </c>
      <c r="T451">
        <f>A!T451</f>
        <v>0</v>
      </c>
      <c r="U451">
        <f>A!U451</f>
        <v>0</v>
      </c>
      <c r="V451" s="23">
        <f>IF(A!V451="&lt;",1,A!V451)</f>
        <v>0</v>
      </c>
      <c r="W451">
        <f>A!W451</f>
        <v>0</v>
      </c>
      <c r="X451">
        <f>A!X451</f>
        <v>0</v>
      </c>
      <c r="Y451">
        <f>A!Y451</f>
        <v>0</v>
      </c>
      <c r="Z451" s="23">
        <f t="shared" si="6"/>
        <v>0</v>
      </c>
      <c r="AA451">
        <f>A!Z451</f>
        <v>0</v>
      </c>
      <c r="AB451">
        <f>A!AA451</f>
        <v>0</v>
      </c>
      <c r="AC451">
        <f>A!AB451</f>
        <v>0</v>
      </c>
      <c r="AD451">
        <f>A!AC451</f>
        <v>0</v>
      </c>
      <c r="AE451">
        <f>A!AD451</f>
        <v>0</v>
      </c>
      <c r="AF451">
        <f>A!AE451</f>
        <v>0</v>
      </c>
      <c r="AG451">
        <f>A!AF451</f>
        <v>0</v>
      </c>
      <c r="AH451">
        <f>A!AG451</f>
        <v>0</v>
      </c>
      <c r="AI451">
        <f>A!AH451</f>
        <v>0</v>
      </c>
      <c r="AJ451">
        <f>A!AI451</f>
        <v>0</v>
      </c>
      <c r="AK451">
        <f>A!AJ451</f>
        <v>0</v>
      </c>
      <c r="AL451">
        <f>A!AK451</f>
        <v>0</v>
      </c>
      <c r="AM451">
        <f>A!AL451</f>
        <v>0</v>
      </c>
      <c r="AN451">
        <f>A!AM451</f>
        <v>0</v>
      </c>
      <c r="AO451">
        <f>A!AN451</f>
        <v>0</v>
      </c>
      <c r="AP451">
        <f>A!AO451</f>
        <v>0</v>
      </c>
      <c r="AQ451">
        <f>A!AP451</f>
        <v>0</v>
      </c>
      <c r="AR451">
        <f>A!AQ451</f>
        <v>0</v>
      </c>
      <c r="AS451">
        <f>A!AR451</f>
        <v>0</v>
      </c>
      <c r="AT451">
        <f>A!AS451</f>
        <v>0</v>
      </c>
      <c r="AU451">
        <f>A!AT451</f>
        <v>0</v>
      </c>
      <c r="AV451">
        <f>A!AU451</f>
        <v>0</v>
      </c>
      <c r="AW451" s="23" t="str">
        <f>IF(A!AV451=0,"",A!AV451)</f>
        <v/>
      </c>
      <c r="AX451">
        <f>A!AW451</f>
        <v>0</v>
      </c>
      <c r="AY451">
        <f>A!AX451</f>
        <v>0</v>
      </c>
      <c r="AZ451">
        <f>A!AY451</f>
        <v>0</v>
      </c>
      <c r="BA451">
        <f>A!AZ451</f>
        <v>0</v>
      </c>
      <c r="BB451">
        <f>A!BA451</f>
        <v>0</v>
      </c>
      <c r="BC451">
        <f>A!BB451</f>
        <v>0</v>
      </c>
      <c r="BD451">
        <f>A!BC451</f>
        <v>0</v>
      </c>
      <c r="BE451">
        <f>A!BD451</f>
        <v>0</v>
      </c>
      <c r="BF451">
        <f>A!BE451</f>
        <v>0</v>
      </c>
      <c r="BG451">
        <f>A!BF451</f>
        <v>0</v>
      </c>
      <c r="BH451">
        <f>A!BG451</f>
        <v>0</v>
      </c>
      <c r="BI451">
        <f>A!BH451</f>
        <v>0</v>
      </c>
      <c r="BJ451">
        <f>A!BI451</f>
        <v>0</v>
      </c>
      <c r="BK451">
        <f>A!BJ451</f>
        <v>0</v>
      </c>
      <c r="BL451">
        <f>A!BK451</f>
        <v>0</v>
      </c>
      <c r="BM451">
        <f>A!BL451</f>
        <v>0</v>
      </c>
      <c r="BN451">
        <f>A!BM451</f>
        <v>0</v>
      </c>
      <c r="BO451">
        <f>A!BN451</f>
        <v>0</v>
      </c>
      <c r="BP451">
        <f>A!BO451</f>
        <v>0</v>
      </c>
      <c r="BQ451">
        <f>A!BP451</f>
        <v>0</v>
      </c>
      <c r="BR451">
        <f>A!BQ451</f>
        <v>0</v>
      </c>
      <c r="BS451">
        <f>A!BR451</f>
        <v>0</v>
      </c>
      <c r="BT451">
        <f>A!BS451</f>
        <v>0</v>
      </c>
      <c r="BU451">
        <f>A!BT451</f>
        <v>0</v>
      </c>
      <c r="BV451">
        <f>A!BU451</f>
        <v>0</v>
      </c>
      <c r="BW451">
        <f>A!BV451</f>
        <v>0</v>
      </c>
      <c r="BX451">
        <f>A!BW451</f>
        <v>0</v>
      </c>
      <c r="BY451">
        <f>A!BX451</f>
        <v>0</v>
      </c>
      <c r="BZ451">
        <f>A!BY451</f>
        <v>0</v>
      </c>
      <c r="CA451">
        <f>A!BZ451</f>
        <v>0</v>
      </c>
      <c r="CB451">
        <f>A!CA451</f>
        <v>0</v>
      </c>
      <c r="CC451">
        <f>A!CB451</f>
        <v>0</v>
      </c>
      <c r="CD451">
        <f>A!CC451</f>
        <v>0</v>
      </c>
      <c r="CE451">
        <f>A!CD451</f>
        <v>0</v>
      </c>
      <c r="CF451">
        <f>A!CE451</f>
        <v>0</v>
      </c>
      <c r="CG451">
        <f>A!CF451</f>
        <v>0</v>
      </c>
      <c r="CH451">
        <f>A!CG451</f>
        <v>0</v>
      </c>
      <c r="CI451">
        <f>A!CH451</f>
        <v>0</v>
      </c>
      <c r="CJ451">
        <f>A!CI451</f>
        <v>0</v>
      </c>
      <c r="CK451">
        <f>A!CJ451</f>
        <v>0</v>
      </c>
      <c r="CL451">
        <f>A!CK451</f>
        <v>0</v>
      </c>
      <c r="CM451">
        <f>A!CL451</f>
        <v>0</v>
      </c>
      <c r="CN451">
        <f>A!CM451</f>
        <v>0</v>
      </c>
      <c r="CO451">
        <f>A!CN451</f>
        <v>0</v>
      </c>
      <c r="CP451">
        <f>A!CO451</f>
        <v>0</v>
      </c>
      <c r="CQ451">
        <f>A!CO761</f>
        <v>0</v>
      </c>
      <c r="CR451">
        <f>A!CP451</f>
        <v>0</v>
      </c>
      <c r="CS451">
        <f>A!CQ451</f>
        <v>0</v>
      </c>
    </row>
    <row r="452" spans="1:97" x14ac:dyDescent="0.2">
      <c r="A452">
        <f>A!A452</f>
        <v>0</v>
      </c>
      <c r="B452">
        <f>A!B452</f>
        <v>0</v>
      </c>
      <c r="C452">
        <f>A!C452</f>
        <v>0</v>
      </c>
      <c r="D452">
        <f>A!D452</f>
        <v>0</v>
      </c>
      <c r="E452">
        <f>A!E452</f>
        <v>0</v>
      </c>
      <c r="F452">
        <f>A!F452</f>
        <v>0</v>
      </c>
      <c r="G452">
        <f>A!G452</f>
        <v>0</v>
      </c>
      <c r="H452">
        <f>A!H452</f>
        <v>0</v>
      </c>
      <c r="I452">
        <f>A!I452</f>
        <v>0</v>
      </c>
      <c r="J452">
        <f>A!J452</f>
        <v>0</v>
      </c>
      <c r="K452">
        <f>A!K452</f>
        <v>0</v>
      </c>
      <c r="L452">
        <f>A!L452</f>
        <v>0</v>
      </c>
      <c r="M452">
        <f>A!M452</f>
        <v>0</v>
      </c>
      <c r="N452">
        <f>A!N452</f>
        <v>0</v>
      </c>
      <c r="O452">
        <f>A!O452</f>
        <v>0</v>
      </c>
      <c r="P452" s="23" t="str">
        <f>IF(A!P452="","",INDEX(B!$A$1:$BT$2000,MATCH(A!P452,B!$AX$1:$AX$2000,0),D!$B$5))</f>
        <v/>
      </c>
      <c r="Q452">
        <f>A!Q452</f>
        <v>0</v>
      </c>
      <c r="R452">
        <f>A!R452</f>
        <v>0</v>
      </c>
      <c r="S452">
        <f>A!S452</f>
        <v>0</v>
      </c>
      <c r="T452">
        <f>A!T452</f>
        <v>0</v>
      </c>
      <c r="U452">
        <f>A!U452</f>
        <v>0</v>
      </c>
      <c r="V452" s="23">
        <f>IF(A!V452="&lt;",1,A!V452)</f>
        <v>0</v>
      </c>
      <c r="W452">
        <f>A!W452</f>
        <v>0</v>
      </c>
      <c r="X452">
        <f>A!X452</f>
        <v>0</v>
      </c>
      <c r="Y452">
        <f>A!Y452</f>
        <v>0</v>
      </c>
      <c r="Z452" s="23">
        <f t="shared" ref="Z452:Z515" si="7">_xlfn.NUMBERVALUE(MID(Y452,27,3))</f>
        <v>0</v>
      </c>
      <c r="AA452">
        <f>A!Z452</f>
        <v>0</v>
      </c>
      <c r="AB452">
        <f>A!AA452</f>
        <v>0</v>
      </c>
      <c r="AC452">
        <f>A!AB452</f>
        <v>0</v>
      </c>
      <c r="AD452">
        <f>A!AC452</f>
        <v>0</v>
      </c>
      <c r="AE452">
        <f>A!AD452</f>
        <v>0</v>
      </c>
      <c r="AF452">
        <f>A!AE452</f>
        <v>0</v>
      </c>
      <c r="AG452">
        <f>A!AF452</f>
        <v>0</v>
      </c>
      <c r="AH452">
        <f>A!AG452</f>
        <v>0</v>
      </c>
      <c r="AI452">
        <f>A!AH452</f>
        <v>0</v>
      </c>
      <c r="AJ452">
        <f>A!AI452</f>
        <v>0</v>
      </c>
      <c r="AK452">
        <f>A!AJ452</f>
        <v>0</v>
      </c>
      <c r="AL452">
        <f>A!AK452</f>
        <v>0</v>
      </c>
      <c r="AM452">
        <f>A!AL452</f>
        <v>0</v>
      </c>
      <c r="AN452">
        <f>A!AM452</f>
        <v>0</v>
      </c>
      <c r="AO452">
        <f>A!AN452</f>
        <v>0</v>
      </c>
      <c r="AP452">
        <f>A!AO452</f>
        <v>0</v>
      </c>
      <c r="AQ452">
        <f>A!AP452</f>
        <v>0</v>
      </c>
      <c r="AR452">
        <f>A!AQ452</f>
        <v>0</v>
      </c>
      <c r="AS452">
        <f>A!AR452</f>
        <v>0</v>
      </c>
      <c r="AT452">
        <f>A!AS452</f>
        <v>0</v>
      </c>
      <c r="AU452">
        <f>A!AT452</f>
        <v>0</v>
      </c>
      <c r="AV452">
        <f>A!AU452</f>
        <v>0</v>
      </c>
      <c r="AW452" s="23" t="str">
        <f>IF(A!AV452=0,"",A!AV452)</f>
        <v/>
      </c>
      <c r="AX452">
        <f>A!AW452</f>
        <v>0</v>
      </c>
      <c r="AY452">
        <f>A!AX452</f>
        <v>0</v>
      </c>
      <c r="AZ452">
        <f>A!AY452</f>
        <v>0</v>
      </c>
      <c r="BA452">
        <f>A!AZ452</f>
        <v>0</v>
      </c>
      <c r="BB452">
        <f>A!BA452</f>
        <v>0</v>
      </c>
      <c r="BC452">
        <f>A!BB452</f>
        <v>0</v>
      </c>
      <c r="BD452">
        <f>A!BC452</f>
        <v>0</v>
      </c>
      <c r="BE452">
        <f>A!BD452</f>
        <v>0</v>
      </c>
      <c r="BF452">
        <f>A!BE452</f>
        <v>0</v>
      </c>
      <c r="BG452">
        <f>A!BF452</f>
        <v>0</v>
      </c>
      <c r="BH452">
        <f>A!BG452</f>
        <v>0</v>
      </c>
      <c r="BI452">
        <f>A!BH452</f>
        <v>0</v>
      </c>
      <c r="BJ452">
        <f>A!BI452</f>
        <v>0</v>
      </c>
      <c r="BK452">
        <f>A!BJ452</f>
        <v>0</v>
      </c>
      <c r="BL452">
        <f>A!BK452</f>
        <v>0</v>
      </c>
      <c r="BM452">
        <f>A!BL452</f>
        <v>0</v>
      </c>
      <c r="BN452">
        <f>A!BM452</f>
        <v>0</v>
      </c>
      <c r="BO452">
        <f>A!BN452</f>
        <v>0</v>
      </c>
      <c r="BP452">
        <f>A!BO452</f>
        <v>0</v>
      </c>
      <c r="BQ452">
        <f>A!BP452</f>
        <v>0</v>
      </c>
      <c r="BR452">
        <f>A!BQ452</f>
        <v>0</v>
      </c>
      <c r="BS452">
        <f>A!BR452</f>
        <v>0</v>
      </c>
      <c r="BT452">
        <f>A!BS452</f>
        <v>0</v>
      </c>
      <c r="BU452">
        <f>A!BT452</f>
        <v>0</v>
      </c>
      <c r="BV452">
        <f>A!BU452</f>
        <v>0</v>
      </c>
      <c r="BW452">
        <f>A!BV452</f>
        <v>0</v>
      </c>
      <c r="BX452">
        <f>A!BW452</f>
        <v>0</v>
      </c>
      <c r="BY452">
        <f>A!BX452</f>
        <v>0</v>
      </c>
      <c r="BZ452">
        <f>A!BY452</f>
        <v>0</v>
      </c>
      <c r="CA452">
        <f>A!BZ452</f>
        <v>0</v>
      </c>
      <c r="CB452">
        <f>A!CA452</f>
        <v>0</v>
      </c>
      <c r="CC452">
        <f>A!CB452</f>
        <v>0</v>
      </c>
      <c r="CD452">
        <f>A!CC452</f>
        <v>0</v>
      </c>
      <c r="CE452">
        <f>A!CD452</f>
        <v>0</v>
      </c>
      <c r="CF452">
        <f>A!CE452</f>
        <v>0</v>
      </c>
      <c r="CG452">
        <f>A!CF452</f>
        <v>0</v>
      </c>
      <c r="CH452">
        <f>A!CG452</f>
        <v>0</v>
      </c>
      <c r="CI452">
        <f>A!CH452</f>
        <v>0</v>
      </c>
      <c r="CJ452">
        <f>A!CI452</f>
        <v>0</v>
      </c>
      <c r="CK452">
        <f>A!CJ452</f>
        <v>0</v>
      </c>
      <c r="CL452">
        <f>A!CK452</f>
        <v>0</v>
      </c>
      <c r="CM452">
        <f>A!CL452</f>
        <v>0</v>
      </c>
      <c r="CN452">
        <f>A!CM452</f>
        <v>0</v>
      </c>
      <c r="CO452">
        <f>A!CN452</f>
        <v>0</v>
      </c>
      <c r="CP452">
        <f>A!CO452</f>
        <v>0</v>
      </c>
      <c r="CQ452">
        <f>A!CO762</f>
        <v>0</v>
      </c>
      <c r="CR452">
        <f>A!CP452</f>
        <v>0</v>
      </c>
      <c r="CS452">
        <f>A!CQ452</f>
        <v>0</v>
      </c>
    </row>
    <row r="453" spans="1:97" x14ac:dyDescent="0.2">
      <c r="A453">
        <f>A!A453</f>
        <v>0</v>
      </c>
      <c r="B453">
        <f>A!B453</f>
        <v>0</v>
      </c>
      <c r="C453">
        <f>A!C453</f>
        <v>0</v>
      </c>
      <c r="D453">
        <f>A!D453</f>
        <v>0</v>
      </c>
      <c r="E453">
        <f>A!E453</f>
        <v>0</v>
      </c>
      <c r="F453">
        <f>A!F453</f>
        <v>0</v>
      </c>
      <c r="G453">
        <f>A!G453</f>
        <v>0</v>
      </c>
      <c r="H453">
        <f>A!H453</f>
        <v>0</v>
      </c>
      <c r="I453">
        <f>A!I453</f>
        <v>0</v>
      </c>
      <c r="J453">
        <f>A!J453</f>
        <v>0</v>
      </c>
      <c r="K453">
        <f>A!K453</f>
        <v>0</v>
      </c>
      <c r="L453">
        <f>A!L453</f>
        <v>0</v>
      </c>
      <c r="M453">
        <f>A!M453</f>
        <v>0</v>
      </c>
      <c r="N453">
        <f>A!N453</f>
        <v>0</v>
      </c>
      <c r="O453">
        <f>A!O453</f>
        <v>0</v>
      </c>
      <c r="P453" s="23" t="str">
        <f>IF(A!P453="","",INDEX(B!$A$1:$BT$2000,MATCH(A!P453,B!$AX$1:$AX$2000,0),D!$B$5))</f>
        <v/>
      </c>
      <c r="Q453">
        <f>A!Q453</f>
        <v>0</v>
      </c>
      <c r="R453">
        <f>A!R453</f>
        <v>0</v>
      </c>
      <c r="S453">
        <f>A!S453</f>
        <v>0</v>
      </c>
      <c r="T453">
        <f>A!T453</f>
        <v>0</v>
      </c>
      <c r="U453">
        <f>A!U453</f>
        <v>0</v>
      </c>
      <c r="V453" s="23">
        <f>IF(A!V453="&lt;",1,A!V453)</f>
        <v>0</v>
      </c>
      <c r="W453">
        <f>A!W453</f>
        <v>0</v>
      </c>
      <c r="X453">
        <f>A!X453</f>
        <v>0</v>
      </c>
      <c r="Y453">
        <f>A!Y453</f>
        <v>0</v>
      </c>
      <c r="Z453" s="23">
        <f t="shared" si="7"/>
        <v>0</v>
      </c>
      <c r="AA453">
        <f>A!Z453</f>
        <v>0</v>
      </c>
      <c r="AB453">
        <f>A!AA453</f>
        <v>0</v>
      </c>
      <c r="AC453">
        <f>A!AB453</f>
        <v>0</v>
      </c>
      <c r="AD453">
        <f>A!AC453</f>
        <v>0</v>
      </c>
      <c r="AE453">
        <f>A!AD453</f>
        <v>0</v>
      </c>
      <c r="AF453">
        <f>A!AE453</f>
        <v>0</v>
      </c>
      <c r="AG453">
        <f>A!AF453</f>
        <v>0</v>
      </c>
      <c r="AH453">
        <f>A!AG453</f>
        <v>0</v>
      </c>
      <c r="AI453">
        <f>A!AH453</f>
        <v>0</v>
      </c>
      <c r="AJ453">
        <f>A!AI453</f>
        <v>0</v>
      </c>
      <c r="AK453">
        <f>A!AJ453</f>
        <v>0</v>
      </c>
      <c r="AL453">
        <f>A!AK453</f>
        <v>0</v>
      </c>
      <c r="AM453">
        <f>A!AL453</f>
        <v>0</v>
      </c>
      <c r="AN453">
        <f>A!AM453</f>
        <v>0</v>
      </c>
      <c r="AO453">
        <f>A!AN453</f>
        <v>0</v>
      </c>
      <c r="AP453">
        <f>A!AO453</f>
        <v>0</v>
      </c>
      <c r="AQ453">
        <f>A!AP453</f>
        <v>0</v>
      </c>
      <c r="AR453">
        <f>A!AQ453</f>
        <v>0</v>
      </c>
      <c r="AS453">
        <f>A!AR453</f>
        <v>0</v>
      </c>
      <c r="AT453">
        <f>A!AS453</f>
        <v>0</v>
      </c>
      <c r="AU453">
        <f>A!AT453</f>
        <v>0</v>
      </c>
      <c r="AV453">
        <f>A!AU453</f>
        <v>0</v>
      </c>
      <c r="AW453" s="23" t="str">
        <f>IF(A!AV453=0,"",A!AV453)</f>
        <v/>
      </c>
      <c r="AX453">
        <f>A!AW453</f>
        <v>0</v>
      </c>
      <c r="AY453">
        <f>A!AX453</f>
        <v>0</v>
      </c>
      <c r="AZ453">
        <f>A!AY453</f>
        <v>0</v>
      </c>
      <c r="BA453">
        <f>A!AZ453</f>
        <v>0</v>
      </c>
      <c r="BB453">
        <f>A!BA453</f>
        <v>0</v>
      </c>
      <c r="BC453">
        <f>A!BB453</f>
        <v>0</v>
      </c>
      <c r="BD453">
        <f>A!BC453</f>
        <v>0</v>
      </c>
      <c r="BE453">
        <f>A!BD453</f>
        <v>0</v>
      </c>
      <c r="BF453">
        <f>A!BE453</f>
        <v>0</v>
      </c>
      <c r="BG453">
        <f>A!BF453</f>
        <v>0</v>
      </c>
      <c r="BH453">
        <f>A!BG453</f>
        <v>0</v>
      </c>
      <c r="BI453">
        <f>A!BH453</f>
        <v>0</v>
      </c>
      <c r="BJ453">
        <f>A!BI453</f>
        <v>0</v>
      </c>
      <c r="BK453">
        <f>A!BJ453</f>
        <v>0</v>
      </c>
      <c r="BL453">
        <f>A!BK453</f>
        <v>0</v>
      </c>
      <c r="BM453">
        <f>A!BL453</f>
        <v>0</v>
      </c>
      <c r="BN453">
        <f>A!BM453</f>
        <v>0</v>
      </c>
      <c r="BO453">
        <f>A!BN453</f>
        <v>0</v>
      </c>
      <c r="BP453">
        <f>A!BO453</f>
        <v>0</v>
      </c>
      <c r="BQ453">
        <f>A!BP453</f>
        <v>0</v>
      </c>
      <c r="BR453">
        <f>A!BQ453</f>
        <v>0</v>
      </c>
      <c r="BS453">
        <f>A!BR453</f>
        <v>0</v>
      </c>
      <c r="BT453">
        <f>A!BS453</f>
        <v>0</v>
      </c>
      <c r="BU453">
        <f>A!BT453</f>
        <v>0</v>
      </c>
      <c r="BV453">
        <f>A!BU453</f>
        <v>0</v>
      </c>
      <c r="BW453">
        <f>A!BV453</f>
        <v>0</v>
      </c>
      <c r="BX453">
        <f>A!BW453</f>
        <v>0</v>
      </c>
      <c r="BY453">
        <f>A!BX453</f>
        <v>0</v>
      </c>
      <c r="BZ453">
        <f>A!BY453</f>
        <v>0</v>
      </c>
      <c r="CA453">
        <f>A!BZ453</f>
        <v>0</v>
      </c>
      <c r="CB453">
        <f>A!CA453</f>
        <v>0</v>
      </c>
      <c r="CC453">
        <f>A!CB453</f>
        <v>0</v>
      </c>
      <c r="CD453">
        <f>A!CC453</f>
        <v>0</v>
      </c>
      <c r="CE453">
        <f>A!CD453</f>
        <v>0</v>
      </c>
      <c r="CF453">
        <f>A!CE453</f>
        <v>0</v>
      </c>
      <c r="CG453">
        <f>A!CF453</f>
        <v>0</v>
      </c>
      <c r="CH453">
        <f>A!CG453</f>
        <v>0</v>
      </c>
      <c r="CI453">
        <f>A!CH453</f>
        <v>0</v>
      </c>
      <c r="CJ453">
        <f>A!CI453</f>
        <v>0</v>
      </c>
      <c r="CK453">
        <f>A!CJ453</f>
        <v>0</v>
      </c>
      <c r="CL453">
        <f>A!CK453</f>
        <v>0</v>
      </c>
      <c r="CM453">
        <f>A!CL453</f>
        <v>0</v>
      </c>
      <c r="CN453">
        <f>A!CM453</f>
        <v>0</v>
      </c>
      <c r="CO453">
        <f>A!CN453</f>
        <v>0</v>
      </c>
      <c r="CP453">
        <f>A!CO453</f>
        <v>0</v>
      </c>
      <c r="CQ453">
        <f>A!CO763</f>
        <v>0</v>
      </c>
      <c r="CR453">
        <f>A!CP453</f>
        <v>0</v>
      </c>
      <c r="CS453">
        <f>A!CQ453</f>
        <v>0</v>
      </c>
    </row>
    <row r="454" spans="1:97" x14ac:dyDescent="0.2">
      <c r="A454">
        <f>A!A454</f>
        <v>0</v>
      </c>
      <c r="B454">
        <f>A!B454</f>
        <v>0</v>
      </c>
      <c r="C454">
        <f>A!C454</f>
        <v>0</v>
      </c>
      <c r="D454">
        <f>A!D454</f>
        <v>0</v>
      </c>
      <c r="E454">
        <f>A!E454</f>
        <v>0</v>
      </c>
      <c r="F454">
        <f>A!F454</f>
        <v>0</v>
      </c>
      <c r="G454">
        <f>A!G454</f>
        <v>0</v>
      </c>
      <c r="H454">
        <f>A!H454</f>
        <v>0</v>
      </c>
      <c r="I454">
        <f>A!I454</f>
        <v>0</v>
      </c>
      <c r="J454">
        <f>A!J454</f>
        <v>0</v>
      </c>
      <c r="K454">
        <f>A!K454</f>
        <v>0</v>
      </c>
      <c r="L454">
        <f>A!L454</f>
        <v>0</v>
      </c>
      <c r="M454">
        <f>A!M454</f>
        <v>0</v>
      </c>
      <c r="N454">
        <f>A!N454</f>
        <v>0</v>
      </c>
      <c r="O454">
        <f>A!O454</f>
        <v>0</v>
      </c>
      <c r="P454" s="23" t="str">
        <f>IF(A!P454="","",INDEX(B!$A$1:$BT$2000,MATCH(A!P454,B!$AX$1:$AX$2000,0),D!$B$5))</f>
        <v/>
      </c>
      <c r="Q454">
        <f>A!Q454</f>
        <v>0</v>
      </c>
      <c r="R454">
        <f>A!R454</f>
        <v>0</v>
      </c>
      <c r="S454">
        <f>A!S454</f>
        <v>0</v>
      </c>
      <c r="T454">
        <f>A!T454</f>
        <v>0</v>
      </c>
      <c r="U454">
        <f>A!U454</f>
        <v>0</v>
      </c>
      <c r="V454" s="23">
        <f>IF(A!V454="&lt;",1,A!V454)</f>
        <v>0</v>
      </c>
      <c r="W454">
        <f>A!W454</f>
        <v>0</v>
      </c>
      <c r="X454">
        <f>A!X454</f>
        <v>0</v>
      </c>
      <c r="Y454">
        <f>A!Y454</f>
        <v>0</v>
      </c>
      <c r="Z454" s="23">
        <f t="shared" si="7"/>
        <v>0</v>
      </c>
      <c r="AA454">
        <f>A!Z454</f>
        <v>0</v>
      </c>
      <c r="AB454">
        <f>A!AA454</f>
        <v>0</v>
      </c>
      <c r="AC454">
        <f>A!AB454</f>
        <v>0</v>
      </c>
      <c r="AD454">
        <f>A!AC454</f>
        <v>0</v>
      </c>
      <c r="AE454">
        <f>A!AD454</f>
        <v>0</v>
      </c>
      <c r="AF454">
        <f>A!AE454</f>
        <v>0</v>
      </c>
      <c r="AG454">
        <f>A!AF454</f>
        <v>0</v>
      </c>
      <c r="AH454">
        <f>A!AG454</f>
        <v>0</v>
      </c>
      <c r="AI454">
        <f>A!AH454</f>
        <v>0</v>
      </c>
      <c r="AJ454">
        <f>A!AI454</f>
        <v>0</v>
      </c>
      <c r="AK454">
        <f>A!AJ454</f>
        <v>0</v>
      </c>
      <c r="AL454">
        <f>A!AK454</f>
        <v>0</v>
      </c>
      <c r="AM454">
        <f>A!AL454</f>
        <v>0</v>
      </c>
      <c r="AN454">
        <f>A!AM454</f>
        <v>0</v>
      </c>
      <c r="AO454">
        <f>A!AN454</f>
        <v>0</v>
      </c>
      <c r="AP454">
        <f>A!AO454</f>
        <v>0</v>
      </c>
      <c r="AQ454">
        <f>A!AP454</f>
        <v>0</v>
      </c>
      <c r="AR454">
        <f>A!AQ454</f>
        <v>0</v>
      </c>
      <c r="AS454">
        <f>A!AR454</f>
        <v>0</v>
      </c>
      <c r="AT454">
        <f>A!AS454</f>
        <v>0</v>
      </c>
      <c r="AU454">
        <f>A!AT454</f>
        <v>0</v>
      </c>
      <c r="AV454">
        <f>A!AU454</f>
        <v>0</v>
      </c>
      <c r="AW454" s="23" t="str">
        <f>IF(A!AV454=0,"",A!AV454)</f>
        <v/>
      </c>
      <c r="AX454">
        <f>A!AW454</f>
        <v>0</v>
      </c>
      <c r="AY454">
        <f>A!AX454</f>
        <v>0</v>
      </c>
      <c r="AZ454">
        <f>A!AY454</f>
        <v>0</v>
      </c>
      <c r="BA454">
        <f>A!AZ454</f>
        <v>0</v>
      </c>
      <c r="BB454">
        <f>A!BA454</f>
        <v>0</v>
      </c>
      <c r="BC454">
        <f>A!BB454</f>
        <v>0</v>
      </c>
      <c r="BD454">
        <f>A!BC454</f>
        <v>0</v>
      </c>
      <c r="BE454">
        <f>A!BD454</f>
        <v>0</v>
      </c>
      <c r="BF454">
        <f>A!BE454</f>
        <v>0</v>
      </c>
      <c r="BG454">
        <f>A!BF454</f>
        <v>0</v>
      </c>
      <c r="BH454">
        <f>A!BG454</f>
        <v>0</v>
      </c>
      <c r="BI454">
        <f>A!BH454</f>
        <v>0</v>
      </c>
      <c r="BJ454">
        <f>A!BI454</f>
        <v>0</v>
      </c>
      <c r="BK454">
        <f>A!BJ454</f>
        <v>0</v>
      </c>
      <c r="BL454">
        <f>A!BK454</f>
        <v>0</v>
      </c>
      <c r="BM454">
        <f>A!BL454</f>
        <v>0</v>
      </c>
      <c r="BN454">
        <f>A!BM454</f>
        <v>0</v>
      </c>
      <c r="BO454">
        <f>A!BN454</f>
        <v>0</v>
      </c>
      <c r="BP454">
        <f>A!BO454</f>
        <v>0</v>
      </c>
      <c r="BQ454">
        <f>A!BP454</f>
        <v>0</v>
      </c>
      <c r="BR454">
        <f>A!BQ454</f>
        <v>0</v>
      </c>
      <c r="BS454">
        <f>A!BR454</f>
        <v>0</v>
      </c>
      <c r="BT454">
        <f>A!BS454</f>
        <v>0</v>
      </c>
      <c r="BU454">
        <f>A!BT454</f>
        <v>0</v>
      </c>
      <c r="BV454">
        <f>A!BU454</f>
        <v>0</v>
      </c>
      <c r="BW454">
        <f>A!BV454</f>
        <v>0</v>
      </c>
      <c r="BX454">
        <f>A!BW454</f>
        <v>0</v>
      </c>
      <c r="BY454">
        <f>A!BX454</f>
        <v>0</v>
      </c>
      <c r="BZ454">
        <f>A!BY454</f>
        <v>0</v>
      </c>
      <c r="CA454">
        <f>A!BZ454</f>
        <v>0</v>
      </c>
      <c r="CB454">
        <f>A!CA454</f>
        <v>0</v>
      </c>
      <c r="CC454">
        <f>A!CB454</f>
        <v>0</v>
      </c>
      <c r="CD454">
        <f>A!CC454</f>
        <v>0</v>
      </c>
      <c r="CE454">
        <f>A!CD454</f>
        <v>0</v>
      </c>
      <c r="CF454">
        <f>A!CE454</f>
        <v>0</v>
      </c>
      <c r="CG454">
        <f>A!CF454</f>
        <v>0</v>
      </c>
      <c r="CH454">
        <f>A!CG454</f>
        <v>0</v>
      </c>
      <c r="CI454">
        <f>A!CH454</f>
        <v>0</v>
      </c>
      <c r="CJ454">
        <f>A!CI454</f>
        <v>0</v>
      </c>
      <c r="CK454">
        <f>A!CJ454</f>
        <v>0</v>
      </c>
      <c r="CL454">
        <f>A!CK454</f>
        <v>0</v>
      </c>
      <c r="CM454">
        <f>A!CL454</f>
        <v>0</v>
      </c>
      <c r="CN454">
        <f>A!CM454</f>
        <v>0</v>
      </c>
      <c r="CO454">
        <f>A!CN454</f>
        <v>0</v>
      </c>
      <c r="CP454">
        <f>A!CO454</f>
        <v>0</v>
      </c>
      <c r="CQ454">
        <f>A!CO764</f>
        <v>0</v>
      </c>
      <c r="CR454">
        <f>A!CP454</f>
        <v>0</v>
      </c>
      <c r="CS454">
        <f>A!CQ454</f>
        <v>0</v>
      </c>
    </row>
    <row r="455" spans="1:97" x14ac:dyDescent="0.2">
      <c r="A455">
        <f>A!A455</f>
        <v>0</v>
      </c>
      <c r="B455">
        <f>A!B455</f>
        <v>0</v>
      </c>
      <c r="C455">
        <f>A!C455</f>
        <v>0</v>
      </c>
      <c r="D455">
        <f>A!D455</f>
        <v>0</v>
      </c>
      <c r="E455">
        <f>A!E455</f>
        <v>0</v>
      </c>
      <c r="F455">
        <f>A!F455</f>
        <v>0</v>
      </c>
      <c r="G455">
        <f>A!G455</f>
        <v>0</v>
      </c>
      <c r="H455">
        <f>A!H455</f>
        <v>0</v>
      </c>
      <c r="I455">
        <f>A!I455</f>
        <v>0</v>
      </c>
      <c r="J455">
        <f>A!J455</f>
        <v>0</v>
      </c>
      <c r="K455">
        <f>A!K455</f>
        <v>0</v>
      </c>
      <c r="L455">
        <f>A!L455</f>
        <v>0</v>
      </c>
      <c r="M455">
        <f>A!M455</f>
        <v>0</v>
      </c>
      <c r="N455">
        <f>A!N455</f>
        <v>0</v>
      </c>
      <c r="O455">
        <f>A!O455</f>
        <v>0</v>
      </c>
      <c r="P455" s="23" t="str">
        <f>IF(A!P455="","",INDEX(B!$A$1:$BT$2000,MATCH(A!P455,B!$AX$1:$AX$2000,0),D!$B$5))</f>
        <v/>
      </c>
      <c r="Q455">
        <f>A!Q455</f>
        <v>0</v>
      </c>
      <c r="R455">
        <f>A!R455</f>
        <v>0</v>
      </c>
      <c r="S455">
        <f>A!S455</f>
        <v>0</v>
      </c>
      <c r="T455">
        <f>A!T455</f>
        <v>0</v>
      </c>
      <c r="U455">
        <f>A!U455</f>
        <v>0</v>
      </c>
      <c r="V455" s="23">
        <f>IF(A!V455="&lt;",1,A!V455)</f>
        <v>0</v>
      </c>
      <c r="W455">
        <f>A!W455</f>
        <v>0</v>
      </c>
      <c r="X455">
        <f>A!X455</f>
        <v>0</v>
      </c>
      <c r="Y455">
        <f>A!Y455</f>
        <v>0</v>
      </c>
      <c r="Z455" s="23">
        <f t="shared" si="7"/>
        <v>0</v>
      </c>
      <c r="AA455">
        <f>A!Z455</f>
        <v>0</v>
      </c>
      <c r="AB455">
        <f>A!AA455</f>
        <v>0</v>
      </c>
      <c r="AC455">
        <f>A!AB455</f>
        <v>0</v>
      </c>
      <c r="AD455">
        <f>A!AC455</f>
        <v>0</v>
      </c>
      <c r="AE455">
        <f>A!AD455</f>
        <v>0</v>
      </c>
      <c r="AF455">
        <f>A!AE455</f>
        <v>0</v>
      </c>
      <c r="AG455">
        <f>A!AF455</f>
        <v>0</v>
      </c>
      <c r="AH455">
        <f>A!AG455</f>
        <v>0</v>
      </c>
      <c r="AI455">
        <f>A!AH455</f>
        <v>0</v>
      </c>
      <c r="AJ455">
        <f>A!AI455</f>
        <v>0</v>
      </c>
      <c r="AK455">
        <f>A!AJ455</f>
        <v>0</v>
      </c>
      <c r="AL455">
        <f>A!AK455</f>
        <v>0</v>
      </c>
      <c r="AM455">
        <f>A!AL455</f>
        <v>0</v>
      </c>
      <c r="AN455">
        <f>A!AM455</f>
        <v>0</v>
      </c>
      <c r="AO455">
        <f>A!AN455</f>
        <v>0</v>
      </c>
      <c r="AP455">
        <f>A!AO455</f>
        <v>0</v>
      </c>
      <c r="AQ455">
        <f>A!AP455</f>
        <v>0</v>
      </c>
      <c r="AR455">
        <f>A!AQ455</f>
        <v>0</v>
      </c>
      <c r="AS455">
        <f>A!AR455</f>
        <v>0</v>
      </c>
      <c r="AT455">
        <f>A!AS455</f>
        <v>0</v>
      </c>
      <c r="AU455">
        <f>A!AT455</f>
        <v>0</v>
      </c>
      <c r="AV455">
        <f>A!AU455</f>
        <v>0</v>
      </c>
      <c r="AW455" s="23" t="str">
        <f>IF(A!AV455=0,"",A!AV455)</f>
        <v/>
      </c>
      <c r="AX455">
        <f>A!AW455</f>
        <v>0</v>
      </c>
      <c r="AY455">
        <f>A!AX455</f>
        <v>0</v>
      </c>
      <c r="AZ455">
        <f>A!AY455</f>
        <v>0</v>
      </c>
      <c r="BA455">
        <f>A!AZ455</f>
        <v>0</v>
      </c>
      <c r="BB455">
        <f>A!BA455</f>
        <v>0</v>
      </c>
      <c r="BC455">
        <f>A!BB455</f>
        <v>0</v>
      </c>
      <c r="BD455">
        <f>A!BC455</f>
        <v>0</v>
      </c>
      <c r="BE455">
        <f>A!BD455</f>
        <v>0</v>
      </c>
      <c r="BF455">
        <f>A!BE455</f>
        <v>0</v>
      </c>
      <c r="BG455">
        <f>A!BF455</f>
        <v>0</v>
      </c>
      <c r="BH455">
        <f>A!BG455</f>
        <v>0</v>
      </c>
      <c r="BI455">
        <f>A!BH455</f>
        <v>0</v>
      </c>
      <c r="BJ455">
        <f>A!BI455</f>
        <v>0</v>
      </c>
      <c r="BK455">
        <f>A!BJ455</f>
        <v>0</v>
      </c>
      <c r="BL455">
        <f>A!BK455</f>
        <v>0</v>
      </c>
      <c r="BM455">
        <f>A!BL455</f>
        <v>0</v>
      </c>
      <c r="BN455">
        <f>A!BM455</f>
        <v>0</v>
      </c>
      <c r="BO455">
        <f>A!BN455</f>
        <v>0</v>
      </c>
      <c r="BP455">
        <f>A!BO455</f>
        <v>0</v>
      </c>
      <c r="BQ455">
        <f>A!BP455</f>
        <v>0</v>
      </c>
      <c r="BR455">
        <f>A!BQ455</f>
        <v>0</v>
      </c>
      <c r="BS455">
        <f>A!BR455</f>
        <v>0</v>
      </c>
      <c r="BT455">
        <f>A!BS455</f>
        <v>0</v>
      </c>
      <c r="BU455">
        <f>A!BT455</f>
        <v>0</v>
      </c>
      <c r="BV455">
        <f>A!BU455</f>
        <v>0</v>
      </c>
      <c r="BW455">
        <f>A!BV455</f>
        <v>0</v>
      </c>
      <c r="BX455">
        <f>A!BW455</f>
        <v>0</v>
      </c>
      <c r="BY455">
        <f>A!BX455</f>
        <v>0</v>
      </c>
      <c r="BZ455">
        <f>A!BY455</f>
        <v>0</v>
      </c>
      <c r="CA455">
        <f>A!BZ455</f>
        <v>0</v>
      </c>
      <c r="CB455">
        <f>A!CA455</f>
        <v>0</v>
      </c>
      <c r="CC455">
        <f>A!CB455</f>
        <v>0</v>
      </c>
      <c r="CD455">
        <f>A!CC455</f>
        <v>0</v>
      </c>
      <c r="CE455">
        <f>A!CD455</f>
        <v>0</v>
      </c>
      <c r="CF455">
        <f>A!CE455</f>
        <v>0</v>
      </c>
      <c r="CG455">
        <f>A!CF455</f>
        <v>0</v>
      </c>
      <c r="CH455">
        <f>A!CG455</f>
        <v>0</v>
      </c>
      <c r="CI455">
        <f>A!CH455</f>
        <v>0</v>
      </c>
      <c r="CJ455">
        <f>A!CI455</f>
        <v>0</v>
      </c>
      <c r="CK455">
        <f>A!CJ455</f>
        <v>0</v>
      </c>
      <c r="CL455">
        <f>A!CK455</f>
        <v>0</v>
      </c>
      <c r="CM455">
        <f>A!CL455</f>
        <v>0</v>
      </c>
      <c r="CN455">
        <f>A!CM455</f>
        <v>0</v>
      </c>
      <c r="CO455">
        <f>A!CN455</f>
        <v>0</v>
      </c>
      <c r="CP455">
        <f>A!CO455</f>
        <v>0</v>
      </c>
      <c r="CQ455">
        <f>A!CO765</f>
        <v>0</v>
      </c>
      <c r="CR455">
        <f>A!CP455</f>
        <v>0</v>
      </c>
      <c r="CS455">
        <f>A!CQ455</f>
        <v>0</v>
      </c>
    </row>
    <row r="456" spans="1:97" x14ac:dyDescent="0.2">
      <c r="A456">
        <f>A!A456</f>
        <v>0</v>
      </c>
      <c r="B456">
        <f>A!B456</f>
        <v>0</v>
      </c>
      <c r="C456">
        <f>A!C456</f>
        <v>0</v>
      </c>
      <c r="D456">
        <f>A!D456</f>
        <v>0</v>
      </c>
      <c r="E456">
        <f>A!E456</f>
        <v>0</v>
      </c>
      <c r="F456">
        <f>A!F456</f>
        <v>0</v>
      </c>
      <c r="G456">
        <f>A!G456</f>
        <v>0</v>
      </c>
      <c r="H456">
        <f>A!H456</f>
        <v>0</v>
      </c>
      <c r="I456">
        <f>A!I456</f>
        <v>0</v>
      </c>
      <c r="J456">
        <f>A!J456</f>
        <v>0</v>
      </c>
      <c r="K456">
        <f>A!K456</f>
        <v>0</v>
      </c>
      <c r="L456">
        <f>A!L456</f>
        <v>0</v>
      </c>
      <c r="M456">
        <f>A!M456</f>
        <v>0</v>
      </c>
      <c r="N456">
        <f>A!N456</f>
        <v>0</v>
      </c>
      <c r="O456">
        <f>A!O456</f>
        <v>0</v>
      </c>
      <c r="P456" s="23" t="str">
        <f>IF(A!P456="","",INDEX(B!$A$1:$BT$2000,MATCH(A!P456,B!$AX$1:$AX$2000,0),D!$B$5))</f>
        <v/>
      </c>
      <c r="Q456">
        <f>A!Q456</f>
        <v>0</v>
      </c>
      <c r="R456">
        <f>A!R456</f>
        <v>0</v>
      </c>
      <c r="S456">
        <f>A!S456</f>
        <v>0</v>
      </c>
      <c r="T456">
        <f>A!T456</f>
        <v>0</v>
      </c>
      <c r="U456">
        <f>A!U456</f>
        <v>0</v>
      </c>
      <c r="V456" s="23">
        <f>IF(A!V456="&lt;",1,A!V456)</f>
        <v>0</v>
      </c>
      <c r="W456">
        <f>A!W456</f>
        <v>0</v>
      </c>
      <c r="X456">
        <f>A!X456</f>
        <v>0</v>
      </c>
      <c r="Y456">
        <f>A!Y456</f>
        <v>0</v>
      </c>
      <c r="Z456" s="23">
        <f t="shared" si="7"/>
        <v>0</v>
      </c>
      <c r="AA456">
        <f>A!Z456</f>
        <v>0</v>
      </c>
      <c r="AB456">
        <f>A!AA456</f>
        <v>0</v>
      </c>
      <c r="AC456">
        <f>A!AB456</f>
        <v>0</v>
      </c>
      <c r="AD456">
        <f>A!AC456</f>
        <v>0</v>
      </c>
      <c r="AE456">
        <f>A!AD456</f>
        <v>0</v>
      </c>
      <c r="AF456">
        <f>A!AE456</f>
        <v>0</v>
      </c>
      <c r="AG456">
        <f>A!AF456</f>
        <v>0</v>
      </c>
      <c r="AH456">
        <f>A!AG456</f>
        <v>0</v>
      </c>
      <c r="AI456">
        <f>A!AH456</f>
        <v>0</v>
      </c>
      <c r="AJ456">
        <f>A!AI456</f>
        <v>0</v>
      </c>
      <c r="AK456">
        <f>A!AJ456</f>
        <v>0</v>
      </c>
      <c r="AL456">
        <f>A!AK456</f>
        <v>0</v>
      </c>
      <c r="AM456">
        <f>A!AL456</f>
        <v>0</v>
      </c>
      <c r="AN456">
        <f>A!AM456</f>
        <v>0</v>
      </c>
      <c r="AO456">
        <f>A!AN456</f>
        <v>0</v>
      </c>
      <c r="AP456">
        <f>A!AO456</f>
        <v>0</v>
      </c>
      <c r="AQ456">
        <f>A!AP456</f>
        <v>0</v>
      </c>
      <c r="AR456">
        <f>A!AQ456</f>
        <v>0</v>
      </c>
      <c r="AS456">
        <f>A!AR456</f>
        <v>0</v>
      </c>
      <c r="AT456">
        <f>A!AS456</f>
        <v>0</v>
      </c>
      <c r="AU456">
        <f>A!AT456</f>
        <v>0</v>
      </c>
      <c r="AV456">
        <f>A!AU456</f>
        <v>0</v>
      </c>
      <c r="AW456" s="23" t="str">
        <f>IF(A!AV456=0,"",A!AV456)</f>
        <v/>
      </c>
      <c r="AX456">
        <f>A!AW456</f>
        <v>0</v>
      </c>
      <c r="AY456">
        <f>A!AX456</f>
        <v>0</v>
      </c>
      <c r="AZ456">
        <f>A!AY456</f>
        <v>0</v>
      </c>
      <c r="BA456">
        <f>A!AZ456</f>
        <v>0</v>
      </c>
      <c r="BB456">
        <f>A!BA456</f>
        <v>0</v>
      </c>
      <c r="BC456">
        <f>A!BB456</f>
        <v>0</v>
      </c>
      <c r="BD456">
        <f>A!BC456</f>
        <v>0</v>
      </c>
      <c r="BE456">
        <f>A!BD456</f>
        <v>0</v>
      </c>
      <c r="BF456">
        <f>A!BE456</f>
        <v>0</v>
      </c>
      <c r="BG456">
        <f>A!BF456</f>
        <v>0</v>
      </c>
      <c r="BH456">
        <f>A!BG456</f>
        <v>0</v>
      </c>
      <c r="BI456">
        <f>A!BH456</f>
        <v>0</v>
      </c>
      <c r="BJ456">
        <f>A!BI456</f>
        <v>0</v>
      </c>
      <c r="BK456">
        <f>A!BJ456</f>
        <v>0</v>
      </c>
      <c r="BL456">
        <f>A!BK456</f>
        <v>0</v>
      </c>
      <c r="BM456">
        <f>A!BL456</f>
        <v>0</v>
      </c>
      <c r="BN456">
        <f>A!BM456</f>
        <v>0</v>
      </c>
      <c r="BO456">
        <f>A!BN456</f>
        <v>0</v>
      </c>
      <c r="BP456">
        <f>A!BO456</f>
        <v>0</v>
      </c>
      <c r="BQ456">
        <f>A!BP456</f>
        <v>0</v>
      </c>
      <c r="BR456">
        <f>A!BQ456</f>
        <v>0</v>
      </c>
      <c r="BS456">
        <f>A!BR456</f>
        <v>0</v>
      </c>
      <c r="BT456">
        <f>A!BS456</f>
        <v>0</v>
      </c>
      <c r="BU456">
        <f>A!BT456</f>
        <v>0</v>
      </c>
      <c r="BV456">
        <f>A!BU456</f>
        <v>0</v>
      </c>
      <c r="BW456">
        <f>A!BV456</f>
        <v>0</v>
      </c>
      <c r="BX456">
        <f>A!BW456</f>
        <v>0</v>
      </c>
      <c r="BY456">
        <f>A!BX456</f>
        <v>0</v>
      </c>
      <c r="BZ456">
        <f>A!BY456</f>
        <v>0</v>
      </c>
      <c r="CA456">
        <f>A!BZ456</f>
        <v>0</v>
      </c>
      <c r="CB456">
        <f>A!CA456</f>
        <v>0</v>
      </c>
      <c r="CC456">
        <f>A!CB456</f>
        <v>0</v>
      </c>
      <c r="CD456">
        <f>A!CC456</f>
        <v>0</v>
      </c>
      <c r="CE456">
        <f>A!CD456</f>
        <v>0</v>
      </c>
      <c r="CF456">
        <f>A!CE456</f>
        <v>0</v>
      </c>
      <c r="CG456">
        <f>A!CF456</f>
        <v>0</v>
      </c>
      <c r="CH456">
        <f>A!CG456</f>
        <v>0</v>
      </c>
      <c r="CI456">
        <f>A!CH456</f>
        <v>0</v>
      </c>
      <c r="CJ456">
        <f>A!CI456</f>
        <v>0</v>
      </c>
      <c r="CK456">
        <f>A!CJ456</f>
        <v>0</v>
      </c>
      <c r="CL456">
        <f>A!CK456</f>
        <v>0</v>
      </c>
      <c r="CM456">
        <f>A!CL456</f>
        <v>0</v>
      </c>
      <c r="CN456">
        <f>A!CM456</f>
        <v>0</v>
      </c>
      <c r="CO456">
        <f>A!CN456</f>
        <v>0</v>
      </c>
      <c r="CP456">
        <f>A!CO456</f>
        <v>0</v>
      </c>
      <c r="CQ456">
        <f>A!CO766</f>
        <v>0</v>
      </c>
      <c r="CR456">
        <f>A!CP456</f>
        <v>0</v>
      </c>
      <c r="CS456">
        <f>A!CQ456</f>
        <v>0</v>
      </c>
    </row>
    <row r="457" spans="1:97" x14ac:dyDescent="0.2">
      <c r="A457">
        <f>A!A457</f>
        <v>0</v>
      </c>
      <c r="B457">
        <f>A!B457</f>
        <v>0</v>
      </c>
      <c r="C457">
        <f>A!C457</f>
        <v>0</v>
      </c>
      <c r="D457">
        <f>A!D457</f>
        <v>0</v>
      </c>
      <c r="E457">
        <f>A!E457</f>
        <v>0</v>
      </c>
      <c r="F457">
        <f>A!F457</f>
        <v>0</v>
      </c>
      <c r="G457">
        <f>A!G457</f>
        <v>0</v>
      </c>
      <c r="H457">
        <f>A!H457</f>
        <v>0</v>
      </c>
      <c r="I457">
        <f>A!I457</f>
        <v>0</v>
      </c>
      <c r="J457">
        <f>A!J457</f>
        <v>0</v>
      </c>
      <c r="K457">
        <f>A!K457</f>
        <v>0</v>
      </c>
      <c r="L457">
        <f>A!L457</f>
        <v>0</v>
      </c>
      <c r="M457">
        <f>A!M457</f>
        <v>0</v>
      </c>
      <c r="N457">
        <f>A!N457</f>
        <v>0</v>
      </c>
      <c r="O457">
        <f>A!O457</f>
        <v>0</v>
      </c>
      <c r="P457" s="23" t="str">
        <f>IF(A!P457="","",INDEX(B!$A$1:$BT$2000,MATCH(A!P457,B!$AX$1:$AX$2000,0),D!$B$5))</f>
        <v/>
      </c>
      <c r="Q457">
        <f>A!Q457</f>
        <v>0</v>
      </c>
      <c r="R457">
        <f>A!R457</f>
        <v>0</v>
      </c>
      <c r="S457">
        <f>A!S457</f>
        <v>0</v>
      </c>
      <c r="T457">
        <f>A!T457</f>
        <v>0</v>
      </c>
      <c r="U457">
        <f>A!U457</f>
        <v>0</v>
      </c>
      <c r="V457" s="23">
        <f>IF(A!V457="&lt;",1,A!V457)</f>
        <v>0</v>
      </c>
      <c r="W457">
        <f>A!W457</f>
        <v>0</v>
      </c>
      <c r="X457">
        <f>A!X457</f>
        <v>0</v>
      </c>
      <c r="Y457">
        <f>A!Y457</f>
        <v>0</v>
      </c>
      <c r="Z457" s="23">
        <f t="shared" si="7"/>
        <v>0</v>
      </c>
      <c r="AA457">
        <f>A!Z457</f>
        <v>0</v>
      </c>
      <c r="AB457">
        <f>A!AA457</f>
        <v>0</v>
      </c>
      <c r="AC457">
        <f>A!AB457</f>
        <v>0</v>
      </c>
      <c r="AD457">
        <f>A!AC457</f>
        <v>0</v>
      </c>
      <c r="AE457">
        <f>A!AD457</f>
        <v>0</v>
      </c>
      <c r="AF457">
        <f>A!AE457</f>
        <v>0</v>
      </c>
      <c r="AG457">
        <f>A!AF457</f>
        <v>0</v>
      </c>
      <c r="AH457">
        <f>A!AG457</f>
        <v>0</v>
      </c>
      <c r="AI457">
        <f>A!AH457</f>
        <v>0</v>
      </c>
      <c r="AJ457">
        <f>A!AI457</f>
        <v>0</v>
      </c>
      <c r="AK457">
        <f>A!AJ457</f>
        <v>0</v>
      </c>
      <c r="AL457">
        <f>A!AK457</f>
        <v>0</v>
      </c>
      <c r="AM457">
        <f>A!AL457</f>
        <v>0</v>
      </c>
      <c r="AN457">
        <f>A!AM457</f>
        <v>0</v>
      </c>
      <c r="AO457">
        <f>A!AN457</f>
        <v>0</v>
      </c>
      <c r="AP457">
        <f>A!AO457</f>
        <v>0</v>
      </c>
      <c r="AQ457">
        <f>A!AP457</f>
        <v>0</v>
      </c>
      <c r="AR457">
        <f>A!AQ457</f>
        <v>0</v>
      </c>
      <c r="AS457">
        <f>A!AR457</f>
        <v>0</v>
      </c>
      <c r="AT457">
        <f>A!AS457</f>
        <v>0</v>
      </c>
      <c r="AU457">
        <f>A!AT457</f>
        <v>0</v>
      </c>
      <c r="AV457">
        <f>A!AU457</f>
        <v>0</v>
      </c>
      <c r="AW457" s="23" t="str">
        <f>IF(A!AV457=0,"",A!AV457)</f>
        <v/>
      </c>
      <c r="AX457">
        <f>A!AW457</f>
        <v>0</v>
      </c>
      <c r="AY457">
        <f>A!AX457</f>
        <v>0</v>
      </c>
      <c r="AZ457">
        <f>A!AY457</f>
        <v>0</v>
      </c>
      <c r="BA457">
        <f>A!AZ457</f>
        <v>0</v>
      </c>
      <c r="BB457">
        <f>A!BA457</f>
        <v>0</v>
      </c>
      <c r="BC457">
        <f>A!BB457</f>
        <v>0</v>
      </c>
      <c r="BD457">
        <f>A!BC457</f>
        <v>0</v>
      </c>
      <c r="BE457">
        <f>A!BD457</f>
        <v>0</v>
      </c>
      <c r="BF457">
        <f>A!BE457</f>
        <v>0</v>
      </c>
      <c r="BG457">
        <f>A!BF457</f>
        <v>0</v>
      </c>
      <c r="BH457">
        <f>A!BG457</f>
        <v>0</v>
      </c>
      <c r="BI457">
        <f>A!BH457</f>
        <v>0</v>
      </c>
      <c r="BJ457">
        <f>A!BI457</f>
        <v>0</v>
      </c>
      <c r="BK457">
        <f>A!BJ457</f>
        <v>0</v>
      </c>
      <c r="BL457">
        <f>A!BK457</f>
        <v>0</v>
      </c>
      <c r="BM457">
        <f>A!BL457</f>
        <v>0</v>
      </c>
      <c r="BN457">
        <f>A!BM457</f>
        <v>0</v>
      </c>
      <c r="BO457">
        <f>A!BN457</f>
        <v>0</v>
      </c>
      <c r="BP457">
        <f>A!BO457</f>
        <v>0</v>
      </c>
      <c r="BQ457">
        <f>A!BP457</f>
        <v>0</v>
      </c>
      <c r="BR457">
        <f>A!BQ457</f>
        <v>0</v>
      </c>
      <c r="BS457">
        <f>A!BR457</f>
        <v>0</v>
      </c>
      <c r="BT457">
        <f>A!BS457</f>
        <v>0</v>
      </c>
      <c r="BU457">
        <f>A!BT457</f>
        <v>0</v>
      </c>
      <c r="BV457">
        <f>A!BU457</f>
        <v>0</v>
      </c>
      <c r="BW457">
        <f>A!BV457</f>
        <v>0</v>
      </c>
      <c r="BX457">
        <f>A!BW457</f>
        <v>0</v>
      </c>
      <c r="BY457">
        <f>A!BX457</f>
        <v>0</v>
      </c>
      <c r="BZ457">
        <f>A!BY457</f>
        <v>0</v>
      </c>
      <c r="CA457">
        <f>A!BZ457</f>
        <v>0</v>
      </c>
      <c r="CB457">
        <f>A!CA457</f>
        <v>0</v>
      </c>
      <c r="CC457">
        <f>A!CB457</f>
        <v>0</v>
      </c>
      <c r="CD457">
        <f>A!CC457</f>
        <v>0</v>
      </c>
      <c r="CE457">
        <f>A!CD457</f>
        <v>0</v>
      </c>
      <c r="CF457">
        <f>A!CE457</f>
        <v>0</v>
      </c>
      <c r="CG457">
        <f>A!CF457</f>
        <v>0</v>
      </c>
      <c r="CH457">
        <f>A!CG457</f>
        <v>0</v>
      </c>
      <c r="CI457">
        <f>A!CH457</f>
        <v>0</v>
      </c>
      <c r="CJ457">
        <f>A!CI457</f>
        <v>0</v>
      </c>
      <c r="CK457">
        <f>A!CJ457</f>
        <v>0</v>
      </c>
      <c r="CL457">
        <f>A!CK457</f>
        <v>0</v>
      </c>
      <c r="CM457">
        <f>A!CL457</f>
        <v>0</v>
      </c>
      <c r="CN457">
        <f>A!CM457</f>
        <v>0</v>
      </c>
      <c r="CO457">
        <f>A!CN457</f>
        <v>0</v>
      </c>
      <c r="CP457">
        <f>A!CO457</f>
        <v>0</v>
      </c>
      <c r="CQ457">
        <f>A!CO767</f>
        <v>0</v>
      </c>
      <c r="CR457">
        <f>A!CP457</f>
        <v>0</v>
      </c>
      <c r="CS457">
        <f>A!CQ457</f>
        <v>0</v>
      </c>
    </row>
    <row r="458" spans="1:97" x14ac:dyDescent="0.2">
      <c r="A458">
        <f>A!A458</f>
        <v>0</v>
      </c>
      <c r="B458">
        <f>A!B458</f>
        <v>0</v>
      </c>
      <c r="C458">
        <f>A!C458</f>
        <v>0</v>
      </c>
      <c r="D458">
        <f>A!D458</f>
        <v>0</v>
      </c>
      <c r="E458">
        <f>A!E458</f>
        <v>0</v>
      </c>
      <c r="F458">
        <f>A!F458</f>
        <v>0</v>
      </c>
      <c r="G458">
        <f>A!G458</f>
        <v>0</v>
      </c>
      <c r="H458">
        <f>A!H458</f>
        <v>0</v>
      </c>
      <c r="I458">
        <f>A!I458</f>
        <v>0</v>
      </c>
      <c r="J458">
        <f>A!J458</f>
        <v>0</v>
      </c>
      <c r="K458">
        <f>A!K458</f>
        <v>0</v>
      </c>
      <c r="L458">
        <f>A!L458</f>
        <v>0</v>
      </c>
      <c r="M458">
        <f>A!M458</f>
        <v>0</v>
      </c>
      <c r="N458">
        <f>A!N458</f>
        <v>0</v>
      </c>
      <c r="O458">
        <f>A!O458</f>
        <v>0</v>
      </c>
      <c r="P458" s="23" t="str">
        <f>IF(A!P458="","",INDEX(B!$A$1:$BT$2000,MATCH(A!P458,B!$AX$1:$AX$2000,0),D!$B$5))</f>
        <v/>
      </c>
      <c r="Q458">
        <f>A!Q458</f>
        <v>0</v>
      </c>
      <c r="R458">
        <f>A!R458</f>
        <v>0</v>
      </c>
      <c r="S458">
        <f>A!S458</f>
        <v>0</v>
      </c>
      <c r="T458">
        <f>A!T458</f>
        <v>0</v>
      </c>
      <c r="U458">
        <f>A!U458</f>
        <v>0</v>
      </c>
      <c r="V458" s="23">
        <f>IF(A!V458="&lt;",1,A!V458)</f>
        <v>0</v>
      </c>
      <c r="W458">
        <f>A!W458</f>
        <v>0</v>
      </c>
      <c r="X458">
        <f>A!X458</f>
        <v>0</v>
      </c>
      <c r="Y458">
        <f>A!Y458</f>
        <v>0</v>
      </c>
      <c r="Z458" s="23">
        <f t="shared" si="7"/>
        <v>0</v>
      </c>
      <c r="AA458">
        <f>A!Z458</f>
        <v>0</v>
      </c>
      <c r="AB458">
        <f>A!AA458</f>
        <v>0</v>
      </c>
      <c r="AC458">
        <f>A!AB458</f>
        <v>0</v>
      </c>
      <c r="AD458">
        <f>A!AC458</f>
        <v>0</v>
      </c>
      <c r="AE458">
        <f>A!AD458</f>
        <v>0</v>
      </c>
      <c r="AF458">
        <f>A!AE458</f>
        <v>0</v>
      </c>
      <c r="AG458">
        <f>A!AF458</f>
        <v>0</v>
      </c>
      <c r="AH458">
        <f>A!AG458</f>
        <v>0</v>
      </c>
      <c r="AI458">
        <f>A!AH458</f>
        <v>0</v>
      </c>
      <c r="AJ458">
        <f>A!AI458</f>
        <v>0</v>
      </c>
      <c r="AK458">
        <f>A!AJ458</f>
        <v>0</v>
      </c>
      <c r="AL458">
        <f>A!AK458</f>
        <v>0</v>
      </c>
      <c r="AM458">
        <f>A!AL458</f>
        <v>0</v>
      </c>
      <c r="AN458">
        <f>A!AM458</f>
        <v>0</v>
      </c>
      <c r="AO458">
        <f>A!AN458</f>
        <v>0</v>
      </c>
      <c r="AP458">
        <f>A!AO458</f>
        <v>0</v>
      </c>
      <c r="AQ458">
        <f>A!AP458</f>
        <v>0</v>
      </c>
      <c r="AR458">
        <f>A!AQ458</f>
        <v>0</v>
      </c>
      <c r="AS458">
        <f>A!AR458</f>
        <v>0</v>
      </c>
      <c r="AT458">
        <f>A!AS458</f>
        <v>0</v>
      </c>
      <c r="AU458">
        <f>A!AT458</f>
        <v>0</v>
      </c>
      <c r="AV458">
        <f>A!AU458</f>
        <v>0</v>
      </c>
      <c r="AW458" s="23" t="str">
        <f>IF(A!AV458=0,"",A!AV458)</f>
        <v/>
      </c>
      <c r="AX458">
        <f>A!AW458</f>
        <v>0</v>
      </c>
      <c r="AY458">
        <f>A!AX458</f>
        <v>0</v>
      </c>
      <c r="AZ458">
        <f>A!AY458</f>
        <v>0</v>
      </c>
      <c r="BA458">
        <f>A!AZ458</f>
        <v>0</v>
      </c>
      <c r="BB458">
        <f>A!BA458</f>
        <v>0</v>
      </c>
      <c r="BC458">
        <f>A!BB458</f>
        <v>0</v>
      </c>
      <c r="BD458">
        <f>A!BC458</f>
        <v>0</v>
      </c>
      <c r="BE458">
        <f>A!BD458</f>
        <v>0</v>
      </c>
      <c r="BF458">
        <f>A!BE458</f>
        <v>0</v>
      </c>
      <c r="BG458">
        <f>A!BF458</f>
        <v>0</v>
      </c>
      <c r="BH458">
        <f>A!BG458</f>
        <v>0</v>
      </c>
      <c r="BI458">
        <f>A!BH458</f>
        <v>0</v>
      </c>
      <c r="BJ458">
        <f>A!BI458</f>
        <v>0</v>
      </c>
      <c r="BK458">
        <f>A!BJ458</f>
        <v>0</v>
      </c>
      <c r="BL458">
        <f>A!BK458</f>
        <v>0</v>
      </c>
      <c r="BM458">
        <f>A!BL458</f>
        <v>0</v>
      </c>
      <c r="BN458">
        <f>A!BM458</f>
        <v>0</v>
      </c>
      <c r="BO458">
        <f>A!BN458</f>
        <v>0</v>
      </c>
      <c r="BP458">
        <f>A!BO458</f>
        <v>0</v>
      </c>
      <c r="BQ458">
        <f>A!BP458</f>
        <v>0</v>
      </c>
      <c r="BR458">
        <f>A!BQ458</f>
        <v>0</v>
      </c>
      <c r="BS458">
        <f>A!BR458</f>
        <v>0</v>
      </c>
      <c r="BT458">
        <f>A!BS458</f>
        <v>0</v>
      </c>
      <c r="BU458">
        <f>A!BT458</f>
        <v>0</v>
      </c>
      <c r="BV458">
        <f>A!BU458</f>
        <v>0</v>
      </c>
      <c r="BW458">
        <f>A!BV458</f>
        <v>0</v>
      </c>
      <c r="BX458">
        <f>A!BW458</f>
        <v>0</v>
      </c>
      <c r="BY458">
        <f>A!BX458</f>
        <v>0</v>
      </c>
      <c r="BZ458">
        <f>A!BY458</f>
        <v>0</v>
      </c>
      <c r="CA458">
        <f>A!BZ458</f>
        <v>0</v>
      </c>
      <c r="CB458">
        <f>A!CA458</f>
        <v>0</v>
      </c>
      <c r="CC458">
        <f>A!CB458</f>
        <v>0</v>
      </c>
      <c r="CD458">
        <f>A!CC458</f>
        <v>0</v>
      </c>
      <c r="CE458">
        <f>A!CD458</f>
        <v>0</v>
      </c>
      <c r="CF458">
        <f>A!CE458</f>
        <v>0</v>
      </c>
      <c r="CG458">
        <f>A!CF458</f>
        <v>0</v>
      </c>
      <c r="CH458">
        <f>A!CG458</f>
        <v>0</v>
      </c>
      <c r="CI458">
        <f>A!CH458</f>
        <v>0</v>
      </c>
      <c r="CJ458">
        <f>A!CI458</f>
        <v>0</v>
      </c>
      <c r="CK458">
        <f>A!CJ458</f>
        <v>0</v>
      </c>
      <c r="CL458">
        <f>A!CK458</f>
        <v>0</v>
      </c>
      <c r="CM458">
        <f>A!CL458</f>
        <v>0</v>
      </c>
      <c r="CN458">
        <f>A!CM458</f>
        <v>0</v>
      </c>
      <c r="CO458">
        <f>A!CN458</f>
        <v>0</v>
      </c>
      <c r="CP458">
        <f>A!CO458</f>
        <v>0</v>
      </c>
      <c r="CQ458">
        <f>A!CO768</f>
        <v>0</v>
      </c>
      <c r="CR458">
        <f>A!CP458</f>
        <v>0</v>
      </c>
      <c r="CS458">
        <f>A!CQ458</f>
        <v>0</v>
      </c>
    </row>
    <row r="459" spans="1:97" x14ac:dyDescent="0.2">
      <c r="A459">
        <f>A!A459</f>
        <v>0</v>
      </c>
      <c r="B459">
        <f>A!B459</f>
        <v>0</v>
      </c>
      <c r="C459">
        <f>A!C459</f>
        <v>0</v>
      </c>
      <c r="D459">
        <f>A!D459</f>
        <v>0</v>
      </c>
      <c r="E459">
        <f>A!E459</f>
        <v>0</v>
      </c>
      <c r="F459">
        <f>A!F459</f>
        <v>0</v>
      </c>
      <c r="G459">
        <f>A!G459</f>
        <v>0</v>
      </c>
      <c r="H459">
        <f>A!H459</f>
        <v>0</v>
      </c>
      <c r="I459">
        <f>A!I459</f>
        <v>0</v>
      </c>
      <c r="J459">
        <f>A!J459</f>
        <v>0</v>
      </c>
      <c r="K459">
        <f>A!K459</f>
        <v>0</v>
      </c>
      <c r="L459">
        <f>A!L459</f>
        <v>0</v>
      </c>
      <c r="M459">
        <f>A!M459</f>
        <v>0</v>
      </c>
      <c r="N459">
        <f>A!N459</f>
        <v>0</v>
      </c>
      <c r="O459">
        <f>A!O459</f>
        <v>0</v>
      </c>
      <c r="P459" s="23" t="str">
        <f>IF(A!P459="","",INDEX(B!$A$1:$BT$2000,MATCH(A!P459,B!$AX$1:$AX$2000,0),D!$B$5))</f>
        <v/>
      </c>
      <c r="Q459">
        <f>A!Q459</f>
        <v>0</v>
      </c>
      <c r="R459">
        <f>A!R459</f>
        <v>0</v>
      </c>
      <c r="S459">
        <f>A!S459</f>
        <v>0</v>
      </c>
      <c r="T459">
        <f>A!T459</f>
        <v>0</v>
      </c>
      <c r="U459">
        <f>A!U459</f>
        <v>0</v>
      </c>
      <c r="V459" s="23">
        <f>IF(A!V459="&lt;",1,A!V459)</f>
        <v>0</v>
      </c>
      <c r="W459">
        <f>A!W459</f>
        <v>0</v>
      </c>
      <c r="X459">
        <f>A!X459</f>
        <v>0</v>
      </c>
      <c r="Y459">
        <f>A!Y459</f>
        <v>0</v>
      </c>
      <c r="Z459" s="23">
        <f t="shared" si="7"/>
        <v>0</v>
      </c>
      <c r="AA459">
        <f>A!Z459</f>
        <v>0</v>
      </c>
      <c r="AB459">
        <f>A!AA459</f>
        <v>0</v>
      </c>
      <c r="AC459">
        <f>A!AB459</f>
        <v>0</v>
      </c>
      <c r="AD459">
        <f>A!AC459</f>
        <v>0</v>
      </c>
      <c r="AE459">
        <f>A!AD459</f>
        <v>0</v>
      </c>
      <c r="AF459">
        <f>A!AE459</f>
        <v>0</v>
      </c>
      <c r="AG459">
        <f>A!AF459</f>
        <v>0</v>
      </c>
      <c r="AH459">
        <f>A!AG459</f>
        <v>0</v>
      </c>
      <c r="AI459">
        <f>A!AH459</f>
        <v>0</v>
      </c>
      <c r="AJ459">
        <f>A!AI459</f>
        <v>0</v>
      </c>
      <c r="AK459">
        <f>A!AJ459</f>
        <v>0</v>
      </c>
      <c r="AL459">
        <f>A!AK459</f>
        <v>0</v>
      </c>
      <c r="AM459">
        <f>A!AL459</f>
        <v>0</v>
      </c>
      <c r="AN459">
        <f>A!AM459</f>
        <v>0</v>
      </c>
      <c r="AO459">
        <f>A!AN459</f>
        <v>0</v>
      </c>
      <c r="AP459">
        <f>A!AO459</f>
        <v>0</v>
      </c>
      <c r="AQ459">
        <f>A!AP459</f>
        <v>0</v>
      </c>
      <c r="AR459">
        <f>A!AQ459</f>
        <v>0</v>
      </c>
      <c r="AS459">
        <f>A!AR459</f>
        <v>0</v>
      </c>
      <c r="AT459">
        <f>A!AS459</f>
        <v>0</v>
      </c>
      <c r="AU459">
        <f>A!AT459</f>
        <v>0</v>
      </c>
      <c r="AV459">
        <f>A!AU459</f>
        <v>0</v>
      </c>
      <c r="AW459" s="23" t="str">
        <f>IF(A!AV459=0,"",A!AV459)</f>
        <v/>
      </c>
      <c r="AX459">
        <f>A!AW459</f>
        <v>0</v>
      </c>
      <c r="AY459">
        <f>A!AX459</f>
        <v>0</v>
      </c>
      <c r="AZ459">
        <f>A!AY459</f>
        <v>0</v>
      </c>
      <c r="BA459">
        <f>A!AZ459</f>
        <v>0</v>
      </c>
      <c r="BB459">
        <f>A!BA459</f>
        <v>0</v>
      </c>
      <c r="BC459">
        <f>A!BB459</f>
        <v>0</v>
      </c>
      <c r="BD459">
        <f>A!BC459</f>
        <v>0</v>
      </c>
      <c r="BE459">
        <f>A!BD459</f>
        <v>0</v>
      </c>
      <c r="BF459">
        <f>A!BE459</f>
        <v>0</v>
      </c>
      <c r="BG459">
        <f>A!BF459</f>
        <v>0</v>
      </c>
      <c r="BH459">
        <f>A!BG459</f>
        <v>0</v>
      </c>
      <c r="BI459">
        <f>A!BH459</f>
        <v>0</v>
      </c>
      <c r="BJ459">
        <f>A!BI459</f>
        <v>0</v>
      </c>
      <c r="BK459">
        <f>A!BJ459</f>
        <v>0</v>
      </c>
      <c r="BL459">
        <f>A!BK459</f>
        <v>0</v>
      </c>
      <c r="BM459">
        <f>A!BL459</f>
        <v>0</v>
      </c>
      <c r="BN459">
        <f>A!BM459</f>
        <v>0</v>
      </c>
      <c r="BO459">
        <f>A!BN459</f>
        <v>0</v>
      </c>
      <c r="BP459">
        <f>A!BO459</f>
        <v>0</v>
      </c>
      <c r="BQ459">
        <f>A!BP459</f>
        <v>0</v>
      </c>
      <c r="BR459">
        <f>A!BQ459</f>
        <v>0</v>
      </c>
      <c r="BS459">
        <f>A!BR459</f>
        <v>0</v>
      </c>
      <c r="BT459">
        <f>A!BS459</f>
        <v>0</v>
      </c>
      <c r="BU459">
        <f>A!BT459</f>
        <v>0</v>
      </c>
      <c r="BV459">
        <f>A!BU459</f>
        <v>0</v>
      </c>
      <c r="BW459">
        <f>A!BV459</f>
        <v>0</v>
      </c>
      <c r="BX459">
        <f>A!BW459</f>
        <v>0</v>
      </c>
      <c r="BY459">
        <f>A!BX459</f>
        <v>0</v>
      </c>
      <c r="BZ459">
        <f>A!BY459</f>
        <v>0</v>
      </c>
      <c r="CA459">
        <f>A!BZ459</f>
        <v>0</v>
      </c>
      <c r="CB459">
        <f>A!CA459</f>
        <v>0</v>
      </c>
      <c r="CC459">
        <f>A!CB459</f>
        <v>0</v>
      </c>
      <c r="CD459">
        <f>A!CC459</f>
        <v>0</v>
      </c>
      <c r="CE459">
        <f>A!CD459</f>
        <v>0</v>
      </c>
      <c r="CF459">
        <f>A!CE459</f>
        <v>0</v>
      </c>
      <c r="CG459">
        <f>A!CF459</f>
        <v>0</v>
      </c>
      <c r="CH459">
        <f>A!CG459</f>
        <v>0</v>
      </c>
      <c r="CI459">
        <f>A!CH459</f>
        <v>0</v>
      </c>
      <c r="CJ459">
        <f>A!CI459</f>
        <v>0</v>
      </c>
      <c r="CK459">
        <f>A!CJ459</f>
        <v>0</v>
      </c>
      <c r="CL459">
        <f>A!CK459</f>
        <v>0</v>
      </c>
      <c r="CM459">
        <f>A!CL459</f>
        <v>0</v>
      </c>
      <c r="CN459">
        <f>A!CM459</f>
        <v>0</v>
      </c>
      <c r="CO459">
        <f>A!CN459</f>
        <v>0</v>
      </c>
      <c r="CP459">
        <f>A!CO459</f>
        <v>0</v>
      </c>
      <c r="CQ459">
        <f>A!CO769</f>
        <v>0</v>
      </c>
      <c r="CR459">
        <f>A!CP459</f>
        <v>0</v>
      </c>
      <c r="CS459">
        <f>A!CQ459</f>
        <v>0</v>
      </c>
    </row>
    <row r="460" spans="1:97" x14ac:dyDescent="0.2">
      <c r="A460">
        <f>A!A460</f>
        <v>0</v>
      </c>
      <c r="B460">
        <f>A!B460</f>
        <v>0</v>
      </c>
      <c r="C460">
        <f>A!C460</f>
        <v>0</v>
      </c>
      <c r="D460">
        <f>A!D460</f>
        <v>0</v>
      </c>
      <c r="E460">
        <f>A!E460</f>
        <v>0</v>
      </c>
      <c r="F460">
        <f>A!F460</f>
        <v>0</v>
      </c>
      <c r="G460">
        <f>A!G460</f>
        <v>0</v>
      </c>
      <c r="H460">
        <f>A!H460</f>
        <v>0</v>
      </c>
      <c r="I460">
        <f>A!I460</f>
        <v>0</v>
      </c>
      <c r="J460">
        <f>A!J460</f>
        <v>0</v>
      </c>
      <c r="K460">
        <f>A!K460</f>
        <v>0</v>
      </c>
      <c r="L460">
        <f>A!L460</f>
        <v>0</v>
      </c>
      <c r="M460">
        <f>A!M460</f>
        <v>0</v>
      </c>
      <c r="N460">
        <f>A!N460</f>
        <v>0</v>
      </c>
      <c r="O460">
        <f>A!O460</f>
        <v>0</v>
      </c>
      <c r="P460" s="23" t="str">
        <f>IF(A!P460="","",INDEX(B!$A$1:$BT$2000,MATCH(A!P460,B!$AX$1:$AX$2000,0),D!$B$5))</f>
        <v/>
      </c>
      <c r="Q460">
        <f>A!Q460</f>
        <v>0</v>
      </c>
      <c r="R460">
        <f>A!R460</f>
        <v>0</v>
      </c>
      <c r="S460">
        <f>A!S460</f>
        <v>0</v>
      </c>
      <c r="T460">
        <f>A!T460</f>
        <v>0</v>
      </c>
      <c r="U460">
        <f>A!U460</f>
        <v>0</v>
      </c>
      <c r="V460" s="23">
        <f>IF(A!V460="&lt;",1,A!V460)</f>
        <v>0</v>
      </c>
      <c r="W460">
        <f>A!W460</f>
        <v>0</v>
      </c>
      <c r="X460">
        <f>A!X460</f>
        <v>0</v>
      </c>
      <c r="Y460">
        <f>A!Y460</f>
        <v>0</v>
      </c>
      <c r="Z460" s="23">
        <f t="shared" si="7"/>
        <v>0</v>
      </c>
      <c r="AA460">
        <f>A!Z460</f>
        <v>0</v>
      </c>
      <c r="AB460">
        <f>A!AA460</f>
        <v>0</v>
      </c>
      <c r="AC460">
        <f>A!AB460</f>
        <v>0</v>
      </c>
      <c r="AD460">
        <f>A!AC460</f>
        <v>0</v>
      </c>
      <c r="AE460">
        <f>A!AD460</f>
        <v>0</v>
      </c>
      <c r="AF460">
        <f>A!AE460</f>
        <v>0</v>
      </c>
      <c r="AG460">
        <f>A!AF460</f>
        <v>0</v>
      </c>
      <c r="AH460">
        <f>A!AG460</f>
        <v>0</v>
      </c>
      <c r="AI460">
        <f>A!AH460</f>
        <v>0</v>
      </c>
      <c r="AJ460">
        <f>A!AI460</f>
        <v>0</v>
      </c>
      <c r="AK460">
        <f>A!AJ460</f>
        <v>0</v>
      </c>
      <c r="AL460">
        <f>A!AK460</f>
        <v>0</v>
      </c>
      <c r="AM460">
        <f>A!AL460</f>
        <v>0</v>
      </c>
      <c r="AN460">
        <f>A!AM460</f>
        <v>0</v>
      </c>
      <c r="AO460">
        <f>A!AN460</f>
        <v>0</v>
      </c>
      <c r="AP460">
        <f>A!AO460</f>
        <v>0</v>
      </c>
      <c r="AQ460">
        <f>A!AP460</f>
        <v>0</v>
      </c>
      <c r="AR460">
        <f>A!AQ460</f>
        <v>0</v>
      </c>
      <c r="AS460">
        <f>A!AR460</f>
        <v>0</v>
      </c>
      <c r="AT460">
        <f>A!AS460</f>
        <v>0</v>
      </c>
      <c r="AU460">
        <f>A!AT460</f>
        <v>0</v>
      </c>
      <c r="AV460">
        <f>A!AU460</f>
        <v>0</v>
      </c>
      <c r="AW460" s="23" t="str">
        <f>IF(A!AV460=0,"",A!AV460)</f>
        <v/>
      </c>
      <c r="AX460">
        <f>A!AW460</f>
        <v>0</v>
      </c>
      <c r="AY460">
        <f>A!AX460</f>
        <v>0</v>
      </c>
      <c r="AZ460">
        <f>A!AY460</f>
        <v>0</v>
      </c>
      <c r="BA460">
        <f>A!AZ460</f>
        <v>0</v>
      </c>
      <c r="BB460">
        <f>A!BA460</f>
        <v>0</v>
      </c>
      <c r="BC460">
        <f>A!BB460</f>
        <v>0</v>
      </c>
      <c r="BD460">
        <f>A!BC460</f>
        <v>0</v>
      </c>
      <c r="BE460">
        <f>A!BD460</f>
        <v>0</v>
      </c>
      <c r="BF460">
        <f>A!BE460</f>
        <v>0</v>
      </c>
      <c r="BG460">
        <f>A!BF460</f>
        <v>0</v>
      </c>
      <c r="BH460">
        <f>A!BG460</f>
        <v>0</v>
      </c>
      <c r="BI460">
        <f>A!BH460</f>
        <v>0</v>
      </c>
      <c r="BJ460">
        <f>A!BI460</f>
        <v>0</v>
      </c>
      <c r="BK460">
        <f>A!BJ460</f>
        <v>0</v>
      </c>
      <c r="BL460">
        <f>A!BK460</f>
        <v>0</v>
      </c>
      <c r="BM460">
        <f>A!BL460</f>
        <v>0</v>
      </c>
      <c r="BN460">
        <f>A!BM460</f>
        <v>0</v>
      </c>
      <c r="BO460">
        <f>A!BN460</f>
        <v>0</v>
      </c>
      <c r="BP460">
        <f>A!BO460</f>
        <v>0</v>
      </c>
      <c r="BQ460">
        <f>A!BP460</f>
        <v>0</v>
      </c>
      <c r="BR460">
        <f>A!BQ460</f>
        <v>0</v>
      </c>
      <c r="BS460">
        <f>A!BR460</f>
        <v>0</v>
      </c>
      <c r="BT460">
        <f>A!BS460</f>
        <v>0</v>
      </c>
      <c r="BU460">
        <f>A!BT460</f>
        <v>0</v>
      </c>
      <c r="BV460">
        <f>A!BU460</f>
        <v>0</v>
      </c>
      <c r="BW460">
        <f>A!BV460</f>
        <v>0</v>
      </c>
      <c r="BX460">
        <f>A!BW460</f>
        <v>0</v>
      </c>
      <c r="BY460">
        <f>A!BX460</f>
        <v>0</v>
      </c>
      <c r="BZ460">
        <f>A!BY460</f>
        <v>0</v>
      </c>
      <c r="CA460">
        <f>A!BZ460</f>
        <v>0</v>
      </c>
      <c r="CB460">
        <f>A!CA460</f>
        <v>0</v>
      </c>
      <c r="CC460">
        <f>A!CB460</f>
        <v>0</v>
      </c>
      <c r="CD460">
        <f>A!CC460</f>
        <v>0</v>
      </c>
      <c r="CE460">
        <f>A!CD460</f>
        <v>0</v>
      </c>
      <c r="CF460">
        <f>A!CE460</f>
        <v>0</v>
      </c>
      <c r="CG460">
        <f>A!CF460</f>
        <v>0</v>
      </c>
      <c r="CH460">
        <f>A!CG460</f>
        <v>0</v>
      </c>
      <c r="CI460">
        <f>A!CH460</f>
        <v>0</v>
      </c>
      <c r="CJ460">
        <f>A!CI460</f>
        <v>0</v>
      </c>
      <c r="CK460">
        <f>A!CJ460</f>
        <v>0</v>
      </c>
      <c r="CL460">
        <f>A!CK460</f>
        <v>0</v>
      </c>
      <c r="CM460">
        <f>A!CL460</f>
        <v>0</v>
      </c>
      <c r="CN460">
        <f>A!CM460</f>
        <v>0</v>
      </c>
      <c r="CO460">
        <f>A!CN460</f>
        <v>0</v>
      </c>
      <c r="CP460">
        <f>A!CO460</f>
        <v>0</v>
      </c>
      <c r="CQ460">
        <f>A!CO770</f>
        <v>0</v>
      </c>
      <c r="CR460">
        <f>A!CP460</f>
        <v>0</v>
      </c>
      <c r="CS460">
        <f>A!CQ460</f>
        <v>0</v>
      </c>
    </row>
    <row r="461" spans="1:97" x14ac:dyDescent="0.2">
      <c r="A461">
        <f>A!A461</f>
        <v>0</v>
      </c>
      <c r="B461">
        <f>A!B461</f>
        <v>0</v>
      </c>
      <c r="C461">
        <f>A!C461</f>
        <v>0</v>
      </c>
      <c r="D461">
        <f>A!D461</f>
        <v>0</v>
      </c>
      <c r="E461">
        <f>A!E461</f>
        <v>0</v>
      </c>
      <c r="F461">
        <f>A!F461</f>
        <v>0</v>
      </c>
      <c r="G461">
        <f>A!G461</f>
        <v>0</v>
      </c>
      <c r="H461">
        <f>A!H461</f>
        <v>0</v>
      </c>
      <c r="I461">
        <f>A!I461</f>
        <v>0</v>
      </c>
      <c r="J461">
        <f>A!J461</f>
        <v>0</v>
      </c>
      <c r="K461">
        <f>A!K461</f>
        <v>0</v>
      </c>
      <c r="L461">
        <f>A!L461</f>
        <v>0</v>
      </c>
      <c r="M461">
        <f>A!M461</f>
        <v>0</v>
      </c>
      <c r="N461">
        <f>A!N461</f>
        <v>0</v>
      </c>
      <c r="O461">
        <f>A!O461</f>
        <v>0</v>
      </c>
      <c r="P461" s="23" t="str">
        <f>IF(A!P461="","",INDEX(B!$A$1:$BT$2000,MATCH(A!P461,B!$AX$1:$AX$2000,0),D!$B$5))</f>
        <v/>
      </c>
      <c r="Q461">
        <f>A!Q461</f>
        <v>0</v>
      </c>
      <c r="R461">
        <f>A!R461</f>
        <v>0</v>
      </c>
      <c r="S461">
        <f>A!S461</f>
        <v>0</v>
      </c>
      <c r="T461">
        <f>A!T461</f>
        <v>0</v>
      </c>
      <c r="U461">
        <f>A!U461</f>
        <v>0</v>
      </c>
      <c r="V461" s="23">
        <f>IF(A!V461="&lt;",1,A!V461)</f>
        <v>0</v>
      </c>
      <c r="W461">
        <f>A!W461</f>
        <v>0</v>
      </c>
      <c r="X461">
        <f>A!X461</f>
        <v>0</v>
      </c>
      <c r="Y461">
        <f>A!Y461</f>
        <v>0</v>
      </c>
      <c r="Z461" s="23">
        <f t="shared" si="7"/>
        <v>0</v>
      </c>
      <c r="AA461">
        <f>A!Z461</f>
        <v>0</v>
      </c>
      <c r="AB461">
        <f>A!AA461</f>
        <v>0</v>
      </c>
      <c r="AC461">
        <f>A!AB461</f>
        <v>0</v>
      </c>
      <c r="AD461">
        <f>A!AC461</f>
        <v>0</v>
      </c>
      <c r="AE461">
        <f>A!AD461</f>
        <v>0</v>
      </c>
      <c r="AF461">
        <f>A!AE461</f>
        <v>0</v>
      </c>
      <c r="AG461">
        <f>A!AF461</f>
        <v>0</v>
      </c>
      <c r="AH461">
        <f>A!AG461</f>
        <v>0</v>
      </c>
      <c r="AI461">
        <f>A!AH461</f>
        <v>0</v>
      </c>
      <c r="AJ461">
        <f>A!AI461</f>
        <v>0</v>
      </c>
      <c r="AK461">
        <f>A!AJ461</f>
        <v>0</v>
      </c>
      <c r="AL461">
        <f>A!AK461</f>
        <v>0</v>
      </c>
      <c r="AM461">
        <f>A!AL461</f>
        <v>0</v>
      </c>
      <c r="AN461">
        <f>A!AM461</f>
        <v>0</v>
      </c>
      <c r="AO461">
        <f>A!AN461</f>
        <v>0</v>
      </c>
      <c r="AP461">
        <f>A!AO461</f>
        <v>0</v>
      </c>
      <c r="AQ461">
        <f>A!AP461</f>
        <v>0</v>
      </c>
      <c r="AR461">
        <f>A!AQ461</f>
        <v>0</v>
      </c>
      <c r="AS461">
        <f>A!AR461</f>
        <v>0</v>
      </c>
      <c r="AT461">
        <f>A!AS461</f>
        <v>0</v>
      </c>
      <c r="AU461">
        <f>A!AT461</f>
        <v>0</v>
      </c>
      <c r="AV461">
        <f>A!AU461</f>
        <v>0</v>
      </c>
      <c r="AW461" s="23" t="str">
        <f>IF(A!AV461=0,"",A!AV461)</f>
        <v/>
      </c>
      <c r="AX461">
        <f>A!AW461</f>
        <v>0</v>
      </c>
      <c r="AY461">
        <f>A!AX461</f>
        <v>0</v>
      </c>
      <c r="AZ461">
        <f>A!AY461</f>
        <v>0</v>
      </c>
      <c r="BA461">
        <f>A!AZ461</f>
        <v>0</v>
      </c>
      <c r="BB461">
        <f>A!BA461</f>
        <v>0</v>
      </c>
      <c r="BC461">
        <f>A!BB461</f>
        <v>0</v>
      </c>
      <c r="BD461">
        <f>A!BC461</f>
        <v>0</v>
      </c>
      <c r="BE461">
        <f>A!BD461</f>
        <v>0</v>
      </c>
      <c r="BF461">
        <f>A!BE461</f>
        <v>0</v>
      </c>
      <c r="BG461">
        <f>A!BF461</f>
        <v>0</v>
      </c>
      <c r="BH461">
        <f>A!BG461</f>
        <v>0</v>
      </c>
      <c r="BI461">
        <f>A!BH461</f>
        <v>0</v>
      </c>
      <c r="BJ461">
        <f>A!BI461</f>
        <v>0</v>
      </c>
      <c r="BK461">
        <f>A!BJ461</f>
        <v>0</v>
      </c>
      <c r="BL461">
        <f>A!BK461</f>
        <v>0</v>
      </c>
      <c r="BM461">
        <f>A!BL461</f>
        <v>0</v>
      </c>
      <c r="BN461">
        <f>A!BM461</f>
        <v>0</v>
      </c>
      <c r="BO461">
        <f>A!BN461</f>
        <v>0</v>
      </c>
      <c r="BP461">
        <f>A!BO461</f>
        <v>0</v>
      </c>
      <c r="BQ461">
        <f>A!BP461</f>
        <v>0</v>
      </c>
      <c r="BR461">
        <f>A!BQ461</f>
        <v>0</v>
      </c>
      <c r="BS461">
        <f>A!BR461</f>
        <v>0</v>
      </c>
      <c r="BT461">
        <f>A!BS461</f>
        <v>0</v>
      </c>
      <c r="BU461">
        <f>A!BT461</f>
        <v>0</v>
      </c>
      <c r="BV461">
        <f>A!BU461</f>
        <v>0</v>
      </c>
      <c r="BW461">
        <f>A!BV461</f>
        <v>0</v>
      </c>
      <c r="BX461">
        <f>A!BW461</f>
        <v>0</v>
      </c>
      <c r="BY461">
        <f>A!BX461</f>
        <v>0</v>
      </c>
      <c r="BZ461">
        <f>A!BY461</f>
        <v>0</v>
      </c>
      <c r="CA461">
        <f>A!BZ461</f>
        <v>0</v>
      </c>
      <c r="CB461">
        <f>A!CA461</f>
        <v>0</v>
      </c>
      <c r="CC461">
        <f>A!CB461</f>
        <v>0</v>
      </c>
      <c r="CD461">
        <f>A!CC461</f>
        <v>0</v>
      </c>
      <c r="CE461">
        <f>A!CD461</f>
        <v>0</v>
      </c>
      <c r="CF461">
        <f>A!CE461</f>
        <v>0</v>
      </c>
      <c r="CG461">
        <f>A!CF461</f>
        <v>0</v>
      </c>
      <c r="CH461">
        <f>A!CG461</f>
        <v>0</v>
      </c>
      <c r="CI461">
        <f>A!CH461</f>
        <v>0</v>
      </c>
      <c r="CJ461">
        <f>A!CI461</f>
        <v>0</v>
      </c>
      <c r="CK461">
        <f>A!CJ461</f>
        <v>0</v>
      </c>
      <c r="CL461">
        <f>A!CK461</f>
        <v>0</v>
      </c>
      <c r="CM461">
        <f>A!CL461</f>
        <v>0</v>
      </c>
      <c r="CN461">
        <f>A!CM461</f>
        <v>0</v>
      </c>
      <c r="CO461">
        <f>A!CN461</f>
        <v>0</v>
      </c>
      <c r="CP461">
        <f>A!CO461</f>
        <v>0</v>
      </c>
      <c r="CQ461">
        <f>A!CO771</f>
        <v>0</v>
      </c>
      <c r="CR461">
        <f>A!CP461</f>
        <v>0</v>
      </c>
      <c r="CS461">
        <f>A!CQ461</f>
        <v>0</v>
      </c>
    </row>
    <row r="462" spans="1:97" x14ac:dyDescent="0.2">
      <c r="A462">
        <f>A!A462</f>
        <v>0</v>
      </c>
      <c r="B462">
        <f>A!B462</f>
        <v>0</v>
      </c>
      <c r="C462">
        <f>A!C462</f>
        <v>0</v>
      </c>
      <c r="D462">
        <f>A!D462</f>
        <v>0</v>
      </c>
      <c r="E462">
        <f>A!E462</f>
        <v>0</v>
      </c>
      <c r="F462">
        <f>A!F462</f>
        <v>0</v>
      </c>
      <c r="G462">
        <f>A!G462</f>
        <v>0</v>
      </c>
      <c r="H462">
        <f>A!H462</f>
        <v>0</v>
      </c>
      <c r="I462">
        <f>A!I462</f>
        <v>0</v>
      </c>
      <c r="J462">
        <f>A!J462</f>
        <v>0</v>
      </c>
      <c r="K462">
        <f>A!K462</f>
        <v>0</v>
      </c>
      <c r="L462">
        <f>A!L462</f>
        <v>0</v>
      </c>
      <c r="M462">
        <f>A!M462</f>
        <v>0</v>
      </c>
      <c r="N462">
        <f>A!N462</f>
        <v>0</v>
      </c>
      <c r="O462">
        <f>A!O462</f>
        <v>0</v>
      </c>
      <c r="P462" s="23" t="str">
        <f>IF(A!P462="","",INDEX(B!$A$1:$BT$2000,MATCH(A!P462,B!$AX$1:$AX$2000,0),D!$B$5))</f>
        <v/>
      </c>
      <c r="Q462">
        <f>A!Q462</f>
        <v>0</v>
      </c>
      <c r="R462">
        <f>A!R462</f>
        <v>0</v>
      </c>
      <c r="S462">
        <f>A!S462</f>
        <v>0</v>
      </c>
      <c r="T462">
        <f>A!T462</f>
        <v>0</v>
      </c>
      <c r="U462">
        <f>A!U462</f>
        <v>0</v>
      </c>
      <c r="V462" s="23">
        <f>IF(A!V462="&lt;",1,A!V462)</f>
        <v>0</v>
      </c>
      <c r="W462">
        <f>A!W462</f>
        <v>0</v>
      </c>
      <c r="X462">
        <f>A!X462</f>
        <v>0</v>
      </c>
      <c r="Y462">
        <f>A!Y462</f>
        <v>0</v>
      </c>
      <c r="Z462" s="23">
        <f t="shared" si="7"/>
        <v>0</v>
      </c>
      <c r="AA462">
        <f>A!Z462</f>
        <v>0</v>
      </c>
      <c r="AB462">
        <f>A!AA462</f>
        <v>0</v>
      </c>
      <c r="AC462">
        <f>A!AB462</f>
        <v>0</v>
      </c>
      <c r="AD462">
        <f>A!AC462</f>
        <v>0</v>
      </c>
      <c r="AE462">
        <f>A!AD462</f>
        <v>0</v>
      </c>
      <c r="AF462">
        <f>A!AE462</f>
        <v>0</v>
      </c>
      <c r="AG462">
        <f>A!AF462</f>
        <v>0</v>
      </c>
      <c r="AH462">
        <f>A!AG462</f>
        <v>0</v>
      </c>
      <c r="AI462">
        <f>A!AH462</f>
        <v>0</v>
      </c>
      <c r="AJ462">
        <f>A!AI462</f>
        <v>0</v>
      </c>
      <c r="AK462">
        <f>A!AJ462</f>
        <v>0</v>
      </c>
      <c r="AL462">
        <f>A!AK462</f>
        <v>0</v>
      </c>
      <c r="AM462">
        <f>A!AL462</f>
        <v>0</v>
      </c>
      <c r="AN462">
        <f>A!AM462</f>
        <v>0</v>
      </c>
      <c r="AO462">
        <f>A!AN462</f>
        <v>0</v>
      </c>
      <c r="AP462">
        <f>A!AO462</f>
        <v>0</v>
      </c>
      <c r="AQ462">
        <f>A!AP462</f>
        <v>0</v>
      </c>
      <c r="AR462">
        <f>A!AQ462</f>
        <v>0</v>
      </c>
      <c r="AS462">
        <f>A!AR462</f>
        <v>0</v>
      </c>
      <c r="AT462">
        <f>A!AS462</f>
        <v>0</v>
      </c>
      <c r="AU462">
        <f>A!AT462</f>
        <v>0</v>
      </c>
      <c r="AV462">
        <f>A!AU462</f>
        <v>0</v>
      </c>
      <c r="AW462" s="23" t="str">
        <f>IF(A!AV462=0,"",A!AV462)</f>
        <v/>
      </c>
      <c r="AX462">
        <f>A!AW462</f>
        <v>0</v>
      </c>
      <c r="AY462">
        <f>A!AX462</f>
        <v>0</v>
      </c>
      <c r="AZ462">
        <f>A!AY462</f>
        <v>0</v>
      </c>
      <c r="BA462">
        <f>A!AZ462</f>
        <v>0</v>
      </c>
      <c r="BB462">
        <f>A!BA462</f>
        <v>0</v>
      </c>
      <c r="BC462">
        <f>A!BB462</f>
        <v>0</v>
      </c>
      <c r="BD462">
        <f>A!BC462</f>
        <v>0</v>
      </c>
      <c r="BE462">
        <f>A!BD462</f>
        <v>0</v>
      </c>
      <c r="BF462">
        <f>A!BE462</f>
        <v>0</v>
      </c>
      <c r="BG462">
        <f>A!BF462</f>
        <v>0</v>
      </c>
      <c r="BH462">
        <f>A!BG462</f>
        <v>0</v>
      </c>
      <c r="BI462">
        <f>A!BH462</f>
        <v>0</v>
      </c>
      <c r="BJ462">
        <f>A!BI462</f>
        <v>0</v>
      </c>
      <c r="BK462">
        <f>A!BJ462</f>
        <v>0</v>
      </c>
      <c r="BL462">
        <f>A!BK462</f>
        <v>0</v>
      </c>
      <c r="BM462">
        <f>A!BL462</f>
        <v>0</v>
      </c>
      <c r="BN462">
        <f>A!BM462</f>
        <v>0</v>
      </c>
      <c r="BO462">
        <f>A!BN462</f>
        <v>0</v>
      </c>
      <c r="BP462">
        <f>A!BO462</f>
        <v>0</v>
      </c>
      <c r="BQ462">
        <f>A!BP462</f>
        <v>0</v>
      </c>
      <c r="BR462">
        <f>A!BQ462</f>
        <v>0</v>
      </c>
      <c r="BS462">
        <f>A!BR462</f>
        <v>0</v>
      </c>
      <c r="BT462">
        <f>A!BS462</f>
        <v>0</v>
      </c>
      <c r="BU462">
        <f>A!BT462</f>
        <v>0</v>
      </c>
      <c r="BV462">
        <f>A!BU462</f>
        <v>0</v>
      </c>
      <c r="BW462">
        <f>A!BV462</f>
        <v>0</v>
      </c>
      <c r="BX462">
        <f>A!BW462</f>
        <v>0</v>
      </c>
      <c r="BY462">
        <f>A!BX462</f>
        <v>0</v>
      </c>
      <c r="BZ462">
        <f>A!BY462</f>
        <v>0</v>
      </c>
      <c r="CA462">
        <f>A!BZ462</f>
        <v>0</v>
      </c>
      <c r="CB462">
        <f>A!CA462</f>
        <v>0</v>
      </c>
      <c r="CC462">
        <f>A!CB462</f>
        <v>0</v>
      </c>
      <c r="CD462">
        <f>A!CC462</f>
        <v>0</v>
      </c>
      <c r="CE462">
        <f>A!CD462</f>
        <v>0</v>
      </c>
      <c r="CF462">
        <f>A!CE462</f>
        <v>0</v>
      </c>
      <c r="CG462">
        <f>A!CF462</f>
        <v>0</v>
      </c>
      <c r="CH462">
        <f>A!CG462</f>
        <v>0</v>
      </c>
      <c r="CI462">
        <f>A!CH462</f>
        <v>0</v>
      </c>
      <c r="CJ462">
        <f>A!CI462</f>
        <v>0</v>
      </c>
      <c r="CK462">
        <f>A!CJ462</f>
        <v>0</v>
      </c>
      <c r="CL462">
        <f>A!CK462</f>
        <v>0</v>
      </c>
      <c r="CM462">
        <f>A!CL462</f>
        <v>0</v>
      </c>
      <c r="CN462">
        <f>A!CM462</f>
        <v>0</v>
      </c>
      <c r="CO462">
        <f>A!CN462</f>
        <v>0</v>
      </c>
      <c r="CP462">
        <f>A!CO462</f>
        <v>0</v>
      </c>
      <c r="CQ462">
        <f>A!CO772</f>
        <v>0</v>
      </c>
      <c r="CR462">
        <f>A!CP462</f>
        <v>0</v>
      </c>
      <c r="CS462">
        <f>A!CQ462</f>
        <v>0</v>
      </c>
    </row>
    <row r="463" spans="1:97" x14ac:dyDescent="0.2">
      <c r="A463">
        <f>A!A463</f>
        <v>0</v>
      </c>
      <c r="B463">
        <f>A!B463</f>
        <v>0</v>
      </c>
      <c r="C463">
        <f>A!C463</f>
        <v>0</v>
      </c>
      <c r="D463">
        <f>A!D463</f>
        <v>0</v>
      </c>
      <c r="E463">
        <f>A!E463</f>
        <v>0</v>
      </c>
      <c r="F463">
        <f>A!F463</f>
        <v>0</v>
      </c>
      <c r="G463">
        <f>A!G463</f>
        <v>0</v>
      </c>
      <c r="H463">
        <f>A!H463</f>
        <v>0</v>
      </c>
      <c r="I463">
        <f>A!I463</f>
        <v>0</v>
      </c>
      <c r="J463">
        <f>A!J463</f>
        <v>0</v>
      </c>
      <c r="K463">
        <f>A!K463</f>
        <v>0</v>
      </c>
      <c r="L463">
        <f>A!L463</f>
        <v>0</v>
      </c>
      <c r="M463">
        <f>A!M463</f>
        <v>0</v>
      </c>
      <c r="N463">
        <f>A!N463</f>
        <v>0</v>
      </c>
      <c r="O463">
        <f>A!O463</f>
        <v>0</v>
      </c>
      <c r="P463" s="23" t="str">
        <f>IF(A!P463="","",INDEX(B!$A$1:$BT$2000,MATCH(A!P463,B!$AX$1:$AX$2000,0),D!$B$5))</f>
        <v/>
      </c>
      <c r="Q463">
        <f>A!Q463</f>
        <v>0</v>
      </c>
      <c r="R463">
        <f>A!R463</f>
        <v>0</v>
      </c>
      <c r="S463">
        <f>A!S463</f>
        <v>0</v>
      </c>
      <c r="T463">
        <f>A!T463</f>
        <v>0</v>
      </c>
      <c r="U463">
        <f>A!U463</f>
        <v>0</v>
      </c>
      <c r="V463" s="23">
        <f>IF(A!V463="&lt;",1,A!V463)</f>
        <v>0</v>
      </c>
      <c r="W463">
        <f>A!W463</f>
        <v>0</v>
      </c>
      <c r="X463">
        <f>A!X463</f>
        <v>0</v>
      </c>
      <c r="Y463">
        <f>A!Y463</f>
        <v>0</v>
      </c>
      <c r="Z463" s="23">
        <f t="shared" si="7"/>
        <v>0</v>
      </c>
      <c r="AA463">
        <f>A!Z463</f>
        <v>0</v>
      </c>
      <c r="AB463">
        <f>A!AA463</f>
        <v>0</v>
      </c>
      <c r="AC463">
        <f>A!AB463</f>
        <v>0</v>
      </c>
      <c r="AD463">
        <f>A!AC463</f>
        <v>0</v>
      </c>
      <c r="AE463">
        <f>A!AD463</f>
        <v>0</v>
      </c>
      <c r="AF463">
        <f>A!AE463</f>
        <v>0</v>
      </c>
      <c r="AG463">
        <f>A!AF463</f>
        <v>0</v>
      </c>
      <c r="AH463">
        <f>A!AG463</f>
        <v>0</v>
      </c>
      <c r="AI463">
        <f>A!AH463</f>
        <v>0</v>
      </c>
      <c r="AJ463">
        <f>A!AI463</f>
        <v>0</v>
      </c>
      <c r="AK463">
        <f>A!AJ463</f>
        <v>0</v>
      </c>
      <c r="AL463">
        <f>A!AK463</f>
        <v>0</v>
      </c>
      <c r="AM463">
        <f>A!AL463</f>
        <v>0</v>
      </c>
      <c r="AN463">
        <f>A!AM463</f>
        <v>0</v>
      </c>
      <c r="AO463">
        <f>A!AN463</f>
        <v>0</v>
      </c>
      <c r="AP463">
        <f>A!AO463</f>
        <v>0</v>
      </c>
      <c r="AQ463">
        <f>A!AP463</f>
        <v>0</v>
      </c>
      <c r="AR463">
        <f>A!AQ463</f>
        <v>0</v>
      </c>
      <c r="AS463">
        <f>A!AR463</f>
        <v>0</v>
      </c>
      <c r="AT463">
        <f>A!AS463</f>
        <v>0</v>
      </c>
      <c r="AU463">
        <f>A!AT463</f>
        <v>0</v>
      </c>
      <c r="AV463">
        <f>A!AU463</f>
        <v>0</v>
      </c>
      <c r="AW463" s="23" t="str">
        <f>IF(A!AV463=0,"",A!AV463)</f>
        <v/>
      </c>
      <c r="AX463">
        <f>A!AW463</f>
        <v>0</v>
      </c>
      <c r="AY463">
        <f>A!AX463</f>
        <v>0</v>
      </c>
      <c r="AZ463">
        <f>A!AY463</f>
        <v>0</v>
      </c>
      <c r="BA463">
        <f>A!AZ463</f>
        <v>0</v>
      </c>
      <c r="BB463">
        <f>A!BA463</f>
        <v>0</v>
      </c>
      <c r="BC463">
        <f>A!BB463</f>
        <v>0</v>
      </c>
      <c r="BD463">
        <f>A!BC463</f>
        <v>0</v>
      </c>
      <c r="BE463">
        <f>A!BD463</f>
        <v>0</v>
      </c>
      <c r="BF463">
        <f>A!BE463</f>
        <v>0</v>
      </c>
      <c r="BG463">
        <f>A!BF463</f>
        <v>0</v>
      </c>
      <c r="BH463">
        <f>A!BG463</f>
        <v>0</v>
      </c>
      <c r="BI463">
        <f>A!BH463</f>
        <v>0</v>
      </c>
      <c r="BJ463">
        <f>A!BI463</f>
        <v>0</v>
      </c>
      <c r="BK463">
        <f>A!BJ463</f>
        <v>0</v>
      </c>
      <c r="BL463">
        <f>A!BK463</f>
        <v>0</v>
      </c>
      <c r="BM463">
        <f>A!BL463</f>
        <v>0</v>
      </c>
      <c r="BN463">
        <f>A!BM463</f>
        <v>0</v>
      </c>
      <c r="BO463">
        <f>A!BN463</f>
        <v>0</v>
      </c>
      <c r="BP463">
        <f>A!BO463</f>
        <v>0</v>
      </c>
      <c r="BQ463">
        <f>A!BP463</f>
        <v>0</v>
      </c>
      <c r="BR463">
        <f>A!BQ463</f>
        <v>0</v>
      </c>
      <c r="BS463">
        <f>A!BR463</f>
        <v>0</v>
      </c>
      <c r="BT463">
        <f>A!BS463</f>
        <v>0</v>
      </c>
      <c r="BU463">
        <f>A!BT463</f>
        <v>0</v>
      </c>
      <c r="BV463">
        <f>A!BU463</f>
        <v>0</v>
      </c>
      <c r="BW463">
        <f>A!BV463</f>
        <v>0</v>
      </c>
      <c r="BX463">
        <f>A!BW463</f>
        <v>0</v>
      </c>
      <c r="BY463">
        <f>A!BX463</f>
        <v>0</v>
      </c>
      <c r="BZ463">
        <f>A!BY463</f>
        <v>0</v>
      </c>
      <c r="CA463">
        <f>A!BZ463</f>
        <v>0</v>
      </c>
      <c r="CB463">
        <f>A!CA463</f>
        <v>0</v>
      </c>
      <c r="CC463">
        <f>A!CB463</f>
        <v>0</v>
      </c>
      <c r="CD463">
        <f>A!CC463</f>
        <v>0</v>
      </c>
      <c r="CE463">
        <f>A!CD463</f>
        <v>0</v>
      </c>
      <c r="CF463">
        <f>A!CE463</f>
        <v>0</v>
      </c>
      <c r="CG463">
        <f>A!CF463</f>
        <v>0</v>
      </c>
      <c r="CH463">
        <f>A!CG463</f>
        <v>0</v>
      </c>
      <c r="CI463">
        <f>A!CH463</f>
        <v>0</v>
      </c>
      <c r="CJ463">
        <f>A!CI463</f>
        <v>0</v>
      </c>
      <c r="CK463">
        <f>A!CJ463</f>
        <v>0</v>
      </c>
      <c r="CL463">
        <f>A!CK463</f>
        <v>0</v>
      </c>
      <c r="CM463">
        <f>A!CL463</f>
        <v>0</v>
      </c>
      <c r="CN463">
        <f>A!CM463</f>
        <v>0</v>
      </c>
      <c r="CO463">
        <f>A!CN463</f>
        <v>0</v>
      </c>
      <c r="CP463">
        <f>A!CO463</f>
        <v>0</v>
      </c>
      <c r="CQ463">
        <f>A!CO773</f>
        <v>0</v>
      </c>
      <c r="CR463">
        <f>A!CP463</f>
        <v>0</v>
      </c>
      <c r="CS463">
        <f>A!CQ463</f>
        <v>0</v>
      </c>
    </row>
    <row r="464" spans="1:97" x14ac:dyDescent="0.2">
      <c r="A464">
        <f>A!A464</f>
        <v>0</v>
      </c>
      <c r="B464">
        <f>A!B464</f>
        <v>0</v>
      </c>
      <c r="C464">
        <f>A!C464</f>
        <v>0</v>
      </c>
      <c r="D464">
        <f>A!D464</f>
        <v>0</v>
      </c>
      <c r="E464">
        <f>A!E464</f>
        <v>0</v>
      </c>
      <c r="F464">
        <f>A!F464</f>
        <v>0</v>
      </c>
      <c r="G464">
        <f>A!G464</f>
        <v>0</v>
      </c>
      <c r="H464">
        <f>A!H464</f>
        <v>0</v>
      </c>
      <c r="I464">
        <f>A!I464</f>
        <v>0</v>
      </c>
      <c r="J464">
        <f>A!J464</f>
        <v>0</v>
      </c>
      <c r="K464">
        <f>A!K464</f>
        <v>0</v>
      </c>
      <c r="L464">
        <f>A!L464</f>
        <v>0</v>
      </c>
      <c r="M464">
        <f>A!M464</f>
        <v>0</v>
      </c>
      <c r="N464">
        <f>A!N464</f>
        <v>0</v>
      </c>
      <c r="O464">
        <f>A!O464</f>
        <v>0</v>
      </c>
      <c r="P464" s="23" t="str">
        <f>IF(A!P464="","",INDEX(B!$A$1:$BT$2000,MATCH(A!P464,B!$AX$1:$AX$2000,0),D!$B$5))</f>
        <v/>
      </c>
      <c r="Q464">
        <f>A!Q464</f>
        <v>0</v>
      </c>
      <c r="R464">
        <f>A!R464</f>
        <v>0</v>
      </c>
      <c r="S464">
        <f>A!S464</f>
        <v>0</v>
      </c>
      <c r="T464">
        <f>A!T464</f>
        <v>0</v>
      </c>
      <c r="U464">
        <f>A!U464</f>
        <v>0</v>
      </c>
      <c r="V464" s="23">
        <f>IF(A!V464="&lt;",1,A!V464)</f>
        <v>0</v>
      </c>
      <c r="W464">
        <f>A!W464</f>
        <v>0</v>
      </c>
      <c r="X464">
        <f>A!X464</f>
        <v>0</v>
      </c>
      <c r="Y464">
        <f>A!Y464</f>
        <v>0</v>
      </c>
      <c r="Z464" s="23">
        <f t="shared" si="7"/>
        <v>0</v>
      </c>
      <c r="AA464">
        <f>A!Z464</f>
        <v>0</v>
      </c>
      <c r="AB464">
        <f>A!AA464</f>
        <v>0</v>
      </c>
      <c r="AC464">
        <f>A!AB464</f>
        <v>0</v>
      </c>
      <c r="AD464">
        <f>A!AC464</f>
        <v>0</v>
      </c>
      <c r="AE464">
        <f>A!AD464</f>
        <v>0</v>
      </c>
      <c r="AF464">
        <f>A!AE464</f>
        <v>0</v>
      </c>
      <c r="AG464">
        <f>A!AF464</f>
        <v>0</v>
      </c>
      <c r="AH464">
        <f>A!AG464</f>
        <v>0</v>
      </c>
      <c r="AI464">
        <f>A!AH464</f>
        <v>0</v>
      </c>
      <c r="AJ464">
        <f>A!AI464</f>
        <v>0</v>
      </c>
      <c r="AK464">
        <f>A!AJ464</f>
        <v>0</v>
      </c>
      <c r="AL464">
        <f>A!AK464</f>
        <v>0</v>
      </c>
      <c r="AM464">
        <f>A!AL464</f>
        <v>0</v>
      </c>
      <c r="AN464">
        <f>A!AM464</f>
        <v>0</v>
      </c>
      <c r="AO464">
        <f>A!AN464</f>
        <v>0</v>
      </c>
      <c r="AP464">
        <f>A!AO464</f>
        <v>0</v>
      </c>
      <c r="AQ464">
        <f>A!AP464</f>
        <v>0</v>
      </c>
      <c r="AR464">
        <f>A!AQ464</f>
        <v>0</v>
      </c>
      <c r="AS464">
        <f>A!AR464</f>
        <v>0</v>
      </c>
      <c r="AT464">
        <f>A!AS464</f>
        <v>0</v>
      </c>
      <c r="AU464">
        <f>A!AT464</f>
        <v>0</v>
      </c>
      <c r="AV464">
        <f>A!AU464</f>
        <v>0</v>
      </c>
      <c r="AW464" s="23" t="str">
        <f>IF(A!AV464=0,"",A!AV464)</f>
        <v/>
      </c>
      <c r="AX464">
        <f>A!AW464</f>
        <v>0</v>
      </c>
      <c r="AY464">
        <f>A!AX464</f>
        <v>0</v>
      </c>
      <c r="AZ464">
        <f>A!AY464</f>
        <v>0</v>
      </c>
      <c r="BA464">
        <f>A!AZ464</f>
        <v>0</v>
      </c>
      <c r="BB464">
        <f>A!BA464</f>
        <v>0</v>
      </c>
      <c r="BC464">
        <f>A!BB464</f>
        <v>0</v>
      </c>
      <c r="BD464">
        <f>A!BC464</f>
        <v>0</v>
      </c>
      <c r="BE464">
        <f>A!BD464</f>
        <v>0</v>
      </c>
      <c r="BF464">
        <f>A!BE464</f>
        <v>0</v>
      </c>
      <c r="BG464">
        <f>A!BF464</f>
        <v>0</v>
      </c>
      <c r="BH464">
        <f>A!BG464</f>
        <v>0</v>
      </c>
      <c r="BI464">
        <f>A!BH464</f>
        <v>0</v>
      </c>
      <c r="BJ464">
        <f>A!BI464</f>
        <v>0</v>
      </c>
      <c r="BK464">
        <f>A!BJ464</f>
        <v>0</v>
      </c>
      <c r="BL464">
        <f>A!BK464</f>
        <v>0</v>
      </c>
      <c r="BM464">
        <f>A!BL464</f>
        <v>0</v>
      </c>
      <c r="BN464">
        <f>A!BM464</f>
        <v>0</v>
      </c>
      <c r="BO464">
        <f>A!BN464</f>
        <v>0</v>
      </c>
      <c r="BP464">
        <f>A!BO464</f>
        <v>0</v>
      </c>
      <c r="BQ464">
        <f>A!BP464</f>
        <v>0</v>
      </c>
      <c r="BR464">
        <f>A!BQ464</f>
        <v>0</v>
      </c>
      <c r="BS464">
        <f>A!BR464</f>
        <v>0</v>
      </c>
      <c r="BT464">
        <f>A!BS464</f>
        <v>0</v>
      </c>
      <c r="BU464">
        <f>A!BT464</f>
        <v>0</v>
      </c>
      <c r="BV464">
        <f>A!BU464</f>
        <v>0</v>
      </c>
      <c r="BW464">
        <f>A!BV464</f>
        <v>0</v>
      </c>
      <c r="BX464">
        <f>A!BW464</f>
        <v>0</v>
      </c>
      <c r="BY464">
        <f>A!BX464</f>
        <v>0</v>
      </c>
      <c r="BZ464">
        <f>A!BY464</f>
        <v>0</v>
      </c>
      <c r="CA464">
        <f>A!BZ464</f>
        <v>0</v>
      </c>
      <c r="CB464">
        <f>A!CA464</f>
        <v>0</v>
      </c>
      <c r="CC464">
        <f>A!CB464</f>
        <v>0</v>
      </c>
      <c r="CD464">
        <f>A!CC464</f>
        <v>0</v>
      </c>
      <c r="CE464">
        <f>A!CD464</f>
        <v>0</v>
      </c>
      <c r="CF464">
        <f>A!CE464</f>
        <v>0</v>
      </c>
      <c r="CG464">
        <f>A!CF464</f>
        <v>0</v>
      </c>
      <c r="CH464">
        <f>A!CG464</f>
        <v>0</v>
      </c>
      <c r="CI464">
        <f>A!CH464</f>
        <v>0</v>
      </c>
      <c r="CJ464">
        <f>A!CI464</f>
        <v>0</v>
      </c>
      <c r="CK464">
        <f>A!CJ464</f>
        <v>0</v>
      </c>
      <c r="CL464">
        <f>A!CK464</f>
        <v>0</v>
      </c>
      <c r="CM464">
        <f>A!CL464</f>
        <v>0</v>
      </c>
      <c r="CN464">
        <f>A!CM464</f>
        <v>0</v>
      </c>
      <c r="CO464">
        <f>A!CN464</f>
        <v>0</v>
      </c>
      <c r="CP464">
        <f>A!CO464</f>
        <v>0</v>
      </c>
      <c r="CQ464">
        <f>A!CO774</f>
        <v>0</v>
      </c>
      <c r="CR464">
        <f>A!CP464</f>
        <v>0</v>
      </c>
      <c r="CS464">
        <f>A!CQ464</f>
        <v>0</v>
      </c>
    </row>
    <row r="465" spans="1:97" x14ac:dyDescent="0.2">
      <c r="A465">
        <f>A!A465</f>
        <v>0</v>
      </c>
      <c r="B465">
        <f>A!B465</f>
        <v>0</v>
      </c>
      <c r="C465">
        <f>A!C465</f>
        <v>0</v>
      </c>
      <c r="D465">
        <f>A!D465</f>
        <v>0</v>
      </c>
      <c r="E465">
        <f>A!E465</f>
        <v>0</v>
      </c>
      <c r="F465">
        <f>A!F465</f>
        <v>0</v>
      </c>
      <c r="G465">
        <f>A!G465</f>
        <v>0</v>
      </c>
      <c r="H465">
        <f>A!H465</f>
        <v>0</v>
      </c>
      <c r="I465">
        <f>A!I465</f>
        <v>0</v>
      </c>
      <c r="J465">
        <f>A!J465</f>
        <v>0</v>
      </c>
      <c r="K465">
        <f>A!K465</f>
        <v>0</v>
      </c>
      <c r="L465">
        <f>A!L465</f>
        <v>0</v>
      </c>
      <c r="M465">
        <f>A!M465</f>
        <v>0</v>
      </c>
      <c r="N465">
        <f>A!N465</f>
        <v>0</v>
      </c>
      <c r="O465">
        <f>A!O465</f>
        <v>0</v>
      </c>
      <c r="P465" s="23" t="str">
        <f>IF(A!P465="","",INDEX(B!$A$1:$BT$2000,MATCH(A!P465,B!$AX$1:$AX$2000,0),D!$B$5))</f>
        <v/>
      </c>
      <c r="Q465">
        <f>A!Q465</f>
        <v>0</v>
      </c>
      <c r="R465">
        <f>A!R465</f>
        <v>0</v>
      </c>
      <c r="S465">
        <f>A!S465</f>
        <v>0</v>
      </c>
      <c r="T465">
        <f>A!T465</f>
        <v>0</v>
      </c>
      <c r="U465">
        <f>A!U465</f>
        <v>0</v>
      </c>
      <c r="V465" s="23">
        <f>IF(A!V465="&lt;",1,A!V465)</f>
        <v>0</v>
      </c>
      <c r="W465">
        <f>A!W465</f>
        <v>0</v>
      </c>
      <c r="X465">
        <f>A!X465</f>
        <v>0</v>
      </c>
      <c r="Y465">
        <f>A!Y465</f>
        <v>0</v>
      </c>
      <c r="Z465" s="23">
        <f t="shared" si="7"/>
        <v>0</v>
      </c>
      <c r="AA465">
        <f>A!Z465</f>
        <v>0</v>
      </c>
      <c r="AB465">
        <f>A!AA465</f>
        <v>0</v>
      </c>
      <c r="AC465">
        <f>A!AB465</f>
        <v>0</v>
      </c>
      <c r="AD465">
        <f>A!AC465</f>
        <v>0</v>
      </c>
      <c r="AE465">
        <f>A!AD465</f>
        <v>0</v>
      </c>
      <c r="AF465">
        <f>A!AE465</f>
        <v>0</v>
      </c>
      <c r="AG465">
        <f>A!AF465</f>
        <v>0</v>
      </c>
      <c r="AH465">
        <f>A!AG465</f>
        <v>0</v>
      </c>
      <c r="AI465">
        <f>A!AH465</f>
        <v>0</v>
      </c>
      <c r="AJ465">
        <f>A!AI465</f>
        <v>0</v>
      </c>
      <c r="AK465">
        <f>A!AJ465</f>
        <v>0</v>
      </c>
      <c r="AL465">
        <f>A!AK465</f>
        <v>0</v>
      </c>
      <c r="AM465">
        <f>A!AL465</f>
        <v>0</v>
      </c>
      <c r="AN465">
        <f>A!AM465</f>
        <v>0</v>
      </c>
      <c r="AO465">
        <f>A!AN465</f>
        <v>0</v>
      </c>
      <c r="AP465">
        <f>A!AO465</f>
        <v>0</v>
      </c>
      <c r="AQ465">
        <f>A!AP465</f>
        <v>0</v>
      </c>
      <c r="AR465">
        <f>A!AQ465</f>
        <v>0</v>
      </c>
      <c r="AS465">
        <f>A!AR465</f>
        <v>0</v>
      </c>
      <c r="AT465">
        <f>A!AS465</f>
        <v>0</v>
      </c>
      <c r="AU465">
        <f>A!AT465</f>
        <v>0</v>
      </c>
      <c r="AV465">
        <f>A!AU465</f>
        <v>0</v>
      </c>
      <c r="AW465" s="23" t="str">
        <f>IF(A!AV465=0,"",A!AV465)</f>
        <v/>
      </c>
      <c r="AX465">
        <f>A!AW465</f>
        <v>0</v>
      </c>
      <c r="AY465">
        <f>A!AX465</f>
        <v>0</v>
      </c>
      <c r="AZ465">
        <f>A!AY465</f>
        <v>0</v>
      </c>
      <c r="BA465">
        <f>A!AZ465</f>
        <v>0</v>
      </c>
      <c r="BB465">
        <f>A!BA465</f>
        <v>0</v>
      </c>
      <c r="BC465">
        <f>A!BB465</f>
        <v>0</v>
      </c>
      <c r="BD465">
        <f>A!BC465</f>
        <v>0</v>
      </c>
      <c r="BE465">
        <f>A!BD465</f>
        <v>0</v>
      </c>
      <c r="BF465">
        <f>A!BE465</f>
        <v>0</v>
      </c>
      <c r="BG465">
        <f>A!BF465</f>
        <v>0</v>
      </c>
      <c r="BH465">
        <f>A!BG465</f>
        <v>0</v>
      </c>
      <c r="BI465">
        <f>A!BH465</f>
        <v>0</v>
      </c>
      <c r="BJ465">
        <f>A!BI465</f>
        <v>0</v>
      </c>
      <c r="BK465">
        <f>A!BJ465</f>
        <v>0</v>
      </c>
      <c r="BL465">
        <f>A!BK465</f>
        <v>0</v>
      </c>
      <c r="BM465">
        <f>A!BL465</f>
        <v>0</v>
      </c>
      <c r="BN465">
        <f>A!BM465</f>
        <v>0</v>
      </c>
      <c r="BO465">
        <f>A!BN465</f>
        <v>0</v>
      </c>
      <c r="BP465">
        <f>A!BO465</f>
        <v>0</v>
      </c>
      <c r="BQ465">
        <f>A!BP465</f>
        <v>0</v>
      </c>
      <c r="BR465">
        <f>A!BQ465</f>
        <v>0</v>
      </c>
      <c r="BS465">
        <f>A!BR465</f>
        <v>0</v>
      </c>
      <c r="BT465">
        <f>A!BS465</f>
        <v>0</v>
      </c>
      <c r="BU465">
        <f>A!BT465</f>
        <v>0</v>
      </c>
      <c r="BV465">
        <f>A!BU465</f>
        <v>0</v>
      </c>
      <c r="BW465">
        <f>A!BV465</f>
        <v>0</v>
      </c>
      <c r="BX465">
        <f>A!BW465</f>
        <v>0</v>
      </c>
      <c r="BY465">
        <f>A!BX465</f>
        <v>0</v>
      </c>
      <c r="BZ465">
        <f>A!BY465</f>
        <v>0</v>
      </c>
      <c r="CA465">
        <f>A!BZ465</f>
        <v>0</v>
      </c>
      <c r="CB465">
        <f>A!CA465</f>
        <v>0</v>
      </c>
      <c r="CC465">
        <f>A!CB465</f>
        <v>0</v>
      </c>
      <c r="CD465">
        <f>A!CC465</f>
        <v>0</v>
      </c>
      <c r="CE465">
        <f>A!CD465</f>
        <v>0</v>
      </c>
      <c r="CF465">
        <f>A!CE465</f>
        <v>0</v>
      </c>
      <c r="CG465">
        <f>A!CF465</f>
        <v>0</v>
      </c>
      <c r="CH465">
        <f>A!CG465</f>
        <v>0</v>
      </c>
      <c r="CI465">
        <f>A!CH465</f>
        <v>0</v>
      </c>
      <c r="CJ465">
        <f>A!CI465</f>
        <v>0</v>
      </c>
      <c r="CK465">
        <f>A!CJ465</f>
        <v>0</v>
      </c>
      <c r="CL465">
        <f>A!CK465</f>
        <v>0</v>
      </c>
      <c r="CM465">
        <f>A!CL465</f>
        <v>0</v>
      </c>
      <c r="CN465">
        <f>A!CM465</f>
        <v>0</v>
      </c>
      <c r="CO465">
        <f>A!CN465</f>
        <v>0</v>
      </c>
      <c r="CP465">
        <f>A!CO465</f>
        <v>0</v>
      </c>
      <c r="CQ465">
        <f>A!CO775</f>
        <v>0</v>
      </c>
      <c r="CR465">
        <f>A!CP465</f>
        <v>0</v>
      </c>
      <c r="CS465">
        <f>A!CQ465</f>
        <v>0</v>
      </c>
    </row>
    <row r="466" spans="1:97" x14ac:dyDescent="0.2">
      <c r="A466">
        <f>A!A466</f>
        <v>0</v>
      </c>
      <c r="B466">
        <f>A!B466</f>
        <v>0</v>
      </c>
      <c r="C466">
        <f>A!C466</f>
        <v>0</v>
      </c>
      <c r="D466">
        <f>A!D466</f>
        <v>0</v>
      </c>
      <c r="E466">
        <f>A!E466</f>
        <v>0</v>
      </c>
      <c r="F466">
        <f>A!F466</f>
        <v>0</v>
      </c>
      <c r="G466">
        <f>A!G466</f>
        <v>0</v>
      </c>
      <c r="H466">
        <f>A!H466</f>
        <v>0</v>
      </c>
      <c r="I466">
        <f>A!I466</f>
        <v>0</v>
      </c>
      <c r="J466">
        <f>A!J466</f>
        <v>0</v>
      </c>
      <c r="K466">
        <f>A!K466</f>
        <v>0</v>
      </c>
      <c r="L466">
        <f>A!L466</f>
        <v>0</v>
      </c>
      <c r="M466">
        <f>A!M466</f>
        <v>0</v>
      </c>
      <c r="N466">
        <f>A!N466</f>
        <v>0</v>
      </c>
      <c r="O466">
        <f>A!O466</f>
        <v>0</v>
      </c>
      <c r="P466" s="23" t="str">
        <f>IF(A!P466="","",INDEX(B!$A$1:$BT$2000,MATCH(A!P466,B!$AX$1:$AX$2000,0),D!$B$5))</f>
        <v/>
      </c>
      <c r="Q466">
        <f>A!Q466</f>
        <v>0</v>
      </c>
      <c r="R466">
        <f>A!R466</f>
        <v>0</v>
      </c>
      <c r="S466">
        <f>A!S466</f>
        <v>0</v>
      </c>
      <c r="T466">
        <f>A!T466</f>
        <v>0</v>
      </c>
      <c r="U466">
        <f>A!U466</f>
        <v>0</v>
      </c>
      <c r="V466" s="23">
        <f>IF(A!V466="&lt;",1,A!V466)</f>
        <v>0</v>
      </c>
      <c r="W466">
        <f>A!W466</f>
        <v>0</v>
      </c>
      <c r="X466">
        <f>A!X466</f>
        <v>0</v>
      </c>
      <c r="Y466">
        <f>A!Y466</f>
        <v>0</v>
      </c>
      <c r="Z466" s="23">
        <f t="shared" si="7"/>
        <v>0</v>
      </c>
      <c r="AA466">
        <f>A!Z466</f>
        <v>0</v>
      </c>
      <c r="AB466">
        <f>A!AA466</f>
        <v>0</v>
      </c>
      <c r="AC466">
        <f>A!AB466</f>
        <v>0</v>
      </c>
      <c r="AD466">
        <f>A!AC466</f>
        <v>0</v>
      </c>
      <c r="AE466">
        <f>A!AD466</f>
        <v>0</v>
      </c>
      <c r="AF466">
        <f>A!AE466</f>
        <v>0</v>
      </c>
      <c r="AG466">
        <f>A!AF466</f>
        <v>0</v>
      </c>
      <c r="AH466">
        <f>A!AG466</f>
        <v>0</v>
      </c>
      <c r="AI466">
        <f>A!AH466</f>
        <v>0</v>
      </c>
      <c r="AJ466">
        <f>A!AI466</f>
        <v>0</v>
      </c>
      <c r="AK466">
        <f>A!AJ466</f>
        <v>0</v>
      </c>
      <c r="AL466">
        <f>A!AK466</f>
        <v>0</v>
      </c>
      <c r="AM466">
        <f>A!AL466</f>
        <v>0</v>
      </c>
      <c r="AN466">
        <f>A!AM466</f>
        <v>0</v>
      </c>
      <c r="AO466">
        <f>A!AN466</f>
        <v>0</v>
      </c>
      <c r="AP466">
        <f>A!AO466</f>
        <v>0</v>
      </c>
      <c r="AQ466">
        <f>A!AP466</f>
        <v>0</v>
      </c>
      <c r="AR466">
        <f>A!AQ466</f>
        <v>0</v>
      </c>
      <c r="AS466">
        <f>A!AR466</f>
        <v>0</v>
      </c>
      <c r="AT466">
        <f>A!AS466</f>
        <v>0</v>
      </c>
      <c r="AU466">
        <f>A!AT466</f>
        <v>0</v>
      </c>
      <c r="AV466">
        <f>A!AU466</f>
        <v>0</v>
      </c>
      <c r="AW466" s="23" t="str">
        <f>IF(A!AV466=0,"",A!AV466)</f>
        <v/>
      </c>
      <c r="AX466">
        <f>A!AW466</f>
        <v>0</v>
      </c>
      <c r="AY466">
        <f>A!AX466</f>
        <v>0</v>
      </c>
      <c r="AZ466">
        <f>A!AY466</f>
        <v>0</v>
      </c>
      <c r="BA466">
        <f>A!AZ466</f>
        <v>0</v>
      </c>
      <c r="BB466">
        <f>A!BA466</f>
        <v>0</v>
      </c>
      <c r="BC466">
        <f>A!BB466</f>
        <v>0</v>
      </c>
      <c r="BD466">
        <f>A!BC466</f>
        <v>0</v>
      </c>
      <c r="BE466">
        <f>A!BD466</f>
        <v>0</v>
      </c>
      <c r="BF466">
        <f>A!BE466</f>
        <v>0</v>
      </c>
      <c r="BG466">
        <f>A!BF466</f>
        <v>0</v>
      </c>
      <c r="BH466">
        <f>A!BG466</f>
        <v>0</v>
      </c>
      <c r="BI466">
        <f>A!BH466</f>
        <v>0</v>
      </c>
      <c r="BJ466">
        <f>A!BI466</f>
        <v>0</v>
      </c>
      <c r="BK466">
        <f>A!BJ466</f>
        <v>0</v>
      </c>
      <c r="BL466">
        <f>A!BK466</f>
        <v>0</v>
      </c>
      <c r="BM466">
        <f>A!BL466</f>
        <v>0</v>
      </c>
      <c r="BN466">
        <f>A!BM466</f>
        <v>0</v>
      </c>
      <c r="BO466">
        <f>A!BN466</f>
        <v>0</v>
      </c>
      <c r="BP466">
        <f>A!BO466</f>
        <v>0</v>
      </c>
      <c r="BQ466">
        <f>A!BP466</f>
        <v>0</v>
      </c>
      <c r="BR466">
        <f>A!BQ466</f>
        <v>0</v>
      </c>
      <c r="BS466">
        <f>A!BR466</f>
        <v>0</v>
      </c>
      <c r="BT466">
        <f>A!BS466</f>
        <v>0</v>
      </c>
      <c r="BU466">
        <f>A!BT466</f>
        <v>0</v>
      </c>
      <c r="BV466">
        <f>A!BU466</f>
        <v>0</v>
      </c>
      <c r="BW466">
        <f>A!BV466</f>
        <v>0</v>
      </c>
      <c r="BX466">
        <f>A!BW466</f>
        <v>0</v>
      </c>
      <c r="BY466">
        <f>A!BX466</f>
        <v>0</v>
      </c>
      <c r="BZ466">
        <f>A!BY466</f>
        <v>0</v>
      </c>
      <c r="CA466">
        <f>A!BZ466</f>
        <v>0</v>
      </c>
      <c r="CB466">
        <f>A!CA466</f>
        <v>0</v>
      </c>
      <c r="CC466">
        <f>A!CB466</f>
        <v>0</v>
      </c>
      <c r="CD466">
        <f>A!CC466</f>
        <v>0</v>
      </c>
      <c r="CE466">
        <f>A!CD466</f>
        <v>0</v>
      </c>
      <c r="CF466">
        <f>A!CE466</f>
        <v>0</v>
      </c>
      <c r="CG466">
        <f>A!CF466</f>
        <v>0</v>
      </c>
      <c r="CH466">
        <f>A!CG466</f>
        <v>0</v>
      </c>
      <c r="CI466">
        <f>A!CH466</f>
        <v>0</v>
      </c>
      <c r="CJ466">
        <f>A!CI466</f>
        <v>0</v>
      </c>
      <c r="CK466">
        <f>A!CJ466</f>
        <v>0</v>
      </c>
      <c r="CL466">
        <f>A!CK466</f>
        <v>0</v>
      </c>
      <c r="CM466">
        <f>A!CL466</f>
        <v>0</v>
      </c>
      <c r="CN466">
        <f>A!CM466</f>
        <v>0</v>
      </c>
      <c r="CO466">
        <f>A!CN466</f>
        <v>0</v>
      </c>
      <c r="CP466">
        <f>A!CO466</f>
        <v>0</v>
      </c>
      <c r="CQ466">
        <f>A!CO776</f>
        <v>0</v>
      </c>
      <c r="CR466">
        <f>A!CP466</f>
        <v>0</v>
      </c>
      <c r="CS466">
        <f>A!CQ466</f>
        <v>0</v>
      </c>
    </row>
    <row r="467" spans="1:97" x14ac:dyDescent="0.2">
      <c r="A467">
        <f>A!A467</f>
        <v>0</v>
      </c>
      <c r="B467">
        <f>A!B467</f>
        <v>0</v>
      </c>
      <c r="C467">
        <f>A!C467</f>
        <v>0</v>
      </c>
      <c r="D467">
        <f>A!D467</f>
        <v>0</v>
      </c>
      <c r="E467">
        <f>A!E467</f>
        <v>0</v>
      </c>
      <c r="F467">
        <f>A!F467</f>
        <v>0</v>
      </c>
      <c r="G467">
        <f>A!G467</f>
        <v>0</v>
      </c>
      <c r="H467">
        <f>A!H467</f>
        <v>0</v>
      </c>
      <c r="I467">
        <f>A!I467</f>
        <v>0</v>
      </c>
      <c r="J467">
        <f>A!J467</f>
        <v>0</v>
      </c>
      <c r="K467">
        <f>A!K467</f>
        <v>0</v>
      </c>
      <c r="L467">
        <f>A!L467</f>
        <v>0</v>
      </c>
      <c r="M467">
        <f>A!M467</f>
        <v>0</v>
      </c>
      <c r="N467">
        <f>A!N467</f>
        <v>0</v>
      </c>
      <c r="O467">
        <f>A!O467</f>
        <v>0</v>
      </c>
      <c r="P467" s="23" t="str">
        <f>IF(A!P467="","",INDEX(B!$A$1:$BT$2000,MATCH(A!P467,B!$AX$1:$AX$2000,0),D!$B$5))</f>
        <v/>
      </c>
      <c r="Q467">
        <f>A!Q467</f>
        <v>0</v>
      </c>
      <c r="R467">
        <f>A!R467</f>
        <v>0</v>
      </c>
      <c r="S467">
        <f>A!S467</f>
        <v>0</v>
      </c>
      <c r="T467">
        <f>A!T467</f>
        <v>0</v>
      </c>
      <c r="U467">
        <f>A!U467</f>
        <v>0</v>
      </c>
      <c r="V467" s="23">
        <f>IF(A!V467="&lt;",1,A!V467)</f>
        <v>0</v>
      </c>
      <c r="W467">
        <f>A!W467</f>
        <v>0</v>
      </c>
      <c r="X467">
        <f>A!X467</f>
        <v>0</v>
      </c>
      <c r="Y467">
        <f>A!Y467</f>
        <v>0</v>
      </c>
      <c r="Z467" s="23">
        <f t="shared" si="7"/>
        <v>0</v>
      </c>
      <c r="AA467">
        <f>A!Z467</f>
        <v>0</v>
      </c>
      <c r="AB467">
        <f>A!AA467</f>
        <v>0</v>
      </c>
      <c r="AC467">
        <f>A!AB467</f>
        <v>0</v>
      </c>
      <c r="AD467">
        <f>A!AC467</f>
        <v>0</v>
      </c>
      <c r="AE467">
        <f>A!AD467</f>
        <v>0</v>
      </c>
      <c r="AF467">
        <f>A!AE467</f>
        <v>0</v>
      </c>
      <c r="AG467">
        <f>A!AF467</f>
        <v>0</v>
      </c>
      <c r="AH467">
        <f>A!AG467</f>
        <v>0</v>
      </c>
      <c r="AI467">
        <f>A!AH467</f>
        <v>0</v>
      </c>
      <c r="AJ467">
        <f>A!AI467</f>
        <v>0</v>
      </c>
      <c r="AK467">
        <f>A!AJ467</f>
        <v>0</v>
      </c>
      <c r="AL467">
        <f>A!AK467</f>
        <v>0</v>
      </c>
      <c r="AM467">
        <f>A!AL467</f>
        <v>0</v>
      </c>
      <c r="AN467">
        <f>A!AM467</f>
        <v>0</v>
      </c>
      <c r="AO467">
        <f>A!AN467</f>
        <v>0</v>
      </c>
      <c r="AP467">
        <f>A!AO467</f>
        <v>0</v>
      </c>
      <c r="AQ467">
        <f>A!AP467</f>
        <v>0</v>
      </c>
      <c r="AR467">
        <f>A!AQ467</f>
        <v>0</v>
      </c>
      <c r="AS467">
        <f>A!AR467</f>
        <v>0</v>
      </c>
      <c r="AT467">
        <f>A!AS467</f>
        <v>0</v>
      </c>
      <c r="AU467">
        <f>A!AT467</f>
        <v>0</v>
      </c>
      <c r="AV467">
        <f>A!AU467</f>
        <v>0</v>
      </c>
      <c r="AW467" s="23" t="str">
        <f>IF(A!AV467=0,"",A!AV467)</f>
        <v/>
      </c>
      <c r="AX467">
        <f>A!AW467</f>
        <v>0</v>
      </c>
      <c r="AY467">
        <f>A!AX467</f>
        <v>0</v>
      </c>
      <c r="AZ467">
        <f>A!AY467</f>
        <v>0</v>
      </c>
      <c r="BA467">
        <f>A!AZ467</f>
        <v>0</v>
      </c>
      <c r="BB467">
        <f>A!BA467</f>
        <v>0</v>
      </c>
      <c r="BC467">
        <f>A!BB467</f>
        <v>0</v>
      </c>
      <c r="BD467">
        <f>A!BC467</f>
        <v>0</v>
      </c>
      <c r="BE467">
        <f>A!BD467</f>
        <v>0</v>
      </c>
      <c r="BF467">
        <f>A!BE467</f>
        <v>0</v>
      </c>
      <c r="BG467">
        <f>A!BF467</f>
        <v>0</v>
      </c>
      <c r="BH467">
        <f>A!BG467</f>
        <v>0</v>
      </c>
      <c r="BI467">
        <f>A!BH467</f>
        <v>0</v>
      </c>
      <c r="BJ467">
        <f>A!BI467</f>
        <v>0</v>
      </c>
      <c r="BK467">
        <f>A!BJ467</f>
        <v>0</v>
      </c>
      <c r="BL467">
        <f>A!BK467</f>
        <v>0</v>
      </c>
      <c r="BM467">
        <f>A!BL467</f>
        <v>0</v>
      </c>
      <c r="BN467">
        <f>A!BM467</f>
        <v>0</v>
      </c>
      <c r="BO467">
        <f>A!BN467</f>
        <v>0</v>
      </c>
      <c r="BP467">
        <f>A!BO467</f>
        <v>0</v>
      </c>
      <c r="BQ467">
        <f>A!BP467</f>
        <v>0</v>
      </c>
      <c r="BR467">
        <f>A!BQ467</f>
        <v>0</v>
      </c>
      <c r="BS467">
        <f>A!BR467</f>
        <v>0</v>
      </c>
      <c r="BT467">
        <f>A!BS467</f>
        <v>0</v>
      </c>
      <c r="BU467">
        <f>A!BT467</f>
        <v>0</v>
      </c>
      <c r="BV467">
        <f>A!BU467</f>
        <v>0</v>
      </c>
      <c r="BW467">
        <f>A!BV467</f>
        <v>0</v>
      </c>
      <c r="BX467">
        <f>A!BW467</f>
        <v>0</v>
      </c>
      <c r="BY467">
        <f>A!BX467</f>
        <v>0</v>
      </c>
      <c r="BZ467">
        <f>A!BY467</f>
        <v>0</v>
      </c>
      <c r="CA467">
        <f>A!BZ467</f>
        <v>0</v>
      </c>
      <c r="CB467">
        <f>A!CA467</f>
        <v>0</v>
      </c>
      <c r="CC467">
        <f>A!CB467</f>
        <v>0</v>
      </c>
      <c r="CD467">
        <f>A!CC467</f>
        <v>0</v>
      </c>
      <c r="CE467">
        <f>A!CD467</f>
        <v>0</v>
      </c>
      <c r="CF467">
        <f>A!CE467</f>
        <v>0</v>
      </c>
      <c r="CG467">
        <f>A!CF467</f>
        <v>0</v>
      </c>
      <c r="CH467">
        <f>A!CG467</f>
        <v>0</v>
      </c>
      <c r="CI467">
        <f>A!CH467</f>
        <v>0</v>
      </c>
      <c r="CJ467">
        <f>A!CI467</f>
        <v>0</v>
      </c>
      <c r="CK467">
        <f>A!CJ467</f>
        <v>0</v>
      </c>
      <c r="CL467">
        <f>A!CK467</f>
        <v>0</v>
      </c>
      <c r="CM467">
        <f>A!CL467</f>
        <v>0</v>
      </c>
      <c r="CN467">
        <f>A!CM467</f>
        <v>0</v>
      </c>
      <c r="CO467">
        <f>A!CN467</f>
        <v>0</v>
      </c>
      <c r="CP467">
        <f>A!CO467</f>
        <v>0</v>
      </c>
      <c r="CQ467">
        <f>A!CO777</f>
        <v>0</v>
      </c>
      <c r="CR467">
        <f>A!CP467</f>
        <v>0</v>
      </c>
      <c r="CS467">
        <f>A!CQ467</f>
        <v>0</v>
      </c>
    </row>
    <row r="468" spans="1:97" x14ac:dyDescent="0.2">
      <c r="A468">
        <f>A!A468</f>
        <v>0</v>
      </c>
      <c r="B468">
        <f>A!B468</f>
        <v>0</v>
      </c>
      <c r="C468">
        <f>A!C468</f>
        <v>0</v>
      </c>
      <c r="D468">
        <f>A!D468</f>
        <v>0</v>
      </c>
      <c r="E468">
        <f>A!E468</f>
        <v>0</v>
      </c>
      <c r="F468">
        <f>A!F468</f>
        <v>0</v>
      </c>
      <c r="G468">
        <f>A!G468</f>
        <v>0</v>
      </c>
      <c r="H468">
        <f>A!H468</f>
        <v>0</v>
      </c>
      <c r="I468">
        <f>A!I468</f>
        <v>0</v>
      </c>
      <c r="J468">
        <f>A!J468</f>
        <v>0</v>
      </c>
      <c r="K468">
        <f>A!K468</f>
        <v>0</v>
      </c>
      <c r="L468">
        <f>A!L468</f>
        <v>0</v>
      </c>
      <c r="M468">
        <f>A!M468</f>
        <v>0</v>
      </c>
      <c r="N468">
        <f>A!N468</f>
        <v>0</v>
      </c>
      <c r="O468">
        <f>A!O468</f>
        <v>0</v>
      </c>
      <c r="P468" s="23" t="str">
        <f>IF(A!P468="","",INDEX(B!$A$1:$BT$2000,MATCH(A!P468,B!$AX$1:$AX$2000,0),D!$B$5))</f>
        <v/>
      </c>
      <c r="Q468">
        <f>A!Q468</f>
        <v>0</v>
      </c>
      <c r="R468">
        <f>A!R468</f>
        <v>0</v>
      </c>
      <c r="S468">
        <f>A!S468</f>
        <v>0</v>
      </c>
      <c r="T468">
        <f>A!T468</f>
        <v>0</v>
      </c>
      <c r="U468">
        <f>A!U468</f>
        <v>0</v>
      </c>
      <c r="V468" s="23">
        <f>IF(A!V468="&lt;",1,A!V468)</f>
        <v>0</v>
      </c>
      <c r="W468">
        <f>A!W468</f>
        <v>0</v>
      </c>
      <c r="X468">
        <f>A!X468</f>
        <v>0</v>
      </c>
      <c r="Y468">
        <f>A!Y468</f>
        <v>0</v>
      </c>
      <c r="Z468" s="23">
        <f t="shared" si="7"/>
        <v>0</v>
      </c>
      <c r="AA468">
        <f>A!Z468</f>
        <v>0</v>
      </c>
      <c r="AB468">
        <f>A!AA468</f>
        <v>0</v>
      </c>
      <c r="AC468">
        <f>A!AB468</f>
        <v>0</v>
      </c>
      <c r="AD468">
        <f>A!AC468</f>
        <v>0</v>
      </c>
      <c r="AE468">
        <f>A!AD468</f>
        <v>0</v>
      </c>
      <c r="AF468">
        <f>A!AE468</f>
        <v>0</v>
      </c>
      <c r="AG468">
        <f>A!AF468</f>
        <v>0</v>
      </c>
      <c r="AH468">
        <f>A!AG468</f>
        <v>0</v>
      </c>
      <c r="AI468">
        <f>A!AH468</f>
        <v>0</v>
      </c>
      <c r="AJ468">
        <f>A!AI468</f>
        <v>0</v>
      </c>
      <c r="AK468">
        <f>A!AJ468</f>
        <v>0</v>
      </c>
      <c r="AL468">
        <f>A!AK468</f>
        <v>0</v>
      </c>
      <c r="AM468">
        <f>A!AL468</f>
        <v>0</v>
      </c>
      <c r="AN468">
        <f>A!AM468</f>
        <v>0</v>
      </c>
      <c r="AO468">
        <f>A!AN468</f>
        <v>0</v>
      </c>
      <c r="AP468">
        <f>A!AO468</f>
        <v>0</v>
      </c>
      <c r="AQ468">
        <f>A!AP468</f>
        <v>0</v>
      </c>
      <c r="AR468">
        <f>A!AQ468</f>
        <v>0</v>
      </c>
      <c r="AS468">
        <f>A!AR468</f>
        <v>0</v>
      </c>
      <c r="AT468">
        <f>A!AS468</f>
        <v>0</v>
      </c>
      <c r="AU468">
        <f>A!AT468</f>
        <v>0</v>
      </c>
      <c r="AV468">
        <f>A!AU468</f>
        <v>0</v>
      </c>
      <c r="AW468" s="23" t="str">
        <f>IF(A!AV468=0,"",A!AV468)</f>
        <v/>
      </c>
      <c r="AX468">
        <f>A!AW468</f>
        <v>0</v>
      </c>
      <c r="AY468">
        <f>A!AX468</f>
        <v>0</v>
      </c>
      <c r="AZ468">
        <f>A!AY468</f>
        <v>0</v>
      </c>
      <c r="BA468">
        <f>A!AZ468</f>
        <v>0</v>
      </c>
      <c r="BB468">
        <f>A!BA468</f>
        <v>0</v>
      </c>
      <c r="BC468">
        <f>A!BB468</f>
        <v>0</v>
      </c>
      <c r="BD468">
        <f>A!BC468</f>
        <v>0</v>
      </c>
      <c r="BE468">
        <f>A!BD468</f>
        <v>0</v>
      </c>
      <c r="BF468">
        <f>A!BE468</f>
        <v>0</v>
      </c>
      <c r="BG468">
        <f>A!BF468</f>
        <v>0</v>
      </c>
      <c r="BH468">
        <f>A!BG468</f>
        <v>0</v>
      </c>
      <c r="BI468">
        <f>A!BH468</f>
        <v>0</v>
      </c>
      <c r="BJ468">
        <f>A!BI468</f>
        <v>0</v>
      </c>
      <c r="BK468">
        <f>A!BJ468</f>
        <v>0</v>
      </c>
      <c r="BL468">
        <f>A!BK468</f>
        <v>0</v>
      </c>
      <c r="BM468">
        <f>A!BL468</f>
        <v>0</v>
      </c>
      <c r="BN468">
        <f>A!BM468</f>
        <v>0</v>
      </c>
      <c r="BO468">
        <f>A!BN468</f>
        <v>0</v>
      </c>
      <c r="BP468">
        <f>A!BO468</f>
        <v>0</v>
      </c>
      <c r="BQ468">
        <f>A!BP468</f>
        <v>0</v>
      </c>
      <c r="BR468">
        <f>A!BQ468</f>
        <v>0</v>
      </c>
      <c r="BS468">
        <f>A!BR468</f>
        <v>0</v>
      </c>
      <c r="BT468">
        <f>A!BS468</f>
        <v>0</v>
      </c>
      <c r="BU468">
        <f>A!BT468</f>
        <v>0</v>
      </c>
      <c r="BV468">
        <f>A!BU468</f>
        <v>0</v>
      </c>
      <c r="BW468">
        <f>A!BV468</f>
        <v>0</v>
      </c>
      <c r="BX468">
        <f>A!BW468</f>
        <v>0</v>
      </c>
      <c r="BY468">
        <f>A!BX468</f>
        <v>0</v>
      </c>
      <c r="BZ468">
        <f>A!BY468</f>
        <v>0</v>
      </c>
      <c r="CA468">
        <f>A!BZ468</f>
        <v>0</v>
      </c>
      <c r="CB468">
        <f>A!CA468</f>
        <v>0</v>
      </c>
      <c r="CC468">
        <f>A!CB468</f>
        <v>0</v>
      </c>
      <c r="CD468">
        <f>A!CC468</f>
        <v>0</v>
      </c>
      <c r="CE468">
        <f>A!CD468</f>
        <v>0</v>
      </c>
      <c r="CF468">
        <f>A!CE468</f>
        <v>0</v>
      </c>
      <c r="CG468">
        <f>A!CF468</f>
        <v>0</v>
      </c>
      <c r="CH468">
        <f>A!CG468</f>
        <v>0</v>
      </c>
      <c r="CI468">
        <f>A!CH468</f>
        <v>0</v>
      </c>
      <c r="CJ468">
        <f>A!CI468</f>
        <v>0</v>
      </c>
      <c r="CK468">
        <f>A!CJ468</f>
        <v>0</v>
      </c>
      <c r="CL468">
        <f>A!CK468</f>
        <v>0</v>
      </c>
      <c r="CM468">
        <f>A!CL468</f>
        <v>0</v>
      </c>
      <c r="CN468">
        <f>A!CM468</f>
        <v>0</v>
      </c>
      <c r="CO468">
        <f>A!CN468</f>
        <v>0</v>
      </c>
      <c r="CP468">
        <f>A!CO468</f>
        <v>0</v>
      </c>
      <c r="CQ468">
        <f>A!CO778</f>
        <v>0</v>
      </c>
      <c r="CR468">
        <f>A!CP468</f>
        <v>0</v>
      </c>
      <c r="CS468">
        <f>A!CQ468</f>
        <v>0</v>
      </c>
    </row>
    <row r="469" spans="1:97" x14ac:dyDescent="0.2">
      <c r="A469">
        <f>A!A469</f>
        <v>0</v>
      </c>
      <c r="B469">
        <f>A!B469</f>
        <v>0</v>
      </c>
      <c r="C469">
        <f>A!C469</f>
        <v>0</v>
      </c>
      <c r="D469">
        <f>A!D469</f>
        <v>0</v>
      </c>
      <c r="E469">
        <f>A!E469</f>
        <v>0</v>
      </c>
      <c r="F469">
        <f>A!F469</f>
        <v>0</v>
      </c>
      <c r="G469">
        <f>A!G469</f>
        <v>0</v>
      </c>
      <c r="H469">
        <f>A!H469</f>
        <v>0</v>
      </c>
      <c r="I469">
        <f>A!I469</f>
        <v>0</v>
      </c>
      <c r="J469">
        <f>A!J469</f>
        <v>0</v>
      </c>
      <c r="K469">
        <f>A!K469</f>
        <v>0</v>
      </c>
      <c r="L469">
        <f>A!L469</f>
        <v>0</v>
      </c>
      <c r="M469">
        <f>A!M469</f>
        <v>0</v>
      </c>
      <c r="N469">
        <f>A!N469</f>
        <v>0</v>
      </c>
      <c r="O469">
        <f>A!O469</f>
        <v>0</v>
      </c>
      <c r="P469" s="23" t="str">
        <f>IF(A!P469="","",INDEX(B!$A$1:$BT$2000,MATCH(A!P469,B!$AX$1:$AX$2000,0),D!$B$5))</f>
        <v/>
      </c>
      <c r="Q469">
        <f>A!Q469</f>
        <v>0</v>
      </c>
      <c r="R469">
        <f>A!R469</f>
        <v>0</v>
      </c>
      <c r="S469">
        <f>A!S469</f>
        <v>0</v>
      </c>
      <c r="T469">
        <f>A!T469</f>
        <v>0</v>
      </c>
      <c r="U469">
        <f>A!U469</f>
        <v>0</v>
      </c>
      <c r="V469" s="23">
        <f>IF(A!V469="&lt;",1,A!V469)</f>
        <v>0</v>
      </c>
      <c r="W469">
        <f>A!W469</f>
        <v>0</v>
      </c>
      <c r="X469">
        <f>A!X469</f>
        <v>0</v>
      </c>
      <c r="Y469">
        <f>A!Y469</f>
        <v>0</v>
      </c>
      <c r="Z469" s="23">
        <f t="shared" si="7"/>
        <v>0</v>
      </c>
      <c r="AA469">
        <f>A!Z469</f>
        <v>0</v>
      </c>
      <c r="AB469">
        <f>A!AA469</f>
        <v>0</v>
      </c>
      <c r="AC469">
        <f>A!AB469</f>
        <v>0</v>
      </c>
      <c r="AD469">
        <f>A!AC469</f>
        <v>0</v>
      </c>
      <c r="AE469">
        <f>A!AD469</f>
        <v>0</v>
      </c>
      <c r="AF469">
        <f>A!AE469</f>
        <v>0</v>
      </c>
      <c r="AG469">
        <f>A!AF469</f>
        <v>0</v>
      </c>
      <c r="AH469">
        <f>A!AG469</f>
        <v>0</v>
      </c>
      <c r="AI469">
        <f>A!AH469</f>
        <v>0</v>
      </c>
      <c r="AJ469">
        <f>A!AI469</f>
        <v>0</v>
      </c>
      <c r="AK469">
        <f>A!AJ469</f>
        <v>0</v>
      </c>
      <c r="AL469">
        <f>A!AK469</f>
        <v>0</v>
      </c>
      <c r="AM469">
        <f>A!AL469</f>
        <v>0</v>
      </c>
      <c r="AN469">
        <f>A!AM469</f>
        <v>0</v>
      </c>
      <c r="AO469">
        <f>A!AN469</f>
        <v>0</v>
      </c>
      <c r="AP469">
        <f>A!AO469</f>
        <v>0</v>
      </c>
      <c r="AQ469">
        <f>A!AP469</f>
        <v>0</v>
      </c>
      <c r="AR469">
        <f>A!AQ469</f>
        <v>0</v>
      </c>
      <c r="AS469">
        <f>A!AR469</f>
        <v>0</v>
      </c>
      <c r="AT469">
        <f>A!AS469</f>
        <v>0</v>
      </c>
      <c r="AU469">
        <f>A!AT469</f>
        <v>0</v>
      </c>
      <c r="AV469">
        <f>A!AU469</f>
        <v>0</v>
      </c>
      <c r="AW469" s="23" t="str">
        <f>IF(A!AV469=0,"",A!AV469)</f>
        <v/>
      </c>
      <c r="AX469">
        <f>A!AW469</f>
        <v>0</v>
      </c>
      <c r="AY469">
        <f>A!AX469</f>
        <v>0</v>
      </c>
      <c r="AZ469">
        <f>A!AY469</f>
        <v>0</v>
      </c>
      <c r="BA469">
        <f>A!AZ469</f>
        <v>0</v>
      </c>
      <c r="BB469">
        <f>A!BA469</f>
        <v>0</v>
      </c>
      <c r="BC469">
        <f>A!BB469</f>
        <v>0</v>
      </c>
      <c r="BD469">
        <f>A!BC469</f>
        <v>0</v>
      </c>
      <c r="BE469">
        <f>A!BD469</f>
        <v>0</v>
      </c>
      <c r="BF469">
        <f>A!BE469</f>
        <v>0</v>
      </c>
      <c r="BG469">
        <f>A!BF469</f>
        <v>0</v>
      </c>
      <c r="BH469">
        <f>A!BG469</f>
        <v>0</v>
      </c>
      <c r="BI469">
        <f>A!BH469</f>
        <v>0</v>
      </c>
      <c r="BJ469">
        <f>A!BI469</f>
        <v>0</v>
      </c>
      <c r="BK469">
        <f>A!BJ469</f>
        <v>0</v>
      </c>
      <c r="BL469">
        <f>A!BK469</f>
        <v>0</v>
      </c>
      <c r="BM469">
        <f>A!BL469</f>
        <v>0</v>
      </c>
      <c r="BN469">
        <f>A!BM469</f>
        <v>0</v>
      </c>
      <c r="BO469">
        <f>A!BN469</f>
        <v>0</v>
      </c>
      <c r="BP469">
        <f>A!BO469</f>
        <v>0</v>
      </c>
      <c r="BQ469">
        <f>A!BP469</f>
        <v>0</v>
      </c>
      <c r="BR469">
        <f>A!BQ469</f>
        <v>0</v>
      </c>
      <c r="BS469">
        <f>A!BR469</f>
        <v>0</v>
      </c>
      <c r="BT469">
        <f>A!BS469</f>
        <v>0</v>
      </c>
      <c r="BU469">
        <f>A!BT469</f>
        <v>0</v>
      </c>
      <c r="BV469">
        <f>A!BU469</f>
        <v>0</v>
      </c>
      <c r="BW469">
        <f>A!BV469</f>
        <v>0</v>
      </c>
      <c r="BX469">
        <f>A!BW469</f>
        <v>0</v>
      </c>
      <c r="BY469">
        <f>A!BX469</f>
        <v>0</v>
      </c>
      <c r="BZ469">
        <f>A!BY469</f>
        <v>0</v>
      </c>
      <c r="CA469">
        <f>A!BZ469</f>
        <v>0</v>
      </c>
      <c r="CB469">
        <f>A!CA469</f>
        <v>0</v>
      </c>
      <c r="CC469">
        <f>A!CB469</f>
        <v>0</v>
      </c>
      <c r="CD469">
        <f>A!CC469</f>
        <v>0</v>
      </c>
      <c r="CE469">
        <f>A!CD469</f>
        <v>0</v>
      </c>
      <c r="CF469">
        <f>A!CE469</f>
        <v>0</v>
      </c>
      <c r="CG469">
        <f>A!CF469</f>
        <v>0</v>
      </c>
      <c r="CH469">
        <f>A!CG469</f>
        <v>0</v>
      </c>
      <c r="CI469">
        <f>A!CH469</f>
        <v>0</v>
      </c>
      <c r="CJ469">
        <f>A!CI469</f>
        <v>0</v>
      </c>
      <c r="CK469">
        <f>A!CJ469</f>
        <v>0</v>
      </c>
      <c r="CL469">
        <f>A!CK469</f>
        <v>0</v>
      </c>
      <c r="CM469">
        <f>A!CL469</f>
        <v>0</v>
      </c>
      <c r="CN469">
        <f>A!CM469</f>
        <v>0</v>
      </c>
      <c r="CO469">
        <f>A!CN469</f>
        <v>0</v>
      </c>
      <c r="CP469">
        <f>A!CO469</f>
        <v>0</v>
      </c>
      <c r="CQ469">
        <f>A!CO779</f>
        <v>0</v>
      </c>
      <c r="CR469">
        <f>A!CP469</f>
        <v>0</v>
      </c>
      <c r="CS469">
        <f>A!CQ469</f>
        <v>0</v>
      </c>
    </row>
    <row r="470" spans="1:97" x14ac:dyDescent="0.2">
      <c r="A470">
        <f>A!A470</f>
        <v>0</v>
      </c>
      <c r="B470">
        <f>A!B470</f>
        <v>0</v>
      </c>
      <c r="C470">
        <f>A!C470</f>
        <v>0</v>
      </c>
      <c r="D470">
        <f>A!D470</f>
        <v>0</v>
      </c>
      <c r="E470">
        <f>A!E470</f>
        <v>0</v>
      </c>
      <c r="F470">
        <f>A!F470</f>
        <v>0</v>
      </c>
      <c r="G470">
        <f>A!G470</f>
        <v>0</v>
      </c>
      <c r="H470">
        <f>A!H470</f>
        <v>0</v>
      </c>
      <c r="I470">
        <f>A!I470</f>
        <v>0</v>
      </c>
      <c r="J470">
        <f>A!J470</f>
        <v>0</v>
      </c>
      <c r="K470">
        <f>A!K470</f>
        <v>0</v>
      </c>
      <c r="L470">
        <f>A!L470</f>
        <v>0</v>
      </c>
      <c r="M470">
        <f>A!M470</f>
        <v>0</v>
      </c>
      <c r="N470">
        <f>A!N470</f>
        <v>0</v>
      </c>
      <c r="O470">
        <f>A!O470</f>
        <v>0</v>
      </c>
      <c r="P470" s="23" t="str">
        <f>IF(A!P470="","",INDEX(B!$A$1:$BT$2000,MATCH(A!P470,B!$AX$1:$AX$2000,0),D!$B$5))</f>
        <v/>
      </c>
      <c r="Q470">
        <f>A!Q470</f>
        <v>0</v>
      </c>
      <c r="R470">
        <f>A!R470</f>
        <v>0</v>
      </c>
      <c r="S470">
        <f>A!S470</f>
        <v>0</v>
      </c>
      <c r="T470">
        <f>A!T470</f>
        <v>0</v>
      </c>
      <c r="U470">
        <f>A!U470</f>
        <v>0</v>
      </c>
      <c r="V470" s="23">
        <f>IF(A!V470="&lt;",1,A!V470)</f>
        <v>0</v>
      </c>
      <c r="W470">
        <f>A!W470</f>
        <v>0</v>
      </c>
      <c r="X470">
        <f>A!X470</f>
        <v>0</v>
      </c>
      <c r="Y470">
        <f>A!Y470</f>
        <v>0</v>
      </c>
      <c r="Z470" s="23">
        <f t="shared" si="7"/>
        <v>0</v>
      </c>
      <c r="AA470">
        <f>A!Z470</f>
        <v>0</v>
      </c>
      <c r="AB470">
        <f>A!AA470</f>
        <v>0</v>
      </c>
      <c r="AC470">
        <f>A!AB470</f>
        <v>0</v>
      </c>
      <c r="AD470">
        <f>A!AC470</f>
        <v>0</v>
      </c>
      <c r="AE470">
        <f>A!AD470</f>
        <v>0</v>
      </c>
      <c r="AF470">
        <f>A!AE470</f>
        <v>0</v>
      </c>
      <c r="AG470">
        <f>A!AF470</f>
        <v>0</v>
      </c>
      <c r="AH470">
        <f>A!AG470</f>
        <v>0</v>
      </c>
      <c r="AI470">
        <f>A!AH470</f>
        <v>0</v>
      </c>
      <c r="AJ470">
        <f>A!AI470</f>
        <v>0</v>
      </c>
      <c r="AK470">
        <f>A!AJ470</f>
        <v>0</v>
      </c>
      <c r="AL470">
        <f>A!AK470</f>
        <v>0</v>
      </c>
      <c r="AM470">
        <f>A!AL470</f>
        <v>0</v>
      </c>
      <c r="AN470">
        <f>A!AM470</f>
        <v>0</v>
      </c>
      <c r="AO470">
        <f>A!AN470</f>
        <v>0</v>
      </c>
      <c r="AP470">
        <f>A!AO470</f>
        <v>0</v>
      </c>
      <c r="AQ470">
        <f>A!AP470</f>
        <v>0</v>
      </c>
      <c r="AR470">
        <f>A!AQ470</f>
        <v>0</v>
      </c>
      <c r="AS470">
        <f>A!AR470</f>
        <v>0</v>
      </c>
      <c r="AT470">
        <f>A!AS470</f>
        <v>0</v>
      </c>
      <c r="AU470">
        <f>A!AT470</f>
        <v>0</v>
      </c>
      <c r="AV470">
        <f>A!AU470</f>
        <v>0</v>
      </c>
      <c r="AW470" s="23" t="str">
        <f>IF(A!AV470=0,"",A!AV470)</f>
        <v/>
      </c>
      <c r="AX470">
        <f>A!AW470</f>
        <v>0</v>
      </c>
      <c r="AY470">
        <f>A!AX470</f>
        <v>0</v>
      </c>
      <c r="AZ470">
        <f>A!AY470</f>
        <v>0</v>
      </c>
      <c r="BA470">
        <f>A!AZ470</f>
        <v>0</v>
      </c>
      <c r="BB470">
        <f>A!BA470</f>
        <v>0</v>
      </c>
      <c r="BC470">
        <f>A!BB470</f>
        <v>0</v>
      </c>
      <c r="BD470">
        <f>A!BC470</f>
        <v>0</v>
      </c>
      <c r="BE470">
        <f>A!BD470</f>
        <v>0</v>
      </c>
      <c r="BF470">
        <f>A!BE470</f>
        <v>0</v>
      </c>
      <c r="BG470">
        <f>A!BF470</f>
        <v>0</v>
      </c>
      <c r="BH470">
        <f>A!BG470</f>
        <v>0</v>
      </c>
      <c r="BI470">
        <f>A!BH470</f>
        <v>0</v>
      </c>
      <c r="BJ470">
        <f>A!BI470</f>
        <v>0</v>
      </c>
      <c r="BK470">
        <f>A!BJ470</f>
        <v>0</v>
      </c>
      <c r="BL470">
        <f>A!BK470</f>
        <v>0</v>
      </c>
      <c r="BM470">
        <f>A!BL470</f>
        <v>0</v>
      </c>
      <c r="BN470">
        <f>A!BM470</f>
        <v>0</v>
      </c>
      <c r="BO470">
        <f>A!BN470</f>
        <v>0</v>
      </c>
      <c r="BP470">
        <f>A!BO470</f>
        <v>0</v>
      </c>
      <c r="BQ470">
        <f>A!BP470</f>
        <v>0</v>
      </c>
      <c r="BR470">
        <f>A!BQ470</f>
        <v>0</v>
      </c>
      <c r="BS470">
        <f>A!BR470</f>
        <v>0</v>
      </c>
      <c r="BT470">
        <f>A!BS470</f>
        <v>0</v>
      </c>
      <c r="BU470">
        <f>A!BT470</f>
        <v>0</v>
      </c>
      <c r="BV470">
        <f>A!BU470</f>
        <v>0</v>
      </c>
      <c r="BW470">
        <f>A!BV470</f>
        <v>0</v>
      </c>
      <c r="BX470">
        <f>A!BW470</f>
        <v>0</v>
      </c>
      <c r="BY470">
        <f>A!BX470</f>
        <v>0</v>
      </c>
      <c r="BZ470">
        <f>A!BY470</f>
        <v>0</v>
      </c>
      <c r="CA470">
        <f>A!BZ470</f>
        <v>0</v>
      </c>
      <c r="CB470">
        <f>A!CA470</f>
        <v>0</v>
      </c>
      <c r="CC470">
        <f>A!CB470</f>
        <v>0</v>
      </c>
      <c r="CD470">
        <f>A!CC470</f>
        <v>0</v>
      </c>
      <c r="CE470">
        <f>A!CD470</f>
        <v>0</v>
      </c>
      <c r="CF470">
        <f>A!CE470</f>
        <v>0</v>
      </c>
      <c r="CG470">
        <f>A!CF470</f>
        <v>0</v>
      </c>
      <c r="CH470">
        <f>A!CG470</f>
        <v>0</v>
      </c>
      <c r="CI470">
        <f>A!CH470</f>
        <v>0</v>
      </c>
      <c r="CJ470">
        <f>A!CI470</f>
        <v>0</v>
      </c>
      <c r="CK470">
        <f>A!CJ470</f>
        <v>0</v>
      </c>
      <c r="CL470">
        <f>A!CK470</f>
        <v>0</v>
      </c>
      <c r="CM470">
        <f>A!CL470</f>
        <v>0</v>
      </c>
      <c r="CN470">
        <f>A!CM470</f>
        <v>0</v>
      </c>
      <c r="CO470">
        <f>A!CN470</f>
        <v>0</v>
      </c>
      <c r="CP470">
        <f>A!CO470</f>
        <v>0</v>
      </c>
      <c r="CQ470">
        <f>A!CO780</f>
        <v>0</v>
      </c>
      <c r="CR470">
        <f>A!CP470</f>
        <v>0</v>
      </c>
      <c r="CS470">
        <f>A!CQ470</f>
        <v>0</v>
      </c>
    </row>
    <row r="471" spans="1:97" x14ac:dyDescent="0.2">
      <c r="A471">
        <f>A!A471</f>
        <v>0</v>
      </c>
      <c r="B471">
        <f>A!B471</f>
        <v>0</v>
      </c>
      <c r="C471">
        <f>A!C471</f>
        <v>0</v>
      </c>
      <c r="D471">
        <f>A!D471</f>
        <v>0</v>
      </c>
      <c r="E471">
        <f>A!E471</f>
        <v>0</v>
      </c>
      <c r="F471">
        <f>A!F471</f>
        <v>0</v>
      </c>
      <c r="G471">
        <f>A!G471</f>
        <v>0</v>
      </c>
      <c r="H471">
        <f>A!H471</f>
        <v>0</v>
      </c>
      <c r="I471">
        <f>A!I471</f>
        <v>0</v>
      </c>
      <c r="J471">
        <f>A!J471</f>
        <v>0</v>
      </c>
      <c r="K471">
        <f>A!K471</f>
        <v>0</v>
      </c>
      <c r="L471">
        <f>A!L471</f>
        <v>0</v>
      </c>
      <c r="M471">
        <f>A!M471</f>
        <v>0</v>
      </c>
      <c r="N471">
        <f>A!N471</f>
        <v>0</v>
      </c>
      <c r="O471">
        <f>A!O471</f>
        <v>0</v>
      </c>
      <c r="P471" s="23" t="str">
        <f>IF(A!P471="","",INDEX(B!$A$1:$BT$2000,MATCH(A!P471,B!$AX$1:$AX$2000,0),D!$B$5))</f>
        <v/>
      </c>
      <c r="Q471">
        <f>A!Q471</f>
        <v>0</v>
      </c>
      <c r="R471">
        <f>A!R471</f>
        <v>0</v>
      </c>
      <c r="S471">
        <f>A!S471</f>
        <v>0</v>
      </c>
      <c r="T471">
        <f>A!T471</f>
        <v>0</v>
      </c>
      <c r="U471">
        <f>A!U471</f>
        <v>0</v>
      </c>
      <c r="V471" s="23">
        <f>IF(A!V471="&lt;",1,A!V471)</f>
        <v>0</v>
      </c>
      <c r="W471">
        <f>A!W471</f>
        <v>0</v>
      </c>
      <c r="X471">
        <f>A!X471</f>
        <v>0</v>
      </c>
      <c r="Y471">
        <f>A!Y471</f>
        <v>0</v>
      </c>
      <c r="Z471" s="23">
        <f t="shared" si="7"/>
        <v>0</v>
      </c>
      <c r="AA471">
        <f>A!Z471</f>
        <v>0</v>
      </c>
      <c r="AB471">
        <f>A!AA471</f>
        <v>0</v>
      </c>
      <c r="AC471">
        <f>A!AB471</f>
        <v>0</v>
      </c>
      <c r="AD471">
        <f>A!AC471</f>
        <v>0</v>
      </c>
      <c r="AE471">
        <f>A!AD471</f>
        <v>0</v>
      </c>
      <c r="AF471">
        <f>A!AE471</f>
        <v>0</v>
      </c>
      <c r="AG471">
        <f>A!AF471</f>
        <v>0</v>
      </c>
      <c r="AH471">
        <f>A!AG471</f>
        <v>0</v>
      </c>
      <c r="AI471">
        <f>A!AH471</f>
        <v>0</v>
      </c>
      <c r="AJ471">
        <f>A!AI471</f>
        <v>0</v>
      </c>
      <c r="AK471">
        <f>A!AJ471</f>
        <v>0</v>
      </c>
      <c r="AL471">
        <f>A!AK471</f>
        <v>0</v>
      </c>
      <c r="AM471">
        <f>A!AL471</f>
        <v>0</v>
      </c>
      <c r="AN471">
        <f>A!AM471</f>
        <v>0</v>
      </c>
      <c r="AO471">
        <f>A!AN471</f>
        <v>0</v>
      </c>
      <c r="AP471">
        <f>A!AO471</f>
        <v>0</v>
      </c>
      <c r="AQ471">
        <f>A!AP471</f>
        <v>0</v>
      </c>
      <c r="AR471">
        <f>A!AQ471</f>
        <v>0</v>
      </c>
      <c r="AS471">
        <f>A!AR471</f>
        <v>0</v>
      </c>
      <c r="AT471">
        <f>A!AS471</f>
        <v>0</v>
      </c>
      <c r="AU471">
        <f>A!AT471</f>
        <v>0</v>
      </c>
      <c r="AV471">
        <f>A!AU471</f>
        <v>0</v>
      </c>
      <c r="AW471" s="23" t="str">
        <f>IF(A!AV471=0,"",A!AV471)</f>
        <v/>
      </c>
      <c r="AX471">
        <f>A!AW471</f>
        <v>0</v>
      </c>
      <c r="AY471">
        <f>A!AX471</f>
        <v>0</v>
      </c>
      <c r="AZ471">
        <f>A!AY471</f>
        <v>0</v>
      </c>
      <c r="BA471">
        <f>A!AZ471</f>
        <v>0</v>
      </c>
      <c r="BB471">
        <f>A!BA471</f>
        <v>0</v>
      </c>
      <c r="BC471">
        <f>A!BB471</f>
        <v>0</v>
      </c>
      <c r="BD471">
        <f>A!BC471</f>
        <v>0</v>
      </c>
      <c r="BE471">
        <f>A!BD471</f>
        <v>0</v>
      </c>
      <c r="BF471">
        <f>A!BE471</f>
        <v>0</v>
      </c>
      <c r="BG471">
        <f>A!BF471</f>
        <v>0</v>
      </c>
      <c r="BH471">
        <f>A!BG471</f>
        <v>0</v>
      </c>
      <c r="BI471">
        <f>A!BH471</f>
        <v>0</v>
      </c>
      <c r="BJ471">
        <f>A!BI471</f>
        <v>0</v>
      </c>
      <c r="BK471">
        <f>A!BJ471</f>
        <v>0</v>
      </c>
      <c r="BL471">
        <f>A!BK471</f>
        <v>0</v>
      </c>
      <c r="BM471">
        <f>A!BL471</f>
        <v>0</v>
      </c>
      <c r="BN471">
        <f>A!BM471</f>
        <v>0</v>
      </c>
      <c r="BO471">
        <f>A!BN471</f>
        <v>0</v>
      </c>
      <c r="BP471">
        <f>A!BO471</f>
        <v>0</v>
      </c>
      <c r="BQ471">
        <f>A!BP471</f>
        <v>0</v>
      </c>
      <c r="BR471">
        <f>A!BQ471</f>
        <v>0</v>
      </c>
      <c r="BS471">
        <f>A!BR471</f>
        <v>0</v>
      </c>
      <c r="BT471">
        <f>A!BS471</f>
        <v>0</v>
      </c>
      <c r="BU471">
        <f>A!BT471</f>
        <v>0</v>
      </c>
      <c r="BV471">
        <f>A!BU471</f>
        <v>0</v>
      </c>
      <c r="BW471">
        <f>A!BV471</f>
        <v>0</v>
      </c>
      <c r="BX471">
        <f>A!BW471</f>
        <v>0</v>
      </c>
      <c r="BY471">
        <f>A!BX471</f>
        <v>0</v>
      </c>
      <c r="BZ471">
        <f>A!BY471</f>
        <v>0</v>
      </c>
      <c r="CA471">
        <f>A!BZ471</f>
        <v>0</v>
      </c>
      <c r="CB471">
        <f>A!CA471</f>
        <v>0</v>
      </c>
      <c r="CC471">
        <f>A!CB471</f>
        <v>0</v>
      </c>
      <c r="CD471">
        <f>A!CC471</f>
        <v>0</v>
      </c>
      <c r="CE471">
        <f>A!CD471</f>
        <v>0</v>
      </c>
      <c r="CF471">
        <f>A!CE471</f>
        <v>0</v>
      </c>
      <c r="CG471">
        <f>A!CF471</f>
        <v>0</v>
      </c>
      <c r="CH471">
        <f>A!CG471</f>
        <v>0</v>
      </c>
      <c r="CI471">
        <f>A!CH471</f>
        <v>0</v>
      </c>
      <c r="CJ471">
        <f>A!CI471</f>
        <v>0</v>
      </c>
      <c r="CK471">
        <f>A!CJ471</f>
        <v>0</v>
      </c>
      <c r="CL471">
        <f>A!CK471</f>
        <v>0</v>
      </c>
      <c r="CM471">
        <f>A!CL471</f>
        <v>0</v>
      </c>
      <c r="CN471">
        <f>A!CM471</f>
        <v>0</v>
      </c>
      <c r="CO471">
        <f>A!CN471</f>
        <v>0</v>
      </c>
      <c r="CP471">
        <f>A!CO471</f>
        <v>0</v>
      </c>
      <c r="CQ471">
        <f>A!CO781</f>
        <v>0</v>
      </c>
      <c r="CR471">
        <f>A!CP471</f>
        <v>0</v>
      </c>
      <c r="CS471">
        <f>A!CQ471</f>
        <v>0</v>
      </c>
    </row>
    <row r="472" spans="1:97" x14ac:dyDescent="0.2">
      <c r="A472">
        <f>A!A472</f>
        <v>0</v>
      </c>
      <c r="B472">
        <f>A!B472</f>
        <v>0</v>
      </c>
      <c r="C472">
        <f>A!C472</f>
        <v>0</v>
      </c>
      <c r="D472">
        <f>A!D472</f>
        <v>0</v>
      </c>
      <c r="E472">
        <f>A!E472</f>
        <v>0</v>
      </c>
      <c r="F472">
        <f>A!F472</f>
        <v>0</v>
      </c>
      <c r="G472">
        <f>A!G472</f>
        <v>0</v>
      </c>
      <c r="H472">
        <f>A!H472</f>
        <v>0</v>
      </c>
      <c r="I472">
        <f>A!I472</f>
        <v>0</v>
      </c>
      <c r="J472">
        <f>A!J472</f>
        <v>0</v>
      </c>
      <c r="K472">
        <f>A!K472</f>
        <v>0</v>
      </c>
      <c r="L472">
        <f>A!L472</f>
        <v>0</v>
      </c>
      <c r="M472">
        <f>A!M472</f>
        <v>0</v>
      </c>
      <c r="N472">
        <f>A!N472</f>
        <v>0</v>
      </c>
      <c r="O472">
        <f>A!O472</f>
        <v>0</v>
      </c>
      <c r="P472" s="23" t="str">
        <f>IF(A!P472="","",INDEX(B!$A$1:$BT$2000,MATCH(A!P472,B!$AX$1:$AX$2000,0),D!$B$5))</f>
        <v/>
      </c>
      <c r="Q472">
        <f>A!Q472</f>
        <v>0</v>
      </c>
      <c r="R472">
        <f>A!R472</f>
        <v>0</v>
      </c>
      <c r="S472">
        <f>A!S472</f>
        <v>0</v>
      </c>
      <c r="T472">
        <f>A!T472</f>
        <v>0</v>
      </c>
      <c r="U472">
        <f>A!U472</f>
        <v>0</v>
      </c>
      <c r="V472" s="23">
        <f>IF(A!V472="&lt;",1,A!V472)</f>
        <v>0</v>
      </c>
      <c r="W472">
        <f>A!W472</f>
        <v>0</v>
      </c>
      <c r="X472">
        <f>A!X472</f>
        <v>0</v>
      </c>
      <c r="Y472">
        <f>A!Y472</f>
        <v>0</v>
      </c>
      <c r="Z472" s="23">
        <f t="shared" si="7"/>
        <v>0</v>
      </c>
      <c r="AA472">
        <f>A!Z472</f>
        <v>0</v>
      </c>
      <c r="AB472">
        <f>A!AA472</f>
        <v>0</v>
      </c>
      <c r="AC472">
        <f>A!AB472</f>
        <v>0</v>
      </c>
      <c r="AD472">
        <f>A!AC472</f>
        <v>0</v>
      </c>
      <c r="AE472">
        <f>A!AD472</f>
        <v>0</v>
      </c>
      <c r="AF472">
        <f>A!AE472</f>
        <v>0</v>
      </c>
      <c r="AG472">
        <f>A!AF472</f>
        <v>0</v>
      </c>
      <c r="AH472">
        <f>A!AG472</f>
        <v>0</v>
      </c>
      <c r="AI472">
        <f>A!AH472</f>
        <v>0</v>
      </c>
      <c r="AJ472">
        <f>A!AI472</f>
        <v>0</v>
      </c>
      <c r="AK472">
        <f>A!AJ472</f>
        <v>0</v>
      </c>
      <c r="AL472">
        <f>A!AK472</f>
        <v>0</v>
      </c>
      <c r="AM472">
        <f>A!AL472</f>
        <v>0</v>
      </c>
      <c r="AN472">
        <f>A!AM472</f>
        <v>0</v>
      </c>
      <c r="AO472">
        <f>A!AN472</f>
        <v>0</v>
      </c>
      <c r="AP472">
        <f>A!AO472</f>
        <v>0</v>
      </c>
      <c r="AQ472">
        <f>A!AP472</f>
        <v>0</v>
      </c>
      <c r="AR472">
        <f>A!AQ472</f>
        <v>0</v>
      </c>
      <c r="AS472">
        <f>A!AR472</f>
        <v>0</v>
      </c>
      <c r="AT472">
        <f>A!AS472</f>
        <v>0</v>
      </c>
      <c r="AU472">
        <f>A!AT472</f>
        <v>0</v>
      </c>
      <c r="AV472">
        <f>A!AU472</f>
        <v>0</v>
      </c>
      <c r="AW472" s="23" t="str">
        <f>IF(A!AV472=0,"",A!AV472)</f>
        <v/>
      </c>
      <c r="AX472">
        <f>A!AW472</f>
        <v>0</v>
      </c>
      <c r="AY472">
        <f>A!AX472</f>
        <v>0</v>
      </c>
      <c r="AZ472">
        <f>A!AY472</f>
        <v>0</v>
      </c>
      <c r="BA472">
        <f>A!AZ472</f>
        <v>0</v>
      </c>
      <c r="BB472">
        <f>A!BA472</f>
        <v>0</v>
      </c>
      <c r="BC472">
        <f>A!BB472</f>
        <v>0</v>
      </c>
      <c r="BD472">
        <f>A!BC472</f>
        <v>0</v>
      </c>
      <c r="BE472">
        <f>A!BD472</f>
        <v>0</v>
      </c>
      <c r="BF472">
        <f>A!BE472</f>
        <v>0</v>
      </c>
      <c r="BG472">
        <f>A!BF472</f>
        <v>0</v>
      </c>
      <c r="BH472">
        <f>A!BG472</f>
        <v>0</v>
      </c>
      <c r="BI472">
        <f>A!BH472</f>
        <v>0</v>
      </c>
      <c r="BJ472">
        <f>A!BI472</f>
        <v>0</v>
      </c>
      <c r="BK472">
        <f>A!BJ472</f>
        <v>0</v>
      </c>
      <c r="BL472">
        <f>A!BK472</f>
        <v>0</v>
      </c>
      <c r="BM472">
        <f>A!BL472</f>
        <v>0</v>
      </c>
      <c r="BN472">
        <f>A!BM472</f>
        <v>0</v>
      </c>
      <c r="BO472">
        <f>A!BN472</f>
        <v>0</v>
      </c>
      <c r="BP472">
        <f>A!BO472</f>
        <v>0</v>
      </c>
      <c r="BQ472">
        <f>A!BP472</f>
        <v>0</v>
      </c>
      <c r="BR472">
        <f>A!BQ472</f>
        <v>0</v>
      </c>
      <c r="BS472">
        <f>A!BR472</f>
        <v>0</v>
      </c>
      <c r="BT472">
        <f>A!BS472</f>
        <v>0</v>
      </c>
      <c r="BU472">
        <f>A!BT472</f>
        <v>0</v>
      </c>
      <c r="BV472">
        <f>A!BU472</f>
        <v>0</v>
      </c>
      <c r="BW472">
        <f>A!BV472</f>
        <v>0</v>
      </c>
      <c r="BX472">
        <f>A!BW472</f>
        <v>0</v>
      </c>
      <c r="BY472">
        <f>A!BX472</f>
        <v>0</v>
      </c>
      <c r="BZ472">
        <f>A!BY472</f>
        <v>0</v>
      </c>
      <c r="CA472">
        <f>A!BZ472</f>
        <v>0</v>
      </c>
      <c r="CB472">
        <f>A!CA472</f>
        <v>0</v>
      </c>
      <c r="CC472">
        <f>A!CB472</f>
        <v>0</v>
      </c>
      <c r="CD472">
        <f>A!CC472</f>
        <v>0</v>
      </c>
      <c r="CE472">
        <f>A!CD472</f>
        <v>0</v>
      </c>
      <c r="CF472">
        <f>A!CE472</f>
        <v>0</v>
      </c>
      <c r="CG472">
        <f>A!CF472</f>
        <v>0</v>
      </c>
      <c r="CH472">
        <f>A!CG472</f>
        <v>0</v>
      </c>
      <c r="CI472">
        <f>A!CH472</f>
        <v>0</v>
      </c>
      <c r="CJ472">
        <f>A!CI472</f>
        <v>0</v>
      </c>
      <c r="CK472">
        <f>A!CJ472</f>
        <v>0</v>
      </c>
      <c r="CL472">
        <f>A!CK472</f>
        <v>0</v>
      </c>
      <c r="CM472">
        <f>A!CL472</f>
        <v>0</v>
      </c>
      <c r="CN472">
        <f>A!CM472</f>
        <v>0</v>
      </c>
      <c r="CO472">
        <f>A!CN472</f>
        <v>0</v>
      </c>
      <c r="CP472">
        <f>A!CO472</f>
        <v>0</v>
      </c>
      <c r="CQ472">
        <f>A!CO782</f>
        <v>0</v>
      </c>
      <c r="CR472">
        <f>A!CP472</f>
        <v>0</v>
      </c>
      <c r="CS472">
        <f>A!CQ472</f>
        <v>0</v>
      </c>
    </row>
    <row r="473" spans="1:97" x14ac:dyDescent="0.2">
      <c r="A473">
        <f>A!A473</f>
        <v>0</v>
      </c>
      <c r="B473">
        <f>A!B473</f>
        <v>0</v>
      </c>
      <c r="C473">
        <f>A!C473</f>
        <v>0</v>
      </c>
      <c r="D473">
        <f>A!D473</f>
        <v>0</v>
      </c>
      <c r="E473">
        <f>A!E473</f>
        <v>0</v>
      </c>
      <c r="F473">
        <f>A!F473</f>
        <v>0</v>
      </c>
      <c r="G473">
        <f>A!G473</f>
        <v>0</v>
      </c>
      <c r="H473">
        <f>A!H473</f>
        <v>0</v>
      </c>
      <c r="I473">
        <f>A!I473</f>
        <v>0</v>
      </c>
      <c r="J473">
        <f>A!J473</f>
        <v>0</v>
      </c>
      <c r="K473">
        <f>A!K473</f>
        <v>0</v>
      </c>
      <c r="L473">
        <f>A!L473</f>
        <v>0</v>
      </c>
      <c r="M473">
        <f>A!M473</f>
        <v>0</v>
      </c>
      <c r="N473">
        <f>A!N473</f>
        <v>0</v>
      </c>
      <c r="O473">
        <f>A!O473</f>
        <v>0</v>
      </c>
      <c r="P473" s="23" t="str">
        <f>IF(A!P473="","",INDEX(B!$A$1:$BT$2000,MATCH(A!P473,B!$AX$1:$AX$2000,0),D!$B$5))</f>
        <v/>
      </c>
      <c r="Q473">
        <f>A!Q473</f>
        <v>0</v>
      </c>
      <c r="R473">
        <f>A!R473</f>
        <v>0</v>
      </c>
      <c r="S473">
        <f>A!S473</f>
        <v>0</v>
      </c>
      <c r="T473">
        <f>A!T473</f>
        <v>0</v>
      </c>
      <c r="U473">
        <f>A!U473</f>
        <v>0</v>
      </c>
      <c r="V473" s="23">
        <f>IF(A!V473="&lt;",1,A!V473)</f>
        <v>0</v>
      </c>
      <c r="W473">
        <f>A!W473</f>
        <v>0</v>
      </c>
      <c r="X473">
        <f>A!X473</f>
        <v>0</v>
      </c>
      <c r="Y473">
        <f>A!Y473</f>
        <v>0</v>
      </c>
      <c r="Z473" s="23">
        <f t="shared" si="7"/>
        <v>0</v>
      </c>
      <c r="AA473">
        <f>A!Z473</f>
        <v>0</v>
      </c>
      <c r="AB473">
        <f>A!AA473</f>
        <v>0</v>
      </c>
      <c r="AC473">
        <f>A!AB473</f>
        <v>0</v>
      </c>
      <c r="AD473">
        <f>A!AC473</f>
        <v>0</v>
      </c>
      <c r="AE473">
        <f>A!AD473</f>
        <v>0</v>
      </c>
      <c r="AF473">
        <f>A!AE473</f>
        <v>0</v>
      </c>
      <c r="AG473">
        <f>A!AF473</f>
        <v>0</v>
      </c>
      <c r="AH473">
        <f>A!AG473</f>
        <v>0</v>
      </c>
      <c r="AI473">
        <f>A!AH473</f>
        <v>0</v>
      </c>
      <c r="AJ473">
        <f>A!AI473</f>
        <v>0</v>
      </c>
      <c r="AK473">
        <f>A!AJ473</f>
        <v>0</v>
      </c>
      <c r="AL473">
        <f>A!AK473</f>
        <v>0</v>
      </c>
      <c r="AM473">
        <f>A!AL473</f>
        <v>0</v>
      </c>
      <c r="AN473">
        <f>A!AM473</f>
        <v>0</v>
      </c>
      <c r="AO473">
        <f>A!AN473</f>
        <v>0</v>
      </c>
      <c r="AP473">
        <f>A!AO473</f>
        <v>0</v>
      </c>
      <c r="AQ473">
        <f>A!AP473</f>
        <v>0</v>
      </c>
      <c r="AR473">
        <f>A!AQ473</f>
        <v>0</v>
      </c>
      <c r="AS473">
        <f>A!AR473</f>
        <v>0</v>
      </c>
      <c r="AT473">
        <f>A!AS473</f>
        <v>0</v>
      </c>
      <c r="AU473">
        <f>A!AT473</f>
        <v>0</v>
      </c>
      <c r="AV473">
        <f>A!AU473</f>
        <v>0</v>
      </c>
      <c r="AW473" s="23" t="str">
        <f>IF(A!AV473=0,"",A!AV473)</f>
        <v/>
      </c>
      <c r="AX473">
        <f>A!AW473</f>
        <v>0</v>
      </c>
      <c r="AY473">
        <f>A!AX473</f>
        <v>0</v>
      </c>
      <c r="AZ473">
        <f>A!AY473</f>
        <v>0</v>
      </c>
      <c r="BA473">
        <f>A!AZ473</f>
        <v>0</v>
      </c>
      <c r="BB473">
        <f>A!BA473</f>
        <v>0</v>
      </c>
      <c r="BC473">
        <f>A!BB473</f>
        <v>0</v>
      </c>
      <c r="BD473">
        <f>A!BC473</f>
        <v>0</v>
      </c>
      <c r="BE473">
        <f>A!BD473</f>
        <v>0</v>
      </c>
      <c r="BF473">
        <f>A!BE473</f>
        <v>0</v>
      </c>
      <c r="BG473">
        <f>A!BF473</f>
        <v>0</v>
      </c>
      <c r="BH473">
        <f>A!BG473</f>
        <v>0</v>
      </c>
      <c r="BI473">
        <f>A!BH473</f>
        <v>0</v>
      </c>
      <c r="BJ473">
        <f>A!BI473</f>
        <v>0</v>
      </c>
      <c r="BK473">
        <f>A!BJ473</f>
        <v>0</v>
      </c>
      <c r="BL473">
        <f>A!BK473</f>
        <v>0</v>
      </c>
      <c r="BM473">
        <f>A!BL473</f>
        <v>0</v>
      </c>
      <c r="BN473">
        <f>A!BM473</f>
        <v>0</v>
      </c>
      <c r="BO473">
        <f>A!BN473</f>
        <v>0</v>
      </c>
      <c r="BP473">
        <f>A!BO473</f>
        <v>0</v>
      </c>
      <c r="BQ473">
        <f>A!BP473</f>
        <v>0</v>
      </c>
      <c r="BR473">
        <f>A!BQ473</f>
        <v>0</v>
      </c>
      <c r="BS473">
        <f>A!BR473</f>
        <v>0</v>
      </c>
      <c r="BT473">
        <f>A!BS473</f>
        <v>0</v>
      </c>
      <c r="BU473">
        <f>A!BT473</f>
        <v>0</v>
      </c>
      <c r="BV473">
        <f>A!BU473</f>
        <v>0</v>
      </c>
      <c r="BW473">
        <f>A!BV473</f>
        <v>0</v>
      </c>
      <c r="BX473">
        <f>A!BW473</f>
        <v>0</v>
      </c>
      <c r="BY473">
        <f>A!BX473</f>
        <v>0</v>
      </c>
      <c r="BZ473">
        <f>A!BY473</f>
        <v>0</v>
      </c>
      <c r="CA473">
        <f>A!BZ473</f>
        <v>0</v>
      </c>
      <c r="CB473">
        <f>A!CA473</f>
        <v>0</v>
      </c>
      <c r="CC473">
        <f>A!CB473</f>
        <v>0</v>
      </c>
      <c r="CD473">
        <f>A!CC473</f>
        <v>0</v>
      </c>
      <c r="CE473">
        <f>A!CD473</f>
        <v>0</v>
      </c>
      <c r="CF473">
        <f>A!CE473</f>
        <v>0</v>
      </c>
      <c r="CG473">
        <f>A!CF473</f>
        <v>0</v>
      </c>
      <c r="CH473">
        <f>A!CG473</f>
        <v>0</v>
      </c>
      <c r="CI473">
        <f>A!CH473</f>
        <v>0</v>
      </c>
      <c r="CJ473">
        <f>A!CI473</f>
        <v>0</v>
      </c>
      <c r="CK473">
        <f>A!CJ473</f>
        <v>0</v>
      </c>
      <c r="CL473">
        <f>A!CK473</f>
        <v>0</v>
      </c>
      <c r="CM473">
        <f>A!CL473</f>
        <v>0</v>
      </c>
      <c r="CN473">
        <f>A!CM473</f>
        <v>0</v>
      </c>
      <c r="CO473">
        <f>A!CN473</f>
        <v>0</v>
      </c>
      <c r="CP473">
        <f>A!CO473</f>
        <v>0</v>
      </c>
      <c r="CQ473">
        <f>A!CO783</f>
        <v>0</v>
      </c>
      <c r="CR473">
        <f>A!CP473</f>
        <v>0</v>
      </c>
      <c r="CS473">
        <f>A!CQ473</f>
        <v>0</v>
      </c>
    </row>
    <row r="474" spans="1:97" x14ac:dyDescent="0.2">
      <c r="A474">
        <f>A!A474</f>
        <v>0</v>
      </c>
      <c r="B474">
        <f>A!B474</f>
        <v>0</v>
      </c>
      <c r="C474">
        <f>A!C474</f>
        <v>0</v>
      </c>
      <c r="D474">
        <f>A!D474</f>
        <v>0</v>
      </c>
      <c r="E474">
        <f>A!E474</f>
        <v>0</v>
      </c>
      <c r="F474">
        <f>A!F474</f>
        <v>0</v>
      </c>
      <c r="G474">
        <f>A!G474</f>
        <v>0</v>
      </c>
      <c r="H474">
        <f>A!H474</f>
        <v>0</v>
      </c>
      <c r="I474">
        <f>A!I474</f>
        <v>0</v>
      </c>
      <c r="J474">
        <f>A!J474</f>
        <v>0</v>
      </c>
      <c r="K474">
        <f>A!K474</f>
        <v>0</v>
      </c>
      <c r="L474">
        <f>A!L474</f>
        <v>0</v>
      </c>
      <c r="M474">
        <f>A!M474</f>
        <v>0</v>
      </c>
      <c r="N474">
        <f>A!N474</f>
        <v>0</v>
      </c>
      <c r="O474">
        <f>A!O474</f>
        <v>0</v>
      </c>
      <c r="P474" s="23" t="str">
        <f>IF(A!P474="","",INDEX(B!$A$1:$BT$2000,MATCH(A!P474,B!$AX$1:$AX$2000,0),D!$B$5))</f>
        <v/>
      </c>
      <c r="Q474">
        <f>A!Q474</f>
        <v>0</v>
      </c>
      <c r="R474">
        <f>A!R474</f>
        <v>0</v>
      </c>
      <c r="S474">
        <f>A!S474</f>
        <v>0</v>
      </c>
      <c r="T474">
        <f>A!T474</f>
        <v>0</v>
      </c>
      <c r="U474">
        <f>A!U474</f>
        <v>0</v>
      </c>
      <c r="V474" s="23">
        <f>IF(A!V474="&lt;",1,A!V474)</f>
        <v>0</v>
      </c>
      <c r="W474">
        <f>A!W474</f>
        <v>0</v>
      </c>
      <c r="X474">
        <f>A!X474</f>
        <v>0</v>
      </c>
      <c r="Y474">
        <f>A!Y474</f>
        <v>0</v>
      </c>
      <c r="Z474" s="23">
        <f t="shared" si="7"/>
        <v>0</v>
      </c>
      <c r="AA474">
        <f>A!Z474</f>
        <v>0</v>
      </c>
      <c r="AB474">
        <f>A!AA474</f>
        <v>0</v>
      </c>
      <c r="AC474">
        <f>A!AB474</f>
        <v>0</v>
      </c>
      <c r="AD474">
        <f>A!AC474</f>
        <v>0</v>
      </c>
      <c r="AE474">
        <f>A!AD474</f>
        <v>0</v>
      </c>
      <c r="AF474">
        <f>A!AE474</f>
        <v>0</v>
      </c>
      <c r="AG474">
        <f>A!AF474</f>
        <v>0</v>
      </c>
      <c r="AH474">
        <f>A!AG474</f>
        <v>0</v>
      </c>
      <c r="AI474">
        <f>A!AH474</f>
        <v>0</v>
      </c>
      <c r="AJ474">
        <f>A!AI474</f>
        <v>0</v>
      </c>
      <c r="AK474">
        <f>A!AJ474</f>
        <v>0</v>
      </c>
      <c r="AL474">
        <f>A!AK474</f>
        <v>0</v>
      </c>
      <c r="AM474">
        <f>A!AL474</f>
        <v>0</v>
      </c>
      <c r="AN474">
        <f>A!AM474</f>
        <v>0</v>
      </c>
      <c r="AO474">
        <f>A!AN474</f>
        <v>0</v>
      </c>
      <c r="AP474">
        <f>A!AO474</f>
        <v>0</v>
      </c>
      <c r="AQ474">
        <f>A!AP474</f>
        <v>0</v>
      </c>
      <c r="AR474">
        <f>A!AQ474</f>
        <v>0</v>
      </c>
      <c r="AS474">
        <f>A!AR474</f>
        <v>0</v>
      </c>
      <c r="AT474">
        <f>A!AS474</f>
        <v>0</v>
      </c>
      <c r="AU474">
        <f>A!AT474</f>
        <v>0</v>
      </c>
      <c r="AV474">
        <f>A!AU474</f>
        <v>0</v>
      </c>
      <c r="AW474" s="23" t="str">
        <f>IF(A!AV474=0,"",A!AV474)</f>
        <v/>
      </c>
      <c r="AX474">
        <f>A!AW474</f>
        <v>0</v>
      </c>
      <c r="AY474">
        <f>A!AX474</f>
        <v>0</v>
      </c>
      <c r="AZ474">
        <f>A!AY474</f>
        <v>0</v>
      </c>
      <c r="BA474">
        <f>A!AZ474</f>
        <v>0</v>
      </c>
      <c r="BB474">
        <f>A!BA474</f>
        <v>0</v>
      </c>
      <c r="BC474">
        <f>A!BB474</f>
        <v>0</v>
      </c>
      <c r="BD474">
        <f>A!BC474</f>
        <v>0</v>
      </c>
      <c r="BE474">
        <f>A!BD474</f>
        <v>0</v>
      </c>
      <c r="BF474">
        <f>A!BE474</f>
        <v>0</v>
      </c>
      <c r="BG474">
        <f>A!BF474</f>
        <v>0</v>
      </c>
      <c r="BH474">
        <f>A!BG474</f>
        <v>0</v>
      </c>
      <c r="BI474">
        <f>A!BH474</f>
        <v>0</v>
      </c>
      <c r="BJ474">
        <f>A!BI474</f>
        <v>0</v>
      </c>
      <c r="BK474">
        <f>A!BJ474</f>
        <v>0</v>
      </c>
      <c r="BL474">
        <f>A!BK474</f>
        <v>0</v>
      </c>
      <c r="BM474">
        <f>A!BL474</f>
        <v>0</v>
      </c>
      <c r="BN474">
        <f>A!BM474</f>
        <v>0</v>
      </c>
      <c r="BO474">
        <f>A!BN474</f>
        <v>0</v>
      </c>
      <c r="BP474">
        <f>A!BO474</f>
        <v>0</v>
      </c>
      <c r="BQ474">
        <f>A!BP474</f>
        <v>0</v>
      </c>
      <c r="BR474">
        <f>A!BQ474</f>
        <v>0</v>
      </c>
      <c r="BS474">
        <f>A!BR474</f>
        <v>0</v>
      </c>
      <c r="BT474">
        <f>A!BS474</f>
        <v>0</v>
      </c>
      <c r="BU474">
        <f>A!BT474</f>
        <v>0</v>
      </c>
      <c r="BV474">
        <f>A!BU474</f>
        <v>0</v>
      </c>
      <c r="BW474">
        <f>A!BV474</f>
        <v>0</v>
      </c>
      <c r="BX474">
        <f>A!BW474</f>
        <v>0</v>
      </c>
      <c r="BY474">
        <f>A!BX474</f>
        <v>0</v>
      </c>
      <c r="BZ474">
        <f>A!BY474</f>
        <v>0</v>
      </c>
      <c r="CA474">
        <f>A!BZ474</f>
        <v>0</v>
      </c>
      <c r="CB474">
        <f>A!CA474</f>
        <v>0</v>
      </c>
      <c r="CC474">
        <f>A!CB474</f>
        <v>0</v>
      </c>
      <c r="CD474">
        <f>A!CC474</f>
        <v>0</v>
      </c>
      <c r="CE474">
        <f>A!CD474</f>
        <v>0</v>
      </c>
      <c r="CF474">
        <f>A!CE474</f>
        <v>0</v>
      </c>
      <c r="CG474">
        <f>A!CF474</f>
        <v>0</v>
      </c>
      <c r="CH474">
        <f>A!CG474</f>
        <v>0</v>
      </c>
      <c r="CI474">
        <f>A!CH474</f>
        <v>0</v>
      </c>
      <c r="CJ474">
        <f>A!CI474</f>
        <v>0</v>
      </c>
      <c r="CK474">
        <f>A!CJ474</f>
        <v>0</v>
      </c>
      <c r="CL474">
        <f>A!CK474</f>
        <v>0</v>
      </c>
      <c r="CM474">
        <f>A!CL474</f>
        <v>0</v>
      </c>
      <c r="CN474">
        <f>A!CM474</f>
        <v>0</v>
      </c>
      <c r="CO474">
        <f>A!CN474</f>
        <v>0</v>
      </c>
      <c r="CP474">
        <f>A!CO474</f>
        <v>0</v>
      </c>
      <c r="CQ474">
        <f>A!CO784</f>
        <v>0</v>
      </c>
      <c r="CR474">
        <f>A!CP474</f>
        <v>0</v>
      </c>
      <c r="CS474">
        <f>A!CQ474</f>
        <v>0</v>
      </c>
    </row>
    <row r="475" spans="1:97" x14ac:dyDescent="0.2">
      <c r="A475">
        <f>A!A475</f>
        <v>0</v>
      </c>
      <c r="B475">
        <f>A!B475</f>
        <v>0</v>
      </c>
      <c r="C475">
        <f>A!C475</f>
        <v>0</v>
      </c>
      <c r="D475">
        <f>A!D475</f>
        <v>0</v>
      </c>
      <c r="E475">
        <f>A!E475</f>
        <v>0</v>
      </c>
      <c r="F475">
        <f>A!F475</f>
        <v>0</v>
      </c>
      <c r="G475">
        <f>A!G475</f>
        <v>0</v>
      </c>
      <c r="H475">
        <f>A!H475</f>
        <v>0</v>
      </c>
      <c r="I475">
        <f>A!I475</f>
        <v>0</v>
      </c>
      <c r="J475">
        <f>A!J475</f>
        <v>0</v>
      </c>
      <c r="K475">
        <f>A!K475</f>
        <v>0</v>
      </c>
      <c r="L475">
        <f>A!L475</f>
        <v>0</v>
      </c>
      <c r="M475">
        <f>A!M475</f>
        <v>0</v>
      </c>
      <c r="N475">
        <f>A!N475</f>
        <v>0</v>
      </c>
      <c r="O475">
        <f>A!O475</f>
        <v>0</v>
      </c>
      <c r="P475" s="23" t="str">
        <f>IF(A!P475="","",INDEX(B!$A$1:$BT$2000,MATCH(A!P475,B!$AX$1:$AX$2000,0),D!$B$5))</f>
        <v/>
      </c>
      <c r="Q475">
        <f>A!Q475</f>
        <v>0</v>
      </c>
      <c r="R475">
        <f>A!R475</f>
        <v>0</v>
      </c>
      <c r="S475">
        <f>A!S475</f>
        <v>0</v>
      </c>
      <c r="T475">
        <f>A!T475</f>
        <v>0</v>
      </c>
      <c r="U475">
        <f>A!U475</f>
        <v>0</v>
      </c>
      <c r="V475" s="23">
        <f>IF(A!V475="&lt;",1,A!V475)</f>
        <v>0</v>
      </c>
      <c r="W475">
        <f>A!W475</f>
        <v>0</v>
      </c>
      <c r="X475">
        <f>A!X475</f>
        <v>0</v>
      </c>
      <c r="Y475">
        <f>A!Y475</f>
        <v>0</v>
      </c>
      <c r="Z475" s="23">
        <f t="shared" si="7"/>
        <v>0</v>
      </c>
      <c r="AA475">
        <f>A!Z475</f>
        <v>0</v>
      </c>
      <c r="AB475">
        <f>A!AA475</f>
        <v>0</v>
      </c>
      <c r="AC475">
        <f>A!AB475</f>
        <v>0</v>
      </c>
      <c r="AD475">
        <f>A!AC475</f>
        <v>0</v>
      </c>
      <c r="AE475">
        <f>A!AD475</f>
        <v>0</v>
      </c>
      <c r="AF475">
        <f>A!AE475</f>
        <v>0</v>
      </c>
      <c r="AG475">
        <f>A!AF475</f>
        <v>0</v>
      </c>
      <c r="AH475">
        <f>A!AG475</f>
        <v>0</v>
      </c>
      <c r="AI475">
        <f>A!AH475</f>
        <v>0</v>
      </c>
      <c r="AJ475">
        <f>A!AI475</f>
        <v>0</v>
      </c>
      <c r="AK475">
        <f>A!AJ475</f>
        <v>0</v>
      </c>
      <c r="AL475">
        <f>A!AK475</f>
        <v>0</v>
      </c>
      <c r="AM475">
        <f>A!AL475</f>
        <v>0</v>
      </c>
      <c r="AN475">
        <f>A!AM475</f>
        <v>0</v>
      </c>
      <c r="AO475">
        <f>A!AN475</f>
        <v>0</v>
      </c>
      <c r="AP475">
        <f>A!AO475</f>
        <v>0</v>
      </c>
      <c r="AQ475">
        <f>A!AP475</f>
        <v>0</v>
      </c>
      <c r="AR475">
        <f>A!AQ475</f>
        <v>0</v>
      </c>
      <c r="AS475">
        <f>A!AR475</f>
        <v>0</v>
      </c>
      <c r="AT475">
        <f>A!AS475</f>
        <v>0</v>
      </c>
      <c r="AU475">
        <f>A!AT475</f>
        <v>0</v>
      </c>
      <c r="AV475">
        <f>A!AU475</f>
        <v>0</v>
      </c>
      <c r="AW475" s="23" t="str">
        <f>IF(A!AV475=0,"",A!AV475)</f>
        <v/>
      </c>
      <c r="AX475">
        <f>A!AW475</f>
        <v>0</v>
      </c>
      <c r="AY475">
        <f>A!AX475</f>
        <v>0</v>
      </c>
      <c r="AZ475">
        <f>A!AY475</f>
        <v>0</v>
      </c>
      <c r="BA475">
        <f>A!AZ475</f>
        <v>0</v>
      </c>
      <c r="BB475">
        <f>A!BA475</f>
        <v>0</v>
      </c>
      <c r="BC475">
        <f>A!BB475</f>
        <v>0</v>
      </c>
      <c r="BD475">
        <f>A!BC475</f>
        <v>0</v>
      </c>
      <c r="BE475">
        <f>A!BD475</f>
        <v>0</v>
      </c>
      <c r="BF475">
        <f>A!BE475</f>
        <v>0</v>
      </c>
      <c r="BG475">
        <f>A!BF475</f>
        <v>0</v>
      </c>
      <c r="BH475">
        <f>A!BG475</f>
        <v>0</v>
      </c>
      <c r="BI475">
        <f>A!BH475</f>
        <v>0</v>
      </c>
      <c r="BJ475">
        <f>A!BI475</f>
        <v>0</v>
      </c>
      <c r="BK475">
        <f>A!BJ475</f>
        <v>0</v>
      </c>
      <c r="BL475">
        <f>A!BK475</f>
        <v>0</v>
      </c>
      <c r="BM475">
        <f>A!BL475</f>
        <v>0</v>
      </c>
      <c r="BN475">
        <f>A!BM475</f>
        <v>0</v>
      </c>
      <c r="BO475">
        <f>A!BN475</f>
        <v>0</v>
      </c>
      <c r="BP475">
        <f>A!BO475</f>
        <v>0</v>
      </c>
      <c r="BQ475">
        <f>A!BP475</f>
        <v>0</v>
      </c>
      <c r="BR475">
        <f>A!BQ475</f>
        <v>0</v>
      </c>
      <c r="BS475">
        <f>A!BR475</f>
        <v>0</v>
      </c>
      <c r="BT475">
        <f>A!BS475</f>
        <v>0</v>
      </c>
      <c r="BU475">
        <f>A!BT475</f>
        <v>0</v>
      </c>
      <c r="BV475">
        <f>A!BU475</f>
        <v>0</v>
      </c>
      <c r="BW475">
        <f>A!BV475</f>
        <v>0</v>
      </c>
      <c r="BX475">
        <f>A!BW475</f>
        <v>0</v>
      </c>
      <c r="BY475">
        <f>A!BX475</f>
        <v>0</v>
      </c>
      <c r="BZ475">
        <f>A!BY475</f>
        <v>0</v>
      </c>
      <c r="CA475">
        <f>A!BZ475</f>
        <v>0</v>
      </c>
      <c r="CB475">
        <f>A!CA475</f>
        <v>0</v>
      </c>
      <c r="CC475">
        <f>A!CB475</f>
        <v>0</v>
      </c>
      <c r="CD475">
        <f>A!CC475</f>
        <v>0</v>
      </c>
      <c r="CE475">
        <f>A!CD475</f>
        <v>0</v>
      </c>
      <c r="CF475">
        <f>A!CE475</f>
        <v>0</v>
      </c>
      <c r="CG475">
        <f>A!CF475</f>
        <v>0</v>
      </c>
      <c r="CH475">
        <f>A!CG475</f>
        <v>0</v>
      </c>
      <c r="CI475">
        <f>A!CH475</f>
        <v>0</v>
      </c>
      <c r="CJ475">
        <f>A!CI475</f>
        <v>0</v>
      </c>
      <c r="CK475">
        <f>A!CJ475</f>
        <v>0</v>
      </c>
      <c r="CL475">
        <f>A!CK475</f>
        <v>0</v>
      </c>
      <c r="CM475">
        <f>A!CL475</f>
        <v>0</v>
      </c>
      <c r="CN475">
        <f>A!CM475</f>
        <v>0</v>
      </c>
      <c r="CO475">
        <f>A!CN475</f>
        <v>0</v>
      </c>
      <c r="CP475">
        <f>A!CO475</f>
        <v>0</v>
      </c>
      <c r="CQ475">
        <f>A!CO785</f>
        <v>0</v>
      </c>
      <c r="CR475">
        <f>A!CP475</f>
        <v>0</v>
      </c>
      <c r="CS475">
        <f>A!CQ475</f>
        <v>0</v>
      </c>
    </row>
    <row r="476" spans="1:97" x14ac:dyDescent="0.2">
      <c r="A476">
        <f>A!A476</f>
        <v>0</v>
      </c>
      <c r="B476">
        <f>A!B476</f>
        <v>0</v>
      </c>
      <c r="C476">
        <f>A!C476</f>
        <v>0</v>
      </c>
      <c r="D476">
        <f>A!D476</f>
        <v>0</v>
      </c>
      <c r="E476">
        <f>A!E476</f>
        <v>0</v>
      </c>
      <c r="F476">
        <f>A!F476</f>
        <v>0</v>
      </c>
      <c r="G476">
        <f>A!G476</f>
        <v>0</v>
      </c>
      <c r="H476">
        <f>A!H476</f>
        <v>0</v>
      </c>
      <c r="I476">
        <f>A!I476</f>
        <v>0</v>
      </c>
      <c r="J476">
        <f>A!J476</f>
        <v>0</v>
      </c>
      <c r="K476">
        <f>A!K476</f>
        <v>0</v>
      </c>
      <c r="L476">
        <f>A!L476</f>
        <v>0</v>
      </c>
      <c r="M476">
        <f>A!M476</f>
        <v>0</v>
      </c>
      <c r="N476">
        <f>A!N476</f>
        <v>0</v>
      </c>
      <c r="O476">
        <f>A!O476</f>
        <v>0</v>
      </c>
      <c r="P476" s="23" t="str">
        <f>IF(A!P476="","",INDEX(B!$A$1:$BT$2000,MATCH(A!P476,B!$AX$1:$AX$2000,0),D!$B$5))</f>
        <v/>
      </c>
      <c r="Q476">
        <f>A!Q476</f>
        <v>0</v>
      </c>
      <c r="R476">
        <f>A!R476</f>
        <v>0</v>
      </c>
      <c r="S476">
        <f>A!S476</f>
        <v>0</v>
      </c>
      <c r="T476">
        <f>A!T476</f>
        <v>0</v>
      </c>
      <c r="U476">
        <f>A!U476</f>
        <v>0</v>
      </c>
      <c r="V476" s="23">
        <f>IF(A!V476="&lt;",1,A!V476)</f>
        <v>0</v>
      </c>
      <c r="W476">
        <f>A!W476</f>
        <v>0</v>
      </c>
      <c r="X476">
        <f>A!X476</f>
        <v>0</v>
      </c>
      <c r="Y476">
        <f>A!Y476</f>
        <v>0</v>
      </c>
      <c r="Z476" s="23">
        <f t="shared" si="7"/>
        <v>0</v>
      </c>
      <c r="AA476">
        <f>A!Z476</f>
        <v>0</v>
      </c>
      <c r="AB476">
        <f>A!AA476</f>
        <v>0</v>
      </c>
      <c r="AC476">
        <f>A!AB476</f>
        <v>0</v>
      </c>
      <c r="AD476">
        <f>A!AC476</f>
        <v>0</v>
      </c>
      <c r="AE476">
        <f>A!AD476</f>
        <v>0</v>
      </c>
      <c r="AF476">
        <f>A!AE476</f>
        <v>0</v>
      </c>
      <c r="AG476">
        <f>A!AF476</f>
        <v>0</v>
      </c>
      <c r="AH476">
        <f>A!AG476</f>
        <v>0</v>
      </c>
      <c r="AI476">
        <f>A!AH476</f>
        <v>0</v>
      </c>
      <c r="AJ476">
        <f>A!AI476</f>
        <v>0</v>
      </c>
      <c r="AK476">
        <f>A!AJ476</f>
        <v>0</v>
      </c>
      <c r="AL476">
        <f>A!AK476</f>
        <v>0</v>
      </c>
      <c r="AM476">
        <f>A!AL476</f>
        <v>0</v>
      </c>
      <c r="AN476">
        <f>A!AM476</f>
        <v>0</v>
      </c>
      <c r="AO476">
        <f>A!AN476</f>
        <v>0</v>
      </c>
      <c r="AP476">
        <f>A!AO476</f>
        <v>0</v>
      </c>
      <c r="AQ476">
        <f>A!AP476</f>
        <v>0</v>
      </c>
      <c r="AR476">
        <f>A!AQ476</f>
        <v>0</v>
      </c>
      <c r="AS476">
        <f>A!AR476</f>
        <v>0</v>
      </c>
      <c r="AT476">
        <f>A!AS476</f>
        <v>0</v>
      </c>
      <c r="AU476">
        <f>A!AT476</f>
        <v>0</v>
      </c>
      <c r="AV476">
        <f>A!AU476</f>
        <v>0</v>
      </c>
      <c r="AW476" s="23" t="str">
        <f>IF(A!AV476=0,"",A!AV476)</f>
        <v/>
      </c>
      <c r="AX476">
        <f>A!AW476</f>
        <v>0</v>
      </c>
      <c r="AY476">
        <f>A!AX476</f>
        <v>0</v>
      </c>
      <c r="AZ476">
        <f>A!AY476</f>
        <v>0</v>
      </c>
      <c r="BA476">
        <f>A!AZ476</f>
        <v>0</v>
      </c>
      <c r="BB476">
        <f>A!BA476</f>
        <v>0</v>
      </c>
      <c r="BC476">
        <f>A!BB476</f>
        <v>0</v>
      </c>
      <c r="BD476">
        <f>A!BC476</f>
        <v>0</v>
      </c>
      <c r="BE476">
        <f>A!BD476</f>
        <v>0</v>
      </c>
      <c r="BF476">
        <f>A!BE476</f>
        <v>0</v>
      </c>
      <c r="BG476">
        <f>A!BF476</f>
        <v>0</v>
      </c>
      <c r="BH476">
        <f>A!BG476</f>
        <v>0</v>
      </c>
      <c r="BI476">
        <f>A!BH476</f>
        <v>0</v>
      </c>
      <c r="BJ476">
        <f>A!BI476</f>
        <v>0</v>
      </c>
      <c r="BK476">
        <f>A!BJ476</f>
        <v>0</v>
      </c>
      <c r="BL476">
        <f>A!BK476</f>
        <v>0</v>
      </c>
      <c r="BM476">
        <f>A!BL476</f>
        <v>0</v>
      </c>
      <c r="BN476">
        <f>A!BM476</f>
        <v>0</v>
      </c>
      <c r="BO476">
        <f>A!BN476</f>
        <v>0</v>
      </c>
      <c r="BP476">
        <f>A!BO476</f>
        <v>0</v>
      </c>
      <c r="BQ476">
        <f>A!BP476</f>
        <v>0</v>
      </c>
      <c r="BR476">
        <f>A!BQ476</f>
        <v>0</v>
      </c>
      <c r="BS476">
        <f>A!BR476</f>
        <v>0</v>
      </c>
      <c r="BT476">
        <f>A!BS476</f>
        <v>0</v>
      </c>
      <c r="BU476">
        <f>A!BT476</f>
        <v>0</v>
      </c>
      <c r="BV476">
        <f>A!BU476</f>
        <v>0</v>
      </c>
      <c r="BW476">
        <f>A!BV476</f>
        <v>0</v>
      </c>
      <c r="BX476">
        <f>A!BW476</f>
        <v>0</v>
      </c>
      <c r="BY476">
        <f>A!BX476</f>
        <v>0</v>
      </c>
      <c r="BZ476">
        <f>A!BY476</f>
        <v>0</v>
      </c>
      <c r="CA476">
        <f>A!BZ476</f>
        <v>0</v>
      </c>
      <c r="CB476">
        <f>A!CA476</f>
        <v>0</v>
      </c>
      <c r="CC476">
        <f>A!CB476</f>
        <v>0</v>
      </c>
      <c r="CD476">
        <f>A!CC476</f>
        <v>0</v>
      </c>
      <c r="CE476">
        <f>A!CD476</f>
        <v>0</v>
      </c>
      <c r="CF476">
        <f>A!CE476</f>
        <v>0</v>
      </c>
      <c r="CG476">
        <f>A!CF476</f>
        <v>0</v>
      </c>
      <c r="CH476">
        <f>A!CG476</f>
        <v>0</v>
      </c>
      <c r="CI476">
        <f>A!CH476</f>
        <v>0</v>
      </c>
      <c r="CJ476">
        <f>A!CI476</f>
        <v>0</v>
      </c>
      <c r="CK476">
        <f>A!CJ476</f>
        <v>0</v>
      </c>
      <c r="CL476">
        <f>A!CK476</f>
        <v>0</v>
      </c>
      <c r="CM476">
        <f>A!CL476</f>
        <v>0</v>
      </c>
      <c r="CN476">
        <f>A!CM476</f>
        <v>0</v>
      </c>
      <c r="CO476">
        <f>A!CN476</f>
        <v>0</v>
      </c>
      <c r="CP476">
        <f>A!CO476</f>
        <v>0</v>
      </c>
      <c r="CQ476">
        <f>A!CO786</f>
        <v>0</v>
      </c>
      <c r="CR476">
        <f>A!CP476</f>
        <v>0</v>
      </c>
      <c r="CS476">
        <f>A!CQ476</f>
        <v>0</v>
      </c>
    </row>
    <row r="477" spans="1:97" x14ac:dyDescent="0.2">
      <c r="A477">
        <f>A!A477</f>
        <v>0</v>
      </c>
      <c r="B477">
        <f>A!B477</f>
        <v>0</v>
      </c>
      <c r="C477">
        <f>A!C477</f>
        <v>0</v>
      </c>
      <c r="D477">
        <f>A!D477</f>
        <v>0</v>
      </c>
      <c r="E477">
        <f>A!E477</f>
        <v>0</v>
      </c>
      <c r="F477">
        <f>A!F477</f>
        <v>0</v>
      </c>
      <c r="G477">
        <f>A!G477</f>
        <v>0</v>
      </c>
      <c r="H477">
        <f>A!H477</f>
        <v>0</v>
      </c>
      <c r="I477">
        <f>A!I477</f>
        <v>0</v>
      </c>
      <c r="J477">
        <f>A!J477</f>
        <v>0</v>
      </c>
      <c r="K477">
        <f>A!K477</f>
        <v>0</v>
      </c>
      <c r="L477">
        <f>A!L477</f>
        <v>0</v>
      </c>
      <c r="M477">
        <f>A!M477</f>
        <v>0</v>
      </c>
      <c r="N477">
        <f>A!N477</f>
        <v>0</v>
      </c>
      <c r="O477">
        <f>A!O477</f>
        <v>0</v>
      </c>
      <c r="P477" s="23" t="str">
        <f>IF(A!P477="","",INDEX(B!$A$1:$BT$2000,MATCH(A!P477,B!$AX$1:$AX$2000,0),D!$B$5))</f>
        <v/>
      </c>
      <c r="Q477">
        <f>A!Q477</f>
        <v>0</v>
      </c>
      <c r="R477">
        <f>A!R477</f>
        <v>0</v>
      </c>
      <c r="S477">
        <f>A!S477</f>
        <v>0</v>
      </c>
      <c r="T477">
        <f>A!T477</f>
        <v>0</v>
      </c>
      <c r="U477">
        <f>A!U477</f>
        <v>0</v>
      </c>
      <c r="V477" s="23">
        <f>IF(A!V477="&lt;",1,A!V477)</f>
        <v>0</v>
      </c>
      <c r="W477">
        <f>A!W477</f>
        <v>0</v>
      </c>
      <c r="X477">
        <f>A!X477</f>
        <v>0</v>
      </c>
      <c r="Y477">
        <f>A!Y477</f>
        <v>0</v>
      </c>
      <c r="Z477" s="23">
        <f t="shared" si="7"/>
        <v>0</v>
      </c>
      <c r="AA477">
        <f>A!Z477</f>
        <v>0</v>
      </c>
      <c r="AB477">
        <f>A!AA477</f>
        <v>0</v>
      </c>
      <c r="AC477">
        <f>A!AB477</f>
        <v>0</v>
      </c>
      <c r="AD477">
        <f>A!AC477</f>
        <v>0</v>
      </c>
      <c r="AE477">
        <f>A!AD477</f>
        <v>0</v>
      </c>
      <c r="AF477">
        <f>A!AE477</f>
        <v>0</v>
      </c>
      <c r="AG477">
        <f>A!AF477</f>
        <v>0</v>
      </c>
      <c r="AH477">
        <f>A!AG477</f>
        <v>0</v>
      </c>
      <c r="AI477">
        <f>A!AH477</f>
        <v>0</v>
      </c>
      <c r="AJ477">
        <f>A!AI477</f>
        <v>0</v>
      </c>
      <c r="AK477">
        <f>A!AJ477</f>
        <v>0</v>
      </c>
      <c r="AL477">
        <f>A!AK477</f>
        <v>0</v>
      </c>
      <c r="AM477">
        <f>A!AL477</f>
        <v>0</v>
      </c>
      <c r="AN477">
        <f>A!AM477</f>
        <v>0</v>
      </c>
      <c r="AO477">
        <f>A!AN477</f>
        <v>0</v>
      </c>
      <c r="AP477">
        <f>A!AO477</f>
        <v>0</v>
      </c>
      <c r="AQ477">
        <f>A!AP477</f>
        <v>0</v>
      </c>
      <c r="AR477">
        <f>A!AQ477</f>
        <v>0</v>
      </c>
      <c r="AS477">
        <f>A!AR477</f>
        <v>0</v>
      </c>
      <c r="AT477">
        <f>A!AS477</f>
        <v>0</v>
      </c>
      <c r="AU477">
        <f>A!AT477</f>
        <v>0</v>
      </c>
      <c r="AV477">
        <f>A!AU477</f>
        <v>0</v>
      </c>
      <c r="AW477" s="23" t="str">
        <f>IF(A!AV477=0,"",A!AV477)</f>
        <v/>
      </c>
      <c r="AX477">
        <f>A!AW477</f>
        <v>0</v>
      </c>
      <c r="AY477">
        <f>A!AX477</f>
        <v>0</v>
      </c>
      <c r="AZ477">
        <f>A!AY477</f>
        <v>0</v>
      </c>
      <c r="BA477">
        <f>A!AZ477</f>
        <v>0</v>
      </c>
      <c r="BB477">
        <f>A!BA477</f>
        <v>0</v>
      </c>
      <c r="BC477">
        <f>A!BB477</f>
        <v>0</v>
      </c>
      <c r="BD477">
        <f>A!BC477</f>
        <v>0</v>
      </c>
      <c r="BE477">
        <f>A!BD477</f>
        <v>0</v>
      </c>
      <c r="BF477">
        <f>A!BE477</f>
        <v>0</v>
      </c>
      <c r="BG477">
        <f>A!BF477</f>
        <v>0</v>
      </c>
      <c r="BH477">
        <f>A!BG477</f>
        <v>0</v>
      </c>
      <c r="BI477">
        <f>A!BH477</f>
        <v>0</v>
      </c>
      <c r="BJ477">
        <f>A!BI477</f>
        <v>0</v>
      </c>
      <c r="BK477">
        <f>A!BJ477</f>
        <v>0</v>
      </c>
      <c r="BL477">
        <f>A!BK477</f>
        <v>0</v>
      </c>
      <c r="BM477">
        <f>A!BL477</f>
        <v>0</v>
      </c>
      <c r="BN477">
        <f>A!BM477</f>
        <v>0</v>
      </c>
      <c r="BO477">
        <f>A!BN477</f>
        <v>0</v>
      </c>
      <c r="BP477">
        <f>A!BO477</f>
        <v>0</v>
      </c>
      <c r="BQ477">
        <f>A!BP477</f>
        <v>0</v>
      </c>
      <c r="BR477">
        <f>A!BQ477</f>
        <v>0</v>
      </c>
      <c r="BS477">
        <f>A!BR477</f>
        <v>0</v>
      </c>
      <c r="BT477">
        <f>A!BS477</f>
        <v>0</v>
      </c>
      <c r="BU477">
        <f>A!BT477</f>
        <v>0</v>
      </c>
      <c r="BV477">
        <f>A!BU477</f>
        <v>0</v>
      </c>
      <c r="BW477">
        <f>A!BV477</f>
        <v>0</v>
      </c>
      <c r="BX477">
        <f>A!BW477</f>
        <v>0</v>
      </c>
      <c r="BY477">
        <f>A!BX477</f>
        <v>0</v>
      </c>
      <c r="BZ477">
        <f>A!BY477</f>
        <v>0</v>
      </c>
      <c r="CA477">
        <f>A!BZ477</f>
        <v>0</v>
      </c>
      <c r="CB477">
        <f>A!CA477</f>
        <v>0</v>
      </c>
      <c r="CC477">
        <f>A!CB477</f>
        <v>0</v>
      </c>
      <c r="CD477">
        <f>A!CC477</f>
        <v>0</v>
      </c>
      <c r="CE477">
        <f>A!CD477</f>
        <v>0</v>
      </c>
      <c r="CF477">
        <f>A!CE477</f>
        <v>0</v>
      </c>
      <c r="CG477">
        <f>A!CF477</f>
        <v>0</v>
      </c>
      <c r="CH477">
        <f>A!CG477</f>
        <v>0</v>
      </c>
      <c r="CI477">
        <f>A!CH477</f>
        <v>0</v>
      </c>
      <c r="CJ477">
        <f>A!CI477</f>
        <v>0</v>
      </c>
      <c r="CK477">
        <f>A!CJ477</f>
        <v>0</v>
      </c>
      <c r="CL477">
        <f>A!CK477</f>
        <v>0</v>
      </c>
      <c r="CM477">
        <f>A!CL477</f>
        <v>0</v>
      </c>
      <c r="CN477">
        <f>A!CM477</f>
        <v>0</v>
      </c>
      <c r="CO477">
        <f>A!CN477</f>
        <v>0</v>
      </c>
      <c r="CP477">
        <f>A!CO477</f>
        <v>0</v>
      </c>
      <c r="CQ477">
        <f>A!CO787</f>
        <v>0</v>
      </c>
      <c r="CR477">
        <f>A!CP477</f>
        <v>0</v>
      </c>
      <c r="CS477">
        <f>A!CQ477</f>
        <v>0</v>
      </c>
    </row>
    <row r="478" spans="1:97" x14ac:dyDescent="0.2">
      <c r="A478">
        <f>A!A478</f>
        <v>0</v>
      </c>
      <c r="B478">
        <f>A!B478</f>
        <v>0</v>
      </c>
      <c r="C478">
        <f>A!C478</f>
        <v>0</v>
      </c>
      <c r="D478">
        <f>A!D478</f>
        <v>0</v>
      </c>
      <c r="E478">
        <f>A!E478</f>
        <v>0</v>
      </c>
      <c r="F478">
        <f>A!F478</f>
        <v>0</v>
      </c>
      <c r="G478">
        <f>A!G478</f>
        <v>0</v>
      </c>
      <c r="H478">
        <f>A!H478</f>
        <v>0</v>
      </c>
      <c r="I478">
        <f>A!I478</f>
        <v>0</v>
      </c>
      <c r="J478">
        <f>A!J478</f>
        <v>0</v>
      </c>
      <c r="K478">
        <f>A!K478</f>
        <v>0</v>
      </c>
      <c r="L478">
        <f>A!L478</f>
        <v>0</v>
      </c>
      <c r="M478">
        <f>A!M478</f>
        <v>0</v>
      </c>
      <c r="N478">
        <f>A!N478</f>
        <v>0</v>
      </c>
      <c r="O478">
        <f>A!O478</f>
        <v>0</v>
      </c>
      <c r="P478" s="23" t="str">
        <f>IF(A!P478="","",INDEX(B!$A$1:$BT$2000,MATCH(A!P478,B!$AX$1:$AX$2000,0),D!$B$5))</f>
        <v/>
      </c>
      <c r="Q478">
        <f>A!Q478</f>
        <v>0</v>
      </c>
      <c r="R478">
        <f>A!R478</f>
        <v>0</v>
      </c>
      <c r="S478">
        <f>A!S478</f>
        <v>0</v>
      </c>
      <c r="T478">
        <f>A!T478</f>
        <v>0</v>
      </c>
      <c r="U478">
        <f>A!U478</f>
        <v>0</v>
      </c>
      <c r="V478" s="23">
        <f>IF(A!V478="&lt;",1,A!V478)</f>
        <v>0</v>
      </c>
      <c r="W478">
        <f>A!W478</f>
        <v>0</v>
      </c>
      <c r="X478">
        <f>A!X478</f>
        <v>0</v>
      </c>
      <c r="Y478">
        <f>A!Y478</f>
        <v>0</v>
      </c>
      <c r="Z478" s="23">
        <f t="shared" si="7"/>
        <v>0</v>
      </c>
      <c r="AA478">
        <f>A!Z478</f>
        <v>0</v>
      </c>
      <c r="AB478">
        <f>A!AA478</f>
        <v>0</v>
      </c>
      <c r="AC478">
        <f>A!AB478</f>
        <v>0</v>
      </c>
      <c r="AD478">
        <f>A!AC478</f>
        <v>0</v>
      </c>
      <c r="AE478">
        <f>A!AD478</f>
        <v>0</v>
      </c>
      <c r="AF478">
        <f>A!AE478</f>
        <v>0</v>
      </c>
      <c r="AG478">
        <f>A!AF478</f>
        <v>0</v>
      </c>
      <c r="AH478">
        <f>A!AG478</f>
        <v>0</v>
      </c>
      <c r="AI478">
        <f>A!AH478</f>
        <v>0</v>
      </c>
      <c r="AJ478">
        <f>A!AI478</f>
        <v>0</v>
      </c>
      <c r="AK478">
        <f>A!AJ478</f>
        <v>0</v>
      </c>
      <c r="AL478">
        <f>A!AK478</f>
        <v>0</v>
      </c>
      <c r="AM478">
        <f>A!AL478</f>
        <v>0</v>
      </c>
      <c r="AN478">
        <f>A!AM478</f>
        <v>0</v>
      </c>
      <c r="AO478">
        <f>A!AN478</f>
        <v>0</v>
      </c>
      <c r="AP478">
        <f>A!AO478</f>
        <v>0</v>
      </c>
      <c r="AQ478">
        <f>A!AP478</f>
        <v>0</v>
      </c>
      <c r="AR478">
        <f>A!AQ478</f>
        <v>0</v>
      </c>
      <c r="AS478">
        <f>A!AR478</f>
        <v>0</v>
      </c>
      <c r="AT478">
        <f>A!AS478</f>
        <v>0</v>
      </c>
      <c r="AU478">
        <f>A!AT478</f>
        <v>0</v>
      </c>
      <c r="AV478">
        <f>A!AU478</f>
        <v>0</v>
      </c>
      <c r="AW478" s="23" t="str">
        <f>IF(A!AV478=0,"",A!AV478)</f>
        <v/>
      </c>
      <c r="AX478">
        <f>A!AW478</f>
        <v>0</v>
      </c>
      <c r="AY478">
        <f>A!AX478</f>
        <v>0</v>
      </c>
      <c r="AZ478">
        <f>A!AY478</f>
        <v>0</v>
      </c>
      <c r="BA478">
        <f>A!AZ478</f>
        <v>0</v>
      </c>
      <c r="BB478">
        <f>A!BA478</f>
        <v>0</v>
      </c>
      <c r="BC478">
        <f>A!BB478</f>
        <v>0</v>
      </c>
      <c r="BD478">
        <f>A!BC478</f>
        <v>0</v>
      </c>
      <c r="BE478">
        <f>A!BD478</f>
        <v>0</v>
      </c>
      <c r="BF478">
        <f>A!BE478</f>
        <v>0</v>
      </c>
      <c r="BG478">
        <f>A!BF478</f>
        <v>0</v>
      </c>
      <c r="BH478">
        <f>A!BG478</f>
        <v>0</v>
      </c>
      <c r="BI478">
        <f>A!BH478</f>
        <v>0</v>
      </c>
      <c r="BJ478">
        <f>A!BI478</f>
        <v>0</v>
      </c>
      <c r="BK478">
        <f>A!BJ478</f>
        <v>0</v>
      </c>
      <c r="BL478">
        <f>A!BK478</f>
        <v>0</v>
      </c>
      <c r="BM478">
        <f>A!BL478</f>
        <v>0</v>
      </c>
      <c r="BN478">
        <f>A!BM478</f>
        <v>0</v>
      </c>
      <c r="BO478">
        <f>A!BN478</f>
        <v>0</v>
      </c>
      <c r="BP478">
        <f>A!BO478</f>
        <v>0</v>
      </c>
      <c r="BQ478">
        <f>A!BP478</f>
        <v>0</v>
      </c>
      <c r="BR478">
        <f>A!BQ478</f>
        <v>0</v>
      </c>
      <c r="BS478">
        <f>A!BR478</f>
        <v>0</v>
      </c>
      <c r="BT478">
        <f>A!BS478</f>
        <v>0</v>
      </c>
      <c r="BU478">
        <f>A!BT478</f>
        <v>0</v>
      </c>
      <c r="BV478">
        <f>A!BU478</f>
        <v>0</v>
      </c>
      <c r="BW478">
        <f>A!BV478</f>
        <v>0</v>
      </c>
      <c r="BX478">
        <f>A!BW478</f>
        <v>0</v>
      </c>
      <c r="BY478">
        <f>A!BX478</f>
        <v>0</v>
      </c>
      <c r="BZ478">
        <f>A!BY478</f>
        <v>0</v>
      </c>
      <c r="CA478">
        <f>A!BZ478</f>
        <v>0</v>
      </c>
      <c r="CB478">
        <f>A!CA478</f>
        <v>0</v>
      </c>
      <c r="CC478">
        <f>A!CB478</f>
        <v>0</v>
      </c>
      <c r="CD478">
        <f>A!CC478</f>
        <v>0</v>
      </c>
      <c r="CE478">
        <f>A!CD478</f>
        <v>0</v>
      </c>
      <c r="CF478">
        <f>A!CE478</f>
        <v>0</v>
      </c>
      <c r="CG478">
        <f>A!CF478</f>
        <v>0</v>
      </c>
      <c r="CH478">
        <f>A!CG478</f>
        <v>0</v>
      </c>
      <c r="CI478">
        <f>A!CH478</f>
        <v>0</v>
      </c>
      <c r="CJ478">
        <f>A!CI478</f>
        <v>0</v>
      </c>
      <c r="CK478">
        <f>A!CJ478</f>
        <v>0</v>
      </c>
      <c r="CL478">
        <f>A!CK478</f>
        <v>0</v>
      </c>
      <c r="CM478">
        <f>A!CL478</f>
        <v>0</v>
      </c>
      <c r="CN478">
        <f>A!CM478</f>
        <v>0</v>
      </c>
      <c r="CO478">
        <f>A!CN478</f>
        <v>0</v>
      </c>
      <c r="CP478">
        <f>A!CO478</f>
        <v>0</v>
      </c>
      <c r="CQ478">
        <f>A!CO788</f>
        <v>0</v>
      </c>
      <c r="CR478">
        <f>A!CP478</f>
        <v>0</v>
      </c>
      <c r="CS478">
        <f>A!CQ478</f>
        <v>0</v>
      </c>
    </row>
    <row r="479" spans="1:97" x14ac:dyDescent="0.2">
      <c r="A479">
        <f>A!A479</f>
        <v>0</v>
      </c>
      <c r="B479">
        <f>A!B479</f>
        <v>0</v>
      </c>
      <c r="C479">
        <f>A!C479</f>
        <v>0</v>
      </c>
      <c r="D479">
        <f>A!D479</f>
        <v>0</v>
      </c>
      <c r="E479">
        <f>A!E479</f>
        <v>0</v>
      </c>
      <c r="F479">
        <f>A!F479</f>
        <v>0</v>
      </c>
      <c r="G479">
        <f>A!G479</f>
        <v>0</v>
      </c>
      <c r="H479">
        <f>A!H479</f>
        <v>0</v>
      </c>
      <c r="I479">
        <f>A!I479</f>
        <v>0</v>
      </c>
      <c r="J479">
        <f>A!J479</f>
        <v>0</v>
      </c>
      <c r="K479">
        <f>A!K479</f>
        <v>0</v>
      </c>
      <c r="L479">
        <f>A!L479</f>
        <v>0</v>
      </c>
      <c r="M479">
        <f>A!M479</f>
        <v>0</v>
      </c>
      <c r="N479">
        <f>A!N479</f>
        <v>0</v>
      </c>
      <c r="O479">
        <f>A!O479</f>
        <v>0</v>
      </c>
      <c r="P479" s="23" t="str">
        <f>IF(A!P479="","",INDEX(B!$A$1:$BT$2000,MATCH(A!P479,B!$AX$1:$AX$2000,0),D!$B$5))</f>
        <v/>
      </c>
      <c r="Q479">
        <f>A!Q479</f>
        <v>0</v>
      </c>
      <c r="R479">
        <f>A!R479</f>
        <v>0</v>
      </c>
      <c r="S479">
        <f>A!S479</f>
        <v>0</v>
      </c>
      <c r="T479">
        <f>A!T479</f>
        <v>0</v>
      </c>
      <c r="U479">
        <f>A!U479</f>
        <v>0</v>
      </c>
      <c r="V479" s="23">
        <f>IF(A!V479="&lt;",1,A!V479)</f>
        <v>0</v>
      </c>
      <c r="W479">
        <f>A!W479</f>
        <v>0</v>
      </c>
      <c r="X479">
        <f>A!X479</f>
        <v>0</v>
      </c>
      <c r="Y479">
        <f>A!Y479</f>
        <v>0</v>
      </c>
      <c r="Z479" s="23">
        <f t="shared" si="7"/>
        <v>0</v>
      </c>
      <c r="AA479">
        <f>A!Z479</f>
        <v>0</v>
      </c>
      <c r="AB479">
        <f>A!AA479</f>
        <v>0</v>
      </c>
      <c r="AC479">
        <f>A!AB479</f>
        <v>0</v>
      </c>
      <c r="AD479">
        <f>A!AC479</f>
        <v>0</v>
      </c>
      <c r="AE479">
        <f>A!AD479</f>
        <v>0</v>
      </c>
      <c r="AF479">
        <f>A!AE479</f>
        <v>0</v>
      </c>
      <c r="AG479">
        <f>A!AF479</f>
        <v>0</v>
      </c>
      <c r="AH479">
        <f>A!AG479</f>
        <v>0</v>
      </c>
      <c r="AI479">
        <f>A!AH479</f>
        <v>0</v>
      </c>
      <c r="AJ479">
        <f>A!AI479</f>
        <v>0</v>
      </c>
      <c r="AK479">
        <f>A!AJ479</f>
        <v>0</v>
      </c>
      <c r="AL479">
        <f>A!AK479</f>
        <v>0</v>
      </c>
      <c r="AM479">
        <f>A!AL479</f>
        <v>0</v>
      </c>
      <c r="AN479">
        <f>A!AM479</f>
        <v>0</v>
      </c>
      <c r="AO479">
        <f>A!AN479</f>
        <v>0</v>
      </c>
      <c r="AP479">
        <f>A!AO479</f>
        <v>0</v>
      </c>
      <c r="AQ479">
        <f>A!AP479</f>
        <v>0</v>
      </c>
      <c r="AR479">
        <f>A!AQ479</f>
        <v>0</v>
      </c>
      <c r="AS479">
        <f>A!AR479</f>
        <v>0</v>
      </c>
      <c r="AT479">
        <f>A!AS479</f>
        <v>0</v>
      </c>
      <c r="AU479">
        <f>A!AT479</f>
        <v>0</v>
      </c>
      <c r="AV479">
        <f>A!AU479</f>
        <v>0</v>
      </c>
      <c r="AW479" s="23" t="str">
        <f>IF(A!AV479=0,"",A!AV479)</f>
        <v/>
      </c>
      <c r="AX479">
        <f>A!AW479</f>
        <v>0</v>
      </c>
      <c r="AY479">
        <f>A!AX479</f>
        <v>0</v>
      </c>
      <c r="AZ479">
        <f>A!AY479</f>
        <v>0</v>
      </c>
      <c r="BA479">
        <f>A!AZ479</f>
        <v>0</v>
      </c>
      <c r="BB479">
        <f>A!BA479</f>
        <v>0</v>
      </c>
      <c r="BC479">
        <f>A!BB479</f>
        <v>0</v>
      </c>
      <c r="BD479">
        <f>A!BC479</f>
        <v>0</v>
      </c>
      <c r="BE479">
        <f>A!BD479</f>
        <v>0</v>
      </c>
      <c r="BF479">
        <f>A!BE479</f>
        <v>0</v>
      </c>
      <c r="BG479">
        <f>A!BF479</f>
        <v>0</v>
      </c>
      <c r="BH479">
        <f>A!BG479</f>
        <v>0</v>
      </c>
      <c r="BI479">
        <f>A!BH479</f>
        <v>0</v>
      </c>
      <c r="BJ479">
        <f>A!BI479</f>
        <v>0</v>
      </c>
      <c r="BK479">
        <f>A!BJ479</f>
        <v>0</v>
      </c>
      <c r="BL479">
        <f>A!BK479</f>
        <v>0</v>
      </c>
      <c r="BM479">
        <f>A!BL479</f>
        <v>0</v>
      </c>
      <c r="BN479">
        <f>A!BM479</f>
        <v>0</v>
      </c>
      <c r="BO479">
        <f>A!BN479</f>
        <v>0</v>
      </c>
      <c r="BP479">
        <f>A!BO479</f>
        <v>0</v>
      </c>
      <c r="BQ479">
        <f>A!BP479</f>
        <v>0</v>
      </c>
      <c r="BR479">
        <f>A!BQ479</f>
        <v>0</v>
      </c>
      <c r="BS479">
        <f>A!BR479</f>
        <v>0</v>
      </c>
      <c r="BT479">
        <f>A!BS479</f>
        <v>0</v>
      </c>
      <c r="BU479">
        <f>A!BT479</f>
        <v>0</v>
      </c>
      <c r="BV479">
        <f>A!BU479</f>
        <v>0</v>
      </c>
      <c r="BW479">
        <f>A!BV479</f>
        <v>0</v>
      </c>
      <c r="BX479">
        <f>A!BW479</f>
        <v>0</v>
      </c>
      <c r="BY479">
        <f>A!BX479</f>
        <v>0</v>
      </c>
      <c r="BZ479">
        <f>A!BY479</f>
        <v>0</v>
      </c>
      <c r="CA479">
        <f>A!BZ479</f>
        <v>0</v>
      </c>
      <c r="CB479">
        <f>A!CA479</f>
        <v>0</v>
      </c>
      <c r="CC479">
        <f>A!CB479</f>
        <v>0</v>
      </c>
      <c r="CD479">
        <f>A!CC479</f>
        <v>0</v>
      </c>
      <c r="CE479">
        <f>A!CD479</f>
        <v>0</v>
      </c>
      <c r="CF479">
        <f>A!CE479</f>
        <v>0</v>
      </c>
      <c r="CG479">
        <f>A!CF479</f>
        <v>0</v>
      </c>
      <c r="CH479">
        <f>A!CG479</f>
        <v>0</v>
      </c>
      <c r="CI479">
        <f>A!CH479</f>
        <v>0</v>
      </c>
      <c r="CJ479">
        <f>A!CI479</f>
        <v>0</v>
      </c>
      <c r="CK479">
        <f>A!CJ479</f>
        <v>0</v>
      </c>
      <c r="CL479">
        <f>A!CK479</f>
        <v>0</v>
      </c>
      <c r="CM479">
        <f>A!CL479</f>
        <v>0</v>
      </c>
      <c r="CN479">
        <f>A!CM479</f>
        <v>0</v>
      </c>
      <c r="CO479">
        <f>A!CN479</f>
        <v>0</v>
      </c>
      <c r="CP479">
        <f>A!CO479</f>
        <v>0</v>
      </c>
      <c r="CQ479">
        <f>A!CO789</f>
        <v>0</v>
      </c>
      <c r="CR479">
        <f>A!CP479</f>
        <v>0</v>
      </c>
      <c r="CS479">
        <f>A!CQ479</f>
        <v>0</v>
      </c>
    </row>
    <row r="480" spans="1:97" x14ac:dyDescent="0.2">
      <c r="A480">
        <f>A!A480</f>
        <v>0</v>
      </c>
      <c r="B480">
        <f>A!B480</f>
        <v>0</v>
      </c>
      <c r="C480">
        <f>A!C480</f>
        <v>0</v>
      </c>
      <c r="D480">
        <f>A!D480</f>
        <v>0</v>
      </c>
      <c r="E480">
        <f>A!E480</f>
        <v>0</v>
      </c>
      <c r="F480">
        <f>A!F480</f>
        <v>0</v>
      </c>
      <c r="G480">
        <f>A!G480</f>
        <v>0</v>
      </c>
      <c r="H480">
        <f>A!H480</f>
        <v>0</v>
      </c>
      <c r="I480">
        <f>A!I480</f>
        <v>0</v>
      </c>
      <c r="J480">
        <f>A!J480</f>
        <v>0</v>
      </c>
      <c r="K480">
        <f>A!K480</f>
        <v>0</v>
      </c>
      <c r="L480">
        <f>A!L480</f>
        <v>0</v>
      </c>
      <c r="M480">
        <f>A!M480</f>
        <v>0</v>
      </c>
      <c r="N480">
        <f>A!N480</f>
        <v>0</v>
      </c>
      <c r="O480">
        <f>A!O480</f>
        <v>0</v>
      </c>
      <c r="P480" s="23" t="str">
        <f>IF(A!P480="","",INDEX(B!$A$1:$BT$2000,MATCH(A!P480,B!$AX$1:$AX$2000,0),D!$B$5))</f>
        <v/>
      </c>
      <c r="Q480">
        <f>A!Q480</f>
        <v>0</v>
      </c>
      <c r="R480">
        <f>A!R480</f>
        <v>0</v>
      </c>
      <c r="S480">
        <f>A!S480</f>
        <v>0</v>
      </c>
      <c r="T480">
        <f>A!T480</f>
        <v>0</v>
      </c>
      <c r="U480">
        <f>A!U480</f>
        <v>0</v>
      </c>
      <c r="V480" s="23">
        <f>IF(A!V480="&lt;",1,A!V480)</f>
        <v>0</v>
      </c>
      <c r="W480">
        <f>A!W480</f>
        <v>0</v>
      </c>
      <c r="X480">
        <f>A!X480</f>
        <v>0</v>
      </c>
      <c r="Y480">
        <f>A!Y480</f>
        <v>0</v>
      </c>
      <c r="Z480" s="23">
        <f t="shared" si="7"/>
        <v>0</v>
      </c>
      <c r="AA480">
        <f>A!Z480</f>
        <v>0</v>
      </c>
      <c r="AB480">
        <f>A!AA480</f>
        <v>0</v>
      </c>
      <c r="AC480">
        <f>A!AB480</f>
        <v>0</v>
      </c>
      <c r="AD480">
        <f>A!AC480</f>
        <v>0</v>
      </c>
      <c r="AE480">
        <f>A!AD480</f>
        <v>0</v>
      </c>
      <c r="AF480">
        <f>A!AE480</f>
        <v>0</v>
      </c>
      <c r="AG480">
        <f>A!AF480</f>
        <v>0</v>
      </c>
      <c r="AH480">
        <f>A!AG480</f>
        <v>0</v>
      </c>
      <c r="AI480">
        <f>A!AH480</f>
        <v>0</v>
      </c>
      <c r="AJ480">
        <f>A!AI480</f>
        <v>0</v>
      </c>
      <c r="AK480">
        <f>A!AJ480</f>
        <v>0</v>
      </c>
      <c r="AL480">
        <f>A!AK480</f>
        <v>0</v>
      </c>
      <c r="AM480">
        <f>A!AL480</f>
        <v>0</v>
      </c>
      <c r="AN480">
        <f>A!AM480</f>
        <v>0</v>
      </c>
      <c r="AO480">
        <f>A!AN480</f>
        <v>0</v>
      </c>
      <c r="AP480">
        <f>A!AO480</f>
        <v>0</v>
      </c>
      <c r="AQ480">
        <f>A!AP480</f>
        <v>0</v>
      </c>
      <c r="AR480">
        <f>A!AQ480</f>
        <v>0</v>
      </c>
      <c r="AS480">
        <f>A!AR480</f>
        <v>0</v>
      </c>
      <c r="AT480">
        <f>A!AS480</f>
        <v>0</v>
      </c>
      <c r="AU480">
        <f>A!AT480</f>
        <v>0</v>
      </c>
      <c r="AV480">
        <f>A!AU480</f>
        <v>0</v>
      </c>
      <c r="AW480" s="23" t="str">
        <f>IF(A!AV480=0,"",A!AV480)</f>
        <v/>
      </c>
      <c r="AX480">
        <f>A!AW480</f>
        <v>0</v>
      </c>
      <c r="AY480">
        <f>A!AX480</f>
        <v>0</v>
      </c>
      <c r="AZ480">
        <f>A!AY480</f>
        <v>0</v>
      </c>
      <c r="BA480">
        <f>A!AZ480</f>
        <v>0</v>
      </c>
      <c r="BB480">
        <f>A!BA480</f>
        <v>0</v>
      </c>
      <c r="BC480">
        <f>A!BB480</f>
        <v>0</v>
      </c>
      <c r="BD480">
        <f>A!BC480</f>
        <v>0</v>
      </c>
      <c r="BE480">
        <f>A!BD480</f>
        <v>0</v>
      </c>
      <c r="BF480">
        <f>A!BE480</f>
        <v>0</v>
      </c>
      <c r="BG480">
        <f>A!BF480</f>
        <v>0</v>
      </c>
      <c r="BH480">
        <f>A!BG480</f>
        <v>0</v>
      </c>
      <c r="BI480">
        <f>A!BH480</f>
        <v>0</v>
      </c>
      <c r="BJ480">
        <f>A!BI480</f>
        <v>0</v>
      </c>
      <c r="BK480">
        <f>A!BJ480</f>
        <v>0</v>
      </c>
      <c r="BL480">
        <f>A!BK480</f>
        <v>0</v>
      </c>
      <c r="BM480">
        <f>A!BL480</f>
        <v>0</v>
      </c>
      <c r="BN480">
        <f>A!BM480</f>
        <v>0</v>
      </c>
      <c r="BO480">
        <f>A!BN480</f>
        <v>0</v>
      </c>
      <c r="BP480">
        <f>A!BO480</f>
        <v>0</v>
      </c>
      <c r="BQ480">
        <f>A!BP480</f>
        <v>0</v>
      </c>
      <c r="BR480">
        <f>A!BQ480</f>
        <v>0</v>
      </c>
      <c r="BS480">
        <f>A!BR480</f>
        <v>0</v>
      </c>
      <c r="BT480">
        <f>A!BS480</f>
        <v>0</v>
      </c>
      <c r="BU480">
        <f>A!BT480</f>
        <v>0</v>
      </c>
      <c r="BV480">
        <f>A!BU480</f>
        <v>0</v>
      </c>
      <c r="BW480">
        <f>A!BV480</f>
        <v>0</v>
      </c>
      <c r="BX480">
        <f>A!BW480</f>
        <v>0</v>
      </c>
      <c r="BY480">
        <f>A!BX480</f>
        <v>0</v>
      </c>
      <c r="BZ480">
        <f>A!BY480</f>
        <v>0</v>
      </c>
      <c r="CA480">
        <f>A!BZ480</f>
        <v>0</v>
      </c>
      <c r="CB480">
        <f>A!CA480</f>
        <v>0</v>
      </c>
      <c r="CC480">
        <f>A!CB480</f>
        <v>0</v>
      </c>
      <c r="CD480">
        <f>A!CC480</f>
        <v>0</v>
      </c>
      <c r="CE480">
        <f>A!CD480</f>
        <v>0</v>
      </c>
      <c r="CF480">
        <f>A!CE480</f>
        <v>0</v>
      </c>
      <c r="CG480">
        <f>A!CF480</f>
        <v>0</v>
      </c>
      <c r="CH480">
        <f>A!CG480</f>
        <v>0</v>
      </c>
      <c r="CI480">
        <f>A!CH480</f>
        <v>0</v>
      </c>
      <c r="CJ480">
        <f>A!CI480</f>
        <v>0</v>
      </c>
      <c r="CK480">
        <f>A!CJ480</f>
        <v>0</v>
      </c>
      <c r="CL480">
        <f>A!CK480</f>
        <v>0</v>
      </c>
      <c r="CM480">
        <f>A!CL480</f>
        <v>0</v>
      </c>
      <c r="CN480">
        <f>A!CM480</f>
        <v>0</v>
      </c>
      <c r="CO480">
        <f>A!CN480</f>
        <v>0</v>
      </c>
      <c r="CP480">
        <f>A!CO480</f>
        <v>0</v>
      </c>
      <c r="CQ480">
        <f>A!CO790</f>
        <v>0</v>
      </c>
      <c r="CR480">
        <f>A!CP480</f>
        <v>0</v>
      </c>
      <c r="CS480">
        <f>A!CQ480</f>
        <v>0</v>
      </c>
    </row>
    <row r="481" spans="1:97" x14ac:dyDescent="0.2">
      <c r="A481">
        <f>A!A481</f>
        <v>0</v>
      </c>
      <c r="B481">
        <f>A!B481</f>
        <v>0</v>
      </c>
      <c r="C481">
        <f>A!C481</f>
        <v>0</v>
      </c>
      <c r="D481">
        <f>A!D481</f>
        <v>0</v>
      </c>
      <c r="E481">
        <f>A!E481</f>
        <v>0</v>
      </c>
      <c r="F481">
        <f>A!F481</f>
        <v>0</v>
      </c>
      <c r="G481">
        <f>A!G481</f>
        <v>0</v>
      </c>
      <c r="H481">
        <f>A!H481</f>
        <v>0</v>
      </c>
      <c r="I481">
        <f>A!I481</f>
        <v>0</v>
      </c>
      <c r="J481">
        <f>A!J481</f>
        <v>0</v>
      </c>
      <c r="K481">
        <f>A!K481</f>
        <v>0</v>
      </c>
      <c r="L481">
        <f>A!L481</f>
        <v>0</v>
      </c>
      <c r="M481">
        <f>A!M481</f>
        <v>0</v>
      </c>
      <c r="N481">
        <f>A!N481</f>
        <v>0</v>
      </c>
      <c r="O481">
        <f>A!O481</f>
        <v>0</v>
      </c>
      <c r="P481" s="23" t="str">
        <f>IF(A!P481="","",INDEX(B!$A$1:$BT$2000,MATCH(A!P481,B!$AX$1:$AX$2000,0),D!$B$5))</f>
        <v/>
      </c>
      <c r="Q481">
        <f>A!Q481</f>
        <v>0</v>
      </c>
      <c r="R481">
        <f>A!R481</f>
        <v>0</v>
      </c>
      <c r="S481">
        <f>A!S481</f>
        <v>0</v>
      </c>
      <c r="T481">
        <f>A!T481</f>
        <v>0</v>
      </c>
      <c r="U481">
        <f>A!U481</f>
        <v>0</v>
      </c>
      <c r="V481" s="23">
        <f>IF(A!V481="&lt;",1,A!V481)</f>
        <v>0</v>
      </c>
      <c r="W481">
        <f>A!W481</f>
        <v>0</v>
      </c>
      <c r="X481">
        <f>A!X481</f>
        <v>0</v>
      </c>
      <c r="Y481">
        <f>A!Y481</f>
        <v>0</v>
      </c>
      <c r="Z481" s="23">
        <f t="shared" si="7"/>
        <v>0</v>
      </c>
      <c r="AA481">
        <f>A!Z481</f>
        <v>0</v>
      </c>
      <c r="AB481">
        <f>A!AA481</f>
        <v>0</v>
      </c>
      <c r="AC481">
        <f>A!AB481</f>
        <v>0</v>
      </c>
      <c r="AD481">
        <f>A!AC481</f>
        <v>0</v>
      </c>
      <c r="AE481">
        <f>A!AD481</f>
        <v>0</v>
      </c>
      <c r="AF481">
        <f>A!AE481</f>
        <v>0</v>
      </c>
      <c r="AG481">
        <f>A!AF481</f>
        <v>0</v>
      </c>
      <c r="AH481">
        <f>A!AG481</f>
        <v>0</v>
      </c>
      <c r="AI481">
        <f>A!AH481</f>
        <v>0</v>
      </c>
      <c r="AJ481">
        <f>A!AI481</f>
        <v>0</v>
      </c>
      <c r="AK481">
        <f>A!AJ481</f>
        <v>0</v>
      </c>
      <c r="AL481">
        <f>A!AK481</f>
        <v>0</v>
      </c>
      <c r="AM481">
        <f>A!AL481</f>
        <v>0</v>
      </c>
      <c r="AN481">
        <f>A!AM481</f>
        <v>0</v>
      </c>
      <c r="AO481">
        <f>A!AN481</f>
        <v>0</v>
      </c>
      <c r="AP481">
        <f>A!AO481</f>
        <v>0</v>
      </c>
      <c r="AQ481">
        <f>A!AP481</f>
        <v>0</v>
      </c>
      <c r="AR481">
        <f>A!AQ481</f>
        <v>0</v>
      </c>
      <c r="AS481">
        <f>A!AR481</f>
        <v>0</v>
      </c>
      <c r="AT481">
        <f>A!AS481</f>
        <v>0</v>
      </c>
      <c r="AU481">
        <f>A!AT481</f>
        <v>0</v>
      </c>
      <c r="AV481">
        <f>A!AU481</f>
        <v>0</v>
      </c>
      <c r="AW481" s="23" t="str">
        <f>IF(A!AV481=0,"",A!AV481)</f>
        <v/>
      </c>
      <c r="AX481">
        <f>A!AW481</f>
        <v>0</v>
      </c>
      <c r="AY481">
        <f>A!AX481</f>
        <v>0</v>
      </c>
      <c r="AZ481">
        <f>A!AY481</f>
        <v>0</v>
      </c>
      <c r="BA481">
        <f>A!AZ481</f>
        <v>0</v>
      </c>
      <c r="BB481">
        <f>A!BA481</f>
        <v>0</v>
      </c>
      <c r="BC481">
        <f>A!BB481</f>
        <v>0</v>
      </c>
      <c r="BD481">
        <f>A!BC481</f>
        <v>0</v>
      </c>
      <c r="BE481">
        <f>A!BD481</f>
        <v>0</v>
      </c>
      <c r="BF481">
        <f>A!BE481</f>
        <v>0</v>
      </c>
      <c r="BG481">
        <f>A!BF481</f>
        <v>0</v>
      </c>
      <c r="BH481">
        <f>A!BG481</f>
        <v>0</v>
      </c>
      <c r="BI481">
        <f>A!BH481</f>
        <v>0</v>
      </c>
      <c r="BJ481">
        <f>A!BI481</f>
        <v>0</v>
      </c>
      <c r="BK481">
        <f>A!BJ481</f>
        <v>0</v>
      </c>
      <c r="BL481">
        <f>A!BK481</f>
        <v>0</v>
      </c>
      <c r="BM481">
        <f>A!BL481</f>
        <v>0</v>
      </c>
      <c r="BN481">
        <f>A!BM481</f>
        <v>0</v>
      </c>
      <c r="BO481">
        <f>A!BN481</f>
        <v>0</v>
      </c>
      <c r="BP481">
        <f>A!BO481</f>
        <v>0</v>
      </c>
      <c r="BQ481">
        <f>A!BP481</f>
        <v>0</v>
      </c>
      <c r="BR481">
        <f>A!BQ481</f>
        <v>0</v>
      </c>
      <c r="BS481">
        <f>A!BR481</f>
        <v>0</v>
      </c>
      <c r="BT481">
        <f>A!BS481</f>
        <v>0</v>
      </c>
      <c r="BU481">
        <f>A!BT481</f>
        <v>0</v>
      </c>
      <c r="BV481">
        <f>A!BU481</f>
        <v>0</v>
      </c>
      <c r="BW481">
        <f>A!BV481</f>
        <v>0</v>
      </c>
      <c r="BX481">
        <f>A!BW481</f>
        <v>0</v>
      </c>
      <c r="BY481">
        <f>A!BX481</f>
        <v>0</v>
      </c>
      <c r="BZ481">
        <f>A!BY481</f>
        <v>0</v>
      </c>
      <c r="CA481">
        <f>A!BZ481</f>
        <v>0</v>
      </c>
      <c r="CB481">
        <f>A!CA481</f>
        <v>0</v>
      </c>
      <c r="CC481">
        <f>A!CB481</f>
        <v>0</v>
      </c>
      <c r="CD481">
        <f>A!CC481</f>
        <v>0</v>
      </c>
      <c r="CE481">
        <f>A!CD481</f>
        <v>0</v>
      </c>
      <c r="CF481">
        <f>A!CE481</f>
        <v>0</v>
      </c>
      <c r="CG481">
        <f>A!CF481</f>
        <v>0</v>
      </c>
      <c r="CH481">
        <f>A!CG481</f>
        <v>0</v>
      </c>
      <c r="CI481">
        <f>A!CH481</f>
        <v>0</v>
      </c>
      <c r="CJ481">
        <f>A!CI481</f>
        <v>0</v>
      </c>
      <c r="CK481">
        <f>A!CJ481</f>
        <v>0</v>
      </c>
      <c r="CL481">
        <f>A!CK481</f>
        <v>0</v>
      </c>
      <c r="CM481">
        <f>A!CL481</f>
        <v>0</v>
      </c>
      <c r="CN481">
        <f>A!CM481</f>
        <v>0</v>
      </c>
      <c r="CO481">
        <f>A!CN481</f>
        <v>0</v>
      </c>
      <c r="CP481">
        <f>A!CO481</f>
        <v>0</v>
      </c>
      <c r="CQ481">
        <f>A!CO791</f>
        <v>0</v>
      </c>
      <c r="CR481">
        <f>A!CP481</f>
        <v>0</v>
      </c>
      <c r="CS481">
        <f>A!CQ481</f>
        <v>0</v>
      </c>
    </row>
    <row r="482" spans="1:97" x14ac:dyDescent="0.2">
      <c r="A482">
        <f>A!A482</f>
        <v>0</v>
      </c>
      <c r="B482">
        <f>A!B482</f>
        <v>0</v>
      </c>
      <c r="C482">
        <f>A!C482</f>
        <v>0</v>
      </c>
      <c r="D482">
        <f>A!D482</f>
        <v>0</v>
      </c>
      <c r="E482">
        <f>A!E482</f>
        <v>0</v>
      </c>
      <c r="F482">
        <f>A!F482</f>
        <v>0</v>
      </c>
      <c r="G482">
        <f>A!G482</f>
        <v>0</v>
      </c>
      <c r="H482">
        <f>A!H482</f>
        <v>0</v>
      </c>
      <c r="I482">
        <f>A!I482</f>
        <v>0</v>
      </c>
      <c r="J482">
        <f>A!J482</f>
        <v>0</v>
      </c>
      <c r="K482">
        <f>A!K482</f>
        <v>0</v>
      </c>
      <c r="L482">
        <f>A!L482</f>
        <v>0</v>
      </c>
      <c r="M482">
        <f>A!M482</f>
        <v>0</v>
      </c>
      <c r="N482">
        <f>A!N482</f>
        <v>0</v>
      </c>
      <c r="O482">
        <f>A!O482</f>
        <v>0</v>
      </c>
      <c r="P482" s="23" t="str">
        <f>IF(A!P482="","",INDEX(B!$A$1:$BT$2000,MATCH(A!P482,B!$AX$1:$AX$2000,0),D!$B$5))</f>
        <v/>
      </c>
      <c r="Q482">
        <f>A!Q482</f>
        <v>0</v>
      </c>
      <c r="R482">
        <f>A!R482</f>
        <v>0</v>
      </c>
      <c r="S482">
        <f>A!S482</f>
        <v>0</v>
      </c>
      <c r="T482">
        <f>A!T482</f>
        <v>0</v>
      </c>
      <c r="U482">
        <f>A!U482</f>
        <v>0</v>
      </c>
      <c r="V482" s="23">
        <f>IF(A!V482="&lt;",1,A!V482)</f>
        <v>0</v>
      </c>
      <c r="W482">
        <f>A!W482</f>
        <v>0</v>
      </c>
      <c r="X482">
        <f>A!X482</f>
        <v>0</v>
      </c>
      <c r="Y482">
        <f>A!Y482</f>
        <v>0</v>
      </c>
      <c r="Z482" s="23">
        <f t="shared" si="7"/>
        <v>0</v>
      </c>
      <c r="AA482">
        <f>A!Z482</f>
        <v>0</v>
      </c>
      <c r="AB482">
        <f>A!AA482</f>
        <v>0</v>
      </c>
      <c r="AC482">
        <f>A!AB482</f>
        <v>0</v>
      </c>
      <c r="AD482">
        <f>A!AC482</f>
        <v>0</v>
      </c>
      <c r="AE482">
        <f>A!AD482</f>
        <v>0</v>
      </c>
      <c r="AF482">
        <f>A!AE482</f>
        <v>0</v>
      </c>
      <c r="AG482">
        <f>A!AF482</f>
        <v>0</v>
      </c>
      <c r="AH482">
        <f>A!AG482</f>
        <v>0</v>
      </c>
      <c r="AI482">
        <f>A!AH482</f>
        <v>0</v>
      </c>
      <c r="AJ482">
        <f>A!AI482</f>
        <v>0</v>
      </c>
      <c r="AK482">
        <f>A!AJ482</f>
        <v>0</v>
      </c>
      <c r="AL482">
        <f>A!AK482</f>
        <v>0</v>
      </c>
      <c r="AM482">
        <f>A!AL482</f>
        <v>0</v>
      </c>
      <c r="AN482">
        <f>A!AM482</f>
        <v>0</v>
      </c>
      <c r="AO482">
        <f>A!AN482</f>
        <v>0</v>
      </c>
      <c r="AP482">
        <f>A!AO482</f>
        <v>0</v>
      </c>
      <c r="AQ482">
        <f>A!AP482</f>
        <v>0</v>
      </c>
      <c r="AR482">
        <f>A!AQ482</f>
        <v>0</v>
      </c>
      <c r="AS482">
        <f>A!AR482</f>
        <v>0</v>
      </c>
      <c r="AT482">
        <f>A!AS482</f>
        <v>0</v>
      </c>
      <c r="AU482">
        <f>A!AT482</f>
        <v>0</v>
      </c>
      <c r="AV482">
        <f>A!AU482</f>
        <v>0</v>
      </c>
      <c r="AW482" s="23" t="str">
        <f>IF(A!AV482=0,"",A!AV482)</f>
        <v/>
      </c>
      <c r="AX482">
        <f>A!AW482</f>
        <v>0</v>
      </c>
      <c r="AY482">
        <f>A!AX482</f>
        <v>0</v>
      </c>
      <c r="AZ482">
        <f>A!AY482</f>
        <v>0</v>
      </c>
      <c r="BA482">
        <f>A!AZ482</f>
        <v>0</v>
      </c>
      <c r="BB482">
        <f>A!BA482</f>
        <v>0</v>
      </c>
      <c r="BC482">
        <f>A!BB482</f>
        <v>0</v>
      </c>
      <c r="BD482">
        <f>A!BC482</f>
        <v>0</v>
      </c>
      <c r="BE482">
        <f>A!BD482</f>
        <v>0</v>
      </c>
      <c r="BF482">
        <f>A!BE482</f>
        <v>0</v>
      </c>
      <c r="BG482">
        <f>A!BF482</f>
        <v>0</v>
      </c>
      <c r="BH482">
        <f>A!BG482</f>
        <v>0</v>
      </c>
      <c r="BI482">
        <f>A!BH482</f>
        <v>0</v>
      </c>
      <c r="BJ482">
        <f>A!BI482</f>
        <v>0</v>
      </c>
      <c r="BK482">
        <f>A!BJ482</f>
        <v>0</v>
      </c>
      <c r="BL482">
        <f>A!BK482</f>
        <v>0</v>
      </c>
      <c r="BM482">
        <f>A!BL482</f>
        <v>0</v>
      </c>
      <c r="BN482">
        <f>A!BM482</f>
        <v>0</v>
      </c>
      <c r="BO482">
        <f>A!BN482</f>
        <v>0</v>
      </c>
      <c r="BP482">
        <f>A!BO482</f>
        <v>0</v>
      </c>
      <c r="BQ482">
        <f>A!BP482</f>
        <v>0</v>
      </c>
      <c r="BR482">
        <f>A!BQ482</f>
        <v>0</v>
      </c>
      <c r="BS482">
        <f>A!BR482</f>
        <v>0</v>
      </c>
      <c r="BT482">
        <f>A!BS482</f>
        <v>0</v>
      </c>
      <c r="BU482">
        <f>A!BT482</f>
        <v>0</v>
      </c>
      <c r="BV482">
        <f>A!BU482</f>
        <v>0</v>
      </c>
      <c r="BW482">
        <f>A!BV482</f>
        <v>0</v>
      </c>
      <c r="BX482">
        <f>A!BW482</f>
        <v>0</v>
      </c>
      <c r="BY482">
        <f>A!BX482</f>
        <v>0</v>
      </c>
      <c r="BZ482">
        <f>A!BY482</f>
        <v>0</v>
      </c>
      <c r="CA482">
        <f>A!BZ482</f>
        <v>0</v>
      </c>
      <c r="CB482">
        <f>A!CA482</f>
        <v>0</v>
      </c>
      <c r="CC482">
        <f>A!CB482</f>
        <v>0</v>
      </c>
      <c r="CD482">
        <f>A!CC482</f>
        <v>0</v>
      </c>
      <c r="CE482">
        <f>A!CD482</f>
        <v>0</v>
      </c>
      <c r="CF482">
        <f>A!CE482</f>
        <v>0</v>
      </c>
      <c r="CG482">
        <f>A!CF482</f>
        <v>0</v>
      </c>
      <c r="CH482">
        <f>A!CG482</f>
        <v>0</v>
      </c>
      <c r="CI482">
        <f>A!CH482</f>
        <v>0</v>
      </c>
      <c r="CJ482">
        <f>A!CI482</f>
        <v>0</v>
      </c>
      <c r="CK482">
        <f>A!CJ482</f>
        <v>0</v>
      </c>
      <c r="CL482">
        <f>A!CK482</f>
        <v>0</v>
      </c>
      <c r="CM482">
        <f>A!CL482</f>
        <v>0</v>
      </c>
      <c r="CN482">
        <f>A!CM482</f>
        <v>0</v>
      </c>
      <c r="CO482">
        <f>A!CN482</f>
        <v>0</v>
      </c>
      <c r="CP482">
        <f>A!CO482</f>
        <v>0</v>
      </c>
      <c r="CQ482">
        <f>A!CO792</f>
        <v>0</v>
      </c>
      <c r="CR482">
        <f>A!CP482</f>
        <v>0</v>
      </c>
      <c r="CS482">
        <f>A!CQ482</f>
        <v>0</v>
      </c>
    </row>
    <row r="483" spans="1:97" x14ac:dyDescent="0.2">
      <c r="A483">
        <f>A!A483</f>
        <v>0</v>
      </c>
      <c r="B483">
        <f>A!B483</f>
        <v>0</v>
      </c>
      <c r="C483">
        <f>A!C483</f>
        <v>0</v>
      </c>
      <c r="D483">
        <f>A!D483</f>
        <v>0</v>
      </c>
      <c r="E483">
        <f>A!E483</f>
        <v>0</v>
      </c>
      <c r="F483">
        <f>A!F483</f>
        <v>0</v>
      </c>
      <c r="G483">
        <f>A!G483</f>
        <v>0</v>
      </c>
      <c r="H483">
        <f>A!H483</f>
        <v>0</v>
      </c>
      <c r="I483">
        <f>A!I483</f>
        <v>0</v>
      </c>
      <c r="J483">
        <f>A!J483</f>
        <v>0</v>
      </c>
      <c r="K483">
        <f>A!K483</f>
        <v>0</v>
      </c>
      <c r="L483">
        <f>A!L483</f>
        <v>0</v>
      </c>
      <c r="M483">
        <f>A!M483</f>
        <v>0</v>
      </c>
      <c r="N483">
        <f>A!N483</f>
        <v>0</v>
      </c>
      <c r="O483">
        <f>A!O483</f>
        <v>0</v>
      </c>
      <c r="P483" s="23" t="str">
        <f>IF(A!P483="","",INDEX(B!$A$1:$BT$2000,MATCH(A!P483,B!$AX$1:$AX$2000,0),D!$B$5))</f>
        <v/>
      </c>
      <c r="Q483">
        <f>A!Q483</f>
        <v>0</v>
      </c>
      <c r="R483">
        <f>A!R483</f>
        <v>0</v>
      </c>
      <c r="S483">
        <f>A!S483</f>
        <v>0</v>
      </c>
      <c r="T483">
        <f>A!T483</f>
        <v>0</v>
      </c>
      <c r="U483">
        <f>A!U483</f>
        <v>0</v>
      </c>
      <c r="V483" s="23">
        <f>IF(A!V483="&lt;",1,A!V483)</f>
        <v>0</v>
      </c>
      <c r="W483">
        <f>A!W483</f>
        <v>0</v>
      </c>
      <c r="X483">
        <f>A!X483</f>
        <v>0</v>
      </c>
      <c r="Y483">
        <f>A!Y483</f>
        <v>0</v>
      </c>
      <c r="Z483" s="23">
        <f t="shared" si="7"/>
        <v>0</v>
      </c>
      <c r="AA483">
        <f>A!Z483</f>
        <v>0</v>
      </c>
      <c r="AB483">
        <f>A!AA483</f>
        <v>0</v>
      </c>
      <c r="AC483">
        <f>A!AB483</f>
        <v>0</v>
      </c>
      <c r="AD483">
        <f>A!AC483</f>
        <v>0</v>
      </c>
      <c r="AE483">
        <f>A!AD483</f>
        <v>0</v>
      </c>
      <c r="AF483">
        <f>A!AE483</f>
        <v>0</v>
      </c>
      <c r="AG483">
        <f>A!AF483</f>
        <v>0</v>
      </c>
      <c r="AH483">
        <f>A!AG483</f>
        <v>0</v>
      </c>
      <c r="AI483">
        <f>A!AH483</f>
        <v>0</v>
      </c>
      <c r="AJ483">
        <f>A!AI483</f>
        <v>0</v>
      </c>
      <c r="AK483">
        <f>A!AJ483</f>
        <v>0</v>
      </c>
      <c r="AL483">
        <f>A!AK483</f>
        <v>0</v>
      </c>
      <c r="AM483">
        <f>A!AL483</f>
        <v>0</v>
      </c>
      <c r="AN483">
        <f>A!AM483</f>
        <v>0</v>
      </c>
      <c r="AO483">
        <f>A!AN483</f>
        <v>0</v>
      </c>
      <c r="AP483">
        <f>A!AO483</f>
        <v>0</v>
      </c>
      <c r="AQ483">
        <f>A!AP483</f>
        <v>0</v>
      </c>
      <c r="AR483">
        <f>A!AQ483</f>
        <v>0</v>
      </c>
      <c r="AS483">
        <f>A!AR483</f>
        <v>0</v>
      </c>
      <c r="AT483">
        <f>A!AS483</f>
        <v>0</v>
      </c>
      <c r="AU483">
        <f>A!AT483</f>
        <v>0</v>
      </c>
      <c r="AV483">
        <f>A!AU483</f>
        <v>0</v>
      </c>
      <c r="AW483" s="23" t="str">
        <f>IF(A!AV483=0,"",A!AV483)</f>
        <v/>
      </c>
      <c r="AX483">
        <f>A!AW483</f>
        <v>0</v>
      </c>
      <c r="AY483">
        <f>A!AX483</f>
        <v>0</v>
      </c>
      <c r="AZ483">
        <f>A!AY483</f>
        <v>0</v>
      </c>
      <c r="BA483">
        <f>A!AZ483</f>
        <v>0</v>
      </c>
      <c r="BB483">
        <f>A!BA483</f>
        <v>0</v>
      </c>
      <c r="BC483">
        <f>A!BB483</f>
        <v>0</v>
      </c>
      <c r="BD483">
        <f>A!BC483</f>
        <v>0</v>
      </c>
      <c r="BE483">
        <f>A!BD483</f>
        <v>0</v>
      </c>
      <c r="BF483">
        <f>A!BE483</f>
        <v>0</v>
      </c>
      <c r="BG483">
        <f>A!BF483</f>
        <v>0</v>
      </c>
      <c r="BH483">
        <f>A!BG483</f>
        <v>0</v>
      </c>
      <c r="BI483">
        <f>A!BH483</f>
        <v>0</v>
      </c>
      <c r="BJ483">
        <f>A!BI483</f>
        <v>0</v>
      </c>
      <c r="BK483">
        <f>A!BJ483</f>
        <v>0</v>
      </c>
      <c r="BL483">
        <f>A!BK483</f>
        <v>0</v>
      </c>
      <c r="BM483">
        <f>A!BL483</f>
        <v>0</v>
      </c>
      <c r="BN483">
        <f>A!BM483</f>
        <v>0</v>
      </c>
      <c r="BO483">
        <f>A!BN483</f>
        <v>0</v>
      </c>
      <c r="BP483">
        <f>A!BO483</f>
        <v>0</v>
      </c>
      <c r="BQ483">
        <f>A!BP483</f>
        <v>0</v>
      </c>
      <c r="BR483">
        <f>A!BQ483</f>
        <v>0</v>
      </c>
      <c r="BS483">
        <f>A!BR483</f>
        <v>0</v>
      </c>
      <c r="BT483">
        <f>A!BS483</f>
        <v>0</v>
      </c>
      <c r="BU483">
        <f>A!BT483</f>
        <v>0</v>
      </c>
      <c r="BV483">
        <f>A!BU483</f>
        <v>0</v>
      </c>
      <c r="BW483">
        <f>A!BV483</f>
        <v>0</v>
      </c>
      <c r="BX483">
        <f>A!BW483</f>
        <v>0</v>
      </c>
      <c r="BY483">
        <f>A!BX483</f>
        <v>0</v>
      </c>
      <c r="BZ483">
        <f>A!BY483</f>
        <v>0</v>
      </c>
      <c r="CA483">
        <f>A!BZ483</f>
        <v>0</v>
      </c>
      <c r="CB483">
        <f>A!CA483</f>
        <v>0</v>
      </c>
      <c r="CC483">
        <f>A!CB483</f>
        <v>0</v>
      </c>
      <c r="CD483">
        <f>A!CC483</f>
        <v>0</v>
      </c>
      <c r="CE483">
        <f>A!CD483</f>
        <v>0</v>
      </c>
      <c r="CF483">
        <f>A!CE483</f>
        <v>0</v>
      </c>
      <c r="CG483">
        <f>A!CF483</f>
        <v>0</v>
      </c>
      <c r="CH483">
        <f>A!CG483</f>
        <v>0</v>
      </c>
      <c r="CI483">
        <f>A!CH483</f>
        <v>0</v>
      </c>
      <c r="CJ483">
        <f>A!CI483</f>
        <v>0</v>
      </c>
      <c r="CK483">
        <f>A!CJ483</f>
        <v>0</v>
      </c>
      <c r="CL483">
        <f>A!CK483</f>
        <v>0</v>
      </c>
      <c r="CM483">
        <f>A!CL483</f>
        <v>0</v>
      </c>
      <c r="CN483">
        <f>A!CM483</f>
        <v>0</v>
      </c>
      <c r="CO483">
        <f>A!CN483</f>
        <v>0</v>
      </c>
      <c r="CP483">
        <f>A!CO483</f>
        <v>0</v>
      </c>
      <c r="CQ483">
        <f>A!CO793</f>
        <v>0</v>
      </c>
      <c r="CR483">
        <f>A!CP483</f>
        <v>0</v>
      </c>
      <c r="CS483">
        <f>A!CQ483</f>
        <v>0</v>
      </c>
    </row>
    <row r="484" spans="1:97" x14ac:dyDescent="0.2">
      <c r="A484">
        <f>A!A484</f>
        <v>0</v>
      </c>
      <c r="B484">
        <f>A!B484</f>
        <v>0</v>
      </c>
      <c r="C484">
        <f>A!C484</f>
        <v>0</v>
      </c>
      <c r="D484">
        <f>A!D484</f>
        <v>0</v>
      </c>
      <c r="E484">
        <f>A!E484</f>
        <v>0</v>
      </c>
      <c r="F484">
        <f>A!F484</f>
        <v>0</v>
      </c>
      <c r="G484">
        <f>A!G484</f>
        <v>0</v>
      </c>
      <c r="H484">
        <f>A!H484</f>
        <v>0</v>
      </c>
      <c r="I484">
        <f>A!I484</f>
        <v>0</v>
      </c>
      <c r="J484">
        <f>A!J484</f>
        <v>0</v>
      </c>
      <c r="K484">
        <f>A!K484</f>
        <v>0</v>
      </c>
      <c r="L484">
        <f>A!L484</f>
        <v>0</v>
      </c>
      <c r="M484">
        <f>A!M484</f>
        <v>0</v>
      </c>
      <c r="N484">
        <f>A!N484</f>
        <v>0</v>
      </c>
      <c r="O484">
        <f>A!O484</f>
        <v>0</v>
      </c>
      <c r="P484" s="23" t="str">
        <f>IF(A!P484="","",INDEX(B!$A$1:$BT$2000,MATCH(A!P484,B!$AX$1:$AX$2000,0),D!$B$5))</f>
        <v/>
      </c>
      <c r="Q484">
        <f>A!Q484</f>
        <v>0</v>
      </c>
      <c r="R484">
        <f>A!R484</f>
        <v>0</v>
      </c>
      <c r="S484">
        <f>A!S484</f>
        <v>0</v>
      </c>
      <c r="T484">
        <f>A!T484</f>
        <v>0</v>
      </c>
      <c r="U484">
        <f>A!U484</f>
        <v>0</v>
      </c>
      <c r="V484" s="23">
        <f>IF(A!V484="&lt;",1,A!V484)</f>
        <v>0</v>
      </c>
      <c r="W484">
        <f>A!W484</f>
        <v>0</v>
      </c>
      <c r="X484">
        <f>A!X484</f>
        <v>0</v>
      </c>
      <c r="Y484">
        <f>A!Y484</f>
        <v>0</v>
      </c>
      <c r="Z484" s="23">
        <f t="shared" si="7"/>
        <v>0</v>
      </c>
      <c r="AA484">
        <f>A!Z484</f>
        <v>0</v>
      </c>
      <c r="AB484">
        <f>A!AA484</f>
        <v>0</v>
      </c>
      <c r="AC484">
        <f>A!AB484</f>
        <v>0</v>
      </c>
      <c r="AD484">
        <f>A!AC484</f>
        <v>0</v>
      </c>
      <c r="AE484">
        <f>A!AD484</f>
        <v>0</v>
      </c>
      <c r="AF484">
        <f>A!AE484</f>
        <v>0</v>
      </c>
      <c r="AG484">
        <f>A!AF484</f>
        <v>0</v>
      </c>
      <c r="AH484">
        <f>A!AG484</f>
        <v>0</v>
      </c>
      <c r="AI484">
        <f>A!AH484</f>
        <v>0</v>
      </c>
      <c r="AJ484">
        <f>A!AI484</f>
        <v>0</v>
      </c>
      <c r="AK484">
        <f>A!AJ484</f>
        <v>0</v>
      </c>
      <c r="AL484">
        <f>A!AK484</f>
        <v>0</v>
      </c>
      <c r="AM484">
        <f>A!AL484</f>
        <v>0</v>
      </c>
      <c r="AN484">
        <f>A!AM484</f>
        <v>0</v>
      </c>
      <c r="AO484">
        <f>A!AN484</f>
        <v>0</v>
      </c>
      <c r="AP484">
        <f>A!AO484</f>
        <v>0</v>
      </c>
      <c r="AQ484">
        <f>A!AP484</f>
        <v>0</v>
      </c>
      <c r="AR484">
        <f>A!AQ484</f>
        <v>0</v>
      </c>
      <c r="AS484">
        <f>A!AR484</f>
        <v>0</v>
      </c>
      <c r="AT484">
        <f>A!AS484</f>
        <v>0</v>
      </c>
      <c r="AU484">
        <f>A!AT484</f>
        <v>0</v>
      </c>
      <c r="AV484">
        <f>A!AU484</f>
        <v>0</v>
      </c>
      <c r="AW484" s="23" t="str">
        <f>IF(A!AV484=0,"",A!AV484)</f>
        <v/>
      </c>
      <c r="AX484">
        <f>A!AW484</f>
        <v>0</v>
      </c>
      <c r="AY484">
        <f>A!AX484</f>
        <v>0</v>
      </c>
      <c r="AZ484">
        <f>A!AY484</f>
        <v>0</v>
      </c>
      <c r="BA484">
        <f>A!AZ484</f>
        <v>0</v>
      </c>
      <c r="BB484">
        <f>A!BA484</f>
        <v>0</v>
      </c>
      <c r="BC484">
        <f>A!BB484</f>
        <v>0</v>
      </c>
      <c r="BD484">
        <f>A!BC484</f>
        <v>0</v>
      </c>
      <c r="BE484">
        <f>A!BD484</f>
        <v>0</v>
      </c>
      <c r="BF484">
        <f>A!BE484</f>
        <v>0</v>
      </c>
      <c r="BG484">
        <f>A!BF484</f>
        <v>0</v>
      </c>
      <c r="BH484">
        <f>A!BG484</f>
        <v>0</v>
      </c>
      <c r="BI484">
        <f>A!BH484</f>
        <v>0</v>
      </c>
      <c r="BJ484">
        <f>A!BI484</f>
        <v>0</v>
      </c>
      <c r="BK484">
        <f>A!BJ484</f>
        <v>0</v>
      </c>
      <c r="BL484">
        <f>A!BK484</f>
        <v>0</v>
      </c>
      <c r="BM484">
        <f>A!BL484</f>
        <v>0</v>
      </c>
      <c r="BN484">
        <f>A!BM484</f>
        <v>0</v>
      </c>
      <c r="BO484">
        <f>A!BN484</f>
        <v>0</v>
      </c>
      <c r="BP484">
        <f>A!BO484</f>
        <v>0</v>
      </c>
      <c r="BQ484">
        <f>A!BP484</f>
        <v>0</v>
      </c>
      <c r="BR484">
        <f>A!BQ484</f>
        <v>0</v>
      </c>
      <c r="BS484">
        <f>A!BR484</f>
        <v>0</v>
      </c>
      <c r="BT484">
        <f>A!BS484</f>
        <v>0</v>
      </c>
      <c r="BU484">
        <f>A!BT484</f>
        <v>0</v>
      </c>
      <c r="BV484">
        <f>A!BU484</f>
        <v>0</v>
      </c>
      <c r="BW484">
        <f>A!BV484</f>
        <v>0</v>
      </c>
      <c r="BX484">
        <f>A!BW484</f>
        <v>0</v>
      </c>
      <c r="BY484">
        <f>A!BX484</f>
        <v>0</v>
      </c>
      <c r="BZ484">
        <f>A!BY484</f>
        <v>0</v>
      </c>
      <c r="CA484">
        <f>A!BZ484</f>
        <v>0</v>
      </c>
      <c r="CB484">
        <f>A!CA484</f>
        <v>0</v>
      </c>
      <c r="CC484">
        <f>A!CB484</f>
        <v>0</v>
      </c>
      <c r="CD484">
        <f>A!CC484</f>
        <v>0</v>
      </c>
      <c r="CE484">
        <f>A!CD484</f>
        <v>0</v>
      </c>
      <c r="CF484">
        <f>A!CE484</f>
        <v>0</v>
      </c>
      <c r="CG484">
        <f>A!CF484</f>
        <v>0</v>
      </c>
      <c r="CH484">
        <f>A!CG484</f>
        <v>0</v>
      </c>
      <c r="CI484">
        <f>A!CH484</f>
        <v>0</v>
      </c>
      <c r="CJ484">
        <f>A!CI484</f>
        <v>0</v>
      </c>
      <c r="CK484">
        <f>A!CJ484</f>
        <v>0</v>
      </c>
      <c r="CL484">
        <f>A!CK484</f>
        <v>0</v>
      </c>
      <c r="CM484">
        <f>A!CL484</f>
        <v>0</v>
      </c>
      <c r="CN484">
        <f>A!CM484</f>
        <v>0</v>
      </c>
      <c r="CO484">
        <f>A!CN484</f>
        <v>0</v>
      </c>
      <c r="CP484">
        <f>A!CO484</f>
        <v>0</v>
      </c>
      <c r="CQ484">
        <f>A!CO794</f>
        <v>0</v>
      </c>
      <c r="CR484">
        <f>A!CP484</f>
        <v>0</v>
      </c>
      <c r="CS484">
        <f>A!CQ484</f>
        <v>0</v>
      </c>
    </row>
    <row r="485" spans="1:97" x14ac:dyDescent="0.2">
      <c r="A485">
        <f>A!A485</f>
        <v>0</v>
      </c>
      <c r="B485">
        <f>A!B485</f>
        <v>0</v>
      </c>
      <c r="C485">
        <f>A!C485</f>
        <v>0</v>
      </c>
      <c r="D485">
        <f>A!D485</f>
        <v>0</v>
      </c>
      <c r="E485">
        <f>A!E485</f>
        <v>0</v>
      </c>
      <c r="F485">
        <f>A!F485</f>
        <v>0</v>
      </c>
      <c r="G485">
        <f>A!G485</f>
        <v>0</v>
      </c>
      <c r="H485">
        <f>A!H485</f>
        <v>0</v>
      </c>
      <c r="I485">
        <f>A!I485</f>
        <v>0</v>
      </c>
      <c r="J485">
        <f>A!J485</f>
        <v>0</v>
      </c>
      <c r="K485">
        <f>A!K485</f>
        <v>0</v>
      </c>
      <c r="L485">
        <f>A!L485</f>
        <v>0</v>
      </c>
      <c r="M485">
        <f>A!M485</f>
        <v>0</v>
      </c>
      <c r="N485">
        <f>A!N485</f>
        <v>0</v>
      </c>
      <c r="O485">
        <f>A!O485</f>
        <v>0</v>
      </c>
      <c r="P485" s="23" t="str">
        <f>IF(A!P485="","",INDEX(B!$A$1:$BT$2000,MATCH(A!P485,B!$AX$1:$AX$2000,0),D!$B$5))</f>
        <v/>
      </c>
      <c r="Q485">
        <f>A!Q485</f>
        <v>0</v>
      </c>
      <c r="R485">
        <f>A!R485</f>
        <v>0</v>
      </c>
      <c r="S485">
        <f>A!S485</f>
        <v>0</v>
      </c>
      <c r="T485">
        <f>A!T485</f>
        <v>0</v>
      </c>
      <c r="U485">
        <f>A!U485</f>
        <v>0</v>
      </c>
      <c r="V485" s="23">
        <f>IF(A!V485="&lt;",1,A!V485)</f>
        <v>0</v>
      </c>
      <c r="W485">
        <f>A!W485</f>
        <v>0</v>
      </c>
      <c r="X485">
        <f>A!X485</f>
        <v>0</v>
      </c>
      <c r="Y485">
        <f>A!Y485</f>
        <v>0</v>
      </c>
      <c r="Z485" s="23">
        <f t="shared" si="7"/>
        <v>0</v>
      </c>
      <c r="AA485">
        <f>A!Z485</f>
        <v>0</v>
      </c>
      <c r="AB485">
        <f>A!AA485</f>
        <v>0</v>
      </c>
      <c r="AC485">
        <f>A!AB485</f>
        <v>0</v>
      </c>
      <c r="AD485">
        <f>A!AC485</f>
        <v>0</v>
      </c>
      <c r="AE485">
        <f>A!AD485</f>
        <v>0</v>
      </c>
      <c r="AF485">
        <f>A!AE485</f>
        <v>0</v>
      </c>
      <c r="AG485">
        <f>A!AF485</f>
        <v>0</v>
      </c>
      <c r="AH485">
        <f>A!AG485</f>
        <v>0</v>
      </c>
      <c r="AI485">
        <f>A!AH485</f>
        <v>0</v>
      </c>
      <c r="AJ485">
        <f>A!AI485</f>
        <v>0</v>
      </c>
      <c r="AK485">
        <f>A!AJ485</f>
        <v>0</v>
      </c>
      <c r="AL485">
        <f>A!AK485</f>
        <v>0</v>
      </c>
      <c r="AM485">
        <f>A!AL485</f>
        <v>0</v>
      </c>
      <c r="AN485">
        <f>A!AM485</f>
        <v>0</v>
      </c>
      <c r="AO485">
        <f>A!AN485</f>
        <v>0</v>
      </c>
      <c r="AP485">
        <f>A!AO485</f>
        <v>0</v>
      </c>
      <c r="AQ485">
        <f>A!AP485</f>
        <v>0</v>
      </c>
      <c r="AR485">
        <f>A!AQ485</f>
        <v>0</v>
      </c>
      <c r="AS485">
        <f>A!AR485</f>
        <v>0</v>
      </c>
      <c r="AT485">
        <f>A!AS485</f>
        <v>0</v>
      </c>
      <c r="AU485">
        <f>A!AT485</f>
        <v>0</v>
      </c>
      <c r="AV485">
        <f>A!AU485</f>
        <v>0</v>
      </c>
      <c r="AW485" s="23" t="str">
        <f>IF(A!AV485=0,"",A!AV485)</f>
        <v/>
      </c>
      <c r="AX485">
        <f>A!AW485</f>
        <v>0</v>
      </c>
      <c r="AY485">
        <f>A!AX485</f>
        <v>0</v>
      </c>
      <c r="AZ485">
        <f>A!AY485</f>
        <v>0</v>
      </c>
      <c r="BA485">
        <f>A!AZ485</f>
        <v>0</v>
      </c>
      <c r="BB485">
        <f>A!BA485</f>
        <v>0</v>
      </c>
      <c r="BC485">
        <f>A!BB485</f>
        <v>0</v>
      </c>
      <c r="BD485">
        <f>A!BC485</f>
        <v>0</v>
      </c>
      <c r="BE485">
        <f>A!BD485</f>
        <v>0</v>
      </c>
      <c r="BF485">
        <f>A!BE485</f>
        <v>0</v>
      </c>
      <c r="BG485">
        <f>A!BF485</f>
        <v>0</v>
      </c>
      <c r="BH485">
        <f>A!BG485</f>
        <v>0</v>
      </c>
      <c r="BI485">
        <f>A!BH485</f>
        <v>0</v>
      </c>
      <c r="BJ485">
        <f>A!BI485</f>
        <v>0</v>
      </c>
      <c r="BK485">
        <f>A!BJ485</f>
        <v>0</v>
      </c>
      <c r="BL485">
        <f>A!BK485</f>
        <v>0</v>
      </c>
      <c r="BM485">
        <f>A!BL485</f>
        <v>0</v>
      </c>
      <c r="BN485">
        <f>A!BM485</f>
        <v>0</v>
      </c>
      <c r="BO485">
        <f>A!BN485</f>
        <v>0</v>
      </c>
      <c r="BP485">
        <f>A!BO485</f>
        <v>0</v>
      </c>
      <c r="BQ485">
        <f>A!BP485</f>
        <v>0</v>
      </c>
      <c r="BR485">
        <f>A!BQ485</f>
        <v>0</v>
      </c>
      <c r="BS485">
        <f>A!BR485</f>
        <v>0</v>
      </c>
      <c r="BT485">
        <f>A!BS485</f>
        <v>0</v>
      </c>
      <c r="BU485">
        <f>A!BT485</f>
        <v>0</v>
      </c>
      <c r="BV485">
        <f>A!BU485</f>
        <v>0</v>
      </c>
      <c r="BW485">
        <f>A!BV485</f>
        <v>0</v>
      </c>
      <c r="BX485">
        <f>A!BW485</f>
        <v>0</v>
      </c>
      <c r="BY485">
        <f>A!BX485</f>
        <v>0</v>
      </c>
      <c r="BZ485">
        <f>A!BY485</f>
        <v>0</v>
      </c>
      <c r="CA485">
        <f>A!BZ485</f>
        <v>0</v>
      </c>
      <c r="CB485">
        <f>A!CA485</f>
        <v>0</v>
      </c>
      <c r="CC485">
        <f>A!CB485</f>
        <v>0</v>
      </c>
      <c r="CD485">
        <f>A!CC485</f>
        <v>0</v>
      </c>
      <c r="CE485">
        <f>A!CD485</f>
        <v>0</v>
      </c>
      <c r="CF485">
        <f>A!CE485</f>
        <v>0</v>
      </c>
      <c r="CG485">
        <f>A!CF485</f>
        <v>0</v>
      </c>
      <c r="CH485">
        <f>A!CG485</f>
        <v>0</v>
      </c>
      <c r="CI485">
        <f>A!CH485</f>
        <v>0</v>
      </c>
      <c r="CJ485">
        <f>A!CI485</f>
        <v>0</v>
      </c>
      <c r="CK485">
        <f>A!CJ485</f>
        <v>0</v>
      </c>
      <c r="CL485">
        <f>A!CK485</f>
        <v>0</v>
      </c>
      <c r="CM485">
        <f>A!CL485</f>
        <v>0</v>
      </c>
      <c r="CN485">
        <f>A!CM485</f>
        <v>0</v>
      </c>
      <c r="CO485">
        <f>A!CN485</f>
        <v>0</v>
      </c>
      <c r="CP485">
        <f>A!CO485</f>
        <v>0</v>
      </c>
      <c r="CQ485">
        <f>A!CO795</f>
        <v>0</v>
      </c>
      <c r="CR485">
        <f>A!CP485</f>
        <v>0</v>
      </c>
      <c r="CS485">
        <f>A!CQ485</f>
        <v>0</v>
      </c>
    </row>
    <row r="486" spans="1:97" x14ac:dyDescent="0.2">
      <c r="A486">
        <f>A!A486</f>
        <v>0</v>
      </c>
      <c r="B486">
        <f>A!B486</f>
        <v>0</v>
      </c>
      <c r="C486">
        <f>A!C486</f>
        <v>0</v>
      </c>
      <c r="D486">
        <f>A!D486</f>
        <v>0</v>
      </c>
      <c r="E486">
        <f>A!E486</f>
        <v>0</v>
      </c>
      <c r="F486">
        <f>A!F486</f>
        <v>0</v>
      </c>
      <c r="G486">
        <f>A!G486</f>
        <v>0</v>
      </c>
      <c r="H486">
        <f>A!H486</f>
        <v>0</v>
      </c>
      <c r="I486">
        <f>A!I486</f>
        <v>0</v>
      </c>
      <c r="J486">
        <f>A!J486</f>
        <v>0</v>
      </c>
      <c r="K486">
        <f>A!K486</f>
        <v>0</v>
      </c>
      <c r="L486">
        <f>A!L486</f>
        <v>0</v>
      </c>
      <c r="M486">
        <f>A!M486</f>
        <v>0</v>
      </c>
      <c r="N486">
        <f>A!N486</f>
        <v>0</v>
      </c>
      <c r="O486">
        <f>A!O486</f>
        <v>0</v>
      </c>
      <c r="P486" s="23" t="str">
        <f>IF(A!P486="","",INDEX(B!$A$1:$BT$2000,MATCH(A!P486,B!$AX$1:$AX$2000,0),D!$B$5))</f>
        <v/>
      </c>
      <c r="Q486">
        <f>A!Q486</f>
        <v>0</v>
      </c>
      <c r="R486">
        <f>A!R486</f>
        <v>0</v>
      </c>
      <c r="S486">
        <f>A!S486</f>
        <v>0</v>
      </c>
      <c r="T486">
        <f>A!T486</f>
        <v>0</v>
      </c>
      <c r="U486">
        <f>A!U486</f>
        <v>0</v>
      </c>
      <c r="V486" s="23">
        <f>IF(A!V486="&lt;",1,A!V486)</f>
        <v>0</v>
      </c>
      <c r="W486">
        <f>A!W486</f>
        <v>0</v>
      </c>
      <c r="X486">
        <f>A!X486</f>
        <v>0</v>
      </c>
      <c r="Y486">
        <f>A!Y486</f>
        <v>0</v>
      </c>
      <c r="Z486" s="23">
        <f t="shared" si="7"/>
        <v>0</v>
      </c>
      <c r="AA486">
        <f>A!Z486</f>
        <v>0</v>
      </c>
      <c r="AB486">
        <f>A!AA486</f>
        <v>0</v>
      </c>
      <c r="AC486">
        <f>A!AB486</f>
        <v>0</v>
      </c>
      <c r="AD486">
        <f>A!AC486</f>
        <v>0</v>
      </c>
      <c r="AE486">
        <f>A!AD486</f>
        <v>0</v>
      </c>
      <c r="AF486">
        <f>A!AE486</f>
        <v>0</v>
      </c>
      <c r="AG486">
        <f>A!AF486</f>
        <v>0</v>
      </c>
      <c r="AH486">
        <f>A!AG486</f>
        <v>0</v>
      </c>
      <c r="AI486">
        <f>A!AH486</f>
        <v>0</v>
      </c>
      <c r="AJ486">
        <f>A!AI486</f>
        <v>0</v>
      </c>
      <c r="AK486">
        <f>A!AJ486</f>
        <v>0</v>
      </c>
      <c r="AL486">
        <f>A!AK486</f>
        <v>0</v>
      </c>
      <c r="AM486">
        <f>A!AL486</f>
        <v>0</v>
      </c>
      <c r="AN486">
        <f>A!AM486</f>
        <v>0</v>
      </c>
      <c r="AO486">
        <f>A!AN486</f>
        <v>0</v>
      </c>
      <c r="AP486">
        <f>A!AO486</f>
        <v>0</v>
      </c>
      <c r="AQ486">
        <f>A!AP486</f>
        <v>0</v>
      </c>
      <c r="AR486">
        <f>A!AQ486</f>
        <v>0</v>
      </c>
      <c r="AS486">
        <f>A!AR486</f>
        <v>0</v>
      </c>
      <c r="AT486">
        <f>A!AS486</f>
        <v>0</v>
      </c>
      <c r="AU486">
        <f>A!AT486</f>
        <v>0</v>
      </c>
      <c r="AV486">
        <f>A!AU486</f>
        <v>0</v>
      </c>
      <c r="AW486" s="23" t="str">
        <f>IF(A!AV486=0,"",A!AV486)</f>
        <v/>
      </c>
      <c r="AX486">
        <f>A!AW486</f>
        <v>0</v>
      </c>
      <c r="AY486">
        <f>A!AX486</f>
        <v>0</v>
      </c>
      <c r="AZ486">
        <f>A!AY486</f>
        <v>0</v>
      </c>
      <c r="BA486">
        <f>A!AZ486</f>
        <v>0</v>
      </c>
      <c r="BB486">
        <f>A!BA486</f>
        <v>0</v>
      </c>
      <c r="BC486">
        <f>A!BB486</f>
        <v>0</v>
      </c>
      <c r="BD486">
        <f>A!BC486</f>
        <v>0</v>
      </c>
      <c r="BE486">
        <f>A!BD486</f>
        <v>0</v>
      </c>
      <c r="BF486">
        <f>A!BE486</f>
        <v>0</v>
      </c>
      <c r="BG486">
        <f>A!BF486</f>
        <v>0</v>
      </c>
      <c r="BH486">
        <f>A!BG486</f>
        <v>0</v>
      </c>
      <c r="BI486">
        <f>A!BH486</f>
        <v>0</v>
      </c>
      <c r="BJ486">
        <f>A!BI486</f>
        <v>0</v>
      </c>
      <c r="BK486">
        <f>A!BJ486</f>
        <v>0</v>
      </c>
      <c r="BL486">
        <f>A!BK486</f>
        <v>0</v>
      </c>
      <c r="BM486">
        <f>A!BL486</f>
        <v>0</v>
      </c>
      <c r="BN486">
        <f>A!BM486</f>
        <v>0</v>
      </c>
      <c r="BO486">
        <f>A!BN486</f>
        <v>0</v>
      </c>
      <c r="BP486">
        <f>A!BO486</f>
        <v>0</v>
      </c>
      <c r="BQ486">
        <f>A!BP486</f>
        <v>0</v>
      </c>
      <c r="BR486">
        <f>A!BQ486</f>
        <v>0</v>
      </c>
      <c r="BS486">
        <f>A!BR486</f>
        <v>0</v>
      </c>
      <c r="BT486">
        <f>A!BS486</f>
        <v>0</v>
      </c>
      <c r="BU486">
        <f>A!BT486</f>
        <v>0</v>
      </c>
      <c r="BV486">
        <f>A!BU486</f>
        <v>0</v>
      </c>
      <c r="BW486">
        <f>A!BV486</f>
        <v>0</v>
      </c>
      <c r="BX486">
        <f>A!BW486</f>
        <v>0</v>
      </c>
      <c r="BY486">
        <f>A!BX486</f>
        <v>0</v>
      </c>
      <c r="BZ486">
        <f>A!BY486</f>
        <v>0</v>
      </c>
      <c r="CA486">
        <f>A!BZ486</f>
        <v>0</v>
      </c>
      <c r="CB486">
        <f>A!CA486</f>
        <v>0</v>
      </c>
      <c r="CC486">
        <f>A!CB486</f>
        <v>0</v>
      </c>
      <c r="CD486">
        <f>A!CC486</f>
        <v>0</v>
      </c>
      <c r="CE486">
        <f>A!CD486</f>
        <v>0</v>
      </c>
      <c r="CF486">
        <f>A!CE486</f>
        <v>0</v>
      </c>
      <c r="CG486">
        <f>A!CF486</f>
        <v>0</v>
      </c>
      <c r="CH486">
        <f>A!CG486</f>
        <v>0</v>
      </c>
      <c r="CI486">
        <f>A!CH486</f>
        <v>0</v>
      </c>
      <c r="CJ486">
        <f>A!CI486</f>
        <v>0</v>
      </c>
      <c r="CK486">
        <f>A!CJ486</f>
        <v>0</v>
      </c>
      <c r="CL486">
        <f>A!CK486</f>
        <v>0</v>
      </c>
      <c r="CM486">
        <f>A!CL486</f>
        <v>0</v>
      </c>
      <c r="CN486">
        <f>A!CM486</f>
        <v>0</v>
      </c>
      <c r="CO486">
        <f>A!CN486</f>
        <v>0</v>
      </c>
      <c r="CP486">
        <f>A!CO486</f>
        <v>0</v>
      </c>
      <c r="CQ486">
        <f>A!CO796</f>
        <v>0</v>
      </c>
      <c r="CR486">
        <f>A!CP486</f>
        <v>0</v>
      </c>
      <c r="CS486">
        <f>A!CQ486</f>
        <v>0</v>
      </c>
    </row>
    <row r="487" spans="1:97" x14ac:dyDescent="0.2">
      <c r="A487">
        <f>A!A487</f>
        <v>0</v>
      </c>
      <c r="B487">
        <f>A!B487</f>
        <v>0</v>
      </c>
      <c r="C487">
        <f>A!C487</f>
        <v>0</v>
      </c>
      <c r="D487">
        <f>A!D487</f>
        <v>0</v>
      </c>
      <c r="E487">
        <f>A!E487</f>
        <v>0</v>
      </c>
      <c r="F487">
        <f>A!F487</f>
        <v>0</v>
      </c>
      <c r="G487">
        <f>A!G487</f>
        <v>0</v>
      </c>
      <c r="H487">
        <f>A!H487</f>
        <v>0</v>
      </c>
      <c r="I487">
        <f>A!I487</f>
        <v>0</v>
      </c>
      <c r="J487">
        <f>A!J487</f>
        <v>0</v>
      </c>
      <c r="K487">
        <f>A!K487</f>
        <v>0</v>
      </c>
      <c r="L487">
        <f>A!L487</f>
        <v>0</v>
      </c>
      <c r="M487">
        <f>A!M487</f>
        <v>0</v>
      </c>
      <c r="N487">
        <f>A!N487</f>
        <v>0</v>
      </c>
      <c r="O487">
        <f>A!O487</f>
        <v>0</v>
      </c>
      <c r="P487" s="23" t="str">
        <f>IF(A!P487="","",INDEX(B!$A$1:$BT$2000,MATCH(A!P487,B!$AX$1:$AX$2000,0),D!$B$5))</f>
        <v/>
      </c>
      <c r="Q487">
        <f>A!Q487</f>
        <v>0</v>
      </c>
      <c r="R487">
        <f>A!R487</f>
        <v>0</v>
      </c>
      <c r="S487">
        <f>A!S487</f>
        <v>0</v>
      </c>
      <c r="T487">
        <f>A!T487</f>
        <v>0</v>
      </c>
      <c r="U487">
        <f>A!U487</f>
        <v>0</v>
      </c>
      <c r="V487" s="23">
        <f>IF(A!V487="&lt;",1,A!V487)</f>
        <v>0</v>
      </c>
      <c r="W487">
        <f>A!W487</f>
        <v>0</v>
      </c>
      <c r="X487">
        <f>A!X487</f>
        <v>0</v>
      </c>
      <c r="Y487">
        <f>A!Y487</f>
        <v>0</v>
      </c>
      <c r="Z487" s="23">
        <f t="shared" si="7"/>
        <v>0</v>
      </c>
      <c r="AA487">
        <f>A!Z487</f>
        <v>0</v>
      </c>
      <c r="AB487">
        <f>A!AA487</f>
        <v>0</v>
      </c>
      <c r="AC487">
        <f>A!AB487</f>
        <v>0</v>
      </c>
      <c r="AD487">
        <f>A!AC487</f>
        <v>0</v>
      </c>
      <c r="AE487">
        <f>A!AD487</f>
        <v>0</v>
      </c>
      <c r="AF487">
        <f>A!AE487</f>
        <v>0</v>
      </c>
      <c r="AG487">
        <f>A!AF487</f>
        <v>0</v>
      </c>
      <c r="AH487">
        <f>A!AG487</f>
        <v>0</v>
      </c>
      <c r="AI487">
        <f>A!AH487</f>
        <v>0</v>
      </c>
      <c r="AJ487">
        <f>A!AI487</f>
        <v>0</v>
      </c>
      <c r="AK487">
        <f>A!AJ487</f>
        <v>0</v>
      </c>
      <c r="AL487">
        <f>A!AK487</f>
        <v>0</v>
      </c>
      <c r="AM487">
        <f>A!AL487</f>
        <v>0</v>
      </c>
      <c r="AN487">
        <f>A!AM487</f>
        <v>0</v>
      </c>
      <c r="AO487">
        <f>A!AN487</f>
        <v>0</v>
      </c>
      <c r="AP487">
        <f>A!AO487</f>
        <v>0</v>
      </c>
      <c r="AQ487">
        <f>A!AP487</f>
        <v>0</v>
      </c>
      <c r="AR487">
        <f>A!AQ487</f>
        <v>0</v>
      </c>
      <c r="AS487">
        <f>A!AR487</f>
        <v>0</v>
      </c>
      <c r="AT487">
        <f>A!AS487</f>
        <v>0</v>
      </c>
      <c r="AU487">
        <f>A!AT487</f>
        <v>0</v>
      </c>
      <c r="AV487">
        <f>A!AU487</f>
        <v>0</v>
      </c>
      <c r="AW487" s="23" t="str">
        <f>IF(A!AV487=0,"",A!AV487)</f>
        <v/>
      </c>
      <c r="AX487">
        <f>A!AW487</f>
        <v>0</v>
      </c>
      <c r="AY487">
        <f>A!AX487</f>
        <v>0</v>
      </c>
      <c r="AZ487">
        <f>A!AY487</f>
        <v>0</v>
      </c>
      <c r="BA487">
        <f>A!AZ487</f>
        <v>0</v>
      </c>
      <c r="BB487">
        <f>A!BA487</f>
        <v>0</v>
      </c>
      <c r="BC487">
        <f>A!BB487</f>
        <v>0</v>
      </c>
      <c r="BD487">
        <f>A!BC487</f>
        <v>0</v>
      </c>
      <c r="BE487">
        <f>A!BD487</f>
        <v>0</v>
      </c>
      <c r="BF487">
        <f>A!BE487</f>
        <v>0</v>
      </c>
      <c r="BG487">
        <f>A!BF487</f>
        <v>0</v>
      </c>
      <c r="BH487">
        <f>A!BG487</f>
        <v>0</v>
      </c>
      <c r="BI487">
        <f>A!BH487</f>
        <v>0</v>
      </c>
      <c r="BJ487">
        <f>A!BI487</f>
        <v>0</v>
      </c>
      <c r="BK487">
        <f>A!BJ487</f>
        <v>0</v>
      </c>
      <c r="BL487">
        <f>A!BK487</f>
        <v>0</v>
      </c>
      <c r="BM487">
        <f>A!BL487</f>
        <v>0</v>
      </c>
      <c r="BN487">
        <f>A!BM487</f>
        <v>0</v>
      </c>
      <c r="BO487">
        <f>A!BN487</f>
        <v>0</v>
      </c>
      <c r="BP487">
        <f>A!BO487</f>
        <v>0</v>
      </c>
      <c r="BQ487">
        <f>A!BP487</f>
        <v>0</v>
      </c>
      <c r="BR487">
        <f>A!BQ487</f>
        <v>0</v>
      </c>
      <c r="BS487">
        <f>A!BR487</f>
        <v>0</v>
      </c>
      <c r="BT487">
        <f>A!BS487</f>
        <v>0</v>
      </c>
      <c r="BU487">
        <f>A!BT487</f>
        <v>0</v>
      </c>
      <c r="BV487">
        <f>A!BU487</f>
        <v>0</v>
      </c>
      <c r="BW487">
        <f>A!BV487</f>
        <v>0</v>
      </c>
      <c r="BX487">
        <f>A!BW487</f>
        <v>0</v>
      </c>
      <c r="BY487">
        <f>A!BX487</f>
        <v>0</v>
      </c>
      <c r="BZ487">
        <f>A!BY487</f>
        <v>0</v>
      </c>
      <c r="CA487">
        <f>A!BZ487</f>
        <v>0</v>
      </c>
      <c r="CB487">
        <f>A!CA487</f>
        <v>0</v>
      </c>
      <c r="CC487">
        <f>A!CB487</f>
        <v>0</v>
      </c>
      <c r="CD487">
        <f>A!CC487</f>
        <v>0</v>
      </c>
      <c r="CE487">
        <f>A!CD487</f>
        <v>0</v>
      </c>
      <c r="CF487">
        <f>A!CE487</f>
        <v>0</v>
      </c>
      <c r="CG487">
        <f>A!CF487</f>
        <v>0</v>
      </c>
      <c r="CH487">
        <f>A!CG487</f>
        <v>0</v>
      </c>
      <c r="CI487">
        <f>A!CH487</f>
        <v>0</v>
      </c>
      <c r="CJ487">
        <f>A!CI487</f>
        <v>0</v>
      </c>
      <c r="CK487">
        <f>A!CJ487</f>
        <v>0</v>
      </c>
      <c r="CL487">
        <f>A!CK487</f>
        <v>0</v>
      </c>
      <c r="CM487">
        <f>A!CL487</f>
        <v>0</v>
      </c>
      <c r="CN487">
        <f>A!CM487</f>
        <v>0</v>
      </c>
      <c r="CO487">
        <f>A!CN487</f>
        <v>0</v>
      </c>
      <c r="CP487">
        <f>A!CO487</f>
        <v>0</v>
      </c>
      <c r="CQ487">
        <f>A!CO797</f>
        <v>0</v>
      </c>
      <c r="CR487">
        <f>A!CP487</f>
        <v>0</v>
      </c>
      <c r="CS487">
        <f>A!CQ487</f>
        <v>0</v>
      </c>
    </row>
    <row r="488" spans="1:97" x14ac:dyDescent="0.2">
      <c r="A488">
        <f>A!A488</f>
        <v>0</v>
      </c>
      <c r="B488">
        <f>A!B488</f>
        <v>0</v>
      </c>
      <c r="C488">
        <f>A!C488</f>
        <v>0</v>
      </c>
      <c r="D488">
        <f>A!D488</f>
        <v>0</v>
      </c>
      <c r="E488">
        <f>A!E488</f>
        <v>0</v>
      </c>
      <c r="F488">
        <f>A!F488</f>
        <v>0</v>
      </c>
      <c r="G488">
        <f>A!G488</f>
        <v>0</v>
      </c>
      <c r="H488">
        <f>A!H488</f>
        <v>0</v>
      </c>
      <c r="I488">
        <f>A!I488</f>
        <v>0</v>
      </c>
      <c r="J488">
        <f>A!J488</f>
        <v>0</v>
      </c>
      <c r="K488">
        <f>A!K488</f>
        <v>0</v>
      </c>
      <c r="L488">
        <f>A!L488</f>
        <v>0</v>
      </c>
      <c r="M488">
        <f>A!M488</f>
        <v>0</v>
      </c>
      <c r="N488">
        <f>A!N488</f>
        <v>0</v>
      </c>
      <c r="O488">
        <f>A!O488</f>
        <v>0</v>
      </c>
      <c r="P488" s="23" t="str">
        <f>IF(A!P488="","",INDEX(B!$A$1:$BT$2000,MATCH(A!P488,B!$AX$1:$AX$2000,0),D!$B$5))</f>
        <v/>
      </c>
      <c r="Q488">
        <f>A!Q488</f>
        <v>0</v>
      </c>
      <c r="R488">
        <f>A!R488</f>
        <v>0</v>
      </c>
      <c r="S488">
        <f>A!S488</f>
        <v>0</v>
      </c>
      <c r="T488">
        <f>A!T488</f>
        <v>0</v>
      </c>
      <c r="U488">
        <f>A!U488</f>
        <v>0</v>
      </c>
      <c r="V488" s="23">
        <f>IF(A!V488="&lt;",1,A!V488)</f>
        <v>0</v>
      </c>
      <c r="W488">
        <f>A!W488</f>
        <v>0</v>
      </c>
      <c r="X488">
        <f>A!X488</f>
        <v>0</v>
      </c>
      <c r="Y488">
        <f>A!Y488</f>
        <v>0</v>
      </c>
      <c r="Z488" s="23">
        <f t="shared" si="7"/>
        <v>0</v>
      </c>
      <c r="AA488">
        <f>A!Z488</f>
        <v>0</v>
      </c>
      <c r="AB488">
        <f>A!AA488</f>
        <v>0</v>
      </c>
      <c r="AC488">
        <f>A!AB488</f>
        <v>0</v>
      </c>
      <c r="AD488">
        <f>A!AC488</f>
        <v>0</v>
      </c>
      <c r="AE488">
        <f>A!AD488</f>
        <v>0</v>
      </c>
      <c r="AF488">
        <f>A!AE488</f>
        <v>0</v>
      </c>
      <c r="AG488">
        <f>A!AF488</f>
        <v>0</v>
      </c>
      <c r="AH488">
        <f>A!AG488</f>
        <v>0</v>
      </c>
      <c r="AI488">
        <f>A!AH488</f>
        <v>0</v>
      </c>
      <c r="AJ488">
        <f>A!AI488</f>
        <v>0</v>
      </c>
      <c r="AK488">
        <f>A!AJ488</f>
        <v>0</v>
      </c>
      <c r="AL488">
        <f>A!AK488</f>
        <v>0</v>
      </c>
      <c r="AM488">
        <f>A!AL488</f>
        <v>0</v>
      </c>
      <c r="AN488">
        <f>A!AM488</f>
        <v>0</v>
      </c>
      <c r="AO488">
        <f>A!AN488</f>
        <v>0</v>
      </c>
      <c r="AP488">
        <f>A!AO488</f>
        <v>0</v>
      </c>
      <c r="AQ488">
        <f>A!AP488</f>
        <v>0</v>
      </c>
      <c r="AR488">
        <f>A!AQ488</f>
        <v>0</v>
      </c>
      <c r="AS488">
        <f>A!AR488</f>
        <v>0</v>
      </c>
      <c r="AT488">
        <f>A!AS488</f>
        <v>0</v>
      </c>
      <c r="AU488">
        <f>A!AT488</f>
        <v>0</v>
      </c>
      <c r="AV488">
        <f>A!AU488</f>
        <v>0</v>
      </c>
      <c r="AW488" s="23" t="str">
        <f>IF(A!AV488=0,"",A!AV488)</f>
        <v/>
      </c>
      <c r="AX488">
        <f>A!AW488</f>
        <v>0</v>
      </c>
      <c r="AY488">
        <f>A!AX488</f>
        <v>0</v>
      </c>
      <c r="AZ488">
        <f>A!AY488</f>
        <v>0</v>
      </c>
      <c r="BA488">
        <f>A!AZ488</f>
        <v>0</v>
      </c>
      <c r="BB488">
        <f>A!BA488</f>
        <v>0</v>
      </c>
      <c r="BC488">
        <f>A!BB488</f>
        <v>0</v>
      </c>
      <c r="BD488">
        <f>A!BC488</f>
        <v>0</v>
      </c>
      <c r="BE488">
        <f>A!BD488</f>
        <v>0</v>
      </c>
      <c r="BF488">
        <f>A!BE488</f>
        <v>0</v>
      </c>
      <c r="BG488">
        <f>A!BF488</f>
        <v>0</v>
      </c>
      <c r="BH488">
        <f>A!BG488</f>
        <v>0</v>
      </c>
      <c r="BI488">
        <f>A!BH488</f>
        <v>0</v>
      </c>
      <c r="BJ488">
        <f>A!BI488</f>
        <v>0</v>
      </c>
      <c r="BK488">
        <f>A!BJ488</f>
        <v>0</v>
      </c>
      <c r="BL488">
        <f>A!BK488</f>
        <v>0</v>
      </c>
      <c r="BM488">
        <f>A!BL488</f>
        <v>0</v>
      </c>
      <c r="BN488">
        <f>A!BM488</f>
        <v>0</v>
      </c>
      <c r="BO488">
        <f>A!BN488</f>
        <v>0</v>
      </c>
      <c r="BP488">
        <f>A!BO488</f>
        <v>0</v>
      </c>
      <c r="BQ488">
        <f>A!BP488</f>
        <v>0</v>
      </c>
      <c r="BR488">
        <f>A!BQ488</f>
        <v>0</v>
      </c>
      <c r="BS488">
        <f>A!BR488</f>
        <v>0</v>
      </c>
      <c r="BT488">
        <f>A!BS488</f>
        <v>0</v>
      </c>
      <c r="BU488">
        <f>A!BT488</f>
        <v>0</v>
      </c>
      <c r="BV488">
        <f>A!BU488</f>
        <v>0</v>
      </c>
      <c r="BW488">
        <f>A!BV488</f>
        <v>0</v>
      </c>
      <c r="BX488">
        <f>A!BW488</f>
        <v>0</v>
      </c>
      <c r="BY488">
        <f>A!BX488</f>
        <v>0</v>
      </c>
      <c r="BZ488">
        <f>A!BY488</f>
        <v>0</v>
      </c>
      <c r="CA488">
        <f>A!BZ488</f>
        <v>0</v>
      </c>
      <c r="CB488">
        <f>A!CA488</f>
        <v>0</v>
      </c>
      <c r="CC488">
        <f>A!CB488</f>
        <v>0</v>
      </c>
      <c r="CD488">
        <f>A!CC488</f>
        <v>0</v>
      </c>
      <c r="CE488">
        <f>A!CD488</f>
        <v>0</v>
      </c>
      <c r="CF488">
        <f>A!CE488</f>
        <v>0</v>
      </c>
      <c r="CG488">
        <f>A!CF488</f>
        <v>0</v>
      </c>
      <c r="CH488">
        <f>A!CG488</f>
        <v>0</v>
      </c>
      <c r="CI488">
        <f>A!CH488</f>
        <v>0</v>
      </c>
      <c r="CJ488">
        <f>A!CI488</f>
        <v>0</v>
      </c>
      <c r="CK488">
        <f>A!CJ488</f>
        <v>0</v>
      </c>
      <c r="CL488">
        <f>A!CK488</f>
        <v>0</v>
      </c>
      <c r="CM488">
        <f>A!CL488</f>
        <v>0</v>
      </c>
      <c r="CN488">
        <f>A!CM488</f>
        <v>0</v>
      </c>
      <c r="CO488">
        <f>A!CN488</f>
        <v>0</v>
      </c>
      <c r="CP488">
        <f>A!CO488</f>
        <v>0</v>
      </c>
      <c r="CQ488">
        <f>A!CO798</f>
        <v>0</v>
      </c>
      <c r="CR488">
        <f>A!CP488</f>
        <v>0</v>
      </c>
      <c r="CS488">
        <f>A!CQ488</f>
        <v>0</v>
      </c>
    </row>
    <row r="489" spans="1:97" x14ac:dyDescent="0.2">
      <c r="A489">
        <f>A!A489</f>
        <v>0</v>
      </c>
      <c r="B489">
        <f>A!B489</f>
        <v>0</v>
      </c>
      <c r="C489">
        <f>A!C489</f>
        <v>0</v>
      </c>
      <c r="D489">
        <f>A!D489</f>
        <v>0</v>
      </c>
      <c r="E489">
        <f>A!E489</f>
        <v>0</v>
      </c>
      <c r="F489">
        <f>A!F489</f>
        <v>0</v>
      </c>
      <c r="G489">
        <f>A!G489</f>
        <v>0</v>
      </c>
      <c r="H489">
        <f>A!H489</f>
        <v>0</v>
      </c>
      <c r="I489">
        <f>A!I489</f>
        <v>0</v>
      </c>
      <c r="J489">
        <f>A!J489</f>
        <v>0</v>
      </c>
      <c r="K489">
        <f>A!K489</f>
        <v>0</v>
      </c>
      <c r="L489">
        <f>A!L489</f>
        <v>0</v>
      </c>
      <c r="M489">
        <f>A!M489</f>
        <v>0</v>
      </c>
      <c r="N489">
        <f>A!N489</f>
        <v>0</v>
      </c>
      <c r="O489">
        <f>A!O489</f>
        <v>0</v>
      </c>
      <c r="P489" s="23" t="str">
        <f>IF(A!P489="","",INDEX(B!$A$1:$BT$2000,MATCH(A!P489,B!$AX$1:$AX$2000,0),D!$B$5))</f>
        <v/>
      </c>
      <c r="Q489">
        <f>A!Q489</f>
        <v>0</v>
      </c>
      <c r="R489">
        <f>A!R489</f>
        <v>0</v>
      </c>
      <c r="S489">
        <f>A!S489</f>
        <v>0</v>
      </c>
      <c r="T489">
        <f>A!T489</f>
        <v>0</v>
      </c>
      <c r="U489">
        <f>A!U489</f>
        <v>0</v>
      </c>
      <c r="V489" s="23">
        <f>IF(A!V489="&lt;",1,A!V489)</f>
        <v>0</v>
      </c>
      <c r="W489">
        <f>A!W489</f>
        <v>0</v>
      </c>
      <c r="X489">
        <f>A!X489</f>
        <v>0</v>
      </c>
      <c r="Y489">
        <f>A!Y489</f>
        <v>0</v>
      </c>
      <c r="Z489" s="23">
        <f t="shared" si="7"/>
        <v>0</v>
      </c>
      <c r="AA489">
        <f>A!Z489</f>
        <v>0</v>
      </c>
      <c r="AB489">
        <f>A!AA489</f>
        <v>0</v>
      </c>
      <c r="AC489">
        <f>A!AB489</f>
        <v>0</v>
      </c>
      <c r="AD489">
        <f>A!AC489</f>
        <v>0</v>
      </c>
      <c r="AE489">
        <f>A!AD489</f>
        <v>0</v>
      </c>
      <c r="AF489">
        <f>A!AE489</f>
        <v>0</v>
      </c>
      <c r="AG489">
        <f>A!AF489</f>
        <v>0</v>
      </c>
      <c r="AH489">
        <f>A!AG489</f>
        <v>0</v>
      </c>
      <c r="AI489">
        <f>A!AH489</f>
        <v>0</v>
      </c>
      <c r="AJ489">
        <f>A!AI489</f>
        <v>0</v>
      </c>
      <c r="AK489">
        <f>A!AJ489</f>
        <v>0</v>
      </c>
      <c r="AL489">
        <f>A!AK489</f>
        <v>0</v>
      </c>
      <c r="AM489">
        <f>A!AL489</f>
        <v>0</v>
      </c>
      <c r="AN489">
        <f>A!AM489</f>
        <v>0</v>
      </c>
      <c r="AO489">
        <f>A!AN489</f>
        <v>0</v>
      </c>
      <c r="AP489">
        <f>A!AO489</f>
        <v>0</v>
      </c>
      <c r="AQ489">
        <f>A!AP489</f>
        <v>0</v>
      </c>
      <c r="AR489">
        <f>A!AQ489</f>
        <v>0</v>
      </c>
      <c r="AS489">
        <f>A!AR489</f>
        <v>0</v>
      </c>
      <c r="AT489">
        <f>A!AS489</f>
        <v>0</v>
      </c>
      <c r="AU489">
        <f>A!AT489</f>
        <v>0</v>
      </c>
      <c r="AV489">
        <f>A!AU489</f>
        <v>0</v>
      </c>
      <c r="AW489" s="23" t="str">
        <f>IF(A!AV489=0,"",A!AV489)</f>
        <v/>
      </c>
      <c r="AX489">
        <f>A!AW489</f>
        <v>0</v>
      </c>
      <c r="AY489">
        <f>A!AX489</f>
        <v>0</v>
      </c>
      <c r="AZ489">
        <f>A!AY489</f>
        <v>0</v>
      </c>
      <c r="BA489">
        <f>A!AZ489</f>
        <v>0</v>
      </c>
      <c r="BB489">
        <f>A!BA489</f>
        <v>0</v>
      </c>
      <c r="BC489">
        <f>A!BB489</f>
        <v>0</v>
      </c>
      <c r="BD489">
        <f>A!BC489</f>
        <v>0</v>
      </c>
      <c r="BE489">
        <f>A!BD489</f>
        <v>0</v>
      </c>
      <c r="BF489">
        <f>A!BE489</f>
        <v>0</v>
      </c>
      <c r="BG489">
        <f>A!BF489</f>
        <v>0</v>
      </c>
      <c r="BH489">
        <f>A!BG489</f>
        <v>0</v>
      </c>
      <c r="BI489">
        <f>A!BH489</f>
        <v>0</v>
      </c>
      <c r="BJ489">
        <f>A!BI489</f>
        <v>0</v>
      </c>
      <c r="BK489">
        <f>A!BJ489</f>
        <v>0</v>
      </c>
      <c r="BL489">
        <f>A!BK489</f>
        <v>0</v>
      </c>
      <c r="BM489">
        <f>A!BL489</f>
        <v>0</v>
      </c>
      <c r="BN489">
        <f>A!BM489</f>
        <v>0</v>
      </c>
      <c r="BO489">
        <f>A!BN489</f>
        <v>0</v>
      </c>
      <c r="BP489">
        <f>A!BO489</f>
        <v>0</v>
      </c>
      <c r="BQ489">
        <f>A!BP489</f>
        <v>0</v>
      </c>
      <c r="BR489">
        <f>A!BQ489</f>
        <v>0</v>
      </c>
      <c r="BS489">
        <f>A!BR489</f>
        <v>0</v>
      </c>
      <c r="BT489">
        <f>A!BS489</f>
        <v>0</v>
      </c>
      <c r="BU489">
        <f>A!BT489</f>
        <v>0</v>
      </c>
      <c r="BV489">
        <f>A!BU489</f>
        <v>0</v>
      </c>
      <c r="BW489">
        <f>A!BV489</f>
        <v>0</v>
      </c>
      <c r="BX489">
        <f>A!BW489</f>
        <v>0</v>
      </c>
      <c r="BY489">
        <f>A!BX489</f>
        <v>0</v>
      </c>
      <c r="BZ489">
        <f>A!BY489</f>
        <v>0</v>
      </c>
      <c r="CA489">
        <f>A!BZ489</f>
        <v>0</v>
      </c>
      <c r="CB489">
        <f>A!CA489</f>
        <v>0</v>
      </c>
      <c r="CC489">
        <f>A!CB489</f>
        <v>0</v>
      </c>
      <c r="CD489">
        <f>A!CC489</f>
        <v>0</v>
      </c>
      <c r="CE489">
        <f>A!CD489</f>
        <v>0</v>
      </c>
      <c r="CF489">
        <f>A!CE489</f>
        <v>0</v>
      </c>
      <c r="CG489">
        <f>A!CF489</f>
        <v>0</v>
      </c>
      <c r="CH489">
        <f>A!CG489</f>
        <v>0</v>
      </c>
      <c r="CI489">
        <f>A!CH489</f>
        <v>0</v>
      </c>
      <c r="CJ489">
        <f>A!CI489</f>
        <v>0</v>
      </c>
      <c r="CK489">
        <f>A!CJ489</f>
        <v>0</v>
      </c>
      <c r="CL489">
        <f>A!CK489</f>
        <v>0</v>
      </c>
      <c r="CM489">
        <f>A!CL489</f>
        <v>0</v>
      </c>
      <c r="CN489">
        <f>A!CM489</f>
        <v>0</v>
      </c>
      <c r="CO489">
        <f>A!CN489</f>
        <v>0</v>
      </c>
      <c r="CP489">
        <f>A!CO489</f>
        <v>0</v>
      </c>
      <c r="CQ489">
        <f>A!CO799</f>
        <v>0</v>
      </c>
      <c r="CR489">
        <f>A!CP489</f>
        <v>0</v>
      </c>
      <c r="CS489">
        <f>A!CQ489</f>
        <v>0</v>
      </c>
    </row>
    <row r="490" spans="1:97" x14ac:dyDescent="0.2">
      <c r="A490">
        <f>A!A490</f>
        <v>0</v>
      </c>
      <c r="B490">
        <f>A!B490</f>
        <v>0</v>
      </c>
      <c r="C490">
        <f>A!C490</f>
        <v>0</v>
      </c>
      <c r="D490">
        <f>A!D490</f>
        <v>0</v>
      </c>
      <c r="E490">
        <f>A!E490</f>
        <v>0</v>
      </c>
      <c r="F490">
        <f>A!F490</f>
        <v>0</v>
      </c>
      <c r="G490">
        <f>A!G490</f>
        <v>0</v>
      </c>
      <c r="H490">
        <f>A!H490</f>
        <v>0</v>
      </c>
      <c r="I490">
        <f>A!I490</f>
        <v>0</v>
      </c>
      <c r="J490">
        <f>A!J490</f>
        <v>0</v>
      </c>
      <c r="K490">
        <f>A!K490</f>
        <v>0</v>
      </c>
      <c r="L490">
        <f>A!L490</f>
        <v>0</v>
      </c>
      <c r="M490">
        <f>A!M490</f>
        <v>0</v>
      </c>
      <c r="N490">
        <f>A!N490</f>
        <v>0</v>
      </c>
      <c r="O490">
        <f>A!O490</f>
        <v>0</v>
      </c>
      <c r="P490" s="23" t="str">
        <f>IF(A!P490="","",INDEX(B!$A$1:$BT$2000,MATCH(A!P490,B!$AX$1:$AX$2000,0),D!$B$5))</f>
        <v/>
      </c>
      <c r="Q490">
        <f>A!Q490</f>
        <v>0</v>
      </c>
      <c r="R490">
        <f>A!R490</f>
        <v>0</v>
      </c>
      <c r="S490">
        <f>A!S490</f>
        <v>0</v>
      </c>
      <c r="T490">
        <f>A!T490</f>
        <v>0</v>
      </c>
      <c r="U490">
        <f>A!U490</f>
        <v>0</v>
      </c>
      <c r="V490" s="23">
        <f>IF(A!V490="&lt;",1,A!V490)</f>
        <v>0</v>
      </c>
      <c r="W490">
        <f>A!W490</f>
        <v>0</v>
      </c>
      <c r="X490">
        <f>A!X490</f>
        <v>0</v>
      </c>
      <c r="Y490">
        <f>A!Y490</f>
        <v>0</v>
      </c>
      <c r="Z490" s="23">
        <f t="shared" si="7"/>
        <v>0</v>
      </c>
      <c r="AA490">
        <f>A!Z490</f>
        <v>0</v>
      </c>
      <c r="AB490">
        <f>A!AA490</f>
        <v>0</v>
      </c>
      <c r="AC490">
        <f>A!AB490</f>
        <v>0</v>
      </c>
      <c r="AD490">
        <f>A!AC490</f>
        <v>0</v>
      </c>
      <c r="AE490">
        <f>A!AD490</f>
        <v>0</v>
      </c>
      <c r="AF490">
        <f>A!AE490</f>
        <v>0</v>
      </c>
      <c r="AG490">
        <f>A!AF490</f>
        <v>0</v>
      </c>
      <c r="AH490">
        <f>A!AG490</f>
        <v>0</v>
      </c>
      <c r="AI490">
        <f>A!AH490</f>
        <v>0</v>
      </c>
      <c r="AJ490">
        <f>A!AI490</f>
        <v>0</v>
      </c>
      <c r="AK490">
        <f>A!AJ490</f>
        <v>0</v>
      </c>
      <c r="AL490">
        <f>A!AK490</f>
        <v>0</v>
      </c>
      <c r="AM490">
        <f>A!AL490</f>
        <v>0</v>
      </c>
      <c r="AN490">
        <f>A!AM490</f>
        <v>0</v>
      </c>
      <c r="AO490">
        <f>A!AN490</f>
        <v>0</v>
      </c>
      <c r="AP490">
        <f>A!AO490</f>
        <v>0</v>
      </c>
      <c r="AQ490">
        <f>A!AP490</f>
        <v>0</v>
      </c>
      <c r="AR490">
        <f>A!AQ490</f>
        <v>0</v>
      </c>
      <c r="AS490">
        <f>A!AR490</f>
        <v>0</v>
      </c>
      <c r="AT490">
        <f>A!AS490</f>
        <v>0</v>
      </c>
      <c r="AU490">
        <f>A!AT490</f>
        <v>0</v>
      </c>
      <c r="AV490">
        <f>A!AU490</f>
        <v>0</v>
      </c>
      <c r="AW490" s="23" t="str">
        <f>IF(A!AV490=0,"",A!AV490)</f>
        <v/>
      </c>
      <c r="AX490">
        <f>A!AW490</f>
        <v>0</v>
      </c>
      <c r="AY490">
        <f>A!AX490</f>
        <v>0</v>
      </c>
      <c r="AZ490">
        <f>A!AY490</f>
        <v>0</v>
      </c>
      <c r="BA490">
        <f>A!AZ490</f>
        <v>0</v>
      </c>
      <c r="BB490">
        <f>A!BA490</f>
        <v>0</v>
      </c>
      <c r="BC490">
        <f>A!BB490</f>
        <v>0</v>
      </c>
      <c r="BD490">
        <f>A!BC490</f>
        <v>0</v>
      </c>
      <c r="BE490">
        <f>A!BD490</f>
        <v>0</v>
      </c>
      <c r="BF490">
        <f>A!BE490</f>
        <v>0</v>
      </c>
      <c r="BG490">
        <f>A!BF490</f>
        <v>0</v>
      </c>
      <c r="BH490">
        <f>A!BG490</f>
        <v>0</v>
      </c>
      <c r="BI490">
        <f>A!BH490</f>
        <v>0</v>
      </c>
      <c r="BJ490">
        <f>A!BI490</f>
        <v>0</v>
      </c>
      <c r="BK490">
        <f>A!BJ490</f>
        <v>0</v>
      </c>
      <c r="BL490">
        <f>A!BK490</f>
        <v>0</v>
      </c>
      <c r="BM490">
        <f>A!BL490</f>
        <v>0</v>
      </c>
      <c r="BN490">
        <f>A!BM490</f>
        <v>0</v>
      </c>
      <c r="BO490">
        <f>A!BN490</f>
        <v>0</v>
      </c>
      <c r="BP490">
        <f>A!BO490</f>
        <v>0</v>
      </c>
      <c r="BQ490">
        <f>A!BP490</f>
        <v>0</v>
      </c>
      <c r="BR490">
        <f>A!BQ490</f>
        <v>0</v>
      </c>
      <c r="BS490">
        <f>A!BR490</f>
        <v>0</v>
      </c>
      <c r="BT490">
        <f>A!BS490</f>
        <v>0</v>
      </c>
      <c r="BU490">
        <f>A!BT490</f>
        <v>0</v>
      </c>
      <c r="BV490">
        <f>A!BU490</f>
        <v>0</v>
      </c>
      <c r="BW490">
        <f>A!BV490</f>
        <v>0</v>
      </c>
      <c r="BX490">
        <f>A!BW490</f>
        <v>0</v>
      </c>
      <c r="BY490">
        <f>A!BX490</f>
        <v>0</v>
      </c>
      <c r="BZ490">
        <f>A!BY490</f>
        <v>0</v>
      </c>
      <c r="CA490">
        <f>A!BZ490</f>
        <v>0</v>
      </c>
      <c r="CB490">
        <f>A!CA490</f>
        <v>0</v>
      </c>
      <c r="CC490">
        <f>A!CB490</f>
        <v>0</v>
      </c>
      <c r="CD490">
        <f>A!CC490</f>
        <v>0</v>
      </c>
      <c r="CE490">
        <f>A!CD490</f>
        <v>0</v>
      </c>
      <c r="CF490">
        <f>A!CE490</f>
        <v>0</v>
      </c>
      <c r="CG490">
        <f>A!CF490</f>
        <v>0</v>
      </c>
      <c r="CH490">
        <f>A!CG490</f>
        <v>0</v>
      </c>
      <c r="CI490">
        <f>A!CH490</f>
        <v>0</v>
      </c>
      <c r="CJ490">
        <f>A!CI490</f>
        <v>0</v>
      </c>
      <c r="CK490">
        <f>A!CJ490</f>
        <v>0</v>
      </c>
      <c r="CL490">
        <f>A!CK490</f>
        <v>0</v>
      </c>
      <c r="CM490">
        <f>A!CL490</f>
        <v>0</v>
      </c>
      <c r="CN490">
        <f>A!CM490</f>
        <v>0</v>
      </c>
      <c r="CO490">
        <f>A!CN490</f>
        <v>0</v>
      </c>
      <c r="CP490">
        <f>A!CO490</f>
        <v>0</v>
      </c>
      <c r="CQ490">
        <f>A!CO800</f>
        <v>0</v>
      </c>
      <c r="CR490">
        <f>A!CP490</f>
        <v>0</v>
      </c>
      <c r="CS490">
        <f>A!CQ490</f>
        <v>0</v>
      </c>
    </row>
    <row r="491" spans="1:97" x14ac:dyDescent="0.2">
      <c r="A491">
        <f>A!A491</f>
        <v>0</v>
      </c>
      <c r="B491">
        <f>A!B491</f>
        <v>0</v>
      </c>
      <c r="C491">
        <f>A!C491</f>
        <v>0</v>
      </c>
      <c r="D491">
        <f>A!D491</f>
        <v>0</v>
      </c>
      <c r="E491">
        <f>A!E491</f>
        <v>0</v>
      </c>
      <c r="F491">
        <f>A!F491</f>
        <v>0</v>
      </c>
      <c r="G491">
        <f>A!G491</f>
        <v>0</v>
      </c>
      <c r="H491">
        <f>A!H491</f>
        <v>0</v>
      </c>
      <c r="I491">
        <f>A!I491</f>
        <v>0</v>
      </c>
      <c r="J491">
        <f>A!J491</f>
        <v>0</v>
      </c>
      <c r="K491">
        <f>A!K491</f>
        <v>0</v>
      </c>
      <c r="L491">
        <f>A!L491</f>
        <v>0</v>
      </c>
      <c r="M491">
        <f>A!M491</f>
        <v>0</v>
      </c>
      <c r="N491">
        <f>A!N491</f>
        <v>0</v>
      </c>
      <c r="O491">
        <f>A!O491</f>
        <v>0</v>
      </c>
      <c r="P491" s="23" t="str">
        <f>IF(A!P491="","",INDEX(B!$A$1:$BT$2000,MATCH(A!P491,B!$AX$1:$AX$2000,0),D!$B$5))</f>
        <v/>
      </c>
      <c r="Q491">
        <f>A!Q491</f>
        <v>0</v>
      </c>
      <c r="R491">
        <f>A!R491</f>
        <v>0</v>
      </c>
      <c r="S491">
        <f>A!S491</f>
        <v>0</v>
      </c>
      <c r="T491">
        <f>A!T491</f>
        <v>0</v>
      </c>
      <c r="U491">
        <f>A!U491</f>
        <v>0</v>
      </c>
      <c r="V491" s="23">
        <f>IF(A!V491="&lt;",1,A!V491)</f>
        <v>0</v>
      </c>
      <c r="W491">
        <f>A!W491</f>
        <v>0</v>
      </c>
      <c r="X491">
        <f>A!X491</f>
        <v>0</v>
      </c>
      <c r="Y491">
        <f>A!Y491</f>
        <v>0</v>
      </c>
      <c r="Z491" s="23">
        <f t="shared" si="7"/>
        <v>0</v>
      </c>
      <c r="AA491">
        <f>A!Z491</f>
        <v>0</v>
      </c>
      <c r="AB491">
        <f>A!AA491</f>
        <v>0</v>
      </c>
      <c r="AC491">
        <f>A!AB491</f>
        <v>0</v>
      </c>
      <c r="AD491">
        <f>A!AC491</f>
        <v>0</v>
      </c>
      <c r="AE491">
        <f>A!AD491</f>
        <v>0</v>
      </c>
      <c r="AF491">
        <f>A!AE491</f>
        <v>0</v>
      </c>
      <c r="AG491">
        <f>A!AF491</f>
        <v>0</v>
      </c>
      <c r="AH491">
        <f>A!AG491</f>
        <v>0</v>
      </c>
      <c r="AI491">
        <f>A!AH491</f>
        <v>0</v>
      </c>
      <c r="AJ491">
        <f>A!AI491</f>
        <v>0</v>
      </c>
      <c r="AK491">
        <f>A!AJ491</f>
        <v>0</v>
      </c>
      <c r="AL491">
        <f>A!AK491</f>
        <v>0</v>
      </c>
      <c r="AM491">
        <f>A!AL491</f>
        <v>0</v>
      </c>
      <c r="AN491">
        <f>A!AM491</f>
        <v>0</v>
      </c>
      <c r="AO491">
        <f>A!AN491</f>
        <v>0</v>
      </c>
      <c r="AP491">
        <f>A!AO491</f>
        <v>0</v>
      </c>
      <c r="AQ491">
        <f>A!AP491</f>
        <v>0</v>
      </c>
      <c r="AR491">
        <f>A!AQ491</f>
        <v>0</v>
      </c>
      <c r="AS491">
        <f>A!AR491</f>
        <v>0</v>
      </c>
      <c r="AT491">
        <f>A!AS491</f>
        <v>0</v>
      </c>
      <c r="AU491">
        <f>A!AT491</f>
        <v>0</v>
      </c>
      <c r="AV491">
        <f>A!AU491</f>
        <v>0</v>
      </c>
      <c r="AW491" s="23" t="str">
        <f>IF(A!AV491=0,"",A!AV491)</f>
        <v/>
      </c>
      <c r="AX491">
        <f>A!AW491</f>
        <v>0</v>
      </c>
      <c r="AY491">
        <f>A!AX491</f>
        <v>0</v>
      </c>
      <c r="AZ491">
        <f>A!AY491</f>
        <v>0</v>
      </c>
      <c r="BA491">
        <f>A!AZ491</f>
        <v>0</v>
      </c>
      <c r="BB491">
        <f>A!BA491</f>
        <v>0</v>
      </c>
      <c r="BC491">
        <f>A!BB491</f>
        <v>0</v>
      </c>
      <c r="BD491">
        <f>A!BC491</f>
        <v>0</v>
      </c>
      <c r="BE491">
        <f>A!BD491</f>
        <v>0</v>
      </c>
      <c r="BF491">
        <f>A!BE491</f>
        <v>0</v>
      </c>
      <c r="BG491">
        <f>A!BF491</f>
        <v>0</v>
      </c>
      <c r="BH491">
        <f>A!BG491</f>
        <v>0</v>
      </c>
      <c r="BI491">
        <f>A!BH491</f>
        <v>0</v>
      </c>
      <c r="BJ491">
        <f>A!BI491</f>
        <v>0</v>
      </c>
      <c r="BK491">
        <f>A!BJ491</f>
        <v>0</v>
      </c>
      <c r="BL491">
        <f>A!BK491</f>
        <v>0</v>
      </c>
      <c r="BM491">
        <f>A!BL491</f>
        <v>0</v>
      </c>
      <c r="BN491">
        <f>A!BM491</f>
        <v>0</v>
      </c>
      <c r="BO491">
        <f>A!BN491</f>
        <v>0</v>
      </c>
      <c r="BP491">
        <f>A!BO491</f>
        <v>0</v>
      </c>
      <c r="BQ491">
        <f>A!BP491</f>
        <v>0</v>
      </c>
      <c r="BR491">
        <f>A!BQ491</f>
        <v>0</v>
      </c>
      <c r="BS491">
        <f>A!BR491</f>
        <v>0</v>
      </c>
      <c r="BT491">
        <f>A!BS491</f>
        <v>0</v>
      </c>
      <c r="BU491">
        <f>A!BT491</f>
        <v>0</v>
      </c>
      <c r="BV491">
        <f>A!BU491</f>
        <v>0</v>
      </c>
      <c r="BW491">
        <f>A!BV491</f>
        <v>0</v>
      </c>
      <c r="BX491">
        <f>A!BW491</f>
        <v>0</v>
      </c>
      <c r="BY491">
        <f>A!BX491</f>
        <v>0</v>
      </c>
      <c r="BZ491">
        <f>A!BY491</f>
        <v>0</v>
      </c>
      <c r="CA491">
        <f>A!BZ491</f>
        <v>0</v>
      </c>
      <c r="CB491">
        <f>A!CA491</f>
        <v>0</v>
      </c>
      <c r="CC491">
        <f>A!CB491</f>
        <v>0</v>
      </c>
      <c r="CD491">
        <f>A!CC491</f>
        <v>0</v>
      </c>
      <c r="CE491">
        <f>A!CD491</f>
        <v>0</v>
      </c>
      <c r="CF491">
        <f>A!CE491</f>
        <v>0</v>
      </c>
      <c r="CG491">
        <f>A!CF491</f>
        <v>0</v>
      </c>
      <c r="CH491">
        <f>A!CG491</f>
        <v>0</v>
      </c>
      <c r="CI491">
        <f>A!CH491</f>
        <v>0</v>
      </c>
      <c r="CJ491">
        <f>A!CI491</f>
        <v>0</v>
      </c>
      <c r="CK491">
        <f>A!CJ491</f>
        <v>0</v>
      </c>
      <c r="CL491">
        <f>A!CK491</f>
        <v>0</v>
      </c>
      <c r="CM491">
        <f>A!CL491</f>
        <v>0</v>
      </c>
      <c r="CN491">
        <f>A!CM491</f>
        <v>0</v>
      </c>
      <c r="CO491">
        <f>A!CN491</f>
        <v>0</v>
      </c>
      <c r="CP491">
        <f>A!CO491</f>
        <v>0</v>
      </c>
      <c r="CQ491">
        <f>A!CO801</f>
        <v>0</v>
      </c>
      <c r="CR491">
        <f>A!CP491</f>
        <v>0</v>
      </c>
      <c r="CS491">
        <f>A!CQ491</f>
        <v>0</v>
      </c>
    </row>
    <row r="492" spans="1:97" x14ac:dyDescent="0.2">
      <c r="A492">
        <f>A!A492</f>
        <v>0</v>
      </c>
      <c r="B492">
        <f>A!B492</f>
        <v>0</v>
      </c>
      <c r="C492">
        <f>A!C492</f>
        <v>0</v>
      </c>
      <c r="D492">
        <f>A!D492</f>
        <v>0</v>
      </c>
      <c r="E492">
        <f>A!E492</f>
        <v>0</v>
      </c>
      <c r="F492">
        <f>A!F492</f>
        <v>0</v>
      </c>
      <c r="G492">
        <f>A!G492</f>
        <v>0</v>
      </c>
      <c r="H492">
        <f>A!H492</f>
        <v>0</v>
      </c>
      <c r="I492">
        <f>A!I492</f>
        <v>0</v>
      </c>
      <c r="J492">
        <f>A!J492</f>
        <v>0</v>
      </c>
      <c r="K492">
        <f>A!K492</f>
        <v>0</v>
      </c>
      <c r="L492">
        <f>A!L492</f>
        <v>0</v>
      </c>
      <c r="M492">
        <f>A!M492</f>
        <v>0</v>
      </c>
      <c r="N492">
        <f>A!N492</f>
        <v>0</v>
      </c>
      <c r="O492">
        <f>A!O492</f>
        <v>0</v>
      </c>
      <c r="P492" s="23" t="str">
        <f>IF(A!P492="","",INDEX(B!$A$1:$BT$2000,MATCH(A!P492,B!$AX$1:$AX$2000,0),D!$B$5))</f>
        <v/>
      </c>
      <c r="Q492">
        <f>A!Q492</f>
        <v>0</v>
      </c>
      <c r="R492">
        <f>A!R492</f>
        <v>0</v>
      </c>
      <c r="S492">
        <f>A!S492</f>
        <v>0</v>
      </c>
      <c r="T492">
        <f>A!T492</f>
        <v>0</v>
      </c>
      <c r="U492">
        <f>A!U492</f>
        <v>0</v>
      </c>
      <c r="V492" s="23">
        <f>IF(A!V492="&lt;",1,A!V492)</f>
        <v>0</v>
      </c>
      <c r="W492">
        <f>A!W492</f>
        <v>0</v>
      </c>
      <c r="X492">
        <f>A!X492</f>
        <v>0</v>
      </c>
      <c r="Y492">
        <f>A!Y492</f>
        <v>0</v>
      </c>
      <c r="Z492" s="23">
        <f t="shared" si="7"/>
        <v>0</v>
      </c>
      <c r="AA492">
        <f>A!Z492</f>
        <v>0</v>
      </c>
      <c r="AB492">
        <f>A!AA492</f>
        <v>0</v>
      </c>
      <c r="AC492">
        <f>A!AB492</f>
        <v>0</v>
      </c>
      <c r="AD492">
        <f>A!AC492</f>
        <v>0</v>
      </c>
      <c r="AE492">
        <f>A!AD492</f>
        <v>0</v>
      </c>
      <c r="AF492">
        <f>A!AE492</f>
        <v>0</v>
      </c>
      <c r="AG492">
        <f>A!AF492</f>
        <v>0</v>
      </c>
      <c r="AH492">
        <f>A!AG492</f>
        <v>0</v>
      </c>
      <c r="AI492">
        <f>A!AH492</f>
        <v>0</v>
      </c>
      <c r="AJ492">
        <f>A!AI492</f>
        <v>0</v>
      </c>
      <c r="AK492">
        <f>A!AJ492</f>
        <v>0</v>
      </c>
      <c r="AL492">
        <f>A!AK492</f>
        <v>0</v>
      </c>
      <c r="AM492">
        <f>A!AL492</f>
        <v>0</v>
      </c>
      <c r="AN492">
        <f>A!AM492</f>
        <v>0</v>
      </c>
      <c r="AO492">
        <f>A!AN492</f>
        <v>0</v>
      </c>
      <c r="AP492">
        <f>A!AO492</f>
        <v>0</v>
      </c>
      <c r="AQ492">
        <f>A!AP492</f>
        <v>0</v>
      </c>
      <c r="AR492">
        <f>A!AQ492</f>
        <v>0</v>
      </c>
      <c r="AS492">
        <f>A!AR492</f>
        <v>0</v>
      </c>
      <c r="AT492">
        <f>A!AS492</f>
        <v>0</v>
      </c>
      <c r="AU492">
        <f>A!AT492</f>
        <v>0</v>
      </c>
      <c r="AV492">
        <f>A!AU492</f>
        <v>0</v>
      </c>
      <c r="AW492" s="23" t="str">
        <f>IF(A!AV492=0,"",A!AV492)</f>
        <v/>
      </c>
      <c r="AX492">
        <f>A!AW492</f>
        <v>0</v>
      </c>
      <c r="AY492">
        <f>A!AX492</f>
        <v>0</v>
      </c>
      <c r="AZ492">
        <f>A!AY492</f>
        <v>0</v>
      </c>
      <c r="BA492">
        <f>A!AZ492</f>
        <v>0</v>
      </c>
      <c r="BB492">
        <f>A!BA492</f>
        <v>0</v>
      </c>
      <c r="BC492">
        <f>A!BB492</f>
        <v>0</v>
      </c>
      <c r="BD492">
        <f>A!BC492</f>
        <v>0</v>
      </c>
      <c r="BE492">
        <f>A!BD492</f>
        <v>0</v>
      </c>
      <c r="BF492">
        <f>A!BE492</f>
        <v>0</v>
      </c>
      <c r="BG492">
        <f>A!BF492</f>
        <v>0</v>
      </c>
      <c r="BH492">
        <f>A!BG492</f>
        <v>0</v>
      </c>
      <c r="BI492">
        <f>A!BH492</f>
        <v>0</v>
      </c>
      <c r="BJ492">
        <f>A!BI492</f>
        <v>0</v>
      </c>
      <c r="BK492">
        <f>A!BJ492</f>
        <v>0</v>
      </c>
      <c r="BL492">
        <f>A!BK492</f>
        <v>0</v>
      </c>
      <c r="BM492">
        <f>A!BL492</f>
        <v>0</v>
      </c>
      <c r="BN492">
        <f>A!BM492</f>
        <v>0</v>
      </c>
      <c r="BO492">
        <f>A!BN492</f>
        <v>0</v>
      </c>
      <c r="BP492">
        <f>A!BO492</f>
        <v>0</v>
      </c>
      <c r="BQ492">
        <f>A!BP492</f>
        <v>0</v>
      </c>
      <c r="BR492">
        <f>A!BQ492</f>
        <v>0</v>
      </c>
      <c r="BS492">
        <f>A!BR492</f>
        <v>0</v>
      </c>
      <c r="BT492">
        <f>A!BS492</f>
        <v>0</v>
      </c>
      <c r="BU492">
        <f>A!BT492</f>
        <v>0</v>
      </c>
      <c r="BV492">
        <f>A!BU492</f>
        <v>0</v>
      </c>
      <c r="BW492">
        <f>A!BV492</f>
        <v>0</v>
      </c>
      <c r="BX492">
        <f>A!BW492</f>
        <v>0</v>
      </c>
      <c r="BY492">
        <f>A!BX492</f>
        <v>0</v>
      </c>
      <c r="BZ492">
        <f>A!BY492</f>
        <v>0</v>
      </c>
      <c r="CA492">
        <f>A!BZ492</f>
        <v>0</v>
      </c>
      <c r="CB492">
        <f>A!CA492</f>
        <v>0</v>
      </c>
      <c r="CC492">
        <f>A!CB492</f>
        <v>0</v>
      </c>
      <c r="CD492">
        <f>A!CC492</f>
        <v>0</v>
      </c>
      <c r="CE492">
        <f>A!CD492</f>
        <v>0</v>
      </c>
      <c r="CF492">
        <f>A!CE492</f>
        <v>0</v>
      </c>
      <c r="CG492">
        <f>A!CF492</f>
        <v>0</v>
      </c>
      <c r="CH492">
        <f>A!CG492</f>
        <v>0</v>
      </c>
      <c r="CI492">
        <f>A!CH492</f>
        <v>0</v>
      </c>
      <c r="CJ492">
        <f>A!CI492</f>
        <v>0</v>
      </c>
      <c r="CK492">
        <f>A!CJ492</f>
        <v>0</v>
      </c>
      <c r="CL492">
        <f>A!CK492</f>
        <v>0</v>
      </c>
      <c r="CM492">
        <f>A!CL492</f>
        <v>0</v>
      </c>
      <c r="CN492">
        <f>A!CM492</f>
        <v>0</v>
      </c>
      <c r="CO492">
        <f>A!CN492</f>
        <v>0</v>
      </c>
      <c r="CP492">
        <f>A!CO492</f>
        <v>0</v>
      </c>
      <c r="CQ492">
        <f>A!CO802</f>
        <v>0</v>
      </c>
      <c r="CR492">
        <f>A!CP492</f>
        <v>0</v>
      </c>
      <c r="CS492">
        <f>A!CQ492</f>
        <v>0</v>
      </c>
    </row>
    <row r="493" spans="1:97" x14ac:dyDescent="0.2">
      <c r="A493">
        <f>A!A493</f>
        <v>0</v>
      </c>
      <c r="B493">
        <f>A!B493</f>
        <v>0</v>
      </c>
      <c r="C493">
        <f>A!C493</f>
        <v>0</v>
      </c>
      <c r="D493">
        <f>A!D493</f>
        <v>0</v>
      </c>
      <c r="E493">
        <f>A!E493</f>
        <v>0</v>
      </c>
      <c r="F493">
        <f>A!F493</f>
        <v>0</v>
      </c>
      <c r="G493">
        <f>A!G493</f>
        <v>0</v>
      </c>
      <c r="H493">
        <f>A!H493</f>
        <v>0</v>
      </c>
      <c r="I493">
        <f>A!I493</f>
        <v>0</v>
      </c>
      <c r="J493">
        <f>A!J493</f>
        <v>0</v>
      </c>
      <c r="K493">
        <f>A!K493</f>
        <v>0</v>
      </c>
      <c r="L493">
        <f>A!L493</f>
        <v>0</v>
      </c>
      <c r="M493">
        <f>A!M493</f>
        <v>0</v>
      </c>
      <c r="N493">
        <f>A!N493</f>
        <v>0</v>
      </c>
      <c r="O493">
        <f>A!O493</f>
        <v>0</v>
      </c>
      <c r="P493" s="23" t="str">
        <f>IF(A!P493="","",INDEX(B!$A$1:$BT$2000,MATCH(A!P493,B!$AX$1:$AX$2000,0),D!$B$5))</f>
        <v/>
      </c>
      <c r="Q493">
        <f>A!Q493</f>
        <v>0</v>
      </c>
      <c r="R493">
        <f>A!R493</f>
        <v>0</v>
      </c>
      <c r="S493">
        <f>A!S493</f>
        <v>0</v>
      </c>
      <c r="T493">
        <f>A!T493</f>
        <v>0</v>
      </c>
      <c r="U493">
        <f>A!U493</f>
        <v>0</v>
      </c>
      <c r="V493" s="23">
        <f>IF(A!V493="&lt;",1,A!V493)</f>
        <v>0</v>
      </c>
      <c r="W493">
        <f>A!W493</f>
        <v>0</v>
      </c>
      <c r="X493">
        <f>A!X493</f>
        <v>0</v>
      </c>
      <c r="Y493">
        <f>A!Y493</f>
        <v>0</v>
      </c>
      <c r="Z493" s="23">
        <f t="shared" si="7"/>
        <v>0</v>
      </c>
      <c r="AA493">
        <f>A!Z493</f>
        <v>0</v>
      </c>
      <c r="AB493">
        <f>A!AA493</f>
        <v>0</v>
      </c>
      <c r="AC493">
        <f>A!AB493</f>
        <v>0</v>
      </c>
      <c r="AD493">
        <f>A!AC493</f>
        <v>0</v>
      </c>
      <c r="AE493">
        <f>A!AD493</f>
        <v>0</v>
      </c>
      <c r="AF493">
        <f>A!AE493</f>
        <v>0</v>
      </c>
      <c r="AG493">
        <f>A!AF493</f>
        <v>0</v>
      </c>
      <c r="AH493">
        <f>A!AG493</f>
        <v>0</v>
      </c>
      <c r="AI493">
        <f>A!AH493</f>
        <v>0</v>
      </c>
      <c r="AJ493">
        <f>A!AI493</f>
        <v>0</v>
      </c>
      <c r="AK493">
        <f>A!AJ493</f>
        <v>0</v>
      </c>
      <c r="AL493">
        <f>A!AK493</f>
        <v>0</v>
      </c>
      <c r="AM493">
        <f>A!AL493</f>
        <v>0</v>
      </c>
      <c r="AN493">
        <f>A!AM493</f>
        <v>0</v>
      </c>
      <c r="AO493">
        <f>A!AN493</f>
        <v>0</v>
      </c>
      <c r="AP493">
        <f>A!AO493</f>
        <v>0</v>
      </c>
      <c r="AQ493">
        <f>A!AP493</f>
        <v>0</v>
      </c>
      <c r="AR493">
        <f>A!AQ493</f>
        <v>0</v>
      </c>
      <c r="AS493">
        <f>A!AR493</f>
        <v>0</v>
      </c>
      <c r="AT493">
        <f>A!AS493</f>
        <v>0</v>
      </c>
      <c r="AU493">
        <f>A!AT493</f>
        <v>0</v>
      </c>
      <c r="AV493">
        <f>A!AU493</f>
        <v>0</v>
      </c>
      <c r="AW493" s="23" t="str">
        <f>IF(A!AV493=0,"",A!AV493)</f>
        <v/>
      </c>
      <c r="AX493">
        <f>A!AW493</f>
        <v>0</v>
      </c>
      <c r="AY493">
        <f>A!AX493</f>
        <v>0</v>
      </c>
      <c r="AZ493">
        <f>A!AY493</f>
        <v>0</v>
      </c>
      <c r="BA493">
        <f>A!AZ493</f>
        <v>0</v>
      </c>
      <c r="BB493">
        <f>A!BA493</f>
        <v>0</v>
      </c>
      <c r="BC493">
        <f>A!BB493</f>
        <v>0</v>
      </c>
      <c r="BD493">
        <f>A!BC493</f>
        <v>0</v>
      </c>
      <c r="BE493">
        <f>A!BD493</f>
        <v>0</v>
      </c>
      <c r="BF493">
        <f>A!BE493</f>
        <v>0</v>
      </c>
      <c r="BG493">
        <f>A!BF493</f>
        <v>0</v>
      </c>
      <c r="BH493">
        <f>A!BG493</f>
        <v>0</v>
      </c>
      <c r="BI493">
        <f>A!BH493</f>
        <v>0</v>
      </c>
      <c r="BJ493">
        <f>A!BI493</f>
        <v>0</v>
      </c>
      <c r="BK493">
        <f>A!BJ493</f>
        <v>0</v>
      </c>
      <c r="BL493">
        <f>A!BK493</f>
        <v>0</v>
      </c>
      <c r="BM493">
        <f>A!BL493</f>
        <v>0</v>
      </c>
      <c r="BN493">
        <f>A!BM493</f>
        <v>0</v>
      </c>
      <c r="BO493">
        <f>A!BN493</f>
        <v>0</v>
      </c>
      <c r="BP493">
        <f>A!BO493</f>
        <v>0</v>
      </c>
      <c r="BQ493">
        <f>A!BP493</f>
        <v>0</v>
      </c>
      <c r="BR493">
        <f>A!BQ493</f>
        <v>0</v>
      </c>
      <c r="BS493">
        <f>A!BR493</f>
        <v>0</v>
      </c>
      <c r="BT493">
        <f>A!BS493</f>
        <v>0</v>
      </c>
      <c r="BU493">
        <f>A!BT493</f>
        <v>0</v>
      </c>
      <c r="BV493">
        <f>A!BU493</f>
        <v>0</v>
      </c>
      <c r="BW493">
        <f>A!BV493</f>
        <v>0</v>
      </c>
      <c r="BX493">
        <f>A!BW493</f>
        <v>0</v>
      </c>
      <c r="BY493">
        <f>A!BX493</f>
        <v>0</v>
      </c>
      <c r="BZ493">
        <f>A!BY493</f>
        <v>0</v>
      </c>
      <c r="CA493">
        <f>A!BZ493</f>
        <v>0</v>
      </c>
      <c r="CB493">
        <f>A!CA493</f>
        <v>0</v>
      </c>
      <c r="CC493">
        <f>A!CB493</f>
        <v>0</v>
      </c>
      <c r="CD493">
        <f>A!CC493</f>
        <v>0</v>
      </c>
      <c r="CE493">
        <f>A!CD493</f>
        <v>0</v>
      </c>
      <c r="CF493">
        <f>A!CE493</f>
        <v>0</v>
      </c>
      <c r="CG493">
        <f>A!CF493</f>
        <v>0</v>
      </c>
      <c r="CH493">
        <f>A!CG493</f>
        <v>0</v>
      </c>
      <c r="CI493">
        <f>A!CH493</f>
        <v>0</v>
      </c>
      <c r="CJ493">
        <f>A!CI493</f>
        <v>0</v>
      </c>
      <c r="CK493">
        <f>A!CJ493</f>
        <v>0</v>
      </c>
      <c r="CL493">
        <f>A!CK493</f>
        <v>0</v>
      </c>
      <c r="CM493">
        <f>A!CL493</f>
        <v>0</v>
      </c>
      <c r="CN493">
        <f>A!CM493</f>
        <v>0</v>
      </c>
      <c r="CO493">
        <f>A!CN493</f>
        <v>0</v>
      </c>
      <c r="CP493">
        <f>A!CO493</f>
        <v>0</v>
      </c>
      <c r="CQ493">
        <f>A!CO803</f>
        <v>0</v>
      </c>
      <c r="CR493">
        <f>A!CP493</f>
        <v>0</v>
      </c>
      <c r="CS493">
        <f>A!CQ493</f>
        <v>0</v>
      </c>
    </row>
    <row r="494" spans="1:97" x14ac:dyDescent="0.2">
      <c r="A494">
        <f>A!A494</f>
        <v>0</v>
      </c>
      <c r="B494">
        <f>A!B494</f>
        <v>0</v>
      </c>
      <c r="C494">
        <f>A!C494</f>
        <v>0</v>
      </c>
      <c r="D494">
        <f>A!D494</f>
        <v>0</v>
      </c>
      <c r="E494">
        <f>A!E494</f>
        <v>0</v>
      </c>
      <c r="F494">
        <f>A!F494</f>
        <v>0</v>
      </c>
      <c r="G494">
        <f>A!G494</f>
        <v>0</v>
      </c>
      <c r="H494">
        <f>A!H494</f>
        <v>0</v>
      </c>
      <c r="I494">
        <f>A!I494</f>
        <v>0</v>
      </c>
      <c r="J494">
        <f>A!J494</f>
        <v>0</v>
      </c>
      <c r="K494">
        <f>A!K494</f>
        <v>0</v>
      </c>
      <c r="L494">
        <f>A!L494</f>
        <v>0</v>
      </c>
      <c r="M494">
        <f>A!M494</f>
        <v>0</v>
      </c>
      <c r="N494">
        <f>A!N494</f>
        <v>0</v>
      </c>
      <c r="O494">
        <f>A!O494</f>
        <v>0</v>
      </c>
      <c r="P494" s="23" t="str">
        <f>IF(A!P494="","",INDEX(B!$A$1:$BT$2000,MATCH(A!P494,B!$AX$1:$AX$2000,0),D!$B$5))</f>
        <v/>
      </c>
      <c r="Q494">
        <f>A!Q494</f>
        <v>0</v>
      </c>
      <c r="R494">
        <f>A!R494</f>
        <v>0</v>
      </c>
      <c r="S494">
        <f>A!S494</f>
        <v>0</v>
      </c>
      <c r="T494">
        <f>A!T494</f>
        <v>0</v>
      </c>
      <c r="U494">
        <f>A!U494</f>
        <v>0</v>
      </c>
      <c r="V494" s="23">
        <f>IF(A!V494="&lt;",1,A!V494)</f>
        <v>0</v>
      </c>
      <c r="W494">
        <f>A!W494</f>
        <v>0</v>
      </c>
      <c r="X494">
        <f>A!X494</f>
        <v>0</v>
      </c>
      <c r="Y494">
        <f>A!Y494</f>
        <v>0</v>
      </c>
      <c r="Z494" s="23">
        <f t="shared" si="7"/>
        <v>0</v>
      </c>
      <c r="AA494">
        <f>A!Z494</f>
        <v>0</v>
      </c>
      <c r="AB494">
        <f>A!AA494</f>
        <v>0</v>
      </c>
      <c r="AC494">
        <f>A!AB494</f>
        <v>0</v>
      </c>
      <c r="AD494">
        <f>A!AC494</f>
        <v>0</v>
      </c>
      <c r="AE494">
        <f>A!AD494</f>
        <v>0</v>
      </c>
      <c r="AF494">
        <f>A!AE494</f>
        <v>0</v>
      </c>
      <c r="AG494">
        <f>A!AF494</f>
        <v>0</v>
      </c>
      <c r="AH494">
        <f>A!AG494</f>
        <v>0</v>
      </c>
      <c r="AI494">
        <f>A!AH494</f>
        <v>0</v>
      </c>
      <c r="AJ494">
        <f>A!AI494</f>
        <v>0</v>
      </c>
      <c r="AK494">
        <f>A!AJ494</f>
        <v>0</v>
      </c>
      <c r="AL494">
        <f>A!AK494</f>
        <v>0</v>
      </c>
      <c r="AM494">
        <f>A!AL494</f>
        <v>0</v>
      </c>
      <c r="AN494">
        <f>A!AM494</f>
        <v>0</v>
      </c>
      <c r="AO494">
        <f>A!AN494</f>
        <v>0</v>
      </c>
      <c r="AP494">
        <f>A!AO494</f>
        <v>0</v>
      </c>
      <c r="AQ494">
        <f>A!AP494</f>
        <v>0</v>
      </c>
      <c r="AR494">
        <f>A!AQ494</f>
        <v>0</v>
      </c>
      <c r="AS494">
        <f>A!AR494</f>
        <v>0</v>
      </c>
      <c r="AT494">
        <f>A!AS494</f>
        <v>0</v>
      </c>
      <c r="AU494">
        <f>A!AT494</f>
        <v>0</v>
      </c>
      <c r="AV494">
        <f>A!AU494</f>
        <v>0</v>
      </c>
      <c r="AW494" s="23" t="str">
        <f>IF(A!AV494=0,"",A!AV494)</f>
        <v/>
      </c>
      <c r="AX494">
        <f>A!AW494</f>
        <v>0</v>
      </c>
      <c r="AY494">
        <f>A!AX494</f>
        <v>0</v>
      </c>
      <c r="AZ494">
        <f>A!AY494</f>
        <v>0</v>
      </c>
      <c r="BA494">
        <f>A!AZ494</f>
        <v>0</v>
      </c>
      <c r="BB494">
        <f>A!BA494</f>
        <v>0</v>
      </c>
      <c r="BC494">
        <f>A!BB494</f>
        <v>0</v>
      </c>
      <c r="BD494">
        <f>A!BC494</f>
        <v>0</v>
      </c>
      <c r="BE494">
        <f>A!BD494</f>
        <v>0</v>
      </c>
      <c r="BF494">
        <f>A!BE494</f>
        <v>0</v>
      </c>
      <c r="BG494">
        <f>A!BF494</f>
        <v>0</v>
      </c>
      <c r="BH494">
        <f>A!BG494</f>
        <v>0</v>
      </c>
      <c r="BI494">
        <f>A!BH494</f>
        <v>0</v>
      </c>
      <c r="BJ494">
        <f>A!BI494</f>
        <v>0</v>
      </c>
      <c r="BK494">
        <f>A!BJ494</f>
        <v>0</v>
      </c>
      <c r="BL494">
        <f>A!BK494</f>
        <v>0</v>
      </c>
      <c r="BM494">
        <f>A!BL494</f>
        <v>0</v>
      </c>
      <c r="BN494">
        <f>A!BM494</f>
        <v>0</v>
      </c>
      <c r="BO494">
        <f>A!BN494</f>
        <v>0</v>
      </c>
      <c r="BP494">
        <f>A!BO494</f>
        <v>0</v>
      </c>
      <c r="BQ494">
        <f>A!BP494</f>
        <v>0</v>
      </c>
      <c r="BR494">
        <f>A!BQ494</f>
        <v>0</v>
      </c>
      <c r="BS494">
        <f>A!BR494</f>
        <v>0</v>
      </c>
      <c r="BT494">
        <f>A!BS494</f>
        <v>0</v>
      </c>
      <c r="BU494">
        <f>A!BT494</f>
        <v>0</v>
      </c>
      <c r="BV494">
        <f>A!BU494</f>
        <v>0</v>
      </c>
      <c r="BW494">
        <f>A!BV494</f>
        <v>0</v>
      </c>
      <c r="BX494">
        <f>A!BW494</f>
        <v>0</v>
      </c>
      <c r="BY494">
        <f>A!BX494</f>
        <v>0</v>
      </c>
      <c r="BZ494">
        <f>A!BY494</f>
        <v>0</v>
      </c>
      <c r="CA494">
        <f>A!BZ494</f>
        <v>0</v>
      </c>
      <c r="CB494">
        <f>A!CA494</f>
        <v>0</v>
      </c>
      <c r="CC494">
        <f>A!CB494</f>
        <v>0</v>
      </c>
      <c r="CD494">
        <f>A!CC494</f>
        <v>0</v>
      </c>
      <c r="CE494">
        <f>A!CD494</f>
        <v>0</v>
      </c>
      <c r="CF494">
        <f>A!CE494</f>
        <v>0</v>
      </c>
      <c r="CG494">
        <f>A!CF494</f>
        <v>0</v>
      </c>
      <c r="CH494">
        <f>A!CG494</f>
        <v>0</v>
      </c>
      <c r="CI494">
        <f>A!CH494</f>
        <v>0</v>
      </c>
      <c r="CJ494">
        <f>A!CI494</f>
        <v>0</v>
      </c>
      <c r="CK494">
        <f>A!CJ494</f>
        <v>0</v>
      </c>
      <c r="CL494">
        <f>A!CK494</f>
        <v>0</v>
      </c>
      <c r="CM494">
        <f>A!CL494</f>
        <v>0</v>
      </c>
      <c r="CN494">
        <f>A!CM494</f>
        <v>0</v>
      </c>
      <c r="CO494">
        <f>A!CN494</f>
        <v>0</v>
      </c>
      <c r="CP494">
        <f>A!CO494</f>
        <v>0</v>
      </c>
      <c r="CQ494">
        <f>A!CO804</f>
        <v>0</v>
      </c>
      <c r="CR494">
        <f>A!CP494</f>
        <v>0</v>
      </c>
      <c r="CS494">
        <f>A!CQ494</f>
        <v>0</v>
      </c>
    </row>
    <row r="495" spans="1:97" x14ac:dyDescent="0.2">
      <c r="A495">
        <f>A!A495</f>
        <v>0</v>
      </c>
      <c r="B495">
        <f>A!B495</f>
        <v>0</v>
      </c>
      <c r="C495">
        <f>A!C495</f>
        <v>0</v>
      </c>
      <c r="D495">
        <f>A!D495</f>
        <v>0</v>
      </c>
      <c r="E495">
        <f>A!E495</f>
        <v>0</v>
      </c>
      <c r="F495">
        <f>A!F495</f>
        <v>0</v>
      </c>
      <c r="G495">
        <f>A!G495</f>
        <v>0</v>
      </c>
      <c r="H495">
        <f>A!H495</f>
        <v>0</v>
      </c>
      <c r="I495">
        <f>A!I495</f>
        <v>0</v>
      </c>
      <c r="J495">
        <f>A!J495</f>
        <v>0</v>
      </c>
      <c r="K495">
        <f>A!K495</f>
        <v>0</v>
      </c>
      <c r="L495">
        <f>A!L495</f>
        <v>0</v>
      </c>
      <c r="M495">
        <f>A!M495</f>
        <v>0</v>
      </c>
      <c r="N495">
        <f>A!N495</f>
        <v>0</v>
      </c>
      <c r="O495">
        <f>A!O495</f>
        <v>0</v>
      </c>
      <c r="P495" s="23" t="str">
        <f>IF(A!P495="","",INDEX(B!$A$1:$BT$2000,MATCH(A!P495,B!$AX$1:$AX$2000,0),D!$B$5))</f>
        <v/>
      </c>
      <c r="Q495">
        <f>A!Q495</f>
        <v>0</v>
      </c>
      <c r="R495">
        <f>A!R495</f>
        <v>0</v>
      </c>
      <c r="S495">
        <f>A!S495</f>
        <v>0</v>
      </c>
      <c r="T495">
        <f>A!T495</f>
        <v>0</v>
      </c>
      <c r="U495">
        <f>A!U495</f>
        <v>0</v>
      </c>
      <c r="V495" s="23">
        <f>IF(A!V495="&lt;",1,A!V495)</f>
        <v>0</v>
      </c>
      <c r="W495">
        <f>A!W495</f>
        <v>0</v>
      </c>
      <c r="X495">
        <f>A!X495</f>
        <v>0</v>
      </c>
      <c r="Y495">
        <f>A!Y495</f>
        <v>0</v>
      </c>
      <c r="Z495" s="23">
        <f t="shared" si="7"/>
        <v>0</v>
      </c>
      <c r="AA495">
        <f>A!Z495</f>
        <v>0</v>
      </c>
      <c r="AB495">
        <f>A!AA495</f>
        <v>0</v>
      </c>
      <c r="AC495">
        <f>A!AB495</f>
        <v>0</v>
      </c>
      <c r="AD495">
        <f>A!AC495</f>
        <v>0</v>
      </c>
      <c r="AE495">
        <f>A!AD495</f>
        <v>0</v>
      </c>
      <c r="AF495">
        <f>A!AE495</f>
        <v>0</v>
      </c>
      <c r="AG495">
        <f>A!AF495</f>
        <v>0</v>
      </c>
      <c r="AH495">
        <f>A!AG495</f>
        <v>0</v>
      </c>
      <c r="AI495">
        <f>A!AH495</f>
        <v>0</v>
      </c>
      <c r="AJ495">
        <f>A!AI495</f>
        <v>0</v>
      </c>
      <c r="AK495">
        <f>A!AJ495</f>
        <v>0</v>
      </c>
      <c r="AL495">
        <f>A!AK495</f>
        <v>0</v>
      </c>
      <c r="AM495">
        <f>A!AL495</f>
        <v>0</v>
      </c>
      <c r="AN495">
        <f>A!AM495</f>
        <v>0</v>
      </c>
      <c r="AO495">
        <f>A!AN495</f>
        <v>0</v>
      </c>
      <c r="AP495">
        <f>A!AO495</f>
        <v>0</v>
      </c>
      <c r="AQ495">
        <f>A!AP495</f>
        <v>0</v>
      </c>
      <c r="AR495">
        <f>A!AQ495</f>
        <v>0</v>
      </c>
      <c r="AS495">
        <f>A!AR495</f>
        <v>0</v>
      </c>
      <c r="AT495">
        <f>A!AS495</f>
        <v>0</v>
      </c>
      <c r="AU495">
        <f>A!AT495</f>
        <v>0</v>
      </c>
      <c r="AV495">
        <f>A!AU495</f>
        <v>0</v>
      </c>
      <c r="AW495" s="23" t="str">
        <f>IF(A!AV495=0,"",A!AV495)</f>
        <v/>
      </c>
      <c r="AX495">
        <f>A!AW495</f>
        <v>0</v>
      </c>
      <c r="AY495">
        <f>A!AX495</f>
        <v>0</v>
      </c>
      <c r="AZ495">
        <f>A!AY495</f>
        <v>0</v>
      </c>
      <c r="BA495">
        <f>A!AZ495</f>
        <v>0</v>
      </c>
      <c r="BB495">
        <f>A!BA495</f>
        <v>0</v>
      </c>
      <c r="BC495">
        <f>A!BB495</f>
        <v>0</v>
      </c>
      <c r="BD495">
        <f>A!BC495</f>
        <v>0</v>
      </c>
      <c r="BE495">
        <f>A!BD495</f>
        <v>0</v>
      </c>
      <c r="BF495">
        <f>A!BE495</f>
        <v>0</v>
      </c>
      <c r="BG495">
        <f>A!BF495</f>
        <v>0</v>
      </c>
      <c r="BH495">
        <f>A!BG495</f>
        <v>0</v>
      </c>
      <c r="BI495">
        <f>A!BH495</f>
        <v>0</v>
      </c>
      <c r="BJ495">
        <f>A!BI495</f>
        <v>0</v>
      </c>
      <c r="BK495">
        <f>A!BJ495</f>
        <v>0</v>
      </c>
      <c r="BL495">
        <f>A!BK495</f>
        <v>0</v>
      </c>
      <c r="BM495">
        <f>A!BL495</f>
        <v>0</v>
      </c>
      <c r="BN495">
        <f>A!BM495</f>
        <v>0</v>
      </c>
      <c r="BO495">
        <f>A!BN495</f>
        <v>0</v>
      </c>
      <c r="BP495">
        <f>A!BO495</f>
        <v>0</v>
      </c>
      <c r="BQ495">
        <f>A!BP495</f>
        <v>0</v>
      </c>
      <c r="BR495">
        <f>A!BQ495</f>
        <v>0</v>
      </c>
      <c r="BS495">
        <f>A!BR495</f>
        <v>0</v>
      </c>
      <c r="BT495">
        <f>A!BS495</f>
        <v>0</v>
      </c>
      <c r="BU495">
        <f>A!BT495</f>
        <v>0</v>
      </c>
      <c r="BV495">
        <f>A!BU495</f>
        <v>0</v>
      </c>
      <c r="BW495">
        <f>A!BV495</f>
        <v>0</v>
      </c>
      <c r="BX495">
        <f>A!BW495</f>
        <v>0</v>
      </c>
      <c r="BY495">
        <f>A!BX495</f>
        <v>0</v>
      </c>
      <c r="BZ495">
        <f>A!BY495</f>
        <v>0</v>
      </c>
      <c r="CA495">
        <f>A!BZ495</f>
        <v>0</v>
      </c>
      <c r="CB495">
        <f>A!CA495</f>
        <v>0</v>
      </c>
      <c r="CC495">
        <f>A!CB495</f>
        <v>0</v>
      </c>
      <c r="CD495">
        <f>A!CC495</f>
        <v>0</v>
      </c>
      <c r="CE495">
        <f>A!CD495</f>
        <v>0</v>
      </c>
      <c r="CF495">
        <f>A!CE495</f>
        <v>0</v>
      </c>
      <c r="CG495">
        <f>A!CF495</f>
        <v>0</v>
      </c>
      <c r="CH495">
        <f>A!CG495</f>
        <v>0</v>
      </c>
      <c r="CI495">
        <f>A!CH495</f>
        <v>0</v>
      </c>
      <c r="CJ495">
        <f>A!CI495</f>
        <v>0</v>
      </c>
      <c r="CK495">
        <f>A!CJ495</f>
        <v>0</v>
      </c>
      <c r="CL495">
        <f>A!CK495</f>
        <v>0</v>
      </c>
      <c r="CM495">
        <f>A!CL495</f>
        <v>0</v>
      </c>
      <c r="CN495">
        <f>A!CM495</f>
        <v>0</v>
      </c>
      <c r="CO495">
        <f>A!CN495</f>
        <v>0</v>
      </c>
      <c r="CP495">
        <f>A!CO495</f>
        <v>0</v>
      </c>
      <c r="CQ495">
        <f>A!CO805</f>
        <v>0</v>
      </c>
      <c r="CR495">
        <f>A!CP495</f>
        <v>0</v>
      </c>
      <c r="CS495">
        <f>A!CQ495</f>
        <v>0</v>
      </c>
    </row>
    <row r="496" spans="1:97" x14ac:dyDescent="0.2">
      <c r="A496">
        <f>A!A496</f>
        <v>0</v>
      </c>
      <c r="B496">
        <f>A!B496</f>
        <v>0</v>
      </c>
      <c r="C496">
        <f>A!C496</f>
        <v>0</v>
      </c>
      <c r="D496">
        <f>A!D496</f>
        <v>0</v>
      </c>
      <c r="E496">
        <f>A!E496</f>
        <v>0</v>
      </c>
      <c r="F496">
        <f>A!F496</f>
        <v>0</v>
      </c>
      <c r="G496">
        <f>A!G496</f>
        <v>0</v>
      </c>
      <c r="H496">
        <f>A!H496</f>
        <v>0</v>
      </c>
      <c r="I496">
        <f>A!I496</f>
        <v>0</v>
      </c>
      <c r="J496">
        <f>A!J496</f>
        <v>0</v>
      </c>
      <c r="K496">
        <f>A!K496</f>
        <v>0</v>
      </c>
      <c r="L496">
        <f>A!L496</f>
        <v>0</v>
      </c>
      <c r="M496">
        <f>A!M496</f>
        <v>0</v>
      </c>
      <c r="N496">
        <f>A!N496</f>
        <v>0</v>
      </c>
      <c r="O496">
        <f>A!O496</f>
        <v>0</v>
      </c>
      <c r="P496" s="23" t="str">
        <f>IF(A!P496="","",INDEX(B!$A$1:$BT$2000,MATCH(A!P496,B!$AX$1:$AX$2000,0),D!$B$5))</f>
        <v/>
      </c>
      <c r="Q496">
        <f>A!Q496</f>
        <v>0</v>
      </c>
      <c r="R496">
        <f>A!R496</f>
        <v>0</v>
      </c>
      <c r="S496">
        <f>A!S496</f>
        <v>0</v>
      </c>
      <c r="T496">
        <f>A!T496</f>
        <v>0</v>
      </c>
      <c r="U496">
        <f>A!U496</f>
        <v>0</v>
      </c>
      <c r="V496" s="23">
        <f>IF(A!V496="&lt;",1,A!V496)</f>
        <v>0</v>
      </c>
      <c r="W496">
        <f>A!W496</f>
        <v>0</v>
      </c>
      <c r="X496">
        <f>A!X496</f>
        <v>0</v>
      </c>
      <c r="Y496">
        <f>A!Y496</f>
        <v>0</v>
      </c>
      <c r="Z496" s="23">
        <f t="shared" si="7"/>
        <v>0</v>
      </c>
      <c r="AA496">
        <f>A!Z496</f>
        <v>0</v>
      </c>
      <c r="AB496">
        <f>A!AA496</f>
        <v>0</v>
      </c>
      <c r="AC496">
        <f>A!AB496</f>
        <v>0</v>
      </c>
      <c r="AD496">
        <f>A!AC496</f>
        <v>0</v>
      </c>
      <c r="AE496">
        <f>A!AD496</f>
        <v>0</v>
      </c>
      <c r="AF496">
        <f>A!AE496</f>
        <v>0</v>
      </c>
      <c r="AG496">
        <f>A!AF496</f>
        <v>0</v>
      </c>
      <c r="AH496">
        <f>A!AG496</f>
        <v>0</v>
      </c>
      <c r="AI496">
        <f>A!AH496</f>
        <v>0</v>
      </c>
      <c r="AJ496">
        <f>A!AI496</f>
        <v>0</v>
      </c>
      <c r="AK496">
        <f>A!AJ496</f>
        <v>0</v>
      </c>
      <c r="AL496">
        <f>A!AK496</f>
        <v>0</v>
      </c>
      <c r="AM496">
        <f>A!AL496</f>
        <v>0</v>
      </c>
      <c r="AN496">
        <f>A!AM496</f>
        <v>0</v>
      </c>
      <c r="AO496">
        <f>A!AN496</f>
        <v>0</v>
      </c>
      <c r="AP496">
        <f>A!AO496</f>
        <v>0</v>
      </c>
      <c r="AQ496">
        <f>A!AP496</f>
        <v>0</v>
      </c>
      <c r="AR496">
        <f>A!AQ496</f>
        <v>0</v>
      </c>
      <c r="AS496">
        <f>A!AR496</f>
        <v>0</v>
      </c>
      <c r="AT496">
        <f>A!AS496</f>
        <v>0</v>
      </c>
      <c r="AU496">
        <f>A!AT496</f>
        <v>0</v>
      </c>
      <c r="AV496">
        <f>A!AU496</f>
        <v>0</v>
      </c>
      <c r="AW496" s="23" t="str">
        <f>IF(A!AV496=0,"",A!AV496)</f>
        <v/>
      </c>
      <c r="AX496">
        <f>A!AW496</f>
        <v>0</v>
      </c>
      <c r="AY496">
        <f>A!AX496</f>
        <v>0</v>
      </c>
      <c r="AZ496">
        <f>A!AY496</f>
        <v>0</v>
      </c>
      <c r="BA496">
        <f>A!AZ496</f>
        <v>0</v>
      </c>
      <c r="BB496">
        <f>A!BA496</f>
        <v>0</v>
      </c>
      <c r="BC496">
        <f>A!BB496</f>
        <v>0</v>
      </c>
      <c r="BD496">
        <f>A!BC496</f>
        <v>0</v>
      </c>
      <c r="BE496">
        <f>A!BD496</f>
        <v>0</v>
      </c>
      <c r="BF496">
        <f>A!BE496</f>
        <v>0</v>
      </c>
      <c r="BG496">
        <f>A!BF496</f>
        <v>0</v>
      </c>
      <c r="BH496">
        <f>A!BG496</f>
        <v>0</v>
      </c>
      <c r="BI496">
        <f>A!BH496</f>
        <v>0</v>
      </c>
      <c r="BJ496">
        <f>A!BI496</f>
        <v>0</v>
      </c>
      <c r="BK496">
        <f>A!BJ496</f>
        <v>0</v>
      </c>
      <c r="BL496">
        <f>A!BK496</f>
        <v>0</v>
      </c>
      <c r="BM496">
        <f>A!BL496</f>
        <v>0</v>
      </c>
      <c r="BN496">
        <f>A!BM496</f>
        <v>0</v>
      </c>
      <c r="BO496">
        <f>A!BN496</f>
        <v>0</v>
      </c>
      <c r="BP496">
        <f>A!BO496</f>
        <v>0</v>
      </c>
      <c r="BQ496">
        <f>A!BP496</f>
        <v>0</v>
      </c>
      <c r="BR496">
        <f>A!BQ496</f>
        <v>0</v>
      </c>
      <c r="BS496">
        <f>A!BR496</f>
        <v>0</v>
      </c>
      <c r="BT496">
        <f>A!BS496</f>
        <v>0</v>
      </c>
      <c r="BU496">
        <f>A!BT496</f>
        <v>0</v>
      </c>
      <c r="BV496">
        <f>A!BU496</f>
        <v>0</v>
      </c>
      <c r="BW496">
        <f>A!BV496</f>
        <v>0</v>
      </c>
      <c r="BX496">
        <f>A!BW496</f>
        <v>0</v>
      </c>
      <c r="BY496">
        <f>A!BX496</f>
        <v>0</v>
      </c>
      <c r="BZ496">
        <f>A!BY496</f>
        <v>0</v>
      </c>
      <c r="CA496">
        <f>A!BZ496</f>
        <v>0</v>
      </c>
      <c r="CB496">
        <f>A!CA496</f>
        <v>0</v>
      </c>
      <c r="CC496">
        <f>A!CB496</f>
        <v>0</v>
      </c>
      <c r="CD496">
        <f>A!CC496</f>
        <v>0</v>
      </c>
      <c r="CE496">
        <f>A!CD496</f>
        <v>0</v>
      </c>
      <c r="CF496">
        <f>A!CE496</f>
        <v>0</v>
      </c>
      <c r="CG496">
        <f>A!CF496</f>
        <v>0</v>
      </c>
      <c r="CH496">
        <f>A!CG496</f>
        <v>0</v>
      </c>
      <c r="CI496">
        <f>A!CH496</f>
        <v>0</v>
      </c>
      <c r="CJ496">
        <f>A!CI496</f>
        <v>0</v>
      </c>
      <c r="CK496">
        <f>A!CJ496</f>
        <v>0</v>
      </c>
      <c r="CL496">
        <f>A!CK496</f>
        <v>0</v>
      </c>
      <c r="CM496">
        <f>A!CL496</f>
        <v>0</v>
      </c>
      <c r="CN496">
        <f>A!CM496</f>
        <v>0</v>
      </c>
      <c r="CO496">
        <f>A!CN496</f>
        <v>0</v>
      </c>
      <c r="CP496">
        <f>A!CO496</f>
        <v>0</v>
      </c>
      <c r="CQ496">
        <f>A!CO806</f>
        <v>0</v>
      </c>
      <c r="CR496">
        <f>A!CP496</f>
        <v>0</v>
      </c>
      <c r="CS496">
        <f>A!CQ496</f>
        <v>0</v>
      </c>
    </row>
    <row r="497" spans="1:97" x14ac:dyDescent="0.2">
      <c r="A497">
        <f>A!A497</f>
        <v>0</v>
      </c>
      <c r="B497">
        <f>A!B497</f>
        <v>0</v>
      </c>
      <c r="C497">
        <f>A!C497</f>
        <v>0</v>
      </c>
      <c r="D497">
        <f>A!D497</f>
        <v>0</v>
      </c>
      <c r="E497">
        <f>A!E497</f>
        <v>0</v>
      </c>
      <c r="F497">
        <f>A!F497</f>
        <v>0</v>
      </c>
      <c r="G497">
        <f>A!G497</f>
        <v>0</v>
      </c>
      <c r="H497">
        <f>A!H497</f>
        <v>0</v>
      </c>
      <c r="I497">
        <f>A!I497</f>
        <v>0</v>
      </c>
      <c r="J497">
        <f>A!J497</f>
        <v>0</v>
      </c>
      <c r="K497">
        <f>A!K497</f>
        <v>0</v>
      </c>
      <c r="L497">
        <f>A!L497</f>
        <v>0</v>
      </c>
      <c r="M497">
        <f>A!M497</f>
        <v>0</v>
      </c>
      <c r="N497">
        <f>A!N497</f>
        <v>0</v>
      </c>
      <c r="O497">
        <f>A!O497</f>
        <v>0</v>
      </c>
      <c r="P497" s="23" t="str">
        <f>IF(A!P497="","",INDEX(B!$A$1:$BT$2000,MATCH(A!P497,B!$AX$1:$AX$2000,0),D!$B$5))</f>
        <v/>
      </c>
      <c r="Q497">
        <f>A!Q497</f>
        <v>0</v>
      </c>
      <c r="R497">
        <f>A!R497</f>
        <v>0</v>
      </c>
      <c r="S497">
        <f>A!S497</f>
        <v>0</v>
      </c>
      <c r="T497">
        <f>A!T497</f>
        <v>0</v>
      </c>
      <c r="U497">
        <f>A!U497</f>
        <v>0</v>
      </c>
      <c r="V497" s="23">
        <f>IF(A!V497="&lt;",1,A!V497)</f>
        <v>0</v>
      </c>
      <c r="W497">
        <f>A!W497</f>
        <v>0</v>
      </c>
      <c r="X497">
        <f>A!X497</f>
        <v>0</v>
      </c>
      <c r="Y497">
        <f>A!Y497</f>
        <v>0</v>
      </c>
      <c r="Z497" s="23">
        <f t="shared" si="7"/>
        <v>0</v>
      </c>
      <c r="AA497">
        <f>A!Z497</f>
        <v>0</v>
      </c>
      <c r="AB497">
        <f>A!AA497</f>
        <v>0</v>
      </c>
      <c r="AC497">
        <f>A!AB497</f>
        <v>0</v>
      </c>
      <c r="AD497">
        <f>A!AC497</f>
        <v>0</v>
      </c>
      <c r="AE497">
        <f>A!AD497</f>
        <v>0</v>
      </c>
      <c r="AF497">
        <f>A!AE497</f>
        <v>0</v>
      </c>
      <c r="AG497">
        <f>A!AF497</f>
        <v>0</v>
      </c>
      <c r="AH497">
        <f>A!AG497</f>
        <v>0</v>
      </c>
      <c r="AI497">
        <f>A!AH497</f>
        <v>0</v>
      </c>
      <c r="AJ497">
        <f>A!AI497</f>
        <v>0</v>
      </c>
      <c r="AK497">
        <f>A!AJ497</f>
        <v>0</v>
      </c>
      <c r="AL497">
        <f>A!AK497</f>
        <v>0</v>
      </c>
      <c r="AM497">
        <f>A!AL497</f>
        <v>0</v>
      </c>
      <c r="AN497">
        <f>A!AM497</f>
        <v>0</v>
      </c>
      <c r="AO497">
        <f>A!AN497</f>
        <v>0</v>
      </c>
      <c r="AP497">
        <f>A!AO497</f>
        <v>0</v>
      </c>
      <c r="AQ497">
        <f>A!AP497</f>
        <v>0</v>
      </c>
      <c r="AR497">
        <f>A!AQ497</f>
        <v>0</v>
      </c>
      <c r="AS497">
        <f>A!AR497</f>
        <v>0</v>
      </c>
      <c r="AT497">
        <f>A!AS497</f>
        <v>0</v>
      </c>
      <c r="AU497">
        <f>A!AT497</f>
        <v>0</v>
      </c>
      <c r="AV497">
        <f>A!AU497</f>
        <v>0</v>
      </c>
      <c r="AW497" s="23" t="str">
        <f>IF(A!AV497=0,"",A!AV497)</f>
        <v/>
      </c>
      <c r="AX497">
        <f>A!AW497</f>
        <v>0</v>
      </c>
      <c r="AY497">
        <f>A!AX497</f>
        <v>0</v>
      </c>
      <c r="AZ497">
        <f>A!AY497</f>
        <v>0</v>
      </c>
      <c r="BA497">
        <f>A!AZ497</f>
        <v>0</v>
      </c>
      <c r="BB497">
        <f>A!BA497</f>
        <v>0</v>
      </c>
      <c r="BC497">
        <f>A!BB497</f>
        <v>0</v>
      </c>
      <c r="BD497">
        <f>A!BC497</f>
        <v>0</v>
      </c>
      <c r="BE497">
        <f>A!BD497</f>
        <v>0</v>
      </c>
      <c r="BF497">
        <f>A!BE497</f>
        <v>0</v>
      </c>
      <c r="BG497">
        <f>A!BF497</f>
        <v>0</v>
      </c>
      <c r="BH497">
        <f>A!BG497</f>
        <v>0</v>
      </c>
      <c r="BI497">
        <f>A!BH497</f>
        <v>0</v>
      </c>
      <c r="BJ497">
        <f>A!BI497</f>
        <v>0</v>
      </c>
      <c r="BK497">
        <f>A!BJ497</f>
        <v>0</v>
      </c>
      <c r="BL497">
        <f>A!BK497</f>
        <v>0</v>
      </c>
      <c r="BM497">
        <f>A!BL497</f>
        <v>0</v>
      </c>
      <c r="BN497">
        <f>A!BM497</f>
        <v>0</v>
      </c>
      <c r="BO497">
        <f>A!BN497</f>
        <v>0</v>
      </c>
      <c r="BP497">
        <f>A!BO497</f>
        <v>0</v>
      </c>
      <c r="BQ497">
        <f>A!BP497</f>
        <v>0</v>
      </c>
      <c r="BR497">
        <f>A!BQ497</f>
        <v>0</v>
      </c>
      <c r="BS497">
        <f>A!BR497</f>
        <v>0</v>
      </c>
      <c r="BT497">
        <f>A!BS497</f>
        <v>0</v>
      </c>
      <c r="BU497">
        <f>A!BT497</f>
        <v>0</v>
      </c>
      <c r="BV497">
        <f>A!BU497</f>
        <v>0</v>
      </c>
      <c r="BW497">
        <f>A!BV497</f>
        <v>0</v>
      </c>
      <c r="BX497">
        <f>A!BW497</f>
        <v>0</v>
      </c>
      <c r="BY497">
        <f>A!BX497</f>
        <v>0</v>
      </c>
      <c r="BZ497">
        <f>A!BY497</f>
        <v>0</v>
      </c>
      <c r="CA497">
        <f>A!BZ497</f>
        <v>0</v>
      </c>
      <c r="CB497">
        <f>A!CA497</f>
        <v>0</v>
      </c>
      <c r="CC497">
        <f>A!CB497</f>
        <v>0</v>
      </c>
      <c r="CD497">
        <f>A!CC497</f>
        <v>0</v>
      </c>
      <c r="CE497">
        <f>A!CD497</f>
        <v>0</v>
      </c>
      <c r="CF497">
        <f>A!CE497</f>
        <v>0</v>
      </c>
      <c r="CG497">
        <f>A!CF497</f>
        <v>0</v>
      </c>
      <c r="CH497">
        <f>A!CG497</f>
        <v>0</v>
      </c>
      <c r="CI497">
        <f>A!CH497</f>
        <v>0</v>
      </c>
      <c r="CJ497">
        <f>A!CI497</f>
        <v>0</v>
      </c>
      <c r="CK497">
        <f>A!CJ497</f>
        <v>0</v>
      </c>
      <c r="CL497">
        <f>A!CK497</f>
        <v>0</v>
      </c>
      <c r="CM497">
        <f>A!CL497</f>
        <v>0</v>
      </c>
      <c r="CN497">
        <f>A!CM497</f>
        <v>0</v>
      </c>
      <c r="CO497">
        <f>A!CN497</f>
        <v>0</v>
      </c>
      <c r="CP497">
        <f>A!CO497</f>
        <v>0</v>
      </c>
      <c r="CQ497">
        <f>A!CO807</f>
        <v>0</v>
      </c>
      <c r="CR497">
        <f>A!CP497</f>
        <v>0</v>
      </c>
      <c r="CS497">
        <f>A!CQ497</f>
        <v>0</v>
      </c>
    </row>
    <row r="498" spans="1:97" x14ac:dyDescent="0.2">
      <c r="A498">
        <f>A!A498</f>
        <v>0</v>
      </c>
      <c r="B498">
        <f>A!B498</f>
        <v>0</v>
      </c>
      <c r="C498">
        <f>A!C498</f>
        <v>0</v>
      </c>
      <c r="D498">
        <f>A!D498</f>
        <v>0</v>
      </c>
      <c r="E498">
        <f>A!E498</f>
        <v>0</v>
      </c>
      <c r="F498">
        <f>A!F498</f>
        <v>0</v>
      </c>
      <c r="G498">
        <f>A!G498</f>
        <v>0</v>
      </c>
      <c r="H498">
        <f>A!H498</f>
        <v>0</v>
      </c>
      <c r="I498">
        <f>A!I498</f>
        <v>0</v>
      </c>
      <c r="J498">
        <f>A!J498</f>
        <v>0</v>
      </c>
      <c r="K498">
        <f>A!K498</f>
        <v>0</v>
      </c>
      <c r="L498">
        <f>A!L498</f>
        <v>0</v>
      </c>
      <c r="M498">
        <f>A!M498</f>
        <v>0</v>
      </c>
      <c r="N498">
        <f>A!N498</f>
        <v>0</v>
      </c>
      <c r="O498">
        <f>A!O498</f>
        <v>0</v>
      </c>
      <c r="P498" s="23" t="str">
        <f>IF(A!P498="","",INDEX(B!$A$1:$BT$2000,MATCH(A!P498,B!$AX$1:$AX$2000,0),D!$B$5))</f>
        <v/>
      </c>
      <c r="Q498">
        <f>A!Q498</f>
        <v>0</v>
      </c>
      <c r="R498">
        <f>A!R498</f>
        <v>0</v>
      </c>
      <c r="S498">
        <f>A!S498</f>
        <v>0</v>
      </c>
      <c r="T498">
        <f>A!T498</f>
        <v>0</v>
      </c>
      <c r="U498">
        <f>A!U498</f>
        <v>0</v>
      </c>
      <c r="V498" s="23">
        <f>IF(A!V498="&lt;",1,A!V498)</f>
        <v>0</v>
      </c>
      <c r="W498">
        <f>A!W498</f>
        <v>0</v>
      </c>
      <c r="X498">
        <f>A!X498</f>
        <v>0</v>
      </c>
      <c r="Y498">
        <f>A!Y498</f>
        <v>0</v>
      </c>
      <c r="Z498" s="23">
        <f t="shared" si="7"/>
        <v>0</v>
      </c>
      <c r="AA498">
        <f>A!Z498</f>
        <v>0</v>
      </c>
      <c r="AB498">
        <f>A!AA498</f>
        <v>0</v>
      </c>
      <c r="AC498">
        <f>A!AB498</f>
        <v>0</v>
      </c>
      <c r="AD498">
        <f>A!AC498</f>
        <v>0</v>
      </c>
      <c r="AE498">
        <f>A!AD498</f>
        <v>0</v>
      </c>
      <c r="AF498">
        <f>A!AE498</f>
        <v>0</v>
      </c>
      <c r="AG498">
        <f>A!AF498</f>
        <v>0</v>
      </c>
      <c r="AH498">
        <f>A!AG498</f>
        <v>0</v>
      </c>
      <c r="AI498">
        <f>A!AH498</f>
        <v>0</v>
      </c>
      <c r="AJ498">
        <f>A!AI498</f>
        <v>0</v>
      </c>
      <c r="AK498">
        <f>A!AJ498</f>
        <v>0</v>
      </c>
      <c r="AL498">
        <f>A!AK498</f>
        <v>0</v>
      </c>
      <c r="AM498">
        <f>A!AL498</f>
        <v>0</v>
      </c>
      <c r="AN498">
        <f>A!AM498</f>
        <v>0</v>
      </c>
      <c r="AO498">
        <f>A!AN498</f>
        <v>0</v>
      </c>
      <c r="AP498">
        <f>A!AO498</f>
        <v>0</v>
      </c>
      <c r="AQ498">
        <f>A!AP498</f>
        <v>0</v>
      </c>
      <c r="AR498">
        <f>A!AQ498</f>
        <v>0</v>
      </c>
      <c r="AS498">
        <f>A!AR498</f>
        <v>0</v>
      </c>
      <c r="AT498">
        <f>A!AS498</f>
        <v>0</v>
      </c>
      <c r="AU498">
        <f>A!AT498</f>
        <v>0</v>
      </c>
      <c r="AV498">
        <f>A!AU498</f>
        <v>0</v>
      </c>
      <c r="AW498" s="23" t="str">
        <f>IF(A!AV498=0,"",A!AV498)</f>
        <v/>
      </c>
      <c r="AX498">
        <f>A!AW498</f>
        <v>0</v>
      </c>
      <c r="AY498">
        <f>A!AX498</f>
        <v>0</v>
      </c>
      <c r="AZ498">
        <f>A!AY498</f>
        <v>0</v>
      </c>
      <c r="BA498">
        <f>A!AZ498</f>
        <v>0</v>
      </c>
      <c r="BB498">
        <f>A!BA498</f>
        <v>0</v>
      </c>
      <c r="BC498">
        <f>A!BB498</f>
        <v>0</v>
      </c>
      <c r="BD498">
        <f>A!BC498</f>
        <v>0</v>
      </c>
      <c r="BE498">
        <f>A!BD498</f>
        <v>0</v>
      </c>
      <c r="BF498">
        <f>A!BE498</f>
        <v>0</v>
      </c>
      <c r="BG498">
        <f>A!BF498</f>
        <v>0</v>
      </c>
      <c r="BH498">
        <f>A!BG498</f>
        <v>0</v>
      </c>
      <c r="BI498">
        <f>A!BH498</f>
        <v>0</v>
      </c>
      <c r="BJ498">
        <f>A!BI498</f>
        <v>0</v>
      </c>
      <c r="BK498">
        <f>A!BJ498</f>
        <v>0</v>
      </c>
      <c r="BL498">
        <f>A!BK498</f>
        <v>0</v>
      </c>
      <c r="BM498">
        <f>A!BL498</f>
        <v>0</v>
      </c>
      <c r="BN498">
        <f>A!BM498</f>
        <v>0</v>
      </c>
      <c r="BO498">
        <f>A!BN498</f>
        <v>0</v>
      </c>
      <c r="BP498">
        <f>A!BO498</f>
        <v>0</v>
      </c>
      <c r="BQ498">
        <f>A!BP498</f>
        <v>0</v>
      </c>
      <c r="BR498">
        <f>A!BQ498</f>
        <v>0</v>
      </c>
      <c r="BS498">
        <f>A!BR498</f>
        <v>0</v>
      </c>
      <c r="BT498">
        <f>A!BS498</f>
        <v>0</v>
      </c>
      <c r="BU498">
        <f>A!BT498</f>
        <v>0</v>
      </c>
      <c r="BV498">
        <f>A!BU498</f>
        <v>0</v>
      </c>
      <c r="BW498">
        <f>A!BV498</f>
        <v>0</v>
      </c>
      <c r="BX498">
        <f>A!BW498</f>
        <v>0</v>
      </c>
      <c r="BY498">
        <f>A!BX498</f>
        <v>0</v>
      </c>
      <c r="BZ498">
        <f>A!BY498</f>
        <v>0</v>
      </c>
      <c r="CA498">
        <f>A!BZ498</f>
        <v>0</v>
      </c>
      <c r="CB498">
        <f>A!CA498</f>
        <v>0</v>
      </c>
      <c r="CC498">
        <f>A!CB498</f>
        <v>0</v>
      </c>
      <c r="CD498">
        <f>A!CC498</f>
        <v>0</v>
      </c>
      <c r="CE498">
        <f>A!CD498</f>
        <v>0</v>
      </c>
      <c r="CF498">
        <f>A!CE498</f>
        <v>0</v>
      </c>
      <c r="CG498">
        <f>A!CF498</f>
        <v>0</v>
      </c>
      <c r="CH498">
        <f>A!CG498</f>
        <v>0</v>
      </c>
      <c r="CI498">
        <f>A!CH498</f>
        <v>0</v>
      </c>
      <c r="CJ498">
        <f>A!CI498</f>
        <v>0</v>
      </c>
      <c r="CK498">
        <f>A!CJ498</f>
        <v>0</v>
      </c>
      <c r="CL498">
        <f>A!CK498</f>
        <v>0</v>
      </c>
      <c r="CM498">
        <f>A!CL498</f>
        <v>0</v>
      </c>
      <c r="CN498">
        <f>A!CM498</f>
        <v>0</v>
      </c>
      <c r="CO498">
        <f>A!CN498</f>
        <v>0</v>
      </c>
      <c r="CP498">
        <f>A!CO498</f>
        <v>0</v>
      </c>
      <c r="CQ498">
        <f>A!CO808</f>
        <v>0</v>
      </c>
      <c r="CR498">
        <f>A!CP498</f>
        <v>0</v>
      </c>
      <c r="CS498">
        <f>A!CQ498</f>
        <v>0</v>
      </c>
    </row>
    <row r="499" spans="1:97" x14ac:dyDescent="0.2">
      <c r="A499">
        <f>A!A499</f>
        <v>0</v>
      </c>
      <c r="B499">
        <f>A!B499</f>
        <v>0</v>
      </c>
      <c r="C499">
        <f>A!C499</f>
        <v>0</v>
      </c>
      <c r="D499">
        <f>A!D499</f>
        <v>0</v>
      </c>
      <c r="E499">
        <f>A!E499</f>
        <v>0</v>
      </c>
      <c r="F499">
        <f>A!F499</f>
        <v>0</v>
      </c>
      <c r="G499">
        <f>A!G499</f>
        <v>0</v>
      </c>
      <c r="H499">
        <f>A!H499</f>
        <v>0</v>
      </c>
      <c r="I499">
        <f>A!I499</f>
        <v>0</v>
      </c>
      <c r="J499">
        <f>A!J499</f>
        <v>0</v>
      </c>
      <c r="K499">
        <f>A!K499</f>
        <v>0</v>
      </c>
      <c r="L499">
        <f>A!L499</f>
        <v>0</v>
      </c>
      <c r="M499">
        <f>A!M499</f>
        <v>0</v>
      </c>
      <c r="N499">
        <f>A!N499</f>
        <v>0</v>
      </c>
      <c r="O499">
        <f>A!O499</f>
        <v>0</v>
      </c>
      <c r="P499" s="23" t="str">
        <f>IF(A!P499="","",INDEX(B!$A$1:$BT$2000,MATCH(A!P499,B!$AX$1:$AX$2000,0),D!$B$5))</f>
        <v/>
      </c>
      <c r="Q499">
        <f>A!Q499</f>
        <v>0</v>
      </c>
      <c r="R499">
        <f>A!R499</f>
        <v>0</v>
      </c>
      <c r="S499">
        <f>A!S499</f>
        <v>0</v>
      </c>
      <c r="T499">
        <f>A!T499</f>
        <v>0</v>
      </c>
      <c r="U499">
        <f>A!U499</f>
        <v>0</v>
      </c>
      <c r="V499" s="23">
        <f>IF(A!V499="&lt;",1,A!V499)</f>
        <v>0</v>
      </c>
      <c r="W499">
        <f>A!W499</f>
        <v>0</v>
      </c>
      <c r="X499">
        <f>A!X499</f>
        <v>0</v>
      </c>
      <c r="Y499">
        <f>A!Y499</f>
        <v>0</v>
      </c>
      <c r="Z499" s="23">
        <f t="shared" si="7"/>
        <v>0</v>
      </c>
      <c r="AA499">
        <f>A!Z499</f>
        <v>0</v>
      </c>
      <c r="AB499">
        <f>A!AA499</f>
        <v>0</v>
      </c>
      <c r="AC499">
        <f>A!AB499</f>
        <v>0</v>
      </c>
      <c r="AD499">
        <f>A!AC499</f>
        <v>0</v>
      </c>
      <c r="AE499">
        <f>A!AD499</f>
        <v>0</v>
      </c>
      <c r="AF499">
        <f>A!AE499</f>
        <v>0</v>
      </c>
      <c r="AG499">
        <f>A!AF499</f>
        <v>0</v>
      </c>
      <c r="AH499">
        <f>A!AG499</f>
        <v>0</v>
      </c>
      <c r="AI499">
        <f>A!AH499</f>
        <v>0</v>
      </c>
      <c r="AJ499">
        <f>A!AI499</f>
        <v>0</v>
      </c>
      <c r="AK499">
        <f>A!AJ499</f>
        <v>0</v>
      </c>
      <c r="AL499">
        <f>A!AK499</f>
        <v>0</v>
      </c>
      <c r="AM499">
        <f>A!AL499</f>
        <v>0</v>
      </c>
      <c r="AN499">
        <f>A!AM499</f>
        <v>0</v>
      </c>
      <c r="AO499">
        <f>A!AN499</f>
        <v>0</v>
      </c>
      <c r="AP499">
        <f>A!AO499</f>
        <v>0</v>
      </c>
      <c r="AQ499">
        <f>A!AP499</f>
        <v>0</v>
      </c>
      <c r="AR499">
        <f>A!AQ499</f>
        <v>0</v>
      </c>
      <c r="AS499">
        <f>A!AR499</f>
        <v>0</v>
      </c>
      <c r="AT499">
        <f>A!AS499</f>
        <v>0</v>
      </c>
      <c r="AU499">
        <f>A!AT499</f>
        <v>0</v>
      </c>
      <c r="AV499">
        <f>A!AU499</f>
        <v>0</v>
      </c>
      <c r="AW499" s="23" t="str">
        <f>IF(A!AV499=0,"",A!AV499)</f>
        <v/>
      </c>
      <c r="AX499">
        <f>A!AW499</f>
        <v>0</v>
      </c>
      <c r="AY499">
        <f>A!AX499</f>
        <v>0</v>
      </c>
      <c r="AZ499">
        <f>A!AY499</f>
        <v>0</v>
      </c>
      <c r="BA499">
        <f>A!AZ499</f>
        <v>0</v>
      </c>
      <c r="BB499">
        <f>A!BA499</f>
        <v>0</v>
      </c>
      <c r="BC499">
        <f>A!BB499</f>
        <v>0</v>
      </c>
      <c r="BD499">
        <f>A!BC499</f>
        <v>0</v>
      </c>
      <c r="BE499">
        <f>A!BD499</f>
        <v>0</v>
      </c>
      <c r="BF499">
        <f>A!BE499</f>
        <v>0</v>
      </c>
      <c r="BG499">
        <f>A!BF499</f>
        <v>0</v>
      </c>
      <c r="BH499">
        <f>A!BG499</f>
        <v>0</v>
      </c>
      <c r="BI499">
        <f>A!BH499</f>
        <v>0</v>
      </c>
      <c r="BJ499">
        <f>A!BI499</f>
        <v>0</v>
      </c>
      <c r="BK499">
        <f>A!BJ499</f>
        <v>0</v>
      </c>
      <c r="BL499">
        <f>A!BK499</f>
        <v>0</v>
      </c>
      <c r="BM499">
        <f>A!BL499</f>
        <v>0</v>
      </c>
      <c r="BN499">
        <f>A!BM499</f>
        <v>0</v>
      </c>
      <c r="BO499">
        <f>A!BN499</f>
        <v>0</v>
      </c>
      <c r="BP499">
        <f>A!BO499</f>
        <v>0</v>
      </c>
      <c r="BQ499">
        <f>A!BP499</f>
        <v>0</v>
      </c>
      <c r="BR499">
        <f>A!BQ499</f>
        <v>0</v>
      </c>
      <c r="BS499">
        <f>A!BR499</f>
        <v>0</v>
      </c>
      <c r="BT499">
        <f>A!BS499</f>
        <v>0</v>
      </c>
      <c r="BU499">
        <f>A!BT499</f>
        <v>0</v>
      </c>
      <c r="BV499">
        <f>A!BU499</f>
        <v>0</v>
      </c>
      <c r="BW499">
        <f>A!BV499</f>
        <v>0</v>
      </c>
      <c r="BX499">
        <f>A!BW499</f>
        <v>0</v>
      </c>
      <c r="BY499">
        <f>A!BX499</f>
        <v>0</v>
      </c>
      <c r="BZ499">
        <f>A!BY499</f>
        <v>0</v>
      </c>
      <c r="CA499">
        <f>A!BZ499</f>
        <v>0</v>
      </c>
      <c r="CB499">
        <f>A!CA499</f>
        <v>0</v>
      </c>
      <c r="CC499">
        <f>A!CB499</f>
        <v>0</v>
      </c>
      <c r="CD499">
        <f>A!CC499</f>
        <v>0</v>
      </c>
      <c r="CE499">
        <f>A!CD499</f>
        <v>0</v>
      </c>
      <c r="CF499">
        <f>A!CE499</f>
        <v>0</v>
      </c>
      <c r="CG499">
        <f>A!CF499</f>
        <v>0</v>
      </c>
      <c r="CH499">
        <f>A!CG499</f>
        <v>0</v>
      </c>
      <c r="CI499">
        <f>A!CH499</f>
        <v>0</v>
      </c>
      <c r="CJ499">
        <f>A!CI499</f>
        <v>0</v>
      </c>
      <c r="CK499">
        <f>A!CJ499</f>
        <v>0</v>
      </c>
      <c r="CL499">
        <f>A!CK499</f>
        <v>0</v>
      </c>
      <c r="CM499">
        <f>A!CL499</f>
        <v>0</v>
      </c>
      <c r="CN499">
        <f>A!CM499</f>
        <v>0</v>
      </c>
      <c r="CO499">
        <f>A!CN499</f>
        <v>0</v>
      </c>
      <c r="CP499">
        <f>A!CO499</f>
        <v>0</v>
      </c>
      <c r="CQ499">
        <f>A!CO809</f>
        <v>0</v>
      </c>
      <c r="CR499">
        <f>A!CP499</f>
        <v>0</v>
      </c>
      <c r="CS499">
        <f>A!CQ499</f>
        <v>0</v>
      </c>
    </row>
    <row r="500" spans="1:97" x14ac:dyDescent="0.2">
      <c r="A500">
        <f>A!A500</f>
        <v>0</v>
      </c>
      <c r="B500">
        <f>A!B500</f>
        <v>0</v>
      </c>
      <c r="C500">
        <f>A!C500</f>
        <v>0</v>
      </c>
      <c r="D500">
        <f>A!D500</f>
        <v>0</v>
      </c>
      <c r="E500">
        <f>A!E500</f>
        <v>0</v>
      </c>
      <c r="F500">
        <f>A!F500</f>
        <v>0</v>
      </c>
      <c r="G500">
        <f>A!G500</f>
        <v>0</v>
      </c>
      <c r="H500">
        <f>A!H500</f>
        <v>0</v>
      </c>
      <c r="I500">
        <f>A!I500</f>
        <v>0</v>
      </c>
      <c r="J500">
        <f>A!J500</f>
        <v>0</v>
      </c>
      <c r="K500">
        <f>A!K500</f>
        <v>0</v>
      </c>
      <c r="L500">
        <f>A!L500</f>
        <v>0</v>
      </c>
      <c r="M500">
        <f>A!M500</f>
        <v>0</v>
      </c>
      <c r="N500">
        <f>A!N500</f>
        <v>0</v>
      </c>
      <c r="O500">
        <f>A!O500</f>
        <v>0</v>
      </c>
      <c r="P500" s="23" t="str">
        <f>IF(A!P500="","",INDEX(B!$A$1:$BT$2000,MATCH(A!P500,B!$AX$1:$AX$2000,0),D!$B$5))</f>
        <v/>
      </c>
      <c r="Q500">
        <f>A!Q500</f>
        <v>0</v>
      </c>
      <c r="R500">
        <f>A!R500</f>
        <v>0</v>
      </c>
      <c r="S500">
        <f>A!S500</f>
        <v>0</v>
      </c>
      <c r="T500">
        <f>A!T500</f>
        <v>0</v>
      </c>
      <c r="U500">
        <f>A!U500</f>
        <v>0</v>
      </c>
      <c r="V500" s="23">
        <f>IF(A!V500="&lt;",1,A!V500)</f>
        <v>0</v>
      </c>
      <c r="W500">
        <f>A!W500</f>
        <v>0</v>
      </c>
      <c r="X500">
        <f>A!X500</f>
        <v>0</v>
      </c>
      <c r="Y500">
        <f>A!Y500</f>
        <v>0</v>
      </c>
      <c r="Z500" s="23">
        <f t="shared" si="7"/>
        <v>0</v>
      </c>
      <c r="AA500">
        <f>A!Z500</f>
        <v>0</v>
      </c>
      <c r="AB500">
        <f>A!AA500</f>
        <v>0</v>
      </c>
      <c r="AC500">
        <f>A!AB500</f>
        <v>0</v>
      </c>
      <c r="AD500">
        <f>A!AC500</f>
        <v>0</v>
      </c>
      <c r="AE500">
        <f>A!AD500</f>
        <v>0</v>
      </c>
      <c r="AF500">
        <f>A!AE500</f>
        <v>0</v>
      </c>
      <c r="AG500">
        <f>A!AF500</f>
        <v>0</v>
      </c>
      <c r="AH500">
        <f>A!AG500</f>
        <v>0</v>
      </c>
      <c r="AI500">
        <f>A!AH500</f>
        <v>0</v>
      </c>
      <c r="AJ500">
        <f>A!AI500</f>
        <v>0</v>
      </c>
      <c r="AK500">
        <f>A!AJ500</f>
        <v>0</v>
      </c>
      <c r="AL500">
        <f>A!AK500</f>
        <v>0</v>
      </c>
      <c r="AM500">
        <f>A!AL500</f>
        <v>0</v>
      </c>
      <c r="AN500">
        <f>A!AM500</f>
        <v>0</v>
      </c>
      <c r="AO500">
        <f>A!AN500</f>
        <v>0</v>
      </c>
      <c r="AP500">
        <f>A!AO500</f>
        <v>0</v>
      </c>
      <c r="AQ500">
        <f>A!AP500</f>
        <v>0</v>
      </c>
      <c r="AR500">
        <f>A!AQ500</f>
        <v>0</v>
      </c>
      <c r="AS500">
        <f>A!AR500</f>
        <v>0</v>
      </c>
      <c r="AT500">
        <f>A!AS500</f>
        <v>0</v>
      </c>
      <c r="AU500">
        <f>A!AT500</f>
        <v>0</v>
      </c>
      <c r="AV500">
        <f>A!AU500</f>
        <v>0</v>
      </c>
      <c r="AW500" s="23" t="str">
        <f>IF(A!AV500=0,"",A!AV500)</f>
        <v/>
      </c>
      <c r="AX500">
        <f>A!AW500</f>
        <v>0</v>
      </c>
      <c r="AY500">
        <f>A!AX500</f>
        <v>0</v>
      </c>
      <c r="AZ500">
        <f>A!AY500</f>
        <v>0</v>
      </c>
      <c r="BA500">
        <f>A!AZ500</f>
        <v>0</v>
      </c>
      <c r="BB500">
        <f>A!BA500</f>
        <v>0</v>
      </c>
      <c r="BC500">
        <f>A!BB500</f>
        <v>0</v>
      </c>
      <c r="BD500">
        <f>A!BC500</f>
        <v>0</v>
      </c>
      <c r="BE500">
        <f>A!BD500</f>
        <v>0</v>
      </c>
      <c r="BF500">
        <f>A!BE500</f>
        <v>0</v>
      </c>
      <c r="BG500">
        <f>A!BF500</f>
        <v>0</v>
      </c>
      <c r="BH500">
        <f>A!BG500</f>
        <v>0</v>
      </c>
      <c r="BI500">
        <f>A!BH500</f>
        <v>0</v>
      </c>
      <c r="BJ500">
        <f>A!BI500</f>
        <v>0</v>
      </c>
      <c r="BK500">
        <f>A!BJ500</f>
        <v>0</v>
      </c>
      <c r="BL500">
        <f>A!BK500</f>
        <v>0</v>
      </c>
      <c r="BM500">
        <f>A!BL500</f>
        <v>0</v>
      </c>
      <c r="BN500">
        <f>A!BM500</f>
        <v>0</v>
      </c>
      <c r="BO500">
        <f>A!BN500</f>
        <v>0</v>
      </c>
      <c r="BP500">
        <f>A!BO500</f>
        <v>0</v>
      </c>
      <c r="BQ500">
        <f>A!BP500</f>
        <v>0</v>
      </c>
      <c r="BR500">
        <f>A!BQ500</f>
        <v>0</v>
      </c>
      <c r="BS500">
        <f>A!BR500</f>
        <v>0</v>
      </c>
      <c r="BT500">
        <f>A!BS500</f>
        <v>0</v>
      </c>
      <c r="BU500">
        <f>A!BT500</f>
        <v>0</v>
      </c>
      <c r="BV500">
        <f>A!BU500</f>
        <v>0</v>
      </c>
      <c r="BW500">
        <f>A!BV500</f>
        <v>0</v>
      </c>
      <c r="BX500">
        <f>A!BW500</f>
        <v>0</v>
      </c>
      <c r="BY500">
        <f>A!BX500</f>
        <v>0</v>
      </c>
      <c r="BZ500">
        <f>A!BY500</f>
        <v>0</v>
      </c>
      <c r="CA500">
        <f>A!BZ500</f>
        <v>0</v>
      </c>
      <c r="CB500">
        <f>A!CA500</f>
        <v>0</v>
      </c>
      <c r="CC500">
        <f>A!CB500</f>
        <v>0</v>
      </c>
      <c r="CD500">
        <f>A!CC500</f>
        <v>0</v>
      </c>
      <c r="CE500">
        <f>A!CD500</f>
        <v>0</v>
      </c>
      <c r="CF500">
        <f>A!CE500</f>
        <v>0</v>
      </c>
      <c r="CG500">
        <f>A!CF500</f>
        <v>0</v>
      </c>
      <c r="CH500">
        <f>A!CG500</f>
        <v>0</v>
      </c>
      <c r="CI500">
        <f>A!CH500</f>
        <v>0</v>
      </c>
      <c r="CJ500">
        <f>A!CI500</f>
        <v>0</v>
      </c>
      <c r="CK500">
        <f>A!CJ500</f>
        <v>0</v>
      </c>
      <c r="CL500">
        <f>A!CK500</f>
        <v>0</v>
      </c>
      <c r="CM500">
        <f>A!CL500</f>
        <v>0</v>
      </c>
      <c r="CN500">
        <f>A!CM500</f>
        <v>0</v>
      </c>
      <c r="CO500">
        <f>A!CN500</f>
        <v>0</v>
      </c>
      <c r="CP500">
        <f>A!CO500</f>
        <v>0</v>
      </c>
      <c r="CQ500">
        <f>A!CO810</f>
        <v>0</v>
      </c>
      <c r="CR500">
        <f>A!CP500</f>
        <v>0</v>
      </c>
      <c r="CS500">
        <f>A!CQ500</f>
        <v>0</v>
      </c>
    </row>
    <row r="501" spans="1:97" x14ac:dyDescent="0.2">
      <c r="A501">
        <f>A!A501</f>
        <v>0</v>
      </c>
      <c r="B501">
        <f>A!B501</f>
        <v>0</v>
      </c>
      <c r="C501">
        <f>A!C501</f>
        <v>0</v>
      </c>
      <c r="D501">
        <f>A!D501</f>
        <v>0</v>
      </c>
      <c r="E501">
        <f>A!E501</f>
        <v>0</v>
      </c>
      <c r="F501">
        <f>A!F501</f>
        <v>0</v>
      </c>
      <c r="G501">
        <f>A!G501</f>
        <v>0</v>
      </c>
      <c r="H501">
        <f>A!H501</f>
        <v>0</v>
      </c>
      <c r="I501">
        <f>A!I501</f>
        <v>0</v>
      </c>
      <c r="J501">
        <f>A!J501</f>
        <v>0</v>
      </c>
      <c r="K501">
        <f>A!K501</f>
        <v>0</v>
      </c>
      <c r="L501">
        <f>A!L501</f>
        <v>0</v>
      </c>
      <c r="M501">
        <f>A!M501</f>
        <v>0</v>
      </c>
      <c r="N501">
        <f>A!N501</f>
        <v>0</v>
      </c>
      <c r="O501">
        <f>A!O501</f>
        <v>0</v>
      </c>
      <c r="P501" s="23" t="str">
        <f>IF(A!P501="","",INDEX(B!$A$1:$BT$2000,MATCH(A!P501,B!$AX$1:$AX$2000,0),D!$B$5))</f>
        <v/>
      </c>
      <c r="Q501">
        <f>A!Q501</f>
        <v>0</v>
      </c>
      <c r="R501">
        <f>A!R501</f>
        <v>0</v>
      </c>
      <c r="S501">
        <f>A!S501</f>
        <v>0</v>
      </c>
      <c r="T501">
        <f>A!T501</f>
        <v>0</v>
      </c>
      <c r="U501">
        <f>A!U501</f>
        <v>0</v>
      </c>
      <c r="V501" s="23">
        <f>IF(A!V501="&lt;",1,A!V501)</f>
        <v>0</v>
      </c>
      <c r="W501">
        <f>A!W501</f>
        <v>0</v>
      </c>
      <c r="X501">
        <f>A!X501</f>
        <v>0</v>
      </c>
      <c r="Y501">
        <f>A!Y501</f>
        <v>0</v>
      </c>
      <c r="Z501" s="23">
        <f t="shared" si="7"/>
        <v>0</v>
      </c>
      <c r="AA501">
        <f>A!Z501</f>
        <v>0</v>
      </c>
      <c r="AB501">
        <f>A!AA501</f>
        <v>0</v>
      </c>
      <c r="AC501">
        <f>A!AB501</f>
        <v>0</v>
      </c>
      <c r="AD501">
        <f>A!AC501</f>
        <v>0</v>
      </c>
      <c r="AE501">
        <f>A!AD501</f>
        <v>0</v>
      </c>
      <c r="AF501">
        <f>A!AE501</f>
        <v>0</v>
      </c>
      <c r="AG501">
        <f>A!AF501</f>
        <v>0</v>
      </c>
      <c r="AH501">
        <f>A!AG501</f>
        <v>0</v>
      </c>
      <c r="AI501">
        <f>A!AH501</f>
        <v>0</v>
      </c>
      <c r="AJ501">
        <f>A!AI501</f>
        <v>0</v>
      </c>
      <c r="AK501">
        <f>A!AJ501</f>
        <v>0</v>
      </c>
      <c r="AL501">
        <f>A!AK501</f>
        <v>0</v>
      </c>
      <c r="AM501">
        <f>A!AL501</f>
        <v>0</v>
      </c>
      <c r="AN501">
        <f>A!AM501</f>
        <v>0</v>
      </c>
      <c r="AO501">
        <f>A!AN501</f>
        <v>0</v>
      </c>
      <c r="AP501">
        <f>A!AO501</f>
        <v>0</v>
      </c>
      <c r="AQ501">
        <f>A!AP501</f>
        <v>0</v>
      </c>
      <c r="AR501">
        <f>A!AQ501</f>
        <v>0</v>
      </c>
      <c r="AS501">
        <f>A!AR501</f>
        <v>0</v>
      </c>
      <c r="AT501">
        <f>A!AS501</f>
        <v>0</v>
      </c>
      <c r="AU501">
        <f>A!AT501</f>
        <v>0</v>
      </c>
      <c r="AV501">
        <f>A!AU501</f>
        <v>0</v>
      </c>
      <c r="AW501" s="23" t="str">
        <f>IF(A!AV501=0,"",A!AV501)</f>
        <v/>
      </c>
      <c r="AX501">
        <f>A!AW501</f>
        <v>0</v>
      </c>
      <c r="AY501">
        <f>A!AX501</f>
        <v>0</v>
      </c>
      <c r="AZ501">
        <f>A!AY501</f>
        <v>0</v>
      </c>
      <c r="BA501">
        <f>A!AZ501</f>
        <v>0</v>
      </c>
      <c r="BB501">
        <f>A!BA501</f>
        <v>0</v>
      </c>
      <c r="BC501">
        <f>A!BB501</f>
        <v>0</v>
      </c>
      <c r="BD501">
        <f>A!BC501</f>
        <v>0</v>
      </c>
      <c r="BE501">
        <f>A!BD501</f>
        <v>0</v>
      </c>
      <c r="BF501">
        <f>A!BE501</f>
        <v>0</v>
      </c>
      <c r="BG501">
        <f>A!BF501</f>
        <v>0</v>
      </c>
      <c r="BH501">
        <f>A!BG501</f>
        <v>0</v>
      </c>
      <c r="BI501">
        <f>A!BH501</f>
        <v>0</v>
      </c>
      <c r="BJ501">
        <f>A!BI501</f>
        <v>0</v>
      </c>
      <c r="BK501">
        <f>A!BJ501</f>
        <v>0</v>
      </c>
      <c r="BL501">
        <f>A!BK501</f>
        <v>0</v>
      </c>
      <c r="BM501">
        <f>A!BL501</f>
        <v>0</v>
      </c>
      <c r="BN501">
        <f>A!BM501</f>
        <v>0</v>
      </c>
      <c r="BO501">
        <f>A!BN501</f>
        <v>0</v>
      </c>
      <c r="BP501">
        <f>A!BO501</f>
        <v>0</v>
      </c>
      <c r="BQ501">
        <f>A!BP501</f>
        <v>0</v>
      </c>
      <c r="BR501">
        <f>A!BQ501</f>
        <v>0</v>
      </c>
      <c r="BS501">
        <f>A!BR501</f>
        <v>0</v>
      </c>
      <c r="BT501">
        <f>A!BS501</f>
        <v>0</v>
      </c>
      <c r="BU501">
        <f>A!BT501</f>
        <v>0</v>
      </c>
      <c r="BV501">
        <f>A!BU501</f>
        <v>0</v>
      </c>
      <c r="BW501">
        <f>A!BV501</f>
        <v>0</v>
      </c>
      <c r="BX501">
        <f>A!BW501</f>
        <v>0</v>
      </c>
      <c r="BY501">
        <f>A!BX501</f>
        <v>0</v>
      </c>
      <c r="BZ501">
        <f>A!BY501</f>
        <v>0</v>
      </c>
      <c r="CA501">
        <f>A!BZ501</f>
        <v>0</v>
      </c>
      <c r="CB501">
        <f>A!CA501</f>
        <v>0</v>
      </c>
      <c r="CC501">
        <f>A!CB501</f>
        <v>0</v>
      </c>
      <c r="CD501">
        <f>A!CC501</f>
        <v>0</v>
      </c>
      <c r="CE501">
        <f>A!CD501</f>
        <v>0</v>
      </c>
      <c r="CF501">
        <f>A!CE501</f>
        <v>0</v>
      </c>
      <c r="CG501">
        <f>A!CF501</f>
        <v>0</v>
      </c>
      <c r="CH501">
        <f>A!CG501</f>
        <v>0</v>
      </c>
      <c r="CI501">
        <f>A!CH501</f>
        <v>0</v>
      </c>
      <c r="CJ501">
        <f>A!CI501</f>
        <v>0</v>
      </c>
      <c r="CK501">
        <f>A!CJ501</f>
        <v>0</v>
      </c>
      <c r="CL501">
        <f>A!CK501</f>
        <v>0</v>
      </c>
      <c r="CM501">
        <f>A!CL501</f>
        <v>0</v>
      </c>
      <c r="CN501">
        <f>A!CM501</f>
        <v>0</v>
      </c>
      <c r="CO501">
        <f>A!CN501</f>
        <v>0</v>
      </c>
      <c r="CP501">
        <f>A!CO501</f>
        <v>0</v>
      </c>
      <c r="CQ501">
        <f>A!CO811</f>
        <v>0</v>
      </c>
      <c r="CR501">
        <f>A!CP501</f>
        <v>0</v>
      </c>
      <c r="CS501">
        <f>A!CQ501</f>
        <v>0</v>
      </c>
    </row>
    <row r="502" spans="1:97" x14ac:dyDescent="0.2">
      <c r="A502">
        <f>A!A502</f>
        <v>0</v>
      </c>
      <c r="B502">
        <f>A!B502</f>
        <v>0</v>
      </c>
      <c r="C502">
        <f>A!C502</f>
        <v>0</v>
      </c>
      <c r="D502">
        <f>A!D502</f>
        <v>0</v>
      </c>
      <c r="E502">
        <f>A!E502</f>
        <v>0</v>
      </c>
      <c r="F502">
        <f>A!F502</f>
        <v>0</v>
      </c>
      <c r="G502">
        <f>A!G502</f>
        <v>0</v>
      </c>
      <c r="H502">
        <f>A!H502</f>
        <v>0</v>
      </c>
      <c r="I502">
        <f>A!I502</f>
        <v>0</v>
      </c>
      <c r="J502">
        <f>A!J502</f>
        <v>0</v>
      </c>
      <c r="K502">
        <f>A!K502</f>
        <v>0</v>
      </c>
      <c r="L502">
        <f>A!L502</f>
        <v>0</v>
      </c>
      <c r="M502">
        <f>A!M502</f>
        <v>0</v>
      </c>
      <c r="N502">
        <f>A!N502</f>
        <v>0</v>
      </c>
      <c r="O502">
        <f>A!O502</f>
        <v>0</v>
      </c>
      <c r="P502" s="23" t="str">
        <f>IF(A!P502="","",INDEX(B!$A$1:$BT$2000,MATCH(A!P502,B!$AX$1:$AX$2000,0),D!$B$5))</f>
        <v/>
      </c>
      <c r="Q502">
        <f>A!Q502</f>
        <v>0</v>
      </c>
      <c r="R502">
        <f>A!R502</f>
        <v>0</v>
      </c>
      <c r="S502">
        <f>A!S502</f>
        <v>0</v>
      </c>
      <c r="T502">
        <f>A!T502</f>
        <v>0</v>
      </c>
      <c r="U502">
        <f>A!U502</f>
        <v>0</v>
      </c>
      <c r="V502" s="23">
        <f>IF(A!V502="&lt;",1,A!V502)</f>
        <v>0</v>
      </c>
      <c r="W502">
        <f>A!W502</f>
        <v>0</v>
      </c>
      <c r="X502">
        <f>A!X502</f>
        <v>0</v>
      </c>
      <c r="Y502">
        <f>A!Y502</f>
        <v>0</v>
      </c>
      <c r="Z502" s="23">
        <f t="shared" si="7"/>
        <v>0</v>
      </c>
      <c r="AA502">
        <f>A!Z502</f>
        <v>0</v>
      </c>
      <c r="AB502">
        <f>A!AA502</f>
        <v>0</v>
      </c>
      <c r="AC502">
        <f>A!AB502</f>
        <v>0</v>
      </c>
      <c r="AD502">
        <f>A!AC502</f>
        <v>0</v>
      </c>
      <c r="AE502">
        <f>A!AD502</f>
        <v>0</v>
      </c>
      <c r="AF502">
        <f>A!AE502</f>
        <v>0</v>
      </c>
      <c r="AG502">
        <f>A!AF502</f>
        <v>0</v>
      </c>
      <c r="AH502">
        <f>A!AG502</f>
        <v>0</v>
      </c>
      <c r="AI502">
        <f>A!AH502</f>
        <v>0</v>
      </c>
      <c r="AJ502">
        <f>A!AI502</f>
        <v>0</v>
      </c>
      <c r="AK502">
        <f>A!AJ502</f>
        <v>0</v>
      </c>
      <c r="AL502">
        <f>A!AK502</f>
        <v>0</v>
      </c>
      <c r="AM502">
        <f>A!AL502</f>
        <v>0</v>
      </c>
      <c r="AN502">
        <f>A!AM502</f>
        <v>0</v>
      </c>
      <c r="AO502">
        <f>A!AN502</f>
        <v>0</v>
      </c>
      <c r="AP502">
        <f>A!AO502</f>
        <v>0</v>
      </c>
      <c r="AQ502">
        <f>A!AP502</f>
        <v>0</v>
      </c>
      <c r="AR502">
        <f>A!AQ502</f>
        <v>0</v>
      </c>
      <c r="AS502">
        <f>A!AR502</f>
        <v>0</v>
      </c>
      <c r="AT502">
        <f>A!AS502</f>
        <v>0</v>
      </c>
      <c r="AU502">
        <f>A!AT502</f>
        <v>0</v>
      </c>
      <c r="AV502">
        <f>A!AU502</f>
        <v>0</v>
      </c>
      <c r="AW502" s="23" t="str">
        <f>IF(A!AV502=0,"",A!AV502)</f>
        <v/>
      </c>
      <c r="AX502">
        <f>A!AW502</f>
        <v>0</v>
      </c>
      <c r="AY502">
        <f>A!AX502</f>
        <v>0</v>
      </c>
      <c r="AZ502">
        <f>A!AY502</f>
        <v>0</v>
      </c>
      <c r="BA502">
        <f>A!AZ502</f>
        <v>0</v>
      </c>
      <c r="BB502">
        <f>A!BA502</f>
        <v>0</v>
      </c>
      <c r="BC502">
        <f>A!BB502</f>
        <v>0</v>
      </c>
      <c r="BD502">
        <f>A!BC502</f>
        <v>0</v>
      </c>
      <c r="BE502">
        <f>A!BD502</f>
        <v>0</v>
      </c>
      <c r="BF502">
        <f>A!BE502</f>
        <v>0</v>
      </c>
      <c r="BG502">
        <f>A!BF502</f>
        <v>0</v>
      </c>
      <c r="BH502">
        <f>A!BG502</f>
        <v>0</v>
      </c>
      <c r="BI502">
        <f>A!BH502</f>
        <v>0</v>
      </c>
      <c r="BJ502">
        <f>A!BI502</f>
        <v>0</v>
      </c>
      <c r="BK502">
        <f>A!BJ502</f>
        <v>0</v>
      </c>
      <c r="BL502">
        <f>A!BK502</f>
        <v>0</v>
      </c>
      <c r="BM502">
        <f>A!BL502</f>
        <v>0</v>
      </c>
      <c r="BN502">
        <f>A!BM502</f>
        <v>0</v>
      </c>
      <c r="BO502">
        <f>A!BN502</f>
        <v>0</v>
      </c>
      <c r="BP502">
        <f>A!BO502</f>
        <v>0</v>
      </c>
      <c r="BQ502">
        <f>A!BP502</f>
        <v>0</v>
      </c>
      <c r="BR502">
        <f>A!BQ502</f>
        <v>0</v>
      </c>
      <c r="BS502">
        <f>A!BR502</f>
        <v>0</v>
      </c>
      <c r="BT502">
        <f>A!BS502</f>
        <v>0</v>
      </c>
      <c r="BU502">
        <f>A!BT502</f>
        <v>0</v>
      </c>
      <c r="BV502">
        <f>A!BU502</f>
        <v>0</v>
      </c>
      <c r="BW502">
        <f>A!BV502</f>
        <v>0</v>
      </c>
      <c r="BX502">
        <f>A!BW502</f>
        <v>0</v>
      </c>
      <c r="BY502">
        <f>A!BX502</f>
        <v>0</v>
      </c>
      <c r="BZ502">
        <f>A!BY502</f>
        <v>0</v>
      </c>
      <c r="CA502">
        <f>A!BZ502</f>
        <v>0</v>
      </c>
      <c r="CB502">
        <f>A!CA502</f>
        <v>0</v>
      </c>
      <c r="CC502">
        <f>A!CB502</f>
        <v>0</v>
      </c>
      <c r="CD502">
        <f>A!CC502</f>
        <v>0</v>
      </c>
      <c r="CE502">
        <f>A!CD502</f>
        <v>0</v>
      </c>
      <c r="CF502">
        <f>A!CE502</f>
        <v>0</v>
      </c>
      <c r="CG502">
        <f>A!CF502</f>
        <v>0</v>
      </c>
      <c r="CH502">
        <f>A!CG502</f>
        <v>0</v>
      </c>
      <c r="CI502">
        <f>A!CH502</f>
        <v>0</v>
      </c>
      <c r="CJ502">
        <f>A!CI502</f>
        <v>0</v>
      </c>
      <c r="CK502">
        <f>A!CJ502</f>
        <v>0</v>
      </c>
      <c r="CL502">
        <f>A!CK502</f>
        <v>0</v>
      </c>
      <c r="CM502">
        <f>A!CL502</f>
        <v>0</v>
      </c>
      <c r="CN502">
        <f>A!CM502</f>
        <v>0</v>
      </c>
      <c r="CO502">
        <f>A!CN502</f>
        <v>0</v>
      </c>
      <c r="CP502">
        <f>A!CO502</f>
        <v>0</v>
      </c>
      <c r="CQ502">
        <f>A!CO812</f>
        <v>0</v>
      </c>
      <c r="CR502">
        <f>A!CP502</f>
        <v>0</v>
      </c>
      <c r="CS502">
        <f>A!CQ502</f>
        <v>0</v>
      </c>
    </row>
    <row r="503" spans="1:97" x14ac:dyDescent="0.2">
      <c r="A503">
        <f>A!A503</f>
        <v>0</v>
      </c>
      <c r="B503">
        <f>A!B503</f>
        <v>0</v>
      </c>
      <c r="C503">
        <f>A!C503</f>
        <v>0</v>
      </c>
      <c r="D503">
        <f>A!D503</f>
        <v>0</v>
      </c>
      <c r="E503">
        <f>A!E503</f>
        <v>0</v>
      </c>
      <c r="F503">
        <f>A!F503</f>
        <v>0</v>
      </c>
      <c r="G503">
        <f>A!G503</f>
        <v>0</v>
      </c>
      <c r="H503">
        <f>A!H503</f>
        <v>0</v>
      </c>
      <c r="I503">
        <f>A!I503</f>
        <v>0</v>
      </c>
      <c r="J503">
        <f>A!J503</f>
        <v>0</v>
      </c>
      <c r="K503">
        <f>A!K503</f>
        <v>0</v>
      </c>
      <c r="L503">
        <f>A!L503</f>
        <v>0</v>
      </c>
      <c r="M503">
        <f>A!M503</f>
        <v>0</v>
      </c>
      <c r="N503">
        <f>A!N503</f>
        <v>0</v>
      </c>
      <c r="O503">
        <f>A!O503</f>
        <v>0</v>
      </c>
      <c r="P503" s="23" t="str">
        <f>IF(A!P503="","",INDEX(B!$A$1:$BT$2000,MATCH(A!P503,B!$AX$1:$AX$2000,0),D!$B$5))</f>
        <v/>
      </c>
      <c r="Q503">
        <f>A!Q503</f>
        <v>0</v>
      </c>
      <c r="R503">
        <f>A!R503</f>
        <v>0</v>
      </c>
      <c r="S503">
        <f>A!S503</f>
        <v>0</v>
      </c>
      <c r="T503">
        <f>A!T503</f>
        <v>0</v>
      </c>
      <c r="U503">
        <f>A!U503</f>
        <v>0</v>
      </c>
      <c r="V503" s="23">
        <f>IF(A!V503="&lt;",1,A!V503)</f>
        <v>0</v>
      </c>
      <c r="W503">
        <f>A!W503</f>
        <v>0</v>
      </c>
      <c r="X503">
        <f>A!X503</f>
        <v>0</v>
      </c>
      <c r="Y503">
        <f>A!Y503</f>
        <v>0</v>
      </c>
      <c r="Z503" s="23">
        <f t="shared" si="7"/>
        <v>0</v>
      </c>
      <c r="AA503">
        <f>A!Z503</f>
        <v>0</v>
      </c>
      <c r="AB503">
        <f>A!AA503</f>
        <v>0</v>
      </c>
      <c r="AC503">
        <f>A!AB503</f>
        <v>0</v>
      </c>
      <c r="AD503">
        <f>A!AC503</f>
        <v>0</v>
      </c>
      <c r="AE503">
        <f>A!AD503</f>
        <v>0</v>
      </c>
      <c r="AF503">
        <f>A!AE503</f>
        <v>0</v>
      </c>
      <c r="AG503">
        <f>A!AF503</f>
        <v>0</v>
      </c>
      <c r="AH503">
        <f>A!AG503</f>
        <v>0</v>
      </c>
      <c r="AI503">
        <f>A!AH503</f>
        <v>0</v>
      </c>
      <c r="AJ503">
        <f>A!AI503</f>
        <v>0</v>
      </c>
      <c r="AK503">
        <f>A!AJ503</f>
        <v>0</v>
      </c>
      <c r="AL503">
        <f>A!AK503</f>
        <v>0</v>
      </c>
      <c r="AM503">
        <f>A!AL503</f>
        <v>0</v>
      </c>
      <c r="AN503">
        <f>A!AM503</f>
        <v>0</v>
      </c>
      <c r="AO503">
        <f>A!AN503</f>
        <v>0</v>
      </c>
      <c r="AP503">
        <f>A!AO503</f>
        <v>0</v>
      </c>
      <c r="AQ503">
        <f>A!AP503</f>
        <v>0</v>
      </c>
      <c r="AR503">
        <f>A!AQ503</f>
        <v>0</v>
      </c>
      <c r="AS503">
        <f>A!AR503</f>
        <v>0</v>
      </c>
      <c r="AT503">
        <f>A!AS503</f>
        <v>0</v>
      </c>
      <c r="AU503">
        <f>A!AT503</f>
        <v>0</v>
      </c>
      <c r="AV503">
        <f>A!AU503</f>
        <v>0</v>
      </c>
      <c r="AW503" s="23" t="str">
        <f>IF(A!AV503=0,"",A!AV503)</f>
        <v/>
      </c>
      <c r="AX503">
        <f>A!AW503</f>
        <v>0</v>
      </c>
      <c r="AY503">
        <f>A!AX503</f>
        <v>0</v>
      </c>
      <c r="AZ503">
        <f>A!AY503</f>
        <v>0</v>
      </c>
      <c r="BA503">
        <f>A!AZ503</f>
        <v>0</v>
      </c>
      <c r="BB503">
        <f>A!BA503</f>
        <v>0</v>
      </c>
      <c r="BC503">
        <f>A!BB503</f>
        <v>0</v>
      </c>
      <c r="BD503">
        <f>A!BC503</f>
        <v>0</v>
      </c>
      <c r="BE503">
        <f>A!BD503</f>
        <v>0</v>
      </c>
      <c r="BF503">
        <f>A!BE503</f>
        <v>0</v>
      </c>
      <c r="BG503">
        <f>A!BF503</f>
        <v>0</v>
      </c>
      <c r="BH503">
        <f>A!BG503</f>
        <v>0</v>
      </c>
      <c r="BI503">
        <f>A!BH503</f>
        <v>0</v>
      </c>
      <c r="BJ503">
        <f>A!BI503</f>
        <v>0</v>
      </c>
      <c r="BK503">
        <f>A!BJ503</f>
        <v>0</v>
      </c>
      <c r="BL503">
        <f>A!BK503</f>
        <v>0</v>
      </c>
      <c r="BM503">
        <f>A!BL503</f>
        <v>0</v>
      </c>
      <c r="BN503">
        <f>A!BM503</f>
        <v>0</v>
      </c>
      <c r="BO503">
        <f>A!BN503</f>
        <v>0</v>
      </c>
      <c r="BP503">
        <f>A!BO503</f>
        <v>0</v>
      </c>
      <c r="BQ503">
        <f>A!BP503</f>
        <v>0</v>
      </c>
      <c r="BR503">
        <f>A!BQ503</f>
        <v>0</v>
      </c>
      <c r="BS503">
        <f>A!BR503</f>
        <v>0</v>
      </c>
      <c r="BT503">
        <f>A!BS503</f>
        <v>0</v>
      </c>
      <c r="BU503">
        <f>A!BT503</f>
        <v>0</v>
      </c>
      <c r="BV503">
        <f>A!BU503</f>
        <v>0</v>
      </c>
      <c r="BW503">
        <f>A!BV503</f>
        <v>0</v>
      </c>
      <c r="BX503">
        <f>A!BW503</f>
        <v>0</v>
      </c>
      <c r="BY503">
        <f>A!BX503</f>
        <v>0</v>
      </c>
      <c r="BZ503">
        <f>A!BY503</f>
        <v>0</v>
      </c>
      <c r="CA503">
        <f>A!BZ503</f>
        <v>0</v>
      </c>
      <c r="CB503">
        <f>A!CA503</f>
        <v>0</v>
      </c>
      <c r="CC503">
        <f>A!CB503</f>
        <v>0</v>
      </c>
      <c r="CD503">
        <f>A!CC503</f>
        <v>0</v>
      </c>
      <c r="CE503">
        <f>A!CD503</f>
        <v>0</v>
      </c>
      <c r="CF503">
        <f>A!CE503</f>
        <v>0</v>
      </c>
      <c r="CG503">
        <f>A!CF503</f>
        <v>0</v>
      </c>
      <c r="CH503">
        <f>A!CG503</f>
        <v>0</v>
      </c>
      <c r="CI503">
        <f>A!CH503</f>
        <v>0</v>
      </c>
      <c r="CJ503">
        <f>A!CI503</f>
        <v>0</v>
      </c>
      <c r="CK503">
        <f>A!CJ503</f>
        <v>0</v>
      </c>
      <c r="CL503">
        <f>A!CK503</f>
        <v>0</v>
      </c>
      <c r="CM503">
        <f>A!CL503</f>
        <v>0</v>
      </c>
      <c r="CN503">
        <f>A!CM503</f>
        <v>0</v>
      </c>
      <c r="CO503">
        <f>A!CN503</f>
        <v>0</v>
      </c>
      <c r="CP503">
        <f>A!CO503</f>
        <v>0</v>
      </c>
      <c r="CQ503">
        <f>A!CO813</f>
        <v>0</v>
      </c>
      <c r="CR503">
        <f>A!CP503</f>
        <v>0</v>
      </c>
      <c r="CS503">
        <f>A!CQ503</f>
        <v>0</v>
      </c>
    </row>
    <row r="504" spans="1:97" x14ac:dyDescent="0.2">
      <c r="A504">
        <f>A!A504</f>
        <v>0</v>
      </c>
      <c r="B504">
        <f>A!B504</f>
        <v>0</v>
      </c>
      <c r="C504">
        <f>A!C504</f>
        <v>0</v>
      </c>
      <c r="D504">
        <f>A!D504</f>
        <v>0</v>
      </c>
      <c r="E504">
        <f>A!E504</f>
        <v>0</v>
      </c>
      <c r="F504">
        <f>A!F504</f>
        <v>0</v>
      </c>
      <c r="G504">
        <f>A!G504</f>
        <v>0</v>
      </c>
      <c r="H504">
        <f>A!H504</f>
        <v>0</v>
      </c>
      <c r="I504">
        <f>A!I504</f>
        <v>0</v>
      </c>
      <c r="J504">
        <f>A!J504</f>
        <v>0</v>
      </c>
      <c r="K504">
        <f>A!K504</f>
        <v>0</v>
      </c>
      <c r="L504">
        <f>A!L504</f>
        <v>0</v>
      </c>
      <c r="M504">
        <f>A!M504</f>
        <v>0</v>
      </c>
      <c r="N504">
        <f>A!N504</f>
        <v>0</v>
      </c>
      <c r="O504">
        <f>A!O504</f>
        <v>0</v>
      </c>
      <c r="P504" s="23" t="str">
        <f>IF(A!P504="","",INDEX(B!$A$1:$BT$2000,MATCH(A!P504,B!$AX$1:$AX$2000,0),D!$B$5))</f>
        <v/>
      </c>
      <c r="Q504">
        <f>A!Q504</f>
        <v>0</v>
      </c>
      <c r="R504">
        <f>A!R504</f>
        <v>0</v>
      </c>
      <c r="S504">
        <f>A!S504</f>
        <v>0</v>
      </c>
      <c r="T504">
        <f>A!T504</f>
        <v>0</v>
      </c>
      <c r="U504">
        <f>A!U504</f>
        <v>0</v>
      </c>
      <c r="V504" s="23">
        <f>IF(A!V504="&lt;",1,A!V504)</f>
        <v>0</v>
      </c>
      <c r="W504">
        <f>A!W504</f>
        <v>0</v>
      </c>
      <c r="X504">
        <f>A!X504</f>
        <v>0</v>
      </c>
      <c r="Y504">
        <f>A!Y504</f>
        <v>0</v>
      </c>
      <c r="Z504" s="23">
        <f t="shared" si="7"/>
        <v>0</v>
      </c>
      <c r="AA504">
        <f>A!Z504</f>
        <v>0</v>
      </c>
      <c r="AB504">
        <f>A!AA504</f>
        <v>0</v>
      </c>
      <c r="AC504">
        <f>A!AB504</f>
        <v>0</v>
      </c>
      <c r="AD504">
        <f>A!AC504</f>
        <v>0</v>
      </c>
      <c r="AE504">
        <f>A!AD504</f>
        <v>0</v>
      </c>
      <c r="AF504">
        <f>A!AE504</f>
        <v>0</v>
      </c>
      <c r="AG504">
        <f>A!AF504</f>
        <v>0</v>
      </c>
      <c r="AH504">
        <f>A!AG504</f>
        <v>0</v>
      </c>
      <c r="AI504">
        <f>A!AH504</f>
        <v>0</v>
      </c>
      <c r="AJ504">
        <f>A!AI504</f>
        <v>0</v>
      </c>
      <c r="AK504">
        <f>A!AJ504</f>
        <v>0</v>
      </c>
      <c r="AL504">
        <f>A!AK504</f>
        <v>0</v>
      </c>
      <c r="AM504">
        <f>A!AL504</f>
        <v>0</v>
      </c>
      <c r="AN504">
        <f>A!AM504</f>
        <v>0</v>
      </c>
      <c r="AO504">
        <f>A!AN504</f>
        <v>0</v>
      </c>
      <c r="AP504">
        <f>A!AO504</f>
        <v>0</v>
      </c>
      <c r="AQ504">
        <f>A!AP504</f>
        <v>0</v>
      </c>
      <c r="AR504">
        <f>A!AQ504</f>
        <v>0</v>
      </c>
      <c r="AS504">
        <f>A!AR504</f>
        <v>0</v>
      </c>
      <c r="AT504">
        <f>A!AS504</f>
        <v>0</v>
      </c>
      <c r="AU504">
        <f>A!AT504</f>
        <v>0</v>
      </c>
      <c r="AV504">
        <f>A!AU504</f>
        <v>0</v>
      </c>
      <c r="AW504" s="23" t="str">
        <f>IF(A!AV504=0,"",A!AV504)</f>
        <v/>
      </c>
      <c r="AX504">
        <f>A!AW504</f>
        <v>0</v>
      </c>
      <c r="AY504">
        <f>A!AX504</f>
        <v>0</v>
      </c>
      <c r="AZ504">
        <f>A!AY504</f>
        <v>0</v>
      </c>
      <c r="BA504">
        <f>A!AZ504</f>
        <v>0</v>
      </c>
      <c r="BB504">
        <f>A!BA504</f>
        <v>0</v>
      </c>
      <c r="BC504">
        <f>A!BB504</f>
        <v>0</v>
      </c>
      <c r="BD504">
        <f>A!BC504</f>
        <v>0</v>
      </c>
      <c r="BE504">
        <f>A!BD504</f>
        <v>0</v>
      </c>
      <c r="BF504">
        <f>A!BE504</f>
        <v>0</v>
      </c>
      <c r="BG504">
        <f>A!BF504</f>
        <v>0</v>
      </c>
      <c r="BH504">
        <f>A!BG504</f>
        <v>0</v>
      </c>
      <c r="BI504">
        <f>A!BH504</f>
        <v>0</v>
      </c>
      <c r="BJ504">
        <f>A!BI504</f>
        <v>0</v>
      </c>
      <c r="BK504">
        <f>A!BJ504</f>
        <v>0</v>
      </c>
      <c r="BL504">
        <f>A!BK504</f>
        <v>0</v>
      </c>
      <c r="BM504">
        <f>A!BL504</f>
        <v>0</v>
      </c>
      <c r="BN504">
        <f>A!BM504</f>
        <v>0</v>
      </c>
      <c r="BO504">
        <f>A!BN504</f>
        <v>0</v>
      </c>
      <c r="BP504">
        <f>A!BO504</f>
        <v>0</v>
      </c>
      <c r="BQ504">
        <f>A!BP504</f>
        <v>0</v>
      </c>
      <c r="BR504">
        <f>A!BQ504</f>
        <v>0</v>
      </c>
      <c r="BS504">
        <f>A!BR504</f>
        <v>0</v>
      </c>
      <c r="BT504">
        <f>A!BS504</f>
        <v>0</v>
      </c>
      <c r="BU504">
        <f>A!BT504</f>
        <v>0</v>
      </c>
      <c r="BV504">
        <f>A!BU504</f>
        <v>0</v>
      </c>
      <c r="BW504">
        <f>A!BV504</f>
        <v>0</v>
      </c>
      <c r="BX504">
        <f>A!BW504</f>
        <v>0</v>
      </c>
      <c r="BY504">
        <f>A!BX504</f>
        <v>0</v>
      </c>
      <c r="BZ504">
        <f>A!BY504</f>
        <v>0</v>
      </c>
      <c r="CA504">
        <f>A!BZ504</f>
        <v>0</v>
      </c>
      <c r="CB504">
        <f>A!CA504</f>
        <v>0</v>
      </c>
      <c r="CC504">
        <f>A!CB504</f>
        <v>0</v>
      </c>
      <c r="CD504">
        <f>A!CC504</f>
        <v>0</v>
      </c>
      <c r="CE504">
        <f>A!CD504</f>
        <v>0</v>
      </c>
      <c r="CF504">
        <f>A!CE504</f>
        <v>0</v>
      </c>
      <c r="CG504">
        <f>A!CF504</f>
        <v>0</v>
      </c>
      <c r="CH504">
        <f>A!CG504</f>
        <v>0</v>
      </c>
      <c r="CI504">
        <f>A!CH504</f>
        <v>0</v>
      </c>
      <c r="CJ504">
        <f>A!CI504</f>
        <v>0</v>
      </c>
      <c r="CK504">
        <f>A!CJ504</f>
        <v>0</v>
      </c>
      <c r="CL504">
        <f>A!CK504</f>
        <v>0</v>
      </c>
      <c r="CM504">
        <f>A!CL504</f>
        <v>0</v>
      </c>
      <c r="CN504">
        <f>A!CM504</f>
        <v>0</v>
      </c>
      <c r="CO504">
        <f>A!CN504</f>
        <v>0</v>
      </c>
      <c r="CP504">
        <f>A!CO504</f>
        <v>0</v>
      </c>
      <c r="CQ504">
        <f>A!CO814</f>
        <v>0</v>
      </c>
      <c r="CR504">
        <f>A!CP504</f>
        <v>0</v>
      </c>
      <c r="CS504">
        <f>A!CQ504</f>
        <v>0</v>
      </c>
    </row>
    <row r="505" spans="1:97" x14ac:dyDescent="0.2">
      <c r="A505">
        <f>A!A505</f>
        <v>0</v>
      </c>
      <c r="B505">
        <f>A!B505</f>
        <v>0</v>
      </c>
      <c r="C505">
        <f>A!C505</f>
        <v>0</v>
      </c>
      <c r="D505">
        <f>A!D505</f>
        <v>0</v>
      </c>
      <c r="E505">
        <f>A!E505</f>
        <v>0</v>
      </c>
      <c r="F505">
        <f>A!F505</f>
        <v>0</v>
      </c>
      <c r="G505">
        <f>A!G505</f>
        <v>0</v>
      </c>
      <c r="H505">
        <f>A!H505</f>
        <v>0</v>
      </c>
      <c r="I505">
        <f>A!I505</f>
        <v>0</v>
      </c>
      <c r="J505">
        <f>A!J505</f>
        <v>0</v>
      </c>
      <c r="K505">
        <f>A!K505</f>
        <v>0</v>
      </c>
      <c r="L505">
        <f>A!L505</f>
        <v>0</v>
      </c>
      <c r="M505">
        <f>A!M505</f>
        <v>0</v>
      </c>
      <c r="N505">
        <f>A!N505</f>
        <v>0</v>
      </c>
      <c r="O505">
        <f>A!O505</f>
        <v>0</v>
      </c>
      <c r="P505" s="23" t="str">
        <f>IF(A!P505="","",INDEX(B!$A$1:$BT$2000,MATCH(A!P505,B!$AX$1:$AX$2000,0),D!$B$5))</f>
        <v/>
      </c>
      <c r="Q505">
        <f>A!Q505</f>
        <v>0</v>
      </c>
      <c r="R505">
        <f>A!R505</f>
        <v>0</v>
      </c>
      <c r="S505">
        <f>A!S505</f>
        <v>0</v>
      </c>
      <c r="T505">
        <f>A!T505</f>
        <v>0</v>
      </c>
      <c r="U505">
        <f>A!U505</f>
        <v>0</v>
      </c>
      <c r="V505" s="23">
        <f>IF(A!V505="&lt;",1,A!V505)</f>
        <v>0</v>
      </c>
      <c r="W505">
        <f>A!W505</f>
        <v>0</v>
      </c>
      <c r="X505">
        <f>A!X505</f>
        <v>0</v>
      </c>
      <c r="Y505">
        <f>A!Y505</f>
        <v>0</v>
      </c>
      <c r="Z505" s="23">
        <f t="shared" si="7"/>
        <v>0</v>
      </c>
      <c r="AA505">
        <f>A!Z505</f>
        <v>0</v>
      </c>
      <c r="AB505">
        <f>A!AA505</f>
        <v>0</v>
      </c>
      <c r="AC505">
        <f>A!AB505</f>
        <v>0</v>
      </c>
      <c r="AD505">
        <f>A!AC505</f>
        <v>0</v>
      </c>
      <c r="AE505">
        <f>A!AD505</f>
        <v>0</v>
      </c>
      <c r="AF505">
        <f>A!AE505</f>
        <v>0</v>
      </c>
      <c r="AG505">
        <f>A!AF505</f>
        <v>0</v>
      </c>
      <c r="AH505">
        <f>A!AG505</f>
        <v>0</v>
      </c>
      <c r="AI505">
        <f>A!AH505</f>
        <v>0</v>
      </c>
      <c r="AJ505">
        <f>A!AI505</f>
        <v>0</v>
      </c>
      <c r="AK505">
        <f>A!AJ505</f>
        <v>0</v>
      </c>
      <c r="AL505">
        <f>A!AK505</f>
        <v>0</v>
      </c>
      <c r="AM505">
        <f>A!AL505</f>
        <v>0</v>
      </c>
      <c r="AN505">
        <f>A!AM505</f>
        <v>0</v>
      </c>
      <c r="AO505">
        <f>A!AN505</f>
        <v>0</v>
      </c>
      <c r="AP505">
        <f>A!AO505</f>
        <v>0</v>
      </c>
      <c r="AQ505">
        <f>A!AP505</f>
        <v>0</v>
      </c>
      <c r="AR505">
        <f>A!AQ505</f>
        <v>0</v>
      </c>
      <c r="AS505">
        <f>A!AR505</f>
        <v>0</v>
      </c>
      <c r="AT505">
        <f>A!AS505</f>
        <v>0</v>
      </c>
      <c r="AU505">
        <f>A!AT505</f>
        <v>0</v>
      </c>
      <c r="AV505">
        <f>A!AU505</f>
        <v>0</v>
      </c>
      <c r="AW505" s="23" t="str">
        <f>IF(A!AV505=0,"",A!AV505)</f>
        <v/>
      </c>
      <c r="AX505">
        <f>A!AW505</f>
        <v>0</v>
      </c>
      <c r="AY505">
        <f>A!AX505</f>
        <v>0</v>
      </c>
      <c r="AZ505">
        <f>A!AY505</f>
        <v>0</v>
      </c>
      <c r="BA505">
        <f>A!AZ505</f>
        <v>0</v>
      </c>
      <c r="BB505">
        <f>A!BA505</f>
        <v>0</v>
      </c>
      <c r="BC505">
        <f>A!BB505</f>
        <v>0</v>
      </c>
      <c r="BD505">
        <f>A!BC505</f>
        <v>0</v>
      </c>
      <c r="BE505">
        <f>A!BD505</f>
        <v>0</v>
      </c>
      <c r="BF505">
        <f>A!BE505</f>
        <v>0</v>
      </c>
      <c r="BG505">
        <f>A!BF505</f>
        <v>0</v>
      </c>
      <c r="BH505">
        <f>A!BG505</f>
        <v>0</v>
      </c>
      <c r="BI505">
        <f>A!BH505</f>
        <v>0</v>
      </c>
      <c r="BJ505">
        <f>A!BI505</f>
        <v>0</v>
      </c>
      <c r="BK505">
        <f>A!BJ505</f>
        <v>0</v>
      </c>
      <c r="BL505">
        <f>A!BK505</f>
        <v>0</v>
      </c>
      <c r="BM505">
        <f>A!BL505</f>
        <v>0</v>
      </c>
      <c r="BN505">
        <f>A!BM505</f>
        <v>0</v>
      </c>
      <c r="BO505">
        <f>A!BN505</f>
        <v>0</v>
      </c>
      <c r="BP505">
        <f>A!BO505</f>
        <v>0</v>
      </c>
      <c r="BQ505">
        <f>A!BP505</f>
        <v>0</v>
      </c>
      <c r="BR505">
        <f>A!BQ505</f>
        <v>0</v>
      </c>
      <c r="BS505">
        <f>A!BR505</f>
        <v>0</v>
      </c>
      <c r="BT505">
        <f>A!BS505</f>
        <v>0</v>
      </c>
      <c r="BU505">
        <f>A!BT505</f>
        <v>0</v>
      </c>
      <c r="BV505">
        <f>A!BU505</f>
        <v>0</v>
      </c>
      <c r="BW505">
        <f>A!BV505</f>
        <v>0</v>
      </c>
      <c r="BX505">
        <f>A!BW505</f>
        <v>0</v>
      </c>
      <c r="BY505">
        <f>A!BX505</f>
        <v>0</v>
      </c>
      <c r="BZ505">
        <f>A!BY505</f>
        <v>0</v>
      </c>
      <c r="CA505">
        <f>A!BZ505</f>
        <v>0</v>
      </c>
      <c r="CB505">
        <f>A!CA505</f>
        <v>0</v>
      </c>
      <c r="CC505">
        <f>A!CB505</f>
        <v>0</v>
      </c>
      <c r="CD505">
        <f>A!CC505</f>
        <v>0</v>
      </c>
      <c r="CE505">
        <f>A!CD505</f>
        <v>0</v>
      </c>
      <c r="CF505">
        <f>A!CE505</f>
        <v>0</v>
      </c>
      <c r="CG505">
        <f>A!CF505</f>
        <v>0</v>
      </c>
      <c r="CH505">
        <f>A!CG505</f>
        <v>0</v>
      </c>
      <c r="CI505">
        <f>A!CH505</f>
        <v>0</v>
      </c>
      <c r="CJ505">
        <f>A!CI505</f>
        <v>0</v>
      </c>
      <c r="CK505">
        <f>A!CJ505</f>
        <v>0</v>
      </c>
      <c r="CL505">
        <f>A!CK505</f>
        <v>0</v>
      </c>
      <c r="CM505">
        <f>A!CL505</f>
        <v>0</v>
      </c>
      <c r="CN505">
        <f>A!CM505</f>
        <v>0</v>
      </c>
      <c r="CO505">
        <f>A!CN505</f>
        <v>0</v>
      </c>
      <c r="CP505">
        <f>A!CO505</f>
        <v>0</v>
      </c>
      <c r="CQ505">
        <f>A!CO815</f>
        <v>0</v>
      </c>
      <c r="CR505">
        <f>A!CP505</f>
        <v>0</v>
      </c>
      <c r="CS505">
        <f>A!CQ505</f>
        <v>0</v>
      </c>
    </row>
    <row r="506" spans="1:97" x14ac:dyDescent="0.2">
      <c r="A506">
        <f>A!A506</f>
        <v>0</v>
      </c>
      <c r="B506">
        <f>A!B506</f>
        <v>0</v>
      </c>
      <c r="C506">
        <f>A!C506</f>
        <v>0</v>
      </c>
      <c r="D506">
        <f>A!D506</f>
        <v>0</v>
      </c>
      <c r="E506">
        <f>A!E506</f>
        <v>0</v>
      </c>
      <c r="F506">
        <f>A!F506</f>
        <v>0</v>
      </c>
      <c r="G506">
        <f>A!G506</f>
        <v>0</v>
      </c>
      <c r="H506">
        <f>A!H506</f>
        <v>0</v>
      </c>
      <c r="I506">
        <f>A!I506</f>
        <v>0</v>
      </c>
      <c r="J506">
        <f>A!J506</f>
        <v>0</v>
      </c>
      <c r="K506">
        <f>A!K506</f>
        <v>0</v>
      </c>
      <c r="L506">
        <f>A!L506</f>
        <v>0</v>
      </c>
      <c r="M506">
        <f>A!M506</f>
        <v>0</v>
      </c>
      <c r="N506">
        <f>A!N506</f>
        <v>0</v>
      </c>
      <c r="O506">
        <f>A!O506</f>
        <v>0</v>
      </c>
      <c r="P506" s="23" t="str">
        <f>IF(A!P506="","",INDEX(B!$A$1:$BT$2000,MATCH(A!P506,B!$AX$1:$AX$2000,0),D!$B$5))</f>
        <v/>
      </c>
      <c r="Q506">
        <f>A!Q506</f>
        <v>0</v>
      </c>
      <c r="R506">
        <f>A!R506</f>
        <v>0</v>
      </c>
      <c r="S506">
        <f>A!S506</f>
        <v>0</v>
      </c>
      <c r="T506">
        <f>A!T506</f>
        <v>0</v>
      </c>
      <c r="U506">
        <f>A!U506</f>
        <v>0</v>
      </c>
      <c r="V506" s="23">
        <f>IF(A!V506="&lt;",1,A!V506)</f>
        <v>0</v>
      </c>
      <c r="W506">
        <f>A!W506</f>
        <v>0</v>
      </c>
      <c r="X506">
        <f>A!X506</f>
        <v>0</v>
      </c>
      <c r="Y506">
        <f>A!Y506</f>
        <v>0</v>
      </c>
      <c r="Z506" s="23">
        <f t="shared" si="7"/>
        <v>0</v>
      </c>
      <c r="AA506">
        <f>A!Z506</f>
        <v>0</v>
      </c>
      <c r="AB506">
        <f>A!AA506</f>
        <v>0</v>
      </c>
      <c r="AC506">
        <f>A!AB506</f>
        <v>0</v>
      </c>
      <c r="AD506">
        <f>A!AC506</f>
        <v>0</v>
      </c>
      <c r="AE506">
        <f>A!AD506</f>
        <v>0</v>
      </c>
      <c r="AF506">
        <f>A!AE506</f>
        <v>0</v>
      </c>
      <c r="AG506">
        <f>A!AF506</f>
        <v>0</v>
      </c>
      <c r="AH506">
        <f>A!AG506</f>
        <v>0</v>
      </c>
      <c r="AI506">
        <f>A!AH506</f>
        <v>0</v>
      </c>
      <c r="AJ506">
        <f>A!AI506</f>
        <v>0</v>
      </c>
      <c r="AK506">
        <f>A!AJ506</f>
        <v>0</v>
      </c>
      <c r="AL506">
        <f>A!AK506</f>
        <v>0</v>
      </c>
      <c r="AM506">
        <f>A!AL506</f>
        <v>0</v>
      </c>
      <c r="AN506">
        <f>A!AM506</f>
        <v>0</v>
      </c>
      <c r="AO506">
        <f>A!AN506</f>
        <v>0</v>
      </c>
      <c r="AP506">
        <f>A!AO506</f>
        <v>0</v>
      </c>
      <c r="AQ506">
        <f>A!AP506</f>
        <v>0</v>
      </c>
      <c r="AR506">
        <f>A!AQ506</f>
        <v>0</v>
      </c>
      <c r="AS506">
        <f>A!AR506</f>
        <v>0</v>
      </c>
      <c r="AT506">
        <f>A!AS506</f>
        <v>0</v>
      </c>
      <c r="AU506">
        <f>A!AT506</f>
        <v>0</v>
      </c>
      <c r="AV506">
        <f>A!AU506</f>
        <v>0</v>
      </c>
      <c r="AW506" s="23" t="str">
        <f>IF(A!AV506=0,"",A!AV506)</f>
        <v/>
      </c>
      <c r="AX506">
        <f>A!AW506</f>
        <v>0</v>
      </c>
      <c r="AY506">
        <f>A!AX506</f>
        <v>0</v>
      </c>
      <c r="AZ506">
        <f>A!AY506</f>
        <v>0</v>
      </c>
      <c r="BA506">
        <f>A!AZ506</f>
        <v>0</v>
      </c>
      <c r="BB506">
        <f>A!BA506</f>
        <v>0</v>
      </c>
      <c r="BC506">
        <f>A!BB506</f>
        <v>0</v>
      </c>
      <c r="BD506">
        <f>A!BC506</f>
        <v>0</v>
      </c>
      <c r="BE506">
        <f>A!BD506</f>
        <v>0</v>
      </c>
      <c r="BF506">
        <f>A!BE506</f>
        <v>0</v>
      </c>
      <c r="BG506">
        <f>A!BF506</f>
        <v>0</v>
      </c>
      <c r="BH506">
        <f>A!BG506</f>
        <v>0</v>
      </c>
      <c r="BI506">
        <f>A!BH506</f>
        <v>0</v>
      </c>
      <c r="BJ506">
        <f>A!BI506</f>
        <v>0</v>
      </c>
      <c r="BK506">
        <f>A!BJ506</f>
        <v>0</v>
      </c>
      <c r="BL506">
        <f>A!BK506</f>
        <v>0</v>
      </c>
      <c r="BM506">
        <f>A!BL506</f>
        <v>0</v>
      </c>
      <c r="BN506">
        <f>A!BM506</f>
        <v>0</v>
      </c>
      <c r="BO506">
        <f>A!BN506</f>
        <v>0</v>
      </c>
      <c r="BP506">
        <f>A!BO506</f>
        <v>0</v>
      </c>
      <c r="BQ506">
        <f>A!BP506</f>
        <v>0</v>
      </c>
      <c r="BR506">
        <f>A!BQ506</f>
        <v>0</v>
      </c>
      <c r="BS506">
        <f>A!BR506</f>
        <v>0</v>
      </c>
      <c r="BT506">
        <f>A!BS506</f>
        <v>0</v>
      </c>
      <c r="BU506">
        <f>A!BT506</f>
        <v>0</v>
      </c>
      <c r="BV506">
        <f>A!BU506</f>
        <v>0</v>
      </c>
      <c r="BW506">
        <f>A!BV506</f>
        <v>0</v>
      </c>
      <c r="BX506">
        <f>A!BW506</f>
        <v>0</v>
      </c>
      <c r="BY506">
        <f>A!BX506</f>
        <v>0</v>
      </c>
      <c r="BZ506">
        <f>A!BY506</f>
        <v>0</v>
      </c>
      <c r="CA506">
        <f>A!BZ506</f>
        <v>0</v>
      </c>
      <c r="CB506">
        <f>A!CA506</f>
        <v>0</v>
      </c>
      <c r="CC506">
        <f>A!CB506</f>
        <v>0</v>
      </c>
      <c r="CD506">
        <f>A!CC506</f>
        <v>0</v>
      </c>
      <c r="CE506">
        <f>A!CD506</f>
        <v>0</v>
      </c>
      <c r="CF506">
        <f>A!CE506</f>
        <v>0</v>
      </c>
      <c r="CG506">
        <f>A!CF506</f>
        <v>0</v>
      </c>
      <c r="CH506">
        <f>A!CG506</f>
        <v>0</v>
      </c>
      <c r="CI506">
        <f>A!CH506</f>
        <v>0</v>
      </c>
      <c r="CJ506">
        <f>A!CI506</f>
        <v>0</v>
      </c>
      <c r="CK506">
        <f>A!CJ506</f>
        <v>0</v>
      </c>
      <c r="CL506">
        <f>A!CK506</f>
        <v>0</v>
      </c>
      <c r="CM506">
        <f>A!CL506</f>
        <v>0</v>
      </c>
      <c r="CN506">
        <f>A!CM506</f>
        <v>0</v>
      </c>
      <c r="CO506">
        <f>A!CN506</f>
        <v>0</v>
      </c>
      <c r="CP506">
        <f>A!CO506</f>
        <v>0</v>
      </c>
      <c r="CQ506">
        <f>A!CO816</f>
        <v>0</v>
      </c>
      <c r="CR506">
        <f>A!CP506</f>
        <v>0</v>
      </c>
      <c r="CS506">
        <f>A!CQ506</f>
        <v>0</v>
      </c>
    </row>
    <row r="507" spans="1:97" x14ac:dyDescent="0.2">
      <c r="A507">
        <f>A!A507</f>
        <v>0</v>
      </c>
      <c r="B507">
        <f>A!B507</f>
        <v>0</v>
      </c>
      <c r="C507">
        <f>A!C507</f>
        <v>0</v>
      </c>
      <c r="D507">
        <f>A!D507</f>
        <v>0</v>
      </c>
      <c r="E507">
        <f>A!E507</f>
        <v>0</v>
      </c>
      <c r="F507">
        <f>A!F507</f>
        <v>0</v>
      </c>
      <c r="G507">
        <f>A!G507</f>
        <v>0</v>
      </c>
      <c r="H507">
        <f>A!H507</f>
        <v>0</v>
      </c>
      <c r="I507">
        <f>A!I507</f>
        <v>0</v>
      </c>
      <c r="J507">
        <f>A!J507</f>
        <v>0</v>
      </c>
      <c r="K507">
        <f>A!K507</f>
        <v>0</v>
      </c>
      <c r="L507">
        <f>A!L507</f>
        <v>0</v>
      </c>
      <c r="M507">
        <f>A!M507</f>
        <v>0</v>
      </c>
      <c r="N507">
        <f>A!N507</f>
        <v>0</v>
      </c>
      <c r="O507">
        <f>A!O507</f>
        <v>0</v>
      </c>
      <c r="P507" s="23" t="str">
        <f>IF(A!P507="","",INDEX(B!$A$1:$BT$2000,MATCH(A!P507,B!$AX$1:$AX$2000,0),D!$B$5))</f>
        <v/>
      </c>
      <c r="Q507">
        <f>A!Q507</f>
        <v>0</v>
      </c>
      <c r="R507">
        <f>A!R507</f>
        <v>0</v>
      </c>
      <c r="S507">
        <f>A!S507</f>
        <v>0</v>
      </c>
      <c r="T507">
        <f>A!T507</f>
        <v>0</v>
      </c>
      <c r="U507">
        <f>A!U507</f>
        <v>0</v>
      </c>
      <c r="V507" s="23">
        <f>IF(A!V507="&lt;",1,A!V507)</f>
        <v>0</v>
      </c>
      <c r="W507">
        <f>A!W507</f>
        <v>0</v>
      </c>
      <c r="X507">
        <f>A!X507</f>
        <v>0</v>
      </c>
      <c r="Y507">
        <f>A!Y507</f>
        <v>0</v>
      </c>
      <c r="Z507" s="23">
        <f t="shared" si="7"/>
        <v>0</v>
      </c>
      <c r="AA507">
        <f>A!Z507</f>
        <v>0</v>
      </c>
      <c r="AB507">
        <f>A!AA507</f>
        <v>0</v>
      </c>
      <c r="AC507">
        <f>A!AB507</f>
        <v>0</v>
      </c>
      <c r="AD507">
        <f>A!AC507</f>
        <v>0</v>
      </c>
      <c r="AE507">
        <f>A!AD507</f>
        <v>0</v>
      </c>
      <c r="AF507">
        <f>A!AE507</f>
        <v>0</v>
      </c>
      <c r="AG507">
        <f>A!AF507</f>
        <v>0</v>
      </c>
      <c r="AH507">
        <f>A!AG507</f>
        <v>0</v>
      </c>
      <c r="AI507">
        <f>A!AH507</f>
        <v>0</v>
      </c>
      <c r="AJ507">
        <f>A!AI507</f>
        <v>0</v>
      </c>
      <c r="AK507">
        <f>A!AJ507</f>
        <v>0</v>
      </c>
      <c r="AL507">
        <f>A!AK507</f>
        <v>0</v>
      </c>
      <c r="AM507">
        <f>A!AL507</f>
        <v>0</v>
      </c>
      <c r="AN507">
        <f>A!AM507</f>
        <v>0</v>
      </c>
      <c r="AO507">
        <f>A!AN507</f>
        <v>0</v>
      </c>
      <c r="AP507">
        <f>A!AO507</f>
        <v>0</v>
      </c>
      <c r="AQ507">
        <f>A!AP507</f>
        <v>0</v>
      </c>
      <c r="AR507">
        <f>A!AQ507</f>
        <v>0</v>
      </c>
      <c r="AS507">
        <f>A!AR507</f>
        <v>0</v>
      </c>
      <c r="AT507">
        <f>A!AS507</f>
        <v>0</v>
      </c>
      <c r="AU507">
        <f>A!AT507</f>
        <v>0</v>
      </c>
      <c r="AV507">
        <f>A!AU507</f>
        <v>0</v>
      </c>
      <c r="AW507" s="23" t="str">
        <f>IF(A!AV507=0,"",A!AV507)</f>
        <v/>
      </c>
      <c r="AX507">
        <f>A!AW507</f>
        <v>0</v>
      </c>
      <c r="AY507">
        <f>A!AX507</f>
        <v>0</v>
      </c>
      <c r="AZ507">
        <f>A!AY507</f>
        <v>0</v>
      </c>
      <c r="BA507">
        <f>A!AZ507</f>
        <v>0</v>
      </c>
      <c r="BB507">
        <f>A!BA507</f>
        <v>0</v>
      </c>
      <c r="BC507">
        <f>A!BB507</f>
        <v>0</v>
      </c>
      <c r="BD507">
        <f>A!BC507</f>
        <v>0</v>
      </c>
      <c r="BE507">
        <f>A!BD507</f>
        <v>0</v>
      </c>
      <c r="BF507">
        <f>A!BE507</f>
        <v>0</v>
      </c>
      <c r="BG507">
        <f>A!BF507</f>
        <v>0</v>
      </c>
      <c r="BH507">
        <f>A!BG507</f>
        <v>0</v>
      </c>
      <c r="BI507">
        <f>A!BH507</f>
        <v>0</v>
      </c>
      <c r="BJ507">
        <f>A!BI507</f>
        <v>0</v>
      </c>
      <c r="BK507">
        <f>A!BJ507</f>
        <v>0</v>
      </c>
      <c r="BL507">
        <f>A!BK507</f>
        <v>0</v>
      </c>
      <c r="BM507">
        <f>A!BL507</f>
        <v>0</v>
      </c>
      <c r="BN507">
        <f>A!BM507</f>
        <v>0</v>
      </c>
      <c r="BO507">
        <f>A!BN507</f>
        <v>0</v>
      </c>
      <c r="BP507">
        <f>A!BO507</f>
        <v>0</v>
      </c>
      <c r="BQ507">
        <f>A!BP507</f>
        <v>0</v>
      </c>
      <c r="BR507">
        <f>A!BQ507</f>
        <v>0</v>
      </c>
      <c r="BS507">
        <f>A!BR507</f>
        <v>0</v>
      </c>
      <c r="BT507">
        <f>A!BS507</f>
        <v>0</v>
      </c>
      <c r="BU507">
        <f>A!BT507</f>
        <v>0</v>
      </c>
      <c r="BV507">
        <f>A!BU507</f>
        <v>0</v>
      </c>
      <c r="BW507">
        <f>A!BV507</f>
        <v>0</v>
      </c>
      <c r="BX507">
        <f>A!BW507</f>
        <v>0</v>
      </c>
      <c r="BY507">
        <f>A!BX507</f>
        <v>0</v>
      </c>
      <c r="BZ507">
        <f>A!BY507</f>
        <v>0</v>
      </c>
      <c r="CA507">
        <f>A!BZ507</f>
        <v>0</v>
      </c>
      <c r="CB507">
        <f>A!CA507</f>
        <v>0</v>
      </c>
      <c r="CC507">
        <f>A!CB507</f>
        <v>0</v>
      </c>
      <c r="CD507">
        <f>A!CC507</f>
        <v>0</v>
      </c>
      <c r="CE507">
        <f>A!CD507</f>
        <v>0</v>
      </c>
      <c r="CF507">
        <f>A!CE507</f>
        <v>0</v>
      </c>
      <c r="CG507">
        <f>A!CF507</f>
        <v>0</v>
      </c>
      <c r="CH507">
        <f>A!CG507</f>
        <v>0</v>
      </c>
      <c r="CI507">
        <f>A!CH507</f>
        <v>0</v>
      </c>
      <c r="CJ507">
        <f>A!CI507</f>
        <v>0</v>
      </c>
      <c r="CK507">
        <f>A!CJ507</f>
        <v>0</v>
      </c>
      <c r="CL507">
        <f>A!CK507</f>
        <v>0</v>
      </c>
      <c r="CM507">
        <f>A!CL507</f>
        <v>0</v>
      </c>
      <c r="CN507">
        <f>A!CM507</f>
        <v>0</v>
      </c>
      <c r="CO507">
        <f>A!CN507</f>
        <v>0</v>
      </c>
      <c r="CP507">
        <f>A!CO507</f>
        <v>0</v>
      </c>
      <c r="CQ507">
        <f>A!CO817</f>
        <v>0</v>
      </c>
      <c r="CR507">
        <f>A!CP507</f>
        <v>0</v>
      </c>
      <c r="CS507">
        <f>A!CQ507</f>
        <v>0</v>
      </c>
    </row>
    <row r="508" spans="1:97" x14ac:dyDescent="0.2">
      <c r="A508">
        <f>A!A508</f>
        <v>0</v>
      </c>
      <c r="B508">
        <f>A!B508</f>
        <v>0</v>
      </c>
      <c r="C508">
        <f>A!C508</f>
        <v>0</v>
      </c>
      <c r="D508">
        <f>A!D508</f>
        <v>0</v>
      </c>
      <c r="E508">
        <f>A!E508</f>
        <v>0</v>
      </c>
      <c r="F508">
        <f>A!F508</f>
        <v>0</v>
      </c>
      <c r="G508">
        <f>A!G508</f>
        <v>0</v>
      </c>
      <c r="H508">
        <f>A!H508</f>
        <v>0</v>
      </c>
      <c r="I508">
        <f>A!I508</f>
        <v>0</v>
      </c>
      <c r="J508">
        <f>A!J508</f>
        <v>0</v>
      </c>
      <c r="K508">
        <f>A!K508</f>
        <v>0</v>
      </c>
      <c r="L508">
        <f>A!L508</f>
        <v>0</v>
      </c>
      <c r="M508">
        <f>A!M508</f>
        <v>0</v>
      </c>
      <c r="N508">
        <f>A!N508</f>
        <v>0</v>
      </c>
      <c r="O508">
        <f>A!O508</f>
        <v>0</v>
      </c>
      <c r="P508" s="23" t="str">
        <f>IF(A!P508="","",INDEX(B!$A$1:$BT$2000,MATCH(A!P508,B!$AX$1:$AX$2000,0),D!$B$5))</f>
        <v/>
      </c>
      <c r="Q508">
        <f>A!Q508</f>
        <v>0</v>
      </c>
      <c r="R508">
        <f>A!R508</f>
        <v>0</v>
      </c>
      <c r="S508">
        <f>A!S508</f>
        <v>0</v>
      </c>
      <c r="T508">
        <f>A!T508</f>
        <v>0</v>
      </c>
      <c r="U508">
        <f>A!U508</f>
        <v>0</v>
      </c>
      <c r="V508" s="23">
        <f>IF(A!V508="&lt;",1,A!V508)</f>
        <v>0</v>
      </c>
      <c r="W508">
        <f>A!W508</f>
        <v>0</v>
      </c>
      <c r="X508">
        <f>A!X508</f>
        <v>0</v>
      </c>
      <c r="Y508">
        <f>A!Y508</f>
        <v>0</v>
      </c>
      <c r="Z508" s="23">
        <f t="shared" si="7"/>
        <v>0</v>
      </c>
      <c r="AA508">
        <f>A!Z508</f>
        <v>0</v>
      </c>
      <c r="AB508">
        <f>A!AA508</f>
        <v>0</v>
      </c>
      <c r="AC508">
        <f>A!AB508</f>
        <v>0</v>
      </c>
      <c r="AD508">
        <f>A!AC508</f>
        <v>0</v>
      </c>
      <c r="AE508">
        <f>A!AD508</f>
        <v>0</v>
      </c>
      <c r="AF508">
        <f>A!AE508</f>
        <v>0</v>
      </c>
      <c r="AG508">
        <f>A!AF508</f>
        <v>0</v>
      </c>
      <c r="AH508">
        <f>A!AG508</f>
        <v>0</v>
      </c>
      <c r="AI508">
        <f>A!AH508</f>
        <v>0</v>
      </c>
      <c r="AJ508">
        <f>A!AI508</f>
        <v>0</v>
      </c>
      <c r="AK508">
        <f>A!AJ508</f>
        <v>0</v>
      </c>
      <c r="AL508">
        <f>A!AK508</f>
        <v>0</v>
      </c>
      <c r="AM508">
        <f>A!AL508</f>
        <v>0</v>
      </c>
      <c r="AN508">
        <f>A!AM508</f>
        <v>0</v>
      </c>
      <c r="AO508">
        <f>A!AN508</f>
        <v>0</v>
      </c>
      <c r="AP508">
        <f>A!AO508</f>
        <v>0</v>
      </c>
      <c r="AQ508">
        <f>A!AP508</f>
        <v>0</v>
      </c>
      <c r="AR508">
        <f>A!AQ508</f>
        <v>0</v>
      </c>
      <c r="AS508">
        <f>A!AR508</f>
        <v>0</v>
      </c>
      <c r="AT508">
        <f>A!AS508</f>
        <v>0</v>
      </c>
      <c r="AU508">
        <f>A!AT508</f>
        <v>0</v>
      </c>
      <c r="AV508">
        <f>A!AU508</f>
        <v>0</v>
      </c>
      <c r="AW508" s="23" t="str">
        <f>IF(A!AV508=0,"",A!AV508)</f>
        <v/>
      </c>
      <c r="AX508">
        <f>A!AW508</f>
        <v>0</v>
      </c>
      <c r="AY508">
        <f>A!AX508</f>
        <v>0</v>
      </c>
      <c r="AZ508">
        <f>A!AY508</f>
        <v>0</v>
      </c>
      <c r="BA508">
        <f>A!AZ508</f>
        <v>0</v>
      </c>
      <c r="BB508">
        <f>A!BA508</f>
        <v>0</v>
      </c>
      <c r="BC508">
        <f>A!BB508</f>
        <v>0</v>
      </c>
      <c r="BD508">
        <f>A!BC508</f>
        <v>0</v>
      </c>
      <c r="BE508">
        <f>A!BD508</f>
        <v>0</v>
      </c>
      <c r="BF508">
        <f>A!BE508</f>
        <v>0</v>
      </c>
      <c r="BG508">
        <f>A!BF508</f>
        <v>0</v>
      </c>
      <c r="BH508">
        <f>A!BG508</f>
        <v>0</v>
      </c>
      <c r="BI508">
        <f>A!BH508</f>
        <v>0</v>
      </c>
      <c r="BJ508">
        <f>A!BI508</f>
        <v>0</v>
      </c>
      <c r="BK508">
        <f>A!BJ508</f>
        <v>0</v>
      </c>
      <c r="BL508">
        <f>A!BK508</f>
        <v>0</v>
      </c>
      <c r="BM508">
        <f>A!BL508</f>
        <v>0</v>
      </c>
      <c r="BN508">
        <f>A!BM508</f>
        <v>0</v>
      </c>
      <c r="BO508">
        <f>A!BN508</f>
        <v>0</v>
      </c>
      <c r="BP508">
        <f>A!BO508</f>
        <v>0</v>
      </c>
      <c r="BQ508">
        <f>A!BP508</f>
        <v>0</v>
      </c>
      <c r="BR508">
        <f>A!BQ508</f>
        <v>0</v>
      </c>
      <c r="BS508">
        <f>A!BR508</f>
        <v>0</v>
      </c>
      <c r="BT508">
        <f>A!BS508</f>
        <v>0</v>
      </c>
      <c r="BU508">
        <f>A!BT508</f>
        <v>0</v>
      </c>
      <c r="BV508">
        <f>A!BU508</f>
        <v>0</v>
      </c>
      <c r="BW508">
        <f>A!BV508</f>
        <v>0</v>
      </c>
      <c r="BX508">
        <f>A!BW508</f>
        <v>0</v>
      </c>
      <c r="BY508">
        <f>A!BX508</f>
        <v>0</v>
      </c>
      <c r="BZ508">
        <f>A!BY508</f>
        <v>0</v>
      </c>
      <c r="CA508">
        <f>A!BZ508</f>
        <v>0</v>
      </c>
      <c r="CB508">
        <f>A!CA508</f>
        <v>0</v>
      </c>
      <c r="CC508">
        <f>A!CB508</f>
        <v>0</v>
      </c>
      <c r="CD508">
        <f>A!CC508</f>
        <v>0</v>
      </c>
      <c r="CE508">
        <f>A!CD508</f>
        <v>0</v>
      </c>
      <c r="CF508">
        <f>A!CE508</f>
        <v>0</v>
      </c>
      <c r="CG508">
        <f>A!CF508</f>
        <v>0</v>
      </c>
      <c r="CH508">
        <f>A!CG508</f>
        <v>0</v>
      </c>
      <c r="CI508">
        <f>A!CH508</f>
        <v>0</v>
      </c>
      <c r="CJ508">
        <f>A!CI508</f>
        <v>0</v>
      </c>
      <c r="CK508">
        <f>A!CJ508</f>
        <v>0</v>
      </c>
      <c r="CL508">
        <f>A!CK508</f>
        <v>0</v>
      </c>
      <c r="CM508">
        <f>A!CL508</f>
        <v>0</v>
      </c>
      <c r="CN508">
        <f>A!CM508</f>
        <v>0</v>
      </c>
      <c r="CO508">
        <f>A!CN508</f>
        <v>0</v>
      </c>
      <c r="CP508">
        <f>A!CO508</f>
        <v>0</v>
      </c>
      <c r="CQ508">
        <f>A!CO818</f>
        <v>0</v>
      </c>
      <c r="CR508">
        <f>A!CP508</f>
        <v>0</v>
      </c>
      <c r="CS508">
        <f>A!CQ508</f>
        <v>0</v>
      </c>
    </row>
    <row r="509" spans="1:97" x14ac:dyDescent="0.2">
      <c r="A509">
        <f>A!A509</f>
        <v>0</v>
      </c>
      <c r="B509">
        <f>A!B509</f>
        <v>0</v>
      </c>
      <c r="C509">
        <f>A!C509</f>
        <v>0</v>
      </c>
      <c r="D509">
        <f>A!D509</f>
        <v>0</v>
      </c>
      <c r="E509">
        <f>A!E509</f>
        <v>0</v>
      </c>
      <c r="F509">
        <f>A!F509</f>
        <v>0</v>
      </c>
      <c r="G509">
        <f>A!G509</f>
        <v>0</v>
      </c>
      <c r="H509">
        <f>A!H509</f>
        <v>0</v>
      </c>
      <c r="I509">
        <f>A!I509</f>
        <v>0</v>
      </c>
      <c r="J509">
        <f>A!J509</f>
        <v>0</v>
      </c>
      <c r="K509">
        <f>A!K509</f>
        <v>0</v>
      </c>
      <c r="L509">
        <f>A!L509</f>
        <v>0</v>
      </c>
      <c r="M509">
        <f>A!M509</f>
        <v>0</v>
      </c>
      <c r="N509">
        <f>A!N509</f>
        <v>0</v>
      </c>
      <c r="O509">
        <f>A!O509</f>
        <v>0</v>
      </c>
      <c r="P509" s="23" t="str">
        <f>IF(A!P509="","",INDEX(B!$A$1:$BT$2000,MATCH(A!P509,B!$AX$1:$AX$2000,0),D!$B$5))</f>
        <v/>
      </c>
      <c r="Q509">
        <f>A!Q509</f>
        <v>0</v>
      </c>
      <c r="R509">
        <f>A!R509</f>
        <v>0</v>
      </c>
      <c r="S509">
        <f>A!S509</f>
        <v>0</v>
      </c>
      <c r="T509">
        <f>A!T509</f>
        <v>0</v>
      </c>
      <c r="U509">
        <f>A!U509</f>
        <v>0</v>
      </c>
      <c r="V509" s="23">
        <f>IF(A!V509="&lt;",1,A!V509)</f>
        <v>0</v>
      </c>
      <c r="W509">
        <f>A!W509</f>
        <v>0</v>
      </c>
      <c r="X509">
        <f>A!X509</f>
        <v>0</v>
      </c>
      <c r="Y509">
        <f>A!Y509</f>
        <v>0</v>
      </c>
      <c r="Z509" s="23">
        <f t="shared" si="7"/>
        <v>0</v>
      </c>
      <c r="AA509">
        <f>A!Z509</f>
        <v>0</v>
      </c>
      <c r="AB509">
        <f>A!AA509</f>
        <v>0</v>
      </c>
      <c r="AC509">
        <f>A!AB509</f>
        <v>0</v>
      </c>
      <c r="AD509">
        <f>A!AC509</f>
        <v>0</v>
      </c>
      <c r="AE509">
        <f>A!AD509</f>
        <v>0</v>
      </c>
      <c r="AF509">
        <f>A!AE509</f>
        <v>0</v>
      </c>
      <c r="AG509">
        <f>A!AF509</f>
        <v>0</v>
      </c>
      <c r="AH509">
        <f>A!AG509</f>
        <v>0</v>
      </c>
      <c r="AI509">
        <f>A!AH509</f>
        <v>0</v>
      </c>
      <c r="AJ509">
        <f>A!AI509</f>
        <v>0</v>
      </c>
      <c r="AK509">
        <f>A!AJ509</f>
        <v>0</v>
      </c>
      <c r="AL509">
        <f>A!AK509</f>
        <v>0</v>
      </c>
      <c r="AM509">
        <f>A!AL509</f>
        <v>0</v>
      </c>
      <c r="AN509">
        <f>A!AM509</f>
        <v>0</v>
      </c>
      <c r="AO509">
        <f>A!AN509</f>
        <v>0</v>
      </c>
      <c r="AP509">
        <f>A!AO509</f>
        <v>0</v>
      </c>
      <c r="AQ509">
        <f>A!AP509</f>
        <v>0</v>
      </c>
      <c r="AR509">
        <f>A!AQ509</f>
        <v>0</v>
      </c>
      <c r="AS509">
        <f>A!AR509</f>
        <v>0</v>
      </c>
      <c r="AT509">
        <f>A!AS509</f>
        <v>0</v>
      </c>
      <c r="AU509">
        <f>A!AT509</f>
        <v>0</v>
      </c>
      <c r="AV509">
        <f>A!AU509</f>
        <v>0</v>
      </c>
      <c r="AW509" s="23" t="str">
        <f>IF(A!AV509=0,"",A!AV509)</f>
        <v/>
      </c>
      <c r="AX509">
        <f>A!AW509</f>
        <v>0</v>
      </c>
      <c r="AY509">
        <f>A!AX509</f>
        <v>0</v>
      </c>
      <c r="AZ509">
        <f>A!AY509</f>
        <v>0</v>
      </c>
      <c r="BA509">
        <f>A!AZ509</f>
        <v>0</v>
      </c>
      <c r="BB509">
        <f>A!BA509</f>
        <v>0</v>
      </c>
      <c r="BC509">
        <f>A!BB509</f>
        <v>0</v>
      </c>
      <c r="BD509">
        <f>A!BC509</f>
        <v>0</v>
      </c>
      <c r="BE509">
        <f>A!BD509</f>
        <v>0</v>
      </c>
      <c r="BF509">
        <f>A!BE509</f>
        <v>0</v>
      </c>
      <c r="BG509">
        <f>A!BF509</f>
        <v>0</v>
      </c>
      <c r="BH509">
        <f>A!BG509</f>
        <v>0</v>
      </c>
      <c r="BI509">
        <f>A!BH509</f>
        <v>0</v>
      </c>
      <c r="BJ509">
        <f>A!BI509</f>
        <v>0</v>
      </c>
      <c r="BK509">
        <f>A!BJ509</f>
        <v>0</v>
      </c>
      <c r="BL509">
        <f>A!BK509</f>
        <v>0</v>
      </c>
      <c r="BM509">
        <f>A!BL509</f>
        <v>0</v>
      </c>
      <c r="BN509">
        <f>A!BM509</f>
        <v>0</v>
      </c>
      <c r="BO509">
        <f>A!BN509</f>
        <v>0</v>
      </c>
      <c r="BP509">
        <f>A!BO509</f>
        <v>0</v>
      </c>
      <c r="BQ509">
        <f>A!BP509</f>
        <v>0</v>
      </c>
      <c r="BR509">
        <f>A!BQ509</f>
        <v>0</v>
      </c>
      <c r="BS509">
        <f>A!BR509</f>
        <v>0</v>
      </c>
      <c r="BT509">
        <f>A!BS509</f>
        <v>0</v>
      </c>
      <c r="BU509">
        <f>A!BT509</f>
        <v>0</v>
      </c>
      <c r="BV509">
        <f>A!BU509</f>
        <v>0</v>
      </c>
      <c r="BW509">
        <f>A!BV509</f>
        <v>0</v>
      </c>
      <c r="BX509">
        <f>A!BW509</f>
        <v>0</v>
      </c>
      <c r="BY509">
        <f>A!BX509</f>
        <v>0</v>
      </c>
      <c r="BZ509">
        <f>A!BY509</f>
        <v>0</v>
      </c>
      <c r="CA509">
        <f>A!BZ509</f>
        <v>0</v>
      </c>
      <c r="CB509">
        <f>A!CA509</f>
        <v>0</v>
      </c>
      <c r="CC509">
        <f>A!CB509</f>
        <v>0</v>
      </c>
      <c r="CD509">
        <f>A!CC509</f>
        <v>0</v>
      </c>
      <c r="CE509">
        <f>A!CD509</f>
        <v>0</v>
      </c>
      <c r="CF509">
        <f>A!CE509</f>
        <v>0</v>
      </c>
      <c r="CG509">
        <f>A!CF509</f>
        <v>0</v>
      </c>
      <c r="CH509">
        <f>A!CG509</f>
        <v>0</v>
      </c>
      <c r="CI509">
        <f>A!CH509</f>
        <v>0</v>
      </c>
      <c r="CJ509">
        <f>A!CI509</f>
        <v>0</v>
      </c>
      <c r="CK509">
        <f>A!CJ509</f>
        <v>0</v>
      </c>
      <c r="CL509">
        <f>A!CK509</f>
        <v>0</v>
      </c>
      <c r="CM509">
        <f>A!CL509</f>
        <v>0</v>
      </c>
      <c r="CN509">
        <f>A!CM509</f>
        <v>0</v>
      </c>
      <c r="CO509">
        <f>A!CN509</f>
        <v>0</v>
      </c>
      <c r="CP509">
        <f>A!CO509</f>
        <v>0</v>
      </c>
      <c r="CQ509">
        <f>A!CO819</f>
        <v>0</v>
      </c>
      <c r="CR509">
        <f>A!CP509</f>
        <v>0</v>
      </c>
      <c r="CS509">
        <f>A!CQ509</f>
        <v>0</v>
      </c>
    </row>
    <row r="510" spans="1:97" x14ac:dyDescent="0.2">
      <c r="A510">
        <f>A!A510</f>
        <v>0</v>
      </c>
      <c r="B510">
        <f>A!B510</f>
        <v>0</v>
      </c>
      <c r="C510">
        <f>A!C510</f>
        <v>0</v>
      </c>
      <c r="D510">
        <f>A!D510</f>
        <v>0</v>
      </c>
      <c r="E510">
        <f>A!E510</f>
        <v>0</v>
      </c>
      <c r="F510">
        <f>A!F510</f>
        <v>0</v>
      </c>
      <c r="G510">
        <f>A!G510</f>
        <v>0</v>
      </c>
      <c r="H510">
        <f>A!H510</f>
        <v>0</v>
      </c>
      <c r="I510">
        <f>A!I510</f>
        <v>0</v>
      </c>
      <c r="J510">
        <f>A!J510</f>
        <v>0</v>
      </c>
      <c r="K510">
        <f>A!K510</f>
        <v>0</v>
      </c>
      <c r="L510">
        <f>A!L510</f>
        <v>0</v>
      </c>
      <c r="M510">
        <f>A!M510</f>
        <v>0</v>
      </c>
      <c r="N510">
        <f>A!N510</f>
        <v>0</v>
      </c>
      <c r="O510">
        <f>A!O510</f>
        <v>0</v>
      </c>
      <c r="P510" s="23" t="str">
        <f>IF(A!P510="","",INDEX(B!$A$1:$BT$2000,MATCH(A!P510,B!$AX$1:$AX$2000,0),D!$B$5))</f>
        <v/>
      </c>
      <c r="Q510">
        <f>A!Q510</f>
        <v>0</v>
      </c>
      <c r="R510">
        <f>A!R510</f>
        <v>0</v>
      </c>
      <c r="S510">
        <f>A!S510</f>
        <v>0</v>
      </c>
      <c r="T510">
        <f>A!T510</f>
        <v>0</v>
      </c>
      <c r="U510">
        <f>A!U510</f>
        <v>0</v>
      </c>
      <c r="V510" s="23">
        <f>IF(A!V510="&lt;",1,A!V510)</f>
        <v>0</v>
      </c>
      <c r="W510">
        <f>A!W510</f>
        <v>0</v>
      </c>
      <c r="X510">
        <f>A!X510</f>
        <v>0</v>
      </c>
      <c r="Y510">
        <f>A!Y510</f>
        <v>0</v>
      </c>
      <c r="Z510" s="23">
        <f t="shared" si="7"/>
        <v>0</v>
      </c>
      <c r="AA510">
        <f>A!Z510</f>
        <v>0</v>
      </c>
      <c r="AB510">
        <f>A!AA510</f>
        <v>0</v>
      </c>
      <c r="AC510">
        <f>A!AB510</f>
        <v>0</v>
      </c>
      <c r="AD510">
        <f>A!AC510</f>
        <v>0</v>
      </c>
      <c r="AE510">
        <f>A!AD510</f>
        <v>0</v>
      </c>
      <c r="AF510">
        <f>A!AE510</f>
        <v>0</v>
      </c>
      <c r="AG510">
        <f>A!AF510</f>
        <v>0</v>
      </c>
      <c r="AH510">
        <f>A!AG510</f>
        <v>0</v>
      </c>
      <c r="AI510">
        <f>A!AH510</f>
        <v>0</v>
      </c>
      <c r="AJ510">
        <f>A!AI510</f>
        <v>0</v>
      </c>
      <c r="AK510">
        <f>A!AJ510</f>
        <v>0</v>
      </c>
      <c r="AL510">
        <f>A!AK510</f>
        <v>0</v>
      </c>
      <c r="AM510">
        <f>A!AL510</f>
        <v>0</v>
      </c>
      <c r="AN510">
        <f>A!AM510</f>
        <v>0</v>
      </c>
      <c r="AO510">
        <f>A!AN510</f>
        <v>0</v>
      </c>
      <c r="AP510">
        <f>A!AO510</f>
        <v>0</v>
      </c>
      <c r="AQ510">
        <f>A!AP510</f>
        <v>0</v>
      </c>
      <c r="AR510">
        <f>A!AQ510</f>
        <v>0</v>
      </c>
      <c r="AS510">
        <f>A!AR510</f>
        <v>0</v>
      </c>
      <c r="AT510">
        <f>A!AS510</f>
        <v>0</v>
      </c>
      <c r="AU510">
        <f>A!AT510</f>
        <v>0</v>
      </c>
      <c r="AV510">
        <f>A!AU510</f>
        <v>0</v>
      </c>
      <c r="AW510" s="23" t="str">
        <f>IF(A!AV510=0,"",A!AV510)</f>
        <v/>
      </c>
      <c r="AX510">
        <f>A!AW510</f>
        <v>0</v>
      </c>
      <c r="AY510">
        <f>A!AX510</f>
        <v>0</v>
      </c>
      <c r="AZ510">
        <f>A!AY510</f>
        <v>0</v>
      </c>
      <c r="BA510">
        <f>A!AZ510</f>
        <v>0</v>
      </c>
      <c r="BB510">
        <f>A!BA510</f>
        <v>0</v>
      </c>
      <c r="BC510">
        <f>A!BB510</f>
        <v>0</v>
      </c>
      <c r="BD510">
        <f>A!BC510</f>
        <v>0</v>
      </c>
      <c r="BE510">
        <f>A!BD510</f>
        <v>0</v>
      </c>
      <c r="BF510">
        <f>A!BE510</f>
        <v>0</v>
      </c>
      <c r="BG510">
        <f>A!BF510</f>
        <v>0</v>
      </c>
      <c r="BH510">
        <f>A!BG510</f>
        <v>0</v>
      </c>
      <c r="BI510">
        <f>A!BH510</f>
        <v>0</v>
      </c>
      <c r="BJ510">
        <f>A!BI510</f>
        <v>0</v>
      </c>
      <c r="BK510">
        <f>A!BJ510</f>
        <v>0</v>
      </c>
      <c r="BL510">
        <f>A!BK510</f>
        <v>0</v>
      </c>
      <c r="BM510">
        <f>A!BL510</f>
        <v>0</v>
      </c>
      <c r="BN510">
        <f>A!BM510</f>
        <v>0</v>
      </c>
      <c r="BO510">
        <f>A!BN510</f>
        <v>0</v>
      </c>
      <c r="BP510">
        <f>A!BO510</f>
        <v>0</v>
      </c>
      <c r="BQ510">
        <f>A!BP510</f>
        <v>0</v>
      </c>
      <c r="BR510">
        <f>A!BQ510</f>
        <v>0</v>
      </c>
      <c r="BS510">
        <f>A!BR510</f>
        <v>0</v>
      </c>
      <c r="BT510">
        <f>A!BS510</f>
        <v>0</v>
      </c>
      <c r="BU510">
        <f>A!BT510</f>
        <v>0</v>
      </c>
      <c r="BV510">
        <f>A!BU510</f>
        <v>0</v>
      </c>
      <c r="BW510">
        <f>A!BV510</f>
        <v>0</v>
      </c>
      <c r="BX510">
        <f>A!BW510</f>
        <v>0</v>
      </c>
      <c r="BY510">
        <f>A!BX510</f>
        <v>0</v>
      </c>
      <c r="BZ510">
        <f>A!BY510</f>
        <v>0</v>
      </c>
      <c r="CA510">
        <f>A!BZ510</f>
        <v>0</v>
      </c>
      <c r="CB510">
        <f>A!CA510</f>
        <v>0</v>
      </c>
      <c r="CC510">
        <f>A!CB510</f>
        <v>0</v>
      </c>
      <c r="CD510">
        <f>A!CC510</f>
        <v>0</v>
      </c>
      <c r="CE510">
        <f>A!CD510</f>
        <v>0</v>
      </c>
      <c r="CF510">
        <f>A!CE510</f>
        <v>0</v>
      </c>
      <c r="CG510">
        <f>A!CF510</f>
        <v>0</v>
      </c>
      <c r="CH510">
        <f>A!CG510</f>
        <v>0</v>
      </c>
      <c r="CI510">
        <f>A!CH510</f>
        <v>0</v>
      </c>
      <c r="CJ510">
        <f>A!CI510</f>
        <v>0</v>
      </c>
      <c r="CK510">
        <f>A!CJ510</f>
        <v>0</v>
      </c>
      <c r="CL510">
        <f>A!CK510</f>
        <v>0</v>
      </c>
      <c r="CM510">
        <f>A!CL510</f>
        <v>0</v>
      </c>
      <c r="CN510">
        <f>A!CM510</f>
        <v>0</v>
      </c>
      <c r="CO510">
        <f>A!CN510</f>
        <v>0</v>
      </c>
      <c r="CP510">
        <f>A!CO510</f>
        <v>0</v>
      </c>
      <c r="CQ510">
        <f>A!CO820</f>
        <v>0</v>
      </c>
      <c r="CR510">
        <f>A!CP510</f>
        <v>0</v>
      </c>
      <c r="CS510">
        <f>A!CQ510</f>
        <v>0</v>
      </c>
    </row>
    <row r="511" spans="1:97" x14ac:dyDescent="0.2">
      <c r="A511">
        <f>A!A511</f>
        <v>0</v>
      </c>
      <c r="B511">
        <f>A!B511</f>
        <v>0</v>
      </c>
      <c r="C511">
        <f>A!C511</f>
        <v>0</v>
      </c>
      <c r="D511">
        <f>A!D511</f>
        <v>0</v>
      </c>
      <c r="E511">
        <f>A!E511</f>
        <v>0</v>
      </c>
      <c r="F511">
        <f>A!F511</f>
        <v>0</v>
      </c>
      <c r="G511">
        <f>A!G511</f>
        <v>0</v>
      </c>
      <c r="H511">
        <f>A!H511</f>
        <v>0</v>
      </c>
      <c r="I511">
        <f>A!I511</f>
        <v>0</v>
      </c>
      <c r="J511">
        <f>A!J511</f>
        <v>0</v>
      </c>
      <c r="K511">
        <f>A!K511</f>
        <v>0</v>
      </c>
      <c r="L511">
        <f>A!L511</f>
        <v>0</v>
      </c>
      <c r="M511">
        <f>A!M511</f>
        <v>0</v>
      </c>
      <c r="N511">
        <f>A!N511</f>
        <v>0</v>
      </c>
      <c r="O511">
        <f>A!O511</f>
        <v>0</v>
      </c>
      <c r="P511" s="23" t="str">
        <f>IF(A!P511="","",INDEX(B!$A$1:$BT$2000,MATCH(A!P511,B!$AX$1:$AX$2000,0),D!$B$5))</f>
        <v/>
      </c>
      <c r="Q511">
        <f>A!Q511</f>
        <v>0</v>
      </c>
      <c r="R511">
        <f>A!R511</f>
        <v>0</v>
      </c>
      <c r="S511">
        <f>A!S511</f>
        <v>0</v>
      </c>
      <c r="T511">
        <f>A!T511</f>
        <v>0</v>
      </c>
      <c r="U511">
        <f>A!U511</f>
        <v>0</v>
      </c>
      <c r="V511" s="23">
        <f>IF(A!V511="&lt;",1,A!V511)</f>
        <v>0</v>
      </c>
      <c r="W511">
        <f>A!W511</f>
        <v>0</v>
      </c>
      <c r="X511">
        <f>A!X511</f>
        <v>0</v>
      </c>
      <c r="Y511">
        <f>A!Y511</f>
        <v>0</v>
      </c>
      <c r="Z511" s="23">
        <f t="shared" si="7"/>
        <v>0</v>
      </c>
      <c r="AA511">
        <f>A!Z511</f>
        <v>0</v>
      </c>
      <c r="AB511">
        <f>A!AA511</f>
        <v>0</v>
      </c>
      <c r="AC511">
        <f>A!AB511</f>
        <v>0</v>
      </c>
      <c r="AD511">
        <f>A!AC511</f>
        <v>0</v>
      </c>
      <c r="AE511">
        <f>A!AD511</f>
        <v>0</v>
      </c>
      <c r="AF511">
        <f>A!AE511</f>
        <v>0</v>
      </c>
      <c r="AG511">
        <f>A!AF511</f>
        <v>0</v>
      </c>
      <c r="AH511">
        <f>A!AG511</f>
        <v>0</v>
      </c>
      <c r="AI511">
        <f>A!AH511</f>
        <v>0</v>
      </c>
      <c r="AJ511">
        <f>A!AI511</f>
        <v>0</v>
      </c>
      <c r="AK511">
        <f>A!AJ511</f>
        <v>0</v>
      </c>
      <c r="AL511">
        <f>A!AK511</f>
        <v>0</v>
      </c>
      <c r="AM511">
        <f>A!AL511</f>
        <v>0</v>
      </c>
      <c r="AN511">
        <f>A!AM511</f>
        <v>0</v>
      </c>
      <c r="AO511">
        <f>A!AN511</f>
        <v>0</v>
      </c>
      <c r="AP511">
        <f>A!AO511</f>
        <v>0</v>
      </c>
      <c r="AQ511">
        <f>A!AP511</f>
        <v>0</v>
      </c>
      <c r="AR511">
        <f>A!AQ511</f>
        <v>0</v>
      </c>
      <c r="AS511">
        <f>A!AR511</f>
        <v>0</v>
      </c>
      <c r="AT511">
        <f>A!AS511</f>
        <v>0</v>
      </c>
      <c r="AU511">
        <f>A!AT511</f>
        <v>0</v>
      </c>
      <c r="AV511">
        <f>A!AU511</f>
        <v>0</v>
      </c>
      <c r="AW511" s="23" t="str">
        <f>IF(A!AV511=0,"",A!AV511)</f>
        <v/>
      </c>
      <c r="AX511">
        <f>A!AW511</f>
        <v>0</v>
      </c>
      <c r="AY511">
        <f>A!AX511</f>
        <v>0</v>
      </c>
      <c r="AZ511">
        <f>A!AY511</f>
        <v>0</v>
      </c>
      <c r="BA511">
        <f>A!AZ511</f>
        <v>0</v>
      </c>
      <c r="BB511">
        <f>A!BA511</f>
        <v>0</v>
      </c>
      <c r="BC511">
        <f>A!BB511</f>
        <v>0</v>
      </c>
      <c r="BD511">
        <f>A!BC511</f>
        <v>0</v>
      </c>
      <c r="BE511">
        <f>A!BD511</f>
        <v>0</v>
      </c>
      <c r="BF511">
        <f>A!BE511</f>
        <v>0</v>
      </c>
      <c r="BG511">
        <f>A!BF511</f>
        <v>0</v>
      </c>
      <c r="BH511">
        <f>A!BG511</f>
        <v>0</v>
      </c>
      <c r="BI511">
        <f>A!BH511</f>
        <v>0</v>
      </c>
      <c r="BJ511">
        <f>A!BI511</f>
        <v>0</v>
      </c>
      <c r="BK511">
        <f>A!BJ511</f>
        <v>0</v>
      </c>
      <c r="BL511">
        <f>A!BK511</f>
        <v>0</v>
      </c>
      <c r="BM511">
        <f>A!BL511</f>
        <v>0</v>
      </c>
      <c r="BN511">
        <f>A!BM511</f>
        <v>0</v>
      </c>
      <c r="BO511">
        <f>A!BN511</f>
        <v>0</v>
      </c>
      <c r="BP511">
        <f>A!BO511</f>
        <v>0</v>
      </c>
      <c r="BQ511">
        <f>A!BP511</f>
        <v>0</v>
      </c>
      <c r="BR511">
        <f>A!BQ511</f>
        <v>0</v>
      </c>
      <c r="BS511">
        <f>A!BR511</f>
        <v>0</v>
      </c>
      <c r="BT511">
        <f>A!BS511</f>
        <v>0</v>
      </c>
      <c r="BU511">
        <f>A!BT511</f>
        <v>0</v>
      </c>
      <c r="BV511">
        <f>A!BU511</f>
        <v>0</v>
      </c>
      <c r="BW511">
        <f>A!BV511</f>
        <v>0</v>
      </c>
      <c r="BX511">
        <f>A!BW511</f>
        <v>0</v>
      </c>
      <c r="BY511">
        <f>A!BX511</f>
        <v>0</v>
      </c>
      <c r="BZ511">
        <f>A!BY511</f>
        <v>0</v>
      </c>
      <c r="CA511">
        <f>A!BZ511</f>
        <v>0</v>
      </c>
      <c r="CB511">
        <f>A!CA511</f>
        <v>0</v>
      </c>
      <c r="CC511">
        <f>A!CB511</f>
        <v>0</v>
      </c>
      <c r="CD511">
        <f>A!CC511</f>
        <v>0</v>
      </c>
      <c r="CE511">
        <f>A!CD511</f>
        <v>0</v>
      </c>
      <c r="CF511">
        <f>A!CE511</f>
        <v>0</v>
      </c>
      <c r="CG511">
        <f>A!CF511</f>
        <v>0</v>
      </c>
      <c r="CH511">
        <f>A!CG511</f>
        <v>0</v>
      </c>
      <c r="CI511">
        <f>A!CH511</f>
        <v>0</v>
      </c>
      <c r="CJ511">
        <f>A!CI511</f>
        <v>0</v>
      </c>
      <c r="CK511">
        <f>A!CJ511</f>
        <v>0</v>
      </c>
      <c r="CL511">
        <f>A!CK511</f>
        <v>0</v>
      </c>
      <c r="CM511">
        <f>A!CL511</f>
        <v>0</v>
      </c>
      <c r="CN511">
        <f>A!CM511</f>
        <v>0</v>
      </c>
      <c r="CO511">
        <f>A!CN511</f>
        <v>0</v>
      </c>
      <c r="CP511">
        <f>A!CO511</f>
        <v>0</v>
      </c>
      <c r="CQ511">
        <f>A!CO821</f>
        <v>0</v>
      </c>
      <c r="CR511">
        <f>A!CP511</f>
        <v>0</v>
      </c>
      <c r="CS511">
        <f>A!CQ511</f>
        <v>0</v>
      </c>
    </row>
    <row r="512" spans="1:97" x14ac:dyDescent="0.2">
      <c r="A512">
        <f>A!A512</f>
        <v>0</v>
      </c>
      <c r="B512">
        <f>A!B512</f>
        <v>0</v>
      </c>
      <c r="C512">
        <f>A!C512</f>
        <v>0</v>
      </c>
      <c r="D512">
        <f>A!D512</f>
        <v>0</v>
      </c>
      <c r="E512">
        <f>A!E512</f>
        <v>0</v>
      </c>
      <c r="F512">
        <f>A!F512</f>
        <v>0</v>
      </c>
      <c r="G512">
        <f>A!G512</f>
        <v>0</v>
      </c>
      <c r="H512">
        <f>A!H512</f>
        <v>0</v>
      </c>
      <c r="I512">
        <f>A!I512</f>
        <v>0</v>
      </c>
      <c r="J512">
        <f>A!J512</f>
        <v>0</v>
      </c>
      <c r="K512">
        <f>A!K512</f>
        <v>0</v>
      </c>
      <c r="L512">
        <f>A!L512</f>
        <v>0</v>
      </c>
      <c r="M512">
        <f>A!M512</f>
        <v>0</v>
      </c>
      <c r="N512">
        <f>A!N512</f>
        <v>0</v>
      </c>
      <c r="O512">
        <f>A!O512</f>
        <v>0</v>
      </c>
      <c r="P512" s="23" t="str">
        <f>IF(A!P512="","",INDEX(B!$A$1:$BT$2000,MATCH(A!P512,B!$AX$1:$AX$2000,0),D!$B$5))</f>
        <v/>
      </c>
      <c r="Q512">
        <f>A!Q512</f>
        <v>0</v>
      </c>
      <c r="R512">
        <f>A!R512</f>
        <v>0</v>
      </c>
      <c r="S512">
        <f>A!S512</f>
        <v>0</v>
      </c>
      <c r="T512">
        <f>A!T512</f>
        <v>0</v>
      </c>
      <c r="U512">
        <f>A!U512</f>
        <v>0</v>
      </c>
      <c r="V512" s="23">
        <f>IF(A!V512="&lt;",1,A!V512)</f>
        <v>0</v>
      </c>
      <c r="W512">
        <f>A!W512</f>
        <v>0</v>
      </c>
      <c r="X512">
        <f>A!X512</f>
        <v>0</v>
      </c>
      <c r="Y512">
        <f>A!Y512</f>
        <v>0</v>
      </c>
      <c r="Z512" s="23">
        <f t="shared" si="7"/>
        <v>0</v>
      </c>
      <c r="AA512">
        <f>A!Z512</f>
        <v>0</v>
      </c>
      <c r="AB512">
        <f>A!AA512</f>
        <v>0</v>
      </c>
      <c r="AC512">
        <f>A!AB512</f>
        <v>0</v>
      </c>
      <c r="AD512">
        <f>A!AC512</f>
        <v>0</v>
      </c>
      <c r="AE512">
        <f>A!AD512</f>
        <v>0</v>
      </c>
      <c r="AF512">
        <f>A!AE512</f>
        <v>0</v>
      </c>
      <c r="AG512">
        <f>A!AF512</f>
        <v>0</v>
      </c>
      <c r="AH512">
        <f>A!AG512</f>
        <v>0</v>
      </c>
      <c r="AI512">
        <f>A!AH512</f>
        <v>0</v>
      </c>
      <c r="AJ512">
        <f>A!AI512</f>
        <v>0</v>
      </c>
      <c r="AK512">
        <f>A!AJ512</f>
        <v>0</v>
      </c>
      <c r="AL512">
        <f>A!AK512</f>
        <v>0</v>
      </c>
      <c r="AM512">
        <f>A!AL512</f>
        <v>0</v>
      </c>
      <c r="AN512">
        <f>A!AM512</f>
        <v>0</v>
      </c>
      <c r="AO512">
        <f>A!AN512</f>
        <v>0</v>
      </c>
      <c r="AP512">
        <f>A!AO512</f>
        <v>0</v>
      </c>
      <c r="AQ512">
        <f>A!AP512</f>
        <v>0</v>
      </c>
      <c r="AR512">
        <f>A!AQ512</f>
        <v>0</v>
      </c>
      <c r="AS512">
        <f>A!AR512</f>
        <v>0</v>
      </c>
      <c r="AT512">
        <f>A!AS512</f>
        <v>0</v>
      </c>
      <c r="AU512">
        <f>A!AT512</f>
        <v>0</v>
      </c>
      <c r="AV512">
        <f>A!AU512</f>
        <v>0</v>
      </c>
      <c r="AW512" s="23" t="str">
        <f>IF(A!AV512=0,"",A!AV512)</f>
        <v/>
      </c>
      <c r="AX512">
        <f>A!AW512</f>
        <v>0</v>
      </c>
      <c r="AY512">
        <f>A!AX512</f>
        <v>0</v>
      </c>
      <c r="AZ512">
        <f>A!AY512</f>
        <v>0</v>
      </c>
      <c r="BA512">
        <f>A!AZ512</f>
        <v>0</v>
      </c>
      <c r="BB512">
        <f>A!BA512</f>
        <v>0</v>
      </c>
      <c r="BC512">
        <f>A!BB512</f>
        <v>0</v>
      </c>
      <c r="BD512">
        <f>A!BC512</f>
        <v>0</v>
      </c>
      <c r="BE512">
        <f>A!BD512</f>
        <v>0</v>
      </c>
      <c r="BF512">
        <f>A!BE512</f>
        <v>0</v>
      </c>
      <c r="BG512">
        <f>A!BF512</f>
        <v>0</v>
      </c>
      <c r="BH512">
        <f>A!BG512</f>
        <v>0</v>
      </c>
      <c r="BI512">
        <f>A!BH512</f>
        <v>0</v>
      </c>
      <c r="BJ512">
        <f>A!BI512</f>
        <v>0</v>
      </c>
      <c r="BK512">
        <f>A!BJ512</f>
        <v>0</v>
      </c>
      <c r="BL512">
        <f>A!BK512</f>
        <v>0</v>
      </c>
      <c r="BM512">
        <f>A!BL512</f>
        <v>0</v>
      </c>
      <c r="BN512">
        <f>A!BM512</f>
        <v>0</v>
      </c>
      <c r="BO512">
        <f>A!BN512</f>
        <v>0</v>
      </c>
      <c r="BP512">
        <f>A!BO512</f>
        <v>0</v>
      </c>
      <c r="BQ512">
        <f>A!BP512</f>
        <v>0</v>
      </c>
      <c r="BR512">
        <f>A!BQ512</f>
        <v>0</v>
      </c>
      <c r="BS512">
        <f>A!BR512</f>
        <v>0</v>
      </c>
      <c r="BT512">
        <f>A!BS512</f>
        <v>0</v>
      </c>
      <c r="BU512">
        <f>A!BT512</f>
        <v>0</v>
      </c>
      <c r="BV512">
        <f>A!BU512</f>
        <v>0</v>
      </c>
      <c r="BW512">
        <f>A!BV512</f>
        <v>0</v>
      </c>
      <c r="BX512">
        <f>A!BW512</f>
        <v>0</v>
      </c>
      <c r="BY512">
        <f>A!BX512</f>
        <v>0</v>
      </c>
      <c r="BZ512">
        <f>A!BY512</f>
        <v>0</v>
      </c>
      <c r="CA512">
        <f>A!BZ512</f>
        <v>0</v>
      </c>
      <c r="CB512">
        <f>A!CA512</f>
        <v>0</v>
      </c>
      <c r="CC512">
        <f>A!CB512</f>
        <v>0</v>
      </c>
      <c r="CD512">
        <f>A!CC512</f>
        <v>0</v>
      </c>
      <c r="CE512">
        <f>A!CD512</f>
        <v>0</v>
      </c>
      <c r="CF512">
        <f>A!CE512</f>
        <v>0</v>
      </c>
      <c r="CG512">
        <f>A!CF512</f>
        <v>0</v>
      </c>
      <c r="CH512">
        <f>A!CG512</f>
        <v>0</v>
      </c>
      <c r="CI512">
        <f>A!CH512</f>
        <v>0</v>
      </c>
      <c r="CJ512">
        <f>A!CI512</f>
        <v>0</v>
      </c>
      <c r="CK512">
        <f>A!CJ512</f>
        <v>0</v>
      </c>
      <c r="CL512">
        <f>A!CK512</f>
        <v>0</v>
      </c>
      <c r="CM512">
        <f>A!CL512</f>
        <v>0</v>
      </c>
      <c r="CN512">
        <f>A!CM512</f>
        <v>0</v>
      </c>
      <c r="CO512">
        <f>A!CN512</f>
        <v>0</v>
      </c>
      <c r="CP512">
        <f>A!CO512</f>
        <v>0</v>
      </c>
      <c r="CQ512">
        <f>A!CO822</f>
        <v>0</v>
      </c>
      <c r="CR512">
        <f>A!CP512</f>
        <v>0</v>
      </c>
      <c r="CS512">
        <f>A!CQ512</f>
        <v>0</v>
      </c>
    </row>
    <row r="513" spans="1:97" x14ac:dyDescent="0.2">
      <c r="A513">
        <f>A!A513</f>
        <v>0</v>
      </c>
      <c r="B513">
        <f>A!B513</f>
        <v>0</v>
      </c>
      <c r="C513">
        <f>A!C513</f>
        <v>0</v>
      </c>
      <c r="D513">
        <f>A!D513</f>
        <v>0</v>
      </c>
      <c r="E513">
        <f>A!E513</f>
        <v>0</v>
      </c>
      <c r="F513">
        <f>A!F513</f>
        <v>0</v>
      </c>
      <c r="G513">
        <f>A!G513</f>
        <v>0</v>
      </c>
      <c r="H513">
        <f>A!H513</f>
        <v>0</v>
      </c>
      <c r="I513">
        <f>A!I513</f>
        <v>0</v>
      </c>
      <c r="J513">
        <f>A!J513</f>
        <v>0</v>
      </c>
      <c r="K513">
        <f>A!K513</f>
        <v>0</v>
      </c>
      <c r="L513">
        <f>A!L513</f>
        <v>0</v>
      </c>
      <c r="M513">
        <f>A!M513</f>
        <v>0</v>
      </c>
      <c r="N513">
        <f>A!N513</f>
        <v>0</v>
      </c>
      <c r="O513">
        <f>A!O513</f>
        <v>0</v>
      </c>
      <c r="P513" s="23" t="str">
        <f>IF(A!P513="","",INDEX(B!$A$1:$BT$2000,MATCH(A!P513,B!$AX$1:$AX$2000,0),D!$B$5))</f>
        <v/>
      </c>
      <c r="Q513">
        <f>A!Q513</f>
        <v>0</v>
      </c>
      <c r="R513">
        <f>A!R513</f>
        <v>0</v>
      </c>
      <c r="S513">
        <f>A!S513</f>
        <v>0</v>
      </c>
      <c r="T513">
        <f>A!T513</f>
        <v>0</v>
      </c>
      <c r="U513">
        <f>A!U513</f>
        <v>0</v>
      </c>
      <c r="V513" s="23">
        <f>IF(A!V513="&lt;",1,A!V513)</f>
        <v>0</v>
      </c>
      <c r="W513">
        <f>A!W513</f>
        <v>0</v>
      </c>
      <c r="X513">
        <f>A!X513</f>
        <v>0</v>
      </c>
      <c r="Y513">
        <f>A!Y513</f>
        <v>0</v>
      </c>
      <c r="Z513" s="23">
        <f t="shared" si="7"/>
        <v>0</v>
      </c>
      <c r="AA513">
        <f>A!Z513</f>
        <v>0</v>
      </c>
      <c r="AB513">
        <f>A!AA513</f>
        <v>0</v>
      </c>
      <c r="AC513">
        <f>A!AB513</f>
        <v>0</v>
      </c>
      <c r="AD513">
        <f>A!AC513</f>
        <v>0</v>
      </c>
      <c r="AE513">
        <f>A!AD513</f>
        <v>0</v>
      </c>
      <c r="AF513">
        <f>A!AE513</f>
        <v>0</v>
      </c>
      <c r="AG513">
        <f>A!AF513</f>
        <v>0</v>
      </c>
      <c r="AH513">
        <f>A!AG513</f>
        <v>0</v>
      </c>
      <c r="AI513">
        <f>A!AH513</f>
        <v>0</v>
      </c>
      <c r="AJ513">
        <f>A!AI513</f>
        <v>0</v>
      </c>
      <c r="AK513">
        <f>A!AJ513</f>
        <v>0</v>
      </c>
      <c r="AL513">
        <f>A!AK513</f>
        <v>0</v>
      </c>
      <c r="AM513">
        <f>A!AL513</f>
        <v>0</v>
      </c>
      <c r="AN513">
        <f>A!AM513</f>
        <v>0</v>
      </c>
      <c r="AO513">
        <f>A!AN513</f>
        <v>0</v>
      </c>
      <c r="AP513">
        <f>A!AO513</f>
        <v>0</v>
      </c>
      <c r="AQ513">
        <f>A!AP513</f>
        <v>0</v>
      </c>
      <c r="AR513">
        <f>A!AQ513</f>
        <v>0</v>
      </c>
      <c r="AS513">
        <f>A!AR513</f>
        <v>0</v>
      </c>
      <c r="AT513">
        <f>A!AS513</f>
        <v>0</v>
      </c>
      <c r="AU513">
        <f>A!AT513</f>
        <v>0</v>
      </c>
      <c r="AV513">
        <f>A!AU513</f>
        <v>0</v>
      </c>
      <c r="AW513" s="23" t="str">
        <f>IF(A!AV513=0,"",A!AV513)</f>
        <v/>
      </c>
      <c r="AX513">
        <f>A!AW513</f>
        <v>0</v>
      </c>
      <c r="AY513">
        <f>A!AX513</f>
        <v>0</v>
      </c>
      <c r="AZ513">
        <f>A!AY513</f>
        <v>0</v>
      </c>
      <c r="BA513">
        <f>A!AZ513</f>
        <v>0</v>
      </c>
      <c r="BB513">
        <f>A!BA513</f>
        <v>0</v>
      </c>
      <c r="BC513">
        <f>A!BB513</f>
        <v>0</v>
      </c>
      <c r="BD513">
        <f>A!BC513</f>
        <v>0</v>
      </c>
      <c r="BE513">
        <f>A!BD513</f>
        <v>0</v>
      </c>
      <c r="BF513">
        <f>A!BE513</f>
        <v>0</v>
      </c>
      <c r="BG513">
        <f>A!BF513</f>
        <v>0</v>
      </c>
      <c r="BH513">
        <f>A!BG513</f>
        <v>0</v>
      </c>
      <c r="BI513">
        <f>A!BH513</f>
        <v>0</v>
      </c>
      <c r="BJ513">
        <f>A!BI513</f>
        <v>0</v>
      </c>
      <c r="BK513">
        <f>A!BJ513</f>
        <v>0</v>
      </c>
      <c r="BL513">
        <f>A!BK513</f>
        <v>0</v>
      </c>
      <c r="BM513">
        <f>A!BL513</f>
        <v>0</v>
      </c>
      <c r="BN513">
        <f>A!BM513</f>
        <v>0</v>
      </c>
      <c r="BO513">
        <f>A!BN513</f>
        <v>0</v>
      </c>
      <c r="BP513">
        <f>A!BO513</f>
        <v>0</v>
      </c>
      <c r="BQ513">
        <f>A!BP513</f>
        <v>0</v>
      </c>
      <c r="BR513">
        <f>A!BQ513</f>
        <v>0</v>
      </c>
      <c r="BS513">
        <f>A!BR513</f>
        <v>0</v>
      </c>
      <c r="BT513">
        <f>A!BS513</f>
        <v>0</v>
      </c>
      <c r="BU513">
        <f>A!BT513</f>
        <v>0</v>
      </c>
      <c r="BV513">
        <f>A!BU513</f>
        <v>0</v>
      </c>
      <c r="BW513">
        <f>A!BV513</f>
        <v>0</v>
      </c>
      <c r="BX513">
        <f>A!BW513</f>
        <v>0</v>
      </c>
      <c r="BY513">
        <f>A!BX513</f>
        <v>0</v>
      </c>
      <c r="BZ513">
        <f>A!BY513</f>
        <v>0</v>
      </c>
      <c r="CA513">
        <f>A!BZ513</f>
        <v>0</v>
      </c>
      <c r="CB513">
        <f>A!CA513</f>
        <v>0</v>
      </c>
      <c r="CC513">
        <f>A!CB513</f>
        <v>0</v>
      </c>
      <c r="CD513">
        <f>A!CC513</f>
        <v>0</v>
      </c>
      <c r="CE513">
        <f>A!CD513</f>
        <v>0</v>
      </c>
      <c r="CF513">
        <f>A!CE513</f>
        <v>0</v>
      </c>
      <c r="CG513">
        <f>A!CF513</f>
        <v>0</v>
      </c>
      <c r="CH513">
        <f>A!CG513</f>
        <v>0</v>
      </c>
      <c r="CI513">
        <f>A!CH513</f>
        <v>0</v>
      </c>
      <c r="CJ513">
        <f>A!CI513</f>
        <v>0</v>
      </c>
      <c r="CK513">
        <f>A!CJ513</f>
        <v>0</v>
      </c>
      <c r="CL513">
        <f>A!CK513</f>
        <v>0</v>
      </c>
      <c r="CM513">
        <f>A!CL513</f>
        <v>0</v>
      </c>
      <c r="CN513">
        <f>A!CM513</f>
        <v>0</v>
      </c>
      <c r="CO513">
        <f>A!CN513</f>
        <v>0</v>
      </c>
      <c r="CP513">
        <f>A!CO513</f>
        <v>0</v>
      </c>
      <c r="CQ513">
        <f>A!CO823</f>
        <v>0</v>
      </c>
      <c r="CR513">
        <f>A!CP513</f>
        <v>0</v>
      </c>
      <c r="CS513">
        <f>A!CQ513</f>
        <v>0</v>
      </c>
    </row>
    <row r="514" spans="1:97" x14ac:dyDescent="0.2">
      <c r="A514">
        <f>A!A514</f>
        <v>0</v>
      </c>
      <c r="B514">
        <f>A!B514</f>
        <v>0</v>
      </c>
      <c r="C514">
        <f>A!C514</f>
        <v>0</v>
      </c>
      <c r="D514">
        <f>A!D514</f>
        <v>0</v>
      </c>
      <c r="E514">
        <f>A!E514</f>
        <v>0</v>
      </c>
      <c r="F514">
        <f>A!F514</f>
        <v>0</v>
      </c>
      <c r="G514">
        <f>A!G514</f>
        <v>0</v>
      </c>
      <c r="H514">
        <f>A!H514</f>
        <v>0</v>
      </c>
      <c r="I514">
        <f>A!I514</f>
        <v>0</v>
      </c>
      <c r="J514">
        <f>A!J514</f>
        <v>0</v>
      </c>
      <c r="K514">
        <f>A!K514</f>
        <v>0</v>
      </c>
      <c r="L514">
        <f>A!L514</f>
        <v>0</v>
      </c>
      <c r="M514">
        <f>A!M514</f>
        <v>0</v>
      </c>
      <c r="N514">
        <f>A!N514</f>
        <v>0</v>
      </c>
      <c r="O514">
        <f>A!O514</f>
        <v>0</v>
      </c>
      <c r="P514" s="23" t="str">
        <f>IF(A!P514="","",INDEX(B!$A$1:$BT$2000,MATCH(A!P514,B!$AX$1:$AX$2000,0),D!$B$5))</f>
        <v/>
      </c>
      <c r="Q514">
        <f>A!Q514</f>
        <v>0</v>
      </c>
      <c r="R514">
        <f>A!R514</f>
        <v>0</v>
      </c>
      <c r="S514">
        <f>A!S514</f>
        <v>0</v>
      </c>
      <c r="T514">
        <f>A!T514</f>
        <v>0</v>
      </c>
      <c r="U514">
        <f>A!U514</f>
        <v>0</v>
      </c>
      <c r="V514" s="23">
        <f>IF(A!V514="&lt;",1,A!V514)</f>
        <v>0</v>
      </c>
      <c r="W514">
        <f>A!W514</f>
        <v>0</v>
      </c>
      <c r="X514">
        <f>A!X514</f>
        <v>0</v>
      </c>
      <c r="Y514">
        <f>A!Y514</f>
        <v>0</v>
      </c>
      <c r="Z514" s="23">
        <f t="shared" si="7"/>
        <v>0</v>
      </c>
      <c r="AA514">
        <f>A!Z514</f>
        <v>0</v>
      </c>
      <c r="AB514">
        <f>A!AA514</f>
        <v>0</v>
      </c>
      <c r="AC514">
        <f>A!AB514</f>
        <v>0</v>
      </c>
      <c r="AD514">
        <f>A!AC514</f>
        <v>0</v>
      </c>
      <c r="AE514">
        <f>A!AD514</f>
        <v>0</v>
      </c>
      <c r="AF514">
        <f>A!AE514</f>
        <v>0</v>
      </c>
      <c r="AG514">
        <f>A!AF514</f>
        <v>0</v>
      </c>
      <c r="AH514">
        <f>A!AG514</f>
        <v>0</v>
      </c>
      <c r="AI514">
        <f>A!AH514</f>
        <v>0</v>
      </c>
      <c r="AJ514">
        <f>A!AI514</f>
        <v>0</v>
      </c>
      <c r="AK514">
        <f>A!AJ514</f>
        <v>0</v>
      </c>
      <c r="AL514">
        <f>A!AK514</f>
        <v>0</v>
      </c>
      <c r="AM514">
        <f>A!AL514</f>
        <v>0</v>
      </c>
      <c r="AN514">
        <f>A!AM514</f>
        <v>0</v>
      </c>
      <c r="AO514">
        <f>A!AN514</f>
        <v>0</v>
      </c>
      <c r="AP514">
        <f>A!AO514</f>
        <v>0</v>
      </c>
      <c r="AQ514">
        <f>A!AP514</f>
        <v>0</v>
      </c>
      <c r="AR514">
        <f>A!AQ514</f>
        <v>0</v>
      </c>
      <c r="AS514">
        <f>A!AR514</f>
        <v>0</v>
      </c>
      <c r="AT514">
        <f>A!AS514</f>
        <v>0</v>
      </c>
      <c r="AU514">
        <f>A!AT514</f>
        <v>0</v>
      </c>
      <c r="AV514">
        <f>A!AU514</f>
        <v>0</v>
      </c>
      <c r="AW514" s="23" t="str">
        <f>IF(A!AV514=0,"",A!AV514)</f>
        <v/>
      </c>
      <c r="AX514">
        <f>A!AW514</f>
        <v>0</v>
      </c>
      <c r="AY514">
        <f>A!AX514</f>
        <v>0</v>
      </c>
      <c r="AZ514">
        <f>A!AY514</f>
        <v>0</v>
      </c>
      <c r="BA514">
        <f>A!AZ514</f>
        <v>0</v>
      </c>
      <c r="BB514">
        <f>A!BA514</f>
        <v>0</v>
      </c>
      <c r="BC514">
        <f>A!BB514</f>
        <v>0</v>
      </c>
      <c r="BD514">
        <f>A!BC514</f>
        <v>0</v>
      </c>
      <c r="BE514">
        <f>A!BD514</f>
        <v>0</v>
      </c>
      <c r="BF514">
        <f>A!BE514</f>
        <v>0</v>
      </c>
      <c r="BG514">
        <f>A!BF514</f>
        <v>0</v>
      </c>
      <c r="BH514">
        <f>A!BG514</f>
        <v>0</v>
      </c>
      <c r="BI514">
        <f>A!BH514</f>
        <v>0</v>
      </c>
      <c r="BJ514">
        <f>A!BI514</f>
        <v>0</v>
      </c>
      <c r="BK514">
        <f>A!BJ514</f>
        <v>0</v>
      </c>
      <c r="BL514">
        <f>A!BK514</f>
        <v>0</v>
      </c>
      <c r="BM514">
        <f>A!BL514</f>
        <v>0</v>
      </c>
      <c r="BN514">
        <f>A!BM514</f>
        <v>0</v>
      </c>
      <c r="BO514">
        <f>A!BN514</f>
        <v>0</v>
      </c>
      <c r="BP514">
        <f>A!BO514</f>
        <v>0</v>
      </c>
      <c r="BQ514">
        <f>A!BP514</f>
        <v>0</v>
      </c>
      <c r="BR514">
        <f>A!BQ514</f>
        <v>0</v>
      </c>
      <c r="BS514">
        <f>A!BR514</f>
        <v>0</v>
      </c>
      <c r="BT514">
        <f>A!BS514</f>
        <v>0</v>
      </c>
      <c r="BU514">
        <f>A!BT514</f>
        <v>0</v>
      </c>
      <c r="BV514">
        <f>A!BU514</f>
        <v>0</v>
      </c>
      <c r="BW514">
        <f>A!BV514</f>
        <v>0</v>
      </c>
      <c r="BX514">
        <f>A!BW514</f>
        <v>0</v>
      </c>
      <c r="BY514">
        <f>A!BX514</f>
        <v>0</v>
      </c>
      <c r="BZ514">
        <f>A!BY514</f>
        <v>0</v>
      </c>
      <c r="CA514">
        <f>A!BZ514</f>
        <v>0</v>
      </c>
      <c r="CB514">
        <f>A!CA514</f>
        <v>0</v>
      </c>
      <c r="CC514">
        <f>A!CB514</f>
        <v>0</v>
      </c>
      <c r="CD514">
        <f>A!CC514</f>
        <v>0</v>
      </c>
      <c r="CE514">
        <f>A!CD514</f>
        <v>0</v>
      </c>
      <c r="CF514">
        <f>A!CE514</f>
        <v>0</v>
      </c>
      <c r="CG514">
        <f>A!CF514</f>
        <v>0</v>
      </c>
      <c r="CH514">
        <f>A!CG514</f>
        <v>0</v>
      </c>
      <c r="CI514">
        <f>A!CH514</f>
        <v>0</v>
      </c>
      <c r="CJ514">
        <f>A!CI514</f>
        <v>0</v>
      </c>
      <c r="CK514">
        <f>A!CJ514</f>
        <v>0</v>
      </c>
      <c r="CL514">
        <f>A!CK514</f>
        <v>0</v>
      </c>
      <c r="CM514">
        <f>A!CL514</f>
        <v>0</v>
      </c>
      <c r="CN514">
        <f>A!CM514</f>
        <v>0</v>
      </c>
      <c r="CO514">
        <f>A!CN514</f>
        <v>0</v>
      </c>
      <c r="CP514">
        <f>A!CO514</f>
        <v>0</v>
      </c>
      <c r="CQ514">
        <f>A!CO824</f>
        <v>0</v>
      </c>
      <c r="CR514">
        <f>A!CP514</f>
        <v>0</v>
      </c>
      <c r="CS514">
        <f>A!CQ514</f>
        <v>0</v>
      </c>
    </row>
    <row r="515" spans="1:97" x14ac:dyDescent="0.2">
      <c r="A515">
        <f>A!A515</f>
        <v>0</v>
      </c>
      <c r="B515">
        <f>A!B515</f>
        <v>0</v>
      </c>
      <c r="C515">
        <f>A!C515</f>
        <v>0</v>
      </c>
      <c r="D515">
        <f>A!D515</f>
        <v>0</v>
      </c>
      <c r="E515">
        <f>A!E515</f>
        <v>0</v>
      </c>
      <c r="F515">
        <f>A!F515</f>
        <v>0</v>
      </c>
      <c r="G515">
        <f>A!G515</f>
        <v>0</v>
      </c>
      <c r="H515">
        <f>A!H515</f>
        <v>0</v>
      </c>
      <c r="I515">
        <f>A!I515</f>
        <v>0</v>
      </c>
      <c r="J515">
        <f>A!J515</f>
        <v>0</v>
      </c>
      <c r="K515">
        <f>A!K515</f>
        <v>0</v>
      </c>
      <c r="L515">
        <f>A!L515</f>
        <v>0</v>
      </c>
      <c r="M515">
        <f>A!M515</f>
        <v>0</v>
      </c>
      <c r="N515">
        <f>A!N515</f>
        <v>0</v>
      </c>
      <c r="O515">
        <f>A!O515</f>
        <v>0</v>
      </c>
      <c r="P515" s="23" t="str">
        <f>IF(A!P515="","",INDEX(B!$A$1:$BT$2000,MATCH(A!P515,B!$AX$1:$AX$2000,0),D!$B$5))</f>
        <v/>
      </c>
      <c r="Q515">
        <f>A!Q515</f>
        <v>0</v>
      </c>
      <c r="R515">
        <f>A!R515</f>
        <v>0</v>
      </c>
      <c r="S515">
        <f>A!S515</f>
        <v>0</v>
      </c>
      <c r="T515">
        <f>A!T515</f>
        <v>0</v>
      </c>
      <c r="U515">
        <f>A!U515</f>
        <v>0</v>
      </c>
      <c r="V515" s="23">
        <f>IF(A!V515="&lt;",1,A!V515)</f>
        <v>0</v>
      </c>
      <c r="W515">
        <f>A!W515</f>
        <v>0</v>
      </c>
      <c r="X515">
        <f>A!X515</f>
        <v>0</v>
      </c>
      <c r="Y515">
        <f>A!Y515</f>
        <v>0</v>
      </c>
      <c r="Z515" s="23">
        <f t="shared" si="7"/>
        <v>0</v>
      </c>
      <c r="AA515">
        <f>A!Z515</f>
        <v>0</v>
      </c>
      <c r="AB515">
        <f>A!AA515</f>
        <v>0</v>
      </c>
      <c r="AC515">
        <f>A!AB515</f>
        <v>0</v>
      </c>
      <c r="AD515">
        <f>A!AC515</f>
        <v>0</v>
      </c>
      <c r="AE515">
        <f>A!AD515</f>
        <v>0</v>
      </c>
      <c r="AF515">
        <f>A!AE515</f>
        <v>0</v>
      </c>
      <c r="AG515">
        <f>A!AF515</f>
        <v>0</v>
      </c>
      <c r="AH515">
        <f>A!AG515</f>
        <v>0</v>
      </c>
      <c r="AI515">
        <f>A!AH515</f>
        <v>0</v>
      </c>
      <c r="AJ515">
        <f>A!AI515</f>
        <v>0</v>
      </c>
      <c r="AK515">
        <f>A!AJ515</f>
        <v>0</v>
      </c>
      <c r="AL515">
        <f>A!AK515</f>
        <v>0</v>
      </c>
      <c r="AM515">
        <f>A!AL515</f>
        <v>0</v>
      </c>
      <c r="AN515">
        <f>A!AM515</f>
        <v>0</v>
      </c>
      <c r="AO515">
        <f>A!AN515</f>
        <v>0</v>
      </c>
      <c r="AP515">
        <f>A!AO515</f>
        <v>0</v>
      </c>
      <c r="AQ515">
        <f>A!AP515</f>
        <v>0</v>
      </c>
      <c r="AR515">
        <f>A!AQ515</f>
        <v>0</v>
      </c>
      <c r="AS515">
        <f>A!AR515</f>
        <v>0</v>
      </c>
      <c r="AT515">
        <f>A!AS515</f>
        <v>0</v>
      </c>
      <c r="AU515">
        <f>A!AT515</f>
        <v>0</v>
      </c>
      <c r="AV515">
        <f>A!AU515</f>
        <v>0</v>
      </c>
      <c r="AW515" s="23" t="str">
        <f>IF(A!AV515=0,"",A!AV515)</f>
        <v/>
      </c>
      <c r="AX515">
        <f>A!AW515</f>
        <v>0</v>
      </c>
      <c r="AY515">
        <f>A!AX515</f>
        <v>0</v>
      </c>
      <c r="AZ515">
        <f>A!AY515</f>
        <v>0</v>
      </c>
      <c r="BA515">
        <f>A!AZ515</f>
        <v>0</v>
      </c>
      <c r="BB515">
        <f>A!BA515</f>
        <v>0</v>
      </c>
      <c r="BC515">
        <f>A!BB515</f>
        <v>0</v>
      </c>
      <c r="BD515">
        <f>A!BC515</f>
        <v>0</v>
      </c>
      <c r="BE515">
        <f>A!BD515</f>
        <v>0</v>
      </c>
      <c r="BF515">
        <f>A!BE515</f>
        <v>0</v>
      </c>
      <c r="BG515">
        <f>A!BF515</f>
        <v>0</v>
      </c>
      <c r="BH515">
        <f>A!BG515</f>
        <v>0</v>
      </c>
      <c r="BI515">
        <f>A!BH515</f>
        <v>0</v>
      </c>
      <c r="BJ515">
        <f>A!BI515</f>
        <v>0</v>
      </c>
      <c r="BK515">
        <f>A!BJ515</f>
        <v>0</v>
      </c>
      <c r="BL515">
        <f>A!BK515</f>
        <v>0</v>
      </c>
      <c r="BM515">
        <f>A!BL515</f>
        <v>0</v>
      </c>
      <c r="BN515">
        <f>A!BM515</f>
        <v>0</v>
      </c>
      <c r="BO515">
        <f>A!BN515</f>
        <v>0</v>
      </c>
      <c r="BP515">
        <f>A!BO515</f>
        <v>0</v>
      </c>
      <c r="BQ515">
        <f>A!BP515</f>
        <v>0</v>
      </c>
      <c r="BR515">
        <f>A!BQ515</f>
        <v>0</v>
      </c>
      <c r="BS515">
        <f>A!BR515</f>
        <v>0</v>
      </c>
      <c r="BT515">
        <f>A!BS515</f>
        <v>0</v>
      </c>
      <c r="BU515">
        <f>A!BT515</f>
        <v>0</v>
      </c>
      <c r="BV515">
        <f>A!BU515</f>
        <v>0</v>
      </c>
      <c r="BW515">
        <f>A!BV515</f>
        <v>0</v>
      </c>
      <c r="BX515">
        <f>A!BW515</f>
        <v>0</v>
      </c>
      <c r="BY515">
        <f>A!BX515</f>
        <v>0</v>
      </c>
      <c r="BZ515">
        <f>A!BY515</f>
        <v>0</v>
      </c>
      <c r="CA515">
        <f>A!BZ515</f>
        <v>0</v>
      </c>
      <c r="CB515">
        <f>A!CA515</f>
        <v>0</v>
      </c>
      <c r="CC515">
        <f>A!CB515</f>
        <v>0</v>
      </c>
      <c r="CD515">
        <f>A!CC515</f>
        <v>0</v>
      </c>
      <c r="CE515">
        <f>A!CD515</f>
        <v>0</v>
      </c>
      <c r="CF515">
        <f>A!CE515</f>
        <v>0</v>
      </c>
      <c r="CG515">
        <f>A!CF515</f>
        <v>0</v>
      </c>
      <c r="CH515">
        <f>A!CG515</f>
        <v>0</v>
      </c>
      <c r="CI515">
        <f>A!CH515</f>
        <v>0</v>
      </c>
      <c r="CJ515">
        <f>A!CI515</f>
        <v>0</v>
      </c>
      <c r="CK515">
        <f>A!CJ515</f>
        <v>0</v>
      </c>
      <c r="CL515">
        <f>A!CK515</f>
        <v>0</v>
      </c>
      <c r="CM515">
        <f>A!CL515</f>
        <v>0</v>
      </c>
      <c r="CN515">
        <f>A!CM515</f>
        <v>0</v>
      </c>
      <c r="CO515">
        <f>A!CN515</f>
        <v>0</v>
      </c>
      <c r="CP515">
        <f>A!CO515</f>
        <v>0</v>
      </c>
      <c r="CQ515">
        <f>A!CO825</f>
        <v>0</v>
      </c>
      <c r="CR515">
        <f>A!CP515</f>
        <v>0</v>
      </c>
      <c r="CS515">
        <f>A!CQ515</f>
        <v>0</v>
      </c>
    </row>
    <row r="516" spans="1:97" x14ac:dyDescent="0.2">
      <c r="A516">
        <f>A!A516</f>
        <v>0</v>
      </c>
      <c r="B516">
        <f>A!B516</f>
        <v>0</v>
      </c>
      <c r="C516">
        <f>A!C516</f>
        <v>0</v>
      </c>
      <c r="D516">
        <f>A!D516</f>
        <v>0</v>
      </c>
      <c r="E516">
        <f>A!E516</f>
        <v>0</v>
      </c>
      <c r="F516">
        <f>A!F516</f>
        <v>0</v>
      </c>
      <c r="G516">
        <f>A!G516</f>
        <v>0</v>
      </c>
      <c r="H516">
        <f>A!H516</f>
        <v>0</v>
      </c>
      <c r="I516">
        <f>A!I516</f>
        <v>0</v>
      </c>
      <c r="J516">
        <f>A!J516</f>
        <v>0</v>
      </c>
      <c r="K516">
        <f>A!K516</f>
        <v>0</v>
      </c>
      <c r="L516">
        <f>A!L516</f>
        <v>0</v>
      </c>
      <c r="M516">
        <f>A!M516</f>
        <v>0</v>
      </c>
      <c r="N516">
        <f>A!N516</f>
        <v>0</v>
      </c>
      <c r="O516">
        <f>A!O516</f>
        <v>0</v>
      </c>
      <c r="P516" s="23" t="str">
        <f>IF(A!P516="","",INDEX(B!$A$1:$BT$2000,MATCH(A!P516,B!$AX$1:$AX$2000,0),D!$B$5))</f>
        <v/>
      </c>
      <c r="Q516">
        <f>A!Q516</f>
        <v>0</v>
      </c>
      <c r="R516">
        <f>A!R516</f>
        <v>0</v>
      </c>
      <c r="S516">
        <f>A!S516</f>
        <v>0</v>
      </c>
      <c r="T516">
        <f>A!T516</f>
        <v>0</v>
      </c>
      <c r="U516">
        <f>A!U516</f>
        <v>0</v>
      </c>
      <c r="V516" s="23">
        <f>IF(A!V516="&lt;",1,A!V516)</f>
        <v>0</v>
      </c>
      <c r="W516">
        <f>A!W516</f>
        <v>0</v>
      </c>
      <c r="X516">
        <f>A!X516</f>
        <v>0</v>
      </c>
      <c r="Y516">
        <f>A!Y516</f>
        <v>0</v>
      </c>
      <c r="Z516" s="23">
        <f t="shared" ref="Z516:Z579" si="8">_xlfn.NUMBERVALUE(MID(Y516,27,3))</f>
        <v>0</v>
      </c>
      <c r="AA516">
        <f>A!Z516</f>
        <v>0</v>
      </c>
      <c r="AB516">
        <f>A!AA516</f>
        <v>0</v>
      </c>
      <c r="AC516">
        <f>A!AB516</f>
        <v>0</v>
      </c>
      <c r="AD516">
        <f>A!AC516</f>
        <v>0</v>
      </c>
      <c r="AE516">
        <f>A!AD516</f>
        <v>0</v>
      </c>
      <c r="AF516">
        <f>A!AE516</f>
        <v>0</v>
      </c>
      <c r="AG516">
        <f>A!AF516</f>
        <v>0</v>
      </c>
      <c r="AH516">
        <f>A!AG516</f>
        <v>0</v>
      </c>
      <c r="AI516">
        <f>A!AH516</f>
        <v>0</v>
      </c>
      <c r="AJ516">
        <f>A!AI516</f>
        <v>0</v>
      </c>
      <c r="AK516">
        <f>A!AJ516</f>
        <v>0</v>
      </c>
      <c r="AL516">
        <f>A!AK516</f>
        <v>0</v>
      </c>
      <c r="AM516">
        <f>A!AL516</f>
        <v>0</v>
      </c>
      <c r="AN516">
        <f>A!AM516</f>
        <v>0</v>
      </c>
      <c r="AO516">
        <f>A!AN516</f>
        <v>0</v>
      </c>
      <c r="AP516">
        <f>A!AO516</f>
        <v>0</v>
      </c>
      <c r="AQ516">
        <f>A!AP516</f>
        <v>0</v>
      </c>
      <c r="AR516">
        <f>A!AQ516</f>
        <v>0</v>
      </c>
      <c r="AS516">
        <f>A!AR516</f>
        <v>0</v>
      </c>
      <c r="AT516">
        <f>A!AS516</f>
        <v>0</v>
      </c>
      <c r="AU516">
        <f>A!AT516</f>
        <v>0</v>
      </c>
      <c r="AV516">
        <f>A!AU516</f>
        <v>0</v>
      </c>
      <c r="AW516" s="23" t="str">
        <f>IF(A!AV516=0,"",A!AV516)</f>
        <v/>
      </c>
      <c r="AX516">
        <f>A!AW516</f>
        <v>0</v>
      </c>
      <c r="AY516">
        <f>A!AX516</f>
        <v>0</v>
      </c>
      <c r="AZ516">
        <f>A!AY516</f>
        <v>0</v>
      </c>
      <c r="BA516">
        <f>A!AZ516</f>
        <v>0</v>
      </c>
      <c r="BB516">
        <f>A!BA516</f>
        <v>0</v>
      </c>
      <c r="BC516">
        <f>A!BB516</f>
        <v>0</v>
      </c>
      <c r="BD516">
        <f>A!BC516</f>
        <v>0</v>
      </c>
      <c r="BE516">
        <f>A!BD516</f>
        <v>0</v>
      </c>
      <c r="BF516">
        <f>A!BE516</f>
        <v>0</v>
      </c>
      <c r="BG516">
        <f>A!BF516</f>
        <v>0</v>
      </c>
      <c r="BH516">
        <f>A!BG516</f>
        <v>0</v>
      </c>
      <c r="BI516">
        <f>A!BH516</f>
        <v>0</v>
      </c>
      <c r="BJ516">
        <f>A!BI516</f>
        <v>0</v>
      </c>
      <c r="BK516">
        <f>A!BJ516</f>
        <v>0</v>
      </c>
      <c r="BL516">
        <f>A!BK516</f>
        <v>0</v>
      </c>
      <c r="BM516">
        <f>A!BL516</f>
        <v>0</v>
      </c>
      <c r="BN516">
        <f>A!BM516</f>
        <v>0</v>
      </c>
      <c r="BO516">
        <f>A!BN516</f>
        <v>0</v>
      </c>
      <c r="BP516">
        <f>A!BO516</f>
        <v>0</v>
      </c>
      <c r="BQ516">
        <f>A!BP516</f>
        <v>0</v>
      </c>
      <c r="BR516">
        <f>A!BQ516</f>
        <v>0</v>
      </c>
      <c r="BS516">
        <f>A!BR516</f>
        <v>0</v>
      </c>
      <c r="BT516">
        <f>A!BS516</f>
        <v>0</v>
      </c>
      <c r="BU516">
        <f>A!BT516</f>
        <v>0</v>
      </c>
      <c r="BV516">
        <f>A!BU516</f>
        <v>0</v>
      </c>
      <c r="BW516">
        <f>A!BV516</f>
        <v>0</v>
      </c>
      <c r="BX516">
        <f>A!BW516</f>
        <v>0</v>
      </c>
      <c r="BY516">
        <f>A!BX516</f>
        <v>0</v>
      </c>
      <c r="BZ516">
        <f>A!BY516</f>
        <v>0</v>
      </c>
      <c r="CA516">
        <f>A!BZ516</f>
        <v>0</v>
      </c>
      <c r="CB516">
        <f>A!CA516</f>
        <v>0</v>
      </c>
      <c r="CC516">
        <f>A!CB516</f>
        <v>0</v>
      </c>
      <c r="CD516">
        <f>A!CC516</f>
        <v>0</v>
      </c>
      <c r="CE516">
        <f>A!CD516</f>
        <v>0</v>
      </c>
      <c r="CF516">
        <f>A!CE516</f>
        <v>0</v>
      </c>
      <c r="CG516">
        <f>A!CF516</f>
        <v>0</v>
      </c>
      <c r="CH516">
        <f>A!CG516</f>
        <v>0</v>
      </c>
      <c r="CI516">
        <f>A!CH516</f>
        <v>0</v>
      </c>
      <c r="CJ516">
        <f>A!CI516</f>
        <v>0</v>
      </c>
      <c r="CK516">
        <f>A!CJ516</f>
        <v>0</v>
      </c>
      <c r="CL516">
        <f>A!CK516</f>
        <v>0</v>
      </c>
      <c r="CM516">
        <f>A!CL516</f>
        <v>0</v>
      </c>
      <c r="CN516">
        <f>A!CM516</f>
        <v>0</v>
      </c>
      <c r="CO516">
        <f>A!CN516</f>
        <v>0</v>
      </c>
      <c r="CP516">
        <f>A!CO516</f>
        <v>0</v>
      </c>
      <c r="CQ516">
        <f>A!CO826</f>
        <v>0</v>
      </c>
      <c r="CR516">
        <f>A!CP516</f>
        <v>0</v>
      </c>
      <c r="CS516">
        <f>A!CQ516</f>
        <v>0</v>
      </c>
    </row>
    <row r="517" spans="1:97" x14ac:dyDescent="0.2">
      <c r="A517">
        <f>A!A517</f>
        <v>0</v>
      </c>
      <c r="B517">
        <f>A!B517</f>
        <v>0</v>
      </c>
      <c r="C517">
        <f>A!C517</f>
        <v>0</v>
      </c>
      <c r="D517">
        <f>A!D517</f>
        <v>0</v>
      </c>
      <c r="E517">
        <f>A!E517</f>
        <v>0</v>
      </c>
      <c r="F517">
        <f>A!F517</f>
        <v>0</v>
      </c>
      <c r="G517">
        <f>A!G517</f>
        <v>0</v>
      </c>
      <c r="H517">
        <f>A!H517</f>
        <v>0</v>
      </c>
      <c r="I517">
        <f>A!I517</f>
        <v>0</v>
      </c>
      <c r="J517">
        <f>A!J517</f>
        <v>0</v>
      </c>
      <c r="K517">
        <f>A!K517</f>
        <v>0</v>
      </c>
      <c r="L517">
        <f>A!L517</f>
        <v>0</v>
      </c>
      <c r="M517">
        <f>A!M517</f>
        <v>0</v>
      </c>
      <c r="N517">
        <f>A!N517</f>
        <v>0</v>
      </c>
      <c r="O517">
        <f>A!O517</f>
        <v>0</v>
      </c>
      <c r="P517" s="23" t="str">
        <f>IF(A!P517="","",INDEX(B!$A$1:$BT$2000,MATCH(A!P517,B!$AX$1:$AX$2000,0),D!$B$5))</f>
        <v/>
      </c>
      <c r="Q517">
        <f>A!Q517</f>
        <v>0</v>
      </c>
      <c r="R517">
        <f>A!R517</f>
        <v>0</v>
      </c>
      <c r="S517">
        <f>A!S517</f>
        <v>0</v>
      </c>
      <c r="T517">
        <f>A!T517</f>
        <v>0</v>
      </c>
      <c r="U517">
        <f>A!U517</f>
        <v>0</v>
      </c>
      <c r="V517" s="23">
        <f>IF(A!V517="&lt;",1,A!V517)</f>
        <v>0</v>
      </c>
      <c r="W517">
        <f>A!W517</f>
        <v>0</v>
      </c>
      <c r="X517">
        <f>A!X517</f>
        <v>0</v>
      </c>
      <c r="Y517">
        <f>A!Y517</f>
        <v>0</v>
      </c>
      <c r="Z517" s="23">
        <f t="shared" si="8"/>
        <v>0</v>
      </c>
      <c r="AA517">
        <f>A!Z517</f>
        <v>0</v>
      </c>
      <c r="AB517">
        <f>A!AA517</f>
        <v>0</v>
      </c>
      <c r="AC517">
        <f>A!AB517</f>
        <v>0</v>
      </c>
      <c r="AD517">
        <f>A!AC517</f>
        <v>0</v>
      </c>
      <c r="AE517">
        <f>A!AD517</f>
        <v>0</v>
      </c>
      <c r="AF517">
        <f>A!AE517</f>
        <v>0</v>
      </c>
      <c r="AG517">
        <f>A!AF517</f>
        <v>0</v>
      </c>
      <c r="AH517">
        <f>A!AG517</f>
        <v>0</v>
      </c>
      <c r="AI517">
        <f>A!AH517</f>
        <v>0</v>
      </c>
      <c r="AJ517">
        <f>A!AI517</f>
        <v>0</v>
      </c>
      <c r="AK517">
        <f>A!AJ517</f>
        <v>0</v>
      </c>
      <c r="AL517">
        <f>A!AK517</f>
        <v>0</v>
      </c>
      <c r="AM517">
        <f>A!AL517</f>
        <v>0</v>
      </c>
      <c r="AN517">
        <f>A!AM517</f>
        <v>0</v>
      </c>
      <c r="AO517">
        <f>A!AN517</f>
        <v>0</v>
      </c>
      <c r="AP517">
        <f>A!AO517</f>
        <v>0</v>
      </c>
      <c r="AQ517">
        <f>A!AP517</f>
        <v>0</v>
      </c>
      <c r="AR517">
        <f>A!AQ517</f>
        <v>0</v>
      </c>
      <c r="AS517">
        <f>A!AR517</f>
        <v>0</v>
      </c>
      <c r="AT517">
        <f>A!AS517</f>
        <v>0</v>
      </c>
      <c r="AU517">
        <f>A!AT517</f>
        <v>0</v>
      </c>
      <c r="AV517">
        <f>A!AU517</f>
        <v>0</v>
      </c>
      <c r="AW517" s="23" t="str">
        <f>IF(A!AV517=0,"",A!AV517)</f>
        <v/>
      </c>
      <c r="AX517">
        <f>A!AW517</f>
        <v>0</v>
      </c>
      <c r="AY517">
        <f>A!AX517</f>
        <v>0</v>
      </c>
      <c r="AZ517">
        <f>A!AY517</f>
        <v>0</v>
      </c>
      <c r="BA517">
        <f>A!AZ517</f>
        <v>0</v>
      </c>
      <c r="BB517">
        <f>A!BA517</f>
        <v>0</v>
      </c>
      <c r="BC517">
        <f>A!BB517</f>
        <v>0</v>
      </c>
      <c r="BD517">
        <f>A!BC517</f>
        <v>0</v>
      </c>
      <c r="BE517">
        <f>A!BD517</f>
        <v>0</v>
      </c>
      <c r="BF517">
        <f>A!BE517</f>
        <v>0</v>
      </c>
      <c r="BG517">
        <f>A!BF517</f>
        <v>0</v>
      </c>
      <c r="BH517">
        <f>A!BG517</f>
        <v>0</v>
      </c>
      <c r="BI517">
        <f>A!BH517</f>
        <v>0</v>
      </c>
      <c r="BJ517">
        <f>A!BI517</f>
        <v>0</v>
      </c>
      <c r="BK517">
        <f>A!BJ517</f>
        <v>0</v>
      </c>
      <c r="BL517">
        <f>A!BK517</f>
        <v>0</v>
      </c>
      <c r="BM517">
        <f>A!BL517</f>
        <v>0</v>
      </c>
      <c r="BN517">
        <f>A!BM517</f>
        <v>0</v>
      </c>
      <c r="BO517">
        <f>A!BN517</f>
        <v>0</v>
      </c>
      <c r="BP517">
        <f>A!BO517</f>
        <v>0</v>
      </c>
      <c r="BQ517">
        <f>A!BP517</f>
        <v>0</v>
      </c>
      <c r="BR517">
        <f>A!BQ517</f>
        <v>0</v>
      </c>
      <c r="BS517">
        <f>A!BR517</f>
        <v>0</v>
      </c>
      <c r="BT517">
        <f>A!BS517</f>
        <v>0</v>
      </c>
      <c r="BU517">
        <f>A!BT517</f>
        <v>0</v>
      </c>
      <c r="BV517">
        <f>A!BU517</f>
        <v>0</v>
      </c>
      <c r="BW517">
        <f>A!BV517</f>
        <v>0</v>
      </c>
      <c r="BX517">
        <f>A!BW517</f>
        <v>0</v>
      </c>
      <c r="BY517">
        <f>A!BX517</f>
        <v>0</v>
      </c>
      <c r="BZ517">
        <f>A!BY517</f>
        <v>0</v>
      </c>
      <c r="CA517">
        <f>A!BZ517</f>
        <v>0</v>
      </c>
      <c r="CB517">
        <f>A!CA517</f>
        <v>0</v>
      </c>
      <c r="CC517">
        <f>A!CB517</f>
        <v>0</v>
      </c>
      <c r="CD517">
        <f>A!CC517</f>
        <v>0</v>
      </c>
      <c r="CE517">
        <f>A!CD517</f>
        <v>0</v>
      </c>
      <c r="CF517">
        <f>A!CE517</f>
        <v>0</v>
      </c>
      <c r="CG517">
        <f>A!CF517</f>
        <v>0</v>
      </c>
      <c r="CH517">
        <f>A!CG517</f>
        <v>0</v>
      </c>
      <c r="CI517">
        <f>A!CH517</f>
        <v>0</v>
      </c>
      <c r="CJ517">
        <f>A!CI517</f>
        <v>0</v>
      </c>
      <c r="CK517">
        <f>A!CJ517</f>
        <v>0</v>
      </c>
      <c r="CL517">
        <f>A!CK517</f>
        <v>0</v>
      </c>
      <c r="CM517">
        <f>A!CL517</f>
        <v>0</v>
      </c>
      <c r="CN517">
        <f>A!CM517</f>
        <v>0</v>
      </c>
      <c r="CO517">
        <f>A!CN517</f>
        <v>0</v>
      </c>
      <c r="CP517">
        <f>A!CO517</f>
        <v>0</v>
      </c>
      <c r="CQ517">
        <f>A!CO827</f>
        <v>0</v>
      </c>
      <c r="CR517">
        <f>A!CP517</f>
        <v>0</v>
      </c>
      <c r="CS517">
        <f>A!CQ517</f>
        <v>0</v>
      </c>
    </row>
    <row r="518" spans="1:97" x14ac:dyDescent="0.2">
      <c r="A518">
        <f>A!A518</f>
        <v>0</v>
      </c>
      <c r="B518">
        <f>A!B518</f>
        <v>0</v>
      </c>
      <c r="C518">
        <f>A!C518</f>
        <v>0</v>
      </c>
      <c r="D518">
        <f>A!D518</f>
        <v>0</v>
      </c>
      <c r="E518">
        <f>A!E518</f>
        <v>0</v>
      </c>
      <c r="F518">
        <f>A!F518</f>
        <v>0</v>
      </c>
      <c r="G518">
        <f>A!G518</f>
        <v>0</v>
      </c>
      <c r="H518">
        <f>A!H518</f>
        <v>0</v>
      </c>
      <c r="I518">
        <f>A!I518</f>
        <v>0</v>
      </c>
      <c r="J518">
        <f>A!J518</f>
        <v>0</v>
      </c>
      <c r="K518">
        <f>A!K518</f>
        <v>0</v>
      </c>
      <c r="L518">
        <f>A!L518</f>
        <v>0</v>
      </c>
      <c r="M518">
        <f>A!M518</f>
        <v>0</v>
      </c>
      <c r="N518">
        <f>A!N518</f>
        <v>0</v>
      </c>
      <c r="O518">
        <f>A!O518</f>
        <v>0</v>
      </c>
      <c r="P518" s="23" t="str">
        <f>IF(A!P518="","",INDEX(B!$A$1:$BT$2000,MATCH(A!P518,B!$AX$1:$AX$2000,0),D!$B$5))</f>
        <v/>
      </c>
      <c r="Q518">
        <f>A!Q518</f>
        <v>0</v>
      </c>
      <c r="R518">
        <f>A!R518</f>
        <v>0</v>
      </c>
      <c r="S518">
        <f>A!S518</f>
        <v>0</v>
      </c>
      <c r="T518">
        <f>A!T518</f>
        <v>0</v>
      </c>
      <c r="U518">
        <f>A!U518</f>
        <v>0</v>
      </c>
      <c r="V518" s="23">
        <f>IF(A!V518="&lt;",1,A!V518)</f>
        <v>0</v>
      </c>
      <c r="W518">
        <f>A!W518</f>
        <v>0</v>
      </c>
      <c r="X518">
        <f>A!X518</f>
        <v>0</v>
      </c>
      <c r="Y518">
        <f>A!Y518</f>
        <v>0</v>
      </c>
      <c r="Z518" s="23">
        <f t="shared" si="8"/>
        <v>0</v>
      </c>
      <c r="AA518">
        <f>A!Z518</f>
        <v>0</v>
      </c>
      <c r="AB518">
        <f>A!AA518</f>
        <v>0</v>
      </c>
      <c r="AC518">
        <f>A!AB518</f>
        <v>0</v>
      </c>
      <c r="AD518">
        <f>A!AC518</f>
        <v>0</v>
      </c>
      <c r="AE518">
        <f>A!AD518</f>
        <v>0</v>
      </c>
      <c r="AF518">
        <f>A!AE518</f>
        <v>0</v>
      </c>
      <c r="AG518">
        <f>A!AF518</f>
        <v>0</v>
      </c>
      <c r="AH518">
        <f>A!AG518</f>
        <v>0</v>
      </c>
      <c r="AI518">
        <f>A!AH518</f>
        <v>0</v>
      </c>
      <c r="AJ518">
        <f>A!AI518</f>
        <v>0</v>
      </c>
      <c r="AK518">
        <f>A!AJ518</f>
        <v>0</v>
      </c>
      <c r="AL518">
        <f>A!AK518</f>
        <v>0</v>
      </c>
      <c r="AM518">
        <f>A!AL518</f>
        <v>0</v>
      </c>
      <c r="AN518">
        <f>A!AM518</f>
        <v>0</v>
      </c>
      <c r="AO518">
        <f>A!AN518</f>
        <v>0</v>
      </c>
      <c r="AP518">
        <f>A!AO518</f>
        <v>0</v>
      </c>
      <c r="AQ518">
        <f>A!AP518</f>
        <v>0</v>
      </c>
      <c r="AR518">
        <f>A!AQ518</f>
        <v>0</v>
      </c>
      <c r="AS518">
        <f>A!AR518</f>
        <v>0</v>
      </c>
      <c r="AT518">
        <f>A!AS518</f>
        <v>0</v>
      </c>
      <c r="AU518">
        <f>A!AT518</f>
        <v>0</v>
      </c>
      <c r="AV518">
        <f>A!AU518</f>
        <v>0</v>
      </c>
      <c r="AW518" s="23" t="str">
        <f>IF(A!AV518=0,"",A!AV518)</f>
        <v/>
      </c>
      <c r="AX518">
        <f>A!AW518</f>
        <v>0</v>
      </c>
      <c r="AY518">
        <f>A!AX518</f>
        <v>0</v>
      </c>
      <c r="AZ518">
        <f>A!AY518</f>
        <v>0</v>
      </c>
      <c r="BA518">
        <f>A!AZ518</f>
        <v>0</v>
      </c>
      <c r="BB518">
        <f>A!BA518</f>
        <v>0</v>
      </c>
      <c r="BC518">
        <f>A!BB518</f>
        <v>0</v>
      </c>
      <c r="BD518">
        <f>A!BC518</f>
        <v>0</v>
      </c>
      <c r="BE518">
        <f>A!BD518</f>
        <v>0</v>
      </c>
      <c r="BF518">
        <f>A!BE518</f>
        <v>0</v>
      </c>
      <c r="BG518">
        <f>A!BF518</f>
        <v>0</v>
      </c>
      <c r="BH518">
        <f>A!BG518</f>
        <v>0</v>
      </c>
      <c r="BI518">
        <f>A!BH518</f>
        <v>0</v>
      </c>
      <c r="BJ518">
        <f>A!BI518</f>
        <v>0</v>
      </c>
      <c r="BK518">
        <f>A!BJ518</f>
        <v>0</v>
      </c>
      <c r="BL518">
        <f>A!BK518</f>
        <v>0</v>
      </c>
      <c r="BM518">
        <f>A!BL518</f>
        <v>0</v>
      </c>
      <c r="BN518">
        <f>A!BM518</f>
        <v>0</v>
      </c>
      <c r="BO518">
        <f>A!BN518</f>
        <v>0</v>
      </c>
      <c r="BP518">
        <f>A!BO518</f>
        <v>0</v>
      </c>
      <c r="BQ518">
        <f>A!BP518</f>
        <v>0</v>
      </c>
      <c r="BR518">
        <f>A!BQ518</f>
        <v>0</v>
      </c>
      <c r="BS518">
        <f>A!BR518</f>
        <v>0</v>
      </c>
      <c r="BT518">
        <f>A!BS518</f>
        <v>0</v>
      </c>
      <c r="BU518">
        <f>A!BT518</f>
        <v>0</v>
      </c>
      <c r="BV518">
        <f>A!BU518</f>
        <v>0</v>
      </c>
      <c r="BW518">
        <f>A!BV518</f>
        <v>0</v>
      </c>
      <c r="BX518">
        <f>A!BW518</f>
        <v>0</v>
      </c>
      <c r="BY518">
        <f>A!BX518</f>
        <v>0</v>
      </c>
      <c r="BZ518">
        <f>A!BY518</f>
        <v>0</v>
      </c>
      <c r="CA518">
        <f>A!BZ518</f>
        <v>0</v>
      </c>
      <c r="CB518">
        <f>A!CA518</f>
        <v>0</v>
      </c>
      <c r="CC518">
        <f>A!CB518</f>
        <v>0</v>
      </c>
      <c r="CD518">
        <f>A!CC518</f>
        <v>0</v>
      </c>
      <c r="CE518">
        <f>A!CD518</f>
        <v>0</v>
      </c>
      <c r="CF518">
        <f>A!CE518</f>
        <v>0</v>
      </c>
      <c r="CG518">
        <f>A!CF518</f>
        <v>0</v>
      </c>
      <c r="CH518">
        <f>A!CG518</f>
        <v>0</v>
      </c>
      <c r="CI518">
        <f>A!CH518</f>
        <v>0</v>
      </c>
      <c r="CJ518">
        <f>A!CI518</f>
        <v>0</v>
      </c>
      <c r="CK518">
        <f>A!CJ518</f>
        <v>0</v>
      </c>
      <c r="CL518">
        <f>A!CK518</f>
        <v>0</v>
      </c>
      <c r="CM518">
        <f>A!CL518</f>
        <v>0</v>
      </c>
      <c r="CN518">
        <f>A!CM518</f>
        <v>0</v>
      </c>
      <c r="CO518">
        <f>A!CN518</f>
        <v>0</v>
      </c>
      <c r="CP518">
        <f>A!CO518</f>
        <v>0</v>
      </c>
      <c r="CQ518">
        <f>A!CO828</f>
        <v>0</v>
      </c>
      <c r="CR518">
        <f>A!CP518</f>
        <v>0</v>
      </c>
      <c r="CS518">
        <f>A!CQ518</f>
        <v>0</v>
      </c>
    </row>
    <row r="519" spans="1:97" x14ac:dyDescent="0.2">
      <c r="A519">
        <f>A!A519</f>
        <v>0</v>
      </c>
      <c r="B519">
        <f>A!B519</f>
        <v>0</v>
      </c>
      <c r="C519">
        <f>A!C519</f>
        <v>0</v>
      </c>
      <c r="D519">
        <f>A!D519</f>
        <v>0</v>
      </c>
      <c r="E519">
        <f>A!E519</f>
        <v>0</v>
      </c>
      <c r="F519">
        <f>A!F519</f>
        <v>0</v>
      </c>
      <c r="G519">
        <f>A!G519</f>
        <v>0</v>
      </c>
      <c r="H519">
        <f>A!H519</f>
        <v>0</v>
      </c>
      <c r="I519">
        <f>A!I519</f>
        <v>0</v>
      </c>
      <c r="J519">
        <f>A!J519</f>
        <v>0</v>
      </c>
      <c r="K519">
        <f>A!K519</f>
        <v>0</v>
      </c>
      <c r="L519">
        <f>A!L519</f>
        <v>0</v>
      </c>
      <c r="M519">
        <f>A!M519</f>
        <v>0</v>
      </c>
      <c r="N519">
        <f>A!N519</f>
        <v>0</v>
      </c>
      <c r="O519">
        <f>A!O519</f>
        <v>0</v>
      </c>
      <c r="P519" s="23" t="str">
        <f>IF(A!P519="","",INDEX(B!$A$1:$BT$2000,MATCH(A!P519,B!$AX$1:$AX$2000,0),D!$B$5))</f>
        <v/>
      </c>
      <c r="Q519">
        <f>A!Q519</f>
        <v>0</v>
      </c>
      <c r="R519">
        <f>A!R519</f>
        <v>0</v>
      </c>
      <c r="S519">
        <f>A!S519</f>
        <v>0</v>
      </c>
      <c r="T519">
        <f>A!T519</f>
        <v>0</v>
      </c>
      <c r="U519">
        <f>A!U519</f>
        <v>0</v>
      </c>
      <c r="V519" s="23">
        <f>IF(A!V519="&lt;",1,A!V519)</f>
        <v>0</v>
      </c>
      <c r="W519">
        <f>A!W519</f>
        <v>0</v>
      </c>
      <c r="X519">
        <f>A!X519</f>
        <v>0</v>
      </c>
      <c r="Y519">
        <f>A!Y519</f>
        <v>0</v>
      </c>
      <c r="Z519" s="23">
        <f t="shared" si="8"/>
        <v>0</v>
      </c>
      <c r="AA519">
        <f>A!Z519</f>
        <v>0</v>
      </c>
      <c r="AB519">
        <f>A!AA519</f>
        <v>0</v>
      </c>
      <c r="AC519">
        <f>A!AB519</f>
        <v>0</v>
      </c>
      <c r="AD519">
        <f>A!AC519</f>
        <v>0</v>
      </c>
      <c r="AE519">
        <f>A!AD519</f>
        <v>0</v>
      </c>
      <c r="AF519">
        <f>A!AE519</f>
        <v>0</v>
      </c>
      <c r="AG519">
        <f>A!AF519</f>
        <v>0</v>
      </c>
      <c r="AH519">
        <f>A!AG519</f>
        <v>0</v>
      </c>
      <c r="AI519">
        <f>A!AH519</f>
        <v>0</v>
      </c>
      <c r="AJ519">
        <f>A!AI519</f>
        <v>0</v>
      </c>
      <c r="AK519">
        <f>A!AJ519</f>
        <v>0</v>
      </c>
      <c r="AL519">
        <f>A!AK519</f>
        <v>0</v>
      </c>
      <c r="AM519">
        <f>A!AL519</f>
        <v>0</v>
      </c>
      <c r="AN519">
        <f>A!AM519</f>
        <v>0</v>
      </c>
      <c r="AO519">
        <f>A!AN519</f>
        <v>0</v>
      </c>
      <c r="AP519">
        <f>A!AO519</f>
        <v>0</v>
      </c>
      <c r="AQ519">
        <f>A!AP519</f>
        <v>0</v>
      </c>
      <c r="AR519">
        <f>A!AQ519</f>
        <v>0</v>
      </c>
      <c r="AS519">
        <f>A!AR519</f>
        <v>0</v>
      </c>
      <c r="AT519">
        <f>A!AS519</f>
        <v>0</v>
      </c>
      <c r="AU519">
        <f>A!AT519</f>
        <v>0</v>
      </c>
      <c r="AV519">
        <f>A!AU519</f>
        <v>0</v>
      </c>
      <c r="AW519" s="23" t="str">
        <f>IF(A!AV519=0,"",A!AV519)</f>
        <v/>
      </c>
      <c r="AX519">
        <f>A!AW519</f>
        <v>0</v>
      </c>
      <c r="AY519">
        <f>A!AX519</f>
        <v>0</v>
      </c>
      <c r="AZ519">
        <f>A!AY519</f>
        <v>0</v>
      </c>
      <c r="BA519">
        <f>A!AZ519</f>
        <v>0</v>
      </c>
      <c r="BB519">
        <f>A!BA519</f>
        <v>0</v>
      </c>
      <c r="BC519">
        <f>A!BB519</f>
        <v>0</v>
      </c>
      <c r="BD519">
        <f>A!BC519</f>
        <v>0</v>
      </c>
      <c r="BE519">
        <f>A!BD519</f>
        <v>0</v>
      </c>
      <c r="BF519">
        <f>A!BE519</f>
        <v>0</v>
      </c>
      <c r="BG519">
        <f>A!BF519</f>
        <v>0</v>
      </c>
      <c r="BH519">
        <f>A!BG519</f>
        <v>0</v>
      </c>
      <c r="BI519">
        <f>A!BH519</f>
        <v>0</v>
      </c>
      <c r="BJ519">
        <f>A!BI519</f>
        <v>0</v>
      </c>
      <c r="BK519">
        <f>A!BJ519</f>
        <v>0</v>
      </c>
      <c r="BL519">
        <f>A!BK519</f>
        <v>0</v>
      </c>
      <c r="BM519">
        <f>A!BL519</f>
        <v>0</v>
      </c>
      <c r="BN519">
        <f>A!BM519</f>
        <v>0</v>
      </c>
      <c r="BO519">
        <f>A!BN519</f>
        <v>0</v>
      </c>
      <c r="BP519">
        <f>A!BO519</f>
        <v>0</v>
      </c>
      <c r="BQ519">
        <f>A!BP519</f>
        <v>0</v>
      </c>
      <c r="BR519">
        <f>A!BQ519</f>
        <v>0</v>
      </c>
      <c r="BS519">
        <f>A!BR519</f>
        <v>0</v>
      </c>
      <c r="BT519">
        <f>A!BS519</f>
        <v>0</v>
      </c>
      <c r="BU519">
        <f>A!BT519</f>
        <v>0</v>
      </c>
      <c r="BV519">
        <f>A!BU519</f>
        <v>0</v>
      </c>
      <c r="BW519">
        <f>A!BV519</f>
        <v>0</v>
      </c>
      <c r="BX519">
        <f>A!BW519</f>
        <v>0</v>
      </c>
      <c r="BY519">
        <f>A!BX519</f>
        <v>0</v>
      </c>
      <c r="BZ519">
        <f>A!BY519</f>
        <v>0</v>
      </c>
      <c r="CA519">
        <f>A!BZ519</f>
        <v>0</v>
      </c>
      <c r="CB519">
        <f>A!CA519</f>
        <v>0</v>
      </c>
      <c r="CC519">
        <f>A!CB519</f>
        <v>0</v>
      </c>
      <c r="CD519">
        <f>A!CC519</f>
        <v>0</v>
      </c>
      <c r="CE519">
        <f>A!CD519</f>
        <v>0</v>
      </c>
      <c r="CF519">
        <f>A!CE519</f>
        <v>0</v>
      </c>
      <c r="CG519">
        <f>A!CF519</f>
        <v>0</v>
      </c>
      <c r="CH519">
        <f>A!CG519</f>
        <v>0</v>
      </c>
      <c r="CI519">
        <f>A!CH519</f>
        <v>0</v>
      </c>
      <c r="CJ519">
        <f>A!CI519</f>
        <v>0</v>
      </c>
      <c r="CK519">
        <f>A!CJ519</f>
        <v>0</v>
      </c>
      <c r="CL519">
        <f>A!CK519</f>
        <v>0</v>
      </c>
      <c r="CM519">
        <f>A!CL519</f>
        <v>0</v>
      </c>
      <c r="CN519">
        <f>A!CM519</f>
        <v>0</v>
      </c>
      <c r="CO519">
        <f>A!CN519</f>
        <v>0</v>
      </c>
      <c r="CP519">
        <f>A!CO519</f>
        <v>0</v>
      </c>
      <c r="CQ519">
        <f>A!CO829</f>
        <v>0</v>
      </c>
      <c r="CR519">
        <f>A!CP519</f>
        <v>0</v>
      </c>
      <c r="CS519">
        <f>A!CQ519</f>
        <v>0</v>
      </c>
    </row>
    <row r="520" spans="1:97" x14ac:dyDescent="0.2">
      <c r="A520">
        <f>A!A520</f>
        <v>0</v>
      </c>
      <c r="B520">
        <f>A!B520</f>
        <v>0</v>
      </c>
      <c r="C520">
        <f>A!C520</f>
        <v>0</v>
      </c>
      <c r="D520">
        <f>A!D520</f>
        <v>0</v>
      </c>
      <c r="E520">
        <f>A!E520</f>
        <v>0</v>
      </c>
      <c r="F520">
        <f>A!F520</f>
        <v>0</v>
      </c>
      <c r="G520">
        <f>A!G520</f>
        <v>0</v>
      </c>
      <c r="H520">
        <f>A!H520</f>
        <v>0</v>
      </c>
      <c r="I520">
        <f>A!I520</f>
        <v>0</v>
      </c>
      <c r="J520">
        <f>A!J520</f>
        <v>0</v>
      </c>
      <c r="K520">
        <f>A!K520</f>
        <v>0</v>
      </c>
      <c r="L520">
        <f>A!L520</f>
        <v>0</v>
      </c>
      <c r="M520">
        <f>A!M520</f>
        <v>0</v>
      </c>
      <c r="N520">
        <f>A!N520</f>
        <v>0</v>
      </c>
      <c r="O520">
        <f>A!O520</f>
        <v>0</v>
      </c>
      <c r="P520" s="23" t="str">
        <f>IF(A!P520="","",INDEX(B!$A$1:$BT$2000,MATCH(A!P520,B!$AX$1:$AX$2000,0),D!$B$5))</f>
        <v/>
      </c>
      <c r="Q520">
        <f>A!Q520</f>
        <v>0</v>
      </c>
      <c r="R520">
        <f>A!R520</f>
        <v>0</v>
      </c>
      <c r="S520">
        <f>A!S520</f>
        <v>0</v>
      </c>
      <c r="T520">
        <f>A!T520</f>
        <v>0</v>
      </c>
      <c r="U520">
        <f>A!U520</f>
        <v>0</v>
      </c>
      <c r="V520" s="23">
        <f>IF(A!V520="&lt;",1,A!V520)</f>
        <v>0</v>
      </c>
      <c r="W520">
        <f>A!W520</f>
        <v>0</v>
      </c>
      <c r="X520">
        <f>A!X520</f>
        <v>0</v>
      </c>
      <c r="Y520">
        <f>A!Y520</f>
        <v>0</v>
      </c>
      <c r="Z520" s="23">
        <f t="shared" si="8"/>
        <v>0</v>
      </c>
      <c r="AA520">
        <f>A!Z520</f>
        <v>0</v>
      </c>
      <c r="AB520">
        <f>A!AA520</f>
        <v>0</v>
      </c>
      <c r="AC520">
        <f>A!AB520</f>
        <v>0</v>
      </c>
      <c r="AD520">
        <f>A!AC520</f>
        <v>0</v>
      </c>
      <c r="AE520">
        <f>A!AD520</f>
        <v>0</v>
      </c>
      <c r="AF520">
        <f>A!AE520</f>
        <v>0</v>
      </c>
      <c r="AG520">
        <f>A!AF520</f>
        <v>0</v>
      </c>
      <c r="AH520">
        <f>A!AG520</f>
        <v>0</v>
      </c>
      <c r="AI520">
        <f>A!AH520</f>
        <v>0</v>
      </c>
      <c r="AJ520">
        <f>A!AI520</f>
        <v>0</v>
      </c>
      <c r="AK520">
        <f>A!AJ520</f>
        <v>0</v>
      </c>
      <c r="AL520">
        <f>A!AK520</f>
        <v>0</v>
      </c>
      <c r="AM520">
        <f>A!AL520</f>
        <v>0</v>
      </c>
      <c r="AN520">
        <f>A!AM520</f>
        <v>0</v>
      </c>
      <c r="AO520">
        <f>A!AN520</f>
        <v>0</v>
      </c>
      <c r="AP520">
        <f>A!AO520</f>
        <v>0</v>
      </c>
      <c r="AQ520">
        <f>A!AP520</f>
        <v>0</v>
      </c>
      <c r="AR520">
        <f>A!AQ520</f>
        <v>0</v>
      </c>
      <c r="AS520">
        <f>A!AR520</f>
        <v>0</v>
      </c>
      <c r="AT520">
        <f>A!AS520</f>
        <v>0</v>
      </c>
      <c r="AU520">
        <f>A!AT520</f>
        <v>0</v>
      </c>
      <c r="AV520">
        <f>A!AU520</f>
        <v>0</v>
      </c>
      <c r="AW520" s="23" t="str">
        <f>IF(A!AV520=0,"",A!AV520)</f>
        <v/>
      </c>
      <c r="AX520">
        <f>A!AW520</f>
        <v>0</v>
      </c>
      <c r="AY520">
        <f>A!AX520</f>
        <v>0</v>
      </c>
      <c r="AZ520">
        <f>A!AY520</f>
        <v>0</v>
      </c>
      <c r="BA520">
        <f>A!AZ520</f>
        <v>0</v>
      </c>
      <c r="BB520">
        <f>A!BA520</f>
        <v>0</v>
      </c>
      <c r="BC520">
        <f>A!BB520</f>
        <v>0</v>
      </c>
      <c r="BD520">
        <f>A!BC520</f>
        <v>0</v>
      </c>
      <c r="BE520">
        <f>A!BD520</f>
        <v>0</v>
      </c>
      <c r="BF520">
        <f>A!BE520</f>
        <v>0</v>
      </c>
      <c r="BG520">
        <f>A!BF520</f>
        <v>0</v>
      </c>
      <c r="BH520">
        <f>A!BG520</f>
        <v>0</v>
      </c>
      <c r="BI520">
        <f>A!BH520</f>
        <v>0</v>
      </c>
      <c r="BJ520">
        <f>A!BI520</f>
        <v>0</v>
      </c>
      <c r="BK520">
        <f>A!BJ520</f>
        <v>0</v>
      </c>
      <c r="BL520">
        <f>A!BK520</f>
        <v>0</v>
      </c>
      <c r="BM520">
        <f>A!BL520</f>
        <v>0</v>
      </c>
      <c r="BN520">
        <f>A!BM520</f>
        <v>0</v>
      </c>
      <c r="BO520">
        <f>A!BN520</f>
        <v>0</v>
      </c>
      <c r="BP520">
        <f>A!BO520</f>
        <v>0</v>
      </c>
      <c r="BQ520">
        <f>A!BP520</f>
        <v>0</v>
      </c>
      <c r="BR520">
        <f>A!BQ520</f>
        <v>0</v>
      </c>
      <c r="BS520">
        <f>A!BR520</f>
        <v>0</v>
      </c>
      <c r="BT520">
        <f>A!BS520</f>
        <v>0</v>
      </c>
      <c r="BU520">
        <f>A!BT520</f>
        <v>0</v>
      </c>
      <c r="BV520">
        <f>A!BU520</f>
        <v>0</v>
      </c>
      <c r="BW520">
        <f>A!BV520</f>
        <v>0</v>
      </c>
      <c r="BX520">
        <f>A!BW520</f>
        <v>0</v>
      </c>
      <c r="BY520">
        <f>A!BX520</f>
        <v>0</v>
      </c>
      <c r="BZ520">
        <f>A!BY520</f>
        <v>0</v>
      </c>
      <c r="CA520">
        <f>A!BZ520</f>
        <v>0</v>
      </c>
      <c r="CB520">
        <f>A!CA520</f>
        <v>0</v>
      </c>
      <c r="CC520">
        <f>A!CB520</f>
        <v>0</v>
      </c>
      <c r="CD520">
        <f>A!CC520</f>
        <v>0</v>
      </c>
      <c r="CE520">
        <f>A!CD520</f>
        <v>0</v>
      </c>
      <c r="CF520">
        <f>A!CE520</f>
        <v>0</v>
      </c>
      <c r="CG520">
        <f>A!CF520</f>
        <v>0</v>
      </c>
      <c r="CH520">
        <f>A!CG520</f>
        <v>0</v>
      </c>
      <c r="CI520">
        <f>A!CH520</f>
        <v>0</v>
      </c>
      <c r="CJ520">
        <f>A!CI520</f>
        <v>0</v>
      </c>
      <c r="CK520">
        <f>A!CJ520</f>
        <v>0</v>
      </c>
      <c r="CL520">
        <f>A!CK520</f>
        <v>0</v>
      </c>
      <c r="CM520">
        <f>A!CL520</f>
        <v>0</v>
      </c>
      <c r="CN520">
        <f>A!CM520</f>
        <v>0</v>
      </c>
      <c r="CO520">
        <f>A!CN520</f>
        <v>0</v>
      </c>
      <c r="CP520">
        <f>A!CO520</f>
        <v>0</v>
      </c>
      <c r="CQ520">
        <f>A!CO830</f>
        <v>0</v>
      </c>
      <c r="CR520">
        <f>A!CP520</f>
        <v>0</v>
      </c>
      <c r="CS520">
        <f>A!CQ520</f>
        <v>0</v>
      </c>
    </row>
    <row r="521" spans="1:97" x14ac:dyDescent="0.2">
      <c r="A521">
        <f>A!A521</f>
        <v>0</v>
      </c>
      <c r="B521">
        <f>A!B521</f>
        <v>0</v>
      </c>
      <c r="C521">
        <f>A!C521</f>
        <v>0</v>
      </c>
      <c r="D521">
        <f>A!D521</f>
        <v>0</v>
      </c>
      <c r="E521">
        <f>A!E521</f>
        <v>0</v>
      </c>
      <c r="F521">
        <f>A!F521</f>
        <v>0</v>
      </c>
      <c r="G521">
        <f>A!G521</f>
        <v>0</v>
      </c>
      <c r="H521">
        <f>A!H521</f>
        <v>0</v>
      </c>
      <c r="I521">
        <f>A!I521</f>
        <v>0</v>
      </c>
      <c r="J521">
        <f>A!J521</f>
        <v>0</v>
      </c>
      <c r="K521">
        <f>A!K521</f>
        <v>0</v>
      </c>
      <c r="L521">
        <f>A!L521</f>
        <v>0</v>
      </c>
      <c r="M521">
        <f>A!M521</f>
        <v>0</v>
      </c>
      <c r="N521">
        <f>A!N521</f>
        <v>0</v>
      </c>
      <c r="O521">
        <f>A!O521</f>
        <v>0</v>
      </c>
      <c r="P521" s="23" t="str">
        <f>IF(A!P521="","",INDEX(B!$A$1:$BT$2000,MATCH(A!P521,B!$AX$1:$AX$2000,0),D!$B$5))</f>
        <v/>
      </c>
      <c r="Q521">
        <f>A!Q521</f>
        <v>0</v>
      </c>
      <c r="R521">
        <f>A!R521</f>
        <v>0</v>
      </c>
      <c r="S521">
        <f>A!S521</f>
        <v>0</v>
      </c>
      <c r="T521">
        <f>A!T521</f>
        <v>0</v>
      </c>
      <c r="U521">
        <f>A!U521</f>
        <v>0</v>
      </c>
      <c r="V521" s="23">
        <f>IF(A!V521="&lt;",1,A!V521)</f>
        <v>0</v>
      </c>
      <c r="W521">
        <f>A!W521</f>
        <v>0</v>
      </c>
      <c r="X521">
        <f>A!X521</f>
        <v>0</v>
      </c>
      <c r="Y521">
        <f>A!Y521</f>
        <v>0</v>
      </c>
      <c r="Z521" s="23">
        <f t="shared" si="8"/>
        <v>0</v>
      </c>
      <c r="AA521">
        <f>A!Z521</f>
        <v>0</v>
      </c>
      <c r="AB521">
        <f>A!AA521</f>
        <v>0</v>
      </c>
      <c r="AC521">
        <f>A!AB521</f>
        <v>0</v>
      </c>
      <c r="AD521">
        <f>A!AC521</f>
        <v>0</v>
      </c>
      <c r="AE521">
        <f>A!AD521</f>
        <v>0</v>
      </c>
      <c r="AF521">
        <f>A!AE521</f>
        <v>0</v>
      </c>
      <c r="AG521">
        <f>A!AF521</f>
        <v>0</v>
      </c>
      <c r="AH521">
        <f>A!AG521</f>
        <v>0</v>
      </c>
      <c r="AI521">
        <f>A!AH521</f>
        <v>0</v>
      </c>
      <c r="AJ521">
        <f>A!AI521</f>
        <v>0</v>
      </c>
      <c r="AK521">
        <f>A!AJ521</f>
        <v>0</v>
      </c>
      <c r="AL521">
        <f>A!AK521</f>
        <v>0</v>
      </c>
      <c r="AM521">
        <f>A!AL521</f>
        <v>0</v>
      </c>
      <c r="AN521">
        <f>A!AM521</f>
        <v>0</v>
      </c>
      <c r="AO521">
        <f>A!AN521</f>
        <v>0</v>
      </c>
      <c r="AP521">
        <f>A!AO521</f>
        <v>0</v>
      </c>
      <c r="AQ521">
        <f>A!AP521</f>
        <v>0</v>
      </c>
      <c r="AR521">
        <f>A!AQ521</f>
        <v>0</v>
      </c>
      <c r="AS521">
        <f>A!AR521</f>
        <v>0</v>
      </c>
      <c r="AT521">
        <f>A!AS521</f>
        <v>0</v>
      </c>
      <c r="AU521">
        <f>A!AT521</f>
        <v>0</v>
      </c>
      <c r="AV521">
        <f>A!AU521</f>
        <v>0</v>
      </c>
      <c r="AW521" s="23" t="str">
        <f>IF(A!AV521=0,"",A!AV521)</f>
        <v/>
      </c>
      <c r="AX521">
        <f>A!AW521</f>
        <v>0</v>
      </c>
      <c r="AY521">
        <f>A!AX521</f>
        <v>0</v>
      </c>
      <c r="AZ521">
        <f>A!AY521</f>
        <v>0</v>
      </c>
      <c r="BA521">
        <f>A!AZ521</f>
        <v>0</v>
      </c>
      <c r="BB521">
        <f>A!BA521</f>
        <v>0</v>
      </c>
      <c r="BC521">
        <f>A!BB521</f>
        <v>0</v>
      </c>
      <c r="BD521">
        <f>A!BC521</f>
        <v>0</v>
      </c>
      <c r="BE521">
        <f>A!BD521</f>
        <v>0</v>
      </c>
      <c r="BF521">
        <f>A!BE521</f>
        <v>0</v>
      </c>
      <c r="BG521">
        <f>A!BF521</f>
        <v>0</v>
      </c>
      <c r="BH521">
        <f>A!BG521</f>
        <v>0</v>
      </c>
      <c r="BI521">
        <f>A!BH521</f>
        <v>0</v>
      </c>
      <c r="BJ521">
        <f>A!BI521</f>
        <v>0</v>
      </c>
      <c r="BK521">
        <f>A!BJ521</f>
        <v>0</v>
      </c>
      <c r="BL521">
        <f>A!BK521</f>
        <v>0</v>
      </c>
      <c r="BM521">
        <f>A!BL521</f>
        <v>0</v>
      </c>
      <c r="BN521">
        <f>A!BM521</f>
        <v>0</v>
      </c>
      <c r="BO521">
        <f>A!BN521</f>
        <v>0</v>
      </c>
      <c r="BP521">
        <f>A!BO521</f>
        <v>0</v>
      </c>
      <c r="BQ521">
        <f>A!BP521</f>
        <v>0</v>
      </c>
      <c r="BR521">
        <f>A!BQ521</f>
        <v>0</v>
      </c>
      <c r="BS521">
        <f>A!BR521</f>
        <v>0</v>
      </c>
      <c r="BT521">
        <f>A!BS521</f>
        <v>0</v>
      </c>
      <c r="BU521">
        <f>A!BT521</f>
        <v>0</v>
      </c>
      <c r="BV521">
        <f>A!BU521</f>
        <v>0</v>
      </c>
      <c r="BW521">
        <f>A!BV521</f>
        <v>0</v>
      </c>
      <c r="BX521">
        <f>A!BW521</f>
        <v>0</v>
      </c>
      <c r="BY521">
        <f>A!BX521</f>
        <v>0</v>
      </c>
      <c r="BZ521">
        <f>A!BY521</f>
        <v>0</v>
      </c>
      <c r="CA521">
        <f>A!BZ521</f>
        <v>0</v>
      </c>
      <c r="CB521">
        <f>A!CA521</f>
        <v>0</v>
      </c>
      <c r="CC521">
        <f>A!CB521</f>
        <v>0</v>
      </c>
      <c r="CD521">
        <f>A!CC521</f>
        <v>0</v>
      </c>
      <c r="CE521">
        <f>A!CD521</f>
        <v>0</v>
      </c>
      <c r="CF521">
        <f>A!CE521</f>
        <v>0</v>
      </c>
      <c r="CG521">
        <f>A!CF521</f>
        <v>0</v>
      </c>
      <c r="CH521">
        <f>A!CG521</f>
        <v>0</v>
      </c>
      <c r="CI521">
        <f>A!CH521</f>
        <v>0</v>
      </c>
      <c r="CJ521">
        <f>A!CI521</f>
        <v>0</v>
      </c>
      <c r="CK521">
        <f>A!CJ521</f>
        <v>0</v>
      </c>
      <c r="CL521">
        <f>A!CK521</f>
        <v>0</v>
      </c>
      <c r="CM521">
        <f>A!CL521</f>
        <v>0</v>
      </c>
      <c r="CN521">
        <f>A!CM521</f>
        <v>0</v>
      </c>
      <c r="CO521">
        <f>A!CN521</f>
        <v>0</v>
      </c>
      <c r="CP521">
        <f>A!CO521</f>
        <v>0</v>
      </c>
      <c r="CQ521">
        <f>A!CO831</f>
        <v>0</v>
      </c>
      <c r="CR521">
        <f>A!CP521</f>
        <v>0</v>
      </c>
      <c r="CS521">
        <f>A!CQ521</f>
        <v>0</v>
      </c>
    </row>
    <row r="522" spans="1:97" x14ac:dyDescent="0.2">
      <c r="A522">
        <f>A!A522</f>
        <v>0</v>
      </c>
      <c r="B522">
        <f>A!B522</f>
        <v>0</v>
      </c>
      <c r="C522">
        <f>A!C522</f>
        <v>0</v>
      </c>
      <c r="D522">
        <f>A!D522</f>
        <v>0</v>
      </c>
      <c r="E522">
        <f>A!E522</f>
        <v>0</v>
      </c>
      <c r="F522">
        <f>A!F522</f>
        <v>0</v>
      </c>
      <c r="G522">
        <f>A!G522</f>
        <v>0</v>
      </c>
      <c r="H522">
        <f>A!H522</f>
        <v>0</v>
      </c>
      <c r="I522">
        <f>A!I522</f>
        <v>0</v>
      </c>
      <c r="J522">
        <f>A!J522</f>
        <v>0</v>
      </c>
      <c r="K522">
        <f>A!K522</f>
        <v>0</v>
      </c>
      <c r="L522">
        <f>A!L522</f>
        <v>0</v>
      </c>
      <c r="M522">
        <f>A!M522</f>
        <v>0</v>
      </c>
      <c r="N522">
        <f>A!N522</f>
        <v>0</v>
      </c>
      <c r="O522">
        <f>A!O522</f>
        <v>0</v>
      </c>
      <c r="P522" s="23" t="str">
        <f>IF(A!P522="","",INDEX(B!$A$1:$BT$2000,MATCH(A!P522,B!$AX$1:$AX$2000,0),D!$B$5))</f>
        <v/>
      </c>
      <c r="Q522">
        <f>A!Q522</f>
        <v>0</v>
      </c>
      <c r="R522">
        <f>A!R522</f>
        <v>0</v>
      </c>
      <c r="S522">
        <f>A!S522</f>
        <v>0</v>
      </c>
      <c r="T522">
        <f>A!T522</f>
        <v>0</v>
      </c>
      <c r="U522">
        <f>A!U522</f>
        <v>0</v>
      </c>
      <c r="V522" s="23">
        <f>IF(A!V522="&lt;",1,A!V522)</f>
        <v>0</v>
      </c>
      <c r="W522">
        <f>A!W522</f>
        <v>0</v>
      </c>
      <c r="X522">
        <f>A!X522</f>
        <v>0</v>
      </c>
      <c r="Y522">
        <f>A!Y522</f>
        <v>0</v>
      </c>
      <c r="Z522" s="23">
        <f t="shared" si="8"/>
        <v>0</v>
      </c>
      <c r="AA522">
        <f>A!Z522</f>
        <v>0</v>
      </c>
      <c r="AB522">
        <f>A!AA522</f>
        <v>0</v>
      </c>
      <c r="AC522">
        <f>A!AB522</f>
        <v>0</v>
      </c>
      <c r="AD522">
        <f>A!AC522</f>
        <v>0</v>
      </c>
      <c r="AE522">
        <f>A!AD522</f>
        <v>0</v>
      </c>
      <c r="AF522">
        <f>A!AE522</f>
        <v>0</v>
      </c>
      <c r="AG522">
        <f>A!AF522</f>
        <v>0</v>
      </c>
      <c r="AH522">
        <f>A!AG522</f>
        <v>0</v>
      </c>
      <c r="AI522">
        <f>A!AH522</f>
        <v>0</v>
      </c>
      <c r="AJ522">
        <f>A!AI522</f>
        <v>0</v>
      </c>
      <c r="AK522">
        <f>A!AJ522</f>
        <v>0</v>
      </c>
      <c r="AL522">
        <f>A!AK522</f>
        <v>0</v>
      </c>
      <c r="AM522">
        <f>A!AL522</f>
        <v>0</v>
      </c>
      <c r="AN522">
        <f>A!AM522</f>
        <v>0</v>
      </c>
      <c r="AO522">
        <f>A!AN522</f>
        <v>0</v>
      </c>
      <c r="AP522">
        <f>A!AO522</f>
        <v>0</v>
      </c>
      <c r="AQ522">
        <f>A!AP522</f>
        <v>0</v>
      </c>
      <c r="AR522">
        <f>A!AQ522</f>
        <v>0</v>
      </c>
      <c r="AS522">
        <f>A!AR522</f>
        <v>0</v>
      </c>
      <c r="AT522">
        <f>A!AS522</f>
        <v>0</v>
      </c>
      <c r="AU522">
        <f>A!AT522</f>
        <v>0</v>
      </c>
      <c r="AV522">
        <f>A!AU522</f>
        <v>0</v>
      </c>
      <c r="AW522" s="23" t="str">
        <f>IF(A!AV522=0,"",A!AV522)</f>
        <v/>
      </c>
      <c r="AX522">
        <f>A!AW522</f>
        <v>0</v>
      </c>
      <c r="AY522">
        <f>A!AX522</f>
        <v>0</v>
      </c>
      <c r="AZ522">
        <f>A!AY522</f>
        <v>0</v>
      </c>
      <c r="BA522">
        <f>A!AZ522</f>
        <v>0</v>
      </c>
      <c r="BB522">
        <f>A!BA522</f>
        <v>0</v>
      </c>
      <c r="BC522">
        <f>A!BB522</f>
        <v>0</v>
      </c>
      <c r="BD522">
        <f>A!BC522</f>
        <v>0</v>
      </c>
      <c r="BE522">
        <f>A!BD522</f>
        <v>0</v>
      </c>
      <c r="BF522">
        <f>A!BE522</f>
        <v>0</v>
      </c>
      <c r="BG522">
        <f>A!BF522</f>
        <v>0</v>
      </c>
      <c r="BH522">
        <f>A!BG522</f>
        <v>0</v>
      </c>
      <c r="BI522">
        <f>A!BH522</f>
        <v>0</v>
      </c>
      <c r="BJ522">
        <f>A!BI522</f>
        <v>0</v>
      </c>
      <c r="BK522">
        <f>A!BJ522</f>
        <v>0</v>
      </c>
      <c r="BL522">
        <f>A!BK522</f>
        <v>0</v>
      </c>
      <c r="BM522">
        <f>A!BL522</f>
        <v>0</v>
      </c>
      <c r="BN522">
        <f>A!BM522</f>
        <v>0</v>
      </c>
      <c r="BO522">
        <f>A!BN522</f>
        <v>0</v>
      </c>
      <c r="BP522">
        <f>A!BO522</f>
        <v>0</v>
      </c>
      <c r="BQ522">
        <f>A!BP522</f>
        <v>0</v>
      </c>
      <c r="BR522">
        <f>A!BQ522</f>
        <v>0</v>
      </c>
      <c r="BS522">
        <f>A!BR522</f>
        <v>0</v>
      </c>
      <c r="BT522">
        <f>A!BS522</f>
        <v>0</v>
      </c>
      <c r="BU522">
        <f>A!BT522</f>
        <v>0</v>
      </c>
      <c r="BV522">
        <f>A!BU522</f>
        <v>0</v>
      </c>
      <c r="BW522">
        <f>A!BV522</f>
        <v>0</v>
      </c>
      <c r="BX522">
        <f>A!BW522</f>
        <v>0</v>
      </c>
      <c r="BY522">
        <f>A!BX522</f>
        <v>0</v>
      </c>
      <c r="BZ522">
        <f>A!BY522</f>
        <v>0</v>
      </c>
      <c r="CA522">
        <f>A!BZ522</f>
        <v>0</v>
      </c>
      <c r="CB522">
        <f>A!CA522</f>
        <v>0</v>
      </c>
      <c r="CC522">
        <f>A!CB522</f>
        <v>0</v>
      </c>
      <c r="CD522">
        <f>A!CC522</f>
        <v>0</v>
      </c>
      <c r="CE522">
        <f>A!CD522</f>
        <v>0</v>
      </c>
      <c r="CF522">
        <f>A!CE522</f>
        <v>0</v>
      </c>
      <c r="CG522">
        <f>A!CF522</f>
        <v>0</v>
      </c>
      <c r="CH522">
        <f>A!CG522</f>
        <v>0</v>
      </c>
      <c r="CI522">
        <f>A!CH522</f>
        <v>0</v>
      </c>
      <c r="CJ522">
        <f>A!CI522</f>
        <v>0</v>
      </c>
      <c r="CK522">
        <f>A!CJ522</f>
        <v>0</v>
      </c>
      <c r="CL522">
        <f>A!CK522</f>
        <v>0</v>
      </c>
      <c r="CM522">
        <f>A!CL522</f>
        <v>0</v>
      </c>
      <c r="CN522">
        <f>A!CM522</f>
        <v>0</v>
      </c>
      <c r="CO522">
        <f>A!CN522</f>
        <v>0</v>
      </c>
      <c r="CP522">
        <f>A!CO522</f>
        <v>0</v>
      </c>
      <c r="CQ522">
        <f>A!CO832</f>
        <v>0</v>
      </c>
      <c r="CR522">
        <f>A!CP522</f>
        <v>0</v>
      </c>
      <c r="CS522">
        <f>A!CQ522</f>
        <v>0</v>
      </c>
    </row>
    <row r="523" spans="1:97" x14ac:dyDescent="0.2">
      <c r="A523">
        <f>A!A523</f>
        <v>0</v>
      </c>
      <c r="B523">
        <f>A!B523</f>
        <v>0</v>
      </c>
      <c r="C523">
        <f>A!C523</f>
        <v>0</v>
      </c>
      <c r="D523">
        <f>A!D523</f>
        <v>0</v>
      </c>
      <c r="E523">
        <f>A!E523</f>
        <v>0</v>
      </c>
      <c r="F523">
        <f>A!F523</f>
        <v>0</v>
      </c>
      <c r="G523">
        <f>A!G523</f>
        <v>0</v>
      </c>
      <c r="H523">
        <f>A!H523</f>
        <v>0</v>
      </c>
      <c r="I523">
        <f>A!I523</f>
        <v>0</v>
      </c>
      <c r="J523">
        <f>A!J523</f>
        <v>0</v>
      </c>
      <c r="K523">
        <f>A!K523</f>
        <v>0</v>
      </c>
      <c r="L523">
        <f>A!L523</f>
        <v>0</v>
      </c>
      <c r="M523">
        <f>A!M523</f>
        <v>0</v>
      </c>
      <c r="N523">
        <f>A!N523</f>
        <v>0</v>
      </c>
      <c r="O523">
        <f>A!O523</f>
        <v>0</v>
      </c>
      <c r="P523" s="23" t="str">
        <f>IF(A!P523="","",INDEX(B!$A$1:$BT$2000,MATCH(A!P523,B!$AX$1:$AX$2000,0),D!$B$5))</f>
        <v/>
      </c>
      <c r="Q523">
        <f>A!Q523</f>
        <v>0</v>
      </c>
      <c r="R523">
        <f>A!R523</f>
        <v>0</v>
      </c>
      <c r="S523">
        <f>A!S523</f>
        <v>0</v>
      </c>
      <c r="T523">
        <f>A!T523</f>
        <v>0</v>
      </c>
      <c r="U523">
        <f>A!U523</f>
        <v>0</v>
      </c>
      <c r="V523" s="23">
        <f>IF(A!V523="&lt;",1,A!V523)</f>
        <v>0</v>
      </c>
      <c r="W523">
        <f>A!W523</f>
        <v>0</v>
      </c>
      <c r="X523">
        <f>A!X523</f>
        <v>0</v>
      </c>
      <c r="Y523">
        <f>A!Y523</f>
        <v>0</v>
      </c>
      <c r="Z523" s="23">
        <f t="shared" si="8"/>
        <v>0</v>
      </c>
      <c r="AA523">
        <f>A!Z523</f>
        <v>0</v>
      </c>
      <c r="AB523">
        <f>A!AA523</f>
        <v>0</v>
      </c>
      <c r="AC523">
        <f>A!AB523</f>
        <v>0</v>
      </c>
      <c r="AD523">
        <f>A!AC523</f>
        <v>0</v>
      </c>
      <c r="AE523">
        <f>A!AD523</f>
        <v>0</v>
      </c>
      <c r="AF523">
        <f>A!AE523</f>
        <v>0</v>
      </c>
      <c r="AG523">
        <f>A!AF523</f>
        <v>0</v>
      </c>
      <c r="AH523">
        <f>A!AG523</f>
        <v>0</v>
      </c>
      <c r="AI523">
        <f>A!AH523</f>
        <v>0</v>
      </c>
      <c r="AJ523">
        <f>A!AI523</f>
        <v>0</v>
      </c>
      <c r="AK523">
        <f>A!AJ523</f>
        <v>0</v>
      </c>
      <c r="AL523">
        <f>A!AK523</f>
        <v>0</v>
      </c>
      <c r="AM523">
        <f>A!AL523</f>
        <v>0</v>
      </c>
      <c r="AN523">
        <f>A!AM523</f>
        <v>0</v>
      </c>
      <c r="AO523">
        <f>A!AN523</f>
        <v>0</v>
      </c>
      <c r="AP523">
        <f>A!AO523</f>
        <v>0</v>
      </c>
      <c r="AQ523">
        <f>A!AP523</f>
        <v>0</v>
      </c>
      <c r="AR523">
        <f>A!AQ523</f>
        <v>0</v>
      </c>
      <c r="AS523">
        <f>A!AR523</f>
        <v>0</v>
      </c>
      <c r="AT523">
        <f>A!AS523</f>
        <v>0</v>
      </c>
      <c r="AU523">
        <f>A!AT523</f>
        <v>0</v>
      </c>
      <c r="AV523">
        <f>A!AU523</f>
        <v>0</v>
      </c>
      <c r="AW523" s="23" t="str">
        <f>IF(A!AV523=0,"",A!AV523)</f>
        <v/>
      </c>
      <c r="AX523">
        <f>A!AW523</f>
        <v>0</v>
      </c>
      <c r="AY523">
        <f>A!AX523</f>
        <v>0</v>
      </c>
      <c r="AZ523">
        <f>A!AY523</f>
        <v>0</v>
      </c>
      <c r="BA523">
        <f>A!AZ523</f>
        <v>0</v>
      </c>
      <c r="BB523">
        <f>A!BA523</f>
        <v>0</v>
      </c>
      <c r="BC523">
        <f>A!BB523</f>
        <v>0</v>
      </c>
      <c r="BD523">
        <f>A!BC523</f>
        <v>0</v>
      </c>
      <c r="BE523">
        <f>A!BD523</f>
        <v>0</v>
      </c>
      <c r="BF523">
        <f>A!BE523</f>
        <v>0</v>
      </c>
      <c r="BG523">
        <f>A!BF523</f>
        <v>0</v>
      </c>
      <c r="BH523">
        <f>A!BG523</f>
        <v>0</v>
      </c>
      <c r="BI523">
        <f>A!BH523</f>
        <v>0</v>
      </c>
      <c r="BJ523">
        <f>A!BI523</f>
        <v>0</v>
      </c>
      <c r="BK523">
        <f>A!BJ523</f>
        <v>0</v>
      </c>
      <c r="BL523">
        <f>A!BK523</f>
        <v>0</v>
      </c>
      <c r="BM523">
        <f>A!BL523</f>
        <v>0</v>
      </c>
      <c r="BN523">
        <f>A!BM523</f>
        <v>0</v>
      </c>
      <c r="BO523">
        <f>A!BN523</f>
        <v>0</v>
      </c>
      <c r="BP523">
        <f>A!BO523</f>
        <v>0</v>
      </c>
      <c r="BQ523">
        <f>A!BP523</f>
        <v>0</v>
      </c>
      <c r="BR523">
        <f>A!BQ523</f>
        <v>0</v>
      </c>
      <c r="BS523">
        <f>A!BR523</f>
        <v>0</v>
      </c>
      <c r="BT523">
        <f>A!BS523</f>
        <v>0</v>
      </c>
      <c r="BU523">
        <f>A!BT523</f>
        <v>0</v>
      </c>
      <c r="BV523">
        <f>A!BU523</f>
        <v>0</v>
      </c>
      <c r="BW523">
        <f>A!BV523</f>
        <v>0</v>
      </c>
      <c r="BX523">
        <f>A!BW523</f>
        <v>0</v>
      </c>
      <c r="BY523">
        <f>A!BX523</f>
        <v>0</v>
      </c>
      <c r="BZ523">
        <f>A!BY523</f>
        <v>0</v>
      </c>
      <c r="CA523">
        <f>A!BZ523</f>
        <v>0</v>
      </c>
      <c r="CB523">
        <f>A!CA523</f>
        <v>0</v>
      </c>
      <c r="CC523">
        <f>A!CB523</f>
        <v>0</v>
      </c>
      <c r="CD523">
        <f>A!CC523</f>
        <v>0</v>
      </c>
      <c r="CE523">
        <f>A!CD523</f>
        <v>0</v>
      </c>
      <c r="CF523">
        <f>A!CE523</f>
        <v>0</v>
      </c>
      <c r="CG523">
        <f>A!CF523</f>
        <v>0</v>
      </c>
      <c r="CH523">
        <f>A!CG523</f>
        <v>0</v>
      </c>
      <c r="CI523">
        <f>A!CH523</f>
        <v>0</v>
      </c>
      <c r="CJ523">
        <f>A!CI523</f>
        <v>0</v>
      </c>
      <c r="CK523">
        <f>A!CJ523</f>
        <v>0</v>
      </c>
      <c r="CL523">
        <f>A!CK523</f>
        <v>0</v>
      </c>
      <c r="CM523">
        <f>A!CL523</f>
        <v>0</v>
      </c>
      <c r="CN523">
        <f>A!CM523</f>
        <v>0</v>
      </c>
      <c r="CO523">
        <f>A!CN523</f>
        <v>0</v>
      </c>
      <c r="CP523">
        <f>A!CO523</f>
        <v>0</v>
      </c>
      <c r="CQ523">
        <f>A!CO833</f>
        <v>0</v>
      </c>
      <c r="CR523">
        <f>A!CP523</f>
        <v>0</v>
      </c>
      <c r="CS523">
        <f>A!CQ523</f>
        <v>0</v>
      </c>
    </row>
    <row r="524" spans="1:97" x14ac:dyDescent="0.2">
      <c r="A524">
        <f>A!A524</f>
        <v>0</v>
      </c>
      <c r="B524">
        <f>A!B524</f>
        <v>0</v>
      </c>
      <c r="C524">
        <f>A!C524</f>
        <v>0</v>
      </c>
      <c r="D524">
        <f>A!D524</f>
        <v>0</v>
      </c>
      <c r="E524">
        <f>A!E524</f>
        <v>0</v>
      </c>
      <c r="F524">
        <f>A!F524</f>
        <v>0</v>
      </c>
      <c r="G524">
        <f>A!G524</f>
        <v>0</v>
      </c>
      <c r="H524">
        <f>A!H524</f>
        <v>0</v>
      </c>
      <c r="I524">
        <f>A!I524</f>
        <v>0</v>
      </c>
      <c r="J524">
        <f>A!J524</f>
        <v>0</v>
      </c>
      <c r="K524">
        <f>A!K524</f>
        <v>0</v>
      </c>
      <c r="L524">
        <f>A!L524</f>
        <v>0</v>
      </c>
      <c r="M524">
        <f>A!M524</f>
        <v>0</v>
      </c>
      <c r="N524">
        <f>A!N524</f>
        <v>0</v>
      </c>
      <c r="O524">
        <f>A!O524</f>
        <v>0</v>
      </c>
      <c r="P524" s="23" t="str">
        <f>IF(A!P524="","",INDEX(B!$A$1:$BT$2000,MATCH(A!P524,B!$AX$1:$AX$2000,0),D!$B$5))</f>
        <v/>
      </c>
      <c r="Q524">
        <f>A!Q524</f>
        <v>0</v>
      </c>
      <c r="R524">
        <f>A!R524</f>
        <v>0</v>
      </c>
      <c r="S524">
        <f>A!S524</f>
        <v>0</v>
      </c>
      <c r="T524">
        <f>A!T524</f>
        <v>0</v>
      </c>
      <c r="U524">
        <f>A!U524</f>
        <v>0</v>
      </c>
      <c r="V524" s="23">
        <f>IF(A!V524="&lt;",1,A!V524)</f>
        <v>0</v>
      </c>
      <c r="W524">
        <f>A!W524</f>
        <v>0</v>
      </c>
      <c r="X524">
        <f>A!X524</f>
        <v>0</v>
      </c>
      <c r="Y524">
        <f>A!Y524</f>
        <v>0</v>
      </c>
      <c r="Z524" s="23">
        <f t="shared" si="8"/>
        <v>0</v>
      </c>
      <c r="AA524">
        <f>A!Z524</f>
        <v>0</v>
      </c>
      <c r="AB524">
        <f>A!AA524</f>
        <v>0</v>
      </c>
      <c r="AC524">
        <f>A!AB524</f>
        <v>0</v>
      </c>
      <c r="AD524">
        <f>A!AC524</f>
        <v>0</v>
      </c>
      <c r="AE524">
        <f>A!AD524</f>
        <v>0</v>
      </c>
      <c r="AF524">
        <f>A!AE524</f>
        <v>0</v>
      </c>
      <c r="AG524">
        <f>A!AF524</f>
        <v>0</v>
      </c>
      <c r="AH524">
        <f>A!AG524</f>
        <v>0</v>
      </c>
      <c r="AI524">
        <f>A!AH524</f>
        <v>0</v>
      </c>
      <c r="AJ524">
        <f>A!AI524</f>
        <v>0</v>
      </c>
      <c r="AK524">
        <f>A!AJ524</f>
        <v>0</v>
      </c>
      <c r="AL524">
        <f>A!AK524</f>
        <v>0</v>
      </c>
      <c r="AM524">
        <f>A!AL524</f>
        <v>0</v>
      </c>
      <c r="AN524">
        <f>A!AM524</f>
        <v>0</v>
      </c>
      <c r="AO524">
        <f>A!AN524</f>
        <v>0</v>
      </c>
      <c r="AP524">
        <f>A!AO524</f>
        <v>0</v>
      </c>
      <c r="AQ524">
        <f>A!AP524</f>
        <v>0</v>
      </c>
      <c r="AR524">
        <f>A!AQ524</f>
        <v>0</v>
      </c>
      <c r="AS524">
        <f>A!AR524</f>
        <v>0</v>
      </c>
      <c r="AT524">
        <f>A!AS524</f>
        <v>0</v>
      </c>
      <c r="AU524">
        <f>A!AT524</f>
        <v>0</v>
      </c>
      <c r="AV524">
        <f>A!AU524</f>
        <v>0</v>
      </c>
      <c r="AW524" s="23" t="str">
        <f>IF(A!AV524=0,"",A!AV524)</f>
        <v/>
      </c>
      <c r="AX524">
        <f>A!AW524</f>
        <v>0</v>
      </c>
      <c r="AY524">
        <f>A!AX524</f>
        <v>0</v>
      </c>
      <c r="AZ524">
        <f>A!AY524</f>
        <v>0</v>
      </c>
      <c r="BA524">
        <f>A!AZ524</f>
        <v>0</v>
      </c>
      <c r="BB524">
        <f>A!BA524</f>
        <v>0</v>
      </c>
      <c r="BC524">
        <f>A!BB524</f>
        <v>0</v>
      </c>
      <c r="BD524">
        <f>A!BC524</f>
        <v>0</v>
      </c>
      <c r="BE524">
        <f>A!BD524</f>
        <v>0</v>
      </c>
      <c r="BF524">
        <f>A!BE524</f>
        <v>0</v>
      </c>
      <c r="BG524">
        <f>A!BF524</f>
        <v>0</v>
      </c>
      <c r="BH524">
        <f>A!BG524</f>
        <v>0</v>
      </c>
      <c r="BI524">
        <f>A!BH524</f>
        <v>0</v>
      </c>
      <c r="BJ524">
        <f>A!BI524</f>
        <v>0</v>
      </c>
      <c r="BK524">
        <f>A!BJ524</f>
        <v>0</v>
      </c>
      <c r="BL524">
        <f>A!BK524</f>
        <v>0</v>
      </c>
      <c r="BM524">
        <f>A!BL524</f>
        <v>0</v>
      </c>
      <c r="BN524">
        <f>A!BM524</f>
        <v>0</v>
      </c>
      <c r="BO524">
        <f>A!BN524</f>
        <v>0</v>
      </c>
      <c r="BP524">
        <f>A!BO524</f>
        <v>0</v>
      </c>
      <c r="BQ524">
        <f>A!BP524</f>
        <v>0</v>
      </c>
      <c r="BR524">
        <f>A!BQ524</f>
        <v>0</v>
      </c>
      <c r="BS524">
        <f>A!BR524</f>
        <v>0</v>
      </c>
      <c r="BT524">
        <f>A!BS524</f>
        <v>0</v>
      </c>
      <c r="BU524">
        <f>A!BT524</f>
        <v>0</v>
      </c>
      <c r="BV524">
        <f>A!BU524</f>
        <v>0</v>
      </c>
      <c r="BW524">
        <f>A!BV524</f>
        <v>0</v>
      </c>
      <c r="BX524">
        <f>A!BW524</f>
        <v>0</v>
      </c>
      <c r="BY524">
        <f>A!BX524</f>
        <v>0</v>
      </c>
      <c r="BZ524">
        <f>A!BY524</f>
        <v>0</v>
      </c>
      <c r="CA524">
        <f>A!BZ524</f>
        <v>0</v>
      </c>
      <c r="CB524">
        <f>A!CA524</f>
        <v>0</v>
      </c>
      <c r="CC524">
        <f>A!CB524</f>
        <v>0</v>
      </c>
      <c r="CD524">
        <f>A!CC524</f>
        <v>0</v>
      </c>
      <c r="CE524">
        <f>A!CD524</f>
        <v>0</v>
      </c>
      <c r="CF524">
        <f>A!CE524</f>
        <v>0</v>
      </c>
      <c r="CG524">
        <f>A!CF524</f>
        <v>0</v>
      </c>
      <c r="CH524">
        <f>A!CG524</f>
        <v>0</v>
      </c>
      <c r="CI524">
        <f>A!CH524</f>
        <v>0</v>
      </c>
      <c r="CJ524">
        <f>A!CI524</f>
        <v>0</v>
      </c>
      <c r="CK524">
        <f>A!CJ524</f>
        <v>0</v>
      </c>
      <c r="CL524">
        <f>A!CK524</f>
        <v>0</v>
      </c>
      <c r="CM524">
        <f>A!CL524</f>
        <v>0</v>
      </c>
      <c r="CN524">
        <f>A!CM524</f>
        <v>0</v>
      </c>
      <c r="CO524">
        <f>A!CN524</f>
        <v>0</v>
      </c>
      <c r="CP524">
        <f>A!CO524</f>
        <v>0</v>
      </c>
      <c r="CQ524">
        <f>A!CO834</f>
        <v>0</v>
      </c>
      <c r="CR524">
        <f>A!CP524</f>
        <v>0</v>
      </c>
      <c r="CS524">
        <f>A!CQ524</f>
        <v>0</v>
      </c>
    </row>
    <row r="525" spans="1:97" x14ac:dyDescent="0.2">
      <c r="A525">
        <f>A!A525</f>
        <v>0</v>
      </c>
      <c r="B525">
        <f>A!B525</f>
        <v>0</v>
      </c>
      <c r="C525">
        <f>A!C525</f>
        <v>0</v>
      </c>
      <c r="D525">
        <f>A!D525</f>
        <v>0</v>
      </c>
      <c r="E525">
        <f>A!E525</f>
        <v>0</v>
      </c>
      <c r="F525">
        <f>A!F525</f>
        <v>0</v>
      </c>
      <c r="G525">
        <f>A!G525</f>
        <v>0</v>
      </c>
      <c r="H525">
        <f>A!H525</f>
        <v>0</v>
      </c>
      <c r="I525">
        <f>A!I525</f>
        <v>0</v>
      </c>
      <c r="J525">
        <f>A!J525</f>
        <v>0</v>
      </c>
      <c r="K525">
        <f>A!K525</f>
        <v>0</v>
      </c>
      <c r="L525">
        <f>A!L525</f>
        <v>0</v>
      </c>
      <c r="M525">
        <f>A!M525</f>
        <v>0</v>
      </c>
      <c r="N525">
        <f>A!N525</f>
        <v>0</v>
      </c>
      <c r="O525">
        <f>A!O525</f>
        <v>0</v>
      </c>
      <c r="P525" s="23" t="str">
        <f>IF(A!P525="","",INDEX(B!$A$1:$BT$2000,MATCH(A!P525,B!$AX$1:$AX$2000,0),D!$B$5))</f>
        <v/>
      </c>
      <c r="Q525">
        <f>A!Q525</f>
        <v>0</v>
      </c>
      <c r="R525">
        <f>A!R525</f>
        <v>0</v>
      </c>
      <c r="S525">
        <f>A!S525</f>
        <v>0</v>
      </c>
      <c r="T525">
        <f>A!T525</f>
        <v>0</v>
      </c>
      <c r="U525">
        <f>A!U525</f>
        <v>0</v>
      </c>
      <c r="V525" s="23">
        <f>IF(A!V525="&lt;",1,A!V525)</f>
        <v>0</v>
      </c>
      <c r="W525">
        <f>A!W525</f>
        <v>0</v>
      </c>
      <c r="X525">
        <f>A!X525</f>
        <v>0</v>
      </c>
      <c r="Y525">
        <f>A!Y525</f>
        <v>0</v>
      </c>
      <c r="Z525" s="23">
        <f t="shared" si="8"/>
        <v>0</v>
      </c>
      <c r="AA525">
        <f>A!Z525</f>
        <v>0</v>
      </c>
      <c r="AB525">
        <f>A!AA525</f>
        <v>0</v>
      </c>
      <c r="AC525">
        <f>A!AB525</f>
        <v>0</v>
      </c>
      <c r="AD525">
        <f>A!AC525</f>
        <v>0</v>
      </c>
      <c r="AE525">
        <f>A!AD525</f>
        <v>0</v>
      </c>
      <c r="AF525">
        <f>A!AE525</f>
        <v>0</v>
      </c>
      <c r="AG525">
        <f>A!AF525</f>
        <v>0</v>
      </c>
      <c r="AH525">
        <f>A!AG525</f>
        <v>0</v>
      </c>
      <c r="AI525">
        <f>A!AH525</f>
        <v>0</v>
      </c>
      <c r="AJ525">
        <f>A!AI525</f>
        <v>0</v>
      </c>
      <c r="AK525">
        <f>A!AJ525</f>
        <v>0</v>
      </c>
      <c r="AL525">
        <f>A!AK525</f>
        <v>0</v>
      </c>
      <c r="AM525">
        <f>A!AL525</f>
        <v>0</v>
      </c>
      <c r="AN525">
        <f>A!AM525</f>
        <v>0</v>
      </c>
      <c r="AO525">
        <f>A!AN525</f>
        <v>0</v>
      </c>
      <c r="AP525">
        <f>A!AO525</f>
        <v>0</v>
      </c>
      <c r="AQ525">
        <f>A!AP525</f>
        <v>0</v>
      </c>
      <c r="AR525">
        <f>A!AQ525</f>
        <v>0</v>
      </c>
      <c r="AS525">
        <f>A!AR525</f>
        <v>0</v>
      </c>
      <c r="AT525">
        <f>A!AS525</f>
        <v>0</v>
      </c>
      <c r="AU525">
        <f>A!AT525</f>
        <v>0</v>
      </c>
      <c r="AV525">
        <f>A!AU525</f>
        <v>0</v>
      </c>
      <c r="AW525" s="23" t="str">
        <f>IF(A!AV525=0,"",A!AV525)</f>
        <v/>
      </c>
      <c r="AX525">
        <f>A!AW525</f>
        <v>0</v>
      </c>
      <c r="AY525">
        <f>A!AX525</f>
        <v>0</v>
      </c>
      <c r="AZ525">
        <f>A!AY525</f>
        <v>0</v>
      </c>
      <c r="BA525">
        <f>A!AZ525</f>
        <v>0</v>
      </c>
      <c r="BB525">
        <f>A!BA525</f>
        <v>0</v>
      </c>
      <c r="BC525">
        <f>A!BB525</f>
        <v>0</v>
      </c>
      <c r="BD525">
        <f>A!BC525</f>
        <v>0</v>
      </c>
      <c r="BE525">
        <f>A!BD525</f>
        <v>0</v>
      </c>
      <c r="BF525">
        <f>A!BE525</f>
        <v>0</v>
      </c>
      <c r="BG525">
        <f>A!BF525</f>
        <v>0</v>
      </c>
      <c r="BH525">
        <f>A!BG525</f>
        <v>0</v>
      </c>
      <c r="BI525">
        <f>A!BH525</f>
        <v>0</v>
      </c>
      <c r="BJ525">
        <f>A!BI525</f>
        <v>0</v>
      </c>
      <c r="BK525">
        <f>A!BJ525</f>
        <v>0</v>
      </c>
      <c r="BL525">
        <f>A!BK525</f>
        <v>0</v>
      </c>
      <c r="BM525">
        <f>A!BL525</f>
        <v>0</v>
      </c>
      <c r="BN525">
        <f>A!BM525</f>
        <v>0</v>
      </c>
      <c r="BO525">
        <f>A!BN525</f>
        <v>0</v>
      </c>
      <c r="BP525">
        <f>A!BO525</f>
        <v>0</v>
      </c>
      <c r="BQ525">
        <f>A!BP525</f>
        <v>0</v>
      </c>
      <c r="BR525">
        <f>A!BQ525</f>
        <v>0</v>
      </c>
      <c r="BS525">
        <f>A!BR525</f>
        <v>0</v>
      </c>
      <c r="BT525">
        <f>A!BS525</f>
        <v>0</v>
      </c>
      <c r="BU525">
        <f>A!BT525</f>
        <v>0</v>
      </c>
      <c r="BV525">
        <f>A!BU525</f>
        <v>0</v>
      </c>
      <c r="BW525">
        <f>A!BV525</f>
        <v>0</v>
      </c>
      <c r="BX525">
        <f>A!BW525</f>
        <v>0</v>
      </c>
      <c r="BY525">
        <f>A!BX525</f>
        <v>0</v>
      </c>
      <c r="BZ525">
        <f>A!BY525</f>
        <v>0</v>
      </c>
      <c r="CA525">
        <f>A!BZ525</f>
        <v>0</v>
      </c>
      <c r="CB525">
        <f>A!CA525</f>
        <v>0</v>
      </c>
      <c r="CC525">
        <f>A!CB525</f>
        <v>0</v>
      </c>
      <c r="CD525">
        <f>A!CC525</f>
        <v>0</v>
      </c>
      <c r="CE525">
        <f>A!CD525</f>
        <v>0</v>
      </c>
      <c r="CF525">
        <f>A!CE525</f>
        <v>0</v>
      </c>
      <c r="CG525">
        <f>A!CF525</f>
        <v>0</v>
      </c>
      <c r="CH525">
        <f>A!CG525</f>
        <v>0</v>
      </c>
      <c r="CI525">
        <f>A!CH525</f>
        <v>0</v>
      </c>
      <c r="CJ525">
        <f>A!CI525</f>
        <v>0</v>
      </c>
      <c r="CK525">
        <f>A!CJ525</f>
        <v>0</v>
      </c>
      <c r="CL525">
        <f>A!CK525</f>
        <v>0</v>
      </c>
      <c r="CM525">
        <f>A!CL525</f>
        <v>0</v>
      </c>
      <c r="CN525">
        <f>A!CM525</f>
        <v>0</v>
      </c>
      <c r="CO525">
        <f>A!CN525</f>
        <v>0</v>
      </c>
      <c r="CP525">
        <f>A!CO525</f>
        <v>0</v>
      </c>
      <c r="CQ525">
        <f>A!CO835</f>
        <v>0</v>
      </c>
      <c r="CR525">
        <f>A!CP525</f>
        <v>0</v>
      </c>
      <c r="CS525">
        <f>A!CQ525</f>
        <v>0</v>
      </c>
    </row>
    <row r="526" spans="1:97" x14ac:dyDescent="0.2">
      <c r="A526">
        <f>A!A526</f>
        <v>0</v>
      </c>
      <c r="B526">
        <f>A!B526</f>
        <v>0</v>
      </c>
      <c r="C526">
        <f>A!C526</f>
        <v>0</v>
      </c>
      <c r="D526">
        <f>A!D526</f>
        <v>0</v>
      </c>
      <c r="E526">
        <f>A!E526</f>
        <v>0</v>
      </c>
      <c r="F526">
        <f>A!F526</f>
        <v>0</v>
      </c>
      <c r="G526">
        <f>A!G526</f>
        <v>0</v>
      </c>
      <c r="H526">
        <f>A!H526</f>
        <v>0</v>
      </c>
      <c r="I526">
        <f>A!I526</f>
        <v>0</v>
      </c>
      <c r="J526">
        <f>A!J526</f>
        <v>0</v>
      </c>
      <c r="K526">
        <f>A!K526</f>
        <v>0</v>
      </c>
      <c r="L526">
        <f>A!L526</f>
        <v>0</v>
      </c>
      <c r="M526">
        <f>A!M526</f>
        <v>0</v>
      </c>
      <c r="N526">
        <f>A!N526</f>
        <v>0</v>
      </c>
      <c r="O526">
        <f>A!O526</f>
        <v>0</v>
      </c>
      <c r="P526" s="23" t="str">
        <f>IF(A!P526="","",INDEX(B!$A$1:$BT$2000,MATCH(A!P526,B!$AX$1:$AX$2000,0),D!$B$5))</f>
        <v/>
      </c>
      <c r="Q526">
        <f>A!Q526</f>
        <v>0</v>
      </c>
      <c r="R526">
        <f>A!R526</f>
        <v>0</v>
      </c>
      <c r="S526">
        <f>A!S526</f>
        <v>0</v>
      </c>
      <c r="T526">
        <f>A!T526</f>
        <v>0</v>
      </c>
      <c r="U526">
        <f>A!U526</f>
        <v>0</v>
      </c>
      <c r="V526" s="23">
        <f>IF(A!V526="&lt;",1,A!V526)</f>
        <v>0</v>
      </c>
      <c r="W526">
        <f>A!W526</f>
        <v>0</v>
      </c>
      <c r="X526">
        <f>A!X526</f>
        <v>0</v>
      </c>
      <c r="Y526">
        <f>A!Y526</f>
        <v>0</v>
      </c>
      <c r="Z526" s="23">
        <f t="shared" si="8"/>
        <v>0</v>
      </c>
      <c r="AA526">
        <f>A!Z526</f>
        <v>0</v>
      </c>
      <c r="AB526">
        <f>A!AA526</f>
        <v>0</v>
      </c>
      <c r="AC526">
        <f>A!AB526</f>
        <v>0</v>
      </c>
      <c r="AD526">
        <f>A!AC526</f>
        <v>0</v>
      </c>
      <c r="AE526">
        <f>A!AD526</f>
        <v>0</v>
      </c>
      <c r="AF526">
        <f>A!AE526</f>
        <v>0</v>
      </c>
      <c r="AG526">
        <f>A!AF526</f>
        <v>0</v>
      </c>
      <c r="AH526">
        <f>A!AG526</f>
        <v>0</v>
      </c>
      <c r="AI526">
        <f>A!AH526</f>
        <v>0</v>
      </c>
      <c r="AJ526">
        <f>A!AI526</f>
        <v>0</v>
      </c>
      <c r="AK526">
        <f>A!AJ526</f>
        <v>0</v>
      </c>
      <c r="AL526">
        <f>A!AK526</f>
        <v>0</v>
      </c>
      <c r="AM526">
        <f>A!AL526</f>
        <v>0</v>
      </c>
      <c r="AN526">
        <f>A!AM526</f>
        <v>0</v>
      </c>
      <c r="AO526">
        <f>A!AN526</f>
        <v>0</v>
      </c>
      <c r="AP526">
        <f>A!AO526</f>
        <v>0</v>
      </c>
      <c r="AQ526">
        <f>A!AP526</f>
        <v>0</v>
      </c>
      <c r="AR526">
        <f>A!AQ526</f>
        <v>0</v>
      </c>
      <c r="AS526">
        <f>A!AR526</f>
        <v>0</v>
      </c>
      <c r="AT526">
        <f>A!AS526</f>
        <v>0</v>
      </c>
      <c r="AU526">
        <f>A!AT526</f>
        <v>0</v>
      </c>
      <c r="AV526">
        <f>A!AU526</f>
        <v>0</v>
      </c>
      <c r="AW526" s="23" t="str">
        <f>IF(A!AV526=0,"",A!AV526)</f>
        <v/>
      </c>
      <c r="AX526">
        <f>A!AW526</f>
        <v>0</v>
      </c>
      <c r="AY526">
        <f>A!AX526</f>
        <v>0</v>
      </c>
      <c r="AZ526">
        <f>A!AY526</f>
        <v>0</v>
      </c>
      <c r="BA526">
        <f>A!AZ526</f>
        <v>0</v>
      </c>
      <c r="BB526">
        <f>A!BA526</f>
        <v>0</v>
      </c>
      <c r="BC526">
        <f>A!BB526</f>
        <v>0</v>
      </c>
      <c r="BD526">
        <f>A!BC526</f>
        <v>0</v>
      </c>
      <c r="BE526">
        <f>A!BD526</f>
        <v>0</v>
      </c>
      <c r="BF526">
        <f>A!BE526</f>
        <v>0</v>
      </c>
      <c r="BG526">
        <f>A!BF526</f>
        <v>0</v>
      </c>
      <c r="BH526">
        <f>A!BG526</f>
        <v>0</v>
      </c>
      <c r="BI526">
        <f>A!BH526</f>
        <v>0</v>
      </c>
      <c r="BJ526">
        <f>A!BI526</f>
        <v>0</v>
      </c>
      <c r="BK526">
        <f>A!BJ526</f>
        <v>0</v>
      </c>
      <c r="BL526">
        <f>A!BK526</f>
        <v>0</v>
      </c>
      <c r="BM526">
        <f>A!BL526</f>
        <v>0</v>
      </c>
      <c r="BN526">
        <f>A!BM526</f>
        <v>0</v>
      </c>
      <c r="BO526">
        <f>A!BN526</f>
        <v>0</v>
      </c>
      <c r="BP526">
        <f>A!BO526</f>
        <v>0</v>
      </c>
      <c r="BQ526">
        <f>A!BP526</f>
        <v>0</v>
      </c>
      <c r="BR526">
        <f>A!BQ526</f>
        <v>0</v>
      </c>
      <c r="BS526">
        <f>A!BR526</f>
        <v>0</v>
      </c>
      <c r="BT526">
        <f>A!BS526</f>
        <v>0</v>
      </c>
      <c r="BU526">
        <f>A!BT526</f>
        <v>0</v>
      </c>
      <c r="BV526">
        <f>A!BU526</f>
        <v>0</v>
      </c>
      <c r="BW526">
        <f>A!BV526</f>
        <v>0</v>
      </c>
      <c r="BX526">
        <f>A!BW526</f>
        <v>0</v>
      </c>
      <c r="BY526">
        <f>A!BX526</f>
        <v>0</v>
      </c>
      <c r="BZ526">
        <f>A!BY526</f>
        <v>0</v>
      </c>
      <c r="CA526">
        <f>A!BZ526</f>
        <v>0</v>
      </c>
      <c r="CB526">
        <f>A!CA526</f>
        <v>0</v>
      </c>
      <c r="CC526">
        <f>A!CB526</f>
        <v>0</v>
      </c>
      <c r="CD526">
        <f>A!CC526</f>
        <v>0</v>
      </c>
      <c r="CE526">
        <f>A!CD526</f>
        <v>0</v>
      </c>
      <c r="CF526">
        <f>A!CE526</f>
        <v>0</v>
      </c>
      <c r="CG526">
        <f>A!CF526</f>
        <v>0</v>
      </c>
      <c r="CH526">
        <f>A!CG526</f>
        <v>0</v>
      </c>
      <c r="CI526">
        <f>A!CH526</f>
        <v>0</v>
      </c>
      <c r="CJ526">
        <f>A!CI526</f>
        <v>0</v>
      </c>
      <c r="CK526">
        <f>A!CJ526</f>
        <v>0</v>
      </c>
      <c r="CL526">
        <f>A!CK526</f>
        <v>0</v>
      </c>
      <c r="CM526">
        <f>A!CL526</f>
        <v>0</v>
      </c>
      <c r="CN526">
        <f>A!CM526</f>
        <v>0</v>
      </c>
      <c r="CO526">
        <f>A!CN526</f>
        <v>0</v>
      </c>
      <c r="CP526">
        <f>A!CO526</f>
        <v>0</v>
      </c>
      <c r="CQ526">
        <f>A!CO836</f>
        <v>0</v>
      </c>
      <c r="CR526">
        <f>A!CP526</f>
        <v>0</v>
      </c>
      <c r="CS526">
        <f>A!CQ526</f>
        <v>0</v>
      </c>
    </row>
    <row r="527" spans="1:97" x14ac:dyDescent="0.2">
      <c r="A527">
        <f>A!A527</f>
        <v>0</v>
      </c>
      <c r="B527">
        <f>A!B527</f>
        <v>0</v>
      </c>
      <c r="C527">
        <f>A!C527</f>
        <v>0</v>
      </c>
      <c r="D527">
        <f>A!D527</f>
        <v>0</v>
      </c>
      <c r="E527">
        <f>A!E527</f>
        <v>0</v>
      </c>
      <c r="F527">
        <f>A!F527</f>
        <v>0</v>
      </c>
      <c r="G527">
        <f>A!G527</f>
        <v>0</v>
      </c>
      <c r="H527">
        <f>A!H527</f>
        <v>0</v>
      </c>
      <c r="I527">
        <f>A!I527</f>
        <v>0</v>
      </c>
      <c r="J527">
        <f>A!J527</f>
        <v>0</v>
      </c>
      <c r="K527">
        <f>A!K527</f>
        <v>0</v>
      </c>
      <c r="L527">
        <f>A!L527</f>
        <v>0</v>
      </c>
      <c r="M527">
        <f>A!M527</f>
        <v>0</v>
      </c>
      <c r="N527">
        <f>A!N527</f>
        <v>0</v>
      </c>
      <c r="O527">
        <f>A!O527</f>
        <v>0</v>
      </c>
      <c r="P527" s="23" t="str">
        <f>IF(A!P527="","",INDEX(B!$A$1:$BT$2000,MATCH(A!P527,B!$AX$1:$AX$2000,0),D!$B$5))</f>
        <v/>
      </c>
      <c r="Q527">
        <f>A!Q527</f>
        <v>0</v>
      </c>
      <c r="R527">
        <f>A!R527</f>
        <v>0</v>
      </c>
      <c r="S527">
        <f>A!S527</f>
        <v>0</v>
      </c>
      <c r="T527">
        <f>A!T527</f>
        <v>0</v>
      </c>
      <c r="U527">
        <f>A!U527</f>
        <v>0</v>
      </c>
      <c r="V527" s="23">
        <f>IF(A!V527="&lt;",1,A!V527)</f>
        <v>0</v>
      </c>
      <c r="W527">
        <f>A!W527</f>
        <v>0</v>
      </c>
      <c r="X527">
        <f>A!X527</f>
        <v>0</v>
      </c>
      <c r="Y527">
        <f>A!Y527</f>
        <v>0</v>
      </c>
      <c r="Z527" s="23">
        <f t="shared" si="8"/>
        <v>0</v>
      </c>
      <c r="AA527">
        <f>A!Z527</f>
        <v>0</v>
      </c>
      <c r="AB527">
        <f>A!AA527</f>
        <v>0</v>
      </c>
      <c r="AC527">
        <f>A!AB527</f>
        <v>0</v>
      </c>
      <c r="AD527">
        <f>A!AC527</f>
        <v>0</v>
      </c>
      <c r="AE527">
        <f>A!AD527</f>
        <v>0</v>
      </c>
      <c r="AF527">
        <f>A!AE527</f>
        <v>0</v>
      </c>
      <c r="AG527">
        <f>A!AF527</f>
        <v>0</v>
      </c>
      <c r="AH527">
        <f>A!AG527</f>
        <v>0</v>
      </c>
      <c r="AI527">
        <f>A!AH527</f>
        <v>0</v>
      </c>
      <c r="AJ527">
        <f>A!AI527</f>
        <v>0</v>
      </c>
      <c r="AK527">
        <f>A!AJ527</f>
        <v>0</v>
      </c>
      <c r="AL527">
        <f>A!AK527</f>
        <v>0</v>
      </c>
      <c r="AM527">
        <f>A!AL527</f>
        <v>0</v>
      </c>
      <c r="AN527">
        <f>A!AM527</f>
        <v>0</v>
      </c>
      <c r="AO527">
        <f>A!AN527</f>
        <v>0</v>
      </c>
      <c r="AP527">
        <f>A!AO527</f>
        <v>0</v>
      </c>
      <c r="AQ527">
        <f>A!AP527</f>
        <v>0</v>
      </c>
      <c r="AR527">
        <f>A!AQ527</f>
        <v>0</v>
      </c>
      <c r="AS527">
        <f>A!AR527</f>
        <v>0</v>
      </c>
      <c r="AT527">
        <f>A!AS527</f>
        <v>0</v>
      </c>
      <c r="AU527">
        <f>A!AT527</f>
        <v>0</v>
      </c>
      <c r="AV527">
        <f>A!AU527</f>
        <v>0</v>
      </c>
      <c r="AW527" s="23" t="str">
        <f>IF(A!AV527=0,"",A!AV527)</f>
        <v/>
      </c>
      <c r="AX527">
        <f>A!AW527</f>
        <v>0</v>
      </c>
      <c r="AY527">
        <f>A!AX527</f>
        <v>0</v>
      </c>
      <c r="AZ527">
        <f>A!AY527</f>
        <v>0</v>
      </c>
      <c r="BA527">
        <f>A!AZ527</f>
        <v>0</v>
      </c>
      <c r="BB527">
        <f>A!BA527</f>
        <v>0</v>
      </c>
      <c r="BC527">
        <f>A!BB527</f>
        <v>0</v>
      </c>
      <c r="BD527">
        <f>A!BC527</f>
        <v>0</v>
      </c>
      <c r="BE527">
        <f>A!BD527</f>
        <v>0</v>
      </c>
      <c r="BF527">
        <f>A!BE527</f>
        <v>0</v>
      </c>
      <c r="BG527">
        <f>A!BF527</f>
        <v>0</v>
      </c>
      <c r="BH527">
        <f>A!BG527</f>
        <v>0</v>
      </c>
      <c r="BI527">
        <f>A!BH527</f>
        <v>0</v>
      </c>
      <c r="BJ527">
        <f>A!BI527</f>
        <v>0</v>
      </c>
      <c r="BK527">
        <f>A!BJ527</f>
        <v>0</v>
      </c>
      <c r="BL527">
        <f>A!BK527</f>
        <v>0</v>
      </c>
      <c r="BM527">
        <f>A!BL527</f>
        <v>0</v>
      </c>
      <c r="BN527">
        <f>A!BM527</f>
        <v>0</v>
      </c>
      <c r="BO527">
        <f>A!BN527</f>
        <v>0</v>
      </c>
      <c r="BP527">
        <f>A!BO527</f>
        <v>0</v>
      </c>
      <c r="BQ527">
        <f>A!BP527</f>
        <v>0</v>
      </c>
      <c r="BR527">
        <f>A!BQ527</f>
        <v>0</v>
      </c>
      <c r="BS527">
        <f>A!BR527</f>
        <v>0</v>
      </c>
      <c r="BT527">
        <f>A!BS527</f>
        <v>0</v>
      </c>
      <c r="BU527">
        <f>A!BT527</f>
        <v>0</v>
      </c>
      <c r="BV527">
        <f>A!BU527</f>
        <v>0</v>
      </c>
      <c r="BW527">
        <f>A!BV527</f>
        <v>0</v>
      </c>
      <c r="BX527">
        <f>A!BW527</f>
        <v>0</v>
      </c>
      <c r="BY527">
        <f>A!BX527</f>
        <v>0</v>
      </c>
      <c r="BZ527">
        <f>A!BY527</f>
        <v>0</v>
      </c>
      <c r="CA527">
        <f>A!BZ527</f>
        <v>0</v>
      </c>
      <c r="CB527">
        <f>A!CA527</f>
        <v>0</v>
      </c>
      <c r="CC527">
        <f>A!CB527</f>
        <v>0</v>
      </c>
      <c r="CD527">
        <f>A!CC527</f>
        <v>0</v>
      </c>
      <c r="CE527">
        <f>A!CD527</f>
        <v>0</v>
      </c>
      <c r="CF527">
        <f>A!CE527</f>
        <v>0</v>
      </c>
      <c r="CG527">
        <f>A!CF527</f>
        <v>0</v>
      </c>
      <c r="CH527">
        <f>A!CG527</f>
        <v>0</v>
      </c>
      <c r="CI527">
        <f>A!CH527</f>
        <v>0</v>
      </c>
      <c r="CJ527">
        <f>A!CI527</f>
        <v>0</v>
      </c>
      <c r="CK527">
        <f>A!CJ527</f>
        <v>0</v>
      </c>
      <c r="CL527">
        <f>A!CK527</f>
        <v>0</v>
      </c>
      <c r="CM527">
        <f>A!CL527</f>
        <v>0</v>
      </c>
      <c r="CN527">
        <f>A!CM527</f>
        <v>0</v>
      </c>
      <c r="CO527">
        <f>A!CN527</f>
        <v>0</v>
      </c>
      <c r="CP527">
        <f>A!CO527</f>
        <v>0</v>
      </c>
      <c r="CQ527">
        <f>A!CO837</f>
        <v>0</v>
      </c>
      <c r="CR527">
        <f>A!CP527</f>
        <v>0</v>
      </c>
      <c r="CS527">
        <f>A!CQ527</f>
        <v>0</v>
      </c>
    </row>
    <row r="528" spans="1:97" x14ac:dyDescent="0.2">
      <c r="A528">
        <f>A!A528</f>
        <v>0</v>
      </c>
      <c r="B528">
        <f>A!B528</f>
        <v>0</v>
      </c>
      <c r="C528">
        <f>A!C528</f>
        <v>0</v>
      </c>
      <c r="D528">
        <f>A!D528</f>
        <v>0</v>
      </c>
      <c r="E528">
        <f>A!E528</f>
        <v>0</v>
      </c>
      <c r="F528">
        <f>A!F528</f>
        <v>0</v>
      </c>
      <c r="G528">
        <f>A!G528</f>
        <v>0</v>
      </c>
      <c r="H528">
        <f>A!H528</f>
        <v>0</v>
      </c>
      <c r="I528">
        <f>A!I528</f>
        <v>0</v>
      </c>
      <c r="J528">
        <f>A!J528</f>
        <v>0</v>
      </c>
      <c r="K528">
        <f>A!K528</f>
        <v>0</v>
      </c>
      <c r="L528">
        <f>A!L528</f>
        <v>0</v>
      </c>
      <c r="M528">
        <f>A!M528</f>
        <v>0</v>
      </c>
      <c r="N528">
        <f>A!N528</f>
        <v>0</v>
      </c>
      <c r="O528">
        <f>A!O528</f>
        <v>0</v>
      </c>
      <c r="P528" s="23" t="str">
        <f>IF(A!P528="","",INDEX(B!$A$1:$BT$2000,MATCH(A!P528,B!$AX$1:$AX$2000,0),D!$B$5))</f>
        <v/>
      </c>
      <c r="Q528">
        <f>A!Q528</f>
        <v>0</v>
      </c>
      <c r="R528">
        <f>A!R528</f>
        <v>0</v>
      </c>
      <c r="S528">
        <f>A!S528</f>
        <v>0</v>
      </c>
      <c r="T528">
        <f>A!T528</f>
        <v>0</v>
      </c>
      <c r="U528">
        <f>A!U528</f>
        <v>0</v>
      </c>
      <c r="V528" s="23">
        <f>IF(A!V528="&lt;",1,A!V528)</f>
        <v>0</v>
      </c>
      <c r="W528">
        <f>A!W528</f>
        <v>0</v>
      </c>
      <c r="X528">
        <f>A!X528</f>
        <v>0</v>
      </c>
      <c r="Y528">
        <f>A!Y528</f>
        <v>0</v>
      </c>
      <c r="Z528" s="23">
        <f t="shared" si="8"/>
        <v>0</v>
      </c>
      <c r="AA528">
        <f>A!Z528</f>
        <v>0</v>
      </c>
      <c r="AB528">
        <f>A!AA528</f>
        <v>0</v>
      </c>
      <c r="AC528">
        <f>A!AB528</f>
        <v>0</v>
      </c>
      <c r="AD528">
        <f>A!AC528</f>
        <v>0</v>
      </c>
      <c r="AE528">
        <f>A!AD528</f>
        <v>0</v>
      </c>
      <c r="AF528">
        <f>A!AE528</f>
        <v>0</v>
      </c>
      <c r="AG528">
        <f>A!AF528</f>
        <v>0</v>
      </c>
      <c r="AH528">
        <f>A!AG528</f>
        <v>0</v>
      </c>
      <c r="AI528">
        <f>A!AH528</f>
        <v>0</v>
      </c>
      <c r="AJ528">
        <f>A!AI528</f>
        <v>0</v>
      </c>
      <c r="AK528">
        <f>A!AJ528</f>
        <v>0</v>
      </c>
      <c r="AL528">
        <f>A!AK528</f>
        <v>0</v>
      </c>
      <c r="AM528">
        <f>A!AL528</f>
        <v>0</v>
      </c>
      <c r="AN528">
        <f>A!AM528</f>
        <v>0</v>
      </c>
      <c r="AO528">
        <f>A!AN528</f>
        <v>0</v>
      </c>
      <c r="AP528">
        <f>A!AO528</f>
        <v>0</v>
      </c>
      <c r="AQ528">
        <f>A!AP528</f>
        <v>0</v>
      </c>
      <c r="AR528">
        <f>A!AQ528</f>
        <v>0</v>
      </c>
      <c r="AS528">
        <f>A!AR528</f>
        <v>0</v>
      </c>
      <c r="AT528">
        <f>A!AS528</f>
        <v>0</v>
      </c>
      <c r="AU528">
        <f>A!AT528</f>
        <v>0</v>
      </c>
      <c r="AV528">
        <f>A!AU528</f>
        <v>0</v>
      </c>
      <c r="AW528" s="23" t="str">
        <f>IF(A!AV528=0,"",A!AV528)</f>
        <v/>
      </c>
      <c r="AX528">
        <f>A!AW528</f>
        <v>0</v>
      </c>
      <c r="AY528">
        <f>A!AX528</f>
        <v>0</v>
      </c>
      <c r="AZ528">
        <f>A!AY528</f>
        <v>0</v>
      </c>
      <c r="BA528">
        <f>A!AZ528</f>
        <v>0</v>
      </c>
      <c r="BB528">
        <f>A!BA528</f>
        <v>0</v>
      </c>
      <c r="BC528">
        <f>A!BB528</f>
        <v>0</v>
      </c>
      <c r="BD528">
        <f>A!BC528</f>
        <v>0</v>
      </c>
      <c r="BE528">
        <f>A!BD528</f>
        <v>0</v>
      </c>
      <c r="BF528">
        <f>A!BE528</f>
        <v>0</v>
      </c>
      <c r="BG528">
        <f>A!BF528</f>
        <v>0</v>
      </c>
      <c r="BH528">
        <f>A!BG528</f>
        <v>0</v>
      </c>
      <c r="BI528">
        <f>A!BH528</f>
        <v>0</v>
      </c>
      <c r="BJ528">
        <f>A!BI528</f>
        <v>0</v>
      </c>
      <c r="BK528">
        <f>A!BJ528</f>
        <v>0</v>
      </c>
      <c r="BL528">
        <f>A!BK528</f>
        <v>0</v>
      </c>
      <c r="BM528">
        <f>A!BL528</f>
        <v>0</v>
      </c>
      <c r="BN528">
        <f>A!BM528</f>
        <v>0</v>
      </c>
      <c r="BO528">
        <f>A!BN528</f>
        <v>0</v>
      </c>
      <c r="BP528">
        <f>A!BO528</f>
        <v>0</v>
      </c>
      <c r="BQ528">
        <f>A!BP528</f>
        <v>0</v>
      </c>
      <c r="BR528">
        <f>A!BQ528</f>
        <v>0</v>
      </c>
      <c r="BS528">
        <f>A!BR528</f>
        <v>0</v>
      </c>
      <c r="BT528">
        <f>A!BS528</f>
        <v>0</v>
      </c>
      <c r="BU528">
        <f>A!BT528</f>
        <v>0</v>
      </c>
      <c r="BV528">
        <f>A!BU528</f>
        <v>0</v>
      </c>
      <c r="BW528">
        <f>A!BV528</f>
        <v>0</v>
      </c>
      <c r="BX528">
        <f>A!BW528</f>
        <v>0</v>
      </c>
      <c r="BY528">
        <f>A!BX528</f>
        <v>0</v>
      </c>
      <c r="BZ528">
        <f>A!BY528</f>
        <v>0</v>
      </c>
      <c r="CA528">
        <f>A!BZ528</f>
        <v>0</v>
      </c>
      <c r="CB528">
        <f>A!CA528</f>
        <v>0</v>
      </c>
      <c r="CC528">
        <f>A!CB528</f>
        <v>0</v>
      </c>
      <c r="CD528">
        <f>A!CC528</f>
        <v>0</v>
      </c>
      <c r="CE528">
        <f>A!CD528</f>
        <v>0</v>
      </c>
      <c r="CF528">
        <f>A!CE528</f>
        <v>0</v>
      </c>
      <c r="CG528">
        <f>A!CF528</f>
        <v>0</v>
      </c>
      <c r="CH528">
        <f>A!CG528</f>
        <v>0</v>
      </c>
      <c r="CI528">
        <f>A!CH528</f>
        <v>0</v>
      </c>
      <c r="CJ528">
        <f>A!CI528</f>
        <v>0</v>
      </c>
      <c r="CK528">
        <f>A!CJ528</f>
        <v>0</v>
      </c>
      <c r="CL528">
        <f>A!CK528</f>
        <v>0</v>
      </c>
      <c r="CM528">
        <f>A!CL528</f>
        <v>0</v>
      </c>
      <c r="CN528">
        <f>A!CM528</f>
        <v>0</v>
      </c>
      <c r="CO528">
        <f>A!CN528</f>
        <v>0</v>
      </c>
      <c r="CP528">
        <f>A!CO528</f>
        <v>0</v>
      </c>
      <c r="CQ528">
        <f>A!CO838</f>
        <v>0</v>
      </c>
      <c r="CR528">
        <f>A!CP528</f>
        <v>0</v>
      </c>
      <c r="CS528">
        <f>A!CQ528</f>
        <v>0</v>
      </c>
    </row>
    <row r="529" spans="1:97" x14ac:dyDescent="0.2">
      <c r="A529">
        <f>A!A529</f>
        <v>0</v>
      </c>
      <c r="B529">
        <f>A!B529</f>
        <v>0</v>
      </c>
      <c r="C529">
        <f>A!C529</f>
        <v>0</v>
      </c>
      <c r="D529">
        <f>A!D529</f>
        <v>0</v>
      </c>
      <c r="E529">
        <f>A!E529</f>
        <v>0</v>
      </c>
      <c r="F529">
        <f>A!F529</f>
        <v>0</v>
      </c>
      <c r="G529">
        <f>A!G529</f>
        <v>0</v>
      </c>
      <c r="H529">
        <f>A!H529</f>
        <v>0</v>
      </c>
      <c r="I529">
        <f>A!I529</f>
        <v>0</v>
      </c>
      <c r="J529">
        <f>A!J529</f>
        <v>0</v>
      </c>
      <c r="K529">
        <f>A!K529</f>
        <v>0</v>
      </c>
      <c r="L529">
        <f>A!L529</f>
        <v>0</v>
      </c>
      <c r="M529">
        <f>A!M529</f>
        <v>0</v>
      </c>
      <c r="N529">
        <f>A!N529</f>
        <v>0</v>
      </c>
      <c r="O529">
        <f>A!O529</f>
        <v>0</v>
      </c>
      <c r="P529" s="23" t="str">
        <f>IF(A!P529="","",INDEX(B!$A$1:$BT$2000,MATCH(A!P529,B!$AX$1:$AX$2000,0),D!$B$5))</f>
        <v/>
      </c>
      <c r="Q529">
        <f>A!Q529</f>
        <v>0</v>
      </c>
      <c r="R529">
        <f>A!R529</f>
        <v>0</v>
      </c>
      <c r="S529">
        <f>A!S529</f>
        <v>0</v>
      </c>
      <c r="T529">
        <f>A!T529</f>
        <v>0</v>
      </c>
      <c r="U529">
        <f>A!U529</f>
        <v>0</v>
      </c>
      <c r="V529" s="23">
        <f>IF(A!V529="&lt;",1,A!V529)</f>
        <v>0</v>
      </c>
      <c r="W529">
        <f>A!W529</f>
        <v>0</v>
      </c>
      <c r="X529">
        <f>A!X529</f>
        <v>0</v>
      </c>
      <c r="Y529">
        <f>A!Y529</f>
        <v>0</v>
      </c>
      <c r="Z529" s="23">
        <f t="shared" si="8"/>
        <v>0</v>
      </c>
      <c r="AA529">
        <f>A!Z529</f>
        <v>0</v>
      </c>
      <c r="AB529">
        <f>A!AA529</f>
        <v>0</v>
      </c>
      <c r="AC529">
        <f>A!AB529</f>
        <v>0</v>
      </c>
      <c r="AD529">
        <f>A!AC529</f>
        <v>0</v>
      </c>
      <c r="AE529">
        <f>A!AD529</f>
        <v>0</v>
      </c>
      <c r="AF529">
        <f>A!AE529</f>
        <v>0</v>
      </c>
      <c r="AG529">
        <f>A!AF529</f>
        <v>0</v>
      </c>
      <c r="AH529">
        <f>A!AG529</f>
        <v>0</v>
      </c>
      <c r="AI529">
        <f>A!AH529</f>
        <v>0</v>
      </c>
      <c r="AJ529">
        <f>A!AI529</f>
        <v>0</v>
      </c>
      <c r="AK529">
        <f>A!AJ529</f>
        <v>0</v>
      </c>
      <c r="AL529">
        <f>A!AK529</f>
        <v>0</v>
      </c>
      <c r="AM529">
        <f>A!AL529</f>
        <v>0</v>
      </c>
      <c r="AN529">
        <f>A!AM529</f>
        <v>0</v>
      </c>
      <c r="AO529">
        <f>A!AN529</f>
        <v>0</v>
      </c>
      <c r="AP529">
        <f>A!AO529</f>
        <v>0</v>
      </c>
      <c r="AQ529">
        <f>A!AP529</f>
        <v>0</v>
      </c>
      <c r="AR529">
        <f>A!AQ529</f>
        <v>0</v>
      </c>
      <c r="AS529">
        <f>A!AR529</f>
        <v>0</v>
      </c>
      <c r="AT529">
        <f>A!AS529</f>
        <v>0</v>
      </c>
      <c r="AU529">
        <f>A!AT529</f>
        <v>0</v>
      </c>
      <c r="AV529">
        <f>A!AU529</f>
        <v>0</v>
      </c>
      <c r="AW529" s="23" t="str">
        <f>IF(A!AV529=0,"",A!AV529)</f>
        <v/>
      </c>
      <c r="AX529">
        <f>A!AW529</f>
        <v>0</v>
      </c>
      <c r="AY529">
        <f>A!AX529</f>
        <v>0</v>
      </c>
      <c r="AZ529">
        <f>A!AY529</f>
        <v>0</v>
      </c>
      <c r="BA529">
        <f>A!AZ529</f>
        <v>0</v>
      </c>
      <c r="BB529">
        <f>A!BA529</f>
        <v>0</v>
      </c>
      <c r="BC529">
        <f>A!BB529</f>
        <v>0</v>
      </c>
      <c r="BD529">
        <f>A!BC529</f>
        <v>0</v>
      </c>
      <c r="BE529">
        <f>A!BD529</f>
        <v>0</v>
      </c>
      <c r="BF529">
        <f>A!BE529</f>
        <v>0</v>
      </c>
      <c r="BG529">
        <f>A!BF529</f>
        <v>0</v>
      </c>
      <c r="BH529">
        <f>A!BG529</f>
        <v>0</v>
      </c>
      <c r="BI529">
        <f>A!BH529</f>
        <v>0</v>
      </c>
      <c r="BJ529">
        <f>A!BI529</f>
        <v>0</v>
      </c>
      <c r="BK529">
        <f>A!BJ529</f>
        <v>0</v>
      </c>
      <c r="BL529">
        <f>A!BK529</f>
        <v>0</v>
      </c>
      <c r="BM529">
        <f>A!BL529</f>
        <v>0</v>
      </c>
      <c r="BN529">
        <f>A!BM529</f>
        <v>0</v>
      </c>
      <c r="BO529">
        <f>A!BN529</f>
        <v>0</v>
      </c>
      <c r="BP529">
        <f>A!BO529</f>
        <v>0</v>
      </c>
      <c r="BQ529">
        <f>A!BP529</f>
        <v>0</v>
      </c>
      <c r="BR529">
        <f>A!BQ529</f>
        <v>0</v>
      </c>
      <c r="BS529">
        <f>A!BR529</f>
        <v>0</v>
      </c>
      <c r="BT529">
        <f>A!BS529</f>
        <v>0</v>
      </c>
      <c r="BU529">
        <f>A!BT529</f>
        <v>0</v>
      </c>
      <c r="BV529">
        <f>A!BU529</f>
        <v>0</v>
      </c>
      <c r="BW529">
        <f>A!BV529</f>
        <v>0</v>
      </c>
      <c r="BX529">
        <f>A!BW529</f>
        <v>0</v>
      </c>
      <c r="BY529">
        <f>A!BX529</f>
        <v>0</v>
      </c>
      <c r="BZ529">
        <f>A!BY529</f>
        <v>0</v>
      </c>
      <c r="CA529">
        <f>A!BZ529</f>
        <v>0</v>
      </c>
      <c r="CB529">
        <f>A!CA529</f>
        <v>0</v>
      </c>
      <c r="CC529">
        <f>A!CB529</f>
        <v>0</v>
      </c>
      <c r="CD529">
        <f>A!CC529</f>
        <v>0</v>
      </c>
      <c r="CE529">
        <f>A!CD529</f>
        <v>0</v>
      </c>
      <c r="CF529">
        <f>A!CE529</f>
        <v>0</v>
      </c>
      <c r="CG529">
        <f>A!CF529</f>
        <v>0</v>
      </c>
      <c r="CH529">
        <f>A!CG529</f>
        <v>0</v>
      </c>
      <c r="CI529">
        <f>A!CH529</f>
        <v>0</v>
      </c>
      <c r="CJ529">
        <f>A!CI529</f>
        <v>0</v>
      </c>
      <c r="CK529">
        <f>A!CJ529</f>
        <v>0</v>
      </c>
      <c r="CL529">
        <f>A!CK529</f>
        <v>0</v>
      </c>
      <c r="CM529">
        <f>A!CL529</f>
        <v>0</v>
      </c>
      <c r="CN529">
        <f>A!CM529</f>
        <v>0</v>
      </c>
      <c r="CO529">
        <f>A!CN529</f>
        <v>0</v>
      </c>
      <c r="CP529">
        <f>A!CO529</f>
        <v>0</v>
      </c>
      <c r="CQ529">
        <f>A!CO839</f>
        <v>0</v>
      </c>
      <c r="CR529">
        <f>A!CP529</f>
        <v>0</v>
      </c>
      <c r="CS529">
        <f>A!CQ529</f>
        <v>0</v>
      </c>
    </row>
    <row r="530" spans="1:97" x14ac:dyDescent="0.2">
      <c r="A530">
        <f>A!A530</f>
        <v>0</v>
      </c>
      <c r="B530">
        <f>A!B530</f>
        <v>0</v>
      </c>
      <c r="C530">
        <f>A!C530</f>
        <v>0</v>
      </c>
      <c r="D530">
        <f>A!D530</f>
        <v>0</v>
      </c>
      <c r="E530">
        <f>A!E530</f>
        <v>0</v>
      </c>
      <c r="F530">
        <f>A!F530</f>
        <v>0</v>
      </c>
      <c r="G530">
        <f>A!G530</f>
        <v>0</v>
      </c>
      <c r="H530">
        <f>A!H530</f>
        <v>0</v>
      </c>
      <c r="I530">
        <f>A!I530</f>
        <v>0</v>
      </c>
      <c r="J530">
        <f>A!J530</f>
        <v>0</v>
      </c>
      <c r="K530">
        <f>A!K530</f>
        <v>0</v>
      </c>
      <c r="L530">
        <f>A!L530</f>
        <v>0</v>
      </c>
      <c r="M530">
        <f>A!M530</f>
        <v>0</v>
      </c>
      <c r="N530">
        <f>A!N530</f>
        <v>0</v>
      </c>
      <c r="O530">
        <f>A!O530</f>
        <v>0</v>
      </c>
      <c r="P530" s="23" t="str">
        <f>IF(A!P530="","",INDEX(B!$A$1:$BT$2000,MATCH(A!P530,B!$AX$1:$AX$2000,0),D!$B$5))</f>
        <v/>
      </c>
      <c r="Q530">
        <f>A!Q530</f>
        <v>0</v>
      </c>
      <c r="R530">
        <f>A!R530</f>
        <v>0</v>
      </c>
      <c r="S530">
        <f>A!S530</f>
        <v>0</v>
      </c>
      <c r="T530">
        <f>A!T530</f>
        <v>0</v>
      </c>
      <c r="U530">
        <f>A!U530</f>
        <v>0</v>
      </c>
      <c r="V530" s="23">
        <f>IF(A!V530="&lt;",1,A!V530)</f>
        <v>0</v>
      </c>
      <c r="W530">
        <f>A!W530</f>
        <v>0</v>
      </c>
      <c r="X530">
        <f>A!X530</f>
        <v>0</v>
      </c>
      <c r="Y530">
        <f>A!Y530</f>
        <v>0</v>
      </c>
      <c r="Z530" s="23">
        <f t="shared" si="8"/>
        <v>0</v>
      </c>
      <c r="AA530">
        <f>A!Z530</f>
        <v>0</v>
      </c>
      <c r="AB530">
        <f>A!AA530</f>
        <v>0</v>
      </c>
      <c r="AC530">
        <f>A!AB530</f>
        <v>0</v>
      </c>
      <c r="AD530">
        <f>A!AC530</f>
        <v>0</v>
      </c>
      <c r="AE530">
        <f>A!AD530</f>
        <v>0</v>
      </c>
      <c r="AF530">
        <f>A!AE530</f>
        <v>0</v>
      </c>
      <c r="AG530">
        <f>A!AF530</f>
        <v>0</v>
      </c>
      <c r="AH530">
        <f>A!AG530</f>
        <v>0</v>
      </c>
      <c r="AI530">
        <f>A!AH530</f>
        <v>0</v>
      </c>
      <c r="AJ530">
        <f>A!AI530</f>
        <v>0</v>
      </c>
      <c r="AK530">
        <f>A!AJ530</f>
        <v>0</v>
      </c>
      <c r="AL530">
        <f>A!AK530</f>
        <v>0</v>
      </c>
      <c r="AM530">
        <f>A!AL530</f>
        <v>0</v>
      </c>
      <c r="AN530">
        <f>A!AM530</f>
        <v>0</v>
      </c>
      <c r="AO530">
        <f>A!AN530</f>
        <v>0</v>
      </c>
      <c r="AP530">
        <f>A!AO530</f>
        <v>0</v>
      </c>
      <c r="AQ530">
        <f>A!AP530</f>
        <v>0</v>
      </c>
      <c r="AR530">
        <f>A!AQ530</f>
        <v>0</v>
      </c>
      <c r="AS530">
        <f>A!AR530</f>
        <v>0</v>
      </c>
      <c r="AT530">
        <f>A!AS530</f>
        <v>0</v>
      </c>
      <c r="AU530">
        <f>A!AT530</f>
        <v>0</v>
      </c>
      <c r="AV530">
        <f>A!AU530</f>
        <v>0</v>
      </c>
      <c r="AW530" s="23" t="str">
        <f>IF(A!AV530=0,"",A!AV530)</f>
        <v/>
      </c>
      <c r="AX530">
        <f>A!AW530</f>
        <v>0</v>
      </c>
      <c r="AY530">
        <f>A!AX530</f>
        <v>0</v>
      </c>
      <c r="AZ530">
        <f>A!AY530</f>
        <v>0</v>
      </c>
      <c r="BA530">
        <f>A!AZ530</f>
        <v>0</v>
      </c>
      <c r="BB530">
        <f>A!BA530</f>
        <v>0</v>
      </c>
      <c r="BC530">
        <f>A!BB530</f>
        <v>0</v>
      </c>
      <c r="BD530">
        <f>A!BC530</f>
        <v>0</v>
      </c>
      <c r="BE530">
        <f>A!BD530</f>
        <v>0</v>
      </c>
      <c r="BF530">
        <f>A!BE530</f>
        <v>0</v>
      </c>
      <c r="BG530">
        <f>A!BF530</f>
        <v>0</v>
      </c>
      <c r="BH530">
        <f>A!BG530</f>
        <v>0</v>
      </c>
      <c r="BI530">
        <f>A!BH530</f>
        <v>0</v>
      </c>
      <c r="BJ530">
        <f>A!BI530</f>
        <v>0</v>
      </c>
      <c r="BK530">
        <f>A!BJ530</f>
        <v>0</v>
      </c>
      <c r="BL530">
        <f>A!BK530</f>
        <v>0</v>
      </c>
      <c r="BM530">
        <f>A!BL530</f>
        <v>0</v>
      </c>
      <c r="BN530">
        <f>A!BM530</f>
        <v>0</v>
      </c>
      <c r="BO530">
        <f>A!BN530</f>
        <v>0</v>
      </c>
      <c r="BP530">
        <f>A!BO530</f>
        <v>0</v>
      </c>
      <c r="BQ530">
        <f>A!BP530</f>
        <v>0</v>
      </c>
      <c r="BR530">
        <f>A!BQ530</f>
        <v>0</v>
      </c>
      <c r="BS530">
        <f>A!BR530</f>
        <v>0</v>
      </c>
      <c r="BT530">
        <f>A!BS530</f>
        <v>0</v>
      </c>
      <c r="BU530">
        <f>A!BT530</f>
        <v>0</v>
      </c>
      <c r="BV530">
        <f>A!BU530</f>
        <v>0</v>
      </c>
      <c r="BW530">
        <f>A!BV530</f>
        <v>0</v>
      </c>
      <c r="BX530">
        <f>A!BW530</f>
        <v>0</v>
      </c>
      <c r="BY530">
        <f>A!BX530</f>
        <v>0</v>
      </c>
      <c r="BZ530">
        <f>A!BY530</f>
        <v>0</v>
      </c>
      <c r="CA530">
        <f>A!BZ530</f>
        <v>0</v>
      </c>
      <c r="CB530">
        <f>A!CA530</f>
        <v>0</v>
      </c>
      <c r="CC530">
        <f>A!CB530</f>
        <v>0</v>
      </c>
      <c r="CD530">
        <f>A!CC530</f>
        <v>0</v>
      </c>
      <c r="CE530">
        <f>A!CD530</f>
        <v>0</v>
      </c>
      <c r="CF530">
        <f>A!CE530</f>
        <v>0</v>
      </c>
      <c r="CG530">
        <f>A!CF530</f>
        <v>0</v>
      </c>
      <c r="CH530">
        <f>A!CG530</f>
        <v>0</v>
      </c>
      <c r="CI530">
        <f>A!CH530</f>
        <v>0</v>
      </c>
      <c r="CJ530">
        <f>A!CI530</f>
        <v>0</v>
      </c>
      <c r="CK530">
        <f>A!CJ530</f>
        <v>0</v>
      </c>
      <c r="CL530">
        <f>A!CK530</f>
        <v>0</v>
      </c>
      <c r="CM530">
        <f>A!CL530</f>
        <v>0</v>
      </c>
      <c r="CN530">
        <f>A!CM530</f>
        <v>0</v>
      </c>
      <c r="CO530">
        <f>A!CN530</f>
        <v>0</v>
      </c>
      <c r="CP530">
        <f>A!CO530</f>
        <v>0</v>
      </c>
      <c r="CQ530">
        <f>A!CO840</f>
        <v>0</v>
      </c>
      <c r="CR530">
        <f>A!CP530</f>
        <v>0</v>
      </c>
      <c r="CS530">
        <f>A!CQ530</f>
        <v>0</v>
      </c>
    </row>
    <row r="531" spans="1:97" x14ac:dyDescent="0.2">
      <c r="A531">
        <f>A!A531</f>
        <v>0</v>
      </c>
      <c r="B531">
        <f>A!B531</f>
        <v>0</v>
      </c>
      <c r="C531">
        <f>A!C531</f>
        <v>0</v>
      </c>
      <c r="D531">
        <f>A!D531</f>
        <v>0</v>
      </c>
      <c r="E531">
        <f>A!E531</f>
        <v>0</v>
      </c>
      <c r="F531">
        <f>A!F531</f>
        <v>0</v>
      </c>
      <c r="G531">
        <f>A!G531</f>
        <v>0</v>
      </c>
      <c r="H531">
        <f>A!H531</f>
        <v>0</v>
      </c>
      <c r="I531">
        <f>A!I531</f>
        <v>0</v>
      </c>
      <c r="J531">
        <f>A!J531</f>
        <v>0</v>
      </c>
      <c r="K531">
        <f>A!K531</f>
        <v>0</v>
      </c>
      <c r="L531">
        <f>A!L531</f>
        <v>0</v>
      </c>
      <c r="M531">
        <f>A!M531</f>
        <v>0</v>
      </c>
      <c r="N531">
        <f>A!N531</f>
        <v>0</v>
      </c>
      <c r="O531">
        <f>A!O531</f>
        <v>0</v>
      </c>
      <c r="P531" s="23" t="str">
        <f>IF(A!P531="","",INDEX(B!$A$1:$BT$2000,MATCH(A!P531,B!$AX$1:$AX$2000,0),D!$B$5))</f>
        <v/>
      </c>
      <c r="Q531">
        <f>A!Q531</f>
        <v>0</v>
      </c>
      <c r="R531">
        <f>A!R531</f>
        <v>0</v>
      </c>
      <c r="S531">
        <f>A!S531</f>
        <v>0</v>
      </c>
      <c r="T531">
        <f>A!T531</f>
        <v>0</v>
      </c>
      <c r="U531">
        <f>A!U531</f>
        <v>0</v>
      </c>
      <c r="V531" s="23">
        <f>IF(A!V531="&lt;",1,A!V531)</f>
        <v>0</v>
      </c>
      <c r="W531">
        <f>A!W531</f>
        <v>0</v>
      </c>
      <c r="X531">
        <f>A!X531</f>
        <v>0</v>
      </c>
      <c r="Y531">
        <f>A!Y531</f>
        <v>0</v>
      </c>
      <c r="Z531" s="23">
        <f t="shared" si="8"/>
        <v>0</v>
      </c>
      <c r="AA531">
        <f>A!Z531</f>
        <v>0</v>
      </c>
      <c r="AB531">
        <f>A!AA531</f>
        <v>0</v>
      </c>
      <c r="AC531">
        <f>A!AB531</f>
        <v>0</v>
      </c>
      <c r="AD531">
        <f>A!AC531</f>
        <v>0</v>
      </c>
      <c r="AE531">
        <f>A!AD531</f>
        <v>0</v>
      </c>
      <c r="AF531">
        <f>A!AE531</f>
        <v>0</v>
      </c>
      <c r="AG531">
        <f>A!AF531</f>
        <v>0</v>
      </c>
      <c r="AH531">
        <f>A!AG531</f>
        <v>0</v>
      </c>
      <c r="AI531">
        <f>A!AH531</f>
        <v>0</v>
      </c>
      <c r="AJ531">
        <f>A!AI531</f>
        <v>0</v>
      </c>
      <c r="AK531">
        <f>A!AJ531</f>
        <v>0</v>
      </c>
      <c r="AL531">
        <f>A!AK531</f>
        <v>0</v>
      </c>
      <c r="AM531">
        <f>A!AL531</f>
        <v>0</v>
      </c>
      <c r="AN531">
        <f>A!AM531</f>
        <v>0</v>
      </c>
      <c r="AO531">
        <f>A!AN531</f>
        <v>0</v>
      </c>
      <c r="AP531">
        <f>A!AO531</f>
        <v>0</v>
      </c>
      <c r="AQ531">
        <f>A!AP531</f>
        <v>0</v>
      </c>
      <c r="AR531">
        <f>A!AQ531</f>
        <v>0</v>
      </c>
      <c r="AS531">
        <f>A!AR531</f>
        <v>0</v>
      </c>
      <c r="AT531">
        <f>A!AS531</f>
        <v>0</v>
      </c>
      <c r="AU531">
        <f>A!AT531</f>
        <v>0</v>
      </c>
      <c r="AV531">
        <f>A!AU531</f>
        <v>0</v>
      </c>
      <c r="AW531" s="23" t="str">
        <f>IF(A!AV531=0,"",A!AV531)</f>
        <v/>
      </c>
      <c r="AX531">
        <f>A!AW531</f>
        <v>0</v>
      </c>
      <c r="AY531">
        <f>A!AX531</f>
        <v>0</v>
      </c>
      <c r="AZ531">
        <f>A!AY531</f>
        <v>0</v>
      </c>
      <c r="BA531">
        <f>A!AZ531</f>
        <v>0</v>
      </c>
      <c r="BB531">
        <f>A!BA531</f>
        <v>0</v>
      </c>
      <c r="BC531">
        <f>A!BB531</f>
        <v>0</v>
      </c>
      <c r="BD531">
        <f>A!BC531</f>
        <v>0</v>
      </c>
      <c r="BE531">
        <f>A!BD531</f>
        <v>0</v>
      </c>
      <c r="BF531">
        <f>A!BE531</f>
        <v>0</v>
      </c>
      <c r="BG531">
        <f>A!BF531</f>
        <v>0</v>
      </c>
      <c r="BH531">
        <f>A!BG531</f>
        <v>0</v>
      </c>
      <c r="BI531">
        <f>A!BH531</f>
        <v>0</v>
      </c>
      <c r="BJ531">
        <f>A!BI531</f>
        <v>0</v>
      </c>
      <c r="BK531">
        <f>A!BJ531</f>
        <v>0</v>
      </c>
      <c r="BL531">
        <f>A!BK531</f>
        <v>0</v>
      </c>
      <c r="BM531">
        <f>A!BL531</f>
        <v>0</v>
      </c>
      <c r="BN531">
        <f>A!BM531</f>
        <v>0</v>
      </c>
      <c r="BO531">
        <f>A!BN531</f>
        <v>0</v>
      </c>
      <c r="BP531">
        <f>A!BO531</f>
        <v>0</v>
      </c>
      <c r="BQ531">
        <f>A!BP531</f>
        <v>0</v>
      </c>
      <c r="BR531">
        <f>A!BQ531</f>
        <v>0</v>
      </c>
      <c r="BS531">
        <f>A!BR531</f>
        <v>0</v>
      </c>
      <c r="BT531">
        <f>A!BS531</f>
        <v>0</v>
      </c>
      <c r="BU531">
        <f>A!BT531</f>
        <v>0</v>
      </c>
      <c r="BV531">
        <f>A!BU531</f>
        <v>0</v>
      </c>
      <c r="BW531">
        <f>A!BV531</f>
        <v>0</v>
      </c>
      <c r="BX531">
        <f>A!BW531</f>
        <v>0</v>
      </c>
      <c r="BY531">
        <f>A!BX531</f>
        <v>0</v>
      </c>
      <c r="BZ531">
        <f>A!BY531</f>
        <v>0</v>
      </c>
      <c r="CA531">
        <f>A!BZ531</f>
        <v>0</v>
      </c>
      <c r="CB531">
        <f>A!CA531</f>
        <v>0</v>
      </c>
      <c r="CC531">
        <f>A!CB531</f>
        <v>0</v>
      </c>
      <c r="CD531">
        <f>A!CC531</f>
        <v>0</v>
      </c>
      <c r="CE531">
        <f>A!CD531</f>
        <v>0</v>
      </c>
      <c r="CF531">
        <f>A!CE531</f>
        <v>0</v>
      </c>
      <c r="CG531">
        <f>A!CF531</f>
        <v>0</v>
      </c>
      <c r="CH531">
        <f>A!CG531</f>
        <v>0</v>
      </c>
      <c r="CI531">
        <f>A!CH531</f>
        <v>0</v>
      </c>
      <c r="CJ531">
        <f>A!CI531</f>
        <v>0</v>
      </c>
      <c r="CK531">
        <f>A!CJ531</f>
        <v>0</v>
      </c>
      <c r="CL531">
        <f>A!CK531</f>
        <v>0</v>
      </c>
      <c r="CM531">
        <f>A!CL531</f>
        <v>0</v>
      </c>
      <c r="CN531">
        <f>A!CM531</f>
        <v>0</v>
      </c>
      <c r="CO531">
        <f>A!CN531</f>
        <v>0</v>
      </c>
      <c r="CP531">
        <f>A!CO531</f>
        <v>0</v>
      </c>
      <c r="CQ531">
        <f>A!CO841</f>
        <v>0</v>
      </c>
      <c r="CR531">
        <f>A!CP531</f>
        <v>0</v>
      </c>
      <c r="CS531">
        <f>A!CQ531</f>
        <v>0</v>
      </c>
    </row>
    <row r="532" spans="1:97" x14ac:dyDescent="0.2">
      <c r="A532">
        <f>A!A532</f>
        <v>0</v>
      </c>
      <c r="B532">
        <f>A!B532</f>
        <v>0</v>
      </c>
      <c r="C532">
        <f>A!C532</f>
        <v>0</v>
      </c>
      <c r="D532">
        <f>A!D532</f>
        <v>0</v>
      </c>
      <c r="E532">
        <f>A!E532</f>
        <v>0</v>
      </c>
      <c r="F532">
        <f>A!F532</f>
        <v>0</v>
      </c>
      <c r="G532">
        <f>A!G532</f>
        <v>0</v>
      </c>
      <c r="H532">
        <f>A!H532</f>
        <v>0</v>
      </c>
      <c r="I532">
        <f>A!I532</f>
        <v>0</v>
      </c>
      <c r="J532">
        <f>A!J532</f>
        <v>0</v>
      </c>
      <c r="K532">
        <f>A!K532</f>
        <v>0</v>
      </c>
      <c r="L532">
        <f>A!L532</f>
        <v>0</v>
      </c>
      <c r="M532">
        <f>A!M532</f>
        <v>0</v>
      </c>
      <c r="N532">
        <f>A!N532</f>
        <v>0</v>
      </c>
      <c r="O532">
        <f>A!O532</f>
        <v>0</v>
      </c>
      <c r="P532" s="23" t="str">
        <f>IF(A!P532="","",INDEX(B!$A$1:$BT$2000,MATCH(A!P532,B!$AX$1:$AX$2000,0),D!$B$5))</f>
        <v/>
      </c>
      <c r="Q532">
        <f>A!Q532</f>
        <v>0</v>
      </c>
      <c r="R532">
        <f>A!R532</f>
        <v>0</v>
      </c>
      <c r="S532">
        <f>A!S532</f>
        <v>0</v>
      </c>
      <c r="T532">
        <f>A!T532</f>
        <v>0</v>
      </c>
      <c r="U532">
        <f>A!U532</f>
        <v>0</v>
      </c>
      <c r="V532" s="23">
        <f>IF(A!V532="&lt;",1,A!V532)</f>
        <v>0</v>
      </c>
      <c r="W532">
        <f>A!W532</f>
        <v>0</v>
      </c>
      <c r="X532">
        <f>A!X532</f>
        <v>0</v>
      </c>
      <c r="Y532">
        <f>A!Y532</f>
        <v>0</v>
      </c>
      <c r="Z532" s="23">
        <f t="shared" si="8"/>
        <v>0</v>
      </c>
      <c r="AA532">
        <f>A!Z532</f>
        <v>0</v>
      </c>
      <c r="AB532">
        <f>A!AA532</f>
        <v>0</v>
      </c>
      <c r="AC532">
        <f>A!AB532</f>
        <v>0</v>
      </c>
      <c r="AD532">
        <f>A!AC532</f>
        <v>0</v>
      </c>
      <c r="AE532">
        <f>A!AD532</f>
        <v>0</v>
      </c>
      <c r="AF532">
        <f>A!AE532</f>
        <v>0</v>
      </c>
      <c r="AG532">
        <f>A!AF532</f>
        <v>0</v>
      </c>
      <c r="AH532">
        <f>A!AG532</f>
        <v>0</v>
      </c>
      <c r="AI532">
        <f>A!AH532</f>
        <v>0</v>
      </c>
      <c r="AJ532">
        <f>A!AI532</f>
        <v>0</v>
      </c>
      <c r="AK532">
        <f>A!AJ532</f>
        <v>0</v>
      </c>
      <c r="AL532">
        <f>A!AK532</f>
        <v>0</v>
      </c>
      <c r="AM532">
        <f>A!AL532</f>
        <v>0</v>
      </c>
      <c r="AN532">
        <f>A!AM532</f>
        <v>0</v>
      </c>
      <c r="AO532">
        <f>A!AN532</f>
        <v>0</v>
      </c>
      <c r="AP532">
        <f>A!AO532</f>
        <v>0</v>
      </c>
      <c r="AQ532">
        <f>A!AP532</f>
        <v>0</v>
      </c>
      <c r="AR532">
        <f>A!AQ532</f>
        <v>0</v>
      </c>
      <c r="AS532">
        <f>A!AR532</f>
        <v>0</v>
      </c>
      <c r="AT532">
        <f>A!AS532</f>
        <v>0</v>
      </c>
      <c r="AU532">
        <f>A!AT532</f>
        <v>0</v>
      </c>
      <c r="AV532">
        <f>A!AU532</f>
        <v>0</v>
      </c>
      <c r="AW532" s="23" t="str">
        <f>IF(A!AV532=0,"",A!AV532)</f>
        <v/>
      </c>
      <c r="AX532">
        <f>A!AW532</f>
        <v>0</v>
      </c>
      <c r="AY532">
        <f>A!AX532</f>
        <v>0</v>
      </c>
      <c r="AZ532">
        <f>A!AY532</f>
        <v>0</v>
      </c>
      <c r="BA532">
        <f>A!AZ532</f>
        <v>0</v>
      </c>
      <c r="BB532">
        <f>A!BA532</f>
        <v>0</v>
      </c>
      <c r="BC532">
        <f>A!BB532</f>
        <v>0</v>
      </c>
      <c r="BD532">
        <f>A!BC532</f>
        <v>0</v>
      </c>
      <c r="BE532">
        <f>A!BD532</f>
        <v>0</v>
      </c>
      <c r="BF532">
        <f>A!BE532</f>
        <v>0</v>
      </c>
      <c r="BG532">
        <f>A!BF532</f>
        <v>0</v>
      </c>
      <c r="BH532">
        <f>A!BG532</f>
        <v>0</v>
      </c>
      <c r="BI532">
        <f>A!BH532</f>
        <v>0</v>
      </c>
      <c r="BJ532">
        <f>A!BI532</f>
        <v>0</v>
      </c>
      <c r="BK532">
        <f>A!BJ532</f>
        <v>0</v>
      </c>
      <c r="BL532">
        <f>A!BK532</f>
        <v>0</v>
      </c>
      <c r="BM532">
        <f>A!BL532</f>
        <v>0</v>
      </c>
      <c r="BN532">
        <f>A!BM532</f>
        <v>0</v>
      </c>
      <c r="BO532">
        <f>A!BN532</f>
        <v>0</v>
      </c>
      <c r="BP532">
        <f>A!BO532</f>
        <v>0</v>
      </c>
      <c r="BQ532">
        <f>A!BP532</f>
        <v>0</v>
      </c>
      <c r="BR532">
        <f>A!BQ532</f>
        <v>0</v>
      </c>
      <c r="BS532">
        <f>A!BR532</f>
        <v>0</v>
      </c>
      <c r="BT532">
        <f>A!BS532</f>
        <v>0</v>
      </c>
      <c r="BU532">
        <f>A!BT532</f>
        <v>0</v>
      </c>
      <c r="BV532">
        <f>A!BU532</f>
        <v>0</v>
      </c>
      <c r="BW532">
        <f>A!BV532</f>
        <v>0</v>
      </c>
      <c r="BX532">
        <f>A!BW532</f>
        <v>0</v>
      </c>
      <c r="BY532">
        <f>A!BX532</f>
        <v>0</v>
      </c>
      <c r="BZ532">
        <f>A!BY532</f>
        <v>0</v>
      </c>
      <c r="CA532">
        <f>A!BZ532</f>
        <v>0</v>
      </c>
      <c r="CB532">
        <f>A!CA532</f>
        <v>0</v>
      </c>
      <c r="CC532">
        <f>A!CB532</f>
        <v>0</v>
      </c>
      <c r="CD532">
        <f>A!CC532</f>
        <v>0</v>
      </c>
      <c r="CE532">
        <f>A!CD532</f>
        <v>0</v>
      </c>
      <c r="CF532">
        <f>A!CE532</f>
        <v>0</v>
      </c>
      <c r="CG532">
        <f>A!CF532</f>
        <v>0</v>
      </c>
      <c r="CH532">
        <f>A!CG532</f>
        <v>0</v>
      </c>
      <c r="CI532">
        <f>A!CH532</f>
        <v>0</v>
      </c>
      <c r="CJ532">
        <f>A!CI532</f>
        <v>0</v>
      </c>
      <c r="CK532">
        <f>A!CJ532</f>
        <v>0</v>
      </c>
      <c r="CL532">
        <f>A!CK532</f>
        <v>0</v>
      </c>
      <c r="CM532">
        <f>A!CL532</f>
        <v>0</v>
      </c>
      <c r="CN532">
        <f>A!CM532</f>
        <v>0</v>
      </c>
      <c r="CO532">
        <f>A!CN532</f>
        <v>0</v>
      </c>
      <c r="CP532">
        <f>A!CO532</f>
        <v>0</v>
      </c>
      <c r="CQ532">
        <f>A!CO842</f>
        <v>0</v>
      </c>
      <c r="CR532">
        <f>A!CP532</f>
        <v>0</v>
      </c>
      <c r="CS532">
        <f>A!CQ532</f>
        <v>0</v>
      </c>
    </row>
    <row r="533" spans="1:97" x14ac:dyDescent="0.2">
      <c r="A533">
        <f>A!A533</f>
        <v>0</v>
      </c>
      <c r="B533">
        <f>A!B533</f>
        <v>0</v>
      </c>
      <c r="C533">
        <f>A!C533</f>
        <v>0</v>
      </c>
      <c r="D533">
        <f>A!D533</f>
        <v>0</v>
      </c>
      <c r="E533">
        <f>A!E533</f>
        <v>0</v>
      </c>
      <c r="F533">
        <f>A!F533</f>
        <v>0</v>
      </c>
      <c r="G533">
        <f>A!G533</f>
        <v>0</v>
      </c>
      <c r="H533">
        <f>A!H533</f>
        <v>0</v>
      </c>
      <c r="I533">
        <f>A!I533</f>
        <v>0</v>
      </c>
      <c r="J533">
        <f>A!J533</f>
        <v>0</v>
      </c>
      <c r="K533">
        <f>A!K533</f>
        <v>0</v>
      </c>
      <c r="L533">
        <f>A!L533</f>
        <v>0</v>
      </c>
      <c r="M533">
        <f>A!M533</f>
        <v>0</v>
      </c>
      <c r="N533">
        <f>A!N533</f>
        <v>0</v>
      </c>
      <c r="O533">
        <f>A!O533</f>
        <v>0</v>
      </c>
      <c r="P533" s="23" t="str">
        <f>IF(A!P533="","",INDEX(B!$A$1:$BT$2000,MATCH(A!P533,B!$AX$1:$AX$2000,0),D!$B$5))</f>
        <v/>
      </c>
      <c r="Q533">
        <f>A!Q533</f>
        <v>0</v>
      </c>
      <c r="R533">
        <f>A!R533</f>
        <v>0</v>
      </c>
      <c r="S533">
        <f>A!S533</f>
        <v>0</v>
      </c>
      <c r="T533">
        <f>A!T533</f>
        <v>0</v>
      </c>
      <c r="U533">
        <f>A!U533</f>
        <v>0</v>
      </c>
      <c r="V533" s="23">
        <f>IF(A!V533="&lt;",1,A!V533)</f>
        <v>0</v>
      </c>
      <c r="W533">
        <f>A!W533</f>
        <v>0</v>
      </c>
      <c r="X533">
        <f>A!X533</f>
        <v>0</v>
      </c>
      <c r="Y533">
        <f>A!Y533</f>
        <v>0</v>
      </c>
      <c r="Z533" s="23">
        <f t="shared" si="8"/>
        <v>0</v>
      </c>
      <c r="AA533">
        <f>A!Z533</f>
        <v>0</v>
      </c>
      <c r="AB533">
        <f>A!AA533</f>
        <v>0</v>
      </c>
      <c r="AC533">
        <f>A!AB533</f>
        <v>0</v>
      </c>
      <c r="AD533">
        <f>A!AC533</f>
        <v>0</v>
      </c>
      <c r="AE533">
        <f>A!AD533</f>
        <v>0</v>
      </c>
      <c r="AF533">
        <f>A!AE533</f>
        <v>0</v>
      </c>
      <c r="AG533">
        <f>A!AF533</f>
        <v>0</v>
      </c>
      <c r="AH533">
        <f>A!AG533</f>
        <v>0</v>
      </c>
      <c r="AI533">
        <f>A!AH533</f>
        <v>0</v>
      </c>
      <c r="AJ533">
        <f>A!AI533</f>
        <v>0</v>
      </c>
      <c r="AK533">
        <f>A!AJ533</f>
        <v>0</v>
      </c>
      <c r="AL533">
        <f>A!AK533</f>
        <v>0</v>
      </c>
      <c r="AM533">
        <f>A!AL533</f>
        <v>0</v>
      </c>
      <c r="AN533">
        <f>A!AM533</f>
        <v>0</v>
      </c>
      <c r="AO533">
        <f>A!AN533</f>
        <v>0</v>
      </c>
      <c r="AP533">
        <f>A!AO533</f>
        <v>0</v>
      </c>
      <c r="AQ533">
        <f>A!AP533</f>
        <v>0</v>
      </c>
      <c r="AR533">
        <f>A!AQ533</f>
        <v>0</v>
      </c>
      <c r="AS533">
        <f>A!AR533</f>
        <v>0</v>
      </c>
      <c r="AT533">
        <f>A!AS533</f>
        <v>0</v>
      </c>
      <c r="AU533">
        <f>A!AT533</f>
        <v>0</v>
      </c>
      <c r="AV533">
        <f>A!AU533</f>
        <v>0</v>
      </c>
      <c r="AW533" s="23" t="str">
        <f>IF(A!AV533=0,"",A!AV533)</f>
        <v/>
      </c>
      <c r="AX533">
        <f>A!AW533</f>
        <v>0</v>
      </c>
      <c r="AY533">
        <f>A!AX533</f>
        <v>0</v>
      </c>
      <c r="AZ533">
        <f>A!AY533</f>
        <v>0</v>
      </c>
      <c r="BA533">
        <f>A!AZ533</f>
        <v>0</v>
      </c>
      <c r="BB533">
        <f>A!BA533</f>
        <v>0</v>
      </c>
      <c r="BC533">
        <f>A!BB533</f>
        <v>0</v>
      </c>
      <c r="BD533">
        <f>A!BC533</f>
        <v>0</v>
      </c>
      <c r="BE533">
        <f>A!BD533</f>
        <v>0</v>
      </c>
      <c r="BF533">
        <f>A!BE533</f>
        <v>0</v>
      </c>
      <c r="BG533">
        <f>A!BF533</f>
        <v>0</v>
      </c>
      <c r="BH533">
        <f>A!BG533</f>
        <v>0</v>
      </c>
      <c r="BI533">
        <f>A!BH533</f>
        <v>0</v>
      </c>
      <c r="BJ533">
        <f>A!BI533</f>
        <v>0</v>
      </c>
      <c r="BK533">
        <f>A!BJ533</f>
        <v>0</v>
      </c>
      <c r="BL533">
        <f>A!BK533</f>
        <v>0</v>
      </c>
      <c r="BM533">
        <f>A!BL533</f>
        <v>0</v>
      </c>
      <c r="BN533">
        <f>A!BM533</f>
        <v>0</v>
      </c>
      <c r="BO533">
        <f>A!BN533</f>
        <v>0</v>
      </c>
      <c r="BP533">
        <f>A!BO533</f>
        <v>0</v>
      </c>
      <c r="BQ533">
        <f>A!BP533</f>
        <v>0</v>
      </c>
      <c r="BR533">
        <f>A!BQ533</f>
        <v>0</v>
      </c>
      <c r="BS533">
        <f>A!BR533</f>
        <v>0</v>
      </c>
      <c r="BT533">
        <f>A!BS533</f>
        <v>0</v>
      </c>
      <c r="BU533">
        <f>A!BT533</f>
        <v>0</v>
      </c>
      <c r="BV533">
        <f>A!BU533</f>
        <v>0</v>
      </c>
      <c r="BW533">
        <f>A!BV533</f>
        <v>0</v>
      </c>
      <c r="BX533">
        <f>A!BW533</f>
        <v>0</v>
      </c>
      <c r="BY533">
        <f>A!BX533</f>
        <v>0</v>
      </c>
      <c r="BZ533">
        <f>A!BY533</f>
        <v>0</v>
      </c>
      <c r="CA533">
        <f>A!BZ533</f>
        <v>0</v>
      </c>
      <c r="CB533">
        <f>A!CA533</f>
        <v>0</v>
      </c>
      <c r="CC533">
        <f>A!CB533</f>
        <v>0</v>
      </c>
      <c r="CD533">
        <f>A!CC533</f>
        <v>0</v>
      </c>
      <c r="CE533">
        <f>A!CD533</f>
        <v>0</v>
      </c>
      <c r="CF533">
        <f>A!CE533</f>
        <v>0</v>
      </c>
      <c r="CG533">
        <f>A!CF533</f>
        <v>0</v>
      </c>
      <c r="CH533">
        <f>A!CG533</f>
        <v>0</v>
      </c>
      <c r="CI533">
        <f>A!CH533</f>
        <v>0</v>
      </c>
      <c r="CJ533">
        <f>A!CI533</f>
        <v>0</v>
      </c>
      <c r="CK533">
        <f>A!CJ533</f>
        <v>0</v>
      </c>
      <c r="CL533">
        <f>A!CK533</f>
        <v>0</v>
      </c>
      <c r="CM533">
        <f>A!CL533</f>
        <v>0</v>
      </c>
      <c r="CN533">
        <f>A!CM533</f>
        <v>0</v>
      </c>
      <c r="CO533">
        <f>A!CN533</f>
        <v>0</v>
      </c>
      <c r="CP533">
        <f>A!CO533</f>
        <v>0</v>
      </c>
      <c r="CQ533">
        <f>A!CO843</f>
        <v>0</v>
      </c>
      <c r="CR533">
        <f>A!CP533</f>
        <v>0</v>
      </c>
      <c r="CS533">
        <f>A!CQ533</f>
        <v>0</v>
      </c>
    </row>
    <row r="534" spans="1:97" x14ac:dyDescent="0.2">
      <c r="A534">
        <f>A!A534</f>
        <v>0</v>
      </c>
      <c r="B534">
        <f>A!B534</f>
        <v>0</v>
      </c>
      <c r="C534">
        <f>A!C534</f>
        <v>0</v>
      </c>
      <c r="D534">
        <f>A!D534</f>
        <v>0</v>
      </c>
      <c r="E534">
        <f>A!E534</f>
        <v>0</v>
      </c>
      <c r="F534">
        <f>A!F534</f>
        <v>0</v>
      </c>
      <c r="G534">
        <f>A!G534</f>
        <v>0</v>
      </c>
      <c r="H534">
        <f>A!H534</f>
        <v>0</v>
      </c>
      <c r="I534">
        <f>A!I534</f>
        <v>0</v>
      </c>
      <c r="J534">
        <f>A!J534</f>
        <v>0</v>
      </c>
      <c r="K534">
        <f>A!K534</f>
        <v>0</v>
      </c>
      <c r="L534">
        <f>A!L534</f>
        <v>0</v>
      </c>
      <c r="M534">
        <f>A!M534</f>
        <v>0</v>
      </c>
      <c r="N534">
        <f>A!N534</f>
        <v>0</v>
      </c>
      <c r="O534">
        <f>A!O534</f>
        <v>0</v>
      </c>
      <c r="P534" s="23" t="str">
        <f>IF(A!P534="","",INDEX(B!$A$1:$BT$2000,MATCH(A!P534,B!$AX$1:$AX$2000,0),D!$B$5))</f>
        <v/>
      </c>
      <c r="Q534">
        <f>A!Q534</f>
        <v>0</v>
      </c>
      <c r="R534">
        <f>A!R534</f>
        <v>0</v>
      </c>
      <c r="S534">
        <f>A!S534</f>
        <v>0</v>
      </c>
      <c r="T534">
        <f>A!T534</f>
        <v>0</v>
      </c>
      <c r="U534">
        <f>A!U534</f>
        <v>0</v>
      </c>
      <c r="V534" s="23">
        <f>IF(A!V534="&lt;",1,A!V534)</f>
        <v>0</v>
      </c>
      <c r="W534">
        <f>A!W534</f>
        <v>0</v>
      </c>
      <c r="X534">
        <f>A!X534</f>
        <v>0</v>
      </c>
      <c r="Y534">
        <f>A!Y534</f>
        <v>0</v>
      </c>
      <c r="Z534" s="23">
        <f t="shared" si="8"/>
        <v>0</v>
      </c>
      <c r="AA534">
        <f>A!Z534</f>
        <v>0</v>
      </c>
      <c r="AB534">
        <f>A!AA534</f>
        <v>0</v>
      </c>
      <c r="AC534">
        <f>A!AB534</f>
        <v>0</v>
      </c>
      <c r="AD534">
        <f>A!AC534</f>
        <v>0</v>
      </c>
      <c r="AE534">
        <f>A!AD534</f>
        <v>0</v>
      </c>
      <c r="AF534">
        <f>A!AE534</f>
        <v>0</v>
      </c>
      <c r="AG534">
        <f>A!AF534</f>
        <v>0</v>
      </c>
      <c r="AH534">
        <f>A!AG534</f>
        <v>0</v>
      </c>
      <c r="AI534">
        <f>A!AH534</f>
        <v>0</v>
      </c>
      <c r="AJ534">
        <f>A!AI534</f>
        <v>0</v>
      </c>
      <c r="AK534">
        <f>A!AJ534</f>
        <v>0</v>
      </c>
      <c r="AL534">
        <f>A!AK534</f>
        <v>0</v>
      </c>
      <c r="AM534">
        <f>A!AL534</f>
        <v>0</v>
      </c>
      <c r="AN534">
        <f>A!AM534</f>
        <v>0</v>
      </c>
      <c r="AO534">
        <f>A!AN534</f>
        <v>0</v>
      </c>
      <c r="AP534">
        <f>A!AO534</f>
        <v>0</v>
      </c>
      <c r="AQ534">
        <f>A!AP534</f>
        <v>0</v>
      </c>
      <c r="AR534">
        <f>A!AQ534</f>
        <v>0</v>
      </c>
      <c r="AS534">
        <f>A!AR534</f>
        <v>0</v>
      </c>
      <c r="AT534">
        <f>A!AS534</f>
        <v>0</v>
      </c>
      <c r="AU534">
        <f>A!AT534</f>
        <v>0</v>
      </c>
      <c r="AV534">
        <f>A!AU534</f>
        <v>0</v>
      </c>
      <c r="AW534" s="23" t="str">
        <f>IF(A!AV534=0,"",A!AV534)</f>
        <v/>
      </c>
      <c r="AX534">
        <f>A!AW534</f>
        <v>0</v>
      </c>
      <c r="AY534">
        <f>A!AX534</f>
        <v>0</v>
      </c>
      <c r="AZ534">
        <f>A!AY534</f>
        <v>0</v>
      </c>
      <c r="BA534">
        <f>A!AZ534</f>
        <v>0</v>
      </c>
      <c r="BB534">
        <f>A!BA534</f>
        <v>0</v>
      </c>
      <c r="BC534">
        <f>A!BB534</f>
        <v>0</v>
      </c>
      <c r="BD534">
        <f>A!BC534</f>
        <v>0</v>
      </c>
      <c r="BE534">
        <f>A!BD534</f>
        <v>0</v>
      </c>
      <c r="BF534">
        <f>A!BE534</f>
        <v>0</v>
      </c>
      <c r="BG534">
        <f>A!BF534</f>
        <v>0</v>
      </c>
      <c r="BH534">
        <f>A!BG534</f>
        <v>0</v>
      </c>
      <c r="BI534">
        <f>A!BH534</f>
        <v>0</v>
      </c>
      <c r="BJ534">
        <f>A!BI534</f>
        <v>0</v>
      </c>
      <c r="BK534">
        <f>A!BJ534</f>
        <v>0</v>
      </c>
      <c r="BL534">
        <f>A!BK534</f>
        <v>0</v>
      </c>
      <c r="BM534">
        <f>A!BL534</f>
        <v>0</v>
      </c>
      <c r="BN534">
        <f>A!BM534</f>
        <v>0</v>
      </c>
      <c r="BO534">
        <f>A!BN534</f>
        <v>0</v>
      </c>
      <c r="BP534">
        <f>A!BO534</f>
        <v>0</v>
      </c>
      <c r="BQ534">
        <f>A!BP534</f>
        <v>0</v>
      </c>
      <c r="BR534">
        <f>A!BQ534</f>
        <v>0</v>
      </c>
      <c r="BS534">
        <f>A!BR534</f>
        <v>0</v>
      </c>
      <c r="BT534">
        <f>A!BS534</f>
        <v>0</v>
      </c>
      <c r="BU534">
        <f>A!BT534</f>
        <v>0</v>
      </c>
      <c r="BV534">
        <f>A!BU534</f>
        <v>0</v>
      </c>
      <c r="BW534">
        <f>A!BV534</f>
        <v>0</v>
      </c>
      <c r="BX534">
        <f>A!BW534</f>
        <v>0</v>
      </c>
      <c r="BY534">
        <f>A!BX534</f>
        <v>0</v>
      </c>
      <c r="BZ534">
        <f>A!BY534</f>
        <v>0</v>
      </c>
      <c r="CA534">
        <f>A!BZ534</f>
        <v>0</v>
      </c>
      <c r="CB534">
        <f>A!CA534</f>
        <v>0</v>
      </c>
      <c r="CC534">
        <f>A!CB534</f>
        <v>0</v>
      </c>
      <c r="CD534">
        <f>A!CC534</f>
        <v>0</v>
      </c>
      <c r="CE534">
        <f>A!CD534</f>
        <v>0</v>
      </c>
      <c r="CF534">
        <f>A!CE534</f>
        <v>0</v>
      </c>
      <c r="CG534">
        <f>A!CF534</f>
        <v>0</v>
      </c>
      <c r="CH534">
        <f>A!CG534</f>
        <v>0</v>
      </c>
      <c r="CI534">
        <f>A!CH534</f>
        <v>0</v>
      </c>
      <c r="CJ534">
        <f>A!CI534</f>
        <v>0</v>
      </c>
      <c r="CK534">
        <f>A!CJ534</f>
        <v>0</v>
      </c>
      <c r="CL534">
        <f>A!CK534</f>
        <v>0</v>
      </c>
      <c r="CM534">
        <f>A!CL534</f>
        <v>0</v>
      </c>
      <c r="CN534">
        <f>A!CM534</f>
        <v>0</v>
      </c>
      <c r="CO534">
        <f>A!CN534</f>
        <v>0</v>
      </c>
      <c r="CP534">
        <f>A!CO534</f>
        <v>0</v>
      </c>
      <c r="CQ534">
        <f>A!CO844</f>
        <v>0</v>
      </c>
      <c r="CR534">
        <f>A!CP534</f>
        <v>0</v>
      </c>
      <c r="CS534">
        <f>A!CQ534</f>
        <v>0</v>
      </c>
    </row>
    <row r="535" spans="1:97" x14ac:dyDescent="0.2">
      <c r="A535">
        <f>A!A535</f>
        <v>0</v>
      </c>
      <c r="B535">
        <f>A!B535</f>
        <v>0</v>
      </c>
      <c r="C535">
        <f>A!C535</f>
        <v>0</v>
      </c>
      <c r="D535">
        <f>A!D535</f>
        <v>0</v>
      </c>
      <c r="E535">
        <f>A!E535</f>
        <v>0</v>
      </c>
      <c r="F535">
        <f>A!F535</f>
        <v>0</v>
      </c>
      <c r="G535">
        <f>A!G535</f>
        <v>0</v>
      </c>
      <c r="H535">
        <f>A!H535</f>
        <v>0</v>
      </c>
      <c r="I535">
        <f>A!I535</f>
        <v>0</v>
      </c>
      <c r="J535">
        <f>A!J535</f>
        <v>0</v>
      </c>
      <c r="K535">
        <f>A!K535</f>
        <v>0</v>
      </c>
      <c r="L535">
        <f>A!L535</f>
        <v>0</v>
      </c>
      <c r="M535">
        <f>A!M535</f>
        <v>0</v>
      </c>
      <c r="N535">
        <f>A!N535</f>
        <v>0</v>
      </c>
      <c r="O535">
        <f>A!O535</f>
        <v>0</v>
      </c>
      <c r="P535" s="23" t="str">
        <f>IF(A!P535="","",INDEX(B!$A$1:$BT$2000,MATCH(A!P535,B!$AX$1:$AX$2000,0),D!$B$5))</f>
        <v/>
      </c>
      <c r="Q535">
        <f>A!Q535</f>
        <v>0</v>
      </c>
      <c r="R535">
        <f>A!R535</f>
        <v>0</v>
      </c>
      <c r="S535">
        <f>A!S535</f>
        <v>0</v>
      </c>
      <c r="T535">
        <f>A!T535</f>
        <v>0</v>
      </c>
      <c r="U535">
        <f>A!U535</f>
        <v>0</v>
      </c>
      <c r="V535" s="23">
        <f>IF(A!V535="&lt;",1,A!V535)</f>
        <v>0</v>
      </c>
      <c r="W535">
        <f>A!W535</f>
        <v>0</v>
      </c>
      <c r="X535">
        <f>A!X535</f>
        <v>0</v>
      </c>
      <c r="Y535">
        <f>A!Y535</f>
        <v>0</v>
      </c>
      <c r="Z535" s="23">
        <f t="shared" si="8"/>
        <v>0</v>
      </c>
      <c r="AA535">
        <f>A!Z535</f>
        <v>0</v>
      </c>
      <c r="AB535">
        <f>A!AA535</f>
        <v>0</v>
      </c>
      <c r="AC535">
        <f>A!AB535</f>
        <v>0</v>
      </c>
      <c r="AD535">
        <f>A!AC535</f>
        <v>0</v>
      </c>
      <c r="AE535">
        <f>A!AD535</f>
        <v>0</v>
      </c>
      <c r="AF535">
        <f>A!AE535</f>
        <v>0</v>
      </c>
      <c r="AG535">
        <f>A!AF535</f>
        <v>0</v>
      </c>
      <c r="AH535">
        <f>A!AG535</f>
        <v>0</v>
      </c>
      <c r="AI535">
        <f>A!AH535</f>
        <v>0</v>
      </c>
      <c r="AJ535">
        <f>A!AI535</f>
        <v>0</v>
      </c>
      <c r="AK535">
        <f>A!AJ535</f>
        <v>0</v>
      </c>
      <c r="AL535">
        <f>A!AK535</f>
        <v>0</v>
      </c>
      <c r="AM535">
        <f>A!AL535</f>
        <v>0</v>
      </c>
      <c r="AN535">
        <f>A!AM535</f>
        <v>0</v>
      </c>
      <c r="AO535">
        <f>A!AN535</f>
        <v>0</v>
      </c>
      <c r="AP535">
        <f>A!AO535</f>
        <v>0</v>
      </c>
      <c r="AQ535">
        <f>A!AP535</f>
        <v>0</v>
      </c>
      <c r="AR535">
        <f>A!AQ535</f>
        <v>0</v>
      </c>
      <c r="AS535">
        <f>A!AR535</f>
        <v>0</v>
      </c>
      <c r="AT535">
        <f>A!AS535</f>
        <v>0</v>
      </c>
      <c r="AU535">
        <f>A!AT535</f>
        <v>0</v>
      </c>
      <c r="AV535">
        <f>A!AU535</f>
        <v>0</v>
      </c>
      <c r="AW535" s="23" t="str">
        <f>IF(A!AV535=0,"",A!AV535)</f>
        <v/>
      </c>
      <c r="AX535">
        <f>A!AW535</f>
        <v>0</v>
      </c>
      <c r="AY535">
        <f>A!AX535</f>
        <v>0</v>
      </c>
      <c r="AZ535">
        <f>A!AY535</f>
        <v>0</v>
      </c>
      <c r="BA535">
        <f>A!AZ535</f>
        <v>0</v>
      </c>
      <c r="BB535">
        <f>A!BA535</f>
        <v>0</v>
      </c>
      <c r="BC535">
        <f>A!BB535</f>
        <v>0</v>
      </c>
      <c r="BD535">
        <f>A!BC535</f>
        <v>0</v>
      </c>
      <c r="BE535">
        <f>A!BD535</f>
        <v>0</v>
      </c>
      <c r="BF535">
        <f>A!BE535</f>
        <v>0</v>
      </c>
      <c r="BG535">
        <f>A!BF535</f>
        <v>0</v>
      </c>
      <c r="BH535">
        <f>A!BG535</f>
        <v>0</v>
      </c>
      <c r="BI535">
        <f>A!BH535</f>
        <v>0</v>
      </c>
      <c r="BJ535">
        <f>A!BI535</f>
        <v>0</v>
      </c>
      <c r="BK535">
        <f>A!BJ535</f>
        <v>0</v>
      </c>
      <c r="BL535">
        <f>A!BK535</f>
        <v>0</v>
      </c>
      <c r="BM535">
        <f>A!BL535</f>
        <v>0</v>
      </c>
      <c r="BN535">
        <f>A!BM535</f>
        <v>0</v>
      </c>
      <c r="BO535">
        <f>A!BN535</f>
        <v>0</v>
      </c>
      <c r="BP535">
        <f>A!BO535</f>
        <v>0</v>
      </c>
      <c r="BQ535">
        <f>A!BP535</f>
        <v>0</v>
      </c>
      <c r="BR535">
        <f>A!BQ535</f>
        <v>0</v>
      </c>
      <c r="BS535">
        <f>A!BR535</f>
        <v>0</v>
      </c>
      <c r="BT535">
        <f>A!BS535</f>
        <v>0</v>
      </c>
      <c r="BU535">
        <f>A!BT535</f>
        <v>0</v>
      </c>
      <c r="BV535">
        <f>A!BU535</f>
        <v>0</v>
      </c>
      <c r="BW535">
        <f>A!BV535</f>
        <v>0</v>
      </c>
      <c r="BX535">
        <f>A!BW535</f>
        <v>0</v>
      </c>
      <c r="BY535">
        <f>A!BX535</f>
        <v>0</v>
      </c>
      <c r="BZ535">
        <f>A!BY535</f>
        <v>0</v>
      </c>
      <c r="CA535">
        <f>A!BZ535</f>
        <v>0</v>
      </c>
      <c r="CB535">
        <f>A!CA535</f>
        <v>0</v>
      </c>
      <c r="CC535">
        <f>A!CB535</f>
        <v>0</v>
      </c>
      <c r="CD535">
        <f>A!CC535</f>
        <v>0</v>
      </c>
      <c r="CE535">
        <f>A!CD535</f>
        <v>0</v>
      </c>
      <c r="CF535">
        <f>A!CE535</f>
        <v>0</v>
      </c>
      <c r="CG535">
        <f>A!CF535</f>
        <v>0</v>
      </c>
      <c r="CH535">
        <f>A!CG535</f>
        <v>0</v>
      </c>
      <c r="CI535">
        <f>A!CH535</f>
        <v>0</v>
      </c>
      <c r="CJ535">
        <f>A!CI535</f>
        <v>0</v>
      </c>
      <c r="CK535">
        <f>A!CJ535</f>
        <v>0</v>
      </c>
      <c r="CL535">
        <f>A!CK535</f>
        <v>0</v>
      </c>
      <c r="CM535">
        <f>A!CL535</f>
        <v>0</v>
      </c>
      <c r="CN535">
        <f>A!CM535</f>
        <v>0</v>
      </c>
      <c r="CO535">
        <f>A!CN535</f>
        <v>0</v>
      </c>
      <c r="CP535">
        <f>A!CO535</f>
        <v>0</v>
      </c>
      <c r="CQ535">
        <f>A!CO845</f>
        <v>0</v>
      </c>
      <c r="CR535">
        <f>A!CP535</f>
        <v>0</v>
      </c>
      <c r="CS535">
        <f>A!CQ535</f>
        <v>0</v>
      </c>
    </row>
    <row r="536" spans="1:97" x14ac:dyDescent="0.2">
      <c r="A536">
        <f>A!A536</f>
        <v>0</v>
      </c>
      <c r="B536">
        <f>A!B536</f>
        <v>0</v>
      </c>
      <c r="C536">
        <f>A!C536</f>
        <v>0</v>
      </c>
      <c r="D536">
        <f>A!D536</f>
        <v>0</v>
      </c>
      <c r="E536">
        <f>A!E536</f>
        <v>0</v>
      </c>
      <c r="F536">
        <f>A!F536</f>
        <v>0</v>
      </c>
      <c r="G536">
        <f>A!G536</f>
        <v>0</v>
      </c>
      <c r="H536">
        <f>A!H536</f>
        <v>0</v>
      </c>
      <c r="I536">
        <f>A!I536</f>
        <v>0</v>
      </c>
      <c r="J536">
        <f>A!J536</f>
        <v>0</v>
      </c>
      <c r="K536">
        <f>A!K536</f>
        <v>0</v>
      </c>
      <c r="L536">
        <f>A!L536</f>
        <v>0</v>
      </c>
      <c r="M536">
        <f>A!M536</f>
        <v>0</v>
      </c>
      <c r="N536">
        <f>A!N536</f>
        <v>0</v>
      </c>
      <c r="O536">
        <f>A!O536</f>
        <v>0</v>
      </c>
      <c r="P536" s="23" t="str">
        <f>IF(A!P536="","",INDEX(B!$A$1:$BT$2000,MATCH(A!P536,B!$AX$1:$AX$2000,0),D!$B$5))</f>
        <v/>
      </c>
      <c r="Q536">
        <f>A!Q536</f>
        <v>0</v>
      </c>
      <c r="R536">
        <f>A!R536</f>
        <v>0</v>
      </c>
      <c r="S536">
        <f>A!S536</f>
        <v>0</v>
      </c>
      <c r="T536">
        <f>A!T536</f>
        <v>0</v>
      </c>
      <c r="U536">
        <f>A!U536</f>
        <v>0</v>
      </c>
      <c r="V536" s="23">
        <f>IF(A!V536="&lt;",1,A!V536)</f>
        <v>0</v>
      </c>
      <c r="W536">
        <f>A!W536</f>
        <v>0</v>
      </c>
      <c r="X536">
        <f>A!X536</f>
        <v>0</v>
      </c>
      <c r="Y536">
        <f>A!Y536</f>
        <v>0</v>
      </c>
      <c r="Z536" s="23">
        <f t="shared" si="8"/>
        <v>0</v>
      </c>
      <c r="AA536">
        <f>A!Z536</f>
        <v>0</v>
      </c>
      <c r="AB536">
        <f>A!AA536</f>
        <v>0</v>
      </c>
      <c r="AC536">
        <f>A!AB536</f>
        <v>0</v>
      </c>
      <c r="AD536">
        <f>A!AC536</f>
        <v>0</v>
      </c>
      <c r="AE536">
        <f>A!AD536</f>
        <v>0</v>
      </c>
      <c r="AF536">
        <f>A!AE536</f>
        <v>0</v>
      </c>
      <c r="AG536">
        <f>A!AF536</f>
        <v>0</v>
      </c>
      <c r="AH536">
        <f>A!AG536</f>
        <v>0</v>
      </c>
      <c r="AI536">
        <f>A!AH536</f>
        <v>0</v>
      </c>
      <c r="AJ536">
        <f>A!AI536</f>
        <v>0</v>
      </c>
      <c r="AK536">
        <f>A!AJ536</f>
        <v>0</v>
      </c>
      <c r="AL536">
        <f>A!AK536</f>
        <v>0</v>
      </c>
      <c r="AM536">
        <f>A!AL536</f>
        <v>0</v>
      </c>
      <c r="AN536">
        <f>A!AM536</f>
        <v>0</v>
      </c>
      <c r="AO536">
        <f>A!AN536</f>
        <v>0</v>
      </c>
      <c r="AP536">
        <f>A!AO536</f>
        <v>0</v>
      </c>
      <c r="AQ536">
        <f>A!AP536</f>
        <v>0</v>
      </c>
      <c r="AR536">
        <f>A!AQ536</f>
        <v>0</v>
      </c>
      <c r="AS536">
        <f>A!AR536</f>
        <v>0</v>
      </c>
      <c r="AT536">
        <f>A!AS536</f>
        <v>0</v>
      </c>
      <c r="AU536">
        <f>A!AT536</f>
        <v>0</v>
      </c>
      <c r="AV536">
        <f>A!AU536</f>
        <v>0</v>
      </c>
      <c r="AW536" s="23" t="str">
        <f>IF(A!AV536=0,"",A!AV536)</f>
        <v/>
      </c>
      <c r="AX536">
        <f>A!AW536</f>
        <v>0</v>
      </c>
      <c r="AY536">
        <f>A!AX536</f>
        <v>0</v>
      </c>
      <c r="AZ536">
        <f>A!AY536</f>
        <v>0</v>
      </c>
      <c r="BA536">
        <f>A!AZ536</f>
        <v>0</v>
      </c>
      <c r="BB536">
        <f>A!BA536</f>
        <v>0</v>
      </c>
      <c r="BC536">
        <f>A!BB536</f>
        <v>0</v>
      </c>
      <c r="BD536">
        <f>A!BC536</f>
        <v>0</v>
      </c>
      <c r="BE536">
        <f>A!BD536</f>
        <v>0</v>
      </c>
      <c r="BF536">
        <f>A!BE536</f>
        <v>0</v>
      </c>
      <c r="BG536">
        <f>A!BF536</f>
        <v>0</v>
      </c>
      <c r="BH536">
        <f>A!BG536</f>
        <v>0</v>
      </c>
      <c r="BI536">
        <f>A!BH536</f>
        <v>0</v>
      </c>
      <c r="BJ536">
        <f>A!BI536</f>
        <v>0</v>
      </c>
      <c r="BK536">
        <f>A!BJ536</f>
        <v>0</v>
      </c>
      <c r="BL536">
        <f>A!BK536</f>
        <v>0</v>
      </c>
      <c r="BM536">
        <f>A!BL536</f>
        <v>0</v>
      </c>
      <c r="BN536">
        <f>A!BM536</f>
        <v>0</v>
      </c>
      <c r="BO536">
        <f>A!BN536</f>
        <v>0</v>
      </c>
      <c r="BP536">
        <f>A!BO536</f>
        <v>0</v>
      </c>
      <c r="BQ536">
        <f>A!BP536</f>
        <v>0</v>
      </c>
      <c r="BR536">
        <f>A!BQ536</f>
        <v>0</v>
      </c>
      <c r="BS536">
        <f>A!BR536</f>
        <v>0</v>
      </c>
      <c r="BT536">
        <f>A!BS536</f>
        <v>0</v>
      </c>
      <c r="BU536">
        <f>A!BT536</f>
        <v>0</v>
      </c>
      <c r="BV536">
        <f>A!BU536</f>
        <v>0</v>
      </c>
      <c r="BW536">
        <f>A!BV536</f>
        <v>0</v>
      </c>
      <c r="BX536">
        <f>A!BW536</f>
        <v>0</v>
      </c>
      <c r="BY536">
        <f>A!BX536</f>
        <v>0</v>
      </c>
      <c r="BZ536">
        <f>A!BY536</f>
        <v>0</v>
      </c>
      <c r="CA536">
        <f>A!BZ536</f>
        <v>0</v>
      </c>
      <c r="CB536">
        <f>A!CA536</f>
        <v>0</v>
      </c>
      <c r="CC536">
        <f>A!CB536</f>
        <v>0</v>
      </c>
      <c r="CD536">
        <f>A!CC536</f>
        <v>0</v>
      </c>
      <c r="CE536">
        <f>A!CD536</f>
        <v>0</v>
      </c>
      <c r="CF536">
        <f>A!CE536</f>
        <v>0</v>
      </c>
      <c r="CG536">
        <f>A!CF536</f>
        <v>0</v>
      </c>
      <c r="CH536">
        <f>A!CG536</f>
        <v>0</v>
      </c>
      <c r="CI536">
        <f>A!CH536</f>
        <v>0</v>
      </c>
      <c r="CJ536">
        <f>A!CI536</f>
        <v>0</v>
      </c>
      <c r="CK536">
        <f>A!CJ536</f>
        <v>0</v>
      </c>
      <c r="CL536">
        <f>A!CK536</f>
        <v>0</v>
      </c>
      <c r="CM536">
        <f>A!CL536</f>
        <v>0</v>
      </c>
      <c r="CN536">
        <f>A!CM536</f>
        <v>0</v>
      </c>
      <c r="CO536">
        <f>A!CN536</f>
        <v>0</v>
      </c>
      <c r="CP536">
        <f>A!CO536</f>
        <v>0</v>
      </c>
      <c r="CQ536">
        <f>A!CO846</f>
        <v>0</v>
      </c>
      <c r="CR536">
        <f>A!CP536</f>
        <v>0</v>
      </c>
      <c r="CS536">
        <f>A!CQ536</f>
        <v>0</v>
      </c>
    </row>
    <row r="537" spans="1:97" x14ac:dyDescent="0.2">
      <c r="A537">
        <f>A!A537</f>
        <v>0</v>
      </c>
      <c r="B537">
        <f>A!B537</f>
        <v>0</v>
      </c>
      <c r="C537">
        <f>A!C537</f>
        <v>0</v>
      </c>
      <c r="D537">
        <f>A!D537</f>
        <v>0</v>
      </c>
      <c r="E537">
        <f>A!E537</f>
        <v>0</v>
      </c>
      <c r="F537">
        <f>A!F537</f>
        <v>0</v>
      </c>
      <c r="G537">
        <f>A!G537</f>
        <v>0</v>
      </c>
      <c r="H537">
        <f>A!H537</f>
        <v>0</v>
      </c>
      <c r="I537">
        <f>A!I537</f>
        <v>0</v>
      </c>
      <c r="J537">
        <f>A!J537</f>
        <v>0</v>
      </c>
      <c r="K537">
        <f>A!K537</f>
        <v>0</v>
      </c>
      <c r="L537">
        <f>A!L537</f>
        <v>0</v>
      </c>
      <c r="M537">
        <f>A!M537</f>
        <v>0</v>
      </c>
      <c r="N537">
        <f>A!N537</f>
        <v>0</v>
      </c>
      <c r="O537">
        <f>A!O537</f>
        <v>0</v>
      </c>
      <c r="P537" s="23" t="str">
        <f>IF(A!P537="","",INDEX(B!$A$1:$BT$2000,MATCH(A!P537,B!$AX$1:$AX$2000,0),D!$B$5))</f>
        <v/>
      </c>
      <c r="Q537">
        <f>A!Q537</f>
        <v>0</v>
      </c>
      <c r="R537">
        <f>A!R537</f>
        <v>0</v>
      </c>
      <c r="S537">
        <f>A!S537</f>
        <v>0</v>
      </c>
      <c r="T537">
        <f>A!T537</f>
        <v>0</v>
      </c>
      <c r="U537">
        <f>A!U537</f>
        <v>0</v>
      </c>
      <c r="V537" s="23">
        <f>IF(A!V537="&lt;",1,A!V537)</f>
        <v>0</v>
      </c>
      <c r="W537">
        <f>A!W537</f>
        <v>0</v>
      </c>
      <c r="X537">
        <f>A!X537</f>
        <v>0</v>
      </c>
      <c r="Y537">
        <f>A!Y537</f>
        <v>0</v>
      </c>
      <c r="Z537" s="23">
        <f t="shared" si="8"/>
        <v>0</v>
      </c>
      <c r="AA537">
        <f>A!Z537</f>
        <v>0</v>
      </c>
      <c r="AB537">
        <f>A!AA537</f>
        <v>0</v>
      </c>
      <c r="AC537">
        <f>A!AB537</f>
        <v>0</v>
      </c>
      <c r="AD537">
        <f>A!AC537</f>
        <v>0</v>
      </c>
      <c r="AE537">
        <f>A!AD537</f>
        <v>0</v>
      </c>
      <c r="AF537">
        <f>A!AE537</f>
        <v>0</v>
      </c>
      <c r="AG537">
        <f>A!AF537</f>
        <v>0</v>
      </c>
      <c r="AH537">
        <f>A!AG537</f>
        <v>0</v>
      </c>
      <c r="AI537">
        <f>A!AH537</f>
        <v>0</v>
      </c>
      <c r="AJ537">
        <f>A!AI537</f>
        <v>0</v>
      </c>
      <c r="AK537">
        <f>A!AJ537</f>
        <v>0</v>
      </c>
      <c r="AL537">
        <f>A!AK537</f>
        <v>0</v>
      </c>
      <c r="AM537">
        <f>A!AL537</f>
        <v>0</v>
      </c>
      <c r="AN537">
        <f>A!AM537</f>
        <v>0</v>
      </c>
      <c r="AO537">
        <f>A!AN537</f>
        <v>0</v>
      </c>
      <c r="AP537">
        <f>A!AO537</f>
        <v>0</v>
      </c>
      <c r="AQ537">
        <f>A!AP537</f>
        <v>0</v>
      </c>
      <c r="AR537">
        <f>A!AQ537</f>
        <v>0</v>
      </c>
      <c r="AS537">
        <f>A!AR537</f>
        <v>0</v>
      </c>
      <c r="AT537">
        <f>A!AS537</f>
        <v>0</v>
      </c>
      <c r="AU537">
        <f>A!AT537</f>
        <v>0</v>
      </c>
      <c r="AV537">
        <f>A!AU537</f>
        <v>0</v>
      </c>
      <c r="AW537" s="23" t="str">
        <f>IF(A!AV537=0,"",A!AV537)</f>
        <v/>
      </c>
      <c r="AX537">
        <f>A!AW537</f>
        <v>0</v>
      </c>
      <c r="AY537">
        <f>A!AX537</f>
        <v>0</v>
      </c>
      <c r="AZ537">
        <f>A!AY537</f>
        <v>0</v>
      </c>
      <c r="BA537">
        <f>A!AZ537</f>
        <v>0</v>
      </c>
      <c r="BB537">
        <f>A!BA537</f>
        <v>0</v>
      </c>
      <c r="BC537">
        <f>A!BB537</f>
        <v>0</v>
      </c>
      <c r="BD537">
        <f>A!BC537</f>
        <v>0</v>
      </c>
      <c r="BE537">
        <f>A!BD537</f>
        <v>0</v>
      </c>
      <c r="BF537">
        <f>A!BE537</f>
        <v>0</v>
      </c>
      <c r="BG537">
        <f>A!BF537</f>
        <v>0</v>
      </c>
      <c r="BH537">
        <f>A!BG537</f>
        <v>0</v>
      </c>
      <c r="BI537">
        <f>A!BH537</f>
        <v>0</v>
      </c>
      <c r="BJ537">
        <f>A!BI537</f>
        <v>0</v>
      </c>
      <c r="BK537">
        <f>A!BJ537</f>
        <v>0</v>
      </c>
      <c r="BL537">
        <f>A!BK537</f>
        <v>0</v>
      </c>
      <c r="BM537">
        <f>A!BL537</f>
        <v>0</v>
      </c>
      <c r="BN537">
        <f>A!BM537</f>
        <v>0</v>
      </c>
      <c r="BO537">
        <f>A!BN537</f>
        <v>0</v>
      </c>
      <c r="BP537">
        <f>A!BO537</f>
        <v>0</v>
      </c>
      <c r="BQ537">
        <f>A!BP537</f>
        <v>0</v>
      </c>
      <c r="BR537">
        <f>A!BQ537</f>
        <v>0</v>
      </c>
      <c r="BS537">
        <f>A!BR537</f>
        <v>0</v>
      </c>
      <c r="BT537">
        <f>A!BS537</f>
        <v>0</v>
      </c>
      <c r="BU537">
        <f>A!BT537</f>
        <v>0</v>
      </c>
      <c r="BV537">
        <f>A!BU537</f>
        <v>0</v>
      </c>
      <c r="BW537">
        <f>A!BV537</f>
        <v>0</v>
      </c>
      <c r="BX537">
        <f>A!BW537</f>
        <v>0</v>
      </c>
      <c r="BY537">
        <f>A!BX537</f>
        <v>0</v>
      </c>
      <c r="BZ537">
        <f>A!BY537</f>
        <v>0</v>
      </c>
      <c r="CA537">
        <f>A!BZ537</f>
        <v>0</v>
      </c>
      <c r="CB537">
        <f>A!CA537</f>
        <v>0</v>
      </c>
      <c r="CC537">
        <f>A!CB537</f>
        <v>0</v>
      </c>
      <c r="CD537">
        <f>A!CC537</f>
        <v>0</v>
      </c>
      <c r="CE537">
        <f>A!CD537</f>
        <v>0</v>
      </c>
      <c r="CF537">
        <f>A!CE537</f>
        <v>0</v>
      </c>
      <c r="CG537">
        <f>A!CF537</f>
        <v>0</v>
      </c>
      <c r="CH537">
        <f>A!CG537</f>
        <v>0</v>
      </c>
      <c r="CI537">
        <f>A!CH537</f>
        <v>0</v>
      </c>
      <c r="CJ537">
        <f>A!CI537</f>
        <v>0</v>
      </c>
      <c r="CK537">
        <f>A!CJ537</f>
        <v>0</v>
      </c>
      <c r="CL537">
        <f>A!CK537</f>
        <v>0</v>
      </c>
      <c r="CM537">
        <f>A!CL537</f>
        <v>0</v>
      </c>
      <c r="CN537">
        <f>A!CM537</f>
        <v>0</v>
      </c>
      <c r="CO537">
        <f>A!CN537</f>
        <v>0</v>
      </c>
      <c r="CP537">
        <f>A!CO537</f>
        <v>0</v>
      </c>
      <c r="CQ537">
        <f>A!CO847</f>
        <v>0</v>
      </c>
      <c r="CR537">
        <f>A!CP537</f>
        <v>0</v>
      </c>
      <c r="CS537">
        <f>A!CQ537</f>
        <v>0</v>
      </c>
    </row>
    <row r="538" spans="1:97" x14ac:dyDescent="0.2">
      <c r="A538">
        <f>A!A538</f>
        <v>0</v>
      </c>
      <c r="B538">
        <f>A!B538</f>
        <v>0</v>
      </c>
      <c r="C538">
        <f>A!C538</f>
        <v>0</v>
      </c>
      <c r="D538">
        <f>A!D538</f>
        <v>0</v>
      </c>
      <c r="E538">
        <f>A!E538</f>
        <v>0</v>
      </c>
      <c r="F538">
        <f>A!F538</f>
        <v>0</v>
      </c>
      <c r="G538">
        <f>A!G538</f>
        <v>0</v>
      </c>
      <c r="H538">
        <f>A!H538</f>
        <v>0</v>
      </c>
      <c r="I538">
        <f>A!I538</f>
        <v>0</v>
      </c>
      <c r="J538">
        <f>A!J538</f>
        <v>0</v>
      </c>
      <c r="K538">
        <f>A!K538</f>
        <v>0</v>
      </c>
      <c r="L538">
        <f>A!L538</f>
        <v>0</v>
      </c>
      <c r="M538">
        <f>A!M538</f>
        <v>0</v>
      </c>
      <c r="N538">
        <f>A!N538</f>
        <v>0</v>
      </c>
      <c r="O538">
        <f>A!O538</f>
        <v>0</v>
      </c>
      <c r="P538" s="23" t="str">
        <f>IF(A!P538="","",INDEX(B!$A$1:$BT$2000,MATCH(A!P538,B!$AX$1:$AX$2000,0),D!$B$5))</f>
        <v/>
      </c>
      <c r="Q538">
        <f>A!Q538</f>
        <v>0</v>
      </c>
      <c r="R538">
        <f>A!R538</f>
        <v>0</v>
      </c>
      <c r="S538">
        <f>A!S538</f>
        <v>0</v>
      </c>
      <c r="T538">
        <f>A!T538</f>
        <v>0</v>
      </c>
      <c r="U538">
        <f>A!U538</f>
        <v>0</v>
      </c>
      <c r="V538" s="23">
        <f>IF(A!V538="&lt;",1,A!V538)</f>
        <v>0</v>
      </c>
      <c r="W538">
        <f>A!W538</f>
        <v>0</v>
      </c>
      <c r="X538">
        <f>A!X538</f>
        <v>0</v>
      </c>
      <c r="Y538">
        <f>A!Y538</f>
        <v>0</v>
      </c>
      <c r="Z538" s="23">
        <f t="shared" si="8"/>
        <v>0</v>
      </c>
      <c r="AA538">
        <f>A!Z538</f>
        <v>0</v>
      </c>
      <c r="AB538">
        <f>A!AA538</f>
        <v>0</v>
      </c>
      <c r="AC538">
        <f>A!AB538</f>
        <v>0</v>
      </c>
      <c r="AD538">
        <f>A!AC538</f>
        <v>0</v>
      </c>
      <c r="AE538">
        <f>A!AD538</f>
        <v>0</v>
      </c>
      <c r="AF538">
        <f>A!AE538</f>
        <v>0</v>
      </c>
      <c r="AG538">
        <f>A!AF538</f>
        <v>0</v>
      </c>
      <c r="AH538">
        <f>A!AG538</f>
        <v>0</v>
      </c>
      <c r="AI538">
        <f>A!AH538</f>
        <v>0</v>
      </c>
      <c r="AJ538">
        <f>A!AI538</f>
        <v>0</v>
      </c>
      <c r="AK538">
        <f>A!AJ538</f>
        <v>0</v>
      </c>
      <c r="AL538">
        <f>A!AK538</f>
        <v>0</v>
      </c>
      <c r="AM538">
        <f>A!AL538</f>
        <v>0</v>
      </c>
      <c r="AN538">
        <f>A!AM538</f>
        <v>0</v>
      </c>
      <c r="AO538">
        <f>A!AN538</f>
        <v>0</v>
      </c>
      <c r="AP538">
        <f>A!AO538</f>
        <v>0</v>
      </c>
      <c r="AQ538">
        <f>A!AP538</f>
        <v>0</v>
      </c>
      <c r="AR538">
        <f>A!AQ538</f>
        <v>0</v>
      </c>
      <c r="AS538">
        <f>A!AR538</f>
        <v>0</v>
      </c>
      <c r="AT538">
        <f>A!AS538</f>
        <v>0</v>
      </c>
      <c r="AU538">
        <f>A!AT538</f>
        <v>0</v>
      </c>
      <c r="AV538">
        <f>A!AU538</f>
        <v>0</v>
      </c>
      <c r="AW538" s="23" t="str">
        <f>IF(A!AV538=0,"",A!AV538)</f>
        <v/>
      </c>
      <c r="AX538">
        <f>A!AW538</f>
        <v>0</v>
      </c>
      <c r="AY538">
        <f>A!AX538</f>
        <v>0</v>
      </c>
      <c r="AZ538">
        <f>A!AY538</f>
        <v>0</v>
      </c>
      <c r="BA538">
        <f>A!AZ538</f>
        <v>0</v>
      </c>
      <c r="BB538">
        <f>A!BA538</f>
        <v>0</v>
      </c>
      <c r="BC538">
        <f>A!BB538</f>
        <v>0</v>
      </c>
      <c r="BD538">
        <f>A!BC538</f>
        <v>0</v>
      </c>
      <c r="BE538">
        <f>A!BD538</f>
        <v>0</v>
      </c>
      <c r="BF538">
        <f>A!BE538</f>
        <v>0</v>
      </c>
      <c r="BG538">
        <f>A!BF538</f>
        <v>0</v>
      </c>
      <c r="BH538">
        <f>A!BG538</f>
        <v>0</v>
      </c>
      <c r="BI538">
        <f>A!BH538</f>
        <v>0</v>
      </c>
      <c r="BJ538">
        <f>A!BI538</f>
        <v>0</v>
      </c>
      <c r="BK538">
        <f>A!BJ538</f>
        <v>0</v>
      </c>
      <c r="BL538">
        <f>A!BK538</f>
        <v>0</v>
      </c>
      <c r="BM538">
        <f>A!BL538</f>
        <v>0</v>
      </c>
      <c r="BN538">
        <f>A!BM538</f>
        <v>0</v>
      </c>
      <c r="BO538">
        <f>A!BN538</f>
        <v>0</v>
      </c>
      <c r="BP538">
        <f>A!BO538</f>
        <v>0</v>
      </c>
      <c r="BQ538">
        <f>A!BP538</f>
        <v>0</v>
      </c>
      <c r="BR538">
        <f>A!BQ538</f>
        <v>0</v>
      </c>
      <c r="BS538">
        <f>A!BR538</f>
        <v>0</v>
      </c>
      <c r="BT538">
        <f>A!BS538</f>
        <v>0</v>
      </c>
      <c r="BU538">
        <f>A!BT538</f>
        <v>0</v>
      </c>
      <c r="BV538">
        <f>A!BU538</f>
        <v>0</v>
      </c>
      <c r="BW538">
        <f>A!BV538</f>
        <v>0</v>
      </c>
      <c r="BX538">
        <f>A!BW538</f>
        <v>0</v>
      </c>
      <c r="BY538">
        <f>A!BX538</f>
        <v>0</v>
      </c>
      <c r="BZ538">
        <f>A!BY538</f>
        <v>0</v>
      </c>
      <c r="CA538">
        <f>A!BZ538</f>
        <v>0</v>
      </c>
      <c r="CB538">
        <f>A!CA538</f>
        <v>0</v>
      </c>
      <c r="CC538">
        <f>A!CB538</f>
        <v>0</v>
      </c>
      <c r="CD538">
        <f>A!CC538</f>
        <v>0</v>
      </c>
      <c r="CE538">
        <f>A!CD538</f>
        <v>0</v>
      </c>
      <c r="CF538">
        <f>A!CE538</f>
        <v>0</v>
      </c>
      <c r="CG538">
        <f>A!CF538</f>
        <v>0</v>
      </c>
      <c r="CH538">
        <f>A!CG538</f>
        <v>0</v>
      </c>
      <c r="CI538">
        <f>A!CH538</f>
        <v>0</v>
      </c>
      <c r="CJ538">
        <f>A!CI538</f>
        <v>0</v>
      </c>
      <c r="CK538">
        <f>A!CJ538</f>
        <v>0</v>
      </c>
      <c r="CL538">
        <f>A!CK538</f>
        <v>0</v>
      </c>
      <c r="CM538">
        <f>A!CL538</f>
        <v>0</v>
      </c>
      <c r="CN538">
        <f>A!CM538</f>
        <v>0</v>
      </c>
      <c r="CO538">
        <f>A!CN538</f>
        <v>0</v>
      </c>
      <c r="CP538">
        <f>A!CO538</f>
        <v>0</v>
      </c>
      <c r="CQ538">
        <f>A!CO848</f>
        <v>0</v>
      </c>
      <c r="CR538">
        <f>A!CP538</f>
        <v>0</v>
      </c>
      <c r="CS538">
        <f>A!CQ538</f>
        <v>0</v>
      </c>
    </row>
    <row r="539" spans="1:97" x14ac:dyDescent="0.2">
      <c r="A539">
        <f>A!A539</f>
        <v>0</v>
      </c>
      <c r="B539">
        <f>A!B539</f>
        <v>0</v>
      </c>
      <c r="C539">
        <f>A!C539</f>
        <v>0</v>
      </c>
      <c r="D539">
        <f>A!D539</f>
        <v>0</v>
      </c>
      <c r="E539">
        <f>A!E539</f>
        <v>0</v>
      </c>
      <c r="F539">
        <f>A!F539</f>
        <v>0</v>
      </c>
      <c r="G539">
        <f>A!G539</f>
        <v>0</v>
      </c>
      <c r="H539">
        <f>A!H539</f>
        <v>0</v>
      </c>
      <c r="I539">
        <f>A!I539</f>
        <v>0</v>
      </c>
      <c r="J539">
        <f>A!J539</f>
        <v>0</v>
      </c>
      <c r="K539">
        <f>A!K539</f>
        <v>0</v>
      </c>
      <c r="L539">
        <f>A!L539</f>
        <v>0</v>
      </c>
      <c r="M539">
        <f>A!M539</f>
        <v>0</v>
      </c>
      <c r="N539">
        <f>A!N539</f>
        <v>0</v>
      </c>
      <c r="O539">
        <f>A!O539</f>
        <v>0</v>
      </c>
      <c r="P539" s="23" t="str">
        <f>IF(A!P539="","",INDEX(B!$A$1:$BT$2000,MATCH(A!P539,B!$AX$1:$AX$2000,0),D!$B$5))</f>
        <v/>
      </c>
      <c r="Q539">
        <f>A!Q539</f>
        <v>0</v>
      </c>
      <c r="R539">
        <f>A!R539</f>
        <v>0</v>
      </c>
      <c r="S539">
        <f>A!S539</f>
        <v>0</v>
      </c>
      <c r="T539">
        <f>A!T539</f>
        <v>0</v>
      </c>
      <c r="U539">
        <f>A!U539</f>
        <v>0</v>
      </c>
      <c r="V539" s="23">
        <f>IF(A!V539="&lt;",1,A!V539)</f>
        <v>0</v>
      </c>
      <c r="W539">
        <f>A!W539</f>
        <v>0</v>
      </c>
      <c r="X539">
        <f>A!X539</f>
        <v>0</v>
      </c>
      <c r="Y539">
        <f>A!Y539</f>
        <v>0</v>
      </c>
      <c r="Z539" s="23">
        <f t="shared" si="8"/>
        <v>0</v>
      </c>
      <c r="AA539">
        <f>A!Z539</f>
        <v>0</v>
      </c>
      <c r="AB539">
        <f>A!AA539</f>
        <v>0</v>
      </c>
      <c r="AC539">
        <f>A!AB539</f>
        <v>0</v>
      </c>
      <c r="AD539">
        <f>A!AC539</f>
        <v>0</v>
      </c>
      <c r="AE539">
        <f>A!AD539</f>
        <v>0</v>
      </c>
      <c r="AF539">
        <f>A!AE539</f>
        <v>0</v>
      </c>
      <c r="AG539">
        <f>A!AF539</f>
        <v>0</v>
      </c>
      <c r="AH539">
        <f>A!AG539</f>
        <v>0</v>
      </c>
      <c r="AI539">
        <f>A!AH539</f>
        <v>0</v>
      </c>
      <c r="AJ539">
        <f>A!AI539</f>
        <v>0</v>
      </c>
      <c r="AK539">
        <f>A!AJ539</f>
        <v>0</v>
      </c>
      <c r="AL539">
        <f>A!AK539</f>
        <v>0</v>
      </c>
      <c r="AM539">
        <f>A!AL539</f>
        <v>0</v>
      </c>
      <c r="AN539">
        <f>A!AM539</f>
        <v>0</v>
      </c>
      <c r="AO539">
        <f>A!AN539</f>
        <v>0</v>
      </c>
      <c r="AP539">
        <f>A!AO539</f>
        <v>0</v>
      </c>
      <c r="AQ539">
        <f>A!AP539</f>
        <v>0</v>
      </c>
      <c r="AR539">
        <f>A!AQ539</f>
        <v>0</v>
      </c>
      <c r="AS539">
        <f>A!AR539</f>
        <v>0</v>
      </c>
      <c r="AT539">
        <f>A!AS539</f>
        <v>0</v>
      </c>
      <c r="AU539">
        <f>A!AT539</f>
        <v>0</v>
      </c>
      <c r="AV539">
        <f>A!AU539</f>
        <v>0</v>
      </c>
      <c r="AW539" s="23" t="str">
        <f>IF(A!AV539=0,"",A!AV539)</f>
        <v/>
      </c>
      <c r="AX539">
        <f>A!AW539</f>
        <v>0</v>
      </c>
      <c r="AY539">
        <f>A!AX539</f>
        <v>0</v>
      </c>
      <c r="AZ539">
        <f>A!AY539</f>
        <v>0</v>
      </c>
      <c r="BA539">
        <f>A!AZ539</f>
        <v>0</v>
      </c>
      <c r="BB539">
        <f>A!BA539</f>
        <v>0</v>
      </c>
      <c r="BC539">
        <f>A!BB539</f>
        <v>0</v>
      </c>
      <c r="BD539">
        <f>A!BC539</f>
        <v>0</v>
      </c>
      <c r="BE539">
        <f>A!BD539</f>
        <v>0</v>
      </c>
      <c r="BF539">
        <f>A!BE539</f>
        <v>0</v>
      </c>
      <c r="BG539">
        <f>A!BF539</f>
        <v>0</v>
      </c>
      <c r="BH539">
        <f>A!BG539</f>
        <v>0</v>
      </c>
      <c r="BI539">
        <f>A!BH539</f>
        <v>0</v>
      </c>
      <c r="BJ539">
        <f>A!BI539</f>
        <v>0</v>
      </c>
      <c r="BK539">
        <f>A!BJ539</f>
        <v>0</v>
      </c>
      <c r="BL539">
        <f>A!BK539</f>
        <v>0</v>
      </c>
      <c r="BM539">
        <f>A!BL539</f>
        <v>0</v>
      </c>
      <c r="BN539">
        <f>A!BM539</f>
        <v>0</v>
      </c>
      <c r="BO539">
        <f>A!BN539</f>
        <v>0</v>
      </c>
      <c r="BP539">
        <f>A!BO539</f>
        <v>0</v>
      </c>
      <c r="BQ539">
        <f>A!BP539</f>
        <v>0</v>
      </c>
      <c r="BR539">
        <f>A!BQ539</f>
        <v>0</v>
      </c>
      <c r="BS539">
        <f>A!BR539</f>
        <v>0</v>
      </c>
      <c r="BT539">
        <f>A!BS539</f>
        <v>0</v>
      </c>
      <c r="BU539">
        <f>A!BT539</f>
        <v>0</v>
      </c>
      <c r="BV539">
        <f>A!BU539</f>
        <v>0</v>
      </c>
      <c r="BW539">
        <f>A!BV539</f>
        <v>0</v>
      </c>
      <c r="BX539">
        <f>A!BW539</f>
        <v>0</v>
      </c>
      <c r="BY539">
        <f>A!BX539</f>
        <v>0</v>
      </c>
      <c r="BZ539">
        <f>A!BY539</f>
        <v>0</v>
      </c>
      <c r="CA539">
        <f>A!BZ539</f>
        <v>0</v>
      </c>
      <c r="CB539">
        <f>A!CA539</f>
        <v>0</v>
      </c>
      <c r="CC539">
        <f>A!CB539</f>
        <v>0</v>
      </c>
      <c r="CD539">
        <f>A!CC539</f>
        <v>0</v>
      </c>
      <c r="CE539">
        <f>A!CD539</f>
        <v>0</v>
      </c>
      <c r="CF539">
        <f>A!CE539</f>
        <v>0</v>
      </c>
      <c r="CG539">
        <f>A!CF539</f>
        <v>0</v>
      </c>
      <c r="CH539">
        <f>A!CG539</f>
        <v>0</v>
      </c>
      <c r="CI539">
        <f>A!CH539</f>
        <v>0</v>
      </c>
      <c r="CJ539">
        <f>A!CI539</f>
        <v>0</v>
      </c>
      <c r="CK539">
        <f>A!CJ539</f>
        <v>0</v>
      </c>
      <c r="CL539">
        <f>A!CK539</f>
        <v>0</v>
      </c>
      <c r="CM539">
        <f>A!CL539</f>
        <v>0</v>
      </c>
      <c r="CN539">
        <f>A!CM539</f>
        <v>0</v>
      </c>
      <c r="CO539">
        <f>A!CN539</f>
        <v>0</v>
      </c>
      <c r="CP539">
        <f>A!CO539</f>
        <v>0</v>
      </c>
      <c r="CQ539">
        <f>A!CO849</f>
        <v>0</v>
      </c>
      <c r="CR539">
        <f>A!CP539</f>
        <v>0</v>
      </c>
      <c r="CS539">
        <f>A!CQ539</f>
        <v>0</v>
      </c>
    </row>
    <row r="540" spans="1:97" x14ac:dyDescent="0.2">
      <c r="A540">
        <f>A!A540</f>
        <v>0</v>
      </c>
      <c r="B540">
        <f>A!B540</f>
        <v>0</v>
      </c>
      <c r="C540">
        <f>A!C540</f>
        <v>0</v>
      </c>
      <c r="D540">
        <f>A!D540</f>
        <v>0</v>
      </c>
      <c r="E540">
        <f>A!E540</f>
        <v>0</v>
      </c>
      <c r="F540">
        <f>A!F540</f>
        <v>0</v>
      </c>
      <c r="G540">
        <f>A!G540</f>
        <v>0</v>
      </c>
      <c r="H540">
        <f>A!H540</f>
        <v>0</v>
      </c>
      <c r="I540">
        <f>A!I540</f>
        <v>0</v>
      </c>
      <c r="J540">
        <f>A!J540</f>
        <v>0</v>
      </c>
      <c r="K540">
        <f>A!K540</f>
        <v>0</v>
      </c>
      <c r="L540">
        <f>A!L540</f>
        <v>0</v>
      </c>
      <c r="M540">
        <f>A!M540</f>
        <v>0</v>
      </c>
      <c r="N540">
        <f>A!N540</f>
        <v>0</v>
      </c>
      <c r="O540">
        <f>A!O540</f>
        <v>0</v>
      </c>
      <c r="P540" s="23" t="str">
        <f>IF(A!P540="","",INDEX(B!$A$1:$BT$2000,MATCH(A!P540,B!$AX$1:$AX$2000,0),D!$B$5))</f>
        <v/>
      </c>
      <c r="Q540">
        <f>A!Q540</f>
        <v>0</v>
      </c>
      <c r="R540">
        <f>A!R540</f>
        <v>0</v>
      </c>
      <c r="S540">
        <f>A!S540</f>
        <v>0</v>
      </c>
      <c r="T540">
        <f>A!T540</f>
        <v>0</v>
      </c>
      <c r="U540">
        <f>A!U540</f>
        <v>0</v>
      </c>
      <c r="V540" s="23">
        <f>IF(A!V540="&lt;",1,A!V540)</f>
        <v>0</v>
      </c>
      <c r="W540">
        <f>A!W540</f>
        <v>0</v>
      </c>
      <c r="X540">
        <f>A!X540</f>
        <v>0</v>
      </c>
      <c r="Y540">
        <f>A!Y540</f>
        <v>0</v>
      </c>
      <c r="Z540" s="23">
        <f t="shared" si="8"/>
        <v>0</v>
      </c>
      <c r="AA540">
        <f>A!Z540</f>
        <v>0</v>
      </c>
      <c r="AB540">
        <f>A!AA540</f>
        <v>0</v>
      </c>
      <c r="AC540">
        <f>A!AB540</f>
        <v>0</v>
      </c>
      <c r="AD540">
        <f>A!AC540</f>
        <v>0</v>
      </c>
      <c r="AE540">
        <f>A!AD540</f>
        <v>0</v>
      </c>
      <c r="AF540">
        <f>A!AE540</f>
        <v>0</v>
      </c>
      <c r="AG540">
        <f>A!AF540</f>
        <v>0</v>
      </c>
      <c r="AH540">
        <f>A!AG540</f>
        <v>0</v>
      </c>
      <c r="AI540">
        <f>A!AH540</f>
        <v>0</v>
      </c>
      <c r="AJ540">
        <f>A!AI540</f>
        <v>0</v>
      </c>
      <c r="AK540">
        <f>A!AJ540</f>
        <v>0</v>
      </c>
      <c r="AL540">
        <f>A!AK540</f>
        <v>0</v>
      </c>
      <c r="AM540">
        <f>A!AL540</f>
        <v>0</v>
      </c>
      <c r="AN540">
        <f>A!AM540</f>
        <v>0</v>
      </c>
      <c r="AO540">
        <f>A!AN540</f>
        <v>0</v>
      </c>
      <c r="AP540">
        <f>A!AO540</f>
        <v>0</v>
      </c>
      <c r="AQ540">
        <f>A!AP540</f>
        <v>0</v>
      </c>
      <c r="AR540">
        <f>A!AQ540</f>
        <v>0</v>
      </c>
      <c r="AS540">
        <f>A!AR540</f>
        <v>0</v>
      </c>
      <c r="AT540">
        <f>A!AS540</f>
        <v>0</v>
      </c>
      <c r="AU540">
        <f>A!AT540</f>
        <v>0</v>
      </c>
      <c r="AV540">
        <f>A!AU540</f>
        <v>0</v>
      </c>
      <c r="AW540" s="23" t="str">
        <f>IF(A!AV540=0,"",A!AV540)</f>
        <v/>
      </c>
      <c r="AX540">
        <f>A!AW540</f>
        <v>0</v>
      </c>
      <c r="AY540">
        <f>A!AX540</f>
        <v>0</v>
      </c>
      <c r="AZ540">
        <f>A!AY540</f>
        <v>0</v>
      </c>
      <c r="BA540">
        <f>A!AZ540</f>
        <v>0</v>
      </c>
      <c r="BB540">
        <f>A!BA540</f>
        <v>0</v>
      </c>
      <c r="BC540">
        <f>A!BB540</f>
        <v>0</v>
      </c>
      <c r="BD540">
        <f>A!BC540</f>
        <v>0</v>
      </c>
      <c r="BE540">
        <f>A!BD540</f>
        <v>0</v>
      </c>
      <c r="BF540">
        <f>A!BE540</f>
        <v>0</v>
      </c>
      <c r="BG540">
        <f>A!BF540</f>
        <v>0</v>
      </c>
      <c r="BH540">
        <f>A!BG540</f>
        <v>0</v>
      </c>
      <c r="BI540">
        <f>A!BH540</f>
        <v>0</v>
      </c>
      <c r="BJ540">
        <f>A!BI540</f>
        <v>0</v>
      </c>
      <c r="BK540">
        <f>A!BJ540</f>
        <v>0</v>
      </c>
      <c r="BL540">
        <f>A!BK540</f>
        <v>0</v>
      </c>
      <c r="BM540">
        <f>A!BL540</f>
        <v>0</v>
      </c>
      <c r="BN540">
        <f>A!BM540</f>
        <v>0</v>
      </c>
      <c r="BO540">
        <f>A!BN540</f>
        <v>0</v>
      </c>
      <c r="BP540">
        <f>A!BO540</f>
        <v>0</v>
      </c>
      <c r="BQ540">
        <f>A!BP540</f>
        <v>0</v>
      </c>
      <c r="BR540">
        <f>A!BQ540</f>
        <v>0</v>
      </c>
      <c r="BS540">
        <f>A!BR540</f>
        <v>0</v>
      </c>
      <c r="BT540">
        <f>A!BS540</f>
        <v>0</v>
      </c>
      <c r="BU540">
        <f>A!BT540</f>
        <v>0</v>
      </c>
      <c r="BV540">
        <f>A!BU540</f>
        <v>0</v>
      </c>
      <c r="BW540">
        <f>A!BV540</f>
        <v>0</v>
      </c>
      <c r="BX540">
        <f>A!BW540</f>
        <v>0</v>
      </c>
      <c r="BY540">
        <f>A!BX540</f>
        <v>0</v>
      </c>
      <c r="BZ540">
        <f>A!BY540</f>
        <v>0</v>
      </c>
      <c r="CA540">
        <f>A!BZ540</f>
        <v>0</v>
      </c>
      <c r="CB540">
        <f>A!CA540</f>
        <v>0</v>
      </c>
      <c r="CC540">
        <f>A!CB540</f>
        <v>0</v>
      </c>
      <c r="CD540">
        <f>A!CC540</f>
        <v>0</v>
      </c>
      <c r="CE540">
        <f>A!CD540</f>
        <v>0</v>
      </c>
      <c r="CF540">
        <f>A!CE540</f>
        <v>0</v>
      </c>
      <c r="CG540">
        <f>A!CF540</f>
        <v>0</v>
      </c>
      <c r="CH540">
        <f>A!CG540</f>
        <v>0</v>
      </c>
      <c r="CI540">
        <f>A!CH540</f>
        <v>0</v>
      </c>
      <c r="CJ540">
        <f>A!CI540</f>
        <v>0</v>
      </c>
      <c r="CK540">
        <f>A!CJ540</f>
        <v>0</v>
      </c>
      <c r="CL540">
        <f>A!CK540</f>
        <v>0</v>
      </c>
      <c r="CM540">
        <f>A!CL540</f>
        <v>0</v>
      </c>
      <c r="CN540">
        <f>A!CM540</f>
        <v>0</v>
      </c>
      <c r="CO540">
        <f>A!CN540</f>
        <v>0</v>
      </c>
      <c r="CP540">
        <f>A!CO540</f>
        <v>0</v>
      </c>
      <c r="CQ540">
        <f>A!CO850</f>
        <v>0</v>
      </c>
      <c r="CR540">
        <f>A!CP540</f>
        <v>0</v>
      </c>
      <c r="CS540">
        <f>A!CQ540</f>
        <v>0</v>
      </c>
    </row>
    <row r="541" spans="1:97" x14ac:dyDescent="0.2">
      <c r="A541">
        <f>A!A541</f>
        <v>0</v>
      </c>
      <c r="B541">
        <f>A!B541</f>
        <v>0</v>
      </c>
      <c r="C541">
        <f>A!C541</f>
        <v>0</v>
      </c>
      <c r="D541">
        <f>A!D541</f>
        <v>0</v>
      </c>
      <c r="E541">
        <f>A!E541</f>
        <v>0</v>
      </c>
      <c r="F541">
        <f>A!F541</f>
        <v>0</v>
      </c>
      <c r="G541">
        <f>A!G541</f>
        <v>0</v>
      </c>
      <c r="H541">
        <f>A!H541</f>
        <v>0</v>
      </c>
      <c r="I541">
        <f>A!I541</f>
        <v>0</v>
      </c>
      <c r="J541">
        <f>A!J541</f>
        <v>0</v>
      </c>
      <c r="K541">
        <f>A!K541</f>
        <v>0</v>
      </c>
      <c r="L541">
        <f>A!L541</f>
        <v>0</v>
      </c>
      <c r="M541">
        <f>A!M541</f>
        <v>0</v>
      </c>
      <c r="N541">
        <f>A!N541</f>
        <v>0</v>
      </c>
      <c r="O541">
        <f>A!O541</f>
        <v>0</v>
      </c>
      <c r="P541" s="23" t="str">
        <f>IF(A!P541="","",INDEX(B!$A$1:$BT$2000,MATCH(A!P541,B!$AX$1:$AX$2000,0),D!$B$5))</f>
        <v/>
      </c>
      <c r="Q541">
        <f>A!Q541</f>
        <v>0</v>
      </c>
      <c r="R541">
        <f>A!R541</f>
        <v>0</v>
      </c>
      <c r="S541">
        <f>A!S541</f>
        <v>0</v>
      </c>
      <c r="T541">
        <f>A!T541</f>
        <v>0</v>
      </c>
      <c r="U541">
        <f>A!U541</f>
        <v>0</v>
      </c>
      <c r="V541" s="23">
        <f>IF(A!V541="&lt;",1,A!V541)</f>
        <v>0</v>
      </c>
      <c r="W541">
        <f>A!W541</f>
        <v>0</v>
      </c>
      <c r="X541">
        <f>A!X541</f>
        <v>0</v>
      </c>
      <c r="Y541">
        <f>A!Y541</f>
        <v>0</v>
      </c>
      <c r="Z541" s="23">
        <f t="shared" si="8"/>
        <v>0</v>
      </c>
      <c r="AA541">
        <f>A!Z541</f>
        <v>0</v>
      </c>
      <c r="AB541">
        <f>A!AA541</f>
        <v>0</v>
      </c>
      <c r="AC541">
        <f>A!AB541</f>
        <v>0</v>
      </c>
      <c r="AD541">
        <f>A!AC541</f>
        <v>0</v>
      </c>
      <c r="AE541">
        <f>A!AD541</f>
        <v>0</v>
      </c>
      <c r="AF541">
        <f>A!AE541</f>
        <v>0</v>
      </c>
      <c r="AG541">
        <f>A!AF541</f>
        <v>0</v>
      </c>
      <c r="AH541">
        <f>A!AG541</f>
        <v>0</v>
      </c>
      <c r="AI541">
        <f>A!AH541</f>
        <v>0</v>
      </c>
      <c r="AJ541">
        <f>A!AI541</f>
        <v>0</v>
      </c>
      <c r="AK541">
        <f>A!AJ541</f>
        <v>0</v>
      </c>
      <c r="AL541">
        <f>A!AK541</f>
        <v>0</v>
      </c>
      <c r="AM541">
        <f>A!AL541</f>
        <v>0</v>
      </c>
      <c r="AN541">
        <f>A!AM541</f>
        <v>0</v>
      </c>
      <c r="AO541">
        <f>A!AN541</f>
        <v>0</v>
      </c>
      <c r="AP541">
        <f>A!AO541</f>
        <v>0</v>
      </c>
      <c r="AQ541">
        <f>A!AP541</f>
        <v>0</v>
      </c>
      <c r="AR541">
        <f>A!AQ541</f>
        <v>0</v>
      </c>
      <c r="AS541">
        <f>A!AR541</f>
        <v>0</v>
      </c>
      <c r="AT541">
        <f>A!AS541</f>
        <v>0</v>
      </c>
      <c r="AU541">
        <f>A!AT541</f>
        <v>0</v>
      </c>
      <c r="AV541">
        <f>A!AU541</f>
        <v>0</v>
      </c>
      <c r="AW541" s="23" t="str">
        <f>IF(A!AV541=0,"",A!AV541)</f>
        <v/>
      </c>
      <c r="AX541">
        <f>A!AW541</f>
        <v>0</v>
      </c>
      <c r="AY541">
        <f>A!AX541</f>
        <v>0</v>
      </c>
      <c r="AZ541">
        <f>A!AY541</f>
        <v>0</v>
      </c>
      <c r="BA541">
        <f>A!AZ541</f>
        <v>0</v>
      </c>
      <c r="BB541">
        <f>A!BA541</f>
        <v>0</v>
      </c>
      <c r="BC541">
        <f>A!BB541</f>
        <v>0</v>
      </c>
      <c r="BD541">
        <f>A!BC541</f>
        <v>0</v>
      </c>
      <c r="BE541">
        <f>A!BD541</f>
        <v>0</v>
      </c>
      <c r="BF541">
        <f>A!BE541</f>
        <v>0</v>
      </c>
      <c r="BG541">
        <f>A!BF541</f>
        <v>0</v>
      </c>
      <c r="BH541">
        <f>A!BG541</f>
        <v>0</v>
      </c>
      <c r="BI541">
        <f>A!BH541</f>
        <v>0</v>
      </c>
      <c r="BJ541">
        <f>A!BI541</f>
        <v>0</v>
      </c>
      <c r="BK541">
        <f>A!BJ541</f>
        <v>0</v>
      </c>
      <c r="BL541">
        <f>A!BK541</f>
        <v>0</v>
      </c>
      <c r="BM541">
        <f>A!BL541</f>
        <v>0</v>
      </c>
      <c r="BN541">
        <f>A!BM541</f>
        <v>0</v>
      </c>
      <c r="BO541">
        <f>A!BN541</f>
        <v>0</v>
      </c>
      <c r="BP541">
        <f>A!BO541</f>
        <v>0</v>
      </c>
      <c r="BQ541">
        <f>A!BP541</f>
        <v>0</v>
      </c>
      <c r="BR541">
        <f>A!BQ541</f>
        <v>0</v>
      </c>
      <c r="BS541">
        <f>A!BR541</f>
        <v>0</v>
      </c>
      <c r="BT541">
        <f>A!BS541</f>
        <v>0</v>
      </c>
      <c r="BU541">
        <f>A!BT541</f>
        <v>0</v>
      </c>
      <c r="BV541">
        <f>A!BU541</f>
        <v>0</v>
      </c>
      <c r="BW541">
        <f>A!BV541</f>
        <v>0</v>
      </c>
      <c r="BX541">
        <f>A!BW541</f>
        <v>0</v>
      </c>
      <c r="BY541">
        <f>A!BX541</f>
        <v>0</v>
      </c>
      <c r="BZ541">
        <f>A!BY541</f>
        <v>0</v>
      </c>
      <c r="CA541">
        <f>A!BZ541</f>
        <v>0</v>
      </c>
      <c r="CB541">
        <f>A!CA541</f>
        <v>0</v>
      </c>
      <c r="CC541">
        <f>A!CB541</f>
        <v>0</v>
      </c>
      <c r="CD541">
        <f>A!CC541</f>
        <v>0</v>
      </c>
      <c r="CE541">
        <f>A!CD541</f>
        <v>0</v>
      </c>
      <c r="CF541">
        <f>A!CE541</f>
        <v>0</v>
      </c>
      <c r="CG541">
        <f>A!CF541</f>
        <v>0</v>
      </c>
      <c r="CH541">
        <f>A!CG541</f>
        <v>0</v>
      </c>
      <c r="CI541">
        <f>A!CH541</f>
        <v>0</v>
      </c>
      <c r="CJ541">
        <f>A!CI541</f>
        <v>0</v>
      </c>
      <c r="CK541">
        <f>A!CJ541</f>
        <v>0</v>
      </c>
      <c r="CL541">
        <f>A!CK541</f>
        <v>0</v>
      </c>
      <c r="CM541">
        <f>A!CL541</f>
        <v>0</v>
      </c>
      <c r="CN541">
        <f>A!CM541</f>
        <v>0</v>
      </c>
      <c r="CO541">
        <f>A!CN541</f>
        <v>0</v>
      </c>
      <c r="CP541">
        <f>A!CO541</f>
        <v>0</v>
      </c>
      <c r="CQ541">
        <f>A!CO851</f>
        <v>0</v>
      </c>
      <c r="CR541">
        <f>A!CP541</f>
        <v>0</v>
      </c>
      <c r="CS541">
        <f>A!CQ541</f>
        <v>0</v>
      </c>
    </row>
    <row r="542" spans="1:97" x14ac:dyDescent="0.2">
      <c r="A542">
        <f>A!A542</f>
        <v>0</v>
      </c>
      <c r="B542">
        <f>A!B542</f>
        <v>0</v>
      </c>
      <c r="C542">
        <f>A!C542</f>
        <v>0</v>
      </c>
      <c r="D542">
        <f>A!D542</f>
        <v>0</v>
      </c>
      <c r="E542">
        <f>A!E542</f>
        <v>0</v>
      </c>
      <c r="F542">
        <f>A!F542</f>
        <v>0</v>
      </c>
      <c r="G542">
        <f>A!G542</f>
        <v>0</v>
      </c>
      <c r="H542">
        <f>A!H542</f>
        <v>0</v>
      </c>
      <c r="I542">
        <f>A!I542</f>
        <v>0</v>
      </c>
      <c r="J542">
        <f>A!J542</f>
        <v>0</v>
      </c>
      <c r="K542">
        <f>A!K542</f>
        <v>0</v>
      </c>
      <c r="L542">
        <f>A!L542</f>
        <v>0</v>
      </c>
      <c r="M542">
        <f>A!M542</f>
        <v>0</v>
      </c>
      <c r="N542">
        <f>A!N542</f>
        <v>0</v>
      </c>
      <c r="O542">
        <f>A!O542</f>
        <v>0</v>
      </c>
      <c r="P542" s="23" t="str">
        <f>IF(A!P542="","",INDEX(B!$A$1:$BT$2000,MATCH(A!P542,B!$AX$1:$AX$2000,0),D!$B$5))</f>
        <v/>
      </c>
      <c r="Q542">
        <f>A!Q542</f>
        <v>0</v>
      </c>
      <c r="R542">
        <f>A!R542</f>
        <v>0</v>
      </c>
      <c r="S542">
        <f>A!S542</f>
        <v>0</v>
      </c>
      <c r="T542">
        <f>A!T542</f>
        <v>0</v>
      </c>
      <c r="U542">
        <f>A!U542</f>
        <v>0</v>
      </c>
      <c r="V542" s="23">
        <f>IF(A!V542="&lt;",1,A!V542)</f>
        <v>0</v>
      </c>
      <c r="W542">
        <f>A!W542</f>
        <v>0</v>
      </c>
      <c r="X542">
        <f>A!X542</f>
        <v>0</v>
      </c>
      <c r="Y542">
        <f>A!Y542</f>
        <v>0</v>
      </c>
      <c r="Z542" s="23">
        <f t="shared" si="8"/>
        <v>0</v>
      </c>
      <c r="AA542">
        <f>A!Z542</f>
        <v>0</v>
      </c>
      <c r="AB542">
        <f>A!AA542</f>
        <v>0</v>
      </c>
      <c r="AC542">
        <f>A!AB542</f>
        <v>0</v>
      </c>
      <c r="AD542">
        <f>A!AC542</f>
        <v>0</v>
      </c>
      <c r="AE542">
        <f>A!AD542</f>
        <v>0</v>
      </c>
      <c r="AF542">
        <f>A!AE542</f>
        <v>0</v>
      </c>
      <c r="AG542">
        <f>A!AF542</f>
        <v>0</v>
      </c>
      <c r="AH542">
        <f>A!AG542</f>
        <v>0</v>
      </c>
      <c r="AI542">
        <f>A!AH542</f>
        <v>0</v>
      </c>
      <c r="AJ542">
        <f>A!AI542</f>
        <v>0</v>
      </c>
      <c r="AK542">
        <f>A!AJ542</f>
        <v>0</v>
      </c>
      <c r="AL542">
        <f>A!AK542</f>
        <v>0</v>
      </c>
      <c r="AM542">
        <f>A!AL542</f>
        <v>0</v>
      </c>
      <c r="AN542">
        <f>A!AM542</f>
        <v>0</v>
      </c>
      <c r="AO542">
        <f>A!AN542</f>
        <v>0</v>
      </c>
      <c r="AP542">
        <f>A!AO542</f>
        <v>0</v>
      </c>
      <c r="AQ542">
        <f>A!AP542</f>
        <v>0</v>
      </c>
      <c r="AR542">
        <f>A!AQ542</f>
        <v>0</v>
      </c>
      <c r="AS542">
        <f>A!AR542</f>
        <v>0</v>
      </c>
      <c r="AT542">
        <f>A!AS542</f>
        <v>0</v>
      </c>
      <c r="AU542">
        <f>A!AT542</f>
        <v>0</v>
      </c>
      <c r="AV542">
        <f>A!AU542</f>
        <v>0</v>
      </c>
      <c r="AW542" s="23" t="str">
        <f>IF(A!AV542=0,"",A!AV542)</f>
        <v/>
      </c>
      <c r="AX542">
        <f>A!AW542</f>
        <v>0</v>
      </c>
      <c r="AY542">
        <f>A!AX542</f>
        <v>0</v>
      </c>
      <c r="AZ542">
        <f>A!AY542</f>
        <v>0</v>
      </c>
      <c r="BA542">
        <f>A!AZ542</f>
        <v>0</v>
      </c>
      <c r="BB542">
        <f>A!BA542</f>
        <v>0</v>
      </c>
      <c r="BC542">
        <f>A!BB542</f>
        <v>0</v>
      </c>
      <c r="BD542">
        <f>A!BC542</f>
        <v>0</v>
      </c>
      <c r="BE542">
        <f>A!BD542</f>
        <v>0</v>
      </c>
      <c r="BF542">
        <f>A!BE542</f>
        <v>0</v>
      </c>
      <c r="BG542">
        <f>A!BF542</f>
        <v>0</v>
      </c>
      <c r="BH542">
        <f>A!BG542</f>
        <v>0</v>
      </c>
      <c r="BI542">
        <f>A!BH542</f>
        <v>0</v>
      </c>
      <c r="BJ542">
        <f>A!BI542</f>
        <v>0</v>
      </c>
      <c r="BK542">
        <f>A!BJ542</f>
        <v>0</v>
      </c>
      <c r="BL542">
        <f>A!BK542</f>
        <v>0</v>
      </c>
      <c r="BM542">
        <f>A!BL542</f>
        <v>0</v>
      </c>
      <c r="BN542">
        <f>A!BM542</f>
        <v>0</v>
      </c>
      <c r="BO542">
        <f>A!BN542</f>
        <v>0</v>
      </c>
      <c r="BP542">
        <f>A!BO542</f>
        <v>0</v>
      </c>
      <c r="BQ542">
        <f>A!BP542</f>
        <v>0</v>
      </c>
      <c r="BR542">
        <f>A!BQ542</f>
        <v>0</v>
      </c>
      <c r="BS542">
        <f>A!BR542</f>
        <v>0</v>
      </c>
      <c r="BT542">
        <f>A!BS542</f>
        <v>0</v>
      </c>
      <c r="BU542">
        <f>A!BT542</f>
        <v>0</v>
      </c>
      <c r="BV542">
        <f>A!BU542</f>
        <v>0</v>
      </c>
      <c r="BW542">
        <f>A!BV542</f>
        <v>0</v>
      </c>
      <c r="BX542">
        <f>A!BW542</f>
        <v>0</v>
      </c>
      <c r="BY542">
        <f>A!BX542</f>
        <v>0</v>
      </c>
      <c r="BZ542">
        <f>A!BY542</f>
        <v>0</v>
      </c>
      <c r="CA542">
        <f>A!BZ542</f>
        <v>0</v>
      </c>
      <c r="CB542">
        <f>A!CA542</f>
        <v>0</v>
      </c>
      <c r="CC542">
        <f>A!CB542</f>
        <v>0</v>
      </c>
      <c r="CD542">
        <f>A!CC542</f>
        <v>0</v>
      </c>
      <c r="CE542">
        <f>A!CD542</f>
        <v>0</v>
      </c>
      <c r="CF542">
        <f>A!CE542</f>
        <v>0</v>
      </c>
      <c r="CG542">
        <f>A!CF542</f>
        <v>0</v>
      </c>
      <c r="CH542">
        <f>A!CG542</f>
        <v>0</v>
      </c>
      <c r="CI542">
        <f>A!CH542</f>
        <v>0</v>
      </c>
      <c r="CJ542">
        <f>A!CI542</f>
        <v>0</v>
      </c>
      <c r="CK542">
        <f>A!CJ542</f>
        <v>0</v>
      </c>
      <c r="CL542">
        <f>A!CK542</f>
        <v>0</v>
      </c>
      <c r="CM542">
        <f>A!CL542</f>
        <v>0</v>
      </c>
      <c r="CN542">
        <f>A!CM542</f>
        <v>0</v>
      </c>
      <c r="CO542">
        <f>A!CN542</f>
        <v>0</v>
      </c>
      <c r="CP542">
        <f>A!CO542</f>
        <v>0</v>
      </c>
      <c r="CQ542">
        <f>A!CO852</f>
        <v>0</v>
      </c>
      <c r="CR542">
        <f>A!CP542</f>
        <v>0</v>
      </c>
      <c r="CS542">
        <f>A!CQ542</f>
        <v>0</v>
      </c>
    </row>
    <row r="543" spans="1:97" x14ac:dyDescent="0.2">
      <c r="A543">
        <f>A!A543</f>
        <v>0</v>
      </c>
      <c r="B543">
        <f>A!B543</f>
        <v>0</v>
      </c>
      <c r="C543">
        <f>A!C543</f>
        <v>0</v>
      </c>
      <c r="D543">
        <f>A!D543</f>
        <v>0</v>
      </c>
      <c r="E543">
        <f>A!E543</f>
        <v>0</v>
      </c>
      <c r="F543">
        <f>A!F543</f>
        <v>0</v>
      </c>
      <c r="G543">
        <f>A!G543</f>
        <v>0</v>
      </c>
      <c r="H543">
        <f>A!H543</f>
        <v>0</v>
      </c>
      <c r="I543">
        <f>A!I543</f>
        <v>0</v>
      </c>
      <c r="J543">
        <f>A!J543</f>
        <v>0</v>
      </c>
      <c r="K543">
        <f>A!K543</f>
        <v>0</v>
      </c>
      <c r="L543">
        <f>A!L543</f>
        <v>0</v>
      </c>
      <c r="M543">
        <f>A!M543</f>
        <v>0</v>
      </c>
      <c r="N543">
        <f>A!N543</f>
        <v>0</v>
      </c>
      <c r="O543">
        <f>A!O543</f>
        <v>0</v>
      </c>
      <c r="P543" s="23" t="str">
        <f>IF(A!P543="","",INDEX(B!$A$1:$BT$2000,MATCH(A!P543,B!$AX$1:$AX$2000,0),D!$B$5))</f>
        <v/>
      </c>
      <c r="Q543">
        <f>A!Q543</f>
        <v>0</v>
      </c>
      <c r="R543">
        <f>A!R543</f>
        <v>0</v>
      </c>
      <c r="S543">
        <f>A!S543</f>
        <v>0</v>
      </c>
      <c r="T543">
        <f>A!T543</f>
        <v>0</v>
      </c>
      <c r="U543">
        <f>A!U543</f>
        <v>0</v>
      </c>
      <c r="V543" s="23">
        <f>IF(A!V543="&lt;",1,A!V543)</f>
        <v>0</v>
      </c>
      <c r="W543">
        <f>A!W543</f>
        <v>0</v>
      </c>
      <c r="X543">
        <f>A!X543</f>
        <v>0</v>
      </c>
      <c r="Y543">
        <f>A!Y543</f>
        <v>0</v>
      </c>
      <c r="Z543" s="23">
        <f t="shared" si="8"/>
        <v>0</v>
      </c>
      <c r="AA543">
        <f>A!Z543</f>
        <v>0</v>
      </c>
      <c r="AB543">
        <f>A!AA543</f>
        <v>0</v>
      </c>
      <c r="AC543">
        <f>A!AB543</f>
        <v>0</v>
      </c>
      <c r="AD543">
        <f>A!AC543</f>
        <v>0</v>
      </c>
      <c r="AE543">
        <f>A!AD543</f>
        <v>0</v>
      </c>
      <c r="AF543">
        <f>A!AE543</f>
        <v>0</v>
      </c>
      <c r="AG543">
        <f>A!AF543</f>
        <v>0</v>
      </c>
      <c r="AH543">
        <f>A!AG543</f>
        <v>0</v>
      </c>
      <c r="AI543">
        <f>A!AH543</f>
        <v>0</v>
      </c>
      <c r="AJ543">
        <f>A!AI543</f>
        <v>0</v>
      </c>
      <c r="AK543">
        <f>A!AJ543</f>
        <v>0</v>
      </c>
      <c r="AL543">
        <f>A!AK543</f>
        <v>0</v>
      </c>
      <c r="AM543">
        <f>A!AL543</f>
        <v>0</v>
      </c>
      <c r="AN543">
        <f>A!AM543</f>
        <v>0</v>
      </c>
      <c r="AO543">
        <f>A!AN543</f>
        <v>0</v>
      </c>
      <c r="AP543">
        <f>A!AO543</f>
        <v>0</v>
      </c>
      <c r="AQ543">
        <f>A!AP543</f>
        <v>0</v>
      </c>
      <c r="AR543">
        <f>A!AQ543</f>
        <v>0</v>
      </c>
      <c r="AS543">
        <f>A!AR543</f>
        <v>0</v>
      </c>
      <c r="AT543">
        <f>A!AS543</f>
        <v>0</v>
      </c>
      <c r="AU543">
        <f>A!AT543</f>
        <v>0</v>
      </c>
      <c r="AV543">
        <f>A!AU543</f>
        <v>0</v>
      </c>
      <c r="AW543" s="23" t="str">
        <f>IF(A!AV543=0,"",A!AV543)</f>
        <v/>
      </c>
      <c r="AX543">
        <f>A!AW543</f>
        <v>0</v>
      </c>
      <c r="AY543">
        <f>A!AX543</f>
        <v>0</v>
      </c>
      <c r="AZ543">
        <f>A!AY543</f>
        <v>0</v>
      </c>
      <c r="BA543">
        <f>A!AZ543</f>
        <v>0</v>
      </c>
      <c r="BB543">
        <f>A!BA543</f>
        <v>0</v>
      </c>
      <c r="BC543">
        <f>A!BB543</f>
        <v>0</v>
      </c>
      <c r="BD543">
        <f>A!BC543</f>
        <v>0</v>
      </c>
      <c r="BE543">
        <f>A!BD543</f>
        <v>0</v>
      </c>
      <c r="BF543">
        <f>A!BE543</f>
        <v>0</v>
      </c>
      <c r="BG543">
        <f>A!BF543</f>
        <v>0</v>
      </c>
      <c r="BH543">
        <f>A!BG543</f>
        <v>0</v>
      </c>
      <c r="BI543">
        <f>A!BH543</f>
        <v>0</v>
      </c>
      <c r="BJ543">
        <f>A!BI543</f>
        <v>0</v>
      </c>
      <c r="BK543">
        <f>A!BJ543</f>
        <v>0</v>
      </c>
      <c r="BL543">
        <f>A!BK543</f>
        <v>0</v>
      </c>
      <c r="BM543">
        <f>A!BL543</f>
        <v>0</v>
      </c>
      <c r="BN543">
        <f>A!BM543</f>
        <v>0</v>
      </c>
      <c r="BO543">
        <f>A!BN543</f>
        <v>0</v>
      </c>
      <c r="BP543">
        <f>A!BO543</f>
        <v>0</v>
      </c>
      <c r="BQ543">
        <f>A!BP543</f>
        <v>0</v>
      </c>
      <c r="BR543">
        <f>A!BQ543</f>
        <v>0</v>
      </c>
      <c r="BS543">
        <f>A!BR543</f>
        <v>0</v>
      </c>
      <c r="BT543">
        <f>A!BS543</f>
        <v>0</v>
      </c>
      <c r="BU543">
        <f>A!BT543</f>
        <v>0</v>
      </c>
      <c r="BV543">
        <f>A!BU543</f>
        <v>0</v>
      </c>
      <c r="BW543">
        <f>A!BV543</f>
        <v>0</v>
      </c>
      <c r="BX543">
        <f>A!BW543</f>
        <v>0</v>
      </c>
      <c r="BY543">
        <f>A!BX543</f>
        <v>0</v>
      </c>
      <c r="BZ543">
        <f>A!BY543</f>
        <v>0</v>
      </c>
      <c r="CA543">
        <f>A!BZ543</f>
        <v>0</v>
      </c>
      <c r="CB543">
        <f>A!CA543</f>
        <v>0</v>
      </c>
      <c r="CC543">
        <f>A!CB543</f>
        <v>0</v>
      </c>
      <c r="CD543">
        <f>A!CC543</f>
        <v>0</v>
      </c>
      <c r="CE543">
        <f>A!CD543</f>
        <v>0</v>
      </c>
      <c r="CF543">
        <f>A!CE543</f>
        <v>0</v>
      </c>
      <c r="CG543">
        <f>A!CF543</f>
        <v>0</v>
      </c>
      <c r="CH543">
        <f>A!CG543</f>
        <v>0</v>
      </c>
      <c r="CI543">
        <f>A!CH543</f>
        <v>0</v>
      </c>
      <c r="CJ543">
        <f>A!CI543</f>
        <v>0</v>
      </c>
      <c r="CK543">
        <f>A!CJ543</f>
        <v>0</v>
      </c>
      <c r="CL543">
        <f>A!CK543</f>
        <v>0</v>
      </c>
      <c r="CM543">
        <f>A!CL543</f>
        <v>0</v>
      </c>
      <c r="CN543">
        <f>A!CM543</f>
        <v>0</v>
      </c>
      <c r="CO543">
        <f>A!CN543</f>
        <v>0</v>
      </c>
      <c r="CP543">
        <f>A!CO543</f>
        <v>0</v>
      </c>
      <c r="CQ543">
        <f>A!CO853</f>
        <v>0</v>
      </c>
      <c r="CR543">
        <f>A!CP543</f>
        <v>0</v>
      </c>
      <c r="CS543">
        <f>A!CQ543</f>
        <v>0</v>
      </c>
    </row>
    <row r="544" spans="1:97" x14ac:dyDescent="0.2">
      <c r="A544">
        <f>A!A544</f>
        <v>0</v>
      </c>
      <c r="B544">
        <f>A!B544</f>
        <v>0</v>
      </c>
      <c r="C544">
        <f>A!C544</f>
        <v>0</v>
      </c>
      <c r="D544">
        <f>A!D544</f>
        <v>0</v>
      </c>
      <c r="E544">
        <f>A!E544</f>
        <v>0</v>
      </c>
      <c r="F544">
        <f>A!F544</f>
        <v>0</v>
      </c>
      <c r="G544">
        <f>A!G544</f>
        <v>0</v>
      </c>
      <c r="H544">
        <f>A!H544</f>
        <v>0</v>
      </c>
      <c r="I544">
        <f>A!I544</f>
        <v>0</v>
      </c>
      <c r="J544">
        <f>A!J544</f>
        <v>0</v>
      </c>
      <c r="K544">
        <f>A!K544</f>
        <v>0</v>
      </c>
      <c r="L544">
        <f>A!L544</f>
        <v>0</v>
      </c>
      <c r="M544">
        <f>A!M544</f>
        <v>0</v>
      </c>
      <c r="N544">
        <f>A!N544</f>
        <v>0</v>
      </c>
      <c r="O544">
        <f>A!O544</f>
        <v>0</v>
      </c>
      <c r="P544" s="23" t="str">
        <f>IF(A!P544="","",INDEX(B!$A$1:$BT$2000,MATCH(A!P544,B!$AX$1:$AX$2000,0),D!$B$5))</f>
        <v/>
      </c>
      <c r="Q544">
        <f>A!Q544</f>
        <v>0</v>
      </c>
      <c r="R544">
        <f>A!R544</f>
        <v>0</v>
      </c>
      <c r="S544">
        <f>A!S544</f>
        <v>0</v>
      </c>
      <c r="T544">
        <f>A!T544</f>
        <v>0</v>
      </c>
      <c r="U544">
        <f>A!U544</f>
        <v>0</v>
      </c>
      <c r="V544" s="23">
        <f>IF(A!V544="&lt;",1,A!V544)</f>
        <v>0</v>
      </c>
      <c r="W544">
        <f>A!W544</f>
        <v>0</v>
      </c>
      <c r="X544">
        <f>A!X544</f>
        <v>0</v>
      </c>
      <c r="Y544">
        <f>A!Y544</f>
        <v>0</v>
      </c>
      <c r="Z544" s="23">
        <f t="shared" si="8"/>
        <v>0</v>
      </c>
      <c r="AA544">
        <f>A!Z544</f>
        <v>0</v>
      </c>
      <c r="AB544">
        <f>A!AA544</f>
        <v>0</v>
      </c>
      <c r="AC544">
        <f>A!AB544</f>
        <v>0</v>
      </c>
      <c r="AD544">
        <f>A!AC544</f>
        <v>0</v>
      </c>
      <c r="AE544">
        <f>A!AD544</f>
        <v>0</v>
      </c>
      <c r="AF544">
        <f>A!AE544</f>
        <v>0</v>
      </c>
      <c r="AG544">
        <f>A!AF544</f>
        <v>0</v>
      </c>
      <c r="AH544">
        <f>A!AG544</f>
        <v>0</v>
      </c>
      <c r="AI544">
        <f>A!AH544</f>
        <v>0</v>
      </c>
      <c r="AJ544">
        <f>A!AI544</f>
        <v>0</v>
      </c>
      <c r="AK544">
        <f>A!AJ544</f>
        <v>0</v>
      </c>
      <c r="AL544">
        <f>A!AK544</f>
        <v>0</v>
      </c>
      <c r="AM544">
        <f>A!AL544</f>
        <v>0</v>
      </c>
      <c r="AN544">
        <f>A!AM544</f>
        <v>0</v>
      </c>
      <c r="AO544">
        <f>A!AN544</f>
        <v>0</v>
      </c>
      <c r="AP544">
        <f>A!AO544</f>
        <v>0</v>
      </c>
      <c r="AQ544">
        <f>A!AP544</f>
        <v>0</v>
      </c>
      <c r="AR544">
        <f>A!AQ544</f>
        <v>0</v>
      </c>
      <c r="AS544">
        <f>A!AR544</f>
        <v>0</v>
      </c>
      <c r="AT544">
        <f>A!AS544</f>
        <v>0</v>
      </c>
      <c r="AU544">
        <f>A!AT544</f>
        <v>0</v>
      </c>
      <c r="AV544">
        <f>A!AU544</f>
        <v>0</v>
      </c>
      <c r="AW544" s="23" t="str">
        <f>IF(A!AV544=0,"",A!AV544)</f>
        <v/>
      </c>
      <c r="AX544">
        <f>A!AW544</f>
        <v>0</v>
      </c>
      <c r="AY544">
        <f>A!AX544</f>
        <v>0</v>
      </c>
      <c r="AZ544">
        <f>A!AY544</f>
        <v>0</v>
      </c>
      <c r="BA544">
        <f>A!AZ544</f>
        <v>0</v>
      </c>
      <c r="BB544">
        <f>A!BA544</f>
        <v>0</v>
      </c>
      <c r="BC544">
        <f>A!BB544</f>
        <v>0</v>
      </c>
      <c r="BD544">
        <f>A!BC544</f>
        <v>0</v>
      </c>
      <c r="BE544">
        <f>A!BD544</f>
        <v>0</v>
      </c>
      <c r="BF544">
        <f>A!BE544</f>
        <v>0</v>
      </c>
      <c r="BG544">
        <f>A!BF544</f>
        <v>0</v>
      </c>
      <c r="BH544">
        <f>A!BG544</f>
        <v>0</v>
      </c>
      <c r="BI544">
        <f>A!BH544</f>
        <v>0</v>
      </c>
      <c r="BJ544">
        <f>A!BI544</f>
        <v>0</v>
      </c>
      <c r="BK544">
        <f>A!BJ544</f>
        <v>0</v>
      </c>
      <c r="BL544">
        <f>A!BK544</f>
        <v>0</v>
      </c>
      <c r="BM544">
        <f>A!BL544</f>
        <v>0</v>
      </c>
      <c r="BN544">
        <f>A!BM544</f>
        <v>0</v>
      </c>
      <c r="BO544">
        <f>A!BN544</f>
        <v>0</v>
      </c>
      <c r="BP544">
        <f>A!BO544</f>
        <v>0</v>
      </c>
      <c r="BQ544">
        <f>A!BP544</f>
        <v>0</v>
      </c>
      <c r="BR544">
        <f>A!BQ544</f>
        <v>0</v>
      </c>
      <c r="BS544">
        <f>A!BR544</f>
        <v>0</v>
      </c>
      <c r="BT544">
        <f>A!BS544</f>
        <v>0</v>
      </c>
      <c r="BU544">
        <f>A!BT544</f>
        <v>0</v>
      </c>
      <c r="BV544">
        <f>A!BU544</f>
        <v>0</v>
      </c>
      <c r="BW544">
        <f>A!BV544</f>
        <v>0</v>
      </c>
      <c r="BX544">
        <f>A!BW544</f>
        <v>0</v>
      </c>
      <c r="BY544">
        <f>A!BX544</f>
        <v>0</v>
      </c>
      <c r="BZ544">
        <f>A!BY544</f>
        <v>0</v>
      </c>
      <c r="CA544">
        <f>A!BZ544</f>
        <v>0</v>
      </c>
      <c r="CB544">
        <f>A!CA544</f>
        <v>0</v>
      </c>
      <c r="CC544">
        <f>A!CB544</f>
        <v>0</v>
      </c>
      <c r="CD544">
        <f>A!CC544</f>
        <v>0</v>
      </c>
      <c r="CE544">
        <f>A!CD544</f>
        <v>0</v>
      </c>
      <c r="CF544">
        <f>A!CE544</f>
        <v>0</v>
      </c>
      <c r="CG544">
        <f>A!CF544</f>
        <v>0</v>
      </c>
      <c r="CH544">
        <f>A!CG544</f>
        <v>0</v>
      </c>
      <c r="CI544">
        <f>A!CH544</f>
        <v>0</v>
      </c>
      <c r="CJ544">
        <f>A!CI544</f>
        <v>0</v>
      </c>
      <c r="CK544">
        <f>A!CJ544</f>
        <v>0</v>
      </c>
      <c r="CL544">
        <f>A!CK544</f>
        <v>0</v>
      </c>
      <c r="CM544">
        <f>A!CL544</f>
        <v>0</v>
      </c>
      <c r="CN544">
        <f>A!CM544</f>
        <v>0</v>
      </c>
      <c r="CO544">
        <f>A!CN544</f>
        <v>0</v>
      </c>
      <c r="CP544">
        <f>A!CO544</f>
        <v>0</v>
      </c>
      <c r="CQ544">
        <f>A!CO854</f>
        <v>0</v>
      </c>
      <c r="CR544">
        <f>A!CP544</f>
        <v>0</v>
      </c>
      <c r="CS544">
        <f>A!CQ544</f>
        <v>0</v>
      </c>
    </row>
    <row r="545" spans="1:97" x14ac:dyDescent="0.2">
      <c r="A545">
        <f>A!A545</f>
        <v>0</v>
      </c>
      <c r="B545">
        <f>A!B545</f>
        <v>0</v>
      </c>
      <c r="C545">
        <f>A!C545</f>
        <v>0</v>
      </c>
      <c r="D545">
        <f>A!D545</f>
        <v>0</v>
      </c>
      <c r="E545">
        <f>A!E545</f>
        <v>0</v>
      </c>
      <c r="F545">
        <f>A!F545</f>
        <v>0</v>
      </c>
      <c r="G545">
        <f>A!G545</f>
        <v>0</v>
      </c>
      <c r="H545">
        <f>A!H545</f>
        <v>0</v>
      </c>
      <c r="I545">
        <f>A!I545</f>
        <v>0</v>
      </c>
      <c r="J545">
        <f>A!J545</f>
        <v>0</v>
      </c>
      <c r="K545">
        <f>A!K545</f>
        <v>0</v>
      </c>
      <c r="L545">
        <f>A!L545</f>
        <v>0</v>
      </c>
      <c r="M545">
        <f>A!M545</f>
        <v>0</v>
      </c>
      <c r="N545">
        <f>A!N545</f>
        <v>0</v>
      </c>
      <c r="O545">
        <f>A!O545</f>
        <v>0</v>
      </c>
      <c r="P545" s="23" t="str">
        <f>IF(A!P545="","",INDEX(B!$A$1:$BT$2000,MATCH(A!P545,B!$AX$1:$AX$2000,0),D!$B$5))</f>
        <v/>
      </c>
      <c r="Q545">
        <f>A!Q545</f>
        <v>0</v>
      </c>
      <c r="R545">
        <f>A!R545</f>
        <v>0</v>
      </c>
      <c r="S545">
        <f>A!S545</f>
        <v>0</v>
      </c>
      <c r="T545">
        <f>A!T545</f>
        <v>0</v>
      </c>
      <c r="U545">
        <f>A!U545</f>
        <v>0</v>
      </c>
      <c r="V545" s="23">
        <f>IF(A!V545="&lt;",1,A!V545)</f>
        <v>0</v>
      </c>
      <c r="W545">
        <f>A!W545</f>
        <v>0</v>
      </c>
      <c r="X545">
        <f>A!X545</f>
        <v>0</v>
      </c>
      <c r="Y545">
        <f>A!Y545</f>
        <v>0</v>
      </c>
      <c r="Z545" s="23">
        <f t="shared" si="8"/>
        <v>0</v>
      </c>
      <c r="AA545">
        <f>A!Z545</f>
        <v>0</v>
      </c>
      <c r="AB545">
        <f>A!AA545</f>
        <v>0</v>
      </c>
      <c r="AC545">
        <f>A!AB545</f>
        <v>0</v>
      </c>
      <c r="AD545">
        <f>A!AC545</f>
        <v>0</v>
      </c>
      <c r="AE545">
        <f>A!AD545</f>
        <v>0</v>
      </c>
      <c r="AF545">
        <f>A!AE545</f>
        <v>0</v>
      </c>
      <c r="AG545">
        <f>A!AF545</f>
        <v>0</v>
      </c>
      <c r="AH545">
        <f>A!AG545</f>
        <v>0</v>
      </c>
      <c r="AI545">
        <f>A!AH545</f>
        <v>0</v>
      </c>
      <c r="AJ545">
        <f>A!AI545</f>
        <v>0</v>
      </c>
      <c r="AK545">
        <f>A!AJ545</f>
        <v>0</v>
      </c>
      <c r="AL545">
        <f>A!AK545</f>
        <v>0</v>
      </c>
      <c r="AM545">
        <f>A!AL545</f>
        <v>0</v>
      </c>
      <c r="AN545">
        <f>A!AM545</f>
        <v>0</v>
      </c>
      <c r="AO545">
        <f>A!AN545</f>
        <v>0</v>
      </c>
      <c r="AP545">
        <f>A!AO545</f>
        <v>0</v>
      </c>
      <c r="AQ545">
        <f>A!AP545</f>
        <v>0</v>
      </c>
      <c r="AR545">
        <f>A!AQ545</f>
        <v>0</v>
      </c>
      <c r="AS545">
        <f>A!AR545</f>
        <v>0</v>
      </c>
      <c r="AT545">
        <f>A!AS545</f>
        <v>0</v>
      </c>
      <c r="AU545">
        <f>A!AT545</f>
        <v>0</v>
      </c>
      <c r="AV545">
        <f>A!AU545</f>
        <v>0</v>
      </c>
      <c r="AW545" s="23" t="str">
        <f>IF(A!AV545=0,"",A!AV545)</f>
        <v/>
      </c>
      <c r="AX545">
        <f>A!AW545</f>
        <v>0</v>
      </c>
      <c r="AY545">
        <f>A!AX545</f>
        <v>0</v>
      </c>
      <c r="AZ545">
        <f>A!AY545</f>
        <v>0</v>
      </c>
      <c r="BA545">
        <f>A!AZ545</f>
        <v>0</v>
      </c>
      <c r="BB545">
        <f>A!BA545</f>
        <v>0</v>
      </c>
      <c r="BC545">
        <f>A!BB545</f>
        <v>0</v>
      </c>
      <c r="BD545">
        <f>A!BC545</f>
        <v>0</v>
      </c>
      <c r="BE545">
        <f>A!BD545</f>
        <v>0</v>
      </c>
      <c r="BF545">
        <f>A!BE545</f>
        <v>0</v>
      </c>
      <c r="BG545">
        <f>A!BF545</f>
        <v>0</v>
      </c>
      <c r="BH545">
        <f>A!BG545</f>
        <v>0</v>
      </c>
      <c r="BI545">
        <f>A!BH545</f>
        <v>0</v>
      </c>
      <c r="BJ545">
        <f>A!BI545</f>
        <v>0</v>
      </c>
      <c r="BK545">
        <f>A!BJ545</f>
        <v>0</v>
      </c>
      <c r="BL545">
        <f>A!BK545</f>
        <v>0</v>
      </c>
      <c r="BM545">
        <f>A!BL545</f>
        <v>0</v>
      </c>
      <c r="BN545">
        <f>A!BM545</f>
        <v>0</v>
      </c>
      <c r="BO545">
        <f>A!BN545</f>
        <v>0</v>
      </c>
      <c r="BP545">
        <f>A!BO545</f>
        <v>0</v>
      </c>
      <c r="BQ545">
        <f>A!BP545</f>
        <v>0</v>
      </c>
      <c r="BR545">
        <f>A!BQ545</f>
        <v>0</v>
      </c>
      <c r="BS545">
        <f>A!BR545</f>
        <v>0</v>
      </c>
      <c r="BT545">
        <f>A!BS545</f>
        <v>0</v>
      </c>
      <c r="BU545">
        <f>A!BT545</f>
        <v>0</v>
      </c>
      <c r="BV545">
        <f>A!BU545</f>
        <v>0</v>
      </c>
      <c r="BW545">
        <f>A!BV545</f>
        <v>0</v>
      </c>
      <c r="BX545">
        <f>A!BW545</f>
        <v>0</v>
      </c>
      <c r="BY545">
        <f>A!BX545</f>
        <v>0</v>
      </c>
      <c r="BZ545">
        <f>A!BY545</f>
        <v>0</v>
      </c>
      <c r="CA545">
        <f>A!BZ545</f>
        <v>0</v>
      </c>
      <c r="CB545">
        <f>A!CA545</f>
        <v>0</v>
      </c>
      <c r="CC545">
        <f>A!CB545</f>
        <v>0</v>
      </c>
      <c r="CD545">
        <f>A!CC545</f>
        <v>0</v>
      </c>
      <c r="CE545">
        <f>A!CD545</f>
        <v>0</v>
      </c>
      <c r="CF545">
        <f>A!CE545</f>
        <v>0</v>
      </c>
      <c r="CG545">
        <f>A!CF545</f>
        <v>0</v>
      </c>
      <c r="CH545">
        <f>A!CG545</f>
        <v>0</v>
      </c>
      <c r="CI545">
        <f>A!CH545</f>
        <v>0</v>
      </c>
      <c r="CJ545">
        <f>A!CI545</f>
        <v>0</v>
      </c>
      <c r="CK545">
        <f>A!CJ545</f>
        <v>0</v>
      </c>
      <c r="CL545">
        <f>A!CK545</f>
        <v>0</v>
      </c>
      <c r="CM545">
        <f>A!CL545</f>
        <v>0</v>
      </c>
      <c r="CN545">
        <f>A!CM545</f>
        <v>0</v>
      </c>
      <c r="CO545">
        <f>A!CN545</f>
        <v>0</v>
      </c>
      <c r="CP545">
        <f>A!CO545</f>
        <v>0</v>
      </c>
      <c r="CQ545">
        <f>A!CO855</f>
        <v>0</v>
      </c>
      <c r="CR545">
        <f>A!CP545</f>
        <v>0</v>
      </c>
      <c r="CS545">
        <f>A!CQ545</f>
        <v>0</v>
      </c>
    </row>
    <row r="546" spans="1:97" x14ac:dyDescent="0.2">
      <c r="A546">
        <f>A!A546</f>
        <v>0</v>
      </c>
      <c r="B546">
        <f>A!B546</f>
        <v>0</v>
      </c>
      <c r="C546">
        <f>A!C546</f>
        <v>0</v>
      </c>
      <c r="D546">
        <f>A!D546</f>
        <v>0</v>
      </c>
      <c r="E546">
        <f>A!E546</f>
        <v>0</v>
      </c>
      <c r="F546">
        <f>A!F546</f>
        <v>0</v>
      </c>
      <c r="G546">
        <f>A!G546</f>
        <v>0</v>
      </c>
      <c r="H546">
        <f>A!H546</f>
        <v>0</v>
      </c>
      <c r="I546">
        <f>A!I546</f>
        <v>0</v>
      </c>
      <c r="J546">
        <f>A!J546</f>
        <v>0</v>
      </c>
      <c r="K546">
        <f>A!K546</f>
        <v>0</v>
      </c>
      <c r="L546">
        <f>A!L546</f>
        <v>0</v>
      </c>
      <c r="M546">
        <f>A!M546</f>
        <v>0</v>
      </c>
      <c r="N546">
        <f>A!N546</f>
        <v>0</v>
      </c>
      <c r="O546">
        <f>A!O546</f>
        <v>0</v>
      </c>
      <c r="P546" s="23" t="str">
        <f>IF(A!P546="","",INDEX(B!$A$1:$BT$2000,MATCH(A!P546,B!$AX$1:$AX$2000,0),D!$B$5))</f>
        <v/>
      </c>
      <c r="Q546">
        <f>A!Q546</f>
        <v>0</v>
      </c>
      <c r="R546">
        <f>A!R546</f>
        <v>0</v>
      </c>
      <c r="S546">
        <f>A!S546</f>
        <v>0</v>
      </c>
      <c r="T546">
        <f>A!T546</f>
        <v>0</v>
      </c>
      <c r="U546">
        <f>A!U546</f>
        <v>0</v>
      </c>
      <c r="V546" s="23">
        <f>IF(A!V546="&lt;",1,A!V546)</f>
        <v>0</v>
      </c>
      <c r="W546">
        <f>A!W546</f>
        <v>0</v>
      </c>
      <c r="X546">
        <f>A!X546</f>
        <v>0</v>
      </c>
      <c r="Y546">
        <f>A!Y546</f>
        <v>0</v>
      </c>
      <c r="Z546" s="23">
        <f t="shared" si="8"/>
        <v>0</v>
      </c>
      <c r="AA546">
        <f>A!Z546</f>
        <v>0</v>
      </c>
      <c r="AB546">
        <f>A!AA546</f>
        <v>0</v>
      </c>
      <c r="AC546">
        <f>A!AB546</f>
        <v>0</v>
      </c>
      <c r="AD546">
        <f>A!AC546</f>
        <v>0</v>
      </c>
      <c r="AE546">
        <f>A!AD546</f>
        <v>0</v>
      </c>
      <c r="AF546">
        <f>A!AE546</f>
        <v>0</v>
      </c>
      <c r="AG546">
        <f>A!AF546</f>
        <v>0</v>
      </c>
      <c r="AH546">
        <f>A!AG546</f>
        <v>0</v>
      </c>
      <c r="AI546">
        <f>A!AH546</f>
        <v>0</v>
      </c>
      <c r="AJ546">
        <f>A!AI546</f>
        <v>0</v>
      </c>
      <c r="AK546">
        <f>A!AJ546</f>
        <v>0</v>
      </c>
      <c r="AL546">
        <f>A!AK546</f>
        <v>0</v>
      </c>
      <c r="AM546">
        <f>A!AL546</f>
        <v>0</v>
      </c>
      <c r="AN546">
        <f>A!AM546</f>
        <v>0</v>
      </c>
      <c r="AO546">
        <f>A!AN546</f>
        <v>0</v>
      </c>
      <c r="AP546">
        <f>A!AO546</f>
        <v>0</v>
      </c>
      <c r="AQ546">
        <f>A!AP546</f>
        <v>0</v>
      </c>
      <c r="AR546">
        <f>A!AQ546</f>
        <v>0</v>
      </c>
      <c r="AS546">
        <f>A!AR546</f>
        <v>0</v>
      </c>
      <c r="AT546">
        <f>A!AS546</f>
        <v>0</v>
      </c>
      <c r="AU546">
        <f>A!AT546</f>
        <v>0</v>
      </c>
      <c r="AV546">
        <f>A!AU546</f>
        <v>0</v>
      </c>
      <c r="AW546" s="23" t="str">
        <f>IF(A!AV546=0,"",A!AV546)</f>
        <v/>
      </c>
      <c r="AX546">
        <f>A!AW546</f>
        <v>0</v>
      </c>
      <c r="AY546">
        <f>A!AX546</f>
        <v>0</v>
      </c>
      <c r="AZ546">
        <f>A!AY546</f>
        <v>0</v>
      </c>
      <c r="BA546">
        <f>A!AZ546</f>
        <v>0</v>
      </c>
      <c r="BB546">
        <f>A!BA546</f>
        <v>0</v>
      </c>
      <c r="BC546">
        <f>A!BB546</f>
        <v>0</v>
      </c>
      <c r="BD546">
        <f>A!BC546</f>
        <v>0</v>
      </c>
      <c r="BE546">
        <f>A!BD546</f>
        <v>0</v>
      </c>
      <c r="BF546">
        <f>A!BE546</f>
        <v>0</v>
      </c>
      <c r="BG546">
        <f>A!BF546</f>
        <v>0</v>
      </c>
      <c r="BH546">
        <f>A!BG546</f>
        <v>0</v>
      </c>
      <c r="BI546">
        <f>A!BH546</f>
        <v>0</v>
      </c>
      <c r="BJ546">
        <f>A!BI546</f>
        <v>0</v>
      </c>
      <c r="BK546">
        <f>A!BJ546</f>
        <v>0</v>
      </c>
      <c r="BL546">
        <f>A!BK546</f>
        <v>0</v>
      </c>
      <c r="BM546">
        <f>A!BL546</f>
        <v>0</v>
      </c>
      <c r="BN546">
        <f>A!BM546</f>
        <v>0</v>
      </c>
      <c r="BO546">
        <f>A!BN546</f>
        <v>0</v>
      </c>
      <c r="BP546">
        <f>A!BO546</f>
        <v>0</v>
      </c>
      <c r="BQ546">
        <f>A!BP546</f>
        <v>0</v>
      </c>
      <c r="BR546">
        <f>A!BQ546</f>
        <v>0</v>
      </c>
      <c r="BS546">
        <f>A!BR546</f>
        <v>0</v>
      </c>
      <c r="BT546">
        <f>A!BS546</f>
        <v>0</v>
      </c>
      <c r="BU546">
        <f>A!BT546</f>
        <v>0</v>
      </c>
      <c r="BV546">
        <f>A!BU546</f>
        <v>0</v>
      </c>
      <c r="BW546">
        <f>A!BV546</f>
        <v>0</v>
      </c>
      <c r="BX546">
        <f>A!BW546</f>
        <v>0</v>
      </c>
      <c r="BY546">
        <f>A!BX546</f>
        <v>0</v>
      </c>
      <c r="BZ546">
        <f>A!BY546</f>
        <v>0</v>
      </c>
      <c r="CA546">
        <f>A!BZ546</f>
        <v>0</v>
      </c>
      <c r="CB546">
        <f>A!CA546</f>
        <v>0</v>
      </c>
      <c r="CC546">
        <f>A!CB546</f>
        <v>0</v>
      </c>
      <c r="CD546">
        <f>A!CC546</f>
        <v>0</v>
      </c>
      <c r="CE546">
        <f>A!CD546</f>
        <v>0</v>
      </c>
      <c r="CF546">
        <f>A!CE546</f>
        <v>0</v>
      </c>
      <c r="CG546">
        <f>A!CF546</f>
        <v>0</v>
      </c>
      <c r="CH546">
        <f>A!CG546</f>
        <v>0</v>
      </c>
      <c r="CI546">
        <f>A!CH546</f>
        <v>0</v>
      </c>
      <c r="CJ546">
        <f>A!CI546</f>
        <v>0</v>
      </c>
      <c r="CK546">
        <f>A!CJ546</f>
        <v>0</v>
      </c>
      <c r="CL546">
        <f>A!CK546</f>
        <v>0</v>
      </c>
      <c r="CM546">
        <f>A!CL546</f>
        <v>0</v>
      </c>
      <c r="CN546">
        <f>A!CM546</f>
        <v>0</v>
      </c>
      <c r="CO546">
        <f>A!CN546</f>
        <v>0</v>
      </c>
      <c r="CP546">
        <f>A!CO546</f>
        <v>0</v>
      </c>
      <c r="CQ546">
        <f>A!CO856</f>
        <v>0</v>
      </c>
      <c r="CR546">
        <f>A!CP546</f>
        <v>0</v>
      </c>
      <c r="CS546">
        <f>A!CQ546</f>
        <v>0</v>
      </c>
    </row>
    <row r="547" spans="1:97" x14ac:dyDescent="0.2">
      <c r="A547">
        <f>A!A547</f>
        <v>0</v>
      </c>
      <c r="B547">
        <f>A!B547</f>
        <v>0</v>
      </c>
      <c r="C547">
        <f>A!C547</f>
        <v>0</v>
      </c>
      <c r="D547">
        <f>A!D547</f>
        <v>0</v>
      </c>
      <c r="E547">
        <f>A!E547</f>
        <v>0</v>
      </c>
      <c r="F547">
        <f>A!F547</f>
        <v>0</v>
      </c>
      <c r="G547">
        <f>A!G547</f>
        <v>0</v>
      </c>
      <c r="H547">
        <f>A!H547</f>
        <v>0</v>
      </c>
      <c r="I547">
        <f>A!I547</f>
        <v>0</v>
      </c>
      <c r="J547">
        <f>A!J547</f>
        <v>0</v>
      </c>
      <c r="K547">
        <f>A!K547</f>
        <v>0</v>
      </c>
      <c r="L547">
        <f>A!L547</f>
        <v>0</v>
      </c>
      <c r="M547">
        <f>A!M547</f>
        <v>0</v>
      </c>
      <c r="N547">
        <f>A!N547</f>
        <v>0</v>
      </c>
      <c r="O547">
        <f>A!O547</f>
        <v>0</v>
      </c>
      <c r="P547" s="23" t="str">
        <f>IF(A!P547="","",INDEX(B!$A$1:$BT$2000,MATCH(A!P547,B!$AX$1:$AX$2000,0),D!$B$5))</f>
        <v/>
      </c>
      <c r="Q547">
        <f>A!Q547</f>
        <v>0</v>
      </c>
      <c r="R547">
        <f>A!R547</f>
        <v>0</v>
      </c>
      <c r="S547">
        <f>A!S547</f>
        <v>0</v>
      </c>
      <c r="T547">
        <f>A!T547</f>
        <v>0</v>
      </c>
      <c r="U547">
        <f>A!U547</f>
        <v>0</v>
      </c>
      <c r="V547" s="23">
        <f>IF(A!V547="&lt;",1,A!V547)</f>
        <v>0</v>
      </c>
      <c r="W547">
        <f>A!W547</f>
        <v>0</v>
      </c>
      <c r="X547">
        <f>A!X547</f>
        <v>0</v>
      </c>
      <c r="Y547">
        <f>A!Y547</f>
        <v>0</v>
      </c>
      <c r="Z547" s="23">
        <f t="shared" si="8"/>
        <v>0</v>
      </c>
      <c r="AA547">
        <f>A!Z547</f>
        <v>0</v>
      </c>
      <c r="AB547">
        <f>A!AA547</f>
        <v>0</v>
      </c>
      <c r="AC547">
        <f>A!AB547</f>
        <v>0</v>
      </c>
      <c r="AD547">
        <f>A!AC547</f>
        <v>0</v>
      </c>
      <c r="AE547">
        <f>A!AD547</f>
        <v>0</v>
      </c>
      <c r="AF547">
        <f>A!AE547</f>
        <v>0</v>
      </c>
      <c r="AG547">
        <f>A!AF547</f>
        <v>0</v>
      </c>
      <c r="AH547">
        <f>A!AG547</f>
        <v>0</v>
      </c>
      <c r="AI547">
        <f>A!AH547</f>
        <v>0</v>
      </c>
      <c r="AJ547">
        <f>A!AI547</f>
        <v>0</v>
      </c>
      <c r="AK547">
        <f>A!AJ547</f>
        <v>0</v>
      </c>
      <c r="AL547">
        <f>A!AK547</f>
        <v>0</v>
      </c>
      <c r="AM547">
        <f>A!AL547</f>
        <v>0</v>
      </c>
      <c r="AN547">
        <f>A!AM547</f>
        <v>0</v>
      </c>
      <c r="AO547">
        <f>A!AN547</f>
        <v>0</v>
      </c>
      <c r="AP547">
        <f>A!AO547</f>
        <v>0</v>
      </c>
      <c r="AQ547">
        <f>A!AP547</f>
        <v>0</v>
      </c>
      <c r="AR547">
        <f>A!AQ547</f>
        <v>0</v>
      </c>
      <c r="AS547">
        <f>A!AR547</f>
        <v>0</v>
      </c>
      <c r="AT547">
        <f>A!AS547</f>
        <v>0</v>
      </c>
      <c r="AU547">
        <f>A!AT547</f>
        <v>0</v>
      </c>
      <c r="AV547">
        <f>A!AU547</f>
        <v>0</v>
      </c>
      <c r="AW547" s="23" t="str">
        <f>IF(A!AV547=0,"",A!AV547)</f>
        <v/>
      </c>
      <c r="AX547">
        <f>A!AW547</f>
        <v>0</v>
      </c>
      <c r="AY547">
        <f>A!AX547</f>
        <v>0</v>
      </c>
      <c r="AZ547">
        <f>A!AY547</f>
        <v>0</v>
      </c>
      <c r="BA547">
        <f>A!AZ547</f>
        <v>0</v>
      </c>
      <c r="BB547">
        <f>A!BA547</f>
        <v>0</v>
      </c>
      <c r="BC547">
        <f>A!BB547</f>
        <v>0</v>
      </c>
      <c r="BD547">
        <f>A!BC547</f>
        <v>0</v>
      </c>
      <c r="BE547">
        <f>A!BD547</f>
        <v>0</v>
      </c>
      <c r="BF547">
        <f>A!BE547</f>
        <v>0</v>
      </c>
      <c r="BG547">
        <f>A!BF547</f>
        <v>0</v>
      </c>
      <c r="BH547">
        <f>A!BG547</f>
        <v>0</v>
      </c>
      <c r="BI547">
        <f>A!BH547</f>
        <v>0</v>
      </c>
      <c r="BJ547">
        <f>A!BI547</f>
        <v>0</v>
      </c>
      <c r="BK547">
        <f>A!BJ547</f>
        <v>0</v>
      </c>
      <c r="BL547">
        <f>A!BK547</f>
        <v>0</v>
      </c>
      <c r="BM547">
        <f>A!BL547</f>
        <v>0</v>
      </c>
      <c r="BN547">
        <f>A!BM547</f>
        <v>0</v>
      </c>
      <c r="BO547">
        <f>A!BN547</f>
        <v>0</v>
      </c>
      <c r="BP547">
        <f>A!BO547</f>
        <v>0</v>
      </c>
      <c r="BQ547">
        <f>A!BP547</f>
        <v>0</v>
      </c>
      <c r="BR547">
        <f>A!BQ547</f>
        <v>0</v>
      </c>
      <c r="BS547">
        <f>A!BR547</f>
        <v>0</v>
      </c>
      <c r="BT547">
        <f>A!BS547</f>
        <v>0</v>
      </c>
      <c r="BU547">
        <f>A!BT547</f>
        <v>0</v>
      </c>
      <c r="BV547">
        <f>A!BU547</f>
        <v>0</v>
      </c>
      <c r="BW547">
        <f>A!BV547</f>
        <v>0</v>
      </c>
      <c r="BX547">
        <f>A!BW547</f>
        <v>0</v>
      </c>
      <c r="BY547">
        <f>A!BX547</f>
        <v>0</v>
      </c>
      <c r="BZ547">
        <f>A!BY547</f>
        <v>0</v>
      </c>
      <c r="CA547">
        <f>A!BZ547</f>
        <v>0</v>
      </c>
      <c r="CB547">
        <f>A!CA547</f>
        <v>0</v>
      </c>
      <c r="CC547">
        <f>A!CB547</f>
        <v>0</v>
      </c>
      <c r="CD547">
        <f>A!CC547</f>
        <v>0</v>
      </c>
      <c r="CE547">
        <f>A!CD547</f>
        <v>0</v>
      </c>
      <c r="CF547">
        <f>A!CE547</f>
        <v>0</v>
      </c>
      <c r="CG547">
        <f>A!CF547</f>
        <v>0</v>
      </c>
      <c r="CH547">
        <f>A!CG547</f>
        <v>0</v>
      </c>
      <c r="CI547">
        <f>A!CH547</f>
        <v>0</v>
      </c>
      <c r="CJ547">
        <f>A!CI547</f>
        <v>0</v>
      </c>
      <c r="CK547">
        <f>A!CJ547</f>
        <v>0</v>
      </c>
      <c r="CL547">
        <f>A!CK547</f>
        <v>0</v>
      </c>
      <c r="CM547">
        <f>A!CL547</f>
        <v>0</v>
      </c>
      <c r="CN547">
        <f>A!CM547</f>
        <v>0</v>
      </c>
      <c r="CO547">
        <f>A!CN547</f>
        <v>0</v>
      </c>
      <c r="CP547">
        <f>A!CO547</f>
        <v>0</v>
      </c>
      <c r="CQ547">
        <f>A!CO857</f>
        <v>0</v>
      </c>
      <c r="CR547">
        <f>A!CP547</f>
        <v>0</v>
      </c>
      <c r="CS547">
        <f>A!CQ547</f>
        <v>0</v>
      </c>
    </row>
    <row r="548" spans="1:97" x14ac:dyDescent="0.2">
      <c r="A548">
        <f>A!A548</f>
        <v>0</v>
      </c>
      <c r="B548">
        <f>A!B548</f>
        <v>0</v>
      </c>
      <c r="C548">
        <f>A!C548</f>
        <v>0</v>
      </c>
      <c r="D548">
        <f>A!D548</f>
        <v>0</v>
      </c>
      <c r="E548">
        <f>A!E548</f>
        <v>0</v>
      </c>
      <c r="F548">
        <f>A!F548</f>
        <v>0</v>
      </c>
      <c r="G548">
        <f>A!G548</f>
        <v>0</v>
      </c>
      <c r="H548">
        <f>A!H548</f>
        <v>0</v>
      </c>
      <c r="I548">
        <f>A!I548</f>
        <v>0</v>
      </c>
      <c r="J548">
        <f>A!J548</f>
        <v>0</v>
      </c>
      <c r="K548">
        <f>A!K548</f>
        <v>0</v>
      </c>
      <c r="L548">
        <f>A!L548</f>
        <v>0</v>
      </c>
      <c r="M548">
        <f>A!M548</f>
        <v>0</v>
      </c>
      <c r="N548">
        <f>A!N548</f>
        <v>0</v>
      </c>
      <c r="O548">
        <f>A!O548</f>
        <v>0</v>
      </c>
      <c r="P548" s="23" t="str">
        <f>IF(A!P548="","",INDEX(B!$A$1:$BT$2000,MATCH(A!P548,B!$AX$1:$AX$2000,0),D!$B$5))</f>
        <v/>
      </c>
      <c r="Q548">
        <f>A!Q548</f>
        <v>0</v>
      </c>
      <c r="R548">
        <f>A!R548</f>
        <v>0</v>
      </c>
      <c r="S548">
        <f>A!S548</f>
        <v>0</v>
      </c>
      <c r="T548">
        <f>A!T548</f>
        <v>0</v>
      </c>
      <c r="U548">
        <f>A!U548</f>
        <v>0</v>
      </c>
      <c r="V548" s="23">
        <f>IF(A!V548="&lt;",1,A!V548)</f>
        <v>0</v>
      </c>
      <c r="W548">
        <f>A!W548</f>
        <v>0</v>
      </c>
      <c r="X548">
        <f>A!X548</f>
        <v>0</v>
      </c>
      <c r="Y548">
        <f>A!Y548</f>
        <v>0</v>
      </c>
      <c r="Z548" s="23">
        <f t="shared" si="8"/>
        <v>0</v>
      </c>
      <c r="AA548">
        <f>A!Z548</f>
        <v>0</v>
      </c>
      <c r="AB548">
        <f>A!AA548</f>
        <v>0</v>
      </c>
      <c r="AC548">
        <f>A!AB548</f>
        <v>0</v>
      </c>
      <c r="AD548">
        <f>A!AC548</f>
        <v>0</v>
      </c>
      <c r="AE548">
        <f>A!AD548</f>
        <v>0</v>
      </c>
      <c r="AF548">
        <f>A!AE548</f>
        <v>0</v>
      </c>
      <c r="AG548">
        <f>A!AF548</f>
        <v>0</v>
      </c>
      <c r="AH548">
        <f>A!AG548</f>
        <v>0</v>
      </c>
      <c r="AI548">
        <f>A!AH548</f>
        <v>0</v>
      </c>
      <c r="AJ548">
        <f>A!AI548</f>
        <v>0</v>
      </c>
      <c r="AK548">
        <f>A!AJ548</f>
        <v>0</v>
      </c>
      <c r="AL548">
        <f>A!AK548</f>
        <v>0</v>
      </c>
      <c r="AM548">
        <f>A!AL548</f>
        <v>0</v>
      </c>
      <c r="AN548">
        <f>A!AM548</f>
        <v>0</v>
      </c>
      <c r="AO548">
        <f>A!AN548</f>
        <v>0</v>
      </c>
      <c r="AP548">
        <f>A!AO548</f>
        <v>0</v>
      </c>
      <c r="AQ548">
        <f>A!AP548</f>
        <v>0</v>
      </c>
      <c r="AR548">
        <f>A!AQ548</f>
        <v>0</v>
      </c>
      <c r="AS548">
        <f>A!AR548</f>
        <v>0</v>
      </c>
      <c r="AT548">
        <f>A!AS548</f>
        <v>0</v>
      </c>
      <c r="AU548">
        <f>A!AT548</f>
        <v>0</v>
      </c>
      <c r="AV548">
        <f>A!AU548</f>
        <v>0</v>
      </c>
      <c r="AW548" s="23" t="str">
        <f>IF(A!AV548=0,"",A!AV548)</f>
        <v/>
      </c>
      <c r="AX548">
        <f>A!AW548</f>
        <v>0</v>
      </c>
      <c r="AY548">
        <f>A!AX548</f>
        <v>0</v>
      </c>
      <c r="AZ548">
        <f>A!AY548</f>
        <v>0</v>
      </c>
      <c r="BA548">
        <f>A!AZ548</f>
        <v>0</v>
      </c>
      <c r="BB548">
        <f>A!BA548</f>
        <v>0</v>
      </c>
      <c r="BC548">
        <f>A!BB548</f>
        <v>0</v>
      </c>
      <c r="BD548">
        <f>A!BC548</f>
        <v>0</v>
      </c>
      <c r="BE548">
        <f>A!BD548</f>
        <v>0</v>
      </c>
      <c r="BF548">
        <f>A!BE548</f>
        <v>0</v>
      </c>
      <c r="BG548">
        <f>A!BF548</f>
        <v>0</v>
      </c>
      <c r="BH548">
        <f>A!BG548</f>
        <v>0</v>
      </c>
      <c r="BI548">
        <f>A!BH548</f>
        <v>0</v>
      </c>
      <c r="BJ548">
        <f>A!BI548</f>
        <v>0</v>
      </c>
      <c r="BK548">
        <f>A!BJ548</f>
        <v>0</v>
      </c>
      <c r="BL548">
        <f>A!BK548</f>
        <v>0</v>
      </c>
      <c r="BM548">
        <f>A!BL548</f>
        <v>0</v>
      </c>
      <c r="BN548">
        <f>A!BM548</f>
        <v>0</v>
      </c>
      <c r="BO548">
        <f>A!BN548</f>
        <v>0</v>
      </c>
      <c r="BP548">
        <f>A!BO548</f>
        <v>0</v>
      </c>
      <c r="BQ548">
        <f>A!BP548</f>
        <v>0</v>
      </c>
      <c r="BR548">
        <f>A!BQ548</f>
        <v>0</v>
      </c>
      <c r="BS548">
        <f>A!BR548</f>
        <v>0</v>
      </c>
      <c r="BT548">
        <f>A!BS548</f>
        <v>0</v>
      </c>
      <c r="BU548">
        <f>A!BT548</f>
        <v>0</v>
      </c>
      <c r="BV548">
        <f>A!BU548</f>
        <v>0</v>
      </c>
      <c r="BW548">
        <f>A!BV548</f>
        <v>0</v>
      </c>
      <c r="BX548">
        <f>A!BW548</f>
        <v>0</v>
      </c>
      <c r="BY548">
        <f>A!BX548</f>
        <v>0</v>
      </c>
      <c r="BZ548">
        <f>A!BY548</f>
        <v>0</v>
      </c>
      <c r="CA548">
        <f>A!BZ548</f>
        <v>0</v>
      </c>
      <c r="CB548">
        <f>A!CA548</f>
        <v>0</v>
      </c>
      <c r="CC548">
        <f>A!CB548</f>
        <v>0</v>
      </c>
      <c r="CD548">
        <f>A!CC548</f>
        <v>0</v>
      </c>
      <c r="CE548">
        <f>A!CD548</f>
        <v>0</v>
      </c>
      <c r="CF548">
        <f>A!CE548</f>
        <v>0</v>
      </c>
      <c r="CG548">
        <f>A!CF548</f>
        <v>0</v>
      </c>
      <c r="CH548">
        <f>A!CG548</f>
        <v>0</v>
      </c>
      <c r="CI548">
        <f>A!CH548</f>
        <v>0</v>
      </c>
      <c r="CJ548">
        <f>A!CI548</f>
        <v>0</v>
      </c>
      <c r="CK548">
        <f>A!CJ548</f>
        <v>0</v>
      </c>
      <c r="CL548">
        <f>A!CK548</f>
        <v>0</v>
      </c>
      <c r="CM548">
        <f>A!CL548</f>
        <v>0</v>
      </c>
      <c r="CN548">
        <f>A!CM548</f>
        <v>0</v>
      </c>
      <c r="CO548">
        <f>A!CN548</f>
        <v>0</v>
      </c>
      <c r="CP548">
        <f>A!CO548</f>
        <v>0</v>
      </c>
      <c r="CQ548">
        <f>A!CO858</f>
        <v>0</v>
      </c>
      <c r="CR548">
        <f>A!CP548</f>
        <v>0</v>
      </c>
      <c r="CS548">
        <f>A!CQ548</f>
        <v>0</v>
      </c>
    </row>
    <row r="549" spans="1:97" x14ac:dyDescent="0.2">
      <c r="A549">
        <f>A!A549</f>
        <v>0</v>
      </c>
      <c r="B549">
        <f>A!B549</f>
        <v>0</v>
      </c>
      <c r="C549">
        <f>A!C549</f>
        <v>0</v>
      </c>
      <c r="D549">
        <f>A!D549</f>
        <v>0</v>
      </c>
      <c r="E549">
        <f>A!E549</f>
        <v>0</v>
      </c>
      <c r="F549">
        <f>A!F549</f>
        <v>0</v>
      </c>
      <c r="G549">
        <f>A!G549</f>
        <v>0</v>
      </c>
      <c r="H549">
        <f>A!H549</f>
        <v>0</v>
      </c>
      <c r="I549">
        <f>A!I549</f>
        <v>0</v>
      </c>
      <c r="J549">
        <f>A!J549</f>
        <v>0</v>
      </c>
      <c r="K549">
        <f>A!K549</f>
        <v>0</v>
      </c>
      <c r="L549">
        <f>A!L549</f>
        <v>0</v>
      </c>
      <c r="M549">
        <f>A!M549</f>
        <v>0</v>
      </c>
      <c r="N549">
        <f>A!N549</f>
        <v>0</v>
      </c>
      <c r="O549">
        <f>A!O549</f>
        <v>0</v>
      </c>
      <c r="P549" s="23" t="str">
        <f>IF(A!P549="","",INDEX(B!$A$1:$BT$2000,MATCH(A!P549,B!$AX$1:$AX$2000,0),D!$B$5))</f>
        <v/>
      </c>
      <c r="Q549">
        <f>A!Q549</f>
        <v>0</v>
      </c>
      <c r="R549">
        <f>A!R549</f>
        <v>0</v>
      </c>
      <c r="S549">
        <f>A!S549</f>
        <v>0</v>
      </c>
      <c r="T549">
        <f>A!T549</f>
        <v>0</v>
      </c>
      <c r="U549">
        <f>A!U549</f>
        <v>0</v>
      </c>
      <c r="V549" s="23">
        <f>IF(A!V549="&lt;",1,A!V549)</f>
        <v>0</v>
      </c>
      <c r="W549">
        <f>A!W549</f>
        <v>0</v>
      </c>
      <c r="X549">
        <f>A!X549</f>
        <v>0</v>
      </c>
      <c r="Y549">
        <f>A!Y549</f>
        <v>0</v>
      </c>
      <c r="Z549" s="23">
        <f t="shared" si="8"/>
        <v>0</v>
      </c>
      <c r="AA549">
        <f>A!Z549</f>
        <v>0</v>
      </c>
      <c r="AB549">
        <f>A!AA549</f>
        <v>0</v>
      </c>
      <c r="AC549">
        <f>A!AB549</f>
        <v>0</v>
      </c>
      <c r="AD549">
        <f>A!AC549</f>
        <v>0</v>
      </c>
      <c r="AE549">
        <f>A!AD549</f>
        <v>0</v>
      </c>
      <c r="AF549">
        <f>A!AE549</f>
        <v>0</v>
      </c>
      <c r="AG549">
        <f>A!AF549</f>
        <v>0</v>
      </c>
      <c r="AH549">
        <f>A!AG549</f>
        <v>0</v>
      </c>
      <c r="AI549">
        <f>A!AH549</f>
        <v>0</v>
      </c>
      <c r="AJ549">
        <f>A!AI549</f>
        <v>0</v>
      </c>
      <c r="AK549">
        <f>A!AJ549</f>
        <v>0</v>
      </c>
      <c r="AL549">
        <f>A!AK549</f>
        <v>0</v>
      </c>
      <c r="AM549">
        <f>A!AL549</f>
        <v>0</v>
      </c>
      <c r="AN549">
        <f>A!AM549</f>
        <v>0</v>
      </c>
      <c r="AO549">
        <f>A!AN549</f>
        <v>0</v>
      </c>
      <c r="AP549">
        <f>A!AO549</f>
        <v>0</v>
      </c>
      <c r="AQ549">
        <f>A!AP549</f>
        <v>0</v>
      </c>
      <c r="AR549">
        <f>A!AQ549</f>
        <v>0</v>
      </c>
      <c r="AS549">
        <f>A!AR549</f>
        <v>0</v>
      </c>
      <c r="AT549">
        <f>A!AS549</f>
        <v>0</v>
      </c>
      <c r="AU549">
        <f>A!AT549</f>
        <v>0</v>
      </c>
      <c r="AV549">
        <f>A!AU549</f>
        <v>0</v>
      </c>
      <c r="AW549" s="23" t="str">
        <f>IF(A!AV549=0,"",A!AV549)</f>
        <v/>
      </c>
      <c r="AX549">
        <f>A!AW549</f>
        <v>0</v>
      </c>
      <c r="AY549">
        <f>A!AX549</f>
        <v>0</v>
      </c>
      <c r="AZ549">
        <f>A!AY549</f>
        <v>0</v>
      </c>
      <c r="BA549">
        <f>A!AZ549</f>
        <v>0</v>
      </c>
      <c r="BB549">
        <f>A!BA549</f>
        <v>0</v>
      </c>
      <c r="BC549">
        <f>A!BB549</f>
        <v>0</v>
      </c>
      <c r="BD549">
        <f>A!BC549</f>
        <v>0</v>
      </c>
      <c r="BE549">
        <f>A!BD549</f>
        <v>0</v>
      </c>
      <c r="BF549">
        <f>A!BE549</f>
        <v>0</v>
      </c>
      <c r="BG549">
        <f>A!BF549</f>
        <v>0</v>
      </c>
      <c r="BH549">
        <f>A!BG549</f>
        <v>0</v>
      </c>
      <c r="BI549">
        <f>A!BH549</f>
        <v>0</v>
      </c>
      <c r="BJ549">
        <f>A!BI549</f>
        <v>0</v>
      </c>
      <c r="BK549">
        <f>A!BJ549</f>
        <v>0</v>
      </c>
      <c r="BL549">
        <f>A!BK549</f>
        <v>0</v>
      </c>
      <c r="BM549">
        <f>A!BL549</f>
        <v>0</v>
      </c>
      <c r="BN549">
        <f>A!BM549</f>
        <v>0</v>
      </c>
      <c r="BO549">
        <f>A!BN549</f>
        <v>0</v>
      </c>
      <c r="BP549">
        <f>A!BO549</f>
        <v>0</v>
      </c>
      <c r="BQ549">
        <f>A!BP549</f>
        <v>0</v>
      </c>
      <c r="BR549">
        <f>A!BQ549</f>
        <v>0</v>
      </c>
      <c r="BS549">
        <f>A!BR549</f>
        <v>0</v>
      </c>
      <c r="BT549">
        <f>A!BS549</f>
        <v>0</v>
      </c>
      <c r="BU549">
        <f>A!BT549</f>
        <v>0</v>
      </c>
      <c r="BV549">
        <f>A!BU549</f>
        <v>0</v>
      </c>
      <c r="BW549">
        <f>A!BV549</f>
        <v>0</v>
      </c>
      <c r="BX549">
        <f>A!BW549</f>
        <v>0</v>
      </c>
      <c r="BY549">
        <f>A!BX549</f>
        <v>0</v>
      </c>
      <c r="BZ549">
        <f>A!BY549</f>
        <v>0</v>
      </c>
      <c r="CA549">
        <f>A!BZ549</f>
        <v>0</v>
      </c>
      <c r="CB549">
        <f>A!CA549</f>
        <v>0</v>
      </c>
      <c r="CC549">
        <f>A!CB549</f>
        <v>0</v>
      </c>
      <c r="CD549">
        <f>A!CC549</f>
        <v>0</v>
      </c>
      <c r="CE549">
        <f>A!CD549</f>
        <v>0</v>
      </c>
      <c r="CF549">
        <f>A!CE549</f>
        <v>0</v>
      </c>
      <c r="CG549">
        <f>A!CF549</f>
        <v>0</v>
      </c>
      <c r="CH549">
        <f>A!CG549</f>
        <v>0</v>
      </c>
      <c r="CI549">
        <f>A!CH549</f>
        <v>0</v>
      </c>
      <c r="CJ549">
        <f>A!CI549</f>
        <v>0</v>
      </c>
      <c r="CK549">
        <f>A!CJ549</f>
        <v>0</v>
      </c>
      <c r="CL549">
        <f>A!CK549</f>
        <v>0</v>
      </c>
      <c r="CM549">
        <f>A!CL549</f>
        <v>0</v>
      </c>
      <c r="CN549">
        <f>A!CM549</f>
        <v>0</v>
      </c>
      <c r="CO549">
        <f>A!CN549</f>
        <v>0</v>
      </c>
      <c r="CP549">
        <f>A!CO549</f>
        <v>0</v>
      </c>
      <c r="CQ549">
        <f>A!CO859</f>
        <v>0</v>
      </c>
      <c r="CR549">
        <f>A!CP549</f>
        <v>0</v>
      </c>
      <c r="CS549">
        <f>A!CQ549</f>
        <v>0</v>
      </c>
    </row>
    <row r="550" spans="1:97" x14ac:dyDescent="0.2">
      <c r="A550">
        <f>A!A550</f>
        <v>0</v>
      </c>
      <c r="B550">
        <f>A!B550</f>
        <v>0</v>
      </c>
      <c r="C550">
        <f>A!C550</f>
        <v>0</v>
      </c>
      <c r="D550">
        <f>A!D550</f>
        <v>0</v>
      </c>
      <c r="E550">
        <f>A!E550</f>
        <v>0</v>
      </c>
      <c r="F550">
        <f>A!F550</f>
        <v>0</v>
      </c>
      <c r="G550">
        <f>A!G550</f>
        <v>0</v>
      </c>
      <c r="H550">
        <f>A!H550</f>
        <v>0</v>
      </c>
      <c r="I550">
        <f>A!I550</f>
        <v>0</v>
      </c>
      <c r="J550">
        <f>A!J550</f>
        <v>0</v>
      </c>
      <c r="K550">
        <f>A!K550</f>
        <v>0</v>
      </c>
      <c r="L550">
        <f>A!L550</f>
        <v>0</v>
      </c>
      <c r="M550">
        <f>A!M550</f>
        <v>0</v>
      </c>
      <c r="N550">
        <f>A!N550</f>
        <v>0</v>
      </c>
      <c r="O550">
        <f>A!O550</f>
        <v>0</v>
      </c>
      <c r="P550" s="23" t="str">
        <f>IF(A!P550="","",INDEX(B!$A$1:$BT$2000,MATCH(A!P550,B!$AX$1:$AX$2000,0),D!$B$5))</f>
        <v/>
      </c>
      <c r="Q550">
        <f>A!Q550</f>
        <v>0</v>
      </c>
      <c r="R550">
        <f>A!R550</f>
        <v>0</v>
      </c>
      <c r="S550">
        <f>A!S550</f>
        <v>0</v>
      </c>
      <c r="T550">
        <f>A!T550</f>
        <v>0</v>
      </c>
      <c r="U550">
        <f>A!U550</f>
        <v>0</v>
      </c>
      <c r="V550" s="23">
        <f>IF(A!V550="&lt;",1,A!V550)</f>
        <v>0</v>
      </c>
      <c r="W550">
        <f>A!W550</f>
        <v>0</v>
      </c>
      <c r="X550">
        <f>A!X550</f>
        <v>0</v>
      </c>
      <c r="Y550">
        <f>A!Y550</f>
        <v>0</v>
      </c>
      <c r="Z550" s="23">
        <f t="shared" si="8"/>
        <v>0</v>
      </c>
      <c r="AA550">
        <f>A!Z550</f>
        <v>0</v>
      </c>
      <c r="AB550">
        <f>A!AA550</f>
        <v>0</v>
      </c>
      <c r="AC550">
        <f>A!AB550</f>
        <v>0</v>
      </c>
      <c r="AD550">
        <f>A!AC550</f>
        <v>0</v>
      </c>
      <c r="AE550">
        <f>A!AD550</f>
        <v>0</v>
      </c>
      <c r="AF550">
        <f>A!AE550</f>
        <v>0</v>
      </c>
      <c r="AG550">
        <f>A!AF550</f>
        <v>0</v>
      </c>
      <c r="AH550">
        <f>A!AG550</f>
        <v>0</v>
      </c>
      <c r="AI550">
        <f>A!AH550</f>
        <v>0</v>
      </c>
      <c r="AJ550">
        <f>A!AI550</f>
        <v>0</v>
      </c>
      <c r="AK550">
        <f>A!AJ550</f>
        <v>0</v>
      </c>
      <c r="AL550">
        <f>A!AK550</f>
        <v>0</v>
      </c>
      <c r="AM550">
        <f>A!AL550</f>
        <v>0</v>
      </c>
      <c r="AN550">
        <f>A!AM550</f>
        <v>0</v>
      </c>
      <c r="AO550">
        <f>A!AN550</f>
        <v>0</v>
      </c>
      <c r="AP550">
        <f>A!AO550</f>
        <v>0</v>
      </c>
      <c r="AQ550">
        <f>A!AP550</f>
        <v>0</v>
      </c>
      <c r="AR550">
        <f>A!AQ550</f>
        <v>0</v>
      </c>
      <c r="AS550">
        <f>A!AR550</f>
        <v>0</v>
      </c>
      <c r="AT550">
        <f>A!AS550</f>
        <v>0</v>
      </c>
      <c r="AU550">
        <f>A!AT550</f>
        <v>0</v>
      </c>
      <c r="AV550">
        <f>A!AU550</f>
        <v>0</v>
      </c>
      <c r="AW550" s="23" t="str">
        <f>IF(A!AV550=0,"",A!AV550)</f>
        <v/>
      </c>
      <c r="AX550">
        <f>A!AW550</f>
        <v>0</v>
      </c>
      <c r="AY550">
        <f>A!AX550</f>
        <v>0</v>
      </c>
      <c r="AZ550">
        <f>A!AY550</f>
        <v>0</v>
      </c>
      <c r="BA550">
        <f>A!AZ550</f>
        <v>0</v>
      </c>
      <c r="BB550">
        <f>A!BA550</f>
        <v>0</v>
      </c>
      <c r="BC550">
        <f>A!BB550</f>
        <v>0</v>
      </c>
      <c r="BD550">
        <f>A!BC550</f>
        <v>0</v>
      </c>
      <c r="BE550">
        <f>A!BD550</f>
        <v>0</v>
      </c>
      <c r="BF550">
        <f>A!BE550</f>
        <v>0</v>
      </c>
      <c r="BG550">
        <f>A!BF550</f>
        <v>0</v>
      </c>
      <c r="BH550">
        <f>A!BG550</f>
        <v>0</v>
      </c>
      <c r="BI550">
        <f>A!BH550</f>
        <v>0</v>
      </c>
      <c r="BJ550">
        <f>A!BI550</f>
        <v>0</v>
      </c>
      <c r="BK550">
        <f>A!BJ550</f>
        <v>0</v>
      </c>
      <c r="BL550">
        <f>A!BK550</f>
        <v>0</v>
      </c>
      <c r="BM550">
        <f>A!BL550</f>
        <v>0</v>
      </c>
      <c r="BN550">
        <f>A!BM550</f>
        <v>0</v>
      </c>
      <c r="BO550">
        <f>A!BN550</f>
        <v>0</v>
      </c>
      <c r="BP550">
        <f>A!BO550</f>
        <v>0</v>
      </c>
      <c r="BQ550">
        <f>A!BP550</f>
        <v>0</v>
      </c>
      <c r="BR550">
        <f>A!BQ550</f>
        <v>0</v>
      </c>
      <c r="BS550">
        <f>A!BR550</f>
        <v>0</v>
      </c>
      <c r="BT550">
        <f>A!BS550</f>
        <v>0</v>
      </c>
      <c r="BU550">
        <f>A!BT550</f>
        <v>0</v>
      </c>
      <c r="BV550">
        <f>A!BU550</f>
        <v>0</v>
      </c>
      <c r="BW550">
        <f>A!BV550</f>
        <v>0</v>
      </c>
      <c r="BX550">
        <f>A!BW550</f>
        <v>0</v>
      </c>
      <c r="BY550">
        <f>A!BX550</f>
        <v>0</v>
      </c>
      <c r="BZ550">
        <f>A!BY550</f>
        <v>0</v>
      </c>
      <c r="CA550">
        <f>A!BZ550</f>
        <v>0</v>
      </c>
      <c r="CB550">
        <f>A!CA550</f>
        <v>0</v>
      </c>
      <c r="CC550">
        <f>A!CB550</f>
        <v>0</v>
      </c>
      <c r="CD550">
        <f>A!CC550</f>
        <v>0</v>
      </c>
      <c r="CE550">
        <f>A!CD550</f>
        <v>0</v>
      </c>
      <c r="CF550">
        <f>A!CE550</f>
        <v>0</v>
      </c>
      <c r="CG550">
        <f>A!CF550</f>
        <v>0</v>
      </c>
      <c r="CH550">
        <f>A!CG550</f>
        <v>0</v>
      </c>
      <c r="CI550">
        <f>A!CH550</f>
        <v>0</v>
      </c>
      <c r="CJ550">
        <f>A!CI550</f>
        <v>0</v>
      </c>
      <c r="CK550">
        <f>A!CJ550</f>
        <v>0</v>
      </c>
      <c r="CL550">
        <f>A!CK550</f>
        <v>0</v>
      </c>
      <c r="CM550">
        <f>A!CL550</f>
        <v>0</v>
      </c>
      <c r="CN550">
        <f>A!CM550</f>
        <v>0</v>
      </c>
      <c r="CO550">
        <f>A!CN550</f>
        <v>0</v>
      </c>
      <c r="CP550">
        <f>A!CO550</f>
        <v>0</v>
      </c>
      <c r="CQ550">
        <f>A!CO860</f>
        <v>0</v>
      </c>
      <c r="CR550">
        <f>A!CP550</f>
        <v>0</v>
      </c>
      <c r="CS550">
        <f>A!CQ550</f>
        <v>0</v>
      </c>
    </row>
    <row r="551" spans="1:97" x14ac:dyDescent="0.2">
      <c r="A551">
        <f>A!A551</f>
        <v>0</v>
      </c>
      <c r="B551">
        <f>A!B551</f>
        <v>0</v>
      </c>
      <c r="C551">
        <f>A!C551</f>
        <v>0</v>
      </c>
      <c r="D551">
        <f>A!D551</f>
        <v>0</v>
      </c>
      <c r="E551">
        <f>A!E551</f>
        <v>0</v>
      </c>
      <c r="F551">
        <f>A!F551</f>
        <v>0</v>
      </c>
      <c r="G551">
        <f>A!G551</f>
        <v>0</v>
      </c>
      <c r="H551">
        <f>A!H551</f>
        <v>0</v>
      </c>
      <c r="I551">
        <f>A!I551</f>
        <v>0</v>
      </c>
      <c r="J551">
        <f>A!J551</f>
        <v>0</v>
      </c>
      <c r="K551">
        <f>A!K551</f>
        <v>0</v>
      </c>
      <c r="L551">
        <f>A!L551</f>
        <v>0</v>
      </c>
      <c r="M551">
        <f>A!M551</f>
        <v>0</v>
      </c>
      <c r="N551">
        <f>A!N551</f>
        <v>0</v>
      </c>
      <c r="O551">
        <f>A!O551</f>
        <v>0</v>
      </c>
      <c r="P551" s="23" t="str">
        <f>IF(A!P551="","",INDEX(B!$A$1:$BT$2000,MATCH(A!P551,B!$AX$1:$AX$2000,0),D!$B$5))</f>
        <v/>
      </c>
      <c r="Q551">
        <f>A!Q551</f>
        <v>0</v>
      </c>
      <c r="R551">
        <f>A!R551</f>
        <v>0</v>
      </c>
      <c r="S551">
        <f>A!S551</f>
        <v>0</v>
      </c>
      <c r="T551">
        <f>A!T551</f>
        <v>0</v>
      </c>
      <c r="U551">
        <f>A!U551</f>
        <v>0</v>
      </c>
      <c r="V551" s="23">
        <f>IF(A!V551="&lt;",1,A!V551)</f>
        <v>0</v>
      </c>
      <c r="W551">
        <f>A!W551</f>
        <v>0</v>
      </c>
      <c r="X551">
        <f>A!X551</f>
        <v>0</v>
      </c>
      <c r="Y551">
        <f>A!Y551</f>
        <v>0</v>
      </c>
      <c r="Z551" s="23">
        <f t="shared" si="8"/>
        <v>0</v>
      </c>
      <c r="AA551">
        <f>A!Z551</f>
        <v>0</v>
      </c>
      <c r="AB551">
        <f>A!AA551</f>
        <v>0</v>
      </c>
      <c r="AC551">
        <f>A!AB551</f>
        <v>0</v>
      </c>
      <c r="AD551">
        <f>A!AC551</f>
        <v>0</v>
      </c>
      <c r="AE551">
        <f>A!AD551</f>
        <v>0</v>
      </c>
      <c r="AF551">
        <f>A!AE551</f>
        <v>0</v>
      </c>
      <c r="AG551">
        <f>A!AF551</f>
        <v>0</v>
      </c>
      <c r="AH551">
        <f>A!AG551</f>
        <v>0</v>
      </c>
      <c r="AI551">
        <f>A!AH551</f>
        <v>0</v>
      </c>
      <c r="AJ551">
        <f>A!AI551</f>
        <v>0</v>
      </c>
      <c r="AK551">
        <f>A!AJ551</f>
        <v>0</v>
      </c>
      <c r="AL551">
        <f>A!AK551</f>
        <v>0</v>
      </c>
      <c r="AM551">
        <f>A!AL551</f>
        <v>0</v>
      </c>
      <c r="AN551">
        <f>A!AM551</f>
        <v>0</v>
      </c>
      <c r="AO551">
        <f>A!AN551</f>
        <v>0</v>
      </c>
      <c r="AP551">
        <f>A!AO551</f>
        <v>0</v>
      </c>
      <c r="AQ551">
        <f>A!AP551</f>
        <v>0</v>
      </c>
      <c r="AR551">
        <f>A!AQ551</f>
        <v>0</v>
      </c>
      <c r="AS551">
        <f>A!AR551</f>
        <v>0</v>
      </c>
      <c r="AT551">
        <f>A!AS551</f>
        <v>0</v>
      </c>
      <c r="AU551">
        <f>A!AT551</f>
        <v>0</v>
      </c>
      <c r="AV551">
        <f>A!AU551</f>
        <v>0</v>
      </c>
      <c r="AW551" s="23" t="str">
        <f>IF(A!AV551=0,"",A!AV551)</f>
        <v/>
      </c>
      <c r="AX551">
        <f>A!AW551</f>
        <v>0</v>
      </c>
      <c r="AY551">
        <f>A!AX551</f>
        <v>0</v>
      </c>
      <c r="AZ551">
        <f>A!AY551</f>
        <v>0</v>
      </c>
      <c r="BA551">
        <f>A!AZ551</f>
        <v>0</v>
      </c>
      <c r="BB551">
        <f>A!BA551</f>
        <v>0</v>
      </c>
      <c r="BC551">
        <f>A!BB551</f>
        <v>0</v>
      </c>
      <c r="BD551">
        <f>A!BC551</f>
        <v>0</v>
      </c>
      <c r="BE551">
        <f>A!BD551</f>
        <v>0</v>
      </c>
      <c r="BF551">
        <f>A!BE551</f>
        <v>0</v>
      </c>
      <c r="BG551">
        <f>A!BF551</f>
        <v>0</v>
      </c>
      <c r="BH551">
        <f>A!BG551</f>
        <v>0</v>
      </c>
      <c r="BI551">
        <f>A!BH551</f>
        <v>0</v>
      </c>
      <c r="BJ551">
        <f>A!BI551</f>
        <v>0</v>
      </c>
      <c r="BK551">
        <f>A!BJ551</f>
        <v>0</v>
      </c>
      <c r="BL551">
        <f>A!BK551</f>
        <v>0</v>
      </c>
      <c r="BM551">
        <f>A!BL551</f>
        <v>0</v>
      </c>
      <c r="BN551">
        <f>A!BM551</f>
        <v>0</v>
      </c>
      <c r="BO551">
        <f>A!BN551</f>
        <v>0</v>
      </c>
      <c r="BP551">
        <f>A!BO551</f>
        <v>0</v>
      </c>
      <c r="BQ551">
        <f>A!BP551</f>
        <v>0</v>
      </c>
      <c r="BR551">
        <f>A!BQ551</f>
        <v>0</v>
      </c>
      <c r="BS551">
        <f>A!BR551</f>
        <v>0</v>
      </c>
      <c r="BT551">
        <f>A!BS551</f>
        <v>0</v>
      </c>
      <c r="BU551">
        <f>A!BT551</f>
        <v>0</v>
      </c>
      <c r="BV551">
        <f>A!BU551</f>
        <v>0</v>
      </c>
      <c r="BW551">
        <f>A!BV551</f>
        <v>0</v>
      </c>
      <c r="BX551">
        <f>A!BW551</f>
        <v>0</v>
      </c>
      <c r="BY551">
        <f>A!BX551</f>
        <v>0</v>
      </c>
      <c r="BZ551">
        <f>A!BY551</f>
        <v>0</v>
      </c>
      <c r="CA551">
        <f>A!BZ551</f>
        <v>0</v>
      </c>
      <c r="CB551">
        <f>A!CA551</f>
        <v>0</v>
      </c>
      <c r="CC551">
        <f>A!CB551</f>
        <v>0</v>
      </c>
      <c r="CD551">
        <f>A!CC551</f>
        <v>0</v>
      </c>
      <c r="CE551">
        <f>A!CD551</f>
        <v>0</v>
      </c>
      <c r="CF551">
        <f>A!CE551</f>
        <v>0</v>
      </c>
      <c r="CG551">
        <f>A!CF551</f>
        <v>0</v>
      </c>
      <c r="CH551">
        <f>A!CG551</f>
        <v>0</v>
      </c>
      <c r="CI551">
        <f>A!CH551</f>
        <v>0</v>
      </c>
      <c r="CJ551">
        <f>A!CI551</f>
        <v>0</v>
      </c>
      <c r="CK551">
        <f>A!CJ551</f>
        <v>0</v>
      </c>
      <c r="CL551">
        <f>A!CK551</f>
        <v>0</v>
      </c>
      <c r="CM551">
        <f>A!CL551</f>
        <v>0</v>
      </c>
      <c r="CN551">
        <f>A!CM551</f>
        <v>0</v>
      </c>
      <c r="CO551">
        <f>A!CN551</f>
        <v>0</v>
      </c>
      <c r="CP551">
        <f>A!CO551</f>
        <v>0</v>
      </c>
      <c r="CQ551">
        <f>A!CO861</f>
        <v>0</v>
      </c>
      <c r="CR551">
        <f>A!CP551</f>
        <v>0</v>
      </c>
      <c r="CS551">
        <f>A!CQ551</f>
        <v>0</v>
      </c>
    </row>
    <row r="552" spans="1:97" x14ac:dyDescent="0.2">
      <c r="A552">
        <f>A!A552</f>
        <v>0</v>
      </c>
      <c r="B552">
        <f>A!B552</f>
        <v>0</v>
      </c>
      <c r="C552">
        <f>A!C552</f>
        <v>0</v>
      </c>
      <c r="D552">
        <f>A!D552</f>
        <v>0</v>
      </c>
      <c r="E552">
        <f>A!E552</f>
        <v>0</v>
      </c>
      <c r="F552">
        <f>A!F552</f>
        <v>0</v>
      </c>
      <c r="G552">
        <f>A!G552</f>
        <v>0</v>
      </c>
      <c r="H552">
        <f>A!H552</f>
        <v>0</v>
      </c>
      <c r="I552">
        <f>A!I552</f>
        <v>0</v>
      </c>
      <c r="J552">
        <f>A!J552</f>
        <v>0</v>
      </c>
      <c r="K552">
        <f>A!K552</f>
        <v>0</v>
      </c>
      <c r="L552">
        <f>A!L552</f>
        <v>0</v>
      </c>
      <c r="M552">
        <f>A!M552</f>
        <v>0</v>
      </c>
      <c r="N552">
        <f>A!N552</f>
        <v>0</v>
      </c>
      <c r="O552">
        <f>A!O552</f>
        <v>0</v>
      </c>
      <c r="P552" s="23" t="str">
        <f>IF(A!P552="","",INDEX(B!$A$1:$BT$2000,MATCH(A!P552,B!$AX$1:$AX$2000,0),D!$B$5))</f>
        <v/>
      </c>
      <c r="Q552">
        <f>A!Q552</f>
        <v>0</v>
      </c>
      <c r="R552">
        <f>A!R552</f>
        <v>0</v>
      </c>
      <c r="S552">
        <f>A!S552</f>
        <v>0</v>
      </c>
      <c r="T552">
        <f>A!T552</f>
        <v>0</v>
      </c>
      <c r="U552">
        <f>A!U552</f>
        <v>0</v>
      </c>
      <c r="V552" s="23">
        <f>IF(A!V552="&lt;",1,A!V552)</f>
        <v>0</v>
      </c>
      <c r="W552">
        <f>A!W552</f>
        <v>0</v>
      </c>
      <c r="X552">
        <f>A!X552</f>
        <v>0</v>
      </c>
      <c r="Y552">
        <f>A!Y552</f>
        <v>0</v>
      </c>
      <c r="Z552" s="23">
        <f t="shared" si="8"/>
        <v>0</v>
      </c>
      <c r="AA552">
        <f>A!Z552</f>
        <v>0</v>
      </c>
      <c r="AB552">
        <f>A!AA552</f>
        <v>0</v>
      </c>
      <c r="AC552">
        <f>A!AB552</f>
        <v>0</v>
      </c>
      <c r="AD552">
        <f>A!AC552</f>
        <v>0</v>
      </c>
      <c r="AE552">
        <f>A!AD552</f>
        <v>0</v>
      </c>
      <c r="AF552">
        <f>A!AE552</f>
        <v>0</v>
      </c>
      <c r="AG552">
        <f>A!AF552</f>
        <v>0</v>
      </c>
      <c r="AH552">
        <f>A!AG552</f>
        <v>0</v>
      </c>
      <c r="AI552">
        <f>A!AH552</f>
        <v>0</v>
      </c>
      <c r="AJ552">
        <f>A!AI552</f>
        <v>0</v>
      </c>
      <c r="AK552">
        <f>A!AJ552</f>
        <v>0</v>
      </c>
      <c r="AL552">
        <f>A!AK552</f>
        <v>0</v>
      </c>
      <c r="AM552">
        <f>A!AL552</f>
        <v>0</v>
      </c>
      <c r="AN552">
        <f>A!AM552</f>
        <v>0</v>
      </c>
      <c r="AO552">
        <f>A!AN552</f>
        <v>0</v>
      </c>
      <c r="AP552">
        <f>A!AO552</f>
        <v>0</v>
      </c>
      <c r="AQ552">
        <f>A!AP552</f>
        <v>0</v>
      </c>
      <c r="AR552">
        <f>A!AQ552</f>
        <v>0</v>
      </c>
      <c r="AS552">
        <f>A!AR552</f>
        <v>0</v>
      </c>
      <c r="AT552">
        <f>A!AS552</f>
        <v>0</v>
      </c>
      <c r="AU552">
        <f>A!AT552</f>
        <v>0</v>
      </c>
      <c r="AV552">
        <f>A!AU552</f>
        <v>0</v>
      </c>
      <c r="AW552" s="23" t="str">
        <f>IF(A!AV552=0,"",A!AV552)</f>
        <v/>
      </c>
      <c r="AX552">
        <f>A!AW552</f>
        <v>0</v>
      </c>
      <c r="AY552">
        <f>A!AX552</f>
        <v>0</v>
      </c>
      <c r="AZ552">
        <f>A!AY552</f>
        <v>0</v>
      </c>
      <c r="BA552">
        <f>A!AZ552</f>
        <v>0</v>
      </c>
      <c r="BB552">
        <f>A!BA552</f>
        <v>0</v>
      </c>
      <c r="BC552">
        <f>A!BB552</f>
        <v>0</v>
      </c>
      <c r="BD552">
        <f>A!BC552</f>
        <v>0</v>
      </c>
      <c r="BE552">
        <f>A!BD552</f>
        <v>0</v>
      </c>
      <c r="BF552">
        <f>A!BE552</f>
        <v>0</v>
      </c>
      <c r="BG552">
        <f>A!BF552</f>
        <v>0</v>
      </c>
      <c r="BH552">
        <f>A!BG552</f>
        <v>0</v>
      </c>
      <c r="BI552">
        <f>A!BH552</f>
        <v>0</v>
      </c>
      <c r="BJ552">
        <f>A!BI552</f>
        <v>0</v>
      </c>
      <c r="BK552">
        <f>A!BJ552</f>
        <v>0</v>
      </c>
      <c r="BL552">
        <f>A!BK552</f>
        <v>0</v>
      </c>
      <c r="BM552">
        <f>A!BL552</f>
        <v>0</v>
      </c>
      <c r="BN552">
        <f>A!BM552</f>
        <v>0</v>
      </c>
      <c r="BO552">
        <f>A!BN552</f>
        <v>0</v>
      </c>
      <c r="BP552">
        <f>A!BO552</f>
        <v>0</v>
      </c>
      <c r="BQ552">
        <f>A!BP552</f>
        <v>0</v>
      </c>
      <c r="BR552">
        <f>A!BQ552</f>
        <v>0</v>
      </c>
      <c r="BS552">
        <f>A!BR552</f>
        <v>0</v>
      </c>
      <c r="BT552">
        <f>A!BS552</f>
        <v>0</v>
      </c>
      <c r="BU552">
        <f>A!BT552</f>
        <v>0</v>
      </c>
      <c r="BV552">
        <f>A!BU552</f>
        <v>0</v>
      </c>
      <c r="BW552">
        <f>A!BV552</f>
        <v>0</v>
      </c>
      <c r="BX552">
        <f>A!BW552</f>
        <v>0</v>
      </c>
      <c r="BY552">
        <f>A!BX552</f>
        <v>0</v>
      </c>
      <c r="BZ552">
        <f>A!BY552</f>
        <v>0</v>
      </c>
      <c r="CA552">
        <f>A!BZ552</f>
        <v>0</v>
      </c>
      <c r="CB552">
        <f>A!CA552</f>
        <v>0</v>
      </c>
      <c r="CC552">
        <f>A!CB552</f>
        <v>0</v>
      </c>
      <c r="CD552">
        <f>A!CC552</f>
        <v>0</v>
      </c>
      <c r="CE552">
        <f>A!CD552</f>
        <v>0</v>
      </c>
      <c r="CF552">
        <f>A!CE552</f>
        <v>0</v>
      </c>
      <c r="CG552">
        <f>A!CF552</f>
        <v>0</v>
      </c>
      <c r="CH552">
        <f>A!CG552</f>
        <v>0</v>
      </c>
      <c r="CI552">
        <f>A!CH552</f>
        <v>0</v>
      </c>
      <c r="CJ552">
        <f>A!CI552</f>
        <v>0</v>
      </c>
      <c r="CK552">
        <f>A!CJ552</f>
        <v>0</v>
      </c>
      <c r="CL552">
        <f>A!CK552</f>
        <v>0</v>
      </c>
      <c r="CM552">
        <f>A!CL552</f>
        <v>0</v>
      </c>
      <c r="CN552">
        <f>A!CM552</f>
        <v>0</v>
      </c>
      <c r="CO552">
        <f>A!CN552</f>
        <v>0</v>
      </c>
      <c r="CP552">
        <f>A!CO552</f>
        <v>0</v>
      </c>
      <c r="CQ552">
        <f>A!CO862</f>
        <v>0</v>
      </c>
      <c r="CR552">
        <f>A!CP552</f>
        <v>0</v>
      </c>
      <c r="CS552">
        <f>A!CQ552</f>
        <v>0</v>
      </c>
    </row>
    <row r="553" spans="1:97" x14ac:dyDescent="0.2">
      <c r="A553">
        <f>A!A553</f>
        <v>0</v>
      </c>
      <c r="B553">
        <f>A!B553</f>
        <v>0</v>
      </c>
      <c r="C553">
        <f>A!C553</f>
        <v>0</v>
      </c>
      <c r="D553">
        <f>A!D553</f>
        <v>0</v>
      </c>
      <c r="E553">
        <f>A!E553</f>
        <v>0</v>
      </c>
      <c r="F553">
        <f>A!F553</f>
        <v>0</v>
      </c>
      <c r="G553">
        <f>A!G553</f>
        <v>0</v>
      </c>
      <c r="H553">
        <f>A!H553</f>
        <v>0</v>
      </c>
      <c r="I553">
        <f>A!I553</f>
        <v>0</v>
      </c>
      <c r="J553">
        <f>A!J553</f>
        <v>0</v>
      </c>
      <c r="K553">
        <f>A!K553</f>
        <v>0</v>
      </c>
      <c r="L553">
        <f>A!L553</f>
        <v>0</v>
      </c>
      <c r="M553">
        <f>A!M553</f>
        <v>0</v>
      </c>
      <c r="N553">
        <f>A!N553</f>
        <v>0</v>
      </c>
      <c r="O553">
        <f>A!O553</f>
        <v>0</v>
      </c>
      <c r="P553" s="23" t="str">
        <f>IF(A!P553="","",INDEX(B!$A$1:$BT$2000,MATCH(A!P553,B!$AX$1:$AX$2000,0),D!$B$5))</f>
        <v/>
      </c>
      <c r="Q553">
        <f>A!Q553</f>
        <v>0</v>
      </c>
      <c r="R553">
        <f>A!R553</f>
        <v>0</v>
      </c>
      <c r="S553">
        <f>A!S553</f>
        <v>0</v>
      </c>
      <c r="T553">
        <f>A!T553</f>
        <v>0</v>
      </c>
      <c r="U553">
        <f>A!U553</f>
        <v>0</v>
      </c>
      <c r="V553" s="23">
        <f>IF(A!V553="&lt;",1,A!V553)</f>
        <v>0</v>
      </c>
      <c r="W553">
        <f>A!W553</f>
        <v>0</v>
      </c>
      <c r="X553">
        <f>A!X553</f>
        <v>0</v>
      </c>
      <c r="Y553">
        <f>A!Y553</f>
        <v>0</v>
      </c>
      <c r="Z553" s="23">
        <f t="shared" si="8"/>
        <v>0</v>
      </c>
      <c r="AA553">
        <f>A!Z553</f>
        <v>0</v>
      </c>
      <c r="AB553">
        <f>A!AA553</f>
        <v>0</v>
      </c>
      <c r="AC553">
        <f>A!AB553</f>
        <v>0</v>
      </c>
      <c r="AD553">
        <f>A!AC553</f>
        <v>0</v>
      </c>
      <c r="AE553">
        <f>A!AD553</f>
        <v>0</v>
      </c>
      <c r="AF553">
        <f>A!AE553</f>
        <v>0</v>
      </c>
      <c r="AG553">
        <f>A!AF553</f>
        <v>0</v>
      </c>
      <c r="AH553">
        <f>A!AG553</f>
        <v>0</v>
      </c>
      <c r="AI553">
        <f>A!AH553</f>
        <v>0</v>
      </c>
      <c r="AJ553">
        <f>A!AI553</f>
        <v>0</v>
      </c>
      <c r="AK553">
        <f>A!AJ553</f>
        <v>0</v>
      </c>
      <c r="AL553">
        <f>A!AK553</f>
        <v>0</v>
      </c>
      <c r="AM553">
        <f>A!AL553</f>
        <v>0</v>
      </c>
      <c r="AN553">
        <f>A!AM553</f>
        <v>0</v>
      </c>
      <c r="AO553">
        <f>A!AN553</f>
        <v>0</v>
      </c>
      <c r="AP553">
        <f>A!AO553</f>
        <v>0</v>
      </c>
      <c r="AQ553">
        <f>A!AP553</f>
        <v>0</v>
      </c>
      <c r="AR553">
        <f>A!AQ553</f>
        <v>0</v>
      </c>
      <c r="AS553">
        <f>A!AR553</f>
        <v>0</v>
      </c>
      <c r="AT553">
        <f>A!AS553</f>
        <v>0</v>
      </c>
      <c r="AU553">
        <f>A!AT553</f>
        <v>0</v>
      </c>
      <c r="AV553">
        <f>A!AU553</f>
        <v>0</v>
      </c>
      <c r="AW553" s="23" t="str">
        <f>IF(A!AV553=0,"",A!AV553)</f>
        <v/>
      </c>
      <c r="AX553">
        <f>A!AW553</f>
        <v>0</v>
      </c>
      <c r="AY553">
        <f>A!AX553</f>
        <v>0</v>
      </c>
      <c r="AZ553">
        <f>A!AY553</f>
        <v>0</v>
      </c>
      <c r="BA553">
        <f>A!AZ553</f>
        <v>0</v>
      </c>
      <c r="BB553">
        <f>A!BA553</f>
        <v>0</v>
      </c>
      <c r="BC553">
        <f>A!BB553</f>
        <v>0</v>
      </c>
      <c r="BD553">
        <f>A!BC553</f>
        <v>0</v>
      </c>
      <c r="BE553">
        <f>A!BD553</f>
        <v>0</v>
      </c>
      <c r="BF553">
        <f>A!BE553</f>
        <v>0</v>
      </c>
      <c r="BG553">
        <f>A!BF553</f>
        <v>0</v>
      </c>
      <c r="BH553">
        <f>A!BG553</f>
        <v>0</v>
      </c>
      <c r="BI553">
        <f>A!BH553</f>
        <v>0</v>
      </c>
      <c r="BJ553">
        <f>A!BI553</f>
        <v>0</v>
      </c>
      <c r="BK553">
        <f>A!BJ553</f>
        <v>0</v>
      </c>
      <c r="BL553">
        <f>A!BK553</f>
        <v>0</v>
      </c>
      <c r="BM553">
        <f>A!BL553</f>
        <v>0</v>
      </c>
      <c r="BN553">
        <f>A!BM553</f>
        <v>0</v>
      </c>
      <c r="BO553">
        <f>A!BN553</f>
        <v>0</v>
      </c>
      <c r="BP553">
        <f>A!BO553</f>
        <v>0</v>
      </c>
      <c r="BQ553">
        <f>A!BP553</f>
        <v>0</v>
      </c>
      <c r="BR553">
        <f>A!BQ553</f>
        <v>0</v>
      </c>
      <c r="BS553">
        <f>A!BR553</f>
        <v>0</v>
      </c>
      <c r="BT553">
        <f>A!BS553</f>
        <v>0</v>
      </c>
      <c r="BU553">
        <f>A!BT553</f>
        <v>0</v>
      </c>
      <c r="BV553">
        <f>A!BU553</f>
        <v>0</v>
      </c>
      <c r="BW553">
        <f>A!BV553</f>
        <v>0</v>
      </c>
      <c r="BX553">
        <f>A!BW553</f>
        <v>0</v>
      </c>
      <c r="BY553">
        <f>A!BX553</f>
        <v>0</v>
      </c>
      <c r="BZ553">
        <f>A!BY553</f>
        <v>0</v>
      </c>
      <c r="CA553">
        <f>A!BZ553</f>
        <v>0</v>
      </c>
      <c r="CB553">
        <f>A!CA553</f>
        <v>0</v>
      </c>
      <c r="CC553">
        <f>A!CB553</f>
        <v>0</v>
      </c>
      <c r="CD553">
        <f>A!CC553</f>
        <v>0</v>
      </c>
      <c r="CE553">
        <f>A!CD553</f>
        <v>0</v>
      </c>
      <c r="CF553">
        <f>A!CE553</f>
        <v>0</v>
      </c>
      <c r="CG553">
        <f>A!CF553</f>
        <v>0</v>
      </c>
      <c r="CH553">
        <f>A!CG553</f>
        <v>0</v>
      </c>
      <c r="CI553">
        <f>A!CH553</f>
        <v>0</v>
      </c>
      <c r="CJ553">
        <f>A!CI553</f>
        <v>0</v>
      </c>
      <c r="CK553">
        <f>A!CJ553</f>
        <v>0</v>
      </c>
      <c r="CL553">
        <f>A!CK553</f>
        <v>0</v>
      </c>
      <c r="CM553">
        <f>A!CL553</f>
        <v>0</v>
      </c>
      <c r="CN553">
        <f>A!CM553</f>
        <v>0</v>
      </c>
      <c r="CO553">
        <f>A!CN553</f>
        <v>0</v>
      </c>
      <c r="CP553">
        <f>A!CO553</f>
        <v>0</v>
      </c>
      <c r="CQ553">
        <f>A!CO863</f>
        <v>0</v>
      </c>
      <c r="CR553">
        <f>A!CP553</f>
        <v>0</v>
      </c>
      <c r="CS553">
        <f>A!CQ553</f>
        <v>0</v>
      </c>
    </row>
    <row r="554" spans="1:97" x14ac:dyDescent="0.2">
      <c r="A554">
        <f>A!A554</f>
        <v>0</v>
      </c>
      <c r="B554">
        <f>A!B554</f>
        <v>0</v>
      </c>
      <c r="C554">
        <f>A!C554</f>
        <v>0</v>
      </c>
      <c r="D554">
        <f>A!D554</f>
        <v>0</v>
      </c>
      <c r="E554">
        <f>A!E554</f>
        <v>0</v>
      </c>
      <c r="F554">
        <f>A!F554</f>
        <v>0</v>
      </c>
      <c r="G554">
        <f>A!G554</f>
        <v>0</v>
      </c>
      <c r="H554">
        <f>A!H554</f>
        <v>0</v>
      </c>
      <c r="I554">
        <f>A!I554</f>
        <v>0</v>
      </c>
      <c r="J554">
        <f>A!J554</f>
        <v>0</v>
      </c>
      <c r="K554">
        <f>A!K554</f>
        <v>0</v>
      </c>
      <c r="L554">
        <f>A!L554</f>
        <v>0</v>
      </c>
      <c r="M554">
        <f>A!M554</f>
        <v>0</v>
      </c>
      <c r="N554">
        <f>A!N554</f>
        <v>0</v>
      </c>
      <c r="O554">
        <f>A!O554</f>
        <v>0</v>
      </c>
      <c r="P554" s="23" t="str">
        <f>IF(A!P554="","",INDEX(B!$A$1:$BT$2000,MATCH(A!P554,B!$AX$1:$AX$2000,0),D!$B$5))</f>
        <v/>
      </c>
      <c r="Q554">
        <f>A!Q554</f>
        <v>0</v>
      </c>
      <c r="R554">
        <f>A!R554</f>
        <v>0</v>
      </c>
      <c r="S554">
        <f>A!S554</f>
        <v>0</v>
      </c>
      <c r="T554">
        <f>A!T554</f>
        <v>0</v>
      </c>
      <c r="U554">
        <f>A!U554</f>
        <v>0</v>
      </c>
      <c r="V554" s="23">
        <f>IF(A!V554="&lt;",1,A!V554)</f>
        <v>0</v>
      </c>
      <c r="W554">
        <f>A!W554</f>
        <v>0</v>
      </c>
      <c r="X554">
        <f>A!X554</f>
        <v>0</v>
      </c>
      <c r="Y554">
        <f>A!Y554</f>
        <v>0</v>
      </c>
      <c r="Z554" s="23">
        <f t="shared" si="8"/>
        <v>0</v>
      </c>
      <c r="AA554">
        <f>A!Z554</f>
        <v>0</v>
      </c>
      <c r="AB554">
        <f>A!AA554</f>
        <v>0</v>
      </c>
      <c r="AC554">
        <f>A!AB554</f>
        <v>0</v>
      </c>
      <c r="AD554">
        <f>A!AC554</f>
        <v>0</v>
      </c>
      <c r="AE554">
        <f>A!AD554</f>
        <v>0</v>
      </c>
      <c r="AF554">
        <f>A!AE554</f>
        <v>0</v>
      </c>
      <c r="AG554">
        <f>A!AF554</f>
        <v>0</v>
      </c>
      <c r="AH554">
        <f>A!AG554</f>
        <v>0</v>
      </c>
      <c r="AI554">
        <f>A!AH554</f>
        <v>0</v>
      </c>
      <c r="AJ554">
        <f>A!AI554</f>
        <v>0</v>
      </c>
      <c r="AK554">
        <f>A!AJ554</f>
        <v>0</v>
      </c>
      <c r="AL554">
        <f>A!AK554</f>
        <v>0</v>
      </c>
      <c r="AM554">
        <f>A!AL554</f>
        <v>0</v>
      </c>
      <c r="AN554">
        <f>A!AM554</f>
        <v>0</v>
      </c>
      <c r="AO554">
        <f>A!AN554</f>
        <v>0</v>
      </c>
      <c r="AP554">
        <f>A!AO554</f>
        <v>0</v>
      </c>
      <c r="AQ554">
        <f>A!AP554</f>
        <v>0</v>
      </c>
      <c r="AR554">
        <f>A!AQ554</f>
        <v>0</v>
      </c>
      <c r="AS554">
        <f>A!AR554</f>
        <v>0</v>
      </c>
      <c r="AT554">
        <f>A!AS554</f>
        <v>0</v>
      </c>
      <c r="AU554">
        <f>A!AT554</f>
        <v>0</v>
      </c>
      <c r="AV554">
        <f>A!AU554</f>
        <v>0</v>
      </c>
      <c r="AW554" s="23" t="str">
        <f>IF(A!AV554=0,"",A!AV554)</f>
        <v/>
      </c>
      <c r="AX554">
        <f>A!AW554</f>
        <v>0</v>
      </c>
      <c r="AY554">
        <f>A!AX554</f>
        <v>0</v>
      </c>
      <c r="AZ554">
        <f>A!AY554</f>
        <v>0</v>
      </c>
      <c r="BA554">
        <f>A!AZ554</f>
        <v>0</v>
      </c>
      <c r="BB554">
        <f>A!BA554</f>
        <v>0</v>
      </c>
      <c r="BC554">
        <f>A!BB554</f>
        <v>0</v>
      </c>
      <c r="BD554">
        <f>A!BC554</f>
        <v>0</v>
      </c>
      <c r="BE554">
        <f>A!BD554</f>
        <v>0</v>
      </c>
      <c r="BF554">
        <f>A!BE554</f>
        <v>0</v>
      </c>
      <c r="BG554">
        <f>A!BF554</f>
        <v>0</v>
      </c>
      <c r="BH554">
        <f>A!BG554</f>
        <v>0</v>
      </c>
      <c r="BI554">
        <f>A!BH554</f>
        <v>0</v>
      </c>
      <c r="BJ554">
        <f>A!BI554</f>
        <v>0</v>
      </c>
      <c r="BK554">
        <f>A!BJ554</f>
        <v>0</v>
      </c>
      <c r="BL554">
        <f>A!BK554</f>
        <v>0</v>
      </c>
      <c r="BM554">
        <f>A!BL554</f>
        <v>0</v>
      </c>
      <c r="BN554">
        <f>A!BM554</f>
        <v>0</v>
      </c>
      <c r="BO554">
        <f>A!BN554</f>
        <v>0</v>
      </c>
      <c r="BP554">
        <f>A!BO554</f>
        <v>0</v>
      </c>
      <c r="BQ554">
        <f>A!BP554</f>
        <v>0</v>
      </c>
      <c r="BR554">
        <f>A!BQ554</f>
        <v>0</v>
      </c>
      <c r="BS554">
        <f>A!BR554</f>
        <v>0</v>
      </c>
      <c r="BT554">
        <f>A!BS554</f>
        <v>0</v>
      </c>
      <c r="BU554">
        <f>A!BT554</f>
        <v>0</v>
      </c>
      <c r="BV554">
        <f>A!BU554</f>
        <v>0</v>
      </c>
      <c r="BW554">
        <f>A!BV554</f>
        <v>0</v>
      </c>
      <c r="BX554">
        <f>A!BW554</f>
        <v>0</v>
      </c>
      <c r="BY554">
        <f>A!BX554</f>
        <v>0</v>
      </c>
      <c r="BZ554">
        <f>A!BY554</f>
        <v>0</v>
      </c>
      <c r="CA554">
        <f>A!BZ554</f>
        <v>0</v>
      </c>
      <c r="CB554">
        <f>A!CA554</f>
        <v>0</v>
      </c>
      <c r="CC554">
        <f>A!CB554</f>
        <v>0</v>
      </c>
      <c r="CD554">
        <f>A!CC554</f>
        <v>0</v>
      </c>
      <c r="CE554">
        <f>A!CD554</f>
        <v>0</v>
      </c>
      <c r="CF554">
        <f>A!CE554</f>
        <v>0</v>
      </c>
      <c r="CG554">
        <f>A!CF554</f>
        <v>0</v>
      </c>
      <c r="CH554">
        <f>A!CG554</f>
        <v>0</v>
      </c>
      <c r="CI554">
        <f>A!CH554</f>
        <v>0</v>
      </c>
      <c r="CJ554">
        <f>A!CI554</f>
        <v>0</v>
      </c>
      <c r="CK554">
        <f>A!CJ554</f>
        <v>0</v>
      </c>
      <c r="CL554">
        <f>A!CK554</f>
        <v>0</v>
      </c>
      <c r="CM554">
        <f>A!CL554</f>
        <v>0</v>
      </c>
      <c r="CN554">
        <f>A!CM554</f>
        <v>0</v>
      </c>
      <c r="CO554">
        <f>A!CN554</f>
        <v>0</v>
      </c>
      <c r="CP554">
        <f>A!CO554</f>
        <v>0</v>
      </c>
      <c r="CQ554">
        <f>A!CO864</f>
        <v>0</v>
      </c>
      <c r="CR554">
        <f>A!CP554</f>
        <v>0</v>
      </c>
      <c r="CS554">
        <f>A!CQ554</f>
        <v>0</v>
      </c>
    </row>
    <row r="555" spans="1:97" x14ac:dyDescent="0.2">
      <c r="A555">
        <f>A!A555</f>
        <v>0</v>
      </c>
      <c r="B555">
        <f>A!B555</f>
        <v>0</v>
      </c>
      <c r="C555">
        <f>A!C555</f>
        <v>0</v>
      </c>
      <c r="D555">
        <f>A!D555</f>
        <v>0</v>
      </c>
      <c r="E555">
        <f>A!E555</f>
        <v>0</v>
      </c>
      <c r="F555">
        <f>A!F555</f>
        <v>0</v>
      </c>
      <c r="G555">
        <f>A!G555</f>
        <v>0</v>
      </c>
      <c r="H555">
        <f>A!H555</f>
        <v>0</v>
      </c>
      <c r="I555">
        <f>A!I555</f>
        <v>0</v>
      </c>
      <c r="J555">
        <f>A!J555</f>
        <v>0</v>
      </c>
      <c r="K555">
        <f>A!K555</f>
        <v>0</v>
      </c>
      <c r="L555">
        <f>A!L555</f>
        <v>0</v>
      </c>
      <c r="M555">
        <f>A!M555</f>
        <v>0</v>
      </c>
      <c r="N555">
        <f>A!N555</f>
        <v>0</v>
      </c>
      <c r="O555">
        <f>A!O555</f>
        <v>0</v>
      </c>
      <c r="P555" s="23" t="str">
        <f>IF(A!P555="","",INDEX(B!$A$1:$BT$2000,MATCH(A!P555,B!$AX$1:$AX$2000,0),D!$B$5))</f>
        <v/>
      </c>
      <c r="Q555">
        <f>A!Q555</f>
        <v>0</v>
      </c>
      <c r="R555">
        <f>A!R555</f>
        <v>0</v>
      </c>
      <c r="S555">
        <f>A!S555</f>
        <v>0</v>
      </c>
      <c r="T555">
        <f>A!T555</f>
        <v>0</v>
      </c>
      <c r="U555">
        <f>A!U555</f>
        <v>0</v>
      </c>
      <c r="V555" s="23">
        <f>IF(A!V555="&lt;",1,A!V555)</f>
        <v>0</v>
      </c>
      <c r="W555">
        <f>A!W555</f>
        <v>0</v>
      </c>
      <c r="X555">
        <f>A!X555</f>
        <v>0</v>
      </c>
      <c r="Y555">
        <f>A!Y555</f>
        <v>0</v>
      </c>
      <c r="Z555" s="23">
        <f t="shared" si="8"/>
        <v>0</v>
      </c>
      <c r="AA555">
        <f>A!Z555</f>
        <v>0</v>
      </c>
      <c r="AB555">
        <f>A!AA555</f>
        <v>0</v>
      </c>
      <c r="AC555">
        <f>A!AB555</f>
        <v>0</v>
      </c>
      <c r="AD555">
        <f>A!AC555</f>
        <v>0</v>
      </c>
      <c r="AE555">
        <f>A!AD555</f>
        <v>0</v>
      </c>
      <c r="AF555">
        <f>A!AE555</f>
        <v>0</v>
      </c>
      <c r="AG555">
        <f>A!AF555</f>
        <v>0</v>
      </c>
      <c r="AH555">
        <f>A!AG555</f>
        <v>0</v>
      </c>
      <c r="AI555">
        <f>A!AH555</f>
        <v>0</v>
      </c>
      <c r="AJ555">
        <f>A!AI555</f>
        <v>0</v>
      </c>
      <c r="AK555">
        <f>A!AJ555</f>
        <v>0</v>
      </c>
      <c r="AL555">
        <f>A!AK555</f>
        <v>0</v>
      </c>
      <c r="AM555">
        <f>A!AL555</f>
        <v>0</v>
      </c>
      <c r="AN555">
        <f>A!AM555</f>
        <v>0</v>
      </c>
      <c r="AO555">
        <f>A!AN555</f>
        <v>0</v>
      </c>
      <c r="AP555">
        <f>A!AO555</f>
        <v>0</v>
      </c>
      <c r="AQ555">
        <f>A!AP555</f>
        <v>0</v>
      </c>
      <c r="AR555">
        <f>A!AQ555</f>
        <v>0</v>
      </c>
      <c r="AS555">
        <f>A!AR555</f>
        <v>0</v>
      </c>
      <c r="AT555">
        <f>A!AS555</f>
        <v>0</v>
      </c>
      <c r="AU555">
        <f>A!AT555</f>
        <v>0</v>
      </c>
      <c r="AV555">
        <f>A!AU555</f>
        <v>0</v>
      </c>
      <c r="AW555" s="23" t="str">
        <f>IF(A!AV555=0,"",A!AV555)</f>
        <v/>
      </c>
      <c r="AX555">
        <f>A!AW555</f>
        <v>0</v>
      </c>
      <c r="AY555">
        <f>A!AX555</f>
        <v>0</v>
      </c>
      <c r="AZ555">
        <f>A!AY555</f>
        <v>0</v>
      </c>
      <c r="BA555">
        <f>A!AZ555</f>
        <v>0</v>
      </c>
      <c r="BB555">
        <f>A!BA555</f>
        <v>0</v>
      </c>
      <c r="BC555">
        <f>A!BB555</f>
        <v>0</v>
      </c>
      <c r="BD555">
        <f>A!BC555</f>
        <v>0</v>
      </c>
      <c r="BE555">
        <f>A!BD555</f>
        <v>0</v>
      </c>
      <c r="BF555">
        <f>A!BE555</f>
        <v>0</v>
      </c>
      <c r="BG555">
        <f>A!BF555</f>
        <v>0</v>
      </c>
      <c r="BH555">
        <f>A!BG555</f>
        <v>0</v>
      </c>
      <c r="BI555">
        <f>A!BH555</f>
        <v>0</v>
      </c>
      <c r="BJ555">
        <f>A!BI555</f>
        <v>0</v>
      </c>
      <c r="BK555">
        <f>A!BJ555</f>
        <v>0</v>
      </c>
      <c r="BL555">
        <f>A!BK555</f>
        <v>0</v>
      </c>
      <c r="BM555">
        <f>A!BL555</f>
        <v>0</v>
      </c>
      <c r="BN555">
        <f>A!BM555</f>
        <v>0</v>
      </c>
      <c r="BO555">
        <f>A!BN555</f>
        <v>0</v>
      </c>
      <c r="BP555">
        <f>A!BO555</f>
        <v>0</v>
      </c>
      <c r="BQ555">
        <f>A!BP555</f>
        <v>0</v>
      </c>
      <c r="BR555">
        <f>A!BQ555</f>
        <v>0</v>
      </c>
      <c r="BS555">
        <f>A!BR555</f>
        <v>0</v>
      </c>
      <c r="BT555">
        <f>A!BS555</f>
        <v>0</v>
      </c>
      <c r="BU555">
        <f>A!BT555</f>
        <v>0</v>
      </c>
      <c r="BV555">
        <f>A!BU555</f>
        <v>0</v>
      </c>
      <c r="BW555">
        <f>A!BV555</f>
        <v>0</v>
      </c>
      <c r="BX555">
        <f>A!BW555</f>
        <v>0</v>
      </c>
      <c r="BY555">
        <f>A!BX555</f>
        <v>0</v>
      </c>
      <c r="BZ555">
        <f>A!BY555</f>
        <v>0</v>
      </c>
      <c r="CA555">
        <f>A!BZ555</f>
        <v>0</v>
      </c>
      <c r="CB555">
        <f>A!CA555</f>
        <v>0</v>
      </c>
      <c r="CC555">
        <f>A!CB555</f>
        <v>0</v>
      </c>
      <c r="CD555">
        <f>A!CC555</f>
        <v>0</v>
      </c>
      <c r="CE555">
        <f>A!CD555</f>
        <v>0</v>
      </c>
      <c r="CF555">
        <f>A!CE555</f>
        <v>0</v>
      </c>
      <c r="CG555">
        <f>A!CF555</f>
        <v>0</v>
      </c>
      <c r="CH555">
        <f>A!CG555</f>
        <v>0</v>
      </c>
      <c r="CI555">
        <f>A!CH555</f>
        <v>0</v>
      </c>
      <c r="CJ555">
        <f>A!CI555</f>
        <v>0</v>
      </c>
      <c r="CK555">
        <f>A!CJ555</f>
        <v>0</v>
      </c>
      <c r="CL555">
        <f>A!CK555</f>
        <v>0</v>
      </c>
      <c r="CM555">
        <f>A!CL555</f>
        <v>0</v>
      </c>
      <c r="CN555">
        <f>A!CM555</f>
        <v>0</v>
      </c>
      <c r="CO555">
        <f>A!CN555</f>
        <v>0</v>
      </c>
      <c r="CP555">
        <f>A!CO555</f>
        <v>0</v>
      </c>
      <c r="CQ555">
        <f>A!CO865</f>
        <v>0</v>
      </c>
      <c r="CR555">
        <f>A!CP555</f>
        <v>0</v>
      </c>
      <c r="CS555">
        <f>A!CQ555</f>
        <v>0</v>
      </c>
    </row>
    <row r="556" spans="1:97" x14ac:dyDescent="0.2">
      <c r="A556">
        <f>A!A556</f>
        <v>0</v>
      </c>
      <c r="B556">
        <f>A!B556</f>
        <v>0</v>
      </c>
      <c r="C556">
        <f>A!C556</f>
        <v>0</v>
      </c>
      <c r="D556">
        <f>A!D556</f>
        <v>0</v>
      </c>
      <c r="E556">
        <f>A!E556</f>
        <v>0</v>
      </c>
      <c r="F556">
        <f>A!F556</f>
        <v>0</v>
      </c>
      <c r="G556">
        <f>A!G556</f>
        <v>0</v>
      </c>
      <c r="H556">
        <f>A!H556</f>
        <v>0</v>
      </c>
      <c r="I556">
        <f>A!I556</f>
        <v>0</v>
      </c>
      <c r="J556">
        <f>A!J556</f>
        <v>0</v>
      </c>
      <c r="K556">
        <f>A!K556</f>
        <v>0</v>
      </c>
      <c r="L556">
        <f>A!L556</f>
        <v>0</v>
      </c>
      <c r="M556">
        <f>A!M556</f>
        <v>0</v>
      </c>
      <c r="N556">
        <f>A!N556</f>
        <v>0</v>
      </c>
      <c r="O556">
        <f>A!O556</f>
        <v>0</v>
      </c>
      <c r="P556" s="23" t="str">
        <f>IF(A!P556="","",INDEX(B!$A$1:$BT$2000,MATCH(A!P556,B!$AX$1:$AX$2000,0),D!$B$5))</f>
        <v/>
      </c>
      <c r="Q556">
        <f>A!Q556</f>
        <v>0</v>
      </c>
      <c r="R556">
        <f>A!R556</f>
        <v>0</v>
      </c>
      <c r="S556">
        <f>A!S556</f>
        <v>0</v>
      </c>
      <c r="T556">
        <f>A!T556</f>
        <v>0</v>
      </c>
      <c r="U556">
        <f>A!U556</f>
        <v>0</v>
      </c>
      <c r="V556" s="23">
        <f>IF(A!V556="&lt;",1,A!V556)</f>
        <v>0</v>
      </c>
      <c r="W556">
        <f>A!W556</f>
        <v>0</v>
      </c>
      <c r="X556">
        <f>A!X556</f>
        <v>0</v>
      </c>
      <c r="Y556">
        <f>A!Y556</f>
        <v>0</v>
      </c>
      <c r="Z556" s="23">
        <f t="shared" si="8"/>
        <v>0</v>
      </c>
      <c r="AA556">
        <f>A!Z556</f>
        <v>0</v>
      </c>
      <c r="AB556">
        <f>A!AA556</f>
        <v>0</v>
      </c>
      <c r="AC556">
        <f>A!AB556</f>
        <v>0</v>
      </c>
      <c r="AD556">
        <f>A!AC556</f>
        <v>0</v>
      </c>
      <c r="AE556">
        <f>A!AD556</f>
        <v>0</v>
      </c>
      <c r="AF556">
        <f>A!AE556</f>
        <v>0</v>
      </c>
      <c r="AG556">
        <f>A!AF556</f>
        <v>0</v>
      </c>
      <c r="AH556">
        <f>A!AG556</f>
        <v>0</v>
      </c>
      <c r="AI556">
        <f>A!AH556</f>
        <v>0</v>
      </c>
      <c r="AJ556">
        <f>A!AI556</f>
        <v>0</v>
      </c>
      <c r="AK556">
        <f>A!AJ556</f>
        <v>0</v>
      </c>
      <c r="AL556">
        <f>A!AK556</f>
        <v>0</v>
      </c>
      <c r="AM556">
        <f>A!AL556</f>
        <v>0</v>
      </c>
      <c r="AN556">
        <f>A!AM556</f>
        <v>0</v>
      </c>
      <c r="AO556">
        <f>A!AN556</f>
        <v>0</v>
      </c>
      <c r="AP556">
        <f>A!AO556</f>
        <v>0</v>
      </c>
      <c r="AQ556">
        <f>A!AP556</f>
        <v>0</v>
      </c>
      <c r="AR556">
        <f>A!AQ556</f>
        <v>0</v>
      </c>
      <c r="AS556">
        <f>A!AR556</f>
        <v>0</v>
      </c>
      <c r="AT556">
        <f>A!AS556</f>
        <v>0</v>
      </c>
      <c r="AU556">
        <f>A!AT556</f>
        <v>0</v>
      </c>
      <c r="AV556">
        <f>A!AU556</f>
        <v>0</v>
      </c>
      <c r="AW556" s="23" t="str">
        <f>IF(A!AV556=0,"",A!AV556)</f>
        <v/>
      </c>
      <c r="AX556">
        <f>A!AW556</f>
        <v>0</v>
      </c>
      <c r="AY556">
        <f>A!AX556</f>
        <v>0</v>
      </c>
      <c r="AZ556">
        <f>A!AY556</f>
        <v>0</v>
      </c>
      <c r="BA556">
        <f>A!AZ556</f>
        <v>0</v>
      </c>
      <c r="BB556">
        <f>A!BA556</f>
        <v>0</v>
      </c>
      <c r="BC556">
        <f>A!BB556</f>
        <v>0</v>
      </c>
      <c r="BD556">
        <f>A!BC556</f>
        <v>0</v>
      </c>
      <c r="BE556">
        <f>A!BD556</f>
        <v>0</v>
      </c>
      <c r="BF556">
        <f>A!BE556</f>
        <v>0</v>
      </c>
      <c r="BG556">
        <f>A!BF556</f>
        <v>0</v>
      </c>
      <c r="BH556">
        <f>A!BG556</f>
        <v>0</v>
      </c>
      <c r="BI556">
        <f>A!BH556</f>
        <v>0</v>
      </c>
      <c r="BJ556">
        <f>A!BI556</f>
        <v>0</v>
      </c>
      <c r="BK556">
        <f>A!BJ556</f>
        <v>0</v>
      </c>
      <c r="BL556">
        <f>A!BK556</f>
        <v>0</v>
      </c>
      <c r="BM556">
        <f>A!BL556</f>
        <v>0</v>
      </c>
      <c r="BN556">
        <f>A!BM556</f>
        <v>0</v>
      </c>
      <c r="BO556">
        <f>A!BN556</f>
        <v>0</v>
      </c>
      <c r="BP556">
        <f>A!BO556</f>
        <v>0</v>
      </c>
      <c r="BQ556">
        <f>A!BP556</f>
        <v>0</v>
      </c>
      <c r="BR556">
        <f>A!BQ556</f>
        <v>0</v>
      </c>
      <c r="BS556">
        <f>A!BR556</f>
        <v>0</v>
      </c>
      <c r="BT556">
        <f>A!BS556</f>
        <v>0</v>
      </c>
      <c r="BU556">
        <f>A!BT556</f>
        <v>0</v>
      </c>
      <c r="BV556">
        <f>A!BU556</f>
        <v>0</v>
      </c>
      <c r="BW556">
        <f>A!BV556</f>
        <v>0</v>
      </c>
      <c r="BX556">
        <f>A!BW556</f>
        <v>0</v>
      </c>
      <c r="BY556">
        <f>A!BX556</f>
        <v>0</v>
      </c>
      <c r="BZ556">
        <f>A!BY556</f>
        <v>0</v>
      </c>
      <c r="CA556">
        <f>A!BZ556</f>
        <v>0</v>
      </c>
      <c r="CB556">
        <f>A!CA556</f>
        <v>0</v>
      </c>
      <c r="CC556">
        <f>A!CB556</f>
        <v>0</v>
      </c>
      <c r="CD556">
        <f>A!CC556</f>
        <v>0</v>
      </c>
      <c r="CE556">
        <f>A!CD556</f>
        <v>0</v>
      </c>
      <c r="CF556">
        <f>A!CE556</f>
        <v>0</v>
      </c>
      <c r="CG556">
        <f>A!CF556</f>
        <v>0</v>
      </c>
      <c r="CH556">
        <f>A!CG556</f>
        <v>0</v>
      </c>
      <c r="CI556">
        <f>A!CH556</f>
        <v>0</v>
      </c>
      <c r="CJ556">
        <f>A!CI556</f>
        <v>0</v>
      </c>
      <c r="CK556">
        <f>A!CJ556</f>
        <v>0</v>
      </c>
      <c r="CL556">
        <f>A!CK556</f>
        <v>0</v>
      </c>
      <c r="CM556">
        <f>A!CL556</f>
        <v>0</v>
      </c>
      <c r="CN556">
        <f>A!CM556</f>
        <v>0</v>
      </c>
      <c r="CO556">
        <f>A!CN556</f>
        <v>0</v>
      </c>
      <c r="CP556">
        <f>A!CO556</f>
        <v>0</v>
      </c>
      <c r="CQ556">
        <f>A!CO866</f>
        <v>0</v>
      </c>
      <c r="CR556">
        <f>A!CP556</f>
        <v>0</v>
      </c>
      <c r="CS556">
        <f>A!CQ556</f>
        <v>0</v>
      </c>
    </row>
    <row r="557" spans="1:97" x14ac:dyDescent="0.2">
      <c r="A557">
        <f>A!A557</f>
        <v>0</v>
      </c>
      <c r="B557">
        <f>A!B557</f>
        <v>0</v>
      </c>
      <c r="C557">
        <f>A!C557</f>
        <v>0</v>
      </c>
      <c r="D557">
        <f>A!D557</f>
        <v>0</v>
      </c>
      <c r="E557">
        <f>A!E557</f>
        <v>0</v>
      </c>
      <c r="F557">
        <f>A!F557</f>
        <v>0</v>
      </c>
      <c r="G557">
        <f>A!G557</f>
        <v>0</v>
      </c>
      <c r="H557">
        <f>A!H557</f>
        <v>0</v>
      </c>
      <c r="I557">
        <f>A!I557</f>
        <v>0</v>
      </c>
      <c r="J557">
        <f>A!J557</f>
        <v>0</v>
      </c>
      <c r="K557">
        <f>A!K557</f>
        <v>0</v>
      </c>
      <c r="L557">
        <f>A!L557</f>
        <v>0</v>
      </c>
      <c r="M557">
        <f>A!M557</f>
        <v>0</v>
      </c>
      <c r="N557">
        <f>A!N557</f>
        <v>0</v>
      </c>
      <c r="O557">
        <f>A!O557</f>
        <v>0</v>
      </c>
      <c r="P557" s="23" t="str">
        <f>IF(A!P557="","",INDEX(B!$A$1:$BT$2000,MATCH(A!P557,B!$AX$1:$AX$2000,0),D!$B$5))</f>
        <v/>
      </c>
      <c r="Q557">
        <f>A!Q557</f>
        <v>0</v>
      </c>
      <c r="R557">
        <f>A!R557</f>
        <v>0</v>
      </c>
      <c r="S557">
        <f>A!S557</f>
        <v>0</v>
      </c>
      <c r="T557">
        <f>A!T557</f>
        <v>0</v>
      </c>
      <c r="U557">
        <f>A!U557</f>
        <v>0</v>
      </c>
      <c r="V557" s="23">
        <f>IF(A!V557="&lt;",1,A!V557)</f>
        <v>0</v>
      </c>
      <c r="W557">
        <f>A!W557</f>
        <v>0</v>
      </c>
      <c r="X557">
        <f>A!X557</f>
        <v>0</v>
      </c>
      <c r="Y557">
        <f>A!Y557</f>
        <v>0</v>
      </c>
      <c r="Z557" s="23">
        <f t="shared" si="8"/>
        <v>0</v>
      </c>
      <c r="AA557">
        <f>A!Z557</f>
        <v>0</v>
      </c>
      <c r="AB557">
        <f>A!AA557</f>
        <v>0</v>
      </c>
      <c r="AC557">
        <f>A!AB557</f>
        <v>0</v>
      </c>
      <c r="AD557">
        <f>A!AC557</f>
        <v>0</v>
      </c>
      <c r="AE557">
        <f>A!AD557</f>
        <v>0</v>
      </c>
      <c r="AF557">
        <f>A!AE557</f>
        <v>0</v>
      </c>
      <c r="AG557">
        <f>A!AF557</f>
        <v>0</v>
      </c>
      <c r="AH557">
        <f>A!AG557</f>
        <v>0</v>
      </c>
      <c r="AI557">
        <f>A!AH557</f>
        <v>0</v>
      </c>
      <c r="AJ557">
        <f>A!AI557</f>
        <v>0</v>
      </c>
      <c r="AK557">
        <f>A!AJ557</f>
        <v>0</v>
      </c>
      <c r="AL557">
        <f>A!AK557</f>
        <v>0</v>
      </c>
      <c r="AM557">
        <f>A!AL557</f>
        <v>0</v>
      </c>
      <c r="AN557">
        <f>A!AM557</f>
        <v>0</v>
      </c>
      <c r="AO557">
        <f>A!AN557</f>
        <v>0</v>
      </c>
      <c r="AP557">
        <f>A!AO557</f>
        <v>0</v>
      </c>
      <c r="AQ557">
        <f>A!AP557</f>
        <v>0</v>
      </c>
      <c r="AR557">
        <f>A!AQ557</f>
        <v>0</v>
      </c>
      <c r="AS557">
        <f>A!AR557</f>
        <v>0</v>
      </c>
      <c r="AT557">
        <f>A!AS557</f>
        <v>0</v>
      </c>
      <c r="AU557">
        <f>A!AT557</f>
        <v>0</v>
      </c>
      <c r="AV557">
        <f>A!AU557</f>
        <v>0</v>
      </c>
      <c r="AW557" s="23" t="str">
        <f>IF(A!AV557=0,"",A!AV557)</f>
        <v/>
      </c>
      <c r="AX557">
        <f>A!AW557</f>
        <v>0</v>
      </c>
      <c r="AY557">
        <f>A!AX557</f>
        <v>0</v>
      </c>
      <c r="AZ557">
        <f>A!AY557</f>
        <v>0</v>
      </c>
      <c r="BA557">
        <f>A!AZ557</f>
        <v>0</v>
      </c>
      <c r="BB557">
        <f>A!BA557</f>
        <v>0</v>
      </c>
      <c r="BC557">
        <f>A!BB557</f>
        <v>0</v>
      </c>
      <c r="BD557">
        <f>A!BC557</f>
        <v>0</v>
      </c>
      <c r="BE557">
        <f>A!BD557</f>
        <v>0</v>
      </c>
      <c r="BF557">
        <f>A!BE557</f>
        <v>0</v>
      </c>
      <c r="BG557">
        <f>A!BF557</f>
        <v>0</v>
      </c>
      <c r="BH557">
        <f>A!BG557</f>
        <v>0</v>
      </c>
      <c r="BI557">
        <f>A!BH557</f>
        <v>0</v>
      </c>
      <c r="BJ557">
        <f>A!BI557</f>
        <v>0</v>
      </c>
      <c r="BK557">
        <f>A!BJ557</f>
        <v>0</v>
      </c>
      <c r="BL557">
        <f>A!BK557</f>
        <v>0</v>
      </c>
      <c r="BM557">
        <f>A!BL557</f>
        <v>0</v>
      </c>
      <c r="BN557">
        <f>A!BM557</f>
        <v>0</v>
      </c>
      <c r="BO557">
        <f>A!BN557</f>
        <v>0</v>
      </c>
      <c r="BP557">
        <f>A!BO557</f>
        <v>0</v>
      </c>
      <c r="BQ557">
        <f>A!BP557</f>
        <v>0</v>
      </c>
      <c r="BR557">
        <f>A!BQ557</f>
        <v>0</v>
      </c>
      <c r="BS557">
        <f>A!BR557</f>
        <v>0</v>
      </c>
      <c r="BT557">
        <f>A!BS557</f>
        <v>0</v>
      </c>
      <c r="BU557">
        <f>A!BT557</f>
        <v>0</v>
      </c>
      <c r="BV557">
        <f>A!BU557</f>
        <v>0</v>
      </c>
      <c r="BW557">
        <f>A!BV557</f>
        <v>0</v>
      </c>
      <c r="BX557">
        <f>A!BW557</f>
        <v>0</v>
      </c>
      <c r="BY557">
        <f>A!BX557</f>
        <v>0</v>
      </c>
      <c r="BZ557">
        <f>A!BY557</f>
        <v>0</v>
      </c>
      <c r="CA557">
        <f>A!BZ557</f>
        <v>0</v>
      </c>
      <c r="CB557">
        <f>A!CA557</f>
        <v>0</v>
      </c>
      <c r="CC557">
        <f>A!CB557</f>
        <v>0</v>
      </c>
      <c r="CD557">
        <f>A!CC557</f>
        <v>0</v>
      </c>
      <c r="CE557">
        <f>A!CD557</f>
        <v>0</v>
      </c>
      <c r="CF557">
        <f>A!CE557</f>
        <v>0</v>
      </c>
      <c r="CG557">
        <f>A!CF557</f>
        <v>0</v>
      </c>
      <c r="CH557">
        <f>A!CG557</f>
        <v>0</v>
      </c>
      <c r="CI557">
        <f>A!CH557</f>
        <v>0</v>
      </c>
      <c r="CJ557">
        <f>A!CI557</f>
        <v>0</v>
      </c>
      <c r="CK557">
        <f>A!CJ557</f>
        <v>0</v>
      </c>
      <c r="CL557">
        <f>A!CK557</f>
        <v>0</v>
      </c>
      <c r="CM557">
        <f>A!CL557</f>
        <v>0</v>
      </c>
      <c r="CN557">
        <f>A!CM557</f>
        <v>0</v>
      </c>
      <c r="CO557">
        <f>A!CN557</f>
        <v>0</v>
      </c>
      <c r="CP557">
        <f>A!CO557</f>
        <v>0</v>
      </c>
      <c r="CQ557">
        <f>A!CO867</f>
        <v>0</v>
      </c>
      <c r="CR557">
        <f>A!CP557</f>
        <v>0</v>
      </c>
      <c r="CS557">
        <f>A!CQ557</f>
        <v>0</v>
      </c>
    </row>
    <row r="558" spans="1:97" x14ac:dyDescent="0.2">
      <c r="A558">
        <f>A!A558</f>
        <v>0</v>
      </c>
      <c r="B558">
        <f>A!B558</f>
        <v>0</v>
      </c>
      <c r="C558">
        <f>A!C558</f>
        <v>0</v>
      </c>
      <c r="D558">
        <f>A!D558</f>
        <v>0</v>
      </c>
      <c r="E558">
        <f>A!E558</f>
        <v>0</v>
      </c>
      <c r="F558">
        <f>A!F558</f>
        <v>0</v>
      </c>
      <c r="G558">
        <f>A!G558</f>
        <v>0</v>
      </c>
      <c r="H558">
        <f>A!H558</f>
        <v>0</v>
      </c>
      <c r="I558">
        <f>A!I558</f>
        <v>0</v>
      </c>
      <c r="J558">
        <f>A!J558</f>
        <v>0</v>
      </c>
      <c r="K558">
        <f>A!K558</f>
        <v>0</v>
      </c>
      <c r="L558">
        <f>A!L558</f>
        <v>0</v>
      </c>
      <c r="M558">
        <f>A!M558</f>
        <v>0</v>
      </c>
      <c r="N558">
        <f>A!N558</f>
        <v>0</v>
      </c>
      <c r="O558">
        <f>A!O558</f>
        <v>0</v>
      </c>
      <c r="P558" s="23" t="str">
        <f>IF(A!P558="","",INDEX(B!$A$1:$BT$2000,MATCH(A!P558,B!$AX$1:$AX$2000,0),D!$B$5))</f>
        <v/>
      </c>
      <c r="Q558">
        <f>A!Q558</f>
        <v>0</v>
      </c>
      <c r="R558">
        <f>A!R558</f>
        <v>0</v>
      </c>
      <c r="S558">
        <f>A!S558</f>
        <v>0</v>
      </c>
      <c r="T558">
        <f>A!T558</f>
        <v>0</v>
      </c>
      <c r="U558">
        <f>A!U558</f>
        <v>0</v>
      </c>
      <c r="V558" s="23">
        <f>IF(A!V558="&lt;",1,A!V558)</f>
        <v>0</v>
      </c>
      <c r="W558">
        <f>A!W558</f>
        <v>0</v>
      </c>
      <c r="X558">
        <f>A!X558</f>
        <v>0</v>
      </c>
      <c r="Y558">
        <f>A!Y558</f>
        <v>0</v>
      </c>
      <c r="Z558" s="23">
        <f t="shared" si="8"/>
        <v>0</v>
      </c>
      <c r="AA558">
        <f>A!Z558</f>
        <v>0</v>
      </c>
      <c r="AB558">
        <f>A!AA558</f>
        <v>0</v>
      </c>
      <c r="AC558">
        <f>A!AB558</f>
        <v>0</v>
      </c>
      <c r="AD558">
        <f>A!AC558</f>
        <v>0</v>
      </c>
      <c r="AE558">
        <f>A!AD558</f>
        <v>0</v>
      </c>
      <c r="AF558">
        <f>A!AE558</f>
        <v>0</v>
      </c>
      <c r="AG558">
        <f>A!AF558</f>
        <v>0</v>
      </c>
      <c r="AH558">
        <f>A!AG558</f>
        <v>0</v>
      </c>
      <c r="AI558">
        <f>A!AH558</f>
        <v>0</v>
      </c>
      <c r="AJ558">
        <f>A!AI558</f>
        <v>0</v>
      </c>
      <c r="AK558">
        <f>A!AJ558</f>
        <v>0</v>
      </c>
      <c r="AL558">
        <f>A!AK558</f>
        <v>0</v>
      </c>
      <c r="AM558">
        <f>A!AL558</f>
        <v>0</v>
      </c>
      <c r="AN558">
        <f>A!AM558</f>
        <v>0</v>
      </c>
      <c r="AO558">
        <f>A!AN558</f>
        <v>0</v>
      </c>
      <c r="AP558">
        <f>A!AO558</f>
        <v>0</v>
      </c>
      <c r="AQ558">
        <f>A!AP558</f>
        <v>0</v>
      </c>
      <c r="AR558">
        <f>A!AQ558</f>
        <v>0</v>
      </c>
      <c r="AS558">
        <f>A!AR558</f>
        <v>0</v>
      </c>
      <c r="AT558">
        <f>A!AS558</f>
        <v>0</v>
      </c>
      <c r="AU558">
        <f>A!AT558</f>
        <v>0</v>
      </c>
      <c r="AV558">
        <f>A!AU558</f>
        <v>0</v>
      </c>
      <c r="AW558" s="23" t="str">
        <f>IF(A!AV558=0,"",A!AV558)</f>
        <v/>
      </c>
      <c r="AX558">
        <f>A!AW558</f>
        <v>0</v>
      </c>
      <c r="AY558">
        <f>A!AX558</f>
        <v>0</v>
      </c>
      <c r="AZ558">
        <f>A!AY558</f>
        <v>0</v>
      </c>
      <c r="BA558">
        <f>A!AZ558</f>
        <v>0</v>
      </c>
      <c r="BB558">
        <f>A!BA558</f>
        <v>0</v>
      </c>
      <c r="BC558">
        <f>A!BB558</f>
        <v>0</v>
      </c>
      <c r="BD558">
        <f>A!BC558</f>
        <v>0</v>
      </c>
      <c r="BE558">
        <f>A!BD558</f>
        <v>0</v>
      </c>
      <c r="BF558">
        <f>A!BE558</f>
        <v>0</v>
      </c>
      <c r="BG558">
        <f>A!BF558</f>
        <v>0</v>
      </c>
      <c r="BH558">
        <f>A!BG558</f>
        <v>0</v>
      </c>
      <c r="BI558">
        <f>A!BH558</f>
        <v>0</v>
      </c>
      <c r="BJ558">
        <f>A!BI558</f>
        <v>0</v>
      </c>
      <c r="BK558">
        <f>A!BJ558</f>
        <v>0</v>
      </c>
      <c r="BL558">
        <f>A!BK558</f>
        <v>0</v>
      </c>
      <c r="BM558">
        <f>A!BL558</f>
        <v>0</v>
      </c>
      <c r="BN558">
        <f>A!BM558</f>
        <v>0</v>
      </c>
      <c r="BO558">
        <f>A!BN558</f>
        <v>0</v>
      </c>
      <c r="BP558">
        <f>A!BO558</f>
        <v>0</v>
      </c>
      <c r="BQ558">
        <f>A!BP558</f>
        <v>0</v>
      </c>
      <c r="BR558">
        <f>A!BQ558</f>
        <v>0</v>
      </c>
      <c r="BS558">
        <f>A!BR558</f>
        <v>0</v>
      </c>
      <c r="BT558">
        <f>A!BS558</f>
        <v>0</v>
      </c>
      <c r="BU558">
        <f>A!BT558</f>
        <v>0</v>
      </c>
      <c r="BV558">
        <f>A!BU558</f>
        <v>0</v>
      </c>
      <c r="BW558">
        <f>A!BV558</f>
        <v>0</v>
      </c>
      <c r="BX558">
        <f>A!BW558</f>
        <v>0</v>
      </c>
      <c r="BY558">
        <f>A!BX558</f>
        <v>0</v>
      </c>
      <c r="BZ558">
        <f>A!BY558</f>
        <v>0</v>
      </c>
      <c r="CA558">
        <f>A!BZ558</f>
        <v>0</v>
      </c>
      <c r="CB558">
        <f>A!CA558</f>
        <v>0</v>
      </c>
      <c r="CC558">
        <f>A!CB558</f>
        <v>0</v>
      </c>
      <c r="CD558">
        <f>A!CC558</f>
        <v>0</v>
      </c>
      <c r="CE558">
        <f>A!CD558</f>
        <v>0</v>
      </c>
      <c r="CF558">
        <f>A!CE558</f>
        <v>0</v>
      </c>
      <c r="CG558">
        <f>A!CF558</f>
        <v>0</v>
      </c>
      <c r="CH558">
        <f>A!CG558</f>
        <v>0</v>
      </c>
      <c r="CI558">
        <f>A!CH558</f>
        <v>0</v>
      </c>
      <c r="CJ558">
        <f>A!CI558</f>
        <v>0</v>
      </c>
      <c r="CK558">
        <f>A!CJ558</f>
        <v>0</v>
      </c>
      <c r="CL558">
        <f>A!CK558</f>
        <v>0</v>
      </c>
      <c r="CM558">
        <f>A!CL558</f>
        <v>0</v>
      </c>
      <c r="CN558">
        <f>A!CM558</f>
        <v>0</v>
      </c>
      <c r="CO558">
        <f>A!CN558</f>
        <v>0</v>
      </c>
      <c r="CP558">
        <f>A!CO558</f>
        <v>0</v>
      </c>
      <c r="CQ558">
        <f>A!CO868</f>
        <v>0</v>
      </c>
      <c r="CR558">
        <f>A!CP558</f>
        <v>0</v>
      </c>
      <c r="CS558">
        <f>A!CQ558</f>
        <v>0</v>
      </c>
    </row>
    <row r="559" spans="1:97" x14ac:dyDescent="0.2">
      <c r="A559">
        <f>A!A559</f>
        <v>0</v>
      </c>
      <c r="B559">
        <f>A!B559</f>
        <v>0</v>
      </c>
      <c r="C559">
        <f>A!C559</f>
        <v>0</v>
      </c>
      <c r="D559">
        <f>A!D559</f>
        <v>0</v>
      </c>
      <c r="E559">
        <f>A!E559</f>
        <v>0</v>
      </c>
      <c r="F559">
        <f>A!F559</f>
        <v>0</v>
      </c>
      <c r="G559">
        <f>A!G559</f>
        <v>0</v>
      </c>
      <c r="H559">
        <f>A!H559</f>
        <v>0</v>
      </c>
      <c r="I559">
        <f>A!I559</f>
        <v>0</v>
      </c>
      <c r="J559">
        <f>A!J559</f>
        <v>0</v>
      </c>
      <c r="K559">
        <f>A!K559</f>
        <v>0</v>
      </c>
      <c r="L559">
        <f>A!L559</f>
        <v>0</v>
      </c>
      <c r="M559">
        <f>A!M559</f>
        <v>0</v>
      </c>
      <c r="N559">
        <f>A!N559</f>
        <v>0</v>
      </c>
      <c r="O559">
        <f>A!O559</f>
        <v>0</v>
      </c>
      <c r="P559" s="23" t="str">
        <f>IF(A!P559="","",INDEX(B!$A$1:$BT$2000,MATCH(A!P559,B!$AX$1:$AX$2000,0),D!$B$5))</f>
        <v/>
      </c>
      <c r="Q559">
        <f>A!Q559</f>
        <v>0</v>
      </c>
      <c r="R559">
        <f>A!R559</f>
        <v>0</v>
      </c>
      <c r="S559">
        <f>A!S559</f>
        <v>0</v>
      </c>
      <c r="T559">
        <f>A!T559</f>
        <v>0</v>
      </c>
      <c r="U559">
        <f>A!U559</f>
        <v>0</v>
      </c>
      <c r="V559" s="23">
        <f>IF(A!V559="&lt;",1,A!V559)</f>
        <v>0</v>
      </c>
      <c r="W559">
        <f>A!W559</f>
        <v>0</v>
      </c>
      <c r="X559">
        <f>A!X559</f>
        <v>0</v>
      </c>
      <c r="Y559">
        <f>A!Y559</f>
        <v>0</v>
      </c>
      <c r="Z559" s="23">
        <f t="shared" si="8"/>
        <v>0</v>
      </c>
      <c r="AA559">
        <f>A!Z559</f>
        <v>0</v>
      </c>
      <c r="AB559">
        <f>A!AA559</f>
        <v>0</v>
      </c>
      <c r="AC559">
        <f>A!AB559</f>
        <v>0</v>
      </c>
      <c r="AD559">
        <f>A!AC559</f>
        <v>0</v>
      </c>
      <c r="AE559">
        <f>A!AD559</f>
        <v>0</v>
      </c>
      <c r="AF559">
        <f>A!AE559</f>
        <v>0</v>
      </c>
      <c r="AG559">
        <f>A!AF559</f>
        <v>0</v>
      </c>
      <c r="AH559">
        <f>A!AG559</f>
        <v>0</v>
      </c>
      <c r="AI559">
        <f>A!AH559</f>
        <v>0</v>
      </c>
      <c r="AJ559">
        <f>A!AI559</f>
        <v>0</v>
      </c>
      <c r="AK559">
        <f>A!AJ559</f>
        <v>0</v>
      </c>
      <c r="AL559">
        <f>A!AK559</f>
        <v>0</v>
      </c>
      <c r="AM559">
        <f>A!AL559</f>
        <v>0</v>
      </c>
      <c r="AN559">
        <f>A!AM559</f>
        <v>0</v>
      </c>
      <c r="AO559">
        <f>A!AN559</f>
        <v>0</v>
      </c>
      <c r="AP559">
        <f>A!AO559</f>
        <v>0</v>
      </c>
      <c r="AQ559">
        <f>A!AP559</f>
        <v>0</v>
      </c>
      <c r="AR559">
        <f>A!AQ559</f>
        <v>0</v>
      </c>
      <c r="AS559">
        <f>A!AR559</f>
        <v>0</v>
      </c>
      <c r="AT559">
        <f>A!AS559</f>
        <v>0</v>
      </c>
      <c r="AU559">
        <f>A!AT559</f>
        <v>0</v>
      </c>
      <c r="AV559">
        <f>A!AU559</f>
        <v>0</v>
      </c>
      <c r="AW559" s="23" t="str">
        <f>IF(A!AV559=0,"",A!AV559)</f>
        <v/>
      </c>
      <c r="AX559">
        <f>A!AW559</f>
        <v>0</v>
      </c>
      <c r="AY559">
        <f>A!AX559</f>
        <v>0</v>
      </c>
      <c r="AZ559">
        <f>A!AY559</f>
        <v>0</v>
      </c>
      <c r="BA559">
        <f>A!AZ559</f>
        <v>0</v>
      </c>
      <c r="BB559">
        <f>A!BA559</f>
        <v>0</v>
      </c>
      <c r="BC559">
        <f>A!BB559</f>
        <v>0</v>
      </c>
      <c r="BD559">
        <f>A!BC559</f>
        <v>0</v>
      </c>
      <c r="BE559">
        <f>A!BD559</f>
        <v>0</v>
      </c>
      <c r="BF559">
        <f>A!BE559</f>
        <v>0</v>
      </c>
      <c r="BG559">
        <f>A!BF559</f>
        <v>0</v>
      </c>
      <c r="BH559">
        <f>A!BG559</f>
        <v>0</v>
      </c>
      <c r="BI559">
        <f>A!BH559</f>
        <v>0</v>
      </c>
      <c r="BJ559">
        <f>A!BI559</f>
        <v>0</v>
      </c>
      <c r="BK559">
        <f>A!BJ559</f>
        <v>0</v>
      </c>
      <c r="BL559">
        <f>A!BK559</f>
        <v>0</v>
      </c>
      <c r="BM559">
        <f>A!BL559</f>
        <v>0</v>
      </c>
      <c r="BN559">
        <f>A!BM559</f>
        <v>0</v>
      </c>
      <c r="BO559">
        <f>A!BN559</f>
        <v>0</v>
      </c>
      <c r="BP559">
        <f>A!BO559</f>
        <v>0</v>
      </c>
      <c r="BQ559">
        <f>A!BP559</f>
        <v>0</v>
      </c>
      <c r="BR559">
        <f>A!BQ559</f>
        <v>0</v>
      </c>
      <c r="BS559">
        <f>A!BR559</f>
        <v>0</v>
      </c>
      <c r="BT559">
        <f>A!BS559</f>
        <v>0</v>
      </c>
      <c r="BU559">
        <f>A!BT559</f>
        <v>0</v>
      </c>
      <c r="BV559">
        <f>A!BU559</f>
        <v>0</v>
      </c>
      <c r="BW559">
        <f>A!BV559</f>
        <v>0</v>
      </c>
      <c r="BX559">
        <f>A!BW559</f>
        <v>0</v>
      </c>
      <c r="BY559">
        <f>A!BX559</f>
        <v>0</v>
      </c>
      <c r="BZ559">
        <f>A!BY559</f>
        <v>0</v>
      </c>
      <c r="CA559">
        <f>A!BZ559</f>
        <v>0</v>
      </c>
      <c r="CB559">
        <f>A!CA559</f>
        <v>0</v>
      </c>
      <c r="CC559">
        <f>A!CB559</f>
        <v>0</v>
      </c>
      <c r="CD559">
        <f>A!CC559</f>
        <v>0</v>
      </c>
      <c r="CE559">
        <f>A!CD559</f>
        <v>0</v>
      </c>
      <c r="CF559">
        <f>A!CE559</f>
        <v>0</v>
      </c>
      <c r="CG559">
        <f>A!CF559</f>
        <v>0</v>
      </c>
      <c r="CH559">
        <f>A!CG559</f>
        <v>0</v>
      </c>
      <c r="CI559">
        <f>A!CH559</f>
        <v>0</v>
      </c>
      <c r="CJ559">
        <f>A!CI559</f>
        <v>0</v>
      </c>
      <c r="CK559">
        <f>A!CJ559</f>
        <v>0</v>
      </c>
      <c r="CL559">
        <f>A!CK559</f>
        <v>0</v>
      </c>
      <c r="CM559">
        <f>A!CL559</f>
        <v>0</v>
      </c>
      <c r="CN559">
        <f>A!CM559</f>
        <v>0</v>
      </c>
      <c r="CO559">
        <f>A!CN559</f>
        <v>0</v>
      </c>
      <c r="CP559">
        <f>A!CO559</f>
        <v>0</v>
      </c>
      <c r="CQ559">
        <f>A!CO869</f>
        <v>0</v>
      </c>
      <c r="CR559">
        <f>A!CP559</f>
        <v>0</v>
      </c>
      <c r="CS559">
        <f>A!CQ559</f>
        <v>0</v>
      </c>
    </row>
    <row r="560" spans="1:97" x14ac:dyDescent="0.2">
      <c r="A560">
        <f>A!A560</f>
        <v>0</v>
      </c>
      <c r="B560">
        <f>A!B560</f>
        <v>0</v>
      </c>
      <c r="C560">
        <f>A!C560</f>
        <v>0</v>
      </c>
      <c r="D560">
        <f>A!D560</f>
        <v>0</v>
      </c>
      <c r="E560">
        <f>A!E560</f>
        <v>0</v>
      </c>
      <c r="F560">
        <f>A!F560</f>
        <v>0</v>
      </c>
      <c r="G560">
        <f>A!G560</f>
        <v>0</v>
      </c>
      <c r="H560">
        <f>A!H560</f>
        <v>0</v>
      </c>
      <c r="I560">
        <f>A!I560</f>
        <v>0</v>
      </c>
      <c r="J560">
        <f>A!J560</f>
        <v>0</v>
      </c>
      <c r="K560">
        <f>A!K560</f>
        <v>0</v>
      </c>
      <c r="L560">
        <f>A!L560</f>
        <v>0</v>
      </c>
      <c r="M560">
        <f>A!M560</f>
        <v>0</v>
      </c>
      <c r="N560">
        <f>A!N560</f>
        <v>0</v>
      </c>
      <c r="O560">
        <f>A!O560</f>
        <v>0</v>
      </c>
      <c r="P560" s="23" t="str">
        <f>IF(A!P560="","",INDEX(B!$A$1:$BT$2000,MATCH(A!P560,B!$AX$1:$AX$2000,0),D!$B$5))</f>
        <v/>
      </c>
      <c r="Q560">
        <f>A!Q560</f>
        <v>0</v>
      </c>
      <c r="R560">
        <f>A!R560</f>
        <v>0</v>
      </c>
      <c r="S560">
        <f>A!S560</f>
        <v>0</v>
      </c>
      <c r="T560">
        <f>A!T560</f>
        <v>0</v>
      </c>
      <c r="U560">
        <f>A!U560</f>
        <v>0</v>
      </c>
      <c r="V560" s="23">
        <f>IF(A!V560="&lt;",1,A!V560)</f>
        <v>0</v>
      </c>
      <c r="W560">
        <f>A!W560</f>
        <v>0</v>
      </c>
      <c r="X560">
        <f>A!X560</f>
        <v>0</v>
      </c>
      <c r="Y560">
        <f>A!Y560</f>
        <v>0</v>
      </c>
      <c r="Z560" s="23">
        <f t="shared" si="8"/>
        <v>0</v>
      </c>
      <c r="AA560">
        <f>A!Z560</f>
        <v>0</v>
      </c>
      <c r="AB560">
        <f>A!AA560</f>
        <v>0</v>
      </c>
      <c r="AC560">
        <f>A!AB560</f>
        <v>0</v>
      </c>
      <c r="AD560">
        <f>A!AC560</f>
        <v>0</v>
      </c>
      <c r="AE560">
        <f>A!AD560</f>
        <v>0</v>
      </c>
      <c r="AF560">
        <f>A!AE560</f>
        <v>0</v>
      </c>
      <c r="AG560">
        <f>A!AF560</f>
        <v>0</v>
      </c>
      <c r="AH560">
        <f>A!AG560</f>
        <v>0</v>
      </c>
      <c r="AI560">
        <f>A!AH560</f>
        <v>0</v>
      </c>
      <c r="AJ560">
        <f>A!AI560</f>
        <v>0</v>
      </c>
      <c r="AK560">
        <f>A!AJ560</f>
        <v>0</v>
      </c>
      <c r="AL560">
        <f>A!AK560</f>
        <v>0</v>
      </c>
      <c r="AM560">
        <f>A!AL560</f>
        <v>0</v>
      </c>
      <c r="AN560">
        <f>A!AM560</f>
        <v>0</v>
      </c>
      <c r="AO560">
        <f>A!AN560</f>
        <v>0</v>
      </c>
      <c r="AP560">
        <f>A!AO560</f>
        <v>0</v>
      </c>
      <c r="AQ560">
        <f>A!AP560</f>
        <v>0</v>
      </c>
      <c r="AR560">
        <f>A!AQ560</f>
        <v>0</v>
      </c>
      <c r="AS560">
        <f>A!AR560</f>
        <v>0</v>
      </c>
      <c r="AT560">
        <f>A!AS560</f>
        <v>0</v>
      </c>
      <c r="AU560">
        <f>A!AT560</f>
        <v>0</v>
      </c>
      <c r="AV560">
        <f>A!AU560</f>
        <v>0</v>
      </c>
      <c r="AW560" s="23" t="str">
        <f>IF(A!AV560=0,"",A!AV560)</f>
        <v/>
      </c>
      <c r="AX560">
        <f>A!AW560</f>
        <v>0</v>
      </c>
      <c r="AY560">
        <f>A!AX560</f>
        <v>0</v>
      </c>
      <c r="AZ560">
        <f>A!AY560</f>
        <v>0</v>
      </c>
      <c r="BA560">
        <f>A!AZ560</f>
        <v>0</v>
      </c>
      <c r="BB560">
        <f>A!BA560</f>
        <v>0</v>
      </c>
      <c r="BC560">
        <f>A!BB560</f>
        <v>0</v>
      </c>
      <c r="BD560">
        <f>A!BC560</f>
        <v>0</v>
      </c>
      <c r="BE560">
        <f>A!BD560</f>
        <v>0</v>
      </c>
      <c r="BF560">
        <f>A!BE560</f>
        <v>0</v>
      </c>
      <c r="BG560">
        <f>A!BF560</f>
        <v>0</v>
      </c>
      <c r="BH560">
        <f>A!BG560</f>
        <v>0</v>
      </c>
      <c r="BI560">
        <f>A!BH560</f>
        <v>0</v>
      </c>
      <c r="BJ560">
        <f>A!BI560</f>
        <v>0</v>
      </c>
      <c r="BK560">
        <f>A!BJ560</f>
        <v>0</v>
      </c>
      <c r="BL560">
        <f>A!BK560</f>
        <v>0</v>
      </c>
      <c r="BM560">
        <f>A!BL560</f>
        <v>0</v>
      </c>
      <c r="BN560">
        <f>A!BM560</f>
        <v>0</v>
      </c>
      <c r="BO560">
        <f>A!BN560</f>
        <v>0</v>
      </c>
      <c r="BP560">
        <f>A!BO560</f>
        <v>0</v>
      </c>
      <c r="BQ560">
        <f>A!BP560</f>
        <v>0</v>
      </c>
      <c r="BR560">
        <f>A!BQ560</f>
        <v>0</v>
      </c>
      <c r="BS560">
        <f>A!BR560</f>
        <v>0</v>
      </c>
      <c r="BT560">
        <f>A!BS560</f>
        <v>0</v>
      </c>
      <c r="BU560">
        <f>A!BT560</f>
        <v>0</v>
      </c>
      <c r="BV560">
        <f>A!BU560</f>
        <v>0</v>
      </c>
      <c r="BW560">
        <f>A!BV560</f>
        <v>0</v>
      </c>
      <c r="BX560">
        <f>A!BW560</f>
        <v>0</v>
      </c>
      <c r="BY560">
        <f>A!BX560</f>
        <v>0</v>
      </c>
      <c r="BZ560">
        <f>A!BY560</f>
        <v>0</v>
      </c>
      <c r="CA560">
        <f>A!BZ560</f>
        <v>0</v>
      </c>
      <c r="CB560">
        <f>A!CA560</f>
        <v>0</v>
      </c>
      <c r="CC560">
        <f>A!CB560</f>
        <v>0</v>
      </c>
      <c r="CD560">
        <f>A!CC560</f>
        <v>0</v>
      </c>
      <c r="CE560">
        <f>A!CD560</f>
        <v>0</v>
      </c>
      <c r="CF560">
        <f>A!CE560</f>
        <v>0</v>
      </c>
      <c r="CG560">
        <f>A!CF560</f>
        <v>0</v>
      </c>
      <c r="CH560">
        <f>A!CG560</f>
        <v>0</v>
      </c>
      <c r="CI560">
        <f>A!CH560</f>
        <v>0</v>
      </c>
      <c r="CJ560">
        <f>A!CI560</f>
        <v>0</v>
      </c>
      <c r="CK560">
        <f>A!CJ560</f>
        <v>0</v>
      </c>
      <c r="CL560">
        <f>A!CK560</f>
        <v>0</v>
      </c>
      <c r="CM560">
        <f>A!CL560</f>
        <v>0</v>
      </c>
      <c r="CN560">
        <f>A!CM560</f>
        <v>0</v>
      </c>
      <c r="CO560">
        <f>A!CN560</f>
        <v>0</v>
      </c>
      <c r="CP560">
        <f>A!CO560</f>
        <v>0</v>
      </c>
      <c r="CQ560">
        <f>A!CO870</f>
        <v>0</v>
      </c>
      <c r="CR560">
        <f>A!CP560</f>
        <v>0</v>
      </c>
      <c r="CS560">
        <f>A!CQ560</f>
        <v>0</v>
      </c>
    </row>
    <row r="561" spans="1:97" x14ac:dyDescent="0.2">
      <c r="A561">
        <f>A!A561</f>
        <v>0</v>
      </c>
      <c r="B561">
        <f>A!B561</f>
        <v>0</v>
      </c>
      <c r="C561">
        <f>A!C561</f>
        <v>0</v>
      </c>
      <c r="D561">
        <f>A!D561</f>
        <v>0</v>
      </c>
      <c r="E561">
        <f>A!E561</f>
        <v>0</v>
      </c>
      <c r="F561">
        <f>A!F561</f>
        <v>0</v>
      </c>
      <c r="G561">
        <f>A!G561</f>
        <v>0</v>
      </c>
      <c r="H561">
        <f>A!H561</f>
        <v>0</v>
      </c>
      <c r="I561">
        <f>A!I561</f>
        <v>0</v>
      </c>
      <c r="J561">
        <f>A!J561</f>
        <v>0</v>
      </c>
      <c r="K561">
        <f>A!K561</f>
        <v>0</v>
      </c>
      <c r="L561">
        <f>A!L561</f>
        <v>0</v>
      </c>
      <c r="M561">
        <f>A!M561</f>
        <v>0</v>
      </c>
      <c r="N561">
        <f>A!N561</f>
        <v>0</v>
      </c>
      <c r="O561">
        <f>A!O561</f>
        <v>0</v>
      </c>
      <c r="P561" s="23" t="str">
        <f>IF(A!P561="","",INDEX(B!$A$1:$BT$2000,MATCH(A!P561,B!$AX$1:$AX$2000,0),D!$B$5))</f>
        <v/>
      </c>
      <c r="Q561">
        <f>A!Q561</f>
        <v>0</v>
      </c>
      <c r="R561">
        <f>A!R561</f>
        <v>0</v>
      </c>
      <c r="S561">
        <f>A!S561</f>
        <v>0</v>
      </c>
      <c r="T561">
        <f>A!T561</f>
        <v>0</v>
      </c>
      <c r="U561">
        <f>A!U561</f>
        <v>0</v>
      </c>
      <c r="V561" s="23">
        <f>IF(A!V561="&lt;",1,A!V561)</f>
        <v>0</v>
      </c>
      <c r="W561">
        <f>A!W561</f>
        <v>0</v>
      </c>
      <c r="X561">
        <f>A!X561</f>
        <v>0</v>
      </c>
      <c r="Y561">
        <f>A!Y561</f>
        <v>0</v>
      </c>
      <c r="Z561" s="23">
        <f t="shared" si="8"/>
        <v>0</v>
      </c>
      <c r="AA561">
        <f>A!Z561</f>
        <v>0</v>
      </c>
      <c r="AB561">
        <f>A!AA561</f>
        <v>0</v>
      </c>
      <c r="AC561">
        <f>A!AB561</f>
        <v>0</v>
      </c>
      <c r="AD561">
        <f>A!AC561</f>
        <v>0</v>
      </c>
      <c r="AE561">
        <f>A!AD561</f>
        <v>0</v>
      </c>
      <c r="AF561">
        <f>A!AE561</f>
        <v>0</v>
      </c>
      <c r="AG561">
        <f>A!AF561</f>
        <v>0</v>
      </c>
      <c r="AH561">
        <f>A!AG561</f>
        <v>0</v>
      </c>
      <c r="AI561">
        <f>A!AH561</f>
        <v>0</v>
      </c>
      <c r="AJ561">
        <f>A!AI561</f>
        <v>0</v>
      </c>
      <c r="AK561">
        <f>A!AJ561</f>
        <v>0</v>
      </c>
      <c r="AL561">
        <f>A!AK561</f>
        <v>0</v>
      </c>
      <c r="AM561">
        <f>A!AL561</f>
        <v>0</v>
      </c>
      <c r="AN561">
        <f>A!AM561</f>
        <v>0</v>
      </c>
      <c r="AO561">
        <f>A!AN561</f>
        <v>0</v>
      </c>
      <c r="AP561">
        <f>A!AO561</f>
        <v>0</v>
      </c>
      <c r="AQ561">
        <f>A!AP561</f>
        <v>0</v>
      </c>
      <c r="AR561">
        <f>A!AQ561</f>
        <v>0</v>
      </c>
      <c r="AS561">
        <f>A!AR561</f>
        <v>0</v>
      </c>
      <c r="AT561">
        <f>A!AS561</f>
        <v>0</v>
      </c>
      <c r="AU561">
        <f>A!AT561</f>
        <v>0</v>
      </c>
      <c r="AV561">
        <f>A!AU561</f>
        <v>0</v>
      </c>
      <c r="AW561" s="23" t="str">
        <f>IF(A!AV561=0,"",A!AV561)</f>
        <v/>
      </c>
      <c r="AX561">
        <f>A!AW561</f>
        <v>0</v>
      </c>
      <c r="AY561">
        <f>A!AX561</f>
        <v>0</v>
      </c>
      <c r="AZ561">
        <f>A!AY561</f>
        <v>0</v>
      </c>
      <c r="BA561">
        <f>A!AZ561</f>
        <v>0</v>
      </c>
      <c r="BB561">
        <f>A!BA561</f>
        <v>0</v>
      </c>
      <c r="BC561">
        <f>A!BB561</f>
        <v>0</v>
      </c>
      <c r="BD561">
        <f>A!BC561</f>
        <v>0</v>
      </c>
      <c r="BE561">
        <f>A!BD561</f>
        <v>0</v>
      </c>
      <c r="BF561">
        <f>A!BE561</f>
        <v>0</v>
      </c>
      <c r="BG561">
        <f>A!BF561</f>
        <v>0</v>
      </c>
      <c r="BH561">
        <f>A!BG561</f>
        <v>0</v>
      </c>
      <c r="BI561">
        <f>A!BH561</f>
        <v>0</v>
      </c>
      <c r="BJ561">
        <f>A!BI561</f>
        <v>0</v>
      </c>
      <c r="BK561">
        <f>A!BJ561</f>
        <v>0</v>
      </c>
      <c r="BL561">
        <f>A!BK561</f>
        <v>0</v>
      </c>
      <c r="BM561">
        <f>A!BL561</f>
        <v>0</v>
      </c>
      <c r="BN561">
        <f>A!BM561</f>
        <v>0</v>
      </c>
      <c r="BO561">
        <f>A!BN561</f>
        <v>0</v>
      </c>
      <c r="BP561">
        <f>A!BO561</f>
        <v>0</v>
      </c>
      <c r="BQ561">
        <f>A!BP561</f>
        <v>0</v>
      </c>
      <c r="BR561">
        <f>A!BQ561</f>
        <v>0</v>
      </c>
      <c r="BS561">
        <f>A!BR561</f>
        <v>0</v>
      </c>
      <c r="BT561">
        <f>A!BS561</f>
        <v>0</v>
      </c>
      <c r="BU561">
        <f>A!BT561</f>
        <v>0</v>
      </c>
      <c r="BV561">
        <f>A!BU561</f>
        <v>0</v>
      </c>
      <c r="BW561">
        <f>A!BV561</f>
        <v>0</v>
      </c>
      <c r="BX561">
        <f>A!BW561</f>
        <v>0</v>
      </c>
      <c r="BY561">
        <f>A!BX561</f>
        <v>0</v>
      </c>
      <c r="BZ561">
        <f>A!BY561</f>
        <v>0</v>
      </c>
      <c r="CA561">
        <f>A!BZ561</f>
        <v>0</v>
      </c>
      <c r="CB561">
        <f>A!CA561</f>
        <v>0</v>
      </c>
      <c r="CC561">
        <f>A!CB561</f>
        <v>0</v>
      </c>
      <c r="CD561">
        <f>A!CC561</f>
        <v>0</v>
      </c>
      <c r="CE561">
        <f>A!CD561</f>
        <v>0</v>
      </c>
      <c r="CF561">
        <f>A!CE561</f>
        <v>0</v>
      </c>
      <c r="CG561">
        <f>A!CF561</f>
        <v>0</v>
      </c>
      <c r="CH561">
        <f>A!CG561</f>
        <v>0</v>
      </c>
      <c r="CI561">
        <f>A!CH561</f>
        <v>0</v>
      </c>
      <c r="CJ561">
        <f>A!CI561</f>
        <v>0</v>
      </c>
      <c r="CK561">
        <f>A!CJ561</f>
        <v>0</v>
      </c>
      <c r="CL561">
        <f>A!CK561</f>
        <v>0</v>
      </c>
      <c r="CM561">
        <f>A!CL561</f>
        <v>0</v>
      </c>
      <c r="CN561">
        <f>A!CM561</f>
        <v>0</v>
      </c>
      <c r="CO561">
        <f>A!CN561</f>
        <v>0</v>
      </c>
      <c r="CP561">
        <f>A!CO561</f>
        <v>0</v>
      </c>
      <c r="CQ561">
        <f>A!CO871</f>
        <v>0</v>
      </c>
      <c r="CR561">
        <f>A!CP561</f>
        <v>0</v>
      </c>
      <c r="CS561">
        <f>A!CQ561</f>
        <v>0</v>
      </c>
    </row>
    <row r="562" spans="1:97" x14ac:dyDescent="0.2">
      <c r="A562">
        <f>A!A562</f>
        <v>0</v>
      </c>
      <c r="B562">
        <f>A!B562</f>
        <v>0</v>
      </c>
      <c r="C562">
        <f>A!C562</f>
        <v>0</v>
      </c>
      <c r="D562">
        <f>A!D562</f>
        <v>0</v>
      </c>
      <c r="E562">
        <f>A!E562</f>
        <v>0</v>
      </c>
      <c r="F562">
        <f>A!F562</f>
        <v>0</v>
      </c>
      <c r="G562">
        <f>A!G562</f>
        <v>0</v>
      </c>
      <c r="H562">
        <f>A!H562</f>
        <v>0</v>
      </c>
      <c r="I562">
        <f>A!I562</f>
        <v>0</v>
      </c>
      <c r="J562">
        <f>A!J562</f>
        <v>0</v>
      </c>
      <c r="K562">
        <f>A!K562</f>
        <v>0</v>
      </c>
      <c r="L562">
        <f>A!L562</f>
        <v>0</v>
      </c>
      <c r="M562">
        <f>A!M562</f>
        <v>0</v>
      </c>
      <c r="N562">
        <f>A!N562</f>
        <v>0</v>
      </c>
      <c r="O562">
        <f>A!O562</f>
        <v>0</v>
      </c>
      <c r="P562" s="23" t="str">
        <f>IF(A!P562="","",INDEX(B!$A$1:$BT$2000,MATCH(A!P562,B!$AX$1:$AX$2000,0),D!$B$5))</f>
        <v/>
      </c>
      <c r="Q562">
        <f>A!Q562</f>
        <v>0</v>
      </c>
      <c r="R562">
        <f>A!R562</f>
        <v>0</v>
      </c>
      <c r="S562">
        <f>A!S562</f>
        <v>0</v>
      </c>
      <c r="T562">
        <f>A!T562</f>
        <v>0</v>
      </c>
      <c r="U562">
        <f>A!U562</f>
        <v>0</v>
      </c>
      <c r="V562" s="23">
        <f>IF(A!V562="&lt;",1,A!V562)</f>
        <v>0</v>
      </c>
      <c r="W562">
        <f>A!W562</f>
        <v>0</v>
      </c>
      <c r="X562">
        <f>A!X562</f>
        <v>0</v>
      </c>
      <c r="Y562">
        <f>A!Y562</f>
        <v>0</v>
      </c>
      <c r="Z562" s="23">
        <f t="shared" si="8"/>
        <v>0</v>
      </c>
      <c r="AA562">
        <f>A!Z562</f>
        <v>0</v>
      </c>
      <c r="AB562">
        <f>A!AA562</f>
        <v>0</v>
      </c>
      <c r="AC562">
        <f>A!AB562</f>
        <v>0</v>
      </c>
      <c r="AD562">
        <f>A!AC562</f>
        <v>0</v>
      </c>
      <c r="AE562">
        <f>A!AD562</f>
        <v>0</v>
      </c>
      <c r="AF562">
        <f>A!AE562</f>
        <v>0</v>
      </c>
      <c r="AG562">
        <f>A!AF562</f>
        <v>0</v>
      </c>
      <c r="AH562">
        <f>A!AG562</f>
        <v>0</v>
      </c>
      <c r="AI562">
        <f>A!AH562</f>
        <v>0</v>
      </c>
      <c r="AJ562">
        <f>A!AI562</f>
        <v>0</v>
      </c>
      <c r="AK562">
        <f>A!AJ562</f>
        <v>0</v>
      </c>
      <c r="AL562">
        <f>A!AK562</f>
        <v>0</v>
      </c>
      <c r="AM562">
        <f>A!AL562</f>
        <v>0</v>
      </c>
      <c r="AN562">
        <f>A!AM562</f>
        <v>0</v>
      </c>
      <c r="AO562">
        <f>A!AN562</f>
        <v>0</v>
      </c>
      <c r="AP562">
        <f>A!AO562</f>
        <v>0</v>
      </c>
      <c r="AQ562">
        <f>A!AP562</f>
        <v>0</v>
      </c>
      <c r="AR562">
        <f>A!AQ562</f>
        <v>0</v>
      </c>
      <c r="AS562">
        <f>A!AR562</f>
        <v>0</v>
      </c>
      <c r="AT562">
        <f>A!AS562</f>
        <v>0</v>
      </c>
      <c r="AU562">
        <f>A!AT562</f>
        <v>0</v>
      </c>
      <c r="AV562">
        <f>A!AU562</f>
        <v>0</v>
      </c>
      <c r="AW562" s="23" t="str">
        <f>IF(A!AV562=0,"",A!AV562)</f>
        <v/>
      </c>
      <c r="AX562">
        <f>A!AW562</f>
        <v>0</v>
      </c>
      <c r="AY562">
        <f>A!AX562</f>
        <v>0</v>
      </c>
      <c r="AZ562">
        <f>A!AY562</f>
        <v>0</v>
      </c>
      <c r="BA562">
        <f>A!AZ562</f>
        <v>0</v>
      </c>
      <c r="BB562">
        <f>A!BA562</f>
        <v>0</v>
      </c>
      <c r="BC562">
        <f>A!BB562</f>
        <v>0</v>
      </c>
      <c r="BD562">
        <f>A!BC562</f>
        <v>0</v>
      </c>
      <c r="BE562">
        <f>A!BD562</f>
        <v>0</v>
      </c>
      <c r="BF562">
        <f>A!BE562</f>
        <v>0</v>
      </c>
      <c r="BG562">
        <f>A!BF562</f>
        <v>0</v>
      </c>
      <c r="BH562">
        <f>A!BG562</f>
        <v>0</v>
      </c>
      <c r="BI562">
        <f>A!BH562</f>
        <v>0</v>
      </c>
      <c r="BJ562">
        <f>A!BI562</f>
        <v>0</v>
      </c>
      <c r="BK562">
        <f>A!BJ562</f>
        <v>0</v>
      </c>
      <c r="BL562">
        <f>A!BK562</f>
        <v>0</v>
      </c>
      <c r="BM562">
        <f>A!BL562</f>
        <v>0</v>
      </c>
      <c r="BN562">
        <f>A!BM562</f>
        <v>0</v>
      </c>
      <c r="BO562">
        <f>A!BN562</f>
        <v>0</v>
      </c>
      <c r="BP562">
        <f>A!BO562</f>
        <v>0</v>
      </c>
      <c r="BQ562">
        <f>A!BP562</f>
        <v>0</v>
      </c>
      <c r="BR562">
        <f>A!BQ562</f>
        <v>0</v>
      </c>
      <c r="BS562">
        <f>A!BR562</f>
        <v>0</v>
      </c>
      <c r="BT562">
        <f>A!BS562</f>
        <v>0</v>
      </c>
      <c r="BU562">
        <f>A!BT562</f>
        <v>0</v>
      </c>
      <c r="BV562">
        <f>A!BU562</f>
        <v>0</v>
      </c>
      <c r="BW562">
        <f>A!BV562</f>
        <v>0</v>
      </c>
      <c r="BX562">
        <f>A!BW562</f>
        <v>0</v>
      </c>
      <c r="BY562">
        <f>A!BX562</f>
        <v>0</v>
      </c>
      <c r="BZ562">
        <f>A!BY562</f>
        <v>0</v>
      </c>
      <c r="CA562">
        <f>A!BZ562</f>
        <v>0</v>
      </c>
      <c r="CB562">
        <f>A!CA562</f>
        <v>0</v>
      </c>
      <c r="CC562">
        <f>A!CB562</f>
        <v>0</v>
      </c>
      <c r="CD562">
        <f>A!CC562</f>
        <v>0</v>
      </c>
      <c r="CE562">
        <f>A!CD562</f>
        <v>0</v>
      </c>
      <c r="CF562">
        <f>A!CE562</f>
        <v>0</v>
      </c>
      <c r="CG562">
        <f>A!CF562</f>
        <v>0</v>
      </c>
      <c r="CH562">
        <f>A!CG562</f>
        <v>0</v>
      </c>
      <c r="CI562">
        <f>A!CH562</f>
        <v>0</v>
      </c>
      <c r="CJ562">
        <f>A!CI562</f>
        <v>0</v>
      </c>
      <c r="CK562">
        <f>A!CJ562</f>
        <v>0</v>
      </c>
      <c r="CL562">
        <f>A!CK562</f>
        <v>0</v>
      </c>
      <c r="CM562">
        <f>A!CL562</f>
        <v>0</v>
      </c>
      <c r="CN562">
        <f>A!CM562</f>
        <v>0</v>
      </c>
      <c r="CO562">
        <f>A!CN562</f>
        <v>0</v>
      </c>
      <c r="CP562">
        <f>A!CO562</f>
        <v>0</v>
      </c>
      <c r="CQ562">
        <f>A!CO872</f>
        <v>0</v>
      </c>
      <c r="CR562">
        <f>A!CP562</f>
        <v>0</v>
      </c>
      <c r="CS562">
        <f>A!CQ562</f>
        <v>0</v>
      </c>
    </row>
    <row r="563" spans="1:97" x14ac:dyDescent="0.2">
      <c r="A563">
        <f>A!A563</f>
        <v>0</v>
      </c>
      <c r="B563">
        <f>A!B563</f>
        <v>0</v>
      </c>
      <c r="C563">
        <f>A!C563</f>
        <v>0</v>
      </c>
      <c r="D563">
        <f>A!D563</f>
        <v>0</v>
      </c>
      <c r="E563">
        <f>A!E563</f>
        <v>0</v>
      </c>
      <c r="F563">
        <f>A!F563</f>
        <v>0</v>
      </c>
      <c r="G563">
        <f>A!G563</f>
        <v>0</v>
      </c>
      <c r="H563">
        <f>A!H563</f>
        <v>0</v>
      </c>
      <c r="I563">
        <f>A!I563</f>
        <v>0</v>
      </c>
      <c r="J563">
        <f>A!J563</f>
        <v>0</v>
      </c>
      <c r="K563">
        <f>A!K563</f>
        <v>0</v>
      </c>
      <c r="L563">
        <f>A!L563</f>
        <v>0</v>
      </c>
      <c r="M563">
        <f>A!M563</f>
        <v>0</v>
      </c>
      <c r="N563">
        <f>A!N563</f>
        <v>0</v>
      </c>
      <c r="O563">
        <f>A!O563</f>
        <v>0</v>
      </c>
      <c r="P563" s="23" t="str">
        <f>IF(A!P563="","",INDEX(B!$A$1:$BT$2000,MATCH(A!P563,B!$AX$1:$AX$2000,0),D!$B$5))</f>
        <v/>
      </c>
      <c r="Q563">
        <f>A!Q563</f>
        <v>0</v>
      </c>
      <c r="R563">
        <f>A!R563</f>
        <v>0</v>
      </c>
      <c r="S563">
        <f>A!S563</f>
        <v>0</v>
      </c>
      <c r="T563">
        <f>A!T563</f>
        <v>0</v>
      </c>
      <c r="U563">
        <f>A!U563</f>
        <v>0</v>
      </c>
      <c r="V563" s="23">
        <f>IF(A!V563="&lt;",1,A!V563)</f>
        <v>0</v>
      </c>
      <c r="W563">
        <f>A!W563</f>
        <v>0</v>
      </c>
      <c r="X563">
        <f>A!X563</f>
        <v>0</v>
      </c>
      <c r="Y563">
        <f>A!Y563</f>
        <v>0</v>
      </c>
      <c r="Z563" s="23">
        <f t="shared" si="8"/>
        <v>0</v>
      </c>
      <c r="AA563">
        <f>A!Z563</f>
        <v>0</v>
      </c>
      <c r="AB563">
        <f>A!AA563</f>
        <v>0</v>
      </c>
      <c r="AC563">
        <f>A!AB563</f>
        <v>0</v>
      </c>
      <c r="AD563">
        <f>A!AC563</f>
        <v>0</v>
      </c>
      <c r="AE563">
        <f>A!AD563</f>
        <v>0</v>
      </c>
      <c r="AF563">
        <f>A!AE563</f>
        <v>0</v>
      </c>
      <c r="AG563">
        <f>A!AF563</f>
        <v>0</v>
      </c>
      <c r="AH563">
        <f>A!AG563</f>
        <v>0</v>
      </c>
      <c r="AI563">
        <f>A!AH563</f>
        <v>0</v>
      </c>
      <c r="AJ563">
        <f>A!AI563</f>
        <v>0</v>
      </c>
      <c r="AK563">
        <f>A!AJ563</f>
        <v>0</v>
      </c>
      <c r="AL563">
        <f>A!AK563</f>
        <v>0</v>
      </c>
      <c r="AM563">
        <f>A!AL563</f>
        <v>0</v>
      </c>
      <c r="AN563">
        <f>A!AM563</f>
        <v>0</v>
      </c>
      <c r="AO563">
        <f>A!AN563</f>
        <v>0</v>
      </c>
      <c r="AP563">
        <f>A!AO563</f>
        <v>0</v>
      </c>
      <c r="AQ563">
        <f>A!AP563</f>
        <v>0</v>
      </c>
      <c r="AR563">
        <f>A!AQ563</f>
        <v>0</v>
      </c>
      <c r="AS563">
        <f>A!AR563</f>
        <v>0</v>
      </c>
      <c r="AT563">
        <f>A!AS563</f>
        <v>0</v>
      </c>
      <c r="AU563">
        <f>A!AT563</f>
        <v>0</v>
      </c>
      <c r="AV563">
        <f>A!AU563</f>
        <v>0</v>
      </c>
      <c r="AW563" s="23" t="str">
        <f>IF(A!AV563=0,"",A!AV563)</f>
        <v/>
      </c>
      <c r="AX563">
        <f>A!AW563</f>
        <v>0</v>
      </c>
      <c r="AY563">
        <f>A!AX563</f>
        <v>0</v>
      </c>
      <c r="AZ563">
        <f>A!AY563</f>
        <v>0</v>
      </c>
      <c r="BA563">
        <f>A!AZ563</f>
        <v>0</v>
      </c>
      <c r="BB563">
        <f>A!BA563</f>
        <v>0</v>
      </c>
      <c r="BC563">
        <f>A!BB563</f>
        <v>0</v>
      </c>
      <c r="BD563">
        <f>A!BC563</f>
        <v>0</v>
      </c>
      <c r="BE563">
        <f>A!BD563</f>
        <v>0</v>
      </c>
      <c r="BF563">
        <f>A!BE563</f>
        <v>0</v>
      </c>
      <c r="BG563">
        <f>A!BF563</f>
        <v>0</v>
      </c>
      <c r="BH563">
        <f>A!BG563</f>
        <v>0</v>
      </c>
      <c r="BI563">
        <f>A!BH563</f>
        <v>0</v>
      </c>
      <c r="BJ563">
        <f>A!BI563</f>
        <v>0</v>
      </c>
      <c r="BK563">
        <f>A!BJ563</f>
        <v>0</v>
      </c>
      <c r="BL563">
        <f>A!BK563</f>
        <v>0</v>
      </c>
      <c r="BM563">
        <f>A!BL563</f>
        <v>0</v>
      </c>
      <c r="BN563">
        <f>A!BM563</f>
        <v>0</v>
      </c>
      <c r="BO563">
        <f>A!BN563</f>
        <v>0</v>
      </c>
      <c r="BP563">
        <f>A!BO563</f>
        <v>0</v>
      </c>
      <c r="BQ563">
        <f>A!BP563</f>
        <v>0</v>
      </c>
      <c r="BR563">
        <f>A!BQ563</f>
        <v>0</v>
      </c>
      <c r="BS563">
        <f>A!BR563</f>
        <v>0</v>
      </c>
      <c r="BT563">
        <f>A!BS563</f>
        <v>0</v>
      </c>
      <c r="BU563">
        <f>A!BT563</f>
        <v>0</v>
      </c>
      <c r="BV563">
        <f>A!BU563</f>
        <v>0</v>
      </c>
      <c r="BW563">
        <f>A!BV563</f>
        <v>0</v>
      </c>
      <c r="BX563">
        <f>A!BW563</f>
        <v>0</v>
      </c>
      <c r="BY563">
        <f>A!BX563</f>
        <v>0</v>
      </c>
      <c r="BZ563">
        <f>A!BY563</f>
        <v>0</v>
      </c>
      <c r="CA563">
        <f>A!BZ563</f>
        <v>0</v>
      </c>
      <c r="CB563">
        <f>A!CA563</f>
        <v>0</v>
      </c>
      <c r="CC563">
        <f>A!CB563</f>
        <v>0</v>
      </c>
      <c r="CD563">
        <f>A!CC563</f>
        <v>0</v>
      </c>
      <c r="CE563">
        <f>A!CD563</f>
        <v>0</v>
      </c>
      <c r="CF563">
        <f>A!CE563</f>
        <v>0</v>
      </c>
      <c r="CG563">
        <f>A!CF563</f>
        <v>0</v>
      </c>
      <c r="CH563">
        <f>A!CG563</f>
        <v>0</v>
      </c>
      <c r="CI563">
        <f>A!CH563</f>
        <v>0</v>
      </c>
      <c r="CJ563">
        <f>A!CI563</f>
        <v>0</v>
      </c>
      <c r="CK563">
        <f>A!CJ563</f>
        <v>0</v>
      </c>
      <c r="CL563">
        <f>A!CK563</f>
        <v>0</v>
      </c>
      <c r="CM563">
        <f>A!CL563</f>
        <v>0</v>
      </c>
      <c r="CN563">
        <f>A!CM563</f>
        <v>0</v>
      </c>
      <c r="CO563">
        <f>A!CN563</f>
        <v>0</v>
      </c>
      <c r="CP563">
        <f>A!CO563</f>
        <v>0</v>
      </c>
      <c r="CQ563">
        <f>A!CO873</f>
        <v>0</v>
      </c>
      <c r="CR563">
        <f>A!CP563</f>
        <v>0</v>
      </c>
      <c r="CS563">
        <f>A!CQ563</f>
        <v>0</v>
      </c>
    </row>
    <row r="564" spans="1:97" x14ac:dyDescent="0.2">
      <c r="A564">
        <f>A!A564</f>
        <v>0</v>
      </c>
      <c r="B564">
        <f>A!B564</f>
        <v>0</v>
      </c>
      <c r="C564">
        <f>A!C564</f>
        <v>0</v>
      </c>
      <c r="D564">
        <f>A!D564</f>
        <v>0</v>
      </c>
      <c r="E564">
        <f>A!E564</f>
        <v>0</v>
      </c>
      <c r="F564">
        <f>A!F564</f>
        <v>0</v>
      </c>
      <c r="G564">
        <f>A!G564</f>
        <v>0</v>
      </c>
      <c r="H564">
        <f>A!H564</f>
        <v>0</v>
      </c>
      <c r="I564">
        <f>A!I564</f>
        <v>0</v>
      </c>
      <c r="J564">
        <f>A!J564</f>
        <v>0</v>
      </c>
      <c r="K564">
        <f>A!K564</f>
        <v>0</v>
      </c>
      <c r="L564">
        <f>A!L564</f>
        <v>0</v>
      </c>
      <c r="M564">
        <f>A!M564</f>
        <v>0</v>
      </c>
      <c r="N564">
        <f>A!N564</f>
        <v>0</v>
      </c>
      <c r="O564">
        <f>A!O564</f>
        <v>0</v>
      </c>
      <c r="P564" s="23" t="str">
        <f>IF(A!P564="","",INDEX(B!$A$1:$BT$2000,MATCH(A!P564,B!$AX$1:$AX$2000,0),D!$B$5))</f>
        <v/>
      </c>
      <c r="Q564">
        <f>A!Q564</f>
        <v>0</v>
      </c>
      <c r="R564">
        <f>A!R564</f>
        <v>0</v>
      </c>
      <c r="S564">
        <f>A!S564</f>
        <v>0</v>
      </c>
      <c r="T564">
        <f>A!T564</f>
        <v>0</v>
      </c>
      <c r="U564">
        <f>A!U564</f>
        <v>0</v>
      </c>
      <c r="V564" s="23">
        <f>IF(A!V564="&lt;",1,A!V564)</f>
        <v>0</v>
      </c>
      <c r="W564">
        <f>A!W564</f>
        <v>0</v>
      </c>
      <c r="X564">
        <f>A!X564</f>
        <v>0</v>
      </c>
      <c r="Y564">
        <f>A!Y564</f>
        <v>0</v>
      </c>
      <c r="Z564" s="23">
        <f t="shared" si="8"/>
        <v>0</v>
      </c>
      <c r="AA564">
        <f>A!Z564</f>
        <v>0</v>
      </c>
      <c r="AB564">
        <f>A!AA564</f>
        <v>0</v>
      </c>
      <c r="AC564">
        <f>A!AB564</f>
        <v>0</v>
      </c>
      <c r="AD564">
        <f>A!AC564</f>
        <v>0</v>
      </c>
      <c r="AE564">
        <f>A!AD564</f>
        <v>0</v>
      </c>
      <c r="AF564">
        <f>A!AE564</f>
        <v>0</v>
      </c>
      <c r="AG564">
        <f>A!AF564</f>
        <v>0</v>
      </c>
      <c r="AH564">
        <f>A!AG564</f>
        <v>0</v>
      </c>
      <c r="AI564">
        <f>A!AH564</f>
        <v>0</v>
      </c>
      <c r="AJ564">
        <f>A!AI564</f>
        <v>0</v>
      </c>
      <c r="AK564">
        <f>A!AJ564</f>
        <v>0</v>
      </c>
      <c r="AL564">
        <f>A!AK564</f>
        <v>0</v>
      </c>
      <c r="AM564">
        <f>A!AL564</f>
        <v>0</v>
      </c>
      <c r="AN564">
        <f>A!AM564</f>
        <v>0</v>
      </c>
      <c r="AO564">
        <f>A!AN564</f>
        <v>0</v>
      </c>
      <c r="AP564">
        <f>A!AO564</f>
        <v>0</v>
      </c>
      <c r="AQ564">
        <f>A!AP564</f>
        <v>0</v>
      </c>
      <c r="AR564">
        <f>A!AQ564</f>
        <v>0</v>
      </c>
      <c r="AS564">
        <f>A!AR564</f>
        <v>0</v>
      </c>
      <c r="AT564">
        <f>A!AS564</f>
        <v>0</v>
      </c>
      <c r="AU564">
        <f>A!AT564</f>
        <v>0</v>
      </c>
      <c r="AV564">
        <f>A!AU564</f>
        <v>0</v>
      </c>
      <c r="AW564" s="23" t="str">
        <f>IF(A!AV564=0,"",A!AV564)</f>
        <v/>
      </c>
      <c r="AX564">
        <f>A!AW564</f>
        <v>0</v>
      </c>
      <c r="AY564">
        <f>A!AX564</f>
        <v>0</v>
      </c>
      <c r="AZ564">
        <f>A!AY564</f>
        <v>0</v>
      </c>
      <c r="BA564">
        <f>A!AZ564</f>
        <v>0</v>
      </c>
      <c r="BB564">
        <f>A!BA564</f>
        <v>0</v>
      </c>
      <c r="BC564">
        <f>A!BB564</f>
        <v>0</v>
      </c>
      <c r="BD564">
        <f>A!BC564</f>
        <v>0</v>
      </c>
      <c r="BE564">
        <f>A!BD564</f>
        <v>0</v>
      </c>
      <c r="BF564">
        <f>A!BE564</f>
        <v>0</v>
      </c>
      <c r="BG564">
        <f>A!BF564</f>
        <v>0</v>
      </c>
      <c r="BH564">
        <f>A!BG564</f>
        <v>0</v>
      </c>
      <c r="BI564">
        <f>A!BH564</f>
        <v>0</v>
      </c>
      <c r="BJ564">
        <f>A!BI564</f>
        <v>0</v>
      </c>
      <c r="BK564">
        <f>A!BJ564</f>
        <v>0</v>
      </c>
      <c r="BL564">
        <f>A!BK564</f>
        <v>0</v>
      </c>
      <c r="BM564">
        <f>A!BL564</f>
        <v>0</v>
      </c>
      <c r="BN564">
        <f>A!BM564</f>
        <v>0</v>
      </c>
      <c r="BO564">
        <f>A!BN564</f>
        <v>0</v>
      </c>
      <c r="BP564">
        <f>A!BO564</f>
        <v>0</v>
      </c>
      <c r="BQ564">
        <f>A!BP564</f>
        <v>0</v>
      </c>
      <c r="BR564">
        <f>A!BQ564</f>
        <v>0</v>
      </c>
      <c r="BS564">
        <f>A!BR564</f>
        <v>0</v>
      </c>
      <c r="BT564">
        <f>A!BS564</f>
        <v>0</v>
      </c>
      <c r="BU564">
        <f>A!BT564</f>
        <v>0</v>
      </c>
      <c r="BV564">
        <f>A!BU564</f>
        <v>0</v>
      </c>
      <c r="BW564">
        <f>A!BV564</f>
        <v>0</v>
      </c>
      <c r="BX564">
        <f>A!BW564</f>
        <v>0</v>
      </c>
      <c r="BY564">
        <f>A!BX564</f>
        <v>0</v>
      </c>
      <c r="BZ564">
        <f>A!BY564</f>
        <v>0</v>
      </c>
      <c r="CA564">
        <f>A!BZ564</f>
        <v>0</v>
      </c>
      <c r="CB564">
        <f>A!CA564</f>
        <v>0</v>
      </c>
      <c r="CC564">
        <f>A!CB564</f>
        <v>0</v>
      </c>
      <c r="CD564">
        <f>A!CC564</f>
        <v>0</v>
      </c>
      <c r="CE564">
        <f>A!CD564</f>
        <v>0</v>
      </c>
      <c r="CF564">
        <f>A!CE564</f>
        <v>0</v>
      </c>
      <c r="CG564">
        <f>A!CF564</f>
        <v>0</v>
      </c>
      <c r="CH564">
        <f>A!CG564</f>
        <v>0</v>
      </c>
      <c r="CI564">
        <f>A!CH564</f>
        <v>0</v>
      </c>
      <c r="CJ564">
        <f>A!CI564</f>
        <v>0</v>
      </c>
      <c r="CK564">
        <f>A!CJ564</f>
        <v>0</v>
      </c>
      <c r="CL564">
        <f>A!CK564</f>
        <v>0</v>
      </c>
      <c r="CM564">
        <f>A!CL564</f>
        <v>0</v>
      </c>
      <c r="CN564">
        <f>A!CM564</f>
        <v>0</v>
      </c>
      <c r="CO564">
        <f>A!CN564</f>
        <v>0</v>
      </c>
      <c r="CP564">
        <f>A!CO564</f>
        <v>0</v>
      </c>
      <c r="CQ564">
        <f>A!CO874</f>
        <v>0</v>
      </c>
      <c r="CR564">
        <f>A!CP564</f>
        <v>0</v>
      </c>
      <c r="CS564">
        <f>A!CQ564</f>
        <v>0</v>
      </c>
    </row>
    <row r="565" spans="1:97" x14ac:dyDescent="0.2">
      <c r="A565">
        <f>A!A565</f>
        <v>0</v>
      </c>
      <c r="B565">
        <f>A!B565</f>
        <v>0</v>
      </c>
      <c r="C565">
        <f>A!C565</f>
        <v>0</v>
      </c>
      <c r="D565">
        <f>A!D565</f>
        <v>0</v>
      </c>
      <c r="E565">
        <f>A!E565</f>
        <v>0</v>
      </c>
      <c r="F565">
        <f>A!F565</f>
        <v>0</v>
      </c>
      <c r="G565">
        <f>A!G565</f>
        <v>0</v>
      </c>
      <c r="H565">
        <f>A!H565</f>
        <v>0</v>
      </c>
      <c r="I565">
        <f>A!I565</f>
        <v>0</v>
      </c>
      <c r="J565">
        <f>A!J565</f>
        <v>0</v>
      </c>
      <c r="K565">
        <f>A!K565</f>
        <v>0</v>
      </c>
      <c r="L565">
        <f>A!L565</f>
        <v>0</v>
      </c>
      <c r="M565">
        <f>A!M565</f>
        <v>0</v>
      </c>
      <c r="N565">
        <f>A!N565</f>
        <v>0</v>
      </c>
      <c r="O565">
        <f>A!O565</f>
        <v>0</v>
      </c>
      <c r="P565" s="23" t="str">
        <f>IF(A!P565="","",INDEX(B!$A$1:$BT$2000,MATCH(A!P565,B!$AX$1:$AX$2000,0),D!$B$5))</f>
        <v/>
      </c>
      <c r="Q565">
        <f>A!Q565</f>
        <v>0</v>
      </c>
      <c r="R565">
        <f>A!R565</f>
        <v>0</v>
      </c>
      <c r="S565">
        <f>A!S565</f>
        <v>0</v>
      </c>
      <c r="T565">
        <f>A!T565</f>
        <v>0</v>
      </c>
      <c r="U565">
        <f>A!U565</f>
        <v>0</v>
      </c>
      <c r="V565" s="23">
        <f>IF(A!V565="&lt;",1,A!V565)</f>
        <v>0</v>
      </c>
      <c r="W565">
        <f>A!W565</f>
        <v>0</v>
      </c>
      <c r="X565">
        <f>A!X565</f>
        <v>0</v>
      </c>
      <c r="Y565">
        <f>A!Y565</f>
        <v>0</v>
      </c>
      <c r="Z565" s="23">
        <f t="shared" si="8"/>
        <v>0</v>
      </c>
      <c r="AA565">
        <f>A!Z565</f>
        <v>0</v>
      </c>
      <c r="AB565">
        <f>A!AA565</f>
        <v>0</v>
      </c>
      <c r="AC565">
        <f>A!AB565</f>
        <v>0</v>
      </c>
      <c r="AD565">
        <f>A!AC565</f>
        <v>0</v>
      </c>
      <c r="AE565">
        <f>A!AD565</f>
        <v>0</v>
      </c>
      <c r="AF565">
        <f>A!AE565</f>
        <v>0</v>
      </c>
      <c r="AG565">
        <f>A!AF565</f>
        <v>0</v>
      </c>
      <c r="AH565">
        <f>A!AG565</f>
        <v>0</v>
      </c>
      <c r="AI565">
        <f>A!AH565</f>
        <v>0</v>
      </c>
      <c r="AJ565">
        <f>A!AI565</f>
        <v>0</v>
      </c>
      <c r="AK565">
        <f>A!AJ565</f>
        <v>0</v>
      </c>
      <c r="AL565">
        <f>A!AK565</f>
        <v>0</v>
      </c>
      <c r="AM565">
        <f>A!AL565</f>
        <v>0</v>
      </c>
      <c r="AN565">
        <f>A!AM565</f>
        <v>0</v>
      </c>
      <c r="AO565">
        <f>A!AN565</f>
        <v>0</v>
      </c>
      <c r="AP565">
        <f>A!AO565</f>
        <v>0</v>
      </c>
      <c r="AQ565">
        <f>A!AP565</f>
        <v>0</v>
      </c>
      <c r="AR565">
        <f>A!AQ565</f>
        <v>0</v>
      </c>
      <c r="AS565">
        <f>A!AR565</f>
        <v>0</v>
      </c>
      <c r="AT565">
        <f>A!AS565</f>
        <v>0</v>
      </c>
      <c r="AU565">
        <f>A!AT565</f>
        <v>0</v>
      </c>
      <c r="AV565">
        <f>A!AU565</f>
        <v>0</v>
      </c>
      <c r="AW565" s="23" t="str">
        <f>IF(A!AV565=0,"",A!AV565)</f>
        <v/>
      </c>
      <c r="AX565">
        <f>A!AW565</f>
        <v>0</v>
      </c>
      <c r="AY565">
        <f>A!AX565</f>
        <v>0</v>
      </c>
      <c r="AZ565">
        <f>A!AY565</f>
        <v>0</v>
      </c>
      <c r="BA565">
        <f>A!AZ565</f>
        <v>0</v>
      </c>
      <c r="BB565">
        <f>A!BA565</f>
        <v>0</v>
      </c>
      <c r="BC565">
        <f>A!BB565</f>
        <v>0</v>
      </c>
      <c r="BD565">
        <f>A!BC565</f>
        <v>0</v>
      </c>
      <c r="BE565">
        <f>A!BD565</f>
        <v>0</v>
      </c>
      <c r="BF565">
        <f>A!BE565</f>
        <v>0</v>
      </c>
      <c r="BG565">
        <f>A!BF565</f>
        <v>0</v>
      </c>
      <c r="BH565">
        <f>A!BG565</f>
        <v>0</v>
      </c>
      <c r="BI565">
        <f>A!BH565</f>
        <v>0</v>
      </c>
      <c r="BJ565">
        <f>A!BI565</f>
        <v>0</v>
      </c>
      <c r="BK565">
        <f>A!BJ565</f>
        <v>0</v>
      </c>
      <c r="BL565">
        <f>A!BK565</f>
        <v>0</v>
      </c>
      <c r="BM565">
        <f>A!BL565</f>
        <v>0</v>
      </c>
      <c r="BN565">
        <f>A!BM565</f>
        <v>0</v>
      </c>
      <c r="BO565">
        <f>A!BN565</f>
        <v>0</v>
      </c>
      <c r="BP565">
        <f>A!BO565</f>
        <v>0</v>
      </c>
      <c r="BQ565">
        <f>A!BP565</f>
        <v>0</v>
      </c>
      <c r="BR565">
        <f>A!BQ565</f>
        <v>0</v>
      </c>
      <c r="BS565">
        <f>A!BR565</f>
        <v>0</v>
      </c>
      <c r="BT565">
        <f>A!BS565</f>
        <v>0</v>
      </c>
      <c r="BU565">
        <f>A!BT565</f>
        <v>0</v>
      </c>
      <c r="BV565">
        <f>A!BU565</f>
        <v>0</v>
      </c>
      <c r="BW565">
        <f>A!BV565</f>
        <v>0</v>
      </c>
      <c r="BX565">
        <f>A!BW565</f>
        <v>0</v>
      </c>
      <c r="BY565">
        <f>A!BX565</f>
        <v>0</v>
      </c>
      <c r="BZ565">
        <f>A!BY565</f>
        <v>0</v>
      </c>
      <c r="CA565">
        <f>A!BZ565</f>
        <v>0</v>
      </c>
      <c r="CB565">
        <f>A!CA565</f>
        <v>0</v>
      </c>
      <c r="CC565">
        <f>A!CB565</f>
        <v>0</v>
      </c>
      <c r="CD565">
        <f>A!CC565</f>
        <v>0</v>
      </c>
      <c r="CE565">
        <f>A!CD565</f>
        <v>0</v>
      </c>
      <c r="CF565">
        <f>A!CE565</f>
        <v>0</v>
      </c>
      <c r="CG565">
        <f>A!CF565</f>
        <v>0</v>
      </c>
      <c r="CH565">
        <f>A!CG565</f>
        <v>0</v>
      </c>
      <c r="CI565">
        <f>A!CH565</f>
        <v>0</v>
      </c>
      <c r="CJ565">
        <f>A!CI565</f>
        <v>0</v>
      </c>
      <c r="CK565">
        <f>A!CJ565</f>
        <v>0</v>
      </c>
      <c r="CL565">
        <f>A!CK565</f>
        <v>0</v>
      </c>
      <c r="CM565">
        <f>A!CL565</f>
        <v>0</v>
      </c>
      <c r="CN565">
        <f>A!CM565</f>
        <v>0</v>
      </c>
      <c r="CO565">
        <f>A!CN565</f>
        <v>0</v>
      </c>
      <c r="CP565">
        <f>A!CO565</f>
        <v>0</v>
      </c>
      <c r="CQ565">
        <f>A!CO875</f>
        <v>0</v>
      </c>
      <c r="CR565">
        <f>A!CP565</f>
        <v>0</v>
      </c>
      <c r="CS565">
        <f>A!CQ565</f>
        <v>0</v>
      </c>
    </row>
    <row r="566" spans="1:97" x14ac:dyDescent="0.2">
      <c r="A566">
        <f>A!A566</f>
        <v>0</v>
      </c>
      <c r="B566">
        <f>A!B566</f>
        <v>0</v>
      </c>
      <c r="C566">
        <f>A!C566</f>
        <v>0</v>
      </c>
      <c r="D566">
        <f>A!D566</f>
        <v>0</v>
      </c>
      <c r="E566">
        <f>A!E566</f>
        <v>0</v>
      </c>
      <c r="F566">
        <f>A!F566</f>
        <v>0</v>
      </c>
      <c r="G566">
        <f>A!G566</f>
        <v>0</v>
      </c>
      <c r="H566">
        <f>A!H566</f>
        <v>0</v>
      </c>
      <c r="I566">
        <f>A!I566</f>
        <v>0</v>
      </c>
      <c r="J566">
        <f>A!J566</f>
        <v>0</v>
      </c>
      <c r="K566">
        <f>A!K566</f>
        <v>0</v>
      </c>
      <c r="L566">
        <f>A!L566</f>
        <v>0</v>
      </c>
      <c r="M566">
        <f>A!M566</f>
        <v>0</v>
      </c>
      <c r="N566">
        <f>A!N566</f>
        <v>0</v>
      </c>
      <c r="O566">
        <f>A!O566</f>
        <v>0</v>
      </c>
      <c r="P566" s="23" t="str">
        <f>IF(A!P566="","",INDEX(B!$A$1:$BT$2000,MATCH(A!P566,B!$AX$1:$AX$2000,0),D!$B$5))</f>
        <v/>
      </c>
      <c r="Q566">
        <f>A!Q566</f>
        <v>0</v>
      </c>
      <c r="R566">
        <f>A!R566</f>
        <v>0</v>
      </c>
      <c r="S566">
        <f>A!S566</f>
        <v>0</v>
      </c>
      <c r="T566">
        <f>A!T566</f>
        <v>0</v>
      </c>
      <c r="U566">
        <f>A!U566</f>
        <v>0</v>
      </c>
      <c r="V566" s="23">
        <f>IF(A!V566="&lt;",1,A!V566)</f>
        <v>0</v>
      </c>
      <c r="W566">
        <f>A!W566</f>
        <v>0</v>
      </c>
      <c r="X566">
        <f>A!X566</f>
        <v>0</v>
      </c>
      <c r="Y566">
        <f>A!Y566</f>
        <v>0</v>
      </c>
      <c r="Z566" s="23">
        <f t="shared" si="8"/>
        <v>0</v>
      </c>
      <c r="AA566">
        <f>A!Z566</f>
        <v>0</v>
      </c>
      <c r="AB566">
        <f>A!AA566</f>
        <v>0</v>
      </c>
      <c r="AC566">
        <f>A!AB566</f>
        <v>0</v>
      </c>
      <c r="AD566">
        <f>A!AC566</f>
        <v>0</v>
      </c>
      <c r="AE566">
        <f>A!AD566</f>
        <v>0</v>
      </c>
      <c r="AF566">
        <f>A!AE566</f>
        <v>0</v>
      </c>
      <c r="AG566">
        <f>A!AF566</f>
        <v>0</v>
      </c>
      <c r="AH566">
        <f>A!AG566</f>
        <v>0</v>
      </c>
      <c r="AI566">
        <f>A!AH566</f>
        <v>0</v>
      </c>
      <c r="AJ566">
        <f>A!AI566</f>
        <v>0</v>
      </c>
      <c r="AK566">
        <f>A!AJ566</f>
        <v>0</v>
      </c>
      <c r="AL566">
        <f>A!AK566</f>
        <v>0</v>
      </c>
      <c r="AM566">
        <f>A!AL566</f>
        <v>0</v>
      </c>
      <c r="AN566">
        <f>A!AM566</f>
        <v>0</v>
      </c>
      <c r="AO566">
        <f>A!AN566</f>
        <v>0</v>
      </c>
      <c r="AP566">
        <f>A!AO566</f>
        <v>0</v>
      </c>
      <c r="AQ566">
        <f>A!AP566</f>
        <v>0</v>
      </c>
      <c r="AR566">
        <f>A!AQ566</f>
        <v>0</v>
      </c>
      <c r="AS566">
        <f>A!AR566</f>
        <v>0</v>
      </c>
      <c r="AT566">
        <f>A!AS566</f>
        <v>0</v>
      </c>
      <c r="AU566">
        <f>A!AT566</f>
        <v>0</v>
      </c>
      <c r="AV566">
        <f>A!AU566</f>
        <v>0</v>
      </c>
      <c r="AW566" s="23" t="str">
        <f>IF(A!AV566=0,"",A!AV566)</f>
        <v/>
      </c>
      <c r="AX566">
        <f>A!AW566</f>
        <v>0</v>
      </c>
      <c r="AY566">
        <f>A!AX566</f>
        <v>0</v>
      </c>
      <c r="AZ566">
        <f>A!AY566</f>
        <v>0</v>
      </c>
      <c r="BA566">
        <f>A!AZ566</f>
        <v>0</v>
      </c>
      <c r="BB566">
        <f>A!BA566</f>
        <v>0</v>
      </c>
      <c r="BC566">
        <f>A!BB566</f>
        <v>0</v>
      </c>
      <c r="BD566">
        <f>A!BC566</f>
        <v>0</v>
      </c>
      <c r="BE566">
        <f>A!BD566</f>
        <v>0</v>
      </c>
      <c r="BF566">
        <f>A!BE566</f>
        <v>0</v>
      </c>
      <c r="BG566">
        <f>A!BF566</f>
        <v>0</v>
      </c>
      <c r="BH566">
        <f>A!BG566</f>
        <v>0</v>
      </c>
      <c r="BI566">
        <f>A!BH566</f>
        <v>0</v>
      </c>
      <c r="BJ566">
        <f>A!BI566</f>
        <v>0</v>
      </c>
      <c r="BK566">
        <f>A!BJ566</f>
        <v>0</v>
      </c>
      <c r="BL566">
        <f>A!BK566</f>
        <v>0</v>
      </c>
      <c r="BM566">
        <f>A!BL566</f>
        <v>0</v>
      </c>
      <c r="BN566">
        <f>A!BM566</f>
        <v>0</v>
      </c>
      <c r="BO566">
        <f>A!BN566</f>
        <v>0</v>
      </c>
      <c r="BP566">
        <f>A!BO566</f>
        <v>0</v>
      </c>
      <c r="BQ566">
        <f>A!BP566</f>
        <v>0</v>
      </c>
      <c r="BR566">
        <f>A!BQ566</f>
        <v>0</v>
      </c>
      <c r="BS566">
        <f>A!BR566</f>
        <v>0</v>
      </c>
      <c r="BT566">
        <f>A!BS566</f>
        <v>0</v>
      </c>
      <c r="BU566">
        <f>A!BT566</f>
        <v>0</v>
      </c>
      <c r="BV566">
        <f>A!BU566</f>
        <v>0</v>
      </c>
      <c r="BW566">
        <f>A!BV566</f>
        <v>0</v>
      </c>
      <c r="BX566">
        <f>A!BW566</f>
        <v>0</v>
      </c>
      <c r="BY566">
        <f>A!BX566</f>
        <v>0</v>
      </c>
      <c r="BZ566">
        <f>A!BY566</f>
        <v>0</v>
      </c>
      <c r="CA566">
        <f>A!BZ566</f>
        <v>0</v>
      </c>
      <c r="CB566">
        <f>A!CA566</f>
        <v>0</v>
      </c>
      <c r="CC566">
        <f>A!CB566</f>
        <v>0</v>
      </c>
      <c r="CD566">
        <f>A!CC566</f>
        <v>0</v>
      </c>
      <c r="CE566">
        <f>A!CD566</f>
        <v>0</v>
      </c>
      <c r="CF566">
        <f>A!CE566</f>
        <v>0</v>
      </c>
      <c r="CG566">
        <f>A!CF566</f>
        <v>0</v>
      </c>
      <c r="CH566">
        <f>A!CG566</f>
        <v>0</v>
      </c>
      <c r="CI566">
        <f>A!CH566</f>
        <v>0</v>
      </c>
      <c r="CJ566">
        <f>A!CI566</f>
        <v>0</v>
      </c>
      <c r="CK566">
        <f>A!CJ566</f>
        <v>0</v>
      </c>
      <c r="CL566">
        <f>A!CK566</f>
        <v>0</v>
      </c>
      <c r="CM566">
        <f>A!CL566</f>
        <v>0</v>
      </c>
      <c r="CN566">
        <f>A!CM566</f>
        <v>0</v>
      </c>
      <c r="CO566">
        <f>A!CN566</f>
        <v>0</v>
      </c>
      <c r="CP566">
        <f>A!CO566</f>
        <v>0</v>
      </c>
      <c r="CQ566">
        <f>A!CO876</f>
        <v>0</v>
      </c>
      <c r="CR566">
        <f>A!CP566</f>
        <v>0</v>
      </c>
      <c r="CS566">
        <f>A!CQ566</f>
        <v>0</v>
      </c>
    </row>
    <row r="567" spans="1:97" x14ac:dyDescent="0.2">
      <c r="A567">
        <f>A!A567</f>
        <v>0</v>
      </c>
      <c r="B567">
        <f>A!B567</f>
        <v>0</v>
      </c>
      <c r="C567">
        <f>A!C567</f>
        <v>0</v>
      </c>
      <c r="D567">
        <f>A!D567</f>
        <v>0</v>
      </c>
      <c r="E567">
        <f>A!E567</f>
        <v>0</v>
      </c>
      <c r="F567">
        <f>A!F567</f>
        <v>0</v>
      </c>
      <c r="G567">
        <f>A!G567</f>
        <v>0</v>
      </c>
      <c r="H567">
        <f>A!H567</f>
        <v>0</v>
      </c>
      <c r="I567">
        <f>A!I567</f>
        <v>0</v>
      </c>
      <c r="J567">
        <f>A!J567</f>
        <v>0</v>
      </c>
      <c r="K567">
        <f>A!K567</f>
        <v>0</v>
      </c>
      <c r="L567">
        <f>A!L567</f>
        <v>0</v>
      </c>
      <c r="M567">
        <f>A!M567</f>
        <v>0</v>
      </c>
      <c r="N567">
        <f>A!N567</f>
        <v>0</v>
      </c>
      <c r="O567">
        <f>A!O567</f>
        <v>0</v>
      </c>
      <c r="P567" s="23" t="str">
        <f>IF(A!P567="","",INDEX(B!$A$1:$BT$2000,MATCH(A!P567,B!$AX$1:$AX$2000,0),D!$B$5))</f>
        <v/>
      </c>
      <c r="Q567">
        <f>A!Q567</f>
        <v>0</v>
      </c>
      <c r="R567">
        <f>A!R567</f>
        <v>0</v>
      </c>
      <c r="S567">
        <f>A!S567</f>
        <v>0</v>
      </c>
      <c r="T567">
        <f>A!T567</f>
        <v>0</v>
      </c>
      <c r="U567">
        <f>A!U567</f>
        <v>0</v>
      </c>
      <c r="V567" s="23">
        <f>IF(A!V567="&lt;",1,A!V567)</f>
        <v>0</v>
      </c>
      <c r="W567">
        <f>A!W567</f>
        <v>0</v>
      </c>
      <c r="X567">
        <f>A!X567</f>
        <v>0</v>
      </c>
      <c r="Y567">
        <f>A!Y567</f>
        <v>0</v>
      </c>
      <c r="Z567" s="23">
        <f t="shared" si="8"/>
        <v>0</v>
      </c>
      <c r="AA567">
        <f>A!Z567</f>
        <v>0</v>
      </c>
      <c r="AB567">
        <f>A!AA567</f>
        <v>0</v>
      </c>
      <c r="AC567">
        <f>A!AB567</f>
        <v>0</v>
      </c>
      <c r="AD567">
        <f>A!AC567</f>
        <v>0</v>
      </c>
      <c r="AE567">
        <f>A!AD567</f>
        <v>0</v>
      </c>
      <c r="AF567">
        <f>A!AE567</f>
        <v>0</v>
      </c>
      <c r="AG567">
        <f>A!AF567</f>
        <v>0</v>
      </c>
      <c r="AH567">
        <f>A!AG567</f>
        <v>0</v>
      </c>
      <c r="AI567">
        <f>A!AH567</f>
        <v>0</v>
      </c>
      <c r="AJ567">
        <f>A!AI567</f>
        <v>0</v>
      </c>
      <c r="AK567">
        <f>A!AJ567</f>
        <v>0</v>
      </c>
      <c r="AL567">
        <f>A!AK567</f>
        <v>0</v>
      </c>
      <c r="AM567">
        <f>A!AL567</f>
        <v>0</v>
      </c>
      <c r="AN567">
        <f>A!AM567</f>
        <v>0</v>
      </c>
      <c r="AO567">
        <f>A!AN567</f>
        <v>0</v>
      </c>
      <c r="AP567">
        <f>A!AO567</f>
        <v>0</v>
      </c>
      <c r="AQ567">
        <f>A!AP567</f>
        <v>0</v>
      </c>
      <c r="AR567">
        <f>A!AQ567</f>
        <v>0</v>
      </c>
      <c r="AS567">
        <f>A!AR567</f>
        <v>0</v>
      </c>
      <c r="AT567">
        <f>A!AS567</f>
        <v>0</v>
      </c>
      <c r="AU567">
        <f>A!AT567</f>
        <v>0</v>
      </c>
      <c r="AV567">
        <f>A!AU567</f>
        <v>0</v>
      </c>
      <c r="AW567" s="23" t="str">
        <f>IF(A!AV567=0,"",A!AV567)</f>
        <v/>
      </c>
      <c r="AX567">
        <f>A!AW567</f>
        <v>0</v>
      </c>
      <c r="AY567">
        <f>A!AX567</f>
        <v>0</v>
      </c>
      <c r="AZ567">
        <f>A!AY567</f>
        <v>0</v>
      </c>
      <c r="BA567">
        <f>A!AZ567</f>
        <v>0</v>
      </c>
      <c r="BB567">
        <f>A!BA567</f>
        <v>0</v>
      </c>
      <c r="BC567">
        <f>A!BB567</f>
        <v>0</v>
      </c>
      <c r="BD567">
        <f>A!BC567</f>
        <v>0</v>
      </c>
      <c r="BE567">
        <f>A!BD567</f>
        <v>0</v>
      </c>
      <c r="BF567">
        <f>A!BE567</f>
        <v>0</v>
      </c>
      <c r="BG567">
        <f>A!BF567</f>
        <v>0</v>
      </c>
      <c r="BH567">
        <f>A!BG567</f>
        <v>0</v>
      </c>
      <c r="BI567">
        <f>A!BH567</f>
        <v>0</v>
      </c>
      <c r="BJ567">
        <f>A!BI567</f>
        <v>0</v>
      </c>
      <c r="BK567">
        <f>A!BJ567</f>
        <v>0</v>
      </c>
      <c r="BL567">
        <f>A!BK567</f>
        <v>0</v>
      </c>
      <c r="BM567">
        <f>A!BL567</f>
        <v>0</v>
      </c>
      <c r="BN567">
        <f>A!BM567</f>
        <v>0</v>
      </c>
      <c r="BO567">
        <f>A!BN567</f>
        <v>0</v>
      </c>
      <c r="BP567">
        <f>A!BO567</f>
        <v>0</v>
      </c>
      <c r="BQ567">
        <f>A!BP567</f>
        <v>0</v>
      </c>
      <c r="BR567">
        <f>A!BQ567</f>
        <v>0</v>
      </c>
      <c r="BS567">
        <f>A!BR567</f>
        <v>0</v>
      </c>
      <c r="BT567">
        <f>A!BS567</f>
        <v>0</v>
      </c>
      <c r="BU567">
        <f>A!BT567</f>
        <v>0</v>
      </c>
      <c r="BV567">
        <f>A!BU567</f>
        <v>0</v>
      </c>
      <c r="BW567">
        <f>A!BV567</f>
        <v>0</v>
      </c>
      <c r="BX567">
        <f>A!BW567</f>
        <v>0</v>
      </c>
      <c r="BY567">
        <f>A!BX567</f>
        <v>0</v>
      </c>
      <c r="BZ567">
        <f>A!BY567</f>
        <v>0</v>
      </c>
      <c r="CA567">
        <f>A!BZ567</f>
        <v>0</v>
      </c>
      <c r="CB567">
        <f>A!CA567</f>
        <v>0</v>
      </c>
      <c r="CC567">
        <f>A!CB567</f>
        <v>0</v>
      </c>
      <c r="CD567">
        <f>A!CC567</f>
        <v>0</v>
      </c>
      <c r="CE567">
        <f>A!CD567</f>
        <v>0</v>
      </c>
      <c r="CF567">
        <f>A!CE567</f>
        <v>0</v>
      </c>
      <c r="CG567">
        <f>A!CF567</f>
        <v>0</v>
      </c>
      <c r="CH567">
        <f>A!CG567</f>
        <v>0</v>
      </c>
      <c r="CI567">
        <f>A!CH567</f>
        <v>0</v>
      </c>
      <c r="CJ567">
        <f>A!CI567</f>
        <v>0</v>
      </c>
      <c r="CK567">
        <f>A!CJ567</f>
        <v>0</v>
      </c>
      <c r="CL567">
        <f>A!CK567</f>
        <v>0</v>
      </c>
      <c r="CM567">
        <f>A!CL567</f>
        <v>0</v>
      </c>
      <c r="CN567">
        <f>A!CM567</f>
        <v>0</v>
      </c>
      <c r="CO567">
        <f>A!CN567</f>
        <v>0</v>
      </c>
      <c r="CP567">
        <f>A!CO567</f>
        <v>0</v>
      </c>
      <c r="CQ567">
        <f>A!CO877</f>
        <v>0</v>
      </c>
      <c r="CR567">
        <f>A!CP567</f>
        <v>0</v>
      </c>
      <c r="CS567">
        <f>A!CQ567</f>
        <v>0</v>
      </c>
    </row>
    <row r="568" spans="1:97" x14ac:dyDescent="0.2">
      <c r="A568">
        <f>A!A568</f>
        <v>0</v>
      </c>
      <c r="B568">
        <f>A!B568</f>
        <v>0</v>
      </c>
      <c r="C568">
        <f>A!C568</f>
        <v>0</v>
      </c>
      <c r="D568">
        <f>A!D568</f>
        <v>0</v>
      </c>
      <c r="E568">
        <f>A!E568</f>
        <v>0</v>
      </c>
      <c r="F568">
        <f>A!F568</f>
        <v>0</v>
      </c>
      <c r="G568">
        <f>A!G568</f>
        <v>0</v>
      </c>
      <c r="H568">
        <f>A!H568</f>
        <v>0</v>
      </c>
      <c r="I568">
        <f>A!I568</f>
        <v>0</v>
      </c>
      <c r="J568">
        <f>A!J568</f>
        <v>0</v>
      </c>
      <c r="K568">
        <f>A!K568</f>
        <v>0</v>
      </c>
      <c r="L568">
        <f>A!L568</f>
        <v>0</v>
      </c>
      <c r="M568">
        <f>A!M568</f>
        <v>0</v>
      </c>
      <c r="N568">
        <f>A!N568</f>
        <v>0</v>
      </c>
      <c r="O568">
        <f>A!O568</f>
        <v>0</v>
      </c>
      <c r="P568" s="23" t="str">
        <f>IF(A!P568="","",INDEX(B!$A$1:$BT$2000,MATCH(A!P568,B!$AX$1:$AX$2000,0),D!$B$5))</f>
        <v/>
      </c>
      <c r="Q568">
        <f>A!Q568</f>
        <v>0</v>
      </c>
      <c r="R568">
        <f>A!R568</f>
        <v>0</v>
      </c>
      <c r="S568">
        <f>A!S568</f>
        <v>0</v>
      </c>
      <c r="T568">
        <f>A!T568</f>
        <v>0</v>
      </c>
      <c r="U568">
        <f>A!U568</f>
        <v>0</v>
      </c>
      <c r="V568" s="23">
        <f>IF(A!V568="&lt;",1,A!V568)</f>
        <v>0</v>
      </c>
      <c r="W568">
        <f>A!W568</f>
        <v>0</v>
      </c>
      <c r="X568">
        <f>A!X568</f>
        <v>0</v>
      </c>
      <c r="Y568">
        <f>A!Y568</f>
        <v>0</v>
      </c>
      <c r="Z568" s="23">
        <f t="shared" si="8"/>
        <v>0</v>
      </c>
      <c r="AA568">
        <f>A!Z568</f>
        <v>0</v>
      </c>
      <c r="AB568">
        <f>A!AA568</f>
        <v>0</v>
      </c>
      <c r="AC568">
        <f>A!AB568</f>
        <v>0</v>
      </c>
      <c r="AD568">
        <f>A!AC568</f>
        <v>0</v>
      </c>
      <c r="AE568">
        <f>A!AD568</f>
        <v>0</v>
      </c>
      <c r="AF568">
        <f>A!AE568</f>
        <v>0</v>
      </c>
      <c r="AG568">
        <f>A!AF568</f>
        <v>0</v>
      </c>
      <c r="AH568">
        <f>A!AG568</f>
        <v>0</v>
      </c>
      <c r="AI568">
        <f>A!AH568</f>
        <v>0</v>
      </c>
      <c r="AJ568">
        <f>A!AI568</f>
        <v>0</v>
      </c>
      <c r="AK568">
        <f>A!AJ568</f>
        <v>0</v>
      </c>
      <c r="AL568">
        <f>A!AK568</f>
        <v>0</v>
      </c>
      <c r="AM568">
        <f>A!AL568</f>
        <v>0</v>
      </c>
      <c r="AN568">
        <f>A!AM568</f>
        <v>0</v>
      </c>
      <c r="AO568">
        <f>A!AN568</f>
        <v>0</v>
      </c>
      <c r="AP568">
        <f>A!AO568</f>
        <v>0</v>
      </c>
      <c r="AQ568">
        <f>A!AP568</f>
        <v>0</v>
      </c>
      <c r="AR568">
        <f>A!AQ568</f>
        <v>0</v>
      </c>
      <c r="AS568">
        <f>A!AR568</f>
        <v>0</v>
      </c>
      <c r="AT568">
        <f>A!AS568</f>
        <v>0</v>
      </c>
      <c r="AU568">
        <f>A!AT568</f>
        <v>0</v>
      </c>
      <c r="AV568">
        <f>A!AU568</f>
        <v>0</v>
      </c>
      <c r="AW568" s="23" t="str">
        <f>IF(A!AV568=0,"",A!AV568)</f>
        <v/>
      </c>
      <c r="AX568">
        <f>A!AW568</f>
        <v>0</v>
      </c>
      <c r="AY568">
        <f>A!AX568</f>
        <v>0</v>
      </c>
      <c r="AZ568">
        <f>A!AY568</f>
        <v>0</v>
      </c>
      <c r="BA568">
        <f>A!AZ568</f>
        <v>0</v>
      </c>
      <c r="BB568">
        <f>A!BA568</f>
        <v>0</v>
      </c>
      <c r="BC568">
        <f>A!BB568</f>
        <v>0</v>
      </c>
      <c r="BD568">
        <f>A!BC568</f>
        <v>0</v>
      </c>
      <c r="BE568">
        <f>A!BD568</f>
        <v>0</v>
      </c>
      <c r="BF568">
        <f>A!BE568</f>
        <v>0</v>
      </c>
      <c r="BG568">
        <f>A!BF568</f>
        <v>0</v>
      </c>
      <c r="BH568">
        <f>A!BG568</f>
        <v>0</v>
      </c>
      <c r="BI568">
        <f>A!BH568</f>
        <v>0</v>
      </c>
      <c r="BJ568">
        <f>A!BI568</f>
        <v>0</v>
      </c>
      <c r="BK568">
        <f>A!BJ568</f>
        <v>0</v>
      </c>
      <c r="BL568">
        <f>A!BK568</f>
        <v>0</v>
      </c>
      <c r="BM568">
        <f>A!BL568</f>
        <v>0</v>
      </c>
      <c r="BN568">
        <f>A!BM568</f>
        <v>0</v>
      </c>
      <c r="BO568">
        <f>A!BN568</f>
        <v>0</v>
      </c>
      <c r="BP568">
        <f>A!BO568</f>
        <v>0</v>
      </c>
      <c r="BQ568">
        <f>A!BP568</f>
        <v>0</v>
      </c>
      <c r="BR568">
        <f>A!BQ568</f>
        <v>0</v>
      </c>
      <c r="BS568">
        <f>A!BR568</f>
        <v>0</v>
      </c>
      <c r="BT568">
        <f>A!BS568</f>
        <v>0</v>
      </c>
      <c r="BU568">
        <f>A!BT568</f>
        <v>0</v>
      </c>
      <c r="BV568">
        <f>A!BU568</f>
        <v>0</v>
      </c>
      <c r="BW568">
        <f>A!BV568</f>
        <v>0</v>
      </c>
      <c r="BX568">
        <f>A!BW568</f>
        <v>0</v>
      </c>
      <c r="BY568">
        <f>A!BX568</f>
        <v>0</v>
      </c>
      <c r="BZ568">
        <f>A!BY568</f>
        <v>0</v>
      </c>
      <c r="CA568">
        <f>A!BZ568</f>
        <v>0</v>
      </c>
      <c r="CB568">
        <f>A!CA568</f>
        <v>0</v>
      </c>
      <c r="CC568">
        <f>A!CB568</f>
        <v>0</v>
      </c>
      <c r="CD568">
        <f>A!CC568</f>
        <v>0</v>
      </c>
      <c r="CE568">
        <f>A!CD568</f>
        <v>0</v>
      </c>
      <c r="CF568">
        <f>A!CE568</f>
        <v>0</v>
      </c>
      <c r="CG568">
        <f>A!CF568</f>
        <v>0</v>
      </c>
      <c r="CH568">
        <f>A!CG568</f>
        <v>0</v>
      </c>
      <c r="CI568">
        <f>A!CH568</f>
        <v>0</v>
      </c>
      <c r="CJ568">
        <f>A!CI568</f>
        <v>0</v>
      </c>
      <c r="CK568">
        <f>A!CJ568</f>
        <v>0</v>
      </c>
      <c r="CL568">
        <f>A!CK568</f>
        <v>0</v>
      </c>
      <c r="CM568">
        <f>A!CL568</f>
        <v>0</v>
      </c>
      <c r="CN568">
        <f>A!CM568</f>
        <v>0</v>
      </c>
      <c r="CO568">
        <f>A!CN568</f>
        <v>0</v>
      </c>
      <c r="CP568">
        <f>A!CO568</f>
        <v>0</v>
      </c>
      <c r="CQ568">
        <f>A!CO878</f>
        <v>0</v>
      </c>
      <c r="CR568">
        <f>A!CP568</f>
        <v>0</v>
      </c>
      <c r="CS568">
        <f>A!CQ568</f>
        <v>0</v>
      </c>
    </row>
    <row r="569" spans="1:97" x14ac:dyDescent="0.2">
      <c r="A569">
        <f>A!A569</f>
        <v>0</v>
      </c>
      <c r="B569">
        <f>A!B569</f>
        <v>0</v>
      </c>
      <c r="C569">
        <f>A!C569</f>
        <v>0</v>
      </c>
      <c r="D569">
        <f>A!D569</f>
        <v>0</v>
      </c>
      <c r="E569">
        <f>A!E569</f>
        <v>0</v>
      </c>
      <c r="F569">
        <f>A!F569</f>
        <v>0</v>
      </c>
      <c r="G569">
        <f>A!G569</f>
        <v>0</v>
      </c>
      <c r="H569">
        <f>A!H569</f>
        <v>0</v>
      </c>
      <c r="I569">
        <f>A!I569</f>
        <v>0</v>
      </c>
      <c r="J569">
        <f>A!J569</f>
        <v>0</v>
      </c>
      <c r="K569">
        <f>A!K569</f>
        <v>0</v>
      </c>
      <c r="L569">
        <f>A!L569</f>
        <v>0</v>
      </c>
      <c r="M569">
        <f>A!M569</f>
        <v>0</v>
      </c>
      <c r="N569">
        <f>A!N569</f>
        <v>0</v>
      </c>
      <c r="O569">
        <f>A!O569</f>
        <v>0</v>
      </c>
      <c r="P569" s="23" t="str">
        <f>IF(A!P569="","",INDEX(B!$A$1:$BT$2000,MATCH(A!P569,B!$AX$1:$AX$2000,0),D!$B$5))</f>
        <v/>
      </c>
      <c r="Q569">
        <f>A!Q569</f>
        <v>0</v>
      </c>
      <c r="R569">
        <f>A!R569</f>
        <v>0</v>
      </c>
      <c r="S569">
        <f>A!S569</f>
        <v>0</v>
      </c>
      <c r="T569">
        <f>A!T569</f>
        <v>0</v>
      </c>
      <c r="U569">
        <f>A!U569</f>
        <v>0</v>
      </c>
      <c r="V569" s="23">
        <f>IF(A!V569="&lt;",1,A!V569)</f>
        <v>0</v>
      </c>
      <c r="W569">
        <f>A!W569</f>
        <v>0</v>
      </c>
      <c r="X569">
        <f>A!X569</f>
        <v>0</v>
      </c>
      <c r="Y569">
        <f>A!Y569</f>
        <v>0</v>
      </c>
      <c r="Z569" s="23">
        <f t="shared" si="8"/>
        <v>0</v>
      </c>
      <c r="AA569">
        <f>A!Z569</f>
        <v>0</v>
      </c>
      <c r="AB569">
        <f>A!AA569</f>
        <v>0</v>
      </c>
      <c r="AC569">
        <f>A!AB569</f>
        <v>0</v>
      </c>
      <c r="AD569">
        <f>A!AC569</f>
        <v>0</v>
      </c>
      <c r="AE569">
        <f>A!AD569</f>
        <v>0</v>
      </c>
      <c r="AF569">
        <f>A!AE569</f>
        <v>0</v>
      </c>
      <c r="AG569">
        <f>A!AF569</f>
        <v>0</v>
      </c>
      <c r="AH569">
        <f>A!AG569</f>
        <v>0</v>
      </c>
      <c r="AI569">
        <f>A!AH569</f>
        <v>0</v>
      </c>
      <c r="AJ569">
        <f>A!AI569</f>
        <v>0</v>
      </c>
      <c r="AK569">
        <f>A!AJ569</f>
        <v>0</v>
      </c>
      <c r="AL569">
        <f>A!AK569</f>
        <v>0</v>
      </c>
      <c r="AM569">
        <f>A!AL569</f>
        <v>0</v>
      </c>
      <c r="AN569">
        <f>A!AM569</f>
        <v>0</v>
      </c>
      <c r="AO569">
        <f>A!AN569</f>
        <v>0</v>
      </c>
      <c r="AP569">
        <f>A!AO569</f>
        <v>0</v>
      </c>
      <c r="AQ569">
        <f>A!AP569</f>
        <v>0</v>
      </c>
      <c r="AR569">
        <f>A!AQ569</f>
        <v>0</v>
      </c>
      <c r="AS569">
        <f>A!AR569</f>
        <v>0</v>
      </c>
      <c r="AT569">
        <f>A!AS569</f>
        <v>0</v>
      </c>
      <c r="AU569">
        <f>A!AT569</f>
        <v>0</v>
      </c>
      <c r="AV569">
        <f>A!AU569</f>
        <v>0</v>
      </c>
      <c r="AW569" s="23" t="str">
        <f>IF(A!AV569=0,"",A!AV569)</f>
        <v/>
      </c>
      <c r="AX569">
        <f>A!AW569</f>
        <v>0</v>
      </c>
      <c r="AY569">
        <f>A!AX569</f>
        <v>0</v>
      </c>
      <c r="AZ569">
        <f>A!AY569</f>
        <v>0</v>
      </c>
      <c r="BA569">
        <f>A!AZ569</f>
        <v>0</v>
      </c>
      <c r="BB569">
        <f>A!BA569</f>
        <v>0</v>
      </c>
      <c r="BC569">
        <f>A!BB569</f>
        <v>0</v>
      </c>
      <c r="BD569">
        <f>A!BC569</f>
        <v>0</v>
      </c>
      <c r="BE569">
        <f>A!BD569</f>
        <v>0</v>
      </c>
      <c r="BF569">
        <f>A!BE569</f>
        <v>0</v>
      </c>
      <c r="BG569">
        <f>A!BF569</f>
        <v>0</v>
      </c>
      <c r="BH569">
        <f>A!BG569</f>
        <v>0</v>
      </c>
      <c r="BI569">
        <f>A!BH569</f>
        <v>0</v>
      </c>
      <c r="BJ569">
        <f>A!BI569</f>
        <v>0</v>
      </c>
      <c r="BK569">
        <f>A!BJ569</f>
        <v>0</v>
      </c>
      <c r="BL569">
        <f>A!BK569</f>
        <v>0</v>
      </c>
      <c r="BM569">
        <f>A!BL569</f>
        <v>0</v>
      </c>
      <c r="BN569">
        <f>A!BM569</f>
        <v>0</v>
      </c>
      <c r="BO569">
        <f>A!BN569</f>
        <v>0</v>
      </c>
      <c r="BP569">
        <f>A!BO569</f>
        <v>0</v>
      </c>
      <c r="BQ569">
        <f>A!BP569</f>
        <v>0</v>
      </c>
      <c r="BR569">
        <f>A!BQ569</f>
        <v>0</v>
      </c>
      <c r="BS569">
        <f>A!BR569</f>
        <v>0</v>
      </c>
      <c r="BT569">
        <f>A!BS569</f>
        <v>0</v>
      </c>
      <c r="BU569">
        <f>A!BT569</f>
        <v>0</v>
      </c>
      <c r="BV569">
        <f>A!BU569</f>
        <v>0</v>
      </c>
      <c r="BW569">
        <f>A!BV569</f>
        <v>0</v>
      </c>
      <c r="BX569">
        <f>A!BW569</f>
        <v>0</v>
      </c>
      <c r="BY569">
        <f>A!BX569</f>
        <v>0</v>
      </c>
      <c r="BZ569">
        <f>A!BY569</f>
        <v>0</v>
      </c>
      <c r="CA569">
        <f>A!BZ569</f>
        <v>0</v>
      </c>
      <c r="CB569">
        <f>A!CA569</f>
        <v>0</v>
      </c>
      <c r="CC569">
        <f>A!CB569</f>
        <v>0</v>
      </c>
      <c r="CD569">
        <f>A!CC569</f>
        <v>0</v>
      </c>
      <c r="CE569">
        <f>A!CD569</f>
        <v>0</v>
      </c>
      <c r="CF569">
        <f>A!CE569</f>
        <v>0</v>
      </c>
      <c r="CG569">
        <f>A!CF569</f>
        <v>0</v>
      </c>
      <c r="CH569">
        <f>A!CG569</f>
        <v>0</v>
      </c>
      <c r="CI569">
        <f>A!CH569</f>
        <v>0</v>
      </c>
      <c r="CJ569">
        <f>A!CI569</f>
        <v>0</v>
      </c>
      <c r="CK569">
        <f>A!CJ569</f>
        <v>0</v>
      </c>
      <c r="CL569">
        <f>A!CK569</f>
        <v>0</v>
      </c>
      <c r="CM569">
        <f>A!CL569</f>
        <v>0</v>
      </c>
      <c r="CN569">
        <f>A!CM569</f>
        <v>0</v>
      </c>
      <c r="CO569">
        <f>A!CN569</f>
        <v>0</v>
      </c>
      <c r="CP569">
        <f>A!CO569</f>
        <v>0</v>
      </c>
      <c r="CQ569">
        <f>A!CO879</f>
        <v>0</v>
      </c>
      <c r="CR569">
        <f>A!CP569</f>
        <v>0</v>
      </c>
      <c r="CS569">
        <f>A!CQ569</f>
        <v>0</v>
      </c>
    </row>
    <row r="570" spans="1:97" x14ac:dyDescent="0.2">
      <c r="A570">
        <f>A!A570</f>
        <v>0</v>
      </c>
      <c r="B570">
        <f>A!B570</f>
        <v>0</v>
      </c>
      <c r="C570">
        <f>A!C570</f>
        <v>0</v>
      </c>
      <c r="D570">
        <f>A!D570</f>
        <v>0</v>
      </c>
      <c r="E570">
        <f>A!E570</f>
        <v>0</v>
      </c>
      <c r="F570">
        <f>A!F570</f>
        <v>0</v>
      </c>
      <c r="G570">
        <f>A!G570</f>
        <v>0</v>
      </c>
      <c r="H570">
        <f>A!H570</f>
        <v>0</v>
      </c>
      <c r="I570">
        <f>A!I570</f>
        <v>0</v>
      </c>
      <c r="J570">
        <f>A!J570</f>
        <v>0</v>
      </c>
      <c r="K570">
        <f>A!K570</f>
        <v>0</v>
      </c>
      <c r="L570">
        <f>A!L570</f>
        <v>0</v>
      </c>
      <c r="M570">
        <f>A!M570</f>
        <v>0</v>
      </c>
      <c r="N570">
        <f>A!N570</f>
        <v>0</v>
      </c>
      <c r="O570">
        <f>A!O570</f>
        <v>0</v>
      </c>
      <c r="P570" s="23" t="str">
        <f>IF(A!P570="","",INDEX(B!$A$1:$BT$2000,MATCH(A!P570,B!$AX$1:$AX$2000,0),D!$B$5))</f>
        <v/>
      </c>
      <c r="Q570">
        <f>A!Q570</f>
        <v>0</v>
      </c>
      <c r="R570">
        <f>A!R570</f>
        <v>0</v>
      </c>
      <c r="S570">
        <f>A!S570</f>
        <v>0</v>
      </c>
      <c r="T570">
        <f>A!T570</f>
        <v>0</v>
      </c>
      <c r="U570">
        <f>A!U570</f>
        <v>0</v>
      </c>
      <c r="V570" s="23">
        <f>IF(A!V570="&lt;",1,A!V570)</f>
        <v>0</v>
      </c>
      <c r="W570">
        <f>A!W570</f>
        <v>0</v>
      </c>
      <c r="X570">
        <f>A!X570</f>
        <v>0</v>
      </c>
      <c r="Y570">
        <f>A!Y570</f>
        <v>0</v>
      </c>
      <c r="Z570" s="23">
        <f t="shared" si="8"/>
        <v>0</v>
      </c>
      <c r="AA570">
        <f>A!Z570</f>
        <v>0</v>
      </c>
      <c r="AB570">
        <f>A!AA570</f>
        <v>0</v>
      </c>
      <c r="AC570">
        <f>A!AB570</f>
        <v>0</v>
      </c>
      <c r="AD570">
        <f>A!AC570</f>
        <v>0</v>
      </c>
      <c r="AE570">
        <f>A!AD570</f>
        <v>0</v>
      </c>
      <c r="AF570">
        <f>A!AE570</f>
        <v>0</v>
      </c>
      <c r="AG570">
        <f>A!AF570</f>
        <v>0</v>
      </c>
      <c r="AH570">
        <f>A!AG570</f>
        <v>0</v>
      </c>
      <c r="AI570">
        <f>A!AH570</f>
        <v>0</v>
      </c>
      <c r="AJ570">
        <f>A!AI570</f>
        <v>0</v>
      </c>
      <c r="AK570">
        <f>A!AJ570</f>
        <v>0</v>
      </c>
      <c r="AL570">
        <f>A!AK570</f>
        <v>0</v>
      </c>
      <c r="AM570">
        <f>A!AL570</f>
        <v>0</v>
      </c>
      <c r="AN570">
        <f>A!AM570</f>
        <v>0</v>
      </c>
      <c r="AO570">
        <f>A!AN570</f>
        <v>0</v>
      </c>
      <c r="AP570">
        <f>A!AO570</f>
        <v>0</v>
      </c>
      <c r="AQ570">
        <f>A!AP570</f>
        <v>0</v>
      </c>
      <c r="AR570">
        <f>A!AQ570</f>
        <v>0</v>
      </c>
      <c r="AS570">
        <f>A!AR570</f>
        <v>0</v>
      </c>
      <c r="AT570">
        <f>A!AS570</f>
        <v>0</v>
      </c>
      <c r="AU570">
        <f>A!AT570</f>
        <v>0</v>
      </c>
      <c r="AV570">
        <f>A!AU570</f>
        <v>0</v>
      </c>
      <c r="AW570" s="23" t="str">
        <f>IF(A!AV570=0,"",A!AV570)</f>
        <v/>
      </c>
      <c r="AX570">
        <f>A!AW570</f>
        <v>0</v>
      </c>
      <c r="AY570">
        <f>A!AX570</f>
        <v>0</v>
      </c>
      <c r="AZ570">
        <f>A!AY570</f>
        <v>0</v>
      </c>
      <c r="BA570">
        <f>A!AZ570</f>
        <v>0</v>
      </c>
      <c r="BB570">
        <f>A!BA570</f>
        <v>0</v>
      </c>
      <c r="BC570">
        <f>A!BB570</f>
        <v>0</v>
      </c>
      <c r="BD570">
        <f>A!BC570</f>
        <v>0</v>
      </c>
      <c r="BE570">
        <f>A!BD570</f>
        <v>0</v>
      </c>
      <c r="BF570">
        <f>A!BE570</f>
        <v>0</v>
      </c>
      <c r="BG570">
        <f>A!BF570</f>
        <v>0</v>
      </c>
      <c r="BH570">
        <f>A!BG570</f>
        <v>0</v>
      </c>
      <c r="BI570">
        <f>A!BH570</f>
        <v>0</v>
      </c>
      <c r="BJ570">
        <f>A!BI570</f>
        <v>0</v>
      </c>
      <c r="BK570">
        <f>A!BJ570</f>
        <v>0</v>
      </c>
      <c r="BL570">
        <f>A!BK570</f>
        <v>0</v>
      </c>
      <c r="BM570">
        <f>A!BL570</f>
        <v>0</v>
      </c>
      <c r="BN570">
        <f>A!BM570</f>
        <v>0</v>
      </c>
      <c r="BO570">
        <f>A!BN570</f>
        <v>0</v>
      </c>
      <c r="BP570">
        <f>A!BO570</f>
        <v>0</v>
      </c>
      <c r="BQ570">
        <f>A!BP570</f>
        <v>0</v>
      </c>
      <c r="BR570">
        <f>A!BQ570</f>
        <v>0</v>
      </c>
      <c r="BS570">
        <f>A!BR570</f>
        <v>0</v>
      </c>
      <c r="BT570">
        <f>A!BS570</f>
        <v>0</v>
      </c>
      <c r="BU570">
        <f>A!BT570</f>
        <v>0</v>
      </c>
      <c r="BV570">
        <f>A!BU570</f>
        <v>0</v>
      </c>
      <c r="BW570">
        <f>A!BV570</f>
        <v>0</v>
      </c>
      <c r="BX570">
        <f>A!BW570</f>
        <v>0</v>
      </c>
      <c r="BY570">
        <f>A!BX570</f>
        <v>0</v>
      </c>
      <c r="BZ570">
        <f>A!BY570</f>
        <v>0</v>
      </c>
      <c r="CA570">
        <f>A!BZ570</f>
        <v>0</v>
      </c>
      <c r="CB570">
        <f>A!CA570</f>
        <v>0</v>
      </c>
      <c r="CC570">
        <f>A!CB570</f>
        <v>0</v>
      </c>
      <c r="CD570">
        <f>A!CC570</f>
        <v>0</v>
      </c>
      <c r="CE570">
        <f>A!CD570</f>
        <v>0</v>
      </c>
      <c r="CF570">
        <f>A!CE570</f>
        <v>0</v>
      </c>
      <c r="CG570">
        <f>A!CF570</f>
        <v>0</v>
      </c>
      <c r="CH570">
        <f>A!CG570</f>
        <v>0</v>
      </c>
      <c r="CI570">
        <f>A!CH570</f>
        <v>0</v>
      </c>
      <c r="CJ570">
        <f>A!CI570</f>
        <v>0</v>
      </c>
      <c r="CK570">
        <f>A!CJ570</f>
        <v>0</v>
      </c>
      <c r="CL570">
        <f>A!CK570</f>
        <v>0</v>
      </c>
      <c r="CM570">
        <f>A!CL570</f>
        <v>0</v>
      </c>
      <c r="CN570">
        <f>A!CM570</f>
        <v>0</v>
      </c>
      <c r="CO570">
        <f>A!CN570</f>
        <v>0</v>
      </c>
      <c r="CP570">
        <f>A!CO570</f>
        <v>0</v>
      </c>
      <c r="CQ570">
        <f>A!CO880</f>
        <v>0</v>
      </c>
      <c r="CR570">
        <f>A!CP570</f>
        <v>0</v>
      </c>
      <c r="CS570">
        <f>A!CQ570</f>
        <v>0</v>
      </c>
    </row>
    <row r="571" spans="1:97" x14ac:dyDescent="0.2">
      <c r="A571">
        <f>A!A571</f>
        <v>0</v>
      </c>
      <c r="B571">
        <f>A!B571</f>
        <v>0</v>
      </c>
      <c r="C571">
        <f>A!C571</f>
        <v>0</v>
      </c>
      <c r="D571">
        <f>A!D571</f>
        <v>0</v>
      </c>
      <c r="E571">
        <f>A!E571</f>
        <v>0</v>
      </c>
      <c r="F571">
        <f>A!F571</f>
        <v>0</v>
      </c>
      <c r="G571">
        <f>A!G571</f>
        <v>0</v>
      </c>
      <c r="H571">
        <f>A!H571</f>
        <v>0</v>
      </c>
      <c r="I571">
        <f>A!I571</f>
        <v>0</v>
      </c>
      <c r="J571">
        <f>A!J571</f>
        <v>0</v>
      </c>
      <c r="K571">
        <f>A!K571</f>
        <v>0</v>
      </c>
      <c r="L571">
        <f>A!L571</f>
        <v>0</v>
      </c>
      <c r="M571">
        <f>A!M571</f>
        <v>0</v>
      </c>
      <c r="N571">
        <f>A!N571</f>
        <v>0</v>
      </c>
      <c r="O571">
        <f>A!O571</f>
        <v>0</v>
      </c>
      <c r="P571" s="23" t="str">
        <f>IF(A!P571="","",INDEX(B!$A$1:$BT$2000,MATCH(A!P571,B!$AX$1:$AX$2000,0),D!$B$5))</f>
        <v/>
      </c>
      <c r="Q571">
        <f>A!Q571</f>
        <v>0</v>
      </c>
      <c r="R571">
        <f>A!R571</f>
        <v>0</v>
      </c>
      <c r="S571">
        <f>A!S571</f>
        <v>0</v>
      </c>
      <c r="T571">
        <f>A!T571</f>
        <v>0</v>
      </c>
      <c r="U571">
        <f>A!U571</f>
        <v>0</v>
      </c>
      <c r="V571" s="23">
        <f>IF(A!V571="&lt;",1,A!V571)</f>
        <v>0</v>
      </c>
      <c r="W571">
        <f>A!W571</f>
        <v>0</v>
      </c>
      <c r="X571">
        <f>A!X571</f>
        <v>0</v>
      </c>
      <c r="Y571">
        <f>A!Y571</f>
        <v>0</v>
      </c>
      <c r="Z571" s="23">
        <f t="shared" si="8"/>
        <v>0</v>
      </c>
      <c r="AA571">
        <f>A!Z571</f>
        <v>0</v>
      </c>
      <c r="AB571">
        <f>A!AA571</f>
        <v>0</v>
      </c>
      <c r="AC571">
        <f>A!AB571</f>
        <v>0</v>
      </c>
      <c r="AD571">
        <f>A!AC571</f>
        <v>0</v>
      </c>
      <c r="AE571">
        <f>A!AD571</f>
        <v>0</v>
      </c>
      <c r="AF571">
        <f>A!AE571</f>
        <v>0</v>
      </c>
      <c r="AG571">
        <f>A!AF571</f>
        <v>0</v>
      </c>
      <c r="AH571">
        <f>A!AG571</f>
        <v>0</v>
      </c>
      <c r="AI571">
        <f>A!AH571</f>
        <v>0</v>
      </c>
      <c r="AJ571">
        <f>A!AI571</f>
        <v>0</v>
      </c>
      <c r="AK571">
        <f>A!AJ571</f>
        <v>0</v>
      </c>
      <c r="AL571">
        <f>A!AK571</f>
        <v>0</v>
      </c>
      <c r="AM571">
        <f>A!AL571</f>
        <v>0</v>
      </c>
      <c r="AN571">
        <f>A!AM571</f>
        <v>0</v>
      </c>
      <c r="AO571">
        <f>A!AN571</f>
        <v>0</v>
      </c>
      <c r="AP571">
        <f>A!AO571</f>
        <v>0</v>
      </c>
      <c r="AQ571">
        <f>A!AP571</f>
        <v>0</v>
      </c>
      <c r="AR571">
        <f>A!AQ571</f>
        <v>0</v>
      </c>
      <c r="AS571">
        <f>A!AR571</f>
        <v>0</v>
      </c>
      <c r="AT571">
        <f>A!AS571</f>
        <v>0</v>
      </c>
      <c r="AU571">
        <f>A!AT571</f>
        <v>0</v>
      </c>
      <c r="AV571">
        <f>A!AU571</f>
        <v>0</v>
      </c>
      <c r="AW571" s="23" t="str">
        <f>IF(A!AV571=0,"",A!AV571)</f>
        <v/>
      </c>
      <c r="AX571">
        <f>A!AW571</f>
        <v>0</v>
      </c>
      <c r="AY571">
        <f>A!AX571</f>
        <v>0</v>
      </c>
      <c r="AZ571">
        <f>A!AY571</f>
        <v>0</v>
      </c>
      <c r="BA571">
        <f>A!AZ571</f>
        <v>0</v>
      </c>
      <c r="BB571">
        <f>A!BA571</f>
        <v>0</v>
      </c>
      <c r="BC571">
        <f>A!BB571</f>
        <v>0</v>
      </c>
      <c r="BD571">
        <f>A!BC571</f>
        <v>0</v>
      </c>
      <c r="BE571">
        <f>A!BD571</f>
        <v>0</v>
      </c>
      <c r="BF571">
        <f>A!BE571</f>
        <v>0</v>
      </c>
      <c r="BG571">
        <f>A!BF571</f>
        <v>0</v>
      </c>
      <c r="BH571">
        <f>A!BG571</f>
        <v>0</v>
      </c>
      <c r="BI571">
        <f>A!BH571</f>
        <v>0</v>
      </c>
      <c r="BJ571">
        <f>A!BI571</f>
        <v>0</v>
      </c>
      <c r="BK571">
        <f>A!BJ571</f>
        <v>0</v>
      </c>
      <c r="BL571">
        <f>A!BK571</f>
        <v>0</v>
      </c>
      <c r="BM571">
        <f>A!BL571</f>
        <v>0</v>
      </c>
      <c r="BN571">
        <f>A!BM571</f>
        <v>0</v>
      </c>
      <c r="BO571">
        <f>A!BN571</f>
        <v>0</v>
      </c>
      <c r="BP571">
        <f>A!BO571</f>
        <v>0</v>
      </c>
      <c r="BQ571">
        <f>A!BP571</f>
        <v>0</v>
      </c>
      <c r="BR571">
        <f>A!BQ571</f>
        <v>0</v>
      </c>
      <c r="BS571">
        <f>A!BR571</f>
        <v>0</v>
      </c>
      <c r="BT571">
        <f>A!BS571</f>
        <v>0</v>
      </c>
      <c r="BU571">
        <f>A!BT571</f>
        <v>0</v>
      </c>
      <c r="BV571">
        <f>A!BU571</f>
        <v>0</v>
      </c>
      <c r="BW571">
        <f>A!BV571</f>
        <v>0</v>
      </c>
      <c r="BX571">
        <f>A!BW571</f>
        <v>0</v>
      </c>
      <c r="BY571">
        <f>A!BX571</f>
        <v>0</v>
      </c>
      <c r="BZ571">
        <f>A!BY571</f>
        <v>0</v>
      </c>
      <c r="CA571">
        <f>A!BZ571</f>
        <v>0</v>
      </c>
      <c r="CB571">
        <f>A!CA571</f>
        <v>0</v>
      </c>
      <c r="CC571">
        <f>A!CB571</f>
        <v>0</v>
      </c>
      <c r="CD571">
        <f>A!CC571</f>
        <v>0</v>
      </c>
      <c r="CE571">
        <f>A!CD571</f>
        <v>0</v>
      </c>
      <c r="CF571">
        <f>A!CE571</f>
        <v>0</v>
      </c>
      <c r="CG571">
        <f>A!CF571</f>
        <v>0</v>
      </c>
      <c r="CH571">
        <f>A!CG571</f>
        <v>0</v>
      </c>
      <c r="CI571">
        <f>A!CH571</f>
        <v>0</v>
      </c>
      <c r="CJ571">
        <f>A!CI571</f>
        <v>0</v>
      </c>
      <c r="CK571">
        <f>A!CJ571</f>
        <v>0</v>
      </c>
      <c r="CL571">
        <f>A!CK571</f>
        <v>0</v>
      </c>
      <c r="CM571">
        <f>A!CL571</f>
        <v>0</v>
      </c>
      <c r="CN571">
        <f>A!CM571</f>
        <v>0</v>
      </c>
      <c r="CO571">
        <f>A!CN571</f>
        <v>0</v>
      </c>
      <c r="CP571">
        <f>A!CO571</f>
        <v>0</v>
      </c>
      <c r="CQ571">
        <f>A!CO881</f>
        <v>0</v>
      </c>
      <c r="CR571">
        <f>A!CP571</f>
        <v>0</v>
      </c>
      <c r="CS571">
        <f>A!CQ571</f>
        <v>0</v>
      </c>
    </row>
    <row r="572" spans="1:97" x14ac:dyDescent="0.2">
      <c r="A572">
        <f>A!A572</f>
        <v>0</v>
      </c>
      <c r="B572">
        <f>A!B572</f>
        <v>0</v>
      </c>
      <c r="C572">
        <f>A!C572</f>
        <v>0</v>
      </c>
      <c r="D572">
        <f>A!D572</f>
        <v>0</v>
      </c>
      <c r="E572">
        <f>A!E572</f>
        <v>0</v>
      </c>
      <c r="F572">
        <f>A!F572</f>
        <v>0</v>
      </c>
      <c r="G572">
        <f>A!G572</f>
        <v>0</v>
      </c>
      <c r="H572">
        <f>A!H572</f>
        <v>0</v>
      </c>
      <c r="I572">
        <f>A!I572</f>
        <v>0</v>
      </c>
      <c r="J572">
        <f>A!J572</f>
        <v>0</v>
      </c>
      <c r="K572">
        <f>A!K572</f>
        <v>0</v>
      </c>
      <c r="L572">
        <f>A!L572</f>
        <v>0</v>
      </c>
      <c r="M572">
        <f>A!M572</f>
        <v>0</v>
      </c>
      <c r="N572">
        <f>A!N572</f>
        <v>0</v>
      </c>
      <c r="O572">
        <f>A!O572</f>
        <v>0</v>
      </c>
      <c r="P572" s="23" t="str">
        <f>IF(A!P572="","",INDEX(B!$A$1:$BT$2000,MATCH(A!P572,B!$AX$1:$AX$2000,0),D!$B$5))</f>
        <v/>
      </c>
      <c r="Q572">
        <f>A!Q572</f>
        <v>0</v>
      </c>
      <c r="R572">
        <f>A!R572</f>
        <v>0</v>
      </c>
      <c r="S572">
        <f>A!S572</f>
        <v>0</v>
      </c>
      <c r="T572">
        <f>A!T572</f>
        <v>0</v>
      </c>
      <c r="U572">
        <f>A!U572</f>
        <v>0</v>
      </c>
      <c r="V572" s="23">
        <f>IF(A!V572="&lt;",1,A!V572)</f>
        <v>0</v>
      </c>
      <c r="W572">
        <f>A!W572</f>
        <v>0</v>
      </c>
      <c r="X572">
        <f>A!X572</f>
        <v>0</v>
      </c>
      <c r="Y572">
        <f>A!Y572</f>
        <v>0</v>
      </c>
      <c r="Z572" s="23">
        <f t="shared" si="8"/>
        <v>0</v>
      </c>
      <c r="AA572">
        <f>A!Z572</f>
        <v>0</v>
      </c>
      <c r="AB572">
        <f>A!AA572</f>
        <v>0</v>
      </c>
      <c r="AC572">
        <f>A!AB572</f>
        <v>0</v>
      </c>
      <c r="AD572">
        <f>A!AC572</f>
        <v>0</v>
      </c>
      <c r="AE572">
        <f>A!AD572</f>
        <v>0</v>
      </c>
      <c r="AF572">
        <f>A!AE572</f>
        <v>0</v>
      </c>
      <c r="AG572">
        <f>A!AF572</f>
        <v>0</v>
      </c>
      <c r="AH572">
        <f>A!AG572</f>
        <v>0</v>
      </c>
      <c r="AI572">
        <f>A!AH572</f>
        <v>0</v>
      </c>
      <c r="AJ572">
        <f>A!AI572</f>
        <v>0</v>
      </c>
      <c r="AK572">
        <f>A!AJ572</f>
        <v>0</v>
      </c>
      <c r="AL572">
        <f>A!AK572</f>
        <v>0</v>
      </c>
      <c r="AM572">
        <f>A!AL572</f>
        <v>0</v>
      </c>
      <c r="AN572">
        <f>A!AM572</f>
        <v>0</v>
      </c>
      <c r="AO572">
        <f>A!AN572</f>
        <v>0</v>
      </c>
      <c r="AP572">
        <f>A!AO572</f>
        <v>0</v>
      </c>
      <c r="AQ572">
        <f>A!AP572</f>
        <v>0</v>
      </c>
      <c r="AR572">
        <f>A!AQ572</f>
        <v>0</v>
      </c>
      <c r="AS572">
        <f>A!AR572</f>
        <v>0</v>
      </c>
      <c r="AT572">
        <f>A!AS572</f>
        <v>0</v>
      </c>
      <c r="AU572">
        <f>A!AT572</f>
        <v>0</v>
      </c>
      <c r="AV572">
        <f>A!AU572</f>
        <v>0</v>
      </c>
      <c r="AW572" s="23" t="str">
        <f>IF(A!AV572=0,"",A!AV572)</f>
        <v/>
      </c>
      <c r="AX572">
        <f>A!AW572</f>
        <v>0</v>
      </c>
      <c r="AY572">
        <f>A!AX572</f>
        <v>0</v>
      </c>
      <c r="AZ572">
        <f>A!AY572</f>
        <v>0</v>
      </c>
      <c r="BA572">
        <f>A!AZ572</f>
        <v>0</v>
      </c>
      <c r="BB572">
        <f>A!BA572</f>
        <v>0</v>
      </c>
      <c r="BC572">
        <f>A!BB572</f>
        <v>0</v>
      </c>
      <c r="BD572">
        <f>A!BC572</f>
        <v>0</v>
      </c>
      <c r="BE572">
        <f>A!BD572</f>
        <v>0</v>
      </c>
      <c r="BF572">
        <f>A!BE572</f>
        <v>0</v>
      </c>
      <c r="BG572">
        <f>A!BF572</f>
        <v>0</v>
      </c>
      <c r="BH572">
        <f>A!BG572</f>
        <v>0</v>
      </c>
      <c r="BI572">
        <f>A!BH572</f>
        <v>0</v>
      </c>
      <c r="BJ572">
        <f>A!BI572</f>
        <v>0</v>
      </c>
      <c r="BK572">
        <f>A!BJ572</f>
        <v>0</v>
      </c>
      <c r="BL572">
        <f>A!BK572</f>
        <v>0</v>
      </c>
      <c r="BM572">
        <f>A!BL572</f>
        <v>0</v>
      </c>
      <c r="BN572">
        <f>A!BM572</f>
        <v>0</v>
      </c>
      <c r="BO572">
        <f>A!BN572</f>
        <v>0</v>
      </c>
      <c r="BP572">
        <f>A!BO572</f>
        <v>0</v>
      </c>
      <c r="BQ572">
        <f>A!BP572</f>
        <v>0</v>
      </c>
      <c r="BR572">
        <f>A!BQ572</f>
        <v>0</v>
      </c>
      <c r="BS572">
        <f>A!BR572</f>
        <v>0</v>
      </c>
      <c r="BT572">
        <f>A!BS572</f>
        <v>0</v>
      </c>
      <c r="BU572">
        <f>A!BT572</f>
        <v>0</v>
      </c>
      <c r="BV572">
        <f>A!BU572</f>
        <v>0</v>
      </c>
      <c r="BW572">
        <f>A!BV572</f>
        <v>0</v>
      </c>
      <c r="BX572">
        <f>A!BW572</f>
        <v>0</v>
      </c>
      <c r="BY572">
        <f>A!BX572</f>
        <v>0</v>
      </c>
      <c r="BZ572">
        <f>A!BY572</f>
        <v>0</v>
      </c>
      <c r="CA572">
        <f>A!BZ572</f>
        <v>0</v>
      </c>
      <c r="CB572">
        <f>A!CA572</f>
        <v>0</v>
      </c>
      <c r="CC572">
        <f>A!CB572</f>
        <v>0</v>
      </c>
      <c r="CD572">
        <f>A!CC572</f>
        <v>0</v>
      </c>
      <c r="CE572">
        <f>A!CD572</f>
        <v>0</v>
      </c>
      <c r="CF572">
        <f>A!CE572</f>
        <v>0</v>
      </c>
      <c r="CG572">
        <f>A!CF572</f>
        <v>0</v>
      </c>
      <c r="CH572">
        <f>A!CG572</f>
        <v>0</v>
      </c>
      <c r="CI572">
        <f>A!CH572</f>
        <v>0</v>
      </c>
      <c r="CJ572">
        <f>A!CI572</f>
        <v>0</v>
      </c>
      <c r="CK572">
        <f>A!CJ572</f>
        <v>0</v>
      </c>
      <c r="CL572">
        <f>A!CK572</f>
        <v>0</v>
      </c>
      <c r="CM572">
        <f>A!CL572</f>
        <v>0</v>
      </c>
      <c r="CN572">
        <f>A!CM572</f>
        <v>0</v>
      </c>
      <c r="CO572">
        <f>A!CN572</f>
        <v>0</v>
      </c>
      <c r="CP572">
        <f>A!CO572</f>
        <v>0</v>
      </c>
      <c r="CQ572">
        <f>A!CO882</f>
        <v>0</v>
      </c>
      <c r="CR572">
        <f>A!CP572</f>
        <v>0</v>
      </c>
      <c r="CS572">
        <f>A!CQ572</f>
        <v>0</v>
      </c>
    </row>
    <row r="573" spans="1:97" x14ac:dyDescent="0.2">
      <c r="A573">
        <f>A!A573</f>
        <v>0</v>
      </c>
      <c r="B573">
        <f>A!B573</f>
        <v>0</v>
      </c>
      <c r="C573">
        <f>A!C573</f>
        <v>0</v>
      </c>
      <c r="D573">
        <f>A!D573</f>
        <v>0</v>
      </c>
      <c r="E573">
        <f>A!E573</f>
        <v>0</v>
      </c>
      <c r="F573">
        <f>A!F573</f>
        <v>0</v>
      </c>
      <c r="G573">
        <f>A!G573</f>
        <v>0</v>
      </c>
      <c r="H573">
        <f>A!H573</f>
        <v>0</v>
      </c>
      <c r="I573">
        <f>A!I573</f>
        <v>0</v>
      </c>
      <c r="J573">
        <f>A!J573</f>
        <v>0</v>
      </c>
      <c r="K573">
        <f>A!K573</f>
        <v>0</v>
      </c>
      <c r="L573">
        <f>A!L573</f>
        <v>0</v>
      </c>
      <c r="M573">
        <f>A!M573</f>
        <v>0</v>
      </c>
      <c r="N573">
        <f>A!N573</f>
        <v>0</v>
      </c>
      <c r="O573">
        <f>A!O573</f>
        <v>0</v>
      </c>
      <c r="P573" s="23" t="str">
        <f>IF(A!P573="","",INDEX(B!$A$1:$BT$2000,MATCH(A!P573,B!$AX$1:$AX$2000,0),D!$B$5))</f>
        <v/>
      </c>
      <c r="Q573">
        <f>A!Q573</f>
        <v>0</v>
      </c>
      <c r="R573">
        <f>A!R573</f>
        <v>0</v>
      </c>
      <c r="S573">
        <f>A!S573</f>
        <v>0</v>
      </c>
      <c r="T573">
        <f>A!T573</f>
        <v>0</v>
      </c>
      <c r="U573">
        <f>A!U573</f>
        <v>0</v>
      </c>
      <c r="V573" s="23">
        <f>IF(A!V573="&lt;",1,A!V573)</f>
        <v>0</v>
      </c>
      <c r="W573">
        <f>A!W573</f>
        <v>0</v>
      </c>
      <c r="X573">
        <f>A!X573</f>
        <v>0</v>
      </c>
      <c r="Y573">
        <f>A!Y573</f>
        <v>0</v>
      </c>
      <c r="Z573" s="23">
        <f t="shared" si="8"/>
        <v>0</v>
      </c>
      <c r="AA573">
        <f>A!Z573</f>
        <v>0</v>
      </c>
      <c r="AB573">
        <f>A!AA573</f>
        <v>0</v>
      </c>
      <c r="AC573">
        <f>A!AB573</f>
        <v>0</v>
      </c>
      <c r="AD573">
        <f>A!AC573</f>
        <v>0</v>
      </c>
      <c r="AE573">
        <f>A!AD573</f>
        <v>0</v>
      </c>
      <c r="AF573">
        <f>A!AE573</f>
        <v>0</v>
      </c>
      <c r="AG573">
        <f>A!AF573</f>
        <v>0</v>
      </c>
      <c r="AH573">
        <f>A!AG573</f>
        <v>0</v>
      </c>
      <c r="AI573">
        <f>A!AH573</f>
        <v>0</v>
      </c>
      <c r="AJ573">
        <f>A!AI573</f>
        <v>0</v>
      </c>
      <c r="AK573">
        <f>A!AJ573</f>
        <v>0</v>
      </c>
      <c r="AL573">
        <f>A!AK573</f>
        <v>0</v>
      </c>
      <c r="AM573">
        <f>A!AL573</f>
        <v>0</v>
      </c>
      <c r="AN573">
        <f>A!AM573</f>
        <v>0</v>
      </c>
      <c r="AO573">
        <f>A!AN573</f>
        <v>0</v>
      </c>
      <c r="AP573">
        <f>A!AO573</f>
        <v>0</v>
      </c>
      <c r="AQ573">
        <f>A!AP573</f>
        <v>0</v>
      </c>
      <c r="AR573">
        <f>A!AQ573</f>
        <v>0</v>
      </c>
      <c r="AS573">
        <f>A!AR573</f>
        <v>0</v>
      </c>
      <c r="AT573">
        <f>A!AS573</f>
        <v>0</v>
      </c>
      <c r="AU573">
        <f>A!AT573</f>
        <v>0</v>
      </c>
      <c r="AV573">
        <f>A!AU573</f>
        <v>0</v>
      </c>
      <c r="AW573" s="23" t="str">
        <f>IF(A!AV573=0,"",A!AV573)</f>
        <v/>
      </c>
      <c r="AX573">
        <f>A!AW573</f>
        <v>0</v>
      </c>
      <c r="AY573">
        <f>A!AX573</f>
        <v>0</v>
      </c>
      <c r="AZ573">
        <f>A!AY573</f>
        <v>0</v>
      </c>
      <c r="BA573">
        <f>A!AZ573</f>
        <v>0</v>
      </c>
      <c r="BB573">
        <f>A!BA573</f>
        <v>0</v>
      </c>
      <c r="BC573">
        <f>A!BB573</f>
        <v>0</v>
      </c>
      <c r="BD573">
        <f>A!BC573</f>
        <v>0</v>
      </c>
      <c r="BE573">
        <f>A!BD573</f>
        <v>0</v>
      </c>
      <c r="BF573">
        <f>A!BE573</f>
        <v>0</v>
      </c>
      <c r="BG573">
        <f>A!BF573</f>
        <v>0</v>
      </c>
      <c r="BH573">
        <f>A!BG573</f>
        <v>0</v>
      </c>
      <c r="BI573">
        <f>A!BH573</f>
        <v>0</v>
      </c>
      <c r="BJ573">
        <f>A!BI573</f>
        <v>0</v>
      </c>
      <c r="BK573">
        <f>A!BJ573</f>
        <v>0</v>
      </c>
      <c r="BL573">
        <f>A!BK573</f>
        <v>0</v>
      </c>
      <c r="BM573">
        <f>A!BL573</f>
        <v>0</v>
      </c>
      <c r="BN573">
        <f>A!BM573</f>
        <v>0</v>
      </c>
      <c r="BO573">
        <f>A!BN573</f>
        <v>0</v>
      </c>
      <c r="BP573">
        <f>A!BO573</f>
        <v>0</v>
      </c>
      <c r="BQ573">
        <f>A!BP573</f>
        <v>0</v>
      </c>
      <c r="BR573">
        <f>A!BQ573</f>
        <v>0</v>
      </c>
      <c r="BS573">
        <f>A!BR573</f>
        <v>0</v>
      </c>
      <c r="BT573">
        <f>A!BS573</f>
        <v>0</v>
      </c>
      <c r="BU573">
        <f>A!BT573</f>
        <v>0</v>
      </c>
      <c r="BV573">
        <f>A!BU573</f>
        <v>0</v>
      </c>
      <c r="BW573">
        <f>A!BV573</f>
        <v>0</v>
      </c>
      <c r="BX573">
        <f>A!BW573</f>
        <v>0</v>
      </c>
      <c r="BY573">
        <f>A!BX573</f>
        <v>0</v>
      </c>
      <c r="BZ573">
        <f>A!BY573</f>
        <v>0</v>
      </c>
      <c r="CA573">
        <f>A!BZ573</f>
        <v>0</v>
      </c>
      <c r="CB573">
        <f>A!CA573</f>
        <v>0</v>
      </c>
      <c r="CC573">
        <f>A!CB573</f>
        <v>0</v>
      </c>
      <c r="CD573">
        <f>A!CC573</f>
        <v>0</v>
      </c>
      <c r="CE573">
        <f>A!CD573</f>
        <v>0</v>
      </c>
      <c r="CF573">
        <f>A!CE573</f>
        <v>0</v>
      </c>
      <c r="CG573">
        <f>A!CF573</f>
        <v>0</v>
      </c>
      <c r="CH573">
        <f>A!CG573</f>
        <v>0</v>
      </c>
      <c r="CI573">
        <f>A!CH573</f>
        <v>0</v>
      </c>
      <c r="CJ573">
        <f>A!CI573</f>
        <v>0</v>
      </c>
      <c r="CK573">
        <f>A!CJ573</f>
        <v>0</v>
      </c>
      <c r="CL573">
        <f>A!CK573</f>
        <v>0</v>
      </c>
      <c r="CM573">
        <f>A!CL573</f>
        <v>0</v>
      </c>
      <c r="CN573">
        <f>A!CM573</f>
        <v>0</v>
      </c>
      <c r="CO573">
        <f>A!CN573</f>
        <v>0</v>
      </c>
      <c r="CP573">
        <f>A!CO573</f>
        <v>0</v>
      </c>
      <c r="CQ573">
        <f>A!CO883</f>
        <v>0</v>
      </c>
      <c r="CR573">
        <f>A!CP573</f>
        <v>0</v>
      </c>
      <c r="CS573">
        <f>A!CQ573</f>
        <v>0</v>
      </c>
    </row>
    <row r="574" spans="1:97" x14ac:dyDescent="0.2">
      <c r="A574">
        <f>A!A574</f>
        <v>0</v>
      </c>
      <c r="B574">
        <f>A!B574</f>
        <v>0</v>
      </c>
      <c r="C574">
        <f>A!C574</f>
        <v>0</v>
      </c>
      <c r="D574">
        <f>A!D574</f>
        <v>0</v>
      </c>
      <c r="E574">
        <f>A!E574</f>
        <v>0</v>
      </c>
      <c r="F574">
        <f>A!F574</f>
        <v>0</v>
      </c>
      <c r="G574">
        <f>A!G574</f>
        <v>0</v>
      </c>
      <c r="H574">
        <f>A!H574</f>
        <v>0</v>
      </c>
      <c r="I574">
        <f>A!I574</f>
        <v>0</v>
      </c>
      <c r="J574">
        <f>A!J574</f>
        <v>0</v>
      </c>
      <c r="K574">
        <f>A!K574</f>
        <v>0</v>
      </c>
      <c r="L574">
        <f>A!L574</f>
        <v>0</v>
      </c>
      <c r="M574">
        <f>A!M574</f>
        <v>0</v>
      </c>
      <c r="N574">
        <f>A!N574</f>
        <v>0</v>
      </c>
      <c r="O574">
        <f>A!O574</f>
        <v>0</v>
      </c>
      <c r="P574" s="23" t="str">
        <f>IF(A!P574="","",INDEX(B!$A$1:$BT$2000,MATCH(A!P574,B!$AX$1:$AX$2000,0),D!$B$5))</f>
        <v/>
      </c>
      <c r="Q574">
        <f>A!Q574</f>
        <v>0</v>
      </c>
      <c r="R574">
        <f>A!R574</f>
        <v>0</v>
      </c>
      <c r="S574">
        <f>A!S574</f>
        <v>0</v>
      </c>
      <c r="T574">
        <f>A!T574</f>
        <v>0</v>
      </c>
      <c r="U574">
        <f>A!U574</f>
        <v>0</v>
      </c>
      <c r="V574" s="23">
        <f>IF(A!V574="&lt;",1,A!V574)</f>
        <v>0</v>
      </c>
      <c r="W574">
        <f>A!W574</f>
        <v>0</v>
      </c>
      <c r="X574">
        <f>A!X574</f>
        <v>0</v>
      </c>
      <c r="Y574">
        <f>A!Y574</f>
        <v>0</v>
      </c>
      <c r="Z574" s="23">
        <f t="shared" si="8"/>
        <v>0</v>
      </c>
      <c r="AA574">
        <f>A!Z574</f>
        <v>0</v>
      </c>
      <c r="AB574">
        <f>A!AA574</f>
        <v>0</v>
      </c>
      <c r="AC574">
        <f>A!AB574</f>
        <v>0</v>
      </c>
      <c r="AD574">
        <f>A!AC574</f>
        <v>0</v>
      </c>
      <c r="AE574">
        <f>A!AD574</f>
        <v>0</v>
      </c>
      <c r="AF574">
        <f>A!AE574</f>
        <v>0</v>
      </c>
      <c r="AG574">
        <f>A!AF574</f>
        <v>0</v>
      </c>
      <c r="AH574">
        <f>A!AG574</f>
        <v>0</v>
      </c>
      <c r="AI574">
        <f>A!AH574</f>
        <v>0</v>
      </c>
      <c r="AJ574">
        <f>A!AI574</f>
        <v>0</v>
      </c>
      <c r="AK574">
        <f>A!AJ574</f>
        <v>0</v>
      </c>
      <c r="AL574">
        <f>A!AK574</f>
        <v>0</v>
      </c>
      <c r="AM574">
        <f>A!AL574</f>
        <v>0</v>
      </c>
      <c r="AN574">
        <f>A!AM574</f>
        <v>0</v>
      </c>
      <c r="AO574">
        <f>A!AN574</f>
        <v>0</v>
      </c>
      <c r="AP574">
        <f>A!AO574</f>
        <v>0</v>
      </c>
      <c r="AQ574">
        <f>A!AP574</f>
        <v>0</v>
      </c>
      <c r="AR574">
        <f>A!AQ574</f>
        <v>0</v>
      </c>
      <c r="AS574">
        <f>A!AR574</f>
        <v>0</v>
      </c>
      <c r="AT574">
        <f>A!AS574</f>
        <v>0</v>
      </c>
      <c r="AU574">
        <f>A!AT574</f>
        <v>0</v>
      </c>
      <c r="AV574">
        <f>A!AU574</f>
        <v>0</v>
      </c>
      <c r="AW574" s="23" t="str">
        <f>IF(A!AV574=0,"",A!AV574)</f>
        <v/>
      </c>
      <c r="AX574">
        <f>A!AW574</f>
        <v>0</v>
      </c>
      <c r="AY574">
        <f>A!AX574</f>
        <v>0</v>
      </c>
      <c r="AZ574">
        <f>A!AY574</f>
        <v>0</v>
      </c>
      <c r="BA574">
        <f>A!AZ574</f>
        <v>0</v>
      </c>
      <c r="BB574">
        <f>A!BA574</f>
        <v>0</v>
      </c>
      <c r="BC574">
        <f>A!BB574</f>
        <v>0</v>
      </c>
      <c r="BD574">
        <f>A!BC574</f>
        <v>0</v>
      </c>
      <c r="BE574">
        <f>A!BD574</f>
        <v>0</v>
      </c>
      <c r="BF574">
        <f>A!BE574</f>
        <v>0</v>
      </c>
      <c r="BG574">
        <f>A!BF574</f>
        <v>0</v>
      </c>
      <c r="BH574">
        <f>A!BG574</f>
        <v>0</v>
      </c>
      <c r="BI574">
        <f>A!BH574</f>
        <v>0</v>
      </c>
      <c r="BJ574">
        <f>A!BI574</f>
        <v>0</v>
      </c>
      <c r="BK574">
        <f>A!BJ574</f>
        <v>0</v>
      </c>
      <c r="BL574">
        <f>A!BK574</f>
        <v>0</v>
      </c>
      <c r="BM574">
        <f>A!BL574</f>
        <v>0</v>
      </c>
      <c r="BN574">
        <f>A!BM574</f>
        <v>0</v>
      </c>
      <c r="BO574">
        <f>A!BN574</f>
        <v>0</v>
      </c>
      <c r="BP574">
        <f>A!BO574</f>
        <v>0</v>
      </c>
      <c r="BQ574">
        <f>A!BP574</f>
        <v>0</v>
      </c>
      <c r="BR574">
        <f>A!BQ574</f>
        <v>0</v>
      </c>
      <c r="BS574">
        <f>A!BR574</f>
        <v>0</v>
      </c>
      <c r="BT574">
        <f>A!BS574</f>
        <v>0</v>
      </c>
      <c r="BU574">
        <f>A!BT574</f>
        <v>0</v>
      </c>
      <c r="BV574">
        <f>A!BU574</f>
        <v>0</v>
      </c>
      <c r="BW574">
        <f>A!BV574</f>
        <v>0</v>
      </c>
      <c r="BX574">
        <f>A!BW574</f>
        <v>0</v>
      </c>
      <c r="BY574">
        <f>A!BX574</f>
        <v>0</v>
      </c>
      <c r="BZ574">
        <f>A!BY574</f>
        <v>0</v>
      </c>
      <c r="CA574">
        <f>A!BZ574</f>
        <v>0</v>
      </c>
      <c r="CB574">
        <f>A!CA574</f>
        <v>0</v>
      </c>
      <c r="CC574">
        <f>A!CB574</f>
        <v>0</v>
      </c>
      <c r="CD574">
        <f>A!CC574</f>
        <v>0</v>
      </c>
      <c r="CE574">
        <f>A!CD574</f>
        <v>0</v>
      </c>
      <c r="CF574">
        <f>A!CE574</f>
        <v>0</v>
      </c>
      <c r="CG574">
        <f>A!CF574</f>
        <v>0</v>
      </c>
      <c r="CH574">
        <f>A!CG574</f>
        <v>0</v>
      </c>
      <c r="CI574">
        <f>A!CH574</f>
        <v>0</v>
      </c>
      <c r="CJ574">
        <f>A!CI574</f>
        <v>0</v>
      </c>
      <c r="CK574">
        <f>A!CJ574</f>
        <v>0</v>
      </c>
      <c r="CL574">
        <f>A!CK574</f>
        <v>0</v>
      </c>
      <c r="CM574">
        <f>A!CL574</f>
        <v>0</v>
      </c>
      <c r="CN574">
        <f>A!CM574</f>
        <v>0</v>
      </c>
      <c r="CO574">
        <f>A!CN574</f>
        <v>0</v>
      </c>
      <c r="CP574">
        <f>A!CO574</f>
        <v>0</v>
      </c>
      <c r="CQ574">
        <f>A!CO884</f>
        <v>0</v>
      </c>
      <c r="CR574">
        <f>A!CP574</f>
        <v>0</v>
      </c>
      <c r="CS574">
        <f>A!CQ574</f>
        <v>0</v>
      </c>
    </row>
    <row r="575" spans="1:97" x14ac:dyDescent="0.2">
      <c r="A575">
        <f>A!A575</f>
        <v>0</v>
      </c>
      <c r="B575">
        <f>A!B575</f>
        <v>0</v>
      </c>
      <c r="C575">
        <f>A!C575</f>
        <v>0</v>
      </c>
      <c r="D575">
        <f>A!D575</f>
        <v>0</v>
      </c>
      <c r="E575">
        <f>A!E575</f>
        <v>0</v>
      </c>
      <c r="F575">
        <f>A!F575</f>
        <v>0</v>
      </c>
      <c r="G575">
        <f>A!G575</f>
        <v>0</v>
      </c>
      <c r="H575">
        <f>A!H575</f>
        <v>0</v>
      </c>
      <c r="I575">
        <f>A!I575</f>
        <v>0</v>
      </c>
      <c r="J575">
        <f>A!J575</f>
        <v>0</v>
      </c>
      <c r="K575">
        <f>A!K575</f>
        <v>0</v>
      </c>
      <c r="L575">
        <f>A!L575</f>
        <v>0</v>
      </c>
      <c r="M575">
        <f>A!M575</f>
        <v>0</v>
      </c>
      <c r="N575">
        <f>A!N575</f>
        <v>0</v>
      </c>
      <c r="O575">
        <f>A!O575</f>
        <v>0</v>
      </c>
      <c r="P575" s="23" t="str">
        <f>IF(A!P575="","",INDEX(B!$A$1:$BT$2000,MATCH(A!P575,B!$AX$1:$AX$2000,0),D!$B$5))</f>
        <v/>
      </c>
      <c r="Q575">
        <f>A!Q575</f>
        <v>0</v>
      </c>
      <c r="R575">
        <f>A!R575</f>
        <v>0</v>
      </c>
      <c r="S575">
        <f>A!S575</f>
        <v>0</v>
      </c>
      <c r="T575">
        <f>A!T575</f>
        <v>0</v>
      </c>
      <c r="U575">
        <f>A!U575</f>
        <v>0</v>
      </c>
      <c r="V575" s="23">
        <f>IF(A!V575="&lt;",1,A!V575)</f>
        <v>0</v>
      </c>
      <c r="W575">
        <f>A!W575</f>
        <v>0</v>
      </c>
      <c r="X575">
        <f>A!X575</f>
        <v>0</v>
      </c>
      <c r="Y575">
        <f>A!Y575</f>
        <v>0</v>
      </c>
      <c r="Z575" s="23">
        <f t="shared" si="8"/>
        <v>0</v>
      </c>
      <c r="AA575">
        <f>A!Z575</f>
        <v>0</v>
      </c>
      <c r="AB575">
        <f>A!AA575</f>
        <v>0</v>
      </c>
      <c r="AC575">
        <f>A!AB575</f>
        <v>0</v>
      </c>
      <c r="AD575">
        <f>A!AC575</f>
        <v>0</v>
      </c>
      <c r="AE575">
        <f>A!AD575</f>
        <v>0</v>
      </c>
      <c r="AF575">
        <f>A!AE575</f>
        <v>0</v>
      </c>
      <c r="AG575">
        <f>A!AF575</f>
        <v>0</v>
      </c>
      <c r="AH575">
        <f>A!AG575</f>
        <v>0</v>
      </c>
      <c r="AI575">
        <f>A!AH575</f>
        <v>0</v>
      </c>
      <c r="AJ575">
        <f>A!AI575</f>
        <v>0</v>
      </c>
      <c r="AK575">
        <f>A!AJ575</f>
        <v>0</v>
      </c>
      <c r="AL575">
        <f>A!AK575</f>
        <v>0</v>
      </c>
      <c r="AM575">
        <f>A!AL575</f>
        <v>0</v>
      </c>
      <c r="AN575">
        <f>A!AM575</f>
        <v>0</v>
      </c>
      <c r="AO575">
        <f>A!AN575</f>
        <v>0</v>
      </c>
      <c r="AP575">
        <f>A!AO575</f>
        <v>0</v>
      </c>
      <c r="AQ575">
        <f>A!AP575</f>
        <v>0</v>
      </c>
      <c r="AR575">
        <f>A!AQ575</f>
        <v>0</v>
      </c>
      <c r="AS575">
        <f>A!AR575</f>
        <v>0</v>
      </c>
      <c r="AT575">
        <f>A!AS575</f>
        <v>0</v>
      </c>
      <c r="AU575">
        <f>A!AT575</f>
        <v>0</v>
      </c>
      <c r="AV575">
        <f>A!AU575</f>
        <v>0</v>
      </c>
      <c r="AW575" s="23" t="str">
        <f>IF(A!AV575=0,"",A!AV575)</f>
        <v/>
      </c>
      <c r="AX575">
        <f>A!AW575</f>
        <v>0</v>
      </c>
      <c r="AY575">
        <f>A!AX575</f>
        <v>0</v>
      </c>
      <c r="AZ575">
        <f>A!AY575</f>
        <v>0</v>
      </c>
      <c r="BA575">
        <f>A!AZ575</f>
        <v>0</v>
      </c>
      <c r="BB575">
        <f>A!BA575</f>
        <v>0</v>
      </c>
      <c r="BC575">
        <f>A!BB575</f>
        <v>0</v>
      </c>
      <c r="BD575">
        <f>A!BC575</f>
        <v>0</v>
      </c>
      <c r="BE575">
        <f>A!BD575</f>
        <v>0</v>
      </c>
      <c r="BF575">
        <f>A!BE575</f>
        <v>0</v>
      </c>
      <c r="BG575">
        <f>A!BF575</f>
        <v>0</v>
      </c>
      <c r="BH575">
        <f>A!BG575</f>
        <v>0</v>
      </c>
      <c r="BI575">
        <f>A!BH575</f>
        <v>0</v>
      </c>
      <c r="BJ575">
        <f>A!BI575</f>
        <v>0</v>
      </c>
      <c r="BK575">
        <f>A!BJ575</f>
        <v>0</v>
      </c>
      <c r="BL575">
        <f>A!BK575</f>
        <v>0</v>
      </c>
      <c r="BM575">
        <f>A!BL575</f>
        <v>0</v>
      </c>
      <c r="BN575">
        <f>A!BM575</f>
        <v>0</v>
      </c>
      <c r="BO575">
        <f>A!BN575</f>
        <v>0</v>
      </c>
      <c r="BP575">
        <f>A!BO575</f>
        <v>0</v>
      </c>
      <c r="BQ575">
        <f>A!BP575</f>
        <v>0</v>
      </c>
      <c r="BR575">
        <f>A!BQ575</f>
        <v>0</v>
      </c>
      <c r="BS575">
        <f>A!BR575</f>
        <v>0</v>
      </c>
      <c r="BT575">
        <f>A!BS575</f>
        <v>0</v>
      </c>
      <c r="BU575">
        <f>A!BT575</f>
        <v>0</v>
      </c>
      <c r="BV575">
        <f>A!BU575</f>
        <v>0</v>
      </c>
      <c r="BW575">
        <f>A!BV575</f>
        <v>0</v>
      </c>
      <c r="BX575">
        <f>A!BW575</f>
        <v>0</v>
      </c>
      <c r="BY575">
        <f>A!BX575</f>
        <v>0</v>
      </c>
      <c r="BZ575">
        <f>A!BY575</f>
        <v>0</v>
      </c>
      <c r="CA575">
        <f>A!BZ575</f>
        <v>0</v>
      </c>
      <c r="CB575">
        <f>A!CA575</f>
        <v>0</v>
      </c>
      <c r="CC575">
        <f>A!CB575</f>
        <v>0</v>
      </c>
      <c r="CD575">
        <f>A!CC575</f>
        <v>0</v>
      </c>
      <c r="CE575">
        <f>A!CD575</f>
        <v>0</v>
      </c>
      <c r="CF575">
        <f>A!CE575</f>
        <v>0</v>
      </c>
      <c r="CG575">
        <f>A!CF575</f>
        <v>0</v>
      </c>
      <c r="CH575">
        <f>A!CG575</f>
        <v>0</v>
      </c>
      <c r="CI575">
        <f>A!CH575</f>
        <v>0</v>
      </c>
      <c r="CJ575">
        <f>A!CI575</f>
        <v>0</v>
      </c>
      <c r="CK575">
        <f>A!CJ575</f>
        <v>0</v>
      </c>
      <c r="CL575">
        <f>A!CK575</f>
        <v>0</v>
      </c>
      <c r="CM575">
        <f>A!CL575</f>
        <v>0</v>
      </c>
      <c r="CN575">
        <f>A!CM575</f>
        <v>0</v>
      </c>
      <c r="CO575">
        <f>A!CN575</f>
        <v>0</v>
      </c>
      <c r="CP575">
        <f>A!CO575</f>
        <v>0</v>
      </c>
      <c r="CQ575">
        <f>A!CO885</f>
        <v>0</v>
      </c>
      <c r="CR575">
        <f>A!CP575</f>
        <v>0</v>
      </c>
      <c r="CS575">
        <f>A!CQ575</f>
        <v>0</v>
      </c>
    </row>
    <row r="576" spans="1:97" x14ac:dyDescent="0.2">
      <c r="A576">
        <f>A!A576</f>
        <v>0</v>
      </c>
      <c r="B576">
        <f>A!B576</f>
        <v>0</v>
      </c>
      <c r="C576">
        <f>A!C576</f>
        <v>0</v>
      </c>
      <c r="D576">
        <f>A!D576</f>
        <v>0</v>
      </c>
      <c r="E576">
        <f>A!E576</f>
        <v>0</v>
      </c>
      <c r="F576">
        <f>A!F576</f>
        <v>0</v>
      </c>
      <c r="G576">
        <f>A!G576</f>
        <v>0</v>
      </c>
      <c r="H576">
        <f>A!H576</f>
        <v>0</v>
      </c>
      <c r="I576">
        <f>A!I576</f>
        <v>0</v>
      </c>
      <c r="J576">
        <f>A!J576</f>
        <v>0</v>
      </c>
      <c r="K576">
        <f>A!K576</f>
        <v>0</v>
      </c>
      <c r="L576">
        <f>A!L576</f>
        <v>0</v>
      </c>
      <c r="M576">
        <f>A!M576</f>
        <v>0</v>
      </c>
      <c r="N576">
        <f>A!N576</f>
        <v>0</v>
      </c>
      <c r="O576">
        <f>A!O576</f>
        <v>0</v>
      </c>
      <c r="P576" s="23" t="str">
        <f>IF(A!P576="","",INDEX(B!$A$1:$BT$2000,MATCH(A!P576,B!$AX$1:$AX$2000,0),D!$B$5))</f>
        <v/>
      </c>
      <c r="Q576">
        <f>A!Q576</f>
        <v>0</v>
      </c>
      <c r="R576">
        <f>A!R576</f>
        <v>0</v>
      </c>
      <c r="S576">
        <f>A!S576</f>
        <v>0</v>
      </c>
      <c r="T576">
        <f>A!T576</f>
        <v>0</v>
      </c>
      <c r="U576">
        <f>A!U576</f>
        <v>0</v>
      </c>
      <c r="V576" s="23">
        <f>IF(A!V576="&lt;",1,A!V576)</f>
        <v>0</v>
      </c>
      <c r="W576">
        <f>A!W576</f>
        <v>0</v>
      </c>
      <c r="X576">
        <f>A!X576</f>
        <v>0</v>
      </c>
      <c r="Y576">
        <f>A!Y576</f>
        <v>0</v>
      </c>
      <c r="Z576" s="23">
        <f t="shared" si="8"/>
        <v>0</v>
      </c>
      <c r="AA576">
        <f>A!Z576</f>
        <v>0</v>
      </c>
      <c r="AB576">
        <f>A!AA576</f>
        <v>0</v>
      </c>
      <c r="AC576">
        <f>A!AB576</f>
        <v>0</v>
      </c>
      <c r="AD576">
        <f>A!AC576</f>
        <v>0</v>
      </c>
      <c r="AE576">
        <f>A!AD576</f>
        <v>0</v>
      </c>
      <c r="AF576">
        <f>A!AE576</f>
        <v>0</v>
      </c>
      <c r="AG576">
        <f>A!AF576</f>
        <v>0</v>
      </c>
      <c r="AH576">
        <f>A!AG576</f>
        <v>0</v>
      </c>
      <c r="AI576">
        <f>A!AH576</f>
        <v>0</v>
      </c>
      <c r="AJ576">
        <f>A!AI576</f>
        <v>0</v>
      </c>
      <c r="AK576">
        <f>A!AJ576</f>
        <v>0</v>
      </c>
      <c r="AL576">
        <f>A!AK576</f>
        <v>0</v>
      </c>
      <c r="AM576">
        <f>A!AL576</f>
        <v>0</v>
      </c>
      <c r="AN576">
        <f>A!AM576</f>
        <v>0</v>
      </c>
      <c r="AO576">
        <f>A!AN576</f>
        <v>0</v>
      </c>
      <c r="AP576">
        <f>A!AO576</f>
        <v>0</v>
      </c>
      <c r="AQ576">
        <f>A!AP576</f>
        <v>0</v>
      </c>
      <c r="AR576">
        <f>A!AQ576</f>
        <v>0</v>
      </c>
      <c r="AS576">
        <f>A!AR576</f>
        <v>0</v>
      </c>
      <c r="AT576">
        <f>A!AS576</f>
        <v>0</v>
      </c>
      <c r="AU576">
        <f>A!AT576</f>
        <v>0</v>
      </c>
      <c r="AV576">
        <f>A!AU576</f>
        <v>0</v>
      </c>
      <c r="AW576" s="23" t="str">
        <f>IF(A!AV576=0,"",A!AV576)</f>
        <v/>
      </c>
      <c r="AX576">
        <f>A!AW576</f>
        <v>0</v>
      </c>
      <c r="AY576">
        <f>A!AX576</f>
        <v>0</v>
      </c>
      <c r="AZ576">
        <f>A!AY576</f>
        <v>0</v>
      </c>
      <c r="BA576">
        <f>A!AZ576</f>
        <v>0</v>
      </c>
      <c r="BB576">
        <f>A!BA576</f>
        <v>0</v>
      </c>
      <c r="BC576">
        <f>A!BB576</f>
        <v>0</v>
      </c>
      <c r="BD576">
        <f>A!BC576</f>
        <v>0</v>
      </c>
      <c r="BE576">
        <f>A!BD576</f>
        <v>0</v>
      </c>
      <c r="BF576">
        <f>A!BE576</f>
        <v>0</v>
      </c>
      <c r="BG576">
        <f>A!BF576</f>
        <v>0</v>
      </c>
      <c r="BH576">
        <f>A!BG576</f>
        <v>0</v>
      </c>
      <c r="BI576">
        <f>A!BH576</f>
        <v>0</v>
      </c>
      <c r="BJ576">
        <f>A!BI576</f>
        <v>0</v>
      </c>
      <c r="BK576">
        <f>A!BJ576</f>
        <v>0</v>
      </c>
      <c r="BL576">
        <f>A!BK576</f>
        <v>0</v>
      </c>
      <c r="BM576">
        <f>A!BL576</f>
        <v>0</v>
      </c>
      <c r="BN576">
        <f>A!BM576</f>
        <v>0</v>
      </c>
      <c r="BO576">
        <f>A!BN576</f>
        <v>0</v>
      </c>
      <c r="BP576">
        <f>A!BO576</f>
        <v>0</v>
      </c>
      <c r="BQ576">
        <f>A!BP576</f>
        <v>0</v>
      </c>
      <c r="BR576">
        <f>A!BQ576</f>
        <v>0</v>
      </c>
      <c r="BS576">
        <f>A!BR576</f>
        <v>0</v>
      </c>
      <c r="BT576">
        <f>A!BS576</f>
        <v>0</v>
      </c>
      <c r="BU576">
        <f>A!BT576</f>
        <v>0</v>
      </c>
      <c r="BV576">
        <f>A!BU576</f>
        <v>0</v>
      </c>
      <c r="BW576">
        <f>A!BV576</f>
        <v>0</v>
      </c>
      <c r="BX576">
        <f>A!BW576</f>
        <v>0</v>
      </c>
      <c r="BY576">
        <f>A!BX576</f>
        <v>0</v>
      </c>
      <c r="BZ576">
        <f>A!BY576</f>
        <v>0</v>
      </c>
      <c r="CA576">
        <f>A!BZ576</f>
        <v>0</v>
      </c>
      <c r="CB576">
        <f>A!CA576</f>
        <v>0</v>
      </c>
      <c r="CC576">
        <f>A!CB576</f>
        <v>0</v>
      </c>
      <c r="CD576">
        <f>A!CC576</f>
        <v>0</v>
      </c>
      <c r="CE576">
        <f>A!CD576</f>
        <v>0</v>
      </c>
      <c r="CF576">
        <f>A!CE576</f>
        <v>0</v>
      </c>
      <c r="CG576">
        <f>A!CF576</f>
        <v>0</v>
      </c>
      <c r="CH576">
        <f>A!CG576</f>
        <v>0</v>
      </c>
      <c r="CI576">
        <f>A!CH576</f>
        <v>0</v>
      </c>
      <c r="CJ576">
        <f>A!CI576</f>
        <v>0</v>
      </c>
      <c r="CK576">
        <f>A!CJ576</f>
        <v>0</v>
      </c>
      <c r="CL576">
        <f>A!CK576</f>
        <v>0</v>
      </c>
      <c r="CM576">
        <f>A!CL576</f>
        <v>0</v>
      </c>
      <c r="CN576">
        <f>A!CM576</f>
        <v>0</v>
      </c>
      <c r="CO576">
        <f>A!CN576</f>
        <v>0</v>
      </c>
      <c r="CP576">
        <f>A!CO576</f>
        <v>0</v>
      </c>
      <c r="CQ576">
        <f>A!CO886</f>
        <v>0</v>
      </c>
      <c r="CR576">
        <f>A!CP576</f>
        <v>0</v>
      </c>
      <c r="CS576">
        <f>A!CQ576</f>
        <v>0</v>
      </c>
    </row>
    <row r="577" spans="1:97" x14ac:dyDescent="0.2">
      <c r="A577">
        <f>A!A577</f>
        <v>0</v>
      </c>
      <c r="B577">
        <f>A!B577</f>
        <v>0</v>
      </c>
      <c r="C577">
        <f>A!C577</f>
        <v>0</v>
      </c>
      <c r="D577">
        <f>A!D577</f>
        <v>0</v>
      </c>
      <c r="E577">
        <f>A!E577</f>
        <v>0</v>
      </c>
      <c r="F577">
        <f>A!F577</f>
        <v>0</v>
      </c>
      <c r="G577">
        <f>A!G577</f>
        <v>0</v>
      </c>
      <c r="H577">
        <f>A!H577</f>
        <v>0</v>
      </c>
      <c r="I577">
        <f>A!I577</f>
        <v>0</v>
      </c>
      <c r="J577">
        <f>A!J577</f>
        <v>0</v>
      </c>
      <c r="K577">
        <f>A!K577</f>
        <v>0</v>
      </c>
      <c r="L577">
        <f>A!L577</f>
        <v>0</v>
      </c>
      <c r="M577">
        <f>A!M577</f>
        <v>0</v>
      </c>
      <c r="N577">
        <f>A!N577</f>
        <v>0</v>
      </c>
      <c r="O577">
        <f>A!O577</f>
        <v>0</v>
      </c>
      <c r="P577" s="23" t="str">
        <f>IF(A!P577="","",INDEX(B!$A$1:$BT$2000,MATCH(A!P577,B!$AX$1:$AX$2000,0),D!$B$5))</f>
        <v/>
      </c>
      <c r="Q577">
        <f>A!Q577</f>
        <v>0</v>
      </c>
      <c r="R577">
        <f>A!R577</f>
        <v>0</v>
      </c>
      <c r="S577">
        <f>A!S577</f>
        <v>0</v>
      </c>
      <c r="T577">
        <f>A!T577</f>
        <v>0</v>
      </c>
      <c r="U577">
        <f>A!U577</f>
        <v>0</v>
      </c>
      <c r="V577" s="23">
        <f>IF(A!V577="&lt;",1,A!V577)</f>
        <v>0</v>
      </c>
      <c r="W577">
        <f>A!W577</f>
        <v>0</v>
      </c>
      <c r="X577">
        <f>A!X577</f>
        <v>0</v>
      </c>
      <c r="Y577">
        <f>A!Y577</f>
        <v>0</v>
      </c>
      <c r="Z577" s="23">
        <f t="shared" si="8"/>
        <v>0</v>
      </c>
      <c r="AA577">
        <f>A!Z577</f>
        <v>0</v>
      </c>
      <c r="AB577">
        <f>A!AA577</f>
        <v>0</v>
      </c>
      <c r="AC577">
        <f>A!AB577</f>
        <v>0</v>
      </c>
      <c r="AD577">
        <f>A!AC577</f>
        <v>0</v>
      </c>
      <c r="AE577">
        <f>A!AD577</f>
        <v>0</v>
      </c>
      <c r="AF577">
        <f>A!AE577</f>
        <v>0</v>
      </c>
      <c r="AG577">
        <f>A!AF577</f>
        <v>0</v>
      </c>
      <c r="AH577">
        <f>A!AG577</f>
        <v>0</v>
      </c>
      <c r="AI577">
        <f>A!AH577</f>
        <v>0</v>
      </c>
      <c r="AJ577">
        <f>A!AI577</f>
        <v>0</v>
      </c>
      <c r="AK577">
        <f>A!AJ577</f>
        <v>0</v>
      </c>
      <c r="AL577">
        <f>A!AK577</f>
        <v>0</v>
      </c>
      <c r="AM577">
        <f>A!AL577</f>
        <v>0</v>
      </c>
      <c r="AN577">
        <f>A!AM577</f>
        <v>0</v>
      </c>
      <c r="AO577">
        <f>A!AN577</f>
        <v>0</v>
      </c>
      <c r="AP577">
        <f>A!AO577</f>
        <v>0</v>
      </c>
      <c r="AQ577">
        <f>A!AP577</f>
        <v>0</v>
      </c>
      <c r="AR577">
        <f>A!AQ577</f>
        <v>0</v>
      </c>
      <c r="AS577">
        <f>A!AR577</f>
        <v>0</v>
      </c>
      <c r="AT577">
        <f>A!AS577</f>
        <v>0</v>
      </c>
      <c r="AU577">
        <f>A!AT577</f>
        <v>0</v>
      </c>
      <c r="AV577">
        <f>A!AU577</f>
        <v>0</v>
      </c>
      <c r="AW577" s="23" t="str">
        <f>IF(A!AV577=0,"",A!AV577)</f>
        <v/>
      </c>
      <c r="AX577">
        <f>A!AW577</f>
        <v>0</v>
      </c>
      <c r="AY577">
        <f>A!AX577</f>
        <v>0</v>
      </c>
      <c r="AZ577">
        <f>A!AY577</f>
        <v>0</v>
      </c>
      <c r="BA577">
        <f>A!AZ577</f>
        <v>0</v>
      </c>
      <c r="BB577">
        <f>A!BA577</f>
        <v>0</v>
      </c>
      <c r="BC577">
        <f>A!BB577</f>
        <v>0</v>
      </c>
      <c r="BD577">
        <f>A!BC577</f>
        <v>0</v>
      </c>
      <c r="BE577">
        <f>A!BD577</f>
        <v>0</v>
      </c>
      <c r="BF577">
        <f>A!BE577</f>
        <v>0</v>
      </c>
      <c r="BG577">
        <f>A!BF577</f>
        <v>0</v>
      </c>
      <c r="BH577">
        <f>A!BG577</f>
        <v>0</v>
      </c>
      <c r="BI577">
        <f>A!BH577</f>
        <v>0</v>
      </c>
      <c r="BJ577">
        <f>A!BI577</f>
        <v>0</v>
      </c>
      <c r="BK577">
        <f>A!BJ577</f>
        <v>0</v>
      </c>
      <c r="BL577">
        <f>A!BK577</f>
        <v>0</v>
      </c>
      <c r="BM577">
        <f>A!BL577</f>
        <v>0</v>
      </c>
      <c r="BN577">
        <f>A!BM577</f>
        <v>0</v>
      </c>
      <c r="BO577">
        <f>A!BN577</f>
        <v>0</v>
      </c>
      <c r="BP577">
        <f>A!BO577</f>
        <v>0</v>
      </c>
      <c r="BQ577">
        <f>A!BP577</f>
        <v>0</v>
      </c>
      <c r="BR577">
        <f>A!BQ577</f>
        <v>0</v>
      </c>
      <c r="BS577">
        <f>A!BR577</f>
        <v>0</v>
      </c>
      <c r="BT577">
        <f>A!BS577</f>
        <v>0</v>
      </c>
      <c r="BU577">
        <f>A!BT577</f>
        <v>0</v>
      </c>
      <c r="BV577">
        <f>A!BU577</f>
        <v>0</v>
      </c>
      <c r="BW577">
        <f>A!BV577</f>
        <v>0</v>
      </c>
      <c r="BX577">
        <f>A!BW577</f>
        <v>0</v>
      </c>
      <c r="BY577">
        <f>A!BX577</f>
        <v>0</v>
      </c>
      <c r="BZ577">
        <f>A!BY577</f>
        <v>0</v>
      </c>
      <c r="CA577">
        <f>A!BZ577</f>
        <v>0</v>
      </c>
      <c r="CB577">
        <f>A!CA577</f>
        <v>0</v>
      </c>
      <c r="CC577">
        <f>A!CB577</f>
        <v>0</v>
      </c>
      <c r="CD577">
        <f>A!CC577</f>
        <v>0</v>
      </c>
      <c r="CE577">
        <f>A!CD577</f>
        <v>0</v>
      </c>
      <c r="CF577">
        <f>A!CE577</f>
        <v>0</v>
      </c>
      <c r="CG577">
        <f>A!CF577</f>
        <v>0</v>
      </c>
      <c r="CH577">
        <f>A!CG577</f>
        <v>0</v>
      </c>
      <c r="CI577">
        <f>A!CH577</f>
        <v>0</v>
      </c>
      <c r="CJ577">
        <f>A!CI577</f>
        <v>0</v>
      </c>
      <c r="CK577">
        <f>A!CJ577</f>
        <v>0</v>
      </c>
      <c r="CL577">
        <f>A!CK577</f>
        <v>0</v>
      </c>
      <c r="CM577">
        <f>A!CL577</f>
        <v>0</v>
      </c>
      <c r="CN577">
        <f>A!CM577</f>
        <v>0</v>
      </c>
      <c r="CO577">
        <f>A!CN577</f>
        <v>0</v>
      </c>
      <c r="CP577">
        <f>A!CO577</f>
        <v>0</v>
      </c>
      <c r="CQ577">
        <f>A!CO887</f>
        <v>0</v>
      </c>
      <c r="CR577">
        <f>A!CP577</f>
        <v>0</v>
      </c>
      <c r="CS577">
        <f>A!CQ577</f>
        <v>0</v>
      </c>
    </row>
    <row r="578" spans="1:97" x14ac:dyDescent="0.2">
      <c r="A578">
        <f>A!A578</f>
        <v>0</v>
      </c>
      <c r="B578">
        <f>A!B578</f>
        <v>0</v>
      </c>
      <c r="C578">
        <f>A!C578</f>
        <v>0</v>
      </c>
      <c r="D578">
        <f>A!D578</f>
        <v>0</v>
      </c>
      <c r="E578">
        <f>A!E578</f>
        <v>0</v>
      </c>
      <c r="F578">
        <f>A!F578</f>
        <v>0</v>
      </c>
      <c r="G578">
        <f>A!G578</f>
        <v>0</v>
      </c>
      <c r="H578">
        <f>A!H578</f>
        <v>0</v>
      </c>
      <c r="I578">
        <f>A!I578</f>
        <v>0</v>
      </c>
      <c r="J578">
        <f>A!J578</f>
        <v>0</v>
      </c>
      <c r="K578">
        <f>A!K578</f>
        <v>0</v>
      </c>
      <c r="L578">
        <f>A!L578</f>
        <v>0</v>
      </c>
      <c r="M578">
        <f>A!M578</f>
        <v>0</v>
      </c>
      <c r="N578">
        <f>A!N578</f>
        <v>0</v>
      </c>
      <c r="O578">
        <f>A!O578</f>
        <v>0</v>
      </c>
      <c r="P578" s="23" t="str">
        <f>IF(A!P578="","",INDEX(B!$A$1:$BT$2000,MATCH(A!P578,B!$AX$1:$AX$2000,0),D!$B$5))</f>
        <v/>
      </c>
      <c r="Q578">
        <f>A!Q578</f>
        <v>0</v>
      </c>
      <c r="R578">
        <f>A!R578</f>
        <v>0</v>
      </c>
      <c r="S578">
        <f>A!S578</f>
        <v>0</v>
      </c>
      <c r="T578">
        <f>A!T578</f>
        <v>0</v>
      </c>
      <c r="U578">
        <f>A!U578</f>
        <v>0</v>
      </c>
      <c r="V578" s="23">
        <f>IF(A!V578="&lt;",1,A!V578)</f>
        <v>0</v>
      </c>
      <c r="W578">
        <f>A!W578</f>
        <v>0</v>
      </c>
      <c r="X578">
        <f>A!X578</f>
        <v>0</v>
      </c>
      <c r="Y578">
        <f>A!Y578</f>
        <v>0</v>
      </c>
      <c r="Z578" s="23">
        <f t="shared" si="8"/>
        <v>0</v>
      </c>
      <c r="AA578">
        <f>A!Z578</f>
        <v>0</v>
      </c>
      <c r="AB578">
        <f>A!AA578</f>
        <v>0</v>
      </c>
      <c r="AC578">
        <f>A!AB578</f>
        <v>0</v>
      </c>
      <c r="AD578">
        <f>A!AC578</f>
        <v>0</v>
      </c>
      <c r="AE578">
        <f>A!AD578</f>
        <v>0</v>
      </c>
      <c r="AF578">
        <f>A!AE578</f>
        <v>0</v>
      </c>
      <c r="AG578">
        <f>A!AF578</f>
        <v>0</v>
      </c>
      <c r="AH578">
        <f>A!AG578</f>
        <v>0</v>
      </c>
      <c r="AI578">
        <f>A!AH578</f>
        <v>0</v>
      </c>
      <c r="AJ578">
        <f>A!AI578</f>
        <v>0</v>
      </c>
      <c r="AK578">
        <f>A!AJ578</f>
        <v>0</v>
      </c>
      <c r="AL578">
        <f>A!AK578</f>
        <v>0</v>
      </c>
      <c r="AM578">
        <f>A!AL578</f>
        <v>0</v>
      </c>
      <c r="AN578">
        <f>A!AM578</f>
        <v>0</v>
      </c>
      <c r="AO578">
        <f>A!AN578</f>
        <v>0</v>
      </c>
      <c r="AP578">
        <f>A!AO578</f>
        <v>0</v>
      </c>
      <c r="AQ578">
        <f>A!AP578</f>
        <v>0</v>
      </c>
      <c r="AR578">
        <f>A!AQ578</f>
        <v>0</v>
      </c>
      <c r="AS578">
        <f>A!AR578</f>
        <v>0</v>
      </c>
      <c r="AT578">
        <f>A!AS578</f>
        <v>0</v>
      </c>
      <c r="AU578">
        <f>A!AT578</f>
        <v>0</v>
      </c>
      <c r="AV578">
        <f>A!AU578</f>
        <v>0</v>
      </c>
      <c r="AW578" s="23" t="str">
        <f>IF(A!AV578=0,"",A!AV578)</f>
        <v/>
      </c>
      <c r="AX578">
        <f>A!AW578</f>
        <v>0</v>
      </c>
      <c r="AY578">
        <f>A!AX578</f>
        <v>0</v>
      </c>
      <c r="AZ578">
        <f>A!AY578</f>
        <v>0</v>
      </c>
      <c r="BA578">
        <f>A!AZ578</f>
        <v>0</v>
      </c>
      <c r="BB578">
        <f>A!BA578</f>
        <v>0</v>
      </c>
      <c r="BC578">
        <f>A!BB578</f>
        <v>0</v>
      </c>
      <c r="BD578">
        <f>A!BC578</f>
        <v>0</v>
      </c>
      <c r="BE578">
        <f>A!BD578</f>
        <v>0</v>
      </c>
      <c r="BF578">
        <f>A!BE578</f>
        <v>0</v>
      </c>
      <c r="BG578">
        <f>A!BF578</f>
        <v>0</v>
      </c>
      <c r="BH578">
        <f>A!BG578</f>
        <v>0</v>
      </c>
      <c r="BI578">
        <f>A!BH578</f>
        <v>0</v>
      </c>
      <c r="BJ578">
        <f>A!BI578</f>
        <v>0</v>
      </c>
      <c r="BK578">
        <f>A!BJ578</f>
        <v>0</v>
      </c>
      <c r="BL578">
        <f>A!BK578</f>
        <v>0</v>
      </c>
      <c r="BM578">
        <f>A!BL578</f>
        <v>0</v>
      </c>
      <c r="BN578">
        <f>A!BM578</f>
        <v>0</v>
      </c>
      <c r="BO578">
        <f>A!BN578</f>
        <v>0</v>
      </c>
      <c r="BP578">
        <f>A!BO578</f>
        <v>0</v>
      </c>
      <c r="BQ578">
        <f>A!BP578</f>
        <v>0</v>
      </c>
      <c r="BR578">
        <f>A!BQ578</f>
        <v>0</v>
      </c>
      <c r="BS578">
        <f>A!BR578</f>
        <v>0</v>
      </c>
      <c r="BT578">
        <f>A!BS578</f>
        <v>0</v>
      </c>
      <c r="BU578">
        <f>A!BT578</f>
        <v>0</v>
      </c>
      <c r="BV578">
        <f>A!BU578</f>
        <v>0</v>
      </c>
      <c r="BW578">
        <f>A!BV578</f>
        <v>0</v>
      </c>
      <c r="BX578">
        <f>A!BW578</f>
        <v>0</v>
      </c>
      <c r="BY578">
        <f>A!BX578</f>
        <v>0</v>
      </c>
      <c r="BZ578">
        <f>A!BY578</f>
        <v>0</v>
      </c>
      <c r="CA578">
        <f>A!BZ578</f>
        <v>0</v>
      </c>
      <c r="CB578">
        <f>A!CA578</f>
        <v>0</v>
      </c>
      <c r="CC578">
        <f>A!CB578</f>
        <v>0</v>
      </c>
      <c r="CD578">
        <f>A!CC578</f>
        <v>0</v>
      </c>
      <c r="CE578">
        <f>A!CD578</f>
        <v>0</v>
      </c>
      <c r="CF578">
        <f>A!CE578</f>
        <v>0</v>
      </c>
      <c r="CG578">
        <f>A!CF578</f>
        <v>0</v>
      </c>
      <c r="CH578">
        <f>A!CG578</f>
        <v>0</v>
      </c>
      <c r="CI578">
        <f>A!CH578</f>
        <v>0</v>
      </c>
      <c r="CJ578">
        <f>A!CI578</f>
        <v>0</v>
      </c>
      <c r="CK578">
        <f>A!CJ578</f>
        <v>0</v>
      </c>
      <c r="CL578">
        <f>A!CK578</f>
        <v>0</v>
      </c>
      <c r="CM578">
        <f>A!CL578</f>
        <v>0</v>
      </c>
      <c r="CN578">
        <f>A!CM578</f>
        <v>0</v>
      </c>
      <c r="CO578">
        <f>A!CN578</f>
        <v>0</v>
      </c>
      <c r="CP578">
        <f>A!CO578</f>
        <v>0</v>
      </c>
      <c r="CQ578">
        <f>A!CO888</f>
        <v>0</v>
      </c>
      <c r="CR578">
        <f>A!CP578</f>
        <v>0</v>
      </c>
      <c r="CS578">
        <f>A!CQ578</f>
        <v>0</v>
      </c>
    </row>
    <row r="579" spans="1:97" x14ac:dyDescent="0.2">
      <c r="A579">
        <f>A!A579</f>
        <v>0</v>
      </c>
      <c r="B579">
        <f>A!B579</f>
        <v>0</v>
      </c>
      <c r="C579">
        <f>A!C579</f>
        <v>0</v>
      </c>
      <c r="D579">
        <f>A!D579</f>
        <v>0</v>
      </c>
      <c r="E579">
        <f>A!E579</f>
        <v>0</v>
      </c>
      <c r="F579">
        <f>A!F579</f>
        <v>0</v>
      </c>
      <c r="G579">
        <f>A!G579</f>
        <v>0</v>
      </c>
      <c r="H579">
        <f>A!H579</f>
        <v>0</v>
      </c>
      <c r="I579">
        <f>A!I579</f>
        <v>0</v>
      </c>
      <c r="J579">
        <f>A!J579</f>
        <v>0</v>
      </c>
      <c r="K579">
        <f>A!K579</f>
        <v>0</v>
      </c>
      <c r="L579">
        <f>A!L579</f>
        <v>0</v>
      </c>
      <c r="M579">
        <f>A!M579</f>
        <v>0</v>
      </c>
      <c r="N579">
        <f>A!N579</f>
        <v>0</v>
      </c>
      <c r="O579">
        <f>A!O579</f>
        <v>0</v>
      </c>
      <c r="P579" s="23" t="str">
        <f>IF(A!P579="","",INDEX(B!$A$1:$BT$2000,MATCH(A!P579,B!$AX$1:$AX$2000,0),D!$B$5))</f>
        <v/>
      </c>
      <c r="Q579">
        <f>A!Q579</f>
        <v>0</v>
      </c>
      <c r="R579">
        <f>A!R579</f>
        <v>0</v>
      </c>
      <c r="S579">
        <f>A!S579</f>
        <v>0</v>
      </c>
      <c r="T579">
        <f>A!T579</f>
        <v>0</v>
      </c>
      <c r="U579">
        <f>A!U579</f>
        <v>0</v>
      </c>
      <c r="V579" s="23">
        <f>IF(A!V579="&lt;",1,A!V579)</f>
        <v>0</v>
      </c>
      <c r="W579">
        <f>A!W579</f>
        <v>0</v>
      </c>
      <c r="X579">
        <f>A!X579</f>
        <v>0</v>
      </c>
      <c r="Y579">
        <f>A!Y579</f>
        <v>0</v>
      </c>
      <c r="Z579" s="23">
        <f t="shared" si="8"/>
        <v>0</v>
      </c>
      <c r="AA579">
        <f>A!Z579</f>
        <v>0</v>
      </c>
      <c r="AB579">
        <f>A!AA579</f>
        <v>0</v>
      </c>
      <c r="AC579">
        <f>A!AB579</f>
        <v>0</v>
      </c>
      <c r="AD579">
        <f>A!AC579</f>
        <v>0</v>
      </c>
      <c r="AE579">
        <f>A!AD579</f>
        <v>0</v>
      </c>
      <c r="AF579">
        <f>A!AE579</f>
        <v>0</v>
      </c>
      <c r="AG579">
        <f>A!AF579</f>
        <v>0</v>
      </c>
      <c r="AH579">
        <f>A!AG579</f>
        <v>0</v>
      </c>
      <c r="AI579">
        <f>A!AH579</f>
        <v>0</v>
      </c>
      <c r="AJ579">
        <f>A!AI579</f>
        <v>0</v>
      </c>
      <c r="AK579">
        <f>A!AJ579</f>
        <v>0</v>
      </c>
      <c r="AL579">
        <f>A!AK579</f>
        <v>0</v>
      </c>
      <c r="AM579">
        <f>A!AL579</f>
        <v>0</v>
      </c>
      <c r="AN579">
        <f>A!AM579</f>
        <v>0</v>
      </c>
      <c r="AO579">
        <f>A!AN579</f>
        <v>0</v>
      </c>
      <c r="AP579">
        <f>A!AO579</f>
        <v>0</v>
      </c>
      <c r="AQ579">
        <f>A!AP579</f>
        <v>0</v>
      </c>
      <c r="AR579">
        <f>A!AQ579</f>
        <v>0</v>
      </c>
      <c r="AS579">
        <f>A!AR579</f>
        <v>0</v>
      </c>
      <c r="AT579">
        <f>A!AS579</f>
        <v>0</v>
      </c>
      <c r="AU579">
        <f>A!AT579</f>
        <v>0</v>
      </c>
      <c r="AV579">
        <f>A!AU579</f>
        <v>0</v>
      </c>
      <c r="AW579" s="23" t="str">
        <f>IF(A!AV579=0,"",A!AV579)</f>
        <v/>
      </c>
      <c r="AX579">
        <f>A!AW579</f>
        <v>0</v>
      </c>
      <c r="AY579">
        <f>A!AX579</f>
        <v>0</v>
      </c>
      <c r="AZ579">
        <f>A!AY579</f>
        <v>0</v>
      </c>
      <c r="BA579">
        <f>A!AZ579</f>
        <v>0</v>
      </c>
      <c r="BB579">
        <f>A!BA579</f>
        <v>0</v>
      </c>
      <c r="BC579">
        <f>A!BB579</f>
        <v>0</v>
      </c>
      <c r="BD579">
        <f>A!BC579</f>
        <v>0</v>
      </c>
      <c r="BE579">
        <f>A!BD579</f>
        <v>0</v>
      </c>
      <c r="BF579">
        <f>A!BE579</f>
        <v>0</v>
      </c>
      <c r="BG579">
        <f>A!BF579</f>
        <v>0</v>
      </c>
      <c r="BH579">
        <f>A!BG579</f>
        <v>0</v>
      </c>
      <c r="BI579">
        <f>A!BH579</f>
        <v>0</v>
      </c>
      <c r="BJ579">
        <f>A!BI579</f>
        <v>0</v>
      </c>
      <c r="BK579">
        <f>A!BJ579</f>
        <v>0</v>
      </c>
      <c r="BL579">
        <f>A!BK579</f>
        <v>0</v>
      </c>
      <c r="BM579">
        <f>A!BL579</f>
        <v>0</v>
      </c>
      <c r="BN579">
        <f>A!BM579</f>
        <v>0</v>
      </c>
      <c r="BO579">
        <f>A!BN579</f>
        <v>0</v>
      </c>
      <c r="BP579">
        <f>A!BO579</f>
        <v>0</v>
      </c>
      <c r="BQ579">
        <f>A!BP579</f>
        <v>0</v>
      </c>
      <c r="BR579">
        <f>A!BQ579</f>
        <v>0</v>
      </c>
      <c r="BS579">
        <f>A!BR579</f>
        <v>0</v>
      </c>
      <c r="BT579">
        <f>A!BS579</f>
        <v>0</v>
      </c>
      <c r="BU579">
        <f>A!BT579</f>
        <v>0</v>
      </c>
      <c r="BV579">
        <f>A!BU579</f>
        <v>0</v>
      </c>
      <c r="BW579">
        <f>A!BV579</f>
        <v>0</v>
      </c>
      <c r="BX579">
        <f>A!BW579</f>
        <v>0</v>
      </c>
      <c r="BY579">
        <f>A!BX579</f>
        <v>0</v>
      </c>
      <c r="BZ579">
        <f>A!BY579</f>
        <v>0</v>
      </c>
      <c r="CA579">
        <f>A!BZ579</f>
        <v>0</v>
      </c>
      <c r="CB579">
        <f>A!CA579</f>
        <v>0</v>
      </c>
      <c r="CC579">
        <f>A!CB579</f>
        <v>0</v>
      </c>
      <c r="CD579">
        <f>A!CC579</f>
        <v>0</v>
      </c>
      <c r="CE579">
        <f>A!CD579</f>
        <v>0</v>
      </c>
      <c r="CF579">
        <f>A!CE579</f>
        <v>0</v>
      </c>
      <c r="CG579">
        <f>A!CF579</f>
        <v>0</v>
      </c>
      <c r="CH579">
        <f>A!CG579</f>
        <v>0</v>
      </c>
      <c r="CI579">
        <f>A!CH579</f>
        <v>0</v>
      </c>
      <c r="CJ579">
        <f>A!CI579</f>
        <v>0</v>
      </c>
      <c r="CK579">
        <f>A!CJ579</f>
        <v>0</v>
      </c>
      <c r="CL579">
        <f>A!CK579</f>
        <v>0</v>
      </c>
      <c r="CM579">
        <f>A!CL579</f>
        <v>0</v>
      </c>
      <c r="CN579">
        <f>A!CM579</f>
        <v>0</v>
      </c>
      <c r="CO579">
        <f>A!CN579</f>
        <v>0</v>
      </c>
      <c r="CP579">
        <f>A!CO579</f>
        <v>0</v>
      </c>
      <c r="CQ579">
        <f>A!CO889</f>
        <v>0</v>
      </c>
      <c r="CR579">
        <f>A!CP579</f>
        <v>0</v>
      </c>
      <c r="CS579">
        <f>A!CQ579</f>
        <v>0</v>
      </c>
    </row>
    <row r="580" spans="1:97" x14ac:dyDescent="0.2">
      <c r="A580">
        <f>A!A580</f>
        <v>0</v>
      </c>
      <c r="B580">
        <f>A!B580</f>
        <v>0</v>
      </c>
      <c r="C580">
        <f>A!C580</f>
        <v>0</v>
      </c>
      <c r="D580">
        <f>A!D580</f>
        <v>0</v>
      </c>
      <c r="E580">
        <f>A!E580</f>
        <v>0</v>
      </c>
      <c r="F580">
        <f>A!F580</f>
        <v>0</v>
      </c>
      <c r="G580">
        <f>A!G580</f>
        <v>0</v>
      </c>
      <c r="H580">
        <f>A!H580</f>
        <v>0</v>
      </c>
      <c r="I580">
        <f>A!I580</f>
        <v>0</v>
      </c>
      <c r="J580">
        <f>A!J580</f>
        <v>0</v>
      </c>
      <c r="K580">
        <f>A!K580</f>
        <v>0</v>
      </c>
      <c r="L580">
        <f>A!L580</f>
        <v>0</v>
      </c>
      <c r="M580">
        <f>A!M580</f>
        <v>0</v>
      </c>
      <c r="N580">
        <f>A!N580</f>
        <v>0</v>
      </c>
      <c r="O580">
        <f>A!O580</f>
        <v>0</v>
      </c>
      <c r="P580" s="23" t="str">
        <f>IF(A!P580="","",INDEX(B!$A$1:$BT$2000,MATCH(A!P580,B!$AX$1:$AX$2000,0),D!$B$5))</f>
        <v/>
      </c>
      <c r="Q580">
        <f>A!Q580</f>
        <v>0</v>
      </c>
      <c r="R580">
        <f>A!R580</f>
        <v>0</v>
      </c>
      <c r="S580">
        <f>A!S580</f>
        <v>0</v>
      </c>
      <c r="T580">
        <f>A!T580</f>
        <v>0</v>
      </c>
      <c r="U580">
        <f>A!U580</f>
        <v>0</v>
      </c>
      <c r="V580" s="23">
        <f>IF(A!V580="&lt;",1,A!V580)</f>
        <v>0</v>
      </c>
      <c r="W580">
        <f>A!W580</f>
        <v>0</v>
      </c>
      <c r="X580">
        <f>A!X580</f>
        <v>0</v>
      </c>
      <c r="Y580">
        <f>A!Y580</f>
        <v>0</v>
      </c>
      <c r="Z580" s="23">
        <f t="shared" ref="Z580:Z643" si="9">_xlfn.NUMBERVALUE(MID(Y580,27,3))</f>
        <v>0</v>
      </c>
      <c r="AA580">
        <f>A!Z580</f>
        <v>0</v>
      </c>
      <c r="AB580">
        <f>A!AA580</f>
        <v>0</v>
      </c>
      <c r="AC580">
        <f>A!AB580</f>
        <v>0</v>
      </c>
      <c r="AD580">
        <f>A!AC580</f>
        <v>0</v>
      </c>
      <c r="AE580">
        <f>A!AD580</f>
        <v>0</v>
      </c>
      <c r="AF580">
        <f>A!AE580</f>
        <v>0</v>
      </c>
      <c r="AG580">
        <f>A!AF580</f>
        <v>0</v>
      </c>
      <c r="AH580">
        <f>A!AG580</f>
        <v>0</v>
      </c>
      <c r="AI580">
        <f>A!AH580</f>
        <v>0</v>
      </c>
      <c r="AJ580">
        <f>A!AI580</f>
        <v>0</v>
      </c>
      <c r="AK580">
        <f>A!AJ580</f>
        <v>0</v>
      </c>
      <c r="AL580">
        <f>A!AK580</f>
        <v>0</v>
      </c>
      <c r="AM580">
        <f>A!AL580</f>
        <v>0</v>
      </c>
      <c r="AN580">
        <f>A!AM580</f>
        <v>0</v>
      </c>
      <c r="AO580">
        <f>A!AN580</f>
        <v>0</v>
      </c>
      <c r="AP580">
        <f>A!AO580</f>
        <v>0</v>
      </c>
      <c r="AQ580">
        <f>A!AP580</f>
        <v>0</v>
      </c>
      <c r="AR580">
        <f>A!AQ580</f>
        <v>0</v>
      </c>
      <c r="AS580">
        <f>A!AR580</f>
        <v>0</v>
      </c>
      <c r="AT580">
        <f>A!AS580</f>
        <v>0</v>
      </c>
      <c r="AU580">
        <f>A!AT580</f>
        <v>0</v>
      </c>
      <c r="AV580">
        <f>A!AU580</f>
        <v>0</v>
      </c>
      <c r="AW580" s="23" t="str">
        <f>IF(A!AV580=0,"",A!AV580)</f>
        <v/>
      </c>
      <c r="AX580">
        <f>A!AW580</f>
        <v>0</v>
      </c>
      <c r="AY580">
        <f>A!AX580</f>
        <v>0</v>
      </c>
      <c r="AZ580">
        <f>A!AY580</f>
        <v>0</v>
      </c>
      <c r="BA580">
        <f>A!AZ580</f>
        <v>0</v>
      </c>
      <c r="BB580">
        <f>A!BA580</f>
        <v>0</v>
      </c>
      <c r="BC580">
        <f>A!BB580</f>
        <v>0</v>
      </c>
      <c r="BD580">
        <f>A!BC580</f>
        <v>0</v>
      </c>
      <c r="BE580">
        <f>A!BD580</f>
        <v>0</v>
      </c>
      <c r="BF580">
        <f>A!BE580</f>
        <v>0</v>
      </c>
      <c r="BG580">
        <f>A!BF580</f>
        <v>0</v>
      </c>
      <c r="BH580">
        <f>A!BG580</f>
        <v>0</v>
      </c>
      <c r="BI580">
        <f>A!BH580</f>
        <v>0</v>
      </c>
      <c r="BJ580">
        <f>A!BI580</f>
        <v>0</v>
      </c>
      <c r="BK580">
        <f>A!BJ580</f>
        <v>0</v>
      </c>
      <c r="BL580">
        <f>A!BK580</f>
        <v>0</v>
      </c>
      <c r="BM580">
        <f>A!BL580</f>
        <v>0</v>
      </c>
      <c r="BN580">
        <f>A!BM580</f>
        <v>0</v>
      </c>
      <c r="BO580">
        <f>A!BN580</f>
        <v>0</v>
      </c>
      <c r="BP580">
        <f>A!BO580</f>
        <v>0</v>
      </c>
      <c r="BQ580">
        <f>A!BP580</f>
        <v>0</v>
      </c>
      <c r="BR580">
        <f>A!BQ580</f>
        <v>0</v>
      </c>
      <c r="BS580">
        <f>A!BR580</f>
        <v>0</v>
      </c>
      <c r="BT580">
        <f>A!BS580</f>
        <v>0</v>
      </c>
      <c r="BU580">
        <f>A!BT580</f>
        <v>0</v>
      </c>
      <c r="BV580">
        <f>A!BU580</f>
        <v>0</v>
      </c>
      <c r="BW580">
        <f>A!BV580</f>
        <v>0</v>
      </c>
      <c r="BX580">
        <f>A!BW580</f>
        <v>0</v>
      </c>
      <c r="BY580">
        <f>A!BX580</f>
        <v>0</v>
      </c>
      <c r="BZ580">
        <f>A!BY580</f>
        <v>0</v>
      </c>
      <c r="CA580">
        <f>A!BZ580</f>
        <v>0</v>
      </c>
      <c r="CB580">
        <f>A!CA580</f>
        <v>0</v>
      </c>
      <c r="CC580">
        <f>A!CB580</f>
        <v>0</v>
      </c>
      <c r="CD580">
        <f>A!CC580</f>
        <v>0</v>
      </c>
      <c r="CE580">
        <f>A!CD580</f>
        <v>0</v>
      </c>
      <c r="CF580">
        <f>A!CE580</f>
        <v>0</v>
      </c>
      <c r="CG580">
        <f>A!CF580</f>
        <v>0</v>
      </c>
      <c r="CH580">
        <f>A!CG580</f>
        <v>0</v>
      </c>
      <c r="CI580">
        <f>A!CH580</f>
        <v>0</v>
      </c>
      <c r="CJ580">
        <f>A!CI580</f>
        <v>0</v>
      </c>
      <c r="CK580">
        <f>A!CJ580</f>
        <v>0</v>
      </c>
      <c r="CL580">
        <f>A!CK580</f>
        <v>0</v>
      </c>
      <c r="CM580">
        <f>A!CL580</f>
        <v>0</v>
      </c>
      <c r="CN580">
        <f>A!CM580</f>
        <v>0</v>
      </c>
      <c r="CO580">
        <f>A!CN580</f>
        <v>0</v>
      </c>
      <c r="CP580">
        <f>A!CO580</f>
        <v>0</v>
      </c>
      <c r="CQ580">
        <f>A!CO890</f>
        <v>0</v>
      </c>
      <c r="CR580">
        <f>A!CP580</f>
        <v>0</v>
      </c>
      <c r="CS580">
        <f>A!CQ580</f>
        <v>0</v>
      </c>
    </row>
    <row r="581" spans="1:97" x14ac:dyDescent="0.2">
      <c r="A581">
        <f>A!A581</f>
        <v>0</v>
      </c>
      <c r="B581">
        <f>A!B581</f>
        <v>0</v>
      </c>
      <c r="C581">
        <f>A!C581</f>
        <v>0</v>
      </c>
      <c r="D581">
        <f>A!D581</f>
        <v>0</v>
      </c>
      <c r="E581">
        <f>A!E581</f>
        <v>0</v>
      </c>
      <c r="F581">
        <f>A!F581</f>
        <v>0</v>
      </c>
      <c r="G581">
        <f>A!G581</f>
        <v>0</v>
      </c>
      <c r="H581">
        <f>A!H581</f>
        <v>0</v>
      </c>
      <c r="I581">
        <f>A!I581</f>
        <v>0</v>
      </c>
      <c r="J581">
        <f>A!J581</f>
        <v>0</v>
      </c>
      <c r="K581">
        <f>A!K581</f>
        <v>0</v>
      </c>
      <c r="L581">
        <f>A!L581</f>
        <v>0</v>
      </c>
      <c r="M581">
        <f>A!M581</f>
        <v>0</v>
      </c>
      <c r="N581">
        <f>A!N581</f>
        <v>0</v>
      </c>
      <c r="O581">
        <f>A!O581</f>
        <v>0</v>
      </c>
      <c r="P581" s="23" t="str">
        <f>IF(A!P581="","",INDEX(B!$A$1:$BT$2000,MATCH(A!P581,B!$AX$1:$AX$2000,0),D!$B$5))</f>
        <v/>
      </c>
      <c r="Q581">
        <f>A!Q581</f>
        <v>0</v>
      </c>
      <c r="R581">
        <f>A!R581</f>
        <v>0</v>
      </c>
      <c r="S581">
        <f>A!S581</f>
        <v>0</v>
      </c>
      <c r="T581">
        <f>A!T581</f>
        <v>0</v>
      </c>
      <c r="U581">
        <f>A!U581</f>
        <v>0</v>
      </c>
      <c r="V581" s="23">
        <f>IF(A!V581="&lt;",1,A!V581)</f>
        <v>0</v>
      </c>
      <c r="W581">
        <f>A!W581</f>
        <v>0</v>
      </c>
      <c r="X581">
        <f>A!X581</f>
        <v>0</v>
      </c>
      <c r="Y581">
        <f>A!Y581</f>
        <v>0</v>
      </c>
      <c r="Z581" s="23">
        <f t="shared" si="9"/>
        <v>0</v>
      </c>
      <c r="AA581">
        <f>A!Z581</f>
        <v>0</v>
      </c>
      <c r="AB581">
        <f>A!AA581</f>
        <v>0</v>
      </c>
      <c r="AC581">
        <f>A!AB581</f>
        <v>0</v>
      </c>
      <c r="AD581">
        <f>A!AC581</f>
        <v>0</v>
      </c>
      <c r="AE581">
        <f>A!AD581</f>
        <v>0</v>
      </c>
      <c r="AF581">
        <f>A!AE581</f>
        <v>0</v>
      </c>
      <c r="AG581">
        <f>A!AF581</f>
        <v>0</v>
      </c>
      <c r="AH581">
        <f>A!AG581</f>
        <v>0</v>
      </c>
      <c r="AI581">
        <f>A!AH581</f>
        <v>0</v>
      </c>
      <c r="AJ581">
        <f>A!AI581</f>
        <v>0</v>
      </c>
      <c r="AK581">
        <f>A!AJ581</f>
        <v>0</v>
      </c>
      <c r="AL581">
        <f>A!AK581</f>
        <v>0</v>
      </c>
      <c r="AM581">
        <f>A!AL581</f>
        <v>0</v>
      </c>
      <c r="AN581">
        <f>A!AM581</f>
        <v>0</v>
      </c>
      <c r="AO581">
        <f>A!AN581</f>
        <v>0</v>
      </c>
      <c r="AP581">
        <f>A!AO581</f>
        <v>0</v>
      </c>
      <c r="AQ581">
        <f>A!AP581</f>
        <v>0</v>
      </c>
      <c r="AR581">
        <f>A!AQ581</f>
        <v>0</v>
      </c>
      <c r="AS581">
        <f>A!AR581</f>
        <v>0</v>
      </c>
      <c r="AT581">
        <f>A!AS581</f>
        <v>0</v>
      </c>
      <c r="AU581">
        <f>A!AT581</f>
        <v>0</v>
      </c>
      <c r="AV581">
        <f>A!AU581</f>
        <v>0</v>
      </c>
      <c r="AW581" s="23" t="str">
        <f>IF(A!AV581=0,"",A!AV581)</f>
        <v/>
      </c>
      <c r="AX581">
        <f>A!AW581</f>
        <v>0</v>
      </c>
      <c r="AY581">
        <f>A!AX581</f>
        <v>0</v>
      </c>
      <c r="AZ581">
        <f>A!AY581</f>
        <v>0</v>
      </c>
      <c r="BA581">
        <f>A!AZ581</f>
        <v>0</v>
      </c>
      <c r="BB581">
        <f>A!BA581</f>
        <v>0</v>
      </c>
      <c r="BC581">
        <f>A!BB581</f>
        <v>0</v>
      </c>
      <c r="BD581">
        <f>A!BC581</f>
        <v>0</v>
      </c>
      <c r="BE581">
        <f>A!BD581</f>
        <v>0</v>
      </c>
      <c r="BF581">
        <f>A!BE581</f>
        <v>0</v>
      </c>
      <c r="BG581">
        <f>A!BF581</f>
        <v>0</v>
      </c>
      <c r="BH581">
        <f>A!BG581</f>
        <v>0</v>
      </c>
      <c r="BI581">
        <f>A!BH581</f>
        <v>0</v>
      </c>
      <c r="BJ581">
        <f>A!BI581</f>
        <v>0</v>
      </c>
      <c r="BK581">
        <f>A!BJ581</f>
        <v>0</v>
      </c>
      <c r="BL581">
        <f>A!BK581</f>
        <v>0</v>
      </c>
      <c r="BM581">
        <f>A!BL581</f>
        <v>0</v>
      </c>
      <c r="BN581">
        <f>A!BM581</f>
        <v>0</v>
      </c>
      <c r="BO581">
        <f>A!BN581</f>
        <v>0</v>
      </c>
      <c r="BP581">
        <f>A!BO581</f>
        <v>0</v>
      </c>
      <c r="BQ581">
        <f>A!BP581</f>
        <v>0</v>
      </c>
      <c r="BR581">
        <f>A!BQ581</f>
        <v>0</v>
      </c>
      <c r="BS581">
        <f>A!BR581</f>
        <v>0</v>
      </c>
      <c r="BT581">
        <f>A!BS581</f>
        <v>0</v>
      </c>
      <c r="BU581">
        <f>A!BT581</f>
        <v>0</v>
      </c>
      <c r="BV581">
        <f>A!BU581</f>
        <v>0</v>
      </c>
      <c r="BW581">
        <f>A!BV581</f>
        <v>0</v>
      </c>
      <c r="BX581">
        <f>A!BW581</f>
        <v>0</v>
      </c>
      <c r="BY581">
        <f>A!BX581</f>
        <v>0</v>
      </c>
      <c r="BZ581">
        <f>A!BY581</f>
        <v>0</v>
      </c>
      <c r="CA581">
        <f>A!BZ581</f>
        <v>0</v>
      </c>
      <c r="CB581">
        <f>A!CA581</f>
        <v>0</v>
      </c>
      <c r="CC581">
        <f>A!CB581</f>
        <v>0</v>
      </c>
      <c r="CD581">
        <f>A!CC581</f>
        <v>0</v>
      </c>
      <c r="CE581">
        <f>A!CD581</f>
        <v>0</v>
      </c>
      <c r="CF581">
        <f>A!CE581</f>
        <v>0</v>
      </c>
      <c r="CG581">
        <f>A!CF581</f>
        <v>0</v>
      </c>
      <c r="CH581">
        <f>A!CG581</f>
        <v>0</v>
      </c>
      <c r="CI581">
        <f>A!CH581</f>
        <v>0</v>
      </c>
      <c r="CJ581">
        <f>A!CI581</f>
        <v>0</v>
      </c>
      <c r="CK581">
        <f>A!CJ581</f>
        <v>0</v>
      </c>
      <c r="CL581">
        <f>A!CK581</f>
        <v>0</v>
      </c>
      <c r="CM581">
        <f>A!CL581</f>
        <v>0</v>
      </c>
      <c r="CN581">
        <f>A!CM581</f>
        <v>0</v>
      </c>
      <c r="CO581">
        <f>A!CN581</f>
        <v>0</v>
      </c>
      <c r="CP581">
        <f>A!CO581</f>
        <v>0</v>
      </c>
      <c r="CQ581">
        <f>A!CO891</f>
        <v>0</v>
      </c>
      <c r="CR581">
        <f>A!CP581</f>
        <v>0</v>
      </c>
      <c r="CS581">
        <f>A!CQ581</f>
        <v>0</v>
      </c>
    </row>
    <row r="582" spans="1:97" x14ac:dyDescent="0.2">
      <c r="A582">
        <f>A!A582</f>
        <v>0</v>
      </c>
      <c r="B582">
        <f>A!B582</f>
        <v>0</v>
      </c>
      <c r="C582">
        <f>A!C582</f>
        <v>0</v>
      </c>
      <c r="D582">
        <f>A!D582</f>
        <v>0</v>
      </c>
      <c r="E582">
        <f>A!E582</f>
        <v>0</v>
      </c>
      <c r="F582">
        <f>A!F582</f>
        <v>0</v>
      </c>
      <c r="G582">
        <f>A!G582</f>
        <v>0</v>
      </c>
      <c r="H582">
        <f>A!H582</f>
        <v>0</v>
      </c>
      <c r="I582">
        <f>A!I582</f>
        <v>0</v>
      </c>
      <c r="J582">
        <f>A!J582</f>
        <v>0</v>
      </c>
      <c r="K582">
        <f>A!K582</f>
        <v>0</v>
      </c>
      <c r="L582">
        <f>A!L582</f>
        <v>0</v>
      </c>
      <c r="M582">
        <f>A!M582</f>
        <v>0</v>
      </c>
      <c r="N582">
        <f>A!N582</f>
        <v>0</v>
      </c>
      <c r="O582">
        <f>A!O582</f>
        <v>0</v>
      </c>
      <c r="P582" s="23" t="str">
        <f>IF(A!P582="","",INDEX(B!$A$1:$BT$2000,MATCH(A!P582,B!$AX$1:$AX$2000,0),D!$B$5))</f>
        <v/>
      </c>
      <c r="Q582">
        <f>A!Q582</f>
        <v>0</v>
      </c>
      <c r="R582">
        <f>A!R582</f>
        <v>0</v>
      </c>
      <c r="S582">
        <f>A!S582</f>
        <v>0</v>
      </c>
      <c r="T582">
        <f>A!T582</f>
        <v>0</v>
      </c>
      <c r="U582">
        <f>A!U582</f>
        <v>0</v>
      </c>
      <c r="V582" s="23">
        <f>IF(A!V582="&lt;",1,A!V582)</f>
        <v>0</v>
      </c>
      <c r="W582">
        <f>A!W582</f>
        <v>0</v>
      </c>
      <c r="X582">
        <f>A!X582</f>
        <v>0</v>
      </c>
      <c r="Y582">
        <f>A!Y582</f>
        <v>0</v>
      </c>
      <c r="Z582" s="23">
        <f t="shared" si="9"/>
        <v>0</v>
      </c>
      <c r="AA582">
        <f>A!Z582</f>
        <v>0</v>
      </c>
      <c r="AB582">
        <f>A!AA582</f>
        <v>0</v>
      </c>
      <c r="AC582">
        <f>A!AB582</f>
        <v>0</v>
      </c>
      <c r="AD582">
        <f>A!AC582</f>
        <v>0</v>
      </c>
      <c r="AE582">
        <f>A!AD582</f>
        <v>0</v>
      </c>
      <c r="AF582">
        <f>A!AE582</f>
        <v>0</v>
      </c>
      <c r="AG582">
        <f>A!AF582</f>
        <v>0</v>
      </c>
      <c r="AH582">
        <f>A!AG582</f>
        <v>0</v>
      </c>
      <c r="AI582">
        <f>A!AH582</f>
        <v>0</v>
      </c>
      <c r="AJ582">
        <f>A!AI582</f>
        <v>0</v>
      </c>
      <c r="AK582">
        <f>A!AJ582</f>
        <v>0</v>
      </c>
      <c r="AL582">
        <f>A!AK582</f>
        <v>0</v>
      </c>
      <c r="AM582">
        <f>A!AL582</f>
        <v>0</v>
      </c>
      <c r="AN582">
        <f>A!AM582</f>
        <v>0</v>
      </c>
      <c r="AO582">
        <f>A!AN582</f>
        <v>0</v>
      </c>
      <c r="AP582">
        <f>A!AO582</f>
        <v>0</v>
      </c>
      <c r="AQ582">
        <f>A!AP582</f>
        <v>0</v>
      </c>
      <c r="AR582">
        <f>A!AQ582</f>
        <v>0</v>
      </c>
      <c r="AS582">
        <f>A!AR582</f>
        <v>0</v>
      </c>
      <c r="AT582">
        <f>A!AS582</f>
        <v>0</v>
      </c>
      <c r="AU582">
        <f>A!AT582</f>
        <v>0</v>
      </c>
      <c r="AV582">
        <f>A!AU582</f>
        <v>0</v>
      </c>
      <c r="AW582" s="23" t="str">
        <f>IF(A!AV582=0,"",A!AV582)</f>
        <v/>
      </c>
      <c r="AX582">
        <f>A!AW582</f>
        <v>0</v>
      </c>
      <c r="AY582">
        <f>A!AX582</f>
        <v>0</v>
      </c>
      <c r="AZ582">
        <f>A!AY582</f>
        <v>0</v>
      </c>
      <c r="BA582">
        <f>A!AZ582</f>
        <v>0</v>
      </c>
      <c r="BB582">
        <f>A!BA582</f>
        <v>0</v>
      </c>
      <c r="BC582">
        <f>A!BB582</f>
        <v>0</v>
      </c>
      <c r="BD582">
        <f>A!BC582</f>
        <v>0</v>
      </c>
      <c r="BE582">
        <f>A!BD582</f>
        <v>0</v>
      </c>
      <c r="BF582">
        <f>A!BE582</f>
        <v>0</v>
      </c>
      <c r="BG582">
        <f>A!BF582</f>
        <v>0</v>
      </c>
      <c r="BH582">
        <f>A!BG582</f>
        <v>0</v>
      </c>
      <c r="BI582">
        <f>A!BH582</f>
        <v>0</v>
      </c>
      <c r="BJ582">
        <f>A!BI582</f>
        <v>0</v>
      </c>
      <c r="BK582">
        <f>A!BJ582</f>
        <v>0</v>
      </c>
      <c r="BL582">
        <f>A!BK582</f>
        <v>0</v>
      </c>
      <c r="BM582">
        <f>A!BL582</f>
        <v>0</v>
      </c>
      <c r="BN582">
        <f>A!BM582</f>
        <v>0</v>
      </c>
      <c r="BO582">
        <f>A!BN582</f>
        <v>0</v>
      </c>
      <c r="BP582">
        <f>A!BO582</f>
        <v>0</v>
      </c>
      <c r="BQ582">
        <f>A!BP582</f>
        <v>0</v>
      </c>
      <c r="BR582">
        <f>A!BQ582</f>
        <v>0</v>
      </c>
      <c r="BS582">
        <f>A!BR582</f>
        <v>0</v>
      </c>
      <c r="BT582">
        <f>A!BS582</f>
        <v>0</v>
      </c>
      <c r="BU582">
        <f>A!BT582</f>
        <v>0</v>
      </c>
      <c r="BV582">
        <f>A!BU582</f>
        <v>0</v>
      </c>
      <c r="BW582">
        <f>A!BV582</f>
        <v>0</v>
      </c>
      <c r="BX582">
        <f>A!BW582</f>
        <v>0</v>
      </c>
      <c r="BY582">
        <f>A!BX582</f>
        <v>0</v>
      </c>
      <c r="BZ582">
        <f>A!BY582</f>
        <v>0</v>
      </c>
      <c r="CA582">
        <f>A!BZ582</f>
        <v>0</v>
      </c>
      <c r="CB582">
        <f>A!CA582</f>
        <v>0</v>
      </c>
      <c r="CC582">
        <f>A!CB582</f>
        <v>0</v>
      </c>
      <c r="CD582">
        <f>A!CC582</f>
        <v>0</v>
      </c>
      <c r="CE582">
        <f>A!CD582</f>
        <v>0</v>
      </c>
      <c r="CF582">
        <f>A!CE582</f>
        <v>0</v>
      </c>
      <c r="CG582">
        <f>A!CF582</f>
        <v>0</v>
      </c>
      <c r="CH582">
        <f>A!CG582</f>
        <v>0</v>
      </c>
      <c r="CI582">
        <f>A!CH582</f>
        <v>0</v>
      </c>
      <c r="CJ582">
        <f>A!CI582</f>
        <v>0</v>
      </c>
      <c r="CK582">
        <f>A!CJ582</f>
        <v>0</v>
      </c>
      <c r="CL582">
        <f>A!CK582</f>
        <v>0</v>
      </c>
      <c r="CM582">
        <f>A!CL582</f>
        <v>0</v>
      </c>
      <c r="CN582">
        <f>A!CM582</f>
        <v>0</v>
      </c>
      <c r="CO582">
        <f>A!CN582</f>
        <v>0</v>
      </c>
      <c r="CP582">
        <f>A!CO582</f>
        <v>0</v>
      </c>
      <c r="CQ582">
        <f>A!CO892</f>
        <v>0</v>
      </c>
      <c r="CR582">
        <f>A!CP582</f>
        <v>0</v>
      </c>
      <c r="CS582">
        <f>A!CQ582</f>
        <v>0</v>
      </c>
    </row>
    <row r="583" spans="1:97" x14ac:dyDescent="0.2">
      <c r="A583">
        <f>A!A583</f>
        <v>0</v>
      </c>
      <c r="B583">
        <f>A!B583</f>
        <v>0</v>
      </c>
      <c r="C583">
        <f>A!C583</f>
        <v>0</v>
      </c>
      <c r="D583">
        <f>A!D583</f>
        <v>0</v>
      </c>
      <c r="E583">
        <f>A!E583</f>
        <v>0</v>
      </c>
      <c r="F583">
        <f>A!F583</f>
        <v>0</v>
      </c>
      <c r="G583">
        <f>A!G583</f>
        <v>0</v>
      </c>
      <c r="H583">
        <f>A!H583</f>
        <v>0</v>
      </c>
      <c r="I583">
        <f>A!I583</f>
        <v>0</v>
      </c>
      <c r="J583">
        <f>A!J583</f>
        <v>0</v>
      </c>
      <c r="K583">
        <f>A!K583</f>
        <v>0</v>
      </c>
      <c r="L583">
        <f>A!L583</f>
        <v>0</v>
      </c>
      <c r="M583">
        <f>A!M583</f>
        <v>0</v>
      </c>
      <c r="N583">
        <f>A!N583</f>
        <v>0</v>
      </c>
      <c r="O583">
        <f>A!O583</f>
        <v>0</v>
      </c>
      <c r="P583" s="23" t="str">
        <f>IF(A!P583="","",INDEX(B!$A$1:$BT$2000,MATCH(A!P583,B!$AX$1:$AX$2000,0),D!$B$5))</f>
        <v/>
      </c>
      <c r="Q583">
        <f>A!Q583</f>
        <v>0</v>
      </c>
      <c r="R583">
        <f>A!R583</f>
        <v>0</v>
      </c>
      <c r="S583">
        <f>A!S583</f>
        <v>0</v>
      </c>
      <c r="T583">
        <f>A!T583</f>
        <v>0</v>
      </c>
      <c r="U583">
        <f>A!U583</f>
        <v>0</v>
      </c>
      <c r="V583" s="23">
        <f>IF(A!V583="&lt;",1,A!V583)</f>
        <v>0</v>
      </c>
      <c r="W583">
        <f>A!W583</f>
        <v>0</v>
      </c>
      <c r="X583">
        <f>A!X583</f>
        <v>0</v>
      </c>
      <c r="Y583">
        <f>A!Y583</f>
        <v>0</v>
      </c>
      <c r="Z583" s="23">
        <f t="shared" si="9"/>
        <v>0</v>
      </c>
      <c r="AA583">
        <f>A!Z583</f>
        <v>0</v>
      </c>
      <c r="AB583">
        <f>A!AA583</f>
        <v>0</v>
      </c>
      <c r="AC583">
        <f>A!AB583</f>
        <v>0</v>
      </c>
      <c r="AD583">
        <f>A!AC583</f>
        <v>0</v>
      </c>
      <c r="AE583">
        <f>A!AD583</f>
        <v>0</v>
      </c>
      <c r="AF583">
        <f>A!AE583</f>
        <v>0</v>
      </c>
      <c r="AG583">
        <f>A!AF583</f>
        <v>0</v>
      </c>
      <c r="AH583">
        <f>A!AG583</f>
        <v>0</v>
      </c>
      <c r="AI583">
        <f>A!AH583</f>
        <v>0</v>
      </c>
      <c r="AJ583">
        <f>A!AI583</f>
        <v>0</v>
      </c>
      <c r="AK583">
        <f>A!AJ583</f>
        <v>0</v>
      </c>
      <c r="AL583">
        <f>A!AK583</f>
        <v>0</v>
      </c>
      <c r="AM583">
        <f>A!AL583</f>
        <v>0</v>
      </c>
      <c r="AN583">
        <f>A!AM583</f>
        <v>0</v>
      </c>
      <c r="AO583">
        <f>A!AN583</f>
        <v>0</v>
      </c>
      <c r="AP583">
        <f>A!AO583</f>
        <v>0</v>
      </c>
      <c r="AQ583">
        <f>A!AP583</f>
        <v>0</v>
      </c>
      <c r="AR583">
        <f>A!AQ583</f>
        <v>0</v>
      </c>
      <c r="AS583">
        <f>A!AR583</f>
        <v>0</v>
      </c>
      <c r="AT583">
        <f>A!AS583</f>
        <v>0</v>
      </c>
      <c r="AU583">
        <f>A!AT583</f>
        <v>0</v>
      </c>
      <c r="AV583">
        <f>A!AU583</f>
        <v>0</v>
      </c>
      <c r="AW583" s="23" t="str">
        <f>IF(A!AV583=0,"",A!AV583)</f>
        <v/>
      </c>
      <c r="AX583">
        <f>A!AW583</f>
        <v>0</v>
      </c>
      <c r="AY583">
        <f>A!AX583</f>
        <v>0</v>
      </c>
      <c r="AZ583">
        <f>A!AY583</f>
        <v>0</v>
      </c>
      <c r="BA583">
        <f>A!AZ583</f>
        <v>0</v>
      </c>
      <c r="BB583">
        <f>A!BA583</f>
        <v>0</v>
      </c>
      <c r="BC583">
        <f>A!BB583</f>
        <v>0</v>
      </c>
      <c r="BD583">
        <f>A!BC583</f>
        <v>0</v>
      </c>
      <c r="BE583">
        <f>A!BD583</f>
        <v>0</v>
      </c>
      <c r="BF583">
        <f>A!BE583</f>
        <v>0</v>
      </c>
      <c r="BG583">
        <f>A!BF583</f>
        <v>0</v>
      </c>
      <c r="BH583">
        <f>A!BG583</f>
        <v>0</v>
      </c>
      <c r="BI583">
        <f>A!BH583</f>
        <v>0</v>
      </c>
      <c r="BJ583">
        <f>A!BI583</f>
        <v>0</v>
      </c>
      <c r="BK583">
        <f>A!BJ583</f>
        <v>0</v>
      </c>
      <c r="BL583">
        <f>A!BK583</f>
        <v>0</v>
      </c>
      <c r="BM583">
        <f>A!BL583</f>
        <v>0</v>
      </c>
      <c r="BN583">
        <f>A!BM583</f>
        <v>0</v>
      </c>
      <c r="BO583">
        <f>A!BN583</f>
        <v>0</v>
      </c>
      <c r="BP583">
        <f>A!BO583</f>
        <v>0</v>
      </c>
      <c r="BQ583">
        <f>A!BP583</f>
        <v>0</v>
      </c>
      <c r="BR583">
        <f>A!BQ583</f>
        <v>0</v>
      </c>
      <c r="BS583">
        <f>A!BR583</f>
        <v>0</v>
      </c>
      <c r="BT583">
        <f>A!BS583</f>
        <v>0</v>
      </c>
      <c r="BU583">
        <f>A!BT583</f>
        <v>0</v>
      </c>
      <c r="BV583">
        <f>A!BU583</f>
        <v>0</v>
      </c>
      <c r="BW583">
        <f>A!BV583</f>
        <v>0</v>
      </c>
      <c r="BX583">
        <f>A!BW583</f>
        <v>0</v>
      </c>
      <c r="BY583">
        <f>A!BX583</f>
        <v>0</v>
      </c>
      <c r="BZ583">
        <f>A!BY583</f>
        <v>0</v>
      </c>
      <c r="CA583">
        <f>A!BZ583</f>
        <v>0</v>
      </c>
      <c r="CB583">
        <f>A!CA583</f>
        <v>0</v>
      </c>
      <c r="CC583">
        <f>A!CB583</f>
        <v>0</v>
      </c>
      <c r="CD583">
        <f>A!CC583</f>
        <v>0</v>
      </c>
      <c r="CE583">
        <f>A!CD583</f>
        <v>0</v>
      </c>
      <c r="CF583">
        <f>A!CE583</f>
        <v>0</v>
      </c>
      <c r="CG583">
        <f>A!CF583</f>
        <v>0</v>
      </c>
      <c r="CH583">
        <f>A!CG583</f>
        <v>0</v>
      </c>
      <c r="CI583">
        <f>A!CH583</f>
        <v>0</v>
      </c>
      <c r="CJ583">
        <f>A!CI583</f>
        <v>0</v>
      </c>
      <c r="CK583">
        <f>A!CJ583</f>
        <v>0</v>
      </c>
      <c r="CL583">
        <f>A!CK583</f>
        <v>0</v>
      </c>
      <c r="CM583">
        <f>A!CL583</f>
        <v>0</v>
      </c>
      <c r="CN583">
        <f>A!CM583</f>
        <v>0</v>
      </c>
      <c r="CO583">
        <f>A!CN583</f>
        <v>0</v>
      </c>
      <c r="CP583">
        <f>A!CO583</f>
        <v>0</v>
      </c>
      <c r="CQ583">
        <f>A!CO893</f>
        <v>0</v>
      </c>
      <c r="CR583">
        <f>A!CP583</f>
        <v>0</v>
      </c>
      <c r="CS583">
        <f>A!CQ583</f>
        <v>0</v>
      </c>
    </row>
    <row r="584" spans="1:97" x14ac:dyDescent="0.2">
      <c r="A584">
        <f>A!A584</f>
        <v>0</v>
      </c>
      <c r="B584">
        <f>A!B584</f>
        <v>0</v>
      </c>
      <c r="C584">
        <f>A!C584</f>
        <v>0</v>
      </c>
      <c r="D584">
        <f>A!D584</f>
        <v>0</v>
      </c>
      <c r="E584">
        <f>A!E584</f>
        <v>0</v>
      </c>
      <c r="F584">
        <f>A!F584</f>
        <v>0</v>
      </c>
      <c r="G584">
        <f>A!G584</f>
        <v>0</v>
      </c>
      <c r="H584">
        <f>A!H584</f>
        <v>0</v>
      </c>
      <c r="I584">
        <f>A!I584</f>
        <v>0</v>
      </c>
      <c r="J584">
        <f>A!J584</f>
        <v>0</v>
      </c>
      <c r="K584">
        <f>A!K584</f>
        <v>0</v>
      </c>
      <c r="L584">
        <f>A!L584</f>
        <v>0</v>
      </c>
      <c r="M584">
        <f>A!M584</f>
        <v>0</v>
      </c>
      <c r="N584">
        <f>A!N584</f>
        <v>0</v>
      </c>
      <c r="O584">
        <f>A!O584</f>
        <v>0</v>
      </c>
      <c r="P584" s="23" t="str">
        <f>IF(A!P584="","",INDEX(B!$A$1:$BT$2000,MATCH(A!P584,B!$AX$1:$AX$2000,0),D!$B$5))</f>
        <v/>
      </c>
      <c r="Q584">
        <f>A!Q584</f>
        <v>0</v>
      </c>
      <c r="R584">
        <f>A!R584</f>
        <v>0</v>
      </c>
      <c r="S584">
        <f>A!S584</f>
        <v>0</v>
      </c>
      <c r="T584">
        <f>A!T584</f>
        <v>0</v>
      </c>
      <c r="U584">
        <f>A!U584</f>
        <v>0</v>
      </c>
      <c r="V584" s="23">
        <f>IF(A!V584="&lt;",1,A!V584)</f>
        <v>0</v>
      </c>
      <c r="W584">
        <f>A!W584</f>
        <v>0</v>
      </c>
      <c r="X584">
        <f>A!X584</f>
        <v>0</v>
      </c>
      <c r="Y584">
        <f>A!Y584</f>
        <v>0</v>
      </c>
      <c r="Z584" s="23">
        <f t="shared" si="9"/>
        <v>0</v>
      </c>
      <c r="AA584">
        <f>A!Z584</f>
        <v>0</v>
      </c>
      <c r="AB584">
        <f>A!AA584</f>
        <v>0</v>
      </c>
      <c r="AC584">
        <f>A!AB584</f>
        <v>0</v>
      </c>
      <c r="AD584">
        <f>A!AC584</f>
        <v>0</v>
      </c>
      <c r="AE584">
        <f>A!AD584</f>
        <v>0</v>
      </c>
      <c r="AF584">
        <f>A!AE584</f>
        <v>0</v>
      </c>
      <c r="AG584">
        <f>A!AF584</f>
        <v>0</v>
      </c>
      <c r="AH584">
        <f>A!AG584</f>
        <v>0</v>
      </c>
      <c r="AI584">
        <f>A!AH584</f>
        <v>0</v>
      </c>
      <c r="AJ584">
        <f>A!AI584</f>
        <v>0</v>
      </c>
      <c r="AK584">
        <f>A!AJ584</f>
        <v>0</v>
      </c>
      <c r="AL584">
        <f>A!AK584</f>
        <v>0</v>
      </c>
      <c r="AM584">
        <f>A!AL584</f>
        <v>0</v>
      </c>
      <c r="AN584">
        <f>A!AM584</f>
        <v>0</v>
      </c>
      <c r="AO584">
        <f>A!AN584</f>
        <v>0</v>
      </c>
      <c r="AP584">
        <f>A!AO584</f>
        <v>0</v>
      </c>
      <c r="AQ584">
        <f>A!AP584</f>
        <v>0</v>
      </c>
      <c r="AR584">
        <f>A!AQ584</f>
        <v>0</v>
      </c>
      <c r="AS584">
        <f>A!AR584</f>
        <v>0</v>
      </c>
      <c r="AT584">
        <f>A!AS584</f>
        <v>0</v>
      </c>
      <c r="AU584">
        <f>A!AT584</f>
        <v>0</v>
      </c>
      <c r="AV584">
        <f>A!AU584</f>
        <v>0</v>
      </c>
      <c r="AW584" s="23" t="str">
        <f>IF(A!AV584=0,"",A!AV584)</f>
        <v/>
      </c>
      <c r="AX584">
        <f>A!AW584</f>
        <v>0</v>
      </c>
      <c r="AY584">
        <f>A!AX584</f>
        <v>0</v>
      </c>
      <c r="AZ584">
        <f>A!AY584</f>
        <v>0</v>
      </c>
      <c r="BA584">
        <f>A!AZ584</f>
        <v>0</v>
      </c>
      <c r="BB584">
        <f>A!BA584</f>
        <v>0</v>
      </c>
      <c r="BC584">
        <f>A!BB584</f>
        <v>0</v>
      </c>
      <c r="BD584">
        <f>A!BC584</f>
        <v>0</v>
      </c>
      <c r="BE584">
        <f>A!BD584</f>
        <v>0</v>
      </c>
      <c r="BF584">
        <f>A!BE584</f>
        <v>0</v>
      </c>
      <c r="BG584">
        <f>A!BF584</f>
        <v>0</v>
      </c>
      <c r="BH584">
        <f>A!BG584</f>
        <v>0</v>
      </c>
      <c r="BI584">
        <f>A!BH584</f>
        <v>0</v>
      </c>
      <c r="BJ584">
        <f>A!BI584</f>
        <v>0</v>
      </c>
      <c r="BK584">
        <f>A!BJ584</f>
        <v>0</v>
      </c>
      <c r="BL584">
        <f>A!BK584</f>
        <v>0</v>
      </c>
      <c r="BM584">
        <f>A!BL584</f>
        <v>0</v>
      </c>
      <c r="BN584">
        <f>A!BM584</f>
        <v>0</v>
      </c>
      <c r="BO584">
        <f>A!BN584</f>
        <v>0</v>
      </c>
      <c r="BP584">
        <f>A!BO584</f>
        <v>0</v>
      </c>
      <c r="BQ584">
        <f>A!BP584</f>
        <v>0</v>
      </c>
      <c r="BR584">
        <f>A!BQ584</f>
        <v>0</v>
      </c>
      <c r="BS584">
        <f>A!BR584</f>
        <v>0</v>
      </c>
      <c r="BT584">
        <f>A!BS584</f>
        <v>0</v>
      </c>
      <c r="BU584">
        <f>A!BT584</f>
        <v>0</v>
      </c>
      <c r="BV584">
        <f>A!BU584</f>
        <v>0</v>
      </c>
      <c r="BW584">
        <f>A!BV584</f>
        <v>0</v>
      </c>
      <c r="BX584">
        <f>A!BW584</f>
        <v>0</v>
      </c>
      <c r="BY584">
        <f>A!BX584</f>
        <v>0</v>
      </c>
      <c r="BZ584">
        <f>A!BY584</f>
        <v>0</v>
      </c>
      <c r="CA584">
        <f>A!BZ584</f>
        <v>0</v>
      </c>
      <c r="CB584">
        <f>A!CA584</f>
        <v>0</v>
      </c>
      <c r="CC584">
        <f>A!CB584</f>
        <v>0</v>
      </c>
      <c r="CD584">
        <f>A!CC584</f>
        <v>0</v>
      </c>
      <c r="CE584">
        <f>A!CD584</f>
        <v>0</v>
      </c>
      <c r="CF584">
        <f>A!CE584</f>
        <v>0</v>
      </c>
      <c r="CG584">
        <f>A!CF584</f>
        <v>0</v>
      </c>
      <c r="CH584">
        <f>A!CG584</f>
        <v>0</v>
      </c>
      <c r="CI584">
        <f>A!CH584</f>
        <v>0</v>
      </c>
      <c r="CJ584">
        <f>A!CI584</f>
        <v>0</v>
      </c>
      <c r="CK584">
        <f>A!CJ584</f>
        <v>0</v>
      </c>
      <c r="CL584">
        <f>A!CK584</f>
        <v>0</v>
      </c>
      <c r="CM584">
        <f>A!CL584</f>
        <v>0</v>
      </c>
      <c r="CN584">
        <f>A!CM584</f>
        <v>0</v>
      </c>
      <c r="CO584">
        <f>A!CN584</f>
        <v>0</v>
      </c>
      <c r="CP584">
        <f>A!CO584</f>
        <v>0</v>
      </c>
      <c r="CQ584">
        <f>A!CO894</f>
        <v>0</v>
      </c>
      <c r="CR584">
        <f>A!CP584</f>
        <v>0</v>
      </c>
      <c r="CS584">
        <f>A!CQ584</f>
        <v>0</v>
      </c>
    </row>
    <row r="585" spans="1:97" x14ac:dyDescent="0.2">
      <c r="A585">
        <f>A!A585</f>
        <v>0</v>
      </c>
      <c r="B585">
        <f>A!B585</f>
        <v>0</v>
      </c>
      <c r="C585">
        <f>A!C585</f>
        <v>0</v>
      </c>
      <c r="D585">
        <f>A!D585</f>
        <v>0</v>
      </c>
      <c r="E585">
        <f>A!E585</f>
        <v>0</v>
      </c>
      <c r="F585">
        <f>A!F585</f>
        <v>0</v>
      </c>
      <c r="G585">
        <f>A!G585</f>
        <v>0</v>
      </c>
      <c r="H585">
        <f>A!H585</f>
        <v>0</v>
      </c>
      <c r="I585">
        <f>A!I585</f>
        <v>0</v>
      </c>
      <c r="J585">
        <f>A!J585</f>
        <v>0</v>
      </c>
      <c r="K585">
        <f>A!K585</f>
        <v>0</v>
      </c>
      <c r="L585">
        <f>A!L585</f>
        <v>0</v>
      </c>
      <c r="M585">
        <f>A!M585</f>
        <v>0</v>
      </c>
      <c r="N585">
        <f>A!N585</f>
        <v>0</v>
      </c>
      <c r="O585">
        <f>A!O585</f>
        <v>0</v>
      </c>
      <c r="P585" s="23" t="str">
        <f>IF(A!P585="","",INDEX(B!$A$1:$BT$2000,MATCH(A!P585,B!$AX$1:$AX$2000,0),D!$B$5))</f>
        <v/>
      </c>
      <c r="Q585">
        <f>A!Q585</f>
        <v>0</v>
      </c>
      <c r="R585">
        <f>A!R585</f>
        <v>0</v>
      </c>
      <c r="S585">
        <f>A!S585</f>
        <v>0</v>
      </c>
      <c r="T585">
        <f>A!T585</f>
        <v>0</v>
      </c>
      <c r="U585">
        <f>A!U585</f>
        <v>0</v>
      </c>
      <c r="V585" s="23">
        <f>IF(A!V585="&lt;",1,A!V585)</f>
        <v>0</v>
      </c>
      <c r="W585">
        <f>A!W585</f>
        <v>0</v>
      </c>
      <c r="X585">
        <f>A!X585</f>
        <v>0</v>
      </c>
      <c r="Y585">
        <f>A!Y585</f>
        <v>0</v>
      </c>
      <c r="Z585" s="23">
        <f t="shared" si="9"/>
        <v>0</v>
      </c>
      <c r="AA585">
        <f>A!Z585</f>
        <v>0</v>
      </c>
      <c r="AB585">
        <f>A!AA585</f>
        <v>0</v>
      </c>
      <c r="AC585">
        <f>A!AB585</f>
        <v>0</v>
      </c>
      <c r="AD585">
        <f>A!AC585</f>
        <v>0</v>
      </c>
      <c r="AE585">
        <f>A!AD585</f>
        <v>0</v>
      </c>
      <c r="AF585">
        <f>A!AE585</f>
        <v>0</v>
      </c>
      <c r="AG585">
        <f>A!AF585</f>
        <v>0</v>
      </c>
      <c r="AH585">
        <f>A!AG585</f>
        <v>0</v>
      </c>
      <c r="AI585">
        <f>A!AH585</f>
        <v>0</v>
      </c>
      <c r="AJ585">
        <f>A!AI585</f>
        <v>0</v>
      </c>
      <c r="AK585">
        <f>A!AJ585</f>
        <v>0</v>
      </c>
      <c r="AL585">
        <f>A!AK585</f>
        <v>0</v>
      </c>
      <c r="AM585">
        <f>A!AL585</f>
        <v>0</v>
      </c>
      <c r="AN585">
        <f>A!AM585</f>
        <v>0</v>
      </c>
      <c r="AO585">
        <f>A!AN585</f>
        <v>0</v>
      </c>
      <c r="AP585">
        <f>A!AO585</f>
        <v>0</v>
      </c>
      <c r="AQ585">
        <f>A!AP585</f>
        <v>0</v>
      </c>
      <c r="AR585">
        <f>A!AQ585</f>
        <v>0</v>
      </c>
      <c r="AS585">
        <f>A!AR585</f>
        <v>0</v>
      </c>
      <c r="AT585">
        <f>A!AS585</f>
        <v>0</v>
      </c>
      <c r="AU585">
        <f>A!AT585</f>
        <v>0</v>
      </c>
      <c r="AV585">
        <f>A!AU585</f>
        <v>0</v>
      </c>
      <c r="AW585" s="23" t="str">
        <f>IF(A!AV585=0,"",A!AV585)</f>
        <v/>
      </c>
      <c r="AX585">
        <f>A!AW585</f>
        <v>0</v>
      </c>
      <c r="AY585">
        <f>A!AX585</f>
        <v>0</v>
      </c>
      <c r="AZ585">
        <f>A!AY585</f>
        <v>0</v>
      </c>
      <c r="BA585">
        <f>A!AZ585</f>
        <v>0</v>
      </c>
      <c r="BB585">
        <f>A!BA585</f>
        <v>0</v>
      </c>
      <c r="BC585">
        <f>A!BB585</f>
        <v>0</v>
      </c>
      <c r="BD585">
        <f>A!BC585</f>
        <v>0</v>
      </c>
      <c r="BE585">
        <f>A!BD585</f>
        <v>0</v>
      </c>
      <c r="BF585">
        <f>A!BE585</f>
        <v>0</v>
      </c>
      <c r="BG585">
        <f>A!BF585</f>
        <v>0</v>
      </c>
      <c r="BH585">
        <f>A!BG585</f>
        <v>0</v>
      </c>
      <c r="BI585">
        <f>A!BH585</f>
        <v>0</v>
      </c>
      <c r="BJ585">
        <f>A!BI585</f>
        <v>0</v>
      </c>
      <c r="BK585">
        <f>A!BJ585</f>
        <v>0</v>
      </c>
      <c r="BL585">
        <f>A!BK585</f>
        <v>0</v>
      </c>
      <c r="BM585">
        <f>A!BL585</f>
        <v>0</v>
      </c>
      <c r="BN585">
        <f>A!BM585</f>
        <v>0</v>
      </c>
      <c r="BO585">
        <f>A!BN585</f>
        <v>0</v>
      </c>
      <c r="BP585">
        <f>A!BO585</f>
        <v>0</v>
      </c>
      <c r="BQ585">
        <f>A!BP585</f>
        <v>0</v>
      </c>
      <c r="BR585">
        <f>A!BQ585</f>
        <v>0</v>
      </c>
      <c r="BS585">
        <f>A!BR585</f>
        <v>0</v>
      </c>
      <c r="BT585">
        <f>A!BS585</f>
        <v>0</v>
      </c>
      <c r="BU585">
        <f>A!BT585</f>
        <v>0</v>
      </c>
      <c r="BV585">
        <f>A!BU585</f>
        <v>0</v>
      </c>
      <c r="BW585">
        <f>A!BV585</f>
        <v>0</v>
      </c>
      <c r="BX585">
        <f>A!BW585</f>
        <v>0</v>
      </c>
      <c r="BY585">
        <f>A!BX585</f>
        <v>0</v>
      </c>
      <c r="BZ585">
        <f>A!BY585</f>
        <v>0</v>
      </c>
      <c r="CA585">
        <f>A!BZ585</f>
        <v>0</v>
      </c>
      <c r="CB585">
        <f>A!CA585</f>
        <v>0</v>
      </c>
      <c r="CC585">
        <f>A!CB585</f>
        <v>0</v>
      </c>
      <c r="CD585">
        <f>A!CC585</f>
        <v>0</v>
      </c>
      <c r="CE585">
        <f>A!CD585</f>
        <v>0</v>
      </c>
      <c r="CF585">
        <f>A!CE585</f>
        <v>0</v>
      </c>
      <c r="CG585">
        <f>A!CF585</f>
        <v>0</v>
      </c>
      <c r="CH585">
        <f>A!CG585</f>
        <v>0</v>
      </c>
      <c r="CI585">
        <f>A!CH585</f>
        <v>0</v>
      </c>
      <c r="CJ585">
        <f>A!CI585</f>
        <v>0</v>
      </c>
      <c r="CK585">
        <f>A!CJ585</f>
        <v>0</v>
      </c>
      <c r="CL585">
        <f>A!CK585</f>
        <v>0</v>
      </c>
      <c r="CM585">
        <f>A!CL585</f>
        <v>0</v>
      </c>
      <c r="CN585">
        <f>A!CM585</f>
        <v>0</v>
      </c>
      <c r="CO585">
        <f>A!CN585</f>
        <v>0</v>
      </c>
      <c r="CP585">
        <f>A!CO585</f>
        <v>0</v>
      </c>
      <c r="CQ585">
        <f>A!CO895</f>
        <v>0</v>
      </c>
      <c r="CR585">
        <f>A!CP585</f>
        <v>0</v>
      </c>
      <c r="CS585">
        <f>A!CQ585</f>
        <v>0</v>
      </c>
    </row>
    <row r="586" spans="1:97" x14ac:dyDescent="0.2">
      <c r="A586">
        <f>A!A586</f>
        <v>0</v>
      </c>
      <c r="B586">
        <f>A!B586</f>
        <v>0</v>
      </c>
      <c r="C586">
        <f>A!C586</f>
        <v>0</v>
      </c>
      <c r="D586">
        <f>A!D586</f>
        <v>0</v>
      </c>
      <c r="E586">
        <f>A!E586</f>
        <v>0</v>
      </c>
      <c r="F586">
        <f>A!F586</f>
        <v>0</v>
      </c>
      <c r="G586">
        <f>A!G586</f>
        <v>0</v>
      </c>
      <c r="H586">
        <f>A!H586</f>
        <v>0</v>
      </c>
      <c r="I586">
        <f>A!I586</f>
        <v>0</v>
      </c>
      <c r="J586">
        <f>A!J586</f>
        <v>0</v>
      </c>
      <c r="K586">
        <f>A!K586</f>
        <v>0</v>
      </c>
      <c r="L586">
        <f>A!L586</f>
        <v>0</v>
      </c>
      <c r="M586">
        <f>A!M586</f>
        <v>0</v>
      </c>
      <c r="N586">
        <f>A!N586</f>
        <v>0</v>
      </c>
      <c r="O586">
        <f>A!O586</f>
        <v>0</v>
      </c>
      <c r="P586" s="23" t="str">
        <f>IF(A!P586="","",INDEX(B!$A$1:$BT$2000,MATCH(A!P586,B!$AX$1:$AX$2000,0),D!$B$5))</f>
        <v/>
      </c>
      <c r="Q586">
        <f>A!Q586</f>
        <v>0</v>
      </c>
      <c r="R586">
        <f>A!R586</f>
        <v>0</v>
      </c>
      <c r="S586">
        <f>A!S586</f>
        <v>0</v>
      </c>
      <c r="T586">
        <f>A!T586</f>
        <v>0</v>
      </c>
      <c r="U586">
        <f>A!U586</f>
        <v>0</v>
      </c>
      <c r="V586" s="23">
        <f>IF(A!V586="&lt;",1,A!V586)</f>
        <v>0</v>
      </c>
      <c r="W586">
        <f>A!W586</f>
        <v>0</v>
      </c>
      <c r="X586">
        <f>A!X586</f>
        <v>0</v>
      </c>
      <c r="Y586">
        <f>A!Y586</f>
        <v>0</v>
      </c>
      <c r="Z586" s="23">
        <f t="shared" si="9"/>
        <v>0</v>
      </c>
      <c r="AA586">
        <f>A!Z586</f>
        <v>0</v>
      </c>
      <c r="AB586">
        <f>A!AA586</f>
        <v>0</v>
      </c>
      <c r="AC586">
        <f>A!AB586</f>
        <v>0</v>
      </c>
      <c r="AD586">
        <f>A!AC586</f>
        <v>0</v>
      </c>
      <c r="AE586">
        <f>A!AD586</f>
        <v>0</v>
      </c>
      <c r="AF586">
        <f>A!AE586</f>
        <v>0</v>
      </c>
      <c r="AG586">
        <f>A!AF586</f>
        <v>0</v>
      </c>
      <c r="AH586">
        <f>A!AG586</f>
        <v>0</v>
      </c>
      <c r="AI586">
        <f>A!AH586</f>
        <v>0</v>
      </c>
      <c r="AJ586">
        <f>A!AI586</f>
        <v>0</v>
      </c>
      <c r="AK586">
        <f>A!AJ586</f>
        <v>0</v>
      </c>
      <c r="AL586">
        <f>A!AK586</f>
        <v>0</v>
      </c>
      <c r="AM586">
        <f>A!AL586</f>
        <v>0</v>
      </c>
      <c r="AN586">
        <f>A!AM586</f>
        <v>0</v>
      </c>
      <c r="AO586">
        <f>A!AN586</f>
        <v>0</v>
      </c>
      <c r="AP586">
        <f>A!AO586</f>
        <v>0</v>
      </c>
      <c r="AQ586">
        <f>A!AP586</f>
        <v>0</v>
      </c>
      <c r="AR586">
        <f>A!AQ586</f>
        <v>0</v>
      </c>
      <c r="AS586">
        <f>A!AR586</f>
        <v>0</v>
      </c>
      <c r="AT586">
        <f>A!AS586</f>
        <v>0</v>
      </c>
      <c r="AU586">
        <f>A!AT586</f>
        <v>0</v>
      </c>
      <c r="AV586">
        <f>A!AU586</f>
        <v>0</v>
      </c>
      <c r="AW586" s="23" t="str">
        <f>IF(A!AV586=0,"",A!AV586)</f>
        <v/>
      </c>
      <c r="AX586">
        <f>A!AW586</f>
        <v>0</v>
      </c>
      <c r="AY586">
        <f>A!AX586</f>
        <v>0</v>
      </c>
      <c r="AZ586">
        <f>A!AY586</f>
        <v>0</v>
      </c>
      <c r="BA586">
        <f>A!AZ586</f>
        <v>0</v>
      </c>
      <c r="BB586">
        <f>A!BA586</f>
        <v>0</v>
      </c>
      <c r="BC586">
        <f>A!BB586</f>
        <v>0</v>
      </c>
      <c r="BD586">
        <f>A!BC586</f>
        <v>0</v>
      </c>
      <c r="BE586">
        <f>A!BD586</f>
        <v>0</v>
      </c>
      <c r="BF586">
        <f>A!BE586</f>
        <v>0</v>
      </c>
      <c r="BG586">
        <f>A!BF586</f>
        <v>0</v>
      </c>
      <c r="BH586">
        <f>A!BG586</f>
        <v>0</v>
      </c>
      <c r="BI586">
        <f>A!BH586</f>
        <v>0</v>
      </c>
      <c r="BJ586">
        <f>A!BI586</f>
        <v>0</v>
      </c>
      <c r="BK586">
        <f>A!BJ586</f>
        <v>0</v>
      </c>
      <c r="BL586">
        <f>A!BK586</f>
        <v>0</v>
      </c>
      <c r="BM586">
        <f>A!BL586</f>
        <v>0</v>
      </c>
      <c r="BN586">
        <f>A!BM586</f>
        <v>0</v>
      </c>
      <c r="BO586">
        <f>A!BN586</f>
        <v>0</v>
      </c>
      <c r="BP586">
        <f>A!BO586</f>
        <v>0</v>
      </c>
      <c r="BQ586">
        <f>A!BP586</f>
        <v>0</v>
      </c>
      <c r="BR586">
        <f>A!BQ586</f>
        <v>0</v>
      </c>
      <c r="BS586">
        <f>A!BR586</f>
        <v>0</v>
      </c>
      <c r="BT586">
        <f>A!BS586</f>
        <v>0</v>
      </c>
      <c r="BU586">
        <f>A!BT586</f>
        <v>0</v>
      </c>
      <c r="BV586">
        <f>A!BU586</f>
        <v>0</v>
      </c>
      <c r="BW586">
        <f>A!BV586</f>
        <v>0</v>
      </c>
      <c r="BX586">
        <f>A!BW586</f>
        <v>0</v>
      </c>
      <c r="BY586">
        <f>A!BX586</f>
        <v>0</v>
      </c>
      <c r="BZ586">
        <f>A!BY586</f>
        <v>0</v>
      </c>
      <c r="CA586">
        <f>A!BZ586</f>
        <v>0</v>
      </c>
      <c r="CB586">
        <f>A!CA586</f>
        <v>0</v>
      </c>
      <c r="CC586">
        <f>A!CB586</f>
        <v>0</v>
      </c>
      <c r="CD586">
        <f>A!CC586</f>
        <v>0</v>
      </c>
      <c r="CE586">
        <f>A!CD586</f>
        <v>0</v>
      </c>
      <c r="CF586">
        <f>A!CE586</f>
        <v>0</v>
      </c>
      <c r="CG586">
        <f>A!CF586</f>
        <v>0</v>
      </c>
      <c r="CH586">
        <f>A!CG586</f>
        <v>0</v>
      </c>
      <c r="CI586">
        <f>A!CH586</f>
        <v>0</v>
      </c>
      <c r="CJ586">
        <f>A!CI586</f>
        <v>0</v>
      </c>
      <c r="CK586">
        <f>A!CJ586</f>
        <v>0</v>
      </c>
      <c r="CL586">
        <f>A!CK586</f>
        <v>0</v>
      </c>
      <c r="CM586">
        <f>A!CL586</f>
        <v>0</v>
      </c>
      <c r="CN586">
        <f>A!CM586</f>
        <v>0</v>
      </c>
      <c r="CO586">
        <f>A!CN586</f>
        <v>0</v>
      </c>
      <c r="CP586">
        <f>A!CO586</f>
        <v>0</v>
      </c>
      <c r="CQ586">
        <f>A!CO896</f>
        <v>0</v>
      </c>
      <c r="CR586">
        <f>A!CP586</f>
        <v>0</v>
      </c>
      <c r="CS586">
        <f>A!CQ586</f>
        <v>0</v>
      </c>
    </row>
    <row r="587" spans="1:97" x14ac:dyDescent="0.2">
      <c r="A587">
        <f>A!A587</f>
        <v>0</v>
      </c>
      <c r="B587">
        <f>A!B587</f>
        <v>0</v>
      </c>
      <c r="C587">
        <f>A!C587</f>
        <v>0</v>
      </c>
      <c r="D587">
        <f>A!D587</f>
        <v>0</v>
      </c>
      <c r="E587">
        <f>A!E587</f>
        <v>0</v>
      </c>
      <c r="F587">
        <f>A!F587</f>
        <v>0</v>
      </c>
      <c r="G587">
        <f>A!G587</f>
        <v>0</v>
      </c>
      <c r="H587">
        <f>A!H587</f>
        <v>0</v>
      </c>
      <c r="I587">
        <f>A!I587</f>
        <v>0</v>
      </c>
      <c r="J587">
        <f>A!J587</f>
        <v>0</v>
      </c>
      <c r="K587">
        <f>A!K587</f>
        <v>0</v>
      </c>
      <c r="L587">
        <f>A!L587</f>
        <v>0</v>
      </c>
      <c r="M587">
        <f>A!M587</f>
        <v>0</v>
      </c>
      <c r="N587">
        <f>A!N587</f>
        <v>0</v>
      </c>
      <c r="O587">
        <f>A!O587</f>
        <v>0</v>
      </c>
      <c r="P587" s="23" t="str">
        <f>IF(A!P587="","",INDEX(B!$A$1:$BT$2000,MATCH(A!P587,B!$AX$1:$AX$2000,0),D!$B$5))</f>
        <v/>
      </c>
      <c r="Q587">
        <f>A!Q587</f>
        <v>0</v>
      </c>
      <c r="R587">
        <f>A!R587</f>
        <v>0</v>
      </c>
      <c r="S587">
        <f>A!S587</f>
        <v>0</v>
      </c>
      <c r="T587">
        <f>A!T587</f>
        <v>0</v>
      </c>
      <c r="U587">
        <f>A!U587</f>
        <v>0</v>
      </c>
      <c r="V587" s="23">
        <f>IF(A!V587="&lt;",1,A!V587)</f>
        <v>0</v>
      </c>
      <c r="W587">
        <f>A!W587</f>
        <v>0</v>
      </c>
      <c r="X587">
        <f>A!X587</f>
        <v>0</v>
      </c>
      <c r="Y587">
        <f>A!Y587</f>
        <v>0</v>
      </c>
      <c r="Z587" s="23">
        <f t="shared" si="9"/>
        <v>0</v>
      </c>
      <c r="AA587">
        <f>A!Z587</f>
        <v>0</v>
      </c>
      <c r="AB587">
        <f>A!AA587</f>
        <v>0</v>
      </c>
      <c r="AC587">
        <f>A!AB587</f>
        <v>0</v>
      </c>
      <c r="AD587">
        <f>A!AC587</f>
        <v>0</v>
      </c>
      <c r="AE587">
        <f>A!AD587</f>
        <v>0</v>
      </c>
      <c r="AF587">
        <f>A!AE587</f>
        <v>0</v>
      </c>
      <c r="AG587">
        <f>A!AF587</f>
        <v>0</v>
      </c>
      <c r="AH587">
        <f>A!AG587</f>
        <v>0</v>
      </c>
      <c r="AI587">
        <f>A!AH587</f>
        <v>0</v>
      </c>
      <c r="AJ587">
        <f>A!AI587</f>
        <v>0</v>
      </c>
      <c r="AK587">
        <f>A!AJ587</f>
        <v>0</v>
      </c>
      <c r="AL587">
        <f>A!AK587</f>
        <v>0</v>
      </c>
      <c r="AM587">
        <f>A!AL587</f>
        <v>0</v>
      </c>
      <c r="AN587">
        <f>A!AM587</f>
        <v>0</v>
      </c>
      <c r="AO587">
        <f>A!AN587</f>
        <v>0</v>
      </c>
      <c r="AP587">
        <f>A!AO587</f>
        <v>0</v>
      </c>
      <c r="AQ587">
        <f>A!AP587</f>
        <v>0</v>
      </c>
      <c r="AR587">
        <f>A!AQ587</f>
        <v>0</v>
      </c>
      <c r="AS587">
        <f>A!AR587</f>
        <v>0</v>
      </c>
      <c r="AT587">
        <f>A!AS587</f>
        <v>0</v>
      </c>
      <c r="AU587">
        <f>A!AT587</f>
        <v>0</v>
      </c>
      <c r="AV587">
        <f>A!AU587</f>
        <v>0</v>
      </c>
      <c r="AW587" s="23" t="str">
        <f>IF(A!AV587=0,"",A!AV587)</f>
        <v/>
      </c>
      <c r="AX587">
        <f>A!AW587</f>
        <v>0</v>
      </c>
      <c r="AY587">
        <f>A!AX587</f>
        <v>0</v>
      </c>
      <c r="AZ587">
        <f>A!AY587</f>
        <v>0</v>
      </c>
      <c r="BA587">
        <f>A!AZ587</f>
        <v>0</v>
      </c>
      <c r="BB587">
        <f>A!BA587</f>
        <v>0</v>
      </c>
      <c r="BC587">
        <f>A!BB587</f>
        <v>0</v>
      </c>
      <c r="BD587">
        <f>A!BC587</f>
        <v>0</v>
      </c>
      <c r="BE587">
        <f>A!BD587</f>
        <v>0</v>
      </c>
      <c r="BF587">
        <f>A!BE587</f>
        <v>0</v>
      </c>
      <c r="BG587">
        <f>A!BF587</f>
        <v>0</v>
      </c>
      <c r="BH587">
        <f>A!BG587</f>
        <v>0</v>
      </c>
      <c r="BI587">
        <f>A!BH587</f>
        <v>0</v>
      </c>
      <c r="BJ587">
        <f>A!BI587</f>
        <v>0</v>
      </c>
      <c r="BK587">
        <f>A!BJ587</f>
        <v>0</v>
      </c>
      <c r="BL587">
        <f>A!BK587</f>
        <v>0</v>
      </c>
      <c r="BM587">
        <f>A!BL587</f>
        <v>0</v>
      </c>
      <c r="BN587">
        <f>A!BM587</f>
        <v>0</v>
      </c>
      <c r="BO587">
        <f>A!BN587</f>
        <v>0</v>
      </c>
      <c r="BP587">
        <f>A!BO587</f>
        <v>0</v>
      </c>
      <c r="BQ587">
        <f>A!BP587</f>
        <v>0</v>
      </c>
      <c r="BR587">
        <f>A!BQ587</f>
        <v>0</v>
      </c>
      <c r="BS587">
        <f>A!BR587</f>
        <v>0</v>
      </c>
      <c r="BT587">
        <f>A!BS587</f>
        <v>0</v>
      </c>
      <c r="BU587">
        <f>A!BT587</f>
        <v>0</v>
      </c>
      <c r="BV587">
        <f>A!BU587</f>
        <v>0</v>
      </c>
      <c r="BW587">
        <f>A!BV587</f>
        <v>0</v>
      </c>
      <c r="BX587">
        <f>A!BW587</f>
        <v>0</v>
      </c>
      <c r="BY587">
        <f>A!BX587</f>
        <v>0</v>
      </c>
      <c r="BZ587">
        <f>A!BY587</f>
        <v>0</v>
      </c>
      <c r="CA587">
        <f>A!BZ587</f>
        <v>0</v>
      </c>
      <c r="CB587">
        <f>A!CA587</f>
        <v>0</v>
      </c>
      <c r="CC587">
        <f>A!CB587</f>
        <v>0</v>
      </c>
      <c r="CD587">
        <f>A!CC587</f>
        <v>0</v>
      </c>
      <c r="CE587">
        <f>A!CD587</f>
        <v>0</v>
      </c>
      <c r="CF587">
        <f>A!CE587</f>
        <v>0</v>
      </c>
      <c r="CG587">
        <f>A!CF587</f>
        <v>0</v>
      </c>
      <c r="CH587">
        <f>A!CG587</f>
        <v>0</v>
      </c>
      <c r="CI587">
        <f>A!CH587</f>
        <v>0</v>
      </c>
      <c r="CJ587">
        <f>A!CI587</f>
        <v>0</v>
      </c>
      <c r="CK587">
        <f>A!CJ587</f>
        <v>0</v>
      </c>
      <c r="CL587">
        <f>A!CK587</f>
        <v>0</v>
      </c>
      <c r="CM587">
        <f>A!CL587</f>
        <v>0</v>
      </c>
      <c r="CN587">
        <f>A!CM587</f>
        <v>0</v>
      </c>
      <c r="CO587">
        <f>A!CN587</f>
        <v>0</v>
      </c>
      <c r="CP587">
        <f>A!CO587</f>
        <v>0</v>
      </c>
      <c r="CQ587">
        <f>A!CO897</f>
        <v>0</v>
      </c>
      <c r="CR587">
        <f>A!CP587</f>
        <v>0</v>
      </c>
      <c r="CS587">
        <f>A!CQ587</f>
        <v>0</v>
      </c>
    </row>
    <row r="588" spans="1:97" x14ac:dyDescent="0.2">
      <c r="A588">
        <f>A!A588</f>
        <v>0</v>
      </c>
      <c r="B588">
        <f>A!B588</f>
        <v>0</v>
      </c>
      <c r="C588">
        <f>A!C588</f>
        <v>0</v>
      </c>
      <c r="D588">
        <f>A!D588</f>
        <v>0</v>
      </c>
      <c r="E588">
        <f>A!E588</f>
        <v>0</v>
      </c>
      <c r="F588">
        <f>A!F588</f>
        <v>0</v>
      </c>
      <c r="G588">
        <f>A!G588</f>
        <v>0</v>
      </c>
      <c r="H588">
        <f>A!H588</f>
        <v>0</v>
      </c>
      <c r="I588">
        <f>A!I588</f>
        <v>0</v>
      </c>
      <c r="J588">
        <f>A!J588</f>
        <v>0</v>
      </c>
      <c r="K588">
        <f>A!K588</f>
        <v>0</v>
      </c>
      <c r="L588">
        <f>A!L588</f>
        <v>0</v>
      </c>
      <c r="M588">
        <f>A!M588</f>
        <v>0</v>
      </c>
      <c r="N588">
        <f>A!N588</f>
        <v>0</v>
      </c>
      <c r="O588">
        <f>A!O588</f>
        <v>0</v>
      </c>
      <c r="P588" s="23" t="str">
        <f>IF(A!P588="","",INDEX(B!$A$1:$BT$2000,MATCH(A!P588,B!$AX$1:$AX$2000,0),D!$B$5))</f>
        <v/>
      </c>
      <c r="Q588">
        <f>A!Q588</f>
        <v>0</v>
      </c>
      <c r="R588">
        <f>A!R588</f>
        <v>0</v>
      </c>
      <c r="S588">
        <f>A!S588</f>
        <v>0</v>
      </c>
      <c r="T588">
        <f>A!T588</f>
        <v>0</v>
      </c>
      <c r="U588">
        <f>A!U588</f>
        <v>0</v>
      </c>
      <c r="V588" s="23">
        <f>IF(A!V588="&lt;",1,A!V588)</f>
        <v>0</v>
      </c>
      <c r="W588">
        <f>A!W588</f>
        <v>0</v>
      </c>
      <c r="X588">
        <f>A!X588</f>
        <v>0</v>
      </c>
      <c r="Y588">
        <f>A!Y588</f>
        <v>0</v>
      </c>
      <c r="Z588" s="23">
        <f t="shared" si="9"/>
        <v>0</v>
      </c>
      <c r="AA588">
        <f>A!Z588</f>
        <v>0</v>
      </c>
      <c r="AB588">
        <f>A!AA588</f>
        <v>0</v>
      </c>
      <c r="AC588">
        <f>A!AB588</f>
        <v>0</v>
      </c>
      <c r="AD588">
        <f>A!AC588</f>
        <v>0</v>
      </c>
      <c r="AE588">
        <f>A!AD588</f>
        <v>0</v>
      </c>
      <c r="AF588">
        <f>A!AE588</f>
        <v>0</v>
      </c>
      <c r="AG588">
        <f>A!AF588</f>
        <v>0</v>
      </c>
      <c r="AH588">
        <f>A!AG588</f>
        <v>0</v>
      </c>
      <c r="AI588">
        <f>A!AH588</f>
        <v>0</v>
      </c>
      <c r="AJ588">
        <f>A!AI588</f>
        <v>0</v>
      </c>
      <c r="AK588">
        <f>A!AJ588</f>
        <v>0</v>
      </c>
      <c r="AL588">
        <f>A!AK588</f>
        <v>0</v>
      </c>
      <c r="AM588">
        <f>A!AL588</f>
        <v>0</v>
      </c>
      <c r="AN588">
        <f>A!AM588</f>
        <v>0</v>
      </c>
      <c r="AO588">
        <f>A!AN588</f>
        <v>0</v>
      </c>
      <c r="AP588">
        <f>A!AO588</f>
        <v>0</v>
      </c>
      <c r="AQ588">
        <f>A!AP588</f>
        <v>0</v>
      </c>
      <c r="AR588">
        <f>A!AQ588</f>
        <v>0</v>
      </c>
      <c r="AS588">
        <f>A!AR588</f>
        <v>0</v>
      </c>
      <c r="AT588">
        <f>A!AS588</f>
        <v>0</v>
      </c>
      <c r="AU588">
        <f>A!AT588</f>
        <v>0</v>
      </c>
      <c r="AV588">
        <f>A!AU588</f>
        <v>0</v>
      </c>
      <c r="AW588" s="23" t="str">
        <f>IF(A!AV588=0,"",A!AV588)</f>
        <v/>
      </c>
      <c r="AX588">
        <f>A!AW588</f>
        <v>0</v>
      </c>
      <c r="AY588">
        <f>A!AX588</f>
        <v>0</v>
      </c>
      <c r="AZ588">
        <f>A!AY588</f>
        <v>0</v>
      </c>
      <c r="BA588">
        <f>A!AZ588</f>
        <v>0</v>
      </c>
      <c r="BB588">
        <f>A!BA588</f>
        <v>0</v>
      </c>
      <c r="BC588">
        <f>A!BB588</f>
        <v>0</v>
      </c>
      <c r="BD588">
        <f>A!BC588</f>
        <v>0</v>
      </c>
      <c r="BE588">
        <f>A!BD588</f>
        <v>0</v>
      </c>
      <c r="BF588">
        <f>A!BE588</f>
        <v>0</v>
      </c>
      <c r="BG588">
        <f>A!BF588</f>
        <v>0</v>
      </c>
      <c r="BH588">
        <f>A!BG588</f>
        <v>0</v>
      </c>
      <c r="BI588">
        <f>A!BH588</f>
        <v>0</v>
      </c>
      <c r="BJ588">
        <f>A!BI588</f>
        <v>0</v>
      </c>
      <c r="BK588">
        <f>A!BJ588</f>
        <v>0</v>
      </c>
      <c r="BL588">
        <f>A!BK588</f>
        <v>0</v>
      </c>
      <c r="BM588">
        <f>A!BL588</f>
        <v>0</v>
      </c>
      <c r="BN588">
        <f>A!BM588</f>
        <v>0</v>
      </c>
      <c r="BO588">
        <f>A!BN588</f>
        <v>0</v>
      </c>
      <c r="BP588">
        <f>A!BO588</f>
        <v>0</v>
      </c>
      <c r="BQ588">
        <f>A!BP588</f>
        <v>0</v>
      </c>
      <c r="BR588">
        <f>A!BQ588</f>
        <v>0</v>
      </c>
      <c r="BS588">
        <f>A!BR588</f>
        <v>0</v>
      </c>
      <c r="BT588">
        <f>A!BS588</f>
        <v>0</v>
      </c>
      <c r="BU588">
        <f>A!BT588</f>
        <v>0</v>
      </c>
      <c r="BV588">
        <f>A!BU588</f>
        <v>0</v>
      </c>
      <c r="BW588">
        <f>A!BV588</f>
        <v>0</v>
      </c>
      <c r="BX588">
        <f>A!BW588</f>
        <v>0</v>
      </c>
      <c r="BY588">
        <f>A!BX588</f>
        <v>0</v>
      </c>
      <c r="BZ588">
        <f>A!BY588</f>
        <v>0</v>
      </c>
      <c r="CA588">
        <f>A!BZ588</f>
        <v>0</v>
      </c>
      <c r="CB588">
        <f>A!CA588</f>
        <v>0</v>
      </c>
      <c r="CC588">
        <f>A!CB588</f>
        <v>0</v>
      </c>
      <c r="CD588">
        <f>A!CC588</f>
        <v>0</v>
      </c>
      <c r="CE588">
        <f>A!CD588</f>
        <v>0</v>
      </c>
      <c r="CF588">
        <f>A!CE588</f>
        <v>0</v>
      </c>
      <c r="CG588">
        <f>A!CF588</f>
        <v>0</v>
      </c>
      <c r="CH588">
        <f>A!CG588</f>
        <v>0</v>
      </c>
      <c r="CI588">
        <f>A!CH588</f>
        <v>0</v>
      </c>
      <c r="CJ588">
        <f>A!CI588</f>
        <v>0</v>
      </c>
      <c r="CK588">
        <f>A!CJ588</f>
        <v>0</v>
      </c>
      <c r="CL588">
        <f>A!CK588</f>
        <v>0</v>
      </c>
      <c r="CM588">
        <f>A!CL588</f>
        <v>0</v>
      </c>
      <c r="CN588">
        <f>A!CM588</f>
        <v>0</v>
      </c>
      <c r="CO588">
        <f>A!CN588</f>
        <v>0</v>
      </c>
      <c r="CP588">
        <f>A!CO588</f>
        <v>0</v>
      </c>
      <c r="CQ588">
        <f>A!CO898</f>
        <v>0</v>
      </c>
      <c r="CR588">
        <f>A!CP588</f>
        <v>0</v>
      </c>
      <c r="CS588">
        <f>A!CQ588</f>
        <v>0</v>
      </c>
    </row>
    <row r="589" spans="1:97" x14ac:dyDescent="0.2">
      <c r="A589">
        <f>A!A589</f>
        <v>0</v>
      </c>
      <c r="B589">
        <f>A!B589</f>
        <v>0</v>
      </c>
      <c r="C589">
        <f>A!C589</f>
        <v>0</v>
      </c>
      <c r="D589">
        <f>A!D589</f>
        <v>0</v>
      </c>
      <c r="E589">
        <f>A!E589</f>
        <v>0</v>
      </c>
      <c r="F589">
        <f>A!F589</f>
        <v>0</v>
      </c>
      <c r="G589">
        <f>A!G589</f>
        <v>0</v>
      </c>
      <c r="H589">
        <f>A!H589</f>
        <v>0</v>
      </c>
      <c r="I589">
        <f>A!I589</f>
        <v>0</v>
      </c>
      <c r="J589">
        <f>A!J589</f>
        <v>0</v>
      </c>
      <c r="K589">
        <f>A!K589</f>
        <v>0</v>
      </c>
      <c r="L589">
        <f>A!L589</f>
        <v>0</v>
      </c>
      <c r="M589">
        <f>A!M589</f>
        <v>0</v>
      </c>
      <c r="N589">
        <f>A!N589</f>
        <v>0</v>
      </c>
      <c r="O589">
        <f>A!O589</f>
        <v>0</v>
      </c>
      <c r="P589" s="23" t="str">
        <f>IF(A!P589="","",INDEX(B!$A$1:$BT$2000,MATCH(A!P589,B!$AX$1:$AX$2000,0),D!$B$5))</f>
        <v/>
      </c>
      <c r="Q589">
        <f>A!Q589</f>
        <v>0</v>
      </c>
      <c r="R589">
        <f>A!R589</f>
        <v>0</v>
      </c>
      <c r="S589">
        <f>A!S589</f>
        <v>0</v>
      </c>
      <c r="T589">
        <f>A!T589</f>
        <v>0</v>
      </c>
      <c r="U589">
        <f>A!U589</f>
        <v>0</v>
      </c>
      <c r="V589" s="23">
        <f>IF(A!V589="&lt;",1,A!V589)</f>
        <v>0</v>
      </c>
      <c r="W589">
        <f>A!W589</f>
        <v>0</v>
      </c>
      <c r="X589">
        <f>A!X589</f>
        <v>0</v>
      </c>
      <c r="Y589">
        <f>A!Y589</f>
        <v>0</v>
      </c>
      <c r="Z589" s="23">
        <f t="shared" si="9"/>
        <v>0</v>
      </c>
      <c r="AA589">
        <f>A!Z589</f>
        <v>0</v>
      </c>
      <c r="AB589">
        <f>A!AA589</f>
        <v>0</v>
      </c>
      <c r="AC589">
        <f>A!AB589</f>
        <v>0</v>
      </c>
      <c r="AD589">
        <f>A!AC589</f>
        <v>0</v>
      </c>
      <c r="AE589">
        <f>A!AD589</f>
        <v>0</v>
      </c>
      <c r="AF589">
        <f>A!AE589</f>
        <v>0</v>
      </c>
      <c r="AG589">
        <f>A!AF589</f>
        <v>0</v>
      </c>
      <c r="AH589">
        <f>A!AG589</f>
        <v>0</v>
      </c>
      <c r="AI589">
        <f>A!AH589</f>
        <v>0</v>
      </c>
      <c r="AJ589">
        <f>A!AI589</f>
        <v>0</v>
      </c>
      <c r="AK589">
        <f>A!AJ589</f>
        <v>0</v>
      </c>
      <c r="AL589">
        <f>A!AK589</f>
        <v>0</v>
      </c>
      <c r="AM589">
        <f>A!AL589</f>
        <v>0</v>
      </c>
      <c r="AN589">
        <f>A!AM589</f>
        <v>0</v>
      </c>
      <c r="AO589">
        <f>A!AN589</f>
        <v>0</v>
      </c>
      <c r="AP589">
        <f>A!AO589</f>
        <v>0</v>
      </c>
      <c r="AQ589">
        <f>A!AP589</f>
        <v>0</v>
      </c>
      <c r="AR589">
        <f>A!AQ589</f>
        <v>0</v>
      </c>
      <c r="AS589">
        <f>A!AR589</f>
        <v>0</v>
      </c>
      <c r="AT589">
        <f>A!AS589</f>
        <v>0</v>
      </c>
      <c r="AU589">
        <f>A!AT589</f>
        <v>0</v>
      </c>
      <c r="AV589">
        <f>A!AU589</f>
        <v>0</v>
      </c>
      <c r="AW589" s="23" t="str">
        <f>IF(A!AV589=0,"",A!AV589)</f>
        <v/>
      </c>
      <c r="AX589">
        <f>A!AW589</f>
        <v>0</v>
      </c>
      <c r="AY589">
        <f>A!AX589</f>
        <v>0</v>
      </c>
      <c r="AZ589">
        <f>A!AY589</f>
        <v>0</v>
      </c>
      <c r="BA589">
        <f>A!AZ589</f>
        <v>0</v>
      </c>
      <c r="BB589">
        <f>A!BA589</f>
        <v>0</v>
      </c>
      <c r="BC589">
        <f>A!BB589</f>
        <v>0</v>
      </c>
      <c r="BD589">
        <f>A!BC589</f>
        <v>0</v>
      </c>
      <c r="BE589">
        <f>A!BD589</f>
        <v>0</v>
      </c>
      <c r="BF589">
        <f>A!BE589</f>
        <v>0</v>
      </c>
      <c r="BG589">
        <f>A!BF589</f>
        <v>0</v>
      </c>
      <c r="BH589">
        <f>A!BG589</f>
        <v>0</v>
      </c>
      <c r="BI589">
        <f>A!BH589</f>
        <v>0</v>
      </c>
      <c r="BJ589">
        <f>A!BI589</f>
        <v>0</v>
      </c>
      <c r="BK589">
        <f>A!BJ589</f>
        <v>0</v>
      </c>
      <c r="BL589">
        <f>A!BK589</f>
        <v>0</v>
      </c>
      <c r="BM589">
        <f>A!BL589</f>
        <v>0</v>
      </c>
      <c r="BN589">
        <f>A!BM589</f>
        <v>0</v>
      </c>
      <c r="BO589">
        <f>A!BN589</f>
        <v>0</v>
      </c>
      <c r="BP589">
        <f>A!BO589</f>
        <v>0</v>
      </c>
      <c r="BQ589">
        <f>A!BP589</f>
        <v>0</v>
      </c>
      <c r="BR589">
        <f>A!BQ589</f>
        <v>0</v>
      </c>
      <c r="BS589">
        <f>A!BR589</f>
        <v>0</v>
      </c>
      <c r="BT589">
        <f>A!BS589</f>
        <v>0</v>
      </c>
      <c r="BU589">
        <f>A!BT589</f>
        <v>0</v>
      </c>
      <c r="BV589">
        <f>A!BU589</f>
        <v>0</v>
      </c>
      <c r="BW589">
        <f>A!BV589</f>
        <v>0</v>
      </c>
      <c r="BX589">
        <f>A!BW589</f>
        <v>0</v>
      </c>
      <c r="BY589">
        <f>A!BX589</f>
        <v>0</v>
      </c>
      <c r="BZ589">
        <f>A!BY589</f>
        <v>0</v>
      </c>
      <c r="CA589">
        <f>A!BZ589</f>
        <v>0</v>
      </c>
      <c r="CB589">
        <f>A!CA589</f>
        <v>0</v>
      </c>
      <c r="CC589">
        <f>A!CB589</f>
        <v>0</v>
      </c>
      <c r="CD589">
        <f>A!CC589</f>
        <v>0</v>
      </c>
      <c r="CE589">
        <f>A!CD589</f>
        <v>0</v>
      </c>
      <c r="CF589">
        <f>A!CE589</f>
        <v>0</v>
      </c>
      <c r="CG589">
        <f>A!CF589</f>
        <v>0</v>
      </c>
      <c r="CH589">
        <f>A!CG589</f>
        <v>0</v>
      </c>
      <c r="CI589">
        <f>A!CH589</f>
        <v>0</v>
      </c>
      <c r="CJ589">
        <f>A!CI589</f>
        <v>0</v>
      </c>
      <c r="CK589">
        <f>A!CJ589</f>
        <v>0</v>
      </c>
      <c r="CL589">
        <f>A!CK589</f>
        <v>0</v>
      </c>
      <c r="CM589">
        <f>A!CL589</f>
        <v>0</v>
      </c>
      <c r="CN589">
        <f>A!CM589</f>
        <v>0</v>
      </c>
      <c r="CO589">
        <f>A!CN589</f>
        <v>0</v>
      </c>
      <c r="CP589">
        <f>A!CO589</f>
        <v>0</v>
      </c>
      <c r="CQ589">
        <f>A!CO899</f>
        <v>0</v>
      </c>
      <c r="CR589">
        <f>A!CP589</f>
        <v>0</v>
      </c>
      <c r="CS589">
        <f>A!CQ589</f>
        <v>0</v>
      </c>
    </row>
    <row r="590" spans="1:97" x14ac:dyDescent="0.2">
      <c r="A590">
        <f>A!A590</f>
        <v>0</v>
      </c>
      <c r="B590">
        <f>A!B590</f>
        <v>0</v>
      </c>
      <c r="C590">
        <f>A!C590</f>
        <v>0</v>
      </c>
      <c r="D590">
        <f>A!D590</f>
        <v>0</v>
      </c>
      <c r="E590">
        <f>A!E590</f>
        <v>0</v>
      </c>
      <c r="F590">
        <f>A!F590</f>
        <v>0</v>
      </c>
      <c r="G590">
        <f>A!G590</f>
        <v>0</v>
      </c>
      <c r="H590">
        <f>A!H590</f>
        <v>0</v>
      </c>
      <c r="I590">
        <f>A!I590</f>
        <v>0</v>
      </c>
      <c r="J590">
        <f>A!J590</f>
        <v>0</v>
      </c>
      <c r="K590">
        <f>A!K590</f>
        <v>0</v>
      </c>
      <c r="L590">
        <f>A!L590</f>
        <v>0</v>
      </c>
      <c r="M590">
        <f>A!M590</f>
        <v>0</v>
      </c>
      <c r="N590">
        <f>A!N590</f>
        <v>0</v>
      </c>
      <c r="O590">
        <f>A!O590</f>
        <v>0</v>
      </c>
      <c r="P590" s="23" t="str">
        <f>IF(A!P590="","",INDEX(B!$A$1:$BT$2000,MATCH(A!P590,B!$AX$1:$AX$2000,0),D!$B$5))</f>
        <v/>
      </c>
      <c r="Q590">
        <f>A!Q590</f>
        <v>0</v>
      </c>
      <c r="R590">
        <f>A!R590</f>
        <v>0</v>
      </c>
      <c r="S590">
        <f>A!S590</f>
        <v>0</v>
      </c>
      <c r="T590">
        <f>A!T590</f>
        <v>0</v>
      </c>
      <c r="U590">
        <f>A!U590</f>
        <v>0</v>
      </c>
      <c r="V590" s="23">
        <f>IF(A!V590="&lt;",1,A!V590)</f>
        <v>0</v>
      </c>
      <c r="W590">
        <f>A!W590</f>
        <v>0</v>
      </c>
      <c r="X590">
        <f>A!X590</f>
        <v>0</v>
      </c>
      <c r="Y590">
        <f>A!Y590</f>
        <v>0</v>
      </c>
      <c r="Z590" s="23">
        <f t="shared" si="9"/>
        <v>0</v>
      </c>
      <c r="AA590">
        <f>A!Z590</f>
        <v>0</v>
      </c>
      <c r="AB590">
        <f>A!AA590</f>
        <v>0</v>
      </c>
      <c r="AC590">
        <f>A!AB590</f>
        <v>0</v>
      </c>
      <c r="AD590">
        <f>A!AC590</f>
        <v>0</v>
      </c>
      <c r="AE590">
        <f>A!AD590</f>
        <v>0</v>
      </c>
      <c r="AF590">
        <f>A!AE590</f>
        <v>0</v>
      </c>
      <c r="AG590">
        <f>A!AF590</f>
        <v>0</v>
      </c>
      <c r="AH590">
        <f>A!AG590</f>
        <v>0</v>
      </c>
      <c r="AI590">
        <f>A!AH590</f>
        <v>0</v>
      </c>
      <c r="AJ590">
        <f>A!AI590</f>
        <v>0</v>
      </c>
      <c r="AK590">
        <f>A!AJ590</f>
        <v>0</v>
      </c>
      <c r="AL590">
        <f>A!AK590</f>
        <v>0</v>
      </c>
      <c r="AM590">
        <f>A!AL590</f>
        <v>0</v>
      </c>
      <c r="AN590">
        <f>A!AM590</f>
        <v>0</v>
      </c>
      <c r="AO590">
        <f>A!AN590</f>
        <v>0</v>
      </c>
      <c r="AP590">
        <f>A!AO590</f>
        <v>0</v>
      </c>
      <c r="AQ590">
        <f>A!AP590</f>
        <v>0</v>
      </c>
      <c r="AR590">
        <f>A!AQ590</f>
        <v>0</v>
      </c>
      <c r="AS590">
        <f>A!AR590</f>
        <v>0</v>
      </c>
      <c r="AT590">
        <f>A!AS590</f>
        <v>0</v>
      </c>
      <c r="AU590">
        <f>A!AT590</f>
        <v>0</v>
      </c>
      <c r="AV590">
        <f>A!AU590</f>
        <v>0</v>
      </c>
      <c r="AW590" s="23" t="str">
        <f>IF(A!AV590=0,"",A!AV590)</f>
        <v/>
      </c>
      <c r="AX590">
        <f>A!AW590</f>
        <v>0</v>
      </c>
      <c r="AY590">
        <f>A!AX590</f>
        <v>0</v>
      </c>
      <c r="AZ590">
        <f>A!AY590</f>
        <v>0</v>
      </c>
      <c r="BA590">
        <f>A!AZ590</f>
        <v>0</v>
      </c>
      <c r="BB590">
        <f>A!BA590</f>
        <v>0</v>
      </c>
      <c r="BC590">
        <f>A!BB590</f>
        <v>0</v>
      </c>
      <c r="BD590">
        <f>A!BC590</f>
        <v>0</v>
      </c>
      <c r="BE590">
        <f>A!BD590</f>
        <v>0</v>
      </c>
      <c r="BF590">
        <f>A!BE590</f>
        <v>0</v>
      </c>
      <c r="BG590">
        <f>A!BF590</f>
        <v>0</v>
      </c>
      <c r="BH590">
        <f>A!BG590</f>
        <v>0</v>
      </c>
      <c r="BI590">
        <f>A!BH590</f>
        <v>0</v>
      </c>
      <c r="BJ590">
        <f>A!BI590</f>
        <v>0</v>
      </c>
      <c r="BK590">
        <f>A!BJ590</f>
        <v>0</v>
      </c>
      <c r="BL590">
        <f>A!BK590</f>
        <v>0</v>
      </c>
      <c r="BM590">
        <f>A!BL590</f>
        <v>0</v>
      </c>
      <c r="BN590">
        <f>A!BM590</f>
        <v>0</v>
      </c>
      <c r="BO590">
        <f>A!BN590</f>
        <v>0</v>
      </c>
      <c r="BP590">
        <f>A!BO590</f>
        <v>0</v>
      </c>
      <c r="BQ590">
        <f>A!BP590</f>
        <v>0</v>
      </c>
      <c r="BR590">
        <f>A!BQ590</f>
        <v>0</v>
      </c>
      <c r="BS590">
        <f>A!BR590</f>
        <v>0</v>
      </c>
      <c r="BT590">
        <f>A!BS590</f>
        <v>0</v>
      </c>
      <c r="BU590">
        <f>A!BT590</f>
        <v>0</v>
      </c>
      <c r="BV590">
        <f>A!BU590</f>
        <v>0</v>
      </c>
      <c r="BW590">
        <f>A!BV590</f>
        <v>0</v>
      </c>
      <c r="BX590">
        <f>A!BW590</f>
        <v>0</v>
      </c>
      <c r="BY590">
        <f>A!BX590</f>
        <v>0</v>
      </c>
      <c r="BZ590">
        <f>A!BY590</f>
        <v>0</v>
      </c>
      <c r="CA590">
        <f>A!BZ590</f>
        <v>0</v>
      </c>
      <c r="CB590">
        <f>A!CA590</f>
        <v>0</v>
      </c>
      <c r="CC590">
        <f>A!CB590</f>
        <v>0</v>
      </c>
      <c r="CD590">
        <f>A!CC590</f>
        <v>0</v>
      </c>
      <c r="CE590">
        <f>A!CD590</f>
        <v>0</v>
      </c>
      <c r="CF590">
        <f>A!CE590</f>
        <v>0</v>
      </c>
      <c r="CG590">
        <f>A!CF590</f>
        <v>0</v>
      </c>
      <c r="CH590">
        <f>A!CG590</f>
        <v>0</v>
      </c>
      <c r="CI590">
        <f>A!CH590</f>
        <v>0</v>
      </c>
      <c r="CJ590">
        <f>A!CI590</f>
        <v>0</v>
      </c>
      <c r="CK590">
        <f>A!CJ590</f>
        <v>0</v>
      </c>
      <c r="CL590">
        <f>A!CK590</f>
        <v>0</v>
      </c>
      <c r="CM590">
        <f>A!CL590</f>
        <v>0</v>
      </c>
      <c r="CN590">
        <f>A!CM590</f>
        <v>0</v>
      </c>
      <c r="CO590">
        <f>A!CN590</f>
        <v>0</v>
      </c>
      <c r="CP590">
        <f>A!CO590</f>
        <v>0</v>
      </c>
      <c r="CQ590">
        <f>A!CO900</f>
        <v>0</v>
      </c>
      <c r="CR590">
        <f>A!CP590</f>
        <v>0</v>
      </c>
      <c r="CS590">
        <f>A!CQ590</f>
        <v>0</v>
      </c>
    </row>
    <row r="591" spans="1:97" x14ac:dyDescent="0.2">
      <c r="A591">
        <f>A!A591</f>
        <v>0</v>
      </c>
      <c r="B591">
        <f>A!B591</f>
        <v>0</v>
      </c>
      <c r="C591">
        <f>A!C591</f>
        <v>0</v>
      </c>
      <c r="D591">
        <f>A!D591</f>
        <v>0</v>
      </c>
      <c r="E591">
        <f>A!E591</f>
        <v>0</v>
      </c>
      <c r="F591">
        <f>A!F591</f>
        <v>0</v>
      </c>
      <c r="G591">
        <f>A!G591</f>
        <v>0</v>
      </c>
      <c r="H591">
        <f>A!H591</f>
        <v>0</v>
      </c>
      <c r="I591">
        <f>A!I591</f>
        <v>0</v>
      </c>
      <c r="J591">
        <f>A!J591</f>
        <v>0</v>
      </c>
      <c r="K591">
        <f>A!K591</f>
        <v>0</v>
      </c>
      <c r="L591">
        <f>A!L591</f>
        <v>0</v>
      </c>
      <c r="M591">
        <f>A!M591</f>
        <v>0</v>
      </c>
      <c r="N591">
        <f>A!N591</f>
        <v>0</v>
      </c>
      <c r="O591">
        <f>A!O591</f>
        <v>0</v>
      </c>
      <c r="P591" s="23" t="str">
        <f>IF(A!P591="","",INDEX(B!$A$1:$BT$2000,MATCH(A!P591,B!$AX$1:$AX$2000,0),D!$B$5))</f>
        <v/>
      </c>
      <c r="Q591">
        <f>A!Q591</f>
        <v>0</v>
      </c>
      <c r="R591">
        <f>A!R591</f>
        <v>0</v>
      </c>
      <c r="S591">
        <f>A!S591</f>
        <v>0</v>
      </c>
      <c r="T591">
        <f>A!T591</f>
        <v>0</v>
      </c>
      <c r="U591">
        <f>A!U591</f>
        <v>0</v>
      </c>
      <c r="V591" s="23">
        <f>IF(A!V591="&lt;",1,A!V591)</f>
        <v>0</v>
      </c>
      <c r="W591">
        <f>A!W591</f>
        <v>0</v>
      </c>
      <c r="X591">
        <f>A!X591</f>
        <v>0</v>
      </c>
      <c r="Y591">
        <f>A!Y591</f>
        <v>0</v>
      </c>
      <c r="Z591" s="23">
        <f t="shared" si="9"/>
        <v>0</v>
      </c>
      <c r="AA591">
        <f>A!Z591</f>
        <v>0</v>
      </c>
      <c r="AB591">
        <f>A!AA591</f>
        <v>0</v>
      </c>
      <c r="AC591">
        <f>A!AB591</f>
        <v>0</v>
      </c>
      <c r="AD591">
        <f>A!AC591</f>
        <v>0</v>
      </c>
      <c r="AE591">
        <f>A!AD591</f>
        <v>0</v>
      </c>
      <c r="AF591">
        <f>A!AE591</f>
        <v>0</v>
      </c>
      <c r="AG591">
        <f>A!AF591</f>
        <v>0</v>
      </c>
      <c r="AH591">
        <f>A!AG591</f>
        <v>0</v>
      </c>
      <c r="AI591">
        <f>A!AH591</f>
        <v>0</v>
      </c>
      <c r="AJ591">
        <f>A!AI591</f>
        <v>0</v>
      </c>
      <c r="AK591">
        <f>A!AJ591</f>
        <v>0</v>
      </c>
      <c r="AL591">
        <f>A!AK591</f>
        <v>0</v>
      </c>
      <c r="AM591">
        <f>A!AL591</f>
        <v>0</v>
      </c>
      <c r="AN591">
        <f>A!AM591</f>
        <v>0</v>
      </c>
      <c r="AO591">
        <f>A!AN591</f>
        <v>0</v>
      </c>
      <c r="AP591">
        <f>A!AO591</f>
        <v>0</v>
      </c>
      <c r="AQ591">
        <f>A!AP591</f>
        <v>0</v>
      </c>
      <c r="AR591">
        <f>A!AQ591</f>
        <v>0</v>
      </c>
      <c r="AS591">
        <f>A!AR591</f>
        <v>0</v>
      </c>
      <c r="AT591">
        <f>A!AS591</f>
        <v>0</v>
      </c>
      <c r="AU591">
        <f>A!AT591</f>
        <v>0</v>
      </c>
      <c r="AV591">
        <f>A!AU591</f>
        <v>0</v>
      </c>
      <c r="AW591" s="23" t="str">
        <f>IF(A!AV591=0,"",A!AV591)</f>
        <v/>
      </c>
      <c r="AX591">
        <f>A!AW591</f>
        <v>0</v>
      </c>
      <c r="AY591">
        <f>A!AX591</f>
        <v>0</v>
      </c>
      <c r="AZ591">
        <f>A!AY591</f>
        <v>0</v>
      </c>
      <c r="BA591">
        <f>A!AZ591</f>
        <v>0</v>
      </c>
      <c r="BB591">
        <f>A!BA591</f>
        <v>0</v>
      </c>
      <c r="BC591">
        <f>A!BB591</f>
        <v>0</v>
      </c>
      <c r="BD591">
        <f>A!BC591</f>
        <v>0</v>
      </c>
      <c r="BE591">
        <f>A!BD591</f>
        <v>0</v>
      </c>
      <c r="BF591">
        <f>A!BE591</f>
        <v>0</v>
      </c>
      <c r="BG591">
        <f>A!BF591</f>
        <v>0</v>
      </c>
      <c r="BH591">
        <f>A!BG591</f>
        <v>0</v>
      </c>
      <c r="BI591">
        <f>A!BH591</f>
        <v>0</v>
      </c>
      <c r="BJ591">
        <f>A!BI591</f>
        <v>0</v>
      </c>
      <c r="BK591">
        <f>A!BJ591</f>
        <v>0</v>
      </c>
      <c r="BL591">
        <f>A!BK591</f>
        <v>0</v>
      </c>
      <c r="BM591">
        <f>A!BL591</f>
        <v>0</v>
      </c>
      <c r="BN591">
        <f>A!BM591</f>
        <v>0</v>
      </c>
      <c r="BO591">
        <f>A!BN591</f>
        <v>0</v>
      </c>
      <c r="BP591">
        <f>A!BO591</f>
        <v>0</v>
      </c>
      <c r="BQ591">
        <f>A!BP591</f>
        <v>0</v>
      </c>
      <c r="BR591">
        <f>A!BQ591</f>
        <v>0</v>
      </c>
      <c r="BS591">
        <f>A!BR591</f>
        <v>0</v>
      </c>
      <c r="BT591">
        <f>A!BS591</f>
        <v>0</v>
      </c>
      <c r="BU591">
        <f>A!BT591</f>
        <v>0</v>
      </c>
      <c r="BV591">
        <f>A!BU591</f>
        <v>0</v>
      </c>
      <c r="BW591">
        <f>A!BV591</f>
        <v>0</v>
      </c>
      <c r="BX591">
        <f>A!BW591</f>
        <v>0</v>
      </c>
      <c r="BY591">
        <f>A!BX591</f>
        <v>0</v>
      </c>
      <c r="BZ591">
        <f>A!BY591</f>
        <v>0</v>
      </c>
      <c r="CA591">
        <f>A!BZ591</f>
        <v>0</v>
      </c>
      <c r="CB591">
        <f>A!CA591</f>
        <v>0</v>
      </c>
      <c r="CC591">
        <f>A!CB591</f>
        <v>0</v>
      </c>
      <c r="CD591">
        <f>A!CC591</f>
        <v>0</v>
      </c>
      <c r="CE591">
        <f>A!CD591</f>
        <v>0</v>
      </c>
      <c r="CF591">
        <f>A!CE591</f>
        <v>0</v>
      </c>
      <c r="CG591">
        <f>A!CF591</f>
        <v>0</v>
      </c>
      <c r="CH591">
        <f>A!CG591</f>
        <v>0</v>
      </c>
      <c r="CI591">
        <f>A!CH591</f>
        <v>0</v>
      </c>
      <c r="CJ591">
        <f>A!CI591</f>
        <v>0</v>
      </c>
      <c r="CK591">
        <f>A!CJ591</f>
        <v>0</v>
      </c>
      <c r="CL591">
        <f>A!CK591</f>
        <v>0</v>
      </c>
      <c r="CM591">
        <f>A!CL591</f>
        <v>0</v>
      </c>
      <c r="CN591">
        <f>A!CM591</f>
        <v>0</v>
      </c>
      <c r="CO591">
        <f>A!CN591</f>
        <v>0</v>
      </c>
      <c r="CP591">
        <f>A!CO591</f>
        <v>0</v>
      </c>
      <c r="CQ591">
        <f>A!CO901</f>
        <v>0</v>
      </c>
      <c r="CR591">
        <f>A!CP591</f>
        <v>0</v>
      </c>
      <c r="CS591">
        <f>A!CQ591</f>
        <v>0</v>
      </c>
    </row>
    <row r="592" spans="1:97" x14ac:dyDescent="0.2">
      <c r="A592">
        <f>A!A592</f>
        <v>0</v>
      </c>
      <c r="B592">
        <f>A!B592</f>
        <v>0</v>
      </c>
      <c r="C592">
        <f>A!C592</f>
        <v>0</v>
      </c>
      <c r="D592">
        <f>A!D592</f>
        <v>0</v>
      </c>
      <c r="E592">
        <f>A!E592</f>
        <v>0</v>
      </c>
      <c r="F592">
        <f>A!F592</f>
        <v>0</v>
      </c>
      <c r="G592">
        <f>A!G592</f>
        <v>0</v>
      </c>
      <c r="H592">
        <f>A!H592</f>
        <v>0</v>
      </c>
      <c r="I592">
        <f>A!I592</f>
        <v>0</v>
      </c>
      <c r="J592">
        <f>A!J592</f>
        <v>0</v>
      </c>
      <c r="K592">
        <f>A!K592</f>
        <v>0</v>
      </c>
      <c r="L592">
        <f>A!L592</f>
        <v>0</v>
      </c>
      <c r="M592">
        <f>A!M592</f>
        <v>0</v>
      </c>
      <c r="N592">
        <f>A!N592</f>
        <v>0</v>
      </c>
      <c r="O592">
        <f>A!O592</f>
        <v>0</v>
      </c>
      <c r="P592" s="23" t="str">
        <f>IF(A!P592="","",INDEX(B!$A$1:$BT$2000,MATCH(A!P592,B!$AX$1:$AX$2000,0),D!$B$5))</f>
        <v/>
      </c>
      <c r="Q592">
        <f>A!Q592</f>
        <v>0</v>
      </c>
      <c r="R592">
        <f>A!R592</f>
        <v>0</v>
      </c>
      <c r="S592">
        <f>A!S592</f>
        <v>0</v>
      </c>
      <c r="T592">
        <f>A!T592</f>
        <v>0</v>
      </c>
      <c r="U592">
        <f>A!U592</f>
        <v>0</v>
      </c>
      <c r="V592" s="23">
        <f>IF(A!V592="&lt;",1,A!V592)</f>
        <v>0</v>
      </c>
      <c r="W592">
        <f>A!W592</f>
        <v>0</v>
      </c>
      <c r="X592">
        <f>A!X592</f>
        <v>0</v>
      </c>
      <c r="Y592">
        <f>A!Y592</f>
        <v>0</v>
      </c>
      <c r="Z592" s="23">
        <f t="shared" si="9"/>
        <v>0</v>
      </c>
      <c r="AA592">
        <f>A!Z592</f>
        <v>0</v>
      </c>
      <c r="AB592">
        <f>A!AA592</f>
        <v>0</v>
      </c>
      <c r="AC592">
        <f>A!AB592</f>
        <v>0</v>
      </c>
      <c r="AD592">
        <f>A!AC592</f>
        <v>0</v>
      </c>
      <c r="AE592">
        <f>A!AD592</f>
        <v>0</v>
      </c>
      <c r="AF592">
        <f>A!AE592</f>
        <v>0</v>
      </c>
      <c r="AG592">
        <f>A!AF592</f>
        <v>0</v>
      </c>
      <c r="AH592">
        <f>A!AG592</f>
        <v>0</v>
      </c>
      <c r="AI592">
        <f>A!AH592</f>
        <v>0</v>
      </c>
      <c r="AJ592">
        <f>A!AI592</f>
        <v>0</v>
      </c>
      <c r="AK592">
        <f>A!AJ592</f>
        <v>0</v>
      </c>
      <c r="AL592">
        <f>A!AK592</f>
        <v>0</v>
      </c>
      <c r="AM592">
        <f>A!AL592</f>
        <v>0</v>
      </c>
      <c r="AN592">
        <f>A!AM592</f>
        <v>0</v>
      </c>
      <c r="AO592">
        <f>A!AN592</f>
        <v>0</v>
      </c>
      <c r="AP592">
        <f>A!AO592</f>
        <v>0</v>
      </c>
      <c r="AQ592">
        <f>A!AP592</f>
        <v>0</v>
      </c>
      <c r="AR592">
        <f>A!AQ592</f>
        <v>0</v>
      </c>
      <c r="AS592">
        <f>A!AR592</f>
        <v>0</v>
      </c>
      <c r="AT592">
        <f>A!AS592</f>
        <v>0</v>
      </c>
      <c r="AU592">
        <f>A!AT592</f>
        <v>0</v>
      </c>
      <c r="AV592">
        <f>A!AU592</f>
        <v>0</v>
      </c>
      <c r="AW592" s="23" t="str">
        <f>IF(A!AV592=0,"",A!AV592)</f>
        <v/>
      </c>
      <c r="AX592">
        <f>A!AW592</f>
        <v>0</v>
      </c>
      <c r="AY592">
        <f>A!AX592</f>
        <v>0</v>
      </c>
      <c r="AZ592">
        <f>A!AY592</f>
        <v>0</v>
      </c>
      <c r="BA592">
        <f>A!AZ592</f>
        <v>0</v>
      </c>
      <c r="BB592">
        <f>A!BA592</f>
        <v>0</v>
      </c>
      <c r="BC592">
        <f>A!BB592</f>
        <v>0</v>
      </c>
      <c r="BD592">
        <f>A!BC592</f>
        <v>0</v>
      </c>
      <c r="BE592">
        <f>A!BD592</f>
        <v>0</v>
      </c>
      <c r="BF592">
        <f>A!BE592</f>
        <v>0</v>
      </c>
      <c r="BG592">
        <f>A!BF592</f>
        <v>0</v>
      </c>
      <c r="BH592">
        <f>A!BG592</f>
        <v>0</v>
      </c>
      <c r="BI592">
        <f>A!BH592</f>
        <v>0</v>
      </c>
      <c r="BJ592">
        <f>A!BI592</f>
        <v>0</v>
      </c>
      <c r="BK592">
        <f>A!BJ592</f>
        <v>0</v>
      </c>
      <c r="BL592">
        <f>A!BK592</f>
        <v>0</v>
      </c>
      <c r="BM592">
        <f>A!BL592</f>
        <v>0</v>
      </c>
      <c r="BN592">
        <f>A!BM592</f>
        <v>0</v>
      </c>
      <c r="BO592">
        <f>A!BN592</f>
        <v>0</v>
      </c>
      <c r="BP592">
        <f>A!BO592</f>
        <v>0</v>
      </c>
      <c r="BQ592">
        <f>A!BP592</f>
        <v>0</v>
      </c>
      <c r="BR592">
        <f>A!BQ592</f>
        <v>0</v>
      </c>
      <c r="BS592">
        <f>A!BR592</f>
        <v>0</v>
      </c>
      <c r="BT592">
        <f>A!BS592</f>
        <v>0</v>
      </c>
      <c r="BU592">
        <f>A!BT592</f>
        <v>0</v>
      </c>
      <c r="BV592">
        <f>A!BU592</f>
        <v>0</v>
      </c>
      <c r="BW592">
        <f>A!BV592</f>
        <v>0</v>
      </c>
      <c r="BX592">
        <f>A!BW592</f>
        <v>0</v>
      </c>
      <c r="BY592">
        <f>A!BX592</f>
        <v>0</v>
      </c>
      <c r="BZ592">
        <f>A!BY592</f>
        <v>0</v>
      </c>
      <c r="CA592">
        <f>A!BZ592</f>
        <v>0</v>
      </c>
      <c r="CB592">
        <f>A!CA592</f>
        <v>0</v>
      </c>
      <c r="CC592">
        <f>A!CB592</f>
        <v>0</v>
      </c>
      <c r="CD592">
        <f>A!CC592</f>
        <v>0</v>
      </c>
      <c r="CE592">
        <f>A!CD592</f>
        <v>0</v>
      </c>
      <c r="CF592">
        <f>A!CE592</f>
        <v>0</v>
      </c>
      <c r="CG592">
        <f>A!CF592</f>
        <v>0</v>
      </c>
      <c r="CH592">
        <f>A!CG592</f>
        <v>0</v>
      </c>
      <c r="CI592">
        <f>A!CH592</f>
        <v>0</v>
      </c>
      <c r="CJ592">
        <f>A!CI592</f>
        <v>0</v>
      </c>
      <c r="CK592">
        <f>A!CJ592</f>
        <v>0</v>
      </c>
      <c r="CL592">
        <f>A!CK592</f>
        <v>0</v>
      </c>
      <c r="CM592">
        <f>A!CL592</f>
        <v>0</v>
      </c>
      <c r="CN592">
        <f>A!CM592</f>
        <v>0</v>
      </c>
      <c r="CO592">
        <f>A!CN592</f>
        <v>0</v>
      </c>
      <c r="CP592">
        <f>A!CO592</f>
        <v>0</v>
      </c>
      <c r="CQ592">
        <f>A!CO902</f>
        <v>0</v>
      </c>
      <c r="CR592">
        <f>A!CP592</f>
        <v>0</v>
      </c>
      <c r="CS592">
        <f>A!CQ592</f>
        <v>0</v>
      </c>
    </row>
    <row r="593" spans="1:97" x14ac:dyDescent="0.2">
      <c r="A593">
        <f>A!A593</f>
        <v>0</v>
      </c>
      <c r="B593">
        <f>A!B593</f>
        <v>0</v>
      </c>
      <c r="C593">
        <f>A!C593</f>
        <v>0</v>
      </c>
      <c r="D593">
        <f>A!D593</f>
        <v>0</v>
      </c>
      <c r="E593">
        <f>A!E593</f>
        <v>0</v>
      </c>
      <c r="F593">
        <f>A!F593</f>
        <v>0</v>
      </c>
      <c r="G593">
        <f>A!G593</f>
        <v>0</v>
      </c>
      <c r="H593">
        <f>A!H593</f>
        <v>0</v>
      </c>
      <c r="I593">
        <f>A!I593</f>
        <v>0</v>
      </c>
      <c r="J593">
        <f>A!J593</f>
        <v>0</v>
      </c>
      <c r="K593">
        <f>A!K593</f>
        <v>0</v>
      </c>
      <c r="L593">
        <f>A!L593</f>
        <v>0</v>
      </c>
      <c r="M593">
        <f>A!M593</f>
        <v>0</v>
      </c>
      <c r="N593">
        <f>A!N593</f>
        <v>0</v>
      </c>
      <c r="O593">
        <f>A!O593</f>
        <v>0</v>
      </c>
      <c r="P593" s="23" t="str">
        <f>IF(A!P593="","",INDEX(B!$A$1:$BT$2000,MATCH(A!P593,B!$AX$1:$AX$2000,0),D!$B$5))</f>
        <v/>
      </c>
      <c r="Q593">
        <f>A!Q593</f>
        <v>0</v>
      </c>
      <c r="R593">
        <f>A!R593</f>
        <v>0</v>
      </c>
      <c r="S593">
        <f>A!S593</f>
        <v>0</v>
      </c>
      <c r="T593">
        <f>A!T593</f>
        <v>0</v>
      </c>
      <c r="U593">
        <f>A!U593</f>
        <v>0</v>
      </c>
      <c r="V593" s="23">
        <f>IF(A!V593="&lt;",1,A!V593)</f>
        <v>0</v>
      </c>
      <c r="W593">
        <f>A!W593</f>
        <v>0</v>
      </c>
      <c r="X593">
        <f>A!X593</f>
        <v>0</v>
      </c>
      <c r="Y593">
        <f>A!Y593</f>
        <v>0</v>
      </c>
      <c r="Z593" s="23">
        <f t="shared" si="9"/>
        <v>0</v>
      </c>
      <c r="AA593">
        <f>A!Z593</f>
        <v>0</v>
      </c>
      <c r="AB593">
        <f>A!AA593</f>
        <v>0</v>
      </c>
      <c r="AC593">
        <f>A!AB593</f>
        <v>0</v>
      </c>
      <c r="AD593">
        <f>A!AC593</f>
        <v>0</v>
      </c>
      <c r="AE593">
        <f>A!AD593</f>
        <v>0</v>
      </c>
      <c r="AF593">
        <f>A!AE593</f>
        <v>0</v>
      </c>
      <c r="AG593">
        <f>A!AF593</f>
        <v>0</v>
      </c>
      <c r="AH593">
        <f>A!AG593</f>
        <v>0</v>
      </c>
      <c r="AI593">
        <f>A!AH593</f>
        <v>0</v>
      </c>
      <c r="AJ593">
        <f>A!AI593</f>
        <v>0</v>
      </c>
      <c r="AK593">
        <f>A!AJ593</f>
        <v>0</v>
      </c>
      <c r="AL593">
        <f>A!AK593</f>
        <v>0</v>
      </c>
      <c r="AM593">
        <f>A!AL593</f>
        <v>0</v>
      </c>
      <c r="AN593">
        <f>A!AM593</f>
        <v>0</v>
      </c>
      <c r="AO593">
        <f>A!AN593</f>
        <v>0</v>
      </c>
      <c r="AP593">
        <f>A!AO593</f>
        <v>0</v>
      </c>
      <c r="AQ593">
        <f>A!AP593</f>
        <v>0</v>
      </c>
      <c r="AR593">
        <f>A!AQ593</f>
        <v>0</v>
      </c>
      <c r="AS593">
        <f>A!AR593</f>
        <v>0</v>
      </c>
      <c r="AT593">
        <f>A!AS593</f>
        <v>0</v>
      </c>
      <c r="AU593">
        <f>A!AT593</f>
        <v>0</v>
      </c>
      <c r="AV593">
        <f>A!AU593</f>
        <v>0</v>
      </c>
      <c r="AW593" s="23" t="str">
        <f>IF(A!AV593=0,"",A!AV593)</f>
        <v/>
      </c>
      <c r="AX593">
        <f>A!AW593</f>
        <v>0</v>
      </c>
      <c r="AY593">
        <f>A!AX593</f>
        <v>0</v>
      </c>
      <c r="AZ593">
        <f>A!AY593</f>
        <v>0</v>
      </c>
      <c r="BA593">
        <f>A!AZ593</f>
        <v>0</v>
      </c>
      <c r="BB593">
        <f>A!BA593</f>
        <v>0</v>
      </c>
      <c r="BC593">
        <f>A!BB593</f>
        <v>0</v>
      </c>
      <c r="BD593">
        <f>A!BC593</f>
        <v>0</v>
      </c>
      <c r="BE593">
        <f>A!BD593</f>
        <v>0</v>
      </c>
      <c r="BF593">
        <f>A!BE593</f>
        <v>0</v>
      </c>
      <c r="BG593">
        <f>A!BF593</f>
        <v>0</v>
      </c>
      <c r="BH593">
        <f>A!BG593</f>
        <v>0</v>
      </c>
      <c r="BI593">
        <f>A!BH593</f>
        <v>0</v>
      </c>
      <c r="BJ593">
        <f>A!BI593</f>
        <v>0</v>
      </c>
      <c r="BK593">
        <f>A!BJ593</f>
        <v>0</v>
      </c>
      <c r="BL593">
        <f>A!BK593</f>
        <v>0</v>
      </c>
      <c r="BM593">
        <f>A!BL593</f>
        <v>0</v>
      </c>
      <c r="BN593">
        <f>A!BM593</f>
        <v>0</v>
      </c>
      <c r="BO593">
        <f>A!BN593</f>
        <v>0</v>
      </c>
      <c r="BP593">
        <f>A!BO593</f>
        <v>0</v>
      </c>
      <c r="BQ593">
        <f>A!BP593</f>
        <v>0</v>
      </c>
      <c r="BR593">
        <f>A!BQ593</f>
        <v>0</v>
      </c>
      <c r="BS593">
        <f>A!BR593</f>
        <v>0</v>
      </c>
      <c r="BT593">
        <f>A!BS593</f>
        <v>0</v>
      </c>
      <c r="BU593">
        <f>A!BT593</f>
        <v>0</v>
      </c>
      <c r="BV593">
        <f>A!BU593</f>
        <v>0</v>
      </c>
      <c r="BW593">
        <f>A!BV593</f>
        <v>0</v>
      </c>
      <c r="BX593">
        <f>A!BW593</f>
        <v>0</v>
      </c>
      <c r="BY593">
        <f>A!BX593</f>
        <v>0</v>
      </c>
      <c r="BZ593">
        <f>A!BY593</f>
        <v>0</v>
      </c>
      <c r="CA593">
        <f>A!BZ593</f>
        <v>0</v>
      </c>
      <c r="CB593">
        <f>A!CA593</f>
        <v>0</v>
      </c>
      <c r="CC593">
        <f>A!CB593</f>
        <v>0</v>
      </c>
      <c r="CD593">
        <f>A!CC593</f>
        <v>0</v>
      </c>
      <c r="CE593">
        <f>A!CD593</f>
        <v>0</v>
      </c>
      <c r="CF593">
        <f>A!CE593</f>
        <v>0</v>
      </c>
      <c r="CG593">
        <f>A!CF593</f>
        <v>0</v>
      </c>
      <c r="CH593">
        <f>A!CG593</f>
        <v>0</v>
      </c>
      <c r="CI593">
        <f>A!CH593</f>
        <v>0</v>
      </c>
      <c r="CJ593">
        <f>A!CI593</f>
        <v>0</v>
      </c>
      <c r="CK593">
        <f>A!CJ593</f>
        <v>0</v>
      </c>
      <c r="CL593">
        <f>A!CK593</f>
        <v>0</v>
      </c>
      <c r="CM593">
        <f>A!CL593</f>
        <v>0</v>
      </c>
      <c r="CN593">
        <f>A!CM593</f>
        <v>0</v>
      </c>
      <c r="CO593">
        <f>A!CN593</f>
        <v>0</v>
      </c>
      <c r="CP593">
        <f>A!CO593</f>
        <v>0</v>
      </c>
      <c r="CQ593">
        <f>A!CO903</f>
        <v>0</v>
      </c>
      <c r="CR593">
        <f>A!CP593</f>
        <v>0</v>
      </c>
      <c r="CS593">
        <f>A!CQ593</f>
        <v>0</v>
      </c>
    </row>
    <row r="594" spans="1:97" x14ac:dyDescent="0.2">
      <c r="A594">
        <f>A!A594</f>
        <v>0</v>
      </c>
      <c r="B594">
        <f>A!B594</f>
        <v>0</v>
      </c>
      <c r="C594">
        <f>A!C594</f>
        <v>0</v>
      </c>
      <c r="D594">
        <f>A!D594</f>
        <v>0</v>
      </c>
      <c r="E594">
        <f>A!E594</f>
        <v>0</v>
      </c>
      <c r="F594">
        <f>A!F594</f>
        <v>0</v>
      </c>
      <c r="G594">
        <f>A!G594</f>
        <v>0</v>
      </c>
      <c r="H594">
        <f>A!H594</f>
        <v>0</v>
      </c>
      <c r="I594">
        <f>A!I594</f>
        <v>0</v>
      </c>
      <c r="J594">
        <f>A!J594</f>
        <v>0</v>
      </c>
      <c r="K594">
        <f>A!K594</f>
        <v>0</v>
      </c>
      <c r="L594">
        <f>A!L594</f>
        <v>0</v>
      </c>
      <c r="M594">
        <f>A!M594</f>
        <v>0</v>
      </c>
      <c r="N594">
        <f>A!N594</f>
        <v>0</v>
      </c>
      <c r="O594">
        <f>A!O594</f>
        <v>0</v>
      </c>
      <c r="P594" s="23" t="str">
        <f>IF(A!P594="","",INDEX(B!$A$1:$BT$2000,MATCH(A!P594,B!$AX$1:$AX$2000,0),D!$B$5))</f>
        <v/>
      </c>
      <c r="Q594">
        <f>A!Q594</f>
        <v>0</v>
      </c>
      <c r="R594">
        <f>A!R594</f>
        <v>0</v>
      </c>
      <c r="S594">
        <f>A!S594</f>
        <v>0</v>
      </c>
      <c r="T594">
        <f>A!T594</f>
        <v>0</v>
      </c>
      <c r="U594">
        <f>A!U594</f>
        <v>0</v>
      </c>
      <c r="V594" s="23">
        <f>IF(A!V594="&lt;",1,A!V594)</f>
        <v>0</v>
      </c>
      <c r="W594">
        <f>A!W594</f>
        <v>0</v>
      </c>
      <c r="X594">
        <f>A!X594</f>
        <v>0</v>
      </c>
      <c r="Y594">
        <f>A!Y594</f>
        <v>0</v>
      </c>
      <c r="Z594" s="23">
        <f t="shared" si="9"/>
        <v>0</v>
      </c>
      <c r="AA594">
        <f>A!Z594</f>
        <v>0</v>
      </c>
      <c r="AB594">
        <f>A!AA594</f>
        <v>0</v>
      </c>
      <c r="AC594">
        <f>A!AB594</f>
        <v>0</v>
      </c>
      <c r="AD594">
        <f>A!AC594</f>
        <v>0</v>
      </c>
      <c r="AE594">
        <f>A!AD594</f>
        <v>0</v>
      </c>
      <c r="AF594">
        <f>A!AE594</f>
        <v>0</v>
      </c>
      <c r="AG594">
        <f>A!AF594</f>
        <v>0</v>
      </c>
      <c r="AH594">
        <f>A!AG594</f>
        <v>0</v>
      </c>
      <c r="AI594">
        <f>A!AH594</f>
        <v>0</v>
      </c>
      <c r="AJ594">
        <f>A!AI594</f>
        <v>0</v>
      </c>
      <c r="AK594">
        <f>A!AJ594</f>
        <v>0</v>
      </c>
      <c r="AL594">
        <f>A!AK594</f>
        <v>0</v>
      </c>
      <c r="AM594">
        <f>A!AL594</f>
        <v>0</v>
      </c>
      <c r="AN594">
        <f>A!AM594</f>
        <v>0</v>
      </c>
      <c r="AO594">
        <f>A!AN594</f>
        <v>0</v>
      </c>
      <c r="AP594">
        <f>A!AO594</f>
        <v>0</v>
      </c>
      <c r="AQ594">
        <f>A!AP594</f>
        <v>0</v>
      </c>
      <c r="AR594">
        <f>A!AQ594</f>
        <v>0</v>
      </c>
      <c r="AS594">
        <f>A!AR594</f>
        <v>0</v>
      </c>
      <c r="AT594">
        <f>A!AS594</f>
        <v>0</v>
      </c>
      <c r="AU594">
        <f>A!AT594</f>
        <v>0</v>
      </c>
      <c r="AV594">
        <f>A!AU594</f>
        <v>0</v>
      </c>
      <c r="AW594" s="23" t="str">
        <f>IF(A!AV594=0,"",A!AV594)</f>
        <v/>
      </c>
      <c r="AX594">
        <f>A!AW594</f>
        <v>0</v>
      </c>
      <c r="AY594">
        <f>A!AX594</f>
        <v>0</v>
      </c>
      <c r="AZ594">
        <f>A!AY594</f>
        <v>0</v>
      </c>
      <c r="BA594">
        <f>A!AZ594</f>
        <v>0</v>
      </c>
      <c r="BB594">
        <f>A!BA594</f>
        <v>0</v>
      </c>
      <c r="BC594">
        <f>A!BB594</f>
        <v>0</v>
      </c>
      <c r="BD594">
        <f>A!BC594</f>
        <v>0</v>
      </c>
      <c r="BE594">
        <f>A!BD594</f>
        <v>0</v>
      </c>
      <c r="BF594">
        <f>A!BE594</f>
        <v>0</v>
      </c>
      <c r="BG594">
        <f>A!BF594</f>
        <v>0</v>
      </c>
      <c r="BH594">
        <f>A!BG594</f>
        <v>0</v>
      </c>
      <c r="BI594">
        <f>A!BH594</f>
        <v>0</v>
      </c>
      <c r="BJ594">
        <f>A!BI594</f>
        <v>0</v>
      </c>
      <c r="BK594">
        <f>A!BJ594</f>
        <v>0</v>
      </c>
      <c r="BL594">
        <f>A!BK594</f>
        <v>0</v>
      </c>
      <c r="BM594">
        <f>A!BL594</f>
        <v>0</v>
      </c>
      <c r="BN594">
        <f>A!BM594</f>
        <v>0</v>
      </c>
      <c r="BO594">
        <f>A!BN594</f>
        <v>0</v>
      </c>
      <c r="BP594">
        <f>A!BO594</f>
        <v>0</v>
      </c>
      <c r="BQ594">
        <f>A!BP594</f>
        <v>0</v>
      </c>
      <c r="BR594">
        <f>A!BQ594</f>
        <v>0</v>
      </c>
      <c r="BS594">
        <f>A!BR594</f>
        <v>0</v>
      </c>
      <c r="BT594">
        <f>A!BS594</f>
        <v>0</v>
      </c>
      <c r="BU594">
        <f>A!BT594</f>
        <v>0</v>
      </c>
      <c r="BV594">
        <f>A!BU594</f>
        <v>0</v>
      </c>
      <c r="BW594">
        <f>A!BV594</f>
        <v>0</v>
      </c>
      <c r="BX594">
        <f>A!BW594</f>
        <v>0</v>
      </c>
      <c r="BY594">
        <f>A!BX594</f>
        <v>0</v>
      </c>
      <c r="BZ594">
        <f>A!BY594</f>
        <v>0</v>
      </c>
      <c r="CA594">
        <f>A!BZ594</f>
        <v>0</v>
      </c>
      <c r="CB594">
        <f>A!CA594</f>
        <v>0</v>
      </c>
      <c r="CC594">
        <f>A!CB594</f>
        <v>0</v>
      </c>
      <c r="CD594">
        <f>A!CC594</f>
        <v>0</v>
      </c>
      <c r="CE594">
        <f>A!CD594</f>
        <v>0</v>
      </c>
      <c r="CF594">
        <f>A!CE594</f>
        <v>0</v>
      </c>
      <c r="CG594">
        <f>A!CF594</f>
        <v>0</v>
      </c>
      <c r="CH594">
        <f>A!CG594</f>
        <v>0</v>
      </c>
      <c r="CI594">
        <f>A!CH594</f>
        <v>0</v>
      </c>
      <c r="CJ594">
        <f>A!CI594</f>
        <v>0</v>
      </c>
      <c r="CK594">
        <f>A!CJ594</f>
        <v>0</v>
      </c>
      <c r="CL594">
        <f>A!CK594</f>
        <v>0</v>
      </c>
      <c r="CM594">
        <f>A!CL594</f>
        <v>0</v>
      </c>
      <c r="CN594">
        <f>A!CM594</f>
        <v>0</v>
      </c>
      <c r="CO594">
        <f>A!CN594</f>
        <v>0</v>
      </c>
      <c r="CP594">
        <f>A!CO594</f>
        <v>0</v>
      </c>
      <c r="CQ594">
        <f>A!CO904</f>
        <v>0</v>
      </c>
      <c r="CR594">
        <f>A!CP594</f>
        <v>0</v>
      </c>
      <c r="CS594">
        <f>A!CQ594</f>
        <v>0</v>
      </c>
    </row>
    <row r="595" spans="1:97" x14ac:dyDescent="0.2">
      <c r="A595">
        <f>A!A595</f>
        <v>0</v>
      </c>
      <c r="B595">
        <f>A!B595</f>
        <v>0</v>
      </c>
      <c r="C595">
        <f>A!C595</f>
        <v>0</v>
      </c>
      <c r="D595">
        <f>A!D595</f>
        <v>0</v>
      </c>
      <c r="E595">
        <f>A!E595</f>
        <v>0</v>
      </c>
      <c r="F595">
        <f>A!F595</f>
        <v>0</v>
      </c>
      <c r="G595">
        <f>A!G595</f>
        <v>0</v>
      </c>
      <c r="H595">
        <f>A!H595</f>
        <v>0</v>
      </c>
      <c r="I595">
        <f>A!I595</f>
        <v>0</v>
      </c>
      <c r="J595">
        <f>A!J595</f>
        <v>0</v>
      </c>
      <c r="K595">
        <f>A!K595</f>
        <v>0</v>
      </c>
      <c r="L595">
        <f>A!L595</f>
        <v>0</v>
      </c>
      <c r="M595">
        <f>A!M595</f>
        <v>0</v>
      </c>
      <c r="N595">
        <f>A!N595</f>
        <v>0</v>
      </c>
      <c r="O595">
        <f>A!O595</f>
        <v>0</v>
      </c>
      <c r="P595" s="23" t="str">
        <f>IF(A!P595="","",INDEX(B!$A$1:$BT$2000,MATCH(A!P595,B!$AX$1:$AX$2000,0),D!$B$5))</f>
        <v/>
      </c>
      <c r="Q595">
        <f>A!Q595</f>
        <v>0</v>
      </c>
      <c r="R595">
        <f>A!R595</f>
        <v>0</v>
      </c>
      <c r="S595">
        <f>A!S595</f>
        <v>0</v>
      </c>
      <c r="T595">
        <f>A!T595</f>
        <v>0</v>
      </c>
      <c r="U595">
        <f>A!U595</f>
        <v>0</v>
      </c>
      <c r="V595" s="23">
        <f>IF(A!V595="&lt;",1,A!V595)</f>
        <v>0</v>
      </c>
      <c r="W595">
        <f>A!W595</f>
        <v>0</v>
      </c>
      <c r="X595">
        <f>A!X595</f>
        <v>0</v>
      </c>
      <c r="Y595">
        <f>A!Y595</f>
        <v>0</v>
      </c>
      <c r="Z595" s="23">
        <f t="shared" si="9"/>
        <v>0</v>
      </c>
      <c r="AA595">
        <f>A!Z595</f>
        <v>0</v>
      </c>
      <c r="AB595">
        <f>A!AA595</f>
        <v>0</v>
      </c>
      <c r="AC595">
        <f>A!AB595</f>
        <v>0</v>
      </c>
      <c r="AD595">
        <f>A!AC595</f>
        <v>0</v>
      </c>
      <c r="AE595">
        <f>A!AD595</f>
        <v>0</v>
      </c>
      <c r="AF595">
        <f>A!AE595</f>
        <v>0</v>
      </c>
      <c r="AG595">
        <f>A!AF595</f>
        <v>0</v>
      </c>
      <c r="AH595">
        <f>A!AG595</f>
        <v>0</v>
      </c>
      <c r="AI595">
        <f>A!AH595</f>
        <v>0</v>
      </c>
      <c r="AJ595">
        <f>A!AI595</f>
        <v>0</v>
      </c>
      <c r="AK595">
        <f>A!AJ595</f>
        <v>0</v>
      </c>
      <c r="AL595">
        <f>A!AK595</f>
        <v>0</v>
      </c>
      <c r="AM595">
        <f>A!AL595</f>
        <v>0</v>
      </c>
      <c r="AN595">
        <f>A!AM595</f>
        <v>0</v>
      </c>
      <c r="AO595">
        <f>A!AN595</f>
        <v>0</v>
      </c>
      <c r="AP595">
        <f>A!AO595</f>
        <v>0</v>
      </c>
      <c r="AQ595">
        <f>A!AP595</f>
        <v>0</v>
      </c>
      <c r="AR595">
        <f>A!AQ595</f>
        <v>0</v>
      </c>
      <c r="AS595">
        <f>A!AR595</f>
        <v>0</v>
      </c>
      <c r="AT595">
        <f>A!AS595</f>
        <v>0</v>
      </c>
      <c r="AU595">
        <f>A!AT595</f>
        <v>0</v>
      </c>
      <c r="AV595">
        <f>A!AU595</f>
        <v>0</v>
      </c>
      <c r="AW595" s="23" t="str">
        <f>IF(A!AV595=0,"",A!AV595)</f>
        <v/>
      </c>
      <c r="AX595">
        <f>A!AW595</f>
        <v>0</v>
      </c>
      <c r="AY595">
        <f>A!AX595</f>
        <v>0</v>
      </c>
      <c r="AZ595">
        <f>A!AY595</f>
        <v>0</v>
      </c>
      <c r="BA595">
        <f>A!AZ595</f>
        <v>0</v>
      </c>
      <c r="BB595">
        <f>A!BA595</f>
        <v>0</v>
      </c>
      <c r="BC595">
        <f>A!BB595</f>
        <v>0</v>
      </c>
      <c r="BD595">
        <f>A!BC595</f>
        <v>0</v>
      </c>
      <c r="BE595">
        <f>A!BD595</f>
        <v>0</v>
      </c>
      <c r="BF595">
        <f>A!BE595</f>
        <v>0</v>
      </c>
      <c r="BG595">
        <f>A!BF595</f>
        <v>0</v>
      </c>
      <c r="BH595">
        <f>A!BG595</f>
        <v>0</v>
      </c>
      <c r="BI595">
        <f>A!BH595</f>
        <v>0</v>
      </c>
      <c r="BJ595">
        <f>A!BI595</f>
        <v>0</v>
      </c>
      <c r="BK595">
        <f>A!BJ595</f>
        <v>0</v>
      </c>
      <c r="BL595">
        <f>A!BK595</f>
        <v>0</v>
      </c>
      <c r="BM595">
        <f>A!BL595</f>
        <v>0</v>
      </c>
      <c r="BN595">
        <f>A!BM595</f>
        <v>0</v>
      </c>
      <c r="BO595">
        <f>A!BN595</f>
        <v>0</v>
      </c>
      <c r="BP595">
        <f>A!BO595</f>
        <v>0</v>
      </c>
      <c r="BQ595">
        <f>A!BP595</f>
        <v>0</v>
      </c>
      <c r="BR595">
        <f>A!BQ595</f>
        <v>0</v>
      </c>
      <c r="BS595">
        <f>A!BR595</f>
        <v>0</v>
      </c>
      <c r="BT595">
        <f>A!BS595</f>
        <v>0</v>
      </c>
      <c r="BU595">
        <f>A!BT595</f>
        <v>0</v>
      </c>
      <c r="BV595">
        <f>A!BU595</f>
        <v>0</v>
      </c>
      <c r="BW595">
        <f>A!BV595</f>
        <v>0</v>
      </c>
      <c r="BX595">
        <f>A!BW595</f>
        <v>0</v>
      </c>
      <c r="BY595">
        <f>A!BX595</f>
        <v>0</v>
      </c>
      <c r="BZ595">
        <f>A!BY595</f>
        <v>0</v>
      </c>
      <c r="CA595">
        <f>A!BZ595</f>
        <v>0</v>
      </c>
      <c r="CB595">
        <f>A!CA595</f>
        <v>0</v>
      </c>
      <c r="CC595">
        <f>A!CB595</f>
        <v>0</v>
      </c>
      <c r="CD595">
        <f>A!CC595</f>
        <v>0</v>
      </c>
      <c r="CE595">
        <f>A!CD595</f>
        <v>0</v>
      </c>
      <c r="CF595">
        <f>A!CE595</f>
        <v>0</v>
      </c>
      <c r="CG595">
        <f>A!CF595</f>
        <v>0</v>
      </c>
      <c r="CH595">
        <f>A!CG595</f>
        <v>0</v>
      </c>
      <c r="CI595">
        <f>A!CH595</f>
        <v>0</v>
      </c>
      <c r="CJ595">
        <f>A!CI595</f>
        <v>0</v>
      </c>
      <c r="CK595">
        <f>A!CJ595</f>
        <v>0</v>
      </c>
      <c r="CL595">
        <f>A!CK595</f>
        <v>0</v>
      </c>
      <c r="CM595">
        <f>A!CL595</f>
        <v>0</v>
      </c>
      <c r="CN595">
        <f>A!CM595</f>
        <v>0</v>
      </c>
      <c r="CO595">
        <f>A!CN595</f>
        <v>0</v>
      </c>
      <c r="CP595">
        <f>A!CO595</f>
        <v>0</v>
      </c>
      <c r="CQ595">
        <f>A!CO905</f>
        <v>0</v>
      </c>
      <c r="CR595">
        <f>A!CP595</f>
        <v>0</v>
      </c>
      <c r="CS595">
        <f>A!CQ595</f>
        <v>0</v>
      </c>
    </row>
    <row r="596" spans="1:97" x14ac:dyDescent="0.2">
      <c r="A596">
        <f>A!A596</f>
        <v>0</v>
      </c>
      <c r="B596">
        <f>A!B596</f>
        <v>0</v>
      </c>
      <c r="C596">
        <f>A!C596</f>
        <v>0</v>
      </c>
      <c r="D596">
        <f>A!D596</f>
        <v>0</v>
      </c>
      <c r="E596">
        <f>A!E596</f>
        <v>0</v>
      </c>
      <c r="F596">
        <f>A!F596</f>
        <v>0</v>
      </c>
      <c r="G596">
        <f>A!G596</f>
        <v>0</v>
      </c>
      <c r="H596">
        <f>A!H596</f>
        <v>0</v>
      </c>
      <c r="I596">
        <f>A!I596</f>
        <v>0</v>
      </c>
      <c r="J596">
        <f>A!J596</f>
        <v>0</v>
      </c>
      <c r="K596">
        <f>A!K596</f>
        <v>0</v>
      </c>
      <c r="L596">
        <f>A!L596</f>
        <v>0</v>
      </c>
      <c r="M596">
        <f>A!M596</f>
        <v>0</v>
      </c>
      <c r="N596">
        <f>A!N596</f>
        <v>0</v>
      </c>
      <c r="O596">
        <f>A!O596</f>
        <v>0</v>
      </c>
      <c r="P596" s="23" t="str">
        <f>IF(A!P596="","",INDEX(B!$A$1:$BT$2000,MATCH(A!P596,B!$AX$1:$AX$2000,0),D!$B$5))</f>
        <v/>
      </c>
      <c r="Q596">
        <f>A!Q596</f>
        <v>0</v>
      </c>
      <c r="R596">
        <f>A!R596</f>
        <v>0</v>
      </c>
      <c r="S596">
        <f>A!S596</f>
        <v>0</v>
      </c>
      <c r="T596">
        <f>A!T596</f>
        <v>0</v>
      </c>
      <c r="U596">
        <f>A!U596</f>
        <v>0</v>
      </c>
      <c r="V596" s="23">
        <f>IF(A!V596="&lt;",1,A!V596)</f>
        <v>0</v>
      </c>
      <c r="W596">
        <f>A!W596</f>
        <v>0</v>
      </c>
      <c r="X596">
        <f>A!X596</f>
        <v>0</v>
      </c>
      <c r="Y596">
        <f>A!Y596</f>
        <v>0</v>
      </c>
      <c r="Z596" s="23">
        <f t="shared" si="9"/>
        <v>0</v>
      </c>
      <c r="AA596">
        <f>A!Z596</f>
        <v>0</v>
      </c>
      <c r="AB596">
        <f>A!AA596</f>
        <v>0</v>
      </c>
      <c r="AC596">
        <f>A!AB596</f>
        <v>0</v>
      </c>
      <c r="AD596">
        <f>A!AC596</f>
        <v>0</v>
      </c>
      <c r="AE596">
        <f>A!AD596</f>
        <v>0</v>
      </c>
      <c r="AF596">
        <f>A!AE596</f>
        <v>0</v>
      </c>
      <c r="AG596">
        <f>A!AF596</f>
        <v>0</v>
      </c>
      <c r="AH596">
        <f>A!AG596</f>
        <v>0</v>
      </c>
      <c r="AI596">
        <f>A!AH596</f>
        <v>0</v>
      </c>
      <c r="AJ596">
        <f>A!AI596</f>
        <v>0</v>
      </c>
      <c r="AK596">
        <f>A!AJ596</f>
        <v>0</v>
      </c>
      <c r="AL596">
        <f>A!AK596</f>
        <v>0</v>
      </c>
      <c r="AM596">
        <f>A!AL596</f>
        <v>0</v>
      </c>
      <c r="AN596">
        <f>A!AM596</f>
        <v>0</v>
      </c>
      <c r="AO596">
        <f>A!AN596</f>
        <v>0</v>
      </c>
      <c r="AP596">
        <f>A!AO596</f>
        <v>0</v>
      </c>
      <c r="AQ596">
        <f>A!AP596</f>
        <v>0</v>
      </c>
      <c r="AR596">
        <f>A!AQ596</f>
        <v>0</v>
      </c>
      <c r="AS596">
        <f>A!AR596</f>
        <v>0</v>
      </c>
      <c r="AT596">
        <f>A!AS596</f>
        <v>0</v>
      </c>
      <c r="AU596">
        <f>A!AT596</f>
        <v>0</v>
      </c>
      <c r="AV596">
        <f>A!AU596</f>
        <v>0</v>
      </c>
      <c r="AW596" s="23" t="str">
        <f>IF(A!AV596=0,"",A!AV596)</f>
        <v/>
      </c>
      <c r="AX596">
        <f>A!AW596</f>
        <v>0</v>
      </c>
      <c r="AY596">
        <f>A!AX596</f>
        <v>0</v>
      </c>
      <c r="AZ596">
        <f>A!AY596</f>
        <v>0</v>
      </c>
      <c r="BA596">
        <f>A!AZ596</f>
        <v>0</v>
      </c>
      <c r="BB596">
        <f>A!BA596</f>
        <v>0</v>
      </c>
      <c r="BC596">
        <f>A!BB596</f>
        <v>0</v>
      </c>
      <c r="BD596">
        <f>A!BC596</f>
        <v>0</v>
      </c>
      <c r="BE596">
        <f>A!BD596</f>
        <v>0</v>
      </c>
      <c r="BF596">
        <f>A!BE596</f>
        <v>0</v>
      </c>
      <c r="BG596">
        <f>A!BF596</f>
        <v>0</v>
      </c>
      <c r="BH596">
        <f>A!BG596</f>
        <v>0</v>
      </c>
      <c r="BI596">
        <f>A!BH596</f>
        <v>0</v>
      </c>
      <c r="BJ596">
        <f>A!BI596</f>
        <v>0</v>
      </c>
      <c r="BK596">
        <f>A!BJ596</f>
        <v>0</v>
      </c>
      <c r="BL596">
        <f>A!BK596</f>
        <v>0</v>
      </c>
      <c r="BM596">
        <f>A!BL596</f>
        <v>0</v>
      </c>
      <c r="BN596">
        <f>A!BM596</f>
        <v>0</v>
      </c>
      <c r="BO596">
        <f>A!BN596</f>
        <v>0</v>
      </c>
      <c r="BP596">
        <f>A!BO596</f>
        <v>0</v>
      </c>
      <c r="BQ596">
        <f>A!BP596</f>
        <v>0</v>
      </c>
      <c r="BR596">
        <f>A!BQ596</f>
        <v>0</v>
      </c>
      <c r="BS596">
        <f>A!BR596</f>
        <v>0</v>
      </c>
      <c r="BT596">
        <f>A!BS596</f>
        <v>0</v>
      </c>
      <c r="BU596">
        <f>A!BT596</f>
        <v>0</v>
      </c>
      <c r="BV596">
        <f>A!BU596</f>
        <v>0</v>
      </c>
      <c r="BW596">
        <f>A!BV596</f>
        <v>0</v>
      </c>
      <c r="BX596">
        <f>A!BW596</f>
        <v>0</v>
      </c>
      <c r="BY596">
        <f>A!BX596</f>
        <v>0</v>
      </c>
      <c r="BZ596">
        <f>A!BY596</f>
        <v>0</v>
      </c>
      <c r="CA596">
        <f>A!BZ596</f>
        <v>0</v>
      </c>
      <c r="CB596">
        <f>A!CA596</f>
        <v>0</v>
      </c>
      <c r="CC596">
        <f>A!CB596</f>
        <v>0</v>
      </c>
      <c r="CD596">
        <f>A!CC596</f>
        <v>0</v>
      </c>
      <c r="CE596">
        <f>A!CD596</f>
        <v>0</v>
      </c>
      <c r="CF596">
        <f>A!CE596</f>
        <v>0</v>
      </c>
      <c r="CG596">
        <f>A!CF596</f>
        <v>0</v>
      </c>
      <c r="CH596">
        <f>A!CG596</f>
        <v>0</v>
      </c>
      <c r="CI596">
        <f>A!CH596</f>
        <v>0</v>
      </c>
      <c r="CJ596">
        <f>A!CI596</f>
        <v>0</v>
      </c>
      <c r="CK596">
        <f>A!CJ596</f>
        <v>0</v>
      </c>
      <c r="CL596">
        <f>A!CK596</f>
        <v>0</v>
      </c>
      <c r="CM596">
        <f>A!CL596</f>
        <v>0</v>
      </c>
      <c r="CN596">
        <f>A!CM596</f>
        <v>0</v>
      </c>
      <c r="CO596">
        <f>A!CN596</f>
        <v>0</v>
      </c>
      <c r="CP596">
        <f>A!CO596</f>
        <v>0</v>
      </c>
      <c r="CQ596">
        <f>A!CO906</f>
        <v>0</v>
      </c>
      <c r="CR596">
        <f>A!CP596</f>
        <v>0</v>
      </c>
      <c r="CS596">
        <f>A!CQ596</f>
        <v>0</v>
      </c>
    </row>
    <row r="597" spans="1:97" x14ac:dyDescent="0.2">
      <c r="A597">
        <f>A!A597</f>
        <v>0</v>
      </c>
      <c r="B597">
        <f>A!B597</f>
        <v>0</v>
      </c>
      <c r="C597">
        <f>A!C597</f>
        <v>0</v>
      </c>
      <c r="D597">
        <f>A!D597</f>
        <v>0</v>
      </c>
      <c r="E597">
        <f>A!E597</f>
        <v>0</v>
      </c>
      <c r="F597">
        <f>A!F597</f>
        <v>0</v>
      </c>
      <c r="G597">
        <f>A!G597</f>
        <v>0</v>
      </c>
      <c r="H597">
        <f>A!H597</f>
        <v>0</v>
      </c>
      <c r="I597">
        <f>A!I597</f>
        <v>0</v>
      </c>
      <c r="J597">
        <f>A!J597</f>
        <v>0</v>
      </c>
      <c r="K597">
        <f>A!K597</f>
        <v>0</v>
      </c>
      <c r="L597">
        <f>A!L597</f>
        <v>0</v>
      </c>
      <c r="M597">
        <f>A!M597</f>
        <v>0</v>
      </c>
      <c r="N597">
        <f>A!N597</f>
        <v>0</v>
      </c>
      <c r="O597">
        <f>A!O597</f>
        <v>0</v>
      </c>
      <c r="P597" s="23" t="str">
        <f>IF(A!P597="","",INDEX(B!$A$1:$BT$2000,MATCH(A!P597,B!$AX$1:$AX$2000,0),D!$B$5))</f>
        <v/>
      </c>
      <c r="Q597">
        <f>A!Q597</f>
        <v>0</v>
      </c>
      <c r="R597">
        <f>A!R597</f>
        <v>0</v>
      </c>
      <c r="S597">
        <f>A!S597</f>
        <v>0</v>
      </c>
      <c r="T597">
        <f>A!T597</f>
        <v>0</v>
      </c>
      <c r="U597">
        <f>A!U597</f>
        <v>0</v>
      </c>
      <c r="V597" s="23">
        <f>IF(A!V597="&lt;",1,A!V597)</f>
        <v>0</v>
      </c>
      <c r="W597">
        <f>A!W597</f>
        <v>0</v>
      </c>
      <c r="X597">
        <f>A!X597</f>
        <v>0</v>
      </c>
      <c r="Y597">
        <f>A!Y597</f>
        <v>0</v>
      </c>
      <c r="Z597" s="23">
        <f t="shared" si="9"/>
        <v>0</v>
      </c>
      <c r="AA597">
        <f>A!Z597</f>
        <v>0</v>
      </c>
      <c r="AB597">
        <f>A!AA597</f>
        <v>0</v>
      </c>
      <c r="AC597">
        <f>A!AB597</f>
        <v>0</v>
      </c>
      <c r="AD597">
        <f>A!AC597</f>
        <v>0</v>
      </c>
      <c r="AE597">
        <f>A!AD597</f>
        <v>0</v>
      </c>
      <c r="AF597">
        <f>A!AE597</f>
        <v>0</v>
      </c>
      <c r="AG597">
        <f>A!AF597</f>
        <v>0</v>
      </c>
      <c r="AH597">
        <f>A!AG597</f>
        <v>0</v>
      </c>
      <c r="AI597">
        <f>A!AH597</f>
        <v>0</v>
      </c>
      <c r="AJ597">
        <f>A!AI597</f>
        <v>0</v>
      </c>
      <c r="AK597">
        <f>A!AJ597</f>
        <v>0</v>
      </c>
      <c r="AL597">
        <f>A!AK597</f>
        <v>0</v>
      </c>
      <c r="AM597">
        <f>A!AL597</f>
        <v>0</v>
      </c>
      <c r="AN597">
        <f>A!AM597</f>
        <v>0</v>
      </c>
      <c r="AO597">
        <f>A!AN597</f>
        <v>0</v>
      </c>
      <c r="AP597">
        <f>A!AO597</f>
        <v>0</v>
      </c>
      <c r="AQ597">
        <f>A!AP597</f>
        <v>0</v>
      </c>
      <c r="AR597">
        <f>A!AQ597</f>
        <v>0</v>
      </c>
      <c r="AS597">
        <f>A!AR597</f>
        <v>0</v>
      </c>
      <c r="AT597">
        <f>A!AS597</f>
        <v>0</v>
      </c>
      <c r="AU597">
        <f>A!AT597</f>
        <v>0</v>
      </c>
      <c r="AV597">
        <f>A!AU597</f>
        <v>0</v>
      </c>
      <c r="AW597" s="23" t="str">
        <f>IF(A!AV597=0,"",A!AV597)</f>
        <v/>
      </c>
      <c r="AX597">
        <f>A!AW597</f>
        <v>0</v>
      </c>
      <c r="AY597">
        <f>A!AX597</f>
        <v>0</v>
      </c>
      <c r="AZ597">
        <f>A!AY597</f>
        <v>0</v>
      </c>
      <c r="BA597">
        <f>A!AZ597</f>
        <v>0</v>
      </c>
      <c r="BB597">
        <f>A!BA597</f>
        <v>0</v>
      </c>
      <c r="BC597">
        <f>A!BB597</f>
        <v>0</v>
      </c>
      <c r="BD597">
        <f>A!BC597</f>
        <v>0</v>
      </c>
      <c r="BE597">
        <f>A!BD597</f>
        <v>0</v>
      </c>
      <c r="BF597">
        <f>A!BE597</f>
        <v>0</v>
      </c>
      <c r="BG597">
        <f>A!BF597</f>
        <v>0</v>
      </c>
      <c r="BH597">
        <f>A!BG597</f>
        <v>0</v>
      </c>
      <c r="BI597">
        <f>A!BH597</f>
        <v>0</v>
      </c>
      <c r="BJ597">
        <f>A!BI597</f>
        <v>0</v>
      </c>
      <c r="BK597">
        <f>A!BJ597</f>
        <v>0</v>
      </c>
      <c r="BL597">
        <f>A!BK597</f>
        <v>0</v>
      </c>
      <c r="BM597">
        <f>A!BL597</f>
        <v>0</v>
      </c>
      <c r="BN597">
        <f>A!BM597</f>
        <v>0</v>
      </c>
      <c r="BO597">
        <f>A!BN597</f>
        <v>0</v>
      </c>
      <c r="BP597">
        <f>A!BO597</f>
        <v>0</v>
      </c>
      <c r="BQ597">
        <f>A!BP597</f>
        <v>0</v>
      </c>
      <c r="BR597">
        <f>A!BQ597</f>
        <v>0</v>
      </c>
      <c r="BS597">
        <f>A!BR597</f>
        <v>0</v>
      </c>
      <c r="BT597">
        <f>A!BS597</f>
        <v>0</v>
      </c>
      <c r="BU597">
        <f>A!BT597</f>
        <v>0</v>
      </c>
      <c r="BV597">
        <f>A!BU597</f>
        <v>0</v>
      </c>
      <c r="BW597">
        <f>A!BV597</f>
        <v>0</v>
      </c>
      <c r="BX597">
        <f>A!BW597</f>
        <v>0</v>
      </c>
      <c r="BY597">
        <f>A!BX597</f>
        <v>0</v>
      </c>
      <c r="BZ597">
        <f>A!BY597</f>
        <v>0</v>
      </c>
      <c r="CA597">
        <f>A!BZ597</f>
        <v>0</v>
      </c>
      <c r="CB597">
        <f>A!CA597</f>
        <v>0</v>
      </c>
      <c r="CC597">
        <f>A!CB597</f>
        <v>0</v>
      </c>
      <c r="CD597">
        <f>A!CC597</f>
        <v>0</v>
      </c>
      <c r="CE597">
        <f>A!CD597</f>
        <v>0</v>
      </c>
      <c r="CF597">
        <f>A!CE597</f>
        <v>0</v>
      </c>
      <c r="CG597">
        <f>A!CF597</f>
        <v>0</v>
      </c>
      <c r="CH597">
        <f>A!CG597</f>
        <v>0</v>
      </c>
      <c r="CI597">
        <f>A!CH597</f>
        <v>0</v>
      </c>
      <c r="CJ597">
        <f>A!CI597</f>
        <v>0</v>
      </c>
      <c r="CK597">
        <f>A!CJ597</f>
        <v>0</v>
      </c>
      <c r="CL597">
        <f>A!CK597</f>
        <v>0</v>
      </c>
      <c r="CM597">
        <f>A!CL597</f>
        <v>0</v>
      </c>
      <c r="CN597">
        <f>A!CM597</f>
        <v>0</v>
      </c>
      <c r="CO597">
        <f>A!CN597</f>
        <v>0</v>
      </c>
      <c r="CP597">
        <f>A!CO597</f>
        <v>0</v>
      </c>
      <c r="CQ597">
        <f>A!CO907</f>
        <v>0</v>
      </c>
      <c r="CR597">
        <f>A!CP597</f>
        <v>0</v>
      </c>
      <c r="CS597">
        <f>A!CQ597</f>
        <v>0</v>
      </c>
    </row>
    <row r="598" spans="1:97" x14ac:dyDescent="0.2">
      <c r="A598">
        <f>A!A598</f>
        <v>0</v>
      </c>
      <c r="B598">
        <f>A!B598</f>
        <v>0</v>
      </c>
      <c r="C598">
        <f>A!C598</f>
        <v>0</v>
      </c>
      <c r="D598">
        <f>A!D598</f>
        <v>0</v>
      </c>
      <c r="E598">
        <f>A!E598</f>
        <v>0</v>
      </c>
      <c r="F598">
        <f>A!F598</f>
        <v>0</v>
      </c>
      <c r="G598">
        <f>A!G598</f>
        <v>0</v>
      </c>
      <c r="H598">
        <f>A!H598</f>
        <v>0</v>
      </c>
      <c r="I598">
        <f>A!I598</f>
        <v>0</v>
      </c>
      <c r="J598">
        <f>A!J598</f>
        <v>0</v>
      </c>
      <c r="K598">
        <f>A!K598</f>
        <v>0</v>
      </c>
      <c r="L598">
        <f>A!L598</f>
        <v>0</v>
      </c>
      <c r="M598">
        <f>A!M598</f>
        <v>0</v>
      </c>
      <c r="N598">
        <f>A!N598</f>
        <v>0</v>
      </c>
      <c r="O598">
        <f>A!O598</f>
        <v>0</v>
      </c>
      <c r="P598" s="23" t="str">
        <f>IF(A!P598="","",INDEX(B!$A$1:$BT$2000,MATCH(A!P598,B!$AX$1:$AX$2000,0),D!$B$5))</f>
        <v/>
      </c>
      <c r="Q598">
        <f>A!Q598</f>
        <v>0</v>
      </c>
      <c r="R598">
        <f>A!R598</f>
        <v>0</v>
      </c>
      <c r="S598">
        <f>A!S598</f>
        <v>0</v>
      </c>
      <c r="T598">
        <f>A!T598</f>
        <v>0</v>
      </c>
      <c r="U598">
        <f>A!U598</f>
        <v>0</v>
      </c>
      <c r="V598" s="23">
        <f>IF(A!V598="&lt;",1,A!V598)</f>
        <v>0</v>
      </c>
      <c r="W598">
        <f>A!W598</f>
        <v>0</v>
      </c>
      <c r="X598">
        <f>A!X598</f>
        <v>0</v>
      </c>
      <c r="Y598">
        <f>A!Y598</f>
        <v>0</v>
      </c>
      <c r="Z598" s="23">
        <f t="shared" si="9"/>
        <v>0</v>
      </c>
      <c r="AA598">
        <f>A!Z598</f>
        <v>0</v>
      </c>
      <c r="AB598">
        <f>A!AA598</f>
        <v>0</v>
      </c>
      <c r="AC598">
        <f>A!AB598</f>
        <v>0</v>
      </c>
      <c r="AD598">
        <f>A!AC598</f>
        <v>0</v>
      </c>
      <c r="AE598">
        <f>A!AD598</f>
        <v>0</v>
      </c>
      <c r="AF598">
        <f>A!AE598</f>
        <v>0</v>
      </c>
      <c r="AG598">
        <f>A!AF598</f>
        <v>0</v>
      </c>
      <c r="AH598">
        <f>A!AG598</f>
        <v>0</v>
      </c>
      <c r="AI598">
        <f>A!AH598</f>
        <v>0</v>
      </c>
      <c r="AJ598">
        <f>A!AI598</f>
        <v>0</v>
      </c>
      <c r="AK598">
        <f>A!AJ598</f>
        <v>0</v>
      </c>
      <c r="AL598">
        <f>A!AK598</f>
        <v>0</v>
      </c>
      <c r="AM598">
        <f>A!AL598</f>
        <v>0</v>
      </c>
      <c r="AN598">
        <f>A!AM598</f>
        <v>0</v>
      </c>
      <c r="AO598">
        <f>A!AN598</f>
        <v>0</v>
      </c>
      <c r="AP598">
        <f>A!AO598</f>
        <v>0</v>
      </c>
      <c r="AQ598">
        <f>A!AP598</f>
        <v>0</v>
      </c>
      <c r="AR598">
        <f>A!AQ598</f>
        <v>0</v>
      </c>
      <c r="AS598">
        <f>A!AR598</f>
        <v>0</v>
      </c>
      <c r="AT598">
        <f>A!AS598</f>
        <v>0</v>
      </c>
      <c r="AU598">
        <f>A!AT598</f>
        <v>0</v>
      </c>
      <c r="AV598">
        <f>A!AU598</f>
        <v>0</v>
      </c>
      <c r="AW598" s="23" t="str">
        <f>IF(A!AV598=0,"",A!AV598)</f>
        <v/>
      </c>
      <c r="AX598">
        <f>A!AW598</f>
        <v>0</v>
      </c>
      <c r="AY598">
        <f>A!AX598</f>
        <v>0</v>
      </c>
      <c r="AZ598">
        <f>A!AY598</f>
        <v>0</v>
      </c>
      <c r="BA598">
        <f>A!AZ598</f>
        <v>0</v>
      </c>
      <c r="BB598">
        <f>A!BA598</f>
        <v>0</v>
      </c>
      <c r="BC598">
        <f>A!BB598</f>
        <v>0</v>
      </c>
      <c r="BD598">
        <f>A!BC598</f>
        <v>0</v>
      </c>
      <c r="BE598">
        <f>A!BD598</f>
        <v>0</v>
      </c>
      <c r="BF598">
        <f>A!BE598</f>
        <v>0</v>
      </c>
      <c r="BG598">
        <f>A!BF598</f>
        <v>0</v>
      </c>
      <c r="BH598">
        <f>A!BG598</f>
        <v>0</v>
      </c>
      <c r="BI598">
        <f>A!BH598</f>
        <v>0</v>
      </c>
      <c r="BJ598">
        <f>A!BI598</f>
        <v>0</v>
      </c>
      <c r="BK598">
        <f>A!BJ598</f>
        <v>0</v>
      </c>
      <c r="BL598">
        <f>A!BK598</f>
        <v>0</v>
      </c>
      <c r="BM598">
        <f>A!BL598</f>
        <v>0</v>
      </c>
      <c r="BN598">
        <f>A!BM598</f>
        <v>0</v>
      </c>
      <c r="BO598">
        <f>A!BN598</f>
        <v>0</v>
      </c>
      <c r="BP598">
        <f>A!BO598</f>
        <v>0</v>
      </c>
      <c r="BQ598">
        <f>A!BP598</f>
        <v>0</v>
      </c>
      <c r="BR598">
        <f>A!BQ598</f>
        <v>0</v>
      </c>
      <c r="BS598">
        <f>A!BR598</f>
        <v>0</v>
      </c>
      <c r="BT598">
        <f>A!BS598</f>
        <v>0</v>
      </c>
      <c r="BU598">
        <f>A!BT598</f>
        <v>0</v>
      </c>
      <c r="BV598">
        <f>A!BU598</f>
        <v>0</v>
      </c>
      <c r="BW598">
        <f>A!BV598</f>
        <v>0</v>
      </c>
      <c r="BX598">
        <f>A!BW598</f>
        <v>0</v>
      </c>
      <c r="BY598">
        <f>A!BX598</f>
        <v>0</v>
      </c>
      <c r="BZ598">
        <f>A!BY598</f>
        <v>0</v>
      </c>
      <c r="CA598">
        <f>A!BZ598</f>
        <v>0</v>
      </c>
      <c r="CB598">
        <f>A!CA598</f>
        <v>0</v>
      </c>
      <c r="CC598">
        <f>A!CB598</f>
        <v>0</v>
      </c>
      <c r="CD598">
        <f>A!CC598</f>
        <v>0</v>
      </c>
      <c r="CE598">
        <f>A!CD598</f>
        <v>0</v>
      </c>
      <c r="CF598">
        <f>A!CE598</f>
        <v>0</v>
      </c>
      <c r="CG598">
        <f>A!CF598</f>
        <v>0</v>
      </c>
      <c r="CH598">
        <f>A!CG598</f>
        <v>0</v>
      </c>
      <c r="CI598">
        <f>A!CH598</f>
        <v>0</v>
      </c>
      <c r="CJ598">
        <f>A!CI598</f>
        <v>0</v>
      </c>
      <c r="CK598">
        <f>A!CJ598</f>
        <v>0</v>
      </c>
      <c r="CL598">
        <f>A!CK598</f>
        <v>0</v>
      </c>
      <c r="CM598">
        <f>A!CL598</f>
        <v>0</v>
      </c>
      <c r="CN598">
        <f>A!CM598</f>
        <v>0</v>
      </c>
      <c r="CO598">
        <f>A!CN598</f>
        <v>0</v>
      </c>
      <c r="CP598">
        <f>A!CO598</f>
        <v>0</v>
      </c>
      <c r="CQ598">
        <f>A!CO908</f>
        <v>0</v>
      </c>
      <c r="CR598">
        <f>A!CP598</f>
        <v>0</v>
      </c>
      <c r="CS598">
        <f>A!CQ598</f>
        <v>0</v>
      </c>
    </row>
    <row r="599" spans="1:97" x14ac:dyDescent="0.2">
      <c r="A599">
        <f>A!A599</f>
        <v>0</v>
      </c>
      <c r="B599">
        <f>A!B599</f>
        <v>0</v>
      </c>
      <c r="C599">
        <f>A!C599</f>
        <v>0</v>
      </c>
      <c r="D599">
        <f>A!D599</f>
        <v>0</v>
      </c>
      <c r="E599">
        <f>A!E599</f>
        <v>0</v>
      </c>
      <c r="F599">
        <f>A!F599</f>
        <v>0</v>
      </c>
      <c r="G599">
        <f>A!G599</f>
        <v>0</v>
      </c>
      <c r="H599">
        <f>A!H599</f>
        <v>0</v>
      </c>
      <c r="I599">
        <f>A!I599</f>
        <v>0</v>
      </c>
      <c r="J599">
        <f>A!J599</f>
        <v>0</v>
      </c>
      <c r="K599">
        <f>A!K599</f>
        <v>0</v>
      </c>
      <c r="L599">
        <f>A!L599</f>
        <v>0</v>
      </c>
      <c r="M599">
        <f>A!M599</f>
        <v>0</v>
      </c>
      <c r="N599">
        <f>A!N599</f>
        <v>0</v>
      </c>
      <c r="O599">
        <f>A!O599</f>
        <v>0</v>
      </c>
      <c r="P599" s="23" t="str">
        <f>IF(A!P599="","",INDEX(B!$A$1:$BT$2000,MATCH(A!P599,B!$AX$1:$AX$2000,0),D!$B$5))</f>
        <v/>
      </c>
      <c r="Q599">
        <f>A!Q599</f>
        <v>0</v>
      </c>
      <c r="R599">
        <f>A!R599</f>
        <v>0</v>
      </c>
      <c r="S599">
        <f>A!S599</f>
        <v>0</v>
      </c>
      <c r="T599">
        <f>A!T599</f>
        <v>0</v>
      </c>
      <c r="U599">
        <f>A!U599</f>
        <v>0</v>
      </c>
      <c r="V599" s="23">
        <f>IF(A!V599="&lt;",1,A!V599)</f>
        <v>0</v>
      </c>
      <c r="W599">
        <f>A!W599</f>
        <v>0</v>
      </c>
      <c r="X599">
        <f>A!X599</f>
        <v>0</v>
      </c>
      <c r="Y599">
        <f>A!Y599</f>
        <v>0</v>
      </c>
      <c r="Z599" s="23">
        <f t="shared" si="9"/>
        <v>0</v>
      </c>
      <c r="AA599">
        <f>A!Z599</f>
        <v>0</v>
      </c>
      <c r="AB599">
        <f>A!AA599</f>
        <v>0</v>
      </c>
      <c r="AC599">
        <f>A!AB599</f>
        <v>0</v>
      </c>
      <c r="AD599">
        <f>A!AC599</f>
        <v>0</v>
      </c>
      <c r="AE599">
        <f>A!AD599</f>
        <v>0</v>
      </c>
      <c r="AF599">
        <f>A!AE599</f>
        <v>0</v>
      </c>
      <c r="AG599">
        <f>A!AF599</f>
        <v>0</v>
      </c>
      <c r="AH599">
        <f>A!AG599</f>
        <v>0</v>
      </c>
      <c r="AI599">
        <f>A!AH599</f>
        <v>0</v>
      </c>
      <c r="AJ599">
        <f>A!AI599</f>
        <v>0</v>
      </c>
      <c r="AK599">
        <f>A!AJ599</f>
        <v>0</v>
      </c>
      <c r="AL599">
        <f>A!AK599</f>
        <v>0</v>
      </c>
      <c r="AM599">
        <f>A!AL599</f>
        <v>0</v>
      </c>
      <c r="AN599">
        <f>A!AM599</f>
        <v>0</v>
      </c>
      <c r="AO599">
        <f>A!AN599</f>
        <v>0</v>
      </c>
      <c r="AP599">
        <f>A!AO599</f>
        <v>0</v>
      </c>
      <c r="AQ599">
        <f>A!AP599</f>
        <v>0</v>
      </c>
      <c r="AR599">
        <f>A!AQ599</f>
        <v>0</v>
      </c>
      <c r="AS599">
        <f>A!AR599</f>
        <v>0</v>
      </c>
      <c r="AT599">
        <f>A!AS599</f>
        <v>0</v>
      </c>
      <c r="AU599">
        <f>A!AT599</f>
        <v>0</v>
      </c>
      <c r="AV599">
        <f>A!AU599</f>
        <v>0</v>
      </c>
      <c r="AW599" s="23" t="str">
        <f>IF(A!AV599=0,"",A!AV599)</f>
        <v/>
      </c>
      <c r="AX599">
        <f>A!AW599</f>
        <v>0</v>
      </c>
      <c r="AY599">
        <f>A!AX599</f>
        <v>0</v>
      </c>
      <c r="AZ599">
        <f>A!AY599</f>
        <v>0</v>
      </c>
      <c r="BA599">
        <f>A!AZ599</f>
        <v>0</v>
      </c>
      <c r="BB599">
        <f>A!BA599</f>
        <v>0</v>
      </c>
      <c r="BC599">
        <f>A!BB599</f>
        <v>0</v>
      </c>
      <c r="BD599">
        <f>A!BC599</f>
        <v>0</v>
      </c>
      <c r="BE599">
        <f>A!BD599</f>
        <v>0</v>
      </c>
      <c r="BF599">
        <f>A!BE599</f>
        <v>0</v>
      </c>
      <c r="BG599">
        <f>A!BF599</f>
        <v>0</v>
      </c>
      <c r="BH599">
        <f>A!BG599</f>
        <v>0</v>
      </c>
      <c r="BI599">
        <f>A!BH599</f>
        <v>0</v>
      </c>
      <c r="BJ599">
        <f>A!BI599</f>
        <v>0</v>
      </c>
      <c r="BK599">
        <f>A!BJ599</f>
        <v>0</v>
      </c>
      <c r="BL599">
        <f>A!BK599</f>
        <v>0</v>
      </c>
      <c r="BM599">
        <f>A!BL599</f>
        <v>0</v>
      </c>
      <c r="BN599">
        <f>A!BM599</f>
        <v>0</v>
      </c>
      <c r="BO599">
        <f>A!BN599</f>
        <v>0</v>
      </c>
      <c r="BP599">
        <f>A!BO599</f>
        <v>0</v>
      </c>
      <c r="BQ599">
        <f>A!BP599</f>
        <v>0</v>
      </c>
      <c r="BR599">
        <f>A!BQ599</f>
        <v>0</v>
      </c>
      <c r="BS599">
        <f>A!BR599</f>
        <v>0</v>
      </c>
      <c r="BT599">
        <f>A!BS599</f>
        <v>0</v>
      </c>
      <c r="BU599">
        <f>A!BT599</f>
        <v>0</v>
      </c>
      <c r="BV599">
        <f>A!BU599</f>
        <v>0</v>
      </c>
      <c r="BW599">
        <f>A!BV599</f>
        <v>0</v>
      </c>
      <c r="BX599">
        <f>A!BW599</f>
        <v>0</v>
      </c>
      <c r="BY599">
        <f>A!BX599</f>
        <v>0</v>
      </c>
      <c r="BZ599">
        <f>A!BY599</f>
        <v>0</v>
      </c>
      <c r="CA599">
        <f>A!BZ599</f>
        <v>0</v>
      </c>
      <c r="CB599">
        <f>A!CA599</f>
        <v>0</v>
      </c>
      <c r="CC599">
        <f>A!CB599</f>
        <v>0</v>
      </c>
      <c r="CD599">
        <f>A!CC599</f>
        <v>0</v>
      </c>
      <c r="CE599">
        <f>A!CD599</f>
        <v>0</v>
      </c>
      <c r="CF599">
        <f>A!CE599</f>
        <v>0</v>
      </c>
      <c r="CG599">
        <f>A!CF599</f>
        <v>0</v>
      </c>
      <c r="CH599">
        <f>A!CG599</f>
        <v>0</v>
      </c>
      <c r="CI599">
        <f>A!CH599</f>
        <v>0</v>
      </c>
      <c r="CJ599">
        <f>A!CI599</f>
        <v>0</v>
      </c>
      <c r="CK599">
        <f>A!CJ599</f>
        <v>0</v>
      </c>
      <c r="CL599">
        <f>A!CK599</f>
        <v>0</v>
      </c>
      <c r="CM599">
        <f>A!CL599</f>
        <v>0</v>
      </c>
      <c r="CN599">
        <f>A!CM599</f>
        <v>0</v>
      </c>
      <c r="CO599">
        <f>A!CN599</f>
        <v>0</v>
      </c>
      <c r="CP599">
        <f>A!CO599</f>
        <v>0</v>
      </c>
      <c r="CQ599">
        <f>A!CO909</f>
        <v>0</v>
      </c>
      <c r="CR599">
        <f>A!CP599</f>
        <v>0</v>
      </c>
      <c r="CS599">
        <f>A!CQ599</f>
        <v>0</v>
      </c>
    </row>
    <row r="600" spans="1:97" x14ac:dyDescent="0.2">
      <c r="A600">
        <f>A!A600</f>
        <v>0</v>
      </c>
      <c r="B600">
        <f>A!B600</f>
        <v>0</v>
      </c>
      <c r="C600">
        <f>A!C600</f>
        <v>0</v>
      </c>
      <c r="D600">
        <f>A!D600</f>
        <v>0</v>
      </c>
      <c r="E600">
        <f>A!E600</f>
        <v>0</v>
      </c>
      <c r="F600">
        <f>A!F600</f>
        <v>0</v>
      </c>
      <c r="G600">
        <f>A!G600</f>
        <v>0</v>
      </c>
      <c r="H600">
        <f>A!H600</f>
        <v>0</v>
      </c>
      <c r="I600">
        <f>A!I600</f>
        <v>0</v>
      </c>
      <c r="J600">
        <f>A!J600</f>
        <v>0</v>
      </c>
      <c r="K600">
        <f>A!K600</f>
        <v>0</v>
      </c>
      <c r="L600">
        <f>A!L600</f>
        <v>0</v>
      </c>
      <c r="M600">
        <f>A!M600</f>
        <v>0</v>
      </c>
      <c r="N600">
        <f>A!N600</f>
        <v>0</v>
      </c>
      <c r="O600">
        <f>A!O600</f>
        <v>0</v>
      </c>
      <c r="P600" s="23" t="str">
        <f>IF(A!P600="","",INDEX(B!$A$1:$BT$2000,MATCH(A!P600,B!$AX$1:$AX$2000,0),D!$B$5))</f>
        <v/>
      </c>
      <c r="Q600">
        <f>A!Q600</f>
        <v>0</v>
      </c>
      <c r="R600">
        <f>A!R600</f>
        <v>0</v>
      </c>
      <c r="S600">
        <f>A!S600</f>
        <v>0</v>
      </c>
      <c r="T600">
        <f>A!T600</f>
        <v>0</v>
      </c>
      <c r="U600">
        <f>A!U600</f>
        <v>0</v>
      </c>
      <c r="V600" s="23">
        <f>IF(A!V600="&lt;",1,A!V600)</f>
        <v>0</v>
      </c>
      <c r="W600">
        <f>A!W600</f>
        <v>0</v>
      </c>
      <c r="X600">
        <f>A!X600</f>
        <v>0</v>
      </c>
      <c r="Y600">
        <f>A!Y600</f>
        <v>0</v>
      </c>
      <c r="Z600" s="23">
        <f t="shared" si="9"/>
        <v>0</v>
      </c>
      <c r="AA600">
        <f>A!Z600</f>
        <v>0</v>
      </c>
      <c r="AB600">
        <f>A!AA600</f>
        <v>0</v>
      </c>
      <c r="AC600">
        <f>A!AB600</f>
        <v>0</v>
      </c>
      <c r="AD600">
        <f>A!AC600</f>
        <v>0</v>
      </c>
      <c r="AE600">
        <f>A!AD600</f>
        <v>0</v>
      </c>
      <c r="AF600">
        <f>A!AE600</f>
        <v>0</v>
      </c>
      <c r="AG600">
        <f>A!AF600</f>
        <v>0</v>
      </c>
      <c r="AH600">
        <f>A!AG600</f>
        <v>0</v>
      </c>
      <c r="AI600">
        <f>A!AH600</f>
        <v>0</v>
      </c>
      <c r="AJ600">
        <f>A!AI600</f>
        <v>0</v>
      </c>
      <c r="AK600">
        <f>A!AJ600</f>
        <v>0</v>
      </c>
      <c r="AL600">
        <f>A!AK600</f>
        <v>0</v>
      </c>
      <c r="AM600">
        <f>A!AL600</f>
        <v>0</v>
      </c>
      <c r="AN600">
        <f>A!AM600</f>
        <v>0</v>
      </c>
      <c r="AO600">
        <f>A!AN600</f>
        <v>0</v>
      </c>
      <c r="AP600">
        <f>A!AO600</f>
        <v>0</v>
      </c>
      <c r="AQ600">
        <f>A!AP600</f>
        <v>0</v>
      </c>
      <c r="AR600">
        <f>A!AQ600</f>
        <v>0</v>
      </c>
      <c r="AS600">
        <f>A!AR600</f>
        <v>0</v>
      </c>
      <c r="AT600">
        <f>A!AS600</f>
        <v>0</v>
      </c>
      <c r="AU600">
        <f>A!AT600</f>
        <v>0</v>
      </c>
      <c r="AV600">
        <f>A!AU600</f>
        <v>0</v>
      </c>
      <c r="AW600" s="23" t="str">
        <f>IF(A!AV600=0,"",A!AV600)</f>
        <v/>
      </c>
      <c r="AX600">
        <f>A!AW600</f>
        <v>0</v>
      </c>
      <c r="AY600">
        <f>A!AX600</f>
        <v>0</v>
      </c>
      <c r="AZ600">
        <f>A!AY600</f>
        <v>0</v>
      </c>
      <c r="BA600">
        <f>A!AZ600</f>
        <v>0</v>
      </c>
      <c r="BB600">
        <f>A!BA600</f>
        <v>0</v>
      </c>
      <c r="BC600">
        <f>A!BB600</f>
        <v>0</v>
      </c>
      <c r="BD600">
        <f>A!BC600</f>
        <v>0</v>
      </c>
      <c r="BE600">
        <f>A!BD600</f>
        <v>0</v>
      </c>
      <c r="BF600">
        <f>A!BE600</f>
        <v>0</v>
      </c>
      <c r="BG600">
        <f>A!BF600</f>
        <v>0</v>
      </c>
      <c r="BH600">
        <f>A!BG600</f>
        <v>0</v>
      </c>
      <c r="BI600">
        <f>A!BH600</f>
        <v>0</v>
      </c>
      <c r="BJ600">
        <f>A!BI600</f>
        <v>0</v>
      </c>
      <c r="BK600">
        <f>A!BJ600</f>
        <v>0</v>
      </c>
      <c r="BL600">
        <f>A!BK600</f>
        <v>0</v>
      </c>
      <c r="BM600">
        <f>A!BL600</f>
        <v>0</v>
      </c>
      <c r="BN600">
        <f>A!BM600</f>
        <v>0</v>
      </c>
      <c r="BO600">
        <f>A!BN600</f>
        <v>0</v>
      </c>
      <c r="BP600">
        <f>A!BO600</f>
        <v>0</v>
      </c>
      <c r="BQ600">
        <f>A!BP600</f>
        <v>0</v>
      </c>
      <c r="BR600">
        <f>A!BQ600</f>
        <v>0</v>
      </c>
      <c r="BS600">
        <f>A!BR600</f>
        <v>0</v>
      </c>
      <c r="BT600">
        <f>A!BS600</f>
        <v>0</v>
      </c>
      <c r="BU600">
        <f>A!BT600</f>
        <v>0</v>
      </c>
      <c r="BV600">
        <f>A!BU600</f>
        <v>0</v>
      </c>
      <c r="BW600">
        <f>A!BV600</f>
        <v>0</v>
      </c>
      <c r="BX600">
        <f>A!BW600</f>
        <v>0</v>
      </c>
      <c r="BY600">
        <f>A!BX600</f>
        <v>0</v>
      </c>
      <c r="BZ600">
        <f>A!BY600</f>
        <v>0</v>
      </c>
      <c r="CA600">
        <f>A!BZ600</f>
        <v>0</v>
      </c>
      <c r="CB600">
        <f>A!CA600</f>
        <v>0</v>
      </c>
      <c r="CC600">
        <f>A!CB600</f>
        <v>0</v>
      </c>
      <c r="CD600">
        <f>A!CC600</f>
        <v>0</v>
      </c>
      <c r="CE600">
        <f>A!CD600</f>
        <v>0</v>
      </c>
      <c r="CF600">
        <f>A!CE600</f>
        <v>0</v>
      </c>
      <c r="CG600">
        <f>A!CF600</f>
        <v>0</v>
      </c>
      <c r="CH600">
        <f>A!CG600</f>
        <v>0</v>
      </c>
      <c r="CI600">
        <f>A!CH600</f>
        <v>0</v>
      </c>
      <c r="CJ600">
        <f>A!CI600</f>
        <v>0</v>
      </c>
      <c r="CK600">
        <f>A!CJ600</f>
        <v>0</v>
      </c>
      <c r="CL600">
        <f>A!CK600</f>
        <v>0</v>
      </c>
      <c r="CM600">
        <f>A!CL600</f>
        <v>0</v>
      </c>
      <c r="CN600">
        <f>A!CM600</f>
        <v>0</v>
      </c>
      <c r="CO600">
        <f>A!CN600</f>
        <v>0</v>
      </c>
      <c r="CP600">
        <f>A!CO600</f>
        <v>0</v>
      </c>
      <c r="CQ600">
        <f>A!CO910</f>
        <v>0</v>
      </c>
      <c r="CR600">
        <f>A!CP600</f>
        <v>0</v>
      </c>
      <c r="CS600">
        <f>A!CQ600</f>
        <v>0</v>
      </c>
    </row>
    <row r="601" spans="1:97" x14ac:dyDescent="0.2">
      <c r="A601">
        <f>A!A601</f>
        <v>0</v>
      </c>
      <c r="B601">
        <f>A!B601</f>
        <v>0</v>
      </c>
      <c r="C601">
        <f>A!C601</f>
        <v>0</v>
      </c>
      <c r="D601">
        <f>A!D601</f>
        <v>0</v>
      </c>
      <c r="E601">
        <f>A!E601</f>
        <v>0</v>
      </c>
      <c r="F601">
        <f>A!F601</f>
        <v>0</v>
      </c>
      <c r="G601">
        <f>A!G601</f>
        <v>0</v>
      </c>
      <c r="H601">
        <f>A!H601</f>
        <v>0</v>
      </c>
      <c r="I601">
        <f>A!I601</f>
        <v>0</v>
      </c>
      <c r="J601">
        <f>A!J601</f>
        <v>0</v>
      </c>
      <c r="K601">
        <f>A!K601</f>
        <v>0</v>
      </c>
      <c r="L601">
        <f>A!L601</f>
        <v>0</v>
      </c>
      <c r="M601">
        <f>A!M601</f>
        <v>0</v>
      </c>
      <c r="N601">
        <f>A!N601</f>
        <v>0</v>
      </c>
      <c r="O601">
        <f>A!O601</f>
        <v>0</v>
      </c>
      <c r="P601" s="23" t="str">
        <f>IF(A!P601="","",INDEX(B!$A$1:$BT$2000,MATCH(A!P601,B!$AX$1:$AX$2000,0),D!$B$5))</f>
        <v/>
      </c>
      <c r="Q601">
        <f>A!Q601</f>
        <v>0</v>
      </c>
      <c r="R601">
        <f>A!R601</f>
        <v>0</v>
      </c>
      <c r="S601">
        <f>A!S601</f>
        <v>0</v>
      </c>
      <c r="T601">
        <f>A!T601</f>
        <v>0</v>
      </c>
      <c r="U601">
        <f>A!U601</f>
        <v>0</v>
      </c>
      <c r="V601" s="23">
        <f>IF(A!V601="&lt;",1,A!V601)</f>
        <v>0</v>
      </c>
      <c r="W601">
        <f>A!W601</f>
        <v>0</v>
      </c>
      <c r="X601">
        <f>A!X601</f>
        <v>0</v>
      </c>
      <c r="Y601">
        <f>A!Y601</f>
        <v>0</v>
      </c>
      <c r="Z601" s="23">
        <f t="shared" si="9"/>
        <v>0</v>
      </c>
      <c r="AA601">
        <f>A!Z601</f>
        <v>0</v>
      </c>
      <c r="AB601">
        <f>A!AA601</f>
        <v>0</v>
      </c>
      <c r="AC601">
        <f>A!AB601</f>
        <v>0</v>
      </c>
      <c r="AD601">
        <f>A!AC601</f>
        <v>0</v>
      </c>
      <c r="AE601">
        <f>A!AD601</f>
        <v>0</v>
      </c>
      <c r="AF601">
        <f>A!AE601</f>
        <v>0</v>
      </c>
      <c r="AG601">
        <f>A!AF601</f>
        <v>0</v>
      </c>
      <c r="AH601">
        <f>A!AG601</f>
        <v>0</v>
      </c>
      <c r="AI601">
        <f>A!AH601</f>
        <v>0</v>
      </c>
      <c r="AJ601">
        <f>A!AI601</f>
        <v>0</v>
      </c>
      <c r="AK601">
        <f>A!AJ601</f>
        <v>0</v>
      </c>
      <c r="AL601">
        <f>A!AK601</f>
        <v>0</v>
      </c>
      <c r="AM601">
        <f>A!AL601</f>
        <v>0</v>
      </c>
      <c r="AN601">
        <f>A!AM601</f>
        <v>0</v>
      </c>
      <c r="AO601">
        <f>A!AN601</f>
        <v>0</v>
      </c>
      <c r="AP601">
        <f>A!AO601</f>
        <v>0</v>
      </c>
      <c r="AQ601">
        <f>A!AP601</f>
        <v>0</v>
      </c>
      <c r="AR601">
        <f>A!AQ601</f>
        <v>0</v>
      </c>
      <c r="AS601">
        <f>A!AR601</f>
        <v>0</v>
      </c>
      <c r="AT601">
        <f>A!AS601</f>
        <v>0</v>
      </c>
      <c r="AU601">
        <f>A!AT601</f>
        <v>0</v>
      </c>
      <c r="AV601">
        <f>A!AU601</f>
        <v>0</v>
      </c>
      <c r="AW601" s="23" t="str">
        <f>IF(A!AV601=0,"",A!AV601)</f>
        <v/>
      </c>
      <c r="AX601">
        <f>A!AW601</f>
        <v>0</v>
      </c>
      <c r="AY601">
        <f>A!AX601</f>
        <v>0</v>
      </c>
      <c r="AZ601">
        <f>A!AY601</f>
        <v>0</v>
      </c>
      <c r="BA601">
        <f>A!AZ601</f>
        <v>0</v>
      </c>
      <c r="BB601">
        <f>A!BA601</f>
        <v>0</v>
      </c>
      <c r="BC601">
        <f>A!BB601</f>
        <v>0</v>
      </c>
      <c r="BD601">
        <f>A!BC601</f>
        <v>0</v>
      </c>
      <c r="BE601">
        <f>A!BD601</f>
        <v>0</v>
      </c>
      <c r="BF601">
        <f>A!BE601</f>
        <v>0</v>
      </c>
      <c r="BG601">
        <f>A!BF601</f>
        <v>0</v>
      </c>
      <c r="BH601">
        <f>A!BG601</f>
        <v>0</v>
      </c>
      <c r="BI601">
        <f>A!BH601</f>
        <v>0</v>
      </c>
      <c r="BJ601">
        <f>A!BI601</f>
        <v>0</v>
      </c>
      <c r="BK601">
        <f>A!BJ601</f>
        <v>0</v>
      </c>
      <c r="BL601">
        <f>A!BK601</f>
        <v>0</v>
      </c>
      <c r="BM601">
        <f>A!BL601</f>
        <v>0</v>
      </c>
      <c r="BN601">
        <f>A!BM601</f>
        <v>0</v>
      </c>
      <c r="BO601">
        <f>A!BN601</f>
        <v>0</v>
      </c>
      <c r="BP601">
        <f>A!BO601</f>
        <v>0</v>
      </c>
      <c r="BQ601">
        <f>A!BP601</f>
        <v>0</v>
      </c>
      <c r="BR601">
        <f>A!BQ601</f>
        <v>0</v>
      </c>
      <c r="BS601">
        <f>A!BR601</f>
        <v>0</v>
      </c>
      <c r="BT601">
        <f>A!BS601</f>
        <v>0</v>
      </c>
      <c r="BU601">
        <f>A!BT601</f>
        <v>0</v>
      </c>
      <c r="BV601">
        <f>A!BU601</f>
        <v>0</v>
      </c>
      <c r="BW601">
        <f>A!BV601</f>
        <v>0</v>
      </c>
      <c r="BX601">
        <f>A!BW601</f>
        <v>0</v>
      </c>
      <c r="BY601">
        <f>A!BX601</f>
        <v>0</v>
      </c>
      <c r="BZ601">
        <f>A!BY601</f>
        <v>0</v>
      </c>
      <c r="CA601">
        <f>A!BZ601</f>
        <v>0</v>
      </c>
      <c r="CB601">
        <f>A!CA601</f>
        <v>0</v>
      </c>
      <c r="CC601">
        <f>A!CB601</f>
        <v>0</v>
      </c>
      <c r="CD601">
        <f>A!CC601</f>
        <v>0</v>
      </c>
      <c r="CE601">
        <f>A!CD601</f>
        <v>0</v>
      </c>
      <c r="CF601">
        <f>A!CE601</f>
        <v>0</v>
      </c>
      <c r="CG601">
        <f>A!CF601</f>
        <v>0</v>
      </c>
      <c r="CH601">
        <f>A!CG601</f>
        <v>0</v>
      </c>
      <c r="CI601">
        <f>A!CH601</f>
        <v>0</v>
      </c>
      <c r="CJ601">
        <f>A!CI601</f>
        <v>0</v>
      </c>
      <c r="CK601">
        <f>A!CJ601</f>
        <v>0</v>
      </c>
      <c r="CL601">
        <f>A!CK601</f>
        <v>0</v>
      </c>
      <c r="CM601">
        <f>A!CL601</f>
        <v>0</v>
      </c>
      <c r="CN601">
        <f>A!CM601</f>
        <v>0</v>
      </c>
      <c r="CO601">
        <f>A!CN601</f>
        <v>0</v>
      </c>
      <c r="CP601">
        <f>A!CO601</f>
        <v>0</v>
      </c>
      <c r="CQ601">
        <f>A!CO911</f>
        <v>0</v>
      </c>
      <c r="CR601">
        <f>A!CP601</f>
        <v>0</v>
      </c>
      <c r="CS601">
        <f>A!CQ601</f>
        <v>0</v>
      </c>
    </row>
    <row r="602" spans="1:97" x14ac:dyDescent="0.2">
      <c r="A602">
        <f>A!A602</f>
        <v>0</v>
      </c>
      <c r="B602">
        <f>A!B602</f>
        <v>0</v>
      </c>
      <c r="C602">
        <f>A!C602</f>
        <v>0</v>
      </c>
      <c r="D602">
        <f>A!D602</f>
        <v>0</v>
      </c>
      <c r="E602">
        <f>A!E602</f>
        <v>0</v>
      </c>
      <c r="F602">
        <f>A!F602</f>
        <v>0</v>
      </c>
      <c r="G602">
        <f>A!G602</f>
        <v>0</v>
      </c>
      <c r="H602">
        <f>A!H602</f>
        <v>0</v>
      </c>
      <c r="I602">
        <f>A!I602</f>
        <v>0</v>
      </c>
      <c r="J602">
        <f>A!J602</f>
        <v>0</v>
      </c>
      <c r="K602">
        <f>A!K602</f>
        <v>0</v>
      </c>
      <c r="L602">
        <f>A!L602</f>
        <v>0</v>
      </c>
      <c r="M602">
        <f>A!M602</f>
        <v>0</v>
      </c>
      <c r="N602">
        <f>A!N602</f>
        <v>0</v>
      </c>
      <c r="O602">
        <f>A!O602</f>
        <v>0</v>
      </c>
      <c r="P602" s="23" t="str">
        <f>IF(A!P602="","",INDEX(B!$A$1:$BT$2000,MATCH(A!P602,B!$AX$1:$AX$2000,0),D!$B$5))</f>
        <v/>
      </c>
      <c r="Q602">
        <f>A!Q602</f>
        <v>0</v>
      </c>
      <c r="R602">
        <f>A!R602</f>
        <v>0</v>
      </c>
      <c r="S602">
        <f>A!S602</f>
        <v>0</v>
      </c>
      <c r="T602">
        <f>A!T602</f>
        <v>0</v>
      </c>
      <c r="U602">
        <f>A!U602</f>
        <v>0</v>
      </c>
      <c r="V602" s="23">
        <f>IF(A!V602="&lt;",1,A!V602)</f>
        <v>0</v>
      </c>
      <c r="W602">
        <f>A!W602</f>
        <v>0</v>
      </c>
      <c r="X602">
        <f>A!X602</f>
        <v>0</v>
      </c>
      <c r="Y602">
        <f>A!Y602</f>
        <v>0</v>
      </c>
      <c r="Z602" s="23">
        <f t="shared" si="9"/>
        <v>0</v>
      </c>
      <c r="AA602">
        <f>A!Z602</f>
        <v>0</v>
      </c>
      <c r="AB602">
        <f>A!AA602</f>
        <v>0</v>
      </c>
      <c r="AC602">
        <f>A!AB602</f>
        <v>0</v>
      </c>
      <c r="AD602">
        <f>A!AC602</f>
        <v>0</v>
      </c>
      <c r="AE602">
        <f>A!AD602</f>
        <v>0</v>
      </c>
      <c r="AF602">
        <f>A!AE602</f>
        <v>0</v>
      </c>
      <c r="AG602">
        <f>A!AF602</f>
        <v>0</v>
      </c>
      <c r="AH602">
        <f>A!AG602</f>
        <v>0</v>
      </c>
      <c r="AI602">
        <f>A!AH602</f>
        <v>0</v>
      </c>
      <c r="AJ602">
        <f>A!AI602</f>
        <v>0</v>
      </c>
      <c r="AK602">
        <f>A!AJ602</f>
        <v>0</v>
      </c>
      <c r="AL602">
        <f>A!AK602</f>
        <v>0</v>
      </c>
      <c r="AM602">
        <f>A!AL602</f>
        <v>0</v>
      </c>
      <c r="AN602">
        <f>A!AM602</f>
        <v>0</v>
      </c>
      <c r="AO602">
        <f>A!AN602</f>
        <v>0</v>
      </c>
      <c r="AP602">
        <f>A!AO602</f>
        <v>0</v>
      </c>
      <c r="AQ602">
        <f>A!AP602</f>
        <v>0</v>
      </c>
      <c r="AR602">
        <f>A!AQ602</f>
        <v>0</v>
      </c>
      <c r="AS602">
        <f>A!AR602</f>
        <v>0</v>
      </c>
      <c r="AT602">
        <f>A!AS602</f>
        <v>0</v>
      </c>
      <c r="AU602">
        <f>A!AT602</f>
        <v>0</v>
      </c>
      <c r="AV602">
        <f>A!AU602</f>
        <v>0</v>
      </c>
      <c r="AW602" s="23" t="str">
        <f>IF(A!AV602=0,"",A!AV602)</f>
        <v/>
      </c>
      <c r="AX602">
        <f>A!AW602</f>
        <v>0</v>
      </c>
      <c r="AY602">
        <f>A!AX602</f>
        <v>0</v>
      </c>
      <c r="AZ602">
        <f>A!AY602</f>
        <v>0</v>
      </c>
      <c r="BA602">
        <f>A!AZ602</f>
        <v>0</v>
      </c>
      <c r="BB602">
        <f>A!BA602</f>
        <v>0</v>
      </c>
      <c r="BC602">
        <f>A!BB602</f>
        <v>0</v>
      </c>
      <c r="BD602">
        <f>A!BC602</f>
        <v>0</v>
      </c>
      <c r="BE602">
        <f>A!BD602</f>
        <v>0</v>
      </c>
      <c r="BF602">
        <f>A!BE602</f>
        <v>0</v>
      </c>
      <c r="BG602">
        <f>A!BF602</f>
        <v>0</v>
      </c>
      <c r="BH602">
        <f>A!BG602</f>
        <v>0</v>
      </c>
      <c r="BI602">
        <f>A!BH602</f>
        <v>0</v>
      </c>
      <c r="BJ602">
        <f>A!BI602</f>
        <v>0</v>
      </c>
      <c r="BK602">
        <f>A!BJ602</f>
        <v>0</v>
      </c>
      <c r="BL602">
        <f>A!BK602</f>
        <v>0</v>
      </c>
      <c r="BM602">
        <f>A!BL602</f>
        <v>0</v>
      </c>
      <c r="BN602">
        <f>A!BM602</f>
        <v>0</v>
      </c>
      <c r="BO602">
        <f>A!BN602</f>
        <v>0</v>
      </c>
      <c r="BP602">
        <f>A!BO602</f>
        <v>0</v>
      </c>
      <c r="BQ602">
        <f>A!BP602</f>
        <v>0</v>
      </c>
      <c r="BR602">
        <f>A!BQ602</f>
        <v>0</v>
      </c>
      <c r="BS602">
        <f>A!BR602</f>
        <v>0</v>
      </c>
      <c r="BT602">
        <f>A!BS602</f>
        <v>0</v>
      </c>
      <c r="BU602">
        <f>A!BT602</f>
        <v>0</v>
      </c>
      <c r="BV602">
        <f>A!BU602</f>
        <v>0</v>
      </c>
      <c r="BW602">
        <f>A!BV602</f>
        <v>0</v>
      </c>
      <c r="BX602">
        <f>A!BW602</f>
        <v>0</v>
      </c>
      <c r="BY602">
        <f>A!BX602</f>
        <v>0</v>
      </c>
      <c r="BZ602">
        <f>A!BY602</f>
        <v>0</v>
      </c>
      <c r="CA602">
        <f>A!BZ602</f>
        <v>0</v>
      </c>
      <c r="CB602">
        <f>A!CA602</f>
        <v>0</v>
      </c>
      <c r="CC602">
        <f>A!CB602</f>
        <v>0</v>
      </c>
      <c r="CD602">
        <f>A!CC602</f>
        <v>0</v>
      </c>
      <c r="CE602">
        <f>A!CD602</f>
        <v>0</v>
      </c>
      <c r="CF602">
        <f>A!CE602</f>
        <v>0</v>
      </c>
      <c r="CG602">
        <f>A!CF602</f>
        <v>0</v>
      </c>
      <c r="CH602">
        <f>A!CG602</f>
        <v>0</v>
      </c>
      <c r="CI602">
        <f>A!CH602</f>
        <v>0</v>
      </c>
      <c r="CJ602">
        <f>A!CI602</f>
        <v>0</v>
      </c>
      <c r="CK602">
        <f>A!CJ602</f>
        <v>0</v>
      </c>
      <c r="CL602">
        <f>A!CK602</f>
        <v>0</v>
      </c>
      <c r="CM602">
        <f>A!CL602</f>
        <v>0</v>
      </c>
      <c r="CN602">
        <f>A!CM602</f>
        <v>0</v>
      </c>
      <c r="CO602">
        <f>A!CN602</f>
        <v>0</v>
      </c>
      <c r="CP602">
        <f>A!CO602</f>
        <v>0</v>
      </c>
      <c r="CQ602">
        <f>A!CO912</f>
        <v>0</v>
      </c>
      <c r="CR602">
        <f>A!CP602</f>
        <v>0</v>
      </c>
      <c r="CS602">
        <f>A!CQ602</f>
        <v>0</v>
      </c>
    </row>
    <row r="603" spans="1:97" x14ac:dyDescent="0.2">
      <c r="A603">
        <f>A!A603</f>
        <v>0</v>
      </c>
      <c r="B603">
        <f>A!B603</f>
        <v>0</v>
      </c>
      <c r="C603">
        <f>A!C603</f>
        <v>0</v>
      </c>
      <c r="D603">
        <f>A!D603</f>
        <v>0</v>
      </c>
      <c r="E603">
        <f>A!E603</f>
        <v>0</v>
      </c>
      <c r="F603">
        <f>A!F603</f>
        <v>0</v>
      </c>
      <c r="G603">
        <f>A!G603</f>
        <v>0</v>
      </c>
      <c r="H603">
        <f>A!H603</f>
        <v>0</v>
      </c>
      <c r="I603">
        <f>A!I603</f>
        <v>0</v>
      </c>
      <c r="J603">
        <f>A!J603</f>
        <v>0</v>
      </c>
      <c r="K603">
        <f>A!K603</f>
        <v>0</v>
      </c>
      <c r="L603">
        <f>A!L603</f>
        <v>0</v>
      </c>
      <c r="M603">
        <f>A!M603</f>
        <v>0</v>
      </c>
      <c r="N603">
        <f>A!N603</f>
        <v>0</v>
      </c>
      <c r="O603">
        <f>A!O603</f>
        <v>0</v>
      </c>
      <c r="P603" s="23" t="str">
        <f>IF(A!P603="","",INDEX(B!$A$1:$BT$2000,MATCH(A!P603,B!$AX$1:$AX$2000,0),D!$B$5))</f>
        <v/>
      </c>
      <c r="Q603">
        <f>A!Q603</f>
        <v>0</v>
      </c>
      <c r="R603">
        <f>A!R603</f>
        <v>0</v>
      </c>
      <c r="S603">
        <f>A!S603</f>
        <v>0</v>
      </c>
      <c r="T603">
        <f>A!T603</f>
        <v>0</v>
      </c>
      <c r="U603">
        <f>A!U603</f>
        <v>0</v>
      </c>
      <c r="V603" s="23">
        <f>IF(A!V603="&lt;",1,A!V603)</f>
        <v>0</v>
      </c>
      <c r="W603">
        <f>A!W603</f>
        <v>0</v>
      </c>
      <c r="X603">
        <f>A!X603</f>
        <v>0</v>
      </c>
      <c r="Y603">
        <f>A!Y603</f>
        <v>0</v>
      </c>
      <c r="Z603" s="23">
        <f t="shared" si="9"/>
        <v>0</v>
      </c>
      <c r="AA603">
        <f>A!Z603</f>
        <v>0</v>
      </c>
      <c r="AB603">
        <f>A!AA603</f>
        <v>0</v>
      </c>
      <c r="AC603">
        <f>A!AB603</f>
        <v>0</v>
      </c>
      <c r="AD603">
        <f>A!AC603</f>
        <v>0</v>
      </c>
      <c r="AE603">
        <f>A!AD603</f>
        <v>0</v>
      </c>
      <c r="AF603">
        <f>A!AE603</f>
        <v>0</v>
      </c>
      <c r="AG603">
        <f>A!AF603</f>
        <v>0</v>
      </c>
      <c r="AH603">
        <f>A!AG603</f>
        <v>0</v>
      </c>
      <c r="AI603">
        <f>A!AH603</f>
        <v>0</v>
      </c>
      <c r="AJ603">
        <f>A!AI603</f>
        <v>0</v>
      </c>
      <c r="AK603">
        <f>A!AJ603</f>
        <v>0</v>
      </c>
      <c r="AL603">
        <f>A!AK603</f>
        <v>0</v>
      </c>
      <c r="AM603">
        <f>A!AL603</f>
        <v>0</v>
      </c>
      <c r="AN603">
        <f>A!AM603</f>
        <v>0</v>
      </c>
      <c r="AO603">
        <f>A!AN603</f>
        <v>0</v>
      </c>
      <c r="AP603">
        <f>A!AO603</f>
        <v>0</v>
      </c>
      <c r="AQ603">
        <f>A!AP603</f>
        <v>0</v>
      </c>
      <c r="AR603">
        <f>A!AQ603</f>
        <v>0</v>
      </c>
      <c r="AS603">
        <f>A!AR603</f>
        <v>0</v>
      </c>
      <c r="AT603">
        <f>A!AS603</f>
        <v>0</v>
      </c>
      <c r="AU603">
        <f>A!AT603</f>
        <v>0</v>
      </c>
      <c r="AV603">
        <f>A!AU603</f>
        <v>0</v>
      </c>
      <c r="AW603" s="23" t="str">
        <f>IF(A!AV603=0,"",A!AV603)</f>
        <v/>
      </c>
      <c r="AX603">
        <f>A!AW603</f>
        <v>0</v>
      </c>
      <c r="AY603">
        <f>A!AX603</f>
        <v>0</v>
      </c>
      <c r="AZ603">
        <f>A!AY603</f>
        <v>0</v>
      </c>
      <c r="BA603">
        <f>A!AZ603</f>
        <v>0</v>
      </c>
      <c r="BB603">
        <f>A!BA603</f>
        <v>0</v>
      </c>
      <c r="BC603">
        <f>A!BB603</f>
        <v>0</v>
      </c>
      <c r="BD603">
        <f>A!BC603</f>
        <v>0</v>
      </c>
      <c r="BE603">
        <f>A!BD603</f>
        <v>0</v>
      </c>
      <c r="BF603">
        <f>A!BE603</f>
        <v>0</v>
      </c>
      <c r="BG603">
        <f>A!BF603</f>
        <v>0</v>
      </c>
      <c r="BH603">
        <f>A!BG603</f>
        <v>0</v>
      </c>
      <c r="BI603">
        <f>A!BH603</f>
        <v>0</v>
      </c>
      <c r="BJ603">
        <f>A!BI603</f>
        <v>0</v>
      </c>
      <c r="BK603">
        <f>A!BJ603</f>
        <v>0</v>
      </c>
      <c r="BL603">
        <f>A!BK603</f>
        <v>0</v>
      </c>
      <c r="BM603">
        <f>A!BL603</f>
        <v>0</v>
      </c>
      <c r="BN603">
        <f>A!BM603</f>
        <v>0</v>
      </c>
      <c r="BO603">
        <f>A!BN603</f>
        <v>0</v>
      </c>
      <c r="BP603">
        <f>A!BO603</f>
        <v>0</v>
      </c>
      <c r="BQ603">
        <f>A!BP603</f>
        <v>0</v>
      </c>
      <c r="BR603">
        <f>A!BQ603</f>
        <v>0</v>
      </c>
      <c r="BS603">
        <f>A!BR603</f>
        <v>0</v>
      </c>
      <c r="BT603">
        <f>A!BS603</f>
        <v>0</v>
      </c>
      <c r="BU603">
        <f>A!BT603</f>
        <v>0</v>
      </c>
      <c r="BV603">
        <f>A!BU603</f>
        <v>0</v>
      </c>
      <c r="BW603">
        <f>A!BV603</f>
        <v>0</v>
      </c>
      <c r="BX603">
        <f>A!BW603</f>
        <v>0</v>
      </c>
      <c r="BY603">
        <f>A!BX603</f>
        <v>0</v>
      </c>
      <c r="BZ603">
        <f>A!BY603</f>
        <v>0</v>
      </c>
      <c r="CA603">
        <f>A!BZ603</f>
        <v>0</v>
      </c>
      <c r="CB603">
        <f>A!CA603</f>
        <v>0</v>
      </c>
      <c r="CC603">
        <f>A!CB603</f>
        <v>0</v>
      </c>
      <c r="CD603">
        <f>A!CC603</f>
        <v>0</v>
      </c>
      <c r="CE603">
        <f>A!CD603</f>
        <v>0</v>
      </c>
      <c r="CF603">
        <f>A!CE603</f>
        <v>0</v>
      </c>
      <c r="CG603">
        <f>A!CF603</f>
        <v>0</v>
      </c>
      <c r="CH603">
        <f>A!CG603</f>
        <v>0</v>
      </c>
      <c r="CI603">
        <f>A!CH603</f>
        <v>0</v>
      </c>
      <c r="CJ603">
        <f>A!CI603</f>
        <v>0</v>
      </c>
      <c r="CK603">
        <f>A!CJ603</f>
        <v>0</v>
      </c>
      <c r="CL603">
        <f>A!CK603</f>
        <v>0</v>
      </c>
      <c r="CM603">
        <f>A!CL603</f>
        <v>0</v>
      </c>
      <c r="CN603">
        <f>A!CM603</f>
        <v>0</v>
      </c>
      <c r="CO603">
        <f>A!CN603</f>
        <v>0</v>
      </c>
      <c r="CP603">
        <f>A!CO603</f>
        <v>0</v>
      </c>
      <c r="CQ603">
        <f>A!CO913</f>
        <v>0</v>
      </c>
      <c r="CR603">
        <f>A!CP603</f>
        <v>0</v>
      </c>
      <c r="CS603">
        <f>A!CQ603</f>
        <v>0</v>
      </c>
    </row>
    <row r="604" spans="1:97" x14ac:dyDescent="0.2">
      <c r="A604">
        <f>A!A604</f>
        <v>0</v>
      </c>
      <c r="B604">
        <f>A!B604</f>
        <v>0</v>
      </c>
      <c r="C604">
        <f>A!C604</f>
        <v>0</v>
      </c>
      <c r="D604">
        <f>A!D604</f>
        <v>0</v>
      </c>
      <c r="E604">
        <f>A!E604</f>
        <v>0</v>
      </c>
      <c r="F604">
        <f>A!F604</f>
        <v>0</v>
      </c>
      <c r="G604">
        <f>A!G604</f>
        <v>0</v>
      </c>
      <c r="H604">
        <f>A!H604</f>
        <v>0</v>
      </c>
      <c r="I604">
        <f>A!I604</f>
        <v>0</v>
      </c>
      <c r="J604">
        <f>A!J604</f>
        <v>0</v>
      </c>
      <c r="K604">
        <f>A!K604</f>
        <v>0</v>
      </c>
      <c r="L604">
        <f>A!L604</f>
        <v>0</v>
      </c>
      <c r="M604">
        <f>A!M604</f>
        <v>0</v>
      </c>
      <c r="N604">
        <f>A!N604</f>
        <v>0</v>
      </c>
      <c r="O604">
        <f>A!O604</f>
        <v>0</v>
      </c>
      <c r="P604" s="23" t="str">
        <f>IF(A!P604="","",INDEX(B!$A$1:$BT$2000,MATCH(A!P604,B!$AX$1:$AX$2000,0),D!$B$5))</f>
        <v/>
      </c>
      <c r="Q604">
        <f>A!Q604</f>
        <v>0</v>
      </c>
      <c r="R604">
        <f>A!R604</f>
        <v>0</v>
      </c>
      <c r="S604">
        <f>A!S604</f>
        <v>0</v>
      </c>
      <c r="T604">
        <f>A!T604</f>
        <v>0</v>
      </c>
      <c r="U604">
        <f>A!U604</f>
        <v>0</v>
      </c>
      <c r="V604" s="23">
        <f>IF(A!V604="&lt;",1,A!V604)</f>
        <v>0</v>
      </c>
      <c r="W604">
        <f>A!W604</f>
        <v>0</v>
      </c>
      <c r="X604">
        <f>A!X604</f>
        <v>0</v>
      </c>
      <c r="Y604">
        <f>A!Y604</f>
        <v>0</v>
      </c>
      <c r="Z604" s="23">
        <f t="shared" si="9"/>
        <v>0</v>
      </c>
      <c r="AA604">
        <f>A!Z604</f>
        <v>0</v>
      </c>
      <c r="AB604">
        <f>A!AA604</f>
        <v>0</v>
      </c>
      <c r="AC604">
        <f>A!AB604</f>
        <v>0</v>
      </c>
      <c r="AD604">
        <f>A!AC604</f>
        <v>0</v>
      </c>
      <c r="AE604">
        <f>A!AD604</f>
        <v>0</v>
      </c>
      <c r="AF604">
        <f>A!AE604</f>
        <v>0</v>
      </c>
      <c r="AG604">
        <f>A!AF604</f>
        <v>0</v>
      </c>
      <c r="AH604">
        <f>A!AG604</f>
        <v>0</v>
      </c>
      <c r="AI604">
        <f>A!AH604</f>
        <v>0</v>
      </c>
      <c r="AJ604">
        <f>A!AI604</f>
        <v>0</v>
      </c>
      <c r="AK604">
        <f>A!AJ604</f>
        <v>0</v>
      </c>
      <c r="AL604">
        <f>A!AK604</f>
        <v>0</v>
      </c>
      <c r="AM604">
        <f>A!AL604</f>
        <v>0</v>
      </c>
      <c r="AN604">
        <f>A!AM604</f>
        <v>0</v>
      </c>
      <c r="AO604">
        <f>A!AN604</f>
        <v>0</v>
      </c>
      <c r="AP604">
        <f>A!AO604</f>
        <v>0</v>
      </c>
      <c r="AQ604">
        <f>A!AP604</f>
        <v>0</v>
      </c>
      <c r="AR604">
        <f>A!AQ604</f>
        <v>0</v>
      </c>
      <c r="AS604">
        <f>A!AR604</f>
        <v>0</v>
      </c>
      <c r="AT604">
        <f>A!AS604</f>
        <v>0</v>
      </c>
      <c r="AU604">
        <f>A!AT604</f>
        <v>0</v>
      </c>
      <c r="AV604">
        <f>A!AU604</f>
        <v>0</v>
      </c>
      <c r="AW604" s="23" t="str">
        <f>IF(A!AV604=0,"",A!AV604)</f>
        <v/>
      </c>
      <c r="AX604">
        <f>A!AW604</f>
        <v>0</v>
      </c>
      <c r="AY604">
        <f>A!AX604</f>
        <v>0</v>
      </c>
      <c r="AZ604">
        <f>A!AY604</f>
        <v>0</v>
      </c>
      <c r="BA604">
        <f>A!AZ604</f>
        <v>0</v>
      </c>
      <c r="BB604">
        <f>A!BA604</f>
        <v>0</v>
      </c>
      <c r="BC604">
        <f>A!BB604</f>
        <v>0</v>
      </c>
      <c r="BD604">
        <f>A!BC604</f>
        <v>0</v>
      </c>
      <c r="BE604">
        <f>A!BD604</f>
        <v>0</v>
      </c>
      <c r="BF604">
        <f>A!BE604</f>
        <v>0</v>
      </c>
      <c r="BG604">
        <f>A!BF604</f>
        <v>0</v>
      </c>
      <c r="BH604">
        <f>A!BG604</f>
        <v>0</v>
      </c>
      <c r="BI604">
        <f>A!BH604</f>
        <v>0</v>
      </c>
      <c r="BJ604">
        <f>A!BI604</f>
        <v>0</v>
      </c>
      <c r="BK604">
        <f>A!BJ604</f>
        <v>0</v>
      </c>
      <c r="BL604">
        <f>A!BK604</f>
        <v>0</v>
      </c>
      <c r="BM604">
        <f>A!BL604</f>
        <v>0</v>
      </c>
      <c r="BN604">
        <f>A!BM604</f>
        <v>0</v>
      </c>
      <c r="BO604">
        <f>A!BN604</f>
        <v>0</v>
      </c>
      <c r="BP604">
        <f>A!BO604</f>
        <v>0</v>
      </c>
      <c r="BQ604">
        <f>A!BP604</f>
        <v>0</v>
      </c>
      <c r="BR604">
        <f>A!BQ604</f>
        <v>0</v>
      </c>
      <c r="BS604">
        <f>A!BR604</f>
        <v>0</v>
      </c>
      <c r="BT604">
        <f>A!BS604</f>
        <v>0</v>
      </c>
      <c r="BU604">
        <f>A!BT604</f>
        <v>0</v>
      </c>
      <c r="BV604">
        <f>A!BU604</f>
        <v>0</v>
      </c>
      <c r="BW604">
        <f>A!BV604</f>
        <v>0</v>
      </c>
      <c r="BX604">
        <f>A!BW604</f>
        <v>0</v>
      </c>
      <c r="BY604">
        <f>A!BX604</f>
        <v>0</v>
      </c>
      <c r="BZ604">
        <f>A!BY604</f>
        <v>0</v>
      </c>
      <c r="CA604">
        <f>A!BZ604</f>
        <v>0</v>
      </c>
      <c r="CB604">
        <f>A!CA604</f>
        <v>0</v>
      </c>
      <c r="CC604">
        <f>A!CB604</f>
        <v>0</v>
      </c>
      <c r="CD604">
        <f>A!CC604</f>
        <v>0</v>
      </c>
      <c r="CE604">
        <f>A!CD604</f>
        <v>0</v>
      </c>
      <c r="CF604">
        <f>A!CE604</f>
        <v>0</v>
      </c>
      <c r="CG604">
        <f>A!CF604</f>
        <v>0</v>
      </c>
      <c r="CH604">
        <f>A!CG604</f>
        <v>0</v>
      </c>
      <c r="CI604">
        <f>A!CH604</f>
        <v>0</v>
      </c>
      <c r="CJ604">
        <f>A!CI604</f>
        <v>0</v>
      </c>
      <c r="CK604">
        <f>A!CJ604</f>
        <v>0</v>
      </c>
      <c r="CL604">
        <f>A!CK604</f>
        <v>0</v>
      </c>
      <c r="CM604">
        <f>A!CL604</f>
        <v>0</v>
      </c>
      <c r="CN604">
        <f>A!CM604</f>
        <v>0</v>
      </c>
      <c r="CO604">
        <f>A!CN604</f>
        <v>0</v>
      </c>
      <c r="CP604">
        <f>A!CO604</f>
        <v>0</v>
      </c>
      <c r="CQ604">
        <f>A!CO914</f>
        <v>0</v>
      </c>
      <c r="CR604">
        <f>A!CP604</f>
        <v>0</v>
      </c>
      <c r="CS604">
        <f>A!CQ604</f>
        <v>0</v>
      </c>
    </row>
    <row r="605" spans="1:97" x14ac:dyDescent="0.2">
      <c r="A605">
        <f>A!A605</f>
        <v>0</v>
      </c>
      <c r="B605">
        <f>A!B605</f>
        <v>0</v>
      </c>
      <c r="C605">
        <f>A!C605</f>
        <v>0</v>
      </c>
      <c r="D605">
        <f>A!D605</f>
        <v>0</v>
      </c>
      <c r="E605">
        <f>A!E605</f>
        <v>0</v>
      </c>
      <c r="F605">
        <f>A!F605</f>
        <v>0</v>
      </c>
      <c r="G605">
        <f>A!G605</f>
        <v>0</v>
      </c>
      <c r="H605">
        <f>A!H605</f>
        <v>0</v>
      </c>
      <c r="I605">
        <f>A!I605</f>
        <v>0</v>
      </c>
      <c r="J605">
        <f>A!J605</f>
        <v>0</v>
      </c>
      <c r="K605">
        <f>A!K605</f>
        <v>0</v>
      </c>
      <c r="L605">
        <f>A!L605</f>
        <v>0</v>
      </c>
      <c r="M605">
        <f>A!M605</f>
        <v>0</v>
      </c>
      <c r="N605">
        <f>A!N605</f>
        <v>0</v>
      </c>
      <c r="O605">
        <f>A!O605</f>
        <v>0</v>
      </c>
      <c r="P605" s="23" t="str">
        <f>IF(A!P605="","",INDEX(B!$A$1:$BT$2000,MATCH(A!P605,B!$AX$1:$AX$2000,0),D!$B$5))</f>
        <v/>
      </c>
      <c r="Q605">
        <f>A!Q605</f>
        <v>0</v>
      </c>
      <c r="R605">
        <f>A!R605</f>
        <v>0</v>
      </c>
      <c r="S605">
        <f>A!S605</f>
        <v>0</v>
      </c>
      <c r="T605">
        <f>A!T605</f>
        <v>0</v>
      </c>
      <c r="U605">
        <f>A!U605</f>
        <v>0</v>
      </c>
      <c r="V605" s="23">
        <f>IF(A!V605="&lt;",1,A!V605)</f>
        <v>0</v>
      </c>
      <c r="W605">
        <f>A!W605</f>
        <v>0</v>
      </c>
      <c r="X605">
        <f>A!X605</f>
        <v>0</v>
      </c>
      <c r="Y605">
        <f>A!Y605</f>
        <v>0</v>
      </c>
      <c r="Z605" s="23">
        <f t="shared" si="9"/>
        <v>0</v>
      </c>
      <c r="AA605">
        <f>A!Z605</f>
        <v>0</v>
      </c>
      <c r="AB605">
        <f>A!AA605</f>
        <v>0</v>
      </c>
      <c r="AC605">
        <f>A!AB605</f>
        <v>0</v>
      </c>
      <c r="AD605">
        <f>A!AC605</f>
        <v>0</v>
      </c>
      <c r="AE605">
        <f>A!AD605</f>
        <v>0</v>
      </c>
      <c r="AF605">
        <f>A!AE605</f>
        <v>0</v>
      </c>
      <c r="AG605">
        <f>A!AF605</f>
        <v>0</v>
      </c>
      <c r="AH605">
        <f>A!AG605</f>
        <v>0</v>
      </c>
      <c r="AI605">
        <f>A!AH605</f>
        <v>0</v>
      </c>
      <c r="AJ605">
        <f>A!AI605</f>
        <v>0</v>
      </c>
      <c r="AK605">
        <f>A!AJ605</f>
        <v>0</v>
      </c>
      <c r="AL605">
        <f>A!AK605</f>
        <v>0</v>
      </c>
      <c r="AM605">
        <f>A!AL605</f>
        <v>0</v>
      </c>
      <c r="AN605">
        <f>A!AM605</f>
        <v>0</v>
      </c>
      <c r="AO605">
        <f>A!AN605</f>
        <v>0</v>
      </c>
      <c r="AP605">
        <f>A!AO605</f>
        <v>0</v>
      </c>
      <c r="AQ605">
        <f>A!AP605</f>
        <v>0</v>
      </c>
      <c r="AR605">
        <f>A!AQ605</f>
        <v>0</v>
      </c>
      <c r="AS605">
        <f>A!AR605</f>
        <v>0</v>
      </c>
      <c r="AT605">
        <f>A!AS605</f>
        <v>0</v>
      </c>
      <c r="AU605">
        <f>A!AT605</f>
        <v>0</v>
      </c>
      <c r="AV605">
        <f>A!AU605</f>
        <v>0</v>
      </c>
      <c r="AW605" s="23" t="str">
        <f>IF(A!AV605=0,"",A!AV605)</f>
        <v/>
      </c>
      <c r="AX605">
        <f>A!AW605</f>
        <v>0</v>
      </c>
      <c r="AY605">
        <f>A!AX605</f>
        <v>0</v>
      </c>
      <c r="AZ605">
        <f>A!AY605</f>
        <v>0</v>
      </c>
      <c r="BA605">
        <f>A!AZ605</f>
        <v>0</v>
      </c>
      <c r="BB605">
        <f>A!BA605</f>
        <v>0</v>
      </c>
      <c r="BC605">
        <f>A!BB605</f>
        <v>0</v>
      </c>
      <c r="BD605">
        <f>A!BC605</f>
        <v>0</v>
      </c>
      <c r="BE605">
        <f>A!BD605</f>
        <v>0</v>
      </c>
      <c r="BF605">
        <f>A!BE605</f>
        <v>0</v>
      </c>
      <c r="BG605">
        <f>A!BF605</f>
        <v>0</v>
      </c>
      <c r="BH605">
        <f>A!BG605</f>
        <v>0</v>
      </c>
      <c r="BI605">
        <f>A!BH605</f>
        <v>0</v>
      </c>
      <c r="BJ605">
        <f>A!BI605</f>
        <v>0</v>
      </c>
      <c r="BK605">
        <f>A!BJ605</f>
        <v>0</v>
      </c>
      <c r="BL605">
        <f>A!BK605</f>
        <v>0</v>
      </c>
      <c r="BM605">
        <f>A!BL605</f>
        <v>0</v>
      </c>
      <c r="BN605">
        <f>A!BM605</f>
        <v>0</v>
      </c>
      <c r="BO605">
        <f>A!BN605</f>
        <v>0</v>
      </c>
      <c r="BP605">
        <f>A!BO605</f>
        <v>0</v>
      </c>
      <c r="BQ605">
        <f>A!BP605</f>
        <v>0</v>
      </c>
      <c r="BR605">
        <f>A!BQ605</f>
        <v>0</v>
      </c>
      <c r="BS605">
        <f>A!BR605</f>
        <v>0</v>
      </c>
      <c r="BT605">
        <f>A!BS605</f>
        <v>0</v>
      </c>
      <c r="BU605">
        <f>A!BT605</f>
        <v>0</v>
      </c>
      <c r="BV605">
        <f>A!BU605</f>
        <v>0</v>
      </c>
      <c r="BW605">
        <f>A!BV605</f>
        <v>0</v>
      </c>
      <c r="BX605">
        <f>A!BW605</f>
        <v>0</v>
      </c>
      <c r="BY605">
        <f>A!BX605</f>
        <v>0</v>
      </c>
      <c r="BZ605">
        <f>A!BY605</f>
        <v>0</v>
      </c>
      <c r="CA605">
        <f>A!BZ605</f>
        <v>0</v>
      </c>
      <c r="CB605">
        <f>A!CA605</f>
        <v>0</v>
      </c>
      <c r="CC605">
        <f>A!CB605</f>
        <v>0</v>
      </c>
      <c r="CD605">
        <f>A!CC605</f>
        <v>0</v>
      </c>
      <c r="CE605">
        <f>A!CD605</f>
        <v>0</v>
      </c>
      <c r="CF605">
        <f>A!CE605</f>
        <v>0</v>
      </c>
      <c r="CG605">
        <f>A!CF605</f>
        <v>0</v>
      </c>
      <c r="CH605">
        <f>A!CG605</f>
        <v>0</v>
      </c>
      <c r="CI605">
        <f>A!CH605</f>
        <v>0</v>
      </c>
      <c r="CJ605">
        <f>A!CI605</f>
        <v>0</v>
      </c>
      <c r="CK605">
        <f>A!CJ605</f>
        <v>0</v>
      </c>
      <c r="CL605">
        <f>A!CK605</f>
        <v>0</v>
      </c>
      <c r="CM605">
        <f>A!CL605</f>
        <v>0</v>
      </c>
      <c r="CN605">
        <f>A!CM605</f>
        <v>0</v>
      </c>
      <c r="CO605">
        <f>A!CN605</f>
        <v>0</v>
      </c>
      <c r="CP605">
        <f>A!CO605</f>
        <v>0</v>
      </c>
      <c r="CQ605">
        <f>A!CO915</f>
        <v>0</v>
      </c>
      <c r="CR605">
        <f>A!CP605</f>
        <v>0</v>
      </c>
      <c r="CS605">
        <f>A!CQ605</f>
        <v>0</v>
      </c>
    </row>
    <row r="606" spans="1:97" x14ac:dyDescent="0.2">
      <c r="A606">
        <f>A!A606</f>
        <v>0</v>
      </c>
      <c r="B606">
        <f>A!B606</f>
        <v>0</v>
      </c>
      <c r="C606">
        <f>A!C606</f>
        <v>0</v>
      </c>
      <c r="D606">
        <f>A!D606</f>
        <v>0</v>
      </c>
      <c r="E606">
        <f>A!E606</f>
        <v>0</v>
      </c>
      <c r="F606">
        <f>A!F606</f>
        <v>0</v>
      </c>
      <c r="G606">
        <f>A!G606</f>
        <v>0</v>
      </c>
      <c r="H606">
        <f>A!H606</f>
        <v>0</v>
      </c>
      <c r="I606">
        <f>A!I606</f>
        <v>0</v>
      </c>
      <c r="J606">
        <f>A!J606</f>
        <v>0</v>
      </c>
      <c r="K606">
        <f>A!K606</f>
        <v>0</v>
      </c>
      <c r="L606">
        <f>A!L606</f>
        <v>0</v>
      </c>
      <c r="M606">
        <f>A!M606</f>
        <v>0</v>
      </c>
      <c r="N606">
        <f>A!N606</f>
        <v>0</v>
      </c>
      <c r="O606">
        <f>A!O606</f>
        <v>0</v>
      </c>
      <c r="P606" s="23" t="str">
        <f>IF(A!P606="","",INDEX(B!$A$1:$BT$2000,MATCH(A!P606,B!$AX$1:$AX$2000,0),D!$B$5))</f>
        <v/>
      </c>
      <c r="Q606">
        <f>A!Q606</f>
        <v>0</v>
      </c>
      <c r="R606">
        <f>A!R606</f>
        <v>0</v>
      </c>
      <c r="S606">
        <f>A!S606</f>
        <v>0</v>
      </c>
      <c r="T606">
        <f>A!T606</f>
        <v>0</v>
      </c>
      <c r="U606">
        <f>A!U606</f>
        <v>0</v>
      </c>
      <c r="V606" s="23">
        <f>IF(A!V606="&lt;",1,A!V606)</f>
        <v>0</v>
      </c>
      <c r="W606">
        <f>A!W606</f>
        <v>0</v>
      </c>
      <c r="X606">
        <f>A!X606</f>
        <v>0</v>
      </c>
      <c r="Y606">
        <f>A!Y606</f>
        <v>0</v>
      </c>
      <c r="Z606" s="23">
        <f t="shared" si="9"/>
        <v>0</v>
      </c>
      <c r="AA606">
        <f>A!Z606</f>
        <v>0</v>
      </c>
      <c r="AB606">
        <f>A!AA606</f>
        <v>0</v>
      </c>
      <c r="AC606">
        <f>A!AB606</f>
        <v>0</v>
      </c>
      <c r="AD606">
        <f>A!AC606</f>
        <v>0</v>
      </c>
      <c r="AE606">
        <f>A!AD606</f>
        <v>0</v>
      </c>
      <c r="AF606">
        <f>A!AE606</f>
        <v>0</v>
      </c>
      <c r="AG606">
        <f>A!AF606</f>
        <v>0</v>
      </c>
      <c r="AH606">
        <f>A!AG606</f>
        <v>0</v>
      </c>
      <c r="AI606">
        <f>A!AH606</f>
        <v>0</v>
      </c>
      <c r="AJ606">
        <f>A!AI606</f>
        <v>0</v>
      </c>
      <c r="AK606">
        <f>A!AJ606</f>
        <v>0</v>
      </c>
      <c r="AL606">
        <f>A!AK606</f>
        <v>0</v>
      </c>
      <c r="AM606">
        <f>A!AL606</f>
        <v>0</v>
      </c>
      <c r="AN606">
        <f>A!AM606</f>
        <v>0</v>
      </c>
      <c r="AO606">
        <f>A!AN606</f>
        <v>0</v>
      </c>
      <c r="AP606">
        <f>A!AO606</f>
        <v>0</v>
      </c>
      <c r="AQ606">
        <f>A!AP606</f>
        <v>0</v>
      </c>
      <c r="AR606">
        <f>A!AQ606</f>
        <v>0</v>
      </c>
      <c r="AS606">
        <f>A!AR606</f>
        <v>0</v>
      </c>
      <c r="AT606">
        <f>A!AS606</f>
        <v>0</v>
      </c>
      <c r="AU606">
        <f>A!AT606</f>
        <v>0</v>
      </c>
      <c r="AV606">
        <f>A!AU606</f>
        <v>0</v>
      </c>
      <c r="AW606" s="23" t="str">
        <f>IF(A!AV606=0,"",A!AV606)</f>
        <v/>
      </c>
      <c r="AX606">
        <f>A!AW606</f>
        <v>0</v>
      </c>
      <c r="AY606">
        <f>A!AX606</f>
        <v>0</v>
      </c>
      <c r="AZ606">
        <f>A!AY606</f>
        <v>0</v>
      </c>
      <c r="BA606">
        <f>A!AZ606</f>
        <v>0</v>
      </c>
      <c r="BB606">
        <f>A!BA606</f>
        <v>0</v>
      </c>
      <c r="BC606">
        <f>A!BB606</f>
        <v>0</v>
      </c>
      <c r="BD606">
        <f>A!BC606</f>
        <v>0</v>
      </c>
      <c r="BE606">
        <f>A!BD606</f>
        <v>0</v>
      </c>
      <c r="BF606">
        <f>A!BE606</f>
        <v>0</v>
      </c>
      <c r="BG606">
        <f>A!BF606</f>
        <v>0</v>
      </c>
      <c r="BH606">
        <f>A!BG606</f>
        <v>0</v>
      </c>
      <c r="BI606">
        <f>A!BH606</f>
        <v>0</v>
      </c>
      <c r="BJ606">
        <f>A!BI606</f>
        <v>0</v>
      </c>
      <c r="BK606">
        <f>A!BJ606</f>
        <v>0</v>
      </c>
      <c r="BL606">
        <f>A!BK606</f>
        <v>0</v>
      </c>
      <c r="BM606">
        <f>A!BL606</f>
        <v>0</v>
      </c>
      <c r="BN606">
        <f>A!BM606</f>
        <v>0</v>
      </c>
      <c r="BO606">
        <f>A!BN606</f>
        <v>0</v>
      </c>
      <c r="BP606">
        <f>A!BO606</f>
        <v>0</v>
      </c>
      <c r="BQ606">
        <f>A!BP606</f>
        <v>0</v>
      </c>
      <c r="BR606">
        <f>A!BQ606</f>
        <v>0</v>
      </c>
      <c r="BS606">
        <f>A!BR606</f>
        <v>0</v>
      </c>
      <c r="BT606">
        <f>A!BS606</f>
        <v>0</v>
      </c>
      <c r="BU606">
        <f>A!BT606</f>
        <v>0</v>
      </c>
      <c r="BV606">
        <f>A!BU606</f>
        <v>0</v>
      </c>
      <c r="BW606">
        <f>A!BV606</f>
        <v>0</v>
      </c>
      <c r="BX606">
        <f>A!BW606</f>
        <v>0</v>
      </c>
      <c r="BY606">
        <f>A!BX606</f>
        <v>0</v>
      </c>
      <c r="BZ606">
        <f>A!BY606</f>
        <v>0</v>
      </c>
      <c r="CA606">
        <f>A!BZ606</f>
        <v>0</v>
      </c>
      <c r="CB606">
        <f>A!CA606</f>
        <v>0</v>
      </c>
      <c r="CC606">
        <f>A!CB606</f>
        <v>0</v>
      </c>
      <c r="CD606">
        <f>A!CC606</f>
        <v>0</v>
      </c>
      <c r="CE606">
        <f>A!CD606</f>
        <v>0</v>
      </c>
      <c r="CF606">
        <f>A!CE606</f>
        <v>0</v>
      </c>
      <c r="CG606">
        <f>A!CF606</f>
        <v>0</v>
      </c>
      <c r="CH606">
        <f>A!CG606</f>
        <v>0</v>
      </c>
      <c r="CI606">
        <f>A!CH606</f>
        <v>0</v>
      </c>
      <c r="CJ606">
        <f>A!CI606</f>
        <v>0</v>
      </c>
      <c r="CK606">
        <f>A!CJ606</f>
        <v>0</v>
      </c>
      <c r="CL606">
        <f>A!CK606</f>
        <v>0</v>
      </c>
      <c r="CM606">
        <f>A!CL606</f>
        <v>0</v>
      </c>
      <c r="CN606">
        <f>A!CM606</f>
        <v>0</v>
      </c>
      <c r="CO606">
        <f>A!CN606</f>
        <v>0</v>
      </c>
      <c r="CP606">
        <f>A!CO606</f>
        <v>0</v>
      </c>
      <c r="CQ606">
        <f>A!CO916</f>
        <v>0</v>
      </c>
      <c r="CR606">
        <f>A!CP606</f>
        <v>0</v>
      </c>
      <c r="CS606">
        <f>A!CQ606</f>
        <v>0</v>
      </c>
    </row>
    <row r="607" spans="1:97" x14ac:dyDescent="0.2">
      <c r="A607">
        <f>A!A607</f>
        <v>0</v>
      </c>
      <c r="B607">
        <f>A!B607</f>
        <v>0</v>
      </c>
      <c r="C607">
        <f>A!C607</f>
        <v>0</v>
      </c>
      <c r="D607">
        <f>A!D607</f>
        <v>0</v>
      </c>
      <c r="E607">
        <f>A!E607</f>
        <v>0</v>
      </c>
      <c r="F607">
        <f>A!F607</f>
        <v>0</v>
      </c>
      <c r="G607">
        <f>A!G607</f>
        <v>0</v>
      </c>
      <c r="H607">
        <f>A!H607</f>
        <v>0</v>
      </c>
      <c r="I607">
        <f>A!I607</f>
        <v>0</v>
      </c>
      <c r="J607">
        <f>A!J607</f>
        <v>0</v>
      </c>
      <c r="K607">
        <f>A!K607</f>
        <v>0</v>
      </c>
      <c r="L607">
        <f>A!L607</f>
        <v>0</v>
      </c>
      <c r="M607">
        <f>A!M607</f>
        <v>0</v>
      </c>
      <c r="N607">
        <f>A!N607</f>
        <v>0</v>
      </c>
      <c r="O607">
        <f>A!O607</f>
        <v>0</v>
      </c>
      <c r="P607" s="23" t="str">
        <f>IF(A!P607="","",INDEX(B!$A$1:$BT$2000,MATCH(A!P607,B!$AX$1:$AX$2000,0),D!$B$5))</f>
        <v/>
      </c>
      <c r="Q607">
        <f>A!Q607</f>
        <v>0</v>
      </c>
      <c r="R607">
        <f>A!R607</f>
        <v>0</v>
      </c>
      <c r="S607">
        <f>A!S607</f>
        <v>0</v>
      </c>
      <c r="T607">
        <f>A!T607</f>
        <v>0</v>
      </c>
      <c r="U607">
        <f>A!U607</f>
        <v>0</v>
      </c>
      <c r="V607" s="23">
        <f>IF(A!V607="&lt;",1,A!V607)</f>
        <v>0</v>
      </c>
      <c r="W607">
        <f>A!W607</f>
        <v>0</v>
      </c>
      <c r="X607">
        <f>A!X607</f>
        <v>0</v>
      </c>
      <c r="Y607">
        <f>A!Y607</f>
        <v>0</v>
      </c>
      <c r="Z607" s="23">
        <f t="shared" si="9"/>
        <v>0</v>
      </c>
      <c r="AA607">
        <f>A!Z607</f>
        <v>0</v>
      </c>
      <c r="AB607">
        <f>A!AA607</f>
        <v>0</v>
      </c>
      <c r="AC607">
        <f>A!AB607</f>
        <v>0</v>
      </c>
      <c r="AD607">
        <f>A!AC607</f>
        <v>0</v>
      </c>
      <c r="AE607">
        <f>A!AD607</f>
        <v>0</v>
      </c>
      <c r="AF607">
        <f>A!AE607</f>
        <v>0</v>
      </c>
      <c r="AG607">
        <f>A!AF607</f>
        <v>0</v>
      </c>
      <c r="AH607">
        <f>A!AG607</f>
        <v>0</v>
      </c>
      <c r="AI607">
        <f>A!AH607</f>
        <v>0</v>
      </c>
      <c r="AJ607">
        <f>A!AI607</f>
        <v>0</v>
      </c>
      <c r="AK607">
        <f>A!AJ607</f>
        <v>0</v>
      </c>
      <c r="AL607">
        <f>A!AK607</f>
        <v>0</v>
      </c>
      <c r="AM607">
        <f>A!AL607</f>
        <v>0</v>
      </c>
      <c r="AN607">
        <f>A!AM607</f>
        <v>0</v>
      </c>
      <c r="AO607">
        <f>A!AN607</f>
        <v>0</v>
      </c>
      <c r="AP607">
        <f>A!AO607</f>
        <v>0</v>
      </c>
      <c r="AQ607">
        <f>A!AP607</f>
        <v>0</v>
      </c>
      <c r="AR607">
        <f>A!AQ607</f>
        <v>0</v>
      </c>
      <c r="AS607">
        <f>A!AR607</f>
        <v>0</v>
      </c>
      <c r="AT607">
        <f>A!AS607</f>
        <v>0</v>
      </c>
      <c r="AU607">
        <f>A!AT607</f>
        <v>0</v>
      </c>
      <c r="AV607">
        <f>A!AU607</f>
        <v>0</v>
      </c>
      <c r="AW607" s="23" t="str">
        <f>IF(A!AV607=0,"",A!AV607)</f>
        <v/>
      </c>
      <c r="AX607">
        <f>A!AW607</f>
        <v>0</v>
      </c>
      <c r="AY607">
        <f>A!AX607</f>
        <v>0</v>
      </c>
      <c r="AZ607">
        <f>A!AY607</f>
        <v>0</v>
      </c>
      <c r="BA607">
        <f>A!AZ607</f>
        <v>0</v>
      </c>
      <c r="BB607">
        <f>A!BA607</f>
        <v>0</v>
      </c>
      <c r="BC607">
        <f>A!BB607</f>
        <v>0</v>
      </c>
      <c r="BD607">
        <f>A!BC607</f>
        <v>0</v>
      </c>
      <c r="BE607">
        <f>A!BD607</f>
        <v>0</v>
      </c>
      <c r="BF607">
        <f>A!BE607</f>
        <v>0</v>
      </c>
      <c r="BG607">
        <f>A!BF607</f>
        <v>0</v>
      </c>
      <c r="BH607">
        <f>A!BG607</f>
        <v>0</v>
      </c>
      <c r="BI607">
        <f>A!BH607</f>
        <v>0</v>
      </c>
      <c r="BJ607">
        <f>A!BI607</f>
        <v>0</v>
      </c>
      <c r="BK607">
        <f>A!BJ607</f>
        <v>0</v>
      </c>
      <c r="BL607">
        <f>A!BK607</f>
        <v>0</v>
      </c>
      <c r="BM607">
        <f>A!BL607</f>
        <v>0</v>
      </c>
      <c r="BN607">
        <f>A!BM607</f>
        <v>0</v>
      </c>
      <c r="BO607">
        <f>A!BN607</f>
        <v>0</v>
      </c>
      <c r="BP607">
        <f>A!BO607</f>
        <v>0</v>
      </c>
      <c r="BQ607">
        <f>A!BP607</f>
        <v>0</v>
      </c>
      <c r="BR607">
        <f>A!BQ607</f>
        <v>0</v>
      </c>
      <c r="BS607">
        <f>A!BR607</f>
        <v>0</v>
      </c>
      <c r="BT607">
        <f>A!BS607</f>
        <v>0</v>
      </c>
      <c r="BU607">
        <f>A!BT607</f>
        <v>0</v>
      </c>
      <c r="BV607">
        <f>A!BU607</f>
        <v>0</v>
      </c>
      <c r="BW607">
        <f>A!BV607</f>
        <v>0</v>
      </c>
      <c r="BX607">
        <f>A!BW607</f>
        <v>0</v>
      </c>
      <c r="BY607">
        <f>A!BX607</f>
        <v>0</v>
      </c>
      <c r="BZ607">
        <f>A!BY607</f>
        <v>0</v>
      </c>
      <c r="CA607">
        <f>A!BZ607</f>
        <v>0</v>
      </c>
      <c r="CB607">
        <f>A!CA607</f>
        <v>0</v>
      </c>
      <c r="CC607">
        <f>A!CB607</f>
        <v>0</v>
      </c>
      <c r="CD607">
        <f>A!CC607</f>
        <v>0</v>
      </c>
      <c r="CE607">
        <f>A!CD607</f>
        <v>0</v>
      </c>
      <c r="CF607">
        <f>A!CE607</f>
        <v>0</v>
      </c>
      <c r="CG607">
        <f>A!CF607</f>
        <v>0</v>
      </c>
      <c r="CH607">
        <f>A!CG607</f>
        <v>0</v>
      </c>
      <c r="CI607">
        <f>A!CH607</f>
        <v>0</v>
      </c>
      <c r="CJ607">
        <f>A!CI607</f>
        <v>0</v>
      </c>
      <c r="CK607">
        <f>A!CJ607</f>
        <v>0</v>
      </c>
      <c r="CL607">
        <f>A!CK607</f>
        <v>0</v>
      </c>
      <c r="CM607">
        <f>A!CL607</f>
        <v>0</v>
      </c>
      <c r="CN607">
        <f>A!CM607</f>
        <v>0</v>
      </c>
      <c r="CO607">
        <f>A!CN607</f>
        <v>0</v>
      </c>
      <c r="CP607">
        <f>A!CO607</f>
        <v>0</v>
      </c>
      <c r="CQ607">
        <f>A!CO917</f>
        <v>0</v>
      </c>
      <c r="CR607">
        <f>A!CP607</f>
        <v>0</v>
      </c>
      <c r="CS607">
        <f>A!CQ607</f>
        <v>0</v>
      </c>
    </row>
    <row r="608" spans="1:97" x14ac:dyDescent="0.2">
      <c r="A608">
        <f>A!A608</f>
        <v>0</v>
      </c>
      <c r="B608">
        <f>A!B608</f>
        <v>0</v>
      </c>
      <c r="C608">
        <f>A!C608</f>
        <v>0</v>
      </c>
      <c r="D608">
        <f>A!D608</f>
        <v>0</v>
      </c>
      <c r="E608">
        <f>A!E608</f>
        <v>0</v>
      </c>
      <c r="F608">
        <f>A!F608</f>
        <v>0</v>
      </c>
      <c r="G608">
        <f>A!G608</f>
        <v>0</v>
      </c>
      <c r="H608">
        <f>A!H608</f>
        <v>0</v>
      </c>
      <c r="I608">
        <f>A!I608</f>
        <v>0</v>
      </c>
      <c r="J608">
        <f>A!J608</f>
        <v>0</v>
      </c>
      <c r="K608">
        <f>A!K608</f>
        <v>0</v>
      </c>
      <c r="L608">
        <f>A!L608</f>
        <v>0</v>
      </c>
      <c r="M608">
        <f>A!M608</f>
        <v>0</v>
      </c>
      <c r="N608">
        <f>A!N608</f>
        <v>0</v>
      </c>
      <c r="O608">
        <f>A!O608</f>
        <v>0</v>
      </c>
      <c r="P608" s="23" t="str">
        <f>IF(A!P608="","",INDEX(B!$A$1:$BT$2000,MATCH(A!P608,B!$AX$1:$AX$2000,0),D!$B$5))</f>
        <v/>
      </c>
      <c r="Q608">
        <f>A!Q608</f>
        <v>0</v>
      </c>
      <c r="R608">
        <f>A!R608</f>
        <v>0</v>
      </c>
      <c r="S608">
        <f>A!S608</f>
        <v>0</v>
      </c>
      <c r="T608">
        <f>A!T608</f>
        <v>0</v>
      </c>
      <c r="U608">
        <f>A!U608</f>
        <v>0</v>
      </c>
      <c r="V608" s="23">
        <f>IF(A!V608="&lt;",1,A!V608)</f>
        <v>0</v>
      </c>
      <c r="W608">
        <f>A!W608</f>
        <v>0</v>
      </c>
      <c r="X608">
        <f>A!X608</f>
        <v>0</v>
      </c>
      <c r="Y608">
        <f>A!Y608</f>
        <v>0</v>
      </c>
      <c r="Z608" s="23">
        <f t="shared" si="9"/>
        <v>0</v>
      </c>
      <c r="AA608">
        <f>A!Z608</f>
        <v>0</v>
      </c>
      <c r="AB608">
        <f>A!AA608</f>
        <v>0</v>
      </c>
      <c r="AC608">
        <f>A!AB608</f>
        <v>0</v>
      </c>
      <c r="AD608">
        <f>A!AC608</f>
        <v>0</v>
      </c>
      <c r="AE608">
        <f>A!AD608</f>
        <v>0</v>
      </c>
      <c r="AF608">
        <f>A!AE608</f>
        <v>0</v>
      </c>
      <c r="AG608">
        <f>A!AF608</f>
        <v>0</v>
      </c>
      <c r="AH608">
        <f>A!AG608</f>
        <v>0</v>
      </c>
      <c r="AI608">
        <f>A!AH608</f>
        <v>0</v>
      </c>
      <c r="AJ608">
        <f>A!AI608</f>
        <v>0</v>
      </c>
      <c r="AK608">
        <f>A!AJ608</f>
        <v>0</v>
      </c>
      <c r="AL608">
        <f>A!AK608</f>
        <v>0</v>
      </c>
      <c r="AM608">
        <f>A!AL608</f>
        <v>0</v>
      </c>
      <c r="AN608">
        <f>A!AM608</f>
        <v>0</v>
      </c>
      <c r="AO608">
        <f>A!AN608</f>
        <v>0</v>
      </c>
      <c r="AP608">
        <f>A!AO608</f>
        <v>0</v>
      </c>
      <c r="AQ608">
        <f>A!AP608</f>
        <v>0</v>
      </c>
      <c r="AR608">
        <f>A!AQ608</f>
        <v>0</v>
      </c>
      <c r="AS608">
        <f>A!AR608</f>
        <v>0</v>
      </c>
      <c r="AT608">
        <f>A!AS608</f>
        <v>0</v>
      </c>
      <c r="AU608">
        <f>A!AT608</f>
        <v>0</v>
      </c>
      <c r="AV608">
        <f>A!AU608</f>
        <v>0</v>
      </c>
      <c r="AW608" s="23" t="str">
        <f>IF(A!AV608=0,"",A!AV608)</f>
        <v/>
      </c>
      <c r="AX608">
        <f>A!AW608</f>
        <v>0</v>
      </c>
      <c r="AY608">
        <f>A!AX608</f>
        <v>0</v>
      </c>
      <c r="AZ608">
        <f>A!AY608</f>
        <v>0</v>
      </c>
      <c r="BA608">
        <f>A!AZ608</f>
        <v>0</v>
      </c>
      <c r="BB608">
        <f>A!BA608</f>
        <v>0</v>
      </c>
      <c r="BC608">
        <f>A!BB608</f>
        <v>0</v>
      </c>
      <c r="BD608">
        <f>A!BC608</f>
        <v>0</v>
      </c>
      <c r="BE608">
        <f>A!BD608</f>
        <v>0</v>
      </c>
      <c r="BF608">
        <f>A!BE608</f>
        <v>0</v>
      </c>
      <c r="BG608">
        <f>A!BF608</f>
        <v>0</v>
      </c>
      <c r="BH608">
        <f>A!BG608</f>
        <v>0</v>
      </c>
      <c r="BI608">
        <f>A!BH608</f>
        <v>0</v>
      </c>
      <c r="BJ608">
        <f>A!BI608</f>
        <v>0</v>
      </c>
      <c r="BK608">
        <f>A!BJ608</f>
        <v>0</v>
      </c>
      <c r="BL608">
        <f>A!BK608</f>
        <v>0</v>
      </c>
      <c r="BM608">
        <f>A!BL608</f>
        <v>0</v>
      </c>
      <c r="BN608">
        <f>A!BM608</f>
        <v>0</v>
      </c>
      <c r="BO608">
        <f>A!BN608</f>
        <v>0</v>
      </c>
      <c r="BP608">
        <f>A!BO608</f>
        <v>0</v>
      </c>
      <c r="BQ608">
        <f>A!BP608</f>
        <v>0</v>
      </c>
      <c r="BR608">
        <f>A!BQ608</f>
        <v>0</v>
      </c>
      <c r="BS608">
        <f>A!BR608</f>
        <v>0</v>
      </c>
      <c r="BT608">
        <f>A!BS608</f>
        <v>0</v>
      </c>
      <c r="BU608">
        <f>A!BT608</f>
        <v>0</v>
      </c>
      <c r="BV608">
        <f>A!BU608</f>
        <v>0</v>
      </c>
      <c r="BW608">
        <f>A!BV608</f>
        <v>0</v>
      </c>
      <c r="BX608">
        <f>A!BW608</f>
        <v>0</v>
      </c>
      <c r="BY608">
        <f>A!BX608</f>
        <v>0</v>
      </c>
      <c r="BZ608">
        <f>A!BY608</f>
        <v>0</v>
      </c>
      <c r="CA608">
        <f>A!BZ608</f>
        <v>0</v>
      </c>
      <c r="CB608">
        <f>A!CA608</f>
        <v>0</v>
      </c>
      <c r="CC608">
        <f>A!CB608</f>
        <v>0</v>
      </c>
      <c r="CD608">
        <f>A!CC608</f>
        <v>0</v>
      </c>
      <c r="CE608">
        <f>A!CD608</f>
        <v>0</v>
      </c>
      <c r="CF608">
        <f>A!CE608</f>
        <v>0</v>
      </c>
      <c r="CG608">
        <f>A!CF608</f>
        <v>0</v>
      </c>
      <c r="CH608">
        <f>A!CG608</f>
        <v>0</v>
      </c>
      <c r="CI608">
        <f>A!CH608</f>
        <v>0</v>
      </c>
      <c r="CJ608">
        <f>A!CI608</f>
        <v>0</v>
      </c>
      <c r="CK608">
        <f>A!CJ608</f>
        <v>0</v>
      </c>
      <c r="CL608">
        <f>A!CK608</f>
        <v>0</v>
      </c>
      <c r="CM608">
        <f>A!CL608</f>
        <v>0</v>
      </c>
      <c r="CN608">
        <f>A!CM608</f>
        <v>0</v>
      </c>
      <c r="CO608">
        <f>A!CN608</f>
        <v>0</v>
      </c>
      <c r="CP608">
        <f>A!CO608</f>
        <v>0</v>
      </c>
      <c r="CQ608">
        <f>A!CO918</f>
        <v>0</v>
      </c>
      <c r="CR608">
        <f>A!CP608</f>
        <v>0</v>
      </c>
      <c r="CS608">
        <f>A!CQ608</f>
        <v>0</v>
      </c>
    </row>
    <row r="609" spans="1:97" x14ac:dyDescent="0.2">
      <c r="A609">
        <f>A!A609</f>
        <v>0</v>
      </c>
      <c r="B609">
        <f>A!B609</f>
        <v>0</v>
      </c>
      <c r="C609">
        <f>A!C609</f>
        <v>0</v>
      </c>
      <c r="D609">
        <f>A!D609</f>
        <v>0</v>
      </c>
      <c r="E609">
        <f>A!E609</f>
        <v>0</v>
      </c>
      <c r="F609">
        <f>A!F609</f>
        <v>0</v>
      </c>
      <c r="G609">
        <f>A!G609</f>
        <v>0</v>
      </c>
      <c r="H609">
        <f>A!H609</f>
        <v>0</v>
      </c>
      <c r="I609">
        <f>A!I609</f>
        <v>0</v>
      </c>
      <c r="J609">
        <f>A!J609</f>
        <v>0</v>
      </c>
      <c r="K609">
        <f>A!K609</f>
        <v>0</v>
      </c>
      <c r="L609">
        <f>A!L609</f>
        <v>0</v>
      </c>
      <c r="M609">
        <f>A!M609</f>
        <v>0</v>
      </c>
      <c r="N609">
        <f>A!N609</f>
        <v>0</v>
      </c>
      <c r="O609">
        <f>A!O609</f>
        <v>0</v>
      </c>
      <c r="P609" s="23" t="str">
        <f>IF(A!P609="","",INDEX(B!$A$1:$BT$2000,MATCH(A!P609,B!$AX$1:$AX$2000,0),D!$B$5))</f>
        <v/>
      </c>
      <c r="Q609">
        <f>A!Q609</f>
        <v>0</v>
      </c>
      <c r="R609">
        <f>A!R609</f>
        <v>0</v>
      </c>
      <c r="S609">
        <f>A!S609</f>
        <v>0</v>
      </c>
      <c r="T609">
        <f>A!T609</f>
        <v>0</v>
      </c>
      <c r="U609">
        <f>A!U609</f>
        <v>0</v>
      </c>
      <c r="V609" s="23">
        <f>IF(A!V609="&lt;",1,A!V609)</f>
        <v>0</v>
      </c>
      <c r="W609">
        <f>A!W609</f>
        <v>0</v>
      </c>
      <c r="X609">
        <f>A!X609</f>
        <v>0</v>
      </c>
      <c r="Y609">
        <f>A!Y609</f>
        <v>0</v>
      </c>
      <c r="Z609" s="23">
        <f t="shared" si="9"/>
        <v>0</v>
      </c>
      <c r="AA609">
        <f>A!Z609</f>
        <v>0</v>
      </c>
      <c r="AB609">
        <f>A!AA609</f>
        <v>0</v>
      </c>
      <c r="AC609">
        <f>A!AB609</f>
        <v>0</v>
      </c>
      <c r="AD609">
        <f>A!AC609</f>
        <v>0</v>
      </c>
      <c r="AE609">
        <f>A!AD609</f>
        <v>0</v>
      </c>
      <c r="AF609">
        <f>A!AE609</f>
        <v>0</v>
      </c>
      <c r="AG609">
        <f>A!AF609</f>
        <v>0</v>
      </c>
      <c r="AH609">
        <f>A!AG609</f>
        <v>0</v>
      </c>
      <c r="AI609">
        <f>A!AH609</f>
        <v>0</v>
      </c>
      <c r="AJ609">
        <f>A!AI609</f>
        <v>0</v>
      </c>
      <c r="AK609">
        <f>A!AJ609</f>
        <v>0</v>
      </c>
      <c r="AL609">
        <f>A!AK609</f>
        <v>0</v>
      </c>
      <c r="AM609">
        <f>A!AL609</f>
        <v>0</v>
      </c>
      <c r="AN609">
        <f>A!AM609</f>
        <v>0</v>
      </c>
      <c r="AO609">
        <f>A!AN609</f>
        <v>0</v>
      </c>
      <c r="AP609">
        <f>A!AO609</f>
        <v>0</v>
      </c>
      <c r="AQ609">
        <f>A!AP609</f>
        <v>0</v>
      </c>
      <c r="AR609">
        <f>A!AQ609</f>
        <v>0</v>
      </c>
      <c r="AS609">
        <f>A!AR609</f>
        <v>0</v>
      </c>
      <c r="AT609">
        <f>A!AS609</f>
        <v>0</v>
      </c>
      <c r="AU609">
        <f>A!AT609</f>
        <v>0</v>
      </c>
      <c r="AV609">
        <f>A!AU609</f>
        <v>0</v>
      </c>
      <c r="AW609" s="23" t="str">
        <f>IF(A!AV609=0,"",A!AV609)</f>
        <v/>
      </c>
      <c r="AX609">
        <f>A!AW609</f>
        <v>0</v>
      </c>
      <c r="AY609">
        <f>A!AX609</f>
        <v>0</v>
      </c>
      <c r="AZ609">
        <f>A!AY609</f>
        <v>0</v>
      </c>
      <c r="BA609">
        <f>A!AZ609</f>
        <v>0</v>
      </c>
      <c r="BB609">
        <f>A!BA609</f>
        <v>0</v>
      </c>
      <c r="BC609">
        <f>A!BB609</f>
        <v>0</v>
      </c>
      <c r="BD609">
        <f>A!BC609</f>
        <v>0</v>
      </c>
      <c r="BE609">
        <f>A!BD609</f>
        <v>0</v>
      </c>
      <c r="BF609">
        <f>A!BE609</f>
        <v>0</v>
      </c>
      <c r="BG609">
        <f>A!BF609</f>
        <v>0</v>
      </c>
      <c r="BH609">
        <f>A!BG609</f>
        <v>0</v>
      </c>
      <c r="BI609">
        <f>A!BH609</f>
        <v>0</v>
      </c>
      <c r="BJ609">
        <f>A!BI609</f>
        <v>0</v>
      </c>
      <c r="BK609">
        <f>A!BJ609</f>
        <v>0</v>
      </c>
      <c r="BL609">
        <f>A!BK609</f>
        <v>0</v>
      </c>
      <c r="BM609">
        <f>A!BL609</f>
        <v>0</v>
      </c>
      <c r="BN609">
        <f>A!BM609</f>
        <v>0</v>
      </c>
      <c r="BO609">
        <f>A!BN609</f>
        <v>0</v>
      </c>
      <c r="BP609">
        <f>A!BO609</f>
        <v>0</v>
      </c>
      <c r="BQ609">
        <f>A!BP609</f>
        <v>0</v>
      </c>
      <c r="BR609">
        <f>A!BQ609</f>
        <v>0</v>
      </c>
      <c r="BS609">
        <f>A!BR609</f>
        <v>0</v>
      </c>
      <c r="BT609">
        <f>A!BS609</f>
        <v>0</v>
      </c>
      <c r="BU609">
        <f>A!BT609</f>
        <v>0</v>
      </c>
      <c r="BV609">
        <f>A!BU609</f>
        <v>0</v>
      </c>
      <c r="BW609">
        <f>A!BV609</f>
        <v>0</v>
      </c>
      <c r="BX609">
        <f>A!BW609</f>
        <v>0</v>
      </c>
      <c r="BY609">
        <f>A!BX609</f>
        <v>0</v>
      </c>
      <c r="BZ609">
        <f>A!BY609</f>
        <v>0</v>
      </c>
      <c r="CA609">
        <f>A!BZ609</f>
        <v>0</v>
      </c>
      <c r="CB609">
        <f>A!CA609</f>
        <v>0</v>
      </c>
      <c r="CC609">
        <f>A!CB609</f>
        <v>0</v>
      </c>
      <c r="CD609">
        <f>A!CC609</f>
        <v>0</v>
      </c>
      <c r="CE609">
        <f>A!CD609</f>
        <v>0</v>
      </c>
      <c r="CF609">
        <f>A!CE609</f>
        <v>0</v>
      </c>
      <c r="CG609">
        <f>A!CF609</f>
        <v>0</v>
      </c>
      <c r="CH609">
        <f>A!CG609</f>
        <v>0</v>
      </c>
      <c r="CI609">
        <f>A!CH609</f>
        <v>0</v>
      </c>
      <c r="CJ609">
        <f>A!CI609</f>
        <v>0</v>
      </c>
      <c r="CK609">
        <f>A!CJ609</f>
        <v>0</v>
      </c>
      <c r="CL609">
        <f>A!CK609</f>
        <v>0</v>
      </c>
      <c r="CM609">
        <f>A!CL609</f>
        <v>0</v>
      </c>
      <c r="CN609">
        <f>A!CM609</f>
        <v>0</v>
      </c>
      <c r="CO609">
        <f>A!CN609</f>
        <v>0</v>
      </c>
      <c r="CP609">
        <f>A!CO609</f>
        <v>0</v>
      </c>
      <c r="CQ609">
        <f>A!CO919</f>
        <v>0</v>
      </c>
      <c r="CR609">
        <f>A!CP609</f>
        <v>0</v>
      </c>
      <c r="CS609">
        <f>A!CQ609</f>
        <v>0</v>
      </c>
    </row>
    <row r="610" spans="1:97" x14ac:dyDescent="0.2">
      <c r="A610">
        <f>A!A610</f>
        <v>0</v>
      </c>
      <c r="B610">
        <f>A!B610</f>
        <v>0</v>
      </c>
      <c r="C610">
        <f>A!C610</f>
        <v>0</v>
      </c>
      <c r="D610">
        <f>A!D610</f>
        <v>0</v>
      </c>
      <c r="E610">
        <f>A!E610</f>
        <v>0</v>
      </c>
      <c r="F610">
        <f>A!F610</f>
        <v>0</v>
      </c>
      <c r="G610">
        <f>A!G610</f>
        <v>0</v>
      </c>
      <c r="H610">
        <f>A!H610</f>
        <v>0</v>
      </c>
      <c r="I610">
        <f>A!I610</f>
        <v>0</v>
      </c>
      <c r="J610">
        <f>A!J610</f>
        <v>0</v>
      </c>
      <c r="K610">
        <f>A!K610</f>
        <v>0</v>
      </c>
      <c r="L610">
        <f>A!L610</f>
        <v>0</v>
      </c>
      <c r="M610">
        <f>A!M610</f>
        <v>0</v>
      </c>
      <c r="N610">
        <f>A!N610</f>
        <v>0</v>
      </c>
      <c r="O610">
        <f>A!O610</f>
        <v>0</v>
      </c>
      <c r="P610" s="23" t="str">
        <f>IF(A!P610="","",INDEX(B!$A$1:$BT$2000,MATCH(A!P610,B!$AX$1:$AX$2000,0),D!$B$5))</f>
        <v/>
      </c>
      <c r="Q610">
        <f>A!Q610</f>
        <v>0</v>
      </c>
      <c r="R610">
        <f>A!R610</f>
        <v>0</v>
      </c>
      <c r="S610">
        <f>A!S610</f>
        <v>0</v>
      </c>
      <c r="T610">
        <f>A!T610</f>
        <v>0</v>
      </c>
      <c r="U610">
        <f>A!U610</f>
        <v>0</v>
      </c>
      <c r="V610" s="23">
        <f>IF(A!V610="&lt;",1,A!V610)</f>
        <v>0</v>
      </c>
      <c r="W610">
        <f>A!W610</f>
        <v>0</v>
      </c>
      <c r="X610">
        <f>A!X610</f>
        <v>0</v>
      </c>
      <c r="Y610">
        <f>A!Y610</f>
        <v>0</v>
      </c>
      <c r="Z610" s="23">
        <f t="shared" si="9"/>
        <v>0</v>
      </c>
      <c r="AA610">
        <f>A!Z610</f>
        <v>0</v>
      </c>
      <c r="AB610">
        <f>A!AA610</f>
        <v>0</v>
      </c>
      <c r="AC610">
        <f>A!AB610</f>
        <v>0</v>
      </c>
      <c r="AD610">
        <f>A!AC610</f>
        <v>0</v>
      </c>
      <c r="AE610">
        <f>A!AD610</f>
        <v>0</v>
      </c>
      <c r="AF610">
        <f>A!AE610</f>
        <v>0</v>
      </c>
      <c r="AG610">
        <f>A!AF610</f>
        <v>0</v>
      </c>
      <c r="AH610">
        <f>A!AG610</f>
        <v>0</v>
      </c>
      <c r="AI610">
        <f>A!AH610</f>
        <v>0</v>
      </c>
      <c r="AJ610">
        <f>A!AI610</f>
        <v>0</v>
      </c>
      <c r="AK610">
        <f>A!AJ610</f>
        <v>0</v>
      </c>
      <c r="AL610">
        <f>A!AK610</f>
        <v>0</v>
      </c>
      <c r="AM610">
        <f>A!AL610</f>
        <v>0</v>
      </c>
      <c r="AN610">
        <f>A!AM610</f>
        <v>0</v>
      </c>
      <c r="AO610">
        <f>A!AN610</f>
        <v>0</v>
      </c>
      <c r="AP610">
        <f>A!AO610</f>
        <v>0</v>
      </c>
      <c r="AQ610">
        <f>A!AP610</f>
        <v>0</v>
      </c>
      <c r="AR610">
        <f>A!AQ610</f>
        <v>0</v>
      </c>
      <c r="AS610">
        <f>A!AR610</f>
        <v>0</v>
      </c>
      <c r="AT610">
        <f>A!AS610</f>
        <v>0</v>
      </c>
      <c r="AU610">
        <f>A!AT610</f>
        <v>0</v>
      </c>
      <c r="AV610">
        <f>A!AU610</f>
        <v>0</v>
      </c>
      <c r="AW610" s="23" t="str">
        <f>IF(A!AV610=0,"",A!AV610)</f>
        <v/>
      </c>
      <c r="AX610">
        <f>A!AW610</f>
        <v>0</v>
      </c>
      <c r="AY610">
        <f>A!AX610</f>
        <v>0</v>
      </c>
      <c r="AZ610">
        <f>A!AY610</f>
        <v>0</v>
      </c>
      <c r="BA610">
        <f>A!AZ610</f>
        <v>0</v>
      </c>
      <c r="BB610">
        <f>A!BA610</f>
        <v>0</v>
      </c>
      <c r="BC610">
        <f>A!BB610</f>
        <v>0</v>
      </c>
      <c r="BD610">
        <f>A!BC610</f>
        <v>0</v>
      </c>
      <c r="BE610">
        <f>A!BD610</f>
        <v>0</v>
      </c>
      <c r="BF610">
        <f>A!BE610</f>
        <v>0</v>
      </c>
      <c r="BG610">
        <f>A!BF610</f>
        <v>0</v>
      </c>
      <c r="BH610">
        <f>A!BG610</f>
        <v>0</v>
      </c>
      <c r="BI610">
        <f>A!BH610</f>
        <v>0</v>
      </c>
      <c r="BJ610">
        <f>A!BI610</f>
        <v>0</v>
      </c>
      <c r="BK610">
        <f>A!BJ610</f>
        <v>0</v>
      </c>
      <c r="BL610">
        <f>A!BK610</f>
        <v>0</v>
      </c>
      <c r="BM610">
        <f>A!BL610</f>
        <v>0</v>
      </c>
      <c r="BN610">
        <f>A!BM610</f>
        <v>0</v>
      </c>
      <c r="BO610">
        <f>A!BN610</f>
        <v>0</v>
      </c>
      <c r="BP610">
        <f>A!BO610</f>
        <v>0</v>
      </c>
      <c r="BQ610">
        <f>A!BP610</f>
        <v>0</v>
      </c>
      <c r="BR610">
        <f>A!BQ610</f>
        <v>0</v>
      </c>
      <c r="BS610">
        <f>A!BR610</f>
        <v>0</v>
      </c>
      <c r="BT610">
        <f>A!BS610</f>
        <v>0</v>
      </c>
      <c r="BU610">
        <f>A!BT610</f>
        <v>0</v>
      </c>
      <c r="BV610">
        <f>A!BU610</f>
        <v>0</v>
      </c>
      <c r="BW610">
        <f>A!BV610</f>
        <v>0</v>
      </c>
      <c r="BX610">
        <f>A!BW610</f>
        <v>0</v>
      </c>
      <c r="BY610">
        <f>A!BX610</f>
        <v>0</v>
      </c>
      <c r="BZ610">
        <f>A!BY610</f>
        <v>0</v>
      </c>
      <c r="CA610">
        <f>A!BZ610</f>
        <v>0</v>
      </c>
      <c r="CB610">
        <f>A!CA610</f>
        <v>0</v>
      </c>
      <c r="CC610">
        <f>A!CB610</f>
        <v>0</v>
      </c>
      <c r="CD610">
        <f>A!CC610</f>
        <v>0</v>
      </c>
      <c r="CE610">
        <f>A!CD610</f>
        <v>0</v>
      </c>
      <c r="CF610">
        <f>A!CE610</f>
        <v>0</v>
      </c>
      <c r="CG610">
        <f>A!CF610</f>
        <v>0</v>
      </c>
      <c r="CH610">
        <f>A!CG610</f>
        <v>0</v>
      </c>
      <c r="CI610">
        <f>A!CH610</f>
        <v>0</v>
      </c>
      <c r="CJ610">
        <f>A!CI610</f>
        <v>0</v>
      </c>
      <c r="CK610">
        <f>A!CJ610</f>
        <v>0</v>
      </c>
      <c r="CL610">
        <f>A!CK610</f>
        <v>0</v>
      </c>
      <c r="CM610">
        <f>A!CL610</f>
        <v>0</v>
      </c>
      <c r="CN610">
        <f>A!CM610</f>
        <v>0</v>
      </c>
      <c r="CO610">
        <f>A!CN610</f>
        <v>0</v>
      </c>
      <c r="CP610">
        <f>A!CO610</f>
        <v>0</v>
      </c>
      <c r="CQ610">
        <f>A!CO920</f>
        <v>0</v>
      </c>
      <c r="CR610">
        <f>A!CP610</f>
        <v>0</v>
      </c>
      <c r="CS610">
        <f>A!CQ610</f>
        <v>0</v>
      </c>
    </row>
    <row r="611" spans="1:97" x14ac:dyDescent="0.2">
      <c r="A611">
        <f>A!A611</f>
        <v>0</v>
      </c>
      <c r="B611">
        <f>A!B611</f>
        <v>0</v>
      </c>
      <c r="C611">
        <f>A!C611</f>
        <v>0</v>
      </c>
      <c r="D611">
        <f>A!D611</f>
        <v>0</v>
      </c>
      <c r="E611">
        <f>A!E611</f>
        <v>0</v>
      </c>
      <c r="F611">
        <f>A!F611</f>
        <v>0</v>
      </c>
      <c r="G611">
        <f>A!G611</f>
        <v>0</v>
      </c>
      <c r="H611">
        <f>A!H611</f>
        <v>0</v>
      </c>
      <c r="I611">
        <f>A!I611</f>
        <v>0</v>
      </c>
      <c r="J611">
        <f>A!J611</f>
        <v>0</v>
      </c>
      <c r="K611">
        <f>A!K611</f>
        <v>0</v>
      </c>
      <c r="L611">
        <f>A!L611</f>
        <v>0</v>
      </c>
      <c r="M611">
        <f>A!M611</f>
        <v>0</v>
      </c>
      <c r="N611">
        <f>A!N611</f>
        <v>0</v>
      </c>
      <c r="O611">
        <f>A!O611</f>
        <v>0</v>
      </c>
      <c r="P611" s="23" t="str">
        <f>IF(A!P611="","",INDEX(B!$A$1:$BT$2000,MATCH(A!P611,B!$AX$1:$AX$2000,0),D!$B$5))</f>
        <v/>
      </c>
      <c r="Q611">
        <f>A!Q611</f>
        <v>0</v>
      </c>
      <c r="R611">
        <f>A!R611</f>
        <v>0</v>
      </c>
      <c r="S611">
        <f>A!S611</f>
        <v>0</v>
      </c>
      <c r="T611">
        <f>A!T611</f>
        <v>0</v>
      </c>
      <c r="U611">
        <f>A!U611</f>
        <v>0</v>
      </c>
      <c r="V611" s="23">
        <f>IF(A!V611="&lt;",1,A!V611)</f>
        <v>0</v>
      </c>
      <c r="W611">
        <f>A!W611</f>
        <v>0</v>
      </c>
      <c r="X611">
        <f>A!X611</f>
        <v>0</v>
      </c>
      <c r="Y611">
        <f>A!Y611</f>
        <v>0</v>
      </c>
      <c r="Z611" s="23">
        <f t="shared" si="9"/>
        <v>0</v>
      </c>
      <c r="AA611">
        <f>A!Z611</f>
        <v>0</v>
      </c>
      <c r="AB611">
        <f>A!AA611</f>
        <v>0</v>
      </c>
      <c r="AC611">
        <f>A!AB611</f>
        <v>0</v>
      </c>
      <c r="AD611">
        <f>A!AC611</f>
        <v>0</v>
      </c>
      <c r="AE611">
        <f>A!AD611</f>
        <v>0</v>
      </c>
      <c r="AF611">
        <f>A!AE611</f>
        <v>0</v>
      </c>
      <c r="AG611">
        <f>A!AF611</f>
        <v>0</v>
      </c>
      <c r="AH611">
        <f>A!AG611</f>
        <v>0</v>
      </c>
      <c r="AI611">
        <f>A!AH611</f>
        <v>0</v>
      </c>
      <c r="AJ611">
        <f>A!AI611</f>
        <v>0</v>
      </c>
      <c r="AK611">
        <f>A!AJ611</f>
        <v>0</v>
      </c>
      <c r="AL611">
        <f>A!AK611</f>
        <v>0</v>
      </c>
      <c r="AM611">
        <f>A!AL611</f>
        <v>0</v>
      </c>
      <c r="AN611">
        <f>A!AM611</f>
        <v>0</v>
      </c>
      <c r="AO611">
        <f>A!AN611</f>
        <v>0</v>
      </c>
      <c r="AP611">
        <f>A!AO611</f>
        <v>0</v>
      </c>
      <c r="AQ611">
        <f>A!AP611</f>
        <v>0</v>
      </c>
      <c r="AR611">
        <f>A!AQ611</f>
        <v>0</v>
      </c>
      <c r="AS611">
        <f>A!AR611</f>
        <v>0</v>
      </c>
      <c r="AT611">
        <f>A!AS611</f>
        <v>0</v>
      </c>
      <c r="AU611">
        <f>A!AT611</f>
        <v>0</v>
      </c>
      <c r="AV611">
        <f>A!AU611</f>
        <v>0</v>
      </c>
      <c r="AW611" s="23" t="str">
        <f>IF(A!AV611=0,"",A!AV611)</f>
        <v/>
      </c>
      <c r="AX611">
        <f>A!AW611</f>
        <v>0</v>
      </c>
      <c r="AY611">
        <f>A!AX611</f>
        <v>0</v>
      </c>
      <c r="AZ611">
        <f>A!AY611</f>
        <v>0</v>
      </c>
      <c r="BA611">
        <f>A!AZ611</f>
        <v>0</v>
      </c>
      <c r="BB611">
        <f>A!BA611</f>
        <v>0</v>
      </c>
      <c r="BC611">
        <f>A!BB611</f>
        <v>0</v>
      </c>
      <c r="BD611">
        <f>A!BC611</f>
        <v>0</v>
      </c>
      <c r="BE611">
        <f>A!BD611</f>
        <v>0</v>
      </c>
      <c r="BF611">
        <f>A!BE611</f>
        <v>0</v>
      </c>
      <c r="BG611">
        <f>A!BF611</f>
        <v>0</v>
      </c>
      <c r="BH611">
        <f>A!BG611</f>
        <v>0</v>
      </c>
      <c r="BI611">
        <f>A!BH611</f>
        <v>0</v>
      </c>
      <c r="BJ611">
        <f>A!BI611</f>
        <v>0</v>
      </c>
      <c r="BK611">
        <f>A!BJ611</f>
        <v>0</v>
      </c>
      <c r="BL611">
        <f>A!BK611</f>
        <v>0</v>
      </c>
      <c r="BM611">
        <f>A!BL611</f>
        <v>0</v>
      </c>
      <c r="BN611">
        <f>A!BM611</f>
        <v>0</v>
      </c>
      <c r="BO611">
        <f>A!BN611</f>
        <v>0</v>
      </c>
      <c r="BP611">
        <f>A!BO611</f>
        <v>0</v>
      </c>
      <c r="BQ611">
        <f>A!BP611</f>
        <v>0</v>
      </c>
      <c r="BR611">
        <f>A!BQ611</f>
        <v>0</v>
      </c>
      <c r="BS611">
        <f>A!BR611</f>
        <v>0</v>
      </c>
      <c r="BT611">
        <f>A!BS611</f>
        <v>0</v>
      </c>
      <c r="BU611">
        <f>A!BT611</f>
        <v>0</v>
      </c>
      <c r="BV611">
        <f>A!BU611</f>
        <v>0</v>
      </c>
      <c r="BW611">
        <f>A!BV611</f>
        <v>0</v>
      </c>
      <c r="BX611">
        <f>A!BW611</f>
        <v>0</v>
      </c>
      <c r="BY611">
        <f>A!BX611</f>
        <v>0</v>
      </c>
      <c r="BZ611">
        <f>A!BY611</f>
        <v>0</v>
      </c>
      <c r="CA611">
        <f>A!BZ611</f>
        <v>0</v>
      </c>
      <c r="CB611">
        <f>A!CA611</f>
        <v>0</v>
      </c>
      <c r="CC611">
        <f>A!CB611</f>
        <v>0</v>
      </c>
      <c r="CD611">
        <f>A!CC611</f>
        <v>0</v>
      </c>
      <c r="CE611">
        <f>A!CD611</f>
        <v>0</v>
      </c>
      <c r="CF611">
        <f>A!CE611</f>
        <v>0</v>
      </c>
      <c r="CG611">
        <f>A!CF611</f>
        <v>0</v>
      </c>
      <c r="CH611">
        <f>A!CG611</f>
        <v>0</v>
      </c>
      <c r="CI611">
        <f>A!CH611</f>
        <v>0</v>
      </c>
      <c r="CJ611">
        <f>A!CI611</f>
        <v>0</v>
      </c>
      <c r="CK611">
        <f>A!CJ611</f>
        <v>0</v>
      </c>
      <c r="CL611">
        <f>A!CK611</f>
        <v>0</v>
      </c>
      <c r="CM611">
        <f>A!CL611</f>
        <v>0</v>
      </c>
      <c r="CN611">
        <f>A!CM611</f>
        <v>0</v>
      </c>
      <c r="CO611">
        <f>A!CN611</f>
        <v>0</v>
      </c>
      <c r="CP611">
        <f>A!CO611</f>
        <v>0</v>
      </c>
      <c r="CQ611">
        <f>A!CO921</f>
        <v>0</v>
      </c>
      <c r="CR611">
        <f>A!CP611</f>
        <v>0</v>
      </c>
      <c r="CS611">
        <f>A!CQ611</f>
        <v>0</v>
      </c>
    </row>
    <row r="612" spans="1:97" x14ac:dyDescent="0.2">
      <c r="A612">
        <f>A!A612</f>
        <v>0</v>
      </c>
      <c r="B612">
        <f>A!B612</f>
        <v>0</v>
      </c>
      <c r="C612">
        <f>A!C612</f>
        <v>0</v>
      </c>
      <c r="D612">
        <f>A!D612</f>
        <v>0</v>
      </c>
      <c r="E612">
        <f>A!E612</f>
        <v>0</v>
      </c>
      <c r="F612">
        <f>A!F612</f>
        <v>0</v>
      </c>
      <c r="G612">
        <f>A!G612</f>
        <v>0</v>
      </c>
      <c r="H612">
        <f>A!H612</f>
        <v>0</v>
      </c>
      <c r="I612">
        <f>A!I612</f>
        <v>0</v>
      </c>
      <c r="J612">
        <f>A!J612</f>
        <v>0</v>
      </c>
      <c r="K612">
        <f>A!K612</f>
        <v>0</v>
      </c>
      <c r="L612">
        <f>A!L612</f>
        <v>0</v>
      </c>
      <c r="M612">
        <f>A!M612</f>
        <v>0</v>
      </c>
      <c r="N612">
        <f>A!N612</f>
        <v>0</v>
      </c>
      <c r="O612">
        <f>A!O612</f>
        <v>0</v>
      </c>
      <c r="P612" s="23" t="str">
        <f>IF(A!P612="","",INDEX(B!$A$1:$BT$2000,MATCH(A!P612,B!$AX$1:$AX$2000,0),D!$B$5))</f>
        <v/>
      </c>
      <c r="Q612">
        <f>A!Q612</f>
        <v>0</v>
      </c>
      <c r="R612">
        <f>A!R612</f>
        <v>0</v>
      </c>
      <c r="S612">
        <f>A!S612</f>
        <v>0</v>
      </c>
      <c r="T612">
        <f>A!T612</f>
        <v>0</v>
      </c>
      <c r="U612">
        <f>A!U612</f>
        <v>0</v>
      </c>
      <c r="V612" s="23">
        <f>IF(A!V612="&lt;",1,A!V612)</f>
        <v>0</v>
      </c>
      <c r="W612">
        <f>A!W612</f>
        <v>0</v>
      </c>
      <c r="X612">
        <f>A!X612</f>
        <v>0</v>
      </c>
      <c r="Y612">
        <f>A!Y612</f>
        <v>0</v>
      </c>
      <c r="Z612" s="23">
        <f t="shared" si="9"/>
        <v>0</v>
      </c>
      <c r="AA612">
        <f>A!Z612</f>
        <v>0</v>
      </c>
      <c r="AB612">
        <f>A!AA612</f>
        <v>0</v>
      </c>
      <c r="AC612">
        <f>A!AB612</f>
        <v>0</v>
      </c>
      <c r="AD612">
        <f>A!AC612</f>
        <v>0</v>
      </c>
      <c r="AE612">
        <f>A!AD612</f>
        <v>0</v>
      </c>
      <c r="AF612">
        <f>A!AE612</f>
        <v>0</v>
      </c>
      <c r="AG612">
        <f>A!AF612</f>
        <v>0</v>
      </c>
      <c r="AH612">
        <f>A!AG612</f>
        <v>0</v>
      </c>
      <c r="AI612">
        <f>A!AH612</f>
        <v>0</v>
      </c>
      <c r="AJ612">
        <f>A!AI612</f>
        <v>0</v>
      </c>
      <c r="AK612">
        <f>A!AJ612</f>
        <v>0</v>
      </c>
      <c r="AL612">
        <f>A!AK612</f>
        <v>0</v>
      </c>
      <c r="AM612">
        <f>A!AL612</f>
        <v>0</v>
      </c>
      <c r="AN612">
        <f>A!AM612</f>
        <v>0</v>
      </c>
      <c r="AO612">
        <f>A!AN612</f>
        <v>0</v>
      </c>
      <c r="AP612">
        <f>A!AO612</f>
        <v>0</v>
      </c>
      <c r="AQ612">
        <f>A!AP612</f>
        <v>0</v>
      </c>
      <c r="AR612">
        <f>A!AQ612</f>
        <v>0</v>
      </c>
      <c r="AS612">
        <f>A!AR612</f>
        <v>0</v>
      </c>
      <c r="AT612">
        <f>A!AS612</f>
        <v>0</v>
      </c>
      <c r="AU612">
        <f>A!AT612</f>
        <v>0</v>
      </c>
      <c r="AV612">
        <f>A!AU612</f>
        <v>0</v>
      </c>
      <c r="AW612" s="23" t="str">
        <f>IF(A!AV612=0,"",A!AV612)</f>
        <v/>
      </c>
      <c r="AX612">
        <f>A!AW612</f>
        <v>0</v>
      </c>
      <c r="AY612">
        <f>A!AX612</f>
        <v>0</v>
      </c>
      <c r="AZ612">
        <f>A!AY612</f>
        <v>0</v>
      </c>
      <c r="BA612">
        <f>A!AZ612</f>
        <v>0</v>
      </c>
      <c r="BB612">
        <f>A!BA612</f>
        <v>0</v>
      </c>
      <c r="BC612">
        <f>A!BB612</f>
        <v>0</v>
      </c>
      <c r="BD612">
        <f>A!BC612</f>
        <v>0</v>
      </c>
      <c r="BE612">
        <f>A!BD612</f>
        <v>0</v>
      </c>
      <c r="BF612">
        <f>A!BE612</f>
        <v>0</v>
      </c>
      <c r="BG612">
        <f>A!BF612</f>
        <v>0</v>
      </c>
      <c r="BH612">
        <f>A!BG612</f>
        <v>0</v>
      </c>
      <c r="BI612">
        <f>A!BH612</f>
        <v>0</v>
      </c>
      <c r="BJ612">
        <f>A!BI612</f>
        <v>0</v>
      </c>
      <c r="BK612">
        <f>A!BJ612</f>
        <v>0</v>
      </c>
      <c r="BL612">
        <f>A!BK612</f>
        <v>0</v>
      </c>
      <c r="BM612">
        <f>A!BL612</f>
        <v>0</v>
      </c>
      <c r="BN612">
        <f>A!BM612</f>
        <v>0</v>
      </c>
      <c r="BO612">
        <f>A!BN612</f>
        <v>0</v>
      </c>
      <c r="BP612">
        <f>A!BO612</f>
        <v>0</v>
      </c>
      <c r="BQ612">
        <f>A!BP612</f>
        <v>0</v>
      </c>
      <c r="BR612">
        <f>A!BQ612</f>
        <v>0</v>
      </c>
      <c r="BS612">
        <f>A!BR612</f>
        <v>0</v>
      </c>
      <c r="BT612">
        <f>A!BS612</f>
        <v>0</v>
      </c>
      <c r="BU612">
        <f>A!BT612</f>
        <v>0</v>
      </c>
      <c r="BV612">
        <f>A!BU612</f>
        <v>0</v>
      </c>
      <c r="BW612">
        <f>A!BV612</f>
        <v>0</v>
      </c>
      <c r="BX612">
        <f>A!BW612</f>
        <v>0</v>
      </c>
      <c r="BY612">
        <f>A!BX612</f>
        <v>0</v>
      </c>
      <c r="BZ612">
        <f>A!BY612</f>
        <v>0</v>
      </c>
      <c r="CA612">
        <f>A!BZ612</f>
        <v>0</v>
      </c>
      <c r="CB612">
        <f>A!CA612</f>
        <v>0</v>
      </c>
      <c r="CC612">
        <f>A!CB612</f>
        <v>0</v>
      </c>
      <c r="CD612">
        <f>A!CC612</f>
        <v>0</v>
      </c>
      <c r="CE612">
        <f>A!CD612</f>
        <v>0</v>
      </c>
      <c r="CF612">
        <f>A!CE612</f>
        <v>0</v>
      </c>
      <c r="CG612">
        <f>A!CF612</f>
        <v>0</v>
      </c>
      <c r="CH612">
        <f>A!CG612</f>
        <v>0</v>
      </c>
      <c r="CI612">
        <f>A!CH612</f>
        <v>0</v>
      </c>
      <c r="CJ612">
        <f>A!CI612</f>
        <v>0</v>
      </c>
      <c r="CK612">
        <f>A!CJ612</f>
        <v>0</v>
      </c>
      <c r="CL612">
        <f>A!CK612</f>
        <v>0</v>
      </c>
      <c r="CM612">
        <f>A!CL612</f>
        <v>0</v>
      </c>
      <c r="CN612">
        <f>A!CM612</f>
        <v>0</v>
      </c>
      <c r="CO612">
        <f>A!CN612</f>
        <v>0</v>
      </c>
      <c r="CP612">
        <f>A!CO612</f>
        <v>0</v>
      </c>
      <c r="CQ612">
        <f>A!CO922</f>
        <v>0</v>
      </c>
      <c r="CR612">
        <f>A!CP612</f>
        <v>0</v>
      </c>
      <c r="CS612">
        <f>A!CQ612</f>
        <v>0</v>
      </c>
    </row>
    <row r="613" spans="1:97" x14ac:dyDescent="0.2">
      <c r="A613">
        <f>A!A613</f>
        <v>0</v>
      </c>
      <c r="B613">
        <f>A!B613</f>
        <v>0</v>
      </c>
      <c r="C613">
        <f>A!C613</f>
        <v>0</v>
      </c>
      <c r="D613">
        <f>A!D613</f>
        <v>0</v>
      </c>
      <c r="E613">
        <f>A!E613</f>
        <v>0</v>
      </c>
      <c r="F613">
        <f>A!F613</f>
        <v>0</v>
      </c>
      <c r="G613">
        <f>A!G613</f>
        <v>0</v>
      </c>
      <c r="H613">
        <f>A!H613</f>
        <v>0</v>
      </c>
      <c r="I613">
        <f>A!I613</f>
        <v>0</v>
      </c>
      <c r="J613">
        <f>A!J613</f>
        <v>0</v>
      </c>
      <c r="K613">
        <f>A!K613</f>
        <v>0</v>
      </c>
      <c r="L613">
        <f>A!L613</f>
        <v>0</v>
      </c>
      <c r="M613">
        <f>A!M613</f>
        <v>0</v>
      </c>
      <c r="N613">
        <f>A!N613</f>
        <v>0</v>
      </c>
      <c r="O613">
        <f>A!O613</f>
        <v>0</v>
      </c>
      <c r="P613" s="23" t="str">
        <f>IF(A!P613="","",INDEX(B!$A$1:$BT$2000,MATCH(A!P613,B!$AX$1:$AX$2000,0),D!$B$5))</f>
        <v/>
      </c>
      <c r="Q613">
        <f>A!Q613</f>
        <v>0</v>
      </c>
      <c r="R613">
        <f>A!R613</f>
        <v>0</v>
      </c>
      <c r="S613">
        <f>A!S613</f>
        <v>0</v>
      </c>
      <c r="T613">
        <f>A!T613</f>
        <v>0</v>
      </c>
      <c r="U613">
        <f>A!U613</f>
        <v>0</v>
      </c>
      <c r="V613" s="23">
        <f>IF(A!V613="&lt;",1,A!V613)</f>
        <v>0</v>
      </c>
      <c r="W613">
        <f>A!W613</f>
        <v>0</v>
      </c>
      <c r="X613">
        <f>A!X613</f>
        <v>0</v>
      </c>
      <c r="Y613">
        <f>A!Y613</f>
        <v>0</v>
      </c>
      <c r="Z613" s="23">
        <f t="shared" si="9"/>
        <v>0</v>
      </c>
      <c r="AA613">
        <f>A!Z613</f>
        <v>0</v>
      </c>
      <c r="AB613">
        <f>A!AA613</f>
        <v>0</v>
      </c>
      <c r="AC613">
        <f>A!AB613</f>
        <v>0</v>
      </c>
      <c r="AD613">
        <f>A!AC613</f>
        <v>0</v>
      </c>
      <c r="AE613">
        <f>A!AD613</f>
        <v>0</v>
      </c>
      <c r="AF613">
        <f>A!AE613</f>
        <v>0</v>
      </c>
      <c r="AG613">
        <f>A!AF613</f>
        <v>0</v>
      </c>
      <c r="AH613">
        <f>A!AG613</f>
        <v>0</v>
      </c>
      <c r="AI613">
        <f>A!AH613</f>
        <v>0</v>
      </c>
      <c r="AJ613">
        <f>A!AI613</f>
        <v>0</v>
      </c>
      <c r="AK613">
        <f>A!AJ613</f>
        <v>0</v>
      </c>
      <c r="AL613">
        <f>A!AK613</f>
        <v>0</v>
      </c>
      <c r="AM613">
        <f>A!AL613</f>
        <v>0</v>
      </c>
      <c r="AN613">
        <f>A!AM613</f>
        <v>0</v>
      </c>
      <c r="AO613">
        <f>A!AN613</f>
        <v>0</v>
      </c>
      <c r="AP613">
        <f>A!AO613</f>
        <v>0</v>
      </c>
      <c r="AQ613">
        <f>A!AP613</f>
        <v>0</v>
      </c>
      <c r="AR613">
        <f>A!AQ613</f>
        <v>0</v>
      </c>
      <c r="AS613">
        <f>A!AR613</f>
        <v>0</v>
      </c>
      <c r="AT613">
        <f>A!AS613</f>
        <v>0</v>
      </c>
      <c r="AU613">
        <f>A!AT613</f>
        <v>0</v>
      </c>
      <c r="AV613">
        <f>A!AU613</f>
        <v>0</v>
      </c>
      <c r="AW613" s="23" t="str">
        <f>IF(A!AV613=0,"",A!AV613)</f>
        <v/>
      </c>
      <c r="AX613">
        <f>A!AW613</f>
        <v>0</v>
      </c>
      <c r="AY613">
        <f>A!AX613</f>
        <v>0</v>
      </c>
      <c r="AZ613">
        <f>A!AY613</f>
        <v>0</v>
      </c>
      <c r="BA613">
        <f>A!AZ613</f>
        <v>0</v>
      </c>
      <c r="BB613">
        <f>A!BA613</f>
        <v>0</v>
      </c>
      <c r="BC613">
        <f>A!BB613</f>
        <v>0</v>
      </c>
      <c r="BD613">
        <f>A!BC613</f>
        <v>0</v>
      </c>
      <c r="BE613">
        <f>A!BD613</f>
        <v>0</v>
      </c>
      <c r="BF613">
        <f>A!BE613</f>
        <v>0</v>
      </c>
      <c r="BG613">
        <f>A!BF613</f>
        <v>0</v>
      </c>
      <c r="BH613">
        <f>A!BG613</f>
        <v>0</v>
      </c>
      <c r="BI613">
        <f>A!BH613</f>
        <v>0</v>
      </c>
      <c r="BJ613">
        <f>A!BI613</f>
        <v>0</v>
      </c>
      <c r="BK613">
        <f>A!BJ613</f>
        <v>0</v>
      </c>
      <c r="BL613">
        <f>A!BK613</f>
        <v>0</v>
      </c>
      <c r="BM613">
        <f>A!BL613</f>
        <v>0</v>
      </c>
      <c r="BN613">
        <f>A!BM613</f>
        <v>0</v>
      </c>
      <c r="BO613">
        <f>A!BN613</f>
        <v>0</v>
      </c>
      <c r="BP613">
        <f>A!BO613</f>
        <v>0</v>
      </c>
      <c r="BQ613">
        <f>A!BP613</f>
        <v>0</v>
      </c>
      <c r="BR613">
        <f>A!BQ613</f>
        <v>0</v>
      </c>
      <c r="BS613">
        <f>A!BR613</f>
        <v>0</v>
      </c>
      <c r="BT613">
        <f>A!BS613</f>
        <v>0</v>
      </c>
      <c r="BU613">
        <f>A!BT613</f>
        <v>0</v>
      </c>
      <c r="BV613">
        <f>A!BU613</f>
        <v>0</v>
      </c>
      <c r="BW613">
        <f>A!BV613</f>
        <v>0</v>
      </c>
      <c r="BX613">
        <f>A!BW613</f>
        <v>0</v>
      </c>
      <c r="BY613">
        <f>A!BX613</f>
        <v>0</v>
      </c>
      <c r="BZ613">
        <f>A!BY613</f>
        <v>0</v>
      </c>
      <c r="CA613">
        <f>A!BZ613</f>
        <v>0</v>
      </c>
      <c r="CB613">
        <f>A!CA613</f>
        <v>0</v>
      </c>
      <c r="CC613">
        <f>A!CB613</f>
        <v>0</v>
      </c>
      <c r="CD613">
        <f>A!CC613</f>
        <v>0</v>
      </c>
      <c r="CE613">
        <f>A!CD613</f>
        <v>0</v>
      </c>
      <c r="CF613">
        <f>A!CE613</f>
        <v>0</v>
      </c>
      <c r="CG613">
        <f>A!CF613</f>
        <v>0</v>
      </c>
      <c r="CH613">
        <f>A!CG613</f>
        <v>0</v>
      </c>
      <c r="CI613">
        <f>A!CH613</f>
        <v>0</v>
      </c>
      <c r="CJ613">
        <f>A!CI613</f>
        <v>0</v>
      </c>
      <c r="CK613">
        <f>A!CJ613</f>
        <v>0</v>
      </c>
      <c r="CL613">
        <f>A!CK613</f>
        <v>0</v>
      </c>
      <c r="CM613">
        <f>A!CL613</f>
        <v>0</v>
      </c>
      <c r="CN613">
        <f>A!CM613</f>
        <v>0</v>
      </c>
      <c r="CO613">
        <f>A!CN613</f>
        <v>0</v>
      </c>
      <c r="CP613">
        <f>A!CO613</f>
        <v>0</v>
      </c>
      <c r="CQ613">
        <f>A!CO923</f>
        <v>0</v>
      </c>
      <c r="CR613">
        <f>A!CP613</f>
        <v>0</v>
      </c>
      <c r="CS613">
        <f>A!CQ613</f>
        <v>0</v>
      </c>
    </row>
    <row r="614" spans="1:97" x14ac:dyDescent="0.2">
      <c r="A614">
        <f>A!A614</f>
        <v>0</v>
      </c>
      <c r="B614">
        <f>A!B614</f>
        <v>0</v>
      </c>
      <c r="C614">
        <f>A!C614</f>
        <v>0</v>
      </c>
      <c r="D614">
        <f>A!D614</f>
        <v>0</v>
      </c>
      <c r="E614">
        <f>A!E614</f>
        <v>0</v>
      </c>
      <c r="F614">
        <f>A!F614</f>
        <v>0</v>
      </c>
      <c r="G614">
        <f>A!G614</f>
        <v>0</v>
      </c>
      <c r="H614">
        <f>A!H614</f>
        <v>0</v>
      </c>
      <c r="I614">
        <f>A!I614</f>
        <v>0</v>
      </c>
      <c r="J614">
        <f>A!J614</f>
        <v>0</v>
      </c>
      <c r="K614">
        <f>A!K614</f>
        <v>0</v>
      </c>
      <c r="L614">
        <f>A!L614</f>
        <v>0</v>
      </c>
      <c r="M614">
        <f>A!M614</f>
        <v>0</v>
      </c>
      <c r="N614">
        <f>A!N614</f>
        <v>0</v>
      </c>
      <c r="O614">
        <f>A!O614</f>
        <v>0</v>
      </c>
      <c r="P614" s="23" t="str">
        <f>IF(A!P614="","",INDEX(B!$A$1:$BT$2000,MATCH(A!P614,B!$AX$1:$AX$2000,0),D!$B$5))</f>
        <v/>
      </c>
      <c r="Q614">
        <f>A!Q614</f>
        <v>0</v>
      </c>
      <c r="R614">
        <f>A!R614</f>
        <v>0</v>
      </c>
      <c r="S614">
        <f>A!S614</f>
        <v>0</v>
      </c>
      <c r="T614">
        <f>A!T614</f>
        <v>0</v>
      </c>
      <c r="U614">
        <f>A!U614</f>
        <v>0</v>
      </c>
      <c r="V614" s="23">
        <f>IF(A!V614="&lt;",1,A!V614)</f>
        <v>0</v>
      </c>
      <c r="W614">
        <f>A!W614</f>
        <v>0</v>
      </c>
      <c r="X614">
        <f>A!X614</f>
        <v>0</v>
      </c>
      <c r="Y614">
        <f>A!Y614</f>
        <v>0</v>
      </c>
      <c r="Z614" s="23">
        <f t="shared" si="9"/>
        <v>0</v>
      </c>
      <c r="AA614">
        <f>A!Z614</f>
        <v>0</v>
      </c>
      <c r="AB614">
        <f>A!AA614</f>
        <v>0</v>
      </c>
      <c r="AC614">
        <f>A!AB614</f>
        <v>0</v>
      </c>
      <c r="AD614">
        <f>A!AC614</f>
        <v>0</v>
      </c>
      <c r="AE614">
        <f>A!AD614</f>
        <v>0</v>
      </c>
      <c r="AF614">
        <f>A!AE614</f>
        <v>0</v>
      </c>
      <c r="AG614">
        <f>A!AF614</f>
        <v>0</v>
      </c>
      <c r="AH614">
        <f>A!AG614</f>
        <v>0</v>
      </c>
      <c r="AI614">
        <f>A!AH614</f>
        <v>0</v>
      </c>
      <c r="AJ614">
        <f>A!AI614</f>
        <v>0</v>
      </c>
      <c r="AK614">
        <f>A!AJ614</f>
        <v>0</v>
      </c>
      <c r="AL614">
        <f>A!AK614</f>
        <v>0</v>
      </c>
      <c r="AM614">
        <f>A!AL614</f>
        <v>0</v>
      </c>
      <c r="AN614">
        <f>A!AM614</f>
        <v>0</v>
      </c>
      <c r="AO614">
        <f>A!AN614</f>
        <v>0</v>
      </c>
      <c r="AP614">
        <f>A!AO614</f>
        <v>0</v>
      </c>
      <c r="AQ614">
        <f>A!AP614</f>
        <v>0</v>
      </c>
      <c r="AR614">
        <f>A!AQ614</f>
        <v>0</v>
      </c>
      <c r="AS614">
        <f>A!AR614</f>
        <v>0</v>
      </c>
      <c r="AT614">
        <f>A!AS614</f>
        <v>0</v>
      </c>
      <c r="AU614">
        <f>A!AT614</f>
        <v>0</v>
      </c>
      <c r="AV614">
        <f>A!AU614</f>
        <v>0</v>
      </c>
      <c r="AW614" s="23" t="str">
        <f>IF(A!AV614=0,"",A!AV614)</f>
        <v/>
      </c>
      <c r="AX614">
        <f>A!AW614</f>
        <v>0</v>
      </c>
      <c r="AY614">
        <f>A!AX614</f>
        <v>0</v>
      </c>
      <c r="AZ614">
        <f>A!AY614</f>
        <v>0</v>
      </c>
      <c r="BA614">
        <f>A!AZ614</f>
        <v>0</v>
      </c>
      <c r="BB614">
        <f>A!BA614</f>
        <v>0</v>
      </c>
      <c r="BC614">
        <f>A!BB614</f>
        <v>0</v>
      </c>
      <c r="BD614">
        <f>A!BC614</f>
        <v>0</v>
      </c>
      <c r="BE614">
        <f>A!BD614</f>
        <v>0</v>
      </c>
      <c r="BF614">
        <f>A!BE614</f>
        <v>0</v>
      </c>
      <c r="BG614">
        <f>A!BF614</f>
        <v>0</v>
      </c>
      <c r="BH614">
        <f>A!BG614</f>
        <v>0</v>
      </c>
      <c r="BI614">
        <f>A!BH614</f>
        <v>0</v>
      </c>
      <c r="BJ614">
        <f>A!BI614</f>
        <v>0</v>
      </c>
      <c r="BK614">
        <f>A!BJ614</f>
        <v>0</v>
      </c>
      <c r="BL614">
        <f>A!BK614</f>
        <v>0</v>
      </c>
      <c r="BM614">
        <f>A!BL614</f>
        <v>0</v>
      </c>
      <c r="BN614">
        <f>A!BM614</f>
        <v>0</v>
      </c>
      <c r="BO614">
        <f>A!BN614</f>
        <v>0</v>
      </c>
      <c r="BP614">
        <f>A!BO614</f>
        <v>0</v>
      </c>
      <c r="BQ614">
        <f>A!BP614</f>
        <v>0</v>
      </c>
      <c r="BR614">
        <f>A!BQ614</f>
        <v>0</v>
      </c>
      <c r="BS614">
        <f>A!BR614</f>
        <v>0</v>
      </c>
      <c r="BT614">
        <f>A!BS614</f>
        <v>0</v>
      </c>
      <c r="BU614">
        <f>A!BT614</f>
        <v>0</v>
      </c>
      <c r="BV614">
        <f>A!BU614</f>
        <v>0</v>
      </c>
      <c r="BW614">
        <f>A!BV614</f>
        <v>0</v>
      </c>
      <c r="BX614">
        <f>A!BW614</f>
        <v>0</v>
      </c>
      <c r="BY614">
        <f>A!BX614</f>
        <v>0</v>
      </c>
      <c r="BZ614">
        <f>A!BY614</f>
        <v>0</v>
      </c>
      <c r="CA614">
        <f>A!BZ614</f>
        <v>0</v>
      </c>
      <c r="CB614">
        <f>A!CA614</f>
        <v>0</v>
      </c>
      <c r="CC614">
        <f>A!CB614</f>
        <v>0</v>
      </c>
      <c r="CD614">
        <f>A!CC614</f>
        <v>0</v>
      </c>
      <c r="CE614">
        <f>A!CD614</f>
        <v>0</v>
      </c>
      <c r="CF614">
        <f>A!CE614</f>
        <v>0</v>
      </c>
      <c r="CG614">
        <f>A!CF614</f>
        <v>0</v>
      </c>
      <c r="CH614">
        <f>A!CG614</f>
        <v>0</v>
      </c>
      <c r="CI614">
        <f>A!CH614</f>
        <v>0</v>
      </c>
      <c r="CJ614">
        <f>A!CI614</f>
        <v>0</v>
      </c>
      <c r="CK614">
        <f>A!CJ614</f>
        <v>0</v>
      </c>
      <c r="CL614">
        <f>A!CK614</f>
        <v>0</v>
      </c>
      <c r="CM614">
        <f>A!CL614</f>
        <v>0</v>
      </c>
      <c r="CN614">
        <f>A!CM614</f>
        <v>0</v>
      </c>
      <c r="CO614">
        <f>A!CN614</f>
        <v>0</v>
      </c>
      <c r="CP614">
        <f>A!CO614</f>
        <v>0</v>
      </c>
      <c r="CQ614">
        <f>A!CO924</f>
        <v>0</v>
      </c>
      <c r="CR614">
        <f>A!CP614</f>
        <v>0</v>
      </c>
      <c r="CS614">
        <f>A!CQ614</f>
        <v>0</v>
      </c>
    </row>
    <row r="615" spans="1:97" x14ac:dyDescent="0.2">
      <c r="A615">
        <f>A!A615</f>
        <v>0</v>
      </c>
      <c r="B615">
        <f>A!B615</f>
        <v>0</v>
      </c>
      <c r="C615">
        <f>A!C615</f>
        <v>0</v>
      </c>
      <c r="D615">
        <f>A!D615</f>
        <v>0</v>
      </c>
      <c r="E615">
        <f>A!E615</f>
        <v>0</v>
      </c>
      <c r="F615">
        <f>A!F615</f>
        <v>0</v>
      </c>
      <c r="G615">
        <f>A!G615</f>
        <v>0</v>
      </c>
      <c r="H615">
        <f>A!H615</f>
        <v>0</v>
      </c>
      <c r="I615">
        <f>A!I615</f>
        <v>0</v>
      </c>
      <c r="J615">
        <f>A!J615</f>
        <v>0</v>
      </c>
      <c r="K615">
        <f>A!K615</f>
        <v>0</v>
      </c>
      <c r="L615">
        <f>A!L615</f>
        <v>0</v>
      </c>
      <c r="M615">
        <f>A!M615</f>
        <v>0</v>
      </c>
      <c r="N615">
        <f>A!N615</f>
        <v>0</v>
      </c>
      <c r="O615">
        <f>A!O615</f>
        <v>0</v>
      </c>
      <c r="P615" s="23" t="str">
        <f>IF(A!P615="","",INDEX(B!$A$1:$BT$2000,MATCH(A!P615,B!$AX$1:$AX$2000,0),D!$B$5))</f>
        <v/>
      </c>
      <c r="Q615">
        <f>A!Q615</f>
        <v>0</v>
      </c>
      <c r="R615">
        <f>A!R615</f>
        <v>0</v>
      </c>
      <c r="S615">
        <f>A!S615</f>
        <v>0</v>
      </c>
      <c r="T615">
        <f>A!T615</f>
        <v>0</v>
      </c>
      <c r="U615">
        <f>A!U615</f>
        <v>0</v>
      </c>
      <c r="V615" s="23">
        <f>IF(A!V615="&lt;",1,A!V615)</f>
        <v>0</v>
      </c>
      <c r="W615">
        <f>A!W615</f>
        <v>0</v>
      </c>
      <c r="X615">
        <f>A!X615</f>
        <v>0</v>
      </c>
      <c r="Y615">
        <f>A!Y615</f>
        <v>0</v>
      </c>
      <c r="Z615" s="23">
        <f t="shared" si="9"/>
        <v>0</v>
      </c>
      <c r="AA615">
        <f>A!Z615</f>
        <v>0</v>
      </c>
      <c r="AB615">
        <f>A!AA615</f>
        <v>0</v>
      </c>
      <c r="AC615">
        <f>A!AB615</f>
        <v>0</v>
      </c>
      <c r="AD615">
        <f>A!AC615</f>
        <v>0</v>
      </c>
      <c r="AE615">
        <f>A!AD615</f>
        <v>0</v>
      </c>
      <c r="AF615">
        <f>A!AE615</f>
        <v>0</v>
      </c>
      <c r="AG615">
        <f>A!AF615</f>
        <v>0</v>
      </c>
      <c r="AH615">
        <f>A!AG615</f>
        <v>0</v>
      </c>
      <c r="AI615">
        <f>A!AH615</f>
        <v>0</v>
      </c>
      <c r="AJ615">
        <f>A!AI615</f>
        <v>0</v>
      </c>
      <c r="AK615">
        <f>A!AJ615</f>
        <v>0</v>
      </c>
      <c r="AL615">
        <f>A!AK615</f>
        <v>0</v>
      </c>
      <c r="AM615">
        <f>A!AL615</f>
        <v>0</v>
      </c>
      <c r="AN615">
        <f>A!AM615</f>
        <v>0</v>
      </c>
      <c r="AO615">
        <f>A!AN615</f>
        <v>0</v>
      </c>
      <c r="AP615">
        <f>A!AO615</f>
        <v>0</v>
      </c>
      <c r="AQ615">
        <f>A!AP615</f>
        <v>0</v>
      </c>
      <c r="AR615">
        <f>A!AQ615</f>
        <v>0</v>
      </c>
      <c r="AS615">
        <f>A!AR615</f>
        <v>0</v>
      </c>
      <c r="AT615">
        <f>A!AS615</f>
        <v>0</v>
      </c>
      <c r="AU615">
        <f>A!AT615</f>
        <v>0</v>
      </c>
      <c r="AV615">
        <f>A!AU615</f>
        <v>0</v>
      </c>
      <c r="AW615" s="23" t="str">
        <f>IF(A!AV615=0,"",A!AV615)</f>
        <v/>
      </c>
      <c r="AX615">
        <f>A!AW615</f>
        <v>0</v>
      </c>
      <c r="AY615">
        <f>A!AX615</f>
        <v>0</v>
      </c>
      <c r="AZ615">
        <f>A!AY615</f>
        <v>0</v>
      </c>
      <c r="BA615">
        <f>A!AZ615</f>
        <v>0</v>
      </c>
      <c r="BB615">
        <f>A!BA615</f>
        <v>0</v>
      </c>
      <c r="BC615">
        <f>A!BB615</f>
        <v>0</v>
      </c>
      <c r="BD615">
        <f>A!BC615</f>
        <v>0</v>
      </c>
      <c r="BE615">
        <f>A!BD615</f>
        <v>0</v>
      </c>
      <c r="BF615">
        <f>A!BE615</f>
        <v>0</v>
      </c>
      <c r="BG615">
        <f>A!BF615</f>
        <v>0</v>
      </c>
      <c r="BH615">
        <f>A!BG615</f>
        <v>0</v>
      </c>
      <c r="BI615">
        <f>A!BH615</f>
        <v>0</v>
      </c>
      <c r="BJ615">
        <f>A!BI615</f>
        <v>0</v>
      </c>
      <c r="BK615">
        <f>A!BJ615</f>
        <v>0</v>
      </c>
      <c r="BL615">
        <f>A!BK615</f>
        <v>0</v>
      </c>
      <c r="BM615">
        <f>A!BL615</f>
        <v>0</v>
      </c>
      <c r="BN615">
        <f>A!BM615</f>
        <v>0</v>
      </c>
      <c r="BO615">
        <f>A!BN615</f>
        <v>0</v>
      </c>
      <c r="BP615">
        <f>A!BO615</f>
        <v>0</v>
      </c>
      <c r="BQ615">
        <f>A!BP615</f>
        <v>0</v>
      </c>
      <c r="BR615">
        <f>A!BQ615</f>
        <v>0</v>
      </c>
      <c r="BS615">
        <f>A!BR615</f>
        <v>0</v>
      </c>
      <c r="BT615">
        <f>A!BS615</f>
        <v>0</v>
      </c>
      <c r="BU615">
        <f>A!BT615</f>
        <v>0</v>
      </c>
      <c r="BV615">
        <f>A!BU615</f>
        <v>0</v>
      </c>
      <c r="BW615">
        <f>A!BV615</f>
        <v>0</v>
      </c>
      <c r="BX615">
        <f>A!BW615</f>
        <v>0</v>
      </c>
      <c r="BY615">
        <f>A!BX615</f>
        <v>0</v>
      </c>
      <c r="BZ615">
        <f>A!BY615</f>
        <v>0</v>
      </c>
      <c r="CA615">
        <f>A!BZ615</f>
        <v>0</v>
      </c>
      <c r="CB615">
        <f>A!CA615</f>
        <v>0</v>
      </c>
      <c r="CC615">
        <f>A!CB615</f>
        <v>0</v>
      </c>
      <c r="CD615">
        <f>A!CC615</f>
        <v>0</v>
      </c>
      <c r="CE615">
        <f>A!CD615</f>
        <v>0</v>
      </c>
      <c r="CF615">
        <f>A!CE615</f>
        <v>0</v>
      </c>
      <c r="CG615">
        <f>A!CF615</f>
        <v>0</v>
      </c>
      <c r="CH615">
        <f>A!CG615</f>
        <v>0</v>
      </c>
      <c r="CI615">
        <f>A!CH615</f>
        <v>0</v>
      </c>
      <c r="CJ615">
        <f>A!CI615</f>
        <v>0</v>
      </c>
      <c r="CK615">
        <f>A!CJ615</f>
        <v>0</v>
      </c>
      <c r="CL615">
        <f>A!CK615</f>
        <v>0</v>
      </c>
      <c r="CM615">
        <f>A!CL615</f>
        <v>0</v>
      </c>
      <c r="CN615">
        <f>A!CM615</f>
        <v>0</v>
      </c>
      <c r="CO615">
        <f>A!CN615</f>
        <v>0</v>
      </c>
      <c r="CP615">
        <f>A!CO615</f>
        <v>0</v>
      </c>
      <c r="CQ615">
        <f>A!CO925</f>
        <v>0</v>
      </c>
      <c r="CR615">
        <f>A!CP615</f>
        <v>0</v>
      </c>
      <c r="CS615">
        <f>A!CQ615</f>
        <v>0</v>
      </c>
    </row>
    <row r="616" spans="1:97" x14ac:dyDescent="0.2">
      <c r="A616">
        <f>A!A616</f>
        <v>0</v>
      </c>
      <c r="B616">
        <f>A!B616</f>
        <v>0</v>
      </c>
      <c r="C616">
        <f>A!C616</f>
        <v>0</v>
      </c>
      <c r="D616">
        <f>A!D616</f>
        <v>0</v>
      </c>
      <c r="E616">
        <f>A!E616</f>
        <v>0</v>
      </c>
      <c r="F616">
        <f>A!F616</f>
        <v>0</v>
      </c>
      <c r="G616">
        <f>A!G616</f>
        <v>0</v>
      </c>
      <c r="H616">
        <f>A!H616</f>
        <v>0</v>
      </c>
      <c r="I616">
        <f>A!I616</f>
        <v>0</v>
      </c>
      <c r="J616">
        <f>A!J616</f>
        <v>0</v>
      </c>
      <c r="K616">
        <f>A!K616</f>
        <v>0</v>
      </c>
      <c r="L616">
        <f>A!L616</f>
        <v>0</v>
      </c>
      <c r="M616">
        <f>A!M616</f>
        <v>0</v>
      </c>
      <c r="N616">
        <f>A!N616</f>
        <v>0</v>
      </c>
      <c r="O616">
        <f>A!O616</f>
        <v>0</v>
      </c>
      <c r="P616" s="23" t="str">
        <f>IF(A!P616="","",INDEX(B!$A$1:$BT$2000,MATCH(A!P616,B!$AX$1:$AX$2000,0),D!$B$5))</f>
        <v/>
      </c>
      <c r="Q616">
        <f>A!Q616</f>
        <v>0</v>
      </c>
      <c r="R616">
        <f>A!R616</f>
        <v>0</v>
      </c>
      <c r="S616">
        <f>A!S616</f>
        <v>0</v>
      </c>
      <c r="T616">
        <f>A!T616</f>
        <v>0</v>
      </c>
      <c r="U616">
        <f>A!U616</f>
        <v>0</v>
      </c>
      <c r="V616" s="23">
        <f>IF(A!V616="&lt;",1,A!V616)</f>
        <v>0</v>
      </c>
      <c r="W616">
        <f>A!W616</f>
        <v>0</v>
      </c>
      <c r="X616">
        <f>A!X616</f>
        <v>0</v>
      </c>
      <c r="Y616">
        <f>A!Y616</f>
        <v>0</v>
      </c>
      <c r="Z616" s="23">
        <f t="shared" si="9"/>
        <v>0</v>
      </c>
      <c r="AA616">
        <f>A!Z616</f>
        <v>0</v>
      </c>
      <c r="AB616">
        <f>A!AA616</f>
        <v>0</v>
      </c>
      <c r="AC616">
        <f>A!AB616</f>
        <v>0</v>
      </c>
      <c r="AD616">
        <f>A!AC616</f>
        <v>0</v>
      </c>
      <c r="AE616">
        <f>A!AD616</f>
        <v>0</v>
      </c>
      <c r="AF616">
        <f>A!AE616</f>
        <v>0</v>
      </c>
      <c r="AG616">
        <f>A!AF616</f>
        <v>0</v>
      </c>
      <c r="AH616">
        <f>A!AG616</f>
        <v>0</v>
      </c>
      <c r="AI616">
        <f>A!AH616</f>
        <v>0</v>
      </c>
      <c r="AJ616">
        <f>A!AI616</f>
        <v>0</v>
      </c>
      <c r="AK616">
        <f>A!AJ616</f>
        <v>0</v>
      </c>
      <c r="AL616">
        <f>A!AK616</f>
        <v>0</v>
      </c>
      <c r="AM616">
        <f>A!AL616</f>
        <v>0</v>
      </c>
      <c r="AN616">
        <f>A!AM616</f>
        <v>0</v>
      </c>
      <c r="AO616">
        <f>A!AN616</f>
        <v>0</v>
      </c>
      <c r="AP616">
        <f>A!AO616</f>
        <v>0</v>
      </c>
      <c r="AQ616">
        <f>A!AP616</f>
        <v>0</v>
      </c>
      <c r="AR616">
        <f>A!AQ616</f>
        <v>0</v>
      </c>
      <c r="AS616">
        <f>A!AR616</f>
        <v>0</v>
      </c>
      <c r="AT616">
        <f>A!AS616</f>
        <v>0</v>
      </c>
      <c r="AU616">
        <f>A!AT616</f>
        <v>0</v>
      </c>
      <c r="AV616">
        <f>A!AU616</f>
        <v>0</v>
      </c>
      <c r="AW616" s="23" t="str">
        <f>IF(A!AV616=0,"",A!AV616)</f>
        <v/>
      </c>
      <c r="AX616">
        <f>A!AW616</f>
        <v>0</v>
      </c>
      <c r="AY616">
        <f>A!AX616</f>
        <v>0</v>
      </c>
      <c r="AZ616">
        <f>A!AY616</f>
        <v>0</v>
      </c>
      <c r="BA616">
        <f>A!AZ616</f>
        <v>0</v>
      </c>
      <c r="BB616">
        <f>A!BA616</f>
        <v>0</v>
      </c>
      <c r="BC616">
        <f>A!BB616</f>
        <v>0</v>
      </c>
      <c r="BD616">
        <f>A!BC616</f>
        <v>0</v>
      </c>
      <c r="BE616">
        <f>A!BD616</f>
        <v>0</v>
      </c>
      <c r="BF616">
        <f>A!BE616</f>
        <v>0</v>
      </c>
      <c r="BG616">
        <f>A!BF616</f>
        <v>0</v>
      </c>
      <c r="BH616">
        <f>A!BG616</f>
        <v>0</v>
      </c>
      <c r="BI616">
        <f>A!BH616</f>
        <v>0</v>
      </c>
      <c r="BJ616">
        <f>A!BI616</f>
        <v>0</v>
      </c>
      <c r="BK616">
        <f>A!BJ616</f>
        <v>0</v>
      </c>
      <c r="BL616">
        <f>A!BK616</f>
        <v>0</v>
      </c>
      <c r="BM616">
        <f>A!BL616</f>
        <v>0</v>
      </c>
      <c r="BN616">
        <f>A!BM616</f>
        <v>0</v>
      </c>
      <c r="BO616">
        <f>A!BN616</f>
        <v>0</v>
      </c>
      <c r="BP616">
        <f>A!BO616</f>
        <v>0</v>
      </c>
      <c r="BQ616">
        <f>A!BP616</f>
        <v>0</v>
      </c>
      <c r="BR616">
        <f>A!BQ616</f>
        <v>0</v>
      </c>
      <c r="BS616">
        <f>A!BR616</f>
        <v>0</v>
      </c>
      <c r="BT616">
        <f>A!BS616</f>
        <v>0</v>
      </c>
      <c r="BU616">
        <f>A!BT616</f>
        <v>0</v>
      </c>
      <c r="BV616">
        <f>A!BU616</f>
        <v>0</v>
      </c>
      <c r="BW616">
        <f>A!BV616</f>
        <v>0</v>
      </c>
      <c r="BX616">
        <f>A!BW616</f>
        <v>0</v>
      </c>
      <c r="BY616">
        <f>A!BX616</f>
        <v>0</v>
      </c>
      <c r="BZ616">
        <f>A!BY616</f>
        <v>0</v>
      </c>
      <c r="CA616">
        <f>A!BZ616</f>
        <v>0</v>
      </c>
      <c r="CB616">
        <f>A!CA616</f>
        <v>0</v>
      </c>
      <c r="CC616">
        <f>A!CB616</f>
        <v>0</v>
      </c>
      <c r="CD616">
        <f>A!CC616</f>
        <v>0</v>
      </c>
      <c r="CE616">
        <f>A!CD616</f>
        <v>0</v>
      </c>
      <c r="CF616">
        <f>A!CE616</f>
        <v>0</v>
      </c>
      <c r="CG616">
        <f>A!CF616</f>
        <v>0</v>
      </c>
      <c r="CH616">
        <f>A!CG616</f>
        <v>0</v>
      </c>
      <c r="CI616">
        <f>A!CH616</f>
        <v>0</v>
      </c>
      <c r="CJ616">
        <f>A!CI616</f>
        <v>0</v>
      </c>
      <c r="CK616">
        <f>A!CJ616</f>
        <v>0</v>
      </c>
      <c r="CL616">
        <f>A!CK616</f>
        <v>0</v>
      </c>
      <c r="CM616">
        <f>A!CL616</f>
        <v>0</v>
      </c>
      <c r="CN616">
        <f>A!CM616</f>
        <v>0</v>
      </c>
      <c r="CO616">
        <f>A!CN616</f>
        <v>0</v>
      </c>
      <c r="CP616">
        <f>A!CO616</f>
        <v>0</v>
      </c>
      <c r="CQ616">
        <f>A!CO926</f>
        <v>0</v>
      </c>
      <c r="CR616">
        <f>A!CP616</f>
        <v>0</v>
      </c>
      <c r="CS616">
        <f>A!CQ616</f>
        <v>0</v>
      </c>
    </row>
    <row r="617" spans="1:97" x14ac:dyDescent="0.2">
      <c r="A617">
        <f>A!A617</f>
        <v>0</v>
      </c>
      <c r="B617">
        <f>A!B617</f>
        <v>0</v>
      </c>
      <c r="C617">
        <f>A!C617</f>
        <v>0</v>
      </c>
      <c r="D617">
        <f>A!D617</f>
        <v>0</v>
      </c>
      <c r="E617">
        <f>A!E617</f>
        <v>0</v>
      </c>
      <c r="F617">
        <f>A!F617</f>
        <v>0</v>
      </c>
      <c r="G617">
        <f>A!G617</f>
        <v>0</v>
      </c>
      <c r="H617">
        <f>A!H617</f>
        <v>0</v>
      </c>
      <c r="I617">
        <f>A!I617</f>
        <v>0</v>
      </c>
      <c r="J617">
        <f>A!J617</f>
        <v>0</v>
      </c>
      <c r="K617">
        <f>A!K617</f>
        <v>0</v>
      </c>
      <c r="L617">
        <f>A!L617</f>
        <v>0</v>
      </c>
      <c r="M617">
        <f>A!M617</f>
        <v>0</v>
      </c>
      <c r="N617">
        <f>A!N617</f>
        <v>0</v>
      </c>
      <c r="O617">
        <f>A!O617</f>
        <v>0</v>
      </c>
      <c r="P617" s="23" t="str">
        <f>IF(A!P617="","",INDEX(B!$A$1:$BT$2000,MATCH(A!P617,B!$AX$1:$AX$2000,0),D!$B$5))</f>
        <v/>
      </c>
      <c r="Q617">
        <f>A!Q617</f>
        <v>0</v>
      </c>
      <c r="R617">
        <f>A!R617</f>
        <v>0</v>
      </c>
      <c r="S617">
        <f>A!S617</f>
        <v>0</v>
      </c>
      <c r="T617">
        <f>A!T617</f>
        <v>0</v>
      </c>
      <c r="U617">
        <f>A!U617</f>
        <v>0</v>
      </c>
      <c r="V617" s="23">
        <f>IF(A!V617="&lt;",1,A!V617)</f>
        <v>0</v>
      </c>
      <c r="W617">
        <f>A!W617</f>
        <v>0</v>
      </c>
      <c r="X617">
        <f>A!X617</f>
        <v>0</v>
      </c>
      <c r="Y617">
        <f>A!Y617</f>
        <v>0</v>
      </c>
      <c r="Z617" s="23">
        <f t="shared" si="9"/>
        <v>0</v>
      </c>
      <c r="AA617">
        <f>A!Z617</f>
        <v>0</v>
      </c>
      <c r="AB617">
        <f>A!AA617</f>
        <v>0</v>
      </c>
      <c r="AC617">
        <f>A!AB617</f>
        <v>0</v>
      </c>
      <c r="AD617">
        <f>A!AC617</f>
        <v>0</v>
      </c>
      <c r="AE617">
        <f>A!AD617</f>
        <v>0</v>
      </c>
      <c r="AF617">
        <f>A!AE617</f>
        <v>0</v>
      </c>
      <c r="AG617">
        <f>A!AF617</f>
        <v>0</v>
      </c>
      <c r="AH617">
        <f>A!AG617</f>
        <v>0</v>
      </c>
      <c r="AI617">
        <f>A!AH617</f>
        <v>0</v>
      </c>
      <c r="AJ617">
        <f>A!AI617</f>
        <v>0</v>
      </c>
      <c r="AK617">
        <f>A!AJ617</f>
        <v>0</v>
      </c>
      <c r="AL617">
        <f>A!AK617</f>
        <v>0</v>
      </c>
      <c r="AM617">
        <f>A!AL617</f>
        <v>0</v>
      </c>
      <c r="AN617">
        <f>A!AM617</f>
        <v>0</v>
      </c>
      <c r="AO617">
        <f>A!AN617</f>
        <v>0</v>
      </c>
      <c r="AP617">
        <f>A!AO617</f>
        <v>0</v>
      </c>
      <c r="AQ617">
        <f>A!AP617</f>
        <v>0</v>
      </c>
      <c r="AR617">
        <f>A!AQ617</f>
        <v>0</v>
      </c>
      <c r="AS617">
        <f>A!AR617</f>
        <v>0</v>
      </c>
      <c r="AT617">
        <f>A!AS617</f>
        <v>0</v>
      </c>
      <c r="AU617">
        <f>A!AT617</f>
        <v>0</v>
      </c>
      <c r="AV617">
        <f>A!AU617</f>
        <v>0</v>
      </c>
      <c r="AW617" s="23" t="str">
        <f>IF(A!AV617=0,"",A!AV617)</f>
        <v/>
      </c>
      <c r="AX617">
        <f>A!AW617</f>
        <v>0</v>
      </c>
      <c r="AY617">
        <f>A!AX617</f>
        <v>0</v>
      </c>
      <c r="AZ617">
        <f>A!AY617</f>
        <v>0</v>
      </c>
      <c r="BA617">
        <f>A!AZ617</f>
        <v>0</v>
      </c>
      <c r="BB617">
        <f>A!BA617</f>
        <v>0</v>
      </c>
      <c r="BC617">
        <f>A!BB617</f>
        <v>0</v>
      </c>
      <c r="BD617">
        <f>A!BC617</f>
        <v>0</v>
      </c>
      <c r="BE617">
        <f>A!BD617</f>
        <v>0</v>
      </c>
      <c r="BF617">
        <f>A!BE617</f>
        <v>0</v>
      </c>
      <c r="BG617">
        <f>A!BF617</f>
        <v>0</v>
      </c>
      <c r="BH617">
        <f>A!BG617</f>
        <v>0</v>
      </c>
      <c r="BI617">
        <f>A!BH617</f>
        <v>0</v>
      </c>
      <c r="BJ617">
        <f>A!BI617</f>
        <v>0</v>
      </c>
      <c r="BK617">
        <f>A!BJ617</f>
        <v>0</v>
      </c>
      <c r="BL617">
        <f>A!BK617</f>
        <v>0</v>
      </c>
      <c r="BM617">
        <f>A!BL617</f>
        <v>0</v>
      </c>
      <c r="BN617">
        <f>A!BM617</f>
        <v>0</v>
      </c>
      <c r="BO617">
        <f>A!BN617</f>
        <v>0</v>
      </c>
      <c r="BP617">
        <f>A!BO617</f>
        <v>0</v>
      </c>
      <c r="BQ617">
        <f>A!BP617</f>
        <v>0</v>
      </c>
      <c r="BR617">
        <f>A!BQ617</f>
        <v>0</v>
      </c>
      <c r="BS617">
        <f>A!BR617</f>
        <v>0</v>
      </c>
      <c r="BT617">
        <f>A!BS617</f>
        <v>0</v>
      </c>
      <c r="BU617">
        <f>A!BT617</f>
        <v>0</v>
      </c>
      <c r="BV617">
        <f>A!BU617</f>
        <v>0</v>
      </c>
      <c r="BW617">
        <f>A!BV617</f>
        <v>0</v>
      </c>
      <c r="BX617">
        <f>A!BW617</f>
        <v>0</v>
      </c>
      <c r="BY617">
        <f>A!BX617</f>
        <v>0</v>
      </c>
      <c r="BZ617">
        <f>A!BY617</f>
        <v>0</v>
      </c>
      <c r="CA617">
        <f>A!BZ617</f>
        <v>0</v>
      </c>
      <c r="CB617">
        <f>A!CA617</f>
        <v>0</v>
      </c>
      <c r="CC617">
        <f>A!CB617</f>
        <v>0</v>
      </c>
      <c r="CD617">
        <f>A!CC617</f>
        <v>0</v>
      </c>
      <c r="CE617">
        <f>A!CD617</f>
        <v>0</v>
      </c>
      <c r="CF617">
        <f>A!CE617</f>
        <v>0</v>
      </c>
      <c r="CG617">
        <f>A!CF617</f>
        <v>0</v>
      </c>
      <c r="CH617">
        <f>A!CG617</f>
        <v>0</v>
      </c>
      <c r="CI617">
        <f>A!CH617</f>
        <v>0</v>
      </c>
      <c r="CJ617">
        <f>A!CI617</f>
        <v>0</v>
      </c>
      <c r="CK617">
        <f>A!CJ617</f>
        <v>0</v>
      </c>
      <c r="CL617">
        <f>A!CK617</f>
        <v>0</v>
      </c>
      <c r="CM617">
        <f>A!CL617</f>
        <v>0</v>
      </c>
      <c r="CN617">
        <f>A!CM617</f>
        <v>0</v>
      </c>
      <c r="CO617">
        <f>A!CN617</f>
        <v>0</v>
      </c>
      <c r="CP617">
        <f>A!CO617</f>
        <v>0</v>
      </c>
      <c r="CQ617">
        <f>A!CO927</f>
        <v>0</v>
      </c>
      <c r="CR617">
        <f>A!CP617</f>
        <v>0</v>
      </c>
      <c r="CS617">
        <f>A!CQ617</f>
        <v>0</v>
      </c>
    </row>
    <row r="618" spans="1:97" x14ac:dyDescent="0.2">
      <c r="A618">
        <f>A!A618</f>
        <v>0</v>
      </c>
      <c r="B618">
        <f>A!B618</f>
        <v>0</v>
      </c>
      <c r="C618">
        <f>A!C618</f>
        <v>0</v>
      </c>
      <c r="D618">
        <f>A!D618</f>
        <v>0</v>
      </c>
      <c r="E618">
        <f>A!E618</f>
        <v>0</v>
      </c>
      <c r="F618">
        <f>A!F618</f>
        <v>0</v>
      </c>
      <c r="G618">
        <f>A!G618</f>
        <v>0</v>
      </c>
      <c r="H618">
        <f>A!H618</f>
        <v>0</v>
      </c>
      <c r="I618">
        <f>A!I618</f>
        <v>0</v>
      </c>
      <c r="J618">
        <f>A!J618</f>
        <v>0</v>
      </c>
      <c r="K618">
        <f>A!K618</f>
        <v>0</v>
      </c>
      <c r="L618">
        <f>A!L618</f>
        <v>0</v>
      </c>
      <c r="M618">
        <f>A!M618</f>
        <v>0</v>
      </c>
      <c r="N618">
        <f>A!N618</f>
        <v>0</v>
      </c>
      <c r="O618">
        <f>A!O618</f>
        <v>0</v>
      </c>
      <c r="P618" s="23" t="str">
        <f>IF(A!P618="","",INDEX(B!$A$1:$BT$2000,MATCH(A!P618,B!$AX$1:$AX$2000,0),D!$B$5))</f>
        <v/>
      </c>
      <c r="Q618">
        <f>A!Q618</f>
        <v>0</v>
      </c>
      <c r="R618">
        <f>A!R618</f>
        <v>0</v>
      </c>
      <c r="S618">
        <f>A!S618</f>
        <v>0</v>
      </c>
      <c r="T618">
        <f>A!T618</f>
        <v>0</v>
      </c>
      <c r="U618">
        <f>A!U618</f>
        <v>0</v>
      </c>
      <c r="V618" s="23">
        <f>IF(A!V618="&lt;",1,A!V618)</f>
        <v>0</v>
      </c>
      <c r="W618">
        <f>A!W618</f>
        <v>0</v>
      </c>
      <c r="X618">
        <f>A!X618</f>
        <v>0</v>
      </c>
      <c r="Y618">
        <f>A!Y618</f>
        <v>0</v>
      </c>
      <c r="Z618" s="23">
        <f t="shared" si="9"/>
        <v>0</v>
      </c>
      <c r="AA618">
        <f>A!Z618</f>
        <v>0</v>
      </c>
      <c r="AB618">
        <f>A!AA618</f>
        <v>0</v>
      </c>
      <c r="AC618">
        <f>A!AB618</f>
        <v>0</v>
      </c>
      <c r="AD618">
        <f>A!AC618</f>
        <v>0</v>
      </c>
      <c r="AE618">
        <f>A!AD618</f>
        <v>0</v>
      </c>
      <c r="AF618">
        <f>A!AE618</f>
        <v>0</v>
      </c>
      <c r="AG618">
        <f>A!AF618</f>
        <v>0</v>
      </c>
      <c r="AH618">
        <f>A!AG618</f>
        <v>0</v>
      </c>
      <c r="AI618">
        <f>A!AH618</f>
        <v>0</v>
      </c>
      <c r="AJ618">
        <f>A!AI618</f>
        <v>0</v>
      </c>
      <c r="AK618">
        <f>A!AJ618</f>
        <v>0</v>
      </c>
      <c r="AL618">
        <f>A!AK618</f>
        <v>0</v>
      </c>
      <c r="AM618">
        <f>A!AL618</f>
        <v>0</v>
      </c>
      <c r="AN618">
        <f>A!AM618</f>
        <v>0</v>
      </c>
      <c r="AO618">
        <f>A!AN618</f>
        <v>0</v>
      </c>
      <c r="AP618">
        <f>A!AO618</f>
        <v>0</v>
      </c>
      <c r="AQ618">
        <f>A!AP618</f>
        <v>0</v>
      </c>
      <c r="AR618">
        <f>A!AQ618</f>
        <v>0</v>
      </c>
      <c r="AS618">
        <f>A!AR618</f>
        <v>0</v>
      </c>
      <c r="AT618">
        <f>A!AS618</f>
        <v>0</v>
      </c>
      <c r="AU618">
        <f>A!AT618</f>
        <v>0</v>
      </c>
      <c r="AV618">
        <f>A!AU618</f>
        <v>0</v>
      </c>
      <c r="AW618" s="23" t="str">
        <f>IF(A!AV618=0,"",A!AV618)</f>
        <v/>
      </c>
      <c r="AX618">
        <f>A!AW618</f>
        <v>0</v>
      </c>
      <c r="AY618">
        <f>A!AX618</f>
        <v>0</v>
      </c>
      <c r="AZ618">
        <f>A!AY618</f>
        <v>0</v>
      </c>
      <c r="BA618">
        <f>A!AZ618</f>
        <v>0</v>
      </c>
      <c r="BB618">
        <f>A!BA618</f>
        <v>0</v>
      </c>
      <c r="BC618">
        <f>A!BB618</f>
        <v>0</v>
      </c>
      <c r="BD618">
        <f>A!BC618</f>
        <v>0</v>
      </c>
      <c r="BE618">
        <f>A!BD618</f>
        <v>0</v>
      </c>
      <c r="BF618">
        <f>A!BE618</f>
        <v>0</v>
      </c>
      <c r="BG618">
        <f>A!BF618</f>
        <v>0</v>
      </c>
      <c r="BH618">
        <f>A!BG618</f>
        <v>0</v>
      </c>
      <c r="BI618">
        <f>A!BH618</f>
        <v>0</v>
      </c>
      <c r="BJ618">
        <f>A!BI618</f>
        <v>0</v>
      </c>
      <c r="BK618">
        <f>A!BJ618</f>
        <v>0</v>
      </c>
      <c r="BL618">
        <f>A!BK618</f>
        <v>0</v>
      </c>
      <c r="BM618">
        <f>A!BL618</f>
        <v>0</v>
      </c>
      <c r="BN618">
        <f>A!BM618</f>
        <v>0</v>
      </c>
      <c r="BO618">
        <f>A!BN618</f>
        <v>0</v>
      </c>
      <c r="BP618">
        <f>A!BO618</f>
        <v>0</v>
      </c>
      <c r="BQ618">
        <f>A!BP618</f>
        <v>0</v>
      </c>
      <c r="BR618">
        <f>A!BQ618</f>
        <v>0</v>
      </c>
      <c r="BS618">
        <f>A!BR618</f>
        <v>0</v>
      </c>
      <c r="BT618">
        <f>A!BS618</f>
        <v>0</v>
      </c>
      <c r="BU618">
        <f>A!BT618</f>
        <v>0</v>
      </c>
      <c r="BV618">
        <f>A!BU618</f>
        <v>0</v>
      </c>
      <c r="BW618">
        <f>A!BV618</f>
        <v>0</v>
      </c>
      <c r="BX618">
        <f>A!BW618</f>
        <v>0</v>
      </c>
      <c r="BY618">
        <f>A!BX618</f>
        <v>0</v>
      </c>
      <c r="BZ618">
        <f>A!BY618</f>
        <v>0</v>
      </c>
      <c r="CA618">
        <f>A!BZ618</f>
        <v>0</v>
      </c>
      <c r="CB618">
        <f>A!CA618</f>
        <v>0</v>
      </c>
      <c r="CC618">
        <f>A!CB618</f>
        <v>0</v>
      </c>
      <c r="CD618">
        <f>A!CC618</f>
        <v>0</v>
      </c>
      <c r="CE618">
        <f>A!CD618</f>
        <v>0</v>
      </c>
      <c r="CF618">
        <f>A!CE618</f>
        <v>0</v>
      </c>
      <c r="CG618">
        <f>A!CF618</f>
        <v>0</v>
      </c>
      <c r="CH618">
        <f>A!CG618</f>
        <v>0</v>
      </c>
      <c r="CI618">
        <f>A!CH618</f>
        <v>0</v>
      </c>
      <c r="CJ618">
        <f>A!CI618</f>
        <v>0</v>
      </c>
      <c r="CK618">
        <f>A!CJ618</f>
        <v>0</v>
      </c>
      <c r="CL618">
        <f>A!CK618</f>
        <v>0</v>
      </c>
      <c r="CM618">
        <f>A!CL618</f>
        <v>0</v>
      </c>
      <c r="CN618">
        <f>A!CM618</f>
        <v>0</v>
      </c>
      <c r="CO618">
        <f>A!CN618</f>
        <v>0</v>
      </c>
      <c r="CP618">
        <f>A!CO618</f>
        <v>0</v>
      </c>
      <c r="CQ618">
        <f>A!CO928</f>
        <v>0</v>
      </c>
      <c r="CR618">
        <f>A!CP618</f>
        <v>0</v>
      </c>
      <c r="CS618">
        <f>A!CQ618</f>
        <v>0</v>
      </c>
    </row>
    <row r="619" spans="1:97" x14ac:dyDescent="0.2">
      <c r="A619">
        <f>A!A619</f>
        <v>0</v>
      </c>
      <c r="B619">
        <f>A!B619</f>
        <v>0</v>
      </c>
      <c r="C619">
        <f>A!C619</f>
        <v>0</v>
      </c>
      <c r="D619">
        <f>A!D619</f>
        <v>0</v>
      </c>
      <c r="E619">
        <f>A!E619</f>
        <v>0</v>
      </c>
      <c r="F619">
        <f>A!F619</f>
        <v>0</v>
      </c>
      <c r="G619">
        <f>A!G619</f>
        <v>0</v>
      </c>
      <c r="H619">
        <f>A!H619</f>
        <v>0</v>
      </c>
      <c r="I619">
        <f>A!I619</f>
        <v>0</v>
      </c>
      <c r="J619">
        <f>A!J619</f>
        <v>0</v>
      </c>
      <c r="K619">
        <f>A!K619</f>
        <v>0</v>
      </c>
      <c r="L619">
        <f>A!L619</f>
        <v>0</v>
      </c>
      <c r="M619">
        <f>A!M619</f>
        <v>0</v>
      </c>
      <c r="N619">
        <f>A!N619</f>
        <v>0</v>
      </c>
      <c r="O619">
        <f>A!O619</f>
        <v>0</v>
      </c>
      <c r="P619" s="23" t="str">
        <f>IF(A!P619="","",INDEX(B!$A$1:$BT$2000,MATCH(A!P619,B!$AX$1:$AX$2000,0),D!$B$5))</f>
        <v/>
      </c>
      <c r="Q619">
        <f>A!Q619</f>
        <v>0</v>
      </c>
      <c r="R619">
        <f>A!R619</f>
        <v>0</v>
      </c>
      <c r="S619">
        <f>A!S619</f>
        <v>0</v>
      </c>
      <c r="T619">
        <f>A!T619</f>
        <v>0</v>
      </c>
      <c r="U619">
        <f>A!U619</f>
        <v>0</v>
      </c>
      <c r="V619" s="23">
        <f>IF(A!V619="&lt;",1,A!V619)</f>
        <v>0</v>
      </c>
      <c r="W619">
        <f>A!W619</f>
        <v>0</v>
      </c>
      <c r="X619">
        <f>A!X619</f>
        <v>0</v>
      </c>
      <c r="Y619">
        <f>A!Y619</f>
        <v>0</v>
      </c>
      <c r="Z619" s="23">
        <f t="shared" si="9"/>
        <v>0</v>
      </c>
      <c r="AA619">
        <f>A!Z619</f>
        <v>0</v>
      </c>
      <c r="AB619">
        <f>A!AA619</f>
        <v>0</v>
      </c>
      <c r="AC619">
        <f>A!AB619</f>
        <v>0</v>
      </c>
      <c r="AD619">
        <f>A!AC619</f>
        <v>0</v>
      </c>
      <c r="AE619">
        <f>A!AD619</f>
        <v>0</v>
      </c>
      <c r="AF619">
        <f>A!AE619</f>
        <v>0</v>
      </c>
      <c r="AG619">
        <f>A!AF619</f>
        <v>0</v>
      </c>
      <c r="AH619">
        <f>A!AG619</f>
        <v>0</v>
      </c>
      <c r="AI619">
        <f>A!AH619</f>
        <v>0</v>
      </c>
      <c r="AJ619">
        <f>A!AI619</f>
        <v>0</v>
      </c>
      <c r="AK619">
        <f>A!AJ619</f>
        <v>0</v>
      </c>
      <c r="AL619">
        <f>A!AK619</f>
        <v>0</v>
      </c>
      <c r="AM619">
        <f>A!AL619</f>
        <v>0</v>
      </c>
      <c r="AN619">
        <f>A!AM619</f>
        <v>0</v>
      </c>
      <c r="AO619">
        <f>A!AN619</f>
        <v>0</v>
      </c>
      <c r="AP619">
        <f>A!AO619</f>
        <v>0</v>
      </c>
      <c r="AQ619">
        <f>A!AP619</f>
        <v>0</v>
      </c>
      <c r="AR619">
        <f>A!AQ619</f>
        <v>0</v>
      </c>
      <c r="AS619">
        <f>A!AR619</f>
        <v>0</v>
      </c>
      <c r="AT619">
        <f>A!AS619</f>
        <v>0</v>
      </c>
      <c r="AU619">
        <f>A!AT619</f>
        <v>0</v>
      </c>
      <c r="AV619">
        <f>A!AU619</f>
        <v>0</v>
      </c>
      <c r="AW619" s="23" t="str">
        <f>IF(A!AV619=0,"",A!AV619)</f>
        <v/>
      </c>
      <c r="AX619">
        <f>A!AW619</f>
        <v>0</v>
      </c>
      <c r="AY619">
        <f>A!AX619</f>
        <v>0</v>
      </c>
      <c r="AZ619">
        <f>A!AY619</f>
        <v>0</v>
      </c>
      <c r="BA619">
        <f>A!AZ619</f>
        <v>0</v>
      </c>
      <c r="BB619">
        <f>A!BA619</f>
        <v>0</v>
      </c>
      <c r="BC619">
        <f>A!BB619</f>
        <v>0</v>
      </c>
      <c r="BD619">
        <f>A!BC619</f>
        <v>0</v>
      </c>
      <c r="BE619">
        <f>A!BD619</f>
        <v>0</v>
      </c>
      <c r="BF619">
        <f>A!BE619</f>
        <v>0</v>
      </c>
      <c r="BG619">
        <f>A!BF619</f>
        <v>0</v>
      </c>
      <c r="BH619">
        <f>A!BG619</f>
        <v>0</v>
      </c>
      <c r="BI619">
        <f>A!BH619</f>
        <v>0</v>
      </c>
      <c r="BJ619">
        <f>A!BI619</f>
        <v>0</v>
      </c>
      <c r="BK619">
        <f>A!BJ619</f>
        <v>0</v>
      </c>
      <c r="BL619">
        <f>A!BK619</f>
        <v>0</v>
      </c>
      <c r="BM619">
        <f>A!BL619</f>
        <v>0</v>
      </c>
      <c r="BN619">
        <f>A!BM619</f>
        <v>0</v>
      </c>
      <c r="BO619">
        <f>A!BN619</f>
        <v>0</v>
      </c>
      <c r="BP619">
        <f>A!BO619</f>
        <v>0</v>
      </c>
      <c r="BQ619">
        <f>A!BP619</f>
        <v>0</v>
      </c>
      <c r="BR619">
        <f>A!BQ619</f>
        <v>0</v>
      </c>
      <c r="BS619">
        <f>A!BR619</f>
        <v>0</v>
      </c>
      <c r="BT619">
        <f>A!BS619</f>
        <v>0</v>
      </c>
      <c r="BU619">
        <f>A!BT619</f>
        <v>0</v>
      </c>
      <c r="BV619">
        <f>A!BU619</f>
        <v>0</v>
      </c>
      <c r="BW619">
        <f>A!BV619</f>
        <v>0</v>
      </c>
      <c r="BX619">
        <f>A!BW619</f>
        <v>0</v>
      </c>
      <c r="BY619">
        <f>A!BX619</f>
        <v>0</v>
      </c>
      <c r="BZ619">
        <f>A!BY619</f>
        <v>0</v>
      </c>
      <c r="CA619">
        <f>A!BZ619</f>
        <v>0</v>
      </c>
      <c r="CB619">
        <f>A!CA619</f>
        <v>0</v>
      </c>
      <c r="CC619">
        <f>A!CB619</f>
        <v>0</v>
      </c>
      <c r="CD619">
        <f>A!CC619</f>
        <v>0</v>
      </c>
      <c r="CE619">
        <f>A!CD619</f>
        <v>0</v>
      </c>
      <c r="CF619">
        <f>A!CE619</f>
        <v>0</v>
      </c>
      <c r="CG619">
        <f>A!CF619</f>
        <v>0</v>
      </c>
      <c r="CH619">
        <f>A!CG619</f>
        <v>0</v>
      </c>
      <c r="CI619">
        <f>A!CH619</f>
        <v>0</v>
      </c>
      <c r="CJ619">
        <f>A!CI619</f>
        <v>0</v>
      </c>
      <c r="CK619">
        <f>A!CJ619</f>
        <v>0</v>
      </c>
      <c r="CL619">
        <f>A!CK619</f>
        <v>0</v>
      </c>
      <c r="CM619">
        <f>A!CL619</f>
        <v>0</v>
      </c>
      <c r="CN619">
        <f>A!CM619</f>
        <v>0</v>
      </c>
      <c r="CO619">
        <f>A!CN619</f>
        <v>0</v>
      </c>
      <c r="CP619">
        <f>A!CO619</f>
        <v>0</v>
      </c>
      <c r="CQ619">
        <f>A!CO929</f>
        <v>0</v>
      </c>
      <c r="CR619">
        <f>A!CP619</f>
        <v>0</v>
      </c>
      <c r="CS619">
        <f>A!CQ619</f>
        <v>0</v>
      </c>
    </row>
    <row r="620" spans="1:97" x14ac:dyDescent="0.2">
      <c r="A620">
        <f>A!A620</f>
        <v>0</v>
      </c>
      <c r="B620">
        <f>A!B620</f>
        <v>0</v>
      </c>
      <c r="C620">
        <f>A!C620</f>
        <v>0</v>
      </c>
      <c r="D620">
        <f>A!D620</f>
        <v>0</v>
      </c>
      <c r="E620">
        <f>A!E620</f>
        <v>0</v>
      </c>
      <c r="F620">
        <f>A!F620</f>
        <v>0</v>
      </c>
      <c r="G620">
        <f>A!G620</f>
        <v>0</v>
      </c>
      <c r="H620">
        <f>A!H620</f>
        <v>0</v>
      </c>
      <c r="I620">
        <f>A!I620</f>
        <v>0</v>
      </c>
      <c r="J620">
        <f>A!J620</f>
        <v>0</v>
      </c>
      <c r="K620">
        <f>A!K620</f>
        <v>0</v>
      </c>
      <c r="L620">
        <f>A!L620</f>
        <v>0</v>
      </c>
      <c r="M620">
        <f>A!M620</f>
        <v>0</v>
      </c>
      <c r="N620">
        <f>A!N620</f>
        <v>0</v>
      </c>
      <c r="O620">
        <f>A!O620</f>
        <v>0</v>
      </c>
      <c r="P620" s="23" t="str">
        <f>IF(A!P620="","",INDEX(B!$A$1:$BT$2000,MATCH(A!P620,B!$AX$1:$AX$2000,0),D!$B$5))</f>
        <v/>
      </c>
      <c r="Q620">
        <f>A!Q620</f>
        <v>0</v>
      </c>
      <c r="R620">
        <f>A!R620</f>
        <v>0</v>
      </c>
      <c r="S620">
        <f>A!S620</f>
        <v>0</v>
      </c>
      <c r="T620">
        <f>A!T620</f>
        <v>0</v>
      </c>
      <c r="U620">
        <f>A!U620</f>
        <v>0</v>
      </c>
      <c r="V620" s="23">
        <f>IF(A!V620="&lt;",1,A!V620)</f>
        <v>0</v>
      </c>
      <c r="W620">
        <f>A!W620</f>
        <v>0</v>
      </c>
      <c r="X620">
        <f>A!X620</f>
        <v>0</v>
      </c>
      <c r="Y620">
        <f>A!Y620</f>
        <v>0</v>
      </c>
      <c r="Z620" s="23">
        <f t="shared" si="9"/>
        <v>0</v>
      </c>
      <c r="AA620">
        <f>A!Z620</f>
        <v>0</v>
      </c>
      <c r="AB620">
        <f>A!AA620</f>
        <v>0</v>
      </c>
      <c r="AC620">
        <f>A!AB620</f>
        <v>0</v>
      </c>
      <c r="AD620">
        <f>A!AC620</f>
        <v>0</v>
      </c>
      <c r="AE620">
        <f>A!AD620</f>
        <v>0</v>
      </c>
      <c r="AF620">
        <f>A!AE620</f>
        <v>0</v>
      </c>
      <c r="AG620">
        <f>A!AF620</f>
        <v>0</v>
      </c>
      <c r="AH620">
        <f>A!AG620</f>
        <v>0</v>
      </c>
      <c r="AI620">
        <f>A!AH620</f>
        <v>0</v>
      </c>
      <c r="AJ620">
        <f>A!AI620</f>
        <v>0</v>
      </c>
      <c r="AK620">
        <f>A!AJ620</f>
        <v>0</v>
      </c>
      <c r="AL620">
        <f>A!AK620</f>
        <v>0</v>
      </c>
      <c r="AM620">
        <f>A!AL620</f>
        <v>0</v>
      </c>
      <c r="AN620">
        <f>A!AM620</f>
        <v>0</v>
      </c>
      <c r="AO620">
        <f>A!AN620</f>
        <v>0</v>
      </c>
      <c r="AP620">
        <f>A!AO620</f>
        <v>0</v>
      </c>
      <c r="AQ620">
        <f>A!AP620</f>
        <v>0</v>
      </c>
      <c r="AR620">
        <f>A!AQ620</f>
        <v>0</v>
      </c>
      <c r="AS620">
        <f>A!AR620</f>
        <v>0</v>
      </c>
      <c r="AT620">
        <f>A!AS620</f>
        <v>0</v>
      </c>
      <c r="AU620">
        <f>A!AT620</f>
        <v>0</v>
      </c>
      <c r="AV620">
        <f>A!AU620</f>
        <v>0</v>
      </c>
      <c r="AW620" s="23" t="str">
        <f>IF(A!AV620=0,"",A!AV620)</f>
        <v/>
      </c>
      <c r="AX620">
        <f>A!AW620</f>
        <v>0</v>
      </c>
      <c r="AY620">
        <f>A!AX620</f>
        <v>0</v>
      </c>
      <c r="AZ620">
        <f>A!AY620</f>
        <v>0</v>
      </c>
      <c r="BA620">
        <f>A!AZ620</f>
        <v>0</v>
      </c>
      <c r="BB620">
        <f>A!BA620</f>
        <v>0</v>
      </c>
      <c r="BC620">
        <f>A!BB620</f>
        <v>0</v>
      </c>
      <c r="BD620">
        <f>A!BC620</f>
        <v>0</v>
      </c>
      <c r="BE620">
        <f>A!BD620</f>
        <v>0</v>
      </c>
      <c r="BF620">
        <f>A!BE620</f>
        <v>0</v>
      </c>
      <c r="BG620">
        <f>A!BF620</f>
        <v>0</v>
      </c>
      <c r="BH620">
        <f>A!BG620</f>
        <v>0</v>
      </c>
      <c r="BI620">
        <f>A!BH620</f>
        <v>0</v>
      </c>
      <c r="BJ620">
        <f>A!BI620</f>
        <v>0</v>
      </c>
      <c r="BK620">
        <f>A!BJ620</f>
        <v>0</v>
      </c>
      <c r="BL620">
        <f>A!BK620</f>
        <v>0</v>
      </c>
      <c r="BM620">
        <f>A!BL620</f>
        <v>0</v>
      </c>
      <c r="BN620">
        <f>A!BM620</f>
        <v>0</v>
      </c>
      <c r="BO620">
        <f>A!BN620</f>
        <v>0</v>
      </c>
      <c r="BP620">
        <f>A!BO620</f>
        <v>0</v>
      </c>
      <c r="BQ620">
        <f>A!BP620</f>
        <v>0</v>
      </c>
      <c r="BR620">
        <f>A!BQ620</f>
        <v>0</v>
      </c>
      <c r="BS620">
        <f>A!BR620</f>
        <v>0</v>
      </c>
      <c r="BT620">
        <f>A!BS620</f>
        <v>0</v>
      </c>
      <c r="BU620">
        <f>A!BT620</f>
        <v>0</v>
      </c>
      <c r="BV620">
        <f>A!BU620</f>
        <v>0</v>
      </c>
      <c r="BW620">
        <f>A!BV620</f>
        <v>0</v>
      </c>
      <c r="BX620">
        <f>A!BW620</f>
        <v>0</v>
      </c>
      <c r="BY620">
        <f>A!BX620</f>
        <v>0</v>
      </c>
      <c r="BZ620">
        <f>A!BY620</f>
        <v>0</v>
      </c>
      <c r="CA620">
        <f>A!BZ620</f>
        <v>0</v>
      </c>
      <c r="CB620">
        <f>A!CA620</f>
        <v>0</v>
      </c>
      <c r="CC620">
        <f>A!CB620</f>
        <v>0</v>
      </c>
      <c r="CD620">
        <f>A!CC620</f>
        <v>0</v>
      </c>
      <c r="CE620">
        <f>A!CD620</f>
        <v>0</v>
      </c>
      <c r="CF620">
        <f>A!CE620</f>
        <v>0</v>
      </c>
      <c r="CG620">
        <f>A!CF620</f>
        <v>0</v>
      </c>
      <c r="CH620">
        <f>A!CG620</f>
        <v>0</v>
      </c>
      <c r="CI620">
        <f>A!CH620</f>
        <v>0</v>
      </c>
      <c r="CJ620">
        <f>A!CI620</f>
        <v>0</v>
      </c>
      <c r="CK620">
        <f>A!CJ620</f>
        <v>0</v>
      </c>
      <c r="CL620">
        <f>A!CK620</f>
        <v>0</v>
      </c>
      <c r="CM620">
        <f>A!CL620</f>
        <v>0</v>
      </c>
      <c r="CN620">
        <f>A!CM620</f>
        <v>0</v>
      </c>
      <c r="CO620">
        <f>A!CN620</f>
        <v>0</v>
      </c>
      <c r="CP620">
        <f>A!CO620</f>
        <v>0</v>
      </c>
      <c r="CQ620">
        <f>A!CO930</f>
        <v>0</v>
      </c>
      <c r="CR620">
        <f>A!CP620</f>
        <v>0</v>
      </c>
      <c r="CS620">
        <f>A!CQ620</f>
        <v>0</v>
      </c>
    </row>
    <row r="621" spans="1:97" x14ac:dyDescent="0.2">
      <c r="A621">
        <f>A!A621</f>
        <v>0</v>
      </c>
      <c r="B621">
        <f>A!B621</f>
        <v>0</v>
      </c>
      <c r="C621">
        <f>A!C621</f>
        <v>0</v>
      </c>
      <c r="D621">
        <f>A!D621</f>
        <v>0</v>
      </c>
      <c r="E621">
        <f>A!E621</f>
        <v>0</v>
      </c>
      <c r="F621">
        <f>A!F621</f>
        <v>0</v>
      </c>
      <c r="G621">
        <f>A!G621</f>
        <v>0</v>
      </c>
      <c r="H621">
        <f>A!H621</f>
        <v>0</v>
      </c>
      <c r="I621">
        <f>A!I621</f>
        <v>0</v>
      </c>
      <c r="J621">
        <f>A!J621</f>
        <v>0</v>
      </c>
      <c r="K621">
        <f>A!K621</f>
        <v>0</v>
      </c>
      <c r="L621">
        <f>A!L621</f>
        <v>0</v>
      </c>
      <c r="M621">
        <f>A!M621</f>
        <v>0</v>
      </c>
      <c r="N621">
        <f>A!N621</f>
        <v>0</v>
      </c>
      <c r="O621">
        <f>A!O621</f>
        <v>0</v>
      </c>
      <c r="P621" s="23" t="str">
        <f>IF(A!P621="","",INDEX(B!$A$1:$BT$2000,MATCH(A!P621,B!$AX$1:$AX$2000,0),D!$B$5))</f>
        <v/>
      </c>
      <c r="Q621">
        <f>A!Q621</f>
        <v>0</v>
      </c>
      <c r="R621">
        <f>A!R621</f>
        <v>0</v>
      </c>
      <c r="S621">
        <f>A!S621</f>
        <v>0</v>
      </c>
      <c r="T621">
        <f>A!T621</f>
        <v>0</v>
      </c>
      <c r="U621">
        <f>A!U621</f>
        <v>0</v>
      </c>
      <c r="V621" s="23">
        <f>IF(A!V621="&lt;",1,A!V621)</f>
        <v>0</v>
      </c>
      <c r="W621">
        <f>A!W621</f>
        <v>0</v>
      </c>
      <c r="X621">
        <f>A!X621</f>
        <v>0</v>
      </c>
      <c r="Y621">
        <f>A!Y621</f>
        <v>0</v>
      </c>
      <c r="Z621" s="23">
        <f t="shared" si="9"/>
        <v>0</v>
      </c>
      <c r="AA621">
        <f>A!Z621</f>
        <v>0</v>
      </c>
      <c r="AB621">
        <f>A!AA621</f>
        <v>0</v>
      </c>
      <c r="AC621">
        <f>A!AB621</f>
        <v>0</v>
      </c>
      <c r="AD621">
        <f>A!AC621</f>
        <v>0</v>
      </c>
      <c r="AE621">
        <f>A!AD621</f>
        <v>0</v>
      </c>
      <c r="AF621">
        <f>A!AE621</f>
        <v>0</v>
      </c>
      <c r="AG621">
        <f>A!AF621</f>
        <v>0</v>
      </c>
      <c r="AH621">
        <f>A!AG621</f>
        <v>0</v>
      </c>
      <c r="AI621">
        <f>A!AH621</f>
        <v>0</v>
      </c>
      <c r="AJ621">
        <f>A!AI621</f>
        <v>0</v>
      </c>
      <c r="AK621">
        <f>A!AJ621</f>
        <v>0</v>
      </c>
      <c r="AL621">
        <f>A!AK621</f>
        <v>0</v>
      </c>
      <c r="AM621">
        <f>A!AL621</f>
        <v>0</v>
      </c>
      <c r="AN621">
        <f>A!AM621</f>
        <v>0</v>
      </c>
      <c r="AO621">
        <f>A!AN621</f>
        <v>0</v>
      </c>
      <c r="AP621">
        <f>A!AO621</f>
        <v>0</v>
      </c>
      <c r="AQ621">
        <f>A!AP621</f>
        <v>0</v>
      </c>
      <c r="AR621">
        <f>A!AQ621</f>
        <v>0</v>
      </c>
      <c r="AS621">
        <f>A!AR621</f>
        <v>0</v>
      </c>
      <c r="AT621">
        <f>A!AS621</f>
        <v>0</v>
      </c>
      <c r="AU621">
        <f>A!AT621</f>
        <v>0</v>
      </c>
      <c r="AV621">
        <f>A!AU621</f>
        <v>0</v>
      </c>
      <c r="AW621" s="23" t="str">
        <f>IF(A!AV621=0,"",A!AV621)</f>
        <v/>
      </c>
      <c r="AX621">
        <f>A!AW621</f>
        <v>0</v>
      </c>
      <c r="AY621">
        <f>A!AX621</f>
        <v>0</v>
      </c>
      <c r="AZ621">
        <f>A!AY621</f>
        <v>0</v>
      </c>
      <c r="BA621">
        <f>A!AZ621</f>
        <v>0</v>
      </c>
      <c r="BB621">
        <f>A!BA621</f>
        <v>0</v>
      </c>
      <c r="BC621">
        <f>A!BB621</f>
        <v>0</v>
      </c>
      <c r="BD621">
        <f>A!BC621</f>
        <v>0</v>
      </c>
      <c r="BE621">
        <f>A!BD621</f>
        <v>0</v>
      </c>
      <c r="BF621">
        <f>A!BE621</f>
        <v>0</v>
      </c>
      <c r="BG621">
        <f>A!BF621</f>
        <v>0</v>
      </c>
      <c r="BH621">
        <f>A!BG621</f>
        <v>0</v>
      </c>
      <c r="BI621">
        <f>A!BH621</f>
        <v>0</v>
      </c>
      <c r="BJ621">
        <f>A!BI621</f>
        <v>0</v>
      </c>
      <c r="BK621">
        <f>A!BJ621</f>
        <v>0</v>
      </c>
      <c r="BL621">
        <f>A!BK621</f>
        <v>0</v>
      </c>
      <c r="BM621">
        <f>A!BL621</f>
        <v>0</v>
      </c>
      <c r="BN621">
        <f>A!BM621</f>
        <v>0</v>
      </c>
      <c r="BO621">
        <f>A!BN621</f>
        <v>0</v>
      </c>
      <c r="BP621">
        <f>A!BO621</f>
        <v>0</v>
      </c>
      <c r="BQ621">
        <f>A!BP621</f>
        <v>0</v>
      </c>
      <c r="BR621">
        <f>A!BQ621</f>
        <v>0</v>
      </c>
      <c r="BS621">
        <f>A!BR621</f>
        <v>0</v>
      </c>
      <c r="BT621">
        <f>A!BS621</f>
        <v>0</v>
      </c>
      <c r="BU621">
        <f>A!BT621</f>
        <v>0</v>
      </c>
      <c r="BV621">
        <f>A!BU621</f>
        <v>0</v>
      </c>
      <c r="BW621">
        <f>A!BV621</f>
        <v>0</v>
      </c>
      <c r="BX621">
        <f>A!BW621</f>
        <v>0</v>
      </c>
      <c r="BY621">
        <f>A!BX621</f>
        <v>0</v>
      </c>
      <c r="BZ621">
        <f>A!BY621</f>
        <v>0</v>
      </c>
      <c r="CA621">
        <f>A!BZ621</f>
        <v>0</v>
      </c>
      <c r="CB621">
        <f>A!CA621</f>
        <v>0</v>
      </c>
      <c r="CC621">
        <f>A!CB621</f>
        <v>0</v>
      </c>
      <c r="CD621">
        <f>A!CC621</f>
        <v>0</v>
      </c>
      <c r="CE621">
        <f>A!CD621</f>
        <v>0</v>
      </c>
      <c r="CF621">
        <f>A!CE621</f>
        <v>0</v>
      </c>
      <c r="CG621">
        <f>A!CF621</f>
        <v>0</v>
      </c>
      <c r="CH621">
        <f>A!CG621</f>
        <v>0</v>
      </c>
      <c r="CI621">
        <f>A!CH621</f>
        <v>0</v>
      </c>
      <c r="CJ621">
        <f>A!CI621</f>
        <v>0</v>
      </c>
      <c r="CK621">
        <f>A!CJ621</f>
        <v>0</v>
      </c>
      <c r="CL621">
        <f>A!CK621</f>
        <v>0</v>
      </c>
      <c r="CM621">
        <f>A!CL621</f>
        <v>0</v>
      </c>
      <c r="CN621">
        <f>A!CM621</f>
        <v>0</v>
      </c>
      <c r="CO621">
        <f>A!CN621</f>
        <v>0</v>
      </c>
      <c r="CP621">
        <f>A!CO621</f>
        <v>0</v>
      </c>
      <c r="CQ621">
        <f>A!CO931</f>
        <v>0</v>
      </c>
      <c r="CR621">
        <f>A!CP621</f>
        <v>0</v>
      </c>
      <c r="CS621">
        <f>A!CQ621</f>
        <v>0</v>
      </c>
    </row>
    <row r="622" spans="1:97" x14ac:dyDescent="0.2">
      <c r="A622">
        <f>A!A622</f>
        <v>0</v>
      </c>
      <c r="B622">
        <f>A!B622</f>
        <v>0</v>
      </c>
      <c r="C622">
        <f>A!C622</f>
        <v>0</v>
      </c>
      <c r="D622">
        <f>A!D622</f>
        <v>0</v>
      </c>
      <c r="E622">
        <f>A!E622</f>
        <v>0</v>
      </c>
      <c r="F622">
        <f>A!F622</f>
        <v>0</v>
      </c>
      <c r="G622">
        <f>A!G622</f>
        <v>0</v>
      </c>
      <c r="H622">
        <f>A!H622</f>
        <v>0</v>
      </c>
      <c r="I622">
        <f>A!I622</f>
        <v>0</v>
      </c>
      <c r="J622">
        <f>A!J622</f>
        <v>0</v>
      </c>
      <c r="K622">
        <f>A!K622</f>
        <v>0</v>
      </c>
      <c r="L622">
        <f>A!L622</f>
        <v>0</v>
      </c>
      <c r="M622">
        <f>A!M622</f>
        <v>0</v>
      </c>
      <c r="N622">
        <f>A!N622</f>
        <v>0</v>
      </c>
      <c r="O622">
        <f>A!O622</f>
        <v>0</v>
      </c>
      <c r="P622" s="23" t="str">
        <f>IF(A!P622="","",INDEX(B!$A$1:$BT$2000,MATCH(A!P622,B!$AX$1:$AX$2000,0),D!$B$5))</f>
        <v/>
      </c>
      <c r="Q622">
        <f>A!Q622</f>
        <v>0</v>
      </c>
      <c r="R622">
        <f>A!R622</f>
        <v>0</v>
      </c>
      <c r="S622">
        <f>A!S622</f>
        <v>0</v>
      </c>
      <c r="T622">
        <f>A!T622</f>
        <v>0</v>
      </c>
      <c r="U622">
        <f>A!U622</f>
        <v>0</v>
      </c>
      <c r="V622" s="23">
        <f>IF(A!V622="&lt;",1,A!V622)</f>
        <v>0</v>
      </c>
      <c r="W622">
        <f>A!W622</f>
        <v>0</v>
      </c>
      <c r="X622">
        <f>A!X622</f>
        <v>0</v>
      </c>
      <c r="Y622">
        <f>A!Y622</f>
        <v>0</v>
      </c>
      <c r="Z622" s="23">
        <f t="shared" si="9"/>
        <v>0</v>
      </c>
      <c r="AA622">
        <f>A!Z622</f>
        <v>0</v>
      </c>
      <c r="AB622">
        <f>A!AA622</f>
        <v>0</v>
      </c>
      <c r="AC622">
        <f>A!AB622</f>
        <v>0</v>
      </c>
      <c r="AD622">
        <f>A!AC622</f>
        <v>0</v>
      </c>
      <c r="AE622">
        <f>A!AD622</f>
        <v>0</v>
      </c>
      <c r="AF622">
        <f>A!AE622</f>
        <v>0</v>
      </c>
      <c r="AG622">
        <f>A!AF622</f>
        <v>0</v>
      </c>
      <c r="AH622">
        <f>A!AG622</f>
        <v>0</v>
      </c>
      <c r="AI622">
        <f>A!AH622</f>
        <v>0</v>
      </c>
      <c r="AJ622">
        <f>A!AI622</f>
        <v>0</v>
      </c>
      <c r="AK622">
        <f>A!AJ622</f>
        <v>0</v>
      </c>
      <c r="AL622">
        <f>A!AK622</f>
        <v>0</v>
      </c>
      <c r="AM622">
        <f>A!AL622</f>
        <v>0</v>
      </c>
      <c r="AN622">
        <f>A!AM622</f>
        <v>0</v>
      </c>
      <c r="AO622">
        <f>A!AN622</f>
        <v>0</v>
      </c>
      <c r="AP622">
        <f>A!AO622</f>
        <v>0</v>
      </c>
      <c r="AQ622">
        <f>A!AP622</f>
        <v>0</v>
      </c>
      <c r="AR622">
        <f>A!AQ622</f>
        <v>0</v>
      </c>
      <c r="AS622">
        <f>A!AR622</f>
        <v>0</v>
      </c>
      <c r="AT622">
        <f>A!AS622</f>
        <v>0</v>
      </c>
      <c r="AU622">
        <f>A!AT622</f>
        <v>0</v>
      </c>
      <c r="AV622">
        <f>A!AU622</f>
        <v>0</v>
      </c>
      <c r="AW622" s="23" t="str">
        <f>IF(A!AV622=0,"",A!AV622)</f>
        <v/>
      </c>
      <c r="AX622">
        <f>A!AW622</f>
        <v>0</v>
      </c>
      <c r="AY622">
        <f>A!AX622</f>
        <v>0</v>
      </c>
      <c r="AZ622">
        <f>A!AY622</f>
        <v>0</v>
      </c>
      <c r="BA622">
        <f>A!AZ622</f>
        <v>0</v>
      </c>
      <c r="BB622">
        <f>A!BA622</f>
        <v>0</v>
      </c>
      <c r="BC622">
        <f>A!BB622</f>
        <v>0</v>
      </c>
      <c r="BD622">
        <f>A!BC622</f>
        <v>0</v>
      </c>
      <c r="BE622">
        <f>A!BD622</f>
        <v>0</v>
      </c>
      <c r="BF622">
        <f>A!BE622</f>
        <v>0</v>
      </c>
      <c r="BG622">
        <f>A!BF622</f>
        <v>0</v>
      </c>
      <c r="BH622">
        <f>A!BG622</f>
        <v>0</v>
      </c>
      <c r="BI622">
        <f>A!BH622</f>
        <v>0</v>
      </c>
      <c r="BJ622">
        <f>A!BI622</f>
        <v>0</v>
      </c>
      <c r="BK622">
        <f>A!BJ622</f>
        <v>0</v>
      </c>
      <c r="BL622">
        <f>A!BK622</f>
        <v>0</v>
      </c>
      <c r="BM622">
        <f>A!BL622</f>
        <v>0</v>
      </c>
      <c r="BN622">
        <f>A!BM622</f>
        <v>0</v>
      </c>
      <c r="BO622">
        <f>A!BN622</f>
        <v>0</v>
      </c>
      <c r="BP622">
        <f>A!BO622</f>
        <v>0</v>
      </c>
      <c r="BQ622">
        <f>A!BP622</f>
        <v>0</v>
      </c>
      <c r="BR622">
        <f>A!BQ622</f>
        <v>0</v>
      </c>
      <c r="BS622">
        <f>A!BR622</f>
        <v>0</v>
      </c>
      <c r="BT622">
        <f>A!BS622</f>
        <v>0</v>
      </c>
      <c r="BU622">
        <f>A!BT622</f>
        <v>0</v>
      </c>
      <c r="BV622">
        <f>A!BU622</f>
        <v>0</v>
      </c>
      <c r="BW622">
        <f>A!BV622</f>
        <v>0</v>
      </c>
      <c r="BX622">
        <f>A!BW622</f>
        <v>0</v>
      </c>
      <c r="BY622">
        <f>A!BX622</f>
        <v>0</v>
      </c>
      <c r="BZ622">
        <f>A!BY622</f>
        <v>0</v>
      </c>
      <c r="CA622">
        <f>A!BZ622</f>
        <v>0</v>
      </c>
      <c r="CB622">
        <f>A!CA622</f>
        <v>0</v>
      </c>
      <c r="CC622">
        <f>A!CB622</f>
        <v>0</v>
      </c>
      <c r="CD622">
        <f>A!CC622</f>
        <v>0</v>
      </c>
      <c r="CE622">
        <f>A!CD622</f>
        <v>0</v>
      </c>
      <c r="CF622">
        <f>A!CE622</f>
        <v>0</v>
      </c>
      <c r="CG622">
        <f>A!CF622</f>
        <v>0</v>
      </c>
      <c r="CH622">
        <f>A!CG622</f>
        <v>0</v>
      </c>
      <c r="CI622">
        <f>A!CH622</f>
        <v>0</v>
      </c>
      <c r="CJ622">
        <f>A!CI622</f>
        <v>0</v>
      </c>
      <c r="CK622">
        <f>A!CJ622</f>
        <v>0</v>
      </c>
      <c r="CL622">
        <f>A!CK622</f>
        <v>0</v>
      </c>
      <c r="CM622">
        <f>A!CL622</f>
        <v>0</v>
      </c>
      <c r="CN622">
        <f>A!CM622</f>
        <v>0</v>
      </c>
      <c r="CO622">
        <f>A!CN622</f>
        <v>0</v>
      </c>
      <c r="CP622">
        <f>A!CO622</f>
        <v>0</v>
      </c>
      <c r="CQ622">
        <f>A!CO932</f>
        <v>0</v>
      </c>
      <c r="CR622">
        <f>A!CP622</f>
        <v>0</v>
      </c>
      <c r="CS622">
        <f>A!CQ622</f>
        <v>0</v>
      </c>
    </row>
    <row r="623" spans="1:97" x14ac:dyDescent="0.2">
      <c r="A623">
        <f>A!A623</f>
        <v>0</v>
      </c>
      <c r="B623">
        <f>A!B623</f>
        <v>0</v>
      </c>
      <c r="C623">
        <f>A!C623</f>
        <v>0</v>
      </c>
      <c r="D623">
        <f>A!D623</f>
        <v>0</v>
      </c>
      <c r="E623">
        <f>A!E623</f>
        <v>0</v>
      </c>
      <c r="F623">
        <f>A!F623</f>
        <v>0</v>
      </c>
      <c r="G623">
        <f>A!G623</f>
        <v>0</v>
      </c>
      <c r="H623">
        <f>A!H623</f>
        <v>0</v>
      </c>
      <c r="I623">
        <f>A!I623</f>
        <v>0</v>
      </c>
      <c r="J623">
        <f>A!J623</f>
        <v>0</v>
      </c>
      <c r="K623">
        <f>A!K623</f>
        <v>0</v>
      </c>
      <c r="L623">
        <f>A!L623</f>
        <v>0</v>
      </c>
      <c r="M623">
        <f>A!M623</f>
        <v>0</v>
      </c>
      <c r="N623">
        <f>A!N623</f>
        <v>0</v>
      </c>
      <c r="O623">
        <f>A!O623</f>
        <v>0</v>
      </c>
      <c r="P623" s="23" t="str">
        <f>IF(A!P623="","",INDEX(B!$A$1:$BT$2000,MATCH(A!P623,B!$AX$1:$AX$2000,0),D!$B$5))</f>
        <v/>
      </c>
      <c r="Q623">
        <f>A!Q623</f>
        <v>0</v>
      </c>
      <c r="R623">
        <f>A!R623</f>
        <v>0</v>
      </c>
      <c r="S623">
        <f>A!S623</f>
        <v>0</v>
      </c>
      <c r="T623">
        <f>A!T623</f>
        <v>0</v>
      </c>
      <c r="U623">
        <f>A!U623</f>
        <v>0</v>
      </c>
      <c r="V623" s="23">
        <f>IF(A!V623="&lt;",1,A!V623)</f>
        <v>0</v>
      </c>
      <c r="W623">
        <f>A!W623</f>
        <v>0</v>
      </c>
      <c r="X623">
        <f>A!X623</f>
        <v>0</v>
      </c>
      <c r="Y623">
        <f>A!Y623</f>
        <v>0</v>
      </c>
      <c r="Z623" s="23">
        <f t="shared" si="9"/>
        <v>0</v>
      </c>
      <c r="AA623">
        <f>A!Z623</f>
        <v>0</v>
      </c>
      <c r="AB623">
        <f>A!AA623</f>
        <v>0</v>
      </c>
      <c r="AC623">
        <f>A!AB623</f>
        <v>0</v>
      </c>
      <c r="AD623">
        <f>A!AC623</f>
        <v>0</v>
      </c>
      <c r="AE623">
        <f>A!AD623</f>
        <v>0</v>
      </c>
      <c r="AF623">
        <f>A!AE623</f>
        <v>0</v>
      </c>
      <c r="AG623">
        <f>A!AF623</f>
        <v>0</v>
      </c>
      <c r="AH623">
        <f>A!AG623</f>
        <v>0</v>
      </c>
      <c r="AI623">
        <f>A!AH623</f>
        <v>0</v>
      </c>
      <c r="AJ623">
        <f>A!AI623</f>
        <v>0</v>
      </c>
      <c r="AK623">
        <f>A!AJ623</f>
        <v>0</v>
      </c>
      <c r="AL623">
        <f>A!AK623</f>
        <v>0</v>
      </c>
      <c r="AM623">
        <f>A!AL623</f>
        <v>0</v>
      </c>
      <c r="AN623">
        <f>A!AM623</f>
        <v>0</v>
      </c>
      <c r="AO623">
        <f>A!AN623</f>
        <v>0</v>
      </c>
      <c r="AP623">
        <f>A!AO623</f>
        <v>0</v>
      </c>
      <c r="AQ623">
        <f>A!AP623</f>
        <v>0</v>
      </c>
      <c r="AR623">
        <f>A!AQ623</f>
        <v>0</v>
      </c>
      <c r="AS623">
        <f>A!AR623</f>
        <v>0</v>
      </c>
      <c r="AT623">
        <f>A!AS623</f>
        <v>0</v>
      </c>
      <c r="AU623">
        <f>A!AT623</f>
        <v>0</v>
      </c>
      <c r="AV623">
        <f>A!AU623</f>
        <v>0</v>
      </c>
      <c r="AW623" s="23" t="str">
        <f>IF(A!AV623=0,"",A!AV623)</f>
        <v/>
      </c>
      <c r="AX623">
        <f>A!AW623</f>
        <v>0</v>
      </c>
      <c r="AY623">
        <f>A!AX623</f>
        <v>0</v>
      </c>
      <c r="AZ623">
        <f>A!AY623</f>
        <v>0</v>
      </c>
      <c r="BA623">
        <f>A!AZ623</f>
        <v>0</v>
      </c>
      <c r="BB623">
        <f>A!BA623</f>
        <v>0</v>
      </c>
      <c r="BC623">
        <f>A!BB623</f>
        <v>0</v>
      </c>
      <c r="BD623">
        <f>A!BC623</f>
        <v>0</v>
      </c>
      <c r="BE623">
        <f>A!BD623</f>
        <v>0</v>
      </c>
      <c r="BF623">
        <f>A!BE623</f>
        <v>0</v>
      </c>
      <c r="BG623">
        <f>A!BF623</f>
        <v>0</v>
      </c>
      <c r="BH623">
        <f>A!BG623</f>
        <v>0</v>
      </c>
      <c r="BI623">
        <f>A!BH623</f>
        <v>0</v>
      </c>
      <c r="BJ623">
        <f>A!BI623</f>
        <v>0</v>
      </c>
      <c r="BK623">
        <f>A!BJ623</f>
        <v>0</v>
      </c>
      <c r="BL623">
        <f>A!BK623</f>
        <v>0</v>
      </c>
      <c r="BM623">
        <f>A!BL623</f>
        <v>0</v>
      </c>
      <c r="BN623">
        <f>A!BM623</f>
        <v>0</v>
      </c>
      <c r="BO623">
        <f>A!BN623</f>
        <v>0</v>
      </c>
      <c r="BP623">
        <f>A!BO623</f>
        <v>0</v>
      </c>
      <c r="BQ623">
        <f>A!BP623</f>
        <v>0</v>
      </c>
      <c r="BR623">
        <f>A!BQ623</f>
        <v>0</v>
      </c>
      <c r="BS623">
        <f>A!BR623</f>
        <v>0</v>
      </c>
      <c r="BT623">
        <f>A!BS623</f>
        <v>0</v>
      </c>
      <c r="BU623">
        <f>A!BT623</f>
        <v>0</v>
      </c>
      <c r="BV623">
        <f>A!BU623</f>
        <v>0</v>
      </c>
      <c r="BW623">
        <f>A!BV623</f>
        <v>0</v>
      </c>
      <c r="BX623">
        <f>A!BW623</f>
        <v>0</v>
      </c>
      <c r="BY623">
        <f>A!BX623</f>
        <v>0</v>
      </c>
      <c r="BZ623">
        <f>A!BY623</f>
        <v>0</v>
      </c>
      <c r="CA623">
        <f>A!BZ623</f>
        <v>0</v>
      </c>
      <c r="CB623">
        <f>A!CA623</f>
        <v>0</v>
      </c>
      <c r="CC623">
        <f>A!CB623</f>
        <v>0</v>
      </c>
      <c r="CD623">
        <f>A!CC623</f>
        <v>0</v>
      </c>
      <c r="CE623">
        <f>A!CD623</f>
        <v>0</v>
      </c>
      <c r="CF623">
        <f>A!CE623</f>
        <v>0</v>
      </c>
      <c r="CG623">
        <f>A!CF623</f>
        <v>0</v>
      </c>
      <c r="CH623">
        <f>A!CG623</f>
        <v>0</v>
      </c>
      <c r="CI623">
        <f>A!CH623</f>
        <v>0</v>
      </c>
      <c r="CJ623">
        <f>A!CI623</f>
        <v>0</v>
      </c>
      <c r="CK623">
        <f>A!CJ623</f>
        <v>0</v>
      </c>
      <c r="CL623">
        <f>A!CK623</f>
        <v>0</v>
      </c>
      <c r="CM623">
        <f>A!CL623</f>
        <v>0</v>
      </c>
      <c r="CN623">
        <f>A!CM623</f>
        <v>0</v>
      </c>
      <c r="CO623">
        <f>A!CN623</f>
        <v>0</v>
      </c>
      <c r="CP623">
        <f>A!CO623</f>
        <v>0</v>
      </c>
      <c r="CQ623">
        <f>A!CO933</f>
        <v>0</v>
      </c>
      <c r="CR623">
        <f>A!CP623</f>
        <v>0</v>
      </c>
      <c r="CS623">
        <f>A!CQ623</f>
        <v>0</v>
      </c>
    </row>
    <row r="624" spans="1:97" x14ac:dyDescent="0.2">
      <c r="A624">
        <f>A!A624</f>
        <v>0</v>
      </c>
      <c r="B624">
        <f>A!B624</f>
        <v>0</v>
      </c>
      <c r="C624">
        <f>A!C624</f>
        <v>0</v>
      </c>
      <c r="D624">
        <f>A!D624</f>
        <v>0</v>
      </c>
      <c r="E624">
        <f>A!E624</f>
        <v>0</v>
      </c>
      <c r="F624">
        <f>A!F624</f>
        <v>0</v>
      </c>
      <c r="G624">
        <f>A!G624</f>
        <v>0</v>
      </c>
      <c r="H624">
        <f>A!H624</f>
        <v>0</v>
      </c>
      <c r="I624">
        <f>A!I624</f>
        <v>0</v>
      </c>
      <c r="J624">
        <f>A!J624</f>
        <v>0</v>
      </c>
      <c r="K624">
        <f>A!K624</f>
        <v>0</v>
      </c>
      <c r="L624">
        <f>A!L624</f>
        <v>0</v>
      </c>
      <c r="M624">
        <f>A!M624</f>
        <v>0</v>
      </c>
      <c r="N624">
        <f>A!N624</f>
        <v>0</v>
      </c>
      <c r="O624">
        <f>A!O624</f>
        <v>0</v>
      </c>
      <c r="P624" s="23" t="str">
        <f>IF(A!P624="","",INDEX(B!$A$1:$BT$2000,MATCH(A!P624,B!$AX$1:$AX$2000,0),D!$B$5))</f>
        <v/>
      </c>
      <c r="Q624">
        <f>A!Q624</f>
        <v>0</v>
      </c>
      <c r="R624">
        <f>A!R624</f>
        <v>0</v>
      </c>
      <c r="S624">
        <f>A!S624</f>
        <v>0</v>
      </c>
      <c r="T624">
        <f>A!T624</f>
        <v>0</v>
      </c>
      <c r="U624">
        <f>A!U624</f>
        <v>0</v>
      </c>
      <c r="V624" s="23">
        <f>IF(A!V624="&lt;",1,A!V624)</f>
        <v>0</v>
      </c>
      <c r="W624">
        <f>A!W624</f>
        <v>0</v>
      </c>
      <c r="X624">
        <f>A!X624</f>
        <v>0</v>
      </c>
      <c r="Y624">
        <f>A!Y624</f>
        <v>0</v>
      </c>
      <c r="Z624" s="23">
        <f t="shared" si="9"/>
        <v>0</v>
      </c>
      <c r="AA624">
        <f>A!Z624</f>
        <v>0</v>
      </c>
      <c r="AB624">
        <f>A!AA624</f>
        <v>0</v>
      </c>
      <c r="AC624">
        <f>A!AB624</f>
        <v>0</v>
      </c>
      <c r="AD624">
        <f>A!AC624</f>
        <v>0</v>
      </c>
      <c r="AE624">
        <f>A!AD624</f>
        <v>0</v>
      </c>
      <c r="AF624">
        <f>A!AE624</f>
        <v>0</v>
      </c>
      <c r="AG624">
        <f>A!AF624</f>
        <v>0</v>
      </c>
      <c r="AH624">
        <f>A!AG624</f>
        <v>0</v>
      </c>
      <c r="AI624">
        <f>A!AH624</f>
        <v>0</v>
      </c>
      <c r="AJ624">
        <f>A!AI624</f>
        <v>0</v>
      </c>
      <c r="AK624">
        <f>A!AJ624</f>
        <v>0</v>
      </c>
      <c r="AL624">
        <f>A!AK624</f>
        <v>0</v>
      </c>
      <c r="AM624">
        <f>A!AL624</f>
        <v>0</v>
      </c>
      <c r="AN624">
        <f>A!AM624</f>
        <v>0</v>
      </c>
      <c r="AO624">
        <f>A!AN624</f>
        <v>0</v>
      </c>
      <c r="AP624">
        <f>A!AO624</f>
        <v>0</v>
      </c>
      <c r="AQ624">
        <f>A!AP624</f>
        <v>0</v>
      </c>
      <c r="AR624">
        <f>A!AQ624</f>
        <v>0</v>
      </c>
      <c r="AS624">
        <f>A!AR624</f>
        <v>0</v>
      </c>
      <c r="AT624">
        <f>A!AS624</f>
        <v>0</v>
      </c>
      <c r="AU624">
        <f>A!AT624</f>
        <v>0</v>
      </c>
      <c r="AV624">
        <f>A!AU624</f>
        <v>0</v>
      </c>
      <c r="AW624" s="23" t="str">
        <f>IF(A!AV624=0,"",A!AV624)</f>
        <v/>
      </c>
      <c r="AX624">
        <f>A!AW624</f>
        <v>0</v>
      </c>
      <c r="AY624">
        <f>A!AX624</f>
        <v>0</v>
      </c>
      <c r="AZ624">
        <f>A!AY624</f>
        <v>0</v>
      </c>
      <c r="BA624">
        <f>A!AZ624</f>
        <v>0</v>
      </c>
      <c r="BB624">
        <f>A!BA624</f>
        <v>0</v>
      </c>
      <c r="BC624">
        <f>A!BB624</f>
        <v>0</v>
      </c>
      <c r="BD624">
        <f>A!BC624</f>
        <v>0</v>
      </c>
      <c r="BE624">
        <f>A!BD624</f>
        <v>0</v>
      </c>
      <c r="BF624">
        <f>A!BE624</f>
        <v>0</v>
      </c>
      <c r="BG624">
        <f>A!BF624</f>
        <v>0</v>
      </c>
      <c r="BH624">
        <f>A!BG624</f>
        <v>0</v>
      </c>
      <c r="BI624">
        <f>A!BH624</f>
        <v>0</v>
      </c>
      <c r="BJ624">
        <f>A!BI624</f>
        <v>0</v>
      </c>
      <c r="BK624">
        <f>A!BJ624</f>
        <v>0</v>
      </c>
      <c r="BL624">
        <f>A!BK624</f>
        <v>0</v>
      </c>
      <c r="BM624">
        <f>A!BL624</f>
        <v>0</v>
      </c>
      <c r="BN624">
        <f>A!BM624</f>
        <v>0</v>
      </c>
      <c r="BO624">
        <f>A!BN624</f>
        <v>0</v>
      </c>
      <c r="BP624">
        <f>A!BO624</f>
        <v>0</v>
      </c>
      <c r="BQ624">
        <f>A!BP624</f>
        <v>0</v>
      </c>
      <c r="BR624">
        <f>A!BQ624</f>
        <v>0</v>
      </c>
      <c r="BS624">
        <f>A!BR624</f>
        <v>0</v>
      </c>
      <c r="BT624">
        <f>A!BS624</f>
        <v>0</v>
      </c>
      <c r="BU624">
        <f>A!BT624</f>
        <v>0</v>
      </c>
      <c r="BV624">
        <f>A!BU624</f>
        <v>0</v>
      </c>
      <c r="BW624">
        <f>A!BV624</f>
        <v>0</v>
      </c>
      <c r="BX624">
        <f>A!BW624</f>
        <v>0</v>
      </c>
      <c r="BY624">
        <f>A!BX624</f>
        <v>0</v>
      </c>
      <c r="BZ624">
        <f>A!BY624</f>
        <v>0</v>
      </c>
      <c r="CA624">
        <f>A!BZ624</f>
        <v>0</v>
      </c>
      <c r="CB624">
        <f>A!CA624</f>
        <v>0</v>
      </c>
      <c r="CC624">
        <f>A!CB624</f>
        <v>0</v>
      </c>
      <c r="CD624">
        <f>A!CC624</f>
        <v>0</v>
      </c>
      <c r="CE624">
        <f>A!CD624</f>
        <v>0</v>
      </c>
      <c r="CF624">
        <f>A!CE624</f>
        <v>0</v>
      </c>
      <c r="CG624">
        <f>A!CF624</f>
        <v>0</v>
      </c>
      <c r="CH624">
        <f>A!CG624</f>
        <v>0</v>
      </c>
      <c r="CI624">
        <f>A!CH624</f>
        <v>0</v>
      </c>
      <c r="CJ624">
        <f>A!CI624</f>
        <v>0</v>
      </c>
      <c r="CK624">
        <f>A!CJ624</f>
        <v>0</v>
      </c>
      <c r="CL624">
        <f>A!CK624</f>
        <v>0</v>
      </c>
      <c r="CM624">
        <f>A!CL624</f>
        <v>0</v>
      </c>
      <c r="CN624">
        <f>A!CM624</f>
        <v>0</v>
      </c>
      <c r="CO624">
        <f>A!CN624</f>
        <v>0</v>
      </c>
      <c r="CP624">
        <f>A!CO624</f>
        <v>0</v>
      </c>
      <c r="CQ624">
        <f>A!CO934</f>
        <v>0</v>
      </c>
      <c r="CR624">
        <f>A!CP624</f>
        <v>0</v>
      </c>
      <c r="CS624">
        <f>A!CQ624</f>
        <v>0</v>
      </c>
    </row>
    <row r="625" spans="1:97" x14ac:dyDescent="0.2">
      <c r="A625">
        <f>A!A625</f>
        <v>0</v>
      </c>
      <c r="B625">
        <f>A!B625</f>
        <v>0</v>
      </c>
      <c r="C625">
        <f>A!C625</f>
        <v>0</v>
      </c>
      <c r="D625">
        <f>A!D625</f>
        <v>0</v>
      </c>
      <c r="E625">
        <f>A!E625</f>
        <v>0</v>
      </c>
      <c r="F625">
        <f>A!F625</f>
        <v>0</v>
      </c>
      <c r="G625">
        <f>A!G625</f>
        <v>0</v>
      </c>
      <c r="H625">
        <f>A!H625</f>
        <v>0</v>
      </c>
      <c r="I625">
        <f>A!I625</f>
        <v>0</v>
      </c>
      <c r="J625">
        <f>A!J625</f>
        <v>0</v>
      </c>
      <c r="K625">
        <f>A!K625</f>
        <v>0</v>
      </c>
      <c r="L625">
        <f>A!L625</f>
        <v>0</v>
      </c>
      <c r="M625">
        <f>A!M625</f>
        <v>0</v>
      </c>
      <c r="N625">
        <f>A!N625</f>
        <v>0</v>
      </c>
      <c r="O625">
        <f>A!O625</f>
        <v>0</v>
      </c>
      <c r="P625" s="23" t="str">
        <f>IF(A!P625="","",INDEX(B!$A$1:$BT$2000,MATCH(A!P625,B!$AX$1:$AX$2000,0),D!$B$5))</f>
        <v/>
      </c>
      <c r="Q625">
        <f>A!Q625</f>
        <v>0</v>
      </c>
      <c r="R625">
        <f>A!R625</f>
        <v>0</v>
      </c>
      <c r="S625">
        <f>A!S625</f>
        <v>0</v>
      </c>
      <c r="T625">
        <f>A!T625</f>
        <v>0</v>
      </c>
      <c r="U625">
        <f>A!U625</f>
        <v>0</v>
      </c>
      <c r="V625" s="23">
        <f>IF(A!V625="&lt;",1,A!V625)</f>
        <v>0</v>
      </c>
      <c r="W625">
        <f>A!W625</f>
        <v>0</v>
      </c>
      <c r="X625">
        <f>A!X625</f>
        <v>0</v>
      </c>
      <c r="Y625">
        <f>A!Y625</f>
        <v>0</v>
      </c>
      <c r="Z625" s="23">
        <f t="shared" si="9"/>
        <v>0</v>
      </c>
      <c r="AA625">
        <f>A!Z625</f>
        <v>0</v>
      </c>
      <c r="AB625">
        <f>A!AA625</f>
        <v>0</v>
      </c>
      <c r="AC625">
        <f>A!AB625</f>
        <v>0</v>
      </c>
      <c r="AD625">
        <f>A!AC625</f>
        <v>0</v>
      </c>
      <c r="AE625">
        <f>A!AD625</f>
        <v>0</v>
      </c>
      <c r="AF625">
        <f>A!AE625</f>
        <v>0</v>
      </c>
      <c r="AG625">
        <f>A!AF625</f>
        <v>0</v>
      </c>
      <c r="AH625">
        <f>A!AG625</f>
        <v>0</v>
      </c>
      <c r="AI625">
        <f>A!AH625</f>
        <v>0</v>
      </c>
      <c r="AJ625">
        <f>A!AI625</f>
        <v>0</v>
      </c>
      <c r="AK625">
        <f>A!AJ625</f>
        <v>0</v>
      </c>
      <c r="AL625">
        <f>A!AK625</f>
        <v>0</v>
      </c>
      <c r="AM625">
        <f>A!AL625</f>
        <v>0</v>
      </c>
      <c r="AN625">
        <f>A!AM625</f>
        <v>0</v>
      </c>
      <c r="AO625">
        <f>A!AN625</f>
        <v>0</v>
      </c>
      <c r="AP625">
        <f>A!AO625</f>
        <v>0</v>
      </c>
      <c r="AQ625">
        <f>A!AP625</f>
        <v>0</v>
      </c>
      <c r="AR625">
        <f>A!AQ625</f>
        <v>0</v>
      </c>
      <c r="AS625">
        <f>A!AR625</f>
        <v>0</v>
      </c>
      <c r="AT625">
        <f>A!AS625</f>
        <v>0</v>
      </c>
      <c r="AU625">
        <f>A!AT625</f>
        <v>0</v>
      </c>
      <c r="AV625">
        <f>A!AU625</f>
        <v>0</v>
      </c>
      <c r="AW625" s="23" t="str">
        <f>IF(A!AV625=0,"",A!AV625)</f>
        <v/>
      </c>
      <c r="AX625">
        <f>A!AW625</f>
        <v>0</v>
      </c>
      <c r="AY625">
        <f>A!AX625</f>
        <v>0</v>
      </c>
      <c r="AZ625">
        <f>A!AY625</f>
        <v>0</v>
      </c>
      <c r="BA625">
        <f>A!AZ625</f>
        <v>0</v>
      </c>
      <c r="BB625">
        <f>A!BA625</f>
        <v>0</v>
      </c>
      <c r="BC625">
        <f>A!BB625</f>
        <v>0</v>
      </c>
      <c r="BD625">
        <f>A!BC625</f>
        <v>0</v>
      </c>
      <c r="BE625">
        <f>A!BD625</f>
        <v>0</v>
      </c>
      <c r="BF625">
        <f>A!BE625</f>
        <v>0</v>
      </c>
      <c r="BG625">
        <f>A!BF625</f>
        <v>0</v>
      </c>
      <c r="BH625">
        <f>A!BG625</f>
        <v>0</v>
      </c>
      <c r="BI625">
        <f>A!BH625</f>
        <v>0</v>
      </c>
      <c r="BJ625">
        <f>A!BI625</f>
        <v>0</v>
      </c>
      <c r="BK625">
        <f>A!BJ625</f>
        <v>0</v>
      </c>
      <c r="BL625">
        <f>A!BK625</f>
        <v>0</v>
      </c>
      <c r="BM625">
        <f>A!BL625</f>
        <v>0</v>
      </c>
      <c r="BN625">
        <f>A!BM625</f>
        <v>0</v>
      </c>
      <c r="BO625">
        <f>A!BN625</f>
        <v>0</v>
      </c>
      <c r="BP625">
        <f>A!BO625</f>
        <v>0</v>
      </c>
      <c r="BQ625">
        <f>A!BP625</f>
        <v>0</v>
      </c>
      <c r="BR625">
        <f>A!BQ625</f>
        <v>0</v>
      </c>
      <c r="BS625">
        <f>A!BR625</f>
        <v>0</v>
      </c>
      <c r="BT625">
        <f>A!BS625</f>
        <v>0</v>
      </c>
      <c r="BU625">
        <f>A!BT625</f>
        <v>0</v>
      </c>
      <c r="BV625">
        <f>A!BU625</f>
        <v>0</v>
      </c>
      <c r="BW625">
        <f>A!BV625</f>
        <v>0</v>
      </c>
      <c r="BX625">
        <f>A!BW625</f>
        <v>0</v>
      </c>
      <c r="BY625">
        <f>A!BX625</f>
        <v>0</v>
      </c>
      <c r="BZ625">
        <f>A!BY625</f>
        <v>0</v>
      </c>
      <c r="CA625">
        <f>A!BZ625</f>
        <v>0</v>
      </c>
      <c r="CB625">
        <f>A!CA625</f>
        <v>0</v>
      </c>
      <c r="CC625">
        <f>A!CB625</f>
        <v>0</v>
      </c>
      <c r="CD625">
        <f>A!CC625</f>
        <v>0</v>
      </c>
      <c r="CE625">
        <f>A!CD625</f>
        <v>0</v>
      </c>
      <c r="CF625">
        <f>A!CE625</f>
        <v>0</v>
      </c>
      <c r="CG625">
        <f>A!CF625</f>
        <v>0</v>
      </c>
      <c r="CH625">
        <f>A!CG625</f>
        <v>0</v>
      </c>
      <c r="CI625">
        <f>A!CH625</f>
        <v>0</v>
      </c>
      <c r="CJ625">
        <f>A!CI625</f>
        <v>0</v>
      </c>
      <c r="CK625">
        <f>A!CJ625</f>
        <v>0</v>
      </c>
      <c r="CL625">
        <f>A!CK625</f>
        <v>0</v>
      </c>
      <c r="CM625">
        <f>A!CL625</f>
        <v>0</v>
      </c>
      <c r="CN625">
        <f>A!CM625</f>
        <v>0</v>
      </c>
      <c r="CO625">
        <f>A!CN625</f>
        <v>0</v>
      </c>
      <c r="CP625">
        <f>A!CO625</f>
        <v>0</v>
      </c>
      <c r="CQ625">
        <f>A!CO935</f>
        <v>0</v>
      </c>
      <c r="CR625">
        <f>A!CP625</f>
        <v>0</v>
      </c>
      <c r="CS625">
        <f>A!CQ625</f>
        <v>0</v>
      </c>
    </row>
    <row r="626" spans="1:97" x14ac:dyDescent="0.2">
      <c r="A626">
        <f>A!A626</f>
        <v>0</v>
      </c>
      <c r="B626">
        <f>A!B626</f>
        <v>0</v>
      </c>
      <c r="C626">
        <f>A!C626</f>
        <v>0</v>
      </c>
      <c r="D626">
        <f>A!D626</f>
        <v>0</v>
      </c>
      <c r="E626">
        <f>A!E626</f>
        <v>0</v>
      </c>
      <c r="F626">
        <f>A!F626</f>
        <v>0</v>
      </c>
      <c r="G626">
        <f>A!G626</f>
        <v>0</v>
      </c>
      <c r="H626">
        <f>A!H626</f>
        <v>0</v>
      </c>
      <c r="I626">
        <f>A!I626</f>
        <v>0</v>
      </c>
      <c r="J626">
        <f>A!J626</f>
        <v>0</v>
      </c>
      <c r="K626">
        <f>A!K626</f>
        <v>0</v>
      </c>
      <c r="L626">
        <f>A!L626</f>
        <v>0</v>
      </c>
      <c r="M626">
        <f>A!M626</f>
        <v>0</v>
      </c>
      <c r="N626">
        <f>A!N626</f>
        <v>0</v>
      </c>
      <c r="O626">
        <f>A!O626</f>
        <v>0</v>
      </c>
      <c r="P626" s="23" t="str">
        <f>IF(A!P626="","",INDEX(B!$A$1:$BT$2000,MATCH(A!P626,B!$AX$1:$AX$2000,0),D!$B$5))</f>
        <v/>
      </c>
      <c r="Q626">
        <f>A!Q626</f>
        <v>0</v>
      </c>
      <c r="R626">
        <f>A!R626</f>
        <v>0</v>
      </c>
      <c r="S626">
        <f>A!S626</f>
        <v>0</v>
      </c>
      <c r="T626">
        <f>A!T626</f>
        <v>0</v>
      </c>
      <c r="U626">
        <f>A!U626</f>
        <v>0</v>
      </c>
      <c r="V626" s="23">
        <f>IF(A!V626="&lt;",1,A!V626)</f>
        <v>0</v>
      </c>
      <c r="W626">
        <f>A!W626</f>
        <v>0</v>
      </c>
      <c r="X626">
        <f>A!X626</f>
        <v>0</v>
      </c>
      <c r="Y626">
        <f>A!Y626</f>
        <v>0</v>
      </c>
      <c r="Z626" s="23">
        <f t="shared" si="9"/>
        <v>0</v>
      </c>
      <c r="AA626">
        <f>A!Z626</f>
        <v>0</v>
      </c>
      <c r="AB626">
        <f>A!AA626</f>
        <v>0</v>
      </c>
      <c r="AC626">
        <f>A!AB626</f>
        <v>0</v>
      </c>
      <c r="AD626">
        <f>A!AC626</f>
        <v>0</v>
      </c>
      <c r="AE626">
        <f>A!AD626</f>
        <v>0</v>
      </c>
      <c r="AF626">
        <f>A!AE626</f>
        <v>0</v>
      </c>
      <c r="AG626">
        <f>A!AF626</f>
        <v>0</v>
      </c>
      <c r="AH626">
        <f>A!AG626</f>
        <v>0</v>
      </c>
      <c r="AI626">
        <f>A!AH626</f>
        <v>0</v>
      </c>
      <c r="AJ626">
        <f>A!AI626</f>
        <v>0</v>
      </c>
      <c r="AK626">
        <f>A!AJ626</f>
        <v>0</v>
      </c>
      <c r="AL626">
        <f>A!AK626</f>
        <v>0</v>
      </c>
      <c r="AM626">
        <f>A!AL626</f>
        <v>0</v>
      </c>
      <c r="AN626">
        <f>A!AM626</f>
        <v>0</v>
      </c>
      <c r="AO626">
        <f>A!AN626</f>
        <v>0</v>
      </c>
      <c r="AP626">
        <f>A!AO626</f>
        <v>0</v>
      </c>
      <c r="AQ626">
        <f>A!AP626</f>
        <v>0</v>
      </c>
      <c r="AR626">
        <f>A!AQ626</f>
        <v>0</v>
      </c>
      <c r="AS626">
        <f>A!AR626</f>
        <v>0</v>
      </c>
      <c r="AT626">
        <f>A!AS626</f>
        <v>0</v>
      </c>
      <c r="AU626">
        <f>A!AT626</f>
        <v>0</v>
      </c>
      <c r="AV626">
        <f>A!AU626</f>
        <v>0</v>
      </c>
      <c r="AW626" s="23" t="str">
        <f>IF(A!AV626=0,"",A!AV626)</f>
        <v/>
      </c>
      <c r="AX626">
        <f>A!AW626</f>
        <v>0</v>
      </c>
      <c r="AY626">
        <f>A!AX626</f>
        <v>0</v>
      </c>
      <c r="AZ626">
        <f>A!AY626</f>
        <v>0</v>
      </c>
      <c r="BA626">
        <f>A!AZ626</f>
        <v>0</v>
      </c>
      <c r="BB626">
        <f>A!BA626</f>
        <v>0</v>
      </c>
      <c r="BC626">
        <f>A!BB626</f>
        <v>0</v>
      </c>
      <c r="BD626">
        <f>A!BC626</f>
        <v>0</v>
      </c>
      <c r="BE626">
        <f>A!BD626</f>
        <v>0</v>
      </c>
      <c r="BF626">
        <f>A!BE626</f>
        <v>0</v>
      </c>
      <c r="BG626">
        <f>A!BF626</f>
        <v>0</v>
      </c>
      <c r="BH626">
        <f>A!BG626</f>
        <v>0</v>
      </c>
      <c r="BI626">
        <f>A!BH626</f>
        <v>0</v>
      </c>
      <c r="BJ626">
        <f>A!BI626</f>
        <v>0</v>
      </c>
      <c r="BK626">
        <f>A!BJ626</f>
        <v>0</v>
      </c>
      <c r="BL626">
        <f>A!BK626</f>
        <v>0</v>
      </c>
      <c r="BM626">
        <f>A!BL626</f>
        <v>0</v>
      </c>
      <c r="BN626">
        <f>A!BM626</f>
        <v>0</v>
      </c>
      <c r="BO626">
        <f>A!BN626</f>
        <v>0</v>
      </c>
      <c r="BP626">
        <f>A!BO626</f>
        <v>0</v>
      </c>
      <c r="BQ626">
        <f>A!BP626</f>
        <v>0</v>
      </c>
      <c r="BR626">
        <f>A!BQ626</f>
        <v>0</v>
      </c>
      <c r="BS626">
        <f>A!BR626</f>
        <v>0</v>
      </c>
      <c r="BT626">
        <f>A!BS626</f>
        <v>0</v>
      </c>
      <c r="BU626">
        <f>A!BT626</f>
        <v>0</v>
      </c>
      <c r="BV626">
        <f>A!BU626</f>
        <v>0</v>
      </c>
      <c r="BW626">
        <f>A!BV626</f>
        <v>0</v>
      </c>
      <c r="BX626">
        <f>A!BW626</f>
        <v>0</v>
      </c>
      <c r="BY626">
        <f>A!BX626</f>
        <v>0</v>
      </c>
      <c r="BZ626">
        <f>A!BY626</f>
        <v>0</v>
      </c>
      <c r="CA626">
        <f>A!BZ626</f>
        <v>0</v>
      </c>
      <c r="CB626">
        <f>A!CA626</f>
        <v>0</v>
      </c>
      <c r="CC626">
        <f>A!CB626</f>
        <v>0</v>
      </c>
      <c r="CD626">
        <f>A!CC626</f>
        <v>0</v>
      </c>
      <c r="CE626">
        <f>A!CD626</f>
        <v>0</v>
      </c>
      <c r="CF626">
        <f>A!CE626</f>
        <v>0</v>
      </c>
      <c r="CG626">
        <f>A!CF626</f>
        <v>0</v>
      </c>
      <c r="CH626">
        <f>A!CG626</f>
        <v>0</v>
      </c>
      <c r="CI626">
        <f>A!CH626</f>
        <v>0</v>
      </c>
      <c r="CJ626">
        <f>A!CI626</f>
        <v>0</v>
      </c>
      <c r="CK626">
        <f>A!CJ626</f>
        <v>0</v>
      </c>
      <c r="CL626">
        <f>A!CK626</f>
        <v>0</v>
      </c>
      <c r="CM626">
        <f>A!CL626</f>
        <v>0</v>
      </c>
      <c r="CN626">
        <f>A!CM626</f>
        <v>0</v>
      </c>
      <c r="CO626">
        <f>A!CN626</f>
        <v>0</v>
      </c>
      <c r="CP626">
        <f>A!CO626</f>
        <v>0</v>
      </c>
      <c r="CQ626">
        <f>A!CO936</f>
        <v>0</v>
      </c>
      <c r="CR626">
        <f>A!CP626</f>
        <v>0</v>
      </c>
      <c r="CS626">
        <f>A!CQ626</f>
        <v>0</v>
      </c>
    </row>
    <row r="627" spans="1:97" x14ac:dyDescent="0.2">
      <c r="A627">
        <f>A!A627</f>
        <v>0</v>
      </c>
      <c r="B627">
        <f>A!B627</f>
        <v>0</v>
      </c>
      <c r="C627">
        <f>A!C627</f>
        <v>0</v>
      </c>
      <c r="D627">
        <f>A!D627</f>
        <v>0</v>
      </c>
      <c r="E627">
        <f>A!E627</f>
        <v>0</v>
      </c>
      <c r="F627">
        <f>A!F627</f>
        <v>0</v>
      </c>
      <c r="G627">
        <f>A!G627</f>
        <v>0</v>
      </c>
      <c r="H627">
        <f>A!H627</f>
        <v>0</v>
      </c>
      <c r="I627">
        <f>A!I627</f>
        <v>0</v>
      </c>
      <c r="J627">
        <f>A!J627</f>
        <v>0</v>
      </c>
      <c r="K627">
        <f>A!K627</f>
        <v>0</v>
      </c>
      <c r="L627">
        <f>A!L627</f>
        <v>0</v>
      </c>
      <c r="M627">
        <f>A!M627</f>
        <v>0</v>
      </c>
      <c r="N627">
        <f>A!N627</f>
        <v>0</v>
      </c>
      <c r="O627">
        <f>A!O627</f>
        <v>0</v>
      </c>
      <c r="P627" s="23" t="str">
        <f>IF(A!P627="","",INDEX(B!$A$1:$BT$2000,MATCH(A!P627,B!$AX$1:$AX$2000,0),D!$B$5))</f>
        <v/>
      </c>
      <c r="Q627">
        <f>A!Q627</f>
        <v>0</v>
      </c>
      <c r="R627">
        <f>A!R627</f>
        <v>0</v>
      </c>
      <c r="S627">
        <f>A!S627</f>
        <v>0</v>
      </c>
      <c r="T627">
        <f>A!T627</f>
        <v>0</v>
      </c>
      <c r="U627">
        <f>A!U627</f>
        <v>0</v>
      </c>
      <c r="V627" s="23">
        <f>IF(A!V627="&lt;",1,A!V627)</f>
        <v>0</v>
      </c>
      <c r="W627">
        <f>A!W627</f>
        <v>0</v>
      </c>
      <c r="X627">
        <f>A!X627</f>
        <v>0</v>
      </c>
      <c r="Y627">
        <f>A!Y627</f>
        <v>0</v>
      </c>
      <c r="Z627" s="23">
        <f t="shared" si="9"/>
        <v>0</v>
      </c>
      <c r="AA627">
        <f>A!Z627</f>
        <v>0</v>
      </c>
      <c r="AB627">
        <f>A!AA627</f>
        <v>0</v>
      </c>
      <c r="AC627">
        <f>A!AB627</f>
        <v>0</v>
      </c>
      <c r="AD627">
        <f>A!AC627</f>
        <v>0</v>
      </c>
      <c r="AE627">
        <f>A!AD627</f>
        <v>0</v>
      </c>
      <c r="AF627">
        <f>A!AE627</f>
        <v>0</v>
      </c>
      <c r="AG627">
        <f>A!AF627</f>
        <v>0</v>
      </c>
      <c r="AH627">
        <f>A!AG627</f>
        <v>0</v>
      </c>
      <c r="AI627">
        <f>A!AH627</f>
        <v>0</v>
      </c>
      <c r="AJ627">
        <f>A!AI627</f>
        <v>0</v>
      </c>
      <c r="AK627">
        <f>A!AJ627</f>
        <v>0</v>
      </c>
      <c r="AL627">
        <f>A!AK627</f>
        <v>0</v>
      </c>
      <c r="AM627">
        <f>A!AL627</f>
        <v>0</v>
      </c>
      <c r="AN627">
        <f>A!AM627</f>
        <v>0</v>
      </c>
      <c r="AO627">
        <f>A!AN627</f>
        <v>0</v>
      </c>
      <c r="AP627">
        <f>A!AO627</f>
        <v>0</v>
      </c>
      <c r="AQ627">
        <f>A!AP627</f>
        <v>0</v>
      </c>
      <c r="AR627">
        <f>A!AQ627</f>
        <v>0</v>
      </c>
      <c r="AS627">
        <f>A!AR627</f>
        <v>0</v>
      </c>
      <c r="AT627">
        <f>A!AS627</f>
        <v>0</v>
      </c>
      <c r="AU627">
        <f>A!AT627</f>
        <v>0</v>
      </c>
      <c r="AV627">
        <f>A!AU627</f>
        <v>0</v>
      </c>
      <c r="AW627" s="23" t="str">
        <f>IF(A!AV627=0,"",A!AV627)</f>
        <v/>
      </c>
      <c r="AX627">
        <f>A!AW627</f>
        <v>0</v>
      </c>
      <c r="AY627">
        <f>A!AX627</f>
        <v>0</v>
      </c>
      <c r="AZ627">
        <f>A!AY627</f>
        <v>0</v>
      </c>
      <c r="BA627">
        <f>A!AZ627</f>
        <v>0</v>
      </c>
      <c r="BB627">
        <f>A!BA627</f>
        <v>0</v>
      </c>
      <c r="BC627">
        <f>A!BB627</f>
        <v>0</v>
      </c>
      <c r="BD627">
        <f>A!BC627</f>
        <v>0</v>
      </c>
      <c r="BE627">
        <f>A!BD627</f>
        <v>0</v>
      </c>
      <c r="BF627">
        <f>A!BE627</f>
        <v>0</v>
      </c>
      <c r="BG627">
        <f>A!BF627</f>
        <v>0</v>
      </c>
      <c r="BH627">
        <f>A!BG627</f>
        <v>0</v>
      </c>
      <c r="BI627">
        <f>A!BH627</f>
        <v>0</v>
      </c>
      <c r="BJ627">
        <f>A!BI627</f>
        <v>0</v>
      </c>
      <c r="BK627">
        <f>A!BJ627</f>
        <v>0</v>
      </c>
      <c r="BL627">
        <f>A!BK627</f>
        <v>0</v>
      </c>
      <c r="BM627">
        <f>A!BL627</f>
        <v>0</v>
      </c>
      <c r="BN627">
        <f>A!BM627</f>
        <v>0</v>
      </c>
      <c r="BO627">
        <f>A!BN627</f>
        <v>0</v>
      </c>
      <c r="BP627">
        <f>A!BO627</f>
        <v>0</v>
      </c>
      <c r="BQ627">
        <f>A!BP627</f>
        <v>0</v>
      </c>
      <c r="BR627">
        <f>A!BQ627</f>
        <v>0</v>
      </c>
      <c r="BS627">
        <f>A!BR627</f>
        <v>0</v>
      </c>
      <c r="BT627">
        <f>A!BS627</f>
        <v>0</v>
      </c>
      <c r="BU627">
        <f>A!BT627</f>
        <v>0</v>
      </c>
      <c r="BV627">
        <f>A!BU627</f>
        <v>0</v>
      </c>
      <c r="BW627">
        <f>A!BV627</f>
        <v>0</v>
      </c>
      <c r="BX627">
        <f>A!BW627</f>
        <v>0</v>
      </c>
      <c r="BY627">
        <f>A!BX627</f>
        <v>0</v>
      </c>
      <c r="BZ627">
        <f>A!BY627</f>
        <v>0</v>
      </c>
      <c r="CA627">
        <f>A!BZ627</f>
        <v>0</v>
      </c>
      <c r="CB627">
        <f>A!CA627</f>
        <v>0</v>
      </c>
      <c r="CC627">
        <f>A!CB627</f>
        <v>0</v>
      </c>
      <c r="CD627">
        <f>A!CC627</f>
        <v>0</v>
      </c>
      <c r="CE627">
        <f>A!CD627</f>
        <v>0</v>
      </c>
      <c r="CF627">
        <f>A!CE627</f>
        <v>0</v>
      </c>
      <c r="CG627">
        <f>A!CF627</f>
        <v>0</v>
      </c>
      <c r="CH627">
        <f>A!CG627</f>
        <v>0</v>
      </c>
      <c r="CI627">
        <f>A!CH627</f>
        <v>0</v>
      </c>
      <c r="CJ627">
        <f>A!CI627</f>
        <v>0</v>
      </c>
      <c r="CK627">
        <f>A!CJ627</f>
        <v>0</v>
      </c>
      <c r="CL627">
        <f>A!CK627</f>
        <v>0</v>
      </c>
      <c r="CM627">
        <f>A!CL627</f>
        <v>0</v>
      </c>
      <c r="CN627">
        <f>A!CM627</f>
        <v>0</v>
      </c>
      <c r="CO627">
        <f>A!CN627</f>
        <v>0</v>
      </c>
      <c r="CP627">
        <f>A!CO627</f>
        <v>0</v>
      </c>
      <c r="CQ627">
        <f>A!CO937</f>
        <v>0</v>
      </c>
      <c r="CR627">
        <f>A!CP627</f>
        <v>0</v>
      </c>
      <c r="CS627">
        <f>A!CQ627</f>
        <v>0</v>
      </c>
    </row>
    <row r="628" spans="1:97" x14ac:dyDescent="0.2">
      <c r="A628">
        <f>A!A628</f>
        <v>0</v>
      </c>
      <c r="B628">
        <f>A!B628</f>
        <v>0</v>
      </c>
      <c r="C628">
        <f>A!C628</f>
        <v>0</v>
      </c>
      <c r="D628">
        <f>A!D628</f>
        <v>0</v>
      </c>
      <c r="E628">
        <f>A!E628</f>
        <v>0</v>
      </c>
      <c r="F628">
        <f>A!F628</f>
        <v>0</v>
      </c>
      <c r="G628">
        <f>A!G628</f>
        <v>0</v>
      </c>
      <c r="H628">
        <f>A!H628</f>
        <v>0</v>
      </c>
      <c r="I628">
        <f>A!I628</f>
        <v>0</v>
      </c>
      <c r="J628">
        <f>A!J628</f>
        <v>0</v>
      </c>
      <c r="K628">
        <f>A!K628</f>
        <v>0</v>
      </c>
      <c r="L628">
        <f>A!L628</f>
        <v>0</v>
      </c>
      <c r="M628">
        <f>A!M628</f>
        <v>0</v>
      </c>
      <c r="N628">
        <f>A!N628</f>
        <v>0</v>
      </c>
      <c r="O628">
        <f>A!O628</f>
        <v>0</v>
      </c>
      <c r="P628" s="23" t="str">
        <f>IF(A!P628="","",INDEX(B!$A$1:$BT$2000,MATCH(A!P628,B!$AX$1:$AX$2000,0),D!$B$5))</f>
        <v/>
      </c>
      <c r="Q628">
        <f>A!Q628</f>
        <v>0</v>
      </c>
      <c r="R628">
        <f>A!R628</f>
        <v>0</v>
      </c>
      <c r="S628">
        <f>A!S628</f>
        <v>0</v>
      </c>
      <c r="T628">
        <f>A!T628</f>
        <v>0</v>
      </c>
      <c r="U628">
        <f>A!U628</f>
        <v>0</v>
      </c>
      <c r="V628" s="23">
        <f>IF(A!V628="&lt;",1,A!V628)</f>
        <v>0</v>
      </c>
      <c r="W628">
        <f>A!W628</f>
        <v>0</v>
      </c>
      <c r="X628">
        <f>A!X628</f>
        <v>0</v>
      </c>
      <c r="Y628">
        <f>A!Y628</f>
        <v>0</v>
      </c>
      <c r="Z628" s="23">
        <f t="shared" si="9"/>
        <v>0</v>
      </c>
      <c r="AA628">
        <f>A!Z628</f>
        <v>0</v>
      </c>
      <c r="AB628">
        <f>A!AA628</f>
        <v>0</v>
      </c>
      <c r="AC628">
        <f>A!AB628</f>
        <v>0</v>
      </c>
      <c r="AD628">
        <f>A!AC628</f>
        <v>0</v>
      </c>
      <c r="AE628">
        <f>A!AD628</f>
        <v>0</v>
      </c>
      <c r="AF628">
        <f>A!AE628</f>
        <v>0</v>
      </c>
      <c r="AG628">
        <f>A!AF628</f>
        <v>0</v>
      </c>
      <c r="AH628">
        <f>A!AG628</f>
        <v>0</v>
      </c>
      <c r="AI628">
        <f>A!AH628</f>
        <v>0</v>
      </c>
      <c r="AJ628">
        <f>A!AI628</f>
        <v>0</v>
      </c>
      <c r="AK628">
        <f>A!AJ628</f>
        <v>0</v>
      </c>
      <c r="AL628">
        <f>A!AK628</f>
        <v>0</v>
      </c>
      <c r="AM628">
        <f>A!AL628</f>
        <v>0</v>
      </c>
      <c r="AN628">
        <f>A!AM628</f>
        <v>0</v>
      </c>
      <c r="AO628">
        <f>A!AN628</f>
        <v>0</v>
      </c>
      <c r="AP628">
        <f>A!AO628</f>
        <v>0</v>
      </c>
      <c r="AQ628">
        <f>A!AP628</f>
        <v>0</v>
      </c>
      <c r="AR628">
        <f>A!AQ628</f>
        <v>0</v>
      </c>
      <c r="AS628">
        <f>A!AR628</f>
        <v>0</v>
      </c>
      <c r="AT628">
        <f>A!AS628</f>
        <v>0</v>
      </c>
      <c r="AU628">
        <f>A!AT628</f>
        <v>0</v>
      </c>
      <c r="AV628">
        <f>A!AU628</f>
        <v>0</v>
      </c>
      <c r="AW628" s="23" t="str">
        <f>IF(A!AV628=0,"",A!AV628)</f>
        <v/>
      </c>
      <c r="AX628">
        <f>A!AW628</f>
        <v>0</v>
      </c>
      <c r="AY628">
        <f>A!AX628</f>
        <v>0</v>
      </c>
      <c r="AZ628">
        <f>A!AY628</f>
        <v>0</v>
      </c>
      <c r="BA628">
        <f>A!AZ628</f>
        <v>0</v>
      </c>
      <c r="BB628">
        <f>A!BA628</f>
        <v>0</v>
      </c>
      <c r="BC628">
        <f>A!BB628</f>
        <v>0</v>
      </c>
      <c r="BD628">
        <f>A!BC628</f>
        <v>0</v>
      </c>
      <c r="BE628">
        <f>A!BD628</f>
        <v>0</v>
      </c>
      <c r="BF628">
        <f>A!BE628</f>
        <v>0</v>
      </c>
      <c r="BG628">
        <f>A!BF628</f>
        <v>0</v>
      </c>
      <c r="BH628">
        <f>A!BG628</f>
        <v>0</v>
      </c>
      <c r="BI628">
        <f>A!BH628</f>
        <v>0</v>
      </c>
      <c r="BJ628">
        <f>A!BI628</f>
        <v>0</v>
      </c>
      <c r="BK628">
        <f>A!BJ628</f>
        <v>0</v>
      </c>
      <c r="BL628">
        <f>A!BK628</f>
        <v>0</v>
      </c>
      <c r="BM628">
        <f>A!BL628</f>
        <v>0</v>
      </c>
      <c r="BN628">
        <f>A!BM628</f>
        <v>0</v>
      </c>
      <c r="BO628">
        <f>A!BN628</f>
        <v>0</v>
      </c>
      <c r="BP628">
        <f>A!BO628</f>
        <v>0</v>
      </c>
      <c r="BQ628">
        <f>A!BP628</f>
        <v>0</v>
      </c>
      <c r="BR628">
        <f>A!BQ628</f>
        <v>0</v>
      </c>
      <c r="BS628">
        <f>A!BR628</f>
        <v>0</v>
      </c>
      <c r="BT628">
        <f>A!BS628</f>
        <v>0</v>
      </c>
      <c r="BU628">
        <f>A!BT628</f>
        <v>0</v>
      </c>
      <c r="BV628">
        <f>A!BU628</f>
        <v>0</v>
      </c>
      <c r="BW628">
        <f>A!BV628</f>
        <v>0</v>
      </c>
      <c r="BX628">
        <f>A!BW628</f>
        <v>0</v>
      </c>
      <c r="BY628">
        <f>A!BX628</f>
        <v>0</v>
      </c>
      <c r="BZ628">
        <f>A!BY628</f>
        <v>0</v>
      </c>
      <c r="CA628">
        <f>A!BZ628</f>
        <v>0</v>
      </c>
      <c r="CB628">
        <f>A!CA628</f>
        <v>0</v>
      </c>
      <c r="CC628">
        <f>A!CB628</f>
        <v>0</v>
      </c>
      <c r="CD628">
        <f>A!CC628</f>
        <v>0</v>
      </c>
      <c r="CE628">
        <f>A!CD628</f>
        <v>0</v>
      </c>
      <c r="CF628">
        <f>A!CE628</f>
        <v>0</v>
      </c>
      <c r="CG628">
        <f>A!CF628</f>
        <v>0</v>
      </c>
      <c r="CH628">
        <f>A!CG628</f>
        <v>0</v>
      </c>
      <c r="CI628">
        <f>A!CH628</f>
        <v>0</v>
      </c>
      <c r="CJ628">
        <f>A!CI628</f>
        <v>0</v>
      </c>
      <c r="CK628">
        <f>A!CJ628</f>
        <v>0</v>
      </c>
      <c r="CL628">
        <f>A!CK628</f>
        <v>0</v>
      </c>
      <c r="CM628">
        <f>A!CL628</f>
        <v>0</v>
      </c>
      <c r="CN628">
        <f>A!CM628</f>
        <v>0</v>
      </c>
      <c r="CO628">
        <f>A!CN628</f>
        <v>0</v>
      </c>
      <c r="CP628">
        <f>A!CO628</f>
        <v>0</v>
      </c>
      <c r="CQ628">
        <f>A!CO938</f>
        <v>0</v>
      </c>
      <c r="CR628">
        <f>A!CP628</f>
        <v>0</v>
      </c>
      <c r="CS628">
        <f>A!CQ628</f>
        <v>0</v>
      </c>
    </row>
    <row r="629" spans="1:97" x14ac:dyDescent="0.2">
      <c r="A629">
        <f>A!A629</f>
        <v>0</v>
      </c>
      <c r="B629">
        <f>A!B629</f>
        <v>0</v>
      </c>
      <c r="C629">
        <f>A!C629</f>
        <v>0</v>
      </c>
      <c r="D629">
        <f>A!D629</f>
        <v>0</v>
      </c>
      <c r="E629">
        <f>A!E629</f>
        <v>0</v>
      </c>
      <c r="F629">
        <f>A!F629</f>
        <v>0</v>
      </c>
      <c r="G629">
        <f>A!G629</f>
        <v>0</v>
      </c>
      <c r="H629">
        <f>A!H629</f>
        <v>0</v>
      </c>
      <c r="I629">
        <f>A!I629</f>
        <v>0</v>
      </c>
      <c r="J629">
        <f>A!J629</f>
        <v>0</v>
      </c>
      <c r="K629">
        <f>A!K629</f>
        <v>0</v>
      </c>
      <c r="L629">
        <f>A!L629</f>
        <v>0</v>
      </c>
      <c r="M629">
        <f>A!M629</f>
        <v>0</v>
      </c>
      <c r="N629">
        <f>A!N629</f>
        <v>0</v>
      </c>
      <c r="O629">
        <f>A!O629</f>
        <v>0</v>
      </c>
      <c r="P629" s="23" t="str">
        <f>IF(A!P629="","",INDEX(B!$A$1:$BT$2000,MATCH(A!P629,B!$AX$1:$AX$2000,0),D!$B$5))</f>
        <v/>
      </c>
      <c r="Q629">
        <f>A!Q629</f>
        <v>0</v>
      </c>
      <c r="R629">
        <f>A!R629</f>
        <v>0</v>
      </c>
      <c r="S629">
        <f>A!S629</f>
        <v>0</v>
      </c>
      <c r="T629">
        <f>A!T629</f>
        <v>0</v>
      </c>
      <c r="U629">
        <f>A!U629</f>
        <v>0</v>
      </c>
      <c r="V629" s="23">
        <f>IF(A!V629="&lt;",1,A!V629)</f>
        <v>0</v>
      </c>
      <c r="W629">
        <f>A!W629</f>
        <v>0</v>
      </c>
      <c r="X629">
        <f>A!X629</f>
        <v>0</v>
      </c>
      <c r="Y629">
        <f>A!Y629</f>
        <v>0</v>
      </c>
      <c r="Z629" s="23">
        <f t="shared" si="9"/>
        <v>0</v>
      </c>
      <c r="AA629">
        <f>A!Z629</f>
        <v>0</v>
      </c>
      <c r="AB629">
        <f>A!AA629</f>
        <v>0</v>
      </c>
      <c r="AC629">
        <f>A!AB629</f>
        <v>0</v>
      </c>
      <c r="AD629">
        <f>A!AC629</f>
        <v>0</v>
      </c>
      <c r="AE629">
        <f>A!AD629</f>
        <v>0</v>
      </c>
      <c r="AF629">
        <f>A!AE629</f>
        <v>0</v>
      </c>
      <c r="AG629">
        <f>A!AF629</f>
        <v>0</v>
      </c>
      <c r="AH629">
        <f>A!AG629</f>
        <v>0</v>
      </c>
      <c r="AI629">
        <f>A!AH629</f>
        <v>0</v>
      </c>
      <c r="AJ629">
        <f>A!AI629</f>
        <v>0</v>
      </c>
      <c r="AK629">
        <f>A!AJ629</f>
        <v>0</v>
      </c>
      <c r="AL629">
        <f>A!AK629</f>
        <v>0</v>
      </c>
      <c r="AM629">
        <f>A!AL629</f>
        <v>0</v>
      </c>
      <c r="AN629">
        <f>A!AM629</f>
        <v>0</v>
      </c>
      <c r="AO629">
        <f>A!AN629</f>
        <v>0</v>
      </c>
      <c r="AP629">
        <f>A!AO629</f>
        <v>0</v>
      </c>
      <c r="AQ629">
        <f>A!AP629</f>
        <v>0</v>
      </c>
      <c r="AR629">
        <f>A!AQ629</f>
        <v>0</v>
      </c>
      <c r="AS629">
        <f>A!AR629</f>
        <v>0</v>
      </c>
      <c r="AT629">
        <f>A!AS629</f>
        <v>0</v>
      </c>
      <c r="AU629">
        <f>A!AT629</f>
        <v>0</v>
      </c>
      <c r="AV629">
        <f>A!AU629</f>
        <v>0</v>
      </c>
      <c r="AW629" s="23" t="str">
        <f>IF(A!AV629=0,"",A!AV629)</f>
        <v/>
      </c>
      <c r="AX629">
        <f>A!AW629</f>
        <v>0</v>
      </c>
      <c r="AY629">
        <f>A!AX629</f>
        <v>0</v>
      </c>
      <c r="AZ629">
        <f>A!AY629</f>
        <v>0</v>
      </c>
      <c r="BA629">
        <f>A!AZ629</f>
        <v>0</v>
      </c>
      <c r="BB629">
        <f>A!BA629</f>
        <v>0</v>
      </c>
      <c r="BC629">
        <f>A!BB629</f>
        <v>0</v>
      </c>
      <c r="BD629">
        <f>A!BC629</f>
        <v>0</v>
      </c>
      <c r="BE629">
        <f>A!BD629</f>
        <v>0</v>
      </c>
      <c r="BF629">
        <f>A!BE629</f>
        <v>0</v>
      </c>
      <c r="BG629">
        <f>A!BF629</f>
        <v>0</v>
      </c>
      <c r="BH629">
        <f>A!BG629</f>
        <v>0</v>
      </c>
      <c r="BI629">
        <f>A!BH629</f>
        <v>0</v>
      </c>
      <c r="BJ629">
        <f>A!BI629</f>
        <v>0</v>
      </c>
      <c r="BK629">
        <f>A!BJ629</f>
        <v>0</v>
      </c>
      <c r="BL629">
        <f>A!BK629</f>
        <v>0</v>
      </c>
      <c r="BM629">
        <f>A!BL629</f>
        <v>0</v>
      </c>
      <c r="BN629">
        <f>A!BM629</f>
        <v>0</v>
      </c>
      <c r="BO629">
        <f>A!BN629</f>
        <v>0</v>
      </c>
      <c r="BP629">
        <f>A!BO629</f>
        <v>0</v>
      </c>
      <c r="BQ629">
        <f>A!BP629</f>
        <v>0</v>
      </c>
      <c r="BR629">
        <f>A!BQ629</f>
        <v>0</v>
      </c>
      <c r="BS629">
        <f>A!BR629</f>
        <v>0</v>
      </c>
      <c r="BT629">
        <f>A!BS629</f>
        <v>0</v>
      </c>
      <c r="BU629">
        <f>A!BT629</f>
        <v>0</v>
      </c>
      <c r="BV629">
        <f>A!BU629</f>
        <v>0</v>
      </c>
      <c r="BW629">
        <f>A!BV629</f>
        <v>0</v>
      </c>
      <c r="BX629">
        <f>A!BW629</f>
        <v>0</v>
      </c>
      <c r="BY629">
        <f>A!BX629</f>
        <v>0</v>
      </c>
      <c r="BZ629">
        <f>A!BY629</f>
        <v>0</v>
      </c>
      <c r="CA629">
        <f>A!BZ629</f>
        <v>0</v>
      </c>
      <c r="CB629">
        <f>A!CA629</f>
        <v>0</v>
      </c>
      <c r="CC629">
        <f>A!CB629</f>
        <v>0</v>
      </c>
      <c r="CD629">
        <f>A!CC629</f>
        <v>0</v>
      </c>
      <c r="CE629">
        <f>A!CD629</f>
        <v>0</v>
      </c>
      <c r="CF629">
        <f>A!CE629</f>
        <v>0</v>
      </c>
      <c r="CG629">
        <f>A!CF629</f>
        <v>0</v>
      </c>
      <c r="CH629">
        <f>A!CG629</f>
        <v>0</v>
      </c>
      <c r="CI629">
        <f>A!CH629</f>
        <v>0</v>
      </c>
      <c r="CJ629">
        <f>A!CI629</f>
        <v>0</v>
      </c>
      <c r="CK629">
        <f>A!CJ629</f>
        <v>0</v>
      </c>
      <c r="CL629">
        <f>A!CK629</f>
        <v>0</v>
      </c>
      <c r="CM629">
        <f>A!CL629</f>
        <v>0</v>
      </c>
      <c r="CN629">
        <f>A!CM629</f>
        <v>0</v>
      </c>
      <c r="CO629">
        <f>A!CN629</f>
        <v>0</v>
      </c>
      <c r="CP629">
        <f>A!CO629</f>
        <v>0</v>
      </c>
      <c r="CQ629">
        <f>A!CO939</f>
        <v>0</v>
      </c>
      <c r="CR629">
        <f>A!CP629</f>
        <v>0</v>
      </c>
      <c r="CS629">
        <f>A!CQ629</f>
        <v>0</v>
      </c>
    </row>
    <row r="630" spans="1:97" x14ac:dyDescent="0.2">
      <c r="A630">
        <f>A!A630</f>
        <v>0</v>
      </c>
      <c r="B630">
        <f>A!B630</f>
        <v>0</v>
      </c>
      <c r="C630">
        <f>A!C630</f>
        <v>0</v>
      </c>
      <c r="D630">
        <f>A!D630</f>
        <v>0</v>
      </c>
      <c r="E630">
        <f>A!E630</f>
        <v>0</v>
      </c>
      <c r="F630">
        <f>A!F630</f>
        <v>0</v>
      </c>
      <c r="G630">
        <f>A!G630</f>
        <v>0</v>
      </c>
      <c r="H630">
        <f>A!H630</f>
        <v>0</v>
      </c>
      <c r="I630">
        <f>A!I630</f>
        <v>0</v>
      </c>
      <c r="J630">
        <f>A!J630</f>
        <v>0</v>
      </c>
      <c r="K630">
        <f>A!K630</f>
        <v>0</v>
      </c>
      <c r="L630">
        <f>A!L630</f>
        <v>0</v>
      </c>
      <c r="M630">
        <f>A!M630</f>
        <v>0</v>
      </c>
      <c r="N630">
        <f>A!N630</f>
        <v>0</v>
      </c>
      <c r="O630">
        <f>A!O630</f>
        <v>0</v>
      </c>
      <c r="P630" s="23" t="str">
        <f>IF(A!P630="","",INDEX(B!$A$1:$BT$2000,MATCH(A!P630,B!$AX$1:$AX$2000,0),D!$B$5))</f>
        <v/>
      </c>
      <c r="Q630">
        <f>A!Q630</f>
        <v>0</v>
      </c>
      <c r="R630">
        <f>A!R630</f>
        <v>0</v>
      </c>
      <c r="S630">
        <f>A!S630</f>
        <v>0</v>
      </c>
      <c r="T630">
        <f>A!T630</f>
        <v>0</v>
      </c>
      <c r="U630">
        <f>A!U630</f>
        <v>0</v>
      </c>
      <c r="V630" s="23">
        <f>IF(A!V630="&lt;",1,A!V630)</f>
        <v>0</v>
      </c>
      <c r="W630">
        <f>A!W630</f>
        <v>0</v>
      </c>
      <c r="X630">
        <f>A!X630</f>
        <v>0</v>
      </c>
      <c r="Y630">
        <f>A!Y630</f>
        <v>0</v>
      </c>
      <c r="Z630" s="23">
        <f t="shared" si="9"/>
        <v>0</v>
      </c>
      <c r="AA630">
        <f>A!Z630</f>
        <v>0</v>
      </c>
      <c r="AB630">
        <f>A!AA630</f>
        <v>0</v>
      </c>
      <c r="AC630">
        <f>A!AB630</f>
        <v>0</v>
      </c>
      <c r="AD630">
        <f>A!AC630</f>
        <v>0</v>
      </c>
      <c r="AE630">
        <f>A!AD630</f>
        <v>0</v>
      </c>
      <c r="AF630">
        <f>A!AE630</f>
        <v>0</v>
      </c>
      <c r="AG630">
        <f>A!AF630</f>
        <v>0</v>
      </c>
      <c r="AH630">
        <f>A!AG630</f>
        <v>0</v>
      </c>
      <c r="AI630">
        <f>A!AH630</f>
        <v>0</v>
      </c>
      <c r="AJ630">
        <f>A!AI630</f>
        <v>0</v>
      </c>
      <c r="AK630">
        <f>A!AJ630</f>
        <v>0</v>
      </c>
      <c r="AL630">
        <f>A!AK630</f>
        <v>0</v>
      </c>
      <c r="AM630">
        <f>A!AL630</f>
        <v>0</v>
      </c>
      <c r="AN630">
        <f>A!AM630</f>
        <v>0</v>
      </c>
      <c r="AO630">
        <f>A!AN630</f>
        <v>0</v>
      </c>
      <c r="AP630">
        <f>A!AO630</f>
        <v>0</v>
      </c>
      <c r="AQ630">
        <f>A!AP630</f>
        <v>0</v>
      </c>
      <c r="AR630">
        <f>A!AQ630</f>
        <v>0</v>
      </c>
      <c r="AS630">
        <f>A!AR630</f>
        <v>0</v>
      </c>
      <c r="AT630">
        <f>A!AS630</f>
        <v>0</v>
      </c>
      <c r="AU630">
        <f>A!AT630</f>
        <v>0</v>
      </c>
      <c r="AV630">
        <f>A!AU630</f>
        <v>0</v>
      </c>
      <c r="AW630" s="23" t="str">
        <f>IF(A!AV630=0,"",A!AV630)</f>
        <v/>
      </c>
      <c r="AX630">
        <f>A!AW630</f>
        <v>0</v>
      </c>
      <c r="AY630">
        <f>A!AX630</f>
        <v>0</v>
      </c>
      <c r="AZ630">
        <f>A!AY630</f>
        <v>0</v>
      </c>
      <c r="BA630">
        <f>A!AZ630</f>
        <v>0</v>
      </c>
      <c r="BB630">
        <f>A!BA630</f>
        <v>0</v>
      </c>
      <c r="BC630">
        <f>A!BB630</f>
        <v>0</v>
      </c>
      <c r="BD630">
        <f>A!BC630</f>
        <v>0</v>
      </c>
      <c r="BE630">
        <f>A!BD630</f>
        <v>0</v>
      </c>
      <c r="BF630">
        <f>A!BE630</f>
        <v>0</v>
      </c>
      <c r="BG630">
        <f>A!BF630</f>
        <v>0</v>
      </c>
      <c r="BH630">
        <f>A!BG630</f>
        <v>0</v>
      </c>
      <c r="BI630">
        <f>A!BH630</f>
        <v>0</v>
      </c>
      <c r="BJ630">
        <f>A!BI630</f>
        <v>0</v>
      </c>
      <c r="BK630">
        <f>A!BJ630</f>
        <v>0</v>
      </c>
      <c r="BL630">
        <f>A!BK630</f>
        <v>0</v>
      </c>
      <c r="BM630">
        <f>A!BL630</f>
        <v>0</v>
      </c>
      <c r="BN630">
        <f>A!BM630</f>
        <v>0</v>
      </c>
      <c r="BO630">
        <f>A!BN630</f>
        <v>0</v>
      </c>
      <c r="BP630">
        <f>A!BO630</f>
        <v>0</v>
      </c>
      <c r="BQ630">
        <f>A!BP630</f>
        <v>0</v>
      </c>
      <c r="BR630">
        <f>A!BQ630</f>
        <v>0</v>
      </c>
      <c r="BS630">
        <f>A!BR630</f>
        <v>0</v>
      </c>
      <c r="BT630">
        <f>A!BS630</f>
        <v>0</v>
      </c>
      <c r="BU630">
        <f>A!BT630</f>
        <v>0</v>
      </c>
      <c r="BV630">
        <f>A!BU630</f>
        <v>0</v>
      </c>
      <c r="BW630">
        <f>A!BV630</f>
        <v>0</v>
      </c>
      <c r="BX630">
        <f>A!BW630</f>
        <v>0</v>
      </c>
      <c r="BY630">
        <f>A!BX630</f>
        <v>0</v>
      </c>
      <c r="BZ630">
        <f>A!BY630</f>
        <v>0</v>
      </c>
      <c r="CA630">
        <f>A!BZ630</f>
        <v>0</v>
      </c>
      <c r="CB630">
        <f>A!CA630</f>
        <v>0</v>
      </c>
      <c r="CC630">
        <f>A!CB630</f>
        <v>0</v>
      </c>
      <c r="CD630">
        <f>A!CC630</f>
        <v>0</v>
      </c>
      <c r="CE630">
        <f>A!CD630</f>
        <v>0</v>
      </c>
      <c r="CF630">
        <f>A!CE630</f>
        <v>0</v>
      </c>
      <c r="CG630">
        <f>A!CF630</f>
        <v>0</v>
      </c>
      <c r="CH630">
        <f>A!CG630</f>
        <v>0</v>
      </c>
      <c r="CI630">
        <f>A!CH630</f>
        <v>0</v>
      </c>
      <c r="CJ630">
        <f>A!CI630</f>
        <v>0</v>
      </c>
      <c r="CK630">
        <f>A!CJ630</f>
        <v>0</v>
      </c>
      <c r="CL630">
        <f>A!CK630</f>
        <v>0</v>
      </c>
      <c r="CM630">
        <f>A!CL630</f>
        <v>0</v>
      </c>
      <c r="CN630">
        <f>A!CM630</f>
        <v>0</v>
      </c>
      <c r="CO630">
        <f>A!CN630</f>
        <v>0</v>
      </c>
      <c r="CP630">
        <f>A!CO630</f>
        <v>0</v>
      </c>
      <c r="CQ630">
        <f>A!CO940</f>
        <v>0</v>
      </c>
      <c r="CR630">
        <f>A!CP630</f>
        <v>0</v>
      </c>
      <c r="CS630">
        <f>A!CQ630</f>
        <v>0</v>
      </c>
    </row>
    <row r="631" spans="1:97" x14ac:dyDescent="0.2">
      <c r="A631">
        <f>A!A631</f>
        <v>0</v>
      </c>
      <c r="B631">
        <f>A!B631</f>
        <v>0</v>
      </c>
      <c r="C631">
        <f>A!C631</f>
        <v>0</v>
      </c>
      <c r="D631">
        <f>A!D631</f>
        <v>0</v>
      </c>
      <c r="E631">
        <f>A!E631</f>
        <v>0</v>
      </c>
      <c r="F631">
        <f>A!F631</f>
        <v>0</v>
      </c>
      <c r="G631">
        <f>A!G631</f>
        <v>0</v>
      </c>
      <c r="H631">
        <f>A!H631</f>
        <v>0</v>
      </c>
      <c r="I631">
        <f>A!I631</f>
        <v>0</v>
      </c>
      <c r="J631">
        <f>A!J631</f>
        <v>0</v>
      </c>
      <c r="K631">
        <f>A!K631</f>
        <v>0</v>
      </c>
      <c r="L631">
        <f>A!L631</f>
        <v>0</v>
      </c>
      <c r="M631">
        <f>A!M631</f>
        <v>0</v>
      </c>
      <c r="N631">
        <f>A!N631</f>
        <v>0</v>
      </c>
      <c r="O631">
        <f>A!O631</f>
        <v>0</v>
      </c>
      <c r="P631" s="23" t="str">
        <f>IF(A!P631="","",INDEX(B!$A$1:$BT$2000,MATCH(A!P631,B!$AX$1:$AX$2000,0),D!$B$5))</f>
        <v/>
      </c>
      <c r="Q631">
        <f>A!Q631</f>
        <v>0</v>
      </c>
      <c r="R631">
        <f>A!R631</f>
        <v>0</v>
      </c>
      <c r="S631">
        <f>A!S631</f>
        <v>0</v>
      </c>
      <c r="T631">
        <f>A!T631</f>
        <v>0</v>
      </c>
      <c r="U631">
        <f>A!U631</f>
        <v>0</v>
      </c>
      <c r="V631" s="23">
        <f>IF(A!V631="&lt;",1,A!V631)</f>
        <v>0</v>
      </c>
      <c r="W631">
        <f>A!W631</f>
        <v>0</v>
      </c>
      <c r="X631">
        <f>A!X631</f>
        <v>0</v>
      </c>
      <c r="Y631">
        <f>A!Y631</f>
        <v>0</v>
      </c>
      <c r="Z631" s="23">
        <f t="shared" si="9"/>
        <v>0</v>
      </c>
      <c r="AA631">
        <f>A!Z631</f>
        <v>0</v>
      </c>
      <c r="AB631">
        <f>A!AA631</f>
        <v>0</v>
      </c>
      <c r="AC631">
        <f>A!AB631</f>
        <v>0</v>
      </c>
      <c r="AD631">
        <f>A!AC631</f>
        <v>0</v>
      </c>
      <c r="AE631">
        <f>A!AD631</f>
        <v>0</v>
      </c>
      <c r="AF631">
        <f>A!AE631</f>
        <v>0</v>
      </c>
      <c r="AG631">
        <f>A!AF631</f>
        <v>0</v>
      </c>
      <c r="AH631">
        <f>A!AG631</f>
        <v>0</v>
      </c>
      <c r="AI631">
        <f>A!AH631</f>
        <v>0</v>
      </c>
      <c r="AJ631">
        <f>A!AI631</f>
        <v>0</v>
      </c>
      <c r="AK631">
        <f>A!AJ631</f>
        <v>0</v>
      </c>
      <c r="AL631">
        <f>A!AK631</f>
        <v>0</v>
      </c>
      <c r="AM631">
        <f>A!AL631</f>
        <v>0</v>
      </c>
      <c r="AN631">
        <f>A!AM631</f>
        <v>0</v>
      </c>
      <c r="AO631">
        <f>A!AN631</f>
        <v>0</v>
      </c>
      <c r="AP631">
        <f>A!AO631</f>
        <v>0</v>
      </c>
      <c r="AQ631">
        <f>A!AP631</f>
        <v>0</v>
      </c>
      <c r="AR631">
        <f>A!AQ631</f>
        <v>0</v>
      </c>
      <c r="AS631">
        <f>A!AR631</f>
        <v>0</v>
      </c>
      <c r="AT631">
        <f>A!AS631</f>
        <v>0</v>
      </c>
      <c r="AU631">
        <f>A!AT631</f>
        <v>0</v>
      </c>
      <c r="AV631">
        <f>A!AU631</f>
        <v>0</v>
      </c>
      <c r="AW631" s="23" t="str">
        <f>IF(A!AV631=0,"",A!AV631)</f>
        <v/>
      </c>
      <c r="AX631">
        <f>A!AW631</f>
        <v>0</v>
      </c>
      <c r="AY631">
        <f>A!AX631</f>
        <v>0</v>
      </c>
      <c r="AZ631">
        <f>A!AY631</f>
        <v>0</v>
      </c>
      <c r="BA631">
        <f>A!AZ631</f>
        <v>0</v>
      </c>
      <c r="BB631">
        <f>A!BA631</f>
        <v>0</v>
      </c>
      <c r="BC631">
        <f>A!BB631</f>
        <v>0</v>
      </c>
      <c r="BD631">
        <f>A!BC631</f>
        <v>0</v>
      </c>
      <c r="BE631">
        <f>A!BD631</f>
        <v>0</v>
      </c>
      <c r="BF631">
        <f>A!BE631</f>
        <v>0</v>
      </c>
      <c r="BG631">
        <f>A!BF631</f>
        <v>0</v>
      </c>
      <c r="BH631">
        <f>A!BG631</f>
        <v>0</v>
      </c>
      <c r="BI631">
        <f>A!BH631</f>
        <v>0</v>
      </c>
      <c r="BJ631">
        <f>A!BI631</f>
        <v>0</v>
      </c>
      <c r="BK631">
        <f>A!BJ631</f>
        <v>0</v>
      </c>
      <c r="BL631">
        <f>A!BK631</f>
        <v>0</v>
      </c>
      <c r="BM631">
        <f>A!BL631</f>
        <v>0</v>
      </c>
      <c r="BN631">
        <f>A!BM631</f>
        <v>0</v>
      </c>
      <c r="BO631">
        <f>A!BN631</f>
        <v>0</v>
      </c>
      <c r="BP631">
        <f>A!BO631</f>
        <v>0</v>
      </c>
      <c r="BQ631">
        <f>A!BP631</f>
        <v>0</v>
      </c>
      <c r="BR631">
        <f>A!BQ631</f>
        <v>0</v>
      </c>
      <c r="BS631">
        <f>A!BR631</f>
        <v>0</v>
      </c>
      <c r="BT631">
        <f>A!BS631</f>
        <v>0</v>
      </c>
      <c r="BU631">
        <f>A!BT631</f>
        <v>0</v>
      </c>
      <c r="BV631">
        <f>A!BU631</f>
        <v>0</v>
      </c>
      <c r="BW631">
        <f>A!BV631</f>
        <v>0</v>
      </c>
      <c r="BX631">
        <f>A!BW631</f>
        <v>0</v>
      </c>
      <c r="BY631">
        <f>A!BX631</f>
        <v>0</v>
      </c>
      <c r="BZ631">
        <f>A!BY631</f>
        <v>0</v>
      </c>
      <c r="CA631">
        <f>A!BZ631</f>
        <v>0</v>
      </c>
      <c r="CB631">
        <f>A!CA631</f>
        <v>0</v>
      </c>
      <c r="CC631">
        <f>A!CB631</f>
        <v>0</v>
      </c>
      <c r="CD631">
        <f>A!CC631</f>
        <v>0</v>
      </c>
      <c r="CE631">
        <f>A!CD631</f>
        <v>0</v>
      </c>
      <c r="CF631">
        <f>A!CE631</f>
        <v>0</v>
      </c>
      <c r="CG631">
        <f>A!CF631</f>
        <v>0</v>
      </c>
      <c r="CH631">
        <f>A!CG631</f>
        <v>0</v>
      </c>
      <c r="CI631">
        <f>A!CH631</f>
        <v>0</v>
      </c>
      <c r="CJ631">
        <f>A!CI631</f>
        <v>0</v>
      </c>
      <c r="CK631">
        <f>A!CJ631</f>
        <v>0</v>
      </c>
      <c r="CL631">
        <f>A!CK631</f>
        <v>0</v>
      </c>
      <c r="CM631">
        <f>A!CL631</f>
        <v>0</v>
      </c>
      <c r="CN631">
        <f>A!CM631</f>
        <v>0</v>
      </c>
      <c r="CO631">
        <f>A!CN631</f>
        <v>0</v>
      </c>
      <c r="CP631">
        <f>A!CO631</f>
        <v>0</v>
      </c>
      <c r="CQ631">
        <f>A!CO941</f>
        <v>0</v>
      </c>
      <c r="CR631">
        <f>A!CP631</f>
        <v>0</v>
      </c>
      <c r="CS631">
        <f>A!CQ631</f>
        <v>0</v>
      </c>
    </row>
    <row r="632" spans="1:97" x14ac:dyDescent="0.2">
      <c r="A632">
        <f>A!A632</f>
        <v>0</v>
      </c>
      <c r="B632">
        <f>A!B632</f>
        <v>0</v>
      </c>
      <c r="C632">
        <f>A!C632</f>
        <v>0</v>
      </c>
      <c r="D632">
        <f>A!D632</f>
        <v>0</v>
      </c>
      <c r="E632">
        <f>A!E632</f>
        <v>0</v>
      </c>
      <c r="F632">
        <f>A!F632</f>
        <v>0</v>
      </c>
      <c r="G632">
        <f>A!G632</f>
        <v>0</v>
      </c>
      <c r="H632">
        <f>A!H632</f>
        <v>0</v>
      </c>
      <c r="I632">
        <f>A!I632</f>
        <v>0</v>
      </c>
      <c r="J632">
        <f>A!J632</f>
        <v>0</v>
      </c>
      <c r="K632">
        <f>A!K632</f>
        <v>0</v>
      </c>
      <c r="L632">
        <f>A!L632</f>
        <v>0</v>
      </c>
      <c r="M632">
        <f>A!M632</f>
        <v>0</v>
      </c>
      <c r="N632">
        <f>A!N632</f>
        <v>0</v>
      </c>
      <c r="O632">
        <f>A!O632</f>
        <v>0</v>
      </c>
      <c r="P632" s="23" t="str">
        <f>IF(A!P632="","",INDEX(B!$A$1:$BT$2000,MATCH(A!P632,B!$AX$1:$AX$2000,0),D!$B$5))</f>
        <v/>
      </c>
      <c r="Q632">
        <f>A!Q632</f>
        <v>0</v>
      </c>
      <c r="R632">
        <f>A!R632</f>
        <v>0</v>
      </c>
      <c r="S632">
        <f>A!S632</f>
        <v>0</v>
      </c>
      <c r="T632">
        <f>A!T632</f>
        <v>0</v>
      </c>
      <c r="U632">
        <f>A!U632</f>
        <v>0</v>
      </c>
      <c r="V632" s="23">
        <f>IF(A!V632="&lt;",1,A!V632)</f>
        <v>0</v>
      </c>
      <c r="W632">
        <f>A!W632</f>
        <v>0</v>
      </c>
      <c r="X632">
        <f>A!X632</f>
        <v>0</v>
      </c>
      <c r="Y632">
        <f>A!Y632</f>
        <v>0</v>
      </c>
      <c r="Z632" s="23">
        <f t="shared" si="9"/>
        <v>0</v>
      </c>
      <c r="AA632">
        <f>A!Z632</f>
        <v>0</v>
      </c>
      <c r="AB632">
        <f>A!AA632</f>
        <v>0</v>
      </c>
      <c r="AC632">
        <f>A!AB632</f>
        <v>0</v>
      </c>
      <c r="AD632">
        <f>A!AC632</f>
        <v>0</v>
      </c>
      <c r="AE632">
        <f>A!AD632</f>
        <v>0</v>
      </c>
      <c r="AF632">
        <f>A!AE632</f>
        <v>0</v>
      </c>
      <c r="AG632">
        <f>A!AF632</f>
        <v>0</v>
      </c>
      <c r="AH632">
        <f>A!AG632</f>
        <v>0</v>
      </c>
      <c r="AI632">
        <f>A!AH632</f>
        <v>0</v>
      </c>
      <c r="AJ632">
        <f>A!AI632</f>
        <v>0</v>
      </c>
      <c r="AK632">
        <f>A!AJ632</f>
        <v>0</v>
      </c>
      <c r="AL632">
        <f>A!AK632</f>
        <v>0</v>
      </c>
      <c r="AM632">
        <f>A!AL632</f>
        <v>0</v>
      </c>
      <c r="AN632">
        <f>A!AM632</f>
        <v>0</v>
      </c>
      <c r="AO632">
        <f>A!AN632</f>
        <v>0</v>
      </c>
      <c r="AP632">
        <f>A!AO632</f>
        <v>0</v>
      </c>
      <c r="AQ632">
        <f>A!AP632</f>
        <v>0</v>
      </c>
      <c r="AR632">
        <f>A!AQ632</f>
        <v>0</v>
      </c>
      <c r="AS632">
        <f>A!AR632</f>
        <v>0</v>
      </c>
      <c r="AT632">
        <f>A!AS632</f>
        <v>0</v>
      </c>
      <c r="AU632">
        <f>A!AT632</f>
        <v>0</v>
      </c>
      <c r="AV632">
        <f>A!AU632</f>
        <v>0</v>
      </c>
      <c r="AW632" s="23" t="str">
        <f>IF(A!AV632=0,"",A!AV632)</f>
        <v/>
      </c>
      <c r="AX632">
        <f>A!AW632</f>
        <v>0</v>
      </c>
      <c r="AY632">
        <f>A!AX632</f>
        <v>0</v>
      </c>
      <c r="AZ632">
        <f>A!AY632</f>
        <v>0</v>
      </c>
      <c r="BA632">
        <f>A!AZ632</f>
        <v>0</v>
      </c>
      <c r="BB632">
        <f>A!BA632</f>
        <v>0</v>
      </c>
      <c r="BC632">
        <f>A!BB632</f>
        <v>0</v>
      </c>
      <c r="BD632">
        <f>A!BC632</f>
        <v>0</v>
      </c>
      <c r="BE632">
        <f>A!BD632</f>
        <v>0</v>
      </c>
      <c r="BF632">
        <f>A!BE632</f>
        <v>0</v>
      </c>
      <c r="BG632">
        <f>A!BF632</f>
        <v>0</v>
      </c>
      <c r="BH632">
        <f>A!BG632</f>
        <v>0</v>
      </c>
      <c r="BI632">
        <f>A!BH632</f>
        <v>0</v>
      </c>
      <c r="BJ632">
        <f>A!BI632</f>
        <v>0</v>
      </c>
      <c r="BK632">
        <f>A!BJ632</f>
        <v>0</v>
      </c>
      <c r="BL632">
        <f>A!BK632</f>
        <v>0</v>
      </c>
      <c r="BM632">
        <f>A!BL632</f>
        <v>0</v>
      </c>
      <c r="BN632">
        <f>A!BM632</f>
        <v>0</v>
      </c>
      <c r="BO632">
        <f>A!BN632</f>
        <v>0</v>
      </c>
      <c r="BP632">
        <f>A!BO632</f>
        <v>0</v>
      </c>
      <c r="BQ632">
        <f>A!BP632</f>
        <v>0</v>
      </c>
      <c r="BR632">
        <f>A!BQ632</f>
        <v>0</v>
      </c>
      <c r="BS632">
        <f>A!BR632</f>
        <v>0</v>
      </c>
      <c r="BT632">
        <f>A!BS632</f>
        <v>0</v>
      </c>
      <c r="BU632">
        <f>A!BT632</f>
        <v>0</v>
      </c>
      <c r="BV632">
        <f>A!BU632</f>
        <v>0</v>
      </c>
      <c r="BW632">
        <f>A!BV632</f>
        <v>0</v>
      </c>
      <c r="BX632">
        <f>A!BW632</f>
        <v>0</v>
      </c>
      <c r="BY632">
        <f>A!BX632</f>
        <v>0</v>
      </c>
      <c r="BZ632">
        <f>A!BY632</f>
        <v>0</v>
      </c>
      <c r="CA632">
        <f>A!BZ632</f>
        <v>0</v>
      </c>
      <c r="CB632">
        <f>A!CA632</f>
        <v>0</v>
      </c>
      <c r="CC632">
        <f>A!CB632</f>
        <v>0</v>
      </c>
      <c r="CD632">
        <f>A!CC632</f>
        <v>0</v>
      </c>
      <c r="CE632">
        <f>A!CD632</f>
        <v>0</v>
      </c>
      <c r="CF632">
        <f>A!CE632</f>
        <v>0</v>
      </c>
      <c r="CG632">
        <f>A!CF632</f>
        <v>0</v>
      </c>
      <c r="CH632">
        <f>A!CG632</f>
        <v>0</v>
      </c>
      <c r="CI632">
        <f>A!CH632</f>
        <v>0</v>
      </c>
      <c r="CJ632">
        <f>A!CI632</f>
        <v>0</v>
      </c>
      <c r="CK632">
        <f>A!CJ632</f>
        <v>0</v>
      </c>
      <c r="CL632">
        <f>A!CK632</f>
        <v>0</v>
      </c>
      <c r="CM632">
        <f>A!CL632</f>
        <v>0</v>
      </c>
      <c r="CN632">
        <f>A!CM632</f>
        <v>0</v>
      </c>
      <c r="CO632">
        <f>A!CN632</f>
        <v>0</v>
      </c>
      <c r="CP632">
        <f>A!CO632</f>
        <v>0</v>
      </c>
      <c r="CQ632">
        <f>A!CO942</f>
        <v>0</v>
      </c>
      <c r="CR632">
        <f>A!CP632</f>
        <v>0</v>
      </c>
      <c r="CS632">
        <f>A!CQ632</f>
        <v>0</v>
      </c>
    </row>
    <row r="633" spans="1:97" x14ac:dyDescent="0.2">
      <c r="A633">
        <f>A!A633</f>
        <v>0</v>
      </c>
      <c r="B633">
        <f>A!B633</f>
        <v>0</v>
      </c>
      <c r="C633">
        <f>A!C633</f>
        <v>0</v>
      </c>
      <c r="D633">
        <f>A!D633</f>
        <v>0</v>
      </c>
      <c r="E633">
        <f>A!E633</f>
        <v>0</v>
      </c>
      <c r="F633">
        <f>A!F633</f>
        <v>0</v>
      </c>
      <c r="G633">
        <f>A!G633</f>
        <v>0</v>
      </c>
      <c r="H633">
        <f>A!H633</f>
        <v>0</v>
      </c>
      <c r="I633">
        <f>A!I633</f>
        <v>0</v>
      </c>
      <c r="J633">
        <f>A!J633</f>
        <v>0</v>
      </c>
      <c r="K633">
        <f>A!K633</f>
        <v>0</v>
      </c>
      <c r="L633">
        <f>A!L633</f>
        <v>0</v>
      </c>
      <c r="M633">
        <f>A!M633</f>
        <v>0</v>
      </c>
      <c r="N633">
        <f>A!N633</f>
        <v>0</v>
      </c>
      <c r="O633">
        <f>A!O633</f>
        <v>0</v>
      </c>
      <c r="P633" s="23" t="str">
        <f>IF(A!P633="","",INDEX(B!$A$1:$BT$2000,MATCH(A!P633,B!$AX$1:$AX$2000,0),D!$B$5))</f>
        <v/>
      </c>
      <c r="Q633">
        <f>A!Q633</f>
        <v>0</v>
      </c>
      <c r="R633">
        <f>A!R633</f>
        <v>0</v>
      </c>
      <c r="S633">
        <f>A!S633</f>
        <v>0</v>
      </c>
      <c r="T633">
        <f>A!T633</f>
        <v>0</v>
      </c>
      <c r="U633">
        <f>A!U633</f>
        <v>0</v>
      </c>
      <c r="V633" s="23">
        <f>IF(A!V633="&lt;",1,A!V633)</f>
        <v>0</v>
      </c>
      <c r="W633">
        <f>A!W633</f>
        <v>0</v>
      </c>
      <c r="X633">
        <f>A!X633</f>
        <v>0</v>
      </c>
      <c r="Y633">
        <f>A!Y633</f>
        <v>0</v>
      </c>
      <c r="Z633" s="23">
        <f t="shared" si="9"/>
        <v>0</v>
      </c>
      <c r="AA633">
        <f>A!Z633</f>
        <v>0</v>
      </c>
      <c r="AB633">
        <f>A!AA633</f>
        <v>0</v>
      </c>
      <c r="AC633">
        <f>A!AB633</f>
        <v>0</v>
      </c>
      <c r="AD633">
        <f>A!AC633</f>
        <v>0</v>
      </c>
      <c r="AE633">
        <f>A!AD633</f>
        <v>0</v>
      </c>
      <c r="AF633">
        <f>A!AE633</f>
        <v>0</v>
      </c>
      <c r="AG633">
        <f>A!AF633</f>
        <v>0</v>
      </c>
      <c r="AH633">
        <f>A!AG633</f>
        <v>0</v>
      </c>
      <c r="AI633">
        <f>A!AH633</f>
        <v>0</v>
      </c>
      <c r="AJ633">
        <f>A!AI633</f>
        <v>0</v>
      </c>
      <c r="AK633">
        <f>A!AJ633</f>
        <v>0</v>
      </c>
      <c r="AL633">
        <f>A!AK633</f>
        <v>0</v>
      </c>
      <c r="AM633">
        <f>A!AL633</f>
        <v>0</v>
      </c>
      <c r="AN633">
        <f>A!AM633</f>
        <v>0</v>
      </c>
      <c r="AO633">
        <f>A!AN633</f>
        <v>0</v>
      </c>
      <c r="AP633">
        <f>A!AO633</f>
        <v>0</v>
      </c>
      <c r="AQ633">
        <f>A!AP633</f>
        <v>0</v>
      </c>
      <c r="AR633">
        <f>A!AQ633</f>
        <v>0</v>
      </c>
      <c r="AS633">
        <f>A!AR633</f>
        <v>0</v>
      </c>
      <c r="AT633">
        <f>A!AS633</f>
        <v>0</v>
      </c>
      <c r="AU633">
        <f>A!AT633</f>
        <v>0</v>
      </c>
      <c r="AV633">
        <f>A!AU633</f>
        <v>0</v>
      </c>
      <c r="AW633" s="23" t="str">
        <f>IF(A!AV633=0,"",A!AV633)</f>
        <v/>
      </c>
      <c r="AX633">
        <f>A!AW633</f>
        <v>0</v>
      </c>
      <c r="AY633">
        <f>A!AX633</f>
        <v>0</v>
      </c>
      <c r="AZ633">
        <f>A!AY633</f>
        <v>0</v>
      </c>
      <c r="BA633">
        <f>A!AZ633</f>
        <v>0</v>
      </c>
      <c r="BB633">
        <f>A!BA633</f>
        <v>0</v>
      </c>
      <c r="BC633">
        <f>A!BB633</f>
        <v>0</v>
      </c>
      <c r="BD633">
        <f>A!BC633</f>
        <v>0</v>
      </c>
      <c r="BE633">
        <f>A!BD633</f>
        <v>0</v>
      </c>
      <c r="BF633">
        <f>A!BE633</f>
        <v>0</v>
      </c>
      <c r="BG633">
        <f>A!BF633</f>
        <v>0</v>
      </c>
      <c r="BH633">
        <f>A!BG633</f>
        <v>0</v>
      </c>
      <c r="BI633">
        <f>A!BH633</f>
        <v>0</v>
      </c>
      <c r="BJ633">
        <f>A!BI633</f>
        <v>0</v>
      </c>
      <c r="BK633">
        <f>A!BJ633</f>
        <v>0</v>
      </c>
      <c r="BL633">
        <f>A!BK633</f>
        <v>0</v>
      </c>
      <c r="BM633">
        <f>A!BL633</f>
        <v>0</v>
      </c>
      <c r="BN633">
        <f>A!BM633</f>
        <v>0</v>
      </c>
      <c r="BO633">
        <f>A!BN633</f>
        <v>0</v>
      </c>
      <c r="BP633">
        <f>A!BO633</f>
        <v>0</v>
      </c>
      <c r="BQ633">
        <f>A!BP633</f>
        <v>0</v>
      </c>
      <c r="BR633">
        <f>A!BQ633</f>
        <v>0</v>
      </c>
      <c r="BS633">
        <f>A!BR633</f>
        <v>0</v>
      </c>
      <c r="BT633">
        <f>A!BS633</f>
        <v>0</v>
      </c>
      <c r="BU633">
        <f>A!BT633</f>
        <v>0</v>
      </c>
      <c r="BV633">
        <f>A!BU633</f>
        <v>0</v>
      </c>
      <c r="BW633">
        <f>A!BV633</f>
        <v>0</v>
      </c>
      <c r="BX633">
        <f>A!BW633</f>
        <v>0</v>
      </c>
      <c r="BY633">
        <f>A!BX633</f>
        <v>0</v>
      </c>
      <c r="BZ633">
        <f>A!BY633</f>
        <v>0</v>
      </c>
      <c r="CA633">
        <f>A!BZ633</f>
        <v>0</v>
      </c>
      <c r="CB633">
        <f>A!CA633</f>
        <v>0</v>
      </c>
      <c r="CC633">
        <f>A!CB633</f>
        <v>0</v>
      </c>
      <c r="CD633">
        <f>A!CC633</f>
        <v>0</v>
      </c>
      <c r="CE633">
        <f>A!CD633</f>
        <v>0</v>
      </c>
      <c r="CF633">
        <f>A!CE633</f>
        <v>0</v>
      </c>
      <c r="CG633">
        <f>A!CF633</f>
        <v>0</v>
      </c>
      <c r="CH633">
        <f>A!CG633</f>
        <v>0</v>
      </c>
      <c r="CI633">
        <f>A!CH633</f>
        <v>0</v>
      </c>
      <c r="CJ633">
        <f>A!CI633</f>
        <v>0</v>
      </c>
      <c r="CK633">
        <f>A!CJ633</f>
        <v>0</v>
      </c>
      <c r="CL633">
        <f>A!CK633</f>
        <v>0</v>
      </c>
      <c r="CM633">
        <f>A!CL633</f>
        <v>0</v>
      </c>
      <c r="CN633">
        <f>A!CM633</f>
        <v>0</v>
      </c>
      <c r="CO633">
        <f>A!CN633</f>
        <v>0</v>
      </c>
      <c r="CP633">
        <f>A!CO633</f>
        <v>0</v>
      </c>
      <c r="CQ633">
        <f>A!CO943</f>
        <v>0</v>
      </c>
      <c r="CR633">
        <f>A!CP633</f>
        <v>0</v>
      </c>
      <c r="CS633">
        <f>A!CQ633</f>
        <v>0</v>
      </c>
    </row>
    <row r="634" spans="1:97" x14ac:dyDescent="0.2">
      <c r="A634">
        <f>A!A634</f>
        <v>0</v>
      </c>
      <c r="B634">
        <f>A!B634</f>
        <v>0</v>
      </c>
      <c r="C634">
        <f>A!C634</f>
        <v>0</v>
      </c>
      <c r="D634">
        <f>A!D634</f>
        <v>0</v>
      </c>
      <c r="E634">
        <f>A!E634</f>
        <v>0</v>
      </c>
      <c r="F634">
        <f>A!F634</f>
        <v>0</v>
      </c>
      <c r="G634">
        <f>A!G634</f>
        <v>0</v>
      </c>
      <c r="H634">
        <f>A!H634</f>
        <v>0</v>
      </c>
      <c r="I634">
        <f>A!I634</f>
        <v>0</v>
      </c>
      <c r="J634">
        <f>A!J634</f>
        <v>0</v>
      </c>
      <c r="K634">
        <f>A!K634</f>
        <v>0</v>
      </c>
      <c r="L634">
        <f>A!L634</f>
        <v>0</v>
      </c>
      <c r="M634">
        <f>A!M634</f>
        <v>0</v>
      </c>
      <c r="N634">
        <f>A!N634</f>
        <v>0</v>
      </c>
      <c r="O634">
        <f>A!O634</f>
        <v>0</v>
      </c>
      <c r="P634" s="23" t="str">
        <f>IF(A!P634="","",INDEX(B!$A$1:$BT$2000,MATCH(A!P634,B!$AX$1:$AX$2000,0),D!$B$5))</f>
        <v/>
      </c>
      <c r="Q634">
        <f>A!Q634</f>
        <v>0</v>
      </c>
      <c r="R634">
        <f>A!R634</f>
        <v>0</v>
      </c>
      <c r="S634">
        <f>A!S634</f>
        <v>0</v>
      </c>
      <c r="T634">
        <f>A!T634</f>
        <v>0</v>
      </c>
      <c r="U634">
        <f>A!U634</f>
        <v>0</v>
      </c>
      <c r="V634" s="23">
        <f>IF(A!V634="&lt;",1,A!V634)</f>
        <v>0</v>
      </c>
      <c r="W634">
        <f>A!W634</f>
        <v>0</v>
      </c>
      <c r="X634">
        <f>A!X634</f>
        <v>0</v>
      </c>
      <c r="Y634">
        <f>A!Y634</f>
        <v>0</v>
      </c>
      <c r="Z634" s="23">
        <f t="shared" si="9"/>
        <v>0</v>
      </c>
      <c r="AA634">
        <f>A!Z634</f>
        <v>0</v>
      </c>
      <c r="AB634">
        <f>A!AA634</f>
        <v>0</v>
      </c>
      <c r="AC634">
        <f>A!AB634</f>
        <v>0</v>
      </c>
      <c r="AD634">
        <f>A!AC634</f>
        <v>0</v>
      </c>
      <c r="AE634">
        <f>A!AD634</f>
        <v>0</v>
      </c>
      <c r="AF634">
        <f>A!AE634</f>
        <v>0</v>
      </c>
      <c r="AG634">
        <f>A!AF634</f>
        <v>0</v>
      </c>
      <c r="AH634">
        <f>A!AG634</f>
        <v>0</v>
      </c>
      <c r="AI634">
        <f>A!AH634</f>
        <v>0</v>
      </c>
      <c r="AJ634">
        <f>A!AI634</f>
        <v>0</v>
      </c>
      <c r="AK634">
        <f>A!AJ634</f>
        <v>0</v>
      </c>
      <c r="AL634">
        <f>A!AK634</f>
        <v>0</v>
      </c>
      <c r="AM634">
        <f>A!AL634</f>
        <v>0</v>
      </c>
      <c r="AN634">
        <f>A!AM634</f>
        <v>0</v>
      </c>
      <c r="AO634">
        <f>A!AN634</f>
        <v>0</v>
      </c>
      <c r="AP634">
        <f>A!AO634</f>
        <v>0</v>
      </c>
      <c r="AQ634">
        <f>A!AP634</f>
        <v>0</v>
      </c>
      <c r="AR634">
        <f>A!AQ634</f>
        <v>0</v>
      </c>
      <c r="AS634">
        <f>A!AR634</f>
        <v>0</v>
      </c>
      <c r="AT634">
        <f>A!AS634</f>
        <v>0</v>
      </c>
      <c r="AU634">
        <f>A!AT634</f>
        <v>0</v>
      </c>
      <c r="AV634">
        <f>A!AU634</f>
        <v>0</v>
      </c>
      <c r="AW634" s="23" t="str">
        <f>IF(A!AV634=0,"",A!AV634)</f>
        <v/>
      </c>
      <c r="AX634">
        <f>A!AW634</f>
        <v>0</v>
      </c>
      <c r="AY634">
        <f>A!AX634</f>
        <v>0</v>
      </c>
      <c r="AZ634">
        <f>A!AY634</f>
        <v>0</v>
      </c>
      <c r="BA634">
        <f>A!AZ634</f>
        <v>0</v>
      </c>
      <c r="BB634">
        <f>A!BA634</f>
        <v>0</v>
      </c>
      <c r="BC634">
        <f>A!BB634</f>
        <v>0</v>
      </c>
      <c r="BD634">
        <f>A!BC634</f>
        <v>0</v>
      </c>
      <c r="BE634">
        <f>A!BD634</f>
        <v>0</v>
      </c>
      <c r="BF634">
        <f>A!BE634</f>
        <v>0</v>
      </c>
      <c r="BG634">
        <f>A!BF634</f>
        <v>0</v>
      </c>
      <c r="BH634">
        <f>A!BG634</f>
        <v>0</v>
      </c>
      <c r="BI634">
        <f>A!BH634</f>
        <v>0</v>
      </c>
      <c r="BJ634">
        <f>A!BI634</f>
        <v>0</v>
      </c>
      <c r="BK634">
        <f>A!BJ634</f>
        <v>0</v>
      </c>
      <c r="BL634">
        <f>A!BK634</f>
        <v>0</v>
      </c>
      <c r="BM634">
        <f>A!BL634</f>
        <v>0</v>
      </c>
      <c r="BN634">
        <f>A!BM634</f>
        <v>0</v>
      </c>
      <c r="BO634">
        <f>A!BN634</f>
        <v>0</v>
      </c>
      <c r="BP634">
        <f>A!BO634</f>
        <v>0</v>
      </c>
      <c r="BQ634">
        <f>A!BP634</f>
        <v>0</v>
      </c>
      <c r="BR634">
        <f>A!BQ634</f>
        <v>0</v>
      </c>
      <c r="BS634">
        <f>A!BR634</f>
        <v>0</v>
      </c>
      <c r="BT634">
        <f>A!BS634</f>
        <v>0</v>
      </c>
      <c r="BU634">
        <f>A!BT634</f>
        <v>0</v>
      </c>
      <c r="BV634">
        <f>A!BU634</f>
        <v>0</v>
      </c>
      <c r="BW634">
        <f>A!BV634</f>
        <v>0</v>
      </c>
      <c r="BX634">
        <f>A!BW634</f>
        <v>0</v>
      </c>
      <c r="BY634">
        <f>A!BX634</f>
        <v>0</v>
      </c>
      <c r="BZ634">
        <f>A!BY634</f>
        <v>0</v>
      </c>
      <c r="CA634">
        <f>A!BZ634</f>
        <v>0</v>
      </c>
      <c r="CB634">
        <f>A!CA634</f>
        <v>0</v>
      </c>
      <c r="CC634">
        <f>A!CB634</f>
        <v>0</v>
      </c>
      <c r="CD634">
        <f>A!CC634</f>
        <v>0</v>
      </c>
      <c r="CE634">
        <f>A!CD634</f>
        <v>0</v>
      </c>
      <c r="CF634">
        <f>A!CE634</f>
        <v>0</v>
      </c>
      <c r="CG634">
        <f>A!CF634</f>
        <v>0</v>
      </c>
      <c r="CH634">
        <f>A!CG634</f>
        <v>0</v>
      </c>
      <c r="CI634">
        <f>A!CH634</f>
        <v>0</v>
      </c>
      <c r="CJ634">
        <f>A!CI634</f>
        <v>0</v>
      </c>
      <c r="CK634">
        <f>A!CJ634</f>
        <v>0</v>
      </c>
      <c r="CL634">
        <f>A!CK634</f>
        <v>0</v>
      </c>
      <c r="CM634">
        <f>A!CL634</f>
        <v>0</v>
      </c>
      <c r="CN634">
        <f>A!CM634</f>
        <v>0</v>
      </c>
      <c r="CO634">
        <f>A!CN634</f>
        <v>0</v>
      </c>
      <c r="CP634">
        <f>A!CO634</f>
        <v>0</v>
      </c>
      <c r="CQ634">
        <f>A!CO944</f>
        <v>0</v>
      </c>
      <c r="CR634">
        <f>A!CP634</f>
        <v>0</v>
      </c>
      <c r="CS634">
        <f>A!CQ634</f>
        <v>0</v>
      </c>
    </row>
    <row r="635" spans="1:97" x14ac:dyDescent="0.2">
      <c r="A635">
        <f>A!A635</f>
        <v>0</v>
      </c>
      <c r="B635">
        <f>A!B635</f>
        <v>0</v>
      </c>
      <c r="C635">
        <f>A!C635</f>
        <v>0</v>
      </c>
      <c r="D635">
        <f>A!D635</f>
        <v>0</v>
      </c>
      <c r="E635">
        <f>A!E635</f>
        <v>0</v>
      </c>
      <c r="F635">
        <f>A!F635</f>
        <v>0</v>
      </c>
      <c r="G635">
        <f>A!G635</f>
        <v>0</v>
      </c>
      <c r="H635">
        <f>A!H635</f>
        <v>0</v>
      </c>
      <c r="I635">
        <f>A!I635</f>
        <v>0</v>
      </c>
      <c r="J635">
        <f>A!J635</f>
        <v>0</v>
      </c>
      <c r="K635">
        <f>A!K635</f>
        <v>0</v>
      </c>
      <c r="L635">
        <f>A!L635</f>
        <v>0</v>
      </c>
      <c r="M635">
        <f>A!M635</f>
        <v>0</v>
      </c>
      <c r="N635">
        <f>A!N635</f>
        <v>0</v>
      </c>
      <c r="O635">
        <f>A!O635</f>
        <v>0</v>
      </c>
      <c r="P635" s="23" t="str">
        <f>IF(A!P635="","",INDEX(B!$A$1:$BT$2000,MATCH(A!P635,B!$AX$1:$AX$2000,0),D!$B$5))</f>
        <v/>
      </c>
      <c r="Q635">
        <f>A!Q635</f>
        <v>0</v>
      </c>
      <c r="R635">
        <f>A!R635</f>
        <v>0</v>
      </c>
      <c r="S635">
        <f>A!S635</f>
        <v>0</v>
      </c>
      <c r="T635">
        <f>A!T635</f>
        <v>0</v>
      </c>
      <c r="U635">
        <f>A!U635</f>
        <v>0</v>
      </c>
      <c r="V635" s="23">
        <f>IF(A!V635="&lt;",1,A!V635)</f>
        <v>0</v>
      </c>
      <c r="W635">
        <f>A!W635</f>
        <v>0</v>
      </c>
      <c r="X635">
        <f>A!X635</f>
        <v>0</v>
      </c>
      <c r="Y635">
        <f>A!Y635</f>
        <v>0</v>
      </c>
      <c r="Z635" s="23">
        <f t="shared" si="9"/>
        <v>0</v>
      </c>
      <c r="AA635">
        <f>A!Z635</f>
        <v>0</v>
      </c>
      <c r="AB635">
        <f>A!AA635</f>
        <v>0</v>
      </c>
      <c r="AC635">
        <f>A!AB635</f>
        <v>0</v>
      </c>
      <c r="AD635">
        <f>A!AC635</f>
        <v>0</v>
      </c>
      <c r="AE635">
        <f>A!AD635</f>
        <v>0</v>
      </c>
      <c r="AF635">
        <f>A!AE635</f>
        <v>0</v>
      </c>
      <c r="AG635">
        <f>A!AF635</f>
        <v>0</v>
      </c>
      <c r="AH635">
        <f>A!AG635</f>
        <v>0</v>
      </c>
      <c r="AI635">
        <f>A!AH635</f>
        <v>0</v>
      </c>
      <c r="AJ635">
        <f>A!AI635</f>
        <v>0</v>
      </c>
      <c r="AK635">
        <f>A!AJ635</f>
        <v>0</v>
      </c>
      <c r="AL635">
        <f>A!AK635</f>
        <v>0</v>
      </c>
      <c r="AM635">
        <f>A!AL635</f>
        <v>0</v>
      </c>
      <c r="AN635">
        <f>A!AM635</f>
        <v>0</v>
      </c>
      <c r="AO635">
        <f>A!AN635</f>
        <v>0</v>
      </c>
      <c r="AP635">
        <f>A!AO635</f>
        <v>0</v>
      </c>
      <c r="AQ635">
        <f>A!AP635</f>
        <v>0</v>
      </c>
      <c r="AR635">
        <f>A!AQ635</f>
        <v>0</v>
      </c>
      <c r="AS635">
        <f>A!AR635</f>
        <v>0</v>
      </c>
      <c r="AT635">
        <f>A!AS635</f>
        <v>0</v>
      </c>
      <c r="AU635">
        <f>A!AT635</f>
        <v>0</v>
      </c>
      <c r="AV635">
        <f>A!AU635</f>
        <v>0</v>
      </c>
      <c r="AW635" s="23" t="str">
        <f>IF(A!AV635=0,"",A!AV635)</f>
        <v/>
      </c>
      <c r="AX635">
        <f>A!AW635</f>
        <v>0</v>
      </c>
      <c r="AY635">
        <f>A!AX635</f>
        <v>0</v>
      </c>
      <c r="AZ635">
        <f>A!AY635</f>
        <v>0</v>
      </c>
      <c r="BA635">
        <f>A!AZ635</f>
        <v>0</v>
      </c>
      <c r="BB635">
        <f>A!BA635</f>
        <v>0</v>
      </c>
      <c r="BC635">
        <f>A!BB635</f>
        <v>0</v>
      </c>
      <c r="BD635">
        <f>A!BC635</f>
        <v>0</v>
      </c>
      <c r="BE635">
        <f>A!BD635</f>
        <v>0</v>
      </c>
      <c r="BF635">
        <f>A!BE635</f>
        <v>0</v>
      </c>
      <c r="BG635">
        <f>A!BF635</f>
        <v>0</v>
      </c>
      <c r="BH635">
        <f>A!BG635</f>
        <v>0</v>
      </c>
      <c r="BI635">
        <f>A!BH635</f>
        <v>0</v>
      </c>
      <c r="BJ635">
        <f>A!BI635</f>
        <v>0</v>
      </c>
      <c r="BK635">
        <f>A!BJ635</f>
        <v>0</v>
      </c>
      <c r="BL635">
        <f>A!BK635</f>
        <v>0</v>
      </c>
      <c r="BM635">
        <f>A!BL635</f>
        <v>0</v>
      </c>
      <c r="BN635">
        <f>A!BM635</f>
        <v>0</v>
      </c>
      <c r="BO635">
        <f>A!BN635</f>
        <v>0</v>
      </c>
      <c r="BP635">
        <f>A!BO635</f>
        <v>0</v>
      </c>
      <c r="BQ635">
        <f>A!BP635</f>
        <v>0</v>
      </c>
      <c r="BR635">
        <f>A!BQ635</f>
        <v>0</v>
      </c>
      <c r="BS635">
        <f>A!BR635</f>
        <v>0</v>
      </c>
      <c r="BT635">
        <f>A!BS635</f>
        <v>0</v>
      </c>
      <c r="BU635">
        <f>A!BT635</f>
        <v>0</v>
      </c>
      <c r="BV635">
        <f>A!BU635</f>
        <v>0</v>
      </c>
      <c r="BW635">
        <f>A!BV635</f>
        <v>0</v>
      </c>
      <c r="BX635">
        <f>A!BW635</f>
        <v>0</v>
      </c>
      <c r="BY635">
        <f>A!BX635</f>
        <v>0</v>
      </c>
      <c r="BZ635">
        <f>A!BY635</f>
        <v>0</v>
      </c>
      <c r="CA635">
        <f>A!BZ635</f>
        <v>0</v>
      </c>
      <c r="CB635">
        <f>A!CA635</f>
        <v>0</v>
      </c>
      <c r="CC635">
        <f>A!CB635</f>
        <v>0</v>
      </c>
      <c r="CD635">
        <f>A!CC635</f>
        <v>0</v>
      </c>
      <c r="CE635">
        <f>A!CD635</f>
        <v>0</v>
      </c>
      <c r="CF635">
        <f>A!CE635</f>
        <v>0</v>
      </c>
      <c r="CG635">
        <f>A!CF635</f>
        <v>0</v>
      </c>
      <c r="CH635">
        <f>A!CG635</f>
        <v>0</v>
      </c>
      <c r="CI635">
        <f>A!CH635</f>
        <v>0</v>
      </c>
      <c r="CJ635">
        <f>A!CI635</f>
        <v>0</v>
      </c>
      <c r="CK635">
        <f>A!CJ635</f>
        <v>0</v>
      </c>
      <c r="CL635">
        <f>A!CK635</f>
        <v>0</v>
      </c>
      <c r="CM635">
        <f>A!CL635</f>
        <v>0</v>
      </c>
      <c r="CN635">
        <f>A!CM635</f>
        <v>0</v>
      </c>
      <c r="CO635">
        <f>A!CN635</f>
        <v>0</v>
      </c>
      <c r="CP635">
        <f>A!CO635</f>
        <v>0</v>
      </c>
      <c r="CQ635">
        <f>A!CO945</f>
        <v>0</v>
      </c>
      <c r="CR635">
        <f>A!CP635</f>
        <v>0</v>
      </c>
      <c r="CS635">
        <f>A!CQ635</f>
        <v>0</v>
      </c>
    </row>
    <row r="636" spans="1:97" x14ac:dyDescent="0.2">
      <c r="A636">
        <f>A!A636</f>
        <v>0</v>
      </c>
      <c r="B636">
        <f>A!B636</f>
        <v>0</v>
      </c>
      <c r="C636">
        <f>A!C636</f>
        <v>0</v>
      </c>
      <c r="D636">
        <f>A!D636</f>
        <v>0</v>
      </c>
      <c r="E636">
        <f>A!E636</f>
        <v>0</v>
      </c>
      <c r="F636">
        <f>A!F636</f>
        <v>0</v>
      </c>
      <c r="G636">
        <f>A!G636</f>
        <v>0</v>
      </c>
      <c r="H636">
        <f>A!H636</f>
        <v>0</v>
      </c>
      <c r="I636">
        <f>A!I636</f>
        <v>0</v>
      </c>
      <c r="J636">
        <f>A!J636</f>
        <v>0</v>
      </c>
      <c r="K636">
        <f>A!K636</f>
        <v>0</v>
      </c>
      <c r="L636">
        <f>A!L636</f>
        <v>0</v>
      </c>
      <c r="M636">
        <f>A!M636</f>
        <v>0</v>
      </c>
      <c r="N636">
        <f>A!N636</f>
        <v>0</v>
      </c>
      <c r="O636">
        <f>A!O636</f>
        <v>0</v>
      </c>
      <c r="P636" s="23" t="str">
        <f>IF(A!P636="","",INDEX(B!$A$1:$BT$2000,MATCH(A!P636,B!$AX$1:$AX$2000,0),D!$B$5))</f>
        <v/>
      </c>
      <c r="Q636">
        <f>A!Q636</f>
        <v>0</v>
      </c>
      <c r="R636">
        <f>A!R636</f>
        <v>0</v>
      </c>
      <c r="S636">
        <f>A!S636</f>
        <v>0</v>
      </c>
      <c r="T636">
        <f>A!T636</f>
        <v>0</v>
      </c>
      <c r="U636">
        <f>A!U636</f>
        <v>0</v>
      </c>
      <c r="V636" s="23">
        <f>IF(A!V636="&lt;",1,A!V636)</f>
        <v>0</v>
      </c>
      <c r="W636">
        <f>A!W636</f>
        <v>0</v>
      </c>
      <c r="X636">
        <f>A!X636</f>
        <v>0</v>
      </c>
      <c r="Y636">
        <f>A!Y636</f>
        <v>0</v>
      </c>
      <c r="Z636" s="23">
        <f t="shared" si="9"/>
        <v>0</v>
      </c>
      <c r="AA636">
        <f>A!Z636</f>
        <v>0</v>
      </c>
      <c r="AB636">
        <f>A!AA636</f>
        <v>0</v>
      </c>
      <c r="AC636">
        <f>A!AB636</f>
        <v>0</v>
      </c>
      <c r="AD636">
        <f>A!AC636</f>
        <v>0</v>
      </c>
      <c r="AE636">
        <f>A!AD636</f>
        <v>0</v>
      </c>
      <c r="AF636">
        <f>A!AE636</f>
        <v>0</v>
      </c>
      <c r="AG636">
        <f>A!AF636</f>
        <v>0</v>
      </c>
      <c r="AH636">
        <f>A!AG636</f>
        <v>0</v>
      </c>
      <c r="AI636">
        <f>A!AH636</f>
        <v>0</v>
      </c>
      <c r="AJ636">
        <f>A!AI636</f>
        <v>0</v>
      </c>
      <c r="AK636">
        <f>A!AJ636</f>
        <v>0</v>
      </c>
      <c r="AL636">
        <f>A!AK636</f>
        <v>0</v>
      </c>
      <c r="AM636">
        <f>A!AL636</f>
        <v>0</v>
      </c>
      <c r="AN636">
        <f>A!AM636</f>
        <v>0</v>
      </c>
      <c r="AO636">
        <f>A!AN636</f>
        <v>0</v>
      </c>
      <c r="AP636">
        <f>A!AO636</f>
        <v>0</v>
      </c>
      <c r="AQ636">
        <f>A!AP636</f>
        <v>0</v>
      </c>
      <c r="AR636">
        <f>A!AQ636</f>
        <v>0</v>
      </c>
      <c r="AS636">
        <f>A!AR636</f>
        <v>0</v>
      </c>
      <c r="AT636">
        <f>A!AS636</f>
        <v>0</v>
      </c>
      <c r="AU636">
        <f>A!AT636</f>
        <v>0</v>
      </c>
      <c r="AV636">
        <f>A!AU636</f>
        <v>0</v>
      </c>
      <c r="AW636" s="23" t="str">
        <f>IF(A!AV636=0,"",A!AV636)</f>
        <v/>
      </c>
      <c r="AX636">
        <f>A!AW636</f>
        <v>0</v>
      </c>
      <c r="AY636">
        <f>A!AX636</f>
        <v>0</v>
      </c>
      <c r="AZ636">
        <f>A!AY636</f>
        <v>0</v>
      </c>
      <c r="BA636">
        <f>A!AZ636</f>
        <v>0</v>
      </c>
      <c r="BB636">
        <f>A!BA636</f>
        <v>0</v>
      </c>
      <c r="BC636">
        <f>A!BB636</f>
        <v>0</v>
      </c>
      <c r="BD636">
        <f>A!BC636</f>
        <v>0</v>
      </c>
      <c r="BE636">
        <f>A!BD636</f>
        <v>0</v>
      </c>
      <c r="BF636">
        <f>A!BE636</f>
        <v>0</v>
      </c>
      <c r="BG636">
        <f>A!BF636</f>
        <v>0</v>
      </c>
      <c r="BH636">
        <f>A!BG636</f>
        <v>0</v>
      </c>
      <c r="BI636">
        <f>A!BH636</f>
        <v>0</v>
      </c>
      <c r="BJ636">
        <f>A!BI636</f>
        <v>0</v>
      </c>
      <c r="BK636">
        <f>A!BJ636</f>
        <v>0</v>
      </c>
      <c r="BL636">
        <f>A!BK636</f>
        <v>0</v>
      </c>
      <c r="BM636">
        <f>A!BL636</f>
        <v>0</v>
      </c>
      <c r="BN636">
        <f>A!BM636</f>
        <v>0</v>
      </c>
      <c r="BO636">
        <f>A!BN636</f>
        <v>0</v>
      </c>
      <c r="BP636">
        <f>A!BO636</f>
        <v>0</v>
      </c>
      <c r="BQ636">
        <f>A!BP636</f>
        <v>0</v>
      </c>
      <c r="BR636">
        <f>A!BQ636</f>
        <v>0</v>
      </c>
      <c r="BS636">
        <f>A!BR636</f>
        <v>0</v>
      </c>
      <c r="BT636">
        <f>A!BS636</f>
        <v>0</v>
      </c>
      <c r="BU636">
        <f>A!BT636</f>
        <v>0</v>
      </c>
      <c r="BV636">
        <f>A!BU636</f>
        <v>0</v>
      </c>
      <c r="BW636">
        <f>A!BV636</f>
        <v>0</v>
      </c>
      <c r="BX636">
        <f>A!BW636</f>
        <v>0</v>
      </c>
      <c r="BY636">
        <f>A!BX636</f>
        <v>0</v>
      </c>
      <c r="BZ636">
        <f>A!BY636</f>
        <v>0</v>
      </c>
      <c r="CA636">
        <f>A!BZ636</f>
        <v>0</v>
      </c>
      <c r="CB636">
        <f>A!CA636</f>
        <v>0</v>
      </c>
      <c r="CC636">
        <f>A!CB636</f>
        <v>0</v>
      </c>
      <c r="CD636">
        <f>A!CC636</f>
        <v>0</v>
      </c>
      <c r="CE636">
        <f>A!CD636</f>
        <v>0</v>
      </c>
      <c r="CF636">
        <f>A!CE636</f>
        <v>0</v>
      </c>
      <c r="CG636">
        <f>A!CF636</f>
        <v>0</v>
      </c>
      <c r="CH636">
        <f>A!CG636</f>
        <v>0</v>
      </c>
      <c r="CI636">
        <f>A!CH636</f>
        <v>0</v>
      </c>
      <c r="CJ636">
        <f>A!CI636</f>
        <v>0</v>
      </c>
      <c r="CK636">
        <f>A!CJ636</f>
        <v>0</v>
      </c>
      <c r="CL636">
        <f>A!CK636</f>
        <v>0</v>
      </c>
      <c r="CM636">
        <f>A!CL636</f>
        <v>0</v>
      </c>
      <c r="CN636">
        <f>A!CM636</f>
        <v>0</v>
      </c>
      <c r="CO636">
        <f>A!CN636</f>
        <v>0</v>
      </c>
      <c r="CP636">
        <f>A!CO636</f>
        <v>0</v>
      </c>
      <c r="CQ636">
        <f>A!CO946</f>
        <v>0</v>
      </c>
      <c r="CR636">
        <f>A!CP636</f>
        <v>0</v>
      </c>
      <c r="CS636">
        <f>A!CQ636</f>
        <v>0</v>
      </c>
    </row>
    <row r="637" spans="1:97" x14ac:dyDescent="0.2">
      <c r="A637">
        <f>A!A637</f>
        <v>0</v>
      </c>
      <c r="B637">
        <f>A!B637</f>
        <v>0</v>
      </c>
      <c r="C637">
        <f>A!C637</f>
        <v>0</v>
      </c>
      <c r="D637">
        <f>A!D637</f>
        <v>0</v>
      </c>
      <c r="E637">
        <f>A!E637</f>
        <v>0</v>
      </c>
      <c r="F637">
        <f>A!F637</f>
        <v>0</v>
      </c>
      <c r="G637">
        <f>A!G637</f>
        <v>0</v>
      </c>
      <c r="H637">
        <f>A!H637</f>
        <v>0</v>
      </c>
      <c r="I637">
        <f>A!I637</f>
        <v>0</v>
      </c>
      <c r="J637">
        <f>A!J637</f>
        <v>0</v>
      </c>
      <c r="K637">
        <f>A!K637</f>
        <v>0</v>
      </c>
      <c r="L637">
        <f>A!L637</f>
        <v>0</v>
      </c>
      <c r="M637">
        <f>A!M637</f>
        <v>0</v>
      </c>
      <c r="N637">
        <f>A!N637</f>
        <v>0</v>
      </c>
      <c r="O637">
        <f>A!O637</f>
        <v>0</v>
      </c>
      <c r="P637" s="23" t="str">
        <f>IF(A!P637="","",INDEX(B!$A$1:$BT$2000,MATCH(A!P637,B!$AX$1:$AX$2000,0),D!$B$5))</f>
        <v/>
      </c>
      <c r="Q637">
        <f>A!Q637</f>
        <v>0</v>
      </c>
      <c r="R637">
        <f>A!R637</f>
        <v>0</v>
      </c>
      <c r="S637">
        <f>A!S637</f>
        <v>0</v>
      </c>
      <c r="T637">
        <f>A!T637</f>
        <v>0</v>
      </c>
      <c r="U637">
        <f>A!U637</f>
        <v>0</v>
      </c>
      <c r="V637" s="23">
        <f>IF(A!V637="&lt;",1,A!V637)</f>
        <v>0</v>
      </c>
      <c r="W637">
        <f>A!W637</f>
        <v>0</v>
      </c>
      <c r="X637">
        <f>A!X637</f>
        <v>0</v>
      </c>
      <c r="Y637">
        <f>A!Y637</f>
        <v>0</v>
      </c>
      <c r="Z637" s="23">
        <f t="shared" si="9"/>
        <v>0</v>
      </c>
      <c r="AA637">
        <f>A!Z637</f>
        <v>0</v>
      </c>
      <c r="AB637">
        <f>A!AA637</f>
        <v>0</v>
      </c>
      <c r="AC637">
        <f>A!AB637</f>
        <v>0</v>
      </c>
      <c r="AD637">
        <f>A!AC637</f>
        <v>0</v>
      </c>
      <c r="AE637">
        <f>A!AD637</f>
        <v>0</v>
      </c>
      <c r="AF637">
        <f>A!AE637</f>
        <v>0</v>
      </c>
      <c r="AG637">
        <f>A!AF637</f>
        <v>0</v>
      </c>
      <c r="AH637">
        <f>A!AG637</f>
        <v>0</v>
      </c>
      <c r="AI637">
        <f>A!AH637</f>
        <v>0</v>
      </c>
      <c r="AJ637">
        <f>A!AI637</f>
        <v>0</v>
      </c>
      <c r="AK637">
        <f>A!AJ637</f>
        <v>0</v>
      </c>
      <c r="AL637">
        <f>A!AK637</f>
        <v>0</v>
      </c>
      <c r="AM637">
        <f>A!AL637</f>
        <v>0</v>
      </c>
      <c r="AN637">
        <f>A!AM637</f>
        <v>0</v>
      </c>
      <c r="AO637">
        <f>A!AN637</f>
        <v>0</v>
      </c>
      <c r="AP637">
        <f>A!AO637</f>
        <v>0</v>
      </c>
      <c r="AQ637">
        <f>A!AP637</f>
        <v>0</v>
      </c>
      <c r="AR637">
        <f>A!AQ637</f>
        <v>0</v>
      </c>
      <c r="AS637">
        <f>A!AR637</f>
        <v>0</v>
      </c>
      <c r="AT637">
        <f>A!AS637</f>
        <v>0</v>
      </c>
      <c r="AU637">
        <f>A!AT637</f>
        <v>0</v>
      </c>
      <c r="AV637">
        <f>A!AU637</f>
        <v>0</v>
      </c>
      <c r="AW637" s="23" t="str">
        <f>IF(A!AV637=0,"",A!AV637)</f>
        <v/>
      </c>
      <c r="AX637">
        <f>A!AW637</f>
        <v>0</v>
      </c>
      <c r="AY637">
        <f>A!AX637</f>
        <v>0</v>
      </c>
      <c r="AZ637">
        <f>A!AY637</f>
        <v>0</v>
      </c>
      <c r="BA637">
        <f>A!AZ637</f>
        <v>0</v>
      </c>
      <c r="BB637">
        <f>A!BA637</f>
        <v>0</v>
      </c>
      <c r="BC637">
        <f>A!BB637</f>
        <v>0</v>
      </c>
      <c r="BD637">
        <f>A!BC637</f>
        <v>0</v>
      </c>
      <c r="BE637">
        <f>A!BD637</f>
        <v>0</v>
      </c>
      <c r="BF637">
        <f>A!BE637</f>
        <v>0</v>
      </c>
      <c r="BG637">
        <f>A!BF637</f>
        <v>0</v>
      </c>
      <c r="BH637">
        <f>A!BG637</f>
        <v>0</v>
      </c>
      <c r="BI637">
        <f>A!BH637</f>
        <v>0</v>
      </c>
      <c r="BJ637">
        <f>A!BI637</f>
        <v>0</v>
      </c>
      <c r="BK637">
        <f>A!BJ637</f>
        <v>0</v>
      </c>
      <c r="BL637">
        <f>A!BK637</f>
        <v>0</v>
      </c>
      <c r="BM637">
        <f>A!BL637</f>
        <v>0</v>
      </c>
      <c r="BN637">
        <f>A!BM637</f>
        <v>0</v>
      </c>
      <c r="BO637">
        <f>A!BN637</f>
        <v>0</v>
      </c>
      <c r="BP637">
        <f>A!BO637</f>
        <v>0</v>
      </c>
      <c r="BQ637">
        <f>A!BP637</f>
        <v>0</v>
      </c>
      <c r="BR637">
        <f>A!BQ637</f>
        <v>0</v>
      </c>
      <c r="BS637">
        <f>A!BR637</f>
        <v>0</v>
      </c>
      <c r="BT637">
        <f>A!BS637</f>
        <v>0</v>
      </c>
      <c r="BU637">
        <f>A!BT637</f>
        <v>0</v>
      </c>
      <c r="BV637">
        <f>A!BU637</f>
        <v>0</v>
      </c>
      <c r="BW637">
        <f>A!BV637</f>
        <v>0</v>
      </c>
      <c r="BX637">
        <f>A!BW637</f>
        <v>0</v>
      </c>
      <c r="BY637">
        <f>A!BX637</f>
        <v>0</v>
      </c>
      <c r="BZ637">
        <f>A!BY637</f>
        <v>0</v>
      </c>
      <c r="CA637">
        <f>A!BZ637</f>
        <v>0</v>
      </c>
      <c r="CB637">
        <f>A!CA637</f>
        <v>0</v>
      </c>
      <c r="CC637">
        <f>A!CB637</f>
        <v>0</v>
      </c>
      <c r="CD637">
        <f>A!CC637</f>
        <v>0</v>
      </c>
      <c r="CE637">
        <f>A!CD637</f>
        <v>0</v>
      </c>
      <c r="CF637">
        <f>A!CE637</f>
        <v>0</v>
      </c>
      <c r="CG637">
        <f>A!CF637</f>
        <v>0</v>
      </c>
      <c r="CH637">
        <f>A!CG637</f>
        <v>0</v>
      </c>
      <c r="CI637">
        <f>A!CH637</f>
        <v>0</v>
      </c>
      <c r="CJ637">
        <f>A!CI637</f>
        <v>0</v>
      </c>
      <c r="CK637">
        <f>A!CJ637</f>
        <v>0</v>
      </c>
      <c r="CL637">
        <f>A!CK637</f>
        <v>0</v>
      </c>
      <c r="CM637">
        <f>A!CL637</f>
        <v>0</v>
      </c>
      <c r="CN637">
        <f>A!CM637</f>
        <v>0</v>
      </c>
      <c r="CO637">
        <f>A!CN637</f>
        <v>0</v>
      </c>
      <c r="CP637">
        <f>A!CO637</f>
        <v>0</v>
      </c>
      <c r="CQ637">
        <f>A!CO947</f>
        <v>0</v>
      </c>
      <c r="CR637">
        <f>A!CP637</f>
        <v>0</v>
      </c>
      <c r="CS637">
        <f>A!CQ637</f>
        <v>0</v>
      </c>
    </row>
    <row r="638" spans="1:97" x14ac:dyDescent="0.2">
      <c r="A638">
        <f>A!A638</f>
        <v>0</v>
      </c>
      <c r="B638">
        <f>A!B638</f>
        <v>0</v>
      </c>
      <c r="C638">
        <f>A!C638</f>
        <v>0</v>
      </c>
      <c r="D638">
        <f>A!D638</f>
        <v>0</v>
      </c>
      <c r="E638">
        <f>A!E638</f>
        <v>0</v>
      </c>
      <c r="F638">
        <f>A!F638</f>
        <v>0</v>
      </c>
      <c r="G638">
        <f>A!G638</f>
        <v>0</v>
      </c>
      <c r="H638">
        <f>A!H638</f>
        <v>0</v>
      </c>
      <c r="I638">
        <f>A!I638</f>
        <v>0</v>
      </c>
      <c r="J638">
        <f>A!J638</f>
        <v>0</v>
      </c>
      <c r="K638">
        <f>A!K638</f>
        <v>0</v>
      </c>
      <c r="L638">
        <f>A!L638</f>
        <v>0</v>
      </c>
      <c r="M638">
        <f>A!M638</f>
        <v>0</v>
      </c>
      <c r="N638">
        <f>A!N638</f>
        <v>0</v>
      </c>
      <c r="O638">
        <f>A!O638</f>
        <v>0</v>
      </c>
      <c r="P638" s="23" t="str">
        <f>IF(A!P638="","",INDEX(B!$A$1:$BT$2000,MATCH(A!P638,B!$AX$1:$AX$2000,0),D!$B$5))</f>
        <v/>
      </c>
      <c r="Q638">
        <f>A!Q638</f>
        <v>0</v>
      </c>
      <c r="R638">
        <f>A!R638</f>
        <v>0</v>
      </c>
      <c r="S638">
        <f>A!S638</f>
        <v>0</v>
      </c>
      <c r="T638">
        <f>A!T638</f>
        <v>0</v>
      </c>
      <c r="U638">
        <f>A!U638</f>
        <v>0</v>
      </c>
      <c r="V638" s="23">
        <f>IF(A!V638="&lt;",1,A!V638)</f>
        <v>0</v>
      </c>
      <c r="W638">
        <f>A!W638</f>
        <v>0</v>
      </c>
      <c r="X638">
        <f>A!X638</f>
        <v>0</v>
      </c>
      <c r="Y638">
        <f>A!Y638</f>
        <v>0</v>
      </c>
      <c r="Z638" s="23">
        <f t="shared" si="9"/>
        <v>0</v>
      </c>
      <c r="AA638">
        <f>A!Z638</f>
        <v>0</v>
      </c>
      <c r="AB638">
        <f>A!AA638</f>
        <v>0</v>
      </c>
      <c r="AC638">
        <f>A!AB638</f>
        <v>0</v>
      </c>
      <c r="AD638">
        <f>A!AC638</f>
        <v>0</v>
      </c>
      <c r="AE638">
        <f>A!AD638</f>
        <v>0</v>
      </c>
      <c r="AF638">
        <f>A!AE638</f>
        <v>0</v>
      </c>
      <c r="AG638">
        <f>A!AF638</f>
        <v>0</v>
      </c>
      <c r="AH638">
        <f>A!AG638</f>
        <v>0</v>
      </c>
      <c r="AI638">
        <f>A!AH638</f>
        <v>0</v>
      </c>
      <c r="AJ638">
        <f>A!AI638</f>
        <v>0</v>
      </c>
      <c r="AK638">
        <f>A!AJ638</f>
        <v>0</v>
      </c>
      <c r="AL638">
        <f>A!AK638</f>
        <v>0</v>
      </c>
      <c r="AM638">
        <f>A!AL638</f>
        <v>0</v>
      </c>
      <c r="AN638">
        <f>A!AM638</f>
        <v>0</v>
      </c>
      <c r="AO638">
        <f>A!AN638</f>
        <v>0</v>
      </c>
      <c r="AP638">
        <f>A!AO638</f>
        <v>0</v>
      </c>
      <c r="AQ638">
        <f>A!AP638</f>
        <v>0</v>
      </c>
      <c r="AR638">
        <f>A!AQ638</f>
        <v>0</v>
      </c>
      <c r="AS638">
        <f>A!AR638</f>
        <v>0</v>
      </c>
      <c r="AT638">
        <f>A!AS638</f>
        <v>0</v>
      </c>
      <c r="AU638">
        <f>A!AT638</f>
        <v>0</v>
      </c>
      <c r="AV638">
        <f>A!AU638</f>
        <v>0</v>
      </c>
      <c r="AW638" s="23" t="str">
        <f>IF(A!AV638=0,"",A!AV638)</f>
        <v/>
      </c>
      <c r="AX638">
        <f>A!AW638</f>
        <v>0</v>
      </c>
      <c r="AY638">
        <f>A!AX638</f>
        <v>0</v>
      </c>
      <c r="AZ638">
        <f>A!AY638</f>
        <v>0</v>
      </c>
      <c r="BA638">
        <f>A!AZ638</f>
        <v>0</v>
      </c>
      <c r="BB638">
        <f>A!BA638</f>
        <v>0</v>
      </c>
      <c r="BC638">
        <f>A!BB638</f>
        <v>0</v>
      </c>
      <c r="BD638">
        <f>A!BC638</f>
        <v>0</v>
      </c>
      <c r="BE638">
        <f>A!BD638</f>
        <v>0</v>
      </c>
      <c r="BF638">
        <f>A!BE638</f>
        <v>0</v>
      </c>
      <c r="BG638">
        <f>A!BF638</f>
        <v>0</v>
      </c>
      <c r="BH638">
        <f>A!BG638</f>
        <v>0</v>
      </c>
      <c r="BI638">
        <f>A!BH638</f>
        <v>0</v>
      </c>
      <c r="BJ638">
        <f>A!BI638</f>
        <v>0</v>
      </c>
      <c r="BK638">
        <f>A!BJ638</f>
        <v>0</v>
      </c>
      <c r="BL638">
        <f>A!BK638</f>
        <v>0</v>
      </c>
      <c r="BM638">
        <f>A!BL638</f>
        <v>0</v>
      </c>
      <c r="BN638">
        <f>A!BM638</f>
        <v>0</v>
      </c>
      <c r="BO638">
        <f>A!BN638</f>
        <v>0</v>
      </c>
      <c r="BP638">
        <f>A!BO638</f>
        <v>0</v>
      </c>
      <c r="BQ638">
        <f>A!BP638</f>
        <v>0</v>
      </c>
      <c r="BR638">
        <f>A!BQ638</f>
        <v>0</v>
      </c>
      <c r="BS638">
        <f>A!BR638</f>
        <v>0</v>
      </c>
      <c r="BT638">
        <f>A!BS638</f>
        <v>0</v>
      </c>
      <c r="BU638">
        <f>A!BT638</f>
        <v>0</v>
      </c>
      <c r="BV638">
        <f>A!BU638</f>
        <v>0</v>
      </c>
      <c r="BW638">
        <f>A!BV638</f>
        <v>0</v>
      </c>
      <c r="BX638">
        <f>A!BW638</f>
        <v>0</v>
      </c>
      <c r="BY638">
        <f>A!BX638</f>
        <v>0</v>
      </c>
      <c r="BZ638">
        <f>A!BY638</f>
        <v>0</v>
      </c>
      <c r="CA638">
        <f>A!BZ638</f>
        <v>0</v>
      </c>
      <c r="CB638">
        <f>A!CA638</f>
        <v>0</v>
      </c>
      <c r="CC638">
        <f>A!CB638</f>
        <v>0</v>
      </c>
      <c r="CD638">
        <f>A!CC638</f>
        <v>0</v>
      </c>
      <c r="CE638">
        <f>A!CD638</f>
        <v>0</v>
      </c>
      <c r="CF638">
        <f>A!CE638</f>
        <v>0</v>
      </c>
      <c r="CG638">
        <f>A!CF638</f>
        <v>0</v>
      </c>
      <c r="CH638">
        <f>A!CG638</f>
        <v>0</v>
      </c>
      <c r="CI638">
        <f>A!CH638</f>
        <v>0</v>
      </c>
      <c r="CJ638">
        <f>A!CI638</f>
        <v>0</v>
      </c>
      <c r="CK638">
        <f>A!CJ638</f>
        <v>0</v>
      </c>
      <c r="CL638">
        <f>A!CK638</f>
        <v>0</v>
      </c>
      <c r="CM638">
        <f>A!CL638</f>
        <v>0</v>
      </c>
      <c r="CN638">
        <f>A!CM638</f>
        <v>0</v>
      </c>
      <c r="CO638">
        <f>A!CN638</f>
        <v>0</v>
      </c>
      <c r="CP638">
        <f>A!CO638</f>
        <v>0</v>
      </c>
      <c r="CQ638">
        <f>A!CO948</f>
        <v>0</v>
      </c>
      <c r="CR638">
        <f>A!CP638</f>
        <v>0</v>
      </c>
      <c r="CS638">
        <f>A!CQ638</f>
        <v>0</v>
      </c>
    </row>
    <row r="639" spans="1:97" x14ac:dyDescent="0.2">
      <c r="A639">
        <f>A!A639</f>
        <v>0</v>
      </c>
      <c r="B639">
        <f>A!B639</f>
        <v>0</v>
      </c>
      <c r="C639">
        <f>A!C639</f>
        <v>0</v>
      </c>
      <c r="D639">
        <f>A!D639</f>
        <v>0</v>
      </c>
      <c r="E639">
        <f>A!E639</f>
        <v>0</v>
      </c>
      <c r="F639">
        <f>A!F639</f>
        <v>0</v>
      </c>
      <c r="G639">
        <f>A!G639</f>
        <v>0</v>
      </c>
      <c r="H639">
        <f>A!H639</f>
        <v>0</v>
      </c>
      <c r="I639">
        <f>A!I639</f>
        <v>0</v>
      </c>
      <c r="J639">
        <f>A!J639</f>
        <v>0</v>
      </c>
      <c r="K639">
        <f>A!K639</f>
        <v>0</v>
      </c>
      <c r="L639">
        <f>A!L639</f>
        <v>0</v>
      </c>
      <c r="M639">
        <f>A!M639</f>
        <v>0</v>
      </c>
      <c r="N639">
        <f>A!N639</f>
        <v>0</v>
      </c>
      <c r="O639">
        <f>A!O639</f>
        <v>0</v>
      </c>
      <c r="P639" s="23" t="str">
        <f>IF(A!P639="","",INDEX(B!$A$1:$BT$2000,MATCH(A!P639,B!$AX$1:$AX$2000,0),D!$B$5))</f>
        <v/>
      </c>
      <c r="Q639">
        <f>A!Q639</f>
        <v>0</v>
      </c>
      <c r="R639">
        <f>A!R639</f>
        <v>0</v>
      </c>
      <c r="S639">
        <f>A!S639</f>
        <v>0</v>
      </c>
      <c r="T639">
        <f>A!T639</f>
        <v>0</v>
      </c>
      <c r="U639">
        <f>A!U639</f>
        <v>0</v>
      </c>
      <c r="V639" s="23">
        <f>IF(A!V639="&lt;",1,A!V639)</f>
        <v>0</v>
      </c>
      <c r="W639">
        <f>A!W639</f>
        <v>0</v>
      </c>
      <c r="X639">
        <f>A!X639</f>
        <v>0</v>
      </c>
      <c r="Y639">
        <f>A!Y639</f>
        <v>0</v>
      </c>
      <c r="Z639" s="23">
        <f t="shared" si="9"/>
        <v>0</v>
      </c>
      <c r="AA639">
        <f>A!Z639</f>
        <v>0</v>
      </c>
      <c r="AB639">
        <f>A!AA639</f>
        <v>0</v>
      </c>
      <c r="AC639">
        <f>A!AB639</f>
        <v>0</v>
      </c>
      <c r="AD639">
        <f>A!AC639</f>
        <v>0</v>
      </c>
      <c r="AE639">
        <f>A!AD639</f>
        <v>0</v>
      </c>
      <c r="AF639">
        <f>A!AE639</f>
        <v>0</v>
      </c>
      <c r="AG639">
        <f>A!AF639</f>
        <v>0</v>
      </c>
      <c r="AH639">
        <f>A!AG639</f>
        <v>0</v>
      </c>
      <c r="AI639">
        <f>A!AH639</f>
        <v>0</v>
      </c>
      <c r="AJ639">
        <f>A!AI639</f>
        <v>0</v>
      </c>
      <c r="AK639">
        <f>A!AJ639</f>
        <v>0</v>
      </c>
      <c r="AL639">
        <f>A!AK639</f>
        <v>0</v>
      </c>
      <c r="AM639">
        <f>A!AL639</f>
        <v>0</v>
      </c>
      <c r="AN639">
        <f>A!AM639</f>
        <v>0</v>
      </c>
      <c r="AO639">
        <f>A!AN639</f>
        <v>0</v>
      </c>
      <c r="AP639">
        <f>A!AO639</f>
        <v>0</v>
      </c>
      <c r="AQ639">
        <f>A!AP639</f>
        <v>0</v>
      </c>
      <c r="AR639">
        <f>A!AQ639</f>
        <v>0</v>
      </c>
      <c r="AS639">
        <f>A!AR639</f>
        <v>0</v>
      </c>
      <c r="AT639">
        <f>A!AS639</f>
        <v>0</v>
      </c>
      <c r="AU639">
        <f>A!AT639</f>
        <v>0</v>
      </c>
      <c r="AV639">
        <f>A!AU639</f>
        <v>0</v>
      </c>
      <c r="AW639" s="23" t="str">
        <f>IF(A!AV639=0,"",A!AV639)</f>
        <v/>
      </c>
      <c r="AX639">
        <f>A!AW639</f>
        <v>0</v>
      </c>
      <c r="AY639">
        <f>A!AX639</f>
        <v>0</v>
      </c>
      <c r="AZ639">
        <f>A!AY639</f>
        <v>0</v>
      </c>
      <c r="BA639">
        <f>A!AZ639</f>
        <v>0</v>
      </c>
      <c r="BB639">
        <f>A!BA639</f>
        <v>0</v>
      </c>
      <c r="BC639">
        <f>A!BB639</f>
        <v>0</v>
      </c>
      <c r="BD639">
        <f>A!BC639</f>
        <v>0</v>
      </c>
      <c r="BE639">
        <f>A!BD639</f>
        <v>0</v>
      </c>
      <c r="BF639">
        <f>A!BE639</f>
        <v>0</v>
      </c>
      <c r="BG639">
        <f>A!BF639</f>
        <v>0</v>
      </c>
      <c r="BH639">
        <f>A!BG639</f>
        <v>0</v>
      </c>
      <c r="BI639">
        <f>A!BH639</f>
        <v>0</v>
      </c>
      <c r="BJ639">
        <f>A!BI639</f>
        <v>0</v>
      </c>
      <c r="BK639">
        <f>A!BJ639</f>
        <v>0</v>
      </c>
      <c r="BL639">
        <f>A!BK639</f>
        <v>0</v>
      </c>
      <c r="BM639">
        <f>A!BL639</f>
        <v>0</v>
      </c>
      <c r="BN639">
        <f>A!BM639</f>
        <v>0</v>
      </c>
      <c r="BO639">
        <f>A!BN639</f>
        <v>0</v>
      </c>
      <c r="BP639">
        <f>A!BO639</f>
        <v>0</v>
      </c>
      <c r="BQ639">
        <f>A!BP639</f>
        <v>0</v>
      </c>
      <c r="BR639">
        <f>A!BQ639</f>
        <v>0</v>
      </c>
      <c r="BS639">
        <f>A!BR639</f>
        <v>0</v>
      </c>
      <c r="BT639">
        <f>A!BS639</f>
        <v>0</v>
      </c>
      <c r="BU639">
        <f>A!BT639</f>
        <v>0</v>
      </c>
      <c r="BV639">
        <f>A!BU639</f>
        <v>0</v>
      </c>
      <c r="BW639">
        <f>A!BV639</f>
        <v>0</v>
      </c>
      <c r="BX639">
        <f>A!BW639</f>
        <v>0</v>
      </c>
      <c r="BY639">
        <f>A!BX639</f>
        <v>0</v>
      </c>
      <c r="BZ639">
        <f>A!BY639</f>
        <v>0</v>
      </c>
      <c r="CA639">
        <f>A!BZ639</f>
        <v>0</v>
      </c>
      <c r="CB639">
        <f>A!CA639</f>
        <v>0</v>
      </c>
      <c r="CC639">
        <f>A!CB639</f>
        <v>0</v>
      </c>
      <c r="CD639">
        <f>A!CC639</f>
        <v>0</v>
      </c>
      <c r="CE639">
        <f>A!CD639</f>
        <v>0</v>
      </c>
      <c r="CF639">
        <f>A!CE639</f>
        <v>0</v>
      </c>
      <c r="CG639">
        <f>A!CF639</f>
        <v>0</v>
      </c>
      <c r="CH639">
        <f>A!CG639</f>
        <v>0</v>
      </c>
      <c r="CI639">
        <f>A!CH639</f>
        <v>0</v>
      </c>
      <c r="CJ639">
        <f>A!CI639</f>
        <v>0</v>
      </c>
      <c r="CK639">
        <f>A!CJ639</f>
        <v>0</v>
      </c>
      <c r="CL639">
        <f>A!CK639</f>
        <v>0</v>
      </c>
      <c r="CM639">
        <f>A!CL639</f>
        <v>0</v>
      </c>
      <c r="CN639">
        <f>A!CM639</f>
        <v>0</v>
      </c>
      <c r="CO639">
        <f>A!CN639</f>
        <v>0</v>
      </c>
      <c r="CP639">
        <f>A!CO639</f>
        <v>0</v>
      </c>
      <c r="CQ639">
        <f>A!CO949</f>
        <v>0</v>
      </c>
      <c r="CR639">
        <f>A!CP639</f>
        <v>0</v>
      </c>
      <c r="CS639">
        <f>A!CQ639</f>
        <v>0</v>
      </c>
    </row>
    <row r="640" spans="1:97" x14ac:dyDescent="0.2">
      <c r="A640">
        <f>A!A640</f>
        <v>0</v>
      </c>
      <c r="B640">
        <f>A!B640</f>
        <v>0</v>
      </c>
      <c r="C640">
        <f>A!C640</f>
        <v>0</v>
      </c>
      <c r="D640">
        <f>A!D640</f>
        <v>0</v>
      </c>
      <c r="E640">
        <f>A!E640</f>
        <v>0</v>
      </c>
      <c r="F640">
        <f>A!F640</f>
        <v>0</v>
      </c>
      <c r="G640">
        <f>A!G640</f>
        <v>0</v>
      </c>
      <c r="H640">
        <f>A!H640</f>
        <v>0</v>
      </c>
      <c r="I640">
        <f>A!I640</f>
        <v>0</v>
      </c>
      <c r="J640">
        <f>A!J640</f>
        <v>0</v>
      </c>
      <c r="K640">
        <f>A!K640</f>
        <v>0</v>
      </c>
      <c r="L640">
        <f>A!L640</f>
        <v>0</v>
      </c>
      <c r="M640">
        <f>A!M640</f>
        <v>0</v>
      </c>
      <c r="N640">
        <f>A!N640</f>
        <v>0</v>
      </c>
      <c r="O640">
        <f>A!O640</f>
        <v>0</v>
      </c>
      <c r="P640" s="23" t="str">
        <f>IF(A!P640="","",INDEX(B!$A$1:$BT$2000,MATCH(A!P640,B!$AX$1:$AX$2000,0),D!$B$5))</f>
        <v/>
      </c>
      <c r="Q640">
        <f>A!Q640</f>
        <v>0</v>
      </c>
      <c r="R640">
        <f>A!R640</f>
        <v>0</v>
      </c>
      <c r="S640">
        <f>A!S640</f>
        <v>0</v>
      </c>
      <c r="T640">
        <f>A!T640</f>
        <v>0</v>
      </c>
      <c r="U640">
        <f>A!U640</f>
        <v>0</v>
      </c>
      <c r="V640" s="23">
        <f>IF(A!V640="&lt;",1,A!V640)</f>
        <v>0</v>
      </c>
      <c r="W640">
        <f>A!W640</f>
        <v>0</v>
      </c>
      <c r="X640">
        <f>A!X640</f>
        <v>0</v>
      </c>
      <c r="Y640">
        <f>A!Y640</f>
        <v>0</v>
      </c>
      <c r="Z640" s="23">
        <f t="shared" si="9"/>
        <v>0</v>
      </c>
      <c r="AA640">
        <f>A!Z640</f>
        <v>0</v>
      </c>
      <c r="AB640">
        <f>A!AA640</f>
        <v>0</v>
      </c>
      <c r="AC640">
        <f>A!AB640</f>
        <v>0</v>
      </c>
      <c r="AD640">
        <f>A!AC640</f>
        <v>0</v>
      </c>
      <c r="AE640">
        <f>A!AD640</f>
        <v>0</v>
      </c>
      <c r="AF640">
        <f>A!AE640</f>
        <v>0</v>
      </c>
      <c r="AG640">
        <f>A!AF640</f>
        <v>0</v>
      </c>
      <c r="AH640">
        <f>A!AG640</f>
        <v>0</v>
      </c>
      <c r="AI640">
        <f>A!AH640</f>
        <v>0</v>
      </c>
      <c r="AJ640">
        <f>A!AI640</f>
        <v>0</v>
      </c>
      <c r="AK640">
        <f>A!AJ640</f>
        <v>0</v>
      </c>
      <c r="AL640">
        <f>A!AK640</f>
        <v>0</v>
      </c>
      <c r="AM640">
        <f>A!AL640</f>
        <v>0</v>
      </c>
      <c r="AN640">
        <f>A!AM640</f>
        <v>0</v>
      </c>
      <c r="AO640">
        <f>A!AN640</f>
        <v>0</v>
      </c>
      <c r="AP640">
        <f>A!AO640</f>
        <v>0</v>
      </c>
      <c r="AQ640">
        <f>A!AP640</f>
        <v>0</v>
      </c>
      <c r="AR640">
        <f>A!AQ640</f>
        <v>0</v>
      </c>
      <c r="AS640">
        <f>A!AR640</f>
        <v>0</v>
      </c>
      <c r="AT640">
        <f>A!AS640</f>
        <v>0</v>
      </c>
      <c r="AU640">
        <f>A!AT640</f>
        <v>0</v>
      </c>
      <c r="AV640">
        <f>A!AU640</f>
        <v>0</v>
      </c>
      <c r="AW640" s="23" t="str">
        <f>IF(A!AV640=0,"",A!AV640)</f>
        <v/>
      </c>
      <c r="AX640">
        <f>A!AW640</f>
        <v>0</v>
      </c>
      <c r="AY640">
        <f>A!AX640</f>
        <v>0</v>
      </c>
      <c r="AZ640">
        <f>A!AY640</f>
        <v>0</v>
      </c>
      <c r="BA640">
        <f>A!AZ640</f>
        <v>0</v>
      </c>
      <c r="BB640">
        <f>A!BA640</f>
        <v>0</v>
      </c>
      <c r="BC640">
        <f>A!BB640</f>
        <v>0</v>
      </c>
      <c r="BD640">
        <f>A!BC640</f>
        <v>0</v>
      </c>
      <c r="BE640">
        <f>A!BD640</f>
        <v>0</v>
      </c>
      <c r="BF640">
        <f>A!BE640</f>
        <v>0</v>
      </c>
      <c r="BG640">
        <f>A!BF640</f>
        <v>0</v>
      </c>
      <c r="BH640">
        <f>A!BG640</f>
        <v>0</v>
      </c>
      <c r="BI640">
        <f>A!BH640</f>
        <v>0</v>
      </c>
      <c r="BJ640">
        <f>A!BI640</f>
        <v>0</v>
      </c>
      <c r="BK640">
        <f>A!BJ640</f>
        <v>0</v>
      </c>
      <c r="BL640">
        <f>A!BK640</f>
        <v>0</v>
      </c>
      <c r="BM640">
        <f>A!BL640</f>
        <v>0</v>
      </c>
      <c r="BN640">
        <f>A!BM640</f>
        <v>0</v>
      </c>
      <c r="BO640">
        <f>A!BN640</f>
        <v>0</v>
      </c>
      <c r="BP640">
        <f>A!BO640</f>
        <v>0</v>
      </c>
      <c r="BQ640">
        <f>A!BP640</f>
        <v>0</v>
      </c>
      <c r="BR640">
        <f>A!BQ640</f>
        <v>0</v>
      </c>
      <c r="BS640">
        <f>A!BR640</f>
        <v>0</v>
      </c>
      <c r="BT640">
        <f>A!BS640</f>
        <v>0</v>
      </c>
      <c r="BU640">
        <f>A!BT640</f>
        <v>0</v>
      </c>
      <c r="BV640">
        <f>A!BU640</f>
        <v>0</v>
      </c>
      <c r="BW640">
        <f>A!BV640</f>
        <v>0</v>
      </c>
      <c r="BX640">
        <f>A!BW640</f>
        <v>0</v>
      </c>
      <c r="BY640">
        <f>A!BX640</f>
        <v>0</v>
      </c>
      <c r="BZ640">
        <f>A!BY640</f>
        <v>0</v>
      </c>
      <c r="CA640">
        <f>A!BZ640</f>
        <v>0</v>
      </c>
      <c r="CB640">
        <f>A!CA640</f>
        <v>0</v>
      </c>
      <c r="CC640">
        <f>A!CB640</f>
        <v>0</v>
      </c>
      <c r="CD640">
        <f>A!CC640</f>
        <v>0</v>
      </c>
      <c r="CE640">
        <f>A!CD640</f>
        <v>0</v>
      </c>
      <c r="CF640">
        <f>A!CE640</f>
        <v>0</v>
      </c>
      <c r="CG640">
        <f>A!CF640</f>
        <v>0</v>
      </c>
      <c r="CH640">
        <f>A!CG640</f>
        <v>0</v>
      </c>
      <c r="CI640">
        <f>A!CH640</f>
        <v>0</v>
      </c>
      <c r="CJ640">
        <f>A!CI640</f>
        <v>0</v>
      </c>
      <c r="CK640">
        <f>A!CJ640</f>
        <v>0</v>
      </c>
      <c r="CL640">
        <f>A!CK640</f>
        <v>0</v>
      </c>
      <c r="CM640">
        <f>A!CL640</f>
        <v>0</v>
      </c>
      <c r="CN640">
        <f>A!CM640</f>
        <v>0</v>
      </c>
      <c r="CO640">
        <f>A!CN640</f>
        <v>0</v>
      </c>
      <c r="CP640">
        <f>A!CO640</f>
        <v>0</v>
      </c>
      <c r="CQ640">
        <f>A!CO950</f>
        <v>0</v>
      </c>
      <c r="CR640">
        <f>A!CP640</f>
        <v>0</v>
      </c>
      <c r="CS640">
        <f>A!CQ640</f>
        <v>0</v>
      </c>
    </row>
    <row r="641" spans="1:97" x14ac:dyDescent="0.2">
      <c r="A641">
        <f>A!A641</f>
        <v>0</v>
      </c>
      <c r="B641">
        <f>A!B641</f>
        <v>0</v>
      </c>
      <c r="C641">
        <f>A!C641</f>
        <v>0</v>
      </c>
      <c r="D641">
        <f>A!D641</f>
        <v>0</v>
      </c>
      <c r="E641">
        <f>A!E641</f>
        <v>0</v>
      </c>
      <c r="F641">
        <f>A!F641</f>
        <v>0</v>
      </c>
      <c r="G641">
        <f>A!G641</f>
        <v>0</v>
      </c>
      <c r="H641">
        <f>A!H641</f>
        <v>0</v>
      </c>
      <c r="I641">
        <f>A!I641</f>
        <v>0</v>
      </c>
      <c r="J641">
        <f>A!J641</f>
        <v>0</v>
      </c>
      <c r="K641">
        <f>A!K641</f>
        <v>0</v>
      </c>
      <c r="L641">
        <f>A!L641</f>
        <v>0</v>
      </c>
      <c r="M641">
        <f>A!M641</f>
        <v>0</v>
      </c>
      <c r="N641">
        <f>A!N641</f>
        <v>0</v>
      </c>
      <c r="O641">
        <f>A!O641</f>
        <v>0</v>
      </c>
      <c r="P641" s="23" t="str">
        <f>IF(A!P641="","",INDEX(B!$A$1:$BT$2000,MATCH(A!P641,B!$AX$1:$AX$2000,0),D!$B$5))</f>
        <v/>
      </c>
      <c r="Q641">
        <f>A!Q641</f>
        <v>0</v>
      </c>
      <c r="R641">
        <f>A!R641</f>
        <v>0</v>
      </c>
      <c r="S641">
        <f>A!S641</f>
        <v>0</v>
      </c>
      <c r="T641">
        <f>A!T641</f>
        <v>0</v>
      </c>
      <c r="U641">
        <f>A!U641</f>
        <v>0</v>
      </c>
      <c r="V641" s="23">
        <f>IF(A!V641="&lt;",1,A!V641)</f>
        <v>0</v>
      </c>
      <c r="W641">
        <f>A!W641</f>
        <v>0</v>
      </c>
      <c r="X641">
        <f>A!X641</f>
        <v>0</v>
      </c>
      <c r="Y641">
        <f>A!Y641</f>
        <v>0</v>
      </c>
      <c r="Z641" s="23">
        <f t="shared" si="9"/>
        <v>0</v>
      </c>
      <c r="AA641">
        <f>A!Z641</f>
        <v>0</v>
      </c>
      <c r="AB641">
        <f>A!AA641</f>
        <v>0</v>
      </c>
      <c r="AC641">
        <f>A!AB641</f>
        <v>0</v>
      </c>
      <c r="AD641">
        <f>A!AC641</f>
        <v>0</v>
      </c>
      <c r="AE641">
        <f>A!AD641</f>
        <v>0</v>
      </c>
      <c r="AF641">
        <f>A!AE641</f>
        <v>0</v>
      </c>
      <c r="AG641">
        <f>A!AF641</f>
        <v>0</v>
      </c>
      <c r="AH641">
        <f>A!AG641</f>
        <v>0</v>
      </c>
      <c r="AI641">
        <f>A!AH641</f>
        <v>0</v>
      </c>
      <c r="AJ641">
        <f>A!AI641</f>
        <v>0</v>
      </c>
      <c r="AK641">
        <f>A!AJ641</f>
        <v>0</v>
      </c>
      <c r="AL641">
        <f>A!AK641</f>
        <v>0</v>
      </c>
      <c r="AM641">
        <f>A!AL641</f>
        <v>0</v>
      </c>
      <c r="AN641">
        <f>A!AM641</f>
        <v>0</v>
      </c>
      <c r="AO641">
        <f>A!AN641</f>
        <v>0</v>
      </c>
      <c r="AP641">
        <f>A!AO641</f>
        <v>0</v>
      </c>
      <c r="AQ641">
        <f>A!AP641</f>
        <v>0</v>
      </c>
      <c r="AR641">
        <f>A!AQ641</f>
        <v>0</v>
      </c>
      <c r="AS641">
        <f>A!AR641</f>
        <v>0</v>
      </c>
      <c r="AT641">
        <f>A!AS641</f>
        <v>0</v>
      </c>
      <c r="AU641">
        <f>A!AT641</f>
        <v>0</v>
      </c>
      <c r="AV641">
        <f>A!AU641</f>
        <v>0</v>
      </c>
      <c r="AW641" s="23" t="str">
        <f>IF(A!AV641=0,"",A!AV641)</f>
        <v/>
      </c>
      <c r="AX641">
        <f>A!AW641</f>
        <v>0</v>
      </c>
      <c r="AY641">
        <f>A!AX641</f>
        <v>0</v>
      </c>
      <c r="AZ641">
        <f>A!AY641</f>
        <v>0</v>
      </c>
      <c r="BA641">
        <f>A!AZ641</f>
        <v>0</v>
      </c>
      <c r="BB641">
        <f>A!BA641</f>
        <v>0</v>
      </c>
      <c r="BC641">
        <f>A!BB641</f>
        <v>0</v>
      </c>
      <c r="BD641">
        <f>A!BC641</f>
        <v>0</v>
      </c>
      <c r="BE641">
        <f>A!BD641</f>
        <v>0</v>
      </c>
      <c r="BF641">
        <f>A!BE641</f>
        <v>0</v>
      </c>
      <c r="BG641">
        <f>A!BF641</f>
        <v>0</v>
      </c>
      <c r="BH641">
        <f>A!BG641</f>
        <v>0</v>
      </c>
      <c r="BI641">
        <f>A!BH641</f>
        <v>0</v>
      </c>
      <c r="BJ641">
        <f>A!BI641</f>
        <v>0</v>
      </c>
      <c r="BK641">
        <f>A!BJ641</f>
        <v>0</v>
      </c>
      <c r="BL641">
        <f>A!BK641</f>
        <v>0</v>
      </c>
      <c r="BM641">
        <f>A!BL641</f>
        <v>0</v>
      </c>
      <c r="BN641">
        <f>A!BM641</f>
        <v>0</v>
      </c>
      <c r="BO641">
        <f>A!BN641</f>
        <v>0</v>
      </c>
      <c r="BP641">
        <f>A!BO641</f>
        <v>0</v>
      </c>
      <c r="BQ641">
        <f>A!BP641</f>
        <v>0</v>
      </c>
      <c r="BR641">
        <f>A!BQ641</f>
        <v>0</v>
      </c>
      <c r="BS641">
        <f>A!BR641</f>
        <v>0</v>
      </c>
      <c r="BT641">
        <f>A!BS641</f>
        <v>0</v>
      </c>
      <c r="BU641">
        <f>A!BT641</f>
        <v>0</v>
      </c>
      <c r="BV641">
        <f>A!BU641</f>
        <v>0</v>
      </c>
      <c r="BW641">
        <f>A!BV641</f>
        <v>0</v>
      </c>
      <c r="BX641">
        <f>A!BW641</f>
        <v>0</v>
      </c>
      <c r="BY641">
        <f>A!BX641</f>
        <v>0</v>
      </c>
      <c r="BZ641">
        <f>A!BY641</f>
        <v>0</v>
      </c>
      <c r="CA641">
        <f>A!BZ641</f>
        <v>0</v>
      </c>
      <c r="CB641">
        <f>A!CA641</f>
        <v>0</v>
      </c>
      <c r="CC641">
        <f>A!CB641</f>
        <v>0</v>
      </c>
      <c r="CD641">
        <f>A!CC641</f>
        <v>0</v>
      </c>
      <c r="CE641">
        <f>A!CD641</f>
        <v>0</v>
      </c>
      <c r="CF641">
        <f>A!CE641</f>
        <v>0</v>
      </c>
      <c r="CG641">
        <f>A!CF641</f>
        <v>0</v>
      </c>
      <c r="CH641">
        <f>A!CG641</f>
        <v>0</v>
      </c>
      <c r="CI641">
        <f>A!CH641</f>
        <v>0</v>
      </c>
      <c r="CJ641">
        <f>A!CI641</f>
        <v>0</v>
      </c>
      <c r="CK641">
        <f>A!CJ641</f>
        <v>0</v>
      </c>
      <c r="CL641">
        <f>A!CK641</f>
        <v>0</v>
      </c>
      <c r="CM641">
        <f>A!CL641</f>
        <v>0</v>
      </c>
      <c r="CN641">
        <f>A!CM641</f>
        <v>0</v>
      </c>
      <c r="CO641">
        <f>A!CN641</f>
        <v>0</v>
      </c>
      <c r="CP641">
        <f>A!CO641</f>
        <v>0</v>
      </c>
      <c r="CQ641">
        <f>A!CO951</f>
        <v>0</v>
      </c>
      <c r="CR641">
        <f>A!CP641</f>
        <v>0</v>
      </c>
      <c r="CS641">
        <f>A!CQ641</f>
        <v>0</v>
      </c>
    </row>
    <row r="642" spans="1:97" x14ac:dyDescent="0.2">
      <c r="A642">
        <f>A!A642</f>
        <v>0</v>
      </c>
      <c r="B642">
        <f>A!B642</f>
        <v>0</v>
      </c>
      <c r="C642">
        <f>A!C642</f>
        <v>0</v>
      </c>
      <c r="D642">
        <f>A!D642</f>
        <v>0</v>
      </c>
      <c r="E642">
        <f>A!E642</f>
        <v>0</v>
      </c>
      <c r="F642">
        <f>A!F642</f>
        <v>0</v>
      </c>
      <c r="G642">
        <f>A!G642</f>
        <v>0</v>
      </c>
      <c r="H642">
        <f>A!H642</f>
        <v>0</v>
      </c>
      <c r="I642">
        <f>A!I642</f>
        <v>0</v>
      </c>
      <c r="J642">
        <f>A!J642</f>
        <v>0</v>
      </c>
      <c r="K642">
        <f>A!K642</f>
        <v>0</v>
      </c>
      <c r="L642">
        <f>A!L642</f>
        <v>0</v>
      </c>
      <c r="M642">
        <f>A!M642</f>
        <v>0</v>
      </c>
      <c r="N642">
        <f>A!N642</f>
        <v>0</v>
      </c>
      <c r="O642">
        <f>A!O642</f>
        <v>0</v>
      </c>
      <c r="P642" s="23" t="str">
        <f>IF(A!P642="","",INDEX(B!$A$1:$BT$2000,MATCH(A!P642,B!$AX$1:$AX$2000,0),D!$B$5))</f>
        <v/>
      </c>
      <c r="Q642">
        <f>A!Q642</f>
        <v>0</v>
      </c>
      <c r="R642">
        <f>A!R642</f>
        <v>0</v>
      </c>
      <c r="S642">
        <f>A!S642</f>
        <v>0</v>
      </c>
      <c r="T642">
        <f>A!T642</f>
        <v>0</v>
      </c>
      <c r="U642">
        <f>A!U642</f>
        <v>0</v>
      </c>
      <c r="V642" s="23">
        <f>IF(A!V642="&lt;",1,A!V642)</f>
        <v>0</v>
      </c>
      <c r="W642">
        <f>A!W642</f>
        <v>0</v>
      </c>
      <c r="X642">
        <f>A!X642</f>
        <v>0</v>
      </c>
      <c r="Y642">
        <f>A!Y642</f>
        <v>0</v>
      </c>
      <c r="Z642" s="23">
        <f t="shared" si="9"/>
        <v>0</v>
      </c>
      <c r="AA642">
        <f>A!Z642</f>
        <v>0</v>
      </c>
      <c r="AB642">
        <f>A!AA642</f>
        <v>0</v>
      </c>
      <c r="AC642">
        <f>A!AB642</f>
        <v>0</v>
      </c>
      <c r="AD642">
        <f>A!AC642</f>
        <v>0</v>
      </c>
      <c r="AE642">
        <f>A!AD642</f>
        <v>0</v>
      </c>
      <c r="AF642">
        <f>A!AE642</f>
        <v>0</v>
      </c>
      <c r="AG642">
        <f>A!AF642</f>
        <v>0</v>
      </c>
      <c r="AH642">
        <f>A!AG642</f>
        <v>0</v>
      </c>
      <c r="AI642">
        <f>A!AH642</f>
        <v>0</v>
      </c>
      <c r="AJ642">
        <f>A!AI642</f>
        <v>0</v>
      </c>
      <c r="AK642">
        <f>A!AJ642</f>
        <v>0</v>
      </c>
      <c r="AL642">
        <f>A!AK642</f>
        <v>0</v>
      </c>
      <c r="AM642">
        <f>A!AL642</f>
        <v>0</v>
      </c>
      <c r="AN642">
        <f>A!AM642</f>
        <v>0</v>
      </c>
      <c r="AO642">
        <f>A!AN642</f>
        <v>0</v>
      </c>
      <c r="AP642">
        <f>A!AO642</f>
        <v>0</v>
      </c>
      <c r="AQ642">
        <f>A!AP642</f>
        <v>0</v>
      </c>
      <c r="AR642">
        <f>A!AQ642</f>
        <v>0</v>
      </c>
      <c r="AS642">
        <f>A!AR642</f>
        <v>0</v>
      </c>
      <c r="AT642">
        <f>A!AS642</f>
        <v>0</v>
      </c>
      <c r="AU642">
        <f>A!AT642</f>
        <v>0</v>
      </c>
      <c r="AV642">
        <f>A!AU642</f>
        <v>0</v>
      </c>
      <c r="AW642" s="23" t="str">
        <f>IF(A!AV642=0,"",A!AV642)</f>
        <v/>
      </c>
      <c r="AX642">
        <f>A!AW642</f>
        <v>0</v>
      </c>
      <c r="AY642">
        <f>A!AX642</f>
        <v>0</v>
      </c>
      <c r="AZ642">
        <f>A!AY642</f>
        <v>0</v>
      </c>
      <c r="BA642">
        <f>A!AZ642</f>
        <v>0</v>
      </c>
      <c r="BB642">
        <f>A!BA642</f>
        <v>0</v>
      </c>
      <c r="BC642">
        <f>A!BB642</f>
        <v>0</v>
      </c>
      <c r="BD642">
        <f>A!BC642</f>
        <v>0</v>
      </c>
      <c r="BE642">
        <f>A!BD642</f>
        <v>0</v>
      </c>
      <c r="BF642">
        <f>A!BE642</f>
        <v>0</v>
      </c>
      <c r="BG642">
        <f>A!BF642</f>
        <v>0</v>
      </c>
      <c r="BH642">
        <f>A!BG642</f>
        <v>0</v>
      </c>
      <c r="BI642">
        <f>A!BH642</f>
        <v>0</v>
      </c>
      <c r="BJ642">
        <f>A!BI642</f>
        <v>0</v>
      </c>
      <c r="BK642">
        <f>A!BJ642</f>
        <v>0</v>
      </c>
      <c r="BL642">
        <f>A!BK642</f>
        <v>0</v>
      </c>
      <c r="BM642">
        <f>A!BL642</f>
        <v>0</v>
      </c>
      <c r="BN642">
        <f>A!BM642</f>
        <v>0</v>
      </c>
      <c r="BO642">
        <f>A!BN642</f>
        <v>0</v>
      </c>
      <c r="BP642">
        <f>A!BO642</f>
        <v>0</v>
      </c>
      <c r="BQ642">
        <f>A!BP642</f>
        <v>0</v>
      </c>
      <c r="BR642">
        <f>A!BQ642</f>
        <v>0</v>
      </c>
      <c r="BS642">
        <f>A!BR642</f>
        <v>0</v>
      </c>
      <c r="BT642">
        <f>A!BS642</f>
        <v>0</v>
      </c>
      <c r="BU642">
        <f>A!BT642</f>
        <v>0</v>
      </c>
      <c r="BV642">
        <f>A!BU642</f>
        <v>0</v>
      </c>
      <c r="BW642">
        <f>A!BV642</f>
        <v>0</v>
      </c>
      <c r="BX642">
        <f>A!BW642</f>
        <v>0</v>
      </c>
      <c r="BY642">
        <f>A!BX642</f>
        <v>0</v>
      </c>
      <c r="BZ642">
        <f>A!BY642</f>
        <v>0</v>
      </c>
      <c r="CA642">
        <f>A!BZ642</f>
        <v>0</v>
      </c>
      <c r="CB642">
        <f>A!CA642</f>
        <v>0</v>
      </c>
      <c r="CC642">
        <f>A!CB642</f>
        <v>0</v>
      </c>
      <c r="CD642">
        <f>A!CC642</f>
        <v>0</v>
      </c>
      <c r="CE642">
        <f>A!CD642</f>
        <v>0</v>
      </c>
      <c r="CF642">
        <f>A!CE642</f>
        <v>0</v>
      </c>
      <c r="CG642">
        <f>A!CF642</f>
        <v>0</v>
      </c>
      <c r="CH642">
        <f>A!CG642</f>
        <v>0</v>
      </c>
      <c r="CI642">
        <f>A!CH642</f>
        <v>0</v>
      </c>
      <c r="CJ642">
        <f>A!CI642</f>
        <v>0</v>
      </c>
      <c r="CK642">
        <f>A!CJ642</f>
        <v>0</v>
      </c>
      <c r="CL642">
        <f>A!CK642</f>
        <v>0</v>
      </c>
      <c r="CM642">
        <f>A!CL642</f>
        <v>0</v>
      </c>
      <c r="CN642">
        <f>A!CM642</f>
        <v>0</v>
      </c>
      <c r="CO642">
        <f>A!CN642</f>
        <v>0</v>
      </c>
      <c r="CP642">
        <f>A!CO642</f>
        <v>0</v>
      </c>
      <c r="CQ642">
        <f>A!CO952</f>
        <v>0</v>
      </c>
      <c r="CR642">
        <f>A!CP642</f>
        <v>0</v>
      </c>
      <c r="CS642">
        <f>A!CQ642</f>
        <v>0</v>
      </c>
    </row>
    <row r="643" spans="1:97" x14ac:dyDescent="0.2">
      <c r="A643">
        <f>A!A643</f>
        <v>0</v>
      </c>
      <c r="B643">
        <f>A!B643</f>
        <v>0</v>
      </c>
      <c r="C643">
        <f>A!C643</f>
        <v>0</v>
      </c>
      <c r="D643">
        <f>A!D643</f>
        <v>0</v>
      </c>
      <c r="E643">
        <f>A!E643</f>
        <v>0</v>
      </c>
      <c r="F643">
        <f>A!F643</f>
        <v>0</v>
      </c>
      <c r="G643">
        <f>A!G643</f>
        <v>0</v>
      </c>
      <c r="H643">
        <f>A!H643</f>
        <v>0</v>
      </c>
      <c r="I643">
        <f>A!I643</f>
        <v>0</v>
      </c>
      <c r="J643">
        <f>A!J643</f>
        <v>0</v>
      </c>
      <c r="K643">
        <f>A!K643</f>
        <v>0</v>
      </c>
      <c r="L643">
        <f>A!L643</f>
        <v>0</v>
      </c>
      <c r="M643">
        <f>A!M643</f>
        <v>0</v>
      </c>
      <c r="N643">
        <f>A!N643</f>
        <v>0</v>
      </c>
      <c r="O643">
        <f>A!O643</f>
        <v>0</v>
      </c>
      <c r="P643" s="23" t="str">
        <f>IF(A!P643="","",INDEX(B!$A$1:$BT$2000,MATCH(A!P643,B!$AX$1:$AX$2000,0),D!$B$5))</f>
        <v/>
      </c>
      <c r="Q643">
        <f>A!Q643</f>
        <v>0</v>
      </c>
      <c r="R643">
        <f>A!R643</f>
        <v>0</v>
      </c>
      <c r="S643">
        <f>A!S643</f>
        <v>0</v>
      </c>
      <c r="T643">
        <f>A!T643</f>
        <v>0</v>
      </c>
      <c r="U643">
        <f>A!U643</f>
        <v>0</v>
      </c>
      <c r="V643" s="23">
        <f>IF(A!V643="&lt;",1,A!V643)</f>
        <v>0</v>
      </c>
      <c r="W643">
        <f>A!W643</f>
        <v>0</v>
      </c>
      <c r="X643">
        <f>A!X643</f>
        <v>0</v>
      </c>
      <c r="Y643">
        <f>A!Y643</f>
        <v>0</v>
      </c>
      <c r="Z643" s="23">
        <f t="shared" si="9"/>
        <v>0</v>
      </c>
      <c r="AA643">
        <f>A!Z643</f>
        <v>0</v>
      </c>
      <c r="AB643">
        <f>A!AA643</f>
        <v>0</v>
      </c>
      <c r="AC643">
        <f>A!AB643</f>
        <v>0</v>
      </c>
      <c r="AD643">
        <f>A!AC643</f>
        <v>0</v>
      </c>
      <c r="AE643">
        <f>A!AD643</f>
        <v>0</v>
      </c>
      <c r="AF643">
        <f>A!AE643</f>
        <v>0</v>
      </c>
      <c r="AG643">
        <f>A!AF643</f>
        <v>0</v>
      </c>
      <c r="AH643">
        <f>A!AG643</f>
        <v>0</v>
      </c>
      <c r="AI643">
        <f>A!AH643</f>
        <v>0</v>
      </c>
      <c r="AJ643">
        <f>A!AI643</f>
        <v>0</v>
      </c>
      <c r="AK643">
        <f>A!AJ643</f>
        <v>0</v>
      </c>
      <c r="AL643">
        <f>A!AK643</f>
        <v>0</v>
      </c>
      <c r="AM643">
        <f>A!AL643</f>
        <v>0</v>
      </c>
      <c r="AN643">
        <f>A!AM643</f>
        <v>0</v>
      </c>
      <c r="AO643">
        <f>A!AN643</f>
        <v>0</v>
      </c>
      <c r="AP643">
        <f>A!AO643</f>
        <v>0</v>
      </c>
      <c r="AQ643">
        <f>A!AP643</f>
        <v>0</v>
      </c>
      <c r="AR643">
        <f>A!AQ643</f>
        <v>0</v>
      </c>
      <c r="AS643">
        <f>A!AR643</f>
        <v>0</v>
      </c>
      <c r="AT643">
        <f>A!AS643</f>
        <v>0</v>
      </c>
      <c r="AU643">
        <f>A!AT643</f>
        <v>0</v>
      </c>
      <c r="AV643">
        <f>A!AU643</f>
        <v>0</v>
      </c>
      <c r="AW643" s="23" t="str">
        <f>IF(A!AV643=0,"",A!AV643)</f>
        <v/>
      </c>
      <c r="AX643">
        <f>A!AW643</f>
        <v>0</v>
      </c>
      <c r="AY643">
        <f>A!AX643</f>
        <v>0</v>
      </c>
      <c r="AZ643">
        <f>A!AY643</f>
        <v>0</v>
      </c>
      <c r="BA643">
        <f>A!AZ643</f>
        <v>0</v>
      </c>
      <c r="BB643">
        <f>A!BA643</f>
        <v>0</v>
      </c>
      <c r="BC643">
        <f>A!BB643</f>
        <v>0</v>
      </c>
      <c r="BD643">
        <f>A!BC643</f>
        <v>0</v>
      </c>
      <c r="BE643">
        <f>A!BD643</f>
        <v>0</v>
      </c>
      <c r="BF643">
        <f>A!BE643</f>
        <v>0</v>
      </c>
      <c r="BG643">
        <f>A!BF643</f>
        <v>0</v>
      </c>
      <c r="BH643">
        <f>A!BG643</f>
        <v>0</v>
      </c>
      <c r="BI643">
        <f>A!BH643</f>
        <v>0</v>
      </c>
      <c r="BJ643">
        <f>A!BI643</f>
        <v>0</v>
      </c>
      <c r="BK643">
        <f>A!BJ643</f>
        <v>0</v>
      </c>
      <c r="BL643">
        <f>A!BK643</f>
        <v>0</v>
      </c>
      <c r="BM643">
        <f>A!BL643</f>
        <v>0</v>
      </c>
      <c r="BN643">
        <f>A!BM643</f>
        <v>0</v>
      </c>
      <c r="BO643">
        <f>A!BN643</f>
        <v>0</v>
      </c>
      <c r="BP643">
        <f>A!BO643</f>
        <v>0</v>
      </c>
      <c r="BQ643">
        <f>A!BP643</f>
        <v>0</v>
      </c>
      <c r="BR643">
        <f>A!BQ643</f>
        <v>0</v>
      </c>
      <c r="BS643">
        <f>A!BR643</f>
        <v>0</v>
      </c>
      <c r="BT643">
        <f>A!BS643</f>
        <v>0</v>
      </c>
      <c r="BU643">
        <f>A!BT643</f>
        <v>0</v>
      </c>
      <c r="BV643">
        <f>A!BU643</f>
        <v>0</v>
      </c>
      <c r="BW643">
        <f>A!BV643</f>
        <v>0</v>
      </c>
      <c r="BX643">
        <f>A!BW643</f>
        <v>0</v>
      </c>
      <c r="BY643">
        <f>A!BX643</f>
        <v>0</v>
      </c>
      <c r="BZ643">
        <f>A!BY643</f>
        <v>0</v>
      </c>
      <c r="CA643">
        <f>A!BZ643</f>
        <v>0</v>
      </c>
      <c r="CB643">
        <f>A!CA643</f>
        <v>0</v>
      </c>
      <c r="CC643">
        <f>A!CB643</f>
        <v>0</v>
      </c>
      <c r="CD643">
        <f>A!CC643</f>
        <v>0</v>
      </c>
      <c r="CE643">
        <f>A!CD643</f>
        <v>0</v>
      </c>
      <c r="CF643">
        <f>A!CE643</f>
        <v>0</v>
      </c>
      <c r="CG643">
        <f>A!CF643</f>
        <v>0</v>
      </c>
      <c r="CH643">
        <f>A!CG643</f>
        <v>0</v>
      </c>
      <c r="CI643">
        <f>A!CH643</f>
        <v>0</v>
      </c>
      <c r="CJ643">
        <f>A!CI643</f>
        <v>0</v>
      </c>
      <c r="CK643">
        <f>A!CJ643</f>
        <v>0</v>
      </c>
      <c r="CL643">
        <f>A!CK643</f>
        <v>0</v>
      </c>
      <c r="CM643">
        <f>A!CL643</f>
        <v>0</v>
      </c>
      <c r="CN643">
        <f>A!CM643</f>
        <v>0</v>
      </c>
      <c r="CO643">
        <f>A!CN643</f>
        <v>0</v>
      </c>
      <c r="CP643">
        <f>A!CO643</f>
        <v>0</v>
      </c>
      <c r="CQ643">
        <f>A!CO953</f>
        <v>0</v>
      </c>
      <c r="CR643">
        <f>A!CP643</f>
        <v>0</v>
      </c>
      <c r="CS643">
        <f>A!CQ643</f>
        <v>0</v>
      </c>
    </row>
    <row r="644" spans="1:97" x14ac:dyDescent="0.2">
      <c r="A644">
        <f>A!A644</f>
        <v>0</v>
      </c>
      <c r="B644">
        <f>A!B644</f>
        <v>0</v>
      </c>
      <c r="C644">
        <f>A!C644</f>
        <v>0</v>
      </c>
      <c r="D644">
        <f>A!D644</f>
        <v>0</v>
      </c>
      <c r="E644">
        <f>A!E644</f>
        <v>0</v>
      </c>
      <c r="F644">
        <f>A!F644</f>
        <v>0</v>
      </c>
      <c r="G644">
        <f>A!G644</f>
        <v>0</v>
      </c>
      <c r="H644">
        <f>A!H644</f>
        <v>0</v>
      </c>
      <c r="I644">
        <f>A!I644</f>
        <v>0</v>
      </c>
      <c r="J644">
        <f>A!J644</f>
        <v>0</v>
      </c>
      <c r="K644">
        <f>A!K644</f>
        <v>0</v>
      </c>
      <c r="L644">
        <f>A!L644</f>
        <v>0</v>
      </c>
      <c r="M644">
        <f>A!M644</f>
        <v>0</v>
      </c>
      <c r="N644">
        <f>A!N644</f>
        <v>0</v>
      </c>
      <c r="O644">
        <f>A!O644</f>
        <v>0</v>
      </c>
      <c r="P644" s="23" t="str">
        <f>IF(A!P644="","",INDEX(B!$A$1:$BT$2000,MATCH(A!P644,B!$AX$1:$AX$2000,0),D!$B$5))</f>
        <v/>
      </c>
      <c r="Q644">
        <f>A!Q644</f>
        <v>0</v>
      </c>
      <c r="R644">
        <f>A!R644</f>
        <v>0</v>
      </c>
      <c r="S644">
        <f>A!S644</f>
        <v>0</v>
      </c>
      <c r="T644">
        <f>A!T644</f>
        <v>0</v>
      </c>
      <c r="U644">
        <f>A!U644</f>
        <v>0</v>
      </c>
      <c r="V644" s="23">
        <f>IF(A!V644="&lt;",1,A!V644)</f>
        <v>0</v>
      </c>
      <c r="W644">
        <f>A!W644</f>
        <v>0</v>
      </c>
      <c r="X644">
        <f>A!X644</f>
        <v>0</v>
      </c>
      <c r="Y644">
        <f>A!Y644</f>
        <v>0</v>
      </c>
      <c r="Z644" s="23">
        <f t="shared" ref="Z644:Z707" si="10">_xlfn.NUMBERVALUE(MID(Y644,27,3))</f>
        <v>0</v>
      </c>
      <c r="AA644">
        <f>A!Z644</f>
        <v>0</v>
      </c>
      <c r="AB644">
        <f>A!AA644</f>
        <v>0</v>
      </c>
      <c r="AC644">
        <f>A!AB644</f>
        <v>0</v>
      </c>
      <c r="AD644">
        <f>A!AC644</f>
        <v>0</v>
      </c>
      <c r="AE644">
        <f>A!AD644</f>
        <v>0</v>
      </c>
      <c r="AF644">
        <f>A!AE644</f>
        <v>0</v>
      </c>
      <c r="AG644">
        <f>A!AF644</f>
        <v>0</v>
      </c>
      <c r="AH644">
        <f>A!AG644</f>
        <v>0</v>
      </c>
      <c r="AI644">
        <f>A!AH644</f>
        <v>0</v>
      </c>
      <c r="AJ644">
        <f>A!AI644</f>
        <v>0</v>
      </c>
      <c r="AK644">
        <f>A!AJ644</f>
        <v>0</v>
      </c>
      <c r="AL644">
        <f>A!AK644</f>
        <v>0</v>
      </c>
      <c r="AM644">
        <f>A!AL644</f>
        <v>0</v>
      </c>
      <c r="AN644">
        <f>A!AM644</f>
        <v>0</v>
      </c>
      <c r="AO644">
        <f>A!AN644</f>
        <v>0</v>
      </c>
      <c r="AP644">
        <f>A!AO644</f>
        <v>0</v>
      </c>
      <c r="AQ644">
        <f>A!AP644</f>
        <v>0</v>
      </c>
      <c r="AR644">
        <f>A!AQ644</f>
        <v>0</v>
      </c>
      <c r="AS644">
        <f>A!AR644</f>
        <v>0</v>
      </c>
      <c r="AT644">
        <f>A!AS644</f>
        <v>0</v>
      </c>
      <c r="AU644">
        <f>A!AT644</f>
        <v>0</v>
      </c>
      <c r="AV644">
        <f>A!AU644</f>
        <v>0</v>
      </c>
      <c r="AW644" s="23" t="str">
        <f>IF(A!AV644=0,"",A!AV644)</f>
        <v/>
      </c>
      <c r="AX644">
        <f>A!AW644</f>
        <v>0</v>
      </c>
      <c r="AY644">
        <f>A!AX644</f>
        <v>0</v>
      </c>
      <c r="AZ644">
        <f>A!AY644</f>
        <v>0</v>
      </c>
      <c r="BA644">
        <f>A!AZ644</f>
        <v>0</v>
      </c>
      <c r="BB644">
        <f>A!BA644</f>
        <v>0</v>
      </c>
      <c r="BC644">
        <f>A!BB644</f>
        <v>0</v>
      </c>
      <c r="BD644">
        <f>A!BC644</f>
        <v>0</v>
      </c>
      <c r="BE644">
        <f>A!BD644</f>
        <v>0</v>
      </c>
      <c r="BF644">
        <f>A!BE644</f>
        <v>0</v>
      </c>
      <c r="BG644">
        <f>A!BF644</f>
        <v>0</v>
      </c>
      <c r="BH644">
        <f>A!BG644</f>
        <v>0</v>
      </c>
      <c r="BI644">
        <f>A!BH644</f>
        <v>0</v>
      </c>
      <c r="BJ644">
        <f>A!BI644</f>
        <v>0</v>
      </c>
      <c r="BK644">
        <f>A!BJ644</f>
        <v>0</v>
      </c>
      <c r="BL644">
        <f>A!BK644</f>
        <v>0</v>
      </c>
      <c r="BM644">
        <f>A!BL644</f>
        <v>0</v>
      </c>
      <c r="BN644">
        <f>A!BM644</f>
        <v>0</v>
      </c>
      <c r="BO644">
        <f>A!BN644</f>
        <v>0</v>
      </c>
      <c r="BP644">
        <f>A!BO644</f>
        <v>0</v>
      </c>
      <c r="BQ644">
        <f>A!BP644</f>
        <v>0</v>
      </c>
      <c r="BR644">
        <f>A!BQ644</f>
        <v>0</v>
      </c>
      <c r="BS644">
        <f>A!BR644</f>
        <v>0</v>
      </c>
      <c r="BT644">
        <f>A!BS644</f>
        <v>0</v>
      </c>
      <c r="BU644">
        <f>A!BT644</f>
        <v>0</v>
      </c>
      <c r="BV644">
        <f>A!BU644</f>
        <v>0</v>
      </c>
      <c r="BW644">
        <f>A!BV644</f>
        <v>0</v>
      </c>
      <c r="BX644">
        <f>A!BW644</f>
        <v>0</v>
      </c>
      <c r="BY644">
        <f>A!BX644</f>
        <v>0</v>
      </c>
      <c r="BZ644">
        <f>A!BY644</f>
        <v>0</v>
      </c>
      <c r="CA644">
        <f>A!BZ644</f>
        <v>0</v>
      </c>
      <c r="CB644">
        <f>A!CA644</f>
        <v>0</v>
      </c>
      <c r="CC644">
        <f>A!CB644</f>
        <v>0</v>
      </c>
      <c r="CD644">
        <f>A!CC644</f>
        <v>0</v>
      </c>
      <c r="CE644">
        <f>A!CD644</f>
        <v>0</v>
      </c>
      <c r="CF644">
        <f>A!CE644</f>
        <v>0</v>
      </c>
      <c r="CG644">
        <f>A!CF644</f>
        <v>0</v>
      </c>
      <c r="CH644">
        <f>A!CG644</f>
        <v>0</v>
      </c>
      <c r="CI644">
        <f>A!CH644</f>
        <v>0</v>
      </c>
      <c r="CJ644">
        <f>A!CI644</f>
        <v>0</v>
      </c>
      <c r="CK644">
        <f>A!CJ644</f>
        <v>0</v>
      </c>
      <c r="CL644">
        <f>A!CK644</f>
        <v>0</v>
      </c>
      <c r="CM644">
        <f>A!CL644</f>
        <v>0</v>
      </c>
      <c r="CN644">
        <f>A!CM644</f>
        <v>0</v>
      </c>
      <c r="CO644">
        <f>A!CN644</f>
        <v>0</v>
      </c>
      <c r="CP644">
        <f>A!CO644</f>
        <v>0</v>
      </c>
      <c r="CQ644">
        <f>A!CO954</f>
        <v>0</v>
      </c>
      <c r="CR644">
        <f>A!CP644</f>
        <v>0</v>
      </c>
      <c r="CS644">
        <f>A!CQ644</f>
        <v>0</v>
      </c>
    </row>
    <row r="645" spans="1:97" x14ac:dyDescent="0.2">
      <c r="A645">
        <f>A!A645</f>
        <v>0</v>
      </c>
      <c r="B645">
        <f>A!B645</f>
        <v>0</v>
      </c>
      <c r="C645">
        <f>A!C645</f>
        <v>0</v>
      </c>
      <c r="D645">
        <f>A!D645</f>
        <v>0</v>
      </c>
      <c r="E645">
        <f>A!E645</f>
        <v>0</v>
      </c>
      <c r="F645">
        <f>A!F645</f>
        <v>0</v>
      </c>
      <c r="G645">
        <f>A!G645</f>
        <v>0</v>
      </c>
      <c r="H645">
        <f>A!H645</f>
        <v>0</v>
      </c>
      <c r="I645">
        <f>A!I645</f>
        <v>0</v>
      </c>
      <c r="J645">
        <f>A!J645</f>
        <v>0</v>
      </c>
      <c r="K645">
        <f>A!K645</f>
        <v>0</v>
      </c>
      <c r="L645">
        <f>A!L645</f>
        <v>0</v>
      </c>
      <c r="M645">
        <f>A!M645</f>
        <v>0</v>
      </c>
      <c r="N645">
        <f>A!N645</f>
        <v>0</v>
      </c>
      <c r="O645">
        <f>A!O645</f>
        <v>0</v>
      </c>
      <c r="P645" s="23" t="str">
        <f>IF(A!P645="","",INDEX(B!$A$1:$BT$2000,MATCH(A!P645,B!$AX$1:$AX$2000,0),D!$B$5))</f>
        <v/>
      </c>
      <c r="Q645">
        <f>A!Q645</f>
        <v>0</v>
      </c>
      <c r="R645">
        <f>A!R645</f>
        <v>0</v>
      </c>
      <c r="S645">
        <f>A!S645</f>
        <v>0</v>
      </c>
      <c r="T645">
        <f>A!T645</f>
        <v>0</v>
      </c>
      <c r="U645">
        <f>A!U645</f>
        <v>0</v>
      </c>
      <c r="V645" s="23">
        <f>IF(A!V645="&lt;",1,A!V645)</f>
        <v>0</v>
      </c>
      <c r="W645">
        <f>A!W645</f>
        <v>0</v>
      </c>
      <c r="X645">
        <f>A!X645</f>
        <v>0</v>
      </c>
      <c r="Y645">
        <f>A!Y645</f>
        <v>0</v>
      </c>
      <c r="Z645" s="23">
        <f t="shared" si="10"/>
        <v>0</v>
      </c>
      <c r="AA645">
        <f>A!Z645</f>
        <v>0</v>
      </c>
      <c r="AB645">
        <f>A!AA645</f>
        <v>0</v>
      </c>
      <c r="AC645">
        <f>A!AB645</f>
        <v>0</v>
      </c>
      <c r="AD645">
        <f>A!AC645</f>
        <v>0</v>
      </c>
      <c r="AE645">
        <f>A!AD645</f>
        <v>0</v>
      </c>
      <c r="AF645">
        <f>A!AE645</f>
        <v>0</v>
      </c>
      <c r="AG645">
        <f>A!AF645</f>
        <v>0</v>
      </c>
      <c r="AH645">
        <f>A!AG645</f>
        <v>0</v>
      </c>
      <c r="AI645">
        <f>A!AH645</f>
        <v>0</v>
      </c>
      <c r="AJ645">
        <f>A!AI645</f>
        <v>0</v>
      </c>
      <c r="AK645">
        <f>A!AJ645</f>
        <v>0</v>
      </c>
      <c r="AL645">
        <f>A!AK645</f>
        <v>0</v>
      </c>
      <c r="AM645">
        <f>A!AL645</f>
        <v>0</v>
      </c>
      <c r="AN645">
        <f>A!AM645</f>
        <v>0</v>
      </c>
      <c r="AO645">
        <f>A!AN645</f>
        <v>0</v>
      </c>
      <c r="AP645">
        <f>A!AO645</f>
        <v>0</v>
      </c>
      <c r="AQ645">
        <f>A!AP645</f>
        <v>0</v>
      </c>
      <c r="AR645">
        <f>A!AQ645</f>
        <v>0</v>
      </c>
      <c r="AS645">
        <f>A!AR645</f>
        <v>0</v>
      </c>
      <c r="AT645">
        <f>A!AS645</f>
        <v>0</v>
      </c>
      <c r="AU645">
        <f>A!AT645</f>
        <v>0</v>
      </c>
      <c r="AV645">
        <f>A!AU645</f>
        <v>0</v>
      </c>
      <c r="AW645" s="23" t="str">
        <f>IF(A!AV645=0,"",A!AV645)</f>
        <v/>
      </c>
      <c r="AX645">
        <f>A!AW645</f>
        <v>0</v>
      </c>
      <c r="AY645">
        <f>A!AX645</f>
        <v>0</v>
      </c>
      <c r="AZ645">
        <f>A!AY645</f>
        <v>0</v>
      </c>
      <c r="BA645">
        <f>A!AZ645</f>
        <v>0</v>
      </c>
      <c r="BB645">
        <f>A!BA645</f>
        <v>0</v>
      </c>
      <c r="BC645">
        <f>A!BB645</f>
        <v>0</v>
      </c>
      <c r="BD645">
        <f>A!BC645</f>
        <v>0</v>
      </c>
      <c r="BE645">
        <f>A!BD645</f>
        <v>0</v>
      </c>
      <c r="BF645">
        <f>A!BE645</f>
        <v>0</v>
      </c>
      <c r="BG645">
        <f>A!BF645</f>
        <v>0</v>
      </c>
      <c r="BH645">
        <f>A!BG645</f>
        <v>0</v>
      </c>
      <c r="BI645">
        <f>A!BH645</f>
        <v>0</v>
      </c>
      <c r="BJ645">
        <f>A!BI645</f>
        <v>0</v>
      </c>
      <c r="BK645">
        <f>A!BJ645</f>
        <v>0</v>
      </c>
      <c r="BL645">
        <f>A!BK645</f>
        <v>0</v>
      </c>
      <c r="BM645">
        <f>A!BL645</f>
        <v>0</v>
      </c>
      <c r="BN645">
        <f>A!BM645</f>
        <v>0</v>
      </c>
      <c r="BO645">
        <f>A!BN645</f>
        <v>0</v>
      </c>
      <c r="BP645">
        <f>A!BO645</f>
        <v>0</v>
      </c>
      <c r="BQ645">
        <f>A!BP645</f>
        <v>0</v>
      </c>
      <c r="BR645">
        <f>A!BQ645</f>
        <v>0</v>
      </c>
      <c r="BS645">
        <f>A!BR645</f>
        <v>0</v>
      </c>
      <c r="BT645">
        <f>A!BS645</f>
        <v>0</v>
      </c>
      <c r="BU645">
        <f>A!BT645</f>
        <v>0</v>
      </c>
      <c r="BV645">
        <f>A!BU645</f>
        <v>0</v>
      </c>
      <c r="BW645">
        <f>A!BV645</f>
        <v>0</v>
      </c>
      <c r="BX645">
        <f>A!BW645</f>
        <v>0</v>
      </c>
      <c r="BY645">
        <f>A!BX645</f>
        <v>0</v>
      </c>
      <c r="BZ645">
        <f>A!BY645</f>
        <v>0</v>
      </c>
      <c r="CA645">
        <f>A!BZ645</f>
        <v>0</v>
      </c>
      <c r="CB645">
        <f>A!CA645</f>
        <v>0</v>
      </c>
      <c r="CC645">
        <f>A!CB645</f>
        <v>0</v>
      </c>
      <c r="CD645">
        <f>A!CC645</f>
        <v>0</v>
      </c>
      <c r="CE645">
        <f>A!CD645</f>
        <v>0</v>
      </c>
      <c r="CF645">
        <f>A!CE645</f>
        <v>0</v>
      </c>
      <c r="CG645">
        <f>A!CF645</f>
        <v>0</v>
      </c>
      <c r="CH645">
        <f>A!CG645</f>
        <v>0</v>
      </c>
      <c r="CI645">
        <f>A!CH645</f>
        <v>0</v>
      </c>
      <c r="CJ645">
        <f>A!CI645</f>
        <v>0</v>
      </c>
      <c r="CK645">
        <f>A!CJ645</f>
        <v>0</v>
      </c>
      <c r="CL645">
        <f>A!CK645</f>
        <v>0</v>
      </c>
      <c r="CM645">
        <f>A!CL645</f>
        <v>0</v>
      </c>
      <c r="CN645">
        <f>A!CM645</f>
        <v>0</v>
      </c>
      <c r="CO645">
        <f>A!CN645</f>
        <v>0</v>
      </c>
      <c r="CP645">
        <f>A!CO645</f>
        <v>0</v>
      </c>
      <c r="CQ645">
        <f>A!CO955</f>
        <v>0</v>
      </c>
      <c r="CR645">
        <f>A!CP645</f>
        <v>0</v>
      </c>
      <c r="CS645">
        <f>A!CQ645</f>
        <v>0</v>
      </c>
    </row>
    <row r="646" spans="1:97" x14ac:dyDescent="0.2">
      <c r="A646">
        <f>A!A646</f>
        <v>0</v>
      </c>
      <c r="B646">
        <f>A!B646</f>
        <v>0</v>
      </c>
      <c r="C646">
        <f>A!C646</f>
        <v>0</v>
      </c>
      <c r="D646">
        <f>A!D646</f>
        <v>0</v>
      </c>
      <c r="E646">
        <f>A!E646</f>
        <v>0</v>
      </c>
      <c r="F646">
        <f>A!F646</f>
        <v>0</v>
      </c>
      <c r="G646">
        <f>A!G646</f>
        <v>0</v>
      </c>
      <c r="H646">
        <f>A!H646</f>
        <v>0</v>
      </c>
      <c r="I646">
        <f>A!I646</f>
        <v>0</v>
      </c>
      <c r="J646">
        <f>A!J646</f>
        <v>0</v>
      </c>
      <c r="K646">
        <f>A!K646</f>
        <v>0</v>
      </c>
      <c r="L646">
        <f>A!L646</f>
        <v>0</v>
      </c>
      <c r="M646">
        <f>A!M646</f>
        <v>0</v>
      </c>
      <c r="N646">
        <f>A!N646</f>
        <v>0</v>
      </c>
      <c r="O646">
        <f>A!O646</f>
        <v>0</v>
      </c>
      <c r="P646" s="23" t="str">
        <f>IF(A!P646="","",INDEX(B!$A$1:$BT$2000,MATCH(A!P646,B!$AX$1:$AX$2000,0),D!$B$5))</f>
        <v/>
      </c>
      <c r="Q646">
        <f>A!Q646</f>
        <v>0</v>
      </c>
      <c r="R646">
        <f>A!R646</f>
        <v>0</v>
      </c>
      <c r="S646">
        <f>A!S646</f>
        <v>0</v>
      </c>
      <c r="T646">
        <f>A!T646</f>
        <v>0</v>
      </c>
      <c r="U646">
        <f>A!U646</f>
        <v>0</v>
      </c>
      <c r="V646" s="23">
        <f>IF(A!V646="&lt;",1,A!V646)</f>
        <v>0</v>
      </c>
      <c r="W646">
        <f>A!W646</f>
        <v>0</v>
      </c>
      <c r="X646">
        <f>A!X646</f>
        <v>0</v>
      </c>
      <c r="Y646">
        <f>A!Y646</f>
        <v>0</v>
      </c>
      <c r="Z646" s="23">
        <f t="shared" si="10"/>
        <v>0</v>
      </c>
      <c r="AA646">
        <f>A!Z646</f>
        <v>0</v>
      </c>
      <c r="AB646">
        <f>A!AA646</f>
        <v>0</v>
      </c>
      <c r="AC646">
        <f>A!AB646</f>
        <v>0</v>
      </c>
      <c r="AD646">
        <f>A!AC646</f>
        <v>0</v>
      </c>
      <c r="AE646">
        <f>A!AD646</f>
        <v>0</v>
      </c>
      <c r="AF646">
        <f>A!AE646</f>
        <v>0</v>
      </c>
      <c r="AG646">
        <f>A!AF646</f>
        <v>0</v>
      </c>
      <c r="AH646">
        <f>A!AG646</f>
        <v>0</v>
      </c>
      <c r="AI646">
        <f>A!AH646</f>
        <v>0</v>
      </c>
      <c r="AJ646">
        <f>A!AI646</f>
        <v>0</v>
      </c>
      <c r="AK646">
        <f>A!AJ646</f>
        <v>0</v>
      </c>
      <c r="AL646">
        <f>A!AK646</f>
        <v>0</v>
      </c>
      <c r="AM646">
        <f>A!AL646</f>
        <v>0</v>
      </c>
      <c r="AN646">
        <f>A!AM646</f>
        <v>0</v>
      </c>
      <c r="AO646">
        <f>A!AN646</f>
        <v>0</v>
      </c>
      <c r="AP646">
        <f>A!AO646</f>
        <v>0</v>
      </c>
      <c r="AQ646">
        <f>A!AP646</f>
        <v>0</v>
      </c>
      <c r="AR646">
        <f>A!AQ646</f>
        <v>0</v>
      </c>
      <c r="AS646">
        <f>A!AR646</f>
        <v>0</v>
      </c>
      <c r="AT646">
        <f>A!AS646</f>
        <v>0</v>
      </c>
      <c r="AU646">
        <f>A!AT646</f>
        <v>0</v>
      </c>
      <c r="AV646">
        <f>A!AU646</f>
        <v>0</v>
      </c>
      <c r="AW646" s="23" t="str">
        <f>IF(A!AV646=0,"",A!AV646)</f>
        <v/>
      </c>
      <c r="AX646">
        <f>A!AW646</f>
        <v>0</v>
      </c>
      <c r="AY646">
        <f>A!AX646</f>
        <v>0</v>
      </c>
      <c r="AZ646">
        <f>A!AY646</f>
        <v>0</v>
      </c>
      <c r="BA646">
        <f>A!AZ646</f>
        <v>0</v>
      </c>
      <c r="BB646">
        <f>A!BA646</f>
        <v>0</v>
      </c>
      <c r="BC646">
        <f>A!BB646</f>
        <v>0</v>
      </c>
      <c r="BD646">
        <f>A!BC646</f>
        <v>0</v>
      </c>
      <c r="BE646">
        <f>A!BD646</f>
        <v>0</v>
      </c>
      <c r="BF646">
        <f>A!BE646</f>
        <v>0</v>
      </c>
      <c r="BG646">
        <f>A!BF646</f>
        <v>0</v>
      </c>
      <c r="BH646">
        <f>A!BG646</f>
        <v>0</v>
      </c>
      <c r="BI646">
        <f>A!BH646</f>
        <v>0</v>
      </c>
      <c r="BJ646">
        <f>A!BI646</f>
        <v>0</v>
      </c>
      <c r="BK646">
        <f>A!BJ646</f>
        <v>0</v>
      </c>
      <c r="BL646">
        <f>A!BK646</f>
        <v>0</v>
      </c>
      <c r="BM646">
        <f>A!BL646</f>
        <v>0</v>
      </c>
      <c r="BN646">
        <f>A!BM646</f>
        <v>0</v>
      </c>
      <c r="BO646">
        <f>A!BN646</f>
        <v>0</v>
      </c>
      <c r="BP646">
        <f>A!BO646</f>
        <v>0</v>
      </c>
      <c r="BQ646">
        <f>A!BP646</f>
        <v>0</v>
      </c>
      <c r="BR646">
        <f>A!BQ646</f>
        <v>0</v>
      </c>
      <c r="BS646">
        <f>A!BR646</f>
        <v>0</v>
      </c>
      <c r="BT646">
        <f>A!BS646</f>
        <v>0</v>
      </c>
      <c r="BU646">
        <f>A!BT646</f>
        <v>0</v>
      </c>
      <c r="BV646">
        <f>A!BU646</f>
        <v>0</v>
      </c>
      <c r="BW646">
        <f>A!BV646</f>
        <v>0</v>
      </c>
      <c r="BX646">
        <f>A!BW646</f>
        <v>0</v>
      </c>
      <c r="BY646">
        <f>A!BX646</f>
        <v>0</v>
      </c>
      <c r="BZ646">
        <f>A!BY646</f>
        <v>0</v>
      </c>
      <c r="CA646">
        <f>A!BZ646</f>
        <v>0</v>
      </c>
      <c r="CB646">
        <f>A!CA646</f>
        <v>0</v>
      </c>
      <c r="CC646">
        <f>A!CB646</f>
        <v>0</v>
      </c>
      <c r="CD646">
        <f>A!CC646</f>
        <v>0</v>
      </c>
      <c r="CE646">
        <f>A!CD646</f>
        <v>0</v>
      </c>
      <c r="CF646">
        <f>A!CE646</f>
        <v>0</v>
      </c>
      <c r="CG646">
        <f>A!CF646</f>
        <v>0</v>
      </c>
      <c r="CH646">
        <f>A!CG646</f>
        <v>0</v>
      </c>
      <c r="CI646">
        <f>A!CH646</f>
        <v>0</v>
      </c>
      <c r="CJ646">
        <f>A!CI646</f>
        <v>0</v>
      </c>
      <c r="CK646">
        <f>A!CJ646</f>
        <v>0</v>
      </c>
      <c r="CL646">
        <f>A!CK646</f>
        <v>0</v>
      </c>
      <c r="CM646">
        <f>A!CL646</f>
        <v>0</v>
      </c>
      <c r="CN646">
        <f>A!CM646</f>
        <v>0</v>
      </c>
      <c r="CO646">
        <f>A!CN646</f>
        <v>0</v>
      </c>
      <c r="CP646">
        <f>A!CO646</f>
        <v>0</v>
      </c>
      <c r="CQ646">
        <f>A!CO956</f>
        <v>0</v>
      </c>
      <c r="CR646">
        <f>A!CP646</f>
        <v>0</v>
      </c>
      <c r="CS646">
        <f>A!CQ646</f>
        <v>0</v>
      </c>
    </row>
    <row r="647" spans="1:97" x14ac:dyDescent="0.2">
      <c r="A647">
        <f>A!A647</f>
        <v>0</v>
      </c>
      <c r="B647">
        <f>A!B647</f>
        <v>0</v>
      </c>
      <c r="C647">
        <f>A!C647</f>
        <v>0</v>
      </c>
      <c r="D647">
        <f>A!D647</f>
        <v>0</v>
      </c>
      <c r="E647">
        <f>A!E647</f>
        <v>0</v>
      </c>
      <c r="F647">
        <f>A!F647</f>
        <v>0</v>
      </c>
      <c r="G647">
        <f>A!G647</f>
        <v>0</v>
      </c>
      <c r="H647">
        <f>A!H647</f>
        <v>0</v>
      </c>
      <c r="I647">
        <f>A!I647</f>
        <v>0</v>
      </c>
      <c r="J647">
        <f>A!J647</f>
        <v>0</v>
      </c>
      <c r="K647">
        <f>A!K647</f>
        <v>0</v>
      </c>
      <c r="L647">
        <f>A!L647</f>
        <v>0</v>
      </c>
      <c r="M647">
        <f>A!M647</f>
        <v>0</v>
      </c>
      <c r="N647">
        <f>A!N647</f>
        <v>0</v>
      </c>
      <c r="O647">
        <f>A!O647</f>
        <v>0</v>
      </c>
      <c r="P647" s="23" t="str">
        <f>IF(A!P647="","",INDEX(B!$A$1:$BT$2000,MATCH(A!P647,B!$AX$1:$AX$2000,0),D!$B$5))</f>
        <v/>
      </c>
      <c r="Q647">
        <f>A!Q647</f>
        <v>0</v>
      </c>
      <c r="R647">
        <f>A!R647</f>
        <v>0</v>
      </c>
      <c r="S647">
        <f>A!S647</f>
        <v>0</v>
      </c>
      <c r="T647">
        <f>A!T647</f>
        <v>0</v>
      </c>
      <c r="U647">
        <f>A!U647</f>
        <v>0</v>
      </c>
      <c r="V647" s="23">
        <f>IF(A!V647="&lt;",1,A!V647)</f>
        <v>0</v>
      </c>
      <c r="W647">
        <f>A!W647</f>
        <v>0</v>
      </c>
      <c r="X647">
        <f>A!X647</f>
        <v>0</v>
      </c>
      <c r="Y647">
        <f>A!Y647</f>
        <v>0</v>
      </c>
      <c r="Z647" s="23">
        <f t="shared" si="10"/>
        <v>0</v>
      </c>
      <c r="AA647">
        <f>A!Z647</f>
        <v>0</v>
      </c>
      <c r="AB647">
        <f>A!AA647</f>
        <v>0</v>
      </c>
      <c r="AC647">
        <f>A!AB647</f>
        <v>0</v>
      </c>
      <c r="AD647">
        <f>A!AC647</f>
        <v>0</v>
      </c>
      <c r="AE647">
        <f>A!AD647</f>
        <v>0</v>
      </c>
      <c r="AF647">
        <f>A!AE647</f>
        <v>0</v>
      </c>
      <c r="AG647">
        <f>A!AF647</f>
        <v>0</v>
      </c>
      <c r="AH647">
        <f>A!AG647</f>
        <v>0</v>
      </c>
      <c r="AI647">
        <f>A!AH647</f>
        <v>0</v>
      </c>
      <c r="AJ647">
        <f>A!AI647</f>
        <v>0</v>
      </c>
      <c r="AK647">
        <f>A!AJ647</f>
        <v>0</v>
      </c>
      <c r="AL647">
        <f>A!AK647</f>
        <v>0</v>
      </c>
      <c r="AM647">
        <f>A!AL647</f>
        <v>0</v>
      </c>
      <c r="AN647">
        <f>A!AM647</f>
        <v>0</v>
      </c>
      <c r="AO647">
        <f>A!AN647</f>
        <v>0</v>
      </c>
      <c r="AP647">
        <f>A!AO647</f>
        <v>0</v>
      </c>
      <c r="AQ647">
        <f>A!AP647</f>
        <v>0</v>
      </c>
      <c r="AR647">
        <f>A!AQ647</f>
        <v>0</v>
      </c>
      <c r="AS647">
        <f>A!AR647</f>
        <v>0</v>
      </c>
      <c r="AT647">
        <f>A!AS647</f>
        <v>0</v>
      </c>
      <c r="AU647">
        <f>A!AT647</f>
        <v>0</v>
      </c>
      <c r="AV647">
        <f>A!AU647</f>
        <v>0</v>
      </c>
      <c r="AW647" s="23" t="str">
        <f>IF(A!AV647=0,"",A!AV647)</f>
        <v/>
      </c>
      <c r="AX647">
        <f>A!AW647</f>
        <v>0</v>
      </c>
      <c r="AY647">
        <f>A!AX647</f>
        <v>0</v>
      </c>
      <c r="AZ647">
        <f>A!AY647</f>
        <v>0</v>
      </c>
      <c r="BA647">
        <f>A!AZ647</f>
        <v>0</v>
      </c>
      <c r="BB647">
        <f>A!BA647</f>
        <v>0</v>
      </c>
      <c r="BC647">
        <f>A!BB647</f>
        <v>0</v>
      </c>
      <c r="BD647">
        <f>A!BC647</f>
        <v>0</v>
      </c>
      <c r="BE647">
        <f>A!BD647</f>
        <v>0</v>
      </c>
      <c r="BF647">
        <f>A!BE647</f>
        <v>0</v>
      </c>
      <c r="BG647">
        <f>A!BF647</f>
        <v>0</v>
      </c>
      <c r="BH647">
        <f>A!BG647</f>
        <v>0</v>
      </c>
      <c r="BI647">
        <f>A!BH647</f>
        <v>0</v>
      </c>
      <c r="BJ647">
        <f>A!BI647</f>
        <v>0</v>
      </c>
      <c r="BK647">
        <f>A!BJ647</f>
        <v>0</v>
      </c>
      <c r="BL647">
        <f>A!BK647</f>
        <v>0</v>
      </c>
      <c r="BM647">
        <f>A!BL647</f>
        <v>0</v>
      </c>
      <c r="BN647">
        <f>A!BM647</f>
        <v>0</v>
      </c>
      <c r="BO647">
        <f>A!BN647</f>
        <v>0</v>
      </c>
      <c r="BP647">
        <f>A!BO647</f>
        <v>0</v>
      </c>
      <c r="BQ647">
        <f>A!BP647</f>
        <v>0</v>
      </c>
      <c r="BR647">
        <f>A!BQ647</f>
        <v>0</v>
      </c>
      <c r="BS647">
        <f>A!BR647</f>
        <v>0</v>
      </c>
      <c r="BT647">
        <f>A!BS647</f>
        <v>0</v>
      </c>
      <c r="BU647">
        <f>A!BT647</f>
        <v>0</v>
      </c>
      <c r="BV647">
        <f>A!BU647</f>
        <v>0</v>
      </c>
      <c r="BW647">
        <f>A!BV647</f>
        <v>0</v>
      </c>
      <c r="BX647">
        <f>A!BW647</f>
        <v>0</v>
      </c>
      <c r="BY647">
        <f>A!BX647</f>
        <v>0</v>
      </c>
      <c r="BZ647">
        <f>A!BY647</f>
        <v>0</v>
      </c>
      <c r="CA647">
        <f>A!BZ647</f>
        <v>0</v>
      </c>
      <c r="CB647">
        <f>A!CA647</f>
        <v>0</v>
      </c>
      <c r="CC647">
        <f>A!CB647</f>
        <v>0</v>
      </c>
      <c r="CD647">
        <f>A!CC647</f>
        <v>0</v>
      </c>
      <c r="CE647">
        <f>A!CD647</f>
        <v>0</v>
      </c>
      <c r="CF647">
        <f>A!CE647</f>
        <v>0</v>
      </c>
      <c r="CG647">
        <f>A!CF647</f>
        <v>0</v>
      </c>
      <c r="CH647">
        <f>A!CG647</f>
        <v>0</v>
      </c>
      <c r="CI647">
        <f>A!CH647</f>
        <v>0</v>
      </c>
      <c r="CJ647">
        <f>A!CI647</f>
        <v>0</v>
      </c>
      <c r="CK647">
        <f>A!CJ647</f>
        <v>0</v>
      </c>
      <c r="CL647">
        <f>A!CK647</f>
        <v>0</v>
      </c>
      <c r="CM647">
        <f>A!CL647</f>
        <v>0</v>
      </c>
      <c r="CN647">
        <f>A!CM647</f>
        <v>0</v>
      </c>
      <c r="CO647">
        <f>A!CN647</f>
        <v>0</v>
      </c>
      <c r="CP647">
        <f>A!CO647</f>
        <v>0</v>
      </c>
      <c r="CQ647">
        <f>A!CO957</f>
        <v>0</v>
      </c>
      <c r="CR647">
        <f>A!CP647</f>
        <v>0</v>
      </c>
      <c r="CS647">
        <f>A!CQ647</f>
        <v>0</v>
      </c>
    </row>
    <row r="648" spans="1:97" x14ac:dyDescent="0.2">
      <c r="A648">
        <f>A!A648</f>
        <v>0</v>
      </c>
      <c r="B648">
        <f>A!B648</f>
        <v>0</v>
      </c>
      <c r="C648">
        <f>A!C648</f>
        <v>0</v>
      </c>
      <c r="D648">
        <f>A!D648</f>
        <v>0</v>
      </c>
      <c r="E648">
        <f>A!E648</f>
        <v>0</v>
      </c>
      <c r="F648">
        <f>A!F648</f>
        <v>0</v>
      </c>
      <c r="G648">
        <f>A!G648</f>
        <v>0</v>
      </c>
      <c r="H648">
        <f>A!H648</f>
        <v>0</v>
      </c>
      <c r="I648">
        <f>A!I648</f>
        <v>0</v>
      </c>
      <c r="J648">
        <f>A!J648</f>
        <v>0</v>
      </c>
      <c r="K648">
        <f>A!K648</f>
        <v>0</v>
      </c>
      <c r="L648">
        <f>A!L648</f>
        <v>0</v>
      </c>
      <c r="M648">
        <f>A!M648</f>
        <v>0</v>
      </c>
      <c r="N648">
        <f>A!N648</f>
        <v>0</v>
      </c>
      <c r="O648">
        <f>A!O648</f>
        <v>0</v>
      </c>
      <c r="P648" s="23" t="str">
        <f>IF(A!P648="","",INDEX(B!$A$1:$BT$2000,MATCH(A!P648,B!$AX$1:$AX$2000,0),D!$B$5))</f>
        <v/>
      </c>
      <c r="Q648">
        <f>A!Q648</f>
        <v>0</v>
      </c>
      <c r="R648">
        <f>A!R648</f>
        <v>0</v>
      </c>
      <c r="S648">
        <f>A!S648</f>
        <v>0</v>
      </c>
      <c r="T648">
        <f>A!T648</f>
        <v>0</v>
      </c>
      <c r="U648">
        <f>A!U648</f>
        <v>0</v>
      </c>
      <c r="V648" s="23">
        <f>IF(A!V648="&lt;",1,A!V648)</f>
        <v>0</v>
      </c>
      <c r="W648">
        <f>A!W648</f>
        <v>0</v>
      </c>
      <c r="X648">
        <f>A!X648</f>
        <v>0</v>
      </c>
      <c r="Y648">
        <f>A!Y648</f>
        <v>0</v>
      </c>
      <c r="Z648" s="23">
        <f t="shared" si="10"/>
        <v>0</v>
      </c>
      <c r="AA648">
        <f>A!Z648</f>
        <v>0</v>
      </c>
      <c r="AB648">
        <f>A!AA648</f>
        <v>0</v>
      </c>
      <c r="AC648">
        <f>A!AB648</f>
        <v>0</v>
      </c>
      <c r="AD648">
        <f>A!AC648</f>
        <v>0</v>
      </c>
      <c r="AE648">
        <f>A!AD648</f>
        <v>0</v>
      </c>
      <c r="AF648">
        <f>A!AE648</f>
        <v>0</v>
      </c>
      <c r="AG648">
        <f>A!AF648</f>
        <v>0</v>
      </c>
      <c r="AH648">
        <f>A!AG648</f>
        <v>0</v>
      </c>
      <c r="AI648">
        <f>A!AH648</f>
        <v>0</v>
      </c>
      <c r="AJ648">
        <f>A!AI648</f>
        <v>0</v>
      </c>
      <c r="AK648">
        <f>A!AJ648</f>
        <v>0</v>
      </c>
      <c r="AL648">
        <f>A!AK648</f>
        <v>0</v>
      </c>
      <c r="AM648">
        <f>A!AL648</f>
        <v>0</v>
      </c>
      <c r="AN648">
        <f>A!AM648</f>
        <v>0</v>
      </c>
      <c r="AO648">
        <f>A!AN648</f>
        <v>0</v>
      </c>
      <c r="AP648">
        <f>A!AO648</f>
        <v>0</v>
      </c>
      <c r="AQ648">
        <f>A!AP648</f>
        <v>0</v>
      </c>
      <c r="AR648">
        <f>A!AQ648</f>
        <v>0</v>
      </c>
      <c r="AS648">
        <f>A!AR648</f>
        <v>0</v>
      </c>
      <c r="AT648">
        <f>A!AS648</f>
        <v>0</v>
      </c>
      <c r="AU648">
        <f>A!AT648</f>
        <v>0</v>
      </c>
      <c r="AV648">
        <f>A!AU648</f>
        <v>0</v>
      </c>
      <c r="AW648" s="23" t="str">
        <f>IF(A!AV648=0,"",A!AV648)</f>
        <v/>
      </c>
      <c r="AX648">
        <f>A!AW648</f>
        <v>0</v>
      </c>
      <c r="AY648">
        <f>A!AX648</f>
        <v>0</v>
      </c>
      <c r="AZ648">
        <f>A!AY648</f>
        <v>0</v>
      </c>
      <c r="BA648">
        <f>A!AZ648</f>
        <v>0</v>
      </c>
      <c r="BB648">
        <f>A!BA648</f>
        <v>0</v>
      </c>
      <c r="BC648">
        <f>A!BB648</f>
        <v>0</v>
      </c>
      <c r="BD648">
        <f>A!BC648</f>
        <v>0</v>
      </c>
      <c r="BE648">
        <f>A!BD648</f>
        <v>0</v>
      </c>
      <c r="BF648">
        <f>A!BE648</f>
        <v>0</v>
      </c>
      <c r="BG648">
        <f>A!BF648</f>
        <v>0</v>
      </c>
      <c r="BH648">
        <f>A!BG648</f>
        <v>0</v>
      </c>
      <c r="BI648">
        <f>A!BH648</f>
        <v>0</v>
      </c>
      <c r="BJ648">
        <f>A!BI648</f>
        <v>0</v>
      </c>
      <c r="BK648">
        <f>A!BJ648</f>
        <v>0</v>
      </c>
      <c r="BL648">
        <f>A!BK648</f>
        <v>0</v>
      </c>
      <c r="BM648">
        <f>A!BL648</f>
        <v>0</v>
      </c>
      <c r="BN648">
        <f>A!BM648</f>
        <v>0</v>
      </c>
      <c r="BO648">
        <f>A!BN648</f>
        <v>0</v>
      </c>
      <c r="BP648">
        <f>A!BO648</f>
        <v>0</v>
      </c>
      <c r="BQ648">
        <f>A!BP648</f>
        <v>0</v>
      </c>
      <c r="BR648">
        <f>A!BQ648</f>
        <v>0</v>
      </c>
      <c r="BS648">
        <f>A!BR648</f>
        <v>0</v>
      </c>
      <c r="BT648">
        <f>A!BS648</f>
        <v>0</v>
      </c>
      <c r="BU648">
        <f>A!BT648</f>
        <v>0</v>
      </c>
      <c r="BV648">
        <f>A!BU648</f>
        <v>0</v>
      </c>
      <c r="BW648">
        <f>A!BV648</f>
        <v>0</v>
      </c>
      <c r="BX648">
        <f>A!BW648</f>
        <v>0</v>
      </c>
      <c r="BY648">
        <f>A!BX648</f>
        <v>0</v>
      </c>
      <c r="BZ648">
        <f>A!BY648</f>
        <v>0</v>
      </c>
      <c r="CA648">
        <f>A!BZ648</f>
        <v>0</v>
      </c>
      <c r="CB648">
        <f>A!CA648</f>
        <v>0</v>
      </c>
      <c r="CC648">
        <f>A!CB648</f>
        <v>0</v>
      </c>
      <c r="CD648">
        <f>A!CC648</f>
        <v>0</v>
      </c>
      <c r="CE648">
        <f>A!CD648</f>
        <v>0</v>
      </c>
      <c r="CF648">
        <f>A!CE648</f>
        <v>0</v>
      </c>
      <c r="CG648">
        <f>A!CF648</f>
        <v>0</v>
      </c>
      <c r="CH648">
        <f>A!CG648</f>
        <v>0</v>
      </c>
      <c r="CI648">
        <f>A!CH648</f>
        <v>0</v>
      </c>
      <c r="CJ648">
        <f>A!CI648</f>
        <v>0</v>
      </c>
      <c r="CK648">
        <f>A!CJ648</f>
        <v>0</v>
      </c>
      <c r="CL648">
        <f>A!CK648</f>
        <v>0</v>
      </c>
      <c r="CM648">
        <f>A!CL648</f>
        <v>0</v>
      </c>
      <c r="CN648">
        <f>A!CM648</f>
        <v>0</v>
      </c>
      <c r="CO648">
        <f>A!CN648</f>
        <v>0</v>
      </c>
      <c r="CP648">
        <f>A!CO648</f>
        <v>0</v>
      </c>
      <c r="CQ648">
        <f>A!CO958</f>
        <v>0</v>
      </c>
      <c r="CR648">
        <f>A!CP648</f>
        <v>0</v>
      </c>
      <c r="CS648">
        <f>A!CQ648</f>
        <v>0</v>
      </c>
    </row>
    <row r="649" spans="1:97" x14ac:dyDescent="0.2">
      <c r="A649">
        <f>A!A649</f>
        <v>0</v>
      </c>
      <c r="B649">
        <f>A!B649</f>
        <v>0</v>
      </c>
      <c r="C649">
        <f>A!C649</f>
        <v>0</v>
      </c>
      <c r="D649">
        <f>A!D649</f>
        <v>0</v>
      </c>
      <c r="E649">
        <f>A!E649</f>
        <v>0</v>
      </c>
      <c r="F649">
        <f>A!F649</f>
        <v>0</v>
      </c>
      <c r="G649">
        <f>A!G649</f>
        <v>0</v>
      </c>
      <c r="H649">
        <f>A!H649</f>
        <v>0</v>
      </c>
      <c r="I649">
        <f>A!I649</f>
        <v>0</v>
      </c>
      <c r="J649">
        <f>A!J649</f>
        <v>0</v>
      </c>
      <c r="K649">
        <f>A!K649</f>
        <v>0</v>
      </c>
      <c r="L649">
        <f>A!L649</f>
        <v>0</v>
      </c>
      <c r="M649">
        <f>A!M649</f>
        <v>0</v>
      </c>
      <c r="N649">
        <f>A!N649</f>
        <v>0</v>
      </c>
      <c r="O649">
        <f>A!O649</f>
        <v>0</v>
      </c>
      <c r="P649" s="23" t="str">
        <f>IF(A!P649="","",INDEX(B!$A$1:$BT$2000,MATCH(A!P649,B!$AX$1:$AX$2000,0),D!$B$5))</f>
        <v/>
      </c>
      <c r="Q649">
        <f>A!Q649</f>
        <v>0</v>
      </c>
      <c r="R649">
        <f>A!R649</f>
        <v>0</v>
      </c>
      <c r="S649">
        <f>A!S649</f>
        <v>0</v>
      </c>
      <c r="T649">
        <f>A!T649</f>
        <v>0</v>
      </c>
      <c r="U649">
        <f>A!U649</f>
        <v>0</v>
      </c>
      <c r="V649" s="23">
        <f>IF(A!V649="&lt;",1,A!V649)</f>
        <v>0</v>
      </c>
      <c r="W649">
        <f>A!W649</f>
        <v>0</v>
      </c>
      <c r="X649">
        <f>A!X649</f>
        <v>0</v>
      </c>
      <c r="Y649">
        <f>A!Y649</f>
        <v>0</v>
      </c>
      <c r="Z649" s="23">
        <f t="shared" si="10"/>
        <v>0</v>
      </c>
      <c r="AA649">
        <f>A!Z649</f>
        <v>0</v>
      </c>
      <c r="AB649">
        <f>A!AA649</f>
        <v>0</v>
      </c>
      <c r="AC649">
        <f>A!AB649</f>
        <v>0</v>
      </c>
      <c r="AD649">
        <f>A!AC649</f>
        <v>0</v>
      </c>
      <c r="AE649">
        <f>A!AD649</f>
        <v>0</v>
      </c>
      <c r="AF649">
        <f>A!AE649</f>
        <v>0</v>
      </c>
      <c r="AG649">
        <f>A!AF649</f>
        <v>0</v>
      </c>
      <c r="AH649">
        <f>A!AG649</f>
        <v>0</v>
      </c>
      <c r="AI649">
        <f>A!AH649</f>
        <v>0</v>
      </c>
      <c r="AJ649">
        <f>A!AI649</f>
        <v>0</v>
      </c>
      <c r="AK649">
        <f>A!AJ649</f>
        <v>0</v>
      </c>
      <c r="AL649">
        <f>A!AK649</f>
        <v>0</v>
      </c>
      <c r="AM649">
        <f>A!AL649</f>
        <v>0</v>
      </c>
      <c r="AN649">
        <f>A!AM649</f>
        <v>0</v>
      </c>
      <c r="AO649">
        <f>A!AN649</f>
        <v>0</v>
      </c>
      <c r="AP649">
        <f>A!AO649</f>
        <v>0</v>
      </c>
      <c r="AQ649">
        <f>A!AP649</f>
        <v>0</v>
      </c>
      <c r="AR649">
        <f>A!AQ649</f>
        <v>0</v>
      </c>
      <c r="AS649">
        <f>A!AR649</f>
        <v>0</v>
      </c>
      <c r="AT649">
        <f>A!AS649</f>
        <v>0</v>
      </c>
      <c r="AU649">
        <f>A!AT649</f>
        <v>0</v>
      </c>
      <c r="AV649">
        <f>A!AU649</f>
        <v>0</v>
      </c>
      <c r="AW649" s="23" t="str">
        <f>IF(A!AV649=0,"",A!AV649)</f>
        <v/>
      </c>
      <c r="AX649">
        <f>A!AW649</f>
        <v>0</v>
      </c>
      <c r="AY649">
        <f>A!AX649</f>
        <v>0</v>
      </c>
      <c r="AZ649">
        <f>A!AY649</f>
        <v>0</v>
      </c>
      <c r="BA649">
        <f>A!AZ649</f>
        <v>0</v>
      </c>
      <c r="BB649">
        <f>A!BA649</f>
        <v>0</v>
      </c>
      <c r="BC649">
        <f>A!BB649</f>
        <v>0</v>
      </c>
      <c r="BD649">
        <f>A!BC649</f>
        <v>0</v>
      </c>
      <c r="BE649">
        <f>A!BD649</f>
        <v>0</v>
      </c>
      <c r="BF649">
        <f>A!BE649</f>
        <v>0</v>
      </c>
      <c r="BG649">
        <f>A!BF649</f>
        <v>0</v>
      </c>
      <c r="BH649">
        <f>A!BG649</f>
        <v>0</v>
      </c>
      <c r="BI649">
        <f>A!BH649</f>
        <v>0</v>
      </c>
      <c r="BJ649">
        <f>A!BI649</f>
        <v>0</v>
      </c>
      <c r="BK649">
        <f>A!BJ649</f>
        <v>0</v>
      </c>
      <c r="BL649">
        <f>A!BK649</f>
        <v>0</v>
      </c>
      <c r="BM649">
        <f>A!BL649</f>
        <v>0</v>
      </c>
      <c r="BN649">
        <f>A!BM649</f>
        <v>0</v>
      </c>
      <c r="BO649">
        <f>A!BN649</f>
        <v>0</v>
      </c>
      <c r="BP649">
        <f>A!BO649</f>
        <v>0</v>
      </c>
      <c r="BQ649">
        <f>A!BP649</f>
        <v>0</v>
      </c>
      <c r="BR649">
        <f>A!BQ649</f>
        <v>0</v>
      </c>
      <c r="BS649">
        <f>A!BR649</f>
        <v>0</v>
      </c>
      <c r="BT649">
        <f>A!BS649</f>
        <v>0</v>
      </c>
      <c r="BU649">
        <f>A!BT649</f>
        <v>0</v>
      </c>
      <c r="BV649">
        <f>A!BU649</f>
        <v>0</v>
      </c>
      <c r="BW649">
        <f>A!BV649</f>
        <v>0</v>
      </c>
      <c r="BX649">
        <f>A!BW649</f>
        <v>0</v>
      </c>
      <c r="BY649">
        <f>A!BX649</f>
        <v>0</v>
      </c>
      <c r="BZ649">
        <f>A!BY649</f>
        <v>0</v>
      </c>
      <c r="CA649">
        <f>A!BZ649</f>
        <v>0</v>
      </c>
      <c r="CB649">
        <f>A!CA649</f>
        <v>0</v>
      </c>
      <c r="CC649">
        <f>A!CB649</f>
        <v>0</v>
      </c>
      <c r="CD649">
        <f>A!CC649</f>
        <v>0</v>
      </c>
      <c r="CE649">
        <f>A!CD649</f>
        <v>0</v>
      </c>
      <c r="CF649">
        <f>A!CE649</f>
        <v>0</v>
      </c>
      <c r="CG649">
        <f>A!CF649</f>
        <v>0</v>
      </c>
      <c r="CH649">
        <f>A!CG649</f>
        <v>0</v>
      </c>
      <c r="CI649">
        <f>A!CH649</f>
        <v>0</v>
      </c>
      <c r="CJ649">
        <f>A!CI649</f>
        <v>0</v>
      </c>
      <c r="CK649">
        <f>A!CJ649</f>
        <v>0</v>
      </c>
      <c r="CL649">
        <f>A!CK649</f>
        <v>0</v>
      </c>
      <c r="CM649">
        <f>A!CL649</f>
        <v>0</v>
      </c>
      <c r="CN649">
        <f>A!CM649</f>
        <v>0</v>
      </c>
      <c r="CO649">
        <f>A!CN649</f>
        <v>0</v>
      </c>
      <c r="CP649">
        <f>A!CO649</f>
        <v>0</v>
      </c>
      <c r="CQ649">
        <f>A!CO959</f>
        <v>0</v>
      </c>
      <c r="CR649">
        <f>A!CP649</f>
        <v>0</v>
      </c>
      <c r="CS649">
        <f>A!CQ649</f>
        <v>0</v>
      </c>
    </row>
    <row r="650" spans="1:97" x14ac:dyDescent="0.2">
      <c r="A650">
        <f>A!A650</f>
        <v>0</v>
      </c>
      <c r="B650">
        <f>A!B650</f>
        <v>0</v>
      </c>
      <c r="C650">
        <f>A!C650</f>
        <v>0</v>
      </c>
      <c r="D650">
        <f>A!D650</f>
        <v>0</v>
      </c>
      <c r="E650">
        <f>A!E650</f>
        <v>0</v>
      </c>
      <c r="F650">
        <f>A!F650</f>
        <v>0</v>
      </c>
      <c r="G650">
        <f>A!G650</f>
        <v>0</v>
      </c>
      <c r="H650">
        <f>A!H650</f>
        <v>0</v>
      </c>
      <c r="I650">
        <f>A!I650</f>
        <v>0</v>
      </c>
      <c r="J650">
        <f>A!J650</f>
        <v>0</v>
      </c>
      <c r="K650">
        <f>A!K650</f>
        <v>0</v>
      </c>
      <c r="L650">
        <f>A!L650</f>
        <v>0</v>
      </c>
      <c r="M650">
        <f>A!M650</f>
        <v>0</v>
      </c>
      <c r="N650">
        <f>A!N650</f>
        <v>0</v>
      </c>
      <c r="O650">
        <f>A!O650</f>
        <v>0</v>
      </c>
      <c r="P650" s="23" t="str">
        <f>IF(A!P650="","",INDEX(B!$A$1:$BT$2000,MATCH(A!P650,B!$AX$1:$AX$2000,0),D!$B$5))</f>
        <v/>
      </c>
      <c r="Q650">
        <f>A!Q650</f>
        <v>0</v>
      </c>
      <c r="R650">
        <f>A!R650</f>
        <v>0</v>
      </c>
      <c r="S650">
        <f>A!S650</f>
        <v>0</v>
      </c>
      <c r="T650">
        <f>A!T650</f>
        <v>0</v>
      </c>
      <c r="U650">
        <f>A!U650</f>
        <v>0</v>
      </c>
      <c r="V650" s="23">
        <f>IF(A!V650="&lt;",1,A!V650)</f>
        <v>0</v>
      </c>
      <c r="W650">
        <f>A!W650</f>
        <v>0</v>
      </c>
      <c r="X650">
        <f>A!X650</f>
        <v>0</v>
      </c>
      <c r="Y650">
        <f>A!Y650</f>
        <v>0</v>
      </c>
      <c r="Z650" s="23">
        <f t="shared" si="10"/>
        <v>0</v>
      </c>
      <c r="AA650">
        <f>A!Z650</f>
        <v>0</v>
      </c>
      <c r="AB650">
        <f>A!AA650</f>
        <v>0</v>
      </c>
      <c r="AC650">
        <f>A!AB650</f>
        <v>0</v>
      </c>
      <c r="AD650">
        <f>A!AC650</f>
        <v>0</v>
      </c>
      <c r="AE650">
        <f>A!AD650</f>
        <v>0</v>
      </c>
      <c r="AF650">
        <f>A!AE650</f>
        <v>0</v>
      </c>
      <c r="AG650">
        <f>A!AF650</f>
        <v>0</v>
      </c>
      <c r="AH650">
        <f>A!AG650</f>
        <v>0</v>
      </c>
      <c r="AI650">
        <f>A!AH650</f>
        <v>0</v>
      </c>
      <c r="AJ650">
        <f>A!AI650</f>
        <v>0</v>
      </c>
      <c r="AK650">
        <f>A!AJ650</f>
        <v>0</v>
      </c>
      <c r="AL650">
        <f>A!AK650</f>
        <v>0</v>
      </c>
      <c r="AM650">
        <f>A!AL650</f>
        <v>0</v>
      </c>
      <c r="AN650">
        <f>A!AM650</f>
        <v>0</v>
      </c>
      <c r="AO650">
        <f>A!AN650</f>
        <v>0</v>
      </c>
      <c r="AP650">
        <f>A!AO650</f>
        <v>0</v>
      </c>
      <c r="AQ650">
        <f>A!AP650</f>
        <v>0</v>
      </c>
      <c r="AR650">
        <f>A!AQ650</f>
        <v>0</v>
      </c>
      <c r="AS650">
        <f>A!AR650</f>
        <v>0</v>
      </c>
      <c r="AT650">
        <f>A!AS650</f>
        <v>0</v>
      </c>
      <c r="AU650">
        <f>A!AT650</f>
        <v>0</v>
      </c>
      <c r="AV650">
        <f>A!AU650</f>
        <v>0</v>
      </c>
      <c r="AW650" s="23" t="str">
        <f>IF(A!AV650=0,"",A!AV650)</f>
        <v/>
      </c>
      <c r="AX650">
        <f>A!AW650</f>
        <v>0</v>
      </c>
      <c r="AY650">
        <f>A!AX650</f>
        <v>0</v>
      </c>
      <c r="AZ650">
        <f>A!AY650</f>
        <v>0</v>
      </c>
      <c r="BA650">
        <f>A!AZ650</f>
        <v>0</v>
      </c>
      <c r="BB650">
        <f>A!BA650</f>
        <v>0</v>
      </c>
      <c r="BC650">
        <f>A!BB650</f>
        <v>0</v>
      </c>
      <c r="BD650">
        <f>A!BC650</f>
        <v>0</v>
      </c>
      <c r="BE650">
        <f>A!BD650</f>
        <v>0</v>
      </c>
      <c r="BF650">
        <f>A!BE650</f>
        <v>0</v>
      </c>
      <c r="BG650">
        <f>A!BF650</f>
        <v>0</v>
      </c>
      <c r="BH650">
        <f>A!BG650</f>
        <v>0</v>
      </c>
      <c r="BI650">
        <f>A!BH650</f>
        <v>0</v>
      </c>
      <c r="BJ650">
        <f>A!BI650</f>
        <v>0</v>
      </c>
      <c r="BK650">
        <f>A!BJ650</f>
        <v>0</v>
      </c>
      <c r="BL650">
        <f>A!BK650</f>
        <v>0</v>
      </c>
      <c r="BM650">
        <f>A!BL650</f>
        <v>0</v>
      </c>
      <c r="BN650">
        <f>A!BM650</f>
        <v>0</v>
      </c>
      <c r="BO650">
        <f>A!BN650</f>
        <v>0</v>
      </c>
      <c r="BP650">
        <f>A!BO650</f>
        <v>0</v>
      </c>
      <c r="BQ650">
        <f>A!BP650</f>
        <v>0</v>
      </c>
      <c r="BR650">
        <f>A!BQ650</f>
        <v>0</v>
      </c>
      <c r="BS650">
        <f>A!BR650</f>
        <v>0</v>
      </c>
      <c r="BT650">
        <f>A!BS650</f>
        <v>0</v>
      </c>
      <c r="BU650">
        <f>A!BT650</f>
        <v>0</v>
      </c>
      <c r="BV650">
        <f>A!BU650</f>
        <v>0</v>
      </c>
      <c r="BW650">
        <f>A!BV650</f>
        <v>0</v>
      </c>
      <c r="BX650">
        <f>A!BW650</f>
        <v>0</v>
      </c>
      <c r="BY650">
        <f>A!BX650</f>
        <v>0</v>
      </c>
      <c r="BZ650">
        <f>A!BY650</f>
        <v>0</v>
      </c>
      <c r="CA650">
        <f>A!BZ650</f>
        <v>0</v>
      </c>
      <c r="CB650">
        <f>A!CA650</f>
        <v>0</v>
      </c>
      <c r="CC650">
        <f>A!CB650</f>
        <v>0</v>
      </c>
      <c r="CD650">
        <f>A!CC650</f>
        <v>0</v>
      </c>
      <c r="CE650">
        <f>A!CD650</f>
        <v>0</v>
      </c>
      <c r="CF650">
        <f>A!CE650</f>
        <v>0</v>
      </c>
      <c r="CG650">
        <f>A!CF650</f>
        <v>0</v>
      </c>
      <c r="CH650">
        <f>A!CG650</f>
        <v>0</v>
      </c>
      <c r="CI650">
        <f>A!CH650</f>
        <v>0</v>
      </c>
      <c r="CJ650">
        <f>A!CI650</f>
        <v>0</v>
      </c>
      <c r="CK650">
        <f>A!CJ650</f>
        <v>0</v>
      </c>
      <c r="CL650">
        <f>A!CK650</f>
        <v>0</v>
      </c>
      <c r="CM650">
        <f>A!CL650</f>
        <v>0</v>
      </c>
      <c r="CN650">
        <f>A!CM650</f>
        <v>0</v>
      </c>
      <c r="CO650">
        <f>A!CN650</f>
        <v>0</v>
      </c>
      <c r="CP650">
        <f>A!CO650</f>
        <v>0</v>
      </c>
      <c r="CQ650">
        <f>A!CO960</f>
        <v>0</v>
      </c>
      <c r="CR650">
        <f>A!CP650</f>
        <v>0</v>
      </c>
      <c r="CS650">
        <f>A!CQ650</f>
        <v>0</v>
      </c>
    </row>
    <row r="651" spans="1:97" x14ac:dyDescent="0.2">
      <c r="A651">
        <f>A!A651</f>
        <v>0</v>
      </c>
      <c r="B651">
        <f>A!B651</f>
        <v>0</v>
      </c>
      <c r="C651">
        <f>A!C651</f>
        <v>0</v>
      </c>
      <c r="D651">
        <f>A!D651</f>
        <v>0</v>
      </c>
      <c r="E651">
        <f>A!E651</f>
        <v>0</v>
      </c>
      <c r="F651">
        <f>A!F651</f>
        <v>0</v>
      </c>
      <c r="G651">
        <f>A!G651</f>
        <v>0</v>
      </c>
      <c r="H651">
        <f>A!H651</f>
        <v>0</v>
      </c>
      <c r="I651">
        <f>A!I651</f>
        <v>0</v>
      </c>
      <c r="J651">
        <f>A!J651</f>
        <v>0</v>
      </c>
      <c r="K651">
        <f>A!K651</f>
        <v>0</v>
      </c>
      <c r="L651">
        <f>A!L651</f>
        <v>0</v>
      </c>
      <c r="M651">
        <f>A!M651</f>
        <v>0</v>
      </c>
      <c r="N651">
        <f>A!N651</f>
        <v>0</v>
      </c>
      <c r="O651">
        <f>A!O651</f>
        <v>0</v>
      </c>
      <c r="P651" s="23" t="str">
        <f>IF(A!P651="","",INDEX(B!$A$1:$BT$2000,MATCH(A!P651,B!$AX$1:$AX$2000,0),D!$B$5))</f>
        <v/>
      </c>
      <c r="Q651">
        <f>A!Q651</f>
        <v>0</v>
      </c>
      <c r="R651">
        <f>A!R651</f>
        <v>0</v>
      </c>
      <c r="S651">
        <f>A!S651</f>
        <v>0</v>
      </c>
      <c r="T651">
        <f>A!T651</f>
        <v>0</v>
      </c>
      <c r="U651">
        <f>A!U651</f>
        <v>0</v>
      </c>
      <c r="V651" s="23">
        <f>IF(A!V651="&lt;",1,A!V651)</f>
        <v>0</v>
      </c>
      <c r="W651">
        <f>A!W651</f>
        <v>0</v>
      </c>
      <c r="X651">
        <f>A!X651</f>
        <v>0</v>
      </c>
      <c r="Y651">
        <f>A!Y651</f>
        <v>0</v>
      </c>
      <c r="Z651" s="23">
        <f t="shared" si="10"/>
        <v>0</v>
      </c>
      <c r="AA651">
        <f>A!Z651</f>
        <v>0</v>
      </c>
      <c r="AB651">
        <f>A!AA651</f>
        <v>0</v>
      </c>
      <c r="AC651">
        <f>A!AB651</f>
        <v>0</v>
      </c>
      <c r="AD651">
        <f>A!AC651</f>
        <v>0</v>
      </c>
      <c r="AE651">
        <f>A!AD651</f>
        <v>0</v>
      </c>
      <c r="AF651">
        <f>A!AE651</f>
        <v>0</v>
      </c>
      <c r="AG651">
        <f>A!AF651</f>
        <v>0</v>
      </c>
      <c r="AH651">
        <f>A!AG651</f>
        <v>0</v>
      </c>
      <c r="AI651">
        <f>A!AH651</f>
        <v>0</v>
      </c>
      <c r="AJ651">
        <f>A!AI651</f>
        <v>0</v>
      </c>
      <c r="AK651">
        <f>A!AJ651</f>
        <v>0</v>
      </c>
      <c r="AL651">
        <f>A!AK651</f>
        <v>0</v>
      </c>
      <c r="AM651">
        <f>A!AL651</f>
        <v>0</v>
      </c>
      <c r="AN651">
        <f>A!AM651</f>
        <v>0</v>
      </c>
      <c r="AO651">
        <f>A!AN651</f>
        <v>0</v>
      </c>
      <c r="AP651">
        <f>A!AO651</f>
        <v>0</v>
      </c>
      <c r="AQ651">
        <f>A!AP651</f>
        <v>0</v>
      </c>
      <c r="AR651">
        <f>A!AQ651</f>
        <v>0</v>
      </c>
      <c r="AS651">
        <f>A!AR651</f>
        <v>0</v>
      </c>
      <c r="AT651">
        <f>A!AS651</f>
        <v>0</v>
      </c>
      <c r="AU651">
        <f>A!AT651</f>
        <v>0</v>
      </c>
      <c r="AV651">
        <f>A!AU651</f>
        <v>0</v>
      </c>
      <c r="AW651" s="23" t="str">
        <f>IF(A!AV651=0,"",A!AV651)</f>
        <v/>
      </c>
      <c r="AX651">
        <f>A!AW651</f>
        <v>0</v>
      </c>
      <c r="AY651">
        <f>A!AX651</f>
        <v>0</v>
      </c>
      <c r="AZ651">
        <f>A!AY651</f>
        <v>0</v>
      </c>
      <c r="BA651">
        <f>A!AZ651</f>
        <v>0</v>
      </c>
      <c r="BB651">
        <f>A!BA651</f>
        <v>0</v>
      </c>
      <c r="BC651">
        <f>A!BB651</f>
        <v>0</v>
      </c>
      <c r="BD651">
        <f>A!BC651</f>
        <v>0</v>
      </c>
      <c r="BE651">
        <f>A!BD651</f>
        <v>0</v>
      </c>
      <c r="BF651">
        <f>A!BE651</f>
        <v>0</v>
      </c>
      <c r="BG651">
        <f>A!BF651</f>
        <v>0</v>
      </c>
      <c r="BH651">
        <f>A!BG651</f>
        <v>0</v>
      </c>
      <c r="BI651">
        <f>A!BH651</f>
        <v>0</v>
      </c>
      <c r="BJ651">
        <f>A!BI651</f>
        <v>0</v>
      </c>
      <c r="BK651">
        <f>A!BJ651</f>
        <v>0</v>
      </c>
      <c r="BL651">
        <f>A!BK651</f>
        <v>0</v>
      </c>
      <c r="BM651">
        <f>A!BL651</f>
        <v>0</v>
      </c>
      <c r="BN651">
        <f>A!BM651</f>
        <v>0</v>
      </c>
      <c r="BO651">
        <f>A!BN651</f>
        <v>0</v>
      </c>
      <c r="BP651">
        <f>A!BO651</f>
        <v>0</v>
      </c>
      <c r="BQ651">
        <f>A!BP651</f>
        <v>0</v>
      </c>
      <c r="BR651">
        <f>A!BQ651</f>
        <v>0</v>
      </c>
      <c r="BS651">
        <f>A!BR651</f>
        <v>0</v>
      </c>
      <c r="BT651">
        <f>A!BS651</f>
        <v>0</v>
      </c>
      <c r="BU651">
        <f>A!BT651</f>
        <v>0</v>
      </c>
      <c r="BV651">
        <f>A!BU651</f>
        <v>0</v>
      </c>
      <c r="BW651">
        <f>A!BV651</f>
        <v>0</v>
      </c>
      <c r="BX651">
        <f>A!BW651</f>
        <v>0</v>
      </c>
      <c r="BY651">
        <f>A!BX651</f>
        <v>0</v>
      </c>
      <c r="BZ651">
        <f>A!BY651</f>
        <v>0</v>
      </c>
      <c r="CA651">
        <f>A!BZ651</f>
        <v>0</v>
      </c>
      <c r="CB651">
        <f>A!CA651</f>
        <v>0</v>
      </c>
      <c r="CC651">
        <f>A!CB651</f>
        <v>0</v>
      </c>
      <c r="CD651">
        <f>A!CC651</f>
        <v>0</v>
      </c>
      <c r="CE651">
        <f>A!CD651</f>
        <v>0</v>
      </c>
      <c r="CF651">
        <f>A!CE651</f>
        <v>0</v>
      </c>
      <c r="CG651">
        <f>A!CF651</f>
        <v>0</v>
      </c>
      <c r="CH651">
        <f>A!CG651</f>
        <v>0</v>
      </c>
      <c r="CI651">
        <f>A!CH651</f>
        <v>0</v>
      </c>
      <c r="CJ651">
        <f>A!CI651</f>
        <v>0</v>
      </c>
      <c r="CK651">
        <f>A!CJ651</f>
        <v>0</v>
      </c>
      <c r="CL651">
        <f>A!CK651</f>
        <v>0</v>
      </c>
      <c r="CM651">
        <f>A!CL651</f>
        <v>0</v>
      </c>
      <c r="CN651">
        <f>A!CM651</f>
        <v>0</v>
      </c>
      <c r="CO651">
        <f>A!CN651</f>
        <v>0</v>
      </c>
      <c r="CP651">
        <f>A!CO651</f>
        <v>0</v>
      </c>
      <c r="CQ651">
        <f>A!CO961</f>
        <v>0</v>
      </c>
      <c r="CR651">
        <f>A!CP651</f>
        <v>0</v>
      </c>
      <c r="CS651">
        <f>A!CQ651</f>
        <v>0</v>
      </c>
    </row>
    <row r="652" spans="1:97" x14ac:dyDescent="0.2">
      <c r="A652">
        <f>A!A652</f>
        <v>0</v>
      </c>
      <c r="B652">
        <f>A!B652</f>
        <v>0</v>
      </c>
      <c r="C652">
        <f>A!C652</f>
        <v>0</v>
      </c>
      <c r="D652">
        <f>A!D652</f>
        <v>0</v>
      </c>
      <c r="E652">
        <f>A!E652</f>
        <v>0</v>
      </c>
      <c r="F652">
        <f>A!F652</f>
        <v>0</v>
      </c>
      <c r="G652">
        <f>A!G652</f>
        <v>0</v>
      </c>
      <c r="H652">
        <f>A!H652</f>
        <v>0</v>
      </c>
      <c r="I652">
        <f>A!I652</f>
        <v>0</v>
      </c>
      <c r="J652">
        <f>A!J652</f>
        <v>0</v>
      </c>
      <c r="K652">
        <f>A!K652</f>
        <v>0</v>
      </c>
      <c r="L652">
        <f>A!L652</f>
        <v>0</v>
      </c>
      <c r="M652">
        <f>A!M652</f>
        <v>0</v>
      </c>
      <c r="N652">
        <f>A!N652</f>
        <v>0</v>
      </c>
      <c r="O652">
        <f>A!O652</f>
        <v>0</v>
      </c>
      <c r="P652" s="23" t="str">
        <f>IF(A!P652="","",INDEX(B!$A$1:$BT$2000,MATCH(A!P652,B!$AX$1:$AX$2000,0),D!$B$5))</f>
        <v/>
      </c>
      <c r="Q652">
        <f>A!Q652</f>
        <v>0</v>
      </c>
      <c r="R652">
        <f>A!R652</f>
        <v>0</v>
      </c>
      <c r="S652">
        <f>A!S652</f>
        <v>0</v>
      </c>
      <c r="T652">
        <f>A!T652</f>
        <v>0</v>
      </c>
      <c r="U652">
        <f>A!U652</f>
        <v>0</v>
      </c>
      <c r="V652" s="23">
        <f>IF(A!V652="&lt;",1,A!V652)</f>
        <v>0</v>
      </c>
      <c r="W652">
        <f>A!W652</f>
        <v>0</v>
      </c>
      <c r="X652">
        <f>A!X652</f>
        <v>0</v>
      </c>
      <c r="Y652">
        <f>A!Y652</f>
        <v>0</v>
      </c>
      <c r="Z652" s="23">
        <f t="shared" si="10"/>
        <v>0</v>
      </c>
      <c r="AA652">
        <f>A!Z652</f>
        <v>0</v>
      </c>
      <c r="AB652">
        <f>A!AA652</f>
        <v>0</v>
      </c>
      <c r="AC652">
        <f>A!AB652</f>
        <v>0</v>
      </c>
      <c r="AD652">
        <f>A!AC652</f>
        <v>0</v>
      </c>
      <c r="AE652">
        <f>A!AD652</f>
        <v>0</v>
      </c>
      <c r="AF652">
        <f>A!AE652</f>
        <v>0</v>
      </c>
      <c r="AG652">
        <f>A!AF652</f>
        <v>0</v>
      </c>
      <c r="AH652">
        <f>A!AG652</f>
        <v>0</v>
      </c>
      <c r="AI652">
        <f>A!AH652</f>
        <v>0</v>
      </c>
      <c r="AJ652">
        <f>A!AI652</f>
        <v>0</v>
      </c>
      <c r="AK652">
        <f>A!AJ652</f>
        <v>0</v>
      </c>
      <c r="AL652">
        <f>A!AK652</f>
        <v>0</v>
      </c>
      <c r="AM652">
        <f>A!AL652</f>
        <v>0</v>
      </c>
      <c r="AN652">
        <f>A!AM652</f>
        <v>0</v>
      </c>
      <c r="AO652">
        <f>A!AN652</f>
        <v>0</v>
      </c>
      <c r="AP652">
        <f>A!AO652</f>
        <v>0</v>
      </c>
      <c r="AQ652">
        <f>A!AP652</f>
        <v>0</v>
      </c>
      <c r="AR652">
        <f>A!AQ652</f>
        <v>0</v>
      </c>
      <c r="AS652">
        <f>A!AR652</f>
        <v>0</v>
      </c>
      <c r="AT652">
        <f>A!AS652</f>
        <v>0</v>
      </c>
      <c r="AU652">
        <f>A!AT652</f>
        <v>0</v>
      </c>
      <c r="AV652">
        <f>A!AU652</f>
        <v>0</v>
      </c>
      <c r="AW652" s="23" t="str">
        <f>IF(A!AV652=0,"",A!AV652)</f>
        <v/>
      </c>
      <c r="AX652">
        <f>A!AW652</f>
        <v>0</v>
      </c>
      <c r="AY652">
        <f>A!AX652</f>
        <v>0</v>
      </c>
      <c r="AZ652">
        <f>A!AY652</f>
        <v>0</v>
      </c>
      <c r="BA652">
        <f>A!AZ652</f>
        <v>0</v>
      </c>
      <c r="BB652">
        <f>A!BA652</f>
        <v>0</v>
      </c>
      <c r="BC652">
        <f>A!BB652</f>
        <v>0</v>
      </c>
      <c r="BD652">
        <f>A!BC652</f>
        <v>0</v>
      </c>
      <c r="BE652">
        <f>A!BD652</f>
        <v>0</v>
      </c>
      <c r="BF652">
        <f>A!BE652</f>
        <v>0</v>
      </c>
      <c r="BG652">
        <f>A!BF652</f>
        <v>0</v>
      </c>
      <c r="BH652">
        <f>A!BG652</f>
        <v>0</v>
      </c>
      <c r="BI652">
        <f>A!BH652</f>
        <v>0</v>
      </c>
      <c r="BJ652">
        <f>A!BI652</f>
        <v>0</v>
      </c>
      <c r="BK652">
        <f>A!BJ652</f>
        <v>0</v>
      </c>
      <c r="BL652">
        <f>A!BK652</f>
        <v>0</v>
      </c>
      <c r="BM652">
        <f>A!BL652</f>
        <v>0</v>
      </c>
      <c r="BN652">
        <f>A!BM652</f>
        <v>0</v>
      </c>
      <c r="BO652">
        <f>A!BN652</f>
        <v>0</v>
      </c>
      <c r="BP652">
        <f>A!BO652</f>
        <v>0</v>
      </c>
      <c r="BQ652">
        <f>A!BP652</f>
        <v>0</v>
      </c>
      <c r="BR652">
        <f>A!BQ652</f>
        <v>0</v>
      </c>
      <c r="BS652">
        <f>A!BR652</f>
        <v>0</v>
      </c>
      <c r="BT652">
        <f>A!BS652</f>
        <v>0</v>
      </c>
      <c r="BU652">
        <f>A!BT652</f>
        <v>0</v>
      </c>
      <c r="BV652">
        <f>A!BU652</f>
        <v>0</v>
      </c>
      <c r="BW652">
        <f>A!BV652</f>
        <v>0</v>
      </c>
      <c r="BX652">
        <f>A!BW652</f>
        <v>0</v>
      </c>
      <c r="BY652">
        <f>A!BX652</f>
        <v>0</v>
      </c>
      <c r="BZ652">
        <f>A!BY652</f>
        <v>0</v>
      </c>
      <c r="CA652">
        <f>A!BZ652</f>
        <v>0</v>
      </c>
      <c r="CB652">
        <f>A!CA652</f>
        <v>0</v>
      </c>
      <c r="CC652">
        <f>A!CB652</f>
        <v>0</v>
      </c>
      <c r="CD652">
        <f>A!CC652</f>
        <v>0</v>
      </c>
      <c r="CE652">
        <f>A!CD652</f>
        <v>0</v>
      </c>
      <c r="CF652">
        <f>A!CE652</f>
        <v>0</v>
      </c>
      <c r="CG652">
        <f>A!CF652</f>
        <v>0</v>
      </c>
      <c r="CH652">
        <f>A!CG652</f>
        <v>0</v>
      </c>
      <c r="CI652">
        <f>A!CH652</f>
        <v>0</v>
      </c>
      <c r="CJ652">
        <f>A!CI652</f>
        <v>0</v>
      </c>
      <c r="CK652">
        <f>A!CJ652</f>
        <v>0</v>
      </c>
      <c r="CL652">
        <f>A!CK652</f>
        <v>0</v>
      </c>
      <c r="CM652">
        <f>A!CL652</f>
        <v>0</v>
      </c>
      <c r="CN652">
        <f>A!CM652</f>
        <v>0</v>
      </c>
      <c r="CO652">
        <f>A!CN652</f>
        <v>0</v>
      </c>
      <c r="CP652">
        <f>A!CO652</f>
        <v>0</v>
      </c>
      <c r="CQ652">
        <f>A!CO962</f>
        <v>0</v>
      </c>
      <c r="CR652">
        <f>A!CP652</f>
        <v>0</v>
      </c>
      <c r="CS652">
        <f>A!CQ652</f>
        <v>0</v>
      </c>
    </row>
    <row r="653" spans="1:97" x14ac:dyDescent="0.2">
      <c r="A653">
        <f>A!A653</f>
        <v>0</v>
      </c>
      <c r="B653">
        <f>A!B653</f>
        <v>0</v>
      </c>
      <c r="C653">
        <f>A!C653</f>
        <v>0</v>
      </c>
      <c r="D653">
        <f>A!D653</f>
        <v>0</v>
      </c>
      <c r="E653">
        <f>A!E653</f>
        <v>0</v>
      </c>
      <c r="F653">
        <f>A!F653</f>
        <v>0</v>
      </c>
      <c r="G653">
        <f>A!G653</f>
        <v>0</v>
      </c>
      <c r="H653">
        <f>A!H653</f>
        <v>0</v>
      </c>
      <c r="I653">
        <f>A!I653</f>
        <v>0</v>
      </c>
      <c r="J653">
        <f>A!J653</f>
        <v>0</v>
      </c>
      <c r="K653">
        <f>A!K653</f>
        <v>0</v>
      </c>
      <c r="L653">
        <f>A!L653</f>
        <v>0</v>
      </c>
      <c r="M653">
        <f>A!M653</f>
        <v>0</v>
      </c>
      <c r="N653">
        <f>A!N653</f>
        <v>0</v>
      </c>
      <c r="O653">
        <f>A!O653</f>
        <v>0</v>
      </c>
      <c r="P653" s="23" t="str">
        <f>IF(A!P653="","",INDEX(B!$A$1:$BT$2000,MATCH(A!P653,B!$AX$1:$AX$2000,0),D!$B$5))</f>
        <v/>
      </c>
      <c r="Q653">
        <f>A!Q653</f>
        <v>0</v>
      </c>
      <c r="R653">
        <f>A!R653</f>
        <v>0</v>
      </c>
      <c r="S653">
        <f>A!S653</f>
        <v>0</v>
      </c>
      <c r="T653">
        <f>A!T653</f>
        <v>0</v>
      </c>
      <c r="U653">
        <f>A!U653</f>
        <v>0</v>
      </c>
      <c r="V653" s="23">
        <f>IF(A!V653="&lt;",1,A!V653)</f>
        <v>0</v>
      </c>
      <c r="W653">
        <f>A!W653</f>
        <v>0</v>
      </c>
      <c r="X653">
        <f>A!X653</f>
        <v>0</v>
      </c>
      <c r="Y653">
        <f>A!Y653</f>
        <v>0</v>
      </c>
      <c r="Z653" s="23">
        <f t="shared" si="10"/>
        <v>0</v>
      </c>
      <c r="AA653">
        <f>A!Z653</f>
        <v>0</v>
      </c>
      <c r="AB653">
        <f>A!AA653</f>
        <v>0</v>
      </c>
      <c r="AC653">
        <f>A!AB653</f>
        <v>0</v>
      </c>
      <c r="AD653">
        <f>A!AC653</f>
        <v>0</v>
      </c>
      <c r="AE653">
        <f>A!AD653</f>
        <v>0</v>
      </c>
      <c r="AF653">
        <f>A!AE653</f>
        <v>0</v>
      </c>
      <c r="AG653">
        <f>A!AF653</f>
        <v>0</v>
      </c>
      <c r="AH653">
        <f>A!AG653</f>
        <v>0</v>
      </c>
      <c r="AI653">
        <f>A!AH653</f>
        <v>0</v>
      </c>
      <c r="AJ653">
        <f>A!AI653</f>
        <v>0</v>
      </c>
      <c r="AK653">
        <f>A!AJ653</f>
        <v>0</v>
      </c>
      <c r="AL653">
        <f>A!AK653</f>
        <v>0</v>
      </c>
      <c r="AM653">
        <f>A!AL653</f>
        <v>0</v>
      </c>
      <c r="AN653">
        <f>A!AM653</f>
        <v>0</v>
      </c>
      <c r="AO653">
        <f>A!AN653</f>
        <v>0</v>
      </c>
      <c r="AP653">
        <f>A!AO653</f>
        <v>0</v>
      </c>
      <c r="AQ653">
        <f>A!AP653</f>
        <v>0</v>
      </c>
      <c r="AR653">
        <f>A!AQ653</f>
        <v>0</v>
      </c>
      <c r="AS653">
        <f>A!AR653</f>
        <v>0</v>
      </c>
      <c r="AT653">
        <f>A!AS653</f>
        <v>0</v>
      </c>
      <c r="AU653">
        <f>A!AT653</f>
        <v>0</v>
      </c>
      <c r="AV653">
        <f>A!AU653</f>
        <v>0</v>
      </c>
      <c r="AW653" s="23" t="str">
        <f>IF(A!AV653=0,"",A!AV653)</f>
        <v/>
      </c>
      <c r="AX653">
        <f>A!AW653</f>
        <v>0</v>
      </c>
      <c r="AY653">
        <f>A!AX653</f>
        <v>0</v>
      </c>
      <c r="AZ653">
        <f>A!AY653</f>
        <v>0</v>
      </c>
      <c r="BA653">
        <f>A!AZ653</f>
        <v>0</v>
      </c>
      <c r="BB653">
        <f>A!BA653</f>
        <v>0</v>
      </c>
      <c r="BC653">
        <f>A!BB653</f>
        <v>0</v>
      </c>
      <c r="BD653">
        <f>A!BC653</f>
        <v>0</v>
      </c>
      <c r="BE653">
        <f>A!BD653</f>
        <v>0</v>
      </c>
      <c r="BF653">
        <f>A!BE653</f>
        <v>0</v>
      </c>
      <c r="BG653">
        <f>A!BF653</f>
        <v>0</v>
      </c>
      <c r="BH653">
        <f>A!BG653</f>
        <v>0</v>
      </c>
      <c r="BI653">
        <f>A!BH653</f>
        <v>0</v>
      </c>
      <c r="BJ653">
        <f>A!BI653</f>
        <v>0</v>
      </c>
      <c r="BK653">
        <f>A!BJ653</f>
        <v>0</v>
      </c>
      <c r="BL653">
        <f>A!BK653</f>
        <v>0</v>
      </c>
      <c r="BM653">
        <f>A!BL653</f>
        <v>0</v>
      </c>
      <c r="BN653">
        <f>A!BM653</f>
        <v>0</v>
      </c>
      <c r="BO653">
        <f>A!BN653</f>
        <v>0</v>
      </c>
      <c r="BP653">
        <f>A!BO653</f>
        <v>0</v>
      </c>
      <c r="BQ653">
        <f>A!BP653</f>
        <v>0</v>
      </c>
      <c r="BR653">
        <f>A!BQ653</f>
        <v>0</v>
      </c>
      <c r="BS653">
        <f>A!BR653</f>
        <v>0</v>
      </c>
      <c r="BT653">
        <f>A!BS653</f>
        <v>0</v>
      </c>
      <c r="BU653">
        <f>A!BT653</f>
        <v>0</v>
      </c>
      <c r="BV653">
        <f>A!BU653</f>
        <v>0</v>
      </c>
      <c r="BW653">
        <f>A!BV653</f>
        <v>0</v>
      </c>
      <c r="BX653">
        <f>A!BW653</f>
        <v>0</v>
      </c>
      <c r="BY653">
        <f>A!BX653</f>
        <v>0</v>
      </c>
      <c r="BZ653">
        <f>A!BY653</f>
        <v>0</v>
      </c>
      <c r="CA653">
        <f>A!BZ653</f>
        <v>0</v>
      </c>
      <c r="CB653">
        <f>A!CA653</f>
        <v>0</v>
      </c>
      <c r="CC653">
        <f>A!CB653</f>
        <v>0</v>
      </c>
      <c r="CD653">
        <f>A!CC653</f>
        <v>0</v>
      </c>
      <c r="CE653">
        <f>A!CD653</f>
        <v>0</v>
      </c>
      <c r="CF653">
        <f>A!CE653</f>
        <v>0</v>
      </c>
      <c r="CG653">
        <f>A!CF653</f>
        <v>0</v>
      </c>
      <c r="CH653">
        <f>A!CG653</f>
        <v>0</v>
      </c>
      <c r="CI653">
        <f>A!CH653</f>
        <v>0</v>
      </c>
      <c r="CJ653">
        <f>A!CI653</f>
        <v>0</v>
      </c>
      <c r="CK653">
        <f>A!CJ653</f>
        <v>0</v>
      </c>
      <c r="CL653">
        <f>A!CK653</f>
        <v>0</v>
      </c>
      <c r="CM653">
        <f>A!CL653</f>
        <v>0</v>
      </c>
      <c r="CN653">
        <f>A!CM653</f>
        <v>0</v>
      </c>
      <c r="CO653">
        <f>A!CN653</f>
        <v>0</v>
      </c>
      <c r="CP653">
        <f>A!CO653</f>
        <v>0</v>
      </c>
      <c r="CQ653">
        <f>A!CO963</f>
        <v>0</v>
      </c>
      <c r="CR653">
        <f>A!CP653</f>
        <v>0</v>
      </c>
      <c r="CS653">
        <f>A!CQ653</f>
        <v>0</v>
      </c>
    </row>
    <row r="654" spans="1:97" x14ac:dyDescent="0.2">
      <c r="A654">
        <f>A!A654</f>
        <v>0</v>
      </c>
      <c r="B654">
        <f>A!B654</f>
        <v>0</v>
      </c>
      <c r="C654">
        <f>A!C654</f>
        <v>0</v>
      </c>
      <c r="D654">
        <f>A!D654</f>
        <v>0</v>
      </c>
      <c r="E654">
        <f>A!E654</f>
        <v>0</v>
      </c>
      <c r="F654">
        <f>A!F654</f>
        <v>0</v>
      </c>
      <c r="G654">
        <f>A!G654</f>
        <v>0</v>
      </c>
      <c r="H654">
        <f>A!H654</f>
        <v>0</v>
      </c>
      <c r="I654">
        <f>A!I654</f>
        <v>0</v>
      </c>
      <c r="J654">
        <f>A!J654</f>
        <v>0</v>
      </c>
      <c r="K654">
        <f>A!K654</f>
        <v>0</v>
      </c>
      <c r="L654">
        <f>A!L654</f>
        <v>0</v>
      </c>
      <c r="M654">
        <f>A!M654</f>
        <v>0</v>
      </c>
      <c r="N654">
        <f>A!N654</f>
        <v>0</v>
      </c>
      <c r="O654">
        <f>A!O654</f>
        <v>0</v>
      </c>
      <c r="P654" s="23" t="str">
        <f>IF(A!P654="","",INDEX(B!$A$1:$BT$2000,MATCH(A!P654,B!$AX$1:$AX$2000,0),D!$B$5))</f>
        <v/>
      </c>
      <c r="Q654">
        <f>A!Q654</f>
        <v>0</v>
      </c>
      <c r="R654">
        <f>A!R654</f>
        <v>0</v>
      </c>
      <c r="S654">
        <f>A!S654</f>
        <v>0</v>
      </c>
      <c r="T654">
        <f>A!T654</f>
        <v>0</v>
      </c>
      <c r="U654">
        <f>A!U654</f>
        <v>0</v>
      </c>
      <c r="V654" s="23">
        <f>IF(A!V654="&lt;",1,A!V654)</f>
        <v>0</v>
      </c>
      <c r="W654">
        <f>A!W654</f>
        <v>0</v>
      </c>
      <c r="X654">
        <f>A!X654</f>
        <v>0</v>
      </c>
      <c r="Y654">
        <f>A!Y654</f>
        <v>0</v>
      </c>
      <c r="Z654" s="23">
        <f t="shared" si="10"/>
        <v>0</v>
      </c>
      <c r="AA654">
        <f>A!Z654</f>
        <v>0</v>
      </c>
      <c r="AB654">
        <f>A!AA654</f>
        <v>0</v>
      </c>
      <c r="AC654">
        <f>A!AB654</f>
        <v>0</v>
      </c>
      <c r="AD654">
        <f>A!AC654</f>
        <v>0</v>
      </c>
      <c r="AE654">
        <f>A!AD654</f>
        <v>0</v>
      </c>
      <c r="AF654">
        <f>A!AE654</f>
        <v>0</v>
      </c>
      <c r="AG654">
        <f>A!AF654</f>
        <v>0</v>
      </c>
      <c r="AH654">
        <f>A!AG654</f>
        <v>0</v>
      </c>
      <c r="AI654">
        <f>A!AH654</f>
        <v>0</v>
      </c>
      <c r="AJ654">
        <f>A!AI654</f>
        <v>0</v>
      </c>
      <c r="AK654">
        <f>A!AJ654</f>
        <v>0</v>
      </c>
      <c r="AL654">
        <f>A!AK654</f>
        <v>0</v>
      </c>
      <c r="AM654">
        <f>A!AL654</f>
        <v>0</v>
      </c>
      <c r="AN654">
        <f>A!AM654</f>
        <v>0</v>
      </c>
      <c r="AO654">
        <f>A!AN654</f>
        <v>0</v>
      </c>
      <c r="AP654">
        <f>A!AO654</f>
        <v>0</v>
      </c>
      <c r="AQ654">
        <f>A!AP654</f>
        <v>0</v>
      </c>
      <c r="AR654">
        <f>A!AQ654</f>
        <v>0</v>
      </c>
      <c r="AS654">
        <f>A!AR654</f>
        <v>0</v>
      </c>
      <c r="AT654">
        <f>A!AS654</f>
        <v>0</v>
      </c>
      <c r="AU654">
        <f>A!AT654</f>
        <v>0</v>
      </c>
      <c r="AV654">
        <f>A!AU654</f>
        <v>0</v>
      </c>
      <c r="AW654" s="23" t="str">
        <f>IF(A!AV654=0,"",A!AV654)</f>
        <v/>
      </c>
      <c r="AX654">
        <f>A!AW654</f>
        <v>0</v>
      </c>
      <c r="AY654">
        <f>A!AX654</f>
        <v>0</v>
      </c>
      <c r="AZ654">
        <f>A!AY654</f>
        <v>0</v>
      </c>
      <c r="BA654">
        <f>A!AZ654</f>
        <v>0</v>
      </c>
      <c r="BB654">
        <f>A!BA654</f>
        <v>0</v>
      </c>
      <c r="BC654">
        <f>A!BB654</f>
        <v>0</v>
      </c>
      <c r="BD654">
        <f>A!BC654</f>
        <v>0</v>
      </c>
      <c r="BE654">
        <f>A!BD654</f>
        <v>0</v>
      </c>
      <c r="BF654">
        <f>A!BE654</f>
        <v>0</v>
      </c>
      <c r="BG654">
        <f>A!BF654</f>
        <v>0</v>
      </c>
      <c r="BH654">
        <f>A!BG654</f>
        <v>0</v>
      </c>
      <c r="BI654">
        <f>A!BH654</f>
        <v>0</v>
      </c>
      <c r="BJ654">
        <f>A!BI654</f>
        <v>0</v>
      </c>
      <c r="BK654">
        <f>A!BJ654</f>
        <v>0</v>
      </c>
      <c r="BL654">
        <f>A!BK654</f>
        <v>0</v>
      </c>
      <c r="BM654">
        <f>A!BL654</f>
        <v>0</v>
      </c>
      <c r="BN654">
        <f>A!BM654</f>
        <v>0</v>
      </c>
      <c r="BO654">
        <f>A!BN654</f>
        <v>0</v>
      </c>
      <c r="BP654">
        <f>A!BO654</f>
        <v>0</v>
      </c>
      <c r="BQ654">
        <f>A!BP654</f>
        <v>0</v>
      </c>
      <c r="BR654">
        <f>A!BQ654</f>
        <v>0</v>
      </c>
      <c r="BS654">
        <f>A!BR654</f>
        <v>0</v>
      </c>
      <c r="BT654">
        <f>A!BS654</f>
        <v>0</v>
      </c>
      <c r="BU654">
        <f>A!BT654</f>
        <v>0</v>
      </c>
      <c r="BV654">
        <f>A!BU654</f>
        <v>0</v>
      </c>
      <c r="BW654">
        <f>A!BV654</f>
        <v>0</v>
      </c>
      <c r="BX654">
        <f>A!BW654</f>
        <v>0</v>
      </c>
      <c r="BY654">
        <f>A!BX654</f>
        <v>0</v>
      </c>
      <c r="BZ654">
        <f>A!BY654</f>
        <v>0</v>
      </c>
      <c r="CA654">
        <f>A!BZ654</f>
        <v>0</v>
      </c>
      <c r="CB654">
        <f>A!CA654</f>
        <v>0</v>
      </c>
      <c r="CC654">
        <f>A!CB654</f>
        <v>0</v>
      </c>
      <c r="CD654">
        <f>A!CC654</f>
        <v>0</v>
      </c>
      <c r="CE654">
        <f>A!CD654</f>
        <v>0</v>
      </c>
      <c r="CF654">
        <f>A!CE654</f>
        <v>0</v>
      </c>
      <c r="CG654">
        <f>A!CF654</f>
        <v>0</v>
      </c>
      <c r="CH654">
        <f>A!CG654</f>
        <v>0</v>
      </c>
      <c r="CI654">
        <f>A!CH654</f>
        <v>0</v>
      </c>
      <c r="CJ654">
        <f>A!CI654</f>
        <v>0</v>
      </c>
      <c r="CK654">
        <f>A!CJ654</f>
        <v>0</v>
      </c>
      <c r="CL654">
        <f>A!CK654</f>
        <v>0</v>
      </c>
      <c r="CM654">
        <f>A!CL654</f>
        <v>0</v>
      </c>
      <c r="CN654">
        <f>A!CM654</f>
        <v>0</v>
      </c>
      <c r="CO654">
        <f>A!CN654</f>
        <v>0</v>
      </c>
      <c r="CP654">
        <f>A!CO654</f>
        <v>0</v>
      </c>
      <c r="CQ654">
        <f>A!CO964</f>
        <v>0</v>
      </c>
      <c r="CR654">
        <f>A!CP654</f>
        <v>0</v>
      </c>
      <c r="CS654">
        <f>A!CQ654</f>
        <v>0</v>
      </c>
    </row>
    <row r="655" spans="1:97" x14ac:dyDescent="0.2">
      <c r="A655">
        <f>A!A655</f>
        <v>0</v>
      </c>
      <c r="B655">
        <f>A!B655</f>
        <v>0</v>
      </c>
      <c r="C655">
        <f>A!C655</f>
        <v>0</v>
      </c>
      <c r="D655">
        <f>A!D655</f>
        <v>0</v>
      </c>
      <c r="E655">
        <f>A!E655</f>
        <v>0</v>
      </c>
      <c r="F655">
        <f>A!F655</f>
        <v>0</v>
      </c>
      <c r="G655">
        <f>A!G655</f>
        <v>0</v>
      </c>
      <c r="H655">
        <f>A!H655</f>
        <v>0</v>
      </c>
      <c r="I655">
        <f>A!I655</f>
        <v>0</v>
      </c>
      <c r="J655">
        <f>A!J655</f>
        <v>0</v>
      </c>
      <c r="K655">
        <f>A!K655</f>
        <v>0</v>
      </c>
      <c r="L655">
        <f>A!L655</f>
        <v>0</v>
      </c>
      <c r="M655">
        <f>A!M655</f>
        <v>0</v>
      </c>
      <c r="N655">
        <f>A!N655</f>
        <v>0</v>
      </c>
      <c r="O655">
        <f>A!O655</f>
        <v>0</v>
      </c>
      <c r="P655" s="23" t="str">
        <f>IF(A!P655="","",INDEX(B!$A$1:$BT$2000,MATCH(A!P655,B!$AX$1:$AX$2000,0),D!$B$5))</f>
        <v/>
      </c>
      <c r="Q655">
        <f>A!Q655</f>
        <v>0</v>
      </c>
      <c r="R655">
        <f>A!R655</f>
        <v>0</v>
      </c>
      <c r="S655">
        <f>A!S655</f>
        <v>0</v>
      </c>
      <c r="T655">
        <f>A!T655</f>
        <v>0</v>
      </c>
      <c r="U655">
        <f>A!U655</f>
        <v>0</v>
      </c>
      <c r="V655" s="23">
        <f>IF(A!V655="&lt;",1,A!V655)</f>
        <v>0</v>
      </c>
      <c r="W655">
        <f>A!W655</f>
        <v>0</v>
      </c>
      <c r="X655">
        <f>A!X655</f>
        <v>0</v>
      </c>
      <c r="Y655">
        <f>A!Y655</f>
        <v>0</v>
      </c>
      <c r="Z655" s="23">
        <f t="shared" si="10"/>
        <v>0</v>
      </c>
      <c r="AA655">
        <f>A!Z655</f>
        <v>0</v>
      </c>
      <c r="AB655">
        <f>A!AA655</f>
        <v>0</v>
      </c>
      <c r="AC655">
        <f>A!AB655</f>
        <v>0</v>
      </c>
      <c r="AD655">
        <f>A!AC655</f>
        <v>0</v>
      </c>
      <c r="AE655">
        <f>A!AD655</f>
        <v>0</v>
      </c>
      <c r="AF655">
        <f>A!AE655</f>
        <v>0</v>
      </c>
      <c r="AG655">
        <f>A!AF655</f>
        <v>0</v>
      </c>
      <c r="AH655">
        <f>A!AG655</f>
        <v>0</v>
      </c>
      <c r="AI655">
        <f>A!AH655</f>
        <v>0</v>
      </c>
      <c r="AJ655">
        <f>A!AI655</f>
        <v>0</v>
      </c>
      <c r="AK655">
        <f>A!AJ655</f>
        <v>0</v>
      </c>
      <c r="AL655">
        <f>A!AK655</f>
        <v>0</v>
      </c>
      <c r="AM655">
        <f>A!AL655</f>
        <v>0</v>
      </c>
      <c r="AN655">
        <f>A!AM655</f>
        <v>0</v>
      </c>
      <c r="AO655">
        <f>A!AN655</f>
        <v>0</v>
      </c>
      <c r="AP655">
        <f>A!AO655</f>
        <v>0</v>
      </c>
      <c r="AQ655">
        <f>A!AP655</f>
        <v>0</v>
      </c>
      <c r="AR655">
        <f>A!AQ655</f>
        <v>0</v>
      </c>
      <c r="AS655">
        <f>A!AR655</f>
        <v>0</v>
      </c>
      <c r="AT655">
        <f>A!AS655</f>
        <v>0</v>
      </c>
      <c r="AU655">
        <f>A!AT655</f>
        <v>0</v>
      </c>
      <c r="AV655">
        <f>A!AU655</f>
        <v>0</v>
      </c>
      <c r="AW655" s="23" t="str">
        <f>IF(A!AV655=0,"",A!AV655)</f>
        <v/>
      </c>
      <c r="AX655">
        <f>A!AW655</f>
        <v>0</v>
      </c>
      <c r="AY655">
        <f>A!AX655</f>
        <v>0</v>
      </c>
      <c r="AZ655">
        <f>A!AY655</f>
        <v>0</v>
      </c>
      <c r="BA655">
        <f>A!AZ655</f>
        <v>0</v>
      </c>
      <c r="BB655">
        <f>A!BA655</f>
        <v>0</v>
      </c>
      <c r="BC655">
        <f>A!BB655</f>
        <v>0</v>
      </c>
      <c r="BD655">
        <f>A!BC655</f>
        <v>0</v>
      </c>
      <c r="BE655">
        <f>A!BD655</f>
        <v>0</v>
      </c>
      <c r="BF655">
        <f>A!BE655</f>
        <v>0</v>
      </c>
      <c r="BG655">
        <f>A!BF655</f>
        <v>0</v>
      </c>
      <c r="BH655">
        <f>A!BG655</f>
        <v>0</v>
      </c>
      <c r="BI655">
        <f>A!BH655</f>
        <v>0</v>
      </c>
      <c r="BJ655">
        <f>A!BI655</f>
        <v>0</v>
      </c>
      <c r="BK655">
        <f>A!BJ655</f>
        <v>0</v>
      </c>
      <c r="BL655">
        <f>A!BK655</f>
        <v>0</v>
      </c>
      <c r="BM655">
        <f>A!BL655</f>
        <v>0</v>
      </c>
      <c r="BN655">
        <f>A!BM655</f>
        <v>0</v>
      </c>
      <c r="BO655">
        <f>A!BN655</f>
        <v>0</v>
      </c>
      <c r="BP655">
        <f>A!BO655</f>
        <v>0</v>
      </c>
      <c r="BQ655">
        <f>A!BP655</f>
        <v>0</v>
      </c>
      <c r="BR655">
        <f>A!BQ655</f>
        <v>0</v>
      </c>
      <c r="BS655">
        <f>A!BR655</f>
        <v>0</v>
      </c>
      <c r="BT655">
        <f>A!BS655</f>
        <v>0</v>
      </c>
      <c r="BU655">
        <f>A!BT655</f>
        <v>0</v>
      </c>
      <c r="BV655">
        <f>A!BU655</f>
        <v>0</v>
      </c>
      <c r="BW655">
        <f>A!BV655</f>
        <v>0</v>
      </c>
      <c r="BX655">
        <f>A!BW655</f>
        <v>0</v>
      </c>
      <c r="BY655">
        <f>A!BX655</f>
        <v>0</v>
      </c>
      <c r="BZ655">
        <f>A!BY655</f>
        <v>0</v>
      </c>
      <c r="CA655">
        <f>A!BZ655</f>
        <v>0</v>
      </c>
      <c r="CB655">
        <f>A!CA655</f>
        <v>0</v>
      </c>
      <c r="CC655">
        <f>A!CB655</f>
        <v>0</v>
      </c>
      <c r="CD655">
        <f>A!CC655</f>
        <v>0</v>
      </c>
      <c r="CE655">
        <f>A!CD655</f>
        <v>0</v>
      </c>
      <c r="CF655">
        <f>A!CE655</f>
        <v>0</v>
      </c>
      <c r="CG655">
        <f>A!CF655</f>
        <v>0</v>
      </c>
      <c r="CH655">
        <f>A!CG655</f>
        <v>0</v>
      </c>
      <c r="CI655">
        <f>A!CH655</f>
        <v>0</v>
      </c>
      <c r="CJ655">
        <f>A!CI655</f>
        <v>0</v>
      </c>
      <c r="CK655">
        <f>A!CJ655</f>
        <v>0</v>
      </c>
      <c r="CL655">
        <f>A!CK655</f>
        <v>0</v>
      </c>
      <c r="CM655">
        <f>A!CL655</f>
        <v>0</v>
      </c>
      <c r="CN655">
        <f>A!CM655</f>
        <v>0</v>
      </c>
      <c r="CO655">
        <f>A!CN655</f>
        <v>0</v>
      </c>
      <c r="CP655">
        <f>A!CO655</f>
        <v>0</v>
      </c>
      <c r="CQ655">
        <f>A!CO965</f>
        <v>0</v>
      </c>
      <c r="CR655">
        <f>A!CP655</f>
        <v>0</v>
      </c>
      <c r="CS655">
        <f>A!CQ655</f>
        <v>0</v>
      </c>
    </row>
    <row r="656" spans="1:97" x14ac:dyDescent="0.2">
      <c r="A656">
        <f>A!A656</f>
        <v>0</v>
      </c>
      <c r="B656">
        <f>A!B656</f>
        <v>0</v>
      </c>
      <c r="C656">
        <f>A!C656</f>
        <v>0</v>
      </c>
      <c r="D656">
        <f>A!D656</f>
        <v>0</v>
      </c>
      <c r="E656">
        <f>A!E656</f>
        <v>0</v>
      </c>
      <c r="F656">
        <f>A!F656</f>
        <v>0</v>
      </c>
      <c r="G656">
        <f>A!G656</f>
        <v>0</v>
      </c>
      <c r="H656">
        <f>A!H656</f>
        <v>0</v>
      </c>
      <c r="I656">
        <f>A!I656</f>
        <v>0</v>
      </c>
      <c r="J656">
        <f>A!J656</f>
        <v>0</v>
      </c>
      <c r="K656">
        <f>A!K656</f>
        <v>0</v>
      </c>
      <c r="L656">
        <f>A!L656</f>
        <v>0</v>
      </c>
      <c r="M656">
        <f>A!M656</f>
        <v>0</v>
      </c>
      <c r="N656">
        <f>A!N656</f>
        <v>0</v>
      </c>
      <c r="O656">
        <f>A!O656</f>
        <v>0</v>
      </c>
      <c r="P656" s="23" t="str">
        <f>IF(A!P656="","",INDEX(B!$A$1:$BT$2000,MATCH(A!P656,B!$AX$1:$AX$2000,0),D!$B$5))</f>
        <v/>
      </c>
      <c r="Q656">
        <f>A!Q656</f>
        <v>0</v>
      </c>
      <c r="R656">
        <f>A!R656</f>
        <v>0</v>
      </c>
      <c r="S656">
        <f>A!S656</f>
        <v>0</v>
      </c>
      <c r="T656">
        <f>A!T656</f>
        <v>0</v>
      </c>
      <c r="U656">
        <f>A!U656</f>
        <v>0</v>
      </c>
      <c r="V656" s="23">
        <f>IF(A!V656="&lt;",1,A!V656)</f>
        <v>0</v>
      </c>
      <c r="W656">
        <f>A!W656</f>
        <v>0</v>
      </c>
      <c r="X656">
        <f>A!X656</f>
        <v>0</v>
      </c>
      <c r="Y656">
        <f>A!Y656</f>
        <v>0</v>
      </c>
      <c r="Z656" s="23">
        <f t="shared" si="10"/>
        <v>0</v>
      </c>
      <c r="AA656">
        <f>A!Z656</f>
        <v>0</v>
      </c>
      <c r="AB656">
        <f>A!AA656</f>
        <v>0</v>
      </c>
      <c r="AC656">
        <f>A!AB656</f>
        <v>0</v>
      </c>
      <c r="AD656">
        <f>A!AC656</f>
        <v>0</v>
      </c>
      <c r="AE656">
        <f>A!AD656</f>
        <v>0</v>
      </c>
      <c r="AF656">
        <f>A!AE656</f>
        <v>0</v>
      </c>
      <c r="AG656">
        <f>A!AF656</f>
        <v>0</v>
      </c>
      <c r="AH656">
        <f>A!AG656</f>
        <v>0</v>
      </c>
      <c r="AI656">
        <f>A!AH656</f>
        <v>0</v>
      </c>
      <c r="AJ656">
        <f>A!AI656</f>
        <v>0</v>
      </c>
      <c r="AK656">
        <f>A!AJ656</f>
        <v>0</v>
      </c>
      <c r="AL656">
        <f>A!AK656</f>
        <v>0</v>
      </c>
      <c r="AM656">
        <f>A!AL656</f>
        <v>0</v>
      </c>
      <c r="AN656">
        <f>A!AM656</f>
        <v>0</v>
      </c>
      <c r="AO656">
        <f>A!AN656</f>
        <v>0</v>
      </c>
      <c r="AP656">
        <f>A!AO656</f>
        <v>0</v>
      </c>
      <c r="AQ656">
        <f>A!AP656</f>
        <v>0</v>
      </c>
      <c r="AR656">
        <f>A!AQ656</f>
        <v>0</v>
      </c>
      <c r="AS656">
        <f>A!AR656</f>
        <v>0</v>
      </c>
      <c r="AT656">
        <f>A!AS656</f>
        <v>0</v>
      </c>
      <c r="AU656">
        <f>A!AT656</f>
        <v>0</v>
      </c>
      <c r="AV656">
        <f>A!AU656</f>
        <v>0</v>
      </c>
      <c r="AW656" s="23" t="str">
        <f>IF(A!AV656=0,"",A!AV656)</f>
        <v/>
      </c>
      <c r="AX656">
        <f>A!AW656</f>
        <v>0</v>
      </c>
      <c r="AY656">
        <f>A!AX656</f>
        <v>0</v>
      </c>
      <c r="AZ656">
        <f>A!AY656</f>
        <v>0</v>
      </c>
      <c r="BA656">
        <f>A!AZ656</f>
        <v>0</v>
      </c>
      <c r="BB656">
        <f>A!BA656</f>
        <v>0</v>
      </c>
      <c r="BC656">
        <f>A!BB656</f>
        <v>0</v>
      </c>
      <c r="BD656">
        <f>A!BC656</f>
        <v>0</v>
      </c>
      <c r="BE656">
        <f>A!BD656</f>
        <v>0</v>
      </c>
      <c r="BF656">
        <f>A!BE656</f>
        <v>0</v>
      </c>
      <c r="BG656">
        <f>A!BF656</f>
        <v>0</v>
      </c>
      <c r="BH656">
        <f>A!BG656</f>
        <v>0</v>
      </c>
      <c r="BI656">
        <f>A!BH656</f>
        <v>0</v>
      </c>
      <c r="BJ656">
        <f>A!BI656</f>
        <v>0</v>
      </c>
      <c r="BK656">
        <f>A!BJ656</f>
        <v>0</v>
      </c>
      <c r="BL656">
        <f>A!BK656</f>
        <v>0</v>
      </c>
      <c r="BM656">
        <f>A!BL656</f>
        <v>0</v>
      </c>
      <c r="BN656">
        <f>A!BM656</f>
        <v>0</v>
      </c>
      <c r="BO656">
        <f>A!BN656</f>
        <v>0</v>
      </c>
      <c r="BP656">
        <f>A!BO656</f>
        <v>0</v>
      </c>
      <c r="BQ656">
        <f>A!BP656</f>
        <v>0</v>
      </c>
      <c r="BR656">
        <f>A!BQ656</f>
        <v>0</v>
      </c>
      <c r="BS656">
        <f>A!BR656</f>
        <v>0</v>
      </c>
      <c r="BT656">
        <f>A!BS656</f>
        <v>0</v>
      </c>
      <c r="BU656">
        <f>A!BT656</f>
        <v>0</v>
      </c>
      <c r="BV656">
        <f>A!BU656</f>
        <v>0</v>
      </c>
      <c r="BW656">
        <f>A!BV656</f>
        <v>0</v>
      </c>
      <c r="BX656">
        <f>A!BW656</f>
        <v>0</v>
      </c>
      <c r="BY656">
        <f>A!BX656</f>
        <v>0</v>
      </c>
      <c r="BZ656">
        <f>A!BY656</f>
        <v>0</v>
      </c>
      <c r="CA656">
        <f>A!BZ656</f>
        <v>0</v>
      </c>
      <c r="CB656">
        <f>A!CA656</f>
        <v>0</v>
      </c>
      <c r="CC656">
        <f>A!CB656</f>
        <v>0</v>
      </c>
      <c r="CD656">
        <f>A!CC656</f>
        <v>0</v>
      </c>
      <c r="CE656">
        <f>A!CD656</f>
        <v>0</v>
      </c>
      <c r="CF656">
        <f>A!CE656</f>
        <v>0</v>
      </c>
      <c r="CG656">
        <f>A!CF656</f>
        <v>0</v>
      </c>
      <c r="CH656">
        <f>A!CG656</f>
        <v>0</v>
      </c>
      <c r="CI656">
        <f>A!CH656</f>
        <v>0</v>
      </c>
      <c r="CJ656">
        <f>A!CI656</f>
        <v>0</v>
      </c>
      <c r="CK656">
        <f>A!CJ656</f>
        <v>0</v>
      </c>
      <c r="CL656">
        <f>A!CK656</f>
        <v>0</v>
      </c>
      <c r="CM656">
        <f>A!CL656</f>
        <v>0</v>
      </c>
      <c r="CN656">
        <f>A!CM656</f>
        <v>0</v>
      </c>
      <c r="CO656">
        <f>A!CN656</f>
        <v>0</v>
      </c>
      <c r="CP656">
        <f>A!CO656</f>
        <v>0</v>
      </c>
      <c r="CQ656">
        <f>A!CO966</f>
        <v>0</v>
      </c>
      <c r="CR656">
        <f>A!CP656</f>
        <v>0</v>
      </c>
      <c r="CS656">
        <f>A!CQ656</f>
        <v>0</v>
      </c>
    </row>
    <row r="657" spans="1:97" x14ac:dyDescent="0.2">
      <c r="A657">
        <f>A!A657</f>
        <v>0</v>
      </c>
      <c r="B657">
        <f>A!B657</f>
        <v>0</v>
      </c>
      <c r="C657">
        <f>A!C657</f>
        <v>0</v>
      </c>
      <c r="D657">
        <f>A!D657</f>
        <v>0</v>
      </c>
      <c r="E657">
        <f>A!E657</f>
        <v>0</v>
      </c>
      <c r="F657">
        <f>A!F657</f>
        <v>0</v>
      </c>
      <c r="G657">
        <f>A!G657</f>
        <v>0</v>
      </c>
      <c r="H657">
        <f>A!H657</f>
        <v>0</v>
      </c>
      <c r="I657">
        <f>A!I657</f>
        <v>0</v>
      </c>
      <c r="J657">
        <f>A!J657</f>
        <v>0</v>
      </c>
      <c r="K657">
        <f>A!K657</f>
        <v>0</v>
      </c>
      <c r="L657">
        <f>A!L657</f>
        <v>0</v>
      </c>
      <c r="M657">
        <f>A!M657</f>
        <v>0</v>
      </c>
      <c r="N657">
        <f>A!N657</f>
        <v>0</v>
      </c>
      <c r="O657">
        <f>A!O657</f>
        <v>0</v>
      </c>
      <c r="P657" s="23" t="str">
        <f>IF(A!P657="","",INDEX(B!$A$1:$BT$2000,MATCH(A!P657,B!$AX$1:$AX$2000,0),D!$B$5))</f>
        <v/>
      </c>
      <c r="Q657">
        <f>A!Q657</f>
        <v>0</v>
      </c>
      <c r="R657">
        <f>A!R657</f>
        <v>0</v>
      </c>
      <c r="S657">
        <f>A!S657</f>
        <v>0</v>
      </c>
      <c r="T657">
        <f>A!T657</f>
        <v>0</v>
      </c>
      <c r="U657">
        <f>A!U657</f>
        <v>0</v>
      </c>
      <c r="V657" s="23">
        <f>IF(A!V657="&lt;",1,A!V657)</f>
        <v>0</v>
      </c>
      <c r="W657">
        <f>A!W657</f>
        <v>0</v>
      </c>
      <c r="X657">
        <f>A!X657</f>
        <v>0</v>
      </c>
      <c r="Y657">
        <f>A!Y657</f>
        <v>0</v>
      </c>
      <c r="Z657" s="23">
        <f t="shared" si="10"/>
        <v>0</v>
      </c>
      <c r="AA657">
        <f>A!Z657</f>
        <v>0</v>
      </c>
      <c r="AB657">
        <f>A!AA657</f>
        <v>0</v>
      </c>
      <c r="AC657">
        <f>A!AB657</f>
        <v>0</v>
      </c>
      <c r="AD657">
        <f>A!AC657</f>
        <v>0</v>
      </c>
      <c r="AE657">
        <f>A!AD657</f>
        <v>0</v>
      </c>
      <c r="AF657">
        <f>A!AE657</f>
        <v>0</v>
      </c>
      <c r="AG657">
        <f>A!AF657</f>
        <v>0</v>
      </c>
      <c r="AH657">
        <f>A!AG657</f>
        <v>0</v>
      </c>
      <c r="AI657">
        <f>A!AH657</f>
        <v>0</v>
      </c>
      <c r="AJ657">
        <f>A!AI657</f>
        <v>0</v>
      </c>
      <c r="AK657">
        <f>A!AJ657</f>
        <v>0</v>
      </c>
      <c r="AL657">
        <f>A!AK657</f>
        <v>0</v>
      </c>
      <c r="AM657">
        <f>A!AL657</f>
        <v>0</v>
      </c>
      <c r="AN657">
        <f>A!AM657</f>
        <v>0</v>
      </c>
      <c r="AO657">
        <f>A!AN657</f>
        <v>0</v>
      </c>
      <c r="AP657">
        <f>A!AO657</f>
        <v>0</v>
      </c>
      <c r="AQ657">
        <f>A!AP657</f>
        <v>0</v>
      </c>
      <c r="AR657">
        <f>A!AQ657</f>
        <v>0</v>
      </c>
      <c r="AS657">
        <f>A!AR657</f>
        <v>0</v>
      </c>
      <c r="AT657">
        <f>A!AS657</f>
        <v>0</v>
      </c>
      <c r="AU657">
        <f>A!AT657</f>
        <v>0</v>
      </c>
      <c r="AV657">
        <f>A!AU657</f>
        <v>0</v>
      </c>
      <c r="AW657" s="23" t="str">
        <f>IF(A!AV657=0,"",A!AV657)</f>
        <v/>
      </c>
      <c r="AX657">
        <f>A!AW657</f>
        <v>0</v>
      </c>
      <c r="AY657">
        <f>A!AX657</f>
        <v>0</v>
      </c>
      <c r="AZ657">
        <f>A!AY657</f>
        <v>0</v>
      </c>
      <c r="BA657">
        <f>A!AZ657</f>
        <v>0</v>
      </c>
      <c r="BB657">
        <f>A!BA657</f>
        <v>0</v>
      </c>
      <c r="BC657">
        <f>A!BB657</f>
        <v>0</v>
      </c>
      <c r="BD657">
        <f>A!BC657</f>
        <v>0</v>
      </c>
      <c r="BE657">
        <f>A!BD657</f>
        <v>0</v>
      </c>
      <c r="BF657">
        <f>A!BE657</f>
        <v>0</v>
      </c>
      <c r="BG657">
        <f>A!BF657</f>
        <v>0</v>
      </c>
      <c r="BH657">
        <f>A!BG657</f>
        <v>0</v>
      </c>
      <c r="BI657">
        <f>A!BH657</f>
        <v>0</v>
      </c>
      <c r="BJ657">
        <f>A!BI657</f>
        <v>0</v>
      </c>
      <c r="BK657">
        <f>A!BJ657</f>
        <v>0</v>
      </c>
      <c r="BL657">
        <f>A!BK657</f>
        <v>0</v>
      </c>
      <c r="BM657">
        <f>A!BL657</f>
        <v>0</v>
      </c>
      <c r="BN657">
        <f>A!BM657</f>
        <v>0</v>
      </c>
      <c r="BO657">
        <f>A!BN657</f>
        <v>0</v>
      </c>
      <c r="BP657">
        <f>A!BO657</f>
        <v>0</v>
      </c>
      <c r="BQ657">
        <f>A!BP657</f>
        <v>0</v>
      </c>
      <c r="BR657">
        <f>A!BQ657</f>
        <v>0</v>
      </c>
      <c r="BS657">
        <f>A!BR657</f>
        <v>0</v>
      </c>
      <c r="BT657">
        <f>A!BS657</f>
        <v>0</v>
      </c>
      <c r="BU657">
        <f>A!BT657</f>
        <v>0</v>
      </c>
      <c r="BV657">
        <f>A!BU657</f>
        <v>0</v>
      </c>
      <c r="BW657">
        <f>A!BV657</f>
        <v>0</v>
      </c>
      <c r="BX657">
        <f>A!BW657</f>
        <v>0</v>
      </c>
      <c r="BY657">
        <f>A!BX657</f>
        <v>0</v>
      </c>
      <c r="BZ657">
        <f>A!BY657</f>
        <v>0</v>
      </c>
      <c r="CA657">
        <f>A!BZ657</f>
        <v>0</v>
      </c>
      <c r="CB657">
        <f>A!CA657</f>
        <v>0</v>
      </c>
      <c r="CC657">
        <f>A!CB657</f>
        <v>0</v>
      </c>
      <c r="CD657">
        <f>A!CC657</f>
        <v>0</v>
      </c>
      <c r="CE657">
        <f>A!CD657</f>
        <v>0</v>
      </c>
      <c r="CF657">
        <f>A!CE657</f>
        <v>0</v>
      </c>
      <c r="CG657">
        <f>A!CF657</f>
        <v>0</v>
      </c>
      <c r="CH657">
        <f>A!CG657</f>
        <v>0</v>
      </c>
      <c r="CI657">
        <f>A!CH657</f>
        <v>0</v>
      </c>
      <c r="CJ657">
        <f>A!CI657</f>
        <v>0</v>
      </c>
      <c r="CK657">
        <f>A!CJ657</f>
        <v>0</v>
      </c>
      <c r="CL657">
        <f>A!CK657</f>
        <v>0</v>
      </c>
      <c r="CM657">
        <f>A!CL657</f>
        <v>0</v>
      </c>
      <c r="CN657">
        <f>A!CM657</f>
        <v>0</v>
      </c>
      <c r="CO657">
        <f>A!CN657</f>
        <v>0</v>
      </c>
      <c r="CP657">
        <f>A!CO657</f>
        <v>0</v>
      </c>
      <c r="CQ657">
        <f>A!CO967</f>
        <v>0</v>
      </c>
      <c r="CR657">
        <f>A!CP657</f>
        <v>0</v>
      </c>
      <c r="CS657">
        <f>A!CQ657</f>
        <v>0</v>
      </c>
    </row>
    <row r="658" spans="1:97" x14ac:dyDescent="0.2">
      <c r="A658">
        <f>A!A658</f>
        <v>0</v>
      </c>
      <c r="B658">
        <f>A!B658</f>
        <v>0</v>
      </c>
      <c r="C658">
        <f>A!C658</f>
        <v>0</v>
      </c>
      <c r="D658">
        <f>A!D658</f>
        <v>0</v>
      </c>
      <c r="E658">
        <f>A!E658</f>
        <v>0</v>
      </c>
      <c r="F658">
        <f>A!F658</f>
        <v>0</v>
      </c>
      <c r="G658">
        <f>A!G658</f>
        <v>0</v>
      </c>
      <c r="H658">
        <f>A!H658</f>
        <v>0</v>
      </c>
      <c r="I658">
        <f>A!I658</f>
        <v>0</v>
      </c>
      <c r="J658">
        <f>A!J658</f>
        <v>0</v>
      </c>
      <c r="K658">
        <f>A!K658</f>
        <v>0</v>
      </c>
      <c r="L658">
        <f>A!L658</f>
        <v>0</v>
      </c>
      <c r="M658">
        <f>A!M658</f>
        <v>0</v>
      </c>
      <c r="N658">
        <f>A!N658</f>
        <v>0</v>
      </c>
      <c r="O658">
        <f>A!O658</f>
        <v>0</v>
      </c>
      <c r="P658" s="23" t="str">
        <f>IF(A!P658="","",INDEX(B!$A$1:$BT$2000,MATCH(A!P658,B!$AX$1:$AX$2000,0),D!$B$5))</f>
        <v/>
      </c>
      <c r="Q658">
        <f>A!Q658</f>
        <v>0</v>
      </c>
      <c r="R658">
        <f>A!R658</f>
        <v>0</v>
      </c>
      <c r="S658">
        <f>A!S658</f>
        <v>0</v>
      </c>
      <c r="T658">
        <f>A!T658</f>
        <v>0</v>
      </c>
      <c r="U658">
        <f>A!U658</f>
        <v>0</v>
      </c>
      <c r="V658" s="23">
        <f>IF(A!V658="&lt;",1,A!V658)</f>
        <v>0</v>
      </c>
      <c r="W658">
        <f>A!W658</f>
        <v>0</v>
      </c>
      <c r="X658">
        <f>A!X658</f>
        <v>0</v>
      </c>
      <c r="Y658">
        <f>A!Y658</f>
        <v>0</v>
      </c>
      <c r="Z658" s="23">
        <f t="shared" si="10"/>
        <v>0</v>
      </c>
      <c r="AA658">
        <f>A!Z658</f>
        <v>0</v>
      </c>
      <c r="AB658">
        <f>A!AA658</f>
        <v>0</v>
      </c>
      <c r="AC658">
        <f>A!AB658</f>
        <v>0</v>
      </c>
      <c r="AD658">
        <f>A!AC658</f>
        <v>0</v>
      </c>
      <c r="AE658">
        <f>A!AD658</f>
        <v>0</v>
      </c>
      <c r="AF658">
        <f>A!AE658</f>
        <v>0</v>
      </c>
      <c r="AG658">
        <f>A!AF658</f>
        <v>0</v>
      </c>
      <c r="AH658">
        <f>A!AG658</f>
        <v>0</v>
      </c>
      <c r="AI658">
        <f>A!AH658</f>
        <v>0</v>
      </c>
      <c r="AJ658">
        <f>A!AI658</f>
        <v>0</v>
      </c>
      <c r="AK658">
        <f>A!AJ658</f>
        <v>0</v>
      </c>
      <c r="AL658">
        <f>A!AK658</f>
        <v>0</v>
      </c>
      <c r="AM658">
        <f>A!AL658</f>
        <v>0</v>
      </c>
      <c r="AN658">
        <f>A!AM658</f>
        <v>0</v>
      </c>
      <c r="AO658">
        <f>A!AN658</f>
        <v>0</v>
      </c>
      <c r="AP658">
        <f>A!AO658</f>
        <v>0</v>
      </c>
      <c r="AQ658">
        <f>A!AP658</f>
        <v>0</v>
      </c>
      <c r="AR658">
        <f>A!AQ658</f>
        <v>0</v>
      </c>
      <c r="AS658">
        <f>A!AR658</f>
        <v>0</v>
      </c>
      <c r="AT658">
        <f>A!AS658</f>
        <v>0</v>
      </c>
      <c r="AU658">
        <f>A!AT658</f>
        <v>0</v>
      </c>
      <c r="AV658">
        <f>A!AU658</f>
        <v>0</v>
      </c>
      <c r="AW658" s="23" t="str">
        <f>IF(A!AV658=0,"",A!AV658)</f>
        <v/>
      </c>
      <c r="AX658">
        <f>A!AW658</f>
        <v>0</v>
      </c>
      <c r="AY658">
        <f>A!AX658</f>
        <v>0</v>
      </c>
      <c r="AZ658">
        <f>A!AY658</f>
        <v>0</v>
      </c>
      <c r="BA658">
        <f>A!AZ658</f>
        <v>0</v>
      </c>
      <c r="BB658">
        <f>A!BA658</f>
        <v>0</v>
      </c>
      <c r="BC658">
        <f>A!BB658</f>
        <v>0</v>
      </c>
      <c r="BD658">
        <f>A!BC658</f>
        <v>0</v>
      </c>
      <c r="BE658">
        <f>A!BD658</f>
        <v>0</v>
      </c>
      <c r="BF658">
        <f>A!BE658</f>
        <v>0</v>
      </c>
      <c r="BG658">
        <f>A!BF658</f>
        <v>0</v>
      </c>
      <c r="BH658">
        <f>A!BG658</f>
        <v>0</v>
      </c>
      <c r="BI658">
        <f>A!BH658</f>
        <v>0</v>
      </c>
      <c r="BJ658">
        <f>A!BI658</f>
        <v>0</v>
      </c>
      <c r="BK658">
        <f>A!BJ658</f>
        <v>0</v>
      </c>
      <c r="BL658">
        <f>A!BK658</f>
        <v>0</v>
      </c>
      <c r="BM658">
        <f>A!BL658</f>
        <v>0</v>
      </c>
      <c r="BN658">
        <f>A!BM658</f>
        <v>0</v>
      </c>
      <c r="BO658">
        <f>A!BN658</f>
        <v>0</v>
      </c>
      <c r="BP658">
        <f>A!BO658</f>
        <v>0</v>
      </c>
      <c r="BQ658">
        <f>A!BP658</f>
        <v>0</v>
      </c>
      <c r="BR658">
        <f>A!BQ658</f>
        <v>0</v>
      </c>
      <c r="BS658">
        <f>A!BR658</f>
        <v>0</v>
      </c>
      <c r="BT658">
        <f>A!BS658</f>
        <v>0</v>
      </c>
      <c r="BU658">
        <f>A!BT658</f>
        <v>0</v>
      </c>
      <c r="BV658">
        <f>A!BU658</f>
        <v>0</v>
      </c>
      <c r="BW658">
        <f>A!BV658</f>
        <v>0</v>
      </c>
      <c r="BX658">
        <f>A!BW658</f>
        <v>0</v>
      </c>
      <c r="BY658">
        <f>A!BX658</f>
        <v>0</v>
      </c>
      <c r="BZ658">
        <f>A!BY658</f>
        <v>0</v>
      </c>
      <c r="CA658">
        <f>A!BZ658</f>
        <v>0</v>
      </c>
      <c r="CB658">
        <f>A!CA658</f>
        <v>0</v>
      </c>
      <c r="CC658">
        <f>A!CB658</f>
        <v>0</v>
      </c>
      <c r="CD658">
        <f>A!CC658</f>
        <v>0</v>
      </c>
      <c r="CE658">
        <f>A!CD658</f>
        <v>0</v>
      </c>
      <c r="CF658">
        <f>A!CE658</f>
        <v>0</v>
      </c>
      <c r="CG658">
        <f>A!CF658</f>
        <v>0</v>
      </c>
      <c r="CH658">
        <f>A!CG658</f>
        <v>0</v>
      </c>
      <c r="CI658">
        <f>A!CH658</f>
        <v>0</v>
      </c>
      <c r="CJ658">
        <f>A!CI658</f>
        <v>0</v>
      </c>
      <c r="CK658">
        <f>A!CJ658</f>
        <v>0</v>
      </c>
      <c r="CL658">
        <f>A!CK658</f>
        <v>0</v>
      </c>
      <c r="CM658">
        <f>A!CL658</f>
        <v>0</v>
      </c>
      <c r="CN658">
        <f>A!CM658</f>
        <v>0</v>
      </c>
      <c r="CO658">
        <f>A!CN658</f>
        <v>0</v>
      </c>
      <c r="CP658">
        <f>A!CO658</f>
        <v>0</v>
      </c>
      <c r="CQ658">
        <f>A!CO968</f>
        <v>0</v>
      </c>
      <c r="CR658">
        <f>A!CP658</f>
        <v>0</v>
      </c>
      <c r="CS658">
        <f>A!CQ658</f>
        <v>0</v>
      </c>
    </row>
    <row r="659" spans="1:97" x14ac:dyDescent="0.2">
      <c r="A659">
        <f>A!A659</f>
        <v>0</v>
      </c>
      <c r="B659">
        <f>A!B659</f>
        <v>0</v>
      </c>
      <c r="C659">
        <f>A!C659</f>
        <v>0</v>
      </c>
      <c r="D659">
        <f>A!D659</f>
        <v>0</v>
      </c>
      <c r="E659">
        <f>A!E659</f>
        <v>0</v>
      </c>
      <c r="F659">
        <f>A!F659</f>
        <v>0</v>
      </c>
      <c r="G659">
        <f>A!G659</f>
        <v>0</v>
      </c>
      <c r="H659">
        <f>A!H659</f>
        <v>0</v>
      </c>
      <c r="I659">
        <f>A!I659</f>
        <v>0</v>
      </c>
      <c r="J659">
        <f>A!J659</f>
        <v>0</v>
      </c>
      <c r="K659">
        <f>A!K659</f>
        <v>0</v>
      </c>
      <c r="L659">
        <f>A!L659</f>
        <v>0</v>
      </c>
      <c r="M659">
        <f>A!M659</f>
        <v>0</v>
      </c>
      <c r="N659">
        <f>A!N659</f>
        <v>0</v>
      </c>
      <c r="O659">
        <f>A!O659</f>
        <v>0</v>
      </c>
      <c r="P659" s="23" t="str">
        <f>IF(A!P659="","",INDEX(B!$A$1:$BT$2000,MATCH(A!P659,B!$AX$1:$AX$2000,0),D!$B$5))</f>
        <v/>
      </c>
      <c r="Q659">
        <f>A!Q659</f>
        <v>0</v>
      </c>
      <c r="R659">
        <f>A!R659</f>
        <v>0</v>
      </c>
      <c r="S659">
        <f>A!S659</f>
        <v>0</v>
      </c>
      <c r="T659">
        <f>A!T659</f>
        <v>0</v>
      </c>
      <c r="U659">
        <f>A!U659</f>
        <v>0</v>
      </c>
      <c r="V659" s="23">
        <f>IF(A!V659="&lt;",1,A!V659)</f>
        <v>0</v>
      </c>
      <c r="W659">
        <f>A!W659</f>
        <v>0</v>
      </c>
      <c r="X659">
        <f>A!X659</f>
        <v>0</v>
      </c>
      <c r="Y659">
        <f>A!Y659</f>
        <v>0</v>
      </c>
      <c r="Z659" s="23">
        <f t="shared" si="10"/>
        <v>0</v>
      </c>
      <c r="AA659">
        <f>A!Z659</f>
        <v>0</v>
      </c>
      <c r="AB659">
        <f>A!AA659</f>
        <v>0</v>
      </c>
      <c r="AC659">
        <f>A!AB659</f>
        <v>0</v>
      </c>
      <c r="AD659">
        <f>A!AC659</f>
        <v>0</v>
      </c>
      <c r="AE659">
        <f>A!AD659</f>
        <v>0</v>
      </c>
      <c r="AF659">
        <f>A!AE659</f>
        <v>0</v>
      </c>
      <c r="AG659">
        <f>A!AF659</f>
        <v>0</v>
      </c>
      <c r="AH659">
        <f>A!AG659</f>
        <v>0</v>
      </c>
      <c r="AI659">
        <f>A!AH659</f>
        <v>0</v>
      </c>
      <c r="AJ659">
        <f>A!AI659</f>
        <v>0</v>
      </c>
      <c r="AK659">
        <f>A!AJ659</f>
        <v>0</v>
      </c>
      <c r="AL659">
        <f>A!AK659</f>
        <v>0</v>
      </c>
      <c r="AM659">
        <f>A!AL659</f>
        <v>0</v>
      </c>
      <c r="AN659">
        <f>A!AM659</f>
        <v>0</v>
      </c>
      <c r="AO659">
        <f>A!AN659</f>
        <v>0</v>
      </c>
      <c r="AP659">
        <f>A!AO659</f>
        <v>0</v>
      </c>
      <c r="AQ659">
        <f>A!AP659</f>
        <v>0</v>
      </c>
      <c r="AR659">
        <f>A!AQ659</f>
        <v>0</v>
      </c>
      <c r="AS659">
        <f>A!AR659</f>
        <v>0</v>
      </c>
      <c r="AT659">
        <f>A!AS659</f>
        <v>0</v>
      </c>
      <c r="AU659">
        <f>A!AT659</f>
        <v>0</v>
      </c>
      <c r="AV659">
        <f>A!AU659</f>
        <v>0</v>
      </c>
      <c r="AW659" s="23" t="str">
        <f>IF(A!AV659=0,"",A!AV659)</f>
        <v/>
      </c>
      <c r="AX659">
        <f>A!AW659</f>
        <v>0</v>
      </c>
      <c r="AY659">
        <f>A!AX659</f>
        <v>0</v>
      </c>
      <c r="AZ659">
        <f>A!AY659</f>
        <v>0</v>
      </c>
      <c r="BA659">
        <f>A!AZ659</f>
        <v>0</v>
      </c>
      <c r="BB659">
        <f>A!BA659</f>
        <v>0</v>
      </c>
      <c r="BC659">
        <f>A!BB659</f>
        <v>0</v>
      </c>
      <c r="BD659">
        <f>A!BC659</f>
        <v>0</v>
      </c>
      <c r="BE659">
        <f>A!BD659</f>
        <v>0</v>
      </c>
      <c r="BF659">
        <f>A!BE659</f>
        <v>0</v>
      </c>
      <c r="BG659">
        <f>A!BF659</f>
        <v>0</v>
      </c>
      <c r="BH659">
        <f>A!BG659</f>
        <v>0</v>
      </c>
      <c r="BI659">
        <f>A!BH659</f>
        <v>0</v>
      </c>
      <c r="BJ659">
        <f>A!BI659</f>
        <v>0</v>
      </c>
      <c r="BK659">
        <f>A!BJ659</f>
        <v>0</v>
      </c>
      <c r="BL659">
        <f>A!BK659</f>
        <v>0</v>
      </c>
      <c r="BM659">
        <f>A!BL659</f>
        <v>0</v>
      </c>
      <c r="BN659">
        <f>A!BM659</f>
        <v>0</v>
      </c>
      <c r="BO659">
        <f>A!BN659</f>
        <v>0</v>
      </c>
      <c r="BP659">
        <f>A!BO659</f>
        <v>0</v>
      </c>
      <c r="BQ659">
        <f>A!BP659</f>
        <v>0</v>
      </c>
      <c r="BR659">
        <f>A!BQ659</f>
        <v>0</v>
      </c>
      <c r="BS659">
        <f>A!BR659</f>
        <v>0</v>
      </c>
      <c r="BT659">
        <f>A!BS659</f>
        <v>0</v>
      </c>
      <c r="BU659">
        <f>A!BT659</f>
        <v>0</v>
      </c>
      <c r="BV659">
        <f>A!BU659</f>
        <v>0</v>
      </c>
      <c r="BW659">
        <f>A!BV659</f>
        <v>0</v>
      </c>
      <c r="BX659">
        <f>A!BW659</f>
        <v>0</v>
      </c>
      <c r="BY659">
        <f>A!BX659</f>
        <v>0</v>
      </c>
      <c r="BZ659">
        <f>A!BY659</f>
        <v>0</v>
      </c>
      <c r="CA659">
        <f>A!BZ659</f>
        <v>0</v>
      </c>
      <c r="CB659">
        <f>A!CA659</f>
        <v>0</v>
      </c>
      <c r="CC659">
        <f>A!CB659</f>
        <v>0</v>
      </c>
      <c r="CD659">
        <f>A!CC659</f>
        <v>0</v>
      </c>
      <c r="CE659">
        <f>A!CD659</f>
        <v>0</v>
      </c>
      <c r="CF659">
        <f>A!CE659</f>
        <v>0</v>
      </c>
      <c r="CG659">
        <f>A!CF659</f>
        <v>0</v>
      </c>
      <c r="CH659">
        <f>A!CG659</f>
        <v>0</v>
      </c>
      <c r="CI659">
        <f>A!CH659</f>
        <v>0</v>
      </c>
      <c r="CJ659">
        <f>A!CI659</f>
        <v>0</v>
      </c>
      <c r="CK659">
        <f>A!CJ659</f>
        <v>0</v>
      </c>
      <c r="CL659">
        <f>A!CK659</f>
        <v>0</v>
      </c>
      <c r="CM659">
        <f>A!CL659</f>
        <v>0</v>
      </c>
      <c r="CN659">
        <f>A!CM659</f>
        <v>0</v>
      </c>
      <c r="CO659">
        <f>A!CN659</f>
        <v>0</v>
      </c>
      <c r="CP659">
        <f>A!CO659</f>
        <v>0</v>
      </c>
      <c r="CQ659">
        <f>A!CO969</f>
        <v>0</v>
      </c>
      <c r="CR659">
        <f>A!CP659</f>
        <v>0</v>
      </c>
      <c r="CS659">
        <f>A!CQ659</f>
        <v>0</v>
      </c>
    </row>
    <row r="660" spans="1:97" x14ac:dyDescent="0.2">
      <c r="A660">
        <f>A!A660</f>
        <v>0</v>
      </c>
      <c r="B660">
        <f>A!B660</f>
        <v>0</v>
      </c>
      <c r="C660">
        <f>A!C660</f>
        <v>0</v>
      </c>
      <c r="D660">
        <f>A!D660</f>
        <v>0</v>
      </c>
      <c r="E660">
        <f>A!E660</f>
        <v>0</v>
      </c>
      <c r="F660">
        <f>A!F660</f>
        <v>0</v>
      </c>
      <c r="G660">
        <f>A!G660</f>
        <v>0</v>
      </c>
      <c r="H660">
        <f>A!H660</f>
        <v>0</v>
      </c>
      <c r="I660">
        <f>A!I660</f>
        <v>0</v>
      </c>
      <c r="J660">
        <f>A!J660</f>
        <v>0</v>
      </c>
      <c r="K660">
        <f>A!K660</f>
        <v>0</v>
      </c>
      <c r="L660">
        <f>A!L660</f>
        <v>0</v>
      </c>
      <c r="M660">
        <f>A!M660</f>
        <v>0</v>
      </c>
      <c r="N660">
        <f>A!N660</f>
        <v>0</v>
      </c>
      <c r="O660">
        <f>A!O660</f>
        <v>0</v>
      </c>
      <c r="P660" s="23" t="str">
        <f>IF(A!P660="","",INDEX(B!$A$1:$BT$2000,MATCH(A!P660,B!$AX$1:$AX$2000,0),D!$B$5))</f>
        <v/>
      </c>
      <c r="Q660">
        <f>A!Q660</f>
        <v>0</v>
      </c>
      <c r="R660">
        <f>A!R660</f>
        <v>0</v>
      </c>
      <c r="S660">
        <f>A!S660</f>
        <v>0</v>
      </c>
      <c r="T660">
        <f>A!T660</f>
        <v>0</v>
      </c>
      <c r="U660">
        <f>A!U660</f>
        <v>0</v>
      </c>
      <c r="V660" s="23">
        <f>IF(A!V660="&lt;",1,A!V660)</f>
        <v>0</v>
      </c>
      <c r="W660">
        <f>A!W660</f>
        <v>0</v>
      </c>
      <c r="X660">
        <f>A!X660</f>
        <v>0</v>
      </c>
      <c r="Y660">
        <f>A!Y660</f>
        <v>0</v>
      </c>
      <c r="Z660" s="23">
        <f t="shared" si="10"/>
        <v>0</v>
      </c>
      <c r="AA660">
        <f>A!Z660</f>
        <v>0</v>
      </c>
      <c r="AB660">
        <f>A!AA660</f>
        <v>0</v>
      </c>
      <c r="AC660">
        <f>A!AB660</f>
        <v>0</v>
      </c>
      <c r="AD660">
        <f>A!AC660</f>
        <v>0</v>
      </c>
      <c r="AE660">
        <f>A!AD660</f>
        <v>0</v>
      </c>
      <c r="AF660">
        <f>A!AE660</f>
        <v>0</v>
      </c>
      <c r="AG660">
        <f>A!AF660</f>
        <v>0</v>
      </c>
      <c r="AH660">
        <f>A!AG660</f>
        <v>0</v>
      </c>
      <c r="AI660">
        <f>A!AH660</f>
        <v>0</v>
      </c>
      <c r="AJ660">
        <f>A!AI660</f>
        <v>0</v>
      </c>
      <c r="AK660">
        <f>A!AJ660</f>
        <v>0</v>
      </c>
      <c r="AL660">
        <f>A!AK660</f>
        <v>0</v>
      </c>
      <c r="AM660">
        <f>A!AL660</f>
        <v>0</v>
      </c>
      <c r="AN660">
        <f>A!AM660</f>
        <v>0</v>
      </c>
      <c r="AO660">
        <f>A!AN660</f>
        <v>0</v>
      </c>
      <c r="AP660">
        <f>A!AO660</f>
        <v>0</v>
      </c>
      <c r="AQ660">
        <f>A!AP660</f>
        <v>0</v>
      </c>
      <c r="AR660">
        <f>A!AQ660</f>
        <v>0</v>
      </c>
      <c r="AS660">
        <f>A!AR660</f>
        <v>0</v>
      </c>
      <c r="AT660">
        <f>A!AS660</f>
        <v>0</v>
      </c>
      <c r="AU660">
        <f>A!AT660</f>
        <v>0</v>
      </c>
      <c r="AV660">
        <f>A!AU660</f>
        <v>0</v>
      </c>
      <c r="AW660" s="23" t="str">
        <f>IF(A!AV660=0,"",A!AV660)</f>
        <v/>
      </c>
      <c r="AX660">
        <f>A!AW660</f>
        <v>0</v>
      </c>
      <c r="AY660">
        <f>A!AX660</f>
        <v>0</v>
      </c>
      <c r="AZ660">
        <f>A!AY660</f>
        <v>0</v>
      </c>
      <c r="BA660">
        <f>A!AZ660</f>
        <v>0</v>
      </c>
      <c r="BB660">
        <f>A!BA660</f>
        <v>0</v>
      </c>
      <c r="BC660">
        <f>A!BB660</f>
        <v>0</v>
      </c>
      <c r="BD660">
        <f>A!BC660</f>
        <v>0</v>
      </c>
      <c r="BE660">
        <f>A!BD660</f>
        <v>0</v>
      </c>
      <c r="BF660">
        <f>A!BE660</f>
        <v>0</v>
      </c>
      <c r="BG660">
        <f>A!BF660</f>
        <v>0</v>
      </c>
      <c r="BH660">
        <f>A!BG660</f>
        <v>0</v>
      </c>
      <c r="BI660">
        <f>A!BH660</f>
        <v>0</v>
      </c>
      <c r="BJ660">
        <f>A!BI660</f>
        <v>0</v>
      </c>
      <c r="BK660">
        <f>A!BJ660</f>
        <v>0</v>
      </c>
      <c r="BL660">
        <f>A!BK660</f>
        <v>0</v>
      </c>
      <c r="BM660">
        <f>A!BL660</f>
        <v>0</v>
      </c>
      <c r="BN660">
        <f>A!BM660</f>
        <v>0</v>
      </c>
      <c r="BO660">
        <f>A!BN660</f>
        <v>0</v>
      </c>
      <c r="BP660">
        <f>A!BO660</f>
        <v>0</v>
      </c>
      <c r="BQ660">
        <f>A!BP660</f>
        <v>0</v>
      </c>
      <c r="BR660">
        <f>A!BQ660</f>
        <v>0</v>
      </c>
      <c r="BS660">
        <f>A!BR660</f>
        <v>0</v>
      </c>
      <c r="BT660">
        <f>A!BS660</f>
        <v>0</v>
      </c>
      <c r="BU660">
        <f>A!BT660</f>
        <v>0</v>
      </c>
      <c r="BV660">
        <f>A!BU660</f>
        <v>0</v>
      </c>
      <c r="BW660">
        <f>A!BV660</f>
        <v>0</v>
      </c>
      <c r="BX660">
        <f>A!BW660</f>
        <v>0</v>
      </c>
      <c r="BY660">
        <f>A!BX660</f>
        <v>0</v>
      </c>
      <c r="BZ660">
        <f>A!BY660</f>
        <v>0</v>
      </c>
      <c r="CA660">
        <f>A!BZ660</f>
        <v>0</v>
      </c>
      <c r="CB660">
        <f>A!CA660</f>
        <v>0</v>
      </c>
      <c r="CC660">
        <f>A!CB660</f>
        <v>0</v>
      </c>
      <c r="CD660">
        <f>A!CC660</f>
        <v>0</v>
      </c>
      <c r="CE660">
        <f>A!CD660</f>
        <v>0</v>
      </c>
      <c r="CF660">
        <f>A!CE660</f>
        <v>0</v>
      </c>
      <c r="CG660">
        <f>A!CF660</f>
        <v>0</v>
      </c>
      <c r="CH660">
        <f>A!CG660</f>
        <v>0</v>
      </c>
      <c r="CI660">
        <f>A!CH660</f>
        <v>0</v>
      </c>
      <c r="CJ660">
        <f>A!CI660</f>
        <v>0</v>
      </c>
      <c r="CK660">
        <f>A!CJ660</f>
        <v>0</v>
      </c>
      <c r="CL660">
        <f>A!CK660</f>
        <v>0</v>
      </c>
      <c r="CM660">
        <f>A!CL660</f>
        <v>0</v>
      </c>
      <c r="CN660">
        <f>A!CM660</f>
        <v>0</v>
      </c>
      <c r="CO660">
        <f>A!CN660</f>
        <v>0</v>
      </c>
      <c r="CP660">
        <f>A!CO660</f>
        <v>0</v>
      </c>
      <c r="CQ660">
        <f>A!CO970</f>
        <v>0</v>
      </c>
      <c r="CR660">
        <f>A!CP660</f>
        <v>0</v>
      </c>
      <c r="CS660">
        <f>A!CQ660</f>
        <v>0</v>
      </c>
    </row>
    <row r="661" spans="1:97" x14ac:dyDescent="0.2">
      <c r="A661">
        <f>A!A661</f>
        <v>0</v>
      </c>
      <c r="B661">
        <f>A!B661</f>
        <v>0</v>
      </c>
      <c r="C661">
        <f>A!C661</f>
        <v>0</v>
      </c>
      <c r="D661">
        <f>A!D661</f>
        <v>0</v>
      </c>
      <c r="E661">
        <f>A!E661</f>
        <v>0</v>
      </c>
      <c r="F661">
        <f>A!F661</f>
        <v>0</v>
      </c>
      <c r="G661">
        <f>A!G661</f>
        <v>0</v>
      </c>
      <c r="H661">
        <f>A!H661</f>
        <v>0</v>
      </c>
      <c r="I661">
        <f>A!I661</f>
        <v>0</v>
      </c>
      <c r="J661">
        <f>A!J661</f>
        <v>0</v>
      </c>
      <c r="K661">
        <f>A!K661</f>
        <v>0</v>
      </c>
      <c r="L661">
        <f>A!L661</f>
        <v>0</v>
      </c>
      <c r="M661">
        <f>A!M661</f>
        <v>0</v>
      </c>
      <c r="N661">
        <f>A!N661</f>
        <v>0</v>
      </c>
      <c r="O661">
        <f>A!O661</f>
        <v>0</v>
      </c>
      <c r="P661" s="23" t="str">
        <f>IF(A!P661="","",INDEX(B!$A$1:$BT$2000,MATCH(A!P661,B!$AX$1:$AX$2000,0),D!$B$5))</f>
        <v/>
      </c>
      <c r="Q661">
        <f>A!Q661</f>
        <v>0</v>
      </c>
      <c r="R661">
        <f>A!R661</f>
        <v>0</v>
      </c>
      <c r="S661">
        <f>A!S661</f>
        <v>0</v>
      </c>
      <c r="T661">
        <f>A!T661</f>
        <v>0</v>
      </c>
      <c r="U661">
        <f>A!U661</f>
        <v>0</v>
      </c>
      <c r="V661" s="23">
        <f>IF(A!V661="&lt;",1,A!V661)</f>
        <v>0</v>
      </c>
      <c r="W661">
        <f>A!W661</f>
        <v>0</v>
      </c>
      <c r="X661">
        <f>A!X661</f>
        <v>0</v>
      </c>
      <c r="Y661">
        <f>A!Y661</f>
        <v>0</v>
      </c>
      <c r="Z661" s="23">
        <f t="shared" si="10"/>
        <v>0</v>
      </c>
      <c r="AA661">
        <f>A!Z661</f>
        <v>0</v>
      </c>
      <c r="AB661">
        <f>A!AA661</f>
        <v>0</v>
      </c>
      <c r="AC661">
        <f>A!AB661</f>
        <v>0</v>
      </c>
      <c r="AD661">
        <f>A!AC661</f>
        <v>0</v>
      </c>
      <c r="AE661">
        <f>A!AD661</f>
        <v>0</v>
      </c>
      <c r="AF661">
        <f>A!AE661</f>
        <v>0</v>
      </c>
      <c r="AG661">
        <f>A!AF661</f>
        <v>0</v>
      </c>
      <c r="AH661">
        <f>A!AG661</f>
        <v>0</v>
      </c>
      <c r="AI661">
        <f>A!AH661</f>
        <v>0</v>
      </c>
      <c r="AJ661">
        <f>A!AI661</f>
        <v>0</v>
      </c>
      <c r="AK661">
        <f>A!AJ661</f>
        <v>0</v>
      </c>
      <c r="AL661">
        <f>A!AK661</f>
        <v>0</v>
      </c>
      <c r="AM661">
        <f>A!AL661</f>
        <v>0</v>
      </c>
      <c r="AN661">
        <f>A!AM661</f>
        <v>0</v>
      </c>
      <c r="AO661">
        <f>A!AN661</f>
        <v>0</v>
      </c>
      <c r="AP661">
        <f>A!AO661</f>
        <v>0</v>
      </c>
      <c r="AQ661">
        <f>A!AP661</f>
        <v>0</v>
      </c>
      <c r="AR661">
        <f>A!AQ661</f>
        <v>0</v>
      </c>
      <c r="AS661">
        <f>A!AR661</f>
        <v>0</v>
      </c>
      <c r="AT661">
        <f>A!AS661</f>
        <v>0</v>
      </c>
      <c r="AU661">
        <f>A!AT661</f>
        <v>0</v>
      </c>
      <c r="AV661">
        <f>A!AU661</f>
        <v>0</v>
      </c>
      <c r="AW661" s="23" t="str">
        <f>IF(A!AV661=0,"",A!AV661)</f>
        <v/>
      </c>
      <c r="AX661">
        <f>A!AW661</f>
        <v>0</v>
      </c>
      <c r="AY661">
        <f>A!AX661</f>
        <v>0</v>
      </c>
      <c r="AZ661">
        <f>A!AY661</f>
        <v>0</v>
      </c>
      <c r="BA661">
        <f>A!AZ661</f>
        <v>0</v>
      </c>
      <c r="BB661">
        <f>A!BA661</f>
        <v>0</v>
      </c>
      <c r="BC661">
        <f>A!BB661</f>
        <v>0</v>
      </c>
      <c r="BD661">
        <f>A!BC661</f>
        <v>0</v>
      </c>
      <c r="BE661">
        <f>A!BD661</f>
        <v>0</v>
      </c>
      <c r="BF661">
        <f>A!BE661</f>
        <v>0</v>
      </c>
      <c r="BG661">
        <f>A!BF661</f>
        <v>0</v>
      </c>
      <c r="BH661">
        <f>A!BG661</f>
        <v>0</v>
      </c>
      <c r="BI661">
        <f>A!BH661</f>
        <v>0</v>
      </c>
      <c r="BJ661">
        <f>A!BI661</f>
        <v>0</v>
      </c>
      <c r="BK661">
        <f>A!BJ661</f>
        <v>0</v>
      </c>
      <c r="BL661">
        <f>A!BK661</f>
        <v>0</v>
      </c>
      <c r="BM661">
        <f>A!BL661</f>
        <v>0</v>
      </c>
      <c r="BN661">
        <f>A!BM661</f>
        <v>0</v>
      </c>
      <c r="BO661">
        <f>A!BN661</f>
        <v>0</v>
      </c>
      <c r="BP661">
        <f>A!BO661</f>
        <v>0</v>
      </c>
      <c r="BQ661">
        <f>A!BP661</f>
        <v>0</v>
      </c>
      <c r="BR661">
        <f>A!BQ661</f>
        <v>0</v>
      </c>
      <c r="BS661">
        <f>A!BR661</f>
        <v>0</v>
      </c>
      <c r="BT661">
        <f>A!BS661</f>
        <v>0</v>
      </c>
      <c r="BU661">
        <f>A!BT661</f>
        <v>0</v>
      </c>
      <c r="BV661">
        <f>A!BU661</f>
        <v>0</v>
      </c>
      <c r="BW661">
        <f>A!BV661</f>
        <v>0</v>
      </c>
      <c r="BX661">
        <f>A!BW661</f>
        <v>0</v>
      </c>
      <c r="BY661">
        <f>A!BX661</f>
        <v>0</v>
      </c>
      <c r="BZ661">
        <f>A!BY661</f>
        <v>0</v>
      </c>
      <c r="CA661">
        <f>A!BZ661</f>
        <v>0</v>
      </c>
      <c r="CB661">
        <f>A!CA661</f>
        <v>0</v>
      </c>
      <c r="CC661">
        <f>A!CB661</f>
        <v>0</v>
      </c>
      <c r="CD661">
        <f>A!CC661</f>
        <v>0</v>
      </c>
      <c r="CE661">
        <f>A!CD661</f>
        <v>0</v>
      </c>
      <c r="CF661">
        <f>A!CE661</f>
        <v>0</v>
      </c>
      <c r="CG661">
        <f>A!CF661</f>
        <v>0</v>
      </c>
      <c r="CH661">
        <f>A!CG661</f>
        <v>0</v>
      </c>
      <c r="CI661">
        <f>A!CH661</f>
        <v>0</v>
      </c>
      <c r="CJ661">
        <f>A!CI661</f>
        <v>0</v>
      </c>
      <c r="CK661">
        <f>A!CJ661</f>
        <v>0</v>
      </c>
      <c r="CL661">
        <f>A!CK661</f>
        <v>0</v>
      </c>
      <c r="CM661">
        <f>A!CL661</f>
        <v>0</v>
      </c>
      <c r="CN661">
        <f>A!CM661</f>
        <v>0</v>
      </c>
      <c r="CO661">
        <f>A!CN661</f>
        <v>0</v>
      </c>
      <c r="CP661">
        <f>A!CO661</f>
        <v>0</v>
      </c>
      <c r="CQ661">
        <f>A!CO971</f>
        <v>0</v>
      </c>
      <c r="CR661">
        <f>A!CP661</f>
        <v>0</v>
      </c>
      <c r="CS661">
        <f>A!CQ661</f>
        <v>0</v>
      </c>
    </row>
    <row r="662" spans="1:97" x14ac:dyDescent="0.2">
      <c r="A662">
        <f>A!A662</f>
        <v>0</v>
      </c>
      <c r="B662">
        <f>A!B662</f>
        <v>0</v>
      </c>
      <c r="C662">
        <f>A!C662</f>
        <v>0</v>
      </c>
      <c r="D662">
        <f>A!D662</f>
        <v>0</v>
      </c>
      <c r="E662">
        <f>A!E662</f>
        <v>0</v>
      </c>
      <c r="F662">
        <f>A!F662</f>
        <v>0</v>
      </c>
      <c r="G662">
        <f>A!G662</f>
        <v>0</v>
      </c>
      <c r="H662">
        <f>A!H662</f>
        <v>0</v>
      </c>
      <c r="I662">
        <f>A!I662</f>
        <v>0</v>
      </c>
      <c r="J662">
        <f>A!J662</f>
        <v>0</v>
      </c>
      <c r="K662">
        <f>A!K662</f>
        <v>0</v>
      </c>
      <c r="L662">
        <f>A!L662</f>
        <v>0</v>
      </c>
      <c r="M662">
        <f>A!M662</f>
        <v>0</v>
      </c>
      <c r="N662">
        <f>A!N662</f>
        <v>0</v>
      </c>
      <c r="O662">
        <f>A!O662</f>
        <v>0</v>
      </c>
      <c r="P662" s="23" t="str">
        <f>IF(A!P662="","",INDEX(B!$A$1:$BT$2000,MATCH(A!P662,B!$AX$1:$AX$2000,0),D!$B$5))</f>
        <v/>
      </c>
      <c r="Q662">
        <f>A!Q662</f>
        <v>0</v>
      </c>
      <c r="R662">
        <f>A!R662</f>
        <v>0</v>
      </c>
      <c r="S662">
        <f>A!S662</f>
        <v>0</v>
      </c>
      <c r="T662">
        <f>A!T662</f>
        <v>0</v>
      </c>
      <c r="U662">
        <f>A!U662</f>
        <v>0</v>
      </c>
      <c r="V662" s="23">
        <f>IF(A!V662="&lt;",1,A!V662)</f>
        <v>0</v>
      </c>
      <c r="W662">
        <f>A!W662</f>
        <v>0</v>
      </c>
      <c r="X662">
        <f>A!X662</f>
        <v>0</v>
      </c>
      <c r="Y662">
        <f>A!Y662</f>
        <v>0</v>
      </c>
      <c r="Z662" s="23">
        <f t="shared" si="10"/>
        <v>0</v>
      </c>
      <c r="AA662">
        <f>A!Z662</f>
        <v>0</v>
      </c>
      <c r="AB662">
        <f>A!AA662</f>
        <v>0</v>
      </c>
      <c r="AC662">
        <f>A!AB662</f>
        <v>0</v>
      </c>
      <c r="AD662">
        <f>A!AC662</f>
        <v>0</v>
      </c>
      <c r="AE662">
        <f>A!AD662</f>
        <v>0</v>
      </c>
      <c r="AF662">
        <f>A!AE662</f>
        <v>0</v>
      </c>
      <c r="AG662">
        <f>A!AF662</f>
        <v>0</v>
      </c>
      <c r="AH662">
        <f>A!AG662</f>
        <v>0</v>
      </c>
      <c r="AI662">
        <f>A!AH662</f>
        <v>0</v>
      </c>
      <c r="AJ662">
        <f>A!AI662</f>
        <v>0</v>
      </c>
      <c r="AK662">
        <f>A!AJ662</f>
        <v>0</v>
      </c>
      <c r="AL662">
        <f>A!AK662</f>
        <v>0</v>
      </c>
      <c r="AM662">
        <f>A!AL662</f>
        <v>0</v>
      </c>
      <c r="AN662">
        <f>A!AM662</f>
        <v>0</v>
      </c>
      <c r="AO662">
        <f>A!AN662</f>
        <v>0</v>
      </c>
      <c r="AP662">
        <f>A!AO662</f>
        <v>0</v>
      </c>
      <c r="AQ662">
        <f>A!AP662</f>
        <v>0</v>
      </c>
      <c r="AR662">
        <f>A!AQ662</f>
        <v>0</v>
      </c>
      <c r="AS662">
        <f>A!AR662</f>
        <v>0</v>
      </c>
      <c r="AT662">
        <f>A!AS662</f>
        <v>0</v>
      </c>
      <c r="AU662">
        <f>A!AT662</f>
        <v>0</v>
      </c>
      <c r="AV662">
        <f>A!AU662</f>
        <v>0</v>
      </c>
      <c r="AW662" s="23" t="str">
        <f>IF(A!AV662=0,"",A!AV662)</f>
        <v/>
      </c>
      <c r="AX662">
        <f>A!AW662</f>
        <v>0</v>
      </c>
      <c r="AY662">
        <f>A!AX662</f>
        <v>0</v>
      </c>
      <c r="AZ662">
        <f>A!AY662</f>
        <v>0</v>
      </c>
      <c r="BA662">
        <f>A!AZ662</f>
        <v>0</v>
      </c>
      <c r="BB662">
        <f>A!BA662</f>
        <v>0</v>
      </c>
      <c r="BC662">
        <f>A!BB662</f>
        <v>0</v>
      </c>
      <c r="BD662">
        <f>A!BC662</f>
        <v>0</v>
      </c>
      <c r="BE662">
        <f>A!BD662</f>
        <v>0</v>
      </c>
      <c r="BF662">
        <f>A!BE662</f>
        <v>0</v>
      </c>
      <c r="BG662">
        <f>A!BF662</f>
        <v>0</v>
      </c>
      <c r="BH662">
        <f>A!BG662</f>
        <v>0</v>
      </c>
      <c r="BI662">
        <f>A!BH662</f>
        <v>0</v>
      </c>
      <c r="BJ662">
        <f>A!BI662</f>
        <v>0</v>
      </c>
      <c r="BK662">
        <f>A!BJ662</f>
        <v>0</v>
      </c>
      <c r="BL662">
        <f>A!BK662</f>
        <v>0</v>
      </c>
      <c r="BM662">
        <f>A!BL662</f>
        <v>0</v>
      </c>
      <c r="BN662">
        <f>A!BM662</f>
        <v>0</v>
      </c>
      <c r="BO662">
        <f>A!BN662</f>
        <v>0</v>
      </c>
      <c r="BP662">
        <f>A!BO662</f>
        <v>0</v>
      </c>
      <c r="BQ662">
        <f>A!BP662</f>
        <v>0</v>
      </c>
      <c r="BR662">
        <f>A!BQ662</f>
        <v>0</v>
      </c>
      <c r="BS662">
        <f>A!BR662</f>
        <v>0</v>
      </c>
      <c r="BT662">
        <f>A!BS662</f>
        <v>0</v>
      </c>
      <c r="BU662">
        <f>A!BT662</f>
        <v>0</v>
      </c>
      <c r="BV662">
        <f>A!BU662</f>
        <v>0</v>
      </c>
      <c r="BW662">
        <f>A!BV662</f>
        <v>0</v>
      </c>
      <c r="BX662">
        <f>A!BW662</f>
        <v>0</v>
      </c>
      <c r="BY662">
        <f>A!BX662</f>
        <v>0</v>
      </c>
      <c r="BZ662">
        <f>A!BY662</f>
        <v>0</v>
      </c>
      <c r="CA662">
        <f>A!BZ662</f>
        <v>0</v>
      </c>
      <c r="CB662">
        <f>A!CA662</f>
        <v>0</v>
      </c>
      <c r="CC662">
        <f>A!CB662</f>
        <v>0</v>
      </c>
      <c r="CD662">
        <f>A!CC662</f>
        <v>0</v>
      </c>
      <c r="CE662">
        <f>A!CD662</f>
        <v>0</v>
      </c>
      <c r="CF662">
        <f>A!CE662</f>
        <v>0</v>
      </c>
      <c r="CG662">
        <f>A!CF662</f>
        <v>0</v>
      </c>
      <c r="CH662">
        <f>A!CG662</f>
        <v>0</v>
      </c>
      <c r="CI662">
        <f>A!CH662</f>
        <v>0</v>
      </c>
      <c r="CJ662">
        <f>A!CI662</f>
        <v>0</v>
      </c>
      <c r="CK662">
        <f>A!CJ662</f>
        <v>0</v>
      </c>
      <c r="CL662">
        <f>A!CK662</f>
        <v>0</v>
      </c>
      <c r="CM662">
        <f>A!CL662</f>
        <v>0</v>
      </c>
      <c r="CN662">
        <f>A!CM662</f>
        <v>0</v>
      </c>
      <c r="CO662">
        <f>A!CN662</f>
        <v>0</v>
      </c>
      <c r="CP662">
        <f>A!CO662</f>
        <v>0</v>
      </c>
      <c r="CQ662">
        <f>A!CO972</f>
        <v>0</v>
      </c>
      <c r="CR662">
        <f>A!CP662</f>
        <v>0</v>
      </c>
      <c r="CS662">
        <f>A!CQ662</f>
        <v>0</v>
      </c>
    </row>
    <row r="663" spans="1:97" x14ac:dyDescent="0.2">
      <c r="A663">
        <f>A!A663</f>
        <v>0</v>
      </c>
      <c r="B663">
        <f>A!B663</f>
        <v>0</v>
      </c>
      <c r="C663">
        <f>A!C663</f>
        <v>0</v>
      </c>
      <c r="D663">
        <f>A!D663</f>
        <v>0</v>
      </c>
      <c r="E663">
        <f>A!E663</f>
        <v>0</v>
      </c>
      <c r="F663">
        <f>A!F663</f>
        <v>0</v>
      </c>
      <c r="G663">
        <f>A!G663</f>
        <v>0</v>
      </c>
      <c r="H663">
        <f>A!H663</f>
        <v>0</v>
      </c>
      <c r="I663">
        <f>A!I663</f>
        <v>0</v>
      </c>
      <c r="J663">
        <f>A!J663</f>
        <v>0</v>
      </c>
      <c r="K663">
        <f>A!K663</f>
        <v>0</v>
      </c>
      <c r="L663">
        <f>A!L663</f>
        <v>0</v>
      </c>
      <c r="M663">
        <f>A!M663</f>
        <v>0</v>
      </c>
      <c r="N663">
        <f>A!N663</f>
        <v>0</v>
      </c>
      <c r="O663">
        <f>A!O663</f>
        <v>0</v>
      </c>
      <c r="P663" s="23" t="str">
        <f>IF(A!P663="","",INDEX(B!$A$1:$BT$2000,MATCH(A!P663,B!$AX$1:$AX$2000,0),D!$B$5))</f>
        <v/>
      </c>
      <c r="Q663">
        <f>A!Q663</f>
        <v>0</v>
      </c>
      <c r="R663">
        <f>A!R663</f>
        <v>0</v>
      </c>
      <c r="S663">
        <f>A!S663</f>
        <v>0</v>
      </c>
      <c r="T663">
        <f>A!T663</f>
        <v>0</v>
      </c>
      <c r="U663">
        <f>A!U663</f>
        <v>0</v>
      </c>
      <c r="V663" s="23">
        <f>IF(A!V663="&lt;",1,A!V663)</f>
        <v>0</v>
      </c>
      <c r="W663">
        <f>A!W663</f>
        <v>0</v>
      </c>
      <c r="X663">
        <f>A!X663</f>
        <v>0</v>
      </c>
      <c r="Y663">
        <f>A!Y663</f>
        <v>0</v>
      </c>
      <c r="Z663" s="23">
        <f t="shared" si="10"/>
        <v>0</v>
      </c>
      <c r="AA663">
        <f>A!Z663</f>
        <v>0</v>
      </c>
      <c r="AB663">
        <f>A!AA663</f>
        <v>0</v>
      </c>
      <c r="AC663">
        <f>A!AB663</f>
        <v>0</v>
      </c>
      <c r="AD663">
        <f>A!AC663</f>
        <v>0</v>
      </c>
      <c r="AE663">
        <f>A!AD663</f>
        <v>0</v>
      </c>
      <c r="AF663">
        <f>A!AE663</f>
        <v>0</v>
      </c>
      <c r="AG663">
        <f>A!AF663</f>
        <v>0</v>
      </c>
      <c r="AH663">
        <f>A!AG663</f>
        <v>0</v>
      </c>
      <c r="AI663">
        <f>A!AH663</f>
        <v>0</v>
      </c>
      <c r="AJ663">
        <f>A!AI663</f>
        <v>0</v>
      </c>
      <c r="AK663">
        <f>A!AJ663</f>
        <v>0</v>
      </c>
      <c r="AL663">
        <f>A!AK663</f>
        <v>0</v>
      </c>
      <c r="AM663">
        <f>A!AL663</f>
        <v>0</v>
      </c>
      <c r="AN663">
        <f>A!AM663</f>
        <v>0</v>
      </c>
      <c r="AO663">
        <f>A!AN663</f>
        <v>0</v>
      </c>
      <c r="AP663">
        <f>A!AO663</f>
        <v>0</v>
      </c>
      <c r="AQ663">
        <f>A!AP663</f>
        <v>0</v>
      </c>
      <c r="AR663">
        <f>A!AQ663</f>
        <v>0</v>
      </c>
      <c r="AS663">
        <f>A!AR663</f>
        <v>0</v>
      </c>
      <c r="AT663">
        <f>A!AS663</f>
        <v>0</v>
      </c>
      <c r="AU663">
        <f>A!AT663</f>
        <v>0</v>
      </c>
      <c r="AV663">
        <f>A!AU663</f>
        <v>0</v>
      </c>
      <c r="AW663" s="23" t="str">
        <f>IF(A!AV663=0,"",A!AV663)</f>
        <v/>
      </c>
      <c r="AX663">
        <f>A!AW663</f>
        <v>0</v>
      </c>
      <c r="AY663">
        <f>A!AX663</f>
        <v>0</v>
      </c>
      <c r="AZ663">
        <f>A!AY663</f>
        <v>0</v>
      </c>
      <c r="BA663">
        <f>A!AZ663</f>
        <v>0</v>
      </c>
      <c r="BB663">
        <f>A!BA663</f>
        <v>0</v>
      </c>
      <c r="BC663">
        <f>A!BB663</f>
        <v>0</v>
      </c>
      <c r="BD663">
        <f>A!BC663</f>
        <v>0</v>
      </c>
      <c r="BE663">
        <f>A!BD663</f>
        <v>0</v>
      </c>
      <c r="BF663">
        <f>A!BE663</f>
        <v>0</v>
      </c>
      <c r="BG663">
        <f>A!BF663</f>
        <v>0</v>
      </c>
      <c r="BH663">
        <f>A!BG663</f>
        <v>0</v>
      </c>
      <c r="BI663">
        <f>A!BH663</f>
        <v>0</v>
      </c>
      <c r="BJ663">
        <f>A!BI663</f>
        <v>0</v>
      </c>
      <c r="BK663">
        <f>A!BJ663</f>
        <v>0</v>
      </c>
      <c r="BL663">
        <f>A!BK663</f>
        <v>0</v>
      </c>
      <c r="BM663">
        <f>A!BL663</f>
        <v>0</v>
      </c>
      <c r="BN663">
        <f>A!BM663</f>
        <v>0</v>
      </c>
      <c r="BO663">
        <f>A!BN663</f>
        <v>0</v>
      </c>
      <c r="BP663">
        <f>A!BO663</f>
        <v>0</v>
      </c>
      <c r="BQ663">
        <f>A!BP663</f>
        <v>0</v>
      </c>
      <c r="BR663">
        <f>A!BQ663</f>
        <v>0</v>
      </c>
      <c r="BS663">
        <f>A!BR663</f>
        <v>0</v>
      </c>
      <c r="BT663">
        <f>A!BS663</f>
        <v>0</v>
      </c>
      <c r="BU663">
        <f>A!BT663</f>
        <v>0</v>
      </c>
      <c r="BV663">
        <f>A!BU663</f>
        <v>0</v>
      </c>
      <c r="BW663">
        <f>A!BV663</f>
        <v>0</v>
      </c>
      <c r="BX663">
        <f>A!BW663</f>
        <v>0</v>
      </c>
      <c r="BY663">
        <f>A!BX663</f>
        <v>0</v>
      </c>
      <c r="BZ663">
        <f>A!BY663</f>
        <v>0</v>
      </c>
      <c r="CA663">
        <f>A!BZ663</f>
        <v>0</v>
      </c>
      <c r="CB663">
        <f>A!CA663</f>
        <v>0</v>
      </c>
      <c r="CC663">
        <f>A!CB663</f>
        <v>0</v>
      </c>
      <c r="CD663">
        <f>A!CC663</f>
        <v>0</v>
      </c>
      <c r="CE663">
        <f>A!CD663</f>
        <v>0</v>
      </c>
      <c r="CF663">
        <f>A!CE663</f>
        <v>0</v>
      </c>
      <c r="CG663">
        <f>A!CF663</f>
        <v>0</v>
      </c>
      <c r="CH663">
        <f>A!CG663</f>
        <v>0</v>
      </c>
      <c r="CI663">
        <f>A!CH663</f>
        <v>0</v>
      </c>
      <c r="CJ663">
        <f>A!CI663</f>
        <v>0</v>
      </c>
      <c r="CK663">
        <f>A!CJ663</f>
        <v>0</v>
      </c>
      <c r="CL663">
        <f>A!CK663</f>
        <v>0</v>
      </c>
      <c r="CM663">
        <f>A!CL663</f>
        <v>0</v>
      </c>
      <c r="CN663">
        <f>A!CM663</f>
        <v>0</v>
      </c>
      <c r="CO663">
        <f>A!CN663</f>
        <v>0</v>
      </c>
      <c r="CP663">
        <f>A!CO663</f>
        <v>0</v>
      </c>
      <c r="CQ663">
        <f>A!CO973</f>
        <v>0</v>
      </c>
      <c r="CR663">
        <f>A!CP663</f>
        <v>0</v>
      </c>
      <c r="CS663">
        <f>A!CQ663</f>
        <v>0</v>
      </c>
    </row>
    <row r="664" spans="1:97" x14ac:dyDescent="0.2">
      <c r="A664">
        <f>A!A664</f>
        <v>0</v>
      </c>
      <c r="B664">
        <f>A!B664</f>
        <v>0</v>
      </c>
      <c r="C664">
        <f>A!C664</f>
        <v>0</v>
      </c>
      <c r="D664">
        <f>A!D664</f>
        <v>0</v>
      </c>
      <c r="E664">
        <f>A!E664</f>
        <v>0</v>
      </c>
      <c r="F664">
        <f>A!F664</f>
        <v>0</v>
      </c>
      <c r="G664">
        <f>A!G664</f>
        <v>0</v>
      </c>
      <c r="H664">
        <f>A!H664</f>
        <v>0</v>
      </c>
      <c r="I664">
        <f>A!I664</f>
        <v>0</v>
      </c>
      <c r="J664">
        <f>A!J664</f>
        <v>0</v>
      </c>
      <c r="K664">
        <f>A!K664</f>
        <v>0</v>
      </c>
      <c r="L664">
        <f>A!L664</f>
        <v>0</v>
      </c>
      <c r="M664">
        <f>A!M664</f>
        <v>0</v>
      </c>
      <c r="N664">
        <f>A!N664</f>
        <v>0</v>
      </c>
      <c r="O664">
        <f>A!O664</f>
        <v>0</v>
      </c>
      <c r="P664" s="23" t="str">
        <f>IF(A!P664="","",INDEX(B!$A$1:$BT$2000,MATCH(A!P664,B!$AX$1:$AX$2000,0),D!$B$5))</f>
        <v/>
      </c>
      <c r="Q664">
        <f>A!Q664</f>
        <v>0</v>
      </c>
      <c r="R664">
        <f>A!R664</f>
        <v>0</v>
      </c>
      <c r="S664">
        <f>A!S664</f>
        <v>0</v>
      </c>
      <c r="T664">
        <f>A!T664</f>
        <v>0</v>
      </c>
      <c r="U664">
        <f>A!U664</f>
        <v>0</v>
      </c>
      <c r="V664" s="23">
        <f>IF(A!V664="&lt;",1,A!V664)</f>
        <v>0</v>
      </c>
      <c r="W664">
        <f>A!W664</f>
        <v>0</v>
      </c>
      <c r="X664">
        <f>A!X664</f>
        <v>0</v>
      </c>
      <c r="Y664">
        <f>A!Y664</f>
        <v>0</v>
      </c>
      <c r="Z664" s="23">
        <f t="shared" si="10"/>
        <v>0</v>
      </c>
      <c r="AA664">
        <f>A!Z664</f>
        <v>0</v>
      </c>
      <c r="AB664">
        <f>A!AA664</f>
        <v>0</v>
      </c>
      <c r="AC664">
        <f>A!AB664</f>
        <v>0</v>
      </c>
      <c r="AD664">
        <f>A!AC664</f>
        <v>0</v>
      </c>
      <c r="AE664">
        <f>A!AD664</f>
        <v>0</v>
      </c>
      <c r="AF664">
        <f>A!AE664</f>
        <v>0</v>
      </c>
      <c r="AG664">
        <f>A!AF664</f>
        <v>0</v>
      </c>
      <c r="AH664">
        <f>A!AG664</f>
        <v>0</v>
      </c>
      <c r="AI664">
        <f>A!AH664</f>
        <v>0</v>
      </c>
      <c r="AJ664">
        <f>A!AI664</f>
        <v>0</v>
      </c>
      <c r="AK664">
        <f>A!AJ664</f>
        <v>0</v>
      </c>
      <c r="AL664">
        <f>A!AK664</f>
        <v>0</v>
      </c>
      <c r="AM664">
        <f>A!AL664</f>
        <v>0</v>
      </c>
      <c r="AN664">
        <f>A!AM664</f>
        <v>0</v>
      </c>
      <c r="AO664">
        <f>A!AN664</f>
        <v>0</v>
      </c>
      <c r="AP664">
        <f>A!AO664</f>
        <v>0</v>
      </c>
      <c r="AQ664">
        <f>A!AP664</f>
        <v>0</v>
      </c>
      <c r="AR664">
        <f>A!AQ664</f>
        <v>0</v>
      </c>
      <c r="AS664">
        <f>A!AR664</f>
        <v>0</v>
      </c>
      <c r="AT664">
        <f>A!AS664</f>
        <v>0</v>
      </c>
      <c r="AU664">
        <f>A!AT664</f>
        <v>0</v>
      </c>
      <c r="AV664">
        <f>A!AU664</f>
        <v>0</v>
      </c>
      <c r="AW664" s="23" t="str">
        <f>IF(A!AV664=0,"",A!AV664)</f>
        <v/>
      </c>
      <c r="AX664">
        <f>A!AW664</f>
        <v>0</v>
      </c>
      <c r="AY664">
        <f>A!AX664</f>
        <v>0</v>
      </c>
      <c r="AZ664">
        <f>A!AY664</f>
        <v>0</v>
      </c>
      <c r="BA664">
        <f>A!AZ664</f>
        <v>0</v>
      </c>
      <c r="BB664">
        <f>A!BA664</f>
        <v>0</v>
      </c>
      <c r="BC664">
        <f>A!BB664</f>
        <v>0</v>
      </c>
      <c r="BD664">
        <f>A!BC664</f>
        <v>0</v>
      </c>
      <c r="BE664">
        <f>A!BD664</f>
        <v>0</v>
      </c>
      <c r="BF664">
        <f>A!BE664</f>
        <v>0</v>
      </c>
      <c r="BG664">
        <f>A!BF664</f>
        <v>0</v>
      </c>
      <c r="BH664">
        <f>A!BG664</f>
        <v>0</v>
      </c>
      <c r="BI664">
        <f>A!BH664</f>
        <v>0</v>
      </c>
      <c r="BJ664">
        <f>A!BI664</f>
        <v>0</v>
      </c>
      <c r="BK664">
        <f>A!BJ664</f>
        <v>0</v>
      </c>
      <c r="BL664">
        <f>A!BK664</f>
        <v>0</v>
      </c>
      <c r="BM664">
        <f>A!BL664</f>
        <v>0</v>
      </c>
      <c r="BN664">
        <f>A!BM664</f>
        <v>0</v>
      </c>
      <c r="BO664">
        <f>A!BN664</f>
        <v>0</v>
      </c>
      <c r="BP664">
        <f>A!BO664</f>
        <v>0</v>
      </c>
      <c r="BQ664">
        <f>A!BP664</f>
        <v>0</v>
      </c>
      <c r="BR664">
        <f>A!BQ664</f>
        <v>0</v>
      </c>
      <c r="BS664">
        <f>A!BR664</f>
        <v>0</v>
      </c>
      <c r="BT664">
        <f>A!BS664</f>
        <v>0</v>
      </c>
      <c r="BU664">
        <f>A!BT664</f>
        <v>0</v>
      </c>
      <c r="BV664">
        <f>A!BU664</f>
        <v>0</v>
      </c>
      <c r="BW664">
        <f>A!BV664</f>
        <v>0</v>
      </c>
      <c r="BX664">
        <f>A!BW664</f>
        <v>0</v>
      </c>
      <c r="BY664">
        <f>A!BX664</f>
        <v>0</v>
      </c>
      <c r="BZ664">
        <f>A!BY664</f>
        <v>0</v>
      </c>
      <c r="CA664">
        <f>A!BZ664</f>
        <v>0</v>
      </c>
      <c r="CB664">
        <f>A!CA664</f>
        <v>0</v>
      </c>
      <c r="CC664">
        <f>A!CB664</f>
        <v>0</v>
      </c>
      <c r="CD664">
        <f>A!CC664</f>
        <v>0</v>
      </c>
      <c r="CE664">
        <f>A!CD664</f>
        <v>0</v>
      </c>
      <c r="CF664">
        <f>A!CE664</f>
        <v>0</v>
      </c>
      <c r="CG664">
        <f>A!CF664</f>
        <v>0</v>
      </c>
      <c r="CH664">
        <f>A!CG664</f>
        <v>0</v>
      </c>
      <c r="CI664">
        <f>A!CH664</f>
        <v>0</v>
      </c>
      <c r="CJ664">
        <f>A!CI664</f>
        <v>0</v>
      </c>
      <c r="CK664">
        <f>A!CJ664</f>
        <v>0</v>
      </c>
      <c r="CL664">
        <f>A!CK664</f>
        <v>0</v>
      </c>
      <c r="CM664">
        <f>A!CL664</f>
        <v>0</v>
      </c>
      <c r="CN664">
        <f>A!CM664</f>
        <v>0</v>
      </c>
      <c r="CO664">
        <f>A!CN664</f>
        <v>0</v>
      </c>
      <c r="CP664">
        <f>A!CO664</f>
        <v>0</v>
      </c>
      <c r="CQ664">
        <f>A!CO974</f>
        <v>0</v>
      </c>
      <c r="CR664">
        <f>A!CP664</f>
        <v>0</v>
      </c>
      <c r="CS664">
        <f>A!CQ664</f>
        <v>0</v>
      </c>
    </row>
    <row r="665" spans="1:97" x14ac:dyDescent="0.2">
      <c r="A665">
        <f>A!A665</f>
        <v>0</v>
      </c>
      <c r="B665">
        <f>A!B665</f>
        <v>0</v>
      </c>
      <c r="C665">
        <f>A!C665</f>
        <v>0</v>
      </c>
      <c r="D665">
        <f>A!D665</f>
        <v>0</v>
      </c>
      <c r="E665">
        <f>A!E665</f>
        <v>0</v>
      </c>
      <c r="F665">
        <f>A!F665</f>
        <v>0</v>
      </c>
      <c r="G665">
        <f>A!G665</f>
        <v>0</v>
      </c>
      <c r="H665">
        <f>A!H665</f>
        <v>0</v>
      </c>
      <c r="I665">
        <f>A!I665</f>
        <v>0</v>
      </c>
      <c r="J665">
        <f>A!J665</f>
        <v>0</v>
      </c>
      <c r="K665">
        <f>A!K665</f>
        <v>0</v>
      </c>
      <c r="L665">
        <f>A!L665</f>
        <v>0</v>
      </c>
      <c r="M665">
        <f>A!M665</f>
        <v>0</v>
      </c>
      <c r="N665">
        <f>A!N665</f>
        <v>0</v>
      </c>
      <c r="O665">
        <f>A!O665</f>
        <v>0</v>
      </c>
      <c r="P665" s="23" t="str">
        <f>IF(A!P665="","",INDEX(B!$A$1:$BT$2000,MATCH(A!P665,B!$AX$1:$AX$2000,0),D!$B$5))</f>
        <v/>
      </c>
      <c r="Q665">
        <f>A!Q665</f>
        <v>0</v>
      </c>
      <c r="R665">
        <f>A!R665</f>
        <v>0</v>
      </c>
      <c r="S665">
        <f>A!S665</f>
        <v>0</v>
      </c>
      <c r="T665">
        <f>A!T665</f>
        <v>0</v>
      </c>
      <c r="U665">
        <f>A!U665</f>
        <v>0</v>
      </c>
      <c r="V665" s="23">
        <f>IF(A!V665="&lt;",1,A!V665)</f>
        <v>0</v>
      </c>
      <c r="W665">
        <f>A!W665</f>
        <v>0</v>
      </c>
      <c r="X665">
        <f>A!X665</f>
        <v>0</v>
      </c>
      <c r="Y665">
        <f>A!Y665</f>
        <v>0</v>
      </c>
      <c r="Z665" s="23">
        <f t="shared" si="10"/>
        <v>0</v>
      </c>
      <c r="AA665">
        <f>A!Z665</f>
        <v>0</v>
      </c>
      <c r="AB665">
        <f>A!AA665</f>
        <v>0</v>
      </c>
      <c r="AC665">
        <f>A!AB665</f>
        <v>0</v>
      </c>
      <c r="AD665">
        <f>A!AC665</f>
        <v>0</v>
      </c>
      <c r="AE665">
        <f>A!AD665</f>
        <v>0</v>
      </c>
      <c r="AF665">
        <f>A!AE665</f>
        <v>0</v>
      </c>
      <c r="AG665">
        <f>A!AF665</f>
        <v>0</v>
      </c>
      <c r="AH665">
        <f>A!AG665</f>
        <v>0</v>
      </c>
      <c r="AI665">
        <f>A!AH665</f>
        <v>0</v>
      </c>
      <c r="AJ665">
        <f>A!AI665</f>
        <v>0</v>
      </c>
      <c r="AK665">
        <f>A!AJ665</f>
        <v>0</v>
      </c>
      <c r="AL665">
        <f>A!AK665</f>
        <v>0</v>
      </c>
      <c r="AM665">
        <f>A!AL665</f>
        <v>0</v>
      </c>
      <c r="AN665">
        <f>A!AM665</f>
        <v>0</v>
      </c>
      <c r="AO665">
        <f>A!AN665</f>
        <v>0</v>
      </c>
      <c r="AP665">
        <f>A!AO665</f>
        <v>0</v>
      </c>
      <c r="AQ665">
        <f>A!AP665</f>
        <v>0</v>
      </c>
      <c r="AR665">
        <f>A!AQ665</f>
        <v>0</v>
      </c>
      <c r="AS665">
        <f>A!AR665</f>
        <v>0</v>
      </c>
      <c r="AT665">
        <f>A!AS665</f>
        <v>0</v>
      </c>
      <c r="AU665">
        <f>A!AT665</f>
        <v>0</v>
      </c>
      <c r="AV665">
        <f>A!AU665</f>
        <v>0</v>
      </c>
      <c r="AW665" s="23" t="str">
        <f>IF(A!AV665=0,"",A!AV665)</f>
        <v/>
      </c>
      <c r="AX665">
        <f>A!AW665</f>
        <v>0</v>
      </c>
      <c r="AY665">
        <f>A!AX665</f>
        <v>0</v>
      </c>
      <c r="AZ665">
        <f>A!AY665</f>
        <v>0</v>
      </c>
      <c r="BA665">
        <f>A!AZ665</f>
        <v>0</v>
      </c>
      <c r="BB665">
        <f>A!BA665</f>
        <v>0</v>
      </c>
      <c r="BC665">
        <f>A!BB665</f>
        <v>0</v>
      </c>
      <c r="BD665">
        <f>A!BC665</f>
        <v>0</v>
      </c>
      <c r="BE665">
        <f>A!BD665</f>
        <v>0</v>
      </c>
      <c r="BF665">
        <f>A!BE665</f>
        <v>0</v>
      </c>
      <c r="BG665">
        <f>A!BF665</f>
        <v>0</v>
      </c>
      <c r="BH665">
        <f>A!BG665</f>
        <v>0</v>
      </c>
      <c r="BI665">
        <f>A!BH665</f>
        <v>0</v>
      </c>
      <c r="BJ665">
        <f>A!BI665</f>
        <v>0</v>
      </c>
      <c r="BK665">
        <f>A!BJ665</f>
        <v>0</v>
      </c>
      <c r="BL665">
        <f>A!BK665</f>
        <v>0</v>
      </c>
      <c r="BM665">
        <f>A!BL665</f>
        <v>0</v>
      </c>
      <c r="BN665">
        <f>A!BM665</f>
        <v>0</v>
      </c>
      <c r="BO665">
        <f>A!BN665</f>
        <v>0</v>
      </c>
      <c r="BP665">
        <f>A!BO665</f>
        <v>0</v>
      </c>
      <c r="BQ665">
        <f>A!BP665</f>
        <v>0</v>
      </c>
      <c r="BR665">
        <f>A!BQ665</f>
        <v>0</v>
      </c>
      <c r="BS665">
        <f>A!BR665</f>
        <v>0</v>
      </c>
      <c r="BT665">
        <f>A!BS665</f>
        <v>0</v>
      </c>
      <c r="BU665">
        <f>A!BT665</f>
        <v>0</v>
      </c>
      <c r="BV665">
        <f>A!BU665</f>
        <v>0</v>
      </c>
      <c r="BW665">
        <f>A!BV665</f>
        <v>0</v>
      </c>
      <c r="BX665">
        <f>A!BW665</f>
        <v>0</v>
      </c>
      <c r="BY665">
        <f>A!BX665</f>
        <v>0</v>
      </c>
      <c r="BZ665">
        <f>A!BY665</f>
        <v>0</v>
      </c>
      <c r="CA665">
        <f>A!BZ665</f>
        <v>0</v>
      </c>
      <c r="CB665">
        <f>A!CA665</f>
        <v>0</v>
      </c>
      <c r="CC665">
        <f>A!CB665</f>
        <v>0</v>
      </c>
      <c r="CD665">
        <f>A!CC665</f>
        <v>0</v>
      </c>
      <c r="CE665">
        <f>A!CD665</f>
        <v>0</v>
      </c>
      <c r="CF665">
        <f>A!CE665</f>
        <v>0</v>
      </c>
      <c r="CG665">
        <f>A!CF665</f>
        <v>0</v>
      </c>
      <c r="CH665">
        <f>A!CG665</f>
        <v>0</v>
      </c>
      <c r="CI665">
        <f>A!CH665</f>
        <v>0</v>
      </c>
      <c r="CJ665">
        <f>A!CI665</f>
        <v>0</v>
      </c>
      <c r="CK665">
        <f>A!CJ665</f>
        <v>0</v>
      </c>
      <c r="CL665">
        <f>A!CK665</f>
        <v>0</v>
      </c>
      <c r="CM665">
        <f>A!CL665</f>
        <v>0</v>
      </c>
      <c r="CN665">
        <f>A!CM665</f>
        <v>0</v>
      </c>
      <c r="CO665">
        <f>A!CN665</f>
        <v>0</v>
      </c>
      <c r="CP665">
        <f>A!CO665</f>
        <v>0</v>
      </c>
      <c r="CQ665">
        <f>A!CO975</f>
        <v>0</v>
      </c>
      <c r="CR665">
        <f>A!CP665</f>
        <v>0</v>
      </c>
      <c r="CS665">
        <f>A!CQ665</f>
        <v>0</v>
      </c>
    </row>
    <row r="666" spans="1:97" x14ac:dyDescent="0.2">
      <c r="A666">
        <f>A!A666</f>
        <v>0</v>
      </c>
      <c r="B666">
        <f>A!B666</f>
        <v>0</v>
      </c>
      <c r="C666">
        <f>A!C666</f>
        <v>0</v>
      </c>
      <c r="D666">
        <f>A!D666</f>
        <v>0</v>
      </c>
      <c r="E666">
        <f>A!E666</f>
        <v>0</v>
      </c>
      <c r="F666">
        <f>A!F666</f>
        <v>0</v>
      </c>
      <c r="G666">
        <f>A!G666</f>
        <v>0</v>
      </c>
      <c r="H666">
        <f>A!H666</f>
        <v>0</v>
      </c>
      <c r="I666">
        <f>A!I666</f>
        <v>0</v>
      </c>
      <c r="J666">
        <f>A!J666</f>
        <v>0</v>
      </c>
      <c r="K666">
        <f>A!K666</f>
        <v>0</v>
      </c>
      <c r="L666">
        <f>A!L666</f>
        <v>0</v>
      </c>
      <c r="M666">
        <f>A!M666</f>
        <v>0</v>
      </c>
      <c r="N666">
        <f>A!N666</f>
        <v>0</v>
      </c>
      <c r="O666">
        <f>A!O666</f>
        <v>0</v>
      </c>
      <c r="P666" s="23" t="str">
        <f>IF(A!P666="","",INDEX(B!$A$1:$BT$2000,MATCH(A!P666,B!$AX$1:$AX$2000,0),D!$B$5))</f>
        <v/>
      </c>
      <c r="Q666">
        <f>A!Q666</f>
        <v>0</v>
      </c>
      <c r="R666">
        <f>A!R666</f>
        <v>0</v>
      </c>
      <c r="S666">
        <f>A!S666</f>
        <v>0</v>
      </c>
      <c r="T666">
        <f>A!T666</f>
        <v>0</v>
      </c>
      <c r="U666">
        <f>A!U666</f>
        <v>0</v>
      </c>
      <c r="V666" s="23">
        <f>IF(A!V666="&lt;",1,A!V666)</f>
        <v>0</v>
      </c>
      <c r="W666">
        <f>A!W666</f>
        <v>0</v>
      </c>
      <c r="X666">
        <f>A!X666</f>
        <v>0</v>
      </c>
      <c r="Y666">
        <f>A!Y666</f>
        <v>0</v>
      </c>
      <c r="Z666" s="23">
        <f t="shared" si="10"/>
        <v>0</v>
      </c>
      <c r="AA666">
        <f>A!Z666</f>
        <v>0</v>
      </c>
      <c r="AB666">
        <f>A!AA666</f>
        <v>0</v>
      </c>
      <c r="AC666">
        <f>A!AB666</f>
        <v>0</v>
      </c>
      <c r="AD666">
        <f>A!AC666</f>
        <v>0</v>
      </c>
      <c r="AE666">
        <f>A!AD666</f>
        <v>0</v>
      </c>
      <c r="AF666">
        <f>A!AE666</f>
        <v>0</v>
      </c>
      <c r="AG666">
        <f>A!AF666</f>
        <v>0</v>
      </c>
      <c r="AH666">
        <f>A!AG666</f>
        <v>0</v>
      </c>
      <c r="AI666">
        <f>A!AH666</f>
        <v>0</v>
      </c>
      <c r="AJ666">
        <f>A!AI666</f>
        <v>0</v>
      </c>
      <c r="AK666">
        <f>A!AJ666</f>
        <v>0</v>
      </c>
      <c r="AL666">
        <f>A!AK666</f>
        <v>0</v>
      </c>
      <c r="AM666">
        <f>A!AL666</f>
        <v>0</v>
      </c>
      <c r="AN666">
        <f>A!AM666</f>
        <v>0</v>
      </c>
      <c r="AO666">
        <f>A!AN666</f>
        <v>0</v>
      </c>
      <c r="AP666">
        <f>A!AO666</f>
        <v>0</v>
      </c>
      <c r="AQ666">
        <f>A!AP666</f>
        <v>0</v>
      </c>
      <c r="AR666">
        <f>A!AQ666</f>
        <v>0</v>
      </c>
      <c r="AS666">
        <f>A!AR666</f>
        <v>0</v>
      </c>
      <c r="AT666">
        <f>A!AS666</f>
        <v>0</v>
      </c>
      <c r="AU666">
        <f>A!AT666</f>
        <v>0</v>
      </c>
      <c r="AV666">
        <f>A!AU666</f>
        <v>0</v>
      </c>
      <c r="AW666" s="23" t="str">
        <f>IF(A!AV666=0,"",A!AV666)</f>
        <v/>
      </c>
      <c r="AX666">
        <f>A!AW666</f>
        <v>0</v>
      </c>
      <c r="AY666">
        <f>A!AX666</f>
        <v>0</v>
      </c>
      <c r="AZ666">
        <f>A!AY666</f>
        <v>0</v>
      </c>
      <c r="BA666">
        <f>A!AZ666</f>
        <v>0</v>
      </c>
      <c r="BB666">
        <f>A!BA666</f>
        <v>0</v>
      </c>
      <c r="BC666">
        <f>A!BB666</f>
        <v>0</v>
      </c>
      <c r="BD666">
        <f>A!BC666</f>
        <v>0</v>
      </c>
      <c r="BE666">
        <f>A!BD666</f>
        <v>0</v>
      </c>
      <c r="BF666">
        <f>A!BE666</f>
        <v>0</v>
      </c>
      <c r="BG666">
        <f>A!BF666</f>
        <v>0</v>
      </c>
      <c r="BH666">
        <f>A!BG666</f>
        <v>0</v>
      </c>
      <c r="BI666">
        <f>A!BH666</f>
        <v>0</v>
      </c>
      <c r="BJ666">
        <f>A!BI666</f>
        <v>0</v>
      </c>
      <c r="BK666">
        <f>A!BJ666</f>
        <v>0</v>
      </c>
      <c r="BL666">
        <f>A!BK666</f>
        <v>0</v>
      </c>
      <c r="BM666">
        <f>A!BL666</f>
        <v>0</v>
      </c>
      <c r="BN666">
        <f>A!BM666</f>
        <v>0</v>
      </c>
      <c r="BO666">
        <f>A!BN666</f>
        <v>0</v>
      </c>
      <c r="BP666">
        <f>A!BO666</f>
        <v>0</v>
      </c>
      <c r="BQ666">
        <f>A!BP666</f>
        <v>0</v>
      </c>
      <c r="BR666">
        <f>A!BQ666</f>
        <v>0</v>
      </c>
      <c r="BS666">
        <f>A!BR666</f>
        <v>0</v>
      </c>
      <c r="BT666">
        <f>A!BS666</f>
        <v>0</v>
      </c>
      <c r="BU666">
        <f>A!BT666</f>
        <v>0</v>
      </c>
      <c r="BV666">
        <f>A!BU666</f>
        <v>0</v>
      </c>
      <c r="BW666">
        <f>A!BV666</f>
        <v>0</v>
      </c>
      <c r="BX666">
        <f>A!BW666</f>
        <v>0</v>
      </c>
      <c r="BY666">
        <f>A!BX666</f>
        <v>0</v>
      </c>
      <c r="BZ666">
        <f>A!BY666</f>
        <v>0</v>
      </c>
      <c r="CA666">
        <f>A!BZ666</f>
        <v>0</v>
      </c>
      <c r="CB666">
        <f>A!CA666</f>
        <v>0</v>
      </c>
      <c r="CC666">
        <f>A!CB666</f>
        <v>0</v>
      </c>
      <c r="CD666">
        <f>A!CC666</f>
        <v>0</v>
      </c>
      <c r="CE666">
        <f>A!CD666</f>
        <v>0</v>
      </c>
      <c r="CF666">
        <f>A!CE666</f>
        <v>0</v>
      </c>
      <c r="CG666">
        <f>A!CF666</f>
        <v>0</v>
      </c>
      <c r="CH666">
        <f>A!CG666</f>
        <v>0</v>
      </c>
      <c r="CI666">
        <f>A!CH666</f>
        <v>0</v>
      </c>
      <c r="CJ666">
        <f>A!CI666</f>
        <v>0</v>
      </c>
      <c r="CK666">
        <f>A!CJ666</f>
        <v>0</v>
      </c>
      <c r="CL666">
        <f>A!CK666</f>
        <v>0</v>
      </c>
      <c r="CM666">
        <f>A!CL666</f>
        <v>0</v>
      </c>
      <c r="CN666">
        <f>A!CM666</f>
        <v>0</v>
      </c>
      <c r="CO666">
        <f>A!CN666</f>
        <v>0</v>
      </c>
      <c r="CP666">
        <f>A!CO666</f>
        <v>0</v>
      </c>
      <c r="CQ666">
        <f>A!CO976</f>
        <v>0</v>
      </c>
      <c r="CR666">
        <f>A!CP666</f>
        <v>0</v>
      </c>
      <c r="CS666">
        <f>A!CQ666</f>
        <v>0</v>
      </c>
    </row>
    <row r="667" spans="1:97" x14ac:dyDescent="0.2">
      <c r="A667">
        <f>A!A667</f>
        <v>0</v>
      </c>
      <c r="B667">
        <f>A!B667</f>
        <v>0</v>
      </c>
      <c r="C667">
        <f>A!C667</f>
        <v>0</v>
      </c>
      <c r="D667">
        <f>A!D667</f>
        <v>0</v>
      </c>
      <c r="E667">
        <f>A!E667</f>
        <v>0</v>
      </c>
      <c r="F667">
        <f>A!F667</f>
        <v>0</v>
      </c>
      <c r="G667">
        <f>A!G667</f>
        <v>0</v>
      </c>
      <c r="H667">
        <f>A!H667</f>
        <v>0</v>
      </c>
      <c r="I667">
        <f>A!I667</f>
        <v>0</v>
      </c>
      <c r="J667">
        <f>A!J667</f>
        <v>0</v>
      </c>
      <c r="K667">
        <f>A!K667</f>
        <v>0</v>
      </c>
      <c r="L667">
        <f>A!L667</f>
        <v>0</v>
      </c>
      <c r="M667">
        <f>A!M667</f>
        <v>0</v>
      </c>
      <c r="N667">
        <f>A!N667</f>
        <v>0</v>
      </c>
      <c r="O667">
        <f>A!O667</f>
        <v>0</v>
      </c>
      <c r="P667" s="23" t="str">
        <f>IF(A!P667="","",INDEX(B!$A$1:$BT$2000,MATCH(A!P667,B!$AX$1:$AX$2000,0),D!$B$5))</f>
        <v/>
      </c>
      <c r="Q667">
        <f>A!Q667</f>
        <v>0</v>
      </c>
      <c r="R667">
        <f>A!R667</f>
        <v>0</v>
      </c>
      <c r="S667">
        <f>A!S667</f>
        <v>0</v>
      </c>
      <c r="T667">
        <f>A!T667</f>
        <v>0</v>
      </c>
      <c r="U667">
        <f>A!U667</f>
        <v>0</v>
      </c>
      <c r="V667" s="23">
        <f>IF(A!V667="&lt;",1,A!V667)</f>
        <v>0</v>
      </c>
      <c r="W667">
        <f>A!W667</f>
        <v>0</v>
      </c>
      <c r="X667">
        <f>A!X667</f>
        <v>0</v>
      </c>
      <c r="Y667">
        <f>A!Y667</f>
        <v>0</v>
      </c>
      <c r="Z667" s="23">
        <f t="shared" si="10"/>
        <v>0</v>
      </c>
      <c r="AA667">
        <f>A!Z667</f>
        <v>0</v>
      </c>
      <c r="AB667">
        <f>A!AA667</f>
        <v>0</v>
      </c>
      <c r="AC667">
        <f>A!AB667</f>
        <v>0</v>
      </c>
      <c r="AD667">
        <f>A!AC667</f>
        <v>0</v>
      </c>
      <c r="AE667">
        <f>A!AD667</f>
        <v>0</v>
      </c>
      <c r="AF667">
        <f>A!AE667</f>
        <v>0</v>
      </c>
      <c r="AG667">
        <f>A!AF667</f>
        <v>0</v>
      </c>
      <c r="AH667">
        <f>A!AG667</f>
        <v>0</v>
      </c>
      <c r="AI667">
        <f>A!AH667</f>
        <v>0</v>
      </c>
      <c r="AJ667">
        <f>A!AI667</f>
        <v>0</v>
      </c>
      <c r="AK667">
        <f>A!AJ667</f>
        <v>0</v>
      </c>
      <c r="AL667">
        <f>A!AK667</f>
        <v>0</v>
      </c>
      <c r="AM667">
        <f>A!AL667</f>
        <v>0</v>
      </c>
      <c r="AN667">
        <f>A!AM667</f>
        <v>0</v>
      </c>
      <c r="AO667">
        <f>A!AN667</f>
        <v>0</v>
      </c>
      <c r="AP667">
        <f>A!AO667</f>
        <v>0</v>
      </c>
      <c r="AQ667">
        <f>A!AP667</f>
        <v>0</v>
      </c>
      <c r="AR667">
        <f>A!AQ667</f>
        <v>0</v>
      </c>
      <c r="AS667">
        <f>A!AR667</f>
        <v>0</v>
      </c>
      <c r="AT667">
        <f>A!AS667</f>
        <v>0</v>
      </c>
      <c r="AU667">
        <f>A!AT667</f>
        <v>0</v>
      </c>
      <c r="AV667">
        <f>A!AU667</f>
        <v>0</v>
      </c>
      <c r="AW667" s="23" t="str">
        <f>IF(A!AV667=0,"",A!AV667)</f>
        <v/>
      </c>
      <c r="AX667">
        <f>A!AW667</f>
        <v>0</v>
      </c>
      <c r="AY667">
        <f>A!AX667</f>
        <v>0</v>
      </c>
      <c r="AZ667">
        <f>A!AY667</f>
        <v>0</v>
      </c>
      <c r="BA667">
        <f>A!AZ667</f>
        <v>0</v>
      </c>
      <c r="BB667">
        <f>A!BA667</f>
        <v>0</v>
      </c>
      <c r="BC667">
        <f>A!BB667</f>
        <v>0</v>
      </c>
      <c r="BD667">
        <f>A!BC667</f>
        <v>0</v>
      </c>
      <c r="BE667">
        <f>A!BD667</f>
        <v>0</v>
      </c>
      <c r="BF667">
        <f>A!BE667</f>
        <v>0</v>
      </c>
      <c r="BG667">
        <f>A!BF667</f>
        <v>0</v>
      </c>
      <c r="BH667">
        <f>A!BG667</f>
        <v>0</v>
      </c>
      <c r="BI667">
        <f>A!BH667</f>
        <v>0</v>
      </c>
      <c r="BJ667">
        <f>A!BI667</f>
        <v>0</v>
      </c>
      <c r="BK667">
        <f>A!BJ667</f>
        <v>0</v>
      </c>
      <c r="BL667">
        <f>A!BK667</f>
        <v>0</v>
      </c>
      <c r="BM667">
        <f>A!BL667</f>
        <v>0</v>
      </c>
      <c r="BN667">
        <f>A!BM667</f>
        <v>0</v>
      </c>
      <c r="BO667">
        <f>A!BN667</f>
        <v>0</v>
      </c>
      <c r="BP667">
        <f>A!BO667</f>
        <v>0</v>
      </c>
      <c r="BQ667">
        <f>A!BP667</f>
        <v>0</v>
      </c>
      <c r="BR667">
        <f>A!BQ667</f>
        <v>0</v>
      </c>
      <c r="BS667">
        <f>A!BR667</f>
        <v>0</v>
      </c>
      <c r="BT667">
        <f>A!BS667</f>
        <v>0</v>
      </c>
      <c r="BU667">
        <f>A!BT667</f>
        <v>0</v>
      </c>
      <c r="BV667">
        <f>A!BU667</f>
        <v>0</v>
      </c>
      <c r="BW667">
        <f>A!BV667</f>
        <v>0</v>
      </c>
      <c r="BX667">
        <f>A!BW667</f>
        <v>0</v>
      </c>
      <c r="BY667">
        <f>A!BX667</f>
        <v>0</v>
      </c>
      <c r="BZ667">
        <f>A!BY667</f>
        <v>0</v>
      </c>
      <c r="CA667">
        <f>A!BZ667</f>
        <v>0</v>
      </c>
      <c r="CB667">
        <f>A!CA667</f>
        <v>0</v>
      </c>
      <c r="CC667">
        <f>A!CB667</f>
        <v>0</v>
      </c>
      <c r="CD667">
        <f>A!CC667</f>
        <v>0</v>
      </c>
      <c r="CE667">
        <f>A!CD667</f>
        <v>0</v>
      </c>
      <c r="CF667">
        <f>A!CE667</f>
        <v>0</v>
      </c>
      <c r="CG667">
        <f>A!CF667</f>
        <v>0</v>
      </c>
      <c r="CH667">
        <f>A!CG667</f>
        <v>0</v>
      </c>
      <c r="CI667">
        <f>A!CH667</f>
        <v>0</v>
      </c>
      <c r="CJ667">
        <f>A!CI667</f>
        <v>0</v>
      </c>
      <c r="CK667">
        <f>A!CJ667</f>
        <v>0</v>
      </c>
      <c r="CL667">
        <f>A!CK667</f>
        <v>0</v>
      </c>
      <c r="CM667">
        <f>A!CL667</f>
        <v>0</v>
      </c>
      <c r="CN667">
        <f>A!CM667</f>
        <v>0</v>
      </c>
      <c r="CO667">
        <f>A!CN667</f>
        <v>0</v>
      </c>
      <c r="CP667">
        <f>A!CO667</f>
        <v>0</v>
      </c>
      <c r="CQ667">
        <f>A!CO977</f>
        <v>0</v>
      </c>
      <c r="CR667">
        <f>A!CP667</f>
        <v>0</v>
      </c>
      <c r="CS667">
        <f>A!CQ667</f>
        <v>0</v>
      </c>
    </row>
    <row r="668" spans="1:97" x14ac:dyDescent="0.2">
      <c r="A668">
        <f>A!A668</f>
        <v>0</v>
      </c>
      <c r="B668">
        <f>A!B668</f>
        <v>0</v>
      </c>
      <c r="C668">
        <f>A!C668</f>
        <v>0</v>
      </c>
      <c r="D668">
        <f>A!D668</f>
        <v>0</v>
      </c>
      <c r="E668">
        <f>A!E668</f>
        <v>0</v>
      </c>
      <c r="F668">
        <f>A!F668</f>
        <v>0</v>
      </c>
      <c r="G668">
        <f>A!G668</f>
        <v>0</v>
      </c>
      <c r="H668">
        <f>A!H668</f>
        <v>0</v>
      </c>
      <c r="I668">
        <f>A!I668</f>
        <v>0</v>
      </c>
      <c r="J668">
        <f>A!J668</f>
        <v>0</v>
      </c>
      <c r="K668">
        <f>A!K668</f>
        <v>0</v>
      </c>
      <c r="L668">
        <f>A!L668</f>
        <v>0</v>
      </c>
      <c r="M668">
        <f>A!M668</f>
        <v>0</v>
      </c>
      <c r="N668">
        <f>A!N668</f>
        <v>0</v>
      </c>
      <c r="O668">
        <f>A!O668</f>
        <v>0</v>
      </c>
      <c r="P668" s="23" t="str">
        <f>IF(A!P668="","",INDEX(B!$A$1:$BT$2000,MATCH(A!P668,B!$AX$1:$AX$2000,0),D!$B$5))</f>
        <v/>
      </c>
      <c r="Q668">
        <f>A!Q668</f>
        <v>0</v>
      </c>
      <c r="R668">
        <f>A!R668</f>
        <v>0</v>
      </c>
      <c r="S668">
        <f>A!S668</f>
        <v>0</v>
      </c>
      <c r="T668">
        <f>A!T668</f>
        <v>0</v>
      </c>
      <c r="U668">
        <f>A!U668</f>
        <v>0</v>
      </c>
      <c r="V668" s="23">
        <f>IF(A!V668="&lt;",1,A!V668)</f>
        <v>0</v>
      </c>
      <c r="W668">
        <f>A!W668</f>
        <v>0</v>
      </c>
      <c r="X668">
        <f>A!X668</f>
        <v>0</v>
      </c>
      <c r="Y668">
        <f>A!Y668</f>
        <v>0</v>
      </c>
      <c r="Z668" s="23">
        <f t="shared" si="10"/>
        <v>0</v>
      </c>
      <c r="AA668">
        <f>A!Z668</f>
        <v>0</v>
      </c>
      <c r="AB668">
        <f>A!AA668</f>
        <v>0</v>
      </c>
      <c r="AC668">
        <f>A!AB668</f>
        <v>0</v>
      </c>
      <c r="AD668">
        <f>A!AC668</f>
        <v>0</v>
      </c>
      <c r="AE668">
        <f>A!AD668</f>
        <v>0</v>
      </c>
      <c r="AF668">
        <f>A!AE668</f>
        <v>0</v>
      </c>
      <c r="AG668">
        <f>A!AF668</f>
        <v>0</v>
      </c>
      <c r="AH668">
        <f>A!AG668</f>
        <v>0</v>
      </c>
      <c r="AI668">
        <f>A!AH668</f>
        <v>0</v>
      </c>
      <c r="AJ668">
        <f>A!AI668</f>
        <v>0</v>
      </c>
      <c r="AK668">
        <f>A!AJ668</f>
        <v>0</v>
      </c>
      <c r="AL668">
        <f>A!AK668</f>
        <v>0</v>
      </c>
      <c r="AM668">
        <f>A!AL668</f>
        <v>0</v>
      </c>
      <c r="AN668">
        <f>A!AM668</f>
        <v>0</v>
      </c>
      <c r="AO668">
        <f>A!AN668</f>
        <v>0</v>
      </c>
      <c r="AP668">
        <f>A!AO668</f>
        <v>0</v>
      </c>
      <c r="AQ668">
        <f>A!AP668</f>
        <v>0</v>
      </c>
      <c r="AR668">
        <f>A!AQ668</f>
        <v>0</v>
      </c>
      <c r="AS668">
        <f>A!AR668</f>
        <v>0</v>
      </c>
      <c r="AT668">
        <f>A!AS668</f>
        <v>0</v>
      </c>
      <c r="AU668">
        <f>A!AT668</f>
        <v>0</v>
      </c>
      <c r="AV668">
        <f>A!AU668</f>
        <v>0</v>
      </c>
      <c r="AW668" s="23" t="str">
        <f>IF(A!AV668=0,"",A!AV668)</f>
        <v/>
      </c>
      <c r="AX668">
        <f>A!AW668</f>
        <v>0</v>
      </c>
      <c r="AY668">
        <f>A!AX668</f>
        <v>0</v>
      </c>
      <c r="AZ668">
        <f>A!AY668</f>
        <v>0</v>
      </c>
      <c r="BA668">
        <f>A!AZ668</f>
        <v>0</v>
      </c>
      <c r="BB668">
        <f>A!BA668</f>
        <v>0</v>
      </c>
      <c r="BC668">
        <f>A!BB668</f>
        <v>0</v>
      </c>
      <c r="BD668">
        <f>A!BC668</f>
        <v>0</v>
      </c>
      <c r="BE668">
        <f>A!BD668</f>
        <v>0</v>
      </c>
      <c r="BF668">
        <f>A!BE668</f>
        <v>0</v>
      </c>
      <c r="BG668">
        <f>A!BF668</f>
        <v>0</v>
      </c>
      <c r="BH668">
        <f>A!BG668</f>
        <v>0</v>
      </c>
      <c r="BI668">
        <f>A!BH668</f>
        <v>0</v>
      </c>
      <c r="BJ668">
        <f>A!BI668</f>
        <v>0</v>
      </c>
      <c r="BK668">
        <f>A!BJ668</f>
        <v>0</v>
      </c>
      <c r="BL668">
        <f>A!BK668</f>
        <v>0</v>
      </c>
      <c r="BM668">
        <f>A!BL668</f>
        <v>0</v>
      </c>
      <c r="BN668">
        <f>A!BM668</f>
        <v>0</v>
      </c>
      <c r="BO668">
        <f>A!BN668</f>
        <v>0</v>
      </c>
      <c r="BP668">
        <f>A!BO668</f>
        <v>0</v>
      </c>
      <c r="BQ668">
        <f>A!BP668</f>
        <v>0</v>
      </c>
      <c r="BR668">
        <f>A!BQ668</f>
        <v>0</v>
      </c>
      <c r="BS668">
        <f>A!BR668</f>
        <v>0</v>
      </c>
      <c r="BT668">
        <f>A!BS668</f>
        <v>0</v>
      </c>
      <c r="BU668">
        <f>A!BT668</f>
        <v>0</v>
      </c>
      <c r="BV668">
        <f>A!BU668</f>
        <v>0</v>
      </c>
      <c r="BW668">
        <f>A!BV668</f>
        <v>0</v>
      </c>
      <c r="BX668">
        <f>A!BW668</f>
        <v>0</v>
      </c>
      <c r="BY668">
        <f>A!BX668</f>
        <v>0</v>
      </c>
      <c r="BZ668">
        <f>A!BY668</f>
        <v>0</v>
      </c>
      <c r="CA668">
        <f>A!BZ668</f>
        <v>0</v>
      </c>
      <c r="CB668">
        <f>A!CA668</f>
        <v>0</v>
      </c>
      <c r="CC668">
        <f>A!CB668</f>
        <v>0</v>
      </c>
      <c r="CD668">
        <f>A!CC668</f>
        <v>0</v>
      </c>
      <c r="CE668">
        <f>A!CD668</f>
        <v>0</v>
      </c>
      <c r="CF668">
        <f>A!CE668</f>
        <v>0</v>
      </c>
      <c r="CG668">
        <f>A!CF668</f>
        <v>0</v>
      </c>
      <c r="CH668">
        <f>A!CG668</f>
        <v>0</v>
      </c>
      <c r="CI668">
        <f>A!CH668</f>
        <v>0</v>
      </c>
      <c r="CJ668">
        <f>A!CI668</f>
        <v>0</v>
      </c>
      <c r="CK668">
        <f>A!CJ668</f>
        <v>0</v>
      </c>
      <c r="CL668">
        <f>A!CK668</f>
        <v>0</v>
      </c>
      <c r="CM668">
        <f>A!CL668</f>
        <v>0</v>
      </c>
      <c r="CN668">
        <f>A!CM668</f>
        <v>0</v>
      </c>
      <c r="CO668">
        <f>A!CN668</f>
        <v>0</v>
      </c>
      <c r="CP668">
        <f>A!CO668</f>
        <v>0</v>
      </c>
      <c r="CQ668">
        <f>A!CO978</f>
        <v>0</v>
      </c>
      <c r="CR668">
        <f>A!CP668</f>
        <v>0</v>
      </c>
      <c r="CS668">
        <f>A!CQ668</f>
        <v>0</v>
      </c>
    </row>
    <row r="669" spans="1:97" x14ac:dyDescent="0.2">
      <c r="A669">
        <f>A!A669</f>
        <v>0</v>
      </c>
      <c r="B669">
        <f>A!B669</f>
        <v>0</v>
      </c>
      <c r="C669">
        <f>A!C669</f>
        <v>0</v>
      </c>
      <c r="D669">
        <f>A!D669</f>
        <v>0</v>
      </c>
      <c r="E669">
        <f>A!E669</f>
        <v>0</v>
      </c>
      <c r="F669">
        <f>A!F669</f>
        <v>0</v>
      </c>
      <c r="G669">
        <f>A!G669</f>
        <v>0</v>
      </c>
      <c r="H669">
        <f>A!H669</f>
        <v>0</v>
      </c>
      <c r="I669">
        <f>A!I669</f>
        <v>0</v>
      </c>
      <c r="J669">
        <f>A!J669</f>
        <v>0</v>
      </c>
      <c r="K669">
        <f>A!K669</f>
        <v>0</v>
      </c>
      <c r="L669">
        <f>A!L669</f>
        <v>0</v>
      </c>
      <c r="M669">
        <f>A!M669</f>
        <v>0</v>
      </c>
      <c r="N669">
        <f>A!N669</f>
        <v>0</v>
      </c>
      <c r="O669">
        <f>A!O669</f>
        <v>0</v>
      </c>
      <c r="P669" s="23" t="str">
        <f>IF(A!P669="","",INDEX(B!$A$1:$BT$2000,MATCH(A!P669,B!$AX$1:$AX$2000,0),D!$B$5))</f>
        <v/>
      </c>
      <c r="Q669">
        <f>A!Q669</f>
        <v>0</v>
      </c>
      <c r="R669">
        <f>A!R669</f>
        <v>0</v>
      </c>
      <c r="S669">
        <f>A!S669</f>
        <v>0</v>
      </c>
      <c r="T669">
        <f>A!T669</f>
        <v>0</v>
      </c>
      <c r="U669">
        <f>A!U669</f>
        <v>0</v>
      </c>
      <c r="V669" s="23">
        <f>IF(A!V669="&lt;",1,A!V669)</f>
        <v>0</v>
      </c>
      <c r="W669">
        <f>A!W669</f>
        <v>0</v>
      </c>
      <c r="X669">
        <f>A!X669</f>
        <v>0</v>
      </c>
      <c r="Y669">
        <f>A!Y669</f>
        <v>0</v>
      </c>
      <c r="Z669" s="23">
        <f t="shared" si="10"/>
        <v>0</v>
      </c>
      <c r="AA669">
        <f>A!Z669</f>
        <v>0</v>
      </c>
      <c r="AB669">
        <f>A!AA669</f>
        <v>0</v>
      </c>
      <c r="AC669">
        <f>A!AB669</f>
        <v>0</v>
      </c>
      <c r="AD669">
        <f>A!AC669</f>
        <v>0</v>
      </c>
      <c r="AE669">
        <f>A!AD669</f>
        <v>0</v>
      </c>
      <c r="AF669">
        <f>A!AE669</f>
        <v>0</v>
      </c>
      <c r="AG669">
        <f>A!AF669</f>
        <v>0</v>
      </c>
      <c r="AH669">
        <f>A!AG669</f>
        <v>0</v>
      </c>
      <c r="AI669">
        <f>A!AH669</f>
        <v>0</v>
      </c>
      <c r="AJ669">
        <f>A!AI669</f>
        <v>0</v>
      </c>
      <c r="AK669">
        <f>A!AJ669</f>
        <v>0</v>
      </c>
      <c r="AL669">
        <f>A!AK669</f>
        <v>0</v>
      </c>
      <c r="AM669">
        <f>A!AL669</f>
        <v>0</v>
      </c>
      <c r="AN669">
        <f>A!AM669</f>
        <v>0</v>
      </c>
      <c r="AO669">
        <f>A!AN669</f>
        <v>0</v>
      </c>
      <c r="AP669">
        <f>A!AO669</f>
        <v>0</v>
      </c>
      <c r="AQ669">
        <f>A!AP669</f>
        <v>0</v>
      </c>
      <c r="AR669">
        <f>A!AQ669</f>
        <v>0</v>
      </c>
      <c r="AS669">
        <f>A!AR669</f>
        <v>0</v>
      </c>
      <c r="AT669">
        <f>A!AS669</f>
        <v>0</v>
      </c>
      <c r="AU669">
        <f>A!AT669</f>
        <v>0</v>
      </c>
      <c r="AV669">
        <f>A!AU669</f>
        <v>0</v>
      </c>
      <c r="AW669" s="23" t="str">
        <f>IF(A!AV669=0,"",A!AV669)</f>
        <v/>
      </c>
      <c r="AX669">
        <f>A!AW669</f>
        <v>0</v>
      </c>
      <c r="AY669">
        <f>A!AX669</f>
        <v>0</v>
      </c>
      <c r="AZ669">
        <f>A!AY669</f>
        <v>0</v>
      </c>
      <c r="BA669">
        <f>A!AZ669</f>
        <v>0</v>
      </c>
      <c r="BB669">
        <f>A!BA669</f>
        <v>0</v>
      </c>
      <c r="BC669">
        <f>A!BB669</f>
        <v>0</v>
      </c>
      <c r="BD669">
        <f>A!BC669</f>
        <v>0</v>
      </c>
      <c r="BE669">
        <f>A!BD669</f>
        <v>0</v>
      </c>
      <c r="BF669">
        <f>A!BE669</f>
        <v>0</v>
      </c>
      <c r="BG669">
        <f>A!BF669</f>
        <v>0</v>
      </c>
      <c r="BH669">
        <f>A!BG669</f>
        <v>0</v>
      </c>
      <c r="BI669">
        <f>A!BH669</f>
        <v>0</v>
      </c>
      <c r="BJ669">
        <f>A!BI669</f>
        <v>0</v>
      </c>
      <c r="BK669">
        <f>A!BJ669</f>
        <v>0</v>
      </c>
      <c r="BL669">
        <f>A!BK669</f>
        <v>0</v>
      </c>
      <c r="BM669">
        <f>A!BL669</f>
        <v>0</v>
      </c>
      <c r="BN669">
        <f>A!BM669</f>
        <v>0</v>
      </c>
      <c r="BO669">
        <f>A!BN669</f>
        <v>0</v>
      </c>
      <c r="BP669">
        <f>A!BO669</f>
        <v>0</v>
      </c>
      <c r="BQ669">
        <f>A!BP669</f>
        <v>0</v>
      </c>
      <c r="BR669">
        <f>A!BQ669</f>
        <v>0</v>
      </c>
      <c r="BS669">
        <f>A!BR669</f>
        <v>0</v>
      </c>
      <c r="BT669">
        <f>A!BS669</f>
        <v>0</v>
      </c>
      <c r="BU669">
        <f>A!BT669</f>
        <v>0</v>
      </c>
      <c r="BV669">
        <f>A!BU669</f>
        <v>0</v>
      </c>
      <c r="BW669">
        <f>A!BV669</f>
        <v>0</v>
      </c>
      <c r="BX669">
        <f>A!BW669</f>
        <v>0</v>
      </c>
      <c r="BY669">
        <f>A!BX669</f>
        <v>0</v>
      </c>
      <c r="BZ669">
        <f>A!BY669</f>
        <v>0</v>
      </c>
      <c r="CA669">
        <f>A!BZ669</f>
        <v>0</v>
      </c>
      <c r="CB669">
        <f>A!CA669</f>
        <v>0</v>
      </c>
      <c r="CC669">
        <f>A!CB669</f>
        <v>0</v>
      </c>
      <c r="CD669">
        <f>A!CC669</f>
        <v>0</v>
      </c>
      <c r="CE669">
        <f>A!CD669</f>
        <v>0</v>
      </c>
      <c r="CF669">
        <f>A!CE669</f>
        <v>0</v>
      </c>
      <c r="CG669">
        <f>A!CF669</f>
        <v>0</v>
      </c>
      <c r="CH669">
        <f>A!CG669</f>
        <v>0</v>
      </c>
      <c r="CI669">
        <f>A!CH669</f>
        <v>0</v>
      </c>
      <c r="CJ669">
        <f>A!CI669</f>
        <v>0</v>
      </c>
      <c r="CK669">
        <f>A!CJ669</f>
        <v>0</v>
      </c>
      <c r="CL669">
        <f>A!CK669</f>
        <v>0</v>
      </c>
      <c r="CM669">
        <f>A!CL669</f>
        <v>0</v>
      </c>
      <c r="CN669">
        <f>A!CM669</f>
        <v>0</v>
      </c>
      <c r="CO669">
        <f>A!CN669</f>
        <v>0</v>
      </c>
      <c r="CP669">
        <f>A!CO669</f>
        <v>0</v>
      </c>
      <c r="CQ669">
        <f>A!CO979</f>
        <v>0</v>
      </c>
      <c r="CR669">
        <f>A!CP669</f>
        <v>0</v>
      </c>
      <c r="CS669">
        <f>A!CQ669</f>
        <v>0</v>
      </c>
    </row>
    <row r="670" spans="1:97" x14ac:dyDescent="0.2">
      <c r="A670">
        <f>A!A670</f>
        <v>0</v>
      </c>
      <c r="B670">
        <f>A!B670</f>
        <v>0</v>
      </c>
      <c r="C670">
        <f>A!C670</f>
        <v>0</v>
      </c>
      <c r="D670">
        <f>A!D670</f>
        <v>0</v>
      </c>
      <c r="E670">
        <f>A!E670</f>
        <v>0</v>
      </c>
      <c r="F670">
        <f>A!F670</f>
        <v>0</v>
      </c>
      <c r="G670">
        <f>A!G670</f>
        <v>0</v>
      </c>
      <c r="H670">
        <f>A!H670</f>
        <v>0</v>
      </c>
      <c r="I670">
        <f>A!I670</f>
        <v>0</v>
      </c>
      <c r="J670">
        <f>A!J670</f>
        <v>0</v>
      </c>
      <c r="K670">
        <f>A!K670</f>
        <v>0</v>
      </c>
      <c r="L670">
        <f>A!L670</f>
        <v>0</v>
      </c>
      <c r="M670">
        <f>A!M670</f>
        <v>0</v>
      </c>
      <c r="N670">
        <f>A!N670</f>
        <v>0</v>
      </c>
      <c r="O670">
        <f>A!O670</f>
        <v>0</v>
      </c>
      <c r="P670" s="23" t="str">
        <f>IF(A!P670="","",INDEX(B!$A$1:$BT$2000,MATCH(A!P670,B!$AX$1:$AX$2000,0),D!$B$5))</f>
        <v/>
      </c>
      <c r="Q670">
        <f>A!Q670</f>
        <v>0</v>
      </c>
      <c r="R670">
        <f>A!R670</f>
        <v>0</v>
      </c>
      <c r="S670">
        <f>A!S670</f>
        <v>0</v>
      </c>
      <c r="T670">
        <f>A!T670</f>
        <v>0</v>
      </c>
      <c r="U670">
        <f>A!U670</f>
        <v>0</v>
      </c>
      <c r="V670" s="23">
        <f>IF(A!V670="&lt;",1,A!V670)</f>
        <v>0</v>
      </c>
      <c r="W670">
        <f>A!W670</f>
        <v>0</v>
      </c>
      <c r="X670">
        <f>A!X670</f>
        <v>0</v>
      </c>
      <c r="Y670">
        <f>A!Y670</f>
        <v>0</v>
      </c>
      <c r="Z670" s="23">
        <f t="shared" si="10"/>
        <v>0</v>
      </c>
      <c r="AA670">
        <f>A!Z670</f>
        <v>0</v>
      </c>
      <c r="AB670">
        <f>A!AA670</f>
        <v>0</v>
      </c>
      <c r="AC670">
        <f>A!AB670</f>
        <v>0</v>
      </c>
      <c r="AD670">
        <f>A!AC670</f>
        <v>0</v>
      </c>
      <c r="AE670">
        <f>A!AD670</f>
        <v>0</v>
      </c>
      <c r="AF670">
        <f>A!AE670</f>
        <v>0</v>
      </c>
      <c r="AG670">
        <f>A!AF670</f>
        <v>0</v>
      </c>
      <c r="AH670">
        <f>A!AG670</f>
        <v>0</v>
      </c>
      <c r="AI670">
        <f>A!AH670</f>
        <v>0</v>
      </c>
      <c r="AJ670">
        <f>A!AI670</f>
        <v>0</v>
      </c>
      <c r="AK670">
        <f>A!AJ670</f>
        <v>0</v>
      </c>
      <c r="AL670">
        <f>A!AK670</f>
        <v>0</v>
      </c>
      <c r="AM670">
        <f>A!AL670</f>
        <v>0</v>
      </c>
      <c r="AN670">
        <f>A!AM670</f>
        <v>0</v>
      </c>
      <c r="AO670">
        <f>A!AN670</f>
        <v>0</v>
      </c>
      <c r="AP670">
        <f>A!AO670</f>
        <v>0</v>
      </c>
      <c r="AQ670">
        <f>A!AP670</f>
        <v>0</v>
      </c>
      <c r="AR670">
        <f>A!AQ670</f>
        <v>0</v>
      </c>
      <c r="AS670">
        <f>A!AR670</f>
        <v>0</v>
      </c>
      <c r="AT670">
        <f>A!AS670</f>
        <v>0</v>
      </c>
      <c r="AU670">
        <f>A!AT670</f>
        <v>0</v>
      </c>
      <c r="AV670">
        <f>A!AU670</f>
        <v>0</v>
      </c>
      <c r="AW670" s="23" t="str">
        <f>IF(A!AV670=0,"",A!AV670)</f>
        <v/>
      </c>
      <c r="AX670">
        <f>A!AW670</f>
        <v>0</v>
      </c>
      <c r="AY670">
        <f>A!AX670</f>
        <v>0</v>
      </c>
      <c r="AZ670">
        <f>A!AY670</f>
        <v>0</v>
      </c>
      <c r="BA670">
        <f>A!AZ670</f>
        <v>0</v>
      </c>
      <c r="BB670">
        <f>A!BA670</f>
        <v>0</v>
      </c>
      <c r="BC670">
        <f>A!BB670</f>
        <v>0</v>
      </c>
      <c r="BD670">
        <f>A!BC670</f>
        <v>0</v>
      </c>
      <c r="BE670">
        <f>A!BD670</f>
        <v>0</v>
      </c>
      <c r="BF670">
        <f>A!BE670</f>
        <v>0</v>
      </c>
      <c r="BG670">
        <f>A!BF670</f>
        <v>0</v>
      </c>
      <c r="BH670">
        <f>A!BG670</f>
        <v>0</v>
      </c>
      <c r="BI670">
        <f>A!BH670</f>
        <v>0</v>
      </c>
      <c r="BJ670">
        <f>A!BI670</f>
        <v>0</v>
      </c>
      <c r="BK670">
        <f>A!BJ670</f>
        <v>0</v>
      </c>
      <c r="BL670">
        <f>A!BK670</f>
        <v>0</v>
      </c>
      <c r="BM670">
        <f>A!BL670</f>
        <v>0</v>
      </c>
      <c r="BN670">
        <f>A!BM670</f>
        <v>0</v>
      </c>
      <c r="BO670">
        <f>A!BN670</f>
        <v>0</v>
      </c>
      <c r="BP670">
        <f>A!BO670</f>
        <v>0</v>
      </c>
      <c r="BQ670">
        <f>A!BP670</f>
        <v>0</v>
      </c>
      <c r="BR670">
        <f>A!BQ670</f>
        <v>0</v>
      </c>
      <c r="BS670">
        <f>A!BR670</f>
        <v>0</v>
      </c>
      <c r="BT670">
        <f>A!BS670</f>
        <v>0</v>
      </c>
      <c r="BU670">
        <f>A!BT670</f>
        <v>0</v>
      </c>
      <c r="BV670">
        <f>A!BU670</f>
        <v>0</v>
      </c>
      <c r="BW670">
        <f>A!BV670</f>
        <v>0</v>
      </c>
      <c r="BX670">
        <f>A!BW670</f>
        <v>0</v>
      </c>
      <c r="BY670">
        <f>A!BX670</f>
        <v>0</v>
      </c>
      <c r="BZ670">
        <f>A!BY670</f>
        <v>0</v>
      </c>
      <c r="CA670">
        <f>A!BZ670</f>
        <v>0</v>
      </c>
      <c r="CB670">
        <f>A!CA670</f>
        <v>0</v>
      </c>
      <c r="CC670">
        <f>A!CB670</f>
        <v>0</v>
      </c>
      <c r="CD670">
        <f>A!CC670</f>
        <v>0</v>
      </c>
      <c r="CE670">
        <f>A!CD670</f>
        <v>0</v>
      </c>
      <c r="CF670">
        <f>A!CE670</f>
        <v>0</v>
      </c>
      <c r="CG670">
        <f>A!CF670</f>
        <v>0</v>
      </c>
      <c r="CH670">
        <f>A!CG670</f>
        <v>0</v>
      </c>
      <c r="CI670">
        <f>A!CH670</f>
        <v>0</v>
      </c>
      <c r="CJ670">
        <f>A!CI670</f>
        <v>0</v>
      </c>
      <c r="CK670">
        <f>A!CJ670</f>
        <v>0</v>
      </c>
      <c r="CL670">
        <f>A!CK670</f>
        <v>0</v>
      </c>
      <c r="CM670">
        <f>A!CL670</f>
        <v>0</v>
      </c>
      <c r="CN670">
        <f>A!CM670</f>
        <v>0</v>
      </c>
      <c r="CO670">
        <f>A!CN670</f>
        <v>0</v>
      </c>
      <c r="CP670">
        <f>A!CO670</f>
        <v>0</v>
      </c>
      <c r="CQ670">
        <f>A!CO980</f>
        <v>0</v>
      </c>
      <c r="CR670">
        <f>A!CP670</f>
        <v>0</v>
      </c>
      <c r="CS670">
        <f>A!CQ670</f>
        <v>0</v>
      </c>
    </row>
    <row r="671" spans="1:97" x14ac:dyDescent="0.2">
      <c r="A671">
        <f>A!A671</f>
        <v>0</v>
      </c>
      <c r="B671">
        <f>A!B671</f>
        <v>0</v>
      </c>
      <c r="C671">
        <f>A!C671</f>
        <v>0</v>
      </c>
      <c r="D671">
        <f>A!D671</f>
        <v>0</v>
      </c>
      <c r="E671">
        <f>A!E671</f>
        <v>0</v>
      </c>
      <c r="F671">
        <f>A!F671</f>
        <v>0</v>
      </c>
      <c r="G671">
        <f>A!G671</f>
        <v>0</v>
      </c>
      <c r="H671">
        <f>A!H671</f>
        <v>0</v>
      </c>
      <c r="I671">
        <f>A!I671</f>
        <v>0</v>
      </c>
      <c r="J671">
        <f>A!J671</f>
        <v>0</v>
      </c>
      <c r="K671">
        <f>A!K671</f>
        <v>0</v>
      </c>
      <c r="L671">
        <f>A!L671</f>
        <v>0</v>
      </c>
      <c r="M671">
        <f>A!M671</f>
        <v>0</v>
      </c>
      <c r="N671">
        <f>A!N671</f>
        <v>0</v>
      </c>
      <c r="O671">
        <f>A!O671</f>
        <v>0</v>
      </c>
      <c r="P671" s="23" t="str">
        <f>IF(A!P671="","",INDEX(B!$A$1:$BT$2000,MATCH(A!P671,B!$AX$1:$AX$2000,0),D!$B$5))</f>
        <v/>
      </c>
      <c r="Q671">
        <f>A!Q671</f>
        <v>0</v>
      </c>
      <c r="R671">
        <f>A!R671</f>
        <v>0</v>
      </c>
      <c r="S671">
        <f>A!S671</f>
        <v>0</v>
      </c>
      <c r="T671">
        <f>A!T671</f>
        <v>0</v>
      </c>
      <c r="U671">
        <f>A!U671</f>
        <v>0</v>
      </c>
      <c r="V671" s="23">
        <f>IF(A!V671="&lt;",1,A!V671)</f>
        <v>0</v>
      </c>
      <c r="W671">
        <f>A!W671</f>
        <v>0</v>
      </c>
      <c r="X671">
        <f>A!X671</f>
        <v>0</v>
      </c>
      <c r="Y671">
        <f>A!Y671</f>
        <v>0</v>
      </c>
      <c r="Z671" s="23">
        <f t="shared" si="10"/>
        <v>0</v>
      </c>
      <c r="AA671">
        <f>A!Z671</f>
        <v>0</v>
      </c>
      <c r="AB671">
        <f>A!AA671</f>
        <v>0</v>
      </c>
      <c r="AC671">
        <f>A!AB671</f>
        <v>0</v>
      </c>
      <c r="AD671">
        <f>A!AC671</f>
        <v>0</v>
      </c>
      <c r="AE671">
        <f>A!AD671</f>
        <v>0</v>
      </c>
      <c r="AF671">
        <f>A!AE671</f>
        <v>0</v>
      </c>
      <c r="AG671">
        <f>A!AF671</f>
        <v>0</v>
      </c>
      <c r="AH671">
        <f>A!AG671</f>
        <v>0</v>
      </c>
      <c r="AI671">
        <f>A!AH671</f>
        <v>0</v>
      </c>
      <c r="AJ671">
        <f>A!AI671</f>
        <v>0</v>
      </c>
      <c r="AK671">
        <f>A!AJ671</f>
        <v>0</v>
      </c>
      <c r="AL671">
        <f>A!AK671</f>
        <v>0</v>
      </c>
      <c r="AM671">
        <f>A!AL671</f>
        <v>0</v>
      </c>
      <c r="AN671">
        <f>A!AM671</f>
        <v>0</v>
      </c>
      <c r="AO671">
        <f>A!AN671</f>
        <v>0</v>
      </c>
      <c r="AP671">
        <f>A!AO671</f>
        <v>0</v>
      </c>
      <c r="AQ671">
        <f>A!AP671</f>
        <v>0</v>
      </c>
      <c r="AR671">
        <f>A!AQ671</f>
        <v>0</v>
      </c>
      <c r="AS671">
        <f>A!AR671</f>
        <v>0</v>
      </c>
      <c r="AT671">
        <f>A!AS671</f>
        <v>0</v>
      </c>
      <c r="AU671">
        <f>A!AT671</f>
        <v>0</v>
      </c>
      <c r="AV671">
        <f>A!AU671</f>
        <v>0</v>
      </c>
      <c r="AW671" s="23" t="str">
        <f>IF(A!AV671=0,"",A!AV671)</f>
        <v/>
      </c>
      <c r="AX671">
        <f>A!AW671</f>
        <v>0</v>
      </c>
      <c r="AY671">
        <f>A!AX671</f>
        <v>0</v>
      </c>
      <c r="AZ671">
        <f>A!AY671</f>
        <v>0</v>
      </c>
      <c r="BA671">
        <f>A!AZ671</f>
        <v>0</v>
      </c>
      <c r="BB671">
        <f>A!BA671</f>
        <v>0</v>
      </c>
      <c r="BC671">
        <f>A!BB671</f>
        <v>0</v>
      </c>
      <c r="BD671">
        <f>A!BC671</f>
        <v>0</v>
      </c>
      <c r="BE671">
        <f>A!BD671</f>
        <v>0</v>
      </c>
      <c r="BF671">
        <f>A!BE671</f>
        <v>0</v>
      </c>
      <c r="BG671">
        <f>A!BF671</f>
        <v>0</v>
      </c>
      <c r="BH671">
        <f>A!BG671</f>
        <v>0</v>
      </c>
      <c r="BI671">
        <f>A!BH671</f>
        <v>0</v>
      </c>
      <c r="BJ671">
        <f>A!BI671</f>
        <v>0</v>
      </c>
      <c r="BK671">
        <f>A!BJ671</f>
        <v>0</v>
      </c>
      <c r="BL671">
        <f>A!BK671</f>
        <v>0</v>
      </c>
      <c r="BM671">
        <f>A!BL671</f>
        <v>0</v>
      </c>
      <c r="BN671">
        <f>A!BM671</f>
        <v>0</v>
      </c>
      <c r="BO671">
        <f>A!BN671</f>
        <v>0</v>
      </c>
      <c r="BP671">
        <f>A!BO671</f>
        <v>0</v>
      </c>
      <c r="BQ671">
        <f>A!BP671</f>
        <v>0</v>
      </c>
      <c r="BR671">
        <f>A!BQ671</f>
        <v>0</v>
      </c>
      <c r="BS671">
        <f>A!BR671</f>
        <v>0</v>
      </c>
      <c r="BT671">
        <f>A!BS671</f>
        <v>0</v>
      </c>
      <c r="BU671">
        <f>A!BT671</f>
        <v>0</v>
      </c>
      <c r="BV671">
        <f>A!BU671</f>
        <v>0</v>
      </c>
      <c r="BW671">
        <f>A!BV671</f>
        <v>0</v>
      </c>
      <c r="BX671">
        <f>A!BW671</f>
        <v>0</v>
      </c>
      <c r="BY671">
        <f>A!BX671</f>
        <v>0</v>
      </c>
      <c r="BZ671">
        <f>A!BY671</f>
        <v>0</v>
      </c>
      <c r="CA671">
        <f>A!BZ671</f>
        <v>0</v>
      </c>
      <c r="CB671">
        <f>A!CA671</f>
        <v>0</v>
      </c>
      <c r="CC671">
        <f>A!CB671</f>
        <v>0</v>
      </c>
      <c r="CD671">
        <f>A!CC671</f>
        <v>0</v>
      </c>
      <c r="CE671">
        <f>A!CD671</f>
        <v>0</v>
      </c>
      <c r="CF671">
        <f>A!CE671</f>
        <v>0</v>
      </c>
      <c r="CG671">
        <f>A!CF671</f>
        <v>0</v>
      </c>
      <c r="CH671">
        <f>A!CG671</f>
        <v>0</v>
      </c>
      <c r="CI671">
        <f>A!CH671</f>
        <v>0</v>
      </c>
      <c r="CJ671">
        <f>A!CI671</f>
        <v>0</v>
      </c>
      <c r="CK671">
        <f>A!CJ671</f>
        <v>0</v>
      </c>
      <c r="CL671">
        <f>A!CK671</f>
        <v>0</v>
      </c>
      <c r="CM671">
        <f>A!CL671</f>
        <v>0</v>
      </c>
      <c r="CN671">
        <f>A!CM671</f>
        <v>0</v>
      </c>
      <c r="CO671">
        <f>A!CN671</f>
        <v>0</v>
      </c>
      <c r="CP671">
        <f>A!CO671</f>
        <v>0</v>
      </c>
      <c r="CQ671">
        <f>A!CO981</f>
        <v>0</v>
      </c>
      <c r="CR671">
        <f>A!CP671</f>
        <v>0</v>
      </c>
      <c r="CS671">
        <f>A!CQ671</f>
        <v>0</v>
      </c>
    </row>
    <row r="672" spans="1:97" x14ac:dyDescent="0.2">
      <c r="A672">
        <f>A!A672</f>
        <v>0</v>
      </c>
      <c r="B672">
        <f>A!B672</f>
        <v>0</v>
      </c>
      <c r="C672">
        <f>A!C672</f>
        <v>0</v>
      </c>
      <c r="D672">
        <f>A!D672</f>
        <v>0</v>
      </c>
      <c r="E672">
        <f>A!E672</f>
        <v>0</v>
      </c>
      <c r="F672">
        <f>A!F672</f>
        <v>0</v>
      </c>
      <c r="G672">
        <f>A!G672</f>
        <v>0</v>
      </c>
      <c r="H672">
        <f>A!H672</f>
        <v>0</v>
      </c>
      <c r="I672">
        <f>A!I672</f>
        <v>0</v>
      </c>
      <c r="J672">
        <f>A!J672</f>
        <v>0</v>
      </c>
      <c r="K672">
        <f>A!K672</f>
        <v>0</v>
      </c>
      <c r="L672">
        <f>A!L672</f>
        <v>0</v>
      </c>
      <c r="M672">
        <f>A!M672</f>
        <v>0</v>
      </c>
      <c r="N672">
        <f>A!N672</f>
        <v>0</v>
      </c>
      <c r="O672">
        <f>A!O672</f>
        <v>0</v>
      </c>
      <c r="P672" s="23" t="str">
        <f>IF(A!P672="","",INDEX(B!$A$1:$BT$2000,MATCH(A!P672,B!$AX$1:$AX$2000,0),D!$B$5))</f>
        <v/>
      </c>
      <c r="Q672">
        <f>A!Q672</f>
        <v>0</v>
      </c>
      <c r="R672">
        <f>A!R672</f>
        <v>0</v>
      </c>
      <c r="S672">
        <f>A!S672</f>
        <v>0</v>
      </c>
      <c r="T672">
        <f>A!T672</f>
        <v>0</v>
      </c>
      <c r="U672">
        <f>A!U672</f>
        <v>0</v>
      </c>
      <c r="V672" s="23">
        <f>IF(A!V672="&lt;",1,A!V672)</f>
        <v>0</v>
      </c>
      <c r="W672">
        <f>A!W672</f>
        <v>0</v>
      </c>
      <c r="X672">
        <f>A!X672</f>
        <v>0</v>
      </c>
      <c r="Y672">
        <f>A!Y672</f>
        <v>0</v>
      </c>
      <c r="Z672" s="23">
        <f t="shared" si="10"/>
        <v>0</v>
      </c>
      <c r="AA672">
        <f>A!Z672</f>
        <v>0</v>
      </c>
      <c r="AB672">
        <f>A!AA672</f>
        <v>0</v>
      </c>
      <c r="AC672">
        <f>A!AB672</f>
        <v>0</v>
      </c>
      <c r="AD672">
        <f>A!AC672</f>
        <v>0</v>
      </c>
      <c r="AE672">
        <f>A!AD672</f>
        <v>0</v>
      </c>
      <c r="AF672">
        <f>A!AE672</f>
        <v>0</v>
      </c>
      <c r="AG672">
        <f>A!AF672</f>
        <v>0</v>
      </c>
      <c r="AH672">
        <f>A!AG672</f>
        <v>0</v>
      </c>
      <c r="AI672">
        <f>A!AH672</f>
        <v>0</v>
      </c>
      <c r="AJ672">
        <f>A!AI672</f>
        <v>0</v>
      </c>
      <c r="AK672">
        <f>A!AJ672</f>
        <v>0</v>
      </c>
      <c r="AL672">
        <f>A!AK672</f>
        <v>0</v>
      </c>
      <c r="AM672">
        <f>A!AL672</f>
        <v>0</v>
      </c>
      <c r="AN672">
        <f>A!AM672</f>
        <v>0</v>
      </c>
      <c r="AO672">
        <f>A!AN672</f>
        <v>0</v>
      </c>
      <c r="AP672">
        <f>A!AO672</f>
        <v>0</v>
      </c>
      <c r="AQ672">
        <f>A!AP672</f>
        <v>0</v>
      </c>
      <c r="AR672">
        <f>A!AQ672</f>
        <v>0</v>
      </c>
      <c r="AS672">
        <f>A!AR672</f>
        <v>0</v>
      </c>
      <c r="AT672">
        <f>A!AS672</f>
        <v>0</v>
      </c>
      <c r="AU672">
        <f>A!AT672</f>
        <v>0</v>
      </c>
      <c r="AV672">
        <f>A!AU672</f>
        <v>0</v>
      </c>
      <c r="AW672" s="23" t="str">
        <f>IF(A!AV672=0,"",A!AV672)</f>
        <v/>
      </c>
      <c r="AX672">
        <f>A!AW672</f>
        <v>0</v>
      </c>
      <c r="AY672">
        <f>A!AX672</f>
        <v>0</v>
      </c>
      <c r="AZ672">
        <f>A!AY672</f>
        <v>0</v>
      </c>
      <c r="BA672">
        <f>A!AZ672</f>
        <v>0</v>
      </c>
      <c r="BB672">
        <f>A!BA672</f>
        <v>0</v>
      </c>
      <c r="BC672">
        <f>A!BB672</f>
        <v>0</v>
      </c>
      <c r="BD672">
        <f>A!BC672</f>
        <v>0</v>
      </c>
      <c r="BE672">
        <f>A!BD672</f>
        <v>0</v>
      </c>
      <c r="BF672">
        <f>A!BE672</f>
        <v>0</v>
      </c>
      <c r="BG672">
        <f>A!BF672</f>
        <v>0</v>
      </c>
      <c r="BH672">
        <f>A!BG672</f>
        <v>0</v>
      </c>
      <c r="BI672">
        <f>A!BH672</f>
        <v>0</v>
      </c>
      <c r="BJ672">
        <f>A!BI672</f>
        <v>0</v>
      </c>
      <c r="BK672">
        <f>A!BJ672</f>
        <v>0</v>
      </c>
      <c r="BL672">
        <f>A!BK672</f>
        <v>0</v>
      </c>
      <c r="BM672">
        <f>A!BL672</f>
        <v>0</v>
      </c>
      <c r="BN672">
        <f>A!BM672</f>
        <v>0</v>
      </c>
      <c r="BO672">
        <f>A!BN672</f>
        <v>0</v>
      </c>
      <c r="BP672">
        <f>A!BO672</f>
        <v>0</v>
      </c>
      <c r="BQ672">
        <f>A!BP672</f>
        <v>0</v>
      </c>
      <c r="BR672">
        <f>A!BQ672</f>
        <v>0</v>
      </c>
      <c r="BS672">
        <f>A!BR672</f>
        <v>0</v>
      </c>
      <c r="BT672">
        <f>A!BS672</f>
        <v>0</v>
      </c>
      <c r="BU672">
        <f>A!BT672</f>
        <v>0</v>
      </c>
      <c r="BV672">
        <f>A!BU672</f>
        <v>0</v>
      </c>
      <c r="BW672">
        <f>A!BV672</f>
        <v>0</v>
      </c>
      <c r="BX672">
        <f>A!BW672</f>
        <v>0</v>
      </c>
      <c r="BY672">
        <f>A!BX672</f>
        <v>0</v>
      </c>
      <c r="BZ672">
        <f>A!BY672</f>
        <v>0</v>
      </c>
      <c r="CA672">
        <f>A!BZ672</f>
        <v>0</v>
      </c>
      <c r="CB672">
        <f>A!CA672</f>
        <v>0</v>
      </c>
      <c r="CC672">
        <f>A!CB672</f>
        <v>0</v>
      </c>
      <c r="CD672">
        <f>A!CC672</f>
        <v>0</v>
      </c>
      <c r="CE672">
        <f>A!CD672</f>
        <v>0</v>
      </c>
      <c r="CF672">
        <f>A!CE672</f>
        <v>0</v>
      </c>
      <c r="CG672">
        <f>A!CF672</f>
        <v>0</v>
      </c>
      <c r="CH672">
        <f>A!CG672</f>
        <v>0</v>
      </c>
      <c r="CI672">
        <f>A!CH672</f>
        <v>0</v>
      </c>
      <c r="CJ672">
        <f>A!CI672</f>
        <v>0</v>
      </c>
      <c r="CK672">
        <f>A!CJ672</f>
        <v>0</v>
      </c>
      <c r="CL672">
        <f>A!CK672</f>
        <v>0</v>
      </c>
      <c r="CM672">
        <f>A!CL672</f>
        <v>0</v>
      </c>
      <c r="CN672">
        <f>A!CM672</f>
        <v>0</v>
      </c>
      <c r="CO672">
        <f>A!CN672</f>
        <v>0</v>
      </c>
      <c r="CP672">
        <f>A!CO672</f>
        <v>0</v>
      </c>
      <c r="CQ672">
        <f>A!CO982</f>
        <v>0</v>
      </c>
      <c r="CR672">
        <f>A!CP672</f>
        <v>0</v>
      </c>
      <c r="CS672">
        <f>A!CQ672</f>
        <v>0</v>
      </c>
    </row>
    <row r="673" spans="1:97" x14ac:dyDescent="0.2">
      <c r="A673">
        <f>A!A673</f>
        <v>0</v>
      </c>
      <c r="B673">
        <f>A!B673</f>
        <v>0</v>
      </c>
      <c r="C673">
        <f>A!C673</f>
        <v>0</v>
      </c>
      <c r="D673">
        <f>A!D673</f>
        <v>0</v>
      </c>
      <c r="E673">
        <f>A!E673</f>
        <v>0</v>
      </c>
      <c r="F673">
        <f>A!F673</f>
        <v>0</v>
      </c>
      <c r="G673">
        <f>A!G673</f>
        <v>0</v>
      </c>
      <c r="H673">
        <f>A!H673</f>
        <v>0</v>
      </c>
      <c r="I673">
        <f>A!I673</f>
        <v>0</v>
      </c>
      <c r="J673">
        <f>A!J673</f>
        <v>0</v>
      </c>
      <c r="K673">
        <f>A!K673</f>
        <v>0</v>
      </c>
      <c r="L673">
        <f>A!L673</f>
        <v>0</v>
      </c>
      <c r="M673">
        <f>A!M673</f>
        <v>0</v>
      </c>
      <c r="N673">
        <f>A!N673</f>
        <v>0</v>
      </c>
      <c r="O673">
        <f>A!O673</f>
        <v>0</v>
      </c>
      <c r="P673" s="23" t="str">
        <f>IF(A!P673="","",INDEX(B!$A$1:$BT$2000,MATCH(A!P673,B!$AX$1:$AX$2000,0),D!$B$5))</f>
        <v/>
      </c>
      <c r="Q673">
        <f>A!Q673</f>
        <v>0</v>
      </c>
      <c r="R673">
        <f>A!R673</f>
        <v>0</v>
      </c>
      <c r="S673">
        <f>A!S673</f>
        <v>0</v>
      </c>
      <c r="T673">
        <f>A!T673</f>
        <v>0</v>
      </c>
      <c r="U673">
        <f>A!U673</f>
        <v>0</v>
      </c>
      <c r="V673" s="23">
        <f>IF(A!V673="&lt;",1,A!V673)</f>
        <v>0</v>
      </c>
      <c r="W673">
        <f>A!W673</f>
        <v>0</v>
      </c>
      <c r="X673">
        <f>A!X673</f>
        <v>0</v>
      </c>
      <c r="Y673">
        <f>A!Y673</f>
        <v>0</v>
      </c>
      <c r="Z673" s="23">
        <f t="shared" si="10"/>
        <v>0</v>
      </c>
      <c r="AA673">
        <f>A!Z673</f>
        <v>0</v>
      </c>
      <c r="AB673">
        <f>A!AA673</f>
        <v>0</v>
      </c>
      <c r="AC673">
        <f>A!AB673</f>
        <v>0</v>
      </c>
      <c r="AD673">
        <f>A!AC673</f>
        <v>0</v>
      </c>
      <c r="AE673">
        <f>A!AD673</f>
        <v>0</v>
      </c>
      <c r="AF673">
        <f>A!AE673</f>
        <v>0</v>
      </c>
      <c r="AG673">
        <f>A!AF673</f>
        <v>0</v>
      </c>
      <c r="AH673">
        <f>A!AG673</f>
        <v>0</v>
      </c>
      <c r="AI673">
        <f>A!AH673</f>
        <v>0</v>
      </c>
      <c r="AJ673">
        <f>A!AI673</f>
        <v>0</v>
      </c>
      <c r="AK673">
        <f>A!AJ673</f>
        <v>0</v>
      </c>
      <c r="AL673">
        <f>A!AK673</f>
        <v>0</v>
      </c>
      <c r="AM673">
        <f>A!AL673</f>
        <v>0</v>
      </c>
      <c r="AN673">
        <f>A!AM673</f>
        <v>0</v>
      </c>
      <c r="AO673">
        <f>A!AN673</f>
        <v>0</v>
      </c>
      <c r="AP673">
        <f>A!AO673</f>
        <v>0</v>
      </c>
      <c r="AQ673">
        <f>A!AP673</f>
        <v>0</v>
      </c>
      <c r="AR673">
        <f>A!AQ673</f>
        <v>0</v>
      </c>
      <c r="AS673">
        <f>A!AR673</f>
        <v>0</v>
      </c>
      <c r="AT673">
        <f>A!AS673</f>
        <v>0</v>
      </c>
      <c r="AU673">
        <f>A!AT673</f>
        <v>0</v>
      </c>
      <c r="AV673">
        <f>A!AU673</f>
        <v>0</v>
      </c>
      <c r="AW673" s="23" t="str">
        <f>IF(A!AV673=0,"",A!AV673)</f>
        <v/>
      </c>
      <c r="AX673">
        <f>A!AW673</f>
        <v>0</v>
      </c>
      <c r="AY673">
        <f>A!AX673</f>
        <v>0</v>
      </c>
      <c r="AZ673">
        <f>A!AY673</f>
        <v>0</v>
      </c>
      <c r="BA673">
        <f>A!AZ673</f>
        <v>0</v>
      </c>
      <c r="BB673">
        <f>A!BA673</f>
        <v>0</v>
      </c>
      <c r="BC673">
        <f>A!BB673</f>
        <v>0</v>
      </c>
      <c r="BD673">
        <f>A!BC673</f>
        <v>0</v>
      </c>
      <c r="BE673">
        <f>A!BD673</f>
        <v>0</v>
      </c>
      <c r="BF673">
        <f>A!BE673</f>
        <v>0</v>
      </c>
      <c r="BG673">
        <f>A!BF673</f>
        <v>0</v>
      </c>
      <c r="BH673">
        <f>A!BG673</f>
        <v>0</v>
      </c>
      <c r="BI673">
        <f>A!BH673</f>
        <v>0</v>
      </c>
      <c r="BJ673">
        <f>A!BI673</f>
        <v>0</v>
      </c>
      <c r="BK673">
        <f>A!BJ673</f>
        <v>0</v>
      </c>
      <c r="BL673">
        <f>A!BK673</f>
        <v>0</v>
      </c>
      <c r="BM673">
        <f>A!BL673</f>
        <v>0</v>
      </c>
      <c r="BN673">
        <f>A!BM673</f>
        <v>0</v>
      </c>
      <c r="BO673">
        <f>A!BN673</f>
        <v>0</v>
      </c>
      <c r="BP673">
        <f>A!BO673</f>
        <v>0</v>
      </c>
      <c r="BQ673">
        <f>A!BP673</f>
        <v>0</v>
      </c>
      <c r="BR673">
        <f>A!BQ673</f>
        <v>0</v>
      </c>
      <c r="BS673">
        <f>A!BR673</f>
        <v>0</v>
      </c>
      <c r="BT673">
        <f>A!BS673</f>
        <v>0</v>
      </c>
      <c r="BU673">
        <f>A!BT673</f>
        <v>0</v>
      </c>
      <c r="BV673">
        <f>A!BU673</f>
        <v>0</v>
      </c>
      <c r="BW673">
        <f>A!BV673</f>
        <v>0</v>
      </c>
      <c r="BX673">
        <f>A!BW673</f>
        <v>0</v>
      </c>
      <c r="BY673">
        <f>A!BX673</f>
        <v>0</v>
      </c>
      <c r="BZ673">
        <f>A!BY673</f>
        <v>0</v>
      </c>
      <c r="CA673">
        <f>A!BZ673</f>
        <v>0</v>
      </c>
      <c r="CB673">
        <f>A!CA673</f>
        <v>0</v>
      </c>
      <c r="CC673">
        <f>A!CB673</f>
        <v>0</v>
      </c>
      <c r="CD673">
        <f>A!CC673</f>
        <v>0</v>
      </c>
      <c r="CE673">
        <f>A!CD673</f>
        <v>0</v>
      </c>
      <c r="CF673">
        <f>A!CE673</f>
        <v>0</v>
      </c>
      <c r="CG673">
        <f>A!CF673</f>
        <v>0</v>
      </c>
      <c r="CH673">
        <f>A!CG673</f>
        <v>0</v>
      </c>
      <c r="CI673">
        <f>A!CH673</f>
        <v>0</v>
      </c>
      <c r="CJ673">
        <f>A!CI673</f>
        <v>0</v>
      </c>
      <c r="CK673">
        <f>A!CJ673</f>
        <v>0</v>
      </c>
      <c r="CL673">
        <f>A!CK673</f>
        <v>0</v>
      </c>
      <c r="CM673">
        <f>A!CL673</f>
        <v>0</v>
      </c>
      <c r="CN673">
        <f>A!CM673</f>
        <v>0</v>
      </c>
      <c r="CO673">
        <f>A!CN673</f>
        <v>0</v>
      </c>
      <c r="CP673">
        <f>A!CO673</f>
        <v>0</v>
      </c>
      <c r="CQ673">
        <f>A!CO983</f>
        <v>0</v>
      </c>
      <c r="CR673">
        <f>A!CP673</f>
        <v>0</v>
      </c>
      <c r="CS673">
        <f>A!CQ673</f>
        <v>0</v>
      </c>
    </row>
    <row r="674" spans="1:97" x14ac:dyDescent="0.2">
      <c r="A674">
        <f>A!A674</f>
        <v>0</v>
      </c>
      <c r="B674">
        <f>A!B674</f>
        <v>0</v>
      </c>
      <c r="C674">
        <f>A!C674</f>
        <v>0</v>
      </c>
      <c r="D674">
        <f>A!D674</f>
        <v>0</v>
      </c>
      <c r="E674">
        <f>A!E674</f>
        <v>0</v>
      </c>
      <c r="F674">
        <f>A!F674</f>
        <v>0</v>
      </c>
      <c r="G674">
        <f>A!G674</f>
        <v>0</v>
      </c>
      <c r="H674">
        <f>A!H674</f>
        <v>0</v>
      </c>
      <c r="I674">
        <f>A!I674</f>
        <v>0</v>
      </c>
      <c r="J674">
        <f>A!J674</f>
        <v>0</v>
      </c>
      <c r="K674">
        <f>A!K674</f>
        <v>0</v>
      </c>
      <c r="L674">
        <f>A!L674</f>
        <v>0</v>
      </c>
      <c r="M674">
        <f>A!M674</f>
        <v>0</v>
      </c>
      <c r="N674">
        <f>A!N674</f>
        <v>0</v>
      </c>
      <c r="O674">
        <f>A!O674</f>
        <v>0</v>
      </c>
      <c r="P674" s="23" t="str">
        <f>IF(A!P674="","",INDEX(B!$A$1:$BT$2000,MATCH(A!P674,B!$AX$1:$AX$2000,0),D!$B$5))</f>
        <v/>
      </c>
      <c r="Q674">
        <f>A!Q674</f>
        <v>0</v>
      </c>
      <c r="R674">
        <f>A!R674</f>
        <v>0</v>
      </c>
      <c r="S674">
        <f>A!S674</f>
        <v>0</v>
      </c>
      <c r="T674">
        <f>A!T674</f>
        <v>0</v>
      </c>
      <c r="U674">
        <f>A!U674</f>
        <v>0</v>
      </c>
      <c r="V674" s="23">
        <f>IF(A!V674="&lt;",1,A!V674)</f>
        <v>0</v>
      </c>
      <c r="W674">
        <f>A!W674</f>
        <v>0</v>
      </c>
      <c r="X674">
        <f>A!X674</f>
        <v>0</v>
      </c>
      <c r="Y674">
        <f>A!Y674</f>
        <v>0</v>
      </c>
      <c r="Z674" s="23">
        <f t="shared" si="10"/>
        <v>0</v>
      </c>
      <c r="AA674">
        <f>A!Z674</f>
        <v>0</v>
      </c>
      <c r="AB674">
        <f>A!AA674</f>
        <v>0</v>
      </c>
      <c r="AC674">
        <f>A!AB674</f>
        <v>0</v>
      </c>
      <c r="AD674">
        <f>A!AC674</f>
        <v>0</v>
      </c>
      <c r="AE674">
        <f>A!AD674</f>
        <v>0</v>
      </c>
      <c r="AF674">
        <f>A!AE674</f>
        <v>0</v>
      </c>
      <c r="AG674">
        <f>A!AF674</f>
        <v>0</v>
      </c>
      <c r="AH674">
        <f>A!AG674</f>
        <v>0</v>
      </c>
      <c r="AI674">
        <f>A!AH674</f>
        <v>0</v>
      </c>
      <c r="AJ674">
        <f>A!AI674</f>
        <v>0</v>
      </c>
      <c r="AK674">
        <f>A!AJ674</f>
        <v>0</v>
      </c>
      <c r="AL674">
        <f>A!AK674</f>
        <v>0</v>
      </c>
      <c r="AM674">
        <f>A!AL674</f>
        <v>0</v>
      </c>
      <c r="AN674">
        <f>A!AM674</f>
        <v>0</v>
      </c>
      <c r="AO674">
        <f>A!AN674</f>
        <v>0</v>
      </c>
      <c r="AP674">
        <f>A!AO674</f>
        <v>0</v>
      </c>
      <c r="AQ674">
        <f>A!AP674</f>
        <v>0</v>
      </c>
      <c r="AR674">
        <f>A!AQ674</f>
        <v>0</v>
      </c>
      <c r="AS674">
        <f>A!AR674</f>
        <v>0</v>
      </c>
      <c r="AT674">
        <f>A!AS674</f>
        <v>0</v>
      </c>
      <c r="AU674">
        <f>A!AT674</f>
        <v>0</v>
      </c>
      <c r="AV674">
        <f>A!AU674</f>
        <v>0</v>
      </c>
      <c r="AW674" s="23" t="str">
        <f>IF(A!AV674=0,"",A!AV674)</f>
        <v/>
      </c>
      <c r="AX674">
        <f>A!AW674</f>
        <v>0</v>
      </c>
      <c r="AY674">
        <f>A!AX674</f>
        <v>0</v>
      </c>
      <c r="AZ674">
        <f>A!AY674</f>
        <v>0</v>
      </c>
      <c r="BA674">
        <f>A!AZ674</f>
        <v>0</v>
      </c>
      <c r="BB674">
        <f>A!BA674</f>
        <v>0</v>
      </c>
      <c r="BC674">
        <f>A!BB674</f>
        <v>0</v>
      </c>
      <c r="BD674">
        <f>A!BC674</f>
        <v>0</v>
      </c>
      <c r="BE674">
        <f>A!BD674</f>
        <v>0</v>
      </c>
      <c r="BF674">
        <f>A!BE674</f>
        <v>0</v>
      </c>
      <c r="BG674">
        <f>A!BF674</f>
        <v>0</v>
      </c>
      <c r="BH674">
        <f>A!BG674</f>
        <v>0</v>
      </c>
      <c r="BI674">
        <f>A!BH674</f>
        <v>0</v>
      </c>
      <c r="BJ674">
        <f>A!BI674</f>
        <v>0</v>
      </c>
      <c r="BK674">
        <f>A!BJ674</f>
        <v>0</v>
      </c>
      <c r="BL674">
        <f>A!BK674</f>
        <v>0</v>
      </c>
      <c r="BM674">
        <f>A!BL674</f>
        <v>0</v>
      </c>
      <c r="BN674">
        <f>A!BM674</f>
        <v>0</v>
      </c>
      <c r="BO674">
        <f>A!BN674</f>
        <v>0</v>
      </c>
      <c r="BP674">
        <f>A!BO674</f>
        <v>0</v>
      </c>
      <c r="BQ674">
        <f>A!BP674</f>
        <v>0</v>
      </c>
      <c r="BR674">
        <f>A!BQ674</f>
        <v>0</v>
      </c>
      <c r="BS674">
        <f>A!BR674</f>
        <v>0</v>
      </c>
      <c r="BT674">
        <f>A!BS674</f>
        <v>0</v>
      </c>
      <c r="BU674">
        <f>A!BT674</f>
        <v>0</v>
      </c>
      <c r="BV674">
        <f>A!BU674</f>
        <v>0</v>
      </c>
      <c r="BW674">
        <f>A!BV674</f>
        <v>0</v>
      </c>
      <c r="BX674">
        <f>A!BW674</f>
        <v>0</v>
      </c>
      <c r="BY674">
        <f>A!BX674</f>
        <v>0</v>
      </c>
      <c r="BZ674">
        <f>A!BY674</f>
        <v>0</v>
      </c>
      <c r="CA674">
        <f>A!BZ674</f>
        <v>0</v>
      </c>
      <c r="CB674">
        <f>A!CA674</f>
        <v>0</v>
      </c>
      <c r="CC674">
        <f>A!CB674</f>
        <v>0</v>
      </c>
      <c r="CD674">
        <f>A!CC674</f>
        <v>0</v>
      </c>
      <c r="CE674">
        <f>A!CD674</f>
        <v>0</v>
      </c>
      <c r="CF674">
        <f>A!CE674</f>
        <v>0</v>
      </c>
      <c r="CG674">
        <f>A!CF674</f>
        <v>0</v>
      </c>
      <c r="CH674">
        <f>A!CG674</f>
        <v>0</v>
      </c>
      <c r="CI674">
        <f>A!CH674</f>
        <v>0</v>
      </c>
      <c r="CJ674">
        <f>A!CI674</f>
        <v>0</v>
      </c>
      <c r="CK674">
        <f>A!CJ674</f>
        <v>0</v>
      </c>
      <c r="CL674">
        <f>A!CK674</f>
        <v>0</v>
      </c>
      <c r="CM674">
        <f>A!CL674</f>
        <v>0</v>
      </c>
      <c r="CN674">
        <f>A!CM674</f>
        <v>0</v>
      </c>
      <c r="CO674">
        <f>A!CN674</f>
        <v>0</v>
      </c>
      <c r="CP674">
        <f>A!CO674</f>
        <v>0</v>
      </c>
      <c r="CQ674">
        <f>A!CO984</f>
        <v>0</v>
      </c>
      <c r="CR674">
        <f>A!CP674</f>
        <v>0</v>
      </c>
      <c r="CS674">
        <f>A!CQ674</f>
        <v>0</v>
      </c>
    </row>
    <row r="675" spans="1:97" x14ac:dyDescent="0.2">
      <c r="A675">
        <f>A!A675</f>
        <v>0</v>
      </c>
      <c r="B675">
        <f>A!B675</f>
        <v>0</v>
      </c>
      <c r="C675">
        <f>A!C675</f>
        <v>0</v>
      </c>
      <c r="D675">
        <f>A!D675</f>
        <v>0</v>
      </c>
      <c r="E675">
        <f>A!E675</f>
        <v>0</v>
      </c>
      <c r="F675">
        <f>A!F675</f>
        <v>0</v>
      </c>
      <c r="G675">
        <f>A!G675</f>
        <v>0</v>
      </c>
      <c r="H675">
        <f>A!H675</f>
        <v>0</v>
      </c>
      <c r="I675">
        <f>A!I675</f>
        <v>0</v>
      </c>
      <c r="J675">
        <f>A!J675</f>
        <v>0</v>
      </c>
      <c r="K675">
        <f>A!K675</f>
        <v>0</v>
      </c>
      <c r="L675">
        <f>A!L675</f>
        <v>0</v>
      </c>
      <c r="M675">
        <f>A!M675</f>
        <v>0</v>
      </c>
      <c r="N675">
        <f>A!N675</f>
        <v>0</v>
      </c>
      <c r="O675">
        <f>A!O675</f>
        <v>0</v>
      </c>
      <c r="P675" s="23" t="str">
        <f>IF(A!P675="","",INDEX(B!$A$1:$BT$2000,MATCH(A!P675,B!$AX$1:$AX$2000,0),D!$B$5))</f>
        <v/>
      </c>
      <c r="Q675">
        <f>A!Q675</f>
        <v>0</v>
      </c>
      <c r="R675">
        <f>A!R675</f>
        <v>0</v>
      </c>
      <c r="S675">
        <f>A!S675</f>
        <v>0</v>
      </c>
      <c r="T675">
        <f>A!T675</f>
        <v>0</v>
      </c>
      <c r="U675">
        <f>A!U675</f>
        <v>0</v>
      </c>
      <c r="V675" s="23">
        <f>IF(A!V675="&lt;",1,A!V675)</f>
        <v>0</v>
      </c>
      <c r="W675">
        <f>A!W675</f>
        <v>0</v>
      </c>
      <c r="X675">
        <f>A!X675</f>
        <v>0</v>
      </c>
      <c r="Y675">
        <f>A!Y675</f>
        <v>0</v>
      </c>
      <c r="Z675" s="23">
        <f t="shared" si="10"/>
        <v>0</v>
      </c>
      <c r="AA675">
        <f>A!Z675</f>
        <v>0</v>
      </c>
      <c r="AB675">
        <f>A!AA675</f>
        <v>0</v>
      </c>
      <c r="AC675">
        <f>A!AB675</f>
        <v>0</v>
      </c>
      <c r="AD675">
        <f>A!AC675</f>
        <v>0</v>
      </c>
      <c r="AE675">
        <f>A!AD675</f>
        <v>0</v>
      </c>
      <c r="AF675">
        <f>A!AE675</f>
        <v>0</v>
      </c>
      <c r="AG675">
        <f>A!AF675</f>
        <v>0</v>
      </c>
      <c r="AH675">
        <f>A!AG675</f>
        <v>0</v>
      </c>
      <c r="AI675">
        <f>A!AH675</f>
        <v>0</v>
      </c>
      <c r="AJ675">
        <f>A!AI675</f>
        <v>0</v>
      </c>
      <c r="AK675">
        <f>A!AJ675</f>
        <v>0</v>
      </c>
      <c r="AL675">
        <f>A!AK675</f>
        <v>0</v>
      </c>
      <c r="AM675">
        <f>A!AL675</f>
        <v>0</v>
      </c>
      <c r="AN675">
        <f>A!AM675</f>
        <v>0</v>
      </c>
      <c r="AO675">
        <f>A!AN675</f>
        <v>0</v>
      </c>
      <c r="AP675">
        <f>A!AO675</f>
        <v>0</v>
      </c>
      <c r="AQ675">
        <f>A!AP675</f>
        <v>0</v>
      </c>
      <c r="AR675">
        <f>A!AQ675</f>
        <v>0</v>
      </c>
      <c r="AS675">
        <f>A!AR675</f>
        <v>0</v>
      </c>
      <c r="AT675">
        <f>A!AS675</f>
        <v>0</v>
      </c>
      <c r="AU675">
        <f>A!AT675</f>
        <v>0</v>
      </c>
      <c r="AV675">
        <f>A!AU675</f>
        <v>0</v>
      </c>
      <c r="AW675" s="23" t="str">
        <f>IF(A!AV675=0,"",A!AV675)</f>
        <v/>
      </c>
      <c r="AX675">
        <f>A!AW675</f>
        <v>0</v>
      </c>
      <c r="AY675">
        <f>A!AX675</f>
        <v>0</v>
      </c>
      <c r="AZ675">
        <f>A!AY675</f>
        <v>0</v>
      </c>
      <c r="BA675">
        <f>A!AZ675</f>
        <v>0</v>
      </c>
      <c r="BB675">
        <f>A!BA675</f>
        <v>0</v>
      </c>
      <c r="BC675">
        <f>A!BB675</f>
        <v>0</v>
      </c>
      <c r="BD675">
        <f>A!BC675</f>
        <v>0</v>
      </c>
      <c r="BE675">
        <f>A!BD675</f>
        <v>0</v>
      </c>
      <c r="BF675">
        <f>A!BE675</f>
        <v>0</v>
      </c>
      <c r="BG675">
        <f>A!BF675</f>
        <v>0</v>
      </c>
      <c r="BH675">
        <f>A!BG675</f>
        <v>0</v>
      </c>
      <c r="BI675">
        <f>A!BH675</f>
        <v>0</v>
      </c>
      <c r="BJ675">
        <f>A!BI675</f>
        <v>0</v>
      </c>
      <c r="BK675">
        <f>A!BJ675</f>
        <v>0</v>
      </c>
      <c r="BL675">
        <f>A!BK675</f>
        <v>0</v>
      </c>
      <c r="BM675">
        <f>A!BL675</f>
        <v>0</v>
      </c>
      <c r="BN675">
        <f>A!BM675</f>
        <v>0</v>
      </c>
      <c r="BO675">
        <f>A!BN675</f>
        <v>0</v>
      </c>
      <c r="BP675">
        <f>A!BO675</f>
        <v>0</v>
      </c>
      <c r="BQ675">
        <f>A!BP675</f>
        <v>0</v>
      </c>
      <c r="BR675">
        <f>A!BQ675</f>
        <v>0</v>
      </c>
      <c r="BS675">
        <f>A!BR675</f>
        <v>0</v>
      </c>
      <c r="BT675">
        <f>A!BS675</f>
        <v>0</v>
      </c>
      <c r="BU675">
        <f>A!BT675</f>
        <v>0</v>
      </c>
      <c r="BV675">
        <f>A!BU675</f>
        <v>0</v>
      </c>
      <c r="BW675">
        <f>A!BV675</f>
        <v>0</v>
      </c>
      <c r="BX675">
        <f>A!BW675</f>
        <v>0</v>
      </c>
      <c r="BY675">
        <f>A!BX675</f>
        <v>0</v>
      </c>
      <c r="BZ675">
        <f>A!BY675</f>
        <v>0</v>
      </c>
      <c r="CA675">
        <f>A!BZ675</f>
        <v>0</v>
      </c>
      <c r="CB675">
        <f>A!CA675</f>
        <v>0</v>
      </c>
      <c r="CC675">
        <f>A!CB675</f>
        <v>0</v>
      </c>
      <c r="CD675">
        <f>A!CC675</f>
        <v>0</v>
      </c>
      <c r="CE675">
        <f>A!CD675</f>
        <v>0</v>
      </c>
      <c r="CF675">
        <f>A!CE675</f>
        <v>0</v>
      </c>
      <c r="CG675">
        <f>A!CF675</f>
        <v>0</v>
      </c>
      <c r="CH675">
        <f>A!CG675</f>
        <v>0</v>
      </c>
      <c r="CI675">
        <f>A!CH675</f>
        <v>0</v>
      </c>
      <c r="CJ675">
        <f>A!CI675</f>
        <v>0</v>
      </c>
      <c r="CK675">
        <f>A!CJ675</f>
        <v>0</v>
      </c>
      <c r="CL675">
        <f>A!CK675</f>
        <v>0</v>
      </c>
      <c r="CM675">
        <f>A!CL675</f>
        <v>0</v>
      </c>
      <c r="CN675">
        <f>A!CM675</f>
        <v>0</v>
      </c>
      <c r="CO675">
        <f>A!CN675</f>
        <v>0</v>
      </c>
      <c r="CP675">
        <f>A!CO675</f>
        <v>0</v>
      </c>
      <c r="CQ675">
        <f>A!CO985</f>
        <v>0</v>
      </c>
      <c r="CR675">
        <f>A!CP675</f>
        <v>0</v>
      </c>
      <c r="CS675">
        <f>A!CQ675</f>
        <v>0</v>
      </c>
    </row>
    <row r="676" spans="1:97" x14ac:dyDescent="0.2">
      <c r="A676">
        <f>A!A676</f>
        <v>0</v>
      </c>
      <c r="B676">
        <f>A!B676</f>
        <v>0</v>
      </c>
      <c r="C676">
        <f>A!C676</f>
        <v>0</v>
      </c>
      <c r="D676">
        <f>A!D676</f>
        <v>0</v>
      </c>
      <c r="E676">
        <f>A!E676</f>
        <v>0</v>
      </c>
      <c r="F676">
        <f>A!F676</f>
        <v>0</v>
      </c>
      <c r="G676">
        <f>A!G676</f>
        <v>0</v>
      </c>
      <c r="H676">
        <f>A!H676</f>
        <v>0</v>
      </c>
      <c r="I676">
        <f>A!I676</f>
        <v>0</v>
      </c>
      <c r="J676">
        <f>A!J676</f>
        <v>0</v>
      </c>
      <c r="K676">
        <f>A!K676</f>
        <v>0</v>
      </c>
      <c r="L676">
        <f>A!L676</f>
        <v>0</v>
      </c>
      <c r="M676">
        <f>A!M676</f>
        <v>0</v>
      </c>
      <c r="N676">
        <f>A!N676</f>
        <v>0</v>
      </c>
      <c r="O676">
        <f>A!O676</f>
        <v>0</v>
      </c>
      <c r="P676" s="23" t="str">
        <f>IF(A!P676="","",INDEX(B!$A$1:$BT$2000,MATCH(A!P676,B!$AX$1:$AX$2000,0),D!$B$5))</f>
        <v/>
      </c>
      <c r="Q676">
        <f>A!Q676</f>
        <v>0</v>
      </c>
      <c r="R676">
        <f>A!R676</f>
        <v>0</v>
      </c>
      <c r="S676">
        <f>A!S676</f>
        <v>0</v>
      </c>
      <c r="T676">
        <f>A!T676</f>
        <v>0</v>
      </c>
      <c r="U676">
        <f>A!U676</f>
        <v>0</v>
      </c>
      <c r="V676" s="23">
        <f>IF(A!V676="&lt;",1,A!V676)</f>
        <v>0</v>
      </c>
      <c r="W676">
        <f>A!W676</f>
        <v>0</v>
      </c>
      <c r="X676">
        <f>A!X676</f>
        <v>0</v>
      </c>
      <c r="Y676">
        <f>A!Y676</f>
        <v>0</v>
      </c>
      <c r="Z676" s="23">
        <f t="shared" si="10"/>
        <v>0</v>
      </c>
      <c r="AA676">
        <f>A!Z676</f>
        <v>0</v>
      </c>
      <c r="AB676">
        <f>A!AA676</f>
        <v>0</v>
      </c>
      <c r="AC676">
        <f>A!AB676</f>
        <v>0</v>
      </c>
      <c r="AD676">
        <f>A!AC676</f>
        <v>0</v>
      </c>
      <c r="AE676">
        <f>A!AD676</f>
        <v>0</v>
      </c>
      <c r="AF676">
        <f>A!AE676</f>
        <v>0</v>
      </c>
      <c r="AG676">
        <f>A!AF676</f>
        <v>0</v>
      </c>
      <c r="AH676">
        <f>A!AG676</f>
        <v>0</v>
      </c>
      <c r="AI676">
        <f>A!AH676</f>
        <v>0</v>
      </c>
      <c r="AJ676">
        <f>A!AI676</f>
        <v>0</v>
      </c>
      <c r="AK676">
        <f>A!AJ676</f>
        <v>0</v>
      </c>
      <c r="AL676">
        <f>A!AK676</f>
        <v>0</v>
      </c>
      <c r="AM676">
        <f>A!AL676</f>
        <v>0</v>
      </c>
      <c r="AN676">
        <f>A!AM676</f>
        <v>0</v>
      </c>
      <c r="AO676">
        <f>A!AN676</f>
        <v>0</v>
      </c>
      <c r="AP676">
        <f>A!AO676</f>
        <v>0</v>
      </c>
      <c r="AQ676">
        <f>A!AP676</f>
        <v>0</v>
      </c>
      <c r="AR676">
        <f>A!AQ676</f>
        <v>0</v>
      </c>
      <c r="AS676">
        <f>A!AR676</f>
        <v>0</v>
      </c>
      <c r="AT676">
        <f>A!AS676</f>
        <v>0</v>
      </c>
      <c r="AU676">
        <f>A!AT676</f>
        <v>0</v>
      </c>
      <c r="AV676">
        <f>A!AU676</f>
        <v>0</v>
      </c>
      <c r="AW676" s="23" t="str">
        <f>IF(A!AV676=0,"",A!AV676)</f>
        <v/>
      </c>
      <c r="AX676">
        <f>A!AW676</f>
        <v>0</v>
      </c>
      <c r="AY676">
        <f>A!AX676</f>
        <v>0</v>
      </c>
      <c r="AZ676">
        <f>A!AY676</f>
        <v>0</v>
      </c>
      <c r="BA676">
        <f>A!AZ676</f>
        <v>0</v>
      </c>
      <c r="BB676">
        <f>A!BA676</f>
        <v>0</v>
      </c>
      <c r="BC676">
        <f>A!BB676</f>
        <v>0</v>
      </c>
      <c r="BD676">
        <f>A!BC676</f>
        <v>0</v>
      </c>
      <c r="BE676">
        <f>A!BD676</f>
        <v>0</v>
      </c>
      <c r="BF676">
        <f>A!BE676</f>
        <v>0</v>
      </c>
      <c r="BG676">
        <f>A!BF676</f>
        <v>0</v>
      </c>
      <c r="BH676">
        <f>A!BG676</f>
        <v>0</v>
      </c>
      <c r="BI676">
        <f>A!BH676</f>
        <v>0</v>
      </c>
      <c r="BJ676">
        <f>A!BI676</f>
        <v>0</v>
      </c>
      <c r="BK676">
        <f>A!BJ676</f>
        <v>0</v>
      </c>
      <c r="BL676">
        <f>A!BK676</f>
        <v>0</v>
      </c>
      <c r="BM676">
        <f>A!BL676</f>
        <v>0</v>
      </c>
      <c r="BN676">
        <f>A!BM676</f>
        <v>0</v>
      </c>
      <c r="BO676">
        <f>A!BN676</f>
        <v>0</v>
      </c>
      <c r="BP676">
        <f>A!BO676</f>
        <v>0</v>
      </c>
      <c r="BQ676">
        <f>A!BP676</f>
        <v>0</v>
      </c>
      <c r="BR676">
        <f>A!BQ676</f>
        <v>0</v>
      </c>
      <c r="BS676">
        <f>A!BR676</f>
        <v>0</v>
      </c>
      <c r="BT676">
        <f>A!BS676</f>
        <v>0</v>
      </c>
      <c r="BU676">
        <f>A!BT676</f>
        <v>0</v>
      </c>
      <c r="BV676">
        <f>A!BU676</f>
        <v>0</v>
      </c>
      <c r="BW676">
        <f>A!BV676</f>
        <v>0</v>
      </c>
      <c r="BX676">
        <f>A!BW676</f>
        <v>0</v>
      </c>
      <c r="BY676">
        <f>A!BX676</f>
        <v>0</v>
      </c>
      <c r="BZ676">
        <f>A!BY676</f>
        <v>0</v>
      </c>
      <c r="CA676">
        <f>A!BZ676</f>
        <v>0</v>
      </c>
      <c r="CB676">
        <f>A!CA676</f>
        <v>0</v>
      </c>
      <c r="CC676">
        <f>A!CB676</f>
        <v>0</v>
      </c>
      <c r="CD676">
        <f>A!CC676</f>
        <v>0</v>
      </c>
      <c r="CE676">
        <f>A!CD676</f>
        <v>0</v>
      </c>
      <c r="CF676">
        <f>A!CE676</f>
        <v>0</v>
      </c>
      <c r="CG676">
        <f>A!CF676</f>
        <v>0</v>
      </c>
      <c r="CH676">
        <f>A!CG676</f>
        <v>0</v>
      </c>
      <c r="CI676">
        <f>A!CH676</f>
        <v>0</v>
      </c>
      <c r="CJ676">
        <f>A!CI676</f>
        <v>0</v>
      </c>
      <c r="CK676">
        <f>A!CJ676</f>
        <v>0</v>
      </c>
      <c r="CL676">
        <f>A!CK676</f>
        <v>0</v>
      </c>
      <c r="CM676">
        <f>A!CL676</f>
        <v>0</v>
      </c>
      <c r="CN676">
        <f>A!CM676</f>
        <v>0</v>
      </c>
      <c r="CO676">
        <f>A!CN676</f>
        <v>0</v>
      </c>
      <c r="CP676">
        <f>A!CO676</f>
        <v>0</v>
      </c>
      <c r="CQ676">
        <f>A!CO986</f>
        <v>0</v>
      </c>
      <c r="CR676">
        <f>A!CP676</f>
        <v>0</v>
      </c>
      <c r="CS676">
        <f>A!CQ676</f>
        <v>0</v>
      </c>
    </row>
    <row r="677" spans="1:97" x14ac:dyDescent="0.2">
      <c r="A677">
        <f>A!A677</f>
        <v>0</v>
      </c>
      <c r="B677">
        <f>A!B677</f>
        <v>0</v>
      </c>
      <c r="C677">
        <f>A!C677</f>
        <v>0</v>
      </c>
      <c r="D677">
        <f>A!D677</f>
        <v>0</v>
      </c>
      <c r="E677">
        <f>A!E677</f>
        <v>0</v>
      </c>
      <c r="F677">
        <f>A!F677</f>
        <v>0</v>
      </c>
      <c r="G677">
        <f>A!G677</f>
        <v>0</v>
      </c>
      <c r="H677">
        <f>A!H677</f>
        <v>0</v>
      </c>
      <c r="I677">
        <f>A!I677</f>
        <v>0</v>
      </c>
      <c r="J677">
        <f>A!J677</f>
        <v>0</v>
      </c>
      <c r="K677">
        <f>A!K677</f>
        <v>0</v>
      </c>
      <c r="L677">
        <f>A!L677</f>
        <v>0</v>
      </c>
      <c r="M677">
        <f>A!M677</f>
        <v>0</v>
      </c>
      <c r="N677">
        <f>A!N677</f>
        <v>0</v>
      </c>
      <c r="O677">
        <f>A!O677</f>
        <v>0</v>
      </c>
      <c r="P677" s="23" t="str">
        <f>IF(A!P677="","",INDEX(B!$A$1:$BT$2000,MATCH(A!P677,B!$AX$1:$AX$2000,0),D!$B$5))</f>
        <v/>
      </c>
      <c r="Q677">
        <f>A!Q677</f>
        <v>0</v>
      </c>
      <c r="R677">
        <f>A!R677</f>
        <v>0</v>
      </c>
      <c r="S677">
        <f>A!S677</f>
        <v>0</v>
      </c>
      <c r="T677">
        <f>A!T677</f>
        <v>0</v>
      </c>
      <c r="U677">
        <f>A!U677</f>
        <v>0</v>
      </c>
      <c r="V677" s="23">
        <f>IF(A!V677="&lt;",1,A!V677)</f>
        <v>0</v>
      </c>
      <c r="W677">
        <f>A!W677</f>
        <v>0</v>
      </c>
      <c r="X677">
        <f>A!X677</f>
        <v>0</v>
      </c>
      <c r="Y677">
        <f>A!Y677</f>
        <v>0</v>
      </c>
      <c r="Z677" s="23">
        <f t="shared" si="10"/>
        <v>0</v>
      </c>
      <c r="AA677">
        <f>A!Z677</f>
        <v>0</v>
      </c>
      <c r="AB677">
        <f>A!AA677</f>
        <v>0</v>
      </c>
      <c r="AC677">
        <f>A!AB677</f>
        <v>0</v>
      </c>
      <c r="AD677">
        <f>A!AC677</f>
        <v>0</v>
      </c>
      <c r="AE677">
        <f>A!AD677</f>
        <v>0</v>
      </c>
      <c r="AF677">
        <f>A!AE677</f>
        <v>0</v>
      </c>
      <c r="AG677">
        <f>A!AF677</f>
        <v>0</v>
      </c>
      <c r="AH677">
        <f>A!AG677</f>
        <v>0</v>
      </c>
      <c r="AI677">
        <f>A!AH677</f>
        <v>0</v>
      </c>
      <c r="AJ677">
        <f>A!AI677</f>
        <v>0</v>
      </c>
      <c r="AK677">
        <f>A!AJ677</f>
        <v>0</v>
      </c>
      <c r="AL677">
        <f>A!AK677</f>
        <v>0</v>
      </c>
      <c r="AM677">
        <f>A!AL677</f>
        <v>0</v>
      </c>
      <c r="AN677">
        <f>A!AM677</f>
        <v>0</v>
      </c>
      <c r="AO677">
        <f>A!AN677</f>
        <v>0</v>
      </c>
      <c r="AP677">
        <f>A!AO677</f>
        <v>0</v>
      </c>
      <c r="AQ677">
        <f>A!AP677</f>
        <v>0</v>
      </c>
      <c r="AR677">
        <f>A!AQ677</f>
        <v>0</v>
      </c>
      <c r="AS677">
        <f>A!AR677</f>
        <v>0</v>
      </c>
      <c r="AT677">
        <f>A!AS677</f>
        <v>0</v>
      </c>
      <c r="AU677">
        <f>A!AT677</f>
        <v>0</v>
      </c>
      <c r="AV677">
        <f>A!AU677</f>
        <v>0</v>
      </c>
      <c r="AW677" s="23" t="str">
        <f>IF(A!AV677=0,"",A!AV677)</f>
        <v/>
      </c>
      <c r="AX677">
        <f>A!AW677</f>
        <v>0</v>
      </c>
      <c r="AY677">
        <f>A!AX677</f>
        <v>0</v>
      </c>
      <c r="AZ677">
        <f>A!AY677</f>
        <v>0</v>
      </c>
      <c r="BA677">
        <f>A!AZ677</f>
        <v>0</v>
      </c>
      <c r="BB677">
        <f>A!BA677</f>
        <v>0</v>
      </c>
      <c r="BC677">
        <f>A!BB677</f>
        <v>0</v>
      </c>
      <c r="BD677">
        <f>A!BC677</f>
        <v>0</v>
      </c>
      <c r="BE677">
        <f>A!BD677</f>
        <v>0</v>
      </c>
      <c r="BF677">
        <f>A!BE677</f>
        <v>0</v>
      </c>
      <c r="BG677">
        <f>A!BF677</f>
        <v>0</v>
      </c>
      <c r="BH677">
        <f>A!BG677</f>
        <v>0</v>
      </c>
      <c r="BI677">
        <f>A!BH677</f>
        <v>0</v>
      </c>
      <c r="BJ677">
        <f>A!BI677</f>
        <v>0</v>
      </c>
      <c r="BK677">
        <f>A!BJ677</f>
        <v>0</v>
      </c>
      <c r="BL677">
        <f>A!BK677</f>
        <v>0</v>
      </c>
      <c r="BM677">
        <f>A!BL677</f>
        <v>0</v>
      </c>
      <c r="BN677">
        <f>A!BM677</f>
        <v>0</v>
      </c>
      <c r="BO677">
        <f>A!BN677</f>
        <v>0</v>
      </c>
      <c r="BP677">
        <f>A!BO677</f>
        <v>0</v>
      </c>
      <c r="BQ677">
        <f>A!BP677</f>
        <v>0</v>
      </c>
      <c r="BR677">
        <f>A!BQ677</f>
        <v>0</v>
      </c>
      <c r="BS677">
        <f>A!BR677</f>
        <v>0</v>
      </c>
      <c r="BT677">
        <f>A!BS677</f>
        <v>0</v>
      </c>
      <c r="BU677">
        <f>A!BT677</f>
        <v>0</v>
      </c>
      <c r="BV677">
        <f>A!BU677</f>
        <v>0</v>
      </c>
      <c r="BW677">
        <f>A!BV677</f>
        <v>0</v>
      </c>
      <c r="BX677">
        <f>A!BW677</f>
        <v>0</v>
      </c>
      <c r="BY677">
        <f>A!BX677</f>
        <v>0</v>
      </c>
      <c r="BZ677">
        <f>A!BY677</f>
        <v>0</v>
      </c>
      <c r="CA677">
        <f>A!BZ677</f>
        <v>0</v>
      </c>
      <c r="CB677">
        <f>A!CA677</f>
        <v>0</v>
      </c>
      <c r="CC677">
        <f>A!CB677</f>
        <v>0</v>
      </c>
      <c r="CD677">
        <f>A!CC677</f>
        <v>0</v>
      </c>
      <c r="CE677">
        <f>A!CD677</f>
        <v>0</v>
      </c>
      <c r="CF677">
        <f>A!CE677</f>
        <v>0</v>
      </c>
      <c r="CG677">
        <f>A!CF677</f>
        <v>0</v>
      </c>
      <c r="CH677">
        <f>A!CG677</f>
        <v>0</v>
      </c>
      <c r="CI677">
        <f>A!CH677</f>
        <v>0</v>
      </c>
      <c r="CJ677">
        <f>A!CI677</f>
        <v>0</v>
      </c>
      <c r="CK677">
        <f>A!CJ677</f>
        <v>0</v>
      </c>
      <c r="CL677">
        <f>A!CK677</f>
        <v>0</v>
      </c>
      <c r="CM677">
        <f>A!CL677</f>
        <v>0</v>
      </c>
      <c r="CN677">
        <f>A!CM677</f>
        <v>0</v>
      </c>
      <c r="CO677">
        <f>A!CN677</f>
        <v>0</v>
      </c>
      <c r="CP677">
        <f>A!CO677</f>
        <v>0</v>
      </c>
      <c r="CQ677">
        <f>A!CO987</f>
        <v>0</v>
      </c>
      <c r="CR677">
        <f>A!CP677</f>
        <v>0</v>
      </c>
      <c r="CS677">
        <f>A!CQ677</f>
        <v>0</v>
      </c>
    </row>
    <row r="678" spans="1:97" x14ac:dyDescent="0.2">
      <c r="A678">
        <f>A!A678</f>
        <v>0</v>
      </c>
      <c r="B678">
        <f>A!B678</f>
        <v>0</v>
      </c>
      <c r="C678">
        <f>A!C678</f>
        <v>0</v>
      </c>
      <c r="D678">
        <f>A!D678</f>
        <v>0</v>
      </c>
      <c r="E678">
        <f>A!E678</f>
        <v>0</v>
      </c>
      <c r="F678">
        <f>A!F678</f>
        <v>0</v>
      </c>
      <c r="G678">
        <f>A!G678</f>
        <v>0</v>
      </c>
      <c r="H678">
        <f>A!H678</f>
        <v>0</v>
      </c>
      <c r="I678">
        <f>A!I678</f>
        <v>0</v>
      </c>
      <c r="J678">
        <f>A!J678</f>
        <v>0</v>
      </c>
      <c r="K678">
        <f>A!K678</f>
        <v>0</v>
      </c>
      <c r="L678">
        <f>A!L678</f>
        <v>0</v>
      </c>
      <c r="M678">
        <f>A!M678</f>
        <v>0</v>
      </c>
      <c r="N678">
        <f>A!N678</f>
        <v>0</v>
      </c>
      <c r="O678">
        <f>A!O678</f>
        <v>0</v>
      </c>
      <c r="P678" s="23" t="str">
        <f>IF(A!P678="","",INDEX(B!$A$1:$BT$2000,MATCH(A!P678,B!$AX$1:$AX$2000,0),D!$B$5))</f>
        <v/>
      </c>
      <c r="Q678">
        <f>A!Q678</f>
        <v>0</v>
      </c>
      <c r="R678">
        <f>A!R678</f>
        <v>0</v>
      </c>
      <c r="S678">
        <f>A!S678</f>
        <v>0</v>
      </c>
      <c r="T678">
        <f>A!T678</f>
        <v>0</v>
      </c>
      <c r="U678">
        <f>A!U678</f>
        <v>0</v>
      </c>
      <c r="V678" s="23">
        <f>IF(A!V678="&lt;",1,A!V678)</f>
        <v>0</v>
      </c>
      <c r="W678">
        <f>A!W678</f>
        <v>0</v>
      </c>
      <c r="X678">
        <f>A!X678</f>
        <v>0</v>
      </c>
      <c r="Y678">
        <f>A!Y678</f>
        <v>0</v>
      </c>
      <c r="Z678" s="23">
        <f t="shared" si="10"/>
        <v>0</v>
      </c>
      <c r="AA678">
        <f>A!Z678</f>
        <v>0</v>
      </c>
      <c r="AB678">
        <f>A!AA678</f>
        <v>0</v>
      </c>
      <c r="AC678">
        <f>A!AB678</f>
        <v>0</v>
      </c>
      <c r="AD678">
        <f>A!AC678</f>
        <v>0</v>
      </c>
      <c r="AE678">
        <f>A!AD678</f>
        <v>0</v>
      </c>
      <c r="AF678">
        <f>A!AE678</f>
        <v>0</v>
      </c>
      <c r="AG678">
        <f>A!AF678</f>
        <v>0</v>
      </c>
      <c r="AH678">
        <f>A!AG678</f>
        <v>0</v>
      </c>
      <c r="AI678">
        <f>A!AH678</f>
        <v>0</v>
      </c>
      <c r="AJ678">
        <f>A!AI678</f>
        <v>0</v>
      </c>
      <c r="AK678">
        <f>A!AJ678</f>
        <v>0</v>
      </c>
      <c r="AL678">
        <f>A!AK678</f>
        <v>0</v>
      </c>
      <c r="AM678">
        <f>A!AL678</f>
        <v>0</v>
      </c>
      <c r="AN678">
        <f>A!AM678</f>
        <v>0</v>
      </c>
      <c r="AO678">
        <f>A!AN678</f>
        <v>0</v>
      </c>
      <c r="AP678">
        <f>A!AO678</f>
        <v>0</v>
      </c>
      <c r="AQ678">
        <f>A!AP678</f>
        <v>0</v>
      </c>
      <c r="AR678">
        <f>A!AQ678</f>
        <v>0</v>
      </c>
      <c r="AS678">
        <f>A!AR678</f>
        <v>0</v>
      </c>
      <c r="AT678">
        <f>A!AS678</f>
        <v>0</v>
      </c>
      <c r="AU678">
        <f>A!AT678</f>
        <v>0</v>
      </c>
      <c r="AV678">
        <f>A!AU678</f>
        <v>0</v>
      </c>
      <c r="AW678" s="23" t="str">
        <f>IF(A!AV678=0,"",A!AV678)</f>
        <v/>
      </c>
      <c r="AX678">
        <f>A!AW678</f>
        <v>0</v>
      </c>
      <c r="AY678">
        <f>A!AX678</f>
        <v>0</v>
      </c>
      <c r="AZ678">
        <f>A!AY678</f>
        <v>0</v>
      </c>
      <c r="BA678">
        <f>A!AZ678</f>
        <v>0</v>
      </c>
      <c r="BB678">
        <f>A!BA678</f>
        <v>0</v>
      </c>
      <c r="BC678">
        <f>A!BB678</f>
        <v>0</v>
      </c>
      <c r="BD678">
        <f>A!BC678</f>
        <v>0</v>
      </c>
      <c r="BE678">
        <f>A!BD678</f>
        <v>0</v>
      </c>
      <c r="BF678">
        <f>A!BE678</f>
        <v>0</v>
      </c>
      <c r="BG678">
        <f>A!BF678</f>
        <v>0</v>
      </c>
      <c r="BH678">
        <f>A!BG678</f>
        <v>0</v>
      </c>
      <c r="BI678">
        <f>A!BH678</f>
        <v>0</v>
      </c>
      <c r="BJ678">
        <f>A!BI678</f>
        <v>0</v>
      </c>
      <c r="BK678">
        <f>A!BJ678</f>
        <v>0</v>
      </c>
      <c r="BL678">
        <f>A!BK678</f>
        <v>0</v>
      </c>
      <c r="BM678">
        <f>A!BL678</f>
        <v>0</v>
      </c>
      <c r="BN678">
        <f>A!BM678</f>
        <v>0</v>
      </c>
      <c r="BO678">
        <f>A!BN678</f>
        <v>0</v>
      </c>
      <c r="BP678">
        <f>A!BO678</f>
        <v>0</v>
      </c>
      <c r="BQ678">
        <f>A!BP678</f>
        <v>0</v>
      </c>
      <c r="BR678">
        <f>A!BQ678</f>
        <v>0</v>
      </c>
      <c r="BS678">
        <f>A!BR678</f>
        <v>0</v>
      </c>
      <c r="BT678">
        <f>A!BS678</f>
        <v>0</v>
      </c>
      <c r="BU678">
        <f>A!BT678</f>
        <v>0</v>
      </c>
      <c r="BV678">
        <f>A!BU678</f>
        <v>0</v>
      </c>
      <c r="BW678">
        <f>A!BV678</f>
        <v>0</v>
      </c>
      <c r="BX678">
        <f>A!BW678</f>
        <v>0</v>
      </c>
      <c r="BY678">
        <f>A!BX678</f>
        <v>0</v>
      </c>
      <c r="BZ678">
        <f>A!BY678</f>
        <v>0</v>
      </c>
      <c r="CA678">
        <f>A!BZ678</f>
        <v>0</v>
      </c>
      <c r="CB678">
        <f>A!CA678</f>
        <v>0</v>
      </c>
      <c r="CC678">
        <f>A!CB678</f>
        <v>0</v>
      </c>
      <c r="CD678">
        <f>A!CC678</f>
        <v>0</v>
      </c>
      <c r="CE678">
        <f>A!CD678</f>
        <v>0</v>
      </c>
      <c r="CF678">
        <f>A!CE678</f>
        <v>0</v>
      </c>
      <c r="CG678">
        <f>A!CF678</f>
        <v>0</v>
      </c>
      <c r="CH678">
        <f>A!CG678</f>
        <v>0</v>
      </c>
      <c r="CI678">
        <f>A!CH678</f>
        <v>0</v>
      </c>
      <c r="CJ678">
        <f>A!CI678</f>
        <v>0</v>
      </c>
      <c r="CK678">
        <f>A!CJ678</f>
        <v>0</v>
      </c>
      <c r="CL678">
        <f>A!CK678</f>
        <v>0</v>
      </c>
      <c r="CM678">
        <f>A!CL678</f>
        <v>0</v>
      </c>
      <c r="CN678">
        <f>A!CM678</f>
        <v>0</v>
      </c>
      <c r="CO678">
        <f>A!CN678</f>
        <v>0</v>
      </c>
      <c r="CP678">
        <f>A!CO678</f>
        <v>0</v>
      </c>
      <c r="CQ678">
        <f>A!CO988</f>
        <v>0</v>
      </c>
      <c r="CR678">
        <f>A!CP678</f>
        <v>0</v>
      </c>
      <c r="CS678">
        <f>A!CQ678</f>
        <v>0</v>
      </c>
    </row>
    <row r="679" spans="1:97" x14ac:dyDescent="0.2">
      <c r="A679">
        <f>A!A679</f>
        <v>0</v>
      </c>
      <c r="B679">
        <f>A!B679</f>
        <v>0</v>
      </c>
      <c r="C679">
        <f>A!C679</f>
        <v>0</v>
      </c>
      <c r="D679">
        <f>A!D679</f>
        <v>0</v>
      </c>
      <c r="E679">
        <f>A!E679</f>
        <v>0</v>
      </c>
      <c r="F679">
        <f>A!F679</f>
        <v>0</v>
      </c>
      <c r="G679">
        <f>A!G679</f>
        <v>0</v>
      </c>
      <c r="H679">
        <f>A!H679</f>
        <v>0</v>
      </c>
      <c r="I679">
        <f>A!I679</f>
        <v>0</v>
      </c>
      <c r="J679">
        <f>A!J679</f>
        <v>0</v>
      </c>
      <c r="K679">
        <f>A!K679</f>
        <v>0</v>
      </c>
      <c r="L679">
        <f>A!L679</f>
        <v>0</v>
      </c>
      <c r="M679">
        <f>A!M679</f>
        <v>0</v>
      </c>
      <c r="N679">
        <f>A!N679</f>
        <v>0</v>
      </c>
      <c r="O679">
        <f>A!O679</f>
        <v>0</v>
      </c>
      <c r="P679" s="23" t="str">
        <f>IF(A!P679="","",INDEX(B!$A$1:$BT$2000,MATCH(A!P679,B!$AX$1:$AX$2000,0),D!$B$5))</f>
        <v/>
      </c>
      <c r="Q679">
        <f>A!Q679</f>
        <v>0</v>
      </c>
      <c r="R679">
        <f>A!R679</f>
        <v>0</v>
      </c>
      <c r="S679">
        <f>A!S679</f>
        <v>0</v>
      </c>
      <c r="T679">
        <f>A!T679</f>
        <v>0</v>
      </c>
      <c r="U679">
        <f>A!U679</f>
        <v>0</v>
      </c>
      <c r="V679" s="23">
        <f>IF(A!V679="&lt;",1,A!V679)</f>
        <v>0</v>
      </c>
      <c r="W679">
        <f>A!W679</f>
        <v>0</v>
      </c>
      <c r="X679">
        <f>A!X679</f>
        <v>0</v>
      </c>
      <c r="Y679">
        <f>A!Y679</f>
        <v>0</v>
      </c>
      <c r="Z679" s="23">
        <f t="shared" si="10"/>
        <v>0</v>
      </c>
      <c r="AA679">
        <f>A!Z679</f>
        <v>0</v>
      </c>
      <c r="AB679">
        <f>A!AA679</f>
        <v>0</v>
      </c>
      <c r="AC679">
        <f>A!AB679</f>
        <v>0</v>
      </c>
      <c r="AD679">
        <f>A!AC679</f>
        <v>0</v>
      </c>
      <c r="AE679">
        <f>A!AD679</f>
        <v>0</v>
      </c>
      <c r="AF679">
        <f>A!AE679</f>
        <v>0</v>
      </c>
      <c r="AG679">
        <f>A!AF679</f>
        <v>0</v>
      </c>
      <c r="AH679">
        <f>A!AG679</f>
        <v>0</v>
      </c>
      <c r="AI679">
        <f>A!AH679</f>
        <v>0</v>
      </c>
      <c r="AJ679">
        <f>A!AI679</f>
        <v>0</v>
      </c>
      <c r="AK679">
        <f>A!AJ679</f>
        <v>0</v>
      </c>
      <c r="AL679">
        <f>A!AK679</f>
        <v>0</v>
      </c>
      <c r="AM679">
        <f>A!AL679</f>
        <v>0</v>
      </c>
      <c r="AN679">
        <f>A!AM679</f>
        <v>0</v>
      </c>
      <c r="AO679">
        <f>A!AN679</f>
        <v>0</v>
      </c>
      <c r="AP679">
        <f>A!AO679</f>
        <v>0</v>
      </c>
      <c r="AQ679">
        <f>A!AP679</f>
        <v>0</v>
      </c>
      <c r="AR679">
        <f>A!AQ679</f>
        <v>0</v>
      </c>
      <c r="AS679">
        <f>A!AR679</f>
        <v>0</v>
      </c>
      <c r="AT679">
        <f>A!AS679</f>
        <v>0</v>
      </c>
      <c r="AU679">
        <f>A!AT679</f>
        <v>0</v>
      </c>
      <c r="AV679">
        <f>A!AU679</f>
        <v>0</v>
      </c>
      <c r="AW679" s="23" t="str">
        <f>IF(A!AV679=0,"",A!AV679)</f>
        <v/>
      </c>
      <c r="AX679">
        <f>A!AW679</f>
        <v>0</v>
      </c>
      <c r="AY679">
        <f>A!AX679</f>
        <v>0</v>
      </c>
      <c r="AZ679">
        <f>A!AY679</f>
        <v>0</v>
      </c>
      <c r="BA679">
        <f>A!AZ679</f>
        <v>0</v>
      </c>
      <c r="BB679">
        <f>A!BA679</f>
        <v>0</v>
      </c>
      <c r="BC679">
        <f>A!BB679</f>
        <v>0</v>
      </c>
      <c r="BD679">
        <f>A!BC679</f>
        <v>0</v>
      </c>
      <c r="BE679">
        <f>A!BD679</f>
        <v>0</v>
      </c>
      <c r="BF679">
        <f>A!BE679</f>
        <v>0</v>
      </c>
      <c r="BG679">
        <f>A!BF679</f>
        <v>0</v>
      </c>
      <c r="BH679">
        <f>A!BG679</f>
        <v>0</v>
      </c>
      <c r="BI679">
        <f>A!BH679</f>
        <v>0</v>
      </c>
      <c r="BJ679">
        <f>A!BI679</f>
        <v>0</v>
      </c>
      <c r="BK679">
        <f>A!BJ679</f>
        <v>0</v>
      </c>
      <c r="BL679">
        <f>A!BK679</f>
        <v>0</v>
      </c>
      <c r="BM679">
        <f>A!BL679</f>
        <v>0</v>
      </c>
      <c r="BN679">
        <f>A!BM679</f>
        <v>0</v>
      </c>
      <c r="BO679">
        <f>A!BN679</f>
        <v>0</v>
      </c>
      <c r="BP679">
        <f>A!BO679</f>
        <v>0</v>
      </c>
      <c r="BQ679">
        <f>A!BP679</f>
        <v>0</v>
      </c>
      <c r="BR679">
        <f>A!BQ679</f>
        <v>0</v>
      </c>
      <c r="BS679">
        <f>A!BR679</f>
        <v>0</v>
      </c>
      <c r="BT679">
        <f>A!BS679</f>
        <v>0</v>
      </c>
      <c r="BU679">
        <f>A!BT679</f>
        <v>0</v>
      </c>
      <c r="BV679">
        <f>A!BU679</f>
        <v>0</v>
      </c>
      <c r="BW679">
        <f>A!BV679</f>
        <v>0</v>
      </c>
      <c r="BX679">
        <f>A!BW679</f>
        <v>0</v>
      </c>
      <c r="BY679">
        <f>A!BX679</f>
        <v>0</v>
      </c>
      <c r="BZ679">
        <f>A!BY679</f>
        <v>0</v>
      </c>
      <c r="CA679">
        <f>A!BZ679</f>
        <v>0</v>
      </c>
      <c r="CB679">
        <f>A!CA679</f>
        <v>0</v>
      </c>
      <c r="CC679">
        <f>A!CB679</f>
        <v>0</v>
      </c>
      <c r="CD679">
        <f>A!CC679</f>
        <v>0</v>
      </c>
      <c r="CE679">
        <f>A!CD679</f>
        <v>0</v>
      </c>
      <c r="CF679">
        <f>A!CE679</f>
        <v>0</v>
      </c>
      <c r="CG679">
        <f>A!CF679</f>
        <v>0</v>
      </c>
      <c r="CH679">
        <f>A!CG679</f>
        <v>0</v>
      </c>
      <c r="CI679">
        <f>A!CH679</f>
        <v>0</v>
      </c>
      <c r="CJ679">
        <f>A!CI679</f>
        <v>0</v>
      </c>
      <c r="CK679">
        <f>A!CJ679</f>
        <v>0</v>
      </c>
      <c r="CL679">
        <f>A!CK679</f>
        <v>0</v>
      </c>
      <c r="CM679">
        <f>A!CL679</f>
        <v>0</v>
      </c>
      <c r="CN679">
        <f>A!CM679</f>
        <v>0</v>
      </c>
      <c r="CO679">
        <f>A!CN679</f>
        <v>0</v>
      </c>
      <c r="CP679">
        <f>A!CO679</f>
        <v>0</v>
      </c>
      <c r="CQ679">
        <f>A!CO989</f>
        <v>0</v>
      </c>
      <c r="CR679">
        <f>A!CP679</f>
        <v>0</v>
      </c>
      <c r="CS679">
        <f>A!CQ679</f>
        <v>0</v>
      </c>
    </row>
    <row r="680" spans="1:97" x14ac:dyDescent="0.2">
      <c r="A680">
        <f>A!A680</f>
        <v>0</v>
      </c>
      <c r="B680">
        <f>A!B680</f>
        <v>0</v>
      </c>
      <c r="C680">
        <f>A!C680</f>
        <v>0</v>
      </c>
      <c r="D680">
        <f>A!D680</f>
        <v>0</v>
      </c>
      <c r="E680">
        <f>A!E680</f>
        <v>0</v>
      </c>
      <c r="F680">
        <f>A!F680</f>
        <v>0</v>
      </c>
      <c r="G680">
        <f>A!G680</f>
        <v>0</v>
      </c>
      <c r="H680">
        <f>A!H680</f>
        <v>0</v>
      </c>
      <c r="I680">
        <f>A!I680</f>
        <v>0</v>
      </c>
      <c r="J680">
        <f>A!J680</f>
        <v>0</v>
      </c>
      <c r="K680">
        <f>A!K680</f>
        <v>0</v>
      </c>
      <c r="L680">
        <f>A!L680</f>
        <v>0</v>
      </c>
      <c r="M680">
        <f>A!M680</f>
        <v>0</v>
      </c>
      <c r="N680">
        <f>A!N680</f>
        <v>0</v>
      </c>
      <c r="O680">
        <f>A!O680</f>
        <v>0</v>
      </c>
      <c r="P680" s="23" t="str">
        <f>IF(A!P680="","",INDEX(B!$A$1:$BT$2000,MATCH(A!P680,B!$AX$1:$AX$2000,0),D!$B$5))</f>
        <v/>
      </c>
      <c r="Q680">
        <f>A!Q680</f>
        <v>0</v>
      </c>
      <c r="R680">
        <f>A!R680</f>
        <v>0</v>
      </c>
      <c r="S680">
        <f>A!S680</f>
        <v>0</v>
      </c>
      <c r="T680">
        <f>A!T680</f>
        <v>0</v>
      </c>
      <c r="U680">
        <f>A!U680</f>
        <v>0</v>
      </c>
      <c r="V680" s="23">
        <f>IF(A!V680="&lt;",1,A!V680)</f>
        <v>0</v>
      </c>
      <c r="W680">
        <f>A!W680</f>
        <v>0</v>
      </c>
      <c r="X680">
        <f>A!X680</f>
        <v>0</v>
      </c>
      <c r="Y680">
        <f>A!Y680</f>
        <v>0</v>
      </c>
      <c r="Z680" s="23">
        <f t="shared" si="10"/>
        <v>0</v>
      </c>
      <c r="AA680">
        <f>A!Z680</f>
        <v>0</v>
      </c>
      <c r="AB680">
        <f>A!AA680</f>
        <v>0</v>
      </c>
      <c r="AC680">
        <f>A!AB680</f>
        <v>0</v>
      </c>
      <c r="AD680">
        <f>A!AC680</f>
        <v>0</v>
      </c>
      <c r="AE680">
        <f>A!AD680</f>
        <v>0</v>
      </c>
      <c r="AF680">
        <f>A!AE680</f>
        <v>0</v>
      </c>
      <c r="AG680">
        <f>A!AF680</f>
        <v>0</v>
      </c>
      <c r="AH680">
        <f>A!AG680</f>
        <v>0</v>
      </c>
      <c r="AI680">
        <f>A!AH680</f>
        <v>0</v>
      </c>
      <c r="AJ680">
        <f>A!AI680</f>
        <v>0</v>
      </c>
      <c r="AK680">
        <f>A!AJ680</f>
        <v>0</v>
      </c>
      <c r="AL680">
        <f>A!AK680</f>
        <v>0</v>
      </c>
      <c r="AM680">
        <f>A!AL680</f>
        <v>0</v>
      </c>
      <c r="AN680">
        <f>A!AM680</f>
        <v>0</v>
      </c>
      <c r="AO680">
        <f>A!AN680</f>
        <v>0</v>
      </c>
      <c r="AP680">
        <f>A!AO680</f>
        <v>0</v>
      </c>
      <c r="AQ680">
        <f>A!AP680</f>
        <v>0</v>
      </c>
      <c r="AR680">
        <f>A!AQ680</f>
        <v>0</v>
      </c>
      <c r="AS680">
        <f>A!AR680</f>
        <v>0</v>
      </c>
      <c r="AT680">
        <f>A!AS680</f>
        <v>0</v>
      </c>
      <c r="AU680">
        <f>A!AT680</f>
        <v>0</v>
      </c>
      <c r="AV680">
        <f>A!AU680</f>
        <v>0</v>
      </c>
      <c r="AW680" s="23" t="str">
        <f>IF(A!AV680=0,"",A!AV680)</f>
        <v/>
      </c>
      <c r="AX680">
        <f>A!AW680</f>
        <v>0</v>
      </c>
      <c r="AY680">
        <f>A!AX680</f>
        <v>0</v>
      </c>
      <c r="AZ680">
        <f>A!AY680</f>
        <v>0</v>
      </c>
      <c r="BA680">
        <f>A!AZ680</f>
        <v>0</v>
      </c>
      <c r="BB680">
        <f>A!BA680</f>
        <v>0</v>
      </c>
      <c r="BC680">
        <f>A!BB680</f>
        <v>0</v>
      </c>
      <c r="BD680">
        <f>A!BC680</f>
        <v>0</v>
      </c>
      <c r="BE680">
        <f>A!BD680</f>
        <v>0</v>
      </c>
      <c r="BF680">
        <f>A!BE680</f>
        <v>0</v>
      </c>
      <c r="BG680">
        <f>A!BF680</f>
        <v>0</v>
      </c>
      <c r="BH680">
        <f>A!BG680</f>
        <v>0</v>
      </c>
      <c r="BI680">
        <f>A!BH680</f>
        <v>0</v>
      </c>
      <c r="BJ680">
        <f>A!BI680</f>
        <v>0</v>
      </c>
      <c r="BK680">
        <f>A!BJ680</f>
        <v>0</v>
      </c>
      <c r="BL680">
        <f>A!BK680</f>
        <v>0</v>
      </c>
      <c r="BM680">
        <f>A!BL680</f>
        <v>0</v>
      </c>
      <c r="BN680">
        <f>A!BM680</f>
        <v>0</v>
      </c>
      <c r="BO680">
        <f>A!BN680</f>
        <v>0</v>
      </c>
      <c r="BP680">
        <f>A!BO680</f>
        <v>0</v>
      </c>
      <c r="BQ680">
        <f>A!BP680</f>
        <v>0</v>
      </c>
      <c r="BR680">
        <f>A!BQ680</f>
        <v>0</v>
      </c>
      <c r="BS680">
        <f>A!BR680</f>
        <v>0</v>
      </c>
      <c r="BT680">
        <f>A!BS680</f>
        <v>0</v>
      </c>
      <c r="BU680">
        <f>A!BT680</f>
        <v>0</v>
      </c>
      <c r="BV680">
        <f>A!BU680</f>
        <v>0</v>
      </c>
      <c r="BW680">
        <f>A!BV680</f>
        <v>0</v>
      </c>
      <c r="BX680">
        <f>A!BW680</f>
        <v>0</v>
      </c>
      <c r="BY680">
        <f>A!BX680</f>
        <v>0</v>
      </c>
      <c r="BZ680">
        <f>A!BY680</f>
        <v>0</v>
      </c>
      <c r="CA680">
        <f>A!BZ680</f>
        <v>0</v>
      </c>
      <c r="CB680">
        <f>A!CA680</f>
        <v>0</v>
      </c>
      <c r="CC680">
        <f>A!CB680</f>
        <v>0</v>
      </c>
      <c r="CD680">
        <f>A!CC680</f>
        <v>0</v>
      </c>
      <c r="CE680">
        <f>A!CD680</f>
        <v>0</v>
      </c>
      <c r="CF680">
        <f>A!CE680</f>
        <v>0</v>
      </c>
      <c r="CG680">
        <f>A!CF680</f>
        <v>0</v>
      </c>
      <c r="CH680">
        <f>A!CG680</f>
        <v>0</v>
      </c>
      <c r="CI680">
        <f>A!CH680</f>
        <v>0</v>
      </c>
      <c r="CJ680">
        <f>A!CI680</f>
        <v>0</v>
      </c>
      <c r="CK680">
        <f>A!CJ680</f>
        <v>0</v>
      </c>
      <c r="CL680">
        <f>A!CK680</f>
        <v>0</v>
      </c>
      <c r="CM680">
        <f>A!CL680</f>
        <v>0</v>
      </c>
      <c r="CN680">
        <f>A!CM680</f>
        <v>0</v>
      </c>
      <c r="CO680">
        <f>A!CN680</f>
        <v>0</v>
      </c>
      <c r="CP680">
        <f>A!CO680</f>
        <v>0</v>
      </c>
      <c r="CQ680">
        <f>A!CO990</f>
        <v>0</v>
      </c>
      <c r="CR680">
        <f>A!CP680</f>
        <v>0</v>
      </c>
      <c r="CS680">
        <f>A!CQ680</f>
        <v>0</v>
      </c>
    </row>
    <row r="681" spans="1:97" x14ac:dyDescent="0.2">
      <c r="A681">
        <f>A!A681</f>
        <v>0</v>
      </c>
      <c r="B681">
        <f>A!B681</f>
        <v>0</v>
      </c>
      <c r="C681">
        <f>A!C681</f>
        <v>0</v>
      </c>
      <c r="D681">
        <f>A!D681</f>
        <v>0</v>
      </c>
      <c r="E681">
        <f>A!E681</f>
        <v>0</v>
      </c>
      <c r="F681">
        <f>A!F681</f>
        <v>0</v>
      </c>
      <c r="G681">
        <f>A!G681</f>
        <v>0</v>
      </c>
      <c r="H681">
        <f>A!H681</f>
        <v>0</v>
      </c>
      <c r="I681">
        <f>A!I681</f>
        <v>0</v>
      </c>
      <c r="J681">
        <f>A!J681</f>
        <v>0</v>
      </c>
      <c r="K681">
        <f>A!K681</f>
        <v>0</v>
      </c>
      <c r="L681">
        <f>A!L681</f>
        <v>0</v>
      </c>
      <c r="M681">
        <f>A!M681</f>
        <v>0</v>
      </c>
      <c r="N681">
        <f>A!N681</f>
        <v>0</v>
      </c>
      <c r="O681">
        <f>A!O681</f>
        <v>0</v>
      </c>
      <c r="P681" s="23" t="str">
        <f>IF(A!P681="","",INDEX(B!$A$1:$BT$2000,MATCH(A!P681,B!$AX$1:$AX$2000,0),D!$B$5))</f>
        <v/>
      </c>
      <c r="Q681">
        <f>A!Q681</f>
        <v>0</v>
      </c>
      <c r="R681">
        <f>A!R681</f>
        <v>0</v>
      </c>
      <c r="S681">
        <f>A!S681</f>
        <v>0</v>
      </c>
      <c r="T681">
        <f>A!T681</f>
        <v>0</v>
      </c>
      <c r="U681">
        <f>A!U681</f>
        <v>0</v>
      </c>
      <c r="V681" s="23">
        <f>IF(A!V681="&lt;",1,A!V681)</f>
        <v>0</v>
      </c>
      <c r="W681">
        <f>A!W681</f>
        <v>0</v>
      </c>
      <c r="X681">
        <f>A!X681</f>
        <v>0</v>
      </c>
      <c r="Y681">
        <f>A!Y681</f>
        <v>0</v>
      </c>
      <c r="Z681" s="23">
        <f t="shared" si="10"/>
        <v>0</v>
      </c>
      <c r="AA681">
        <f>A!Z681</f>
        <v>0</v>
      </c>
      <c r="AB681">
        <f>A!AA681</f>
        <v>0</v>
      </c>
      <c r="AC681">
        <f>A!AB681</f>
        <v>0</v>
      </c>
      <c r="AD681">
        <f>A!AC681</f>
        <v>0</v>
      </c>
      <c r="AE681">
        <f>A!AD681</f>
        <v>0</v>
      </c>
      <c r="AF681">
        <f>A!AE681</f>
        <v>0</v>
      </c>
      <c r="AG681">
        <f>A!AF681</f>
        <v>0</v>
      </c>
      <c r="AH681">
        <f>A!AG681</f>
        <v>0</v>
      </c>
      <c r="AI681">
        <f>A!AH681</f>
        <v>0</v>
      </c>
      <c r="AJ681">
        <f>A!AI681</f>
        <v>0</v>
      </c>
      <c r="AK681">
        <f>A!AJ681</f>
        <v>0</v>
      </c>
      <c r="AL681">
        <f>A!AK681</f>
        <v>0</v>
      </c>
      <c r="AM681">
        <f>A!AL681</f>
        <v>0</v>
      </c>
      <c r="AN681">
        <f>A!AM681</f>
        <v>0</v>
      </c>
      <c r="AO681">
        <f>A!AN681</f>
        <v>0</v>
      </c>
      <c r="AP681">
        <f>A!AO681</f>
        <v>0</v>
      </c>
      <c r="AQ681">
        <f>A!AP681</f>
        <v>0</v>
      </c>
      <c r="AR681">
        <f>A!AQ681</f>
        <v>0</v>
      </c>
      <c r="AS681">
        <f>A!AR681</f>
        <v>0</v>
      </c>
      <c r="AT681">
        <f>A!AS681</f>
        <v>0</v>
      </c>
      <c r="AU681">
        <f>A!AT681</f>
        <v>0</v>
      </c>
      <c r="AV681">
        <f>A!AU681</f>
        <v>0</v>
      </c>
      <c r="AW681" s="23" t="str">
        <f>IF(A!AV681=0,"",A!AV681)</f>
        <v/>
      </c>
      <c r="AX681">
        <f>A!AW681</f>
        <v>0</v>
      </c>
      <c r="AY681">
        <f>A!AX681</f>
        <v>0</v>
      </c>
      <c r="AZ681">
        <f>A!AY681</f>
        <v>0</v>
      </c>
      <c r="BA681">
        <f>A!AZ681</f>
        <v>0</v>
      </c>
      <c r="BB681">
        <f>A!BA681</f>
        <v>0</v>
      </c>
      <c r="BC681">
        <f>A!BB681</f>
        <v>0</v>
      </c>
      <c r="BD681">
        <f>A!BC681</f>
        <v>0</v>
      </c>
      <c r="BE681">
        <f>A!BD681</f>
        <v>0</v>
      </c>
      <c r="BF681">
        <f>A!BE681</f>
        <v>0</v>
      </c>
      <c r="BG681">
        <f>A!BF681</f>
        <v>0</v>
      </c>
      <c r="BH681">
        <f>A!BG681</f>
        <v>0</v>
      </c>
      <c r="BI681">
        <f>A!BH681</f>
        <v>0</v>
      </c>
      <c r="BJ681">
        <f>A!BI681</f>
        <v>0</v>
      </c>
      <c r="BK681">
        <f>A!BJ681</f>
        <v>0</v>
      </c>
      <c r="BL681">
        <f>A!BK681</f>
        <v>0</v>
      </c>
      <c r="BM681">
        <f>A!BL681</f>
        <v>0</v>
      </c>
      <c r="BN681">
        <f>A!BM681</f>
        <v>0</v>
      </c>
      <c r="BO681">
        <f>A!BN681</f>
        <v>0</v>
      </c>
      <c r="BP681">
        <f>A!BO681</f>
        <v>0</v>
      </c>
      <c r="BQ681">
        <f>A!BP681</f>
        <v>0</v>
      </c>
      <c r="BR681">
        <f>A!BQ681</f>
        <v>0</v>
      </c>
      <c r="BS681">
        <f>A!BR681</f>
        <v>0</v>
      </c>
      <c r="BT681">
        <f>A!BS681</f>
        <v>0</v>
      </c>
      <c r="BU681">
        <f>A!BT681</f>
        <v>0</v>
      </c>
      <c r="BV681">
        <f>A!BU681</f>
        <v>0</v>
      </c>
      <c r="BW681">
        <f>A!BV681</f>
        <v>0</v>
      </c>
      <c r="BX681">
        <f>A!BW681</f>
        <v>0</v>
      </c>
      <c r="BY681">
        <f>A!BX681</f>
        <v>0</v>
      </c>
      <c r="BZ681">
        <f>A!BY681</f>
        <v>0</v>
      </c>
      <c r="CA681">
        <f>A!BZ681</f>
        <v>0</v>
      </c>
      <c r="CB681">
        <f>A!CA681</f>
        <v>0</v>
      </c>
      <c r="CC681">
        <f>A!CB681</f>
        <v>0</v>
      </c>
      <c r="CD681">
        <f>A!CC681</f>
        <v>0</v>
      </c>
      <c r="CE681">
        <f>A!CD681</f>
        <v>0</v>
      </c>
      <c r="CF681">
        <f>A!CE681</f>
        <v>0</v>
      </c>
      <c r="CG681">
        <f>A!CF681</f>
        <v>0</v>
      </c>
      <c r="CH681">
        <f>A!CG681</f>
        <v>0</v>
      </c>
      <c r="CI681">
        <f>A!CH681</f>
        <v>0</v>
      </c>
      <c r="CJ681">
        <f>A!CI681</f>
        <v>0</v>
      </c>
      <c r="CK681">
        <f>A!CJ681</f>
        <v>0</v>
      </c>
      <c r="CL681">
        <f>A!CK681</f>
        <v>0</v>
      </c>
      <c r="CM681">
        <f>A!CL681</f>
        <v>0</v>
      </c>
      <c r="CN681">
        <f>A!CM681</f>
        <v>0</v>
      </c>
      <c r="CO681">
        <f>A!CN681</f>
        <v>0</v>
      </c>
      <c r="CP681">
        <f>A!CO681</f>
        <v>0</v>
      </c>
      <c r="CQ681">
        <f>A!CO991</f>
        <v>0</v>
      </c>
      <c r="CR681">
        <f>A!CP681</f>
        <v>0</v>
      </c>
      <c r="CS681">
        <f>A!CQ681</f>
        <v>0</v>
      </c>
    </row>
    <row r="682" spans="1:97" x14ac:dyDescent="0.2">
      <c r="A682">
        <f>A!A682</f>
        <v>0</v>
      </c>
      <c r="B682">
        <f>A!B682</f>
        <v>0</v>
      </c>
      <c r="C682">
        <f>A!C682</f>
        <v>0</v>
      </c>
      <c r="D682">
        <f>A!D682</f>
        <v>0</v>
      </c>
      <c r="E682">
        <f>A!E682</f>
        <v>0</v>
      </c>
      <c r="F682">
        <f>A!F682</f>
        <v>0</v>
      </c>
      <c r="G682">
        <f>A!G682</f>
        <v>0</v>
      </c>
      <c r="H682">
        <f>A!H682</f>
        <v>0</v>
      </c>
      <c r="I682">
        <f>A!I682</f>
        <v>0</v>
      </c>
      <c r="J682">
        <f>A!J682</f>
        <v>0</v>
      </c>
      <c r="K682">
        <f>A!K682</f>
        <v>0</v>
      </c>
      <c r="L682">
        <f>A!L682</f>
        <v>0</v>
      </c>
      <c r="M682">
        <f>A!M682</f>
        <v>0</v>
      </c>
      <c r="N682">
        <f>A!N682</f>
        <v>0</v>
      </c>
      <c r="O682">
        <f>A!O682</f>
        <v>0</v>
      </c>
      <c r="P682" s="23" t="str">
        <f>IF(A!P682="","",INDEX(B!$A$1:$BT$2000,MATCH(A!P682,B!$AX$1:$AX$2000,0),D!$B$5))</f>
        <v/>
      </c>
      <c r="Q682">
        <f>A!Q682</f>
        <v>0</v>
      </c>
      <c r="R682">
        <f>A!R682</f>
        <v>0</v>
      </c>
      <c r="S682">
        <f>A!S682</f>
        <v>0</v>
      </c>
      <c r="T682">
        <f>A!T682</f>
        <v>0</v>
      </c>
      <c r="U682">
        <f>A!U682</f>
        <v>0</v>
      </c>
      <c r="V682" s="23">
        <f>IF(A!V682="&lt;",1,A!V682)</f>
        <v>0</v>
      </c>
      <c r="W682">
        <f>A!W682</f>
        <v>0</v>
      </c>
      <c r="X682">
        <f>A!X682</f>
        <v>0</v>
      </c>
      <c r="Y682">
        <f>A!Y682</f>
        <v>0</v>
      </c>
      <c r="Z682" s="23">
        <f t="shared" si="10"/>
        <v>0</v>
      </c>
      <c r="AA682">
        <f>A!Z682</f>
        <v>0</v>
      </c>
      <c r="AB682">
        <f>A!AA682</f>
        <v>0</v>
      </c>
      <c r="AC682">
        <f>A!AB682</f>
        <v>0</v>
      </c>
      <c r="AD682">
        <f>A!AC682</f>
        <v>0</v>
      </c>
      <c r="AE682">
        <f>A!AD682</f>
        <v>0</v>
      </c>
      <c r="AF682">
        <f>A!AE682</f>
        <v>0</v>
      </c>
      <c r="AG682">
        <f>A!AF682</f>
        <v>0</v>
      </c>
      <c r="AH682">
        <f>A!AG682</f>
        <v>0</v>
      </c>
      <c r="AI682">
        <f>A!AH682</f>
        <v>0</v>
      </c>
      <c r="AJ682">
        <f>A!AI682</f>
        <v>0</v>
      </c>
      <c r="AK682">
        <f>A!AJ682</f>
        <v>0</v>
      </c>
      <c r="AL682">
        <f>A!AK682</f>
        <v>0</v>
      </c>
      <c r="AM682">
        <f>A!AL682</f>
        <v>0</v>
      </c>
      <c r="AN682">
        <f>A!AM682</f>
        <v>0</v>
      </c>
      <c r="AO682">
        <f>A!AN682</f>
        <v>0</v>
      </c>
      <c r="AP682">
        <f>A!AO682</f>
        <v>0</v>
      </c>
      <c r="AQ682">
        <f>A!AP682</f>
        <v>0</v>
      </c>
      <c r="AR682">
        <f>A!AQ682</f>
        <v>0</v>
      </c>
      <c r="AS682">
        <f>A!AR682</f>
        <v>0</v>
      </c>
      <c r="AT682">
        <f>A!AS682</f>
        <v>0</v>
      </c>
      <c r="AU682">
        <f>A!AT682</f>
        <v>0</v>
      </c>
      <c r="AV682">
        <f>A!AU682</f>
        <v>0</v>
      </c>
      <c r="AW682" s="23" t="str">
        <f>IF(A!AV682=0,"",A!AV682)</f>
        <v/>
      </c>
      <c r="AX682">
        <f>A!AW682</f>
        <v>0</v>
      </c>
      <c r="AY682">
        <f>A!AX682</f>
        <v>0</v>
      </c>
      <c r="AZ682">
        <f>A!AY682</f>
        <v>0</v>
      </c>
      <c r="BA682">
        <f>A!AZ682</f>
        <v>0</v>
      </c>
      <c r="BB682">
        <f>A!BA682</f>
        <v>0</v>
      </c>
      <c r="BC682">
        <f>A!BB682</f>
        <v>0</v>
      </c>
      <c r="BD682">
        <f>A!BC682</f>
        <v>0</v>
      </c>
      <c r="BE682">
        <f>A!BD682</f>
        <v>0</v>
      </c>
      <c r="BF682">
        <f>A!BE682</f>
        <v>0</v>
      </c>
      <c r="BG682">
        <f>A!BF682</f>
        <v>0</v>
      </c>
      <c r="BH682">
        <f>A!BG682</f>
        <v>0</v>
      </c>
      <c r="BI682">
        <f>A!BH682</f>
        <v>0</v>
      </c>
      <c r="BJ682">
        <f>A!BI682</f>
        <v>0</v>
      </c>
      <c r="BK682">
        <f>A!BJ682</f>
        <v>0</v>
      </c>
      <c r="BL682">
        <f>A!BK682</f>
        <v>0</v>
      </c>
      <c r="BM682">
        <f>A!BL682</f>
        <v>0</v>
      </c>
      <c r="BN682">
        <f>A!BM682</f>
        <v>0</v>
      </c>
      <c r="BO682">
        <f>A!BN682</f>
        <v>0</v>
      </c>
      <c r="BP682">
        <f>A!BO682</f>
        <v>0</v>
      </c>
      <c r="BQ682">
        <f>A!BP682</f>
        <v>0</v>
      </c>
      <c r="BR682">
        <f>A!BQ682</f>
        <v>0</v>
      </c>
      <c r="BS682">
        <f>A!BR682</f>
        <v>0</v>
      </c>
      <c r="BT682">
        <f>A!BS682</f>
        <v>0</v>
      </c>
      <c r="BU682">
        <f>A!BT682</f>
        <v>0</v>
      </c>
      <c r="BV682">
        <f>A!BU682</f>
        <v>0</v>
      </c>
      <c r="BW682">
        <f>A!BV682</f>
        <v>0</v>
      </c>
      <c r="BX682">
        <f>A!BW682</f>
        <v>0</v>
      </c>
      <c r="BY682">
        <f>A!BX682</f>
        <v>0</v>
      </c>
      <c r="BZ682">
        <f>A!BY682</f>
        <v>0</v>
      </c>
      <c r="CA682">
        <f>A!BZ682</f>
        <v>0</v>
      </c>
      <c r="CB682">
        <f>A!CA682</f>
        <v>0</v>
      </c>
      <c r="CC682">
        <f>A!CB682</f>
        <v>0</v>
      </c>
      <c r="CD682">
        <f>A!CC682</f>
        <v>0</v>
      </c>
      <c r="CE682">
        <f>A!CD682</f>
        <v>0</v>
      </c>
      <c r="CF682">
        <f>A!CE682</f>
        <v>0</v>
      </c>
      <c r="CG682">
        <f>A!CF682</f>
        <v>0</v>
      </c>
      <c r="CH682">
        <f>A!CG682</f>
        <v>0</v>
      </c>
      <c r="CI682">
        <f>A!CH682</f>
        <v>0</v>
      </c>
      <c r="CJ682">
        <f>A!CI682</f>
        <v>0</v>
      </c>
      <c r="CK682">
        <f>A!CJ682</f>
        <v>0</v>
      </c>
      <c r="CL682">
        <f>A!CK682</f>
        <v>0</v>
      </c>
      <c r="CM682">
        <f>A!CL682</f>
        <v>0</v>
      </c>
      <c r="CN682">
        <f>A!CM682</f>
        <v>0</v>
      </c>
      <c r="CO682">
        <f>A!CN682</f>
        <v>0</v>
      </c>
      <c r="CP682">
        <f>A!CO682</f>
        <v>0</v>
      </c>
      <c r="CQ682">
        <f>A!CO992</f>
        <v>0</v>
      </c>
      <c r="CR682">
        <f>A!CP682</f>
        <v>0</v>
      </c>
      <c r="CS682">
        <f>A!CQ682</f>
        <v>0</v>
      </c>
    </row>
    <row r="683" spans="1:97" x14ac:dyDescent="0.2">
      <c r="A683">
        <f>A!A683</f>
        <v>0</v>
      </c>
      <c r="B683">
        <f>A!B683</f>
        <v>0</v>
      </c>
      <c r="C683">
        <f>A!C683</f>
        <v>0</v>
      </c>
      <c r="D683">
        <f>A!D683</f>
        <v>0</v>
      </c>
      <c r="E683">
        <f>A!E683</f>
        <v>0</v>
      </c>
      <c r="F683">
        <f>A!F683</f>
        <v>0</v>
      </c>
      <c r="G683">
        <f>A!G683</f>
        <v>0</v>
      </c>
      <c r="H683">
        <f>A!H683</f>
        <v>0</v>
      </c>
      <c r="I683">
        <f>A!I683</f>
        <v>0</v>
      </c>
      <c r="J683">
        <f>A!J683</f>
        <v>0</v>
      </c>
      <c r="K683">
        <f>A!K683</f>
        <v>0</v>
      </c>
      <c r="L683">
        <f>A!L683</f>
        <v>0</v>
      </c>
      <c r="M683">
        <f>A!M683</f>
        <v>0</v>
      </c>
      <c r="N683">
        <f>A!N683</f>
        <v>0</v>
      </c>
      <c r="O683">
        <f>A!O683</f>
        <v>0</v>
      </c>
      <c r="P683" s="23" t="str">
        <f>IF(A!P683="","",INDEX(B!$A$1:$BT$2000,MATCH(A!P683,B!$AX$1:$AX$2000,0),D!$B$5))</f>
        <v/>
      </c>
      <c r="Q683">
        <f>A!Q683</f>
        <v>0</v>
      </c>
      <c r="R683">
        <f>A!R683</f>
        <v>0</v>
      </c>
      <c r="S683">
        <f>A!S683</f>
        <v>0</v>
      </c>
      <c r="T683">
        <f>A!T683</f>
        <v>0</v>
      </c>
      <c r="U683">
        <f>A!U683</f>
        <v>0</v>
      </c>
      <c r="V683" s="23">
        <f>IF(A!V683="&lt;",1,A!V683)</f>
        <v>0</v>
      </c>
      <c r="W683">
        <f>A!W683</f>
        <v>0</v>
      </c>
      <c r="X683">
        <f>A!X683</f>
        <v>0</v>
      </c>
      <c r="Y683">
        <f>A!Y683</f>
        <v>0</v>
      </c>
      <c r="Z683" s="23">
        <f t="shared" si="10"/>
        <v>0</v>
      </c>
      <c r="AA683">
        <f>A!Z683</f>
        <v>0</v>
      </c>
      <c r="AB683">
        <f>A!AA683</f>
        <v>0</v>
      </c>
      <c r="AC683">
        <f>A!AB683</f>
        <v>0</v>
      </c>
      <c r="AD683">
        <f>A!AC683</f>
        <v>0</v>
      </c>
      <c r="AE683">
        <f>A!AD683</f>
        <v>0</v>
      </c>
      <c r="AF683">
        <f>A!AE683</f>
        <v>0</v>
      </c>
      <c r="AG683">
        <f>A!AF683</f>
        <v>0</v>
      </c>
      <c r="AH683">
        <f>A!AG683</f>
        <v>0</v>
      </c>
      <c r="AI683">
        <f>A!AH683</f>
        <v>0</v>
      </c>
      <c r="AJ683">
        <f>A!AI683</f>
        <v>0</v>
      </c>
      <c r="AK683">
        <f>A!AJ683</f>
        <v>0</v>
      </c>
      <c r="AL683">
        <f>A!AK683</f>
        <v>0</v>
      </c>
      <c r="AM683">
        <f>A!AL683</f>
        <v>0</v>
      </c>
      <c r="AN683">
        <f>A!AM683</f>
        <v>0</v>
      </c>
      <c r="AO683">
        <f>A!AN683</f>
        <v>0</v>
      </c>
      <c r="AP683">
        <f>A!AO683</f>
        <v>0</v>
      </c>
      <c r="AQ683">
        <f>A!AP683</f>
        <v>0</v>
      </c>
      <c r="AR683">
        <f>A!AQ683</f>
        <v>0</v>
      </c>
      <c r="AS683">
        <f>A!AR683</f>
        <v>0</v>
      </c>
      <c r="AT683">
        <f>A!AS683</f>
        <v>0</v>
      </c>
      <c r="AU683">
        <f>A!AT683</f>
        <v>0</v>
      </c>
      <c r="AV683">
        <f>A!AU683</f>
        <v>0</v>
      </c>
      <c r="AW683" s="23" t="str">
        <f>IF(A!AV683=0,"",A!AV683)</f>
        <v/>
      </c>
      <c r="AX683">
        <f>A!AW683</f>
        <v>0</v>
      </c>
      <c r="AY683">
        <f>A!AX683</f>
        <v>0</v>
      </c>
      <c r="AZ683">
        <f>A!AY683</f>
        <v>0</v>
      </c>
      <c r="BA683">
        <f>A!AZ683</f>
        <v>0</v>
      </c>
      <c r="BB683">
        <f>A!BA683</f>
        <v>0</v>
      </c>
      <c r="BC683">
        <f>A!BB683</f>
        <v>0</v>
      </c>
      <c r="BD683">
        <f>A!BC683</f>
        <v>0</v>
      </c>
      <c r="BE683">
        <f>A!BD683</f>
        <v>0</v>
      </c>
      <c r="BF683">
        <f>A!BE683</f>
        <v>0</v>
      </c>
      <c r="BG683">
        <f>A!BF683</f>
        <v>0</v>
      </c>
      <c r="BH683">
        <f>A!BG683</f>
        <v>0</v>
      </c>
      <c r="BI683">
        <f>A!BH683</f>
        <v>0</v>
      </c>
      <c r="BJ683">
        <f>A!BI683</f>
        <v>0</v>
      </c>
      <c r="BK683">
        <f>A!BJ683</f>
        <v>0</v>
      </c>
      <c r="BL683">
        <f>A!BK683</f>
        <v>0</v>
      </c>
      <c r="BM683">
        <f>A!BL683</f>
        <v>0</v>
      </c>
      <c r="BN683">
        <f>A!BM683</f>
        <v>0</v>
      </c>
      <c r="BO683">
        <f>A!BN683</f>
        <v>0</v>
      </c>
      <c r="BP683">
        <f>A!BO683</f>
        <v>0</v>
      </c>
      <c r="BQ683">
        <f>A!BP683</f>
        <v>0</v>
      </c>
      <c r="BR683">
        <f>A!BQ683</f>
        <v>0</v>
      </c>
      <c r="BS683">
        <f>A!BR683</f>
        <v>0</v>
      </c>
      <c r="BT683">
        <f>A!BS683</f>
        <v>0</v>
      </c>
      <c r="BU683">
        <f>A!BT683</f>
        <v>0</v>
      </c>
      <c r="BV683">
        <f>A!BU683</f>
        <v>0</v>
      </c>
      <c r="BW683">
        <f>A!BV683</f>
        <v>0</v>
      </c>
      <c r="BX683">
        <f>A!BW683</f>
        <v>0</v>
      </c>
      <c r="BY683">
        <f>A!BX683</f>
        <v>0</v>
      </c>
      <c r="BZ683">
        <f>A!BY683</f>
        <v>0</v>
      </c>
      <c r="CA683">
        <f>A!BZ683</f>
        <v>0</v>
      </c>
      <c r="CB683">
        <f>A!CA683</f>
        <v>0</v>
      </c>
      <c r="CC683">
        <f>A!CB683</f>
        <v>0</v>
      </c>
      <c r="CD683">
        <f>A!CC683</f>
        <v>0</v>
      </c>
      <c r="CE683">
        <f>A!CD683</f>
        <v>0</v>
      </c>
      <c r="CF683">
        <f>A!CE683</f>
        <v>0</v>
      </c>
      <c r="CG683">
        <f>A!CF683</f>
        <v>0</v>
      </c>
      <c r="CH683">
        <f>A!CG683</f>
        <v>0</v>
      </c>
      <c r="CI683">
        <f>A!CH683</f>
        <v>0</v>
      </c>
      <c r="CJ683">
        <f>A!CI683</f>
        <v>0</v>
      </c>
      <c r="CK683">
        <f>A!CJ683</f>
        <v>0</v>
      </c>
      <c r="CL683">
        <f>A!CK683</f>
        <v>0</v>
      </c>
      <c r="CM683">
        <f>A!CL683</f>
        <v>0</v>
      </c>
      <c r="CN683">
        <f>A!CM683</f>
        <v>0</v>
      </c>
      <c r="CO683">
        <f>A!CN683</f>
        <v>0</v>
      </c>
      <c r="CP683">
        <f>A!CO683</f>
        <v>0</v>
      </c>
      <c r="CQ683">
        <f>A!CO993</f>
        <v>0</v>
      </c>
      <c r="CR683">
        <f>A!CP683</f>
        <v>0</v>
      </c>
      <c r="CS683">
        <f>A!CQ683</f>
        <v>0</v>
      </c>
    </row>
    <row r="684" spans="1:97" x14ac:dyDescent="0.2">
      <c r="A684">
        <f>A!A684</f>
        <v>0</v>
      </c>
      <c r="B684">
        <f>A!B684</f>
        <v>0</v>
      </c>
      <c r="C684">
        <f>A!C684</f>
        <v>0</v>
      </c>
      <c r="D684">
        <f>A!D684</f>
        <v>0</v>
      </c>
      <c r="E684">
        <f>A!E684</f>
        <v>0</v>
      </c>
      <c r="F684">
        <f>A!F684</f>
        <v>0</v>
      </c>
      <c r="G684">
        <f>A!G684</f>
        <v>0</v>
      </c>
      <c r="H684">
        <f>A!H684</f>
        <v>0</v>
      </c>
      <c r="I684">
        <f>A!I684</f>
        <v>0</v>
      </c>
      <c r="J684">
        <f>A!J684</f>
        <v>0</v>
      </c>
      <c r="K684">
        <f>A!K684</f>
        <v>0</v>
      </c>
      <c r="L684">
        <f>A!L684</f>
        <v>0</v>
      </c>
      <c r="M684">
        <f>A!M684</f>
        <v>0</v>
      </c>
      <c r="N684">
        <f>A!N684</f>
        <v>0</v>
      </c>
      <c r="O684">
        <f>A!O684</f>
        <v>0</v>
      </c>
      <c r="P684" s="23" t="str">
        <f>IF(A!P684="","",INDEX(B!$A$1:$BT$2000,MATCH(A!P684,B!$AX$1:$AX$2000,0),D!$B$5))</f>
        <v/>
      </c>
      <c r="Q684">
        <f>A!Q684</f>
        <v>0</v>
      </c>
      <c r="R684">
        <f>A!R684</f>
        <v>0</v>
      </c>
      <c r="S684">
        <f>A!S684</f>
        <v>0</v>
      </c>
      <c r="T684">
        <f>A!T684</f>
        <v>0</v>
      </c>
      <c r="U684">
        <f>A!U684</f>
        <v>0</v>
      </c>
      <c r="V684" s="23">
        <f>IF(A!V684="&lt;",1,A!V684)</f>
        <v>0</v>
      </c>
      <c r="W684">
        <f>A!W684</f>
        <v>0</v>
      </c>
      <c r="X684">
        <f>A!X684</f>
        <v>0</v>
      </c>
      <c r="Y684">
        <f>A!Y684</f>
        <v>0</v>
      </c>
      <c r="Z684" s="23">
        <f t="shared" si="10"/>
        <v>0</v>
      </c>
      <c r="AA684">
        <f>A!Z684</f>
        <v>0</v>
      </c>
      <c r="AB684">
        <f>A!AA684</f>
        <v>0</v>
      </c>
      <c r="AC684">
        <f>A!AB684</f>
        <v>0</v>
      </c>
      <c r="AD684">
        <f>A!AC684</f>
        <v>0</v>
      </c>
      <c r="AE684">
        <f>A!AD684</f>
        <v>0</v>
      </c>
      <c r="AF684">
        <f>A!AE684</f>
        <v>0</v>
      </c>
      <c r="AG684">
        <f>A!AF684</f>
        <v>0</v>
      </c>
      <c r="AH684">
        <f>A!AG684</f>
        <v>0</v>
      </c>
      <c r="AI684">
        <f>A!AH684</f>
        <v>0</v>
      </c>
      <c r="AJ684">
        <f>A!AI684</f>
        <v>0</v>
      </c>
      <c r="AK684">
        <f>A!AJ684</f>
        <v>0</v>
      </c>
      <c r="AL684">
        <f>A!AK684</f>
        <v>0</v>
      </c>
      <c r="AM684">
        <f>A!AL684</f>
        <v>0</v>
      </c>
      <c r="AN684">
        <f>A!AM684</f>
        <v>0</v>
      </c>
      <c r="AO684">
        <f>A!AN684</f>
        <v>0</v>
      </c>
      <c r="AP684">
        <f>A!AO684</f>
        <v>0</v>
      </c>
      <c r="AQ684">
        <f>A!AP684</f>
        <v>0</v>
      </c>
      <c r="AR684">
        <f>A!AQ684</f>
        <v>0</v>
      </c>
      <c r="AS684">
        <f>A!AR684</f>
        <v>0</v>
      </c>
      <c r="AT684">
        <f>A!AS684</f>
        <v>0</v>
      </c>
      <c r="AU684">
        <f>A!AT684</f>
        <v>0</v>
      </c>
      <c r="AV684">
        <f>A!AU684</f>
        <v>0</v>
      </c>
      <c r="AW684" s="23" t="str">
        <f>IF(A!AV684=0,"",A!AV684)</f>
        <v/>
      </c>
      <c r="AX684">
        <f>A!AW684</f>
        <v>0</v>
      </c>
      <c r="AY684">
        <f>A!AX684</f>
        <v>0</v>
      </c>
      <c r="AZ684">
        <f>A!AY684</f>
        <v>0</v>
      </c>
      <c r="BA684">
        <f>A!AZ684</f>
        <v>0</v>
      </c>
      <c r="BB684">
        <f>A!BA684</f>
        <v>0</v>
      </c>
      <c r="BC684">
        <f>A!BB684</f>
        <v>0</v>
      </c>
      <c r="BD684">
        <f>A!BC684</f>
        <v>0</v>
      </c>
      <c r="BE684">
        <f>A!BD684</f>
        <v>0</v>
      </c>
      <c r="BF684">
        <f>A!BE684</f>
        <v>0</v>
      </c>
      <c r="BG684">
        <f>A!BF684</f>
        <v>0</v>
      </c>
      <c r="BH684">
        <f>A!BG684</f>
        <v>0</v>
      </c>
      <c r="BI684">
        <f>A!BH684</f>
        <v>0</v>
      </c>
      <c r="BJ684">
        <f>A!BI684</f>
        <v>0</v>
      </c>
      <c r="BK684">
        <f>A!BJ684</f>
        <v>0</v>
      </c>
      <c r="BL684">
        <f>A!BK684</f>
        <v>0</v>
      </c>
      <c r="BM684">
        <f>A!BL684</f>
        <v>0</v>
      </c>
      <c r="BN684">
        <f>A!BM684</f>
        <v>0</v>
      </c>
      <c r="BO684">
        <f>A!BN684</f>
        <v>0</v>
      </c>
      <c r="BP684">
        <f>A!BO684</f>
        <v>0</v>
      </c>
      <c r="BQ684">
        <f>A!BP684</f>
        <v>0</v>
      </c>
      <c r="BR684">
        <f>A!BQ684</f>
        <v>0</v>
      </c>
      <c r="BS684">
        <f>A!BR684</f>
        <v>0</v>
      </c>
      <c r="BT684">
        <f>A!BS684</f>
        <v>0</v>
      </c>
      <c r="BU684">
        <f>A!BT684</f>
        <v>0</v>
      </c>
      <c r="BV684">
        <f>A!BU684</f>
        <v>0</v>
      </c>
      <c r="BW684">
        <f>A!BV684</f>
        <v>0</v>
      </c>
      <c r="BX684">
        <f>A!BW684</f>
        <v>0</v>
      </c>
      <c r="BY684">
        <f>A!BX684</f>
        <v>0</v>
      </c>
      <c r="BZ684">
        <f>A!BY684</f>
        <v>0</v>
      </c>
      <c r="CA684">
        <f>A!BZ684</f>
        <v>0</v>
      </c>
      <c r="CB684">
        <f>A!CA684</f>
        <v>0</v>
      </c>
      <c r="CC684">
        <f>A!CB684</f>
        <v>0</v>
      </c>
      <c r="CD684">
        <f>A!CC684</f>
        <v>0</v>
      </c>
      <c r="CE684">
        <f>A!CD684</f>
        <v>0</v>
      </c>
      <c r="CF684">
        <f>A!CE684</f>
        <v>0</v>
      </c>
      <c r="CG684">
        <f>A!CF684</f>
        <v>0</v>
      </c>
      <c r="CH684">
        <f>A!CG684</f>
        <v>0</v>
      </c>
      <c r="CI684">
        <f>A!CH684</f>
        <v>0</v>
      </c>
      <c r="CJ684">
        <f>A!CI684</f>
        <v>0</v>
      </c>
      <c r="CK684">
        <f>A!CJ684</f>
        <v>0</v>
      </c>
      <c r="CL684">
        <f>A!CK684</f>
        <v>0</v>
      </c>
      <c r="CM684">
        <f>A!CL684</f>
        <v>0</v>
      </c>
      <c r="CN684">
        <f>A!CM684</f>
        <v>0</v>
      </c>
      <c r="CO684">
        <f>A!CN684</f>
        <v>0</v>
      </c>
      <c r="CP684">
        <f>A!CO684</f>
        <v>0</v>
      </c>
      <c r="CQ684">
        <f>A!CO994</f>
        <v>0</v>
      </c>
      <c r="CR684">
        <f>A!CP684</f>
        <v>0</v>
      </c>
      <c r="CS684">
        <f>A!CQ684</f>
        <v>0</v>
      </c>
    </row>
    <row r="685" spans="1:97" x14ac:dyDescent="0.2">
      <c r="A685">
        <f>A!A685</f>
        <v>0</v>
      </c>
      <c r="B685">
        <f>A!B685</f>
        <v>0</v>
      </c>
      <c r="C685">
        <f>A!C685</f>
        <v>0</v>
      </c>
      <c r="D685">
        <f>A!D685</f>
        <v>0</v>
      </c>
      <c r="E685">
        <f>A!E685</f>
        <v>0</v>
      </c>
      <c r="F685">
        <f>A!F685</f>
        <v>0</v>
      </c>
      <c r="G685">
        <f>A!G685</f>
        <v>0</v>
      </c>
      <c r="H685">
        <f>A!H685</f>
        <v>0</v>
      </c>
      <c r="I685">
        <f>A!I685</f>
        <v>0</v>
      </c>
      <c r="J685">
        <f>A!J685</f>
        <v>0</v>
      </c>
      <c r="K685">
        <f>A!K685</f>
        <v>0</v>
      </c>
      <c r="L685">
        <f>A!L685</f>
        <v>0</v>
      </c>
      <c r="M685">
        <f>A!M685</f>
        <v>0</v>
      </c>
      <c r="N685">
        <f>A!N685</f>
        <v>0</v>
      </c>
      <c r="O685">
        <f>A!O685</f>
        <v>0</v>
      </c>
      <c r="P685" s="23" t="str">
        <f>IF(A!P685="","",INDEX(B!$A$1:$BT$2000,MATCH(A!P685,B!$AX$1:$AX$2000,0),D!$B$5))</f>
        <v/>
      </c>
      <c r="Q685">
        <f>A!Q685</f>
        <v>0</v>
      </c>
      <c r="R685">
        <f>A!R685</f>
        <v>0</v>
      </c>
      <c r="S685">
        <f>A!S685</f>
        <v>0</v>
      </c>
      <c r="T685">
        <f>A!T685</f>
        <v>0</v>
      </c>
      <c r="U685">
        <f>A!U685</f>
        <v>0</v>
      </c>
      <c r="V685" s="23">
        <f>IF(A!V685="&lt;",1,A!V685)</f>
        <v>0</v>
      </c>
      <c r="W685">
        <f>A!W685</f>
        <v>0</v>
      </c>
      <c r="X685">
        <f>A!X685</f>
        <v>0</v>
      </c>
      <c r="Y685">
        <f>A!Y685</f>
        <v>0</v>
      </c>
      <c r="Z685" s="23">
        <f t="shared" si="10"/>
        <v>0</v>
      </c>
      <c r="AA685">
        <f>A!Z685</f>
        <v>0</v>
      </c>
      <c r="AB685">
        <f>A!AA685</f>
        <v>0</v>
      </c>
      <c r="AC685">
        <f>A!AB685</f>
        <v>0</v>
      </c>
      <c r="AD685">
        <f>A!AC685</f>
        <v>0</v>
      </c>
      <c r="AE685">
        <f>A!AD685</f>
        <v>0</v>
      </c>
      <c r="AF685">
        <f>A!AE685</f>
        <v>0</v>
      </c>
      <c r="AG685">
        <f>A!AF685</f>
        <v>0</v>
      </c>
      <c r="AH685">
        <f>A!AG685</f>
        <v>0</v>
      </c>
      <c r="AI685">
        <f>A!AH685</f>
        <v>0</v>
      </c>
      <c r="AJ685">
        <f>A!AI685</f>
        <v>0</v>
      </c>
      <c r="AK685">
        <f>A!AJ685</f>
        <v>0</v>
      </c>
      <c r="AL685">
        <f>A!AK685</f>
        <v>0</v>
      </c>
      <c r="AM685">
        <f>A!AL685</f>
        <v>0</v>
      </c>
      <c r="AN685">
        <f>A!AM685</f>
        <v>0</v>
      </c>
      <c r="AO685">
        <f>A!AN685</f>
        <v>0</v>
      </c>
      <c r="AP685">
        <f>A!AO685</f>
        <v>0</v>
      </c>
      <c r="AQ685">
        <f>A!AP685</f>
        <v>0</v>
      </c>
      <c r="AR685">
        <f>A!AQ685</f>
        <v>0</v>
      </c>
      <c r="AS685">
        <f>A!AR685</f>
        <v>0</v>
      </c>
      <c r="AT685">
        <f>A!AS685</f>
        <v>0</v>
      </c>
      <c r="AU685">
        <f>A!AT685</f>
        <v>0</v>
      </c>
      <c r="AV685">
        <f>A!AU685</f>
        <v>0</v>
      </c>
      <c r="AW685" s="23" t="str">
        <f>IF(A!AV685=0,"",A!AV685)</f>
        <v/>
      </c>
      <c r="AX685">
        <f>A!AW685</f>
        <v>0</v>
      </c>
      <c r="AY685">
        <f>A!AX685</f>
        <v>0</v>
      </c>
      <c r="AZ685">
        <f>A!AY685</f>
        <v>0</v>
      </c>
      <c r="BA685">
        <f>A!AZ685</f>
        <v>0</v>
      </c>
      <c r="BB685">
        <f>A!BA685</f>
        <v>0</v>
      </c>
      <c r="BC685">
        <f>A!BB685</f>
        <v>0</v>
      </c>
      <c r="BD685">
        <f>A!BC685</f>
        <v>0</v>
      </c>
      <c r="BE685">
        <f>A!BD685</f>
        <v>0</v>
      </c>
      <c r="BF685">
        <f>A!BE685</f>
        <v>0</v>
      </c>
      <c r="BG685">
        <f>A!BF685</f>
        <v>0</v>
      </c>
      <c r="BH685">
        <f>A!BG685</f>
        <v>0</v>
      </c>
      <c r="BI685">
        <f>A!BH685</f>
        <v>0</v>
      </c>
      <c r="BJ685">
        <f>A!BI685</f>
        <v>0</v>
      </c>
      <c r="BK685">
        <f>A!BJ685</f>
        <v>0</v>
      </c>
      <c r="BL685">
        <f>A!BK685</f>
        <v>0</v>
      </c>
      <c r="BM685">
        <f>A!BL685</f>
        <v>0</v>
      </c>
      <c r="BN685">
        <f>A!BM685</f>
        <v>0</v>
      </c>
      <c r="BO685">
        <f>A!BN685</f>
        <v>0</v>
      </c>
      <c r="BP685">
        <f>A!BO685</f>
        <v>0</v>
      </c>
      <c r="BQ685">
        <f>A!BP685</f>
        <v>0</v>
      </c>
      <c r="BR685">
        <f>A!BQ685</f>
        <v>0</v>
      </c>
      <c r="BS685">
        <f>A!BR685</f>
        <v>0</v>
      </c>
      <c r="BT685">
        <f>A!BS685</f>
        <v>0</v>
      </c>
      <c r="BU685">
        <f>A!BT685</f>
        <v>0</v>
      </c>
      <c r="BV685">
        <f>A!BU685</f>
        <v>0</v>
      </c>
      <c r="BW685">
        <f>A!BV685</f>
        <v>0</v>
      </c>
      <c r="BX685">
        <f>A!BW685</f>
        <v>0</v>
      </c>
      <c r="BY685">
        <f>A!BX685</f>
        <v>0</v>
      </c>
      <c r="BZ685">
        <f>A!BY685</f>
        <v>0</v>
      </c>
      <c r="CA685">
        <f>A!BZ685</f>
        <v>0</v>
      </c>
      <c r="CB685">
        <f>A!CA685</f>
        <v>0</v>
      </c>
      <c r="CC685">
        <f>A!CB685</f>
        <v>0</v>
      </c>
      <c r="CD685">
        <f>A!CC685</f>
        <v>0</v>
      </c>
      <c r="CE685">
        <f>A!CD685</f>
        <v>0</v>
      </c>
      <c r="CF685">
        <f>A!CE685</f>
        <v>0</v>
      </c>
      <c r="CG685">
        <f>A!CF685</f>
        <v>0</v>
      </c>
      <c r="CH685">
        <f>A!CG685</f>
        <v>0</v>
      </c>
      <c r="CI685">
        <f>A!CH685</f>
        <v>0</v>
      </c>
      <c r="CJ685">
        <f>A!CI685</f>
        <v>0</v>
      </c>
      <c r="CK685">
        <f>A!CJ685</f>
        <v>0</v>
      </c>
      <c r="CL685">
        <f>A!CK685</f>
        <v>0</v>
      </c>
      <c r="CM685">
        <f>A!CL685</f>
        <v>0</v>
      </c>
      <c r="CN685">
        <f>A!CM685</f>
        <v>0</v>
      </c>
      <c r="CO685">
        <f>A!CN685</f>
        <v>0</v>
      </c>
      <c r="CP685">
        <f>A!CO685</f>
        <v>0</v>
      </c>
      <c r="CQ685">
        <f>A!CO995</f>
        <v>0</v>
      </c>
      <c r="CR685">
        <f>A!CP685</f>
        <v>0</v>
      </c>
      <c r="CS685">
        <f>A!CQ685</f>
        <v>0</v>
      </c>
    </row>
    <row r="686" spans="1:97" x14ac:dyDescent="0.2">
      <c r="A686">
        <f>A!A686</f>
        <v>0</v>
      </c>
      <c r="B686">
        <f>A!B686</f>
        <v>0</v>
      </c>
      <c r="C686">
        <f>A!C686</f>
        <v>0</v>
      </c>
      <c r="D686">
        <f>A!D686</f>
        <v>0</v>
      </c>
      <c r="E686">
        <f>A!E686</f>
        <v>0</v>
      </c>
      <c r="F686">
        <f>A!F686</f>
        <v>0</v>
      </c>
      <c r="G686">
        <f>A!G686</f>
        <v>0</v>
      </c>
      <c r="H686">
        <f>A!H686</f>
        <v>0</v>
      </c>
      <c r="I686">
        <f>A!I686</f>
        <v>0</v>
      </c>
      <c r="J686">
        <f>A!J686</f>
        <v>0</v>
      </c>
      <c r="K686">
        <f>A!K686</f>
        <v>0</v>
      </c>
      <c r="L686">
        <f>A!L686</f>
        <v>0</v>
      </c>
      <c r="M686">
        <f>A!M686</f>
        <v>0</v>
      </c>
      <c r="N686">
        <f>A!N686</f>
        <v>0</v>
      </c>
      <c r="O686">
        <f>A!O686</f>
        <v>0</v>
      </c>
      <c r="P686" s="23" t="str">
        <f>IF(A!P686="","",INDEX(B!$A$1:$BT$2000,MATCH(A!P686,B!$AX$1:$AX$2000,0),D!$B$5))</f>
        <v/>
      </c>
      <c r="Q686">
        <f>A!Q686</f>
        <v>0</v>
      </c>
      <c r="R686">
        <f>A!R686</f>
        <v>0</v>
      </c>
      <c r="S686">
        <f>A!S686</f>
        <v>0</v>
      </c>
      <c r="T686">
        <f>A!T686</f>
        <v>0</v>
      </c>
      <c r="U686">
        <f>A!U686</f>
        <v>0</v>
      </c>
      <c r="V686" s="23">
        <f>IF(A!V686="&lt;",1,A!V686)</f>
        <v>0</v>
      </c>
      <c r="W686">
        <f>A!W686</f>
        <v>0</v>
      </c>
      <c r="X686">
        <f>A!X686</f>
        <v>0</v>
      </c>
      <c r="Y686">
        <f>A!Y686</f>
        <v>0</v>
      </c>
      <c r="Z686" s="23">
        <f t="shared" si="10"/>
        <v>0</v>
      </c>
      <c r="AA686">
        <f>A!Z686</f>
        <v>0</v>
      </c>
      <c r="AB686">
        <f>A!AA686</f>
        <v>0</v>
      </c>
      <c r="AC686">
        <f>A!AB686</f>
        <v>0</v>
      </c>
      <c r="AD686">
        <f>A!AC686</f>
        <v>0</v>
      </c>
      <c r="AE686">
        <f>A!AD686</f>
        <v>0</v>
      </c>
      <c r="AF686">
        <f>A!AE686</f>
        <v>0</v>
      </c>
      <c r="AG686">
        <f>A!AF686</f>
        <v>0</v>
      </c>
      <c r="AH686">
        <f>A!AG686</f>
        <v>0</v>
      </c>
      <c r="AI686">
        <f>A!AH686</f>
        <v>0</v>
      </c>
      <c r="AJ686">
        <f>A!AI686</f>
        <v>0</v>
      </c>
      <c r="AK686">
        <f>A!AJ686</f>
        <v>0</v>
      </c>
      <c r="AL686">
        <f>A!AK686</f>
        <v>0</v>
      </c>
      <c r="AM686">
        <f>A!AL686</f>
        <v>0</v>
      </c>
      <c r="AN686">
        <f>A!AM686</f>
        <v>0</v>
      </c>
      <c r="AO686">
        <f>A!AN686</f>
        <v>0</v>
      </c>
      <c r="AP686">
        <f>A!AO686</f>
        <v>0</v>
      </c>
      <c r="AQ686">
        <f>A!AP686</f>
        <v>0</v>
      </c>
      <c r="AR686">
        <f>A!AQ686</f>
        <v>0</v>
      </c>
      <c r="AS686">
        <f>A!AR686</f>
        <v>0</v>
      </c>
      <c r="AT686">
        <f>A!AS686</f>
        <v>0</v>
      </c>
      <c r="AU686">
        <f>A!AT686</f>
        <v>0</v>
      </c>
      <c r="AV686">
        <f>A!AU686</f>
        <v>0</v>
      </c>
      <c r="AW686" s="23" t="str">
        <f>IF(A!AV686=0,"",A!AV686)</f>
        <v/>
      </c>
      <c r="AX686">
        <f>A!AW686</f>
        <v>0</v>
      </c>
      <c r="AY686">
        <f>A!AX686</f>
        <v>0</v>
      </c>
      <c r="AZ686">
        <f>A!AY686</f>
        <v>0</v>
      </c>
      <c r="BA686">
        <f>A!AZ686</f>
        <v>0</v>
      </c>
      <c r="BB686">
        <f>A!BA686</f>
        <v>0</v>
      </c>
      <c r="BC686">
        <f>A!BB686</f>
        <v>0</v>
      </c>
      <c r="BD686">
        <f>A!BC686</f>
        <v>0</v>
      </c>
      <c r="BE686">
        <f>A!BD686</f>
        <v>0</v>
      </c>
      <c r="BF686">
        <f>A!BE686</f>
        <v>0</v>
      </c>
      <c r="BG686">
        <f>A!BF686</f>
        <v>0</v>
      </c>
      <c r="BH686">
        <f>A!BG686</f>
        <v>0</v>
      </c>
      <c r="BI686">
        <f>A!BH686</f>
        <v>0</v>
      </c>
      <c r="BJ686">
        <f>A!BI686</f>
        <v>0</v>
      </c>
      <c r="BK686">
        <f>A!BJ686</f>
        <v>0</v>
      </c>
      <c r="BL686">
        <f>A!BK686</f>
        <v>0</v>
      </c>
      <c r="BM686">
        <f>A!BL686</f>
        <v>0</v>
      </c>
      <c r="BN686">
        <f>A!BM686</f>
        <v>0</v>
      </c>
      <c r="BO686">
        <f>A!BN686</f>
        <v>0</v>
      </c>
      <c r="BP686">
        <f>A!BO686</f>
        <v>0</v>
      </c>
      <c r="BQ686">
        <f>A!BP686</f>
        <v>0</v>
      </c>
      <c r="BR686">
        <f>A!BQ686</f>
        <v>0</v>
      </c>
      <c r="BS686">
        <f>A!BR686</f>
        <v>0</v>
      </c>
      <c r="BT686">
        <f>A!BS686</f>
        <v>0</v>
      </c>
      <c r="BU686">
        <f>A!BT686</f>
        <v>0</v>
      </c>
      <c r="BV686">
        <f>A!BU686</f>
        <v>0</v>
      </c>
      <c r="BW686">
        <f>A!BV686</f>
        <v>0</v>
      </c>
      <c r="BX686">
        <f>A!BW686</f>
        <v>0</v>
      </c>
      <c r="BY686">
        <f>A!BX686</f>
        <v>0</v>
      </c>
      <c r="BZ686">
        <f>A!BY686</f>
        <v>0</v>
      </c>
      <c r="CA686">
        <f>A!BZ686</f>
        <v>0</v>
      </c>
      <c r="CB686">
        <f>A!CA686</f>
        <v>0</v>
      </c>
      <c r="CC686">
        <f>A!CB686</f>
        <v>0</v>
      </c>
      <c r="CD686">
        <f>A!CC686</f>
        <v>0</v>
      </c>
      <c r="CE686">
        <f>A!CD686</f>
        <v>0</v>
      </c>
      <c r="CF686">
        <f>A!CE686</f>
        <v>0</v>
      </c>
      <c r="CG686">
        <f>A!CF686</f>
        <v>0</v>
      </c>
      <c r="CH686">
        <f>A!CG686</f>
        <v>0</v>
      </c>
      <c r="CI686">
        <f>A!CH686</f>
        <v>0</v>
      </c>
      <c r="CJ686">
        <f>A!CI686</f>
        <v>0</v>
      </c>
      <c r="CK686">
        <f>A!CJ686</f>
        <v>0</v>
      </c>
      <c r="CL686">
        <f>A!CK686</f>
        <v>0</v>
      </c>
      <c r="CM686">
        <f>A!CL686</f>
        <v>0</v>
      </c>
      <c r="CN686">
        <f>A!CM686</f>
        <v>0</v>
      </c>
      <c r="CO686">
        <f>A!CN686</f>
        <v>0</v>
      </c>
      <c r="CP686">
        <f>A!CO686</f>
        <v>0</v>
      </c>
      <c r="CQ686">
        <f>A!CO996</f>
        <v>0</v>
      </c>
      <c r="CR686">
        <f>A!CP686</f>
        <v>0</v>
      </c>
      <c r="CS686">
        <f>A!CQ686</f>
        <v>0</v>
      </c>
    </row>
    <row r="687" spans="1:97" x14ac:dyDescent="0.2">
      <c r="A687">
        <f>A!A687</f>
        <v>0</v>
      </c>
      <c r="B687">
        <f>A!B687</f>
        <v>0</v>
      </c>
      <c r="C687">
        <f>A!C687</f>
        <v>0</v>
      </c>
      <c r="D687">
        <f>A!D687</f>
        <v>0</v>
      </c>
      <c r="E687">
        <f>A!E687</f>
        <v>0</v>
      </c>
      <c r="F687">
        <f>A!F687</f>
        <v>0</v>
      </c>
      <c r="G687">
        <f>A!G687</f>
        <v>0</v>
      </c>
      <c r="H687">
        <f>A!H687</f>
        <v>0</v>
      </c>
      <c r="I687">
        <f>A!I687</f>
        <v>0</v>
      </c>
      <c r="J687">
        <f>A!J687</f>
        <v>0</v>
      </c>
      <c r="K687">
        <f>A!K687</f>
        <v>0</v>
      </c>
      <c r="L687">
        <f>A!L687</f>
        <v>0</v>
      </c>
      <c r="M687">
        <f>A!M687</f>
        <v>0</v>
      </c>
      <c r="N687">
        <f>A!N687</f>
        <v>0</v>
      </c>
      <c r="O687">
        <f>A!O687</f>
        <v>0</v>
      </c>
      <c r="P687" s="23" t="str">
        <f>IF(A!P687="","",INDEX(B!$A$1:$BT$2000,MATCH(A!P687,B!$AX$1:$AX$2000,0),D!$B$5))</f>
        <v/>
      </c>
      <c r="Q687">
        <f>A!Q687</f>
        <v>0</v>
      </c>
      <c r="R687">
        <f>A!R687</f>
        <v>0</v>
      </c>
      <c r="S687">
        <f>A!S687</f>
        <v>0</v>
      </c>
      <c r="T687">
        <f>A!T687</f>
        <v>0</v>
      </c>
      <c r="U687">
        <f>A!U687</f>
        <v>0</v>
      </c>
      <c r="V687" s="23">
        <f>IF(A!V687="&lt;",1,A!V687)</f>
        <v>0</v>
      </c>
      <c r="W687">
        <f>A!W687</f>
        <v>0</v>
      </c>
      <c r="X687">
        <f>A!X687</f>
        <v>0</v>
      </c>
      <c r="Y687">
        <f>A!Y687</f>
        <v>0</v>
      </c>
      <c r="Z687" s="23">
        <f t="shared" si="10"/>
        <v>0</v>
      </c>
      <c r="AA687">
        <f>A!Z687</f>
        <v>0</v>
      </c>
      <c r="AB687">
        <f>A!AA687</f>
        <v>0</v>
      </c>
      <c r="AC687">
        <f>A!AB687</f>
        <v>0</v>
      </c>
      <c r="AD687">
        <f>A!AC687</f>
        <v>0</v>
      </c>
      <c r="AE687">
        <f>A!AD687</f>
        <v>0</v>
      </c>
      <c r="AF687">
        <f>A!AE687</f>
        <v>0</v>
      </c>
      <c r="AG687">
        <f>A!AF687</f>
        <v>0</v>
      </c>
      <c r="AH687">
        <f>A!AG687</f>
        <v>0</v>
      </c>
      <c r="AI687">
        <f>A!AH687</f>
        <v>0</v>
      </c>
      <c r="AJ687">
        <f>A!AI687</f>
        <v>0</v>
      </c>
      <c r="AK687">
        <f>A!AJ687</f>
        <v>0</v>
      </c>
      <c r="AL687">
        <f>A!AK687</f>
        <v>0</v>
      </c>
      <c r="AM687">
        <f>A!AL687</f>
        <v>0</v>
      </c>
      <c r="AN687">
        <f>A!AM687</f>
        <v>0</v>
      </c>
      <c r="AO687">
        <f>A!AN687</f>
        <v>0</v>
      </c>
      <c r="AP687">
        <f>A!AO687</f>
        <v>0</v>
      </c>
      <c r="AQ687">
        <f>A!AP687</f>
        <v>0</v>
      </c>
      <c r="AR687">
        <f>A!AQ687</f>
        <v>0</v>
      </c>
      <c r="AS687">
        <f>A!AR687</f>
        <v>0</v>
      </c>
      <c r="AT687">
        <f>A!AS687</f>
        <v>0</v>
      </c>
      <c r="AU687">
        <f>A!AT687</f>
        <v>0</v>
      </c>
      <c r="AV687">
        <f>A!AU687</f>
        <v>0</v>
      </c>
      <c r="AW687" s="23" t="str">
        <f>IF(A!AV687=0,"",A!AV687)</f>
        <v/>
      </c>
      <c r="AX687">
        <f>A!AW687</f>
        <v>0</v>
      </c>
      <c r="AY687">
        <f>A!AX687</f>
        <v>0</v>
      </c>
      <c r="AZ687">
        <f>A!AY687</f>
        <v>0</v>
      </c>
      <c r="BA687">
        <f>A!AZ687</f>
        <v>0</v>
      </c>
      <c r="BB687">
        <f>A!BA687</f>
        <v>0</v>
      </c>
      <c r="BC687">
        <f>A!BB687</f>
        <v>0</v>
      </c>
      <c r="BD687">
        <f>A!BC687</f>
        <v>0</v>
      </c>
      <c r="BE687">
        <f>A!BD687</f>
        <v>0</v>
      </c>
      <c r="BF687">
        <f>A!BE687</f>
        <v>0</v>
      </c>
      <c r="BG687">
        <f>A!BF687</f>
        <v>0</v>
      </c>
      <c r="BH687">
        <f>A!BG687</f>
        <v>0</v>
      </c>
      <c r="BI687">
        <f>A!BH687</f>
        <v>0</v>
      </c>
      <c r="BJ687">
        <f>A!BI687</f>
        <v>0</v>
      </c>
      <c r="BK687">
        <f>A!BJ687</f>
        <v>0</v>
      </c>
      <c r="BL687">
        <f>A!BK687</f>
        <v>0</v>
      </c>
      <c r="BM687">
        <f>A!BL687</f>
        <v>0</v>
      </c>
      <c r="BN687">
        <f>A!BM687</f>
        <v>0</v>
      </c>
      <c r="BO687">
        <f>A!BN687</f>
        <v>0</v>
      </c>
      <c r="BP687">
        <f>A!BO687</f>
        <v>0</v>
      </c>
      <c r="BQ687">
        <f>A!BP687</f>
        <v>0</v>
      </c>
      <c r="BR687">
        <f>A!BQ687</f>
        <v>0</v>
      </c>
      <c r="BS687">
        <f>A!BR687</f>
        <v>0</v>
      </c>
      <c r="BT687">
        <f>A!BS687</f>
        <v>0</v>
      </c>
      <c r="BU687">
        <f>A!BT687</f>
        <v>0</v>
      </c>
      <c r="BV687">
        <f>A!BU687</f>
        <v>0</v>
      </c>
      <c r="BW687">
        <f>A!BV687</f>
        <v>0</v>
      </c>
      <c r="BX687">
        <f>A!BW687</f>
        <v>0</v>
      </c>
      <c r="BY687">
        <f>A!BX687</f>
        <v>0</v>
      </c>
      <c r="BZ687">
        <f>A!BY687</f>
        <v>0</v>
      </c>
      <c r="CA687">
        <f>A!BZ687</f>
        <v>0</v>
      </c>
      <c r="CB687">
        <f>A!CA687</f>
        <v>0</v>
      </c>
      <c r="CC687">
        <f>A!CB687</f>
        <v>0</v>
      </c>
      <c r="CD687">
        <f>A!CC687</f>
        <v>0</v>
      </c>
      <c r="CE687">
        <f>A!CD687</f>
        <v>0</v>
      </c>
      <c r="CF687">
        <f>A!CE687</f>
        <v>0</v>
      </c>
      <c r="CG687">
        <f>A!CF687</f>
        <v>0</v>
      </c>
      <c r="CH687">
        <f>A!CG687</f>
        <v>0</v>
      </c>
      <c r="CI687">
        <f>A!CH687</f>
        <v>0</v>
      </c>
      <c r="CJ687">
        <f>A!CI687</f>
        <v>0</v>
      </c>
      <c r="CK687">
        <f>A!CJ687</f>
        <v>0</v>
      </c>
      <c r="CL687">
        <f>A!CK687</f>
        <v>0</v>
      </c>
      <c r="CM687">
        <f>A!CL687</f>
        <v>0</v>
      </c>
      <c r="CN687">
        <f>A!CM687</f>
        <v>0</v>
      </c>
      <c r="CO687">
        <f>A!CN687</f>
        <v>0</v>
      </c>
      <c r="CP687">
        <f>A!CO687</f>
        <v>0</v>
      </c>
      <c r="CQ687">
        <f>A!CO997</f>
        <v>0</v>
      </c>
      <c r="CR687">
        <f>A!CP687</f>
        <v>0</v>
      </c>
      <c r="CS687">
        <f>A!CQ687</f>
        <v>0</v>
      </c>
    </row>
    <row r="688" spans="1:97" x14ac:dyDescent="0.2">
      <c r="A688">
        <f>A!A688</f>
        <v>0</v>
      </c>
      <c r="B688">
        <f>A!B688</f>
        <v>0</v>
      </c>
      <c r="C688">
        <f>A!C688</f>
        <v>0</v>
      </c>
      <c r="D688">
        <f>A!D688</f>
        <v>0</v>
      </c>
      <c r="E688">
        <f>A!E688</f>
        <v>0</v>
      </c>
      <c r="F688">
        <f>A!F688</f>
        <v>0</v>
      </c>
      <c r="G688">
        <f>A!G688</f>
        <v>0</v>
      </c>
      <c r="H688">
        <f>A!H688</f>
        <v>0</v>
      </c>
      <c r="I688">
        <f>A!I688</f>
        <v>0</v>
      </c>
      <c r="J688">
        <f>A!J688</f>
        <v>0</v>
      </c>
      <c r="K688">
        <f>A!K688</f>
        <v>0</v>
      </c>
      <c r="L688">
        <f>A!L688</f>
        <v>0</v>
      </c>
      <c r="M688">
        <f>A!M688</f>
        <v>0</v>
      </c>
      <c r="N688">
        <f>A!N688</f>
        <v>0</v>
      </c>
      <c r="O688">
        <f>A!O688</f>
        <v>0</v>
      </c>
      <c r="P688" s="23" t="str">
        <f>IF(A!P688="","",INDEX(B!$A$1:$BT$2000,MATCH(A!P688,B!$AX$1:$AX$2000,0),D!$B$5))</f>
        <v/>
      </c>
      <c r="Q688">
        <f>A!Q688</f>
        <v>0</v>
      </c>
      <c r="R688">
        <f>A!R688</f>
        <v>0</v>
      </c>
      <c r="S688">
        <f>A!S688</f>
        <v>0</v>
      </c>
      <c r="T688">
        <f>A!T688</f>
        <v>0</v>
      </c>
      <c r="U688">
        <f>A!U688</f>
        <v>0</v>
      </c>
      <c r="V688" s="23">
        <f>IF(A!V688="&lt;",1,A!V688)</f>
        <v>0</v>
      </c>
      <c r="W688">
        <f>A!W688</f>
        <v>0</v>
      </c>
      <c r="X688">
        <f>A!X688</f>
        <v>0</v>
      </c>
      <c r="Y688">
        <f>A!Y688</f>
        <v>0</v>
      </c>
      <c r="Z688" s="23">
        <f t="shared" si="10"/>
        <v>0</v>
      </c>
      <c r="AA688">
        <f>A!Z688</f>
        <v>0</v>
      </c>
      <c r="AB688">
        <f>A!AA688</f>
        <v>0</v>
      </c>
      <c r="AC688">
        <f>A!AB688</f>
        <v>0</v>
      </c>
      <c r="AD688">
        <f>A!AC688</f>
        <v>0</v>
      </c>
      <c r="AE688">
        <f>A!AD688</f>
        <v>0</v>
      </c>
      <c r="AF688">
        <f>A!AE688</f>
        <v>0</v>
      </c>
      <c r="AG688">
        <f>A!AF688</f>
        <v>0</v>
      </c>
      <c r="AH688">
        <f>A!AG688</f>
        <v>0</v>
      </c>
      <c r="AI688">
        <f>A!AH688</f>
        <v>0</v>
      </c>
      <c r="AJ688">
        <f>A!AI688</f>
        <v>0</v>
      </c>
      <c r="AK688">
        <f>A!AJ688</f>
        <v>0</v>
      </c>
      <c r="AL688">
        <f>A!AK688</f>
        <v>0</v>
      </c>
      <c r="AM688">
        <f>A!AL688</f>
        <v>0</v>
      </c>
      <c r="AN688">
        <f>A!AM688</f>
        <v>0</v>
      </c>
      <c r="AO688">
        <f>A!AN688</f>
        <v>0</v>
      </c>
      <c r="AP688">
        <f>A!AO688</f>
        <v>0</v>
      </c>
      <c r="AQ688">
        <f>A!AP688</f>
        <v>0</v>
      </c>
      <c r="AR688">
        <f>A!AQ688</f>
        <v>0</v>
      </c>
      <c r="AS688">
        <f>A!AR688</f>
        <v>0</v>
      </c>
      <c r="AT688">
        <f>A!AS688</f>
        <v>0</v>
      </c>
      <c r="AU688">
        <f>A!AT688</f>
        <v>0</v>
      </c>
      <c r="AV688">
        <f>A!AU688</f>
        <v>0</v>
      </c>
      <c r="AW688" s="23" t="str">
        <f>IF(A!AV688=0,"",A!AV688)</f>
        <v/>
      </c>
      <c r="AX688">
        <f>A!AW688</f>
        <v>0</v>
      </c>
      <c r="AY688">
        <f>A!AX688</f>
        <v>0</v>
      </c>
      <c r="AZ688">
        <f>A!AY688</f>
        <v>0</v>
      </c>
      <c r="BA688">
        <f>A!AZ688</f>
        <v>0</v>
      </c>
      <c r="BB688">
        <f>A!BA688</f>
        <v>0</v>
      </c>
      <c r="BC688">
        <f>A!BB688</f>
        <v>0</v>
      </c>
      <c r="BD688">
        <f>A!BC688</f>
        <v>0</v>
      </c>
      <c r="BE688">
        <f>A!BD688</f>
        <v>0</v>
      </c>
      <c r="BF688">
        <f>A!BE688</f>
        <v>0</v>
      </c>
      <c r="BG688">
        <f>A!BF688</f>
        <v>0</v>
      </c>
      <c r="BH688">
        <f>A!BG688</f>
        <v>0</v>
      </c>
      <c r="BI688">
        <f>A!BH688</f>
        <v>0</v>
      </c>
      <c r="BJ688">
        <f>A!BI688</f>
        <v>0</v>
      </c>
      <c r="BK688">
        <f>A!BJ688</f>
        <v>0</v>
      </c>
      <c r="BL688">
        <f>A!BK688</f>
        <v>0</v>
      </c>
      <c r="BM688">
        <f>A!BL688</f>
        <v>0</v>
      </c>
      <c r="BN688">
        <f>A!BM688</f>
        <v>0</v>
      </c>
      <c r="BO688">
        <f>A!BN688</f>
        <v>0</v>
      </c>
      <c r="BP688">
        <f>A!BO688</f>
        <v>0</v>
      </c>
      <c r="BQ688">
        <f>A!BP688</f>
        <v>0</v>
      </c>
      <c r="BR688">
        <f>A!BQ688</f>
        <v>0</v>
      </c>
      <c r="BS688">
        <f>A!BR688</f>
        <v>0</v>
      </c>
      <c r="BT688">
        <f>A!BS688</f>
        <v>0</v>
      </c>
      <c r="BU688">
        <f>A!BT688</f>
        <v>0</v>
      </c>
      <c r="BV688">
        <f>A!BU688</f>
        <v>0</v>
      </c>
      <c r="BW688">
        <f>A!BV688</f>
        <v>0</v>
      </c>
      <c r="BX688">
        <f>A!BW688</f>
        <v>0</v>
      </c>
      <c r="BY688">
        <f>A!BX688</f>
        <v>0</v>
      </c>
      <c r="BZ688">
        <f>A!BY688</f>
        <v>0</v>
      </c>
      <c r="CA688">
        <f>A!BZ688</f>
        <v>0</v>
      </c>
      <c r="CB688">
        <f>A!CA688</f>
        <v>0</v>
      </c>
      <c r="CC688">
        <f>A!CB688</f>
        <v>0</v>
      </c>
      <c r="CD688">
        <f>A!CC688</f>
        <v>0</v>
      </c>
      <c r="CE688">
        <f>A!CD688</f>
        <v>0</v>
      </c>
      <c r="CF688">
        <f>A!CE688</f>
        <v>0</v>
      </c>
      <c r="CG688">
        <f>A!CF688</f>
        <v>0</v>
      </c>
      <c r="CH688">
        <f>A!CG688</f>
        <v>0</v>
      </c>
      <c r="CI688">
        <f>A!CH688</f>
        <v>0</v>
      </c>
      <c r="CJ688">
        <f>A!CI688</f>
        <v>0</v>
      </c>
      <c r="CK688">
        <f>A!CJ688</f>
        <v>0</v>
      </c>
      <c r="CL688">
        <f>A!CK688</f>
        <v>0</v>
      </c>
      <c r="CM688">
        <f>A!CL688</f>
        <v>0</v>
      </c>
      <c r="CN688">
        <f>A!CM688</f>
        <v>0</v>
      </c>
      <c r="CO688">
        <f>A!CN688</f>
        <v>0</v>
      </c>
      <c r="CP688">
        <f>A!CO688</f>
        <v>0</v>
      </c>
      <c r="CQ688">
        <f>A!CO998</f>
        <v>0</v>
      </c>
      <c r="CR688">
        <f>A!CP688</f>
        <v>0</v>
      </c>
      <c r="CS688">
        <f>A!CQ688</f>
        <v>0</v>
      </c>
    </row>
    <row r="689" spans="1:97" x14ac:dyDescent="0.2">
      <c r="A689">
        <f>A!A689</f>
        <v>0</v>
      </c>
      <c r="B689">
        <f>A!B689</f>
        <v>0</v>
      </c>
      <c r="C689">
        <f>A!C689</f>
        <v>0</v>
      </c>
      <c r="D689">
        <f>A!D689</f>
        <v>0</v>
      </c>
      <c r="E689">
        <f>A!E689</f>
        <v>0</v>
      </c>
      <c r="F689">
        <f>A!F689</f>
        <v>0</v>
      </c>
      <c r="G689">
        <f>A!G689</f>
        <v>0</v>
      </c>
      <c r="H689">
        <f>A!H689</f>
        <v>0</v>
      </c>
      <c r="I689">
        <f>A!I689</f>
        <v>0</v>
      </c>
      <c r="J689">
        <f>A!J689</f>
        <v>0</v>
      </c>
      <c r="K689">
        <f>A!K689</f>
        <v>0</v>
      </c>
      <c r="L689">
        <f>A!L689</f>
        <v>0</v>
      </c>
      <c r="M689">
        <f>A!M689</f>
        <v>0</v>
      </c>
      <c r="N689">
        <f>A!N689</f>
        <v>0</v>
      </c>
      <c r="O689">
        <f>A!O689</f>
        <v>0</v>
      </c>
      <c r="P689" s="23" t="str">
        <f>IF(A!P689="","",INDEX(B!$A$1:$BT$2000,MATCH(A!P689,B!$AX$1:$AX$2000,0),D!$B$5))</f>
        <v/>
      </c>
      <c r="Q689">
        <f>A!Q689</f>
        <v>0</v>
      </c>
      <c r="R689">
        <f>A!R689</f>
        <v>0</v>
      </c>
      <c r="S689">
        <f>A!S689</f>
        <v>0</v>
      </c>
      <c r="T689">
        <f>A!T689</f>
        <v>0</v>
      </c>
      <c r="U689">
        <f>A!U689</f>
        <v>0</v>
      </c>
      <c r="V689" s="23">
        <f>IF(A!V689="&lt;",1,A!V689)</f>
        <v>0</v>
      </c>
      <c r="W689">
        <f>A!W689</f>
        <v>0</v>
      </c>
      <c r="X689">
        <f>A!X689</f>
        <v>0</v>
      </c>
      <c r="Y689">
        <f>A!Y689</f>
        <v>0</v>
      </c>
      <c r="Z689" s="23">
        <f t="shared" si="10"/>
        <v>0</v>
      </c>
      <c r="AA689">
        <f>A!Z689</f>
        <v>0</v>
      </c>
      <c r="AB689">
        <f>A!AA689</f>
        <v>0</v>
      </c>
      <c r="AC689">
        <f>A!AB689</f>
        <v>0</v>
      </c>
      <c r="AD689">
        <f>A!AC689</f>
        <v>0</v>
      </c>
      <c r="AE689">
        <f>A!AD689</f>
        <v>0</v>
      </c>
      <c r="AF689">
        <f>A!AE689</f>
        <v>0</v>
      </c>
      <c r="AG689">
        <f>A!AF689</f>
        <v>0</v>
      </c>
      <c r="AH689">
        <f>A!AG689</f>
        <v>0</v>
      </c>
      <c r="AI689">
        <f>A!AH689</f>
        <v>0</v>
      </c>
      <c r="AJ689">
        <f>A!AI689</f>
        <v>0</v>
      </c>
      <c r="AK689">
        <f>A!AJ689</f>
        <v>0</v>
      </c>
      <c r="AL689">
        <f>A!AK689</f>
        <v>0</v>
      </c>
      <c r="AM689">
        <f>A!AL689</f>
        <v>0</v>
      </c>
      <c r="AN689">
        <f>A!AM689</f>
        <v>0</v>
      </c>
      <c r="AO689">
        <f>A!AN689</f>
        <v>0</v>
      </c>
      <c r="AP689">
        <f>A!AO689</f>
        <v>0</v>
      </c>
      <c r="AQ689">
        <f>A!AP689</f>
        <v>0</v>
      </c>
      <c r="AR689">
        <f>A!AQ689</f>
        <v>0</v>
      </c>
      <c r="AS689">
        <f>A!AR689</f>
        <v>0</v>
      </c>
      <c r="AT689">
        <f>A!AS689</f>
        <v>0</v>
      </c>
      <c r="AU689">
        <f>A!AT689</f>
        <v>0</v>
      </c>
      <c r="AV689">
        <f>A!AU689</f>
        <v>0</v>
      </c>
      <c r="AW689" s="23" t="str">
        <f>IF(A!AV689=0,"",A!AV689)</f>
        <v/>
      </c>
      <c r="AX689">
        <f>A!AW689</f>
        <v>0</v>
      </c>
      <c r="AY689">
        <f>A!AX689</f>
        <v>0</v>
      </c>
      <c r="AZ689">
        <f>A!AY689</f>
        <v>0</v>
      </c>
      <c r="BA689">
        <f>A!AZ689</f>
        <v>0</v>
      </c>
      <c r="BB689">
        <f>A!BA689</f>
        <v>0</v>
      </c>
      <c r="BC689">
        <f>A!BB689</f>
        <v>0</v>
      </c>
      <c r="BD689">
        <f>A!BC689</f>
        <v>0</v>
      </c>
      <c r="BE689">
        <f>A!BD689</f>
        <v>0</v>
      </c>
      <c r="BF689">
        <f>A!BE689</f>
        <v>0</v>
      </c>
      <c r="BG689">
        <f>A!BF689</f>
        <v>0</v>
      </c>
      <c r="BH689">
        <f>A!BG689</f>
        <v>0</v>
      </c>
      <c r="BI689">
        <f>A!BH689</f>
        <v>0</v>
      </c>
      <c r="BJ689">
        <f>A!BI689</f>
        <v>0</v>
      </c>
      <c r="BK689">
        <f>A!BJ689</f>
        <v>0</v>
      </c>
      <c r="BL689">
        <f>A!BK689</f>
        <v>0</v>
      </c>
      <c r="BM689">
        <f>A!BL689</f>
        <v>0</v>
      </c>
      <c r="BN689">
        <f>A!BM689</f>
        <v>0</v>
      </c>
      <c r="BO689">
        <f>A!BN689</f>
        <v>0</v>
      </c>
      <c r="BP689">
        <f>A!BO689</f>
        <v>0</v>
      </c>
      <c r="BQ689">
        <f>A!BP689</f>
        <v>0</v>
      </c>
      <c r="BR689">
        <f>A!BQ689</f>
        <v>0</v>
      </c>
      <c r="BS689">
        <f>A!BR689</f>
        <v>0</v>
      </c>
      <c r="BT689">
        <f>A!BS689</f>
        <v>0</v>
      </c>
      <c r="BU689">
        <f>A!BT689</f>
        <v>0</v>
      </c>
      <c r="BV689">
        <f>A!BU689</f>
        <v>0</v>
      </c>
      <c r="BW689">
        <f>A!BV689</f>
        <v>0</v>
      </c>
      <c r="BX689">
        <f>A!BW689</f>
        <v>0</v>
      </c>
      <c r="BY689">
        <f>A!BX689</f>
        <v>0</v>
      </c>
      <c r="BZ689">
        <f>A!BY689</f>
        <v>0</v>
      </c>
      <c r="CA689">
        <f>A!BZ689</f>
        <v>0</v>
      </c>
      <c r="CB689">
        <f>A!CA689</f>
        <v>0</v>
      </c>
      <c r="CC689">
        <f>A!CB689</f>
        <v>0</v>
      </c>
      <c r="CD689">
        <f>A!CC689</f>
        <v>0</v>
      </c>
      <c r="CE689">
        <f>A!CD689</f>
        <v>0</v>
      </c>
      <c r="CF689">
        <f>A!CE689</f>
        <v>0</v>
      </c>
      <c r="CG689">
        <f>A!CF689</f>
        <v>0</v>
      </c>
      <c r="CH689">
        <f>A!CG689</f>
        <v>0</v>
      </c>
      <c r="CI689">
        <f>A!CH689</f>
        <v>0</v>
      </c>
      <c r="CJ689">
        <f>A!CI689</f>
        <v>0</v>
      </c>
      <c r="CK689">
        <f>A!CJ689</f>
        <v>0</v>
      </c>
      <c r="CL689">
        <f>A!CK689</f>
        <v>0</v>
      </c>
      <c r="CM689">
        <f>A!CL689</f>
        <v>0</v>
      </c>
      <c r="CN689">
        <f>A!CM689</f>
        <v>0</v>
      </c>
      <c r="CO689">
        <f>A!CN689</f>
        <v>0</v>
      </c>
      <c r="CP689">
        <f>A!CO689</f>
        <v>0</v>
      </c>
      <c r="CQ689">
        <f>A!CO999</f>
        <v>0</v>
      </c>
      <c r="CR689">
        <f>A!CP689</f>
        <v>0</v>
      </c>
      <c r="CS689">
        <f>A!CQ689</f>
        <v>0</v>
      </c>
    </row>
    <row r="690" spans="1:97" x14ac:dyDescent="0.2">
      <c r="A690">
        <f>A!A690</f>
        <v>0</v>
      </c>
      <c r="B690">
        <f>A!B690</f>
        <v>0</v>
      </c>
      <c r="C690">
        <f>A!C690</f>
        <v>0</v>
      </c>
      <c r="D690">
        <f>A!D690</f>
        <v>0</v>
      </c>
      <c r="E690">
        <f>A!E690</f>
        <v>0</v>
      </c>
      <c r="F690">
        <f>A!F690</f>
        <v>0</v>
      </c>
      <c r="G690">
        <f>A!G690</f>
        <v>0</v>
      </c>
      <c r="H690">
        <f>A!H690</f>
        <v>0</v>
      </c>
      <c r="I690">
        <f>A!I690</f>
        <v>0</v>
      </c>
      <c r="J690">
        <f>A!J690</f>
        <v>0</v>
      </c>
      <c r="K690">
        <f>A!K690</f>
        <v>0</v>
      </c>
      <c r="L690">
        <f>A!L690</f>
        <v>0</v>
      </c>
      <c r="M690">
        <f>A!M690</f>
        <v>0</v>
      </c>
      <c r="N690">
        <f>A!N690</f>
        <v>0</v>
      </c>
      <c r="O690">
        <f>A!O690</f>
        <v>0</v>
      </c>
      <c r="P690" s="23" t="str">
        <f>IF(A!P690="","",INDEX(B!$A$1:$BT$2000,MATCH(A!P690,B!$AX$1:$AX$2000,0),D!$B$5))</f>
        <v/>
      </c>
      <c r="Q690">
        <f>A!Q690</f>
        <v>0</v>
      </c>
      <c r="R690">
        <f>A!R690</f>
        <v>0</v>
      </c>
      <c r="S690">
        <f>A!S690</f>
        <v>0</v>
      </c>
      <c r="T690">
        <f>A!T690</f>
        <v>0</v>
      </c>
      <c r="U690">
        <f>A!U690</f>
        <v>0</v>
      </c>
      <c r="V690" s="23">
        <f>IF(A!V690="&lt;",1,A!V690)</f>
        <v>0</v>
      </c>
      <c r="W690">
        <f>A!W690</f>
        <v>0</v>
      </c>
      <c r="X690">
        <f>A!X690</f>
        <v>0</v>
      </c>
      <c r="Y690">
        <f>A!Y690</f>
        <v>0</v>
      </c>
      <c r="Z690" s="23">
        <f t="shared" si="10"/>
        <v>0</v>
      </c>
      <c r="AA690">
        <f>A!Z690</f>
        <v>0</v>
      </c>
      <c r="AB690">
        <f>A!AA690</f>
        <v>0</v>
      </c>
      <c r="AC690">
        <f>A!AB690</f>
        <v>0</v>
      </c>
      <c r="AD690">
        <f>A!AC690</f>
        <v>0</v>
      </c>
      <c r="AE690">
        <f>A!AD690</f>
        <v>0</v>
      </c>
      <c r="AF690">
        <f>A!AE690</f>
        <v>0</v>
      </c>
      <c r="AG690">
        <f>A!AF690</f>
        <v>0</v>
      </c>
      <c r="AH690">
        <f>A!AG690</f>
        <v>0</v>
      </c>
      <c r="AI690">
        <f>A!AH690</f>
        <v>0</v>
      </c>
      <c r="AJ690">
        <f>A!AI690</f>
        <v>0</v>
      </c>
      <c r="AK690">
        <f>A!AJ690</f>
        <v>0</v>
      </c>
      <c r="AL690">
        <f>A!AK690</f>
        <v>0</v>
      </c>
      <c r="AM690">
        <f>A!AL690</f>
        <v>0</v>
      </c>
      <c r="AN690">
        <f>A!AM690</f>
        <v>0</v>
      </c>
      <c r="AO690">
        <f>A!AN690</f>
        <v>0</v>
      </c>
      <c r="AP690">
        <f>A!AO690</f>
        <v>0</v>
      </c>
      <c r="AQ690">
        <f>A!AP690</f>
        <v>0</v>
      </c>
      <c r="AR690">
        <f>A!AQ690</f>
        <v>0</v>
      </c>
      <c r="AS690">
        <f>A!AR690</f>
        <v>0</v>
      </c>
      <c r="AT690">
        <f>A!AS690</f>
        <v>0</v>
      </c>
      <c r="AU690">
        <f>A!AT690</f>
        <v>0</v>
      </c>
      <c r="AV690">
        <f>A!AU690</f>
        <v>0</v>
      </c>
      <c r="AW690" s="23" t="str">
        <f>IF(A!AV690=0,"",A!AV690)</f>
        <v/>
      </c>
      <c r="AX690">
        <f>A!AW690</f>
        <v>0</v>
      </c>
      <c r="AY690">
        <f>A!AX690</f>
        <v>0</v>
      </c>
      <c r="AZ690">
        <f>A!AY690</f>
        <v>0</v>
      </c>
      <c r="BA690">
        <f>A!AZ690</f>
        <v>0</v>
      </c>
      <c r="BB690">
        <f>A!BA690</f>
        <v>0</v>
      </c>
      <c r="BC690">
        <f>A!BB690</f>
        <v>0</v>
      </c>
      <c r="BD690">
        <f>A!BC690</f>
        <v>0</v>
      </c>
      <c r="BE690">
        <f>A!BD690</f>
        <v>0</v>
      </c>
      <c r="BF690">
        <f>A!BE690</f>
        <v>0</v>
      </c>
      <c r="BG690">
        <f>A!BF690</f>
        <v>0</v>
      </c>
      <c r="BH690">
        <f>A!BG690</f>
        <v>0</v>
      </c>
      <c r="BI690">
        <f>A!BH690</f>
        <v>0</v>
      </c>
      <c r="BJ690">
        <f>A!BI690</f>
        <v>0</v>
      </c>
      <c r="BK690">
        <f>A!BJ690</f>
        <v>0</v>
      </c>
      <c r="BL690">
        <f>A!BK690</f>
        <v>0</v>
      </c>
      <c r="BM690">
        <f>A!BL690</f>
        <v>0</v>
      </c>
      <c r="BN690">
        <f>A!BM690</f>
        <v>0</v>
      </c>
      <c r="BO690">
        <f>A!BN690</f>
        <v>0</v>
      </c>
      <c r="BP690">
        <f>A!BO690</f>
        <v>0</v>
      </c>
      <c r="BQ690">
        <f>A!BP690</f>
        <v>0</v>
      </c>
      <c r="BR690">
        <f>A!BQ690</f>
        <v>0</v>
      </c>
      <c r="BS690">
        <f>A!BR690</f>
        <v>0</v>
      </c>
      <c r="BT690">
        <f>A!BS690</f>
        <v>0</v>
      </c>
      <c r="BU690">
        <f>A!BT690</f>
        <v>0</v>
      </c>
      <c r="BV690">
        <f>A!BU690</f>
        <v>0</v>
      </c>
      <c r="BW690">
        <f>A!BV690</f>
        <v>0</v>
      </c>
      <c r="BX690">
        <f>A!BW690</f>
        <v>0</v>
      </c>
      <c r="BY690">
        <f>A!BX690</f>
        <v>0</v>
      </c>
      <c r="BZ690">
        <f>A!BY690</f>
        <v>0</v>
      </c>
      <c r="CA690">
        <f>A!BZ690</f>
        <v>0</v>
      </c>
      <c r="CB690">
        <f>A!CA690</f>
        <v>0</v>
      </c>
      <c r="CC690">
        <f>A!CB690</f>
        <v>0</v>
      </c>
      <c r="CD690">
        <f>A!CC690</f>
        <v>0</v>
      </c>
      <c r="CE690">
        <f>A!CD690</f>
        <v>0</v>
      </c>
      <c r="CF690">
        <f>A!CE690</f>
        <v>0</v>
      </c>
      <c r="CG690">
        <f>A!CF690</f>
        <v>0</v>
      </c>
      <c r="CH690">
        <f>A!CG690</f>
        <v>0</v>
      </c>
      <c r="CI690">
        <f>A!CH690</f>
        <v>0</v>
      </c>
      <c r="CJ690">
        <f>A!CI690</f>
        <v>0</v>
      </c>
      <c r="CK690">
        <f>A!CJ690</f>
        <v>0</v>
      </c>
      <c r="CL690">
        <f>A!CK690</f>
        <v>0</v>
      </c>
      <c r="CM690">
        <f>A!CL690</f>
        <v>0</v>
      </c>
      <c r="CN690">
        <f>A!CM690</f>
        <v>0</v>
      </c>
      <c r="CO690">
        <f>A!CN690</f>
        <v>0</v>
      </c>
      <c r="CP690">
        <f>A!CO690</f>
        <v>0</v>
      </c>
      <c r="CQ690">
        <f>A!CO1000</f>
        <v>0</v>
      </c>
      <c r="CR690">
        <f>A!CP690</f>
        <v>0</v>
      </c>
      <c r="CS690">
        <f>A!CQ690</f>
        <v>0</v>
      </c>
    </row>
    <row r="691" spans="1:97" x14ac:dyDescent="0.2">
      <c r="A691">
        <f>A!A691</f>
        <v>0</v>
      </c>
      <c r="B691">
        <f>A!B691</f>
        <v>0</v>
      </c>
      <c r="C691">
        <f>A!C691</f>
        <v>0</v>
      </c>
      <c r="D691">
        <f>A!D691</f>
        <v>0</v>
      </c>
      <c r="E691">
        <f>A!E691</f>
        <v>0</v>
      </c>
      <c r="F691">
        <f>A!F691</f>
        <v>0</v>
      </c>
      <c r="G691">
        <f>A!G691</f>
        <v>0</v>
      </c>
      <c r="H691">
        <f>A!H691</f>
        <v>0</v>
      </c>
      <c r="I691">
        <f>A!I691</f>
        <v>0</v>
      </c>
      <c r="J691">
        <f>A!J691</f>
        <v>0</v>
      </c>
      <c r="K691">
        <f>A!K691</f>
        <v>0</v>
      </c>
      <c r="L691">
        <f>A!L691</f>
        <v>0</v>
      </c>
      <c r="M691">
        <f>A!M691</f>
        <v>0</v>
      </c>
      <c r="N691">
        <f>A!N691</f>
        <v>0</v>
      </c>
      <c r="O691">
        <f>A!O691</f>
        <v>0</v>
      </c>
      <c r="P691" s="23" t="str">
        <f>IF(A!P691="","",INDEX(B!$A$1:$BT$2000,MATCH(A!P691,B!$AX$1:$AX$2000,0),D!$B$5))</f>
        <v/>
      </c>
      <c r="Q691">
        <f>A!Q691</f>
        <v>0</v>
      </c>
      <c r="R691">
        <f>A!R691</f>
        <v>0</v>
      </c>
      <c r="S691">
        <f>A!S691</f>
        <v>0</v>
      </c>
      <c r="T691">
        <f>A!T691</f>
        <v>0</v>
      </c>
      <c r="U691">
        <f>A!U691</f>
        <v>0</v>
      </c>
      <c r="V691" s="23">
        <f>IF(A!V691="&lt;",1,A!V691)</f>
        <v>0</v>
      </c>
      <c r="W691">
        <f>A!W691</f>
        <v>0</v>
      </c>
      <c r="X691">
        <f>A!X691</f>
        <v>0</v>
      </c>
      <c r="Y691">
        <f>A!Y691</f>
        <v>0</v>
      </c>
      <c r="Z691" s="23">
        <f t="shared" si="10"/>
        <v>0</v>
      </c>
      <c r="AA691">
        <f>A!Z691</f>
        <v>0</v>
      </c>
      <c r="AB691">
        <f>A!AA691</f>
        <v>0</v>
      </c>
      <c r="AC691">
        <f>A!AB691</f>
        <v>0</v>
      </c>
      <c r="AD691">
        <f>A!AC691</f>
        <v>0</v>
      </c>
      <c r="AE691">
        <f>A!AD691</f>
        <v>0</v>
      </c>
      <c r="AF691">
        <f>A!AE691</f>
        <v>0</v>
      </c>
      <c r="AG691">
        <f>A!AF691</f>
        <v>0</v>
      </c>
      <c r="AH691">
        <f>A!AG691</f>
        <v>0</v>
      </c>
      <c r="AI691">
        <f>A!AH691</f>
        <v>0</v>
      </c>
      <c r="AJ691">
        <f>A!AI691</f>
        <v>0</v>
      </c>
      <c r="AK691">
        <f>A!AJ691</f>
        <v>0</v>
      </c>
      <c r="AL691">
        <f>A!AK691</f>
        <v>0</v>
      </c>
      <c r="AM691">
        <f>A!AL691</f>
        <v>0</v>
      </c>
      <c r="AN691">
        <f>A!AM691</f>
        <v>0</v>
      </c>
      <c r="AO691">
        <f>A!AN691</f>
        <v>0</v>
      </c>
      <c r="AP691">
        <f>A!AO691</f>
        <v>0</v>
      </c>
      <c r="AQ691">
        <f>A!AP691</f>
        <v>0</v>
      </c>
      <c r="AR691">
        <f>A!AQ691</f>
        <v>0</v>
      </c>
      <c r="AS691">
        <f>A!AR691</f>
        <v>0</v>
      </c>
      <c r="AT691">
        <f>A!AS691</f>
        <v>0</v>
      </c>
      <c r="AU691">
        <f>A!AT691</f>
        <v>0</v>
      </c>
      <c r="AV691">
        <f>A!AU691</f>
        <v>0</v>
      </c>
      <c r="AW691" s="23" t="str">
        <f>IF(A!AV691=0,"",A!AV691)</f>
        <v/>
      </c>
      <c r="AX691">
        <f>A!AW691</f>
        <v>0</v>
      </c>
      <c r="AY691">
        <f>A!AX691</f>
        <v>0</v>
      </c>
      <c r="AZ691">
        <f>A!AY691</f>
        <v>0</v>
      </c>
      <c r="BA691">
        <f>A!AZ691</f>
        <v>0</v>
      </c>
      <c r="BB691">
        <f>A!BA691</f>
        <v>0</v>
      </c>
      <c r="BC691">
        <f>A!BB691</f>
        <v>0</v>
      </c>
      <c r="BD691">
        <f>A!BC691</f>
        <v>0</v>
      </c>
      <c r="BE691">
        <f>A!BD691</f>
        <v>0</v>
      </c>
      <c r="BF691">
        <f>A!BE691</f>
        <v>0</v>
      </c>
      <c r="BG691">
        <f>A!BF691</f>
        <v>0</v>
      </c>
      <c r="BH691">
        <f>A!BG691</f>
        <v>0</v>
      </c>
      <c r="BI691">
        <f>A!BH691</f>
        <v>0</v>
      </c>
      <c r="BJ691">
        <f>A!BI691</f>
        <v>0</v>
      </c>
      <c r="BK691">
        <f>A!BJ691</f>
        <v>0</v>
      </c>
      <c r="BL691">
        <f>A!BK691</f>
        <v>0</v>
      </c>
      <c r="BM691">
        <f>A!BL691</f>
        <v>0</v>
      </c>
      <c r="BN691">
        <f>A!BM691</f>
        <v>0</v>
      </c>
      <c r="BO691">
        <f>A!BN691</f>
        <v>0</v>
      </c>
      <c r="BP691">
        <f>A!BO691</f>
        <v>0</v>
      </c>
      <c r="BQ691">
        <f>A!BP691</f>
        <v>0</v>
      </c>
      <c r="BR691">
        <f>A!BQ691</f>
        <v>0</v>
      </c>
      <c r="BS691">
        <f>A!BR691</f>
        <v>0</v>
      </c>
      <c r="BT691">
        <f>A!BS691</f>
        <v>0</v>
      </c>
      <c r="BU691">
        <f>A!BT691</f>
        <v>0</v>
      </c>
      <c r="BV691">
        <f>A!BU691</f>
        <v>0</v>
      </c>
      <c r="BW691">
        <f>A!BV691</f>
        <v>0</v>
      </c>
      <c r="BX691">
        <f>A!BW691</f>
        <v>0</v>
      </c>
      <c r="BY691">
        <f>A!BX691</f>
        <v>0</v>
      </c>
      <c r="BZ691">
        <f>A!BY691</f>
        <v>0</v>
      </c>
      <c r="CA691">
        <f>A!BZ691</f>
        <v>0</v>
      </c>
      <c r="CB691">
        <f>A!CA691</f>
        <v>0</v>
      </c>
      <c r="CC691">
        <f>A!CB691</f>
        <v>0</v>
      </c>
      <c r="CD691">
        <f>A!CC691</f>
        <v>0</v>
      </c>
      <c r="CE691">
        <f>A!CD691</f>
        <v>0</v>
      </c>
      <c r="CF691">
        <f>A!CE691</f>
        <v>0</v>
      </c>
      <c r="CG691">
        <f>A!CF691</f>
        <v>0</v>
      </c>
      <c r="CH691">
        <f>A!CG691</f>
        <v>0</v>
      </c>
      <c r="CI691">
        <f>A!CH691</f>
        <v>0</v>
      </c>
      <c r="CJ691">
        <f>A!CI691</f>
        <v>0</v>
      </c>
      <c r="CK691">
        <f>A!CJ691</f>
        <v>0</v>
      </c>
      <c r="CL691">
        <f>A!CK691</f>
        <v>0</v>
      </c>
      <c r="CM691">
        <f>A!CL691</f>
        <v>0</v>
      </c>
      <c r="CN691">
        <f>A!CM691</f>
        <v>0</v>
      </c>
      <c r="CO691">
        <f>A!CN691</f>
        <v>0</v>
      </c>
      <c r="CP691">
        <f>A!CO691</f>
        <v>0</v>
      </c>
      <c r="CQ691">
        <f>A!CO1001</f>
        <v>0</v>
      </c>
      <c r="CR691">
        <f>A!CP691</f>
        <v>0</v>
      </c>
      <c r="CS691">
        <f>A!CQ691</f>
        <v>0</v>
      </c>
    </row>
    <row r="692" spans="1:97" x14ac:dyDescent="0.2">
      <c r="A692">
        <f>A!A692</f>
        <v>0</v>
      </c>
      <c r="B692">
        <f>A!B692</f>
        <v>0</v>
      </c>
      <c r="C692">
        <f>A!C692</f>
        <v>0</v>
      </c>
      <c r="D692">
        <f>A!D692</f>
        <v>0</v>
      </c>
      <c r="E692">
        <f>A!E692</f>
        <v>0</v>
      </c>
      <c r="F692">
        <f>A!F692</f>
        <v>0</v>
      </c>
      <c r="G692">
        <f>A!G692</f>
        <v>0</v>
      </c>
      <c r="H692">
        <f>A!H692</f>
        <v>0</v>
      </c>
      <c r="I692">
        <f>A!I692</f>
        <v>0</v>
      </c>
      <c r="J692">
        <f>A!J692</f>
        <v>0</v>
      </c>
      <c r="K692">
        <f>A!K692</f>
        <v>0</v>
      </c>
      <c r="L692">
        <f>A!L692</f>
        <v>0</v>
      </c>
      <c r="M692">
        <f>A!M692</f>
        <v>0</v>
      </c>
      <c r="N692">
        <f>A!N692</f>
        <v>0</v>
      </c>
      <c r="O692">
        <f>A!O692</f>
        <v>0</v>
      </c>
      <c r="P692" s="23" t="str">
        <f>IF(A!P692="","",INDEX(B!$A$1:$BT$2000,MATCH(A!P692,B!$AX$1:$AX$2000,0),D!$B$5))</f>
        <v/>
      </c>
      <c r="Q692">
        <f>A!Q692</f>
        <v>0</v>
      </c>
      <c r="R692">
        <f>A!R692</f>
        <v>0</v>
      </c>
      <c r="S692">
        <f>A!S692</f>
        <v>0</v>
      </c>
      <c r="T692">
        <f>A!T692</f>
        <v>0</v>
      </c>
      <c r="U692">
        <f>A!U692</f>
        <v>0</v>
      </c>
      <c r="V692" s="23">
        <f>IF(A!V692="&lt;",1,A!V692)</f>
        <v>0</v>
      </c>
      <c r="W692">
        <f>A!W692</f>
        <v>0</v>
      </c>
      <c r="X692">
        <f>A!X692</f>
        <v>0</v>
      </c>
      <c r="Y692">
        <f>A!Y692</f>
        <v>0</v>
      </c>
      <c r="Z692" s="23">
        <f t="shared" si="10"/>
        <v>0</v>
      </c>
      <c r="AA692">
        <f>A!Z692</f>
        <v>0</v>
      </c>
      <c r="AB692">
        <f>A!AA692</f>
        <v>0</v>
      </c>
      <c r="AC692">
        <f>A!AB692</f>
        <v>0</v>
      </c>
      <c r="AD692">
        <f>A!AC692</f>
        <v>0</v>
      </c>
      <c r="AE692">
        <f>A!AD692</f>
        <v>0</v>
      </c>
      <c r="AF692">
        <f>A!AE692</f>
        <v>0</v>
      </c>
      <c r="AG692">
        <f>A!AF692</f>
        <v>0</v>
      </c>
      <c r="AH692">
        <f>A!AG692</f>
        <v>0</v>
      </c>
      <c r="AI692">
        <f>A!AH692</f>
        <v>0</v>
      </c>
      <c r="AJ692">
        <f>A!AI692</f>
        <v>0</v>
      </c>
      <c r="AK692">
        <f>A!AJ692</f>
        <v>0</v>
      </c>
      <c r="AL692">
        <f>A!AK692</f>
        <v>0</v>
      </c>
      <c r="AM692">
        <f>A!AL692</f>
        <v>0</v>
      </c>
      <c r="AN692">
        <f>A!AM692</f>
        <v>0</v>
      </c>
      <c r="AO692">
        <f>A!AN692</f>
        <v>0</v>
      </c>
      <c r="AP692">
        <f>A!AO692</f>
        <v>0</v>
      </c>
      <c r="AQ692">
        <f>A!AP692</f>
        <v>0</v>
      </c>
      <c r="AR692">
        <f>A!AQ692</f>
        <v>0</v>
      </c>
      <c r="AS692">
        <f>A!AR692</f>
        <v>0</v>
      </c>
      <c r="AT692">
        <f>A!AS692</f>
        <v>0</v>
      </c>
      <c r="AU692">
        <f>A!AT692</f>
        <v>0</v>
      </c>
      <c r="AV692">
        <f>A!AU692</f>
        <v>0</v>
      </c>
      <c r="AW692" s="23" t="str">
        <f>IF(A!AV692=0,"",A!AV692)</f>
        <v/>
      </c>
      <c r="AX692">
        <f>A!AW692</f>
        <v>0</v>
      </c>
      <c r="AY692">
        <f>A!AX692</f>
        <v>0</v>
      </c>
      <c r="AZ692">
        <f>A!AY692</f>
        <v>0</v>
      </c>
      <c r="BA692">
        <f>A!AZ692</f>
        <v>0</v>
      </c>
      <c r="BB692">
        <f>A!BA692</f>
        <v>0</v>
      </c>
      <c r="BC692">
        <f>A!BB692</f>
        <v>0</v>
      </c>
      <c r="BD692">
        <f>A!BC692</f>
        <v>0</v>
      </c>
      <c r="BE692">
        <f>A!BD692</f>
        <v>0</v>
      </c>
      <c r="BF692">
        <f>A!BE692</f>
        <v>0</v>
      </c>
      <c r="BG692">
        <f>A!BF692</f>
        <v>0</v>
      </c>
      <c r="BH692">
        <f>A!BG692</f>
        <v>0</v>
      </c>
      <c r="BI692">
        <f>A!BH692</f>
        <v>0</v>
      </c>
      <c r="BJ692">
        <f>A!BI692</f>
        <v>0</v>
      </c>
      <c r="BK692">
        <f>A!BJ692</f>
        <v>0</v>
      </c>
      <c r="BL692">
        <f>A!BK692</f>
        <v>0</v>
      </c>
      <c r="BM692">
        <f>A!BL692</f>
        <v>0</v>
      </c>
      <c r="BN692">
        <f>A!BM692</f>
        <v>0</v>
      </c>
      <c r="BO692">
        <f>A!BN692</f>
        <v>0</v>
      </c>
      <c r="BP692">
        <f>A!BO692</f>
        <v>0</v>
      </c>
      <c r="BQ692">
        <f>A!BP692</f>
        <v>0</v>
      </c>
      <c r="BR692">
        <f>A!BQ692</f>
        <v>0</v>
      </c>
      <c r="BS692">
        <f>A!BR692</f>
        <v>0</v>
      </c>
      <c r="BT692">
        <f>A!BS692</f>
        <v>0</v>
      </c>
      <c r="BU692">
        <f>A!BT692</f>
        <v>0</v>
      </c>
      <c r="BV692">
        <f>A!BU692</f>
        <v>0</v>
      </c>
      <c r="BW692">
        <f>A!BV692</f>
        <v>0</v>
      </c>
      <c r="BX692">
        <f>A!BW692</f>
        <v>0</v>
      </c>
      <c r="BY692">
        <f>A!BX692</f>
        <v>0</v>
      </c>
      <c r="BZ692">
        <f>A!BY692</f>
        <v>0</v>
      </c>
      <c r="CA692">
        <f>A!BZ692</f>
        <v>0</v>
      </c>
      <c r="CB692">
        <f>A!CA692</f>
        <v>0</v>
      </c>
      <c r="CC692">
        <f>A!CB692</f>
        <v>0</v>
      </c>
      <c r="CD692">
        <f>A!CC692</f>
        <v>0</v>
      </c>
      <c r="CE692">
        <f>A!CD692</f>
        <v>0</v>
      </c>
      <c r="CF692">
        <f>A!CE692</f>
        <v>0</v>
      </c>
      <c r="CG692">
        <f>A!CF692</f>
        <v>0</v>
      </c>
      <c r="CH692">
        <f>A!CG692</f>
        <v>0</v>
      </c>
      <c r="CI692">
        <f>A!CH692</f>
        <v>0</v>
      </c>
      <c r="CJ692">
        <f>A!CI692</f>
        <v>0</v>
      </c>
      <c r="CK692">
        <f>A!CJ692</f>
        <v>0</v>
      </c>
      <c r="CL692">
        <f>A!CK692</f>
        <v>0</v>
      </c>
      <c r="CM692">
        <f>A!CL692</f>
        <v>0</v>
      </c>
      <c r="CN692">
        <f>A!CM692</f>
        <v>0</v>
      </c>
      <c r="CO692">
        <f>A!CN692</f>
        <v>0</v>
      </c>
      <c r="CP692">
        <f>A!CO692</f>
        <v>0</v>
      </c>
      <c r="CQ692">
        <f>A!CO1002</f>
        <v>0</v>
      </c>
      <c r="CR692">
        <f>A!CP692</f>
        <v>0</v>
      </c>
      <c r="CS692">
        <f>A!CQ692</f>
        <v>0</v>
      </c>
    </row>
    <row r="693" spans="1:97" x14ac:dyDescent="0.2">
      <c r="A693">
        <f>A!A693</f>
        <v>0</v>
      </c>
      <c r="B693">
        <f>A!B693</f>
        <v>0</v>
      </c>
      <c r="C693">
        <f>A!C693</f>
        <v>0</v>
      </c>
      <c r="D693">
        <f>A!D693</f>
        <v>0</v>
      </c>
      <c r="E693">
        <f>A!E693</f>
        <v>0</v>
      </c>
      <c r="F693">
        <f>A!F693</f>
        <v>0</v>
      </c>
      <c r="G693">
        <f>A!G693</f>
        <v>0</v>
      </c>
      <c r="H693">
        <f>A!H693</f>
        <v>0</v>
      </c>
      <c r="I693">
        <f>A!I693</f>
        <v>0</v>
      </c>
      <c r="J693">
        <f>A!J693</f>
        <v>0</v>
      </c>
      <c r="K693">
        <f>A!K693</f>
        <v>0</v>
      </c>
      <c r="L693">
        <f>A!L693</f>
        <v>0</v>
      </c>
      <c r="M693">
        <f>A!M693</f>
        <v>0</v>
      </c>
      <c r="N693">
        <f>A!N693</f>
        <v>0</v>
      </c>
      <c r="O693">
        <f>A!O693</f>
        <v>0</v>
      </c>
      <c r="P693" s="23" t="str">
        <f>IF(A!P693="","",INDEX(B!$A$1:$BT$2000,MATCH(A!P693,B!$AX$1:$AX$2000,0),D!$B$5))</f>
        <v/>
      </c>
      <c r="Q693">
        <f>A!Q693</f>
        <v>0</v>
      </c>
      <c r="R693">
        <f>A!R693</f>
        <v>0</v>
      </c>
      <c r="S693">
        <f>A!S693</f>
        <v>0</v>
      </c>
      <c r="T693">
        <f>A!T693</f>
        <v>0</v>
      </c>
      <c r="U693">
        <f>A!U693</f>
        <v>0</v>
      </c>
      <c r="V693" s="23">
        <f>IF(A!V693="&lt;",1,A!V693)</f>
        <v>0</v>
      </c>
      <c r="W693">
        <f>A!W693</f>
        <v>0</v>
      </c>
      <c r="X693">
        <f>A!X693</f>
        <v>0</v>
      </c>
      <c r="Y693">
        <f>A!Y693</f>
        <v>0</v>
      </c>
      <c r="Z693" s="23">
        <f t="shared" si="10"/>
        <v>0</v>
      </c>
      <c r="AA693">
        <f>A!Z693</f>
        <v>0</v>
      </c>
      <c r="AB693">
        <f>A!AA693</f>
        <v>0</v>
      </c>
      <c r="AC693">
        <f>A!AB693</f>
        <v>0</v>
      </c>
      <c r="AD693">
        <f>A!AC693</f>
        <v>0</v>
      </c>
      <c r="AE693">
        <f>A!AD693</f>
        <v>0</v>
      </c>
      <c r="AF693">
        <f>A!AE693</f>
        <v>0</v>
      </c>
      <c r="AG693">
        <f>A!AF693</f>
        <v>0</v>
      </c>
      <c r="AH693">
        <f>A!AG693</f>
        <v>0</v>
      </c>
      <c r="AI693">
        <f>A!AH693</f>
        <v>0</v>
      </c>
      <c r="AJ693">
        <f>A!AI693</f>
        <v>0</v>
      </c>
      <c r="AK693">
        <f>A!AJ693</f>
        <v>0</v>
      </c>
      <c r="AL693">
        <f>A!AK693</f>
        <v>0</v>
      </c>
      <c r="AM693">
        <f>A!AL693</f>
        <v>0</v>
      </c>
      <c r="AN693">
        <f>A!AM693</f>
        <v>0</v>
      </c>
      <c r="AO693">
        <f>A!AN693</f>
        <v>0</v>
      </c>
      <c r="AP693">
        <f>A!AO693</f>
        <v>0</v>
      </c>
      <c r="AQ693">
        <f>A!AP693</f>
        <v>0</v>
      </c>
      <c r="AR693">
        <f>A!AQ693</f>
        <v>0</v>
      </c>
      <c r="AS693">
        <f>A!AR693</f>
        <v>0</v>
      </c>
      <c r="AT693">
        <f>A!AS693</f>
        <v>0</v>
      </c>
      <c r="AU693">
        <f>A!AT693</f>
        <v>0</v>
      </c>
      <c r="AV693">
        <f>A!AU693</f>
        <v>0</v>
      </c>
      <c r="AW693" s="23" t="str">
        <f>IF(A!AV693=0,"",A!AV693)</f>
        <v/>
      </c>
      <c r="AX693">
        <f>A!AW693</f>
        <v>0</v>
      </c>
      <c r="AY693">
        <f>A!AX693</f>
        <v>0</v>
      </c>
      <c r="AZ693">
        <f>A!AY693</f>
        <v>0</v>
      </c>
      <c r="BA693">
        <f>A!AZ693</f>
        <v>0</v>
      </c>
      <c r="BB693">
        <f>A!BA693</f>
        <v>0</v>
      </c>
      <c r="BC693">
        <f>A!BB693</f>
        <v>0</v>
      </c>
      <c r="BD693">
        <f>A!BC693</f>
        <v>0</v>
      </c>
      <c r="BE693">
        <f>A!BD693</f>
        <v>0</v>
      </c>
      <c r="BF693">
        <f>A!BE693</f>
        <v>0</v>
      </c>
      <c r="BG693">
        <f>A!BF693</f>
        <v>0</v>
      </c>
      <c r="BH693">
        <f>A!BG693</f>
        <v>0</v>
      </c>
      <c r="BI693">
        <f>A!BH693</f>
        <v>0</v>
      </c>
      <c r="BJ693">
        <f>A!BI693</f>
        <v>0</v>
      </c>
      <c r="BK693">
        <f>A!BJ693</f>
        <v>0</v>
      </c>
      <c r="BL693">
        <f>A!BK693</f>
        <v>0</v>
      </c>
      <c r="BM693">
        <f>A!BL693</f>
        <v>0</v>
      </c>
      <c r="BN693">
        <f>A!BM693</f>
        <v>0</v>
      </c>
      <c r="BO693">
        <f>A!BN693</f>
        <v>0</v>
      </c>
      <c r="BP693">
        <f>A!BO693</f>
        <v>0</v>
      </c>
      <c r="BQ693">
        <f>A!BP693</f>
        <v>0</v>
      </c>
      <c r="BR693">
        <f>A!BQ693</f>
        <v>0</v>
      </c>
      <c r="BS693">
        <f>A!BR693</f>
        <v>0</v>
      </c>
      <c r="BT693">
        <f>A!BS693</f>
        <v>0</v>
      </c>
      <c r="BU693">
        <f>A!BT693</f>
        <v>0</v>
      </c>
      <c r="BV693">
        <f>A!BU693</f>
        <v>0</v>
      </c>
      <c r="BW693">
        <f>A!BV693</f>
        <v>0</v>
      </c>
      <c r="BX693">
        <f>A!BW693</f>
        <v>0</v>
      </c>
      <c r="BY693">
        <f>A!BX693</f>
        <v>0</v>
      </c>
      <c r="BZ693">
        <f>A!BY693</f>
        <v>0</v>
      </c>
      <c r="CA693">
        <f>A!BZ693</f>
        <v>0</v>
      </c>
      <c r="CB693">
        <f>A!CA693</f>
        <v>0</v>
      </c>
      <c r="CC693">
        <f>A!CB693</f>
        <v>0</v>
      </c>
      <c r="CD693">
        <f>A!CC693</f>
        <v>0</v>
      </c>
      <c r="CE693">
        <f>A!CD693</f>
        <v>0</v>
      </c>
      <c r="CF693">
        <f>A!CE693</f>
        <v>0</v>
      </c>
      <c r="CG693">
        <f>A!CF693</f>
        <v>0</v>
      </c>
      <c r="CH693">
        <f>A!CG693</f>
        <v>0</v>
      </c>
      <c r="CI693">
        <f>A!CH693</f>
        <v>0</v>
      </c>
      <c r="CJ693">
        <f>A!CI693</f>
        <v>0</v>
      </c>
      <c r="CK693">
        <f>A!CJ693</f>
        <v>0</v>
      </c>
      <c r="CL693">
        <f>A!CK693</f>
        <v>0</v>
      </c>
      <c r="CM693">
        <f>A!CL693</f>
        <v>0</v>
      </c>
      <c r="CN693">
        <f>A!CM693</f>
        <v>0</v>
      </c>
      <c r="CO693">
        <f>A!CN693</f>
        <v>0</v>
      </c>
      <c r="CP693">
        <f>A!CO693</f>
        <v>0</v>
      </c>
      <c r="CQ693">
        <f>A!CO1003</f>
        <v>0</v>
      </c>
      <c r="CR693">
        <f>A!CP693</f>
        <v>0</v>
      </c>
      <c r="CS693">
        <f>A!CQ693</f>
        <v>0</v>
      </c>
    </row>
    <row r="694" spans="1:97" x14ac:dyDescent="0.2">
      <c r="A694">
        <f>A!A694</f>
        <v>0</v>
      </c>
      <c r="B694">
        <f>A!B694</f>
        <v>0</v>
      </c>
      <c r="C694">
        <f>A!C694</f>
        <v>0</v>
      </c>
      <c r="D694">
        <f>A!D694</f>
        <v>0</v>
      </c>
      <c r="E694">
        <f>A!E694</f>
        <v>0</v>
      </c>
      <c r="F694">
        <f>A!F694</f>
        <v>0</v>
      </c>
      <c r="G694">
        <f>A!G694</f>
        <v>0</v>
      </c>
      <c r="H694">
        <f>A!H694</f>
        <v>0</v>
      </c>
      <c r="I694">
        <f>A!I694</f>
        <v>0</v>
      </c>
      <c r="J694">
        <f>A!J694</f>
        <v>0</v>
      </c>
      <c r="K694">
        <f>A!K694</f>
        <v>0</v>
      </c>
      <c r="L694">
        <f>A!L694</f>
        <v>0</v>
      </c>
      <c r="M694">
        <f>A!M694</f>
        <v>0</v>
      </c>
      <c r="N694">
        <f>A!N694</f>
        <v>0</v>
      </c>
      <c r="O694">
        <f>A!O694</f>
        <v>0</v>
      </c>
      <c r="P694" s="23" t="str">
        <f>IF(A!P694="","",INDEX(B!$A$1:$BT$2000,MATCH(A!P694,B!$AX$1:$AX$2000,0),D!$B$5))</f>
        <v/>
      </c>
      <c r="Q694">
        <f>A!Q694</f>
        <v>0</v>
      </c>
      <c r="R694">
        <f>A!R694</f>
        <v>0</v>
      </c>
      <c r="S694">
        <f>A!S694</f>
        <v>0</v>
      </c>
      <c r="T694">
        <f>A!T694</f>
        <v>0</v>
      </c>
      <c r="U694">
        <f>A!U694</f>
        <v>0</v>
      </c>
      <c r="V694" s="23">
        <f>IF(A!V694="&lt;",1,A!V694)</f>
        <v>0</v>
      </c>
      <c r="W694">
        <f>A!W694</f>
        <v>0</v>
      </c>
      <c r="X694">
        <f>A!X694</f>
        <v>0</v>
      </c>
      <c r="Y694">
        <f>A!Y694</f>
        <v>0</v>
      </c>
      <c r="Z694" s="23">
        <f t="shared" si="10"/>
        <v>0</v>
      </c>
      <c r="AA694">
        <f>A!Z694</f>
        <v>0</v>
      </c>
      <c r="AB694">
        <f>A!AA694</f>
        <v>0</v>
      </c>
      <c r="AC694">
        <f>A!AB694</f>
        <v>0</v>
      </c>
      <c r="AD694">
        <f>A!AC694</f>
        <v>0</v>
      </c>
      <c r="AE694">
        <f>A!AD694</f>
        <v>0</v>
      </c>
      <c r="AF694">
        <f>A!AE694</f>
        <v>0</v>
      </c>
      <c r="AG694">
        <f>A!AF694</f>
        <v>0</v>
      </c>
      <c r="AH694">
        <f>A!AG694</f>
        <v>0</v>
      </c>
      <c r="AI694">
        <f>A!AH694</f>
        <v>0</v>
      </c>
      <c r="AJ694">
        <f>A!AI694</f>
        <v>0</v>
      </c>
      <c r="AK694">
        <f>A!AJ694</f>
        <v>0</v>
      </c>
      <c r="AL694">
        <f>A!AK694</f>
        <v>0</v>
      </c>
      <c r="AM694">
        <f>A!AL694</f>
        <v>0</v>
      </c>
      <c r="AN694">
        <f>A!AM694</f>
        <v>0</v>
      </c>
      <c r="AO694">
        <f>A!AN694</f>
        <v>0</v>
      </c>
      <c r="AP694">
        <f>A!AO694</f>
        <v>0</v>
      </c>
      <c r="AQ694">
        <f>A!AP694</f>
        <v>0</v>
      </c>
      <c r="AR694">
        <f>A!AQ694</f>
        <v>0</v>
      </c>
      <c r="AS694">
        <f>A!AR694</f>
        <v>0</v>
      </c>
      <c r="AT694">
        <f>A!AS694</f>
        <v>0</v>
      </c>
      <c r="AU694">
        <f>A!AT694</f>
        <v>0</v>
      </c>
      <c r="AV694">
        <f>A!AU694</f>
        <v>0</v>
      </c>
      <c r="AW694" s="23" t="str">
        <f>IF(A!AV694=0,"",A!AV694)</f>
        <v/>
      </c>
      <c r="AX694">
        <f>A!AW694</f>
        <v>0</v>
      </c>
      <c r="AY694">
        <f>A!AX694</f>
        <v>0</v>
      </c>
      <c r="AZ694">
        <f>A!AY694</f>
        <v>0</v>
      </c>
      <c r="BA694">
        <f>A!AZ694</f>
        <v>0</v>
      </c>
      <c r="BB694">
        <f>A!BA694</f>
        <v>0</v>
      </c>
      <c r="BC694">
        <f>A!BB694</f>
        <v>0</v>
      </c>
      <c r="BD694">
        <f>A!BC694</f>
        <v>0</v>
      </c>
      <c r="BE694">
        <f>A!BD694</f>
        <v>0</v>
      </c>
      <c r="BF694">
        <f>A!BE694</f>
        <v>0</v>
      </c>
      <c r="BG694">
        <f>A!BF694</f>
        <v>0</v>
      </c>
      <c r="BH694">
        <f>A!BG694</f>
        <v>0</v>
      </c>
      <c r="BI694">
        <f>A!BH694</f>
        <v>0</v>
      </c>
      <c r="BJ694">
        <f>A!BI694</f>
        <v>0</v>
      </c>
      <c r="BK694">
        <f>A!BJ694</f>
        <v>0</v>
      </c>
      <c r="BL694">
        <f>A!BK694</f>
        <v>0</v>
      </c>
      <c r="BM694">
        <f>A!BL694</f>
        <v>0</v>
      </c>
      <c r="BN694">
        <f>A!BM694</f>
        <v>0</v>
      </c>
      <c r="BO694">
        <f>A!BN694</f>
        <v>0</v>
      </c>
      <c r="BP694">
        <f>A!BO694</f>
        <v>0</v>
      </c>
      <c r="BQ694">
        <f>A!BP694</f>
        <v>0</v>
      </c>
      <c r="BR694">
        <f>A!BQ694</f>
        <v>0</v>
      </c>
      <c r="BS694">
        <f>A!BR694</f>
        <v>0</v>
      </c>
      <c r="BT694">
        <f>A!BS694</f>
        <v>0</v>
      </c>
      <c r="BU694">
        <f>A!BT694</f>
        <v>0</v>
      </c>
      <c r="BV694">
        <f>A!BU694</f>
        <v>0</v>
      </c>
      <c r="BW694">
        <f>A!BV694</f>
        <v>0</v>
      </c>
      <c r="BX694">
        <f>A!BW694</f>
        <v>0</v>
      </c>
      <c r="BY694">
        <f>A!BX694</f>
        <v>0</v>
      </c>
      <c r="BZ694">
        <f>A!BY694</f>
        <v>0</v>
      </c>
      <c r="CA694">
        <f>A!BZ694</f>
        <v>0</v>
      </c>
      <c r="CB694">
        <f>A!CA694</f>
        <v>0</v>
      </c>
      <c r="CC694">
        <f>A!CB694</f>
        <v>0</v>
      </c>
      <c r="CD694">
        <f>A!CC694</f>
        <v>0</v>
      </c>
      <c r="CE694">
        <f>A!CD694</f>
        <v>0</v>
      </c>
      <c r="CF694">
        <f>A!CE694</f>
        <v>0</v>
      </c>
      <c r="CG694">
        <f>A!CF694</f>
        <v>0</v>
      </c>
      <c r="CH694">
        <f>A!CG694</f>
        <v>0</v>
      </c>
      <c r="CI694">
        <f>A!CH694</f>
        <v>0</v>
      </c>
      <c r="CJ694">
        <f>A!CI694</f>
        <v>0</v>
      </c>
      <c r="CK694">
        <f>A!CJ694</f>
        <v>0</v>
      </c>
      <c r="CL694">
        <f>A!CK694</f>
        <v>0</v>
      </c>
      <c r="CM694">
        <f>A!CL694</f>
        <v>0</v>
      </c>
      <c r="CN694">
        <f>A!CM694</f>
        <v>0</v>
      </c>
      <c r="CO694">
        <f>A!CN694</f>
        <v>0</v>
      </c>
      <c r="CP694">
        <f>A!CO694</f>
        <v>0</v>
      </c>
      <c r="CQ694">
        <f>A!CO1004</f>
        <v>0</v>
      </c>
      <c r="CR694">
        <f>A!CP694</f>
        <v>0</v>
      </c>
      <c r="CS694">
        <f>A!CQ694</f>
        <v>0</v>
      </c>
    </row>
    <row r="695" spans="1:97" x14ac:dyDescent="0.2">
      <c r="A695">
        <f>A!A695</f>
        <v>0</v>
      </c>
      <c r="B695">
        <f>A!B695</f>
        <v>0</v>
      </c>
      <c r="C695">
        <f>A!C695</f>
        <v>0</v>
      </c>
      <c r="D695">
        <f>A!D695</f>
        <v>0</v>
      </c>
      <c r="E695">
        <f>A!E695</f>
        <v>0</v>
      </c>
      <c r="F695">
        <f>A!F695</f>
        <v>0</v>
      </c>
      <c r="G695">
        <f>A!G695</f>
        <v>0</v>
      </c>
      <c r="H695">
        <f>A!H695</f>
        <v>0</v>
      </c>
      <c r="I695">
        <f>A!I695</f>
        <v>0</v>
      </c>
      <c r="J695">
        <f>A!J695</f>
        <v>0</v>
      </c>
      <c r="K695">
        <f>A!K695</f>
        <v>0</v>
      </c>
      <c r="L695">
        <f>A!L695</f>
        <v>0</v>
      </c>
      <c r="M695">
        <f>A!M695</f>
        <v>0</v>
      </c>
      <c r="N695">
        <f>A!N695</f>
        <v>0</v>
      </c>
      <c r="O695">
        <f>A!O695</f>
        <v>0</v>
      </c>
      <c r="P695" s="23" t="str">
        <f>IF(A!P695="","",INDEX(B!$A$1:$BT$2000,MATCH(A!P695,B!$AX$1:$AX$2000,0),D!$B$5))</f>
        <v/>
      </c>
      <c r="Q695">
        <f>A!Q695</f>
        <v>0</v>
      </c>
      <c r="R695">
        <f>A!R695</f>
        <v>0</v>
      </c>
      <c r="S695">
        <f>A!S695</f>
        <v>0</v>
      </c>
      <c r="T695">
        <f>A!T695</f>
        <v>0</v>
      </c>
      <c r="U695">
        <f>A!U695</f>
        <v>0</v>
      </c>
      <c r="V695" s="23">
        <f>IF(A!V695="&lt;",1,A!V695)</f>
        <v>0</v>
      </c>
      <c r="W695">
        <f>A!W695</f>
        <v>0</v>
      </c>
      <c r="X695">
        <f>A!X695</f>
        <v>0</v>
      </c>
      <c r="Y695">
        <f>A!Y695</f>
        <v>0</v>
      </c>
      <c r="Z695" s="23">
        <f t="shared" si="10"/>
        <v>0</v>
      </c>
      <c r="AA695">
        <f>A!Z695</f>
        <v>0</v>
      </c>
      <c r="AB695">
        <f>A!AA695</f>
        <v>0</v>
      </c>
      <c r="AC695">
        <f>A!AB695</f>
        <v>0</v>
      </c>
      <c r="AD695">
        <f>A!AC695</f>
        <v>0</v>
      </c>
      <c r="AE695">
        <f>A!AD695</f>
        <v>0</v>
      </c>
      <c r="AF695">
        <f>A!AE695</f>
        <v>0</v>
      </c>
      <c r="AG695">
        <f>A!AF695</f>
        <v>0</v>
      </c>
      <c r="AH695">
        <f>A!AG695</f>
        <v>0</v>
      </c>
      <c r="AI695">
        <f>A!AH695</f>
        <v>0</v>
      </c>
      <c r="AJ695">
        <f>A!AI695</f>
        <v>0</v>
      </c>
      <c r="AK695">
        <f>A!AJ695</f>
        <v>0</v>
      </c>
      <c r="AL695">
        <f>A!AK695</f>
        <v>0</v>
      </c>
      <c r="AM695">
        <f>A!AL695</f>
        <v>0</v>
      </c>
      <c r="AN695">
        <f>A!AM695</f>
        <v>0</v>
      </c>
      <c r="AO695">
        <f>A!AN695</f>
        <v>0</v>
      </c>
      <c r="AP695">
        <f>A!AO695</f>
        <v>0</v>
      </c>
      <c r="AQ695">
        <f>A!AP695</f>
        <v>0</v>
      </c>
      <c r="AR695">
        <f>A!AQ695</f>
        <v>0</v>
      </c>
      <c r="AS695">
        <f>A!AR695</f>
        <v>0</v>
      </c>
      <c r="AT695">
        <f>A!AS695</f>
        <v>0</v>
      </c>
      <c r="AU695">
        <f>A!AT695</f>
        <v>0</v>
      </c>
      <c r="AV695">
        <f>A!AU695</f>
        <v>0</v>
      </c>
      <c r="AW695" s="23" t="str">
        <f>IF(A!AV695=0,"",A!AV695)</f>
        <v/>
      </c>
      <c r="AX695">
        <f>A!AW695</f>
        <v>0</v>
      </c>
      <c r="AY695">
        <f>A!AX695</f>
        <v>0</v>
      </c>
      <c r="AZ695">
        <f>A!AY695</f>
        <v>0</v>
      </c>
      <c r="BA695">
        <f>A!AZ695</f>
        <v>0</v>
      </c>
      <c r="BB695">
        <f>A!BA695</f>
        <v>0</v>
      </c>
      <c r="BC695">
        <f>A!BB695</f>
        <v>0</v>
      </c>
      <c r="BD695">
        <f>A!BC695</f>
        <v>0</v>
      </c>
      <c r="BE695">
        <f>A!BD695</f>
        <v>0</v>
      </c>
      <c r="BF695">
        <f>A!BE695</f>
        <v>0</v>
      </c>
      <c r="BG695">
        <f>A!BF695</f>
        <v>0</v>
      </c>
      <c r="BH695">
        <f>A!BG695</f>
        <v>0</v>
      </c>
      <c r="BI695">
        <f>A!BH695</f>
        <v>0</v>
      </c>
      <c r="BJ695">
        <f>A!BI695</f>
        <v>0</v>
      </c>
      <c r="BK695">
        <f>A!BJ695</f>
        <v>0</v>
      </c>
      <c r="BL695">
        <f>A!BK695</f>
        <v>0</v>
      </c>
      <c r="BM695">
        <f>A!BL695</f>
        <v>0</v>
      </c>
      <c r="BN695">
        <f>A!BM695</f>
        <v>0</v>
      </c>
      <c r="BO695">
        <f>A!BN695</f>
        <v>0</v>
      </c>
      <c r="BP695">
        <f>A!BO695</f>
        <v>0</v>
      </c>
      <c r="BQ695">
        <f>A!BP695</f>
        <v>0</v>
      </c>
      <c r="BR695">
        <f>A!BQ695</f>
        <v>0</v>
      </c>
      <c r="BS695">
        <f>A!BR695</f>
        <v>0</v>
      </c>
      <c r="BT695">
        <f>A!BS695</f>
        <v>0</v>
      </c>
      <c r="BU695">
        <f>A!BT695</f>
        <v>0</v>
      </c>
      <c r="BV695">
        <f>A!BU695</f>
        <v>0</v>
      </c>
      <c r="BW695">
        <f>A!BV695</f>
        <v>0</v>
      </c>
      <c r="BX695">
        <f>A!BW695</f>
        <v>0</v>
      </c>
      <c r="BY695">
        <f>A!BX695</f>
        <v>0</v>
      </c>
      <c r="BZ695">
        <f>A!BY695</f>
        <v>0</v>
      </c>
      <c r="CA695">
        <f>A!BZ695</f>
        <v>0</v>
      </c>
      <c r="CB695">
        <f>A!CA695</f>
        <v>0</v>
      </c>
      <c r="CC695">
        <f>A!CB695</f>
        <v>0</v>
      </c>
      <c r="CD695">
        <f>A!CC695</f>
        <v>0</v>
      </c>
      <c r="CE695">
        <f>A!CD695</f>
        <v>0</v>
      </c>
      <c r="CF695">
        <f>A!CE695</f>
        <v>0</v>
      </c>
      <c r="CG695">
        <f>A!CF695</f>
        <v>0</v>
      </c>
      <c r="CH695">
        <f>A!CG695</f>
        <v>0</v>
      </c>
      <c r="CI695">
        <f>A!CH695</f>
        <v>0</v>
      </c>
      <c r="CJ695">
        <f>A!CI695</f>
        <v>0</v>
      </c>
      <c r="CK695">
        <f>A!CJ695</f>
        <v>0</v>
      </c>
      <c r="CL695">
        <f>A!CK695</f>
        <v>0</v>
      </c>
      <c r="CM695">
        <f>A!CL695</f>
        <v>0</v>
      </c>
      <c r="CN695">
        <f>A!CM695</f>
        <v>0</v>
      </c>
      <c r="CO695">
        <f>A!CN695</f>
        <v>0</v>
      </c>
      <c r="CP695">
        <f>A!CO695</f>
        <v>0</v>
      </c>
      <c r="CQ695">
        <f>A!CO1005</f>
        <v>0</v>
      </c>
      <c r="CR695">
        <f>A!CP695</f>
        <v>0</v>
      </c>
      <c r="CS695">
        <f>A!CQ695</f>
        <v>0</v>
      </c>
    </row>
    <row r="696" spans="1:97" x14ac:dyDescent="0.2">
      <c r="A696">
        <f>A!A696</f>
        <v>0</v>
      </c>
      <c r="B696">
        <f>A!B696</f>
        <v>0</v>
      </c>
      <c r="C696">
        <f>A!C696</f>
        <v>0</v>
      </c>
      <c r="D696">
        <f>A!D696</f>
        <v>0</v>
      </c>
      <c r="E696">
        <f>A!E696</f>
        <v>0</v>
      </c>
      <c r="F696">
        <f>A!F696</f>
        <v>0</v>
      </c>
      <c r="G696">
        <f>A!G696</f>
        <v>0</v>
      </c>
      <c r="H696">
        <f>A!H696</f>
        <v>0</v>
      </c>
      <c r="I696">
        <f>A!I696</f>
        <v>0</v>
      </c>
      <c r="J696">
        <f>A!J696</f>
        <v>0</v>
      </c>
      <c r="K696">
        <f>A!K696</f>
        <v>0</v>
      </c>
      <c r="L696">
        <f>A!L696</f>
        <v>0</v>
      </c>
      <c r="M696">
        <f>A!M696</f>
        <v>0</v>
      </c>
      <c r="N696">
        <f>A!N696</f>
        <v>0</v>
      </c>
      <c r="O696">
        <f>A!O696</f>
        <v>0</v>
      </c>
      <c r="P696" s="23" t="str">
        <f>IF(A!P696="","",INDEX(B!$A$1:$BT$2000,MATCH(A!P696,B!$AX$1:$AX$2000,0),D!$B$5))</f>
        <v/>
      </c>
      <c r="Q696">
        <f>A!Q696</f>
        <v>0</v>
      </c>
      <c r="R696">
        <f>A!R696</f>
        <v>0</v>
      </c>
      <c r="S696">
        <f>A!S696</f>
        <v>0</v>
      </c>
      <c r="T696">
        <f>A!T696</f>
        <v>0</v>
      </c>
      <c r="U696">
        <f>A!U696</f>
        <v>0</v>
      </c>
      <c r="V696" s="23">
        <f>IF(A!V696="&lt;",1,A!V696)</f>
        <v>0</v>
      </c>
      <c r="W696">
        <f>A!W696</f>
        <v>0</v>
      </c>
      <c r="X696">
        <f>A!X696</f>
        <v>0</v>
      </c>
      <c r="Y696">
        <f>A!Y696</f>
        <v>0</v>
      </c>
      <c r="Z696" s="23">
        <f t="shared" si="10"/>
        <v>0</v>
      </c>
      <c r="AA696">
        <f>A!Z696</f>
        <v>0</v>
      </c>
      <c r="AB696">
        <f>A!AA696</f>
        <v>0</v>
      </c>
      <c r="AC696">
        <f>A!AB696</f>
        <v>0</v>
      </c>
      <c r="AD696">
        <f>A!AC696</f>
        <v>0</v>
      </c>
      <c r="AE696">
        <f>A!AD696</f>
        <v>0</v>
      </c>
      <c r="AF696">
        <f>A!AE696</f>
        <v>0</v>
      </c>
      <c r="AG696">
        <f>A!AF696</f>
        <v>0</v>
      </c>
      <c r="AH696">
        <f>A!AG696</f>
        <v>0</v>
      </c>
      <c r="AI696">
        <f>A!AH696</f>
        <v>0</v>
      </c>
      <c r="AJ696">
        <f>A!AI696</f>
        <v>0</v>
      </c>
      <c r="AK696">
        <f>A!AJ696</f>
        <v>0</v>
      </c>
      <c r="AL696">
        <f>A!AK696</f>
        <v>0</v>
      </c>
      <c r="AM696">
        <f>A!AL696</f>
        <v>0</v>
      </c>
      <c r="AN696">
        <f>A!AM696</f>
        <v>0</v>
      </c>
      <c r="AO696">
        <f>A!AN696</f>
        <v>0</v>
      </c>
      <c r="AP696">
        <f>A!AO696</f>
        <v>0</v>
      </c>
      <c r="AQ696">
        <f>A!AP696</f>
        <v>0</v>
      </c>
      <c r="AR696">
        <f>A!AQ696</f>
        <v>0</v>
      </c>
      <c r="AS696">
        <f>A!AR696</f>
        <v>0</v>
      </c>
      <c r="AT696">
        <f>A!AS696</f>
        <v>0</v>
      </c>
      <c r="AU696">
        <f>A!AT696</f>
        <v>0</v>
      </c>
      <c r="AV696">
        <f>A!AU696</f>
        <v>0</v>
      </c>
      <c r="AW696" s="23" t="str">
        <f>IF(A!AV696=0,"",A!AV696)</f>
        <v/>
      </c>
      <c r="AX696">
        <f>A!AW696</f>
        <v>0</v>
      </c>
      <c r="AY696">
        <f>A!AX696</f>
        <v>0</v>
      </c>
      <c r="AZ696">
        <f>A!AY696</f>
        <v>0</v>
      </c>
      <c r="BA696">
        <f>A!AZ696</f>
        <v>0</v>
      </c>
      <c r="BB696">
        <f>A!BA696</f>
        <v>0</v>
      </c>
      <c r="BC696">
        <f>A!BB696</f>
        <v>0</v>
      </c>
      <c r="BD696">
        <f>A!BC696</f>
        <v>0</v>
      </c>
      <c r="BE696">
        <f>A!BD696</f>
        <v>0</v>
      </c>
      <c r="BF696">
        <f>A!BE696</f>
        <v>0</v>
      </c>
      <c r="BG696">
        <f>A!BF696</f>
        <v>0</v>
      </c>
      <c r="BH696">
        <f>A!BG696</f>
        <v>0</v>
      </c>
      <c r="BI696">
        <f>A!BH696</f>
        <v>0</v>
      </c>
      <c r="BJ696">
        <f>A!BI696</f>
        <v>0</v>
      </c>
      <c r="BK696">
        <f>A!BJ696</f>
        <v>0</v>
      </c>
      <c r="BL696">
        <f>A!BK696</f>
        <v>0</v>
      </c>
      <c r="BM696">
        <f>A!BL696</f>
        <v>0</v>
      </c>
      <c r="BN696">
        <f>A!BM696</f>
        <v>0</v>
      </c>
      <c r="BO696">
        <f>A!BN696</f>
        <v>0</v>
      </c>
      <c r="BP696">
        <f>A!BO696</f>
        <v>0</v>
      </c>
      <c r="BQ696">
        <f>A!BP696</f>
        <v>0</v>
      </c>
      <c r="BR696">
        <f>A!BQ696</f>
        <v>0</v>
      </c>
      <c r="BS696">
        <f>A!BR696</f>
        <v>0</v>
      </c>
      <c r="BT696">
        <f>A!BS696</f>
        <v>0</v>
      </c>
      <c r="BU696">
        <f>A!BT696</f>
        <v>0</v>
      </c>
      <c r="BV696">
        <f>A!BU696</f>
        <v>0</v>
      </c>
      <c r="BW696">
        <f>A!BV696</f>
        <v>0</v>
      </c>
      <c r="BX696">
        <f>A!BW696</f>
        <v>0</v>
      </c>
      <c r="BY696">
        <f>A!BX696</f>
        <v>0</v>
      </c>
      <c r="BZ696">
        <f>A!BY696</f>
        <v>0</v>
      </c>
      <c r="CA696">
        <f>A!BZ696</f>
        <v>0</v>
      </c>
      <c r="CB696">
        <f>A!CA696</f>
        <v>0</v>
      </c>
      <c r="CC696">
        <f>A!CB696</f>
        <v>0</v>
      </c>
      <c r="CD696">
        <f>A!CC696</f>
        <v>0</v>
      </c>
      <c r="CE696">
        <f>A!CD696</f>
        <v>0</v>
      </c>
      <c r="CF696">
        <f>A!CE696</f>
        <v>0</v>
      </c>
      <c r="CG696">
        <f>A!CF696</f>
        <v>0</v>
      </c>
      <c r="CH696">
        <f>A!CG696</f>
        <v>0</v>
      </c>
      <c r="CI696">
        <f>A!CH696</f>
        <v>0</v>
      </c>
      <c r="CJ696">
        <f>A!CI696</f>
        <v>0</v>
      </c>
      <c r="CK696">
        <f>A!CJ696</f>
        <v>0</v>
      </c>
      <c r="CL696">
        <f>A!CK696</f>
        <v>0</v>
      </c>
      <c r="CM696">
        <f>A!CL696</f>
        <v>0</v>
      </c>
      <c r="CN696">
        <f>A!CM696</f>
        <v>0</v>
      </c>
      <c r="CO696">
        <f>A!CN696</f>
        <v>0</v>
      </c>
      <c r="CP696">
        <f>A!CO696</f>
        <v>0</v>
      </c>
      <c r="CQ696">
        <f>A!CO1006</f>
        <v>0</v>
      </c>
      <c r="CR696">
        <f>A!CP696</f>
        <v>0</v>
      </c>
      <c r="CS696">
        <f>A!CQ696</f>
        <v>0</v>
      </c>
    </row>
    <row r="697" spans="1:97" x14ac:dyDescent="0.2">
      <c r="A697">
        <f>A!A697</f>
        <v>0</v>
      </c>
      <c r="B697">
        <f>A!B697</f>
        <v>0</v>
      </c>
      <c r="C697">
        <f>A!C697</f>
        <v>0</v>
      </c>
      <c r="D697">
        <f>A!D697</f>
        <v>0</v>
      </c>
      <c r="E697">
        <f>A!E697</f>
        <v>0</v>
      </c>
      <c r="F697">
        <f>A!F697</f>
        <v>0</v>
      </c>
      <c r="G697">
        <f>A!G697</f>
        <v>0</v>
      </c>
      <c r="H697">
        <f>A!H697</f>
        <v>0</v>
      </c>
      <c r="I697">
        <f>A!I697</f>
        <v>0</v>
      </c>
      <c r="J697">
        <f>A!J697</f>
        <v>0</v>
      </c>
      <c r="K697">
        <f>A!K697</f>
        <v>0</v>
      </c>
      <c r="L697">
        <f>A!L697</f>
        <v>0</v>
      </c>
      <c r="M697">
        <f>A!M697</f>
        <v>0</v>
      </c>
      <c r="N697">
        <f>A!N697</f>
        <v>0</v>
      </c>
      <c r="O697">
        <f>A!O697</f>
        <v>0</v>
      </c>
      <c r="P697" s="23" t="str">
        <f>IF(A!P697="","",INDEX(B!$A$1:$BT$2000,MATCH(A!P697,B!$AX$1:$AX$2000,0),D!$B$5))</f>
        <v/>
      </c>
      <c r="Q697">
        <f>A!Q697</f>
        <v>0</v>
      </c>
      <c r="R697">
        <f>A!R697</f>
        <v>0</v>
      </c>
      <c r="S697">
        <f>A!S697</f>
        <v>0</v>
      </c>
      <c r="T697">
        <f>A!T697</f>
        <v>0</v>
      </c>
      <c r="U697">
        <f>A!U697</f>
        <v>0</v>
      </c>
      <c r="V697" s="23">
        <f>IF(A!V697="&lt;",1,A!V697)</f>
        <v>0</v>
      </c>
      <c r="W697">
        <f>A!W697</f>
        <v>0</v>
      </c>
      <c r="X697">
        <f>A!X697</f>
        <v>0</v>
      </c>
      <c r="Y697">
        <f>A!Y697</f>
        <v>0</v>
      </c>
      <c r="Z697" s="23">
        <f t="shared" si="10"/>
        <v>0</v>
      </c>
      <c r="AA697">
        <f>A!Z697</f>
        <v>0</v>
      </c>
      <c r="AB697">
        <f>A!AA697</f>
        <v>0</v>
      </c>
      <c r="AC697">
        <f>A!AB697</f>
        <v>0</v>
      </c>
      <c r="AD697">
        <f>A!AC697</f>
        <v>0</v>
      </c>
      <c r="AE697">
        <f>A!AD697</f>
        <v>0</v>
      </c>
      <c r="AF697">
        <f>A!AE697</f>
        <v>0</v>
      </c>
      <c r="AG697">
        <f>A!AF697</f>
        <v>0</v>
      </c>
      <c r="AH697">
        <f>A!AG697</f>
        <v>0</v>
      </c>
      <c r="AI697">
        <f>A!AH697</f>
        <v>0</v>
      </c>
      <c r="AJ697">
        <f>A!AI697</f>
        <v>0</v>
      </c>
      <c r="AK697">
        <f>A!AJ697</f>
        <v>0</v>
      </c>
      <c r="AL697">
        <f>A!AK697</f>
        <v>0</v>
      </c>
      <c r="AM697">
        <f>A!AL697</f>
        <v>0</v>
      </c>
      <c r="AN697">
        <f>A!AM697</f>
        <v>0</v>
      </c>
      <c r="AO697">
        <f>A!AN697</f>
        <v>0</v>
      </c>
      <c r="AP697">
        <f>A!AO697</f>
        <v>0</v>
      </c>
      <c r="AQ697">
        <f>A!AP697</f>
        <v>0</v>
      </c>
      <c r="AR697">
        <f>A!AQ697</f>
        <v>0</v>
      </c>
      <c r="AS697">
        <f>A!AR697</f>
        <v>0</v>
      </c>
      <c r="AT697">
        <f>A!AS697</f>
        <v>0</v>
      </c>
      <c r="AU697">
        <f>A!AT697</f>
        <v>0</v>
      </c>
      <c r="AV697">
        <f>A!AU697</f>
        <v>0</v>
      </c>
      <c r="AW697" s="23" t="str">
        <f>IF(A!AV697=0,"",A!AV697)</f>
        <v/>
      </c>
      <c r="AX697">
        <f>A!AW697</f>
        <v>0</v>
      </c>
      <c r="AY697">
        <f>A!AX697</f>
        <v>0</v>
      </c>
      <c r="AZ697">
        <f>A!AY697</f>
        <v>0</v>
      </c>
      <c r="BA697">
        <f>A!AZ697</f>
        <v>0</v>
      </c>
      <c r="BB697">
        <f>A!BA697</f>
        <v>0</v>
      </c>
      <c r="BC697">
        <f>A!BB697</f>
        <v>0</v>
      </c>
      <c r="BD697">
        <f>A!BC697</f>
        <v>0</v>
      </c>
      <c r="BE697">
        <f>A!BD697</f>
        <v>0</v>
      </c>
      <c r="BF697">
        <f>A!BE697</f>
        <v>0</v>
      </c>
      <c r="BG697">
        <f>A!BF697</f>
        <v>0</v>
      </c>
      <c r="BH697">
        <f>A!BG697</f>
        <v>0</v>
      </c>
      <c r="BI697">
        <f>A!BH697</f>
        <v>0</v>
      </c>
      <c r="BJ697">
        <f>A!BI697</f>
        <v>0</v>
      </c>
      <c r="BK697">
        <f>A!BJ697</f>
        <v>0</v>
      </c>
      <c r="BL697">
        <f>A!BK697</f>
        <v>0</v>
      </c>
      <c r="BM697">
        <f>A!BL697</f>
        <v>0</v>
      </c>
      <c r="BN697">
        <f>A!BM697</f>
        <v>0</v>
      </c>
      <c r="BO697">
        <f>A!BN697</f>
        <v>0</v>
      </c>
      <c r="BP697">
        <f>A!BO697</f>
        <v>0</v>
      </c>
      <c r="BQ697">
        <f>A!BP697</f>
        <v>0</v>
      </c>
      <c r="BR697">
        <f>A!BQ697</f>
        <v>0</v>
      </c>
      <c r="BS697">
        <f>A!BR697</f>
        <v>0</v>
      </c>
      <c r="BT697">
        <f>A!BS697</f>
        <v>0</v>
      </c>
      <c r="BU697">
        <f>A!BT697</f>
        <v>0</v>
      </c>
      <c r="BV697">
        <f>A!BU697</f>
        <v>0</v>
      </c>
      <c r="BW697">
        <f>A!BV697</f>
        <v>0</v>
      </c>
      <c r="BX697">
        <f>A!BW697</f>
        <v>0</v>
      </c>
      <c r="BY697">
        <f>A!BX697</f>
        <v>0</v>
      </c>
      <c r="BZ697">
        <f>A!BY697</f>
        <v>0</v>
      </c>
      <c r="CA697">
        <f>A!BZ697</f>
        <v>0</v>
      </c>
      <c r="CB697">
        <f>A!CA697</f>
        <v>0</v>
      </c>
      <c r="CC697">
        <f>A!CB697</f>
        <v>0</v>
      </c>
      <c r="CD697">
        <f>A!CC697</f>
        <v>0</v>
      </c>
      <c r="CE697">
        <f>A!CD697</f>
        <v>0</v>
      </c>
      <c r="CF697">
        <f>A!CE697</f>
        <v>0</v>
      </c>
      <c r="CG697">
        <f>A!CF697</f>
        <v>0</v>
      </c>
      <c r="CH697">
        <f>A!CG697</f>
        <v>0</v>
      </c>
      <c r="CI697">
        <f>A!CH697</f>
        <v>0</v>
      </c>
      <c r="CJ697">
        <f>A!CI697</f>
        <v>0</v>
      </c>
      <c r="CK697">
        <f>A!CJ697</f>
        <v>0</v>
      </c>
      <c r="CL697">
        <f>A!CK697</f>
        <v>0</v>
      </c>
      <c r="CM697">
        <f>A!CL697</f>
        <v>0</v>
      </c>
      <c r="CN697">
        <f>A!CM697</f>
        <v>0</v>
      </c>
      <c r="CO697">
        <f>A!CN697</f>
        <v>0</v>
      </c>
      <c r="CP697">
        <f>A!CO697</f>
        <v>0</v>
      </c>
      <c r="CQ697">
        <f>A!CO1007</f>
        <v>0</v>
      </c>
      <c r="CR697">
        <f>A!CP697</f>
        <v>0</v>
      </c>
      <c r="CS697">
        <f>A!CQ697</f>
        <v>0</v>
      </c>
    </row>
    <row r="698" spans="1:97" x14ac:dyDescent="0.2">
      <c r="A698">
        <f>A!A698</f>
        <v>0</v>
      </c>
      <c r="B698">
        <f>A!B698</f>
        <v>0</v>
      </c>
      <c r="C698">
        <f>A!C698</f>
        <v>0</v>
      </c>
      <c r="D698">
        <f>A!D698</f>
        <v>0</v>
      </c>
      <c r="E698">
        <f>A!E698</f>
        <v>0</v>
      </c>
      <c r="F698">
        <f>A!F698</f>
        <v>0</v>
      </c>
      <c r="G698">
        <f>A!G698</f>
        <v>0</v>
      </c>
      <c r="H698">
        <f>A!H698</f>
        <v>0</v>
      </c>
      <c r="I698">
        <f>A!I698</f>
        <v>0</v>
      </c>
      <c r="J698">
        <f>A!J698</f>
        <v>0</v>
      </c>
      <c r="K698">
        <f>A!K698</f>
        <v>0</v>
      </c>
      <c r="L698">
        <f>A!L698</f>
        <v>0</v>
      </c>
      <c r="M698">
        <f>A!M698</f>
        <v>0</v>
      </c>
      <c r="N698">
        <f>A!N698</f>
        <v>0</v>
      </c>
      <c r="O698">
        <f>A!O698</f>
        <v>0</v>
      </c>
      <c r="P698" s="23" t="str">
        <f>IF(A!P698="","",INDEX(B!$A$1:$BT$2000,MATCH(A!P698,B!$AX$1:$AX$2000,0),D!$B$5))</f>
        <v/>
      </c>
      <c r="Q698">
        <f>A!Q698</f>
        <v>0</v>
      </c>
      <c r="R698">
        <f>A!R698</f>
        <v>0</v>
      </c>
      <c r="S698">
        <f>A!S698</f>
        <v>0</v>
      </c>
      <c r="T698">
        <f>A!T698</f>
        <v>0</v>
      </c>
      <c r="U698">
        <f>A!U698</f>
        <v>0</v>
      </c>
      <c r="V698" s="23">
        <f>IF(A!V698="&lt;",1,A!V698)</f>
        <v>0</v>
      </c>
      <c r="W698">
        <f>A!W698</f>
        <v>0</v>
      </c>
      <c r="X698">
        <f>A!X698</f>
        <v>0</v>
      </c>
      <c r="Y698">
        <f>A!Y698</f>
        <v>0</v>
      </c>
      <c r="Z698" s="23">
        <f t="shared" si="10"/>
        <v>0</v>
      </c>
      <c r="AA698">
        <f>A!Z698</f>
        <v>0</v>
      </c>
      <c r="AB698">
        <f>A!AA698</f>
        <v>0</v>
      </c>
      <c r="AC698">
        <f>A!AB698</f>
        <v>0</v>
      </c>
      <c r="AD698">
        <f>A!AC698</f>
        <v>0</v>
      </c>
      <c r="AE698">
        <f>A!AD698</f>
        <v>0</v>
      </c>
      <c r="AF698">
        <f>A!AE698</f>
        <v>0</v>
      </c>
      <c r="AG698">
        <f>A!AF698</f>
        <v>0</v>
      </c>
      <c r="AH698">
        <f>A!AG698</f>
        <v>0</v>
      </c>
      <c r="AI698">
        <f>A!AH698</f>
        <v>0</v>
      </c>
      <c r="AJ698">
        <f>A!AI698</f>
        <v>0</v>
      </c>
      <c r="AK698">
        <f>A!AJ698</f>
        <v>0</v>
      </c>
      <c r="AL698">
        <f>A!AK698</f>
        <v>0</v>
      </c>
      <c r="AM698">
        <f>A!AL698</f>
        <v>0</v>
      </c>
      <c r="AN698">
        <f>A!AM698</f>
        <v>0</v>
      </c>
      <c r="AO698">
        <f>A!AN698</f>
        <v>0</v>
      </c>
      <c r="AP698">
        <f>A!AO698</f>
        <v>0</v>
      </c>
      <c r="AQ698">
        <f>A!AP698</f>
        <v>0</v>
      </c>
      <c r="AR698">
        <f>A!AQ698</f>
        <v>0</v>
      </c>
      <c r="AS698">
        <f>A!AR698</f>
        <v>0</v>
      </c>
      <c r="AT698">
        <f>A!AS698</f>
        <v>0</v>
      </c>
      <c r="AU698">
        <f>A!AT698</f>
        <v>0</v>
      </c>
      <c r="AV698">
        <f>A!AU698</f>
        <v>0</v>
      </c>
      <c r="AW698" s="23" t="str">
        <f>IF(A!AV698=0,"",A!AV698)</f>
        <v/>
      </c>
      <c r="AX698">
        <f>A!AW698</f>
        <v>0</v>
      </c>
      <c r="AY698">
        <f>A!AX698</f>
        <v>0</v>
      </c>
      <c r="AZ698">
        <f>A!AY698</f>
        <v>0</v>
      </c>
      <c r="BA698">
        <f>A!AZ698</f>
        <v>0</v>
      </c>
      <c r="BB698">
        <f>A!BA698</f>
        <v>0</v>
      </c>
      <c r="BC698">
        <f>A!BB698</f>
        <v>0</v>
      </c>
      <c r="BD698">
        <f>A!BC698</f>
        <v>0</v>
      </c>
      <c r="BE698">
        <f>A!BD698</f>
        <v>0</v>
      </c>
      <c r="BF698">
        <f>A!BE698</f>
        <v>0</v>
      </c>
      <c r="BG698">
        <f>A!BF698</f>
        <v>0</v>
      </c>
      <c r="BH698">
        <f>A!BG698</f>
        <v>0</v>
      </c>
      <c r="BI698">
        <f>A!BH698</f>
        <v>0</v>
      </c>
      <c r="BJ698">
        <f>A!BI698</f>
        <v>0</v>
      </c>
      <c r="BK698">
        <f>A!BJ698</f>
        <v>0</v>
      </c>
      <c r="BL698">
        <f>A!BK698</f>
        <v>0</v>
      </c>
      <c r="BM698">
        <f>A!BL698</f>
        <v>0</v>
      </c>
      <c r="BN698">
        <f>A!BM698</f>
        <v>0</v>
      </c>
      <c r="BO698">
        <f>A!BN698</f>
        <v>0</v>
      </c>
      <c r="BP698">
        <f>A!BO698</f>
        <v>0</v>
      </c>
      <c r="BQ698">
        <f>A!BP698</f>
        <v>0</v>
      </c>
      <c r="BR698">
        <f>A!BQ698</f>
        <v>0</v>
      </c>
      <c r="BS698">
        <f>A!BR698</f>
        <v>0</v>
      </c>
      <c r="BT698">
        <f>A!BS698</f>
        <v>0</v>
      </c>
      <c r="BU698">
        <f>A!BT698</f>
        <v>0</v>
      </c>
      <c r="BV698">
        <f>A!BU698</f>
        <v>0</v>
      </c>
      <c r="BW698">
        <f>A!BV698</f>
        <v>0</v>
      </c>
      <c r="BX698">
        <f>A!BW698</f>
        <v>0</v>
      </c>
      <c r="BY698">
        <f>A!BX698</f>
        <v>0</v>
      </c>
      <c r="BZ698">
        <f>A!BY698</f>
        <v>0</v>
      </c>
      <c r="CA698">
        <f>A!BZ698</f>
        <v>0</v>
      </c>
      <c r="CB698">
        <f>A!CA698</f>
        <v>0</v>
      </c>
      <c r="CC698">
        <f>A!CB698</f>
        <v>0</v>
      </c>
      <c r="CD698">
        <f>A!CC698</f>
        <v>0</v>
      </c>
      <c r="CE698">
        <f>A!CD698</f>
        <v>0</v>
      </c>
      <c r="CF698">
        <f>A!CE698</f>
        <v>0</v>
      </c>
      <c r="CG698">
        <f>A!CF698</f>
        <v>0</v>
      </c>
      <c r="CH698">
        <f>A!CG698</f>
        <v>0</v>
      </c>
      <c r="CI698">
        <f>A!CH698</f>
        <v>0</v>
      </c>
      <c r="CJ698">
        <f>A!CI698</f>
        <v>0</v>
      </c>
      <c r="CK698">
        <f>A!CJ698</f>
        <v>0</v>
      </c>
      <c r="CL698">
        <f>A!CK698</f>
        <v>0</v>
      </c>
      <c r="CM698">
        <f>A!CL698</f>
        <v>0</v>
      </c>
      <c r="CN698">
        <f>A!CM698</f>
        <v>0</v>
      </c>
      <c r="CO698">
        <f>A!CN698</f>
        <v>0</v>
      </c>
      <c r="CP698">
        <f>A!CO698</f>
        <v>0</v>
      </c>
      <c r="CQ698">
        <f>A!CO1008</f>
        <v>0</v>
      </c>
      <c r="CR698">
        <f>A!CP698</f>
        <v>0</v>
      </c>
      <c r="CS698">
        <f>A!CQ698</f>
        <v>0</v>
      </c>
    </row>
    <row r="699" spans="1:97" x14ac:dyDescent="0.2">
      <c r="A699">
        <f>A!A699</f>
        <v>0</v>
      </c>
      <c r="B699">
        <f>A!B699</f>
        <v>0</v>
      </c>
      <c r="C699">
        <f>A!C699</f>
        <v>0</v>
      </c>
      <c r="D699">
        <f>A!D699</f>
        <v>0</v>
      </c>
      <c r="E699">
        <f>A!E699</f>
        <v>0</v>
      </c>
      <c r="F699">
        <f>A!F699</f>
        <v>0</v>
      </c>
      <c r="G699">
        <f>A!G699</f>
        <v>0</v>
      </c>
      <c r="H699">
        <f>A!H699</f>
        <v>0</v>
      </c>
      <c r="I699">
        <f>A!I699</f>
        <v>0</v>
      </c>
      <c r="J699">
        <f>A!J699</f>
        <v>0</v>
      </c>
      <c r="K699">
        <f>A!K699</f>
        <v>0</v>
      </c>
      <c r="L699">
        <f>A!L699</f>
        <v>0</v>
      </c>
      <c r="M699">
        <f>A!M699</f>
        <v>0</v>
      </c>
      <c r="N699">
        <f>A!N699</f>
        <v>0</v>
      </c>
      <c r="O699">
        <f>A!O699</f>
        <v>0</v>
      </c>
      <c r="P699" s="23" t="str">
        <f>IF(A!P699="","",INDEX(B!$A$1:$BT$2000,MATCH(A!P699,B!$AX$1:$AX$2000,0),D!$B$5))</f>
        <v/>
      </c>
      <c r="Q699">
        <f>A!Q699</f>
        <v>0</v>
      </c>
      <c r="R699">
        <f>A!R699</f>
        <v>0</v>
      </c>
      <c r="S699">
        <f>A!S699</f>
        <v>0</v>
      </c>
      <c r="T699">
        <f>A!T699</f>
        <v>0</v>
      </c>
      <c r="U699">
        <f>A!U699</f>
        <v>0</v>
      </c>
      <c r="V699" s="23">
        <f>IF(A!V699="&lt;",1,A!V699)</f>
        <v>0</v>
      </c>
      <c r="W699">
        <f>A!W699</f>
        <v>0</v>
      </c>
      <c r="X699">
        <f>A!X699</f>
        <v>0</v>
      </c>
      <c r="Y699">
        <f>A!Y699</f>
        <v>0</v>
      </c>
      <c r="Z699" s="23">
        <f t="shared" si="10"/>
        <v>0</v>
      </c>
      <c r="AA699">
        <f>A!Z699</f>
        <v>0</v>
      </c>
      <c r="AB699">
        <f>A!AA699</f>
        <v>0</v>
      </c>
      <c r="AC699">
        <f>A!AB699</f>
        <v>0</v>
      </c>
      <c r="AD699">
        <f>A!AC699</f>
        <v>0</v>
      </c>
      <c r="AE699">
        <f>A!AD699</f>
        <v>0</v>
      </c>
      <c r="AF699">
        <f>A!AE699</f>
        <v>0</v>
      </c>
      <c r="AG699">
        <f>A!AF699</f>
        <v>0</v>
      </c>
      <c r="AH699">
        <f>A!AG699</f>
        <v>0</v>
      </c>
      <c r="AI699">
        <f>A!AH699</f>
        <v>0</v>
      </c>
      <c r="AJ699">
        <f>A!AI699</f>
        <v>0</v>
      </c>
      <c r="AK699">
        <f>A!AJ699</f>
        <v>0</v>
      </c>
      <c r="AL699">
        <f>A!AK699</f>
        <v>0</v>
      </c>
      <c r="AM699">
        <f>A!AL699</f>
        <v>0</v>
      </c>
      <c r="AN699">
        <f>A!AM699</f>
        <v>0</v>
      </c>
      <c r="AO699">
        <f>A!AN699</f>
        <v>0</v>
      </c>
      <c r="AP699">
        <f>A!AO699</f>
        <v>0</v>
      </c>
      <c r="AQ699">
        <f>A!AP699</f>
        <v>0</v>
      </c>
      <c r="AR699">
        <f>A!AQ699</f>
        <v>0</v>
      </c>
      <c r="AS699">
        <f>A!AR699</f>
        <v>0</v>
      </c>
      <c r="AT699">
        <f>A!AS699</f>
        <v>0</v>
      </c>
      <c r="AU699">
        <f>A!AT699</f>
        <v>0</v>
      </c>
      <c r="AV699">
        <f>A!AU699</f>
        <v>0</v>
      </c>
      <c r="AW699" s="23" t="str">
        <f>IF(A!AV699=0,"",A!AV699)</f>
        <v/>
      </c>
      <c r="AX699">
        <f>A!AW699</f>
        <v>0</v>
      </c>
      <c r="AY699">
        <f>A!AX699</f>
        <v>0</v>
      </c>
      <c r="AZ699">
        <f>A!AY699</f>
        <v>0</v>
      </c>
      <c r="BA699">
        <f>A!AZ699</f>
        <v>0</v>
      </c>
      <c r="BB699">
        <f>A!BA699</f>
        <v>0</v>
      </c>
      <c r="BC699">
        <f>A!BB699</f>
        <v>0</v>
      </c>
      <c r="BD699">
        <f>A!BC699</f>
        <v>0</v>
      </c>
      <c r="BE699">
        <f>A!BD699</f>
        <v>0</v>
      </c>
      <c r="BF699">
        <f>A!BE699</f>
        <v>0</v>
      </c>
      <c r="BG699">
        <f>A!BF699</f>
        <v>0</v>
      </c>
      <c r="BH699">
        <f>A!BG699</f>
        <v>0</v>
      </c>
      <c r="BI699">
        <f>A!BH699</f>
        <v>0</v>
      </c>
      <c r="BJ699">
        <f>A!BI699</f>
        <v>0</v>
      </c>
      <c r="BK699">
        <f>A!BJ699</f>
        <v>0</v>
      </c>
      <c r="BL699">
        <f>A!BK699</f>
        <v>0</v>
      </c>
      <c r="BM699">
        <f>A!BL699</f>
        <v>0</v>
      </c>
      <c r="BN699">
        <f>A!BM699</f>
        <v>0</v>
      </c>
      <c r="BO699">
        <f>A!BN699</f>
        <v>0</v>
      </c>
      <c r="BP699">
        <f>A!BO699</f>
        <v>0</v>
      </c>
      <c r="BQ699">
        <f>A!BP699</f>
        <v>0</v>
      </c>
      <c r="BR699">
        <f>A!BQ699</f>
        <v>0</v>
      </c>
      <c r="BS699">
        <f>A!BR699</f>
        <v>0</v>
      </c>
      <c r="BT699">
        <f>A!BS699</f>
        <v>0</v>
      </c>
      <c r="BU699">
        <f>A!BT699</f>
        <v>0</v>
      </c>
      <c r="BV699">
        <f>A!BU699</f>
        <v>0</v>
      </c>
      <c r="BW699">
        <f>A!BV699</f>
        <v>0</v>
      </c>
      <c r="BX699">
        <f>A!BW699</f>
        <v>0</v>
      </c>
      <c r="BY699">
        <f>A!BX699</f>
        <v>0</v>
      </c>
      <c r="BZ699">
        <f>A!BY699</f>
        <v>0</v>
      </c>
      <c r="CA699">
        <f>A!BZ699</f>
        <v>0</v>
      </c>
      <c r="CB699">
        <f>A!CA699</f>
        <v>0</v>
      </c>
      <c r="CC699">
        <f>A!CB699</f>
        <v>0</v>
      </c>
      <c r="CD699">
        <f>A!CC699</f>
        <v>0</v>
      </c>
      <c r="CE699">
        <f>A!CD699</f>
        <v>0</v>
      </c>
      <c r="CF699">
        <f>A!CE699</f>
        <v>0</v>
      </c>
      <c r="CG699">
        <f>A!CF699</f>
        <v>0</v>
      </c>
      <c r="CH699">
        <f>A!CG699</f>
        <v>0</v>
      </c>
      <c r="CI699">
        <f>A!CH699</f>
        <v>0</v>
      </c>
      <c r="CJ699">
        <f>A!CI699</f>
        <v>0</v>
      </c>
      <c r="CK699">
        <f>A!CJ699</f>
        <v>0</v>
      </c>
      <c r="CL699">
        <f>A!CK699</f>
        <v>0</v>
      </c>
      <c r="CM699">
        <f>A!CL699</f>
        <v>0</v>
      </c>
      <c r="CN699">
        <f>A!CM699</f>
        <v>0</v>
      </c>
      <c r="CO699">
        <f>A!CN699</f>
        <v>0</v>
      </c>
      <c r="CP699">
        <f>A!CO699</f>
        <v>0</v>
      </c>
      <c r="CQ699">
        <f>A!CO1009</f>
        <v>0</v>
      </c>
      <c r="CR699">
        <f>A!CP699</f>
        <v>0</v>
      </c>
      <c r="CS699">
        <f>A!CQ699</f>
        <v>0</v>
      </c>
    </row>
    <row r="700" spans="1:97" x14ac:dyDescent="0.2">
      <c r="A700">
        <f>A!A700</f>
        <v>0</v>
      </c>
      <c r="B700">
        <f>A!B700</f>
        <v>0</v>
      </c>
      <c r="C700">
        <f>A!C700</f>
        <v>0</v>
      </c>
      <c r="D700">
        <f>A!D700</f>
        <v>0</v>
      </c>
      <c r="E700">
        <f>A!E700</f>
        <v>0</v>
      </c>
      <c r="F700">
        <f>A!F700</f>
        <v>0</v>
      </c>
      <c r="G700">
        <f>A!G700</f>
        <v>0</v>
      </c>
      <c r="H700">
        <f>A!H700</f>
        <v>0</v>
      </c>
      <c r="I700">
        <f>A!I700</f>
        <v>0</v>
      </c>
      <c r="J700">
        <f>A!J700</f>
        <v>0</v>
      </c>
      <c r="K700">
        <f>A!K700</f>
        <v>0</v>
      </c>
      <c r="L700">
        <f>A!L700</f>
        <v>0</v>
      </c>
      <c r="M700">
        <f>A!M700</f>
        <v>0</v>
      </c>
      <c r="N700">
        <f>A!N700</f>
        <v>0</v>
      </c>
      <c r="O700">
        <f>A!O700</f>
        <v>0</v>
      </c>
      <c r="P700" s="23" t="str">
        <f>IF(A!P700="","",INDEX(B!$A$1:$BT$2000,MATCH(A!P700,B!$AX$1:$AX$2000,0),D!$B$5))</f>
        <v/>
      </c>
      <c r="Q700">
        <f>A!Q700</f>
        <v>0</v>
      </c>
      <c r="R700">
        <f>A!R700</f>
        <v>0</v>
      </c>
      <c r="S700">
        <f>A!S700</f>
        <v>0</v>
      </c>
      <c r="T700">
        <f>A!T700</f>
        <v>0</v>
      </c>
      <c r="U700">
        <f>A!U700</f>
        <v>0</v>
      </c>
      <c r="V700" s="23">
        <f>IF(A!V700="&lt;",1,A!V700)</f>
        <v>0</v>
      </c>
      <c r="W700">
        <f>A!W700</f>
        <v>0</v>
      </c>
      <c r="X700">
        <f>A!X700</f>
        <v>0</v>
      </c>
      <c r="Y700">
        <f>A!Y700</f>
        <v>0</v>
      </c>
      <c r="Z700" s="23">
        <f t="shared" si="10"/>
        <v>0</v>
      </c>
      <c r="AA700">
        <f>A!Z700</f>
        <v>0</v>
      </c>
      <c r="AB700">
        <f>A!AA700</f>
        <v>0</v>
      </c>
      <c r="AC700">
        <f>A!AB700</f>
        <v>0</v>
      </c>
      <c r="AD700">
        <f>A!AC700</f>
        <v>0</v>
      </c>
      <c r="AE700">
        <f>A!AD700</f>
        <v>0</v>
      </c>
      <c r="AF700">
        <f>A!AE700</f>
        <v>0</v>
      </c>
      <c r="AG700">
        <f>A!AF700</f>
        <v>0</v>
      </c>
      <c r="AH700">
        <f>A!AG700</f>
        <v>0</v>
      </c>
      <c r="AI700">
        <f>A!AH700</f>
        <v>0</v>
      </c>
      <c r="AJ700">
        <f>A!AI700</f>
        <v>0</v>
      </c>
      <c r="AK700">
        <f>A!AJ700</f>
        <v>0</v>
      </c>
      <c r="AL700">
        <f>A!AK700</f>
        <v>0</v>
      </c>
      <c r="AM700">
        <f>A!AL700</f>
        <v>0</v>
      </c>
      <c r="AN700">
        <f>A!AM700</f>
        <v>0</v>
      </c>
      <c r="AO700">
        <f>A!AN700</f>
        <v>0</v>
      </c>
      <c r="AP700">
        <f>A!AO700</f>
        <v>0</v>
      </c>
      <c r="AQ700">
        <f>A!AP700</f>
        <v>0</v>
      </c>
      <c r="AR700">
        <f>A!AQ700</f>
        <v>0</v>
      </c>
      <c r="AS700">
        <f>A!AR700</f>
        <v>0</v>
      </c>
      <c r="AT700">
        <f>A!AS700</f>
        <v>0</v>
      </c>
      <c r="AU700">
        <f>A!AT700</f>
        <v>0</v>
      </c>
      <c r="AV700">
        <f>A!AU700</f>
        <v>0</v>
      </c>
      <c r="AW700" s="23" t="str">
        <f>IF(A!AV700=0,"",A!AV700)</f>
        <v/>
      </c>
      <c r="AX700">
        <f>A!AW700</f>
        <v>0</v>
      </c>
      <c r="AY700">
        <f>A!AX700</f>
        <v>0</v>
      </c>
      <c r="AZ700">
        <f>A!AY700</f>
        <v>0</v>
      </c>
      <c r="BA700">
        <f>A!AZ700</f>
        <v>0</v>
      </c>
      <c r="BB700">
        <f>A!BA700</f>
        <v>0</v>
      </c>
      <c r="BC700">
        <f>A!BB700</f>
        <v>0</v>
      </c>
      <c r="BD700">
        <f>A!BC700</f>
        <v>0</v>
      </c>
      <c r="BE700">
        <f>A!BD700</f>
        <v>0</v>
      </c>
      <c r="BF700">
        <f>A!BE700</f>
        <v>0</v>
      </c>
      <c r="BG700">
        <f>A!BF700</f>
        <v>0</v>
      </c>
      <c r="BH700">
        <f>A!BG700</f>
        <v>0</v>
      </c>
      <c r="BI700">
        <f>A!BH700</f>
        <v>0</v>
      </c>
      <c r="BJ700">
        <f>A!BI700</f>
        <v>0</v>
      </c>
      <c r="BK700">
        <f>A!BJ700</f>
        <v>0</v>
      </c>
      <c r="BL700">
        <f>A!BK700</f>
        <v>0</v>
      </c>
      <c r="BM700">
        <f>A!BL700</f>
        <v>0</v>
      </c>
      <c r="BN700">
        <f>A!BM700</f>
        <v>0</v>
      </c>
      <c r="BO700">
        <f>A!BN700</f>
        <v>0</v>
      </c>
      <c r="BP700">
        <f>A!BO700</f>
        <v>0</v>
      </c>
      <c r="BQ700">
        <f>A!BP700</f>
        <v>0</v>
      </c>
      <c r="BR700">
        <f>A!BQ700</f>
        <v>0</v>
      </c>
      <c r="BS700">
        <f>A!BR700</f>
        <v>0</v>
      </c>
      <c r="BT700">
        <f>A!BS700</f>
        <v>0</v>
      </c>
      <c r="BU700">
        <f>A!BT700</f>
        <v>0</v>
      </c>
      <c r="BV700">
        <f>A!BU700</f>
        <v>0</v>
      </c>
      <c r="BW700">
        <f>A!BV700</f>
        <v>0</v>
      </c>
      <c r="BX700">
        <f>A!BW700</f>
        <v>0</v>
      </c>
      <c r="BY700">
        <f>A!BX700</f>
        <v>0</v>
      </c>
      <c r="BZ700">
        <f>A!BY700</f>
        <v>0</v>
      </c>
      <c r="CA700">
        <f>A!BZ700</f>
        <v>0</v>
      </c>
      <c r="CB700">
        <f>A!CA700</f>
        <v>0</v>
      </c>
      <c r="CC700">
        <f>A!CB700</f>
        <v>0</v>
      </c>
      <c r="CD700">
        <f>A!CC700</f>
        <v>0</v>
      </c>
      <c r="CE700">
        <f>A!CD700</f>
        <v>0</v>
      </c>
      <c r="CF700">
        <f>A!CE700</f>
        <v>0</v>
      </c>
      <c r="CG700">
        <f>A!CF700</f>
        <v>0</v>
      </c>
      <c r="CH700">
        <f>A!CG700</f>
        <v>0</v>
      </c>
      <c r="CI700">
        <f>A!CH700</f>
        <v>0</v>
      </c>
      <c r="CJ700">
        <f>A!CI700</f>
        <v>0</v>
      </c>
      <c r="CK700">
        <f>A!CJ700</f>
        <v>0</v>
      </c>
      <c r="CL700">
        <f>A!CK700</f>
        <v>0</v>
      </c>
      <c r="CM700">
        <f>A!CL700</f>
        <v>0</v>
      </c>
      <c r="CN700">
        <f>A!CM700</f>
        <v>0</v>
      </c>
      <c r="CO700">
        <f>A!CN700</f>
        <v>0</v>
      </c>
      <c r="CP700">
        <f>A!CO700</f>
        <v>0</v>
      </c>
      <c r="CQ700">
        <f>A!CO1010</f>
        <v>0</v>
      </c>
      <c r="CR700">
        <f>A!CP700</f>
        <v>0</v>
      </c>
      <c r="CS700">
        <f>A!CQ700</f>
        <v>0</v>
      </c>
    </row>
    <row r="701" spans="1:97" x14ac:dyDescent="0.2">
      <c r="A701">
        <f>A!A701</f>
        <v>0</v>
      </c>
      <c r="B701">
        <f>A!B701</f>
        <v>0</v>
      </c>
      <c r="C701">
        <f>A!C701</f>
        <v>0</v>
      </c>
      <c r="D701">
        <f>A!D701</f>
        <v>0</v>
      </c>
      <c r="E701">
        <f>A!E701</f>
        <v>0</v>
      </c>
      <c r="F701">
        <f>A!F701</f>
        <v>0</v>
      </c>
      <c r="G701">
        <f>A!G701</f>
        <v>0</v>
      </c>
      <c r="H701">
        <f>A!H701</f>
        <v>0</v>
      </c>
      <c r="I701">
        <f>A!I701</f>
        <v>0</v>
      </c>
      <c r="J701">
        <f>A!J701</f>
        <v>0</v>
      </c>
      <c r="K701">
        <f>A!K701</f>
        <v>0</v>
      </c>
      <c r="L701">
        <f>A!L701</f>
        <v>0</v>
      </c>
      <c r="M701">
        <f>A!M701</f>
        <v>0</v>
      </c>
      <c r="N701">
        <f>A!N701</f>
        <v>0</v>
      </c>
      <c r="O701">
        <f>A!O701</f>
        <v>0</v>
      </c>
      <c r="P701" s="23" t="str">
        <f>IF(A!P701="","",INDEX(B!$A$1:$BT$2000,MATCH(A!P701,B!$AX$1:$AX$2000,0),D!$B$5))</f>
        <v/>
      </c>
      <c r="Q701">
        <f>A!Q701</f>
        <v>0</v>
      </c>
      <c r="R701">
        <f>A!R701</f>
        <v>0</v>
      </c>
      <c r="S701">
        <f>A!S701</f>
        <v>0</v>
      </c>
      <c r="T701">
        <f>A!T701</f>
        <v>0</v>
      </c>
      <c r="U701">
        <f>A!U701</f>
        <v>0</v>
      </c>
      <c r="V701" s="23">
        <f>IF(A!V701="&lt;",1,A!V701)</f>
        <v>0</v>
      </c>
      <c r="W701">
        <f>A!W701</f>
        <v>0</v>
      </c>
      <c r="X701">
        <f>A!X701</f>
        <v>0</v>
      </c>
      <c r="Y701">
        <f>A!Y701</f>
        <v>0</v>
      </c>
      <c r="Z701" s="23">
        <f t="shared" si="10"/>
        <v>0</v>
      </c>
      <c r="AA701">
        <f>A!Z701</f>
        <v>0</v>
      </c>
      <c r="AB701">
        <f>A!AA701</f>
        <v>0</v>
      </c>
      <c r="AC701">
        <f>A!AB701</f>
        <v>0</v>
      </c>
      <c r="AD701">
        <f>A!AC701</f>
        <v>0</v>
      </c>
      <c r="AE701">
        <f>A!AD701</f>
        <v>0</v>
      </c>
      <c r="AF701">
        <f>A!AE701</f>
        <v>0</v>
      </c>
      <c r="AG701">
        <f>A!AF701</f>
        <v>0</v>
      </c>
      <c r="AH701">
        <f>A!AG701</f>
        <v>0</v>
      </c>
      <c r="AI701">
        <f>A!AH701</f>
        <v>0</v>
      </c>
      <c r="AJ701">
        <f>A!AI701</f>
        <v>0</v>
      </c>
      <c r="AK701">
        <f>A!AJ701</f>
        <v>0</v>
      </c>
      <c r="AL701">
        <f>A!AK701</f>
        <v>0</v>
      </c>
      <c r="AM701">
        <f>A!AL701</f>
        <v>0</v>
      </c>
      <c r="AN701">
        <f>A!AM701</f>
        <v>0</v>
      </c>
      <c r="AO701">
        <f>A!AN701</f>
        <v>0</v>
      </c>
      <c r="AP701">
        <f>A!AO701</f>
        <v>0</v>
      </c>
      <c r="AQ701">
        <f>A!AP701</f>
        <v>0</v>
      </c>
      <c r="AR701">
        <f>A!AQ701</f>
        <v>0</v>
      </c>
      <c r="AS701">
        <f>A!AR701</f>
        <v>0</v>
      </c>
      <c r="AT701">
        <f>A!AS701</f>
        <v>0</v>
      </c>
      <c r="AU701">
        <f>A!AT701</f>
        <v>0</v>
      </c>
      <c r="AV701">
        <f>A!AU701</f>
        <v>0</v>
      </c>
      <c r="AW701" s="23" t="str">
        <f>IF(A!AV701=0,"",A!AV701)</f>
        <v/>
      </c>
      <c r="AX701">
        <f>A!AW701</f>
        <v>0</v>
      </c>
      <c r="AY701">
        <f>A!AX701</f>
        <v>0</v>
      </c>
      <c r="AZ701">
        <f>A!AY701</f>
        <v>0</v>
      </c>
      <c r="BA701">
        <f>A!AZ701</f>
        <v>0</v>
      </c>
      <c r="BB701">
        <f>A!BA701</f>
        <v>0</v>
      </c>
      <c r="BC701">
        <f>A!BB701</f>
        <v>0</v>
      </c>
      <c r="BD701">
        <f>A!BC701</f>
        <v>0</v>
      </c>
      <c r="BE701">
        <f>A!BD701</f>
        <v>0</v>
      </c>
      <c r="BF701">
        <f>A!BE701</f>
        <v>0</v>
      </c>
      <c r="BG701">
        <f>A!BF701</f>
        <v>0</v>
      </c>
      <c r="BH701">
        <f>A!BG701</f>
        <v>0</v>
      </c>
      <c r="BI701">
        <f>A!BH701</f>
        <v>0</v>
      </c>
      <c r="BJ701">
        <f>A!BI701</f>
        <v>0</v>
      </c>
      <c r="BK701">
        <f>A!BJ701</f>
        <v>0</v>
      </c>
      <c r="BL701">
        <f>A!BK701</f>
        <v>0</v>
      </c>
      <c r="BM701">
        <f>A!BL701</f>
        <v>0</v>
      </c>
      <c r="BN701">
        <f>A!BM701</f>
        <v>0</v>
      </c>
      <c r="BO701">
        <f>A!BN701</f>
        <v>0</v>
      </c>
      <c r="BP701">
        <f>A!BO701</f>
        <v>0</v>
      </c>
      <c r="BQ701">
        <f>A!BP701</f>
        <v>0</v>
      </c>
      <c r="BR701">
        <f>A!BQ701</f>
        <v>0</v>
      </c>
      <c r="BS701">
        <f>A!BR701</f>
        <v>0</v>
      </c>
      <c r="BT701">
        <f>A!BS701</f>
        <v>0</v>
      </c>
      <c r="BU701">
        <f>A!BT701</f>
        <v>0</v>
      </c>
      <c r="BV701">
        <f>A!BU701</f>
        <v>0</v>
      </c>
      <c r="BW701">
        <f>A!BV701</f>
        <v>0</v>
      </c>
      <c r="BX701">
        <f>A!BW701</f>
        <v>0</v>
      </c>
      <c r="BY701">
        <f>A!BX701</f>
        <v>0</v>
      </c>
      <c r="BZ701">
        <f>A!BY701</f>
        <v>0</v>
      </c>
      <c r="CA701">
        <f>A!BZ701</f>
        <v>0</v>
      </c>
      <c r="CB701">
        <f>A!CA701</f>
        <v>0</v>
      </c>
      <c r="CC701">
        <f>A!CB701</f>
        <v>0</v>
      </c>
      <c r="CD701">
        <f>A!CC701</f>
        <v>0</v>
      </c>
      <c r="CE701">
        <f>A!CD701</f>
        <v>0</v>
      </c>
      <c r="CF701">
        <f>A!CE701</f>
        <v>0</v>
      </c>
      <c r="CG701">
        <f>A!CF701</f>
        <v>0</v>
      </c>
      <c r="CH701">
        <f>A!CG701</f>
        <v>0</v>
      </c>
      <c r="CI701">
        <f>A!CH701</f>
        <v>0</v>
      </c>
      <c r="CJ701">
        <f>A!CI701</f>
        <v>0</v>
      </c>
      <c r="CK701">
        <f>A!CJ701</f>
        <v>0</v>
      </c>
      <c r="CL701">
        <f>A!CK701</f>
        <v>0</v>
      </c>
      <c r="CM701">
        <f>A!CL701</f>
        <v>0</v>
      </c>
      <c r="CN701">
        <f>A!CM701</f>
        <v>0</v>
      </c>
      <c r="CO701">
        <f>A!CN701</f>
        <v>0</v>
      </c>
      <c r="CP701">
        <f>A!CO701</f>
        <v>0</v>
      </c>
      <c r="CQ701">
        <f>A!CO1011</f>
        <v>0</v>
      </c>
      <c r="CR701">
        <f>A!CP701</f>
        <v>0</v>
      </c>
      <c r="CS701">
        <f>A!CQ701</f>
        <v>0</v>
      </c>
    </row>
    <row r="702" spans="1:97" x14ac:dyDescent="0.2">
      <c r="A702">
        <f>A!A702</f>
        <v>0</v>
      </c>
      <c r="B702">
        <f>A!B702</f>
        <v>0</v>
      </c>
      <c r="C702">
        <f>A!C702</f>
        <v>0</v>
      </c>
      <c r="D702">
        <f>A!D702</f>
        <v>0</v>
      </c>
      <c r="E702">
        <f>A!E702</f>
        <v>0</v>
      </c>
      <c r="F702">
        <f>A!F702</f>
        <v>0</v>
      </c>
      <c r="G702">
        <f>A!G702</f>
        <v>0</v>
      </c>
      <c r="H702">
        <f>A!H702</f>
        <v>0</v>
      </c>
      <c r="I702">
        <f>A!I702</f>
        <v>0</v>
      </c>
      <c r="J702">
        <f>A!J702</f>
        <v>0</v>
      </c>
      <c r="K702">
        <f>A!K702</f>
        <v>0</v>
      </c>
      <c r="L702">
        <f>A!L702</f>
        <v>0</v>
      </c>
      <c r="M702">
        <f>A!M702</f>
        <v>0</v>
      </c>
      <c r="N702">
        <f>A!N702</f>
        <v>0</v>
      </c>
      <c r="O702">
        <f>A!O702</f>
        <v>0</v>
      </c>
      <c r="P702" s="23" t="str">
        <f>IF(A!P702="","",INDEX(B!$A$1:$BT$2000,MATCH(A!P702,B!$AX$1:$AX$2000,0),D!$B$5))</f>
        <v/>
      </c>
      <c r="Q702">
        <f>A!Q702</f>
        <v>0</v>
      </c>
      <c r="R702">
        <f>A!R702</f>
        <v>0</v>
      </c>
      <c r="S702">
        <f>A!S702</f>
        <v>0</v>
      </c>
      <c r="T702">
        <f>A!T702</f>
        <v>0</v>
      </c>
      <c r="U702">
        <f>A!U702</f>
        <v>0</v>
      </c>
      <c r="V702" s="23">
        <f>IF(A!V702="&lt;",1,A!V702)</f>
        <v>0</v>
      </c>
      <c r="W702">
        <f>A!W702</f>
        <v>0</v>
      </c>
      <c r="X702">
        <f>A!X702</f>
        <v>0</v>
      </c>
      <c r="Y702">
        <f>A!Y702</f>
        <v>0</v>
      </c>
      <c r="Z702" s="23">
        <f t="shared" si="10"/>
        <v>0</v>
      </c>
      <c r="AA702">
        <f>A!Z702</f>
        <v>0</v>
      </c>
      <c r="AB702">
        <f>A!AA702</f>
        <v>0</v>
      </c>
      <c r="AC702">
        <f>A!AB702</f>
        <v>0</v>
      </c>
      <c r="AD702">
        <f>A!AC702</f>
        <v>0</v>
      </c>
      <c r="AE702">
        <f>A!AD702</f>
        <v>0</v>
      </c>
      <c r="AF702">
        <f>A!AE702</f>
        <v>0</v>
      </c>
      <c r="AG702">
        <f>A!AF702</f>
        <v>0</v>
      </c>
      <c r="AH702">
        <f>A!AG702</f>
        <v>0</v>
      </c>
      <c r="AI702">
        <f>A!AH702</f>
        <v>0</v>
      </c>
      <c r="AJ702">
        <f>A!AI702</f>
        <v>0</v>
      </c>
      <c r="AK702">
        <f>A!AJ702</f>
        <v>0</v>
      </c>
      <c r="AL702">
        <f>A!AK702</f>
        <v>0</v>
      </c>
      <c r="AM702">
        <f>A!AL702</f>
        <v>0</v>
      </c>
      <c r="AN702">
        <f>A!AM702</f>
        <v>0</v>
      </c>
      <c r="AO702">
        <f>A!AN702</f>
        <v>0</v>
      </c>
      <c r="AP702">
        <f>A!AO702</f>
        <v>0</v>
      </c>
      <c r="AQ702">
        <f>A!AP702</f>
        <v>0</v>
      </c>
      <c r="AR702">
        <f>A!AQ702</f>
        <v>0</v>
      </c>
      <c r="AS702">
        <f>A!AR702</f>
        <v>0</v>
      </c>
      <c r="AT702">
        <f>A!AS702</f>
        <v>0</v>
      </c>
      <c r="AU702">
        <f>A!AT702</f>
        <v>0</v>
      </c>
      <c r="AV702">
        <f>A!AU702</f>
        <v>0</v>
      </c>
      <c r="AW702" s="23" t="str">
        <f>IF(A!AV702=0,"",A!AV702)</f>
        <v/>
      </c>
      <c r="AX702">
        <f>A!AW702</f>
        <v>0</v>
      </c>
      <c r="AY702">
        <f>A!AX702</f>
        <v>0</v>
      </c>
      <c r="AZ702">
        <f>A!AY702</f>
        <v>0</v>
      </c>
      <c r="BA702">
        <f>A!AZ702</f>
        <v>0</v>
      </c>
      <c r="BB702">
        <f>A!BA702</f>
        <v>0</v>
      </c>
      <c r="BC702">
        <f>A!BB702</f>
        <v>0</v>
      </c>
      <c r="BD702">
        <f>A!BC702</f>
        <v>0</v>
      </c>
      <c r="BE702">
        <f>A!BD702</f>
        <v>0</v>
      </c>
      <c r="BF702">
        <f>A!BE702</f>
        <v>0</v>
      </c>
      <c r="BG702">
        <f>A!BF702</f>
        <v>0</v>
      </c>
      <c r="BH702">
        <f>A!BG702</f>
        <v>0</v>
      </c>
      <c r="BI702">
        <f>A!BH702</f>
        <v>0</v>
      </c>
      <c r="BJ702">
        <f>A!BI702</f>
        <v>0</v>
      </c>
      <c r="BK702">
        <f>A!BJ702</f>
        <v>0</v>
      </c>
      <c r="BL702">
        <f>A!BK702</f>
        <v>0</v>
      </c>
      <c r="BM702">
        <f>A!BL702</f>
        <v>0</v>
      </c>
      <c r="BN702">
        <f>A!BM702</f>
        <v>0</v>
      </c>
      <c r="BO702">
        <f>A!BN702</f>
        <v>0</v>
      </c>
      <c r="BP702">
        <f>A!BO702</f>
        <v>0</v>
      </c>
      <c r="BQ702">
        <f>A!BP702</f>
        <v>0</v>
      </c>
      <c r="BR702">
        <f>A!BQ702</f>
        <v>0</v>
      </c>
      <c r="BS702">
        <f>A!BR702</f>
        <v>0</v>
      </c>
      <c r="BT702">
        <f>A!BS702</f>
        <v>0</v>
      </c>
      <c r="BU702">
        <f>A!BT702</f>
        <v>0</v>
      </c>
      <c r="BV702">
        <f>A!BU702</f>
        <v>0</v>
      </c>
      <c r="BW702">
        <f>A!BV702</f>
        <v>0</v>
      </c>
      <c r="BX702">
        <f>A!BW702</f>
        <v>0</v>
      </c>
      <c r="BY702">
        <f>A!BX702</f>
        <v>0</v>
      </c>
      <c r="BZ702">
        <f>A!BY702</f>
        <v>0</v>
      </c>
      <c r="CA702">
        <f>A!BZ702</f>
        <v>0</v>
      </c>
      <c r="CB702">
        <f>A!CA702</f>
        <v>0</v>
      </c>
      <c r="CC702">
        <f>A!CB702</f>
        <v>0</v>
      </c>
      <c r="CD702">
        <f>A!CC702</f>
        <v>0</v>
      </c>
      <c r="CE702">
        <f>A!CD702</f>
        <v>0</v>
      </c>
      <c r="CF702">
        <f>A!CE702</f>
        <v>0</v>
      </c>
      <c r="CG702">
        <f>A!CF702</f>
        <v>0</v>
      </c>
      <c r="CH702">
        <f>A!CG702</f>
        <v>0</v>
      </c>
      <c r="CI702">
        <f>A!CH702</f>
        <v>0</v>
      </c>
      <c r="CJ702">
        <f>A!CI702</f>
        <v>0</v>
      </c>
      <c r="CK702">
        <f>A!CJ702</f>
        <v>0</v>
      </c>
      <c r="CL702">
        <f>A!CK702</f>
        <v>0</v>
      </c>
      <c r="CM702">
        <f>A!CL702</f>
        <v>0</v>
      </c>
      <c r="CN702">
        <f>A!CM702</f>
        <v>0</v>
      </c>
      <c r="CO702">
        <f>A!CN702</f>
        <v>0</v>
      </c>
      <c r="CP702">
        <f>A!CO702</f>
        <v>0</v>
      </c>
      <c r="CQ702">
        <f>A!CO1012</f>
        <v>0</v>
      </c>
      <c r="CR702">
        <f>A!CP702</f>
        <v>0</v>
      </c>
      <c r="CS702">
        <f>A!CQ702</f>
        <v>0</v>
      </c>
    </row>
    <row r="703" spans="1:97" x14ac:dyDescent="0.2">
      <c r="A703">
        <f>A!A703</f>
        <v>0</v>
      </c>
      <c r="B703">
        <f>A!B703</f>
        <v>0</v>
      </c>
      <c r="C703">
        <f>A!C703</f>
        <v>0</v>
      </c>
      <c r="D703">
        <f>A!D703</f>
        <v>0</v>
      </c>
      <c r="E703">
        <f>A!E703</f>
        <v>0</v>
      </c>
      <c r="F703">
        <f>A!F703</f>
        <v>0</v>
      </c>
      <c r="G703">
        <f>A!G703</f>
        <v>0</v>
      </c>
      <c r="H703">
        <f>A!H703</f>
        <v>0</v>
      </c>
      <c r="I703">
        <f>A!I703</f>
        <v>0</v>
      </c>
      <c r="J703">
        <f>A!J703</f>
        <v>0</v>
      </c>
      <c r="K703">
        <f>A!K703</f>
        <v>0</v>
      </c>
      <c r="L703">
        <f>A!L703</f>
        <v>0</v>
      </c>
      <c r="M703">
        <f>A!M703</f>
        <v>0</v>
      </c>
      <c r="N703">
        <f>A!N703</f>
        <v>0</v>
      </c>
      <c r="O703">
        <f>A!O703</f>
        <v>0</v>
      </c>
      <c r="P703" s="23" t="str">
        <f>IF(A!P703="","",INDEX(B!$A$1:$BT$2000,MATCH(A!P703,B!$AX$1:$AX$2000,0),D!$B$5))</f>
        <v/>
      </c>
      <c r="Q703">
        <f>A!Q703</f>
        <v>0</v>
      </c>
      <c r="R703">
        <f>A!R703</f>
        <v>0</v>
      </c>
      <c r="S703">
        <f>A!S703</f>
        <v>0</v>
      </c>
      <c r="T703">
        <f>A!T703</f>
        <v>0</v>
      </c>
      <c r="U703">
        <f>A!U703</f>
        <v>0</v>
      </c>
      <c r="V703" s="23">
        <f>IF(A!V703="&lt;",1,A!V703)</f>
        <v>0</v>
      </c>
      <c r="W703">
        <f>A!W703</f>
        <v>0</v>
      </c>
      <c r="X703">
        <f>A!X703</f>
        <v>0</v>
      </c>
      <c r="Y703">
        <f>A!Y703</f>
        <v>0</v>
      </c>
      <c r="Z703" s="23">
        <f t="shared" si="10"/>
        <v>0</v>
      </c>
      <c r="AA703">
        <f>A!Z703</f>
        <v>0</v>
      </c>
      <c r="AB703">
        <f>A!AA703</f>
        <v>0</v>
      </c>
      <c r="AC703">
        <f>A!AB703</f>
        <v>0</v>
      </c>
      <c r="AD703">
        <f>A!AC703</f>
        <v>0</v>
      </c>
      <c r="AE703">
        <f>A!AD703</f>
        <v>0</v>
      </c>
      <c r="AF703">
        <f>A!AE703</f>
        <v>0</v>
      </c>
      <c r="AG703">
        <f>A!AF703</f>
        <v>0</v>
      </c>
      <c r="AH703">
        <f>A!AG703</f>
        <v>0</v>
      </c>
      <c r="AI703">
        <f>A!AH703</f>
        <v>0</v>
      </c>
      <c r="AJ703">
        <f>A!AI703</f>
        <v>0</v>
      </c>
      <c r="AK703">
        <f>A!AJ703</f>
        <v>0</v>
      </c>
      <c r="AL703">
        <f>A!AK703</f>
        <v>0</v>
      </c>
      <c r="AM703">
        <f>A!AL703</f>
        <v>0</v>
      </c>
      <c r="AN703">
        <f>A!AM703</f>
        <v>0</v>
      </c>
      <c r="AO703">
        <f>A!AN703</f>
        <v>0</v>
      </c>
      <c r="AP703">
        <f>A!AO703</f>
        <v>0</v>
      </c>
      <c r="AQ703">
        <f>A!AP703</f>
        <v>0</v>
      </c>
      <c r="AR703">
        <f>A!AQ703</f>
        <v>0</v>
      </c>
      <c r="AS703">
        <f>A!AR703</f>
        <v>0</v>
      </c>
      <c r="AT703">
        <f>A!AS703</f>
        <v>0</v>
      </c>
      <c r="AU703">
        <f>A!AT703</f>
        <v>0</v>
      </c>
      <c r="AV703">
        <f>A!AU703</f>
        <v>0</v>
      </c>
      <c r="AW703" s="23" t="str">
        <f>IF(A!AV703=0,"",A!AV703)</f>
        <v/>
      </c>
      <c r="AX703">
        <f>A!AW703</f>
        <v>0</v>
      </c>
      <c r="AY703">
        <f>A!AX703</f>
        <v>0</v>
      </c>
      <c r="AZ703">
        <f>A!AY703</f>
        <v>0</v>
      </c>
      <c r="BA703">
        <f>A!AZ703</f>
        <v>0</v>
      </c>
      <c r="BB703">
        <f>A!BA703</f>
        <v>0</v>
      </c>
      <c r="BC703">
        <f>A!BB703</f>
        <v>0</v>
      </c>
      <c r="BD703">
        <f>A!BC703</f>
        <v>0</v>
      </c>
      <c r="BE703">
        <f>A!BD703</f>
        <v>0</v>
      </c>
      <c r="BF703">
        <f>A!BE703</f>
        <v>0</v>
      </c>
      <c r="BG703">
        <f>A!BF703</f>
        <v>0</v>
      </c>
      <c r="BH703">
        <f>A!BG703</f>
        <v>0</v>
      </c>
      <c r="BI703">
        <f>A!BH703</f>
        <v>0</v>
      </c>
      <c r="BJ703">
        <f>A!BI703</f>
        <v>0</v>
      </c>
      <c r="BK703">
        <f>A!BJ703</f>
        <v>0</v>
      </c>
      <c r="BL703">
        <f>A!BK703</f>
        <v>0</v>
      </c>
      <c r="BM703">
        <f>A!BL703</f>
        <v>0</v>
      </c>
      <c r="BN703">
        <f>A!BM703</f>
        <v>0</v>
      </c>
      <c r="BO703">
        <f>A!BN703</f>
        <v>0</v>
      </c>
      <c r="BP703">
        <f>A!BO703</f>
        <v>0</v>
      </c>
      <c r="BQ703">
        <f>A!BP703</f>
        <v>0</v>
      </c>
      <c r="BR703">
        <f>A!BQ703</f>
        <v>0</v>
      </c>
      <c r="BS703">
        <f>A!BR703</f>
        <v>0</v>
      </c>
      <c r="BT703">
        <f>A!BS703</f>
        <v>0</v>
      </c>
      <c r="BU703">
        <f>A!BT703</f>
        <v>0</v>
      </c>
      <c r="BV703">
        <f>A!BU703</f>
        <v>0</v>
      </c>
      <c r="BW703">
        <f>A!BV703</f>
        <v>0</v>
      </c>
      <c r="BX703">
        <f>A!BW703</f>
        <v>0</v>
      </c>
      <c r="BY703">
        <f>A!BX703</f>
        <v>0</v>
      </c>
      <c r="BZ703">
        <f>A!BY703</f>
        <v>0</v>
      </c>
      <c r="CA703">
        <f>A!BZ703</f>
        <v>0</v>
      </c>
      <c r="CB703">
        <f>A!CA703</f>
        <v>0</v>
      </c>
      <c r="CC703">
        <f>A!CB703</f>
        <v>0</v>
      </c>
      <c r="CD703">
        <f>A!CC703</f>
        <v>0</v>
      </c>
      <c r="CE703">
        <f>A!CD703</f>
        <v>0</v>
      </c>
      <c r="CF703">
        <f>A!CE703</f>
        <v>0</v>
      </c>
      <c r="CG703">
        <f>A!CF703</f>
        <v>0</v>
      </c>
      <c r="CH703">
        <f>A!CG703</f>
        <v>0</v>
      </c>
      <c r="CI703">
        <f>A!CH703</f>
        <v>0</v>
      </c>
      <c r="CJ703">
        <f>A!CI703</f>
        <v>0</v>
      </c>
      <c r="CK703">
        <f>A!CJ703</f>
        <v>0</v>
      </c>
      <c r="CL703">
        <f>A!CK703</f>
        <v>0</v>
      </c>
      <c r="CM703">
        <f>A!CL703</f>
        <v>0</v>
      </c>
      <c r="CN703">
        <f>A!CM703</f>
        <v>0</v>
      </c>
      <c r="CO703">
        <f>A!CN703</f>
        <v>0</v>
      </c>
      <c r="CP703">
        <f>A!CO703</f>
        <v>0</v>
      </c>
      <c r="CQ703">
        <f>A!CO1013</f>
        <v>0</v>
      </c>
      <c r="CR703">
        <f>A!CP703</f>
        <v>0</v>
      </c>
      <c r="CS703">
        <f>A!CQ703</f>
        <v>0</v>
      </c>
    </row>
    <row r="704" spans="1:97" x14ac:dyDescent="0.2">
      <c r="A704">
        <f>A!A704</f>
        <v>0</v>
      </c>
      <c r="B704">
        <f>A!B704</f>
        <v>0</v>
      </c>
      <c r="C704">
        <f>A!C704</f>
        <v>0</v>
      </c>
      <c r="D704">
        <f>A!D704</f>
        <v>0</v>
      </c>
      <c r="E704">
        <f>A!E704</f>
        <v>0</v>
      </c>
      <c r="F704">
        <f>A!F704</f>
        <v>0</v>
      </c>
      <c r="G704">
        <f>A!G704</f>
        <v>0</v>
      </c>
      <c r="H704">
        <f>A!H704</f>
        <v>0</v>
      </c>
      <c r="I704">
        <f>A!I704</f>
        <v>0</v>
      </c>
      <c r="J704">
        <f>A!J704</f>
        <v>0</v>
      </c>
      <c r="K704">
        <f>A!K704</f>
        <v>0</v>
      </c>
      <c r="L704">
        <f>A!L704</f>
        <v>0</v>
      </c>
      <c r="M704">
        <f>A!M704</f>
        <v>0</v>
      </c>
      <c r="N704">
        <f>A!N704</f>
        <v>0</v>
      </c>
      <c r="O704">
        <f>A!O704</f>
        <v>0</v>
      </c>
      <c r="P704" s="23" t="str">
        <f>IF(A!P704="","",INDEX(B!$A$1:$BT$2000,MATCH(A!P704,B!$AX$1:$AX$2000,0),D!$B$5))</f>
        <v/>
      </c>
      <c r="Q704">
        <f>A!Q704</f>
        <v>0</v>
      </c>
      <c r="R704">
        <f>A!R704</f>
        <v>0</v>
      </c>
      <c r="S704">
        <f>A!S704</f>
        <v>0</v>
      </c>
      <c r="T704">
        <f>A!T704</f>
        <v>0</v>
      </c>
      <c r="U704">
        <f>A!U704</f>
        <v>0</v>
      </c>
      <c r="V704" s="23">
        <f>IF(A!V704="&lt;",1,A!V704)</f>
        <v>0</v>
      </c>
      <c r="W704">
        <f>A!W704</f>
        <v>0</v>
      </c>
      <c r="X704">
        <f>A!X704</f>
        <v>0</v>
      </c>
      <c r="Y704">
        <f>A!Y704</f>
        <v>0</v>
      </c>
      <c r="Z704" s="23">
        <f t="shared" si="10"/>
        <v>0</v>
      </c>
      <c r="AA704">
        <f>A!Z704</f>
        <v>0</v>
      </c>
      <c r="AB704">
        <f>A!AA704</f>
        <v>0</v>
      </c>
      <c r="AC704">
        <f>A!AB704</f>
        <v>0</v>
      </c>
      <c r="AD704">
        <f>A!AC704</f>
        <v>0</v>
      </c>
      <c r="AE704">
        <f>A!AD704</f>
        <v>0</v>
      </c>
      <c r="AF704">
        <f>A!AE704</f>
        <v>0</v>
      </c>
      <c r="AG704">
        <f>A!AF704</f>
        <v>0</v>
      </c>
      <c r="AH704">
        <f>A!AG704</f>
        <v>0</v>
      </c>
      <c r="AI704">
        <f>A!AH704</f>
        <v>0</v>
      </c>
      <c r="AJ704">
        <f>A!AI704</f>
        <v>0</v>
      </c>
      <c r="AK704">
        <f>A!AJ704</f>
        <v>0</v>
      </c>
      <c r="AL704">
        <f>A!AK704</f>
        <v>0</v>
      </c>
      <c r="AM704">
        <f>A!AL704</f>
        <v>0</v>
      </c>
      <c r="AN704">
        <f>A!AM704</f>
        <v>0</v>
      </c>
      <c r="AO704">
        <f>A!AN704</f>
        <v>0</v>
      </c>
      <c r="AP704">
        <f>A!AO704</f>
        <v>0</v>
      </c>
      <c r="AQ704">
        <f>A!AP704</f>
        <v>0</v>
      </c>
      <c r="AR704">
        <f>A!AQ704</f>
        <v>0</v>
      </c>
      <c r="AS704">
        <f>A!AR704</f>
        <v>0</v>
      </c>
      <c r="AT704">
        <f>A!AS704</f>
        <v>0</v>
      </c>
      <c r="AU704">
        <f>A!AT704</f>
        <v>0</v>
      </c>
      <c r="AV704">
        <f>A!AU704</f>
        <v>0</v>
      </c>
      <c r="AW704" s="23" t="str">
        <f>IF(A!AV704=0,"",A!AV704)</f>
        <v/>
      </c>
      <c r="AX704">
        <f>A!AW704</f>
        <v>0</v>
      </c>
      <c r="AY704">
        <f>A!AX704</f>
        <v>0</v>
      </c>
      <c r="AZ704">
        <f>A!AY704</f>
        <v>0</v>
      </c>
      <c r="BA704">
        <f>A!AZ704</f>
        <v>0</v>
      </c>
      <c r="BB704">
        <f>A!BA704</f>
        <v>0</v>
      </c>
      <c r="BC704">
        <f>A!BB704</f>
        <v>0</v>
      </c>
      <c r="BD704">
        <f>A!BC704</f>
        <v>0</v>
      </c>
      <c r="BE704">
        <f>A!BD704</f>
        <v>0</v>
      </c>
      <c r="BF704">
        <f>A!BE704</f>
        <v>0</v>
      </c>
      <c r="BG704">
        <f>A!BF704</f>
        <v>0</v>
      </c>
      <c r="BH704">
        <f>A!BG704</f>
        <v>0</v>
      </c>
      <c r="BI704">
        <f>A!BH704</f>
        <v>0</v>
      </c>
      <c r="BJ704">
        <f>A!BI704</f>
        <v>0</v>
      </c>
      <c r="BK704">
        <f>A!BJ704</f>
        <v>0</v>
      </c>
      <c r="BL704">
        <f>A!BK704</f>
        <v>0</v>
      </c>
      <c r="BM704">
        <f>A!BL704</f>
        <v>0</v>
      </c>
      <c r="BN704">
        <f>A!BM704</f>
        <v>0</v>
      </c>
      <c r="BO704">
        <f>A!BN704</f>
        <v>0</v>
      </c>
      <c r="BP704">
        <f>A!BO704</f>
        <v>0</v>
      </c>
      <c r="BQ704">
        <f>A!BP704</f>
        <v>0</v>
      </c>
      <c r="BR704">
        <f>A!BQ704</f>
        <v>0</v>
      </c>
      <c r="BS704">
        <f>A!BR704</f>
        <v>0</v>
      </c>
      <c r="BT704">
        <f>A!BS704</f>
        <v>0</v>
      </c>
      <c r="BU704">
        <f>A!BT704</f>
        <v>0</v>
      </c>
      <c r="BV704">
        <f>A!BU704</f>
        <v>0</v>
      </c>
      <c r="BW704">
        <f>A!BV704</f>
        <v>0</v>
      </c>
      <c r="BX704">
        <f>A!BW704</f>
        <v>0</v>
      </c>
      <c r="BY704">
        <f>A!BX704</f>
        <v>0</v>
      </c>
      <c r="BZ704">
        <f>A!BY704</f>
        <v>0</v>
      </c>
      <c r="CA704">
        <f>A!BZ704</f>
        <v>0</v>
      </c>
      <c r="CB704">
        <f>A!CA704</f>
        <v>0</v>
      </c>
      <c r="CC704">
        <f>A!CB704</f>
        <v>0</v>
      </c>
      <c r="CD704">
        <f>A!CC704</f>
        <v>0</v>
      </c>
      <c r="CE704">
        <f>A!CD704</f>
        <v>0</v>
      </c>
      <c r="CF704">
        <f>A!CE704</f>
        <v>0</v>
      </c>
      <c r="CG704">
        <f>A!CF704</f>
        <v>0</v>
      </c>
      <c r="CH704">
        <f>A!CG704</f>
        <v>0</v>
      </c>
      <c r="CI704">
        <f>A!CH704</f>
        <v>0</v>
      </c>
      <c r="CJ704">
        <f>A!CI704</f>
        <v>0</v>
      </c>
      <c r="CK704">
        <f>A!CJ704</f>
        <v>0</v>
      </c>
      <c r="CL704">
        <f>A!CK704</f>
        <v>0</v>
      </c>
      <c r="CM704">
        <f>A!CL704</f>
        <v>0</v>
      </c>
      <c r="CN704">
        <f>A!CM704</f>
        <v>0</v>
      </c>
      <c r="CO704">
        <f>A!CN704</f>
        <v>0</v>
      </c>
      <c r="CP704">
        <f>A!CO704</f>
        <v>0</v>
      </c>
      <c r="CQ704">
        <f>A!CO1014</f>
        <v>0</v>
      </c>
      <c r="CR704">
        <f>A!CP704</f>
        <v>0</v>
      </c>
      <c r="CS704">
        <f>A!CQ704</f>
        <v>0</v>
      </c>
    </row>
    <row r="705" spans="1:97" x14ac:dyDescent="0.2">
      <c r="A705">
        <f>A!A705</f>
        <v>0</v>
      </c>
      <c r="B705">
        <f>A!B705</f>
        <v>0</v>
      </c>
      <c r="C705">
        <f>A!C705</f>
        <v>0</v>
      </c>
      <c r="D705">
        <f>A!D705</f>
        <v>0</v>
      </c>
      <c r="E705">
        <f>A!E705</f>
        <v>0</v>
      </c>
      <c r="F705">
        <f>A!F705</f>
        <v>0</v>
      </c>
      <c r="G705">
        <f>A!G705</f>
        <v>0</v>
      </c>
      <c r="H705">
        <f>A!H705</f>
        <v>0</v>
      </c>
      <c r="I705">
        <f>A!I705</f>
        <v>0</v>
      </c>
      <c r="J705">
        <f>A!J705</f>
        <v>0</v>
      </c>
      <c r="K705">
        <f>A!K705</f>
        <v>0</v>
      </c>
      <c r="L705">
        <f>A!L705</f>
        <v>0</v>
      </c>
      <c r="M705">
        <f>A!M705</f>
        <v>0</v>
      </c>
      <c r="N705">
        <f>A!N705</f>
        <v>0</v>
      </c>
      <c r="O705">
        <f>A!O705</f>
        <v>0</v>
      </c>
      <c r="P705" s="23" t="str">
        <f>IF(A!P705="","",INDEX(B!$A$1:$BT$2000,MATCH(A!P705,B!$AX$1:$AX$2000,0),D!$B$5))</f>
        <v/>
      </c>
      <c r="Q705">
        <f>A!Q705</f>
        <v>0</v>
      </c>
      <c r="R705">
        <f>A!R705</f>
        <v>0</v>
      </c>
      <c r="S705">
        <f>A!S705</f>
        <v>0</v>
      </c>
      <c r="T705">
        <f>A!T705</f>
        <v>0</v>
      </c>
      <c r="U705">
        <f>A!U705</f>
        <v>0</v>
      </c>
      <c r="V705" s="23">
        <f>IF(A!V705="&lt;",1,A!V705)</f>
        <v>0</v>
      </c>
      <c r="W705">
        <f>A!W705</f>
        <v>0</v>
      </c>
      <c r="X705">
        <f>A!X705</f>
        <v>0</v>
      </c>
      <c r="Y705">
        <f>A!Y705</f>
        <v>0</v>
      </c>
      <c r="Z705" s="23">
        <f t="shared" si="10"/>
        <v>0</v>
      </c>
      <c r="AA705">
        <f>A!Z705</f>
        <v>0</v>
      </c>
      <c r="AB705">
        <f>A!AA705</f>
        <v>0</v>
      </c>
      <c r="AC705">
        <f>A!AB705</f>
        <v>0</v>
      </c>
      <c r="AD705">
        <f>A!AC705</f>
        <v>0</v>
      </c>
      <c r="AE705">
        <f>A!AD705</f>
        <v>0</v>
      </c>
      <c r="AF705">
        <f>A!AE705</f>
        <v>0</v>
      </c>
      <c r="AG705">
        <f>A!AF705</f>
        <v>0</v>
      </c>
      <c r="AH705">
        <f>A!AG705</f>
        <v>0</v>
      </c>
      <c r="AI705">
        <f>A!AH705</f>
        <v>0</v>
      </c>
      <c r="AJ705">
        <f>A!AI705</f>
        <v>0</v>
      </c>
      <c r="AK705">
        <f>A!AJ705</f>
        <v>0</v>
      </c>
      <c r="AL705">
        <f>A!AK705</f>
        <v>0</v>
      </c>
      <c r="AM705">
        <f>A!AL705</f>
        <v>0</v>
      </c>
      <c r="AN705">
        <f>A!AM705</f>
        <v>0</v>
      </c>
      <c r="AO705">
        <f>A!AN705</f>
        <v>0</v>
      </c>
      <c r="AP705">
        <f>A!AO705</f>
        <v>0</v>
      </c>
      <c r="AQ705">
        <f>A!AP705</f>
        <v>0</v>
      </c>
      <c r="AR705">
        <f>A!AQ705</f>
        <v>0</v>
      </c>
      <c r="AS705">
        <f>A!AR705</f>
        <v>0</v>
      </c>
      <c r="AT705">
        <f>A!AS705</f>
        <v>0</v>
      </c>
      <c r="AU705">
        <f>A!AT705</f>
        <v>0</v>
      </c>
      <c r="AV705">
        <f>A!AU705</f>
        <v>0</v>
      </c>
      <c r="AW705" s="23" t="str">
        <f>IF(A!AV705=0,"",A!AV705)</f>
        <v/>
      </c>
      <c r="AX705">
        <f>A!AW705</f>
        <v>0</v>
      </c>
      <c r="AY705">
        <f>A!AX705</f>
        <v>0</v>
      </c>
      <c r="AZ705">
        <f>A!AY705</f>
        <v>0</v>
      </c>
      <c r="BA705">
        <f>A!AZ705</f>
        <v>0</v>
      </c>
      <c r="BB705">
        <f>A!BA705</f>
        <v>0</v>
      </c>
      <c r="BC705">
        <f>A!BB705</f>
        <v>0</v>
      </c>
      <c r="BD705">
        <f>A!BC705</f>
        <v>0</v>
      </c>
      <c r="BE705">
        <f>A!BD705</f>
        <v>0</v>
      </c>
      <c r="BF705">
        <f>A!BE705</f>
        <v>0</v>
      </c>
      <c r="BG705">
        <f>A!BF705</f>
        <v>0</v>
      </c>
      <c r="BH705">
        <f>A!BG705</f>
        <v>0</v>
      </c>
      <c r="BI705">
        <f>A!BH705</f>
        <v>0</v>
      </c>
      <c r="BJ705">
        <f>A!BI705</f>
        <v>0</v>
      </c>
      <c r="BK705">
        <f>A!BJ705</f>
        <v>0</v>
      </c>
      <c r="BL705">
        <f>A!BK705</f>
        <v>0</v>
      </c>
      <c r="BM705">
        <f>A!BL705</f>
        <v>0</v>
      </c>
      <c r="BN705">
        <f>A!BM705</f>
        <v>0</v>
      </c>
      <c r="BO705">
        <f>A!BN705</f>
        <v>0</v>
      </c>
      <c r="BP705">
        <f>A!BO705</f>
        <v>0</v>
      </c>
      <c r="BQ705">
        <f>A!BP705</f>
        <v>0</v>
      </c>
      <c r="BR705">
        <f>A!BQ705</f>
        <v>0</v>
      </c>
      <c r="BS705">
        <f>A!BR705</f>
        <v>0</v>
      </c>
      <c r="BT705">
        <f>A!BS705</f>
        <v>0</v>
      </c>
      <c r="BU705">
        <f>A!BT705</f>
        <v>0</v>
      </c>
      <c r="BV705">
        <f>A!BU705</f>
        <v>0</v>
      </c>
      <c r="BW705">
        <f>A!BV705</f>
        <v>0</v>
      </c>
      <c r="BX705">
        <f>A!BW705</f>
        <v>0</v>
      </c>
      <c r="BY705">
        <f>A!BX705</f>
        <v>0</v>
      </c>
      <c r="BZ705">
        <f>A!BY705</f>
        <v>0</v>
      </c>
      <c r="CA705">
        <f>A!BZ705</f>
        <v>0</v>
      </c>
      <c r="CB705">
        <f>A!CA705</f>
        <v>0</v>
      </c>
      <c r="CC705">
        <f>A!CB705</f>
        <v>0</v>
      </c>
      <c r="CD705">
        <f>A!CC705</f>
        <v>0</v>
      </c>
      <c r="CE705">
        <f>A!CD705</f>
        <v>0</v>
      </c>
      <c r="CF705">
        <f>A!CE705</f>
        <v>0</v>
      </c>
      <c r="CG705">
        <f>A!CF705</f>
        <v>0</v>
      </c>
      <c r="CH705">
        <f>A!CG705</f>
        <v>0</v>
      </c>
      <c r="CI705">
        <f>A!CH705</f>
        <v>0</v>
      </c>
      <c r="CJ705">
        <f>A!CI705</f>
        <v>0</v>
      </c>
      <c r="CK705">
        <f>A!CJ705</f>
        <v>0</v>
      </c>
      <c r="CL705">
        <f>A!CK705</f>
        <v>0</v>
      </c>
      <c r="CM705">
        <f>A!CL705</f>
        <v>0</v>
      </c>
      <c r="CN705">
        <f>A!CM705</f>
        <v>0</v>
      </c>
      <c r="CO705">
        <f>A!CN705</f>
        <v>0</v>
      </c>
      <c r="CP705">
        <f>A!CO705</f>
        <v>0</v>
      </c>
      <c r="CQ705">
        <f>A!CO1015</f>
        <v>0</v>
      </c>
      <c r="CR705">
        <f>A!CP705</f>
        <v>0</v>
      </c>
      <c r="CS705">
        <f>A!CQ705</f>
        <v>0</v>
      </c>
    </row>
    <row r="706" spans="1:97" x14ac:dyDescent="0.2">
      <c r="A706">
        <f>A!A706</f>
        <v>0</v>
      </c>
      <c r="B706">
        <f>A!B706</f>
        <v>0</v>
      </c>
      <c r="C706">
        <f>A!C706</f>
        <v>0</v>
      </c>
      <c r="D706">
        <f>A!D706</f>
        <v>0</v>
      </c>
      <c r="E706">
        <f>A!E706</f>
        <v>0</v>
      </c>
      <c r="F706">
        <f>A!F706</f>
        <v>0</v>
      </c>
      <c r="G706">
        <f>A!G706</f>
        <v>0</v>
      </c>
      <c r="H706">
        <f>A!H706</f>
        <v>0</v>
      </c>
      <c r="I706">
        <f>A!I706</f>
        <v>0</v>
      </c>
      <c r="J706">
        <f>A!J706</f>
        <v>0</v>
      </c>
      <c r="K706">
        <f>A!K706</f>
        <v>0</v>
      </c>
      <c r="L706">
        <f>A!L706</f>
        <v>0</v>
      </c>
      <c r="M706">
        <f>A!M706</f>
        <v>0</v>
      </c>
      <c r="N706">
        <f>A!N706</f>
        <v>0</v>
      </c>
      <c r="O706">
        <f>A!O706</f>
        <v>0</v>
      </c>
      <c r="P706" s="23" t="str">
        <f>IF(A!P706="","",INDEX(B!$A$1:$BT$2000,MATCH(A!P706,B!$AX$1:$AX$2000,0),D!$B$5))</f>
        <v/>
      </c>
      <c r="Q706">
        <f>A!Q706</f>
        <v>0</v>
      </c>
      <c r="R706">
        <f>A!R706</f>
        <v>0</v>
      </c>
      <c r="S706">
        <f>A!S706</f>
        <v>0</v>
      </c>
      <c r="T706">
        <f>A!T706</f>
        <v>0</v>
      </c>
      <c r="U706">
        <f>A!U706</f>
        <v>0</v>
      </c>
      <c r="V706" s="23">
        <f>IF(A!V706="&lt;",1,A!V706)</f>
        <v>0</v>
      </c>
      <c r="W706">
        <f>A!W706</f>
        <v>0</v>
      </c>
      <c r="X706">
        <f>A!X706</f>
        <v>0</v>
      </c>
      <c r="Y706">
        <f>A!Y706</f>
        <v>0</v>
      </c>
      <c r="Z706" s="23">
        <f t="shared" si="10"/>
        <v>0</v>
      </c>
      <c r="AA706">
        <f>A!Z706</f>
        <v>0</v>
      </c>
      <c r="AB706">
        <f>A!AA706</f>
        <v>0</v>
      </c>
      <c r="AC706">
        <f>A!AB706</f>
        <v>0</v>
      </c>
      <c r="AD706">
        <f>A!AC706</f>
        <v>0</v>
      </c>
      <c r="AE706">
        <f>A!AD706</f>
        <v>0</v>
      </c>
      <c r="AF706">
        <f>A!AE706</f>
        <v>0</v>
      </c>
      <c r="AG706">
        <f>A!AF706</f>
        <v>0</v>
      </c>
      <c r="AH706">
        <f>A!AG706</f>
        <v>0</v>
      </c>
      <c r="AI706">
        <f>A!AH706</f>
        <v>0</v>
      </c>
      <c r="AJ706">
        <f>A!AI706</f>
        <v>0</v>
      </c>
      <c r="AK706">
        <f>A!AJ706</f>
        <v>0</v>
      </c>
      <c r="AL706">
        <f>A!AK706</f>
        <v>0</v>
      </c>
      <c r="AM706">
        <f>A!AL706</f>
        <v>0</v>
      </c>
      <c r="AN706">
        <f>A!AM706</f>
        <v>0</v>
      </c>
      <c r="AO706">
        <f>A!AN706</f>
        <v>0</v>
      </c>
      <c r="AP706">
        <f>A!AO706</f>
        <v>0</v>
      </c>
      <c r="AQ706">
        <f>A!AP706</f>
        <v>0</v>
      </c>
      <c r="AR706">
        <f>A!AQ706</f>
        <v>0</v>
      </c>
      <c r="AS706">
        <f>A!AR706</f>
        <v>0</v>
      </c>
      <c r="AT706">
        <f>A!AS706</f>
        <v>0</v>
      </c>
      <c r="AU706">
        <f>A!AT706</f>
        <v>0</v>
      </c>
      <c r="AV706">
        <f>A!AU706</f>
        <v>0</v>
      </c>
      <c r="AW706" s="23" t="str">
        <f>IF(A!AV706=0,"",A!AV706)</f>
        <v/>
      </c>
      <c r="AX706">
        <f>A!AW706</f>
        <v>0</v>
      </c>
      <c r="AY706">
        <f>A!AX706</f>
        <v>0</v>
      </c>
      <c r="AZ706">
        <f>A!AY706</f>
        <v>0</v>
      </c>
      <c r="BA706">
        <f>A!AZ706</f>
        <v>0</v>
      </c>
      <c r="BB706">
        <f>A!BA706</f>
        <v>0</v>
      </c>
      <c r="BC706">
        <f>A!BB706</f>
        <v>0</v>
      </c>
      <c r="BD706">
        <f>A!BC706</f>
        <v>0</v>
      </c>
      <c r="BE706">
        <f>A!BD706</f>
        <v>0</v>
      </c>
      <c r="BF706">
        <f>A!BE706</f>
        <v>0</v>
      </c>
      <c r="BG706">
        <f>A!BF706</f>
        <v>0</v>
      </c>
      <c r="BH706">
        <f>A!BG706</f>
        <v>0</v>
      </c>
      <c r="BI706">
        <f>A!BH706</f>
        <v>0</v>
      </c>
      <c r="BJ706">
        <f>A!BI706</f>
        <v>0</v>
      </c>
      <c r="BK706">
        <f>A!BJ706</f>
        <v>0</v>
      </c>
      <c r="BL706">
        <f>A!BK706</f>
        <v>0</v>
      </c>
      <c r="BM706">
        <f>A!BL706</f>
        <v>0</v>
      </c>
      <c r="BN706">
        <f>A!BM706</f>
        <v>0</v>
      </c>
      <c r="BO706">
        <f>A!BN706</f>
        <v>0</v>
      </c>
      <c r="BP706">
        <f>A!BO706</f>
        <v>0</v>
      </c>
      <c r="BQ706">
        <f>A!BP706</f>
        <v>0</v>
      </c>
      <c r="BR706">
        <f>A!BQ706</f>
        <v>0</v>
      </c>
      <c r="BS706">
        <f>A!BR706</f>
        <v>0</v>
      </c>
      <c r="BT706">
        <f>A!BS706</f>
        <v>0</v>
      </c>
      <c r="BU706">
        <f>A!BT706</f>
        <v>0</v>
      </c>
      <c r="BV706">
        <f>A!BU706</f>
        <v>0</v>
      </c>
      <c r="BW706">
        <f>A!BV706</f>
        <v>0</v>
      </c>
      <c r="BX706">
        <f>A!BW706</f>
        <v>0</v>
      </c>
      <c r="BY706">
        <f>A!BX706</f>
        <v>0</v>
      </c>
      <c r="BZ706">
        <f>A!BY706</f>
        <v>0</v>
      </c>
      <c r="CA706">
        <f>A!BZ706</f>
        <v>0</v>
      </c>
      <c r="CB706">
        <f>A!CA706</f>
        <v>0</v>
      </c>
      <c r="CC706">
        <f>A!CB706</f>
        <v>0</v>
      </c>
      <c r="CD706">
        <f>A!CC706</f>
        <v>0</v>
      </c>
      <c r="CE706">
        <f>A!CD706</f>
        <v>0</v>
      </c>
      <c r="CF706">
        <f>A!CE706</f>
        <v>0</v>
      </c>
      <c r="CG706">
        <f>A!CF706</f>
        <v>0</v>
      </c>
      <c r="CH706">
        <f>A!CG706</f>
        <v>0</v>
      </c>
      <c r="CI706">
        <f>A!CH706</f>
        <v>0</v>
      </c>
      <c r="CJ706">
        <f>A!CI706</f>
        <v>0</v>
      </c>
      <c r="CK706">
        <f>A!CJ706</f>
        <v>0</v>
      </c>
      <c r="CL706">
        <f>A!CK706</f>
        <v>0</v>
      </c>
      <c r="CM706">
        <f>A!CL706</f>
        <v>0</v>
      </c>
      <c r="CN706">
        <f>A!CM706</f>
        <v>0</v>
      </c>
      <c r="CO706">
        <f>A!CN706</f>
        <v>0</v>
      </c>
      <c r="CP706">
        <f>A!CO706</f>
        <v>0</v>
      </c>
      <c r="CQ706">
        <f>A!CO1016</f>
        <v>0</v>
      </c>
      <c r="CR706">
        <f>A!CP706</f>
        <v>0</v>
      </c>
      <c r="CS706">
        <f>A!CQ706</f>
        <v>0</v>
      </c>
    </row>
    <row r="707" spans="1:97" x14ac:dyDescent="0.2">
      <c r="A707">
        <f>A!A707</f>
        <v>0</v>
      </c>
      <c r="B707">
        <f>A!B707</f>
        <v>0</v>
      </c>
      <c r="C707">
        <f>A!C707</f>
        <v>0</v>
      </c>
      <c r="D707">
        <f>A!D707</f>
        <v>0</v>
      </c>
      <c r="E707">
        <f>A!E707</f>
        <v>0</v>
      </c>
      <c r="F707">
        <f>A!F707</f>
        <v>0</v>
      </c>
      <c r="G707">
        <f>A!G707</f>
        <v>0</v>
      </c>
      <c r="H707">
        <f>A!H707</f>
        <v>0</v>
      </c>
      <c r="I707">
        <f>A!I707</f>
        <v>0</v>
      </c>
      <c r="J707">
        <f>A!J707</f>
        <v>0</v>
      </c>
      <c r="K707">
        <f>A!K707</f>
        <v>0</v>
      </c>
      <c r="L707">
        <f>A!L707</f>
        <v>0</v>
      </c>
      <c r="M707">
        <f>A!M707</f>
        <v>0</v>
      </c>
      <c r="N707">
        <f>A!N707</f>
        <v>0</v>
      </c>
      <c r="O707">
        <f>A!O707</f>
        <v>0</v>
      </c>
      <c r="P707" s="23" t="str">
        <f>IF(A!P707="","",INDEX(B!$A$1:$BT$2000,MATCH(A!P707,B!$AX$1:$AX$2000,0),D!$B$5))</f>
        <v/>
      </c>
      <c r="Q707">
        <f>A!Q707</f>
        <v>0</v>
      </c>
      <c r="R707">
        <f>A!R707</f>
        <v>0</v>
      </c>
      <c r="S707">
        <f>A!S707</f>
        <v>0</v>
      </c>
      <c r="T707">
        <f>A!T707</f>
        <v>0</v>
      </c>
      <c r="U707">
        <f>A!U707</f>
        <v>0</v>
      </c>
      <c r="V707" s="23">
        <f>IF(A!V707="&lt;",1,A!V707)</f>
        <v>0</v>
      </c>
      <c r="W707">
        <f>A!W707</f>
        <v>0</v>
      </c>
      <c r="X707">
        <f>A!X707</f>
        <v>0</v>
      </c>
      <c r="Y707">
        <f>A!Y707</f>
        <v>0</v>
      </c>
      <c r="Z707" s="23">
        <f t="shared" si="10"/>
        <v>0</v>
      </c>
      <c r="AA707">
        <f>A!Z707</f>
        <v>0</v>
      </c>
      <c r="AB707">
        <f>A!AA707</f>
        <v>0</v>
      </c>
      <c r="AC707">
        <f>A!AB707</f>
        <v>0</v>
      </c>
      <c r="AD707">
        <f>A!AC707</f>
        <v>0</v>
      </c>
      <c r="AE707">
        <f>A!AD707</f>
        <v>0</v>
      </c>
      <c r="AF707">
        <f>A!AE707</f>
        <v>0</v>
      </c>
      <c r="AG707">
        <f>A!AF707</f>
        <v>0</v>
      </c>
      <c r="AH707">
        <f>A!AG707</f>
        <v>0</v>
      </c>
      <c r="AI707">
        <f>A!AH707</f>
        <v>0</v>
      </c>
      <c r="AJ707">
        <f>A!AI707</f>
        <v>0</v>
      </c>
      <c r="AK707">
        <f>A!AJ707</f>
        <v>0</v>
      </c>
      <c r="AL707">
        <f>A!AK707</f>
        <v>0</v>
      </c>
      <c r="AM707">
        <f>A!AL707</f>
        <v>0</v>
      </c>
      <c r="AN707">
        <f>A!AM707</f>
        <v>0</v>
      </c>
      <c r="AO707">
        <f>A!AN707</f>
        <v>0</v>
      </c>
      <c r="AP707">
        <f>A!AO707</f>
        <v>0</v>
      </c>
      <c r="AQ707">
        <f>A!AP707</f>
        <v>0</v>
      </c>
      <c r="AR707">
        <f>A!AQ707</f>
        <v>0</v>
      </c>
      <c r="AS707">
        <f>A!AR707</f>
        <v>0</v>
      </c>
      <c r="AT707">
        <f>A!AS707</f>
        <v>0</v>
      </c>
      <c r="AU707">
        <f>A!AT707</f>
        <v>0</v>
      </c>
      <c r="AV707">
        <f>A!AU707</f>
        <v>0</v>
      </c>
      <c r="AW707" s="23" t="str">
        <f>IF(A!AV707=0,"",A!AV707)</f>
        <v/>
      </c>
      <c r="AX707">
        <f>A!AW707</f>
        <v>0</v>
      </c>
      <c r="AY707">
        <f>A!AX707</f>
        <v>0</v>
      </c>
      <c r="AZ707">
        <f>A!AY707</f>
        <v>0</v>
      </c>
      <c r="BA707">
        <f>A!AZ707</f>
        <v>0</v>
      </c>
      <c r="BB707">
        <f>A!BA707</f>
        <v>0</v>
      </c>
      <c r="BC707">
        <f>A!BB707</f>
        <v>0</v>
      </c>
      <c r="BD707">
        <f>A!BC707</f>
        <v>0</v>
      </c>
      <c r="BE707">
        <f>A!BD707</f>
        <v>0</v>
      </c>
      <c r="BF707">
        <f>A!BE707</f>
        <v>0</v>
      </c>
      <c r="BG707">
        <f>A!BF707</f>
        <v>0</v>
      </c>
      <c r="BH707">
        <f>A!BG707</f>
        <v>0</v>
      </c>
      <c r="BI707">
        <f>A!BH707</f>
        <v>0</v>
      </c>
      <c r="BJ707">
        <f>A!BI707</f>
        <v>0</v>
      </c>
      <c r="BK707">
        <f>A!BJ707</f>
        <v>0</v>
      </c>
      <c r="BL707">
        <f>A!BK707</f>
        <v>0</v>
      </c>
      <c r="BM707">
        <f>A!BL707</f>
        <v>0</v>
      </c>
      <c r="BN707">
        <f>A!BM707</f>
        <v>0</v>
      </c>
      <c r="BO707">
        <f>A!BN707</f>
        <v>0</v>
      </c>
      <c r="BP707">
        <f>A!BO707</f>
        <v>0</v>
      </c>
      <c r="BQ707">
        <f>A!BP707</f>
        <v>0</v>
      </c>
      <c r="BR707">
        <f>A!BQ707</f>
        <v>0</v>
      </c>
      <c r="BS707">
        <f>A!BR707</f>
        <v>0</v>
      </c>
      <c r="BT707">
        <f>A!BS707</f>
        <v>0</v>
      </c>
      <c r="BU707">
        <f>A!BT707</f>
        <v>0</v>
      </c>
      <c r="BV707">
        <f>A!BU707</f>
        <v>0</v>
      </c>
      <c r="BW707">
        <f>A!BV707</f>
        <v>0</v>
      </c>
      <c r="BX707">
        <f>A!BW707</f>
        <v>0</v>
      </c>
      <c r="BY707">
        <f>A!BX707</f>
        <v>0</v>
      </c>
      <c r="BZ707">
        <f>A!BY707</f>
        <v>0</v>
      </c>
      <c r="CA707">
        <f>A!BZ707</f>
        <v>0</v>
      </c>
      <c r="CB707">
        <f>A!CA707</f>
        <v>0</v>
      </c>
      <c r="CC707">
        <f>A!CB707</f>
        <v>0</v>
      </c>
      <c r="CD707">
        <f>A!CC707</f>
        <v>0</v>
      </c>
      <c r="CE707">
        <f>A!CD707</f>
        <v>0</v>
      </c>
      <c r="CF707">
        <f>A!CE707</f>
        <v>0</v>
      </c>
      <c r="CG707">
        <f>A!CF707</f>
        <v>0</v>
      </c>
      <c r="CH707">
        <f>A!CG707</f>
        <v>0</v>
      </c>
      <c r="CI707">
        <f>A!CH707</f>
        <v>0</v>
      </c>
      <c r="CJ707">
        <f>A!CI707</f>
        <v>0</v>
      </c>
      <c r="CK707">
        <f>A!CJ707</f>
        <v>0</v>
      </c>
      <c r="CL707">
        <f>A!CK707</f>
        <v>0</v>
      </c>
      <c r="CM707">
        <f>A!CL707</f>
        <v>0</v>
      </c>
      <c r="CN707">
        <f>A!CM707</f>
        <v>0</v>
      </c>
      <c r="CO707">
        <f>A!CN707</f>
        <v>0</v>
      </c>
      <c r="CP707">
        <f>A!CO707</f>
        <v>0</v>
      </c>
      <c r="CQ707">
        <f>A!CO1017</f>
        <v>0</v>
      </c>
      <c r="CR707">
        <f>A!CP707</f>
        <v>0</v>
      </c>
      <c r="CS707">
        <f>A!CQ707</f>
        <v>0</v>
      </c>
    </row>
    <row r="708" spans="1:97" x14ac:dyDescent="0.2">
      <c r="A708">
        <f>A!A708</f>
        <v>0</v>
      </c>
      <c r="B708">
        <f>A!B708</f>
        <v>0</v>
      </c>
      <c r="C708">
        <f>A!C708</f>
        <v>0</v>
      </c>
      <c r="D708">
        <f>A!D708</f>
        <v>0</v>
      </c>
      <c r="E708">
        <f>A!E708</f>
        <v>0</v>
      </c>
      <c r="F708">
        <f>A!F708</f>
        <v>0</v>
      </c>
      <c r="G708">
        <f>A!G708</f>
        <v>0</v>
      </c>
      <c r="H708">
        <f>A!H708</f>
        <v>0</v>
      </c>
      <c r="I708">
        <f>A!I708</f>
        <v>0</v>
      </c>
      <c r="J708">
        <f>A!J708</f>
        <v>0</v>
      </c>
      <c r="K708">
        <f>A!K708</f>
        <v>0</v>
      </c>
      <c r="L708">
        <f>A!L708</f>
        <v>0</v>
      </c>
      <c r="M708">
        <f>A!M708</f>
        <v>0</v>
      </c>
      <c r="N708">
        <f>A!N708</f>
        <v>0</v>
      </c>
      <c r="O708">
        <f>A!O708</f>
        <v>0</v>
      </c>
      <c r="P708" s="23" t="str">
        <f>IF(A!P708="","",INDEX(B!$A$1:$BT$2000,MATCH(A!P708,B!$AX$1:$AX$2000,0),D!$B$5))</f>
        <v/>
      </c>
      <c r="Q708">
        <f>A!Q708</f>
        <v>0</v>
      </c>
      <c r="R708">
        <f>A!R708</f>
        <v>0</v>
      </c>
      <c r="S708">
        <f>A!S708</f>
        <v>0</v>
      </c>
      <c r="T708">
        <f>A!T708</f>
        <v>0</v>
      </c>
      <c r="U708">
        <f>A!U708</f>
        <v>0</v>
      </c>
      <c r="V708" s="23">
        <f>IF(A!V708="&lt;",1,A!V708)</f>
        <v>0</v>
      </c>
      <c r="W708">
        <f>A!W708</f>
        <v>0</v>
      </c>
      <c r="X708">
        <f>A!X708</f>
        <v>0</v>
      </c>
      <c r="Y708">
        <f>A!Y708</f>
        <v>0</v>
      </c>
      <c r="Z708" s="23">
        <f t="shared" ref="Z708:Z771" si="11">_xlfn.NUMBERVALUE(MID(Y708,27,3))</f>
        <v>0</v>
      </c>
      <c r="AA708">
        <f>A!Z708</f>
        <v>0</v>
      </c>
      <c r="AB708">
        <f>A!AA708</f>
        <v>0</v>
      </c>
      <c r="AC708">
        <f>A!AB708</f>
        <v>0</v>
      </c>
      <c r="AD708">
        <f>A!AC708</f>
        <v>0</v>
      </c>
      <c r="AE708">
        <f>A!AD708</f>
        <v>0</v>
      </c>
      <c r="AF708">
        <f>A!AE708</f>
        <v>0</v>
      </c>
      <c r="AG708">
        <f>A!AF708</f>
        <v>0</v>
      </c>
      <c r="AH708">
        <f>A!AG708</f>
        <v>0</v>
      </c>
      <c r="AI708">
        <f>A!AH708</f>
        <v>0</v>
      </c>
      <c r="AJ708">
        <f>A!AI708</f>
        <v>0</v>
      </c>
      <c r="AK708">
        <f>A!AJ708</f>
        <v>0</v>
      </c>
      <c r="AL708">
        <f>A!AK708</f>
        <v>0</v>
      </c>
      <c r="AM708">
        <f>A!AL708</f>
        <v>0</v>
      </c>
      <c r="AN708">
        <f>A!AM708</f>
        <v>0</v>
      </c>
      <c r="AO708">
        <f>A!AN708</f>
        <v>0</v>
      </c>
      <c r="AP708">
        <f>A!AO708</f>
        <v>0</v>
      </c>
      <c r="AQ708">
        <f>A!AP708</f>
        <v>0</v>
      </c>
      <c r="AR708">
        <f>A!AQ708</f>
        <v>0</v>
      </c>
      <c r="AS708">
        <f>A!AR708</f>
        <v>0</v>
      </c>
      <c r="AT708">
        <f>A!AS708</f>
        <v>0</v>
      </c>
      <c r="AU708">
        <f>A!AT708</f>
        <v>0</v>
      </c>
      <c r="AV708">
        <f>A!AU708</f>
        <v>0</v>
      </c>
      <c r="AW708" s="23" t="str">
        <f>IF(A!AV708=0,"",A!AV708)</f>
        <v/>
      </c>
      <c r="AX708">
        <f>A!AW708</f>
        <v>0</v>
      </c>
      <c r="AY708">
        <f>A!AX708</f>
        <v>0</v>
      </c>
      <c r="AZ708">
        <f>A!AY708</f>
        <v>0</v>
      </c>
      <c r="BA708">
        <f>A!AZ708</f>
        <v>0</v>
      </c>
      <c r="BB708">
        <f>A!BA708</f>
        <v>0</v>
      </c>
      <c r="BC708">
        <f>A!BB708</f>
        <v>0</v>
      </c>
      <c r="BD708">
        <f>A!BC708</f>
        <v>0</v>
      </c>
      <c r="BE708">
        <f>A!BD708</f>
        <v>0</v>
      </c>
      <c r="BF708">
        <f>A!BE708</f>
        <v>0</v>
      </c>
      <c r="BG708">
        <f>A!BF708</f>
        <v>0</v>
      </c>
      <c r="BH708">
        <f>A!BG708</f>
        <v>0</v>
      </c>
      <c r="BI708">
        <f>A!BH708</f>
        <v>0</v>
      </c>
      <c r="BJ708">
        <f>A!BI708</f>
        <v>0</v>
      </c>
      <c r="BK708">
        <f>A!BJ708</f>
        <v>0</v>
      </c>
      <c r="BL708">
        <f>A!BK708</f>
        <v>0</v>
      </c>
      <c r="BM708">
        <f>A!BL708</f>
        <v>0</v>
      </c>
      <c r="BN708">
        <f>A!BM708</f>
        <v>0</v>
      </c>
      <c r="BO708">
        <f>A!BN708</f>
        <v>0</v>
      </c>
      <c r="BP708">
        <f>A!BO708</f>
        <v>0</v>
      </c>
      <c r="BQ708">
        <f>A!BP708</f>
        <v>0</v>
      </c>
      <c r="BR708">
        <f>A!BQ708</f>
        <v>0</v>
      </c>
      <c r="BS708">
        <f>A!BR708</f>
        <v>0</v>
      </c>
      <c r="BT708">
        <f>A!BS708</f>
        <v>0</v>
      </c>
      <c r="BU708">
        <f>A!BT708</f>
        <v>0</v>
      </c>
      <c r="BV708">
        <f>A!BU708</f>
        <v>0</v>
      </c>
      <c r="BW708">
        <f>A!BV708</f>
        <v>0</v>
      </c>
      <c r="BX708">
        <f>A!BW708</f>
        <v>0</v>
      </c>
      <c r="BY708">
        <f>A!BX708</f>
        <v>0</v>
      </c>
      <c r="BZ708">
        <f>A!BY708</f>
        <v>0</v>
      </c>
      <c r="CA708">
        <f>A!BZ708</f>
        <v>0</v>
      </c>
      <c r="CB708">
        <f>A!CA708</f>
        <v>0</v>
      </c>
      <c r="CC708">
        <f>A!CB708</f>
        <v>0</v>
      </c>
      <c r="CD708">
        <f>A!CC708</f>
        <v>0</v>
      </c>
      <c r="CE708">
        <f>A!CD708</f>
        <v>0</v>
      </c>
      <c r="CF708">
        <f>A!CE708</f>
        <v>0</v>
      </c>
      <c r="CG708">
        <f>A!CF708</f>
        <v>0</v>
      </c>
      <c r="CH708">
        <f>A!CG708</f>
        <v>0</v>
      </c>
      <c r="CI708">
        <f>A!CH708</f>
        <v>0</v>
      </c>
      <c r="CJ708">
        <f>A!CI708</f>
        <v>0</v>
      </c>
      <c r="CK708">
        <f>A!CJ708</f>
        <v>0</v>
      </c>
      <c r="CL708">
        <f>A!CK708</f>
        <v>0</v>
      </c>
      <c r="CM708">
        <f>A!CL708</f>
        <v>0</v>
      </c>
      <c r="CN708">
        <f>A!CM708</f>
        <v>0</v>
      </c>
      <c r="CO708">
        <f>A!CN708</f>
        <v>0</v>
      </c>
      <c r="CP708">
        <f>A!CO708</f>
        <v>0</v>
      </c>
      <c r="CQ708">
        <f>A!CO1018</f>
        <v>0</v>
      </c>
      <c r="CR708">
        <f>A!CP708</f>
        <v>0</v>
      </c>
      <c r="CS708">
        <f>A!CQ708</f>
        <v>0</v>
      </c>
    </row>
    <row r="709" spans="1:97" x14ac:dyDescent="0.2">
      <c r="A709">
        <f>A!A709</f>
        <v>0</v>
      </c>
      <c r="B709">
        <f>A!B709</f>
        <v>0</v>
      </c>
      <c r="C709">
        <f>A!C709</f>
        <v>0</v>
      </c>
      <c r="D709">
        <f>A!D709</f>
        <v>0</v>
      </c>
      <c r="E709">
        <f>A!E709</f>
        <v>0</v>
      </c>
      <c r="F709">
        <f>A!F709</f>
        <v>0</v>
      </c>
      <c r="G709">
        <f>A!G709</f>
        <v>0</v>
      </c>
      <c r="H709">
        <f>A!H709</f>
        <v>0</v>
      </c>
      <c r="I709">
        <f>A!I709</f>
        <v>0</v>
      </c>
      <c r="J709">
        <f>A!J709</f>
        <v>0</v>
      </c>
      <c r="K709">
        <f>A!K709</f>
        <v>0</v>
      </c>
      <c r="L709">
        <f>A!L709</f>
        <v>0</v>
      </c>
      <c r="M709">
        <f>A!M709</f>
        <v>0</v>
      </c>
      <c r="N709">
        <f>A!N709</f>
        <v>0</v>
      </c>
      <c r="O709">
        <f>A!O709</f>
        <v>0</v>
      </c>
      <c r="P709" s="23" t="str">
        <f>IF(A!P709="","",INDEX(B!$A$1:$BT$2000,MATCH(A!P709,B!$AX$1:$AX$2000,0),D!$B$5))</f>
        <v/>
      </c>
      <c r="Q709">
        <f>A!Q709</f>
        <v>0</v>
      </c>
      <c r="R709">
        <f>A!R709</f>
        <v>0</v>
      </c>
      <c r="S709">
        <f>A!S709</f>
        <v>0</v>
      </c>
      <c r="T709">
        <f>A!T709</f>
        <v>0</v>
      </c>
      <c r="U709">
        <f>A!U709</f>
        <v>0</v>
      </c>
      <c r="V709" s="23">
        <f>IF(A!V709="&lt;",1,A!V709)</f>
        <v>0</v>
      </c>
      <c r="W709">
        <f>A!W709</f>
        <v>0</v>
      </c>
      <c r="X709">
        <f>A!X709</f>
        <v>0</v>
      </c>
      <c r="Y709">
        <f>A!Y709</f>
        <v>0</v>
      </c>
      <c r="Z709" s="23">
        <f t="shared" si="11"/>
        <v>0</v>
      </c>
      <c r="AA709">
        <f>A!Z709</f>
        <v>0</v>
      </c>
      <c r="AB709">
        <f>A!AA709</f>
        <v>0</v>
      </c>
      <c r="AC709">
        <f>A!AB709</f>
        <v>0</v>
      </c>
      <c r="AD709">
        <f>A!AC709</f>
        <v>0</v>
      </c>
      <c r="AE709">
        <f>A!AD709</f>
        <v>0</v>
      </c>
      <c r="AF709">
        <f>A!AE709</f>
        <v>0</v>
      </c>
      <c r="AG709">
        <f>A!AF709</f>
        <v>0</v>
      </c>
      <c r="AH709">
        <f>A!AG709</f>
        <v>0</v>
      </c>
      <c r="AI709">
        <f>A!AH709</f>
        <v>0</v>
      </c>
      <c r="AJ709">
        <f>A!AI709</f>
        <v>0</v>
      </c>
      <c r="AK709">
        <f>A!AJ709</f>
        <v>0</v>
      </c>
      <c r="AL709">
        <f>A!AK709</f>
        <v>0</v>
      </c>
      <c r="AM709">
        <f>A!AL709</f>
        <v>0</v>
      </c>
      <c r="AN709">
        <f>A!AM709</f>
        <v>0</v>
      </c>
      <c r="AO709">
        <f>A!AN709</f>
        <v>0</v>
      </c>
      <c r="AP709">
        <f>A!AO709</f>
        <v>0</v>
      </c>
      <c r="AQ709">
        <f>A!AP709</f>
        <v>0</v>
      </c>
      <c r="AR709">
        <f>A!AQ709</f>
        <v>0</v>
      </c>
      <c r="AS709">
        <f>A!AR709</f>
        <v>0</v>
      </c>
      <c r="AT709">
        <f>A!AS709</f>
        <v>0</v>
      </c>
      <c r="AU709">
        <f>A!AT709</f>
        <v>0</v>
      </c>
      <c r="AV709">
        <f>A!AU709</f>
        <v>0</v>
      </c>
      <c r="AW709" s="23" t="str">
        <f>IF(A!AV709=0,"",A!AV709)</f>
        <v/>
      </c>
      <c r="AX709">
        <f>A!AW709</f>
        <v>0</v>
      </c>
      <c r="AY709">
        <f>A!AX709</f>
        <v>0</v>
      </c>
      <c r="AZ709">
        <f>A!AY709</f>
        <v>0</v>
      </c>
      <c r="BA709">
        <f>A!AZ709</f>
        <v>0</v>
      </c>
      <c r="BB709">
        <f>A!BA709</f>
        <v>0</v>
      </c>
      <c r="BC709">
        <f>A!BB709</f>
        <v>0</v>
      </c>
      <c r="BD709">
        <f>A!BC709</f>
        <v>0</v>
      </c>
      <c r="BE709">
        <f>A!BD709</f>
        <v>0</v>
      </c>
      <c r="BF709">
        <f>A!BE709</f>
        <v>0</v>
      </c>
      <c r="BG709">
        <f>A!BF709</f>
        <v>0</v>
      </c>
      <c r="BH709">
        <f>A!BG709</f>
        <v>0</v>
      </c>
      <c r="BI709">
        <f>A!BH709</f>
        <v>0</v>
      </c>
      <c r="BJ709">
        <f>A!BI709</f>
        <v>0</v>
      </c>
      <c r="BK709">
        <f>A!BJ709</f>
        <v>0</v>
      </c>
      <c r="BL709">
        <f>A!BK709</f>
        <v>0</v>
      </c>
      <c r="BM709">
        <f>A!BL709</f>
        <v>0</v>
      </c>
      <c r="BN709">
        <f>A!BM709</f>
        <v>0</v>
      </c>
      <c r="BO709">
        <f>A!BN709</f>
        <v>0</v>
      </c>
      <c r="BP709">
        <f>A!BO709</f>
        <v>0</v>
      </c>
      <c r="BQ709">
        <f>A!BP709</f>
        <v>0</v>
      </c>
      <c r="BR709">
        <f>A!BQ709</f>
        <v>0</v>
      </c>
      <c r="BS709">
        <f>A!BR709</f>
        <v>0</v>
      </c>
      <c r="BT709">
        <f>A!BS709</f>
        <v>0</v>
      </c>
      <c r="BU709">
        <f>A!BT709</f>
        <v>0</v>
      </c>
      <c r="BV709">
        <f>A!BU709</f>
        <v>0</v>
      </c>
      <c r="BW709">
        <f>A!BV709</f>
        <v>0</v>
      </c>
      <c r="BX709">
        <f>A!BW709</f>
        <v>0</v>
      </c>
      <c r="BY709">
        <f>A!BX709</f>
        <v>0</v>
      </c>
      <c r="BZ709">
        <f>A!BY709</f>
        <v>0</v>
      </c>
      <c r="CA709">
        <f>A!BZ709</f>
        <v>0</v>
      </c>
      <c r="CB709">
        <f>A!CA709</f>
        <v>0</v>
      </c>
      <c r="CC709">
        <f>A!CB709</f>
        <v>0</v>
      </c>
      <c r="CD709">
        <f>A!CC709</f>
        <v>0</v>
      </c>
      <c r="CE709">
        <f>A!CD709</f>
        <v>0</v>
      </c>
      <c r="CF709">
        <f>A!CE709</f>
        <v>0</v>
      </c>
      <c r="CG709">
        <f>A!CF709</f>
        <v>0</v>
      </c>
      <c r="CH709">
        <f>A!CG709</f>
        <v>0</v>
      </c>
      <c r="CI709">
        <f>A!CH709</f>
        <v>0</v>
      </c>
      <c r="CJ709">
        <f>A!CI709</f>
        <v>0</v>
      </c>
      <c r="CK709">
        <f>A!CJ709</f>
        <v>0</v>
      </c>
      <c r="CL709">
        <f>A!CK709</f>
        <v>0</v>
      </c>
      <c r="CM709">
        <f>A!CL709</f>
        <v>0</v>
      </c>
      <c r="CN709">
        <f>A!CM709</f>
        <v>0</v>
      </c>
      <c r="CO709">
        <f>A!CN709</f>
        <v>0</v>
      </c>
      <c r="CP709">
        <f>A!CO709</f>
        <v>0</v>
      </c>
      <c r="CQ709">
        <f>A!CO1019</f>
        <v>0</v>
      </c>
      <c r="CR709">
        <f>A!CP709</f>
        <v>0</v>
      </c>
      <c r="CS709">
        <f>A!CQ709</f>
        <v>0</v>
      </c>
    </row>
    <row r="710" spans="1:97" x14ac:dyDescent="0.2">
      <c r="A710">
        <f>A!A710</f>
        <v>0</v>
      </c>
      <c r="B710">
        <f>A!B710</f>
        <v>0</v>
      </c>
      <c r="C710">
        <f>A!C710</f>
        <v>0</v>
      </c>
      <c r="D710">
        <f>A!D710</f>
        <v>0</v>
      </c>
      <c r="E710">
        <f>A!E710</f>
        <v>0</v>
      </c>
      <c r="F710">
        <f>A!F710</f>
        <v>0</v>
      </c>
      <c r="G710">
        <f>A!G710</f>
        <v>0</v>
      </c>
      <c r="H710">
        <f>A!H710</f>
        <v>0</v>
      </c>
      <c r="I710">
        <f>A!I710</f>
        <v>0</v>
      </c>
      <c r="J710">
        <f>A!J710</f>
        <v>0</v>
      </c>
      <c r="K710">
        <f>A!K710</f>
        <v>0</v>
      </c>
      <c r="L710">
        <f>A!L710</f>
        <v>0</v>
      </c>
      <c r="M710">
        <f>A!M710</f>
        <v>0</v>
      </c>
      <c r="N710">
        <f>A!N710</f>
        <v>0</v>
      </c>
      <c r="O710">
        <f>A!O710</f>
        <v>0</v>
      </c>
      <c r="P710" s="23" t="str">
        <f>IF(A!P710="","",INDEX(B!$A$1:$BT$2000,MATCH(A!P710,B!$AX$1:$AX$2000,0),D!$B$5))</f>
        <v/>
      </c>
      <c r="Q710">
        <f>A!Q710</f>
        <v>0</v>
      </c>
      <c r="R710">
        <f>A!R710</f>
        <v>0</v>
      </c>
      <c r="S710">
        <f>A!S710</f>
        <v>0</v>
      </c>
      <c r="T710">
        <f>A!T710</f>
        <v>0</v>
      </c>
      <c r="U710">
        <f>A!U710</f>
        <v>0</v>
      </c>
      <c r="V710" s="23">
        <f>IF(A!V710="&lt;",1,A!V710)</f>
        <v>0</v>
      </c>
      <c r="W710">
        <f>A!W710</f>
        <v>0</v>
      </c>
      <c r="X710">
        <f>A!X710</f>
        <v>0</v>
      </c>
      <c r="Y710">
        <f>A!Y710</f>
        <v>0</v>
      </c>
      <c r="Z710" s="23">
        <f t="shared" si="11"/>
        <v>0</v>
      </c>
      <c r="AA710">
        <f>A!Z710</f>
        <v>0</v>
      </c>
      <c r="AB710">
        <f>A!AA710</f>
        <v>0</v>
      </c>
      <c r="AC710">
        <f>A!AB710</f>
        <v>0</v>
      </c>
      <c r="AD710">
        <f>A!AC710</f>
        <v>0</v>
      </c>
      <c r="AE710">
        <f>A!AD710</f>
        <v>0</v>
      </c>
      <c r="AF710">
        <f>A!AE710</f>
        <v>0</v>
      </c>
      <c r="AG710">
        <f>A!AF710</f>
        <v>0</v>
      </c>
      <c r="AH710">
        <f>A!AG710</f>
        <v>0</v>
      </c>
      <c r="AI710">
        <f>A!AH710</f>
        <v>0</v>
      </c>
      <c r="AJ710">
        <f>A!AI710</f>
        <v>0</v>
      </c>
      <c r="AK710">
        <f>A!AJ710</f>
        <v>0</v>
      </c>
      <c r="AL710">
        <f>A!AK710</f>
        <v>0</v>
      </c>
      <c r="AM710">
        <f>A!AL710</f>
        <v>0</v>
      </c>
      <c r="AN710">
        <f>A!AM710</f>
        <v>0</v>
      </c>
      <c r="AO710">
        <f>A!AN710</f>
        <v>0</v>
      </c>
      <c r="AP710">
        <f>A!AO710</f>
        <v>0</v>
      </c>
      <c r="AQ710">
        <f>A!AP710</f>
        <v>0</v>
      </c>
      <c r="AR710">
        <f>A!AQ710</f>
        <v>0</v>
      </c>
      <c r="AS710">
        <f>A!AR710</f>
        <v>0</v>
      </c>
      <c r="AT710">
        <f>A!AS710</f>
        <v>0</v>
      </c>
      <c r="AU710">
        <f>A!AT710</f>
        <v>0</v>
      </c>
      <c r="AV710">
        <f>A!AU710</f>
        <v>0</v>
      </c>
      <c r="AW710" s="23" t="str">
        <f>IF(A!AV710=0,"",A!AV710)</f>
        <v/>
      </c>
      <c r="AX710">
        <f>A!AW710</f>
        <v>0</v>
      </c>
      <c r="AY710">
        <f>A!AX710</f>
        <v>0</v>
      </c>
      <c r="AZ710">
        <f>A!AY710</f>
        <v>0</v>
      </c>
      <c r="BA710">
        <f>A!AZ710</f>
        <v>0</v>
      </c>
      <c r="BB710">
        <f>A!BA710</f>
        <v>0</v>
      </c>
      <c r="BC710">
        <f>A!BB710</f>
        <v>0</v>
      </c>
      <c r="BD710">
        <f>A!BC710</f>
        <v>0</v>
      </c>
      <c r="BE710">
        <f>A!BD710</f>
        <v>0</v>
      </c>
      <c r="BF710">
        <f>A!BE710</f>
        <v>0</v>
      </c>
      <c r="BG710">
        <f>A!BF710</f>
        <v>0</v>
      </c>
      <c r="BH710">
        <f>A!BG710</f>
        <v>0</v>
      </c>
      <c r="BI710">
        <f>A!BH710</f>
        <v>0</v>
      </c>
      <c r="BJ710">
        <f>A!BI710</f>
        <v>0</v>
      </c>
      <c r="BK710">
        <f>A!BJ710</f>
        <v>0</v>
      </c>
      <c r="BL710">
        <f>A!BK710</f>
        <v>0</v>
      </c>
      <c r="BM710">
        <f>A!BL710</f>
        <v>0</v>
      </c>
      <c r="BN710">
        <f>A!BM710</f>
        <v>0</v>
      </c>
      <c r="BO710">
        <f>A!BN710</f>
        <v>0</v>
      </c>
      <c r="BP710">
        <f>A!BO710</f>
        <v>0</v>
      </c>
      <c r="BQ710">
        <f>A!BP710</f>
        <v>0</v>
      </c>
      <c r="BR710">
        <f>A!BQ710</f>
        <v>0</v>
      </c>
      <c r="BS710">
        <f>A!BR710</f>
        <v>0</v>
      </c>
      <c r="BT710">
        <f>A!BS710</f>
        <v>0</v>
      </c>
      <c r="BU710">
        <f>A!BT710</f>
        <v>0</v>
      </c>
      <c r="BV710">
        <f>A!BU710</f>
        <v>0</v>
      </c>
      <c r="BW710">
        <f>A!BV710</f>
        <v>0</v>
      </c>
      <c r="BX710">
        <f>A!BW710</f>
        <v>0</v>
      </c>
      <c r="BY710">
        <f>A!BX710</f>
        <v>0</v>
      </c>
      <c r="BZ710">
        <f>A!BY710</f>
        <v>0</v>
      </c>
      <c r="CA710">
        <f>A!BZ710</f>
        <v>0</v>
      </c>
      <c r="CB710">
        <f>A!CA710</f>
        <v>0</v>
      </c>
      <c r="CC710">
        <f>A!CB710</f>
        <v>0</v>
      </c>
      <c r="CD710">
        <f>A!CC710</f>
        <v>0</v>
      </c>
      <c r="CE710">
        <f>A!CD710</f>
        <v>0</v>
      </c>
      <c r="CF710">
        <f>A!CE710</f>
        <v>0</v>
      </c>
      <c r="CG710">
        <f>A!CF710</f>
        <v>0</v>
      </c>
      <c r="CH710">
        <f>A!CG710</f>
        <v>0</v>
      </c>
      <c r="CI710">
        <f>A!CH710</f>
        <v>0</v>
      </c>
      <c r="CJ710">
        <f>A!CI710</f>
        <v>0</v>
      </c>
      <c r="CK710">
        <f>A!CJ710</f>
        <v>0</v>
      </c>
      <c r="CL710">
        <f>A!CK710</f>
        <v>0</v>
      </c>
      <c r="CM710">
        <f>A!CL710</f>
        <v>0</v>
      </c>
      <c r="CN710">
        <f>A!CM710</f>
        <v>0</v>
      </c>
      <c r="CO710">
        <f>A!CN710</f>
        <v>0</v>
      </c>
      <c r="CP710">
        <f>A!CO710</f>
        <v>0</v>
      </c>
      <c r="CQ710">
        <f>A!CO1020</f>
        <v>0</v>
      </c>
      <c r="CR710">
        <f>A!CP710</f>
        <v>0</v>
      </c>
      <c r="CS710">
        <f>A!CQ710</f>
        <v>0</v>
      </c>
    </row>
    <row r="711" spans="1:97" x14ac:dyDescent="0.2">
      <c r="A711">
        <f>A!A711</f>
        <v>0</v>
      </c>
      <c r="B711">
        <f>A!B711</f>
        <v>0</v>
      </c>
      <c r="C711">
        <f>A!C711</f>
        <v>0</v>
      </c>
      <c r="D711">
        <f>A!D711</f>
        <v>0</v>
      </c>
      <c r="E711">
        <f>A!E711</f>
        <v>0</v>
      </c>
      <c r="F711">
        <f>A!F711</f>
        <v>0</v>
      </c>
      <c r="G711">
        <f>A!G711</f>
        <v>0</v>
      </c>
      <c r="H711">
        <f>A!H711</f>
        <v>0</v>
      </c>
      <c r="I711">
        <f>A!I711</f>
        <v>0</v>
      </c>
      <c r="J711">
        <f>A!J711</f>
        <v>0</v>
      </c>
      <c r="K711">
        <f>A!K711</f>
        <v>0</v>
      </c>
      <c r="L711">
        <f>A!L711</f>
        <v>0</v>
      </c>
      <c r="M711">
        <f>A!M711</f>
        <v>0</v>
      </c>
      <c r="N711">
        <f>A!N711</f>
        <v>0</v>
      </c>
      <c r="O711">
        <f>A!O711</f>
        <v>0</v>
      </c>
      <c r="P711" s="23" t="str">
        <f>IF(A!P711="","",INDEX(B!$A$1:$BT$2000,MATCH(A!P711,B!$AX$1:$AX$2000,0),D!$B$5))</f>
        <v/>
      </c>
      <c r="Q711">
        <f>A!Q711</f>
        <v>0</v>
      </c>
      <c r="R711">
        <f>A!R711</f>
        <v>0</v>
      </c>
      <c r="S711">
        <f>A!S711</f>
        <v>0</v>
      </c>
      <c r="T711">
        <f>A!T711</f>
        <v>0</v>
      </c>
      <c r="U711">
        <f>A!U711</f>
        <v>0</v>
      </c>
      <c r="V711" s="23">
        <f>IF(A!V711="&lt;",1,A!V711)</f>
        <v>0</v>
      </c>
      <c r="W711">
        <f>A!W711</f>
        <v>0</v>
      </c>
      <c r="X711">
        <f>A!X711</f>
        <v>0</v>
      </c>
      <c r="Y711">
        <f>A!Y711</f>
        <v>0</v>
      </c>
      <c r="Z711" s="23">
        <f t="shared" si="11"/>
        <v>0</v>
      </c>
      <c r="AA711">
        <f>A!Z711</f>
        <v>0</v>
      </c>
      <c r="AB711">
        <f>A!AA711</f>
        <v>0</v>
      </c>
      <c r="AC711">
        <f>A!AB711</f>
        <v>0</v>
      </c>
      <c r="AD711">
        <f>A!AC711</f>
        <v>0</v>
      </c>
      <c r="AE711">
        <f>A!AD711</f>
        <v>0</v>
      </c>
      <c r="AF711">
        <f>A!AE711</f>
        <v>0</v>
      </c>
      <c r="AG711">
        <f>A!AF711</f>
        <v>0</v>
      </c>
      <c r="AH711">
        <f>A!AG711</f>
        <v>0</v>
      </c>
      <c r="AI711">
        <f>A!AH711</f>
        <v>0</v>
      </c>
      <c r="AJ711">
        <f>A!AI711</f>
        <v>0</v>
      </c>
      <c r="AK711">
        <f>A!AJ711</f>
        <v>0</v>
      </c>
      <c r="AL711">
        <f>A!AK711</f>
        <v>0</v>
      </c>
      <c r="AM711">
        <f>A!AL711</f>
        <v>0</v>
      </c>
      <c r="AN711">
        <f>A!AM711</f>
        <v>0</v>
      </c>
      <c r="AO711">
        <f>A!AN711</f>
        <v>0</v>
      </c>
      <c r="AP711">
        <f>A!AO711</f>
        <v>0</v>
      </c>
      <c r="AQ711">
        <f>A!AP711</f>
        <v>0</v>
      </c>
      <c r="AR711">
        <f>A!AQ711</f>
        <v>0</v>
      </c>
      <c r="AS711">
        <f>A!AR711</f>
        <v>0</v>
      </c>
      <c r="AT711">
        <f>A!AS711</f>
        <v>0</v>
      </c>
      <c r="AU711">
        <f>A!AT711</f>
        <v>0</v>
      </c>
      <c r="AV711">
        <f>A!AU711</f>
        <v>0</v>
      </c>
      <c r="AW711" s="23" t="str">
        <f>IF(A!AV711=0,"",A!AV711)</f>
        <v/>
      </c>
      <c r="AX711">
        <f>A!AW711</f>
        <v>0</v>
      </c>
      <c r="AY711">
        <f>A!AX711</f>
        <v>0</v>
      </c>
      <c r="AZ711">
        <f>A!AY711</f>
        <v>0</v>
      </c>
      <c r="BA711">
        <f>A!AZ711</f>
        <v>0</v>
      </c>
      <c r="BB711">
        <f>A!BA711</f>
        <v>0</v>
      </c>
      <c r="BC711">
        <f>A!BB711</f>
        <v>0</v>
      </c>
      <c r="BD711">
        <f>A!BC711</f>
        <v>0</v>
      </c>
      <c r="BE711">
        <f>A!BD711</f>
        <v>0</v>
      </c>
      <c r="BF711">
        <f>A!BE711</f>
        <v>0</v>
      </c>
      <c r="BG711">
        <f>A!BF711</f>
        <v>0</v>
      </c>
      <c r="BH711">
        <f>A!BG711</f>
        <v>0</v>
      </c>
      <c r="BI711">
        <f>A!BH711</f>
        <v>0</v>
      </c>
      <c r="BJ711">
        <f>A!BI711</f>
        <v>0</v>
      </c>
      <c r="BK711">
        <f>A!BJ711</f>
        <v>0</v>
      </c>
      <c r="BL711">
        <f>A!BK711</f>
        <v>0</v>
      </c>
      <c r="BM711">
        <f>A!BL711</f>
        <v>0</v>
      </c>
      <c r="BN711">
        <f>A!BM711</f>
        <v>0</v>
      </c>
      <c r="BO711">
        <f>A!BN711</f>
        <v>0</v>
      </c>
      <c r="BP711">
        <f>A!BO711</f>
        <v>0</v>
      </c>
      <c r="BQ711">
        <f>A!BP711</f>
        <v>0</v>
      </c>
      <c r="BR711">
        <f>A!BQ711</f>
        <v>0</v>
      </c>
      <c r="BS711">
        <f>A!BR711</f>
        <v>0</v>
      </c>
      <c r="BT711">
        <f>A!BS711</f>
        <v>0</v>
      </c>
      <c r="BU711">
        <f>A!BT711</f>
        <v>0</v>
      </c>
      <c r="BV711">
        <f>A!BU711</f>
        <v>0</v>
      </c>
      <c r="BW711">
        <f>A!BV711</f>
        <v>0</v>
      </c>
      <c r="BX711">
        <f>A!BW711</f>
        <v>0</v>
      </c>
      <c r="BY711">
        <f>A!BX711</f>
        <v>0</v>
      </c>
      <c r="BZ711">
        <f>A!BY711</f>
        <v>0</v>
      </c>
      <c r="CA711">
        <f>A!BZ711</f>
        <v>0</v>
      </c>
      <c r="CB711">
        <f>A!CA711</f>
        <v>0</v>
      </c>
      <c r="CC711">
        <f>A!CB711</f>
        <v>0</v>
      </c>
      <c r="CD711">
        <f>A!CC711</f>
        <v>0</v>
      </c>
      <c r="CE711">
        <f>A!CD711</f>
        <v>0</v>
      </c>
      <c r="CF711">
        <f>A!CE711</f>
        <v>0</v>
      </c>
      <c r="CG711">
        <f>A!CF711</f>
        <v>0</v>
      </c>
      <c r="CH711">
        <f>A!CG711</f>
        <v>0</v>
      </c>
      <c r="CI711">
        <f>A!CH711</f>
        <v>0</v>
      </c>
      <c r="CJ711">
        <f>A!CI711</f>
        <v>0</v>
      </c>
      <c r="CK711">
        <f>A!CJ711</f>
        <v>0</v>
      </c>
      <c r="CL711">
        <f>A!CK711</f>
        <v>0</v>
      </c>
      <c r="CM711">
        <f>A!CL711</f>
        <v>0</v>
      </c>
      <c r="CN711">
        <f>A!CM711</f>
        <v>0</v>
      </c>
      <c r="CO711">
        <f>A!CN711</f>
        <v>0</v>
      </c>
      <c r="CP711">
        <f>A!CO711</f>
        <v>0</v>
      </c>
      <c r="CQ711">
        <f>A!CO1021</f>
        <v>0</v>
      </c>
      <c r="CR711">
        <f>A!CP711</f>
        <v>0</v>
      </c>
      <c r="CS711">
        <f>A!CQ711</f>
        <v>0</v>
      </c>
    </row>
    <row r="712" spans="1:97" x14ac:dyDescent="0.2">
      <c r="A712">
        <f>A!A712</f>
        <v>0</v>
      </c>
      <c r="B712">
        <f>A!B712</f>
        <v>0</v>
      </c>
      <c r="C712">
        <f>A!C712</f>
        <v>0</v>
      </c>
      <c r="D712">
        <f>A!D712</f>
        <v>0</v>
      </c>
      <c r="E712">
        <f>A!E712</f>
        <v>0</v>
      </c>
      <c r="F712">
        <f>A!F712</f>
        <v>0</v>
      </c>
      <c r="G712">
        <f>A!G712</f>
        <v>0</v>
      </c>
      <c r="H712">
        <f>A!H712</f>
        <v>0</v>
      </c>
      <c r="I712">
        <f>A!I712</f>
        <v>0</v>
      </c>
      <c r="J712">
        <f>A!J712</f>
        <v>0</v>
      </c>
      <c r="K712">
        <f>A!K712</f>
        <v>0</v>
      </c>
      <c r="L712">
        <f>A!L712</f>
        <v>0</v>
      </c>
      <c r="M712">
        <f>A!M712</f>
        <v>0</v>
      </c>
      <c r="N712">
        <f>A!N712</f>
        <v>0</v>
      </c>
      <c r="O712">
        <f>A!O712</f>
        <v>0</v>
      </c>
      <c r="P712" s="23" t="str">
        <f>IF(A!P712="","",INDEX(B!$A$1:$BT$2000,MATCH(A!P712,B!$AX$1:$AX$2000,0),D!$B$5))</f>
        <v/>
      </c>
      <c r="Q712">
        <f>A!Q712</f>
        <v>0</v>
      </c>
      <c r="R712">
        <f>A!R712</f>
        <v>0</v>
      </c>
      <c r="S712">
        <f>A!S712</f>
        <v>0</v>
      </c>
      <c r="T712">
        <f>A!T712</f>
        <v>0</v>
      </c>
      <c r="U712">
        <f>A!U712</f>
        <v>0</v>
      </c>
      <c r="V712" s="23">
        <f>IF(A!V712="&lt;",1,A!V712)</f>
        <v>0</v>
      </c>
      <c r="W712">
        <f>A!W712</f>
        <v>0</v>
      </c>
      <c r="X712">
        <f>A!X712</f>
        <v>0</v>
      </c>
      <c r="Y712">
        <f>A!Y712</f>
        <v>0</v>
      </c>
      <c r="Z712" s="23">
        <f t="shared" si="11"/>
        <v>0</v>
      </c>
      <c r="AA712">
        <f>A!Z712</f>
        <v>0</v>
      </c>
      <c r="AB712">
        <f>A!AA712</f>
        <v>0</v>
      </c>
      <c r="AC712">
        <f>A!AB712</f>
        <v>0</v>
      </c>
      <c r="AD712">
        <f>A!AC712</f>
        <v>0</v>
      </c>
      <c r="AE712">
        <f>A!AD712</f>
        <v>0</v>
      </c>
      <c r="AF712">
        <f>A!AE712</f>
        <v>0</v>
      </c>
      <c r="AG712">
        <f>A!AF712</f>
        <v>0</v>
      </c>
      <c r="AH712">
        <f>A!AG712</f>
        <v>0</v>
      </c>
      <c r="AI712">
        <f>A!AH712</f>
        <v>0</v>
      </c>
      <c r="AJ712">
        <f>A!AI712</f>
        <v>0</v>
      </c>
      <c r="AK712">
        <f>A!AJ712</f>
        <v>0</v>
      </c>
      <c r="AL712">
        <f>A!AK712</f>
        <v>0</v>
      </c>
      <c r="AM712">
        <f>A!AL712</f>
        <v>0</v>
      </c>
      <c r="AN712">
        <f>A!AM712</f>
        <v>0</v>
      </c>
      <c r="AO712">
        <f>A!AN712</f>
        <v>0</v>
      </c>
      <c r="AP712">
        <f>A!AO712</f>
        <v>0</v>
      </c>
      <c r="AQ712">
        <f>A!AP712</f>
        <v>0</v>
      </c>
      <c r="AR712">
        <f>A!AQ712</f>
        <v>0</v>
      </c>
      <c r="AS712">
        <f>A!AR712</f>
        <v>0</v>
      </c>
      <c r="AT712">
        <f>A!AS712</f>
        <v>0</v>
      </c>
      <c r="AU712">
        <f>A!AT712</f>
        <v>0</v>
      </c>
      <c r="AV712">
        <f>A!AU712</f>
        <v>0</v>
      </c>
      <c r="AW712" s="23" t="str">
        <f>IF(A!AV712=0,"",A!AV712)</f>
        <v/>
      </c>
      <c r="AX712">
        <f>A!AW712</f>
        <v>0</v>
      </c>
      <c r="AY712">
        <f>A!AX712</f>
        <v>0</v>
      </c>
      <c r="AZ712">
        <f>A!AY712</f>
        <v>0</v>
      </c>
      <c r="BA712">
        <f>A!AZ712</f>
        <v>0</v>
      </c>
      <c r="BB712">
        <f>A!BA712</f>
        <v>0</v>
      </c>
      <c r="BC712">
        <f>A!BB712</f>
        <v>0</v>
      </c>
      <c r="BD712">
        <f>A!BC712</f>
        <v>0</v>
      </c>
      <c r="BE712">
        <f>A!BD712</f>
        <v>0</v>
      </c>
      <c r="BF712">
        <f>A!BE712</f>
        <v>0</v>
      </c>
      <c r="BG712">
        <f>A!BF712</f>
        <v>0</v>
      </c>
      <c r="BH712">
        <f>A!BG712</f>
        <v>0</v>
      </c>
      <c r="BI712">
        <f>A!BH712</f>
        <v>0</v>
      </c>
      <c r="BJ712">
        <f>A!BI712</f>
        <v>0</v>
      </c>
      <c r="BK712">
        <f>A!BJ712</f>
        <v>0</v>
      </c>
      <c r="BL712">
        <f>A!BK712</f>
        <v>0</v>
      </c>
      <c r="BM712">
        <f>A!BL712</f>
        <v>0</v>
      </c>
      <c r="BN712">
        <f>A!BM712</f>
        <v>0</v>
      </c>
      <c r="BO712">
        <f>A!BN712</f>
        <v>0</v>
      </c>
      <c r="BP712">
        <f>A!BO712</f>
        <v>0</v>
      </c>
      <c r="BQ712">
        <f>A!BP712</f>
        <v>0</v>
      </c>
      <c r="BR712">
        <f>A!BQ712</f>
        <v>0</v>
      </c>
      <c r="BS712">
        <f>A!BR712</f>
        <v>0</v>
      </c>
      <c r="BT712">
        <f>A!BS712</f>
        <v>0</v>
      </c>
      <c r="BU712">
        <f>A!BT712</f>
        <v>0</v>
      </c>
      <c r="BV712">
        <f>A!BU712</f>
        <v>0</v>
      </c>
      <c r="BW712">
        <f>A!BV712</f>
        <v>0</v>
      </c>
      <c r="BX712">
        <f>A!BW712</f>
        <v>0</v>
      </c>
      <c r="BY712">
        <f>A!BX712</f>
        <v>0</v>
      </c>
      <c r="BZ712">
        <f>A!BY712</f>
        <v>0</v>
      </c>
      <c r="CA712">
        <f>A!BZ712</f>
        <v>0</v>
      </c>
      <c r="CB712">
        <f>A!CA712</f>
        <v>0</v>
      </c>
      <c r="CC712">
        <f>A!CB712</f>
        <v>0</v>
      </c>
      <c r="CD712">
        <f>A!CC712</f>
        <v>0</v>
      </c>
      <c r="CE712">
        <f>A!CD712</f>
        <v>0</v>
      </c>
      <c r="CF712">
        <f>A!CE712</f>
        <v>0</v>
      </c>
      <c r="CG712">
        <f>A!CF712</f>
        <v>0</v>
      </c>
      <c r="CH712">
        <f>A!CG712</f>
        <v>0</v>
      </c>
      <c r="CI712">
        <f>A!CH712</f>
        <v>0</v>
      </c>
      <c r="CJ712">
        <f>A!CI712</f>
        <v>0</v>
      </c>
      <c r="CK712">
        <f>A!CJ712</f>
        <v>0</v>
      </c>
      <c r="CL712">
        <f>A!CK712</f>
        <v>0</v>
      </c>
      <c r="CM712">
        <f>A!CL712</f>
        <v>0</v>
      </c>
      <c r="CN712">
        <f>A!CM712</f>
        <v>0</v>
      </c>
      <c r="CO712">
        <f>A!CN712</f>
        <v>0</v>
      </c>
      <c r="CP712">
        <f>A!CO712</f>
        <v>0</v>
      </c>
      <c r="CQ712">
        <f>A!CO1022</f>
        <v>0</v>
      </c>
      <c r="CR712">
        <f>A!CP712</f>
        <v>0</v>
      </c>
      <c r="CS712">
        <f>A!CQ712</f>
        <v>0</v>
      </c>
    </row>
    <row r="713" spans="1:97" x14ac:dyDescent="0.2">
      <c r="A713">
        <f>A!A713</f>
        <v>0</v>
      </c>
      <c r="B713">
        <f>A!B713</f>
        <v>0</v>
      </c>
      <c r="C713">
        <f>A!C713</f>
        <v>0</v>
      </c>
      <c r="D713">
        <f>A!D713</f>
        <v>0</v>
      </c>
      <c r="E713">
        <f>A!E713</f>
        <v>0</v>
      </c>
      <c r="F713">
        <f>A!F713</f>
        <v>0</v>
      </c>
      <c r="G713">
        <f>A!G713</f>
        <v>0</v>
      </c>
      <c r="H713">
        <f>A!H713</f>
        <v>0</v>
      </c>
      <c r="I713">
        <f>A!I713</f>
        <v>0</v>
      </c>
      <c r="J713">
        <f>A!J713</f>
        <v>0</v>
      </c>
      <c r="K713">
        <f>A!K713</f>
        <v>0</v>
      </c>
      <c r="L713">
        <f>A!L713</f>
        <v>0</v>
      </c>
      <c r="M713">
        <f>A!M713</f>
        <v>0</v>
      </c>
      <c r="N713">
        <f>A!N713</f>
        <v>0</v>
      </c>
      <c r="O713">
        <f>A!O713</f>
        <v>0</v>
      </c>
      <c r="P713" s="23" t="str">
        <f>IF(A!P713="","",INDEX(B!$A$1:$BT$2000,MATCH(A!P713,B!$AX$1:$AX$2000,0),D!$B$5))</f>
        <v/>
      </c>
      <c r="Q713">
        <f>A!Q713</f>
        <v>0</v>
      </c>
      <c r="R713">
        <f>A!R713</f>
        <v>0</v>
      </c>
      <c r="S713">
        <f>A!S713</f>
        <v>0</v>
      </c>
      <c r="T713">
        <f>A!T713</f>
        <v>0</v>
      </c>
      <c r="U713">
        <f>A!U713</f>
        <v>0</v>
      </c>
      <c r="V713" s="23">
        <f>IF(A!V713="&lt;",1,A!V713)</f>
        <v>0</v>
      </c>
      <c r="W713">
        <f>A!W713</f>
        <v>0</v>
      </c>
      <c r="X713">
        <f>A!X713</f>
        <v>0</v>
      </c>
      <c r="Y713">
        <f>A!Y713</f>
        <v>0</v>
      </c>
      <c r="Z713" s="23">
        <f t="shared" si="11"/>
        <v>0</v>
      </c>
      <c r="AA713">
        <f>A!Z713</f>
        <v>0</v>
      </c>
      <c r="AB713">
        <f>A!AA713</f>
        <v>0</v>
      </c>
      <c r="AC713">
        <f>A!AB713</f>
        <v>0</v>
      </c>
      <c r="AD713">
        <f>A!AC713</f>
        <v>0</v>
      </c>
      <c r="AE713">
        <f>A!AD713</f>
        <v>0</v>
      </c>
      <c r="AF713">
        <f>A!AE713</f>
        <v>0</v>
      </c>
      <c r="AG713">
        <f>A!AF713</f>
        <v>0</v>
      </c>
      <c r="AH713">
        <f>A!AG713</f>
        <v>0</v>
      </c>
      <c r="AI713">
        <f>A!AH713</f>
        <v>0</v>
      </c>
      <c r="AJ713">
        <f>A!AI713</f>
        <v>0</v>
      </c>
      <c r="AK713">
        <f>A!AJ713</f>
        <v>0</v>
      </c>
      <c r="AL713">
        <f>A!AK713</f>
        <v>0</v>
      </c>
      <c r="AM713">
        <f>A!AL713</f>
        <v>0</v>
      </c>
      <c r="AN713">
        <f>A!AM713</f>
        <v>0</v>
      </c>
      <c r="AO713">
        <f>A!AN713</f>
        <v>0</v>
      </c>
      <c r="AP713">
        <f>A!AO713</f>
        <v>0</v>
      </c>
      <c r="AQ713">
        <f>A!AP713</f>
        <v>0</v>
      </c>
      <c r="AR713">
        <f>A!AQ713</f>
        <v>0</v>
      </c>
      <c r="AS713">
        <f>A!AR713</f>
        <v>0</v>
      </c>
      <c r="AT713">
        <f>A!AS713</f>
        <v>0</v>
      </c>
      <c r="AU713">
        <f>A!AT713</f>
        <v>0</v>
      </c>
      <c r="AV713">
        <f>A!AU713</f>
        <v>0</v>
      </c>
      <c r="AW713" s="23" t="str">
        <f>IF(A!AV713=0,"",A!AV713)</f>
        <v/>
      </c>
      <c r="AX713">
        <f>A!AW713</f>
        <v>0</v>
      </c>
      <c r="AY713">
        <f>A!AX713</f>
        <v>0</v>
      </c>
      <c r="AZ713">
        <f>A!AY713</f>
        <v>0</v>
      </c>
      <c r="BA713">
        <f>A!AZ713</f>
        <v>0</v>
      </c>
      <c r="BB713">
        <f>A!BA713</f>
        <v>0</v>
      </c>
      <c r="BC713">
        <f>A!BB713</f>
        <v>0</v>
      </c>
      <c r="BD713">
        <f>A!BC713</f>
        <v>0</v>
      </c>
      <c r="BE713">
        <f>A!BD713</f>
        <v>0</v>
      </c>
      <c r="BF713">
        <f>A!BE713</f>
        <v>0</v>
      </c>
      <c r="BG713">
        <f>A!BF713</f>
        <v>0</v>
      </c>
      <c r="BH713">
        <f>A!BG713</f>
        <v>0</v>
      </c>
      <c r="BI713">
        <f>A!BH713</f>
        <v>0</v>
      </c>
      <c r="BJ713">
        <f>A!BI713</f>
        <v>0</v>
      </c>
      <c r="BK713">
        <f>A!BJ713</f>
        <v>0</v>
      </c>
      <c r="BL713">
        <f>A!BK713</f>
        <v>0</v>
      </c>
      <c r="BM713">
        <f>A!BL713</f>
        <v>0</v>
      </c>
      <c r="BN713">
        <f>A!BM713</f>
        <v>0</v>
      </c>
      <c r="BO713">
        <f>A!BN713</f>
        <v>0</v>
      </c>
      <c r="BP713">
        <f>A!BO713</f>
        <v>0</v>
      </c>
      <c r="BQ713">
        <f>A!BP713</f>
        <v>0</v>
      </c>
      <c r="BR713">
        <f>A!BQ713</f>
        <v>0</v>
      </c>
      <c r="BS713">
        <f>A!BR713</f>
        <v>0</v>
      </c>
      <c r="BT713">
        <f>A!BS713</f>
        <v>0</v>
      </c>
      <c r="BU713">
        <f>A!BT713</f>
        <v>0</v>
      </c>
      <c r="BV713">
        <f>A!BU713</f>
        <v>0</v>
      </c>
      <c r="BW713">
        <f>A!BV713</f>
        <v>0</v>
      </c>
      <c r="BX713">
        <f>A!BW713</f>
        <v>0</v>
      </c>
      <c r="BY713">
        <f>A!BX713</f>
        <v>0</v>
      </c>
      <c r="BZ713">
        <f>A!BY713</f>
        <v>0</v>
      </c>
      <c r="CA713">
        <f>A!BZ713</f>
        <v>0</v>
      </c>
      <c r="CB713">
        <f>A!CA713</f>
        <v>0</v>
      </c>
      <c r="CC713">
        <f>A!CB713</f>
        <v>0</v>
      </c>
      <c r="CD713">
        <f>A!CC713</f>
        <v>0</v>
      </c>
      <c r="CE713">
        <f>A!CD713</f>
        <v>0</v>
      </c>
      <c r="CF713">
        <f>A!CE713</f>
        <v>0</v>
      </c>
      <c r="CG713">
        <f>A!CF713</f>
        <v>0</v>
      </c>
      <c r="CH713">
        <f>A!CG713</f>
        <v>0</v>
      </c>
      <c r="CI713">
        <f>A!CH713</f>
        <v>0</v>
      </c>
      <c r="CJ713">
        <f>A!CI713</f>
        <v>0</v>
      </c>
      <c r="CK713">
        <f>A!CJ713</f>
        <v>0</v>
      </c>
      <c r="CL713">
        <f>A!CK713</f>
        <v>0</v>
      </c>
      <c r="CM713">
        <f>A!CL713</f>
        <v>0</v>
      </c>
      <c r="CN713">
        <f>A!CM713</f>
        <v>0</v>
      </c>
      <c r="CO713">
        <f>A!CN713</f>
        <v>0</v>
      </c>
      <c r="CP713">
        <f>A!CO713</f>
        <v>0</v>
      </c>
      <c r="CQ713">
        <f>A!CO1023</f>
        <v>0</v>
      </c>
      <c r="CR713">
        <f>A!CP713</f>
        <v>0</v>
      </c>
      <c r="CS713">
        <f>A!CQ713</f>
        <v>0</v>
      </c>
    </row>
    <row r="714" spans="1:97" x14ac:dyDescent="0.2">
      <c r="A714">
        <f>A!A714</f>
        <v>0</v>
      </c>
      <c r="B714">
        <f>A!B714</f>
        <v>0</v>
      </c>
      <c r="C714">
        <f>A!C714</f>
        <v>0</v>
      </c>
      <c r="D714">
        <f>A!D714</f>
        <v>0</v>
      </c>
      <c r="E714">
        <f>A!E714</f>
        <v>0</v>
      </c>
      <c r="F714">
        <f>A!F714</f>
        <v>0</v>
      </c>
      <c r="G714">
        <f>A!G714</f>
        <v>0</v>
      </c>
      <c r="H714">
        <f>A!H714</f>
        <v>0</v>
      </c>
      <c r="I714">
        <f>A!I714</f>
        <v>0</v>
      </c>
      <c r="J714">
        <f>A!J714</f>
        <v>0</v>
      </c>
      <c r="K714">
        <f>A!K714</f>
        <v>0</v>
      </c>
      <c r="L714">
        <f>A!L714</f>
        <v>0</v>
      </c>
      <c r="M714">
        <f>A!M714</f>
        <v>0</v>
      </c>
      <c r="N714">
        <f>A!N714</f>
        <v>0</v>
      </c>
      <c r="O714">
        <f>A!O714</f>
        <v>0</v>
      </c>
      <c r="P714" s="23" t="str">
        <f>IF(A!P714="","",INDEX(B!$A$1:$BT$2000,MATCH(A!P714,B!$AX$1:$AX$2000,0),D!$B$5))</f>
        <v/>
      </c>
      <c r="Q714">
        <f>A!Q714</f>
        <v>0</v>
      </c>
      <c r="R714">
        <f>A!R714</f>
        <v>0</v>
      </c>
      <c r="S714">
        <f>A!S714</f>
        <v>0</v>
      </c>
      <c r="T714">
        <f>A!T714</f>
        <v>0</v>
      </c>
      <c r="U714">
        <f>A!U714</f>
        <v>0</v>
      </c>
      <c r="V714" s="23">
        <f>IF(A!V714="&lt;",1,A!V714)</f>
        <v>0</v>
      </c>
      <c r="W714">
        <f>A!W714</f>
        <v>0</v>
      </c>
      <c r="X714">
        <f>A!X714</f>
        <v>0</v>
      </c>
      <c r="Y714">
        <f>A!Y714</f>
        <v>0</v>
      </c>
      <c r="Z714" s="23">
        <f t="shared" si="11"/>
        <v>0</v>
      </c>
      <c r="AA714">
        <f>A!Z714</f>
        <v>0</v>
      </c>
      <c r="AB714">
        <f>A!AA714</f>
        <v>0</v>
      </c>
      <c r="AC714">
        <f>A!AB714</f>
        <v>0</v>
      </c>
      <c r="AD714">
        <f>A!AC714</f>
        <v>0</v>
      </c>
      <c r="AE714">
        <f>A!AD714</f>
        <v>0</v>
      </c>
      <c r="AF714">
        <f>A!AE714</f>
        <v>0</v>
      </c>
      <c r="AG714">
        <f>A!AF714</f>
        <v>0</v>
      </c>
      <c r="AH714">
        <f>A!AG714</f>
        <v>0</v>
      </c>
      <c r="AI714">
        <f>A!AH714</f>
        <v>0</v>
      </c>
      <c r="AJ714">
        <f>A!AI714</f>
        <v>0</v>
      </c>
      <c r="AK714">
        <f>A!AJ714</f>
        <v>0</v>
      </c>
      <c r="AL714">
        <f>A!AK714</f>
        <v>0</v>
      </c>
      <c r="AM714">
        <f>A!AL714</f>
        <v>0</v>
      </c>
      <c r="AN714">
        <f>A!AM714</f>
        <v>0</v>
      </c>
      <c r="AO714">
        <f>A!AN714</f>
        <v>0</v>
      </c>
      <c r="AP714">
        <f>A!AO714</f>
        <v>0</v>
      </c>
      <c r="AQ714">
        <f>A!AP714</f>
        <v>0</v>
      </c>
      <c r="AR714">
        <f>A!AQ714</f>
        <v>0</v>
      </c>
      <c r="AS714">
        <f>A!AR714</f>
        <v>0</v>
      </c>
      <c r="AT714">
        <f>A!AS714</f>
        <v>0</v>
      </c>
      <c r="AU714">
        <f>A!AT714</f>
        <v>0</v>
      </c>
      <c r="AV714">
        <f>A!AU714</f>
        <v>0</v>
      </c>
      <c r="AW714" s="23" t="str">
        <f>IF(A!AV714=0,"",A!AV714)</f>
        <v/>
      </c>
      <c r="AX714">
        <f>A!AW714</f>
        <v>0</v>
      </c>
      <c r="AY714">
        <f>A!AX714</f>
        <v>0</v>
      </c>
      <c r="AZ714">
        <f>A!AY714</f>
        <v>0</v>
      </c>
      <c r="BA714">
        <f>A!AZ714</f>
        <v>0</v>
      </c>
      <c r="BB714">
        <f>A!BA714</f>
        <v>0</v>
      </c>
      <c r="BC714">
        <f>A!BB714</f>
        <v>0</v>
      </c>
      <c r="BD714">
        <f>A!BC714</f>
        <v>0</v>
      </c>
      <c r="BE714">
        <f>A!BD714</f>
        <v>0</v>
      </c>
      <c r="BF714">
        <f>A!BE714</f>
        <v>0</v>
      </c>
      <c r="BG714">
        <f>A!BF714</f>
        <v>0</v>
      </c>
      <c r="BH714">
        <f>A!BG714</f>
        <v>0</v>
      </c>
      <c r="BI714">
        <f>A!BH714</f>
        <v>0</v>
      </c>
      <c r="BJ714">
        <f>A!BI714</f>
        <v>0</v>
      </c>
      <c r="BK714">
        <f>A!BJ714</f>
        <v>0</v>
      </c>
      <c r="BL714">
        <f>A!BK714</f>
        <v>0</v>
      </c>
      <c r="BM714">
        <f>A!BL714</f>
        <v>0</v>
      </c>
      <c r="BN714">
        <f>A!BM714</f>
        <v>0</v>
      </c>
      <c r="BO714">
        <f>A!BN714</f>
        <v>0</v>
      </c>
      <c r="BP714">
        <f>A!BO714</f>
        <v>0</v>
      </c>
      <c r="BQ714">
        <f>A!BP714</f>
        <v>0</v>
      </c>
      <c r="BR714">
        <f>A!BQ714</f>
        <v>0</v>
      </c>
      <c r="BS714">
        <f>A!BR714</f>
        <v>0</v>
      </c>
      <c r="BT714">
        <f>A!BS714</f>
        <v>0</v>
      </c>
      <c r="BU714">
        <f>A!BT714</f>
        <v>0</v>
      </c>
      <c r="BV714">
        <f>A!BU714</f>
        <v>0</v>
      </c>
      <c r="BW714">
        <f>A!BV714</f>
        <v>0</v>
      </c>
      <c r="BX714">
        <f>A!BW714</f>
        <v>0</v>
      </c>
      <c r="BY714">
        <f>A!BX714</f>
        <v>0</v>
      </c>
      <c r="BZ714">
        <f>A!BY714</f>
        <v>0</v>
      </c>
      <c r="CA714">
        <f>A!BZ714</f>
        <v>0</v>
      </c>
      <c r="CB714">
        <f>A!CA714</f>
        <v>0</v>
      </c>
      <c r="CC714">
        <f>A!CB714</f>
        <v>0</v>
      </c>
      <c r="CD714">
        <f>A!CC714</f>
        <v>0</v>
      </c>
      <c r="CE714">
        <f>A!CD714</f>
        <v>0</v>
      </c>
      <c r="CF714">
        <f>A!CE714</f>
        <v>0</v>
      </c>
      <c r="CG714">
        <f>A!CF714</f>
        <v>0</v>
      </c>
      <c r="CH714">
        <f>A!CG714</f>
        <v>0</v>
      </c>
      <c r="CI714">
        <f>A!CH714</f>
        <v>0</v>
      </c>
      <c r="CJ714">
        <f>A!CI714</f>
        <v>0</v>
      </c>
      <c r="CK714">
        <f>A!CJ714</f>
        <v>0</v>
      </c>
      <c r="CL714">
        <f>A!CK714</f>
        <v>0</v>
      </c>
      <c r="CM714">
        <f>A!CL714</f>
        <v>0</v>
      </c>
      <c r="CN714">
        <f>A!CM714</f>
        <v>0</v>
      </c>
      <c r="CO714">
        <f>A!CN714</f>
        <v>0</v>
      </c>
      <c r="CP714">
        <f>A!CO714</f>
        <v>0</v>
      </c>
      <c r="CQ714">
        <f>A!CO1024</f>
        <v>0</v>
      </c>
      <c r="CR714">
        <f>A!CP714</f>
        <v>0</v>
      </c>
      <c r="CS714">
        <f>A!CQ714</f>
        <v>0</v>
      </c>
    </row>
    <row r="715" spans="1:97" x14ac:dyDescent="0.2">
      <c r="A715">
        <f>A!A715</f>
        <v>0</v>
      </c>
      <c r="B715">
        <f>A!B715</f>
        <v>0</v>
      </c>
      <c r="C715">
        <f>A!C715</f>
        <v>0</v>
      </c>
      <c r="D715">
        <f>A!D715</f>
        <v>0</v>
      </c>
      <c r="E715">
        <f>A!E715</f>
        <v>0</v>
      </c>
      <c r="F715">
        <f>A!F715</f>
        <v>0</v>
      </c>
      <c r="G715">
        <f>A!G715</f>
        <v>0</v>
      </c>
      <c r="H715">
        <f>A!H715</f>
        <v>0</v>
      </c>
      <c r="I715">
        <f>A!I715</f>
        <v>0</v>
      </c>
      <c r="J715">
        <f>A!J715</f>
        <v>0</v>
      </c>
      <c r="K715">
        <f>A!K715</f>
        <v>0</v>
      </c>
      <c r="L715">
        <f>A!L715</f>
        <v>0</v>
      </c>
      <c r="M715">
        <f>A!M715</f>
        <v>0</v>
      </c>
      <c r="N715">
        <f>A!N715</f>
        <v>0</v>
      </c>
      <c r="O715">
        <f>A!O715</f>
        <v>0</v>
      </c>
      <c r="P715" s="23" t="str">
        <f>IF(A!P715="","",INDEX(B!$A$1:$BT$2000,MATCH(A!P715,B!$AX$1:$AX$2000,0),D!$B$5))</f>
        <v/>
      </c>
      <c r="Q715">
        <f>A!Q715</f>
        <v>0</v>
      </c>
      <c r="R715">
        <f>A!R715</f>
        <v>0</v>
      </c>
      <c r="S715">
        <f>A!S715</f>
        <v>0</v>
      </c>
      <c r="T715">
        <f>A!T715</f>
        <v>0</v>
      </c>
      <c r="U715">
        <f>A!U715</f>
        <v>0</v>
      </c>
      <c r="V715" s="23">
        <f>IF(A!V715="&lt;",1,A!V715)</f>
        <v>0</v>
      </c>
      <c r="W715">
        <f>A!W715</f>
        <v>0</v>
      </c>
      <c r="X715">
        <f>A!X715</f>
        <v>0</v>
      </c>
      <c r="Y715">
        <f>A!Y715</f>
        <v>0</v>
      </c>
      <c r="Z715" s="23">
        <f t="shared" si="11"/>
        <v>0</v>
      </c>
      <c r="AA715">
        <f>A!Z715</f>
        <v>0</v>
      </c>
      <c r="AB715">
        <f>A!AA715</f>
        <v>0</v>
      </c>
      <c r="AC715">
        <f>A!AB715</f>
        <v>0</v>
      </c>
      <c r="AD715">
        <f>A!AC715</f>
        <v>0</v>
      </c>
      <c r="AE715">
        <f>A!AD715</f>
        <v>0</v>
      </c>
      <c r="AF715">
        <f>A!AE715</f>
        <v>0</v>
      </c>
      <c r="AG715">
        <f>A!AF715</f>
        <v>0</v>
      </c>
      <c r="AH715">
        <f>A!AG715</f>
        <v>0</v>
      </c>
      <c r="AI715">
        <f>A!AH715</f>
        <v>0</v>
      </c>
      <c r="AJ715">
        <f>A!AI715</f>
        <v>0</v>
      </c>
      <c r="AK715">
        <f>A!AJ715</f>
        <v>0</v>
      </c>
      <c r="AL715">
        <f>A!AK715</f>
        <v>0</v>
      </c>
      <c r="AM715">
        <f>A!AL715</f>
        <v>0</v>
      </c>
      <c r="AN715">
        <f>A!AM715</f>
        <v>0</v>
      </c>
      <c r="AO715">
        <f>A!AN715</f>
        <v>0</v>
      </c>
      <c r="AP715">
        <f>A!AO715</f>
        <v>0</v>
      </c>
      <c r="AQ715">
        <f>A!AP715</f>
        <v>0</v>
      </c>
      <c r="AR715">
        <f>A!AQ715</f>
        <v>0</v>
      </c>
      <c r="AS715">
        <f>A!AR715</f>
        <v>0</v>
      </c>
      <c r="AT715">
        <f>A!AS715</f>
        <v>0</v>
      </c>
      <c r="AU715">
        <f>A!AT715</f>
        <v>0</v>
      </c>
      <c r="AV715">
        <f>A!AU715</f>
        <v>0</v>
      </c>
      <c r="AW715" s="23" t="str">
        <f>IF(A!AV715=0,"",A!AV715)</f>
        <v/>
      </c>
      <c r="AX715">
        <f>A!AW715</f>
        <v>0</v>
      </c>
      <c r="AY715">
        <f>A!AX715</f>
        <v>0</v>
      </c>
      <c r="AZ715">
        <f>A!AY715</f>
        <v>0</v>
      </c>
      <c r="BA715">
        <f>A!AZ715</f>
        <v>0</v>
      </c>
      <c r="BB715">
        <f>A!BA715</f>
        <v>0</v>
      </c>
      <c r="BC715">
        <f>A!BB715</f>
        <v>0</v>
      </c>
      <c r="BD715">
        <f>A!BC715</f>
        <v>0</v>
      </c>
      <c r="BE715">
        <f>A!BD715</f>
        <v>0</v>
      </c>
      <c r="BF715">
        <f>A!BE715</f>
        <v>0</v>
      </c>
      <c r="BG715">
        <f>A!BF715</f>
        <v>0</v>
      </c>
      <c r="BH715">
        <f>A!BG715</f>
        <v>0</v>
      </c>
      <c r="BI715">
        <f>A!BH715</f>
        <v>0</v>
      </c>
      <c r="BJ715">
        <f>A!BI715</f>
        <v>0</v>
      </c>
      <c r="BK715">
        <f>A!BJ715</f>
        <v>0</v>
      </c>
      <c r="BL715">
        <f>A!BK715</f>
        <v>0</v>
      </c>
      <c r="BM715">
        <f>A!BL715</f>
        <v>0</v>
      </c>
      <c r="BN715">
        <f>A!BM715</f>
        <v>0</v>
      </c>
      <c r="BO715">
        <f>A!BN715</f>
        <v>0</v>
      </c>
      <c r="BP715">
        <f>A!BO715</f>
        <v>0</v>
      </c>
      <c r="BQ715">
        <f>A!BP715</f>
        <v>0</v>
      </c>
      <c r="BR715">
        <f>A!BQ715</f>
        <v>0</v>
      </c>
      <c r="BS715">
        <f>A!BR715</f>
        <v>0</v>
      </c>
      <c r="BT715">
        <f>A!BS715</f>
        <v>0</v>
      </c>
      <c r="BU715">
        <f>A!BT715</f>
        <v>0</v>
      </c>
      <c r="BV715">
        <f>A!BU715</f>
        <v>0</v>
      </c>
      <c r="BW715">
        <f>A!BV715</f>
        <v>0</v>
      </c>
      <c r="BX715">
        <f>A!BW715</f>
        <v>0</v>
      </c>
      <c r="BY715">
        <f>A!BX715</f>
        <v>0</v>
      </c>
      <c r="BZ715">
        <f>A!BY715</f>
        <v>0</v>
      </c>
      <c r="CA715">
        <f>A!BZ715</f>
        <v>0</v>
      </c>
      <c r="CB715">
        <f>A!CA715</f>
        <v>0</v>
      </c>
      <c r="CC715">
        <f>A!CB715</f>
        <v>0</v>
      </c>
      <c r="CD715">
        <f>A!CC715</f>
        <v>0</v>
      </c>
      <c r="CE715">
        <f>A!CD715</f>
        <v>0</v>
      </c>
      <c r="CF715">
        <f>A!CE715</f>
        <v>0</v>
      </c>
      <c r="CG715">
        <f>A!CF715</f>
        <v>0</v>
      </c>
      <c r="CH715">
        <f>A!CG715</f>
        <v>0</v>
      </c>
      <c r="CI715">
        <f>A!CH715</f>
        <v>0</v>
      </c>
      <c r="CJ715">
        <f>A!CI715</f>
        <v>0</v>
      </c>
      <c r="CK715">
        <f>A!CJ715</f>
        <v>0</v>
      </c>
      <c r="CL715">
        <f>A!CK715</f>
        <v>0</v>
      </c>
      <c r="CM715">
        <f>A!CL715</f>
        <v>0</v>
      </c>
      <c r="CN715">
        <f>A!CM715</f>
        <v>0</v>
      </c>
      <c r="CO715">
        <f>A!CN715</f>
        <v>0</v>
      </c>
      <c r="CP715">
        <f>A!CO715</f>
        <v>0</v>
      </c>
      <c r="CQ715">
        <f>A!CO1025</f>
        <v>0</v>
      </c>
      <c r="CR715">
        <f>A!CP715</f>
        <v>0</v>
      </c>
      <c r="CS715">
        <f>A!CQ715</f>
        <v>0</v>
      </c>
    </row>
    <row r="716" spans="1:97" x14ac:dyDescent="0.2">
      <c r="A716">
        <f>A!A716</f>
        <v>0</v>
      </c>
      <c r="B716">
        <f>A!B716</f>
        <v>0</v>
      </c>
      <c r="C716">
        <f>A!C716</f>
        <v>0</v>
      </c>
      <c r="D716">
        <f>A!D716</f>
        <v>0</v>
      </c>
      <c r="E716">
        <f>A!E716</f>
        <v>0</v>
      </c>
      <c r="F716">
        <f>A!F716</f>
        <v>0</v>
      </c>
      <c r="G716">
        <f>A!G716</f>
        <v>0</v>
      </c>
      <c r="H716">
        <f>A!H716</f>
        <v>0</v>
      </c>
      <c r="I716">
        <f>A!I716</f>
        <v>0</v>
      </c>
      <c r="J716">
        <f>A!J716</f>
        <v>0</v>
      </c>
      <c r="K716">
        <f>A!K716</f>
        <v>0</v>
      </c>
      <c r="L716">
        <f>A!L716</f>
        <v>0</v>
      </c>
      <c r="M716">
        <f>A!M716</f>
        <v>0</v>
      </c>
      <c r="N716">
        <f>A!N716</f>
        <v>0</v>
      </c>
      <c r="O716">
        <f>A!O716</f>
        <v>0</v>
      </c>
      <c r="P716" s="23" t="str">
        <f>IF(A!P716="","",INDEX(B!$A$1:$BT$2000,MATCH(A!P716,B!$AX$1:$AX$2000,0),D!$B$5))</f>
        <v/>
      </c>
      <c r="Q716">
        <f>A!Q716</f>
        <v>0</v>
      </c>
      <c r="R716">
        <f>A!R716</f>
        <v>0</v>
      </c>
      <c r="S716">
        <f>A!S716</f>
        <v>0</v>
      </c>
      <c r="T716">
        <f>A!T716</f>
        <v>0</v>
      </c>
      <c r="U716">
        <f>A!U716</f>
        <v>0</v>
      </c>
      <c r="V716" s="23">
        <f>IF(A!V716="&lt;",1,A!V716)</f>
        <v>0</v>
      </c>
      <c r="W716">
        <f>A!W716</f>
        <v>0</v>
      </c>
      <c r="X716">
        <f>A!X716</f>
        <v>0</v>
      </c>
      <c r="Y716">
        <f>A!Y716</f>
        <v>0</v>
      </c>
      <c r="Z716" s="23">
        <f t="shared" si="11"/>
        <v>0</v>
      </c>
      <c r="AA716">
        <f>A!Z716</f>
        <v>0</v>
      </c>
      <c r="AB716">
        <f>A!AA716</f>
        <v>0</v>
      </c>
      <c r="AC716">
        <f>A!AB716</f>
        <v>0</v>
      </c>
      <c r="AD716">
        <f>A!AC716</f>
        <v>0</v>
      </c>
      <c r="AE716">
        <f>A!AD716</f>
        <v>0</v>
      </c>
      <c r="AF716">
        <f>A!AE716</f>
        <v>0</v>
      </c>
      <c r="AG716">
        <f>A!AF716</f>
        <v>0</v>
      </c>
      <c r="AH716">
        <f>A!AG716</f>
        <v>0</v>
      </c>
      <c r="AI716">
        <f>A!AH716</f>
        <v>0</v>
      </c>
      <c r="AJ716">
        <f>A!AI716</f>
        <v>0</v>
      </c>
      <c r="AK716">
        <f>A!AJ716</f>
        <v>0</v>
      </c>
      <c r="AL716">
        <f>A!AK716</f>
        <v>0</v>
      </c>
      <c r="AM716">
        <f>A!AL716</f>
        <v>0</v>
      </c>
      <c r="AN716">
        <f>A!AM716</f>
        <v>0</v>
      </c>
      <c r="AO716">
        <f>A!AN716</f>
        <v>0</v>
      </c>
      <c r="AP716">
        <f>A!AO716</f>
        <v>0</v>
      </c>
      <c r="AQ716">
        <f>A!AP716</f>
        <v>0</v>
      </c>
      <c r="AR716">
        <f>A!AQ716</f>
        <v>0</v>
      </c>
      <c r="AS716">
        <f>A!AR716</f>
        <v>0</v>
      </c>
      <c r="AT716">
        <f>A!AS716</f>
        <v>0</v>
      </c>
      <c r="AU716">
        <f>A!AT716</f>
        <v>0</v>
      </c>
      <c r="AV716">
        <f>A!AU716</f>
        <v>0</v>
      </c>
      <c r="AW716" s="23" t="str">
        <f>IF(A!AV716=0,"",A!AV716)</f>
        <v/>
      </c>
      <c r="AX716">
        <f>A!AW716</f>
        <v>0</v>
      </c>
      <c r="AY716">
        <f>A!AX716</f>
        <v>0</v>
      </c>
      <c r="AZ716">
        <f>A!AY716</f>
        <v>0</v>
      </c>
      <c r="BA716">
        <f>A!AZ716</f>
        <v>0</v>
      </c>
      <c r="BB716">
        <f>A!BA716</f>
        <v>0</v>
      </c>
      <c r="BC716">
        <f>A!BB716</f>
        <v>0</v>
      </c>
      <c r="BD716">
        <f>A!BC716</f>
        <v>0</v>
      </c>
      <c r="BE716">
        <f>A!BD716</f>
        <v>0</v>
      </c>
      <c r="BF716">
        <f>A!BE716</f>
        <v>0</v>
      </c>
      <c r="BG716">
        <f>A!BF716</f>
        <v>0</v>
      </c>
      <c r="BH716">
        <f>A!BG716</f>
        <v>0</v>
      </c>
      <c r="BI716">
        <f>A!BH716</f>
        <v>0</v>
      </c>
      <c r="BJ716">
        <f>A!BI716</f>
        <v>0</v>
      </c>
      <c r="BK716">
        <f>A!BJ716</f>
        <v>0</v>
      </c>
      <c r="BL716">
        <f>A!BK716</f>
        <v>0</v>
      </c>
      <c r="BM716">
        <f>A!BL716</f>
        <v>0</v>
      </c>
      <c r="BN716">
        <f>A!BM716</f>
        <v>0</v>
      </c>
      <c r="BO716">
        <f>A!BN716</f>
        <v>0</v>
      </c>
      <c r="BP716">
        <f>A!BO716</f>
        <v>0</v>
      </c>
      <c r="BQ716">
        <f>A!BP716</f>
        <v>0</v>
      </c>
      <c r="BR716">
        <f>A!BQ716</f>
        <v>0</v>
      </c>
      <c r="BS716">
        <f>A!BR716</f>
        <v>0</v>
      </c>
      <c r="BT716">
        <f>A!BS716</f>
        <v>0</v>
      </c>
      <c r="BU716">
        <f>A!BT716</f>
        <v>0</v>
      </c>
      <c r="BV716">
        <f>A!BU716</f>
        <v>0</v>
      </c>
      <c r="BW716">
        <f>A!BV716</f>
        <v>0</v>
      </c>
      <c r="BX716">
        <f>A!BW716</f>
        <v>0</v>
      </c>
      <c r="BY716">
        <f>A!BX716</f>
        <v>0</v>
      </c>
      <c r="BZ716">
        <f>A!BY716</f>
        <v>0</v>
      </c>
      <c r="CA716">
        <f>A!BZ716</f>
        <v>0</v>
      </c>
      <c r="CB716">
        <f>A!CA716</f>
        <v>0</v>
      </c>
      <c r="CC716">
        <f>A!CB716</f>
        <v>0</v>
      </c>
      <c r="CD716">
        <f>A!CC716</f>
        <v>0</v>
      </c>
      <c r="CE716">
        <f>A!CD716</f>
        <v>0</v>
      </c>
      <c r="CF716">
        <f>A!CE716</f>
        <v>0</v>
      </c>
      <c r="CG716">
        <f>A!CF716</f>
        <v>0</v>
      </c>
      <c r="CH716">
        <f>A!CG716</f>
        <v>0</v>
      </c>
      <c r="CI716">
        <f>A!CH716</f>
        <v>0</v>
      </c>
      <c r="CJ716">
        <f>A!CI716</f>
        <v>0</v>
      </c>
      <c r="CK716">
        <f>A!CJ716</f>
        <v>0</v>
      </c>
      <c r="CL716">
        <f>A!CK716</f>
        <v>0</v>
      </c>
      <c r="CM716">
        <f>A!CL716</f>
        <v>0</v>
      </c>
      <c r="CN716">
        <f>A!CM716</f>
        <v>0</v>
      </c>
      <c r="CO716">
        <f>A!CN716</f>
        <v>0</v>
      </c>
      <c r="CP716">
        <f>A!CO716</f>
        <v>0</v>
      </c>
      <c r="CQ716">
        <f>A!CO1026</f>
        <v>0</v>
      </c>
      <c r="CR716">
        <f>A!CP716</f>
        <v>0</v>
      </c>
      <c r="CS716">
        <f>A!CQ716</f>
        <v>0</v>
      </c>
    </row>
    <row r="717" spans="1:97" x14ac:dyDescent="0.2">
      <c r="A717">
        <f>A!A717</f>
        <v>0</v>
      </c>
      <c r="B717">
        <f>A!B717</f>
        <v>0</v>
      </c>
      <c r="C717">
        <f>A!C717</f>
        <v>0</v>
      </c>
      <c r="D717">
        <f>A!D717</f>
        <v>0</v>
      </c>
      <c r="E717">
        <f>A!E717</f>
        <v>0</v>
      </c>
      <c r="F717">
        <f>A!F717</f>
        <v>0</v>
      </c>
      <c r="G717">
        <f>A!G717</f>
        <v>0</v>
      </c>
      <c r="H717">
        <f>A!H717</f>
        <v>0</v>
      </c>
      <c r="I717">
        <f>A!I717</f>
        <v>0</v>
      </c>
      <c r="J717">
        <f>A!J717</f>
        <v>0</v>
      </c>
      <c r="K717">
        <f>A!K717</f>
        <v>0</v>
      </c>
      <c r="L717">
        <f>A!L717</f>
        <v>0</v>
      </c>
      <c r="M717">
        <f>A!M717</f>
        <v>0</v>
      </c>
      <c r="N717">
        <f>A!N717</f>
        <v>0</v>
      </c>
      <c r="O717">
        <f>A!O717</f>
        <v>0</v>
      </c>
      <c r="P717" s="23" t="str">
        <f>IF(A!P717="","",INDEX(B!$A$1:$BT$2000,MATCH(A!P717,B!$AX$1:$AX$2000,0),D!$B$5))</f>
        <v/>
      </c>
      <c r="Q717">
        <f>A!Q717</f>
        <v>0</v>
      </c>
      <c r="R717">
        <f>A!R717</f>
        <v>0</v>
      </c>
      <c r="S717">
        <f>A!S717</f>
        <v>0</v>
      </c>
      <c r="T717">
        <f>A!T717</f>
        <v>0</v>
      </c>
      <c r="U717">
        <f>A!U717</f>
        <v>0</v>
      </c>
      <c r="V717" s="23">
        <f>IF(A!V717="&lt;",1,A!V717)</f>
        <v>0</v>
      </c>
      <c r="W717">
        <f>A!W717</f>
        <v>0</v>
      </c>
      <c r="X717">
        <f>A!X717</f>
        <v>0</v>
      </c>
      <c r="Y717">
        <f>A!Y717</f>
        <v>0</v>
      </c>
      <c r="Z717" s="23">
        <f t="shared" si="11"/>
        <v>0</v>
      </c>
      <c r="AA717">
        <f>A!Z717</f>
        <v>0</v>
      </c>
      <c r="AB717">
        <f>A!AA717</f>
        <v>0</v>
      </c>
      <c r="AC717">
        <f>A!AB717</f>
        <v>0</v>
      </c>
      <c r="AD717">
        <f>A!AC717</f>
        <v>0</v>
      </c>
      <c r="AE717">
        <f>A!AD717</f>
        <v>0</v>
      </c>
      <c r="AF717">
        <f>A!AE717</f>
        <v>0</v>
      </c>
      <c r="AG717">
        <f>A!AF717</f>
        <v>0</v>
      </c>
      <c r="AH717">
        <f>A!AG717</f>
        <v>0</v>
      </c>
      <c r="AI717">
        <f>A!AH717</f>
        <v>0</v>
      </c>
      <c r="AJ717">
        <f>A!AI717</f>
        <v>0</v>
      </c>
      <c r="AK717">
        <f>A!AJ717</f>
        <v>0</v>
      </c>
      <c r="AL717">
        <f>A!AK717</f>
        <v>0</v>
      </c>
      <c r="AM717">
        <f>A!AL717</f>
        <v>0</v>
      </c>
      <c r="AN717">
        <f>A!AM717</f>
        <v>0</v>
      </c>
      <c r="AO717">
        <f>A!AN717</f>
        <v>0</v>
      </c>
      <c r="AP717">
        <f>A!AO717</f>
        <v>0</v>
      </c>
      <c r="AQ717">
        <f>A!AP717</f>
        <v>0</v>
      </c>
      <c r="AR717">
        <f>A!AQ717</f>
        <v>0</v>
      </c>
      <c r="AS717">
        <f>A!AR717</f>
        <v>0</v>
      </c>
      <c r="AT717">
        <f>A!AS717</f>
        <v>0</v>
      </c>
      <c r="AU717">
        <f>A!AT717</f>
        <v>0</v>
      </c>
      <c r="AV717">
        <f>A!AU717</f>
        <v>0</v>
      </c>
      <c r="AW717" s="23" t="str">
        <f>IF(A!AV717=0,"",A!AV717)</f>
        <v/>
      </c>
      <c r="AX717">
        <f>A!AW717</f>
        <v>0</v>
      </c>
      <c r="AY717">
        <f>A!AX717</f>
        <v>0</v>
      </c>
      <c r="AZ717">
        <f>A!AY717</f>
        <v>0</v>
      </c>
      <c r="BA717">
        <f>A!AZ717</f>
        <v>0</v>
      </c>
      <c r="BB717">
        <f>A!BA717</f>
        <v>0</v>
      </c>
      <c r="BC717">
        <f>A!BB717</f>
        <v>0</v>
      </c>
      <c r="BD717">
        <f>A!BC717</f>
        <v>0</v>
      </c>
      <c r="BE717">
        <f>A!BD717</f>
        <v>0</v>
      </c>
      <c r="BF717">
        <f>A!BE717</f>
        <v>0</v>
      </c>
      <c r="BG717">
        <f>A!BF717</f>
        <v>0</v>
      </c>
      <c r="BH717">
        <f>A!BG717</f>
        <v>0</v>
      </c>
      <c r="BI717">
        <f>A!BH717</f>
        <v>0</v>
      </c>
      <c r="BJ717">
        <f>A!BI717</f>
        <v>0</v>
      </c>
      <c r="BK717">
        <f>A!BJ717</f>
        <v>0</v>
      </c>
      <c r="BL717">
        <f>A!BK717</f>
        <v>0</v>
      </c>
      <c r="BM717">
        <f>A!BL717</f>
        <v>0</v>
      </c>
      <c r="BN717">
        <f>A!BM717</f>
        <v>0</v>
      </c>
      <c r="BO717">
        <f>A!BN717</f>
        <v>0</v>
      </c>
      <c r="BP717">
        <f>A!BO717</f>
        <v>0</v>
      </c>
      <c r="BQ717">
        <f>A!BP717</f>
        <v>0</v>
      </c>
      <c r="BR717">
        <f>A!BQ717</f>
        <v>0</v>
      </c>
      <c r="BS717">
        <f>A!BR717</f>
        <v>0</v>
      </c>
      <c r="BT717">
        <f>A!BS717</f>
        <v>0</v>
      </c>
      <c r="BU717">
        <f>A!BT717</f>
        <v>0</v>
      </c>
      <c r="BV717">
        <f>A!BU717</f>
        <v>0</v>
      </c>
      <c r="BW717">
        <f>A!BV717</f>
        <v>0</v>
      </c>
      <c r="BX717">
        <f>A!BW717</f>
        <v>0</v>
      </c>
      <c r="BY717">
        <f>A!BX717</f>
        <v>0</v>
      </c>
      <c r="BZ717">
        <f>A!BY717</f>
        <v>0</v>
      </c>
      <c r="CA717">
        <f>A!BZ717</f>
        <v>0</v>
      </c>
      <c r="CB717">
        <f>A!CA717</f>
        <v>0</v>
      </c>
      <c r="CC717">
        <f>A!CB717</f>
        <v>0</v>
      </c>
      <c r="CD717">
        <f>A!CC717</f>
        <v>0</v>
      </c>
      <c r="CE717">
        <f>A!CD717</f>
        <v>0</v>
      </c>
      <c r="CF717">
        <f>A!CE717</f>
        <v>0</v>
      </c>
      <c r="CG717">
        <f>A!CF717</f>
        <v>0</v>
      </c>
      <c r="CH717">
        <f>A!CG717</f>
        <v>0</v>
      </c>
      <c r="CI717">
        <f>A!CH717</f>
        <v>0</v>
      </c>
      <c r="CJ717">
        <f>A!CI717</f>
        <v>0</v>
      </c>
      <c r="CK717">
        <f>A!CJ717</f>
        <v>0</v>
      </c>
      <c r="CL717">
        <f>A!CK717</f>
        <v>0</v>
      </c>
      <c r="CM717">
        <f>A!CL717</f>
        <v>0</v>
      </c>
      <c r="CN717">
        <f>A!CM717</f>
        <v>0</v>
      </c>
      <c r="CO717">
        <f>A!CN717</f>
        <v>0</v>
      </c>
      <c r="CP717">
        <f>A!CO717</f>
        <v>0</v>
      </c>
      <c r="CQ717">
        <f>A!CO1027</f>
        <v>0</v>
      </c>
      <c r="CR717">
        <f>A!CP717</f>
        <v>0</v>
      </c>
      <c r="CS717">
        <f>A!CQ717</f>
        <v>0</v>
      </c>
    </row>
    <row r="718" spans="1:97" x14ac:dyDescent="0.2">
      <c r="A718">
        <f>A!A718</f>
        <v>0</v>
      </c>
      <c r="B718">
        <f>A!B718</f>
        <v>0</v>
      </c>
      <c r="C718">
        <f>A!C718</f>
        <v>0</v>
      </c>
      <c r="D718">
        <f>A!D718</f>
        <v>0</v>
      </c>
      <c r="E718">
        <f>A!E718</f>
        <v>0</v>
      </c>
      <c r="F718">
        <f>A!F718</f>
        <v>0</v>
      </c>
      <c r="G718">
        <f>A!G718</f>
        <v>0</v>
      </c>
      <c r="H718">
        <f>A!H718</f>
        <v>0</v>
      </c>
      <c r="I718">
        <f>A!I718</f>
        <v>0</v>
      </c>
      <c r="J718">
        <f>A!J718</f>
        <v>0</v>
      </c>
      <c r="K718">
        <f>A!K718</f>
        <v>0</v>
      </c>
      <c r="L718">
        <f>A!L718</f>
        <v>0</v>
      </c>
      <c r="M718">
        <f>A!M718</f>
        <v>0</v>
      </c>
      <c r="N718">
        <f>A!N718</f>
        <v>0</v>
      </c>
      <c r="O718">
        <f>A!O718</f>
        <v>0</v>
      </c>
      <c r="P718" s="23" t="str">
        <f>IF(A!P718="","",INDEX(B!$A$1:$BT$2000,MATCH(A!P718,B!$AX$1:$AX$2000,0),D!$B$5))</f>
        <v/>
      </c>
      <c r="Q718">
        <f>A!Q718</f>
        <v>0</v>
      </c>
      <c r="R718">
        <f>A!R718</f>
        <v>0</v>
      </c>
      <c r="S718">
        <f>A!S718</f>
        <v>0</v>
      </c>
      <c r="T718">
        <f>A!T718</f>
        <v>0</v>
      </c>
      <c r="U718">
        <f>A!U718</f>
        <v>0</v>
      </c>
      <c r="V718" s="23">
        <f>IF(A!V718="&lt;",1,A!V718)</f>
        <v>0</v>
      </c>
      <c r="W718">
        <f>A!W718</f>
        <v>0</v>
      </c>
      <c r="X718">
        <f>A!X718</f>
        <v>0</v>
      </c>
      <c r="Y718">
        <f>A!Y718</f>
        <v>0</v>
      </c>
      <c r="Z718" s="23">
        <f t="shared" si="11"/>
        <v>0</v>
      </c>
      <c r="AA718">
        <f>A!Z718</f>
        <v>0</v>
      </c>
      <c r="AB718">
        <f>A!AA718</f>
        <v>0</v>
      </c>
      <c r="AC718">
        <f>A!AB718</f>
        <v>0</v>
      </c>
      <c r="AD718">
        <f>A!AC718</f>
        <v>0</v>
      </c>
      <c r="AE718">
        <f>A!AD718</f>
        <v>0</v>
      </c>
      <c r="AF718">
        <f>A!AE718</f>
        <v>0</v>
      </c>
      <c r="AG718">
        <f>A!AF718</f>
        <v>0</v>
      </c>
      <c r="AH718">
        <f>A!AG718</f>
        <v>0</v>
      </c>
      <c r="AI718">
        <f>A!AH718</f>
        <v>0</v>
      </c>
      <c r="AJ718">
        <f>A!AI718</f>
        <v>0</v>
      </c>
      <c r="AK718">
        <f>A!AJ718</f>
        <v>0</v>
      </c>
      <c r="AL718">
        <f>A!AK718</f>
        <v>0</v>
      </c>
      <c r="AM718">
        <f>A!AL718</f>
        <v>0</v>
      </c>
      <c r="AN718">
        <f>A!AM718</f>
        <v>0</v>
      </c>
      <c r="AO718">
        <f>A!AN718</f>
        <v>0</v>
      </c>
      <c r="AP718">
        <f>A!AO718</f>
        <v>0</v>
      </c>
      <c r="AQ718">
        <f>A!AP718</f>
        <v>0</v>
      </c>
      <c r="AR718">
        <f>A!AQ718</f>
        <v>0</v>
      </c>
      <c r="AS718">
        <f>A!AR718</f>
        <v>0</v>
      </c>
      <c r="AT718">
        <f>A!AS718</f>
        <v>0</v>
      </c>
      <c r="AU718">
        <f>A!AT718</f>
        <v>0</v>
      </c>
      <c r="AV718">
        <f>A!AU718</f>
        <v>0</v>
      </c>
      <c r="AW718" s="23" t="str">
        <f>IF(A!AV718=0,"",A!AV718)</f>
        <v/>
      </c>
      <c r="AX718">
        <f>A!AW718</f>
        <v>0</v>
      </c>
      <c r="AY718">
        <f>A!AX718</f>
        <v>0</v>
      </c>
      <c r="AZ718">
        <f>A!AY718</f>
        <v>0</v>
      </c>
      <c r="BA718">
        <f>A!AZ718</f>
        <v>0</v>
      </c>
      <c r="BB718">
        <f>A!BA718</f>
        <v>0</v>
      </c>
      <c r="BC718">
        <f>A!BB718</f>
        <v>0</v>
      </c>
      <c r="BD718">
        <f>A!BC718</f>
        <v>0</v>
      </c>
      <c r="BE718">
        <f>A!BD718</f>
        <v>0</v>
      </c>
      <c r="BF718">
        <f>A!BE718</f>
        <v>0</v>
      </c>
      <c r="BG718">
        <f>A!BF718</f>
        <v>0</v>
      </c>
      <c r="BH718">
        <f>A!BG718</f>
        <v>0</v>
      </c>
      <c r="BI718">
        <f>A!BH718</f>
        <v>0</v>
      </c>
      <c r="BJ718">
        <f>A!BI718</f>
        <v>0</v>
      </c>
      <c r="BK718">
        <f>A!BJ718</f>
        <v>0</v>
      </c>
      <c r="BL718">
        <f>A!BK718</f>
        <v>0</v>
      </c>
      <c r="BM718">
        <f>A!BL718</f>
        <v>0</v>
      </c>
      <c r="BN718">
        <f>A!BM718</f>
        <v>0</v>
      </c>
      <c r="BO718">
        <f>A!BN718</f>
        <v>0</v>
      </c>
      <c r="BP718">
        <f>A!BO718</f>
        <v>0</v>
      </c>
      <c r="BQ718">
        <f>A!BP718</f>
        <v>0</v>
      </c>
      <c r="BR718">
        <f>A!BQ718</f>
        <v>0</v>
      </c>
      <c r="BS718">
        <f>A!BR718</f>
        <v>0</v>
      </c>
      <c r="BT718">
        <f>A!BS718</f>
        <v>0</v>
      </c>
      <c r="BU718">
        <f>A!BT718</f>
        <v>0</v>
      </c>
      <c r="BV718">
        <f>A!BU718</f>
        <v>0</v>
      </c>
      <c r="BW718">
        <f>A!BV718</f>
        <v>0</v>
      </c>
      <c r="BX718">
        <f>A!BW718</f>
        <v>0</v>
      </c>
      <c r="BY718">
        <f>A!BX718</f>
        <v>0</v>
      </c>
      <c r="BZ718">
        <f>A!BY718</f>
        <v>0</v>
      </c>
      <c r="CA718">
        <f>A!BZ718</f>
        <v>0</v>
      </c>
      <c r="CB718">
        <f>A!CA718</f>
        <v>0</v>
      </c>
      <c r="CC718">
        <f>A!CB718</f>
        <v>0</v>
      </c>
      <c r="CD718">
        <f>A!CC718</f>
        <v>0</v>
      </c>
      <c r="CE718">
        <f>A!CD718</f>
        <v>0</v>
      </c>
      <c r="CF718">
        <f>A!CE718</f>
        <v>0</v>
      </c>
      <c r="CG718">
        <f>A!CF718</f>
        <v>0</v>
      </c>
      <c r="CH718">
        <f>A!CG718</f>
        <v>0</v>
      </c>
      <c r="CI718">
        <f>A!CH718</f>
        <v>0</v>
      </c>
      <c r="CJ718">
        <f>A!CI718</f>
        <v>0</v>
      </c>
      <c r="CK718">
        <f>A!CJ718</f>
        <v>0</v>
      </c>
      <c r="CL718">
        <f>A!CK718</f>
        <v>0</v>
      </c>
      <c r="CM718">
        <f>A!CL718</f>
        <v>0</v>
      </c>
      <c r="CN718">
        <f>A!CM718</f>
        <v>0</v>
      </c>
      <c r="CO718">
        <f>A!CN718</f>
        <v>0</v>
      </c>
      <c r="CP718">
        <f>A!CO718</f>
        <v>0</v>
      </c>
      <c r="CQ718">
        <f>A!CO1028</f>
        <v>0</v>
      </c>
      <c r="CR718">
        <f>A!CP718</f>
        <v>0</v>
      </c>
      <c r="CS718">
        <f>A!CQ718</f>
        <v>0</v>
      </c>
    </row>
    <row r="719" spans="1:97" x14ac:dyDescent="0.2">
      <c r="A719">
        <f>A!A719</f>
        <v>0</v>
      </c>
      <c r="B719">
        <f>A!B719</f>
        <v>0</v>
      </c>
      <c r="C719">
        <f>A!C719</f>
        <v>0</v>
      </c>
      <c r="D719">
        <f>A!D719</f>
        <v>0</v>
      </c>
      <c r="E719">
        <f>A!E719</f>
        <v>0</v>
      </c>
      <c r="F719">
        <f>A!F719</f>
        <v>0</v>
      </c>
      <c r="G719">
        <f>A!G719</f>
        <v>0</v>
      </c>
      <c r="H719">
        <f>A!H719</f>
        <v>0</v>
      </c>
      <c r="I719">
        <f>A!I719</f>
        <v>0</v>
      </c>
      <c r="J719">
        <f>A!J719</f>
        <v>0</v>
      </c>
      <c r="K719">
        <f>A!K719</f>
        <v>0</v>
      </c>
      <c r="L719">
        <f>A!L719</f>
        <v>0</v>
      </c>
      <c r="M719">
        <f>A!M719</f>
        <v>0</v>
      </c>
      <c r="N719">
        <f>A!N719</f>
        <v>0</v>
      </c>
      <c r="O719">
        <f>A!O719</f>
        <v>0</v>
      </c>
      <c r="P719" s="23" t="str">
        <f>IF(A!P719="","",INDEX(B!$A$1:$BT$2000,MATCH(A!P719,B!$AX$1:$AX$2000,0),D!$B$5))</f>
        <v/>
      </c>
      <c r="Q719">
        <f>A!Q719</f>
        <v>0</v>
      </c>
      <c r="R719">
        <f>A!R719</f>
        <v>0</v>
      </c>
      <c r="S719">
        <f>A!S719</f>
        <v>0</v>
      </c>
      <c r="T719">
        <f>A!T719</f>
        <v>0</v>
      </c>
      <c r="U719">
        <f>A!U719</f>
        <v>0</v>
      </c>
      <c r="V719" s="23">
        <f>IF(A!V719="&lt;",1,A!V719)</f>
        <v>0</v>
      </c>
      <c r="W719">
        <f>A!W719</f>
        <v>0</v>
      </c>
      <c r="X719">
        <f>A!X719</f>
        <v>0</v>
      </c>
      <c r="Y719">
        <f>A!Y719</f>
        <v>0</v>
      </c>
      <c r="Z719" s="23">
        <f t="shared" si="11"/>
        <v>0</v>
      </c>
      <c r="AA719">
        <f>A!Z719</f>
        <v>0</v>
      </c>
      <c r="AB719">
        <f>A!AA719</f>
        <v>0</v>
      </c>
      <c r="AC719">
        <f>A!AB719</f>
        <v>0</v>
      </c>
      <c r="AD719">
        <f>A!AC719</f>
        <v>0</v>
      </c>
      <c r="AE719">
        <f>A!AD719</f>
        <v>0</v>
      </c>
      <c r="AF719">
        <f>A!AE719</f>
        <v>0</v>
      </c>
      <c r="AG719">
        <f>A!AF719</f>
        <v>0</v>
      </c>
      <c r="AH719">
        <f>A!AG719</f>
        <v>0</v>
      </c>
      <c r="AI719">
        <f>A!AH719</f>
        <v>0</v>
      </c>
      <c r="AJ719">
        <f>A!AI719</f>
        <v>0</v>
      </c>
      <c r="AK719">
        <f>A!AJ719</f>
        <v>0</v>
      </c>
      <c r="AL719">
        <f>A!AK719</f>
        <v>0</v>
      </c>
      <c r="AM719">
        <f>A!AL719</f>
        <v>0</v>
      </c>
      <c r="AN719">
        <f>A!AM719</f>
        <v>0</v>
      </c>
      <c r="AO719">
        <f>A!AN719</f>
        <v>0</v>
      </c>
      <c r="AP719">
        <f>A!AO719</f>
        <v>0</v>
      </c>
      <c r="AQ719">
        <f>A!AP719</f>
        <v>0</v>
      </c>
      <c r="AR719">
        <f>A!AQ719</f>
        <v>0</v>
      </c>
      <c r="AS719">
        <f>A!AR719</f>
        <v>0</v>
      </c>
      <c r="AT719">
        <f>A!AS719</f>
        <v>0</v>
      </c>
      <c r="AU719">
        <f>A!AT719</f>
        <v>0</v>
      </c>
      <c r="AV719">
        <f>A!AU719</f>
        <v>0</v>
      </c>
      <c r="AW719" s="23" t="str">
        <f>IF(A!AV719=0,"",A!AV719)</f>
        <v/>
      </c>
      <c r="AX719">
        <f>A!AW719</f>
        <v>0</v>
      </c>
      <c r="AY719">
        <f>A!AX719</f>
        <v>0</v>
      </c>
      <c r="AZ719">
        <f>A!AY719</f>
        <v>0</v>
      </c>
      <c r="BA719">
        <f>A!AZ719</f>
        <v>0</v>
      </c>
      <c r="BB719">
        <f>A!BA719</f>
        <v>0</v>
      </c>
      <c r="BC719">
        <f>A!BB719</f>
        <v>0</v>
      </c>
      <c r="BD719">
        <f>A!BC719</f>
        <v>0</v>
      </c>
      <c r="BE719">
        <f>A!BD719</f>
        <v>0</v>
      </c>
      <c r="BF719">
        <f>A!BE719</f>
        <v>0</v>
      </c>
      <c r="BG719">
        <f>A!BF719</f>
        <v>0</v>
      </c>
      <c r="BH719">
        <f>A!BG719</f>
        <v>0</v>
      </c>
      <c r="BI719">
        <f>A!BH719</f>
        <v>0</v>
      </c>
      <c r="BJ719">
        <f>A!BI719</f>
        <v>0</v>
      </c>
      <c r="BK719">
        <f>A!BJ719</f>
        <v>0</v>
      </c>
      <c r="BL719">
        <f>A!BK719</f>
        <v>0</v>
      </c>
      <c r="BM719">
        <f>A!BL719</f>
        <v>0</v>
      </c>
      <c r="BN719">
        <f>A!BM719</f>
        <v>0</v>
      </c>
      <c r="BO719">
        <f>A!BN719</f>
        <v>0</v>
      </c>
      <c r="BP719">
        <f>A!BO719</f>
        <v>0</v>
      </c>
      <c r="BQ719">
        <f>A!BP719</f>
        <v>0</v>
      </c>
      <c r="BR719">
        <f>A!BQ719</f>
        <v>0</v>
      </c>
      <c r="BS719">
        <f>A!BR719</f>
        <v>0</v>
      </c>
      <c r="BT719">
        <f>A!BS719</f>
        <v>0</v>
      </c>
      <c r="BU719">
        <f>A!BT719</f>
        <v>0</v>
      </c>
      <c r="BV719">
        <f>A!BU719</f>
        <v>0</v>
      </c>
      <c r="BW719">
        <f>A!BV719</f>
        <v>0</v>
      </c>
      <c r="BX719">
        <f>A!BW719</f>
        <v>0</v>
      </c>
      <c r="BY719">
        <f>A!BX719</f>
        <v>0</v>
      </c>
      <c r="BZ719">
        <f>A!BY719</f>
        <v>0</v>
      </c>
      <c r="CA719">
        <f>A!BZ719</f>
        <v>0</v>
      </c>
      <c r="CB719">
        <f>A!CA719</f>
        <v>0</v>
      </c>
      <c r="CC719">
        <f>A!CB719</f>
        <v>0</v>
      </c>
      <c r="CD719">
        <f>A!CC719</f>
        <v>0</v>
      </c>
      <c r="CE719">
        <f>A!CD719</f>
        <v>0</v>
      </c>
      <c r="CF719">
        <f>A!CE719</f>
        <v>0</v>
      </c>
      <c r="CG719">
        <f>A!CF719</f>
        <v>0</v>
      </c>
      <c r="CH719">
        <f>A!CG719</f>
        <v>0</v>
      </c>
      <c r="CI719">
        <f>A!CH719</f>
        <v>0</v>
      </c>
      <c r="CJ719">
        <f>A!CI719</f>
        <v>0</v>
      </c>
      <c r="CK719">
        <f>A!CJ719</f>
        <v>0</v>
      </c>
      <c r="CL719">
        <f>A!CK719</f>
        <v>0</v>
      </c>
      <c r="CM719">
        <f>A!CL719</f>
        <v>0</v>
      </c>
      <c r="CN719">
        <f>A!CM719</f>
        <v>0</v>
      </c>
      <c r="CO719">
        <f>A!CN719</f>
        <v>0</v>
      </c>
      <c r="CP719">
        <f>A!CO719</f>
        <v>0</v>
      </c>
      <c r="CQ719">
        <f>A!CO1029</f>
        <v>0</v>
      </c>
      <c r="CR719">
        <f>A!CP719</f>
        <v>0</v>
      </c>
      <c r="CS719">
        <f>A!CQ719</f>
        <v>0</v>
      </c>
    </row>
    <row r="720" spans="1:97" x14ac:dyDescent="0.2">
      <c r="A720">
        <f>A!A720</f>
        <v>0</v>
      </c>
      <c r="B720">
        <f>A!B720</f>
        <v>0</v>
      </c>
      <c r="C720">
        <f>A!C720</f>
        <v>0</v>
      </c>
      <c r="D720">
        <f>A!D720</f>
        <v>0</v>
      </c>
      <c r="E720">
        <f>A!E720</f>
        <v>0</v>
      </c>
      <c r="F720">
        <f>A!F720</f>
        <v>0</v>
      </c>
      <c r="G720">
        <f>A!G720</f>
        <v>0</v>
      </c>
      <c r="H720">
        <f>A!H720</f>
        <v>0</v>
      </c>
      <c r="I720">
        <f>A!I720</f>
        <v>0</v>
      </c>
      <c r="J720">
        <f>A!J720</f>
        <v>0</v>
      </c>
      <c r="K720">
        <f>A!K720</f>
        <v>0</v>
      </c>
      <c r="L720">
        <f>A!L720</f>
        <v>0</v>
      </c>
      <c r="M720">
        <f>A!M720</f>
        <v>0</v>
      </c>
      <c r="N720">
        <f>A!N720</f>
        <v>0</v>
      </c>
      <c r="O720">
        <f>A!O720</f>
        <v>0</v>
      </c>
      <c r="P720" s="23" t="str">
        <f>IF(A!P720="","",INDEX(B!$A$1:$BT$2000,MATCH(A!P720,B!$AX$1:$AX$2000,0),D!$B$5))</f>
        <v/>
      </c>
      <c r="Q720">
        <f>A!Q720</f>
        <v>0</v>
      </c>
      <c r="R720">
        <f>A!R720</f>
        <v>0</v>
      </c>
      <c r="S720">
        <f>A!S720</f>
        <v>0</v>
      </c>
      <c r="T720">
        <f>A!T720</f>
        <v>0</v>
      </c>
      <c r="U720">
        <f>A!U720</f>
        <v>0</v>
      </c>
      <c r="V720" s="23">
        <f>IF(A!V720="&lt;",1,A!V720)</f>
        <v>0</v>
      </c>
      <c r="W720">
        <f>A!W720</f>
        <v>0</v>
      </c>
      <c r="X720">
        <f>A!X720</f>
        <v>0</v>
      </c>
      <c r="Y720">
        <f>A!Y720</f>
        <v>0</v>
      </c>
      <c r="Z720" s="23">
        <f t="shared" si="11"/>
        <v>0</v>
      </c>
      <c r="AA720">
        <f>A!Z720</f>
        <v>0</v>
      </c>
      <c r="AB720">
        <f>A!AA720</f>
        <v>0</v>
      </c>
      <c r="AC720">
        <f>A!AB720</f>
        <v>0</v>
      </c>
      <c r="AD720">
        <f>A!AC720</f>
        <v>0</v>
      </c>
      <c r="AE720">
        <f>A!AD720</f>
        <v>0</v>
      </c>
      <c r="AF720">
        <f>A!AE720</f>
        <v>0</v>
      </c>
      <c r="AG720">
        <f>A!AF720</f>
        <v>0</v>
      </c>
      <c r="AH720">
        <f>A!AG720</f>
        <v>0</v>
      </c>
      <c r="AI720">
        <f>A!AH720</f>
        <v>0</v>
      </c>
      <c r="AJ720">
        <f>A!AI720</f>
        <v>0</v>
      </c>
      <c r="AK720">
        <f>A!AJ720</f>
        <v>0</v>
      </c>
      <c r="AL720">
        <f>A!AK720</f>
        <v>0</v>
      </c>
      <c r="AM720">
        <f>A!AL720</f>
        <v>0</v>
      </c>
      <c r="AN720">
        <f>A!AM720</f>
        <v>0</v>
      </c>
      <c r="AO720">
        <f>A!AN720</f>
        <v>0</v>
      </c>
      <c r="AP720">
        <f>A!AO720</f>
        <v>0</v>
      </c>
      <c r="AQ720">
        <f>A!AP720</f>
        <v>0</v>
      </c>
      <c r="AR720">
        <f>A!AQ720</f>
        <v>0</v>
      </c>
      <c r="AS720">
        <f>A!AR720</f>
        <v>0</v>
      </c>
      <c r="AT720">
        <f>A!AS720</f>
        <v>0</v>
      </c>
      <c r="AU720">
        <f>A!AT720</f>
        <v>0</v>
      </c>
      <c r="AV720">
        <f>A!AU720</f>
        <v>0</v>
      </c>
      <c r="AW720" s="23" t="str">
        <f>IF(A!AV720=0,"",A!AV720)</f>
        <v/>
      </c>
      <c r="AX720">
        <f>A!AW720</f>
        <v>0</v>
      </c>
      <c r="AY720">
        <f>A!AX720</f>
        <v>0</v>
      </c>
      <c r="AZ720">
        <f>A!AY720</f>
        <v>0</v>
      </c>
      <c r="BA720">
        <f>A!AZ720</f>
        <v>0</v>
      </c>
      <c r="BB720">
        <f>A!BA720</f>
        <v>0</v>
      </c>
      <c r="BC720">
        <f>A!BB720</f>
        <v>0</v>
      </c>
      <c r="BD720">
        <f>A!BC720</f>
        <v>0</v>
      </c>
      <c r="BE720">
        <f>A!BD720</f>
        <v>0</v>
      </c>
      <c r="BF720">
        <f>A!BE720</f>
        <v>0</v>
      </c>
      <c r="BG720">
        <f>A!BF720</f>
        <v>0</v>
      </c>
      <c r="BH720">
        <f>A!BG720</f>
        <v>0</v>
      </c>
      <c r="BI720">
        <f>A!BH720</f>
        <v>0</v>
      </c>
      <c r="BJ720">
        <f>A!BI720</f>
        <v>0</v>
      </c>
      <c r="BK720">
        <f>A!BJ720</f>
        <v>0</v>
      </c>
      <c r="BL720">
        <f>A!BK720</f>
        <v>0</v>
      </c>
      <c r="BM720">
        <f>A!BL720</f>
        <v>0</v>
      </c>
      <c r="BN720">
        <f>A!BM720</f>
        <v>0</v>
      </c>
      <c r="BO720">
        <f>A!BN720</f>
        <v>0</v>
      </c>
      <c r="BP720">
        <f>A!BO720</f>
        <v>0</v>
      </c>
      <c r="BQ720">
        <f>A!BP720</f>
        <v>0</v>
      </c>
      <c r="BR720">
        <f>A!BQ720</f>
        <v>0</v>
      </c>
      <c r="BS720">
        <f>A!BR720</f>
        <v>0</v>
      </c>
      <c r="BT720">
        <f>A!BS720</f>
        <v>0</v>
      </c>
      <c r="BU720">
        <f>A!BT720</f>
        <v>0</v>
      </c>
      <c r="BV720">
        <f>A!BU720</f>
        <v>0</v>
      </c>
      <c r="BW720">
        <f>A!BV720</f>
        <v>0</v>
      </c>
      <c r="BX720">
        <f>A!BW720</f>
        <v>0</v>
      </c>
      <c r="BY720">
        <f>A!BX720</f>
        <v>0</v>
      </c>
      <c r="BZ720">
        <f>A!BY720</f>
        <v>0</v>
      </c>
      <c r="CA720">
        <f>A!BZ720</f>
        <v>0</v>
      </c>
      <c r="CB720">
        <f>A!CA720</f>
        <v>0</v>
      </c>
      <c r="CC720">
        <f>A!CB720</f>
        <v>0</v>
      </c>
      <c r="CD720">
        <f>A!CC720</f>
        <v>0</v>
      </c>
      <c r="CE720">
        <f>A!CD720</f>
        <v>0</v>
      </c>
      <c r="CF720">
        <f>A!CE720</f>
        <v>0</v>
      </c>
      <c r="CG720">
        <f>A!CF720</f>
        <v>0</v>
      </c>
      <c r="CH720">
        <f>A!CG720</f>
        <v>0</v>
      </c>
      <c r="CI720">
        <f>A!CH720</f>
        <v>0</v>
      </c>
      <c r="CJ720">
        <f>A!CI720</f>
        <v>0</v>
      </c>
      <c r="CK720">
        <f>A!CJ720</f>
        <v>0</v>
      </c>
      <c r="CL720">
        <f>A!CK720</f>
        <v>0</v>
      </c>
      <c r="CM720">
        <f>A!CL720</f>
        <v>0</v>
      </c>
      <c r="CN720">
        <f>A!CM720</f>
        <v>0</v>
      </c>
      <c r="CO720">
        <f>A!CN720</f>
        <v>0</v>
      </c>
      <c r="CP720">
        <f>A!CO720</f>
        <v>0</v>
      </c>
      <c r="CQ720">
        <f>A!CO1030</f>
        <v>0</v>
      </c>
      <c r="CR720">
        <f>A!CP720</f>
        <v>0</v>
      </c>
      <c r="CS720">
        <f>A!CQ720</f>
        <v>0</v>
      </c>
    </row>
    <row r="721" spans="1:97" x14ac:dyDescent="0.2">
      <c r="A721">
        <f>A!A721</f>
        <v>0</v>
      </c>
      <c r="B721">
        <f>A!B721</f>
        <v>0</v>
      </c>
      <c r="C721">
        <f>A!C721</f>
        <v>0</v>
      </c>
      <c r="D721">
        <f>A!D721</f>
        <v>0</v>
      </c>
      <c r="E721">
        <f>A!E721</f>
        <v>0</v>
      </c>
      <c r="F721">
        <f>A!F721</f>
        <v>0</v>
      </c>
      <c r="G721">
        <f>A!G721</f>
        <v>0</v>
      </c>
      <c r="H721">
        <f>A!H721</f>
        <v>0</v>
      </c>
      <c r="I721">
        <f>A!I721</f>
        <v>0</v>
      </c>
      <c r="J721">
        <f>A!J721</f>
        <v>0</v>
      </c>
      <c r="K721">
        <f>A!K721</f>
        <v>0</v>
      </c>
      <c r="L721">
        <f>A!L721</f>
        <v>0</v>
      </c>
      <c r="M721">
        <f>A!M721</f>
        <v>0</v>
      </c>
      <c r="N721">
        <f>A!N721</f>
        <v>0</v>
      </c>
      <c r="O721">
        <f>A!O721</f>
        <v>0</v>
      </c>
      <c r="P721" s="23" t="str">
        <f>IF(A!P721="","",INDEX(B!$A$1:$BT$2000,MATCH(A!P721,B!$AX$1:$AX$2000,0),D!$B$5))</f>
        <v/>
      </c>
      <c r="Q721">
        <f>A!Q721</f>
        <v>0</v>
      </c>
      <c r="R721">
        <f>A!R721</f>
        <v>0</v>
      </c>
      <c r="S721">
        <f>A!S721</f>
        <v>0</v>
      </c>
      <c r="T721">
        <f>A!T721</f>
        <v>0</v>
      </c>
      <c r="U721">
        <f>A!U721</f>
        <v>0</v>
      </c>
      <c r="V721" s="23">
        <f>IF(A!V721="&lt;",1,A!V721)</f>
        <v>0</v>
      </c>
      <c r="W721">
        <f>A!W721</f>
        <v>0</v>
      </c>
      <c r="X721">
        <f>A!X721</f>
        <v>0</v>
      </c>
      <c r="Y721">
        <f>A!Y721</f>
        <v>0</v>
      </c>
      <c r="Z721" s="23">
        <f t="shared" si="11"/>
        <v>0</v>
      </c>
      <c r="AA721">
        <f>A!Z721</f>
        <v>0</v>
      </c>
      <c r="AB721">
        <f>A!AA721</f>
        <v>0</v>
      </c>
      <c r="AC721">
        <f>A!AB721</f>
        <v>0</v>
      </c>
      <c r="AD721">
        <f>A!AC721</f>
        <v>0</v>
      </c>
      <c r="AE721">
        <f>A!AD721</f>
        <v>0</v>
      </c>
      <c r="AF721">
        <f>A!AE721</f>
        <v>0</v>
      </c>
      <c r="AG721">
        <f>A!AF721</f>
        <v>0</v>
      </c>
      <c r="AH721">
        <f>A!AG721</f>
        <v>0</v>
      </c>
      <c r="AI721">
        <f>A!AH721</f>
        <v>0</v>
      </c>
      <c r="AJ721">
        <f>A!AI721</f>
        <v>0</v>
      </c>
      <c r="AK721">
        <f>A!AJ721</f>
        <v>0</v>
      </c>
      <c r="AL721">
        <f>A!AK721</f>
        <v>0</v>
      </c>
      <c r="AM721">
        <f>A!AL721</f>
        <v>0</v>
      </c>
      <c r="AN721">
        <f>A!AM721</f>
        <v>0</v>
      </c>
      <c r="AO721">
        <f>A!AN721</f>
        <v>0</v>
      </c>
      <c r="AP721">
        <f>A!AO721</f>
        <v>0</v>
      </c>
      <c r="AQ721">
        <f>A!AP721</f>
        <v>0</v>
      </c>
      <c r="AR721">
        <f>A!AQ721</f>
        <v>0</v>
      </c>
      <c r="AS721">
        <f>A!AR721</f>
        <v>0</v>
      </c>
      <c r="AT721">
        <f>A!AS721</f>
        <v>0</v>
      </c>
      <c r="AU721">
        <f>A!AT721</f>
        <v>0</v>
      </c>
      <c r="AV721">
        <f>A!AU721</f>
        <v>0</v>
      </c>
      <c r="AW721" s="23" t="str">
        <f>IF(A!AV721=0,"",A!AV721)</f>
        <v/>
      </c>
      <c r="AX721">
        <f>A!AW721</f>
        <v>0</v>
      </c>
      <c r="AY721">
        <f>A!AX721</f>
        <v>0</v>
      </c>
      <c r="AZ721">
        <f>A!AY721</f>
        <v>0</v>
      </c>
      <c r="BA721">
        <f>A!AZ721</f>
        <v>0</v>
      </c>
      <c r="BB721">
        <f>A!BA721</f>
        <v>0</v>
      </c>
      <c r="BC721">
        <f>A!BB721</f>
        <v>0</v>
      </c>
      <c r="BD721">
        <f>A!BC721</f>
        <v>0</v>
      </c>
      <c r="BE721">
        <f>A!BD721</f>
        <v>0</v>
      </c>
      <c r="BF721">
        <f>A!BE721</f>
        <v>0</v>
      </c>
      <c r="BG721">
        <f>A!BF721</f>
        <v>0</v>
      </c>
      <c r="BH721">
        <f>A!BG721</f>
        <v>0</v>
      </c>
      <c r="BI721">
        <f>A!BH721</f>
        <v>0</v>
      </c>
      <c r="BJ721">
        <f>A!BI721</f>
        <v>0</v>
      </c>
      <c r="BK721">
        <f>A!BJ721</f>
        <v>0</v>
      </c>
      <c r="BL721">
        <f>A!BK721</f>
        <v>0</v>
      </c>
      <c r="BM721">
        <f>A!BL721</f>
        <v>0</v>
      </c>
      <c r="BN721">
        <f>A!BM721</f>
        <v>0</v>
      </c>
      <c r="BO721">
        <f>A!BN721</f>
        <v>0</v>
      </c>
      <c r="BP721">
        <f>A!BO721</f>
        <v>0</v>
      </c>
      <c r="BQ721">
        <f>A!BP721</f>
        <v>0</v>
      </c>
      <c r="BR721">
        <f>A!BQ721</f>
        <v>0</v>
      </c>
      <c r="BS721">
        <f>A!BR721</f>
        <v>0</v>
      </c>
      <c r="BT721">
        <f>A!BS721</f>
        <v>0</v>
      </c>
      <c r="BU721">
        <f>A!BT721</f>
        <v>0</v>
      </c>
      <c r="BV721">
        <f>A!BU721</f>
        <v>0</v>
      </c>
      <c r="BW721">
        <f>A!BV721</f>
        <v>0</v>
      </c>
      <c r="BX721">
        <f>A!BW721</f>
        <v>0</v>
      </c>
      <c r="BY721">
        <f>A!BX721</f>
        <v>0</v>
      </c>
      <c r="BZ721">
        <f>A!BY721</f>
        <v>0</v>
      </c>
      <c r="CA721">
        <f>A!BZ721</f>
        <v>0</v>
      </c>
      <c r="CB721">
        <f>A!CA721</f>
        <v>0</v>
      </c>
      <c r="CC721">
        <f>A!CB721</f>
        <v>0</v>
      </c>
      <c r="CD721">
        <f>A!CC721</f>
        <v>0</v>
      </c>
      <c r="CE721">
        <f>A!CD721</f>
        <v>0</v>
      </c>
      <c r="CF721">
        <f>A!CE721</f>
        <v>0</v>
      </c>
      <c r="CG721">
        <f>A!CF721</f>
        <v>0</v>
      </c>
      <c r="CH721">
        <f>A!CG721</f>
        <v>0</v>
      </c>
      <c r="CI721">
        <f>A!CH721</f>
        <v>0</v>
      </c>
      <c r="CJ721">
        <f>A!CI721</f>
        <v>0</v>
      </c>
      <c r="CK721">
        <f>A!CJ721</f>
        <v>0</v>
      </c>
      <c r="CL721">
        <f>A!CK721</f>
        <v>0</v>
      </c>
      <c r="CM721">
        <f>A!CL721</f>
        <v>0</v>
      </c>
      <c r="CN721">
        <f>A!CM721</f>
        <v>0</v>
      </c>
      <c r="CO721">
        <f>A!CN721</f>
        <v>0</v>
      </c>
      <c r="CP721">
        <f>A!CO721</f>
        <v>0</v>
      </c>
      <c r="CQ721">
        <f>A!CO1031</f>
        <v>0</v>
      </c>
      <c r="CR721">
        <f>A!CP721</f>
        <v>0</v>
      </c>
      <c r="CS721">
        <f>A!CQ721</f>
        <v>0</v>
      </c>
    </row>
    <row r="722" spans="1:97" x14ac:dyDescent="0.2">
      <c r="A722">
        <f>A!A722</f>
        <v>0</v>
      </c>
      <c r="B722">
        <f>A!B722</f>
        <v>0</v>
      </c>
      <c r="C722">
        <f>A!C722</f>
        <v>0</v>
      </c>
      <c r="D722">
        <f>A!D722</f>
        <v>0</v>
      </c>
      <c r="E722">
        <f>A!E722</f>
        <v>0</v>
      </c>
      <c r="F722">
        <f>A!F722</f>
        <v>0</v>
      </c>
      <c r="G722">
        <f>A!G722</f>
        <v>0</v>
      </c>
      <c r="H722">
        <f>A!H722</f>
        <v>0</v>
      </c>
      <c r="I722">
        <f>A!I722</f>
        <v>0</v>
      </c>
      <c r="J722">
        <f>A!J722</f>
        <v>0</v>
      </c>
      <c r="K722">
        <f>A!K722</f>
        <v>0</v>
      </c>
      <c r="L722">
        <f>A!L722</f>
        <v>0</v>
      </c>
      <c r="M722">
        <f>A!M722</f>
        <v>0</v>
      </c>
      <c r="N722">
        <f>A!N722</f>
        <v>0</v>
      </c>
      <c r="O722">
        <f>A!O722</f>
        <v>0</v>
      </c>
      <c r="P722" s="23" t="str">
        <f>IF(A!P722="","",INDEX(B!$A$1:$BT$2000,MATCH(A!P722,B!$AX$1:$AX$2000,0),D!$B$5))</f>
        <v/>
      </c>
      <c r="Q722">
        <f>A!Q722</f>
        <v>0</v>
      </c>
      <c r="R722">
        <f>A!R722</f>
        <v>0</v>
      </c>
      <c r="S722">
        <f>A!S722</f>
        <v>0</v>
      </c>
      <c r="T722">
        <f>A!T722</f>
        <v>0</v>
      </c>
      <c r="U722">
        <f>A!U722</f>
        <v>0</v>
      </c>
      <c r="V722" s="23">
        <f>IF(A!V722="&lt;",1,A!V722)</f>
        <v>0</v>
      </c>
      <c r="W722">
        <f>A!W722</f>
        <v>0</v>
      </c>
      <c r="X722">
        <f>A!X722</f>
        <v>0</v>
      </c>
      <c r="Y722">
        <f>A!Y722</f>
        <v>0</v>
      </c>
      <c r="Z722" s="23">
        <f t="shared" si="11"/>
        <v>0</v>
      </c>
      <c r="AA722">
        <f>A!Z722</f>
        <v>0</v>
      </c>
      <c r="AB722">
        <f>A!AA722</f>
        <v>0</v>
      </c>
      <c r="AC722">
        <f>A!AB722</f>
        <v>0</v>
      </c>
      <c r="AD722">
        <f>A!AC722</f>
        <v>0</v>
      </c>
      <c r="AE722">
        <f>A!AD722</f>
        <v>0</v>
      </c>
      <c r="AF722">
        <f>A!AE722</f>
        <v>0</v>
      </c>
      <c r="AG722">
        <f>A!AF722</f>
        <v>0</v>
      </c>
      <c r="AH722">
        <f>A!AG722</f>
        <v>0</v>
      </c>
      <c r="AI722">
        <f>A!AH722</f>
        <v>0</v>
      </c>
      <c r="AJ722">
        <f>A!AI722</f>
        <v>0</v>
      </c>
      <c r="AK722">
        <f>A!AJ722</f>
        <v>0</v>
      </c>
      <c r="AL722">
        <f>A!AK722</f>
        <v>0</v>
      </c>
      <c r="AM722">
        <f>A!AL722</f>
        <v>0</v>
      </c>
      <c r="AN722">
        <f>A!AM722</f>
        <v>0</v>
      </c>
      <c r="AO722">
        <f>A!AN722</f>
        <v>0</v>
      </c>
      <c r="AP722">
        <f>A!AO722</f>
        <v>0</v>
      </c>
      <c r="AQ722">
        <f>A!AP722</f>
        <v>0</v>
      </c>
      <c r="AR722">
        <f>A!AQ722</f>
        <v>0</v>
      </c>
      <c r="AS722">
        <f>A!AR722</f>
        <v>0</v>
      </c>
      <c r="AT722">
        <f>A!AS722</f>
        <v>0</v>
      </c>
      <c r="AU722">
        <f>A!AT722</f>
        <v>0</v>
      </c>
      <c r="AV722">
        <f>A!AU722</f>
        <v>0</v>
      </c>
      <c r="AW722" s="23" t="str">
        <f>IF(A!AV722=0,"",A!AV722)</f>
        <v/>
      </c>
      <c r="AX722">
        <f>A!AW722</f>
        <v>0</v>
      </c>
      <c r="AY722">
        <f>A!AX722</f>
        <v>0</v>
      </c>
      <c r="AZ722">
        <f>A!AY722</f>
        <v>0</v>
      </c>
      <c r="BA722">
        <f>A!AZ722</f>
        <v>0</v>
      </c>
      <c r="BB722">
        <f>A!BA722</f>
        <v>0</v>
      </c>
      <c r="BC722">
        <f>A!BB722</f>
        <v>0</v>
      </c>
      <c r="BD722">
        <f>A!BC722</f>
        <v>0</v>
      </c>
      <c r="BE722">
        <f>A!BD722</f>
        <v>0</v>
      </c>
      <c r="BF722">
        <f>A!BE722</f>
        <v>0</v>
      </c>
      <c r="BG722">
        <f>A!BF722</f>
        <v>0</v>
      </c>
      <c r="BH722">
        <f>A!BG722</f>
        <v>0</v>
      </c>
      <c r="BI722">
        <f>A!BH722</f>
        <v>0</v>
      </c>
      <c r="BJ722">
        <f>A!BI722</f>
        <v>0</v>
      </c>
      <c r="BK722">
        <f>A!BJ722</f>
        <v>0</v>
      </c>
      <c r="BL722">
        <f>A!BK722</f>
        <v>0</v>
      </c>
      <c r="BM722">
        <f>A!BL722</f>
        <v>0</v>
      </c>
      <c r="BN722">
        <f>A!BM722</f>
        <v>0</v>
      </c>
      <c r="BO722">
        <f>A!BN722</f>
        <v>0</v>
      </c>
      <c r="BP722">
        <f>A!BO722</f>
        <v>0</v>
      </c>
      <c r="BQ722">
        <f>A!BP722</f>
        <v>0</v>
      </c>
      <c r="BR722">
        <f>A!BQ722</f>
        <v>0</v>
      </c>
      <c r="BS722">
        <f>A!BR722</f>
        <v>0</v>
      </c>
      <c r="BT722">
        <f>A!BS722</f>
        <v>0</v>
      </c>
      <c r="BU722">
        <f>A!BT722</f>
        <v>0</v>
      </c>
      <c r="BV722">
        <f>A!BU722</f>
        <v>0</v>
      </c>
      <c r="BW722">
        <f>A!BV722</f>
        <v>0</v>
      </c>
      <c r="BX722">
        <f>A!BW722</f>
        <v>0</v>
      </c>
      <c r="BY722">
        <f>A!BX722</f>
        <v>0</v>
      </c>
      <c r="BZ722">
        <f>A!BY722</f>
        <v>0</v>
      </c>
      <c r="CA722">
        <f>A!BZ722</f>
        <v>0</v>
      </c>
      <c r="CB722">
        <f>A!CA722</f>
        <v>0</v>
      </c>
      <c r="CC722">
        <f>A!CB722</f>
        <v>0</v>
      </c>
      <c r="CD722">
        <f>A!CC722</f>
        <v>0</v>
      </c>
      <c r="CE722">
        <f>A!CD722</f>
        <v>0</v>
      </c>
      <c r="CF722">
        <f>A!CE722</f>
        <v>0</v>
      </c>
      <c r="CG722">
        <f>A!CF722</f>
        <v>0</v>
      </c>
      <c r="CH722">
        <f>A!CG722</f>
        <v>0</v>
      </c>
      <c r="CI722">
        <f>A!CH722</f>
        <v>0</v>
      </c>
      <c r="CJ722">
        <f>A!CI722</f>
        <v>0</v>
      </c>
      <c r="CK722">
        <f>A!CJ722</f>
        <v>0</v>
      </c>
      <c r="CL722">
        <f>A!CK722</f>
        <v>0</v>
      </c>
      <c r="CM722">
        <f>A!CL722</f>
        <v>0</v>
      </c>
      <c r="CN722">
        <f>A!CM722</f>
        <v>0</v>
      </c>
      <c r="CO722">
        <f>A!CN722</f>
        <v>0</v>
      </c>
      <c r="CP722">
        <f>A!CO722</f>
        <v>0</v>
      </c>
      <c r="CQ722">
        <f>A!CO1032</f>
        <v>0</v>
      </c>
      <c r="CR722">
        <f>A!CP722</f>
        <v>0</v>
      </c>
      <c r="CS722">
        <f>A!CQ722</f>
        <v>0</v>
      </c>
    </row>
    <row r="723" spans="1:97" x14ac:dyDescent="0.2">
      <c r="A723">
        <f>A!A723</f>
        <v>0</v>
      </c>
      <c r="B723">
        <f>A!B723</f>
        <v>0</v>
      </c>
      <c r="C723">
        <f>A!C723</f>
        <v>0</v>
      </c>
      <c r="D723">
        <f>A!D723</f>
        <v>0</v>
      </c>
      <c r="E723">
        <f>A!E723</f>
        <v>0</v>
      </c>
      <c r="F723">
        <f>A!F723</f>
        <v>0</v>
      </c>
      <c r="G723">
        <f>A!G723</f>
        <v>0</v>
      </c>
      <c r="H723">
        <f>A!H723</f>
        <v>0</v>
      </c>
      <c r="I723">
        <f>A!I723</f>
        <v>0</v>
      </c>
      <c r="J723">
        <f>A!J723</f>
        <v>0</v>
      </c>
      <c r="K723">
        <f>A!K723</f>
        <v>0</v>
      </c>
      <c r="L723">
        <f>A!L723</f>
        <v>0</v>
      </c>
      <c r="M723">
        <f>A!M723</f>
        <v>0</v>
      </c>
      <c r="N723">
        <f>A!N723</f>
        <v>0</v>
      </c>
      <c r="O723">
        <f>A!O723</f>
        <v>0</v>
      </c>
      <c r="P723" s="23" t="str">
        <f>IF(A!P723="","",INDEX(B!$A$1:$BT$2000,MATCH(A!P723,B!$AX$1:$AX$2000,0),D!$B$5))</f>
        <v/>
      </c>
      <c r="Q723">
        <f>A!Q723</f>
        <v>0</v>
      </c>
      <c r="R723">
        <f>A!R723</f>
        <v>0</v>
      </c>
      <c r="S723">
        <f>A!S723</f>
        <v>0</v>
      </c>
      <c r="T723">
        <f>A!T723</f>
        <v>0</v>
      </c>
      <c r="U723">
        <f>A!U723</f>
        <v>0</v>
      </c>
      <c r="V723" s="23">
        <f>IF(A!V723="&lt;",1,A!V723)</f>
        <v>0</v>
      </c>
      <c r="W723">
        <f>A!W723</f>
        <v>0</v>
      </c>
      <c r="X723">
        <f>A!X723</f>
        <v>0</v>
      </c>
      <c r="Y723">
        <f>A!Y723</f>
        <v>0</v>
      </c>
      <c r="Z723" s="23">
        <f t="shared" si="11"/>
        <v>0</v>
      </c>
      <c r="AA723">
        <f>A!Z723</f>
        <v>0</v>
      </c>
      <c r="AB723">
        <f>A!AA723</f>
        <v>0</v>
      </c>
      <c r="AC723">
        <f>A!AB723</f>
        <v>0</v>
      </c>
      <c r="AD723">
        <f>A!AC723</f>
        <v>0</v>
      </c>
      <c r="AE723">
        <f>A!AD723</f>
        <v>0</v>
      </c>
      <c r="AF723">
        <f>A!AE723</f>
        <v>0</v>
      </c>
      <c r="AG723">
        <f>A!AF723</f>
        <v>0</v>
      </c>
      <c r="AH723">
        <f>A!AG723</f>
        <v>0</v>
      </c>
      <c r="AI723">
        <f>A!AH723</f>
        <v>0</v>
      </c>
      <c r="AJ723">
        <f>A!AI723</f>
        <v>0</v>
      </c>
      <c r="AK723">
        <f>A!AJ723</f>
        <v>0</v>
      </c>
      <c r="AL723">
        <f>A!AK723</f>
        <v>0</v>
      </c>
      <c r="AM723">
        <f>A!AL723</f>
        <v>0</v>
      </c>
      <c r="AN723">
        <f>A!AM723</f>
        <v>0</v>
      </c>
      <c r="AO723">
        <f>A!AN723</f>
        <v>0</v>
      </c>
      <c r="AP723">
        <f>A!AO723</f>
        <v>0</v>
      </c>
      <c r="AQ723">
        <f>A!AP723</f>
        <v>0</v>
      </c>
      <c r="AR723">
        <f>A!AQ723</f>
        <v>0</v>
      </c>
      <c r="AS723">
        <f>A!AR723</f>
        <v>0</v>
      </c>
      <c r="AT723">
        <f>A!AS723</f>
        <v>0</v>
      </c>
      <c r="AU723">
        <f>A!AT723</f>
        <v>0</v>
      </c>
      <c r="AV723">
        <f>A!AU723</f>
        <v>0</v>
      </c>
      <c r="AW723" s="23" t="str">
        <f>IF(A!AV723=0,"",A!AV723)</f>
        <v/>
      </c>
      <c r="AX723">
        <f>A!AW723</f>
        <v>0</v>
      </c>
      <c r="AY723">
        <f>A!AX723</f>
        <v>0</v>
      </c>
      <c r="AZ723">
        <f>A!AY723</f>
        <v>0</v>
      </c>
      <c r="BA723">
        <f>A!AZ723</f>
        <v>0</v>
      </c>
      <c r="BB723">
        <f>A!BA723</f>
        <v>0</v>
      </c>
      <c r="BC723">
        <f>A!BB723</f>
        <v>0</v>
      </c>
      <c r="BD723">
        <f>A!BC723</f>
        <v>0</v>
      </c>
      <c r="BE723">
        <f>A!BD723</f>
        <v>0</v>
      </c>
      <c r="BF723">
        <f>A!BE723</f>
        <v>0</v>
      </c>
      <c r="BG723">
        <f>A!BF723</f>
        <v>0</v>
      </c>
      <c r="BH723">
        <f>A!BG723</f>
        <v>0</v>
      </c>
      <c r="BI723">
        <f>A!BH723</f>
        <v>0</v>
      </c>
      <c r="BJ723">
        <f>A!BI723</f>
        <v>0</v>
      </c>
      <c r="BK723">
        <f>A!BJ723</f>
        <v>0</v>
      </c>
      <c r="BL723">
        <f>A!BK723</f>
        <v>0</v>
      </c>
      <c r="BM723">
        <f>A!BL723</f>
        <v>0</v>
      </c>
      <c r="BN723">
        <f>A!BM723</f>
        <v>0</v>
      </c>
      <c r="BO723">
        <f>A!BN723</f>
        <v>0</v>
      </c>
      <c r="BP723">
        <f>A!BO723</f>
        <v>0</v>
      </c>
      <c r="BQ723">
        <f>A!BP723</f>
        <v>0</v>
      </c>
      <c r="BR723">
        <f>A!BQ723</f>
        <v>0</v>
      </c>
      <c r="BS723">
        <f>A!BR723</f>
        <v>0</v>
      </c>
      <c r="BT723">
        <f>A!BS723</f>
        <v>0</v>
      </c>
      <c r="BU723">
        <f>A!BT723</f>
        <v>0</v>
      </c>
      <c r="BV723">
        <f>A!BU723</f>
        <v>0</v>
      </c>
      <c r="BW723">
        <f>A!BV723</f>
        <v>0</v>
      </c>
      <c r="BX723">
        <f>A!BW723</f>
        <v>0</v>
      </c>
      <c r="BY723">
        <f>A!BX723</f>
        <v>0</v>
      </c>
      <c r="BZ723">
        <f>A!BY723</f>
        <v>0</v>
      </c>
      <c r="CA723">
        <f>A!BZ723</f>
        <v>0</v>
      </c>
      <c r="CB723">
        <f>A!CA723</f>
        <v>0</v>
      </c>
      <c r="CC723">
        <f>A!CB723</f>
        <v>0</v>
      </c>
      <c r="CD723">
        <f>A!CC723</f>
        <v>0</v>
      </c>
      <c r="CE723">
        <f>A!CD723</f>
        <v>0</v>
      </c>
      <c r="CF723">
        <f>A!CE723</f>
        <v>0</v>
      </c>
      <c r="CG723">
        <f>A!CF723</f>
        <v>0</v>
      </c>
      <c r="CH723">
        <f>A!CG723</f>
        <v>0</v>
      </c>
      <c r="CI723">
        <f>A!CH723</f>
        <v>0</v>
      </c>
      <c r="CJ723">
        <f>A!CI723</f>
        <v>0</v>
      </c>
      <c r="CK723">
        <f>A!CJ723</f>
        <v>0</v>
      </c>
      <c r="CL723">
        <f>A!CK723</f>
        <v>0</v>
      </c>
      <c r="CM723">
        <f>A!CL723</f>
        <v>0</v>
      </c>
      <c r="CN723">
        <f>A!CM723</f>
        <v>0</v>
      </c>
      <c r="CO723">
        <f>A!CN723</f>
        <v>0</v>
      </c>
      <c r="CP723">
        <f>A!CO723</f>
        <v>0</v>
      </c>
      <c r="CQ723">
        <f>A!CO1033</f>
        <v>0</v>
      </c>
      <c r="CR723">
        <f>A!CP723</f>
        <v>0</v>
      </c>
      <c r="CS723">
        <f>A!CQ723</f>
        <v>0</v>
      </c>
    </row>
    <row r="724" spans="1:97" x14ac:dyDescent="0.2">
      <c r="A724">
        <f>A!A724</f>
        <v>0</v>
      </c>
      <c r="B724">
        <f>A!B724</f>
        <v>0</v>
      </c>
      <c r="C724">
        <f>A!C724</f>
        <v>0</v>
      </c>
      <c r="D724">
        <f>A!D724</f>
        <v>0</v>
      </c>
      <c r="E724">
        <f>A!E724</f>
        <v>0</v>
      </c>
      <c r="F724">
        <f>A!F724</f>
        <v>0</v>
      </c>
      <c r="G724">
        <f>A!G724</f>
        <v>0</v>
      </c>
      <c r="H724">
        <f>A!H724</f>
        <v>0</v>
      </c>
      <c r="I724">
        <f>A!I724</f>
        <v>0</v>
      </c>
      <c r="J724">
        <f>A!J724</f>
        <v>0</v>
      </c>
      <c r="K724">
        <f>A!K724</f>
        <v>0</v>
      </c>
      <c r="L724">
        <f>A!L724</f>
        <v>0</v>
      </c>
      <c r="M724">
        <f>A!M724</f>
        <v>0</v>
      </c>
      <c r="N724">
        <f>A!N724</f>
        <v>0</v>
      </c>
      <c r="O724">
        <f>A!O724</f>
        <v>0</v>
      </c>
      <c r="P724" s="23" t="str">
        <f>IF(A!P724="","",INDEX(B!$A$1:$BT$2000,MATCH(A!P724,B!$AX$1:$AX$2000,0),D!$B$5))</f>
        <v/>
      </c>
      <c r="Q724">
        <f>A!Q724</f>
        <v>0</v>
      </c>
      <c r="R724">
        <f>A!R724</f>
        <v>0</v>
      </c>
      <c r="S724">
        <f>A!S724</f>
        <v>0</v>
      </c>
      <c r="T724">
        <f>A!T724</f>
        <v>0</v>
      </c>
      <c r="U724">
        <f>A!U724</f>
        <v>0</v>
      </c>
      <c r="V724" s="23">
        <f>IF(A!V724="&lt;",1,A!V724)</f>
        <v>0</v>
      </c>
      <c r="W724">
        <f>A!W724</f>
        <v>0</v>
      </c>
      <c r="X724">
        <f>A!X724</f>
        <v>0</v>
      </c>
      <c r="Y724">
        <f>A!Y724</f>
        <v>0</v>
      </c>
      <c r="Z724" s="23">
        <f t="shared" si="11"/>
        <v>0</v>
      </c>
      <c r="AA724">
        <f>A!Z724</f>
        <v>0</v>
      </c>
      <c r="AB724">
        <f>A!AA724</f>
        <v>0</v>
      </c>
      <c r="AC724">
        <f>A!AB724</f>
        <v>0</v>
      </c>
      <c r="AD724">
        <f>A!AC724</f>
        <v>0</v>
      </c>
      <c r="AE724">
        <f>A!AD724</f>
        <v>0</v>
      </c>
      <c r="AF724">
        <f>A!AE724</f>
        <v>0</v>
      </c>
      <c r="AG724">
        <f>A!AF724</f>
        <v>0</v>
      </c>
      <c r="AH724">
        <f>A!AG724</f>
        <v>0</v>
      </c>
      <c r="AI724">
        <f>A!AH724</f>
        <v>0</v>
      </c>
      <c r="AJ724">
        <f>A!AI724</f>
        <v>0</v>
      </c>
      <c r="AK724">
        <f>A!AJ724</f>
        <v>0</v>
      </c>
      <c r="AL724">
        <f>A!AK724</f>
        <v>0</v>
      </c>
      <c r="AM724">
        <f>A!AL724</f>
        <v>0</v>
      </c>
      <c r="AN724">
        <f>A!AM724</f>
        <v>0</v>
      </c>
      <c r="AO724">
        <f>A!AN724</f>
        <v>0</v>
      </c>
      <c r="AP724">
        <f>A!AO724</f>
        <v>0</v>
      </c>
      <c r="AQ724">
        <f>A!AP724</f>
        <v>0</v>
      </c>
      <c r="AR724">
        <f>A!AQ724</f>
        <v>0</v>
      </c>
      <c r="AS724">
        <f>A!AR724</f>
        <v>0</v>
      </c>
      <c r="AT724">
        <f>A!AS724</f>
        <v>0</v>
      </c>
      <c r="AU724">
        <f>A!AT724</f>
        <v>0</v>
      </c>
      <c r="AV724">
        <f>A!AU724</f>
        <v>0</v>
      </c>
      <c r="AW724" s="23" t="str">
        <f>IF(A!AV724=0,"",A!AV724)</f>
        <v/>
      </c>
      <c r="AX724">
        <f>A!AW724</f>
        <v>0</v>
      </c>
      <c r="AY724">
        <f>A!AX724</f>
        <v>0</v>
      </c>
      <c r="AZ724">
        <f>A!AY724</f>
        <v>0</v>
      </c>
      <c r="BA724">
        <f>A!AZ724</f>
        <v>0</v>
      </c>
      <c r="BB724">
        <f>A!BA724</f>
        <v>0</v>
      </c>
      <c r="BC724">
        <f>A!BB724</f>
        <v>0</v>
      </c>
      <c r="BD724">
        <f>A!BC724</f>
        <v>0</v>
      </c>
      <c r="BE724">
        <f>A!BD724</f>
        <v>0</v>
      </c>
      <c r="BF724">
        <f>A!BE724</f>
        <v>0</v>
      </c>
      <c r="BG724">
        <f>A!BF724</f>
        <v>0</v>
      </c>
      <c r="BH724">
        <f>A!BG724</f>
        <v>0</v>
      </c>
      <c r="BI724">
        <f>A!BH724</f>
        <v>0</v>
      </c>
      <c r="BJ724">
        <f>A!BI724</f>
        <v>0</v>
      </c>
      <c r="BK724">
        <f>A!BJ724</f>
        <v>0</v>
      </c>
      <c r="BL724">
        <f>A!BK724</f>
        <v>0</v>
      </c>
      <c r="BM724">
        <f>A!BL724</f>
        <v>0</v>
      </c>
      <c r="BN724">
        <f>A!BM724</f>
        <v>0</v>
      </c>
      <c r="BO724">
        <f>A!BN724</f>
        <v>0</v>
      </c>
      <c r="BP724">
        <f>A!BO724</f>
        <v>0</v>
      </c>
      <c r="BQ724">
        <f>A!BP724</f>
        <v>0</v>
      </c>
      <c r="BR724">
        <f>A!BQ724</f>
        <v>0</v>
      </c>
      <c r="BS724">
        <f>A!BR724</f>
        <v>0</v>
      </c>
      <c r="BT724">
        <f>A!BS724</f>
        <v>0</v>
      </c>
      <c r="BU724">
        <f>A!BT724</f>
        <v>0</v>
      </c>
      <c r="BV724">
        <f>A!BU724</f>
        <v>0</v>
      </c>
      <c r="BW724">
        <f>A!BV724</f>
        <v>0</v>
      </c>
      <c r="BX724">
        <f>A!BW724</f>
        <v>0</v>
      </c>
      <c r="BY724">
        <f>A!BX724</f>
        <v>0</v>
      </c>
      <c r="BZ724">
        <f>A!BY724</f>
        <v>0</v>
      </c>
      <c r="CA724">
        <f>A!BZ724</f>
        <v>0</v>
      </c>
      <c r="CB724">
        <f>A!CA724</f>
        <v>0</v>
      </c>
      <c r="CC724">
        <f>A!CB724</f>
        <v>0</v>
      </c>
      <c r="CD724">
        <f>A!CC724</f>
        <v>0</v>
      </c>
      <c r="CE724">
        <f>A!CD724</f>
        <v>0</v>
      </c>
      <c r="CF724">
        <f>A!CE724</f>
        <v>0</v>
      </c>
      <c r="CG724">
        <f>A!CF724</f>
        <v>0</v>
      </c>
      <c r="CH724">
        <f>A!CG724</f>
        <v>0</v>
      </c>
      <c r="CI724">
        <f>A!CH724</f>
        <v>0</v>
      </c>
      <c r="CJ724">
        <f>A!CI724</f>
        <v>0</v>
      </c>
      <c r="CK724">
        <f>A!CJ724</f>
        <v>0</v>
      </c>
      <c r="CL724">
        <f>A!CK724</f>
        <v>0</v>
      </c>
      <c r="CM724">
        <f>A!CL724</f>
        <v>0</v>
      </c>
      <c r="CN724">
        <f>A!CM724</f>
        <v>0</v>
      </c>
      <c r="CO724">
        <f>A!CN724</f>
        <v>0</v>
      </c>
      <c r="CP724">
        <f>A!CO724</f>
        <v>0</v>
      </c>
      <c r="CQ724">
        <f>A!CO1034</f>
        <v>0</v>
      </c>
      <c r="CR724">
        <f>A!CP724</f>
        <v>0</v>
      </c>
      <c r="CS724">
        <f>A!CQ724</f>
        <v>0</v>
      </c>
    </row>
    <row r="725" spans="1:97" x14ac:dyDescent="0.2">
      <c r="A725">
        <f>A!A725</f>
        <v>0</v>
      </c>
      <c r="B725">
        <f>A!B725</f>
        <v>0</v>
      </c>
      <c r="C725">
        <f>A!C725</f>
        <v>0</v>
      </c>
      <c r="D725">
        <f>A!D725</f>
        <v>0</v>
      </c>
      <c r="E725">
        <f>A!E725</f>
        <v>0</v>
      </c>
      <c r="F725">
        <f>A!F725</f>
        <v>0</v>
      </c>
      <c r="G725">
        <f>A!G725</f>
        <v>0</v>
      </c>
      <c r="H725">
        <f>A!H725</f>
        <v>0</v>
      </c>
      <c r="I725">
        <f>A!I725</f>
        <v>0</v>
      </c>
      <c r="J725">
        <f>A!J725</f>
        <v>0</v>
      </c>
      <c r="K725">
        <f>A!K725</f>
        <v>0</v>
      </c>
      <c r="L725">
        <f>A!L725</f>
        <v>0</v>
      </c>
      <c r="M725">
        <f>A!M725</f>
        <v>0</v>
      </c>
      <c r="N725">
        <f>A!N725</f>
        <v>0</v>
      </c>
      <c r="O725">
        <f>A!O725</f>
        <v>0</v>
      </c>
      <c r="P725" s="23" t="str">
        <f>IF(A!P725="","",INDEX(B!$A$1:$BT$2000,MATCH(A!P725,B!$AX$1:$AX$2000,0),D!$B$5))</f>
        <v/>
      </c>
      <c r="Q725">
        <f>A!Q725</f>
        <v>0</v>
      </c>
      <c r="R725">
        <f>A!R725</f>
        <v>0</v>
      </c>
      <c r="S725">
        <f>A!S725</f>
        <v>0</v>
      </c>
      <c r="T725">
        <f>A!T725</f>
        <v>0</v>
      </c>
      <c r="U725">
        <f>A!U725</f>
        <v>0</v>
      </c>
      <c r="V725" s="23">
        <f>IF(A!V725="&lt;",1,A!V725)</f>
        <v>0</v>
      </c>
      <c r="W725">
        <f>A!W725</f>
        <v>0</v>
      </c>
      <c r="X725">
        <f>A!X725</f>
        <v>0</v>
      </c>
      <c r="Y725">
        <f>A!Y725</f>
        <v>0</v>
      </c>
      <c r="Z725" s="23">
        <f t="shared" si="11"/>
        <v>0</v>
      </c>
      <c r="AA725">
        <f>A!Z725</f>
        <v>0</v>
      </c>
      <c r="AB725">
        <f>A!AA725</f>
        <v>0</v>
      </c>
      <c r="AC725">
        <f>A!AB725</f>
        <v>0</v>
      </c>
      <c r="AD725">
        <f>A!AC725</f>
        <v>0</v>
      </c>
      <c r="AE725">
        <f>A!AD725</f>
        <v>0</v>
      </c>
      <c r="AF725">
        <f>A!AE725</f>
        <v>0</v>
      </c>
      <c r="AG725">
        <f>A!AF725</f>
        <v>0</v>
      </c>
      <c r="AH725">
        <f>A!AG725</f>
        <v>0</v>
      </c>
      <c r="AI725">
        <f>A!AH725</f>
        <v>0</v>
      </c>
      <c r="AJ725">
        <f>A!AI725</f>
        <v>0</v>
      </c>
      <c r="AK725">
        <f>A!AJ725</f>
        <v>0</v>
      </c>
      <c r="AL725">
        <f>A!AK725</f>
        <v>0</v>
      </c>
      <c r="AM725">
        <f>A!AL725</f>
        <v>0</v>
      </c>
      <c r="AN725">
        <f>A!AM725</f>
        <v>0</v>
      </c>
      <c r="AO725">
        <f>A!AN725</f>
        <v>0</v>
      </c>
      <c r="AP725">
        <f>A!AO725</f>
        <v>0</v>
      </c>
      <c r="AQ725">
        <f>A!AP725</f>
        <v>0</v>
      </c>
      <c r="AR725">
        <f>A!AQ725</f>
        <v>0</v>
      </c>
      <c r="AS725">
        <f>A!AR725</f>
        <v>0</v>
      </c>
      <c r="AT725">
        <f>A!AS725</f>
        <v>0</v>
      </c>
      <c r="AU725">
        <f>A!AT725</f>
        <v>0</v>
      </c>
      <c r="AV725">
        <f>A!AU725</f>
        <v>0</v>
      </c>
      <c r="AW725" s="23" t="str">
        <f>IF(A!AV725=0,"",A!AV725)</f>
        <v/>
      </c>
      <c r="AX725">
        <f>A!AW725</f>
        <v>0</v>
      </c>
      <c r="AY725">
        <f>A!AX725</f>
        <v>0</v>
      </c>
      <c r="AZ725">
        <f>A!AY725</f>
        <v>0</v>
      </c>
      <c r="BA725">
        <f>A!AZ725</f>
        <v>0</v>
      </c>
      <c r="BB725">
        <f>A!BA725</f>
        <v>0</v>
      </c>
      <c r="BC725">
        <f>A!BB725</f>
        <v>0</v>
      </c>
      <c r="BD725">
        <f>A!BC725</f>
        <v>0</v>
      </c>
      <c r="BE725">
        <f>A!BD725</f>
        <v>0</v>
      </c>
      <c r="BF725">
        <f>A!BE725</f>
        <v>0</v>
      </c>
      <c r="BG725">
        <f>A!BF725</f>
        <v>0</v>
      </c>
      <c r="BH725">
        <f>A!BG725</f>
        <v>0</v>
      </c>
      <c r="BI725">
        <f>A!BH725</f>
        <v>0</v>
      </c>
      <c r="BJ725">
        <f>A!BI725</f>
        <v>0</v>
      </c>
      <c r="BK725">
        <f>A!BJ725</f>
        <v>0</v>
      </c>
      <c r="BL725">
        <f>A!BK725</f>
        <v>0</v>
      </c>
      <c r="BM725">
        <f>A!BL725</f>
        <v>0</v>
      </c>
      <c r="BN725">
        <f>A!BM725</f>
        <v>0</v>
      </c>
      <c r="BO725">
        <f>A!BN725</f>
        <v>0</v>
      </c>
      <c r="BP725">
        <f>A!BO725</f>
        <v>0</v>
      </c>
      <c r="BQ725">
        <f>A!BP725</f>
        <v>0</v>
      </c>
      <c r="BR725">
        <f>A!BQ725</f>
        <v>0</v>
      </c>
      <c r="BS725">
        <f>A!BR725</f>
        <v>0</v>
      </c>
      <c r="BT725">
        <f>A!BS725</f>
        <v>0</v>
      </c>
      <c r="BU725">
        <f>A!BT725</f>
        <v>0</v>
      </c>
      <c r="BV725">
        <f>A!BU725</f>
        <v>0</v>
      </c>
      <c r="BW725">
        <f>A!BV725</f>
        <v>0</v>
      </c>
      <c r="BX725">
        <f>A!BW725</f>
        <v>0</v>
      </c>
      <c r="BY725">
        <f>A!BX725</f>
        <v>0</v>
      </c>
      <c r="BZ725">
        <f>A!BY725</f>
        <v>0</v>
      </c>
      <c r="CA725">
        <f>A!BZ725</f>
        <v>0</v>
      </c>
      <c r="CB725">
        <f>A!CA725</f>
        <v>0</v>
      </c>
      <c r="CC725">
        <f>A!CB725</f>
        <v>0</v>
      </c>
      <c r="CD725">
        <f>A!CC725</f>
        <v>0</v>
      </c>
      <c r="CE725">
        <f>A!CD725</f>
        <v>0</v>
      </c>
      <c r="CF725">
        <f>A!CE725</f>
        <v>0</v>
      </c>
      <c r="CG725">
        <f>A!CF725</f>
        <v>0</v>
      </c>
      <c r="CH725">
        <f>A!CG725</f>
        <v>0</v>
      </c>
      <c r="CI725">
        <f>A!CH725</f>
        <v>0</v>
      </c>
      <c r="CJ725">
        <f>A!CI725</f>
        <v>0</v>
      </c>
      <c r="CK725">
        <f>A!CJ725</f>
        <v>0</v>
      </c>
      <c r="CL725">
        <f>A!CK725</f>
        <v>0</v>
      </c>
      <c r="CM725">
        <f>A!CL725</f>
        <v>0</v>
      </c>
      <c r="CN725">
        <f>A!CM725</f>
        <v>0</v>
      </c>
      <c r="CO725">
        <f>A!CN725</f>
        <v>0</v>
      </c>
      <c r="CP725">
        <f>A!CO725</f>
        <v>0</v>
      </c>
      <c r="CQ725">
        <f>A!CO1035</f>
        <v>0</v>
      </c>
      <c r="CR725">
        <f>A!CP725</f>
        <v>0</v>
      </c>
      <c r="CS725">
        <f>A!CQ725</f>
        <v>0</v>
      </c>
    </row>
    <row r="726" spans="1:97" x14ac:dyDescent="0.2">
      <c r="A726">
        <f>A!A726</f>
        <v>0</v>
      </c>
      <c r="B726">
        <f>A!B726</f>
        <v>0</v>
      </c>
      <c r="C726">
        <f>A!C726</f>
        <v>0</v>
      </c>
      <c r="D726">
        <f>A!D726</f>
        <v>0</v>
      </c>
      <c r="E726">
        <f>A!E726</f>
        <v>0</v>
      </c>
      <c r="F726">
        <f>A!F726</f>
        <v>0</v>
      </c>
      <c r="G726">
        <f>A!G726</f>
        <v>0</v>
      </c>
      <c r="H726">
        <f>A!H726</f>
        <v>0</v>
      </c>
      <c r="I726">
        <f>A!I726</f>
        <v>0</v>
      </c>
      <c r="J726">
        <f>A!J726</f>
        <v>0</v>
      </c>
      <c r="K726">
        <f>A!K726</f>
        <v>0</v>
      </c>
      <c r="L726">
        <f>A!L726</f>
        <v>0</v>
      </c>
      <c r="M726">
        <f>A!M726</f>
        <v>0</v>
      </c>
      <c r="N726">
        <f>A!N726</f>
        <v>0</v>
      </c>
      <c r="O726">
        <f>A!O726</f>
        <v>0</v>
      </c>
      <c r="P726" s="23" t="str">
        <f>IF(A!P726="","",INDEX(B!$A$1:$BT$2000,MATCH(A!P726,B!$AX$1:$AX$2000,0),D!$B$5))</f>
        <v/>
      </c>
      <c r="Q726">
        <f>A!Q726</f>
        <v>0</v>
      </c>
      <c r="R726">
        <f>A!R726</f>
        <v>0</v>
      </c>
      <c r="S726">
        <f>A!S726</f>
        <v>0</v>
      </c>
      <c r="T726">
        <f>A!T726</f>
        <v>0</v>
      </c>
      <c r="U726">
        <f>A!U726</f>
        <v>0</v>
      </c>
      <c r="V726" s="23">
        <f>IF(A!V726="&lt;",1,A!V726)</f>
        <v>0</v>
      </c>
      <c r="W726">
        <f>A!W726</f>
        <v>0</v>
      </c>
      <c r="X726">
        <f>A!X726</f>
        <v>0</v>
      </c>
      <c r="Y726">
        <f>A!Y726</f>
        <v>0</v>
      </c>
      <c r="Z726" s="23">
        <f t="shared" si="11"/>
        <v>0</v>
      </c>
      <c r="AA726">
        <f>A!Z726</f>
        <v>0</v>
      </c>
      <c r="AB726">
        <f>A!AA726</f>
        <v>0</v>
      </c>
      <c r="AC726">
        <f>A!AB726</f>
        <v>0</v>
      </c>
      <c r="AD726">
        <f>A!AC726</f>
        <v>0</v>
      </c>
      <c r="AE726">
        <f>A!AD726</f>
        <v>0</v>
      </c>
      <c r="AF726">
        <f>A!AE726</f>
        <v>0</v>
      </c>
      <c r="AG726">
        <f>A!AF726</f>
        <v>0</v>
      </c>
      <c r="AH726">
        <f>A!AG726</f>
        <v>0</v>
      </c>
      <c r="AI726">
        <f>A!AH726</f>
        <v>0</v>
      </c>
      <c r="AJ726">
        <f>A!AI726</f>
        <v>0</v>
      </c>
      <c r="AK726">
        <f>A!AJ726</f>
        <v>0</v>
      </c>
      <c r="AL726">
        <f>A!AK726</f>
        <v>0</v>
      </c>
      <c r="AM726">
        <f>A!AL726</f>
        <v>0</v>
      </c>
      <c r="AN726">
        <f>A!AM726</f>
        <v>0</v>
      </c>
      <c r="AO726">
        <f>A!AN726</f>
        <v>0</v>
      </c>
      <c r="AP726">
        <f>A!AO726</f>
        <v>0</v>
      </c>
      <c r="AQ726">
        <f>A!AP726</f>
        <v>0</v>
      </c>
      <c r="AR726">
        <f>A!AQ726</f>
        <v>0</v>
      </c>
      <c r="AS726">
        <f>A!AR726</f>
        <v>0</v>
      </c>
      <c r="AT726">
        <f>A!AS726</f>
        <v>0</v>
      </c>
      <c r="AU726">
        <f>A!AT726</f>
        <v>0</v>
      </c>
      <c r="AV726">
        <f>A!AU726</f>
        <v>0</v>
      </c>
      <c r="AW726" s="23" t="str">
        <f>IF(A!AV726=0,"",A!AV726)</f>
        <v/>
      </c>
      <c r="AX726">
        <f>A!AW726</f>
        <v>0</v>
      </c>
      <c r="AY726">
        <f>A!AX726</f>
        <v>0</v>
      </c>
      <c r="AZ726">
        <f>A!AY726</f>
        <v>0</v>
      </c>
      <c r="BA726">
        <f>A!AZ726</f>
        <v>0</v>
      </c>
      <c r="BB726">
        <f>A!BA726</f>
        <v>0</v>
      </c>
      <c r="BC726">
        <f>A!BB726</f>
        <v>0</v>
      </c>
      <c r="BD726">
        <f>A!BC726</f>
        <v>0</v>
      </c>
      <c r="BE726">
        <f>A!BD726</f>
        <v>0</v>
      </c>
      <c r="BF726">
        <f>A!BE726</f>
        <v>0</v>
      </c>
      <c r="BG726">
        <f>A!BF726</f>
        <v>0</v>
      </c>
      <c r="BH726">
        <f>A!BG726</f>
        <v>0</v>
      </c>
      <c r="BI726">
        <f>A!BH726</f>
        <v>0</v>
      </c>
      <c r="BJ726">
        <f>A!BI726</f>
        <v>0</v>
      </c>
      <c r="BK726">
        <f>A!BJ726</f>
        <v>0</v>
      </c>
      <c r="BL726">
        <f>A!BK726</f>
        <v>0</v>
      </c>
      <c r="BM726">
        <f>A!BL726</f>
        <v>0</v>
      </c>
      <c r="BN726">
        <f>A!BM726</f>
        <v>0</v>
      </c>
      <c r="BO726">
        <f>A!BN726</f>
        <v>0</v>
      </c>
      <c r="BP726">
        <f>A!BO726</f>
        <v>0</v>
      </c>
      <c r="BQ726">
        <f>A!BP726</f>
        <v>0</v>
      </c>
      <c r="BR726">
        <f>A!BQ726</f>
        <v>0</v>
      </c>
      <c r="BS726">
        <f>A!BR726</f>
        <v>0</v>
      </c>
      <c r="BT726">
        <f>A!BS726</f>
        <v>0</v>
      </c>
      <c r="BU726">
        <f>A!BT726</f>
        <v>0</v>
      </c>
      <c r="BV726">
        <f>A!BU726</f>
        <v>0</v>
      </c>
      <c r="BW726">
        <f>A!BV726</f>
        <v>0</v>
      </c>
      <c r="BX726">
        <f>A!BW726</f>
        <v>0</v>
      </c>
      <c r="BY726">
        <f>A!BX726</f>
        <v>0</v>
      </c>
      <c r="BZ726">
        <f>A!BY726</f>
        <v>0</v>
      </c>
      <c r="CA726">
        <f>A!BZ726</f>
        <v>0</v>
      </c>
      <c r="CB726">
        <f>A!CA726</f>
        <v>0</v>
      </c>
      <c r="CC726">
        <f>A!CB726</f>
        <v>0</v>
      </c>
      <c r="CD726">
        <f>A!CC726</f>
        <v>0</v>
      </c>
      <c r="CE726">
        <f>A!CD726</f>
        <v>0</v>
      </c>
      <c r="CF726">
        <f>A!CE726</f>
        <v>0</v>
      </c>
      <c r="CG726">
        <f>A!CF726</f>
        <v>0</v>
      </c>
      <c r="CH726">
        <f>A!CG726</f>
        <v>0</v>
      </c>
      <c r="CI726">
        <f>A!CH726</f>
        <v>0</v>
      </c>
      <c r="CJ726">
        <f>A!CI726</f>
        <v>0</v>
      </c>
      <c r="CK726">
        <f>A!CJ726</f>
        <v>0</v>
      </c>
      <c r="CL726">
        <f>A!CK726</f>
        <v>0</v>
      </c>
      <c r="CM726">
        <f>A!CL726</f>
        <v>0</v>
      </c>
      <c r="CN726">
        <f>A!CM726</f>
        <v>0</v>
      </c>
      <c r="CO726">
        <f>A!CN726</f>
        <v>0</v>
      </c>
      <c r="CP726">
        <f>A!CO726</f>
        <v>0</v>
      </c>
      <c r="CQ726">
        <f>A!CO1036</f>
        <v>0</v>
      </c>
      <c r="CR726">
        <f>A!CP726</f>
        <v>0</v>
      </c>
      <c r="CS726">
        <f>A!CQ726</f>
        <v>0</v>
      </c>
    </row>
    <row r="727" spans="1:97" x14ac:dyDescent="0.2">
      <c r="A727">
        <f>A!A727</f>
        <v>0</v>
      </c>
      <c r="B727">
        <f>A!B727</f>
        <v>0</v>
      </c>
      <c r="C727">
        <f>A!C727</f>
        <v>0</v>
      </c>
      <c r="D727">
        <f>A!D727</f>
        <v>0</v>
      </c>
      <c r="E727">
        <f>A!E727</f>
        <v>0</v>
      </c>
      <c r="F727">
        <f>A!F727</f>
        <v>0</v>
      </c>
      <c r="G727">
        <f>A!G727</f>
        <v>0</v>
      </c>
      <c r="H727">
        <f>A!H727</f>
        <v>0</v>
      </c>
      <c r="I727">
        <f>A!I727</f>
        <v>0</v>
      </c>
      <c r="J727">
        <f>A!J727</f>
        <v>0</v>
      </c>
      <c r="K727">
        <f>A!K727</f>
        <v>0</v>
      </c>
      <c r="L727">
        <f>A!L727</f>
        <v>0</v>
      </c>
      <c r="M727">
        <f>A!M727</f>
        <v>0</v>
      </c>
      <c r="N727">
        <f>A!N727</f>
        <v>0</v>
      </c>
      <c r="O727">
        <f>A!O727</f>
        <v>0</v>
      </c>
      <c r="P727" s="23" t="str">
        <f>IF(A!P727="","",INDEX(B!$A$1:$BT$2000,MATCH(A!P727,B!$AX$1:$AX$2000,0),D!$B$5))</f>
        <v/>
      </c>
      <c r="Q727">
        <f>A!Q727</f>
        <v>0</v>
      </c>
      <c r="R727">
        <f>A!R727</f>
        <v>0</v>
      </c>
      <c r="S727">
        <f>A!S727</f>
        <v>0</v>
      </c>
      <c r="T727">
        <f>A!T727</f>
        <v>0</v>
      </c>
      <c r="U727">
        <f>A!U727</f>
        <v>0</v>
      </c>
      <c r="V727" s="23">
        <f>IF(A!V727="&lt;",1,A!V727)</f>
        <v>0</v>
      </c>
      <c r="W727">
        <f>A!W727</f>
        <v>0</v>
      </c>
      <c r="X727">
        <f>A!X727</f>
        <v>0</v>
      </c>
      <c r="Y727">
        <f>A!Y727</f>
        <v>0</v>
      </c>
      <c r="Z727" s="23">
        <f t="shared" si="11"/>
        <v>0</v>
      </c>
      <c r="AA727">
        <f>A!Z727</f>
        <v>0</v>
      </c>
      <c r="AB727">
        <f>A!AA727</f>
        <v>0</v>
      </c>
      <c r="AC727">
        <f>A!AB727</f>
        <v>0</v>
      </c>
      <c r="AD727">
        <f>A!AC727</f>
        <v>0</v>
      </c>
      <c r="AE727">
        <f>A!AD727</f>
        <v>0</v>
      </c>
      <c r="AF727">
        <f>A!AE727</f>
        <v>0</v>
      </c>
      <c r="AG727">
        <f>A!AF727</f>
        <v>0</v>
      </c>
      <c r="AH727">
        <f>A!AG727</f>
        <v>0</v>
      </c>
      <c r="AI727">
        <f>A!AH727</f>
        <v>0</v>
      </c>
      <c r="AJ727">
        <f>A!AI727</f>
        <v>0</v>
      </c>
      <c r="AK727">
        <f>A!AJ727</f>
        <v>0</v>
      </c>
      <c r="AL727">
        <f>A!AK727</f>
        <v>0</v>
      </c>
      <c r="AM727">
        <f>A!AL727</f>
        <v>0</v>
      </c>
      <c r="AN727">
        <f>A!AM727</f>
        <v>0</v>
      </c>
      <c r="AO727">
        <f>A!AN727</f>
        <v>0</v>
      </c>
      <c r="AP727">
        <f>A!AO727</f>
        <v>0</v>
      </c>
      <c r="AQ727">
        <f>A!AP727</f>
        <v>0</v>
      </c>
      <c r="AR727">
        <f>A!AQ727</f>
        <v>0</v>
      </c>
      <c r="AS727">
        <f>A!AR727</f>
        <v>0</v>
      </c>
      <c r="AT727">
        <f>A!AS727</f>
        <v>0</v>
      </c>
      <c r="AU727">
        <f>A!AT727</f>
        <v>0</v>
      </c>
      <c r="AV727">
        <f>A!AU727</f>
        <v>0</v>
      </c>
      <c r="AW727" s="23" t="str">
        <f>IF(A!AV727=0,"",A!AV727)</f>
        <v/>
      </c>
      <c r="AX727">
        <f>A!AW727</f>
        <v>0</v>
      </c>
      <c r="AY727">
        <f>A!AX727</f>
        <v>0</v>
      </c>
      <c r="AZ727">
        <f>A!AY727</f>
        <v>0</v>
      </c>
      <c r="BA727">
        <f>A!AZ727</f>
        <v>0</v>
      </c>
      <c r="BB727">
        <f>A!BA727</f>
        <v>0</v>
      </c>
      <c r="BC727">
        <f>A!BB727</f>
        <v>0</v>
      </c>
      <c r="BD727">
        <f>A!BC727</f>
        <v>0</v>
      </c>
      <c r="BE727">
        <f>A!BD727</f>
        <v>0</v>
      </c>
      <c r="BF727">
        <f>A!BE727</f>
        <v>0</v>
      </c>
      <c r="BG727">
        <f>A!BF727</f>
        <v>0</v>
      </c>
      <c r="BH727">
        <f>A!BG727</f>
        <v>0</v>
      </c>
      <c r="BI727">
        <f>A!BH727</f>
        <v>0</v>
      </c>
      <c r="BJ727">
        <f>A!BI727</f>
        <v>0</v>
      </c>
      <c r="BK727">
        <f>A!BJ727</f>
        <v>0</v>
      </c>
      <c r="BL727">
        <f>A!BK727</f>
        <v>0</v>
      </c>
      <c r="BM727">
        <f>A!BL727</f>
        <v>0</v>
      </c>
      <c r="BN727">
        <f>A!BM727</f>
        <v>0</v>
      </c>
      <c r="BO727">
        <f>A!BN727</f>
        <v>0</v>
      </c>
      <c r="BP727">
        <f>A!BO727</f>
        <v>0</v>
      </c>
      <c r="BQ727">
        <f>A!BP727</f>
        <v>0</v>
      </c>
      <c r="BR727">
        <f>A!BQ727</f>
        <v>0</v>
      </c>
      <c r="BS727">
        <f>A!BR727</f>
        <v>0</v>
      </c>
      <c r="BT727">
        <f>A!BS727</f>
        <v>0</v>
      </c>
      <c r="BU727">
        <f>A!BT727</f>
        <v>0</v>
      </c>
      <c r="BV727">
        <f>A!BU727</f>
        <v>0</v>
      </c>
      <c r="BW727">
        <f>A!BV727</f>
        <v>0</v>
      </c>
      <c r="BX727">
        <f>A!BW727</f>
        <v>0</v>
      </c>
      <c r="BY727">
        <f>A!BX727</f>
        <v>0</v>
      </c>
      <c r="BZ727">
        <f>A!BY727</f>
        <v>0</v>
      </c>
      <c r="CA727">
        <f>A!BZ727</f>
        <v>0</v>
      </c>
      <c r="CB727">
        <f>A!CA727</f>
        <v>0</v>
      </c>
      <c r="CC727">
        <f>A!CB727</f>
        <v>0</v>
      </c>
      <c r="CD727">
        <f>A!CC727</f>
        <v>0</v>
      </c>
      <c r="CE727">
        <f>A!CD727</f>
        <v>0</v>
      </c>
      <c r="CF727">
        <f>A!CE727</f>
        <v>0</v>
      </c>
      <c r="CG727">
        <f>A!CF727</f>
        <v>0</v>
      </c>
      <c r="CH727">
        <f>A!CG727</f>
        <v>0</v>
      </c>
      <c r="CI727">
        <f>A!CH727</f>
        <v>0</v>
      </c>
      <c r="CJ727">
        <f>A!CI727</f>
        <v>0</v>
      </c>
      <c r="CK727">
        <f>A!CJ727</f>
        <v>0</v>
      </c>
      <c r="CL727">
        <f>A!CK727</f>
        <v>0</v>
      </c>
      <c r="CM727">
        <f>A!CL727</f>
        <v>0</v>
      </c>
      <c r="CN727">
        <f>A!CM727</f>
        <v>0</v>
      </c>
      <c r="CO727">
        <f>A!CN727</f>
        <v>0</v>
      </c>
      <c r="CP727">
        <f>A!CO727</f>
        <v>0</v>
      </c>
      <c r="CQ727">
        <f>A!CO1037</f>
        <v>0</v>
      </c>
      <c r="CR727">
        <f>A!CP727</f>
        <v>0</v>
      </c>
      <c r="CS727">
        <f>A!CQ727</f>
        <v>0</v>
      </c>
    </row>
    <row r="728" spans="1:97" x14ac:dyDescent="0.2">
      <c r="A728">
        <f>A!A728</f>
        <v>0</v>
      </c>
      <c r="B728">
        <f>A!B728</f>
        <v>0</v>
      </c>
      <c r="C728">
        <f>A!C728</f>
        <v>0</v>
      </c>
      <c r="D728">
        <f>A!D728</f>
        <v>0</v>
      </c>
      <c r="E728">
        <f>A!E728</f>
        <v>0</v>
      </c>
      <c r="F728">
        <f>A!F728</f>
        <v>0</v>
      </c>
      <c r="G728">
        <f>A!G728</f>
        <v>0</v>
      </c>
      <c r="H728">
        <f>A!H728</f>
        <v>0</v>
      </c>
      <c r="I728">
        <f>A!I728</f>
        <v>0</v>
      </c>
      <c r="J728">
        <f>A!J728</f>
        <v>0</v>
      </c>
      <c r="K728">
        <f>A!K728</f>
        <v>0</v>
      </c>
      <c r="L728">
        <f>A!L728</f>
        <v>0</v>
      </c>
      <c r="M728">
        <f>A!M728</f>
        <v>0</v>
      </c>
      <c r="N728">
        <f>A!N728</f>
        <v>0</v>
      </c>
      <c r="O728">
        <f>A!O728</f>
        <v>0</v>
      </c>
      <c r="P728" s="23" t="str">
        <f>IF(A!P728="","",INDEX(B!$A$1:$BT$2000,MATCH(A!P728,B!$AX$1:$AX$2000,0),D!$B$5))</f>
        <v/>
      </c>
      <c r="Q728">
        <f>A!Q728</f>
        <v>0</v>
      </c>
      <c r="R728">
        <f>A!R728</f>
        <v>0</v>
      </c>
      <c r="S728">
        <f>A!S728</f>
        <v>0</v>
      </c>
      <c r="T728">
        <f>A!T728</f>
        <v>0</v>
      </c>
      <c r="U728">
        <f>A!U728</f>
        <v>0</v>
      </c>
      <c r="V728" s="23">
        <f>IF(A!V728="&lt;",1,A!V728)</f>
        <v>0</v>
      </c>
      <c r="W728">
        <f>A!W728</f>
        <v>0</v>
      </c>
      <c r="X728">
        <f>A!X728</f>
        <v>0</v>
      </c>
      <c r="Y728">
        <f>A!Y728</f>
        <v>0</v>
      </c>
      <c r="Z728" s="23">
        <f t="shared" si="11"/>
        <v>0</v>
      </c>
      <c r="AA728">
        <f>A!Z728</f>
        <v>0</v>
      </c>
      <c r="AB728">
        <f>A!AA728</f>
        <v>0</v>
      </c>
      <c r="AC728">
        <f>A!AB728</f>
        <v>0</v>
      </c>
      <c r="AD728">
        <f>A!AC728</f>
        <v>0</v>
      </c>
      <c r="AE728">
        <f>A!AD728</f>
        <v>0</v>
      </c>
      <c r="AF728">
        <f>A!AE728</f>
        <v>0</v>
      </c>
      <c r="AG728">
        <f>A!AF728</f>
        <v>0</v>
      </c>
      <c r="AH728">
        <f>A!AG728</f>
        <v>0</v>
      </c>
      <c r="AI728">
        <f>A!AH728</f>
        <v>0</v>
      </c>
      <c r="AJ728">
        <f>A!AI728</f>
        <v>0</v>
      </c>
      <c r="AK728">
        <f>A!AJ728</f>
        <v>0</v>
      </c>
      <c r="AL728">
        <f>A!AK728</f>
        <v>0</v>
      </c>
      <c r="AM728">
        <f>A!AL728</f>
        <v>0</v>
      </c>
      <c r="AN728">
        <f>A!AM728</f>
        <v>0</v>
      </c>
      <c r="AO728">
        <f>A!AN728</f>
        <v>0</v>
      </c>
      <c r="AP728">
        <f>A!AO728</f>
        <v>0</v>
      </c>
      <c r="AQ728">
        <f>A!AP728</f>
        <v>0</v>
      </c>
      <c r="AR728">
        <f>A!AQ728</f>
        <v>0</v>
      </c>
      <c r="AS728">
        <f>A!AR728</f>
        <v>0</v>
      </c>
      <c r="AT728">
        <f>A!AS728</f>
        <v>0</v>
      </c>
      <c r="AU728">
        <f>A!AT728</f>
        <v>0</v>
      </c>
      <c r="AV728">
        <f>A!AU728</f>
        <v>0</v>
      </c>
      <c r="AW728" s="23" t="str">
        <f>IF(A!AV728=0,"",A!AV728)</f>
        <v/>
      </c>
      <c r="AX728">
        <f>A!AW728</f>
        <v>0</v>
      </c>
      <c r="AY728">
        <f>A!AX728</f>
        <v>0</v>
      </c>
      <c r="AZ728">
        <f>A!AY728</f>
        <v>0</v>
      </c>
      <c r="BA728">
        <f>A!AZ728</f>
        <v>0</v>
      </c>
      <c r="BB728">
        <f>A!BA728</f>
        <v>0</v>
      </c>
      <c r="BC728">
        <f>A!BB728</f>
        <v>0</v>
      </c>
      <c r="BD728">
        <f>A!BC728</f>
        <v>0</v>
      </c>
      <c r="BE728">
        <f>A!BD728</f>
        <v>0</v>
      </c>
      <c r="BF728">
        <f>A!BE728</f>
        <v>0</v>
      </c>
      <c r="BG728">
        <f>A!BF728</f>
        <v>0</v>
      </c>
      <c r="BH728">
        <f>A!BG728</f>
        <v>0</v>
      </c>
      <c r="BI728">
        <f>A!BH728</f>
        <v>0</v>
      </c>
      <c r="BJ728">
        <f>A!BI728</f>
        <v>0</v>
      </c>
      <c r="BK728">
        <f>A!BJ728</f>
        <v>0</v>
      </c>
      <c r="BL728">
        <f>A!BK728</f>
        <v>0</v>
      </c>
      <c r="BM728">
        <f>A!BL728</f>
        <v>0</v>
      </c>
      <c r="BN728">
        <f>A!BM728</f>
        <v>0</v>
      </c>
      <c r="BO728">
        <f>A!BN728</f>
        <v>0</v>
      </c>
      <c r="BP728">
        <f>A!BO728</f>
        <v>0</v>
      </c>
      <c r="BQ728">
        <f>A!BP728</f>
        <v>0</v>
      </c>
      <c r="BR728">
        <f>A!BQ728</f>
        <v>0</v>
      </c>
      <c r="BS728">
        <f>A!BR728</f>
        <v>0</v>
      </c>
      <c r="BT728">
        <f>A!BS728</f>
        <v>0</v>
      </c>
      <c r="BU728">
        <f>A!BT728</f>
        <v>0</v>
      </c>
      <c r="BV728">
        <f>A!BU728</f>
        <v>0</v>
      </c>
      <c r="BW728">
        <f>A!BV728</f>
        <v>0</v>
      </c>
      <c r="BX728">
        <f>A!BW728</f>
        <v>0</v>
      </c>
      <c r="BY728">
        <f>A!BX728</f>
        <v>0</v>
      </c>
      <c r="BZ728">
        <f>A!BY728</f>
        <v>0</v>
      </c>
      <c r="CA728">
        <f>A!BZ728</f>
        <v>0</v>
      </c>
      <c r="CB728">
        <f>A!CA728</f>
        <v>0</v>
      </c>
      <c r="CC728">
        <f>A!CB728</f>
        <v>0</v>
      </c>
      <c r="CD728">
        <f>A!CC728</f>
        <v>0</v>
      </c>
      <c r="CE728">
        <f>A!CD728</f>
        <v>0</v>
      </c>
      <c r="CF728">
        <f>A!CE728</f>
        <v>0</v>
      </c>
      <c r="CG728">
        <f>A!CF728</f>
        <v>0</v>
      </c>
      <c r="CH728">
        <f>A!CG728</f>
        <v>0</v>
      </c>
      <c r="CI728">
        <f>A!CH728</f>
        <v>0</v>
      </c>
      <c r="CJ728">
        <f>A!CI728</f>
        <v>0</v>
      </c>
      <c r="CK728">
        <f>A!CJ728</f>
        <v>0</v>
      </c>
      <c r="CL728">
        <f>A!CK728</f>
        <v>0</v>
      </c>
      <c r="CM728">
        <f>A!CL728</f>
        <v>0</v>
      </c>
      <c r="CN728">
        <f>A!CM728</f>
        <v>0</v>
      </c>
      <c r="CO728">
        <f>A!CN728</f>
        <v>0</v>
      </c>
      <c r="CP728">
        <f>A!CO728</f>
        <v>0</v>
      </c>
      <c r="CQ728">
        <f>A!CO1038</f>
        <v>0</v>
      </c>
      <c r="CR728">
        <f>A!CP728</f>
        <v>0</v>
      </c>
      <c r="CS728">
        <f>A!CQ728</f>
        <v>0</v>
      </c>
    </row>
    <row r="729" spans="1:97" x14ac:dyDescent="0.2">
      <c r="A729">
        <f>A!A729</f>
        <v>0</v>
      </c>
      <c r="B729">
        <f>A!B729</f>
        <v>0</v>
      </c>
      <c r="C729">
        <f>A!C729</f>
        <v>0</v>
      </c>
      <c r="D729">
        <f>A!D729</f>
        <v>0</v>
      </c>
      <c r="E729">
        <f>A!E729</f>
        <v>0</v>
      </c>
      <c r="F729">
        <f>A!F729</f>
        <v>0</v>
      </c>
      <c r="G729">
        <f>A!G729</f>
        <v>0</v>
      </c>
      <c r="H729">
        <f>A!H729</f>
        <v>0</v>
      </c>
      <c r="I729">
        <f>A!I729</f>
        <v>0</v>
      </c>
      <c r="J729">
        <f>A!J729</f>
        <v>0</v>
      </c>
      <c r="K729">
        <f>A!K729</f>
        <v>0</v>
      </c>
      <c r="L729">
        <f>A!L729</f>
        <v>0</v>
      </c>
      <c r="M729">
        <f>A!M729</f>
        <v>0</v>
      </c>
      <c r="N729">
        <f>A!N729</f>
        <v>0</v>
      </c>
      <c r="O729">
        <f>A!O729</f>
        <v>0</v>
      </c>
      <c r="P729" s="23" t="str">
        <f>IF(A!P729="","",INDEX(B!$A$1:$BT$2000,MATCH(A!P729,B!$AX$1:$AX$2000,0),D!$B$5))</f>
        <v/>
      </c>
      <c r="Q729">
        <f>A!Q729</f>
        <v>0</v>
      </c>
      <c r="R729">
        <f>A!R729</f>
        <v>0</v>
      </c>
      <c r="S729">
        <f>A!S729</f>
        <v>0</v>
      </c>
      <c r="T729">
        <f>A!T729</f>
        <v>0</v>
      </c>
      <c r="U729">
        <f>A!U729</f>
        <v>0</v>
      </c>
      <c r="V729" s="23">
        <f>IF(A!V729="&lt;",1,A!V729)</f>
        <v>0</v>
      </c>
      <c r="W729">
        <f>A!W729</f>
        <v>0</v>
      </c>
      <c r="X729">
        <f>A!X729</f>
        <v>0</v>
      </c>
      <c r="Y729">
        <f>A!Y729</f>
        <v>0</v>
      </c>
      <c r="Z729" s="23">
        <f t="shared" si="11"/>
        <v>0</v>
      </c>
      <c r="AA729">
        <f>A!Z729</f>
        <v>0</v>
      </c>
      <c r="AB729">
        <f>A!AA729</f>
        <v>0</v>
      </c>
      <c r="AC729">
        <f>A!AB729</f>
        <v>0</v>
      </c>
      <c r="AD729">
        <f>A!AC729</f>
        <v>0</v>
      </c>
      <c r="AE729">
        <f>A!AD729</f>
        <v>0</v>
      </c>
      <c r="AF729">
        <f>A!AE729</f>
        <v>0</v>
      </c>
      <c r="AG729">
        <f>A!AF729</f>
        <v>0</v>
      </c>
      <c r="AH729">
        <f>A!AG729</f>
        <v>0</v>
      </c>
      <c r="AI729">
        <f>A!AH729</f>
        <v>0</v>
      </c>
      <c r="AJ729">
        <f>A!AI729</f>
        <v>0</v>
      </c>
      <c r="AK729">
        <f>A!AJ729</f>
        <v>0</v>
      </c>
      <c r="AL729">
        <f>A!AK729</f>
        <v>0</v>
      </c>
      <c r="AM729">
        <f>A!AL729</f>
        <v>0</v>
      </c>
      <c r="AN729">
        <f>A!AM729</f>
        <v>0</v>
      </c>
      <c r="AO729">
        <f>A!AN729</f>
        <v>0</v>
      </c>
      <c r="AP729">
        <f>A!AO729</f>
        <v>0</v>
      </c>
      <c r="AQ729">
        <f>A!AP729</f>
        <v>0</v>
      </c>
      <c r="AR729">
        <f>A!AQ729</f>
        <v>0</v>
      </c>
      <c r="AS729">
        <f>A!AR729</f>
        <v>0</v>
      </c>
      <c r="AT729">
        <f>A!AS729</f>
        <v>0</v>
      </c>
      <c r="AU729">
        <f>A!AT729</f>
        <v>0</v>
      </c>
      <c r="AV729">
        <f>A!AU729</f>
        <v>0</v>
      </c>
      <c r="AW729" s="23" t="str">
        <f>IF(A!AV729=0,"",A!AV729)</f>
        <v/>
      </c>
      <c r="AX729">
        <f>A!AW729</f>
        <v>0</v>
      </c>
      <c r="AY729">
        <f>A!AX729</f>
        <v>0</v>
      </c>
      <c r="AZ729">
        <f>A!AY729</f>
        <v>0</v>
      </c>
      <c r="BA729">
        <f>A!AZ729</f>
        <v>0</v>
      </c>
      <c r="BB729">
        <f>A!BA729</f>
        <v>0</v>
      </c>
      <c r="BC729">
        <f>A!BB729</f>
        <v>0</v>
      </c>
      <c r="BD729">
        <f>A!BC729</f>
        <v>0</v>
      </c>
      <c r="BE729">
        <f>A!BD729</f>
        <v>0</v>
      </c>
      <c r="BF729">
        <f>A!BE729</f>
        <v>0</v>
      </c>
      <c r="BG729">
        <f>A!BF729</f>
        <v>0</v>
      </c>
      <c r="BH729">
        <f>A!BG729</f>
        <v>0</v>
      </c>
      <c r="BI729">
        <f>A!BH729</f>
        <v>0</v>
      </c>
      <c r="BJ729">
        <f>A!BI729</f>
        <v>0</v>
      </c>
      <c r="BK729">
        <f>A!BJ729</f>
        <v>0</v>
      </c>
      <c r="BL729">
        <f>A!BK729</f>
        <v>0</v>
      </c>
      <c r="BM729">
        <f>A!BL729</f>
        <v>0</v>
      </c>
      <c r="BN729">
        <f>A!BM729</f>
        <v>0</v>
      </c>
      <c r="BO729">
        <f>A!BN729</f>
        <v>0</v>
      </c>
      <c r="BP729">
        <f>A!BO729</f>
        <v>0</v>
      </c>
      <c r="BQ729">
        <f>A!BP729</f>
        <v>0</v>
      </c>
      <c r="BR729">
        <f>A!BQ729</f>
        <v>0</v>
      </c>
      <c r="BS729">
        <f>A!BR729</f>
        <v>0</v>
      </c>
      <c r="BT729">
        <f>A!BS729</f>
        <v>0</v>
      </c>
      <c r="BU729">
        <f>A!BT729</f>
        <v>0</v>
      </c>
      <c r="BV729">
        <f>A!BU729</f>
        <v>0</v>
      </c>
      <c r="BW729">
        <f>A!BV729</f>
        <v>0</v>
      </c>
      <c r="BX729">
        <f>A!BW729</f>
        <v>0</v>
      </c>
      <c r="BY729">
        <f>A!BX729</f>
        <v>0</v>
      </c>
      <c r="BZ729">
        <f>A!BY729</f>
        <v>0</v>
      </c>
      <c r="CA729">
        <f>A!BZ729</f>
        <v>0</v>
      </c>
      <c r="CB729">
        <f>A!CA729</f>
        <v>0</v>
      </c>
      <c r="CC729">
        <f>A!CB729</f>
        <v>0</v>
      </c>
      <c r="CD729">
        <f>A!CC729</f>
        <v>0</v>
      </c>
      <c r="CE729">
        <f>A!CD729</f>
        <v>0</v>
      </c>
      <c r="CF729">
        <f>A!CE729</f>
        <v>0</v>
      </c>
      <c r="CG729">
        <f>A!CF729</f>
        <v>0</v>
      </c>
      <c r="CH729">
        <f>A!CG729</f>
        <v>0</v>
      </c>
      <c r="CI729">
        <f>A!CH729</f>
        <v>0</v>
      </c>
      <c r="CJ729">
        <f>A!CI729</f>
        <v>0</v>
      </c>
      <c r="CK729">
        <f>A!CJ729</f>
        <v>0</v>
      </c>
      <c r="CL729">
        <f>A!CK729</f>
        <v>0</v>
      </c>
      <c r="CM729">
        <f>A!CL729</f>
        <v>0</v>
      </c>
      <c r="CN729">
        <f>A!CM729</f>
        <v>0</v>
      </c>
      <c r="CO729">
        <f>A!CN729</f>
        <v>0</v>
      </c>
      <c r="CP729">
        <f>A!CO729</f>
        <v>0</v>
      </c>
      <c r="CQ729">
        <f>A!CO1039</f>
        <v>0</v>
      </c>
      <c r="CR729">
        <f>A!CP729</f>
        <v>0</v>
      </c>
      <c r="CS729">
        <f>A!CQ729</f>
        <v>0</v>
      </c>
    </row>
    <row r="730" spans="1:97" x14ac:dyDescent="0.2">
      <c r="A730">
        <f>A!A730</f>
        <v>0</v>
      </c>
      <c r="B730">
        <f>A!B730</f>
        <v>0</v>
      </c>
      <c r="C730">
        <f>A!C730</f>
        <v>0</v>
      </c>
      <c r="D730">
        <f>A!D730</f>
        <v>0</v>
      </c>
      <c r="E730">
        <f>A!E730</f>
        <v>0</v>
      </c>
      <c r="F730">
        <f>A!F730</f>
        <v>0</v>
      </c>
      <c r="G730">
        <f>A!G730</f>
        <v>0</v>
      </c>
      <c r="H730">
        <f>A!H730</f>
        <v>0</v>
      </c>
      <c r="I730">
        <f>A!I730</f>
        <v>0</v>
      </c>
      <c r="J730">
        <f>A!J730</f>
        <v>0</v>
      </c>
      <c r="K730">
        <f>A!K730</f>
        <v>0</v>
      </c>
      <c r="L730">
        <f>A!L730</f>
        <v>0</v>
      </c>
      <c r="M730">
        <f>A!M730</f>
        <v>0</v>
      </c>
      <c r="N730">
        <f>A!N730</f>
        <v>0</v>
      </c>
      <c r="O730">
        <f>A!O730</f>
        <v>0</v>
      </c>
      <c r="P730" s="23" t="str">
        <f>IF(A!P730="","",INDEX(B!$A$1:$BT$2000,MATCH(A!P730,B!$AX$1:$AX$2000,0),D!$B$5))</f>
        <v/>
      </c>
      <c r="Q730">
        <f>A!Q730</f>
        <v>0</v>
      </c>
      <c r="R730">
        <f>A!R730</f>
        <v>0</v>
      </c>
      <c r="S730">
        <f>A!S730</f>
        <v>0</v>
      </c>
      <c r="T730">
        <f>A!T730</f>
        <v>0</v>
      </c>
      <c r="U730">
        <f>A!U730</f>
        <v>0</v>
      </c>
      <c r="V730" s="23">
        <f>IF(A!V730="&lt;",1,A!V730)</f>
        <v>0</v>
      </c>
      <c r="W730">
        <f>A!W730</f>
        <v>0</v>
      </c>
      <c r="X730">
        <f>A!X730</f>
        <v>0</v>
      </c>
      <c r="Y730">
        <f>A!Y730</f>
        <v>0</v>
      </c>
      <c r="Z730" s="23">
        <f t="shared" si="11"/>
        <v>0</v>
      </c>
      <c r="AA730">
        <f>A!Z730</f>
        <v>0</v>
      </c>
      <c r="AB730">
        <f>A!AA730</f>
        <v>0</v>
      </c>
      <c r="AC730">
        <f>A!AB730</f>
        <v>0</v>
      </c>
      <c r="AD730">
        <f>A!AC730</f>
        <v>0</v>
      </c>
      <c r="AE730">
        <f>A!AD730</f>
        <v>0</v>
      </c>
      <c r="AF730">
        <f>A!AE730</f>
        <v>0</v>
      </c>
      <c r="AG730">
        <f>A!AF730</f>
        <v>0</v>
      </c>
      <c r="AH730">
        <f>A!AG730</f>
        <v>0</v>
      </c>
      <c r="AI730">
        <f>A!AH730</f>
        <v>0</v>
      </c>
      <c r="AJ730">
        <f>A!AI730</f>
        <v>0</v>
      </c>
      <c r="AK730">
        <f>A!AJ730</f>
        <v>0</v>
      </c>
      <c r="AL730">
        <f>A!AK730</f>
        <v>0</v>
      </c>
      <c r="AM730">
        <f>A!AL730</f>
        <v>0</v>
      </c>
      <c r="AN730">
        <f>A!AM730</f>
        <v>0</v>
      </c>
      <c r="AO730">
        <f>A!AN730</f>
        <v>0</v>
      </c>
      <c r="AP730">
        <f>A!AO730</f>
        <v>0</v>
      </c>
      <c r="AQ730">
        <f>A!AP730</f>
        <v>0</v>
      </c>
      <c r="AR730">
        <f>A!AQ730</f>
        <v>0</v>
      </c>
      <c r="AS730">
        <f>A!AR730</f>
        <v>0</v>
      </c>
      <c r="AT730">
        <f>A!AS730</f>
        <v>0</v>
      </c>
      <c r="AU730">
        <f>A!AT730</f>
        <v>0</v>
      </c>
      <c r="AV730">
        <f>A!AU730</f>
        <v>0</v>
      </c>
      <c r="AW730" s="23" t="str">
        <f>IF(A!AV730=0,"",A!AV730)</f>
        <v/>
      </c>
      <c r="AX730">
        <f>A!AW730</f>
        <v>0</v>
      </c>
      <c r="AY730">
        <f>A!AX730</f>
        <v>0</v>
      </c>
      <c r="AZ730">
        <f>A!AY730</f>
        <v>0</v>
      </c>
      <c r="BA730">
        <f>A!AZ730</f>
        <v>0</v>
      </c>
      <c r="BB730">
        <f>A!BA730</f>
        <v>0</v>
      </c>
      <c r="BC730">
        <f>A!BB730</f>
        <v>0</v>
      </c>
      <c r="BD730">
        <f>A!BC730</f>
        <v>0</v>
      </c>
      <c r="BE730">
        <f>A!BD730</f>
        <v>0</v>
      </c>
      <c r="BF730">
        <f>A!BE730</f>
        <v>0</v>
      </c>
      <c r="BG730">
        <f>A!BF730</f>
        <v>0</v>
      </c>
      <c r="BH730">
        <f>A!BG730</f>
        <v>0</v>
      </c>
      <c r="BI730">
        <f>A!BH730</f>
        <v>0</v>
      </c>
      <c r="BJ730">
        <f>A!BI730</f>
        <v>0</v>
      </c>
      <c r="BK730">
        <f>A!BJ730</f>
        <v>0</v>
      </c>
      <c r="BL730">
        <f>A!BK730</f>
        <v>0</v>
      </c>
      <c r="BM730">
        <f>A!BL730</f>
        <v>0</v>
      </c>
      <c r="BN730">
        <f>A!BM730</f>
        <v>0</v>
      </c>
      <c r="BO730">
        <f>A!BN730</f>
        <v>0</v>
      </c>
      <c r="BP730">
        <f>A!BO730</f>
        <v>0</v>
      </c>
      <c r="BQ730">
        <f>A!BP730</f>
        <v>0</v>
      </c>
      <c r="BR730">
        <f>A!BQ730</f>
        <v>0</v>
      </c>
      <c r="BS730">
        <f>A!BR730</f>
        <v>0</v>
      </c>
      <c r="BT730">
        <f>A!BS730</f>
        <v>0</v>
      </c>
      <c r="BU730">
        <f>A!BT730</f>
        <v>0</v>
      </c>
      <c r="BV730">
        <f>A!BU730</f>
        <v>0</v>
      </c>
      <c r="BW730">
        <f>A!BV730</f>
        <v>0</v>
      </c>
      <c r="BX730">
        <f>A!BW730</f>
        <v>0</v>
      </c>
      <c r="BY730">
        <f>A!BX730</f>
        <v>0</v>
      </c>
      <c r="BZ730">
        <f>A!BY730</f>
        <v>0</v>
      </c>
      <c r="CA730">
        <f>A!BZ730</f>
        <v>0</v>
      </c>
      <c r="CB730">
        <f>A!CA730</f>
        <v>0</v>
      </c>
      <c r="CC730">
        <f>A!CB730</f>
        <v>0</v>
      </c>
      <c r="CD730">
        <f>A!CC730</f>
        <v>0</v>
      </c>
      <c r="CE730">
        <f>A!CD730</f>
        <v>0</v>
      </c>
      <c r="CF730">
        <f>A!CE730</f>
        <v>0</v>
      </c>
      <c r="CG730">
        <f>A!CF730</f>
        <v>0</v>
      </c>
      <c r="CH730">
        <f>A!CG730</f>
        <v>0</v>
      </c>
      <c r="CI730">
        <f>A!CH730</f>
        <v>0</v>
      </c>
      <c r="CJ730">
        <f>A!CI730</f>
        <v>0</v>
      </c>
      <c r="CK730">
        <f>A!CJ730</f>
        <v>0</v>
      </c>
      <c r="CL730">
        <f>A!CK730</f>
        <v>0</v>
      </c>
      <c r="CM730">
        <f>A!CL730</f>
        <v>0</v>
      </c>
      <c r="CN730">
        <f>A!CM730</f>
        <v>0</v>
      </c>
      <c r="CO730">
        <f>A!CN730</f>
        <v>0</v>
      </c>
      <c r="CP730">
        <f>A!CO730</f>
        <v>0</v>
      </c>
      <c r="CQ730">
        <f>A!CO1040</f>
        <v>0</v>
      </c>
      <c r="CR730">
        <f>A!CP730</f>
        <v>0</v>
      </c>
      <c r="CS730">
        <f>A!CQ730</f>
        <v>0</v>
      </c>
    </row>
    <row r="731" spans="1:97" x14ac:dyDescent="0.2">
      <c r="A731">
        <f>A!A731</f>
        <v>0</v>
      </c>
      <c r="B731">
        <f>A!B731</f>
        <v>0</v>
      </c>
      <c r="C731">
        <f>A!C731</f>
        <v>0</v>
      </c>
      <c r="D731">
        <f>A!D731</f>
        <v>0</v>
      </c>
      <c r="E731">
        <f>A!E731</f>
        <v>0</v>
      </c>
      <c r="F731">
        <f>A!F731</f>
        <v>0</v>
      </c>
      <c r="G731">
        <f>A!G731</f>
        <v>0</v>
      </c>
      <c r="H731">
        <f>A!H731</f>
        <v>0</v>
      </c>
      <c r="I731">
        <f>A!I731</f>
        <v>0</v>
      </c>
      <c r="J731">
        <f>A!J731</f>
        <v>0</v>
      </c>
      <c r="K731">
        <f>A!K731</f>
        <v>0</v>
      </c>
      <c r="L731">
        <f>A!L731</f>
        <v>0</v>
      </c>
      <c r="M731">
        <f>A!M731</f>
        <v>0</v>
      </c>
      <c r="N731">
        <f>A!N731</f>
        <v>0</v>
      </c>
      <c r="O731">
        <f>A!O731</f>
        <v>0</v>
      </c>
      <c r="P731" s="23" t="str">
        <f>IF(A!P731="","",INDEX(B!$A$1:$BT$2000,MATCH(A!P731,B!$AX$1:$AX$2000,0),D!$B$5))</f>
        <v/>
      </c>
      <c r="Q731">
        <f>A!Q731</f>
        <v>0</v>
      </c>
      <c r="R731">
        <f>A!R731</f>
        <v>0</v>
      </c>
      <c r="S731">
        <f>A!S731</f>
        <v>0</v>
      </c>
      <c r="T731">
        <f>A!T731</f>
        <v>0</v>
      </c>
      <c r="U731">
        <f>A!U731</f>
        <v>0</v>
      </c>
      <c r="V731" s="23">
        <f>IF(A!V731="&lt;",1,A!V731)</f>
        <v>0</v>
      </c>
      <c r="W731">
        <f>A!W731</f>
        <v>0</v>
      </c>
      <c r="X731">
        <f>A!X731</f>
        <v>0</v>
      </c>
      <c r="Y731">
        <f>A!Y731</f>
        <v>0</v>
      </c>
      <c r="Z731" s="23">
        <f t="shared" si="11"/>
        <v>0</v>
      </c>
      <c r="AA731">
        <f>A!Z731</f>
        <v>0</v>
      </c>
      <c r="AB731">
        <f>A!AA731</f>
        <v>0</v>
      </c>
      <c r="AC731">
        <f>A!AB731</f>
        <v>0</v>
      </c>
      <c r="AD731">
        <f>A!AC731</f>
        <v>0</v>
      </c>
      <c r="AE731">
        <f>A!AD731</f>
        <v>0</v>
      </c>
      <c r="AF731">
        <f>A!AE731</f>
        <v>0</v>
      </c>
      <c r="AG731">
        <f>A!AF731</f>
        <v>0</v>
      </c>
      <c r="AH731">
        <f>A!AG731</f>
        <v>0</v>
      </c>
      <c r="AI731">
        <f>A!AH731</f>
        <v>0</v>
      </c>
      <c r="AJ731">
        <f>A!AI731</f>
        <v>0</v>
      </c>
      <c r="AK731">
        <f>A!AJ731</f>
        <v>0</v>
      </c>
      <c r="AL731">
        <f>A!AK731</f>
        <v>0</v>
      </c>
      <c r="AM731">
        <f>A!AL731</f>
        <v>0</v>
      </c>
      <c r="AN731">
        <f>A!AM731</f>
        <v>0</v>
      </c>
      <c r="AO731">
        <f>A!AN731</f>
        <v>0</v>
      </c>
      <c r="AP731">
        <f>A!AO731</f>
        <v>0</v>
      </c>
      <c r="AQ731">
        <f>A!AP731</f>
        <v>0</v>
      </c>
      <c r="AR731">
        <f>A!AQ731</f>
        <v>0</v>
      </c>
      <c r="AS731">
        <f>A!AR731</f>
        <v>0</v>
      </c>
      <c r="AT731">
        <f>A!AS731</f>
        <v>0</v>
      </c>
      <c r="AU731">
        <f>A!AT731</f>
        <v>0</v>
      </c>
      <c r="AV731">
        <f>A!AU731</f>
        <v>0</v>
      </c>
      <c r="AW731" s="23" t="str">
        <f>IF(A!AV731=0,"",A!AV731)</f>
        <v/>
      </c>
      <c r="AX731">
        <f>A!AW731</f>
        <v>0</v>
      </c>
      <c r="AY731">
        <f>A!AX731</f>
        <v>0</v>
      </c>
      <c r="AZ731">
        <f>A!AY731</f>
        <v>0</v>
      </c>
      <c r="BA731">
        <f>A!AZ731</f>
        <v>0</v>
      </c>
      <c r="BB731">
        <f>A!BA731</f>
        <v>0</v>
      </c>
      <c r="BC731">
        <f>A!BB731</f>
        <v>0</v>
      </c>
      <c r="BD731">
        <f>A!BC731</f>
        <v>0</v>
      </c>
      <c r="BE731">
        <f>A!BD731</f>
        <v>0</v>
      </c>
      <c r="BF731">
        <f>A!BE731</f>
        <v>0</v>
      </c>
      <c r="BG731">
        <f>A!BF731</f>
        <v>0</v>
      </c>
      <c r="BH731">
        <f>A!BG731</f>
        <v>0</v>
      </c>
      <c r="BI731">
        <f>A!BH731</f>
        <v>0</v>
      </c>
      <c r="BJ731">
        <f>A!BI731</f>
        <v>0</v>
      </c>
      <c r="BK731">
        <f>A!BJ731</f>
        <v>0</v>
      </c>
      <c r="BL731">
        <f>A!BK731</f>
        <v>0</v>
      </c>
      <c r="BM731">
        <f>A!BL731</f>
        <v>0</v>
      </c>
      <c r="BN731">
        <f>A!BM731</f>
        <v>0</v>
      </c>
      <c r="BO731">
        <f>A!BN731</f>
        <v>0</v>
      </c>
      <c r="BP731">
        <f>A!BO731</f>
        <v>0</v>
      </c>
      <c r="BQ731">
        <f>A!BP731</f>
        <v>0</v>
      </c>
      <c r="BR731">
        <f>A!BQ731</f>
        <v>0</v>
      </c>
      <c r="BS731">
        <f>A!BR731</f>
        <v>0</v>
      </c>
      <c r="BT731">
        <f>A!BS731</f>
        <v>0</v>
      </c>
      <c r="BU731">
        <f>A!BT731</f>
        <v>0</v>
      </c>
      <c r="BV731">
        <f>A!BU731</f>
        <v>0</v>
      </c>
      <c r="BW731">
        <f>A!BV731</f>
        <v>0</v>
      </c>
      <c r="BX731">
        <f>A!BW731</f>
        <v>0</v>
      </c>
      <c r="BY731">
        <f>A!BX731</f>
        <v>0</v>
      </c>
      <c r="BZ731">
        <f>A!BY731</f>
        <v>0</v>
      </c>
      <c r="CA731">
        <f>A!BZ731</f>
        <v>0</v>
      </c>
      <c r="CB731">
        <f>A!CA731</f>
        <v>0</v>
      </c>
      <c r="CC731">
        <f>A!CB731</f>
        <v>0</v>
      </c>
      <c r="CD731">
        <f>A!CC731</f>
        <v>0</v>
      </c>
      <c r="CE731">
        <f>A!CD731</f>
        <v>0</v>
      </c>
      <c r="CF731">
        <f>A!CE731</f>
        <v>0</v>
      </c>
      <c r="CG731">
        <f>A!CF731</f>
        <v>0</v>
      </c>
      <c r="CH731">
        <f>A!CG731</f>
        <v>0</v>
      </c>
      <c r="CI731">
        <f>A!CH731</f>
        <v>0</v>
      </c>
      <c r="CJ731">
        <f>A!CI731</f>
        <v>0</v>
      </c>
      <c r="CK731">
        <f>A!CJ731</f>
        <v>0</v>
      </c>
      <c r="CL731">
        <f>A!CK731</f>
        <v>0</v>
      </c>
      <c r="CM731">
        <f>A!CL731</f>
        <v>0</v>
      </c>
      <c r="CN731">
        <f>A!CM731</f>
        <v>0</v>
      </c>
      <c r="CO731">
        <f>A!CN731</f>
        <v>0</v>
      </c>
      <c r="CP731">
        <f>A!CO731</f>
        <v>0</v>
      </c>
      <c r="CQ731">
        <f>A!CO1041</f>
        <v>0</v>
      </c>
      <c r="CR731">
        <f>A!CP731</f>
        <v>0</v>
      </c>
      <c r="CS731">
        <f>A!CQ731</f>
        <v>0</v>
      </c>
    </row>
    <row r="732" spans="1:97" x14ac:dyDescent="0.2">
      <c r="A732">
        <f>A!A732</f>
        <v>0</v>
      </c>
      <c r="B732">
        <f>A!B732</f>
        <v>0</v>
      </c>
      <c r="C732">
        <f>A!C732</f>
        <v>0</v>
      </c>
      <c r="D732">
        <f>A!D732</f>
        <v>0</v>
      </c>
      <c r="E732">
        <f>A!E732</f>
        <v>0</v>
      </c>
      <c r="F732">
        <f>A!F732</f>
        <v>0</v>
      </c>
      <c r="G732">
        <f>A!G732</f>
        <v>0</v>
      </c>
      <c r="H732">
        <f>A!H732</f>
        <v>0</v>
      </c>
      <c r="I732">
        <f>A!I732</f>
        <v>0</v>
      </c>
      <c r="J732">
        <f>A!J732</f>
        <v>0</v>
      </c>
      <c r="K732">
        <f>A!K732</f>
        <v>0</v>
      </c>
      <c r="L732">
        <f>A!L732</f>
        <v>0</v>
      </c>
      <c r="M732">
        <f>A!M732</f>
        <v>0</v>
      </c>
      <c r="N732">
        <f>A!N732</f>
        <v>0</v>
      </c>
      <c r="O732">
        <f>A!O732</f>
        <v>0</v>
      </c>
      <c r="P732" s="23" t="str">
        <f>IF(A!P732="","",INDEX(B!$A$1:$BT$2000,MATCH(A!P732,B!$AX$1:$AX$2000,0),D!$B$5))</f>
        <v/>
      </c>
      <c r="Q732">
        <f>A!Q732</f>
        <v>0</v>
      </c>
      <c r="R732">
        <f>A!R732</f>
        <v>0</v>
      </c>
      <c r="S732">
        <f>A!S732</f>
        <v>0</v>
      </c>
      <c r="T732">
        <f>A!T732</f>
        <v>0</v>
      </c>
      <c r="U732">
        <f>A!U732</f>
        <v>0</v>
      </c>
      <c r="V732" s="23">
        <f>IF(A!V732="&lt;",1,A!V732)</f>
        <v>0</v>
      </c>
      <c r="W732">
        <f>A!W732</f>
        <v>0</v>
      </c>
      <c r="X732">
        <f>A!X732</f>
        <v>0</v>
      </c>
      <c r="Y732">
        <f>A!Y732</f>
        <v>0</v>
      </c>
      <c r="Z732" s="23">
        <f t="shared" si="11"/>
        <v>0</v>
      </c>
      <c r="AA732">
        <f>A!Z732</f>
        <v>0</v>
      </c>
      <c r="AB732">
        <f>A!AA732</f>
        <v>0</v>
      </c>
      <c r="AC732">
        <f>A!AB732</f>
        <v>0</v>
      </c>
      <c r="AD732">
        <f>A!AC732</f>
        <v>0</v>
      </c>
      <c r="AE732">
        <f>A!AD732</f>
        <v>0</v>
      </c>
      <c r="AF732">
        <f>A!AE732</f>
        <v>0</v>
      </c>
      <c r="AG732">
        <f>A!AF732</f>
        <v>0</v>
      </c>
      <c r="AH732">
        <f>A!AG732</f>
        <v>0</v>
      </c>
      <c r="AI732">
        <f>A!AH732</f>
        <v>0</v>
      </c>
      <c r="AJ732">
        <f>A!AI732</f>
        <v>0</v>
      </c>
      <c r="AK732">
        <f>A!AJ732</f>
        <v>0</v>
      </c>
      <c r="AL732">
        <f>A!AK732</f>
        <v>0</v>
      </c>
      <c r="AM732">
        <f>A!AL732</f>
        <v>0</v>
      </c>
      <c r="AN732">
        <f>A!AM732</f>
        <v>0</v>
      </c>
      <c r="AO732">
        <f>A!AN732</f>
        <v>0</v>
      </c>
      <c r="AP732">
        <f>A!AO732</f>
        <v>0</v>
      </c>
      <c r="AQ732">
        <f>A!AP732</f>
        <v>0</v>
      </c>
      <c r="AR732">
        <f>A!AQ732</f>
        <v>0</v>
      </c>
      <c r="AS732">
        <f>A!AR732</f>
        <v>0</v>
      </c>
      <c r="AT732">
        <f>A!AS732</f>
        <v>0</v>
      </c>
      <c r="AU732">
        <f>A!AT732</f>
        <v>0</v>
      </c>
      <c r="AV732">
        <f>A!AU732</f>
        <v>0</v>
      </c>
      <c r="AW732" s="23" t="str">
        <f>IF(A!AV732=0,"",A!AV732)</f>
        <v/>
      </c>
      <c r="AX732">
        <f>A!AW732</f>
        <v>0</v>
      </c>
      <c r="AY732">
        <f>A!AX732</f>
        <v>0</v>
      </c>
      <c r="AZ732">
        <f>A!AY732</f>
        <v>0</v>
      </c>
      <c r="BA732">
        <f>A!AZ732</f>
        <v>0</v>
      </c>
      <c r="BB732">
        <f>A!BA732</f>
        <v>0</v>
      </c>
      <c r="BC732">
        <f>A!BB732</f>
        <v>0</v>
      </c>
      <c r="BD732">
        <f>A!BC732</f>
        <v>0</v>
      </c>
      <c r="BE732">
        <f>A!BD732</f>
        <v>0</v>
      </c>
      <c r="BF732">
        <f>A!BE732</f>
        <v>0</v>
      </c>
      <c r="BG732">
        <f>A!BF732</f>
        <v>0</v>
      </c>
      <c r="BH732">
        <f>A!BG732</f>
        <v>0</v>
      </c>
      <c r="BI732">
        <f>A!BH732</f>
        <v>0</v>
      </c>
      <c r="BJ732">
        <f>A!BI732</f>
        <v>0</v>
      </c>
      <c r="BK732">
        <f>A!BJ732</f>
        <v>0</v>
      </c>
      <c r="BL732">
        <f>A!BK732</f>
        <v>0</v>
      </c>
      <c r="BM732">
        <f>A!BL732</f>
        <v>0</v>
      </c>
      <c r="BN732">
        <f>A!BM732</f>
        <v>0</v>
      </c>
      <c r="BO732">
        <f>A!BN732</f>
        <v>0</v>
      </c>
      <c r="BP732">
        <f>A!BO732</f>
        <v>0</v>
      </c>
      <c r="BQ732">
        <f>A!BP732</f>
        <v>0</v>
      </c>
      <c r="BR732">
        <f>A!BQ732</f>
        <v>0</v>
      </c>
      <c r="BS732">
        <f>A!BR732</f>
        <v>0</v>
      </c>
      <c r="BT732">
        <f>A!BS732</f>
        <v>0</v>
      </c>
      <c r="BU732">
        <f>A!BT732</f>
        <v>0</v>
      </c>
      <c r="BV732">
        <f>A!BU732</f>
        <v>0</v>
      </c>
      <c r="BW732">
        <f>A!BV732</f>
        <v>0</v>
      </c>
      <c r="BX732">
        <f>A!BW732</f>
        <v>0</v>
      </c>
      <c r="BY732">
        <f>A!BX732</f>
        <v>0</v>
      </c>
      <c r="BZ732">
        <f>A!BY732</f>
        <v>0</v>
      </c>
      <c r="CA732">
        <f>A!BZ732</f>
        <v>0</v>
      </c>
      <c r="CB732">
        <f>A!CA732</f>
        <v>0</v>
      </c>
      <c r="CC732">
        <f>A!CB732</f>
        <v>0</v>
      </c>
      <c r="CD732">
        <f>A!CC732</f>
        <v>0</v>
      </c>
      <c r="CE732">
        <f>A!CD732</f>
        <v>0</v>
      </c>
      <c r="CF732">
        <f>A!CE732</f>
        <v>0</v>
      </c>
      <c r="CG732">
        <f>A!CF732</f>
        <v>0</v>
      </c>
      <c r="CH732">
        <f>A!CG732</f>
        <v>0</v>
      </c>
      <c r="CI732">
        <f>A!CH732</f>
        <v>0</v>
      </c>
      <c r="CJ732">
        <f>A!CI732</f>
        <v>0</v>
      </c>
      <c r="CK732">
        <f>A!CJ732</f>
        <v>0</v>
      </c>
      <c r="CL732">
        <f>A!CK732</f>
        <v>0</v>
      </c>
      <c r="CM732">
        <f>A!CL732</f>
        <v>0</v>
      </c>
      <c r="CN732">
        <f>A!CM732</f>
        <v>0</v>
      </c>
      <c r="CO732">
        <f>A!CN732</f>
        <v>0</v>
      </c>
      <c r="CP732">
        <f>A!CO732</f>
        <v>0</v>
      </c>
      <c r="CQ732">
        <f>A!CO1042</f>
        <v>0</v>
      </c>
      <c r="CR732">
        <f>A!CP732</f>
        <v>0</v>
      </c>
      <c r="CS732">
        <f>A!CQ732</f>
        <v>0</v>
      </c>
    </row>
    <row r="733" spans="1:97" x14ac:dyDescent="0.2">
      <c r="A733">
        <f>A!A733</f>
        <v>0</v>
      </c>
      <c r="B733">
        <f>A!B733</f>
        <v>0</v>
      </c>
      <c r="C733">
        <f>A!C733</f>
        <v>0</v>
      </c>
      <c r="D733">
        <f>A!D733</f>
        <v>0</v>
      </c>
      <c r="E733">
        <f>A!E733</f>
        <v>0</v>
      </c>
      <c r="F733">
        <f>A!F733</f>
        <v>0</v>
      </c>
      <c r="G733">
        <f>A!G733</f>
        <v>0</v>
      </c>
      <c r="H733">
        <f>A!H733</f>
        <v>0</v>
      </c>
      <c r="I733">
        <f>A!I733</f>
        <v>0</v>
      </c>
      <c r="J733">
        <f>A!J733</f>
        <v>0</v>
      </c>
      <c r="K733">
        <f>A!K733</f>
        <v>0</v>
      </c>
      <c r="L733">
        <f>A!L733</f>
        <v>0</v>
      </c>
      <c r="M733">
        <f>A!M733</f>
        <v>0</v>
      </c>
      <c r="N733">
        <f>A!N733</f>
        <v>0</v>
      </c>
      <c r="O733">
        <f>A!O733</f>
        <v>0</v>
      </c>
      <c r="P733" s="23" t="str">
        <f>IF(A!P733="","",INDEX(B!$A$1:$BT$2000,MATCH(A!P733,B!$AX$1:$AX$2000,0),D!$B$5))</f>
        <v/>
      </c>
      <c r="Q733">
        <f>A!Q733</f>
        <v>0</v>
      </c>
      <c r="R733">
        <f>A!R733</f>
        <v>0</v>
      </c>
      <c r="S733">
        <f>A!S733</f>
        <v>0</v>
      </c>
      <c r="T733">
        <f>A!T733</f>
        <v>0</v>
      </c>
      <c r="U733">
        <f>A!U733</f>
        <v>0</v>
      </c>
      <c r="V733" s="23">
        <f>IF(A!V733="&lt;",1,A!V733)</f>
        <v>0</v>
      </c>
      <c r="W733">
        <f>A!W733</f>
        <v>0</v>
      </c>
      <c r="X733">
        <f>A!X733</f>
        <v>0</v>
      </c>
      <c r="Y733">
        <f>A!Y733</f>
        <v>0</v>
      </c>
      <c r="Z733" s="23">
        <f t="shared" si="11"/>
        <v>0</v>
      </c>
      <c r="AA733">
        <f>A!Z733</f>
        <v>0</v>
      </c>
      <c r="AB733">
        <f>A!AA733</f>
        <v>0</v>
      </c>
      <c r="AC733">
        <f>A!AB733</f>
        <v>0</v>
      </c>
      <c r="AD733">
        <f>A!AC733</f>
        <v>0</v>
      </c>
      <c r="AE733">
        <f>A!AD733</f>
        <v>0</v>
      </c>
      <c r="AF733">
        <f>A!AE733</f>
        <v>0</v>
      </c>
      <c r="AG733">
        <f>A!AF733</f>
        <v>0</v>
      </c>
      <c r="AH733">
        <f>A!AG733</f>
        <v>0</v>
      </c>
      <c r="AI733">
        <f>A!AH733</f>
        <v>0</v>
      </c>
      <c r="AJ733">
        <f>A!AI733</f>
        <v>0</v>
      </c>
      <c r="AK733">
        <f>A!AJ733</f>
        <v>0</v>
      </c>
      <c r="AL733">
        <f>A!AK733</f>
        <v>0</v>
      </c>
      <c r="AM733">
        <f>A!AL733</f>
        <v>0</v>
      </c>
      <c r="AN733">
        <f>A!AM733</f>
        <v>0</v>
      </c>
      <c r="AO733">
        <f>A!AN733</f>
        <v>0</v>
      </c>
      <c r="AP733">
        <f>A!AO733</f>
        <v>0</v>
      </c>
      <c r="AQ733">
        <f>A!AP733</f>
        <v>0</v>
      </c>
      <c r="AR733">
        <f>A!AQ733</f>
        <v>0</v>
      </c>
      <c r="AS733">
        <f>A!AR733</f>
        <v>0</v>
      </c>
      <c r="AT733">
        <f>A!AS733</f>
        <v>0</v>
      </c>
      <c r="AU733">
        <f>A!AT733</f>
        <v>0</v>
      </c>
      <c r="AV733">
        <f>A!AU733</f>
        <v>0</v>
      </c>
      <c r="AW733" s="23" t="str">
        <f>IF(A!AV733=0,"",A!AV733)</f>
        <v/>
      </c>
      <c r="AX733">
        <f>A!AW733</f>
        <v>0</v>
      </c>
      <c r="AY733">
        <f>A!AX733</f>
        <v>0</v>
      </c>
      <c r="AZ733">
        <f>A!AY733</f>
        <v>0</v>
      </c>
      <c r="BA733">
        <f>A!AZ733</f>
        <v>0</v>
      </c>
      <c r="BB733">
        <f>A!BA733</f>
        <v>0</v>
      </c>
      <c r="BC733">
        <f>A!BB733</f>
        <v>0</v>
      </c>
      <c r="BD733">
        <f>A!BC733</f>
        <v>0</v>
      </c>
      <c r="BE733">
        <f>A!BD733</f>
        <v>0</v>
      </c>
      <c r="BF733">
        <f>A!BE733</f>
        <v>0</v>
      </c>
      <c r="BG733">
        <f>A!BF733</f>
        <v>0</v>
      </c>
      <c r="BH733">
        <f>A!BG733</f>
        <v>0</v>
      </c>
      <c r="BI733">
        <f>A!BH733</f>
        <v>0</v>
      </c>
      <c r="BJ733">
        <f>A!BI733</f>
        <v>0</v>
      </c>
      <c r="BK733">
        <f>A!BJ733</f>
        <v>0</v>
      </c>
      <c r="BL733">
        <f>A!BK733</f>
        <v>0</v>
      </c>
      <c r="BM733">
        <f>A!BL733</f>
        <v>0</v>
      </c>
      <c r="BN733">
        <f>A!BM733</f>
        <v>0</v>
      </c>
      <c r="BO733">
        <f>A!BN733</f>
        <v>0</v>
      </c>
      <c r="BP733">
        <f>A!BO733</f>
        <v>0</v>
      </c>
      <c r="BQ733">
        <f>A!BP733</f>
        <v>0</v>
      </c>
      <c r="BR733">
        <f>A!BQ733</f>
        <v>0</v>
      </c>
      <c r="BS733">
        <f>A!BR733</f>
        <v>0</v>
      </c>
      <c r="BT733">
        <f>A!BS733</f>
        <v>0</v>
      </c>
      <c r="BU733">
        <f>A!BT733</f>
        <v>0</v>
      </c>
      <c r="BV733">
        <f>A!BU733</f>
        <v>0</v>
      </c>
      <c r="BW733">
        <f>A!BV733</f>
        <v>0</v>
      </c>
      <c r="BX733">
        <f>A!BW733</f>
        <v>0</v>
      </c>
      <c r="BY733">
        <f>A!BX733</f>
        <v>0</v>
      </c>
      <c r="BZ733">
        <f>A!BY733</f>
        <v>0</v>
      </c>
      <c r="CA733">
        <f>A!BZ733</f>
        <v>0</v>
      </c>
      <c r="CB733">
        <f>A!CA733</f>
        <v>0</v>
      </c>
      <c r="CC733">
        <f>A!CB733</f>
        <v>0</v>
      </c>
      <c r="CD733">
        <f>A!CC733</f>
        <v>0</v>
      </c>
      <c r="CE733">
        <f>A!CD733</f>
        <v>0</v>
      </c>
      <c r="CF733">
        <f>A!CE733</f>
        <v>0</v>
      </c>
      <c r="CG733">
        <f>A!CF733</f>
        <v>0</v>
      </c>
      <c r="CH733">
        <f>A!CG733</f>
        <v>0</v>
      </c>
      <c r="CI733">
        <f>A!CH733</f>
        <v>0</v>
      </c>
      <c r="CJ733">
        <f>A!CI733</f>
        <v>0</v>
      </c>
      <c r="CK733">
        <f>A!CJ733</f>
        <v>0</v>
      </c>
      <c r="CL733">
        <f>A!CK733</f>
        <v>0</v>
      </c>
      <c r="CM733">
        <f>A!CL733</f>
        <v>0</v>
      </c>
      <c r="CN733">
        <f>A!CM733</f>
        <v>0</v>
      </c>
      <c r="CO733">
        <f>A!CN733</f>
        <v>0</v>
      </c>
      <c r="CP733">
        <f>A!CO733</f>
        <v>0</v>
      </c>
      <c r="CQ733">
        <f>A!CO1043</f>
        <v>0</v>
      </c>
      <c r="CR733">
        <f>A!CP733</f>
        <v>0</v>
      </c>
      <c r="CS733">
        <f>A!CQ733</f>
        <v>0</v>
      </c>
    </row>
    <row r="734" spans="1:97" x14ac:dyDescent="0.2">
      <c r="A734">
        <f>A!A734</f>
        <v>0</v>
      </c>
      <c r="B734">
        <f>A!B734</f>
        <v>0</v>
      </c>
      <c r="C734">
        <f>A!C734</f>
        <v>0</v>
      </c>
      <c r="D734">
        <f>A!D734</f>
        <v>0</v>
      </c>
      <c r="E734">
        <f>A!E734</f>
        <v>0</v>
      </c>
      <c r="F734">
        <f>A!F734</f>
        <v>0</v>
      </c>
      <c r="G734">
        <f>A!G734</f>
        <v>0</v>
      </c>
      <c r="H734">
        <f>A!H734</f>
        <v>0</v>
      </c>
      <c r="I734">
        <f>A!I734</f>
        <v>0</v>
      </c>
      <c r="J734">
        <f>A!J734</f>
        <v>0</v>
      </c>
      <c r="K734">
        <f>A!K734</f>
        <v>0</v>
      </c>
      <c r="L734">
        <f>A!L734</f>
        <v>0</v>
      </c>
      <c r="M734">
        <f>A!M734</f>
        <v>0</v>
      </c>
      <c r="N734">
        <f>A!N734</f>
        <v>0</v>
      </c>
      <c r="O734">
        <f>A!O734</f>
        <v>0</v>
      </c>
      <c r="P734" s="23" t="str">
        <f>IF(A!P734="","",INDEX(B!$A$1:$BT$2000,MATCH(A!P734,B!$AX$1:$AX$2000,0),D!$B$5))</f>
        <v/>
      </c>
      <c r="Q734">
        <f>A!Q734</f>
        <v>0</v>
      </c>
      <c r="R734">
        <f>A!R734</f>
        <v>0</v>
      </c>
      <c r="S734">
        <f>A!S734</f>
        <v>0</v>
      </c>
      <c r="T734">
        <f>A!T734</f>
        <v>0</v>
      </c>
      <c r="U734">
        <f>A!U734</f>
        <v>0</v>
      </c>
      <c r="V734" s="23">
        <f>IF(A!V734="&lt;",1,A!V734)</f>
        <v>0</v>
      </c>
      <c r="W734">
        <f>A!W734</f>
        <v>0</v>
      </c>
      <c r="X734">
        <f>A!X734</f>
        <v>0</v>
      </c>
      <c r="Y734">
        <f>A!Y734</f>
        <v>0</v>
      </c>
      <c r="Z734" s="23">
        <f t="shared" si="11"/>
        <v>0</v>
      </c>
      <c r="AA734">
        <f>A!Z734</f>
        <v>0</v>
      </c>
      <c r="AB734">
        <f>A!AA734</f>
        <v>0</v>
      </c>
      <c r="AC734">
        <f>A!AB734</f>
        <v>0</v>
      </c>
      <c r="AD734">
        <f>A!AC734</f>
        <v>0</v>
      </c>
      <c r="AE734">
        <f>A!AD734</f>
        <v>0</v>
      </c>
      <c r="AF734">
        <f>A!AE734</f>
        <v>0</v>
      </c>
      <c r="AG734">
        <f>A!AF734</f>
        <v>0</v>
      </c>
      <c r="AH734">
        <f>A!AG734</f>
        <v>0</v>
      </c>
      <c r="AI734">
        <f>A!AH734</f>
        <v>0</v>
      </c>
      <c r="AJ734">
        <f>A!AI734</f>
        <v>0</v>
      </c>
      <c r="AK734">
        <f>A!AJ734</f>
        <v>0</v>
      </c>
      <c r="AL734">
        <f>A!AK734</f>
        <v>0</v>
      </c>
      <c r="AM734">
        <f>A!AL734</f>
        <v>0</v>
      </c>
      <c r="AN734">
        <f>A!AM734</f>
        <v>0</v>
      </c>
      <c r="AO734">
        <f>A!AN734</f>
        <v>0</v>
      </c>
      <c r="AP734">
        <f>A!AO734</f>
        <v>0</v>
      </c>
      <c r="AQ734">
        <f>A!AP734</f>
        <v>0</v>
      </c>
      <c r="AR734">
        <f>A!AQ734</f>
        <v>0</v>
      </c>
      <c r="AS734">
        <f>A!AR734</f>
        <v>0</v>
      </c>
      <c r="AT734">
        <f>A!AS734</f>
        <v>0</v>
      </c>
      <c r="AU734">
        <f>A!AT734</f>
        <v>0</v>
      </c>
      <c r="AV734">
        <f>A!AU734</f>
        <v>0</v>
      </c>
      <c r="AW734" s="23" t="str">
        <f>IF(A!AV734=0,"",A!AV734)</f>
        <v/>
      </c>
      <c r="AX734">
        <f>A!AW734</f>
        <v>0</v>
      </c>
      <c r="AY734">
        <f>A!AX734</f>
        <v>0</v>
      </c>
      <c r="AZ734">
        <f>A!AY734</f>
        <v>0</v>
      </c>
      <c r="BA734">
        <f>A!AZ734</f>
        <v>0</v>
      </c>
      <c r="BB734">
        <f>A!BA734</f>
        <v>0</v>
      </c>
      <c r="BC734">
        <f>A!BB734</f>
        <v>0</v>
      </c>
      <c r="BD734">
        <f>A!BC734</f>
        <v>0</v>
      </c>
      <c r="BE734">
        <f>A!BD734</f>
        <v>0</v>
      </c>
      <c r="BF734">
        <f>A!BE734</f>
        <v>0</v>
      </c>
      <c r="BG734">
        <f>A!BF734</f>
        <v>0</v>
      </c>
      <c r="BH734">
        <f>A!BG734</f>
        <v>0</v>
      </c>
      <c r="BI734">
        <f>A!BH734</f>
        <v>0</v>
      </c>
      <c r="BJ734">
        <f>A!BI734</f>
        <v>0</v>
      </c>
      <c r="BK734">
        <f>A!BJ734</f>
        <v>0</v>
      </c>
      <c r="BL734">
        <f>A!BK734</f>
        <v>0</v>
      </c>
      <c r="BM734">
        <f>A!BL734</f>
        <v>0</v>
      </c>
      <c r="BN734">
        <f>A!BM734</f>
        <v>0</v>
      </c>
      <c r="BO734">
        <f>A!BN734</f>
        <v>0</v>
      </c>
      <c r="BP734">
        <f>A!BO734</f>
        <v>0</v>
      </c>
      <c r="BQ734">
        <f>A!BP734</f>
        <v>0</v>
      </c>
      <c r="BR734">
        <f>A!BQ734</f>
        <v>0</v>
      </c>
      <c r="BS734">
        <f>A!BR734</f>
        <v>0</v>
      </c>
      <c r="BT734">
        <f>A!BS734</f>
        <v>0</v>
      </c>
      <c r="BU734">
        <f>A!BT734</f>
        <v>0</v>
      </c>
      <c r="BV734">
        <f>A!BU734</f>
        <v>0</v>
      </c>
      <c r="BW734">
        <f>A!BV734</f>
        <v>0</v>
      </c>
      <c r="BX734">
        <f>A!BW734</f>
        <v>0</v>
      </c>
      <c r="BY734">
        <f>A!BX734</f>
        <v>0</v>
      </c>
      <c r="BZ734">
        <f>A!BY734</f>
        <v>0</v>
      </c>
      <c r="CA734">
        <f>A!BZ734</f>
        <v>0</v>
      </c>
      <c r="CB734">
        <f>A!CA734</f>
        <v>0</v>
      </c>
      <c r="CC734">
        <f>A!CB734</f>
        <v>0</v>
      </c>
      <c r="CD734">
        <f>A!CC734</f>
        <v>0</v>
      </c>
      <c r="CE734">
        <f>A!CD734</f>
        <v>0</v>
      </c>
      <c r="CF734">
        <f>A!CE734</f>
        <v>0</v>
      </c>
      <c r="CG734">
        <f>A!CF734</f>
        <v>0</v>
      </c>
      <c r="CH734">
        <f>A!CG734</f>
        <v>0</v>
      </c>
      <c r="CI734">
        <f>A!CH734</f>
        <v>0</v>
      </c>
      <c r="CJ734">
        <f>A!CI734</f>
        <v>0</v>
      </c>
      <c r="CK734">
        <f>A!CJ734</f>
        <v>0</v>
      </c>
      <c r="CL734">
        <f>A!CK734</f>
        <v>0</v>
      </c>
      <c r="CM734">
        <f>A!CL734</f>
        <v>0</v>
      </c>
      <c r="CN734">
        <f>A!CM734</f>
        <v>0</v>
      </c>
      <c r="CO734">
        <f>A!CN734</f>
        <v>0</v>
      </c>
      <c r="CP734">
        <f>A!CO734</f>
        <v>0</v>
      </c>
      <c r="CQ734">
        <f>A!CO1044</f>
        <v>0</v>
      </c>
      <c r="CR734">
        <f>A!CP734</f>
        <v>0</v>
      </c>
      <c r="CS734">
        <f>A!CQ734</f>
        <v>0</v>
      </c>
    </row>
    <row r="735" spans="1:97" x14ac:dyDescent="0.2">
      <c r="A735">
        <f>A!A735</f>
        <v>0</v>
      </c>
      <c r="B735">
        <f>A!B735</f>
        <v>0</v>
      </c>
      <c r="C735">
        <f>A!C735</f>
        <v>0</v>
      </c>
      <c r="D735">
        <f>A!D735</f>
        <v>0</v>
      </c>
      <c r="E735">
        <f>A!E735</f>
        <v>0</v>
      </c>
      <c r="F735">
        <f>A!F735</f>
        <v>0</v>
      </c>
      <c r="G735">
        <f>A!G735</f>
        <v>0</v>
      </c>
      <c r="H735">
        <f>A!H735</f>
        <v>0</v>
      </c>
      <c r="I735">
        <f>A!I735</f>
        <v>0</v>
      </c>
      <c r="J735">
        <f>A!J735</f>
        <v>0</v>
      </c>
      <c r="K735">
        <f>A!K735</f>
        <v>0</v>
      </c>
      <c r="L735">
        <f>A!L735</f>
        <v>0</v>
      </c>
      <c r="M735">
        <f>A!M735</f>
        <v>0</v>
      </c>
      <c r="N735">
        <f>A!N735</f>
        <v>0</v>
      </c>
      <c r="O735">
        <f>A!O735</f>
        <v>0</v>
      </c>
      <c r="P735" s="23" t="str">
        <f>IF(A!P735="","",INDEX(B!$A$1:$BT$2000,MATCH(A!P735,B!$AX$1:$AX$2000,0),D!$B$5))</f>
        <v/>
      </c>
      <c r="Q735">
        <f>A!Q735</f>
        <v>0</v>
      </c>
      <c r="R735">
        <f>A!R735</f>
        <v>0</v>
      </c>
      <c r="S735">
        <f>A!S735</f>
        <v>0</v>
      </c>
      <c r="T735">
        <f>A!T735</f>
        <v>0</v>
      </c>
      <c r="U735">
        <f>A!U735</f>
        <v>0</v>
      </c>
      <c r="V735" s="23">
        <f>IF(A!V735="&lt;",1,A!V735)</f>
        <v>0</v>
      </c>
      <c r="W735">
        <f>A!W735</f>
        <v>0</v>
      </c>
      <c r="X735">
        <f>A!X735</f>
        <v>0</v>
      </c>
      <c r="Y735">
        <f>A!Y735</f>
        <v>0</v>
      </c>
      <c r="Z735" s="23">
        <f t="shared" si="11"/>
        <v>0</v>
      </c>
      <c r="AA735">
        <f>A!Z735</f>
        <v>0</v>
      </c>
      <c r="AB735">
        <f>A!AA735</f>
        <v>0</v>
      </c>
      <c r="AC735">
        <f>A!AB735</f>
        <v>0</v>
      </c>
      <c r="AD735">
        <f>A!AC735</f>
        <v>0</v>
      </c>
      <c r="AE735">
        <f>A!AD735</f>
        <v>0</v>
      </c>
      <c r="AF735">
        <f>A!AE735</f>
        <v>0</v>
      </c>
      <c r="AG735">
        <f>A!AF735</f>
        <v>0</v>
      </c>
      <c r="AH735">
        <f>A!AG735</f>
        <v>0</v>
      </c>
      <c r="AI735">
        <f>A!AH735</f>
        <v>0</v>
      </c>
      <c r="AJ735">
        <f>A!AI735</f>
        <v>0</v>
      </c>
      <c r="AK735">
        <f>A!AJ735</f>
        <v>0</v>
      </c>
      <c r="AL735">
        <f>A!AK735</f>
        <v>0</v>
      </c>
      <c r="AM735">
        <f>A!AL735</f>
        <v>0</v>
      </c>
      <c r="AN735">
        <f>A!AM735</f>
        <v>0</v>
      </c>
      <c r="AO735">
        <f>A!AN735</f>
        <v>0</v>
      </c>
      <c r="AP735">
        <f>A!AO735</f>
        <v>0</v>
      </c>
      <c r="AQ735">
        <f>A!AP735</f>
        <v>0</v>
      </c>
      <c r="AR735">
        <f>A!AQ735</f>
        <v>0</v>
      </c>
      <c r="AS735">
        <f>A!AR735</f>
        <v>0</v>
      </c>
      <c r="AT735">
        <f>A!AS735</f>
        <v>0</v>
      </c>
      <c r="AU735">
        <f>A!AT735</f>
        <v>0</v>
      </c>
      <c r="AV735">
        <f>A!AU735</f>
        <v>0</v>
      </c>
      <c r="AW735" s="23" t="str">
        <f>IF(A!AV735=0,"",A!AV735)</f>
        <v/>
      </c>
      <c r="AX735">
        <f>A!AW735</f>
        <v>0</v>
      </c>
      <c r="AY735">
        <f>A!AX735</f>
        <v>0</v>
      </c>
      <c r="AZ735">
        <f>A!AY735</f>
        <v>0</v>
      </c>
      <c r="BA735">
        <f>A!AZ735</f>
        <v>0</v>
      </c>
      <c r="BB735">
        <f>A!BA735</f>
        <v>0</v>
      </c>
      <c r="BC735">
        <f>A!BB735</f>
        <v>0</v>
      </c>
      <c r="BD735">
        <f>A!BC735</f>
        <v>0</v>
      </c>
      <c r="BE735">
        <f>A!BD735</f>
        <v>0</v>
      </c>
      <c r="BF735">
        <f>A!BE735</f>
        <v>0</v>
      </c>
      <c r="BG735">
        <f>A!BF735</f>
        <v>0</v>
      </c>
      <c r="BH735">
        <f>A!BG735</f>
        <v>0</v>
      </c>
      <c r="BI735">
        <f>A!BH735</f>
        <v>0</v>
      </c>
      <c r="BJ735">
        <f>A!BI735</f>
        <v>0</v>
      </c>
      <c r="BK735">
        <f>A!BJ735</f>
        <v>0</v>
      </c>
      <c r="BL735">
        <f>A!BK735</f>
        <v>0</v>
      </c>
      <c r="BM735">
        <f>A!BL735</f>
        <v>0</v>
      </c>
      <c r="BN735">
        <f>A!BM735</f>
        <v>0</v>
      </c>
      <c r="BO735">
        <f>A!BN735</f>
        <v>0</v>
      </c>
      <c r="BP735">
        <f>A!BO735</f>
        <v>0</v>
      </c>
      <c r="BQ735">
        <f>A!BP735</f>
        <v>0</v>
      </c>
      <c r="BR735">
        <f>A!BQ735</f>
        <v>0</v>
      </c>
      <c r="BS735">
        <f>A!BR735</f>
        <v>0</v>
      </c>
      <c r="BT735">
        <f>A!BS735</f>
        <v>0</v>
      </c>
      <c r="BU735">
        <f>A!BT735</f>
        <v>0</v>
      </c>
      <c r="BV735">
        <f>A!BU735</f>
        <v>0</v>
      </c>
      <c r="BW735">
        <f>A!BV735</f>
        <v>0</v>
      </c>
      <c r="BX735">
        <f>A!BW735</f>
        <v>0</v>
      </c>
      <c r="BY735">
        <f>A!BX735</f>
        <v>0</v>
      </c>
      <c r="BZ735">
        <f>A!BY735</f>
        <v>0</v>
      </c>
      <c r="CA735">
        <f>A!BZ735</f>
        <v>0</v>
      </c>
      <c r="CB735">
        <f>A!CA735</f>
        <v>0</v>
      </c>
      <c r="CC735">
        <f>A!CB735</f>
        <v>0</v>
      </c>
      <c r="CD735">
        <f>A!CC735</f>
        <v>0</v>
      </c>
      <c r="CE735">
        <f>A!CD735</f>
        <v>0</v>
      </c>
      <c r="CF735">
        <f>A!CE735</f>
        <v>0</v>
      </c>
      <c r="CG735">
        <f>A!CF735</f>
        <v>0</v>
      </c>
      <c r="CH735">
        <f>A!CG735</f>
        <v>0</v>
      </c>
      <c r="CI735">
        <f>A!CH735</f>
        <v>0</v>
      </c>
      <c r="CJ735">
        <f>A!CI735</f>
        <v>0</v>
      </c>
      <c r="CK735">
        <f>A!CJ735</f>
        <v>0</v>
      </c>
      <c r="CL735">
        <f>A!CK735</f>
        <v>0</v>
      </c>
      <c r="CM735">
        <f>A!CL735</f>
        <v>0</v>
      </c>
      <c r="CN735">
        <f>A!CM735</f>
        <v>0</v>
      </c>
      <c r="CO735">
        <f>A!CN735</f>
        <v>0</v>
      </c>
      <c r="CP735">
        <f>A!CO735</f>
        <v>0</v>
      </c>
      <c r="CQ735">
        <f>A!CO1045</f>
        <v>0</v>
      </c>
      <c r="CR735">
        <f>A!CP735</f>
        <v>0</v>
      </c>
      <c r="CS735">
        <f>A!CQ735</f>
        <v>0</v>
      </c>
    </row>
    <row r="736" spans="1:97" x14ac:dyDescent="0.2">
      <c r="A736">
        <f>A!A736</f>
        <v>0</v>
      </c>
      <c r="B736">
        <f>A!B736</f>
        <v>0</v>
      </c>
      <c r="C736">
        <f>A!C736</f>
        <v>0</v>
      </c>
      <c r="D736">
        <f>A!D736</f>
        <v>0</v>
      </c>
      <c r="E736">
        <f>A!E736</f>
        <v>0</v>
      </c>
      <c r="F736">
        <f>A!F736</f>
        <v>0</v>
      </c>
      <c r="G736">
        <f>A!G736</f>
        <v>0</v>
      </c>
      <c r="H736">
        <f>A!H736</f>
        <v>0</v>
      </c>
      <c r="I736">
        <f>A!I736</f>
        <v>0</v>
      </c>
      <c r="J736">
        <f>A!J736</f>
        <v>0</v>
      </c>
      <c r="K736">
        <f>A!K736</f>
        <v>0</v>
      </c>
      <c r="L736">
        <f>A!L736</f>
        <v>0</v>
      </c>
      <c r="M736">
        <f>A!M736</f>
        <v>0</v>
      </c>
      <c r="N736">
        <f>A!N736</f>
        <v>0</v>
      </c>
      <c r="O736">
        <f>A!O736</f>
        <v>0</v>
      </c>
      <c r="P736" s="23" t="str">
        <f>IF(A!P736="","",INDEX(B!$A$1:$BT$2000,MATCH(A!P736,B!$AX$1:$AX$2000,0),D!$B$5))</f>
        <v/>
      </c>
      <c r="Q736">
        <f>A!Q736</f>
        <v>0</v>
      </c>
      <c r="R736">
        <f>A!R736</f>
        <v>0</v>
      </c>
      <c r="S736">
        <f>A!S736</f>
        <v>0</v>
      </c>
      <c r="T736">
        <f>A!T736</f>
        <v>0</v>
      </c>
      <c r="U736">
        <f>A!U736</f>
        <v>0</v>
      </c>
      <c r="V736" s="23">
        <f>IF(A!V736="&lt;",1,A!V736)</f>
        <v>0</v>
      </c>
      <c r="W736">
        <f>A!W736</f>
        <v>0</v>
      </c>
      <c r="X736">
        <f>A!X736</f>
        <v>0</v>
      </c>
      <c r="Y736">
        <f>A!Y736</f>
        <v>0</v>
      </c>
      <c r="Z736" s="23">
        <f t="shared" si="11"/>
        <v>0</v>
      </c>
      <c r="AA736">
        <f>A!Z736</f>
        <v>0</v>
      </c>
      <c r="AB736">
        <f>A!AA736</f>
        <v>0</v>
      </c>
      <c r="AC736">
        <f>A!AB736</f>
        <v>0</v>
      </c>
      <c r="AD736">
        <f>A!AC736</f>
        <v>0</v>
      </c>
      <c r="AE736">
        <f>A!AD736</f>
        <v>0</v>
      </c>
      <c r="AF736">
        <f>A!AE736</f>
        <v>0</v>
      </c>
      <c r="AG736">
        <f>A!AF736</f>
        <v>0</v>
      </c>
      <c r="AH736">
        <f>A!AG736</f>
        <v>0</v>
      </c>
      <c r="AI736">
        <f>A!AH736</f>
        <v>0</v>
      </c>
      <c r="AJ736">
        <f>A!AI736</f>
        <v>0</v>
      </c>
      <c r="AK736">
        <f>A!AJ736</f>
        <v>0</v>
      </c>
      <c r="AL736">
        <f>A!AK736</f>
        <v>0</v>
      </c>
      <c r="AM736">
        <f>A!AL736</f>
        <v>0</v>
      </c>
      <c r="AN736">
        <f>A!AM736</f>
        <v>0</v>
      </c>
      <c r="AO736">
        <f>A!AN736</f>
        <v>0</v>
      </c>
      <c r="AP736">
        <f>A!AO736</f>
        <v>0</v>
      </c>
      <c r="AQ736">
        <f>A!AP736</f>
        <v>0</v>
      </c>
      <c r="AR736">
        <f>A!AQ736</f>
        <v>0</v>
      </c>
      <c r="AS736">
        <f>A!AR736</f>
        <v>0</v>
      </c>
      <c r="AT736">
        <f>A!AS736</f>
        <v>0</v>
      </c>
      <c r="AU736">
        <f>A!AT736</f>
        <v>0</v>
      </c>
      <c r="AV736">
        <f>A!AU736</f>
        <v>0</v>
      </c>
      <c r="AW736" s="23" t="str">
        <f>IF(A!AV736=0,"",A!AV736)</f>
        <v/>
      </c>
      <c r="AX736">
        <f>A!AW736</f>
        <v>0</v>
      </c>
      <c r="AY736">
        <f>A!AX736</f>
        <v>0</v>
      </c>
      <c r="AZ736">
        <f>A!AY736</f>
        <v>0</v>
      </c>
      <c r="BA736">
        <f>A!AZ736</f>
        <v>0</v>
      </c>
      <c r="BB736">
        <f>A!BA736</f>
        <v>0</v>
      </c>
      <c r="BC736">
        <f>A!BB736</f>
        <v>0</v>
      </c>
      <c r="BD736">
        <f>A!BC736</f>
        <v>0</v>
      </c>
      <c r="BE736">
        <f>A!BD736</f>
        <v>0</v>
      </c>
      <c r="BF736">
        <f>A!BE736</f>
        <v>0</v>
      </c>
      <c r="BG736">
        <f>A!BF736</f>
        <v>0</v>
      </c>
      <c r="BH736">
        <f>A!BG736</f>
        <v>0</v>
      </c>
      <c r="BI736">
        <f>A!BH736</f>
        <v>0</v>
      </c>
      <c r="BJ736">
        <f>A!BI736</f>
        <v>0</v>
      </c>
      <c r="BK736">
        <f>A!BJ736</f>
        <v>0</v>
      </c>
      <c r="BL736">
        <f>A!BK736</f>
        <v>0</v>
      </c>
      <c r="BM736">
        <f>A!BL736</f>
        <v>0</v>
      </c>
      <c r="BN736">
        <f>A!BM736</f>
        <v>0</v>
      </c>
      <c r="BO736">
        <f>A!BN736</f>
        <v>0</v>
      </c>
      <c r="BP736">
        <f>A!BO736</f>
        <v>0</v>
      </c>
      <c r="BQ736">
        <f>A!BP736</f>
        <v>0</v>
      </c>
      <c r="BR736">
        <f>A!BQ736</f>
        <v>0</v>
      </c>
      <c r="BS736">
        <f>A!BR736</f>
        <v>0</v>
      </c>
      <c r="BT736">
        <f>A!BS736</f>
        <v>0</v>
      </c>
      <c r="BU736">
        <f>A!BT736</f>
        <v>0</v>
      </c>
      <c r="BV736">
        <f>A!BU736</f>
        <v>0</v>
      </c>
      <c r="BW736">
        <f>A!BV736</f>
        <v>0</v>
      </c>
      <c r="BX736">
        <f>A!BW736</f>
        <v>0</v>
      </c>
      <c r="BY736">
        <f>A!BX736</f>
        <v>0</v>
      </c>
      <c r="BZ736">
        <f>A!BY736</f>
        <v>0</v>
      </c>
      <c r="CA736">
        <f>A!BZ736</f>
        <v>0</v>
      </c>
      <c r="CB736">
        <f>A!CA736</f>
        <v>0</v>
      </c>
      <c r="CC736">
        <f>A!CB736</f>
        <v>0</v>
      </c>
      <c r="CD736">
        <f>A!CC736</f>
        <v>0</v>
      </c>
      <c r="CE736">
        <f>A!CD736</f>
        <v>0</v>
      </c>
      <c r="CF736">
        <f>A!CE736</f>
        <v>0</v>
      </c>
      <c r="CG736">
        <f>A!CF736</f>
        <v>0</v>
      </c>
      <c r="CH736">
        <f>A!CG736</f>
        <v>0</v>
      </c>
      <c r="CI736">
        <f>A!CH736</f>
        <v>0</v>
      </c>
      <c r="CJ736">
        <f>A!CI736</f>
        <v>0</v>
      </c>
      <c r="CK736">
        <f>A!CJ736</f>
        <v>0</v>
      </c>
      <c r="CL736">
        <f>A!CK736</f>
        <v>0</v>
      </c>
      <c r="CM736">
        <f>A!CL736</f>
        <v>0</v>
      </c>
      <c r="CN736">
        <f>A!CM736</f>
        <v>0</v>
      </c>
      <c r="CO736">
        <f>A!CN736</f>
        <v>0</v>
      </c>
      <c r="CP736">
        <f>A!CO736</f>
        <v>0</v>
      </c>
      <c r="CQ736">
        <f>A!CO1046</f>
        <v>0</v>
      </c>
      <c r="CR736">
        <f>A!CP736</f>
        <v>0</v>
      </c>
      <c r="CS736">
        <f>A!CQ736</f>
        <v>0</v>
      </c>
    </row>
    <row r="737" spans="1:97" x14ac:dyDescent="0.2">
      <c r="A737">
        <f>A!A737</f>
        <v>0</v>
      </c>
      <c r="B737">
        <f>A!B737</f>
        <v>0</v>
      </c>
      <c r="C737">
        <f>A!C737</f>
        <v>0</v>
      </c>
      <c r="D737">
        <f>A!D737</f>
        <v>0</v>
      </c>
      <c r="E737">
        <f>A!E737</f>
        <v>0</v>
      </c>
      <c r="F737">
        <f>A!F737</f>
        <v>0</v>
      </c>
      <c r="G737">
        <f>A!G737</f>
        <v>0</v>
      </c>
      <c r="H737">
        <f>A!H737</f>
        <v>0</v>
      </c>
      <c r="I737">
        <f>A!I737</f>
        <v>0</v>
      </c>
      <c r="J737">
        <f>A!J737</f>
        <v>0</v>
      </c>
      <c r="K737">
        <f>A!K737</f>
        <v>0</v>
      </c>
      <c r="L737">
        <f>A!L737</f>
        <v>0</v>
      </c>
      <c r="M737">
        <f>A!M737</f>
        <v>0</v>
      </c>
      <c r="N737">
        <f>A!N737</f>
        <v>0</v>
      </c>
      <c r="O737">
        <f>A!O737</f>
        <v>0</v>
      </c>
      <c r="P737" s="23" t="str">
        <f>IF(A!P737="","",INDEX(B!$A$1:$BT$2000,MATCH(A!P737,B!$AX$1:$AX$2000,0),D!$B$5))</f>
        <v/>
      </c>
      <c r="Q737">
        <f>A!Q737</f>
        <v>0</v>
      </c>
      <c r="R737">
        <f>A!R737</f>
        <v>0</v>
      </c>
      <c r="S737">
        <f>A!S737</f>
        <v>0</v>
      </c>
      <c r="T737">
        <f>A!T737</f>
        <v>0</v>
      </c>
      <c r="U737">
        <f>A!U737</f>
        <v>0</v>
      </c>
      <c r="V737" s="23">
        <f>IF(A!V737="&lt;",1,A!V737)</f>
        <v>0</v>
      </c>
      <c r="W737">
        <f>A!W737</f>
        <v>0</v>
      </c>
      <c r="X737">
        <f>A!X737</f>
        <v>0</v>
      </c>
      <c r="Y737">
        <f>A!Y737</f>
        <v>0</v>
      </c>
      <c r="Z737" s="23">
        <f t="shared" si="11"/>
        <v>0</v>
      </c>
      <c r="AA737">
        <f>A!Z737</f>
        <v>0</v>
      </c>
      <c r="AB737">
        <f>A!AA737</f>
        <v>0</v>
      </c>
      <c r="AC737">
        <f>A!AB737</f>
        <v>0</v>
      </c>
      <c r="AD737">
        <f>A!AC737</f>
        <v>0</v>
      </c>
      <c r="AE737">
        <f>A!AD737</f>
        <v>0</v>
      </c>
      <c r="AF737">
        <f>A!AE737</f>
        <v>0</v>
      </c>
      <c r="AG737">
        <f>A!AF737</f>
        <v>0</v>
      </c>
      <c r="AH737">
        <f>A!AG737</f>
        <v>0</v>
      </c>
      <c r="AI737">
        <f>A!AH737</f>
        <v>0</v>
      </c>
      <c r="AJ737">
        <f>A!AI737</f>
        <v>0</v>
      </c>
      <c r="AK737">
        <f>A!AJ737</f>
        <v>0</v>
      </c>
      <c r="AL737">
        <f>A!AK737</f>
        <v>0</v>
      </c>
      <c r="AM737">
        <f>A!AL737</f>
        <v>0</v>
      </c>
      <c r="AN737">
        <f>A!AM737</f>
        <v>0</v>
      </c>
      <c r="AO737">
        <f>A!AN737</f>
        <v>0</v>
      </c>
      <c r="AP737">
        <f>A!AO737</f>
        <v>0</v>
      </c>
      <c r="AQ737">
        <f>A!AP737</f>
        <v>0</v>
      </c>
      <c r="AR737">
        <f>A!AQ737</f>
        <v>0</v>
      </c>
      <c r="AS737">
        <f>A!AR737</f>
        <v>0</v>
      </c>
      <c r="AT737">
        <f>A!AS737</f>
        <v>0</v>
      </c>
      <c r="AU737">
        <f>A!AT737</f>
        <v>0</v>
      </c>
      <c r="AV737">
        <f>A!AU737</f>
        <v>0</v>
      </c>
      <c r="AW737" s="23" t="str">
        <f>IF(A!AV737=0,"",A!AV737)</f>
        <v/>
      </c>
      <c r="AX737">
        <f>A!AW737</f>
        <v>0</v>
      </c>
      <c r="AY737">
        <f>A!AX737</f>
        <v>0</v>
      </c>
      <c r="AZ737">
        <f>A!AY737</f>
        <v>0</v>
      </c>
      <c r="BA737">
        <f>A!AZ737</f>
        <v>0</v>
      </c>
      <c r="BB737">
        <f>A!BA737</f>
        <v>0</v>
      </c>
      <c r="BC737">
        <f>A!BB737</f>
        <v>0</v>
      </c>
      <c r="BD737">
        <f>A!BC737</f>
        <v>0</v>
      </c>
      <c r="BE737">
        <f>A!BD737</f>
        <v>0</v>
      </c>
      <c r="BF737">
        <f>A!BE737</f>
        <v>0</v>
      </c>
      <c r="BG737">
        <f>A!BF737</f>
        <v>0</v>
      </c>
      <c r="BH737">
        <f>A!BG737</f>
        <v>0</v>
      </c>
      <c r="BI737">
        <f>A!BH737</f>
        <v>0</v>
      </c>
      <c r="BJ737">
        <f>A!BI737</f>
        <v>0</v>
      </c>
      <c r="BK737">
        <f>A!BJ737</f>
        <v>0</v>
      </c>
      <c r="BL737">
        <f>A!BK737</f>
        <v>0</v>
      </c>
      <c r="BM737">
        <f>A!BL737</f>
        <v>0</v>
      </c>
      <c r="BN737">
        <f>A!BM737</f>
        <v>0</v>
      </c>
      <c r="BO737">
        <f>A!BN737</f>
        <v>0</v>
      </c>
      <c r="BP737">
        <f>A!BO737</f>
        <v>0</v>
      </c>
      <c r="BQ737">
        <f>A!BP737</f>
        <v>0</v>
      </c>
      <c r="BR737">
        <f>A!BQ737</f>
        <v>0</v>
      </c>
      <c r="BS737">
        <f>A!BR737</f>
        <v>0</v>
      </c>
      <c r="BT737">
        <f>A!BS737</f>
        <v>0</v>
      </c>
      <c r="BU737">
        <f>A!BT737</f>
        <v>0</v>
      </c>
      <c r="BV737">
        <f>A!BU737</f>
        <v>0</v>
      </c>
      <c r="BW737">
        <f>A!BV737</f>
        <v>0</v>
      </c>
      <c r="BX737">
        <f>A!BW737</f>
        <v>0</v>
      </c>
      <c r="BY737">
        <f>A!BX737</f>
        <v>0</v>
      </c>
      <c r="BZ737">
        <f>A!BY737</f>
        <v>0</v>
      </c>
      <c r="CA737">
        <f>A!BZ737</f>
        <v>0</v>
      </c>
      <c r="CB737">
        <f>A!CA737</f>
        <v>0</v>
      </c>
      <c r="CC737">
        <f>A!CB737</f>
        <v>0</v>
      </c>
      <c r="CD737">
        <f>A!CC737</f>
        <v>0</v>
      </c>
      <c r="CE737">
        <f>A!CD737</f>
        <v>0</v>
      </c>
      <c r="CF737">
        <f>A!CE737</f>
        <v>0</v>
      </c>
      <c r="CG737">
        <f>A!CF737</f>
        <v>0</v>
      </c>
      <c r="CH737">
        <f>A!CG737</f>
        <v>0</v>
      </c>
      <c r="CI737">
        <f>A!CH737</f>
        <v>0</v>
      </c>
      <c r="CJ737">
        <f>A!CI737</f>
        <v>0</v>
      </c>
      <c r="CK737">
        <f>A!CJ737</f>
        <v>0</v>
      </c>
      <c r="CL737">
        <f>A!CK737</f>
        <v>0</v>
      </c>
      <c r="CM737">
        <f>A!CL737</f>
        <v>0</v>
      </c>
      <c r="CN737">
        <f>A!CM737</f>
        <v>0</v>
      </c>
      <c r="CO737">
        <f>A!CN737</f>
        <v>0</v>
      </c>
      <c r="CP737">
        <f>A!CO737</f>
        <v>0</v>
      </c>
      <c r="CQ737">
        <f>A!CO1047</f>
        <v>0</v>
      </c>
      <c r="CR737">
        <f>A!CP737</f>
        <v>0</v>
      </c>
      <c r="CS737">
        <f>A!CQ737</f>
        <v>0</v>
      </c>
    </row>
    <row r="738" spans="1:97" x14ac:dyDescent="0.2">
      <c r="A738">
        <f>A!A738</f>
        <v>0</v>
      </c>
      <c r="B738">
        <f>A!B738</f>
        <v>0</v>
      </c>
      <c r="C738">
        <f>A!C738</f>
        <v>0</v>
      </c>
      <c r="D738">
        <f>A!D738</f>
        <v>0</v>
      </c>
      <c r="E738">
        <f>A!E738</f>
        <v>0</v>
      </c>
      <c r="F738">
        <f>A!F738</f>
        <v>0</v>
      </c>
      <c r="G738">
        <f>A!G738</f>
        <v>0</v>
      </c>
      <c r="H738">
        <f>A!H738</f>
        <v>0</v>
      </c>
      <c r="I738">
        <f>A!I738</f>
        <v>0</v>
      </c>
      <c r="J738">
        <f>A!J738</f>
        <v>0</v>
      </c>
      <c r="K738">
        <f>A!K738</f>
        <v>0</v>
      </c>
      <c r="L738">
        <f>A!L738</f>
        <v>0</v>
      </c>
      <c r="M738">
        <f>A!M738</f>
        <v>0</v>
      </c>
      <c r="N738">
        <f>A!N738</f>
        <v>0</v>
      </c>
      <c r="O738">
        <f>A!O738</f>
        <v>0</v>
      </c>
      <c r="P738" s="23" t="str">
        <f>IF(A!P738="","",INDEX(B!$A$1:$BT$2000,MATCH(A!P738,B!$AX$1:$AX$2000,0),D!$B$5))</f>
        <v/>
      </c>
      <c r="Q738">
        <f>A!Q738</f>
        <v>0</v>
      </c>
      <c r="R738">
        <f>A!R738</f>
        <v>0</v>
      </c>
      <c r="S738">
        <f>A!S738</f>
        <v>0</v>
      </c>
      <c r="T738">
        <f>A!T738</f>
        <v>0</v>
      </c>
      <c r="U738">
        <f>A!U738</f>
        <v>0</v>
      </c>
      <c r="V738" s="23">
        <f>IF(A!V738="&lt;",1,A!V738)</f>
        <v>0</v>
      </c>
      <c r="W738">
        <f>A!W738</f>
        <v>0</v>
      </c>
      <c r="X738">
        <f>A!X738</f>
        <v>0</v>
      </c>
      <c r="Y738">
        <f>A!Y738</f>
        <v>0</v>
      </c>
      <c r="Z738" s="23">
        <f t="shared" si="11"/>
        <v>0</v>
      </c>
      <c r="AA738">
        <f>A!Z738</f>
        <v>0</v>
      </c>
      <c r="AB738">
        <f>A!AA738</f>
        <v>0</v>
      </c>
      <c r="AC738">
        <f>A!AB738</f>
        <v>0</v>
      </c>
      <c r="AD738">
        <f>A!AC738</f>
        <v>0</v>
      </c>
      <c r="AE738">
        <f>A!AD738</f>
        <v>0</v>
      </c>
      <c r="AF738">
        <f>A!AE738</f>
        <v>0</v>
      </c>
      <c r="AG738">
        <f>A!AF738</f>
        <v>0</v>
      </c>
      <c r="AH738">
        <f>A!AG738</f>
        <v>0</v>
      </c>
      <c r="AI738">
        <f>A!AH738</f>
        <v>0</v>
      </c>
      <c r="AJ738">
        <f>A!AI738</f>
        <v>0</v>
      </c>
      <c r="AK738">
        <f>A!AJ738</f>
        <v>0</v>
      </c>
      <c r="AL738">
        <f>A!AK738</f>
        <v>0</v>
      </c>
      <c r="AM738">
        <f>A!AL738</f>
        <v>0</v>
      </c>
      <c r="AN738">
        <f>A!AM738</f>
        <v>0</v>
      </c>
      <c r="AO738">
        <f>A!AN738</f>
        <v>0</v>
      </c>
      <c r="AP738">
        <f>A!AO738</f>
        <v>0</v>
      </c>
      <c r="AQ738">
        <f>A!AP738</f>
        <v>0</v>
      </c>
      <c r="AR738">
        <f>A!AQ738</f>
        <v>0</v>
      </c>
      <c r="AS738">
        <f>A!AR738</f>
        <v>0</v>
      </c>
      <c r="AT738">
        <f>A!AS738</f>
        <v>0</v>
      </c>
      <c r="AU738">
        <f>A!AT738</f>
        <v>0</v>
      </c>
      <c r="AV738">
        <f>A!AU738</f>
        <v>0</v>
      </c>
      <c r="AW738" s="23" t="str">
        <f>IF(A!AV738=0,"",A!AV738)</f>
        <v/>
      </c>
      <c r="AX738">
        <f>A!AW738</f>
        <v>0</v>
      </c>
      <c r="AY738">
        <f>A!AX738</f>
        <v>0</v>
      </c>
      <c r="AZ738">
        <f>A!AY738</f>
        <v>0</v>
      </c>
      <c r="BA738">
        <f>A!AZ738</f>
        <v>0</v>
      </c>
      <c r="BB738">
        <f>A!BA738</f>
        <v>0</v>
      </c>
      <c r="BC738">
        <f>A!BB738</f>
        <v>0</v>
      </c>
      <c r="BD738">
        <f>A!BC738</f>
        <v>0</v>
      </c>
      <c r="BE738">
        <f>A!BD738</f>
        <v>0</v>
      </c>
      <c r="BF738">
        <f>A!BE738</f>
        <v>0</v>
      </c>
      <c r="BG738">
        <f>A!BF738</f>
        <v>0</v>
      </c>
      <c r="BH738">
        <f>A!BG738</f>
        <v>0</v>
      </c>
      <c r="BI738">
        <f>A!BH738</f>
        <v>0</v>
      </c>
      <c r="BJ738">
        <f>A!BI738</f>
        <v>0</v>
      </c>
      <c r="BK738">
        <f>A!BJ738</f>
        <v>0</v>
      </c>
      <c r="BL738">
        <f>A!BK738</f>
        <v>0</v>
      </c>
      <c r="BM738">
        <f>A!BL738</f>
        <v>0</v>
      </c>
      <c r="BN738">
        <f>A!BM738</f>
        <v>0</v>
      </c>
      <c r="BO738">
        <f>A!BN738</f>
        <v>0</v>
      </c>
      <c r="BP738">
        <f>A!BO738</f>
        <v>0</v>
      </c>
      <c r="BQ738">
        <f>A!BP738</f>
        <v>0</v>
      </c>
      <c r="BR738">
        <f>A!BQ738</f>
        <v>0</v>
      </c>
      <c r="BS738">
        <f>A!BR738</f>
        <v>0</v>
      </c>
      <c r="BT738">
        <f>A!BS738</f>
        <v>0</v>
      </c>
      <c r="BU738">
        <f>A!BT738</f>
        <v>0</v>
      </c>
      <c r="BV738">
        <f>A!BU738</f>
        <v>0</v>
      </c>
      <c r="BW738">
        <f>A!BV738</f>
        <v>0</v>
      </c>
      <c r="BX738">
        <f>A!BW738</f>
        <v>0</v>
      </c>
      <c r="BY738">
        <f>A!BX738</f>
        <v>0</v>
      </c>
      <c r="BZ738">
        <f>A!BY738</f>
        <v>0</v>
      </c>
      <c r="CA738">
        <f>A!BZ738</f>
        <v>0</v>
      </c>
      <c r="CB738">
        <f>A!CA738</f>
        <v>0</v>
      </c>
      <c r="CC738">
        <f>A!CB738</f>
        <v>0</v>
      </c>
      <c r="CD738">
        <f>A!CC738</f>
        <v>0</v>
      </c>
      <c r="CE738">
        <f>A!CD738</f>
        <v>0</v>
      </c>
      <c r="CF738">
        <f>A!CE738</f>
        <v>0</v>
      </c>
      <c r="CG738">
        <f>A!CF738</f>
        <v>0</v>
      </c>
      <c r="CH738">
        <f>A!CG738</f>
        <v>0</v>
      </c>
      <c r="CI738">
        <f>A!CH738</f>
        <v>0</v>
      </c>
      <c r="CJ738">
        <f>A!CI738</f>
        <v>0</v>
      </c>
      <c r="CK738">
        <f>A!CJ738</f>
        <v>0</v>
      </c>
      <c r="CL738">
        <f>A!CK738</f>
        <v>0</v>
      </c>
      <c r="CM738">
        <f>A!CL738</f>
        <v>0</v>
      </c>
      <c r="CN738">
        <f>A!CM738</f>
        <v>0</v>
      </c>
      <c r="CO738">
        <f>A!CN738</f>
        <v>0</v>
      </c>
      <c r="CP738">
        <f>A!CO738</f>
        <v>0</v>
      </c>
      <c r="CQ738">
        <f>A!CO1048</f>
        <v>0</v>
      </c>
      <c r="CR738">
        <f>A!CP738</f>
        <v>0</v>
      </c>
      <c r="CS738">
        <f>A!CQ738</f>
        <v>0</v>
      </c>
    </row>
    <row r="739" spans="1:97" x14ac:dyDescent="0.2">
      <c r="A739">
        <f>A!A739</f>
        <v>0</v>
      </c>
      <c r="B739">
        <f>A!B739</f>
        <v>0</v>
      </c>
      <c r="C739">
        <f>A!C739</f>
        <v>0</v>
      </c>
      <c r="D739">
        <f>A!D739</f>
        <v>0</v>
      </c>
      <c r="E739">
        <f>A!E739</f>
        <v>0</v>
      </c>
      <c r="F739">
        <f>A!F739</f>
        <v>0</v>
      </c>
      <c r="G739">
        <f>A!G739</f>
        <v>0</v>
      </c>
      <c r="H739">
        <f>A!H739</f>
        <v>0</v>
      </c>
      <c r="I739">
        <f>A!I739</f>
        <v>0</v>
      </c>
      <c r="J739">
        <f>A!J739</f>
        <v>0</v>
      </c>
      <c r="K739">
        <f>A!K739</f>
        <v>0</v>
      </c>
      <c r="L739">
        <f>A!L739</f>
        <v>0</v>
      </c>
      <c r="M739">
        <f>A!M739</f>
        <v>0</v>
      </c>
      <c r="N739">
        <f>A!N739</f>
        <v>0</v>
      </c>
      <c r="O739">
        <f>A!O739</f>
        <v>0</v>
      </c>
      <c r="P739" s="23" t="str">
        <f>IF(A!P739="","",INDEX(B!$A$1:$BT$2000,MATCH(A!P739,B!$AX$1:$AX$2000,0),D!$B$5))</f>
        <v/>
      </c>
      <c r="Q739">
        <f>A!Q739</f>
        <v>0</v>
      </c>
      <c r="R739">
        <f>A!R739</f>
        <v>0</v>
      </c>
      <c r="S739">
        <f>A!S739</f>
        <v>0</v>
      </c>
      <c r="T739">
        <f>A!T739</f>
        <v>0</v>
      </c>
      <c r="U739">
        <f>A!U739</f>
        <v>0</v>
      </c>
      <c r="V739" s="23">
        <f>IF(A!V739="&lt;",1,A!V739)</f>
        <v>0</v>
      </c>
      <c r="W739">
        <f>A!W739</f>
        <v>0</v>
      </c>
      <c r="X739">
        <f>A!X739</f>
        <v>0</v>
      </c>
      <c r="Y739">
        <f>A!Y739</f>
        <v>0</v>
      </c>
      <c r="Z739" s="23">
        <f t="shared" si="11"/>
        <v>0</v>
      </c>
      <c r="AA739">
        <f>A!Z739</f>
        <v>0</v>
      </c>
      <c r="AB739">
        <f>A!AA739</f>
        <v>0</v>
      </c>
      <c r="AC739">
        <f>A!AB739</f>
        <v>0</v>
      </c>
      <c r="AD739">
        <f>A!AC739</f>
        <v>0</v>
      </c>
      <c r="AE739">
        <f>A!AD739</f>
        <v>0</v>
      </c>
      <c r="AF739">
        <f>A!AE739</f>
        <v>0</v>
      </c>
      <c r="AG739">
        <f>A!AF739</f>
        <v>0</v>
      </c>
      <c r="AH739">
        <f>A!AG739</f>
        <v>0</v>
      </c>
      <c r="AI739">
        <f>A!AH739</f>
        <v>0</v>
      </c>
      <c r="AJ739">
        <f>A!AI739</f>
        <v>0</v>
      </c>
      <c r="AK739">
        <f>A!AJ739</f>
        <v>0</v>
      </c>
      <c r="AL739">
        <f>A!AK739</f>
        <v>0</v>
      </c>
      <c r="AM739">
        <f>A!AL739</f>
        <v>0</v>
      </c>
      <c r="AN739">
        <f>A!AM739</f>
        <v>0</v>
      </c>
      <c r="AO739">
        <f>A!AN739</f>
        <v>0</v>
      </c>
      <c r="AP739">
        <f>A!AO739</f>
        <v>0</v>
      </c>
      <c r="AQ739">
        <f>A!AP739</f>
        <v>0</v>
      </c>
      <c r="AR739">
        <f>A!AQ739</f>
        <v>0</v>
      </c>
      <c r="AS739">
        <f>A!AR739</f>
        <v>0</v>
      </c>
      <c r="AT739">
        <f>A!AS739</f>
        <v>0</v>
      </c>
      <c r="AU739">
        <f>A!AT739</f>
        <v>0</v>
      </c>
      <c r="AV739">
        <f>A!AU739</f>
        <v>0</v>
      </c>
      <c r="AW739" s="23" t="str">
        <f>IF(A!AV739=0,"",A!AV739)</f>
        <v/>
      </c>
      <c r="AX739">
        <f>A!AW739</f>
        <v>0</v>
      </c>
      <c r="AY739">
        <f>A!AX739</f>
        <v>0</v>
      </c>
      <c r="AZ739">
        <f>A!AY739</f>
        <v>0</v>
      </c>
      <c r="BA739">
        <f>A!AZ739</f>
        <v>0</v>
      </c>
      <c r="BB739">
        <f>A!BA739</f>
        <v>0</v>
      </c>
      <c r="BC739">
        <f>A!BB739</f>
        <v>0</v>
      </c>
      <c r="BD739">
        <f>A!BC739</f>
        <v>0</v>
      </c>
      <c r="BE739">
        <f>A!BD739</f>
        <v>0</v>
      </c>
      <c r="BF739">
        <f>A!BE739</f>
        <v>0</v>
      </c>
      <c r="BG739">
        <f>A!BF739</f>
        <v>0</v>
      </c>
      <c r="BH739">
        <f>A!BG739</f>
        <v>0</v>
      </c>
      <c r="BI739">
        <f>A!BH739</f>
        <v>0</v>
      </c>
      <c r="BJ739">
        <f>A!BI739</f>
        <v>0</v>
      </c>
      <c r="BK739">
        <f>A!BJ739</f>
        <v>0</v>
      </c>
      <c r="BL739">
        <f>A!BK739</f>
        <v>0</v>
      </c>
      <c r="BM739">
        <f>A!BL739</f>
        <v>0</v>
      </c>
      <c r="BN739">
        <f>A!BM739</f>
        <v>0</v>
      </c>
      <c r="BO739">
        <f>A!BN739</f>
        <v>0</v>
      </c>
      <c r="BP739">
        <f>A!BO739</f>
        <v>0</v>
      </c>
      <c r="BQ739">
        <f>A!BP739</f>
        <v>0</v>
      </c>
      <c r="BR739">
        <f>A!BQ739</f>
        <v>0</v>
      </c>
      <c r="BS739">
        <f>A!BR739</f>
        <v>0</v>
      </c>
      <c r="BT739">
        <f>A!BS739</f>
        <v>0</v>
      </c>
      <c r="BU739">
        <f>A!BT739</f>
        <v>0</v>
      </c>
      <c r="BV739">
        <f>A!BU739</f>
        <v>0</v>
      </c>
      <c r="BW739">
        <f>A!BV739</f>
        <v>0</v>
      </c>
      <c r="BX739">
        <f>A!BW739</f>
        <v>0</v>
      </c>
      <c r="BY739">
        <f>A!BX739</f>
        <v>0</v>
      </c>
      <c r="BZ739">
        <f>A!BY739</f>
        <v>0</v>
      </c>
      <c r="CA739">
        <f>A!BZ739</f>
        <v>0</v>
      </c>
      <c r="CB739">
        <f>A!CA739</f>
        <v>0</v>
      </c>
      <c r="CC739">
        <f>A!CB739</f>
        <v>0</v>
      </c>
      <c r="CD739">
        <f>A!CC739</f>
        <v>0</v>
      </c>
      <c r="CE739">
        <f>A!CD739</f>
        <v>0</v>
      </c>
      <c r="CF739">
        <f>A!CE739</f>
        <v>0</v>
      </c>
      <c r="CG739">
        <f>A!CF739</f>
        <v>0</v>
      </c>
      <c r="CH739">
        <f>A!CG739</f>
        <v>0</v>
      </c>
      <c r="CI739">
        <f>A!CH739</f>
        <v>0</v>
      </c>
      <c r="CJ739">
        <f>A!CI739</f>
        <v>0</v>
      </c>
      <c r="CK739">
        <f>A!CJ739</f>
        <v>0</v>
      </c>
      <c r="CL739">
        <f>A!CK739</f>
        <v>0</v>
      </c>
      <c r="CM739">
        <f>A!CL739</f>
        <v>0</v>
      </c>
      <c r="CN739">
        <f>A!CM739</f>
        <v>0</v>
      </c>
      <c r="CO739">
        <f>A!CN739</f>
        <v>0</v>
      </c>
      <c r="CP739">
        <f>A!CO739</f>
        <v>0</v>
      </c>
      <c r="CQ739">
        <f>A!CO1049</f>
        <v>0</v>
      </c>
      <c r="CR739">
        <f>A!CP739</f>
        <v>0</v>
      </c>
      <c r="CS739">
        <f>A!CQ739</f>
        <v>0</v>
      </c>
    </row>
    <row r="740" spans="1:97" x14ac:dyDescent="0.2">
      <c r="A740">
        <f>A!A740</f>
        <v>0</v>
      </c>
      <c r="B740">
        <f>A!B740</f>
        <v>0</v>
      </c>
      <c r="C740">
        <f>A!C740</f>
        <v>0</v>
      </c>
      <c r="D740">
        <f>A!D740</f>
        <v>0</v>
      </c>
      <c r="E740">
        <f>A!E740</f>
        <v>0</v>
      </c>
      <c r="F740">
        <f>A!F740</f>
        <v>0</v>
      </c>
      <c r="G740">
        <f>A!G740</f>
        <v>0</v>
      </c>
      <c r="H740">
        <f>A!H740</f>
        <v>0</v>
      </c>
      <c r="I740">
        <f>A!I740</f>
        <v>0</v>
      </c>
      <c r="J740">
        <f>A!J740</f>
        <v>0</v>
      </c>
      <c r="K740">
        <f>A!K740</f>
        <v>0</v>
      </c>
      <c r="L740">
        <f>A!L740</f>
        <v>0</v>
      </c>
      <c r="M740">
        <f>A!M740</f>
        <v>0</v>
      </c>
      <c r="N740">
        <f>A!N740</f>
        <v>0</v>
      </c>
      <c r="O740">
        <f>A!O740</f>
        <v>0</v>
      </c>
      <c r="P740" s="23" t="str">
        <f>IF(A!P740="","",INDEX(B!$A$1:$BT$2000,MATCH(A!P740,B!$AX$1:$AX$2000,0),D!$B$5))</f>
        <v/>
      </c>
      <c r="Q740">
        <f>A!Q740</f>
        <v>0</v>
      </c>
      <c r="R740">
        <f>A!R740</f>
        <v>0</v>
      </c>
      <c r="S740">
        <f>A!S740</f>
        <v>0</v>
      </c>
      <c r="T740">
        <f>A!T740</f>
        <v>0</v>
      </c>
      <c r="U740">
        <f>A!U740</f>
        <v>0</v>
      </c>
      <c r="V740" s="23">
        <f>IF(A!V740="&lt;",1,A!V740)</f>
        <v>0</v>
      </c>
      <c r="W740">
        <f>A!W740</f>
        <v>0</v>
      </c>
      <c r="X740">
        <f>A!X740</f>
        <v>0</v>
      </c>
      <c r="Y740">
        <f>A!Y740</f>
        <v>0</v>
      </c>
      <c r="Z740" s="23">
        <f t="shared" si="11"/>
        <v>0</v>
      </c>
      <c r="AA740">
        <f>A!Z740</f>
        <v>0</v>
      </c>
      <c r="AB740">
        <f>A!AA740</f>
        <v>0</v>
      </c>
      <c r="AC740">
        <f>A!AB740</f>
        <v>0</v>
      </c>
      <c r="AD740">
        <f>A!AC740</f>
        <v>0</v>
      </c>
      <c r="AE740">
        <f>A!AD740</f>
        <v>0</v>
      </c>
      <c r="AF740">
        <f>A!AE740</f>
        <v>0</v>
      </c>
      <c r="AG740">
        <f>A!AF740</f>
        <v>0</v>
      </c>
      <c r="AH740">
        <f>A!AG740</f>
        <v>0</v>
      </c>
      <c r="AI740">
        <f>A!AH740</f>
        <v>0</v>
      </c>
      <c r="AJ740">
        <f>A!AI740</f>
        <v>0</v>
      </c>
      <c r="AK740">
        <f>A!AJ740</f>
        <v>0</v>
      </c>
      <c r="AL740">
        <f>A!AK740</f>
        <v>0</v>
      </c>
      <c r="AM740">
        <f>A!AL740</f>
        <v>0</v>
      </c>
      <c r="AN740">
        <f>A!AM740</f>
        <v>0</v>
      </c>
      <c r="AO740">
        <f>A!AN740</f>
        <v>0</v>
      </c>
      <c r="AP740">
        <f>A!AO740</f>
        <v>0</v>
      </c>
      <c r="AQ740">
        <f>A!AP740</f>
        <v>0</v>
      </c>
      <c r="AR740">
        <f>A!AQ740</f>
        <v>0</v>
      </c>
      <c r="AS740">
        <f>A!AR740</f>
        <v>0</v>
      </c>
      <c r="AT740">
        <f>A!AS740</f>
        <v>0</v>
      </c>
      <c r="AU740">
        <f>A!AT740</f>
        <v>0</v>
      </c>
      <c r="AV740">
        <f>A!AU740</f>
        <v>0</v>
      </c>
      <c r="AW740" s="23" t="str">
        <f>IF(A!AV740=0,"",A!AV740)</f>
        <v/>
      </c>
      <c r="AX740">
        <f>A!AW740</f>
        <v>0</v>
      </c>
      <c r="AY740">
        <f>A!AX740</f>
        <v>0</v>
      </c>
      <c r="AZ740">
        <f>A!AY740</f>
        <v>0</v>
      </c>
      <c r="BA740">
        <f>A!AZ740</f>
        <v>0</v>
      </c>
      <c r="BB740">
        <f>A!BA740</f>
        <v>0</v>
      </c>
      <c r="BC740">
        <f>A!BB740</f>
        <v>0</v>
      </c>
      <c r="BD740">
        <f>A!BC740</f>
        <v>0</v>
      </c>
      <c r="BE740">
        <f>A!BD740</f>
        <v>0</v>
      </c>
      <c r="BF740">
        <f>A!BE740</f>
        <v>0</v>
      </c>
      <c r="BG740">
        <f>A!BF740</f>
        <v>0</v>
      </c>
      <c r="BH740">
        <f>A!BG740</f>
        <v>0</v>
      </c>
      <c r="BI740">
        <f>A!BH740</f>
        <v>0</v>
      </c>
      <c r="BJ740">
        <f>A!BI740</f>
        <v>0</v>
      </c>
      <c r="BK740">
        <f>A!BJ740</f>
        <v>0</v>
      </c>
      <c r="BL740">
        <f>A!BK740</f>
        <v>0</v>
      </c>
      <c r="BM740">
        <f>A!BL740</f>
        <v>0</v>
      </c>
      <c r="BN740">
        <f>A!BM740</f>
        <v>0</v>
      </c>
      <c r="BO740">
        <f>A!BN740</f>
        <v>0</v>
      </c>
      <c r="BP740">
        <f>A!BO740</f>
        <v>0</v>
      </c>
      <c r="BQ740">
        <f>A!BP740</f>
        <v>0</v>
      </c>
      <c r="BR740">
        <f>A!BQ740</f>
        <v>0</v>
      </c>
      <c r="BS740">
        <f>A!BR740</f>
        <v>0</v>
      </c>
      <c r="BT740">
        <f>A!BS740</f>
        <v>0</v>
      </c>
      <c r="BU740">
        <f>A!BT740</f>
        <v>0</v>
      </c>
      <c r="BV740">
        <f>A!BU740</f>
        <v>0</v>
      </c>
      <c r="BW740">
        <f>A!BV740</f>
        <v>0</v>
      </c>
      <c r="BX740">
        <f>A!BW740</f>
        <v>0</v>
      </c>
      <c r="BY740">
        <f>A!BX740</f>
        <v>0</v>
      </c>
      <c r="BZ740">
        <f>A!BY740</f>
        <v>0</v>
      </c>
      <c r="CA740">
        <f>A!BZ740</f>
        <v>0</v>
      </c>
      <c r="CB740">
        <f>A!CA740</f>
        <v>0</v>
      </c>
      <c r="CC740">
        <f>A!CB740</f>
        <v>0</v>
      </c>
      <c r="CD740">
        <f>A!CC740</f>
        <v>0</v>
      </c>
      <c r="CE740">
        <f>A!CD740</f>
        <v>0</v>
      </c>
      <c r="CF740">
        <f>A!CE740</f>
        <v>0</v>
      </c>
      <c r="CG740">
        <f>A!CF740</f>
        <v>0</v>
      </c>
      <c r="CH740">
        <f>A!CG740</f>
        <v>0</v>
      </c>
      <c r="CI740">
        <f>A!CH740</f>
        <v>0</v>
      </c>
      <c r="CJ740">
        <f>A!CI740</f>
        <v>0</v>
      </c>
      <c r="CK740">
        <f>A!CJ740</f>
        <v>0</v>
      </c>
      <c r="CL740">
        <f>A!CK740</f>
        <v>0</v>
      </c>
      <c r="CM740">
        <f>A!CL740</f>
        <v>0</v>
      </c>
      <c r="CN740">
        <f>A!CM740</f>
        <v>0</v>
      </c>
      <c r="CO740">
        <f>A!CN740</f>
        <v>0</v>
      </c>
      <c r="CP740">
        <f>A!CO740</f>
        <v>0</v>
      </c>
      <c r="CQ740">
        <f>A!CO1050</f>
        <v>0</v>
      </c>
      <c r="CR740">
        <f>A!CP740</f>
        <v>0</v>
      </c>
      <c r="CS740">
        <f>A!CQ740</f>
        <v>0</v>
      </c>
    </row>
    <row r="741" spans="1:97" x14ac:dyDescent="0.2">
      <c r="A741">
        <f>A!A741</f>
        <v>0</v>
      </c>
      <c r="B741">
        <f>A!B741</f>
        <v>0</v>
      </c>
      <c r="C741">
        <f>A!C741</f>
        <v>0</v>
      </c>
      <c r="D741">
        <f>A!D741</f>
        <v>0</v>
      </c>
      <c r="E741">
        <f>A!E741</f>
        <v>0</v>
      </c>
      <c r="F741">
        <f>A!F741</f>
        <v>0</v>
      </c>
      <c r="G741">
        <f>A!G741</f>
        <v>0</v>
      </c>
      <c r="H741">
        <f>A!H741</f>
        <v>0</v>
      </c>
      <c r="I741">
        <f>A!I741</f>
        <v>0</v>
      </c>
      <c r="J741">
        <f>A!J741</f>
        <v>0</v>
      </c>
      <c r="K741">
        <f>A!K741</f>
        <v>0</v>
      </c>
      <c r="L741">
        <f>A!L741</f>
        <v>0</v>
      </c>
      <c r="M741">
        <f>A!M741</f>
        <v>0</v>
      </c>
      <c r="N741">
        <f>A!N741</f>
        <v>0</v>
      </c>
      <c r="O741">
        <f>A!O741</f>
        <v>0</v>
      </c>
      <c r="P741" s="23" t="str">
        <f>IF(A!P741="","",INDEX(B!$A$1:$BT$2000,MATCH(A!P741,B!$AX$1:$AX$2000,0),D!$B$5))</f>
        <v/>
      </c>
      <c r="Q741">
        <f>A!Q741</f>
        <v>0</v>
      </c>
      <c r="R741">
        <f>A!R741</f>
        <v>0</v>
      </c>
      <c r="S741">
        <f>A!S741</f>
        <v>0</v>
      </c>
      <c r="T741">
        <f>A!T741</f>
        <v>0</v>
      </c>
      <c r="U741">
        <f>A!U741</f>
        <v>0</v>
      </c>
      <c r="V741" s="23">
        <f>IF(A!V741="&lt;",1,A!V741)</f>
        <v>0</v>
      </c>
      <c r="W741">
        <f>A!W741</f>
        <v>0</v>
      </c>
      <c r="X741">
        <f>A!X741</f>
        <v>0</v>
      </c>
      <c r="Y741">
        <f>A!Y741</f>
        <v>0</v>
      </c>
      <c r="Z741" s="23">
        <f t="shared" si="11"/>
        <v>0</v>
      </c>
      <c r="AA741">
        <f>A!Z741</f>
        <v>0</v>
      </c>
      <c r="AB741">
        <f>A!AA741</f>
        <v>0</v>
      </c>
      <c r="AC741">
        <f>A!AB741</f>
        <v>0</v>
      </c>
      <c r="AD741">
        <f>A!AC741</f>
        <v>0</v>
      </c>
      <c r="AE741">
        <f>A!AD741</f>
        <v>0</v>
      </c>
      <c r="AF741">
        <f>A!AE741</f>
        <v>0</v>
      </c>
      <c r="AG741">
        <f>A!AF741</f>
        <v>0</v>
      </c>
      <c r="AH741">
        <f>A!AG741</f>
        <v>0</v>
      </c>
      <c r="AI741">
        <f>A!AH741</f>
        <v>0</v>
      </c>
      <c r="AJ741">
        <f>A!AI741</f>
        <v>0</v>
      </c>
      <c r="AK741">
        <f>A!AJ741</f>
        <v>0</v>
      </c>
      <c r="AL741">
        <f>A!AK741</f>
        <v>0</v>
      </c>
      <c r="AM741">
        <f>A!AL741</f>
        <v>0</v>
      </c>
      <c r="AN741">
        <f>A!AM741</f>
        <v>0</v>
      </c>
      <c r="AO741">
        <f>A!AN741</f>
        <v>0</v>
      </c>
      <c r="AP741">
        <f>A!AO741</f>
        <v>0</v>
      </c>
      <c r="AQ741">
        <f>A!AP741</f>
        <v>0</v>
      </c>
      <c r="AR741">
        <f>A!AQ741</f>
        <v>0</v>
      </c>
      <c r="AS741">
        <f>A!AR741</f>
        <v>0</v>
      </c>
      <c r="AT741">
        <f>A!AS741</f>
        <v>0</v>
      </c>
      <c r="AU741">
        <f>A!AT741</f>
        <v>0</v>
      </c>
      <c r="AV741">
        <f>A!AU741</f>
        <v>0</v>
      </c>
      <c r="AW741" s="23" t="str">
        <f>IF(A!AV741=0,"",A!AV741)</f>
        <v/>
      </c>
      <c r="AX741">
        <f>A!AW741</f>
        <v>0</v>
      </c>
      <c r="AY741">
        <f>A!AX741</f>
        <v>0</v>
      </c>
      <c r="AZ741">
        <f>A!AY741</f>
        <v>0</v>
      </c>
      <c r="BA741">
        <f>A!AZ741</f>
        <v>0</v>
      </c>
      <c r="BB741">
        <f>A!BA741</f>
        <v>0</v>
      </c>
      <c r="BC741">
        <f>A!BB741</f>
        <v>0</v>
      </c>
      <c r="BD741">
        <f>A!BC741</f>
        <v>0</v>
      </c>
      <c r="BE741">
        <f>A!BD741</f>
        <v>0</v>
      </c>
      <c r="BF741">
        <f>A!BE741</f>
        <v>0</v>
      </c>
      <c r="BG741">
        <f>A!BF741</f>
        <v>0</v>
      </c>
      <c r="BH741">
        <f>A!BG741</f>
        <v>0</v>
      </c>
      <c r="BI741">
        <f>A!BH741</f>
        <v>0</v>
      </c>
      <c r="BJ741">
        <f>A!BI741</f>
        <v>0</v>
      </c>
      <c r="BK741">
        <f>A!BJ741</f>
        <v>0</v>
      </c>
      <c r="BL741">
        <f>A!BK741</f>
        <v>0</v>
      </c>
      <c r="BM741">
        <f>A!BL741</f>
        <v>0</v>
      </c>
      <c r="BN741">
        <f>A!BM741</f>
        <v>0</v>
      </c>
      <c r="BO741">
        <f>A!BN741</f>
        <v>0</v>
      </c>
      <c r="BP741">
        <f>A!BO741</f>
        <v>0</v>
      </c>
      <c r="BQ741">
        <f>A!BP741</f>
        <v>0</v>
      </c>
      <c r="BR741">
        <f>A!BQ741</f>
        <v>0</v>
      </c>
      <c r="BS741">
        <f>A!BR741</f>
        <v>0</v>
      </c>
      <c r="BT741">
        <f>A!BS741</f>
        <v>0</v>
      </c>
      <c r="BU741">
        <f>A!BT741</f>
        <v>0</v>
      </c>
      <c r="BV741">
        <f>A!BU741</f>
        <v>0</v>
      </c>
      <c r="BW741">
        <f>A!BV741</f>
        <v>0</v>
      </c>
      <c r="BX741">
        <f>A!BW741</f>
        <v>0</v>
      </c>
      <c r="BY741">
        <f>A!BX741</f>
        <v>0</v>
      </c>
      <c r="BZ741">
        <f>A!BY741</f>
        <v>0</v>
      </c>
      <c r="CA741">
        <f>A!BZ741</f>
        <v>0</v>
      </c>
      <c r="CB741">
        <f>A!CA741</f>
        <v>0</v>
      </c>
      <c r="CC741">
        <f>A!CB741</f>
        <v>0</v>
      </c>
      <c r="CD741">
        <f>A!CC741</f>
        <v>0</v>
      </c>
      <c r="CE741">
        <f>A!CD741</f>
        <v>0</v>
      </c>
      <c r="CF741">
        <f>A!CE741</f>
        <v>0</v>
      </c>
      <c r="CG741">
        <f>A!CF741</f>
        <v>0</v>
      </c>
      <c r="CH741">
        <f>A!CG741</f>
        <v>0</v>
      </c>
      <c r="CI741">
        <f>A!CH741</f>
        <v>0</v>
      </c>
      <c r="CJ741">
        <f>A!CI741</f>
        <v>0</v>
      </c>
      <c r="CK741">
        <f>A!CJ741</f>
        <v>0</v>
      </c>
      <c r="CL741">
        <f>A!CK741</f>
        <v>0</v>
      </c>
      <c r="CM741">
        <f>A!CL741</f>
        <v>0</v>
      </c>
      <c r="CN741">
        <f>A!CM741</f>
        <v>0</v>
      </c>
      <c r="CO741">
        <f>A!CN741</f>
        <v>0</v>
      </c>
      <c r="CP741">
        <f>A!CO741</f>
        <v>0</v>
      </c>
      <c r="CQ741">
        <f>A!CO1051</f>
        <v>0</v>
      </c>
      <c r="CR741">
        <f>A!CP741</f>
        <v>0</v>
      </c>
      <c r="CS741">
        <f>A!CQ741</f>
        <v>0</v>
      </c>
    </row>
    <row r="742" spans="1:97" x14ac:dyDescent="0.2">
      <c r="A742">
        <f>A!A742</f>
        <v>0</v>
      </c>
      <c r="B742">
        <f>A!B742</f>
        <v>0</v>
      </c>
      <c r="C742">
        <f>A!C742</f>
        <v>0</v>
      </c>
      <c r="D742">
        <f>A!D742</f>
        <v>0</v>
      </c>
      <c r="E742">
        <f>A!E742</f>
        <v>0</v>
      </c>
      <c r="F742">
        <f>A!F742</f>
        <v>0</v>
      </c>
      <c r="G742">
        <f>A!G742</f>
        <v>0</v>
      </c>
      <c r="H742">
        <f>A!H742</f>
        <v>0</v>
      </c>
      <c r="I742">
        <f>A!I742</f>
        <v>0</v>
      </c>
      <c r="J742">
        <f>A!J742</f>
        <v>0</v>
      </c>
      <c r="K742">
        <f>A!K742</f>
        <v>0</v>
      </c>
      <c r="L742">
        <f>A!L742</f>
        <v>0</v>
      </c>
      <c r="M742">
        <f>A!M742</f>
        <v>0</v>
      </c>
      <c r="N742">
        <f>A!N742</f>
        <v>0</v>
      </c>
      <c r="O742">
        <f>A!O742</f>
        <v>0</v>
      </c>
      <c r="P742" s="23" t="str">
        <f>IF(A!P742="","",INDEX(B!$A$1:$BT$2000,MATCH(A!P742,B!$AX$1:$AX$2000,0),D!$B$5))</f>
        <v/>
      </c>
      <c r="Q742">
        <f>A!Q742</f>
        <v>0</v>
      </c>
      <c r="R742">
        <f>A!R742</f>
        <v>0</v>
      </c>
      <c r="S742">
        <f>A!S742</f>
        <v>0</v>
      </c>
      <c r="T742">
        <f>A!T742</f>
        <v>0</v>
      </c>
      <c r="U742">
        <f>A!U742</f>
        <v>0</v>
      </c>
      <c r="V742" s="23">
        <f>IF(A!V742="&lt;",1,A!V742)</f>
        <v>0</v>
      </c>
      <c r="W742">
        <f>A!W742</f>
        <v>0</v>
      </c>
      <c r="X742">
        <f>A!X742</f>
        <v>0</v>
      </c>
      <c r="Y742">
        <f>A!Y742</f>
        <v>0</v>
      </c>
      <c r="Z742" s="23">
        <f t="shared" si="11"/>
        <v>0</v>
      </c>
      <c r="AA742">
        <f>A!Z742</f>
        <v>0</v>
      </c>
      <c r="AB742">
        <f>A!AA742</f>
        <v>0</v>
      </c>
      <c r="AC742">
        <f>A!AB742</f>
        <v>0</v>
      </c>
      <c r="AD742">
        <f>A!AC742</f>
        <v>0</v>
      </c>
      <c r="AE742">
        <f>A!AD742</f>
        <v>0</v>
      </c>
      <c r="AF742">
        <f>A!AE742</f>
        <v>0</v>
      </c>
      <c r="AG742">
        <f>A!AF742</f>
        <v>0</v>
      </c>
      <c r="AH742">
        <f>A!AG742</f>
        <v>0</v>
      </c>
      <c r="AI742">
        <f>A!AH742</f>
        <v>0</v>
      </c>
      <c r="AJ742">
        <f>A!AI742</f>
        <v>0</v>
      </c>
      <c r="AK742">
        <f>A!AJ742</f>
        <v>0</v>
      </c>
      <c r="AL742">
        <f>A!AK742</f>
        <v>0</v>
      </c>
      <c r="AM742">
        <f>A!AL742</f>
        <v>0</v>
      </c>
      <c r="AN742">
        <f>A!AM742</f>
        <v>0</v>
      </c>
      <c r="AO742">
        <f>A!AN742</f>
        <v>0</v>
      </c>
      <c r="AP742">
        <f>A!AO742</f>
        <v>0</v>
      </c>
      <c r="AQ742">
        <f>A!AP742</f>
        <v>0</v>
      </c>
      <c r="AR742">
        <f>A!AQ742</f>
        <v>0</v>
      </c>
      <c r="AS742">
        <f>A!AR742</f>
        <v>0</v>
      </c>
      <c r="AT742">
        <f>A!AS742</f>
        <v>0</v>
      </c>
      <c r="AU742">
        <f>A!AT742</f>
        <v>0</v>
      </c>
      <c r="AV742">
        <f>A!AU742</f>
        <v>0</v>
      </c>
      <c r="AW742" s="23" t="str">
        <f>IF(A!AV742=0,"",A!AV742)</f>
        <v/>
      </c>
      <c r="AX742">
        <f>A!AW742</f>
        <v>0</v>
      </c>
      <c r="AY742">
        <f>A!AX742</f>
        <v>0</v>
      </c>
      <c r="AZ742">
        <f>A!AY742</f>
        <v>0</v>
      </c>
      <c r="BA742">
        <f>A!AZ742</f>
        <v>0</v>
      </c>
      <c r="BB742">
        <f>A!BA742</f>
        <v>0</v>
      </c>
      <c r="BC742">
        <f>A!BB742</f>
        <v>0</v>
      </c>
      <c r="BD742">
        <f>A!BC742</f>
        <v>0</v>
      </c>
      <c r="BE742">
        <f>A!BD742</f>
        <v>0</v>
      </c>
      <c r="BF742">
        <f>A!BE742</f>
        <v>0</v>
      </c>
      <c r="BG742">
        <f>A!BF742</f>
        <v>0</v>
      </c>
      <c r="BH742">
        <f>A!BG742</f>
        <v>0</v>
      </c>
      <c r="BI742">
        <f>A!BH742</f>
        <v>0</v>
      </c>
      <c r="BJ742">
        <f>A!BI742</f>
        <v>0</v>
      </c>
      <c r="BK742">
        <f>A!BJ742</f>
        <v>0</v>
      </c>
      <c r="BL742">
        <f>A!BK742</f>
        <v>0</v>
      </c>
      <c r="BM742">
        <f>A!BL742</f>
        <v>0</v>
      </c>
      <c r="BN742">
        <f>A!BM742</f>
        <v>0</v>
      </c>
      <c r="BO742">
        <f>A!BN742</f>
        <v>0</v>
      </c>
      <c r="BP742">
        <f>A!BO742</f>
        <v>0</v>
      </c>
      <c r="BQ742">
        <f>A!BP742</f>
        <v>0</v>
      </c>
      <c r="BR742">
        <f>A!BQ742</f>
        <v>0</v>
      </c>
      <c r="BS742">
        <f>A!BR742</f>
        <v>0</v>
      </c>
      <c r="BT742">
        <f>A!BS742</f>
        <v>0</v>
      </c>
      <c r="BU742">
        <f>A!BT742</f>
        <v>0</v>
      </c>
      <c r="BV742">
        <f>A!BU742</f>
        <v>0</v>
      </c>
      <c r="BW742">
        <f>A!BV742</f>
        <v>0</v>
      </c>
      <c r="BX742">
        <f>A!BW742</f>
        <v>0</v>
      </c>
      <c r="BY742">
        <f>A!BX742</f>
        <v>0</v>
      </c>
      <c r="BZ742">
        <f>A!BY742</f>
        <v>0</v>
      </c>
      <c r="CA742">
        <f>A!BZ742</f>
        <v>0</v>
      </c>
      <c r="CB742">
        <f>A!CA742</f>
        <v>0</v>
      </c>
      <c r="CC742">
        <f>A!CB742</f>
        <v>0</v>
      </c>
      <c r="CD742">
        <f>A!CC742</f>
        <v>0</v>
      </c>
      <c r="CE742">
        <f>A!CD742</f>
        <v>0</v>
      </c>
      <c r="CF742">
        <f>A!CE742</f>
        <v>0</v>
      </c>
      <c r="CG742">
        <f>A!CF742</f>
        <v>0</v>
      </c>
      <c r="CH742">
        <f>A!CG742</f>
        <v>0</v>
      </c>
      <c r="CI742">
        <f>A!CH742</f>
        <v>0</v>
      </c>
      <c r="CJ742">
        <f>A!CI742</f>
        <v>0</v>
      </c>
      <c r="CK742">
        <f>A!CJ742</f>
        <v>0</v>
      </c>
      <c r="CL742">
        <f>A!CK742</f>
        <v>0</v>
      </c>
      <c r="CM742">
        <f>A!CL742</f>
        <v>0</v>
      </c>
      <c r="CN742">
        <f>A!CM742</f>
        <v>0</v>
      </c>
      <c r="CO742">
        <f>A!CN742</f>
        <v>0</v>
      </c>
      <c r="CP742">
        <f>A!CO742</f>
        <v>0</v>
      </c>
      <c r="CQ742">
        <f>A!CO1052</f>
        <v>0</v>
      </c>
      <c r="CR742">
        <f>A!CP742</f>
        <v>0</v>
      </c>
      <c r="CS742">
        <f>A!CQ742</f>
        <v>0</v>
      </c>
    </row>
    <row r="743" spans="1:97" x14ac:dyDescent="0.2">
      <c r="A743">
        <f>A!A743</f>
        <v>0</v>
      </c>
      <c r="B743">
        <f>A!B743</f>
        <v>0</v>
      </c>
      <c r="C743">
        <f>A!C743</f>
        <v>0</v>
      </c>
      <c r="D743">
        <f>A!D743</f>
        <v>0</v>
      </c>
      <c r="E743">
        <f>A!E743</f>
        <v>0</v>
      </c>
      <c r="F743">
        <f>A!F743</f>
        <v>0</v>
      </c>
      <c r="G743">
        <f>A!G743</f>
        <v>0</v>
      </c>
      <c r="H743">
        <f>A!H743</f>
        <v>0</v>
      </c>
      <c r="I743">
        <f>A!I743</f>
        <v>0</v>
      </c>
      <c r="J743">
        <f>A!J743</f>
        <v>0</v>
      </c>
      <c r="K743">
        <f>A!K743</f>
        <v>0</v>
      </c>
      <c r="L743">
        <f>A!L743</f>
        <v>0</v>
      </c>
      <c r="M743">
        <f>A!M743</f>
        <v>0</v>
      </c>
      <c r="N743">
        <f>A!N743</f>
        <v>0</v>
      </c>
      <c r="O743">
        <f>A!O743</f>
        <v>0</v>
      </c>
      <c r="P743" s="23" t="str">
        <f>IF(A!P743="","",INDEX(B!$A$1:$BT$2000,MATCH(A!P743,B!$AX$1:$AX$2000,0),D!$B$5))</f>
        <v/>
      </c>
      <c r="Q743">
        <f>A!Q743</f>
        <v>0</v>
      </c>
      <c r="R743">
        <f>A!R743</f>
        <v>0</v>
      </c>
      <c r="S743">
        <f>A!S743</f>
        <v>0</v>
      </c>
      <c r="T743">
        <f>A!T743</f>
        <v>0</v>
      </c>
      <c r="U743">
        <f>A!U743</f>
        <v>0</v>
      </c>
      <c r="V743" s="23">
        <f>IF(A!V743="&lt;",1,A!V743)</f>
        <v>0</v>
      </c>
      <c r="W743">
        <f>A!W743</f>
        <v>0</v>
      </c>
      <c r="X743">
        <f>A!X743</f>
        <v>0</v>
      </c>
      <c r="Y743">
        <f>A!Y743</f>
        <v>0</v>
      </c>
      <c r="Z743" s="23">
        <f t="shared" si="11"/>
        <v>0</v>
      </c>
      <c r="AA743">
        <f>A!Z743</f>
        <v>0</v>
      </c>
      <c r="AB743">
        <f>A!AA743</f>
        <v>0</v>
      </c>
      <c r="AC743">
        <f>A!AB743</f>
        <v>0</v>
      </c>
      <c r="AD743">
        <f>A!AC743</f>
        <v>0</v>
      </c>
      <c r="AE743">
        <f>A!AD743</f>
        <v>0</v>
      </c>
      <c r="AF743">
        <f>A!AE743</f>
        <v>0</v>
      </c>
      <c r="AG743">
        <f>A!AF743</f>
        <v>0</v>
      </c>
      <c r="AH743">
        <f>A!AG743</f>
        <v>0</v>
      </c>
      <c r="AI743">
        <f>A!AH743</f>
        <v>0</v>
      </c>
      <c r="AJ743">
        <f>A!AI743</f>
        <v>0</v>
      </c>
      <c r="AK743">
        <f>A!AJ743</f>
        <v>0</v>
      </c>
      <c r="AL743">
        <f>A!AK743</f>
        <v>0</v>
      </c>
      <c r="AM743">
        <f>A!AL743</f>
        <v>0</v>
      </c>
      <c r="AN743">
        <f>A!AM743</f>
        <v>0</v>
      </c>
      <c r="AO743">
        <f>A!AN743</f>
        <v>0</v>
      </c>
      <c r="AP743">
        <f>A!AO743</f>
        <v>0</v>
      </c>
      <c r="AQ743">
        <f>A!AP743</f>
        <v>0</v>
      </c>
      <c r="AR743">
        <f>A!AQ743</f>
        <v>0</v>
      </c>
      <c r="AS743">
        <f>A!AR743</f>
        <v>0</v>
      </c>
      <c r="AT743">
        <f>A!AS743</f>
        <v>0</v>
      </c>
      <c r="AU743">
        <f>A!AT743</f>
        <v>0</v>
      </c>
      <c r="AV743">
        <f>A!AU743</f>
        <v>0</v>
      </c>
      <c r="AW743" s="23" t="str">
        <f>IF(A!AV743=0,"",A!AV743)</f>
        <v/>
      </c>
      <c r="AX743">
        <f>A!AW743</f>
        <v>0</v>
      </c>
      <c r="AY743">
        <f>A!AX743</f>
        <v>0</v>
      </c>
      <c r="AZ743">
        <f>A!AY743</f>
        <v>0</v>
      </c>
      <c r="BA743">
        <f>A!AZ743</f>
        <v>0</v>
      </c>
      <c r="BB743">
        <f>A!BA743</f>
        <v>0</v>
      </c>
      <c r="BC743">
        <f>A!BB743</f>
        <v>0</v>
      </c>
      <c r="BD743">
        <f>A!BC743</f>
        <v>0</v>
      </c>
      <c r="BE743">
        <f>A!BD743</f>
        <v>0</v>
      </c>
      <c r="BF743">
        <f>A!BE743</f>
        <v>0</v>
      </c>
      <c r="BG743">
        <f>A!BF743</f>
        <v>0</v>
      </c>
      <c r="BH743">
        <f>A!BG743</f>
        <v>0</v>
      </c>
      <c r="BI743">
        <f>A!BH743</f>
        <v>0</v>
      </c>
      <c r="BJ743">
        <f>A!BI743</f>
        <v>0</v>
      </c>
      <c r="BK743">
        <f>A!BJ743</f>
        <v>0</v>
      </c>
      <c r="BL743">
        <f>A!BK743</f>
        <v>0</v>
      </c>
      <c r="BM743">
        <f>A!BL743</f>
        <v>0</v>
      </c>
      <c r="BN743">
        <f>A!BM743</f>
        <v>0</v>
      </c>
      <c r="BO743">
        <f>A!BN743</f>
        <v>0</v>
      </c>
      <c r="BP743">
        <f>A!BO743</f>
        <v>0</v>
      </c>
      <c r="BQ743">
        <f>A!BP743</f>
        <v>0</v>
      </c>
      <c r="BR743">
        <f>A!BQ743</f>
        <v>0</v>
      </c>
      <c r="BS743">
        <f>A!BR743</f>
        <v>0</v>
      </c>
      <c r="BT743">
        <f>A!BS743</f>
        <v>0</v>
      </c>
      <c r="BU743">
        <f>A!BT743</f>
        <v>0</v>
      </c>
      <c r="BV743">
        <f>A!BU743</f>
        <v>0</v>
      </c>
      <c r="BW743">
        <f>A!BV743</f>
        <v>0</v>
      </c>
      <c r="BX743">
        <f>A!BW743</f>
        <v>0</v>
      </c>
      <c r="BY743">
        <f>A!BX743</f>
        <v>0</v>
      </c>
      <c r="BZ743">
        <f>A!BY743</f>
        <v>0</v>
      </c>
      <c r="CA743">
        <f>A!BZ743</f>
        <v>0</v>
      </c>
      <c r="CB743">
        <f>A!CA743</f>
        <v>0</v>
      </c>
      <c r="CC743">
        <f>A!CB743</f>
        <v>0</v>
      </c>
      <c r="CD743">
        <f>A!CC743</f>
        <v>0</v>
      </c>
      <c r="CE743">
        <f>A!CD743</f>
        <v>0</v>
      </c>
      <c r="CF743">
        <f>A!CE743</f>
        <v>0</v>
      </c>
      <c r="CG743">
        <f>A!CF743</f>
        <v>0</v>
      </c>
      <c r="CH743">
        <f>A!CG743</f>
        <v>0</v>
      </c>
      <c r="CI743">
        <f>A!CH743</f>
        <v>0</v>
      </c>
      <c r="CJ743">
        <f>A!CI743</f>
        <v>0</v>
      </c>
      <c r="CK743">
        <f>A!CJ743</f>
        <v>0</v>
      </c>
      <c r="CL743">
        <f>A!CK743</f>
        <v>0</v>
      </c>
      <c r="CM743">
        <f>A!CL743</f>
        <v>0</v>
      </c>
      <c r="CN743">
        <f>A!CM743</f>
        <v>0</v>
      </c>
      <c r="CO743">
        <f>A!CN743</f>
        <v>0</v>
      </c>
      <c r="CP743">
        <f>A!CO743</f>
        <v>0</v>
      </c>
      <c r="CQ743">
        <f>A!CO1053</f>
        <v>0</v>
      </c>
      <c r="CR743">
        <f>A!CP743</f>
        <v>0</v>
      </c>
      <c r="CS743">
        <f>A!CQ743</f>
        <v>0</v>
      </c>
    </row>
    <row r="744" spans="1:97" x14ac:dyDescent="0.2">
      <c r="A744">
        <f>A!A744</f>
        <v>0</v>
      </c>
      <c r="B744">
        <f>A!B744</f>
        <v>0</v>
      </c>
      <c r="C744">
        <f>A!C744</f>
        <v>0</v>
      </c>
      <c r="D744">
        <f>A!D744</f>
        <v>0</v>
      </c>
      <c r="E744">
        <f>A!E744</f>
        <v>0</v>
      </c>
      <c r="F744">
        <f>A!F744</f>
        <v>0</v>
      </c>
      <c r="G744">
        <f>A!G744</f>
        <v>0</v>
      </c>
      <c r="H744">
        <f>A!H744</f>
        <v>0</v>
      </c>
      <c r="I744">
        <f>A!I744</f>
        <v>0</v>
      </c>
      <c r="J744">
        <f>A!J744</f>
        <v>0</v>
      </c>
      <c r="K744">
        <f>A!K744</f>
        <v>0</v>
      </c>
      <c r="L744">
        <f>A!L744</f>
        <v>0</v>
      </c>
      <c r="M744">
        <f>A!M744</f>
        <v>0</v>
      </c>
      <c r="N744">
        <f>A!N744</f>
        <v>0</v>
      </c>
      <c r="O744">
        <f>A!O744</f>
        <v>0</v>
      </c>
      <c r="P744" s="23" t="str">
        <f>IF(A!P744="","",INDEX(B!$A$1:$BT$2000,MATCH(A!P744,B!$AX$1:$AX$2000,0),D!$B$5))</f>
        <v/>
      </c>
      <c r="Q744">
        <f>A!Q744</f>
        <v>0</v>
      </c>
      <c r="R744">
        <f>A!R744</f>
        <v>0</v>
      </c>
      <c r="S744">
        <f>A!S744</f>
        <v>0</v>
      </c>
      <c r="T744">
        <f>A!T744</f>
        <v>0</v>
      </c>
      <c r="U744">
        <f>A!U744</f>
        <v>0</v>
      </c>
      <c r="V744" s="23">
        <f>IF(A!V744="&lt;",1,A!V744)</f>
        <v>0</v>
      </c>
      <c r="W744">
        <f>A!W744</f>
        <v>0</v>
      </c>
      <c r="X744">
        <f>A!X744</f>
        <v>0</v>
      </c>
      <c r="Y744">
        <f>A!Y744</f>
        <v>0</v>
      </c>
      <c r="Z744" s="23">
        <f t="shared" si="11"/>
        <v>0</v>
      </c>
      <c r="AA744">
        <f>A!Z744</f>
        <v>0</v>
      </c>
      <c r="AB744">
        <f>A!AA744</f>
        <v>0</v>
      </c>
      <c r="AC744">
        <f>A!AB744</f>
        <v>0</v>
      </c>
      <c r="AD744">
        <f>A!AC744</f>
        <v>0</v>
      </c>
      <c r="AE744">
        <f>A!AD744</f>
        <v>0</v>
      </c>
      <c r="AF744">
        <f>A!AE744</f>
        <v>0</v>
      </c>
      <c r="AG744">
        <f>A!AF744</f>
        <v>0</v>
      </c>
      <c r="AH744">
        <f>A!AG744</f>
        <v>0</v>
      </c>
      <c r="AI744">
        <f>A!AH744</f>
        <v>0</v>
      </c>
      <c r="AJ744">
        <f>A!AI744</f>
        <v>0</v>
      </c>
      <c r="AK744">
        <f>A!AJ744</f>
        <v>0</v>
      </c>
      <c r="AL744">
        <f>A!AK744</f>
        <v>0</v>
      </c>
      <c r="AM744">
        <f>A!AL744</f>
        <v>0</v>
      </c>
      <c r="AN744">
        <f>A!AM744</f>
        <v>0</v>
      </c>
      <c r="AO744">
        <f>A!AN744</f>
        <v>0</v>
      </c>
      <c r="AP744">
        <f>A!AO744</f>
        <v>0</v>
      </c>
      <c r="AQ744">
        <f>A!AP744</f>
        <v>0</v>
      </c>
      <c r="AR744">
        <f>A!AQ744</f>
        <v>0</v>
      </c>
      <c r="AS744">
        <f>A!AR744</f>
        <v>0</v>
      </c>
      <c r="AT744">
        <f>A!AS744</f>
        <v>0</v>
      </c>
      <c r="AU744">
        <f>A!AT744</f>
        <v>0</v>
      </c>
      <c r="AV744">
        <f>A!AU744</f>
        <v>0</v>
      </c>
      <c r="AW744" s="23" t="str">
        <f>IF(A!AV744=0,"",A!AV744)</f>
        <v/>
      </c>
      <c r="AX744">
        <f>A!AW744</f>
        <v>0</v>
      </c>
      <c r="AY744">
        <f>A!AX744</f>
        <v>0</v>
      </c>
      <c r="AZ744">
        <f>A!AY744</f>
        <v>0</v>
      </c>
      <c r="BA744">
        <f>A!AZ744</f>
        <v>0</v>
      </c>
      <c r="BB744">
        <f>A!BA744</f>
        <v>0</v>
      </c>
      <c r="BC744">
        <f>A!BB744</f>
        <v>0</v>
      </c>
      <c r="BD744">
        <f>A!BC744</f>
        <v>0</v>
      </c>
      <c r="BE744">
        <f>A!BD744</f>
        <v>0</v>
      </c>
      <c r="BF744">
        <f>A!BE744</f>
        <v>0</v>
      </c>
      <c r="BG744">
        <f>A!BF744</f>
        <v>0</v>
      </c>
      <c r="BH744">
        <f>A!BG744</f>
        <v>0</v>
      </c>
      <c r="BI744">
        <f>A!BH744</f>
        <v>0</v>
      </c>
      <c r="BJ744">
        <f>A!BI744</f>
        <v>0</v>
      </c>
      <c r="BK744">
        <f>A!BJ744</f>
        <v>0</v>
      </c>
      <c r="BL744">
        <f>A!BK744</f>
        <v>0</v>
      </c>
      <c r="BM744">
        <f>A!BL744</f>
        <v>0</v>
      </c>
      <c r="BN744">
        <f>A!BM744</f>
        <v>0</v>
      </c>
      <c r="BO744">
        <f>A!BN744</f>
        <v>0</v>
      </c>
      <c r="BP744">
        <f>A!BO744</f>
        <v>0</v>
      </c>
      <c r="BQ744">
        <f>A!BP744</f>
        <v>0</v>
      </c>
      <c r="BR744">
        <f>A!BQ744</f>
        <v>0</v>
      </c>
      <c r="BS744">
        <f>A!BR744</f>
        <v>0</v>
      </c>
      <c r="BT744">
        <f>A!BS744</f>
        <v>0</v>
      </c>
      <c r="BU744">
        <f>A!BT744</f>
        <v>0</v>
      </c>
      <c r="BV744">
        <f>A!BU744</f>
        <v>0</v>
      </c>
      <c r="BW744">
        <f>A!BV744</f>
        <v>0</v>
      </c>
      <c r="BX744">
        <f>A!BW744</f>
        <v>0</v>
      </c>
      <c r="BY744">
        <f>A!BX744</f>
        <v>0</v>
      </c>
      <c r="BZ744">
        <f>A!BY744</f>
        <v>0</v>
      </c>
      <c r="CA744">
        <f>A!BZ744</f>
        <v>0</v>
      </c>
      <c r="CB744">
        <f>A!CA744</f>
        <v>0</v>
      </c>
      <c r="CC744">
        <f>A!CB744</f>
        <v>0</v>
      </c>
      <c r="CD744">
        <f>A!CC744</f>
        <v>0</v>
      </c>
      <c r="CE744">
        <f>A!CD744</f>
        <v>0</v>
      </c>
      <c r="CF744">
        <f>A!CE744</f>
        <v>0</v>
      </c>
      <c r="CG744">
        <f>A!CF744</f>
        <v>0</v>
      </c>
      <c r="CH744">
        <f>A!CG744</f>
        <v>0</v>
      </c>
      <c r="CI744">
        <f>A!CH744</f>
        <v>0</v>
      </c>
      <c r="CJ744">
        <f>A!CI744</f>
        <v>0</v>
      </c>
      <c r="CK744">
        <f>A!CJ744</f>
        <v>0</v>
      </c>
      <c r="CL744">
        <f>A!CK744</f>
        <v>0</v>
      </c>
      <c r="CM744">
        <f>A!CL744</f>
        <v>0</v>
      </c>
      <c r="CN744">
        <f>A!CM744</f>
        <v>0</v>
      </c>
      <c r="CO744">
        <f>A!CN744</f>
        <v>0</v>
      </c>
      <c r="CP744">
        <f>A!CO744</f>
        <v>0</v>
      </c>
      <c r="CQ744">
        <f>A!CO1054</f>
        <v>0</v>
      </c>
      <c r="CR744">
        <f>A!CP744</f>
        <v>0</v>
      </c>
      <c r="CS744">
        <f>A!CQ744</f>
        <v>0</v>
      </c>
    </row>
    <row r="745" spans="1:97" x14ac:dyDescent="0.2">
      <c r="A745">
        <f>A!A745</f>
        <v>0</v>
      </c>
      <c r="B745">
        <f>A!B745</f>
        <v>0</v>
      </c>
      <c r="C745">
        <f>A!C745</f>
        <v>0</v>
      </c>
      <c r="D745">
        <f>A!D745</f>
        <v>0</v>
      </c>
      <c r="E745">
        <f>A!E745</f>
        <v>0</v>
      </c>
      <c r="F745">
        <f>A!F745</f>
        <v>0</v>
      </c>
      <c r="G745">
        <f>A!G745</f>
        <v>0</v>
      </c>
      <c r="H745">
        <f>A!H745</f>
        <v>0</v>
      </c>
      <c r="I745">
        <f>A!I745</f>
        <v>0</v>
      </c>
      <c r="J745">
        <f>A!J745</f>
        <v>0</v>
      </c>
      <c r="K745">
        <f>A!K745</f>
        <v>0</v>
      </c>
      <c r="L745">
        <f>A!L745</f>
        <v>0</v>
      </c>
      <c r="M745">
        <f>A!M745</f>
        <v>0</v>
      </c>
      <c r="N745">
        <f>A!N745</f>
        <v>0</v>
      </c>
      <c r="O745">
        <f>A!O745</f>
        <v>0</v>
      </c>
      <c r="P745" s="23" t="str">
        <f>IF(A!P745="","",INDEX(B!$A$1:$BT$2000,MATCH(A!P745,B!$AX$1:$AX$2000,0),D!$B$5))</f>
        <v/>
      </c>
      <c r="Q745">
        <f>A!Q745</f>
        <v>0</v>
      </c>
      <c r="R745">
        <f>A!R745</f>
        <v>0</v>
      </c>
      <c r="S745">
        <f>A!S745</f>
        <v>0</v>
      </c>
      <c r="T745">
        <f>A!T745</f>
        <v>0</v>
      </c>
      <c r="U745">
        <f>A!U745</f>
        <v>0</v>
      </c>
      <c r="V745" s="23">
        <f>IF(A!V745="&lt;",1,A!V745)</f>
        <v>0</v>
      </c>
      <c r="W745">
        <f>A!W745</f>
        <v>0</v>
      </c>
      <c r="X745">
        <f>A!X745</f>
        <v>0</v>
      </c>
      <c r="Y745">
        <f>A!Y745</f>
        <v>0</v>
      </c>
      <c r="Z745" s="23">
        <f t="shared" si="11"/>
        <v>0</v>
      </c>
      <c r="AA745">
        <f>A!Z745</f>
        <v>0</v>
      </c>
      <c r="AB745">
        <f>A!AA745</f>
        <v>0</v>
      </c>
      <c r="AC745">
        <f>A!AB745</f>
        <v>0</v>
      </c>
      <c r="AD745">
        <f>A!AC745</f>
        <v>0</v>
      </c>
      <c r="AE745">
        <f>A!AD745</f>
        <v>0</v>
      </c>
      <c r="AF745">
        <f>A!AE745</f>
        <v>0</v>
      </c>
      <c r="AG745">
        <f>A!AF745</f>
        <v>0</v>
      </c>
      <c r="AH745">
        <f>A!AG745</f>
        <v>0</v>
      </c>
      <c r="AI745">
        <f>A!AH745</f>
        <v>0</v>
      </c>
      <c r="AJ745">
        <f>A!AI745</f>
        <v>0</v>
      </c>
      <c r="AK745">
        <f>A!AJ745</f>
        <v>0</v>
      </c>
      <c r="AL745">
        <f>A!AK745</f>
        <v>0</v>
      </c>
      <c r="AM745">
        <f>A!AL745</f>
        <v>0</v>
      </c>
      <c r="AN745">
        <f>A!AM745</f>
        <v>0</v>
      </c>
      <c r="AO745">
        <f>A!AN745</f>
        <v>0</v>
      </c>
      <c r="AP745">
        <f>A!AO745</f>
        <v>0</v>
      </c>
      <c r="AQ745">
        <f>A!AP745</f>
        <v>0</v>
      </c>
      <c r="AR745">
        <f>A!AQ745</f>
        <v>0</v>
      </c>
      <c r="AS745">
        <f>A!AR745</f>
        <v>0</v>
      </c>
      <c r="AT745">
        <f>A!AS745</f>
        <v>0</v>
      </c>
      <c r="AU745">
        <f>A!AT745</f>
        <v>0</v>
      </c>
      <c r="AV745">
        <f>A!AU745</f>
        <v>0</v>
      </c>
      <c r="AW745" s="23" t="str">
        <f>IF(A!AV745=0,"",A!AV745)</f>
        <v/>
      </c>
      <c r="AX745">
        <f>A!AW745</f>
        <v>0</v>
      </c>
      <c r="AY745">
        <f>A!AX745</f>
        <v>0</v>
      </c>
      <c r="AZ745">
        <f>A!AY745</f>
        <v>0</v>
      </c>
      <c r="BA745">
        <f>A!AZ745</f>
        <v>0</v>
      </c>
      <c r="BB745">
        <f>A!BA745</f>
        <v>0</v>
      </c>
      <c r="BC745">
        <f>A!BB745</f>
        <v>0</v>
      </c>
      <c r="BD745">
        <f>A!BC745</f>
        <v>0</v>
      </c>
      <c r="BE745">
        <f>A!BD745</f>
        <v>0</v>
      </c>
      <c r="BF745">
        <f>A!BE745</f>
        <v>0</v>
      </c>
      <c r="BG745">
        <f>A!BF745</f>
        <v>0</v>
      </c>
      <c r="BH745">
        <f>A!BG745</f>
        <v>0</v>
      </c>
      <c r="BI745">
        <f>A!BH745</f>
        <v>0</v>
      </c>
      <c r="BJ745">
        <f>A!BI745</f>
        <v>0</v>
      </c>
      <c r="BK745">
        <f>A!BJ745</f>
        <v>0</v>
      </c>
      <c r="BL745">
        <f>A!BK745</f>
        <v>0</v>
      </c>
      <c r="BM745">
        <f>A!BL745</f>
        <v>0</v>
      </c>
      <c r="BN745">
        <f>A!BM745</f>
        <v>0</v>
      </c>
      <c r="BO745">
        <f>A!BN745</f>
        <v>0</v>
      </c>
      <c r="BP745">
        <f>A!BO745</f>
        <v>0</v>
      </c>
      <c r="BQ745">
        <f>A!BP745</f>
        <v>0</v>
      </c>
      <c r="BR745">
        <f>A!BQ745</f>
        <v>0</v>
      </c>
      <c r="BS745">
        <f>A!BR745</f>
        <v>0</v>
      </c>
      <c r="BT745">
        <f>A!BS745</f>
        <v>0</v>
      </c>
      <c r="BU745">
        <f>A!BT745</f>
        <v>0</v>
      </c>
      <c r="BV745">
        <f>A!BU745</f>
        <v>0</v>
      </c>
      <c r="BW745">
        <f>A!BV745</f>
        <v>0</v>
      </c>
      <c r="BX745">
        <f>A!BW745</f>
        <v>0</v>
      </c>
      <c r="BY745">
        <f>A!BX745</f>
        <v>0</v>
      </c>
      <c r="BZ745">
        <f>A!BY745</f>
        <v>0</v>
      </c>
      <c r="CA745">
        <f>A!BZ745</f>
        <v>0</v>
      </c>
      <c r="CB745">
        <f>A!CA745</f>
        <v>0</v>
      </c>
      <c r="CC745">
        <f>A!CB745</f>
        <v>0</v>
      </c>
      <c r="CD745">
        <f>A!CC745</f>
        <v>0</v>
      </c>
      <c r="CE745">
        <f>A!CD745</f>
        <v>0</v>
      </c>
      <c r="CF745">
        <f>A!CE745</f>
        <v>0</v>
      </c>
      <c r="CG745">
        <f>A!CF745</f>
        <v>0</v>
      </c>
      <c r="CH745">
        <f>A!CG745</f>
        <v>0</v>
      </c>
      <c r="CI745">
        <f>A!CH745</f>
        <v>0</v>
      </c>
      <c r="CJ745">
        <f>A!CI745</f>
        <v>0</v>
      </c>
      <c r="CK745">
        <f>A!CJ745</f>
        <v>0</v>
      </c>
      <c r="CL745">
        <f>A!CK745</f>
        <v>0</v>
      </c>
      <c r="CM745">
        <f>A!CL745</f>
        <v>0</v>
      </c>
      <c r="CN745">
        <f>A!CM745</f>
        <v>0</v>
      </c>
      <c r="CO745">
        <f>A!CN745</f>
        <v>0</v>
      </c>
      <c r="CP745">
        <f>A!CO745</f>
        <v>0</v>
      </c>
      <c r="CQ745">
        <f>A!CO1055</f>
        <v>0</v>
      </c>
      <c r="CR745">
        <f>A!CP745</f>
        <v>0</v>
      </c>
      <c r="CS745">
        <f>A!CQ745</f>
        <v>0</v>
      </c>
    </row>
    <row r="746" spans="1:97" x14ac:dyDescent="0.2">
      <c r="A746">
        <f>A!A746</f>
        <v>0</v>
      </c>
      <c r="B746">
        <f>A!B746</f>
        <v>0</v>
      </c>
      <c r="C746">
        <f>A!C746</f>
        <v>0</v>
      </c>
      <c r="D746">
        <f>A!D746</f>
        <v>0</v>
      </c>
      <c r="E746">
        <f>A!E746</f>
        <v>0</v>
      </c>
      <c r="F746">
        <f>A!F746</f>
        <v>0</v>
      </c>
      <c r="G746">
        <f>A!G746</f>
        <v>0</v>
      </c>
      <c r="H746">
        <f>A!H746</f>
        <v>0</v>
      </c>
      <c r="I746">
        <f>A!I746</f>
        <v>0</v>
      </c>
      <c r="J746">
        <f>A!J746</f>
        <v>0</v>
      </c>
      <c r="K746">
        <f>A!K746</f>
        <v>0</v>
      </c>
      <c r="L746">
        <f>A!L746</f>
        <v>0</v>
      </c>
      <c r="M746">
        <f>A!M746</f>
        <v>0</v>
      </c>
      <c r="N746">
        <f>A!N746</f>
        <v>0</v>
      </c>
      <c r="O746">
        <f>A!O746</f>
        <v>0</v>
      </c>
      <c r="P746" s="23" t="str">
        <f>IF(A!P746="","",INDEX(B!$A$1:$BT$2000,MATCH(A!P746,B!$AX$1:$AX$2000,0),D!$B$5))</f>
        <v/>
      </c>
      <c r="Q746">
        <f>A!Q746</f>
        <v>0</v>
      </c>
      <c r="R746">
        <f>A!R746</f>
        <v>0</v>
      </c>
      <c r="S746">
        <f>A!S746</f>
        <v>0</v>
      </c>
      <c r="T746">
        <f>A!T746</f>
        <v>0</v>
      </c>
      <c r="U746">
        <f>A!U746</f>
        <v>0</v>
      </c>
      <c r="V746" s="23">
        <f>IF(A!V746="&lt;",1,A!V746)</f>
        <v>0</v>
      </c>
      <c r="W746">
        <f>A!W746</f>
        <v>0</v>
      </c>
      <c r="X746">
        <f>A!X746</f>
        <v>0</v>
      </c>
      <c r="Y746">
        <f>A!Y746</f>
        <v>0</v>
      </c>
      <c r="Z746" s="23">
        <f t="shared" si="11"/>
        <v>0</v>
      </c>
      <c r="AA746">
        <f>A!Z746</f>
        <v>0</v>
      </c>
      <c r="AB746">
        <f>A!AA746</f>
        <v>0</v>
      </c>
      <c r="AC746">
        <f>A!AB746</f>
        <v>0</v>
      </c>
      <c r="AD746">
        <f>A!AC746</f>
        <v>0</v>
      </c>
      <c r="AE746">
        <f>A!AD746</f>
        <v>0</v>
      </c>
      <c r="AF746">
        <f>A!AE746</f>
        <v>0</v>
      </c>
      <c r="AG746">
        <f>A!AF746</f>
        <v>0</v>
      </c>
      <c r="AH746">
        <f>A!AG746</f>
        <v>0</v>
      </c>
      <c r="AI746">
        <f>A!AH746</f>
        <v>0</v>
      </c>
      <c r="AJ746">
        <f>A!AI746</f>
        <v>0</v>
      </c>
      <c r="AK746">
        <f>A!AJ746</f>
        <v>0</v>
      </c>
      <c r="AL746">
        <f>A!AK746</f>
        <v>0</v>
      </c>
      <c r="AM746">
        <f>A!AL746</f>
        <v>0</v>
      </c>
      <c r="AN746">
        <f>A!AM746</f>
        <v>0</v>
      </c>
      <c r="AO746">
        <f>A!AN746</f>
        <v>0</v>
      </c>
      <c r="AP746">
        <f>A!AO746</f>
        <v>0</v>
      </c>
      <c r="AQ746">
        <f>A!AP746</f>
        <v>0</v>
      </c>
      <c r="AR746">
        <f>A!AQ746</f>
        <v>0</v>
      </c>
      <c r="AS746">
        <f>A!AR746</f>
        <v>0</v>
      </c>
      <c r="AT746">
        <f>A!AS746</f>
        <v>0</v>
      </c>
      <c r="AU746">
        <f>A!AT746</f>
        <v>0</v>
      </c>
      <c r="AV746">
        <f>A!AU746</f>
        <v>0</v>
      </c>
      <c r="AW746" s="23" t="str">
        <f>IF(A!AV746=0,"",A!AV746)</f>
        <v/>
      </c>
      <c r="AX746">
        <f>A!AW746</f>
        <v>0</v>
      </c>
      <c r="AY746">
        <f>A!AX746</f>
        <v>0</v>
      </c>
      <c r="AZ746">
        <f>A!AY746</f>
        <v>0</v>
      </c>
      <c r="BA746">
        <f>A!AZ746</f>
        <v>0</v>
      </c>
      <c r="BB746">
        <f>A!BA746</f>
        <v>0</v>
      </c>
      <c r="BC746">
        <f>A!BB746</f>
        <v>0</v>
      </c>
      <c r="BD746">
        <f>A!BC746</f>
        <v>0</v>
      </c>
      <c r="BE746">
        <f>A!BD746</f>
        <v>0</v>
      </c>
      <c r="BF746">
        <f>A!BE746</f>
        <v>0</v>
      </c>
      <c r="BG746">
        <f>A!BF746</f>
        <v>0</v>
      </c>
      <c r="BH746">
        <f>A!BG746</f>
        <v>0</v>
      </c>
      <c r="BI746">
        <f>A!BH746</f>
        <v>0</v>
      </c>
      <c r="BJ746">
        <f>A!BI746</f>
        <v>0</v>
      </c>
      <c r="BK746">
        <f>A!BJ746</f>
        <v>0</v>
      </c>
      <c r="BL746">
        <f>A!BK746</f>
        <v>0</v>
      </c>
      <c r="BM746">
        <f>A!BL746</f>
        <v>0</v>
      </c>
      <c r="BN746">
        <f>A!BM746</f>
        <v>0</v>
      </c>
      <c r="BO746">
        <f>A!BN746</f>
        <v>0</v>
      </c>
      <c r="BP746">
        <f>A!BO746</f>
        <v>0</v>
      </c>
      <c r="BQ746">
        <f>A!BP746</f>
        <v>0</v>
      </c>
      <c r="BR746">
        <f>A!BQ746</f>
        <v>0</v>
      </c>
      <c r="BS746">
        <f>A!BR746</f>
        <v>0</v>
      </c>
      <c r="BT746">
        <f>A!BS746</f>
        <v>0</v>
      </c>
      <c r="BU746">
        <f>A!BT746</f>
        <v>0</v>
      </c>
      <c r="BV746">
        <f>A!BU746</f>
        <v>0</v>
      </c>
      <c r="BW746">
        <f>A!BV746</f>
        <v>0</v>
      </c>
      <c r="BX746">
        <f>A!BW746</f>
        <v>0</v>
      </c>
      <c r="BY746">
        <f>A!BX746</f>
        <v>0</v>
      </c>
      <c r="BZ746">
        <f>A!BY746</f>
        <v>0</v>
      </c>
      <c r="CA746">
        <f>A!BZ746</f>
        <v>0</v>
      </c>
      <c r="CB746">
        <f>A!CA746</f>
        <v>0</v>
      </c>
      <c r="CC746">
        <f>A!CB746</f>
        <v>0</v>
      </c>
      <c r="CD746">
        <f>A!CC746</f>
        <v>0</v>
      </c>
      <c r="CE746">
        <f>A!CD746</f>
        <v>0</v>
      </c>
      <c r="CF746">
        <f>A!CE746</f>
        <v>0</v>
      </c>
      <c r="CG746">
        <f>A!CF746</f>
        <v>0</v>
      </c>
      <c r="CH746">
        <f>A!CG746</f>
        <v>0</v>
      </c>
      <c r="CI746">
        <f>A!CH746</f>
        <v>0</v>
      </c>
      <c r="CJ746">
        <f>A!CI746</f>
        <v>0</v>
      </c>
      <c r="CK746">
        <f>A!CJ746</f>
        <v>0</v>
      </c>
      <c r="CL746">
        <f>A!CK746</f>
        <v>0</v>
      </c>
      <c r="CM746">
        <f>A!CL746</f>
        <v>0</v>
      </c>
      <c r="CN746">
        <f>A!CM746</f>
        <v>0</v>
      </c>
      <c r="CO746">
        <f>A!CN746</f>
        <v>0</v>
      </c>
      <c r="CP746">
        <f>A!CO746</f>
        <v>0</v>
      </c>
      <c r="CQ746">
        <f>A!CO1056</f>
        <v>0</v>
      </c>
      <c r="CR746">
        <f>A!CP746</f>
        <v>0</v>
      </c>
      <c r="CS746">
        <f>A!CQ746</f>
        <v>0</v>
      </c>
    </row>
    <row r="747" spans="1:97" x14ac:dyDescent="0.2">
      <c r="A747">
        <f>A!A747</f>
        <v>0</v>
      </c>
      <c r="B747">
        <f>A!B747</f>
        <v>0</v>
      </c>
      <c r="C747">
        <f>A!C747</f>
        <v>0</v>
      </c>
      <c r="D747">
        <f>A!D747</f>
        <v>0</v>
      </c>
      <c r="E747">
        <f>A!E747</f>
        <v>0</v>
      </c>
      <c r="F747">
        <f>A!F747</f>
        <v>0</v>
      </c>
      <c r="G747">
        <f>A!G747</f>
        <v>0</v>
      </c>
      <c r="H747">
        <f>A!H747</f>
        <v>0</v>
      </c>
      <c r="I747">
        <f>A!I747</f>
        <v>0</v>
      </c>
      <c r="J747">
        <f>A!J747</f>
        <v>0</v>
      </c>
      <c r="K747">
        <f>A!K747</f>
        <v>0</v>
      </c>
      <c r="L747">
        <f>A!L747</f>
        <v>0</v>
      </c>
      <c r="M747">
        <f>A!M747</f>
        <v>0</v>
      </c>
      <c r="N747">
        <f>A!N747</f>
        <v>0</v>
      </c>
      <c r="O747">
        <f>A!O747</f>
        <v>0</v>
      </c>
      <c r="P747" s="23" t="str">
        <f>IF(A!P747="","",INDEX(B!$A$1:$BT$2000,MATCH(A!P747,B!$AX$1:$AX$2000,0),D!$B$5))</f>
        <v/>
      </c>
      <c r="Q747">
        <f>A!Q747</f>
        <v>0</v>
      </c>
      <c r="R747">
        <f>A!R747</f>
        <v>0</v>
      </c>
      <c r="S747">
        <f>A!S747</f>
        <v>0</v>
      </c>
      <c r="T747">
        <f>A!T747</f>
        <v>0</v>
      </c>
      <c r="U747">
        <f>A!U747</f>
        <v>0</v>
      </c>
      <c r="V747" s="23">
        <f>IF(A!V747="&lt;",1,A!V747)</f>
        <v>0</v>
      </c>
      <c r="W747">
        <f>A!W747</f>
        <v>0</v>
      </c>
      <c r="X747">
        <f>A!X747</f>
        <v>0</v>
      </c>
      <c r="Y747">
        <f>A!Y747</f>
        <v>0</v>
      </c>
      <c r="Z747" s="23">
        <f t="shared" si="11"/>
        <v>0</v>
      </c>
      <c r="AA747">
        <f>A!Z747</f>
        <v>0</v>
      </c>
      <c r="AB747">
        <f>A!AA747</f>
        <v>0</v>
      </c>
      <c r="AC747">
        <f>A!AB747</f>
        <v>0</v>
      </c>
      <c r="AD747">
        <f>A!AC747</f>
        <v>0</v>
      </c>
      <c r="AE747">
        <f>A!AD747</f>
        <v>0</v>
      </c>
      <c r="AF747">
        <f>A!AE747</f>
        <v>0</v>
      </c>
      <c r="AG747">
        <f>A!AF747</f>
        <v>0</v>
      </c>
      <c r="AH747">
        <f>A!AG747</f>
        <v>0</v>
      </c>
      <c r="AI747">
        <f>A!AH747</f>
        <v>0</v>
      </c>
      <c r="AJ747">
        <f>A!AI747</f>
        <v>0</v>
      </c>
      <c r="AK747">
        <f>A!AJ747</f>
        <v>0</v>
      </c>
      <c r="AL747">
        <f>A!AK747</f>
        <v>0</v>
      </c>
      <c r="AM747">
        <f>A!AL747</f>
        <v>0</v>
      </c>
      <c r="AN747">
        <f>A!AM747</f>
        <v>0</v>
      </c>
      <c r="AO747">
        <f>A!AN747</f>
        <v>0</v>
      </c>
      <c r="AP747">
        <f>A!AO747</f>
        <v>0</v>
      </c>
      <c r="AQ747">
        <f>A!AP747</f>
        <v>0</v>
      </c>
      <c r="AR747">
        <f>A!AQ747</f>
        <v>0</v>
      </c>
      <c r="AS747">
        <f>A!AR747</f>
        <v>0</v>
      </c>
      <c r="AT747">
        <f>A!AS747</f>
        <v>0</v>
      </c>
      <c r="AU747">
        <f>A!AT747</f>
        <v>0</v>
      </c>
      <c r="AV747">
        <f>A!AU747</f>
        <v>0</v>
      </c>
      <c r="AW747" s="23" t="str">
        <f>IF(A!AV747=0,"",A!AV747)</f>
        <v/>
      </c>
      <c r="AX747">
        <f>A!AW747</f>
        <v>0</v>
      </c>
      <c r="AY747">
        <f>A!AX747</f>
        <v>0</v>
      </c>
      <c r="AZ747">
        <f>A!AY747</f>
        <v>0</v>
      </c>
      <c r="BA747">
        <f>A!AZ747</f>
        <v>0</v>
      </c>
      <c r="BB747">
        <f>A!BA747</f>
        <v>0</v>
      </c>
      <c r="BC747">
        <f>A!BB747</f>
        <v>0</v>
      </c>
      <c r="BD747">
        <f>A!BC747</f>
        <v>0</v>
      </c>
      <c r="BE747">
        <f>A!BD747</f>
        <v>0</v>
      </c>
      <c r="BF747">
        <f>A!BE747</f>
        <v>0</v>
      </c>
      <c r="BG747">
        <f>A!BF747</f>
        <v>0</v>
      </c>
      <c r="BH747">
        <f>A!BG747</f>
        <v>0</v>
      </c>
      <c r="BI747">
        <f>A!BH747</f>
        <v>0</v>
      </c>
      <c r="BJ747">
        <f>A!BI747</f>
        <v>0</v>
      </c>
      <c r="BK747">
        <f>A!BJ747</f>
        <v>0</v>
      </c>
      <c r="BL747">
        <f>A!BK747</f>
        <v>0</v>
      </c>
      <c r="BM747">
        <f>A!BL747</f>
        <v>0</v>
      </c>
      <c r="BN747">
        <f>A!BM747</f>
        <v>0</v>
      </c>
      <c r="BO747">
        <f>A!BN747</f>
        <v>0</v>
      </c>
      <c r="BP747">
        <f>A!BO747</f>
        <v>0</v>
      </c>
      <c r="BQ747">
        <f>A!BP747</f>
        <v>0</v>
      </c>
      <c r="BR747">
        <f>A!BQ747</f>
        <v>0</v>
      </c>
      <c r="BS747">
        <f>A!BR747</f>
        <v>0</v>
      </c>
      <c r="BT747">
        <f>A!BS747</f>
        <v>0</v>
      </c>
      <c r="BU747">
        <f>A!BT747</f>
        <v>0</v>
      </c>
      <c r="BV747">
        <f>A!BU747</f>
        <v>0</v>
      </c>
      <c r="BW747">
        <f>A!BV747</f>
        <v>0</v>
      </c>
      <c r="BX747">
        <f>A!BW747</f>
        <v>0</v>
      </c>
      <c r="BY747">
        <f>A!BX747</f>
        <v>0</v>
      </c>
      <c r="BZ747">
        <f>A!BY747</f>
        <v>0</v>
      </c>
      <c r="CA747">
        <f>A!BZ747</f>
        <v>0</v>
      </c>
      <c r="CB747">
        <f>A!CA747</f>
        <v>0</v>
      </c>
      <c r="CC747">
        <f>A!CB747</f>
        <v>0</v>
      </c>
      <c r="CD747">
        <f>A!CC747</f>
        <v>0</v>
      </c>
      <c r="CE747">
        <f>A!CD747</f>
        <v>0</v>
      </c>
      <c r="CF747">
        <f>A!CE747</f>
        <v>0</v>
      </c>
      <c r="CG747">
        <f>A!CF747</f>
        <v>0</v>
      </c>
      <c r="CH747">
        <f>A!CG747</f>
        <v>0</v>
      </c>
      <c r="CI747">
        <f>A!CH747</f>
        <v>0</v>
      </c>
      <c r="CJ747">
        <f>A!CI747</f>
        <v>0</v>
      </c>
      <c r="CK747">
        <f>A!CJ747</f>
        <v>0</v>
      </c>
      <c r="CL747">
        <f>A!CK747</f>
        <v>0</v>
      </c>
      <c r="CM747">
        <f>A!CL747</f>
        <v>0</v>
      </c>
      <c r="CN747">
        <f>A!CM747</f>
        <v>0</v>
      </c>
      <c r="CO747">
        <f>A!CN747</f>
        <v>0</v>
      </c>
      <c r="CP747">
        <f>A!CO747</f>
        <v>0</v>
      </c>
      <c r="CQ747">
        <f>A!CO1057</f>
        <v>0</v>
      </c>
      <c r="CR747">
        <f>A!CP747</f>
        <v>0</v>
      </c>
      <c r="CS747">
        <f>A!CQ747</f>
        <v>0</v>
      </c>
    </row>
    <row r="748" spans="1:97" x14ac:dyDescent="0.2">
      <c r="A748">
        <f>A!A748</f>
        <v>0</v>
      </c>
      <c r="B748">
        <f>A!B748</f>
        <v>0</v>
      </c>
      <c r="C748">
        <f>A!C748</f>
        <v>0</v>
      </c>
      <c r="D748">
        <f>A!D748</f>
        <v>0</v>
      </c>
      <c r="E748">
        <f>A!E748</f>
        <v>0</v>
      </c>
      <c r="F748">
        <f>A!F748</f>
        <v>0</v>
      </c>
      <c r="G748">
        <f>A!G748</f>
        <v>0</v>
      </c>
      <c r="H748">
        <f>A!H748</f>
        <v>0</v>
      </c>
      <c r="I748">
        <f>A!I748</f>
        <v>0</v>
      </c>
      <c r="J748">
        <f>A!J748</f>
        <v>0</v>
      </c>
      <c r="K748">
        <f>A!K748</f>
        <v>0</v>
      </c>
      <c r="L748">
        <f>A!L748</f>
        <v>0</v>
      </c>
      <c r="M748">
        <f>A!M748</f>
        <v>0</v>
      </c>
      <c r="N748">
        <f>A!N748</f>
        <v>0</v>
      </c>
      <c r="O748">
        <f>A!O748</f>
        <v>0</v>
      </c>
      <c r="P748" s="23" t="str">
        <f>IF(A!P748="","",INDEX(B!$A$1:$BT$2000,MATCH(A!P748,B!$AX$1:$AX$2000,0),D!$B$5))</f>
        <v/>
      </c>
      <c r="Q748">
        <f>A!Q748</f>
        <v>0</v>
      </c>
      <c r="R748">
        <f>A!R748</f>
        <v>0</v>
      </c>
      <c r="S748">
        <f>A!S748</f>
        <v>0</v>
      </c>
      <c r="T748">
        <f>A!T748</f>
        <v>0</v>
      </c>
      <c r="U748">
        <f>A!U748</f>
        <v>0</v>
      </c>
      <c r="V748" s="23">
        <f>IF(A!V748="&lt;",1,A!V748)</f>
        <v>0</v>
      </c>
      <c r="W748">
        <f>A!W748</f>
        <v>0</v>
      </c>
      <c r="X748">
        <f>A!X748</f>
        <v>0</v>
      </c>
      <c r="Y748">
        <f>A!Y748</f>
        <v>0</v>
      </c>
      <c r="Z748" s="23">
        <f t="shared" si="11"/>
        <v>0</v>
      </c>
      <c r="AA748">
        <f>A!Z748</f>
        <v>0</v>
      </c>
      <c r="AB748">
        <f>A!AA748</f>
        <v>0</v>
      </c>
      <c r="AC748">
        <f>A!AB748</f>
        <v>0</v>
      </c>
      <c r="AD748">
        <f>A!AC748</f>
        <v>0</v>
      </c>
      <c r="AE748">
        <f>A!AD748</f>
        <v>0</v>
      </c>
      <c r="AF748">
        <f>A!AE748</f>
        <v>0</v>
      </c>
      <c r="AG748">
        <f>A!AF748</f>
        <v>0</v>
      </c>
      <c r="AH748">
        <f>A!AG748</f>
        <v>0</v>
      </c>
      <c r="AI748">
        <f>A!AH748</f>
        <v>0</v>
      </c>
      <c r="AJ748">
        <f>A!AI748</f>
        <v>0</v>
      </c>
      <c r="AK748">
        <f>A!AJ748</f>
        <v>0</v>
      </c>
      <c r="AL748">
        <f>A!AK748</f>
        <v>0</v>
      </c>
      <c r="AM748">
        <f>A!AL748</f>
        <v>0</v>
      </c>
      <c r="AN748">
        <f>A!AM748</f>
        <v>0</v>
      </c>
      <c r="AO748">
        <f>A!AN748</f>
        <v>0</v>
      </c>
      <c r="AP748">
        <f>A!AO748</f>
        <v>0</v>
      </c>
      <c r="AQ748">
        <f>A!AP748</f>
        <v>0</v>
      </c>
      <c r="AR748">
        <f>A!AQ748</f>
        <v>0</v>
      </c>
      <c r="AS748">
        <f>A!AR748</f>
        <v>0</v>
      </c>
      <c r="AT748">
        <f>A!AS748</f>
        <v>0</v>
      </c>
      <c r="AU748">
        <f>A!AT748</f>
        <v>0</v>
      </c>
      <c r="AV748">
        <f>A!AU748</f>
        <v>0</v>
      </c>
      <c r="AW748" s="23" t="str">
        <f>IF(A!AV748=0,"",A!AV748)</f>
        <v/>
      </c>
      <c r="AX748">
        <f>A!AW748</f>
        <v>0</v>
      </c>
      <c r="AY748">
        <f>A!AX748</f>
        <v>0</v>
      </c>
      <c r="AZ748">
        <f>A!AY748</f>
        <v>0</v>
      </c>
      <c r="BA748">
        <f>A!AZ748</f>
        <v>0</v>
      </c>
      <c r="BB748">
        <f>A!BA748</f>
        <v>0</v>
      </c>
      <c r="BC748">
        <f>A!BB748</f>
        <v>0</v>
      </c>
      <c r="BD748">
        <f>A!BC748</f>
        <v>0</v>
      </c>
      <c r="BE748">
        <f>A!BD748</f>
        <v>0</v>
      </c>
      <c r="BF748">
        <f>A!BE748</f>
        <v>0</v>
      </c>
      <c r="BG748">
        <f>A!BF748</f>
        <v>0</v>
      </c>
      <c r="BH748">
        <f>A!BG748</f>
        <v>0</v>
      </c>
      <c r="BI748">
        <f>A!BH748</f>
        <v>0</v>
      </c>
      <c r="BJ748">
        <f>A!BI748</f>
        <v>0</v>
      </c>
      <c r="BK748">
        <f>A!BJ748</f>
        <v>0</v>
      </c>
      <c r="BL748">
        <f>A!BK748</f>
        <v>0</v>
      </c>
      <c r="BM748">
        <f>A!BL748</f>
        <v>0</v>
      </c>
      <c r="BN748">
        <f>A!BM748</f>
        <v>0</v>
      </c>
      <c r="BO748">
        <f>A!BN748</f>
        <v>0</v>
      </c>
      <c r="BP748">
        <f>A!BO748</f>
        <v>0</v>
      </c>
      <c r="BQ748">
        <f>A!BP748</f>
        <v>0</v>
      </c>
      <c r="BR748">
        <f>A!BQ748</f>
        <v>0</v>
      </c>
      <c r="BS748">
        <f>A!BR748</f>
        <v>0</v>
      </c>
      <c r="BT748">
        <f>A!BS748</f>
        <v>0</v>
      </c>
      <c r="BU748">
        <f>A!BT748</f>
        <v>0</v>
      </c>
      <c r="BV748">
        <f>A!BU748</f>
        <v>0</v>
      </c>
      <c r="BW748">
        <f>A!BV748</f>
        <v>0</v>
      </c>
      <c r="BX748">
        <f>A!BW748</f>
        <v>0</v>
      </c>
      <c r="BY748">
        <f>A!BX748</f>
        <v>0</v>
      </c>
      <c r="BZ748">
        <f>A!BY748</f>
        <v>0</v>
      </c>
      <c r="CA748">
        <f>A!BZ748</f>
        <v>0</v>
      </c>
      <c r="CB748">
        <f>A!CA748</f>
        <v>0</v>
      </c>
      <c r="CC748">
        <f>A!CB748</f>
        <v>0</v>
      </c>
      <c r="CD748">
        <f>A!CC748</f>
        <v>0</v>
      </c>
      <c r="CE748">
        <f>A!CD748</f>
        <v>0</v>
      </c>
      <c r="CF748">
        <f>A!CE748</f>
        <v>0</v>
      </c>
      <c r="CG748">
        <f>A!CF748</f>
        <v>0</v>
      </c>
      <c r="CH748">
        <f>A!CG748</f>
        <v>0</v>
      </c>
      <c r="CI748">
        <f>A!CH748</f>
        <v>0</v>
      </c>
      <c r="CJ748">
        <f>A!CI748</f>
        <v>0</v>
      </c>
      <c r="CK748">
        <f>A!CJ748</f>
        <v>0</v>
      </c>
      <c r="CL748">
        <f>A!CK748</f>
        <v>0</v>
      </c>
      <c r="CM748">
        <f>A!CL748</f>
        <v>0</v>
      </c>
      <c r="CN748">
        <f>A!CM748</f>
        <v>0</v>
      </c>
      <c r="CO748">
        <f>A!CN748</f>
        <v>0</v>
      </c>
      <c r="CP748">
        <f>A!CO748</f>
        <v>0</v>
      </c>
      <c r="CQ748">
        <f>A!CO1058</f>
        <v>0</v>
      </c>
      <c r="CR748">
        <f>A!CP748</f>
        <v>0</v>
      </c>
      <c r="CS748">
        <f>A!CQ748</f>
        <v>0</v>
      </c>
    </row>
    <row r="749" spans="1:97" x14ac:dyDescent="0.2">
      <c r="A749">
        <f>A!A749</f>
        <v>0</v>
      </c>
      <c r="B749">
        <f>A!B749</f>
        <v>0</v>
      </c>
      <c r="C749">
        <f>A!C749</f>
        <v>0</v>
      </c>
      <c r="D749">
        <f>A!D749</f>
        <v>0</v>
      </c>
      <c r="E749">
        <f>A!E749</f>
        <v>0</v>
      </c>
      <c r="F749">
        <f>A!F749</f>
        <v>0</v>
      </c>
      <c r="G749">
        <f>A!G749</f>
        <v>0</v>
      </c>
      <c r="H749">
        <f>A!H749</f>
        <v>0</v>
      </c>
      <c r="I749">
        <f>A!I749</f>
        <v>0</v>
      </c>
      <c r="J749">
        <f>A!J749</f>
        <v>0</v>
      </c>
      <c r="K749">
        <f>A!K749</f>
        <v>0</v>
      </c>
      <c r="L749">
        <f>A!L749</f>
        <v>0</v>
      </c>
      <c r="M749">
        <f>A!M749</f>
        <v>0</v>
      </c>
      <c r="N749">
        <f>A!N749</f>
        <v>0</v>
      </c>
      <c r="O749">
        <f>A!O749</f>
        <v>0</v>
      </c>
      <c r="P749" s="23" t="str">
        <f>IF(A!P749="","",INDEX(B!$A$1:$BT$2000,MATCH(A!P749,B!$AX$1:$AX$2000,0),D!$B$5))</f>
        <v/>
      </c>
      <c r="Q749">
        <f>A!Q749</f>
        <v>0</v>
      </c>
      <c r="R749">
        <f>A!R749</f>
        <v>0</v>
      </c>
      <c r="S749">
        <f>A!S749</f>
        <v>0</v>
      </c>
      <c r="T749">
        <f>A!T749</f>
        <v>0</v>
      </c>
      <c r="U749">
        <f>A!U749</f>
        <v>0</v>
      </c>
      <c r="V749" s="23">
        <f>IF(A!V749="&lt;",1,A!V749)</f>
        <v>0</v>
      </c>
      <c r="W749">
        <f>A!W749</f>
        <v>0</v>
      </c>
      <c r="X749">
        <f>A!X749</f>
        <v>0</v>
      </c>
      <c r="Y749">
        <f>A!Y749</f>
        <v>0</v>
      </c>
      <c r="Z749" s="23">
        <f t="shared" si="11"/>
        <v>0</v>
      </c>
      <c r="AA749">
        <f>A!Z749</f>
        <v>0</v>
      </c>
      <c r="AB749">
        <f>A!AA749</f>
        <v>0</v>
      </c>
      <c r="AC749">
        <f>A!AB749</f>
        <v>0</v>
      </c>
      <c r="AD749">
        <f>A!AC749</f>
        <v>0</v>
      </c>
      <c r="AE749">
        <f>A!AD749</f>
        <v>0</v>
      </c>
      <c r="AF749">
        <f>A!AE749</f>
        <v>0</v>
      </c>
      <c r="AG749">
        <f>A!AF749</f>
        <v>0</v>
      </c>
      <c r="AH749">
        <f>A!AG749</f>
        <v>0</v>
      </c>
      <c r="AI749">
        <f>A!AH749</f>
        <v>0</v>
      </c>
      <c r="AJ749">
        <f>A!AI749</f>
        <v>0</v>
      </c>
      <c r="AK749">
        <f>A!AJ749</f>
        <v>0</v>
      </c>
      <c r="AL749">
        <f>A!AK749</f>
        <v>0</v>
      </c>
      <c r="AM749">
        <f>A!AL749</f>
        <v>0</v>
      </c>
      <c r="AN749">
        <f>A!AM749</f>
        <v>0</v>
      </c>
      <c r="AO749">
        <f>A!AN749</f>
        <v>0</v>
      </c>
      <c r="AP749">
        <f>A!AO749</f>
        <v>0</v>
      </c>
      <c r="AQ749">
        <f>A!AP749</f>
        <v>0</v>
      </c>
      <c r="AR749">
        <f>A!AQ749</f>
        <v>0</v>
      </c>
      <c r="AS749">
        <f>A!AR749</f>
        <v>0</v>
      </c>
      <c r="AT749">
        <f>A!AS749</f>
        <v>0</v>
      </c>
      <c r="AU749">
        <f>A!AT749</f>
        <v>0</v>
      </c>
      <c r="AV749">
        <f>A!AU749</f>
        <v>0</v>
      </c>
      <c r="AW749" s="23" t="str">
        <f>IF(A!AV749=0,"",A!AV749)</f>
        <v/>
      </c>
      <c r="AX749">
        <f>A!AW749</f>
        <v>0</v>
      </c>
      <c r="AY749">
        <f>A!AX749</f>
        <v>0</v>
      </c>
      <c r="AZ749">
        <f>A!AY749</f>
        <v>0</v>
      </c>
      <c r="BA749">
        <f>A!AZ749</f>
        <v>0</v>
      </c>
      <c r="BB749">
        <f>A!BA749</f>
        <v>0</v>
      </c>
      <c r="BC749">
        <f>A!BB749</f>
        <v>0</v>
      </c>
      <c r="BD749">
        <f>A!BC749</f>
        <v>0</v>
      </c>
      <c r="BE749">
        <f>A!BD749</f>
        <v>0</v>
      </c>
      <c r="BF749">
        <f>A!BE749</f>
        <v>0</v>
      </c>
      <c r="BG749">
        <f>A!BF749</f>
        <v>0</v>
      </c>
      <c r="BH749">
        <f>A!BG749</f>
        <v>0</v>
      </c>
      <c r="BI749">
        <f>A!BH749</f>
        <v>0</v>
      </c>
      <c r="BJ749">
        <f>A!BI749</f>
        <v>0</v>
      </c>
      <c r="BK749">
        <f>A!BJ749</f>
        <v>0</v>
      </c>
      <c r="BL749">
        <f>A!BK749</f>
        <v>0</v>
      </c>
      <c r="BM749">
        <f>A!BL749</f>
        <v>0</v>
      </c>
      <c r="BN749">
        <f>A!BM749</f>
        <v>0</v>
      </c>
      <c r="BO749">
        <f>A!BN749</f>
        <v>0</v>
      </c>
      <c r="BP749">
        <f>A!BO749</f>
        <v>0</v>
      </c>
      <c r="BQ749">
        <f>A!BP749</f>
        <v>0</v>
      </c>
      <c r="BR749">
        <f>A!BQ749</f>
        <v>0</v>
      </c>
      <c r="BS749">
        <f>A!BR749</f>
        <v>0</v>
      </c>
      <c r="BT749">
        <f>A!BS749</f>
        <v>0</v>
      </c>
      <c r="BU749">
        <f>A!BT749</f>
        <v>0</v>
      </c>
      <c r="BV749">
        <f>A!BU749</f>
        <v>0</v>
      </c>
      <c r="BW749">
        <f>A!BV749</f>
        <v>0</v>
      </c>
      <c r="BX749">
        <f>A!BW749</f>
        <v>0</v>
      </c>
      <c r="BY749">
        <f>A!BX749</f>
        <v>0</v>
      </c>
      <c r="BZ749">
        <f>A!BY749</f>
        <v>0</v>
      </c>
      <c r="CA749">
        <f>A!BZ749</f>
        <v>0</v>
      </c>
      <c r="CB749">
        <f>A!CA749</f>
        <v>0</v>
      </c>
      <c r="CC749">
        <f>A!CB749</f>
        <v>0</v>
      </c>
      <c r="CD749">
        <f>A!CC749</f>
        <v>0</v>
      </c>
      <c r="CE749">
        <f>A!CD749</f>
        <v>0</v>
      </c>
      <c r="CF749">
        <f>A!CE749</f>
        <v>0</v>
      </c>
      <c r="CG749">
        <f>A!CF749</f>
        <v>0</v>
      </c>
      <c r="CH749">
        <f>A!CG749</f>
        <v>0</v>
      </c>
      <c r="CI749">
        <f>A!CH749</f>
        <v>0</v>
      </c>
      <c r="CJ749">
        <f>A!CI749</f>
        <v>0</v>
      </c>
      <c r="CK749">
        <f>A!CJ749</f>
        <v>0</v>
      </c>
      <c r="CL749">
        <f>A!CK749</f>
        <v>0</v>
      </c>
      <c r="CM749">
        <f>A!CL749</f>
        <v>0</v>
      </c>
      <c r="CN749">
        <f>A!CM749</f>
        <v>0</v>
      </c>
      <c r="CO749">
        <f>A!CN749</f>
        <v>0</v>
      </c>
      <c r="CP749">
        <f>A!CO749</f>
        <v>0</v>
      </c>
      <c r="CQ749">
        <f>A!CO1059</f>
        <v>0</v>
      </c>
      <c r="CR749">
        <f>A!CP749</f>
        <v>0</v>
      </c>
      <c r="CS749">
        <f>A!CQ749</f>
        <v>0</v>
      </c>
    </row>
    <row r="750" spans="1:97" x14ac:dyDescent="0.2">
      <c r="A750">
        <f>A!A750</f>
        <v>0</v>
      </c>
      <c r="B750">
        <f>A!B750</f>
        <v>0</v>
      </c>
      <c r="C750">
        <f>A!C750</f>
        <v>0</v>
      </c>
      <c r="D750">
        <f>A!D750</f>
        <v>0</v>
      </c>
      <c r="E750">
        <f>A!E750</f>
        <v>0</v>
      </c>
      <c r="F750">
        <f>A!F750</f>
        <v>0</v>
      </c>
      <c r="G750">
        <f>A!G750</f>
        <v>0</v>
      </c>
      <c r="H750">
        <f>A!H750</f>
        <v>0</v>
      </c>
      <c r="I750">
        <f>A!I750</f>
        <v>0</v>
      </c>
      <c r="J750">
        <f>A!J750</f>
        <v>0</v>
      </c>
      <c r="K750">
        <f>A!K750</f>
        <v>0</v>
      </c>
      <c r="L750">
        <f>A!L750</f>
        <v>0</v>
      </c>
      <c r="M750">
        <f>A!M750</f>
        <v>0</v>
      </c>
      <c r="N750">
        <f>A!N750</f>
        <v>0</v>
      </c>
      <c r="O750">
        <f>A!O750</f>
        <v>0</v>
      </c>
      <c r="P750" s="23" t="str">
        <f>IF(A!P750="","",INDEX(B!$A$1:$BT$2000,MATCH(A!P750,B!$AX$1:$AX$2000,0),D!$B$5))</f>
        <v/>
      </c>
      <c r="Q750">
        <f>A!Q750</f>
        <v>0</v>
      </c>
      <c r="R750">
        <f>A!R750</f>
        <v>0</v>
      </c>
      <c r="S750">
        <f>A!S750</f>
        <v>0</v>
      </c>
      <c r="T750">
        <f>A!T750</f>
        <v>0</v>
      </c>
      <c r="U750">
        <f>A!U750</f>
        <v>0</v>
      </c>
      <c r="V750" s="23">
        <f>IF(A!V750="&lt;",1,A!V750)</f>
        <v>0</v>
      </c>
      <c r="W750">
        <f>A!W750</f>
        <v>0</v>
      </c>
      <c r="X750">
        <f>A!X750</f>
        <v>0</v>
      </c>
      <c r="Y750">
        <f>A!Y750</f>
        <v>0</v>
      </c>
      <c r="Z750" s="23">
        <f t="shared" si="11"/>
        <v>0</v>
      </c>
      <c r="AA750">
        <f>A!Z750</f>
        <v>0</v>
      </c>
      <c r="AB750">
        <f>A!AA750</f>
        <v>0</v>
      </c>
      <c r="AC750">
        <f>A!AB750</f>
        <v>0</v>
      </c>
      <c r="AD750">
        <f>A!AC750</f>
        <v>0</v>
      </c>
      <c r="AE750">
        <f>A!AD750</f>
        <v>0</v>
      </c>
      <c r="AF750">
        <f>A!AE750</f>
        <v>0</v>
      </c>
      <c r="AG750">
        <f>A!AF750</f>
        <v>0</v>
      </c>
      <c r="AH750">
        <f>A!AG750</f>
        <v>0</v>
      </c>
      <c r="AI750">
        <f>A!AH750</f>
        <v>0</v>
      </c>
      <c r="AJ750">
        <f>A!AI750</f>
        <v>0</v>
      </c>
      <c r="AK750">
        <f>A!AJ750</f>
        <v>0</v>
      </c>
      <c r="AL750">
        <f>A!AK750</f>
        <v>0</v>
      </c>
      <c r="AM750">
        <f>A!AL750</f>
        <v>0</v>
      </c>
      <c r="AN750">
        <f>A!AM750</f>
        <v>0</v>
      </c>
      <c r="AO750">
        <f>A!AN750</f>
        <v>0</v>
      </c>
      <c r="AP750">
        <f>A!AO750</f>
        <v>0</v>
      </c>
      <c r="AQ750">
        <f>A!AP750</f>
        <v>0</v>
      </c>
      <c r="AR750">
        <f>A!AQ750</f>
        <v>0</v>
      </c>
      <c r="AS750">
        <f>A!AR750</f>
        <v>0</v>
      </c>
      <c r="AT750">
        <f>A!AS750</f>
        <v>0</v>
      </c>
      <c r="AU750">
        <f>A!AT750</f>
        <v>0</v>
      </c>
      <c r="AV750">
        <f>A!AU750</f>
        <v>0</v>
      </c>
      <c r="AW750" s="23" t="str">
        <f>IF(A!AV750=0,"",A!AV750)</f>
        <v/>
      </c>
      <c r="AX750">
        <f>A!AW750</f>
        <v>0</v>
      </c>
      <c r="AY750">
        <f>A!AX750</f>
        <v>0</v>
      </c>
      <c r="AZ750">
        <f>A!AY750</f>
        <v>0</v>
      </c>
      <c r="BA750">
        <f>A!AZ750</f>
        <v>0</v>
      </c>
      <c r="BB750">
        <f>A!BA750</f>
        <v>0</v>
      </c>
      <c r="BC750">
        <f>A!BB750</f>
        <v>0</v>
      </c>
      <c r="BD750">
        <f>A!BC750</f>
        <v>0</v>
      </c>
      <c r="BE750">
        <f>A!BD750</f>
        <v>0</v>
      </c>
      <c r="BF750">
        <f>A!BE750</f>
        <v>0</v>
      </c>
      <c r="BG750">
        <f>A!BF750</f>
        <v>0</v>
      </c>
      <c r="BH750">
        <f>A!BG750</f>
        <v>0</v>
      </c>
      <c r="BI750">
        <f>A!BH750</f>
        <v>0</v>
      </c>
      <c r="BJ750">
        <f>A!BI750</f>
        <v>0</v>
      </c>
      <c r="BK750">
        <f>A!BJ750</f>
        <v>0</v>
      </c>
      <c r="BL750">
        <f>A!BK750</f>
        <v>0</v>
      </c>
      <c r="BM750">
        <f>A!BL750</f>
        <v>0</v>
      </c>
      <c r="BN750">
        <f>A!BM750</f>
        <v>0</v>
      </c>
      <c r="BO750">
        <f>A!BN750</f>
        <v>0</v>
      </c>
      <c r="BP750">
        <f>A!BO750</f>
        <v>0</v>
      </c>
      <c r="BQ750">
        <f>A!BP750</f>
        <v>0</v>
      </c>
      <c r="BR750">
        <f>A!BQ750</f>
        <v>0</v>
      </c>
      <c r="BS750">
        <f>A!BR750</f>
        <v>0</v>
      </c>
      <c r="BT750">
        <f>A!BS750</f>
        <v>0</v>
      </c>
      <c r="BU750">
        <f>A!BT750</f>
        <v>0</v>
      </c>
      <c r="BV750">
        <f>A!BU750</f>
        <v>0</v>
      </c>
      <c r="BW750">
        <f>A!BV750</f>
        <v>0</v>
      </c>
      <c r="BX750">
        <f>A!BW750</f>
        <v>0</v>
      </c>
      <c r="BY750">
        <f>A!BX750</f>
        <v>0</v>
      </c>
      <c r="BZ750">
        <f>A!BY750</f>
        <v>0</v>
      </c>
      <c r="CA750">
        <f>A!BZ750</f>
        <v>0</v>
      </c>
      <c r="CB750">
        <f>A!CA750</f>
        <v>0</v>
      </c>
      <c r="CC750">
        <f>A!CB750</f>
        <v>0</v>
      </c>
      <c r="CD750">
        <f>A!CC750</f>
        <v>0</v>
      </c>
      <c r="CE750">
        <f>A!CD750</f>
        <v>0</v>
      </c>
      <c r="CF750">
        <f>A!CE750</f>
        <v>0</v>
      </c>
      <c r="CG750">
        <f>A!CF750</f>
        <v>0</v>
      </c>
      <c r="CH750">
        <f>A!CG750</f>
        <v>0</v>
      </c>
      <c r="CI750">
        <f>A!CH750</f>
        <v>0</v>
      </c>
      <c r="CJ750">
        <f>A!CI750</f>
        <v>0</v>
      </c>
      <c r="CK750">
        <f>A!CJ750</f>
        <v>0</v>
      </c>
      <c r="CL750">
        <f>A!CK750</f>
        <v>0</v>
      </c>
      <c r="CM750">
        <f>A!CL750</f>
        <v>0</v>
      </c>
      <c r="CN750">
        <f>A!CM750</f>
        <v>0</v>
      </c>
      <c r="CO750">
        <f>A!CN750</f>
        <v>0</v>
      </c>
      <c r="CP750">
        <f>A!CO750</f>
        <v>0</v>
      </c>
      <c r="CQ750">
        <f>A!CO1060</f>
        <v>0</v>
      </c>
      <c r="CR750">
        <f>A!CP750</f>
        <v>0</v>
      </c>
      <c r="CS750">
        <f>A!CQ750</f>
        <v>0</v>
      </c>
    </row>
    <row r="751" spans="1:97" x14ac:dyDescent="0.2">
      <c r="A751">
        <f>A!A751</f>
        <v>0</v>
      </c>
      <c r="B751">
        <f>A!B751</f>
        <v>0</v>
      </c>
      <c r="C751">
        <f>A!C751</f>
        <v>0</v>
      </c>
      <c r="D751">
        <f>A!D751</f>
        <v>0</v>
      </c>
      <c r="E751">
        <f>A!E751</f>
        <v>0</v>
      </c>
      <c r="F751">
        <f>A!F751</f>
        <v>0</v>
      </c>
      <c r="G751">
        <f>A!G751</f>
        <v>0</v>
      </c>
      <c r="H751">
        <f>A!H751</f>
        <v>0</v>
      </c>
      <c r="I751">
        <f>A!I751</f>
        <v>0</v>
      </c>
      <c r="J751">
        <f>A!J751</f>
        <v>0</v>
      </c>
      <c r="K751">
        <f>A!K751</f>
        <v>0</v>
      </c>
      <c r="L751">
        <f>A!L751</f>
        <v>0</v>
      </c>
      <c r="M751">
        <f>A!M751</f>
        <v>0</v>
      </c>
      <c r="N751">
        <f>A!N751</f>
        <v>0</v>
      </c>
      <c r="O751">
        <f>A!O751</f>
        <v>0</v>
      </c>
      <c r="P751" s="23" t="str">
        <f>IF(A!P751="","",INDEX(B!$A$1:$BT$2000,MATCH(A!P751,B!$AX$1:$AX$2000,0),D!$B$5))</f>
        <v/>
      </c>
      <c r="Q751">
        <f>A!Q751</f>
        <v>0</v>
      </c>
      <c r="R751">
        <f>A!R751</f>
        <v>0</v>
      </c>
      <c r="S751">
        <f>A!S751</f>
        <v>0</v>
      </c>
      <c r="T751">
        <f>A!T751</f>
        <v>0</v>
      </c>
      <c r="U751">
        <f>A!U751</f>
        <v>0</v>
      </c>
      <c r="V751" s="23">
        <f>IF(A!V751="&lt;",1,A!V751)</f>
        <v>0</v>
      </c>
      <c r="W751">
        <f>A!W751</f>
        <v>0</v>
      </c>
      <c r="X751">
        <f>A!X751</f>
        <v>0</v>
      </c>
      <c r="Y751">
        <f>A!Y751</f>
        <v>0</v>
      </c>
      <c r="Z751" s="23">
        <f t="shared" si="11"/>
        <v>0</v>
      </c>
      <c r="AA751">
        <f>A!Z751</f>
        <v>0</v>
      </c>
      <c r="AB751">
        <f>A!AA751</f>
        <v>0</v>
      </c>
      <c r="AC751">
        <f>A!AB751</f>
        <v>0</v>
      </c>
      <c r="AD751">
        <f>A!AC751</f>
        <v>0</v>
      </c>
      <c r="AE751">
        <f>A!AD751</f>
        <v>0</v>
      </c>
      <c r="AF751">
        <f>A!AE751</f>
        <v>0</v>
      </c>
      <c r="AG751">
        <f>A!AF751</f>
        <v>0</v>
      </c>
      <c r="AH751">
        <f>A!AG751</f>
        <v>0</v>
      </c>
      <c r="AI751">
        <f>A!AH751</f>
        <v>0</v>
      </c>
      <c r="AJ751">
        <f>A!AI751</f>
        <v>0</v>
      </c>
      <c r="AK751">
        <f>A!AJ751</f>
        <v>0</v>
      </c>
      <c r="AL751">
        <f>A!AK751</f>
        <v>0</v>
      </c>
      <c r="AM751">
        <f>A!AL751</f>
        <v>0</v>
      </c>
      <c r="AN751">
        <f>A!AM751</f>
        <v>0</v>
      </c>
      <c r="AO751">
        <f>A!AN751</f>
        <v>0</v>
      </c>
      <c r="AP751">
        <f>A!AO751</f>
        <v>0</v>
      </c>
      <c r="AQ751">
        <f>A!AP751</f>
        <v>0</v>
      </c>
      <c r="AR751">
        <f>A!AQ751</f>
        <v>0</v>
      </c>
      <c r="AS751">
        <f>A!AR751</f>
        <v>0</v>
      </c>
      <c r="AT751">
        <f>A!AS751</f>
        <v>0</v>
      </c>
      <c r="AU751">
        <f>A!AT751</f>
        <v>0</v>
      </c>
      <c r="AV751">
        <f>A!AU751</f>
        <v>0</v>
      </c>
      <c r="AW751" s="23" t="str">
        <f>IF(A!AV751=0,"",A!AV751)</f>
        <v/>
      </c>
      <c r="AX751">
        <f>A!AW751</f>
        <v>0</v>
      </c>
      <c r="AY751">
        <f>A!AX751</f>
        <v>0</v>
      </c>
      <c r="AZ751">
        <f>A!AY751</f>
        <v>0</v>
      </c>
      <c r="BA751">
        <f>A!AZ751</f>
        <v>0</v>
      </c>
      <c r="BB751">
        <f>A!BA751</f>
        <v>0</v>
      </c>
      <c r="BC751">
        <f>A!BB751</f>
        <v>0</v>
      </c>
      <c r="BD751">
        <f>A!BC751</f>
        <v>0</v>
      </c>
      <c r="BE751">
        <f>A!BD751</f>
        <v>0</v>
      </c>
      <c r="BF751">
        <f>A!BE751</f>
        <v>0</v>
      </c>
      <c r="BG751">
        <f>A!BF751</f>
        <v>0</v>
      </c>
      <c r="BH751">
        <f>A!BG751</f>
        <v>0</v>
      </c>
      <c r="BI751">
        <f>A!BH751</f>
        <v>0</v>
      </c>
      <c r="BJ751">
        <f>A!BI751</f>
        <v>0</v>
      </c>
      <c r="BK751">
        <f>A!BJ751</f>
        <v>0</v>
      </c>
      <c r="BL751">
        <f>A!BK751</f>
        <v>0</v>
      </c>
      <c r="BM751">
        <f>A!BL751</f>
        <v>0</v>
      </c>
      <c r="BN751">
        <f>A!BM751</f>
        <v>0</v>
      </c>
      <c r="BO751">
        <f>A!BN751</f>
        <v>0</v>
      </c>
      <c r="BP751">
        <f>A!BO751</f>
        <v>0</v>
      </c>
      <c r="BQ751">
        <f>A!BP751</f>
        <v>0</v>
      </c>
      <c r="BR751">
        <f>A!BQ751</f>
        <v>0</v>
      </c>
      <c r="BS751">
        <f>A!BR751</f>
        <v>0</v>
      </c>
      <c r="BT751">
        <f>A!BS751</f>
        <v>0</v>
      </c>
      <c r="BU751">
        <f>A!BT751</f>
        <v>0</v>
      </c>
      <c r="BV751">
        <f>A!BU751</f>
        <v>0</v>
      </c>
      <c r="BW751">
        <f>A!BV751</f>
        <v>0</v>
      </c>
      <c r="BX751">
        <f>A!BW751</f>
        <v>0</v>
      </c>
      <c r="BY751">
        <f>A!BX751</f>
        <v>0</v>
      </c>
      <c r="BZ751">
        <f>A!BY751</f>
        <v>0</v>
      </c>
      <c r="CA751">
        <f>A!BZ751</f>
        <v>0</v>
      </c>
      <c r="CB751">
        <f>A!CA751</f>
        <v>0</v>
      </c>
      <c r="CC751">
        <f>A!CB751</f>
        <v>0</v>
      </c>
      <c r="CD751">
        <f>A!CC751</f>
        <v>0</v>
      </c>
      <c r="CE751">
        <f>A!CD751</f>
        <v>0</v>
      </c>
      <c r="CF751">
        <f>A!CE751</f>
        <v>0</v>
      </c>
      <c r="CG751">
        <f>A!CF751</f>
        <v>0</v>
      </c>
      <c r="CH751">
        <f>A!CG751</f>
        <v>0</v>
      </c>
      <c r="CI751">
        <f>A!CH751</f>
        <v>0</v>
      </c>
      <c r="CJ751">
        <f>A!CI751</f>
        <v>0</v>
      </c>
      <c r="CK751">
        <f>A!CJ751</f>
        <v>0</v>
      </c>
      <c r="CL751">
        <f>A!CK751</f>
        <v>0</v>
      </c>
      <c r="CM751">
        <f>A!CL751</f>
        <v>0</v>
      </c>
      <c r="CN751">
        <f>A!CM751</f>
        <v>0</v>
      </c>
      <c r="CO751">
        <f>A!CN751</f>
        <v>0</v>
      </c>
      <c r="CP751">
        <f>A!CO751</f>
        <v>0</v>
      </c>
      <c r="CQ751">
        <f>A!CO1061</f>
        <v>0</v>
      </c>
      <c r="CR751">
        <f>A!CP751</f>
        <v>0</v>
      </c>
      <c r="CS751">
        <f>A!CQ751</f>
        <v>0</v>
      </c>
    </row>
    <row r="752" spans="1:97" x14ac:dyDescent="0.2">
      <c r="A752">
        <f>A!A752</f>
        <v>0</v>
      </c>
      <c r="B752">
        <f>A!B752</f>
        <v>0</v>
      </c>
      <c r="C752">
        <f>A!C752</f>
        <v>0</v>
      </c>
      <c r="D752">
        <f>A!D752</f>
        <v>0</v>
      </c>
      <c r="E752">
        <f>A!E752</f>
        <v>0</v>
      </c>
      <c r="F752">
        <f>A!F752</f>
        <v>0</v>
      </c>
      <c r="G752">
        <f>A!G752</f>
        <v>0</v>
      </c>
      <c r="H752">
        <f>A!H752</f>
        <v>0</v>
      </c>
      <c r="I752">
        <f>A!I752</f>
        <v>0</v>
      </c>
      <c r="J752">
        <f>A!J752</f>
        <v>0</v>
      </c>
      <c r="K752">
        <f>A!K752</f>
        <v>0</v>
      </c>
      <c r="L752">
        <f>A!L752</f>
        <v>0</v>
      </c>
      <c r="M752">
        <f>A!M752</f>
        <v>0</v>
      </c>
      <c r="N752">
        <f>A!N752</f>
        <v>0</v>
      </c>
      <c r="O752">
        <f>A!O752</f>
        <v>0</v>
      </c>
      <c r="P752" s="23" t="str">
        <f>IF(A!P752="","",INDEX(B!$A$1:$BT$2000,MATCH(A!P752,B!$AX$1:$AX$2000,0),D!$B$5))</f>
        <v/>
      </c>
      <c r="Q752">
        <f>A!Q752</f>
        <v>0</v>
      </c>
      <c r="R752">
        <f>A!R752</f>
        <v>0</v>
      </c>
      <c r="S752">
        <f>A!S752</f>
        <v>0</v>
      </c>
      <c r="T752">
        <f>A!T752</f>
        <v>0</v>
      </c>
      <c r="U752">
        <f>A!U752</f>
        <v>0</v>
      </c>
      <c r="V752" s="23">
        <f>IF(A!V752="&lt;",1,A!V752)</f>
        <v>0</v>
      </c>
      <c r="W752">
        <f>A!W752</f>
        <v>0</v>
      </c>
      <c r="X752">
        <f>A!X752</f>
        <v>0</v>
      </c>
      <c r="Y752">
        <f>A!Y752</f>
        <v>0</v>
      </c>
      <c r="Z752" s="23">
        <f t="shared" si="11"/>
        <v>0</v>
      </c>
      <c r="AA752">
        <f>A!Z752</f>
        <v>0</v>
      </c>
      <c r="AB752">
        <f>A!AA752</f>
        <v>0</v>
      </c>
      <c r="AC752">
        <f>A!AB752</f>
        <v>0</v>
      </c>
      <c r="AD752">
        <f>A!AC752</f>
        <v>0</v>
      </c>
      <c r="AE752">
        <f>A!AD752</f>
        <v>0</v>
      </c>
      <c r="AF752">
        <f>A!AE752</f>
        <v>0</v>
      </c>
      <c r="AG752">
        <f>A!AF752</f>
        <v>0</v>
      </c>
      <c r="AH752">
        <f>A!AG752</f>
        <v>0</v>
      </c>
      <c r="AI752">
        <f>A!AH752</f>
        <v>0</v>
      </c>
      <c r="AJ752">
        <f>A!AI752</f>
        <v>0</v>
      </c>
      <c r="AK752">
        <f>A!AJ752</f>
        <v>0</v>
      </c>
      <c r="AL752">
        <f>A!AK752</f>
        <v>0</v>
      </c>
      <c r="AM752">
        <f>A!AL752</f>
        <v>0</v>
      </c>
      <c r="AN752">
        <f>A!AM752</f>
        <v>0</v>
      </c>
      <c r="AO752">
        <f>A!AN752</f>
        <v>0</v>
      </c>
      <c r="AP752">
        <f>A!AO752</f>
        <v>0</v>
      </c>
      <c r="AQ752">
        <f>A!AP752</f>
        <v>0</v>
      </c>
      <c r="AR752">
        <f>A!AQ752</f>
        <v>0</v>
      </c>
      <c r="AS752">
        <f>A!AR752</f>
        <v>0</v>
      </c>
      <c r="AT752">
        <f>A!AS752</f>
        <v>0</v>
      </c>
      <c r="AU752">
        <f>A!AT752</f>
        <v>0</v>
      </c>
      <c r="AV752">
        <f>A!AU752</f>
        <v>0</v>
      </c>
      <c r="AW752" s="23" t="str">
        <f>IF(A!AV752=0,"",A!AV752)</f>
        <v/>
      </c>
      <c r="AX752">
        <f>A!AW752</f>
        <v>0</v>
      </c>
      <c r="AY752">
        <f>A!AX752</f>
        <v>0</v>
      </c>
      <c r="AZ752">
        <f>A!AY752</f>
        <v>0</v>
      </c>
      <c r="BA752">
        <f>A!AZ752</f>
        <v>0</v>
      </c>
      <c r="BB752">
        <f>A!BA752</f>
        <v>0</v>
      </c>
      <c r="BC752">
        <f>A!BB752</f>
        <v>0</v>
      </c>
      <c r="BD752">
        <f>A!BC752</f>
        <v>0</v>
      </c>
      <c r="BE752">
        <f>A!BD752</f>
        <v>0</v>
      </c>
      <c r="BF752">
        <f>A!BE752</f>
        <v>0</v>
      </c>
      <c r="BG752">
        <f>A!BF752</f>
        <v>0</v>
      </c>
      <c r="BH752">
        <f>A!BG752</f>
        <v>0</v>
      </c>
      <c r="BI752">
        <f>A!BH752</f>
        <v>0</v>
      </c>
      <c r="BJ752">
        <f>A!BI752</f>
        <v>0</v>
      </c>
      <c r="BK752">
        <f>A!BJ752</f>
        <v>0</v>
      </c>
      <c r="BL752">
        <f>A!BK752</f>
        <v>0</v>
      </c>
      <c r="BM752">
        <f>A!BL752</f>
        <v>0</v>
      </c>
      <c r="BN752">
        <f>A!BM752</f>
        <v>0</v>
      </c>
      <c r="BO752">
        <f>A!BN752</f>
        <v>0</v>
      </c>
      <c r="BP752">
        <f>A!BO752</f>
        <v>0</v>
      </c>
      <c r="BQ752">
        <f>A!BP752</f>
        <v>0</v>
      </c>
      <c r="BR752">
        <f>A!BQ752</f>
        <v>0</v>
      </c>
      <c r="BS752">
        <f>A!BR752</f>
        <v>0</v>
      </c>
      <c r="BT752">
        <f>A!BS752</f>
        <v>0</v>
      </c>
      <c r="BU752">
        <f>A!BT752</f>
        <v>0</v>
      </c>
      <c r="BV752">
        <f>A!BU752</f>
        <v>0</v>
      </c>
      <c r="BW752">
        <f>A!BV752</f>
        <v>0</v>
      </c>
      <c r="BX752">
        <f>A!BW752</f>
        <v>0</v>
      </c>
      <c r="BY752">
        <f>A!BX752</f>
        <v>0</v>
      </c>
      <c r="BZ752">
        <f>A!BY752</f>
        <v>0</v>
      </c>
      <c r="CA752">
        <f>A!BZ752</f>
        <v>0</v>
      </c>
      <c r="CB752">
        <f>A!CA752</f>
        <v>0</v>
      </c>
      <c r="CC752">
        <f>A!CB752</f>
        <v>0</v>
      </c>
      <c r="CD752">
        <f>A!CC752</f>
        <v>0</v>
      </c>
      <c r="CE752">
        <f>A!CD752</f>
        <v>0</v>
      </c>
      <c r="CF752">
        <f>A!CE752</f>
        <v>0</v>
      </c>
      <c r="CG752">
        <f>A!CF752</f>
        <v>0</v>
      </c>
      <c r="CH752">
        <f>A!CG752</f>
        <v>0</v>
      </c>
      <c r="CI752">
        <f>A!CH752</f>
        <v>0</v>
      </c>
      <c r="CJ752">
        <f>A!CI752</f>
        <v>0</v>
      </c>
      <c r="CK752">
        <f>A!CJ752</f>
        <v>0</v>
      </c>
      <c r="CL752">
        <f>A!CK752</f>
        <v>0</v>
      </c>
      <c r="CM752">
        <f>A!CL752</f>
        <v>0</v>
      </c>
      <c r="CN752">
        <f>A!CM752</f>
        <v>0</v>
      </c>
      <c r="CO752">
        <f>A!CN752</f>
        <v>0</v>
      </c>
      <c r="CP752">
        <f>A!CO752</f>
        <v>0</v>
      </c>
      <c r="CQ752">
        <f>A!CO1062</f>
        <v>0</v>
      </c>
      <c r="CR752">
        <f>A!CP752</f>
        <v>0</v>
      </c>
      <c r="CS752">
        <f>A!CQ752</f>
        <v>0</v>
      </c>
    </row>
    <row r="753" spans="1:97" x14ac:dyDescent="0.2">
      <c r="A753">
        <f>A!A753</f>
        <v>0</v>
      </c>
      <c r="B753">
        <f>A!B753</f>
        <v>0</v>
      </c>
      <c r="C753">
        <f>A!C753</f>
        <v>0</v>
      </c>
      <c r="D753">
        <f>A!D753</f>
        <v>0</v>
      </c>
      <c r="E753">
        <f>A!E753</f>
        <v>0</v>
      </c>
      <c r="F753">
        <f>A!F753</f>
        <v>0</v>
      </c>
      <c r="G753">
        <f>A!G753</f>
        <v>0</v>
      </c>
      <c r="H753">
        <f>A!H753</f>
        <v>0</v>
      </c>
      <c r="I753">
        <f>A!I753</f>
        <v>0</v>
      </c>
      <c r="J753">
        <f>A!J753</f>
        <v>0</v>
      </c>
      <c r="K753">
        <f>A!K753</f>
        <v>0</v>
      </c>
      <c r="L753">
        <f>A!L753</f>
        <v>0</v>
      </c>
      <c r="M753">
        <f>A!M753</f>
        <v>0</v>
      </c>
      <c r="N753">
        <f>A!N753</f>
        <v>0</v>
      </c>
      <c r="O753">
        <f>A!O753</f>
        <v>0</v>
      </c>
      <c r="P753" s="23" t="str">
        <f>IF(A!P753="","",INDEX(B!$A$1:$BT$2000,MATCH(A!P753,B!$AX$1:$AX$2000,0),D!$B$5))</f>
        <v/>
      </c>
      <c r="Q753">
        <f>A!Q753</f>
        <v>0</v>
      </c>
      <c r="R753">
        <f>A!R753</f>
        <v>0</v>
      </c>
      <c r="S753">
        <f>A!S753</f>
        <v>0</v>
      </c>
      <c r="T753">
        <f>A!T753</f>
        <v>0</v>
      </c>
      <c r="U753">
        <f>A!U753</f>
        <v>0</v>
      </c>
      <c r="V753" s="23">
        <f>IF(A!V753="&lt;",1,A!V753)</f>
        <v>0</v>
      </c>
      <c r="W753">
        <f>A!W753</f>
        <v>0</v>
      </c>
      <c r="X753">
        <f>A!X753</f>
        <v>0</v>
      </c>
      <c r="Y753">
        <f>A!Y753</f>
        <v>0</v>
      </c>
      <c r="Z753" s="23">
        <f t="shared" si="11"/>
        <v>0</v>
      </c>
      <c r="AA753">
        <f>A!Z753</f>
        <v>0</v>
      </c>
      <c r="AB753">
        <f>A!AA753</f>
        <v>0</v>
      </c>
      <c r="AC753">
        <f>A!AB753</f>
        <v>0</v>
      </c>
      <c r="AD753">
        <f>A!AC753</f>
        <v>0</v>
      </c>
      <c r="AE753">
        <f>A!AD753</f>
        <v>0</v>
      </c>
      <c r="AF753">
        <f>A!AE753</f>
        <v>0</v>
      </c>
      <c r="AG753">
        <f>A!AF753</f>
        <v>0</v>
      </c>
      <c r="AH753">
        <f>A!AG753</f>
        <v>0</v>
      </c>
      <c r="AI753">
        <f>A!AH753</f>
        <v>0</v>
      </c>
      <c r="AJ753">
        <f>A!AI753</f>
        <v>0</v>
      </c>
      <c r="AK753">
        <f>A!AJ753</f>
        <v>0</v>
      </c>
      <c r="AL753">
        <f>A!AK753</f>
        <v>0</v>
      </c>
      <c r="AM753">
        <f>A!AL753</f>
        <v>0</v>
      </c>
      <c r="AN753">
        <f>A!AM753</f>
        <v>0</v>
      </c>
      <c r="AO753">
        <f>A!AN753</f>
        <v>0</v>
      </c>
      <c r="AP753">
        <f>A!AO753</f>
        <v>0</v>
      </c>
      <c r="AQ753">
        <f>A!AP753</f>
        <v>0</v>
      </c>
      <c r="AR753">
        <f>A!AQ753</f>
        <v>0</v>
      </c>
      <c r="AS753">
        <f>A!AR753</f>
        <v>0</v>
      </c>
      <c r="AT753">
        <f>A!AS753</f>
        <v>0</v>
      </c>
      <c r="AU753">
        <f>A!AT753</f>
        <v>0</v>
      </c>
      <c r="AV753">
        <f>A!AU753</f>
        <v>0</v>
      </c>
      <c r="AW753" s="23" t="str">
        <f>IF(A!AV753=0,"",A!AV753)</f>
        <v/>
      </c>
      <c r="AX753">
        <f>A!AW753</f>
        <v>0</v>
      </c>
      <c r="AY753">
        <f>A!AX753</f>
        <v>0</v>
      </c>
      <c r="AZ753">
        <f>A!AY753</f>
        <v>0</v>
      </c>
      <c r="BA753">
        <f>A!AZ753</f>
        <v>0</v>
      </c>
      <c r="BB753">
        <f>A!BA753</f>
        <v>0</v>
      </c>
      <c r="BC753">
        <f>A!BB753</f>
        <v>0</v>
      </c>
      <c r="BD753">
        <f>A!BC753</f>
        <v>0</v>
      </c>
      <c r="BE753">
        <f>A!BD753</f>
        <v>0</v>
      </c>
      <c r="BF753">
        <f>A!BE753</f>
        <v>0</v>
      </c>
      <c r="BG753">
        <f>A!BF753</f>
        <v>0</v>
      </c>
      <c r="BH753">
        <f>A!BG753</f>
        <v>0</v>
      </c>
      <c r="BI753">
        <f>A!BH753</f>
        <v>0</v>
      </c>
      <c r="BJ753">
        <f>A!BI753</f>
        <v>0</v>
      </c>
      <c r="BK753">
        <f>A!BJ753</f>
        <v>0</v>
      </c>
      <c r="BL753">
        <f>A!BK753</f>
        <v>0</v>
      </c>
      <c r="BM753">
        <f>A!BL753</f>
        <v>0</v>
      </c>
      <c r="BN753">
        <f>A!BM753</f>
        <v>0</v>
      </c>
      <c r="BO753">
        <f>A!BN753</f>
        <v>0</v>
      </c>
      <c r="BP753">
        <f>A!BO753</f>
        <v>0</v>
      </c>
      <c r="BQ753">
        <f>A!BP753</f>
        <v>0</v>
      </c>
      <c r="BR753">
        <f>A!BQ753</f>
        <v>0</v>
      </c>
      <c r="BS753">
        <f>A!BR753</f>
        <v>0</v>
      </c>
      <c r="BT753">
        <f>A!BS753</f>
        <v>0</v>
      </c>
      <c r="BU753">
        <f>A!BT753</f>
        <v>0</v>
      </c>
      <c r="BV753">
        <f>A!BU753</f>
        <v>0</v>
      </c>
      <c r="BW753">
        <f>A!BV753</f>
        <v>0</v>
      </c>
      <c r="BX753">
        <f>A!BW753</f>
        <v>0</v>
      </c>
      <c r="BY753">
        <f>A!BX753</f>
        <v>0</v>
      </c>
      <c r="BZ753">
        <f>A!BY753</f>
        <v>0</v>
      </c>
      <c r="CA753">
        <f>A!BZ753</f>
        <v>0</v>
      </c>
      <c r="CB753">
        <f>A!CA753</f>
        <v>0</v>
      </c>
      <c r="CC753">
        <f>A!CB753</f>
        <v>0</v>
      </c>
      <c r="CD753">
        <f>A!CC753</f>
        <v>0</v>
      </c>
      <c r="CE753">
        <f>A!CD753</f>
        <v>0</v>
      </c>
      <c r="CF753">
        <f>A!CE753</f>
        <v>0</v>
      </c>
      <c r="CG753">
        <f>A!CF753</f>
        <v>0</v>
      </c>
      <c r="CH753">
        <f>A!CG753</f>
        <v>0</v>
      </c>
      <c r="CI753">
        <f>A!CH753</f>
        <v>0</v>
      </c>
      <c r="CJ753">
        <f>A!CI753</f>
        <v>0</v>
      </c>
      <c r="CK753">
        <f>A!CJ753</f>
        <v>0</v>
      </c>
      <c r="CL753">
        <f>A!CK753</f>
        <v>0</v>
      </c>
      <c r="CM753">
        <f>A!CL753</f>
        <v>0</v>
      </c>
      <c r="CN753">
        <f>A!CM753</f>
        <v>0</v>
      </c>
      <c r="CO753">
        <f>A!CN753</f>
        <v>0</v>
      </c>
      <c r="CP753">
        <f>A!CO753</f>
        <v>0</v>
      </c>
      <c r="CQ753">
        <f>A!CO1063</f>
        <v>0</v>
      </c>
      <c r="CR753">
        <f>A!CP753</f>
        <v>0</v>
      </c>
      <c r="CS753">
        <f>A!CQ753</f>
        <v>0</v>
      </c>
    </row>
    <row r="754" spans="1:97" x14ac:dyDescent="0.2">
      <c r="A754">
        <f>A!A754</f>
        <v>0</v>
      </c>
      <c r="B754">
        <f>A!B754</f>
        <v>0</v>
      </c>
      <c r="C754">
        <f>A!C754</f>
        <v>0</v>
      </c>
      <c r="D754">
        <f>A!D754</f>
        <v>0</v>
      </c>
      <c r="E754">
        <f>A!E754</f>
        <v>0</v>
      </c>
      <c r="F754">
        <f>A!F754</f>
        <v>0</v>
      </c>
      <c r="G754">
        <f>A!G754</f>
        <v>0</v>
      </c>
      <c r="H754">
        <f>A!H754</f>
        <v>0</v>
      </c>
      <c r="I754">
        <f>A!I754</f>
        <v>0</v>
      </c>
      <c r="J754">
        <f>A!J754</f>
        <v>0</v>
      </c>
      <c r="K754">
        <f>A!K754</f>
        <v>0</v>
      </c>
      <c r="L754">
        <f>A!L754</f>
        <v>0</v>
      </c>
      <c r="M754">
        <f>A!M754</f>
        <v>0</v>
      </c>
      <c r="N754">
        <f>A!N754</f>
        <v>0</v>
      </c>
      <c r="O754">
        <f>A!O754</f>
        <v>0</v>
      </c>
      <c r="P754" s="23" t="str">
        <f>IF(A!P754="","",INDEX(B!$A$1:$BT$2000,MATCH(A!P754,B!$AX$1:$AX$2000,0),D!$B$5))</f>
        <v/>
      </c>
      <c r="Q754">
        <f>A!Q754</f>
        <v>0</v>
      </c>
      <c r="R754">
        <f>A!R754</f>
        <v>0</v>
      </c>
      <c r="S754">
        <f>A!S754</f>
        <v>0</v>
      </c>
      <c r="T754">
        <f>A!T754</f>
        <v>0</v>
      </c>
      <c r="U754">
        <f>A!U754</f>
        <v>0</v>
      </c>
      <c r="V754" s="23">
        <f>IF(A!V754="&lt;",1,A!V754)</f>
        <v>0</v>
      </c>
      <c r="W754">
        <f>A!W754</f>
        <v>0</v>
      </c>
      <c r="X754">
        <f>A!X754</f>
        <v>0</v>
      </c>
      <c r="Y754">
        <f>A!Y754</f>
        <v>0</v>
      </c>
      <c r="Z754" s="23">
        <f t="shared" si="11"/>
        <v>0</v>
      </c>
      <c r="AA754">
        <f>A!Z754</f>
        <v>0</v>
      </c>
      <c r="AB754">
        <f>A!AA754</f>
        <v>0</v>
      </c>
      <c r="AC754">
        <f>A!AB754</f>
        <v>0</v>
      </c>
      <c r="AD754">
        <f>A!AC754</f>
        <v>0</v>
      </c>
      <c r="AE754">
        <f>A!AD754</f>
        <v>0</v>
      </c>
      <c r="AF754">
        <f>A!AE754</f>
        <v>0</v>
      </c>
      <c r="AG754">
        <f>A!AF754</f>
        <v>0</v>
      </c>
      <c r="AH754">
        <f>A!AG754</f>
        <v>0</v>
      </c>
      <c r="AI754">
        <f>A!AH754</f>
        <v>0</v>
      </c>
      <c r="AJ754">
        <f>A!AI754</f>
        <v>0</v>
      </c>
      <c r="AK754">
        <f>A!AJ754</f>
        <v>0</v>
      </c>
      <c r="AL754">
        <f>A!AK754</f>
        <v>0</v>
      </c>
      <c r="AM754">
        <f>A!AL754</f>
        <v>0</v>
      </c>
      <c r="AN754">
        <f>A!AM754</f>
        <v>0</v>
      </c>
      <c r="AO754">
        <f>A!AN754</f>
        <v>0</v>
      </c>
      <c r="AP754">
        <f>A!AO754</f>
        <v>0</v>
      </c>
      <c r="AQ754">
        <f>A!AP754</f>
        <v>0</v>
      </c>
      <c r="AR754">
        <f>A!AQ754</f>
        <v>0</v>
      </c>
      <c r="AS754">
        <f>A!AR754</f>
        <v>0</v>
      </c>
      <c r="AT754">
        <f>A!AS754</f>
        <v>0</v>
      </c>
      <c r="AU754">
        <f>A!AT754</f>
        <v>0</v>
      </c>
      <c r="AV754">
        <f>A!AU754</f>
        <v>0</v>
      </c>
      <c r="AW754" s="23" t="str">
        <f>IF(A!AV754=0,"",A!AV754)</f>
        <v/>
      </c>
      <c r="AX754">
        <f>A!AW754</f>
        <v>0</v>
      </c>
      <c r="AY754">
        <f>A!AX754</f>
        <v>0</v>
      </c>
      <c r="AZ754">
        <f>A!AY754</f>
        <v>0</v>
      </c>
      <c r="BA754">
        <f>A!AZ754</f>
        <v>0</v>
      </c>
      <c r="BB754">
        <f>A!BA754</f>
        <v>0</v>
      </c>
      <c r="BC754">
        <f>A!BB754</f>
        <v>0</v>
      </c>
      <c r="BD754">
        <f>A!BC754</f>
        <v>0</v>
      </c>
      <c r="BE754">
        <f>A!BD754</f>
        <v>0</v>
      </c>
      <c r="BF754">
        <f>A!BE754</f>
        <v>0</v>
      </c>
      <c r="BG754">
        <f>A!BF754</f>
        <v>0</v>
      </c>
      <c r="BH754">
        <f>A!BG754</f>
        <v>0</v>
      </c>
      <c r="BI754">
        <f>A!BH754</f>
        <v>0</v>
      </c>
      <c r="BJ754">
        <f>A!BI754</f>
        <v>0</v>
      </c>
      <c r="BK754">
        <f>A!BJ754</f>
        <v>0</v>
      </c>
      <c r="BL754">
        <f>A!BK754</f>
        <v>0</v>
      </c>
      <c r="BM754">
        <f>A!BL754</f>
        <v>0</v>
      </c>
      <c r="BN754">
        <f>A!BM754</f>
        <v>0</v>
      </c>
      <c r="BO754">
        <f>A!BN754</f>
        <v>0</v>
      </c>
      <c r="BP754">
        <f>A!BO754</f>
        <v>0</v>
      </c>
      <c r="BQ754">
        <f>A!BP754</f>
        <v>0</v>
      </c>
      <c r="BR754">
        <f>A!BQ754</f>
        <v>0</v>
      </c>
      <c r="BS754">
        <f>A!BR754</f>
        <v>0</v>
      </c>
      <c r="BT754">
        <f>A!BS754</f>
        <v>0</v>
      </c>
      <c r="BU754">
        <f>A!BT754</f>
        <v>0</v>
      </c>
      <c r="BV754">
        <f>A!BU754</f>
        <v>0</v>
      </c>
      <c r="BW754">
        <f>A!BV754</f>
        <v>0</v>
      </c>
      <c r="BX754">
        <f>A!BW754</f>
        <v>0</v>
      </c>
      <c r="BY754">
        <f>A!BX754</f>
        <v>0</v>
      </c>
      <c r="BZ754">
        <f>A!BY754</f>
        <v>0</v>
      </c>
      <c r="CA754">
        <f>A!BZ754</f>
        <v>0</v>
      </c>
      <c r="CB754">
        <f>A!CA754</f>
        <v>0</v>
      </c>
      <c r="CC754">
        <f>A!CB754</f>
        <v>0</v>
      </c>
      <c r="CD754">
        <f>A!CC754</f>
        <v>0</v>
      </c>
      <c r="CE754">
        <f>A!CD754</f>
        <v>0</v>
      </c>
      <c r="CF754">
        <f>A!CE754</f>
        <v>0</v>
      </c>
      <c r="CG754">
        <f>A!CF754</f>
        <v>0</v>
      </c>
      <c r="CH754">
        <f>A!CG754</f>
        <v>0</v>
      </c>
      <c r="CI754">
        <f>A!CH754</f>
        <v>0</v>
      </c>
      <c r="CJ754">
        <f>A!CI754</f>
        <v>0</v>
      </c>
      <c r="CK754">
        <f>A!CJ754</f>
        <v>0</v>
      </c>
      <c r="CL754">
        <f>A!CK754</f>
        <v>0</v>
      </c>
      <c r="CM754">
        <f>A!CL754</f>
        <v>0</v>
      </c>
      <c r="CN754">
        <f>A!CM754</f>
        <v>0</v>
      </c>
      <c r="CO754">
        <f>A!CN754</f>
        <v>0</v>
      </c>
      <c r="CP754">
        <f>A!CO754</f>
        <v>0</v>
      </c>
      <c r="CQ754">
        <f>A!CO1064</f>
        <v>0</v>
      </c>
      <c r="CR754">
        <f>A!CP754</f>
        <v>0</v>
      </c>
      <c r="CS754">
        <f>A!CQ754</f>
        <v>0</v>
      </c>
    </row>
    <row r="755" spans="1:97" x14ac:dyDescent="0.2">
      <c r="A755">
        <f>A!A755</f>
        <v>0</v>
      </c>
      <c r="B755">
        <f>A!B755</f>
        <v>0</v>
      </c>
      <c r="C755">
        <f>A!C755</f>
        <v>0</v>
      </c>
      <c r="D755">
        <f>A!D755</f>
        <v>0</v>
      </c>
      <c r="E755">
        <f>A!E755</f>
        <v>0</v>
      </c>
      <c r="F755">
        <f>A!F755</f>
        <v>0</v>
      </c>
      <c r="G755">
        <f>A!G755</f>
        <v>0</v>
      </c>
      <c r="H755">
        <f>A!H755</f>
        <v>0</v>
      </c>
      <c r="I755">
        <f>A!I755</f>
        <v>0</v>
      </c>
      <c r="J755">
        <f>A!J755</f>
        <v>0</v>
      </c>
      <c r="K755">
        <f>A!K755</f>
        <v>0</v>
      </c>
      <c r="L755">
        <f>A!L755</f>
        <v>0</v>
      </c>
      <c r="M755">
        <f>A!M755</f>
        <v>0</v>
      </c>
      <c r="N755">
        <f>A!N755</f>
        <v>0</v>
      </c>
      <c r="O755">
        <f>A!O755</f>
        <v>0</v>
      </c>
      <c r="P755" s="23" t="str">
        <f>IF(A!P755="","",INDEX(B!$A$1:$BT$2000,MATCH(A!P755,B!$AX$1:$AX$2000,0),D!$B$5))</f>
        <v/>
      </c>
      <c r="Q755">
        <f>A!Q755</f>
        <v>0</v>
      </c>
      <c r="R755">
        <f>A!R755</f>
        <v>0</v>
      </c>
      <c r="S755">
        <f>A!S755</f>
        <v>0</v>
      </c>
      <c r="T755">
        <f>A!T755</f>
        <v>0</v>
      </c>
      <c r="U755">
        <f>A!U755</f>
        <v>0</v>
      </c>
      <c r="V755" s="23">
        <f>IF(A!V755="&lt;",1,A!V755)</f>
        <v>0</v>
      </c>
      <c r="W755">
        <f>A!W755</f>
        <v>0</v>
      </c>
      <c r="X755">
        <f>A!X755</f>
        <v>0</v>
      </c>
      <c r="Y755">
        <f>A!Y755</f>
        <v>0</v>
      </c>
      <c r="Z755" s="23">
        <f t="shared" si="11"/>
        <v>0</v>
      </c>
      <c r="AA755">
        <f>A!Z755</f>
        <v>0</v>
      </c>
      <c r="AB755">
        <f>A!AA755</f>
        <v>0</v>
      </c>
      <c r="AC755">
        <f>A!AB755</f>
        <v>0</v>
      </c>
      <c r="AD755">
        <f>A!AC755</f>
        <v>0</v>
      </c>
      <c r="AE755">
        <f>A!AD755</f>
        <v>0</v>
      </c>
      <c r="AF755">
        <f>A!AE755</f>
        <v>0</v>
      </c>
      <c r="AG755">
        <f>A!AF755</f>
        <v>0</v>
      </c>
      <c r="AH755">
        <f>A!AG755</f>
        <v>0</v>
      </c>
      <c r="AI755">
        <f>A!AH755</f>
        <v>0</v>
      </c>
      <c r="AJ755">
        <f>A!AI755</f>
        <v>0</v>
      </c>
      <c r="AK755">
        <f>A!AJ755</f>
        <v>0</v>
      </c>
      <c r="AL755">
        <f>A!AK755</f>
        <v>0</v>
      </c>
      <c r="AM755">
        <f>A!AL755</f>
        <v>0</v>
      </c>
      <c r="AN755">
        <f>A!AM755</f>
        <v>0</v>
      </c>
      <c r="AO755">
        <f>A!AN755</f>
        <v>0</v>
      </c>
      <c r="AP755">
        <f>A!AO755</f>
        <v>0</v>
      </c>
      <c r="AQ755">
        <f>A!AP755</f>
        <v>0</v>
      </c>
      <c r="AR755">
        <f>A!AQ755</f>
        <v>0</v>
      </c>
      <c r="AS755">
        <f>A!AR755</f>
        <v>0</v>
      </c>
      <c r="AT755">
        <f>A!AS755</f>
        <v>0</v>
      </c>
      <c r="AU755">
        <f>A!AT755</f>
        <v>0</v>
      </c>
      <c r="AV755">
        <f>A!AU755</f>
        <v>0</v>
      </c>
      <c r="AW755" s="23" t="str">
        <f>IF(A!AV755=0,"",A!AV755)</f>
        <v/>
      </c>
      <c r="AX755">
        <f>A!AW755</f>
        <v>0</v>
      </c>
      <c r="AY755">
        <f>A!AX755</f>
        <v>0</v>
      </c>
      <c r="AZ755">
        <f>A!AY755</f>
        <v>0</v>
      </c>
      <c r="BA755">
        <f>A!AZ755</f>
        <v>0</v>
      </c>
      <c r="BB755">
        <f>A!BA755</f>
        <v>0</v>
      </c>
      <c r="BC755">
        <f>A!BB755</f>
        <v>0</v>
      </c>
      <c r="BD755">
        <f>A!BC755</f>
        <v>0</v>
      </c>
      <c r="BE755">
        <f>A!BD755</f>
        <v>0</v>
      </c>
      <c r="BF755">
        <f>A!BE755</f>
        <v>0</v>
      </c>
      <c r="BG755">
        <f>A!BF755</f>
        <v>0</v>
      </c>
      <c r="BH755">
        <f>A!BG755</f>
        <v>0</v>
      </c>
      <c r="BI755">
        <f>A!BH755</f>
        <v>0</v>
      </c>
      <c r="BJ755">
        <f>A!BI755</f>
        <v>0</v>
      </c>
      <c r="BK755">
        <f>A!BJ755</f>
        <v>0</v>
      </c>
      <c r="BL755">
        <f>A!BK755</f>
        <v>0</v>
      </c>
      <c r="BM755">
        <f>A!BL755</f>
        <v>0</v>
      </c>
      <c r="BN755">
        <f>A!BM755</f>
        <v>0</v>
      </c>
      <c r="BO755">
        <f>A!BN755</f>
        <v>0</v>
      </c>
      <c r="BP755">
        <f>A!BO755</f>
        <v>0</v>
      </c>
      <c r="BQ755">
        <f>A!BP755</f>
        <v>0</v>
      </c>
      <c r="BR755">
        <f>A!BQ755</f>
        <v>0</v>
      </c>
      <c r="BS755">
        <f>A!BR755</f>
        <v>0</v>
      </c>
      <c r="BT755">
        <f>A!BS755</f>
        <v>0</v>
      </c>
      <c r="BU755">
        <f>A!BT755</f>
        <v>0</v>
      </c>
      <c r="BV755">
        <f>A!BU755</f>
        <v>0</v>
      </c>
      <c r="BW755">
        <f>A!BV755</f>
        <v>0</v>
      </c>
      <c r="BX755">
        <f>A!BW755</f>
        <v>0</v>
      </c>
      <c r="BY755">
        <f>A!BX755</f>
        <v>0</v>
      </c>
      <c r="BZ755">
        <f>A!BY755</f>
        <v>0</v>
      </c>
      <c r="CA755">
        <f>A!BZ755</f>
        <v>0</v>
      </c>
      <c r="CB755">
        <f>A!CA755</f>
        <v>0</v>
      </c>
      <c r="CC755">
        <f>A!CB755</f>
        <v>0</v>
      </c>
      <c r="CD755">
        <f>A!CC755</f>
        <v>0</v>
      </c>
      <c r="CE755">
        <f>A!CD755</f>
        <v>0</v>
      </c>
      <c r="CF755">
        <f>A!CE755</f>
        <v>0</v>
      </c>
      <c r="CG755">
        <f>A!CF755</f>
        <v>0</v>
      </c>
      <c r="CH755">
        <f>A!CG755</f>
        <v>0</v>
      </c>
      <c r="CI755">
        <f>A!CH755</f>
        <v>0</v>
      </c>
      <c r="CJ755">
        <f>A!CI755</f>
        <v>0</v>
      </c>
      <c r="CK755">
        <f>A!CJ755</f>
        <v>0</v>
      </c>
      <c r="CL755">
        <f>A!CK755</f>
        <v>0</v>
      </c>
      <c r="CM755">
        <f>A!CL755</f>
        <v>0</v>
      </c>
      <c r="CN755">
        <f>A!CM755</f>
        <v>0</v>
      </c>
      <c r="CO755">
        <f>A!CN755</f>
        <v>0</v>
      </c>
      <c r="CP755">
        <f>A!CO755</f>
        <v>0</v>
      </c>
      <c r="CQ755">
        <f>A!CO1065</f>
        <v>0</v>
      </c>
      <c r="CR755">
        <f>A!CP755</f>
        <v>0</v>
      </c>
      <c r="CS755">
        <f>A!CQ755</f>
        <v>0</v>
      </c>
    </row>
    <row r="756" spans="1:97" x14ac:dyDescent="0.2">
      <c r="A756">
        <f>A!A756</f>
        <v>0</v>
      </c>
      <c r="B756">
        <f>A!B756</f>
        <v>0</v>
      </c>
      <c r="C756">
        <f>A!C756</f>
        <v>0</v>
      </c>
      <c r="D756">
        <f>A!D756</f>
        <v>0</v>
      </c>
      <c r="E756">
        <f>A!E756</f>
        <v>0</v>
      </c>
      <c r="F756">
        <f>A!F756</f>
        <v>0</v>
      </c>
      <c r="G756">
        <f>A!G756</f>
        <v>0</v>
      </c>
      <c r="H756">
        <f>A!H756</f>
        <v>0</v>
      </c>
      <c r="I756">
        <f>A!I756</f>
        <v>0</v>
      </c>
      <c r="J756">
        <f>A!J756</f>
        <v>0</v>
      </c>
      <c r="K756">
        <f>A!K756</f>
        <v>0</v>
      </c>
      <c r="L756">
        <f>A!L756</f>
        <v>0</v>
      </c>
      <c r="M756">
        <f>A!M756</f>
        <v>0</v>
      </c>
      <c r="N756">
        <f>A!N756</f>
        <v>0</v>
      </c>
      <c r="O756">
        <f>A!O756</f>
        <v>0</v>
      </c>
      <c r="P756" s="23" t="str">
        <f>IF(A!P756="","",INDEX(B!$A$1:$BT$2000,MATCH(A!P756,B!$AX$1:$AX$2000,0),D!$B$5))</f>
        <v/>
      </c>
      <c r="Q756">
        <f>A!Q756</f>
        <v>0</v>
      </c>
      <c r="R756">
        <f>A!R756</f>
        <v>0</v>
      </c>
      <c r="S756">
        <f>A!S756</f>
        <v>0</v>
      </c>
      <c r="T756">
        <f>A!T756</f>
        <v>0</v>
      </c>
      <c r="U756">
        <f>A!U756</f>
        <v>0</v>
      </c>
      <c r="V756" s="23">
        <f>IF(A!V756="&lt;",1,A!V756)</f>
        <v>0</v>
      </c>
      <c r="W756">
        <f>A!W756</f>
        <v>0</v>
      </c>
      <c r="X756">
        <f>A!X756</f>
        <v>0</v>
      </c>
      <c r="Y756">
        <f>A!Y756</f>
        <v>0</v>
      </c>
      <c r="Z756" s="23">
        <f t="shared" si="11"/>
        <v>0</v>
      </c>
      <c r="AA756">
        <f>A!Z756</f>
        <v>0</v>
      </c>
      <c r="AB756">
        <f>A!AA756</f>
        <v>0</v>
      </c>
      <c r="AC756">
        <f>A!AB756</f>
        <v>0</v>
      </c>
      <c r="AD756">
        <f>A!AC756</f>
        <v>0</v>
      </c>
      <c r="AE756">
        <f>A!AD756</f>
        <v>0</v>
      </c>
      <c r="AF756">
        <f>A!AE756</f>
        <v>0</v>
      </c>
      <c r="AG756">
        <f>A!AF756</f>
        <v>0</v>
      </c>
      <c r="AH756">
        <f>A!AG756</f>
        <v>0</v>
      </c>
      <c r="AI756">
        <f>A!AH756</f>
        <v>0</v>
      </c>
      <c r="AJ756">
        <f>A!AI756</f>
        <v>0</v>
      </c>
      <c r="AK756">
        <f>A!AJ756</f>
        <v>0</v>
      </c>
      <c r="AL756">
        <f>A!AK756</f>
        <v>0</v>
      </c>
      <c r="AM756">
        <f>A!AL756</f>
        <v>0</v>
      </c>
      <c r="AN756">
        <f>A!AM756</f>
        <v>0</v>
      </c>
      <c r="AO756">
        <f>A!AN756</f>
        <v>0</v>
      </c>
      <c r="AP756">
        <f>A!AO756</f>
        <v>0</v>
      </c>
      <c r="AQ756">
        <f>A!AP756</f>
        <v>0</v>
      </c>
      <c r="AR756">
        <f>A!AQ756</f>
        <v>0</v>
      </c>
      <c r="AS756">
        <f>A!AR756</f>
        <v>0</v>
      </c>
      <c r="AT756">
        <f>A!AS756</f>
        <v>0</v>
      </c>
      <c r="AU756">
        <f>A!AT756</f>
        <v>0</v>
      </c>
      <c r="AV756">
        <f>A!AU756</f>
        <v>0</v>
      </c>
      <c r="AW756" s="23" t="str">
        <f>IF(A!AV756=0,"",A!AV756)</f>
        <v/>
      </c>
      <c r="AX756">
        <f>A!AW756</f>
        <v>0</v>
      </c>
      <c r="AY756">
        <f>A!AX756</f>
        <v>0</v>
      </c>
      <c r="AZ756">
        <f>A!AY756</f>
        <v>0</v>
      </c>
      <c r="BA756">
        <f>A!AZ756</f>
        <v>0</v>
      </c>
      <c r="BB756">
        <f>A!BA756</f>
        <v>0</v>
      </c>
      <c r="BC756">
        <f>A!BB756</f>
        <v>0</v>
      </c>
      <c r="BD756">
        <f>A!BC756</f>
        <v>0</v>
      </c>
      <c r="BE756">
        <f>A!BD756</f>
        <v>0</v>
      </c>
      <c r="BF756">
        <f>A!BE756</f>
        <v>0</v>
      </c>
      <c r="BG756">
        <f>A!BF756</f>
        <v>0</v>
      </c>
      <c r="BH756">
        <f>A!BG756</f>
        <v>0</v>
      </c>
      <c r="BI756">
        <f>A!BH756</f>
        <v>0</v>
      </c>
      <c r="BJ756">
        <f>A!BI756</f>
        <v>0</v>
      </c>
      <c r="BK756">
        <f>A!BJ756</f>
        <v>0</v>
      </c>
      <c r="BL756">
        <f>A!BK756</f>
        <v>0</v>
      </c>
      <c r="BM756">
        <f>A!BL756</f>
        <v>0</v>
      </c>
      <c r="BN756">
        <f>A!BM756</f>
        <v>0</v>
      </c>
      <c r="BO756">
        <f>A!BN756</f>
        <v>0</v>
      </c>
      <c r="BP756">
        <f>A!BO756</f>
        <v>0</v>
      </c>
      <c r="BQ756">
        <f>A!BP756</f>
        <v>0</v>
      </c>
      <c r="BR756">
        <f>A!BQ756</f>
        <v>0</v>
      </c>
      <c r="BS756">
        <f>A!BR756</f>
        <v>0</v>
      </c>
      <c r="BT756">
        <f>A!BS756</f>
        <v>0</v>
      </c>
      <c r="BU756">
        <f>A!BT756</f>
        <v>0</v>
      </c>
      <c r="BV756">
        <f>A!BU756</f>
        <v>0</v>
      </c>
      <c r="BW756">
        <f>A!BV756</f>
        <v>0</v>
      </c>
      <c r="BX756">
        <f>A!BW756</f>
        <v>0</v>
      </c>
      <c r="BY756">
        <f>A!BX756</f>
        <v>0</v>
      </c>
      <c r="BZ756">
        <f>A!BY756</f>
        <v>0</v>
      </c>
      <c r="CA756">
        <f>A!BZ756</f>
        <v>0</v>
      </c>
      <c r="CB756">
        <f>A!CA756</f>
        <v>0</v>
      </c>
      <c r="CC756">
        <f>A!CB756</f>
        <v>0</v>
      </c>
      <c r="CD756">
        <f>A!CC756</f>
        <v>0</v>
      </c>
      <c r="CE756">
        <f>A!CD756</f>
        <v>0</v>
      </c>
      <c r="CF756">
        <f>A!CE756</f>
        <v>0</v>
      </c>
      <c r="CG756">
        <f>A!CF756</f>
        <v>0</v>
      </c>
      <c r="CH756">
        <f>A!CG756</f>
        <v>0</v>
      </c>
      <c r="CI756">
        <f>A!CH756</f>
        <v>0</v>
      </c>
      <c r="CJ756">
        <f>A!CI756</f>
        <v>0</v>
      </c>
      <c r="CK756">
        <f>A!CJ756</f>
        <v>0</v>
      </c>
      <c r="CL756">
        <f>A!CK756</f>
        <v>0</v>
      </c>
      <c r="CM756">
        <f>A!CL756</f>
        <v>0</v>
      </c>
      <c r="CN756">
        <f>A!CM756</f>
        <v>0</v>
      </c>
      <c r="CO756">
        <f>A!CN756</f>
        <v>0</v>
      </c>
      <c r="CP756">
        <f>A!CO756</f>
        <v>0</v>
      </c>
      <c r="CQ756">
        <f>A!CO1066</f>
        <v>0</v>
      </c>
      <c r="CR756">
        <f>A!CP756</f>
        <v>0</v>
      </c>
      <c r="CS756">
        <f>A!CQ756</f>
        <v>0</v>
      </c>
    </row>
    <row r="757" spans="1:97" x14ac:dyDescent="0.2">
      <c r="A757">
        <f>A!A757</f>
        <v>0</v>
      </c>
      <c r="B757">
        <f>A!B757</f>
        <v>0</v>
      </c>
      <c r="C757">
        <f>A!C757</f>
        <v>0</v>
      </c>
      <c r="D757">
        <f>A!D757</f>
        <v>0</v>
      </c>
      <c r="E757">
        <f>A!E757</f>
        <v>0</v>
      </c>
      <c r="F757">
        <f>A!F757</f>
        <v>0</v>
      </c>
      <c r="G757">
        <f>A!G757</f>
        <v>0</v>
      </c>
      <c r="H757">
        <f>A!H757</f>
        <v>0</v>
      </c>
      <c r="I757">
        <f>A!I757</f>
        <v>0</v>
      </c>
      <c r="J757">
        <f>A!J757</f>
        <v>0</v>
      </c>
      <c r="K757">
        <f>A!K757</f>
        <v>0</v>
      </c>
      <c r="L757">
        <f>A!L757</f>
        <v>0</v>
      </c>
      <c r="M757">
        <f>A!M757</f>
        <v>0</v>
      </c>
      <c r="N757">
        <f>A!N757</f>
        <v>0</v>
      </c>
      <c r="O757">
        <f>A!O757</f>
        <v>0</v>
      </c>
      <c r="P757" s="23" t="str">
        <f>IF(A!P757="","",INDEX(B!$A$1:$BT$2000,MATCH(A!P757,B!$AX$1:$AX$2000,0),D!$B$5))</f>
        <v/>
      </c>
      <c r="Q757">
        <f>A!Q757</f>
        <v>0</v>
      </c>
      <c r="R757">
        <f>A!R757</f>
        <v>0</v>
      </c>
      <c r="S757">
        <f>A!S757</f>
        <v>0</v>
      </c>
      <c r="T757">
        <f>A!T757</f>
        <v>0</v>
      </c>
      <c r="U757">
        <f>A!U757</f>
        <v>0</v>
      </c>
      <c r="V757" s="23">
        <f>IF(A!V757="&lt;",1,A!V757)</f>
        <v>0</v>
      </c>
      <c r="W757">
        <f>A!W757</f>
        <v>0</v>
      </c>
      <c r="X757">
        <f>A!X757</f>
        <v>0</v>
      </c>
      <c r="Y757">
        <f>A!Y757</f>
        <v>0</v>
      </c>
      <c r="Z757" s="23">
        <f t="shared" si="11"/>
        <v>0</v>
      </c>
      <c r="AA757">
        <f>A!Z757</f>
        <v>0</v>
      </c>
      <c r="AB757">
        <f>A!AA757</f>
        <v>0</v>
      </c>
      <c r="AC757">
        <f>A!AB757</f>
        <v>0</v>
      </c>
      <c r="AD757">
        <f>A!AC757</f>
        <v>0</v>
      </c>
      <c r="AE757">
        <f>A!AD757</f>
        <v>0</v>
      </c>
      <c r="AF757">
        <f>A!AE757</f>
        <v>0</v>
      </c>
      <c r="AG757">
        <f>A!AF757</f>
        <v>0</v>
      </c>
      <c r="AH757">
        <f>A!AG757</f>
        <v>0</v>
      </c>
      <c r="AI757">
        <f>A!AH757</f>
        <v>0</v>
      </c>
      <c r="AJ757">
        <f>A!AI757</f>
        <v>0</v>
      </c>
      <c r="AK757">
        <f>A!AJ757</f>
        <v>0</v>
      </c>
      <c r="AL757">
        <f>A!AK757</f>
        <v>0</v>
      </c>
      <c r="AM757">
        <f>A!AL757</f>
        <v>0</v>
      </c>
      <c r="AN757">
        <f>A!AM757</f>
        <v>0</v>
      </c>
      <c r="AO757">
        <f>A!AN757</f>
        <v>0</v>
      </c>
      <c r="AP757">
        <f>A!AO757</f>
        <v>0</v>
      </c>
      <c r="AQ757">
        <f>A!AP757</f>
        <v>0</v>
      </c>
      <c r="AR757">
        <f>A!AQ757</f>
        <v>0</v>
      </c>
      <c r="AS757">
        <f>A!AR757</f>
        <v>0</v>
      </c>
      <c r="AT757">
        <f>A!AS757</f>
        <v>0</v>
      </c>
      <c r="AU757">
        <f>A!AT757</f>
        <v>0</v>
      </c>
      <c r="AV757">
        <f>A!AU757</f>
        <v>0</v>
      </c>
      <c r="AW757" s="23" t="str">
        <f>IF(A!AV757=0,"",A!AV757)</f>
        <v/>
      </c>
      <c r="AX757">
        <f>A!AW757</f>
        <v>0</v>
      </c>
      <c r="AY757">
        <f>A!AX757</f>
        <v>0</v>
      </c>
      <c r="AZ757">
        <f>A!AY757</f>
        <v>0</v>
      </c>
      <c r="BA757">
        <f>A!AZ757</f>
        <v>0</v>
      </c>
      <c r="BB757">
        <f>A!BA757</f>
        <v>0</v>
      </c>
      <c r="BC757">
        <f>A!BB757</f>
        <v>0</v>
      </c>
      <c r="BD757">
        <f>A!BC757</f>
        <v>0</v>
      </c>
      <c r="BE757">
        <f>A!BD757</f>
        <v>0</v>
      </c>
      <c r="BF757">
        <f>A!BE757</f>
        <v>0</v>
      </c>
      <c r="BG757">
        <f>A!BF757</f>
        <v>0</v>
      </c>
      <c r="BH757">
        <f>A!BG757</f>
        <v>0</v>
      </c>
      <c r="BI757">
        <f>A!BH757</f>
        <v>0</v>
      </c>
      <c r="BJ757">
        <f>A!BI757</f>
        <v>0</v>
      </c>
      <c r="BK757">
        <f>A!BJ757</f>
        <v>0</v>
      </c>
      <c r="BL757">
        <f>A!BK757</f>
        <v>0</v>
      </c>
      <c r="BM757">
        <f>A!BL757</f>
        <v>0</v>
      </c>
      <c r="BN757">
        <f>A!BM757</f>
        <v>0</v>
      </c>
      <c r="BO757">
        <f>A!BN757</f>
        <v>0</v>
      </c>
      <c r="BP757">
        <f>A!BO757</f>
        <v>0</v>
      </c>
      <c r="BQ757">
        <f>A!BP757</f>
        <v>0</v>
      </c>
      <c r="BR757">
        <f>A!BQ757</f>
        <v>0</v>
      </c>
      <c r="BS757">
        <f>A!BR757</f>
        <v>0</v>
      </c>
      <c r="BT757">
        <f>A!BS757</f>
        <v>0</v>
      </c>
      <c r="BU757">
        <f>A!BT757</f>
        <v>0</v>
      </c>
      <c r="BV757">
        <f>A!BU757</f>
        <v>0</v>
      </c>
      <c r="BW757">
        <f>A!BV757</f>
        <v>0</v>
      </c>
      <c r="BX757">
        <f>A!BW757</f>
        <v>0</v>
      </c>
      <c r="BY757">
        <f>A!BX757</f>
        <v>0</v>
      </c>
      <c r="BZ757">
        <f>A!BY757</f>
        <v>0</v>
      </c>
      <c r="CA757">
        <f>A!BZ757</f>
        <v>0</v>
      </c>
      <c r="CB757">
        <f>A!CA757</f>
        <v>0</v>
      </c>
      <c r="CC757">
        <f>A!CB757</f>
        <v>0</v>
      </c>
      <c r="CD757">
        <f>A!CC757</f>
        <v>0</v>
      </c>
      <c r="CE757">
        <f>A!CD757</f>
        <v>0</v>
      </c>
      <c r="CF757">
        <f>A!CE757</f>
        <v>0</v>
      </c>
      <c r="CG757">
        <f>A!CF757</f>
        <v>0</v>
      </c>
      <c r="CH757">
        <f>A!CG757</f>
        <v>0</v>
      </c>
      <c r="CI757">
        <f>A!CH757</f>
        <v>0</v>
      </c>
      <c r="CJ757">
        <f>A!CI757</f>
        <v>0</v>
      </c>
      <c r="CK757">
        <f>A!CJ757</f>
        <v>0</v>
      </c>
      <c r="CL757">
        <f>A!CK757</f>
        <v>0</v>
      </c>
      <c r="CM757">
        <f>A!CL757</f>
        <v>0</v>
      </c>
      <c r="CN757">
        <f>A!CM757</f>
        <v>0</v>
      </c>
      <c r="CO757">
        <f>A!CN757</f>
        <v>0</v>
      </c>
      <c r="CP757">
        <f>A!CO757</f>
        <v>0</v>
      </c>
      <c r="CQ757">
        <f>A!CO1067</f>
        <v>0</v>
      </c>
      <c r="CR757">
        <f>A!CP757</f>
        <v>0</v>
      </c>
      <c r="CS757">
        <f>A!CQ757</f>
        <v>0</v>
      </c>
    </row>
    <row r="758" spans="1:97" x14ac:dyDescent="0.2">
      <c r="A758">
        <f>A!A758</f>
        <v>0</v>
      </c>
      <c r="B758">
        <f>A!B758</f>
        <v>0</v>
      </c>
      <c r="C758">
        <f>A!C758</f>
        <v>0</v>
      </c>
      <c r="D758">
        <f>A!D758</f>
        <v>0</v>
      </c>
      <c r="E758">
        <f>A!E758</f>
        <v>0</v>
      </c>
      <c r="F758">
        <f>A!F758</f>
        <v>0</v>
      </c>
      <c r="G758">
        <f>A!G758</f>
        <v>0</v>
      </c>
      <c r="H758">
        <f>A!H758</f>
        <v>0</v>
      </c>
      <c r="I758">
        <f>A!I758</f>
        <v>0</v>
      </c>
      <c r="J758">
        <f>A!J758</f>
        <v>0</v>
      </c>
      <c r="K758">
        <f>A!K758</f>
        <v>0</v>
      </c>
      <c r="L758">
        <f>A!L758</f>
        <v>0</v>
      </c>
      <c r="M758">
        <f>A!M758</f>
        <v>0</v>
      </c>
      <c r="N758">
        <f>A!N758</f>
        <v>0</v>
      </c>
      <c r="O758">
        <f>A!O758</f>
        <v>0</v>
      </c>
      <c r="P758" s="23" t="str">
        <f>IF(A!P758="","",INDEX(B!$A$1:$BT$2000,MATCH(A!P758,B!$AX$1:$AX$2000,0),D!$B$5))</f>
        <v/>
      </c>
      <c r="Q758">
        <f>A!Q758</f>
        <v>0</v>
      </c>
      <c r="R758">
        <f>A!R758</f>
        <v>0</v>
      </c>
      <c r="S758">
        <f>A!S758</f>
        <v>0</v>
      </c>
      <c r="T758">
        <f>A!T758</f>
        <v>0</v>
      </c>
      <c r="U758">
        <f>A!U758</f>
        <v>0</v>
      </c>
      <c r="V758" s="23">
        <f>IF(A!V758="&lt;",1,A!V758)</f>
        <v>0</v>
      </c>
      <c r="W758">
        <f>A!W758</f>
        <v>0</v>
      </c>
      <c r="X758">
        <f>A!X758</f>
        <v>0</v>
      </c>
      <c r="Y758">
        <f>A!Y758</f>
        <v>0</v>
      </c>
      <c r="Z758" s="23">
        <f t="shared" si="11"/>
        <v>0</v>
      </c>
      <c r="AA758">
        <f>A!Z758</f>
        <v>0</v>
      </c>
      <c r="AB758">
        <f>A!AA758</f>
        <v>0</v>
      </c>
      <c r="AC758">
        <f>A!AB758</f>
        <v>0</v>
      </c>
      <c r="AD758">
        <f>A!AC758</f>
        <v>0</v>
      </c>
      <c r="AE758">
        <f>A!AD758</f>
        <v>0</v>
      </c>
      <c r="AF758">
        <f>A!AE758</f>
        <v>0</v>
      </c>
      <c r="AG758">
        <f>A!AF758</f>
        <v>0</v>
      </c>
      <c r="AH758">
        <f>A!AG758</f>
        <v>0</v>
      </c>
      <c r="AI758">
        <f>A!AH758</f>
        <v>0</v>
      </c>
      <c r="AJ758">
        <f>A!AI758</f>
        <v>0</v>
      </c>
      <c r="AK758">
        <f>A!AJ758</f>
        <v>0</v>
      </c>
      <c r="AL758">
        <f>A!AK758</f>
        <v>0</v>
      </c>
      <c r="AM758">
        <f>A!AL758</f>
        <v>0</v>
      </c>
      <c r="AN758">
        <f>A!AM758</f>
        <v>0</v>
      </c>
      <c r="AO758">
        <f>A!AN758</f>
        <v>0</v>
      </c>
      <c r="AP758">
        <f>A!AO758</f>
        <v>0</v>
      </c>
      <c r="AQ758">
        <f>A!AP758</f>
        <v>0</v>
      </c>
      <c r="AR758">
        <f>A!AQ758</f>
        <v>0</v>
      </c>
      <c r="AS758">
        <f>A!AR758</f>
        <v>0</v>
      </c>
      <c r="AT758">
        <f>A!AS758</f>
        <v>0</v>
      </c>
      <c r="AU758">
        <f>A!AT758</f>
        <v>0</v>
      </c>
      <c r="AV758">
        <f>A!AU758</f>
        <v>0</v>
      </c>
      <c r="AW758" s="23" t="str">
        <f>IF(A!AV758=0,"",A!AV758)</f>
        <v/>
      </c>
      <c r="AX758">
        <f>A!AW758</f>
        <v>0</v>
      </c>
      <c r="AY758">
        <f>A!AX758</f>
        <v>0</v>
      </c>
      <c r="AZ758">
        <f>A!AY758</f>
        <v>0</v>
      </c>
      <c r="BA758">
        <f>A!AZ758</f>
        <v>0</v>
      </c>
      <c r="BB758">
        <f>A!BA758</f>
        <v>0</v>
      </c>
      <c r="BC758">
        <f>A!BB758</f>
        <v>0</v>
      </c>
      <c r="BD758">
        <f>A!BC758</f>
        <v>0</v>
      </c>
      <c r="BE758">
        <f>A!BD758</f>
        <v>0</v>
      </c>
      <c r="BF758">
        <f>A!BE758</f>
        <v>0</v>
      </c>
      <c r="BG758">
        <f>A!BF758</f>
        <v>0</v>
      </c>
      <c r="BH758">
        <f>A!BG758</f>
        <v>0</v>
      </c>
      <c r="BI758">
        <f>A!BH758</f>
        <v>0</v>
      </c>
      <c r="BJ758">
        <f>A!BI758</f>
        <v>0</v>
      </c>
      <c r="BK758">
        <f>A!BJ758</f>
        <v>0</v>
      </c>
      <c r="BL758">
        <f>A!BK758</f>
        <v>0</v>
      </c>
      <c r="BM758">
        <f>A!BL758</f>
        <v>0</v>
      </c>
      <c r="BN758">
        <f>A!BM758</f>
        <v>0</v>
      </c>
      <c r="BO758">
        <f>A!BN758</f>
        <v>0</v>
      </c>
      <c r="BP758">
        <f>A!BO758</f>
        <v>0</v>
      </c>
      <c r="BQ758">
        <f>A!BP758</f>
        <v>0</v>
      </c>
      <c r="BR758">
        <f>A!BQ758</f>
        <v>0</v>
      </c>
      <c r="BS758">
        <f>A!BR758</f>
        <v>0</v>
      </c>
      <c r="BT758">
        <f>A!BS758</f>
        <v>0</v>
      </c>
      <c r="BU758">
        <f>A!BT758</f>
        <v>0</v>
      </c>
      <c r="BV758">
        <f>A!BU758</f>
        <v>0</v>
      </c>
      <c r="BW758">
        <f>A!BV758</f>
        <v>0</v>
      </c>
      <c r="BX758">
        <f>A!BW758</f>
        <v>0</v>
      </c>
      <c r="BY758">
        <f>A!BX758</f>
        <v>0</v>
      </c>
      <c r="BZ758">
        <f>A!BY758</f>
        <v>0</v>
      </c>
      <c r="CA758">
        <f>A!BZ758</f>
        <v>0</v>
      </c>
      <c r="CB758">
        <f>A!CA758</f>
        <v>0</v>
      </c>
      <c r="CC758">
        <f>A!CB758</f>
        <v>0</v>
      </c>
      <c r="CD758">
        <f>A!CC758</f>
        <v>0</v>
      </c>
      <c r="CE758">
        <f>A!CD758</f>
        <v>0</v>
      </c>
      <c r="CF758">
        <f>A!CE758</f>
        <v>0</v>
      </c>
      <c r="CG758">
        <f>A!CF758</f>
        <v>0</v>
      </c>
      <c r="CH758">
        <f>A!CG758</f>
        <v>0</v>
      </c>
      <c r="CI758">
        <f>A!CH758</f>
        <v>0</v>
      </c>
      <c r="CJ758">
        <f>A!CI758</f>
        <v>0</v>
      </c>
      <c r="CK758">
        <f>A!CJ758</f>
        <v>0</v>
      </c>
      <c r="CL758">
        <f>A!CK758</f>
        <v>0</v>
      </c>
      <c r="CM758">
        <f>A!CL758</f>
        <v>0</v>
      </c>
      <c r="CN758">
        <f>A!CM758</f>
        <v>0</v>
      </c>
      <c r="CO758">
        <f>A!CN758</f>
        <v>0</v>
      </c>
      <c r="CP758">
        <f>A!CO758</f>
        <v>0</v>
      </c>
      <c r="CQ758">
        <f>A!CO1068</f>
        <v>0</v>
      </c>
      <c r="CR758">
        <f>A!CP758</f>
        <v>0</v>
      </c>
      <c r="CS758">
        <f>A!CQ758</f>
        <v>0</v>
      </c>
    </row>
    <row r="759" spans="1:97" x14ac:dyDescent="0.2">
      <c r="A759">
        <f>A!A759</f>
        <v>0</v>
      </c>
      <c r="B759">
        <f>A!B759</f>
        <v>0</v>
      </c>
      <c r="C759">
        <f>A!C759</f>
        <v>0</v>
      </c>
      <c r="D759">
        <f>A!D759</f>
        <v>0</v>
      </c>
      <c r="E759">
        <f>A!E759</f>
        <v>0</v>
      </c>
      <c r="F759">
        <f>A!F759</f>
        <v>0</v>
      </c>
      <c r="G759">
        <f>A!G759</f>
        <v>0</v>
      </c>
      <c r="H759">
        <f>A!H759</f>
        <v>0</v>
      </c>
      <c r="I759">
        <f>A!I759</f>
        <v>0</v>
      </c>
      <c r="J759">
        <f>A!J759</f>
        <v>0</v>
      </c>
      <c r="K759">
        <f>A!K759</f>
        <v>0</v>
      </c>
      <c r="L759">
        <f>A!L759</f>
        <v>0</v>
      </c>
      <c r="M759">
        <f>A!M759</f>
        <v>0</v>
      </c>
      <c r="N759">
        <f>A!N759</f>
        <v>0</v>
      </c>
      <c r="O759">
        <f>A!O759</f>
        <v>0</v>
      </c>
      <c r="P759" s="23" t="str">
        <f>IF(A!P759="","",INDEX(B!$A$1:$BT$2000,MATCH(A!P759,B!$AX$1:$AX$2000,0),D!$B$5))</f>
        <v/>
      </c>
      <c r="Q759">
        <f>A!Q759</f>
        <v>0</v>
      </c>
      <c r="R759">
        <f>A!R759</f>
        <v>0</v>
      </c>
      <c r="S759">
        <f>A!S759</f>
        <v>0</v>
      </c>
      <c r="T759">
        <f>A!T759</f>
        <v>0</v>
      </c>
      <c r="U759">
        <f>A!U759</f>
        <v>0</v>
      </c>
      <c r="V759" s="23">
        <f>IF(A!V759="&lt;",1,A!V759)</f>
        <v>0</v>
      </c>
      <c r="W759">
        <f>A!W759</f>
        <v>0</v>
      </c>
      <c r="X759">
        <f>A!X759</f>
        <v>0</v>
      </c>
      <c r="Y759">
        <f>A!Y759</f>
        <v>0</v>
      </c>
      <c r="Z759" s="23">
        <f t="shared" si="11"/>
        <v>0</v>
      </c>
      <c r="AA759">
        <f>A!Z759</f>
        <v>0</v>
      </c>
      <c r="AB759">
        <f>A!AA759</f>
        <v>0</v>
      </c>
      <c r="AC759">
        <f>A!AB759</f>
        <v>0</v>
      </c>
      <c r="AD759">
        <f>A!AC759</f>
        <v>0</v>
      </c>
      <c r="AE759">
        <f>A!AD759</f>
        <v>0</v>
      </c>
      <c r="AF759">
        <f>A!AE759</f>
        <v>0</v>
      </c>
      <c r="AG759">
        <f>A!AF759</f>
        <v>0</v>
      </c>
      <c r="AH759">
        <f>A!AG759</f>
        <v>0</v>
      </c>
      <c r="AI759">
        <f>A!AH759</f>
        <v>0</v>
      </c>
      <c r="AJ759">
        <f>A!AI759</f>
        <v>0</v>
      </c>
      <c r="AK759">
        <f>A!AJ759</f>
        <v>0</v>
      </c>
      <c r="AL759">
        <f>A!AK759</f>
        <v>0</v>
      </c>
      <c r="AM759">
        <f>A!AL759</f>
        <v>0</v>
      </c>
      <c r="AN759">
        <f>A!AM759</f>
        <v>0</v>
      </c>
      <c r="AO759">
        <f>A!AN759</f>
        <v>0</v>
      </c>
      <c r="AP759">
        <f>A!AO759</f>
        <v>0</v>
      </c>
      <c r="AQ759">
        <f>A!AP759</f>
        <v>0</v>
      </c>
      <c r="AR759">
        <f>A!AQ759</f>
        <v>0</v>
      </c>
      <c r="AS759">
        <f>A!AR759</f>
        <v>0</v>
      </c>
      <c r="AT759">
        <f>A!AS759</f>
        <v>0</v>
      </c>
      <c r="AU759">
        <f>A!AT759</f>
        <v>0</v>
      </c>
      <c r="AV759">
        <f>A!AU759</f>
        <v>0</v>
      </c>
      <c r="AW759" s="23" t="str">
        <f>IF(A!AV759=0,"",A!AV759)</f>
        <v/>
      </c>
      <c r="AX759">
        <f>A!AW759</f>
        <v>0</v>
      </c>
      <c r="AY759">
        <f>A!AX759</f>
        <v>0</v>
      </c>
      <c r="AZ759">
        <f>A!AY759</f>
        <v>0</v>
      </c>
      <c r="BA759">
        <f>A!AZ759</f>
        <v>0</v>
      </c>
      <c r="BB759">
        <f>A!BA759</f>
        <v>0</v>
      </c>
      <c r="BC759">
        <f>A!BB759</f>
        <v>0</v>
      </c>
      <c r="BD759">
        <f>A!BC759</f>
        <v>0</v>
      </c>
      <c r="BE759">
        <f>A!BD759</f>
        <v>0</v>
      </c>
      <c r="BF759">
        <f>A!BE759</f>
        <v>0</v>
      </c>
      <c r="BG759">
        <f>A!BF759</f>
        <v>0</v>
      </c>
      <c r="BH759">
        <f>A!BG759</f>
        <v>0</v>
      </c>
      <c r="BI759">
        <f>A!BH759</f>
        <v>0</v>
      </c>
      <c r="BJ759">
        <f>A!BI759</f>
        <v>0</v>
      </c>
      <c r="BK759">
        <f>A!BJ759</f>
        <v>0</v>
      </c>
      <c r="BL759">
        <f>A!BK759</f>
        <v>0</v>
      </c>
      <c r="BM759">
        <f>A!BL759</f>
        <v>0</v>
      </c>
      <c r="BN759">
        <f>A!BM759</f>
        <v>0</v>
      </c>
      <c r="BO759">
        <f>A!BN759</f>
        <v>0</v>
      </c>
      <c r="BP759">
        <f>A!BO759</f>
        <v>0</v>
      </c>
      <c r="BQ759">
        <f>A!BP759</f>
        <v>0</v>
      </c>
      <c r="BR759">
        <f>A!BQ759</f>
        <v>0</v>
      </c>
      <c r="BS759">
        <f>A!BR759</f>
        <v>0</v>
      </c>
      <c r="BT759">
        <f>A!BS759</f>
        <v>0</v>
      </c>
      <c r="BU759">
        <f>A!BT759</f>
        <v>0</v>
      </c>
      <c r="BV759">
        <f>A!BU759</f>
        <v>0</v>
      </c>
      <c r="BW759">
        <f>A!BV759</f>
        <v>0</v>
      </c>
      <c r="BX759">
        <f>A!BW759</f>
        <v>0</v>
      </c>
      <c r="BY759">
        <f>A!BX759</f>
        <v>0</v>
      </c>
      <c r="BZ759">
        <f>A!BY759</f>
        <v>0</v>
      </c>
      <c r="CA759">
        <f>A!BZ759</f>
        <v>0</v>
      </c>
      <c r="CB759">
        <f>A!CA759</f>
        <v>0</v>
      </c>
      <c r="CC759">
        <f>A!CB759</f>
        <v>0</v>
      </c>
      <c r="CD759">
        <f>A!CC759</f>
        <v>0</v>
      </c>
      <c r="CE759">
        <f>A!CD759</f>
        <v>0</v>
      </c>
      <c r="CF759">
        <f>A!CE759</f>
        <v>0</v>
      </c>
      <c r="CG759">
        <f>A!CF759</f>
        <v>0</v>
      </c>
      <c r="CH759">
        <f>A!CG759</f>
        <v>0</v>
      </c>
      <c r="CI759">
        <f>A!CH759</f>
        <v>0</v>
      </c>
      <c r="CJ759">
        <f>A!CI759</f>
        <v>0</v>
      </c>
      <c r="CK759">
        <f>A!CJ759</f>
        <v>0</v>
      </c>
      <c r="CL759">
        <f>A!CK759</f>
        <v>0</v>
      </c>
      <c r="CM759">
        <f>A!CL759</f>
        <v>0</v>
      </c>
      <c r="CN759">
        <f>A!CM759</f>
        <v>0</v>
      </c>
      <c r="CO759">
        <f>A!CN759</f>
        <v>0</v>
      </c>
      <c r="CP759">
        <f>A!CO759</f>
        <v>0</v>
      </c>
      <c r="CQ759">
        <f>A!CO1069</f>
        <v>0</v>
      </c>
      <c r="CR759">
        <f>A!CP759</f>
        <v>0</v>
      </c>
      <c r="CS759">
        <f>A!CQ759</f>
        <v>0</v>
      </c>
    </row>
    <row r="760" spans="1:97" x14ac:dyDescent="0.2">
      <c r="A760">
        <f>A!A760</f>
        <v>0</v>
      </c>
      <c r="B760">
        <f>A!B760</f>
        <v>0</v>
      </c>
      <c r="C760">
        <f>A!C760</f>
        <v>0</v>
      </c>
      <c r="D760">
        <f>A!D760</f>
        <v>0</v>
      </c>
      <c r="E760">
        <f>A!E760</f>
        <v>0</v>
      </c>
      <c r="F760">
        <f>A!F760</f>
        <v>0</v>
      </c>
      <c r="G760">
        <f>A!G760</f>
        <v>0</v>
      </c>
      <c r="H760">
        <f>A!H760</f>
        <v>0</v>
      </c>
      <c r="I760">
        <f>A!I760</f>
        <v>0</v>
      </c>
      <c r="J760">
        <f>A!J760</f>
        <v>0</v>
      </c>
      <c r="K760">
        <f>A!K760</f>
        <v>0</v>
      </c>
      <c r="L760">
        <f>A!L760</f>
        <v>0</v>
      </c>
      <c r="M760">
        <f>A!M760</f>
        <v>0</v>
      </c>
      <c r="N760">
        <f>A!N760</f>
        <v>0</v>
      </c>
      <c r="O760">
        <f>A!O760</f>
        <v>0</v>
      </c>
      <c r="P760" s="23" t="str">
        <f>IF(A!P760="","",INDEX(B!$A$1:$BT$2000,MATCH(A!P760,B!$AX$1:$AX$2000,0),D!$B$5))</f>
        <v/>
      </c>
      <c r="Q760">
        <f>A!Q760</f>
        <v>0</v>
      </c>
      <c r="R760">
        <f>A!R760</f>
        <v>0</v>
      </c>
      <c r="S760">
        <f>A!S760</f>
        <v>0</v>
      </c>
      <c r="T760">
        <f>A!T760</f>
        <v>0</v>
      </c>
      <c r="U760">
        <f>A!U760</f>
        <v>0</v>
      </c>
      <c r="V760" s="23">
        <f>IF(A!V760="&lt;",1,A!V760)</f>
        <v>0</v>
      </c>
      <c r="W760">
        <f>A!W760</f>
        <v>0</v>
      </c>
      <c r="X760">
        <f>A!X760</f>
        <v>0</v>
      </c>
      <c r="Y760">
        <f>A!Y760</f>
        <v>0</v>
      </c>
      <c r="Z760" s="23">
        <f t="shared" si="11"/>
        <v>0</v>
      </c>
      <c r="AA760">
        <f>A!Z760</f>
        <v>0</v>
      </c>
      <c r="AB760">
        <f>A!AA760</f>
        <v>0</v>
      </c>
      <c r="AC760">
        <f>A!AB760</f>
        <v>0</v>
      </c>
      <c r="AD760">
        <f>A!AC760</f>
        <v>0</v>
      </c>
      <c r="AE760">
        <f>A!AD760</f>
        <v>0</v>
      </c>
      <c r="AF760">
        <f>A!AE760</f>
        <v>0</v>
      </c>
      <c r="AG760">
        <f>A!AF760</f>
        <v>0</v>
      </c>
      <c r="AH760">
        <f>A!AG760</f>
        <v>0</v>
      </c>
      <c r="AI760">
        <f>A!AH760</f>
        <v>0</v>
      </c>
      <c r="AJ760">
        <f>A!AI760</f>
        <v>0</v>
      </c>
      <c r="AK760">
        <f>A!AJ760</f>
        <v>0</v>
      </c>
      <c r="AL760">
        <f>A!AK760</f>
        <v>0</v>
      </c>
      <c r="AM760">
        <f>A!AL760</f>
        <v>0</v>
      </c>
      <c r="AN760">
        <f>A!AM760</f>
        <v>0</v>
      </c>
      <c r="AO760">
        <f>A!AN760</f>
        <v>0</v>
      </c>
      <c r="AP760">
        <f>A!AO760</f>
        <v>0</v>
      </c>
      <c r="AQ760">
        <f>A!AP760</f>
        <v>0</v>
      </c>
      <c r="AR760">
        <f>A!AQ760</f>
        <v>0</v>
      </c>
      <c r="AS760">
        <f>A!AR760</f>
        <v>0</v>
      </c>
      <c r="AT760">
        <f>A!AS760</f>
        <v>0</v>
      </c>
      <c r="AU760">
        <f>A!AT760</f>
        <v>0</v>
      </c>
      <c r="AV760">
        <f>A!AU760</f>
        <v>0</v>
      </c>
      <c r="AW760" s="23" t="str">
        <f>IF(A!AV760=0,"",A!AV760)</f>
        <v/>
      </c>
      <c r="AX760">
        <f>A!AW760</f>
        <v>0</v>
      </c>
      <c r="AY760">
        <f>A!AX760</f>
        <v>0</v>
      </c>
      <c r="AZ760">
        <f>A!AY760</f>
        <v>0</v>
      </c>
      <c r="BA760">
        <f>A!AZ760</f>
        <v>0</v>
      </c>
      <c r="BB760">
        <f>A!BA760</f>
        <v>0</v>
      </c>
      <c r="BC760">
        <f>A!BB760</f>
        <v>0</v>
      </c>
      <c r="BD760">
        <f>A!BC760</f>
        <v>0</v>
      </c>
      <c r="BE760">
        <f>A!BD760</f>
        <v>0</v>
      </c>
      <c r="BF760">
        <f>A!BE760</f>
        <v>0</v>
      </c>
      <c r="BG760">
        <f>A!BF760</f>
        <v>0</v>
      </c>
      <c r="BH760">
        <f>A!BG760</f>
        <v>0</v>
      </c>
      <c r="BI760">
        <f>A!BH760</f>
        <v>0</v>
      </c>
      <c r="BJ760">
        <f>A!BI760</f>
        <v>0</v>
      </c>
      <c r="BK760">
        <f>A!BJ760</f>
        <v>0</v>
      </c>
      <c r="BL760">
        <f>A!BK760</f>
        <v>0</v>
      </c>
      <c r="BM760">
        <f>A!BL760</f>
        <v>0</v>
      </c>
      <c r="BN760">
        <f>A!BM760</f>
        <v>0</v>
      </c>
      <c r="BO760">
        <f>A!BN760</f>
        <v>0</v>
      </c>
      <c r="BP760">
        <f>A!BO760</f>
        <v>0</v>
      </c>
      <c r="BQ760">
        <f>A!BP760</f>
        <v>0</v>
      </c>
      <c r="BR760">
        <f>A!BQ760</f>
        <v>0</v>
      </c>
      <c r="BS760">
        <f>A!BR760</f>
        <v>0</v>
      </c>
      <c r="BT760">
        <f>A!BS760</f>
        <v>0</v>
      </c>
      <c r="BU760">
        <f>A!BT760</f>
        <v>0</v>
      </c>
      <c r="BV760">
        <f>A!BU760</f>
        <v>0</v>
      </c>
      <c r="BW760">
        <f>A!BV760</f>
        <v>0</v>
      </c>
      <c r="BX760">
        <f>A!BW760</f>
        <v>0</v>
      </c>
      <c r="BY760">
        <f>A!BX760</f>
        <v>0</v>
      </c>
      <c r="BZ760">
        <f>A!BY760</f>
        <v>0</v>
      </c>
      <c r="CA760">
        <f>A!BZ760</f>
        <v>0</v>
      </c>
      <c r="CB760">
        <f>A!CA760</f>
        <v>0</v>
      </c>
      <c r="CC760">
        <f>A!CB760</f>
        <v>0</v>
      </c>
      <c r="CD760">
        <f>A!CC760</f>
        <v>0</v>
      </c>
      <c r="CE760">
        <f>A!CD760</f>
        <v>0</v>
      </c>
      <c r="CF760">
        <f>A!CE760</f>
        <v>0</v>
      </c>
      <c r="CG760">
        <f>A!CF760</f>
        <v>0</v>
      </c>
      <c r="CH760">
        <f>A!CG760</f>
        <v>0</v>
      </c>
      <c r="CI760">
        <f>A!CH760</f>
        <v>0</v>
      </c>
      <c r="CJ760">
        <f>A!CI760</f>
        <v>0</v>
      </c>
      <c r="CK760">
        <f>A!CJ760</f>
        <v>0</v>
      </c>
      <c r="CL760">
        <f>A!CK760</f>
        <v>0</v>
      </c>
      <c r="CM760">
        <f>A!CL760</f>
        <v>0</v>
      </c>
      <c r="CN760">
        <f>A!CM760</f>
        <v>0</v>
      </c>
      <c r="CO760">
        <f>A!CN760</f>
        <v>0</v>
      </c>
      <c r="CP760">
        <f>A!CO760</f>
        <v>0</v>
      </c>
      <c r="CQ760">
        <f>A!CO1070</f>
        <v>0</v>
      </c>
      <c r="CR760">
        <f>A!CP760</f>
        <v>0</v>
      </c>
      <c r="CS760">
        <f>A!CQ760</f>
        <v>0</v>
      </c>
    </row>
    <row r="761" spans="1:97" x14ac:dyDescent="0.2">
      <c r="A761">
        <f>A!A761</f>
        <v>0</v>
      </c>
      <c r="B761">
        <f>A!B761</f>
        <v>0</v>
      </c>
      <c r="C761">
        <f>A!C761</f>
        <v>0</v>
      </c>
      <c r="D761">
        <f>A!D761</f>
        <v>0</v>
      </c>
      <c r="E761">
        <f>A!E761</f>
        <v>0</v>
      </c>
      <c r="F761">
        <f>A!F761</f>
        <v>0</v>
      </c>
      <c r="G761">
        <f>A!G761</f>
        <v>0</v>
      </c>
      <c r="H761">
        <f>A!H761</f>
        <v>0</v>
      </c>
      <c r="I761">
        <f>A!I761</f>
        <v>0</v>
      </c>
      <c r="J761">
        <f>A!J761</f>
        <v>0</v>
      </c>
      <c r="K761">
        <f>A!K761</f>
        <v>0</v>
      </c>
      <c r="L761">
        <f>A!L761</f>
        <v>0</v>
      </c>
      <c r="M761">
        <f>A!M761</f>
        <v>0</v>
      </c>
      <c r="N761">
        <f>A!N761</f>
        <v>0</v>
      </c>
      <c r="O761">
        <f>A!O761</f>
        <v>0</v>
      </c>
      <c r="P761" s="23" t="str">
        <f>IF(A!P761="","",INDEX(B!$A$1:$BT$2000,MATCH(A!P761,B!$AX$1:$AX$2000,0),D!$B$5))</f>
        <v/>
      </c>
      <c r="Q761">
        <f>A!Q761</f>
        <v>0</v>
      </c>
      <c r="R761">
        <f>A!R761</f>
        <v>0</v>
      </c>
      <c r="S761">
        <f>A!S761</f>
        <v>0</v>
      </c>
      <c r="T761">
        <f>A!T761</f>
        <v>0</v>
      </c>
      <c r="U761">
        <f>A!U761</f>
        <v>0</v>
      </c>
      <c r="V761" s="23">
        <f>IF(A!V761="&lt;",1,A!V761)</f>
        <v>0</v>
      </c>
      <c r="W761">
        <f>A!W761</f>
        <v>0</v>
      </c>
      <c r="X761">
        <f>A!X761</f>
        <v>0</v>
      </c>
      <c r="Y761">
        <f>A!Y761</f>
        <v>0</v>
      </c>
      <c r="Z761" s="23">
        <f t="shared" si="11"/>
        <v>0</v>
      </c>
      <c r="AA761">
        <f>A!Z761</f>
        <v>0</v>
      </c>
      <c r="AB761">
        <f>A!AA761</f>
        <v>0</v>
      </c>
      <c r="AC761">
        <f>A!AB761</f>
        <v>0</v>
      </c>
      <c r="AD761">
        <f>A!AC761</f>
        <v>0</v>
      </c>
      <c r="AE761">
        <f>A!AD761</f>
        <v>0</v>
      </c>
      <c r="AF761">
        <f>A!AE761</f>
        <v>0</v>
      </c>
      <c r="AG761">
        <f>A!AF761</f>
        <v>0</v>
      </c>
      <c r="AH761">
        <f>A!AG761</f>
        <v>0</v>
      </c>
      <c r="AI761">
        <f>A!AH761</f>
        <v>0</v>
      </c>
      <c r="AJ761">
        <f>A!AI761</f>
        <v>0</v>
      </c>
      <c r="AK761">
        <f>A!AJ761</f>
        <v>0</v>
      </c>
      <c r="AL761">
        <f>A!AK761</f>
        <v>0</v>
      </c>
      <c r="AM761">
        <f>A!AL761</f>
        <v>0</v>
      </c>
      <c r="AN761">
        <f>A!AM761</f>
        <v>0</v>
      </c>
      <c r="AO761">
        <f>A!AN761</f>
        <v>0</v>
      </c>
      <c r="AP761">
        <f>A!AO761</f>
        <v>0</v>
      </c>
      <c r="AQ761">
        <f>A!AP761</f>
        <v>0</v>
      </c>
      <c r="AR761">
        <f>A!AQ761</f>
        <v>0</v>
      </c>
      <c r="AS761">
        <f>A!AR761</f>
        <v>0</v>
      </c>
      <c r="AT761">
        <f>A!AS761</f>
        <v>0</v>
      </c>
      <c r="AU761">
        <f>A!AT761</f>
        <v>0</v>
      </c>
      <c r="AV761">
        <f>A!AU761</f>
        <v>0</v>
      </c>
      <c r="AW761" s="23" t="str">
        <f>IF(A!AV761=0,"",A!AV761)</f>
        <v/>
      </c>
      <c r="AX761">
        <f>A!AW761</f>
        <v>0</v>
      </c>
      <c r="AY761">
        <f>A!AX761</f>
        <v>0</v>
      </c>
      <c r="AZ761">
        <f>A!AY761</f>
        <v>0</v>
      </c>
      <c r="BA761">
        <f>A!AZ761</f>
        <v>0</v>
      </c>
      <c r="BB761">
        <f>A!BA761</f>
        <v>0</v>
      </c>
      <c r="BC761">
        <f>A!BB761</f>
        <v>0</v>
      </c>
      <c r="BD761">
        <f>A!BC761</f>
        <v>0</v>
      </c>
      <c r="BE761">
        <f>A!BD761</f>
        <v>0</v>
      </c>
      <c r="BF761">
        <f>A!BE761</f>
        <v>0</v>
      </c>
      <c r="BG761">
        <f>A!BF761</f>
        <v>0</v>
      </c>
      <c r="BH761">
        <f>A!BG761</f>
        <v>0</v>
      </c>
      <c r="BI761">
        <f>A!BH761</f>
        <v>0</v>
      </c>
      <c r="BJ761">
        <f>A!BI761</f>
        <v>0</v>
      </c>
      <c r="BK761">
        <f>A!BJ761</f>
        <v>0</v>
      </c>
      <c r="BL761">
        <f>A!BK761</f>
        <v>0</v>
      </c>
      <c r="BM761">
        <f>A!BL761</f>
        <v>0</v>
      </c>
      <c r="BN761">
        <f>A!BM761</f>
        <v>0</v>
      </c>
      <c r="BO761">
        <f>A!BN761</f>
        <v>0</v>
      </c>
      <c r="BP761">
        <f>A!BO761</f>
        <v>0</v>
      </c>
      <c r="BQ761">
        <f>A!BP761</f>
        <v>0</v>
      </c>
      <c r="BR761">
        <f>A!BQ761</f>
        <v>0</v>
      </c>
      <c r="BS761">
        <f>A!BR761</f>
        <v>0</v>
      </c>
      <c r="BT761">
        <f>A!BS761</f>
        <v>0</v>
      </c>
      <c r="BU761">
        <f>A!BT761</f>
        <v>0</v>
      </c>
      <c r="BV761">
        <f>A!BU761</f>
        <v>0</v>
      </c>
      <c r="BW761">
        <f>A!BV761</f>
        <v>0</v>
      </c>
      <c r="BX761">
        <f>A!BW761</f>
        <v>0</v>
      </c>
      <c r="BY761">
        <f>A!BX761</f>
        <v>0</v>
      </c>
      <c r="BZ761">
        <f>A!BY761</f>
        <v>0</v>
      </c>
      <c r="CA761">
        <f>A!BZ761</f>
        <v>0</v>
      </c>
      <c r="CB761">
        <f>A!CA761</f>
        <v>0</v>
      </c>
      <c r="CC761">
        <f>A!CB761</f>
        <v>0</v>
      </c>
      <c r="CD761">
        <f>A!CC761</f>
        <v>0</v>
      </c>
      <c r="CE761">
        <f>A!CD761</f>
        <v>0</v>
      </c>
      <c r="CF761">
        <f>A!CE761</f>
        <v>0</v>
      </c>
      <c r="CG761">
        <f>A!CF761</f>
        <v>0</v>
      </c>
      <c r="CH761">
        <f>A!CG761</f>
        <v>0</v>
      </c>
      <c r="CI761">
        <f>A!CH761</f>
        <v>0</v>
      </c>
      <c r="CJ761">
        <f>A!CI761</f>
        <v>0</v>
      </c>
      <c r="CK761">
        <f>A!CJ761</f>
        <v>0</v>
      </c>
      <c r="CL761">
        <f>A!CK761</f>
        <v>0</v>
      </c>
      <c r="CM761">
        <f>A!CL761</f>
        <v>0</v>
      </c>
      <c r="CN761">
        <f>A!CM761</f>
        <v>0</v>
      </c>
      <c r="CO761">
        <f>A!CN761</f>
        <v>0</v>
      </c>
      <c r="CP761">
        <f>A!CO761</f>
        <v>0</v>
      </c>
      <c r="CQ761">
        <f>A!CO1071</f>
        <v>0</v>
      </c>
      <c r="CR761">
        <f>A!CP761</f>
        <v>0</v>
      </c>
      <c r="CS761">
        <f>A!CQ761</f>
        <v>0</v>
      </c>
    </row>
    <row r="762" spans="1:97" x14ac:dyDescent="0.2">
      <c r="A762">
        <f>A!A762</f>
        <v>0</v>
      </c>
      <c r="B762">
        <f>A!B762</f>
        <v>0</v>
      </c>
      <c r="C762">
        <f>A!C762</f>
        <v>0</v>
      </c>
      <c r="D762">
        <f>A!D762</f>
        <v>0</v>
      </c>
      <c r="E762">
        <f>A!E762</f>
        <v>0</v>
      </c>
      <c r="F762">
        <f>A!F762</f>
        <v>0</v>
      </c>
      <c r="G762">
        <f>A!G762</f>
        <v>0</v>
      </c>
      <c r="H762">
        <f>A!H762</f>
        <v>0</v>
      </c>
      <c r="I762">
        <f>A!I762</f>
        <v>0</v>
      </c>
      <c r="J762">
        <f>A!J762</f>
        <v>0</v>
      </c>
      <c r="K762">
        <f>A!K762</f>
        <v>0</v>
      </c>
      <c r="L762">
        <f>A!L762</f>
        <v>0</v>
      </c>
      <c r="M762">
        <f>A!M762</f>
        <v>0</v>
      </c>
      <c r="N762">
        <f>A!N762</f>
        <v>0</v>
      </c>
      <c r="O762">
        <f>A!O762</f>
        <v>0</v>
      </c>
      <c r="P762" s="23" t="str">
        <f>IF(A!P762="","",INDEX(B!$A$1:$BT$2000,MATCH(A!P762,B!$AX$1:$AX$2000,0),D!$B$5))</f>
        <v/>
      </c>
      <c r="Q762">
        <f>A!Q762</f>
        <v>0</v>
      </c>
      <c r="R762">
        <f>A!R762</f>
        <v>0</v>
      </c>
      <c r="S762">
        <f>A!S762</f>
        <v>0</v>
      </c>
      <c r="T762">
        <f>A!T762</f>
        <v>0</v>
      </c>
      <c r="U762">
        <f>A!U762</f>
        <v>0</v>
      </c>
      <c r="V762" s="23">
        <f>IF(A!V762="&lt;",1,A!V762)</f>
        <v>0</v>
      </c>
      <c r="W762">
        <f>A!W762</f>
        <v>0</v>
      </c>
      <c r="X762">
        <f>A!X762</f>
        <v>0</v>
      </c>
      <c r="Y762">
        <f>A!Y762</f>
        <v>0</v>
      </c>
      <c r="Z762" s="23">
        <f t="shared" si="11"/>
        <v>0</v>
      </c>
      <c r="AA762">
        <f>A!Z762</f>
        <v>0</v>
      </c>
      <c r="AB762">
        <f>A!AA762</f>
        <v>0</v>
      </c>
      <c r="AC762">
        <f>A!AB762</f>
        <v>0</v>
      </c>
      <c r="AD762">
        <f>A!AC762</f>
        <v>0</v>
      </c>
      <c r="AE762">
        <f>A!AD762</f>
        <v>0</v>
      </c>
      <c r="AF762">
        <f>A!AE762</f>
        <v>0</v>
      </c>
      <c r="AG762">
        <f>A!AF762</f>
        <v>0</v>
      </c>
      <c r="AH762">
        <f>A!AG762</f>
        <v>0</v>
      </c>
      <c r="AI762">
        <f>A!AH762</f>
        <v>0</v>
      </c>
      <c r="AJ762">
        <f>A!AI762</f>
        <v>0</v>
      </c>
      <c r="AK762">
        <f>A!AJ762</f>
        <v>0</v>
      </c>
      <c r="AL762">
        <f>A!AK762</f>
        <v>0</v>
      </c>
      <c r="AM762">
        <f>A!AL762</f>
        <v>0</v>
      </c>
      <c r="AN762">
        <f>A!AM762</f>
        <v>0</v>
      </c>
      <c r="AO762">
        <f>A!AN762</f>
        <v>0</v>
      </c>
      <c r="AP762">
        <f>A!AO762</f>
        <v>0</v>
      </c>
      <c r="AQ762">
        <f>A!AP762</f>
        <v>0</v>
      </c>
      <c r="AR762">
        <f>A!AQ762</f>
        <v>0</v>
      </c>
      <c r="AS762">
        <f>A!AR762</f>
        <v>0</v>
      </c>
      <c r="AT762">
        <f>A!AS762</f>
        <v>0</v>
      </c>
      <c r="AU762">
        <f>A!AT762</f>
        <v>0</v>
      </c>
      <c r="AV762">
        <f>A!AU762</f>
        <v>0</v>
      </c>
      <c r="AW762" s="23" t="str">
        <f>IF(A!AV762=0,"",A!AV762)</f>
        <v/>
      </c>
      <c r="AX762">
        <f>A!AW762</f>
        <v>0</v>
      </c>
      <c r="AY762">
        <f>A!AX762</f>
        <v>0</v>
      </c>
      <c r="AZ762">
        <f>A!AY762</f>
        <v>0</v>
      </c>
      <c r="BA762">
        <f>A!AZ762</f>
        <v>0</v>
      </c>
      <c r="BB762">
        <f>A!BA762</f>
        <v>0</v>
      </c>
      <c r="BC762">
        <f>A!BB762</f>
        <v>0</v>
      </c>
      <c r="BD762">
        <f>A!BC762</f>
        <v>0</v>
      </c>
      <c r="BE762">
        <f>A!BD762</f>
        <v>0</v>
      </c>
      <c r="BF762">
        <f>A!BE762</f>
        <v>0</v>
      </c>
      <c r="BG762">
        <f>A!BF762</f>
        <v>0</v>
      </c>
      <c r="BH762">
        <f>A!BG762</f>
        <v>0</v>
      </c>
      <c r="BI762">
        <f>A!BH762</f>
        <v>0</v>
      </c>
      <c r="BJ762">
        <f>A!BI762</f>
        <v>0</v>
      </c>
      <c r="BK762">
        <f>A!BJ762</f>
        <v>0</v>
      </c>
      <c r="BL762">
        <f>A!BK762</f>
        <v>0</v>
      </c>
      <c r="BM762">
        <f>A!BL762</f>
        <v>0</v>
      </c>
      <c r="BN762">
        <f>A!BM762</f>
        <v>0</v>
      </c>
      <c r="BO762">
        <f>A!BN762</f>
        <v>0</v>
      </c>
      <c r="BP762">
        <f>A!BO762</f>
        <v>0</v>
      </c>
      <c r="BQ762">
        <f>A!BP762</f>
        <v>0</v>
      </c>
      <c r="BR762">
        <f>A!BQ762</f>
        <v>0</v>
      </c>
      <c r="BS762">
        <f>A!BR762</f>
        <v>0</v>
      </c>
      <c r="BT762">
        <f>A!BS762</f>
        <v>0</v>
      </c>
      <c r="BU762">
        <f>A!BT762</f>
        <v>0</v>
      </c>
      <c r="BV762">
        <f>A!BU762</f>
        <v>0</v>
      </c>
      <c r="BW762">
        <f>A!BV762</f>
        <v>0</v>
      </c>
      <c r="BX762">
        <f>A!BW762</f>
        <v>0</v>
      </c>
      <c r="BY762">
        <f>A!BX762</f>
        <v>0</v>
      </c>
      <c r="BZ762">
        <f>A!BY762</f>
        <v>0</v>
      </c>
      <c r="CA762">
        <f>A!BZ762</f>
        <v>0</v>
      </c>
      <c r="CB762">
        <f>A!CA762</f>
        <v>0</v>
      </c>
      <c r="CC762">
        <f>A!CB762</f>
        <v>0</v>
      </c>
      <c r="CD762">
        <f>A!CC762</f>
        <v>0</v>
      </c>
      <c r="CE762">
        <f>A!CD762</f>
        <v>0</v>
      </c>
      <c r="CF762">
        <f>A!CE762</f>
        <v>0</v>
      </c>
      <c r="CG762">
        <f>A!CF762</f>
        <v>0</v>
      </c>
      <c r="CH762">
        <f>A!CG762</f>
        <v>0</v>
      </c>
      <c r="CI762">
        <f>A!CH762</f>
        <v>0</v>
      </c>
      <c r="CJ762">
        <f>A!CI762</f>
        <v>0</v>
      </c>
      <c r="CK762">
        <f>A!CJ762</f>
        <v>0</v>
      </c>
      <c r="CL762">
        <f>A!CK762</f>
        <v>0</v>
      </c>
      <c r="CM762">
        <f>A!CL762</f>
        <v>0</v>
      </c>
      <c r="CN762">
        <f>A!CM762</f>
        <v>0</v>
      </c>
      <c r="CO762">
        <f>A!CN762</f>
        <v>0</v>
      </c>
      <c r="CP762">
        <f>A!CO762</f>
        <v>0</v>
      </c>
      <c r="CQ762">
        <f>A!CO1072</f>
        <v>0</v>
      </c>
      <c r="CR762">
        <f>A!CP762</f>
        <v>0</v>
      </c>
      <c r="CS762">
        <f>A!CQ762</f>
        <v>0</v>
      </c>
    </row>
    <row r="763" spans="1:97" x14ac:dyDescent="0.2">
      <c r="A763">
        <f>A!A763</f>
        <v>0</v>
      </c>
      <c r="B763">
        <f>A!B763</f>
        <v>0</v>
      </c>
      <c r="C763">
        <f>A!C763</f>
        <v>0</v>
      </c>
      <c r="D763">
        <f>A!D763</f>
        <v>0</v>
      </c>
      <c r="E763">
        <f>A!E763</f>
        <v>0</v>
      </c>
      <c r="F763">
        <f>A!F763</f>
        <v>0</v>
      </c>
      <c r="G763">
        <f>A!G763</f>
        <v>0</v>
      </c>
      <c r="H763">
        <f>A!H763</f>
        <v>0</v>
      </c>
      <c r="I763">
        <f>A!I763</f>
        <v>0</v>
      </c>
      <c r="J763">
        <f>A!J763</f>
        <v>0</v>
      </c>
      <c r="K763">
        <f>A!K763</f>
        <v>0</v>
      </c>
      <c r="L763">
        <f>A!L763</f>
        <v>0</v>
      </c>
      <c r="M763">
        <f>A!M763</f>
        <v>0</v>
      </c>
      <c r="N763">
        <f>A!N763</f>
        <v>0</v>
      </c>
      <c r="O763">
        <f>A!O763</f>
        <v>0</v>
      </c>
      <c r="P763" s="23" t="str">
        <f>IF(A!P763="","",INDEX(B!$A$1:$BT$2000,MATCH(A!P763,B!$AX$1:$AX$2000,0),D!$B$5))</f>
        <v/>
      </c>
      <c r="Q763">
        <f>A!Q763</f>
        <v>0</v>
      </c>
      <c r="R763">
        <f>A!R763</f>
        <v>0</v>
      </c>
      <c r="S763">
        <f>A!S763</f>
        <v>0</v>
      </c>
      <c r="T763">
        <f>A!T763</f>
        <v>0</v>
      </c>
      <c r="U763">
        <f>A!U763</f>
        <v>0</v>
      </c>
      <c r="V763" s="23">
        <f>IF(A!V763="&lt;",1,A!V763)</f>
        <v>0</v>
      </c>
      <c r="W763">
        <f>A!W763</f>
        <v>0</v>
      </c>
      <c r="X763">
        <f>A!X763</f>
        <v>0</v>
      </c>
      <c r="Y763">
        <f>A!Y763</f>
        <v>0</v>
      </c>
      <c r="Z763" s="23">
        <f t="shared" si="11"/>
        <v>0</v>
      </c>
      <c r="AA763">
        <f>A!Z763</f>
        <v>0</v>
      </c>
      <c r="AB763">
        <f>A!AA763</f>
        <v>0</v>
      </c>
      <c r="AC763">
        <f>A!AB763</f>
        <v>0</v>
      </c>
      <c r="AD763">
        <f>A!AC763</f>
        <v>0</v>
      </c>
      <c r="AE763">
        <f>A!AD763</f>
        <v>0</v>
      </c>
      <c r="AF763">
        <f>A!AE763</f>
        <v>0</v>
      </c>
      <c r="AG763">
        <f>A!AF763</f>
        <v>0</v>
      </c>
      <c r="AH763">
        <f>A!AG763</f>
        <v>0</v>
      </c>
      <c r="AI763">
        <f>A!AH763</f>
        <v>0</v>
      </c>
      <c r="AJ763">
        <f>A!AI763</f>
        <v>0</v>
      </c>
      <c r="AK763">
        <f>A!AJ763</f>
        <v>0</v>
      </c>
      <c r="AL763">
        <f>A!AK763</f>
        <v>0</v>
      </c>
      <c r="AM763">
        <f>A!AL763</f>
        <v>0</v>
      </c>
      <c r="AN763">
        <f>A!AM763</f>
        <v>0</v>
      </c>
      <c r="AO763">
        <f>A!AN763</f>
        <v>0</v>
      </c>
      <c r="AP763">
        <f>A!AO763</f>
        <v>0</v>
      </c>
      <c r="AQ763">
        <f>A!AP763</f>
        <v>0</v>
      </c>
      <c r="AR763">
        <f>A!AQ763</f>
        <v>0</v>
      </c>
      <c r="AS763">
        <f>A!AR763</f>
        <v>0</v>
      </c>
      <c r="AT763">
        <f>A!AS763</f>
        <v>0</v>
      </c>
      <c r="AU763">
        <f>A!AT763</f>
        <v>0</v>
      </c>
      <c r="AV763">
        <f>A!AU763</f>
        <v>0</v>
      </c>
      <c r="AW763" s="23" t="str">
        <f>IF(A!AV763=0,"",A!AV763)</f>
        <v/>
      </c>
      <c r="AX763">
        <f>A!AW763</f>
        <v>0</v>
      </c>
      <c r="AY763">
        <f>A!AX763</f>
        <v>0</v>
      </c>
      <c r="AZ763">
        <f>A!AY763</f>
        <v>0</v>
      </c>
      <c r="BA763">
        <f>A!AZ763</f>
        <v>0</v>
      </c>
      <c r="BB763">
        <f>A!BA763</f>
        <v>0</v>
      </c>
      <c r="BC763">
        <f>A!BB763</f>
        <v>0</v>
      </c>
      <c r="BD763">
        <f>A!BC763</f>
        <v>0</v>
      </c>
      <c r="BE763">
        <f>A!BD763</f>
        <v>0</v>
      </c>
      <c r="BF763">
        <f>A!BE763</f>
        <v>0</v>
      </c>
      <c r="BG763">
        <f>A!BF763</f>
        <v>0</v>
      </c>
      <c r="BH763">
        <f>A!BG763</f>
        <v>0</v>
      </c>
      <c r="BI763">
        <f>A!BH763</f>
        <v>0</v>
      </c>
      <c r="BJ763">
        <f>A!BI763</f>
        <v>0</v>
      </c>
      <c r="BK763">
        <f>A!BJ763</f>
        <v>0</v>
      </c>
      <c r="BL763">
        <f>A!BK763</f>
        <v>0</v>
      </c>
      <c r="BM763">
        <f>A!BL763</f>
        <v>0</v>
      </c>
      <c r="BN763">
        <f>A!BM763</f>
        <v>0</v>
      </c>
      <c r="BO763">
        <f>A!BN763</f>
        <v>0</v>
      </c>
      <c r="BP763">
        <f>A!BO763</f>
        <v>0</v>
      </c>
      <c r="BQ763">
        <f>A!BP763</f>
        <v>0</v>
      </c>
      <c r="BR763">
        <f>A!BQ763</f>
        <v>0</v>
      </c>
      <c r="BS763">
        <f>A!BR763</f>
        <v>0</v>
      </c>
      <c r="BT763">
        <f>A!BS763</f>
        <v>0</v>
      </c>
      <c r="BU763">
        <f>A!BT763</f>
        <v>0</v>
      </c>
      <c r="BV763">
        <f>A!BU763</f>
        <v>0</v>
      </c>
      <c r="BW763">
        <f>A!BV763</f>
        <v>0</v>
      </c>
      <c r="BX763">
        <f>A!BW763</f>
        <v>0</v>
      </c>
      <c r="BY763">
        <f>A!BX763</f>
        <v>0</v>
      </c>
      <c r="BZ763">
        <f>A!BY763</f>
        <v>0</v>
      </c>
      <c r="CA763">
        <f>A!BZ763</f>
        <v>0</v>
      </c>
      <c r="CB763">
        <f>A!CA763</f>
        <v>0</v>
      </c>
      <c r="CC763">
        <f>A!CB763</f>
        <v>0</v>
      </c>
      <c r="CD763">
        <f>A!CC763</f>
        <v>0</v>
      </c>
      <c r="CE763">
        <f>A!CD763</f>
        <v>0</v>
      </c>
      <c r="CF763">
        <f>A!CE763</f>
        <v>0</v>
      </c>
      <c r="CG763">
        <f>A!CF763</f>
        <v>0</v>
      </c>
      <c r="CH763">
        <f>A!CG763</f>
        <v>0</v>
      </c>
      <c r="CI763">
        <f>A!CH763</f>
        <v>0</v>
      </c>
      <c r="CJ763">
        <f>A!CI763</f>
        <v>0</v>
      </c>
      <c r="CK763">
        <f>A!CJ763</f>
        <v>0</v>
      </c>
      <c r="CL763">
        <f>A!CK763</f>
        <v>0</v>
      </c>
      <c r="CM763">
        <f>A!CL763</f>
        <v>0</v>
      </c>
      <c r="CN763">
        <f>A!CM763</f>
        <v>0</v>
      </c>
      <c r="CO763">
        <f>A!CN763</f>
        <v>0</v>
      </c>
      <c r="CP763">
        <f>A!CO763</f>
        <v>0</v>
      </c>
      <c r="CQ763">
        <f>A!CO1073</f>
        <v>0</v>
      </c>
      <c r="CR763">
        <f>A!CP763</f>
        <v>0</v>
      </c>
      <c r="CS763">
        <f>A!CQ763</f>
        <v>0</v>
      </c>
    </row>
    <row r="764" spans="1:97" x14ac:dyDescent="0.2">
      <c r="A764">
        <f>A!A764</f>
        <v>0</v>
      </c>
      <c r="B764">
        <f>A!B764</f>
        <v>0</v>
      </c>
      <c r="C764">
        <f>A!C764</f>
        <v>0</v>
      </c>
      <c r="D764">
        <f>A!D764</f>
        <v>0</v>
      </c>
      <c r="E764">
        <f>A!E764</f>
        <v>0</v>
      </c>
      <c r="F764">
        <f>A!F764</f>
        <v>0</v>
      </c>
      <c r="G764">
        <f>A!G764</f>
        <v>0</v>
      </c>
      <c r="H764">
        <f>A!H764</f>
        <v>0</v>
      </c>
      <c r="I764">
        <f>A!I764</f>
        <v>0</v>
      </c>
      <c r="J764">
        <f>A!J764</f>
        <v>0</v>
      </c>
      <c r="K764">
        <f>A!K764</f>
        <v>0</v>
      </c>
      <c r="L764">
        <f>A!L764</f>
        <v>0</v>
      </c>
      <c r="M764">
        <f>A!M764</f>
        <v>0</v>
      </c>
      <c r="N764">
        <f>A!N764</f>
        <v>0</v>
      </c>
      <c r="O764">
        <f>A!O764</f>
        <v>0</v>
      </c>
      <c r="P764" s="23" t="str">
        <f>IF(A!P764="","",INDEX(B!$A$1:$BT$2000,MATCH(A!P764,B!$AX$1:$AX$2000,0),D!$B$5))</f>
        <v/>
      </c>
      <c r="Q764">
        <f>A!Q764</f>
        <v>0</v>
      </c>
      <c r="R764">
        <f>A!R764</f>
        <v>0</v>
      </c>
      <c r="S764">
        <f>A!S764</f>
        <v>0</v>
      </c>
      <c r="T764">
        <f>A!T764</f>
        <v>0</v>
      </c>
      <c r="U764">
        <f>A!U764</f>
        <v>0</v>
      </c>
      <c r="V764" s="23">
        <f>IF(A!V764="&lt;",1,A!V764)</f>
        <v>0</v>
      </c>
      <c r="W764">
        <f>A!W764</f>
        <v>0</v>
      </c>
      <c r="X764">
        <f>A!X764</f>
        <v>0</v>
      </c>
      <c r="Y764">
        <f>A!Y764</f>
        <v>0</v>
      </c>
      <c r="Z764" s="23">
        <f t="shared" si="11"/>
        <v>0</v>
      </c>
      <c r="AA764">
        <f>A!Z764</f>
        <v>0</v>
      </c>
      <c r="AB764">
        <f>A!AA764</f>
        <v>0</v>
      </c>
      <c r="AC764">
        <f>A!AB764</f>
        <v>0</v>
      </c>
      <c r="AD764">
        <f>A!AC764</f>
        <v>0</v>
      </c>
      <c r="AE764">
        <f>A!AD764</f>
        <v>0</v>
      </c>
      <c r="AF764">
        <f>A!AE764</f>
        <v>0</v>
      </c>
      <c r="AG764">
        <f>A!AF764</f>
        <v>0</v>
      </c>
      <c r="AH764">
        <f>A!AG764</f>
        <v>0</v>
      </c>
      <c r="AI764">
        <f>A!AH764</f>
        <v>0</v>
      </c>
      <c r="AJ764">
        <f>A!AI764</f>
        <v>0</v>
      </c>
      <c r="AK764">
        <f>A!AJ764</f>
        <v>0</v>
      </c>
      <c r="AL764">
        <f>A!AK764</f>
        <v>0</v>
      </c>
      <c r="AM764">
        <f>A!AL764</f>
        <v>0</v>
      </c>
      <c r="AN764">
        <f>A!AM764</f>
        <v>0</v>
      </c>
      <c r="AO764">
        <f>A!AN764</f>
        <v>0</v>
      </c>
      <c r="AP764">
        <f>A!AO764</f>
        <v>0</v>
      </c>
      <c r="AQ764">
        <f>A!AP764</f>
        <v>0</v>
      </c>
      <c r="AR764">
        <f>A!AQ764</f>
        <v>0</v>
      </c>
      <c r="AS764">
        <f>A!AR764</f>
        <v>0</v>
      </c>
      <c r="AT764">
        <f>A!AS764</f>
        <v>0</v>
      </c>
      <c r="AU764">
        <f>A!AT764</f>
        <v>0</v>
      </c>
      <c r="AV764">
        <f>A!AU764</f>
        <v>0</v>
      </c>
      <c r="AW764" s="23" t="str">
        <f>IF(A!AV764=0,"",A!AV764)</f>
        <v/>
      </c>
      <c r="AX764">
        <f>A!AW764</f>
        <v>0</v>
      </c>
      <c r="AY764">
        <f>A!AX764</f>
        <v>0</v>
      </c>
      <c r="AZ764">
        <f>A!AY764</f>
        <v>0</v>
      </c>
      <c r="BA764">
        <f>A!AZ764</f>
        <v>0</v>
      </c>
      <c r="BB764">
        <f>A!BA764</f>
        <v>0</v>
      </c>
      <c r="BC764">
        <f>A!BB764</f>
        <v>0</v>
      </c>
      <c r="BD764">
        <f>A!BC764</f>
        <v>0</v>
      </c>
      <c r="BE764">
        <f>A!BD764</f>
        <v>0</v>
      </c>
      <c r="BF764">
        <f>A!BE764</f>
        <v>0</v>
      </c>
      <c r="BG764">
        <f>A!BF764</f>
        <v>0</v>
      </c>
      <c r="BH764">
        <f>A!BG764</f>
        <v>0</v>
      </c>
      <c r="BI764">
        <f>A!BH764</f>
        <v>0</v>
      </c>
      <c r="BJ764">
        <f>A!BI764</f>
        <v>0</v>
      </c>
      <c r="BK764">
        <f>A!BJ764</f>
        <v>0</v>
      </c>
      <c r="BL764">
        <f>A!BK764</f>
        <v>0</v>
      </c>
      <c r="BM764">
        <f>A!BL764</f>
        <v>0</v>
      </c>
      <c r="BN764">
        <f>A!BM764</f>
        <v>0</v>
      </c>
      <c r="BO764">
        <f>A!BN764</f>
        <v>0</v>
      </c>
      <c r="BP764">
        <f>A!BO764</f>
        <v>0</v>
      </c>
      <c r="BQ764">
        <f>A!BP764</f>
        <v>0</v>
      </c>
      <c r="BR764">
        <f>A!BQ764</f>
        <v>0</v>
      </c>
      <c r="BS764">
        <f>A!BR764</f>
        <v>0</v>
      </c>
      <c r="BT764">
        <f>A!BS764</f>
        <v>0</v>
      </c>
      <c r="BU764">
        <f>A!BT764</f>
        <v>0</v>
      </c>
      <c r="BV764">
        <f>A!BU764</f>
        <v>0</v>
      </c>
      <c r="BW764">
        <f>A!BV764</f>
        <v>0</v>
      </c>
      <c r="BX764">
        <f>A!BW764</f>
        <v>0</v>
      </c>
      <c r="BY764">
        <f>A!BX764</f>
        <v>0</v>
      </c>
      <c r="BZ764">
        <f>A!BY764</f>
        <v>0</v>
      </c>
      <c r="CA764">
        <f>A!BZ764</f>
        <v>0</v>
      </c>
      <c r="CB764">
        <f>A!CA764</f>
        <v>0</v>
      </c>
      <c r="CC764">
        <f>A!CB764</f>
        <v>0</v>
      </c>
      <c r="CD764">
        <f>A!CC764</f>
        <v>0</v>
      </c>
      <c r="CE764">
        <f>A!CD764</f>
        <v>0</v>
      </c>
      <c r="CF764">
        <f>A!CE764</f>
        <v>0</v>
      </c>
      <c r="CG764">
        <f>A!CF764</f>
        <v>0</v>
      </c>
      <c r="CH764">
        <f>A!CG764</f>
        <v>0</v>
      </c>
      <c r="CI764">
        <f>A!CH764</f>
        <v>0</v>
      </c>
      <c r="CJ764">
        <f>A!CI764</f>
        <v>0</v>
      </c>
      <c r="CK764">
        <f>A!CJ764</f>
        <v>0</v>
      </c>
      <c r="CL764">
        <f>A!CK764</f>
        <v>0</v>
      </c>
      <c r="CM764">
        <f>A!CL764</f>
        <v>0</v>
      </c>
      <c r="CN764">
        <f>A!CM764</f>
        <v>0</v>
      </c>
      <c r="CO764">
        <f>A!CN764</f>
        <v>0</v>
      </c>
      <c r="CP764">
        <f>A!CO764</f>
        <v>0</v>
      </c>
      <c r="CQ764">
        <f>A!CO1074</f>
        <v>0</v>
      </c>
      <c r="CR764">
        <f>A!CP764</f>
        <v>0</v>
      </c>
      <c r="CS764">
        <f>A!CQ764</f>
        <v>0</v>
      </c>
    </row>
    <row r="765" spans="1:97" x14ac:dyDescent="0.2">
      <c r="A765">
        <f>A!A765</f>
        <v>0</v>
      </c>
      <c r="B765">
        <f>A!B765</f>
        <v>0</v>
      </c>
      <c r="C765">
        <f>A!C765</f>
        <v>0</v>
      </c>
      <c r="D765">
        <f>A!D765</f>
        <v>0</v>
      </c>
      <c r="E765">
        <f>A!E765</f>
        <v>0</v>
      </c>
      <c r="F765">
        <f>A!F765</f>
        <v>0</v>
      </c>
      <c r="G765">
        <f>A!G765</f>
        <v>0</v>
      </c>
      <c r="H765">
        <f>A!H765</f>
        <v>0</v>
      </c>
      <c r="I765">
        <f>A!I765</f>
        <v>0</v>
      </c>
      <c r="J765">
        <f>A!J765</f>
        <v>0</v>
      </c>
      <c r="K765">
        <f>A!K765</f>
        <v>0</v>
      </c>
      <c r="L765">
        <f>A!L765</f>
        <v>0</v>
      </c>
      <c r="M765">
        <f>A!M765</f>
        <v>0</v>
      </c>
      <c r="N765">
        <f>A!N765</f>
        <v>0</v>
      </c>
      <c r="O765">
        <f>A!O765</f>
        <v>0</v>
      </c>
      <c r="P765" s="23" t="str">
        <f>IF(A!P765="","",INDEX(B!$A$1:$BT$2000,MATCH(A!P765,B!$AX$1:$AX$2000,0),D!$B$5))</f>
        <v/>
      </c>
      <c r="Q765">
        <f>A!Q765</f>
        <v>0</v>
      </c>
      <c r="R765">
        <f>A!R765</f>
        <v>0</v>
      </c>
      <c r="S765">
        <f>A!S765</f>
        <v>0</v>
      </c>
      <c r="T765">
        <f>A!T765</f>
        <v>0</v>
      </c>
      <c r="U765">
        <f>A!U765</f>
        <v>0</v>
      </c>
      <c r="V765" s="23">
        <f>IF(A!V765="&lt;",1,A!V765)</f>
        <v>0</v>
      </c>
      <c r="W765">
        <f>A!W765</f>
        <v>0</v>
      </c>
      <c r="X765">
        <f>A!X765</f>
        <v>0</v>
      </c>
      <c r="Y765">
        <f>A!Y765</f>
        <v>0</v>
      </c>
      <c r="Z765" s="23">
        <f t="shared" si="11"/>
        <v>0</v>
      </c>
      <c r="AA765">
        <f>A!Z765</f>
        <v>0</v>
      </c>
      <c r="AB765">
        <f>A!AA765</f>
        <v>0</v>
      </c>
      <c r="AC765">
        <f>A!AB765</f>
        <v>0</v>
      </c>
      <c r="AD765">
        <f>A!AC765</f>
        <v>0</v>
      </c>
      <c r="AE765">
        <f>A!AD765</f>
        <v>0</v>
      </c>
      <c r="AF765">
        <f>A!AE765</f>
        <v>0</v>
      </c>
      <c r="AG765">
        <f>A!AF765</f>
        <v>0</v>
      </c>
      <c r="AH765">
        <f>A!AG765</f>
        <v>0</v>
      </c>
      <c r="AI765">
        <f>A!AH765</f>
        <v>0</v>
      </c>
      <c r="AJ765">
        <f>A!AI765</f>
        <v>0</v>
      </c>
      <c r="AK765">
        <f>A!AJ765</f>
        <v>0</v>
      </c>
      <c r="AL765">
        <f>A!AK765</f>
        <v>0</v>
      </c>
      <c r="AM765">
        <f>A!AL765</f>
        <v>0</v>
      </c>
      <c r="AN765">
        <f>A!AM765</f>
        <v>0</v>
      </c>
      <c r="AO765">
        <f>A!AN765</f>
        <v>0</v>
      </c>
      <c r="AP765">
        <f>A!AO765</f>
        <v>0</v>
      </c>
      <c r="AQ765">
        <f>A!AP765</f>
        <v>0</v>
      </c>
      <c r="AR765">
        <f>A!AQ765</f>
        <v>0</v>
      </c>
      <c r="AS765">
        <f>A!AR765</f>
        <v>0</v>
      </c>
      <c r="AT765">
        <f>A!AS765</f>
        <v>0</v>
      </c>
      <c r="AU765">
        <f>A!AT765</f>
        <v>0</v>
      </c>
      <c r="AV765">
        <f>A!AU765</f>
        <v>0</v>
      </c>
      <c r="AW765" s="23" t="str">
        <f>IF(A!AV765=0,"",A!AV765)</f>
        <v/>
      </c>
      <c r="AX765">
        <f>A!AW765</f>
        <v>0</v>
      </c>
      <c r="AY765">
        <f>A!AX765</f>
        <v>0</v>
      </c>
      <c r="AZ765">
        <f>A!AY765</f>
        <v>0</v>
      </c>
      <c r="BA765">
        <f>A!AZ765</f>
        <v>0</v>
      </c>
      <c r="BB765">
        <f>A!BA765</f>
        <v>0</v>
      </c>
      <c r="BC765">
        <f>A!BB765</f>
        <v>0</v>
      </c>
      <c r="BD765">
        <f>A!BC765</f>
        <v>0</v>
      </c>
      <c r="BE765">
        <f>A!BD765</f>
        <v>0</v>
      </c>
      <c r="BF765">
        <f>A!BE765</f>
        <v>0</v>
      </c>
      <c r="BG765">
        <f>A!BF765</f>
        <v>0</v>
      </c>
      <c r="BH765">
        <f>A!BG765</f>
        <v>0</v>
      </c>
      <c r="BI765">
        <f>A!BH765</f>
        <v>0</v>
      </c>
      <c r="BJ765">
        <f>A!BI765</f>
        <v>0</v>
      </c>
      <c r="BK765">
        <f>A!BJ765</f>
        <v>0</v>
      </c>
      <c r="BL765">
        <f>A!BK765</f>
        <v>0</v>
      </c>
      <c r="BM765">
        <f>A!BL765</f>
        <v>0</v>
      </c>
      <c r="BN765">
        <f>A!BM765</f>
        <v>0</v>
      </c>
      <c r="BO765">
        <f>A!BN765</f>
        <v>0</v>
      </c>
      <c r="BP765">
        <f>A!BO765</f>
        <v>0</v>
      </c>
      <c r="BQ765">
        <f>A!BP765</f>
        <v>0</v>
      </c>
      <c r="BR765">
        <f>A!BQ765</f>
        <v>0</v>
      </c>
      <c r="BS765">
        <f>A!BR765</f>
        <v>0</v>
      </c>
      <c r="BT765">
        <f>A!BS765</f>
        <v>0</v>
      </c>
      <c r="BU765">
        <f>A!BT765</f>
        <v>0</v>
      </c>
      <c r="BV765">
        <f>A!BU765</f>
        <v>0</v>
      </c>
      <c r="BW765">
        <f>A!BV765</f>
        <v>0</v>
      </c>
      <c r="BX765">
        <f>A!BW765</f>
        <v>0</v>
      </c>
      <c r="BY765">
        <f>A!BX765</f>
        <v>0</v>
      </c>
      <c r="BZ765">
        <f>A!BY765</f>
        <v>0</v>
      </c>
      <c r="CA765">
        <f>A!BZ765</f>
        <v>0</v>
      </c>
      <c r="CB765">
        <f>A!CA765</f>
        <v>0</v>
      </c>
      <c r="CC765">
        <f>A!CB765</f>
        <v>0</v>
      </c>
      <c r="CD765">
        <f>A!CC765</f>
        <v>0</v>
      </c>
      <c r="CE765">
        <f>A!CD765</f>
        <v>0</v>
      </c>
      <c r="CF765">
        <f>A!CE765</f>
        <v>0</v>
      </c>
      <c r="CG765">
        <f>A!CF765</f>
        <v>0</v>
      </c>
      <c r="CH765">
        <f>A!CG765</f>
        <v>0</v>
      </c>
      <c r="CI765">
        <f>A!CH765</f>
        <v>0</v>
      </c>
      <c r="CJ765">
        <f>A!CI765</f>
        <v>0</v>
      </c>
      <c r="CK765">
        <f>A!CJ765</f>
        <v>0</v>
      </c>
      <c r="CL765">
        <f>A!CK765</f>
        <v>0</v>
      </c>
      <c r="CM765">
        <f>A!CL765</f>
        <v>0</v>
      </c>
      <c r="CN765">
        <f>A!CM765</f>
        <v>0</v>
      </c>
      <c r="CO765">
        <f>A!CN765</f>
        <v>0</v>
      </c>
      <c r="CP765">
        <f>A!CO765</f>
        <v>0</v>
      </c>
      <c r="CQ765">
        <f>A!CO1075</f>
        <v>0</v>
      </c>
      <c r="CR765">
        <f>A!CP765</f>
        <v>0</v>
      </c>
      <c r="CS765">
        <f>A!CQ765</f>
        <v>0</v>
      </c>
    </row>
    <row r="766" spans="1:97" x14ac:dyDescent="0.2">
      <c r="A766">
        <f>A!A766</f>
        <v>0</v>
      </c>
      <c r="B766">
        <f>A!B766</f>
        <v>0</v>
      </c>
      <c r="C766">
        <f>A!C766</f>
        <v>0</v>
      </c>
      <c r="D766">
        <f>A!D766</f>
        <v>0</v>
      </c>
      <c r="E766">
        <f>A!E766</f>
        <v>0</v>
      </c>
      <c r="F766">
        <f>A!F766</f>
        <v>0</v>
      </c>
      <c r="G766">
        <f>A!G766</f>
        <v>0</v>
      </c>
      <c r="H766">
        <f>A!H766</f>
        <v>0</v>
      </c>
      <c r="I766">
        <f>A!I766</f>
        <v>0</v>
      </c>
      <c r="J766">
        <f>A!J766</f>
        <v>0</v>
      </c>
      <c r="K766">
        <f>A!K766</f>
        <v>0</v>
      </c>
      <c r="L766">
        <f>A!L766</f>
        <v>0</v>
      </c>
      <c r="M766">
        <f>A!M766</f>
        <v>0</v>
      </c>
      <c r="N766">
        <f>A!N766</f>
        <v>0</v>
      </c>
      <c r="O766">
        <f>A!O766</f>
        <v>0</v>
      </c>
      <c r="P766" s="23" t="str">
        <f>IF(A!P766="","",INDEX(B!$A$1:$BT$2000,MATCH(A!P766,B!$AX$1:$AX$2000,0),D!$B$5))</f>
        <v/>
      </c>
      <c r="Q766">
        <f>A!Q766</f>
        <v>0</v>
      </c>
      <c r="R766">
        <f>A!R766</f>
        <v>0</v>
      </c>
      <c r="S766">
        <f>A!S766</f>
        <v>0</v>
      </c>
      <c r="T766">
        <f>A!T766</f>
        <v>0</v>
      </c>
      <c r="U766">
        <f>A!U766</f>
        <v>0</v>
      </c>
      <c r="V766" s="23">
        <f>IF(A!V766="&lt;",1,A!V766)</f>
        <v>0</v>
      </c>
      <c r="W766">
        <f>A!W766</f>
        <v>0</v>
      </c>
      <c r="X766">
        <f>A!X766</f>
        <v>0</v>
      </c>
      <c r="Y766">
        <f>A!Y766</f>
        <v>0</v>
      </c>
      <c r="Z766" s="23">
        <f t="shared" si="11"/>
        <v>0</v>
      </c>
      <c r="AA766">
        <f>A!Z766</f>
        <v>0</v>
      </c>
      <c r="AB766">
        <f>A!AA766</f>
        <v>0</v>
      </c>
      <c r="AC766">
        <f>A!AB766</f>
        <v>0</v>
      </c>
      <c r="AD766">
        <f>A!AC766</f>
        <v>0</v>
      </c>
      <c r="AE766">
        <f>A!AD766</f>
        <v>0</v>
      </c>
      <c r="AF766">
        <f>A!AE766</f>
        <v>0</v>
      </c>
      <c r="AG766">
        <f>A!AF766</f>
        <v>0</v>
      </c>
      <c r="AH766">
        <f>A!AG766</f>
        <v>0</v>
      </c>
      <c r="AI766">
        <f>A!AH766</f>
        <v>0</v>
      </c>
      <c r="AJ766">
        <f>A!AI766</f>
        <v>0</v>
      </c>
      <c r="AK766">
        <f>A!AJ766</f>
        <v>0</v>
      </c>
      <c r="AL766">
        <f>A!AK766</f>
        <v>0</v>
      </c>
      <c r="AM766">
        <f>A!AL766</f>
        <v>0</v>
      </c>
      <c r="AN766">
        <f>A!AM766</f>
        <v>0</v>
      </c>
      <c r="AO766">
        <f>A!AN766</f>
        <v>0</v>
      </c>
      <c r="AP766">
        <f>A!AO766</f>
        <v>0</v>
      </c>
      <c r="AQ766">
        <f>A!AP766</f>
        <v>0</v>
      </c>
      <c r="AR766">
        <f>A!AQ766</f>
        <v>0</v>
      </c>
      <c r="AS766">
        <f>A!AR766</f>
        <v>0</v>
      </c>
      <c r="AT766">
        <f>A!AS766</f>
        <v>0</v>
      </c>
      <c r="AU766">
        <f>A!AT766</f>
        <v>0</v>
      </c>
      <c r="AV766">
        <f>A!AU766</f>
        <v>0</v>
      </c>
      <c r="AW766" s="23" t="str">
        <f>IF(A!AV766=0,"",A!AV766)</f>
        <v/>
      </c>
      <c r="AX766">
        <f>A!AW766</f>
        <v>0</v>
      </c>
      <c r="AY766">
        <f>A!AX766</f>
        <v>0</v>
      </c>
      <c r="AZ766">
        <f>A!AY766</f>
        <v>0</v>
      </c>
      <c r="BA766">
        <f>A!AZ766</f>
        <v>0</v>
      </c>
      <c r="BB766">
        <f>A!BA766</f>
        <v>0</v>
      </c>
      <c r="BC766">
        <f>A!BB766</f>
        <v>0</v>
      </c>
      <c r="BD766">
        <f>A!BC766</f>
        <v>0</v>
      </c>
      <c r="BE766">
        <f>A!BD766</f>
        <v>0</v>
      </c>
      <c r="BF766">
        <f>A!BE766</f>
        <v>0</v>
      </c>
      <c r="BG766">
        <f>A!BF766</f>
        <v>0</v>
      </c>
      <c r="BH766">
        <f>A!BG766</f>
        <v>0</v>
      </c>
      <c r="BI766">
        <f>A!BH766</f>
        <v>0</v>
      </c>
      <c r="BJ766">
        <f>A!BI766</f>
        <v>0</v>
      </c>
      <c r="BK766">
        <f>A!BJ766</f>
        <v>0</v>
      </c>
      <c r="BL766">
        <f>A!BK766</f>
        <v>0</v>
      </c>
      <c r="BM766">
        <f>A!BL766</f>
        <v>0</v>
      </c>
      <c r="BN766">
        <f>A!BM766</f>
        <v>0</v>
      </c>
      <c r="BO766">
        <f>A!BN766</f>
        <v>0</v>
      </c>
      <c r="BP766">
        <f>A!BO766</f>
        <v>0</v>
      </c>
      <c r="BQ766">
        <f>A!BP766</f>
        <v>0</v>
      </c>
      <c r="BR766">
        <f>A!BQ766</f>
        <v>0</v>
      </c>
      <c r="BS766">
        <f>A!BR766</f>
        <v>0</v>
      </c>
      <c r="BT766">
        <f>A!BS766</f>
        <v>0</v>
      </c>
      <c r="BU766">
        <f>A!BT766</f>
        <v>0</v>
      </c>
      <c r="BV766">
        <f>A!BU766</f>
        <v>0</v>
      </c>
      <c r="BW766">
        <f>A!BV766</f>
        <v>0</v>
      </c>
      <c r="BX766">
        <f>A!BW766</f>
        <v>0</v>
      </c>
      <c r="BY766">
        <f>A!BX766</f>
        <v>0</v>
      </c>
      <c r="BZ766">
        <f>A!BY766</f>
        <v>0</v>
      </c>
      <c r="CA766">
        <f>A!BZ766</f>
        <v>0</v>
      </c>
      <c r="CB766">
        <f>A!CA766</f>
        <v>0</v>
      </c>
      <c r="CC766">
        <f>A!CB766</f>
        <v>0</v>
      </c>
      <c r="CD766">
        <f>A!CC766</f>
        <v>0</v>
      </c>
      <c r="CE766">
        <f>A!CD766</f>
        <v>0</v>
      </c>
      <c r="CF766">
        <f>A!CE766</f>
        <v>0</v>
      </c>
      <c r="CG766">
        <f>A!CF766</f>
        <v>0</v>
      </c>
      <c r="CH766">
        <f>A!CG766</f>
        <v>0</v>
      </c>
      <c r="CI766">
        <f>A!CH766</f>
        <v>0</v>
      </c>
      <c r="CJ766">
        <f>A!CI766</f>
        <v>0</v>
      </c>
      <c r="CK766">
        <f>A!CJ766</f>
        <v>0</v>
      </c>
      <c r="CL766">
        <f>A!CK766</f>
        <v>0</v>
      </c>
      <c r="CM766">
        <f>A!CL766</f>
        <v>0</v>
      </c>
      <c r="CN766">
        <f>A!CM766</f>
        <v>0</v>
      </c>
      <c r="CO766">
        <f>A!CN766</f>
        <v>0</v>
      </c>
      <c r="CP766">
        <f>A!CO766</f>
        <v>0</v>
      </c>
      <c r="CQ766">
        <f>A!CO1076</f>
        <v>0</v>
      </c>
      <c r="CR766">
        <f>A!CP766</f>
        <v>0</v>
      </c>
      <c r="CS766">
        <f>A!CQ766</f>
        <v>0</v>
      </c>
    </row>
    <row r="767" spans="1:97" x14ac:dyDescent="0.2">
      <c r="A767">
        <f>A!A767</f>
        <v>0</v>
      </c>
      <c r="B767">
        <f>A!B767</f>
        <v>0</v>
      </c>
      <c r="C767">
        <f>A!C767</f>
        <v>0</v>
      </c>
      <c r="D767">
        <f>A!D767</f>
        <v>0</v>
      </c>
      <c r="E767">
        <f>A!E767</f>
        <v>0</v>
      </c>
      <c r="F767">
        <f>A!F767</f>
        <v>0</v>
      </c>
      <c r="G767">
        <f>A!G767</f>
        <v>0</v>
      </c>
      <c r="H767">
        <f>A!H767</f>
        <v>0</v>
      </c>
      <c r="I767">
        <f>A!I767</f>
        <v>0</v>
      </c>
      <c r="J767">
        <f>A!J767</f>
        <v>0</v>
      </c>
      <c r="K767">
        <f>A!K767</f>
        <v>0</v>
      </c>
      <c r="L767">
        <f>A!L767</f>
        <v>0</v>
      </c>
      <c r="M767">
        <f>A!M767</f>
        <v>0</v>
      </c>
      <c r="N767">
        <f>A!N767</f>
        <v>0</v>
      </c>
      <c r="O767">
        <f>A!O767</f>
        <v>0</v>
      </c>
      <c r="P767" s="23" t="str">
        <f>IF(A!P767="","",INDEX(B!$A$1:$BT$2000,MATCH(A!P767,B!$AX$1:$AX$2000,0),D!$B$5))</f>
        <v/>
      </c>
      <c r="Q767">
        <f>A!Q767</f>
        <v>0</v>
      </c>
      <c r="R767">
        <f>A!R767</f>
        <v>0</v>
      </c>
      <c r="S767">
        <f>A!S767</f>
        <v>0</v>
      </c>
      <c r="T767">
        <f>A!T767</f>
        <v>0</v>
      </c>
      <c r="U767">
        <f>A!U767</f>
        <v>0</v>
      </c>
      <c r="V767" s="23">
        <f>IF(A!V767="&lt;",1,A!V767)</f>
        <v>0</v>
      </c>
      <c r="W767">
        <f>A!W767</f>
        <v>0</v>
      </c>
      <c r="X767">
        <f>A!X767</f>
        <v>0</v>
      </c>
      <c r="Y767">
        <f>A!Y767</f>
        <v>0</v>
      </c>
      <c r="Z767" s="23">
        <f t="shared" si="11"/>
        <v>0</v>
      </c>
      <c r="AA767">
        <f>A!Z767</f>
        <v>0</v>
      </c>
      <c r="AB767">
        <f>A!AA767</f>
        <v>0</v>
      </c>
      <c r="AC767">
        <f>A!AB767</f>
        <v>0</v>
      </c>
      <c r="AD767">
        <f>A!AC767</f>
        <v>0</v>
      </c>
      <c r="AE767">
        <f>A!AD767</f>
        <v>0</v>
      </c>
      <c r="AF767">
        <f>A!AE767</f>
        <v>0</v>
      </c>
      <c r="AG767">
        <f>A!AF767</f>
        <v>0</v>
      </c>
      <c r="AH767">
        <f>A!AG767</f>
        <v>0</v>
      </c>
      <c r="AI767">
        <f>A!AH767</f>
        <v>0</v>
      </c>
      <c r="AJ767">
        <f>A!AI767</f>
        <v>0</v>
      </c>
      <c r="AK767">
        <f>A!AJ767</f>
        <v>0</v>
      </c>
      <c r="AL767">
        <f>A!AK767</f>
        <v>0</v>
      </c>
      <c r="AM767">
        <f>A!AL767</f>
        <v>0</v>
      </c>
      <c r="AN767">
        <f>A!AM767</f>
        <v>0</v>
      </c>
      <c r="AO767">
        <f>A!AN767</f>
        <v>0</v>
      </c>
      <c r="AP767">
        <f>A!AO767</f>
        <v>0</v>
      </c>
      <c r="AQ767">
        <f>A!AP767</f>
        <v>0</v>
      </c>
      <c r="AR767">
        <f>A!AQ767</f>
        <v>0</v>
      </c>
      <c r="AS767">
        <f>A!AR767</f>
        <v>0</v>
      </c>
      <c r="AT767">
        <f>A!AS767</f>
        <v>0</v>
      </c>
      <c r="AU767">
        <f>A!AT767</f>
        <v>0</v>
      </c>
      <c r="AV767">
        <f>A!AU767</f>
        <v>0</v>
      </c>
      <c r="AW767" s="23" t="str">
        <f>IF(A!AV767=0,"",A!AV767)</f>
        <v/>
      </c>
      <c r="AX767">
        <f>A!AW767</f>
        <v>0</v>
      </c>
      <c r="AY767">
        <f>A!AX767</f>
        <v>0</v>
      </c>
      <c r="AZ767">
        <f>A!AY767</f>
        <v>0</v>
      </c>
      <c r="BA767">
        <f>A!AZ767</f>
        <v>0</v>
      </c>
      <c r="BB767">
        <f>A!BA767</f>
        <v>0</v>
      </c>
      <c r="BC767">
        <f>A!BB767</f>
        <v>0</v>
      </c>
      <c r="BD767">
        <f>A!BC767</f>
        <v>0</v>
      </c>
      <c r="BE767">
        <f>A!BD767</f>
        <v>0</v>
      </c>
      <c r="BF767">
        <f>A!BE767</f>
        <v>0</v>
      </c>
      <c r="BG767">
        <f>A!BF767</f>
        <v>0</v>
      </c>
      <c r="BH767">
        <f>A!BG767</f>
        <v>0</v>
      </c>
      <c r="BI767">
        <f>A!BH767</f>
        <v>0</v>
      </c>
      <c r="BJ767">
        <f>A!BI767</f>
        <v>0</v>
      </c>
      <c r="BK767">
        <f>A!BJ767</f>
        <v>0</v>
      </c>
      <c r="BL767">
        <f>A!BK767</f>
        <v>0</v>
      </c>
      <c r="BM767">
        <f>A!BL767</f>
        <v>0</v>
      </c>
      <c r="BN767">
        <f>A!BM767</f>
        <v>0</v>
      </c>
      <c r="BO767">
        <f>A!BN767</f>
        <v>0</v>
      </c>
      <c r="BP767">
        <f>A!BO767</f>
        <v>0</v>
      </c>
      <c r="BQ767">
        <f>A!BP767</f>
        <v>0</v>
      </c>
      <c r="BR767">
        <f>A!BQ767</f>
        <v>0</v>
      </c>
      <c r="BS767">
        <f>A!BR767</f>
        <v>0</v>
      </c>
      <c r="BT767">
        <f>A!BS767</f>
        <v>0</v>
      </c>
      <c r="BU767">
        <f>A!BT767</f>
        <v>0</v>
      </c>
      <c r="BV767">
        <f>A!BU767</f>
        <v>0</v>
      </c>
      <c r="BW767">
        <f>A!BV767</f>
        <v>0</v>
      </c>
      <c r="BX767">
        <f>A!BW767</f>
        <v>0</v>
      </c>
      <c r="BY767">
        <f>A!BX767</f>
        <v>0</v>
      </c>
      <c r="BZ767">
        <f>A!BY767</f>
        <v>0</v>
      </c>
      <c r="CA767">
        <f>A!BZ767</f>
        <v>0</v>
      </c>
      <c r="CB767">
        <f>A!CA767</f>
        <v>0</v>
      </c>
      <c r="CC767">
        <f>A!CB767</f>
        <v>0</v>
      </c>
      <c r="CD767">
        <f>A!CC767</f>
        <v>0</v>
      </c>
      <c r="CE767">
        <f>A!CD767</f>
        <v>0</v>
      </c>
      <c r="CF767">
        <f>A!CE767</f>
        <v>0</v>
      </c>
      <c r="CG767">
        <f>A!CF767</f>
        <v>0</v>
      </c>
      <c r="CH767">
        <f>A!CG767</f>
        <v>0</v>
      </c>
      <c r="CI767">
        <f>A!CH767</f>
        <v>0</v>
      </c>
      <c r="CJ767">
        <f>A!CI767</f>
        <v>0</v>
      </c>
      <c r="CK767">
        <f>A!CJ767</f>
        <v>0</v>
      </c>
      <c r="CL767">
        <f>A!CK767</f>
        <v>0</v>
      </c>
      <c r="CM767">
        <f>A!CL767</f>
        <v>0</v>
      </c>
      <c r="CN767">
        <f>A!CM767</f>
        <v>0</v>
      </c>
      <c r="CO767">
        <f>A!CN767</f>
        <v>0</v>
      </c>
      <c r="CP767">
        <f>A!CO767</f>
        <v>0</v>
      </c>
      <c r="CQ767">
        <f>A!CO1077</f>
        <v>0</v>
      </c>
      <c r="CR767">
        <f>A!CP767</f>
        <v>0</v>
      </c>
      <c r="CS767">
        <f>A!CQ767</f>
        <v>0</v>
      </c>
    </row>
    <row r="768" spans="1:97" x14ac:dyDescent="0.2">
      <c r="A768">
        <f>A!A768</f>
        <v>0</v>
      </c>
      <c r="B768">
        <f>A!B768</f>
        <v>0</v>
      </c>
      <c r="C768">
        <f>A!C768</f>
        <v>0</v>
      </c>
      <c r="D768">
        <f>A!D768</f>
        <v>0</v>
      </c>
      <c r="E768">
        <f>A!E768</f>
        <v>0</v>
      </c>
      <c r="F768">
        <f>A!F768</f>
        <v>0</v>
      </c>
      <c r="G768">
        <f>A!G768</f>
        <v>0</v>
      </c>
      <c r="H768">
        <f>A!H768</f>
        <v>0</v>
      </c>
      <c r="I768">
        <f>A!I768</f>
        <v>0</v>
      </c>
      <c r="J768">
        <f>A!J768</f>
        <v>0</v>
      </c>
      <c r="K768">
        <f>A!K768</f>
        <v>0</v>
      </c>
      <c r="L768">
        <f>A!L768</f>
        <v>0</v>
      </c>
      <c r="M768">
        <f>A!M768</f>
        <v>0</v>
      </c>
      <c r="N768">
        <f>A!N768</f>
        <v>0</v>
      </c>
      <c r="O768">
        <f>A!O768</f>
        <v>0</v>
      </c>
      <c r="P768" s="23" t="str">
        <f>IF(A!P768="","",INDEX(B!$A$1:$BT$2000,MATCH(A!P768,B!$AX$1:$AX$2000,0),D!$B$5))</f>
        <v/>
      </c>
      <c r="Q768">
        <f>A!Q768</f>
        <v>0</v>
      </c>
      <c r="R768">
        <f>A!R768</f>
        <v>0</v>
      </c>
      <c r="S768">
        <f>A!S768</f>
        <v>0</v>
      </c>
      <c r="T768">
        <f>A!T768</f>
        <v>0</v>
      </c>
      <c r="U768">
        <f>A!U768</f>
        <v>0</v>
      </c>
      <c r="V768" s="23">
        <f>IF(A!V768="&lt;",1,A!V768)</f>
        <v>0</v>
      </c>
      <c r="W768">
        <f>A!W768</f>
        <v>0</v>
      </c>
      <c r="X768">
        <f>A!X768</f>
        <v>0</v>
      </c>
      <c r="Y768">
        <f>A!Y768</f>
        <v>0</v>
      </c>
      <c r="Z768" s="23">
        <f t="shared" si="11"/>
        <v>0</v>
      </c>
      <c r="AA768">
        <f>A!Z768</f>
        <v>0</v>
      </c>
      <c r="AB768">
        <f>A!AA768</f>
        <v>0</v>
      </c>
      <c r="AC768">
        <f>A!AB768</f>
        <v>0</v>
      </c>
      <c r="AD768">
        <f>A!AC768</f>
        <v>0</v>
      </c>
      <c r="AE768">
        <f>A!AD768</f>
        <v>0</v>
      </c>
      <c r="AF768">
        <f>A!AE768</f>
        <v>0</v>
      </c>
      <c r="AG768">
        <f>A!AF768</f>
        <v>0</v>
      </c>
      <c r="AH768">
        <f>A!AG768</f>
        <v>0</v>
      </c>
      <c r="AI768">
        <f>A!AH768</f>
        <v>0</v>
      </c>
      <c r="AJ768">
        <f>A!AI768</f>
        <v>0</v>
      </c>
      <c r="AK768">
        <f>A!AJ768</f>
        <v>0</v>
      </c>
      <c r="AL768">
        <f>A!AK768</f>
        <v>0</v>
      </c>
      <c r="AM768">
        <f>A!AL768</f>
        <v>0</v>
      </c>
      <c r="AN768">
        <f>A!AM768</f>
        <v>0</v>
      </c>
      <c r="AO768">
        <f>A!AN768</f>
        <v>0</v>
      </c>
      <c r="AP768">
        <f>A!AO768</f>
        <v>0</v>
      </c>
      <c r="AQ768">
        <f>A!AP768</f>
        <v>0</v>
      </c>
      <c r="AR768">
        <f>A!AQ768</f>
        <v>0</v>
      </c>
      <c r="AS768">
        <f>A!AR768</f>
        <v>0</v>
      </c>
      <c r="AT768">
        <f>A!AS768</f>
        <v>0</v>
      </c>
      <c r="AU768">
        <f>A!AT768</f>
        <v>0</v>
      </c>
      <c r="AV768">
        <f>A!AU768</f>
        <v>0</v>
      </c>
      <c r="AW768" s="23" t="str">
        <f>IF(A!AV768=0,"",A!AV768)</f>
        <v/>
      </c>
      <c r="AX768">
        <f>A!AW768</f>
        <v>0</v>
      </c>
      <c r="AY768">
        <f>A!AX768</f>
        <v>0</v>
      </c>
      <c r="AZ768">
        <f>A!AY768</f>
        <v>0</v>
      </c>
      <c r="BA768">
        <f>A!AZ768</f>
        <v>0</v>
      </c>
      <c r="BB768">
        <f>A!BA768</f>
        <v>0</v>
      </c>
      <c r="BC768">
        <f>A!BB768</f>
        <v>0</v>
      </c>
      <c r="BD768">
        <f>A!BC768</f>
        <v>0</v>
      </c>
      <c r="BE768">
        <f>A!BD768</f>
        <v>0</v>
      </c>
      <c r="BF768">
        <f>A!BE768</f>
        <v>0</v>
      </c>
      <c r="BG768">
        <f>A!BF768</f>
        <v>0</v>
      </c>
      <c r="BH768">
        <f>A!BG768</f>
        <v>0</v>
      </c>
      <c r="BI768">
        <f>A!BH768</f>
        <v>0</v>
      </c>
      <c r="BJ768">
        <f>A!BI768</f>
        <v>0</v>
      </c>
      <c r="BK768">
        <f>A!BJ768</f>
        <v>0</v>
      </c>
      <c r="BL768">
        <f>A!BK768</f>
        <v>0</v>
      </c>
      <c r="BM768">
        <f>A!BL768</f>
        <v>0</v>
      </c>
      <c r="BN768">
        <f>A!BM768</f>
        <v>0</v>
      </c>
      <c r="BO768">
        <f>A!BN768</f>
        <v>0</v>
      </c>
      <c r="BP768">
        <f>A!BO768</f>
        <v>0</v>
      </c>
      <c r="BQ768">
        <f>A!BP768</f>
        <v>0</v>
      </c>
      <c r="BR768">
        <f>A!BQ768</f>
        <v>0</v>
      </c>
      <c r="BS768">
        <f>A!BR768</f>
        <v>0</v>
      </c>
      <c r="BT768">
        <f>A!BS768</f>
        <v>0</v>
      </c>
      <c r="BU768">
        <f>A!BT768</f>
        <v>0</v>
      </c>
      <c r="BV768">
        <f>A!BU768</f>
        <v>0</v>
      </c>
      <c r="BW768">
        <f>A!BV768</f>
        <v>0</v>
      </c>
      <c r="BX768">
        <f>A!BW768</f>
        <v>0</v>
      </c>
      <c r="BY768">
        <f>A!BX768</f>
        <v>0</v>
      </c>
      <c r="BZ768">
        <f>A!BY768</f>
        <v>0</v>
      </c>
      <c r="CA768">
        <f>A!BZ768</f>
        <v>0</v>
      </c>
      <c r="CB768">
        <f>A!CA768</f>
        <v>0</v>
      </c>
      <c r="CC768">
        <f>A!CB768</f>
        <v>0</v>
      </c>
      <c r="CD768">
        <f>A!CC768</f>
        <v>0</v>
      </c>
      <c r="CE768">
        <f>A!CD768</f>
        <v>0</v>
      </c>
      <c r="CF768">
        <f>A!CE768</f>
        <v>0</v>
      </c>
      <c r="CG768">
        <f>A!CF768</f>
        <v>0</v>
      </c>
      <c r="CH768">
        <f>A!CG768</f>
        <v>0</v>
      </c>
      <c r="CI768">
        <f>A!CH768</f>
        <v>0</v>
      </c>
      <c r="CJ768">
        <f>A!CI768</f>
        <v>0</v>
      </c>
      <c r="CK768">
        <f>A!CJ768</f>
        <v>0</v>
      </c>
      <c r="CL768">
        <f>A!CK768</f>
        <v>0</v>
      </c>
      <c r="CM768">
        <f>A!CL768</f>
        <v>0</v>
      </c>
      <c r="CN768">
        <f>A!CM768</f>
        <v>0</v>
      </c>
      <c r="CO768">
        <f>A!CN768</f>
        <v>0</v>
      </c>
      <c r="CP768">
        <f>A!CO768</f>
        <v>0</v>
      </c>
      <c r="CQ768">
        <f>A!CO1078</f>
        <v>0</v>
      </c>
      <c r="CR768">
        <f>A!CP768</f>
        <v>0</v>
      </c>
      <c r="CS768">
        <f>A!CQ768</f>
        <v>0</v>
      </c>
    </row>
    <row r="769" spans="1:97" x14ac:dyDescent="0.2">
      <c r="A769">
        <f>A!A769</f>
        <v>0</v>
      </c>
      <c r="B769">
        <f>A!B769</f>
        <v>0</v>
      </c>
      <c r="C769">
        <f>A!C769</f>
        <v>0</v>
      </c>
      <c r="D769">
        <f>A!D769</f>
        <v>0</v>
      </c>
      <c r="E769">
        <f>A!E769</f>
        <v>0</v>
      </c>
      <c r="F769">
        <f>A!F769</f>
        <v>0</v>
      </c>
      <c r="G769">
        <f>A!G769</f>
        <v>0</v>
      </c>
      <c r="H769">
        <f>A!H769</f>
        <v>0</v>
      </c>
      <c r="I769">
        <f>A!I769</f>
        <v>0</v>
      </c>
      <c r="J769">
        <f>A!J769</f>
        <v>0</v>
      </c>
      <c r="K769">
        <f>A!K769</f>
        <v>0</v>
      </c>
      <c r="L769">
        <f>A!L769</f>
        <v>0</v>
      </c>
      <c r="M769">
        <f>A!M769</f>
        <v>0</v>
      </c>
      <c r="N769">
        <f>A!N769</f>
        <v>0</v>
      </c>
      <c r="O769">
        <f>A!O769</f>
        <v>0</v>
      </c>
      <c r="P769" s="23" t="str">
        <f>IF(A!P769="","",INDEX(B!$A$1:$BT$2000,MATCH(A!P769,B!$AX$1:$AX$2000,0),D!$B$5))</f>
        <v/>
      </c>
      <c r="Q769">
        <f>A!Q769</f>
        <v>0</v>
      </c>
      <c r="R769">
        <f>A!R769</f>
        <v>0</v>
      </c>
      <c r="S769">
        <f>A!S769</f>
        <v>0</v>
      </c>
      <c r="T769">
        <f>A!T769</f>
        <v>0</v>
      </c>
      <c r="U769">
        <f>A!U769</f>
        <v>0</v>
      </c>
      <c r="V769" s="23">
        <f>IF(A!V769="&lt;",1,A!V769)</f>
        <v>0</v>
      </c>
      <c r="W769">
        <f>A!W769</f>
        <v>0</v>
      </c>
      <c r="X769">
        <f>A!X769</f>
        <v>0</v>
      </c>
      <c r="Y769">
        <f>A!Y769</f>
        <v>0</v>
      </c>
      <c r="Z769" s="23">
        <f t="shared" si="11"/>
        <v>0</v>
      </c>
      <c r="AA769">
        <f>A!Z769</f>
        <v>0</v>
      </c>
      <c r="AB769">
        <f>A!AA769</f>
        <v>0</v>
      </c>
      <c r="AC769">
        <f>A!AB769</f>
        <v>0</v>
      </c>
      <c r="AD769">
        <f>A!AC769</f>
        <v>0</v>
      </c>
      <c r="AE769">
        <f>A!AD769</f>
        <v>0</v>
      </c>
      <c r="AF769">
        <f>A!AE769</f>
        <v>0</v>
      </c>
      <c r="AG769">
        <f>A!AF769</f>
        <v>0</v>
      </c>
      <c r="AH769">
        <f>A!AG769</f>
        <v>0</v>
      </c>
      <c r="AI769">
        <f>A!AH769</f>
        <v>0</v>
      </c>
      <c r="AJ769">
        <f>A!AI769</f>
        <v>0</v>
      </c>
      <c r="AK769">
        <f>A!AJ769</f>
        <v>0</v>
      </c>
      <c r="AL769">
        <f>A!AK769</f>
        <v>0</v>
      </c>
      <c r="AM769">
        <f>A!AL769</f>
        <v>0</v>
      </c>
      <c r="AN769">
        <f>A!AM769</f>
        <v>0</v>
      </c>
      <c r="AO769">
        <f>A!AN769</f>
        <v>0</v>
      </c>
      <c r="AP769">
        <f>A!AO769</f>
        <v>0</v>
      </c>
      <c r="AQ769">
        <f>A!AP769</f>
        <v>0</v>
      </c>
      <c r="AR769">
        <f>A!AQ769</f>
        <v>0</v>
      </c>
      <c r="AS769">
        <f>A!AR769</f>
        <v>0</v>
      </c>
      <c r="AT769">
        <f>A!AS769</f>
        <v>0</v>
      </c>
      <c r="AU769">
        <f>A!AT769</f>
        <v>0</v>
      </c>
      <c r="AV769">
        <f>A!AU769</f>
        <v>0</v>
      </c>
      <c r="AW769" s="23" t="str">
        <f>IF(A!AV769=0,"",A!AV769)</f>
        <v/>
      </c>
      <c r="AX769">
        <f>A!AW769</f>
        <v>0</v>
      </c>
      <c r="AY769">
        <f>A!AX769</f>
        <v>0</v>
      </c>
      <c r="AZ769">
        <f>A!AY769</f>
        <v>0</v>
      </c>
      <c r="BA769">
        <f>A!AZ769</f>
        <v>0</v>
      </c>
      <c r="BB769">
        <f>A!BA769</f>
        <v>0</v>
      </c>
      <c r="BC769">
        <f>A!BB769</f>
        <v>0</v>
      </c>
      <c r="BD769">
        <f>A!BC769</f>
        <v>0</v>
      </c>
      <c r="BE769">
        <f>A!BD769</f>
        <v>0</v>
      </c>
      <c r="BF769">
        <f>A!BE769</f>
        <v>0</v>
      </c>
      <c r="BG769">
        <f>A!BF769</f>
        <v>0</v>
      </c>
      <c r="BH769">
        <f>A!BG769</f>
        <v>0</v>
      </c>
      <c r="BI769">
        <f>A!BH769</f>
        <v>0</v>
      </c>
      <c r="BJ769">
        <f>A!BI769</f>
        <v>0</v>
      </c>
      <c r="BK769">
        <f>A!BJ769</f>
        <v>0</v>
      </c>
      <c r="BL769">
        <f>A!BK769</f>
        <v>0</v>
      </c>
      <c r="BM769">
        <f>A!BL769</f>
        <v>0</v>
      </c>
      <c r="BN769">
        <f>A!BM769</f>
        <v>0</v>
      </c>
      <c r="BO769">
        <f>A!BN769</f>
        <v>0</v>
      </c>
      <c r="BP769">
        <f>A!BO769</f>
        <v>0</v>
      </c>
      <c r="BQ769">
        <f>A!BP769</f>
        <v>0</v>
      </c>
      <c r="BR769">
        <f>A!BQ769</f>
        <v>0</v>
      </c>
      <c r="BS769">
        <f>A!BR769</f>
        <v>0</v>
      </c>
      <c r="BT769">
        <f>A!BS769</f>
        <v>0</v>
      </c>
      <c r="BU769">
        <f>A!BT769</f>
        <v>0</v>
      </c>
      <c r="BV769">
        <f>A!BU769</f>
        <v>0</v>
      </c>
      <c r="BW769">
        <f>A!BV769</f>
        <v>0</v>
      </c>
      <c r="BX769">
        <f>A!BW769</f>
        <v>0</v>
      </c>
      <c r="BY769">
        <f>A!BX769</f>
        <v>0</v>
      </c>
      <c r="BZ769">
        <f>A!BY769</f>
        <v>0</v>
      </c>
      <c r="CA769">
        <f>A!BZ769</f>
        <v>0</v>
      </c>
      <c r="CB769">
        <f>A!CA769</f>
        <v>0</v>
      </c>
      <c r="CC769">
        <f>A!CB769</f>
        <v>0</v>
      </c>
      <c r="CD769">
        <f>A!CC769</f>
        <v>0</v>
      </c>
      <c r="CE769">
        <f>A!CD769</f>
        <v>0</v>
      </c>
      <c r="CF769">
        <f>A!CE769</f>
        <v>0</v>
      </c>
      <c r="CG769">
        <f>A!CF769</f>
        <v>0</v>
      </c>
      <c r="CH769">
        <f>A!CG769</f>
        <v>0</v>
      </c>
      <c r="CI769">
        <f>A!CH769</f>
        <v>0</v>
      </c>
      <c r="CJ769">
        <f>A!CI769</f>
        <v>0</v>
      </c>
      <c r="CK769">
        <f>A!CJ769</f>
        <v>0</v>
      </c>
      <c r="CL769">
        <f>A!CK769</f>
        <v>0</v>
      </c>
      <c r="CM769">
        <f>A!CL769</f>
        <v>0</v>
      </c>
      <c r="CN769">
        <f>A!CM769</f>
        <v>0</v>
      </c>
      <c r="CO769">
        <f>A!CN769</f>
        <v>0</v>
      </c>
      <c r="CP769">
        <f>A!CO769</f>
        <v>0</v>
      </c>
      <c r="CQ769">
        <f>A!CO1079</f>
        <v>0</v>
      </c>
      <c r="CR769">
        <f>A!CP769</f>
        <v>0</v>
      </c>
      <c r="CS769">
        <f>A!CQ769</f>
        <v>0</v>
      </c>
    </row>
    <row r="770" spans="1:97" x14ac:dyDescent="0.2">
      <c r="A770">
        <f>A!A770</f>
        <v>0</v>
      </c>
      <c r="B770">
        <f>A!B770</f>
        <v>0</v>
      </c>
      <c r="C770">
        <f>A!C770</f>
        <v>0</v>
      </c>
      <c r="D770">
        <f>A!D770</f>
        <v>0</v>
      </c>
      <c r="E770">
        <f>A!E770</f>
        <v>0</v>
      </c>
      <c r="F770">
        <f>A!F770</f>
        <v>0</v>
      </c>
      <c r="G770">
        <f>A!G770</f>
        <v>0</v>
      </c>
      <c r="H770">
        <f>A!H770</f>
        <v>0</v>
      </c>
      <c r="I770">
        <f>A!I770</f>
        <v>0</v>
      </c>
      <c r="J770">
        <f>A!J770</f>
        <v>0</v>
      </c>
      <c r="K770">
        <f>A!K770</f>
        <v>0</v>
      </c>
      <c r="L770">
        <f>A!L770</f>
        <v>0</v>
      </c>
      <c r="M770">
        <f>A!M770</f>
        <v>0</v>
      </c>
      <c r="N770">
        <f>A!N770</f>
        <v>0</v>
      </c>
      <c r="O770">
        <f>A!O770</f>
        <v>0</v>
      </c>
      <c r="P770" s="23" t="str">
        <f>IF(A!P770="","",INDEX(B!$A$1:$BT$2000,MATCH(A!P770,B!$AX$1:$AX$2000,0),D!$B$5))</f>
        <v/>
      </c>
      <c r="Q770">
        <f>A!Q770</f>
        <v>0</v>
      </c>
      <c r="R770">
        <f>A!R770</f>
        <v>0</v>
      </c>
      <c r="S770">
        <f>A!S770</f>
        <v>0</v>
      </c>
      <c r="T770">
        <f>A!T770</f>
        <v>0</v>
      </c>
      <c r="U770">
        <f>A!U770</f>
        <v>0</v>
      </c>
      <c r="V770" s="23">
        <f>IF(A!V770="&lt;",1,A!V770)</f>
        <v>0</v>
      </c>
      <c r="W770">
        <f>A!W770</f>
        <v>0</v>
      </c>
      <c r="X770">
        <f>A!X770</f>
        <v>0</v>
      </c>
      <c r="Y770">
        <f>A!Y770</f>
        <v>0</v>
      </c>
      <c r="Z770" s="23">
        <f t="shared" si="11"/>
        <v>0</v>
      </c>
      <c r="AA770">
        <f>A!Z770</f>
        <v>0</v>
      </c>
      <c r="AB770">
        <f>A!AA770</f>
        <v>0</v>
      </c>
      <c r="AC770">
        <f>A!AB770</f>
        <v>0</v>
      </c>
      <c r="AD770">
        <f>A!AC770</f>
        <v>0</v>
      </c>
      <c r="AE770">
        <f>A!AD770</f>
        <v>0</v>
      </c>
      <c r="AF770">
        <f>A!AE770</f>
        <v>0</v>
      </c>
      <c r="AG770">
        <f>A!AF770</f>
        <v>0</v>
      </c>
      <c r="AH770">
        <f>A!AG770</f>
        <v>0</v>
      </c>
      <c r="AI770">
        <f>A!AH770</f>
        <v>0</v>
      </c>
      <c r="AJ770">
        <f>A!AI770</f>
        <v>0</v>
      </c>
      <c r="AK770">
        <f>A!AJ770</f>
        <v>0</v>
      </c>
      <c r="AL770">
        <f>A!AK770</f>
        <v>0</v>
      </c>
      <c r="AM770">
        <f>A!AL770</f>
        <v>0</v>
      </c>
      <c r="AN770">
        <f>A!AM770</f>
        <v>0</v>
      </c>
      <c r="AO770">
        <f>A!AN770</f>
        <v>0</v>
      </c>
      <c r="AP770">
        <f>A!AO770</f>
        <v>0</v>
      </c>
      <c r="AQ770">
        <f>A!AP770</f>
        <v>0</v>
      </c>
      <c r="AR770">
        <f>A!AQ770</f>
        <v>0</v>
      </c>
      <c r="AS770">
        <f>A!AR770</f>
        <v>0</v>
      </c>
      <c r="AT770">
        <f>A!AS770</f>
        <v>0</v>
      </c>
      <c r="AU770">
        <f>A!AT770</f>
        <v>0</v>
      </c>
      <c r="AV770">
        <f>A!AU770</f>
        <v>0</v>
      </c>
      <c r="AW770" s="23" t="str">
        <f>IF(A!AV770=0,"",A!AV770)</f>
        <v/>
      </c>
      <c r="AX770">
        <f>A!AW770</f>
        <v>0</v>
      </c>
      <c r="AY770">
        <f>A!AX770</f>
        <v>0</v>
      </c>
      <c r="AZ770">
        <f>A!AY770</f>
        <v>0</v>
      </c>
      <c r="BA770">
        <f>A!AZ770</f>
        <v>0</v>
      </c>
      <c r="BB770">
        <f>A!BA770</f>
        <v>0</v>
      </c>
      <c r="BC770">
        <f>A!BB770</f>
        <v>0</v>
      </c>
      <c r="BD770">
        <f>A!BC770</f>
        <v>0</v>
      </c>
      <c r="BE770">
        <f>A!BD770</f>
        <v>0</v>
      </c>
      <c r="BF770">
        <f>A!BE770</f>
        <v>0</v>
      </c>
      <c r="BG770">
        <f>A!BF770</f>
        <v>0</v>
      </c>
      <c r="BH770">
        <f>A!BG770</f>
        <v>0</v>
      </c>
      <c r="BI770">
        <f>A!BH770</f>
        <v>0</v>
      </c>
      <c r="BJ770">
        <f>A!BI770</f>
        <v>0</v>
      </c>
      <c r="BK770">
        <f>A!BJ770</f>
        <v>0</v>
      </c>
      <c r="BL770">
        <f>A!BK770</f>
        <v>0</v>
      </c>
      <c r="BM770">
        <f>A!BL770</f>
        <v>0</v>
      </c>
      <c r="BN770">
        <f>A!BM770</f>
        <v>0</v>
      </c>
      <c r="BO770">
        <f>A!BN770</f>
        <v>0</v>
      </c>
      <c r="BP770">
        <f>A!BO770</f>
        <v>0</v>
      </c>
      <c r="BQ770">
        <f>A!BP770</f>
        <v>0</v>
      </c>
      <c r="BR770">
        <f>A!BQ770</f>
        <v>0</v>
      </c>
      <c r="BS770">
        <f>A!BR770</f>
        <v>0</v>
      </c>
      <c r="BT770">
        <f>A!BS770</f>
        <v>0</v>
      </c>
      <c r="BU770">
        <f>A!BT770</f>
        <v>0</v>
      </c>
      <c r="BV770">
        <f>A!BU770</f>
        <v>0</v>
      </c>
      <c r="BW770">
        <f>A!BV770</f>
        <v>0</v>
      </c>
      <c r="BX770">
        <f>A!BW770</f>
        <v>0</v>
      </c>
      <c r="BY770">
        <f>A!BX770</f>
        <v>0</v>
      </c>
      <c r="BZ770">
        <f>A!BY770</f>
        <v>0</v>
      </c>
      <c r="CA770">
        <f>A!BZ770</f>
        <v>0</v>
      </c>
      <c r="CB770">
        <f>A!CA770</f>
        <v>0</v>
      </c>
      <c r="CC770">
        <f>A!CB770</f>
        <v>0</v>
      </c>
      <c r="CD770">
        <f>A!CC770</f>
        <v>0</v>
      </c>
      <c r="CE770">
        <f>A!CD770</f>
        <v>0</v>
      </c>
      <c r="CF770">
        <f>A!CE770</f>
        <v>0</v>
      </c>
      <c r="CG770">
        <f>A!CF770</f>
        <v>0</v>
      </c>
      <c r="CH770">
        <f>A!CG770</f>
        <v>0</v>
      </c>
      <c r="CI770">
        <f>A!CH770</f>
        <v>0</v>
      </c>
      <c r="CJ770">
        <f>A!CI770</f>
        <v>0</v>
      </c>
      <c r="CK770">
        <f>A!CJ770</f>
        <v>0</v>
      </c>
      <c r="CL770">
        <f>A!CK770</f>
        <v>0</v>
      </c>
      <c r="CM770">
        <f>A!CL770</f>
        <v>0</v>
      </c>
      <c r="CN770">
        <f>A!CM770</f>
        <v>0</v>
      </c>
      <c r="CO770">
        <f>A!CN770</f>
        <v>0</v>
      </c>
      <c r="CP770">
        <f>A!CO770</f>
        <v>0</v>
      </c>
      <c r="CQ770">
        <f>A!CO1080</f>
        <v>0</v>
      </c>
      <c r="CR770">
        <f>A!CP770</f>
        <v>0</v>
      </c>
      <c r="CS770">
        <f>A!CQ770</f>
        <v>0</v>
      </c>
    </row>
    <row r="771" spans="1:97" x14ac:dyDescent="0.2">
      <c r="A771">
        <f>A!A771</f>
        <v>0</v>
      </c>
      <c r="B771">
        <f>A!B771</f>
        <v>0</v>
      </c>
      <c r="C771">
        <f>A!C771</f>
        <v>0</v>
      </c>
      <c r="D771">
        <f>A!D771</f>
        <v>0</v>
      </c>
      <c r="E771">
        <f>A!E771</f>
        <v>0</v>
      </c>
      <c r="F771">
        <f>A!F771</f>
        <v>0</v>
      </c>
      <c r="G771">
        <f>A!G771</f>
        <v>0</v>
      </c>
      <c r="H771">
        <f>A!H771</f>
        <v>0</v>
      </c>
      <c r="I771">
        <f>A!I771</f>
        <v>0</v>
      </c>
      <c r="J771">
        <f>A!J771</f>
        <v>0</v>
      </c>
      <c r="K771">
        <f>A!K771</f>
        <v>0</v>
      </c>
      <c r="L771">
        <f>A!L771</f>
        <v>0</v>
      </c>
      <c r="M771">
        <f>A!M771</f>
        <v>0</v>
      </c>
      <c r="N771">
        <f>A!N771</f>
        <v>0</v>
      </c>
      <c r="O771">
        <f>A!O771</f>
        <v>0</v>
      </c>
      <c r="P771" s="23" t="str">
        <f>IF(A!P771="","",INDEX(B!$A$1:$BT$2000,MATCH(A!P771,B!$AX$1:$AX$2000,0),D!$B$5))</f>
        <v/>
      </c>
      <c r="Q771">
        <f>A!Q771</f>
        <v>0</v>
      </c>
      <c r="R771">
        <f>A!R771</f>
        <v>0</v>
      </c>
      <c r="S771">
        <f>A!S771</f>
        <v>0</v>
      </c>
      <c r="T771">
        <f>A!T771</f>
        <v>0</v>
      </c>
      <c r="U771">
        <f>A!U771</f>
        <v>0</v>
      </c>
      <c r="V771" s="23">
        <f>IF(A!V771="&lt;",1,A!V771)</f>
        <v>0</v>
      </c>
      <c r="W771">
        <f>A!W771</f>
        <v>0</v>
      </c>
      <c r="X771">
        <f>A!X771</f>
        <v>0</v>
      </c>
      <c r="Y771">
        <f>A!Y771</f>
        <v>0</v>
      </c>
      <c r="Z771" s="23">
        <f t="shared" si="11"/>
        <v>0</v>
      </c>
      <c r="AA771">
        <f>A!Z771</f>
        <v>0</v>
      </c>
      <c r="AB771">
        <f>A!AA771</f>
        <v>0</v>
      </c>
      <c r="AC771">
        <f>A!AB771</f>
        <v>0</v>
      </c>
      <c r="AD771">
        <f>A!AC771</f>
        <v>0</v>
      </c>
      <c r="AE771">
        <f>A!AD771</f>
        <v>0</v>
      </c>
      <c r="AF771">
        <f>A!AE771</f>
        <v>0</v>
      </c>
      <c r="AG771">
        <f>A!AF771</f>
        <v>0</v>
      </c>
      <c r="AH771">
        <f>A!AG771</f>
        <v>0</v>
      </c>
      <c r="AI771">
        <f>A!AH771</f>
        <v>0</v>
      </c>
      <c r="AJ771">
        <f>A!AI771</f>
        <v>0</v>
      </c>
      <c r="AK771">
        <f>A!AJ771</f>
        <v>0</v>
      </c>
      <c r="AL771">
        <f>A!AK771</f>
        <v>0</v>
      </c>
      <c r="AM771">
        <f>A!AL771</f>
        <v>0</v>
      </c>
      <c r="AN771">
        <f>A!AM771</f>
        <v>0</v>
      </c>
      <c r="AO771">
        <f>A!AN771</f>
        <v>0</v>
      </c>
      <c r="AP771">
        <f>A!AO771</f>
        <v>0</v>
      </c>
      <c r="AQ771">
        <f>A!AP771</f>
        <v>0</v>
      </c>
      <c r="AR771">
        <f>A!AQ771</f>
        <v>0</v>
      </c>
      <c r="AS771">
        <f>A!AR771</f>
        <v>0</v>
      </c>
      <c r="AT771">
        <f>A!AS771</f>
        <v>0</v>
      </c>
      <c r="AU771">
        <f>A!AT771</f>
        <v>0</v>
      </c>
      <c r="AV771">
        <f>A!AU771</f>
        <v>0</v>
      </c>
      <c r="AW771" s="23" t="str">
        <f>IF(A!AV771=0,"",A!AV771)</f>
        <v/>
      </c>
      <c r="AX771">
        <f>A!AW771</f>
        <v>0</v>
      </c>
      <c r="AY771">
        <f>A!AX771</f>
        <v>0</v>
      </c>
      <c r="AZ771">
        <f>A!AY771</f>
        <v>0</v>
      </c>
      <c r="BA771">
        <f>A!AZ771</f>
        <v>0</v>
      </c>
      <c r="BB771">
        <f>A!BA771</f>
        <v>0</v>
      </c>
      <c r="BC771">
        <f>A!BB771</f>
        <v>0</v>
      </c>
      <c r="BD771">
        <f>A!BC771</f>
        <v>0</v>
      </c>
      <c r="BE771">
        <f>A!BD771</f>
        <v>0</v>
      </c>
      <c r="BF771">
        <f>A!BE771</f>
        <v>0</v>
      </c>
      <c r="BG771">
        <f>A!BF771</f>
        <v>0</v>
      </c>
      <c r="BH771">
        <f>A!BG771</f>
        <v>0</v>
      </c>
      <c r="BI771">
        <f>A!BH771</f>
        <v>0</v>
      </c>
      <c r="BJ771">
        <f>A!BI771</f>
        <v>0</v>
      </c>
      <c r="BK771">
        <f>A!BJ771</f>
        <v>0</v>
      </c>
      <c r="BL771">
        <f>A!BK771</f>
        <v>0</v>
      </c>
      <c r="BM771">
        <f>A!BL771</f>
        <v>0</v>
      </c>
      <c r="BN771">
        <f>A!BM771</f>
        <v>0</v>
      </c>
      <c r="BO771">
        <f>A!BN771</f>
        <v>0</v>
      </c>
      <c r="BP771">
        <f>A!BO771</f>
        <v>0</v>
      </c>
      <c r="BQ771">
        <f>A!BP771</f>
        <v>0</v>
      </c>
      <c r="BR771">
        <f>A!BQ771</f>
        <v>0</v>
      </c>
      <c r="BS771">
        <f>A!BR771</f>
        <v>0</v>
      </c>
      <c r="BT771">
        <f>A!BS771</f>
        <v>0</v>
      </c>
      <c r="BU771">
        <f>A!BT771</f>
        <v>0</v>
      </c>
      <c r="BV771">
        <f>A!BU771</f>
        <v>0</v>
      </c>
      <c r="BW771">
        <f>A!BV771</f>
        <v>0</v>
      </c>
      <c r="BX771">
        <f>A!BW771</f>
        <v>0</v>
      </c>
      <c r="BY771">
        <f>A!BX771</f>
        <v>0</v>
      </c>
      <c r="BZ771">
        <f>A!BY771</f>
        <v>0</v>
      </c>
      <c r="CA771">
        <f>A!BZ771</f>
        <v>0</v>
      </c>
      <c r="CB771">
        <f>A!CA771</f>
        <v>0</v>
      </c>
      <c r="CC771">
        <f>A!CB771</f>
        <v>0</v>
      </c>
      <c r="CD771">
        <f>A!CC771</f>
        <v>0</v>
      </c>
      <c r="CE771">
        <f>A!CD771</f>
        <v>0</v>
      </c>
      <c r="CF771">
        <f>A!CE771</f>
        <v>0</v>
      </c>
      <c r="CG771">
        <f>A!CF771</f>
        <v>0</v>
      </c>
      <c r="CH771">
        <f>A!CG771</f>
        <v>0</v>
      </c>
      <c r="CI771">
        <f>A!CH771</f>
        <v>0</v>
      </c>
      <c r="CJ771">
        <f>A!CI771</f>
        <v>0</v>
      </c>
      <c r="CK771">
        <f>A!CJ771</f>
        <v>0</v>
      </c>
      <c r="CL771">
        <f>A!CK771</f>
        <v>0</v>
      </c>
      <c r="CM771">
        <f>A!CL771</f>
        <v>0</v>
      </c>
      <c r="CN771">
        <f>A!CM771</f>
        <v>0</v>
      </c>
      <c r="CO771">
        <f>A!CN771</f>
        <v>0</v>
      </c>
      <c r="CP771">
        <f>A!CO771</f>
        <v>0</v>
      </c>
      <c r="CQ771">
        <f>A!CO1081</f>
        <v>0</v>
      </c>
      <c r="CR771">
        <f>A!CP771</f>
        <v>0</v>
      </c>
      <c r="CS771">
        <f>A!CQ771</f>
        <v>0</v>
      </c>
    </row>
    <row r="772" spans="1:97" x14ac:dyDescent="0.2">
      <c r="A772">
        <f>A!A772</f>
        <v>0</v>
      </c>
      <c r="B772">
        <f>A!B772</f>
        <v>0</v>
      </c>
      <c r="C772">
        <f>A!C772</f>
        <v>0</v>
      </c>
      <c r="D772">
        <f>A!D772</f>
        <v>0</v>
      </c>
      <c r="E772">
        <f>A!E772</f>
        <v>0</v>
      </c>
      <c r="F772">
        <f>A!F772</f>
        <v>0</v>
      </c>
      <c r="G772">
        <f>A!G772</f>
        <v>0</v>
      </c>
      <c r="H772">
        <f>A!H772</f>
        <v>0</v>
      </c>
      <c r="I772">
        <f>A!I772</f>
        <v>0</v>
      </c>
      <c r="J772">
        <f>A!J772</f>
        <v>0</v>
      </c>
      <c r="K772">
        <f>A!K772</f>
        <v>0</v>
      </c>
      <c r="L772">
        <f>A!L772</f>
        <v>0</v>
      </c>
      <c r="M772">
        <f>A!M772</f>
        <v>0</v>
      </c>
      <c r="N772">
        <f>A!N772</f>
        <v>0</v>
      </c>
      <c r="O772">
        <f>A!O772</f>
        <v>0</v>
      </c>
      <c r="P772" s="23" t="str">
        <f>IF(A!P772="","",INDEX(B!$A$1:$BT$2000,MATCH(A!P772,B!$AX$1:$AX$2000,0),D!$B$5))</f>
        <v/>
      </c>
      <c r="Q772">
        <f>A!Q772</f>
        <v>0</v>
      </c>
      <c r="R772">
        <f>A!R772</f>
        <v>0</v>
      </c>
      <c r="S772">
        <f>A!S772</f>
        <v>0</v>
      </c>
      <c r="T772">
        <f>A!T772</f>
        <v>0</v>
      </c>
      <c r="U772">
        <f>A!U772</f>
        <v>0</v>
      </c>
      <c r="V772" s="23">
        <f>IF(A!V772="&lt;",1,A!V772)</f>
        <v>0</v>
      </c>
      <c r="W772">
        <f>A!W772</f>
        <v>0</v>
      </c>
      <c r="X772">
        <f>A!X772</f>
        <v>0</v>
      </c>
      <c r="Y772">
        <f>A!Y772</f>
        <v>0</v>
      </c>
      <c r="Z772" s="23">
        <f t="shared" ref="Z772:Z835" si="12">_xlfn.NUMBERVALUE(MID(Y772,27,3))</f>
        <v>0</v>
      </c>
      <c r="AA772">
        <f>A!Z772</f>
        <v>0</v>
      </c>
      <c r="AB772">
        <f>A!AA772</f>
        <v>0</v>
      </c>
      <c r="AC772">
        <f>A!AB772</f>
        <v>0</v>
      </c>
      <c r="AD772">
        <f>A!AC772</f>
        <v>0</v>
      </c>
      <c r="AE772">
        <f>A!AD772</f>
        <v>0</v>
      </c>
      <c r="AF772">
        <f>A!AE772</f>
        <v>0</v>
      </c>
      <c r="AG772">
        <f>A!AF772</f>
        <v>0</v>
      </c>
      <c r="AH772">
        <f>A!AG772</f>
        <v>0</v>
      </c>
      <c r="AI772">
        <f>A!AH772</f>
        <v>0</v>
      </c>
      <c r="AJ772">
        <f>A!AI772</f>
        <v>0</v>
      </c>
      <c r="AK772">
        <f>A!AJ772</f>
        <v>0</v>
      </c>
      <c r="AL772">
        <f>A!AK772</f>
        <v>0</v>
      </c>
      <c r="AM772">
        <f>A!AL772</f>
        <v>0</v>
      </c>
      <c r="AN772">
        <f>A!AM772</f>
        <v>0</v>
      </c>
      <c r="AO772">
        <f>A!AN772</f>
        <v>0</v>
      </c>
      <c r="AP772">
        <f>A!AO772</f>
        <v>0</v>
      </c>
      <c r="AQ772">
        <f>A!AP772</f>
        <v>0</v>
      </c>
      <c r="AR772">
        <f>A!AQ772</f>
        <v>0</v>
      </c>
      <c r="AS772">
        <f>A!AR772</f>
        <v>0</v>
      </c>
      <c r="AT772">
        <f>A!AS772</f>
        <v>0</v>
      </c>
      <c r="AU772">
        <f>A!AT772</f>
        <v>0</v>
      </c>
      <c r="AV772">
        <f>A!AU772</f>
        <v>0</v>
      </c>
      <c r="AW772" s="23" t="str">
        <f>IF(A!AV772=0,"",A!AV772)</f>
        <v/>
      </c>
      <c r="AX772">
        <f>A!AW772</f>
        <v>0</v>
      </c>
      <c r="AY772">
        <f>A!AX772</f>
        <v>0</v>
      </c>
      <c r="AZ772">
        <f>A!AY772</f>
        <v>0</v>
      </c>
      <c r="BA772">
        <f>A!AZ772</f>
        <v>0</v>
      </c>
      <c r="BB772">
        <f>A!BA772</f>
        <v>0</v>
      </c>
      <c r="BC772">
        <f>A!BB772</f>
        <v>0</v>
      </c>
      <c r="BD772">
        <f>A!BC772</f>
        <v>0</v>
      </c>
      <c r="BE772">
        <f>A!BD772</f>
        <v>0</v>
      </c>
      <c r="BF772">
        <f>A!BE772</f>
        <v>0</v>
      </c>
      <c r="BG772">
        <f>A!BF772</f>
        <v>0</v>
      </c>
      <c r="BH772">
        <f>A!BG772</f>
        <v>0</v>
      </c>
      <c r="BI772">
        <f>A!BH772</f>
        <v>0</v>
      </c>
      <c r="BJ772">
        <f>A!BI772</f>
        <v>0</v>
      </c>
      <c r="BK772">
        <f>A!BJ772</f>
        <v>0</v>
      </c>
      <c r="BL772">
        <f>A!BK772</f>
        <v>0</v>
      </c>
      <c r="BM772">
        <f>A!BL772</f>
        <v>0</v>
      </c>
      <c r="BN772">
        <f>A!BM772</f>
        <v>0</v>
      </c>
      <c r="BO772">
        <f>A!BN772</f>
        <v>0</v>
      </c>
      <c r="BP772">
        <f>A!BO772</f>
        <v>0</v>
      </c>
      <c r="BQ772">
        <f>A!BP772</f>
        <v>0</v>
      </c>
      <c r="BR772">
        <f>A!BQ772</f>
        <v>0</v>
      </c>
      <c r="BS772">
        <f>A!BR772</f>
        <v>0</v>
      </c>
      <c r="BT772">
        <f>A!BS772</f>
        <v>0</v>
      </c>
      <c r="BU772">
        <f>A!BT772</f>
        <v>0</v>
      </c>
      <c r="BV772">
        <f>A!BU772</f>
        <v>0</v>
      </c>
      <c r="BW772">
        <f>A!BV772</f>
        <v>0</v>
      </c>
      <c r="BX772">
        <f>A!BW772</f>
        <v>0</v>
      </c>
      <c r="BY772">
        <f>A!BX772</f>
        <v>0</v>
      </c>
      <c r="BZ772">
        <f>A!BY772</f>
        <v>0</v>
      </c>
      <c r="CA772">
        <f>A!BZ772</f>
        <v>0</v>
      </c>
      <c r="CB772">
        <f>A!CA772</f>
        <v>0</v>
      </c>
      <c r="CC772">
        <f>A!CB772</f>
        <v>0</v>
      </c>
      <c r="CD772">
        <f>A!CC772</f>
        <v>0</v>
      </c>
      <c r="CE772">
        <f>A!CD772</f>
        <v>0</v>
      </c>
      <c r="CF772">
        <f>A!CE772</f>
        <v>0</v>
      </c>
      <c r="CG772">
        <f>A!CF772</f>
        <v>0</v>
      </c>
      <c r="CH772">
        <f>A!CG772</f>
        <v>0</v>
      </c>
      <c r="CI772">
        <f>A!CH772</f>
        <v>0</v>
      </c>
      <c r="CJ772">
        <f>A!CI772</f>
        <v>0</v>
      </c>
      <c r="CK772">
        <f>A!CJ772</f>
        <v>0</v>
      </c>
      <c r="CL772">
        <f>A!CK772</f>
        <v>0</v>
      </c>
      <c r="CM772">
        <f>A!CL772</f>
        <v>0</v>
      </c>
      <c r="CN772">
        <f>A!CM772</f>
        <v>0</v>
      </c>
      <c r="CO772">
        <f>A!CN772</f>
        <v>0</v>
      </c>
      <c r="CP772">
        <f>A!CO772</f>
        <v>0</v>
      </c>
      <c r="CQ772">
        <f>A!CO1082</f>
        <v>0</v>
      </c>
      <c r="CR772">
        <f>A!CP772</f>
        <v>0</v>
      </c>
      <c r="CS772">
        <f>A!CQ772</f>
        <v>0</v>
      </c>
    </row>
    <row r="773" spans="1:97" x14ac:dyDescent="0.2">
      <c r="A773">
        <f>A!A773</f>
        <v>0</v>
      </c>
      <c r="B773">
        <f>A!B773</f>
        <v>0</v>
      </c>
      <c r="C773">
        <f>A!C773</f>
        <v>0</v>
      </c>
      <c r="D773">
        <f>A!D773</f>
        <v>0</v>
      </c>
      <c r="E773">
        <f>A!E773</f>
        <v>0</v>
      </c>
      <c r="F773">
        <f>A!F773</f>
        <v>0</v>
      </c>
      <c r="G773">
        <f>A!G773</f>
        <v>0</v>
      </c>
      <c r="H773">
        <f>A!H773</f>
        <v>0</v>
      </c>
      <c r="I773">
        <f>A!I773</f>
        <v>0</v>
      </c>
      <c r="J773">
        <f>A!J773</f>
        <v>0</v>
      </c>
      <c r="K773">
        <f>A!K773</f>
        <v>0</v>
      </c>
      <c r="L773">
        <f>A!L773</f>
        <v>0</v>
      </c>
      <c r="M773">
        <f>A!M773</f>
        <v>0</v>
      </c>
      <c r="N773">
        <f>A!N773</f>
        <v>0</v>
      </c>
      <c r="O773">
        <f>A!O773</f>
        <v>0</v>
      </c>
      <c r="P773" s="23" t="str">
        <f>IF(A!P773="","",INDEX(B!$A$1:$BT$2000,MATCH(A!P773,B!$AX$1:$AX$2000,0),D!$B$5))</f>
        <v/>
      </c>
      <c r="Q773">
        <f>A!Q773</f>
        <v>0</v>
      </c>
      <c r="R773">
        <f>A!R773</f>
        <v>0</v>
      </c>
      <c r="S773">
        <f>A!S773</f>
        <v>0</v>
      </c>
      <c r="T773">
        <f>A!T773</f>
        <v>0</v>
      </c>
      <c r="U773">
        <f>A!U773</f>
        <v>0</v>
      </c>
      <c r="V773" s="23">
        <f>IF(A!V773="&lt;",1,A!V773)</f>
        <v>0</v>
      </c>
      <c r="W773">
        <f>A!W773</f>
        <v>0</v>
      </c>
      <c r="X773">
        <f>A!X773</f>
        <v>0</v>
      </c>
      <c r="Y773">
        <f>A!Y773</f>
        <v>0</v>
      </c>
      <c r="Z773" s="23">
        <f t="shared" si="12"/>
        <v>0</v>
      </c>
      <c r="AA773">
        <f>A!Z773</f>
        <v>0</v>
      </c>
      <c r="AB773">
        <f>A!AA773</f>
        <v>0</v>
      </c>
      <c r="AC773">
        <f>A!AB773</f>
        <v>0</v>
      </c>
      <c r="AD773">
        <f>A!AC773</f>
        <v>0</v>
      </c>
      <c r="AE773">
        <f>A!AD773</f>
        <v>0</v>
      </c>
      <c r="AF773">
        <f>A!AE773</f>
        <v>0</v>
      </c>
      <c r="AG773">
        <f>A!AF773</f>
        <v>0</v>
      </c>
      <c r="AH773">
        <f>A!AG773</f>
        <v>0</v>
      </c>
      <c r="AI773">
        <f>A!AH773</f>
        <v>0</v>
      </c>
      <c r="AJ773">
        <f>A!AI773</f>
        <v>0</v>
      </c>
      <c r="AK773">
        <f>A!AJ773</f>
        <v>0</v>
      </c>
      <c r="AL773">
        <f>A!AK773</f>
        <v>0</v>
      </c>
      <c r="AM773">
        <f>A!AL773</f>
        <v>0</v>
      </c>
      <c r="AN773">
        <f>A!AM773</f>
        <v>0</v>
      </c>
      <c r="AO773">
        <f>A!AN773</f>
        <v>0</v>
      </c>
      <c r="AP773">
        <f>A!AO773</f>
        <v>0</v>
      </c>
      <c r="AQ773">
        <f>A!AP773</f>
        <v>0</v>
      </c>
      <c r="AR773">
        <f>A!AQ773</f>
        <v>0</v>
      </c>
      <c r="AS773">
        <f>A!AR773</f>
        <v>0</v>
      </c>
      <c r="AT773">
        <f>A!AS773</f>
        <v>0</v>
      </c>
      <c r="AU773">
        <f>A!AT773</f>
        <v>0</v>
      </c>
      <c r="AV773">
        <f>A!AU773</f>
        <v>0</v>
      </c>
      <c r="AW773" s="23" t="str">
        <f>IF(A!AV773=0,"",A!AV773)</f>
        <v/>
      </c>
      <c r="AX773">
        <f>A!AW773</f>
        <v>0</v>
      </c>
      <c r="AY773">
        <f>A!AX773</f>
        <v>0</v>
      </c>
      <c r="AZ773">
        <f>A!AY773</f>
        <v>0</v>
      </c>
      <c r="BA773">
        <f>A!AZ773</f>
        <v>0</v>
      </c>
      <c r="BB773">
        <f>A!BA773</f>
        <v>0</v>
      </c>
      <c r="BC773">
        <f>A!BB773</f>
        <v>0</v>
      </c>
      <c r="BD773">
        <f>A!BC773</f>
        <v>0</v>
      </c>
      <c r="BE773">
        <f>A!BD773</f>
        <v>0</v>
      </c>
      <c r="BF773">
        <f>A!BE773</f>
        <v>0</v>
      </c>
      <c r="BG773">
        <f>A!BF773</f>
        <v>0</v>
      </c>
      <c r="BH773">
        <f>A!BG773</f>
        <v>0</v>
      </c>
      <c r="BI773">
        <f>A!BH773</f>
        <v>0</v>
      </c>
      <c r="BJ773">
        <f>A!BI773</f>
        <v>0</v>
      </c>
      <c r="BK773">
        <f>A!BJ773</f>
        <v>0</v>
      </c>
      <c r="BL773">
        <f>A!BK773</f>
        <v>0</v>
      </c>
      <c r="BM773">
        <f>A!BL773</f>
        <v>0</v>
      </c>
      <c r="BN773">
        <f>A!BM773</f>
        <v>0</v>
      </c>
      <c r="BO773">
        <f>A!BN773</f>
        <v>0</v>
      </c>
      <c r="BP773">
        <f>A!BO773</f>
        <v>0</v>
      </c>
      <c r="BQ773">
        <f>A!BP773</f>
        <v>0</v>
      </c>
      <c r="BR773">
        <f>A!BQ773</f>
        <v>0</v>
      </c>
      <c r="BS773">
        <f>A!BR773</f>
        <v>0</v>
      </c>
      <c r="BT773">
        <f>A!BS773</f>
        <v>0</v>
      </c>
      <c r="BU773">
        <f>A!BT773</f>
        <v>0</v>
      </c>
      <c r="BV773">
        <f>A!BU773</f>
        <v>0</v>
      </c>
      <c r="BW773">
        <f>A!BV773</f>
        <v>0</v>
      </c>
      <c r="BX773">
        <f>A!BW773</f>
        <v>0</v>
      </c>
      <c r="BY773">
        <f>A!BX773</f>
        <v>0</v>
      </c>
      <c r="BZ773">
        <f>A!BY773</f>
        <v>0</v>
      </c>
      <c r="CA773">
        <f>A!BZ773</f>
        <v>0</v>
      </c>
      <c r="CB773">
        <f>A!CA773</f>
        <v>0</v>
      </c>
      <c r="CC773">
        <f>A!CB773</f>
        <v>0</v>
      </c>
      <c r="CD773">
        <f>A!CC773</f>
        <v>0</v>
      </c>
      <c r="CE773">
        <f>A!CD773</f>
        <v>0</v>
      </c>
      <c r="CF773">
        <f>A!CE773</f>
        <v>0</v>
      </c>
      <c r="CG773">
        <f>A!CF773</f>
        <v>0</v>
      </c>
      <c r="CH773">
        <f>A!CG773</f>
        <v>0</v>
      </c>
      <c r="CI773">
        <f>A!CH773</f>
        <v>0</v>
      </c>
      <c r="CJ773">
        <f>A!CI773</f>
        <v>0</v>
      </c>
      <c r="CK773">
        <f>A!CJ773</f>
        <v>0</v>
      </c>
      <c r="CL773">
        <f>A!CK773</f>
        <v>0</v>
      </c>
      <c r="CM773">
        <f>A!CL773</f>
        <v>0</v>
      </c>
      <c r="CN773">
        <f>A!CM773</f>
        <v>0</v>
      </c>
      <c r="CO773">
        <f>A!CN773</f>
        <v>0</v>
      </c>
      <c r="CP773">
        <f>A!CO773</f>
        <v>0</v>
      </c>
      <c r="CQ773">
        <f>A!CO1083</f>
        <v>0</v>
      </c>
      <c r="CR773">
        <f>A!CP773</f>
        <v>0</v>
      </c>
      <c r="CS773">
        <f>A!CQ773</f>
        <v>0</v>
      </c>
    </row>
    <row r="774" spans="1:97" x14ac:dyDescent="0.2">
      <c r="A774">
        <f>A!A774</f>
        <v>0</v>
      </c>
      <c r="B774">
        <f>A!B774</f>
        <v>0</v>
      </c>
      <c r="C774">
        <f>A!C774</f>
        <v>0</v>
      </c>
      <c r="D774">
        <f>A!D774</f>
        <v>0</v>
      </c>
      <c r="E774">
        <f>A!E774</f>
        <v>0</v>
      </c>
      <c r="F774">
        <f>A!F774</f>
        <v>0</v>
      </c>
      <c r="G774">
        <f>A!G774</f>
        <v>0</v>
      </c>
      <c r="H774">
        <f>A!H774</f>
        <v>0</v>
      </c>
      <c r="I774">
        <f>A!I774</f>
        <v>0</v>
      </c>
      <c r="J774">
        <f>A!J774</f>
        <v>0</v>
      </c>
      <c r="K774">
        <f>A!K774</f>
        <v>0</v>
      </c>
      <c r="L774">
        <f>A!L774</f>
        <v>0</v>
      </c>
      <c r="M774">
        <f>A!M774</f>
        <v>0</v>
      </c>
      <c r="N774">
        <f>A!N774</f>
        <v>0</v>
      </c>
      <c r="O774">
        <f>A!O774</f>
        <v>0</v>
      </c>
      <c r="P774" s="23" t="str">
        <f>IF(A!P774="","",INDEX(B!$A$1:$BT$2000,MATCH(A!P774,B!$AX$1:$AX$2000,0),D!$B$5))</f>
        <v/>
      </c>
      <c r="Q774">
        <f>A!Q774</f>
        <v>0</v>
      </c>
      <c r="R774">
        <f>A!R774</f>
        <v>0</v>
      </c>
      <c r="S774">
        <f>A!S774</f>
        <v>0</v>
      </c>
      <c r="T774">
        <f>A!T774</f>
        <v>0</v>
      </c>
      <c r="U774">
        <f>A!U774</f>
        <v>0</v>
      </c>
      <c r="V774" s="23">
        <f>IF(A!V774="&lt;",1,A!V774)</f>
        <v>0</v>
      </c>
      <c r="W774">
        <f>A!W774</f>
        <v>0</v>
      </c>
      <c r="X774">
        <f>A!X774</f>
        <v>0</v>
      </c>
      <c r="Y774">
        <f>A!Y774</f>
        <v>0</v>
      </c>
      <c r="Z774" s="23">
        <f t="shared" si="12"/>
        <v>0</v>
      </c>
      <c r="AA774">
        <f>A!Z774</f>
        <v>0</v>
      </c>
      <c r="AB774">
        <f>A!AA774</f>
        <v>0</v>
      </c>
      <c r="AC774">
        <f>A!AB774</f>
        <v>0</v>
      </c>
      <c r="AD774">
        <f>A!AC774</f>
        <v>0</v>
      </c>
      <c r="AE774">
        <f>A!AD774</f>
        <v>0</v>
      </c>
      <c r="AF774">
        <f>A!AE774</f>
        <v>0</v>
      </c>
      <c r="AG774">
        <f>A!AF774</f>
        <v>0</v>
      </c>
      <c r="AH774">
        <f>A!AG774</f>
        <v>0</v>
      </c>
      <c r="AI774">
        <f>A!AH774</f>
        <v>0</v>
      </c>
      <c r="AJ774">
        <f>A!AI774</f>
        <v>0</v>
      </c>
      <c r="AK774">
        <f>A!AJ774</f>
        <v>0</v>
      </c>
      <c r="AL774">
        <f>A!AK774</f>
        <v>0</v>
      </c>
      <c r="AM774">
        <f>A!AL774</f>
        <v>0</v>
      </c>
      <c r="AN774">
        <f>A!AM774</f>
        <v>0</v>
      </c>
      <c r="AO774">
        <f>A!AN774</f>
        <v>0</v>
      </c>
      <c r="AP774">
        <f>A!AO774</f>
        <v>0</v>
      </c>
      <c r="AQ774">
        <f>A!AP774</f>
        <v>0</v>
      </c>
      <c r="AR774">
        <f>A!AQ774</f>
        <v>0</v>
      </c>
      <c r="AS774">
        <f>A!AR774</f>
        <v>0</v>
      </c>
      <c r="AT774">
        <f>A!AS774</f>
        <v>0</v>
      </c>
      <c r="AU774">
        <f>A!AT774</f>
        <v>0</v>
      </c>
      <c r="AV774">
        <f>A!AU774</f>
        <v>0</v>
      </c>
      <c r="AW774" s="23" t="str">
        <f>IF(A!AV774=0,"",A!AV774)</f>
        <v/>
      </c>
      <c r="AX774">
        <f>A!AW774</f>
        <v>0</v>
      </c>
      <c r="AY774">
        <f>A!AX774</f>
        <v>0</v>
      </c>
      <c r="AZ774">
        <f>A!AY774</f>
        <v>0</v>
      </c>
      <c r="BA774">
        <f>A!AZ774</f>
        <v>0</v>
      </c>
      <c r="BB774">
        <f>A!BA774</f>
        <v>0</v>
      </c>
      <c r="BC774">
        <f>A!BB774</f>
        <v>0</v>
      </c>
      <c r="BD774">
        <f>A!BC774</f>
        <v>0</v>
      </c>
      <c r="BE774">
        <f>A!BD774</f>
        <v>0</v>
      </c>
      <c r="BF774">
        <f>A!BE774</f>
        <v>0</v>
      </c>
      <c r="BG774">
        <f>A!BF774</f>
        <v>0</v>
      </c>
      <c r="BH774">
        <f>A!BG774</f>
        <v>0</v>
      </c>
      <c r="BI774">
        <f>A!BH774</f>
        <v>0</v>
      </c>
      <c r="BJ774">
        <f>A!BI774</f>
        <v>0</v>
      </c>
      <c r="BK774">
        <f>A!BJ774</f>
        <v>0</v>
      </c>
      <c r="BL774">
        <f>A!BK774</f>
        <v>0</v>
      </c>
      <c r="BM774">
        <f>A!BL774</f>
        <v>0</v>
      </c>
      <c r="BN774">
        <f>A!BM774</f>
        <v>0</v>
      </c>
      <c r="BO774">
        <f>A!BN774</f>
        <v>0</v>
      </c>
      <c r="BP774">
        <f>A!BO774</f>
        <v>0</v>
      </c>
      <c r="BQ774">
        <f>A!BP774</f>
        <v>0</v>
      </c>
      <c r="BR774">
        <f>A!BQ774</f>
        <v>0</v>
      </c>
      <c r="BS774">
        <f>A!BR774</f>
        <v>0</v>
      </c>
      <c r="BT774">
        <f>A!BS774</f>
        <v>0</v>
      </c>
      <c r="BU774">
        <f>A!BT774</f>
        <v>0</v>
      </c>
      <c r="BV774">
        <f>A!BU774</f>
        <v>0</v>
      </c>
      <c r="BW774">
        <f>A!BV774</f>
        <v>0</v>
      </c>
      <c r="BX774">
        <f>A!BW774</f>
        <v>0</v>
      </c>
      <c r="BY774">
        <f>A!BX774</f>
        <v>0</v>
      </c>
      <c r="BZ774">
        <f>A!BY774</f>
        <v>0</v>
      </c>
      <c r="CA774">
        <f>A!BZ774</f>
        <v>0</v>
      </c>
      <c r="CB774">
        <f>A!CA774</f>
        <v>0</v>
      </c>
      <c r="CC774">
        <f>A!CB774</f>
        <v>0</v>
      </c>
      <c r="CD774">
        <f>A!CC774</f>
        <v>0</v>
      </c>
      <c r="CE774">
        <f>A!CD774</f>
        <v>0</v>
      </c>
      <c r="CF774">
        <f>A!CE774</f>
        <v>0</v>
      </c>
      <c r="CG774">
        <f>A!CF774</f>
        <v>0</v>
      </c>
      <c r="CH774">
        <f>A!CG774</f>
        <v>0</v>
      </c>
      <c r="CI774">
        <f>A!CH774</f>
        <v>0</v>
      </c>
      <c r="CJ774">
        <f>A!CI774</f>
        <v>0</v>
      </c>
      <c r="CK774">
        <f>A!CJ774</f>
        <v>0</v>
      </c>
      <c r="CL774">
        <f>A!CK774</f>
        <v>0</v>
      </c>
      <c r="CM774">
        <f>A!CL774</f>
        <v>0</v>
      </c>
      <c r="CN774">
        <f>A!CM774</f>
        <v>0</v>
      </c>
      <c r="CO774">
        <f>A!CN774</f>
        <v>0</v>
      </c>
      <c r="CP774">
        <f>A!CO774</f>
        <v>0</v>
      </c>
      <c r="CQ774">
        <f>A!CO1084</f>
        <v>0</v>
      </c>
      <c r="CR774">
        <f>A!CP774</f>
        <v>0</v>
      </c>
      <c r="CS774">
        <f>A!CQ774</f>
        <v>0</v>
      </c>
    </row>
    <row r="775" spans="1:97" x14ac:dyDescent="0.2">
      <c r="A775">
        <f>A!A775</f>
        <v>0</v>
      </c>
      <c r="B775">
        <f>A!B775</f>
        <v>0</v>
      </c>
      <c r="C775">
        <f>A!C775</f>
        <v>0</v>
      </c>
      <c r="D775">
        <f>A!D775</f>
        <v>0</v>
      </c>
      <c r="E775">
        <f>A!E775</f>
        <v>0</v>
      </c>
      <c r="F775">
        <f>A!F775</f>
        <v>0</v>
      </c>
      <c r="G775">
        <f>A!G775</f>
        <v>0</v>
      </c>
      <c r="H775">
        <f>A!H775</f>
        <v>0</v>
      </c>
      <c r="I775">
        <f>A!I775</f>
        <v>0</v>
      </c>
      <c r="J775">
        <f>A!J775</f>
        <v>0</v>
      </c>
      <c r="K775">
        <f>A!K775</f>
        <v>0</v>
      </c>
      <c r="L775">
        <f>A!L775</f>
        <v>0</v>
      </c>
      <c r="M775">
        <f>A!M775</f>
        <v>0</v>
      </c>
      <c r="N775">
        <f>A!N775</f>
        <v>0</v>
      </c>
      <c r="O775">
        <f>A!O775</f>
        <v>0</v>
      </c>
      <c r="P775" s="23" t="str">
        <f>IF(A!P775="","",INDEX(B!$A$1:$BT$2000,MATCH(A!P775,B!$AX$1:$AX$2000,0),D!$B$5))</f>
        <v/>
      </c>
      <c r="Q775">
        <f>A!Q775</f>
        <v>0</v>
      </c>
      <c r="R775">
        <f>A!R775</f>
        <v>0</v>
      </c>
      <c r="S775">
        <f>A!S775</f>
        <v>0</v>
      </c>
      <c r="T775">
        <f>A!T775</f>
        <v>0</v>
      </c>
      <c r="U775">
        <f>A!U775</f>
        <v>0</v>
      </c>
      <c r="V775" s="23">
        <f>IF(A!V775="&lt;",1,A!V775)</f>
        <v>0</v>
      </c>
      <c r="W775">
        <f>A!W775</f>
        <v>0</v>
      </c>
      <c r="X775">
        <f>A!X775</f>
        <v>0</v>
      </c>
      <c r="Y775">
        <f>A!Y775</f>
        <v>0</v>
      </c>
      <c r="Z775" s="23">
        <f t="shared" si="12"/>
        <v>0</v>
      </c>
      <c r="AA775">
        <f>A!Z775</f>
        <v>0</v>
      </c>
      <c r="AB775">
        <f>A!AA775</f>
        <v>0</v>
      </c>
      <c r="AC775">
        <f>A!AB775</f>
        <v>0</v>
      </c>
      <c r="AD775">
        <f>A!AC775</f>
        <v>0</v>
      </c>
      <c r="AE775">
        <f>A!AD775</f>
        <v>0</v>
      </c>
      <c r="AF775">
        <f>A!AE775</f>
        <v>0</v>
      </c>
      <c r="AG775">
        <f>A!AF775</f>
        <v>0</v>
      </c>
      <c r="AH775">
        <f>A!AG775</f>
        <v>0</v>
      </c>
      <c r="AI775">
        <f>A!AH775</f>
        <v>0</v>
      </c>
      <c r="AJ775">
        <f>A!AI775</f>
        <v>0</v>
      </c>
      <c r="AK775">
        <f>A!AJ775</f>
        <v>0</v>
      </c>
      <c r="AL775">
        <f>A!AK775</f>
        <v>0</v>
      </c>
      <c r="AM775">
        <f>A!AL775</f>
        <v>0</v>
      </c>
      <c r="AN775">
        <f>A!AM775</f>
        <v>0</v>
      </c>
      <c r="AO775">
        <f>A!AN775</f>
        <v>0</v>
      </c>
      <c r="AP775">
        <f>A!AO775</f>
        <v>0</v>
      </c>
      <c r="AQ775">
        <f>A!AP775</f>
        <v>0</v>
      </c>
      <c r="AR775">
        <f>A!AQ775</f>
        <v>0</v>
      </c>
      <c r="AS775">
        <f>A!AR775</f>
        <v>0</v>
      </c>
      <c r="AT775">
        <f>A!AS775</f>
        <v>0</v>
      </c>
      <c r="AU775">
        <f>A!AT775</f>
        <v>0</v>
      </c>
      <c r="AV775">
        <f>A!AU775</f>
        <v>0</v>
      </c>
      <c r="AW775" s="23" t="str">
        <f>IF(A!AV775=0,"",A!AV775)</f>
        <v/>
      </c>
      <c r="AX775">
        <f>A!AW775</f>
        <v>0</v>
      </c>
      <c r="AY775">
        <f>A!AX775</f>
        <v>0</v>
      </c>
      <c r="AZ775">
        <f>A!AY775</f>
        <v>0</v>
      </c>
      <c r="BA775">
        <f>A!AZ775</f>
        <v>0</v>
      </c>
      <c r="BB775">
        <f>A!BA775</f>
        <v>0</v>
      </c>
      <c r="BC775">
        <f>A!BB775</f>
        <v>0</v>
      </c>
      <c r="BD775">
        <f>A!BC775</f>
        <v>0</v>
      </c>
      <c r="BE775">
        <f>A!BD775</f>
        <v>0</v>
      </c>
      <c r="BF775">
        <f>A!BE775</f>
        <v>0</v>
      </c>
      <c r="BG775">
        <f>A!BF775</f>
        <v>0</v>
      </c>
      <c r="BH775">
        <f>A!BG775</f>
        <v>0</v>
      </c>
      <c r="BI775">
        <f>A!BH775</f>
        <v>0</v>
      </c>
      <c r="BJ775">
        <f>A!BI775</f>
        <v>0</v>
      </c>
      <c r="BK775">
        <f>A!BJ775</f>
        <v>0</v>
      </c>
      <c r="BL775">
        <f>A!BK775</f>
        <v>0</v>
      </c>
      <c r="BM775">
        <f>A!BL775</f>
        <v>0</v>
      </c>
      <c r="BN775">
        <f>A!BM775</f>
        <v>0</v>
      </c>
      <c r="BO775">
        <f>A!BN775</f>
        <v>0</v>
      </c>
      <c r="BP775">
        <f>A!BO775</f>
        <v>0</v>
      </c>
      <c r="BQ775">
        <f>A!BP775</f>
        <v>0</v>
      </c>
      <c r="BR775">
        <f>A!BQ775</f>
        <v>0</v>
      </c>
      <c r="BS775">
        <f>A!BR775</f>
        <v>0</v>
      </c>
      <c r="BT775">
        <f>A!BS775</f>
        <v>0</v>
      </c>
      <c r="BU775">
        <f>A!BT775</f>
        <v>0</v>
      </c>
      <c r="BV775">
        <f>A!BU775</f>
        <v>0</v>
      </c>
      <c r="BW775">
        <f>A!BV775</f>
        <v>0</v>
      </c>
      <c r="BX775">
        <f>A!BW775</f>
        <v>0</v>
      </c>
      <c r="BY775">
        <f>A!BX775</f>
        <v>0</v>
      </c>
      <c r="BZ775">
        <f>A!BY775</f>
        <v>0</v>
      </c>
      <c r="CA775">
        <f>A!BZ775</f>
        <v>0</v>
      </c>
      <c r="CB775">
        <f>A!CA775</f>
        <v>0</v>
      </c>
      <c r="CC775">
        <f>A!CB775</f>
        <v>0</v>
      </c>
      <c r="CD775">
        <f>A!CC775</f>
        <v>0</v>
      </c>
      <c r="CE775">
        <f>A!CD775</f>
        <v>0</v>
      </c>
      <c r="CF775">
        <f>A!CE775</f>
        <v>0</v>
      </c>
      <c r="CG775">
        <f>A!CF775</f>
        <v>0</v>
      </c>
      <c r="CH775">
        <f>A!CG775</f>
        <v>0</v>
      </c>
      <c r="CI775">
        <f>A!CH775</f>
        <v>0</v>
      </c>
      <c r="CJ775">
        <f>A!CI775</f>
        <v>0</v>
      </c>
      <c r="CK775">
        <f>A!CJ775</f>
        <v>0</v>
      </c>
      <c r="CL775">
        <f>A!CK775</f>
        <v>0</v>
      </c>
      <c r="CM775">
        <f>A!CL775</f>
        <v>0</v>
      </c>
      <c r="CN775">
        <f>A!CM775</f>
        <v>0</v>
      </c>
      <c r="CO775">
        <f>A!CN775</f>
        <v>0</v>
      </c>
      <c r="CP775">
        <f>A!CO775</f>
        <v>0</v>
      </c>
      <c r="CQ775">
        <f>A!CO1085</f>
        <v>0</v>
      </c>
      <c r="CR775">
        <f>A!CP775</f>
        <v>0</v>
      </c>
      <c r="CS775">
        <f>A!CQ775</f>
        <v>0</v>
      </c>
    </row>
    <row r="776" spans="1:97" x14ac:dyDescent="0.2">
      <c r="A776">
        <f>A!A776</f>
        <v>0</v>
      </c>
      <c r="B776">
        <f>A!B776</f>
        <v>0</v>
      </c>
      <c r="C776">
        <f>A!C776</f>
        <v>0</v>
      </c>
      <c r="D776">
        <f>A!D776</f>
        <v>0</v>
      </c>
      <c r="E776">
        <f>A!E776</f>
        <v>0</v>
      </c>
      <c r="F776">
        <f>A!F776</f>
        <v>0</v>
      </c>
      <c r="G776">
        <f>A!G776</f>
        <v>0</v>
      </c>
      <c r="H776">
        <f>A!H776</f>
        <v>0</v>
      </c>
      <c r="I776">
        <f>A!I776</f>
        <v>0</v>
      </c>
      <c r="J776">
        <f>A!J776</f>
        <v>0</v>
      </c>
      <c r="K776">
        <f>A!K776</f>
        <v>0</v>
      </c>
      <c r="L776">
        <f>A!L776</f>
        <v>0</v>
      </c>
      <c r="M776">
        <f>A!M776</f>
        <v>0</v>
      </c>
      <c r="N776">
        <f>A!N776</f>
        <v>0</v>
      </c>
      <c r="O776">
        <f>A!O776</f>
        <v>0</v>
      </c>
      <c r="P776" s="23" t="str">
        <f>IF(A!P776="","",INDEX(B!$A$1:$BT$2000,MATCH(A!P776,B!$AX$1:$AX$2000,0),D!$B$5))</f>
        <v/>
      </c>
      <c r="Q776">
        <f>A!Q776</f>
        <v>0</v>
      </c>
      <c r="R776">
        <f>A!R776</f>
        <v>0</v>
      </c>
      <c r="S776">
        <f>A!S776</f>
        <v>0</v>
      </c>
      <c r="T776">
        <f>A!T776</f>
        <v>0</v>
      </c>
      <c r="U776">
        <f>A!U776</f>
        <v>0</v>
      </c>
      <c r="V776" s="23">
        <f>IF(A!V776="&lt;",1,A!V776)</f>
        <v>0</v>
      </c>
      <c r="W776">
        <f>A!W776</f>
        <v>0</v>
      </c>
      <c r="X776">
        <f>A!X776</f>
        <v>0</v>
      </c>
      <c r="Y776">
        <f>A!Y776</f>
        <v>0</v>
      </c>
      <c r="Z776" s="23">
        <f t="shared" si="12"/>
        <v>0</v>
      </c>
      <c r="AA776">
        <f>A!Z776</f>
        <v>0</v>
      </c>
      <c r="AB776">
        <f>A!AA776</f>
        <v>0</v>
      </c>
      <c r="AC776">
        <f>A!AB776</f>
        <v>0</v>
      </c>
      <c r="AD776">
        <f>A!AC776</f>
        <v>0</v>
      </c>
      <c r="AE776">
        <f>A!AD776</f>
        <v>0</v>
      </c>
      <c r="AF776">
        <f>A!AE776</f>
        <v>0</v>
      </c>
      <c r="AG776">
        <f>A!AF776</f>
        <v>0</v>
      </c>
      <c r="AH776">
        <f>A!AG776</f>
        <v>0</v>
      </c>
      <c r="AI776">
        <f>A!AH776</f>
        <v>0</v>
      </c>
      <c r="AJ776">
        <f>A!AI776</f>
        <v>0</v>
      </c>
      <c r="AK776">
        <f>A!AJ776</f>
        <v>0</v>
      </c>
      <c r="AL776">
        <f>A!AK776</f>
        <v>0</v>
      </c>
      <c r="AM776">
        <f>A!AL776</f>
        <v>0</v>
      </c>
      <c r="AN776">
        <f>A!AM776</f>
        <v>0</v>
      </c>
      <c r="AO776">
        <f>A!AN776</f>
        <v>0</v>
      </c>
      <c r="AP776">
        <f>A!AO776</f>
        <v>0</v>
      </c>
      <c r="AQ776">
        <f>A!AP776</f>
        <v>0</v>
      </c>
      <c r="AR776">
        <f>A!AQ776</f>
        <v>0</v>
      </c>
      <c r="AS776">
        <f>A!AR776</f>
        <v>0</v>
      </c>
      <c r="AT776">
        <f>A!AS776</f>
        <v>0</v>
      </c>
      <c r="AU776">
        <f>A!AT776</f>
        <v>0</v>
      </c>
      <c r="AV776">
        <f>A!AU776</f>
        <v>0</v>
      </c>
      <c r="AW776" s="23" t="str">
        <f>IF(A!AV776=0,"",A!AV776)</f>
        <v/>
      </c>
      <c r="AX776">
        <f>A!AW776</f>
        <v>0</v>
      </c>
      <c r="AY776">
        <f>A!AX776</f>
        <v>0</v>
      </c>
      <c r="AZ776">
        <f>A!AY776</f>
        <v>0</v>
      </c>
      <c r="BA776">
        <f>A!AZ776</f>
        <v>0</v>
      </c>
      <c r="BB776">
        <f>A!BA776</f>
        <v>0</v>
      </c>
      <c r="BC776">
        <f>A!BB776</f>
        <v>0</v>
      </c>
      <c r="BD776">
        <f>A!BC776</f>
        <v>0</v>
      </c>
      <c r="BE776">
        <f>A!BD776</f>
        <v>0</v>
      </c>
      <c r="BF776">
        <f>A!BE776</f>
        <v>0</v>
      </c>
      <c r="BG776">
        <f>A!BF776</f>
        <v>0</v>
      </c>
      <c r="BH776">
        <f>A!BG776</f>
        <v>0</v>
      </c>
      <c r="BI776">
        <f>A!BH776</f>
        <v>0</v>
      </c>
      <c r="BJ776">
        <f>A!BI776</f>
        <v>0</v>
      </c>
      <c r="BK776">
        <f>A!BJ776</f>
        <v>0</v>
      </c>
      <c r="BL776">
        <f>A!BK776</f>
        <v>0</v>
      </c>
      <c r="BM776">
        <f>A!BL776</f>
        <v>0</v>
      </c>
      <c r="BN776">
        <f>A!BM776</f>
        <v>0</v>
      </c>
      <c r="BO776">
        <f>A!BN776</f>
        <v>0</v>
      </c>
      <c r="BP776">
        <f>A!BO776</f>
        <v>0</v>
      </c>
      <c r="BQ776">
        <f>A!BP776</f>
        <v>0</v>
      </c>
      <c r="BR776">
        <f>A!BQ776</f>
        <v>0</v>
      </c>
      <c r="BS776">
        <f>A!BR776</f>
        <v>0</v>
      </c>
      <c r="BT776">
        <f>A!BS776</f>
        <v>0</v>
      </c>
      <c r="BU776">
        <f>A!BT776</f>
        <v>0</v>
      </c>
      <c r="BV776">
        <f>A!BU776</f>
        <v>0</v>
      </c>
      <c r="BW776">
        <f>A!BV776</f>
        <v>0</v>
      </c>
      <c r="BX776">
        <f>A!BW776</f>
        <v>0</v>
      </c>
      <c r="BY776">
        <f>A!BX776</f>
        <v>0</v>
      </c>
      <c r="BZ776">
        <f>A!BY776</f>
        <v>0</v>
      </c>
      <c r="CA776">
        <f>A!BZ776</f>
        <v>0</v>
      </c>
      <c r="CB776">
        <f>A!CA776</f>
        <v>0</v>
      </c>
      <c r="CC776">
        <f>A!CB776</f>
        <v>0</v>
      </c>
      <c r="CD776">
        <f>A!CC776</f>
        <v>0</v>
      </c>
      <c r="CE776">
        <f>A!CD776</f>
        <v>0</v>
      </c>
      <c r="CF776">
        <f>A!CE776</f>
        <v>0</v>
      </c>
      <c r="CG776">
        <f>A!CF776</f>
        <v>0</v>
      </c>
      <c r="CH776">
        <f>A!CG776</f>
        <v>0</v>
      </c>
      <c r="CI776">
        <f>A!CH776</f>
        <v>0</v>
      </c>
      <c r="CJ776">
        <f>A!CI776</f>
        <v>0</v>
      </c>
      <c r="CK776">
        <f>A!CJ776</f>
        <v>0</v>
      </c>
      <c r="CL776">
        <f>A!CK776</f>
        <v>0</v>
      </c>
      <c r="CM776">
        <f>A!CL776</f>
        <v>0</v>
      </c>
      <c r="CN776">
        <f>A!CM776</f>
        <v>0</v>
      </c>
      <c r="CO776">
        <f>A!CN776</f>
        <v>0</v>
      </c>
      <c r="CP776">
        <f>A!CO776</f>
        <v>0</v>
      </c>
      <c r="CQ776">
        <f>A!CO1086</f>
        <v>0</v>
      </c>
      <c r="CR776">
        <f>A!CP776</f>
        <v>0</v>
      </c>
      <c r="CS776">
        <f>A!CQ776</f>
        <v>0</v>
      </c>
    </row>
    <row r="777" spans="1:97" x14ac:dyDescent="0.2">
      <c r="A777">
        <f>A!A777</f>
        <v>0</v>
      </c>
      <c r="B777">
        <f>A!B777</f>
        <v>0</v>
      </c>
      <c r="C777">
        <f>A!C777</f>
        <v>0</v>
      </c>
      <c r="D777">
        <f>A!D777</f>
        <v>0</v>
      </c>
      <c r="E777">
        <f>A!E777</f>
        <v>0</v>
      </c>
      <c r="F777">
        <f>A!F777</f>
        <v>0</v>
      </c>
      <c r="G777">
        <f>A!G777</f>
        <v>0</v>
      </c>
      <c r="H777">
        <f>A!H777</f>
        <v>0</v>
      </c>
      <c r="I777">
        <f>A!I777</f>
        <v>0</v>
      </c>
      <c r="J777">
        <f>A!J777</f>
        <v>0</v>
      </c>
      <c r="K777">
        <f>A!K777</f>
        <v>0</v>
      </c>
      <c r="L777">
        <f>A!L777</f>
        <v>0</v>
      </c>
      <c r="M777">
        <f>A!M777</f>
        <v>0</v>
      </c>
      <c r="N777">
        <f>A!N777</f>
        <v>0</v>
      </c>
      <c r="O777">
        <f>A!O777</f>
        <v>0</v>
      </c>
      <c r="P777" s="23" t="str">
        <f>IF(A!P777="","",INDEX(B!$A$1:$BT$2000,MATCH(A!P777,B!$AX$1:$AX$2000,0),D!$B$5))</f>
        <v/>
      </c>
      <c r="Q777">
        <f>A!Q777</f>
        <v>0</v>
      </c>
      <c r="R777">
        <f>A!R777</f>
        <v>0</v>
      </c>
      <c r="S777">
        <f>A!S777</f>
        <v>0</v>
      </c>
      <c r="T777">
        <f>A!T777</f>
        <v>0</v>
      </c>
      <c r="U777">
        <f>A!U777</f>
        <v>0</v>
      </c>
      <c r="V777" s="23">
        <f>IF(A!V777="&lt;",1,A!V777)</f>
        <v>0</v>
      </c>
      <c r="W777">
        <f>A!W777</f>
        <v>0</v>
      </c>
      <c r="X777">
        <f>A!X777</f>
        <v>0</v>
      </c>
      <c r="Y777">
        <f>A!Y777</f>
        <v>0</v>
      </c>
      <c r="Z777" s="23">
        <f t="shared" si="12"/>
        <v>0</v>
      </c>
      <c r="AA777">
        <f>A!Z777</f>
        <v>0</v>
      </c>
      <c r="AB777">
        <f>A!AA777</f>
        <v>0</v>
      </c>
      <c r="AC777">
        <f>A!AB777</f>
        <v>0</v>
      </c>
      <c r="AD777">
        <f>A!AC777</f>
        <v>0</v>
      </c>
      <c r="AE777">
        <f>A!AD777</f>
        <v>0</v>
      </c>
      <c r="AF777">
        <f>A!AE777</f>
        <v>0</v>
      </c>
      <c r="AG777">
        <f>A!AF777</f>
        <v>0</v>
      </c>
      <c r="AH777">
        <f>A!AG777</f>
        <v>0</v>
      </c>
      <c r="AI777">
        <f>A!AH777</f>
        <v>0</v>
      </c>
      <c r="AJ777">
        <f>A!AI777</f>
        <v>0</v>
      </c>
      <c r="AK777">
        <f>A!AJ777</f>
        <v>0</v>
      </c>
      <c r="AL777">
        <f>A!AK777</f>
        <v>0</v>
      </c>
      <c r="AM777">
        <f>A!AL777</f>
        <v>0</v>
      </c>
      <c r="AN777">
        <f>A!AM777</f>
        <v>0</v>
      </c>
      <c r="AO777">
        <f>A!AN777</f>
        <v>0</v>
      </c>
      <c r="AP777">
        <f>A!AO777</f>
        <v>0</v>
      </c>
      <c r="AQ777">
        <f>A!AP777</f>
        <v>0</v>
      </c>
      <c r="AR777">
        <f>A!AQ777</f>
        <v>0</v>
      </c>
      <c r="AS777">
        <f>A!AR777</f>
        <v>0</v>
      </c>
      <c r="AT777">
        <f>A!AS777</f>
        <v>0</v>
      </c>
      <c r="AU777">
        <f>A!AT777</f>
        <v>0</v>
      </c>
      <c r="AV777">
        <f>A!AU777</f>
        <v>0</v>
      </c>
      <c r="AW777" s="23" t="str">
        <f>IF(A!AV777=0,"",A!AV777)</f>
        <v/>
      </c>
      <c r="AX777">
        <f>A!AW777</f>
        <v>0</v>
      </c>
      <c r="AY777">
        <f>A!AX777</f>
        <v>0</v>
      </c>
      <c r="AZ777">
        <f>A!AY777</f>
        <v>0</v>
      </c>
      <c r="BA777">
        <f>A!AZ777</f>
        <v>0</v>
      </c>
      <c r="BB777">
        <f>A!BA777</f>
        <v>0</v>
      </c>
      <c r="BC777">
        <f>A!BB777</f>
        <v>0</v>
      </c>
      <c r="BD777">
        <f>A!BC777</f>
        <v>0</v>
      </c>
      <c r="BE777">
        <f>A!BD777</f>
        <v>0</v>
      </c>
      <c r="BF777">
        <f>A!BE777</f>
        <v>0</v>
      </c>
      <c r="BG777">
        <f>A!BF777</f>
        <v>0</v>
      </c>
      <c r="BH777">
        <f>A!BG777</f>
        <v>0</v>
      </c>
      <c r="BI777">
        <f>A!BH777</f>
        <v>0</v>
      </c>
      <c r="BJ777">
        <f>A!BI777</f>
        <v>0</v>
      </c>
      <c r="BK777">
        <f>A!BJ777</f>
        <v>0</v>
      </c>
      <c r="BL777">
        <f>A!BK777</f>
        <v>0</v>
      </c>
      <c r="BM777">
        <f>A!BL777</f>
        <v>0</v>
      </c>
      <c r="BN777">
        <f>A!BM777</f>
        <v>0</v>
      </c>
      <c r="BO777">
        <f>A!BN777</f>
        <v>0</v>
      </c>
      <c r="BP777">
        <f>A!BO777</f>
        <v>0</v>
      </c>
      <c r="BQ777">
        <f>A!BP777</f>
        <v>0</v>
      </c>
      <c r="BR777">
        <f>A!BQ777</f>
        <v>0</v>
      </c>
      <c r="BS777">
        <f>A!BR777</f>
        <v>0</v>
      </c>
      <c r="BT777">
        <f>A!BS777</f>
        <v>0</v>
      </c>
      <c r="BU777">
        <f>A!BT777</f>
        <v>0</v>
      </c>
      <c r="BV777">
        <f>A!BU777</f>
        <v>0</v>
      </c>
      <c r="BW777">
        <f>A!BV777</f>
        <v>0</v>
      </c>
      <c r="BX777">
        <f>A!BW777</f>
        <v>0</v>
      </c>
      <c r="BY777">
        <f>A!BX777</f>
        <v>0</v>
      </c>
      <c r="BZ777">
        <f>A!BY777</f>
        <v>0</v>
      </c>
      <c r="CA777">
        <f>A!BZ777</f>
        <v>0</v>
      </c>
      <c r="CB777">
        <f>A!CA777</f>
        <v>0</v>
      </c>
      <c r="CC777">
        <f>A!CB777</f>
        <v>0</v>
      </c>
      <c r="CD777">
        <f>A!CC777</f>
        <v>0</v>
      </c>
      <c r="CE777">
        <f>A!CD777</f>
        <v>0</v>
      </c>
      <c r="CF777">
        <f>A!CE777</f>
        <v>0</v>
      </c>
      <c r="CG777">
        <f>A!CF777</f>
        <v>0</v>
      </c>
      <c r="CH777">
        <f>A!CG777</f>
        <v>0</v>
      </c>
      <c r="CI777">
        <f>A!CH777</f>
        <v>0</v>
      </c>
      <c r="CJ777">
        <f>A!CI777</f>
        <v>0</v>
      </c>
      <c r="CK777">
        <f>A!CJ777</f>
        <v>0</v>
      </c>
      <c r="CL777">
        <f>A!CK777</f>
        <v>0</v>
      </c>
      <c r="CM777">
        <f>A!CL777</f>
        <v>0</v>
      </c>
      <c r="CN777">
        <f>A!CM777</f>
        <v>0</v>
      </c>
      <c r="CO777">
        <f>A!CN777</f>
        <v>0</v>
      </c>
      <c r="CP777">
        <f>A!CO777</f>
        <v>0</v>
      </c>
      <c r="CQ777">
        <f>A!CO1087</f>
        <v>0</v>
      </c>
      <c r="CR777">
        <f>A!CP777</f>
        <v>0</v>
      </c>
      <c r="CS777">
        <f>A!CQ777</f>
        <v>0</v>
      </c>
    </row>
    <row r="778" spans="1:97" x14ac:dyDescent="0.2">
      <c r="A778">
        <f>A!A778</f>
        <v>0</v>
      </c>
      <c r="B778">
        <f>A!B778</f>
        <v>0</v>
      </c>
      <c r="C778">
        <f>A!C778</f>
        <v>0</v>
      </c>
      <c r="D778">
        <f>A!D778</f>
        <v>0</v>
      </c>
      <c r="E778">
        <f>A!E778</f>
        <v>0</v>
      </c>
      <c r="F778">
        <f>A!F778</f>
        <v>0</v>
      </c>
      <c r="G778">
        <f>A!G778</f>
        <v>0</v>
      </c>
      <c r="H778">
        <f>A!H778</f>
        <v>0</v>
      </c>
      <c r="I778">
        <f>A!I778</f>
        <v>0</v>
      </c>
      <c r="J778">
        <f>A!J778</f>
        <v>0</v>
      </c>
      <c r="K778">
        <f>A!K778</f>
        <v>0</v>
      </c>
      <c r="L778">
        <f>A!L778</f>
        <v>0</v>
      </c>
      <c r="M778">
        <f>A!M778</f>
        <v>0</v>
      </c>
      <c r="N778">
        <f>A!N778</f>
        <v>0</v>
      </c>
      <c r="O778">
        <f>A!O778</f>
        <v>0</v>
      </c>
      <c r="P778" s="23" t="str">
        <f>IF(A!P778="","",INDEX(B!$A$1:$BT$2000,MATCH(A!P778,B!$AX$1:$AX$2000,0),D!$B$5))</f>
        <v/>
      </c>
      <c r="Q778">
        <f>A!Q778</f>
        <v>0</v>
      </c>
      <c r="R778">
        <f>A!R778</f>
        <v>0</v>
      </c>
      <c r="S778">
        <f>A!S778</f>
        <v>0</v>
      </c>
      <c r="T778">
        <f>A!T778</f>
        <v>0</v>
      </c>
      <c r="U778">
        <f>A!U778</f>
        <v>0</v>
      </c>
      <c r="V778" s="23">
        <f>IF(A!V778="&lt;",1,A!V778)</f>
        <v>0</v>
      </c>
      <c r="W778">
        <f>A!W778</f>
        <v>0</v>
      </c>
      <c r="X778">
        <f>A!X778</f>
        <v>0</v>
      </c>
      <c r="Y778">
        <f>A!Y778</f>
        <v>0</v>
      </c>
      <c r="Z778" s="23">
        <f t="shared" si="12"/>
        <v>0</v>
      </c>
      <c r="AA778">
        <f>A!Z778</f>
        <v>0</v>
      </c>
      <c r="AB778">
        <f>A!AA778</f>
        <v>0</v>
      </c>
      <c r="AC778">
        <f>A!AB778</f>
        <v>0</v>
      </c>
      <c r="AD778">
        <f>A!AC778</f>
        <v>0</v>
      </c>
      <c r="AE778">
        <f>A!AD778</f>
        <v>0</v>
      </c>
      <c r="AF778">
        <f>A!AE778</f>
        <v>0</v>
      </c>
      <c r="AG778">
        <f>A!AF778</f>
        <v>0</v>
      </c>
      <c r="AH778">
        <f>A!AG778</f>
        <v>0</v>
      </c>
      <c r="AI778">
        <f>A!AH778</f>
        <v>0</v>
      </c>
      <c r="AJ778">
        <f>A!AI778</f>
        <v>0</v>
      </c>
      <c r="AK778">
        <f>A!AJ778</f>
        <v>0</v>
      </c>
      <c r="AL778">
        <f>A!AK778</f>
        <v>0</v>
      </c>
      <c r="AM778">
        <f>A!AL778</f>
        <v>0</v>
      </c>
      <c r="AN778">
        <f>A!AM778</f>
        <v>0</v>
      </c>
      <c r="AO778">
        <f>A!AN778</f>
        <v>0</v>
      </c>
      <c r="AP778">
        <f>A!AO778</f>
        <v>0</v>
      </c>
      <c r="AQ778">
        <f>A!AP778</f>
        <v>0</v>
      </c>
      <c r="AR778">
        <f>A!AQ778</f>
        <v>0</v>
      </c>
      <c r="AS778">
        <f>A!AR778</f>
        <v>0</v>
      </c>
      <c r="AT778">
        <f>A!AS778</f>
        <v>0</v>
      </c>
      <c r="AU778">
        <f>A!AT778</f>
        <v>0</v>
      </c>
      <c r="AV778">
        <f>A!AU778</f>
        <v>0</v>
      </c>
      <c r="AW778" s="23" t="str">
        <f>IF(A!AV778=0,"",A!AV778)</f>
        <v/>
      </c>
      <c r="AX778">
        <f>A!AW778</f>
        <v>0</v>
      </c>
      <c r="AY778">
        <f>A!AX778</f>
        <v>0</v>
      </c>
      <c r="AZ778">
        <f>A!AY778</f>
        <v>0</v>
      </c>
      <c r="BA778">
        <f>A!AZ778</f>
        <v>0</v>
      </c>
      <c r="BB778">
        <f>A!BA778</f>
        <v>0</v>
      </c>
      <c r="BC778">
        <f>A!BB778</f>
        <v>0</v>
      </c>
      <c r="BD778">
        <f>A!BC778</f>
        <v>0</v>
      </c>
      <c r="BE778">
        <f>A!BD778</f>
        <v>0</v>
      </c>
      <c r="BF778">
        <f>A!BE778</f>
        <v>0</v>
      </c>
      <c r="BG778">
        <f>A!BF778</f>
        <v>0</v>
      </c>
      <c r="BH778">
        <f>A!BG778</f>
        <v>0</v>
      </c>
      <c r="BI778">
        <f>A!BH778</f>
        <v>0</v>
      </c>
      <c r="BJ778">
        <f>A!BI778</f>
        <v>0</v>
      </c>
      <c r="BK778">
        <f>A!BJ778</f>
        <v>0</v>
      </c>
      <c r="BL778">
        <f>A!BK778</f>
        <v>0</v>
      </c>
      <c r="BM778">
        <f>A!BL778</f>
        <v>0</v>
      </c>
      <c r="BN778">
        <f>A!BM778</f>
        <v>0</v>
      </c>
      <c r="BO778">
        <f>A!BN778</f>
        <v>0</v>
      </c>
      <c r="BP778">
        <f>A!BO778</f>
        <v>0</v>
      </c>
      <c r="BQ778">
        <f>A!BP778</f>
        <v>0</v>
      </c>
      <c r="BR778">
        <f>A!BQ778</f>
        <v>0</v>
      </c>
      <c r="BS778">
        <f>A!BR778</f>
        <v>0</v>
      </c>
      <c r="BT778">
        <f>A!BS778</f>
        <v>0</v>
      </c>
      <c r="BU778">
        <f>A!BT778</f>
        <v>0</v>
      </c>
      <c r="BV778">
        <f>A!BU778</f>
        <v>0</v>
      </c>
      <c r="BW778">
        <f>A!BV778</f>
        <v>0</v>
      </c>
      <c r="BX778">
        <f>A!BW778</f>
        <v>0</v>
      </c>
      <c r="BY778">
        <f>A!BX778</f>
        <v>0</v>
      </c>
      <c r="BZ778">
        <f>A!BY778</f>
        <v>0</v>
      </c>
      <c r="CA778">
        <f>A!BZ778</f>
        <v>0</v>
      </c>
      <c r="CB778">
        <f>A!CA778</f>
        <v>0</v>
      </c>
      <c r="CC778">
        <f>A!CB778</f>
        <v>0</v>
      </c>
      <c r="CD778">
        <f>A!CC778</f>
        <v>0</v>
      </c>
      <c r="CE778">
        <f>A!CD778</f>
        <v>0</v>
      </c>
      <c r="CF778">
        <f>A!CE778</f>
        <v>0</v>
      </c>
      <c r="CG778">
        <f>A!CF778</f>
        <v>0</v>
      </c>
      <c r="CH778">
        <f>A!CG778</f>
        <v>0</v>
      </c>
      <c r="CI778">
        <f>A!CH778</f>
        <v>0</v>
      </c>
      <c r="CJ778">
        <f>A!CI778</f>
        <v>0</v>
      </c>
      <c r="CK778">
        <f>A!CJ778</f>
        <v>0</v>
      </c>
      <c r="CL778">
        <f>A!CK778</f>
        <v>0</v>
      </c>
      <c r="CM778">
        <f>A!CL778</f>
        <v>0</v>
      </c>
      <c r="CN778">
        <f>A!CM778</f>
        <v>0</v>
      </c>
      <c r="CO778">
        <f>A!CN778</f>
        <v>0</v>
      </c>
      <c r="CP778">
        <f>A!CO778</f>
        <v>0</v>
      </c>
      <c r="CQ778">
        <f>A!CO1088</f>
        <v>0</v>
      </c>
      <c r="CR778">
        <f>A!CP778</f>
        <v>0</v>
      </c>
      <c r="CS778">
        <f>A!CQ778</f>
        <v>0</v>
      </c>
    </row>
    <row r="779" spans="1:97" x14ac:dyDescent="0.2">
      <c r="A779">
        <f>A!A779</f>
        <v>0</v>
      </c>
      <c r="B779">
        <f>A!B779</f>
        <v>0</v>
      </c>
      <c r="C779">
        <f>A!C779</f>
        <v>0</v>
      </c>
      <c r="D779">
        <f>A!D779</f>
        <v>0</v>
      </c>
      <c r="E779">
        <f>A!E779</f>
        <v>0</v>
      </c>
      <c r="F779">
        <f>A!F779</f>
        <v>0</v>
      </c>
      <c r="G779">
        <f>A!G779</f>
        <v>0</v>
      </c>
      <c r="H779">
        <f>A!H779</f>
        <v>0</v>
      </c>
      <c r="I779">
        <f>A!I779</f>
        <v>0</v>
      </c>
      <c r="J779">
        <f>A!J779</f>
        <v>0</v>
      </c>
      <c r="K779">
        <f>A!K779</f>
        <v>0</v>
      </c>
      <c r="L779">
        <f>A!L779</f>
        <v>0</v>
      </c>
      <c r="M779">
        <f>A!M779</f>
        <v>0</v>
      </c>
      <c r="N779">
        <f>A!N779</f>
        <v>0</v>
      </c>
      <c r="O779">
        <f>A!O779</f>
        <v>0</v>
      </c>
      <c r="P779" s="23" t="str">
        <f>IF(A!P779="","",INDEX(B!$A$1:$BT$2000,MATCH(A!P779,B!$AX$1:$AX$2000,0),D!$B$5))</f>
        <v/>
      </c>
      <c r="Q779">
        <f>A!Q779</f>
        <v>0</v>
      </c>
      <c r="R779">
        <f>A!R779</f>
        <v>0</v>
      </c>
      <c r="S779">
        <f>A!S779</f>
        <v>0</v>
      </c>
      <c r="T779">
        <f>A!T779</f>
        <v>0</v>
      </c>
      <c r="U779">
        <f>A!U779</f>
        <v>0</v>
      </c>
      <c r="V779" s="23">
        <f>IF(A!V779="&lt;",1,A!V779)</f>
        <v>0</v>
      </c>
      <c r="W779">
        <f>A!W779</f>
        <v>0</v>
      </c>
      <c r="X779">
        <f>A!X779</f>
        <v>0</v>
      </c>
      <c r="Y779">
        <f>A!Y779</f>
        <v>0</v>
      </c>
      <c r="Z779" s="23">
        <f t="shared" si="12"/>
        <v>0</v>
      </c>
      <c r="AA779">
        <f>A!Z779</f>
        <v>0</v>
      </c>
      <c r="AB779">
        <f>A!AA779</f>
        <v>0</v>
      </c>
      <c r="AC779">
        <f>A!AB779</f>
        <v>0</v>
      </c>
      <c r="AD779">
        <f>A!AC779</f>
        <v>0</v>
      </c>
      <c r="AE779">
        <f>A!AD779</f>
        <v>0</v>
      </c>
      <c r="AF779">
        <f>A!AE779</f>
        <v>0</v>
      </c>
      <c r="AG779">
        <f>A!AF779</f>
        <v>0</v>
      </c>
      <c r="AH779">
        <f>A!AG779</f>
        <v>0</v>
      </c>
      <c r="AI779">
        <f>A!AH779</f>
        <v>0</v>
      </c>
      <c r="AJ779">
        <f>A!AI779</f>
        <v>0</v>
      </c>
      <c r="AK779">
        <f>A!AJ779</f>
        <v>0</v>
      </c>
      <c r="AL779">
        <f>A!AK779</f>
        <v>0</v>
      </c>
      <c r="AM779">
        <f>A!AL779</f>
        <v>0</v>
      </c>
      <c r="AN779">
        <f>A!AM779</f>
        <v>0</v>
      </c>
      <c r="AO779">
        <f>A!AN779</f>
        <v>0</v>
      </c>
      <c r="AP779">
        <f>A!AO779</f>
        <v>0</v>
      </c>
      <c r="AQ779">
        <f>A!AP779</f>
        <v>0</v>
      </c>
      <c r="AR779">
        <f>A!AQ779</f>
        <v>0</v>
      </c>
      <c r="AS779">
        <f>A!AR779</f>
        <v>0</v>
      </c>
      <c r="AT779">
        <f>A!AS779</f>
        <v>0</v>
      </c>
      <c r="AU779">
        <f>A!AT779</f>
        <v>0</v>
      </c>
      <c r="AV779">
        <f>A!AU779</f>
        <v>0</v>
      </c>
      <c r="AW779" s="23" t="str">
        <f>IF(A!AV779=0,"",A!AV779)</f>
        <v/>
      </c>
      <c r="AX779">
        <f>A!AW779</f>
        <v>0</v>
      </c>
      <c r="AY779">
        <f>A!AX779</f>
        <v>0</v>
      </c>
      <c r="AZ779">
        <f>A!AY779</f>
        <v>0</v>
      </c>
      <c r="BA779">
        <f>A!AZ779</f>
        <v>0</v>
      </c>
      <c r="BB779">
        <f>A!BA779</f>
        <v>0</v>
      </c>
      <c r="BC779">
        <f>A!BB779</f>
        <v>0</v>
      </c>
      <c r="BD779">
        <f>A!BC779</f>
        <v>0</v>
      </c>
      <c r="BE779">
        <f>A!BD779</f>
        <v>0</v>
      </c>
      <c r="BF779">
        <f>A!BE779</f>
        <v>0</v>
      </c>
      <c r="BG779">
        <f>A!BF779</f>
        <v>0</v>
      </c>
      <c r="BH779">
        <f>A!BG779</f>
        <v>0</v>
      </c>
      <c r="BI779">
        <f>A!BH779</f>
        <v>0</v>
      </c>
      <c r="BJ779">
        <f>A!BI779</f>
        <v>0</v>
      </c>
      <c r="BK779">
        <f>A!BJ779</f>
        <v>0</v>
      </c>
      <c r="BL779">
        <f>A!BK779</f>
        <v>0</v>
      </c>
      <c r="BM779">
        <f>A!BL779</f>
        <v>0</v>
      </c>
      <c r="BN779">
        <f>A!BM779</f>
        <v>0</v>
      </c>
      <c r="BO779">
        <f>A!BN779</f>
        <v>0</v>
      </c>
      <c r="BP779">
        <f>A!BO779</f>
        <v>0</v>
      </c>
      <c r="BQ779">
        <f>A!BP779</f>
        <v>0</v>
      </c>
      <c r="BR779">
        <f>A!BQ779</f>
        <v>0</v>
      </c>
      <c r="BS779">
        <f>A!BR779</f>
        <v>0</v>
      </c>
      <c r="BT779">
        <f>A!BS779</f>
        <v>0</v>
      </c>
      <c r="BU779">
        <f>A!BT779</f>
        <v>0</v>
      </c>
      <c r="BV779">
        <f>A!BU779</f>
        <v>0</v>
      </c>
      <c r="BW779">
        <f>A!BV779</f>
        <v>0</v>
      </c>
      <c r="BX779">
        <f>A!BW779</f>
        <v>0</v>
      </c>
      <c r="BY779">
        <f>A!BX779</f>
        <v>0</v>
      </c>
      <c r="BZ779">
        <f>A!BY779</f>
        <v>0</v>
      </c>
      <c r="CA779">
        <f>A!BZ779</f>
        <v>0</v>
      </c>
      <c r="CB779">
        <f>A!CA779</f>
        <v>0</v>
      </c>
      <c r="CC779">
        <f>A!CB779</f>
        <v>0</v>
      </c>
      <c r="CD779">
        <f>A!CC779</f>
        <v>0</v>
      </c>
      <c r="CE779">
        <f>A!CD779</f>
        <v>0</v>
      </c>
      <c r="CF779">
        <f>A!CE779</f>
        <v>0</v>
      </c>
      <c r="CG779">
        <f>A!CF779</f>
        <v>0</v>
      </c>
      <c r="CH779">
        <f>A!CG779</f>
        <v>0</v>
      </c>
      <c r="CI779">
        <f>A!CH779</f>
        <v>0</v>
      </c>
      <c r="CJ779">
        <f>A!CI779</f>
        <v>0</v>
      </c>
      <c r="CK779">
        <f>A!CJ779</f>
        <v>0</v>
      </c>
      <c r="CL779">
        <f>A!CK779</f>
        <v>0</v>
      </c>
      <c r="CM779">
        <f>A!CL779</f>
        <v>0</v>
      </c>
      <c r="CN779">
        <f>A!CM779</f>
        <v>0</v>
      </c>
      <c r="CO779">
        <f>A!CN779</f>
        <v>0</v>
      </c>
      <c r="CP779">
        <f>A!CO779</f>
        <v>0</v>
      </c>
      <c r="CQ779">
        <f>A!CO1089</f>
        <v>0</v>
      </c>
      <c r="CR779">
        <f>A!CP779</f>
        <v>0</v>
      </c>
      <c r="CS779">
        <f>A!CQ779</f>
        <v>0</v>
      </c>
    </row>
    <row r="780" spans="1:97" x14ac:dyDescent="0.2">
      <c r="A780">
        <f>A!A780</f>
        <v>0</v>
      </c>
      <c r="B780">
        <f>A!B780</f>
        <v>0</v>
      </c>
      <c r="C780">
        <f>A!C780</f>
        <v>0</v>
      </c>
      <c r="D780">
        <f>A!D780</f>
        <v>0</v>
      </c>
      <c r="E780">
        <f>A!E780</f>
        <v>0</v>
      </c>
      <c r="F780">
        <f>A!F780</f>
        <v>0</v>
      </c>
      <c r="G780">
        <f>A!G780</f>
        <v>0</v>
      </c>
      <c r="H780">
        <f>A!H780</f>
        <v>0</v>
      </c>
      <c r="I780">
        <f>A!I780</f>
        <v>0</v>
      </c>
      <c r="J780">
        <f>A!J780</f>
        <v>0</v>
      </c>
      <c r="K780">
        <f>A!K780</f>
        <v>0</v>
      </c>
      <c r="L780">
        <f>A!L780</f>
        <v>0</v>
      </c>
      <c r="M780">
        <f>A!M780</f>
        <v>0</v>
      </c>
      <c r="N780">
        <f>A!N780</f>
        <v>0</v>
      </c>
      <c r="O780">
        <f>A!O780</f>
        <v>0</v>
      </c>
      <c r="P780" s="23" t="str">
        <f>IF(A!P780="","",INDEX(B!$A$1:$BT$2000,MATCH(A!P780,B!$AX$1:$AX$2000,0),D!$B$5))</f>
        <v/>
      </c>
      <c r="Q780">
        <f>A!Q780</f>
        <v>0</v>
      </c>
      <c r="R780">
        <f>A!R780</f>
        <v>0</v>
      </c>
      <c r="S780">
        <f>A!S780</f>
        <v>0</v>
      </c>
      <c r="T780">
        <f>A!T780</f>
        <v>0</v>
      </c>
      <c r="U780">
        <f>A!U780</f>
        <v>0</v>
      </c>
      <c r="V780" s="23">
        <f>IF(A!V780="&lt;",1,A!V780)</f>
        <v>0</v>
      </c>
      <c r="W780">
        <f>A!W780</f>
        <v>0</v>
      </c>
      <c r="X780">
        <f>A!X780</f>
        <v>0</v>
      </c>
      <c r="Y780">
        <f>A!Y780</f>
        <v>0</v>
      </c>
      <c r="Z780" s="23">
        <f t="shared" si="12"/>
        <v>0</v>
      </c>
      <c r="AA780">
        <f>A!Z780</f>
        <v>0</v>
      </c>
      <c r="AB780">
        <f>A!AA780</f>
        <v>0</v>
      </c>
      <c r="AC780">
        <f>A!AB780</f>
        <v>0</v>
      </c>
      <c r="AD780">
        <f>A!AC780</f>
        <v>0</v>
      </c>
      <c r="AE780">
        <f>A!AD780</f>
        <v>0</v>
      </c>
      <c r="AF780">
        <f>A!AE780</f>
        <v>0</v>
      </c>
      <c r="AG780">
        <f>A!AF780</f>
        <v>0</v>
      </c>
      <c r="AH780">
        <f>A!AG780</f>
        <v>0</v>
      </c>
      <c r="AI780">
        <f>A!AH780</f>
        <v>0</v>
      </c>
      <c r="AJ780">
        <f>A!AI780</f>
        <v>0</v>
      </c>
      <c r="AK780">
        <f>A!AJ780</f>
        <v>0</v>
      </c>
      <c r="AL780">
        <f>A!AK780</f>
        <v>0</v>
      </c>
      <c r="AM780">
        <f>A!AL780</f>
        <v>0</v>
      </c>
      <c r="AN780">
        <f>A!AM780</f>
        <v>0</v>
      </c>
      <c r="AO780">
        <f>A!AN780</f>
        <v>0</v>
      </c>
      <c r="AP780">
        <f>A!AO780</f>
        <v>0</v>
      </c>
      <c r="AQ780">
        <f>A!AP780</f>
        <v>0</v>
      </c>
      <c r="AR780">
        <f>A!AQ780</f>
        <v>0</v>
      </c>
      <c r="AS780">
        <f>A!AR780</f>
        <v>0</v>
      </c>
      <c r="AT780">
        <f>A!AS780</f>
        <v>0</v>
      </c>
      <c r="AU780">
        <f>A!AT780</f>
        <v>0</v>
      </c>
      <c r="AV780">
        <f>A!AU780</f>
        <v>0</v>
      </c>
      <c r="AW780" s="23" t="str">
        <f>IF(A!AV780=0,"",A!AV780)</f>
        <v/>
      </c>
      <c r="AX780">
        <f>A!AW780</f>
        <v>0</v>
      </c>
      <c r="AY780">
        <f>A!AX780</f>
        <v>0</v>
      </c>
      <c r="AZ780">
        <f>A!AY780</f>
        <v>0</v>
      </c>
      <c r="BA780">
        <f>A!AZ780</f>
        <v>0</v>
      </c>
      <c r="BB780">
        <f>A!BA780</f>
        <v>0</v>
      </c>
      <c r="BC780">
        <f>A!BB780</f>
        <v>0</v>
      </c>
      <c r="BD780">
        <f>A!BC780</f>
        <v>0</v>
      </c>
      <c r="BE780">
        <f>A!BD780</f>
        <v>0</v>
      </c>
      <c r="BF780">
        <f>A!BE780</f>
        <v>0</v>
      </c>
      <c r="BG780">
        <f>A!BF780</f>
        <v>0</v>
      </c>
      <c r="BH780">
        <f>A!BG780</f>
        <v>0</v>
      </c>
      <c r="BI780">
        <f>A!BH780</f>
        <v>0</v>
      </c>
      <c r="BJ780">
        <f>A!BI780</f>
        <v>0</v>
      </c>
      <c r="BK780">
        <f>A!BJ780</f>
        <v>0</v>
      </c>
      <c r="BL780">
        <f>A!BK780</f>
        <v>0</v>
      </c>
      <c r="BM780">
        <f>A!BL780</f>
        <v>0</v>
      </c>
      <c r="BN780">
        <f>A!BM780</f>
        <v>0</v>
      </c>
      <c r="BO780">
        <f>A!BN780</f>
        <v>0</v>
      </c>
      <c r="BP780">
        <f>A!BO780</f>
        <v>0</v>
      </c>
      <c r="BQ780">
        <f>A!BP780</f>
        <v>0</v>
      </c>
      <c r="BR780">
        <f>A!BQ780</f>
        <v>0</v>
      </c>
      <c r="BS780">
        <f>A!BR780</f>
        <v>0</v>
      </c>
      <c r="BT780">
        <f>A!BS780</f>
        <v>0</v>
      </c>
      <c r="BU780">
        <f>A!BT780</f>
        <v>0</v>
      </c>
      <c r="BV780">
        <f>A!BU780</f>
        <v>0</v>
      </c>
      <c r="BW780">
        <f>A!BV780</f>
        <v>0</v>
      </c>
      <c r="BX780">
        <f>A!BW780</f>
        <v>0</v>
      </c>
      <c r="BY780">
        <f>A!BX780</f>
        <v>0</v>
      </c>
      <c r="BZ780">
        <f>A!BY780</f>
        <v>0</v>
      </c>
      <c r="CA780">
        <f>A!BZ780</f>
        <v>0</v>
      </c>
      <c r="CB780">
        <f>A!CA780</f>
        <v>0</v>
      </c>
      <c r="CC780">
        <f>A!CB780</f>
        <v>0</v>
      </c>
      <c r="CD780">
        <f>A!CC780</f>
        <v>0</v>
      </c>
      <c r="CE780">
        <f>A!CD780</f>
        <v>0</v>
      </c>
      <c r="CF780">
        <f>A!CE780</f>
        <v>0</v>
      </c>
      <c r="CG780">
        <f>A!CF780</f>
        <v>0</v>
      </c>
      <c r="CH780">
        <f>A!CG780</f>
        <v>0</v>
      </c>
      <c r="CI780">
        <f>A!CH780</f>
        <v>0</v>
      </c>
      <c r="CJ780">
        <f>A!CI780</f>
        <v>0</v>
      </c>
      <c r="CK780">
        <f>A!CJ780</f>
        <v>0</v>
      </c>
      <c r="CL780">
        <f>A!CK780</f>
        <v>0</v>
      </c>
      <c r="CM780">
        <f>A!CL780</f>
        <v>0</v>
      </c>
      <c r="CN780">
        <f>A!CM780</f>
        <v>0</v>
      </c>
      <c r="CO780">
        <f>A!CN780</f>
        <v>0</v>
      </c>
      <c r="CP780">
        <f>A!CO780</f>
        <v>0</v>
      </c>
      <c r="CQ780">
        <f>A!CO1090</f>
        <v>0</v>
      </c>
      <c r="CR780">
        <f>A!CP780</f>
        <v>0</v>
      </c>
      <c r="CS780">
        <f>A!CQ780</f>
        <v>0</v>
      </c>
    </row>
    <row r="781" spans="1:97" x14ac:dyDescent="0.2">
      <c r="A781">
        <f>A!A781</f>
        <v>0</v>
      </c>
      <c r="B781">
        <f>A!B781</f>
        <v>0</v>
      </c>
      <c r="C781">
        <f>A!C781</f>
        <v>0</v>
      </c>
      <c r="D781">
        <f>A!D781</f>
        <v>0</v>
      </c>
      <c r="E781">
        <f>A!E781</f>
        <v>0</v>
      </c>
      <c r="F781">
        <f>A!F781</f>
        <v>0</v>
      </c>
      <c r="G781">
        <f>A!G781</f>
        <v>0</v>
      </c>
      <c r="H781">
        <f>A!H781</f>
        <v>0</v>
      </c>
      <c r="I781">
        <f>A!I781</f>
        <v>0</v>
      </c>
      <c r="J781">
        <f>A!J781</f>
        <v>0</v>
      </c>
      <c r="K781">
        <f>A!K781</f>
        <v>0</v>
      </c>
      <c r="L781">
        <f>A!L781</f>
        <v>0</v>
      </c>
      <c r="M781">
        <f>A!M781</f>
        <v>0</v>
      </c>
      <c r="N781">
        <f>A!N781</f>
        <v>0</v>
      </c>
      <c r="O781">
        <f>A!O781</f>
        <v>0</v>
      </c>
      <c r="P781" s="23" t="str">
        <f>IF(A!P781="","",INDEX(B!$A$1:$BT$2000,MATCH(A!P781,B!$AX$1:$AX$2000,0),D!$B$5))</f>
        <v/>
      </c>
      <c r="Q781">
        <f>A!Q781</f>
        <v>0</v>
      </c>
      <c r="R781">
        <f>A!R781</f>
        <v>0</v>
      </c>
      <c r="S781">
        <f>A!S781</f>
        <v>0</v>
      </c>
      <c r="T781">
        <f>A!T781</f>
        <v>0</v>
      </c>
      <c r="U781">
        <f>A!U781</f>
        <v>0</v>
      </c>
      <c r="V781" s="23">
        <f>IF(A!V781="&lt;",1,A!V781)</f>
        <v>0</v>
      </c>
      <c r="W781">
        <f>A!W781</f>
        <v>0</v>
      </c>
      <c r="X781">
        <f>A!X781</f>
        <v>0</v>
      </c>
      <c r="Y781">
        <f>A!Y781</f>
        <v>0</v>
      </c>
      <c r="Z781" s="23">
        <f t="shared" si="12"/>
        <v>0</v>
      </c>
      <c r="AA781">
        <f>A!Z781</f>
        <v>0</v>
      </c>
      <c r="AB781">
        <f>A!AA781</f>
        <v>0</v>
      </c>
      <c r="AC781">
        <f>A!AB781</f>
        <v>0</v>
      </c>
      <c r="AD781">
        <f>A!AC781</f>
        <v>0</v>
      </c>
      <c r="AE781">
        <f>A!AD781</f>
        <v>0</v>
      </c>
      <c r="AF781">
        <f>A!AE781</f>
        <v>0</v>
      </c>
      <c r="AG781">
        <f>A!AF781</f>
        <v>0</v>
      </c>
      <c r="AH781">
        <f>A!AG781</f>
        <v>0</v>
      </c>
      <c r="AI781">
        <f>A!AH781</f>
        <v>0</v>
      </c>
      <c r="AJ781">
        <f>A!AI781</f>
        <v>0</v>
      </c>
      <c r="AK781">
        <f>A!AJ781</f>
        <v>0</v>
      </c>
      <c r="AL781">
        <f>A!AK781</f>
        <v>0</v>
      </c>
      <c r="AM781">
        <f>A!AL781</f>
        <v>0</v>
      </c>
      <c r="AN781">
        <f>A!AM781</f>
        <v>0</v>
      </c>
      <c r="AO781">
        <f>A!AN781</f>
        <v>0</v>
      </c>
      <c r="AP781">
        <f>A!AO781</f>
        <v>0</v>
      </c>
      <c r="AQ781">
        <f>A!AP781</f>
        <v>0</v>
      </c>
      <c r="AR781">
        <f>A!AQ781</f>
        <v>0</v>
      </c>
      <c r="AS781">
        <f>A!AR781</f>
        <v>0</v>
      </c>
      <c r="AT781">
        <f>A!AS781</f>
        <v>0</v>
      </c>
      <c r="AU781">
        <f>A!AT781</f>
        <v>0</v>
      </c>
      <c r="AV781">
        <f>A!AU781</f>
        <v>0</v>
      </c>
      <c r="AW781" s="23" t="str">
        <f>IF(A!AV781=0,"",A!AV781)</f>
        <v/>
      </c>
      <c r="AX781">
        <f>A!AW781</f>
        <v>0</v>
      </c>
      <c r="AY781">
        <f>A!AX781</f>
        <v>0</v>
      </c>
      <c r="AZ781">
        <f>A!AY781</f>
        <v>0</v>
      </c>
      <c r="BA781">
        <f>A!AZ781</f>
        <v>0</v>
      </c>
      <c r="BB781">
        <f>A!BA781</f>
        <v>0</v>
      </c>
      <c r="BC781">
        <f>A!BB781</f>
        <v>0</v>
      </c>
      <c r="BD781">
        <f>A!BC781</f>
        <v>0</v>
      </c>
      <c r="BE781">
        <f>A!BD781</f>
        <v>0</v>
      </c>
      <c r="BF781">
        <f>A!BE781</f>
        <v>0</v>
      </c>
      <c r="BG781">
        <f>A!BF781</f>
        <v>0</v>
      </c>
      <c r="BH781">
        <f>A!BG781</f>
        <v>0</v>
      </c>
      <c r="BI781">
        <f>A!BH781</f>
        <v>0</v>
      </c>
      <c r="BJ781">
        <f>A!BI781</f>
        <v>0</v>
      </c>
      <c r="BK781">
        <f>A!BJ781</f>
        <v>0</v>
      </c>
      <c r="BL781">
        <f>A!BK781</f>
        <v>0</v>
      </c>
      <c r="BM781">
        <f>A!BL781</f>
        <v>0</v>
      </c>
      <c r="BN781">
        <f>A!BM781</f>
        <v>0</v>
      </c>
      <c r="BO781">
        <f>A!BN781</f>
        <v>0</v>
      </c>
      <c r="BP781">
        <f>A!BO781</f>
        <v>0</v>
      </c>
      <c r="BQ781">
        <f>A!BP781</f>
        <v>0</v>
      </c>
      <c r="BR781">
        <f>A!BQ781</f>
        <v>0</v>
      </c>
      <c r="BS781">
        <f>A!BR781</f>
        <v>0</v>
      </c>
      <c r="BT781">
        <f>A!BS781</f>
        <v>0</v>
      </c>
      <c r="BU781">
        <f>A!BT781</f>
        <v>0</v>
      </c>
      <c r="BV781">
        <f>A!BU781</f>
        <v>0</v>
      </c>
      <c r="BW781">
        <f>A!BV781</f>
        <v>0</v>
      </c>
      <c r="BX781">
        <f>A!BW781</f>
        <v>0</v>
      </c>
      <c r="BY781">
        <f>A!BX781</f>
        <v>0</v>
      </c>
      <c r="BZ781">
        <f>A!BY781</f>
        <v>0</v>
      </c>
      <c r="CA781">
        <f>A!BZ781</f>
        <v>0</v>
      </c>
      <c r="CB781">
        <f>A!CA781</f>
        <v>0</v>
      </c>
      <c r="CC781">
        <f>A!CB781</f>
        <v>0</v>
      </c>
      <c r="CD781">
        <f>A!CC781</f>
        <v>0</v>
      </c>
      <c r="CE781">
        <f>A!CD781</f>
        <v>0</v>
      </c>
      <c r="CF781">
        <f>A!CE781</f>
        <v>0</v>
      </c>
      <c r="CG781">
        <f>A!CF781</f>
        <v>0</v>
      </c>
      <c r="CH781">
        <f>A!CG781</f>
        <v>0</v>
      </c>
      <c r="CI781">
        <f>A!CH781</f>
        <v>0</v>
      </c>
      <c r="CJ781">
        <f>A!CI781</f>
        <v>0</v>
      </c>
      <c r="CK781">
        <f>A!CJ781</f>
        <v>0</v>
      </c>
      <c r="CL781">
        <f>A!CK781</f>
        <v>0</v>
      </c>
      <c r="CM781">
        <f>A!CL781</f>
        <v>0</v>
      </c>
      <c r="CN781">
        <f>A!CM781</f>
        <v>0</v>
      </c>
      <c r="CO781">
        <f>A!CN781</f>
        <v>0</v>
      </c>
      <c r="CP781">
        <f>A!CO781</f>
        <v>0</v>
      </c>
      <c r="CQ781">
        <f>A!CO1091</f>
        <v>0</v>
      </c>
      <c r="CR781">
        <f>A!CP781</f>
        <v>0</v>
      </c>
      <c r="CS781">
        <f>A!CQ781</f>
        <v>0</v>
      </c>
    </row>
    <row r="782" spans="1:97" x14ac:dyDescent="0.2">
      <c r="A782">
        <f>A!A782</f>
        <v>0</v>
      </c>
      <c r="B782">
        <f>A!B782</f>
        <v>0</v>
      </c>
      <c r="C782">
        <f>A!C782</f>
        <v>0</v>
      </c>
      <c r="D782">
        <f>A!D782</f>
        <v>0</v>
      </c>
      <c r="E782">
        <f>A!E782</f>
        <v>0</v>
      </c>
      <c r="F782">
        <f>A!F782</f>
        <v>0</v>
      </c>
      <c r="G782">
        <f>A!G782</f>
        <v>0</v>
      </c>
      <c r="H782">
        <f>A!H782</f>
        <v>0</v>
      </c>
      <c r="I782">
        <f>A!I782</f>
        <v>0</v>
      </c>
      <c r="J782">
        <f>A!J782</f>
        <v>0</v>
      </c>
      <c r="K782">
        <f>A!K782</f>
        <v>0</v>
      </c>
      <c r="L782">
        <f>A!L782</f>
        <v>0</v>
      </c>
      <c r="M782">
        <f>A!M782</f>
        <v>0</v>
      </c>
      <c r="N782">
        <f>A!N782</f>
        <v>0</v>
      </c>
      <c r="O782">
        <f>A!O782</f>
        <v>0</v>
      </c>
      <c r="P782" s="23" t="str">
        <f>IF(A!P782="","",INDEX(B!$A$1:$BT$2000,MATCH(A!P782,B!$AX$1:$AX$2000,0),D!$B$5))</f>
        <v/>
      </c>
      <c r="Q782">
        <f>A!Q782</f>
        <v>0</v>
      </c>
      <c r="R782">
        <f>A!R782</f>
        <v>0</v>
      </c>
      <c r="S782">
        <f>A!S782</f>
        <v>0</v>
      </c>
      <c r="T782">
        <f>A!T782</f>
        <v>0</v>
      </c>
      <c r="U782">
        <f>A!U782</f>
        <v>0</v>
      </c>
      <c r="V782" s="23">
        <f>IF(A!V782="&lt;",1,A!V782)</f>
        <v>0</v>
      </c>
      <c r="W782">
        <f>A!W782</f>
        <v>0</v>
      </c>
      <c r="X782">
        <f>A!X782</f>
        <v>0</v>
      </c>
      <c r="Y782">
        <f>A!Y782</f>
        <v>0</v>
      </c>
      <c r="Z782" s="23">
        <f t="shared" si="12"/>
        <v>0</v>
      </c>
      <c r="AA782">
        <f>A!Z782</f>
        <v>0</v>
      </c>
      <c r="AB782">
        <f>A!AA782</f>
        <v>0</v>
      </c>
      <c r="AC782">
        <f>A!AB782</f>
        <v>0</v>
      </c>
      <c r="AD782">
        <f>A!AC782</f>
        <v>0</v>
      </c>
      <c r="AE782">
        <f>A!AD782</f>
        <v>0</v>
      </c>
      <c r="AF782">
        <f>A!AE782</f>
        <v>0</v>
      </c>
      <c r="AG782">
        <f>A!AF782</f>
        <v>0</v>
      </c>
      <c r="AH782">
        <f>A!AG782</f>
        <v>0</v>
      </c>
      <c r="AI782">
        <f>A!AH782</f>
        <v>0</v>
      </c>
      <c r="AJ782">
        <f>A!AI782</f>
        <v>0</v>
      </c>
      <c r="AK782">
        <f>A!AJ782</f>
        <v>0</v>
      </c>
      <c r="AL782">
        <f>A!AK782</f>
        <v>0</v>
      </c>
      <c r="AM782">
        <f>A!AL782</f>
        <v>0</v>
      </c>
      <c r="AN782">
        <f>A!AM782</f>
        <v>0</v>
      </c>
      <c r="AO782">
        <f>A!AN782</f>
        <v>0</v>
      </c>
      <c r="AP782">
        <f>A!AO782</f>
        <v>0</v>
      </c>
      <c r="AQ782">
        <f>A!AP782</f>
        <v>0</v>
      </c>
      <c r="AR782">
        <f>A!AQ782</f>
        <v>0</v>
      </c>
      <c r="AS782">
        <f>A!AR782</f>
        <v>0</v>
      </c>
      <c r="AT782">
        <f>A!AS782</f>
        <v>0</v>
      </c>
      <c r="AU782">
        <f>A!AT782</f>
        <v>0</v>
      </c>
      <c r="AV782">
        <f>A!AU782</f>
        <v>0</v>
      </c>
      <c r="AW782" s="23" t="str">
        <f>IF(A!AV782=0,"",A!AV782)</f>
        <v/>
      </c>
      <c r="AX782">
        <f>A!AW782</f>
        <v>0</v>
      </c>
      <c r="AY782">
        <f>A!AX782</f>
        <v>0</v>
      </c>
      <c r="AZ782">
        <f>A!AY782</f>
        <v>0</v>
      </c>
      <c r="BA782">
        <f>A!AZ782</f>
        <v>0</v>
      </c>
      <c r="BB782">
        <f>A!BA782</f>
        <v>0</v>
      </c>
      <c r="BC782">
        <f>A!BB782</f>
        <v>0</v>
      </c>
      <c r="BD782">
        <f>A!BC782</f>
        <v>0</v>
      </c>
      <c r="BE782">
        <f>A!BD782</f>
        <v>0</v>
      </c>
      <c r="BF782">
        <f>A!BE782</f>
        <v>0</v>
      </c>
      <c r="BG782">
        <f>A!BF782</f>
        <v>0</v>
      </c>
      <c r="BH782">
        <f>A!BG782</f>
        <v>0</v>
      </c>
      <c r="BI782">
        <f>A!BH782</f>
        <v>0</v>
      </c>
      <c r="BJ782">
        <f>A!BI782</f>
        <v>0</v>
      </c>
      <c r="BK782">
        <f>A!BJ782</f>
        <v>0</v>
      </c>
      <c r="BL782">
        <f>A!BK782</f>
        <v>0</v>
      </c>
      <c r="BM782">
        <f>A!BL782</f>
        <v>0</v>
      </c>
      <c r="BN782">
        <f>A!BM782</f>
        <v>0</v>
      </c>
      <c r="BO782">
        <f>A!BN782</f>
        <v>0</v>
      </c>
      <c r="BP782">
        <f>A!BO782</f>
        <v>0</v>
      </c>
      <c r="BQ782">
        <f>A!BP782</f>
        <v>0</v>
      </c>
      <c r="BR782">
        <f>A!BQ782</f>
        <v>0</v>
      </c>
      <c r="BS782">
        <f>A!BR782</f>
        <v>0</v>
      </c>
      <c r="BT782">
        <f>A!BS782</f>
        <v>0</v>
      </c>
      <c r="BU782">
        <f>A!BT782</f>
        <v>0</v>
      </c>
      <c r="BV782">
        <f>A!BU782</f>
        <v>0</v>
      </c>
      <c r="BW782">
        <f>A!BV782</f>
        <v>0</v>
      </c>
      <c r="BX782">
        <f>A!BW782</f>
        <v>0</v>
      </c>
      <c r="BY782">
        <f>A!BX782</f>
        <v>0</v>
      </c>
      <c r="BZ782">
        <f>A!BY782</f>
        <v>0</v>
      </c>
      <c r="CA782">
        <f>A!BZ782</f>
        <v>0</v>
      </c>
      <c r="CB782">
        <f>A!CA782</f>
        <v>0</v>
      </c>
      <c r="CC782">
        <f>A!CB782</f>
        <v>0</v>
      </c>
      <c r="CD782">
        <f>A!CC782</f>
        <v>0</v>
      </c>
      <c r="CE782">
        <f>A!CD782</f>
        <v>0</v>
      </c>
      <c r="CF782">
        <f>A!CE782</f>
        <v>0</v>
      </c>
      <c r="CG782">
        <f>A!CF782</f>
        <v>0</v>
      </c>
      <c r="CH782">
        <f>A!CG782</f>
        <v>0</v>
      </c>
      <c r="CI782">
        <f>A!CH782</f>
        <v>0</v>
      </c>
      <c r="CJ782">
        <f>A!CI782</f>
        <v>0</v>
      </c>
      <c r="CK782">
        <f>A!CJ782</f>
        <v>0</v>
      </c>
      <c r="CL782">
        <f>A!CK782</f>
        <v>0</v>
      </c>
      <c r="CM782">
        <f>A!CL782</f>
        <v>0</v>
      </c>
      <c r="CN782">
        <f>A!CM782</f>
        <v>0</v>
      </c>
      <c r="CO782">
        <f>A!CN782</f>
        <v>0</v>
      </c>
      <c r="CP782">
        <f>A!CO782</f>
        <v>0</v>
      </c>
      <c r="CQ782">
        <f>A!CO1092</f>
        <v>0</v>
      </c>
      <c r="CR782">
        <f>A!CP782</f>
        <v>0</v>
      </c>
      <c r="CS782">
        <f>A!CQ782</f>
        <v>0</v>
      </c>
    </row>
    <row r="783" spans="1:97" x14ac:dyDescent="0.2">
      <c r="A783">
        <f>A!A783</f>
        <v>0</v>
      </c>
      <c r="B783">
        <f>A!B783</f>
        <v>0</v>
      </c>
      <c r="C783">
        <f>A!C783</f>
        <v>0</v>
      </c>
      <c r="D783">
        <f>A!D783</f>
        <v>0</v>
      </c>
      <c r="E783">
        <f>A!E783</f>
        <v>0</v>
      </c>
      <c r="F783">
        <f>A!F783</f>
        <v>0</v>
      </c>
      <c r="G783">
        <f>A!G783</f>
        <v>0</v>
      </c>
      <c r="H783">
        <f>A!H783</f>
        <v>0</v>
      </c>
      <c r="I783">
        <f>A!I783</f>
        <v>0</v>
      </c>
      <c r="J783">
        <f>A!J783</f>
        <v>0</v>
      </c>
      <c r="K783">
        <f>A!K783</f>
        <v>0</v>
      </c>
      <c r="L783">
        <f>A!L783</f>
        <v>0</v>
      </c>
      <c r="M783">
        <f>A!M783</f>
        <v>0</v>
      </c>
      <c r="N783">
        <f>A!N783</f>
        <v>0</v>
      </c>
      <c r="O783">
        <f>A!O783</f>
        <v>0</v>
      </c>
      <c r="P783" s="23" t="str">
        <f>IF(A!P783="","",INDEX(B!$A$1:$BT$2000,MATCH(A!P783,B!$AX$1:$AX$2000,0),D!$B$5))</f>
        <v/>
      </c>
      <c r="Q783">
        <f>A!Q783</f>
        <v>0</v>
      </c>
      <c r="R783">
        <f>A!R783</f>
        <v>0</v>
      </c>
      <c r="S783">
        <f>A!S783</f>
        <v>0</v>
      </c>
      <c r="T783">
        <f>A!T783</f>
        <v>0</v>
      </c>
      <c r="U783">
        <f>A!U783</f>
        <v>0</v>
      </c>
      <c r="V783" s="23">
        <f>IF(A!V783="&lt;",1,A!V783)</f>
        <v>0</v>
      </c>
      <c r="W783">
        <f>A!W783</f>
        <v>0</v>
      </c>
      <c r="X783">
        <f>A!X783</f>
        <v>0</v>
      </c>
      <c r="Y783">
        <f>A!Y783</f>
        <v>0</v>
      </c>
      <c r="Z783" s="23">
        <f t="shared" si="12"/>
        <v>0</v>
      </c>
      <c r="AA783">
        <f>A!Z783</f>
        <v>0</v>
      </c>
      <c r="AB783">
        <f>A!AA783</f>
        <v>0</v>
      </c>
      <c r="AC783">
        <f>A!AB783</f>
        <v>0</v>
      </c>
      <c r="AD783">
        <f>A!AC783</f>
        <v>0</v>
      </c>
      <c r="AE783">
        <f>A!AD783</f>
        <v>0</v>
      </c>
      <c r="AF783">
        <f>A!AE783</f>
        <v>0</v>
      </c>
      <c r="AG783">
        <f>A!AF783</f>
        <v>0</v>
      </c>
      <c r="AH783">
        <f>A!AG783</f>
        <v>0</v>
      </c>
      <c r="AI783">
        <f>A!AH783</f>
        <v>0</v>
      </c>
      <c r="AJ783">
        <f>A!AI783</f>
        <v>0</v>
      </c>
      <c r="AK783">
        <f>A!AJ783</f>
        <v>0</v>
      </c>
      <c r="AL783">
        <f>A!AK783</f>
        <v>0</v>
      </c>
      <c r="AM783">
        <f>A!AL783</f>
        <v>0</v>
      </c>
      <c r="AN783">
        <f>A!AM783</f>
        <v>0</v>
      </c>
      <c r="AO783">
        <f>A!AN783</f>
        <v>0</v>
      </c>
      <c r="AP783">
        <f>A!AO783</f>
        <v>0</v>
      </c>
      <c r="AQ783">
        <f>A!AP783</f>
        <v>0</v>
      </c>
      <c r="AR783">
        <f>A!AQ783</f>
        <v>0</v>
      </c>
      <c r="AS783">
        <f>A!AR783</f>
        <v>0</v>
      </c>
      <c r="AT783">
        <f>A!AS783</f>
        <v>0</v>
      </c>
      <c r="AU783">
        <f>A!AT783</f>
        <v>0</v>
      </c>
      <c r="AV783">
        <f>A!AU783</f>
        <v>0</v>
      </c>
      <c r="AW783" s="23" t="str">
        <f>IF(A!AV783=0,"",A!AV783)</f>
        <v/>
      </c>
      <c r="AX783">
        <f>A!AW783</f>
        <v>0</v>
      </c>
      <c r="AY783">
        <f>A!AX783</f>
        <v>0</v>
      </c>
      <c r="AZ783">
        <f>A!AY783</f>
        <v>0</v>
      </c>
      <c r="BA783">
        <f>A!AZ783</f>
        <v>0</v>
      </c>
      <c r="BB783">
        <f>A!BA783</f>
        <v>0</v>
      </c>
      <c r="BC783">
        <f>A!BB783</f>
        <v>0</v>
      </c>
      <c r="BD783">
        <f>A!BC783</f>
        <v>0</v>
      </c>
      <c r="BE783">
        <f>A!BD783</f>
        <v>0</v>
      </c>
      <c r="BF783">
        <f>A!BE783</f>
        <v>0</v>
      </c>
      <c r="BG783">
        <f>A!BF783</f>
        <v>0</v>
      </c>
      <c r="BH783">
        <f>A!BG783</f>
        <v>0</v>
      </c>
      <c r="BI783">
        <f>A!BH783</f>
        <v>0</v>
      </c>
      <c r="BJ783">
        <f>A!BI783</f>
        <v>0</v>
      </c>
      <c r="BK783">
        <f>A!BJ783</f>
        <v>0</v>
      </c>
      <c r="BL783">
        <f>A!BK783</f>
        <v>0</v>
      </c>
      <c r="BM783">
        <f>A!BL783</f>
        <v>0</v>
      </c>
      <c r="BN783">
        <f>A!BM783</f>
        <v>0</v>
      </c>
      <c r="BO783">
        <f>A!BN783</f>
        <v>0</v>
      </c>
      <c r="BP783">
        <f>A!BO783</f>
        <v>0</v>
      </c>
      <c r="BQ783">
        <f>A!BP783</f>
        <v>0</v>
      </c>
      <c r="BR783">
        <f>A!BQ783</f>
        <v>0</v>
      </c>
      <c r="BS783">
        <f>A!BR783</f>
        <v>0</v>
      </c>
      <c r="BT783">
        <f>A!BS783</f>
        <v>0</v>
      </c>
      <c r="BU783">
        <f>A!BT783</f>
        <v>0</v>
      </c>
      <c r="BV783">
        <f>A!BU783</f>
        <v>0</v>
      </c>
      <c r="BW783">
        <f>A!BV783</f>
        <v>0</v>
      </c>
      <c r="BX783">
        <f>A!BW783</f>
        <v>0</v>
      </c>
      <c r="BY783">
        <f>A!BX783</f>
        <v>0</v>
      </c>
      <c r="BZ783">
        <f>A!BY783</f>
        <v>0</v>
      </c>
      <c r="CA783">
        <f>A!BZ783</f>
        <v>0</v>
      </c>
      <c r="CB783">
        <f>A!CA783</f>
        <v>0</v>
      </c>
      <c r="CC783">
        <f>A!CB783</f>
        <v>0</v>
      </c>
      <c r="CD783">
        <f>A!CC783</f>
        <v>0</v>
      </c>
      <c r="CE783">
        <f>A!CD783</f>
        <v>0</v>
      </c>
      <c r="CF783">
        <f>A!CE783</f>
        <v>0</v>
      </c>
      <c r="CG783">
        <f>A!CF783</f>
        <v>0</v>
      </c>
      <c r="CH783">
        <f>A!CG783</f>
        <v>0</v>
      </c>
      <c r="CI783">
        <f>A!CH783</f>
        <v>0</v>
      </c>
      <c r="CJ783">
        <f>A!CI783</f>
        <v>0</v>
      </c>
      <c r="CK783">
        <f>A!CJ783</f>
        <v>0</v>
      </c>
      <c r="CL783">
        <f>A!CK783</f>
        <v>0</v>
      </c>
      <c r="CM783">
        <f>A!CL783</f>
        <v>0</v>
      </c>
      <c r="CN783">
        <f>A!CM783</f>
        <v>0</v>
      </c>
      <c r="CO783">
        <f>A!CN783</f>
        <v>0</v>
      </c>
      <c r="CP783">
        <f>A!CO783</f>
        <v>0</v>
      </c>
      <c r="CQ783">
        <f>A!CO1093</f>
        <v>0</v>
      </c>
      <c r="CR783">
        <f>A!CP783</f>
        <v>0</v>
      </c>
      <c r="CS783">
        <f>A!CQ783</f>
        <v>0</v>
      </c>
    </row>
    <row r="784" spans="1:97" x14ac:dyDescent="0.2">
      <c r="A784">
        <f>A!A784</f>
        <v>0</v>
      </c>
      <c r="B784">
        <f>A!B784</f>
        <v>0</v>
      </c>
      <c r="C784">
        <f>A!C784</f>
        <v>0</v>
      </c>
      <c r="D784">
        <f>A!D784</f>
        <v>0</v>
      </c>
      <c r="E784">
        <f>A!E784</f>
        <v>0</v>
      </c>
      <c r="F784">
        <f>A!F784</f>
        <v>0</v>
      </c>
      <c r="G784">
        <f>A!G784</f>
        <v>0</v>
      </c>
      <c r="H784">
        <f>A!H784</f>
        <v>0</v>
      </c>
      <c r="I784">
        <f>A!I784</f>
        <v>0</v>
      </c>
      <c r="J784">
        <f>A!J784</f>
        <v>0</v>
      </c>
      <c r="K784">
        <f>A!K784</f>
        <v>0</v>
      </c>
      <c r="L784">
        <f>A!L784</f>
        <v>0</v>
      </c>
      <c r="M784">
        <f>A!M784</f>
        <v>0</v>
      </c>
      <c r="N784">
        <f>A!N784</f>
        <v>0</v>
      </c>
      <c r="O784">
        <f>A!O784</f>
        <v>0</v>
      </c>
      <c r="P784" s="23" t="str">
        <f>IF(A!P784="","",INDEX(B!$A$1:$BT$2000,MATCH(A!P784,B!$AX$1:$AX$2000,0),D!$B$5))</f>
        <v/>
      </c>
      <c r="Q784">
        <f>A!Q784</f>
        <v>0</v>
      </c>
      <c r="R784">
        <f>A!R784</f>
        <v>0</v>
      </c>
      <c r="S784">
        <f>A!S784</f>
        <v>0</v>
      </c>
      <c r="T784">
        <f>A!T784</f>
        <v>0</v>
      </c>
      <c r="U784">
        <f>A!U784</f>
        <v>0</v>
      </c>
      <c r="V784" s="23">
        <f>IF(A!V784="&lt;",1,A!V784)</f>
        <v>0</v>
      </c>
      <c r="W784">
        <f>A!W784</f>
        <v>0</v>
      </c>
      <c r="X784">
        <f>A!X784</f>
        <v>0</v>
      </c>
      <c r="Y784">
        <f>A!Y784</f>
        <v>0</v>
      </c>
      <c r="Z784" s="23">
        <f t="shared" si="12"/>
        <v>0</v>
      </c>
      <c r="AA784">
        <f>A!Z784</f>
        <v>0</v>
      </c>
      <c r="AB784">
        <f>A!AA784</f>
        <v>0</v>
      </c>
      <c r="AC784">
        <f>A!AB784</f>
        <v>0</v>
      </c>
      <c r="AD784">
        <f>A!AC784</f>
        <v>0</v>
      </c>
      <c r="AE784">
        <f>A!AD784</f>
        <v>0</v>
      </c>
      <c r="AF784">
        <f>A!AE784</f>
        <v>0</v>
      </c>
      <c r="AG784">
        <f>A!AF784</f>
        <v>0</v>
      </c>
      <c r="AH784">
        <f>A!AG784</f>
        <v>0</v>
      </c>
      <c r="AI784">
        <f>A!AH784</f>
        <v>0</v>
      </c>
      <c r="AJ784">
        <f>A!AI784</f>
        <v>0</v>
      </c>
      <c r="AK784">
        <f>A!AJ784</f>
        <v>0</v>
      </c>
      <c r="AL784">
        <f>A!AK784</f>
        <v>0</v>
      </c>
      <c r="AM784">
        <f>A!AL784</f>
        <v>0</v>
      </c>
      <c r="AN784">
        <f>A!AM784</f>
        <v>0</v>
      </c>
      <c r="AO784">
        <f>A!AN784</f>
        <v>0</v>
      </c>
      <c r="AP784">
        <f>A!AO784</f>
        <v>0</v>
      </c>
      <c r="AQ784">
        <f>A!AP784</f>
        <v>0</v>
      </c>
      <c r="AR784">
        <f>A!AQ784</f>
        <v>0</v>
      </c>
      <c r="AS784">
        <f>A!AR784</f>
        <v>0</v>
      </c>
      <c r="AT784">
        <f>A!AS784</f>
        <v>0</v>
      </c>
      <c r="AU784">
        <f>A!AT784</f>
        <v>0</v>
      </c>
      <c r="AV784">
        <f>A!AU784</f>
        <v>0</v>
      </c>
      <c r="AW784" s="23" t="str">
        <f>IF(A!AV784=0,"",A!AV784)</f>
        <v/>
      </c>
      <c r="AX784">
        <f>A!AW784</f>
        <v>0</v>
      </c>
      <c r="AY784">
        <f>A!AX784</f>
        <v>0</v>
      </c>
      <c r="AZ784">
        <f>A!AY784</f>
        <v>0</v>
      </c>
      <c r="BA784">
        <f>A!AZ784</f>
        <v>0</v>
      </c>
      <c r="BB784">
        <f>A!BA784</f>
        <v>0</v>
      </c>
      <c r="BC784">
        <f>A!BB784</f>
        <v>0</v>
      </c>
      <c r="BD784">
        <f>A!BC784</f>
        <v>0</v>
      </c>
      <c r="BE784">
        <f>A!BD784</f>
        <v>0</v>
      </c>
      <c r="BF784">
        <f>A!BE784</f>
        <v>0</v>
      </c>
      <c r="BG784">
        <f>A!BF784</f>
        <v>0</v>
      </c>
      <c r="BH784">
        <f>A!BG784</f>
        <v>0</v>
      </c>
      <c r="BI784">
        <f>A!BH784</f>
        <v>0</v>
      </c>
      <c r="BJ784">
        <f>A!BI784</f>
        <v>0</v>
      </c>
      <c r="BK784">
        <f>A!BJ784</f>
        <v>0</v>
      </c>
      <c r="BL784">
        <f>A!BK784</f>
        <v>0</v>
      </c>
      <c r="BM784">
        <f>A!BL784</f>
        <v>0</v>
      </c>
      <c r="BN784">
        <f>A!BM784</f>
        <v>0</v>
      </c>
      <c r="BO784">
        <f>A!BN784</f>
        <v>0</v>
      </c>
      <c r="BP784">
        <f>A!BO784</f>
        <v>0</v>
      </c>
      <c r="BQ784">
        <f>A!BP784</f>
        <v>0</v>
      </c>
      <c r="BR784">
        <f>A!BQ784</f>
        <v>0</v>
      </c>
      <c r="BS784">
        <f>A!BR784</f>
        <v>0</v>
      </c>
      <c r="BT784">
        <f>A!BS784</f>
        <v>0</v>
      </c>
      <c r="BU784">
        <f>A!BT784</f>
        <v>0</v>
      </c>
      <c r="BV784">
        <f>A!BU784</f>
        <v>0</v>
      </c>
      <c r="BW784">
        <f>A!BV784</f>
        <v>0</v>
      </c>
      <c r="BX784">
        <f>A!BW784</f>
        <v>0</v>
      </c>
      <c r="BY784">
        <f>A!BX784</f>
        <v>0</v>
      </c>
      <c r="BZ784">
        <f>A!BY784</f>
        <v>0</v>
      </c>
      <c r="CA784">
        <f>A!BZ784</f>
        <v>0</v>
      </c>
      <c r="CB784">
        <f>A!CA784</f>
        <v>0</v>
      </c>
      <c r="CC784">
        <f>A!CB784</f>
        <v>0</v>
      </c>
      <c r="CD784">
        <f>A!CC784</f>
        <v>0</v>
      </c>
      <c r="CE784">
        <f>A!CD784</f>
        <v>0</v>
      </c>
      <c r="CF784">
        <f>A!CE784</f>
        <v>0</v>
      </c>
      <c r="CG784">
        <f>A!CF784</f>
        <v>0</v>
      </c>
      <c r="CH784">
        <f>A!CG784</f>
        <v>0</v>
      </c>
      <c r="CI784">
        <f>A!CH784</f>
        <v>0</v>
      </c>
      <c r="CJ784">
        <f>A!CI784</f>
        <v>0</v>
      </c>
      <c r="CK784">
        <f>A!CJ784</f>
        <v>0</v>
      </c>
      <c r="CL784">
        <f>A!CK784</f>
        <v>0</v>
      </c>
      <c r="CM784">
        <f>A!CL784</f>
        <v>0</v>
      </c>
      <c r="CN784">
        <f>A!CM784</f>
        <v>0</v>
      </c>
      <c r="CO784">
        <f>A!CN784</f>
        <v>0</v>
      </c>
      <c r="CP784">
        <f>A!CO784</f>
        <v>0</v>
      </c>
      <c r="CQ784">
        <f>A!CO1094</f>
        <v>0</v>
      </c>
      <c r="CR784">
        <f>A!CP784</f>
        <v>0</v>
      </c>
      <c r="CS784">
        <f>A!CQ784</f>
        <v>0</v>
      </c>
    </row>
    <row r="785" spans="1:97" x14ac:dyDescent="0.2">
      <c r="A785">
        <f>A!A785</f>
        <v>0</v>
      </c>
      <c r="B785">
        <f>A!B785</f>
        <v>0</v>
      </c>
      <c r="C785">
        <f>A!C785</f>
        <v>0</v>
      </c>
      <c r="D785">
        <f>A!D785</f>
        <v>0</v>
      </c>
      <c r="E785">
        <f>A!E785</f>
        <v>0</v>
      </c>
      <c r="F785">
        <f>A!F785</f>
        <v>0</v>
      </c>
      <c r="G785">
        <f>A!G785</f>
        <v>0</v>
      </c>
      <c r="H785">
        <f>A!H785</f>
        <v>0</v>
      </c>
      <c r="I785">
        <f>A!I785</f>
        <v>0</v>
      </c>
      <c r="J785">
        <f>A!J785</f>
        <v>0</v>
      </c>
      <c r="K785">
        <f>A!K785</f>
        <v>0</v>
      </c>
      <c r="L785">
        <f>A!L785</f>
        <v>0</v>
      </c>
      <c r="M785">
        <f>A!M785</f>
        <v>0</v>
      </c>
      <c r="N785">
        <f>A!N785</f>
        <v>0</v>
      </c>
      <c r="O785">
        <f>A!O785</f>
        <v>0</v>
      </c>
      <c r="P785" s="23" t="str">
        <f>IF(A!P785="","",INDEX(B!$A$1:$BT$2000,MATCH(A!P785,B!$AX$1:$AX$2000,0),D!$B$5))</f>
        <v/>
      </c>
      <c r="Q785">
        <f>A!Q785</f>
        <v>0</v>
      </c>
      <c r="R785">
        <f>A!R785</f>
        <v>0</v>
      </c>
      <c r="S785">
        <f>A!S785</f>
        <v>0</v>
      </c>
      <c r="T785">
        <f>A!T785</f>
        <v>0</v>
      </c>
      <c r="U785">
        <f>A!U785</f>
        <v>0</v>
      </c>
      <c r="V785" s="23">
        <f>IF(A!V785="&lt;",1,A!V785)</f>
        <v>0</v>
      </c>
      <c r="W785">
        <f>A!W785</f>
        <v>0</v>
      </c>
      <c r="X785">
        <f>A!X785</f>
        <v>0</v>
      </c>
      <c r="Y785">
        <f>A!Y785</f>
        <v>0</v>
      </c>
      <c r="Z785" s="23">
        <f t="shared" si="12"/>
        <v>0</v>
      </c>
      <c r="AA785">
        <f>A!Z785</f>
        <v>0</v>
      </c>
      <c r="AB785">
        <f>A!AA785</f>
        <v>0</v>
      </c>
      <c r="AC785">
        <f>A!AB785</f>
        <v>0</v>
      </c>
      <c r="AD785">
        <f>A!AC785</f>
        <v>0</v>
      </c>
      <c r="AE785">
        <f>A!AD785</f>
        <v>0</v>
      </c>
      <c r="AF785">
        <f>A!AE785</f>
        <v>0</v>
      </c>
      <c r="AG785">
        <f>A!AF785</f>
        <v>0</v>
      </c>
      <c r="AH785">
        <f>A!AG785</f>
        <v>0</v>
      </c>
      <c r="AI785">
        <f>A!AH785</f>
        <v>0</v>
      </c>
      <c r="AJ785">
        <f>A!AI785</f>
        <v>0</v>
      </c>
      <c r="AK785">
        <f>A!AJ785</f>
        <v>0</v>
      </c>
      <c r="AL785">
        <f>A!AK785</f>
        <v>0</v>
      </c>
      <c r="AM785">
        <f>A!AL785</f>
        <v>0</v>
      </c>
      <c r="AN785">
        <f>A!AM785</f>
        <v>0</v>
      </c>
      <c r="AO785">
        <f>A!AN785</f>
        <v>0</v>
      </c>
      <c r="AP785">
        <f>A!AO785</f>
        <v>0</v>
      </c>
      <c r="AQ785">
        <f>A!AP785</f>
        <v>0</v>
      </c>
      <c r="AR785">
        <f>A!AQ785</f>
        <v>0</v>
      </c>
      <c r="AS785">
        <f>A!AR785</f>
        <v>0</v>
      </c>
      <c r="AT785">
        <f>A!AS785</f>
        <v>0</v>
      </c>
      <c r="AU785">
        <f>A!AT785</f>
        <v>0</v>
      </c>
      <c r="AV785">
        <f>A!AU785</f>
        <v>0</v>
      </c>
      <c r="AW785" s="23" t="str">
        <f>IF(A!AV785=0,"",A!AV785)</f>
        <v/>
      </c>
      <c r="AX785">
        <f>A!AW785</f>
        <v>0</v>
      </c>
      <c r="AY785">
        <f>A!AX785</f>
        <v>0</v>
      </c>
      <c r="AZ785">
        <f>A!AY785</f>
        <v>0</v>
      </c>
      <c r="BA785">
        <f>A!AZ785</f>
        <v>0</v>
      </c>
      <c r="BB785">
        <f>A!BA785</f>
        <v>0</v>
      </c>
      <c r="BC785">
        <f>A!BB785</f>
        <v>0</v>
      </c>
      <c r="BD785">
        <f>A!BC785</f>
        <v>0</v>
      </c>
      <c r="BE785">
        <f>A!BD785</f>
        <v>0</v>
      </c>
      <c r="BF785">
        <f>A!BE785</f>
        <v>0</v>
      </c>
      <c r="BG785">
        <f>A!BF785</f>
        <v>0</v>
      </c>
      <c r="BH785">
        <f>A!BG785</f>
        <v>0</v>
      </c>
      <c r="BI785">
        <f>A!BH785</f>
        <v>0</v>
      </c>
      <c r="BJ785">
        <f>A!BI785</f>
        <v>0</v>
      </c>
      <c r="BK785">
        <f>A!BJ785</f>
        <v>0</v>
      </c>
      <c r="BL785">
        <f>A!BK785</f>
        <v>0</v>
      </c>
      <c r="BM785">
        <f>A!BL785</f>
        <v>0</v>
      </c>
      <c r="BN785">
        <f>A!BM785</f>
        <v>0</v>
      </c>
      <c r="BO785">
        <f>A!BN785</f>
        <v>0</v>
      </c>
      <c r="BP785">
        <f>A!BO785</f>
        <v>0</v>
      </c>
      <c r="BQ785">
        <f>A!BP785</f>
        <v>0</v>
      </c>
      <c r="BR785">
        <f>A!BQ785</f>
        <v>0</v>
      </c>
      <c r="BS785">
        <f>A!BR785</f>
        <v>0</v>
      </c>
      <c r="BT785">
        <f>A!BS785</f>
        <v>0</v>
      </c>
      <c r="BU785">
        <f>A!BT785</f>
        <v>0</v>
      </c>
      <c r="BV785">
        <f>A!BU785</f>
        <v>0</v>
      </c>
      <c r="BW785">
        <f>A!BV785</f>
        <v>0</v>
      </c>
      <c r="BX785">
        <f>A!BW785</f>
        <v>0</v>
      </c>
      <c r="BY785">
        <f>A!BX785</f>
        <v>0</v>
      </c>
      <c r="BZ785">
        <f>A!BY785</f>
        <v>0</v>
      </c>
      <c r="CA785">
        <f>A!BZ785</f>
        <v>0</v>
      </c>
      <c r="CB785">
        <f>A!CA785</f>
        <v>0</v>
      </c>
      <c r="CC785">
        <f>A!CB785</f>
        <v>0</v>
      </c>
      <c r="CD785">
        <f>A!CC785</f>
        <v>0</v>
      </c>
      <c r="CE785">
        <f>A!CD785</f>
        <v>0</v>
      </c>
      <c r="CF785">
        <f>A!CE785</f>
        <v>0</v>
      </c>
      <c r="CG785">
        <f>A!CF785</f>
        <v>0</v>
      </c>
      <c r="CH785">
        <f>A!CG785</f>
        <v>0</v>
      </c>
      <c r="CI785">
        <f>A!CH785</f>
        <v>0</v>
      </c>
      <c r="CJ785">
        <f>A!CI785</f>
        <v>0</v>
      </c>
      <c r="CK785">
        <f>A!CJ785</f>
        <v>0</v>
      </c>
      <c r="CL785">
        <f>A!CK785</f>
        <v>0</v>
      </c>
      <c r="CM785">
        <f>A!CL785</f>
        <v>0</v>
      </c>
      <c r="CN785">
        <f>A!CM785</f>
        <v>0</v>
      </c>
      <c r="CO785">
        <f>A!CN785</f>
        <v>0</v>
      </c>
      <c r="CP785">
        <f>A!CO785</f>
        <v>0</v>
      </c>
      <c r="CQ785">
        <f>A!CO1095</f>
        <v>0</v>
      </c>
      <c r="CR785">
        <f>A!CP785</f>
        <v>0</v>
      </c>
      <c r="CS785">
        <f>A!CQ785</f>
        <v>0</v>
      </c>
    </row>
    <row r="786" spans="1:97" x14ac:dyDescent="0.2">
      <c r="A786">
        <f>A!A786</f>
        <v>0</v>
      </c>
      <c r="B786">
        <f>A!B786</f>
        <v>0</v>
      </c>
      <c r="C786">
        <f>A!C786</f>
        <v>0</v>
      </c>
      <c r="D786">
        <f>A!D786</f>
        <v>0</v>
      </c>
      <c r="E786">
        <f>A!E786</f>
        <v>0</v>
      </c>
      <c r="F786">
        <f>A!F786</f>
        <v>0</v>
      </c>
      <c r="G786">
        <f>A!G786</f>
        <v>0</v>
      </c>
      <c r="H786">
        <f>A!H786</f>
        <v>0</v>
      </c>
      <c r="I786">
        <f>A!I786</f>
        <v>0</v>
      </c>
      <c r="J786">
        <f>A!J786</f>
        <v>0</v>
      </c>
      <c r="K786">
        <f>A!K786</f>
        <v>0</v>
      </c>
      <c r="L786">
        <f>A!L786</f>
        <v>0</v>
      </c>
      <c r="M786">
        <f>A!M786</f>
        <v>0</v>
      </c>
      <c r="N786">
        <f>A!N786</f>
        <v>0</v>
      </c>
      <c r="O786">
        <f>A!O786</f>
        <v>0</v>
      </c>
      <c r="P786" s="23" t="str">
        <f>IF(A!P786="","",INDEX(B!$A$1:$BT$2000,MATCH(A!P786,B!$AX$1:$AX$2000,0),D!$B$5))</f>
        <v/>
      </c>
      <c r="Q786">
        <f>A!Q786</f>
        <v>0</v>
      </c>
      <c r="R786">
        <f>A!R786</f>
        <v>0</v>
      </c>
      <c r="S786">
        <f>A!S786</f>
        <v>0</v>
      </c>
      <c r="T786">
        <f>A!T786</f>
        <v>0</v>
      </c>
      <c r="U786">
        <f>A!U786</f>
        <v>0</v>
      </c>
      <c r="V786" s="23">
        <f>IF(A!V786="&lt;",1,A!V786)</f>
        <v>0</v>
      </c>
      <c r="W786">
        <f>A!W786</f>
        <v>0</v>
      </c>
      <c r="X786">
        <f>A!X786</f>
        <v>0</v>
      </c>
      <c r="Y786">
        <f>A!Y786</f>
        <v>0</v>
      </c>
      <c r="Z786" s="23">
        <f t="shared" si="12"/>
        <v>0</v>
      </c>
      <c r="AA786">
        <f>A!Z786</f>
        <v>0</v>
      </c>
      <c r="AB786">
        <f>A!AA786</f>
        <v>0</v>
      </c>
      <c r="AC786">
        <f>A!AB786</f>
        <v>0</v>
      </c>
      <c r="AD786">
        <f>A!AC786</f>
        <v>0</v>
      </c>
      <c r="AE786">
        <f>A!AD786</f>
        <v>0</v>
      </c>
      <c r="AF786">
        <f>A!AE786</f>
        <v>0</v>
      </c>
      <c r="AG786">
        <f>A!AF786</f>
        <v>0</v>
      </c>
      <c r="AH786">
        <f>A!AG786</f>
        <v>0</v>
      </c>
      <c r="AI786">
        <f>A!AH786</f>
        <v>0</v>
      </c>
      <c r="AJ786">
        <f>A!AI786</f>
        <v>0</v>
      </c>
      <c r="AK786">
        <f>A!AJ786</f>
        <v>0</v>
      </c>
      <c r="AL786">
        <f>A!AK786</f>
        <v>0</v>
      </c>
      <c r="AM786">
        <f>A!AL786</f>
        <v>0</v>
      </c>
      <c r="AN786">
        <f>A!AM786</f>
        <v>0</v>
      </c>
      <c r="AO786">
        <f>A!AN786</f>
        <v>0</v>
      </c>
      <c r="AP786">
        <f>A!AO786</f>
        <v>0</v>
      </c>
      <c r="AQ786">
        <f>A!AP786</f>
        <v>0</v>
      </c>
      <c r="AR786">
        <f>A!AQ786</f>
        <v>0</v>
      </c>
      <c r="AS786">
        <f>A!AR786</f>
        <v>0</v>
      </c>
      <c r="AT786">
        <f>A!AS786</f>
        <v>0</v>
      </c>
      <c r="AU786">
        <f>A!AT786</f>
        <v>0</v>
      </c>
      <c r="AV786">
        <f>A!AU786</f>
        <v>0</v>
      </c>
      <c r="AW786" s="23" t="str">
        <f>IF(A!AV786=0,"",A!AV786)</f>
        <v/>
      </c>
      <c r="AX786">
        <f>A!AW786</f>
        <v>0</v>
      </c>
      <c r="AY786">
        <f>A!AX786</f>
        <v>0</v>
      </c>
      <c r="AZ786">
        <f>A!AY786</f>
        <v>0</v>
      </c>
      <c r="BA786">
        <f>A!AZ786</f>
        <v>0</v>
      </c>
      <c r="BB786">
        <f>A!BA786</f>
        <v>0</v>
      </c>
      <c r="BC786">
        <f>A!BB786</f>
        <v>0</v>
      </c>
      <c r="BD786">
        <f>A!BC786</f>
        <v>0</v>
      </c>
      <c r="BE786">
        <f>A!BD786</f>
        <v>0</v>
      </c>
      <c r="BF786">
        <f>A!BE786</f>
        <v>0</v>
      </c>
      <c r="BG786">
        <f>A!BF786</f>
        <v>0</v>
      </c>
      <c r="BH786">
        <f>A!BG786</f>
        <v>0</v>
      </c>
      <c r="BI786">
        <f>A!BH786</f>
        <v>0</v>
      </c>
      <c r="BJ786">
        <f>A!BI786</f>
        <v>0</v>
      </c>
      <c r="BK786">
        <f>A!BJ786</f>
        <v>0</v>
      </c>
      <c r="BL786">
        <f>A!BK786</f>
        <v>0</v>
      </c>
      <c r="BM786">
        <f>A!BL786</f>
        <v>0</v>
      </c>
      <c r="BN786">
        <f>A!BM786</f>
        <v>0</v>
      </c>
      <c r="BO786">
        <f>A!BN786</f>
        <v>0</v>
      </c>
      <c r="BP786">
        <f>A!BO786</f>
        <v>0</v>
      </c>
      <c r="BQ786">
        <f>A!BP786</f>
        <v>0</v>
      </c>
      <c r="BR786">
        <f>A!BQ786</f>
        <v>0</v>
      </c>
      <c r="BS786">
        <f>A!BR786</f>
        <v>0</v>
      </c>
      <c r="BT786">
        <f>A!BS786</f>
        <v>0</v>
      </c>
      <c r="BU786">
        <f>A!BT786</f>
        <v>0</v>
      </c>
      <c r="BV786">
        <f>A!BU786</f>
        <v>0</v>
      </c>
      <c r="BW786">
        <f>A!BV786</f>
        <v>0</v>
      </c>
      <c r="BX786">
        <f>A!BW786</f>
        <v>0</v>
      </c>
      <c r="BY786">
        <f>A!BX786</f>
        <v>0</v>
      </c>
      <c r="BZ786">
        <f>A!BY786</f>
        <v>0</v>
      </c>
      <c r="CA786">
        <f>A!BZ786</f>
        <v>0</v>
      </c>
      <c r="CB786">
        <f>A!CA786</f>
        <v>0</v>
      </c>
      <c r="CC786">
        <f>A!CB786</f>
        <v>0</v>
      </c>
      <c r="CD786">
        <f>A!CC786</f>
        <v>0</v>
      </c>
      <c r="CE786">
        <f>A!CD786</f>
        <v>0</v>
      </c>
      <c r="CF786">
        <f>A!CE786</f>
        <v>0</v>
      </c>
      <c r="CG786">
        <f>A!CF786</f>
        <v>0</v>
      </c>
      <c r="CH786">
        <f>A!CG786</f>
        <v>0</v>
      </c>
      <c r="CI786">
        <f>A!CH786</f>
        <v>0</v>
      </c>
      <c r="CJ786">
        <f>A!CI786</f>
        <v>0</v>
      </c>
      <c r="CK786">
        <f>A!CJ786</f>
        <v>0</v>
      </c>
      <c r="CL786">
        <f>A!CK786</f>
        <v>0</v>
      </c>
      <c r="CM786">
        <f>A!CL786</f>
        <v>0</v>
      </c>
      <c r="CN786">
        <f>A!CM786</f>
        <v>0</v>
      </c>
      <c r="CO786">
        <f>A!CN786</f>
        <v>0</v>
      </c>
      <c r="CP786">
        <f>A!CO786</f>
        <v>0</v>
      </c>
      <c r="CQ786">
        <f>A!CO1096</f>
        <v>0</v>
      </c>
      <c r="CR786">
        <f>A!CP786</f>
        <v>0</v>
      </c>
      <c r="CS786">
        <f>A!CQ786</f>
        <v>0</v>
      </c>
    </row>
    <row r="787" spans="1:97" x14ac:dyDescent="0.2">
      <c r="A787">
        <f>A!A787</f>
        <v>0</v>
      </c>
      <c r="B787">
        <f>A!B787</f>
        <v>0</v>
      </c>
      <c r="C787">
        <f>A!C787</f>
        <v>0</v>
      </c>
      <c r="D787">
        <f>A!D787</f>
        <v>0</v>
      </c>
      <c r="E787">
        <f>A!E787</f>
        <v>0</v>
      </c>
      <c r="F787">
        <f>A!F787</f>
        <v>0</v>
      </c>
      <c r="G787">
        <f>A!G787</f>
        <v>0</v>
      </c>
      <c r="H787">
        <f>A!H787</f>
        <v>0</v>
      </c>
      <c r="I787">
        <f>A!I787</f>
        <v>0</v>
      </c>
      <c r="J787">
        <f>A!J787</f>
        <v>0</v>
      </c>
      <c r="K787">
        <f>A!K787</f>
        <v>0</v>
      </c>
      <c r="L787">
        <f>A!L787</f>
        <v>0</v>
      </c>
      <c r="M787">
        <f>A!M787</f>
        <v>0</v>
      </c>
      <c r="N787">
        <f>A!N787</f>
        <v>0</v>
      </c>
      <c r="O787">
        <f>A!O787</f>
        <v>0</v>
      </c>
      <c r="P787" s="23" t="str">
        <f>IF(A!P787="","",INDEX(B!$A$1:$BT$2000,MATCH(A!P787,B!$AX$1:$AX$2000,0),D!$B$5))</f>
        <v/>
      </c>
      <c r="Q787">
        <f>A!Q787</f>
        <v>0</v>
      </c>
      <c r="R787">
        <f>A!R787</f>
        <v>0</v>
      </c>
      <c r="S787">
        <f>A!S787</f>
        <v>0</v>
      </c>
      <c r="T787">
        <f>A!T787</f>
        <v>0</v>
      </c>
      <c r="U787">
        <f>A!U787</f>
        <v>0</v>
      </c>
      <c r="V787" s="23">
        <f>IF(A!V787="&lt;",1,A!V787)</f>
        <v>0</v>
      </c>
      <c r="W787">
        <f>A!W787</f>
        <v>0</v>
      </c>
      <c r="X787">
        <f>A!X787</f>
        <v>0</v>
      </c>
      <c r="Y787">
        <f>A!Y787</f>
        <v>0</v>
      </c>
      <c r="Z787" s="23">
        <f t="shared" si="12"/>
        <v>0</v>
      </c>
      <c r="AA787">
        <f>A!Z787</f>
        <v>0</v>
      </c>
      <c r="AB787">
        <f>A!AA787</f>
        <v>0</v>
      </c>
      <c r="AC787">
        <f>A!AB787</f>
        <v>0</v>
      </c>
      <c r="AD787">
        <f>A!AC787</f>
        <v>0</v>
      </c>
      <c r="AE787">
        <f>A!AD787</f>
        <v>0</v>
      </c>
      <c r="AF787">
        <f>A!AE787</f>
        <v>0</v>
      </c>
      <c r="AG787">
        <f>A!AF787</f>
        <v>0</v>
      </c>
      <c r="AH787">
        <f>A!AG787</f>
        <v>0</v>
      </c>
      <c r="AI787">
        <f>A!AH787</f>
        <v>0</v>
      </c>
      <c r="AJ787">
        <f>A!AI787</f>
        <v>0</v>
      </c>
      <c r="AK787">
        <f>A!AJ787</f>
        <v>0</v>
      </c>
      <c r="AL787">
        <f>A!AK787</f>
        <v>0</v>
      </c>
      <c r="AM787">
        <f>A!AL787</f>
        <v>0</v>
      </c>
      <c r="AN787">
        <f>A!AM787</f>
        <v>0</v>
      </c>
      <c r="AO787">
        <f>A!AN787</f>
        <v>0</v>
      </c>
      <c r="AP787">
        <f>A!AO787</f>
        <v>0</v>
      </c>
      <c r="AQ787">
        <f>A!AP787</f>
        <v>0</v>
      </c>
      <c r="AR787">
        <f>A!AQ787</f>
        <v>0</v>
      </c>
      <c r="AS787">
        <f>A!AR787</f>
        <v>0</v>
      </c>
      <c r="AT787">
        <f>A!AS787</f>
        <v>0</v>
      </c>
      <c r="AU787">
        <f>A!AT787</f>
        <v>0</v>
      </c>
      <c r="AV787">
        <f>A!AU787</f>
        <v>0</v>
      </c>
      <c r="AW787" s="23" t="str">
        <f>IF(A!AV787=0,"",A!AV787)</f>
        <v/>
      </c>
      <c r="AX787">
        <f>A!AW787</f>
        <v>0</v>
      </c>
      <c r="AY787">
        <f>A!AX787</f>
        <v>0</v>
      </c>
      <c r="AZ787">
        <f>A!AY787</f>
        <v>0</v>
      </c>
      <c r="BA787">
        <f>A!AZ787</f>
        <v>0</v>
      </c>
      <c r="BB787">
        <f>A!BA787</f>
        <v>0</v>
      </c>
      <c r="BC787">
        <f>A!BB787</f>
        <v>0</v>
      </c>
      <c r="BD787">
        <f>A!BC787</f>
        <v>0</v>
      </c>
      <c r="BE787">
        <f>A!BD787</f>
        <v>0</v>
      </c>
      <c r="BF787">
        <f>A!BE787</f>
        <v>0</v>
      </c>
      <c r="BG787">
        <f>A!BF787</f>
        <v>0</v>
      </c>
      <c r="BH787">
        <f>A!BG787</f>
        <v>0</v>
      </c>
      <c r="BI787">
        <f>A!BH787</f>
        <v>0</v>
      </c>
      <c r="BJ787">
        <f>A!BI787</f>
        <v>0</v>
      </c>
      <c r="BK787">
        <f>A!BJ787</f>
        <v>0</v>
      </c>
      <c r="BL787">
        <f>A!BK787</f>
        <v>0</v>
      </c>
      <c r="BM787">
        <f>A!BL787</f>
        <v>0</v>
      </c>
      <c r="BN787">
        <f>A!BM787</f>
        <v>0</v>
      </c>
      <c r="BO787">
        <f>A!BN787</f>
        <v>0</v>
      </c>
      <c r="BP787">
        <f>A!BO787</f>
        <v>0</v>
      </c>
      <c r="BQ787">
        <f>A!BP787</f>
        <v>0</v>
      </c>
      <c r="BR787">
        <f>A!BQ787</f>
        <v>0</v>
      </c>
      <c r="BS787">
        <f>A!BR787</f>
        <v>0</v>
      </c>
      <c r="BT787">
        <f>A!BS787</f>
        <v>0</v>
      </c>
      <c r="BU787">
        <f>A!BT787</f>
        <v>0</v>
      </c>
      <c r="BV787">
        <f>A!BU787</f>
        <v>0</v>
      </c>
      <c r="BW787">
        <f>A!BV787</f>
        <v>0</v>
      </c>
      <c r="BX787">
        <f>A!BW787</f>
        <v>0</v>
      </c>
      <c r="BY787">
        <f>A!BX787</f>
        <v>0</v>
      </c>
      <c r="BZ787">
        <f>A!BY787</f>
        <v>0</v>
      </c>
      <c r="CA787">
        <f>A!BZ787</f>
        <v>0</v>
      </c>
      <c r="CB787">
        <f>A!CA787</f>
        <v>0</v>
      </c>
      <c r="CC787">
        <f>A!CB787</f>
        <v>0</v>
      </c>
      <c r="CD787">
        <f>A!CC787</f>
        <v>0</v>
      </c>
      <c r="CE787">
        <f>A!CD787</f>
        <v>0</v>
      </c>
      <c r="CF787">
        <f>A!CE787</f>
        <v>0</v>
      </c>
      <c r="CG787">
        <f>A!CF787</f>
        <v>0</v>
      </c>
      <c r="CH787">
        <f>A!CG787</f>
        <v>0</v>
      </c>
      <c r="CI787">
        <f>A!CH787</f>
        <v>0</v>
      </c>
      <c r="CJ787">
        <f>A!CI787</f>
        <v>0</v>
      </c>
      <c r="CK787">
        <f>A!CJ787</f>
        <v>0</v>
      </c>
      <c r="CL787">
        <f>A!CK787</f>
        <v>0</v>
      </c>
      <c r="CM787">
        <f>A!CL787</f>
        <v>0</v>
      </c>
      <c r="CN787">
        <f>A!CM787</f>
        <v>0</v>
      </c>
      <c r="CO787">
        <f>A!CN787</f>
        <v>0</v>
      </c>
      <c r="CP787">
        <f>A!CO787</f>
        <v>0</v>
      </c>
      <c r="CQ787">
        <f>A!CO1097</f>
        <v>0</v>
      </c>
      <c r="CR787">
        <f>A!CP787</f>
        <v>0</v>
      </c>
      <c r="CS787">
        <f>A!CQ787</f>
        <v>0</v>
      </c>
    </row>
    <row r="788" spans="1:97" x14ac:dyDescent="0.2">
      <c r="A788">
        <f>A!A788</f>
        <v>0</v>
      </c>
      <c r="B788">
        <f>A!B788</f>
        <v>0</v>
      </c>
      <c r="C788">
        <f>A!C788</f>
        <v>0</v>
      </c>
      <c r="D788">
        <f>A!D788</f>
        <v>0</v>
      </c>
      <c r="E788">
        <f>A!E788</f>
        <v>0</v>
      </c>
      <c r="F788">
        <f>A!F788</f>
        <v>0</v>
      </c>
      <c r="G788">
        <f>A!G788</f>
        <v>0</v>
      </c>
      <c r="H788">
        <f>A!H788</f>
        <v>0</v>
      </c>
      <c r="I788">
        <f>A!I788</f>
        <v>0</v>
      </c>
      <c r="J788">
        <f>A!J788</f>
        <v>0</v>
      </c>
      <c r="K788">
        <f>A!K788</f>
        <v>0</v>
      </c>
      <c r="L788">
        <f>A!L788</f>
        <v>0</v>
      </c>
      <c r="M788">
        <f>A!M788</f>
        <v>0</v>
      </c>
      <c r="N788">
        <f>A!N788</f>
        <v>0</v>
      </c>
      <c r="O788">
        <f>A!O788</f>
        <v>0</v>
      </c>
      <c r="P788" s="23" t="str">
        <f>IF(A!P788="","",INDEX(B!$A$1:$BT$2000,MATCH(A!P788,B!$AX$1:$AX$2000,0),D!$B$5))</f>
        <v/>
      </c>
      <c r="Q788">
        <f>A!Q788</f>
        <v>0</v>
      </c>
      <c r="R788">
        <f>A!R788</f>
        <v>0</v>
      </c>
      <c r="S788">
        <f>A!S788</f>
        <v>0</v>
      </c>
      <c r="T788">
        <f>A!T788</f>
        <v>0</v>
      </c>
      <c r="U788">
        <f>A!U788</f>
        <v>0</v>
      </c>
      <c r="V788" s="23">
        <f>IF(A!V788="&lt;",1,A!V788)</f>
        <v>0</v>
      </c>
      <c r="W788">
        <f>A!W788</f>
        <v>0</v>
      </c>
      <c r="X788">
        <f>A!X788</f>
        <v>0</v>
      </c>
      <c r="Y788">
        <f>A!Y788</f>
        <v>0</v>
      </c>
      <c r="Z788" s="23">
        <f t="shared" si="12"/>
        <v>0</v>
      </c>
      <c r="AA788">
        <f>A!Z788</f>
        <v>0</v>
      </c>
      <c r="AB788">
        <f>A!AA788</f>
        <v>0</v>
      </c>
      <c r="AC788">
        <f>A!AB788</f>
        <v>0</v>
      </c>
      <c r="AD788">
        <f>A!AC788</f>
        <v>0</v>
      </c>
      <c r="AE788">
        <f>A!AD788</f>
        <v>0</v>
      </c>
      <c r="AF788">
        <f>A!AE788</f>
        <v>0</v>
      </c>
      <c r="AG788">
        <f>A!AF788</f>
        <v>0</v>
      </c>
      <c r="AH788">
        <f>A!AG788</f>
        <v>0</v>
      </c>
      <c r="AI788">
        <f>A!AH788</f>
        <v>0</v>
      </c>
      <c r="AJ788">
        <f>A!AI788</f>
        <v>0</v>
      </c>
      <c r="AK788">
        <f>A!AJ788</f>
        <v>0</v>
      </c>
      <c r="AL788">
        <f>A!AK788</f>
        <v>0</v>
      </c>
      <c r="AM788">
        <f>A!AL788</f>
        <v>0</v>
      </c>
      <c r="AN788">
        <f>A!AM788</f>
        <v>0</v>
      </c>
      <c r="AO788">
        <f>A!AN788</f>
        <v>0</v>
      </c>
      <c r="AP788">
        <f>A!AO788</f>
        <v>0</v>
      </c>
      <c r="AQ788">
        <f>A!AP788</f>
        <v>0</v>
      </c>
      <c r="AR788">
        <f>A!AQ788</f>
        <v>0</v>
      </c>
      <c r="AS788">
        <f>A!AR788</f>
        <v>0</v>
      </c>
      <c r="AT788">
        <f>A!AS788</f>
        <v>0</v>
      </c>
      <c r="AU788">
        <f>A!AT788</f>
        <v>0</v>
      </c>
      <c r="AV788">
        <f>A!AU788</f>
        <v>0</v>
      </c>
      <c r="AW788" s="23" t="str">
        <f>IF(A!AV788=0,"",A!AV788)</f>
        <v/>
      </c>
      <c r="AX788">
        <f>A!AW788</f>
        <v>0</v>
      </c>
      <c r="AY788">
        <f>A!AX788</f>
        <v>0</v>
      </c>
      <c r="AZ788">
        <f>A!AY788</f>
        <v>0</v>
      </c>
      <c r="BA788">
        <f>A!AZ788</f>
        <v>0</v>
      </c>
      <c r="BB788">
        <f>A!BA788</f>
        <v>0</v>
      </c>
      <c r="BC788">
        <f>A!BB788</f>
        <v>0</v>
      </c>
      <c r="BD788">
        <f>A!BC788</f>
        <v>0</v>
      </c>
      <c r="BE788">
        <f>A!BD788</f>
        <v>0</v>
      </c>
      <c r="BF788">
        <f>A!BE788</f>
        <v>0</v>
      </c>
      <c r="BG788">
        <f>A!BF788</f>
        <v>0</v>
      </c>
      <c r="BH788">
        <f>A!BG788</f>
        <v>0</v>
      </c>
      <c r="BI788">
        <f>A!BH788</f>
        <v>0</v>
      </c>
      <c r="BJ788">
        <f>A!BI788</f>
        <v>0</v>
      </c>
      <c r="BK788">
        <f>A!BJ788</f>
        <v>0</v>
      </c>
      <c r="BL788">
        <f>A!BK788</f>
        <v>0</v>
      </c>
      <c r="BM788">
        <f>A!BL788</f>
        <v>0</v>
      </c>
      <c r="BN788">
        <f>A!BM788</f>
        <v>0</v>
      </c>
      <c r="BO788">
        <f>A!BN788</f>
        <v>0</v>
      </c>
      <c r="BP788">
        <f>A!BO788</f>
        <v>0</v>
      </c>
      <c r="BQ788">
        <f>A!BP788</f>
        <v>0</v>
      </c>
      <c r="BR788">
        <f>A!BQ788</f>
        <v>0</v>
      </c>
      <c r="BS788">
        <f>A!BR788</f>
        <v>0</v>
      </c>
      <c r="BT788">
        <f>A!BS788</f>
        <v>0</v>
      </c>
      <c r="BU788">
        <f>A!BT788</f>
        <v>0</v>
      </c>
      <c r="BV788">
        <f>A!BU788</f>
        <v>0</v>
      </c>
      <c r="BW788">
        <f>A!BV788</f>
        <v>0</v>
      </c>
      <c r="BX788">
        <f>A!BW788</f>
        <v>0</v>
      </c>
      <c r="BY788">
        <f>A!BX788</f>
        <v>0</v>
      </c>
      <c r="BZ788">
        <f>A!BY788</f>
        <v>0</v>
      </c>
      <c r="CA788">
        <f>A!BZ788</f>
        <v>0</v>
      </c>
      <c r="CB788">
        <f>A!CA788</f>
        <v>0</v>
      </c>
      <c r="CC788">
        <f>A!CB788</f>
        <v>0</v>
      </c>
      <c r="CD788">
        <f>A!CC788</f>
        <v>0</v>
      </c>
      <c r="CE788">
        <f>A!CD788</f>
        <v>0</v>
      </c>
      <c r="CF788">
        <f>A!CE788</f>
        <v>0</v>
      </c>
      <c r="CG788">
        <f>A!CF788</f>
        <v>0</v>
      </c>
      <c r="CH788">
        <f>A!CG788</f>
        <v>0</v>
      </c>
      <c r="CI788">
        <f>A!CH788</f>
        <v>0</v>
      </c>
      <c r="CJ788">
        <f>A!CI788</f>
        <v>0</v>
      </c>
      <c r="CK788">
        <f>A!CJ788</f>
        <v>0</v>
      </c>
      <c r="CL788">
        <f>A!CK788</f>
        <v>0</v>
      </c>
      <c r="CM788">
        <f>A!CL788</f>
        <v>0</v>
      </c>
      <c r="CN788">
        <f>A!CM788</f>
        <v>0</v>
      </c>
      <c r="CO788">
        <f>A!CN788</f>
        <v>0</v>
      </c>
      <c r="CP788">
        <f>A!CO788</f>
        <v>0</v>
      </c>
      <c r="CQ788">
        <f>A!CO1098</f>
        <v>0</v>
      </c>
      <c r="CR788">
        <f>A!CP788</f>
        <v>0</v>
      </c>
      <c r="CS788">
        <f>A!CQ788</f>
        <v>0</v>
      </c>
    </row>
    <row r="789" spans="1:97" x14ac:dyDescent="0.2">
      <c r="A789">
        <f>A!A789</f>
        <v>0</v>
      </c>
      <c r="B789">
        <f>A!B789</f>
        <v>0</v>
      </c>
      <c r="C789">
        <f>A!C789</f>
        <v>0</v>
      </c>
      <c r="D789">
        <f>A!D789</f>
        <v>0</v>
      </c>
      <c r="E789">
        <f>A!E789</f>
        <v>0</v>
      </c>
      <c r="F789">
        <f>A!F789</f>
        <v>0</v>
      </c>
      <c r="G789">
        <f>A!G789</f>
        <v>0</v>
      </c>
      <c r="H789">
        <f>A!H789</f>
        <v>0</v>
      </c>
      <c r="I789">
        <f>A!I789</f>
        <v>0</v>
      </c>
      <c r="J789">
        <f>A!J789</f>
        <v>0</v>
      </c>
      <c r="K789">
        <f>A!K789</f>
        <v>0</v>
      </c>
      <c r="L789">
        <f>A!L789</f>
        <v>0</v>
      </c>
      <c r="M789">
        <f>A!M789</f>
        <v>0</v>
      </c>
      <c r="N789">
        <f>A!N789</f>
        <v>0</v>
      </c>
      <c r="O789">
        <f>A!O789</f>
        <v>0</v>
      </c>
      <c r="P789" s="23" t="str">
        <f>IF(A!P789="","",INDEX(B!$A$1:$BT$2000,MATCH(A!P789,B!$AX$1:$AX$2000,0),D!$B$5))</f>
        <v/>
      </c>
      <c r="Q789">
        <f>A!Q789</f>
        <v>0</v>
      </c>
      <c r="R789">
        <f>A!R789</f>
        <v>0</v>
      </c>
      <c r="S789">
        <f>A!S789</f>
        <v>0</v>
      </c>
      <c r="T789">
        <f>A!T789</f>
        <v>0</v>
      </c>
      <c r="U789">
        <f>A!U789</f>
        <v>0</v>
      </c>
      <c r="V789" s="23">
        <f>IF(A!V789="&lt;",1,A!V789)</f>
        <v>0</v>
      </c>
      <c r="W789">
        <f>A!W789</f>
        <v>0</v>
      </c>
      <c r="X789">
        <f>A!X789</f>
        <v>0</v>
      </c>
      <c r="Y789">
        <f>A!Y789</f>
        <v>0</v>
      </c>
      <c r="Z789" s="23">
        <f t="shared" si="12"/>
        <v>0</v>
      </c>
      <c r="AA789">
        <f>A!Z789</f>
        <v>0</v>
      </c>
      <c r="AB789">
        <f>A!AA789</f>
        <v>0</v>
      </c>
      <c r="AC789">
        <f>A!AB789</f>
        <v>0</v>
      </c>
      <c r="AD789">
        <f>A!AC789</f>
        <v>0</v>
      </c>
      <c r="AE789">
        <f>A!AD789</f>
        <v>0</v>
      </c>
      <c r="AF789">
        <f>A!AE789</f>
        <v>0</v>
      </c>
      <c r="AG789">
        <f>A!AF789</f>
        <v>0</v>
      </c>
      <c r="AH789">
        <f>A!AG789</f>
        <v>0</v>
      </c>
      <c r="AI789">
        <f>A!AH789</f>
        <v>0</v>
      </c>
      <c r="AJ789">
        <f>A!AI789</f>
        <v>0</v>
      </c>
      <c r="AK789">
        <f>A!AJ789</f>
        <v>0</v>
      </c>
      <c r="AL789">
        <f>A!AK789</f>
        <v>0</v>
      </c>
      <c r="AM789">
        <f>A!AL789</f>
        <v>0</v>
      </c>
      <c r="AN789">
        <f>A!AM789</f>
        <v>0</v>
      </c>
      <c r="AO789">
        <f>A!AN789</f>
        <v>0</v>
      </c>
      <c r="AP789">
        <f>A!AO789</f>
        <v>0</v>
      </c>
      <c r="AQ789">
        <f>A!AP789</f>
        <v>0</v>
      </c>
      <c r="AR789">
        <f>A!AQ789</f>
        <v>0</v>
      </c>
      <c r="AS789">
        <f>A!AR789</f>
        <v>0</v>
      </c>
      <c r="AT789">
        <f>A!AS789</f>
        <v>0</v>
      </c>
      <c r="AU789">
        <f>A!AT789</f>
        <v>0</v>
      </c>
      <c r="AV789">
        <f>A!AU789</f>
        <v>0</v>
      </c>
      <c r="AW789" s="23" t="str">
        <f>IF(A!AV789=0,"",A!AV789)</f>
        <v/>
      </c>
      <c r="AX789">
        <f>A!AW789</f>
        <v>0</v>
      </c>
      <c r="AY789">
        <f>A!AX789</f>
        <v>0</v>
      </c>
      <c r="AZ789">
        <f>A!AY789</f>
        <v>0</v>
      </c>
      <c r="BA789">
        <f>A!AZ789</f>
        <v>0</v>
      </c>
      <c r="BB789">
        <f>A!BA789</f>
        <v>0</v>
      </c>
      <c r="BC789">
        <f>A!BB789</f>
        <v>0</v>
      </c>
      <c r="BD789">
        <f>A!BC789</f>
        <v>0</v>
      </c>
      <c r="BE789">
        <f>A!BD789</f>
        <v>0</v>
      </c>
      <c r="BF789">
        <f>A!BE789</f>
        <v>0</v>
      </c>
      <c r="BG789">
        <f>A!BF789</f>
        <v>0</v>
      </c>
      <c r="BH789">
        <f>A!BG789</f>
        <v>0</v>
      </c>
      <c r="BI789">
        <f>A!BH789</f>
        <v>0</v>
      </c>
      <c r="BJ789">
        <f>A!BI789</f>
        <v>0</v>
      </c>
      <c r="BK789">
        <f>A!BJ789</f>
        <v>0</v>
      </c>
      <c r="BL789">
        <f>A!BK789</f>
        <v>0</v>
      </c>
      <c r="BM789">
        <f>A!BL789</f>
        <v>0</v>
      </c>
      <c r="BN789">
        <f>A!BM789</f>
        <v>0</v>
      </c>
      <c r="BO789">
        <f>A!BN789</f>
        <v>0</v>
      </c>
      <c r="BP789">
        <f>A!BO789</f>
        <v>0</v>
      </c>
      <c r="BQ789">
        <f>A!BP789</f>
        <v>0</v>
      </c>
      <c r="BR789">
        <f>A!BQ789</f>
        <v>0</v>
      </c>
      <c r="BS789">
        <f>A!BR789</f>
        <v>0</v>
      </c>
      <c r="BT789">
        <f>A!BS789</f>
        <v>0</v>
      </c>
      <c r="BU789">
        <f>A!BT789</f>
        <v>0</v>
      </c>
      <c r="BV789">
        <f>A!BU789</f>
        <v>0</v>
      </c>
      <c r="BW789">
        <f>A!BV789</f>
        <v>0</v>
      </c>
      <c r="BX789">
        <f>A!BW789</f>
        <v>0</v>
      </c>
      <c r="BY789">
        <f>A!BX789</f>
        <v>0</v>
      </c>
      <c r="BZ789">
        <f>A!BY789</f>
        <v>0</v>
      </c>
      <c r="CA789">
        <f>A!BZ789</f>
        <v>0</v>
      </c>
      <c r="CB789">
        <f>A!CA789</f>
        <v>0</v>
      </c>
      <c r="CC789">
        <f>A!CB789</f>
        <v>0</v>
      </c>
      <c r="CD789">
        <f>A!CC789</f>
        <v>0</v>
      </c>
      <c r="CE789">
        <f>A!CD789</f>
        <v>0</v>
      </c>
      <c r="CF789">
        <f>A!CE789</f>
        <v>0</v>
      </c>
      <c r="CG789">
        <f>A!CF789</f>
        <v>0</v>
      </c>
      <c r="CH789">
        <f>A!CG789</f>
        <v>0</v>
      </c>
      <c r="CI789">
        <f>A!CH789</f>
        <v>0</v>
      </c>
      <c r="CJ789">
        <f>A!CI789</f>
        <v>0</v>
      </c>
      <c r="CK789">
        <f>A!CJ789</f>
        <v>0</v>
      </c>
      <c r="CL789">
        <f>A!CK789</f>
        <v>0</v>
      </c>
      <c r="CM789">
        <f>A!CL789</f>
        <v>0</v>
      </c>
      <c r="CN789">
        <f>A!CM789</f>
        <v>0</v>
      </c>
      <c r="CO789">
        <f>A!CN789</f>
        <v>0</v>
      </c>
      <c r="CP789">
        <f>A!CO789</f>
        <v>0</v>
      </c>
      <c r="CQ789">
        <f>A!CO1099</f>
        <v>0</v>
      </c>
      <c r="CR789">
        <f>A!CP789</f>
        <v>0</v>
      </c>
      <c r="CS789">
        <f>A!CQ789</f>
        <v>0</v>
      </c>
    </row>
    <row r="790" spans="1:97" x14ac:dyDescent="0.2">
      <c r="A790">
        <f>A!A790</f>
        <v>0</v>
      </c>
      <c r="B790">
        <f>A!B790</f>
        <v>0</v>
      </c>
      <c r="C790">
        <f>A!C790</f>
        <v>0</v>
      </c>
      <c r="D790">
        <f>A!D790</f>
        <v>0</v>
      </c>
      <c r="E790">
        <f>A!E790</f>
        <v>0</v>
      </c>
      <c r="F790">
        <f>A!F790</f>
        <v>0</v>
      </c>
      <c r="G790">
        <f>A!G790</f>
        <v>0</v>
      </c>
      <c r="H790">
        <f>A!H790</f>
        <v>0</v>
      </c>
      <c r="I790">
        <f>A!I790</f>
        <v>0</v>
      </c>
      <c r="J790">
        <f>A!J790</f>
        <v>0</v>
      </c>
      <c r="K790">
        <f>A!K790</f>
        <v>0</v>
      </c>
      <c r="L790">
        <f>A!L790</f>
        <v>0</v>
      </c>
      <c r="M790">
        <f>A!M790</f>
        <v>0</v>
      </c>
      <c r="N790">
        <f>A!N790</f>
        <v>0</v>
      </c>
      <c r="O790">
        <f>A!O790</f>
        <v>0</v>
      </c>
      <c r="P790" s="23" t="str">
        <f>IF(A!P790="","",INDEX(B!$A$1:$BT$2000,MATCH(A!P790,B!$AX$1:$AX$2000,0),D!$B$5))</f>
        <v/>
      </c>
      <c r="Q790">
        <f>A!Q790</f>
        <v>0</v>
      </c>
      <c r="R790">
        <f>A!R790</f>
        <v>0</v>
      </c>
      <c r="S790">
        <f>A!S790</f>
        <v>0</v>
      </c>
      <c r="T790">
        <f>A!T790</f>
        <v>0</v>
      </c>
      <c r="U790">
        <f>A!U790</f>
        <v>0</v>
      </c>
      <c r="V790" s="23">
        <f>IF(A!V790="&lt;",1,A!V790)</f>
        <v>0</v>
      </c>
      <c r="W790">
        <f>A!W790</f>
        <v>0</v>
      </c>
      <c r="X790">
        <f>A!X790</f>
        <v>0</v>
      </c>
      <c r="Y790">
        <f>A!Y790</f>
        <v>0</v>
      </c>
      <c r="Z790" s="23">
        <f t="shared" si="12"/>
        <v>0</v>
      </c>
      <c r="AA790">
        <f>A!Z790</f>
        <v>0</v>
      </c>
      <c r="AB790">
        <f>A!AA790</f>
        <v>0</v>
      </c>
      <c r="AC790">
        <f>A!AB790</f>
        <v>0</v>
      </c>
      <c r="AD790">
        <f>A!AC790</f>
        <v>0</v>
      </c>
      <c r="AE790">
        <f>A!AD790</f>
        <v>0</v>
      </c>
      <c r="AF790">
        <f>A!AE790</f>
        <v>0</v>
      </c>
      <c r="AG790">
        <f>A!AF790</f>
        <v>0</v>
      </c>
      <c r="AH790">
        <f>A!AG790</f>
        <v>0</v>
      </c>
      <c r="AI790">
        <f>A!AH790</f>
        <v>0</v>
      </c>
      <c r="AJ790">
        <f>A!AI790</f>
        <v>0</v>
      </c>
      <c r="AK790">
        <f>A!AJ790</f>
        <v>0</v>
      </c>
      <c r="AL790">
        <f>A!AK790</f>
        <v>0</v>
      </c>
      <c r="AM790">
        <f>A!AL790</f>
        <v>0</v>
      </c>
      <c r="AN790">
        <f>A!AM790</f>
        <v>0</v>
      </c>
      <c r="AO790">
        <f>A!AN790</f>
        <v>0</v>
      </c>
      <c r="AP790">
        <f>A!AO790</f>
        <v>0</v>
      </c>
      <c r="AQ790">
        <f>A!AP790</f>
        <v>0</v>
      </c>
      <c r="AR790">
        <f>A!AQ790</f>
        <v>0</v>
      </c>
      <c r="AS790">
        <f>A!AR790</f>
        <v>0</v>
      </c>
      <c r="AT790">
        <f>A!AS790</f>
        <v>0</v>
      </c>
      <c r="AU790">
        <f>A!AT790</f>
        <v>0</v>
      </c>
      <c r="AV790">
        <f>A!AU790</f>
        <v>0</v>
      </c>
      <c r="AW790" s="23" t="str">
        <f>IF(A!AV790=0,"",A!AV790)</f>
        <v/>
      </c>
      <c r="AX790">
        <f>A!AW790</f>
        <v>0</v>
      </c>
      <c r="AY790">
        <f>A!AX790</f>
        <v>0</v>
      </c>
      <c r="AZ790">
        <f>A!AY790</f>
        <v>0</v>
      </c>
      <c r="BA790">
        <f>A!AZ790</f>
        <v>0</v>
      </c>
      <c r="BB790">
        <f>A!BA790</f>
        <v>0</v>
      </c>
      <c r="BC790">
        <f>A!BB790</f>
        <v>0</v>
      </c>
      <c r="BD790">
        <f>A!BC790</f>
        <v>0</v>
      </c>
      <c r="BE790">
        <f>A!BD790</f>
        <v>0</v>
      </c>
      <c r="BF790">
        <f>A!BE790</f>
        <v>0</v>
      </c>
      <c r="BG790">
        <f>A!BF790</f>
        <v>0</v>
      </c>
      <c r="BH790">
        <f>A!BG790</f>
        <v>0</v>
      </c>
      <c r="BI790">
        <f>A!BH790</f>
        <v>0</v>
      </c>
      <c r="BJ790">
        <f>A!BI790</f>
        <v>0</v>
      </c>
      <c r="BK790">
        <f>A!BJ790</f>
        <v>0</v>
      </c>
      <c r="BL790">
        <f>A!BK790</f>
        <v>0</v>
      </c>
      <c r="BM790">
        <f>A!BL790</f>
        <v>0</v>
      </c>
      <c r="BN790">
        <f>A!BM790</f>
        <v>0</v>
      </c>
      <c r="BO790">
        <f>A!BN790</f>
        <v>0</v>
      </c>
      <c r="BP790">
        <f>A!BO790</f>
        <v>0</v>
      </c>
      <c r="BQ790">
        <f>A!BP790</f>
        <v>0</v>
      </c>
      <c r="BR790">
        <f>A!BQ790</f>
        <v>0</v>
      </c>
      <c r="BS790">
        <f>A!BR790</f>
        <v>0</v>
      </c>
      <c r="BT790">
        <f>A!BS790</f>
        <v>0</v>
      </c>
      <c r="BU790">
        <f>A!BT790</f>
        <v>0</v>
      </c>
      <c r="BV790">
        <f>A!BU790</f>
        <v>0</v>
      </c>
      <c r="BW790">
        <f>A!BV790</f>
        <v>0</v>
      </c>
      <c r="BX790">
        <f>A!BW790</f>
        <v>0</v>
      </c>
      <c r="BY790">
        <f>A!BX790</f>
        <v>0</v>
      </c>
      <c r="BZ790">
        <f>A!BY790</f>
        <v>0</v>
      </c>
      <c r="CA790">
        <f>A!BZ790</f>
        <v>0</v>
      </c>
      <c r="CB790">
        <f>A!CA790</f>
        <v>0</v>
      </c>
      <c r="CC790">
        <f>A!CB790</f>
        <v>0</v>
      </c>
      <c r="CD790">
        <f>A!CC790</f>
        <v>0</v>
      </c>
      <c r="CE790">
        <f>A!CD790</f>
        <v>0</v>
      </c>
      <c r="CF790">
        <f>A!CE790</f>
        <v>0</v>
      </c>
      <c r="CG790">
        <f>A!CF790</f>
        <v>0</v>
      </c>
      <c r="CH790">
        <f>A!CG790</f>
        <v>0</v>
      </c>
      <c r="CI790">
        <f>A!CH790</f>
        <v>0</v>
      </c>
      <c r="CJ790">
        <f>A!CI790</f>
        <v>0</v>
      </c>
      <c r="CK790">
        <f>A!CJ790</f>
        <v>0</v>
      </c>
      <c r="CL790">
        <f>A!CK790</f>
        <v>0</v>
      </c>
      <c r="CM790">
        <f>A!CL790</f>
        <v>0</v>
      </c>
      <c r="CN790">
        <f>A!CM790</f>
        <v>0</v>
      </c>
      <c r="CO790">
        <f>A!CN790</f>
        <v>0</v>
      </c>
      <c r="CP790">
        <f>A!CO790</f>
        <v>0</v>
      </c>
      <c r="CQ790">
        <f>A!CO1100</f>
        <v>0</v>
      </c>
      <c r="CR790">
        <f>A!CP790</f>
        <v>0</v>
      </c>
      <c r="CS790">
        <f>A!CQ790</f>
        <v>0</v>
      </c>
    </row>
    <row r="791" spans="1:97" x14ac:dyDescent="0.2">
      <c r="A791">
        <f>A!A791</f>
        <v>0</v>
      </c>
      <c r="B791">
        <f>A!B791</f>
        <v>0</v>
      </c>
      <c r="C791">
        <f>A!C791</f>
        <v>0</v>
      </c>
      <c r="D791">
        <f>A!D791</f>
        <v>0</v>
      </c>
      <c r="E791">
        <f>A!E791</f>
        <v>0</v>
      </c>
      <c r="F791">
        <f>A!F791</f>
        <v>0</v>
      </c>
      <c r="G791">
        <f>A!G791</f>
        <v>0</v>
      </c>
      <c r="H791">
        <f>A!H791</f>
        <v>0</v>
      </c>
      <c r="I791">
        <f>A!I791</f>
        <v>0</v>
      </c>
      <c r="J791">
        <f>A!J791</f>
        <v>0</v>
      </c>
      <c r="K791">
        <f>A!K791</f>
        <v>0</v>
      </c>
      <c r="L791">
        <f>A!L791</f>
        <v>0</v>
      </c>
      <c r="M791">
        <f>A!M791</f>
        <v>0</v>
      </c>
      <c r="N791">
        <f>A!N791</f>
        <v>0</v>
      </c>
      <c r="O791">
        <f>A!O791</f>
        <v>0</v>
      </c>
      <c r="P791" s="23" t="str">
        <f>IF(A!P791="","",INDEX(B!$A$1:$BT$2000,MATCH(A!P791,B!$AX$1:$AX$2000,0),D!$B$5))</f>
        <v/>
      </c>
      <c r="Q791">
        <f>A!Q791</f>
        <v>0</v>
      </c>
      <c r="R791">
        <f>A!R791</f>
        <v>0</v>
      </c>
      <c r="S791">
        <f>A!S791</f>
        <v>0</v>
      </c>
      <c r="T791">
        <f>A!T791</f>
        <v>0</v>
      </c>
      <c r="U791">
        <f>A!U791</f>
        <v>0</v>
      </c>
      <c r="V791" s="23">
        <f>IF(A!V791="&lt;",1,A!V791)</f>
        <v>0</v>
      </c>
      <c r="W791">
        <f>A!W791</f>
        <v>0</v>
      </c>
      <c r="X791">
        <f>A!X791</f>
        <v>0</v>
      </c>
      <c r="Y791">
        <f>A!Y791</f>
        <v>0</v>
      </c>
      <c r="Z791" s="23">
        <f t="shared" si="12"/>
        <v>0</v>
      </c>
      <c r="AA791">
        <f>A!Z791</f>
        <v>0</v>
      </c>
      <c r="AB791">
        <f>A!AA791</f>
        <v>0</v>
      </c>
      <c r="AC791">
        <f>A!AB791</f>
        <v>0</v>
      </c>
      <c r="AD791">
        <f>A!AC791</f>
        <v>0</v>
      </c>
      <c r="AE791">
        <f>A!AD791</f>
        <v>0</v>
      </c>
      <c r="AF791">
        <f>A!AE791</f>
        <v>0</v>
      </c>
      <c r="AG791">
        <f>A!AF791</f>
        <v>0</v>
      </c>
      <c r="AH791">
        <f>A!AG791</f>
        <v>0</v>
      </c>
      <c r="AI791">
        <f>A!AH791</f>
        <v>0</v>
      </c>
      <c r="AJ791">
        <f>A!AI791</f>
        <v>0</v>
      </c>
      <c r="AK791">
        <f>A!AJ791</f>
        <v>0</v>
      </c>
      <c r="AL791">
        <f>A!AK791</f>
        <v>0</v>
      </c>
      <c r="AM791">
        <f>A!AL791</f>
        <v>0</v>
      </c>
      <c r="AN791">
        <f>A!AM791</f>
        <v>0</v>
      </c>
      <c r="AO791">
        <f>A!AN791</f>
        <v>0</v>
      </c>
      <c r="AP791">
        <f>A!AO791</f>
        <v>0</v>
      </c>
      <c r="AQ791">
        <f>A!AP791</f>
        <v>0</v>
      </c>
      <c r="AR791">
        <f>A!AQ791</f>
        <v>0</v>
      </c>
      <c r="AS791">
        <f>A!AR791</f>
        <v>0</v>
      </c>
      <c r="AT791">
        <f>A!AS791</f>
        <v>0</v>
      </c>
      <c r="AU791">
        <f>A!AT791</f>
        <v>0</v>
      </c>
      <c r="AV791">
        <f>A!AU791</f>
        <v>0</v>
      </c>
      <c r="AW791" s="23" t="str">
        <f>IF(A!AV791=0,"",A!AV791)</f>
        <v/>
      </c>
      <c r="AX791">
        <f>A!AW791</f>
        <v>0</v>
      </c>
      <c r="AY791">
        <f>A!AX791</f>
        <v>0</v>
      </c>
      <c r="AZ791">
        <f>A!AY791</f>
        <v>0</v>
      </c>
      <c r="BA791">
        <f>A!AZ791</f>
        <v>0</v>
      </c>
      <c r="BB791">
        <f>A!BA791</f>
        <v>0</v>
      </c>
      <c r="BC791">
        <f>A!BB791</f>
        <v>0</v>
      </c>
      <c r="BD791">
        <f>A!BC791</f>
        <v>0</v>
      </c>
      <c r="BE791">
        <f>A!BD791</f>
        <v>0</v>
      </c>
      <c r="BF791">
        <f>A!BE791</f>
        <v>0</v>
      </c>
      <c r="BG791">
        <f>A!BF791</f>
        <v>0</v>
      </c>
      <c r="BH791">
        <f>A!BG791</f>
        <v>0</v>
      </c>
      <c r="BI791">
        <f>A!BH791</f>
        <v>0</v>
      </c>
      <c r="BJ791">
        <f>A!BI791</f>
        <v>0</v>
      </c>
      <c r="BK791">
        <f>A!BJ791</f>
        <v>0</v>
      </c>
      <c r="BL791">
        <f>A!BK791</f>
        <v>0</v>
      </c>
      <c r="BM791">
        <f>A!BL791</f>
        <v>0</v>
      </c>
      <c r="BN791">
        <f>A!BM791</f>
        <v>0</v>
      </c>
      <c r="BO791">
        <f>A!BN791</f>
        <v>0</v>
      </c>
      <c r="BP791">
        <f>A!BO791</f>
        <v>0</v>
      </c>
      <c r="BQ791">
        <f>A!BP791</f>
        <v>0</v>
      </c>
      <c r="BR791">
        <f>A!BQ791</f>
        <v>0</v>
      </c>
      <c r="BS791">
        <f>A!BR791</f>
        <v>0</v>
      </c>
      <c r="BT791">
        <f>A!BS791</f>
        <v>0</v>
      </c>
      <c r="BU791">
        <f>A!BT791</f>
        <v>0</v>
      </c>
      <c r="BV791">
        <f>A!BU791</f>
        <v>0</v>
      </c>
      <c r="BW791">
        <f>A!BV791</f>
        <v>0</v>
      </c>
      <c r="BX791">
        <f>A!BW791</f>
        <v>0</v>
      </c>
      <c r="BY791">
        <f>A!BX791</f>
        <v>0</v>
      </c>
      <c r="BZ791">
        <f>A!BY791</f>
        <v>0</v>
      </c>
      <c r="CA791">
        <f>A!BZ791</f>
        <v>0</v>
      </c>
      <c r="CB791">
        <f>A!CA791</f>
        <v>0</v>
      </c>
      <c r="CC791">
        <f>A!CB791</f>
        <v>0</v>
      </c>
      <c r="CD791">
        <f>A!CC791</f>
        <v>0</v>
      </c>
      <c r="CE791">
        <f>A!CD791</f>
        <v>0</v>
      </c>
      <c r="CF791">
        <f>A!CE791</f>
        <v>0</v>
      </c>
      <c r="CG791">
        <f>A!CF791</f>
        <v>0</v>
      </c>
      <c r="CH791">
        <f>A!CG791</f>
        <v>0</v>
      </c>
      <c r="CI791">
        <f>A!CH791</f>
        <v>0</v>
      </c>
      <c r="CJ791">
        <f>A!CI791</f>
        <v>0</v>
      </c>
      <c r="CK791">
        <f>A!CJ791</f>
        <v>0</v>
      </c>
      <c r="CL791">
        <f>A!CK791</f>
        <v>0</v>
      </c>
      <c r="CM791">
        <f>A!CL791</f>
        <v>0</v>
      </c>
      <c r="CN791">
        <f>A!CM791</f>
        <v>0</v>
      </c>
      <c r="CO791">
        <f>A!CN791</f>
        <v>0</v>
      </c>
      <c r="CP791">
        <f>A!CO791</f>
        <v>0</v>
      </c>
      <c r="CQ791">
        <f>A!CO1101</f>
        <v>0</v>
      </c>
      <c r="CR791">
        <f>A!CP791</f>
        <v>0</v>
      </c>
      <c r="CS791">
        <f>A!CQ791</f>
        <v>0</v>
      </c>
    </row>
    <row r="792" spans="1:97" x14ac:dyDescent="0.2">
      <c r="A792">
        <f>A!A792</f>
        <v>0</v>
      </c>
      <c r="B792">
        <f>A!B792</f>
        <v>0</v>
      </c>
      <c r="C792">
        <f>A!C792</f>
        <v>0</v>
      </c>
      <c r="D792">
        <f>A!D792</f>
        <v>0</v>
      </c>
      <c r="E792">
        <f>A!E792</f>
        <v>0</v>
      </c>
      <c r="F792">
        <f>A!F792</f>
        <v>0</v>
      </c>
      <c r="G792">
        <f>A!G792</f>
        <v>0</v>
      </c>
      <c r="H792">
        <f>A!H792</f>
        <v>0</v>
      </c>
      <c r="I792">
        <f>A!I792</f>
        <v>0</v>
      </c>
      <c r="J792">
        <f>A!J792</f>
        <v>0</v>
      </c>
      <c r="K792">
        <f>A!K792</f>
        <v>0</v>
      </c>
      <c r="L792">
        <f>A!L792</f>
        <v>0</v>
      </c>
      <c r="M792">
        <f>A!M792</f>
        <v>0</v>
      </c>
      <c r="N792">
        <f>A!N792</f>
        <v>0</v>
      </c>
      <c r="O792">
        <f>A!O792</f>
        <v>0</v>
      </c>
      <c r="P792" s="23" t="str">
        <f>IF(A!P792="","",INDEX(B!$A$1:$BT$2000,MATCH(A!P792,B!$AX$1:$AX$2000,0),D!$B$5))</f>
        <v/>
      </c>
      <c r="Q792">
        <f>A!Q792</f>
        <v>0</v>
      </c>
      <c r="R792">
        <f>A!R792</f>
        <v>0</v>
      </c>
      <c r="S792">
        <f>A!S792</f>
        <v>0</v>
      </c>
      <c r="T792">
        <f>A!T792</f>
        <v>0</v>
      </c>
      <c r="U792">
        <f>A!U792</f>
        <v>0</v>
      </c>
      <c r="V792" s="23">
        <f>IF(A!V792="&lt;",1,A!V792)</f>
        <v>0</v>
      </c>
      <c r="W792">
        <f>A!W792</f>
        <v>0</v>
      </c>
      <c r="X792">
        <f>A!X792</f>
        <v>0</v>
      </c>
      <c r="Y792">
        <f>A!Y792</f>
        <v>0</v>
      </c>
      <c r="Z792" s="23">
        <f t="shared" si="12"/>
        <v>0</v>
      </c>
      <c r="AA792">
        <f>A!Z792</f>
        <v>0</v>
      </c>
      <c r="AB792">
        <f>A!AA792</f>
        <v>0</v>
      </c>
      <c r="AC792">
        <f>A!AB792</f>
        <v>0</v>
      </c>
      <c r="AD792">
        <f>A!AC792</f>
        <v>0</v>
      </c>
      <c r="AE792">
        <f>A!AD792</f>
        <v>0</v>
      </c>
      <c r="AF792">
        <f>A!AE792</f>
        <v>0</v>
      </c>
      <c r="AG792">
        <f>A!AF792</f>
        <v>0</v>
      </c>
      <c r="AH792">
        <f>A!AG792</f>
        <v>0</v>
      </c>
      <c r="AI792">
        <f>A!AH792</f>
        <v>0</v>
      </c>
      <c r="AJ792">
        <f>A!AI792</f>
        <v>0</v>
      </c>
      <c r="AK792">
        <f>A!AJ792</f>
        <v>0</v>
      </c>
      <c r="AL792">
        <f>A!AK792</f>
        <v>0</v>
      </c>
      <c r="AM792">
        <f>A!AL792</f>
        <v>0</v>
      </c>
      <c r="AN792">
        <f>A!AM792</f>
        <v>0</v>
      </c>
      <c r="AO792">
        <f>A!AN792</f>
        <v>0</v>
      </c>
      <c r="AP792">
        <f>A!AO792</f>
        <v>0</v>
      </c>
      <c r="AQ792">
        <f>A!AP792</f>
        <v>0</v>
      </c>
      <c r="AR792">
        <f>A!AQ792</f>
        <v>0</v>
      </c>
      <c r="AS792">
        <f>A!AR792</f>
        <v>0</v>
      </c>
      <c r="AT792">
        <f>A!AS792</f>
        <v>0</v>
      </c>
      <c r="AU792">
        <f>A!AT792</f>
        <v>0</v>
      </c>
      <c r="AV792">
        <f>A!AU792</f>
        <v>0</v>
      </c>
      <c r="AW792" s="23" t="str">
        <f>IF(A!AV792=0,"",A!AV792)</f>
        <v/>
      </c>
      <c r="AX792">
        <f>A!AW792</f>
        <v>0</v>
      </c>
      <c r="AY792">
        <f>A!AX792</f>
        <v>0</v>
      </c>
      <c r="AZ792">
        <f>A!AY792</f>
        <v>0</v>
      </c>
      <c r="BA792">
        <f>A!AZ792</f>
        <v>0</v>
      </c>
      <c r="BB792">
        <f>A!BA792</f>
        <v>0</v>
      </c>
      <c r="BC792">
        <f>A!BB792</f>
        <v>0</v>
      </c>
      <c r="BD792">
        <f>A!BC792</f>
        <v>0</v>
      </c>
      <c r="BE792">
        <f>A!BD792</f>
        <v>0</v>
      </c>
      <c r="BF792">
        <f>A!BE792</f>
        <v>0</v>
      </c>
      <c r="BG792">
        <f>A!BF792</f>
        <v>0</v>
      </c>
      <c r="BH792">
        <f>A!BG792</f>
        <v>0</v>
      </c>
      <c r="BI792">
        <f>A!BH792</f>
        <v>0</v>
      </c>
      <c r="BJ792">
        <f>A!BI792</f>
        <v>0</v>
      </c>
      <c r="BK792">
        <f>A!BJ792</f>
        <v>0</v>
      </c>
      <c r="BL792">
        <f>A!BK792</f>
        <v>0</v>
      </c>
      <c r="BM792">
        <f>A!BL792</f>
        <v>0</v>
      </c>
      <c r="BN792">
        <f>A!BM792</f>
        <v>0</v>
      </c>
      <c r="BO792">
        <f>A!BN792</f>
        <v>0</v>
      </c>
      <c r="BP792">
        <f>A!BO792</f>
        <v>0</v>
      </c>
      <c r="BQ792">
        <f>A!BP792</f>
        <v>0</v>
      </c>
      <c r="BR792">
        <f>A!BQ792</f>
        <v>0</v>
      </c>
      <c r="BS792">
        <f>A!BR792</f>
        <v>0</v>
      </c>
      <c r="BT792">
        <f>A!BS792</f>
        <v>0</v>
      </c>
      <c r="BU792">
        <f>A!BT792</f>
        <v>0</v>
      </c>
      <c r="BV792">
        <f>A!BU792</f>
        <v>0</v>
      </c>
      <c r="BW792">
        <f>A!BV792</f>
        <v>0</v>
      </c>
      <c r="BX792">
        <f>A!BW792</f>
        <v>0</v>
      </c>
      <c r="BY792">
        <f>A!BX792</f>
        <v>0</v>
      </c>
      <c r="BZ792">
        <f>A!BY792</f>
        <v>0</v>
      </c>
      <c r="CA792">
        <f>A!BZ792</f>
        <v>0</v>
      </c>
      <c r="CB792">
        <f>A!CA792</f>
        <v>0</v>
      </c>
      <c r="CC792">
        <f>A!CB792</f>
        <v>0</v>
      </c>
      <c r="CD792">
        <f>A!CC792</f>
        <v>0</v>
      </c>
      <c r="CE792">
        <f>A!CD792</f>
        <v>0</v>
      </c>
      <c r="CF792">
        <f>A!CE792</f>
        <v>0</v>
      </c>
      <c r="CG792">
        <f>A!CF792</f>
        <v>0</v>
      </c>
      <c r="CH792">
        <f>A!CG792</f>
        <v>0</v>
      </c>
      <c r="CI792">
        <f>A!CH792</f>
        <v>0</v>
      </c>
      <c r="CJ792">
        <f>A!CI792</f>
        <v>0</v>
      </c>
      <c r="CK792">
        <f>A!CJ792</f>
        <v>0</v>
      </c>
      <c r="CL792">
        <f>A!CK792</f>
        <v>0</v>
      </c>
      <c r="CM792">
        <f>A!CL792</f>
        <v>0</v>
      </c>
      <c r="CN792">
        <f>A!CM792</f>
        <v>0</v>
      </c>
      <c r="CO792">
        <f>A!CN792</f>
        <v>0</v>
      </c>
      <c r="CP792">
        <f>A!CO792</f>
        <v>0</v>
      </c>
      <c r="CQ792">
        <f>A!CO1102</f>
        <v>0</v>
      </c>
      <c r="CR792">
        <f>A!CP792</f>
        <v>0</v>
      </c>
      <c r="CS792">
        <f>A!CQ792</f>
        <v>0</v>
      </c>
    </row>
    <row r="793" spans="1:97" x14ac:dyDescent="0.2">
      <c r="A793">
        <f>A!A793</f>
        <v>0</v>
      </c>
      <c r="B793">
        <f>A!B793</f>
        <v>0</v>
      </c>
      <c r="C793">
        <f>A!C793</f>
        <v>0</v>
      </c>
      <c r="D793">
        <f>A!D793</f>
        <v>0</v>
      </c>
      <c r="E793">
        <f>A!E793</f>
        <v>0</v>
      </c>
      <c r="F793">
        <f>A!F793</f>
        <v>0</v>
      </c>
      <c r="G793">
        <f>A!G793</f>
        <v>0</v>
      </c>
      <c r="H793">
        <f>A!H793</f>
        <v>0</v>
      </c>
      <c r="I793">
        <f>A!I793</f>
        <v>0</v>
      </c>
      <c r="J793">
        <f>A!J793</f>
        <v>0</v>
      </c>
      <c r="K793">
        <f>A!K793</f>
        <v>0</v>
      </c>
      <c r="L793">
        <f>A!L793</f>
        <v>0</v>
      </c>
      <c r="M793">
        <f>A!M793</f>
        <v>0</v>
      </c>
      <c r="N793">
        <f>A!N793</f>
        <v>0</v>
      </c>
      <c r="O793">
        <f>A!O793</f>
        <v>0</v>
      </c>
      <c r="P793" s="23" t="str">
        <f>IF(A!P793="","",INDEX(B!$A$1:$BT$2000,MATCH(A!P793,B!$AX$1:$AX$2000,0),D!$B$5))</f>
        <v/>
      </c>
      <c r="Q793">
        <f>A!Q793</f>
        <v>0</v>
      </c>
      <c r="R793">
        <f>A!R793</f>
        <v>0</v>
      </c>
      <c r="S793">
        <f>A!S793</f>
        <v>0</v>
      </c>
      <c r="T793">
        <f>A!T793</f>
        <v>0</v>
      </c>
      <c r="U793">
        <f>A!U793</f>
        <v>0</v>
      </c>
      <c r="V793" s="23">
        <f>IF(A!V793="&lt;",1,A!V793)</f>
        <v>0</v>
      </c>
      <c r="W793">
        <f>A!W793</f>
        <v>0</v>
      </c>
      <c r="X793">
        <f>A!X793</f>
        <v>0</v>
      </c>
      <c r="Y793">
        <f>A!Y793</f>
        <v>0</v>
      </c>
      <c r="Z793" s="23">
        <f t="shared" si="12"/>
        <v>0</v>
      </c>
      <c r="AA793">
        <f>A!Z793</f>
        <v>0</v>
      </c>
      <c r="AB793">
        <f>A!AA793</f>
        <v>0</v>
      </c>
      <c r="AC793">
        <f>A!AB793</f>
        <v>0</v>
      </c>
      <c r="AD793">
        <f>A!AC793</f>
        <v>0</v>
      </c>
      <c r="AE793">
        <f>A!AD793</f>
        <v>0</v>
      </c>
      <c r="AF793">
        <f>A!AE793</f>
        <v>0</v>
      </c>
      <c r="AG793">
        <f>A!AF793</f>
        <v>0</v>
      </c>
      <c r="AH793">
        <f>A!AG793</f>
        <v>0</v>
      </c>
      <c r="AI793">
        <f>A!AH793</f>
        <v>0</v>
      </c>
      <c r="AJ793">
        <f>A!AI793</f>
        <v>0</v>
      </c>
      <c r="AK793">
        <f>A!AJ793</f>
        <v>0</v>
      </c>
      <c r="AL793">
        <f>A!AK793</f>
        <v>0</v>
      </c>
      <c r="AM793">
        <f>A!AL793</f>
        <v>0</v>
      </c>
      <c r="AN793">
        <f>A!AM793</f>
        <v>0</v>
      </c>
      <c r="AO793">
        <f>A!AN793</f>
        <v>0</v>
      </c>
      <c r="AP793">
        <f>A!AO793</f>
        <v>0</v>
      </c>
      <c r="AQ793">
        <f>A!AP793</f>
        <v>0</v>
      </c>
      <c r="AR793">
        <f>A!AQ793</f>
        <v>0</v>
      </c>
      <c r="AS793">
        <f>A!AR793</f>
        <v>0</v>
      </c>
      <c r="AT793">
        <f>A!AS793</f>
        <v>0</v>
      </c>
      <c r="AU793">
        <f>A!AT793</f>
        <v>0</v>
      </c>
      <c r="AV793">
        <f>A!AU793</f>
        <v>0</v>
      </c>
      <c r="AW793" s="23" t="str">
        <f>IF(A!AV793=0,"",A!AV793)</f>
        <v/>
      </c>
      <c r="AX793">
        <f>A!AW793</f>
        <v>0</v>
      </c>
      <c r="AY793">
        <f>A!AX793</f>
        <v>0</v>
      </c>
      <c r="AZ793">
        <f>A!AY793</f>
        <v>0</v>
      </c>
      <c r="BA793">
        <f>A!AZ793</f>
        <v>0</v>
      </c>
      <c r="BB793">
        <f>A!BA793</f>
        <v>0</v>
      </c>
      <c r="BC793">
        <f>A!BB793</f>
        <v>0</v>
      </c>
      <c r="BD793">
        <f>A!BC793</f>
        <v>0</v>
      </c>
      <c r="BE793">
        <f>A!BD793</f>
        <v>0</v>
      </c>
      <c r="BF793">
        <f>A!BE793</f>
        <v>0</v>
      </c>
      <c r="BG793">
        <f>A!BF793</f>
        <v>0</v>
      </c>
      <c r="BH793">
        <f>A!BG793</f>
        <v>0</v>
      </c>
      <c r="BI793">
        <f>A!BH793</f>
        <v>0</v>
      </c>
      <c r="BJ793">
        <f>A!BI793</f>
        <v>0</v>
      </c>
      <c r="BK793">
        <f>A!BJ793</f>
        <v>0</v>
      </c>
      <c r="BL793">
        <f>A!BK793</f>
        <v>0</v>
      </c>
      <c r="BM793">
        <f>A!BL793</f>
        <v>0</v>
      </c>
      <c r="BN793">
        <f>A!BM793</f>
        <v>0</v>
      </c>
      <c r="BO793">
        <f>A!BN793</f>
        <v>0</v>
      </c>
      <c r="BP793">
        <f>A!BO793</f>
        <v>0</v>
      </c>
      <c r="BQ793">
        <f>A!BP793</f>
        <v>0</v>
      </c>
      <c r="BR793">
        <f>A!BQ793</f>
        <v>0</v>
      </c>
      <c r="BS793">
        <f>A!BR793</f>
        <v>0</v>
      </c>
      <c r="BT793">
        <f>A!BS793</f>
        <v>0</v>
      </c>
      <c r="BU793">
        <f>A!BT793</f>
        <v>0</v>
      </c>
      <c r="BV793">
        <f>A!BU793</f>
        <v>0</v>
      </c>
      <c r="BW793">
        <f>A!BV793</f>
        <v>0</v>
      </c>
      <c r="BX793">
        <f>A!BW793</f>
        <v>0</v>
      </c>
      <c r="BY793">
        <f>A!BX793</f>
        <v>0</v>
      </c>
      <c r="BZ793">
        <f>A!BY793</f>
        <v>0</v>
      </c>
      <c r="CA793">
        <f>A!BZ793</f>
        <v>0</v>
      </c>
      <c r="CB793">
        <f>A!CA793</f>
        <v>0</v>
      </c>
      <c r="CC793">
        <f>A!CB793</f>
        <v>0</v>
      </c>
      <c r="CD793">
        <f>A!CC793</f>
        <v>0</v>
      </c>
      <c r="CE793">
        <f>A!CD793</f>
        <v>0</v>
      </c>
      <c r="CF793">
        <f>A!CE793</f>
        <v>0</v>
      </c>
      <c r="CG793">
        <f>A!CF793</f>
        <v>0</v>
      </c>
      <c r="CH793">
        <f>A!CG793</f>
        <v>0</v>
      </c>
      <c r="CI793">
        <f>A!CH793</f>
        <v>0</v>
      </c>
      <c r="CJ793">
        <f>A!CI793</f>
        <v>0</v>
      </c>
      <c r="CK793">
        <f>A!CJ793</f>
        <v>0</v>
      </c>
      <c r="CL793">
        <f>A!CK793</f>
        <v>0</v>
      </c>
      <c r="CM793">
        <f>A!CL793</f>
        <v>0</v>
      </c>
      <c r="CN793">
        <f>A!CM793</f>
        <v>0</v>
      </c>
      <c r="CO793">
        <f>A!CN793</f>
        <v>0</v>
      </c>
      <c r="CP793">
        <f>A!CO793</f>
        <v>0</v>
      </c>
      <c r="CQ793">
        <f>A!CO1103</f>
        <v>0</v>
      </c>
      <c r="CR793">
        <f>A!CP793</f>
        <v>0</v>
      </c>
      <c r="CS793">
        <f>A!CQ793</f>
        <v>0</v>
      </c>
    </row>
    <row r="794" spans="1:97" x14ac:dyDescent="0.2">
      <c r="A794">
        <f>A!A794</f>
        <v>0</v>
      </c>
      <c r="B794">
        <f>A!B794</f>
        <v>0</v>
      </c>
      <c r="C794">
        <f>A!C794</f>
        <v>0</v>
      </c>
      <c r="D794">
        <f>A!D794</f>
        <v>0</v>
      </c>
      <c r="E794">
        <f>A!E794</f>
        <v>0</v>
      </c>
      <c r="F794">
        <f>A!F794</f>
        <v>0</v>
      </c>
      <c r="G794">
        <f>A!G794</f>
        <v>0</v>
      </c>
      <c r="H794">
        <f>A!H794</f>
        <v>0</v>
      </c>
      <c r="I794">
        <f>A!I794</f>
        <v>0</v>
      </c>
      <c r="J794">
        <f>A!J794</f>
        <v>0</v>
      </c>
      <c r="K794">
        <f>A!K794</f>
        <v>0</v>
      </c>
      <c r="L794">
        <f>A!L794</f>
        <v>0</v>
      </c>
      <c r="M794">
        <f>A!M794</f>
        <v>0</v>
      </c>
      <c r="N794">
        <f>A!N794</f>
        <v>0</v>
      </c>
      <c r="O794">
        <f>A!O794</f>
        <v>0</v>
      </c>
      <c r="P794" s="23" t="str">
        <f>IF(A!P794="","",INDEX(B!$A$1:$BT$2000,MATCH(A!P794,B!$AX$1:$AX$2000,0),D!$B$5))</f>
        <v/>
      </c>
      <c r="Q794">
        <f>A!Q794</f>
        <v>0</v>
      </c>
      <c r="R794">
        <f>A!R794</f>
        <v>0</v>
      </c>
      <c r="S794">
        <f>A!S794</f>
        <v>0</v>
      </c>
      <c r="T794">
        <f>A!T794</f>
        <v>0</v>
      </c>
      <c r="U794">
        <f>A!U794</f>
        <v>0</v>
      </c>
      <c r="V794" s="23">
        <f>IF(A!V794="&lt;",1,A!V794)</f>
        <v>0</v>
      </c>
      <c r="W794">
        <f>A!W794</f>
        <v>0</v>
      </c>
      <c r="X794">
        <f>A!X794</f>
        <v>0</v>
      </c>
      <c r="Y794">
        <f>A!Y794</f>
        <v>0</v>
      </c>
      <c r="Z794" s="23">
        <f t="shared" si="12"/>
        <v>0</v>
      </c>
      <c r="AA794">
        <f>A!Z794</f>
        <v>0</v>
      </c>
      <c r="AB794">
        <f>A!AA794</f>
        <v>0</v>
      </c>
      <c r="AC794">
        <f>A!AB794</f>
        <v>0</v>
      </c>
      <c r="AD794">
        <f>A!AC794</f>
        <v>0</v>
      </c>
      <c r="AE794">
        <f>A!AD794</f>
        <v>0</v>
      </c>
      <c r="AF794">
        <f>A!AE794</f>
        <v>0</v>
      </c>
      <c r="AG794">
        <f>A!AF794</f>
        <v>0</v>
      </c>
      <c r="AH794">
        <f>A!AG794</f>
        <v>0</v>
      </c>
      <c r="AI794">
        <f>A!AH794</f>
        <v>0</v>
      </c>
      <c r="AJ794">
        <f>A!AI794</f>
        <v>0</v>
      </c>
      <c r="AK794">
        <f>A!AJ794</f>
        <v>0</v>
      </c>
      <c r="AL794">
        <f>A!AK794</f>
        <v>0</v>
      </c>
      <c r="AM794">
        <f>A!AL794</f>
        <v>0</v>
      </c>
      <c r="AN794">
        <f>A!AM794</f>
        <v>0</v>
      </c>
      <c r="AO794">
        <f>A!AN794</f>
        <v>0</v>
      </c>
      <c r="AP794">
        <f>A!AO794</f>
        <v>0</v>
      </c>
      <c r="AQ794">
        <f>A!AP794</f>
        <v>0</v>
      </c>
      <c r="AR794">
        <f>A!AQ794</f>
        <v>0</v>
      </c>
      <c r="AS794">
        <f>A!AR794</f>
        <v>0</v>
      </c>
      <c r="AT794">
        <f>A!AS794</f>
        <v>0</v>
      </c>
      <c r="AU794">
        <f>A!AT794</f>
        <v>0</v>
      </c>
      <c r="AV794">
        <f>A!AU794</f>
        <v>0</v>
      </c>
      <c r="AW794" s="23" t="str">
        <f>IF(A!AV794=0,"",A!AV794)</f>
        <v/>
      </c>
      <c r="AX794">
        <f>A!AW794</f>
        <v>0</v>
      </c>
      <c r="AY794">
        <f>A!AX794</f>
        <v>0</v>
      </c>
      <c r="AZ794">
        <f>A!AY794</f>
        <v>0</v>
      </c>
      <c r="BA794">
        <f>A!AZ794</f>
        <v>0</v>
      </c>
      <c r="BB794">
        <f>A!BA794</f>
        <v>0</v>
      </c>
      <c r="BC794">
        <f>A!BB794</f>
        <v>0</v>
      </c>
      <c r="BD794">
        <f>A!BC794</f>
        <v>0</v>
      </c>
      <c r="BE794">
        <f>A!BD794</f>
        <v>0</v>
      </c>
      <c r="BF794">
        <f>A!BE794</f>
        <v>0</v>
      </c>
      <c r="BG794">
        <f>A!BF794</f>
        <v>0</v>
      </c>
      <c r="BH794">
        <f>A!BG794</f>
        <v>0</v>
      </c>
      <c r="BI794">
        <f>A!BH794</f>
        <v>0</v>
      </c>
      <c r="BJ794">
        <f>A!BI794</f>
        <v>0</v>
      </c>
      <c r="BK794">
        <f>A!BJ794</f>
        <v>0</v>
      </c>
      <c r="BL794">
        <f>A!BK794</f>
        <v>0</v>
      </c>
      <c r="BM794">
        <f>A!BL794</f>
        <v>0</v>
      </c>
      <c r="BN794">
        <f>A!BM794</f>
        <v>0</v>
      </c>
      <c r="BO794">
        <f>A!BN794</f>
        <v>0</v>
      </c>
      <c r="BP794">
        <f>A!BO794</f>
        <v>0</v>
      </c>
      <c r="BQ794">
        <f>A!BP794</f>
        <v>0</v>
      </c>
      <c r="BR794">
        <f>A!BQ794</f>
        <v>0</v>
      </c>
      <c r="BS794">
        <f>A!BR794</f>
        <v>0</v>
      </c>
      <c r="BT794">
        <f>A!BS794</f>
        <v>0</v>
      </c>
      <c r="BU794">
        <f>A!BT794</f>
        <v>0</v>
      </c>
      <c r="BV794">
        <f>A!BU794</f>
        <v>0</v>
      </c>
      <c r="BW794">
        <f>A!BV794</f>
        <v>0</v>
      </c>
      <c r="BX794">
        <f>A!BW794</f>
        <v>0</v>
      </c>
      <c r="BY794">
        <f>A!BX794</f>
        <v>0</v>
      </c>
      <c r="BZ794">
        <f>A!BY794</f>
        <v>0</v>
      </c>
      <c r="CA794">
        <f>A!BZ794</f>
        <v>0</v>
      </c>
      <c r="CB794">
        <f>A!CA794</f>
        <v>0</v>
      </c>
      <c r="CC794">
        <f>A!CB794</f>
        <v>0</v>
      </c>
      <c r="CD794">
        <f>A!CC794</f>
        <v>0</v>
      </c>
      <c r="CE794">
        <f>A!CD794</f>
        <v>0</v>
      </c>
      <c r="CF794">
        <f>A!CE794</f>
        <v>0</v>
      </c>
      <c r="CG794">
        <f>A!CF794</f>
        <v>0</v>
      </c>
      <c r="CH794">
        <f>A!CG794</f>
        <v>0</v>
      </c>
      <c r="CI794">
        <f>A!CH794</f>
        <v>0</v>
      </c>
      <c r="CJ794">
        <f>A!CI794</f>
        <v>0</v>
      </c>
      <c r="CK794">
        <f>A!CJ794</f>
        <v>0</v>
      </c>
      <c r="CL794">
        <f>A!CK794</f>
        <v>0</v>
      </c>
      <c r="CM794">
        <f>A!CL794</f>
        <v>0</v>
      </c>
      <c r="CN794">
        <f>A!CM794</f>
        <v>0</v>
      </c>
      <c r="CO794">
        <f>A!CN794</f>
        <v>0</v>
      </c>
      <c r="CP794">
        <f>A!CO794</f>
        <v>0</v>
      </c>
      <c r="CQ794">
        <f>A!CO1104</f>
        <v>0</v>
      </c>
      <c r="CR794">
        <f>A!CP794</f>
        <v>0</v>
      </c>
      <c r="CS794">
        <f>A!CQ794</f>
        <v>0</v>
      </c>
    </row>
    <row r="795" spans="1:97" x14ac:dyDescent="0.2">
      <c r="A795">
        <f>A!A795</f>
        <v>0</v>
      </c>
      <c r="B795">
        <f>A!B795</f>
        <v>0</v>
      </c>
      <c r="C795">
        <f>A!C795</f>
        <v>0</v>
      </c>
      <c r="D795">
        <f>A!D795</f>
        <v>0</v>
      </c>
      <c r="E795">
        <f>A!E795</f>
        <v>0</v>
      </c>
      <c r="F795">
        <f>A!F795</f>
        <v>0</v>
      </c>
      <c r="G795">
        <f>A!G795</f>
        <v>0</v>
      </c>
      <c r="H795">
        <f>A!H795</f>
        <v>0</v>
      </c>
      <c r="I795">
        <f>A!I795</f>
        <v>0</v>
      </c>
      <c r="J795">
        <f>A!J795</f>
        <v>0</v>
      </c>
      <c r="K795">
        <f>A!K795</f>
        <v>0</v>
      </c>
      <c r="L795">
        <f>A!L795</f>
        <v>0</v>
      </c>
      <c r="M795">
        <f>A!M795</f>
        <v>0</v>
      </c>
      <c r="N795">
        <f>A!N795</f>
        <v>0</v>
      </c>
      <c r="O795">
        <f>A!O795</f>
        <v>0</v>
      </c>
      <c r="P795" s="23" t="str">
        <f>IF(A!P795="","",INDEX(B!$A$1:$BT$2000,MATCH(A!P795,B!$AX$1:$AX$2000,0),D!$B$5))</f>
        <v/>
      </c>
      <c r="Q795">
        <f>A!Q795</f>
        <v>0</v>
      </c>
      <c r="R795">
        <f>A!R795</f>
        <v>0</v>
      </c>
      <c r="S795">
        <f>A!S795</f>
        <v>0</v>
      </c>
      <c r="T795">
        <f>A!T795</f>
        <v>0</v>
      </c>
      <c r="U795">
        <f>A!U795</f>
        <v>0</v>
      </c>
      <c r="V795" s="23">
        <f>IF(A!V795="&lt;",1,A!V795)</f>
        <v>0</v>
      </c>
      <c r="W795">
        <f>A!W795</f>
        <v>0</v>
      </c>
      <c r="X795">
        <f>A!X795</f>
        <v>0</v>
      </c>
      <c r="Y795">
        <f>A!Y795</f>
        <v>0</v>
      </c>
      <c r="Z795" s="23">
        <f t="shared" si="12"/>
        <v>0</v>
      </c>
      <c r="AA795">
        <f>A!Z795</f>
        <v>0</v>
      </c>
      <c r="AB795">
        <f>A!AA795</f>
        <v>0</v>
      </c>
      <c r="AC795">
        <f>A!AB795</f>
        <v>0</v>
      </c>
      <c r="AD795">
        <f>A!AC795</f>
        <v>0</v>
      </c>
      <c r="AE795">
        <f>A!AD795</f>
        <v>0</v>
      </c>
      <c r="AF795">
        <f>A!AE795</f>
        <v>0</v>
      </c>
      <c r="AG795">
        <f>A!AF795</f>
        <v>0</v>
      </c>
      <c r="AH795">
        <f>A!AG795</f>
        <v>0</v>
      </c>
      <c r="AI795">
        <f>A!AH795</f>
        <v>0</v>
      </c>
      <c r="AJ795">
        <f>A!AI795</f>
        <v>0</v>
      </c>
      <c r="AK795">
        <f>A!AJ795</f>
        <v>0</v>
      </c>
      <c r="AL795">
        <f>A!AK795</f>
        <v>0</v>
      </c>
      <c r="AM795">
        <f>A!AL795</f>
        <v>0</v>
      </c>
      <c r="AN795">
        <f>A!AM795</f>
        <v>0</v>
      </c>
      <c r="AO795">
        <f>A!AN795</f>
        <v>0</v>
      </c>
      <c r="AP795">
        <f>A!AO795</f>
        <v>0</v>
      </c>
      <c r="AQ795">
        <f>A!AP795</f>
        <v>0</v>
      </c>
      <c r="AR795">
        <f>A!AQ795</f>
        <v>0</v>
      </c>
      <c r="AS795">
        <f>A!AR795</f>
        <v>0</v>
      </c>
      <c r="AT795">
        <f>A!AS795</f>
        <v>0</v>
      </c>
      <c r="AU795">
        <f>A!AT795</f>
        <v>0</v>
      </c>
      <c r="AV795">
        <f>A!AU795</f>
        <v>0</v>
      </c>
      <c r="AW795" s="23" t="str">
        <f>IF(A!AV795=0,"",A!AV795)</f>
        <v/>
      </c>
      <c r="AX795">
        <f>A!AW795</f>
        <v>0</v>
      </c>
      <c r="AY795">
        <f>A!AX795</f>
        <v>0</v>
      </c>
      <c r="AZ795">
        <f>A!AY795</f>
        <v>0</v>
      </c>
      <c r="BA795">
        <f>A!AZ795</f>
        <v>0</v>
      </c>
      <c r="BB795">
        <f>A!BA795</f>
        <v>0</v>
      </c>
      <c r="BC795">
        <f>A!BB795</f>
        <v>0</v>
      </c>
      <c r="BD795">
        <f>A!BC795</f>
        <v>0</v>
      </c>
      <c r="BE795">
        <f>A!BD795</f>
        <v>0</v>
      </c>
      <c r="BF795">
        <f>A!BE795</f>
        <v>0</v>
      </c>
      <c r="BG795">
        <f>A!BF795</f>
        <v>0</v>
      </c>
      <c r="BH795">
        <f>A!BG795</f>
        <v>0</v>
      </c>
      <c r="BI795">
        <f>A!BH795</f>
        <v>0</v>
      </c>
      <c r="BJ795">
        <f>A!BI795</f>
        <v>0</v>
      </c>
      <c r="BK795">
        <f>A!BJ795</f>
        <v>0</v>
      </c>
      <c r="BL795">
        <f>A!BK795</f>
        <v>0</v>
      </c>
      <c r="BM795">
        <f>A!BL795</f>
        <v>0</v>
      </c>
      <c r="BN795">
        <f>A!BM795</f>
        <v>0</v>
      </c>
      <c r="BO795">
        <f>A!BN795</f>
        <v>0</v>
      </c>
      <c r="BP795">
        <f>A!BO795</f>
        <v>0</v>
      </c>
      <c r="BQ795">
        <f>A!BP795</f>
        <v>0</v>
      </c>
      <c r="BR795">
        <f>A!BQ795</f>
        <v>0</v>
      </c>
      <c r="BS795">
        <f>A!BR795</f>
        <v>0</v>
      </c>
      <c r="BT795">
        <f>A!BS795</f>
        <v>0</v>
      </c>
      <c r="BU795">
        <f>A!BT795</f>
        <v>0</v>
      </c>
      <c r="BV795">
        <f>A!BU795</f>
        <v>0</v>
      </c>
      <c r="BW795">
        <f>A!BV795</f>
        <v>0</v>
      </c>
      <c r="BX795">
        <f>A!BW795</f>
        <v>0</v>
      </c>
      <c r="BY795">
        <f>A!BX795</f>
        <v>0</v>
      </c>
      <c r="BZ795">
        <f>A!BY795</f>
        <v>0</v>
      </c>
      <c r="CA795">
        <f>A!BZ795</f>
        <v>0</v>
      </c>
      <c r="CB795">
        <f>A!CA795</f>
        <v>0</v>
      </c>
      <c r="CC795">
        <f>A!CB795</f>
        <v>0</v>
      </c>
      <c r="CD795">
        <f>A!CC795</f>
        <v>0</v>
      </c>
      <c r="CE795">
        <f>A!CD795</f>
        <v>0</v>
      </c>
      <c r="CF795">
        <f>A!CE795</f>
        <v>0</v>
      </c>
      <c r="CG795">
        <f>A!CF795</f>
        <v>0</v>
      </c>
      <c r="CH795">
        <f>A!CG795</f>
        <v>0</v>
      </c>
      <c r="CI795">
        <f>A!CH795</f>
        <v>0</v>
      </c>
      <c r="CJ795">
        <f>A!CI795</f>
        <v>0</v>
      </c>
      <c r="CK795">
        <f>A!CJ795</f>
        <v>0</v>
      </c>
      <c r="CL795">
        <f>A!CK795</f>
        <v>0</v>
      </c>
      <c r="CM795">
        <f>A!CL795</f>
        <v>0</v>
      </c>
      <c r="CN795">
        <f>A!CM795</f>
        <v>0</v>
      </c>
      <c r="CO795">
        <f>A!CN795</f>
        <v>0</v>
      </c>
      <c r="CP795">
        <f>A!CO795</f>
        <v>0</v>
      </c>
      <c r="CQ795">
        <f>A!CO1105</f>
        <v>0</v>
      </c>
      <c r="CR795">
        <f>A!CP795</f>
        <v>0</v>
      </c>
      <c r="CS795">
        <f>A!CQ795</f>
        <v>0</v>
      </c>
    </row>
    <row r="796" spans="1:97" x14ac:dyDescent="0.2">
      <c r="A796">
        <f>A!A796</f>
        <v>0</v>
      </c>
      <c r="B796">
        <f>A!B796</f>
        <v>0</v>
      </c>
      <c r="C796">
        <f>A!C796</f>
        <v>0</v>
      </c>
      <c r="D796">
        <f>A!D796</f>
        <v>0</v>
      </c>
      <c r="E796">
        <f>A!E796</f>
        <v>0</v>
      </c>
      <c r="F796">
        <f>A!F796</f>
        <v>0</v>
      </c>
      <c r="G796">
        <f>A!G796</f>
        <v>0</v>
      </c>
      <c r="H796">
        <f>A!H796</f>
        <v>0</v>
      </c>
      <c r="I796">
        <f>A!I796</f>
        <v>0</v>
      </c>
      <c r="J796">
        <f>A!J796</f>
        <v>0</v>
      </c>
      <c r="K796">
        <f>A!K796</f>
        <v>0</v>
      </c>
      <c r="L796">
        <f>A!L796</f>
        <v>0</v>
      </c>
      <c r="M796">
        <f>A!M796</f>
        <v>0</v>
      </c>
      <c r="N796">
        <f>A!N796</f>
        <v>0</v>
      </c>
      <c r="O796">
        <f>A!O796</f>
        <v>0</v>
      </c>
      <c r="P796" s="23" t="str">
        <f>IF(A!P796="","",INDEX(B!$A$1:$BT$2000,MATCH(A!P796,B!$AX$1:$AX$2000,0),D!$B$5))</f>
        <v/>
      </c>
      <c r="Q796">
        <f>A!Q796</f>
        <v>0</v>
      </c>
      <c r="R796">
        <f>A!R796</f>
        <v>0</v>
      </c>
      <c r="S796">
        <f>A!S796</f>
        <v>0</v>
      </c>
      <c r="T796">
        <f>A!T796</f>
        <v>0</v>
      </c>
      <c r="U796">
        <f>A!U796</f>
        <v>0</v>
      </c>
      <c r="V796" s="23">
        <f>IF(A!V796="&lt;",1,A!V796)</f>
        <v>0</v>
      </c>
      <c r="W796">
        <f>A!W796</f>
        <v>0</v>
      </c>
      <c r="X796">
        <f>A!X796</f>
        <v>0</v>
      </c>
      <c r="Y796">
        <f>A!Y796</f>
        <v>0</v>
      </c>
      <c r="Z796" s="23">
        <f t="shared" si="12"/>
        <v>0</v>
      </c>
      <c r="AA796">
        <f>A!Z796</f>
        <v>0</v>
      </c>
      <c r="AB796">
        <f>A!AA796</f>
        <v>0</v>
      </c>
      <c r="AC796">
        <f>A!AB796</f>
        <v>0</v>
      </c>
      <c r="AD796">
        <f>A!AC796</f>
        <v>0</v>
      </c>
      <c r="AE796">
        <f>A!AD796</f>
        <v>0</v>
      </c>
      <c r="AF796">
        <f>A!AE796</f>
        <v>0</v>
      </c>
      <c r="AG796">
        <f>A!AF796</f>
        <v>0</v>
      </c>
      <c r="AH796">
        <f>A!AG796</f>
        <v>0</v>
      </c>
      <c r="AI796">
        <f>A!AH796</f>
        <v>0</v>
      </c>
      <c r="AJ796">
        <f>A!AI796</f>
        <v>0</v>
      </c>
      <c r="AK796">
        <f>A!AJ796</f>
        <v>0</v>
      </c>
      <c r="AL796">
        <f>A!AK796</f>
        <v>0</v>
      </c>
      <c r="AM796">
        <f>A!AL796</f>
        <v>0</v>
      </c>
      <c r="AN796">
        <f>A!AM796</f>
        <v>0</v>
      </c>
      <c r="AO796">
        <f>A!AN796</f>
        <v>0</v>
      </c>
      <c r="AP796">
        <f>A!AO796</f>
        <v>0</v>
      </c>
      <c r="AQ796">
        <f>A!AP796</f>
        <v>0</v>
      </c>
      <c r="AR796">
        <f>A!AQ796</f>
        <v>0</v>
      </c>
      <c r="AS796">
        <f>A!AR796</f>
        <v>0</v>
      </c>
      <c r="AT796">
        <f>A!AS796</f>
        <v>0</v>
      </c>
      <c r="AU796">
        <f>A!AT796</f>
        <v>0</v>
      </c>
      <c r="AV796">
        <f>A!AU796</f>
        <v>0</v>
      </c>
      <c r="AW796" s="23" t="str">
        <f>IF(A!AV796=0,"",A!AV796)</f>
        <v/>
      </c>
      <c r="AX796">
        <f>A!AW796</f>
        <v>0</v>
      </c>
      <c r="AY796">
        <f>A!AX796</f>
        <v>0</v>
      </c>
      <c r="AZ796">
        <f>A!AY796</f>
        <v>0</v>
      </c>
      <c r="BA796">
        <f>A!AZ796</f>
        <v>0</v>
      </c>
      <c r="BB796">
        <f>A!BA796</f>
        <v>0</v>
      </c>
      <c r="BC796">
        <f>A!BB796</f>
        <v>0</v>
      </c>
      <c r="BD796">
        <f>A!BC796</f>
        <v>0</v>
      </c>
      <c r="BE796">
        <f>A!BD796</f>
        <v>0</v>
      </c>
      <c r="BF796">
        <f>A!BE796</f>
        <v>0</v>
      </c>
      <c r="BG796">
        <f>A!BF796</f>
        <v>0</v>
      </c>
      <c r="BH796">
        <f>A!BG796</f>
        <v>0</v>
      </c>
      <c r="BI796">
        <f>A!BH796</f>
        <v>0</v>
      </c>
      <c r="BJ796">
        <f>A!BI796</f>
        <v>0</v>
      </c>
      <c r="BK796">
        <f>A!BJ796</f>
        <v>0</v>
      </c>
      <c r="BL796">
        <f>A!BK796</f>
        <v>0</v>
      </c>
      <c r="BM796">
        <f>A!BL796</f>
        <v>0</v>
      </c>
      <c r="BN796">
        <f>A!BM796</f>
        <v>0</v>
      </c>
      <c r="BO796">
        <f>A!BN796</f>
        <v>0</v>
      </c>
      <c r="BP796">
        <f>A!BO796</f>
        <v>0</v>
      </c>
      <c r="BQ796">
        <f>A!BP796</f>
        <v>0</v>
      </c>
      <c r="BR796">
        <f>A!BQ796</f>
        <v>0</v>
      </c>
      <c r="BS796">
        <f>A!BR796</f>
        <v>0</v>
      </c>
      <c r="BT796">
        <f>A!BS796</f>
        <v>0</v>
      </c>
      <c r="BU796">
        <f>A!BT796</f>
        <v>0</v>
      </c>
      <c r="BV796">
        <f>A!BU796</f>
        <v>0</v>
      </c>
      <c r="BW796">
        <f>A!BV796</f>
        <v>0</v>
      </c>
      <c r="BX796">
        <f>A!BW796</f>
        <v>0</v>
      </c>
      <c r="BY796">
        <f>A!BX796</f>
        <v>0</v>
      </c>
      <c r="BZ796">
        <f>A!BY796</f>
        <v>0</v>
      </c>
      <c r="CA796">
        <f>A!BZ796</f>
        <v>0</v>
      </c>
      <c r="CB796">
        <f>A!CA796</f>
        <v>0</v>
      </c>
      <c r="CC796">
        <f>A!CB796</f>
        <v>0</v>
      </c>
      <c r="CD796">
        <f>A!CC796</f>
        <v>0</v>
      </c>
      <c r="CE796">
        <f>A!CD796</f>
        <v>0</v>
      </c>
      <c r="CF796">
        <f>A!CE796</f>
        <v>0</v>
      </c>
      <c r="CG796">
        <f>A!CF796</f>
        <v>0</v>
      </c>
      <c r="CH796">
        <f>A!CG796</f>
        <v>0</v>
      </c>
      <c r="CI796">
        <f>A!CH796</f>
        <v>0</v>
      </c>
      <c r="CJ796">
        <f>A!CI796</f>
        <v>0</v>
      </c>
      <c r="CK796">
        <f>A!CJ796</f>
        <v>0</v>
      </c>
      <c r="CL796">
        <f>A!CK796</f>
        <v>0</v>
      </c>
      <c r="CM796">
        <f>A!CL796</f>
        <v>0</v>
      </c>
      <c r="CN796">
        <f>A!CM796</f>
        <v>0</v>
      </c>
      <c r="CO796">
        <f>A!CN796</f>
        <v>0</v>
      </c>
      <c r="CP796">
        <f>A!CO796</f>
        <v>0</v>
      </c>
      <c r="CQ796">
        <f>A!CO1106</f>
        <v>0</v>
      </c>
      <c r="CR796">
        <f>A!CP796</f>
        <v>0</v>
      </c>
      <c r="CS796">
        <f>A!CQ796</f>
        <v>0</v>
      </c>
    </row>
    <row r="797" spans="1:97" x14ac:dyDescent="0.2">
      <c r="A797">
        <f>A!A797</f>
        <v>0</v>
      </c>
      <c r="B797">
        <f>A!B797</f>
        <v>0</v>
      </c>
      <c r="C797">
        <f>A!C797</f>
        <v>0</v>
      </c>
      <c r="D797">
        <f>A!D797</f>
        <v>0</v>
      </c>
      <c r="E797">
        <f>A!E797</f>
        <v>0</v>
      </c>
      <c r="F797">
        <f>A!F797</f>
        <v>0</v>
      </c>
      <c r="G797">
        <f>A!G797</f>
        <v>0</v>
      </c>
      <c r="H797">
        <f>A!H797</f>
        <v>0</v>
      </c>
      <c r="I797">
        <f>A!I797</f>
        <v>0</v>
      </c>
      <c r="J797">
        <f>A!J797</f>
        <v>0</v>
      </c>
      <c r="K797">
        <f>A!K797</f>
        <v>0</v>
      </c>
      <c r="L797">
        <f>A!L797</f>
        <v>0</v>
      </c>
      <c r="M797">
        <f>A!M797</f>
        <v>0</v>
      </c>
      <c r="N797">
        <f>A!N797</f>
        <v>0</v>
      </c>
      <c r="O797">
        <f>A!O797</f>
        <v>0</v>
      </c>
      <c r="P797" s="23" t="str">
        <f>IF(A!P797="","",INDEX(B!$A$1:$BT$2000,MATCH(A!P797,B!$AX$1:$AX$2000,0),D!$B$5))</f>
        <v/>
      </c>
      <c r="Q797">
        <f>A!Q797</f>
        <v>0</v>
      </c>
      <c r="R797">
        <f>A!R797</f>
        <v>0</v>
      </c>
      <c r="S797">
        <f>A!S797</f>
        <v>0</v>
      </c>
      <c r="T797">
        <f>A!T797</f>
        <v>0</v>
      </c>
      <c r="U797">
        <f>A!U797</f>
        <v>0</v>
      </c>
      <c r="V797" s="23">
        <f>IF(A!V797="&lt;",1,A!V797)</f>
        <v>0</v>
      </c>
      <c r="W797">
        <f>A!W797</f>
        <v>0</v>
      </c>
      <c r="X797">
        <f>A!X797</f>
        <v>0</v>
      </c>
      <c r="Y797">
        <f>A!Y797</f>
        <v>0</v>
      </c>
      <c r="Z797" s="23">
        <f t="shared" si="12"/>
        <v>0</v>
      </c>
      <c r="AA797">
        <f>A!Z797</f>
        <v>0</v>
      </c>
      <c r="AB797">
        <f>A!AA797</f>
        <v>0</v>
      </c>
      <c r="AC797">
        <f>A!AB797</f>
        <v>0</v>
      </c>
      <c r="AD797">
        <f>A!AC797</f>
        <v>0</v>
      </c>
      <c r="AE797">
        <f>A!AD797</f>
        <v>0</v>
      </c>
      <c r="AF797">
        <f>A!AE797</f>
        <v>0</v>
      </c>
      <c r="AG797">
        <f>A!AF797</f>
        <v>0</v>
      </c>
      <c r="AH797">
        <f>A!AG797</f>
        <v>0</v>
      </c>
      <c r="AI797">
        <f>A!AH797</f>
        <v>0</v>
      </c>
      <c r="AJ797">
        <f>A!AI797</f>
        <v>0</v>
      </c>
      <c r="AK797">
        <f>A!AJ797</f>
        <v>0</v>
      </c>
      <c r="AL797">
        <f>A!AK797</f>
        <v>0</v>
      </c>
      <c r="AM797">
        <f>A!AL797</f>
        <v>0</v>
      </c>
      <c r="AN797">
        <f>A!AM797</f>
        <v>0</v>
      </c>
      <c r="AO797">
        <f>A!AN797</f>
        <v>0</v>
      </c>
      <c r="AP797">
        <f>A!AO797</f>
        <v>0</v>
      </c>
      <c r="AQ797">
        <f>A!AP797</f>
        <v>0</v>
      </c>
      <c r="AR797">
        <f>A!AQ797</f>
        <v>0</v>
      </c>
      <c r="AS797">
        <f>A!AR797</f>
        <v>0</v>
      </c>
      <c r="AT797">
        <f>A!AS797</f>
        <v>0</v>
      </c>
      <c r="AU797">
        <f>A!AT797</f>
        <v>0</v>
      </c>
      <c r="AV797">
        <f>A!AU797</f>
        <v>0</v>
      </c>
      <c r="AW797" s="23" t="str">
        <f>IF(A!AV797=0,"",A!AV797)</f>
        <v/>
      </c>
      <c r="AX797">
        <f>A!AW797</f>
        <v>0</v>
      </c>
      <c r="AY797">
        <f>A!AX797</f>
        <v>0</v>
      </c>
      <c r="AZ797">
        <f>A!AY797</f>
        <v>0</v>
      </c>
      <c r="BA797">
        <f>A!AZ797</f>
        <v>0</v>
      </c>
      <c r="BB797">
        <f>A!BA797</f>
        <v>0</v>
      </c>
      <c r="BC797">
        <f>A!BB797</f>
        <v>0</v>
      </c>
      <c r="BD797">
        <f>A!BC797</f>
        <v>0</v>
      </c>
      <c r="BE797">
        <f>A!BD797</f>
        <v>0</v>
      </c>
      <c r="BF797">
        <f>A!BE797</f>
        <v>0</v>
      </c>
      <c r="BG797">
        <f>A!BF797</f>
        <v>0</v>
      </c>
      <c r="BH797">
        <f>A!BG797</f>
        <v>0</v>
      </c>
      <c r="BI797">
        <f>A!BH797</f>
        <v>0</v>
      </c>
      <c r="BJ797">
        <f>A!BI797</f>
        <v>0</v>
      </c>
      <c r="BK797">
        <f>A!BJ797</f>
        <v>0</v>
      </c>
      <c r="BL797">
        <f>A!BK797</f>
        <v>0</v>
      </c>
      <c r="BM797">
        <f>A!BL797</f>
        <v>0</v>
      </c>
      <c r="BN797">
        <f>A!BM797</f>
        <v>0</v>
      </c>
      <c r="BO797">
        <f>A!BN797</f>
        <v>0</v>
      </c>
      <c r="BP797">
        <f>A!BO797</f>
        <v>0</v>
      </c>
      <c r="BQ797">
        <f>A!BP797</f>
        <v>0</v>
      </c>
      <c r="BR797">
        <f>A!BQ797</f>
        <v>0</v>
      </c>
      <c r="BS797">
        <f>A!BR797</f>
        <v>0</v>
      </c>
      <c r="BT797">
        <f>A!BS797</f>
        <v>0</v>
      </c>
      <c r="BU797">
        <f>A!BT797</f>
        <v>0</v>
      </c>
      <c r="BV797">
        <f>A!BU797</f>
        <v>0</v>
      </c>
      <c r="BW797">
        <f>A!BV797</f>
        <v>0</v>
      </c>
      <c r="BX797">
        <f>A!BW797</f>
        <v>0</v>
      </c>
      <c r="BY797">
        <f>A!BX797</f>
        <v>0</v>
      </c>
      <c r="BZ797">
        <f>A!BY797</f>
        <v>0</v>
      </c>
      <c r="CA797">
        <f>A!BZ797</f>
        <v>0</v>
      </c>
      <c r="CB797">
        <f>A!CA797</f>
        <v>0</v>
      </c>
      <c r="CC797">
        <f>A!CB797</f>
        <v>0</v>
      </c>
      <c r="CD797">
        <f>A!CC797</f>
        <v>0</v>
      </c>
      <c r="CE797">
        <f>A!CD797</f>
        <v>0</v>
      </c>
      <c r="CF797">
        <f>A!CE797</f>
        <v>0</v>
      </c>
      <c r="CG797">
        <f>A!CF797</f>
        <v>0</v>
      </c>
      <c r="CH797">
        <f>A!CG797</f>
        <v>0</v>
      </c>
      <c r="CI797">
        <f>A!CH797</f>
        <v>0</v>
      </c>
      <c r="CJ797">
        <f>A!CI797</f>
        <v>0</v>
      </c>
      <c r="CK797">
        <f>A!CJ797</f>
        <v>0</v>
      </c>
      <c r="CL797">
        <f>A!CK797</f>
        <v>0</v>
      </c>
      <c r="CM797">
        <f>A!CL797</f>
        <v>0</v>
      </c>
      <c r="CN797">
        <f>A!CM797</f>
        <v>0</v>
      </c>
      <c r="CO797">
        <f>A!CN797</f>
        <v>0</v>
      </c>
      <c r="CP797">
        <f>A!CO797</f>
        <v>0</v>
      </c>
      <c r="CQ797">
        <f>A!CO1107</f>
        <v>0</v>
      </c>
      <c r="CR797">
        <f>A!CP797</f>
        <v>0</v>
      </c>
      <c r="CS797">
        <f>A!CQ797</f>
        <v>0</v>
      </c>
    </row>
    <row r="798" spans="1:97" x14ac:dyDescent="0.2">
      <c r="A798">
        <f>A!A798</f>
        <v>0</v>
      </c>
      <c r="B798">
        <f>A!B798</f>
        <v>0</v>
      </c>
      <c r="C798">
        <f>A!C798</f>
        <v>0</v>
      </c>
      <c r="D798">
        <f>A!D798</f>
        <v>0</v>
      </c>
      <c r="E798">
        <f>A!E798</f>
        <v>0</v>
      </c>
      <c r="F798">
        <f>A!F798</f>
        <v>0</v>
      </c>
      <c r="G798">
        <f>A!G798</f>
        <v>0</v>
      </c>
      <c r="H798">
        <f>A!H798</f>
        <v>0</v>
      </c>
      <c r="I798">
        <f>A!I798</f>
        <v>0</v>
      </c>
      <c r="J798">
        <f>A!J798</f>
        <v>0</v>
      </c>
      <c r="K798">
        <f>A!K798</f>
        <v>0</v>
      </c>
      <c r="L798">
        <f>A!L798</f>
        <v>0</v>
      </c>
      <c r="M798">
        <f>A!M798</f>
        <v>0</v>
      </c>
      <c r="N798">
        <f>A!N798</f>
        <v>0</v>
      </c>
      <c r="O798">
        <f>A!O798</f>
        <v>0</v>
      </c>
      <c r="P798" s="23" t="str">
        <f>IF(A!P798="","",INDEX(B!$A$1:$BT$2000,MATCH(A!P798,B!$AX$1:$AX$2000,0),D!$B$5))</f>
        <v/>
      </c>
      <c r="Q798">
        <f>A!Q798</f>
        <v>0</v>
      </c>
      <c r="R798">
        <f>A!R798</f>
        <v>0</v>
      </c>
      <c r="S798">
        <f>A!S798</f>
        <v>0</v>
      </c>
      <c r="T798">
        <f>A!T798</f>
        <v>0</v>
      </c>
      <c r="U798">
        <f>A!U798</f>
        <v>0</v>
      </c>
      <c r="V798" s="23">
        <f>IF(A!V798="&lt;",1,A!V798)</f>
        <v>0</v>
      </c>
      <c r="W798">
        <f>A!W798</f>
        <v>0</v>
      </c>
      <c r="X798">
        <f>A!X798</f>
        <v>0</v>
      </c>
      <c r="Y798">
        <f>A!Y798</f>
        <v>0</v>
      </c>
      <c r="Z798" s="23">
        <f t="shared" si="12"/>
        <v>0</v>
      </c>
      <c r="AA798">
        <f>A!Z798</f>
        <v>0</v>
      </c>
      <c r="AB798">
        <f>A!AA798</f>
        <v>0</v>
      </c>
      <c r="AC798">
        <f>A!AB798</f>
        <v>0</v>
      </c>
      <c r="AD798">
        <f>A!AC798</f>
        <v>0</v>
      </c>
      <c r="AE798">
        <f>A!AD798</f>
        <v>0</v>
      </c>
      <c r="AF798">
        <f>A!AE798</f>
        <v>0</v>
      </c>
      <c r="AG798">
        <f>A!AF798</f>
        <v>0</v>
      </c>
      <c r="AH798">
        <f>A!AG798</f>
        <v>0</v>
      </c>
      <c r="AI798">
        <f>A!AH798</f>
        <v>0</v>
      </c>
      <c r="AJ798">
        <f>A!AI798</f>
        <v>0</v>
      </c>
      <c r="AK798">
        <f>A!AJ798</f>
        <v>0</v>
      </c>
      <c r="AL798">
        <f>A!AK798</f>
        <v>0</v>
      </c>
      <c r="AM798">
        <f>A!AL798</f>
        <v>0</v>
      </c>
      <c r="AN798">
        <f>A!AM798</f>
        <v>0</v>
      </c>
      <c r="AO798">
        <f>A!AN798</f>
        <v>0</v>
      </c>
      <c r="AP798">
        <f>A!AO798</f>
        <v>0</v>
      </c>
      <c r="AQ798">
        <f>A!AP798</f>
        <v>0</v>
      </c>
      <c r="AR798">
        <f>A!AQ798</f>
        <v>0</v>
      </c>
      <c r="AS798">
        <f>A!AR798</f>
        <v>0</v>
      </c>
      <c r="AT798">
        <f>A!AS798</f>
        <v>0</v>
      </c>
      <c r="AU798">
        <f>A!AT798</f>
        <v>0</v>
      </c>
      <c r="AV798">
        <f>A!AU798</f>
        <v>0</v>
      </c>
      <c r="AW798" s="23" t="str">
        <f>IF(A!AV798=0,"",A!AV798)</f>
        <v/>
      </c>
      <c r="AX798">
        <f>A!AW798</f>
        <v>0</v>
      </c>
      <c r="AY798">
        <f>A!AX798</f>
        <v>0</v>
      </c>
      <c r="AZ798">
        <f>A!AY798</f>
        <v>0</v>
      </c>
      <c r="BA798">
        <f>A!AZ798</f>
        <v>0</v>
      </c>
      <c r="BB798">
        <f>A!BA798</f>
        <v>0</v>
      </c>
      <c r="BC798">
        <f>A!BB798</f>
        <v>0</v>
      </c>
      <c r="BD798">
        <f>A!BC798</f>
        <v>0</v>
      </c>
      <c r="BE798">
        <f>A!BD798</f>
        <v>0</v>
      </c>
      <c r="BF798">
        <f>A!BE798</f>
        <v>0</v>
      </c>
      <c r="BG798">
        <f>A!BF798</f>
        <v>0</v>
      </c>
      <c r="BH798">
        <f>A!BG798</f>
        <v>0</v>
      </c>
      <c r="BI798">
        <f>A!BH798</f>
        <v>0</v>
      </c>
      <c r="BJ798">
        <f>A!BI798</f>
        <v>0</v>
      </c>
      <c r="BK798">
        <f>A!BJ798</f>
        <v>0</v>
      </c>
      <c r="BL798">
        <f>A!BK798</f>
        <v>0</v>
      </c>
      <c r="BM798">
        <f>A!BL798</f>
        <v>0</v>
      </c>
      <c r="BN798">
        <f>A!BM798</f>
        <v>0</v>
      </c>
      <c r="BO798">
        <f>A!BN798</f>
        <v>0</v>
      </c>
      <c r="BP798">
        <f>A!BO798</f>
        <v>0</v>
      </c>
      <c r="BQ798">
        <f>A!BP798</f>
        <v>0</v>
      </c>
      <c r="BR798">
        <f>A!BQ798</f>
        <v>0</v>
      </c>
      <c r="BS798">
        <f>A!BR798</f>
        <v>0</v>
      </c>
      <c r="BT798">
        <f>A!BS798</f>
        <v>0</v>
      </c>
      <c r="BU798">
        <f>A!BT798</f>
        <v>0</v>
      </c>
      <c r="BV798">
        <f>A!BU798</f>
        <v>0</v>
      </c>
      <c r="BW798">
        <f>A!BV798</f>
        <v>0</v>
      </c>
      <c r="BX798">
        <f>A!BW798</f>
        <v>0</v>
      </c>
      <c r="BY798">
        <f>A!BX798</f>
        <v>0</v>
      </c>
      <c r="BZ798">
        <f>A!BY798</f>
        <v>0</v>
      </c>
      <c r="CA798">
        <f>A!BZ798</f>
        <v>0</v>
      </c>
      <c r="CB798">
        <f>A!CA798</f>
        <v>0</v>
      </c>
      <c r="CC798">
        <f>A!CB798</f>
        <v>0</v>
      </c>
      <c r="CD798">
        <f>A!CC798</f>
        <v>0</v>
      </c>
      <c r="CE798">
        <f>A!CD798</f>
        <v>0</v>
      </c>
      <c r="CF798">
        <f>A!CE798</f>
        <v>0</v>
      </c>
      <c r="CG798">
        <f>A!CF798</f>
        <v>0</v>
      </c>
      <c r="CH798">
        <f>A!CG798</f>
        <v>0</v>
      </c>
      <c r="CI798">
        <f>A!CH798</f>
        <v>0</v>
      </c>
      <c r="CJ798">
        <f>A!CI798</f>
        <v>0</v>
      </c>
      <c r="CK798">
        <f>A!CJ798</f>
        <v>0</v>
      </c>
      <c r="CL798">
        <f>A!CK798</f>
        <v>0</v>
      </c>
      <c r="CM798">
        <f>A!CL798</f>
        <v>0</v>
      </c>
      <c r="CN798">
        <f>A!CM798</f>
        <v>0</v>
      </c>
      <c r="CO798">
        <f>A!CN798</f>
        <v>0</v>
      </c>
      <c r="CP798">
        <f>A!CO798</f>
        <v>0</v>
      </c>
      <c r="CQ798">
        <f>A!CO1108</f>
        <v>0</v>
      </c>
      <c r="CR798">
        <f>A!CP798</f>
        <v>0</v>
      </c>
      <c r="CS798">
        <f>A!CQ798</f>
        <v>0</v>
      </c>
    </row>
    <row r="799" spans="1:97" x14ac:dyDescent="0.2">
      <c r="A799">
        <f>A!A799</f>
        <v>0</v>
      </c>
      <c r="B799">
        <f>A!B799</f>
        <v>0</v>
      </c>
      <c r="C799">
        <f>A!C799</f>
        <v>0</v>
      </c>
      <c r="D799">
        <f>A!D799</f>
        <v>0</v>
      </c>
      <c r="E799">
        <f>A!E799</f>
        <v>0</v>
      </c>
      <c r="F799">
        <f>A!F799</f>
        <v>0</v>
      </c>
      <c r="G799">
        <f>A!G799</f>
        <v>0</v>
      </c>
      <c r="H799">
        <f>A!H799</f>
        <v>0</v>
      </c>
      <c r="I799">
        <f>A!I799</f>
        <v>0</v>
      </c>
      <c r="J799">
        <f>A!J799</f>
        <v>0</v>
      </c>
      <c r="K799">
        <f>A!K799</f>
        <v>0</v>
      </c>
      <c r="L799">
        <f>A!L799</f>
        <v>0</v>
      </c>
      <c r="M799">
        <f>A!M799</f>
        <v>0</v>
      </c>
      <c r="N799">
        <f>A!N799</f>
        <v>0</v>
      </c>
      <c r="O799">
        <f>A!O799</f>
        <v>0</v>
      </c>
      <c r="P799" s="23" t="str">
        <f>IF(A!P799="","",INDEX(B!$A$1:$BT$2000,MATCH(A!P799,B!$AX$1:$AX$2000,0),D!$B$5))</f>
        <v/>
      </c>
      <c r="Q799">
        <f>A!Q799</f>
        <v>0</v>
      </c>
      <c r="R799">
        <f>A!R799</f>
        <v>0</v>
      </c>
      <c r="S799">
        <f>A!S799</f>
        <v>0</v>
      </c>
      <c r="T799">
        <f>A!T799</f>
        <v>0</v>
      </c>
      <c r="U799">
        <f>A!U799</f>
        <v>0</v>
      </c>
      <c r="V799" s="23">
        <f>IF(A!V799="&lt;",1,A!V799)</f>
        <v>0</v>
      </c>
      <c r="W799">
        <f>A!W799</f>
        <v>0</v>
      </c>
      <c r="X799">
        <f>A!X799</f>
        <v>0</v>
      </c>
      <c r="Y799">
        <f>A!Y799</f>
        <v>0</v>
      </c>
      <c r="Z799" s="23">
        <f t="shared" si="12"/>
        <v>0</v>
      </c>
      <c r="AA799">
        <f>A!Z799</f>
        <v>0</v>
      </c>
      <c r="AB799">
        <f>A!AA799</f>
        <v>0</v>
      </c>
      <c r="AC799">
        <f>A!AB799</f>
        <v>0</v>
      </c>
      <c r="AD799">
        <f>A!AC799</f>
        <v>0</v>
      </c>
      <c r="AE799">
        <f>A!AD799</f>
        <v>0</v>
      </c>
      <c r="AF799">
        <f>A!AE799</f>
        <v>0</v>
      </c>
      <c r="AG799">
        <f>A!AF799</f>
        <v>0</v>
      </c>
      <c r="AH799">
        <f>A!AG799</f>
        <v>0</v>
      </c>
      <c r="AI799">
        <f>A!AH799</f>
        <v>0</v>
      </c>
      <c r="AJ799">
        <f>A!AI799</f>
        <v>0</v>
      </c>
      <c r="AK799">
        <f>A!AJ799</f>
        <v>0</v>
      </c>
      <c r="AL799">
        <f>A!AK799</f>
        <v>0</v>
      </c>
      <c r="AM799">
        <f>A!AL799</f>
        <v>0</v>
      </c>
      <c r="AN799">
        <f>A!AM799</f>
        <v>0</v>
      </c>
      <c r="AO799">
        <f>A!AN799</f>
        <v>0</v>
      </c>
      <c r="AP799">
        <f>A!AO799</f>
        <v>0</v>
      </c>
      <c r="AQ799">
        <f>A!AP799</f>
        <v>0</v>
      </c>
      <c r="AR799">
        <f>A!AQ799</f>
        <v>0</v>
      </c>
      <c r="AS799">
        <f>A!AR799</f>
        <v>0</v>
      </c>
      <c r="AT799">
        <f>A!AS799</f>
        <v>0</v>
      </c>
      <c r="AU799">
        <f>A!AT799</f>
        <v>0</v>
      </c>
      <c r="AV799">
        <f>A!AU799</f>
        <v>0</v>
      </c>
      <c r="AW799" s="23" t="str">
        <f>IF(A!AV799=0,"",A!AV799)</f>
        <v/>
      </c>
      <c r="AX799">
        <f>A!AW799</f>
        <v>0</v>
      </c>
      <c r="AY799">
        <f>A!AX799</f>
        <v>0</v>
      </c>
      <c r="AZ799">
        <f>A!AY799</f>
        <v>0</v>
      </c>
      <c r="BA799">
        <f>A!AZ799</f>
        <v>0</v>
      </c>
      <c r="BB799">
        <f>A!BA799</f>
        <v>0</v>
      </c>
      <c r="BC799">
        <f>A!BB799</f>
        <v>0</v>
      </c>
      <c r="BD799">
        <f>A!BC799</f>
        <v>0</v>
      </c>
      <c r="BE799">
        <f>A!BD799</f>
        <v>0</v>
      </c>
      <c r="BF799">
        <f>A!BE799</f>
        <v>0</v>
      </c>
      <c r="BG799">
        <f>A!BF799</f>
        <v>0</v>
      </c>
      <c r="BH799">
        <f>A!BG799</f>
        <v>0</v>
      </c>
      <c r="BI799">
        <f>A!BH799</f>
        <v>0</v>
      </c>
      <c r="BJ799">
        <f>A!BI799</f>
        <v>0</v>
      </c>
      <c r="BK799">
        <f>A!BJ799</f>
        <v>0</v>
      </c>
      <c r="BL799">
        <f>A!BK799</f>
        <v>0</v>
      </c>
      <c r="BM799">
        <f>A!BL799</f>
        <v>0</v>
      </c>
      <c r="BN799">
        <f>A!BM799</f>
        <v>0</v>
      </c>
      <c r="BO799">
        <f>A!BN799</f>
        <v>0</v>
      </c>
      <c r="BP799">
        <f>A!BO799</f>
        <v>0</v>
      </c>
      <c r="BQ799">
        <f>A!BP799</f>
        <v>0</v>
      </c>
      <c r="BR799">
        <f>A!BQ799</f>
        <v>0</v>
      </c>
      <c r="BS799">
        <f>A!BR799</f>
        <v>0</v>
      </c>
      <c r="BT799">
        <f>A!BS799</f>
        <v>0</v>
      </c>
      <c r="BU799">
        <f>A!BT799</f>
        <v>0</v>
      </c>
      <c r="BV799">
        <f>A!BU799</f>
        <v>0</v>
      </c>
      <c r="BW799">
        <f>A!BV799</f>
        <v>0</v>
      </c>
      <c r="BX799">
        <f>A!BW799</f>
        <v>0</v>
      </c>
      <c r="BY799">
        <f>A!BX799</f>
        <v>0</v>
      </c>
      <c r="BZ799">
        <f>A!BY799</f>
        <v>0</v>
      </c>
      <c r="CA799">
        <f>A!BZ799</f>
        <v>0</v>
      </c>
      <c r="CB799">
        <f>A!CA799</f>
        <v>0</v>
      </c>
      <c r="CC799">
        <f>A!CB799</f>
        <v>0</v>
      </c>
      <c r="CD799">
        <f>A!CC799</f>
        <v>0</v>
      </c>
      <c r="CE799">
        <f>A!CD799</f>
        <v>0</v>
      </c>
      <c r="CF799">
        <f>A!CE799</f>
        <v>0</v>
      </c>
      <c r="CG799">
        <f>A!CF799</f>
        <v>0</v>
      </c>
      <c r="CH799">
        <f>A!CG799</f>
        <v>0</v>
      </c>
      <c r="CI799">
        <f>A!CH799</f>
        <v>0</v>
      </c>
      <c r="CJ799">
        <f>A!CI799</f>
        <v>0</v>
      </c>
      <c r="CK799">
        <f>A!CJ799</f>
        <v>0</v>
      </c>
      <c r="CL799">
        <f>A!CK799</f>
        <v>0</v>
      </c>
      <c r="CM799">
        <f>A!CL799</f>
        <v>0</v>
      </c>
      <c r="CN799">
        <f>A!CM799</f>
        <v>0</v>
      </c>
      <c r="CO799">
        <f>A!CN799</f>
        <v>0</v>
      </c>
      <c r="CP799">
        <f>A!CO799</f>
        <v>0</v>
      </c>
      <c r="CQ799">
        <f>A!CO1109</f>
        <v>0</v>
      </c>
      <c r="CR799">
        <f>A!CP799</f>
        <v>0</v>
      </c>
      <c r="CS799">
        <f>A!CQ799</f>
        <v>0</v>
      </c>
    </row>
    <row r="800" spans="1:97" x14ac:dyDescent="0.2">
      <c r="A800">
        <f>A!A800</f>
        <v>0</v>
      </c>
      <c r="B800">
        <f>A!B800</f>
        <v>0</v>
      </c>
      <c r="C800">
        <f>A!C800</f>
        <v>0</v>
      </c>
      <c r="D800">
        <f>A!D800</f>
        <v>0</v>
      </c>
      <c r="E800">
        <f>A!E800</f>
        <v>0</v>
      </c>
      <c r="F800">
        <f>A!F800</f>
        <v>0</v>
      </c>
      <c r="G800">
        <f>A!G800</f>
        <v>0</v>
      </c>
      <c r="H800">
        <f>A!H800</f>
        <v>0</v>
      </c>
      <c r="I800">
        <f>A!I800</f>
        <v>0</v>
      </c>
      <c r="J800">
        <f>A!J800</f>
        <v>0</v>
      </c>
      <c r="K800">
        <f>A!K800</f>
        <v>0</v>
      </c>
      <c r="L800">
        <f>A!L800</f>
        <v>0</v>
      </c>
      <c r="M800">
        <f>A!M800</f>
        <v>0</v>
      </c>
      <c r="N800">
        <f>A!N800</f>
        <v>0</v>
      </c>
      <c r="O800">
        <f>A!O800</f>
        <v>0</v>
      </c>
      <c r="P800" s="23" t="str">
        <f>IF(A!P800="","",INDEX(B!$A$1:$BT$2000,MATCH(A!P800,B!$AX$1:$AX$2000,0),D!$B$5))</f>
        <v/>
      </c>
      <c r="Q800">
        <f>A!Q800</f>
        <v>0</v>
      </c>
      <c r="R800">
        <f>A!R800</f>
        <v>0</v>
      </c>
      <c r="S800">
        <f>A!S800</f>
        <v>0</v>
      </c>
      <c r="T800">
        <f>A!T800</f>
        <v>0</v>
      </c>
      <c r="U800">
        <f>A!U800</f>
        <v>0</v>
      </c>
      <c r="V800" s="23">
        <f>IF(A!V800="&lt;",1,A!V800)</f>
        <v>0</v>
      </c>
      <c r="W800">
        <f>A!W800</f>
        <v>0</v>
      </c>
      <c r="X800">
        <f>A!X800</f>
        <v>0</v>
      </c>
      <c r="Y800">
        <f>A!Y800</f>
        <v>0</v>
      </c>
      <c r="Z800" s="23">
        <f t="shared" si="12"/>
        <v>0</v>
      </c>
      <c r="AA800">
        <f>A!Z800</f>
        <v>0</v>
      </c>
      <c r="AB800">
        <f>A!AA800</f>
        <v>0</v>
      </c>
      <c r="AC800">
        <f>A!AB800</f>
        <v>0</v>
      </c>
      <c r="AD800">
        <f>A!AC800</f>
        <v>0</v>
      </c>
      <c r="AE800">
        <f>A!AD800</f>
        <v>0</v>
      </c>
      <c r="AF800">
        <f>A!AE800</f>
        <v>0</v>
      </c>
      <c r="AG800">
        <f>A!AF800</f>
        <v>0</v>
      </c>
      <c r="AH800">
        <f>A!AG800</f>
        <v>0</v>
      </c>
      <c r="AI800">
        <f>A!AH800</f>
        <v>0</v>
      </c>
      <c r="AJ800">
        <f>A!AI800</f>
        <v>0</v>
      </c>
      <c r="AK800">
        <f>A!AJ800</f>
        <v>0</v>
      </c>
      <c r="AL800">
        <f>A!AK800</f>
        <v>0</v>
      </c>
      <c r="AM800">
        <f>A!AL800</f>
        <v>0</v>
      </c>
      <c r="AN800">
        <f>A!AM800</f>
        <v>0</v>
      </c>
      <c r="AO800">
        <f>A!AN800</f>
        <v>0</v>
      </c>
      <c r="AP800">
        <f>A!AO800</f>
        <v>0</v>
      </c>
      <c r="AQ800">
        <f>A!AP800</f>
        <v>0</v>
      </c>
      <c r="AR800">
        <f>A!AQ800</f>
        <v>0</v>
      </c>
      <c r="AS800">
        <f>A!AR800</f>
        <v>0</v>
      </c>
      <c r="AT800">
        <f>A!AS800</f>
        <v>0</v>
      </c>
      <c r="AU800">
        <f>A!AT800</f>
        <v>0</v>
      </c>
      <c r="AV800">
        <f>A!AU800</f>
        <v>0</v>
      </c>
      <c r="AW800" s="23" t="str">
        <f>IF(A!AV800=0,"",A!AV800)</f>
        <v/>
      </c>
      <c r="AX800">
        <f>A!AW800</f>
        <v>0</v>
      </c>
      <c r="AY800">
        <f>A!AX800</f>
        <v>0</v>
      </c>
      <c r="AZ800">
        <f>A!AY800</f>
        <v>0</v>
      </c>
      <c r="BA800">
        <f>A!AZ800</f>
        <v>0</v>
      </c>
      <c r="BB800">
        <f>A!BA800</f>
        <v>0</v>
      </c>
      <c r="BC800">
        <f>A!BB800</f>
        <v>0</v>
      </c>
      <c r="BD800">
        <f>A!BC800</f>
        <v>0</v>
      </c>
      <c r="BE800">
        <f>A!BD800</f>
        <v>0</v>
      </c>
      <c r="BF800">
        <f>A!BE800</f>
        <v>0</v>
      </c>
      <c r="BG800">
        <f>A!BF800</f>
        <v>0</v>
      </c>
      <c r="BH800">
        <f>A!BG800</f>
        <v>0</v>
      </c>
      <c r="BI800">
        <f>A!BH800</f>
        <v>0</v>
      </c>
      <c r="BJ800">
        <f>A!BI800</f>
        <v>0</v>
      </c>
      <c r="BK800">
        <f>A!BJ800</f>
        <v>0</v>
      </c>
      <c r="BL800">
        <f>A!BK800</f>
        <v>0</v>
      </c>
      <c r="BM800">
        <f>A!BL800</f>
        <v>0</v>
      </c>
      <c r="BN800">
        <f>A!BM800</f>
        <v>0</v>
      </c>
      <c r="BO800">
        <f>A!BN800</f>
        <v>0</v>
      </c>
      <c r="BP800">
        <f>A!BO800</f>
        <v>0</v>
      </c>
      <c r="BQ800">
        <f>A!BP800</f>
        <v>0</v>
      </c>
      <c r="BR800">
        <f>A!BQ800</f>
        <v>0</v>
      </c>
      <c r="BS800">
        <f>A!BR800</f>
        <v>0</v>
      </c>
      <c r="BT800">
        <f>A!BS800</f>
        <v>0</v>
      </c>
      <c r="BU800">
        <f>A!BT800</f>
        <v>0</v>
      </c>
      <c r="BV800">
        <f>A!BU800</f>
        <v>0</v>
      </c>
      <c r="BW800">
        <f>A!BV800</f>
        <v>0</v>
      </c>
      <c r="BX800">
        <f>A!BW800</f>
        <v>0</v>
      </c>
      <c r="BY800">
        <f>A!BX800</f>
        <v>0</v>
      </c>
      <c r="BZ800">
        <f>A!BY800</f>
        <v>0</v>
      </c>
      <c r="CA800">
        <f>A!BZ800</f>
        <v>0</v>
      </c>
      <c r="CB800">
        <f>A!CA800</f>
        <v>0</v>
      </c>
      <c r="CC800">
        <f>A!CB800</f>
        <v>0</v>
      </c>
      <c r="CD800">
        <f>A!CC800</f>
        <v>0</v>
      </c>
      <c r="CE800">
        <f>A!CD800</f>
        <v>0</v>
      </c>
      <c r="CF800">
        <f>A!CE800</f>
        <v>0</v>
      </c>
      <c r="CG800">
        <f>A!CF800</f>
        <v>0</v>
      </c>
      <c r="CH800">
        <f>A!CG800</f>
        <v>0</v>
      </c>
      <c r="CI800">
        <f>A!CH800</f>
        <v>0</v>
      </c>
      <c r="CJ800">
        <f>A!CI800</f>
        <v>0</v>
      </c>
      <c r="CK800">
        <f>A!CJ800</f>
        <v>0</v>
      </c>
      <c r="CL800">
        <f>A!CK800</f>
        <v>0</v>
      </c>
      <c r="CM800">
        <f>A!CL800</f>
        <v>0</v>
      </c>
      <c r="CN800">
        <f>A!CM800</f>
        <v>0</v>
      </c>
      <c r="CO800">
        <f>A!CN800</f>
        <v>0</v>
      </c>
      <c r="CP800">
        <f>A!CO800</f>
        <v>0</v>
      </c>
      <c r="CQ800">
        <f>A!CO1110</f>
        <v>0</v>
      </c>
      <c r="CR800">
        <f>A!CP800</f>
        <v>0</v>
      </c>
      <c r="CS800">
        <f>A!CQ800</f>
        <v>0</v>
      </c>
    </row>
    <row r="801" spans="1:97" x14ac:dyDescent="0.2">
      <c r="A801">
        <f>A!A801</f>
        <v>0</v>
      </c>
      <c r="B801">
        <f>A!B801</f>
        <v>0</v>
      </c>
      <c r="C801">
        <f>A!C801</f>
        <v>0</v>
      </c>
      <c r="D801">
        <f>A!D801</f>
        <v>0</v>
      </c>
      <c r="E801">
        <f>A!E801</f>
        <v>0</v>
      </c>
      <c r="F801">
        <f>A!F801</f>
        <v>0</v>
      </c>
      <c r="G801">
        <f>A!G801</f>
        <v>0</v>
      </c>
      <c r="H801">
        <f>A!H801</f>
        <v>0</v>
      </c>
      <c r="I801">
        <f>A!I801</f>
        <v>0</v>
      </c>
      <c r="J801">
        <f>A!J801</f>
        <v>0</v>
      </c>
      <c r="K801">
        <f>A!K801</f>
        <v>0</v>
      </c>
      <c r="L801">
        <f>A!L801</f>
        <v>0</v>
      </c>
      <c r="M801">
        <f>A!M801</f>
        <v>0</v>
      </c>
      <c r="N801">
        <f>A!N801</f>
        <v>0</v>
      </c>
      <c r="O801">
        <f>A!O801</f>
        <v>0</v>
      </c>
      <c r="P801" s="23" t="str">
        <f>IF(A!P801="","",INDEX(B!$A$1:$BT$2000,MATCH(A!P801,B!$AX$1:$AX$2000,0),D!$B$5))</f>
        <v/>
      </c>
      <c r="Q801">
        <f>A!Q801</f>
        <v>0</v>
      </c>
      <c r="R801">
        <f>A!R801</f>
        <v>0</v>
      </c>
      <c r="S801">
        <f>A!S801</f>
        <v>0</v>
      </c>
      <c r="T801">
        <f>A!T801</f>
        <v>0</v>
      </c>
      <c r="U801">
        <f>A!U801</f>
        <v>0</v>
      </c>
      <c r="V801" s="23">
        <f>IF(A!V801="&lt;",1,A!V801)</f>
        <v>0</v>
      </c>
      <c r="W801">
        <f>A!W801</f>
        <v>0</v>
      </c>
      <c r="X801">
        <f>A!X801</f>
        <v>0</v>
      </c>
      <c r="Y801">
        <f>A!Y801</f>
        <v>0</v>
      </c>
      <c r="Z801" s="23">
        <f t="shared" si="12"/>
        <v>0</v>
      </c>
      <c r="AA801">
        <f>A!Z801</f>
        <v>0</v>
      </c>
      <c r="AB801">
        <f>A!AA801</f>
        <v>0</v>
      </c>
      <c r="AC801">
        <f>A!AB801</f>
        <v>0</v>
      </c>
      <c r="AD801">
        <f>A!AC801</f>
        <v>0</v>
      </c>
      <c r="AE801">
        <f>A!AD801</f>
        <v>0</v>
      </c>
      <c r="AF801">
        <f>A!AE801</f>
        <v>0</v>
      </c>
      <c r="AG801">
        <f>A!AF801</f>
        <v>0</v>
      </c>
      <c r="AH801">
        <f>A!AG801</f>
        <v>0</v>
      </c>
      <c r="AI801">
        <f>A!AH801</f>
        <v>0</v>
      </c>
      <c r="AJ801">
        <f>A!AI801</f>
        <v>0</v>
      </c>
      <c r="AK801">
        <f>A!AJ801</f>
        <v>0</v>
      </c>
      <c r="AL801">
        <f>A!AK801</f>
        <v>0</v>
      </c>
      <c r="AM801">
        <f>A!AL801</f>
        <v>0</v>
      </c>
      <c r="AN801">
        <f>A!AM801</f>
        <v>0</v>
      </c>
      <c r="AO801">
        <f>A!AN801</f>
        <v>0</v>
      </c>
      <c r="AP801">
        <f>A!AO801</f>
        <v>0</v>
      </c>
      <c r="AQ801">
        <f>A!AP801</f>
        <v>0</v>
      </c>
      <c r="AR801">
        <f>A!AQ801</f>
        <v>0</v>
      </c>
      <c r="AS801">
        <f>A!AR801</f>
        <v>0</v>
      </c>
      <c r="AT801">
        <f>A!AS801</f>
        <v>0</v>
      </c>
      <c r="AU801">
        <f>A!AT801</f>
        <v>0</v>
      </c>
      <c r="AV801">
        <f>A!AU801</f>
        <v>0</v>
      </c>
      <c r="AW801" s="23" t="str">
        <f>IF(A!AV801=0,"",A!AV801)</f>
        <v/>
      </c>
      <c r="AX801">
        <f>A!AW801</f>
        <v>0</v>
      </c>
      <c r="AY801">
        <f>A!AX801</f>
        <v>0</v>
      </c>
      <c r="AZ801">
        <f>A!AY801</f>
        <v>0</v>
      </c>
      <c r="BA801">
        <f>A!AZ801</f>
        <v>0</v>
      </c>
      <c r="BB801">
        <f>A!BA801</f>
        <v>0</v>
      </c>
      <c r="BC801">
        <f>A!BB801</f>
        <v>0</v>
      </c>
      <c r="BD801">
        <f>A!BC801</f>
        <v>0</v>
      </c>
      <c r="BE801">
        <f>A!BD801</f>
        <v>0</v>
      </c>
      <c r="BF801">
        <f>A!BE801</f>
        <v>0</v>
      </c>
      <c r="BG801">
        <f>A!BF801</f>
        <v>0</v>
      </c>
      <c r="BH801">
        <f>A!BG801</f>
        <v>0</v>
      </c>
      <c r="BI801">
        <f>A!BH801</f>
        <v>0</v>
      </c>
      <c r="BJ801">
        <f>A!BI801</f>
        <v>0</v>
      </c>
      <c r="BK801">
        <f>A!BJ801</f>
        <v>0</v>
      </c>
      <c r="BL801">
        <f>A!BK801</f>
        <v>0</v>
      </c>
      <c r="BM801">
        <f>A!BL801</f>
        <v>0</v>
      </c>
      <c r="BN801">
        <f>A!BM801</f>
        <v>0</v>
      </c>
      <c r="BO801">
        <f>A!BN801</f>
        <v>0</v>
      </c>
      <c r="BP801">
        <f>A!BO801</f>
        <v>0</v>
      </c>
      <c r="BQ801">
        <f>A!BP801</f>
        <v>0</v>
      </c>
      <c r="BR801">
        <f>A!BQ801</f>
        <v>0</v>
      </c>
      <c r="BS801">
        <f>A!BR801</f>
        <v>0</v>
      </c>
      <c r="BT801">
        <f>A!BS801</f>
        <v>0</v>
      </c>
      <c r="BU801">
        <f>A!BT801</f>
        <v>0</v>
      </c>
      <c r="BV801">
        <f>A!BU801</f>
        <v>0</v>
      </c>
      <c r="BW801">
        <f>A!BV801</f>
        <v>0</v>
      </c>
      <c r="BX801">
        <f>A!BW801</f>
        <v>0</v>
      </c>
      <c r="BY801">
        <f>A!BX801</f>
        <v>0</v>
      </c>
      <c r="BZ801">
        <f>A!BY801</f>
        <v>0</v>
      </c>
      <c r="CA801">
        <f>A!BZ801</f>
        <v>0</v>
      </c>
      <c r="CB801">
        <f>A!CA801</f>
        <v>0</v>
      </c>
      <c r="CC801">
        <f>A!CB801</f>
        <v>0</v>
      </c>
      <c r="CD801">
        <f>A!CC801</f>
        <v>0</v>
      </c>
      <c r="CE801">
        <f>A!CD801</f>
        <v>0</v>
      </c>
      <c r="CF801">
        <f>A!CE801</f>
        <v>0</v>
      </c>
      <c r="CG801">
        <f>A!CF801</f>
        <v>0</v>
      </c>
      <c r="CH801">
        <f>A!CG801</f>
        <v>0</v>
      </c>
      <c r="CI801">
        <f>A!CH801</f>
        <v>0</v>
      </c>
      <c r="CJ801">
        <f>A!CI801</f>
        <v>0</v>
      </c>
      <c r="CK801">
        <f>A!CJ801</f>
        <v>0</v>
      </c>
      <c r="CL801">
        <f>A!CK801</f>
        <v>0</v>
      </c>
      <c r="CM801">
        <f>A!CL801</f>
        <v>0</v>
      </c>
      <c r="CN801">
        <f>A!CM801</f>
        <v>0</v>
      </c>
      <c r="CO801">
        <f>A!CN801</f>
        <v>0</v>
      </c>
      <c r="CP801">
        <f>A!CO801</f>
        <v>0</v>
      </c>
      <c r="CQ801">
        <f>A!CO1111</f>
        <v>0</v>
      </c>
      <c r="CR801">
        <f>A!CP801</f>
        <v>0</v>
      </c>
      <c r="CS801">
        <f>A!CQ801</f>
        <v>0</v>
      </c>
    </row>
    <row r="802" spans="1:97" x14ac:dyDescent="0.2">
      <c r="A802">
        <f>A!A802</f>
        <v>0</v>
      </c>
      <c r="B802">
        <f>A!B802</f>
        <v>0</v>
      </c>
      <c r="C802">
        <f>A!C802</f>
        <v>0</v>
      </c>
      <c r="D802">
        <f>A!D802</f>
        <v>0</v>
      </c>
      <c r="E802">
        <f>A!E802</f>
        <v>0</v>
      </c>
      <c r="F802">
        <f>A!F802</f>
        <v>0</v>
      </c>
      <c r="G802">
        <f>A!G802</f>
        <v>0</v>
      </c>
      <c r="H802">
        <f>A!H802</f>
        <v>0</v>
      </c>
      <c r="I802">
        <f>A!I802</f>
        <v>0</v>
      </c>
      <c r="J802">
        <f>A!J802</f>
        <v>0</v>
      </c>
      <c r="K802">
        <f>A!K802</f>
        <v>0</v>
      </c>
      <c r="L802">
        <f>A!L802</f>
        <v>0</v>
      </c>
      <c r="M802">
        <f>A!M802</f>
        <v>0</v>
      </c>
      <c r="N802">
        <f>A!N802</f>
        <v>0</v>
      </c>
      <c r="O802">
        <f>A!O802</f>
        <v>0</v>
      </c>
      <c r="P802" s="23" t="str">
        <f>IF(A!P802="","",INDEX(B!$A$1:$BT$2000,MATCH(A!P802,B!$AX$1:$AX$2000,0),D!$B$5))</f>
        <v/>
      </c>
      <c r="Q802">
        <f>A!Q802</f>
        <v>0</v>
      </c>
      <c r="R802">
        <f>A!R802</f>
        <v>0</v>
      </c>
      <c r="S802">
        <f>A!S802</f>
        <v>0</v>
      </c>
      <c r="T802">
        <f>A!T802</f>
        <v>0</v>
      </c>
      <c r="U802">
        <f>A!U802</f>
        <v>0</v>
      </c>
      <c r="V802" s="23">
        <f>IF(A!V802="&lt;",1,A!V802)</f>
        <v>0</v>
      </c>
      <c r="W802">
        <f>A!W802</f>
        <v>0</v>
      </c>
      <c r="X802">
        <f>A!X802</f>
        <v>0</v>
      </c>
      <c r="Y802">
        <f>A!Y802</f>
        <v>0</v>
      </c>
      <c r="Z802" s="23">
        <f t="shared" si="12"/>
        <v>0</v>
      </c>
      <c r="AA802">
        <f>A!Z802</f>
        <v>0</v>
      </c>
      <c r="AB802">
        <f>A!AA802</f>
        <v>0</v>
      </c>
      <c r="AC802">
        <f>A!AB802</f>
        <v>0</v>
      </c>
      <c r="AD802">
        <f>A!AC802</f>
        <v>0</v>
      </c>
      <c r="AE802">
        <f>A!AD802</f>
        <v>0</v>
      </c>
      <c r="AF802">
        <f>A!AE802</f>
        <v>0</v>
      </c>
      <c r="AG802">
        <f>A!AF802</f>
        <v>0</v>
      </c>
      <c r="AH802">
        <f>A!AG802</f>
        <v>0</v>
      </c>
      <c r="AI802">
        <f>A!AH802</f>
        <v>0</v>
      </c>
      <c r="AJ802">
        <f>A!AI802</f>
        <v>0</v>
      </c>
      <c r="AK802">
        <f>A!AJ802</f>
        <v>0</v>
      </c>
      <c r="AL802">
        <f>A!AK802</f>
        <v>0</v>
      </c>
      <c r="AM802">
        <f>A!AL802</f>
        <v>0</v>
      </c>
      <c r="AN802">
        <f>A!AM802</f>
        <v>0</v>
      </c>
      <c r="AO802">
        <f>A!AN802</f>
        <v>0</v>
      </c>
      <c r="AP802">
        <f>A!AO802</f>
        <v>0</v>
      </c>
      <c r="AQ802">
        <f>A!AP802</f>
        <v>0</v>
      </c>
      <c r="AR802">
        <f>A!AQ802</f>
        <v>0</v>
      </c>
      <c r="AS802">
        <f>A!AR802</f>
        <v>0</v>
      </c>
      <c r="AT802">
        <f>A!AS802</f>
        <v>0</v>
      </c>
      <c r="AU802">
        <f>A!AT802</f>
        <v>0</v>
      </c>
      <c r="AV802">
        <f>A!AU802</f>
        <v>0</v>
      </c>
      <c r="AW802" s="23" t="str">
        <f>IF(A!AV802=0,"",A!AV802)</f>
        <v/>
      </c>
      <c r="AX802">
        <f>A!AW802</f>
        <v>0</v>
      </c>
      <c r="AY802">
        <f>A!AX802</f>
        <v>0</v>
      </c>
      <c r="AZ802">
        <f>A!AY802</f>
        <v>0</v>
      </c>
      <c r="BA802">
        <f>A!AZ802</f>
        <v>0</v>
      </c>
      <c r="BB802">
        <f>A!BA802</f>
        <v>0</v>
      </c>
      <c r="BC802">
        <f>A!BB802</f>
        <v>0</v>
      </c>
      <c r="BD802">
        <f>A!BC802</f>
        <v>0</v>
      </c>
      <c r="BE802">
        <f>A!BD802</f>
        <v>0</v>
      </c>
      <c r="BF802">
        <f>A!BE802</f>
        <v>0</v>
      </c>
      <c r="BG802">
        <f>A!BF802</f>
        <v>0</v>
      </c>
      <c r="BH802">
        <f>A!BG802</f>
        <v>0</v>
      </c>
      <c r="BI802">
        <f>A!BH802</f>
        <v>0</v>
      </c>
      <c r="BJ802">
        <f>A!BI802</f>
        <v>0</v>
      </c>
      <c r="BK802">
        <f>A!BJ802</f>
        <v>0</v>
      </c>
      <c r="BL802">
        <f>A!BK802</f>
        <v>0</v>
      </c>
      <c r="BM802">
        <f>A!BL802</f>
        <v>0</v>
      </c>
      <c r="BN802">
        <f>A!BM802</f>
        <v>0</v>
      </c>
      <c r="BO802">
        <f>A!BN802</f>
        <v>0</v>
      </c>
      <c r="BP802">
        <f>A!BO802</f>
        <v>0</v>
      </c>
      <c r="BQ802">
        <f>A!BP802</f>
        <v>0</v>
      </c>
      <c r="BR802">
        <f>A!BQ802</f>
        <v>0</v>
      </c>
      <c r="BS802">
        <f>A!BR802</f>
        <v>0</v>
      </c>
      <c r="BT802">
        <f>A!BS802</f>
        <v>0</v>
      </c>
      <c r="BU802">
        <f>A!BT802</f>
        <v>0</v>
      </c>
      <c r="BV802">
        <f>A!BU802</f>
        <v>0</v>
      </c>
      <c r="BW802">
        <f>A!BV802</f>
        <v>0</v>
      </c>
      <c r="BX802">
        <f>A!BW802</f>
        <v>0</v>
      </c>
      <c r="BY802">
        <f>A!BX802</f>
        <v>0</v>
      </c>
      <c r="BZ802">
        <f>A!BY802</f>
        <v>0</v>
      </c>
      <c r="CA802">
        <f>A!BZ802</f>
        <v>0</v>
      </c>
      <c r="CB802">
        <f>A!CA802</f>
        <v>0</v>
      </c>
      <c r="CC802">
        <f>A!CB802</f>
        <v>0</v>
      </c>
      <c r="CD802">
        <f>A!CC802</f>
        <v>0</v>
      </c>
      <c r="CE802">
        <f>A!CD802</f>
        <v>0</v>
      </c>
      <c r="CF802">
        <f>A!CE802</f>
        <v>0</v>
      </c>
      <c r="CG802">
        <f>A!CF802</f>
        <v>0</v>
      </c>
      <c r="CH802">
        <f>A!CG802</f>
        <v>0</v>
      </c>
      <c r="CI802">
        <f>A!CH802</f>
        <v>0</v>
      </c>
      <c r="CJ802">
        <f>A!CI802</f>
        <v>0</v>
      </c>
      <c r="CK802">
        <f>A!CJ802</f>
        <v>0</v>
      </c>
      <c r="CL802">
        <f>A!CK802</f>
        <v>0</v>
      </c>
      <c r="CM802">
        <f>A!CL802</f>
        <v>0</v>
      </c>
      <c r="CN802">
        <f>A!CM802</f>
        <v>0</v>
      </c>
      <c r="CO802">
        <f>A!CN802</f>
        <v>0</v>
      </c>
      <c r="CP802">
        <f>A!CO802</f>
        <v>0</v>
      </c>
      <c r="CQ802">
        <f>A!CO1112</f>
        <v>0</v>
      </c>
      <c r="CR802">
        <f>A!CP802</f>
        <v>0</v>
      </c>
      <c r="CS802">
        <f>A!CQ802</f>
        <v>0</v>
      </c>
    </row>
    <row r="803" spans="1:97" x14ac:dyDescent="0.2">
      <c r="A803">
        <f>A!A803</f>
        <v>0</v>
      </c>
      <c r="B803">
        <f>A!B803</f>
        <v>0</v>
      </c>
      <c r="C803">
        <f>A!C803</f>
        <v>0</v>
      </c>
      <c r="D803">
        <f>A!D803</f>
        <v>0</v>
      </c>
      <c r="E803">
        <f>A!E803</f>
        <v>0</v>
      </c>
      <c r="F803">
        <f>A!F803</f>
        <v>0</v>
      </c>
      <c r="G803">
        <f>A!G803</f>
        <v>0</v>
      </c>
      <c r="H803">
        <f>A!H803</f>
        <v>0</v>
      </c>
      <c r="I803">
        <f>A!I803</f>
        <v>0</v>
      </c>
      <c r="J803">
        <f>A!J803</f>
        <v>0</v>
      </c>
      <c r="K803">
        <f>A!K803</f>
        <v>0</v>
      </c>
      <c r="L803">
        <f>A!L803</f>
        <v>0</v>
      </c>
      <c r="M803">
        <f>A!M803</f>
        <v>0</v>
      </c>
      <c r="N803">
        <f>A!N803</f>
        <v>0</v>
      </c>
      <c r="O803">
        <f>A!O803</f>
        <v>0</v>
      </c>
      <c r="P803" s="23" t="str">
        <f>IF(A!P803="","",INDEX(B!$A$1:$BT$2000,MATCH(A!P803,B!$AX$1:$AX$2000,0),D!$B$5))</f>
        <v/>
      </c>
      <c r="Q803">
        <f>A!Q803</f>
        <v>0</v>
      </c>
      <c r="R803">
        <f>A!R803</f>
        <v>0</v>
      </c>
      <c r="S803">
        <f>A!S803</f>
        <v>0</v>
      </c>
      <c r="T803">
        <f>A!T803</f>
        <v>0</v>
      </c>
      <c r="U803">
        <f>A!U803</f>
        <v>0</v>
      </c>
      <c r="V803" s="23">
        <f>IF(A!V803="&lt;",1,A!V803)</f>
        <v>0</v>
      </c>
      <c r="W803">
        <f>A!W803</f>
        <v>0</v>
      </c>
      <c r="X803">
        <f>A!X803</f>
        <v>0</v>
      </c>
      <c r="Y803">
        <f>A!Y803</f>
        <v>0</v>
      </c>
      <c r="Z803" s="23">
        <f t="shared" si="12"/>
        <v>0</v>
      </c>
      <c r="AA803">
        <f>A!Z803</f>
        <v>0</v>
      </c>
      <c r="AB803">
        <f>A!AA803</f>
        <v>0</v>
      </c>
      <c r="AC803">
        <f>A!AB803</f>
        <v>0</v>
      </c>
      <c r="AD803">
        <f>A!AC803</f>
        <v>0</v>
      </c>
      <c r="AE803">
        <f>A!AD803</f>
        <v>0</v>
      </c>
      <c r="AF803">
        <f>A!AE803</f>
        <v>0</v>
      </c>
      <c r="AG803">
        <f>A!AF803</f>
        <v>0</v>
      </c>
      <c r="AH803">
        <f>A!AG803</f>
        <v>0</v>
      </c>
      <c r="AI803">
        <f>A!AH803</f>
        <v>0</v>
      </c>
      <c r="AJ803">
        <f>A!AI803</f>
        <v>0</v>
      </c>
      <c r="AK803">
        <f>A!AJ803</f>
        <v>0</v>
      </c>
      <c r="AL803">
        <f>A!AK803</f>
        <v>0</v>
      </c>
      <c r="AM803">
        <f>A!AL803</f>
        <v>0</v>
      </c>
      <c r="AN803">
        <f>A!AM803</f>
        <v>0</v>
      </c>
      <c r="AO803">
        <f>A!AN803</f>
        <v>0</v>
      </c>
      <c r="AP803">
        <f>A!AO803</f>
        <v>0</v>
      </c>
      <c r="AQ803">
        <f>A!AP803</f>
        <v>0</v>
      </c>
      <c r="AR803">
        <f>A!AQ803</f>
        <v>0</v>
      </c>
      <c r="AS803">
        <f>A!AR803</f>
        <v>0</v>
      </c>
      <c r="AT803">
        <f>A!AS803</f>
        <v>0</v>
      </c>
      <c r="AU803">
        <f>A!AT803</f>
        <v>0</v>
      </c>
      <c r="AV803">
        <f>A!AU803</f>
        <v>0</v>
      </c>
      <c r="AW803" s="23" t="str">
        <f>IF(A!AV803=0,"",A!AV803)</f>
        <v/>
      </c>
      <c r="AX803">
        <f>A!AW803</f>
        <v>0</v>
      </c>
      <c r="AY803">
        <f>A!AX803</f>
        <v>0</v>
      </c>
      <c r="AZ803">
        <f>A!AY803</f>
        <v>0</v>
      </c>
      <c r="BA803">
        <f>A!AZ803</f>
        <v>0</v>
      </c>
      <c r="BB803">
        <f>A!BA803</f>
        <v>0</v>
      </c>
      <c r="BC803">
        <f>A!BB803</f>
        <v>0</v>
      </c>
      <c r="BD803">
        <f>A!BC803</f>
        <v>0</v>
      </c>
      <c r="BE803">
        <f>A!BD803</f>
        <v>0</v>
      </c>
      <c r="BF803">
        <f>A!BE803</f>
        <v>0</v>
      </c>
      <c r="BG803">
        <f>A!BF803</f>
        <v>0</v>
      </c>
      <c r="BH803">
        <f>A!BG803</f>
        <v>0</v>
      </c>
      <c r="BI803">
        <f>A!BH803</f>
        <v>0</v>
      </c>
      <c r="BJ803">
        <f>A!BI803</f>
        <v>0</v>
      </c>
      <c r="BK803">
        <f>A!BJ803</f>
        <v>0</v>
      </c>
      <c r="BL803">
        <f>A!BK803</f>
        <v>0</v>
      </c>
      <c r="BM803">
        <f>A!BL803</f>
        <v>0</v>
      </c>
      <c r="BN803">
        <f>A!BM803</f>
        <v>0</v>
      </c>
      <c r="BO803">
        <f>A!BN803</f>
        <v>0</v>
      </c>
      <c r="BP803">
        <f>A!BO803</f>
        <v>0</v>
      </c>
      <c r="BQ803">
        <f>A!BP803</f>
        <v>0</v>
      </c>
      <c r="BR803">
        <f>A!BQ803</f>
        <v>0</v>
      </c>
      <c r="BS803">
        <f>A!BR803</f>
        <v>0</v>
      </c>
      <c r="BT803">
        <f>A!BS803</f>
        <v>0</v>
      </c>
      <c r="BU803">
        <f>A!BT803</f>
        <v>0</v>
      </c>
      <c r="BV803">
        <f>A!BU803</f>
        <v>0</v>
      </c>
      <c r="BW803">
        <f>A!BV803</f>
        <v>0</v>
      </c>
      <c r="BX803">
        <f>A!BW803</f>
        <v>0</v>
      </c>
      <c r="BY803">
        <f>A!BX803</f>
        <v>0</v>
      </c>
      <c r="BZ803">
        <f>A!BY803</f>
        <v>0</v>
      </c>
      <c r="CA803">
        <f>A!BZ803</f>
        <v>0</v>
      </c>
      <c r="CB803">
        <f>A!CA803</f>
        <v>0</v>
      </c>
      <c r="CC803">
        <f>A!CB803</f>
        <v>0</v>
      </c>
      <c r="CD803">
        <f>A!CC803</f>
        <v>0</v>
      </c>
      <c r="CE803">
        <f>A!CD803</f>
        <v>0</v>
      </c>
      <c r="CF803">
        <f>A!CE803</f>
        <v>0</v>
      </c>
      <c r="CG803">
        <f>A!CF803</f>
        <v>0</v>
      </c>
      <c r="CH803">
        <f>A!CG803</f>
        <v>0</v>
      </c>
      <c r="CI803">
        <f>A!CH803</f>
        <v>0</v>
      </c>
      <c r="CJ803">
        <f>A!CI803</f>
        <v>0</v>
      </c>
      <c r="CK803">
        <f>A!CJ803</f>
        <v>0</v>
      </c>
      <c r="CL803">
        <f>A!CK803</f>
        <v>0</v>
      </c>
      <c r="CM803">
        <f>A!CL803</f>
        <v>0</v>
      </c>
      <c r="CN803">
        <f>A!CM803</f>
        <v>0</v>
      </c>
      <c r="CO803">
        <f>A!CN803</f>
        <v>0</v>
      </c>
      <c r="CP803">
        <f>A!CO803</f>
        <v>0</v>
      </c>
      <c r="CQ803">
        <f>A!CO1113</f>
        <v>0</v>
      </c>
      <c r="CR803">
        <f>A!CP803</f>
        <v>0</v>
      </c>
      <c r="CS803">
        <f>A!CQ803</f>
        <v>0</v>
      </c>
    </row>
    <row r="804" spans="1:97" x14ac:dyDescent="0.2">
      <c r="A804">
        <f>A!A804</f>
        <v>0</v>
      </c>
      <c r="B804">
        <f>A!B804</f>
        <v>0</v>
      </c>
      <c r="C804">
        <f>A!C804</f>
        <v>0</v>
      </c>
      <c r="D804">
        <f>A!D804</f>
        <v>0</v>
      </c>
      <c r="E804">
        <f>A!E804</f>
        <v>0</v>
      </c>
      <c r="F804">
        <f>A!F804</f>
        <v>0</v>
      </c>
      <c r="G804">
        <f>A!G804</f>
        <v>0</v>
      </c>
      <c r="H804">
        <f>A!H804</f>
        <v>0</v>
      </c>
      <c r="I804">
        <f>A!I804</f>
        <v>0</v>
      </c>
      <c r="J804">
        <f>A!J804</f>
        <v>0</v>
      </c>
      <c r="K804">
        <f>A!K804</f>
        <v>0</v>
      </c>
      <c r="L804">
        <f>A!L804</f>
        <v>0</v>
      </c>
      <c r="M804">
        <f>A!M804</f>
        <v>0</v>
      </c>
      <c r="N804">
        <f>A!N804</f>
        <v>0</v>
      </c>
      <c r="O804">
        <f>A!O804</f>
        <v>0</v>
      </c>
      <c r="P804" s="23" t="str">
        <f>IF(A!P804="","",INDEX(B!$A$1:$BT$2000,MATCH(A!P804,B!$AX$1:$AX$2000,0),D!$B$5))</f>
        <v/>
      </c>
      <c r="Q804">
        <f>A!Q804</f>
        <v>0</v>
      </c>
      <c r="R804">
        <f>A!R804</f>
        <v>0</v>
      </c>
      <c r="S804">
        <f>A!S804</f>
        <v>0</v>
      </c>
      <c r="T804">
        <f>A!T804</f>
        <v>0</v>
      </c>
      <c r="U804">
        <f>A!U804</f>
        <v>0</v>
      </c>
      <c r="V804" s="23">
        <f>IF(A!V804="&lt;",1,A!V804)</f>
        <v>0</v>
      </c>
      <c r="W804">
        <f>A!W804</f>
        <v>0</v>
      </c>
      <c r="X804">
        <f>A!X804</f>
        <v>0</v>
      </c>
      <c r="Y804">
        <f>A!Y804</f>
        <v>0</v>
      </c>
      <c r="Z804" s="23">
        <f t="shared" si="12"/>
        <v>0</v>
      </c>
      <c r="AA804">
        <f>A!Z804</f>
        <v>0</v>
      </c>
      <c r="AB804">
        <f>A!AA804</f>
        <v>0</v>
      </c>
      <c r="AC804">
        <f>A!AB804</f>
        <v>0</v>
      </c>
      <c r="AD804">
        <f>A!AC804</f>
        <v>0</v>
      </c>
      <c r="AE804">
        <f>A!AD804</f>
        <v>0</v>
      </c>
      <c r="AF804">
        <f>A!AE804</f>
        <v>0</v>
      </c>
      <c r="AG804">
        <f>A!AF804</f>
        <v>0</v>
      </c>
      <c r="AH804">
        <f>A!AG804</f>
        <v>0</v>
      </c>
      <c r="AI804">
        <f>A!AH804</f>
        <v>0</v>
      </c>
      <c r="AJ804">
        <f>A!AI804</f>
        <v>0</v>
      </c>
      <c r="AK804">
        <f>A!AJ804</f>
        <v>0</v>
      </c>
      <c r="AL804">
        <f>A!AK804</f>
        <v>0</v>
      </c>
      <c r="AM804">
        <f>A!AL804</f>
        <v>0</v>
      </c>
      <c r="AN804">
        <f>A!AM804</f>
        <v>0</v>
      </c>
      <c r="AO804">
        <f>A!AN804</f>
        <v>0</v>
      </c>
      <c r="AP804">
        <f>A!AO804</f>
        <v>0</v>
      </c>
      <c r="AQ804">
        <f>A!AP804</f>
        <v>0</v>
      </c>
      <c r="AR804">
        <f>A!AQ804</f>
        <v>0</v>
      </c>
      <c r="AS804">
        <f>A!AR804</f>
        <v>0</v>
      </c>
      <c r="AT804">
        <f>A!AS804</f>
        <v>0</v>
      </c>
      <c r="AU804">
        <f>A!AT804</f>
        <v>0</v>
      </c>
      <c r="AV804">
        <f>A!AU804</f>
        <v>0</v>
      </c>
      <c r="AW804" s="23" t="str">
        <f>IF(A!AV804=0,"",A!AV804)</f>
        <v/>
      </c>
      <c r="AX804">
        <f>A!AW804</f>
        <v>0</v>
      </c>
      <c r="AY804">
        <f>A!AX804</f>
        <v>0</v>
      </c>
      <c r="AZ804">
        <f>A!AY804</f>
        <v>0</v>
      </c>
      <c r="BA804">
        <f>A!AZ804</f>
        <v>0</v>
      </c>
      <c r="BB804">
        <f>A!BA804</f>
        <v>0</v>
      </c>
      <c r="BC804">
        <f>A!BB804</f>
        <v>0</v>
      </c>
      <c r="BD804">
        <f>A!BC804</f>
        <v>0</v>
      </c>
      <c r="BE804">
        <f>A!BD804</f>
        <v>0</v>
      </c>
      <c r="BF804">
        <f>A!BE804</f>
        <v>0</v>
      </c>
      <c r="BG804">
        <f>A!BF804</f>
        <v>0</v>
      </c>
      <c r="BH804">
        <f>A!BG804</f>
        <v>0</v>
      </c>
      <c r="BI804">
        <f>A!BH804</f>
        <v>0</v>
      </c>
      <c r="BJ804">
        <f>A!BI804</f>
        <v>0</v>
      </c>
      <c r="BK804">
        <f>A!BJ804</f>
        <v>0</v>
      </c>
      <c r="BL804">
        <f>A!BK804</f>
        <v>0</v>
      </c>
      <c r="BM804">
        <f>A!BL804</f>
        <v>0</v>
      </c>
      <c r="BN804">
        <f>A!BM804</f>
        <v>0</v>
      </c>
      <c r="BO804">
        <f>A!BN804</f>
        <v>0</v>
      </c>
      <c r="BP804">
        <f>A!BO804</f>
        <v>0</v>
      </c>
      <c r="BQ804">
        <f>A!BP804</f>
        <v>0</v>
      </c>
      <c r="BR804">
        <f>A!BQ804</f>
        <v>0</v>
      </c>
      <c r="BS804">
        <f>A!BR804</f>
        <v>0</v>
      </c>
      <c r="BT804">
        <f>A!BS804</f>
        <v>0</v>
      </c>
      <c r="BU804">
        <f>A!BT804</f>
        <v>0</v>
      </c>
      <c r="BV804">
        <f>A!BU804</f>
        <v>0</v>
      </c>
      <c r="BW804">
        <f>A!BV804</f>
        <v>0</v>
      </c>
      <c r="BX804">
        <f>A!BW804</f>
        <v>0</v>
      </c>
      <c r="BY804">
        <f>A!BX804</f>
        <v>0</v>
      </c>
      <c r="BZ804">
        <f>A!BY804</f>
        <v>0</v>
      </c>
      <c r="CA804">
        <f>A!BZ804</f>
        <v>0</v>
      </c>
      <c r="CB804">
        <f>A!CA804</f>
        <v>0</v>
      </c>
      <c r="CC804">
        <f>A!CB804</f>
        <v>0</v>
      </c>
      <c r="CD804">
        <f>A!CC804</f>
        <v>0</v>
      </c>
      <c r="CE804">
        <f>A!CD804</f>
        <v>0</v>
      </c>
      <c r="CF804">
        <f>A!CE804</f>
        <v>0</v>
      </c>
      <c r="CG804">
        <f>A!CF804</f>
        <v>0</v>
      </c>
      <c r="CH804">
        <f>A!CG804</f>
        <v>0</v>
      </c>
      <c r="CI804">
        <f>A!CH804</f>
        <v>0</v>
      </c>
      <c r="CJ804">
        <f>A!CI804</f>
        <v>0</v>
      </c>
      <c r="CK804">
        <f>A!CJ804</f>
        <v>0</v>
      </c>
      <c r="CL804">
        <f>A!CK804</f>
        <v>0</v>
      </c>
      <c r="CM804">
        <f>A!CL804</f>
        <v>0</v>
      </c>
      <c r="CN804">
        <f>A!CM804</f>
        <v>0</v>
      </c>
      <c r="CO804">
        <f>A!CN804</f>
        <v>0</v>
      </c>
      <c r="CP804">
        <f>A!CO804</f>
        <v>0</v>
      </c>
      <c r="CQ804">
        <f>A!CO1114</f>
        <v>0</v>
      </c>
      <c r="CR804">
        <f>A!CP804</f>
        <v>0</v>
      </c>
      <c r="CS804">
        <f>A!CQ804</f>
        <v>0</v>
      </c>
    </row>
    <row r="805" spans="1:97" x14ac:dyDescent="0.2">
      <c r="A805">
        <f>A!A805</f>
        <v>0</v>
      </c>
      <c r="B805">
        <f>A!B805</f>
        <v>0</v>
      </c>
      <c r="C805">
        <f>A!C805</f>
        <v>0</v>
      </c>
      <c r="D805">
        <f>A!D805</f>
        <v>0</v>
      </c>
      <c r="E805">
        <f>A!E805</f>
        <v>0</v>
      </c>
      <c r="F805">
        <f>A!F805</f>
        <v>0</v>
      </c>
      <c r="G805">
        <f>A!G805</f>
        <v>0</v>
      </c>
      <c r="H805">
        <f>A!H805</f>
        <v>0</v>
      </c>
      <c r="I805">
        <f>A!I805</f>
        <v>0</v>
      </c>
      <c r="J805">
        <f>A!J805</f>
        <v>0</v>
      </c>
      <c r="K805">
        <f>A!K805</f>
        <v>0</v>
      </c>
      <c r="L805">
        <f>A!L805</f>
        <v>0</v>
      </c>
      <c r="M805">
        <f>A!M805</f>
        <v>0</v>
      </c>
      <c r="N805">
        <f>A!N805</f>
        <v>0</v>
      </c>
      <c r="O805">
        <f>A!O805</f>
        <v>0</v>
      </c>
      <c r="P805" s="23" t="str">
        <f>IF(A!P805="","",INDEX(B!$A$1:$BT$2000,MATCH(A!P805,B!$AX$1:$AX$2000,0),D!$B$5))</f>
        <v/>
      </c>
      <c r="Q805">
        <f>A!Q805</f>
        <v>0</v>
      </c>
      <c r="R805">
        <f>A!R805</f>
        <v>0</v>
      </c>
      <c r="S805">
        <f>A!S805</f>
        <v>0</v>
      </c>
      <c r="T805">
        <f>A!T805</f>
        <v>0</v>
      </c>
      <c r="U805">
        <f>A!U805</f>
        <v>0</v>
      </c>
      <c r="V805" s="23">
        <f>IF(A!V805="&lt;",1,A!V805)</f>
        <v>0</v>
      </c>
      <c r="W805">
        <f>A!W805</f>
        <v>0</v>
      </c>
      <c r="X805">
        <f>A!X805</f>
        <v>0</v>
      </c>
      <c r="Y805">
        <f>A!Y805</f>
        <v>0</v>
      </c>
      <c r="Z805" s="23">
        <f t="shared" si="12"/>
        <v>0</v>
      </c>
      <c r="AA805">
        <f>A!Z805</f>
        <v>0</v>
      </c>
      <c r="AB805">
        <f>A!AA805</f>
        <v>0</v>
      </c>
      <c r="AC805">
        <f>A!AB805</f>
        <v>0</v>
      </c>
      <c r="AD805">
        <f>A!AC805</f>
        <v>0</v>
      </c>
      <c r="AE805">
        <f>A!AD805</f>
        <v>0</v>
      </c>
      <c r="AF805">
        <f>A!AE805</f>
        <v>0</v>
      </c>
      <c r="AG805">
        <f>A!AF805</f>
        <v>0</v>
      </c>
      <c r="AH805">
        <f>A!AG805</f>
        <v>0</v>
      </c>
      <c r="AI805">
        <f>A!AH805</f>
        <v>0</v>
      </c>
      <c r="AJ805">
        <f>A!AI805</f>
        <v>0</v>
      </c>
      <c r="AK805">
        <f>A!AJ805</f>
        <v>0</v>
      </c>
      <c r="AL805">
        <f>A!AK805</f>
        <v>0</v>
      </c>
      <c r="AM805">
        <f>A!AL805</f>
        <v>0</v>
      </c>
      <c r="AN805">
        <f>A!AM805</f>
        <v>0</v>
      </c>
      <c r="AO805">
        <f>A!AN805</f>
        <v>0</v>
      </c>
      <c r="AP805">
        <f>A!AO805</f>
        <v>0</v>
      </c>
      <c r="AQ805">
        <f>A!AP805</f>
        <v>0</v>
      </c>
      <c r="AR805">
        <f>A!AQ805</f>
        <v>0</v>
      </c>
      <c r="AS805">
        <f>A!AR805</f>
        <v>0</v>
      </c>
      <c r="AT805">
        <f>A!AS805</f>
        <v>0</v>
      </c>
      <c r="AU805">
        <f>A!AT805</f>
        <v>0</v>
      </c>
      <c r="AV805">
        <f>A!AU805</f>
        <v>0</v>
      </c>
      <c r="AW805" s="23" t="str">
        <f>IF(A!AV805=0,"",A!AV805)</f>
        <v/>
      </c>
      <c r="AX805">
        <f>A!AW805</f>
        <v>0</v>
      </c>
      <c r="AY805">
        <f>A!AX805</f>
        <v>0</v>
      </c>
      <c r="AZ805">
        <f>A!AY805</f>
        <v>0</v>
      </c>
      <c r="BA805">
        <f>A!AZ805</f>
        <v>0</v>
      </c>
      <c r="BB805">
        <f>A!BA805</f>
        <v>0</v>
      </c>
      <c r="BC805">
        <f>A!BB805</f>
        <v>0</v>
      </c>
      <c r="BD805">
        <f>A!BC805</f>
        <v>0</v>
      </c>
      <c r="BE805">
        <f>A!BD805</f>
        <v>0</v>
      </c>
      <c r="BF805">
        <f>A!BE805</f>
        <v>0</v>
      </c>
      <c r="BG805">
        <f>A!BF805</f>
        <v>0</v>
      </c>
      <c r="BH805">
        <f>A!BG805</f>
        <v>0</v>
      </c>
      <c r="BI805">
        <f>A!BH805</f>
        <v>0</v>
      </c>
      <c r="BJ805">
        <f>A!BI805</f>
        <v>0</v>
      </c>
      <c r="BK805">
        <f>A!BJ805</f>
        <v>0</v>
      </c>
      <c r="BL805">
        <f>A!BK805</f>
        <v>0</v>
      </c>
      <c r="BM805">
        <f>A!BL805</f>
        <v>0</v>
      </c>
      <c r="BN805">
        <f>A!BM805</f>
        <v>0</v>
      </c>
      <c r="BO805">
        <f>A!BN805</f>
        <v>0</v>
      </c>
      <c r="BP805">
        <f>A!BO805</f>
        <v>0</v>
      </c>
      <c r="BQ805">
        <f>A!BP805</f>
        <v>0</v>
      </c>
      <c r="BR805">
        <f>A!BQ805</f>
        <v>0</v>
      </c>
      <c r="BS805">
        <f>A!BR805</f>
        <v>0</v>
      </c>
      <c r="BT805">
        <f>A!BS805</f>
        <v>0</v>
      </c>
      <c r="BU805">
        <f>A!BT805</f>
        <v>0</v>
      </c>
      <c r="BV805">
        <f>A!BU805</f>
        <v>0</v>
      </c>
      <c r="BW805">
        <f>A!BV805</f>
        <v>0</v>
      </c>
      <c r="BX805">
        <f>A!BW805</f>
        <v>0</v>
      </c>
      <c r="BY805">
        <f>A!BX805</f>
        <v>0</v>
      </c>
      <c r="BZ805">
        <f>A!BY805</f>
        <v>0</v>
      </c>
      <c r="CA805">
        <f>A!BZ805</f>
        <v>0</v>
      </c>
      <c r="CB805">
        <f>A!CA805</f>
        <v>0</v>
      </c>
      <c r="CC805">
        <f>A!CB805</f>
        <v>0</v>
      </c>
      <c r="CD805">
        <f>A!CC805</f>
        <v>0</v>
      </c>
      <c r="CE805">
        <f>A!CD805</f>
        <v>0</v>
      </c>
      <c r="CF805">
        <f>A!CE805</f>
        <v>0</v>
      </c>
      <c r="CG805">
        <f>A!CF805</f>
        <v>0</v>
      </c>
      <c r="CH805">
        <f>A!CG805</f>
        <v>0</v>
      </c>
      <c r="CI805">
        <f>A!CH805</f>
        <v>0</v>
      </c>
      <c r="CJ805">
        <f>A!CI805</f>
        <v>0</v>
      </c>
      <c r="CK805">
        <f>A!CJ805</f>
        <v>0</v>
      </c>
      <c r="CL805">
        <f>A!CK805</f>
        <v>0</v>
      </c>
      <c r="CM805">
        <f>A!CL805</f>
        <v>0</v>
      </c>
      <c r="CN805">
        <f>A!CM805</f>
        <v>0</v>
      </c>
      <c r="CO805">
        <f>A!CN805</f>
        <v>0</v>
      </c>
      <c r="CP805">
        <f>A!CO805</f>
        <v>0</v>
      </c>
      <c r="CQ805">
        <f>A!CO1115</f>
        <v>0</v>
      </c>
      <c r="CR805">
        <f>A!CP805</f>
        <v>0</v>
      </c>
      <c r="CS805">
        <f>A!CQ805</f>
        <v>0</v>
      </c>
    </row>
    <row r="806" spans="1:97" x14ac:dyDescent="0.2">
      <c r="A806">
        <f>A!A806</f>
        <v>0</v>
      </c>
      <c r="B806">
        <f>A!B806</f>
        <v>0</v>
      </c>
      <c r="C806">
        <f>A!C806</f>
        <v>0</v>
      </c>
      <c r="D806">
        <f>A!D806</f>
        <v>0</v>
      </c>
      <c r="E806">
        <f>A!E806</f>
        <v>0</v>
      </c>
      <c r="F806">
        <f>A!F806</f>
        <v>0</v>
      </c>
      <c r="G806">
        <f>A!G806</f>
        <v>0</v>
      </c>
      <c r="H806">
        <f>A!H806</f>
        <v>0</v>
      </c>
      <c r="I806">
        <f>A!I806</f>
        <v>0</v>
      </c>
      <c r="J806">
        <f>A!J806</f>
        <v>0</v>
      </c>
      <c r="K806">
        <f>A!K806</f>
        <v>0</v>
      </c>
      <c r="L806">
        <f>A!L806</f>
        <v>0</v>
      </c>
      <c r="M806">
        <f>A!M806</f>
        <v>0</v>
      </c>
      <c r="N806">
        <f>A!N806</f>
        <v>0</v>
      </c>
      <c r="O806">
        <f>A!O806</f>
        <v>0</v>
      </c>
      <c r="P806" s="23" t="str">
        <f>IF(A!P806="","",INDEX(B!$A$1:$BT$2000,MATCH(A!P806,B!$AX$1:$AX$2000,0),D!$B$5))</f>
        <v/>
      </c>
      <c r="Q806">
        <f>A!Q806</f>
        <v>0</v>
      </c>
      <c r="R806">
        <f>A!R806</f>
        <v>0</v>
      </c>
      <c r="S806">
        <f>A!S806</f>
        <v>0</v>
      </c>
      <c r="T806">
        <f>A!T806</f>
        <v>0</v>
      </c>
      <c r="U806">
        <f>A!U806</f>
        <v>0</v>
      </c>
      <c r="V806" s="23">
        <f>IF(A!V806="&lt;",1,A!V806)</f>
        <v>0</v>
      </c>
      <c r="W806">
        <f>A!W806</f>
        <v>0</v>
      </c>
      <c r="X806">
        <f>A!X806</f>
        <v>0</v>
      </c>
      <c r="Y806">
        <f>A!Y806</f>
        <v>0</v>
      </c>
      <c r="Z806" s="23">
        <f t="shared" si="12"/>
        <v>0</v>
      </c>
      <c r="AA806">
        <f>A!Z806</f>
        <v>0</v>
      </c>
      <c r="AB806">
        <f>A!AA806</f>
        <v>0</v>
      </c>
      <c r="AC806">
        <f>A!AB806</f>
        <v>0</v>
      </c>
      <c r="AD806">
        <f>A!AC806</f>
        <v>0</v>
      </c>
      <c r="AE806">
        <f>A!AD806</f>
        <v>0</v>
      </c>
      <c r="AF806">
        <f>A!AE806</f>
        <v>0</v>
      </c>
      <c r="AG806">
        <f>A!AF806</f>
        <v>0</v>
      </c>
      <c r="AH806">
        <f>A!AG806</f>
        <v>0</v>
      </c>
      <c r="AI806">
        <f>A!AH806</f>
        <v>0</v>
      </c>
      <c r="AJ806">
        <f>A!AI806</f>
        <v>0</v>
      </c>
      <c r="AK806">
        <f>A!AJ806</f>
        <v>0</v>
      </c>
      <c r="AL806">
        <f>A!AK806</f>
        <v>0</v>
      </c>
      <c r="AM806">
        <f>A!AL806</f>
        <v>0</v>
      </c>
      <c r="AN806">
        <f>A!AM806</f>
        <v>0</v>
      </c>
      <c r="AO806">
        <f>A!AN806</f>
        <v>0</v>
      </c>
      <c r="AP806">
        <f>A!AO806</f>
        <v>0</v>
      </c>
      <c r="AQ806">
        <f>A!AP806</f>
        <v>0</v>
      </c>
      <c r="AR806">
        <f>A!AQ806</f>
        <v>0</v>
      </c>
      <c r="AS806">
        <f>A!AR806</f>
        <v>0</v>
      </c>
      <c r="AT806">
        <f>A!AS806</f>
        <v>0</v>
      </c>
      <c r="AU806">
        <f>A!AT806</f>
        <v>0</v>
      </c>
      <c r="AV806">
        <f>A!AU806</f>
        <v>0</v>
      </c>
      <c r="AW806" s="23" t="str">
        <f>IF(A!AV806=0,"",A!AV806)</f>
        <v/>
      </c>
      <c r="AX806">
        <f>A!AW806</f>
        <v>0</v>
      </c>
      <c r="AY806">
        <f>A!AX806</f>
        <v>0</v>
      </c>
      <c r="AZ806">
        <f>A!AY806</f>
        <v>0</v>
      </c>
      <c r="BA806">
        <f>A!AZ806</f>
        <v>0</v>
      </c>
      <c r="BB806">
        <f>A!BA806</f>
        <v>0</v>
      </c>
      <c r="BC806">
        <f>A!BB806</f>
        <v>0</v>
      </c>
      <c r="BD806">
        <f>A!BC806</f>
        <v>0</v>
      </c>
      <c r="BE806">
        <f>A!BD806</f>
        <v>0</v>
      </c>
      <c r="BF806">
        <f>A!BE806</f>
        <v>0</v>
      </c>
      <c r="BG806">
        <f>A!BF806</f>
        <v>0</v>
      </c>
      <c r="BH806">
        <f>A!BG806</f>
        <v>0</v>
      </c>
      <c r="BI806">
        <f>A!BH806</f>
        <v>0</v>
      </c>
      <c r="BJ806">
        <f>A!BI806</f>
        <v>0</v>
      </c>
      <c r="BK806">
        <f>A!BJ806</f>
        <v>0</v>
      </c>
      <c r="BL806">
        <f>A!BK806</f>
        <v>0</v>
      </c>
      <c r="BM806">
        <f>A!BL806</f>
        <v>0</v>
      </c>
      <c r="BN806">
        <f>A!BM806</f>
        <v>0</v>
      </c>
      <c r="BO806">
        <f>A!BN806</f>
        <v>0</v>
      </c>
      <c r="BP806">
        <f>A!BO806</f>
        <v>0</v>
      </c>
      <c r="BQ806">
        <f>A!BP806</f>
        <v>0</v>
      </c>
      <c r="BR806">
        <f>A!BQ806</f>
        <v>0</v>
      </c>
      <c r="BS806">
        <f>A!BR806</f>
        <v>0</v>
      </c>
      <c r="BT806">
        <f>A!BS806</f>
        <v>0</v>
      </c>
      <c r="BU806">
        <f>A!BT806</f>
        <v>0</v>
      </c>
      <c r="BV806">
        <f>A!BU806</f>
        <v>0</v>
      </c>
      <c r="BW806">
        <f>A!BV806</f>
        <v>0</v>
      </c>
      <c r="BX806">
        <f>A!BW806</f>
        <v>0</v>
      </c>
      <c r="BY806">
        <f>A!BX806</f>
        <v>0</v>
      </c>
      <c r="BZ806">
        <f>A!BY806</f>
        <v>0</v>
      </c>
      <c r="CA806">
        <f>A!BZ806</f>
        <v>0</v>
      </c>
      <c r="CB806">
        <f>A!CA806</f>
        <v>0</v>
      </c>
      <c r="CC806">
        <f>A!CB806</f>
        <v>0</v>
      </c>
      <c r="CD806">
        <f>A!CC806</f>
        <v>0</v>
      </c>
      <c r="CE806">
        <f>A!CD806</f>
        <v>0</v>
      </c>
      <c r="CF806">
        <f>A!CE806</f>
        <v>0</v>
      </c>
      <c r="CG806">
        <f>A!CF806</f>
        <v>0</v>
      </c>
      <c r="CH806">
        <f>A!CG806</f>
        <v>0</v>
      </c>
      <c r="CI806">
        <f>A!CH806</f>
        <v>0</v>
      </c>
      <c r="CJ806">
        <f>A!CI806</f>
        <v>0</v>
      </c>
      <c r="CK806">
        <f>A!CJ806</f>
        <v>0</v>
      </c>
      <c r="CL806">
        <f>A!CK806</f>
        <v>0</v>
      </c>
      <c r="CM806">
        <f>A!CL806</f>
        <v>0</v>
      </c>
      <c r="CN806">
        <f>A!CM806</f>
        <v>0</v>
      </c>
      <c r="CO806">
        <f>A!CN806</f>
        <v>0</v>
      </c>
      <c r="CP806">
        <f>A!CO806</f>
        <v>0</v>
      </c>
      <c r="CQ806">
        <f>A!CO1116</f>
        <v>0</v>
      </c>
      <c r="CR806">
        <f>A!CP806</f>
        <v>0</v>
      </c>
      <c r="CS806">
        <f>A!CQ806</f>
        <v>0</v>
      </c>
    </row>
    <row r="807" spans="1:97" x14ac:dyDescent="0.2">
      <c r="A807">
        <f>A!A807</f>
        <v>0</v>
      </c>
      <c r="B807">
        <f>A!B807</f>
        <v>0</v>
      </c>
      <c r="C807">
        <f>A!C807</f>
        <v>0</v>
      </c>
      <c r="D807">
        <f>A!D807</f>
        <v>0</v>
      </c>
      <c r="E807">
        <f>A!E807</f>
        <v>0</v>
      </c>
      <c r="F807">
        <f>A!F807</f>
        <v>0</v>
      </c>
      <c r="G807">
        <f>A!G807</f>
        <v>0</v>
      </c>
      <c r="H807">
        <f>A!H807</f>
        <v>0</v>
      </c>
      <c r="I807">
        <f>A!I807</f>
        <v>0</v>
      </c>
      <c r="J807">
        <f>A!J807</f>
        <v>0</v>
      </c>
      <c r="K807">
        <f>A!K807</f>
        <v>0</v>
      </c>
      <c r="L807">
        <f>A!L807</f>
        <v>0</v>
      </c>
      <c r="M807">
        <f>A!M807</f>
        <v>0</v>
      </c>
      <c r="N807">
        <f>A!N807</f>
        <v>0</v>
      </c>
      <c r="O807">
        <f>A!O807</f>
        <v>0</v>
      </c>
      <c r="P807" s="23" t="str">
        <f>IF(A!P807="","",INDEX(B!$A$1:$BT$2000,MATCH(A!P807,B!$AX$1:$AX$2000,0),D!$B$5))</f>
        <v/>
      </c>
      <c r="Q807">
        <f>A!Q807</f>
        <v>0</v>
      </c>
      <c r="R807">
        <f>A!R807</f>
        <v>0</v>
      </c>
      <c r="S807">
        <f>A!S807</f>
        <v>0</v>
      </c>
      <c r="T807">
        <f>A!T807</f>
        <v>0</v>
      </c>
      <c r="U807">
        <f>A!U807</f>
        <v>0</v>
      </c>
      <c r="V807" s="23">
        <f>IF(A!V807="&lt;",1,A!V807)</f>
        <v>0</v>
      </c>
      <c r="W807">
        <f>A!W807</f>
        <v>0</v>
      </c>
      <c r="X807">
        <f>A!X807</f>
        <v>0</v>
      </c>
      <c r="Y807">
        <f>A!Y807</f>
        <v>0</v>
      </c>
      <c r="Z807" s="23">
        <f t="shared" si="12"/>
        <v>0</v>
      </c>
      <c r="AA807">
        <f>A!Z807</f>
        <v>0</v>
      </c>
      <c r="AB807">
        <f>A!AA807</f>
        <v>0</v>
      </c>
      <c r="AC807">
        <f>A!AB807</f>
        <v>0</v>
      </c>
      <c r="AD807">
        <f>A!AC807</f>
        <v>0</v>
      </c>
      <c r="AE807">
        <f>A!AD807</f>
        <v>0</v>
      </c>
      <c r="AF807">
        <f>A!AE807</f>
        <v>0</v>
      </c>
      <c r="AG807">
        <f>A!AF807</f>
        <v>0</v>
      </c>
      <c r="AH807">
        <f>A!AG807</f>
        <v>0</v>
      </c>
      <c r="AI807">
        <f>A!AH807</f>
        <v>0</v>
      </c>
      <c r="AJ807">
        <f>A!AI807</f>
        <v>0</v>
      </c>
      <c r="AK807">
        <f>A!AJ807</f>
        <v>0</v>
      </c>
      <c r="AL807">
        <f>A!AK807</f>
        <v>0</v>
      </c>
      <c r="AM807">
        <f>A!AL807</f>
        <v>0</v>
      </c>
      <c r="AN807">
        <f>A!AM807</f>
        <v>0</v>
      </c>
      <c r="AO807">
        <f>A!AN807</f>
        <v>0</v>
      </c>
      <c r="AP807">
        <f>A!AO807</f>
        <v>0</v>
      </c>
      <c r="AQ807">
        <f>A!AP807</f>
        <v>0</v>
      </c>
      <c r="AR807">
        <f>A!AQ807</f>
        <v>0</v>
      </c>
      <c r="AS807">
        <f>A!AR807</f>
        <v>0</v>
      </c>
      <c r="AT807">
        <f>A!AS807</f>
        <v>0</v>
      </c>
      <c r="AU807">
        <f>A!AT807</f>
        <v>0</v>
      </c>
      <c r="AV807">
        <f>A!AU807</f>
        <v>0</v>
      </c>
      <c r="AW807" s="23" t="str">
        <f>IF(A!AV807=0,"",A!AV807)</f>
        <v/>
      </c>
      <c r="AX807">
        <f>A!AW807</f>
        <v>0</v>
      </c>
      <c r="AY807">
        <f>A!AX807</f>
        <v>0</v>
      </c>
      <c r="AZ807">
        <f>A!AY807</f>
        <v>0</v>
      </c>
      <c r="BA807">
        <f>A!AZ807</f>
        <v>0</v>
      </c>
      <c r="BB807">
        <f>A!BA807</f>
        <v>0</v>
      </c>
      <c r="BC807">
        <f>A!BB807</f>
        <v>0</v>
      </c>
      <c r="BD807">
        <f>A!BC807</f>
        <v>0</v>
      </c>
      <c r="BE807">
        <f>A!BD807</f>
        <v>0</v>
      </c>
      <c r="BF807">
        <f>A!BE807</f>
        <v>0</v>
      </c>
      <c r="BG807">
        <f>A!BF807</f>
        <v>0</v>
      </c>
      <c r="BH807">
        <f>A!BG807</f>
        <v>0</v>
      </c>
      <c r="BI807">
        <f>A!BH807</f>
        <v>0</v>
      </c>
      <c r="BJ807">
        <f>A!BI807</f>
        <v>0</v>
      </c>
      <c r="BK807">
        <f>A!BJ807</f>
        <v>0</v>
      </c>
      <c r="BL807">
        <f>A!BK807</f>
        <v>0</v>
      </c>
      <c r="BM807">
        <f>A!BL807</f>
        <v>0</v>
      </c>
      <c r="BN807">
        <f>A!BM807</f>
        <v>0</v>
      </c>
      <c r="BO807">
        <f>A!BN807</f>
        <v>0</v>
      </c>
      <c r="BP807">
        <f>A!BO807</f>
        <v>0</v>
      </c>
      <c r="BQ807">
        <f>A!BP807</f>
        <v>0</v>
      </c>
      <c r="BR807">
        <f>A!BQ807</f>
        <v>0</v>
      </c>
      <c r="BS807">
        <f>A!BR807</f>
        <v>0</v>
      </c>
      <c r="BT807">
        <f>A!BS807</f>
        <v>0</v>
      </c>
      <c r="BU807">
        <f>A!BT807</f>
        <v>0</v>
      </c>
      <c r="BV807">
        <f>A!BU807</f>
        <v>0</v>
      </c>
      <c r="BW807">
        <f>A!BV807</f>
        <v>0</v>
      </c>
      <c r="BX807">
        <f>A!BW807</f>
        <v>0</v>
      </c>
      <c r="BY807">
        <f>A!BX807</f>
        <v>0</v>
      </c>
      <c r="BZ807">
        <f>A!BY807</f>
        <v>0</v>
      </c>
      <c r="CA807">
        <f>A!BZ807</f>
        <v>0</v>
      </c>
      <c r="CB807">
        <f>A!CA807</f>
        <v>0</v>
      </c>
      <c r="CC807">
        <f>A!CB807</f>
        <v>0</v>
      </c>
      <c r="CD807">
        <f>A!CC807</f>
        <v>0</v>
      </c>
      <c r="CE807">
        <f>A!CD807</f>
        <v>0</v>
      </c>
      <c r="CF807">
        <f>A!CE807</f>
        <v>0</v>
      </c>
      <c r="CG807">
        <f>A!CF807</f>
        <v>0</v>
      </c>
      <c r="CH807">
        <f>A!CG807</f>
        <v>0</v>
      </c>
      <c r="CI807">
        <f>A!CH807</f>
        <v>0</v>
      </c>
      <c r="CJ807">
        <f>A!CI807</f>
        <v>0</v>
      </c>
      <c r="CK807">
        <f>A!CJ807</f>
        <v>0</v>
      </c>
      <c r="CL807">
        <f>A!CK807</f>
        <v>0</v>
      </c>
      <c r="CM807">
        <f>A!CL807</f>
        <v>0</v>
      </c>
      <c r="CN807">
        <f>A!CM807</f>
        <v>0</v>
      </c>
      <c r="CO807">
        <f>A!CN807</f>
        <v>0</v>
      </c>
      <c r="CP807">
        <f>A!CO807</f>
        <v>0</v>
      </c>
      <c r="CQ807">
        <f>A!CO1117</f>
        <v>0</v>
      </c>
      <c r="CR807">
        <f>A!CP807</f>
        <v>0</v>
      </c>
      <c r="CS807">
        <f>A!CQ807</f>
        <v>0</v>
      </c>
    </row>
    <row r="808" spans="1:97" x14ac:dyDescent="0.2">
      <c r="A808">
        <f>A!A808</f>
        <v>0</v>
      </c>
      <c r="B808">
        <f>A!B808</f>
        <v>0</v>
      </c>
      <c r="C808">
        <f>A!C808</f>
        <v>0</v>
      </c>
      <c r="D808">
        <f>A!D808</f>
        <v>0</v>
      </c>
      <c r="E808">
        <f>A!E808</f>
        <v>0</v>
      </c>
      <c r="F808">
        <f>A!F808</f>
        <v>0</v>
      </c>
      <c r="G808">
        <f>A!G808</f>
        <v>0</v>
      </c>
      <c r="H808">
        <f>A!H808</f>
        <v>0</v>
      </c>
      <c r="I808">
        <f>A!I808</f>
        <v>0</v>
      </c>
      <c r="J808">
        <f>A!J808</f>
        <v>0</v>
      </c>
      <c r="K808">
        <f>A!K808</f>
        <v>0</v>
      </c>
      <c r="L808">
        <f>A!L808</f>
        <v>0</v>
      </c>
      <c r="M808">
        <f>A!M808</f>
        <v>0</v>
      </c>
      <c r="N808">
        <f>A!N808</f>
        <v>0</v>
      </c>
      <c r="O808">
        <f>A!O808</f>
        <v>0</v>
      </c>
      <c r="P808" s="23" t="str">
        <f>IF(A!P808="","",INDEX(B!$A$1:$BT$2000,MATCH(A!P808,B!$AX$1:$AX$2000,0),D!$B$5))</f>
        <v/>
      </c>
      <c r="Q808">
        <f>A!Q808</f>
        <v>0</v>
      </c>
      <c r="R808">
        <f>A!R808</f>
        <v>0</v>
      </c>
      <c r="S808">
        <f>A!S808</f>
        <v>0</v>
      </c>
      <c r="T808">
        <f>A!T808</f>
        <v>0</v>
      </c>
      <c r="U808">
        <f>A!U808</f>
        <v>0</v>
      </c>
      <c r="V808" s="23">
        <f>IF(A!V808="&lt;",1,A!V808)</f>
        <v>0</v>
      </c>
      <c r="W808">
        <f>A!W808</f>
        <v>0</v>
      </c>
      <c r="X808">
        <f>A!X808</f>
        <v>0</v>
      </c>
      <c r="Y808">
        <f>A!Y808</f>
        <v>0</v>
      </c>
      <c r="Z808" s="23">
        <f t="shared" si="12"/>
        <v>0</v>
      </c>
      <c r="AA808">
        <f>A!Z808</f>
        <v>0</v>
      </c>
      <c r="AB808">
        <f>A!AA808</f>
        <v>0</v>
      </c>
      <c r="AC808">
        <f>A!AB808</f>
        <v>0</v>
      </c>
      <c r="AD808">
        <f>A!AC808</f>
        <v>0</v>
      </c>
      <c r="AE808">
        <f>A!AD808</f>
        <v>0</v>
      </c>
      <c r="AF808">
        <f>A!AE808</f>
        <v>0</v>
      </c>
      <c r="AG808">
        <f>A!AF808</f>
        <v>0</v>
      </c>
      <c r="AH808">
        <f>A!AG808</f>
        <v>0</v>
      </c>
      <c r="AI808">
        <f>A!AH808</f>
        <v>0</v>
      </c>
      <c r="AJ808">
        <f>A!AI808</f>
        <v>0</v>
      </c>
      <c r="AK808">
        <f>A!AJ808</f>
        <v>0</v>
      </c>
      <c r="AL808">
        <f>A!AK808</f>
        <v>0</v>
      </c>
      <c r="AM808">
        <f>A!AL808</f>
        <v>0</v>
      </c>
      <c r="AN808">
        <f>A!AM808</f>
        <v>0</v>
      </c>
      <c r="AO808">
        <f>A!AN808</f>
        <v>0</v>
      </c>
      <c r="AP808">
        <f>A!AO808</f>
        <v>0</v>
      </c>
      <c r="AQ808">
        <f>A!AP808</f>
        <v>0</v>
      </c>
      <c r="AR808">
        <f>A!AQ808</f>
        <v>0</v>
      </c>
      <c r="AS808">
        <f>A!AR808</f>
        <v>0</v>
      </c>
      <c r="AT808">
        <f>A!AS808</f>
        <v>0</v>
      </c>
      <c r="AU808">
        <f>A!AT808</f>
        <v>0</v>
      </c>
      <c r="AV808">
        <f>A!AU808</f>
        <v>0</v>
      </c>
      <c r="AW808" s="23" t="str">
        <f>IF(A!AV808=0,"",A!AV808)</f>
        <v/>
      </c>
      <c r="AX808">
        <f>A!AW808</f>
        <v>0</v>
      </c>
      <c r="AY808">
        <f>A!AX808</f>
        <v>0</v>
      </c>
      <c r="AZ808">
        <f>A!AY808</f>
        <v>0</v>
      </c>
      <c r="BA808">
        <f>A!AZ808</f>
        <v>0</v>
      </c>
      <c r="BB808">
        <f>A!BA808</f>
        <v>0</v>
      </c>
      <c r="BC808">
        <f>A!BB808</f>
        <v>0</v>
      </c>
      <c r="BD808">
        <f>A!BC808</f>
        <v>0</v>
      </c>
      <c r="BE808">
        <f>A!BD808</f>
        <v>0</v>
      </c>
      <c r="BF808">
        <f>A!BE808</f>
        <v>0</v>
      </c>
      <c r="BG808">
        <f>A!BF808</f>
        <v>0</v>
      </c>
      <c r="BH808">
        <f>A!BG808</f>
        <v>0</v>
      </c>
      <c r="BI808">
        <f>A!BH808</f>
        <v>0</v>
      </c>
      <c r="BJ808">
        <f>A!BI808</f>
        <v>0</v>
      </c>
      <c r="BK808">
        <f>A!BJ808</f>
        <v>0</v>
      </c>
      <c r="BL808">
        <f>A!BK808</f>
        <v>0</v>
      </c>
      <c r="BM808">
        <f>A!BL808</f>
        <v>0</v>
      </c>
      <c r="BN808">
        <f>A!BM808</f>
        <v>0</v>
      </c>
      <c r="BO808">
        <f>A!BN808</f>
        <v>0</v>
      </c>
      <c r="BP808">
        <f>A!BO808</f>
        <v>0</v>
      </c>
      <c r="BQ808">
        <f>A!BP808</f>
        <v>0</v>
      </c>
      <c r="BR808">
        <f>A!BQ808</f>
        <v>0</v>
      </c>
      <c r="BS808">
        <f>A!BR808</f>
        <v>0</v>
      </c>
      <c r="BT808">
        <f>A!BS808</f>
        <v>0</v>
      </c>
      <c r="BU808">
        <f>A!BT808</f>
        <v>0</v>
      </c>
      <c r="BV808">
        <f>A!BU808</f>
        <v>0</v>
      </c>
      <c r="BW808">
        <f>A!BV808</f>
        <v>0</v>
      </c>
      <c r="BX808">
        <f>A!BW808</f>
        <v>0</v>
      </c>
      <c r="BY808">
        <f>A!BX808</f>
        <v>0</v>
      </c>
      <c r="BZ808">
        <f>A!BY808</f>
        <v>0</v>
      </c>
      <c r="CA808">
        <f>A!BZ808</f>
        <v>0</v>
      </c>
      <c r="CB808">
        <f>A!CA808</f>
        <v>0</v>
      </c>
      <c r="CC808">
        <f>A!CB808</f>
        <v>0</v>
      </c>
      <c r="CD808">
        <f>A!CC808</f>
        <v>0</v>
      </c>
      <c r="CE808">
        <f>A!CD808</f>
        <v>0</v>
      </c>
      <c r="CF808">
        <f>A!CE808</f>
        <v>0</v>
      </c>
      <c r="CG808">
        <f>A!CF808</f>
        <v>0</v>
      </c>
      <c r="CH808">
        <f>A!CG808</f>
        <v>0</v>
      </c>
      <c r="CI808">
        <f>A!CH808</f>
        <v>0</v>
      </c>
      <c r="CJ808">
        <f>A!CI808</f>
        <v>0</v>
      </c>
      <c r="CK808">
        <f>A!CJ808</f>
        <v>0</v>
      </c>
      <c r="CL808">
        <f>A!CK808</f>
        <v>0</v>
      </c>
      <c r="CM808">
        <f>A!CL808</f>
        <v>0</v>
      </c>
      <c r="CN808">
        <f>A!CM808</f>
        <v>0</v>
      </c>
      <c r="CO808">
        <f>A!CN808</f>
        <v>0</v>
      </c>
      <c r="CP808">
        <f>A!CO808</f>
        <v>0</v>
      </c>
      <c r="CQ808">
        <f>A!CO1118</f>
        <v>0</v>
      </c>
      <c r="CR808">
        <f>A!CP808</f>
        <v>0</v>
      </c>
      <c r="CS808">
        <f>A!CQ808</f>
        <v>0</v>
      </c>
    </row>
    <row r="809" spans="1:97" x14ac:dyDescent="0.2">
      <c r="A809">
        <f>A!A809</f>
        <v>0</v>
      </c>
      <c r="B809">
        <f>A!B809</f>
        <v>0</v>
      </c>
      <c r="C809">
        <f>A!C809</f>
        <v>0</v>
      </c>
      <c r="D809">
        <f>A!D809</f>
        <v>0</v>
      </c>
      <c r="E809">
        <f>A!E809</f>
        <v>0</v>
      </c>
      <c r="F809">
        <f>A!F809</f>
        <v>0</v>
      </c>
      <c r="G809">
        <f>A!G809</f>
        <v>0</v>
      </c>
      <c r="H809">
        <f>A!H809</f>
        <v>0</v>
      </c>
      <c r="I809">
        <f>A!I809</f>
        <v>0</v>
      </c>
      <c r="J809">
        <f>A!J809</f>
        <v>0</v>
      </c>
      <c r="K809">
        <f>A!K809</f>
        <v>0</v>
      </c>
      <c r="L809">
        <f>A!L809</f>
        <v>0</v>
      </c>
      <c r="M809">
        <f>A!M809</f>
        <v>0</v>
      </c>
      <c r="N809">
        <f>A!N809</f>
        <v>0</v>
      </c>
      <c r="O809">
        <f>A!O809</f>
        <v>0</v>
      </c>
      <c r="P809" s="23" t="str">
        <f>IF(A!P809="","",INDEX(B!$A$1:$BT$2000,MATCH(A!P809,B!$AX$1:$AX$2000,0),D!$B$5))</f>
        <v/>
      </c>
      <c r="Q809">
        <f>A!Q809</f>
        <v>0</v>
      </c>
      <c r="R809">
        <f>A!R809</f>
        <v>0</v>
      </c>
      <c r="S809">
        <f>A!S809</f>
        <v>0</v>
      </c>
      <c r="T809">
        <f>A!T809</f>
        <v>0</v>
      </c>
      <c r="U809">
        <f>A!U809</f>
        <v>0</v>
      </c>
      <c r="V809" s="23">
        <f>IF(A!V809="&lt;",1,A!V809)</f>
        <v>0</v>
      </c>
      <c r="W809">
        <f>A!W809</f>
        <v>0</v>
      </c>
      <c r="X809">
        <f>A!X809</f>
        <v>0</v>
      </c>
      <c r="Y809">
        <f>A!Y809</f>
        <v>0</v>
      </c>
      <c r="Z809" s="23">
        <f t="shared" si="12"/>
        <v>0</v>
      </c>
      <c r="AA809">
        <f>A!Z809</f>
        <v>0</v>
      </c>
      <c r="AB809">
        <f>A!AA809</f>
        <v>0</v>
      </c>
      <c r="AC809">
        <f>A!AB809</f>
        <v>0</v>
      </c>
      <c r="AD809">
        <f>A!AC809</f>
        <v>0</v>
      </c>
      <c r="AE809">
        <f>A!AD809</f>
        <v>0</v>
      </c>
      <c r="AF809">
        <f>A!AE809</f>
        <v>0</v>
      </c>
      <c r="AG809">
        <f>A!AF809</f>
        <v>0</v>
      </c>
      <c r="AH809">
        <f>A!AG809</f>
        <v>0</v>
      </c>
      <c r="AI809">
        <f>A!AH809</f>
        <v>0</v>
      </c>
      <c r="AJ809">
        <f>A!AI809</f>
        <v>0</v>
      </c>
      <c r="AK809">
        <f>A!AJ809</f>
        <v>0</v>
      </c>
      <c r="AL809">
        <f>A!AK809</f>
        <v>0</v>
      </c>
      <c r="AM809">
        <f>A!AL809</f>
        <v>0</v>
      </c>
      <c r="AN809">
        <f>A!AM809</f>
        <v>0</v>
      </c>
      <c r="AO809">
        <f>A!AN809</f>
        <v>0</v>
      </c>
      <c r="AP809">
        <f>A!AO809</f>
        <v>0</v>
      </c>
      <c r="AQ809">
        <f>A!AP809</f>
        <v>0</v>
      </c>
      <c r="AR809">
        <f>A!AQ809</f>
        <v>0</v>
      </c>
      <c r="AS809">
        <f>A!AR809</f>
        <v>0</v>
      </c>
      <c r="AT809">
        <f>A!AS809</f>
        <v>0</v>
      </c>
      <c r="AU809">
        <f>A!AT809</f>
        <v>0</v>
      </c>
      <c r="AV809">
        <f>A!AU809</f>
        <v>0</v>
      </c>
      <c r="AW809" s="23" t="str">
        <f>IF(A!AV809=0,"",A!AV809)</f>
        <v/>
      </c>
      <c r="AX809">
        <f>A!AW809</f>
        <v>0</v>
      </c>
      <c r="AY809">
        <f>A!AX809</f>
        <v>0</v>
      </c>
      <c r="AZ809">
        <f>A!AY809</f>
        <v>0</v>
      </c>
      <c r="BA809">
        <f>A!AZ809</f>
        <v>0</v>
      </c>
      <c r="BB809">
        <f>A!BA809</f>
        <v>0</v>
      </c>
      <c r="BC809">
        <f>A!BB809</f>
        <v>0</v>
      </c>
      <c r="BD809">
        <f>A!BC809</f>
        <v>0</v>
      </c>
      <c r="BE809">
        <f>A!BD809</f>
        <v>0</v>
      </c>
      <c r="BF809">
        <f>A!BE809</f>
        <v>0</v>
      </c>
      <c r="BG809">
        <f>A!BF809</f>
        <v>0</v>
      </c>
      <c r="BH809">
        <f>A!BG809</f>
        <v>0</v>
      </c>
      <c r="BI809">
        <f>A!BH809</f>
        <v>0</v>
      </c>
      <c r="BJ809">
        <f>A!BI809</f>
        <v>0</v>
      </c>
      <c r="BK809">
        <f>A!BJ809</f>
        <v>0</v>
      </c>
      <c r="BL809">
        <f>A!BK809</f>
        <v>0</v>
      </c>
      <c r="BM809">
        <f>A!BL809</f>
        <v>0</v>
      </c>
      <c r="BN809">
        <f>A!BM809</f>
        <v>0</v>
      </c>
      <c r="BO809">
        <f>A!BN809</f>
        <v>0</v>
      </c>
      <c r="BP809">
        <f>A!BO809</f>
        <v>0</v>
      </c>
      <c r="BQ809">
        <f>A!BP809</f>
        <v>0</v>
      </c>
      <c r="BR809">
        <f>A!BQ809</f>
        <v>0</v>
      </c>
      <c r="BS809">
        <f>A!BR809</f>
        <v>0</v>
      </c>
      <c r="BT809">
        <f>A!BS809</f>
        <v>0</v>
      </c>
      <c r="BU809">
        <f>A!BT809</f>
        <v>0</v>
      </c>
      <c r="BV809">
        <f>A!BU809</f>
        <v>0</v>
      </c>
      <c r="BW809">
        <f>A!BV809</f>
        <v>0</v>
      </c>
      <c r="BX809">
        <f>A!BW809</f>
        <v>0</v>
      </c>
      <c r="BY809">
        <f>A!BX809</f>
        <v>0</v>
      </c>
      <c r="BZ809">
        <f>A!BY809</f>
        <v>0</v>
      </c>
      <c r="CA809">
        <f>A!BZ809</f>
        <v>0</v>
      </c>
      <c r="CB809">
        <f>A!CA809</f>
        <v>0</v>
      </c>
      <c r="CC809">
        <f>A!CB809</f>
        <v>0</v>
      </c>
      <c r="CD809">
        <f>A!CC809</f>
        <v>0</v>
      </c>
      <c r="CE809">
        <f>A!CD809</f>
        <v>0</v>
      </c>
      <c r="CF809">
        <f>A!CE809</f>
        <v>0</v>
      </c>
      <c r="CG809">
        <f>A!CF809</f>
        <v>0</v>
      </c>
      <c r="CH809">
        <f>A!CG809</f>
        <v>0</v>
      </c>
      <c r="CI809">
        <f>A!CH809</f>
        <v>0</v>
      </c>
      <c r="CJ809">
        <f>A!CI809</f>
        <v>0</v>
      </c>
      <c r="CK809">
        <f>A!CJ809</f>
        <v>0</v>
      </c>
      <c r="CL809">
        <f>A!CK809</f>
        <v>0</v>
      </c>
      <c r="CM809">
        <f>A!CL809</f>
        <v>0</v>
      </c>
      <c r="CN809">
        <f>A!CM809</f>
        <v>0</v>
      </c>
      <c r="CO809">
        <f>A!CN809</f>
        <v>0</v>
      </c>
      <c r="CP809">
        <f>A!CO809</f>
        <v>0</v>
      </c>
      <c r="CQ809">
        <f>A!CO1119</f>
        <v>0</v>
      </c>
      <c r="CR809">
        <f>A!CP809</f>
        <v>0</v>
      </c>
      <c r="CS809">
        <f>A!CQ809</f>
        <v>0</v>
      </c>
    </row>
    <row r="810" spans="1:97" x14ac:dyDescent="0.2">
      <c r="A810">
        <f>A!A810</f>
        <v>0</v>
      </c>
      <c r="B810">
        <f>A!B810</f>
        <v>0</v>
      </c>
      <c r="C810">
        <f>A!C810</f>
        <v>0</v>
      </c>
      <c r="D810">
        <f>A!D810</f>
        <v>0</v>
      </c>
      <c r="E810">
        <f>A!E810</f>
        <v>0</v>
      </c>
      <c r="F810">
        <f>A!F810</f>
        <v>0</v>
      </c>
      <c r="G810">
        <f>A!G810</f>
        <v>0</v>
      </c>
      <c r="H810">
        <f>A!H810</f>
        <v>0</v>
      </c>
      <c r="I810">
        <f>A!I810</f>
        <v>0</v>
      </c>
      <c r="J810">
        <f>A!J810</f>
        <v>0</v>
      </c>
      <c r="K810">
        <f>A!K810</f>
        <v>0</v>
      </c>
      <c r="L810">
        <f>A!L810</f>
        <v>0</v>
      </c>
      <c r="M810">
        <f>A!M810</f>
        <v>0</v>
      </c>
      <c r="N810">
        <f>A!N810</f>
        <v>0</v>
      </c>
      <c r="O810">
        <f>A!O810</f>
        <v>0</v>
      </c>
      <c r="P810" s="23" t="str">
        <f>IF(A!P810="","",INDEX(B!$A$1:$BT$2000,MATCH(A!P810,B!$AX$1:$AX$2000,0),D!$B$5))</f>
        <v/>
      </c>
      <c r="Q810">
        <f>A!Q810</f>
        <v>0</v>
      </c>
      <c r="R810">
        <f>A!R810</f>
        <v>0</v>
      </c>
      <c r="S810">
        <f>A!S810</f>
        <v>0</v>
      </c>
      <c r="T810">
        <f>A!T810</f>
        <v>0</v>
      </c>
      <c r="U810">
        <f>A!U810</f>
        <v>0</v>
      </c>
      <c r="V810" s="23">
        <f>IF(A!V810="&lt;",1,A!V810)</f>
        <v>0</v>
      </c>
      <c r="W810">
        <f>A!W810</f>
        <v>0</v>
      </c>
      <c r="X810">
        <f>A!X810</f>
        <v>0</v>
      </c>
      <c r="Y810">
        <f>A!Y810</f>
        <v>0</v>
      </c>
      <c r="Z810" s="23">
        <f t="shared" si="12"/>
        <v>0</v>
      </c>
      <c r="AA810">
        <f>A!Z810</f>
        <v>0</v>
      </c>
      <c r="AB810">
        <f>A!AA810</f>
        <v>0</v>
      </c>
      <c r="AC810">
        <f>A!AB810</f>
        <v>0</v>
      </c>
      <c r="AD810">
        <f>A!AC810</f>
        <v>0</v>
      </c>
      <c r="AE810">
        <f>A!AD810</f>
        <v>0</v>
      </c>
      <c r="AF810">
        <f>A!AE810</f>
        <v>0</v>
      </c>
      <c r="AG810">
        <f>A!AF810</f>
        <v>0</v>
      </c>
      <c r="AH810">
        <f>A!AG810</f>
        <v>0</v>
      </c>
      <c r="AI810">
        <f>A!AH810</f>
        <v>0</v>
      </c>
      <c r="AJ810">
        <f>A!AI810</f>
        <v>0</v>
      </c>
      <c r="AK810">
        <f>A!AJ810</f>
        <v>0</v>
      </c>
      <c r="AL810">
        <f>A!AK810</f>
        <v>0</v>
      </c>
      <c r="AM810">
        <f>A!AL810</f>
        <v>0</v>
      </c>
      <c r="AN810">
        <f>A!AM810</f>
        <v>0</v>
      </c>
      <c r="AO810">
        <f>A!AN810</f>
        <v>0</v>
      </c>
      <c r="AP810">
        <f>A!AO810</f>
        <v>0</v>
      </c>
      <c r="AQ810">
        <f>A!AP810</f>
        <v>0</v>
      </c>
      <c r="AR810">
        <f>A!AQ810</f>
        <v>0</v>
      </c>
      <c r="AS810">
        <f>A!AR810</f>
        <v>0</v>
      </c>
      <c r="AT810">
        <f>A!AS810</f>
        <v>0</v>
      </c>
      <c r="AU810">
        <f>A!AT810</f>
        <v>0</v>
      </c>
      <c r="AV810">
        <f>A!AU810</f>
        <v>0</v>
      </c>
      <c r="AW810" s="23" t="str">
        <f>IF(A!AV810=0,"",A!AV810)</f>
        <v/>
      </c>
      <c r="AX810">
        <f>A!AW810</f>
        <v>0</v>
      </c>
      <c r="AY810">
        <f>A!AX810</f>
        <v>0</v>
      </c>
      <c r="AZ810">
        <f>A!AY810</f>
        <v>0</v>
      </c>
      <c r="BA810">
        <f>A!AZ810</f>
        <v>0</v>
      </c>
      <c r="BB810">
        <f>A!BA810</f>
        <v>0</v>
      </c>
      <c r="BC810">
        <f>A!BB810</f>
        <v>0</v>
      </c>
      <c r="BD810">
        <f>A!BC810</f>
        <v>0</v>
      </c>
      <c r="BE810">
        <f>A!BD810</f>
        <v>0</v>
      </c>
      <c r="BF810">
        <f>A!BE810</f>
        <v>0</v>
      </c>
      <c r="BG810">
        <f>A!BF810</f>
        <v>0</v>
      </c>
      <c r="BH810">
        <f>A!BG810</f>
        <v>0</v>
      </c>
      <c r="BI810">
        <f>A!BH810</f>
        <v>0</v>
      </c>
      <c r="BJ810">
        <f>A!BI810</f>
        <v>0</v>
      </c>
      <c r="BK810">
        <f>A!BJ810</f>
        <v>0</v>
      </c>
      <c r="BL810">
        <f>A!BK810</f>
        <v>0</v>
      </c>
      <c r="BM810">
        <f>A!BL810</f>
        <v>0</v>
      </c>
      <c r="BN810">
        <f>A!BM810</f>
        <v>0</v>
      </c>
      <c r="BO810">
        <f>A!BN810</f>
        <v>0</v>
      </c>
      <c r="BP810">
        <f>A!BO810</f>
        <v>0</v>
      </c>
      <c r="BQ810">
        <f>A!BP810</f>
        <v>0</v>
      </c>
      <c r="BR810">
        <f>A!BQ810</f>
        <v>0</v>
      </c>
      <c r="BS810">
        <f>A!BR810</f>
        <v>0</v>
      </c>
      <c r="BT810">
        <f>A!BS810</f>
        <v>0</v>
      </c>
      <c r="BU810">
        <f>A!BT810</f>
        <v>0</v>
      </c>
      <c r="BV810">
        <f>A!BU810</f>
        <v>0</v>
      </c>
      <c r="BW810">
        <f>A!BV810</f>
        <v>0</v>
      </c>
      <c r="BX810">
        <f>A!BW810</f>
        <v>0</v>
      </c>
      <c r="BY810">
        <f>A!BX810</f>
        <v>0</v>
      </c>
      <c r="BZ810">
        <f>A!BY810</f>
        <v>0</v>
      </c>
      <c r="CA810">
        <f>A!BZ810</f>
        <v>0</v>
      </c>
      <c r="CB810">
        <f>A!CA810</f>
        <v>0</v>
      </c>
      <c r="CC810">
        <f>A!CB810</f>
        <v>0</v>
      </c>
      <c r="CD810">
        <f>A!CC810</f>
        <v>0</v>
      </c>
      <c r="CE810">
        <f>A!CD810</f>
        <v>0</v>
      </c>
      <c r="CF810">
        <f>A!CE810</f>
        <v>0</v>
      </c>
      <c r="CG810">
        <f>A!CF810</f>
        <v>0</v>
      </c>
      <c r="CH810">
        <f>A!CG810</f>
        <v>0</v>
      </c>
      <c r="CI810">
        <f>A!CH810</f>
        <v>0</v>
      </c>
      <c r="CJ810">
        <f>A!CI810</f>
        <v>0</v>
      </c>
      <c r="CK810">
        <f>A!CJ810</f>
        <v>0</v>
      </c>
      <c r="CL810">
        <f>A!CK810</f>
        <v>0</v>
      </c>
      <c r="CM810">
        <f>A!CL810</f>
        <v>0</v>
      </c>
      <c r="CN810">
        <f>A!CM810</f>
        <v>0</v>
      </c>
      <c r="CO810">
        <f>A!CN810</f>
        <v>0</v>
      </c>
      <c r="CP810">
        <f>A!CO810</f>
        <v>0</v>
      </c>
      <c r="CQ810">
        <f>A!CO1120</f>
        <v>0</v>
      </c>
      <c r="CR810">
        <f>A!CP810</f>
        <v>0</v>
      </c>
      <c r="CS810">
        <f>A!CQ810</f>
        <v>0</v>
      </c>
    </row>
    <row r="811" spans="1:97" x14ac:dyDescent="0.2">
      <c r="A811">
        <f>A!A811</f>
        <v>0</v>
      </c>
      <c r="B811">
        <f>A!B811</f>
        <v>0</v>
      </c>
      <c r="C811">
        <f>A!C811</f>
        <v>0</v>
      </c>
      <c r="D811">
        <f>A!D811</f>
        <v>0</v>
      </c>
      <c r="E811">
        <f>A!E811</f>
        <v>0</v>
      </c>
      <c r="F811">
        <f>A!F811</f>
        <v>0</v>
      </c>
      <c r="G811">
        <f>A!G811</f>
        <v>0</v>
      </c>
      <c r="H811">
        <f>A!H811</f>
        <v>0</v>
      </c>
      <c r="I811">
        <f>A!I811</f>
        <v>0</v>
      </c>
      <c r="J811">
        <f>A!J811</f>
        <v>0</v>
      </c>
      <c r="K811">
        <f>A!K811</f>
        <v>0</v>
      </c>
      <c r="L811">
        <f>A!L811</f>
        <v>0</v>
      </c>
      <c r="M811">
        <f>A!M811</f>
        <v>0</v>
      </c>
      <c r="N811">
        <f>A!N811</f>
        <v>0</v>
      </c>
      <c r="O811">
        <f>A!O811</f>
        <v>0</v>
      </c>
      <c r="P811" s="23" t="str">
        <f>IF(A!P811="","",INDEX(B!$A$1:$BT$2000,MATCH(A!P811,B!$AX$1:$AX$2000,0),D!$B$5))</f>
        <v/>
      </c>
      <c r="Q811">
        <f>A!Q811</f>
        <v>0</v>
      </c>
      <c r="R811">
        <f>A!R811</f>
        <v>0</v>
      </c>
      <c r="S811">
        <f>A!S811</f>
        <v>0</v>
      </c>
      <c r="T811">
        <f>A!T811</f>
        <v>0</v>
      </c>
      <c r="U811">
        <f>A!U811</f>
        <v>0</v>
      </c>
      <c r="V811" s="23">
        <f>IF(A!V811="&lt;",1,A!V811)</f>
        <v>0</v>
      </c>
      <c r="W811">
        <f>A!W811</f>
        <v>0</v>
      </c>
      <c r="X811">
        <f>A!X811</f>
        <v>0</v>
      </c>
      <c r="Y811">
        <f>A!Y811</f>
        <v>0</v>
      </c>
      <c r="Z811" s="23">
        <f t="shared" si="12"/>
        <v>0</v>
      </c>
      <c r="AA811">
        <f>A!Z811</f>
        <v>0</v>
      </c>
      <c r="AB811">
        <f>A!AA811</f>
        <v>0</v>
      </c>
      <c r="AC811">
        <f>A!AB811</f>
        <v>0</v>
      </c>
      <c r="AD811">
        <f>A!AC811</f>
        <v>0</v>
      </c>
      <c r="AE811">
        <f>A!AD811</f>
        <v>0</v>
      </c>
      <c r="AF811">
        <f>A!AE811</f>
        <v>0</v>
      </c>
      <c r="AG811">
        <f>A!AF811</f>
        <v>0</v>
      </c>
      <c r="AH811">
        <f>A!AG811</f>
        <v>0</v>
      </c>
      <c r="AI811">
        <f>A!AH811</f>
        <v>0</v>
      </c>
      <c r="AJ811">
        <f>A!AI811</f>
        <v>0</v>
      </c>
      <c r="AK811">
        <f>A!AJ811</f>
        <v>0</v>
      </c>
      <c r="AL811">
        <f>A!AK811</f>
        <v>0</v>
      </c>
      <c r="AM811">
        <f>A!AL811</f>
        <v>0</v>
      </c>
      <c r="AN811">
        <f>A!AM811</f>
        <v>0</v>
      </c>
      <c r="AO811">
        <f>A!AN811</f>
        <v>0</v>
      </c>
      <c r="AP811">
        <f>A!AO811</f>
        <v>0</v>
      </c>
      <c r="AQ811">
        <f>A!AP811</f>
        <v>0</v>
      </c>
      <c r="AR811">
        <f>A!AQ811</f>
        <v>0</v>
      </c>
      <c r="AS811">
        <f>A!AR811</f>
        <v>0</v>
      </c>
      <c r="AT811">
        <f>A!AS811</f>
        <v>0</v>
      </c>
      <c r="AU811">
        <f>A!AT811</f>
        <v>0</v>
      </c>
      <c r="AV811">
        <f>A!AU811</f>
        <v>0</v>
      </c>
      <c r="AW811" s="23" t="str">
        <f>IF(A!AV811=0,"",A!AV811)</f>
        <v/>
      </c>
      <c r="AX811">
        <f>A!AW811</f>
        <v>0</v>
      </c>
      <c r="AY811">
        <f>A!AX811</f>
        <v>0</v>
      </c>
      <c r="AZ811">
        <f>A!AY811</f>
        <v>0</v>
      </c>
      <c r="BA811">
        <f>A!AZ811</f>
        <v>0</v>
      </c>
      <c r="BB811">
        <f>A!BA811</f>
        <v>0</v>
      </c>
      <c r="BC811">
        <f>A!BB811</f>
        <v>0</v>
      </c>
      <c r="BD811">
        <f>A!BC811</f>
        <v>0</v>
      </c>
      <c r="BE811">
        <f>A!BD811</f>
        <v>0</v>
      </c>
      <c r="BF811">
        <f>A!BE811</f>
        <v>0</v>
      </c>
      <c r="BG811">
        <f>A!BF811</f>
        <v>0</v>
      </c>
      <c r="BH811">
        <f>A!BG811</f>
        <v>0</v>
      </c>
      <c r="BI811">
        <f>A!BH811</f>
        <v>0</v>
      </c>
      <c r="BJ811">
        <f>A!BI811</f>
        <v>0</v>
      </c>
      <c r="BK811">
        <f>A!BJ811</f>
        <v>0</v>
      </c>
      <c r="BL811">
        <f>A!BK811</f>
        <v>0</v>
      </c>
      <c r="BM811">
        <f>A!BL811</f>
        <v>0</v>
      </c>
      <c r="BN811">
        <f>A!BM811</f>
        <v>0</v>
      </c>
      <c r="BO811">
        <f>A!BN811</f>
        <v>0</v>
      </c>
      <c r="BP811">
        <f>A!BO811</f>
        <v>0</v>
      </c>
      <c r="BQ811">
        <f>A!BP811</f>
        <v>0</v>
      </c>
      <c r="BR811">
        <f>A!BQ811</f>
        <v>0</v>
      </c>
      <c r="BS811">
        <f>A!BR811</f>
        <v>0</v>
      </c>
      <c r="BT811">
        <f>A!BS811</f>
        <v>0</v>
      </c>
      <c r="BU811">
        <f>A!BT811</f>
        <v>0</v>
      </c>
      <c r="BV811">
        <f>A!BU811</f>
        <v>0</v>
      </c>
      <c r="BW811">
        <f>A!BV811</f>
        <v>0</v>
      </c>
      <c r="BX811">
        <f>A!BW811</f>
        <v>0</v>
      </c>
      <c r="BY811">
        <f>A!BX811</f>
        <v>0</v>
      </c>
      <c r="BZ811">
        <f>A!BY811</f>
        <v>0</v>
      </c>
      <c r="CA811">
        <f>A!BZ811</f>
        <v>0</v>
      </c>
      <c r="CB811">
        <f>A!CA811</f>
        <v>0</v>
      </c>
      <c r="CC811">
        <f>A!CB811</f>
        <v>0</v>
      </c>
      <c r="CD811">
        <f>A!CC811</f>
        <v>0</v>
      </c>
      <c r="CE811">
        <f>A!CD811</f>
        <v>0</v>
      </c>
      <c r="CF811">
        <f>A!CE811</f>
        <v>0</v>
      </c>
      <c r="CG811">
        <f>A!CF811</f>
        <v>0</v>
      </c>
      <c r="CH811">
        <f>A!CG811</f>
        <v>0</v>
      </c>
      <c r="CI811">
        <f>A!CH811</f>
        <v>0</v>
      </c>
      <c r="CJ811">
        <f>A!CI811</f>
        <v>0</v>
      </c>
      <c r="CK811">
        <f>A!CJ811</f>
        <v>0</v>
      </c>
      <c r="CL811">
        <f>A!CK811</f>
        <v>0</v>
      </c>
      <c r="CM811">
        <f>A!CL811</f>
        <v>0</v>
      </c>
      <c r="CN811">
        <f>A!CM811</f>
        <v>0</v>
      </c>
      <c r="CO811">
        <f>A!CN811</f>
        <v>0</v>
      </c>
      <c r="CP811">
        <f>A!CO811</f>
        <v>0</v>
      </c>
      <c r="CQ811">
        <f>A!CO1121</f>
        <v>0</v>
      </c>
      <c r="CR811">
        <f>A!CP811</f>
        <v>0</v>
      </c>
      <c r="CS811">
        <f>A!CQ811</f>
        <v>0</v>
      </c>
    </row>
    <row r="812" spans="1:97" x14ac:dyDescent="0.2">
      <c r="A812">
        <f>A!A812</f>
        <v>0</v>
      </c>
      <c r="B812">
        <f>A!B812</f>
        <v>0</v>
      </c>
      <c r="C812">
        <f>A!C812</f>
        <v>0</v>
      </c>
      <c r="D812">
        <f>A!D812</f>
        <v>0</v>
      </c>
      <c r="E812">
        <f>A!E812</f>
        <v>0</v>
      </c>
      <c r="F812">
        <f>A!F812</f>
        <v>0</v>
      </c>
      <c r="G812">
        <f>A!G812</f>
        <v>0</v>
      </c>
      <c r="H812">
        <f>A!H812</f>
        <v>0</v>
      </c>
      <c r="I812">
        <f>A!I812</f>
        <v>0</v>
      </c>
      <c r="J812">
        <f>A!J812</f>
        <v>0</v>
      </c>
      <c r="K812">
        <f>A!K812</f>
        <v>0</v>
      </c>
      <c r="L812">
        <f>A!L812</f>
        <v>0</v>
      </c>
      <c r="M812">
        <f>A!M812</f>
        <v>0</v>
      </c>
      <c r="N812">
        <f>A!N812</f>
        <v>0</v>
      </c>
      <c r="O812">
        <f>A!O812</f>
        <v>0</v>
      </c>
      <c r="P812" s="23" t="str">
        <f>IF(A!P812="","",INDEX(B!$A$1:$BT$2000,MATCH(A!P812,B!$AX$1:$AX$2000,0),D!$B$5))</f>
        <v/>
      </c>
      <c r="Q812">
        <f>A!Q812</f>
        <v>0</v>
      </c>
      <c r="R812">
        <f>A!R812</f>
        <v>0</v>
      </c>
      <c r="S812">
        <f>A!S812</f>
        <v>0</v>
      </c>
      <c r="T812">
        <f>A!T812</f>
        <v>0</v>
      </c>
      <c r="U812">
        <f>A!U812</f>
        <v>0</v>
      </c>
      <c r="V812" s="23">
        <f>IF(A!V812="&lt;",1,A!V812)</f>
        <v>0</v>
      </c>
      <c r="W812">
        <f>A!W812</f>
        <v>0</v>
      </c>
      <c r="X812">
        <f>A!X812</f>
        <v>0</v>
      </c>
      <c r="Y812">
        <f>A!Y812</f>
        <v>0</v>
      </c>
      <c r="Z812" s="23">
        <f t="shared" si="12"/>
        <v>0</v>
      </c>
      <c r="AA812">
        <f>A!Z812</f>
        <v>0</v>
      </c>
      <c r="AB812">
        <f>A!AA812</f>
        <v>0</v>
      </c>
      <c r="AC812">
        <f>A!AB812</f>
        <v>0</v>
      </c>
      <c r="AD812">
        <f>A!AC812</f>
        <v>0</v>
      </c>
      <c r="AE812">
        <f>A!AD812</f>
        <v>0</v>
      </c>
      <c r="AF812">
        <f>A!AE812</f>
        <v>0</v>
      </c>
      <c r="AG812">
        <f>A!AF812</f>
        <v>0</v>
      </c>
      <c r="AH812">
        <f>A!AG812</f>
        <v>0</v>
      </c>
      <c r="AI812">
        <f>A!AH812</f>
        <v>0</v>
      </c>
      <c r="AJ812">
        <f>A!AI812</f>
        <v>0</v>
      </c>
      <c r="AK812">
        <f>A!AJ812</f>
        <v>0</v>
      </c>
      <c r="AL812">
        <f>A!AK812</f>
        <v>0</v>
      </c>
      <c r="AM812">
        <f>A!AL812</f>
        <v>0</v>
      </c>
      <c r="AN812">
        <f>A!AM812</f>
        <v>0</v>
      </c>
      <c r="AO812">
        <f>A!AN812</f>
        <v>0</v>
      </c>
      <c r="AP812">
        <f>A!AO812</f>
        <v>0</v>
      </c>
      <c r="AQ812">
        <f>A!AP812</f>
        <v>0</v>
      </c>
      <c r="AR812">
        <f>A!AQ812</f>
        <v>0</v>
      </c>
      <c r="AS812">
        <f>A!AR812</f>
        <v>0</v>
      </c>
      <c r="AT812">
        <f>A!AS812</f>
        <v>0</v>
      </c>
      <c r="AU812">
        <f>A!AT812</f>
        <v>0</v>
      </c>
      <c r="AV812">
        <f>A!AU812</f>
        <v>0</v>
      </c>
      <c r="AW812" s="23" t="str">
        <f>IF(A!AV812=0,"",A!AV812)</f>
        <v/>
      </c>
      <c r="AX812">
        <f>A!AW812</f>
        <v>0</v>
      </c>
      <c r="AY812">
        <f>A!AX812</f>
        <v>0</v>
      </c>
      <c r="AZ812">
        <f>A!AY812</f>
        <v>0</v>
      </c>
      <c r="BA812">
        <f>A!AZ812</f>
        <v>0</v>
      </c>
      <c r="BB812">
        <f>A!BA812</f>
        <v>0</v>
      </c>
      <c r="BC812">
        <f>A!BB812</f>
        <v>0</v>
      </c>
      <c r="BD812">
        <f>A!BC812</f>
        <v>0</v>
      </c>
      <c r="BE812">
        <f>A!BD812</f>
        <v>0</v>
      </c>
      <c r="BF812">
        <f>A!BE812</f>
        <v>0</v>
      </c>
      <c r="BG812">
        <f>A!BF812</f>
        <v>0</v>
      </c>
      <c r="BH812">
        <f>A!BG812</f>
        <v>0</v>
      </c>
      <c r="BI812">
        <f>A!BH812</f>
        <v>0</v>
      </c>
      <c r="BJ812">
        <f>A!BI812</f>
        <v>0</v>
      </c>
      <c r="BK812">
        <f>A!BJ812</f>
        <v>0</v>
      </c>
      <c r="BL812">
        <f>A!BK812</f>
        <v>0</v>
      </c>
      <c r="BM812">
        <f>A!BL812</f>
        <v>0</v>
      </c>
      <c r="BN812">
        <f>A!BM812</f>
        <v>0</v>
      </c>
      <c r="BO812">
        <f>A!BN812</f>
        <v>0</v>
      </c>
      <c r="BP812">
        <f>A!BO812</f>
        <v>0</v>
      </c>
      <c r="BQ812">
        <f>A!BP812</f>
        <v>0</v>
      </c>
      <c r="BR812">
        <f>A!BQ812</f>
        <v>0</v>
      </c>
      <c r="BS812">
        <f>A!BR812</f>
        <v>0</v>
      </c>
      <c r="BT812">
        <f>A!BS812</f>
        <v>0</v>
      </c>
      <c r="BU812">
        <f>A!BT812</f>
        <v>0</v>
      </c>
      <c r="BV812">
        <f>A!BU812</f>
        <v>0</v>
      </c>
      <c r="BW812">
        <f>A!BV812</f>
        <v>0</v>
      </c>
      <c r="BX812">
        <f>A!BW812</f>
        <v>0</v>
      </c>
      <c r="BY812">
        <f>A!BX812</f>
        <v>0</v>
      </c>
      <c r="BZ812">
        <f>A!BY812</f>
        <v>0</v>
      </c>
      <c r="CA812">
        <f>A!BZ812</f>
        <v>0</v>
      </c>
      <c r="CB812">
        <f>A!CA812</f>
        <v>0</v>
      </c>
      <c r="CC812">
        <f>A!CB812</f>
        <v>0</v>
      </c>
      <c r="CD812">
        <f>A!CC812</f>
        <v>0</v>
      </c>
      <c r="CE812">
        <f>A!CD812</f>
        <v>0</v>
      </c>
      <c r="CF812">
        <f>A!CE812</f>
        <v>0</v>
      </c>
      <c r="CG812">
        <f>A!CF812</f>
        <v>0</v>
      </c>
      <c r="CH812">
        <f>A!CG812</f>
        <v>0</v>
      </c>
      <c r="CI812">
        <f>A!CH812</f>
        <v>0</v>
      </c>
      <c r="CJ812">
        <f>A!CI812</f>
        <v>0</v>
      </c>
      <c r="CK812">
        <f>A!CJ812</f>
        <v>0</v>
      </c>
      <c r="CL812">
        <f>A!CK812</f>
        <v>0</v>
      </c>
      <c r="CM812">
        <f>A!CL812</f>
        <v>0</v>
      </c>
      <c r="CN812">
        <f>A!CM812</f>
        <v>0</v>
      </c>
      <c r="CO812">
        <f>A!CN812</f>
        <v>0</v>
      </c>
      <c r="CP812">
        <f>A!CO812</f>
        <v>0</v>
      </c>
      <c r="CQ812">
        <f>A!CO1122</f>
        <v>0</v>
      </c>
      <c r="CR812">
        <f>A!CP812</f>
        <v>0</v>
      </c>
      <c r="CS812">
        <f>A!CQ812</f>
        <v>0</v>
      </c>
    </row>
    <row r="813" spans="1:97" x14ac:dyDescent="0.2">
      <c r="A813">
        <f>A!A813</f>
        <v>0</v>
      </c>
      <c r="B813">
        <f>A!B813</f>
        <v>0</v>
      </c>
      <c r="C813">
        <f>A!C813</f>
        <v>0</v>
      </c>
      <c r="D813">
        <f>A!D813</f>
        <v>0</v>
      </c>
      <c r="E813">
        <f>A!E813</f>
        <v>0</v>
      </c>
      <c r="F813">
        <f>A!F813</f>
        <v>0</v>
      </c>
      <c r="G813">
        <f>A!G813</f>
        <v>0</v>
      </c>
      <c r="H813">
        <f>A!H813</f>
        <v>0</v>
      </c>
      <c r="I813">
        <f>A!I813</f>
        <v>0</v>
      </c>
      <c r="J813">
        <f>A!J813</f>
        <v>0</v>
      </c>
      <c r="K813">
        <f>A!K813</f>
        <v>0</v>
      </c>
      <c r="L813">
        <f>A!L813</f>
        <v>0</v>
      </c>
      <c r="M813">
        <f>A!M813</f>
        <v>0</v>
      </c>
      <c r="N813">
        <f>A!N813</f>
        <v>0</v>
      </c>
      <c r="O813">
        <f>A!O813</f>
        <v>0</v>
      </c>
      <c r="P813" s="23" t="str">
        <f>IF(A!P813="","",INDEX(B!$A$1:$BT$2000,MATCH(A!P813,B!$AX$1:$AX$2000,0),D!$B$5))</f>
        <v/>
      </c>
      <c r="Q813">
        <f>A!Q813</f>
        <v>0</v>
      </c>
      <c r="R813">
        <f>A!R813</f>
        <v>0</v>
      </c>
      <c r="S813">
        <f>A!S813</f>
        <v>0</v>
      </c>
      <c r="T813">
        <f>A!T813</f>
        <v>0</v>
      </c>
      <c r="U813">
        <f>A!U813</f>
        <v>0</v>
      </c>
      <c r="V813" s="23">
        <f>IF(A!V813="&lt;",1,A!V813)</f>
        <v>0</v>
      </c>
      <c r="W813">
        <f>A!W813</f>
        <v>0</v>
      </c>
      <c r="X813">
        <f>A!X813</f>
        <v>0</v>
      </c>
      <c r="Y813">
        <f>A!Y813</f>
        <v>0</v>
      </c>
      <c r="Z813" s="23">
        <f t="shared" si="12"/>
        <v>0</v>
      </c>
      <c r="AA813">
        <f>A!Z813</f>
        <v>0</v>
      </c>
      <c r="AB813">
        <f>A!AA813</f>
        <v>0</v>
      </c>
      <c r="AC813">
        <f>A!AB813</f>
        <v>0</v>
      </c>
      <c r="AD813">
        <f>A!AC813</f>
        <v>0</v>
      </c>
      <c r="AE813">
        <f>A!AD813</f>
        <v>0</v>
      </c>
      <c r="AF813">
        <f>A!AE813</f>
        <v>0</v>
      </c>
      <c r="AG813">
        <f>A!AF813</f>
        <v>0</v>
      </c>
      <c r="AH813">
        <f>A!AG813</f>
        <v>0</v>
      </c>
      <c r="AI813">
        <f>A!AH813</f>
        <v>0</v>
      </c>
      <c r="AJ813">
        <f>A!AI813</f>
        <v>0</v>
      </c>
      <c r="AK813">
        <f>A!AJ813</f>
        <v>0</v>
      </c>
      <c r="AL813">
        <f>A!AK813</f>
        <v>0</v>
      </c>
      <c r="AM813">
        <f>A!AL813</f>
        <v>0</v>
      </c>
      <c r="AN813">
        <f>A!AM813</f>
        <v>0</v>
      </c>
      <c r="AO813">
        <f>A!AN813</f>
        <v>0</v>
      </c>
      <c r="AP813">
        <f>A!AO813</f>
        <v>0</v>
      </c>
      <c r="AQ813">
        <f>A!AP813</f>
        <v>0</v>
      </c>
      <c r="AR813">
        <f>A!AQ813</f>
        <v>0</v>
      </c>
      <c r="AS813">
        <f>A!AR813</f>
        <v>0</v>
      </c>
      <c r="AT813">
        <f>A!AS813</f>
        <v>0</v>
      </c>
      <c r="AU813">
        <f>A!AT813</f>
        <v>0</v>
      </c>
      <c r="AV813">
        <f>A!AU813</f>
        <v>0</v>
      </c>
      <c r="AW813" s="23" t="str">
        <f>IF(A!AV813=0,"",A!AV813)</f>
        <v/>
      </c>
      <c r="AX813">
        <f>A!AW813</f>
        <v>0</v>
      </c>
      <c r="AY813">
        <f>A!AX813</f>
        <v>0</v>
      </c>
      <c r="AZ813">
        <f>A!AY813</f>
        <v>0</v>
      </c>
      <c r="BA813">
        <f>A!AZ813</f>
        <v>0</v>
      </c>
      <c r="BB813">
        <f>A!BA813</f>
        <v>0</v>
      </c>
      <c r="BC813">
        <f>A!BB813</f>
        <v>0</v>
      </c>
      <c r="BD813">
        <f>A!BC813</f>
        <v>0</v>
      </c>
      <c r="BE813">
        <f>A!BD813</f>
        <v>0</v>
      </c>
      <c r="BF813">
        <f>A!BE813</f>
        <v>0</v>
      </c>
      <c r="BG813">
        <f>A!BF813</f>
        <v>0</v>
      </c>
      <c r="BH813">
        <f>A!BG813</f>
        <v>0</v>
      </c>
      <c r="BI813">
        <f>A!BH813</f>
        <v>0</v>
      </c>
      <c r="BJ813">
        <f>A!BI813</f>
        <v>0</v>
      </c>
      <c r="BK813">
        <f>A!BJ813</f>
        <v>0</v>
      </c>
      <c r="BL813">
        <f>A!BK813</f>
        <v>0</v>
      </c>
      <c r="BM813">
        <f>A!BL813</f>
        <v>0</v>
      </c>
      <c r="BN813">
        <f>A!BM813</f>
        <v>0</v>
      </c>
      <c r="BO813">
        <f>A!BN813</f>
        <v>0</v>
      </c>
      <c r="BP813">
        <f>A!BO813</f>
        <v>0</v>
      </c>
      <c r="BQ813">
        <f>A!BP813</f>
        <v>0</v>
      </c>
      <c r="BR813">
        <f>A!BQ813</f>
        <v>0</v>
      </c>
      <c r="BS813">
        <f>A!BR813</f>
        <v>0</v>
      </c>
      <c r="BT813">
        <f>A!BS813</f>
        <v>0</v>
      </c>
      <c r="BU813">
        <f>A!BT813</f>
        <v>0</v>
      </c>
      <c r="BV813">
        <f>A!BU813</f>
        <v>0</v>
      </c>
      <c r="BW813">
        <f>A!BV813</f>
        <v>0</v>
      </c>
      <c r="BX813">
        <f>A!BW813</f>
        <v>0</v>
      </c>
      <c r="BY813">
        <f>A!BX813</f>
        <v>0</v>
      </c>
      <c r="BZ813">
        <f>A!BY813</f>
        <v>0</v>
      </c>
      <c r="CA813">
        <f>A!BZ813</f>
        <v>0</v>
      </c>
      <c r="CB813">
        <f>A!CA813</f>
        <v>0</v>
      </c>
      <c r="CC813">
        <f>A!CB813</f>
        <v>0</v>
      </c>
      <c r="CD813">
        <f>A!CC813</f>
        <v>0</v>
      </c>
      <c r="CE813">
        <f>A!CD813</f>
        <v>0</v>
      </c>
      <c r="CF813">
        <f>A!CE813</f>
        <v>0</v>
      </c>
      <c r="CG813">
        <f>A!CF813</f>
        <v>0</v>
      </c>
      <c r="CH813">
        <f>A!CG813</f>
        <v>0</v>
      </c>
      <c r="CI813">
        <f>A!CH813</f>
        <v>0</v>
      </c>
      <c r="CJ813">
        <f>A!CI813</f>
        <v>0</v>
      </c>
      <c r="CK813">
        <f>A!CJ813</f>
        <v>0</v>
      </c>
      <c r="CL813">
        <f>A!CK813</f>
        <v>0</v>
      </c>
      <c r="CM813">
        <f>A!CL813</f>
        <v>0</v>
      </c>
      <c r="CN813">
        <f>A!CM813</f>
        <v>0</v>
      </c>
      <c r="CO813">
        <f>A!CN813</f>
        <v>0</v>
      </c>
      <c r="CP813">
        <f>A!CO813</f>
        <v>0</v>
      </c>
      <c r="CQ813">
        <f>A!CO1123</f>
        <v>0</v>
      </c>
      <c r="CR813">
        <f>A!CP813</f>
        <v>0</v>
      </c>
      <c r="CS813">
        <f>A!CQ813</f>
        <v>0</v>
      </c>
    </row>
    <row r="814" spans="1:97" x14ac:dyDescent="0.2">
      <c r="A814">
        <f>A!A814</f>
        <v>0</v>
      </c>
      <c r="B814">
        <f>A!B814</f>
        <v>0</v>
      </c>
      <c r="C814">
        <f>A!C814</f>
        <v>0</v>
      </c>
      <c r="D814">
        <f>A!D814</f>
        <v>0</v>
      </c>
      <c r="E814">
        <f>A!E814</f>
        <v>0</v>
      </c>
      <c r="F814">
        <f>A!F814</f>
        <v>0</v>
      </c>
      <c r="G814">
        <f>A!G814</f>
        <v>0</v>
      </c>
      <c r="H814">
        <f>A!H814</f>
        <v>0</v>
      </c>
      <c r="I814">
        <f>A!I814</f>
        <v>0</v>
      </c>
      <c r="J814">
        <f>A!J814</f>
        <v>0</v>
      </c>
      <c r="K814">
        <f>A!K814</f>
        <v>0</v>
      </c>
      <c r="L814">
        <f>A!L814</f>
        <v>0</v>
      </c>
      <c r="M814">
        <f>A!M814</f>
        <v>0</v>
      </c>
      <c r="N814">
        <f>A!N814</f>
        <v>0</v>
      </c>
      <c r="O814">
        <f>A!O814</f>
        <v>0</v>
      </c>
      <c r="P814" s="23" t="str">
        <f>IF(A!P814="","",INDEX(B!$A$1:$BT$2000,MATCH(A!P814,B!$AX$1:$AX$2000,0),D!$B$5))</f>
        <v/>
      </c>
      <c r="Q814">
        <f>A!Q814</f>
        <v>0</v>
      </c>
      <c r="R814">
        <f>A!R814</f>
        <v>0</v>
      </c>
      <c r="S814">
        <f>A!S814</f>
        <v>0</v>
      </c>
      <c r="T814">
        <f>A!T814</f>
        <v>0</v>
      </c>
      <c r="U814">
        <f>A!U814</f>
        <v>0</v>
      </c>
      <c r="V814" s="23">
        <f>IF(A!V814="&lt;",1,A!V814)</f>
        <v>0</v>
      </c>
      <c r="W814">
        <f>A!W814</f>
        <v>0</v>
      </c>
      <c r="X814">
        <f>A!X814</f>
        <v>0</v>
      </c>
      <c r="Y814">
        <f>A!Y814</f>
        <v>0</v>
      </c>
      <c r="Z814" s="23">
        <f t="shared" si="12"/>
        <v>0</v>
      </c>
      <c r="AA814">
        <f>A!Z814</f>
        <v>0</v>
      </c>
      <c r="AB814">
        <f>A!AA814</f>
        <v>0</v>
      </c>
      <c r="AC814">
        <f>A!AB814</f>
        <v>0</v>
      </c>
      <c r="AD814">
        <f>A!AC814</f>
        <v>0</v>
      </c>
      <c r="AE814">
        <f>A!AD814</f>
        <v>0</v>
      </c>
      <c r="AF814">
        <f>A!AE814</f>
        <v>0</v>
      </c>
      <c r="AG814">
        <f>A!AF814</f>
        <v>0</v>
      </c>
      <c r="AH814">
        <f>A!AG814</f>
        <v>0</v>
      </c>
      <c r="AI814">
        <f>A!AH814</f>
        <v>0</v>
      </c>
      <c r="AJ814">
        <f>A!AI814</f>
        <v>0</v>
      </c>
      <c r="AK814">
        <f>A!AJ814</f>
        <v>0</v>
      </c>
      <c r="AL814">
        <f>A!AK814</f>
        <v>0</v>
      </c>
      <c r="AM814">
        <f>A!AL814</f>
        <v>0</v>
      </c>
      <c r="AN814">
        <f>A!AM814</f>
        <v>0</v>
      </c>
      <c r="AO814">
        <f>A!AN814</f>
        <v>0</v>
      </c>
      <c r="AP814">
        <f>A!AO814</f>
        <v>0</v>
      </c>
      <c r="AQ814">
        <f>A!AP814</f>
        <v>0</v>
      </c>
      <c r="AR814">
        <f>A!AQ814</f>
        <v>0</v>
      </c>
      <c r="AS814">
        <f>A!AR814</f>
        <v>0</v>
      </c>
      <c r="AT814">
        <f>A!AS814</f>
        <v>0</v>
      </c>
      <c r="AU814">
        <f>A!AT814</f>
        <v>0</v>
      </c>
      <c r="AV814">
        <f>A!AU814</f>
        <v>0</v>
      </c>
      <c r="AW814" s="23" t="str">
        <f>IF(A!AV814=0,"",A!AV814)</f>
        <v/>
      </c>
      <c r="AX814">
        <f>A!AW814</f>
        <v>0</v>
      </c>
      <c r="AY814">
        <f>A!AX814</f>
        <v>0</v>
      </c>
      <c r="AZ814">
        <f>A!AY814</f>
        <v>0</v>
      </c>
      <c r="BA814">
        <f>A!AZ814</f>
        <v>0</v>
      </c>
      <c r="BB814">
        <f>A!BA814</f>
        <v>0</v>
      </c>
      <c r="BC814">
        <f>A!BB814</f>
        <v>0</v>
      </c>
      <c r="BD814">
        <f>A!BC814</f>
        <v>0</v>
      </c>
      <c r="BE814">
        <f>A!BD814</f>
        <v>0</v>
      </c>
      <c r="BF814">
        <f>A!BE814</f>
        <v>0</v>
      </c>
      <c r="BG814">
        <f>A!BF814</f>
        <v>0</v>
      </c>
      <c r="BH814">
        <f>A!BG814</f>
        <v>0</v>
      </c>
      <c r="BI814">
        <f>A!BH814</f>
        <v>0</v>
      </c>
      <c r="BJ814">
        <f>A!BI814</f>
        <v>0</v>
      </c>
      <c r="BK814">
        <f>A!BJ814</f>
        <v>0</v>
      </c>
      <c r="BL814">
        <f>A!BK814</f>
        <v>0</v>
      </c>
      <c r="BM814">
        <f>A!BL814</f>
        <v>0</v>
      </c>
      <c r="BN814">
        <f>A!BM814</f>
        <v>0</v>
      </c>
      <c r="BO814">
        <f>A!BN814</f>
        <v>0</v>
      </c>
      <c r="BP814">
        <f>A!BO814</f>
        <v>0</v>
      </c>
      <c r="BQ814">
        <f>A!BP814</f>
        <v>0</v>
      </c>
      <c r="BR814">
        <f>A!BQ814</f>
        <v>0</v>
      </c>
      <c r="BS814">
        <f>A!BR814</f>
        <v>0</v>
      </c>
      <c r="BT814">
        <f>A!BS814</f>
        <v>0</v>
      </c>
      <c r="BU814">
        <f>A!BT814</f>
        <v>0</v>
      </c>
      <c r="BV814">
        <f>A!BU814</f>
        <v>0</v>
      </c>
      <c r="BW814">
        <f>A!BV814</f>
        <v>0</v>
      </c>
      <c r="BX814">
        <f>A!BW814</f>
        <v>0</v>
      </c>
      <c r="BY814">
        <f>A!BX814</f>
        <v>0</v>
      </c>
      <c r="BZ814">
        <f>A!BY814</f>
        <v>0</v>
      </c>
      <c r="CA814">
        <f>A!BZ814</f>
        <v>0</v>
      </c>
      <c r="CB814">
        <f>A!CA814</f>
        <v>0</v>
      </c>
      <c r="CC814">
        <f>A!CB814</f>
        <v>0</v>
      </c>
      <c r="CD814">
        <f>A!CC814</f>
        <v>0</v>
      </c>
      <c r="CE814">
        <f>A!CD814</f>
        <v>0</v>
      </c>
      <c r="CF814">
        <f>A!CE814</f>
        <v>0</v>
      </c>
      <c r="CG814">
        <f>A!CF814</f>
        <v>0</v>
      </c>
      <c r="CH814">
        <f>A!CG814</f>
        <v>0</v>
      </c>
      <c r="CI814">
        <f>A!CH814</f>
        <v>0</v>
      </c>
      <c r="CJ814">
        <f>A!CI814</f>
        <v>0</v>
      </c>
      <c r="CK814">
        <f>A!CJ814</f>
        <v>0</v>
      </c>
      <c r="CL814">
        <f>A!CK814</f>
        <v>0</v>
      </c>
      <c r="CM814">
        <f>A!CL814</f>
        <v>0</v>
      </c>
      <c r="CN814">
        <f>A!CM814</f>
        <v>0</v>
      </c>
      <c r="CO814">
        <f>A!CN814</f>
        <v>0</v>
      </c>
      <c r="CP814">
        <f>A!CO814</f>
        <v>0</v>
      </c>
      <c r="CQ814">
        <f>A!CO1124</f>
        <v>0</v>
      </c>
      <c r="CR814">
        <f>A!CP814</f>
        <v>0</v>
      </c>
      <c r="CS814">
        <f>A!CQ814</f>
        <v>0</v>
      </c>
    </row>
    <row r="815" spans="1:97" x14ac:dyDescent="0.2">
      <c r="A815">
        <f>A!A815</f>
        <v>0</v>
      </c>
      <c r="B815">
        <f>A!B815</f>
        <v>0</v>
      </c>
      <c r="C815">
        <f>A!C815</f>
        <v>0</v>
      </c>
      <c r="D815">
        <f>A!D815</f>
        <v>0</v>
      </c>
      <c r="E815">
        <f>A!E815</f>
        <v>0</v>
      </c>
      <c r="F815">
        <f>A!F815</f>
        <v>0</v>
      </c>
      <c r="G815">
        <f>A!G815</f>
        <v>0</v>
      </c>
      <c r="H815">
        <f>A!H815</f>
        <v>0</v>
      </c>
      <c r="I815">
        <f>A!I815</f>
        <v>0</v>
      </c>
      <c r="J815">
        <f>A!J815</f>
        <v>0</v>
      </c>
      <c r="K815">
        <f>A!K815</f>
        <v>0</v>
      </c>
      <c r="L815">
        <f>A!L815</f>
        <v>0</v>
      </c>
      <c r="M815">
        <f>A!M815</f>
        <v>0</v>
      </c>
      <c r="N815">
        <f>A!N815</f>
        <v>0</v>
      </c>
      <c r="O815">
        <f>A!O815</f>
        <v>0</v>
      </c>
      <c r="P815" s="23" t="str">
        <f>IF(A!P815="","",INDEX(B!$A$1:$BT$2000,MATCH(A!P815,B!$AX$1:$AX$2000,0),D!$B$5))</f>
        <v/>
      </c>
      <c r="Q815">
        <f>A!Q815</f>
        <v>0</v>
      </c>
      <c r="R815">
        <f>A!R815</f>
        <v>0</v>
      </c>
      <c r="S815">
        <f>A!S815</f>
        <v>0</v>
      </c>
      <c r="T815">
        <f>A!T815</f>
        <v>0</v>
      </c>
      <c r="U815">
        <f>A!U815</f>
        <v>0</v>
      </c>
      <c r="V815" s="23">
        <f>IF(A!V815="&lt;",1,A!V815)</f>
        <v>0</v>
      </c>
      <c r="W815">
        <f>A!W815</f>
        <v>0</v>
      </c>
      <c r="X815">
        <f>A!X815</f>
        <v>0</v>
      </c>
      <c r="Y815">
        <f>A!Y815</f>
        <v>0</v>
      </c>
      <c r="Z815" s="23">
        <f t="shared" si="12"/>
        <v>0</v>
      </c>
      <c r="AA815">
        <f>A!Z815</f>
        <v>0</v>
      </c>
      <c r="AB815">
        <f>A!AA815</f>
        <v>0</v>
      </c>
      <c r="AC815">
        <f>A!AB815</f>
        <v>0</v>
      </c>
      <c r="AD815">
        <f>A!AC815</f>
        <v>0</v>
      </c>
      <c r="AE815">
        <f>A!AD815</f>
        <v>0</v>
      </c>
      <c r="AF815">
        <f>A!AE815</f>
        <v>0</v>
      </c>
      <c r="AG815">
        <f>A!AF815</f>
        <v>0</v>
      </c>
      <c r="AH815">
        <f>A!AG815</f>
        <v>0</v>
      </c>
      <c r="AI815">
        <f>A!AH815</f>
        <v>0</v>
      </c>
      <c r="AJ815">
        <f>A!AI815</f>
        <v>0</v>
      </c>
      <c r="AK815">
        <f>A!AJ815</f>
        <v>0</v>
      </c>
      <c r="AL815">
        <f>A!AK815</f>
        <v>0</v>
      </c>
      <c r="AM815">
        <f>A!AL815</f>
        <v>0</v>
      </c>
      <c r="AN815">
        <f>A!AM815</f>
        <v>0</v>
      </c>
      <c r="AO815">
        <f>A!AN815</f>
        <v>0</v>
      </c>
      <c r="AP815">
        <f>A!AO815</f>
        <v>0</v>
      </c>
      <c r="AQ815">
        <f>A!AP815</f>
        <v>0</v>
      </c>
      <c r="AR815">
        <f>A!AQ815</f>
        <v>0</v>
      </c>
      <c r="AS815">
        <f>A!AR815</f>
        <v>0</v>
      </c>
      <c r="AT815">
        <f>A!AS815</f>
        <v>0</v>
      </c>
      <c r="AU815">
        <f>A!AT815</f>
        <v>0</v>
      </c>
      <c r="AV815">
        <f>A!AU815</f>
        <v>0</v>
      </c>
      <c r="AW815" s="23" t="str">
        <f>IF(A!AV815=0,"",A!AV815)</f>
        <v/>
      </c>
      <c r="AX815">
        <f>A!AW815</f>
        <v>0</v>
      </c>
      <c r="AY815">
        <f>A!AX815</f>
        <v>0</v>
      </c>
      <c r="AZ815">
        <f>A!AY815</f>
        <v>0</v>
      </c>
      <c r="BA815">
        <f>A!AZ815</f>
        <v>0</v>
      </c>
      <c r="BB815">
        <f>A!BA815</f>
        <v>0</v>
      </c>
      <c r="BC815">
        <f>A!BB815</f>
        <v>0</v>
      </c>
      <c r="BD815">
        <f>A!BC815</f>
        <v>0</v>
      </c>
      <c r="BE815">
        <f>A!BD815</f>
        <v>0</v>
      </c>
      <c r="BF815">
        <f>A!BE815</f>
        <v>0</v>
      </c>
      <c r="BG815">
        <f>A!BF815</f>
        <v>0</v>
      </c>
      <c r="BH815">
        <f>A!BG815</f>
        <v>0</v>
      </c>
      <c r="BI815">
        <f>A!BH815</f>
        <v>0</v>
      </c>
      <c r="BJ815">
        <f>A!BI815</f>
        <v>0</v>
      </c>
      <c r="BK815">
        <f>A!BJ815</f>
        <v>0</v>
      </c>
      <c r="BL815">
        <f>A!BK815</f>
        <v>0</v>
      </c>
      <c r="BM815">
        <f>A!BL815</f>
        <v>0</v>
      </c>
      <c r="BN815">
        <f>A!BM815</f>
        <v>0</v>
      </c>
      <c r="BO815">
        <f>A!BN815</f>
        <v>0</v>
      </c>
      <c r="BP815">
        <f>A!BO815</f>
        <v>0</v>
      </c>
      <c r="BQ815">
        <f>A!BP815</f>
        <v>0</v>
      </c>
      <c r="BR815">
        <f>A!BQ815</f>
        <v>0</v>
      </c>
      <c r="BS815">
        <f>A!BR815</f>
        <v>0</v>
      </c>
      <c r="BT815">
        <f>A!BS815</f>
        <v>0</v>
      </c>
      <c r="BU815">
        <f>A!BT815</f>
        <v>0</v>
      </c>
      <c r="BV815">
        <f>A!BU815</f>
        <v>0</v>
      </c>
      <c r="BW815">
        <f>A!BV815</f>
        <v>0</v>
      </c>
      <c r="BX815">
        <f>A!BW815</f>
        <v>0</v>
      </c>
      <c r="BY815">
        <f>A!BX815</f>
        <v>0</v>
      </c>
      <c r="BZ815">
        <f>A!BY815</f>
        <v>0</v>
      </c>
      <c r="CA815">
        <f>A!BZ815</f>
        <v>0</v>
      </c>
      <c r="CB815">
        <f>A!CA815</f>
        <v>0</v>
      </c>
      <c r="CC815">
        <f>A!CB815</f>
        <v>0</v>
      </c>
      <c r="CD815">
        <f>A!CC815</f>
        <v>0</v>
      </c>
      <c r="CE815">
        <f>A!CD815</f>
        <v>0</v>
      </c>
      <c r="CF815">
        <f>A!CE815</f>
        <v>0</v>
      </c>
      <c r="CG815">
        <f>A!CF815</f>
        <v>0</v>
      </c>
      <c r="CH815">
        <f>A!CG815</f>
        <v>0</v>
      </c>
      <c r="CI815">
        <f>A!CH815</f>
        <v>0</v>
      </c>
      <c r="CJ815">
        <f>A!CI815</f>
        <v>0</v>
      </c>
      <c r="CK815">
        <f>A!CJ815</f>
        <v>0</v>
      </c>
      <c r="CL815">
        <f>A!CK815</f>
        <v>0</v>
      </c>
      <c r="CM815">
        <f>A!CL815</f>
        <v>0</v>
      </c>
      <c r="CN815">
        <f>A!CM815</f>
        <v>0</v>
      </c>
      <c r="CO815">
        <f>A!CN815</f>
        <v>0</v>
      </c>
      <c r="CP815">
        <f>A!CO815</f>
        <v>0</v>
      </c>
      <c r="CQ815">
        <f>A!CO1125</f>
        <v>0</v>
      </c>
      <c r="CR815">
        <f>A!CP815</f>
        <v>0</v>
      </c>
      <c r="CS815">
        <f>A!CQ815</f>
        <v>0</v>
      </c>
    </row>
    <row r="816" spans="1:97" x14ac:dyDescent="0.2">
      <c r="A816">
        <f>A!A816</f>
        <v>0</v>
      </c>
      <c r="B816">
        <f>A!B816</f>
        <v>0</v>
      </c>
      <c r="C816">
        <f>A!C816</f>
        <v>0</v>
      </c>
      <c r="D816">
        <f>A!D816</f>
        <v>0</v>
      </c>
      <c r="E816">
        <f>A!E816</f>
        <v>0</v>
      </c>
      <c r="F816">
        <f>A!F816</f>
        <v>0</v>
      </c>
      <c r="G816">
        <f>A!G816</f>
        <v>0</v>
      </c>
      <c r="H816">
        <f>A!H816</f>
        <v>0</v>
      </c>
      <c r="I816">
        <f>A!I816</f>
        <v>0</v>
      </c>
      <c r="J816">
        <f>A!J816</f>
        <v>0</v>
      </c>
      <c r="K816">
        <f>A!K816</f>
        <v>0</v>
      </c>
      <c r="L816">
        <f>A!L816</f>
        <v>0</v>
      </c>
      <c r="M816">
        <f>A!M816</f>
        <v>0</v>
      </c>
      <c r="N816">
        <f>A!N816</f>
        <v>0</v>
      </c>
      <c r="O816">
        <f>A!O816</f>
        <v>0</v>
      </c>
      <c r="P816" s="23" t="str">
        <f>IF(A!P816="","",INDEX(B!$A$1:$BT$2000,MATCH(A!P816,B!$AX$1:$AX$2000,0),D!$B$5))</f>
        <v/>
      </c>
      <c r="Q816">
        <f>A!Q816</f>
        <v>0</v>
      </c>
      <c r="R816">
        <f>A!R816</f>
        <v>0</v>
      </c>
      <c r="S816">
        <f>A!S816</f>
        <v>0</v>
      </c>
      <c r="T816">
        <f>A!T816</f>
        <v>0</v>
      </c>
      <c r="U816">
        <f>A!U816</f>
        <v>0</v>
      </c>
      <c r="V816" s="23">
        <f>IF(A!V816="&lt;",1,A!V816)</f>
        <v>0</v>
      </c>
      <c r="W816">
        <f>A!W816</f>
        <v>0</v>
      </c>
      <c r="X816">
        <f>A!X816</f>
        <v>0</v>
      </c>
      <c r="Y816">
        <f>A!Y816</f>
        <v>0</v>
      </c>
      <c r="Z816" s="23">
        <f t="shared" si="12"/>
        <v>0</v>
      </c>
      <c r="AA816">
        <f>A!Z816</f>
        <v>0</v>
      </c>
      <c r="AB816">
        <f>A!AA816</f>
        <v>0</v>
      </c>
      <c r="AC816">
        <f>A!AB816</f>
        <v>0</v>
      </c>
      <c r="AD816">
        <f>A!AC816</f>
        <v>0</v>
      </c>
      <c r="AE816">
        <f>A!AD816</f>
        <v>0</v>
      </c>
      <c r="AF816">
        <f>A!AE816</f>
        <v>0</v>
      </c>
      <c r="AG816">
        <f>A!AF816</f>
        <v>0</v>
      </c>
      <c r="AH816">
        <f>A!AG816</f>
        <v>0</v>
      </c>
      <c r="AI816">
        <f>A!AH816</f>
        <v>0</v>
      </c>
      <c r="AJ816">
        <f>A!AI816</f>
        <v>0</v>
      </c>
      <c r="AK816">
        <f>A!AJ816</f>
        <v>0</v>
      </c>
      <c r="AL816">
        <f>A!AK816</f>
        <v>0</v>
      </c>
      <c r="AM816">
        <f>A!AL816</f>
        <v>0</v>
      </c>
      <c r="AN816">
        <f>A!AM816</f>
        <v>0</v>
      </c>
      <c r="AO816">
        <f>A!AN816</f>
        <v>0</v>
      </c>
      <c r="AP816">
        <f>A!AO816</f>
        <v>0</v>
      </c>
      <c r="AQ816">
        <f>A!AP816</f>
        <v>0</v>
      </c>
      <c r="AR816">
        <f>A!AQ816</f>
        <v>0</v>
      </c>
      <c r="AS816">
        <f>A!AR816</f>
        <v>0</v>
      </c>
      <c r="AT816">
        <f>A!AS816</f>
        <v>0</v>
      </c>
      <c r="AU816">
        <f>A!AT816</f>
        <v>0</v>
      </c>
      <c r="AV816">
        <f>A!AU816</f>
        <v>0</v>
      </c>
      <c r="AW816" s="23" t="str">
        <f>IF(A!AV816=0,"",A!AV816)</f>
        <v/>
      </c>
      <c r="AX816">
        <f>A!AW816</f>
        <v>0</v>
      </c>
      <c r="AY816">
        <f>A!AX816</f>
        <v>0</v>
      </c>
      <c r="AZ816">
        <f>A!AY816</f>
        <v>0</v>
      </c>
      <c r="BA816">
        <f>A!AZ816</f>
        <v>0</v>
      </c>
      <c r="BB816">
        <f>A!BA816</f>
        <v>0</v>
      </c>
      <c r="BC816">
        <f>A!BB816</f>
        <v>0</v>
      </c>
      <c r="BD816">
        <f>A!BC816</f>
        <v>0</v>
      </c>
      <c r="BE816">
        <f>A!BD816</f>
        <v>0</v>
      </c>
      <c r="BF816">
        <f>A!BE816</f>
        <v>0</v>
      </c>
      <c r="BG816">
        <f>A!BF816</f>
        <v>0</v>
      </c>
      <c r="BH816">
        <f>A!BG816</f>
        <v>0</v>
      </c>
      <c r="BI816">
        <f>A!BH816</f>
        <v>0</v>
      </c>
      <c r="BJ816">
        <f>A!BI816</f>
        <v>0</v>
      </c>
      <c r="BK816">
        <f>A!BJ816</f>
        <v>0</v>
      </c>
      <c r="BL816">
        <f>A!BK816</f>
        <v>0</v>
      </c>
      <c r="BM816">
        <f>A!BL816</f>
        <v>0</v>
      </c>
      <c r="BN816">
        <f>A!BM816</f>
        <v>0</v>
      </c>
      <c r="BO816">
        <f>A!BN816</f>
        <v>0</v>
      </c>
      <c r="BP816">
        <f>A!BO816</f>
        <v>0</v>
      </c>
      <c r="BQ816">
        <f>A!BP816</f>
        <v>0</v>
      </c>
      <c r="BR816">
        <f>A!BQ816</f>
        <v>0</v>
      </c>
      <c r="BS816">
        <f>A!BR816</f>
        <v>0</v>
      </c>
      <c r="BT816">
        <f>A!BS816</f>
        <v>0</v>
      </c>
      <c r="BU816">
        <f>A!BT816</f>
        <v>0</v>
      </c>
      <c r="BV816">
        <f>A!BU816</f>
        <v>0</v>
      </c>
      <c r="BW816">
        <f>A!BV816</f>
        <v>0</v>
      </c>
      <c r="BX816">
        <f>A!BW816</f>
        <v>0</v>
      </c>
      <c r="BY816">
        <f>A!BX816</f>
        <v>0</v>
      </c>
      <c r="BZ816">
        <f>A!BY816</f>
        <v>0</v>
      </c>
      <c r="CA816">
        <f>A!BZ816</f>
        <v>0</v>
      </c>
      <c r="CB816">
        <f>A!CA816</f>
        <v>0</v>
      </c>
      <c r="CC816">
        <f>A!CB816</f>
        <v>0</v>
      </c>
      <c r="CD816">
        <f>A!CC816</f>
        <v>0</v>
      </c>
      <c r="CE816">
        <f>A!CD816</f>
        <v>0</v>
      </c>
      <c r="CF816">
        <f>A!CE816</f>
        <v>0</v>
      </c>
      <c r="CG816">
        <f>A!CF816</f>
        <v>0</v>
      </c>
      <c r="CH816">
        <f>A!CG816</f>
        <v>0</v>
      </c>
      <c r="CI816">
        <f>A!CH816</f>
        <v>0</v>
      </c>
      <c r="CJ816">
        <f>A!CI816</f>
        <v>0</v>
      </c>
      <c r="CK816">
        <f>A!CJ816</f>
        <v>0</v>
      </c>
      <c r="CL816">
        <f>A!CK816</f>
        <v>0</v>
      </c>
      <c r="CM816">
        <f>A!CL816</f>
        <v>0</v>
      </c>
      <c r="CN816">
        <f>A!CM816</f>
        <v>0</v>
      </c>
      <c r="CO816">
        <f>A!CN816</f>
        <v>0</v>
      </c>
      <c r="CP816">
        <f>A!CO816</f>
        <v>0</v>
      </c>
      <c r="CQ816">
        <f>A!CO1126</f>
        <v>0</v>
      </c>
      <c r="CR816">
        <f>A!CP816</f>
        <v>0</v>
      </c>
      <c r="CS816">
        <f>A!CQ816</f>
        <v>0</v>
      </c>
    </row>
    <row r="817" spans="1:97" x14ac:dyDescent="0.2">
      <c r="A817">
        <f>A!A817</f>
        <v>0</v>
      </c>
      <c r="B817">
        <f>A!B817</f>
        <v>0</v>
      </c>
      <c r="C817">
        <f>A!C817</f>
        <v>0</v>
      </c>
      <c r="D817">
        <f>A!D817</f>
        <v>0</v>
      </c>
      <c r="E817">
        <f>A!E817</f>
        <v>0</v>
      </c>
      <c r="F817">
        <f>A!F817</f>
        <v>0</v>
      </c>
      <c r="G817">
        <f>A!G817</f>
        <v>0</v>
      </c>
      <c r="H817">
        <f>A!H817</f>
        <v>0</v>
      </c>
      <c r="I817">
        <f>A!I817</f>
        <v>0</v>
      </c>
      <c r="J817">
        <f>A!J817</f>
        <v>0</v>
      </c>
      <c r="K817">
        <f>A!K817</f>
        <v>0</v>
      </c>
      <c r="L817">
        <f>A!L817</f>
        <v>0</v>
      </c>
      <c r="M817">
        <f>A!M817</f>
        <v>0</v>
      </c>
      <c r="N817">
        <f>A!N817</f>
        <v>0</v>
      </c>
      <c r="O817">
        <f>A!O817</f>
        <v>0</v>
      </c>
      <c r="P817" s="23" t="str">
        <f>IF(A!P817="","",INDEX(B!$A$1:$BT$2000,MATCH(A!P817,B!$AX$1:$AX$2000,0),D!$B$5))</f>
        <v/>
      </c>
      <c r="Q817">
        <f>A!Q817</f>
        <v>0</v>
      </c>
      <c r="R817">
        <f>A!R817</f>
        <v>0</v>
      </c>
      <c r="S817">
        <f>A!S817</f>
        <v>0</v>
      </c>
      <c r="T817">
        <f>A!T817</f>
        <v>0</v>
      </c>
      <c r="U817">
        <f>A!U817</f>
        <v>0</v>
      </c>
      <c r="V817" s="23">
        <f>IF(A!V817="&lt;",1,A!V817)</f>
        <v>0</v>
      </c>
      <c r="W817">
        <f>A!W817</f>
        <v>0</v>
      </c>
      <c r="X817">
        <f>A!X817</f>
        <v>0</v>
      </c>
      <c r="Y817">
        <f>A!Y817</f>
        <v>0</v>
      </c>
      <c r="Z817" s="23">
        <f t="shared" si="12"/>
        <v>0</v>
      </c>
      <c r="AA817">
        <f>A!Z817</f>
        <v>0</v>
      </c>
      <c r="AB817">
        <f>A!AA817</f>
        <v>0</v>
      </c>
      <c r="AC817">
        <f>A!AB817</f>
        <v>0</v>
      </c>
      <c r="AD817">
        <f>A!AC817</f>
        <v>0</v>
      </c>
      <c r="AE817">
        <f>A!AD817</f>
        <v>0</v>
      </c>
      <c r="AF817">
        <f>A!AE817</f>
        <v>0</v>
      </c>
      <c r="AG817">
        <f>A!AF817</f>
        <v>0</v>
      </c>
      <c r="AH817">
        <f>A!AG817</f>
        <v>0</v>
      </c>
      <c r="AI817">
        <f>A!AH817</f>
        <v>0</v>
      </c>
      <c r="AJ817">
        <f>A!AI817</f>
        <v>0</v>
      </c>
      <c r="AK817">
        <f>A!AJ817</f>
        <v>0</v>
      </c>
      <c r="AL817">
        <f>A!AK817</f>
        <v>0</v>
      </c>
      <c r="AM817">
        <f>A!AL817</f>
        <v>0</v>
      </c>
      <c r="AN817">
        <f>A!AM817</f>
        <v>0</v>
      </c>
      <c r="AO817">
        <f>A!AN817</f>
        <v>0</v>
      </c>
      <c r="AP817">
        <f>A!AO817</f>
        <v>0</v>
      </c>
      <c r="AQ817">
        <f>A!AP817</f>
        <v>0</v>
      </c>
      <c r="AR817">
        <f>A!AQ817</f>
        <v>0</v>
      </c>
      <c r="AS817">
        <f>A!AR817</f>
        <v>0</v>
      </c>
      <c r="AT817">
        <f>A!AS817</f>
        <v>0</v>
      </c>
      <c r="AU817">
        <f>A!AT817</f>
        <v>0</v>
      </c>
      <c r="AV817">
        <f>A!AU817</f>
        <v>0</v>
      </c>
      <c r="AW817" s="23" t="str">
        <f>IF(A!AV817=0,"",A!AV817)</f>
        <v/>
      </c>
      <c r="AX817">
        <f>A!AW817</f>
        <v>0</v>
      </c>
      <c r="AY817">
        <f>A!AX817</f>
        <v>0</v>
      </c>
      <c r="AZ817">
        <f>A!AY817</f>
        <v>0</v>
      </c>
      <c r="BA817">
        <f>A!AZ817</f>
        <v>0</v>
      </c>
      <c r="BB817">
        <f>A!BA817</f>
        <v>0</v>
      </c>
      <c r="BC817">
        <f>A!BB817</f>
        <v>0</v>
      </c>
      <c r="BD817">
        <f>A!BC817</f>
        <v>0</v>
      </c>
      <c r="BE817">
        <f>A!BD817</f>
        <v>0</v>
      </c>
      <c r="BF817">
        <f>A!BE817</f>
        <v>0</v>
      </c>
      <c r="BG817">
        <f>A!BF817</f>
        <v>0</v>
      </c>
      <c r="BH817">
        <f>A!BG817</f>
        <v>0</v>
      </c>
      <c r="BI817">
        <f>A!BH817</f>
        <v>0</v>
      </c>
      <c r="BJ817">
        <f>A!BI817</f>
        <v>0</v>
      </c>
      <c r="BK817">
        <f>A!BJ817</f>
        <v>0</v>
      </c>
      <c r="BL817">
        <f>A!BK817</f>
        <v>0</v>
      </c>
      <c r="BM817">
        <f>A!BL817</f>
        <v>0</v>
      </c>
      <c r="BN817">
        <f>A!BM817</f>
        <v>0</v>
      </c>
      <c r="BO817">
        <f>A!BN817</f>
        <v>0</v>
      </c>
      <c r="BP817">
        <f>A!BO817</f>
        <v>0</v>
      </c>
      <c r="BQ817">
        <f>A!BP817</f>
        <v>0</v>
      </c>
      <c r="BR817">
        <f>A!BQ817</f>
        <v>0</v>
      </c>
      <c r="BS817">
        <f>A!BR817</f>
        <v>0</v>
      </c>
      <c r="BT817">
        <f>A!BS817</f>
        <v>0</v>
      </c>
      <c r="BU817">
        <f>A!BT817</f>
        <v>0</v>
      </c>
      <c r="BV817">
        <f>A!BU817</f>
        <v>0</v>
      </c>
      <c r="BW817">
        <f>A!BV817</f>
        <v>0</v>
      </c>
      <c r="BX817">
        <f>A!BW817</f>
        <v>0</v>
      </c>
      <c r="BY817">
        <f>A!BX817</f>
        <v>0</v>
      </c>
      <c r="BZ817">
        <f>A!BY817</f>
        <v>0</v>
      </c>
      <c r="CA817">
        <f>A!BZ817</f>
        <v>0</v>
      </c>
      <c r="CB817">
        <f>A!CA817</f>
        <v>0</v>
      </c>
      <c r="CC817">
        <f>A!CB817</f>
        <v>0</v>
      </c>
      <c r="CD817">
        <f>A!CC817</f>
        <v>0</v>
      </c>
      <c r="CE817">
        <f>A!CD817</f>
        <v>0</v>
      </c>
      <c r="CF817">
        <f>A!CE817</f>
        <v>0</v>
      </c>
      <c r="CG817">
        <f>A!CF817</f>
        <v>0</v>
      </c>
      <c r="CH817">
        <f>A!CG817</f>
        <v>0</v>
      </c>
      <c r="CI817">
        <f>A!CH817</f>
        <v>0</v>
      </c>
      <c r="CJ817">
        <f>A!CI817</f>
        <v>0</v>
      </c>
      <c r="CK817">
        <f>A!CJ817</f>
        <v>0</v>
      </c>
      <c r="CL817">
        <f>A!CK817</f>
        <v>0</v>
      </c>
      <c r="CM817">
        <f>A!CL817</f>
        <v>0</v>
      </c>
      <c r="CN817">
        <f>A!CM817</f>
        <v>0</v>
      </c>
      <c r="CO817">
        <f>A!CN817</f>
        <v>0</v>
      </c>
      <c r="CP817">
        <f>A!CO817</f>
        <v>0</v>
      </c>
      <c r="CQ817">
        <f>A!CO1127</f>
        <v>0</v>
      </c>
      <c r="CR817">
        <f>A!CP817</f>
        <v>0</v>
      </c>
      <c r="CS817">
        <f>A!CQ817</f>
        <v>0</v>
      </c>
    </row>
    <row r="818" spans="1:97" x14ac:dyDescent="0.2">
      <c r="A818">
        <f>A!A818</f>
        <v>0</v>
      </c>
      <c r="B818">
        <f>A!B818</f>
        <v>0</v>
      </c>
      <c r="C818">
        <f>A!C818</f>
        <v>0</v>
      </c>
      <c r="D818">
        <f>A!D818</f>
        <v>0</v>
      </c>
      <c r="E818">
        <f>A!E818</f>
        <v>0</v>
      </c>
      <c r="F818">
        <f>A!F818</f>
        <v>0</v>
      </c>
      <c r="G818">
        <f>A!G818</f>
        <v>0</v>
      </c>
      <c r="H818">
        <f>A!H818</f>
        <v>0</v>
      </c>
      <c r="I818">
        <f>A!I818</f>
        <v>0</v>
      </c>
      <c r="J818">
        <f>A!J818</f>
        <v>0</v>
      </c>
      <c r="K818">
        <f>A!K818</f>
        <v>0</v>
      </c>
      <c r="L818">
        <f>A!L818</f>
        <v>0</v>
      </c>
      <c r="M818">
        <f>A!M818</f>
        <v>0</v>
      </c>
      <c r="N818">
        <f>A!N818</f>
        <v>0</v>
      </c>
      <c r="O818">
        <f>A!O818</f>
        <v>0</v>
      </c>
      <c r="P818" s="23" t="str">
        <f>IF(A!P818="","",INDEX(B!$A$1:$BT$2000,MATCH(A!P818,B!$AX$1:$AX$2000,0),D!$B$5))</f>
        <v/>
      </c>
      <c r="Q818">
        <f>A!Q818</f>
        <v>0</v>
      </c>
      <c r="R818">
        <f>A!R818</f>
        <v>0</v>
      </c>
      <c r="S818">
        <f>A!S818</f>
        <v>0</v>
      </c>
      <c r="T818">
        <f>A!T818</f>
        <v>0</v>
      </c>
      <c r="U818">
        <f>A!U818</f>
        <v>0</v>
      </c>
      <c r="V818" s="23">
        <f>IF(A!V818="&lt;",1,A!V818)</f>
        <v>0</v>
      </c>
      <c r="W818">
        <f>A!W818</f>
        <v>0</v>
      </c>
      <c r="X818">
        <f>A!X818</f>
        <v>0</v>
      </c>
      <c r="Y818">
        <f>A!Y818</f>
        <v>0</v>
      </c>
      <c r="Z818" s="23">
        <f t="shared" si="12"/>
        <v>0</v>
      </c>
      <c r="AA818">
        <f>A!Z818</f>
        <v>0</v>
      </c>
      <c r="AB818">
        <f>A!AA818</f>
        <v>0</v>
      </c>
      <c r="AC818">
        <f>A!AB818</f>
        <v>0</v>
      </c>
      <c r="AD818">
        <f>A!AC818</f>
        <v>0</v>
      </c>
      <c r="AE818">
        <f>A!AD818</f>
        <v>0</v>
      </c>
      <c r="AF818">
        <f>A!AE818</f>
        <v>0</v>
      </c>
      <c r="AG818">
        <f>A!AF818</f>
        <v>0</v>
      </c>
      <c r="AH818">
        <f>A!AG818</f>
        <v>0</v>
      </c>
      <c r="AI818">
        <f>A!AH818</f>
        <v>0</v>
      </c>
      <c r="AJ818">
        <f>A!AI818</f>
        <v>0</v>
      </c>
      <c r="AK818">
        <f>A!AJ818</f>
        <v>0</v>
      </c>
      <c r="AL818">
        <f>A!AK818</f>
        <v>0</v>
      </c>
      <c r="AM818">
        <f>A!AL818</f>
        <v>0</v>
      </c>
      <c r="AN818">
        <f>A!AM818</f>
        <v>0</v>
      </c>
      <c r="AO818">
        <f>A!AN818</f>
        <v>0</v>
      </c>
      <c r="AP818">
        <f>A!AO818</f>
        <v>0</v>
      </c>
      <c r="AQ818">
        <f>A!AP818</f>
        <v>0</v>
      </c>
      <c r="AR818">
        <f>A!AQ818</f>
        <v>0</v>
      </c>
      <c r="AS818">
        <f>A!AR818</f>
        <v>0</v>
      </c>
      <c r="AT818">
        <f>A!AS818</f>
        <v>0</v>
      </c>
      <c r="AU818">
        <f>A!AT818</f>
        <v>0</v>
      </c>
      <c r="AV818">
        <f>A!AU818</f>
        <v>0</v>
      </c>
      <c r="AW818" s="23" t="str">
        <f>IF(A!AV818=0,"",A!AV818)</f>
        <v/>
      </c>
      <c r="AX818">
        <f>A!AW818</f>
        <v>0</v>
      </c>
      <c r="AY818">
        <f>A!AX818</f>
        <v>0</v>
      </c>
      <c r="AZ818">
        <f>A!AY818</f>
        <v>0</v>
      </c>
      <c r="BA818">
        <f>A!AZ818</f>
        <v>0</v>
      </c>
      <c r="BB818">
        <f>A!BA818</f>
        <v>0</v>
      </c>
      <c r="BC818">
        <f>A!BB818</f>
        <v>0</v>
      </c>
      <c r="BD818">
        <f>A!BC818</f>
        <v>0</v>
      </c>
      <c r="BE818">
        <f>A!BD818</f>
        <v>0</v>
      </c>
      <c r="BF818">
        <f>A!BE818</f>
        <v>0</v>
      </c>
      <c r="BG818">
        <f>A!BF818</f>
        <v>0</v>
      </c>
      <c r="BH818">
        <f>A!BG818</f>
        <v>0</v>
      </c>
      <c r="BI818">
        <f>A!BH818</f>
        <v>0</v>
      </c>
      <c r="BJ818">
        <f>A!BI818</f>
        <v>0</v>
      </c>
      <c r="BK818">
        <f>A!BJ818</f>
        <v>0</v>
      </c>
      <c r="BL818">
        <f>A!BK818</f>
        <v>0</v>
      </c>
      <c r="BM818">
        <f>A!BL818</f>
        <v>0</v>
      </c>
      <c r="BN818">
        <f>A!BM818</f>
        <v>0</v>
      </c>
      <c r="BO818">
        <f>A!BN818</f>
        <v>0</v>
      </c>
      <c r="BP818">
        <f>A!BO818</f>
        <v>0</v>
      </c>
      <c r="BQ818">
        <f>A!BP818</f>
        <v>0</v>
      </c>
      <c r="BR818">
        <f>A!BQ818</f>
        <v>0</v>
      </c>
      <c r="BS818">
        <f>A!BR818</f>
        <v>0</v>
      </c>
      <c r="BT818">
        <f>A!BS818</f>
        <v>0</v>
      </c>
      <c r="BU818">
        <f>A!BT818</f>
        <v>0</v>
      </c>
      <c r="BV818">
        <f>A!BU818</f>
        <v>0</v>
      </c>
      <c r="BW818">
        <f>A!BV818</f>
        <v>0</v>
      </c>
      <c r="BX818">
        <f>A!BW818</f>
        <v>0</v>
      </c>
      <c r="BY818">
        <f>A!BX818</f>
        <v>0</v>
      </c>
      <c r="BZ818">
        <f>A!BY818</f>
        <v>0</v>
      </c>
      <c r="CA818">
        <f>A!BZ818</f>
        <v>0</v>
      </c>
      <c r="CB818">
        <f>A!CA818</f>
        <v>0</v>
      </c>
      <c r="CC818">
        <f>A!CB818</f>
        <v>0</v>
      </c>
      <c r="CD818">
        <f>A!CC818</f>
        <v>0</v>
      </c>
      <c r="CE818">
        <f>A!CD818</f>
        <v>0</v>
      </c>
      <c r="CF818">
        <f>A!CE818</f>
        <v>0</v>
      </c>
      <c r="CG818">
        <f>A!CF818</f>
        <v>0</v>
      </c>
      <c r="CH818">
        <f>A!CG818</f>
        <v>0</v>
      </c>
      <c r="CI818">
        <f>A!CH818</f>
        <v>0</v>
      </c>
      <c r="CJ818">
        <f>A!CI818</f>
        <v>0</v>
      </c>
      <c r="CK818">
        <f>A!CJ818</f>
        <v>0</v>
      </c>
      <c r="CL818">
        <f>A!CK818</f>
        <v>0</v>
      </c>
      <c r="CM818">
        <f>A!CL818</f>
        <v>0</v>
      </c>
      <c r="CN818">
        <f>A!CM818</f>
        <v>0</v>
      </c>
      <c r="CO818">
        <f>A!CN818</f>
        <v>0</v>
      </c>
      <c r="CP818">
        <f>A!CO818</f>
        <v>0</v>
      </c>
      <c r="CQ818">
        <f>A!CO1128</f>
        <v>0</v>
      </c>
      <c r="CR818">
        <f>A!CP818</f>
        <v>0</v>
      </c>
      <c r="CS818">
        <f>A!CQ818</f>
        <v>0</v>
      </c>
    </row>
    <row r="819" spans="1:97" x14ac:dyDescent="0.2">
      <c r="A819">
        <f>A!A819</f>
        <v>0</v>
      </c>
      <c r="B819">
        <f>A!B819</f>
        <v>0</v>
      </c>
      <c r="C819">
        <f>A!C819</f>
        <v>0</v>
      </c>
      <c r="D819">
        <f>A!D819</f>
        <v>0</v>
      </c>
      <c r="E819">
        <f>A!E819</f>
        <v>0</v>
      </c>
      <c r="F819">
        <f>A!F819</f>
        <v>0</v>
      </c>
      <c r="G819">
        <f>A!G819</f>
        <v>0</v>
      </c>
      <c r="H819">
        <f>A!H819</f>
        <v>0</v>
      </c>
      <c r="I819">
        <f>A!I819</f>
        <v>0</v>
      </c>
      <c r="J819">
        <f>A!J819</f>
        <v>0</v>
      </c>
      <c r="K819">
        <f>A!K819</f>
        <v>0</v>
      </c>
      <c r="L819">
        <f>A!L819</f>
        <v>0</v>
      </c>
      <c r="M819">
        <f>A!M819</f>
        <v>0</v>
      </c>
      <c r="N819">
        <f>A!N819</f>
        <v>0</v>
      </c>
      <c r="O819">
        <f>A!O819</f>
        <v>0</v>
      </c>
      <c r="P819" s="23" t="str">
        <f>IF(A!P819="","",INDEX(B!$A$1:$BT$2000,MATCH(A!P819,B!$AX$1:$AX$2000,0),D!$B$5))</f>
        <v/>
      </c>
      <c r="Q819">
        <f>A!Q819</f>
        <v>0</v>
      </c>
      <c r="R819">
        <f>A!R819</f>
        <v>0</v>
      </c>
      <c r="S819">
        <f>A!S819</f>
        <v>0</v>
      </c>
      <c r="T819">
        <f>A!T819</f>
        <v>0</v>
      </c>
      <c r="U819">
        <f>A!U819</f>
        <v>0</v>
      </c>
      <c r="V819" s="23">
        <f>IF(A!V819="&lt;",1,A!V819)</f>
        <v>0</v>
      </c>
      <c r="W819">
        <f>A!W819</f>
        <v>0</v>
      </c>
      <c r="X819">
        <f>A!X819</f>
        <v>0</v>
      </c>
      <c r="Y819">
        <f>A!Y819</f>
        <v>0</v>
      </c>
      <c r="Z819" s="23">
        <f t="shared" si="12"/>
        <v>0</v>
      </c>
      <c r="AA819">
        <f>A!Z819</f>
        <v>0</v>
      </c>
      <c r="AB819">
        <f>A!AA819</f>
        <v>0</v>
      </c>
      <c r="AC819">
        <f>A!AB819</f>
        <v>0</v>
      </c>
      <c r="AD819">
        <f>A!AC819</f>
        <v>0</v>
      </c>
      <c r="AE819">
        <f>A!AD819</f>
        <v>0</v>
      </c>
      <c r="AF819">
        <f>A!AE819</f>
        <v>0</v>
      </c>
      <c r="AG819">
        <f>A!AF819</f>
        <v>0</v>
      </c>
      <c r="AH819">
        <f>A!AG819</f>
        <v>0</v>
      </c>
      <c r="AI819">
        <f>A!AH819</f>
        <v>0</v>
      </c>
      <c r="AJ819">
        <f>A!AI819</f>
        <v>0</v>
      </c>
      <c r="AK819">
        <f>A!AJ819</f>
        <v>0</v>
      </c>
      <c r="AL819">
        <f>A!AK819</f>
        <v>0</v>
      </c>
      <c r="AM819">
        <f>A!AL819</f>
        <v>0</v>
      </c>
      <c r="AN819">
        <f>A!AM819</f>
        <v>0</v>
      </c>
      <c r="AO819">
        <f>A!AN819</f>
        <v>0</v>
      </c>
      <c r="AP819">
        <f>A!AO819</f>
        <v>0</v>
      </c>
      <c r="AQ819">
        <f>A!AP819</f>
        <v>0</v>
      </c>
      <c r="AR819">
        <f>A!AQ819</f>
        <v>0</v>
      </c>
      <c r="AS819">
        <f>A!AR819</f>
        <v>0</v>
      </c>
      <c r="AT819">
        <f>A!AS819</f>
        <v>0</v>
      </c>
      <c r="AU819">
        <f>A!AT819</f>
        <v>0</v>
      </c>
      <c r="AV819">
        <f>A!AU819</f>
        <v>0</v>
      </c>
      <c r="AW819" s="23" t="str">
        <f>IF(A!AV819=0,"",A!AV819)</f>
        <v/>
      </c>
      <c r="AX819">
        <f>A!AW819</f>
        <v>0</v>
      </c>
      <c r="AY819">
        <f>A!AX819</f>
        <v>0</v>
      </c>
      <c r="AZ819">
        <f>A!AY819</f>
        <v>0</v>
      </c>
      <c r="BA819">
        <f>A!AZ819</f>
        <v>0</v>
      </c>
      <c r="BB819">
        <f>A!BA819</f>
        <v>0</v>
      </c>
      <c r="BC819">
        <f>A!BB819</f>
        <v>0</v>
      </c>
      <c r="BD819">
        <f>A!BC819</f>
        <v>0</v>
      </c>
      <c r="BE819">
        <f>A!BD819</f>
        <v>0</v>
      </c>
      <c r="BF819">
        <f>A!BE819</f>
        <v>0</v>
      </c>
      <c r="BG819">
        <f>A!BF819</f>
        <v>0</v>
      </c>
      <c r="BH819">
        <f>A!BG819</f>
        <v>0</v>
      </c>
      <c r="BI819">
        <f>A!BH819</f>
        <v>0</v>
      </c>
      <c r="BJ819">
        <f>A!BI819</f>
        <v>0</v>
      </c>
      <c r="BK819">
        <f>A!BJ819</f>
        <v>0</v>
      </c>
      <c r="BL819">
        <f>A!BK819</f>
        <v>0</v>
      </c>
      <c r="BM819">
        <f>A!BL819</f>
        <v>0</v>
      </c>
      <c r="BN819">
        <f>A!BM819</f>
        <v>0</v>
      </c>
      <c r="BO819">
        <f>A!BN819</f>
        <v>0</v>
      </c>
      <c r="BP819">
        <f>A!BO819</f>
        <v>0</v>
      </c>
      <c r="BQ819">
        <f>A!BP819</f>
        <v>0</v>
      </c>
      <c r="BR819">
        <f>A!BQ819</f>
        <v>0</v>
      </c>
      <c r="BS819">
        <f>A!BR819</f>
        <v>0</v>
      </c>
      <c r="BT819">
        <f>A!BS819</f>
        <v>0</v>
      </c>
      <c r="BU819">
        <f>A!BT819</f>
        <v>0</v>
      </c>
      <c r="BV819">
        <f>A!BU819</f>
        <v>0</v>
      </c>
      <c r="BW819">
        <f>A!BV819</f>
        <v>0</v>
      </c>
      <c r="BX819">
        <f>A!BW819</f>
        <v>0</v>
      </c>
      <c r="BY819">
        <f>A!BX819</f>
        <v>0</v>
      </c>
      <c r="BZ819">
        <f>A!BY819</f>
        <v>0</v>
      </c>
      <c r="CA819">
        <f>A!BZ819</f>
        <v>0</v>
      </c>
      <c r="CB819">
        <f>A!CA819</f>
        <v>0</v>
      </c>
      <c r="CC819">
        <f>A!CB819</f>
        <v>0</v>
      </c>
      <c r="CD819">
        <f>A!CC819</f>
        <v>0</v>
      </c>
      <c r="CE819">
        <f>A!CD819</f>
        <v>0</v>
      </c>
      <c r="CF819">
        <f>A!CE819</f>
        <v>0</v>
      </c>
      <c r="CG819">
        <f>A!CF819</f>
        <v>0</v>
      </c>
      <c r="CH819">
        <f>A!CG819</f>
        <v>0</v>
      </c>
      <c r="CI819">
        <f>A!CH819</f>
        <v>0</v>
      </c>
      <c r="CJ819">
        <f>A!CI819</f>
        <v>0</v>
      </c>
      <c r="CK819">
        <f>A!CJ819</f>
        <v>0</v>
      </c>
      <c r="CL819">
        <f>A!CK819</f>
        <v>0</v>
      </c>
      <c r="CM819">
        <f>A!CL819</f>
        <v>0</v>
      </c>
      <c r="CN819">
        <f>A!CM819</f>
        <v>0</v>
      </c>
      <c r="CO819">
        <f>A!CN819</f>
        <v>0</v>
      </c>
      <c r="CP819">
        <f>A!CO819</f>
        <v>0</v>
      </c>
      <c r="CQ819">
        <f>A!CO1129</f>
        <v>0</v>
      </c>
      <c r="CR819">
        <f>A!CP819</f>
        <v>0</v>
      </c>
      <c r="CS819">
        <f>A!CQ819</f>
        <v>0</v>
      </c>
    </row>
    <row r="820" spans="1:97" x14ac:dyDescent="0.2">
      <c r="A820">
        <f>A!A820</f>
        <v>0</v>
      </c>
      <c r="B820">
        <f>A!B820</f>
        <v>0</v>
      </c>
      <c r="C820">
        <f>A!C820</f>
        <v>0</v>
      </c>
      <c r="D820">
        <f>A!D820</f>
        <v>0</v>
      </c>
      <c r="E820">
        <f>A!E820</f>
        <v>0</v>
      </c>
      <c r="F820">
        <f>A!F820</f>
        <v>0</v>
      </c>
      <c r="G820">
        <f>A!G820</f>
        <v>0</v>
      </c>
      <c r="H820">
        <f>A!H820</f>
        <v>0</v>
      </c>
      <c r="I820">
        <f>A!I820</f>
        <v>0</v>
      </c>
      <c r="J820">
        <f>A!J820</f>
        <v>0</v>
      </c>
      <c r="K820">
        <f>A!K820</f>
        <v>0</v>
      </c>
      <c r="L820">
        <f>A!L820</f>
        <v>0</v>
      </c>
      <c r="M820">
        <f>A!M820</f>
        <v>0</v>
      </c>
      <c r="N820">
        <f>A!N820</f>
        <v>0</v>
      </c>
      <c r="O820">
        <f>A!O820</f>
        <v>0</v>
      </c>
      <c r="P820" s="23" t="str">
        <f>IF(A!P820="","",INDEX(B!$A$1:$BT$2000,MATCH(A!P820,B!$AX$1:$AX$2000,0),D!$B$5))</f>
        <v/>
      </c>
      <c r="Q820">
        <f>A!Q820</f>
        <v>0</v>
      </c>
      <c r="R820">
        <f>A!R820</f>
        <v>0</v>
      </c>
      <c r="S820">
        <f>A!S820</f>
        <v>0</v>
      </c>
      <c r="T820">
        <f>A!T820</f>
        <v>0</v>
      </c>
      <c r="U820">
        <f>A!U820</f>
        <v>0</v>
      </c>
      <c r="V820" s="23">
        <f>IF(A!V820="&lt;",1,A!V820)</f>
        <v>0</v>
      </c>
      <c r="W820">
        <f>A!W820</f>
        <v>0</v>
      </c>
      <c r="X820">
        <f>A!X820</f>
        <v>0</v>
      </c>
      <c r="Y820">
        <f>A!Y820</f>
        <v>0</v>
      </c>
      <c r="Z820" s="23">
        <f t="shared" si="12"/>
        <v>0</v>
      </c>
      <c r="AA820">
        <f>A!Z820</f>
        <v>0</v>
      </c>
      <c r="AB820">
        <f>A!AA820</f>
        <v>0</v>
      </c>
      <c r="AC820">
        <f>A!AB820</f>
        <v>0</v>
      </c>
      <c r="AD820">
        <f>A!AC820</f>
        <v>0</v>
      </c>
      <c r="AE820">
        <f>A!AD820</f>
        <v>0</v>
      </c>
      <c r="AF820">
        <f>A!AE820</f>
        <v>0</v>
      </c>
      <c r="AG820">
        <f>A!AF820</f>
        <v>0</v>
      </c>
      <c r="AH820">
        <f>A!AG820</f>
        <v>0</v>
      </c>
      <c r="AI820">
        <f>A!AH820</f>
        <v>0</v>
      </c>
      <c r="AJ820">
        <f>A!AI820</f>
        <v>0</v>
      </c>
      <c r="AK820">
        <f>A!AJ820</f>
        <v>0</v>
      </c>
      <c r="AL820">
        <f>A!AK820</f>
        <v>0</v>
      </c>
      <c r="AM820">
        <f>A!AL820</f>
        <v>0</v>
      </c>
      <c r="AN820">
        <f>A!AM820</f>
        <v>0</v>
      </c>
      <c r="AO820">
        <f>A!AN820</f>
        <v>0</v>
      </c>
      <c r="AP820">
        <f>A!AO820</f>
        <v>0</v>
      </c>
      <c r="AQ820">
        <f>A!AP820</f>
        <v>0</v>
      </c>
      <c r="AR820">
        <f>A!AQ820</f>
        <v>0</v>
      </c>
      <c r="AS820">
        <f>A!AR820</f>
        <v>0</v>
      </c>
      <c r="AT820">
        <f>A!AS820</f>
        <v>0</v>
      </c>
      <c r="AU820">
        <f>A!AT820</f>
        <v>0</v>
      </c>
      <c r="AV820">
        <f>A!AU820</f>
        <v>0</v>
      </c>
      <c r="AW820" s="23" t="str">
        <f>IF(A!AV820=0,"",A!AV820)</f>
        <v/>
      </c>
      <c r="AX820">
        <f>A!AW820</f>
        <v>0</v>
      </c>
      <c r="AY820">
        <f>A!AX820</f>
        <v>0</v>
      </c>
      <c r="AZ820">
        <f>A!AY820</f>
        <v>0</v>
      </c>
      <c r="BA820">
        <f>A!AZ820</f>
        <v>0</v>
      </c>
      <c r="BB820">
        <f>A!BA820</f>
        <v>0</v>
      </c>
      <c r="BC820">
        <f>A!BB820</f>
        <v>0</v>
      </c>
      <c r="BD820">
        <f>A!BC820</f>
        <v>0</v>
      </c>
      <c r="BE820">
        <f>A!BD820</f>
        <v>0</v>
      </c>
      <c r="BF820">
        <f>A!BE820</f>
        <v>0</v>
      </c>
      <c r="BG820">
        <f>A!BF820</f>
        <v>0</v>
      </c>
      <c r="BH820">
        <f>A!BG820</f>
        <v>0</v>
      </c>
      <c r="BI820">
        <f>A!BH820</f>
        <v>0</v>
      </c>
      <c r="BJ820">
        <f>A!BI820</f>
        <v>0</v>
      </c>
      <c r="BK820">
        <f>A!BJ820</f>
        <v>0</v>
      </c>
      <c r="BL820">
        <f>A!BK820</f>
        <v>0</v>
      </c>
      <c r="BM820">
        <f>A!BL820</f>
        <v>0</v>
      </c>
      <c r="BN820">
        <f>A!BM820</f>
        <v>0</v>
      </c>
      <c r="BO820">
        <f>A!BN820</f>
        <v>0</v>
      </c>
      <c r="BP820">
        <f>A!BO820</f>
        <v>0</v>
      </c>
      <c r="BQ820">
        <f>A!BP820</f>
        <v>0</v>
      </c>
      <c r="BR820">
        <f>A!BQ820</f>
        <v>0</v>
      </c>
      <c r="BS820">
        <f>A!BR820</f>
        <v>0</v>
      </c>
      <c r="BT820">
        <f>A!BS820</f>
        <v>0</v>
      </c>
      <c r="BU820">
        <f>A!BT820</f>
        <v>0</v>
      </c>
      <c r="BV820">
        <f>A!BU820</f>
        <v>0</v>
      </c>
      <c r="BW820">
        <f>A!BV820</f>
        <v>0</v>
      </c>
      <c r="BX820">
        <f>A!BW820</f>
        <v>0</v>
      </c>
      <c r="BY820">
        <f>A!BX820</f>
        <v>0</v>
      </c>
      <c r="BZ820">
        <f>A!BY820</f>
        <v>0</v>
      </c>
      <c r="CA820">
        <f>A!BZ820</f>
        <v>0</v>
      </c>
      <c r="CB820">
        <f>A!CA820</f>
        <v>0</v>
      </c>
      <c r="CC820">
        <f>A!CB820</f>
        <v>0</v>
      </c>
      <c r="CD820">
        <f>A!CC820</f>
        <v>0</v>
      </c>
      <c r="CE820">
        <f>A!CD820</f>
        <v>0</v>
      </c>
      <c r="CF820">
        <f>A!CE820</f>
        <v>0</v>
      </c>
      <c r="CG820">
        <f>A!CF820</f>
        <v>0</v>
      </c>
      <c r="CH820">
        <f>A!CG820</f>
        <v>0</v>
      </c>
      <c r="CI820">
        <f>A!CH820</f>
        <v>0</v>
      </c>
      <c r="CJ820">
        <f>A!CI820</f>
        <v>0</v>
      </c>
      <c r="CK820">
        <f>A!CJ820</f>
        <v>0</v>
      </c>
      <c r="CL820">
        <f>A!CK820</f>
        <v>0</v>
      </c>
      <c r="CM820">
        <f>A!CL820</f>
        <v>0</v>
      </c>
      <c r="CN820">
        <f>A!CM820</f>
        <v>0</v>
      </c>
      <c r="CO820">
        <f>A!CN820</f>
        <v>0</v>
      </c>
      <c r="CP820">
        <f>A!CO820</f>
        <v>0</v>
      </c>
      <c r="CQ820">
        <f>A!CO1130</f>
        <v>0</v>
      </c>
      <c r="CR820">
        <f>A!CP820</f>
        <v>0</v>
      </c>
      <c r="CS820">
        <f>A!CQ820</f>
        <v>0</v>
      </c>
    </row>
    <row r="821" spans="1:97" x14ac:dyDescent="0.2">
      <c r="A821">
        <f>A!A821</f>
        <v>0</v>
      </c>
      <c r="B821">
        <f>A!B821</f>
        <v>0</v>
      </c>
      <c r="C821">
        <f>A!C821</f>
        <v>0</v>
      </c>
      <c r="D821">
        <f>A!D821</f>
        <v>0</v>
      </c>
      <c r="E821">
        <f>A!E821</f>
        <v>0</v>
      </c>
      <c r="F821">
        <f>A!F821</f>
        <v>0</v>
      </c>
      <c r="G821">
        <f>A!G821</f>
        <v>0</v>
      </c>
      <c r="H821">
        <f>A!H821</f>
        <v>0</v>
      </c>
      <c r="I821">
        <f>A!I821</f>
        <v>0</v>
      </c>
      <c r="J821">
        <f>A!J821</f>
        <v>0</v>
      </c>
      <c r="K821">
        <f>A!K821</f>
        <v>0</v>
      </c>
      <c r="L821">
        <f>A!L821</f>
        <v>0</v>
      </c>
      <c r="M821">
        <f>A!M821</f>
        <v>0</v>
      </c>
      <c r="N821">
        <f>A!N821</f>
        <v>0</v>
      </c>
      <c r="O821">
        <f>A!O821</f>
        <v>0</v>
      </c>
      <c r="P821" s="23" t="str">
        <f>IF(A!P821="","",INDEX(B!$A$1:$BT$2000,MATCH(A!P821,B!$AX$1:$AX$2000,0),D!$B$5))</f>
        <v/>
      </c>
      <c r="Q821">
        <f>A!Q821</f>
        <v>0</v>
      </c>
      <c r="R821">
        <f>A!R821</f>
        <v>0</v>
      </c>
      <c r="S821">
        <f>A!S821</f>
        <v>0</v>
      </c>
      <c r="T821">
        <f>A!T821</f>
        <v>0</v>
      </c>
      <c r="U821">
        <f>A!U821</f>
        <v>0</v>
      </c>
      <c r="V821" s="23">
        <f>IF(A!V821="&lt;",1,A!V821)</f>
        <v>0</v>
      </c>
      <c r="W821">
        <f>A!W821</f>
        <v>0</v>
      </c>
      <c r="X821">
        <f>A!X821</f>
        <v>0</v>
      </c>
      <c r="Y821">
        <f>A!Y821</f>
        <v>0</v>
      </c>
      <c r="Z821" s="23">
        <f t="shared" si="12"/>
        <v>0</v>
      </c>
      <c r="AA821">
        <f>A!Z821</f>
        <v>0</v>
      </c>
      <c r="AB821">
        <f>A!AA821</f>
        <v>0</v>
      </c>
      <c r="AC821">
        <f>A!AB821</f>
        <v>0</v>
      </c>
      <c r="AD821">
        <f>A!AC821</f>
        <v>0</v>
      </c>
      <c r="AE821">
        <f>A!AD821</f>
        <v>0</v>
      </c>
      <c r="AF821">
        <f>A!AE821</f>
        <v>0</v>
      </c>
      <c r="AG821">
        <f>A!AF821</f>
        <v>0</v>
      </c>
      <c r="AH821">
        <f>A!AG821</f>
        <v>0</v>
      </c>
      <c r="AI821">
        <f>A!AH821</f>
        <v>0</v>
      </c>
      <c r="AJ821">
        <f>A!AI821</f>
        <v>0</v>
      </c>
      <c r="AK821">
        <f>A!AJ821</f>
        <v>0</v>
      </c>
      <c r="AL821">
        <f>A!AK821</f>
        <v>0</v>
      </c>
      <c r="AM821">
        <f>A!AL821</f>
        <v>0</v>
      </c>
      <c r="AN821">
        <f>A!AM821</f>
        <v>0</v>
      </c>
      <c r="AO821">
        <f>A!AN821</f>
        <v>0</v>
      </c>
      <c r="AP821">
        <f>A!AO821</f>
        <v>0</v>
      </c>
      <c r="AQ821">
        <f>A!AP821</f>
        <v>0</v>
      </c>
      <c r="AR821">
        <f>A!AQ821</f>
        <v>0</v>
      </c>
      <c r="AS821">
        <f>A!AR821</f>
        <v>0</v>
      </c>
      <c r="AT821">
        <f>A!AS821</f>
        <v>0</v>
      </c>
      <c r="AU821">
        <f>A!AT821</f>
        <v>0</v>
      </c>
      <c r="AV821">
        <f>A!AU821</f>
        <v>0</v>
      </c>
      <c r="AW821" s="23" t="str">
        <f>IF(A!AV821=0,"",A!AV821)</f>
        <v/>
      </c>
      <c r="AX821">
        <f>A!AW821</f>
        <v>0</v>
      </c>
      <c r="AY821">
        <f>A!AX821</f>
        <v>0</v>
      </c>
      <c r="AZ821">
        <f>A!AY821</f>
        <v>0</v>
      </c>
      <c r="BA821">
        <f>A!AZ821</f>
        <v>0</v>
      </c>
      <c r="BB821">
        <f>A!BA821</f>
        <v>0</v>
      </c>
      <c r="BC821">
        <f>A!BB821</f>
        <v>0</v>
      </c>
      <c r="BD821">
        <f>A!BC821</f>
        <v>0</v>
      </c>
      <c r="BE821">
        <f>A!BD821</f>
        <v>0</v>
      </c>
      <c r="BF821">
        <f>A!BE821</f>
        <v>0</v>
      </c>
      <c r="BG821">
        <f>A!BF821</f>
        <v>0</v>
      </c>
      <c r="BH821">
        <f>A!BG821</f>
        <v>0</v>
      </c>
      <c r="BI821">
        <f>A!BH821</f>
        <v>0</v>
      </c>
      <c r="BJ821">
        <f>A!BI821</f>
        <v>0</v>
      </c>
      <c r="BK821">
        <f>A!BJ821</f>
        <v>0</v>
      </c>
      <c r="BL821">
        <f>A!BK821</f>
        <v>0</v>
      </c>
      <c r="BM821">
        <f>A!BL821</f>
        <v>0</v>
      </c>
      <c r="BN821">
        <f>A!BM821</f>
        <v>0</v>
      </c>
      <c r="BO821">
        <f>A!BN821</f>
        <v>0</v>
      </c>
      <c r="BP821">
        <f>A!BO821</f>
        <v>0</v>
      </c>
      <c r="BQ821">
        <f>A!BP821</f>
        <v>0</v>
      </c>
      <c r="BR821">
        <f>A!BQ821</f>
        <v>0</v>
      </c>
      <c r="BS821">
        <f>A!BR821</f>
        <v>0</v>
      </c>
      <c r="BT821">
        <f>A!BS821</f>
        <v>0</v>
      </c>
      <c r="BU821">
        <f>A!BT821</f>
        <v>0</v>
      </c>
      <c r="BV821">
        <f>A!BU821</f>
        <v>0</v>
      </c>
      <c r="BW821">
        <f>A!BV821</f>
        <v>0</v>
      </c>
      <c r="BX821">
        <f>A!BW821</f>
        <v>0</v>
      </c>
      <c r="BY821">
        <f>A!BX821</f>
        <v>0</v>
      </c>
      <c r="BZ821">
        <f>A!BY821</f>
        <v>0</v>
      </c>
      <c r="CA821">
        <f>A!BZ821</f>
        <v>0</v>
      </c>
      <c r="CB821">
        <f>A!CA821</f>
        <v>0</v>
      </c>
      <c r="CC821">
        <f>A!CB821</f>
        <v>0</v>
      </c>
      <c r="CD821">
        <f>A!CC821</f>
        <v>0</v>
      </c>
      <c r="CE821">
        <f>A!CD821</f>
        <v>0</v>
      </c>
      <c r="CF821">
        <f>A!CE821</f>
        <v>0</v>
      </c>
      <c r="CG821">
        <f>A!CF821</f>
        <v>0</v>
      </c>
      <c r="CH821">
        <f>A!CG821</f>
        <v>0</v>
      </c>
      <c r="CI821">
        <f>A!CH821</f>
        <v>0</v>
      </c>
      <c r="CJ821">
        <f>A!CI821</f>
        <v>0</v>
      </c>
      <c r="CK821">
        <f>A!CJ821</f>
        <v>0</v>
      </c>
      <c r="CL821">
        <f>A!CK821</f>
        <v>0</v>
      </c>
      <c r="CM821">
        <f>A!CL821</f>
        <v>0</v>
      </c>
      <c r="CN821">
        <f>A!CM821</f>
        <v>0</v>
      </c>
      <c r="CO821">
        <f>A!CN821</f>
        <v>0</v>
      </c>
      <c r="CP821">
        <f>A!CO821</f>
        <v>0</v>
      </c>
      <c r="CQ821">
        <f>A!CO1131</f>
        <v>0</v>
      </c>
      <c r="CR821">
        <f>A!CP821</f>
        <v>0</v>
      </c>
      <c r="CS821">
        <f>A!CQ821</f>
        <v>0</v>
      </c>
    </row>
    <row r="822" spans="1:97" x14ac:dyDescent="0.2">
      <c r="A822">
        <f>A!A822</f>
        <v>0</v>
      </c>
      <c r="B822">
        <f>A!B822</f>
        <v>0</v>
      </c>
      <c r="C822">
        <f>A!C822</f>
        <v>0</v>
      </c>
      <c r="D822">
        <f>A!D822</f>
        <v>0</v>
      </c>
      <c r="E822">
        <f>A!E822</f>
        <v>0</v>
      </c>
      <c r="F822">
        <f>A!F822</f>
        <v>0</v>
      </c>
      <c r="G822">
        <f>A!G822</f>
        <v>0</v>
      </c>
      <c r="H822">
        <f>A!H822</f>
        <v>0</v>
      </c>
      <c r="I822">
        <f>A!I822</f>
        <v>0</v>
      </c>
      <c r="J822">
        <f>A!J822</f>
        <v>0</v>
      </c>
      <c r="K822">
        <f>A!K822</f>
        <v>0</v>
      </c>
      <c r="L822">
        <f>A!L822</f>
        <v>0</v>
      </c>
      <c r="M822">
        <f>A!M822</f>
        <v>0</v>
      </c>
      <c r="N822">
        <f>A!N822</f>
        <v>0</v>
      </c>
      <c r="O822">
        <f>A!O822</f>
        <v>0</v>
      </c>
      <c r="P822" s="23" t="str">
        <f>IF(A!P822="","",INDEX(B!$A$1:$BT$2000,MATCH(A!P822,B!$AX$1:$AX$2000,0),D!$B$5))</f>
        <v/>
      </c>
      <c r="Q822">
        <f>A!Q822</f>
        <v>0</v>
      </c>
      <c r="R822">
        <f>A!R822</f>
        <v>0</v>
      </c>
      <c r="S822">
        <f>A!S822</f>
        <v>0</v>
      </c>
      <c r="T822">
        <f>A!T822</f>
        <v>0</v>
      </c>
      <c r="U822">
        <f>A!U822</f>
        <v>0</v>
      </c>
      <c r="V822" s="23">
        <f>IF(A!V822="&lt;",1,A!V822)</f>
        <v>0</v>
      </c>
      <c r="W822">
        <f>A!W822</f>
        <v>0</v>
      </c>
      <c r="X822">
        <f>A!X822</f>
        <v>0</v>
      </c>
      <c r="Y822">
        <f>A!Y822</f>
        <v>0</v>
      </c>
      <c r="Z822" s="23">
        <f t="shared" si="12"/>
        <v>0</v>
      </c>
      <c r="AA822">
        <f>A!Z822</f>
        <v>0</v>
      </c>
      <c r="AB822">
        <f>A!AA822</f>
        <v>0</v>
      </c>
      <c r="AC822">
        <f>A!AB822</f>
        <v>0</v>
      </c>
      <c r="AD822">
        <f>A!AC822</f>
        <v>0</v>
      </c>
      <c r="AE822">
        <f>A!AD822</f>
        <v>0</v>
      </c>
      <c r="AF822">
        <f>A!AE822</f>
        <v>0</v>
      </c>
      <c r="AG822">
        <f>A!AF822</f>
        <v>0</v>
      </c>
      <c r="AH822">
        <f>A!AG822</f>
        <v>0</v>
      </c>
      <c r="AI822">
        <f>A!AH822</f>
        <v>0</v>
      </c>
      <c r="AJ822">
        <f>A!AI822</f>
        <v>0</v>
      </c>
      <c r="AK822">
        <f>A!AJ822</f>
        <v>0</v>
      </c>
      <c r="AL822">
        <f>A!AK822</f>
        <v>0</v>
      </c>
      <c r="AM822">
        <f>A!AL822</f>
        <v>0</v>
      </c>
      <c r="AN822">
        <f>A!AM822</f>
        <v>0</v>
      </c>
      <c r="AO822">
        <f>A!AN822</f>
        <v>0</v>
      </c>
      <c r="AP822">
        <f>A!AO822</f>
        <v>0</v>
      </c>
      <c r="AQ822">
        <f>A!AP822</f>
        <v>0</v>
      </c>
      <c r="AR822">
        <f>A!AQ822</f>
        <v>0</v>
      </c>
      <c r="AS822">
        <f>A!AR822</f>
        <v>0</v>
      </c>
      <c r="AT822">
        <f>A!AS822</f>
        <v>0</v>
      </c>
      <c r="AU822">
        <f>A!AT822</f>
        <v>0</v>
      </c>
      <c r="AV822">
        <f>A!AU822</f>
        <v>0</v>
      </c>
      <c r="AW822" s="23" t="str">
        <f>IF(A!AV822=0,"",A!AV822)</f>
        <v/>
      </c>
      <c r="AX822">
        <f>A!AW822</f>
        <v>0</v>
      </c>
      <c r="AY822">
        <f>A!AX822</f>
        <v>0</v>
      </c>
      <c r="AZ822">
        <f>A!AY822</f>
        <v>0</v>
      </c>
      <c r="BA822">
        <f>A!AZ822</f>
        <v>0</v>
      </c>
      <c r="BB822">
        <f>A!BA822</f>
        <v>0</v>
      </c>
      <c r="BC822">
        <f>A!BB822</f>
        <v>0</v>
      </c>
      <c r="BD822">
        <f>A!BC822</f>
        <v>0</v>
      </c>
      <c r="BE822">
        <f>A!BD822</f>
        <v>0</v>
      </c>
      <c r="BF822">
        <f>A!BE822</f>
        <v>0</v>
      </c>
      <c r="BG822">
        <f>A!BF822</f>
        <v>0</v>
      </c>
      <c r="BH822">
        <f>A!BG822</f>
        <v>0</v>
      </c>
      <c r="BI822">
        <f>A!BH822</f>
        <v>0</v>
      </c>
      <c r="BJ822">
        <f>A!BI822</f>
        <v>0</v>
      </c>
      <c r="BK822">
        <f>A!BJ822</f>
        <v>0</v>
      </c>
      <c r="BL822">
        <f>A!BK822</f>
        <v>0</v>
      </c>
      <c r="BM822">
        <f>A!BL822</f>
        <v>0</v>
      </c>
      <c r="BN822">
        <f>A!BM822</f>
        <v>0</v>
      </c>
      <c r="BO822">
        <f>A!BN822</f>
        <v>0</v>
      </c>
      <c r="BP822">
        <f>A!BO822</f>
        <v>0</v>
      </c>
      <c r="BQ822">
        <f>A!BP822</f>
        <v>0</v>
      </c>
      <c r="BR822">
        <f>A!BQ822</f>
        <v>0</v>
      </c>
      <c r="BS822">
        <f>A!BR822</f>
        <v>0</v>
      </c>
      <c r="BT822">
        <f>A!BS822</f>
        <v>0</v>
      </c>
      <c r="BU822">
        <f>A!BT822</f>
        <v>0</v>
      </c>
      <c r="BV822">
        <f>A!BU822</f>
        <v>0</v>
      </c>
      <c r="BW822">
        <f>A!BV822</f>
        <v>0</v>
      </c>
      <c r="BX822">
        <f>A!BW822</f>
        <v>0</v>
      </c>
      <c r="BY822">
        <f>A!BX822</f>
        <v>0</v>
      </c>
      <c r="BZ822">
        <f>A!BY822</f>
        <v>0</v>
      </c>
      <c r="CA822">
        <f>A!BZ822</f>
        <v>0</v>
      </c>
      <c r="CB822">
        <f>A!CA822</f>
        <v>0</v>
      </c>
      <c r="CC822">
        <f>A!CB822</f>
        <v>0</v>
      </c>
      <c r="CD822">
        <f>A!CC822</f>
        <v>0</v>
      </c>
      <c r="CE822">
        <f>A!CD822</f>
        <v>0</v>
      </c>
      <c r="CF822">
        <f>A!CE822</f>
        <v>0</v>
      </c>
      <c r="CG822">
        <f>A!CF822</f>
        <v>0</v>
      </c>
      <c r="CH822">
        <f>A!CG822</f>
        <v>0</v>
      </c>
      <c r="CI822">
        <f>A!CH822</f>
        <v>0</v>
      </c>
      <c r="CJ822">
        <f>A!CI822</f>
        <v>0</v>
      </c>
      <c r="CK822">
        <f>A!CJ822</f>
        <v>0</v>
      </c>
      <c r="CL822">
        <f>A!CK822</f>
        <v>0</v>
      </c>
      <c r="CM822">
        <f>A!CL822</f>
        <v>0</v>
      </c>
      <c r="CN822">
        <f>A!CM822</f>
        <v>0</v>
      </c>
      <c r="CO822">
        <f>A!CN822</f>
        <v>0</v>
      </c>
      <c r="CP822">
        <f>A!CO822</f>
        <v>0</v>
      </c>
      <c r="CQ822">
        <f>A!CO1132</f>
        <v>0</v>
      </c>
      <c r="CR822">
        <f>A!CP822</f>
        <v>0</v>
      </c>
      <c r="CS822">
        <f>A!CQ822</f>
        <v>0</v>
      </c>
    </row>
    <row r="823" spans="1:97" x14ac:dyDescent="0.2">
      <c r="A823">
        <f>A!A823</f>
        <v>0</v>
      </c>
      <c r="B823">
        <f>A!B823</f>
        <v>0</v>
      </c>
      <c r="C823">
        <f>A!C823</f>
        <v>0</v>
      </c>
      <c r="D823">
        <f>A!D823</f>
        <v>0</v>
      </c>
      <c r="E823">
        <f>A!E823</f>
        <v>0</v>
      </c>
      <c r="F823">
        <f>A!F823</f>
        <v>0</v>
      </c>
      <c r="G823">
        <f>A!G823</f>
        <v>0</v>
      </c>
      <c r="H823">
        <f>A!H823</f>
        <v>0</v>
      </c>
      <c r="I823">
        <f>A!I823</f>
        <v>0</v>
      </c>
      <c r="J823">
        <f>A!J823</f>
        <v>0</v>
      </c>
      <c r="K823">
        <f>A!K823</f>
        <v>0</v>
      </c>
      <c r="L823">
        <f>A!L823</f>
        <v>0</v>
      </c>
      <c r="M823">
        <f>A!M823</f>
        <v>0</v>
      </c>
      <c r="N823">
        <f>A!N823</f>
        <v>0</v>
      </c>
      <c r="O823">
        <f>A!O823</f>
        <v>0</v>
      </c>
      <c r="P823" s="23" t="str">
        <f>IF(A!P823="","",INDEX(B!$A$1:$BT$2000,MATCH(A!P823,B!$AX$1:$AX$2000,0),D!$B$5))</f>
        <v/>
      </c>
      <c r="Q823">
        <f>A!Q823</f>
        <v>0</v>
      </c>
      <c r="R823">
        <f>A!R823</f>
        <v>0</v>
      </c>
      <c r="S823">
        <f>A!S823</f>
        <v>0</v>
      </c>
      <c r="T823">
        <f>A!T823</f>
        <v>0</v>
      </c>
      <c r="U823">
        <f>A!U823</f>
        <v>0</v>
      </c>
      <c r="V823" s="23">
        <f>IF(A!V823="&lt;",1,A!V823)</f>
        <v>0</v>
      </c>
      <c r="W823">
        <f>A!W823</f>
        <v>0</v>
      </c>
      <c r="X823">
        <f>A!X823</f>
        <v>0</v>
      </c>
      <c r="Y823">
        <f>A!Y823</f>
        <v>0</v>
      </c>
      <c r="Z823" s="23">
        <f t="shared" si="12"/>
        <v>0</v>
      </c>
      <c r="AA823">
        <f>A!Z823</f>
        <v>0</v>
      </c>
      <c r="AB823">
        <f>A!AA823</f>
        <v>0</v>
      </c>
      <c r="AC823">
        <f>A!AB823</f>
        <v>0</v>
      </c>
      <c r="AD823">
        <f>A!AC823</f>
        <v>0</v>
      </c>
      <c r="AE823">
        <f>A!AD823</f>
        <v>0</v>
      </c>
      <c r="AF823">
        <f>A!AE823</f>
        <v>0</v>
      </c>
      <c r="AG823">
        <f>A!AF823</f>
        <v>0</v>
      </c>
      <c r="AH823">
        <f>A!AG823</f>
        <v>0</v>
      </c>
      <c r="AI823">
        <f>A!AH823</f>
        <v>0</v>
      </c>
      <c r="AJ823">
        <f>A!AI823</f>
        <v>0</v>
      </c>
      <c r="AK823">
        <f>A!AJ823</f>
        <v>0</v>
      </c>
      <c r="AL823">
        <f>A!AK823</f>
        <v>0</v>
      </c>
      <c r="AM823">
        <f>A!AL823</f>
        <v>0</v>
      </c>
      <c r="AN823">
        <f>A!AM823</f>
        <v>0</v>
      </c>
      <c r="AO823">
        <f>A!AN823</f>
        <v>0</v>
      </c>
      <c r="AP823">
        <f>A!AO823</f>
        <v>0</v>
      </c>
      <c r="AQ823">
        <f>A!AP823</f>
        <v>0</v>
      </c>
      <c r="AR823">
        <f>A!AQ823</f>
        <v>0</v>
      </c>
      <c r="AS823">
        <f>A!AR823</f>
        <v>0</v>
      </c>
      <c r="AT823">
        <f>A!AS823</f>
        <v>0</v>
      </c>
      <c r="AU823">
        <f>A!AT823</f>
        <v>0</v>
      </c>
      <c r="AV823">
        <f>A!AU823</f>
        <v>0</v>
      </c>
      <c r="AW823" s="23" t="str">
        <f>IF(A!AV823=0,"",A!AV823)</f>
        <v/>
      </c>
      <c r="AX823">
        <f>A!AW823</f>
        <v>0</v>
      </c>
      <c r="AY823">
        <f>A!AX823</f>
        <v>0</v>
      </c>
      <c r="AZ823">
        <f>A!AY823</f>
        <v>0</v>
      </c>
      <c r="BA823">
        <f>A!AZ823</f>
        <v>0</v>
      </c>
      <c r="BB823">
        <f>A!BA823</f>
        <v>0</v>
      </c>
      <c r="BC823">
        <f>A!BB823</f>
        <v>0</v>
      </c>
      <c r="BD823">
        <f>A!BC823</f>
        <v>0</v>
      </c>
      <c r="BE823">
        <f>A!BD823</f>
        <v>0</v>
      </c>
      <c r="BF823">
        <f>A!BE823</f>
        <v>0</v>
      </c>
      <c r="BG823">
        <f>A!BF823</f>
        <v>0</v>
      </c>
      <c r="BH823">
        <f>A!BG823</f>
        <v>0</v>
      </c>
      <c r="BI823">
        <f>A!BH823</f>
        <v>0</v>
      </c>
      <c r="BJ823">
        <f>A!BI823</f>
        <v>0</v>
      </c>
      <c r="BK823">
        <f>A!BJ823</f>
        <v>0</v>
      </c>
      <c r="BL823">
        <f>A!BK823</f>
        <v>0</v>
      </c>
      <c r="BM823">
        <f>A!BL823</f>
        <v>0</v>
      </c>
      <c r="BN823">
        <f>A!BM823</f>
        <v>0</v>
      </c>
      <c r="BO823">
        <f>A!BN823</f>
        <v>0</v>
      </c>
      <c r="BP823">
        <f>A!BO823</f>
        <v>0</v>
      </c>
      <c r="BQ823">
        <f>A!BP823</f>
        <v>0</v>
      </c>
      <c r="BR823">
        <f>A!BQ823</f>
        <v>0</v>
      </c>
      <c r="BS823">
        <f>A!BR823</f>
        <v>0</v>
      </c>
      <c r="BT823">
        <f>A!BS823</f>
        <v>0</v>
      </c>
      <c r="BU823">
        <f>A!BT823</f>
        <v>0</v>
      </c>
      <c r="BV823">
        <f>A!BU823</f>
        <v>0</v>
      </c>
      <c r="BW823">
        <f>A!BV823</f>
        <v>0</v>
      </c>
      <c r="BX823">
        <f>A!BW823</f>
        <v>0</v>
      </c>
      <c r="BY823">
        <f>A!BX823</f>
        <v>0</v>
      </c>
      <c r="BZ823">
        <f>A!BY823</f>
        <v>0</v>
      </c>
      <c r="CA823">
        <f>A!BZ823</f>
        <v>0</v>
      </c>
      <c r="CB823">
        <f>A!CA823</f>
        <v>0</v>
      </c>
      <c r="CC823">
        <f>A!CB823</f>
        <v>0</v>
      </c>
      <c r="CD823">
        <f>A!CC823</f>
        <v>0</v>
      </c>
      <c r="CE823">
        <f>A!CD823</f>
        <v>0</v>
      </c>
      <c r="CF823">
        <f>A!CE823</f>
        <v>0</v>
      </c>
      <c r="CG823">
        <f>A!CF823</f>
        <v>0</v>
      </c>
      <c r="CH823">
        <f>A!CG823</f>
        <v>0</v>
      </c>
      <c r="CI823">
        <f>A!CH823</f>
        <v>0</v>
      </c>
      <c r="CJ823">
        <f>A!CI823</f>
        <v>0</v>
      </c>
      <c r="CK823">
        <f>A!CJ823</f>
        <v>0</v>
      </c>
      <c r="CL823">
        <f>A!CK823</f>
        <v>0</v>
      </c>
      <c r="CM823">
        <f>A!CL823</f>
        <v>0</v>
      </c>
      <c r="CN823">
        <f>A!CM823</f>
        <v>0</v>
      </c>
      <c r="CO823">
        <f>A!CN823</f>
        <v>0</v>
      </c>
      <c r="CP823">
        <f>A!CO823</f>
        <v>0</v>
      </c>
      <c r="CQ823">
        <f>A!CO1133</f>
        <v>0</v>
      </c>
      <c r="CR823">
        <f>A!CP823</f>
        <v>0</v>
      </c>
      <c r="CS823">
        <f>A!CQ823</f>
        <v>0</v>
      </c>
    </row>
    <row r="824" spans="1:97" x14ac:dyDescent="0.2">
      <c r="A824">
        <f>A!A824</f>
        <v>0</v>
      </c>
      <c r="B824">
        <f>A!B824</f>
        <v>0</v>
      </c>
      <c r="C824">
        <f>A!C824</f>
        <v>0</v>
      </c>
      <c r="D824">
        <f>A!D824</f>
        <v>0</v>
      </c>
      <c r="E824">
        <f>A!E824</f>
        <v>0</v>
      </c>
      <c r="F824">
        <f>A!F824</f>
        <v>0</v>
      </c>
      <c r="G824">
        <f>A!G824</f>
        <v>0</v>
      </c>
      <c r="H824">
        <f>A!H824</f>
        <v>0</v>
      </c>
      <c r="I824">
        <f>A!I824</f>
        <v>0</v>
      </c>
      <c r="J824">
        <f>A!J824</f>
        <v>0</v>
      </c>
      <c r="K824">
        <f>A!K824</f>
        <v>0</v>
      </c>
      <c r="L824">
        <f>A!L824</f>
        <v>0</v>
      </c>
      <c r="M824">
        <f>A!M824</f>
        <v>0</v>
      </c>
      <c r="N824">
        <f>A!N824</f>
        <v>0</v>
      </c>
      <c r="O824">
        <f>A!O824</f>
        <v>0</v>
      </c>
      <c r="P824" s="23" t="str">
        <f>IF(A!P824="","",INDEX(B!$A$1:$BT$2000,MATCH(A!P824,B!$AX$1:$AX$2000,0),D!$B$5))</f>
        <v/>
      </c>
      <c r="Q824">
        <f>A!Q824</f>
        <v>0</v>
      </c>
      <c r="R824">
        <f>A!R824</f>
        <v>0</v>
      </c>
      <c r="S824">
        <f>A!S824</f>
        <v>0</v>
      </c>
      <c r="T824">
        <f>A!T824</f>
        <v>0</v>
      </c>
      <c r="U824">
        <f>A!U824</f>
        <v>0</v>
      </c>
      <c r="V824" s="23">
        <f>IF(A!V824="&lt;",1,A!V824)</f>
        <v>0</v>
      </c>
      <c r="W824">
        <f>A!W824</f>
        <v>0</v>
      </c>
      <c r="X824">
        <f>A!X824</f>
        <v>0</v>
      </c>
      <c r="Y824">
        <f>A!Y824</f>
        <v>0</v>
      </c>
      <c r="Z824" s="23">
        <f t="shared" si="12"/>
        <v>0</v>
      </c>
      <c r="AA824">
        <f>A!Z824</f>
        <v>0</v>
      </c>
      <c r="AB824">
        <f>A!AA824</f>
        <v>0</v>
      </c>
      <c r="AC824">
        <f>A!AB824</f>
        <v>0</v>
      </c>
      <c r="AD824">
        <f>A!AC824</f>
        <v>0</v>
      </c>
      <c r="AE824">
        <f>A!AD824</f>
        <v>0</v>
      </c>
      <c r="AF824">
        <f>A!AE824</f>
        <v>0</v>
      </c>
      <c r="AG824">
        <f>A!AF824</f>
        <v>0</v>
      </c>
      <c r="AH824">
        <f>A!AG824</f>
        <v>0</v>
      </c>
      <c r="AI824">
        <f>A!AH824</f>
        <v>0</v>
      </c>
      <c r="AJ824">
        <f>A!AI824</f>
        <v>0</v>
      </c>
      <c r="AK824">
        <f>A!AJ824</f>
        <v>0</v>
      </c>
      <c r="AL824">
        <f>A!AK824</f>
        <v>0</v>
      </c>
      <c r="AM824">
        <f>A!AL824</f>
        <v>0</v>
      </c>
      <c r="AN824">
        <f>A!AM824</f>
        <v>0</v>
      </c>
      <c r="AO824">
        <f>A!AN824</f>
        <v>0</v>
      </c>
      <c r="AP824">
        <f>A!AO824</f>
        <v>0</v>
      </c>
      <c r="AQ824">
        <f>A!AP824</f>
        <v>0</v>
      </c>
      <c r="AR824">
        <f>A!AQ824</f>
        <v>0</v>
      </c>
      <c r="AS824">
        <f>A!AR824</f>
        <v>0</v>
      </c>
      <c r="AT824">
        <f>A!AS824</f>
        <v>0</v>
      </c>
      <c r="AU824">
        <f>A!AT824</f>
        <v>0</v>
      </c>
      <c r="AV824">
        <f>A!AU824</f>
        <v>0</v>
      </c>
      <c r="AW824" s="23" t="str">
        <f>IF(A!AV824=0,"",A!AV824)</f>
        <v/>
      </c>
      <c r="AX824">
        <f>A!AW824</f>
        <v>0</v>
      </c>
      <c r="AY824">
        <f>A!AX824</f>
        <v>0</v>
      </c>
      <c r="AZ824">
        <f>A!AY824</f>
        <v>0</v>
      </c>
      <c r="BA824">
        <f>A!AZ824</f>
        <v>0</v>
      </c>
      <c r="BB824">
        <f>A!BA824</f>
        <v>0</v>
      </c>
      <c r="BC824">
        <f>A!BB824</f>
        <v>0</v>
      </c>
      <c r="BD824">
        <f>A!BC824</f>
        <v>0</v>
      </c>
      <c r="BE824">
        <f>A!BD824</f>
        <v>0</v>
      </c>
      <c r="BF824">
        <f>A!BE824</f>
        <v>0</v>
      </c>
      <c r="BG824">
        <f>A!BF824</f>
        <v>0</v>
      </c>
      <c r="BH824">
        <f>A!BG824</f>
        <v>0</v>
      </c>
      <c r="BI824">
        <f>A!BH824</f>
        <v>0</v>
      </c>
      <c r="BJ824">
        <f>A!BI824</f>
        <v>0</v>
      </c>
      <c r="BK824">
        <f>A!BJ824</f>
        <v>0</v>
      </c>
      <c r="BL824">
        <f>A!BK824</f>
        <v>0</v>
      </c>
      <c r="BM824">
        <f>A!BL824</f>
        <v>0</v>
      </c>
      <c r="BN824">
        <f>A!BM824</f>
        <v>0</v>
      </c>
      <c r="BO824">
        <f>A!BN824</f>
        <v>0</v>
      </c>
      <c r="BP824">
        <f>A!BO824</f>
        <v>0</v>
      </c>
      <c r="BQ824">
        <f>A!BP824</f>
        <v>0</v>
      </c>
      <c r="BR824">
        <f>A!BQ824</f>
        <v>0</v>
      </c>
      <c r="BS824">
        <f>A!BR824</f>
        <v>0</v>
      </c>
      <c r="BT824">
        <f>A!BS824</f>
        <v>0</v>
      </c>
      <c r="BU824">
        <f>A!BT824</f>
        <v>0</v>
      </c>
      <c r="BV824">
        <f>A!BU824</f>
        <v>0</v>
      </c>
      <c r="BW824">
        <f>A!BV824</f>
        <v>0</v>
      </c>
      <c r="BX824">
        <f>A!BW824</f>
        <v>0</v>
      </c>
      <c r="BY824">
        <f>A!BX824</f>
        <v>0</v>
      </c>
      <c r="BZ824">
        <f>A!BY824</f>
        <v>0</v>
      </c>
      <c r="CA824">
        <f>A!BZ824</f>
        <v>0</v>
      </c>
      <c r="CB824">
        <f>A!CA824</f>
        <v>0</v>
      </c>
      <c r="CC824">
        <f>A!CB824</f>
        <v>0</v>
      </c>
      <c r="CD824">
        <f>A!CC824</f>
        <v>0</v>
      </c>
      <c r="CE824">
        <f>A!CD824</f>
        <v>0</v>
      </c>
      <c r="CF824">
        <f>A!CE824</f>
        <v>0</v>
      </c>
      <c r="CG824">
        <f>A!CF824</f>
        <v>0</v>
      </c>
      <c r="CH824">
        <f>A!CG824</f>
        <v>0</v>
      </c>
      <c r="CI824">
        <f>A!CH824</f>
        <v>0</v>
      </c>
      <c r="CJ824">
        <f>A!CI824</f>
        <v>0</v>
      </c>
      <c r="CK824">
        <f>A!CJ824</f>
        <v>0</v>
      </c>
      <c r="CL824">
        <f>A!CK824</f>
        <v>0</v>
      </c>
      <c r="CM824">
        <f>A!CL824</f>
        <v>0</v>
      </c>
      <c r="CN824">
        <f>A!CM824</f>
        <v>0</v>
      </c>
      <c r="CO824">
        <f>A!CN824</f>
        <v>0</v>
      </c>
      <c r="CP824">
        <f>A!CO824</f>
        <v>0</v>
      </c>
      <c r="CQ824">
        <f>A!CO1134</f>
        <v>0</v>
      </c>
      <c r="CR824">
        <f>A!CP824</f>
        <v>0</v>
      </c>
      <c r="CS824">
        <f>A!CQ824</f>
        <v>0</v>
      </c>
    </row>
    <row r="825" spans="1:97" x14ac:dyDescent="0.2">
      <c r="A825">
        <f>A!A825</f>
        <v>0</v>
      </c>
      <c r="B825">
        <f>A!B825</f>
        <v>0</v>
      </c>
      <c r="C825">
        <f>A!C825</f>
        <v>0</v>
      </c>
      <c r="D825">
        <f>A!D825</f>
        <v>0</v>
      </c>
      <c r="E825">
        <f>A!E825</f>
        <v>0</v>
      </c>
      <c r="F825">
        <f>A!F825</f>
        <v>0</v>
      </c>
      <c r="G825">
        <f>A!G825</f>
        <v>0</v>
      </c>
      <c r="H825">
        <f>A!H825</f>
        <v>0</v>
      </c>
      <c r="I825">
        <f>A!I825</f>
        <v>0</v>
      </c>
      <c r="J825">
        <f>A!J825</f>
        <v>0</v>
      </c>
      <c r="K825">
        <f>A!K825</f>
        <v>0</v>
      </c>
      <c r="L825">
        <f>A!L825</f>
        <v>0</v>
      </c>
      <c r="M825">
        <f>A!M825</f>
        <v>0</v>
      </c>
      <c r="N825">
        <f>A!N825</f>
        <v>0</v>
      </c>
      <c r="O825">
        <f>A!O825</f>
        <v>0</v>
      </c>
      <c r="P825" s="23" t="str">
        <f>IF(A!P825="","",INDEX(B!$A$1:$BT$2000,MATCH(A!P825,B!$AX$1:$AX$2000,0),D!$B$5))</f>
        <v/>
      </c>
      <c r="Q825">
        <f>A!Q825</f>
        <v>0</v>
      </c>
      <c r="R825">
        <f>A!R825</f>
        <v>0</v>
      </c>
      <c r="S825">
        <f>A!S825</f>
        <v>0</v>
      </c>
      <c r="T825">
        <f>A!T825</f>
        <v>0</v>
      </c>
      <c r="U825">
        <f>A!U825</f>
        <v>0</v>
      </c>
      <c r="V825" s="23">
        <f>IF(A!V825="&lt;",1,A!V825)</f>
        <v>0</v>
      </c>
      <c r="W825">
        <f>A!W825</f>
        <v>0</v>
      </c>
      <c r="X825">
        <f>A!X825</f>
        <v>0</v>
      </c>
      <c r="Y825">
        <f>A!Y825</f>
        <v>0</v>
      </c>
      <c r="Z825" s="23">
        <f t="shared" si="12"/>
        <v>0</v>
      </c>
      <c r="AA825">
        <f>A!Z825</f>
        <v>0</v>
      </c>
      <c r="AB825">
        <f>A!AA825</f>
        <v>0</v>
      </c>
      <c r="AC825">
        <f>A!AB825</f>
        <v>0</v>
      </c>
      <c r="AD825">
        <f>A!AC825</f>
        <v>0</v>
      </c>
      <c r="AE825">
        <f>A!AD825</f>
        <v>0</v>
      </c>
      <c r="AF825">
        <f>A!AE825</f>
        <v>0</v>
      </c>
      <c r="AG825">
        <f>A!AF825</f>
        <v>0</v>
      </c>
      <c r="AH825">
        <f>A!AG825</f>
        <v>0</v>
      </c>
      <c r="AI825">
        <f>A!AH825</f>
        <v>0</v>
      </c>
      <c r="AJ825">
        <f>A!AI825</f>
        <v>0</v>
      </c>
      <c r="AK825">
        <f>A!AJ825</f>
        <v>0</v>
      </c>
      <c r="AL825">
        <f>A!AK825</f>
        <v>0</v>
      </c>
      <c r="AM825">
        <f>A!AL825</f>
        <v>0</v>
      </c>
      <c r="AN825">
        <f>A!AM825</f>
        <v>0</v>
      </c>
      <c r="AO825">
        <f>A!AN825</f>
        <v>0</v>
      </c>
      <c r="AP825">
        <f>A!AO825</f>
        <v>0</v>
      </c>
      <c r="AQ825">
        <f>A!AP825</f>
        <v>0</v>
      </c>
      <c r="AR825">
        <f>A!AQ825</f>
        <v>0</v>
      </c>
      <c r="AS825">
        <f>A!AR825</f>
        <v>0</v>
      </c>
      <c r="AT825">
        <f>A!AS825</f>
        <v>0</v>
      </c>
      <c r="AU825">
        <f>A!AT825</f>
        <v>0</v>
      </c>
      <c r="AV825">
        <f>A!AU825</f>
        <v>0</v>
      </c>
      <c r="AW825" s="23" t="str">
        <f>IF(A!AV825=0,"",A!AV825)</f>
        <v/>
      </c>
      <c r="AX825">
        <f>A!AW825</f>
        <v>0</v>
      </c>
      <c r="AY825">
        <f>A!AX825</f>
        <v>0</v>
      </c>
      <c r="AZ825">
        <f>A!AY825</f>
        <v>0</v>
      </c>
      <c r="BA825">
        <f>A!AZ825</f>
        <v>0</v>
      </c>
      <c r="BB825">
        <f>A!BA825</f>
        <v>0</v>
      </c>
      <c r="BC825">
        <f>A!BB825</f>
        <v>0</v>
      </c>
      <c r="BD825">
        <f>A!BC825</f>
        <v>0</v>
      </c>
      <c r="BE825">
        <f>A!BD825</f>
        <v>0</v>
      </c>
      <c r="BF825">
        <f>A!BE825</f>
        <v>0</v>
      </c>
      <c r="BG825">
        <f>A!BF825</f>
        <v>0</v>
      </c>
      <c r="BH825">
        <f>A!BG825</f>
        <v>0</v>
      </c>
      <c r="BI825">
        <f>A!BH825</f>
        <v>0</v>
      </c>
      <c r="BJ825">
        <f>A!BI825</f>
        <v>0</v>
      </c>
      <c r="BK825">
        <f>A!BJ825</f>
        <v>0</v>
      </c>
      <c r="BL825">
        <f>A!BK825</f>
        <v>0</v>
      </c>
      <c r="BM825">
        <f>A!BL825</f>
        <v>0</v>
      </c>
      <c r="BN825">
        <f>A!BM825</f>
        <v>0</v>
      </c>
      <c r="BO825">
        <f>A!BN825</f>
        <v>0</v>
      </c>
      <c r="BP825">
        <f>A!BO825</f>
        <v>0</v>
      </c>
      <c r="BQ825">
        <f>A!BP825</f>
        <v>0</v>
      </c>
      <c r="BR825">
        <f>A!BQ825</f>
        <v>0</v>
      </c>
      <c r="BS825">
        <f>A!BR825</f>
        <v>0</v>
      </c>
      <c r="BT825">
        <f>A!BS825</f>
        <v>0</v>
      </c>
      <c r="BU825">
        <f>A!BT825</f>
        <v>0</v>
      </c>
      <c r="BV825">
        <f>A!BU825</f>
        <v>0</v>
      </c>
      <c r="BW825">
        <f>A!BV825</f>
        <v>0</v>
      </c>
      <c r="BX825">
        <f>A!BW825</f>
        <v>0</v>
      </c>
      <c r="BY825">
        <f>A!BX825</f>
        <v>0</v>
      </c>
      <c r="BZ825">
        <f>A!BY825</f>
        <v>0</v>
      </c>
      <c r="CA825">
        <f>A!BZ825</f>
        <v>0</v>
      </c>
      <c r="CB825">
        <f>A!CA825</f>
        <v>0</v>
      </c>
      <c r="CC825">
        <f>A!CB825</f>
        <v>0</v>
      </c>
      <c r="CD825">
        <f>A!CC825</f>
        <v>0</v>
      </c>
      <c r="CE825">
        <f>A!CD825</f>
        <v>0</v>
      </c>
      <c r="CF825">
        <f>A!CE825</f>
        <v>0</v>
      </c>
      <c r="CG825">
        <f>A!CF825</f>
        <v>0</v>
      </c>
      <c r="CH825">
        <f>A!CG825</f>
        <v>0</v>
      </c>
      <c r="CI825">
        <f>A!CH825</f>
        <v>0</v>
      </c>
      <c r="CJ825">
        <f>A!CI825</f>
        <v>0</v>
      </c>
      <c r="CK825">
        <f>A!CJ825</f>
        <v>0</v>
      </c>
      <c r="CL825">
        <f>A!CK825</f>
        <v>0</v>
      </c>
      <c r="CM825">
        <f>A!CL825</f>
        <v>0</v>
      </c>
      <c r="CN825">
        <f>A!CM825</f>
        <v>0</v>
      </c>
      <c r="CO825">
        <f>A!CN825</f>
        <v>0</v>
      </c>
      <c r="CP825">
        <f>A!CO825</f>
        <v>0</v>
      </c>
      <c r="CQ825">
        <f>A!CO1135</f>
        <v>0</v>
      </c>
      <c r="CR825">
        <f>A!CP825</f>
        <v>0</v>
      </c>
      <c r="CS825">
        <f>A!CQ825</f>
        <v>0</v>
      </c>
    </row>
    <row r="826" spans="1:97" x14ac:dyDescent="0.2">
      <c r="A826">
        <f>A!A826</f>
        <v>0</v>
      </c>
      <c r="B826">
        <f>A!B826</f>
        <v>0</v>
      </c>
      <c r="C826">
        <f>A!C826</f>
        <v>0</v>
      </c>
      <c r="D826">
        <f>A!D826</f>
        <v>0</v>
      </c>
      <c r="E826">
        <f>A!E826</f>
        <v>0</v>
      </c>
      <c r="F826">
        <f>A!F826</f>
        <v>0</v>
      </c>
      <c r="G826">
        <f>A!G826</f>
        <v>0</v>
      </c>
      <c r="H826">
        <f>A!H826</f>
        <v>0</v>
      </c>
      <c r="I826">
        <f>A!I826</f>
        <v>0</v>
      </c>
      <c r="J826">
        <f>A!J826</f>
        <v>0</v>
      </c>
      <c r="K826">
        <f>A!K826</f>
        <v>0</v>
      </c>
      <c r="L826">
        <f>A!L826</f>
        <v>0</v>
      </c>
      <c r="M826">
        <f>A!M826</f>
        <v>0</v>
      </c>
      <c r="N826">
        <f>A!N826</f>
        <v>0</v>
      </c>
      <c r="O826">
        <f>A!O826</f>
        <v>0</v>
      </c>
      <c r="P826" s="23" t="str">
        <f>IF(A!P826="","",INDEX(B!$A$1:$BT$2000,MATCH(A!P826,B!$AX$1:$AX$2000,0),D!$B$5))</f>
        <v/>
      </c>
      <c r="Q826">
        <f>A!Q826</f>
        <v>0</v>
      </c>
      <c r="R826">
        <f>A!R826</f>
        <v>0</v>
      </c>
      <c r="S826">
        <f>A!S826</f>
        <v>0</v>
      </c>
      <c r="T826">
        <f>A!T826</f>
        <v>0</v>
      </c>
      <c r="U826">
        <f>A!U826</f>
        <v>0</v>
      </c>
      <c r="V826" s="23">
        <f>IF(A!V826="&lt;",1,A!V826)</f>
        <v>0</v>
      </c>
      <c r="W826">
        <f>A!W826</f>
        <v>0</v>
      </c>
      <c r="X826">
        <f>A!X826</f>
        <v>0</v>
      </c>
      <c r="Y826">
        <f>A!Y826</f>
        <v>0</v>
      </c>
      <c r="Z826" s="23">
        <f t="shared" si="12"/>
        <v>0</v>
      </c>
      <c r="AA826">
        <f>A!Z826</f>
        <v>0</v>
      </c>
      <c r="AB826">
        <f>A!AA826</f>
        <v>0</v>
      </c>
      <c r="AC826">
        <f>A!AB826</f>
        <v>0</v>
      </c>
      <c r="AD826">
        <f>A!AC826</f>
        <v>0</v>
      </c>
      <c r="AE826">
        <f>A!AD826</f>
        <v>0</v>
      </c>
      <c r="AF826">
        <f>A!AE826</f>
        <v>0</v>
      </c>
      <c r="AG826">
        <f>A!AF826</f>
        <v>0</v>
      </c>
      <c r="AH826">
        <f>A!AG826</f>
        <v>0</v>
      </c>
      <c r="AI826">
        <f>A!AH826</f>
        <v>0</v>
      </c>
      <c r="AJ826">
        <f>A!AI826</f>
        <v>0</v>
      </c>
      <c r="AK826">
        <f>A!AJ826</f>
        <v>0</v>
      </c>
      <c r="AL826">
        <f>A!AK826</f>
        <v>0</v>
      </c>
      <c r="AM826">
        <f>A!AL826</f>
        <v>0</v>
      </c>
      <c r="AN826">
        <f>A!AM826</f>
        <v>0</v>
      </c>
      <c r="AO826">
        <f>A!AN826</f>
        <v>0</v>
      </c>
      <c r="AP826">
        <f>A!AO826</f>
        <v>0</v>
      </c>
      <c r="AQ826">
        <f>A!AP826</f>
        <v>0</v>
      </c>
      <c r="AR826">
        <f>A!AQ826</f>
        <v>0</v>
      </c>
      <c r="AS826">
        <f>A!AR826</f>
        <v>0</v>
      </c>
      <c r="AT826">
        <f>A!AS826</f>
        <v>0</v>
      </c>
      <c r="AU826">
        <f>A!AT826</f>
        <v>0</v>
      </c>
      <c r="AV826">
        <f>A!AU826</f>
        <v>0</v>
      </c>
      <c r="AW826" s="23" t="str">
        <f>IF(A!AV826=0,"",A!AV826)</f>
        <v/>
      </c>
      <c r="AX826">
        <f>A!AW826</f>
        <v>0</v>
      </c>
      <c r="AY826">
        <f>A!AX826</f>
        <v>0</v>
      </c>
      <c r="AZ826">
        <f>A!AY826</f>
        <v>0</v>
      </c>
      <c r="BA826">
        <f>A!AZ826</f>
        <v>0</v>
      </c>
      <c r="BB826">
        <f>A!BA826</f>
        <v>0</v>
      </c>
      <c r="BC826">
        <f>A!BB826</f>
        <v>0</v>
      </c>
      <c r="BD826">
        <f>A!BC826</f>
        <v>0</v>
      </c>
      <c r="BE826">
        <f>A!BD826</f>
        <v>0</v>
      </c>
      <c r="BF826">
        <f>A!BE826</f>
        <v>0</v>
      </c>
      <c r="BG826">
        <f>A!BF826</f>
        <v>0</v>
      </c>
      <c r="BH826">
        <f>A!BG826</f>
        <v>0</v>
      </c>
      <c r="BI826">
        <f>A!BH826</f>
        <v>0</v>
      </c>
      <c r="BJ826">
        <f>A!BI826</f>
        <v>0</v>
      </c>
      <c r="BK826">
        <f>A!BJ826</f>
        <v>0</v>
      </c>
      <c r="BL826">
        <f>A!BK826</f>
        <v>0</v>
      </c>
      <c r="BM826">
        <f>A!BL826</f>
        <v>0</v>
      </c>
      <c r="BN826">
        <f>A!BM826</f>
        <v>0</v>
      </c>
      <c r="BO826">
        <f>A!BN826</f>
        <v>0</v>
      </c>
      <c r="BP826">
        <f>A!BO826</f>
        <v>0</v>
      </c>
      <c r="BQ826">
        <f>A!BP826</f>
        <v>0</v>
      </c>
      <c r="BR826">
        <f>A!BQ826</f>
        <v>0</v>
      </c>
      <c r="BS826">
        <f>A!BR826</f>
        <v>0</v>
      </c>
      <c r="BT826">
        <f>A!BS826</f>
        <v>0</v>
      </c>
      <c r="BU826">
        <f>A!BT826</f>
        <v>0</v>
      </c>
      <c r="BV826">
        <f>A!BU826</f>
        <v>0</v>
      </c>
      <c r="BW826">
        <f>A!BV826</f>
        <v>0</v>
      </c>
      <c r="BX826">
        <f>A!BW826</f>
        <v>0</v>
      </c>
      <c r="BY826">
        <f>A!BX826</f>
        <v>0</v>
      </c>
      <c r="BZ826">
        <f>A!BY826</f>
        <v>0</v>
      </c>
      <c r="CA826">
        <f>A!BZ826</f>
        <v>0</v>
      </c>
      <c r="CB826">
        <f>A!CA826</f>
        <v>0</v>
      </c>
      <c r="CC826">
        <f>A!CB826</f>
        <v>0</v>
      </c>
      <c r="CD826">
        <f>A!CC826</f>
        <v>0</v>
      </c>
      <c r="CE826">
        <f>A!CD826</f>
        <v>0</v>
      </c>
      <c r="CF826">
        <f>A!CE826</f>
        <v>0</v>
      </c>
      <c r="CG826">
        <f>A!CF826</f>
        <v>0</v>
      </c>
      <c r="CH826">
        <f>A!CG826</f>
        <v>0</v>
      </c>
      <c r="CI826">
        <f>A!CH826</f>
        <v>0</v>
      </c>
      <c r="CJ826">
        <f>A!CI826</f>
        <v>0</v>
      </c>
      <c r="CK826">
        <f>A!CJ826</f>
        <v>0</v>
      </c>
      <c r="CL826">
        <f>A!CK826</f>
        <v>0</v>
      </c>
      <c r="CM826">
        <f>A!CL826</f>
        <v>0</v>
      </c>
      <c r="CN826">
        <f>A!CM826</f>
        <v>0</v>
      </c>
      <c r="CO826">
        <f>A!CN826</f>
        <v>0</v>
      </c>
      <c r="CP826">
        <f>A!CO826</f>
        <v>0</v>
      </c>
      <c r="CQ826">
        <f>A!CO1136</f>
        <v>0</v>
      </c>
      <c r="CR826">
        <f>A!CP826</f>
        <v>0</v>
      </c>
      <c r="CS826">
        <f>A!CQ826</f>
        <v>0</v>
      </c>
    </row>
    <row r="827" spans="1:97" x14ac:dyDescent="0.2">
      <c r="A827">
        <f>A!A827</f>
        <v>0</v>
      </c>
      <c r="B827">
        <f>A!B827</f>
        <v>0</v>
      </c>
      <c r="C827">
        <f>A!C827</f>
        <v>0</v>
      </c>
      <c r="D827">
        <f>A!D827</f>
        <v>0</v>
      </c>
      <c r="E827">
        <f>A!E827</f>
        <v>0</v>
      </c>
      <c r="F827">
        <f>A!F827</f>
        <v>0</v>
      </c>
      <c r="G827">
        <f>A!G827</f>
        <v>0</v>
      </c>
      <c r="H827">
        <f>A!H827</f>
        <v>0</v>
      </c>
      <c r="I827">
        <f>A!I827</f>
        <v>0</v>
      </c>
      <c r="J827">
        <f>A!J827</f>
        <v>0</v>
      </c>
      <c r="K827">
        <f>A!K827</f>
        <v>0</v>
      </c>
      <c r="L827">
        <f>A!L827</f>
        <v>0</v>
      </c>
      <c r="M827">
        <f>A!M827</f>
        <v>0</v>
      </c>
      <c r="N827">
        <f>A!N827</f>
        <v>0</v>
      </c>
      <c r="O827">
        <f>A!O827</f>
        <v>0</v>
      </c>
      <c r="P827" s="23" t="str">
        <f>IF(A!P827="","",INDEX(B!$A$1:$BT$2000,MATCH(A!P827,B!$AX$1:$AX$2000,0),D!$B$5))</f>
        <v/>
      </c>
      <c r="Q827">
        <f>A!Q827</f>
        <v>0</v>
      </c>
      <c r="R827">
        <f>A!R827</f>
        <v>0</v>
      </c>
      <c r="S827">
        <f>A!S827</f>
        <v>0</v>
      </c>
      <c r="T827">
        <f>A!T827</f>
        <v>0</v>
      </c>
      <c r="U827">
        <f>A!U827</f>
        <v>0</v>
      </c>
      <c r="V827" s="23">
        <f>IF(A!V827="&lt;",1,A!V827)</f>
        <v>0</v>
      </c>
      <c r="W827">
        <f>A!W827</f>
        <v>0</v>
      </c>
      <c r="X827">
        <f>A!X827</f>
        <v>0</v>
      </c>
      <c r="Y827">
        <f>A!Y827</f>
        <v>0</v>
      </c>
      <c r="Z827" s="23">
        <f t="shared" si="12"/>
        <v>0</v>
      </c>
      <c r="AA827">
        <f>A!Z827</f>
        <v>0</v>
      </c>
      <c r="AB827">
        <f>A!AA827</f>
        <v>0</v>
      </c>
      <c r="AC827">
        <f>A!AB827</f>
        <v>0</v>
      </c>
      <c r="AD827">
        <f>A!AC827</f>
        <v>0</v>
      </c>
      <c r="AE827">
        <f>A!AD827</f>
        <v>0</v>
      </c>
      <c r="AF827">
        <f>A!AE827</f>
        <v>0</v>
      </c>
      <c r="AG827">
        <f>A!AF827</f>
        <v>0</v>
      </c>
      <c r="AH827">
        <f>A!AG827</f>
        <v>0</v>
      </c>
      <c r="AI827">
        <f>A!AH827</f>
        <v>0</v>
      </c>
      <c r="AJ827">
        <f>A!AI827</f>
        <v>0</v>
      </c>
      <c r="AK827">
        <f>A!AJ827</f>
        <v>0</v>
      </c>
      <c r="AL827">
        <f>A!AK827</f>
        <v>0</v>
      </c>
      <c r="AM827">
        <f>A!AL827</f>
        <v>0</v>
      </c>
      <c r="AN827">
        <f>A!AM827</f>
        <v>0</v>
      </c>
      <c r="AO827">
        <f>A!AN827</f>
        <v>0</v>
      </c>
      <c r="AP827">
        <f>A!AO827</f>
        <v>0</v>
      </c>
      <c r="AQ827">
        <f>A!AP827</f>
        <v>0</v>
      </c>
      <c r="AR827">
        <f>A!AQ827</f>
        <v>0</v>
      </c>
      <c r="AS827">
        <f>A!AR827</f>
        <v>0</v>
      </c>
      <c r="AT827">
        <f>A!AS827</f>
        <v>0</v>
      </c>
      <c r="AU827">
        <f>A!AT827</f>
        <v>0</v>
      </c>
      <c r="AV827">
        <f>A!AU827</f>
        <v>0</v>
      </c>
      <c r="AW827" s="23" t="str">
        <f>IF(A!AV827=0,"",A!AV827)</f>
        <v/>
      </c>
      <c r="AX827">
        <f>A!AW827</f>
        <v>0</v>
      </c>
      <c r="AY827">
        <f>A!AX827</f>
        <v>0</v>
      </c>
      <c r="AZ827">
        <f>A!AY827</f>
        <v>0</v>
      </c>
      <c r="BA827">
        <f>A!AZ827</f>
        <v>0</v>
      </c>
      <c r="BB827">
        <f>A!BA827</f>
        <v>0</v>
      </c>
      <c r="BC827">
        <f>A!BB827</f>
        <v>0</v>
      </c>
      <c r="BD827">
        <f>A!BC827</f>
        <v>0</v>
      </c>
      <c r="BE827">
        <f>A!BD827</f>
        <v>0</v>
      </c>
      <c r="BF827">
        <f>A!BE827</f>
        <v>0</v>
      </c>
      <c r="BG827">
        <f>A!BF827</f>
        <v>0</v>
      </c>
      <c r="BH827">
        <f>A!BG827</f>
        <v>0</v>
      </c>
      <c r="BI827">
        <f>A!BH827</f>
        <v>0</v>
      </c>
      <c r="BJ827">
        <f>A!BI827</f>
        <v>0</v>
      </c>
      <c r="BK827">
        <f>A!BJ827</f>
        <v>0</v>
      </c>
      <c r="BL827">
        <f>A!BK827</f>
        <v>0</v>
      </c>
      <c r="BM827">
        <f>A!BL827</f>
        <v>0</v>
      </c>
      <c r="BN827">
        <f>A!BM827</f>
        <v>0</v>
      </c>
      <c r="BO827">
        <f>A!BN827</f>
        <v>0</v>
      </c>
      <c r="BP827">
        <f>A!BO827</f>
        <v>0</v>
      </c>
      <c r="BQ827">
        <f>A!BP827</f>
        <v>0</v>
      </c>
      <c r="BR827">
        <f>A!BQ827</f>
        <v>0</v>
      </c>
      <c r="BS827">
        <f>A!BR827</f>
        <v>0</v>
      </c>
      <c r="BT827">
        <f>A!BS827</f>
        <v>0</v>
      </c>
      <c r="BU827">
        <f>A!BT827</f>
        <v>0</v>
      </c>
      <c r="BV827">
        <f>A!BU827</f>
        <v>0</v>
      </c>
      <c r="BW827">
        <f>A!BV827</f>
        <v>0</v>
      </c>
      <c r="BX827">
        <f>A!BW827</f>
        <v>0</v>
      </c>
      <c r="BY827">
        <f>A!BX827</f>
        <v>0</v>
      </c>
      <c r="BZ827">
        <f>A!BY827</f>
        <v>0</v>
      </c>
      <c r="CA827">
        <f>A!BZ827</f>
        <v>0</v>
      </c>
      <c r="CB827">
        <f>A!CA827</f>
        <v>0</v>
      </c>
      <c r="CC827">
        <f>A!CB827</f>
        <v>0</v>
      </c>
      <c r="CD827">
        <f>A!CC827</f>
        <v>0</v>
      </c>
      <c r="CE827">
        <f>A!CD827</f>
        <v>0</v>
      </c>
      <c r="CF827">
        <f>A!CE827</f>
        <v>0</v>
      </c>
      <c r="CG827">
        <f>A!CF827</f>
        <v>0</v>
      </c>
      <c r="CH827">
        <f>A!CG827</f>
        <v>0</v>
      </c>
      <c r="CI827">
        <f>A!CH827</f>
        <v>0</v>
      </c>
      <c r="CJ827">
        <f>A!CI827</f>
        <v>0</v>
      </c>
      <c r="CK827">
        <f>A!CJ827</f>
        <v>0</v>
      </c>
      <c r="CL827">
        <f>A!CK827</f>
        <v>0</v>
      </c>
      <c r="CM827">
        <f>A!CL827</f>
        <v>0</v>
      </c>
      <c r="CN827">
        <f>A!CM827</f>
        <v>0</v>
      </c>
      <c r="CO827">
        <f>A!CN827</f>
        <v>0</v>
      </c>
      <c r="CP827">
        <f>A!CO827</f>
        <v>0</v>
      </c>
      <c r="CQ827">
        <f>A!CO1137</f>
        <v>0</v>
      </c>
      <c r="CR827">
        <f>A!CP827</f>
        <v>0</v>
      </c>
      <c r="CS827">
        <f>A!CQ827</f>
        <v>0</v>
      </c>
    </row>
    <row r="828" spans="1:97" x14ac:dyDescent="0.2">
      <c r="A828">
        <f>A!A828</f>
        <v>0</v>
      </c>
      <c r="B828">
        <f>A!B828</f>
        <v>0</v>
      </c>
      <c r="C828">
        <f>A!C828</f>
        <v>0</v>
      </c>
      <c r="D828">
        <f>A!D828</f>
        <v>0</v>
      </c>
      <c r="E828">
        <f>A!E828</f>
        <v>0</v>
      </c>
      <c r="F828">
        <f>A!F828</f>
        <v>0</v>
      </c>
      <c r="G828">
        <f>A!G828</f>
        <v>0</v>
      </c>
      <c r="H828">
        <f>A!H828</f>
        <v>0</v>
      </c>
      <c r="I828">
        <f>A!I828</f>
        <v>0</v>
      </c>
      <c r="J828">
        <f>A!J828</f>
        <v>0</v>
      </c>
      <c r="K828">
        <f>A!K828</f>
        <v>0</v>
      </c>
      <c r="L828">
        <f>A!L828</f>
        <v>0</v>
      </c>
      <c r="M828">
        <f>A!M828</f>
        <v>0</v>
      </c>
      <c r="N828">
        <f>A!N828</f>
        <v>0</v>
      </c>
      <c r="O828">
        <f>A!O828</f>
        <v>0</v>
      </c>
      <c r="P828" s="23" t="str">
        <f>IF(A!P828="","",INDEX(B!$A$1:$BT$2000,MATCH(A!P828,B!$AX$1:$AX$2000,0),D!$B$5))</f>
        <v/>
      </c>
      <c r="Q828">
        <f>A!Q828</f>
        <v>0</v>
      </c>
      <c r="R828">
        <f>A!R828</f>
        <v>0</v>
      </c>
      <c r="S828">
        <f>A!S828</f>
        <v>0</v>
      </c>
      <c r="T828">
        <f>A!T828</f>
        <v>0</v>
      </c>
      <c r="U828">
        <f>A!U828</f>
        <v>0</v>
      </c>
      <c r="V828" s="23">
        <f>IF(A!V828="&lt;",1,A!V828)</f>
        <v>0</v>
      </c>
      <c r="W828">
        <f>A!W828</f>
        <v>0</v>
      </c>
      <c r="X828">
        <f>A!X828</f>
        <v>0</v>
      </c>
      <c r="Y828">
        <f>A!Y828</f>
        <v>0</v>
      </c>
      <c r="Z828" s="23">
        <f t="shared" si="12"/>
        <v>0</v>
      </c>
      <c r="AA828">
        <f>A!Z828</f>
        <v>0</v>
      </c>
      <c r="AB828">
        <f>A!AA828</f>
        <v>0</v>
      </c>
      <c r="AC828">
        <f>A!AB828</f>
        <v>0</v>
      </c>
      <c r="AD828">
        <f>A!AC828</f>
        <v>0</v>
      </c>
      <c r="AE828">
        <f>A!AD828</f>
        <v>0</v>
      </c>
      <c r="AF828">
        <f>A!AE828</f>
        <v>0</v>
      </c>
      <c r="AG828">
        <f>A!AF828</f>
        <v>0</v>
      </c>
      <c r="AH828">
        <f>A!AG828</f>
        <v>0</v>
      </c>
      <c r="AI828">
        <f>A!AH828</f>
        <v>0</v>
      </c>
      <c r="AJ828">
        <f>A!AI828</f>
        <v>0</v>
      </c>
      <c r="AK828">
        <f>A!AJ828</f>
        <v>0</v>
      </c>
      <c r="AL828">
        <f>A!AK828</f>
        <v>0</v>
      </c>
      <c r="AM828">
        <f>A!AL828</f>
        <v>0</v>
      </c>
      <c r="AN828">
        <f>A!AM828</f>
        <v>0</v>
      </c>
      <c r="AO828">
        <f>A!AN828</f>
        <v>0</v>
      </c>
      <c r="AP828">
        <f>A!AO828</f>
        <v>0</v>
      </c>
      <c r="AQ828">
        <f>A!AP828</f>
        <v>0</v>
      </c>
      <c r="AR828">
        <f>A!AQ828</f>
        <v>0</v>
      </c>
      <c r="AS828">
        <f>A!AR828</f>
        <v>0</v>
      </c>
      <c r="AT828">
        <f>A!AS828</f>
        <v>0</v>
      </c>
      <c r="AU828">
        <f>A!AT828</f>
        <v>0</v>
      </c>
      <c r="AV828">
        <f>A!AU828</f>
        <v>0</v>
      </c>
      <c r="AW828" s="23" t="str">
        <f>IF(A!AV828=0,"",A!AV828)</f>
        <v/>
      </c>
      <c r="AX828">
        <f>A!AW828</f>
        <v>0</v>
      </c>
      <c r="AY828">
        <f>A!AX828</f>
        <v>0</v>
      </c>
      <c r="AZ828">
        <f>A!AY828</f>
        <v>0</v>
      </c>
      <c r="BA828">
        <f>A!AZ828</f>
        <v>0</v>
      </c>
      <c r="BB828">
        <f>A!BA828</f>
        <v>0</v>
      </c>
      <c r="BC828">
        <f>A!BB828</f>
        <v>0</v>
      </c>
      <c r="BD828">
        <f>A!BC828</f>
        <v>0</v>
      </c>
      <c r="BE828">
        <f>A!BD828</f>
        <v>0</v>
      </c>
      <c r="BF828">
        <f>A!BE828</f>
        <v>0</v>
      </c>
      <c r="BG828">
        <f>A!BF828</f>
        <v>0</v>
      </c>
      <c r="BH828">
        <f>A!BG828</f>
        <v>0</v>
      </c>
      <c r="BI828">
        <f>A!BH828</f>
        <v>0</v>
      </c>
      <c r="BJ828">
        <f>A!BI828</f>
        <v>0</v>
      </c>
      <c r="BK828">
        <f>A!BJ828</f>
        <v>0</v>
      </c>
      <c r="BL828">
        <f>A!BK828</f>
        <v>0</v>
      </c>
      <c r="BM828">
        <f>A!BL828</f>
        <v>0</v>
      </c>
      <c r="BN828">
        <f>A!BM828</f>
        <v>0</v>
      </c>
      <c r="BO828">
        <f>A!BN828</f>
        <v>0</v>
      </c>
      <c r="BP828">
        <f>A!BO828</f>
        <v>0</v>
      </c>
      <c r="BQ828">
        <f>A!BP828</f>
        <v>0</v>
      </c>
      <c r="BR828">
        <f>A!BQ828</f>
        <v>0</v>
      </c>
      <c r="BS828">
        <f>A!BR828</f>
        <v>0</v>
      </c>
      <c r="BT828">
        <f>A!BS828</f>
        <v>0</v>
      </c>
      <c r="BU828">
        <f>A!BT828</f>
        <v>0</v>
      </c>
      <c r="BV828">
        <f>A!BU828</f>
        <v>0</v>
      </c>
      <c r="BW828">
        <f>A!BV828</f>
        <v>0</v>
      </c>
      <c r="BX828">
        <f>A!BW828</f>
        <v>0</v>
      </c>
      <c r="BY828">
        <f>A!BX828</f>
        <v>0</v>
      </c>
      <c r="BZ828">
        <f>A!BY828</f>
        <v>0</v>
      </c>
      <c r="CA828">
        <f>A!BZ828</f>
        <v>0</v>
      </c>
      <c r="CB828">
        <f>A!CA828</f>
        <v>0</v>
      </c>
      <c r="CC828">
        <f>A!CB828</f>
        <v>0</v>
      </c>
      <c r="CD828">
        <f>A!CC828</f>
        <v>0</v>
      </c>
      <c r="CE828">
        <f>A!CD828</f>
        <v>0</v>
      </c>
      <c r="CF828">
        <f>A!CE828</f>
        <v>0</v>
      </c>
      <c r="CG828">
        <f>A!CF828</f>
        <v>0</v>
      </c>
      <c r="CH828">
        <f>A!CG828</f>
        <v>0</v>
      </c>
      <c r="CI828">
        <f>A!CH828</f>
        <v>0</v>
      </c>
      <c r="CJ828">
        <f>A!CI828</f>
        <v>0</v>
      </c>
      <c r="CK828">
        <f>A!CJ828</f>
        <v>0</v>
      </c>
      <c r="CL828">
        <f>A!CK828</f>
        <v>0</v>
      </c>
      <c r="CM828">
        <f>A!CL828</f>
        <v>0</v>
      </c>
      <c r="CN828">
        <f>A!CM828</f>
        <v>0</v>
      </c>
      <c r="CO828">
        <f>A!CN828</f>
        <v>0</v>
      </c>
      <c r="CP828">
        <f>A!CO828</f>
        <v>0</v>
      </c>
      <c r="CQ828">
        <f>A!CO1138</f>
        <v>0</v>
      </c>
      <c r="CR828">
        <f>A!CP828</f>
        <v>0</v>
      </c>
      <c r="CS828">
        <f>A!CQ828</f>
        <v>0</v>
      </c>
    </row>
    <row r="829" spans="1:97" x14ac:dyDescent="0.2">
      <c r="A829">
        <f>A!A829</f>
        <v>0</v>
      </c>
      <c r="B829">
        <f>A!B829</f>
        <v>0</v>
      </c>
      <c r="C829">
        <f>A!C829</f>
        <v>0</v>
      </c>
      <c r="D829">
        <f>A!D829</f>
        <v>0</v>
      </c>
      <c r="E829">
        <f>A!E829</f>
        <v>0</v>
      </c>
      <c r="F829">
        <f>A!F829</f>
        <v>0</v>
      </c>
      <c r="G829">
        <f>A!G829</f>
        <v>0</v>
      </c>
      <c r="H829">
        <f>A!H829</f>
        <v>0</v>
      </c>
      <c r="I829">
        <f>A!I829</f>
        <v>0</v>
      </c>
      <c r="J829">
        <f>A!J829</f>
        <v>0</v>
      </c>
      <c r="K829">
        <f>A!K829</f>
        <v>0</v>
      </c>
      <c r="L829">
        <f>A!L829</f>
        <v>0</v>
      </c>
      <c r="M829">
        <f>A!M829</f>
        <v>0</v>
      </c>
      <c r="N829">
        <f>A!N829</f>
        <v>0</v>
      </c>
      <c r="O829">
        <f>A!O829</f>
        <v>0</v>
      </c>
      <c r="P829" s="23" t="str">
        <f>IF(A!P829="","",INDEX(B!$A$1:$BT$2000,MATCH(A!P829,B!$AX$1:$AX$2000,0),D!$B$5))</f>
        <v/>
      </c>
      <c r="Q829">
        <f>A!Q829</f>
        <v>0</v>
      </c>
      <c r="R829">
        <f>A!R829</f>
        <v>0</v>
      </c>
      <c r="S829">
        <f>A!S829</f>
        <v>0</v>
      </c>
      <c r="T829">
        <f>A!T829</f>
        <v>0</v>
      </c>
      <c r="U829">
        <f>A!U829</f>
        <v>0</v>
      </c>
      <c r="V829" s="23">
        <f>IF(A!V829="&lt;",1,A!V829)</f>
        <v>0</v>
      </c>
      <c r="W829">
        <f>A!W829</f>
        <v>0</v>
      </c>
      <c r="X829">
        <f>A!X829</f>
        <v>0</v>
      </c>
      <c r="Y829">
        <f>A!Y829</f>
        <v>0</v>
      </c>
      <c r="Z829" s="23">
        <f t="shared" si="12"/>
        <v>0</v>
      </c>
      <c r="AA829">
        <f>A!Z829</f>
        <v>0</v>
      </c>
      <c r="AB829">
        <f>A!AA829</f>
        <v>0</v>
      </c>
      <c r="AC829">
        <f>A!AB829</f>
        <v>0</v>
      </c>
      <c r="AD829">
        <f>A!AC829</f>
        <v>0</v>
      </c>
      <c r="AE829">
        <f>A!AD829</f>
        <v>0</v>
      </c>
      <c r="AF829">
        <f>A!AE829</f>
        <v>0</v>
      </c>
      <c r="AG829">
        <f>A!AF829</f>
        <v>0</v>
      </c>
      <c r="AH829">
        <f>A!AG829</f>
        <v>0</v>
      </c>
      <c r="AI829">
        <f>A!AH829</f>
        <v>0</v>
      </c>
      <c r="AJ829">
        <f>A!AI829</f>
        <v>0</v>
      </c>
      <c r="AK829">
        <f>A!AJ829</f>
        <v>0</v>
      </c>
      <c r="AL829">
        <f>A!AK829</f>
        <v>0</v>
      </c>
      <c r="AM829">
        <f>A!AL829</f>
        <v>0</v>
      </c>
      <c r="AN829">
        <f>A!AM829</f>
        <v>0</v>
      </c>
      <c r="AO829">
        <f>A!AN829</f>
        <v>0</v>
      </c>
      <c r="AP829">
        <f>A!AO829</f>
        <v>0</v>
      </c>
      <c r="AQ829">
        <f>A!AP829</f>
        <v>0</v>
      </c>
      <c r="AR829">
        <f>A!AQ829</f>
        <v>0</v>
      </c>
      <c r="AS829">
        <f>A!AR829</f>
        <v>0</v>
      </c>
      <c r="AT829">
        <f>A!AS829</f>
        <v>0</v>
      </c>
      <c r="AU829">
        <f>A!AT829</f>
        <v>0</v>
      </c>
      <c r="AV829">
        <f>A!AU829</f>
        <v>0</v>
      </c>
      <c r="AW829" s="23" t="str">
        <f>IF(A!AV829=0,"",A!AV829)</f>
        <v/>
      </c>
      <c r="AX829">
        <f>A!AW829</f>
        <v>0</v>
      </c>
      <c r="AY829">
        <f>A!AX829</f>
        <v>0</v>
      </c>
      <c r="AZ829">
        <f>A!AY829</f>
        <v>0</v>
      </c>
      <c r="BA829">
        <f>A!AZ829</f>
        <v>0</v>
      </c>
      <c r="BB829">
        <f>A!BA829</f>
        <v>0</v>
      </c>
      <c r="BC829">
        <f>A!BB829</f>
        <v>0</v>
      </c>
      <c r="BD829">
        <f>A!BC829</f>
        <v>0</v>
      </c>
      <c r="BE829">
        <f>A!BD829</f>
        <v>0</v>
      </c>
      <c r="BF829">
        <f>A!BE829</f>
        <v>0</v>
      </c>
      <c r="BG829">
        <f>A!BF829</f>
        <v>0</v>
      </c>
      <c r="BH829">
        <f>A!BG829</f>
        <v>0</v>
      </c>
      <c r="BI829">
        <f>A!BH829</f>
        <v>0</v>
      </c>
      <c r="BJ829">
        <f>A!BI829</f>
        <v>0</v>
      </c>
      <c r="BK829">
        <f>A!BJ829</f>
        <v>0</v>
      </c>
      <c r="BL829">
        <f>A!BK829</f>
        <v>0</v>
      </c>
      <c r="BM829">
        <f>A!BL829</f>
        <v>0</v>
      </c>
      <c r="BN829">
        <f>A!BM829</f>
        <v>0</v>
      </c>
      <c r="BO829">
        <f>A!BN829</f>
        <v>0</v>
      </c>
      <c r="BP829">
        <f>A!BO829</f>
        <v>0</v>
      </c>
      <c r="BQ829">
        <f>A!BP829</f>
        <v>0</v>
      </c>
      <c r="BR829">
        <f>A!BQ829</f>
        <v>0</v>
      </c>
      <c r="BS829">
        <f>A!BR829</f>
        <v>0</v>
      </c>
      <c r="BT829">
        <f>A!BS829</f>
        <v>0</v>
      </c>
      <c r="BU829">
        <f>A!BT829</f>
        <v>0</v>
      </c>
      <c r="BV829">
        <f>A!BU829</f>
        <v>0</v>
      </c>
      <c r="BW829">
        <f>A!BV829</f>
        <v>0</v>
      </c>
      <c r="BX829">
        <f>A!BW829</f>
        <v>0</v>
      </c>
      <c r="BY829">
        <f>A!BX829</f>
        <v>0</v>
      </c>
      <c r="BZ829">
        <f>A!BY829</f>
        <v>0</v>
      </c>
      <c r="CA829">
        <f>A!BZ829</f>
        <v>0</v>
      </c>
      <c r="CB829">
        <f>A!CA829</f>
        <v>0</v>
      </c>
      <c r="CC829">
        <f>A!CB829</f>
        <v>0</v>
      </c>
      <c r="CD829">
        <f>A!CC829</f>
        <v>0</v>
      </c>
      <c r="CE829">
        <f>A!CD829</f>
        <v>0</v>
      </c>
      <c r="CF829">
        <f>A!CE829</f>
        <v>0</v>
      </c>
      <c r="CG829">
        <f>A!CF829</f>
        <v>0</v>
      </c>
      <c r="CH829">
        <f>A!CG829</f>
        <v>0</v>
      </c>
      <c r="CI829">
        <f>A!CH829</f>
        <v>0</v>
      </c>
      <c r="CJ829">
        <f>A!CI829</f>
        <v>0</v>
      </c>
      <c r="CK829">
        <f>A!CJ829</f>
        <v>0</v>
      </c>
      <c r="CL829">
        <f>A!CK829</f>
        <v>0</v>
      </c>
      <c r="CM829">
        <f>A!CL829</f>
        <v>0</v>
      </c>
      <c r="CN829">
        <f>A!CM829</f>
        <v>0</v>
      </c>
      <c r="CO829">
        <f>A!CN829</f>
        <v>0</v>
      </c>
      <c r="CP829">
        <f>A!CO829</f>
        <v>0</v>
      </c>
      <c r="CQ829">
        <f>A!CO1139</f>
        <v>0</v>
      </c>
      <c r="CR829">
        <f>A!CP829</f>
        <v>0</v>
      </c>
      <c r="CS829">
        <f>A!CQ829</f>
        <v>0</v>
      </c>
    </row>
    <row r="830" spans="1:97" x14ac:dyDescent="0.2">
      <c r="A830">
        <f>A!A830</f>
        <v>0</v>
      </c>
      <c r="B830">
        <f>A!B830</f>
        <v>0</v>
      </c>
      <c r="C830">
        <f>A!C830</f>
        <v>0</v>
      </c>
      <c r="D830">
        <f>A!D830</f>
        <v>0</v>
      </c>
      <c r="E830">
        <f>A!E830</f>
        <v>0</v>
      </c>
      <c r="F830">
        <f>A!F830</f>
        <v>0</v>
      </c>
      <c r="G830">
        <f>A!G830</f>
        <v>0</v>
      </c>
      <c r="H830">
        <f>A!H830</f>
        <v>0</v>
      </c>
      <c r="I830">
        <f>A!I830</f>
        <v>0</v>
      </c>
      <c r="J830">
        <f>A!J830</f>
        <v>0</v>
      </c>
      <c r="K830">
        <f>A!K830</f>
        <v>0</v>
      </c>
      <c r="L830">
        <f>A!L830</f>
        <v>0</v>
      </c>
      <c r="M830">
        <f>A!M830</f>
        <v>0</v>
      </c>
      <c r="N830">
        <f>A!N830</f>
        <v>0</v>
      </c>
      <c r="O830">
        <f>A!O830</f>
        <v>0</v>
      </c>
      <c r="P830" s="23" t="str">
        <f>IF(A!P830="","",INDEX(B!$A$1:$BT$2000,MATCH(A!P830,B!$AX$1:$AX$2000,0),D!$B$5))</f>
        <v/>
      </c>
      <c r="Q830">
        <f>A!Q830</f>
        <v>0</v>
      </c>
      <c r="R830">
        <f>A!R830</f>
        <v>0</v>
      </c>
      <c r="S830">
        <f>A!S830</f>
        <v>0</v>
      </c>
      <c r="T830">
        <f>A!T830</f>
        <v>0</v>
      </c>
      <c r="U830">
        <f>A!U830</f>
        <v>0</v>
      </c>
      <c r="V830" s="23">
        <f>IF(A!V830="&lt;",1,A!V830)</f>
        <v>0</v>
      </c>
      <c r="W830">
        <f>A!W830</f>
        <v>0</v>
      </c>
      <c r="X830">
        <f>A!X830</f>
        <v>0</v>
      </c>
      <c r="Y830">
        <f>A!Y830</f>
        <v>0</v>
      </c>
      <c r="Z830" s="23">
        <f t="shared" si="12"/>
        <v>0</v>
      </c>
      <c r="AA830">
        <f>A!Z830</f>
        <v>0</v>
      </c>
      <c r="AB830">
        <f>A!AA830</f>
        <v>0</v>
      </c>
      <c r="AC830">
        <f>A!AB830</f>
        <v>0</v>
      </c>
      <c r="AD830">
        <f>A!AC830</f>
        <v>0</v>
      </c>
      <c r="AE830">
        <f>A!AD830</f>
        <v>0</v>
      </c>
      <c r="AF830">
        <f>A!AE830</f>
        <v>0</v>
      </c>
      <c r="AG830">
        <f>A!AF830</f>
        <v>0</v>
      </c>
      <c r="AH830">
        <f>A!AG830</f>
        <v>0</v>
      </c>
      <c r="AI830">
        <f>A!AH830</f>
        <v>0</v>
      </c>
      <c r="AJ830">
        <f>A!AI830</f>
        <v>0</v>
      </c>
      <c r="AK830">
        <f>A!AJ830</f>
        <v>0</v>
      </c>
      <c r="AL830">
        <f>A!AK830</f>
        <v>0</v>
      </c>
      <c r="AM830">
        <f>A!AL830</f>
        <v>0</v>
      </c>
      <c r="AN830">
        <f>A!AM830</f>
        <v>0</v>
      </c>
      <c r="AO830">
        <f>A!AN830</f>
        <v>0</v>
      </c>
      <c r="AP830">
        <f>A!AO830</f>
        <v>0</v>
      </c>
      <c r="AQ830">
        <f>A!AP830</f>
        <v>0</v>
      </c>
      <c r="AR830">
        <f>A!AQ830</f>
        <v>0</v>
      </c>
      <c r="AS830">
        <f>A!AR830</f>
        <v>0</v>
      </c>
      <c r="AT830">
        <f>A!AS830</f>
        <v>0</v>
      </c>
      <c r="AU830">
        <f>A!AT830</f>
        <v>0</v>
      </c>
      <c r="AV830">
        <f>A!AU830</f>
        <v>0</v>
      </c>
      <c r="AW830" s="23" t="str">
        <f>IF(A!AV830=0,"",A!AV830)</f>
        <v/>
      </c>
      <c r="AX830">
        <f>A!AW830</f>
        <v>0</v>
      </c>
      <c r="AY830">
        <f>A!AX830</f>
        <v>0</v>
      </c>
      <c r="AZ830">
        <f>A!AY830</f>
        <v>0</v>
      </c>
      <c r="BA830">
        <f>A!AZ830</f>
        <v>0</v>
      </c>
      <c r="BB830">
        <f>A!BA830</f>
        <v>0</v>
      </c>
      <c r="BC830">
        <f>A!BB830</f>
        <v>0</v>
      </c>
      <c r="BD830">
        <f>A!BC830</f>
        <v>0</v>
      </c>
      <c r="BE830">
        <f>A!BD830</f>
        <v>0</v>
      </c>
      <c r="BF830">
        <f>A!BE830</f>
        <v>0</v>
      </c>
      <c r="BG830">
        <f>A!BF830</f>
        <v>0</v>
      </c>
      <c r="BH830">
        <f>A!BG830</f>
        <v>0</v>
      </c>
      <c r="BI830">
        <f>A!BH830</f>
        <v>0</v>
      </c>
      <c r="BJ830">
        <f>A!BI830</f>
        <v>0</v>
      </c>
      <c r="BK830">
        <f>A!BJ830</f>
        <v>0</v>
      </c>
      <c r="BL830">
        <f>A!BK830</f>
        <v>0</v>
      </c>
      <c r="BM830">
        <f>A!BL830</f>
        <v>0</v>
      </c>
      <c r="BN830">
        <f>A!BM830</f>
        <v>0</v>
      </c>
      <c r="BO830">
        <f>A!BN830</f>
        <v>0</v>
      </c>
      <c r="BP830">
        <f>A!BO830</f>
        <v>0</v>
      </c>
      <c r="BQ830">
        <f>A!BP830</f>
        <v>0</v>
      </c>
      <c r="BR830">
        <f>A!BQ830</f>
        <v>0</v>
      </c>
      <c r="BS830">
        <f>A!BR830</f>
        <v>0</v>
      </c>
      <c r="BT830">
        <f>A!BS830</f>
        <v>0</v>
      </c>
      <c r="BU830">
        <f>A!BT830</f>
        <v>0</v>
      </c>
      <c r="BV830">
        <f>A!BU830</f>
        <v>0</v>
      </c>
      <c r="BW830">
        <f>A!BV830</f>
        <v>0</v>
      </c>
      <c r="BX830">
        <f>A!BW830</f>
        <v>0</v>
      </c>
      <c r="BY830">
        <f>A!BX830</f>
        <v>0</v>
      </c>
      <c r="BZ830">
        <f>A!BY830</f>
        <v>0</v>
      </c>
      <c r="CA830">
        <f>A!BZ830</f>
        <v>0</v>
      </c>
      <c r="CB830">
        <f>A!CA830</f>
        <v>0</v>
      </c>
      <c r="CC830">
        <f>A!CB830</f>
        <v>0</v>
      </c>
      <c r="CD830">
        <f>A!CC830</f>
        <v>0</v>
      </c>
      <c r="CE830">
        <f>A!CD830</f>
        <v>0</v>
      </c>
      <c r="CF830">
        <f>A!CE830</f>
        <v>0</v>
      </c>
      <c r="CG830">
        <f>A!CF830</f>
        <v>0</v>
      </c>
      <c r="CH830">
        <f>A!CG830</f>
        <v>0</v>
      </c>
      <c r="CI830">
        <f>A!CH830</f>
        <v>0</v>
      </c>
      <c r="CJ830">
        <f>A!CI830</f>
        <v>0</v>
      </c>
      <c r="CK830">
        <f>A!CJ830</f>
        <v>0</v>
      </c>
      <c r="CL830">
        <f>A!CK830</f>
        <v>0</v>
      </c>
      <c r="CM830">
        <f>A!CL830</f>
        <v>0</v>
      </c>
      <c r="CN830">
        <f>A!CM830</f>
        <v>0</v>
      </c>
      <c r="CO830">
        <f>A!CN830</f>
        <v>0</v>
      </c>
      <c r="CP830">
        <f>A!CO830</f>
        <v>0</v>
      </c>
      <c r="CQ830">
        <f>A!CO1140</f>
        <v>0</v>
      </c>
      <c r="CR830">
        <f>A!CP830</f>
        <v>0</v>
      </c>
      <c r="CS830">
        <f>A!CQ830</f>
        <v>0</v>
      </c>
    </row>
    <row r="831" spans="1:97" x14ac:dyDescent="0.2">
      <c r="A831">
        <f>A!A831</f>
        <v>0</v>
      </c>
      <c r="B831">
        <f>A!B831</f>
        <v>0</v>
      </c>
      <c r="C831">
        <f>A!C831</f>
        <v>0</v>
      </c>
      <c r="D831">
        <f>A!D831</f>
        <v>0</v>
      </c>
      <c r="E831">
        <f>A!E831</f>
        <v>0</v>
      </c>
      <c r="F831">
        <f>A!F831</f>
        <v>0</v>
      </c>
      <c r="G831">
        <f>A!G831</f>
        <v>0</v>
      </c>
      <c r="H831">
        <f>A!H831</f>
        <v>0</v>
      </c>
      <c r="I831">
        <f>A!I831</f>
        <v>0</v>
      </c>
      <c r="J831">
        <f>A!J831</f>
        <v>0</v>
      </c>
      <c r="K831">
        <f>A!K831</f>
        <v>0</v>
      </c>
      <c r="L831">
        <f>A!L831</f>
        <v>0</v>
      </c>
      <c r="M831">
        <f>A!M831</f>
        <v>0</v>
      </c>
      <c r="N831">
        <f>A!N831</f>
        <v>0</v>
      </c>
      <c r="O831">
        <f>A!O831</f>
        <v>0</v>
      </c>
      <c r="P831" s="23" t="str">
        <f>IF(A!P831="","",INDEX(B!$A$1:$BT$2000,MATCH(A!P831,B!$AX$1:$AX$2000,0),D!$B$5))</f>
        <v/>
      </c>
      <c r="Q831">
        <f>A!Q831</f>
        <v>0</v>
      </c>
      <c r="R831">
        <f>A!R831</f>
        <v>0</v>
      </c>
      <c r="S831">
        <f>A!S831</f>
        <v>0</v>
      </c>
      <c r="T831">
        <f>A!T831</f>
        <v>0</v>
      </c>
      <c r="U831">
        <f>A!U831</f>
        <v>0</v>
      </c>
      <c r="V831" s="23">
        <f>IF(A!V831="&lt;",1,A!V831)</f>
        <v>0</v>
      </c>
      <c r="W831">
        <f>A!W831</f>
        <v>0</v>
      </c>
      <c r="X831">
        <f>A!X831</f>
        <v>0</v>
      </c>
      <c r="Y831">
        <f>A!Y831</f>
        <v>0</v>
      </c>
      <c r="Z831" s="23">
        <f t="shared" si="12"/>
        <v>0</v>
      </c>
      <c r="AA831">
        <f>A!Z831</f>
        <v>0</v>
      </c>
      <c r="AB831">
        <f>A!AA831</f>
        <v>0</v>
      </c>
      <c r="AC831">
        <f>A!AB831</f>
        <v>0</v>
      </c>
      <c r="AD831">
        <f>A!AC831</f>
        <v>0</v>
      </c>
      <c r="AE831">
        <f>A!AD831</f>
        <v>0</v>
      </c>
      <c r="AF831">
        <f>A!AE831</f>
        <v>0</v>
      </c>
      <c r="AG831">
        <f>A!AF831</f>
        <v>0</v>
      </c>
      <c r="AH831">
        <f>A!AG831</f>
        <v>0</v>
      </c>
      <c r="AI831">
        <f>A!AH831</f>
        <v>0</v>
      </c>
      <c r="AJ831">
        <f>A!AI831</f>
        <v>0</v>
      </c>
      <c r="AK831">
        <f>A!AJ831</f>
        <v>0</v>
      </c>
      <c r="AL831">
        <f>A!AK831</f>
        <v>0</v>
      </c>
      <c r="AM831">
        <f>A!AL831</f>
        <v>0</v>
      </c>
      <c r="AN831">
        <f>A!AM831</f>
        <v>0</v>
      </c>
      <c r="AO831">
        <f>A!AN831</f>
        <v>0</v>
      </c>
      <c r="AP831">
        <f>A!AO831</f>
        <v>0</v>
      </c>
      <c r="AQ831">
        <f>A!AP831</f>
        <v>0</v>
      </c>
      <c r="AR831">
        <f>A!AQ831</f>
        <v>0</v>
      </c>
      <c r="AS831">
        <f>A!AR831</f>
        <v>0</v>
      </c>
      <c r="AT831">
        <f>A!AS831</f>
        <v>0</v>
      </c>
      <c r="AU831">
        <f>A!AT831</f>
        <v>0</v>
      </c>
      <c r="AV831">
        <f>A!AU831</f>
        <v>0</v>
      </c>
      <c r="AW831" s="23" t="str">
        <f>IF(A!AV831=0,"",A!AV831)</f>
        <v/>
      </c>
      <c r="AX831">
        <f>A!AW831</f>
        <v>0</v>
      </c>
      <c r="AY831">
        <f>A!AX831</f>
        <v>0</v>
      </c>
      <c r="AZ831">
        <f>A!AY831</f>
        <v>0</v>
      </c>
      <c r="BA831">
        <f>A!AZ831</f>
        <v>0</v>
      </c>
      <c r="BB831">
        <f>A!BA831</f>
        <v>0</v>
      </c>
      <c r="BC831">
        <f>A!BB831</f>
        <v>0</v>
      </c>
      <c r="BD831">
        <f>A!BC831</f>
        <v>0</v>
      </c>
      <c r="BE831">
        <f>A!BD831</f>
        <v>0</v>
      </c>
      <c r="BF831">
        <f>A!BE831</f>
        <v>0</v>
      </c>
      <c r="BG831">
        <f>A!BF831</f>
        <v>0</v>
      </c>
      <c r="BH831">
        <f>A!BG831</f>
        <v>0</v>
      </c>
      <c r="BI831">
        <f>A!BH831</f>
        <v>0</v>
      </c>
      <c r="BJ831">
        <f>A!BI831</f>
        <v>0</v>
      </c>
      <c r="BK831">
        <f>A!BJ831</f>
        <v>0</v>
      </c>
      <c r="BL831">
        <f>A!BK831</f>
        <v>0</v>
      </c>
      <c r="BM831">
        <f>A!BL831</f>
        <v>0</v>
      </c>
      <c r="BN831">
        <f>A!BM831</f>
        <v>0</v>
      </c>
      <c r="BO831">
        <f>A!BN831</f>
        <v>0</v>
      </c>
      <c r="BP831">
        <f>A!BO831</f>
        <v>0</v>
      </c>
      <c r="BQ831">
        <f>A!BP831</f>
        <v>0</v>
      </c>
      <c r="BR831">
        <f>A!BQ831</f>
        <v>0</v>
      </c>
      <c r="BS831">
        <f>A!BR831</f>
        <v>0</v>
      </c>
      <c r="BT831">
        <f>A!BS831</f>
        <v>0</v>
      </c>
      <c r="BU831">
        <f>A!BT831</f>
        <v>0</v>
      </c>
      <c r="BV831">
        <f>A!BU831</f>
        <v>0</v>
      </c>
      <c r="BW831">
        <f>A!BV831</f>
        <v>0</v>
      </c>
      <c r="BX831">
        <f>A!BW831</f>
        <v>0</v>
      </c>
      <c r="BY831">
        <f>A!BX831</f>
        <v>0</v>
      </c>
      <c r="BZ831">
        <f>A!BY831</f>
        <v>0</v>
      </c>
      <c r="CA831">
        <f>A!BZ831</f>
        <v>0</v>
      </c>
      <c r="CB831">
        <f>A!CA831</f>
        <v>0</v>
      </c>
      <c r="CC831">
        <f>A!CB831</f>
        <v>0</v>
      </c>
      <c r="CD831">
        <f>A!CC831</f>
        <v>0</v>
      </c>
      <c r="CE831">
        <f>A!CD831</f>
        <v>0</v>
      </c>
      <c r="CF831">
        <f>A!CE831</f>
        <v>0</v>
      </c>
      <c r="CG831">
        <f>A!CF831</f>
        <v>0</v>
      </c>
      <c r="CH831">
        <f>A!CG831</f>
        <v>0</v>
      </c>
      <c r="CI831">
        <f>A!CH831</f>
        <v>0</v>
      </c>
      <c r="CJ831">
        <f>A!CI831</f>
        <v>0</v>
      </c>
      <c r="CK831">
        <f>A!CJ831</f>
        <v>0</v>
      </c>
      <c r="CL831">
        <f>A!CK831</f>
        <v>0</v>
      </c>
      <c r="CM831">
        <f>A!CL831</f>
        <v>0</v>
      </c>
      <c r="CN831">
        <f>A!CM831</f>
        <v>0</v>
      </c>
      <c r="CO831">
        <f>A!CN831</f>
        <v>0</v>
      </c>
      <c r="CP831">
        <f>A!CO831</f>
        <v>0</v>
      </c>
      <c r="CQ831">
        <f>A!CO1141</f>
        <v>0</v>
      </c>
      <c r="CR831">
        <f>A!CP831</f>
        <v>0</v>
      </c>
      <c r="CS831">
        <f>A!CQ831</f>
        <v>0</v>
      </c>
    </row>
    <row r="832" spans="1:97" x14ac:dyDescent="0.2">
      <c r="A832">
        <f>A!A832</f>
        <v>0</v>
      </c>
      <c r="B832">
        <f>A!B832</f>
        <v>0</v>
      </c>
      <c r="C832">
        <f>A!C832</f>
        <v>0</v>
      </c>
      <c r="D832">
        <f>A!D832</f>
        <v>0</v>
      </c>
      <c r="E832">
        <f>A!E832</f>
        <v>0</v>
      </c>
      <c r="F832">
        <f>A!F832</f>
        <v>0</v>
      </c>
      <c r="G832">
        <f>A!G832</f>
        <v>0</v>
      </c>
      <c r="H832">
        <f>A!H832</f>
        <v>0</v>
      </c>
      <c r="I832">
        <f>A!I832</f>
        <v>0</v>
      </c>
      <c r="J832">
        <f>A!J832</f>
        <v>0</v>
      </c>
      <c r="K832">
        <f>A!K832</f>
        <v>0</v>
      </c>
      <c r="L832">
        <f>A!L832</f>
        <v>0</v>
      </c>
      <c r="M832">
        <f>A!M832</f>
        <v>0</v>
      </c>
      <c r="N832">
        <f>A!N832</f>
        <v>0</v>
      </c>
      <c r="O832">
        <f>A!O832</f>
        <v>0</v>
      </c>
      <c r="P832" s="23" t="str">
        <f>IF(A!P832="","",INDEX(B!$A$1:$BT$2000,MATCH(A!P832,B!$AX$1:$AX$2000,0),D!$B$5))</f>
        <v/>
      </c>
      <c r="Q832">
        <f>A!Q832</f>
        <v>0</v>
      </c>
      <c r="R832">
        <f>A!R832</f>
        <v>0</v>
      </c>
      <c r="S832">
        <f>A!S832</f>
        <v>0</v>
      </c>
      <c r="T832">
        <f>A!T832</f>
        <v>0</v>
      </c>
      <c r="U832">
        <f>A!U832</f>
        <v>0</v>
      </c>
      <c r="V832" s="23">
        <f>IF(A!V832="&lt;",1,A!V832)</f>
        <v>0</v>
      </c>
      <c r="W832">
        <f>A!W832</f>
        <v>0</v>
      </c>
      <c r="X832">
        <f>A!X832</f>
        <v>0</v>
      </c>
      <c r="Y832">
        <f>A!Y832</f>
        <v>0</v>
      </c>
      <c r="Z832" s="23">
        <f t="shared" si="12"/>
        <v>0</v>
      </c>
      <c r="AA832">
        <f>A!Z832</f>
        <v>0</v>
      </c>
      <c r="AB832">
        <f>A!AA832</f>
        <v>0</v>
      </c>
      <c r="AC832">
        <f>A!AB832</f>
        <v>0</v>
      </c>
      <c r="AD832">
        <f>A!AC832</f>
        <v>0</v>
      </c>
      <c r="AE832">
        <f>A!AD832</f>
        <v>0</v>
      </c>
      <c r="AF832">
        <f>A!AE832</f>
        <v>0</v>
      </c>
      <c r="AG832">
        <f>A!AF832</f>
        <v>0</v>
      </c>
      <c r="AH832">
        <f>A!AG832</f>
        <v>0</v>
      </c>
      <c r="AI832">
        <f>A!AH832</f>
        <v>0</v>
      </c>
      <c r="AJ832">
        <f>A!AI832</f>
        <v>0</v>
      </c>
      <c r="AK832">
        <f>A!AJ832</f>
        <v>0</v>
      </c>
      <c r="AL832">
        <f>A!AK832</f>
        <v>0</v>
      </c>
      <c r="AM832">
        <f>A!AL832</f>
        <v>0</v>
      </c>
      <c r="AN832">
        <f>A!AM832</f>
        <v>0</v>
      </c>
      <c r="AO832">
        <f>A!AN832</f>
        <v>0</v>
      </c>
      <c r="AP832">
        <f>A!AO832</f>
        <v>0</v>
      </c>
      <c r="AQ832">
        <f>A!AP832</f>
        <v>0</v>
      </c>
      <c r="AR832">
        <f>A!AQ832</f>
        <v>0</v>
      </c>
      <c r="AS832">
        <f>A!AR832</f>
        <v>0</v>
      </c>
      <c r="AT832">
        <f>A!AS832</f>
        <v>0</v>
      </c>
      <c r="AU832">
        <f>A!AT832</f>
        <v>0</v>
      </c>
      <c r="AV832">
        <f>A!AU832</f>
        <v>0</v>
      </c>
      <c r="AW832" s="23" t="str">
        <f>IF(A!AV832=0,"",A!AV832)</f>
        <v/>
      </c>
      <c r="AX832">
        <f>A!AW832</f>
        <v>0</v>
      </c>
      <c r="AY832">
        <f>A!AX832</f>
        <v>0</v>
      </c>
      <c r="AZ832">
        <f>A!AY832</f>
        <v>0</v>
      </c>
      <c r="BA832">
        <f>A!AZ832</f>
        <v>0</v>
      </c>
      <c r="BB832">
        <f>A!BA832</f>
        <v>0</v>
      </c>
      <c r="BC832">
        <f>A!BB832</f>
        <v>0</v>
      </c>
      <c r="BD832">
        <f>A!BC832</f>
        <v>0</v>
      </c>
      <c r="BE832">
        <f>A!BD832</f>
        <v>0</v>
      </c>
      <c r="BF832">
        <f>A!BE832</f>
        <v>0</v>
      </c>
      <c r="BG832">
        <f>A!BF832</f>
        <v>0</v>
      </c>
      <c r="BH832">
        <f>A!BG832</f>
        <v>0</v>
      </c>
      <c r="BI832">
        <f>A!BH832</f>
        <v>0</v>
      </c>
      <c r="BJ832">
        <f>A!BI832</f>
        <v>0</v>
      </c>
      <c r="BK832">
        <f>A!BJ832</f>
        <v>0</v>
      </c>
      <c r="BL832">
        <f>A!BK832</f>
        <v>0</v>
      </c>
      <c r="BM832">
        <f>A!BL832</f>
        <v>0</v>
      </c>
      <c r="BN832">
        <f>A!BM832</f>
        <v>0</v>
      </c>
      <c r="BO832">
        <f>A!BN832</f>
        <v>0</v>
      </c>
      <c r="BP832">
        <f>A!BO832</f>
        <v>0</v>
      </c>
      <c r="BQ832">
        <f>A!BP832</f>
        <v>0</v>
      </c>
      <c r="BR832">
        <f>A!BQ832</f>
        <v>0</v>
      </c>
      <c r="BS832">
        <f>A!BR832</f>
        <v>0</v>
      </c>
      <c r="BT832">
        <f>A!BS832</f>
        <v>0</v>
      </c>
      <c r="BU832">
        <f>A!BT832</f>
        <v>0</v>
      </c>
      <c r="BV832">
        <f>A!BU832</f>
        <v>0</v>
      </c>
      <c r="BW832">
        <f>A!BV832</f>
        <v>0</v>
      </c>
      <c r="BX832">
        <f>A!BW832</f>
        <v>0</v>
      </c>
      <c r="BY832">
        <f>A!BX832</f>
        <v>0</v>
      </c>
      <c r="BZ832">
        <f>A!BY832</f>
        <v>0</v>
      </c>
      <c r="CA832">
        <f>A!BZ832</f>
        <v>0</v>
      </c>
      <c r="CB832">
        <f>A!CA832</f>
        <v>0</v>
      </c>
      <c r="CC832">
        <f>A!CB832</f>
        <v>0</v>
      </c>
      <c r="CD832">
        <f>A!CC832</f>
        <v>0</v>
      </c>
      <c r="CE832">
        <f>A!CD832</f>
        <v>0</v>
      </c>
      <c r="CF832">
        <f>A!CE832</f>
        <v>0</v>
      </c>
      <c r="CG832">
        <f>A!CF832</f>
        <v>0</v>
      </c>
      <c r="CH832">
        <f>A!CG832</f>
        <v>0</v>
      </c>
      <c r="CI832">
        <f>A!CH832</f>
        <v>0</v>
      </c>
      <c r="CJ832">
        <f>A!CI832</f>
        <v>0</v>
      </c>
      <c r="CK832">
        <f>A!CJ832</f>
        <v>0</v>
      </c>
      <c r="CL832">
        <f>A!CK832</f>
        <v>0</v>
      </c>
      <c r="CM832">
        <f>A!CL832</f>
        <v>0</v>
      </c>
      <c r="CN832">
        <f>A!CM832</f>
        <v>0</v>
      </c>
      <c r="CO832">
        <f>A!CN832</f>
        <v>0</v>
      </c>
      <c r="CP832">
        <f>A!CO832</f>
        <v>0</v>
      </c>
      <c r="CQ832">
        <f>A!CO1142</f>
        <v>0</v>
      </c>
      <c r="CR832">
        <f>A!CP832</f>
        <v>0</v>
      </c>
      <c r="CS832">
        <f>A!CQ832</f>
        <v>0</v>
      </c>
    </row>
    <row r="833" spans="1:97" x14ac:dyDescent="0.2">
      <c r="A833">
        <f>A!A833</f>
        <v>0</v>
      </c>
      <c r="B833">
        <f>A!B833</f>
        <v>0</v>
      </c>
      <c r="C833">
        <f>A!C833</f>
        <v>0</v>
      </c>
      <c r="D833">
        <f>A!D833</f>
        <v>0</v>
      </c>
      <c r="E833">
        <f>A!E833</f>
        <v>0</v>
      </c>
      <c r="F833">
        <f>A!F833</f>
        <v>0</v>
      </c>
      <c r="G833">
        <f>A!G833</f>
        <v>0</v>
      </c>
      <c r="H833">
        <f>A!H833</f>
        <v>0</v>
      </c>
      <c r="I833">
        <f>A!I833</f>
        <v>0</v>
      </c>
      <c r="J833">
        <f>A!J833</f>
        <v>0</v>
      </c>
      <c r="K833">
        <f>A!K833</f>
        <v>0</v>
      </c>
      <c r="L833">
        <f>A!L833</f>
        <v>0</v>
      </c>
      <c r="M833">
        <f>A!M833</f>
        <v>0</v>
      </c>
      <c r="N833">
        <f>A!N833</f>
        <v>0</v>
      </c>
      <c r="O833">
        <f>A!O833</f>
        <v>0</v>
      </c>
      <c r="P833" s="23" t="str">
        <f>IF(A!P833="","",INDEX(B!$A$1:$BT$2000,MATCH(A!P833,B!$AX$1:$AX$2000,0),D!$B$5))</f>
        <v/>
      </c>
      <c r="Q833">
        <f>A!Q833</f>
        <v>0</v>
      </c>
      <c r="R833">
        <f>A!R833</f>
        <v>0</v>
      </c>
      <c r="S833">
        <f>A!S833</f>
        <v>0</v>
      </c>
      <c r="T833">
        <f>A!T833</f>
        <v>0</v>
      </c>
      <c r="U833">
        <f>A!U833</f>
        <v>0</v>
      </c>
      <c r="V833" s="23">
        <f>IF(A!V833="&lt;",1,A!V833)</f>
        <v>0</v>
      </c>
      <c r="W833">
        <f>A!W833</f>
        <v>0</v>
      </c>
      <c r="X833">
        <f>A!X833</f>
        <v>0</v>
      </c>
      <c r="Y833">
        <f>A!Y833</f>
        <v>0</v>
      </c>
      <c r="Z833" s="23">
        <f t="shared" si="12"/>
        <v>0</v>
      </c>
      <c r="AA833">
        <f>A!Z833</f>
        <v>0</v>
      </c>
      <c r="AB833">
        <f>A!AA833</f>
        <v>0</v>
      </c>
      <c r="AC833">
        <f>A!AB833</f>
        <v>0</v>
      </c>
      <c r="AD833">
        <f>A!AC833</f>
        <v>0</v>
      </c>
      <c r="AE833">
        <f>A!AD833</f>
        <v>0</v>
      </c>
      <c r="AF833">
        <f>A!AE833</f>
        <v>0</v>
      </c>
      <c r="AG833">
        <f>A!AF833</f>
        <v>0</v>
      </c>
      <c r="AH833">
        <f>A!AG833</f>
        <v>0</v>
      </c>
      <c r="AI833">
        <f>A!AH833</f>
        <v>0</v>
      </c>
      <c r="AJ833">
        <f>A!AI833</f>
        <v>0</v>
      </c>
      <c r="AK833">
        <f>A!AJ833</f>
        <v>0</v>
      </c>
      <c r="AL833">
        <f>A!AK833</f>
        <v>0</v>
      </c>
      <c r="AM833">
        <f>A!AL833</f>
        <v>0</v>
      </c>
      <c r="AN833">
        <f>A!AM833</f>
        <v>0</v>
      </c>
      <c r="AO833">
        <f>A!AN833</f>
        <v>0</v>
      </c>
      <c r="AP833">
        <f>A!AO833</f>
        <v>0</v>
      </c>
      <c r="AQ833">
        <f>A!AP833</f>
        <v>0</v>
      </c>
      <c r="AR833">
        <f>A!AQ833</f>
        <v>0</v>
      </c>
      <c r="AS833">
        <f>A!AR833</f>
        <v>0</v>
      </c>
      <c r="AT833">
        <f>A!AS833</f>
        <v>0</v>
      </c>
      <c r="AU833">
        <f>A!AT833</f>
        <v>0</v>
      </c>
      <c r="AV833">
        <f>A!AU833</f>
        <v>0</v>
      </c>
      <c r="AW833" s="23" t="str">
        <f>IF(A!AV833=0,"",A!AV833)</f>
        <v/>
      </c>
      <c r="AX833">
        <f>A!AW833</f>
        <v>0</v>
      </c>
      <c r="AY833">
        <f>A!AX833</f>
        <v>0</v>
      </c>
      <c r="AZ833">
        <f>A!AY833</f>
        <v>0</v>
      </c>
      <c r="BA833">
        <f>A!AZ833</f>
        <v>0</v>
      </c>
      <c r="BB833">
        <f>A!BA833</f>
        <v>0</v>
      </c>
      <c r="BC833">
        <f>A!BB833</f>
        <v>0</v>
      </c>
      <c r="BD833">
        <f>A!BC833</f>
        <v>0</v>
      </c>
      <c r="BE833">
        <f>A!BD833</f>
        <v>0</v>
      </c>
      <c r="BF833">
        <f>A!BE833</f>
        <v>0</v>
      </c>
      <c r="BG833">
        <f>A!BF833</f>
        <v>0</v>
      </c>
      <c r="BH833">
        <f>A!BG833</f>
        <v>0</v>
      </c>
      <c r="BI833">
        <f>A!BH833</f>
        <v>0</v>
      </c>
      <c r="BJ833">
        <f>A!BI833</f>
        <v>0</v>
      </c>
      <c r="BK833">
        <f>A!BJ833</f>
        <v>0</v>
      </c>
      <c r="BL833">
        <f>A!BK833</f>
        <v>0</v>
      </c>
      <c r="BM833">
        <f>A!BL833</f>
        <v>0</v>
      </c>
      <c r="BN833">
        <f>A!BM833</f>
        <v>0</v>
      </c>
      <c r="BO833">
        <f>A!BN833</f>
        <v>0</v>
      </c>
      <c r="BP833">
        <f>A!BO833</f>
        <v>0</v>
      </c>
      <c r="BQ833">
        <f>A!BP833</f>
        <v>0</v>
      </c>
      <c r="BR833">
        <f>A!BQ833</f>
        <v>0</v>
      </c>
      <c r="BS833">
        <f>A!BR833</f>
        <v>0</v>
      </c>
      <c r="BT833">
        <f>A!BS833</f>
        <v>0</v>
      </c>
      <c r="BU833">
        <f>A!BT833</f>
        <v>0</v>
      </c>
      <c r="BV833">
        <f>A!BU833</f>
        <v>0</v>
      </c>
      <c r="BW833">
        <f>A!BV833</f>
        <v>0</v>
      </c>
      <c r="BX833">
        <f>A!BW833</f>
        <v>0</v>
      </c>
      <c r="BY833">
        <f>A!BX833</f>
        <v>0</v>
      </c>
      <c r="BZ833">
        <f>A!BY833</f>
        <v>0</v>
      </c>
      <c r="CA833">
        <f>A!BZ833</f>
        <v>0</v>
      </c>
      <c r="CB833">
        <f>A!CA833</f>
        <v>0</v>
      </c>
      <c r="CC833">
        <f>A!CB833</f>
        <v>0</v>
      </c>
      <c r="CD833">
        <f>A!CC833</f>
        <v>0</v>
      </c>
      <c r="CE833">
        <f>A!CD833</f>
        <v>0</v>
      </c>
      <c r="CF833">
        <f>A!CE833</f>
        <v>0</v>
      </c>
      <c r="CG833">
        <f>A!CF833</f>
        <v>0</v>
      </c>
      <c r="CH833">
        <f>A!CG833</f>
        <v>0</v>
      </c>
      <c r="CI833">
        <f>A!CH833</f>
        <v>0</v>
      </c>
      <c r="CJ833">
        <f>A!CI833</f>
        <v>0</v>
      </c>
      <c r="CK833">
        <f>A!CJ833</f>
        <v>0</v>
      </c>
      <c r="CL833">
        <f>A!CK833</f>
        <v>0</v>
      </c>
      <c r="CM833">
        <f>A!CL833</f>
        <v>0</v>
      </c>
      <c r="CN833">
        <f>A!CM833</f>
        <v>0</v>
      </c>
      <c r="CO833">
        <f>A!CN833</f>
        <v>0</v>
      </c>
      <c r="CP833">
        <f>A!CO833</f>
        <v>0</v>
      </c>
      <c r="CQ833">
        <f>A!CO1143</f>
        <v>0</v>
      </c>
      <c r="CR833">
        <f>A!CP833</f>
        <v>0</v>
      </c>
      <c r="CS833">
        <f>A!CQ833</f>
        <v>0</v>
      </c>
    </row>
    <row r="834" spans="1:97" x14ac:dyDescent="0.2">
      <c r="A834">
        <f>A!A834</f>
        <v>0</v>
      </c>
      <c r="B834">
        <f>A!B834</f>
        <v>0</v>
      </c>
      <c r="C834">
        <f>A!C834</f>
        <v>0</v>
      </c>
      <c r="D834">
        <f>A!D834</f>
        <v>0</v>
      </c>
      <c r="E834">
        <f>A!E834</f>
        <v>0</v>
      </c>
      <c r="F834">
        <f>A!F834</f>
        <v>0</v>
      </c>
      <c r="G834">
        <f>A!G834</f>
        <v>0</v>
      </c>
      <c r="H834">
        <f>A!H834</f>
        <v>0</v>
      </c>
      <c r="I834">
        <f>A!I834</f>
        <v>0</v>
      </c>
      <c r="J834">
        <f>A!J834</f>
        <v>0</v>
      </c>
      <c r="K834">
        <f>A!K834</f>
        <v>0</v>
      </c>
      <c r="L834">
        <f>A!L834</f>
        <v>0</v>
      </c>
      <c r="M834">
        <f>A!M834</f>
        <v>0</v>
      </c>
      <c r="N834">
        <f>A!N834</f>
        <v>0</v>
      </c>
      <c r="O834">
        <f>A!O834</f>
        <v>0</v>
      </c>
      <c r="P834" s="23" t="str">
        <f>IF(A!P834="","",INDEX(B!$A$1:$BT$2000,MATCH(A!P834,B!$AX$1:$AX$2000,0),D!$B$5))</f>
        <v/>
      </c>
      <c r="Q834">
        <f>A!Q834</f>
        <v>0</v>
      </c>
      <c r="R834">
        <f>A!R834</f>
        <v>0</v>
      </c>
      <c r="S834">
        <f>A!S834</f>
        <v>0</v>
      </c>
      <c r="T834">
        <f>A!T834</f>
        <v>0</v>
      </c>
      <c r="U834">
        <f>A!U834</f>
        <v>0</v>
      </c>
      <c r="V834" s="23">
        <f>IF(A!V834="&lt;",1,A!V834)</f>
        <v>0</v>
      </c>
      <c r="W834">
        <f>A!W834</f>
        <v>0</v>
      </c>
      <c r="X834">
        <f>A!X834</f>
        <v>0</v>
      </c>
      <c r="Y834">
        <f>A!Y834</f>
        <v>0</v>
      </c>
      <c r="Z834" s="23">
        <f t="shared" si="12"/>
        <v>0</v>
      </c>
      <c r="AA834">
        <f>A!Z834</f>
        <v>0</v>
      </c>
      <c r="AB834">
        <f>A!AA834</f>
        <v>0</v>
      </c>
      <c r="AC834">
        <f>A!AB834</f>
        <v>0</v>
      </c>
      <c r="AD834">
        <f>A!AC834</f>
        <v>0</v>
      </c>
      <c r="AE834">
        <f>A!AD834</f>
        <v>0</v>
      </c>
      <c r="AF834">
        <f>A!AE834</f>
        <v>0</v>
      </c>
      <c r="AG834">
        <f>A!AF834</f>
        <v>0</v>
      </c>
      <c r="AH834">
        <f>A!AG834</f>
        <v>0</v>
      </c>
      <c r="AI834">
        <f>A!AH834</f>
        <v>0</v>
      </c>
      <c r="AJ834">
        <f>A!AI834</f>
        <v>0</v>
      </c>
      <c r="AK834">
        <f>A!AJ834</f>
        <v>0</v>
      </c>
      <c r="AL834">
        <f>A!AK834</f>
        <v>0</v>
      </c>
      <c r="AM834">
        <f>A!AL834</f>
        <v>0</v>
      </c>
      <c r="AN834">
        <f>A!AM834</f>
        <v>0</v>
      </c>
      <c r="AO834">
        <f>A!AN834</f>
        <v>0</v>
      </c>
      <c r="AP834">
        <f>A!AO834</f>
        <v>0</v>
      </c>
      <c r="AQ834">
        <f>A!AP834</f>
        <v>0</v>
      </c>
      <c r="AR834">
        <f>A!AQ834</f>
        <v>0</v>
      </c>
      <c r="AS834">
        <f>A!AR834</f>
        <v>0</v>
      </c>
      <c r="AT834">
        <f>A!AS834</f>
        <v>0</v>
      </c>
      <c r="AU834">
        <f>A!AT834</f>
        <v>0</v>
      </c>
      <c r="AV834">
        <f>A!AU834</f>
        <v>0</v>
      </c>
      <c r="AW834" s="23" t="str">
        <f>IF(A!AV834=0,"",A!AV834)</f>
        <v/>
      </c>
      <c r="AX834">
        <f>A!AW834</f>
        <v>0</v>
      </c>
      <c r="AY834">
        <f>A!AX834</f>
        <v>0</v>
      </c>
      <c r="AZ834">
        <f>A!AY834</f>
        <v>0</v>
      </c>
      <c r="BA834">
        <f>A!AZ834</f>
        <v>0</v>
      </c>
      <c r="BB834">
        <f>A!BA834</f>
        <v>0</v>
      </c>
      <c r="BC834">
        <f>A!BB834</f>
        <v>0</v>
      </c>
      <c r="BD834">
        <f>A!BC834</f>
        <v>0</v>
      </c>
      <c r="BE834">
        <f>A!BD834</f>
        <v>0</v>
      </c>
      <c r="BF834">
        <f>A!BE834</f>
        <v>0</v>
      </c>
      <c r="BG834">
        <f>A!BF834</f>
        <v>0</v>
      </c>
      <c r="BH834">
        <f>A!BG834</f>
        <v>0</v>
      </c>
      <c r="BI834">
        <f>A!BH834</f>
        <v>0</v>
      </c>
      <c r="BJ834">
        <f>A!BI834</f>
        <v>0</v>
      </c>
      <c r="BK834">
        <f>A!BJ834</f>
        <v>0</v>
      </c>
      <c r="BL834">
        <f>A!BK834</f>
        <v>0</v>
      </c>
      <c r="BM834">
        <f>A!BL834</f>
        <v>0</v>
      </c>
      <c r="BN834">
        <f>A!BM834</f>
        <v>0</v>
      </c>
      <c r="BO834">
        <f>A!BN834</f>
        <v>0</v>
      </c>
      <c r="BP834">
        <f>A!BO834</f>
        <v>0</v>
      </c>
      <c r="BQ834">
        <f>A!BP834</f>
        <v>0</v>
      </c>
      <c r="BR834">
        <f>A!BQ834</f>
        <v>0</v>
      </c>
      <c r="BS834">
        <f>A!BR834</f>
        <v>0</v>
      </c>
      <c r="BT834">
        <f>A!BS834</f>
        <v>0</v>
      </c>
      <c r="BU834">
        <f>A!BT834</f>
        <v>0</v>
      </c>
      <c r="BV834">
        <f>A!BU834</f>
        <v>0</v>
      </c>
      <c r="BW834">
        <f>A!BV834</f>
        <v>0</v>
      </c>
      <c r="BX834">
        <f>A!BW834</f>
        <v>0</v>
      </c>
      <c r="BY834">
        <f>A!BX834</f>
        <v>0</v>
      </c>
      <c r="BZ834">
        <f>A!BY834</f>
        <v>0</v>
      </c>
      <c r="CA834">
        <f>A!BZ834</f>
        <v>0</v>
      </c>
      <c r="CB834">
        <f>A!CA834</f>
        <v>0</v>
      </c>
      <c r="CC834">
        <f>A!CB834</f>
        <v>0</v>
      </c>
      <c r="CD834">
        <f>A!CC834</f>
        <v>0</v>
      </c>
      <c r="CE834">
        <f>A!CD834</f>
        <v>0</v>
      </c>
      <c r="CF834">
        <f>A!CE834</f>
        <v>0</v>
      </c>
      <c r="CG834">
        <f>A!CF834</f>
        <v>0</v>
      </c>
      <c r="CH834">
        <f>A!CG834</f>
        <v>0</v>
      </c>
      <c r="CI834">
        <f>A!CH834</f>
        <v>0</v>
      </c>
      <c r="CJ834">
        <f>A!CI834</f>
        <v>0</v>
      </c>
      <c r="CK834">
        <f>A!CJ834</f>
        <v>0</v>
      </c>
      <c r="CL834">
        <f>A!CK834</f>
        <v>0</v>
      </c>
      <c r="CM834">
        <f>A!CL834</f>
        <v>0</v>
      </c>
      <c r="CN834">
        <f>A!CM834</f>
        <v>0</v>
      </c>
      <c r="CO834">
        <f>A!CN834</f>
        <v>0</v>
      </c>
      <c r="CP834">
        <f>A!CO834</f>
        <v>0</v>
      </c>
      <c r="CQ834">
        <f>A!CO1144</f>
        <v>0</v>
      </c>
      <c r="CR834">
        <f>A!CP834</f>
        <v>0</v>
      </c>
      <c r="CS834">
        <f>A!CQ834</f>
        <v>0</v>
      </c>
    </row>
    <row r="835" spans="1:97" x14ac:dyDescent="0.2">
      <c r="A835">
        <f>A!A835</f>
        <v>0</v>
      </c>
      <c r="B835">
        <f>A!B835</f>
        <v>0</v>
      </c>
      <c r="C835">
        <f>A!C835</f>
        <v>0</v>
      </c>
      <c r="D835">
        <f>A!D835</f>
        <v>0</v>
      </c>
      <c r="E835">
        <f>A!E835</f>
        <v>0</v>
      </c>
      <c r="F835">
        <f>A!F835</f>
        <v>0</v>
      </c>
      <c r="G835">
        <f>A!G835</f>
        <v>0</v>
      </c>
      <c r="H835">
        <f>A!H835</f>
        <v>0</v>
      </c>
      <c r="I835">
        <f>A!I835</f>
        <v>0</v>
      </c>
      <c r="J835">
        <f>A!J835</f>
        <v>0</v>
      </c>
      <c r="K835">
        <f>A!K835</f>
        <v>0</v>
      </c>
      <c r="L835">
        <f>A!L835</f>
        <v>0</v>
      </c>
      <c r="M835">
        <f>A!M835</f>
        <v>0</v>
      </c>
      <c r="N835">
        <f>A!N835</f>
        <v>0</v>
      </c>
      <c r="O835">
        <f>A!O835</f>
        <v>0</v>
      </c>
      <c r="P835" s="23" t="str">
        <f>IF(A!P835="","",INDEX(B!$A$1:$BT$2000,MATCH(A!P835,B!$AX$1:$AX$2000,0),D!$B$5))</f>
        <v/>
      </c>
      <c r="Q835">
        <f>A!Q835</f>
        <v>0</v>
      </c>
      <c r="R835">
        <f>A!R835</f>
        <v>0</v>
      </c>
      <c r="S835">
        <f>A!S835</f>
        <v>0</v>
      </c>
      <c r="T835">
        <f>A!T835</f>
        <v>0</v>
      </c>
      <c r="U835">
        <f>A!U835</f>
        <v>0</v>
      </c>
      <c r="V835" s="23">
        <f>IF(A!V835="&lt;",1,A!V835)</f>
        <v>0</v>
      </c>
      <c r="W835">
        <f>A!W835</f>
        <v>0</v>
      </c>
      <c r="X835">
        <f>A!X835</f>
        <v>0</v>
      </c>
      <c r="Y835">
        <f>A!Y835</f>
        <v>0</v>
      </c>
      <c r="Z835" s="23">
        <f t="shared" si="12"/>
        <v>0</v>
      </c>
      <c r="AA835">
        <f>A!Z835</f>
        <v>0</v>
      </c>
      <c r="AB835">
        <f>A!AA835</f>
        <v>0</v>
      </c>
      <c r="AC835">
        <f>A!AB835</f>
        <v>0</v>
      </c>
      <c r="AD835">
        <f>A!AC835</f>
        <v>0</v>
      </c>
      <c r="AE835">
        <f>A!AD835</f>
        <v>0</v>
      </c>
      <c r="AF835">
        <f>A!AE835</f>
        <v>0</v>
      </c>
      <c r="AG835">
        <f>A!AF835</f>
        <v>0</v>
      </c>
      <c r="AH835">
        <f>A!AG835</f>
        <v>0</v>
      </c>
      <c r="AI835">
        <f>A!AH835</f>
        <v>0</v>
      </c>
      <c r="AJ835">
        <f>A!AI835</f>
        <v>0</v>
      </c>
      <c r="AK835">
        <f>A!AJ835</f>
        <v>0</v>
      </c>
      <c r="AL835">
        <f>A!AK835</f>
        <v>0</v>
      </c>
      <c r="AM835">
        <f>A!AL835</f>
        <v>0</v>
      </c>
      <c r="AN835">
        <f>A!AM835</f>
        <v>0</v>
      </c>
      <c r="AO835">
        <f>A!AN835</f>
        <v>0</v>
      </c>
      <c r="AP835">
        <f>A!AO835</f>
        <v>0</v>
      </c>
      <c r="AQ835">
        <f>A!AP835</f>
        <v>0</v>
      </c>
      <c r="AR835">
        <f>A!AQ835</f>
        <v>0</v>
      </c>
      <c r="AS835">
        <f>A!AR835</f>
        <v>0</v>
      </c>
      <c r="AT835">
        <f>A!AS835</f>
        <v>0</v>
      </c>
      <c r="AU835">
        <f>A!AT835</f>
        <v>0</v>
      </c>
      <c r="AV835">
        <f>A!AU835</f>
        <v>0</v>
      </c>
      <c r="AW835" s="23" t="str">
        <f>IF(A!AV835=0,"",A!AV835)</f>
        <v/>
      </c>
      <c r="AX835">
        <f>A!AW835</f>
        <v>0</v>
      </c>
      <c r="AY835">
        <f>A!AX835</f>
        <v>0</v>
      </c>
      <c r="AZ835">
        <f>A!AY835</f>
        <v>0</v>
      </c>
      <c r="BA835">
        <f>A!AZ835</f>
        <v>0</v>
      </c>
      <c r="BB835">
        <f>A!BA835</f>
        <v>0</v>
      </c>
      <c r="BC835">
        <f>A!BB835</f>
        <v>0</v>
      </c>
      <c r="BD835">
        <f>A!BC835</f>
        <v>0</v>
      </c>
      <c r="BE835">
        <f>A!BD835</f>
        <v>0</v>
      </c>
      <c r="BF835">
        <f>A!BE835</f>
        <v>0</v>
      </c>
      <c r="BG835">
        <f>A!BF835</f>
        <v>0</v>
      </c>
      <c r="BH835">
        <f>A!BG835</f>
        <v>0</v>
      </c>
      <c r="BI835">
        <f>A!BH835</f>
        <v>0</v>
      </c>
      <c r="BJ835">
        <f>A!BI835</f>
        <v>0</v>
      </c>
      <c r="BK835">
        <f>A!BJ835</f>
        <v>0</v>
      </c>
      <c r="BL835">
        <f>A!BK835</f>
        <v>0</v>
      </c>
      <c r="BM835">
        <f>A!BL835</f>
        <v>0</v>
      </c>
      <c r="BN835">
        <f>A!BM835</f>
        <v>0</v>
      </c>
      <c r="BO835">
        <f>A!BN835</f>
        <v>0</v>
      </c>
      <c r="BP835">
        <f>A!BO835</f>
        <v>0</v>
      </c>
      <c r="BQ835">
        <f>A!BP835</f>
        <v>0</v>
      </c>
      <c r="BR835">
        <f>A!BQ835</f>
        <v>0</v>
      </c>
      <c r="BS835">
        <f>A!BR835</f>
        <v>0</v>
      </c>
      <c r="BT835">
        <f>A!BS835</f>
        <v>0</v>
      </c>
      <c r="BU835">
        <f>A!BT835</f>
        <v>0</v>
      </c>
      <c r="BV835">
        <f>A!BU835</f>
        <v>0</v>
      </c>
      <c r="BW835">
        <f>A!BV835</f>
        <v>0</v>
      </c>
      <c r="BX835">
        <f>A!BW835</f>
        <v>0</v>
      </c>
      <c r="BY835">
        <f>A!BX835</f>
        <v>0</v>
      </c>
      <c r="BZ835">
        <f>A!BY835</f>
        <v>0</v>
      </c>
      <c r="CA835">
        <f>A!BZ835</f>
        <v>0</v>
      </c>
      <c r="CB835">
        <f>A!CA835</f>
        <v>0</v>
      </c>
      <c r="CC835">
        <f>A!CB835</f>
        <v>0</v>
      </c>
      <c r="CD835">
        <f>A!CC835</f>
        <v>0</v>
      </c>
      <c r="CE835">
        <f>A!CD835</f>
        <v>0</v>
      </c>
      <c r="CF835">
        <f>A!CE835</f>
        <v>0</v>
      </c>
      <c r="CG835">
        <f>A!CF835</f>
        <v>0</v>
      </c>
      <c r="CH835">
        <f>A!CG835</f>
        <v>0</v>
      </c>
      <c r="CI835">
        <f>A!CH835</f>
        <v>0</v>
      </c>
      <c r="CJ835">
        <f>A!CI835</f>
        <v>0</v>
      </c>
      <c r="CK835">
        <f>A!CJ835</f>
        <v>0</v>
      </c>
      <c r="CL835">
        <f>A!CK835</f>
        <v>0</v>
      </c>
      <c r="CM835">
        <f>A!CL835</f>
        <v>0</v>
      </c>
      <c r="CN835">
        <f>A!CM835</f>
        <v>0</v>
      </c>
      <c r="CO835">
        <f>A!CN835</f>
        <v>0</v>
      </c>
      <c r="CP835">
        <f>A!CO835</f>
        <v>0</v>
      </c>
      <c r="CQ835">
        <f>A!CO1145</f>
        <v>0</v>
      </c>
      <c r="CR835">
        <f>A!CP835</f>
        <v>0</v>
      </c>
      <c r="CS835">
        <f>A!CQ835</f>
        <v>0</v>
      </c>
    </row>
    <row r="836" spans="1:97" x14ac:dyDescent="0.2">
      <c r="A836">
        <f>A!A836</f>
        <v>0</v>
      </c>
      <c r="B836">
        <f>A!B836</f>
        <v>0</v>
      </c>
      <c r="C836">
        <f>A!C836</f>
        <v>0</v>
      </c>
      <c r="D836">
        <f>A!D836</f>
        <v>0</v>
      </c>
      <c r="E836">
        <f>A!E836</f>
        <v>0</v>
      </c>
      <c r="F836">
        <f>A!F836</f>
        <v>0</v>
      </c>
      <c r="G836">
        <f>A!G836</f>
        <v>0</v>
      </c>
      <c r="H836">
        <f>A!H836</f>
        <v>0</v>
      </c>
      <c r="I836">
        <f>A!I836</f>
        <v>0</v>
      </c>
      <c r="J836">
        <f>A!J836</f>
        <v>0</v>
      </c>
      <c r="K836">
        <f>A!K836</f>
        <v>0</v>
      </c>
      <c r="L836">
        <f>A!L836</f>
        <v>0</v>
      </c>
      <c r="M836">
        <f>A!M836</f>
        <v>0</v>
      </c>
      <c r="N836">
        <f>A!N836</f>
        <v>0</v>
      </c>
      <c r="O836">
        <f>A!O836</f>
        <v>0</v>
      </c>
      <c r="P836" s="23" t="str">
        <f>IF(A!P836="","",INDEX(B!$A$1:$BT$2000,MATCH(A!P836,B!$AX$1:$AX$2000,0),D!$B$5))</f>
        <v/>
      </c>
      <c r="Q836">
        <f>A!Q836</f>
        <v>0</v>
      </c>
      <c r="R836">
        <f>A!R836</f>
        <v>0</v>
      </c>
      <c r="S836">
        <f>A!S836</f>
        <v>0</v>
      </c>
      <c r="T836">
        <f>A!T836</f>
        <v>0</v>
      </c>
      <c r="U836">
        <f>A!U836</f>
        <v>0</v>
      </c>
      <c r="V836" s="23">
        <f>IF(A!V836="&lt;",1,A!V836)</f>
        <v>0</v>
      </c>
      <c r="W836">
        <f>A!W836</f>
        <v>0</v>
      </c>
      <c r="X836">
        <f>A!X836</f>
        <v>0</v>
      </c>
      <c r="Y836">
        <f>A!Y836</f>
        <v>0</v>
      </c>
      <c r="Z836" s="23">
        <f t="shared" ref="Z836:Z899" si="13">_xlfn.NUMBERVALUE(MID(Y836,27,3))</f>
        <v>0</v>
      </c>
      <c r="AA836">
        <f>A!Z836</f>
        <v>0</v>
      </c>
      <c r="AB836">
        <f>A!AA836</f>
        <v>0</v>
      </c>
      <c r="AC836">
        <f>A!AB836</f>
        <v>0</v>
      </c>
      <c r="AD836">
        <f>A!AC836</f>
        <v>0</v>
      </c>
      <c r="AE836">
        <f>A!AD836</f>
        <v>0</v>
      </c>
      <c r="AF836">
        <f>A!AE836</f>
        <v>0</v>
      </c>
      <c r="AG836">
        <f>A!AF836</f>
        <v>0</v>
      </c>
      <c r="AH836">
        <f>A!AG836</f>
        <v>0</v>
      </c>
      <c r="AI836">
        <f>A!AH836</f>
        <v>0</v>
      </c>
      <c r="AJ836">
        <f>A!AI836</f>
        <v>0</v>
      </c>
      <c r="AK836">
        <f>A!AJ836</f>
        <v>0</v>
      </c>
      <c r="AL836">
        <f>A!AK836</f>
        <v>0</v>
      </c>
      <c r="AM836">
        <f>A!AL836</f>
        <v>0</v>
      </c>
      <c r="AN836">
        <f>A!AM836</f>
        <v>0</v>
      </c>
      <c r="AO836">
        <f>A!AN836</f>
        <v>0</v>
      </c>
      <c r="AP836">
        <f>A!AO836</f>
        <v>0</v>
      </c>
      <c r="AQ836">
        <f>A!AP836</f>
        <v>0</v>
      </c>
      <c r="AR836">
        <f>A!AQ836</f>
        <v>0</v>
      </c>
      <c r="AS836">
        <f>A!AR836</f>
        <v>0</v>
      </c>
      <c r="AT836">
        <f>A!AS836</f>
        <v>0</v>
      </c>
      <c r="AU836">
        <f>A!AT836</f>
        <v>0</v>
      </c>
      <c r="AV836">
        <f>A!AU836</f>
        <v>0</v>
      </c>
      <c r="AW836" s="23" t="str">
        <f>IF(A!AV836=0,"",A!AV836)</f>
        <v/>
      </c>
      <c r="AX836">
        <f>A!AW836</f>
        <v>0</v>
      </c>
      <c r="AY836">
        <f>A!AX836</f>
        <v>0</v>
      </c>
      <c r="AZ836">
        <f>A!AY836</f>
        <v>0</v>
      </c>
      <c r="BA836">
        <f>A!AZ836</f>
        <v>0</v>
      </c>
      <c r="BB836">
        <f>A!BA836</f>
        <v>0</v>
      </c>
      <c r="BC836">
        <f>A!BB836</f>
        <v>0</v>
      </c>
      <c r="BD836">
        <f>A!BC836</f>
        <v>0</v>
      </c>
      <c r="BE836">
        <f>A!BD836</f>
        <v>0</v>
      </c>
      <c r="BF836">
        <f>A!BE836</f>
        <v>0</v>
      </c>
      <c r="BG836">
        <f>A!BF836</f>
        <v>0</v>
      </c>
      <c r="BH836">
        <f>A!BG836</f>
        <v>0</v>
      </c>
      <c r="BI836">
        <f>A!BH836</f>
        <v>0</v>
      </c>
      <c r="BJ836">
        <f>A!BI836</f>
        <v>0</v>
      </c>
      <c r="BK836">
        <f>A!BJ836</f>
        <v>0</v>
      </c>
      <c r="BL836">
        <f>A!BK836</f>
        <v>0</v>
      </c>
      <c r="BM836">
        <f>A!BL836</f>
        <v>0</v>
      </c>
      <c r="BN836">
        <f>A!BM836</f>
        <v>0</v>
      </c>
      <c r="BO836">
        <f>A!BN836</f>
        <v>0</v>
      </c>
      <c r="BP836">
        <f>A!BO836</f>
        <v>0</v>
      </c>
      <c r="BQ836">
        <f>A!BP836</f>
        <v>0</v>
      </c>
      <c r="BR836">
        <f>A!BQ836</f>
        <v>0</v>
      </c>
      <c r="BS836">
        <f>A!BR836</f>
        <v>0</v>
      </c>
      <c r="BT836">
        <f>A!BS836</f>
        <v>0</v>
      </c>
      <c r="BU836">
        <f>A!BT836</f>
        <v>0</v>
      </c>
      <c r="BV836">
        <f>A!BU836</f>
        <v>0</v>
      </c>
      <c r="BW836">
        <f>A!BV836</f>
        <v>0</v>
      </c>
      <c r="BX836">
        <f>A!BW836</f>
        <v>0</v>
      </c>
      <c r="BY836">
        <f>A!BX836</f>
        <v>0</v>
      </c>
      <c r="BZ836">
        <f>A!BY836</f>
        <v>0</v>
      </c>
      <c r="CA836">
        <f>A!BZ836</f>
        <v>0</v>
      </c>
      <c r="CB836">
        <f>A!CA836</f>
        <v>0</v>
      </c>
      <c r="CC836">
        <f>A!CB836</f>
        <v>0</v>
      </c>
      <c r="CD836">
        <f>A!CC836</f>
        <v>0</v>
      </c>
      <c r="CE836">
        <f>A!CD836</f>
        <v>0</v>
      </c>
      <c r="CF836">
        <f>A!CE836</f>
        <v>0</v>
      </c>
      <c r="CG836">
        <f>A!CF836</f>
        <v>0</v>
      </c>
      <c r="CH836">
        <f>A!CG836</f>
        <v>0</v>
      </c>
      <c r="CI836">
        <f>A!CH836</f>
        <v>0</v>
      </c>
      <c r="CJ836">
        <f>A!CI836</f>
        <v>0</v>
      </c>
      <c r="CK836">
        <f>A!CJ836</f>
        <v>0</v>
      </c>
      <c r="CL836">
        <f>A!CK836</f>
        <v>0</v>
      </c>
      <c r="CM836">
        <f>A!CL836</f>
        <v>0</v>
      </c>
      <c r="CN836">
        <f>A!CM836</f>
        <v>0</v>
      </c>
      <c r="CO836">
        <f>A!CN836</f>
        <v>0</v>
      </c>
      <c r="CP836">
        <f>A!CO836</f>
        <v>0</v>
      </c>
      <c r="CQ836">
        <f>A!CO1146</f>
        <v>0</v>
      </c>
      <c r="CR836">
        <f>A!CP836</f>
        <v>0</v>
      </c>
      <c r="CS836">
        <f>A!CQ836</f>
        <v>0</v>
      </c>
    </row>
    <row r="837" spans="1:97" x14ac:dyDescent="0.2">
      <c r="A837">
        <f>A!A837</f>
        <v>0</v>
      </c>
      <c r="B837">
        <f>A!B837</f>
        <v>0</v>
      </c>
      <c r="C837">
        <f>A!C837</f>
        <v>0</v>
      </c>
      <c r="D837">
        <f>A!D837</f>
        <v>0</v>
      </c>
      <c r="E837">
        <f>A!E837</f>
        <v>0</v>
      </c>
      <c r="F837">
        <f>A!F837</f>
        <v>0</v>
      </c>
      <c r="G837">
        <f>A!G837</f>
        <v>0</v>
      </c>
      <c r="H837">
        <f>A!H837</f>
        <v>0</v>
      </c>
      <c r="I837">
        <f>A!I837</f>
        <v>0</v>
      </c>
      <c r="J837">
        <f>A!J837</f>
        <v>0</v>
      </c>
      <c r="K837">
        <f>A!K837</f>
        <v>0</v>
      </c>
      <c r="L837">
        <f>A!L837</f>
        <v>0</v>
      </c>
      <c r="M837">
        <f>A!M837</f>
        <v>0</v>
      </c>
      <c r="N837">
        <f>A!N837</f>
        <v>0</v>
      </c>
      <c r="O837">
        <f>A!O837</f>
        <v>0</v>
      </c>
      <c r="P837" s="23" t="str">
        <f>IF(A!P837="","",INDEX(B!$A$1:$BT$2000,MATCH(A!P837,B!$AX$1:$AX$2000,0),D!$B$5))</f>
        <v/>
      </c>
      <c r="Q837">
        <f>A!Q837</f>
        <v>0</v>
      </c>
      <c r="R837">
        <f>A!R837</f>
        <v>0</v>
      </c>
      <c r="S837">
        <f>A!S837</f>
        <v>0</v>
      </c>
      <c r="T837">
        <f>A!T837</f>
        <v>0</v>
      </c>
      <c r="U837">
        <f>A!U837</f>
        <v>0</v>
      </c>
      <c r="V837" s="23">
        <f>IF(A!V837="&lt;",1,A!V837)</f>
        <v>0</v>
      </c>
      <c r="W837">
        <f>A!W837</f>
        <v>0</v>
      </c>
      <c r="X837">
        <f>A!X837</f>
        <v>0</v>
      </c>
      <c r="Y837">
        <f>A!Y837</f>
        <v>0</v>
      </c>
      <c r="Z837" s="23">
        <f t="shared" si="13"/>
        <v>0</v>
      </c>
      <c r="AA837">
        <f>A!Z837</f>
        <v>0</v>
      </c>
      <c r="AB837">
        <f>A!AA837</f>
        <v>0</v>
      </c>
      <c r="AC837">
        <f>A!AB837</f>
        <v>0</v>
      </c>
      <c r="AD837">
        <f>A!AC837</f>
        <v>0</v>
      </c>
      <c r="AE837">
        <f>A!AD837</f>
        <v>0</v>
      </c>
      <c r="AF837">
        <f>A!AE837</f>
        <v>0</v>
      </c>
      <c r="AG837">
        <f>A!AF837</f>
        <v>0</v>
      </c>
      <c r="AH837">
        <f>A!AG837</f>
        <v>0</v>
      </c>
      <c r="AI837">
        <f>A!AH837</f>
        <v>0</v>
      </c>
      <c r="AJ837">
        <f>A!AI837</f>
        <v>0</v>
      </c>
      <c r="AK837">
        <f>A!AJ837</f>
        <v>0</v>
      </c>
      <c r="AL837">
        <f>A!AK837</f>
        <v>0</v>
      </c>
      <c r="AM837">
        <f>A!AL837</f>
        <v>0</v>
      </c>
      <c r="AN837">
        <f>A!AM837</f>
        <v>0</v>
      </c>
      <c r="AO837">
        <f>A!AN837</f>
        <v>0</v>
      </c>
      <c r="AP837">
        <f>A!AO837</f>
        <v>0</v>
      </c>
      <c r="AQ837">
        <f>A!AP837</f>
        <v>0</v>
      </c>
      <c r="AR837">
        <f>A!AQ837</f>
        <v>0</v>
      </c>
      <c r="AS837">
        <f>A!AR837</f>
        <v>0</v>
      </c>
      <c r="AT837">
        <f>A!AS837</f>
        <v>0</v>
      </c>
      <c r="AU837">
        <f>A!AT837</f>
        <v>0</v>
      </c>
      <c r="AV837">
        <f>A!AU837</f>
        <v>0</v>
      </c>
      <c r="AW837" s="23" t="str">
        <f>IF(A!AV837=0,"",A!AV837)</f>
        <v/>
      </c>
      <c r="AX837">
        <f>A!AW837</f>
        <v>0</v>
      </c>
      <c r="AY837">
        <f>A!AX837</f>
        <v>0</v>
      </c>
      <c r="AZ837">
        <f>A!AY837</f>
        <v>0</v>
      </c>
      <c r="BA837">
        <f>A!AZ837</f>
        <v>0</v>
      </c>
      <c r="BB837">
        <f>A!BA837</f>
        <v>0</v>
      </c>
      <c r="BC837">
        <f>A!BB837</f>
        <v>0</v>
      </c>
      <c r="BD837">
        <f>A!BC837</f>
        <v>0</v>
      </c>
      <c r="BE837">
        <f>A!BD837</f>
        <v>0</v>
      </c>
      <c r="BF837">
        <f>A!BE837</f>
        <v>0</v>
      </c>
      <c r="BG837">
        <f>A!BF837</f>
        <v>0</v>
      </c>
      <c r="BH837">
        <f>A!BG837</f>
        <v>0</v>
      </c>
      <c r="BI837">
        <f>A!BH837</f>
        <v>0</v>
      </c>
      <c r="BJ837">
        <f>A!BI837</f>
        <v>0</v>
      </c>
      <c r="BK837">
        <f>A!BJ837</f>
        <v>0</v>
      </c>
      <c r="BL837">
        <f>A!BK837</f>
        <v>0</v>
      </c>
      <c r="BM837">
        <f>A!BL837</f>
        <v>0</v>
      </c>
      <c r="BN837">
        <f>A!BM837</f>
        <v>0</v>
      </c>
      <c r="BO837">
        <f>A!BN837</f>
        <v>0</v>
      </c>
      <c r="BP837">
        <f>A!BO837</f>
        <v>0</v>
      </c>
      <c r="BQ837">
        <f>A!BP837</f>
        <v>0</v>
      </c>
      <c r="BR837">
        <f>A!BQ837</f>
        <v>0</v>
      </c>
      <c r="BS837">
        <f>A!BR837</f>
        <v>0</v>
      </c>
      <c r="BT837">
        <f>A!BS837</f>
        <v>0</v>
      </c>
      <c r="BU837">
        <f>A!BT837</f>
        <v>0</v>
      </c>
      <c r="BV837">
        <f>A!BU837</f>
        <v>0</v>
      </c>
      <c r="BW837">
        <f>A!BV837</f>
        <v>0</v>
      </c>
      <c r="BX837">
        <f>A!BW837</f>
        <v>0</v>
      </c>
      <c r="BY837">
        <f>A!BX837</f>
        <v>0</v>
      </c>
      <c r="BZ837">
        <f>A!BY837</f>
        <v>0</v>
      </c>
      <c r="CA837">
        <f>A!BZ837</f>
        <v>0</v>
      </c>
      <c r="CB837">
        <f>A!CA837</f>
        <v>0</v>
      </c>
      <c r="CC837">
        <f>A!CB837</f>
        <v>0</v>
      </c>
      <c r="CD837">
        <f>A!CC837</f>
        <v>0</v>
      </c>
      <c r="CE837">
        <f>A!CD837</f>
        <v>0</v>
      </c>
      <c r="CF837">
        <f>A!CE837</f>
        <v>0</v>
      </c>
      <c r="CG837">
        <f>A!CF837</f>
        <v>0</v>
      </c>
      <c r="CH837">
        <f>A!CG837</f>
        <v>0</v>
      </c>
      <c r="CI837">
        <f>A!CH837</f>
        <v>0</v>
      </c>
      <c r="CJ837">
        <f>A!CI837</f>
        <v>0</v>
      </c>
      <c r="CK837">
        <f>A!CJ837</f>
        <v>0</v>
      </c>
      <c r="CL837">
        <f>A!CK837</f>
        <v>0</v>
      </c>
      <c r="CM837">
        <f>A!CL837</f>
        <v>0</v>
      </c>
      <c r="CN837">
        <f>A!CM837</f>
        <v>0</v>
      </c>
      <c r="CO837">
        <f>A!CN837</f>
        <v>0</v>
      </c>
      <c r="CP837">
        <f>A!CO837</f>
        <v>0</v>
      </c>
      <c r="CQ837">
        <f>A!CO1147</f>
        <v>0</v>
      </c>
      <c r="CR837">
        <f>A!CP837</f>
        <v>0</v>
      </c>
      <c r="CS837">
        <f>A!CQ837</f>
        <v>0</v>
      </c>
    </row>
    <row r="838" spans="1:97" x14ac:dyDescent="0.2">
      <c r="A838">
        <f>A!A838</f>
        <v>0</v>
      </c>
      <c r="B838">
        <f>A!B838</f>
        <v>0</v>
      </c>
      <c r="C838">
        <f>A!C838</f>
        <v>0</v>
      </c>
      <c r="D838">
        <f>A!D838</f>
        <v>0</v>
      </c>
      <c r="E838">
        <f>A!E838</f>
        <v>0</v>
      </c>
      <c r="F838">
        <f>A!F838</f>
        <v>0</v>
      </c>
      <c r="G838">
        <f>A!G838</f>
        <v>0</v>
      </c>
      <c r="H838">
        <f>A!H838</f>
        <v>0</v>
      </c>
      <c r="I838">
        <f>A!I838</f>
        <v>0</v>
      </c>
      <c r="J838">
        <f>A!J838</f>
        <v>0</v>
      </c>
      <c r="K838">
        <f>A!K838</f>
        <v>0</v>
      </c>
      <c r="L838">
        <f>A!L838</f>
        <v>0</v>
      </c>
      <c r="M838">
        <f>A!M838</f>
        <v>0</v>
      </c>
      <c r="N838">
        <f>A!N838</f>
        <v>0</v>
      </c>
      <c r="O838">
        <f>A!O838</f>
        <v>0</v>
      </c>
      <c r="P838" s="23" t="str">
        <f>IF(A!P838="","",INDEX(B!$A$1:$BT$2000,MATCH(A!P838,B!$AX$1:$AX$2000,0),D!$B$5))</f>
        <v/>
      </c>
      <c r="Q838">
        <f>A!Q838</f>
        <v>0</v>
      </c>
      <c r="R838">
        <f>A!R838</f>
        <v>0</v>
      </c>
      <c r="S838">
        <f>A!S838</f>
        <v>0</v>
      </c>
      <c r="T838">
        <f>A!T838</f>
        <v>0</v>
      </c>
      <c r="U838">
        <f>A!U838</f>
        <v>0</v>
      </c>
      <c r="V838" s="23">
        <f>IF(A!V838="&lt;",1,A!V838)</f>
        <v>0</v>
      </c>
      <c r="W838">
        <f>A!W838</f>
        <v>0</v>
      </c>
      <c r="X838">
        <f>A!X838</f>
        <v>0</v>
      </c>
      <c r="Y838">
        <f>A!Y838</f>
        <v>0</v>
      </c>
      <c r="Z838" s="23">
        <f t="shared" si="13"/>
        <v>0</v>
      </c>
      <c r="AA838">
        <f>A!Z838</f>
        <v>0</v>
      </c>
      <c r="AB838">
        <f>A!AA838</f>
        <v>0</v>
      </c>
      <c r="AC838">
        <f>A!AB838</f>
        <v>0</v>
      </c>
      <c r="AD838">
        <f>A!AC838</f>
        <v>0</v>
      </c>
      <c r="AE838">
        <f>A!AD838</f>
        <v>0</v>
      </c>
      <c r="AF838">
        <f>A!AE838</f>
        <v>0</v>
      </c>
      <c r="AG838">
        <f>A!AF838</f>
        <v>0</v>
      </c>
      <c r="AH838">
        <f>A!AG838</f>
        <v>0</v>
      </c>
      <c r="AI838">
        <f>A!AH838</f>
        <v>0</v>
      </c>
      <c r="AJ838">
        <f>A!AI838</f>
        <v>0</v>
      </c>
      <c r="AK838">
        <f>A!AJ838</f>
        <v>0</v>
      </c>
      <c r="AL838">
        <f>A!AK838</f>
        <v>0</v>
      </c>
      <c r="AM838">
        <f>A!AL838</f>
        <v>0</v>
      </c>
      <c r="AN838">
        <f>A!AM838</f>
        <v>0</v>
      </c>
      <c r="AO838">
        <f>A!AN838</f>
        <v>0</v>
      </c>
      <c r="AP838">
        <f>A!AO838</f>
        <v>0</v>
      </c>
      <c r="AQ838">
        <f>A!AP838</f>
        <v>0</v>
      </c>
      <c r="AR838">
        <f>A!AQ838</f>
        <v>0</v>
      </c>
      <c r="AS838">
        <f>A!AR838</f>
        <v>0</v>
      </c>
      <c r="AT838">
        <f>A!AS838</f>
        <v>0</v>
      </c>
      <c r="AU838">
        <f>A!AT838</f>
        <v>0</v>
      </c>
      <c r="AV838">
        <f>A!AU838</f>
        <v>0</v>
      </c>
      <c r="AW838" s="23" t="str">
        <f>IF(A!AV838=0,"",A!AV838)</f>
        <v/>
      </c>
      <c r="AX838">
        <f>A!AW838</f>
        <v>0</v>
      </c>
      <c r="AY838">
        <f>A!AX838</f>
        <v>0</v>
      </c>
      <c r="AZ838">
        <f>A!AY838</f>
        <v>0</v>
      </c>
      <c r="BA838">
        <f>A!AZ838</f>
        <v>0</v>
      </c>
      <c r="BB838">
        <f>A!BA838</f>
        <v>0</v>
      </c>
      <c r="BC838">
        <f>A!BB838</f>
        <v>0</v>
      </c>
      <c r="BD838">
        <f>A!BC838</f>
        <v>0</v>
      </c>
      <c r="BE838">
        <f>A!BD838</f>
        <v>0</v>
      </c>
      <c r="BF838">
        <f>A!BE838</f>
        <v>0</v>
      </c>
      <c r="BG838">
        <f>A!BF838</f>
        <v>0</v>
      </c>
      <c r="BH838">
        <f>A!BG838</f>
        <v>0</v>
      </c>
      <c r="BI838">
        <f>A!BH838</f>
        <v>0</v>
      </c>
      <c r="BJ838">
        <f>A!BI838</f>
        <v>0</v>
      </c>
      <c r="BK838">
        <f>A!BJ838</f>
        <v>0</v>
      </c>
      <c r="BL838">
        <f>A!BK838</f>
        <v>0</v>
      </c>
      <c r="BM838">
        <f>A!BL838</f>
        <v>0</v>
      </c>
      <c r="BN838">
        <f>A!BM838</f>
        <v>0</v>
      </c>
      <c r="BO838">
        <f>A!BN838</f>
        <v>0</v>
      </c>
      <c r="BP838">
        <f>A!BO838</f>
        <v>0</v>
      </c>
      <c r="BQ838">
        <f>A!BP838</f>
        <v>0</v>
      </c>
      <c r="BR838">
        <f>A!BQ838</f>
        <v>0</v>
      </c>
      <c r="BS838">
        <f>A!BR838</f>
        <v>0</v>
      </c>
      <c r="BT838">
        <f>A!BS838</f>
        <v>0</v>
      </c>
      <c r="BU838">
        <f>A!BT838</f>
        <v>0</v>
      </c>
      <c r="BV838">
        <f>A!BU838</f>
        <v>0</v>
      </c>
      <c r="BW838">
        <f>A!BV838</f>
        <v>0</v>
      </c>
      <c r="BX838">
        <f>A!BW838</f>
        <v>0</v>
      </c>
      <c r="BY838">
        <f>A!BX838</f>
        <v>0</v>
      </c>
      <c r="BZ838">
        <f>A!BY838</f>
        <v>0</v>
      </c>
      <c r="CA838">
        <f>A!BZ838</f>
        <v>0</v>
      </c>
      <c r="CB838">
        <f>A!CA838</f>
        <v>0</v>
      </c>
      <c r="CC838">
        <f>A!CB838</f>
        <v>0</v>
      </c>
      <c r="CD838">
        <f>A!CC838</f>
        <v>0</v>
      </c>
      <c r="CE838">
        <f>A!CD838</f>
        <v>0</v>
      </c>
      <c r="CF838">
        <f>A!CE838</f>
        <v>0</v>
      </c>
      <c r="CG838">
        <f>A!CF838</f>
        <v>0</v>
      </c>
      <c r="CH838">
        <f>A!CG838</f>
        <v>0</v>
      </c>
      <c r="CI838">
        <f>A!CH838</f>
        <v>0</v>
      </c>
      <c r="CJ838">
        <f>A!CI838</f>
        <v>0</v>
      </c>
      <c r="CK838">
        <f>A!CJ838</f>
        <v>0</v>
      </c>
      <c r="CL838">
        <f>A!CK838</f>
        <v>0</v>
      </c>
      <c r="CM838">
        <f>A!CL838</f>
        <v>0</v>
      </c>
      <c r="CN838">
        <f>A!CM838</f>
        <v>0</v>
      </c>
      <c r="CO838">
        <f>A!CN838</f>
        <v>0</v>
      </c>
      <c r="CP838">
        <f>A!CO838</f>
        <v>0</v>
      </c>
      <c r="CQ838">
        <f>A!CO1148</f>
        <v>0</v>
      </c>
      <c r="CR838">
        <f>A!CP838</f>
        <v>0</v>
      </c>
      <c r="CS838">
        <f>A!CQ838</f>
        <v>0</v>
      </c>
    </row>
    <row r="839" spans="1:97" x14ac:dyDescent="0.2">
      <c r="A839">
        <f>A!A839</f>
        <v>0</v>
      </c>
      <c r="B839">
        <f>A!B839</f>
        <v>0</v>
      </c>
      <c r="C839">
        <f>A!C839</f>
        <v>0</v>
      </c>
      <c r="D839">
        <f>A!D839</f>
        <v>0</v>
      </c>
      <c r="E839">
        <f>A!E839</f>
        <v>0</v>
      </c>
      <c r="F839">
        <f>A!F839</f>
        <v>0</v>
      </c>
      <c r="G839">
        <f>A!G839</f>
        <v>0</v>
      </c>
      <c r="H839">
        <f>A!H839</f>
        <v>0</v>
      </c>
      <c r="I839">
        <f>A!I839</f>
        <v>0</v>
      </c>
      <c r="J839">
        <f>A!J839</f>
        <v>0</v>
      </c>
      <c r="K839">
        <f>A!K839</f>
        <v>0</v>
      </c>
      <c r="L839">
        <f>A!L839</f>
        <v>0</v>
      </c>
      <c r="M839">
        <f>A!M839</f>
        <v>0</v>
      </c>
      <c r="N839">
        <f>A!N839</f>
        <v>0</v>
      </c>
      <c r="O839">
        <f>A!O839</f>
        <v>0</v>
      </c>
      <c r="P839" s="23" t="str">
        <f>IF(A!P839="","",INDEX(B!$A$1:$BT$2000,MATCH(A!P839,B!$AX$1:$AX$2000,0),D!$B$5))</f>
        <v/>
      </c>
      <c r="Q839">
        <f>A!Q839</f>
        <v>0</v>
      </c>
      <c r="R839">
        <f>A!R839</f>
        <v>0</v>
      </c>
      <c r="S839">
        <f>A!S839</f>
        <v>0</v>
      </c>
      <c r="T839">
        <f>A!T839</f>
        <v>0</v>
      </c>
      <c r="U839">
        <f>A!U839</f>
        <v>0</v>
      </c>
      <c r="V839" s="23">
        <f>IF(A!V839="&lt;",1,A!V839)</f>
        <v>0</v>
      </c>
      <c r="W839">
        <f>A!W839</f>
        <v>0</v>
      </c>
      <c r="X839">
        <f>A!X839</f>
        <v>0</v>
      </c>
      <c r="Y839">
        <f>A!Y839</f>
        <v>0</v>
      </c>
      <c r="Z839" s="23">
        <f t="shared" si="13"/>
        <v>0</v>
      </c>
      <c r="AA839">
        <f>A!Z839</f>
        <v>0</v>
      </c>
      <c r="AB839">
        <f>A!AA839</f>
        <v>0</v>
      </c>
      <c r="AC839">
        <f>A!AB839</f>
        <v>0</v>
      </c>
      <c r="AD839">
        <f>A!AC839</f>
        <v>0</v>
      </c>
      <c r="AE839">
        <f>A!AD839</f>
        <v>0</v>
      </c>
      <c r="AF839">
        <f>A!AE839</f>
        <v>0</v>
      </c>
      <c r="AG839">
        <f>A!AF839</f>
        <v>0</v>
      </c>
      <c r="AH839">
        <f>A!AG839</f>
        <v>0</v>
      </c>
      <c r="AI839">
        <f>A!AH839</f>
        <v>0</v>
      </c>
      <c r="AJ839">
        <f>A!AI839</f>
        <v>0</v>
      </c>
      <c r="AK839">
        <f>A!AJ839</f>
        <v>0</v>
      </c>
      <c r="AL839">
        <f>A!AK839</f>
        <v>0</v>
      </c>
      <c r="AM839">
        <f>A!AL839</f>
        <v>0</v>
      </c>
      <c r="AN839">
        <f>A!AM839</f>
        <v>0</v>
      </c>
      <c r="AO839">
        <f>A!AN839</f>
        <v>0</v>
      </c>
      <c r="AP839">
        <f>A!AO839</f>
        <v>0</v>
      </c>
      <c r="AQ839">
        <f>A!AP839</f>
        <v>0</v>
      </c>
      <c r="AR839">
        <f>A!AQ839</f>
        <v>0</v>
      </c>
      <c r="AS839">
        <f>A!AR839</f>
        <v>0</v>
      </c>
      <c r="AT839">
        <f>A!AS839</f>
        <v>0</v>
      </c>
      <c r="AU839">
        <f>A!AT839</f>
        <v>0</v>
      </c>
      <c r="AV839">
        <f>A!AU839</f>
        <v>0</v>
      </c>
      <c r="AW839" s="23" t="str">
        <f>IF(A!AV839=0,"",A!AV839)</f>
        <v/>
      </c>
      <c r="AX839">
        <f>A!AW839</f>
        <v>0</v>
      </c>
      <c r="AY839">
        <f>A!AX839</f>
        <v>0</v>
      </c>
      <c r="AZ839">
        <f>A!AY839</f>
        <v>0</v>
      </c>
      <c r="BA839">
        <f>A!AZ839</f>
        <v>0</v>
      </c>
      <c r="BB839">
        <f>A!BA839</f>
        <v>0</v>
      </c>
      <c r="BC839">
        <f>A!BB839</f>
        <v>0</v>
      </c>
      <c r="BD839">
        <f>A!BC839</f>
        <v>0</v>
      </c>
      <c r="BE839">
        <f>A!BD839</f>
        <v>0</v>
      </c>
      <c r="BF839">
        <f>A!BE839</f>
        <v>0</v>
      </c>
      <c r="BG839">
        <f>A!BF839</f>
        <v>0</v>
      </c>
      <c r="BH839">
        <f>A!BG839</f>
        <v>0</v>
      </c>
      <c r="BI839">
        <f>A!BH839</f>
        <v>0</v>
      </c>
      <c r="BJ839">
        <f>A!BI839</f>
        <v>0</v>
      </c>
      <c r="BK839">
        <f>A!BJ839</f>
        <v>0</v>
      </c>
      <c r="BL839">
        <f>A!BK839</f>
        <v>0</v>
      </c>
      <c r="BM839">
        <f>A!BL839</f>
        <v>0</v>
      </c>
      <c r="BN839">
        <f>A!BM839</f>
        <v>0</v>
      </c>
      <c r="BO839">
        <f>A!BN839</f>
        <v>0</v>
      </c>
      <c r="BP839">
        <f>A!BO839</f>
        <v>0</v>
      </c>
      <c r="BQ839">
        <f>A!BP839</f>
        <v>0</v>
      </c>
      <c r="BR839">
        <f>A!BQ839</f>
        <v>0</v>
      </c>
      <c r="BS839">
        <f>A!BR839</f>
        <v>0</v>
      </c>
      <c r="BT839">
        <f>A!BS839</f>
        <v>0</v>
      </c>
      <c r="BU839">
        <f>A!BT839</f>
        <v>0</v>
      </c>
      <c r="BV839">
        <f>A!BU839</f>
        <v>0</v>
      </c>
      <c r="BW839">
        <f>A!BV839</f>
        <v>0</v>
      </c>
      <c r="BX839">
        <f>A!BW839</f>
        <v>0</v>
      </c>
      <c r="BY839">
        <f>A!BX839</f>
        <v>0</v>
      </c>
      <c r="BZ839">
        <f>A!BY839</f>
        <v>0</v>
      </c>
      <c r="CA839">
        <f>A!BZ839</f>
        <v>0</v>
      </c>
      <c r="CB839">
        <f>A!CA839</f>
        <v>0</v>
      </c>
      <c r="CC839">
        <f>A!CB839</f>
        <v>0</v>
      </c>
      <c r="CD839">
        <f>A!CC839</f>
        <v>0</v>
      </c>
      <c r="CE839">
        <f>A!CD839</f>
        <v>0</v>
      </c>
      <c r="CF839">
        <f>A!CE839</f>
        <v>0</v>
      </c>
      <c r="CG839">
        <f>A!CF839</f>
        <v>0</v>
      </c>
      <c r="CH839">
        <f>A!CG839</f>
        <v>0</v>
      </c>
      <c r="CI839">
        <f>A!CH839</f>
        <v>0</v>
      </c>
      <c r="CJ839">
        <f>A!CI839</f>
        <v>0</v>
      </c>
      <c r="CK839">
        <f>A!CJ839</f>
        <v>0</v>
      </c>
      <c r="CL839">
        <f>A!CK839</f>
        <v>0</v>
      </c>
      <c r="CM839">
        <f>A!CL839</f>
        <v>0</v>
      </c>
      <c r="CN839">
        <f>A!CM839</f>
        <v>0</v>
      </c>
      <c r="CO839">
        <f>A!CN839</f>
        <v>0</v>
      </c>
      <c r="CP839">
        <f>A!CO839</f>
        <v>0</v>
      </c>
      <c r="CQ839">
        <f>A!CO1149</f>
        <v>0</v>
      </c>
      <c r="CR839">
        <f>A!CP839</f>
        <v>0</v>
      </c>
      <c r="CS839">
        <f>A!CQ839</f>
        <v>0</v>
      </c>
    </row>
    <row r="840" spans="1:97" x14ac:dyDescent="0.2">
      <c r="A840">
        <f>A!A840</f>
        <v>0</v>
      </c>
      <c r="B840">
        <f>A!B840</f>
        <v>0</v>
      </c>
      <c r="C840">
        <f>A!C840</f>
        <v>0</v>
      </c>
      <c r="D840">
        <f>A!D840</f>
        <v>0</v>
      </c>
      <c r="E840">
        <f>A!E840</f>
        <v>0</v>
      </c>
      <c r="F840">
        <f>A!F840</f>
        <v>0</v>
      </c>
      <c r="G840">
        <f>A!G840</f>
        <v>0</v>
      </c>
      <c r="H840">
        <f>A!H840</f>
        <v>0</v>
      </c>
      <c r="I840">
        <f>A!I840</f>
        <v>0</v>
      </c>
      <c r="J840">
        <f>A!J840</f>
        <v>0</v>
      </c>
      <c r="K840">
        <f>A!K840</f>
        <v>0</v>
      </c>
      <c r="L840">
        <f>A!L840</f>
        <v>0</v>
      </c>
      <c r="M840">
        <f>A!M840</f>
        <v>0</v>
      </c>
      <c r="N840">
        <f>A!N840</f>
        <v>0</v>
      </c>
      <c r="O840">
        <f>A!O840</f>
        <v>0</v>
      </c>
      <c r="P840" s="23" t="str">
        <f>IF(A!P840="","",INDEX(B!$A$1:$BT$2000,MATCH(A!P840,B!$AX$1:$AX$2000,0),D!$B$5))</f>
        <v/>
      </c>
      <c r="Q840">
        <f>A!Q840</f>
        <v>0</v>
      </c>
      <c r="R840">
        <f>A!R840</f>
        <v>0</v>
      </c>
      <c r="S840">
        <f>A!S840</f>
        <v>0</v>
      </c>
      <c r="T840">
        <f>A!T840</f>
        <v>0</v>
      </c>
      <c r="U840">
        <f>A!U840</f>
        <v>0</v>
      </c>
      <c r="V840" s="23">
        <f>IF(A!V840="&lt;",1,A!V840)</f>
        <v>0</v>
      </c>
      <c r="W840">
        <f>A!W840</f>
        <v>0</v>
      </c>
      <c r="X840">
        <f>A!X840</f>
        <v>0</v>
      </c>
      <c r="Y840">
        <f>A!Y840</f>
        <v>0</v>
      </c>
      <c r="Z840" s="23">
        <f t="shared" si="13"/>
        <v>0</v>
      </c>
      <c r="AA840">
        <f>A!Z840</f>
        <v>0</v>
      </c>
      <c r="AB840">
        <f>A!AA840</f>
        <v>0</v>
      </c>
      <c r="AC840">
        <f>A!AB840</f>
        <v>0</v>
      </c>
      <c r="AD840">
        <f>A!AC840</f>
        <v>0</v>
      </c>
      <c r="AE840">
        <f>A!AD840</f>
        <v>0</v>
      </c>
      <c r="AF840">
        <f>A!AE840</f>
        <v>0</v>
      </c>
      <c r="AG840">
        <f>A!AF840</f>
        <v>0</v>
      </c>
      <c r="AH840">
        <f>A!AG840</f>
        <v>0</v>
      </c>
      <c r="AI840">
        <f>A!AH840</f>
        <v>0</v>
      </c>
      <c r="AJ840">
        <f>A!AI840</f>
        <v>0</v>
      </c>
      <c r="AK840">
        <f>A!AJ840</f>
        <v>0</v>
      </c>
      <c r="AL840">
        <f>A!AK840</f>
        <v>0</v>
      </c>
      <c r="AM840">
        <f>A!AL840</f>
        <v>0</v>
      </c>
      <c r="AN840">
        <f>A!AM840</f>
        <v>0</v>
      </c>
      <c r="AO840">
        <f>A!AN840</f>
        <v>0</v>
      </c>
      <c r="AP840">
        <f>A!AO840</f>
        <v>0</v>
      </c>
      <c r="AQ840">
        <f>A!AP840</f>
        <v>0</v>
      </c>
      <c r="AR840">
        <f>A!AQ840</f>
        <v>0</v>
      </c>
      <c r="AS840">
        <f>A!AR840</f>
        <v>0</v>
      </c>
      <c r="AT840">
        <f>A!AS840</f>
        <v>0</v>
      </c>
      <c r="AU840">
        <f>A!AT840</f>
        <v>0</v>
      </c>
      <c r="AV840">
        <f>A!AU840</f>
        <v>0</v>
      </c>
      <c r="AW840" s="23" t="str">
        <f>IF(A!AV840=0,"",A!AV840)</f>
        <v/>
      </c>
      <c r="AX840">
        <f>A!AW840</f>
        <v>0</v>
      </c>
      <c r="AY840">
        <f>A!AX840</f>
        <v>0</v>
      </c>
      <c r="AZ840">
        <f>A!AY840</f>
        <v>0</v>
      </c>
      <c r="BA840">
        <f>A!AZ840</f>
        <v>0</v>
      </c>
      <c r="BB840">
        <f>A!BA840</f>
        <v>0</v>
      </c>
      <c r="BC840">
        <f>A!BB840</f>
        <v>0</v>
      </c>
      <c r="BD840">
        <f>A!BC840</f>
        <v>0</v>
      </c>
      <c r="BE840">
        <f>A!BD840</f>
        <v>0</v>
      </c>
      <c r="BF840">
        <f>A!BE840</f>
        <v>0</v>
      </c>
      <c r="BG840">
        <f>A!BF840</f>
        <v>0</v>
      </c>
      <c r="BH840">
        <f>A!BG840</f>
        <v>0</v>
      </c>
      <c r="BI840">
        <f>A!BH840</f>
        <v>0</v>
      </c>
      <c r="BJ840">
        <f>A!BI840</f>
        <v>0</v>
      </c>
      <c r="BK840">
        <f>A!BJ840</f>
        <v>0</v>
      </c>
      <c r="BL840">
        <f>A!BK840</f>
        <v>0</v>
      </c>
      <c r="BM840">
        <f>A!BL840</f>
        <v>0</v>
      </c>
      <c r="BN840">
        <f>A!BM840</f>
        <v>0</v>
      </c>
      <c r="BO840">
        <f>A!BN840</f>
        <v>0</v>
      </c>
      <c r="BP840">
        <f>A!BO840</f>
        <v>0</v>
      </c>
      <c r="BQ840">
        <f>A!BP840</f>
        <v>0</v>
      </c>
      <c r="BR840">
        <f>A!BQ840</f>
        <v>0</v>
      </c>
      <c r="BS840">
        <f>A!BR840</f>
        <v>0</v>
      </c>
      <c r="BT840">
        <f>A!BS840</f>
        <v>0</v>
      </c>
      <c r="BU840">
        <f>A!BT840</f>
        <v>0</v>
      </c>
      <c r="BV840">
        <f>A!BU840</f>
        <v>0</v>
      </c>
      <c r="BW840">
        <f>A!BV840</f>
        <v>0</v>
      </c>
      <c r="BX840">
        <f>A!BW840</f>
        <v>0</v>
      </c>
      <c r="BY840">
        <f>A!BX840</f>
        <v>0</v>
      </c>
      <c r="BZ840">
        <f>A!BY840</f>
        <v>0</v>
      </c>
      <c r="CA840">
        <f>A!BZ840</f>
        <v>0</v>
      </c>
      <c r="CB840">
        <f>A!CA840</f>
        <v>0</v>
      </c>
      <c r="CC840">
        <f>A!CB840</f>
        <v>0</v>
      </c>
      <c r="CD840">
        <f>A!CC840</f>
        <v>0</v>
      </c>
      <c r="CE840">
        <f>A!CD840</f>
        <v>0</v>
      </c>
      <c r="CF840">
        <f>A!CE840</f>
        <v>0</v>
      </c>
      <c r="CG840">
        <f>A!CF840</f>
        <v>0</v>
      </c>
      <c r="CH840">
        <f>A!CG840</f>
        <v>0</v>
      </c>
      <c r="CI840">
        <f>A!CH840</f>
        <v>0</v>
      </c>
      <c r="CJ840">
        <f>A!CI840</f>
        <v>0</v>
      </c>
      <c r="CK840">
        <f>A!CJ840</f>
        <v>0</v>
      </c>
      <c r="CL840">
        <f>A!CK840</f>
        <v>0</v>
      </c>
      <c r="CM840">
        <f>A!CL840</f>
        <v>0</v>
      </c>
      <c r="CN840">
        <f>A!CM840</f>
        <v>0</v>
      </c>
      <c r="CO840">
        <f>A!CN840</f>
        <v>0</v>
      </c>
      <c r="CP840">
        <f>A!CO840</f>
        <v>0</v>
      </c>
      <c r="CQ840">
        <f>A!CO1150</f>
        <v>0</v>
      </c>
      <c r="CR840">
        <f>A!CP840</f>
        <v>0</v>
      </c>
      <c r="CS840">
        <f>A!CQ840</f>
        <v>0</v>
      </c>
    </row>
    <row r="841" spans="1:97" x14ac:dyDescent="0.2">
      <c r="A841">
        <f>A!A841</f>
        <v>0</v>
      </c>
      <c r="B841">
        <f>A!B841</f>
        <v>0</v>
      </c>
      <c r="C841">
        <f>A!C841</f>
        <v>0</v>
      </c>
      <c r="D841">
        <f>A!D841</f>
        <v>0</v>
      </c>
      <c r="E841">
        <f>A!E841</f>
        <v>0</v>
      </c>
      <c r="F841">
        <f>A!F841</f>
        <v>0</v>
      </c>
      <c r="G841">
        <f>A!G841</f>
        <v>0</v>
      </c>
      <c r="H841">
        <f>A!H841</f>
        <v>0</v>
      </c>
      <c r="I841">
        <f>A!I841</f>
        <v>0</v>
      </c>
      <c r="J841">
        <f>A!J841</f>
        <v>0</v>
      </c>
      <c r="K841">
        <f>A!K841</f>
        <v>0</v>
      </c>
      <c r="L841">
        <f>A!L841</f>
        <v>0</v>
      </c>
      <c r="M841">
        <f>A!M841</f>
        <v>0</v>
      </c>
      <c r="N841">
        <f>A!N841</f>
        <v>0</v>
      </c>
      <c r="O841">
        <f>A!O841</f>
        <v>0</v>
      </c>
      <c r="P841" s="23" t="str">
        <f>IF(A!P841="","",INDEX(B!$A$1:$BT$2000,MATCH(A!P841,B!$AX$1:$AX$2000,0),D!$B$5))</f>
        <v/>
      </c>
      <c r="Q841">
        <f>A!Q841</f>
        <v>0</v>
      </c>
      <c r="R841">
        <f>A!R841</f>
        <v>0</v>
      </c>
      <c r="S841">
        <f>A!S841</f>
        <v>0</v>
      </c>
      <c r="T841">
        <f>A!T841</f>
        <v>0</v>
      </c>
      <c r="U841">
        <f>A!U841</f>
        <v>0</v>
      </c>
      <c r="V841" s="23">
        <f>IF(A!V841="&lt;",1,A!V841)</f>
        <v>0</v>
      </c>
      <c r="W841">
        <f>A!W841</f>
        <v>0</v>
      </c>
      <c r="X841">
        <f>A!X841</f>
        <v>0</v>
      </c>
      <c r="Y841">
        <f>A!Y841</f>
        <v>0</v>
      </c>
      <c r="Z841" s="23">
        <f t="shared" si="13"/>
        <v>0</v>
      </c>
      <c r="AA841">
        <f>A!Z841</f>
        <v>0</v>
      </c>
      <c r="AB841">
        <f>A!AA841</f>
        <v>0</v>
      </c>
      <c r="AC841">
        <f>A!AB841</f>
        <v>0</v>
      </c>
      <c r="AD841">
        <f>A!AC841</f>
        <v>0</v>
      </c>
      <c r="AE841">
        <f>A!AD841</f>
        <v>0</v>
      </c>
      <c r="AF841">
        <f>A!AE841</f>
        <v>0</v>
      </c>
      <c r="AG841">
        <f>A!AF841</f>
        <v>0</v>
      </c>
      <c r="AH841">
        <f>A!AG841</f>
        <v>0</v>
      </c>
      <c r="AI841">
        <f>A!AH841</f>
        <v>0</v>
      </c>
      <c r="AJ841">
        <f>A!AI841</f>
        <v>0</v>
      </c>
      <c r="AK841">
        <f>A!AJ841</f>
        <v>0</v>
      </c>
      <c r="AL841">
        <f>A!AK841</f>
        <v>0</v>
      </c>
      <c r="AM841">
        <f>A!AL841</f>
        <v>0</v>
      </c>
      <c r="AN841">
        <f>A!AM841</f>
        <v>0</v>
      </c>
      <c r="AO841">
        <f>A!AN841</f>
        <v>0</v>
      </c>
      <c r="AP841">
        <f>A!AO841</f>
        <v>0</v>
      </c>
      <c r="AQ841">
        <f>A!AP841</f>
        <v>0</v>
      </c>
      <c r="AR841">
        <f>A!AQ841</f>
        <v>0</v>
      </c>
      <c r="AS841">
        <f>A!AR841</f>
        <v>0</v>
      </c>
      <c r="AT841">
        <f>A!AS841</f>
        <v>0</v>
      </c>
      <c r="AU841">
        <f>A!AT841</f>
        <v>0</v>
      </c>
      <c r="AV841">
        <f>A!AU841</f>
        <v>0</v>
      </c>
      <c r="AW841" s="23" t="str">
        <f>IF(A!AV841=0,"",A!AV841)</f>
        <v/>
      </c>
      <c r="AX841">
        <f>A!AW841</f>
        <v>0</v>
      </c>
      <c r="AY841">
        <f>A!AX841</f>
        <v>0</v>
      </c>
      <c r="AZ841">
        <f>A!AY841</f>
        <v>0</v>
      </c>
      <c r="BA841">
        <f>A!AZ841</f>
        <v>0</v>
      </c>
      <c r="BB841">
        <f>A!BA841</f>
        <v>0</v>
      </c>
      <c r="BC841">
        <f>A!BB841</f>
        <v>0</v>
      </c>
      <c r="BD841">
        <f>A!BC841</f>
        <v>0</v>
      </c>
      <c r="BE841">
        <f>A!BD841</f>
        <v>0</v>
      </c>
      <c r="BF841">
        <f>A!BE841</f>
        <v>0</v>
      </c>
      <c r="BG841">
        <f>A!BF841</f>
        <v>0</v>
      </c>
      <c r="BH841">
        <f>A!BG841</f>
        <v>0</v>
      </c>
      <c r="BI841">
        <f>A!BH841</f>
        <v>0</v>
      </c>
      <c r="BJ841">
        <f>A!BI841</f>
        <v>0</v>
      </c>
      <c r="BK841">
        <f>A!BJ841</f>
        <v>0</v>
      </c>
      <c r="BL841">
        <f>A!BK841</f>
        <v>0</v>
      </c>
      <c r="BM841">
        <f>A!BL841</f>
        <v>0</v>
      </c>
      <c r="BN841">
        <f>A!BM841</f>
        <v>0</v>
      </c>
      <c r="BO841">
        <f>A!BN841</f>
        <v>0</v>
      </c>
      <c r="BP841">
        <f>A!BO841</f>
        <v>0</v>
      </c>
      <c r="BQ841">
        <f>A!BP841</f>
        <v>0</v>
      </c>
      <c r="BR841">
        <f>A!BQ841</f>
        <v>0</v>
      </c>
      <c r="BS841">
        <f>A!BR841</f>
        <v>0</v>
      </c>
      <c r="BT841">
        <f>A!BS841</f>
        <v>0</v>
      </c>
      <c r="BU841">
        <f>A!BT841</f>
        <v>0</v>
      </c>
      <c r="BV841">
        <f>A!BU841</f>
        <v>0</v>
      </c>
      <c r="BW841">
        <f>A!BV841</f>
        <v>0</v>
      </c>
      <c r="BX841">
        <f>A!BW841</f>
        <v>0</v>
      </c>
      <c r="BY841">
        <f>A!BX841</f>
        <v>0</v>
      </c>
      <c r="BZ841">
        <f>A!BY841</f>
        <v>0</v>
      </c>
      <c r="CA841">
        <f>A!BZ841</f>
        <v>0</v>
      </c>
      <c r="CB841">
        <f>A!CA841</f>
        <v>0</v>
      </c>
      <c r="CC841">
        <f>A!CB841</f>
        <v>0</v>
      </c>
      <c r="CD841">
        <f>A!CC841</f>
        <v>0</v>
      </c>
      <c r="CE841">
        <f>A!CD841</f>
        <v>0</v>
      </c>
      <c r="CF841">
        <f>A!CE841</f>
        <v>0</v>
      </c>
      <c r="CG841">
        <f>A!CF841</f>
        <v>0</v>
      </c>
      <c r="CH841">
        <f>A!CG841</f>
        <v>0</v>
      </c>
      <c r="CI841">
        <f>A!CH841</f>
        <v>0</v>
      </c>
      <c r="CJ841">
        <f>A!CI841</f>
        <v>0</v>
      </c>
      <c r="CK841">
        <f>A!CJ841</f>
        <v>0</v>
      </c>
      <c r="CL841">
        <f>A!CK841</f>
        <v>0</v>
      </c>
      <c r="CM841">
        <f>A!CL841</f>
        <v>0</v>
      </c>
      <c r="CN841">
        <f>A!CM841</f>
        <v>0</v>
      </c>
      <c r="CO841">
        <f>A!CN841</f>
        <v>0</v>
      </c>
      <c r="CP841">
        <f>A!CO841</f>
        <v>0</v>
      </c>
      <c r="CQ841">
        <f>A!CO1151</f>
        <v>0</v>
      </c>
      <c r="CR841">
        <f>A!CP841</f>
        <v>0</v>
      </c>
      <c r="CS841">
        <f>A!CQ841</f>
        <v>0</v>
      </c>
    </row>
    <row r="842" spans="1:97" x14ac:dyDescent="0.2">
      <c r="A842">
        <f>A!A842</f>
        <v>0</v>
      </c>
      <c r="B842">
        <f>A!B842</f>
        <v>0</v>
      </c>
      <c r="C842">
        <f>A!C842</f>
        <v>0</v>
      </c>
      <c r="D842">
        <f>A!D842</f>
        <v>0</v>
      </c>
      <c r="E842">
        <f>A!E842</f>
        <v>0</v>
      </c>
      <c r="F842">
        <f>A!F842</f>
        <v>0</v>
      </c>
      <c r="G842">
        <f>A!G842</f>
        <v>0</v>
      </c>
      <c r="H842">
        <f>A!H842</f>
        <v>0</v>
      </c>
      <c r="I842">
        <f>A!I842</f>
        <v>0</v>
      </c>
      <c r="J842">
        <f>A!J842</f>
        <v>0</v>
      </c>
      <c r="K842">
        <f>A!K842</f>
        <v>0</v>
      </c>
      <c r="L842">
        <f>A!L842</f>
        <v>0</v>
      </c>
      <c r="M842">
        <f>A!M842</f>
        <v>0</v>
      </c>
      <c r="N842">
        <f>A!N842</f>
        <v>0</v>
      </c>
      <c r="O842">
        <f>A!O842</f>
        <v>0</v>
      </c>
      <c r="P842" s="23" t="str">
        <f>IF(A!P842="","",INDEX(B!$A$1:$BT$2000,MATCH(A!P842,B!$AX$1:$AX$2000,0),D!$B$5))</f>
        <v/>
      </c>
      <c r="Q842">
        <f>A!Q842</f>
        <v>0</v>
      </c>
      <c r="R842">
        <f>A!R842</f>
        <v>0</v>
      </c>
      <c r="S842">
        <f>A!S842</f>
        <v>0</v>
      </c>
      <c r="T842">
        <f>A!T842</f>
        <v>0</v>
      </c>
      <c r="U842">
        <f>A!U842</f>
        <v>0</v>
      </c>
      <c r="V842" s="23">
        <f>IF(A!V842="&lt;",1,A!V842)</f>
        <v>0</v>
      </c>
      <c r="W842">
        <f>A!W842</f>
        <v>0</v>
      </c>
      <c r="X842">
        <f>A!X842</f>
        <v>0</v>
      </c>
      <c r="Y842">
        <f>A!Y842</f>
        <v>0</v>
      </c>
      <c r="Z842" s="23">
        <f t="shared" si="13"/>
        <v>0</v>
      </c>
      <c r="AA842">
        <f>A!Z842</f>
        <v>0</v>
      </c>
      <c r="AB842">
        <f>A!AA842</f>
        <v>0</v>
      </c>
      <c r="AC842">
        <f>A!AB842</f>
        <v>0</v>
      </c>
      <c r="AD842">
        <f>A!AC842</f>
        <v>0</v>
      </c>
      <c r="AE842">
        <f>A!AD842</f>
        <v>0</v>
      </c>
      <c r="AF842">
        <f>A!AE842</f>
        <v>0</v>
      </c>
      <c r="AG842">
        <f>A!AF842</f>
        <v>0</v>
      </c>
      <c r="AH842">
        <f>A!AG842</f>
        <v>0</v>
      </c>
      <c r="AI842">
        <f>A!AH842</f>
        <v>0</v>
      </c>
      <c r="AJ842">
        <f>A!AI842</f>
        <v>0</v>
      </c>
      <c r="AK842">
        <f>A!AJ842</f>
        <v>0</v>
      </c>
      <c r="AL842">
        <f>A!AK842</f>
        <v>0</v>
      </c>
      <c r="AM842">
        <f>A!AL842</f>
        <v>0</v>
      </c>
      <c r="AN842">
        <f>A!AM842</f>
        <v>0</v>
      </c>
      <c r="AO842">
        <f>A!AN842</f>
        <v>0</v>
      </c>
      <c r="AP842">
        <f>A!AO842</f>
        <v>0</v>
      </c>
      <c r="AQ842">
        <f>A!AP842</f>
        <v>0</v>
      </c>
      <c r="AR842">
        <f>A!AQ842</f>
        <v>0</v>
      </c>
      <c r="AS842">
        <f>A!AR842</f>
        <v>0</v>
      </c>
      <c r="AT842">
        <f>A!AS842</f>
        <v>0</v>
      </c>
      <c r="AU842">
        <f>A!AT842</f>
        <v>0</v>
      </c>
      <c r="AV842">
        <f>A!AU842</f>
        <v>0</v>
      </c>
      <c r="AW842" s="23" t="str">
        <f>IF(A!AV842=0,"",A!AV842)</f>
        <v/>
      </c>
      <c r="AX842">
        <f>A!AW842</f>
        <v>0</v>
      </c>
      <c r="AY842">
        <f>A!AX842</f>
        <v>0</v>
      </c>
      <c r="AZ842">
        <f>A!AY842</f>
        <v>0</v>
      </c>
      <c r="BA842">
        <f>A!AZ842</f>
        <v>0</v>
      </c>
      <c r="BB842">
        <f>A!BA842</f>
        <v>0</v>
      </c>
      <c r="BC842">
        <f>A!BB842</f>
        <v>0</v>
      </c>
      <c r="BD842">
        <f>A!BC842</f>
        <v>0</v>
      </c>
      <c r="BE842">
        <f>A!BD842</f>
        <v>0</v>
      </c>
      <c r="BF842">
        <f>A!BE842</f>
        <v>0</v>
      </c>
      <c r="BG842">
        <f>A!BF842</f>
        <v>0</v>
      </c>
      <c r="BH842">
        <f>A!BG842</f>
        <v>0</v>
      </c>
      <c r="BI842">
        <f>A!BH842</f>
        <v>0</v>
      </c>
      <c r="BJ842">
        <f>A!BI842</f>
        <v>0</v>
      </c>
      <c r="BK842">
        <f>A!BJ842</f>
        <v>0</v>
      </c>
      <c r="BL842">
        <f>A!BK842</f>
        <v>0</v>
      </c>
      <c r="BM842">
        <f>A!BL842</f>
        <v>0</v>
      </c>
      <c r="BN842">
        <f>A!BM842</f>
        <v>0</v>
      </c>
      <c r="BO842">
        <f>A!BN842</f>
        <v>0</v>
      </c>
      <c r="BP842">
        <f>A!BO842</f>
        <v>0</v>
      </c>
      <c r="BQ842">
        <f>A!BP842</f>
        <v>0</v>
      </c>
      <c r="BR842">
        <f>A!BQ842</f>
        <v>0</v>
      </c>
      <c r="BS842">
        <f>A!BR842</f>
        <v>0</v>
      </c>
      <c r="BT842">
        <f>A!BS842</f>
        <v>0</v>
      </c>
      <c r="BU842">
        <f>A!BT842</f>
        <v>0</v>
      </c>
      <c r="BV842">
        <f>A!BU842</f>
        <v>0</v>
      </c>
      <c r="BW842">
        <f>A!BV842</f>
        <v>0</v>
      </c>
      <c r="BX842">
        <f>A!BW842</f>
        <v>0</v>
      </c>
      <c r="BY842">
        <f>A!BX842</f>
        <v>0</v>
      </c>
      <c r="BZ842">
        <f>A!BY842</f>
        <v>0</v>
      </c>
      <c r="CA842">
        <f>A!BZ842</f>
        <v>0</v>
      </c>
      <c r="CB842">
        <f>A!CA842</f>
        <v>0</v>
      </c>
      <c r="CC842">
        <f>A!CB842</f>
        <v>0</v>
      </c>
      <c r="CD842">
        <f>A!CC842</f>
        <v>0</v>
      </c>
      <c r="CE842">
        <f>A!CD842</f>
        <v>0</v>
      </c>
      <c r="CF842">
        <f>A!CE842</f>
        <v>0</v>
      </c>
      <c r="CG842">
        <f>A!CF842</f>
        <v>0</v>
      </c>
      <c r="CH842">
        <f>A!CG842</f>
        <v>0</v>
      </c>
      <c r="CI842">
        <f>A!CH842</f>
        <v>0</v>
      </c>
      <c r="CJ842">
        <f>A!CI842</f>
        <v>0</v>
      </c>
      <c r="CK842">
        <f>A!CJ842</f>
        <v>0</v>
      </c>
      <c r="CL842">
        <f>A!CK842</f>
        <v>0</v>
      </c>
      <c r="CM842">
        <f>A!CL842</f>
        <v>0</v>
      </c>
      <c r="CN842">
        <f>A!CM842</f>
        <v>0</v>
      </c>
      <c r="CO842">
        <f>A!CN842</f>
        <v>0</v>
      </c>
      <c r="CP842">
        <f>A!CO842</f>
        <v>0</v>
      </c>
      <c r="CQ842">
        <f>A!CO1152</f>
        <v>0</v>
      </c>
      <c r="CR842">
        <f>A!CP842</f>
        <v>0</v>
      </c>
      <c r="CS842">
        <f>A!CQ842</f>
        <v>0</v>
      </c>
    </row>
    <row r="843" spans="1:97" x14ac:dyDescent="0.2">
      <c r="A843">
        <f>A!A843</f>
        <v>0</v>
      </c>
      <c r="B843">
        <f>A!B843</f>
        <v>0</v>
      </c>
      <c r="C843">
        <f>A!C843</f>
        <v>0</v>
      </c>
      <c r="D843">
        <f>A!D843</f>
        <v>0</v>
      </c>
      <c r="E843">
        <f>A!E843</f>
        <v>0</v>
      </c>
      <c r="F843">
        <f>A!F843</f>
        <v>0</v>
      </c>
      <c r="G843">
        <f>A!G843</f>
        <v>0</v>
      </c>
      <c r="H843">
        <f>A!H843</f>
        <v>0</v>
      </c>
      <c r="I843">
        <f>A!I843</f>
        <v>0</v>
      </c>
      <c r="J843">
        <f>A!J843</f>
        <v>0</v>
      </c>
      <c r="K843">
        <f>A!K843</f>
        <v>0</v>
      </c>
      <c r="L843">
        <f>A!L843</f>
        <v>0</v>
      </c>
      <c r="M843">
        <f>A!M843</f>
        <v>0</v>
      </c>
      <c r="N843">
        <f>A!N843</f>
        <v>0</v>
      </c>
      <c r="O843">
        <f>A!O843</f>
        <v>0</v>
      </c>
      <c r="P843" s="23" t="str">
        <f>IF(A!P843="","",INDEX(B!$A$1:$BT$2000,MATCH(A!P843,B!$AX$1:$AX$2000,0),D!$B$5))</f>
        <v/>
      </c>
      <c r="Q843">
        <f>A!Q843</f>
        <v>0</v>
      </c>
      <c r="R843">
        <f>A!R843</f>
        <v>0</v>
      </c>
      <c r="S843">
        <f>A!S843</f>
        <v>0</v>
      </c>
      <c r="T843">
        <f>A!T843</f>
        <v>0</v>
      </c>
      <c r="U843">
        <f>A!U843</f>
        <v>0</v>
      </c>
      <c r="V843" s="23">
        <f>IF(A!V843="&lt;",1,A!V843)</f>
        <v>0</v>
      </c>
      <c r="W843">
        <f>A!W843</f>
        <v>0</v>
      </c>
      <c r="X843">
        <f>A!X843</f>
        <v>0</v>
      </c>
      <c r="Y843">
        <f>A!Y843</f>
        <v>0</v>
      </c>
      <c r="Z843" s="23">
        <f t="shared" si="13"/>
        <v>0</v>
      </c>
      <c r="AA843">
        <f>A!Z843</f>
        <v>0</v>
      </c>
      <c r="AB843">
        <f>A!AA843</f>
        <v>0</v>
      </c>
      <c r="AC843">
        <f>A!AB843</f>
        <v>0</v>
      </c>
      <c r="AD843">
        <f>A!AC843</f>
        <v>0</v>
      </c>
      <c r="AE843">
        <f>A!AD843</f>
        <v>0</v>
      </c>
      <c r="AF843">
        <f>A!AE843</f>
        <v>0</v>
      </c>
      <c r="AG843">
        <f>A!AF843</f>
        <v>0</v>
      </c>
      <c r="AH843">
        <f>A!AG843</f>
        <v>0</v>
      </c>
      <c r="AI843">
        <f>A!AH843</f>
        <v>0</v>
      </c>
      <c r="AJ843">
        <f>A!AI843</f>
        <v>0</v>
      </c>
      <c r="AK843">
        <f>A!AJ843</f>
        <v>0</v>
      </c>
      <c r="AL843">
        <f>A!AK843</f>
        <v>0</v>
      </c>
      <c r="AM843">
        <f>A!AL843</f>
        <v>0</v>
      </c>
      <c r="AN843">
        <f>A!AM843</f>
        <v>0</v>
      </c>
      <c r="AO843">
        <f>A!AN843</f>
        <v>0</v>
      </c>
      <c r="AP843">
        <f>A!AO843</f>
        <v>0</v>
      </c>
      <c r="AQ843">
        <f>A!AP843</f>
        <v>0</v>
      </c>
      <c r="AR843">
        <f>A!AQ843</f>
        <v>0</v>
      </c>
      <c r="AS843">
        <f>A!AR843</f>
        <v>0</v>
      </c>
      <c r="AT843">
        <f>A!AS843</f>
        <v>0</v>
      </c>
      <c r="AU843">
        <f>A!AT843</f>
        <v>0</v>
      </c>
      <c r="AV843">
        <f>A!AU843</f>
        <v>0</v>
      </c>
      <c r="AW843" s="23" t="str">
        <f>IF(A!AV843=0,"",A!AV843)</f>
        <v/>
      </c>
      <c r="AX843">
        <f>A!AW843</f>
        <v>0</v>
      </c>
      <c r="AY843">
        <f>A!AX843</f>
        <v>0</v>
      </c>
      <c r="AZ843">
        <f>A!AY843</f>
        <v>0</v>
      </c>
      <c r="BA843">
        <f>A!AZ843</f>
        <v>0</v>
      </c>
      <c r="BB843">
        <f>A!BA843</f>
        <v>0</v>
      </c>
      <c r="BC843">
        <f>A!BB843</f>
        <v>0</v>
      </c>
      <c r="BD843">
        <f>A!BC843</f>
        <v>0</v>
      </c>
      <c r="BE843">
        <f>A!BD843</f>
        <v>0</v>
      </c>
      <c r="BF843">
        <f>A!BE843</f>
        <v>0</v>
      </c>
      <c r="BG843">
        <f>A!BF843</f>
        <v>0</v>
      </c>
      <c r="BH843">
        <f>A!BG843</f>
        <v>0</v>
      </c>
      <c r="BI843">
        <f>A!BH843</f>
        <v>0</v>
      </c>
      <c r="BJ843">
        <f>A!BI843</f>
        <v>0</v>
      </c>
      <c r="BK843">
        <f>A!BJ843</f>
        <v>0</v>
      </c>
      <c r="BL843">
        <f>A!BK843</f>
        <v>0</v>
      </c>
      <c r="BM843">
        <f>A!BL843</f>
        <v>0</v>
      </c>
      <c r="BN843">
        <f>A!BM843</f>
        <v>0</v>
      </c>
      <c r="BO843">
        <f>A!BN843</f>
        <v>0</v>
      </c>
      <c r="BP843">
        <f>A!BO843</f>
        <v>0</v>
      </c>
      <c r="BQ843">
        <f>A!BP843</f>
        <v>0</v>
      </c>
      <c r="BR843">
        <f>A!BQ843</f>
        <v>0</v>
      </c>
      <c r="BS843">
        <f>A!BR843</f>
        <v>0</v>
      </c>
      <c r="BT843">
        <f>A!BS843</f>
        <v>0</v>
      </c>
      <c r="BU843">
        <f>A!BT843</f>
        <v>0</v>
      </c>
      <c r="BV843">
        <f>A!BU843</f>
        <v>0</v>
      </c>
      <c r="BW843">
        <f>A!BV843</f>
        <v>0</v>
      </c>
      <c r="BX843">
        <f>A!BW843</f>
        <v>0</v>
      </c>
      <c r="BY843">
        <f>A!BX843</f>
        <v>0</v>
      </c>
      <c r="BZ843">
        <f>A!BY843</f>
        <v>0</v>
      </c>
      <c r="CA843">
        <f>A!BZ843</f>
        <v>0</v>
      </c>
      <c r="CB843">
        <f>A!CA843</f>
        <v>0</v>
      </c>
      <c r="CC843">
        <f>A!CB843</f>
        <v>0</v>
      </c>
      <c r="CD843">
        <f>A!CC843</f>
        <v>0</v>
      </c>
      <c r="CE843">
        <f>A!CD843</f>
        <v>0</v>
      </c>
      <c r="CF843">
        <f>A!CE843</f>
        <v>0</v>
      </c>
      <c r="CG843">
        <f>A!CF843</f>
        <v>0</v>
      </c>
      <c r="CH843">
        <f>A!CG843</f>
        <v>0</v>
      </c>
      <c r="CI843">
        <f>A!CH843</f>
        <v>0</v>
      </c>
      <c r="CJ843">
        <f>A!CI843</f>
        <v>0</v>
      </c>
      <c r="CK843">
        <f>A!CJ843</f>
        <v>0</v>
      </c>
      <c r="CL843">
        <f>A!CK843</f>
        <v>0</v>
      </c>
      <c r="CM843">
        <f>A!CL843</f>
        <v>0</v>
      </c>
      <c r="CN843">
        <f>A!CM843</f>
        <v>0</v>
      </c>
      <c r="CO843">
        <f>A!CN843</f>
        <v>0</v>
      </c>
      <c r="CP843">
        <f>A!CO843</f>
        <v>0</v>
      </c>
      <c r="CQ843">
        <f>A!CO1153</f>
        <v>0</v>
      </c>
      <c r="CR843">
        <f>A!CP843</f>
        <v>0</v>
      </c>
      <c r="CS843">
        <f>A!CQ843</f>
        <v>0</v>
      </c>
    </row>
    <row r="844" spans="1:97" x14ac:dyDescent="0.2">
      <c r="A844">
        <f>A!A844</f>
        <v>0</v>
      </c>
      <c r="B844">
        <f>A!B844</f>
        <v>0</v>
      </c>
      <c r="C844">
        <f>A!C844</f>
        <v>0</v>
      </c>
      <c r="D844">
        <f>A!D844</f>
        <v>0</v>
      </c>
      <c r="E844">
        <f>A!E844</f>
        <v>0</v>
      </c>
      <c r="F844">
        <f>A!F844</f>
        <v>0</v>
      </c>
      <c r="G844">
        <f>A!G844</f>
        <v>0</v>
      </c>
      <c r="H844">
        <f>A!H844</f>
        <v>0</v>
      </c>
      <c r="I844">
        <f>A!I844</f>
        <v>0</v>
      </c>
      <c r="J844">
        <f>A!J844</f>
        <v>0</v>
      </c>
      <c r="K844">
        <f>A!K844</f>
        <v>0</v>
      </c>
      <c r="L844">
        <f>A!L844</f>
        <v>0</v>
      </c>
      <c r="M844">
        <f>A!M844</f>
        <v>0</v>
      </c>
      <c r="N844">
        <f>A!N844</f>
        <v>0</v>
      </c>
      <c r="O844">
        <f>A!O844</f>
        <v>0</v>
      </c>
      <c r="P844" s="23" t="str">
        <f>IF(A!P844="","",INDEX(B!$A$1:$BT$2000,MATCH(A!P844,B!$AX$1:$AX$2000,0),D!$B$5))</f>
        <v/>
      </c>
      <c r="Q844">
        <f>A!Q844</f>
        <v>0</v>
      </c>
      <c r="R844">
        <f>A!R844</f>
        <v>0</v>
      </c>
      <c r="S844">
        <f>A!S844</f>
        <v>0</v>
      </c>
      <c r="T844">
        <f>A!T844</f>
        <v>0</v>
      </c>
      <c r="U844">
        <f>A!U844</f>
        <v>0</v>
      </c>
      <c r="V844" s="23">
        <f>IF(A!V844="&lt;",1,A!V844)</f>
        <v>0</v>
      </c>
      <c r="W844">
        <f>A!W844</f>
        <v>0</v>
      </c>
      <c r="X844">
        <f>A!X844</f>
        <v>0</v>
      </c>
      <c r="Y844">
        <f>A!Y844</f>
        <v>0</v>
      </c>
      <c r="Z844" s="23">
        <f t="shared" si="13"/>
        <v>0</v>
      </c>
      <c r="AA844">
        <f>A!Z844</f>
        <v>0</v>
      </c>
      <c r="AB844">
        <f>A!AA844</f>
        <v>0</v>
      </c>
      <c r="AC844">
        <f>A!AB844</f>
        <v>0</v>
      </c>
      <c r="AD844">
        <f>A!AC844</f>
        <v>0</v>
      </c>
      <c r="AE844">
        <f>A!AD844</f>
        <v>0</v>
      </c>
      <c r="AF844">
        <f>A!AE844</f>
        <v>0</v>
      </c>
      <c r="AG844">
        <f>A!AF844</f>
        <v>0</v>
      </c>
      <c r="AH844">
        <f>A!AG844</f>
        <v>0</v>
      </c>
      <c r="AI844">
        <f>A!AH844</f>
        <v>0</v>
      </c>
      <c r="AJ844">
        <f>A!AI844</f>
        <v>0</v>
      </c>
      <c r="AK844">
        <f>A!AJ844</f>
        <v>0</v>
      </c>
      <c r="AL844">
        <f>A!AK844</f>
        <v>0</v>
      </c>
      <c r="AM844">
        <f>A!AL844</f>
        <v>0</v>
      </c>
      <c r="AN844">
        <f>A!AM844</f>
        <v>0</v>
      </c>
      <c r="AO844">
        <f>A!AN844</f>
        <v>0</v>
      </c>
      <c r="AP844">
        <f>A!AO844</f>
        <v>0</v>
      </c>
      <c r="AQ844">
        <f>A!AP844</f>
        <v>0</v>
      </c>
      <c r="AR844">
        <f>A!AQ844</f>
        <v>0</v>
      </c>
      <c r="AS844">
        <f>A!AR844</f>
        <v>0</v>
      </c>
      <c r="AT844">
        <f>A!AS844</f>
        <v>0</v>
      </c>
      <c r="AU844">
        <f>A!AT844</f>
        <v>0</v>
      </c>
      <c r="AV844">
        <f>A!AU844</f>
        <v>0</v>
      </c>
      <c r="AW844" s="23" t="str">
        <f>IF(A!AV844=0,"",A!AV844)</f>
        <v/>
      </c>
      <c r="AX844">
        <f>A!AW844</f>
        <v>0</v>
      </c>
      <c r="AY844">
        <f>A!AX844</f>
        <v>0</v>
      </c>
      <c r="AZ844">
        <f>A!AY844</f>
        <v>0</v>
      </c>
      <c r="BA844">
        <f>A!AZ844</f>
        <v>0</v>
      </c>
      <c r="BB844">
        <f>A!BA844</f>
        <v>0</v>
      </c>
      <c r="BC844">
        <f>A!BB844</f>
        <v>0</v>
      </c>
      <c r="BD844">
        <f>A!BC844</f>
        <v>0</v>
      </c>
      <c r="BE844">
        <f>A!BD844</f>
        <v>0</v>
      </c>
      <c r="BF844">
        <f>A!BE844</f>
        <v>0</v>
      </c>
      <c r="BG844">
        <f>A!BF844</f>
        <v>0</v>
      </c>
      <c r="BH844">
        <f>A!BG844</f>
        <v>0</v>
      </c>
      <c r="BI844">
        <f>A!BH844</f>
        <v>0</v>
      </c>
      <c r="BJ844">
        <f>A!BI844</f>
        <v>0</v>
      </c>
      <c r="BK844">
        <f>A!BJ844</f>
        <v>0</v>
      </c>
      <c r="BL844">
        <f>A!BK844</f>
        <v>0</v>
      </c>
      <c r="BM844">
        <f>A!BL844</f>
        <v>0</v>
      </c>
      <c r="BN844">
        <f>A!BM844</f>
        <v>0</v>
      </c>
      <c r="BO844">
        <f>A!BN844</f>
        <v>0</v>
      </c>
      <c r="BP844">
        <f>A!BO844</f>
        <v>0</v>
      </c>
      <c r="BQ844">
        <f>A!BP844</f>
        <v>0</v>
      </c>
      <c r="BR844">
        <f>A!BQ844</f>
        <v>0</v>
      </c>
      <c r="BS844">
        <f>A!BR844</f>
        <v>0</v>
      </c>
      <c r="BT844">
        <f>A!BS844</f>
        <v>0</v>
      </c>
      <c r="BU844">
        <f>A!BT844</f>
        <v>0</v>
      </c>
      <c r="BV844">
        <f>A!BU844</f>
        <v>0</v>
      </c>
      <c r="BW844">
        <f>A!BV844</f>
        <v>0</v>
      </c>
      <c r="BX844">
        <f>A!BW844</f>
        <v>0</v>
      </c>
      <c r="BY844">
        <f>A!BX844</f>
        <v>0</v>
      </c>
      <c r="BZ844">
        <f>A!BY844</f>
        <v>0</v>
      </c>
      <c r="CA844">
        <f>A!BZ844</f>
        <v>0</v>
      </c>
      <c r="CB844">
        <f>A!CA844</f>
        <v>0</v>
      </c>
      <c r="CC844">
        <f>A!CB844</f>
        <v>0</v>
      </c>
      <c r="CD844">
        <f>A!CC844</f>
        <v>0</v>
      </c>
      <c r="CE844">
        <f>A!CD844</f>
        <v>0</v>
      </c>
      <c r="CF844">
        <f>A!CE844</f>
        <v>0</v>
      </c>
      <c r="CG844">
        <f>A!CF844</f>
        <v>0</v>
      </c>
      <c r="CH844">
        <f>A!CG844</f>
        <v>0</v>
      </c>
      <c r="CI844">
        <f>A!CH844</f>
        <v>0</v>
      </c>
      <c r="CJ844">
        <f>A!CI844</f>
        <v>0</v>
      </c>
      <c r="CK844">
        <f>A!CJ844</f>
        <v>0</v>
      </c>
      <c r="CL844">
        <f>A!CK844</f>
        <v>0</v>
      </c>
      <c r="CM844">
        <f>A!CL844</f>
        <v>0</v>
      </c>
      <c r="CN844">
        <f>A!CM844</f>
        <v>0</v>
      </c>
      <c r="CO844">
        <f>A!CN844</f>
        <v>0</v>
      </c>
      <c r="CP844">
        <f>A!CO844</f>
        <v>0</v>
      </c>
      <c r="CQ844">
        <f>A!CO1154</f>
        <v>0</v>
      </c>
      <c r="CR844">
        <f>A!CP844</f>
        <v>0</v>
      </c>
      <c r="CS844">
        <f>A!CQ844</f>
        <v>0</v>
      </c>
    </row>
    <row r="845" spans="1:97" x14ac:dyDescent="0.2">
      <c r="A845">
        <f>A!A845</f>
        <v>0</v>
      </c>
      <c r="B845">
        <f>A!B845</f>
        <v>0</v>
      </c>
      <c r="C845">
        <f>A!C845</f>
        <v>0</v>
      </c>
      <c r="D845">
        <f>A!D845</f>
        <v>0</v>
      </c>
      <c r="E845">
        <f>A!E845</f>
        <v>0</v>
      </c>
      <c r="F845">
        <f>A!F845</f>
        <v>0</v>
      </c>
      <c r="G845">
        <f>A!G845</f>
        <v>0</v>
      </c>
      <c r="H845">
        <f>A!H845</f>
        <v>0</v>
      </c>
      <c r="I845">
        <f>A!I845</f>
        <v>0</v>
      </c>
      <c r="J845">
        <f>A!J845</f>
        <v>0</v>
      </c>
      <c r="K845">
        <f>A!K845</f>
        <v>0</v>
      </c>
      <c r="L845">
        <f>A!L845</f>
        <v>0</v>
      </c>
      <c r="M845">
        <f>A!M845</f>
        <v>0</v>
      </c>
      <c r="N845">
        <f>A!N845</f>
        <v>0</v>
      </c>
      <c r="O845">
        <f>A!O845</f>
        <v>0</v>
      </c>
      <c r="P845" s="23" t="str">
        <f>IF(A!P845="","",INDEX(B!$A$1:$BT$2000,MATCH(A!P845,B!$AX$1:$AX$2000,0),D!$B$5))</f>
        <v/>
      </c>
      <c r="Q845">
        <f>A!Q845</f>
        <v>0</v>
      </c>
      <c r="R845">
        <f>A!R845</f>
        <v>0</v>
      </c>
      <c r="S845">
        <f>A!S845</f>
        <v>0</v>
      </c>
      <c r="T845">
        <f>A!T845</f>
        <v>0</v>
      </c>
      <c r="U845">
        <f>A!U845</f>
        <v>0</v>
      </c>
      <c r="V845" s="23">
        <f>IF(A!V845="&lt;",1,A!V845)</f>
        <v>0</v>
      </c>
      <c r="W845">
        <f>A!W845</f>
        <v>0</v>
      </c>
      <c r="X845">
        <f>A!X845</f>
        <v>0</v>
      </c>
      <c r="Y845">
        <f>A!Y845</f>
        <v>0</v>
      </c>
      <c r="Z845" s="23">
        <f t="shared" si="13"/>
        <v>0</v>
      </c>
      <c r="AA845">
        <f>A!Z845</f>
        <v>0</v>
      </c>
      <c r="AB845">
        <f>A!AA845</f>
        <v>0</v>
      </c>
      <c r="AC845">
        <f>A!AB845</f>
        <v>0</v>
      </c>
      <c r="AD845">
        <f>A!AC845</f>
        <v>0</v>
      </c>
      <c r="AE845">
        <f>A!AD845</f>
        <v>0</v>
      </c>
      <c r="AF845">
        <f>A!AE845</f>
        <v>0</v>
      </c>
      <c r="AG845">
        <f>A!AF845</f>
        <v>0</v>
      </c>
      <c r="AH845">
        <f>A!AG845</f>
        <v>0</v>
      </c>
      <c r="AI845">
        <f>A!AH845</f>
        <v>0</v>
      </c>
      <c r="AJ845">
        <f>A!AI845</f>
        <v>0</v>
      </c>
      <c r="AK845">
        <f>A!AJ845</f>
        <v>0</v>
      </c>
      <c r="AL845">
        <f>A!AK845</f>
        <v>0</v>
      </c>
      <c r="AM845">
        <f>A!AL845</f>
        <v>0</v>
      </c>
      <c r="AN845">
        <f>A!AM845</f>
        <v>0</v>
      </c>
      <c r="AO845">
        <f>A!AN845</f>
        <v>0</v>
      </c>
      <c r="AP845">
        <f>A!AO845</f>
        <v>0</v>
      </c>
      <c r="AQ845">
        <f>A!AP845</f>
        <v>0</v>
      </c>
      <c r="AR845">
        <f>A!AQ845</f>
        <v>0</v>
      </c>
      <c r="AS845">
        <f>A!AR845</f>
        <v>0</v>
      </c>
      <c r="AT845">
        <f>A!AS845</f>
        <v>0</v>
      </c>
      <c r="AU845">
        <f>A!AT845</f>
        <v>0</v>
      </c>
      <c r="AV845">
        <f>A!AU845</f>
        <v>0</v>
      </c>
      <c r="AW845" s="23" t="str">
        <f>IF(A!AV845=0,"",A!AV845)</f>
        <v/>
      </c>
      <c r="AX845">
        <f>A!AW845</f>
        <v>0</v>
      </c>
      <c r="AY845">
        <f>A!AX845</f>
        <v>0</v>
      </c>
      <c r="AZ845">
        <f>A!AY845</f>
        <v>0</v>
      </c>
      <c r="BA845">
        <f>A!AZ845</f>
        <v>0</v>
      </c>
      <c r="BB845">
        <f>A!BA845</f>
        <v>0</v>
      </c>
      <c r="BC845">
        <f>A!BB845</f>
        <v>0</v>
      </c>
      <c r="BD845">
        <f>A!BC845</f>
        <v>0</v>
      </c>
      <c r="BE845">
        <f>A!BD845</f>
        <v>0</v>
      </c>
      <c r="BF845">
        <f>A!BE845</f>
        <v>0</v>
      </c>
      <c r="BG845">
        <f>A!BF845</f>
        <v>0</v>
      </c>
      <c r="BH845">
        <f>A!BG845</f>
        <v>0</v>
      </c>
      <c r="BI845">
        <f>A!BH845</f>
        <v>0</v>
      </c>
      <c r="BJ845">
        <f>A!BI845</f>
        <v>0</v>
      </c>
      <c r="BK845">
        <f>A!BJ845</f>
        <v>0</v>
      </c>
      <c r="BL845">
        <f>A!BK845</f>
        <v>0</v>
      </c>
      <c r="BM845">
        <f>A!BL845</f>
        <v>0</v>
      </c>
      <c r="BN845">
        <f>A!BM845</f>
        <v>0</v>
      </c>
      <c r="BO845">
        <f>A!BN845</f>
        <v>0</v>
      </c>
      <c r="BP845">
        <f>A!BO845</f>
        <v>0</v>
      </c>
      <c r="BQ845">
        <f>A!BP845</f>
        <v>0</v>
      </c>
      <c r="BR845">
        <f>A!BQ845</f>
        <v>0</v>
      </c>
      <c r="BS845">
        <f>A!BR845</f>
        <v>0</v>
      </c>
      <c r="BT845">
        <f>A!BS845</f>
        <v>0</v>
      </c>
      <c r="BU845">
        <f>A!BT845</f>
        <v>0</v>
      </c>
      <c r="BV845">
        <f>A!BU845</f>
        <v>0</v>
      </c>
      <c r="BW845">
        <f>A!BV845</f>
        <v>0</v>
      </c>
      <c r="BX845">
        <f>A!BW845</f>
        <v>0</v>
      </c>
      <c r="BY845">
        <f>A!BX845</f>
        <v>0</v>
      </c>
      <c r="BZ845">
        <f>A!BY845</f>
        <v>0</v>
      </c>
      <c r="CA845">
        <f>A!BZ845</f>
        <v>0</v>
      </c>
      <c r="CB845">
        <f>A!CA845</f>
        <v>0</v>
      </c>
      <c r="CC845">
        <f>A!CB845</f>
        <v>0</v>
      </c>
      <c r="CD845">
        <f>A!CC845</f>
        <v>0</v>
      </c>
      <c r="CE845">
        <f>A!CD845</f>
        <v>0</v>
      </c>
      <c r="CF845">
        <f>A!CE845</f>
        <v>0</v>
      </c>
      <c r="CG845">
        <f>A!CF845</f>
        <v>0</v>
      </c>
      <c r="CH845">
        <f>A!CG845</f>
        <v>0</v>
      </c>
      <c r="CI845">
        <f>A!CH845</f>
        <v>0</v>
      </c>
      <c r="CJ845">
        <f>A!CI845</f>
        <v>0</v>
      </c>
      <c r="CK845">
        <f>A!CJ845</f>
        <v>0</v>
      </c>
      <c r="CL845">
        <f>A!CK845</f>
        <v>0</v>
      </c>
      <c r="CM845">
        <f>A!CL845</f>
        <v>0</v>
      </c>
      <c r="CN845">
        <f>A!CM845</f>
        <v>0</v>
      </c>
      <c r="CO845">
        <f>A!CN845</f>
        <v>0</v>
      </c>
      <c r="CP845">
        <f>A!CO845</f>
        <v>0</v>
      </c>
      <c r="CQ845">
        <f>A!CO1155</f>
        <v>0</v>
      </c>
      <c r="CR845">
        <f>A!CP845</f>
        <v>0</v>
      </c>
      <c r="CS845">
        <f>A!CQ845</f>
        <v>0</v>
      </c>
    </row>
    <row r="846" spans="1:97" x14ac:dyDescent="0.2">
      <c r="A846">
        <f>A!A846</f>
        <v>0</v>
      </c>
      <c r="B846">
        <f>A!B846</f>
        <v>0</v>
      </c>
      <c r="C846">
        <f>A!C846</f>
        <v>0</v>
      </c>
      <c r="D846">
        <f>A!D846</f>
        <v>0</v>
      </c>
      <c r="E846">
        <f>A!E846</f>
        <v>0</v>
      </c>
      <c r="F846">
        <f>A!F846</f>
        <v>0</v>
      </c>
      <c r="G846">
        <f>A!G846</f>
        <v>0</v>
      </c>
      <c r="H846">
        <f>A!H846</f>
        <v>0</v>
      </c>
      <c r="I846">
        <f>A!I846</f>
        <v>0</v>
      </c>
      <c r="J846">
        <f>A!J846</f>
        <v>0</v>
      </c>
      <c r="K846">
        <f>A!K846</f>
        <v>0</v>
      </c>
      <c r="L846">
        <f>A!L846</f>
        <v>0</v>
      </c>
      <c r="M846">
        <f>A!M846</f>
        <v>0</v>
      </c>
      <c r="N846">
        <f>A!N846</f>
        <v>0</v>
      </c>
      <c r="O846">
        <f>A!O846</f>
        <v>0</v>
      </c>
      <c r="P846" s="23" t="str">
        <f>IF(A!P846="","",INDEX(B!$A$1:$BT$2000,MATCH(A!P846,B!$AX$1:$AX$2000,0),D!$B$5))</f>
        <v/>
      </c>
      <c r="Q846">
        <f>A!Q846</f>
        <v>0</v>
      </c>
      <c r="R846">
        <f>A!R846</f>
        <v>0</v>
      </c>
      <c r="S846">
        <f>A!S846</f>
        <v>0</v>
      </c>
      <c r="T846">
        <f>A!T846</f>
        <v>0</v>
      </c>
      <c r="U846">
        <f>A!U846</f>
        <v>0</v>
      </c>
      <c r="V846" s="23">
        <f>IF(A!V846="&lt;",1,A!V846)</f>
        <v>0</v>
      </c>
      <c r="W846">
        <f>A!W846</f>
        <v>0</v>
      </c>
      <c r="X846">
        <f>A!X846</f>
        <v>0</v>
      </c>
      <c r="Y846">
        <f>A!Y846</f>
        <v>0</v>
      </c>
      <c r="Z846" s="23">
        <f t="shared" si="13"/>
        <v>0</v>
      </c>
      <c r="AA846">
        <f>A!Z846</f>
        <v>0</v>
      </c>
      <c r="AB846">
        <f>A!AA846</f>
        <v>0</v>
      </c>
      <c r="AC846">
        <f>A!AB846</f>
        <v>0</v>
      </c>
      <c r="AD846">
        <f>A!AC846</f>
        <v>0</v>
      </c>
      <c r="AE846">
        <f>A!AD846</f>
        <v>0</v>
      </c>
      <c r="AF846">
        <f>A!AE846</f>
        <v>0</v>
      </c>
      <c r="AG846">
        <f>A!AF846</f>
        <v>0</v>
      </c>
      <c r="AH846">
        <f>A!AG846</f>
        <v>0</v>
      </c>
      <c r="AI846">
        <f>A!AH846</f>
        <v>0</v>
      </c>
      <c r="AJ846">
        <f>A!AI846</f>
        <v>0</v>
      </c>
      <c r="AK846">
        <f>A!AJ846</f>
        <v>0</v>
      </c>
      <c r="AL846">
        <f>A!AK846</f>
        <v>0</v>
      </c>
      <c r="AM846">
        <f>A!AL846</f>
        <v>0</v>
      </c>
      <c r="AN846">
        <f>A!AM846</f>
        <v>0</v>
      </c>
      <c r="AO846">
        <f>A!AN846</f>
        <v>0</v>
      </c>
      <c r="AP846">
        <f>A!AO846</f>
        <v>0</v>
      </c>
      <c r="AQ846">
        <f>A!AP846</f>
        <v>0</v>
      </c>
      <c r="AR846">
        <f>A!AQ846</f>
        <v>0</v>
      </c>
      <c r="AS846">
        <f>A!AR846</f>
        <v>0</v>
      </c>
      <c r="AT846">
        <f>A!AS846</f>
        <v>0</v>
      </c>
      <c r="AU846">
        <f>A!AT846</f>
        <v>0</v>
      </c>
      <c r="AV846">
        <f>A!AU846</f>
        <v>0</v>
      </c>
      <c r="AW846" s="23" t="str">
        <f>IF(A!AV846=0,"",A!AV846)</f>
        <v/>
      </c>
      <c r="AX846">
        <f>A!AW846</f>
        <v>0</v>
      </c>
      <c r="AY846">
        <f>A!AX846</f>
        <v>0</v>
      </c>
      <c r="AZ846">
        <f>A!AY846</f>
        <v>0</v>
      </c>
      <c r="BA846">
        <f>A!AZ846</f>
        <v>0</v>
      </c>
      <c r="BB846">
        <f>A!BA846</f>
        <v>0</v>
      </c>
      <c r="BC846">
        <f>A!BB846</f>
        <v>0</v>
      </c>
      <c r="BD846">
        <f>A!BC846</f>
        <v>0</v>
      </c>
      <c r="BE846">
        <f>A!BD846</f>
        <v>0</v>
      </c>
      <c r="BF846">
        <f>A!BE846</f>
        <v>0</v>
      </c>
      <c r="BG846">
        <f>A!BF846</f>
        <v>0</v>
      </c>
      <c r="BH846">
        <f>A!BG846</f>
        <v>0</v>
      </c>
      <c r="BI846">
        <f>A!BH846</f>
        <v>0</v>
      </c>
      <c r="BJ846">
        <f>A!BI846</f>
        <v>0</v>
      </c>
      <c r="BK846">
        <f>A!BJ846</f>
        <v>0</v>
      </c>
      <c r="BL846">
        <f>A!BK846</f>
        <v>0</v>
      </c>
      <c r="BM846">
        <f>A!BL846</f>
        <v>0</v>
      </c>
      <c r="BN846">
        <f>A!BM846</f>
        <v>0</v>
      </c>
      <c r="BO846">
        <f>A!BN846</f>
        <v>0</v>
      </c>
      <c r="BP846">
        <f>A!BO846</f>
        <v>0</v>
      </c>
      <c r="BQ846">
        <f>A!BP846</f>
        <v>0</v>
      </c>
      <c r="BR846">
        <f>A!BQ846</f>
        <v>0</v>
      </c>
      <c r="BS846">
        <f>A!BR846</f>
        <v>0</v>
      </c>
      <c r="BT846">
        <f>A!BS846</f>
        <v>0</v>
      </c>
      <c r="BU846">
        <f>A!BT846</f>
        <v>0</v>
      </c>
      <c r="BV846">
        <f>A!BU846</f>
        <v>0</v>
      </c>
      <c r="BW846">
        <f>A!BV846</f>
        <v>0</v>
      </c>
      <c r="BX846">
        <f>A!BW846</f>
        <v>0</v>
      </c>
      <c r="BY846">
        <f>A!BX846</f>
        <v>0</v>
      </c>
      <c r="BZ846">
        <f>A!BY846</f>
        <v>0</v>
      </c>
      <c r="CA846">
        <f>A!BZ846</f>
        <v>0</v>
      </c>
      <c r="CB846">
        <f>A!CA846</f>
        <v>0</v>
      </c>
      <c r="CC846">
        <f>A!CB846</f>
        <v>0</v>
      </c>
      <c r="CD846">
        <f>A!CC846</f>
        <v>0</v>
      </c>
      <c r="CE846">
        <f>A!CD846</f>
        <v>0</v>
      </c>
      <c r="CF846">
        <f>A!CE846</f>
        <v>0</v>
      </c>
      <c r="CG846">
        <f>A!CF846</f>
        <v>0</v>
      </c>
      <c r="CH846">
        <f>A!CG846</f>
        <v>0</v>
      </c>
      <c r="CI846">
        <f>A!CH846</f>
        <v>0</v>
      </c>
      <c r="CJ846">
        <f>A!CI846</f>
        <v>0</v>
      </c>
      <c r="CK846">
        <f>A!CJ846</f>
        <v>0</v>
      </c>
      <c r="CL846">
        <f>A!CK846</f>
        <v>0</v>
      </c>
      <c r="CM846">
        <f>A!CL846</f>
        <v>0</v>
      </c>
      <c r="CN846">
        <f>A!CM846</f>
        <v>0</v>
      </c>
      <c r="CO846">
        <f>A!CN846</f>
        <v>0</v>
      </c>
      <c r="CP846">
        <f>A!CO846</f>
        <v>0</v>
      </c>
      <c r="CQ846">
        <f>A!CO1156</f>
        <v>0</v>
      </c>
      <c r="CR846">
        <f>A!CP846</f>
        <v>0</v>
      </c>
      <c r="CS846">
        <f>A!CQ846</f>
        <v>0</v>
      </c>
    </row>
    <row r="847" spans="1:97" x14ac:dyDescent="0.2">
      <c r="A847">
        <f>A!A847</f>
        <v>0</v>
      </c>
      <c r="B847">
        <f>A!B847</f>
        <v>0</v>
      </c>
      <c r="C847">
        <f>A!C847</f>
        <v>0</v>
      </c>
      <c r="D847">
        <f>A!D847</f>
        <v>0</v>
      </c>
      <c r="E847">
        <f>A!E847</f>
        <v>0</v>
      </c>
      <c r="F847">
        <f>A!F847</f>
        <v>0</v>
      </c>
      <c r="G847">
        <f>A!G847</f>
        <v>0</v>
      </c>
      <c r="H847">
        <f>A!H847</f>
        <v>0</v>
      </c>
      <c r="I847">
        <f>A!I847</f>
        <v>0</v>
      </c>
      <c r="J847">
        <f>A!J847</f>
        <v>0</v>
      </c>
      <c r="K847">
        <f>A!K847</f>
        <v>0</v>
      </c>
      <c r="L847">
        <f>A!L847</f>
        <v>0</v>
      </c>
      <c r="M847">
        <f>A!M847</f>
        <v>0</v>
      </c>
      <c r="N847">
        <f>A!N847</f>
        <v>0</v>
      </c>
      <c r="O847">
        <f>A!O847</f>
        <v>0</v>
      </c>
      <c r="P847" s="23" t="str">
        <f>IF(A!P847="","",INDEX(B!$A$1:$BT$2000,MATCH(A!P847,B!$AX$1:$AX$2000,0),D!$B$5))</f>
        <v/>
      </c>
      <c r="Q847">
        <f>A!Q847</f>
        <v>0</v>
      </c>
      <c r="R847">
        <f>A!R847</f>
        <v>0</v>
      </c>
      <c r="S847">
        <f>A!S847</f>
        <v>0</v>
      </c>
      <c r="T847">
        <f>A!T847</f>
        <v>0</v>
      </c>
      <c r="U847">
        <f>A!U847</f>
        <v>0</v>
      </c>
      <c r="V847" s="23">
        <f>IF(A!V847="&lt;",1,A!V847)</f>
        <v>0</v>
      </c>
      <c r="W847">
        <f>A!W847</f>
        <v>0</v>
      </c>
      <c r="X847">
        <f>A!X847</f>
        <v>0</v>
      </c>
      <c r="Y847">
        <f>A!Y847</f>
        <v>0</v>
      </c>
      <c r="Z847" s="23">
        <f t="shared" si="13"/>
        <v>0</v>
      </c>
      <c r="AA847">
        <f>A!Z847</f>
        <v>0</v>
      </c>
      <c r="AB847">
        <f>A!AA847</f>
        <v>0</v>
      </c>
      <c r="AC847">
        <f>A!AB847</f>
        <v>0</v>
      </c>
      <c r="AD847">
        <f>A!AC847</f>
        <v>0</v>
      </c>
      <c r="AE847">
        <f>A!AD847</f>
        <v>0</v>
      </c>
      <c r="AF847">
        <f>A!AE847</f>
        <v>0</v>
      </c>
      <c r="AG847">
        <f>A!AF847</f>
        <v>0</v>
      </c>
      <c r="AH847">
        <f>A!AG847</f>
        <v>0</v>
      </c>
      <c r="AI847">
        <f>A!AH847</f>
        <v>0</v>
      </c>
      <c r="AJ847">
        <f>A!AI847</f>
        <v>0</v>
      </c>
      <c r="AK847">
        <f>A!AJ847</f>
        <v>0</v>
      </c>
      <c r="AL847">
        <f>A!AK847</f>
        <v>0</v>
      </c>
      <c r="AM847">
        <f>A!AL847</f>
        <v>0</v>
      </c>
      <c r="AN847">
        <f>A!AM847</f>
        <v>0</v>
      </c>
      <c r="AO847">
        <f>A!AN847</f>
        <v>0</v>
      </c>
      <c r="AP847">
        <f>A!AO847</f>
        <v>0</v>
      </c>
      <c r="AQ847">
        <f>A!AP847</f>
        <v>0</v>
      </c>
      <c r="AR847">
        <f>A!AQ847</f>
        <v>0</v>
      </c>
      <c r="AS847">
        <f>A!AR847</f>
        <v>0</v>
      </c>
      <c r="AT847">
        <f>A!AS847</f>
        <v>0</v>
      </c>
      <c r="AU847">
        <f>A!AT847</f>
        <v>0</v>
      </c>
      <c r="AV847">
        <f>A!AU847</f>
        <v>0</v>
      </c>
      <c r="AW847" s="23" t="str">
        <f>IF(A!AV847=0,"",A!AV847)</f>
        <v/>
      </c>
      <c r="AX847">
        <f>A!AW847</f>
        <v>0</v>
      </c>
      <c r="AY847">
        <f>A!AX847</f>
        <v>0</v>
      </c>
      <c r="AZ847">
        <f>A!AY847</f>
        <v>0</v>
      </c>
      <c r="BA847">
        <f>A!AZ847</f>
        <v>0</v>
      </c>
      <c r="BB847">
        <f>A!BA847</f>
        <v>0</v>
      </c>
      <c r="BC847">
        <f>A!BB847</f>
        <v>0</v>
      </c>
      <c r="BD847">
        <f>A!BC847</f>
        <v>0</v>
      </c>
      <c r="BE847">
        <f>A!BD847</f>
        <v>0</v>
      </c>
      <c r="BF847">
        <f>A!BE847</f>
        <v>0</v>
      </c>
      <c r="BG847">
        <f>A!BF847</f>
        <v>0</v>
      </c>
      <c r="BH847">
        <f>A!BG847</f>
        <v>0</v>
      </c>
      <c r="BI847">
        <f>A!BH847</f>
        <v>0</v>
      </c>
      <c r="BJ847">
        <f>A!BI847</f>
        <v>0</v>
      </c>
      <c r="BK847">
        <f>A!BJ847</f>
        <v>0</v>
      </c>
      <c r="BL847">
        <f>A!BK847</f>
        <v>0</v>
      </c>
      <c r="BM847">
        <f>A!BL847</f>
        <v>0</v>
      </c>
      <c r="BN847">
        <f>A!BM847</f>
        <v>0</v>
      </c>
      <c r="BO847">
        <f>A!BN847</f>
        <v>0</v>
      </c>
      <c r="BP847">
        <f>A!BO847</f>
        <v>0</v>
      </c>
      <c r="BQ847">
        <f>A!BP847</f>
        <v>0</v>
      </c>
      <c r="BR847">
        <f>A!BQ847</f>
        <v>0</v>
      </c>
      <c r="BS847">
        <f>A!BR847</f>
        <v>0</v>
      </c>
      <c r="BT847">
        <f>A!BS847</f>
        <v>0</v>
      </c>
      <c r="BU847">
        <f>A!BT847</f>
        <v>0</v>
      </c>
      <c r="BV847">
        <f>A!BU847</f>
        <v>0</v>
      </c>
      <c r="BW847">
        <f>A!BV847</f>
        <v>0</v>
      </c>
      <c r="BX847">
        <f>A!BW847</f>
        <v>0</v>
      </c>
      <c r="BY847">
        <f>A!BX847</f>
        <v>0</v>
      </c>
      <c r="BZ847">
        <f>A!BY847</f>
        <v>0</v>
      </c>
      <c r="CA847">
        <f>A!BZ847</f>
        <v>0</v>
      </c>
      <c r="CB847">
        <f>A!CA847</f>
        <v>0</v>
      </c>
      <c r="CC847">
        <f>A!CB847</f>
        <v>0</v>
      </c>
      <c r="CD847">
        <f>A!CC847</f>
        <v>0</v>
      </c>
      <c r="CE847">
        <f>A!CD847</f>
        <v>0</v>
      </c>
      <c r="CF847">
        <f>A!CE847</f>
        <v>0</v>
      </c>
      <c r="CG847">
        <f>A!CF847</f>
        <v>0</v>
      </c>
      <c r="CH847">
        <f>A!CG847</f>
        <v>0</v>
      </c>
      <c r="CI847">
        <f>A!CH847</f>
        <v>0</v>
      </c>
      <c r="CJ847">
        <f>A!CI847</f>
        <v>0</v>
      </c>
      <c r="CK847">
        <f>A!CJ847</f>
        <v>0</v>
      </c>
      <c r="CL847">
        <f>A!CK847</f>
        <v>0</v>
      </c>
      <c r="CM847">
        <f>A!CL847</f>
        <v>0</v>
      </c>
      <c r="CN847">
        <f>A!CM847</f>
        <v>0</v>
      </c>
      <c r="CO847">
        <f>A!CN847</f>
        <v>0</v>
      </c>
      <c r="CP847">
        <f>A!CO847</f>
        <v>0</v>
      </c>
      <c r="CQ847">
        <f>A!CO1157</f>
        <v>0</v>
      </c>
      <c r="CR847">
        <f>A!CP847</f>
        <v>0</v>
      </c>
      <c r="CS847">
        <f>A!CQ847</f>
        <v>0</v>
      </c>
    </row>
    <row r="848" spans="1:97" x14ac:dyDescent="0.2">
      <c r="A848">
        <f>A!A848</f>
        <v>0</v>
      </c>
      <c r="B848">
        <f>A!B848</f>
        <v>0</v>
      </c>
      <c r="C848">
        <f>A!C848</f>
        <v>0</v>
      </c>
      <c r="D848">
        <f>A!D848</f>
        <v>0</v>
      </c>
      <c r="E848">
        <f>A!E848</f>
        <v>0</v>
      </c>
      <c r="F848">
        <f>A!F848</f>
        <v>0</v>
      </c>
      <c r="G848">
        <f>A!G848</f>
        <v>0</v>
      </c>
      <c r="H848">
        <f>A!H848</f>
        <v>0</v>
      </c>
      <c r="I848">
        <f>A!I848</f>
        <v>0</v>
      </c>
      <c r="J848">
        <f>A!J848</f>
        <v>0</v>
      </c>
      <c r="K848">
        <f>A!K848</f>
        <v>0</v>
      </c>
      <c r="L848">
        <f>A!L848</f>
        <v>0</v>
      </c>
      <c r="M848">
        <f>A!M848</f>
        <v>0</v>
      </c>
      <c r="N848">
        <f>A!N848</f>
        <v>0</v>
      </c>
      <c r="O848">
        <f>A!O848</f>
        <v>0</v>
      </c>
      <c r="P848" s="23" t="str">
        <f>IF(A!P848="","",INDEX(B!$A$1:$BT$2000,MATCH(A!P848,B!$AX$1:$AX$2000,0),D!$B$5))</f>
        <v/>
      </c>
      <c r="Q848">
        <f>A!Q848</f>
        <v>0</v>
      </c>
      <c r="R848">
        <f>A!R848</f>
        <v>0</v>
      </c>
      <c r="S848">
        <f>A!S848</f>
        <v>0</v>
      </c>
      <c r="T848">
        <f>A!T848</f>
        <v>0</v>
      </c>
      <c r="U848">
        <f>A!U848</f>
        <v>0</v>
      </c>
      <c r="V848" s="23">
        <f>IF(A!V848="&lt;",1,A!V848)</f>
        <v>0</v>
      </c>
      <c r="W848">
        <f>A!W848</f>
        <v>0</v>
      </c>
      <c r="X848">
        <f>A!X848</f>
        <v>0</v>
      </c>
      <c r="Y848">
        <f>A!Y848</f>
        <v>0</v>
      </c>
      <c r="Z848" s="23">
        <f t="shared" si="13"/>
        <v>0</v>
      </c>
      <c r="AA848">
        <f>A!Z848</f>
        <v>0</v>
      </c>
      <c r="AB848">
        <f>A!AA848</f>
        <v>0</v>
      </c>
      <c r="AC848">
        <f>A!AB848</f>
        <v>0</v>
      </c>
      <c r="AD848">
        <f>A!AC848</f>
        <v>0</v>
      </c>
      <c r="AE848">
        <f>A!AD848</f>
        <v>0</v>
      </c>
      <c r="AF848">
        <f>A!AE848</f>
        <v>0</v>
      </c>
      <c r="AG848">
        <f>A!AF848</f>
        <v>0</v>
      </c>
      <c r="AH848">
        <f>A!AG848</f>
        <v>0</v>
      </c>
      <c r="AI848">
        <f>A!AH848</f>
        <v>0</v>
      </c>
      <c r="AJ848">
        <f>A!AI848</f>
        <v>0</v>
      </c>
      <c r="AK848">
        <f>A!AJ848</f>
        <v>0</v>
      </c>
      <c r="AL848">
        <f>A!AK848</f>
        <v>0</v>
      </c>
      <c r="AM848">
        <f>A!AL848</f>
        <v>0</v>
      </c>
      <c r="AN848">
        <f>A!AM848</f>
        <v>0</v>
      </c>
      <c r="AO848">
        <f>A!AN848</f>
        <v>0</v>
      </c>
      <c r="AP848">
        <f>A!AO848</f>
        <v>0</v>
      </c>
      <c r="AQ848">
        <f>A!AP848</f>
        <v>0</v>
      </c>
      <c r="AR848">
        <f>A!AQ848</f>
        <v>0</v>
      </c>
      <c r="AS848">
        <f>A!AR848</f>
        <v>0</v>
      </c>
      <c r="AT848">
        <f>A!AS848</f>
        <v>0</v>
      </c>
      <c r="AU848">
        <f>A!AT848</f>
        <v>0</v>
      </c>
      <c r="AV848">
        <f>A!AU848</f>
        <v>0</v>
      </c>
      <c r="AW848" s="23" t="str">
        <f>IF(A!AV848=0,"",A!AV848)</f>
        <v/>
      </c>
      <c r="AX848">
        <f>A!AW848</f>
        <v>0</v>
      </c>
      <c r="AY848">
        <f>A!AX848</f>
        <v>0</v>
      </c>
      <c r="AZ848">
        <f>A!AY848</f>
        <v>0</v>
      </c>
      <c r="BA848">
        <f>A!AZ848</f>
        <v>0</v>
      </c>
      <c r="BB848">
        <f>A!BA848</f>
        <v>0</v>
      </c>
      <c r="BC848">
        <f>A!BB848</f>
        <v>0</v>
      </c>
      <c r="BD848">
        <f>A!BC848</f>
        <v>0</v>
      </c>
      <c r="BE848">
        <f>A!BD848</f>
        <v>0</v>
      </c>
      <c r="BF848">
        <f>A!BE848</f>
        <v>0</v>
      </c>
      <c r="BG848">
        <f>A!BF848</f>
        <v>0</v>
      </c>
      <c r="BH848">
        <f>A!BG848</f>
        <v>0</v>
      </c>
      <c r="BI848">
        <f>A!BH848</f>
        <v>0</v>
      </c>
      <c r="BJ848">
        <f>A!BI848</f>
        <v>0</v>
      </c>
      <c r="BK848">
        <f>A!BJ848</f>
        <v>0</v>
      </c>
      <c r="BL848">
        <f>A!BK848</f>
        <v>0</v>
      </c>
      <c r="BM848">
        <f>A!BL848</f>
        <v>0</v>
      </c>
      <c r="BN848">
        <f>A!BM848</f>
        <v>0</v>
      </c>
      <c r="BO848">
        <f>A!BN848</f>
        <v>0</v>
      </c>
      <c r="BP848">
        <f>A!BO848</f>
        <v>0</v>
      </c>
      <c r="BQ848">
        <f>A!BP848</f>
        <v>0</v>
      </c>
      <c r="BR848">
        <f>A!BQ848</f>
        <v>0</v>
      </c>
      <c r="BS848">
        <f>A!BR848</f>
        <v>0</v>
      </c>
      <c r="BT848">
        <f>A!BS848</f>
        <v>0</v>
      </c>
      <c r="BU848">
        <f>A!BT848</f>
        <v>0</v>
      </c>
      <c r="BV848">
        <f>A!BU848</f>
        <v>0</v>
      </c>
      <c r="BW848">
        <f>A!BV848</f>
        <v>0</v>
      </c>
      <c r="BX848">
        <f>A!BW848</f>
        <v>0</v>
      </c>
      <c r="BY848">
        <f>A!BX848</f>
        <v>0</v>
      </c>
      <c r="BZ848">
        <f>A!BY848</f>
        <v>0</v>
      </c>
      <c r="CA848">
        <f>A!BZ848</f>
        <v>0</v>
      </c>
      <c r="CB848">
        <f>A!CA848</f>
        <v>0</v>
      </c>
      <c r="CC848">
        <f>A!CB848</f>
        <v>0</v>
      </c>
      <c r="CD848">
        <f>A!CC848</f>
        <v>0</v>
      </c>
      <c r="CE848">
        <f>A!CD848</f>
        <v>0</v>
      </c>
      <c r="CF848">
        <f>A!CE848</f>
        <v>0</v>
      </c>
      <c r="CG848">
        <f>A!CF848</f>
        <v>0</v>
      </c>
      <c r="CH848">
        <f>A!CG848</f>
        <v>0</v>
      </c>
      <c r="CI848">
        <f>A!CH848</f>
        <v>0</v>
      </c>
      <c r="CJ848">
        <f>A!CI848</f>
        <v>0</v>
      </c>
      <c r="CK848">
        <f>A!CJ848</f>
        <v>0</v>
      </c>
      <c r="CL848">
        <f>A!CK848</f>
        <v>0</v>
      </c>
      <c r="CM848">
        <f>A!CL848</f>
        <v>0</v>
      </c>
      <c r="CN848">
        <f>A!CM848</f>
        <v>0</v>
      </c>
      <c r="CO848">
        <f>A!CN848</f>
        <v>0</v>
      </c>
      <c r="CP848">
        <f>A!CO848</f>
        <v>0</v>
      </c>
      <c r="CQ848">
        <f>A!CO1158</f>
        <v>0</v>
      </c>
      <c r="CR848">
        <f>A!CP848</f>
        <v>0</v>
      </c>
      <c r="CS848">
        <f>A!CQ848</f>
        <v>0</v>
      </c>
    </row>
    <row r="849" spans="1:97" x14ac:dyDescent="0.2">
      <c r="A849">
        <f>A!A849</f>
        <v>0</v>
      </c>
      <c r="B849">
        <f>A!B849</f>
        <v>0</v>
      </c>
      <c r="C849">
        <f>A!C849</f>
        <v>0</v>
      </c>
      <c r="D849">
        <f>A!D849</f>
        <v>0</v>
      </c>
      <c r="E849">
        <f>A!E849</f>
        <v>0</v>
      </c>
      <c r="F849">
        <f>A!F849</f>
        <v>0</v>
      </c>
      <c r="G849">
        <f>A!G849</f>
        <v>0</v>
      </c>
      <c r="H849">
        <f>A!H849</f>
        <v>0</v>
      </c>
      <c r="I849">
        <f>A!I849</f>
        <v>0</v>
      </c>
      <c r="J849">
        <f>A!J849</f>
        <v>0</v>
      </c>
      <c r="K849">
        <f>A!K849</f>
        <v>0</v>
      </c>
      <c r="L849">
        <f>A!L849</f>
        <v>0</v>
      </c>
      <c r="M849">
        <f>A!M849</f>
        <v>0</v>
      </c>
      <c r="N849">
        <f>A!N849</f>
        <v>0</v>
      </c>
      <c r="O849">
        <f>A!O849</f>
        <v>0</v>
      </c>
      <c r="P849" s="23" t="str">
        <f>IF(A!P849="","",INDEX(B!$A$1:$BT$2000,MATCH(A!P849,B!$AX$1:$AX$2000,0),D!$B$5))</f>
        <v/>
      </c>
      <c r="Q849">
        <f>A!Q849</f>
        <v>0</v>
      </c>
      <c r="R849">
        <f>A!R849</f>
        <v>0</v>
      </c>
      <c r="S849">
        <f>A!S849</f>
        <v>0</v>
      </c>
      <c r="T849">
        <f>A!T849</f>
        <v>0</v>
      </c>
      <c r="U849">
        <f>A!U849</f>
        <v>0</v>
      </c>
      <c r="V849" s="23">
        <f>IF(A!V849="&lt;",1,A!V849)</f>
        <v>0</v>
      </c>
      <c r="W849">
        <f>A!W849</f>
        <v>0</v>
      </c>
      <c r="X849">
        <f>A!X849</f>
        <v>0</v>
      </c>
      <c r="Y849">
        <f>A!Y849</f>
        <v>0</v>
      </c>
      <c r="Z849" s="23">
        <f t="shared" si="13"/>
        <v>0</v>
      </c>
      <c r="AA849">
        <f>A!Z849</f>
        <v>0</v>
      </c>
      <c r="AB849">
        <f>A!AA849</f>
        <v>0</v>
      </c>
      <c r="AC849">
        <f>A!AB849</f>
        <v>0</v>
      </c>
      <c r="AD849">
        <f>A!AC849</f>
        <v>0</v>
      </c>
      <c r="AE849">
        <f>A!AD849</f>
        <v>0</v>
      </c>
      <c r="AF849">
        <f>A!AE849</f>
        <v>0</v>
      </c>
      <c r="AG849">
        <f>A!AF849</f>
        <v>0</v>
      </c>
      <c r="AH849">
        <f>A!AG849</f>
        <v>0</v>
      </c>
      <c r="AI849">
        <f>A!AH849</f>
        <v>0</v>
      </c>
      <c r="AJ849">
        <f>A!AI849</f>
        <v>0</v>
      </c>
      <c r="AK849">
        <f>A!AJ849</f>
        <v>0</v>
      </c>
      <c r="AL849">
        <f>A!AK849</f>
        <v>0</v>
      </c>
      <c r="AM849">
        <f>A!AL849</f>
        <v>0</v>
      </c>
      <c r="AN849">
        <f>A!AM849</f>
        <v>0</v>
      </c>
      <c r="AO849">
        <f>A!AN849</f>
        <v>0</v>
      </c>
      <c r="AP849">
        <f>A!AO849</f>
        <v>0</v>
      </c>
      <c r="AQ849">
        <f>A!AP849</f>
        <v>0</v>
      </c>
      <c r="AR849">
        <f>A!AQ849</f>
        <v>0</v>
      </c>
      <c r="AS849">
        <f>A!AR849</f>
        <v>0</v>
      </c>
      <c r="AT849">
        <f>A!AS849</f>
        <v>0</v>
      </c>
      <c r="AU849">
        <f>A!AT849</f>
        <v>0</v>
      </c>
      <c r="AV849">
        <f>A!AU849</f>
        <v>0</v>
      </c>
      <c r="AW849" s="23" t="str">
        <f>IF(A!AV849=0,"",A!AV849)</f>
        <v/>
      </c>
      <c r="AX849">
        <f>A!AW849</f>
        <v>0</v>
      </c>
      <c r="AY849">
        <f>A!AX849</f>
        <v>0</v>
      </c>
      <c r="AZ849">
        <f>A!AY849</f>
        <v>0</v>
      </c>
      <c r="BA849">
        <f>A!AZ849</f>
        <v>0</v>
      </c>
      <c r="BB849">
        <f>A!BA849</f>
        <v>0</v>
      </c>
      <c r="BC849">
        <f>A!BB849</f>
        <v>0</v>
      </c>
      <c r="BD849">
        <f>A!BC849</f>
        <v>0</v>
      </c>
      <c r="BE849">
        <f>A!BD849</f>
        <v>0</v>
      </c>
      <c r="BF849">
        <f>A!BE849</f>
        <v>0</v>
      </c>
      <c r="BG849">
        <f>A!BF849</f>
        <v>0</v>
      </c>
      <c r="BH849">
        <f>A!BG849</f>
        <v>0</v>
      </c>
      <c r="BI849">
        <f>A!BH849</f>
        <v>0</v>
      </c>
      <c r="BJ849">
        <f>A!BI849</f>
        <v>0</v>
      </c>
      <c r="BK849">
        <f>A!BJ849</f>
        <v>0</v>
      </c>
      <c r="BL849">
        <f>A!BK849</f>
        <v>0</v>
      </c>
      <c r="BM849">
        <f>A!BL849</f>
        <v>0</v>
      </c>
      <c r="BN849">
        <f>A!BM849</f>
        <v>0</v>
      </c>
      <c r="BO849">
        <f>A!BN849</f>
        <v>0</v>
      </c>
      <c r="BP849">
        <f>A!BO849</f>
        <v>0</v>
      </c>
      <c r="BQ849">
        <f>A!BP849</f>
        <v>0</v>
      </c>
      <c r="BR849">
        <f>A!BQ849</f>
        <v>0</v>
      </c>
      <c r="BS849">
        <f>A!BR849</f>
        <v>0</v>
      </c>
      <c r="BT849">
        <f>A!BS849</f>
        <v>0</v>
      </c>
      <c r="BU849">
        <f>A!BT849</f>
        <v>0</v>
      </c>
      <c r="BV849">
        <f>A!BU849</f>
        <v>0</v>
      </c>
      <c r="BW849">
        <f>A!BV849</f>
        <v>0</v>
      </c>
      <c r="BX849">
        <f>A!BW849</f>
        <v>0</v>
      </c>
      <c r="BY849">
        <f>A!BX849</f>
        <v>0</v>
      </c>
      <c r="BZ849">
        <f>A!BY849</f>
        <v>0</v>
      </c>
      <c r="CA849">
        <f>A!BZ849</f>
        <v>0</v>
      </c>
      <c r="CB849">
        <f>A!CA849</f>
        <v>0</v>
      </c>
      <c r="CC849">
        <f>A!CB849</f>
        <v>0</v>
      </c>
      <c r="CD849">
        <f>A!CC849</f>
        <v>0</v>
      </c>
      <c r="CE849">
        <f>A!CD849</f>
        <v>0</v>
      </c>
      <c r="CF849">
        <f>A!CE849</f>
        <v>0</v>
      </c>
      <c r="CG849">
        <f>A!CF849</f>
        <v>0</v>
      </c>
      <c r="CH849">
        <f>A!CG849</f>
        <v>0</v>
      </c>
      <c r="CI849">
        <f>A!CH849</f>
        <v>0</v>
      </c>
      <c r="CJ849">
        <f>A!CI849</f>
        <v>0</v>
      </c>
      <c r="CK849">
        <f>A!CJ849</f>
        <v>0</v>
      </c>
      <c r="CL849">
        <f>A!CK849</f>
        <v>0</v>
      </c>
      <c r="CM849">
        <f>A!CL849</f>
        <v>0</v>
      </c>
      <c r="CN849">
        <f>A!CM849</f>
        <v>0</v>
      </c>
      <c r="CO849">
        <f>A!CN849</f>
        <v>0</v>
      </c>
      <c r="CP849">
        <f>A!CO849</f>
        <v>0</v>
      </c>
      <c r="CQ849">
        <f>A!CO1159</f>
        <v>0</v>
      </c>
      <c r="CR849">
        <f>A!CP849</f>
        <v>0</v>
      </c>
      <c r="CS849">
        <f>A!CQ849</f>
        <v>0</v>
      </c>
    </row>
    <row r="850" spans="1:97" x14ac:dyDescent="0.2">
      <c r="A850">
        <f>A!A850</f>
        <v>0</v>
      </c>
      <c r="B850">
        <f>A!B850</f>
        <v>0</v>
      </c>
      <c r="C850">
        <f>A!C850</f>
        <v>0</v>
      </c>
      <c r="D850">
        <f>A!D850</f>
        <v>0</v>
      </c>
      <c r="E850">
        <f>A!E850</f>
        <v>0</v>
      </c>
      <c r="F850">
        <f>A!F850</f>
        <v>0</v>
      </c>
      <c r="G850">
        <f>A!G850</f>
        <v>0</v>
      </c>
      <c r="H850">
        <f>A!H850</f>
        <v>0</v>
      </c>
      <c r="I850">
        <f>A!I850</f>
        <v>0</v>
      </c>
      <c r="J850">
        <f>A!J850</f>
        <v>0</v>
      </c>
      <c r="K850">
        <f>A!K850</f>
        <v>0</v>
      </c>
      <c r="L850">
        <f>A!L850</f>
        <v>0</v>
      </c>
      <c r="M850">
        <f>A!M850</f>
        <v>0</v>
      </c>
      <c r="N850">
        <f>A!N850</f>
        <v>0</v>
      </c>
      <c r="O850">
        <f>A!O850</f>
        <v>0</v>
      </c>
      <c r="P850" s="23" t="str">
        <f>IF(A!P850="","",INDEX(B!$A$1:$BT$2000,MATCH(A!P850,B!$AX$1:$AX$2000,0),D!$B$5))</f>
        <v/>
      </c>
      <c r="Q850">
        <f>A!Q850</f>
        <v>0</v>
      </c>
      <c r="R850">
        <f>A!R850</f>
        <v>0</v>
      </c>
      <c r="S850">
        <f>A!S850</f>
        <v>0</v>
      </c>
      <c r="T850">
        <f>A!T850</f>
        <v>0</v>
      </c>
      <c r="U850">
        <f>A!U850</f>
        <v>0</v>
      </c>
      <c r="V850" s="23">
        <f>IF(A!V850="&lt;",1,A!V850)</f>
        <v>0</v>
      </c>
      <c r="W850">
        <f>A!W850</f>
        <v>0</v>
      </c>
      <c r="X850">
        <f>A!X850</f>
        <v>0</v>
      </c>
      <c r="Y850">
        <f>A!Y850</f>
        <v>0</v>
      </c>
      <c r="Z850" s="23">
        <f t="shared" si="13"/>
        <v>0</v>
      </c>
      <c r="AA850">
        <f>A!Z850</f>
        <v>0</v>
      </c>
      <c r="AB850">
        <f>A!AA850</f>
        <v>0</v>
      </c>
      <c r="AC850">
        <f>A!AB850</f>
        <v>0</v>
      </c>
      <c r="AD850">
        <f>A!AC850</f>
        <v>0</v>
      </c>
      <c r="AE850">
        <f>A!AD850</f>
        <v>0</v>
      </c>
      <c r="AF850">
        <f>A!AE850</f>
        <v>0</v>
      </c>
      <c r="AG850">
        <f>A!AF850</f>
        <v>0</v>
      </c>
      <c r="AH850">
        <f>A!AG850</f>
        <v>0</v>
      </c>
      <c r="AI850">
        <f>A!AH850</f>
        <v>0</v>
      </c>
      <c r="AJ850">
        <f>A!AI850</f>
        <v>0</v>
      </c>
      <c r="AK850">
        <f>A!AJ850</f>
        <v>0</v>
      </c>
      <c r="AL850">
        <f>A!AK850</f>
        <v>0</v>
      </c>
      <c r="AM850">
        <f>A!AL850</f>
        <v>0</v>
      </c>
      <c r="AN850">
        <f>A!AM850</f>
        <v>0</v>
      </c>
      <c r="AO850">
        <f>A!AN850</f>
        <v>0</v>
      </c>
      <c r="AP850">
        <f>A!AO850</f>
        <v>0</v>
      </c>
      <c r="AQ850">
        <f>A!AP850</f>
        <v>0</v>
      </c>
      <c r="AR850">
        <f>A!AQ850</f>
        <v>0</v>
      </c>
      <c r="AS850">
        <f>A!AR850</f>
        <v>0</v>
      </c>
      <c r="AT850">
        <f>A!AS850</f>
        <v>0</v>
      </c>
      <c r="AU850">
        <f>A!AT850</f>
        <v>0</v>
      </c>
      <c r="AV850">
        <f>A!AU850</f>
        <v>0</v>
      </c>
      <c r="AW850" s="23" t="str">
        <f>IF(A!AV850=0,"",A!AV850)</f>
        <v/>
      </c>
      <c r="AX850">
        <f>A!AW850</f>
        <v>0</v>
      </c>
      <c r="AY850">
        <f>A!AX850</f>
        <v>0</v>
      </c>
      <c r="AZ850">
        <f>A!AY850</f>
        <v>0</v>
      </c>
      <c r="BA850">
        <f>A!AZ850</f>
        <v>0</v>
      </c>
      <c r="BB850">
        <f>A!BA850</f>
        <v>0</v>
      </c>
      <c r="BC850">
        <f>A!BB850</f>
        <v>0</v>
      </c>
      <c r="BD850">
        <f>A!BC850</f>
        <v>0</v>
      </c>
      <c r="BE850">
        <f>A!BD850</f>
        <v>0</v>
      </c>
      <c r="BF850">
        <f>A!BE850</f>
        <v>0</v>
      </c>
      <c r="BG850">
        <f>A!BF850</f>
        <v>0</v>
      </c>
      <c r="BH850">
        <f>A!BG850</f>
        <v>0</v>
      </c>
      <c r="BI850">
        <f>A!BH850</f>
        <v>0</v>
      </c>
      <c r="BJ850">
        <f>A!BI850</f>
        <v>0</v>
      </c>
      <c r="BK850">
        <f>A!BJ850</f>
        <v>0</v>
      </c>
      <c r="BL850">
        <f>A!BK850</f>
        <v>0</v>
      </c>
      <c r="BM850">
        <f>A!BL850</f>
        <v>0</v>
      </c>
      <c r="BN850">
        <f>A!BM850</f>
        <v>0</v>
      </c>
      <c r="BO850">
        <f>A!BN850</f>
        <v>0</v>
      </c>
      <c r="BP850">
        <f>A!BO850</f>
        <v>0</v>
      </c>
      <c r="BQ850">
        <f>A!BP850</f>
        <v>0</v>
      </c>
      <c r="BR850">
        <f>A!BQ850</f>
        <v>0</v>
      </c>
      <c r="BS850">
        <f>A!BR850</f>
        <v>0</v>
      </c>
      <c r="BT850">
        <f>A!BS850</f>
        <v>0</v>
      </c>
      <c r="BU850">
        <f>A!BT850</f>
        <v>0</v>
      </c>
      <c r="BV850">
        <f>A!BU850</f>
        <v>0</v>
      </c>
      <c r="BW850">
        <f>A!BV850</f>
        <v>0</v>
      </c>
      <c r="BX850">
        <f>A!BW850</f>
        <v>0</v>
      </c>
      <c r="BY850">
        <f>A!BX850</f>
        <v>0</v>
      </c>
      <c r="BZ850">
        <f>A!BY850</f>
        <v>0</v>
      </c>
      <c r="CA850">
        <f>A!BZ850</f>
        <v>0</v>
      </c>
      <c r="CB850">
        <f>A!CA850</f>
        <v>0</v>
      </c>
      <c r="CC850">
        <f>A!CB850</f>
        <v>0</v>
      </c>
      <c r="CD850">
        <f>A!CC850</f>
        <v>0</v>
      </c>
      <c r="CE850">
        <f>A!CD850</f>
        <v>0</v>
      </c>
      <c r="CF850">
        <f>A!CE850</f>
        <v>0</v>
      </c>
      <c r="CG850">
        <f>A!CF850</f>
        <v>0</v>
      </c>
      <c r="CH850">
        <f>A!CG850</f>
        <v>0</v>
      </c>
      <c r="CI850">
        <f>A!CH850</f>
        <v>0</v>
      </c>
      <c r="CJ850">
        <f>A!CI850</f>
        <v>0</v>
      </c>
      <c r="CK850">
        <f>A!CJ850</f>
        <v>0</v>
      </c>
      <c r="CL850">
        <f>A!CK850</f>
        <v>0</v>
      </c>
      <c r="CM850">
        <f>A!CL850</f>
        <v>0</v>
      </c>
      <c r="CN850">
        <f>A!CM850</f>
        <v>0</v>
      </c>
      <c r="CO850">
        <f>A!CN850</f>
        <v>0</v>
      </c>
      <c r="CP850">
        <f>A!CO850</f>
        <v>0</v>
      </c>
      <c r="CQ850">
        <f>A!CO1160</f>
        <v>0</v>
      </c>
      <c r="CR850">
        <f>A!CP850</f>
        <v>0</v>
      </c>
      <c r="CS850">
        <f>A!CQ850</f>
        <v>0</v>
      </c>
    </row>
    <row r="851" spans="1:97" x14ac:dyDescent="0.2">
      <c r="A851">
        <f>A!A851</f>
        <v>0</v>
      </c>
      <c r="B851">
        <f>A!B851</f>
        <v>0</v>
      </c>
      <c r="C851">
        <f>A!C851</f>
        <v>0</v>
      </c>
      <c r="D851">
        <f>A!D851</f>
        <v>0</v>
      </c>
      <c r="E851">
        <f>A!E851</f>
        <v>0</v>
      </c>
      <c r="F851">
        <f>A!F851</f>
        <v>0</v>
      </c>
      <c r="G851">
        <f>A!G851</f>
        <v>0</v>
      </c>
      <c r="H851">
        <f>A!H851</f>
        <v>0</v>
      </c>
      <c r="I851">
        <f>A!I851</f>
        <v>0</v>
      </c>
      <c r="J851">
        <f>A!J851</f>
        <v>0</v>
      </c>
      <c r="K851">
        <f>A!K851</f>
        <v>0</v>
      </c>
      <c r="L851">
        <f>A!L851</f>
        <v>0</v>
      </c>
      <c r="M851">
        <f>A!M851</f>
        <v>0</v>
      </c>
      <c r="N851">
        <f>A!N851</f>
        <v>0</v>
      </c>
      <c r="O851">
        <f>A!O851</f>
        <v>0</v>
      </c>
      <c r="P851" s="23" t="str">
        <f>IF(A!P851="","",INDEX(B!$A$1:$BT$2000,MATCH(A!P851,B!$AX$1:$AX$2000,0),D!$B$5))</f>
        <v/>
      </c>
      <c r="Q851">
        <f>A!Q851</f>
        <v>0</v>
      </c>
      <c r="R851">
        <f>A!R851</f>
        <v>0</v>
      </c>
      <c r="S851">
        <f>A!S851</f>
        <v>0</v>
      </c>
      <c r="T851">
        <f>A!T851</f>
        <v>0</v>
      </c>
      <c r="U851">
        <f>A!U851</f>
        <v>0</v>
      </c>
      <c r="V851" s="23">
        <f>IF(A!V851="&lt;",1,A!V851)</f>
        <v>0</v>
      </c>
      <c r="W851">
        <f>A!W851</f>
        <v>0</v>
      </c>
      <c r="X851">
        <f>A!X851</f>
        <v>0</v>
      </c>
      <c r="Y851">
        <f>A!Y851</f>
        <v>0</v>
      </c>
      <c r="Z851" s="23">
        <f t="shared" si="13"/>
        <v>0</v>
      </c>
      <c r="AA851">
        <f>A!Z851</f>
        <v>0</v>
      </c>
      <c r="AB851">
        <f>A!AA851</f>
        <v>0</v>
      </c>
      <c r="AC851">
        <f>A!AB851</f>
        <v>0</v>
      </c>
      <c r="AD851">
        <f>A!AC851</f>
        <v>0</v>
      </c>
      <c r="AE851">
        <f>A!AD851</f>
        <v>0</v>
      </c>
      <c r="AF851">
        <f>A!AE851</f>
        <v>0</v>
      </c>
      <c r="AG851">
        <f>A!AF851</f>
        <v>0</v>
      </c>
      <c r="AH851">
        <f>A!AG851</f>
        <v>0</v>
      </c>
      <c r="AI851">
        <f>A!AH851</f>
        <v>0</v>
      </c>
      <c r="AJ851">
        <f>A!AI851</f>
        <v>0</v>
      </c>
      <c r="AK851">
        <f>A!AJ851</f>
        <v>0</v>
      </c>
      <c r="AL851">
        <f>A!AK851</f>
        <v>0</v>
      </c>
      <c r="AM851">
        <f>A!AL851</f>
        <v>0</v>
      </c>
      <c r="AN851">
        <f>A!AM851</f>
        <v>0</v>
      </c>
      <c r="AO851">
        <f>A!AN851</f>
        <v>0</v>
      </c>
      <c r="AP851">
        <f>A!AO851</f>
        <v>0</v>
      </c>
      <c r="AQ851">
        <f>A!AP851</f>
        <v>0</v>
      </c>
      <c r="AR851">
        <f>A!AQ851</f>
        <v>0</v>
      </c>
      <c r="AS851">
        <f>A!AR851</f>
        <v>0</v>
      </c>
      <c r="AT851">
        <f>A!AS851</f>
        <v>0</v>
      </c>
      <c r="AU851">
        <f>A!AT851</f>
        <v>0</v>
      </c>
      <c r="AV851">
        <f>A!AU851</f>
        <v>0</v>
      </c>
      <c r="AW851" s="23" t="str">
        <f>IF(A!AV851=0,"",A!AV851)</f>
        <v/>
      </c>
      <c r="AX851">
        <f>A!AW851</f>
        <v>0</v>
      </c>
      <c r="AY851">
        <f>A!AX851</f>
        <v>0</v>
      </c>
      <c r="AZ851">
        <f>A!AY851</f>
        <v>0</v>
      </c>
      <c r="BA851">
        <f>A!AZ851</f>
        <v>0</v>
      </c>
      <c r="BB851">
        <f>A!BA851</f>
        <v>0</v>
      </c>
      <c r="BC851">
        <f>A!BB851</f>
        <v>0</v>
      </c>
      <c r="BD851">
        <f>A!BC851</f>
        <v>0</v>
      </c>
      <c r="BE851">
        <f>A!BD851</f>
        <v>0</v>
      </c>
      <c r="BF851">
        <f>A!BE851</f>
        <v>0</v>
      </c>
      <c r="BG851">
        <f>A!BF851</f>
        <v>0</v>
      </c>
      <c r="BH851">
        <f>A!BG851</f>
        <v>0</v>
      </c>
      <c r="BI851">
        <f>A!BH851</f>
        <v>0</v>
      </c>
      <c r="BJ851">
        <f>A!BI851</f>
        <v>0</v>
      </c>
      <c r="BK851">
        <f>A!BJ851</f>
        <v>0</v>
      </c>
      <c r="BL851">
        <f>A!BK851</f>
        <v>0</v>
      </c>
      <c r="BM851">
        <f>A!BL851</f>
        <v>0</v>
      </c>
      <c r="BN851">
        <f>A!BM851</f>
        <v>0</v>
      </c>
      <c r="BO851">
        <f>A!BN851</f>
        <v>0</v>
      </c>
      <c r="BP851">
        <f>A!BO851</f>
        <v>0</v>
      </c>
      <c r="BQ851">
        <f>A!BP851</f>
        <v>0</v>
      </c>
      <c r="BR851">
        <f>A!BQ851</f>
        <v>0</v>
      </c>
      <c r="BS851">
        <f>A!BR851</f>
        <v>0</v>
      </c>
      <c r="BT851">
        <f>A!BS851</f>
        <v>0</v>
      </c>
      <c r="BU851">
        <f>A!BT851</f>
        <v>0</v>
      </c>
      <c r="BV851">
        <f>A!BU851</f>
        <v>0</v>
      </c>
      <c r="BW851">
        <f>A!BV851</f>
        <v>0</v>
      </c>
      <c r="BX851">
        <f>A!BW851</f>
        <v>0</v>
      </c>
      <c r="BY851">
        <f>A!BX851</f>
        <v>0</v>
      </c>
      <c r="BZ851">
        <f>A!BY851</f>
        <v>0</v>
      </c>
      <c r="CA851">
        <f>A!BZ851</f>
        <v>0</v>
      </c>
      <c r="CB851">
        <f>A!CA851</f>
        <v>0</v>
      </c>
      <c r="CC851">
        <f>A!CB851</f>
        <v>0</v>
      </c>
      <c r="CD851">
        <f>A!CC851</f>
        <v>0</v>
      </c>
      <c r="CE851">
        <f>A!CD851</f>
        <v>0</v>
      </c>
      <c r="CF851">
        <f>A!CE851</f>
        <v>0</v>
      </c>
      <c r="CG851">
        <f>A!CF851</f>
        <v>0</v>
      </c>
      <c r="CH851">
        <f>A!CG851</f>
        <v>0</v>
      </c>
      <c r="CI851">
        <f>A!CH851</f>
        <v>0</v>
      </c>
      <c r="CJ851">
        <f>A!CI851</f>
        <v>0</v>
      </c>
      <c r="CK851">
        <f>A!CJ851</f>
        <v>0</v>
      </c>
      <c r="CL851">
        <f>A!CK851</f>
        <v>0</v>
      </c>
      <c r="CM851">
        <f>A!CL851</f>
        <v>0</v>
      </c>
      <c r="CN851">
        <f>A!CM851</f>
        <v>0</v>
      </c>
      <c r="CO851">
        <f>A!CN851</f>
        <v>0</v>
      </c>
      <c r="CP851">
        <f>A!CO851</f>
        <v>0</v>
      </c>
      <c r="CQ851">
        <f>A!CO1161</f>
        <v>0</v>
      </c>
      <c r="CR851">
        <f>A!CP851</f>
        <v>0</v>
      </c>
      <c r="CS851">
        <f>A!CQ851</f>
        <v>0</v>
      </c>
    </row>
    <row r="852" spans="1:97" x14ac:dyDescent="0.2">
      <c r="A852">
        <f>A!A852</f>
        <v>0</v>
      </c>
      <c r="B852">
        <f>A!B852</f>
        <v>0</v>
      </c>
      <c r="C852">
        <f>A!C852</f>
        <v>0</v>
      </c>
      <c r="D852">
        <f>A!D852</f>
        <v>0</v>
      </c>
      <c r="E852">
        <f>A!E852</f>
        <v>0</v>
      </c>
      <c r="F852">
        <f>A!F852</f>
        <v>0</v>
      </c>
      <c r="G852">
        <f>A!G852</f>
        <v>0</v>
      </c>
      <c r="H852">
        <f>A!H852</f>
        <v>0</v>
      </c>
      <c r="I852">
        <f>A!I852</f>
        <v>0</v>
      </c>
      <c r="J852">
        <f>A!J852</f>
        <v>0</v>
      </c>
      <c r="K852">
        <f>A!K852</f>
        <v>0</v>
      </c>
      <c r="L852">
        <f>A!L852</f>
        <v>0</v>
      </c>
      <c r="M852">
        <f>A!M852</f>
        <v>0</v>
      </c>
      <c r="N852">
        <f>A!N852</f>
        <v>0</v>
      </c>
      <c r="O852">
        <f>A!O852</f>
        <v>0</v>
      </c>
      <c r="P852" s="23" t="str">
        <f>IF(A!P852="","",INDEX(B!$A$1:$BT$2000,MATCH(A!P852,B!$AX$1:$AX$2000,0),D!$B$5))</f>
        <v/>
      </c>
      <c r="Q852">
        <f>A!Q852</f>
        <v>0</v>
      </c>
      <c r="R852">
        <f>A!R852</f>
        <v>0</v>
      </c>
      <c r="S852">
        <f>A!S852</f>
        <v>0</v>
      </c>
      <c r="T852">
        <f>A!T852</f>
        <v>0</v>
      </c>
      <c r="U852">
        <f>A!U852</f>
        <v>0</v>
      </c>
      <c r="V852" s="23">
        <f>IF(A!V852="&lt;",1,A!V852)</f>
        <v>0</v>
      </c>
      <c r="W852">
        <f>A!W852</f>
        <v>0</v>
      </c>
      <c r="X852">
        <f>A!X852</f>
        <v>0</v>
      </c>
      <c r="Y852">
        <f>A!Y852</f>
        <v>0</v>
      </c>
      <c r="Z852" s="23">
        <f t="shared" si="13"/>
        <v>0</v>
      </c>
      <c r="AA852">
        <f>A!Z852</f>
        <v>0</v>
      </c>
      <c r="AB852">
        <f>A!AA852</f>
        <v>0</v>
      </c>
      <c r="AC852">
        <f>A!AB852</f>
        <v>0</v>
      </c>
      <c r="AD852">
        <f>A!AC852</f>
        <v>0</v>
      </c>
      <c r="AE852">
        <f>A!AD852</f>
        <v>0</v>
      </c>
      <c r="AF852">
        <f>A!AE852</f>
        <v>0</v>
      </c>
      <c r="AG852">
        <f>A!AF852</f>
        <v>0</v>
      </c>
      <c r="AH852">
        <f>A!AG852</f>
        <v>0</v>
      </c>
      <c r="AI852">
        <f>A!AH852</f>
        <v>0</v>
      </c>
      <c r="AJ852">
        <f>A!AI852</f>
        <v>0</v>
      </c>
      <c r="AK852">
        <f>A!AJ852</f>
        <v>0</v>
      </c>
      <c r="AL852">
        <f>A!AK852</f>
        <v>0</v>
      </c>
      <c r="AM852">
        <f>A!AL852</f>
        <v>0</v>
      </c>
      <c r="AN852">
        <f>A!AM852</f>
        <v>0</v>
      </c>
      <c r="AO852">
        <f>A!AN852</f>
        <v>0</v>
      </c>
      <c r="AP852">
        <f>A!AO852</f>
        <v>0</v>
      </c>
      <c r="AQ852">
        <f>A!AP852</f>
        <v>0</v>
      </c>
      <c r="AR852">
        <f>A!AQ852</f>
        <v>0</v>
      </c>
      <c r="AS852">
        <f>A!AR852</f>
        <v>0</v>
      </c>
      <c r="AT852">
        <f>A!AS852</f>
        <v>0</v>
      </c>
      <c r="AU852">
        <f>A!AT852</f>
        <v>0</v>
      </c>
      <c r="AV852">
        <f>A!AU852</f>
        <v>0</v>
      </c>
      <c r="AW852" s="23" t="str">
        <f>IF(A!AV852=0,"",A!AV852)</f>
        <v/>
      </c>
      <c r="AX852">
        <f>A!AW852</f>
        <v>0</v>
      </c>
      <c r="AY852">
        <f>A!AX852</f>
        <v>0</v>
      </c>
      <c r="AZ852">
        <f>A!AY852</f>
        <v>0</v>
      </c>
      <c r="BA852">
        <f>A!AZ852</f>
        <v>0</v>
      </c>
      <c r="BB852">
        <f>A!BA852</f>
        <v>0</v>
      </c>
      <c r="BC852">
        <f>A!BB852</f>
        <v>0</v>
      </c>
      <c r="BD852">
        <f>A!BC852</f>
        <v>0</v>
      </c>
      <c r="BE852">
        <f>A!BD852</f>
        <v>0</v>
      </c>
      <c r="BF852">
        <f>A!BE852</f>
        <v>0</v>
      </c>
      <c r="BG852">
        <f>A!BF852</f>
        <v>0</v>
      </c>
      <c r="BH852">
        <f>A!BG852</f>
        <v>0</v>
      </c>
      <c r="BI852">
        <f>A!BH852</f>
        <v>0</v>
      </c>
      <c r="BJ852">
        <f>A!BI852</f>
        <v>0</v>
      </c>
      <c r="BK852">
        <f>A!BJ852</f>
        <v>0</v>
      </c>
      <c r="BL852">
        <f>A!BK852</f>
        <v>0</v>
      </c>
      <c r="BM852">
        <f>A!BL852</f>
        <v>0</v>
      </c>
      <c r="BN852">
        <f>A!BM852</f>
        <v>0</v>
      </c>
      <c r="BO852">
        <f>A!BN852</f>
        <v>0</v>
      </c>
      <c r="BP852">
        <f>A!BO852</f>
        <v>0</v>
      </c>
      <c r="BQ852">
        <f>A!BP852</f>
        <v>0</v>
      </c>
      <c r="BR852">
        <f>A!BQ852</f>
        <v>0</v>
      </c>
      <c r="BS852">
        <f>A!BR852</f>
        <v>0</v>
      </c>
      <c r="BT852">
        <f>A!BS852</f>
        <v>0</v>
      </c>
      <c r="BU852">
        <f>A!BT852</f>
        <v>0</v>
      </c>
      <c r="BV852">
        <f>A!BU852</f>
        <v>0</v>
      </c>
      <c r="BW852">
        <f>A!BV852</f>
        <v>0</v>
      </c>
      <c r="BX852">
        <f>A!BW852</f>
        <v>0</v>
      </c>
      <c r="BY852">
        <f>A!BX852</f>
        <v>0</v>
      </c>
      <c r="BZ852">
        <f>A!BY852</f>
        <v>0</v>
      </c>
      <c r="CA852">
        <f>A!BZ852</f>
        <v>0</v>
      </c>
      <c r="CB852">
        <f>A!CA852</f>
        <v>0</v>
      </c>
      <c r="CC852">
        <f>A!CB852</f>
        <v>0</v>
      </c>
      <c r="CD852">
        <f>A!CC852</f>
        <v>0</v>
      </c>
      <c r="CE852">
        <f>A!CD852</f>
        <v>0</v>
      </c>
      <c r="CF852">
        <f>A!CE852</f>
        <v>0</v>
      </c>
      <c r="CG852">
        <f>A!CF852</f>
        <v>0</v>
      </c>
      <c r="CH852">
        <f>A!CG852</f>
        <v>0</v>
      </c>
      <c r="CI852">
        <f>A!CH852</f>
        <v>0</v>
      </c>
      <c r="CJ852">
        <f>A!CI852</f>
        <v>0</v>
      </c>
      <c r="CK852">
        <f>A!CJ852</f>
        <v>0</v>
      </c>
      <c r="CL852">
        <f>A!CK852</f>
        <v>0</v>
      </c>
      <c r="CM852">
        <f>A!CL852</f>
        <v>0</v>
      </c>
      <c r="CN852">
        <f>A!CM852</f>
        <v>0</v>
      </c>
      <c r="CO852">
        <f>A!CN852</f>
        <v>0</v>
      </c>
      <c r="CP852">
        <f>A!CO852</f>
        <v>0</v>
      </c>
      <c r="CQ852">
        <f>A!CO1162</f>
        <v>0</v>
      </c>
      <c r="CR852">
        <f>A!CP852</f>
        <v>0</v>
      </c>
      <c r="CS852">
        <f>A!CQ852</f>
        <v>0</v>
      </c>
    </row>
    <row r="853" spans="1:97" x14ac:dyDescent="0.2">
      <c r="A853">
        <f>A!A853</f>
        <v>0</v>
      </c>
      <c r="B853">
        <f>A!B853</f>
        <v>0</v>
      </c>
      <c r="C853">
        <f>A!C853</f>
        <v>0</v>
      </c>
      <c r="D853">
        <f>A!D853</f>
        <v>0</v>
      </c>
      <c r="E853">
        <f>A!E853</f>
        <v>0</v>
      </c>
      <c r="F853">
        <f>A!F853</f>
        <v>0</v>
      </c>
      <c r="G853">
        <f>A!G853</f>
        <v>0</v>
      </c>
      <c r="H853">
        <f>A!H853</f>
        <v>0</v>
      </c>
      <c r="I853">
        <f>A!I853</f>
        <v>0</v>
      </c>
      <c r="J853">
        <f>A!J853</f>
        <v>0</v>
      </c>
      <c r="K853">
        <f>A!K853</f>
        <v>0</v>
      </c>
      <c r="L853">
        <f>A!L853</f>
        <v>0</v>
      </c>
      <c r="M853">
        <f>A!M853</f>
        <v>0</v>
      </c>
      <c r="N853">
        <f>A!N853</f>
        <v>0</v>
      </c>
      <c r="O853">
        <f>A!O853</f>
        <v>0</v>
      </c>
      <c r="P853" s="23" t="str">
        <f>IF(A!P853="","",INDEX(B!$A$1:$BT$2000,MATCH(A!P853,B!$AX$1:$AX$2000,0),D!$B$5))</f>
        <v/>
      </c>
      <c r="Q853">
        <f>A!Q853</f>
        <v>0</v>
      </c>
      <c r="R853">
        <f>A!R853</f>
        <v>0</v>
      </c>
      <c r="S853">
        <f>A!S853</f>
        <v>0</v>
      </c>
      <c r="T853">
        <f>A!T853</f>
        <v>0</v>
      </c>
      <c r="U853">
        <f>A!U853</f>
        <v>0</v>
      </c>
      <c r="V853" s="23">
        <f>IF(A!V853="&lt;",1,A!V853)</f>
        <v>0</v>
      </c>
      <c r="W853">
        <f>A!W853</f>
        <v>0</v>
      </c>
      <c r="X853">
        <f>A!X853</f>
        <v>0</v>
      </c>
      <c r="Y853">
        <f>A!Y853</f>
        <v>0</v>
      </c>
      <c r="Z853" s="23">
        <f t="shared" si="13"/>
        <v>0</v>
      </c>
      <c r="AA853">
        <f>A!Z853</f>
        <v>0</v>
      </c>
      <c r="AB853">
        <f>A!AA853</f>
        <v>0</v>
      </c>
      <c r="AC853">
        <f>A!AB853</f>
        <v>0</v>
      </c>
      <c r="AD853">
        <f>A!AC853</f>
        <v>0</v>
      </c>
      <c r="AE853">
        <f>A!AD853</f>
        <v>0</v>
      </c>
      <c r="AF853">
        <f>A!AE853</f>
        <v>0</v>
      </c>
      <c r="AG853">
        <f>A!AF853</f>
        <v>0</v>
      </c>
      <c r="AH853">
        <f>A!AG853</f>
        <v>0</v>
      </c>
      <c r="AI853">
        <f>A!AH853</f>
        <v>0</v>
      </c>
      <c r="AJ853">
        <f>A!AI853</f>
        <v>0</v>
      </c>
      <c r="AK853">
        <f>A!AJ853</f>
        <v>0</v>
      </c>
      <c r="AL853">
        <f>A!AK853</f>
        <v>0</v>
      </c>
      <c r="AM853">
        <f>A!AL853</f>
        <v>0</v>
      </c>
      <c r="AN853">
        <f>A!AM853</f>
        <v>0</v>
      </c>
      <c r="AO853">
        <f>A!AN853</f>
        <v>0</v>
      </c>
      <c r="AP853">
        <f>A!AO853</f>
        <v>0</v>
      </c>
      <c r="AQ853">
        <f>A!AP853</f>
        <v>0</v>
      </c>
      <c r="AR853">
        <f>A!AQ853</f>
        <v>0</v>
      </c>
      <c r="AS853">
        <f>A!AR853</f>
        <v>0</v>
      </c>
      <c r="AT853">
        <f>A!AS853</f>
        <v>0</v>
      </c>
      <c r="AU853">
        <f>A!AT853</f>
        <v>0</v>
      </c>
      <c r="AV853">
        <f>A!AU853</f>
        <v>0</v>
      </c>
      <c r="AW853" s="23" t="str">
        <f>IF(A!AV853=0,"",A!AV853)</f>
        <v/>
      </c>
      <c r="AX853">
        <f>A!AW853</f>
        <v>0</v>
      </c>
      <c r="AY853">
        <f>A!AX853</f>
        <v>0</v>
      </c>
      <c r="AZ853">
        <f>A!AY853</f>
        <v>0</v>
      </c>
      <c r="BA853">
        <f>A!AZ853</f>
        <v>0</v>
      </c>
      <c r="BB853">
        <f>A!BA853</f>
        <v>0</v>
      </c>
      <c r="BC853">
        <f>A!BB853</f>
        <v>0</v>
      </c>
      <c r="BD853">
        <f>A!BC853</f>
        <v>0</v>
      </c>
      <c r="BE853">
        <f>A!BD853</f>
        <v>0</v>
      </c>
      <c r="BF853">
        <f>A!BE853</f>
        <v>0</v>
      </c>
      <c r="BG853">
        <f>A!BF853</f>
        <v>0</v>
      </c>
      <c r="BH853">
        <f>A!BG853</f>
        <v>0</v>
      </c>
      <c r="BI853">
        <f>A!BH853</f>
        <v>0</v>
      </c>
      <c r="BJ853">
        <f>A!BI853</f>
        <v>0</v>
      </c>
      <c r="BK853">
        <f>A!BJ853</f>
        <v>0</v>
      </c>
      <c r="BL853">
        <f>A!BK853</f>
        <v>0</v>
      </c>
      <c r="BM853">
        <f>A!BL853</f>
        <v>0</v>
      </c>
      <c r="BN853">
        <f>A!BM853</f>
        <v>0</v>
      </c>
      <c r="BO853">
        <f>A!BN853</f>
        <v>0</v>
      </c>
      <c r="BP853">
        <f>A!BO853</f>
        <v>0</v>
      </c>
      <c r="BQ853">
        <f>A!BP853</f>
        <v>0</v>
      </c>
      <c r="BR853">
        <f>A!BQ853</f>
        <v>0</v>
      </c>
      <c r="BS853">
        <f>A!BR853</f>
        <v>0</v>
      </c>
      <c r="BT853">
        <f>A!BS853</f>
        <v>0</v>
      </c>
      <c r="BU853">
        <f>A!BT853</f>
        <v>0</v>
      </c>
      <c r="BV853">
        <f>A!BU853</f>
        <v>0</v>
      </c>
      <c r="BW853">
        <f>A!BV853</f>
        <v>0</v>
      </c>
      <c r="BX853">
        <f>A!BW853</f>
        <v>0</v>
      </c>
      <c r="BY853">
        <f>A!BX853</f>
        <v>0</v>
      </c>
      <c r="BZ853">
        <f>A!BY853</f>
        <v>0</v>
      </c>
      <c r="CA853">
        <f>A!BZ853</f>
        <v>0</v>
      </c>
      <c r="CB853">
        <f>A!CA853</f>
        <v>0</v>
      </c>
      <c r="CC853">
        <f>A!CB853</f>
        <v>0</v>
      </c>
      <c r="CD853">
        <f>A!CC853</f>
        <v>0</v>
      </c>
      <c r="CE853">
        <f>A!CD853</f>
        <v>0</v>
      </c>
      <c r="CF853">
        <f>A!CE853</f>
        <v>0</v>
      </c>
      <c r="CG853">
        <f>A!CF853</f>
        <v>0</v>
      </c>
      <c r="CH853">
        <f>A!CG853</f>
        <v>0</v>
      </c>
      <c r="CI853">
        <f>A!CH853</f>
        <v>0</v>
      </c>
      <c r="CJ853">
        <f>A!CI853</f>
        <v>0</v>
      </c>
      <c r="CK853">
        <f>A!CJ853</f>
        <v>0</v>
      </c>
      <c r="CL853">
        <f>A!CK853</f>
        <v>0</v>
      </c>
      <c r="CM853">
        <f>A!CL853</f>
        <v>0</v>
      </c>
      <c r="CN853">
        <f>A!CM853</f>
        <v>0</v>
      </c>
      <c r="CO853">
        <f>A!CN853</f>
        <v>0</v>
      </c>
      <c r="CP853">
        <f>A!CO853</f>
        <v>0</v>
      </c>
      <c r="CQ853">
        <f>A!CO1163</f>
        <v>0</v>
      </c>
      <c r="CR853">
        <f>A!CP853</f>
        <v>0</v>
      </c>
      <c r="CS853">
        <f>A!CQ853</f>
        <v>0</v>
      </c>
    </row>
    <row r="854" spans="1:97" x14ac:dyDescent="0.2">
      <c r="A854">
        <f>A!A854</f>
        <v>0</v>
      </c>
      <c r="B854">
        <f>A!B854</f>
        <v>0</v>
      </c>
      <c r="C854">
        <f>A!C854</f>
        <v>0</v>
      </c>
      <c r="D854">
        <f>A!D854</f>
        <v>0</v>
      </c>
      <c r="E854">
        <f>A!E854</f>
        <v>0</v>
      </c>
      <c r="F854">
        <f>A!F854</f>
        <v>0</v>
      </c>
      <c r="G854">
        <f>A!G854</f>
        <v>0</v>
      </c>
      <c r="H854">
        <f>A!H854</f>
        <v>0</v>
      </c>
      <c r="I854">
        <f>A!I854</f>
        <v>0</v>
      </c>
      <c r="J854">
        <f>A!J854</f>
        <v>0</v>
      </c>
      <c r="K854">
        <f>A!K854</f>
        <v>0</v>
      </c>
      <c r="L854">
        <f>A!L854</f>
        <v>0</v>
      </c>
      <c r="M854">
        <f>A!M854</f>
        <v>0</v>
      </c>
      <c r="N854">
        <f>A!N854</f>
        <v>0</v>
      </c>
      <c r="O854">
        <f>A!O854</f>
        <v>0</v>
      </c>
      <c r="P854" s="23" t="str">
        <f>IF(A!P854="","",INDEX(B!$A$1:$BT$2000,MATCH(A!P854,B!$AX$1:$AX$2000,0),D!$B$5))</f>
        <v/>
      </c>
      <c r="Q854">
        <f>A!Q854</f>
        <v>0</v>
      </c>
      <c r="R854">
        <f>A!R854</f>
        <v>0</v>
      </c>
      <c r="S854">
        <f>A!S854</f>
        <v>0</v>
      </c>
      <c r="T854">
        <f>A!T854</f>
        <v>0</v>
      </c>
      <c r="U854">
        <f>A!U854</f>
        <v>0</v>
      </c>
      <c r="V854" s="23">
        <f>IF(A!V854="&lt;",1,A!V854)</f>
        <v>0</v>
      </c>
      <c r="W854">
        <f>A!W854</f>
        <v>0</v>
      </c>
      <c r="X854">
        <f>A!X854</f>
        <v>0</v>
      </c>
      <c r="Y854">
        <f>A!Y854</f>
        <v>0</v>
      </c>
      <c r="Z854" s="23">
        <f t="shared" si="13"/>
        <v>0</v>
      </c>
      <c r="AA854">
        <f>A!Z854</f>
        <v>0</v>
      </c>
      <c r="AB854">
        <f>A!AA854</f>
        <v>0</v>
      </c>
      <c r="AC854">
        <f>A!AB854</f>
        <v>0</v>
      </c>
      <c r="AD854">
        <f>A!AC854</f>
        <v>0</v>
      </c>
      <c r="AE854">
        <f>A!AD854</f>
        <v>0</v>
      </c>
      <c r="AF854">
        <f>A!AE854</f>
        <v>0</v>
      </c>
      <c r="AG854">
        <f>A!AF854</f>
        <v>0</v>
      </c>
      <c r="AH854">
        <f>A!AG854</f>
        <v>0</v>
      </c>
      <c r="AI854">
        <f>A!AH854</f>
        <v>0</v>
      </c>
      <c r="AJ854">
        <f>A!AI854</f>
        <v>0</v>
      </c>
      <c r="AK854">
        <f>A!AJ854</f>
        <v>0</v>
      </c>
      <c r="AL854">
        <f>A!AK854</f>
        <v>0</v>
      </c>
      <c r="AM854">
        <f>A!AL854</f>
        <v>0</v>
      </c>
      <c r="AN854">
        <f>A!AM854</f>
        <v>0</v>
      </c>
      <c r="AO854">
        <f>A!AN854</f>
        <v>0</v>
      </c>
      <c r="AP854">
        <f>A!AO854</f>
        <v>0</v>
      </c>
      <c r="AQ854">
        <f>A!AP854</f>
        <v>0</v>
      </c>
      <c r="AR854">
        <f>A!AQ854</f>
        <v>0</v>
      </c>
      <c r="AS854">
        <f>A!AR854</f>
        <v>0</v>
      </c>
      <c r="AT854">
        <f>A!AS854</f>
        <v>0</v>
      </c>
      <c r="AU854">
        <f>A!AT854</f>
        <v>0</v>
      </c>
      <c r="AV854">
        <f>A!AU854</f>
        <v>0</v>
      </c>
      <c r="AW854" s="23" t="str">
        <f>IF(A!AV854=0,"",A!AV854)</f>
        <v/>
      </c>
      <c r="AX854">
        <f>A!AW854</f>
        <v>0</v>
      </c>
      <c r="AY854">
        <f>A!AX854</f>
        <v>0</v>
      </c>
      <c r="AZ854">
        <f>A!AY854</f>
        <v>0</v>
      </c>
      <c r="BA854">
        <f>A!AZ854</f>
        <v>0</v>
      </c>
      <c r="BB854">
        <f>A!BA854</f>
        <v>0</v>
      </c>
      <c r="BC854">
        <f>A!BB854</f>
        <v>0</v>
      </c>
      <c r="BD854">
        <f>A!BC854</f>
        <v>0</v>
      </c>
      <c r="BE854">
        <f>A!BD854</f>
        <v>0</v>
      </c>
      <c r="BF854">
        <f>A!BE854</f>
        <v>0</v>
      </c>
      <c r="BG854">
        <f>A!BF854</f>
        <v>0</v>
      </c>
      <c r="BH854">
        <f>A!BG854</f>
        <v>0</v>
      </c>
      <c r="BI854">
        <f>A!BH854</f>
        <v>0</v>
      </c>
      <c r="BJ854">
        <f>A!BI854</f>
        <v>0</v>
      </c>
      <c r="BK854">
        <f>A!BJ854</f>
        <v>0</v>
      </c>
      <c r="BL854">
        <f>A!BK854</f>
        <v>0</v>
      </c>
      <c r="BM854">
        <f>A!BL854</f>
        <v>0</v>
      </c>
      <c r="BN854">
        <f>A!BM854</f>
        <v>0</v>
      </c>
      <c r="BO854">
        <f>A!BN854</f>
        <v>0</v>
      </c>
      <c r="BP854">
        <f>A!BO854</f>
        <v>0</v>
      </c>
      <c r="BQ854">
        <f>A!BP854</f>
        <v>0</v>
      </c>
      <c r="BR854">
        <f>A!BQ854</f>
        <v>0</v>
      </c>
      <c r="BS854">
        <f>A!BR854</f>
        <v>0</v>
      </c>
      <c r="BT854">
        <f>A!BS854</f>
        <v>0</v>
      </c>
      <c r="BU854">
        <f>A!BT854</f>
        <v>0</v>
      </c>
      <c r="BV854">
        <f>A!BU854</f>
        <v>0</v>
      </c>
      <c r="BW854">
        <f>A!BV854</f>
        <v>0</v>
      </c>
      <c r="BX854">
        <f>A!BW854</f>
        <v>0</v>
      </c>
      <c r="BY854">
        <f>A!BX854</f>
        <v>0</v>
      </c>
      <c r="BZ854">
        <f>A!BY854</f>
        <v>0</v>
      </c>
      <c r="CA854">
        <f>A!BZ854</f>
        <v>0</v>
      </c>
      <c r="CB854">
        <f>A!CA854</f>
        <v>0</v>
      </c>
      <c r="CC854">
        <f>A!CB854</f>
        <v>0</v>
      </c>
      <c r="CD854">
        <f>A!CC854</f>
        <v>0</v>
      </c>
      <c r="CE854">
        <f>A!CD854</f>
        <v>0</v>
      </c>
      <c r="CF854">
        <f>A!CE854</f>
        <v>0</v>
      </c>
      <c r="CG854">
        <f>A!CF854</f>
        <v>0</v>
      </c>
      <c r="CH854">
        <f>A!CG854</f>
        <v>0</v>
      </c>
      <c r="CI854">
        <f>A!CH854</f>
        <v>0</v>
      </c>
      <c r="CJ854">
        <f>A!CI854</f>
        <v>0</v>
      </c>
      <c r="CK854">
        <f>A!CJ854</f>
        <v>0</v>
      </c>
      <c r="CL854">
        <f>A!CK854</f>
        <v>0</v>
      </c>
      <c r="CM854">
        <f>A!CL854</f>
        <v>0</v>
      </c>
      <c r="CN854">
        <f>A!CM854</f>
        <v>0</v>
      </c>
      <c r="CO854">
        <f>A!CN854</f>
        <v>0</v>
      </c>
      <c r="CP854">
        <f>A!CO854</f>
        <v>0</v>
      </c>
      <c r="CQ854">
        <f>A!CO1164</f>
        <v>0</v>
      </c>
      <c r="CR854">
        <f>A!CP854</f>
        <v>0</v>
      </c>
      <c r="CS854">
        <f>A!CQ854</f>
        <v>0</v>
      </c>
    </row>
    <row r="855" spans="1:97" x14ac:dyDescent="0.2">
      <c r="A855">
        <f>A!A855</f>
        <v>0</v>
      </c>
      <c r="B855">
        <f>A!B855</f>
        <v>0</v>
      </c>
      <c r="C855">
        <f>A!C855</f>
        <v>0</v>
      </c>
      <c r="D855">
        <f>A!D855</f>
        <v>0</v>
      </c>
      <c r="E855">
        <f>A!E855</f>
        <v>0</v>
      </c>
      <c r="F855">
        <f>A!F855</f>
        <v>0</v>
      </c>
      <c r="G855">
        <f>A!G855</f>
        <v>0</v>
      </c>
      <c r="H855">
        <f>A!H855</f>
        <v>0</v>
      </c>
      <c r="I855">
        <f>A!I855</f>
        <v>0</v>
      </c>
      <c r="J855">
        <f>A!J855</f>
        <v>0</v>
      </c>
      <c r="K855">
        <f>A!K855</f>
        <v>0</v>
      </c>
      <c r="L855">
        <f>A!L855</f>
        <v>0</v>
      </c>
      <c r="M855">
        <f>A!M855</f>
        <v>0</v>
      </c>
      <c r="N855">
        <f>A!N855</f>
        <v>0</v>
      </c>
      <c r="O855">
        <f>A!O855</f>
        <v>0</v>
      </c>
      <c r="P855" s="23" t="str">
        <f>IF(A!P855="","",INDEX(B!$A$1:$BT$2000,MATCH(A!P855,B!$AX$1:$AX$2000,0),D!$B$5))</f>
        <v/>
      </c>
      <c r="Q855">
        <f>A!Q855</f>
        <v>0</v>
      </c>
      <c r="R855">
        <f>A!R855</f>
        <v>0</v>
      </c>
      <c r="S855">
        <f>A!S855</f>
        <v>0</v>
      </c>
      <c r="T855">
        <f>A!T855</f>
        <v>0</v>
      </c>
      <c r="U855">
        <f>A!U855</f>
        <v>0</v>
      </c>
      <c r="V855" s="23">
        <f>IF(A!V855="&lt;",1,A!V855)</f>
        <v>0</v>
      </c>
      <c r="W855">
        <f>A!W855</f>
        <v>0</v>
      </c>
      <c r="X855">
        <f>A!X855</f>
        <v>0</v>
      </c>
      <c r="Y855">
        <f>A!Y855</f>
        <v>0</v>
      </c>
      <c r="Z855" s="23">
        <f t="shared" si="13"/>
        <v>0</v>
      </c>
      <c r="AA855">
        <f>A!Z855</f>
        <v>0</v>
      </c>
      <c r="AB855">
        <f>A!AA855</f>
        <v>0</v>
      </c>
      <c r="AC855">
        <f>A!AB855</f>
        <v>0</v>
      </c>
      <c r="AD855">
        <f>A!AC855</f>
        <v>0</v>
      </c>
      <c r="AE855">
        <f>A!AD855</f>
        <v>0</v>
      </c>
      <c r="AF855">
        <f>A!AE855</f>
        <v>0</v>
      </c>
      <c r="AG855">
        <f>A!AF855</f>
        <v>0</v>
      </c>
      <c r="AH855">
        <f>A!AG855</f>
        <v>0</v>
      </c>
      <c r="AI855">
        <f>A!AH855</f>
        <v>0</v>
      </c>
      <c r="AJ855">
        <f>A!AI855</f>
        <v>0</v>
      </c>
      <c r="AK855">
        <f>A!AJ855</f>
        <v>0</v>
      </c>
      <c r="AL855">
        <f>A!AK855</f>
        <v>0</v>
      </c>
      <c r="AM855">
        <f>A!AL855</f>
        <v>0</v>
      </c>
      <c r="AN855">
        <f>A!AM855</f>
        <v>0</v>
      </c>
      <c r="AO855">
        <f>A!AN855</f>
        <v>0</v>
      </c>
      <c r="AP855">
        <f>A!AO855</f>
        <v>0</v>
      </c>
      <c r="AQ855">
        <f>A!AP855</f>
        <v>0</v>
      </c>
      <c r="AR855">
        <f>A!AQ855</f>
        <v>0</v>
      </c>
      <c r="AS855">
        <f>A!AR855</f>
        <v>0</v>
      </c>
      <c r="AT855">
        <f>A!AS855</f>
        <v>0</v>
      </c>
      <c r="AU855">
        <f>A!AT855</f>
        <v>0</v>
      </c>
      <c r="AV855">
        <f>A!AU855</f>
        <v>0</v>
      </c>
      <c r="AW855" s="23" t="str">
        <f>IF(A!AV855=0,"",A!AV855)</f>
        <v/>
      </c>
      <c r="AX855">
        <f>A!AW855</f>
        <v>0</v>
      </c>
      <c r="AY855">
        <f>A!AX855</f>
        <v>0</v>
      </c>
      <c r="AZ855">
        <f>A!AY855</f>
        <v>0</v>
      </c>
      <c r="BA855">
        <f>A!AZ855</f>
        <v>0</v>
      </c>
      <c r="BB855">
        <f>A!BA855</f>
        <v>0</v>
      </c>
      <c r="BC855">
        <f>A!BB855</f>
        <v>0</v>
      </c>
      <c r="BD855">
        <f>A!BC855</f>
        <v>0</v>
      </c>
      <c r="BE855">
        <f>A!BD855</f>
        <v>0</v>
      </c>
      <c r="BF855">
        <f>A!BE855</f>
        <v>0</v>
      </c>
      <c r="BG855">
        <f>A!BF855</f>
        <v>0</v>
      </c>
      <c r="BH855">
        <f>A!BG855</f>
        <v>0</v>
      </c>
      <c r="BI855">
        <f>A!BH855</f>
        <v>0</v>
      </c>
      <c r="BJ855">
        <f>A!BI855</f>
        <v>0</v>
      </c>
      <c r="BK855">
        <f>A!BJ855</f>
        <v>0</v>
      </c>
      <c r="BL855">
        <f>A!BK855</f>
        <v>0</v>
      </c>
      <c r="BM855">
        <f>A!BL855</f>
        <v>0</v>
      </c>
      <c r="BN855">
        <f>A!BM855</f>
        <v>0</v>
      </c>
      <c r="BO855">
        <f>A!BN855</f>
        <v>0</v>
      </c>
      <c r="BP855">
        <f>A!BO855</f>
        <v>0</v>
      </c>
      <c r="BQ855">
        <f>A!BP855</f>
        <v>0</v>
      </c>
      <c r="BR855">
        <f>A!BQ855</f>
        <v>0</v>
      </c>
      <c r="BS855">
        <f>A!BR855</f>
        <v>0</v>
      </c>
      <c r="BT855">
        <f>A!BS855</f>
        <v>0</v>
      </c>
      <c r="BU855">
        <f>A!BT855</f>
        <v>0</v>
      </c>
      <c r="BV855">
        <f>A!BU855</f>
        <v>0</v>
      </c>
      <c r="BW855">
        <f>A!BV855</f>
        <v>0</v>
      </c>
      <c r="BX855">
        <f>A!BW855</f>
        <v>0</v>
      </c>
      <c r="BY855">
        <f>A!BX855</f>
        <v>0</v>
      </c>
      <c r="BZ855">
        <f>A!BY855</f>
        <v>0</v>
      </c>
      <c r="CA855">
        <f>A!BZ855</f>
        <v>0</v>
      </c>
      <c r="CB855">
        <f>A!CA855</f>
        <v>0</v>
      </c>
      <c r="CC855">
        <f>A!CB855</f>
        <v>0</v>
      </c>
      <c r="CD855">
        <f>A!CC855</f>
        <v>0</v>
      </c>
      <c r="CE855">
        <f>A!CD855</f>
        <v>0</v>
      </c>
      <c r="CF855">
        <f>A!CE855</f>
        <v>0</v>
      </c>
      <c r="CG855">
        <f>A!CF855</f>
        <v>0</v>
      </c>
      <c r="CH855">
        <f>A!CG855</f>
        <v>0</v>
      </c>
      <c r="CI855">
        <f>A!CH855</f>
        <v>0</v>
      </c>
      <c r="CJ855">
        <f>A!CI855</f>
        <v>0</v>
      </c>
      <c r="CK855">
        <f>A!CJ855</f>
        <v>0</v>
      </c>
      <c r="CL855">
        <f>A!CK855</f>
        <v>0</v>
      </c>
      <c r="CM855">
        <f>A!CL855</f>
        <v>0</v>
      </c>
      <c r="CN855">
        <f>A!CM855</f>
        <v>0</v>
      </c>
      <c r="CO855">
        <f>A!CN855</f>
        <v>0</v>
      </c>
      <c r="CP855">
        <f>A!CO855</f>
        <v>0</v>
      </c>
      <c r="CQ855">
        <f>A!CO1165</f>
        <v>0</v>
      </c>
      <c r="CR855">
        <f>A!CP855</f>
        <v>0</v>
      </c>
      <c r="CS855">
        <f>A!CQ855</f>
        <v>0</v>
      </c>
    </row>
    <row r="856" spans="1:97" x14ac:dyDescent="0.2">
      <c r="A856">
        <f>A!A856</f>
        <v>0</v>
      </c>
      <c r="B856">
        <f>A!B856</f>
        <v>0</v>
      </c>
      <c r="C856">
        <f>A!C856</f>
        <v>0</v>
      </c>
      <c r="D856">
        <f>A!D856</f>
        <v>0</v>
      </c>
      <c r="E856">
        <f>A!E856</f>
        <v>0</v>
      </c>
      <c r="F856">
        <f>A!F856</f>
        <v>0</v>
      </c>
      <c r="G856">
        <f>A!G856</f>
        <v>0</v>
      </c>
      <c r="H856">
        <f>A!H856</f>
        <v>0</v>
      </c>
      <c r="I856">
        <f>A!I856</f>
        <v>0</v>
      </c>
      <c r="J856">
        <f>A!J856</f>
        <v>0</v>
      </c>
      <c r="K856">
        <f>A!K856</f>
        <v>0</v>
      </c>
      <c r="L856">
        <f>A!L856</f>
        <v>0</v>
      </c>
      <c r="M856">
        <f>A!M856</f>
        <v>0</v>
      </c>
      <c r="N856">
        <f>A!N856</f>
        <v>0</v>
      </c>
      <c r="O856">
        <f>A!O856</f>
        <v>0</v>
      </c>
      <c r="P856" s="23" t="str">
        <f>IF(A!P856="","",INDEX(B!$A$1:$BT$2000,MATCH(A!P856,B!$AX$1:$AX$2000,0),D!$B$5))</f>
        <v/>
      </c>
      <c r="Q856">
        <f>A!Q856</f>
        <v>0</v>
      </c>
      <c r="R856">
        <f>A!R856</f>
        <v>0</v>
      </c>
      <c r="S856">
        <f>A!S856</f>
        <v>0</v>
      </c>
      <c r="T856">
        <f>A!T856</f>
        <v>0</v>
      </c>
      <c r="U856">
        <f>A!U856</f>
        <v>0</v>
      </c>
      <c r="V856" s="23">
        <f>IF(A!V856="&lt;",1,A!V856)</f>
        <v>0</v>
      </c>
      <c r="W856">
        <f>A!W856</f>
        <v>0</v>
      </c>
      <c r="X856">
        <f>A!X856</f>
        <v>0</v>
      </c>
      <c r="Y856">
        <f>A!Y856</f>
        <v>0</v>
      </c>
      <c r="Z856" s="23">
        <f t="shared" si="13"/>
        <v>0</v>
      </c>
      <c r="AA856">
        <f>A!Z856</f>
        <v>0</v>
      </c>
      <c r="AB856">
        <f>A!AA856</f>
        <v>0</v>
      </c>
      <c r="AC856">
        <f>A!AB856</f>
        <v>0</v>
      </c>
      <c r="AD856">
        <f>A!AC856</f>
        <v>0</v>
      </c>
      <c r="AE856">
        <f>A!AD856</f>
        <v>0</v>
      </c>
      <c r="AF856">
        <f>A!AE856</f>
        <v>0</v>
      </c>
      <c r="AG856">
        <f>A!AF856</f>
        <v>0</v>
      </c>
      <c r="AH856">
        <f>A!AG856</f>
        <v>0</v>
      </c>
      <c r="AI856">
        <f>A!AH856</f>
        <v>0</v>
      </c>
      <c r="AJ856">
        <f>A!AI856</f>
        <v>0</v>
      </c>
      <c r="AK856">
        <f>A!AJ856</f>
        <v>0</v>
      </c>
      <c r="AL856">
        <f>A!AK856</f>
        <v>0</v>
      </c>
      <c r="AM856">
        <f>A!AL856</f>
        <v>0</v>
      </c>
      <c r="AN856">
        <f>A!AM856</f>
        <v>0</v>
      </c>
      <c r="AO856">
        <f>A!AN856</f>
        <v>0</v>
      </c>
      <c r="AP856">
        <f>A!AO856</f>
        <v>0</v>
      </c>
      <c r="AQ856">
        <f>A!AP856</f>
        <v>0</v>
      </c>
      <c r="AR856">
        <f>A!AQ856</f>
        <v>0</v>
      </c>
      <c r="AS856">
        <f>A!AR856</f>
        <v>0</v>
      </c>
      <c r="AT856">
        <f>A!AS856</f>
        <v>0</v>
      </c>
      <c r="AU856">
        <f>A!AT856</f>
        <v>0</v>
      </c>
      <c r="AV856">
        <f>A!AU856</f>
        <v>0</v>
      </c>
      <c r="AW856" s="23" t="str">
        <f>IF(A!AV856=0,"",A!AV856)</f>
        <v/>
      </c>
      <c r="AX856">
        <f>A!AW856</f>
        <v>0</v>
      </c>
      <c r="AY856">
        <f>A!AX856</f>
        <v>0</v>
      </c>
      <c r="AZ856">
        <f>A!AY856</f>
        <v>0</v>
      </c>
      <c r="BA856">
        <f>A!AZ856</f>
        <v>0</v>
      </c>
      <c r="BB856">
        <f>A!BA856</f>
        <v>0</v>
      </c>
      <c r="BC856">
        <f>A!BB856</f>
        <v>0</v>
      </c>
      <c r="BD856">
        <f>A!BC856</f>
        <v>0</v>
      </c>
      <c r="BE856">
        <f>A!BD856</f>
        <v>0</v>
      </c>
      <c r="BF856">
        <f>A!BE856</f>
        <v>0</v>
      </c>
      <c r="BG856">
        <f>A!BF856</f>
        <v>0</v>
      </c>
      <c r="BH856">
        <f>A!BG856</f>
        <v>0</v>
      </c>
      <c r="BI856">
        <f>A!BH856</f>
        <v>0</v>
      </c>
      <c r="BJ856">
        <f>A!BI856</f>
        <v>0</v>
      </c>
      <c r="BK856">
        <f>A!BJ856</f>
        <v>0</v>
      </c>
      <c r="BL856">
        <f>A!BK856</f>
        <v>0</v>
      </c>
      <c r="BM856">
        <f>A!BL856</f>
        <v>0</v>
      </c>
      <c r="BN856">
        <f>A!BM856</f>
        <v>0</v>
      </c>
      <c r="BO856">
        <f>A!BN856</f>
        <v>0</v>
      </c>
      <c r="BP856">
        <f>A!BO856</f>
        <v>0</v>
      </c>
      <c r="BQ856">
        <f>A!BP856</f>
        <v>0</v>
      </c>
      <c r="BR856">
        <f>A!BQ856</f>
        <v>0</v>
      </c>
      <c r="BS856">
        <f>A!BR856</f>
        <v>0</v>
      </c>
      <c r="BT856">
        <f>A!BS856</f>
        <v>0</v>
      </c>
      <c r="BU856">
        <f>A!BT856</f>
        <v>0</v>
      </c>
      <c r="BV856">
        <f>A!BU856</f>
        <v>0</v>
      </c>
      <c r="BW856">
        <f>A!BV856</f>
        <v>0</v>
      </c>
      <c r="BX856">
        <f>A!BW856</f>
        <v>0</v>
      </c>
      <c r="BY856">
        <f>A!BX856</f>
        <v>0</v>
      </c>
      <c r="BZ856">
        <f>A!BY856</f>
        <v>0</v>
      </c>
      <c r="CA856">
        <f>A!BZ856</f>
        <v>0</v>
      </c>
      <c r="CB856">
        <f>A!CA856</f>
        <v>0</v>
      </c>
      <c r="CC856">
        <f>A!CB856</f>
        <v>0</v>
      </c>
      <c r="CD856">
        <f>A!CC856</f>
        <v>0</v>
      </c>
      <c r="CE856">
        <f>A!CD856</f>
        <v>0</v>
      </c>
      <c r="CF856">
        <f>A!CE856</f>
        <v>0</v>
      </c>
      <c r="CG856">
        <f>A!CF856</f>
        <v>0</v>
      </c>
      <c r="CH856">
        <f>A!CG856</f>
        <v>0</v>
      </c>
      <c r="CI856">
        <f>A!CH856</f>
        <v>0</v>
      </c>
      <c r="CJ856">
        <f>A!CI856</f>
        <v>0</v>
      </c>
      <c r="CK856">
        <f>A!CJ856</f>
        <v>0</v>
      </c>
      <c r="CL856">
        <f>A!CK856</f>
        <v>0</v>
      </c>
      <c r="CM856">
        <f>A!CL856</f>
        <v>0</v>
      </c>
      <c r="CN856">
        <f>A!CM856</f>
        <v>0</v>
      </c>
      <c r="CO856">
        <f>A!CN856</f>
        <v>0</v>
      </c>
      <c r="CP856">
        <f>A!CO856</f>
        <v>0</v>
      </c>
      <c r="CQ856">
        <f>A!CO1166</f>
        <v>0</v>
      </c>
      <c r="CR856">
        <f>A!CP856</f>
        <v>0</v>
      </c>
      <c r="CS856">
        <f>A!CQ856</f>
        <v>0</v>
      </c>
    </row>
    <row r="857" spans="1:97" x14ac:dyDescent="0.2">
      <c r="A857">
        <f>A!A857</f>
        <v>0</v>
      </c>
      <c r="B857">
        <f>A!B857</f>
        <v>0</v>
      </c>
      <c r="C857">
        <f>A!C857</f>
        <v>0</v>
      </c>
      <c r="D857">
        <f>A!D857</f>
        <v>0</v>
      </c>
      <c r="E857">
        <f>A!E857</f>
        <v>0</v>
      </c>
      <c r="F857">
        <f>A!F857</f>
        <v>0</v>
      </c>
      <c r="G857">
        <f>A!G857</f>
        <v>0</v>
      </c>
      <c r="H857">
        <f>A!H857</f>
        <v>0</v>
      </c>
      <c r="I857">
        <f>A!I857</f>
        <v>0</v>
      </c>
      <c r="J857">
        <f>A!J857</f>
        <v>0</v>
      </c>
      <c r="K857">
        <f>A!K857</f>
        <v>0</v>
      </c>
      <c r="L857">
        <f>A!L857</f>
        <v>0</v>
      </c>
      <c r="M857">
        <f>A!M857</f>
        <v>0</v>
      </c>
      <c r="N857">
        <f>A!N857</f>
        <v>0</v>
      </c>
      <c r="O857">
        <f>A!O857</f>
        <v>0</v>
      </c>
      <c r="P857" s="23" t="str">
        <f>IF(A!P857="","",INDEX(B!$A$1:$BT$2000,MATCH(A!P857,B!$AX$1:$AX$2000,0),D!$B$5))</f>
        <v/>
      </c>
      <c r="Q857">
        <f>A!Q857</f>
        <v>0</v>
      </c>
      <c r="R857">
        <f>A!R857</f>
        <v>0</v>
      </c>
      <c r="S857">
        <f>A!S857</f>
        <v>0</v>
      </c>
      <c r="T857">
        <f>A!T857</f>
        <v>0</v>
      </c>
      <c r="U857">
        <f>A!U857</f>
        <v>0</v>
      </c>
      <c r="V857" s="23">
        <f>IF(A!V857="&lt;",1,A!V857)</f>
        <v>0</v>
      </c>
      <c r="W857">
        <f>A!W857</f>
        <v>0</v>
      </c>
      <c r="X857">
        <f>A!X857</f>
        <v>0</v>
      </c>
      <c r="Y857">
        <f>A!Y857</f>
        <v>0</v>
      </c>
      <c r="Z857" s="23">
        <f t="shared" si="13"/>
        <v>0</v>
      </c>
      <c r="AA857">
        <f>A!Z857</f>
        <v>0</v>
      </c>
      <c r="AB857">
        <f>A!AA857</f>
        <v>0</v>
      </c>
      <c r="AC857">
        <f>A!AB857</f>
        <v>0</v>
      </c>
      <c r="AD857">
        <f>A!AC857</f>
        <v>0</v>
      </c>
      <c r="AE857">
        <f>A!AD857</f>
        <v>0</v>
      </c>
      <c r="AF857">
        <f>A!AE857</f>
        <v>0</v>
      </c>
      <c r="AG857">
        <f>A!AF857</f>
        <v>0</v>
      </c>
      <c r="AH857">
        <f>A!AG857</f>
        <v>0</v>
      </c>
      <c r="AI857">
        <f>A!AH857</f>
        <v>0</v>
      </c>
      <c r="AJ857">
        <f>A!AI857</f>
        <v>0</v>
      </c>
      <c r="AK857">
        <f>A!AJ857</f>
        <v>0</v>
      </c>
      <c r="AL857">
        <f>A!AK857</f>
        <v>0</v>
      </c>
      <c r="AM857">
        <f>A!AL857</f>
        <v>0</v>
      </c>
      <c r="AN857">
        <f>A!AM857</f>
        <v>0</v>
      </c>
      <c r="AO857">
        <f>A!AN857</f>
        <v>0</v>
      </c>
      <c r="AP857">
        <f>A!AO857</f>
        <v>0</v>
      </c>
      <c r="AQ857">
        <f>A!AP857</f>
        <v>0</v>
      </c>
      <c r="AR857">
        <f>A!AQ857</f>
        <v>0</v>
      </c>
      <c r="AS857">
        <f>A!AR857</f>
        <v>0</v>
      </c>
      <c r="AT857">
        <f>A!AS857</f>
        <v>0</v>
      </c>
      <c r="AU857">
        <f>A!AT857</f>
        <v>0</v>
      </c>
      <c r="AV857">
        <f>A!AU857</f>
        <v>0</v>
      </c>
      <c r="AW857" s="23" t="str">
        <f>IF(A!AV857=0,"",A!AV857)</f>
        <v/>
      </c>
      <c r="AX857">
        <f>A!AW857</f>
        <v>0</v>
      </c>
      <c r="AY857">
        <f>A!AX857</f>
        <v>0</v>
      </c>
      <c r="AZ857">
        <f>A!AY857</f>
        <v>0</v>
      </c>
      <c r="BA857">
        <f>A!AZ857</f>
        <v>0</v>
      </c>
      <c r="BB857">
        <f>A!BA857</f>
        <v>0</v>
      </c>
      <c r="BC857">
        <f>A!BB857</f>
        <v>0</v>
      </c>
      <c r="BD857">
        <f>A!BC857</f>
        <v>0</v>
      </c>
      <c r="BE857">
        <f>A!BD857</f>
        <v>0</v>
      </c>
      <c r="BF857">
        <f>A!BE857</f>
        <v>0</v>
      </c>
      <c r="BG857">
        <f>A!BF857</f>
        <v>0</v>
      </c>
      <c r="BH857">
        <f>A!BG857</f>
        <v>0</v>
      </c>
      <c r="BI857">
        <f>A!BH857</f>
        <v>0</v>
      </c>
      <c r="BJ857">
        <f>A!BI857</f>
        <v>0</v>
      </c>
      <c r="BK857">
        <f>A!BJ857</f>
        <v>0</v>
      </c>
      <c r="BL857">
        <f>A!BK857</f>
        <v>0</v>
      </c>
      <c r="BM857">
        <f>A!BL857</f>
        <v>0</v>
      </c>
      <c r="BN857">
        <f>A!BM857</f>
        <v>0</v>
      </c>
      <c r="BO857">
        <f>A!BN857</f>
        <v>0</v>
      </c>
      <c r="BP857">
        <f>A!BO857</f>
        <v>0</v>
      </c>
      <c r="BQ857">
        <f>A!BP857</f>
        <v>0</v>
      </c>
      <c r="BR857">
        <f>A!BQ857</f>
        <v>0</v>
      </c>
      <c r="BS857">
        <f>A!BR857</f>
        <v>0</v>
      </c>
      <c r="BT857">
        <f>A!BS857</f>
        <v>0</v>
      </c>
      <c r="BU857">
        <f>A!BT857</f>
        <v>0</v>
      </c>
      <c r="BV857">
        <f>A!BU857</f>
        <v>0</v>
      </c>
      <c r="BW857">
        <f>A!BV857</f>
        <v>0</v>
      </c>
      <c r="BX857">
        <f>A!BW857</f>
        <v>0</v>
      </c>
      <c r="BY857">
        <f>A!BX857</f>
        <v>0</v>
      </c>
      <c r="BZ857">
        <f>A!BY857</f>
        <v>0</v>
      </c>
      <c r="CA857">
        <f>A!BZ857</f>
        <v>0</v>
      </c>
      <c r="CB857">
        <f>A!CA857</f>
        <v>0</v>
      </c>
      <c r="CC857">
        <f>A!CB857</f>
        <v>0</v>
      </c>
      <c r="CD857">
        <f>A!CC857</f>
        <v>0</v>
      </c>
      <c r="CE857">
        <f>A!CD857</f>
        <v>0</v>
      </c>
      <c r="CF857">
        <f>A!CE857</f>
        <v>0</v>
      </c>
      <c r="CG857">
        <f>A!CF857</f>
        <v>0</v>
      </c>
      <c r="CH857">
        <f>A!CG857</f>
        <v>0</v>
      </c>
      <c r="CI857">
        <f>A!CH857</f>
        <v>0</v>
      </c>
      <c r="CJ857">
        <f>A!CI857</f>
        <v>0</v>
      </c>
      <c r="CK857">
        <f>A!CJ857</f>
        <v>0</v>
      </c>
      <c r="CL857">
        <f>A!CK857</f>
        <v>0</v>
      </c>
      <c r="CM857">
        <f>A!CL857</f>
        <v>0</v>
      </c>
      <c r="CN857">
        <f>A!CM857</f>
        <v>0</v>
      </c>
      <c r="CO857">
        <f>A!CN857</f>
        <v>0</v>
      </c>
      <c r="CP857">
        <f>A!CO857</f>
        <v>0</v>
      </c>
      <c r="CQ857">
        <f>A!CO1167</f>
        <v>0</v>
      </c>
      <c r="CR857">
        <f>A!CP857</f>
        <v>0</v>
      </c>
      <c r="CS857">
        <f>A!CQ857</f>
        <v>0</v>
      </c>
    </row>
    <row r="858" spans="1:97" x14ac:dyDescent="0.2">
      <c r="A858">
        <f>A!A858</f>
        <v>0</v>
      </c>
      <c r="B858">
        <f>A!B858</f>
        <v>0</v>
      </c>
      <c r="C858">
        <f>A!C858</f>
        <v>0</v>
      </c>
      <c r="D858">
        <f>A!D858</f>
        <v>0</v>
      </c>
      <c r="E858">
        <f>A!E858</f>
        <v>0</v>
      </c>
      <c r="F858">
        <f>A!F858</f>
        <v>0</v>
      </c>
      <c r="G858">
        <f>A!G858</f>
        <v>0</v>
      </c>
      <c r="H858">
        <f>A!H858</f>
        <v>0</v>
      </c>
      <c r="I858">
        <f>A!I858</f>
        <v>0</v>
      </c>
      <c r="J858">
        <f>A!J858</f>
        <v>0</v>
      </c>
      <c r="K858">
        <f>A!K858</f>
        <v>0</v>
      </c>
      <c r="L858">
        <f>A!L858</f>
        <v>0</v>
      </c>
      <c r="M858">
        <f>A!M858</f>
        <v>0</v>
      </c>
      <c r="N858">
        <f>A!N858</f>
        <v>0</v>
      </c>
      <c r="O858">
        <f>A!O858</f>
        <v>0</v>
      </c>
      <c r="P858" s="23" t="str">
        <f>IF(A!P858="","",INDEX(B!$A$1:$BT$2000,MATCH(A!P858,B!$AX$1:$AX$2000,0),D!$B$5))</f>
        <v/>
      </c>
      <c r="Q858">
        <f>A!Q858</f>
        <v>0</v>
      </c>
      <c r="R858">
        <f>A!R858</f>
        <v>0</v>
      </c>
      <c r="S858">
        <f>A!S858</f>
        <v>0</v>
      </c>
      <c r="T858">
        <f>A!T858</f>
        <v>0</v>
      </c>
      <c r="U858">
        <f>A!U858</f>
        <v>0</v>
      </c>
      <c r="V858" s="23">
        <f>IF(A!V858="&lt;",1,A!V858)</f>
        <v>0</v>
      </c>
      <c r="W858">
        <f>A!W858</f>
        <v>0</v>
      </c>
      <c r="X858">
        <f>A!X858</f>
        <v>0</v>
      </c>
      <c r="Y858">
        <f>A!Y858</f>
        <v>0</v>
      </c>
      <c r="Z858" s="23">
        <f t="shared" si="13"/>
        <v>0</v>
      </c>
      <c r="AA858">
        <f>A!Z858</f>
        <v>0</v>
      </c>
      <c r="AB858">
        <f>A!AA858</f>
        <v>0</v>
      </c>
      <c r="AC858">
        <f>A!AB858</f>
        <v>0</v>
      </c>
      <c r="AD858">
        <f>A!AC858</f>
        <v>0</v>
      </c>
      <c r="AE858">
        <f>A!AD858</f>
        <v>0</v>
      </c>
      <c r="AF858">
        <f>A!AE858</f>
        <v>0</v>
      </c>
      <c r="AG858">
        <f>A!AF858</f>
        <v>0</v>
      </c>
      <c r="AH858">
        <f>A!AG858</f>
        <v>0</v>
      </c>
      <c r="AI858">
        <f>A!AH858</f>
        <v>0</v>
      </c>
      <c r="AJ858">
        <f>A!AI858</f>
        <v>0</v>
      </c>
      <c r="AK858">
        <f>A!AJ858</f>
        <v>0</v>
      </c>
      <c r="AL858">
        <f>A!AK858</f>
        <v>0</v>
      </c>
      <c r="AM858">
        <f>A!AL858</f>
        <v>0</v>
      </c>
      <c r="AN858">
        <f>A!AM858</f>
        <v>0</v>
      </c>
      <c r="AO858">
        <f>A!AN858</f>
        <v>0</v>
      </c>
      <c r="AP858">
        <f>A!AO858</f>
        <v>0</v>
      </c>
      <c r="AQ858">
        <f>A!AP858</f>
        <v>0</v>
      </c>
      <c r="AR858">
        <f>A!AQ858</f>
        <v>0</v>
      </c>
      <c r="AS858">
        <f>A!AR858</f>
        <v>0</v>
      </c>
      <c r="AT858">
        <f>A!AS858</f>
        <v>0</v>
      </c>
      <c r="AU858">
        <f>A!AT858</f>
        <v>0</v>
      </c>
      <c r="AV858">
        <f>A!AU858</f>
        <v>0</v>
      </c>
      <c r="AW858" s="23" t="str">
        <f>IF(A!AV858=0,"",A!AV858)</f>
        <v/>
      </c>
      <c r="AX858">
        <f>A!AW858</f>
        <v>0</v>
      </c>
      <c r="AY858">
        <f>A!AX858</f>
        <v>0</v>
      </c>
      <c r="AZ858">
        <f>A!AY858</f>
        <v>0</v>
      </c>
      <c r="BA858">
        <f>A!AZ858</f>
        <v>0</v>
      </c>
      <c r="BB858">
        <f>A!BA858</f>
        <v>0</v>
      </c>
      <c r="BC858">
        <f>A!BB858</f>
        <v>0</v>
      </c>
      <c r="BD858">
        <f>A!BC858</f>
        <v>0</v>
      </c>
      <c r="BE858">
        <f>A!BD858</f>
        <v>0</v>
      </c>
      <c r="BF858">
        <f>A!BE858</f>
        <v>0</v>
      </c>
      <c r="BG858">
        <f>A!BF858</f>
        <v>0</v>
      </c>
      <c r="BH858">
        <f>A!BG858</f>
        <v>0</v>
      </c>
      <c r="BI858">
        <f>A!BH858</f>
        <v>0</v>
      </c>
      <c r="BJ858">
        <f>A!BI858</f>
        <v>0</v>
      </c>
      <c r="BK858">
        <f>A!BJ858</f>
        <v>0</v>
      </c>
      <c r="BL858">
        <f>A!BK858</f>
        <v>0</v>
      </c>
      <c r="BM858">
        <f>A!BL858</f>
        <v>0</v>
      </c>
      <c r="BN858">
        <f>A!BM858</f>
        <v>0</v>
      </c>
      <c r="BO858">
        <f>A!BN858</f>
        <v>0</v>
      </c>
      <c r="BP858">
        <f>A!BO858</f>
        <v>0</v>
      </c>
      <c r="BQ858">
        <f>A!BP858</f>
        <v>0</v>
      </c>
      <c r="BR858">
        <f>A!BQ858</f>
        <v>0</v>
      </c>
      <c r="BS858">
        <f>A!BR858</f>
        <v>0</v>
      </c>
      <c r="BT858">
        <f>A!BS858</f>
        <v>0</v>
      </c>
      <c r="BU858">
        <f>A!BT858</f>
        <v>0</v>
      </c>
      <c r="BV858">
        <f>A!BU858</f>
        <v>0</v>
      </c>
      <c r="BW858">
        <f>A!BV858</f>
        <v>0</v>
      </c>
      <c r="BX858">
        <f>A!BW858</f>
        <v>0</v>
      </c>
      <c r="BY858">
        <f>A!BX858</f>
        <v>0</v>
      </c>
      <c r="BZ858">
        <f>A!BY858</f>
        <v>0</v>
      </c>
      <c r="CA858">
        <f>A!BZ858</f>
        <v>0</v>
      </c>
      <c r="CB858">
        <f>A!CA858</f>
        <v>0</v>
      </c>
      <c r="CC858">
        <f>A!CB858</f>
        <v>0</v>
      </c>
      <c r="CD858">
        <f>A!CC858</f>
        <v>0</v>
      </c>
      <c r="CE858">
        <f>A!CD858</f>
        <v>0</v>
      </c>
      <c r="CF858">
        <f>A!CE858</f>
        <v>0</v>
      </c>
      <c r="CG858">
        <f>A!CF858</f>
        <v>0</v>
      </c>
      <c r="CH858">
        <f>A!CG858</f>
        <v>0</v>
      </c>
      <c r="CI858">
        <f>A!CH858</f>
        <v>0</v>
      </c>
      <c r="CJ858">
        <f>A!CI858</f>
        <v>0</v>
      </c>
      <c r="CK858">
        <f>A!CJ858</f>
        <v>0</v>
      </c>
      <c r="CL858">
        <f>A!CK858</f>
        <v>0</v>
      </c>
      <c r="CM858">
        <f>A!CL858</f>
        <v>0</v>
      </c>
      <c r="CN858">
        <f>A!CM858</f>
        <v>0</v>
      </c>
      <c r="CO858">
        <f>A!CN858</f>
        <v>0</v>
      </c>
      <c r="CP858">
        <f>A!CO858</f>
        <v>0</v>
      </c>
      <c r="CQ858">
        <f>A!CO1168</f>
        <v>0</v>
      </c>
      <c r="CR858">
        <f>A!CP858</f>
        <v>0</v>
      </c>
      <c r="CS858">
        <f>A!CQ858</f>
        <v>0</v>
      </c>
    </row>
    <row r="859" spans="1:97" x14ac:dyDescent="0.2">
      <c r="A859">
        <f>A!A859</f>
        <v>0</v>
      </c>
      <c r="B859">
        <f>A!B859</f>
        <v>0</v>
      </c>
      <c r="C859">
        <f>A!C859</f>
        <v>0</v>
      </c>
      <c r="D859">
        <f>A!D859</f>
        <v>0</v>
      </c>
      <c r="E859">
        <f>A!E859</f>
        <v>0</v>
      </c>
      <c r="F859">
        <f>A!F859</f>
        <v>0</v>
      </c>
      <c r="G859">
        <f>A!G859</f>
        <v>0</v>
      </c>
      <c r="H859">
        <f>A!H859</f>
        <v>0</v>
      </c>
      <c r="I859">
        <f>A!I859</f>
        <v>0</v>
      </c>
      <c r="J859">
        <f>A!J859</f>
        <v>0</v>
      </c>
      <c r="K859">
        <f>A!K859</f>
        <v>0</v>
      </c>
      <c r="L859">
        <f>A!L859</f>
        <v>0</v>
      </c>
      <c r="M859">
        <f>A!M859</f>
        <v>0</v>
      </c>
      <c r="N859">
        <f>A!N859</f>
        <v>0</v>
      </c>
      <c r="O859">
        <f>A!O859</f>
        <v>0</v>
      </c>
      <c r="P859" s="23" t="str">
        <f>IF(A!P859="","",INDEX(B!$A$1:$BT$2000,MATCH(A!P859,B!$AX$1:$AX$2000,0),D!$B$5))</f>
        <v/>
      </c>
      <c r="Q859">
        <f>A!Q859</f>
        <v>0</v>
      </c>
      <c r="R859">
        <f>A!R859</f>
        <v>0</v>
      </c>
      <c r="S859">
        <f>A!S859</f>
        <v>0</v>
      </c>
      <c r="T859">
        <f>A!T859</f>
        <v>0</v>
      </c>
      <c r="U859">
        <f>A!U859</f>
        <v>0</v>
      </c>
      <c r="V859" s="23">
        <f>IF(A!V859="&lt;",1,A!V859)</f>
        <v>0</v>
      </c>
      <c r="W859">
        <f>A!W859</f>
        <v>0</v>
      </c>
      <c r="X859">
        <f>A!X859</f>
        <v>0</v>
      </c>
      <c r="Y859">
        <f>A!Y859</f>
        <v>0</v>
      </c>
      <c r="Z859" s="23">
        <f t="shared" si="13"/>
        <v>0</v>
      </c>
      <c r="AA859">
        <f>A!Z859</f>
        <v>0</v>
      </c>
      <c r="AB859">
        <f>A!AA859</f>
        <v>0</v>
      </c>
      <c r="AC859">
        <f>A!AB859</f>
        <v>0</v>
      </c>
      <c r="AD859">
        <f>A!AC859</f>
        <v>0</v>
      </c>
      <c r="AE859">
        <f>A!AD859</f>
        <v>0</v>
      </c>
      <c r="AF859">
        <f>A!AE859</f>
        <v>0</v>
      </c>
      <c r="AG859">
        <f>A!AF859</f>
        <v>0</v>
      </c>
      <c r="AH859">
        <f>A!AG859</f>
        <v>0</v>
      </c>
      <c r="AI859">
        <f>A!AH859</f>
        <v>0</v>
      </c>
      <c r="AJ859">
        <f>A!AI859</f>
        <v>0</v>
      </c>
      <c r="AK859">
        <f>A!AJ859</f>
        <v>0</v>
      </c>
      <c r="AL859">
        <f>A!AK859</f>
        <v>0</v>
      </c>
      <c r="AM859">
        <f>A!AL859</f>
        <v>0</v>
      </c>
      <c r="AN859">
        <f>A!AM859</f>
        <v>0</v>
      </c>
      <c r="AO859">
        <f>A!AN859</f>
        <v>0</v>
      </c>
      <c r="AP859">
        <f>A!AO859</f>
        <v>0</v>
      </c>
      <c r="AQ859">
        <f>A!AP859</f>
        <v>0</v>
      </c>
      <c r="AR859">
        <f>A!AQ859</f>
        <v>0</v>
      </c>
      <c r="AS859">
        <f>A!AR859</f>
        <v>0</v>
      </c>
      <c r="AT859">
        <f>A!AS859</f>
        <v>0</v>
      </c>
      <c r="AU859">
        <f>A!AT859</f>
        <v>0</v>
      </c>
      <c r="AV859">
        <f>A!AU859</f>
        <v>0</v>
      </c>
      <c r="AW859" s="23" t="str">
        <f>IF(A!AV859=0,"",A!AV859)</f>
        <v/>
      </c>
      <c r="AX859">
        <f>A!AW859</f>
        <v>0</v>
      </c>
      <c r="AY859">
        <f>A!AX859</f>
        <v>0</v>
      </c>
      <c r="AZ859">
        <f>A!AY859</f>
        <v>0</v>
      </c>
      <c r="BA859">
        <f>A!AZ859</f>
        <v>0</v>
      </c>
      <c r="BB859">
        <f>A!BA859</f>
        <v>0</v>
      </c>
      <c r="BC859">
        <f>A!BB859</f>
        <v>0</v>
      </c>
      <c r="BD859">
        <f>A!BC859</f>
        <v>0</v>
      </c>
      <c r="BE859">
        <f>A!BD859</f>
        <v>0</v>
      </c>
      <c r="BF859">
        <f>A!BE859</f>
        <v>0</v>
      </c>
      <c r="BG859">
        <f>A!BF859</f>
        <v>0</v>
      </c>
      <c r="BH859">
        <f>A!BG859</f>
        <v>0</v>
      </c>
      <c r="BI859">
        <f>A!BH859</f>
        <v>0</v>
      </c>
      <c r="BJ859">
        <f>A!BI859</f>
        <v>0</v>
      </c>
      <c r="BK859">
        <f>A!BJ859</f>
        <v>0</v>
      </c>
      <c r="BL859">
        <f>A!BK859</f>
        <v>0</v>
      </c>
      <c r="BM859">
        <f>A!BL859</f>
        <v>0</v>
      </c>
      <c r="BN859">
        <f>A!BM859</f>
        <v>0</v>
      </c>
      <c r="BO859">
        <f>A!BN859</f>
        <v>0</v>
      </c>
      <c r="BP859">
        <f>A!BO859</f>
        <v>0</v>
      </c>
      <c r="BQ859">
        <f>A!BP859</f>
        <v>0</v>
      </c>
      <c r="BR859">
        <f>A!BQ859</f>
        <v>0</v>
      </c>
      <c r="BS859">
        <f>A!BR859</f>
        <v>0</v>
      </c>
      <c r="BT859">
        <f>A!BS859</f>
        <v>0</v>
      </c>
      <c r="BU859">
        <f>A!BT859</f>
        <v>0</v>
      </c>
      <c r="BV859">
        <f>A!BU859</f>
        <v>0</v>
      </c>
      <c r="BW859">
        <f>A!BV859</f>
        <v>0</v>
      </c>
      <c r="BX859">
        <f>A!BW859</f>
        <v>0</v>
      </c>
      <c r="BY859">
        <f>A!BX859</f>
        <v>0</v>
      </c>
      <c r="BZ859">
        <f>A!BY859</f>
        <v>0</v>
      </c>
      <c r="CA859">
        <f>A!BZ859</f>
        <v>0</v>
      </c>
      <c r="CB859">
        <f>A!CA859</f>
        <v>0</v>
      </c>
      <c r="CC859">
        <f>A!CB859</f>
        <v>0</v>
      </c>
      <c r="CD859">
        <f>A!CC859</f>
        <v>0</v>
      </c>
      <c r="CE859">
        <f>A!CD859</f>
        <v>0</v>
      </c>
      <c r="CF859">
        <f>A!CE859</f>
        <v>0</v>
      </c>
      <c r="CG859">
        <f>A!CF859</f>
        <v>0</v>
      </c>
      <c r="CH859">
        <f>A!CG859</f>
        <v>0</v>
      </c>
      <c r="CI859">
        <f>A!CH859</f>
        <v>0</v>
      </c>
      <c r="CJ859">
        <f>A!CI859</f>
        <v>0</v>
      </c>
      <c r="CK859">
        <f>A!CJ859</f>
        <v>0</v>
      </c>
      <c r="CL859">
        <f>A!CK859</f>
        <v>0</v>
      </c>
      <c r="CM859">
        <f>A!CL859</f>
        <v>0</v>
      </c>
      <c r="CN859">
        <f>A!CM859</f>
        <v>0</v>
      </c>
      <c r="CO859">
        <f>A!CN859</f>
        <v>0</v>
      </c>
      <c r="CP859">
        <f>A!CO859</f>
        <v>0</v>
      </c>
      <c r="CQ859">
        <f>A!CO1169</f>
        <v>0</v>
      </c>
      <c r="CR859">
        <f>A!CP859</f>
        <v>0</v>
      </c>
      <c r="CS859">
        <f>A!CQ859</f>
        <v>0</v>
      </c>
    </row>
    <row r="860" spans="1:97" x14ac:dyDescent="0.2">
      <c r="A860">
        <f>A!A860</f>
        <v>0</v>
      </c>
      <c r="B860">
        <f>A!B860</f>
        <v>0</v>
      </c>
      <c r="C860">
        <f>A!C860</f>
        <v>0</v>
      </c>
      <c r="D860">
        <f>A!D860</f>
        <v>0</v>
      </c>
      <c r="E860">
        <f>A!E860</f>
        <v>0</v>
      </c>
      <c r="F860">
        <f>A!F860</f>
        <v>0</v>
      </c>
      <c r="G860">
        <f>A!G860</f>
        <v>0</v>
      </c>
      <c r="H860">
        <f>A!H860</f>
        <v>0</v>
      </c>
      <c r="I860">
        <f>A!I860</f>
        <v>0</v>
      </c>
      <c r="J860">
        <f>A!J860</f>
        <v>0</v>
      </c>
      <c r="K860">
        <f>A!K860</f>
        <v>0</v>
      </c>
      <c r="L860">
        <f>A!L860</f>
        <v>0</v>
      </c>
      <c r="M860">
        <f>A!M860</f>
        <v>0</v>
      </c>
      <c r="N860">
        <f>A!N860</f>
        <v>0</v>
      </c>
      <c r="O860">
        <f>A!O860</f>
        <v>0</v>
      </c>
      <c r="P860" s="23" t="str">
        <f>IF(A!P860="","",INDEX(B!$A$1:$BT$2000,MATCH(A!P860,B!$AX$1:$AX$2000,0),D!$B$5))</f>
        <v/>
      </c>
      <c r="Q860">
        <f>A!Q860</f>
        <v>0</v>
      </c>
      <c r="R860">
        <f>A!R860</f>
        <v>0</v>
      </c>
      <c r="S860">
        <f>A!S860</f>
        <v>0</v>
      </c>
      <c r="T860">
        <f>A!T860</f>
        <v>0</v>
      </c>
      <c r="U860">
        <f>A!U860</f>
        <v>0</v>
      </c>
      <c r="V860" s="23">
        <f>IF(A!V860="&lt;",1,A!V860)</f>
        <v>0</v>
      </c>
      <c r="W860">
        <f>A!W860</f>
        <v>0</v>
      </c>
      <c r="X860">
        <f>A!X860</f>
        <v>0</v>
      </c>
      <c r="Y860">
        <f>A!Y860</f>
        <v>0</v>
      </c>
      <c r="Z860" s="23">
        <f t="shared" si="13"/>
        <v>0</v>
      </c>
      <c r="AA860">
        <f>A!Z860</f>
        <v>0</v>
      </c>
      <c r="AB860">
        <f>A!AA860</f>
        <v>0</v>
      </c>
      <c r="AC860">
        <f>A!AB860</f>
        <v>0</v>
      </c>
      <c r="AD860">
        <f>A!AC860</f>
        <v>0</v>
      </c>
      <c r="AE860">
        <f>A!AD860</f>
        <v>0</v>
      </c>
      <c r="AF860">
        <f>A!AE860</f>
        <v>0</v>
      </c>
      <c r="AG860">
        <f>A!AF860</f>
        <v>0</v>
      </c>
      <c r="AH860">
        <f>A!AG860</f>
        <v>0</v>
      </c>
      <c r="AI860">
        <f>A!AH860</f>
        <v>0</v>
      </c>
      <c r="AJ860">
        <f>A!AI860</f>
        <v>0</v>
      </c>
      <c r="AK860">
        <f>A!AJ860</f>
        <v>0</v>
      </c>
      <c r="AL860">
        <f>A!AK860</f>
        <v>0</v>
      </c>
      <c r="AM860">
        <f>A!AL860</f>
        <v>0</v>
      </c>
      <c r="AN860">
        <f>A!AM860</f>
        <v>0</v>
      </c>
      <c r="AO860">
        <f>A!AN860</f>
        <v>0</v>
      </c>
      <c r="AP860">
        <f>A!AO860</f>
        <v>0</v>
      </c>
      <c r="AQ860">
        <f>A!AP860</f>
        <v>0</v>
      </c>
      <c r="AR860">
        <f>A!AQ860</f>
        <v>0</v>
      </c>
      <c r="AS860">
        <f>A!AR860</f>
        <v>0</v>
      </c>
      <c r="AT860">
        <f>A!AS860</f>
        <v>0</v>
      </c>
      <c r="AU860">
        <f>A!AT860</f>
        <v>0</v>
      </c>
      <c r="AV860">
        <f>A!AU860</f>
        <v>0</v>
      </c>
      <c r="AW860" s="23" t="str">
        <f>IF(A!AV860=0,"",A!AV860)</f>
        <v/>
      </c>
      <c r="AX860">
        <f>A!AW860</f>
        <v>0</v>
      </c>
      <c r="AY860">
        <f>A!AX860</f>
        <v>0</v>
      </c>
      <c r="AZ860">
        <f>A!AY860</f>
        <v>0</v>
      </c>
      <c r="BA860">
        <f>A!AZ860</f>
        <v>0</v>
      </c>
      <c r="BB860">
        <f>A!BA860</f>
        <v>0</v>
      </c>
      <c r="BC860">
        <f>A!BB860</f>
        <v>0</v>
      </c>
      <c r="BD860">
        <f>A!BC860</f>
        <v>0</v>
      </c>
      <c r="BE860">
        <f>A!BD860</f>
        <v>0</v>
      </c>
      <c r="BF860">
        <f>A!BE860</f>
        <v>0</v>
      </c>
      <c r="BG860">
        <f>A!BF860</f>
        <v>0</v>
      </c>
      <c r="BH860">
        <f>A!BG860</f>
        <v>0</v>
      </c>
      <c r="BI860">
        <f>A!BH860</f>
        <v>0</v>
      </c>
      <c r="BJ860">
        <f>A!BI860</f>
        <v>0</v>
      </c>
      <c r="BK860">
        <f>A!BJ860</f>
        <v>0</v>
      </c>
      <c r="BL860">
        <f>A!BK860</f>
        <v>0</v>
      </c>
      <c r="BM860">
        <f>A!BL860</f>
        <v>0</v>
      </c>
      <c r="BN860">
        <f>A!BM860</f>
        <v>0</v>
      </c>
      <c r="BO860">
        <f>A!BN860</f>
        <v>0</v>
      </c>
      <c r="BP860">
        <f>A!BO860</f>
        <v>0</v>
      </c>
      <c r="BQ860">
        <f>A!BP860</f>
        <v>0</v>
      </c>
      <c r="BR860">
        <f>A!BQ860</f>
        <v>0</v>
      </c>
      <c r="BS860">
        <f>A!BR860</f>
        <v>0</v>
      </c>
      <c r="BT860">
        <f>A!BS860</f>
        <v>0</v>
      </c>
      <c r="BU860">
        <f>A!BT860</f>
        <v>0</v>
      </c>
      <c r="BV860">
        <f>A!BU860</f>
        <v>0</v>
      </c>
      <c r="BW860">
        <f>A!BV860</f>
        <v>0</v>
      </c>
      <c r="BX860">
        <f>A!BW860</f>
        <v>0</v>
      </c>
      <c r="BY860">
        <f>A!BX860</f>
        <v>0</v>
      </c>
      <c r="BZ860">
        <f>A!BY860</f>
        <v>0</v>
      </c>
      <c r="CA860">
        <f>A!BZ860</f>
        <v>0</v>
      </c>
      <c r="CB860">
        <f>A!CA860</f>
        <v>0</v>
      </c>
      <c r="CC860">
        <f>A!CB860</f>
        <v>0</v>
      </c>
      <c r="CD860">
        <f>A!CC860</f>
        <v>0</v>
      </c>
      <c r="CE860">
        <f>A!CD860</f>
        <v>0</v>
      </c>
      <c r="CF860">
        <f>A!CE860</f>
        <v>0</v>
      </c>
      <c r="CG860">
        <f>A!CF860</f>
        <v>0</v>
      </c>
      <c r="CH860">
        <f>A!CG860</f>
        <v>0</v>
      </c>
      <c r="CI860">
        <f>A!CH860</f>
        <v>0</v>
      </c>
      <c r="CJ860">
        <f>A!CI860</f>
        <v>0</v>
      </c>
      <c r="CK860">
        <f>A!CJ860</f>
        <v>0</v>
      </c>
      <c r="CL860">
        <f>A!CK860</f>
        <v>0</v>
      </c>
      <c r="CM860">
        <f>A!CL860</f>
        <v>0</v>
      </c>
      <c r="CN860">
        <f>A!CM860</f>
        <v>0</v>
      </c>
      <c r="CO860">
        <f>A!CN860</f>
        <v>0</v>
      </c>
      <c r="CP860">
        <f>A!CO860</f>
        <v>0</v>
      </c>
      <c r="CQ860">
        <f>A!CO1170</f>
        <v>0</v>
      </c>
      <c r="CR860">
        <f>A!CP860</f>
        <v>0</v>
      </c>
      <c r="CS860">
        <f>A!CQ860</f>
        <v>0</v>
      </c>
    </row>
    <row r="861" spans="1:97" x14ac:dyDescent="0.2">
      <c r="A861">
        <f>A!A861</f>
        <v>0</v>
      </c>
      <c r="B861">
        <f>A!B861</f>
        <v>0</v>
      </c>
      <c r="C861">
        <f>A!C861</f>
        <v>0</v>
      </c>
      <c r="D861">
        <f>A!D861</f>
        <v>0</v>
      </c>
      <c r="E861">
        <f>A!E861</f>
        <v>0</v>
      </c>
      <c r="F861">
        <f>A!F861</f>
        <v>0</v>
      </c>
      <c r="G861">
        <f>A!G861</f>
        <v>0</v>
      </c>
      <c r="H861">
        <f>A!H861</f>
        <v>0</v>
      </c>
      <c r="I861">
        <f>A!I861</f>
        <v>0</v>
      </c>
      <c r="J861">
        <f>A!J861</f>
        <v>0</v>
      </c>
      <c r="K861">
        <f>A!K861</f>
        <v>0</v>
      </c>
      <c r="L861">
        <f>A!L861</f>
        <v>0</v>
      </c>
      <c r="M861">
        <f>A!M861</f>
        <v>0</v>
      </c>
      <c r="N861">
        <f>A!N861</f>
        <v>0</v>
      </c>
      <c r="O861">
        <f>A!O861</f>
        <v>0</v>
      </c>
      <c r="P861" s="23" t="str">
        <f>IF(A!P861="","",INDEX(B!$A$1:$BT$2000,MATCH(A!P861,B!$AX$1:$AX$2000,0),D!$B$5))</f>
        <v/>
      </c>
      <c r="Q861">
        <f>A!Q861</f>
        <v>0</v>
      </c>
      <c r="R861">
        <f>A!R861</f>
        <v>0</v>
      </c>
      <c r="S861">
        <f>A!S861</f>
        <v>0</v>
      </c>
      <c r="T861">
        <f>A!T861</f>
        <v>0</v>
      </c>
      <c r="U861">
        <f>A!U861</f>
        <v>0</v>
      </c>
      <c r="V861" s="23">
        <f>IF(A!V861="&lt;",1,A!V861)</f>
        <v>0</v>
      </c>
      <c r="W861">
        <f>A!W861</f>
        <v>0</v>
      </c>
      <c r="X861">
        <f>A!X861</f>
        <v>0</v>
      </c>
      <c r="Y861">
        <f>A!Y861</f>
        <v>0</v>
      </c>
      <c r="Z861" s="23">
        <f t="shared" si="13"/>
        <v>0</v>
      </c>
      <c r="AA861">
        <f>A!Z861</f>
        <v>0</v>
      </c>
      <c r="AB861">
        <f>A!AA861</f>
        <v>0</v>
      </c>
      <c r="AC861">
        <f>A!AB861</f>
        <v>0</v>
      </c>
      <c r="AD861">
        <f>A!AC861</f>
        <v>0</v>
      </c>
      <c r="AE861">
        <f>A!AD861</f>
        <v>0</v>
      </c>
      <c r="AF861">
        <f>A!AE861</f>
        <v>0</v>
      </c>
      <c r="AG861">
        <f>A!AF861</f>
        <v>0</v>
      </c>
      <c r="AH861">
        <f>A!AG861</f>
        <v>0</v>
      </c>
      <c r="AI861">
        <f>A!AH861</f>
        <v>0</v>
      </c>
      <c r="AJ861">
        <f>A!AI861</f>
        <v>0</v>
      </c>
      <c r="AK861">
        <f>A!AJ861</f>
        <v>0</v>
      </c>
      <c r="AL861">
        <f>A!AK861</f>
        <v>0</v>
      </c>
      <c r="AM861">
        <f>A!AL861</f>
        <v>0</v>
      </c>
      <c r="AN861">
        <f>A!AM861</f>
        <v>0</v>
      </c>
      <c r="AO861">
        <f>A!AN861</f>
        <v>0</v>
      </c>
      <c r="AP861">
        <f>A!AO861</f>
        <v>0</v>
      </c>
      <c r="AQ861">
        <f>A!AP861</f>
        <v>0</v>
      </c>
      <c r="AR861">
        <f>A!AQ861</f>
        <v>0</v>
      </c>
      <c r="AS861">
        <f>A!AR861</f>
        <v>0</v>
      </c>
      <c r="AT861">
        <f>A!AS861</f>
        <v>0</v>
      </c>
      <c r="AU861">
        <f>A!AT861</f>
        <v>0</v>
      </c>
      <c r="AV861">
        <f>A!AU861</f>
        <v>0</v>
      </c>
      <c r="AW861" s="23" t="str">
        <f>IF(A!AV861=0,"",A!AV861)</f>
        <v/>
      </c>
      <c r="AX861">
        <f>A!AW861</f>
        <v>0</v>
      </c>
      <c r="AY861">
        <f>A!AX861</f>
        <v>0</v>
      </c>
      <c r="AZ861">
        <f>A!AY861</f>
        <v>0</v>
      </c>
      <c r="BA861">
        <f>A!AZ861</f>
        <v>0</v>
      </c>
      <c r="BB861">
        <f>A!BA861</f>
        <v>0</v>
      </c>
      <c r="BC861">
        <f>A!BB861</f>
        <v>0</v>
      </c>
      <c r="BD861">
        <f>A!BC861</f>
        <v>0</v>
      </c>
      <c r="BE861">
        <f>A!BD861</f>
        <v>0</v>
      </c>
      <c r="BF861">
        <f>A!BE861</f>
        <v>0</v>
      </c>
      <c r="BG861">
        <f>A!BF861</f>
        <v>0</v>
      </c>
      <c r="BH861">
        <f>A!BG861</f>
        <v>0</v>
      </c>
      <c r="BI861">
        <f>A!BH861</f>
        <v>0</v>
      </c>
      <c r="BJ861">
        <f>A!BI861</f>
        <v>0</v>
      </c>
      <c r="BK861">
        <f>A!BJ861</f>
        <v>0</v>
      </c>
      <c r="BL861">
        <f>A!BK861</f>
        <v>0</v>
      </c>
      <c r="BM861">
        <f>A!BL861</f>
        <v>0</v>
      </c>
      <c r="BN861">
        <f>A!BM861</f>
        <v>0</v>
      </c>
      <c r="BO861">
        <f>A!BN861</f>
        <v>0</v>
      </c>
      <c r="BP861">
        <f>A!BO861</f>
        <v>0</v>
      </c>
      <c r="BQ861">
        <f>A!BP861</f>
        <v>0</v>
      </c>
      <c r="BR861">
        <f>A!BQ861</f>
        <v>0</v>
      </c>
      <c r="BS861">
        <f>A!BR861</f>
        <v>0</v>
      </c>
      <c r="BT861">
        <f>A!BS861</f>
        <v>0</v>
      </c>
      <c r="BU861">
        <f>A!BT861</f>
        <v>0</v>
      </c>
      <c r="BV861">
        <f>A!BU861</f>
        <v>0</v>
      </c>
      <c r="BW861">
        <f>A!BV861</f>
        <v>0</v>
      </c>
      <c r="BX861">
        <f>A!BW861</f>
        <v>0</v>
      </c>
      <c r="BY861">
        <f>A!BX861</f>
        <v>0</v>
      </c>
      <c r="BZ861">
        <f>A!BY861</f>
        <v>0</v>
      </c>
      <c r="CA861">
        <f>A!BZ861</f>
        <v>0</v>
      </c>
      <c r="CB861">
        <f>A!CA861</f>
        <v>0</v>
      </c>
      <c r="CC861">
        <f>A!CB861</f>
        <v>0</v>
      </c>
      <c r="CD861">
        <f>A!CC861</f>
        <v>0</v>
      </c>
      <c r="CE861">
        <f>A!CD861</f>
        <v>0</v>
      </c>
      <c r="CF861">
        <f>A!CE861</f>
        <v>0</v>
      </c>
      <c r="CG861">
        <f>A!CF861</f>
        <v>0</v>
      </c>
      <c r="CH861">
        <f>A!CG861</f>
        <v>0</v>
      </c>
      <c r="CI861">
        <f>A!CH861</f>
        <v>0</v>
      </c>
      <c r="CJ861">
        <f>A!CI861</f>
        <v>0</v>
      </c>
      <c r="CK861">
        <f>A!CJ861</f>
        <v>0</v>
      </c>
      <c r="CL861">
        <f>A!CK861</f>
        <v>0</v>
      </c>
      <c r="CM861">
        <f>A!CL861</f>
        <v>0</v>
      </c>
      <c r="CN861">
        <f>A!CM861</f>
        <v>0</v>
      </c>
      <c r="CO861">
        <f>A!CN861</f>
        <v>0</v>
      </c>
      <c r="CP861">
        <f>A!CO861</f>
        <v>0</v>
      </c>
      <c r="CQ861">
        <f>A!CO1171</f>
        <v>0</v>
      </c>
      <c r="CR861">
        <f>A!CP861</f>
        <v>0</v>
      </c>
      <c r="CS861">
        <f>A!CQ861</f>
        <v>0</v>
      </c>
    </row>
    <row r="862" spans="1:97" x14ac:dyDescent="0.2">
      <c r="A862">
        <f>A!A862</f>
        <v>0</v>
      </c>
      <c r="B862">
        <f>A!B862</f>
        <v>0</v>
      </c>
      <c r="C862">
        <f>A!C862</f>
        <v>0</v>
      </c>
      <c r="D862">
        <f>A!D862</f>
        <v>0</v>
      </c>
      <c r="E862">
        <f>A!E862</f>
        <v>0</v>
      </c>
      <c r="F862">
        <f>A!F862</f>
        <v>0</v>
      </c>
      <c r="G862">
        <f>A!G862</f>
        <v>0</v>
      </c>
      <c r="H862">
        <f>A!H862</f>
        <v>0</v>
      </c>
      <c r="I862">
        <f>A!I862</f>
        <v>0</v>
      </c>
      <c r="J862">
        <f>A!J862</f>
        <v>0</v>
      </c>
      <c r="K862">
        <f>A!K862</f>
        <v>0</v>
      </c>
      <c r="L862">
        <f>A!L862</f>
        <v>0</v>
      </c>
      <c r="M862">
        <f>A!M862</f>
        <v>0</v>
      </c>
      <c r="N862">
        <f>A!N862</f>
        <v>0</v>
      </c>
      <c r="O862">
        <f>A!O862</f>
        <v>0</v>
      </c>
      <c r="P862" s="23" t="str">
        <f>IF(A!P862="","",INDEX(B!$A$1:$BT$2000,MATCH(A!P862,B!$AX$1:$AX$2000,0),D!$B$5))</f>
        <v/>
      </c>
      <c r="Q862">
        <f>A!Q862</f>
        <v>0</v>
      </c>
      <c r="R862">
        <f>A!R862</f>
        <v>0</v>
      </c>
      <c r="S862">
        <f>A!S862</f>
        <v>0</v>
      </c>
      <c r="T862">
        <f>A!T862</f>
        <v>0</v>
      </c>
      <c r="U862">
        <f>A!U862</f>
        <v>0</v>
      </c>
      <c r="V862" s="23">
        <f>IF(A!V862="&lt;",1,A!V862)</f>
        <v>0</v>
      </c>
      <c r="W862">
        <f>A!W862</f>
        <v>0</v>
      </c>
      <c r="X862">
        <f>A!X862</f>
        <v>0</v>
      </c>
      <c r="Y862">
        <f>A!Y862</f>
        <v>0</v>
      </c>
      <c r="Z862" s="23">
        <f t="shared" si="13"/>
        <v>0</v>
      </c>
      <c r="AA862">
        <f>A!Z862</f>
        <v>0</v>
      </c>
      <c r="AB862">
        <f>A!AA862</f>
        <v>0</v>
      </c>
      <c r="AC862">
        <f>A!AB862</f>
        <v>0</v>
      </c>
      <c r="AD862">
        <f>A!AC862</f>
        <v>0</v>
      </c>
      <c r="AE862">
        <f>A!AD862</f>
        <v>0</v>
      </c>
      <c r="AF862">
        <f>A!AE862</f>
        <v>0</v>
      </c>
      <c r="AG862">
        <f>A!AF862</f>
        <v>0</v>
      </c>
      <c r="AH862">
        <f>A!AG862</f>
        <v>0</v>
      </c>
      <c r="AI862">
        <f>A!AH862</f>
        <v>0</v>
      </c>
      <c r="AJ862">
        <f>A!AI862</f>
        <v>0</v>
      </c>
      <c r="AK862">
        <f>A!AJ862</f>
        <v>0</v>
      </c>
      <c r="AL862">
        <f>A!AK862</f>
        <v>0</v>
      </c>
      <c r="AM862">
        <f>A!AL862</f>
        <v>0</v>
      </c>
      <c r="AN862">
        <f>A!AM862</f>
        <v>0</v>
      </c>
      <c r="AO862">
        <f>A!AN862</f>
        <v>0</v>
      </c>
      <c r="AP862">
        <f>A!AO862</f>
        <v>0</v>
      </c>
      <c r="AQ862">
        <f>A!AP862</f>
        <v>0</v>
      </c>
      <c r="AR862">
        <f>A!AQ862</f>
        <v>0</v>
      </c>
      <c r="AS862">
        <f>A!AR862</f>
        <v>0</v>
      </c>
      <c r="AT862">
        <f>A!AS862</f>
        <v>0</v>
      </c>
      <c r="AU862">
        <f>A!AT862</f>
        <v>0</v>
      </c>
      <c r="AV862">
        <f>A!AU862</f>
        <v>0</v>
      </c>
      <c r="AW862" s="23" t="str">
        <f>IF(A!AV862=0,"",A!AV862)</f>
        <v/>
      </c>
      <c r="AX862">
        <f>A!AW862</f>
        <v>0</v>
      </c>
      <c r="AY862">
        <f>A!AX862</f>
        <v>0</v>
      </c>
      <c r="AZ862">
        <f>A!AY862</f>
        <v>0</v>
      </c>
      <c r="BA862">
        <f>A!AZ862</f>
        <v>0</v>
      </c>
      <c r="BB862">
        <f>A!BA862</f>
        <v>0</v>
      </c>
      <c r="BC862">
        <f>A!BB862</f>
        <v>0</v>
      </c>
      <c r="BD862">
        <f>A!BC862</f>
        <v>0</v>
      </c>
      <c r="BE862">
        <f>A!BD862</f>
        <v>0</v>
      </c>
      <c r="BF862">
        <f>A!BE862</f>
        <v>0</v>
      </c>
      <c r="BG862">
        <f>A!BF862</f>
        <v>0</v>
      </c>
      <c r="BH862">
        <f>A!BG862</f>
        <v>0</v>
      </c>
      <c r="BI862">
        <f>A!BH862</f>
        <v>0</v>
      </c>
      <c r="BJ862">
        <f>A!BI862</f>
        <v>0</v>
      </c>
      <c r="BK862">
        <f>A!BJ862</f>
        <v>0</v>
      </c>
      <c r="BL862">
        <f>A!BK862</f>
        <v>0</v>
      </c>
      <c r="BM862">
        <f>A!BL862</f>
        <v>0</v>
      </c>
      <c r="BN862">
        <f>A!BM862</f>
        <v>0</v>
      </c>
      <c r="BO862">
        <f>A!BN862</f>
        <v>0</v>
      </c>
      <c r="BP862">
        <f>A!BO862</f>
        <v>0</v>
      </c>
      <c r="BQ862">
        <f>A!BP862</f>
        <v>0</v>
      </c>
      <c r="BR862">
        <f>A!BQ862</f>
        <v>0</v>
      </c>
      <c r="BS862">
        <f>A!BR862</f>
        <v>0</v>
      </c>
      <c r="BT862">
        <f>A!BS862</f>
        <v>0</v>
      </c>
      <c r="BU862">
        <f>A!BT862</f>
        <v>0</v>
      </c>
      <c r="BV862">
        <f>A!BU862</f>
        <v>0</v>
      </c>
      <c r="BW862">
        <f>A!BV862</f>
        <v>0</v>
      </c>
      <c r="BX862">
        <f>A!BW862</f>
        <v>0</v>
      </c>
      <c r="BY862">
        <f>A!BX862</f>
        <v>0</v>
      </c>
      <c r="BZ862">
        <f>A!BY862</f>
        <v>0</v>
      </c>
      <c r="CA862">
        <f>A!BZ862</f>
        <v>0</v>
      </c>
      <c r="CB862">
        <f>A!CA862</f>
        <v>0</v>
      </c>
      <c r="CC862">
        <f>A!CB862</f>
        <v>0</v>
      </c>
      <c r="CD862">
        <f>A!CC862</f>
        <v>0</v>
      </c>
      <c r="CE862">
        <f>A!CD862</f>
        <v>0</v>
      </c>
      <c r="CF862">
        <f>A!CE862</f>
        <v>0</v>
      </c>
      <c r="CG862">
        <f>A!CF862</f>
        <v>0</v>
      </c>
      <c r="CH862">
        <f>A!CG862</f>
        <v>0</v>
      </c>
      <c r="CI862">
        <f>A!CH862</f>
        <v>0</v>
      </c>
      <c r="CJ862">
        <f>A!CI862</f>
        <v>0</v>
      </c>
      <c r="CK862">
        <f>A!CJ862</f>
        <v>0</v>
      </c>
      <c r="CL862">
        <f>A!CK862</f>
        <v>0</v>
      </c>
      <c r="CM862">
        <f>A!CL862</f>
        <v>0</v>
      </c>
      <c r="CN862">
        <f>A!CM862</f>
        <v>0</v>
      </c>
      <c r="CO862">
        <f>A!CN862</f>
        <v>0</v>
      </c>
      <c r="CP862">
        <f>A!CO862</f>
        <v>0</v>
      </c>
      <c r="CQ862">
        <f>A!CO1172</f>
        <v>0</v>
      </c>
      <c r="CR862">
        <f>A!CP862</f>
        <v>0</v>
      </c>
      <c r="CS862">
        <f>A!CQ862</f>
        <v>0</v>
      </c>
    </row>
    <row r="863" spans="1:97" x14ac:dyDescent="0.2">
      <c r="A863">
        <f>A!A863</f>
        <v>0</v>
      </c>
      <c r="B863">
        <f>A!B863</f>
        <v>0</v>
      </c>
      <c r="C863">
        <f>A!C863</f>
        <v>0</v>
      </c>
      <c r="D863">
        <f>A!D863</f>
        <v>0</v>
      </c>
      <c r="E863">
        <f>A!E863</f>
        <v>0</v>
      </c>
      <c r="F863">
        <f>A!F863</f>
        <v>0</v>
      </c>
      <c r="G863">
        <f>A!G863</f>
        <v>0</v>
      </c>
      <c r="H863">
        <f>A!H863</f>
        <v>0</v>
      </c>
      <c r="I863">
        <f>A!I863</f>
        <v>0</v>
      </c>
      <c r="J863">
        <f>A!J863</f>
        <v>0</v>
      </c>
      <c r="K863">
        <f>A!K863</f>
        <v>0</v>
      </c>
      <c r="L863">
        <f>A!L863</f>
        <v>0</v>
      </c>
      <c r="M863">
        <f>A!M863</f>
        <v>0</v>
      </c>
      <c r="N863">
        <f>A!N863</f>
        <v>0</v>
      </c>
      <c r="O863">
        <f>A!O863</f>
        <v>0</v>
      </c>
      <c r="P863" s="23" t="str">
        <f>IF(A!P863="","",INDEX(B!$A$1:$BT$2000,MATCH(A!P863,B!$AX$1:$AX$2000,0),D!$B$5))</f>
        <v/>
      </c>
      <c r="Q863">
        <f>A!Q863</f>
        <v>0</v>
      </c>
      <c r="R863">
        <f>A!R863</f>
        <v>0</v>
      </c>
      <c r="S863">
        <f>A!S863</f>
        <v>0</v>
      </c>
      <c r="T863">
        <f>A!T863</f>
        <v>0</v>
      </c>
      <c r="U863">
        <f>A!U863</f>
        <v>0</v>
      </c>
      <c r="V863" s="23">
        <f>IF(A!V863="&lt;",1,A!V863)</f>
        <v>0</v>
      </c>
      <c r="W863">
        <f>A!W863</f>
        <v>0</v>
      </c>
      <c r="X863">
        <f>A!X863</f>
        <v>0</v>
      </c>
      <c r="Y863">
        <f>A!Y863</f>
        <v>0</v>
      </c>
      <c r="Z863" s="23">
        <f t="shared" si="13"/>
        <v>0</v>
      </c>
      <c r="AA863">
        <f>A!Z863</f>
        <v>0</v>
      </c>
      <c r="AB863">
        <f>A!AA863</f>
        <v>0</v>
      </c>
      <c r="AC863">
        <f>A!AB863</f>
        <v>0</v>
      </c>
      <c r="AD863">
        <f>A!AC863</f>
        <v>0</v>
      </c>
      <c r="AE863">
        <f>A!AD863</f>
        <v>0</v>
      </c>
      <c r="AF863">
        <f>A!AE863</f>
        <v>0</v>
      </c>
      <c r="AG863">
        <f>A!AF863</f>
        <v>0</v>
      </c>
      <c r="AH863">
        <f>A!AG863</f>
        <v>0</v>
      </c>
      <c r="AI863">
        <f>A!AH863</f>
        <v>0</v>
      </c>
      <c r="AJ863">
        <f>A!AI863</f>
        <v>0</v>
      </c>
      <c r="AK863">
        <f>A!AJ863</f>
        <v>0</v>
      </c>
      <c r="AL863">
        <f>A!AK863</f>
        <v>0</v>
      </c>
      <c r="AM863">
        <f>A!AL863</f>
        <v>0</v>
      </c>
      <c r="AN863">
        <f>A!AM863</f>
        <v>0</v>
      </c>
      <c r="AO863">
        <f>A!AN863</f>
        <v>0</v>
      </c>
      <c r="AP863">
        <f>A!AO863</f>
        <v>0</v>
      </c>
      <c r="AQ863">
        <f>A!AP863</f>
        <v>0</v>
      </c>
      <c r="AR863">
        <f>A!AQ863</f>
        <v>0</v>
      </c>
      <c r="AS863">
        <f>A!AR863</f>
        <v>0</v>
      </c>
      <c r="AT863">
        <f>A!AS863</f>
        <v>0</v>
      </c>
      <c r="AU863">
        <f>A!AT863</f>
        <v>0</v>
      </c>
      <c r="AV863">
        <f>A!AU863</f>
        <v>0</v>
      </c>
      <c r="AW863" s="23" t="str">
        <f>IF(A!AV863=0,"",A!AV863)</f>
        <v/>
      </c>
      <c r="AX863">
        <f>A!AW863</f>
        <v>0</v>
      </c>
      <c r="AY863">
        <f>A!AX863</f>
        <v>0</v>
      </c>
      <c r="AZ863">
        <f>A!AY863</f>
        <v>0</v>
      </c>
      <c r="BA863">
        <f>A!AZ863</f>
        <v>0</v>
      </c>
      <c r="BB863">
        <f>A!BA863</f>
        <v>0</v>
      </c>
      <c r="BC863">
        <f>A!BB863</f>
        <v>0</v>
      </c>
      <c r="BD863">
        <f>A!BC863</f>
        <v>0</v>
      </c>
      <c r="BE863">
        <f>A!BD863</f>
        <v>0</v>
      </c>
      <c r="BF863">
        <f>A!BE863</f>
        <v>0</v>
      </c>
      <c r="BG863">
        <f>A!BF863</f>
        <v>0</v>
      </c>
      <c r="BH863">
        <f>A!BG863</f>
        <v>0</v>
      </c>
      <c r="BI863">
        <f>A!BH863</f>
        <v>0</v>
      </c>
      <c r="BJ863">
        <f>A!BI863</f>
        <v>0</v>
      </c>
      <c r="BK863">
        <f>A!BJ863</f>
        <v>0</v>
      </c>
      <c r="BL863">
        <f>A!BK863</f>
        <v>0</v>
      </c>
      <c r="BM863">
        <f>A!BL863</f>
        <v>0</v>
      </c>
      <c r="BN863">
        <f>A!BM863</f>
        <v>0</v>
      </c>
      <c r="BO863">
        <f>A!BN863</f>
        <v>0</v>
      </c>
      <c r="BP863">
        <f>A!BO863</f>
        <v>0</v>
      </c>
      <c r="BQ863">
        <f>A!BP863</f>
        <v>0</v>
      </c>
      <c r="BR863">
        <f>A!BQ863</f>
        <v>0</v>
      </c>
      <c r="BS863">
        <f>A!BR863</f>
        <v>0</v>
      </c>
      <c r="BT863">
        <f>A!BS863</f>
        <v>0</v>
      </c>
      <c r="BU863">
        <f>A!BT863</f>
        <v>0</v>
      </c>
      <c r="BV863">
        <f>A!BU863</f>
        <v>0</v>
      </c>
      <c r="BW863">
        <f>A!BV863</f>
        <v>0</v>
      </c>
      <c r="BX863">
        <f>A!BW863</f>
        <v>0</v>
      </c>
      <c r="BY863">
        <f>A!BX863</f>
        <v>0</v>
      </c>
      <c r="BZ863">
        <f>A!BY863</f>
        <v>0</v>
      </c>
      <c r="CA863">
        <f>A!BZ863</f>
        <v>0</v>
      </c>
      <c r="CB863">
        <f>A!CA863</f>
        <v>0</v>
      </c>
      <c r="CC863">
        <f>A!CB863</f>
        <v>0</v>
      </c>
      <c r="CD863">
        <f>A!CC863</f>
        <v>0</v>
      </c>
      <c r="CE863">
        <f>A!CD863</f>
        <v>0</v>
      </c>
      <c r="CF863">
        <f>A!CE863</f>
        <v>0</v>
      </c>
      <c r="CG863">
        <f>A!CF863</f>
        <v>0</v>
      </c>
      <c r="CH863">
        <f>A!CG863</f>
        <v>0</v>
      </c>
      <c r="CI863">
        <f>A!CH863</f>
        <v>0</v>
      </c>
      <c r="CJ863">
        <f>A!CI863</f>
        <v>0</v>
      </c>
      <c r="CK863">
        <f>A!CJ863</f>
        <v>0</v>
      </c>
      <c r="CL863">
        <f>A!CK863</f>
        <v>0</v>
      </c>
      <c r="CM863">
        <f>A!CL863</f>
        <v>0</v>
      </c>
      <c r="CN863">
        <f>A!CM863</f>
        <v>0</v>
      </c>
      <c r="CO863">
        <f>A!CN863</f>
        <v>0</v>
      </c>
      <c r="CP863">
        <f>A!CO863</f>
        <v>0</v>
      </c>
      <c r="CQ863">
        <f>A!CO1173</f>
        <v>0</v>
      </c>
      <c r="CR863">
        <f>A!CP863</f>
        <v>0</v>
      </c>
      <c r="CS863">
        <f>A!CQ863</f>
        <v>0</v>
      </c>
    </row>
    <row r="864" spans="1:97" x14ac:dyDescent="0.2">
      <c r="A864">
        <f>A!A864</f>
        <v>0</v>
      </c>
      <c r="B864">
        <f>A!B864</f>
        <v>0</v>
      </c>
      <c r="C864">
        <f>A!C864</f>
        <v>0</v>
      </c>
      <c r="D864">
        <f>A!D864</f>
        <v>0</v>
      </c>
      <c r="E864">
        <f>A!E864</f>
        <v>0</v>
      </c>
      <c r="F864">
        <f>A!F864</f>
        <v>0</v>
      </c>
      <c r="G864">
        <f>A!G864</f>
        <v>0</v>
      </c>
      <c r="H864">
        <f>A!H864</f>
        <v>0</v>
      </c>
      <c r="I864">
        <f>A!I864</f>
        <v>0</v>
      </c>
      <c r="J864">
        <f>A!J864</f>
        <v>0</v>
      </c>
      <c r="K864">
        <f>A!K864</f>
        <v>0</v>
      </c>
      <c r="L864">
        <f>A!L864</f>
        <v>0</v>
      </c>
      <c r="M864">
        <f>A!M864</f>
        <v>0</v>
      </c>
      <c r="N864">
        <f>A!N864</f>
        <v>0</v>
      </c>
      <c r="O864">
        <f>A!O864</f>
        <v>0</v>
      </c>
      <c r="P864" s="23" t="str">
        <f>IF(A!P864="","",INDEX(B!$A$1:$BT$2000,MATCH(A!P864,B!$AX$1:$AX$2000,0),D!$B$5))</f>
        <v/>
      </c>
      <c r="Q864">
        <f>A!Q864</f>
        <v>0</v>
      </c>
      <c r="R864">
        <f>A!R864</f>
        <v>0</v>
      </c>
      <c r="S864">
        <f>A!S864</f>
        <v>0</v>
      </c>
      <c r="T864">
        <f>A!T864</f>
        <v>0</v>
      </c>
      <c r="U864">
        <f>A!U864</f>
        <v>0</v>
      </c>
      <c r="V864" s="23">
        <f>IF(A!V864="&lt;",1,A!V864)</f>
        <v>0</v>
      </c>
      <c r="W864">
        <f>A!W864</f>
        <v>0</v>
      </c>
      <c r="X864">
        <f>A!X864</f>
        <v>0</v>
      </c>
      <c r="Y864">
        <f>A!Y864</f>
        <v>0</v>
      </c>
      <c r="Z864" s="23">
        <f t="shared" si="13"/>
        <v>0</v>
      </c>
      <c r="AA864">
        <f>A!Z864</f>
        <v>0</v>
      </c>
      <c r="AB864">
        <f>A!AA864</f>
        <v>0</v>
      </c>
      <c r="AC864">
        <f>A!AB864</f>
        <v>0</v>
      </c>
      <c r="AD864">
        <f>A!AC864</f>
        <v>0</v>
      </c>
      <c r="AE864">
        <f>A!AD864</f>
        <v>0</v>
      </c>
      <c r="AF864">
        <f>A!AE864</f>
        <v>0</v>
      </c>
      <c r="AG864">
        <f>A!AF864</f>
        <v>0</v>
      </c>
      <c r="AH864">
        <f>A!AG864</f>
        <v>0</v>
      </c>
      <c r="AI864">
        <f>A!AH864</f>
        <v>0</v>
      </c>
      <c r="AJ864">
        <f>A!AI864</f>
        <v>0</v>
      </c>
      <c r="AK864">
        <f>A!AJ864</f>
        <v>0</v>
      </c>
      <c r="AL864">
        <f>A!AK864</f>
        <v>0</v>
      </c>
      <c r="AM864">
        <f>A!AL864</f>
        <v>0</v>
      </c>
      <c r="AN864">
        <f>A!AM864</f>
        <v>0</v>
      </c>
      <c r="AO864">
        <f>A!AN864</f>
        <v>0</v>
      </c>
      <c r="AP864">
        <f>A!AO864</f>
        <v>0</v>
      </c>
      <c r="AQ864">
        <f>A!AP864</f>
        <v>0</v>
      </c>
      <c r="AR864">
        <f>A!AQ864</f>
        <v>0</v>
      </c>
      <c r="AS864">
        <f>A!AR864</f>
        <v>0</v>
      </c>
      <c r="AT864">
        <f>A!AS864</f>
        <v>0</v>
      </c>
      <c r="AU864">
        <f>A!AT864</f>
        <v>0</v>
      </c>
      <c r="AV864">
        <f>A!AU864</f>
        <v>0</v>
      </c>
      <c r="AW864" s="23" t="str">
        <f>IF(A!AV864=0,"",A!AV864)</f>
        <v/>
      </c>
      <c r="AX864">
        <f>A!AW864</f>
        <v>0</v>
      </c>
      <c r="AY864">
        <f>A!AX864</f>
        <v>0</v>
      </c>
      <c r="AZ864">
        <f>A!AY864</f>
        <v>0</v>
      </c>
      <c r="BA864">
        <f>A!AZ864</f>
        <v>0</v>
      </c>
      <c r="BB864">
        <f>A!BA864</f>
        <v>0</v>
      </c>
      <c r="BC864">
        <f>A!BB864</f>
        <v>0</v>
      </c>
      <c r="BD864">
        <f>A!BC864</f>
        <v>0</v>
      </c>
      <c r="BE864">
        <f>A!BD864</f>
        <v>0</v>
      </c>
      <c r="BF864">
        <f>A!BE864</f>
        <v>0</v>
      </c>
      <c r="BG864">
        <f>A!BF864</f>
        <v>0</v>
      </c>
      <c r="BH864">
        <f>A!BG864</f>
        <v>0</v>
      </c>
      <c r="BI864">
        <f>A!BH864</f>
        <v>0</v>
      </c>
      <c r="BJ864">
        <f>A!BI864</f>
        <v>0</v>
      </c>
      <c r="BK864">
        <f>A!BJ864</f>
        <v>0</v>
      </c>
      <c r="BL864">
        <f>A!BK864</f>
        <v>0</v>
      </c>
      <c r="BM864">
        <f>A!BL864</f>
        <v>0</v>
      </c>
      <c r="BN864">
        <f>A!BM864</f>
        <v>0</v>
      </c>
      <c r="BO864">
        <f>A!BN864</f>
        <v>0</v>
      </c>
      <c r="BP864">
        <f>A!BO864</f>
        <v>0</v>
      </c>
      <c r="BQ864">
        <f>A!BP864</f>
        <v>0</v>
      </c>
      <c r="BR864">
        <f>A!BQ864</f>
        <v>0</v>
      </c>
      <c r="BS864">
        <f>A!BR864</f>
        <v>0</v>
      </c>
      <c r="BT864">
        <f>A!BS864</f>
        <v>0</v>
      </c>
      <c r="BU864">
        <f>A!BT864</f>
        <v>0</v>
      </c>
      <c r="BV864">
        <f>A!BU864</f>
        <v>0</v>
      </c>
      <c r="BW864">
        <f>A!BV864</f>
        <v>0</v>
      </c>
      <c r="BX864">
        <f>A!BW864</f>
        <v>0</v>
      </c>
      <c r="BY864">
        <f>A!BX864</f>
        <v>0</v>
      </c>
      <c r="BZ864">
        <f>A!BY864</f>
        <v>0</v>
      </c>
      <c r="CA864">
        <f>A!BZ864</f>
        <v>0</v>
      </c>
      <c r="CB864">
        <f>A!CA864</f>
        <v>0</v>
      </c>
      <c r="CC864">
        <f>A!CB864</f>
        <v>0</v>
      </c>
      <c r="CD864">
        <f>A!CC864</f>
        <v>0</v>
      </c>
      <c r="CE864">
        <f>A!CD864</f>
        <v>0</v>
      </c>
      <c r="CF864">
        <f>A!CE864</f>
        <v>0</v>
      </c>
      <c r="CG864">
        <f>A!CF864</f>
        <v>0</v>
      </c>
      <c r="CH864">
        <f>A!CG864</f>
        <v>0</v>
      </c>
      <c r="CI864">
        <f>A!CH864</f>
        <v>0</v>
      </c>
      <c r="CJ864">
        <f>A!CI864</f>
        <v>0</v>
      </c>
      <c r="CK864">
        <f>A!CJ864</f>
        <v>0</v>
      </c>
      <c r="CL864">
        <f>A!CK864</f>
        <v>0</v>
      </c>
      <c r="CM864">
        <f>A!CL864</f>
        <v>0</v>
      </c>
      <c r="CN864">
        <f>A!CM864</f>
        <v>0</v>
      </c>
      <c r="CO864">
        <f>A!CN864</f>
        <v>0</v>
      </c>
      <c r="CP864">
        <f>A!CO864</f>
        <v>0</v>
      </c>
      <c r="CQ864">
        <f>A!CO1174</f>
        <v>0</v>
      </c>
      <c r="CR864">
        <f>A!CP864</f>
        <v>0</v>
      </c>
      <c r="CS864">
        <f>A!CQ864</f>
        <v>0</v>
      </c>
    </row>
    <row r="865" spans="1:97" x14ac:dyDescent="0.2">
      <c r="A865">
        <f>A!A865</f>
        <v>0</v>
      </c>
      <c r="B865">
        <f>A!B865</f>
        <v>0</v>
      </c>
      <c r="C865">
        <f>A!C865</f>
        <v>0</v>
      </c>
      <c r="D865">
        <f>A!D865</f>
        <v>0</v>
      </c>
      <c r="E865">
        <f>A!E865</f>
        <v>0</v>
      </c>
      <c r="F865">
        <f>A!F865</f>
        <v>0</v>
      </c>
      <c r="G865">
        <f>A!G865</f>
        <v>0</v>
      </c>
      <c r="H865">
        <f>A!H865</f>
        <v>0</v>
      </c>
      <c r="I865">
        <f>A!I865</f>
        <v>0</v>
      </c>
      <c r="J865">
        <f>A!J865</f>
        <v>0</v>
      </c>
      <c r="K865">
        <f>A!K865</f>
        <v>0</v>
      </c>
      <c r="L865">
        <f>A!L865</f>
        <v>0</v>
      </c>
      <c r="M865">
        <f>A!M865</f>
        <v>0</v>
      </c>
      <c r="N865">
        <f>A!N865</f>
        <v>0</v>
      </c>
      <c r="O865">
        <f>A!O865</f>
        <v>0</v>
      </c>
      <c r="P865" s="23" t="str">
        <f>IF(A!P865="","",INDEX(B!$A$1:$BT$2000,MATCH(A!P865,B!$AX$1:$AX$2000,0),D!$B$5))</f>
        <v/>
      </c>
      <c r="Q865">
        <f>A!Q865</f>
        <v>0</v>
      </c>
      <c r="R865">
        <f>A!R865</f>
        <v>0</v>
      </c>
      <c r="S865">
        <f>A!S865</f>
        <v>0</v>
      </c>
      <c r="T865">
        <f>A!T865</f>
        <v>0</v>
      </c>
      <c r="U865">
        <f>A!U865</f>
        <v>0</v>
      </c>
      <c r="V865" s="23">
        <f>IF(A!V865="&lt;",1,A!V865)</f>
        <v>0</v>
      </c>
      <c r="W865">
        <f>A!W865</f>
        <v>0</v>
      </c>
      <c r="X865">
        <f>A!X865</f>
        <v>0</v>
      </c>
      <c r="Y865">
        <f>A!Y865</f>
        <v>0</v>
      </c>
      <c r="Z865" s="23">
        <f t="shared" si="13"/>
        <v>0</v>
      </c>
      <c r="AA865">
        <f>A!Z865</f>
        <v>0</v>
      </c>
      <c r="AB865">
        <f>A!AA865</f>
        <v>0</v>
      </c>
      <c r="AC865">
        <f>A!AB865</f>
        <v>0</v>
      </c>
      <c r="AD865">
        <f>A!AC865</f>
        <v>0</v>
      </c>
      <c r="AE865">
        <f>A!AD865</f>
        <v>0</v>
      </c>
      <c r="AF865">
        <f>A!AE865</f>
        <v>0</v>
      </c>
      <c r="AG865">
        <f>A!AF865</f>
        <v>0</v>
      </c>
      <c r="AH865">
        <f>A!AG865</f>
        <v>0</v>
      </c>
      <c r="AI865">
        <f>A!AH865</f>
        <v>0</v>
      </c>
      <c r="AJ865">
        <f>A!AI865</f>
        <v>0</v>
      </c>
      <c r="AK865">
        <f>A!AJ865</f>
        <v>0</v>
      </c>
      <c r="AL865">
        <f>A!AK865</f>
        <v>0</v>
      </c>
      <c r="AM865">
        <f>A!AL865</f>
        <v>0</v>
      </c>
      <c r="AN865">
        <f>A!AM865</f>
        <v>0</v>
      </c>
      <c r="AO865">
        <f>A!AN865</f>
        <v>0</v>
      </c>
      <c r="AP865">
        <f>A!AO865</f>
        <v>0</v>
      </c>
      <c r="AQ865">
        <f>A!AP865</f>
        <v>0</v>
      </c>
      <c r="AR865">
        <f>A!AQ865</f>
        <v>0</v>
      </c>
      <c r="AS865">
        <f>A!AR865</f>
        <v>0</v>
      </c>
      <c r="AT865">
        <f>A!AS865</f>
        <v>0</v>
      </c>
      <c r="AU865">
        <f>A!AT865</f>
        <v>0</v>
      </c>
      <c r="AV865">
        <f>A!AU865</f>
        <v>0</v>
      </c>
      <c r="AW865" s="23" t="str">
        <f>IF(A!AV865=0,"",A!AV865)</f>
        <v/>
      </c>
      <c r="AX865">
        <f>A!AW865</f>
        <v>0</v>
      </c>
      <c r="AY865">
        <f>A!AX865</f>
        <v>0</v>
      </c>
      <c r="AZ865">
        <f>A!AY865</f>
        <v>0</v>
      </c>
      <c r="BA865">
        <f>A!AZ865</f>
        <v>0</v>
      </c>
      <c r="BB865">
        <f>A!BA865</f>
        <v>0</v>
      </c>
      <c r="BC865">
        <f>A!BB865</f>
        <v>0</v>
      </c>
      <c r="BD865">
        <f>A!BC865</f>
        <v>0</v>
      </c>
      <c r="BE865">
        <f>A!BD865</f>
        <v>0</v>
      </c>
      <c r="BF865">
        <f>A!BE865</f>
        <v>0</v>
      </c>
      <c r="BG865">
        <f>A!BF865</f>
        <v>0</v>
      </c>
      <c r="BH865">
        <f>A!BG865</f>
        <v>0</v>
      </c>
      <c r="BI865">
        <f>A!BH865</f>
        <v>0</v>
      </c>
      <c r="BJ865">
        <f>A!BI865</f>
        <v>0</v>
      </c>
      <c r="BK865">
        <f>A!BJ865</f>
        <v>0</v>
      </c>
      <c r="BL865">
        <f>A!BK865</f>
        <v>0</v>
      </c>
      <c r="BM865">
        <f>A!BL865</f>
        <v>0</v>
      </c>
      <c r="BN865">
        <f>A!BM865</f>
        <v>0</v>
      </c>
      <c r="BO865">
        <f>A!BN865</f>
        <v>0</v>
      </c>
      <c r="BP865">
        <f>A!BO865</f>
        <v>0</v>
      </c>
      <c r="BQ865">
        <f>A!BP865</f>
        <v>0</v>
      </c>
      <c r="BR865">
        <f>A!BQ865</f>
        <v>0</v>
      </c>
      <c r="BS865">
        <f>A!BR865</f>
        <v>0</v>
      </c>
      <c r="BT865">
        <f>A!BS865</f>
        <v>0</v>
      </c>
      <c r="BU865">
        <f>A!BT865</f>
        <v>0</v>
      </c>
      <c r="BV865">
        <f>A!BU865</f>
        <v>0</v>
      </c>
      <c r="BW865">
        <f>A!BV865</f>
        <v>0</v>
      </c>
      <c r="BX865">
        <f>A!BW865</f>
        <v>0</v>
      </c>
      <c r="BY865">
        <f>A!BX865</f>
        <v>0</v>
      </c>
      <c r="BZ865">
        <f>A!BY865</f>
        <v>0</v>
      </c>
      <c r="CA865">
        <f>A!BZ865</f>
        <v>0</v>
      </c>
      <c r="CB865">
        <f>A!CA865</f>
        <v>0</v>
      </c>
      <c r="CC865">
        <f>A!CB865</f>
        <v>0</v>
      </c>
      <c r="CD865">
        <f>A!CC865</f>
        <v>0</v>
      </c>
      <c r="CE865">
        <f>A!CD865</f>
        <v>0</v>
      </c>
      <c r="CF865">
        <f>A!CE865</f>
        <v>0</v>
      </c>
      <c r="CG865">
        <f>A!CF865</f>
        <v>0</v>
      </c>
      <c r="CH865">
        <f>A!CG865</f>
        <v>0</v>
      </c>
      <c r="CI865">
        <f>A!CH865</f>
        <v>0</v>
      </c>
      <c r="CJ865">
        <f>A!CI865</f>
        <v>0</v>
      </c>
      <c r="CK865">
        <f>A!CJ865</f>
        <v>0</v>
      </c>
      <c r="CL865">
        <f>A!CK865</f>
        <v>0</v>
      </c>
      <c r="CM865">
        <f>A!CL865</f>
        <v>0</v>
      </c>
      <c r="CN865">
        <f>A!CM865</f>
        <v>0</v>
      </c>
      <c r="CO865">
        <f>A!CN865</f>
        <v>0</v>
      </c>
      <c r="CP865">
        <f>A!CO865</f>
        <v>0</v>
      </c>
      <c r="CQ865">
        <f>A!CO1175</f>
        <v>0</v>
      </c>
      <c r="CR865">
        <f>A!CP865</f>
        <v>0</v>
      </c>
      <c r="CS865">
        <f>A!CQ865</f>
        <v>0</v>
      </c>
    </row>
    <row r="866" spans="1:97" x14ac:dyDescent="0.2">
      <c r="A866">
        <f>A!A866</f>
        <v>0</v>
      </c>
      <c r="B866">
        <f>A!B866</f>
        <v>0</v>
      </c>
      <c r="C866">
        <f>A!C866</f>
        <v>0</v>
      </c>
      <c r="D866">
        <f>A!D866</f>
        <v>0</v>
      </c>
      <c r="E866">
        <f>A!E866</f>
        <v>0</v>
      </c>
      <c r="F866">
        <f>A!F866</f>
        <v>0</v>
      </c>
      <c r="G866">
        <f>A!G866</f>
        <v>0</v>
      </c>
      <c r="H866">
        <f>A!H866</f>
        <v>0</v>
      </c>
      <c r="I866">
        <f>A!I866</f>
        <v>0</v>
      </c>
      <c r="J866">
        <f>A!J866</f>
        <v>0</v>
      </c>
      <c r="K866">
        <f>A!K866</f>
        <v>0</v>
      </c>
      <c r="L866">
        <f>A!L866</f>
        <v>0</v>
      </c>
      <c r="M866">
        <f>A!M866</f>
        <v>0</v>
      </c>
      <c r="N866">
        <f>A!N866</f>
        <v>0</v>
      </c>
      <c r="O866">
        <f>A!O866</f>
        <v>0</v>
      </c>
      <c r="P866" s="23" t="str">
        <f>IF(A!P866="","",INDEX(B!$A$1:$BT$2000,MATCH(A!P866,B!$AX$1:$AX$2000,0),D!$B$5))</f>
        <v/>
      </c>
      <c r="Q866">
        <f>A!Q866</f>
        <v>0</v>
      </c>
      <c r="R866">
        <f>A!R866</f>
        <v>0</v>
      </c>
      <c r="S866">
        <f>A!S866</f>
        <v>0</v>
      </c>
      <c r="T866">
        <f>A!T866</f>
        <v>0</v>
      </c>
      <c r="U866">
        <f>A!U866</f>
        <v>0</v>
      </c>
      <c r="V866" s="23">
        <f>IF(A!V866="&lt;",1,A!V866)</f>
        <v>0</v>
      </c>
      <c r="W866">
        <f>A!W866</f>
        <v>0</v>
      </c>
      <c r="X866">
        <f>A!X866</f>
        <v>0</v>
      </c>
      <c r="Y866">
        <f>A!Y866</f>
        <v>0</v>
      </c>
      <c r="Z866" s="23">
        <f t="shared" si="13"/>
        <v>0</v>
      </c>
      <c r="AA866">
        <f>A!Z866</f>
        <v>0</v>
      </c>
      <c r="AB866">
        <f>A!AA866</f>
        <v>0</v>
      </c>
      <c r="AC866">
        <f>A!AB866</f>
        <v>0</v>
      </c>
      <c r="AD866">
        <f>A!AC866</f>
        <v>0</v>
      </c>
      <c r="AE866">
        <f>A!AD866</f>
        <v>0</v>
      </c>
      <c r="AF866">
        <f>A!AE866</f>
        <v>0</v>
      </c>
      <c r="AG866">
        <f>A!AF866</f>
        <v>0</v>
      </c>
      <c r="AH866">
        <f>A!AG866</f>
        <v>0</v>
      </c>
      <c r="AI866">
        <f>A!AH866</f>
        <v>0</v>
      </c>
      <c r="AJ866">
        <f>A!AI866</f>
        <v>0</v>
      </c>
      <c r="AK866">
        <f>A!AJ866</f>
        <v>0</v>
      </c>
      <c r="AL866">
        <f>A!AK866</f>
        <v>0</v>
      </c>
      <c r="AM866">
        <f>A!AL866</f>
        <v>0</v>
      </c>
      <c r="AN866">
        <f>A!AM866</f>
        <v>0</v>
      </c>
      <c r="AO866">
        <f>A!AN866</f>
        <v>0</v>
      </c>
      <c r="AP866">
        <f>A!AO866</f>
        <v>0</v>
      </c>
      <c r="AQ866">
        <f>A!AP866</f>
        <v>0</v>
      </c>
      <c r="AR866">
        <f>A!AQ866</f>
        <v>0</v>
      </c>
      <c r="AS866">
        <f>A!AR866</f>
        <v>0</v>
      </c>
      <c r="AT866">
        <f>A!AS866</f>
        <v>0</v>
      </c>
      <c r="AU866">
        <f>A!AT866</f>
        <v>0</v>
      </c>
      <c r="AV866">
        <f>A!AU866</f>
        <v>0</v>
      </c>
      <c r="AW866" s="23" t="str">
        <f>IF(A!AV866=0,"",A!AV866)</f>
        <v/>
      </c>
      <c r="AX866">
        <f>A!AW866</f>
        <v>0</v>
      </c>
      <c r="AY866">
        <f>A!AX866</f>
        <v>0</v>
      </c>
      <c r="AZ866">
        <f>A!AY866</f>
        <v>0</v>
      </c>
      <c r="BA866">
        <f>A!AZ866</f>
        <v>0</v>
      </c>
      <c r="BB866">
        <f>A!BA866</f>
        <v>0</v>
      </c>
      <c r="BC866">
        <f>A!BB866</f>
        <v>0</v>
      </c>
      <c r="BD866">
        <f>A!BC866</f>
        <v>0</v>
      </c>
      <c r="BE866">
        <f>A!BD866</f>
        <v>0</v>
      </c>
      <c r="BF866">
        <f>A!BE866</f>
        <v>0</v>
      </c>
      <c r="BG866">
        <f>A!BF866</f>
        <v>0</v>
      </c>
      <c r="BH866">
        <f>A!BG866</f>
        <v>0</v>
      </c>
      <c r="BI866">
        <f>A!BH866</f>
        <v>0</v>
      </c>
      <c r="BJ866">
        <f>A!BI866</f>
        <v>0</v>
      </c>
      <c r="BK866">
        <f>A!BJ866</f>
        <v>0</v>
      </c>
      <c r="BL866">
        <f>A!BK866</f>
        <v>0</v>
      </c>
      <c r="BM866">
        <f>A!BL866</f>
        <v>0</v>
      </c>
      <c r="BN866">
        <f>A!BM866</f>
        <v>0</v>
      </c>
      <c r="BO866">
        <f>A!BN866</f>
        <v>0</v>
      </c>
      <c r="BP866">
        <f>A!BO866</f>
        <v>0</v>
      </c>
      <c r="BQ866">
        <f>A!BP866</f>
        <v>0</v>
      </c>
      <c r="BR866">
        <f>A!BQ866</f>
        <v>0</v>
      </c>
      <c r="BS866">
        <f>A!BR866</f>
        <v>0</v>
      </c>
      <c r="BT866">
        <f>A!BS866</f>
        <v>0</v>
      </c>
      <c r="BU866">
        <f>A!BT866</f>
        <v>0</v>
      </c>
      <c r="BV866">
        <f>A!BU866</f>
        <v>0</v>
      </c>
      <c r="BW866">
        <f>A!BV866</f>
        <v>0</v>
      </c>
      <c r="BX866">
        <f>A!BW866</f>
        <v>0</v>
      </c>
      <c r="BY866">
        <f>A!BX866</f>
        <v>0</v>
      </c>
      <c r="BZ866">
        <f>A!BY866</f>
        <v>0</v>
      </c>
      <c r="CA866">
        <f>A!BZ866</f>
        <v>0</v>
      </c>
      <c r="CB866">
        <f>A!CA866</f>
        <v>0</v>
      </c>
      <c r="CC866">
        <f>A!CB866</f>
        <v>0</v>
      </c>
      <c r="CD866">
        <f>A!CC866</f>
        <v>0</v>
      </c>
      <c r="CE866">
        <f>A!CD866</f>
        <v>0</v>
      </c>
      <c r="CF866">
        <f>A!CE866</f>
        <v>0</v>
      </c>
      <c r="CG866">
        <f>A!CF866</f>
        <v>0</v>
      </c>
      <c r="CH866">
        <f>A!CG866</f>
        <v>0</v>
      </c>
      <c r="CI866">
        <f>A!CH866</f>
        <v>0</v>
      </c>
      <c r="CJ866">
        <f>A!CI866</f>
        <v>0</v>
      </c>
      <c r="CK866">
        <f>A!CJ866</f>
        <v>0</v>
      </c>
      <c r="CL866">
        <f>A!CK866</f>
        <v>0</v>
      </c>
      <c r="CM866">
        <f>A!CL866</f>
        <v>0</v>
      </c>
      <c r="CN866">
        <f>A!CM866</f>
        <v>0</v>
      </c>
      <c r="CO866">
        <f>A!CN866</f>
        <v>0</v>
      </c>
      <c r="CP866">
        <f>A!CO866</f>
        <v>0</v>
      </c>
      <c r="CQ866">
        <f>A!CO1176</f>
        <v>0</v>
      </c>
      <c r="CR866">
        <f>A!CP866</f>
        <v>0</v>
      </c>
      <c r="CS866">
        <f>A!CQ866</f>
        <v>0</v>
      </c>
    </row>
    <row r="867" spans="1:97" x14ac:dyDescent="0.2">
      <c r="A867">
        <f>A!A867</f>
        <v>0</v>
      </c>
      <c r="B867">
        <f>A!B867</f>
        <v>0</v>
      </c>
      <c r="C867">
        <f>A!C867</f>
        <v>0</v>
      </c>
      <c r="D867">
        <f>A!D867</f>
        <v>0</v>
      </c>
      <c r="E867">
        <f>A!E867</f>
        <v>0</v>
      </c>
      <c r="F867">
        <f>A!F867</f>
        <v>0</v>
      </c>
      <c r="G867">
        <f>A!G867</f>
        <v>0</v>
      </c>
      <c r="H867">
        <f>A!H867</f>
        <v>0</v>
      </c>
      <c r="I867">
        <f>A!I867</f>
        <v>0</v>
      </c>
      <c r="J867">
        <f>A!J867</f>
        <v>0</v>
      </c>
      <c r="K867">
        <f>A!K867</f>
        <v>0</v>
      </c>
      <c r="L867">
        <f>A!L867</f>
        <v>0</v>
      </c>
      <c r="M867">
        <f>A!M867</f>
        <v>0</v>
      </c>
      <c r="N867">
        <f>A!N867</f>
        <v>0</v>
      </c>
      <c r="O867">
        <f>A!O867</f>
        <v>0</v>
      </c>
      <c r="P867" s="23" t="str">
        <f>IF(A!P867="","",INDEX(B!$A$1:$BT$2000,MATCH(A!P867,B!$AX$1:$AX$2000,0),D!$B$5))</f>
        <v/>
      </c>
      <c r="Q867">
        <f>A!Q867</f>
        <v>0</v>
      </c>
      <c r="R867">
        <f>A!R867</f>
        <v>0</v>
      </c>
      <c r="S867">
        <f>A!S867</f>
        <v>0</v>
      </c>
      <c r="T867">
        <f>A!T867</f>
        <v>0</v>
      </c>
      <c r="U867">
        <f>A!U867</f>
        <v>0</v>
      </c>
      <c r="V867" s="23">
        <f>IF(A!V867="&lt;",1,A!V867)</f>
        <v>0</v>
      </c>
      <c r="W867">
        <f>A!W867</f>
        <v>0</v>
      </c>
      <c r="X867">
        <f>A!X867</f>
        <v>0</v>
      </c>
      <c r="Y867">
        <f>A!Y867</f>
        <v>0</v>
      </c>
      <c r="Z867" s="23">
        <f t="shared" si="13"/>
        <v>0</v>
      </c>
      <c r="AA867">
        <f>A!Z867</f>
        <v>0</v>
      </c>
      <c r="AB867">
        <f>A!AA867</f>
        <v>0</v>
      </c>
      <c r="AC867">
        <f>A!AB867</f>
        <v>0</v>
      </c>
      <c r="AD867">
        <f>A!AC867</f>
        <v>0</v>
      </c>
      <c r="AE867">
        <f>A!AD867</f>
        <v>0</v>
      </c>
      <c r="AF867">
        <f>A!AE867</f>
        <v>0</v>
      </c>
      <c r="AG867">
        <f>A!AF867</f>
        <v>0</v>
      </c>
      <c r="AH867">
        <f>A!AG867</f>
        <v>0</v>
      </c>
      <c r="AI867">
        <f>A!AH867</f>
        <v>0</v>
      </c>
      <c r="AJ867">
        <f>A!AI867</f>
        <v>0</v>
      </c>
      <c r="AK867">
        <f>A!AJ867</f>
        <v>0</v>
      </c>
      <c r="AL867">
        <f>A!AK867</f>
        <v>0</v>
      </c>
      <c r="AM867">
        <f>A!AL867</f>
        <v>0</v>
      </c>
      <c r="AN867">
        <f>A!AM867</f>
        <v>0</v>
      </c>
      <c r="AO867">
        <f>A!AN867</f>
        <v>0</v>
      </c>
      <c r="AP867">
        <f>A!AO867</f>
        <v>0</v>
      </c>
      <c r="AQ867">
        <f>A!AP867</f>
        <v>0</v>
      </c>
      <c r="AR867">
        <f>A!AQ867</f>
        <v>0</v>
      </c>
      <c r="AS867">
        <f>A!AR867</f>
        <v>0</v>
      </c>
      <c r="AT867">
        <f>A!AS867</f>
        <v>0</v>
      </c>
      <c r="AU867">
        <f>A!AT867</f>
        <v>0</v>
      </c>
      <c r="AV867">
        <f>A!AU867</f>
        <v>0</v>
      </c>
      <c r="AW867" s="23" t="str">
        <f>IF(A!AV867=0,"",A!AV867)</f>
        <v/>
      </c>
      <c r="AX867">
        <f>A!AW867</f>
        <v>0</v>
      </c>
      <c r="AY867">
        <f>A!AX867</f>
        <v>0</v>
      </c>
      <c r="AZ867">
        <f>A!AY867</f>
        <v>0</v>
      </c>
      <c r="BA867">
        <f>A!AZ867</f>
        <v>0</v>
      </c>
      <c r="BB867">
        <f>A!BA867</f>
        <v>0</v>
      </c>
      <c r="BC867">
        <f>A!BB867</f>
        <v>0</v>
      </c>
      <c r="BD867">
        <f>A!BC867</f>
        <v>0</v>
      </c>
      <c r="BE867">
        <f>A!BD867</f>
        <v>0</v>
      </c>
      <c r="BF867">
        <f>A!BE867</f>
        <v>0</v>
      </c>
      <c r="BG867">
        <f>A!BF867</f>
        <v>0</v>
      </c>
      <c r="BH867">
        <f>A!BG867</f>
        <v>0</v>
      </c>
      <c r="BI867">
        <f>A!BH867</f>
        <v>0</v>
      </c>
      <c r="BJ867">
        <f>A!BI867</f>
        <v>0</v>
      </c>
      <c r="BK867">
        <f>A!BJ867</f>
        <v>0</v>
      </c>
      <c r="BL867">
        <f>A!BK867</f>
        <v>0</v>
      </c>
      <c r="BM867">
        <f>A!BL867</f>
        <v>0</v>
      </c>
      <c r="BN867">
        <f>A!BM867</f>
        <v>0</v>
      </c>
      <c r="BO867">
        <f>A!BN867</f>
        <v>0</v>
      </c>
      <c r="BP867">
        <f>A!BO867</f>
        <v>0</v>
      </c>
      <c r="BQ867">
        <f>A!BP867</f>
        <v>0</v>
      </c>
      <c r="BR867">
        <f>A!BQ867</f>
        <v>0</v>
      </c>
      <c r="BS867">
        <f>A!BR867</f>
        <v>0</v>
      </c>
      <c r="BT867">
        <f>A!BS867</f>
        <v>0</v>
      </c>
      <c r="BU867">
        <f>A!BT867</f>
        <v>0</v>
      </c>
      <c r="BV867">
        <f>A!BU867</f>
        <v>0</v>
      </c>
      <c r="BW867">
        <f>A!BV867</f>
        <v>0</v>
      </c>
      <c r="BX867">
        <f>A!BW867</f>
        <v>0</v>
      </c>
      <c r="BY867">
        <f>A!BX867</f>
        <v>0</v>
      </c>
      <c r="BZ867">
        <f>A!BY867</f>
        <v>0</v>
      </c>
      <c r="CA867">
        <f>A!BZ867</f>
        <v>0</v>
      </c>
      <c r="CB867">
        <f>A!CA867</f>
        <v>0</v>
      </c>
      <c r="CC867">
        <f>A!CB867</f>
        <v>0</v>
      </c>
      <c r="CD867">
        <f>A!CC867</f>
        <v>0</v>
      </c>
      <c r="CE867">
        <f>A!CD867</f>
        <v>0</v>
      </c>
      <c r="CF867">
        <f>A!CE867</f>
        <v>0</v>
      </c>
      <c r="CG867">
        <f>A!CF867</f>
        <v>0</v>
      </c>
      <c r="CH867">
        <f>A!CG867</f>
        <v>0</v>
      </c>
      <c r="CI867">
        <f>A!CH867</f>
        <v>0</v>
      </c>
      <c r="CJ867">
        <f>A!CI867</f>
        <v>0</v>
      </c>
      <c r="CK867">
        <f>A!CJ867</f>
        <v>0</v>
      </c>
      <c r="CL867">
        <f>A!CK867</f>
        <v>0</v>
      </c>
      <c r="CM867">
        <f>A!CL867</f>
        <v>0</v>
      </c>
      <c r="CN867">
        <f>A!CM867</f>
        <v>0</v>
      </c>
      <c r="CO867">
        <f>A!CN867</f>
        <v>0</v>
      </c>
      <c r="CP867">
        <f>A!CO867</f>
        <v>0</v>
      </c>
      <c r="CQ867">
        <f>A!CO1177</f>
        <v>0</v>
      </c>
      <c r="CR867">
        <f>A!CP867</f>
        <v>0</v>
      </c>
      <c r="CS867">
        <f>A!CQ867</f>
        <v>0</v>
      </c>
    </row>
    <row r="868" spans="1:97" x14ac:dyDescent="0.2">
      <c r="A868">
        <f>A!A868</f>
        <v>0</v>
      </c>
      <c r="B868">
        <f>A!B868</f>
        <v>0</v>
      </c>
      <c r="C868">
        <f>A!C868</f>
        <v>0</v>
      </c>
      <c r="D868">
        <f>A!D868</f>
        <v>0</v>
      </c>
      <c r="E868">
        <f>A!E868</f>
        <v>0</v>
      </c>
      <c r="F868">
        <f>A!F868</f>
        <v>0</v>
      </c>
      <c r="G868">
        <f>A!G868</f>
        <v>0</v>
      </c>
      <c r="H868">
        <f>A!H868</f>
        <v>0</v>
      </c>
      <c r="I868">
        <f>A!I868</f>
        <v>0</v>
      </c>
      <c r="J868">
        <f>A!J868</f>
        <v>0</v>
      </c>
      <c r="K868">
        <f>A!K868</f>
        <v>0</v>
      </c>
      <c r="L868">
        <f>A!L868</f>
        <v>0</v>
      </c>
      <c r="M868">
        <f>A!M868</f>
        <v>0</v>
      </c>
      <c r="N868">
        <f>A!N868</f>
        <v>0</v>
      </c>
      <c r="O868">
        <f>A!O868</f>
        <v>0</v>
      </c>
      <c r="P868" s="23" t="str">
        <f>IF(A!P868="","",INDEX(B!$A$1:$BT$2000,MATCH(A!P868,B!$AX$1:$AX$2000,0),D!$B$5))</f>
        <v/>
      </c>
      <c r="Q868">
        <f>A!Q868</f>
        <v>0</v>
      </c>
      <c r="R868">
        <f>A!R868</f>
        <v>0</v>
      </c>
      <c r="S868">
        <f>A!S868</f>
        <v>0</v>
      </c>
      <c r="T868">
        <f>A!T868</f>
        <v>0</v>
      </c>
      <c r="U868">
        <f>A!U868</f>
        <v>0</v>
      </c>
      <c r="V868" s="23">
        <f>IF(A!V868="&lt;",1,A!V868)</f>
        <v>0</v>
      </c>
      <c r="W868">
        <f>A!W868</f>
        <v>0</v>
      </c>
      <c r="X868">
        <f>A!X868</f>
        <v>0</v>
      </c>
      <c r="Y868">
        <f>A!Y868</f>
        <v>0</v>
      </c>
      <c r="Z868" s="23">
        <f t="shared" si="13"/>
        <v>0</v>
      </c>
      <c r="AA868">
        <f>A!Z868</f>
        <v>0</v>
      </c>
      <c r="AB868">
        <f>A!AA868</f>
        <v>0</v>
      </c>
      <c r="AC868">
        <f>A!AB868</f>
        <v>0</v>
      </c>
      <c r="AD868">
        <f>A!AC868</f>
        <v>0</v>
      </c>
      <c r="AE868">
        <f>A!AD868</f>
        <v>0</v>
      </c>
      <c r="AF868">
        <f>A!AE868</f>
        <v>0</v>
      </c>
      <c r="AG868">
        <f>A!AF868</f>
        <v>0</v>
      </c>
      <c r="AH868">
        <f>A!AG868</f>
        <v>0</v>
      </c>
      <c r="AI868">
        <f>A!AH868</f>
        <v>0</v>
      </c>
      <c r="AJ868">
        <f>A!AI868</f>
        <v>0</v>
      </c>
      <c r="AK868">
        <f>A!AJ868</f>
        <v>0</v>
      </c>
      <c r="AL868">
        <f>A!AK868</f>
        <v>0</v>
      </c>
      <c r="AM868">
        <f>A!AL868</f>
        <v>0</v>
      </c>
      <c r="AN868">
        <f>A!AM868</f>
        <v>0</v>
      </c>
      <c r="AO868">
        <f>A!AN868</f>
        <v>0</v>
      </c>
      <c r="AP868">
        <f>A!AO868</f>
        <v>0</v>
      </c>
      <c r="AQ868">
        <f>A!AP868</f>
        <v>0</v>
      </c>
      <c r="AR868">
        <f>A!AQ868</f>
        <v>0</v>
      </c>
      <c r="AS868">
        <f>A!AR868</f>
        <v>0</v>
      </c>
      <c r="AT868">
        <f>A!AS868</f>
        <v>0</v>
      </c>
      <c r="AU868">
        <f>A!AT868</f>
        <v>0</v>
      </c>
      <c r="AV868">
        <f>A!AU868</f>
        <v>0</v>
      </c>
      <c r="AW868" s="23" t="str">
        <f>IF(A!AV868=0,"",A!AV868)</f>
        <v/>
      </c>
      <c r="AX868">
        <f>A!AW868</f>
        <v>0</v>
      </c>
      <c r="AY868">
        <f>A!AX868</f>
        <v>0</v>
      </c>
      <c r="AZ868">
        <f>A!AY868</f>
        <v>0</v>
      </c>
      <c r="BA868">
        <f>A!AZ868</f>
        <v>0</v>
      </c>
      <c r="BB868">
        <f>A!BA868</f>
        <v>0</v>
      </c>
      <c r="BC868">
        <f>A!BB868</f>
        <v>0</v>
      </c>
      <c r="BD868">
        <f>A!BC868</f>
        <v>0</v>
      </c>
      <c r="BE868">
        <f>A!BD868</f>
        <v>0</v>
      </c>
      <c r="BF868">
        <f>A!BE868</f>
        <v>0</v>
      </c>
      <c r="BG868">
        <f>A!BF868</f>
        <v>0</v>
      </c>
      <c r="BH868">
        <f>A!BG868</f>
        <v>0</v>
      </c>
      <c r="BI868">
        <f>A!BH868</f>
        <v>0</v>
      </c>
      <c r="BJ868">
        <f>A!BI868</f>
        <v>0</v>
      </c>
      <c r="BK868">
        <f>A!BJ868</f>
        <v>0</v>
      </c>
      <c r="BL868">
        <f>A!BK868</f>
        <v>0</v>
      </c>
      <c r="BM868">
        <f>A!BL868</f>
        <v>0</v>
      </c>
      <c r="BN868">
        <f>A!BM868</f>
        <v>0</v>
      </c>
      <c r="BO868">
        <f>A!BN868</f>
        <v>0</v>
      </c>
      <c r="BP868">
        <f>A!BO868</f>
        <v>0</v>
      </c>
      <c r="BQ868">
        <f>A!BP868</f>
        <v>0</v>
      </c>
      <c r="BR868">
        <f>A!BQ868</f>
        <v>0</v>
      </c>
      <c r="BS868">
        <f>A!BR868</f>
        <v>0</v>
      </c>
      <c r="BT868">
        <f>A!BS868</f>
        <v>0</v>
      </c>
      <c r="BU868">
        <f>A!BT868</f>
        <v>0</v>
      </c>
      <c r="BV868">
        <f>A!BU868</f>
        <v>0</v>
      </c>
      <c r="BW868">
        <f>A!BV868</f>
        <v>0</v>
      </c>
      <c r="BX868">
        <f>A!BW868</f>
        <v>0</v>
      </c>
      <c r="BY868">
        <f>A!BX868</f>
        <v>0</v>
      </c>
      <c r="BZ868">
        <f>A!BY868</f>
        <v>0</v>
      </c>
      <c r="CA868">
        <f>A!BZ868</f>
        <v>0</v>
      </c>
      <c r="CB868">
        <f>A!CA868</f>
        <v>0</v>
      </c>
      <c r="CC868">
        <f>A!CB868</f>
        <v>0</v>
      </c>
      <c r="CD868">
        <f>A!CC868</f>
        <v>0</v>
      </c>
      <c r="CE868">
        <f>A!CD868</f>
        <v>0</v>
      </c>
      <c r="CF868">
        <f>A!CE868</f>
        <v>0</v>
      </c>
      <c r="CG868">
        <f>A!CF868</f>
        <v>0</v>
      </c>
      <c r="CH868">
        <f>A!CG868</f>
        <v>0</v>
      </c>
      <c r="CI868">
        <f>A!CH868</f>
        <v>0</v>
      </c>
      <c r="CJ868">
        <f>A!CI868</f>
        <v>0</v>
      </c>
      <c r="CK868">
        <f>A!CJ868</f>
        <v>0</v>
      </c>
      <c r="CL868">
        <f>A!CK868</f>
        <v>0</v>
      </c>
      <c r="CM868">
        <f>A!CL868</f>
        <v>0</v>
      </c>
      <c r="CN868">
        <f>A!CM868</f>
        <v>0</v>
      </c>
      <c r="CO868">
        <f>A!CN868</f>
        <v>0</v>
      </c>
      <c r="CP868">
        <f>A!CO868</f>
        <v>0</v>
      </c>
      <c r="CQ868">
        <f>A!CO1178</f>
        <v>0</v>
      </c>
      <c r="CR868">
        <f>A!CP868</f>
        <v>0</v>
      </c>
      <c r="CS868">
        <f>A!CQ868</f>
        <v>0</v>
      </c>
    </row>
    <row r="869" spans="1:97" x14ac:dyDescent="0.2">
      <c r="A869">
        <f>A!A869</f>
        <v>0</v>
      </c>
      <c r="B869">
        <f>A!B869</f>
        <v>0</v>
      </c>
      <c r="C869">
        <f>A!C869</f>
        <v>0</v>
      </c>
      <c r="D869">
        <f>A!D869</f>
        <v>0</v>
      </c>
      <c r="E869">
        <f>A!E869</f>
        <v>0</v>
      </c>
      <c r="F869">
        <f>A!F869</f>
        <v>0</v>
      </c>
      <c r="G869">
        <f>A!G869</f>
        <v>0</v>
      </c>
      <c r="H869">
        <f>A!H869</f>
        <v>0</v>
      </c>
      <c r="I869">
        <f>A!I869</f>
        <v>0</v>
      </c>
      <c r="J869">
        <f>A!J869</f>
        <v>0</v>
      </c>
      <c r="K869">
        <f>A!K869</f>
        <v>0</v>
      </c>
      <c r="L869">
        <f>A!L869</f>
        <v>0</v>
      </c>
      <c r="M869">
        <f>A!M869</f>
        <v>0</v>
      </c>
      <c r="N869">
        <f>A!N869</f>
        <v>0</v>
      </c>
      <c r="O869">
        <f>A!O869</f>
        <v>0</v>
      </c>
      <c r="P869" s="23" t="str">
        <f>IF(A!P869="","",INDEX(B!$A$1:$BT$2000,MATCH(A!P869,B!$AX$1:$AX$2000,0),D!$B$5))</f>
        <v/>
      </c>
      <c r="Q869">
        <f>A!Q869</f>
        <v>0</v>
      </c>
      <c r="R869">
        <f>A!R869</f>
        <v>0</v>
      </c>
      <c r="S869">
        <f>A!S869</f>
        <v>0</v>
      </c>
      <c r="T869">
        <f>A!T869</f>
        <v>0</v>
      </c>
      <c r="U869">
        <f>A!U869</f>
        <v>0</v>
      </c>
      <c r="V869" s="23">
        <f>IF(A!V869="&lt;",1,A!V869)</f>
        <v>0</v>
      </c>
      <c r="W869">
        <f>A!W869</f>
        <v>0</v>
      </c>
      <c r="X869">
        <f>A!X869</f>
        <v>0</v>
      </c>
      <c r="Y869">
        <f>A!Y869</f>
        <v>0</v>
      </c>
      <c r="Z869" s="23">
        <f t="shared" si="13"/>
        <v>0</v>
      </c>
      <c r="AA869">
        <f>A!Z869</f>
        <v>0</v>
      </c>
      <c r="AB869">
        <f>A!AA869</f>
        <v>0</v>
      </c>
      <c r="AC869">
        <f>A!AB869</f>
        <v>0</v>
      </c>
      <c r="AD869">
        <f>A!AC869</f>
        <v>0</v>
      </c>
      <c r="AE869">
        <f>A!AD869</f>
        <v>0</v>
      </c>
      <c r="AF869">
        <f>A!AE869</f>
        <v>0</v>
      </c>
      <c r="AG869">
        <f>A!AF869</f>
        <v>0</v>
      </c>
      <c r="AH869">
        <f>A!AG869</f>
        <v>0</v>
      </c>
      <c r="AI869">
        <f>A!AH869</f>
        <v>0</v>
      </c>
      <c r="AJ869">
        <f>A!AI869</f>
        <v>0</v>
      </c>
      <c r="AK869">
        <f>A!AJ869</f>
        <v>0</v>
      </c>
      <c r="AL869">
        <f>A!AK869</f>
        <v>0</v>
      </c>
      <c r="AM869">
        <f>A!AL869</f>
        <v>0</v>
      </c>
      <c r="AN869">
        <f>A!AM869</f>
        <v>0</v>
      </c>
      <c r="AO869">
        <f>A!AN869</f>
        <v>0</v>
      </c>
      <c r="AP869">
        <f>A!AO869</f>
        <v>0</v>
      </c>
      <c r="AQ869">
        <f>A!AP869</f>
        <v>0</v>
      </c>
      <c r="AR869">
        <f>A!AQ869</f>
        <v>0</v>
      </c>
      <c r="AS869">
        <f>A!AR869</f>
        <v>0</v>
      </c>
      <c r="AT869">
        <f>A!AS869</f>
        <v>0</v>
      </c>
      <c r="AU869">
        <f>A!AT869</f>
        <v>0</v>
      </c>
      <c r="AV869">
        <f>A!AU869</f>
        <v>0</v>
      </c>
      <c r="AW869" s="23" t="str">
        <f>IF(A!AV869=0,"",A!AV869)</f>
        <v/>
      </c>
      <c r="AX869">
        <f>A!AW869</f>
        <v>0</v>
      </c>
      <c r="AY869">
        <f>A!AX869</f>
        <v>0</v>
      </c>
      <c r="AZ869">
        <f>A!AY869</f>
        <v>0</v>
      </c>
      <c r="BA869">
        <f>A!AZ869</f>
        <v>0</v>
      </c>
      <c r="BB869">
        <f>A!BA869</f>
        <v>0</v>
      </c>
      <c r="BC869">
        <f>A!BB869</f>
        <v>0</v>
      </c>
      <c r="BD869">
        <f>A!BC869</f>
        <v>0</v>
      </c>
      <c r="BE869">
        <f>A!BD869</f>
        <v>0</v>
      </c>
      <c r="BF869">
        <f>A!BE869</f>
        <v>0</v>
      </c>
      <c r="BG869">
        <f>A!BF869</f>
        <v>0</v>
      </c>
      <c r="BH869">
        <f>A!BG869</f>
        <v>0</v>
      </c>
      <c r="BI869">
        <f>A!BH869</f>
        <v>0</v>
      </c>
      <c r="BJ869">
        <f>A!BI869</f>
        <v>0</v>
      </c>
      <c r="BK869">
        <f>A!BJ869</f>
        <v>0</v>
      </c>
      <c r="BL869">
        <f>A!BK869</f>
        <v>0</v>
      </c>
      <c r="BM869">
        <f>A!BL869</f>
        <v>0</v>
      </c>
      <c r="BN869">
        <f>A!BM869</f>
        <v>0</v>
      </c>
      <c r="BO869">
        <f>A!BN869</f>
        <v>0</v>
      </c>
      <c r="BP869">
        <f>A!BO869</f>
        <v>0</v>
      </c>
      <c r="BQ869">
        <f>A!BP869</f>
        <v>0</v>
      </c>
      <c r="BR869">
        <f>A!BQ869</f>
        <v>0</v>
      </c>
      <c r="BS869">
        <f>A!BR869</f>
        <v>0</v>
      </c>
      <c r="BT869">
        <f>A!BS869</f>
        <v>0</v>
      </c>
      <c r="BU869">
        <f>A!BT869</f>
        <v>0</v>
      </c>
      <c r="BV869">
        <f>A!BU869</f>
        <v>0</v>
      </c>
      <c r="BW869">
        <f>A!BV869</f>
        <v>0</v>
      </c>
      <c r="BX869">
        <f>A!BW869</f>
        <v>0</v>
      </c>
      <c r="BY869">
        <f>A!BX869</f>
        <v>0</v>
      </c>
      <c r="BZ869">
        <f>A!BY869</f>
        <v>0</v>
      </c>
      <c r="CA869">
        <f>A!BZ869</f>
        <v>0</v>
      </c>
      <c r="CB869">
        <f>A!CA869</f>
        <v>0</v>
      </c>
      <c r="CC869">
        <f>A!CB869</f>
        <v>0</v>
      </c>
      <c r="CD869">
        <f>A!CC869</f>
        <v>0</v>
      </c>
      <c r="CE869">
        <f>A!CD869</f>
        <v>0</v>
      </c>
      <c r="CF869">
        <f>A!CE869</f>
        <v>0</v>
      </c>
      <c r="CG869">
        <f>A!CF869</f>
        <v>0</v>
      </c>
      <c r="CH869">
        <f>A!CG869</f>
        <v>0</v>
      </c>
      <c r="CI869">
        <f>A!CH869</f>
        <v>0</v>
      </c>
      <c r="CJ869">
        <f>A!CI869</f>
        <v>0</v>
      </c>
      <c r="CK869">
        <f>A!CJ869</f>
        <v>0</v>
      </c>
      <c r="CL869">
        <f>A!CK869</f>
        <v>0</v>
      </c>
      <c r="CM869">
        <f>A!CL869</f>
        <v>0</v>
      </c>
      <c r="CN869">
        <f>A!CM869</f>
        <v>0</v>
      </c>
      <c r="CO869">
        <f>A!CN869</f>
        <v>0</v>
      </c>
      <c r="CP869">
        <f>A!CO869</f>
        <v>0</v>
      </c>
      <c r="CQ869">
        <f>A!CO1179</f>
        <v>0</v>
      </c>
      <c r="CR869">
        <f>A!CP869</f>
        <v>0</v>
      </c>
      <c r="CS869">
        <f>A!CQ869</f>
        <v>0</v>
      </c>
    </row>
    <row r="870" spans="1:97" x14ac:dyDescent="0.2">
      <c r="A870">
        <f>A!A870</f>
        <v>0</v>
      </c>
      <c r="B870">
        <f>A!B870</f>
        <v>0</v>
      </c>
      <c r="C870">
        <f>A!C870</f>
        <v>0</v>
      </c>
      <c r="D870">
        <f>A!D870</f>
        <v>0</v>
      </c>
      <c r="E870">
        <f>A!E870</f>
        <v>0</v>
      </c>
      <c r="F870">
        <f>A!F870</f>
        <v>0</v>
      </c>
      <c r="G870">
        <f>A!G870</f>
        <v>0</v>
      </c>
      <c r="H870">
        <f>A!H870</f>
        <v>0</v>
      </c>
      <c r="I870">
        <f>A!I870</f>
        <v>0</v>
      </c>
      <c r="J870">
        <f>A!J870</f>
        <v>0</v>
      </c>
      <c r="K870">
        <f>A!K870</f>
        <v>0</v>
      </c>
      <c r="L870">
        <f>A!L870</f>
        <v>0</v>
      </c>
      <c r="M870">
        <f>A!M870</f>
        <v>0</v>
      </c>
      <c r="N870">
        <f>A!N870</f>
        <v>0</v>
      </c>
      <c r="O870">
        <f>A!O870</f>
        <v>0</v>
      </c>
      <c r="P870" s="23" t="str">
        <f>IF(A!P870="","",INDEX(B!$A$1:$BT$2000,MATCH(A!P870,B!$AX$1:$AX$2000,0),D!$B$5))</f>
        <v/>
      </c>
      <c r="Q870">
        <f>A!Q870</f>
        <v>0</v>
      </c>
      <c r="R870">
        <f>A!R870</f>
        <v>0</v>
      </c>
      <c r="S870">
        <f>A!S870</f>
        <v>0</v>
      </c>
      <c r="T870">
        <f>A!T870</f>
        <v>0</v>
      </c>
      <c r="U870">
        <f>A!U870</f>
        <v>0</v>
      </c>
      <c r="V870" s="23">
        <f>IF(A!V870="&lt;",1,A!V870)</f>
        <v>0</v>
      </c>
      <c r="W870">
        <f>A!W870</f>
        <v>0</v>
      </c>
      <c r="X870">
        <f>A!X870</f>
        <v>0</v>
      </c>
      <c r="Y870">
        <f>A!Y870</f>
        <v>0</v>
      </c>
      <c r="Z870" s="23">
        <f t="shared" si="13"/>
        <v>0</v>
      </c>
      <c r="AA870">
        <f>A!Z870</f>
        <v>0</v>
      </c>
      <c r="AB870">
        <f>A!AA870</f>
        <v>0</v>
      </c>
      <c r="AC870">
        <f>A!AB870</f>
        <v>0</v>
      </c>
      <c r="AD870">
        <f>A!AC870</f>
        <v>0</v>
      </c>
      <c r="AE870">
        <f>A!AD870</f>
        <v>0</v>
      </c>
      <c r="AF870">
        <f>A!AE870</f>
        <v>0</v>
      </c>
      <c r="AG870">
        <f>A!AF870</f>
        <v>0</v>
      </c>
      <c r="AH870">
        <f>A!AG870</f>
        <v>0</v>
      </c>
      <c r="AI870">
        <f>A!AH870</f>
        <v>0</v>
      </c>
      <c r="AJ870">
        <f>A!AI870</f>
        <v>0</v>
      </c>
      <c r="AK870">
        <f>A!AJ870</f>
        <v>0</v>
      </c>
      <c r="AL870">
        <f>A!AK870</f>
        <v>0</v>
      </c>
      <c r="AM870">
        <f>A!AL870</f>
        <v>0</v>
      </c>
      <c r="AN870">
        <f>A!AM870</f>
        <v>0</v>
      </c>
      <c r="AO870">
        <f>A!AN870</f>
        <v>0</v>
      </c>
      <c r="AP870">
        <f>A!AO870</f>
        <v>0</v>
      </c>
      <c r="AQ870">
        <f>A!AP870</f>
        <v>0</v>
      </c>
      <c r="AR870">
        <f>A!AQ870</f>
        <v>0</v>
      </c>
      <c r="AS870">
        <f>A!AR870</f>
        <v>0</v>
      </c>
      <c r="AT870">
        <f>A!AS870</f>
        <v>0</v>
      </c>
      <c r="AU870">
        <f>A!AT870</f>
        <v>0</v>
      </c>
      <c r="AV870">
        <f>A!AU870</f>
        <v>0</v>
      </c>
      <c r="AW870" s="23" t="str">
        <f>IF(A!AV870=0,"",A!AV870)</f>
        <v/>
      </c>
      <c r="AX870">
        <f>A!AW870</f>
        <v>0</v>
      </c>
      <c r="AY870">
        <f>A!AX870</f>
        <v>0</v>
      </c>
      <c r="AZ870">
        <f>A!AY870</f>
        <v>0</v>
      </c>
      <c r="BA870">
        <f>A!AZ870</f>
        <v>0</v>
      </c>
      <c r="BB870">
        <f>A!BA870</f>
        <v>0</v>
      </c>
      <c r="BC870">
        <f>A!BB870</f>
        <v>0</v>
      </c>
      <c r="BD870">
        <f>A!BC870</f>
        <v>0</v>
      </c>
      <c r="BE870">
        <f>A!BD870</f>
        <v>0</v>
      </c>
      <c r="BF870">
        <f>A!BE870</f>
        <v>0</v>
      </c>
      <c r="BG870">
        <f>A!BF870</f>
        <v>0</v>
      </c>
      <c r="BH870">
        <f>A!BG870</f>
        <v>0</v>
      </c>
      <c r="BI870">
        <f>A!BH870</f>
        <v>0</v>
      </c>
      <c r="BJ870">
        <f>A!BI870</f>
        <v>0</v>
      </c>
      <c r="BK870">
        <f>A!BJ870</f>
        <v>0</v>
      </c>
      <c r="BL870">
        <f>A!BK870</f>
        <v>0</v>
      </c>
      <c r="BM870">
        <f>A!BL870</f>
        <v>0</v>
      </c>
      <c r="BN870">
        <f>A!BM870</f>
        <v>0</v>
      </c>
      <c r="BO870">
        <f>A!BN870</f>
        <v>0</v>
      </c>
      <c r="BP870">
        <f>A!BO870</f>
        <v>0</v>
      </c>
      <c r="BQ870">
        <f>A!BP870</f>
        <v>0</v>
      </c>
      <c r="BR870">
        <f>A!BQ870</f>
        <v>0</v>
      </c>
      <c r="BS870">
        <f>A!BR870</f>
        <v>0</v>
      </c>
      <c r="BT870">
        <f>A!BS870</f>
        <v>0</v>
      </c>
      <c r="BU870">
        <f>A!BT870</f>
        <v>0</v>
      </c>
      <c r="BV870">
        <f>A!BU870</f>
        <v>0</v>
      </c>
      <c r="BW870">
        <f>A!BV870</f>
        <v>0</v>
      </c>
      <c r="BX870">
        <f>A!BW870</f>
        <v>0</v>
      </c>
      <c r="BY870">
        <f>A!BX870</f>
        <v>0</v>
      </c>
      <c r="BZ870">
        <f>A!BY870</f>
        <v>0</v>
      </c>
      <c r="CA870">
        <f>A!BZ870</f>
        <v>0</v>
      </c>
      <c r="CB870">
        <f>A!CA870</f>
        <v>0</v>
      </c>
      <c r="CC870">
        <f>A!CB870</f>
        <v>0</v>
      </c>
      <c r="CD870">
        <f>A!CC870</f>
        <v>0</v>
      </c>
      <c r="CE870">
        <f>A!CD870</f>
        <v>0</v>
      </c>
      <c r="CF870">
        <f>A!CE870</f>
        <v>0</v>
      </c>
      <c r="CG870">
        <f>A!CF870</f>
        <v>0</v>
      </c>
      <c r="CH870">
        <f>A!CG870</f>
        <v>0</v>
      </c>
      <c r="CI870">
        <f>A!CH870</f>
        <v>0</v>
      </c>
      <c r="CJ870">
        <f>A!CI870</f>
        <v>0</v>
      </c>
      <c r="CK870">
        <f>A!CJ870</f>
        <v>0</v>
      </c>
      <c r="CL870">
        <f>A!CK870</f>
        <v>0</v>
      </c>
      <c r="CM870">
        <f>A!CL870</f>
        <v>0</v>
      </c>
      <c r="CN870">
        <f>A!CM870</f>
        <v>0</v>
      </c>
      <c r="CO870">
        <f>A!CN870</f>
        <v>0</v>
      </c>
      <c r="CP870">
        <f>A!CO870</f>
        <v>0</v>
      </c>
      <c r="CQ870">
        <f>A!CO1180</f>
        <v>0</v>
      </c>
      <c r="CR870">
        <f>A!CP870</f>
        <v>0</v>
      </c>
      <c r="CS870">
        <f>A!CQ870</f>
        <v>0</v>
      </c>
    </row>
    <row r="871" spans="1:97" x14ac:dyDescent="0.2">
      <c r="A871">
        <f>A!A871</f>
        <v>0</v>
      </c>
      <c r="B871">
        <f>A!B871</f>
        <v>0</v>
      </c>
      <c r="C871">
        <f>A!C871</f>
        <v>0</v>
      </c>
      <c r="D871">
        <f>A!D871</f>
        <v>0</v>
      </c>
      <c r="E871">
        <f>A!E871</f>
        <v>0</v>
      </c>
      <c r="F871">
        <f>A!F871</f>
        <v>0</v>
      </c>
      <c r="G871">
        <f>A!G871</f>
        <v>0</v>
      </c>
      <c r="H871">
        <f>A!H871</f>
        <v>0</v>
      </c>
      <c r="I871">
        <f>A!I871</f>
        <v>0</v>
      </c>
      <c r="J871">
        <f>A!J871</f>
        <v>0</v>
      </c>
      <c r="K871">
        <f>A!K871</f>
        <v>0</v>
      </c>
      <c r="L871">
        <f>A!L871</f>
        <v>0</v>
      </c>
      <c r="M871">
        <f>A!M871</f>
        <v>0</v>
      </c>
      <c r="N871">
        <f>A!N871</f>
        <v>0</v>
      </c>
      <c r="O871">
        <f>A!O871</f>
        <v>0</v>
      </c>
      <c r="P871" s="23" t="str">
        <f>IF(A!P871="","",INDEX(B!$A$1:$BT$2000,MATCH(A!P871,B!$AX$1:$AX$2000,0),D!$B$5))</f>
        <v/>
      </c>
      <c r="Q871">
        <f>A!Q871</f>
        <v>0</v>
      </c>
      <c r="R871">
        <f>A!R871</f>
        <v>0</v>
      </c>
      <c r="S871">
        <f>A!S871</f>
        <v>0</v>
      </c>
      <c r="T871">
        <f>A!T871</f>
        <v>0</v>
      </c>
      <c r="U871">
        <f>A!U871</f>
        <v>0</v>
      </c>
      <c r="V871" s="23">
        <f>IF(A!V871="&lt;",1,A!V871)</f>
        <v>0</v>
      </c>
      <c r="W871">
        <f>A!W871</f>
        <v>0</v>
      </c>
      <c r="X871">
        <f>A!X871</f>
        <v>0</v>
      </c>
      <c r="Y871">
        <f>A!Y871</f>
        <v>0</v>
      </c>
      <c r="Z871" s="23">
        <f t="shared" si="13"/>
        <v>0</v>
      </c>
      <c r="AA871">
        <f>A!Z871</f>
        <v>0</v>
      </c>
      <c r="AB871">
        <f>A!AA871</f>
        <v>0</v>
      </c>
      <c r="AC871">
        <f>A!AB871</f>
        <v>0</v>
      </c>
      <c r="AD871">
        <f>A!AC871</f>
        <v>0</v>
      </c>
      <c r="AE871">
        <f>A!AD871</f>
        <v>0</v>
      </c>
      <c r="AF871">
        <f>A!AE871</f>
        <v>0</v>
      </c>
      <c r="AG871">
        <f>A!AF871</f>
        <v>0</v>
      </c>
      <c r="AH871">
        <f>A!AG871</f>
        <v>0</v>
      </c>
      <c r="AI871">
        <f>A!AH871</f>
        <v>0</v>
      </c>
      <c r="AJ871">
        <f>A!AI871</f>
        <v>0</v>
      </c>
      <c r="AK871">
        <f>A!AJ871</f>
        <v>0</v>
      </c>
      <c r="AL871">
        <f>A!AK871</f>
        <v>0</v>
      </c>
      <c r="AM871">
        <f>A!AL871</f>
        <v>0</v>
      </c>
      <c r="AN871">
        <f>A!AM871</f>
        <v>0</v>
      </c>
      <c r="AO871">
        <f>A!AN871</f>
        <v>0</v>
      </c>
      <c r="AP871">
        <f>A!AO871</f>
        <v>0</v>
      </c>
      <c r="AQ871">
        <f>A!AP871</f>
        <v>0</v>
      </c>
      <c r="AR871">
        <f>A!AQ871</f>
        <v>0</v>
      </c>
      <c r="AS871">
        <f>A!AR871</f>
        <v>0</v>
      </c>
      <c r="AT871">
        <f>A!AS871</f>
        <v>0</v>
      </c>
      <c r="AU871">
        <f>A!AT871</f>
        <v>0</v>
      </c>
      <c r="AV871">
        <f>A!AU871</f>
        <v>0</v>
      </c>
      <c r="AW871" s="23" t="str">
        <f>IF(A!AV871=0,"",A!AV871)</f>
        <v/>
      </c>
      <c r="AX871">
        <f>A!AW871</f>
        <v>0</v>
      </c>
      <c r="AY871">
        <f>A!AX871</f>
        <v>0</v>
      </c>
      <c r="AZ871">
        <f>A!AY871</f>
        <v>0</v>
      </c>
      <c r="BA871">
        <f>A!AZ871</f>
        <v>0</v>
      </c>
      <c r="BB871">
        <f>A!BA871</f>
        <v>0</v>
      </c>
      <c r="BC871">
        <f>A!BB871</f>
        <v>0</v>
      </c>
      <c r="BD871">
        <f>A!BC871</f>
        <v>0</v>
      </c>
      <c r="BE871">
        <f>A!BD871</f>
        <v>0</v>
      </c>
      <c r="BF871">
        <f>A!BE871</f>
        <v>0</v>
      </c>
      <c r="BG871">
        <f>A!BF871</f>
        <v>0</v>
      </c>
      <c r="BH871">
        <f>A!BG871</f>
        <v>0</v>
      </c>
      <c r="BI871">
        <f>A!BH871</f>
        <v>0</v>
      </c>
      <c r="BJ871">
        <f>A!BI871</f>
        <v>0</v>
      </c>
      <c r="BK871">
        <f>A!BJ871</f>
        <v>0</v>
      </c>
      <c r="BL871">
        <f>A!BK871</f>
        <v>0</v>
      </c>
      <c r="BM871">
        <f>A!BL871</f>
        <v>0</v>
      </c>
      <c r="BN871">
        <f>A!BM871</f>
        <v>0</v>
      </c>
      <c r="BO871">
        <f>A!BN871</f>
        <v>0</v>
      </c>
      <c r="BP871">
        <f>A!BO871</f>
        <v>0</v>
      </c>
      <c r="BQ871">
        <f>A!BP871</f>
        <v>0</v>
      </c>
      <c r="BR871">
        <f>A!BQ871</f>
        <v>0</v>
      </c>
      <c r="BS871">
        <f>A!BR871</f>
        <v>0</v>
      </c>
      <c r="BT871">
        <f>A!BS871</f>
        <v>0</v>
      </c>
      <c r="BU871">
        <f>A!BT871</f>
        <v>0</v>
      </c>
      <c r="BV871">
        <f>A!BU871</f>
        <v>0</v>
      </c>
      <c r="BW871">
        <f>A!BV871</f>
        <v>0</v>
      </c>
      <c r="BX871">
        <f>A!BW871</f>
        <v>0</v>
      </c>
      <c r="BY871">
        <f>A!BX871</f>
        <v>0</v>
      </c>
      <c r="BZ871">
        <f>A!BY871</f>
        <v>0</v>
      </c>
      <c r="CA871">
        <f>A!BZ871</f>
        <v>0</v>
      </c>
      <c r="CB871">
        <f>A!CA871</f>
        <v>0</v>
      </c>
      <c r="CC871">
        <f>A!CB871</f>
        <v>0</v>
      </c>
      <c r="CD871">
        <f>A!CC871</f>
        <v>0</v>
      </c>
      <c r="CE871">
        <f>A!CD871</f>
        <v>0</v>
      </c>
      <c r="CF871">
        <f>A!CE871</f>
        <v>0</v>
      </c>
      <c r="CG871">
        <f>A!CF871</f>
        <v>0</v>
      </c>
      <c r="CH871">
        <f>A!CG871</f>
        <v>0</v>
      </c>
      <c r="CI871">
        <f>A!CH871</f>
        <v>0</v>
      </c>
      <c r="CJ871">
        <f>A!CI871</f>
        <v>0</v>
      </c>
      <c r="CK871">
        <f>A!CJ871</f>
        <v>0</v>
      </c>
      <c r="CL871">
        <f>A!CK871</f>
        <v>0</v>
      </c>
      <c r="CM871">
        <f>A!CL871</f>
        <v>0</v>
      </c>
      <c r="CN871">
        <f>A!CM871</f>
        <v>0</v>
      </c>
      <c r="CO871">
        <f>A!CN871</f>
        <v>0</v>
      </c>
      <c r="CP871">
        <f>A!CO871</f>
        <v>0</v>
      </c>
      <c r="CQ871">
        <f>A!CO1181</f>
        <v>0</v>
      </c>
      <c r="CR871">
        <f>A!CP871</f>
        <v>0</v>
      </c>
      <c r="CS871">
        <f>A!CQ871</f>
        <v>0</v>
      </c>
    </row>
    <row r="872" spans="1:97" x14ac:dyDescent="0.2">
      <c r="A872">
        <f>A!A872</f>
        <v>0</v>
      </c>
      <c r="B872">
        <f>A!B872</f>
        <v>0</v>
      </c>
      <c r="C872">
        <f>A!C872</f>
        <v>0</v>
      </c>
      <c r="D872">
        <f>A!D872</f>
        <v>0</v>
      </c>
      <c r="E872">
        <f>A!E872</f>
        <v>0</v>
      </c>
      <c r="F872">
        <f>A!F872</f>
        <v>0</v>
      </c>
      <c r="G872">
        <f>A!G872</f>
        <v>0</v>
      </c>
      <c r="H872">
        <f>A!H872</f>
        <v>0</v>
      </c>
      <c r="I872">
        <f>A!I872</f>
        <v>0</v>
      </c>
      <c r="J872">
        <f>A!J872</f>
        <v>0</v>
      </c>
      <c r="K872">
        <f>A!K872</f>
        <v>0</v>
      </c>
      <c r="L872">
        <f>A!L872</f>
        <v>0</v>
      </c>
      <c r="M872">
        <f>A!M872</f>
        <v>0</v>
      </c>
      <c r="N872">
        <f>A!N872</f>
        <v>0</v>
      </c>
      <c r="O872">
        <f>A!O872</f>
        <v>0</v>
      </c>
      <c r="P872" s="23" t="str">
        <f>IF(A!P872="","",INDEX(B!$A$1:$BT$2000,MATCH(A!P872,B!$AX$1:$AX$2000,0),D!$B$5))</f>
        <v/>
      </c>
      <c r="Q872">
        <f>A!Q872</f>
        <v>0</v>
      </c>
      <c r="R872">
        <f>A!R872</f>
        <v>0</v>
      </c>
      <c r="S872">
        <f>A!S872</f>
        <v>0</v>
      </c>
      <c r="T872">
        <f>A!T872</f>
        <v>0</v>
      </c>
      <c r="U872">
        <f>A!U872</f>
        <v>0</v>
      </c>
      <c r="V872" s="23">
        <f>IF(A!V872="&lt;",1,A!V872)</f>
        <v>0</v>
      </c>
      <c r="W872">
        <f>A!W872</f>
        <v>0</v>
      </c>
      <c r="X872">
        <f>A!X872</f>
        <v>0</v>
      </c>
      <c r="Y872">
        <f>A!Y872</f>
        <v>0</v>
      </c>
      <c r="Z872" s="23">
        <f t="shared" si="13"/>
        <v>0</v>
      </c>
      <c r="AA872">
        <f>A!Z872</f>
        <v>0</v>
      </c>
      <c r="AB872">
        <f>A!AA872</f>
        <v>0</v>
      </c>
      <c r="AC872">
        <f>A!AB872</f>
        <v>0</v>
      </c>
      <c r="AD872">
        <f>A!AC872</f>
        <v>0</v>
      </c>
      <c r="AE872">
        <f>A!AD872</f>
        <v>0</v>
      </c>
      <c r="AF872">
        <f>A!AE872</f>
        <v>0</v>
      </c>
      <c r="AG872">
        <f>A!AF872</f>
        <v>0</v>
      </c>
      <c r="AH872">
        <f>A!AG872</f>
        <v>0</v>
      </c>
      <c r="AI872">
        <f>A!AH872</f>
        <v>0</v>
      </c>
      <c r="AJ872">
        <f>A!AI872</f>
        <v>0</v>
      </c>
      <c r="AK872">
        <f>A!AJ872</f>
        <v>0</v>
      </c>
      <c r="AL872">
        <f>A!AK872</f>
        <v>0</v>
      </c>
      <c r="AM872">
        <f>A!AL872</f>
        <v>0</v>
      </c>
      <c r="AN872">
        <f>A!AM872</f>
        <v>0</v>
      </c>
      <c r="AO872">
        <f>A!AN872</f>
        <v>0</v>
      </c>
      <c r="AP872">
        <f>A!AO872</f>
        <v>0</v>
      </c>
      <c r="AQ872">
        <f>A!AP872</f>
        <v>0</v>
      </c>
      <c r="AR872">
        <f>A!AQ872</f>
        <v>0</v>
      </c>
      <c r="AS872">
        <f>A!AR872</f>
        <v>0</v>
      </c>
      <c r="AT872">
        <f>A!AS872</f>
        <v>0</v>
      </c>
      <c r="AU872">
        <f>A!AT872</f>
        <v>0</v>
      </c>
      <c r="AV872">
        <f>A!AU872</f>
        <v>0</v>
      </c>
      <c r="AW872" s="23" t="str">
        <f>IF(A!AV872=0,"",A!AV872)</f>
        <v/>
      </c>
      <c r="AX872">
        <f>A!AW872</f>
        <v>0</v>
      </c>
      <c r="AY872">
        <f>A!AX872</f>
        <v>0</v>
      </c>
      <c r="AZ872">
        <f>A!AY872</f>
        <v>0</v>
      </c>
      <c r="BA872">
        <f>A!AZ872</f>
        <v>0</v>
      </c>
      <c r="BB872">
        <f>A!BA872</f>
        <v>0</v>
      </c>
      <c r="BC872">
        <f>A!BB872</f>
        <v>0</v>
      </c>
      <c r="BD872">
        <f>A!BC872</f>
        <v>0</v>
      </c>
      <c r="BE872">
        <f>A!BD872</f>
        <v>0</v>
      </c>
      <c r="BF872">
        <f>A!BE872</f>
        <v>0</v>
      </c>
      <c r="BG872">
        <f>A!BF872</f>
        <v>0</v>
      </c>
      <c r="BH872">
        <f>A!BG872</f>
        <v>0</v>
      </c>
      <c r="BI872">
        <f>A!BH872</f>
        <v>0</v>
      </c>
      <c r="BJ872">
        <f>A!BI872</f>
        <v>0</v>
      </c>
      <c r="BK872">
        <f>A!BJ872</f>
        <v>0</v>
      </c>
      <c r="BL872">
        <f>A!BK872</f>
        <v>0</v>
      </c>
      <c r="BM872">
        <f>A!BL872</f>
        <v>0</v>
      </c>
      <c r="BN872">
        <f>A!BM872</f>
        <v>0</v>
      </c>
      <c r="BO872">
        <f>A!BN872</f>
        <v>0</v>
      </c>
      <c r="BP872">
        <f>A!BO872</f>
        <v>0</v>
      </c>
      <c r="BQ872">
        <f>A!BP872</f>
        <v>0</v>
      </c>
      <c r="BR872">
        <f>A!BQ872</f>
        <v>0</v>
      </c>
      <c r="BS872">
        <f>A!BR872</f>
        <v>0</v>
      </c>
      <c r="BT872">
        <f>A!BS872</f>
        <v>0</v>
      </c>
      <c r="BU872">
        <f>A!BT872</f>
        <v>0</v>
      </c>
      <c r="BV872">
        <f>A!BU872</f>
        <v>0</v>
      </c>
      <c r="BW872">
        <f>A!BV872</f>
        <v>0</v>
      </c>
      <c r="BX872">
        <f>A!BW872</f>
        <v>0</v>
      </c>
      <c r="BY872">
        <f>A!BX872</f>
        <v>0</v>
      </c>
      <c r="BZ872">
        <f>A!BY872</f>
        <v>0</v>
      </c>
      <c r="CA872">
        <f>A!BZ872</f>
        <v>0</v>
      </c>
      <c r="CB872">
        <f>A!CA872</f>
        <v>0</v>
      </c>
      <c r="CC872">
        <f>A!CB872</f>
        <v>0</v>
      </c>
      <c r="CD872">
        <f>A!CC872</f>
        <v>0</v>
      </c>
      <c r="CE872">
        <f>A!CD872</f>
        <v>0</v>
      </c>
      <c r="CF872">
        <f>A!CE872</f>
        <v>0</v>
      </c>
      <c r="CG872">
        <f>A!CF872</f>
        <v>0</v>
      </c>
      <c r="CH872">
        <f>A!CG872</f>
        <v>0</v>
      </c>
      <c r="CI872">
        <f>A!CH872</f>
        <v>0</v>
      </c>
      <c r="CJ872">
        <f>A!CI872</f>
        <v>0</v>
      </c>
      <c r="CK872">
        <f>A!CJ872</f>
        <v>0</v>
      </c>
      <c r="CL872">
        <f>A!CK872</f>
        <v>0</v>
      </c>
      <c r="CM872">
        <f>A!CL872</f>
        <v>0</v>
      </c>
      <c r="CN872">
        <f>A!CM872</f>
        <v>0</v>
      </c>
      <c r="CO872">
        <f>A!CN872</f>
        <v>0</v>
      </c>
      <c r="CP872">
        <f>A!CO872</f>
        <v>0</v>
      </c>
      <c r="CQ872">
        <f>A!CO1182</f>
        <v>0</v>
      </c>
      <c r="CR872">
        <f>A!CP872</f>
        <v>0</v>
      </c>
      <c r="CS872">
        <f>A!CQ872</f>
        <v>0</v>
      </c>
    </row>
    <row r="873" spans="1:97" x14ac:dyDescent="0.2">
      <c r="A873">
        <f>A!A873</f>
        <v>0</v>
      </c>
      <c r="B873">
        <f>A!B873</f>
        <v>0</v>
      </c>
      <c r="C873">
        <f>A!C873</f>
        <v>0</v>
      </c>
      <c r="D873">
        <f>A!D873</f>
        <v>0</v>
      </c>
      <c r="E873">
        <f>A!E873</f>
        <v>0</v>
      </c>
      <c r="F873">
        <f>A!F873</f>
        <v>0</v>
      </c>
      <c r="G873">
        <f>A!G873</f>
        <v>0</v>
      </c>
      <c r="H873">
        <f>A!H873</f>
        <v>0</v>
      </c>
      <c r="I873">
        <f>A!I873</f>
        <v>0</v>
      </c>
      <c r="J873">
        <f>A!J873</f>
        <v>0</v>
      </c>
      <c r="K873">
        <f>A!K873</f>
        <v>0</v>
      </c>
      <c r="L873">
        <f>A!L873</f>
        <v>0</v>
      </c>
      <c r="M873">
        <f>A!M873</f>
        <v>0</v>
      </c>
      <c r="N873">
        <f>A!N873</f>
        <v>0</v>
      </c>
      <c r="O873">
        <f>A!O873</f>
        <v>0</v>
      </c>
      <c r="P873" s="23" t="str">
        <f>IF(A!P873="","",INDEX(B!$A$1:$BT$2000,MATCH(A!P873,B!$AX$1:$AX$2000,0),D!$B$5))</f>
        <v/>
      </c>
      <c r="Q873">
        <f>A!Q873</f>
        <v>0</v>
      </c>
      <c r="R873">
        <f>A!R873</f>
        <v>0</v>
      </c>
      <c r="S873">
        <f>A!S873</f>
        <v>0</v>
      </c>
      <c r="T873">
        <f>A!T873</f>
        <v>0</v>
      </c>
      <c r="U873">
        <f>A!U873</f>
        <v>0</v>
      </c>
      <c r="V873" s="23">
        <f>IF(A!V873="&lt;",1,A!V873)</f>
        <v>0</v>
      </c>
      <c r="W873">
        <f>A!W873</f>
        <v>0</v>
      </c>
      <c r="X873">
        <f>A!X873</f>
        <v>0</v>
      </c>
      <c r="Y873">
        <f>A!Y873</f>
        <v>0</v>
      </c>
      <c r="Z873" s="23">
        <f t="shared" si="13"/>
        <v>0</v>
      </c>
      <c r="AA873">
        <f>A!Z873</f>
        <v>0</v>
      </c>
      <c r="AB873">
        <f>A!AA873</f>
        <v>0</v>
      </c>
      <c r="AC873">
        <f>A!AB873</f>
        <v>0</v>
      </c>
      <c r="AD873">
        <f>A!AC873</f>
        <v>0</v>
      </c>
      <c r="AE873">
        <f>A!AD873</f>
        <v>0</v>
      </c>
      <c r="AF873">
        <f>A!AE873</f>
        <v>0</v>
      </c>
      <c r="AG873">
        <f>A!AF873</f>
        <v>0</v>
      </c>
      <c r="AH873">
        <f>A!AG873</f>
        <v>0</v>
      </c>
      <c r="AI873">
        <f>A!AH873</f>
        <v>0</v>
      </c>
      <c r="AJ873">
        <f>A!AI873</f>
        <v>0</v>
      </c>
      <c r="AK873">
        <f>A!AJ873</f>
        <v>0</v>
      </c>
      <c r="AL873">
        <f>A!AK873</f>
        <v>0</v>
      </c>
      <c r="AM873">
        <f>A!AL873</f>
        <v>0</v>
      </c>
      <c r="AN873">
        <f>A!AM873</f>
        <v>0</v>
      </c>
      <c r="AO873">
        <f>A!AN873</f>
        <v>0</v>
      </c>
      <c r="AP873">
        <f>A!AO873</f>
        <v>0</v>
      </c>
      <c r="AQ873">
        <f>A!AP873</f>
        <v>0</v>
      </c>
      <c r="AR873">
        <f>A!AQ873</f>
        <v>0</v>
      </c>
      <c r="AS873">
        <f>A!AR873</f>
        <v>0</v>
      </c>
      <c r="AT873">
        <f>A!AS873</f>
        <v>0</v>
      </c>
      <c r="AU873">
        <f>A!AT873</f>
        <v>0</v>
      </c>
      <c r="AV873">
        <f>A!AU873</f>
        <v>0</v>
      </c>
      <c r="AW873" s="23" t="str">
        <f>IF(A!AV873=0,"",A!AV873)</f>
        <v/>
      </c>
      <c r="AX873">
        <f>A!AW873</f>
        <v>0</v>
      </c>
      <c r="AY873">
        <f>A!AX873</f>
        <v>0</v>
      </c>
      <c r="AZ873">
        <f>A!AY873</f>
        <v>0</v>
      </c>
      <c r="BA873">
        <f>A!AZ873</f>
        <v>0</v>
      </c>
      <c r="BB873">
        <f>A!BA873</f>
        <v>0</v>
      </c>
      <c r="BC873">
        <f>A!BB873</f>
        <v>0</v>
      </c>
      <c r="BD873">
        <f>A!BC873</f>
        <v>0</v>
      </c>
      <c r="BE873">
        <f>A!BD873</f>
        <v>0</v>
      </c>
      <c r="BF873">
        <f>A!BE873</f>
        <v>0</v>
      </c>
      <c r="BG873">
        <f>A!BF873</f>
        <v>0</v>
      </c>
      <c r="BH873">
        <f>A!BG873</f>
        <v>0</v>
      </c>
      <c r="BI873">
        <f>A!BH873</f>
        <v>0</v>
      </c>
      <c r="BJ873">
        <f>A!BI873</f>
        <v>0</v>
      </c>
      <c r="BK873">
        <f>A!BJ873</f>
        <v>0</v>
      </c>
      <c r="BL873">
        <f>A!BK873</f>
        <v>0</v>
      </c>
      <c r="BM873">
        <f>A!BL873</f>
        <v>0</v>
      </c>
      <c r="BN873">
        <f>A!BM873</f>
        <v>0</v>
      </c>
      <c r="BO873">
        <f>A!BN873</f>
        <v>0</v>
      </c>
      <c r="BP873">
        <f>A!BO873</f>
        <v>0</v>
      </c>
      <c r="BQ873">
        <f>A!BP873</f>
        <v>0</v>
      </c>
      <c r="BR873">
        <f>A!BQ873</f>
        <v>0</v>
      </c>
      <c r="BS873">
        <f>A!BR873</f>
        <v>0</v>
      </c>
      <c r="BT873">
        <f>A!BS873</f>
        <v>0</v>
      </c>
      <c r="BU873">
        <f>A!BT873</f>
        <v>0</v>
      </c>
      <c r="BV873">
        <f>A!BU873</f>
        <v>0</v>
      </c>
      <c r="BW873">
        <f>A!BV873</f>
        <v>0</v>
      </c>
      <c r="BX873">
        <f>A!BW873</f>
        <v>0</v>
      </c>
      <c r="BY873">
        <f>A!BX873</f>
        <v>0</v>
      </c>
      <c r="BZ873">
        <f>A!BY873</f>
        <v>0</v>
      </c>
      <c r="CA873">
        <f>A!BZ873</f>
        <v>0</v>
      </c>
      <c r="CB873">
        <f>A!CA873</f>
        <v>0</v>
      </c>
      <c r="CC873">
        <f>A!CB873</f>
        <v>0</v>
      </c>
      <c r="CD873">
        <f>A!CC873</f>
        <v>0</v>
      </c>
      <c r="CE873">
        <f>A!CD873</f>
        <v>0</v>
      </c>
      <c r="CF873">
        <f>A!CE873</f>
        <v>0</v>
      </c>
      <c r="CG873">
        <f>A!CF873</f>
        <v>0</v>
      </c>
      <c r="CH873">
        <f>A!CG873</f>
        <v>0</v>
      </c>
      <c r="CI873">
        <f>A!CH873</f>
        <v>0</v>
      </c>
      <c r="CJ873">
        <f>A!CI873</f>
        <v>0</v>
      </c>
      <c r="CK873">
        <f>A!CJ873</f>
        <v>0</v>
      </c>
      <c r="CL873">
        <f>A!CK873</f>
        <v>0</v>
      </c>
      <c r="CM873">
        <f>A!CL873</f>
        <v>0</v>
      </c>
      <c r="CN873">
        <f>A!CM873</f>
        <v>0</v>
      </c>
      <c r="CO873">
        <f>A!CN873</f>
        <v>0</v>
      </c>
      <c r="CP873">
        <f>A!CO873</f>
        <v>0</v>
      </c>
      <c r="CQ873">
        <f>A!CO1183</f>
        <v>0</v>
      </c>
      <c r="CR873">
        <f>A!CP873</f>
        <v>0</v>
      </c>
      <c r="CS873">
        <f>A!CQ873</f>
        <v>0</v>
      </c>
    </row>
    <row r="874" spans="1:97" x14ac:dyDescent="0.2">
      <c r="A874">
        <f>A!A874</f>
        <v>0</v>
      </c>
      <c r="B874">
        <f>A!B874</f>
        <v>0</v>
      </c>
      <c r="C874">
        <f>A!C874</f>
        <v>0</v>
      </c>
      <c r="D874">
        <f>A!D874</f>
        <v>0</v>
      </c>
      <c r="E874">
        <f>A!E874</f>
        <v>0</v>
      </c>
      <c r="F874">
        <f>A!F874</f>
        <v>0</v>
      </c>
      <c r="G874">
        <f>A!G874</f>
        <v>0</v>
      </c>
      <c r="H874">
        <f>A!H874</f>
        <v>0</v>
      </c>
      <c r="I874">
        <f>A!I874</f>
        <v>0</v>
      </c>
      <c r="J874">
        <f>A!J874</f>
        <v>0</v>
      </c>
      <c r="K874">
        <f>A!K874</f>
        <v>0</v>
      </c>
      <c r="L874">
        <f>A!L874</f>
        <v>0</v>
      </c>
      <c r="M874">
        <f>A!M874</f>
        <v>0</v>
      </c>
      <c r="N874">
        <f>A!N874</f>
        <v>0</v>
      </c>
      <c r="O874">
        <f>A!O874</f>
        <v>0</v>
      </c>
      <c r="P874" s="23" t="str">
        <f>IF(A!P874="","",INDEX(B!$A$1:$BT$2000,MATCH(A!P874,B!$AX$1:$AX$2000,0),D!$B$5))</f>
        <v/>
      </c>
      <c r="Q874">
        <f>A!Q874</f>
        <v>0</v>
      </c>
      <c r="R874">
        <f>A!R874</f>
        <v>0</v>
      </c>
      <c r="S874">
        <f>A!S874</f>
        <v>0</v>
      </c>
      <c r="T874">
        <f>A!T874</f>
        <v>0</v>
      </c>
      <c r="U874">
        <f>A!U874</f>
        <v>0</v>
      </c>
      <c r="V874" s="23">
        <f>IF(A!V874="&lt;",1,A!V874)</f>
        <v>0</v>
      </c>
      <c r="W874">
        <f>A!W874</f>
        <v>0</v>
      </c>
      <c r="X874">
        <f>A!X874</f>
        <v>0</v>
      </c>
      <c r="Y874">
        <f>A!Y874</f>
        <v>0</v>
      </c>
      <c r="Z874" s="23">
        <f t="shared" si="13"/>
        <v>0</v>
      </c>
      <c r="AA874">
        <f>A!Z874</f>
        <v>0</v>
      </c>
      <c r="AB874">
        <f>A!AA874</f>
        <v>0</v>
      </c>
      <c r="AC874">
        <f>A!AB874</f>
        <v>0</v>
      </c>
      <c r="AD874">
        <f>A!AC874</f>
        <v>0</v>
      </c>
      <c r="AE874">
        <f>A!AD874</f>
        <v>0</v>
      </c>
      <c r="AF874">
        <f>A!AE874</f>
        <v>0</v>
      </c>
      <c r="AG874">
        <f>A!AF874</f>
        <v>0</v>
      </c>
      <c r="AH874">
        <f>A!AG874</f>
        <v>0</v>
      </c>
      <c r="AI874">
        <f>A!AH874</f>
        <v>0</v>
      </c>
      <c r="AJ874">
        <f>A!AI874</f>
        <v>0</v>
      </c>
      <c r="AK874">
        <f>A!AJ874</f>
        <v>0</v>
      </c>
      <c r="AL874">
        <f>A!AK874</f>
        <v>0</v>
      </c>
      <c r="AM874">
        <f>A!AL874</f>
        <v>0</v>
      </c>
      <c r="AN874">
        <f>A!AM874</f>
        <v>0</v>
      </c>
      <c r="AO874">
        <f>A!AN874</f>
        <v>0</v>
      </c>
      <c r="AP874">
        <f>A!AO874</f>
        <v>0</v>
      </c>
      <c r="AQ874">
        <f>A!AP874</f>
        <v>0</v>
      </c>
      <c r="AR874">
        <f>A!AQ874</f>
        <v>0</v>
      </c>
      <c r="AS874">
        <f>A!AR874</f>
        <v>0</v>
      </c>
      <c r="AT874">
        <f>A!AS874</f>
        <v>0</v>
      </c>
      <c r="AU874">
        <f>A!AT874</f>
        <v>0</v>
      </c>
      <c r="AV874">
        <f>A!AU874</f>
        <v>0</v>
      </c>
      <c r="AW874" s="23" t="str">
        <f>IF(A!AV874=0,"",A!AV874)</f>
        <v/>
      </c>
      <c r="AX874">
        <f>A!AW874</f>
        <v>0</v>
      </c>
      <c r="AY874">
        <f>A!AX874</f>
        <v>0</v>
      </c>
      <c r="AZ874">
        <f>A!AY874</f>
        <v>0</v>
      </c>
      <c r="BA874">
        <f>A!AZ874</f>
        <v>0</v>
      </c>
      <c r="BB874">
        <f>A!BA874</f>
        <v>0</v>
      </c>
      <c r="BC874">
        <f>A!BB874</f>
        <v>0</v>
      </c>
      <c r="BD874">
        <f>A!BC874</f>
        <v>0</v>
      </c>
      <c r="BE874">
        <f>A!BD874</f>
        <v>0</v>
      </c>
      <c r="BF874">
        <f>A!BE874</f>
        <v>0</v>
      </c>
      <c r="BG874">
        <f>A!BF874</f>
        <v>0</v>
      </c>
      <c r="BH874">
        <f>A!BG874</f>
        <v>0</v>
      </c>
      <c r="BI874">
        <f>A!BH874</f>
        <v>0</v>
      </c>
      <c r="BJ874">
        <f>A!BI874</f>
        <v>0</v>
      </c>
      <c r="BK874">
        <f>A!BJ874</f>
        <v>0</v>
      </c>
      <c r="BL874">
        <f>A!BK874</f>
        <v>0</v>
      </c>
      <c r="BM874">
        <f>A!BL874</f>
        <v>0</v>
      </c>
      <c r="BN874">
        <f>A!BM874</f>
        <v>0</v>
      </c>
      <c r="BO874">
        <f>A!BN874</f>
        <v>0</v>
      </c>
      <c r="BP874">
        <f>A!BO874</f>
        <v>0</v>
      </c>
      <c r="BQ874">
        <f>A!BP874</f>
        <v>0</v>
      </c>
      <c r="BR874">
        <f>A!BQ874</f>
        <v>0</v>
      </c>
      <c r="BS874">
        <f>A!BR874</f>
        <v>0</v>
      </c>
      <c r="BT874">
        <f>A!BS874</f>
        <v>0</v>
      </c>
      <c r="BU874">
        <f>A!BT874</f>
        <v>0</v>
      </c>
      <c r="BV874">
        <f>A!BU874</f>
        <v>0</v>
      </c>
      <c r="BW874">
        <f>A!BV874</f>
        <v>0</v>
      </c>
      <c r="BX874">
        <f>A!BW874</f>
        <v>0</v>
      </c>
      <c r="BY874">
        <f>A!BX874</f>
        <v>0</v>
      </c>
      <c r="BZ874">
        <f>A!BY874</f>
        <v>0</v>
      </c>
      <c r="CA874">
        <f>A!BZ874</f>
        <v>0</v>
      </c>
      <c r="CB874">
        <f>A!CA874</f>
        <v>0</v>
      </c>
      <c r="CC874">
        <f>A!CB874</f>
        <v>0</v>
      </c>
      <c r="CD874">
        <f>A!CC874</f>
        <v>0</v>
      </c>
      <c r="CE874">
        <f>A!CD874</f>
        <v>0</v>
      </c>
      <c r="CF874">
        <f>A!CE874</f>
        <v>0</v>
      </c>
      <c r="CG874">
        <f>A!CF874</f>
        <v>0</v>
      </c>
      <c r="CH874">
        <f>A!CG874</f>
        <v>0</v>
      </c>
      <c r="CI874">
        <f>A!CH874</f>
        <v>0</v>
      </c>
      <c r="CJ874">
        <f>A!CI874</f>
        <v>0</v>
      </c>
      <c r="CK874">
        <f>A!CJ874</f>
        <v>0</v>
      </c>
      <c r="CL874">
        <f>A!CK874</f>
        <v>0</v>
      </c>
      <c r="CM874">
        <f>A!CL874</f>
        <v>0</v>
      </c>
      <c r="CN874">
        <f>A!CM874</f>
        <v>0</v>
      </c>
      <c r="CO874">
        <f>A!CN874</f>
        <v>0</v>
      </c>
      <c r="CP874">
        <f>A!CO874</f>
        <v>0</v>
      </c>
      <c r="CQ874">
        <f>A!CO1184</f>
        <v>0</v>
      </c>
      <c r="CR874">
        <f>A!CP874</f>
        <v>0</v>
      </c>
      <c r="CS874">
        <f>A!CQ874</f>
        <v>0</v>
      </c>
    </row>
    <row r="875" spans="1:97" x14ac:dyDescent="0.2">
      <c r="A875">
        <f>A!A875</f>
        <v>0</v>
      </c>
      <c r="B875">
        <f>A!B875</f>
        <v>0</v>
      </c>
      <c r="C875">
        <f>A!C875</f>
        <v>0</v>
      </c>
      <c r="D875">
        <f>A!D875</f>
        <v>0</v>
      </c>
      <c r="E875">
        <f>A!E875</f>
        <v>0</v>
      </c>
      <c r="F875">
        <f>A!F875</f>
        <v>0</v>
      </c>
      <c r="G875">
        <f>A!G875</f>
        <v>0</v>
      </c>
      <c r="H875">
        <f>A!H875</f>
        <v>0</v>
      </c>
      <c r="I875">
        <f>A!I875</f>
        <v>0</v>
      </c>
      <c r="J875">
        <f>A!J875</f>
        <v>0</v>
      </c>
      <c r="K875">
        <f>A!K875</f>
        <v>0</v>
      </c>
      <c r="L875">
        <f>A!L875</f>
        <v>0</v>
      </c>
      <c r="M875">
        <f>A!M875</f>
        <v>0</v>
      </c>
      <c r="N875">
        <f>A!N875</f>
        <v>0</v>
      </c>
      <c r="O875">
        <f>A!O875</f>
        <v>0</v>
      </c>
      <c r="P875" s="23" t="str">
        <f>IF(A!P875="","",INDEX(B!$A$1:$BT$2000,MATCH(A!P875,B!$AX$1:$AX$2000,0),D!$B$5))</f>
        <v/>
      </c>
      <c r="Q875">
        <f>A!Q875</f>
        <v>0</v>
      </c>
      <c r="R875">
        <f>A!R875</f>
        <v>0</v>
      </c>
      <c r="S875">
        <f>A!S875</f>
        <v>0</v>
      </c>
      <c r="T875">
        <f>A!T875</f>
        <v>0</v>
      </c>
      <c r="U875">
        <f>A!U875</f>
        <v>0</v>
      </c>
      <c r="V875" s="23">
        <f>IF(A!V875="&lt;",1,A!V875)</f>
        <v>0</v>
      </c>
      <c r="W875">
        <f>A!W875</f>
        <v>0</v>
      </c>
      <c r="X875">
        <f>A!X875</f>
        <v>0</v>
      </c>
      <c r="Y875">
        <f>A!Y875</f>
        <v>0</v>
      </c>
      <c r="Z875" s="23">
        <f t="shared" si="13"/>
        <v>0</v>
      </c>
      <c r="AA875">
        <f>A!Z875</f>
        <v>0</v>
      </c>
      <c r="AB875">
        <f>A!AA875</f>
        <v>0</v>
      </c>
      <c r="AC875">
        <f>A!AB875</f>
        <v>0</v>
      </c>
      <c r="AD875">
        <f>A!AC875</f>
        <v>0</v>
      </c>
      <c r="AE875">
        <f>A!AD875</f>
        <v>0</v>
      </c>
      <c r="AF875">
        <f>A!AE875</f>
        <v>0</v>
      </c>
      <c r="AG875">
        <f>A!AF875</f>
        <v>0</v>
      </c>
      <c r="AH875">
        <f>A!AG875</f>
        <v>0</v>
      </c>
      <c r="AI875">
        <f>A!AH875</f>
        <v>0</v>
      </c>
      <c r="AJ875">
        <f>A!AI875</f>
        <v>0</v>
      </c>
      <c r="AK875">
        <f>A!AJ875</f>
        <v>0</v>
      </c>
      <c r="AL875">
        <f>A!AK875</f>
        <v>0</v>
      </c>
      <c r="AM875">
        <f>A!AL875</f>
        <v>0</v>
      </c>
      <c r="AN875">
        <f>A!AM875</f>
        <v>0</v>
      </c>
      <c r="AO875">
        <f>A!AN875</f>
        <v>0</v>
      </c>
      <c r="AP875">
        <f>A!AO875</f>
        <v>0</v>
      </c>
      <c r="AQ875">
        <f>A!AP875</f>
        <v>0</v>
      </c>
      <c r="AR875">
        <f>A!AQ875</f>
        <v>0</v>
      </c>
      <c r="AS875">
        <f>A!AR875</f>
        <v>0</v>
      </c>
      <c r="AT875">
        <f>A!AS875</f>
        <v>0</v>
      </c>
      <c r="AU875">
        <f>A!AT875</f>
        <v>0</v>
      </c>
      <c r="AV875">
        <f>A!AU875</f>
        <v>0</v>
      </c>
      <c r="AW875" s="23" t="str">
        <f>IF(A!AV875=0,"",A!AV875)</f>
        <v/>
      </c>
      <c r="AX875">
        <f>A!AW875</f>
        <v>0</v>
      </c>
      <c r="AY875">
        <f>A!AX875</f>
        <v>0</v>
      </c>
      <c r="AZ875">
        <f>A!AY875</f>
        <v>0</v>
      </c>
      <c r="BA875">
        <f>A!AZ875</f>
        <v>0</v>
      </c>
      <c r="BB875">
        <f>A!BA875</f>
        <v>0</v>
      </c>
      <c r="BC875">
        <f>A!BB875</f>
        <v>0</v>
      </c>
      <c r="BD875">
        <f>A!BC875</f>
        <v>0</v>
      </c>
      <c r="BE875">
        <f>A!BD875</f>
        <v>0</v>
      </c>
      <c r="BF875">
        <f>A!BE875</f>
        <v>0</v>
      </c>
      <c r="BG875">
        <f>A!BF875</f>
        <v>0</v>
      </c>
      <c r="BH875">
        <f>A!BG875</f>
        <v>0</v>
      </c>
      <c r="BI875">
        <f>A!BH875</f>
        <v>0</v>
      </c>
      <c r="BJ875">
        <f>A!BI875</f>
        <v>0</v>
      </c>
      <c r="BK875">
        <f>A!BJ875</f>
        <v>0</v>
      </c>
      <c r="BL875">
        <f>A!BK875</f>
        <v>0</v>
      </c>
      <c r="BM875">
        <f>A!BL875</f>
        <v>0</v>
      </c>
      <c r="BN875">
        <f>A!BM875</f>
        <v>0</v>
      </c>
      <c r="BO875">
        <f>A!BN875</f>
        <v>0</v>
      </c>
      <c r="BP875">
        <f>A!BO875</f>
        <v>0</v>
      </c>
      <c r="BQ875">
        <f>A!BP875</f>
        <v>0</v>
      </c>
      <c r="BR875">
        <f>A!BQ875</f>
        <v>0</v>
      </c>
      <c r="BS875">
        <f>A!BR875</f>
        <v>0</v>
      </c>
      <c r="BT875">
        <f>A!BS875</f>
        <v>0</v>
      </c>
      <c r="BU875">
        <f>A!BT875</f>
        <v>0</v>
      </c>
      <c r="BV875">
        <f>A!BU875</f>
        <v>0</v>
      </c>
      <c r="BW875">
        <f>A!BV875</f>
        <v>0</v>
      </c>
      <c r="BX875">
        <f>A!BW875</f>
        <v>0</v>
      </c>
      <c r="BY875">
        <f>A!BX875</f>
        <v>0</v>
      </c>
      <c r="BZ875">
        <f>A!BY875</f>
        <v>0</v>
      </c>
      <c r="CA875">
        <f>A!BZ875</f>
        <v>0</v>
      </c>
      <c r="CB875">
        <f>A!CA875</f>
        <v>0</v>
      </c>
      <c r="CC875">
        <f>A!CB875</f>
        <v>0</v>
      </c>
      <c r="CD875">
        <f>A!CC875</f>
        <v>0</v>
      </c>
      <c r="CE875">
        <f>A!CD875</f>
        <v>0</v>
      </c>
      <c r="CF875">
        <f>A!CE875</f>
        <v>0</v>
      </c>
      <c r="CG875">
        <f>A!CF875</f>
        <v>0</v>
      </c>
      <c r="CH875">
        <f>A!CG875</f>
        <v>0</v>
      </c>
      <c r="CI875">
        <f>A!CH875</f>
        <v>0</v>
      </c>
      <c r="CJ875">
        <f>A!CI875</f>
        <v>0</v>
      </c>
      <c r="CK875">
        <f>A!CJ875</f>
        <v>0</v>
      </c>
      <c r="CL875">
        <f>A!CK875</f>
        <v>0</v>
      </c>
      <c r="CM875">
        <f>A!CL875</f>
        <v>0</v>
      </c>
      <c r="CN875">
        <f>A!CM875</f>
        <v>0</v>
      </c>
      <c r="CO875">
        <f>A!CN875</f>
        <v>0</v>
      </c>
      <c r="CP875">
        <f>A!CO875</f>
        <v>0</v>
      </c>
      <c r="CQ875">
        <f>A!CO1185</f>
        <v>0</v>
      </c>
      <c r="CR875">
        <f>A!CP875</f>
        <v>0</v>
      </c>
      <c r="CS875">
        <f>A!CQ875</f>
        <v>0</v>
      </c>
    </row>
    <row r="876" spans="1:97" x14ac:dyDescent="0.2">
      <c r="A876">
        <f>A!A876</f>
        <v>0</v>
      </c>
      <c r="B876">
        <f>A!B876</f>
        <v>0</v>
      </c>
      <c r="C876">
        <f>A!C876</f>
        <v>0</v>
      </c>
      <c r="D876">
        <f>A!D876</f>
        <v>0</v>
      </c>
      <c r="E876">
        <f>A!E876</f>
        <v>0</v>
      </c>
      <c r="F876">
        <f>A!F876</f>
        <v>0</v>
      </c>
      <c r="G876">
        <f>A!G876</f>
        <v>0</v>
      </c>
      <c r="H876">
        <f>A!H876</f>
        <v>0</v>
      </c>
      <c r="I876">
        <f>A!I876</f>
        <v>0</v>
      </c>
      <c r="J876">
        <f>A!J876</f>
        <v>0</v>
      </c>
      <c r="K876">
        <f>A!K876</f>
        <v>0</v>
      </c>
      <c r="L876">
        <f>A!L876</f>
        <v>0</v>
      </c>
      <c r="M876">
        <f>A!M876</f>
        <v>0</v>
      </c>
      <c r="N876">
        <f>A!N876</f>
        <v>0</v>
      </c>
      <c r="O876">
        <f>A!O876</f>
        <v>0</v>
      </c>
      <c r="P876" s="23" t="str">
        <f>IF(A!P876="","",INDEX(B!$A$1:$BT$2000,MATCH(A!P876,B!$AX$1:$AX$2000,0),D!$B$5))</f>
        <v/>
      </c>
      <c r="Q876">
        <f>A!Q876</f>
        <v>0</v>
      </c>
      <c r="R876">
        <f>A!R876</f>
        <v>0</v>
      </c>
      <c r="S876">
        <f>A!S876</f>
        <v>0</v>
      </c>
      <c r="T876">
        <f>A!T876</f>
        <v>0</v>
      </c>
      <c r="U876">
        <f>A!U876</f>
        <v>0</v>
      </c>
      <c r="V876" s="23">
        <f>IF(A!V876="&lt;",1,A!V876)</f>
        <v>0</v>
      </c>
      <c r="W876">
        <f>A!W876</f>
        <v>0</v>
      </c>
      <c r="X876">
        <f>A!X876</f>
        <v>0</v>
      </c>
      <c r="Y876">
        <f>A!Y876</f>
        <v>0</v>
      </c>
      <c r="Z876" s="23">
        <f t="shared" si="13"/>
        <v>0</v>
      </c>
      <c r="AA876">
        <f>A!Z876</f>
        <v>0</v>
      </c>
      <c r="AB876">
        <f>A!AA876</f>
        <v>0</v>
      </c>
      <c r="AC876">
        <f>A!AB876</f>
        <v>0</v>
      </c>
      <c r="AD876">
        <f>A!AC876</f>
        <v>0</v>
      </c>
      <c r="AE876">
        <f>A!AD876</f>
        <v>0</v>
      </c>
      <c r="AF876">
        <f>A!AE876</f>
        <v>0</v>
      </c>
      <c r="AG876">
        <f>A!AF876</f>
        <v>0</v>
      </c>
      <c r="AH876">
        <f>A!AG876</f>
        <v>0</v>
      </c>
      <c r="AI876">
        <f>A!AH876</f>
        <v>0</v>
      </c>
      <c r="AJ876">
        <f>A!AI876</f>
        <v>0</v>
      </c>
      <c r="AK876">
        <f>A!AJ876</f>
        <v>0</v>
      </c>
      <c r="AL876">
        <f>A!AK876</f>
        <v>0</v>
      </c>
      <c r="AM876">
        <f>A!AL876</f>
        <v>0</v>
      </c>
      <c r="AN876">
        <f>A!AM876</f>
        <v>0</v>
      </c>
      <c r="AO876">
        <f>A!AN876</f>
        <v>0</v>
      </c>
      <c r="AP876">
        <f>A!AO876</f>
        <v>0</v>
      </c>
      <c r="AQ876">
        <f>A!AP876</f>
        <v>0</v>
      </c>
      <c r="AR876">
        <f>A!AQ876</f>
        <v>0</v>
      </c>
      <c r="AS876">
        <f>A!AR876</f>
        <v>0</v>
      </c>
      <c r="AT876">
        <f>A!AS876</f>
        <v>0</v>
      </c>
      <c r="AU876">
        <f>A!AT876</f>
        <v>0</v>
      </c>
      <c r="AV876">
        <f>A!AU876</f>
        <v>0</v>
      </c>
      <c r="AW876" s="23" t="str">
        <f>IF(A!AV876=0,"",A!AV876)</f>
        <v/>
      </c>
      <c r="AX876">
        <f>A!AW876</f>
        <v>0</v>
      </c>
      <c r="AY876">
        <f>A!AX876</f>
        <v>0</v>
      </c>
      <c r="AZ876">
        <f>A!AY876</f>
        <v>0</v>
      </c>
      <c r="BA876">
        <f>A!AZ876</f>
        <v>0</v>
      </c>
      <c r="BB876">
        <f>A!BA876</f>
        <v>0</v>
      </c>
      <c r="BC876">
        <f>A!BB876</f>
        <v>0</v>
      </c>
      <c r="BD876">
        <f>A!BC876</f>
        <v>0</v>
      </c>
      <c r="BE876">
        <f>A!BD876</f>
        <v>0</v>
      </c>
      <c r="BF876">
        <f>A!BE876</f>
        <v>0</v>
      </c>
      <c r="BG876">
        <f>A!BF876</f>
        <v>0</v>
      </c>
      <c r="BH876">
        <f>A!BG876</f>
        <v>0</v>
      </c>
      <c r="BI876">
        <f>A!BH876</f>
        <v>0</v>
      </c>
      <c r="BJ876">
        <f>A!BI876</f>
        <v>0</v>
      </c>
      <c r="BK876">
        <f>A!BJ876</f>
        <v>0</v>
      </c>
      <c r="BL876">
        <f>A!BK876</f>
        <v>0</v>
      </c>
      <c r="BM876">
        <f>A!BL876</f>
        <v>0</v>
      </c>
      <c r="BN876">
        <f>A!BM876</f>
        <v>0</v>
      </c>
      <c r="BO876">
        <f>A!BN876</f>
        <v>0</v>
      </c>
      <c r="BP876">
        <f>A!BO876</f>
        <v>0</v>
      </c>
      <c r="BQ876">
        <f>A!BP876</f>
        <v>0</v>
      </c>
      <c r="BR876">
        <f>A!BQ876</f>
        <v>0</v>
      </c>
      <c r="BS876">
        <f>A!BR876</f>
        <v>0</v>
      </c>
      <c r="BT876">
        <f>A!BS876</f>
        <v>0</v>
      </c>
      <c r="BU876">
        <f>A!BT876</f>
        <v>0</v>
      </c>
      <c r="BV876">
        <f>A!BU876</f>
        <v>0</v>
      </c>
      <c r="BW876">
        <f>A!BV876</f>
        <v>0</v>
      </c>
      <c r="BX876">
        <f>A!BW876</f>
        <v>0</v>
      </c>
      <c r="BY876">
        <f>A!BX876</f>
        <v>0</v>
      </c>
      <c r="BZ876">
        <f>A!BY876</f>
        <v>0</v>
      </c>
      <c r="CA876">
        <f>A!BZ876</f>
        <v>0</v>
      </c>
      <c r="CB876">
        <f>A!CA876</f>
        <v>0</v>
      </c>
      <c r="CC876">
        <f>A!CB876</f>
        <v>0</v>
      </c>
      <c r="CD876">
        <f>A!CC876</f>
        <v>0</v>
      </c>
      <c r="CE876">
        <f>A!CD876</f>
        <v>0</v>
      </c>
      <c r="CF876">
        <f>A!CE876</f>
        <v>0</v>
      </c>
      <c r="CG876">
        <f>A!CF876</f>
        <v>0</v>
      </c>
      <c r="CH876">
        <f>A!CG876</f>
        <v>0</v>
      </c>
      <c r="CI876">
        <f>A!CH876</f>
        <v>0</v>
      </c>
      <c r="CJ876">
        <f>A!CI876</f>
        <v>0</v>
      </c>
      <c r="CK876">
        <f>A!CJ876</f>
        <v>0</v>
      </c>
      <c r="CL876">
        <f>A!CK876</f>
        <v>0</v>
      </c>
      <c r="CM876">
        <f>A!CL876</f>
        <v>0</v>
      </c>
      <c r="CN876">
        <f>A!CM876</f>
        <v>0</v>
      </c>
      <c r="CO876">
        <f>A!CN876</f>
        <v>0</v>
      </c>
      <c r="CP876">
        <f>A!CO876</f>
        <v>0</v>
      </c>
      <c r="CQ876">
        <f>A!CO1186</f>
        <v>0</v>
      </c>
      <c r="CR876">
        <f>A!CP876</f>
        <v>0</v>
      </c>
      <c r="CS876">
        <f>A!CQ876</f>
        <v>0</v>
      </c>
    </row>
    <row r="877" spans="1:97" x14ac:dyDescent="0.2">
      <c r="A877">
        <f>A!A877</f>
        <v>0</v>
      </c>
      <c r="B877">
        <f>A!B877</f>
        <v>0</v>
      </c>
      <c r="C877">
        <f>A!C877</f>
        <v>0</v>
      </c>
      <c r="D877">
        <f>A!D877</f>
        <v>0</v>
      </c>
      <c r="E877">
        <f>A!E877</f>
        <v>0</v>
      </c>
      <c r="F877">
        <f>A!F877</f>
        <v>0</v>
      </c>
      <c r="G877">
        <f>A!G877</f>
        <v>0</v>
      </c>
      <c r="H877">
        <f>A!H877</f>
        <v>0</v>
      </c>
      <c r="I877">
        <f>A!I877</f>
        <v>0</v>
      </c>
      <c r="J877">
        <f>A!J877</f>
        <v>0</v>
      </c>
      <c r="K877">
        <f>A!K877</f>
        <v>0</v>
      </c>
      <c r="L877">
        <f>A!L877</f>
        <v>0</v>
      </c>
      <c r="M877">
        <f>A!M877</f>
        <v>0</v>
      </c>
      <c r="N877">
        <f>A!N877</f>
        <v>0</v>
      </c>
      <c r="O877">
        <f>A!O877</f>
        <v>0</v>
      </c>
      <c r="P877" s="23" t="str">
        <f>IF(A!P877="","",INDEX(B!$A$1:$BT$2000,MATCH(A!P877,B!$AX$1:$AX$2000,0),D!$B$5))</f>
        <v/>
      </c>
      <c r="Q877">
        <f>A!Q877</f>
        <v>0</v>
      </c>
      <c r="R877">
        <f>A!R877</f>
        <v>0</v>
      </c>
      <c r="S877">
        <f>A!S877</f>
        <v>0</v>
      </c>
      <c r="T877">
        <f>A!T877</f>
        <v>0</v>
      </c>
      <c r="U877">
        <f>A!U877</f>
        <v>0</v>
      </c>
      <c r="V877" s="23">
        <f>IF(A!V877="&lt;",1,A!V877)</f>
        <v>0</v>
      </c>
      <c r="W877">
        <f>A!W877</f>
        <v>0</v>
      </c>
      <c r="X877">
        <f>A!X877</f>
        <v>0</v>
      </c>
      <c r="Y877">
        <f>A!Y877</f>
        <v>0</v>
      </c>
      <c r="Z877" s="23">
        <f t="shared" si="13"/>
        <v>0</v>
      </c>
      <c r="AA877">
        <f>A!Z877</f>
        <v>0</v>
      </c>
      <c r="AB877">
        <f>A!AA877</f>
        <v>0</v>
      </c>
      <c r="AC877">
        <f>A!AB877</f>
        <v>0</v>
      </c>
      <c r="AD877">
        <f>A!AC877</f>
        <v>0</v>
      </c>
      <c r="AE877">
        <f>A!AD877</f>
        <v>0</v>
      </c>
      <c r="AF877">
        <f>A!AE877</f>
        <v>0</v>
      </c>
      <c r="AG877">
        <f>A!AF877</f>
        <v>0</v>
      </c>
      <c r="AH877">
        <f>A!AG877</f>
        <v>0</v>
      </c>
      <c r="AI877">
        <f>A!AH877</f>
        <v>0</v>
      </c>
      <c r="AJ877">
        <f>A!AI877</f>
        <v>0</v>
      </c>
      <c r="AK877">
        <f>A!AJ877</f>
        <v>0</v>
      </c>
      <c r="AL877">
        <f>A!AK877</f>
        <v>0</v>
      </c>
      <c r="AM877">
        <f>A!AL877</f>
        <v>0</v>
      </c>
      <c r="AN877">
        <f>A!AM877</f>
        <v>0</v>
      </c>
      <c r="AO877">
        <f>A!AN877</f>
        <v>0</v>
      </c>
      <c r="AP877">
        <f>A!AO877</f>
        <v>0</v>
      </c>
      <c r="AQ877">
        <f>A!AP877</f>
        <v>0</v>
      </c>
      <c r="AR877">
        <f>A!AQ877</f>
        <v>0</v>
      </c>
      <c r="AS877">
        <f>A!AR877</f>
        <v>0</v>
      </c>
      <c r="AT877">
        <f>A!AS877</f>
        <v>0</v>
      </c>
      <c r="AU877">
        <f>A!AT877</f>
        <v>0</v>
      </c>
      <c r="AV877">
        <f>A!AU877</f>
        <v>0</v>
      </c>
      <c r="AW877" s="23" t="str">
        <f>IF(A!AV877=0,"",A!AV877)</f>
        <v/>
      </c>
      <c r="AX877">
        <f>A!AW877</f>
        <v>0</v>
      </c>
      <c r="AY877">
        <f>A!AX877</f>
        <v>0</v>
      </c>
      <c r="AZ877">
        <f>A!AY877</f>
        <v>0</v>
      </c>
      <c r="BA877">
        <f>A!AZ877</f>
        <v>0</v>
      </c>
      <c r="BB877">
        <f>A!BA877</f>
        <v>0</v>
      </c>
      <c r="BC877">
        <f>A!BB877</f>
        <v>0</v>
      </c>
      <c r="BD877">
        <f>A!BC877</f>
        <v>0</v>
      </c>
      <c r="BE877">
        <f>A!BD877</f>
        <v>0</v>
      </c>
      <c r="BF877">
        <f>A!BE877</f>
        <v>0</v>
      </c>
      <c r="BG877">
        <f>A!BF877</f>
        <v>0</v>
      </c>
      <c r="BH877">
        <f>A!BG877</f>
        <v>0</v>
      </c>
      <c r="BI877">
        <f>A!BH877</f>
        <v>0</v>
      </c>
      <c r="BJ877">
        <f>A!BI877</f>
        <v>0</v>
      </c>
      <c r="BK877">
        <f>A!BJ877</f>
        <v>0</v>
      </c>
      <c r="BL877">
        <f>A!BK877</f>
        <v>0</v>
      </c>
      <c r="BM877">
        <f>A!BL877</f>
        <v>0</v>
      </c>
      <c r="BN877">
        <f>A!BM877</f>
        <v>0</v>
      </c>
      <c r="BO877">
        <f>A!BN877</f>
        <v>0</v>
      </c>
      <c r="BP877">
        <f>A!BO877</f>
        <v>0</v>
      </c>
      <c r="BQ877">
        <f>A!BP877</f>
        <v>0</v>
      </c>
      <c r="BR877">
        <f>A!BQ877</f>
        <v>0</v>
      </c>
      <c r="BS877">
        <f>A!BR877</f>
        <v>0</v>
      </c>
      <c r="BT877">
        <f>A!BS877</f>
        <v>0</v>
      </c>
      <c r="BU877">
        <f>A!BT877</f>
        <v>0</v>
      </c>
      <c r="BV877">
        <f>A!BU877</f>
        <v>0</v>
      </c>
      <c r="BW877">
        <f>A!BV877</f>
        <v>0</v>
      </c>
      <c r="BX877">
        <f>A!BW877</f>
        <v>0</v>
      </c>
      <c r="BY877">
        <f>A!BX877</f>
        <v>0</v>
      </c>
      <c r="BZ877">
        <f>A!BY877</f>
        <v>0</v>
      </c>
      <c r="CA877">
        <f>A!BZ877</f>
        <v>0</v>
      </c>
      <c r="CB877">
        <f>A!CA877</f>
        <v>0</v>
      </c>
      <c r="CC877">
        <f>A!CB877</f>
        <v>0</v>
      </c>
      <c r="CD877">
        <f>A!CC877</f>
        <v>0</v>
      </c>
      <c r="CE877">
        <f>A!CD877</f>
        <v>0</v>
      </c>
      <c r="CF877">
        <f>A!CE877</f>
        <v>0</v>
      </c>
      <c r="CG877">
        <f>A!CF877</f>
        <v>0</v>
      </c>
      <c r="CH877">
        <f>A!CG877</f>
        <v>0</v>
      </c>
      <c r="CI877">
        <f>A!CH877</f>
        <v>0</v>
      </c>
      <c r="CJ877">
        <f>A!CI877</f>
        <v>0</v>
      </c>
      <c r="CK877">
        <f>A!CJ877</f>
        <v>0</v>
      </c>
      <c r="CL877">
        <f>A!CK877</f>
        <v>0</v>
      </c>
      <c r="CM877">
        <f>A!CL877</f>
        <v>0</v>
      </c>
      <c r="CN877">
        <f>A!CM877</f>
        <v>0</v>
      </c>
      <c r="CO877">
        <f>A!CN877</f>
        <v>0</v>
      </c>
      <c r="CP877">
        <f>A!CO877</f>
        <v>0</v>
      </c>
      <c r="CQ877">
        <f>A!CO1187</f>
        <v>0</v>
      </c>
      <c r="CR877">
        <f>A!CP877</f>
        <v>0</v>
      </c>
      <c r="CS877">
        <f>A!CQ877</f>
        <v>0</v>
      </c>
    </row>
    <row r="878" spans="1:97" x14ac:dyDescent="0.2">
      <c r="A878">
        <f>A!A878</f>
        <v>0</v>
      </c>
      <c r="B878">
        <f>A!B878</f>
        <v>0</v>
      </c>
      <c r="C878">
        <f>A!C878</f>
        <v>0</v>
      </c>
      <c r="D878">
        <f>A!D878</f>
        <v>0</v>
      </c>
      <c r="E878">
        <f>A!E878</f>
        <v>0</v>
      </c>
      <c r="F878">
        <f>A!F878</f>
        <v>0</v>
      </c>
      <c r="G878">
        <f>A!G878</f>
        <v>0</v>
      </c>
      <c r="H878">
        <f>A!H878</f>
        <v>0</v>
      </c>
      <c r="I878">
        <f>A!I878</f>
        <v>0</v>
      </c>
      <c r="J878">
        <f>A!J878</f>
        <v>0</v>
      </c>
      <c r="K878">
        <f>A!K878</f>
        <v>0</v>
      </c>
      <c r="L878">
        <f>A!L878</f>
        <v>0</v>
      </c>
      <c r="M878">
        <f>A!M878</f>
        <v>0</v>
      </c>
      <c r="N878">
        <f>A!N878</f>
        <v>0</v>
      </c>
      <c r="O878">
        <f>A!O878</f>
        <v>0</v>
      </c>
      <c r="P878" s="23" t="str">
        <f>IF(A!P878="","",INDEX(B!$A$1:$BT$2000,MATCH(A!P878,B!$AX$1:$AX$2000,0),D!$B$5))</f>
        <v/>
      </c>
      <c r="Q878">
        <f>A!Q878</f>
        <v>0</v>
      </c>
      <c r="R878">
        <f>A!R878</f>
        <v>0</v>
      </c>
      <c r="S878">
        <f>A!S878</f>
        <v>0</v>
      </c>
      <c r="T878">
        <f>A!T878</f>
        <v>0</v>
      </c>
      <c r="U878">
        <f>A!U878</f>
        <v>0</v>
      </c>
      <c r="V878" s="23">
        <f>IF(A!V878="&lt;",1,A!V878)</f>
        <v>0</v>
      </c>
      <c r="W878">
        <f>A!W878</f>
        <v>0</v>
      </c>
      <c r="X878">
        <f>A!X878</f>
        <v>0</v>
      </c>
      <c r="Y878">
        <f>A!Y878</f>
        <v>0</v>
      </c>
      <c r="Z878" s="23">
        <f t="shared" si="13"/>
        <v>0</v>
      </c>
      <c r="AA878">
        <f>A!Z878</f>
        <v>0</v>
      </c>
      <c r="AB878">
        <f>A!AA878</f>
        <v>0</v>
      </c>
      <c r="AC878">
        <f>A!AB878</f>
        <v>0</v>
      </c>
      <c r="AD878">
        <f>A!AC878</f>
        <v>0</v>
      </c>
      <c r="AE878">
        <f>A!AD878</f>
        <v>0</v>
      </c>
      <c r="AF878">
        <f>A!AE878</f>
        <v>0</v>
      </c>
      <c r="AG878">
        <f>A!AF878</f>
        <v>0</v>
      </c>
      <c r="AH878">
        <f>A!AG878</f>
        <v>0</v>
      </c>
      <c r="AI878">
        <f>A!AH878</f>
        <v>0</v>
      </c>
      <c r="AJ878">
        <f>A!AI878</f>
        <v>0</v>
      </c>
      <c r="AK878">
        <f>A!AJ878</f>
        <v>0</v>
      </c>
      <c r="AL878">
        <f>A!AK878</f>
        <v>0</v>
      </c>
      <c r="AM878">
        <f>A!AL878</f>
        <v>0</v>
      </c>
      <c r="AN878">
        <f>A!AM878</f>
        <v>0</v>
      </c>
      <c r="AO878">
        <f>A!AN878</f>
        <v>0</v>
      </c>
      <c r="AP878">
        <f>A!AO878</f>
        <v>0</v>
      </c>
      <c r="AQ878">
        <f>A!AP878</f>
        <v>0</v>
      </c>
      <c r="AR878">
        <f>A!AQ878</f>
        <v>0</v>
      </c>
      <c r="AS878">
        <f>A!AR878</f>
        <v>0</v>
      </c>
      <c r="AT878">
        <f>A!AS878</f>
        <v>0</v>
      </c>
      <c r="AU878">
        <f>A!AT878</f>
        <v>0</v>
      </c>
      <c r="AV878">
        <f>A!AU878</f>
        <v>0</v>
      </c>
      <c r="AW878" s="23" t="str">
        <f>IF(A!AV878=0,"",A!AV878)</f>
        <v/>
      </c>
      <c r="AX878">
        <f>A!AW878</f>
        <v>0</v>
      </c>
      <c r="AY878">
        <f>A!AX878</f>
        <v>0</v>
      </c>
      <c r="AZ878">
        <f>A!AY878</f>
        <v>0</v>
      </c>
      <c r="BA878">
        <f>A!AZ878</f>
        <v>0</v>
      </c>
      <c r="BB878">
        <f>A!BA878</f>
        <v>0</v>
      </c>
      <c r="BC878">
        <f>A!BB878</f>
        <v>0</v>
      </c>
      <c r="BD878">
        <f>A!BC878</f>
        <v>0</v>
      </c>
      <c r="BE878">
        <f>A!BD878</f>
        <v>0</v>
      </c>
      <c r="BF878">
        <f>A!BE878</f>
        <v>0</v>
      </c>
      <c r="BG878">
        <f>A!BF878</f>
        <v>0</v>
      </c>
      <c r="BH878">
        <f>A!BG878</f>
        <v>0</v>
      </c>
      <c r="BI878">
        <f>A!BH878</f>
        <v>0</v>
      </c>
      <c r="BJ878">
        <f>A!BI878</f>
        <v>0</v>
      </c>
      <c r="BK878">
        <f>A!BJ878</f>
        <v>0</v>
      </c>
      <c r="BL878">
        <f>A!BK878</f>
        <v>0</v>
      </c>
      <c r="BM878">
        <f>A!BL878</f>
        <v>0</v>
      </c>
      <c r="BN878">
        <f>A!BM878</f>
        <v>0</v>
      </c>
      <c r="BO878">
        <f>A!BN878</f>
        <v>0</v>
      </c>
      <c r="BP878">
        <f>A!BO878</f>
        <v>0</v>
      </c>
      <c r="BQ878">
        <f>A!BP878</f>
        <v>0</v>
      </c>
      <c r="BR878">
        <f>A!BQ878</f>
        <v>0</v>
      </c>
      <c r="BS878">
        <f>A!BR878</f>
        <v>0</v>
      </c>
      <c r="BT878">
        <f>A!BS878</f>
        <v>0</v>
      </c>
      <c r="BU878">
        <f>A!BT878</f>
        <v>0</v>
      </c>
      <c r="BV878">
        <f>A!BU878</f>
        <v>0</v>
      </c>
      <c r="BW878">
        <f>A!BV878</f>
        <v>0</v>
      </c>
      <c r="BX878">
        <f>A!BW878</f>
        <v>0</v>
      </c>
      <c r="BY878">
        <f>A!BX878</f>
        <v>0</v>
      </c>
      <c r="BZ878">
        <f>A!BY878</f>
        <v>0</v>
      </c>
      <c r="CA878">
        <f>A!BZ878</f>
        <v>0</v>
      </c>
      <c r="CB878">
        <f>A!CA878</f>
        <v>0</v>
      </c>
      <c r="CC878">
        <f>A!CB878</f>
        <v>0</v>
      </c>
      <c r="CD878">
        <f>A!CC878</f>
        <v>0</v>
      </c>
      <c r="CE878">
        <f>A!CD878</f>
        <v>0</v>
      </c>
      <c r="CF878">
        <f>A!CE878</f>
        <v>0</v>
      </c>
      <c r="CG878">
        <f>A!CF878</f>
        <v>0</v>
      </c>
      <c r="CH878">
        <f>A!CG878</f>
        <v>0</v>
      </c>
      <c r="CI878">
        <f>A!CH878</f>
        <v>0</v>
      </c>
      <c r="CJ878">
        <f>A!CI878</f>
        <v>0</v>
      </c>
      <c r="CK878">
        <f>A!CJ878</f>
        <v>0</v>
      </c>
      <c r="CL878">
        <f>A!CK878</f>
        <v>0</v>
      </c>
      <c r="CM878">
        <f>A!CL878</f>
        <v>0</v>
      </c>
      <c r="CN878">
        <f>A!CM878</f>
        <v>0</v>
      </c>
      <c r="CO878">
        <f>A!CN878</f>
        <v>0</v>
      </c>
      <c r="CP878">
        <f>A!CO878</f>
        <v>0</v>
      </c>
      <c r="CQ878">
        <f>A!CO1188</f>
        <v>0</v>
      </c>
      <c r="CR878">
        <f>A!CP878</f>
        <v>0</v>
      </c>
      <c r="CS878">
        <f>A!CQ878</f>
        <v>0</v>
      </c>
    </row>
    <row r="879" spans="1:97" x14ac:dyDescent="0.2">
      <c r="A879">
        <f>A!A879</f>
        <v>0</v>
      </c>
      <c r="B879">
        <f>A!B879</f>
        <v>0</v>
      </c>
      <c r="C879">
        <f>A!C879</f>
        <v>0</v>
      </c>
      <c r="D879">
        <f>A!D879</f>
        <v>0</v>
      </c>
      <c r="E879">
        <f>A!E879</f>
        <v>0</v>
      </c>
      <c r="F879">
        <f>A!F879</f>
        <v>0</v>
      </c>
      <c r="G879">
        <f>A!G879</f>
        <v>0</v>
      </c>
      <c r="H879">
        <f>A!H879</f>
        <v>0</v>
      </c>
      <c r="I879">
        <f>A!I879</f>
        <v>0</v>
      </c>
      <c r="J879">
        <f>A!J879</f>
        <v>0</v>
      </c>
      <c r="K879">
        <f>A!K879</f>
        <v>0</v>
      </c>
      <c r="L879">
        <f>A!L879</f>
        <v>0</v>
      </c>
      <c r="M879">
        <f>A!M879</f>
        <v>0</v>
      </c>
      <c r="N879">
        <f>A!N879</f>
        <v>0</v>
      </c>
      <c r="O879">
        <f>A!O879</f>
        <v>0</v>
      </c>
      <c r="P879" s="23" t="str">
        <f>IF(A!P879="","",INDEX(B!$A$1:$BT$2000,MATCH(A!P879,B!$AX$1:$AX$2000,0),D!$B$5))</f>
        <v/>
      </c>
      <c r="Q879">
        <f>A!Q879</f>
        <v>0</v>
      </c>
      <c r="R879">
        <f>A!R879</f>
        <v>0</v>
      </c>
      <c r="S879">
        <f>A!S879</f>
        <v>0</v>
      </c>
      <c r="T879">
        <f>A!T879</f>
        <v>0</v>
      </c>
      <c r="U879">
        <f>A!U879</f>
        <v>0</v>
      </c>
      <c r="V879" s="23">
        <f>IF(A!V879="&lt;",1,A!V879)</f>
        <v>0</v>
      </c>
      <c r="W879">
        <f>A!W879</f>
        <v>0</v>
      </c>
      <c r="X879">
        <f>A!X879</f>
        <v>0</v>
      </c>
      <c r="Y879">
        <f>A!Y879</f>
        <v>0</v>
      </c>
      <c r="Z879" s="23">
        <f t="shared" si="13"/>
        <v>0</v>
      </c>
      <c r="AA879">
        <f>A!Z879</f>
        <v>0</v>
      </c>
      <c r="AB879">
        <f>A!AA879</f>
        <v>0</v>
      </c>
      <c r="AC879">
        <f>A!AB879</f>
        <v>0</v>
      </c>
      <c r="AD879">
        <f>A!AC879</f>
        <v>0</v>
      </c>
      <c r="AE879">
        <f>A!AD879</f>
        <v>0</v>
      </c>
      <c r="AF879">
        <f>A!AE879</f>
        <v>0</v>
      </c>
      <c r="AG879">
        <f>A!AF879</f>
        <v>0</v>
      </c>
      <c r="AH879">
        <f>A!AG879</f>
        <v>0</v>
      </c>
      <c r="AI879">
        <f>A!AH879</f>
        <v>0</v>
      </c>
      <c r="AJ879">
        <f>A!AI879</f>
        <v>0</v>
      </c>
      <c r="AK879">
        <f>A!AJ879</f>
        <v>0</v>
      </c>
      <c r="AL879">
        <f>A!AK879</f>
        <v>0</v>
      </c>
      <c r="AM879">
        <f>A!AL879</f>
        <v>0</v>
      </c>
      <c r="AN879">
        <f>A!AM879</f>
        <v>0</v>
      </c>
      <c r="AO879">
        <f>A!AN879</f>
        <v>0</v>
      </c>
      <c r="AP879">
        <f>A!AO879</f>
        <v>0</v>
      </c>
      <c r="AQ879">
        <f>A!AP879</f>
        <v>0</v>
      </c>
      <c r="AR879">
        <f>A!AQ879</f>
        <v>0</v>
      </c>
      <c r="AS879">
        <f>A!AR879</f>
        <v>0</v>
      </c>
      <c r="AT879">
        <f>A!AS879</f>
        <v>0</v>
      </c>
      <c r="AU879">
        <f>A!AT879</f>
        <v>0</v>
      </c>
      <c r="AV879">
        <f>A!AU879</f>
        <v>0</v>
      </c>
      <c r="AW879" s="23" t="str">
        <f>IF(A!AV879=0,"",A!AV879)</f>
        <v/>
      </c>
      <c r="AX879">
        <f>A!AW879</f>
        <v>0</v>
      </c>
      <c r="AY879">
        <f>A!AX879</f>
        <v>0</v>
      </c>
      <c r="AZ879">
        <f>A!AY879</f>
        <v>0</v>
      </c>
      <c r="BA879">
        <f>A!AZ879</f>
        <v>0</v>
      </c>
      <c r="BB879">
        <f>A!BA879</f>
        <v>0</v>
      </c>
      <c r="BC879">
        <f>A!BB879</f>
        <v>0</v>
      </c>
      <c r="BD879">
        <f>A!BC879</f>
        <v>0</v>
      </c>
      <c r="BE879">
        <f>A!BD879</f>
        <v>0</v>
      </c>
      <c r="BF879">
        <f>A!BE879</f>
        <v>0</v>
      </c>
      <c r="BG879">
        <f>A!BF879</f>
        <v>0</v>
      </c>
      <c r="BH879">
        <f>A!BG879</f>
        <v>0</v>
      </c>
      <c r="BI879">
        <f>A!BH879</f>
        <v>0</v>
      </c>
      <c r="BJ879">
        <f>A!BI879</f>
        <v>0</v>
      </c>
      <c r="BK879">
        <f>A!BJ879</f>
        <v>0</v>
      </c>
      <c r="BL879">
        <f>A!BK879</f>
        <v>0</v>
      </c>
      <c r="BM879">
        <f>A!BL879</f>
        <v>0</v>
      </c>
      <c r="BN879">
        <f>A!BM879</f>
        <v>0</v>
      </c>
      <c r="BO879">
        <f>A!BN879</f>
        <v>0</v>
      </c>
      <c r="BP879">
        <f>A!BO879</f>
        <v>0</v>
      </c>
      <c r="BQ879">
        <f>A!BP879</f>
        <v>0</v>
      </c>
      <c r="BR879">
        <f>A!BQ879</f>
        <v>0</v>
      </c>
      <c r="BS879">
        <f>A!BR879</f>
        <v>0</v>
      </c>
      <c r="BT879">
        <f>A!BS879</f>
        <v>0</v>
      </c>
      <c r="BU879">
        <f>A!BT879</f>
        <v>0</v>
      </c>
      <c r="BV879">
        <f>A!BU879</f>
        <v>0</v>
      </c>
      <c r="BW879">
        <f>A!BV879</f>
        <v>0</v>
      </c>
      <c r="BX879">
        <f>A!BW879</f>
        <v>0</v>
      </c>
      <c r="BY879">
        <f>A!BX879</f>
        <v>0</v>
      </c>
      <c r="BZ879">
        <f>A!BY879</f>
        <v>0</v>
      </c>
      <c r="CA879">
        <f>A!BZ879</f>
        <v>0</v>
      </c>
      <c r="CB879">
        <f>A!CA879</f>
        <v>0</v>
      </c>
      <c r="CC879">
        <f>A!CB879</f>
        <v>0</v>
      </c>
      <c r="CD879">
        <f>A!CC879</f>
        <v>0</v>
      </c>
      <c r="CE879">
        <f>A!CD879</f>
        <v>0</v>
      </c>
      <c r="CF879">
        <f>A!CE879</f>
        <v>0</v>
      </c>
      <c r="CG879">
        <f>A!CF879</f>
        <v>0</v>
      </c>
      <c r="CH879">
        <f>A!CG879</f>
        <v>0</v>
      </c>
      <c r="CI879">
        <f>A!CH879</f>
        <v>0</v>
      </c>
      <c r="CJ879">
        <f>A!CI879</f>
        <v>0</v>
      </c>
      <c r="CK879">
        <f>A!CJ879</f>
        <v>0</v>
      </c>
      <c r="CL879">
        <f>A!CK879</f>
        <v>0</v>
      </c>
      <c r="CM879">
        <f>A!CL879</f>
        <v>0</v>
      </c>
      <c r="CN879">
        <f>A!CM879</f>
        <v>0</v>
      </c>
      <c r="CO879">
        <f>A!CN879</f>
        <v>0</v>
      </c>
      <c r="CP879">
        <f>A!CO879</f>
        <v>0</v>
      </c>
      <c r="CQ879">
        <f>A!CO1189</f>
        <v>0</v>
      </c>
      <c r="CR879">
        <f>A!CP879</f>
        <v>0</v>
      </c>
      <c r="CS879">
        <f>A!CQ879</f>
        <v>0</v>
      </c>
    </row>
    <row r="880" spans="1:97" x14ac:dyDescent="0.2">
      <c r="A880">
        <f>A!A880</f>
        <v>0</v>
      </c>
      <c r="B880">
        <f>A!B880</f>
        <v>0</v>
      </c>
      <c r="C880">
        <f>A!C880</f>
        <v>0</v>
      </c>
      <c r="D880">
        <f>A!D880</f>
        <v>0</v>
      </c>
      <c r="E880">
        <f>A!E880</f>
        <v>0</v>
      </c>
      <c r="F880">
        <f>A!F880</f>
        <v>0</v>
      </c>
      <c r="G880">
        <f>A!G880</f>
        <v>0</v>
      </c>
      <c r="H880">
        <f>A!H880</f>
        <v>0</v>
      </c>
      <c r="I880">
        <f>A!I880</f>
        <v>0</v>
      </c>
      <c r="J880">
        <f>A!J880</f>
        <v>0</v>
      </c>
      <c r="K880">
        <f>A!K880</f>
        <v>0</v>
      </c>
      <c r="L880">
        <f>A!L880</f>
        <v>0</v>
      </c>
      <c r="M880">
        <f>A!M880</f>
        <v>0</v>
      </c>
      <c r="N880">
        <f>A!N880</f>
        <v>0</v>
      </c>
      <c r="O880">
        <f>A!O880</f>
        <v>0</v>
      </c>
      <c r="P880" s="23" t="str">
        <f>IF(A!P880="","",INDEX(B!$A$1:$BT$2000,MATCH(A!P880,B!$AX$1:$AX$2000,0),D!$B$5))</f>
        <v/>
      </c>
      <c r="Q880">
        <f>A!Q880</f>
        <v>0</v>
      </c>
      <c r="R880">
        <f>A!R880</f>
        <v>0</v>
      </c>
      <c r="S880">
        <f>A!S880</f>
        <v>0</v>
      </c>
      <c r="T880">
        <f>A!T880</f>
        <v>0</v>
      </c>
      <c r="U880">
        <f>A!U880</f>
        <v>0</v>
      </c>
      <c r="V880" s="23">
        <f>IF(A!V880="&lt;",1,A!V880)</f>
        <v>0</v>
      </c>
      <c r="W880">
        <f>A!W880</f>
        <v>0</v>
      </c>
      <c r="X880">
        <f>A!X880</f>
        <v>0</v>
      </c>
      <c r="Y880">
        <f>A!Y880</f>
        <v>0</v>
      </c>
      <c r="Z880" s="23">
        <f t="shared" si="13"/>
        <v>0</v>
      </c>
      <c r="AA880">
        <f>A!Z880</f>
        <v>0</v>
      </c>
      <c r="AB880">
        <f>A!AA880</f>
        <v>0</v>
      </c>
      <c r="AC880">
        <f>A!AB880</f>
        <v>0</v>
      </c>
      <c r="AD880">
        <f>A!AC880</f>
        <v>0</v>
      </c>
      <c r="AE880">
        <f>A!AD880</f>
        <v>0</v>
      </c>
      <c r="AF880">
        <f>A!AE880</f>
        <v>0</v>
      </c>
      <c r="AG880">
        <f>A!AF880</f>
        <v>0</v>
      </c>
      <c r="AH880">
        <f>A!AG880</f>
        <v>0</v>
      </c>
      <c r="AI880">
        <f>A!AH880</f>
        <v>0</v>
      </c>
      <c r="AJ880">
        <f>A!AI880</f>
        <v>0</v>
      </c>
      <c r="AK880">
        <f>A!AJ880</f>
        <v>0</v>
      </c>
      <c r="AL880">
        <f>A!AK880</f>
        <v>0</v>
      </c>
      <c r="AM880">
        <f>A!AL880</f>
        <v>0</v>
      </c>
      <c r="AN880">
        <f>A!AM880</f>
        <v>0</v>
      </c>
      <c r="AO880">
        <f>A!AN880</f>
        <v>0</v>
      </c>
      <c r="AP880">
        <f>A!AO880</f>
        <v>0</v>
      </c>
      <c r="AQ880">
        <f>A!AP880</f>
        <v>0</v>
      </c>
      <c r="AR880">
        <f>A!AQ880</f>
        <v>0</v>
      </c>
      <c r="AS880">
        <f>A!AR880</f>
        <v>0</v>
      </c>
      <c r="AT880">
        <f>A!AS880</f>
        <v>0</v>
      </c>
      <c r="AU880">
        <f>A!AT880</f>
        <v>0</v>
      </c>
      <c r="AV880">
        <f>A!AU880</f>
        <v>0</v>
      </c>
      <c r="AW880" s="23" t="str">
        <f>IF(A!AV880=0,"",A!AV880)</f>
        <v/>
      </c>
      <c r="AX880">
        <f>A!AW880</f>
        <v>0</v>
      </c>
      <c r="AY880">
        <f>A!AX880</f>
        <v>0</v>
      </c>
      <c r="AZ880">
        <f>A!AY880</f>
        <v>0</v>
      </c>
      <c r="BA880">
        <f>A!AZ880</f>
        <v>0</v>
      </c>
      <c r="BB880">
        <f>A!BA880</f>
        <v>0</v>
      </c>
      <c r="BC880">
        <f>A!BB880</f>
        <v>0</v>
      </c>
      <c r="BD880">
        <f>A!BC880</f>
        <v>0</v>
      </c>
      <c r="BE880">
        <f>A!BD880</f>
        <v>0</v>
      </c>
      <c r="BF880">
        <f>A!BE880</f>
        <v>0</v>
      </c>
      <c r="BG880">
        <f>A!BF880</f>
        <v>0</v>
      </c>
      <c r="BH880">
        <f>A!BG880</f>
        <v>0</v>
      </c>
      <c r="BI880">
        <f>A!BH880</f>
        <v>0</v>
      </c>
      <c r="BJ880">
        <f>A!BI880</f>
        <v>0</v>
      </c>
      <c r="BK880">
        <f>A!BJ880</f>
        <v>0</v>
      </c>
      <c r="BL880">
        <f>A!BK880</f>
        <v>0</v>
      </c>
      <c r="BM880">
        <f>A!BL880</f>
        <v>0</v>
      </c>
      <c r="BN880">
        <f>A!BM880</f>
        <v>0</v>
      </c>
      <c r="BO880">
        <f>A!BN880</f>
        <v>0</v>
      </c>
      <c r="BP880">
        <f>A!BO880</f>
        <v>0</v>
      </c>
      <c r="BQ880">
        <f>A!BP880</f>
        <v>0</v>
      </c>
      <c r="BR880">
        <f>A!BQ880</f>
        <v>0</v>
      </c>
      <c r="BS880">
        <f>A!BR880</f>
        <v>0</v>
      </c>
      <c r="BT880">
        <f>A!BS880</f>
        <v>0</v>
      </c>
      <c r="BU880">
        <f>A!BT880</f>
        <v>0</v>
      </c>
      <c r="BV880">
        <f>A!BU880</f>
        <v>0</v>
      </c>
      <c r="BW880">
        <f>A!BV880</f>
        <v>0</v>
      </c>
      <c r="BX880">
        <f>A!BW880</f>
        <v>0</v>
      </c>
      <c r="BY880">
        <f>A!BX880</f>
        <v>0</v>
      </c>
      <c r="BZ880">
        <f>A!BY880</f>
        <v>0</v>
      </c>
      <c r="CA880">
        <f>A!BZ880</f>
        <v>0</v>
      </c>
      <c r="CB880">
        <f>A!CA880</f>
        <v>0</v>
      </c>
      <c r="CC880">
        <f>A!CB880</f>
        <v>0</v>
      </c>
      <c r="CD880">
        <f>A!CC880</f>
        <v>0</v>
      </c>
      <c r="CE880">
        <f>A!CD880</f>
        <v>0</v>
      </c>
      <c r="CF880">
        <f>A!CE880</f>
        <v>0</v>
      </c>
      <c r="CG880">
        <f>A!CF880</f>
        <v>0</v>
      </c>
      <c r="CH880">
        <f>A!CG880</f>
        <v>0</v>
      </c>
      <c r="CI880">
        <f>A!CH880</f>
        <v>0</v>
      </c>
      <c r="CJ880">
        <f>A!CI880</f>
        <v>0</v>
      </c>
      <c r="CK880">
        <f>A!CJ880</f>
        <v>0</v>
      </c>
      <c r="CL880">
        <f>A!CK880</f>
        <v>0</v>
      </c>
      <c r="CM880">
        <f>A!CL880</f>
        <v>0</v>
      </c>
      <c r="CN880">
        <f>A!CM880</f>
        <v>0</v>
      </c>
      <c r="CO880">
        <f>A!CN880</f>
        <v>0</v>
      </c>
      <c r="CP880">
        <f>A!CO880</f>
        <v>0</v>
      </c>
      <c r="CQ880">
        <f>A!CO1190</f>
        <v>0</v>
      </c>
      <c r="CR880">
        <f>A!CP880</f>
        <v>0</v>
      </c>
      <c r="CS880">
        <f>A!CQ880</f>
        <v>0</v>
      </c>
    </row>
    <row r="881" spans="1:97" x14ac:dyDescent="0.2">
      <c r="A881">
        <f>A!A881</f>
        <v>0</v>
      </c>
      <c r="B881">
        <f>A!B881</f>
        <v>0</v>
      </c>
      <c r="C881">
        <f>A!C881</f>
        <v>0</v>
      </c>
      <c r="D881">
        <f>A!D881</f>
        <v>0</v>
      </c>
      <c r="E881">
        <f>A!E881</f>
        <v>0</v>
      </c>
      <c r="F881">
        <f>A!F881</f>
        <v>0</v>
      </c>
      <c r="G881">
        <f>A!G881</f>
        <v>0</v>
      </c>
      <c r="H881">
        <f>A!H881</f>
        <v>0</v>
      </c>
      <c r="I881">
        <f>A!I881</f>
        <v>0</v>
      </c>
      <c r="J881">
        <f>A!J881</f>
        <v>0</v>
      </c>
      <c r="K881">
        <f>A!K881</f>
        <v>0</v>
      </c>
      <c r="L881">
        <f>A!L881</f>
        <v>0</v>
      </c>
      <c r="M881">
        <f>A!M881</f>
        <v>0</v>
      </c>
      <c r="N881">
        <f>A!N881</f>
        <v>0</v>
      </c>
      <c r="O881">
        <f>A!O881</f>
        <v>0</v>
      </c>
      <c r="P881" s="23" t="str">
        <f>IF(A!P881="","",INDEX(B!$A$1:$BT$2000,MATCH(A!P881,B!$AX$1:$AX$2000,0),D!$B$5))</f>
        <v/>
      </c>
      <c r="Q881">
        <f>A!Q881</f>
        <v>0</v>
      </c>
      <c r="R881">
        <f>A!R881</f>
        <v>0</v>
      </c>
      <c r="S881">
        <f>A!S881</f>
        <v>0</v>
      </c>
      <c r="T881">
        <f>A!T881</f>
        <v>0</v>
      </c>
      <c r="U881">
        <f>A!U881</f>
        <v>0</v>
      </c>
      <c r="V881" s="23">
        <f>IF(A!V881="&lt;",1,A!V881)</f>
        <v>0</v>
      </c>
      <c r="W881">
        <f>A!W881</f>
        <v>0</v>
      </c>
      <c r="X881">
        <f>A!X881</f>
        <v>0</v>
      </c>
      <c r="Y881">
        <f>A!Y881</f>
        <v>0</v>
      </c>
      <c r="Z881" s="23">
        <f t="shared" si="13"/>
        <v>0</v>
      </c>
      <c r="AA881">
        <f>A!Z881</f>
        <v>0</v>
      </c>
      <c r="AB881">
        <f>A!AA881</f>
        <v>0</v>
      </c>
      <c r="AC881">
        <f>A!AB881</f>
        <v>0</v>
      </c>
      <c r="AD881">
        <f>A!AC881</f>
        <v>0</v>
      </c>
      <c r="AE881">
        <f>A!AD881</f>
        <v>0</v>
      </c>
      <c r="AF881">
        <f>A!AE881</f>
        <v>0</v>
      </c>
      <c r="AG881">
        <f>A!AF881</f>
        <v>0</v>
      </c>
      <c r="AH881">
        <f>A!AG881</f>
        <v>0</v>
      </c>
      <c r="AI881">
        <f>A!AH881</f>
        <v>0</v>
      </c>
      <c r="AJ881">
        <f>A!AI881</f>
        <v>0</v>
      </c>
      <c r="AK881">
        <f>A!AJ881</f>
        <v>0</v>
      </c>
      <c r="AL881">
        <f>A!AK881</f>
        <v>0</v>
      </c>
      <c r="AM881">
        <f>A!AL881</f>
        <v>0</v>
      </c>
      <c r="AN881">
        <f>A!AM881</f>
        <v>0</v>
      </c>
      <c r="AO881">
        <f>A!AN881</f>
        <v>0</v>
      </c>
      <c r="AP881">
        <f>A!AO881</f>
        <v>0</v>
      </c>
      <c r="AQ881">
        <f>A!AP881</f>
        <v>0</v>
      </c>
      <c r="AR881">
        <f>A!AQ881</f>
        <v>0</v>
      </c>
      <c r="AS881">
        <f>A!AR881</f>
        <v>0</v>
      </c>
      <c r="AT881">
        <f>A!AS881</f>
        <v>0</v>
      </c>
      <c r="AU881">
        <f>A!AT881</f>
        <v>0</v>
      </c>
      <c r="AV881">
        <f>A!AU881</f>
        <v>0</v>
      </c>
      <c r="AW881" s="23" t="str">
        <f>IF(A!AV881=0,"",A!AV881)</f>
        <v/>
      </c>
      <c r="AX881">
        <f>A!AW881</f>
        <v>0</v>
      </c>
      <c r="AY881">
        <f>A!AX881</f>
        <v>0</v>
      </c>
      <c r="AZ881">
        <f>A!AY881</f>
        <v>0</v>
      </c>
      <c r="BA881">
        <f>A!AZ881</f>
        <v>0</v>
      </c>
      <c r="BB881">
        <f>A!BA881</f>
        <v>0</v>
      </c>
      <c r="BC881">
        <f>A!BB881</f>
        <v>0</v>
      </c>
      <c r="BD881">
        <f>A!BC881</f>
        <v>0</v>
      </c>
      <c r="BE881">
        <f>A!BD881</f>
        <v>0</v>
      </c>
      <c r="BF881">
        <f>A!BE881</f>
        <v>0</v>
      </c>
      <c r="BG881">
        <f>A!BF881</f>
        <v>0</v>
      </c>
      <c r="BH881">
        <f>A!BG881</f>
        <v>0</v>
      </c>
      <c r="BI881">
        <f>A!BH881</f>
        <v>0</v>
      </c>
      <c r="BJ881">
        <f>A!BI881</f>
        <v>0</v>
      </c>
      <c r="BK881">
        <f>A!BJ881</f>
        <v>0</v>
      </c>
      <c r="BL881">
        <f>A!BK881</f>
        <v>0</v>
      </c>
      <c r="BM881">
        <f>A!BL881</f>
        <v>0</v>
      </c>
      <c r="BN881">
        <f>A!BM881</f>
        <v>0</v>
      </c>
      <c r="BO881">
        <f>A!BN881</f>
        <v>0</v>
      </c>
      <c r="BP881">
        <f>A!BO881</f>
        <v>0</v>
      </c>
      <c r="BQ881">
        <f>A!BP881</f>
        <v>0</v>
      </c>
      <c r="BR881">
        <f>A!BQ881</f>
        <v>0</v>
      </c>
      <c r="BS881">
        <f>A!BR881</f>
        <v>0</v>
      </c>
      <c r="BT881">
        <f>A!BS881</f>
        <v>0</v>
      </c>
      <c r="BU881">
        <f>A!BT881</f>
        <v>0</v>
      </c>
      <c r="BV881">
        <f>A!BU881</f>
        <v>0</v>
      </c>
      <c r="BW881">
        <f>A!BV881</f>
        <v>0</v>
      </c>
      <c r="BX881">
        <f>A!BW881</f>
        <v>0</v>
      </c>
      <c r="BY881">
        <f>A!BX881</f>
        <v>0</v>
      </c>
      <c r="BZ881">
        <f>A!BY881</f>
        <v>0</v>
      </c>
      <c r="CA881">
        <f>A!BZ881</f>
        <v>0</v>
      </c>
      <c r="CB881">
        <f>A!CA881</f>
        <v>0</v>
      </c>
      <c r="CC881">
        <f>A!CB881</f>
        <v>0</v>
      </c>
      <c r="CD881">
        <f>A!CC881</f>
        <v>0</v>
      </c>
      <c r="CE881">
        <f>A!CD881</f>
        <v>0</v>
      </c>
      <c r="CF881">
        <f>A!CE881</f>
        <v>0</v>
      </c>
      <c r="CG881">
        <f>A!CF881</f>
        <v>0</v>
      </c>
      <c r="CH881">
        <f>A!CG881</f>
        <v>0</v>
      </c>
      <c r="CI881">
        <f>A!CH881</f>
        <v>0</v>
      </c>
      <c r="CJ881">
        <f>A!CI881</f>
        <v>0</v>
      </c>
      <c r="CK881">
        <f>A!CJ881</f>
        <v>0</v>
      </c>
      <c r="CL881">
        <f>A!CK881</f>
        <v>0</v>
      </c>
      <c r="CM881">
        <f>A!CL881</f>
        <v>0</v>
      </c>
      <c r="CN881">
        <f>A!CM881</f>
        <v>0</v>
      </c>
      <c r="CO881">
        <f>A!CN881</f>
        <v>0</v>
      </c>
      <c r="CP881">
        <f>A!CO881</f>
        <v>0</v>
      </c>
      <c r="CQ881">
        <f>A!CO1191</f>
        <v>0</v>
      </c>
      <c r="CR881">
        <f>A!CP881</f>
        <v>0</v>
      </c>
      <c r="CS881">
        <f>A!CQ881</f>
        <v>0</v>
      </c>
    </row>
    <row r="882" spans="1:97" x14ac:dyDescent="0.2">
      <c r="A882">
        <f>A!A882</f>
        <v>0</v>
      </c>
      <c r="B882">
        <f>A!B882</f>
        <v>0</v>
      </c>
      <c r="C882">
        <f>A!C882</f>
        <v>0</v>
      </c>
      <c r="D882">
        <f>A!D882</f>
        <v>0</v>
      </c>
      <c r="E882">
        <f>A!E882</f>
        <v>0</v>
      </c>
      <c r="F882">
        <f>A!F882</f>
        <v>0</v>
      </c>
      <c r="G882">
        <f>A!G882</f>
        <v>0</v>
      </c>
      <c r="H882">
        <f>A!H882</f>
        <v>0</v>
      </c>
      <c r="I882">
        <f>A!I882</f>
        <v>0</v>
      </c>
      <c r="J882">
        <f>A!J882</f>
        <v>0</v>
      </c>
      <c r="K882">
        <f>A!K882</f>
        <v>0</v>
      </c>
      <c r="L882">
        <f>A!L882</f>
        <v>0</v>
      </c>
      <c r="M882">
        <f>A!M882</f>
        <v>0</v>
      </c>
      <c r="N882">
        <f>A!N882</f>
        <v>0</v>
      </c>
      <c r="O882">
        <f>A!O882</f>
        <v>0</v>
      </c>
      <c r="P882" s="23" t="str">
        <f>IF(A!P882="","",INDEX(B!$A$1:$BT$2000,MATCH(A!P882,B!$AX$1:$AX$2000,0),D!$B$5))</f>
        <v/>
      </c>
      <c r="Q882">
        <f>A!Q882</f>
        <v>0</v>
      </c>
      <c r="R882">
        <f>A!R882</f>
        <v>0</v>
      </c>
      <c r="S882">
        <f>A!S882</f>
        <v>0</v>
      </c>
      <c r="T882">
        <f>A!T882</f>
        <v>0</v>
      </c>
      <c r="U882">
        <f>A!U882</f>
        <v>0</v>
      </c>
      <c r="V882" s="23">
        <f>IF(A!V882="&lt;",1,A!V882)</f>
        <v>0</v>
      </c>
      <c r="W882">
        <f>A!W882</f>
        <v>0</v>
      </c>
      <c r="X882">
        <f>A!X882</f>
        <v>0</v>
      </c>
      <c r="Y882">
        <f>A!Y882</f>
        <v>0</v>
      </c>
      <c r="Z882" s="23">
        <f t="shared" si="13"/>
        <v>0</v>
      </c>
      <c r="AA882">
        <f>A!Z882</f>
        <v>0</v>
      </c>
      <c r="AB882">
        <f>A!AA882</f>
        <v>0</v>
      </c>
      <c r="AC882">
        <f>A!AB882</f>
        <v>0</v>
      </c>
      <c r="AD882">
        <f>A!AC882</f>
        <v>0</v>
      </c>
      <c r="AE882">
        <f>A!AD882</f>
        <v>0</v>
      </c>
      <c r="AF882">
        <f>A!AE882</f>
        <v>0</v>
      </c>
      <c r="AG882">
        <f>A!AF882</f>
        <v>0</v>
      </c>
      <c r="AH882">
        <f>A!AG882</f>
        <v>0</v>
      </c>
      <c r="AI882">
        <f>A!AH882</f>
        <v>0</v>
      </c>
      <c r="AJ882">
        <f>A!AI882</f>
        <v>0</v>
      </c>
      <c r="AK882">
        <f>A!AJ882</f>
        <v>0</v>
      </c>
      <c r="AL882">
        <f>A!AK882</f>
        <v>0</v>
      </c>
      <c r="AM882">
        <f>A!AL882</f>
        <v>0</v>
      </c>
      <c r="AN882">
        <f>A!AM882</f>
        <v>0</v>
      </c>
      <c r="AO882">
        <f>A!AN882</f>
        <v>0</v>
      </c>
      <c r="AP882">
        <f>A!AO882</f>
        <v>0</v>
      </c>
      <c r="AQ882">
        <f>A!AP882</f>
        <v>0</v>
      </c>
      <c r="AR882">
        <f>A!AQ882</f>
        <v>0</v>
      </c>
      <c r="AS882">
        <f>A!AR882</f>
        <v>0</v>
      </c>
      <c r="AT882">
        <f>A!AS882</f>
        <v>0</v>
      </c>
      <c r="AU882">
        <f>A!AT882</f>
        <v>0</v>
      </c>
      <c r="AV882">
        <f>A!AU882</f>
        <v>0</v>
      </c>
      <c r="AW882" s="23" t="str">
        <f>IF(A!AV882=0,"",A!AV882)</f>
        <v/>
      </c>
      <c r="AX882">
        <f>A!AW882</f>
        <v>0</v>
      </c>
      <c r="AY882">
        <f>A!AX882</f>
        <v>0</v>
      </c>
      <c r="AZ882">
        <f>A!AY882</f>
        <v>0</v>
      </c>
      <c r="BA882">
        <f>A!AZ882</f>
        <v>0</v>
      </c>
      <c r="BB882">
        <f>A!BA882</f>
        <v>0</v>
      </c>
      <c r="BC882">
        <f>A!BB882</f>
        <v>0</v>
      </c>
      <c r="BD882">
        <f>A!BC882</f>
        <v>0</v>
      </c>
      <c r="BE882">
        <f>A!BD882</f>
        <v>0</v>
      </c>
      <c r="BF882">
        <f>A!BE882</f>
        <v>0</v>
      </c>
      <c r="BG882">
        <f>A!BF882</f>
        <v>0</v>
      </c>
      <c r="BH882">
        <f>A!BG882</f>
        <v>0</v>
      </c>
      <c r="BI882">
        <f>A!BH882</f>
        <v>0</v>
      </c>
      <c r="BJ882">
        <f>A!BI882</f>
        <v>0</v>
      </c>
      <c r="BK882">
        <f>A!BJ882</f>
        <v>0</v>
      </c>
      <c r="BL882">
        <f>A!BK882</f>
        <v>0</v>
      </c>
      <c r="BM882">
        <f>A!BL882</f>
        <v>0</v>
      </c>
      <c r="BN882">
        <f>A!BM882</f>
        <v>0</v>
      </c>
      <c r="BO882">
        <f>A!BN882</f>
        <v>0</v>
      </c>
      <c r="BP882">
        <f>A!BO882</f>
        <v>0</v>
      </c>
      <c r="BQ882">
        <f>A!BP882</f>
        <v>0</v>
      </c>
      <c r="BR882">
        <f>A!BQ882</f>
        <v>0</v>
      </c>
      <c r="BS882">
        <f>A!BR882</f>
        <v>0</v>
      </c>
      <c r="BT882">
        <f>A!BS882</f>
        <v>0</v>
      </c>
      <c r="BU882">
        <f>A!BT882</f>
        <v>0</v>
      </c>
      <c r="BV882">
        <f>A!BU882</f>
        <v>0</v>
      </c>
      <c r="BW882">
        <f>A!BV882</f>
        <v>0</v>
      </c>
      <c r="BX882">
        <f>A!BW882</f>
        <v>0</v>
      </c>
      <c r="BY882">
        <f>A!BX882</f>
        <v>0</v>
      </c>
      <c r="BZ882">
        <f>A!BY882</f>
        <v>0</v>
      </c>
      <c r="CA882">
        <f>A!BZ882</f>
        <v>0</v>
      </c>
      <c r="CB882">
        <f>A!CA882</f>
        <v>0</v>
      </c>
      <c r="CC882">
        <f>A!CB882</f>
        <v>0</v>
      </c>
      <c r="CD882">
        <f>A!CC882</f>
        <v>0</v>
      </c>
      <c r="CE882">
        <f>A!CD882</f>
        <v>0</v>
      </c>
      <c r="CF882">
        <f>A!CE882</f>
        <v>0</v>
      </c>
      <c r="CG882">
        <f>A!CF882</f>
        <v>0</v>
      </c>
      <c r="CH882">
        <f>A!CG882</f>
        <v>0</v>
      </c>
      <c r="CI882">
        <f>A!CH882</f>
        <v>0</v>
      </c>
      <c r="CJ882">
        <f>A!CI882</f>
        <v>0</v>
      </c>
      <c r="CK882">
        <f>A!CJ882</f>
        <v>0</v>
      </c>
      <c r="CL882">
        <f>A!CK882</f>
        <v>0</v>
      </c>
      <c r="CM882">
        <f>A!CL882</f>
        <v>0</v>
      </c>
      <c r="CN882">
        <f>A!CM882</f>
        <v>0</v>
      </c>
      <c r="CO882">
        <f>A!CN882</f>
        <v>0</v>
      </c>
      <c r="CP882">
        <f>A!CO882</f>
        <v>0</v>
      </c>
      <c r="CQ882">
        <f>A!CO1192</f>
        <v>0</v>
      </c>
      <c r="CR882">
        <f>A!CP882</f>
        <v>0</v>
      </c>
      <c r="CS882">
        <f>A!CQ882</f>
        <v>0</v>
      </c>
    </row>
    <row r="883" spans="1:97" x14ac:dyDescent="0.2">
      <c r="A883">
        <f>A!A883</f>
        <v>0</v>
      </c>
      <c r="B883">
        <f>A!B883</f>
        <v>0</v>
      </c>
      <c r="C883">
        <f>A!C883</f>
        <v>0</v>
      </c>
      <c r="D883">
        <f>A!D883</f>
        <v>0</v>
      </c>
      <c r="E883">
        <f>A!E883</f>
        <v>0</v>
      </c>
      <c r="F883">
        <f>A!F883</f>
        <v>0</v>
      </c>
      <c r="G883">
        <f>A!G883</f>
        <v>0</v>
      </c>
      <c r="H883">
        <f>A!H883</f>
        <v>0</v>
      </c>
      <c r="I883">
        <f>A!I883</f>
        <v>0</v>
      </c>
      <c r="J883">
        <f>A!J883</f>
        <v>0</v>
      </c>
      <c r="K883">
        <f>A!K883</f>
        <v>0</v>
      </c>
      <c r="L883">
        <f>A!L883</f>
        <v>0</v>
      </c>
      <c r="M883">
        <f>A!M883</f>
        <v>0</v>
      </c>
      <c r="N883">
        <f>A!N883</f>
        <v>0</v>
      </c>
      <c r="O883">
        <f>A!O883</f>
        <v>0</v>
      </c>
      <c r="P883" s="23" t="str">
        <f>IF(A!P883="","",INDEX(B!$A$1:$BT$2000,MATCH(A!P883,B!$AX$1:$AX$2000,0),D!$B$5))</f>
        <v/>
      </c>
      <c r="Q883">
        <f>A!Q883</f>
        <v>0</v>
      </c>
      <c r="R883">
        <f>A!R883</f>
        <v>0</v>
      </c>
      <c r="S883">
        <f>A!S883</f>
        <v>0</v>
      </c>
      <c r="T883">
        <f>A!T883</f>
        <v>0</v>
      </c>
      <c r="U883">
        <f>A!U883</f>
        <v>0</v>
      </c>
      <c r="V883" s="23">
        <f>IF(A!V883="&lt;",1,A!V883)</f>
        <v>0</v>
      </c>
      <c r="W883">
        <f>A!W883</f>
        <v>0</v>
      </c>
      <c r="X883">
        <f>A!X883</f>
        <v>0</v>
      </c>
      <c r="Y883">
        <f>A!Y883</f>
        <v>0</v>
      </c>
      <c r="Z883" s="23">
        <f t="shared" si="13"/>
        <v>0</v>
      </c>
      <c r="AA883">
        <f>A!Z883</f>
        <v>0</v>
      </c>
      <c r="AB883">
        <f>A!AA883</f>
        <v>0</v>
      </c>
      <c r="AC883">
        <f>A!AB883</f>
        <v>0</v>
      </c>
      <c r="AD883">
        <f>A!AC883</f>
        <v>0</v>
      </c>
      <c r="AE883">
        <f>A!AD883</f>
        <v>0</v>
      </c>
      <c r="AF883">
        <f>A!AE883</f>
        <v>0</v>
      </c>
      <c r="AG883">
        <f>A!AF883</f>
        <v>0</v>
      </c>
      <c r="AH883">
        <f>A!AG883</f>
        <v>0</v>
      </c>
      <c r="AI883">
        <f>A!AH883</f>
        <v>0</v>
      </c>
      <c r="AJ883">
        <f>A!AI883</f>
        <v>0</v>
      </c>
      <c r="AK883">
        <f>A!AJ883</f>
        <v>0</v>
      </c>
      <c r="AL883">
        <f>A!AK883</f>
        <v>0</v>
      </c>
      <c r="AM883">
        <f>A!AL883</f>
        <v>0</v>
      </c>
      <c r="AN883">
        <f>A!AM883</f>
        <v>0</v>
      </c>
      <c r="AO883">
        <f>A!AN883</f>
        <v>0</v>
      </c>
      <c r="AP883">
        <f>A!AO883</f>
        <v>0</v>
      </c>
      <c r="AQ883">
        <f>A!AP883</f>
        <v>0</v>
      </c>
      <c r="AR883">
        <f>A!AQ883</f>
        <v>0</v>
      </c>
      <c r="AS883">
        <f>A!AR883</f>
        <v>0</v>
      </c>
      <c r="AT883">
        <f>A!AS883</f>
        <v>0</v>
      </c>
      <c r="AU883">
        <f>A!AT883</f>
        <v>0</v>
      </c>
      <c r="AV883">
        <f>A!AU883</f>
        <v>0</v>
      </c>
      <c r="AW883" s="23" t="str">
        <f>IF(A!AV883=0,"",A!AV883)</f>
        <v/>
      </c>
      <c r="AX883">
        <f>A!AW883</f>
        <v>0</v>
      </c>
      <c r="AY883">
        <f>A!AX883</f>
        <v>0</v>
      </c>
      <c r="AZ883">
        <f>A!AY883</f>
        <v>0</v>
      </c>
      <c r="BA883">
        <f>A!AZ883</f>
        <v>0</v>
      </c>
      <c r="BB883">
        <f>A!BA883</f>
        <v>0</v>
      </c>
      <c r="BC883">
        <f>A!BB883</f>
        <v>0</v>
      </c>
      <c r="BD883">
        <f>A!BC883</f>
        <v>0</v>
      </c>
      <c r="BE883">
        <f>A!BD883</f>
        <v>0</v>
      </c>
      <c r="BF883">
        <f>A!BE883</f>
        <v>0</v>
      </c>
      <c r="BG883">
        <f>A!BF883</f>
        <v>0</v>
      </c>
      <c r="BH883">
        <f>A!BG883</f>
        <v>0</v>
      </c>
      <c r="BI883">
        <f>A!BH883</f>
        <v>0</v>
      </c>
      <c r="BJ883">
        <f>A!BI883</f>
        <v>0</v>
      </c>
      <c r="BK883">
        <f>A!BJ883</f>
        <v>0</v>
      </c>
      <c r="BL883">
        <f>A!BK883</f>
        <v>0</v>
      </c>
      <c r="BM883">
        <f>A!BL883</f>
        <v>0</v>
      </c>
      <c r="BN883">
        <f>A!BM883</f>
        <v>0</v>
      </c>
      <c r="BO883">
        <f>A!BN883</f>
        <v>0</v>
      </c>
      <c r="BP883">
        <f>A!BO883</f>
        <v>0</v>
      </c>
      <c r="BQ883">
        <f>A!BP883</f>
        <v>0</v>
      </c>
      <c r="BR883">
        <f>A!BQ883</f>
        <v>0</v>
      </c>
      <c r="BS883">
        <f>A!BR883</f>
        <v>0</v>
      </c>
      <c r="BT883">
        <f>A!BS883</f>
        <v>0</v>
      </c>
      <c r="BU883">
        <f>A!BT883</f>
        <v>0</v>
      </c>
      <c r="BV883">
        <f>A!BU883</f>
        <v>0</v>
      </c>
      <c r="BW883">
        <f>A!BV883</f>
        <v>0</v>
      </c>
      <c r="BX883">
        <f>A!BW883</f>
        <v>0</v>
      </c>
      <c r="BY883">
        <f>A!BX883</f>
        <v>0</v>
      </c>
      <c r="BZ883">
        <f>A!BY883</f>
        <v>0</v>
      </c>
      <c r="CA883">
        <f>A!BZ883</f>
        <v>0</v>
      </c>
      <c r="CB883">
        <f>A!CA883</f>
        <v>0</v>
      </c>
      <c r="CC883">
        <f>A!CB883</f>
        <v>0</v>
      </c>
      <c r="CD883">
        <f>A!CC883</f>
        <v>0</v>
      </c>
      <c r="CE883">
        <f>A!CD883</f>
        <v>0</v>
      </c>
      <c r="CF883">
        <f>A!CE883</f>
        <v>0</v>
      </c>
      <c r="CG883">
        <f>A!CF883</f>
        <v>0</v>
      </c>
      <c r="CH883">
        <f>A!CG883</f>
        <v>0</v>
      </c>
      <c r="CI883">
        <f>A!CH883</f>
        <v>0</v>
      </c>
      <c r="CJ883">
        <f>A!CI883</f>
        <v>0</v>
      </c>
      <c r="CK883">
        <f>A!CJ883</f>
        <v>0</v>
      </c>
      <c r="CL883">
        <f>A!CK883</f>
        <v>0</v>
      </c>
      <c r="CM883">
        <f>A!CL883</f>
        <v>0</v>
      </c>
      <c r="CN883">
        <f>A!CM883</f>
        <v>0</v>
      </c>
      <c r="CO883">
        <f>A!CN883</f>
        <v>0</v>
      </c>
      <c r="CP883">
        <f>A!CO883</f>
        <v>0</v>
      </c>
      <c r="CQ883">
        <f>A!CO1193</f>
        <v>0</v>
      </c>
      <c r="CR883">
        <f>A!CP883</f>
        <v>0</v>
      </c>
      <c r="CS883">
        <f>A!CQ883</f>
        <v>0</v>
      </c>
    </row>
    <row r="884" spans="1:97" x14ac:dyDescent="0.2">
      <c r="A884">
        <f>A!A884</f>
        <v>0</v>
      </c>
      <c r="B884">
        <f>A!B884</f>
        <v>0</v>
      </c>
      <c r="C884">
        <f>A!C884</f>
        <v>0</v>
      </c>
      <c r="D884">
        <f>A!D884</f>
        <v>0</v>
      </c>
      <c r="E884">
        <f>A!E884</f>
        <v>0</v>
      </c>
      <c r="F884">
        <f>A!F884</f>
        <v>0</v>
      </c>
      <c r="G884">
        <f>A!G884</f>
        <v>0</v>
      </c>
      <c r="H884">
        <f>A!H884</f>
        <v>0</v>
      </c>
      <c r="I884">
        <f>A!I884</f>
        <v>0</v>
      </c>
      <c r="J884">
        <f>A!J884</f>
        <v>0</v>
      </c>
      <c r="K884">
        <f>A!K884</f>
        <v>0</v>
      </c>
      <c r="L884">
        <f>A!L884</f>
        <v>0</v>
      </c>
      <c r="M884">
        <f>A!M884</f>
        <v>0</v>
      </c>
      <c r="N884">
        <f>A!N884</f>
        <v>0</v>
      </c>
      <c r="O884">
        <f>A!O884</f>
        <v>0</v>
      </c>
      <c r="P884" s="23" t="str">
        <f>IF(A!P884="","",INDEX(B!$A$1:$BT$2000,MATCH(A!P884,B!$AX$1:$AX$2000,0),D!$B$5))</f>
        <v/>
      </c>
      <c r="Q884">
        <f>A!Q884</f>
        <v>0</v>
      </c>
      <c r="R884">
        <f>A!R884</f>
        <v>0</v>
      </c>
      <c r="S884">
        <f>A!S884</f>
        <v>0</v>
      </c>
      <c r="T884">
        <f>A!T884</f>
        <v>0</v>
      </c>
      <c r="U884">
        <f>A!U884</f>
        <v>0</v>
      </c>
      <c r="V884" s="23">
        <f>IF(A!V884="&lt;",1,A!V884)</f>
        <v>0</v>
      </c>
      <c r="W884">
        <f>A!W884</f>
        <v>0</v>
      </c>
      <c r="X884">
        <f>A!X884</f>
        <v>0</v>
      </c>
      <c r="Y884">
        <f>A!Y884</f>
        <v>0</v>
      </c>
      <c r="Z884" s="23">
        <f t="shared" si="13"/>
        <v>0</v>
      </c>
      <c r="AA884">
        <f>A!Z884</f>
        <v>0</v>
      </c>
      <c r="AB884">
        <f>A!AA884</f>
        <v>0</v>
      </c>
      <c r="AC884">
        <f>A!AB884</f>
        <v>0</v>
      </c>
      <c r="AD884">
        <f>A!AC884</f>
        <v>0</v>
      </c>
      <c r="AE884">
        <f>A!AD884</f>
        <v>0</v>
      </c>
      <c r="AF884">
        <f>A!AE884</f>
        <v>0</v>
      </c>
      <c r="AG884">
        <f>A!AF884</f>
        <v>0</v>
      </c>
      <c r="AH884">
        <f>A!AG884</f>
        <v>0</v>
      </c>
      <c r="AI884">
        <f>A!AH884</f>
        <v>0</v>
      </c>
      <c r="AJ884">
        <f>A!AI884</f>
        <v>0</v>
      </c>
      <c r="AK884">
        <f>A!AJ884</f>
        <v>0</v>
      </c>
      <c r="AL884">
        <f>A!AK884</f>
        <v>0</v>
      </c>
      <c r="AM884">
        <f>A!AL884</f>
        <v>0</v>
      </c>
      <c r="AN884">
        <f>A!AM884</f>
        <v>0</v>
      </c>
      <c r="AO884">
        <f>A!AN884</f>
        <v>0</v>
      </c>
      <c r="AP884">
        <f>A!AO884</f>
        <v>0</v>
      </c>
      <c r="AQ884">
        <f>A!AP884</f>
        <v>0</v>
      </c>
      <c r="AR884">
        <f>A!AQ884</f>
        <v>0</v>
      </c>
      <c r="AS884">
        <f>A!AR884</f>
        <v>0</v>
      </c>
      <c r="AT884">
        <f>A!AS884</f>
        <v>0</v>
      </c>
      <c r="AU884">
        <f>A!AT884</f>
        <v>0</v>
      </c>
      <c r="AV884">
        <f>A!AU884</f>
        <v>0</v>
      </c>
      <c r="AW884" s="23" t="str">
        <f>IF(A!AV884=0,"",A!AV884)</f>
        <v/>
      </c>
      <c r="AX884">
        <f>A!AW884</f>
        <v>0</v>
      </c>
      <c r="AY884">
        <f>A!AX884</f>
        <v>0</v>
      </c>
      <c r="AZ884">
        <f>A!AY884</f>
        <v>0</v>
      </c>
      <c r="BA884">
        <f>A!AZ884</f>
        <v>0</v>
      </c>
      <c r="BB884">
        <f>A!BA884</f>
        <v>0</v>
      </c>
      <c r="BC884">
        <f>A!BB884</f>
        <v>0</v>
      </c>
      <c r="BD884">
        <f>A!BC884</f>
        <v>0</v>
      </c>
      <c r="BE884">
        <f>A!BD884</f>
        <v>0</v>
      </c>
      <c r="BF884">
        <f>A!BE884</f>
        <v>0</v>
      </c>
      <c r="BG884">
        <f>A!BF884</f>
        <v>0</v>
      </c>
      <c r="BH884">
        <f>A!BG884</f>
        <v>0</v>
      </c>
      <c r="BI884">
        <f>A!BH884</f>
        <v>0</v>
      </c>
      <c r="BJ884">
        <f>A!BI884</f>
        <v>0</v>
      </c>
      <c r="BK884">
        <f>A!BJ884</f>
        <v>0</v>
      </c>
      <c r="BL884">
        <f>A!BK884</f>
        <v>0</v>
      </c>
      <c r="BM884">
        <f>A!BL884</f>
        <v>0</v>
      </c>
      <c r="BN884">
        <f>A!BM884</f>
        <v>0</v>
      </c>
      <c r="BO884">
        <f>A!BN884</f>
        <v>0</v>
      </c>
      <c r="BP884">
        <f>A!BO884</f>
        <v>0</v>
      </c>
      <c r="BQ884">
        <f>A!BP884</f>
        <v>0</v>
      </c>
      <c r="BR884">
        <f>A!BQ884</f>
        <v>0</v>
      </c>
      <c r="BS884">
        <f>A!BR884</f>
        <v>0</v>
      </c>
      <c r="BT884">
        <f>A!BS884</f>
        <v>0</v>
      </c>
      <c r="BU884">
        <f>A!BT884</f>
        <v>0</v>
      </c>
      <c r="BV884">
        <f>A!BU884</f>
        <v>0</v>
      </c>
      <c r="BW884">
        <f>A!BV884</f>
        <v>0</v>
      </c>
      <c r="BX884">
        <f>A!BW884</f>
        <v>0</v>
      </c>
      <c r="BY884">
        <f>A!BX884</f>
        <v>0</v>
      </c>
      <c r="BZ884">
        <f>A!BY884</f>
        <v>0</v>
      </c>
      <c r="CA884">
        <f>A!BZ884</f>
        <v>0</v>
      </c>
      <c r="CB884">
        <f>A!CA884</f>
        <v>0</v>
      </c>
      <c r="CC884">
        <f>A!CB884</f>
        <v>0</v>
      </c>
      <c r="CD884">
        <f>A!CC884</f>
        <v>0</v>
      </c>
      <c r="CE884">
        <f>A!CD884</f>
        <v>0</v>
      </c>
      <c r="CF884">
        <f>A!CE884</f>
        <v>0</v>
      </c>
      <c r="CG884">
        <f>A!CF884</f>
        <v>0</v>
      </c>
      <c r="CH884">
        <f>A!CG884</f>
        <v>0</v>
      </c>
      <c r="CI884">
        <f>A!CH884</f>
        <v>0</v>
      </c>
      <c r="CJ884">
        <f>A!CI884</f>
        <v>0</v>
      </c>
      <c r="CK884">
        <f>A!CJ884</f>
        <v>0</v>
      </c>
      <c r="CL884">
        <f>A!CK884</f>
        <v>0</v>
      </c>
      <c r="CM884">
        <f>A!CL884</f>
        <v>0</v>
      </c>
      <c r="CN884">
        <f>A!CM884</f>
        <v>0</v>
      </c>
      <c r="CO884">
        <f>A!CN884</f>
        <v>0</v>
      </c>
      <c r="CP884">
        <f>A!CO884</f>
        <v>0</v>
      </c>
      <c r="CQ884">
        <f>A!CO1194</f>
        <v>0</v>
      </c>
      <c r="CR884">
        <f>A!CP884</f>
        <v>0</v>
      </c>
      <c r="CS884">
        <f>A!CQ884</f>
        <v>0</v>
      </c>
    </row>
    <row r="885" spans="1:97" x14ac:dyDescent="0.2">
      <c r="A885">
        <f>A!A885</f>
        <v>0</v>
      </c>
      <c r="B885">
        <f>A!B885</f>
        <v>0</v>
      </c>
      <c r="C885">
        <f>A!C885</f>
        <v>0</v>
      </c>
      <c r="D885">
        <f>A!D885</f>
        <v>0</v>
      </c>
      <c r="E885">
        <f>A!E885</f>
        <v>0</v>
      </c>
      <c r="F885">
        <f>A!F885</f>
        <v>0</v>
      </c>
      <c r="G885">
        <f>A!G885</f>
        <v>0</v>
      </c>
      <c r="H885">
        <f>A!H885</f>
        <v>0</v>
      </c>
      <c r="I885">
        <f>A!I885</f>
        <v>0</v>
      </c>
      <c r="J885">
        <f>A!J885</f>
        <v>0</v>
      </c>
      <c r="K885">
        <f>A!K885</f>
        <v>0</v>
      </c>
      <c r="L885">
        <f>A!L885</f>
        <v>0</v>
      </c>
      <c r="M885">
        <f>A!M885</f>
        <v>0</v>
      </c>
      <c r="N885">
        <f>A!N885</f>
        <v>0</v>
      </c>
      <c r="O885">
        <f>A!O885</f>
        <v>0</v>
      </c>
      <c r="P885" s="23" t="str">
        <f>IF(A!P885="","",INDEX(B!$A$1:$BT$2000,MATCH(A!P885,B!$AX$1:$AX$2000,0),D!$B$5))</f>
        <v/>
      </c>
      <c r="Q885">
        <f>A!Q885</f>
        <v>0</v>
      </c>
      <c r="R885">
        <f>A!R885</f>
        <v>0</v>
      </c>
      <c r="S885">
        <f>A!S885</f>
        <v>0</v>
      </c>
      <c r="T885">
        <f>A!T885</f>
        <v>0</v>
      </c>
      <c r="U885">
        <f>A!U885</f>
        <v>0</v>
      </c>
      <c r="V885" s="23">
        <f>IF(A!V885="&lt;",1,A!V885)</f>
        <v>0</v>
      </c>
      <c r="W885">
        <f>A!W885</f>
        <v>0</v>
      </c>
      <c r="X885">
        <f>A!X885</f>
        <v>0</v>
      </c>
      <c r="Y885">
        <f>A!Y885</f>
        <v>0</v>
      </c>
      <c r="Z885" s="23">
        <f t="shared" si="13"/>
        <v>0</v>
      </c>
      <c r="AA885">
        <f>A!Z885</f>
        <v>0</v>
      </c>
      <c r="AB885">
        <f>A!AA885</f>
        <v>0</v>
      </c>
      <c r="AC885">
        <f>A!AB885</f>
        <v>0</v>
      </c>
      <c r="AD885">
        <f>A!AC885</f>
        <v>0</v>
      </c>
      <c r="AE885">
        <f>A!AD885</f>
        <v>0</v>
      </c>
      <c r="AF885">
        <f>A!AE885</f>
        <v>0</v>
      </c>
      <c r="AG885">
        <f>A!AF885</f>
        <v>0</v>
      </c>
      <c r="AH885">
        <f>A!AG885</f>
        <v>0</v>
      </c>
      <c r="AI885">
        <f>A!AH885</f>
        <v>0</v>
      </c>
      <c r="AJ885">
        <f>A!AI885</f>
        <v>0</v>
      </c>
      <c r="AK885">
        <f>A!AJ885</f>
        <v>0</v>
      </c>
      <c r="AL885">
        <f>A!AK885</f>
        <v>0</v>
      </c>
      <c r="AM885">
        <f>A!AL885</f>
        <v>0</v>
      </c>
      <c r="AN885">
        <f>A!AM885</f>
        <v>0</v>
      </c>
      <c r="AO885">
        <f>A!AN885</f>
        <v>0</v>
      </c>
      <c r="AP885">
        <f>A!AO885</f>
        <v>0</v>
      </c>
      <c r="AQ885">
        <f>A!AP885</f>
        <v>0</v>
      </c>
      <c r="AR885">
        <f>A!AQ885</f>
        <v>0</v>
      </c>
      <c r="AS885">
        <f>A!AR885</f>
        <v>0</v>
      </c>
      <c r="AT885">
        <f>A!AS885</f>
        <v>0</v>
      </c>
      <c r="AU885">
        <f>A!AT885</f>
        <v>0</v>
      </c>
      <c r="AV885">
        <f>A!AU885</f>
        <v>0</v>
      </c>
      <c r="AW885" s="23" t="str">
        <f>IF(A!AV885=0,"",A!AV885)</f>
        <v/>
      </c>
      <c r="AX885">
        <f>A!AW885</f>
        <v>0</v>
      </c>
      <c r="AY885">
        <f>A!AX885</f>
        <v>0</v>
      </c>
      <c r="AZ885">
        <f>A!AY885</f>
        <v>0</v>
      </c>
      <c r="BA885">
        <f>A!AZ885</f>
        <v>0</v>
      </c>
      <c r="BB885">
        <f>A!BA885</f>
        <v>0</v>
      </c>
      <c r="BC885">
        <f>A!BB885</f>
        <v>0</v>
      </c>
      <c r="BD885">
        <f>A!BC885</f>
        <v>0</v>
      </c>
      <c r="BE885">
        <f>A!BD885</f>
        <v>0</v>
      </c>
      <c r="BF885">
        <f>A!BE885</f>
        <v>0</v>
      </c>
      <c r="BG885">
        <f>A!BF885</f>
        <v>0</v>
      </c>
      <c r="BH885">
        <f>A!BG885</f>
        <v>0</v>
      </c>
      <c r="BI885">
        <f>A!BH885</f>
        <v>0</v>
      </c>
      <c r="BJ885">
        <f>A!BI885</f>
        <v>0</v>
      </c>
      <c r="BK885">
        <f>A!BJ885</f>
        <v>0</v>
      </c>
      <c r="BL885">
        <f>A!BK885</f>
        <v>0</v>
      </c>
      <c r="BM885">
        <f>A!BL885</f>
        <v>0</v>
      </c>
      <c r="BN885">
        <f>A!BM885</f>
        <v>0</v>
      </c>
      <c r="BO885">
        <f>A!BN885</f>
        <v>0</v>
      </c>
      <c r="BP885">
        <f>A!BO885</f>
        <v>0</v>
      </c>
      <c r="BQ885">
        <f>A!BP885</f>
        <v>0</v>
      </c>
      <c r="BR885">
        <f>A!BQ885</f>
        <v>0</v>
      </c>
      <c r="BS885">
        <f>A!BR885</f>
        <v>0</v>
      </c>
      <c r="BT885">
        <f>A!BS885</f>
        <v>0</v>
      </c>
      <c r="BU885">
        <f>A!BT885</f>
        <v>0</v>
      </c>
      <c r="BV885">
        <f>A!BU885</f>
        <v>0</v>
      </c>
      <c r="BW885">
        <f>A!BV885</f>
        <v>0</v>
      </c>
      <c r="BX885">
        <f>A!BW885</f>
        <v>0</v>
      </c>
      <c r="BY885">
        <f>A!BX885</f>
        <v>0</v>
      </c>
      <c r="BZ885">
        <f>A!BY885</f>
        <v>0</v>
      </c>
      <c r="CA885">
        <f>A!BZ885</f>
        <v>0</v>
      </c>
      <c r="CB885">
        <f>A!CA885</f>
        <v>0</v>
      </c>
      <c r="CC885">
        <f>A!CB885</f>
        <v>0</v>
      </c>
      <c r="CD885">
        <f>A!CC885</f>
        <v>0</v>
      </c>
      <c r="CE885">
        <f>A!CD885</f>
        <v>0</v>
      </c>
      <c r="CF885">
        <f>A!CE885</f>
        <v>0</v>
      </c>
      <c r="CG885">
        <f>A!CF885</f>
        <v>0</v>
      </c>
      <c r="CH885">
        <f>A!CG885</f>
        <v>0</v>
      </c>
      <c r="CI885">
        <f>A!CH885</f>
        <v>0</v>
      </c>
      <c r="CJ885">
        <f>A!CI885</f>
        <v>0</v>
      </c>
      <c r="CK885">
        <f>A!CJ885</f>
        <v>0</v>
      </c>
      <c r="CL885">
        <f>A!CK885</f>
        <v>0</v>
      </c>
      <c r="CM885">
        <f>A!CL885</f>
        <v>0</v>
      </c>
      <c r="CN885">
        <f>A!CM885</f>
        <v>0</v>
      </c>
      <c r="CO885">
        <f>A!CN885</f>
        <v>0</v>
      </c>
      <c r="CP885">
        <f>A!CO885</f>
        <v>0</v>
      </c>
      <c r="CQ885">
        <f>A!CO1195</f>
        <v>0</v>
      </c>
      <c r="CR885">
        <f>A!CP885</f>
        <v>0</v>
      </c>
      <c r="CS885">
        <f>A!CQ885</f>
        <v>0</v>
      </c>
    </row>
    <row r="886" spans="1:97" x14ac:dyDescent="0.2">
      <c r="A886">
        <f>A!A886</f>
        <v>0</v>
      </c>
      <c r="B886">
        <f>A!B886</f>
        <v>0</v>
      </c>
      <c r="C886">
        <f>A!C886</f>
        <v>0</v>
      </c>
      <c r="D886">
        <f>A!D886</f>
        <v>0</v>
      </c>
      <c r="E886">
        <f>A!E886</f>
        <v>0</v>
      </c>
      <c r="F886">
        <f>A!F886</f>
        <v>0</v>
      </c>
      <c r="G886">
        <f>A!G886</f>
        <v>0</v>
      </c>
      <c r="H886">
        <f>A!H886</f>
        <v>0</v>
      </c>
      <c r="I886">
        <f>A!I886</f>
        <v>0</v>
      </c>
      <c r="J886">
        <f>A!J886</f>
        <v>0</v>
      </c>
      <c r="K886">
        <f>A!K886</f>
        <v>0</v>
      </c>
      <c r="L886">
        <f>A!L886</f>
        <v>0</v>
      </c>
      <c r="M886">
        <f>A!M886</f>
        <v>0</v>
      </c>
      <c r="N886">
        <f>A!N886</f>
        <v>0</v>
      </c>
      <c r="O886">
        <f>A!O886</f>
        <v>0</v>
      </c>
      <c r="P886" s="23" t="str">
        <f>IF(A!P886="","",INDEX(B!$A$1:$BT$2000,MATCH(A!P886,B!$AX$1:$AX$2000,0),D!$B$5))</f>
        <v/>
      </c>
      <c r="Q886">
        <f>A!Q886</f>
        <v>0</v>
      </c>
      <c r="R886">
        <f>A!R886</f>
        <v>0</v>
      </c>
      <c r="S886">
        <f>A!S886</f>
        <v>0</v>
      </c>
      <c r="T886">
        <f>A!T886</f>
        <v>0</v>
      </c>
      <c r="U886">
        <f>A!U886</f>
        <v>0</v>
      </c>
      <c r="V886" s="23">
        <f>IF(A!V886="&lt;",1,A!V886)</f>
        <v>0</v>
      </c>
      <c r="W886">
        <f>A!W886</f>
        <v>0</v>
      </c>
      <c r="X886">
        <f>A!X886</f>
        <v>0</v>
      </c>
      <c r="Y886">
        <f>A!Y886</f>
        <v>0</v>
      </c>
      <c r="Z886" s="23">
        <f t="shared" si="13"/>
        <v>0</v>
      </c>
      <c r="AA886">
        <f>A!Z886</f>
        <v>0</v>
      </c>
      <c r="AB886">
        <f>A!AA886</f>
        <v>0</v>
      </c>
      <c r="AC886">
        <f>A!AB886</f>
        <v>0</v>
      </c>
      <c r="AD886">
        <f>A!AC886</f>
        <v>0</v>
      </c>
      <c r="AE886">
        <f>A!AD886</f>
        <v>0</v>
      </c>
      <c r="AF886">
        <f>A!AE886</f>
        <v>0</v>
      </c>
      <c r="AG886">
        <f>A!AF886</f>
        <v>0</v>
      </c>
      <c r="AH886">
        <f>A!AG886</f>
        <v>0</v>
      </c>
      <c r="AI886">
        <f>A!AH886</f>
        <v>0</v>
      </c>
      <c r="AJ886">
        <f>A!AI886</f>
        <v>0</v>
      </c>
      <c r="AK886">
        <f>A!AJ886</f>
        <v>0</v>
      </c>
      <c r="AL886">
        <f>A!AK886</f>
        <v>0</v>
      </c>
      <c r="AM886">
        <f>A!AL886</f>
        <v>0</v>
      </c>
      <c r="AN886">
        <f>A!AM886</f>
        <v>0</v>
      </c>
      <c r="AO886">
        <f>A!AN886</f>
        <v>0</v>
      </c>
      <c r="AP886">
        <f>A!AO886</f>
        <v>0</v>
      </c>
      <c r="AQ886">
        <f>A!AP886</f>
        <v>0</v>
      </c>
      <c r="AR886">
        <f>A!AQ886</f>
        <v>0</v>
      </c>
      <c r="AS886">
        <f>A!AR886</f>
        <v>0</v>
      </c>
      <c r="AT886">
        <f>A!AS886</f>
        <v>0</v>
      </c>
      <c r="AU886">
        <f>A!AT886</f>
        <v>0</v>
      </c>
      <c r="AV886">
        <f>A!AU886</f>
        <v>0</v>
      </c>
      <c r="AW886" s="23" t="str">
        <f>IF(A!AV886=0,"",A!AV886)</f>
        <v/>
      </c>
      <c r="AX886">
        <f>A!AW886</f>
        <v>0</v>
      </c>
      <c r="AY886">
        <f>A!AX886</f>
        <v>0</v>
      </c>
      <c r="AZ886">
        <f>A!AY886</f>
        <v>0</v>
      </c>
      <c r="BA886">
        <f>A!AZ886</f>
        <v>0</v>
      </c>
      <c r="BB886">
        <f>A!BA886</f>
        <v>0</v>
      </c>
      <c r="BC886">
        <f>A!BB886</f>
        <v>0</v>
      </c>
      <c r="BD886">
        <f>A!BC886</f>
        <v>0</v>
      </c>
      <c r="BE886">
        <f>A!BD886</f>
        <v>0</v>
      </c>
      <c r="BF886">
        <f>A!BE886</f>
        <v>0</v>
      </c>
      <c r="BG886">
        <f>A!BF886</f>
        <v>0</v>
      </c>
      <c r="BH886">
        <f>A!BG886</f>
        <v>0</v>
      </c>
      <c r="BI886">
        <f>A!BH886</f>
        <v>0</v>
      </c>
      <c r="BJ886">
        <f>A!BI886</f>
        <v>0</v>
      </c>
      <c r="BK886">
        <f>A!BJ886</f>
        <v>0</v>
      </c>
      <c r="BL886">
        <f>A!BK886</f>
        <v>0</v>
      </c>
      <c r="BM886">
        <f>A!BL886</f>
        <v>0</v>
      </c>
      <c r="BN886">
        <f>A!BM886</f>
        <v>0</v>
      </c>
      <c r="BO886">
        <f>A!BN886</f>
        <v>0</v>
      </c>
      <c r="BP886">
        <f>A!BO886</f>
        <v>0</v>
      </c>
      <c r="BQ886">
        <f>A!BP886</f>
        <v>0</v>
      </c>
      <c r="BR886">
        <f>A!BQ886</f>
        <v>0</v>
      </c>
      <c r="BS886">
        <f>A!BR886</f>
        <v>0</v>
      </c>
      <c r="BT886">
        <f>A!BS886</f>
        <v>0</v>
      </c>
      <c r="BU886">
        <f>A!BT886</f>
        <v>0</v>
      </c>
      <c r="BV886">
        <f>A!BU886</f>
        <v>0</v>
      </c>
      <c r="BW886">
        <f>A!BV886</f>
        <v>0</v>
      </c>
      <c r="BX886">
        <f>A!BW886</f>
        <v>0</v>
      </c>
      <c r="BY886">
        <f>A!BX886</f>
        <v>0</v>
      </c>
      <c r="BZ886">
        <f>A!BY886</f>
        <v>0</v>
      </c>
      <c r="CA886">
        <f>A!BZ886</f>
        <v>0</v>
      </c>
      <c r="CB886">
        <f>A!CA886</f>
        <v>0</v>
      </c>
      <c r="CC886">
        <f>A!CB886</f>
        <v>0</v>
      </c>
      <c r="CD886">
        <f>A!CC886</f>
        <v>0</v>
      </c>
      <c r="CE886">
        <f>A!CD886</f>
        <v>0</v>
      </c>
      <c r="CF886">
        <f>A!CE886</f>
        <v>0</v>
      </c>
      <c r="CG886">
        <f>A!CF886</f>
        <v>0</v>
      </c>
      <c r="CH886">
        <f>A!CG886</f>
        <v>0</v>
      </c>
      <c r="CI886">
        <f>A!CH886</f>
        <v>0</v>
      </c>
      <c r="CJ886">
        <f>A!CI886</f>
        <v>0</v>
      </c>
      <c r="CK886">
        <f>A!CJ886</f>
        <v>0</v>
      </c>
      <c r="CL886">
        <f>A!CK886</f>
        <v>0</v>
      </c>
      <c r="CM886">
        <f>A!CL886</f>
        <v>0</v>
      </c>
      <c r="CN886">
        <f>A!CM886</f>
        <v>0</v>
      </c>
      <c r="CO886">
        <f>A!CN886</f>
        <v>0</v>
      </c>
      <c r="CP886">
        <f>A!CO886</f>
        <v>0</v>
      </c>
      <c r="CQ886">
        <f>A!CO1196</f>
        <v>0</v>
      </c>
      <c r="CR886">
        <f>A!CP886</f>
        <v>0</v>
      </c>
      <c r="CS886">
        <f>A!CQ886</f>
        <v>0</v>
      </c>
    </row>
    <row r="887" spans="1:97" x14ac:dyDescent="0.2">
      <c r="A887">
        <f>A!A887</f>
        <v>0</v>
      </c>
      <c r="B887">
        <f>A!B887</f>
        <v>0</v>
      </c>
      <c r="C887">
        <f>A!C887</f>
        <v>0</v>
      </c>
      <c r="D887">
        <f>A!D887</f>
        <v>0</v>
      </c>
      <c r="E887">
        <f>A!E887</f>
        <v>0</v>
      </c>
      <c r="F887">
        <f>A!F887</f>
        <v>0</v>
      </c>
      <c r="G887">
        <f>A!G887</f>
        <v>0</v>
      </c>
      <c r="H887">
        <f>A!H887</f>
        <v>0</v>
      </c>
      <c r="I887">
        <f>A!I887</f>
        <v>0</v>
      </c>
      <c r="J887">
        <f>A!J887</f>
        <v>0</v>
      </c>
      <c r="K887">
        <f>A!K887</f>
        <v>0</v>
      </c>
      <c r="L887">
        <f>A!L887</f>
        <v>0</v>
      </c>
      <c r="M887">
        <f>A!M887</f>
        <v>0</v>
      </c>
      <c r="N887">
        <f>A!N887</f>
        <v>0</v>
      </c>
      <c r="O887">
        <f>A!O887</f>
        <v>0</v>
      </c>
      <c r="P887" s="23" t="str">
        <f>IF(A!P887="","",INDEX(B!$A$1:$BT$2000,MATCH(A!P887,B!$AX$1:$AX$2000,0),D!$B$5))</f>
        <v/>
      </c>
      <c r="Q887">
        <f>A!Q887</f>
        <v>0</v>
      </c>
      <c r="R887">
        <f>A!R887</f>
        <v>0</v>
      </c>
      <c r="S887">
        <f>A!S887</f>
        <v>0</v>
      </c>
      <c r="T887">
        <f>A!T887</f>
        <v>0</v>
      </c>
      <c r="U887">
        <f>A!U887</f>
        <v>0</v>
      </c>
      <c r="V887" s="23">
        <f>IF(A!V887="&lt;",1,A!V887)</f>
        <v>0</v>
      </c>
      <c r="W887">
        <f>A!W887</f>
        <v>0</v>
      </c>
      <c r="X887">
        <f>A!X887</f>
        <v>0</v>
      </c>
      <c r="Y887">
        <f>A!Y887</f>
        <v>0</v>
      </c>
      <c r="Z887" s="23">
        <f t="shared" si="13"/>
        <v>0</v>
      </c>
      <c r="AA887">
        <f>A!Z887</f>
        <v>0</v>
      </c>
      <c r="AB887">
        <f>A!AA887</f>
        <v>0</v>
      </c>
      <c r="AC887">
        <f>A!AB887</f>
        <v>0</v>
      </c>
      <c r="AD887">
        <f>A!AC887</f>
        <v>0</v>
      </c>
      <c r="AE887">
        <f>A!AD887</f>
        <v>0</v>
      </c>
      <c r="AF887">
        <f>A!AE887</f>
        <v>0</v>
      </c>
      <c r="AG887">
        <f>A!AF887</f>
        <v>0</v>
      </c>
      <c r="AH887">
        <f>A!AG887</f>
        <v>0</v>
      </c>
      <c r="AI887">
        <f>A!AH887</f>
        <v>0</v>
      </c>
      <c r="AJ887">
        <f>A!AI887</f>
        <v>0</v>
      </c>
      <c r="AK887">
        <f>A!AJ887</f>
        <v>0</v>
      </c>
      <c r="AL887">
        <f>A!AK887</f>
        <v>0</v>
      </c>
      <c r="AM887">
        <f>A!AL887</f>
        <v>0</v>
      </c>
      <c r="AN887">
        <f>A!AM887</f>
        <v>0</v>
      </c>
      <c r="AO887">
        <f>A!AN887</f>
        <v>0</v>
      </c>
      <c r="AP887">
        <f>A!AO887</f>
        <v>0</v>
      </c>
      <c r="AQ887">
        <f>A!AP887</f>
        <v>0</v>
      </c>
      <c r="AR887">
        <f>A!AQ887</f>
        <v>0</v>
      </c>
      <c r="AS887">
        <f>A!AR887</f>
        <v>0</v>
      </c>
      <c r="AT887">
        <f>A!AS887</f>
        <v>0</v>
      </c>
      <c r="AU887">
        <f>A!AT887</f>
        <v>0</v>
      </c>
      <c r="AV887">
        <f>A!AU887</f>
        <v>0</v>
      </c>
      <c r="AW887" s="23" t="str">
        <f>IF(A!AV887=0,"",A!AV887)</f>
        <v/>
      </c>
      <c r="AX887">
        <f>A!AW887</f>
        <v>0</v>
      </c>
      <c r="AY887">
        <f>A!AX887</f>
        <v>0</v>
      </c>
      <c r="AZ887">
        <f>A!AY887</f>
        <v>0</v>
      </c>
      <c r="BA887">
        <f>A!AZ887</f>
        <v>0</v>
      </c>
      <c r="BB887">
        <f>A!BA887</f>
        <v>0</v>
      </c>
      <c r="BC887">
        <f>A!BB887</f>
        <v>0</v>
      </c>
      <c r="BD887">
        <f>A!BC887</f>
        <v>0</v>
      </c>
      <c r="BE887">
        <f>A!BD887</f>
        <v>0</v>
      </c>
      <c r="BF887">
        <f>A!BE887</f>
        <v>0</v>
      </c>
      <c r="BG887">
        <f>A!BF887</f>
        <v>0</v>
      </c>
      <c r="BH887">
        <f>A!BG887</f>
        <v>0</v>
      </c>
      <c r="BI887">
        <f>A!BH887</f>
        <v>0</v>
      </c>
      <c r="BJ887">
        <f>A!BI887</f>
        <v>0</v>
      </c>
      <c r="BK887">
        <f>A!BJ887</f>
        <v>0</v>
      </c>
      <c r="BL887">
        <f>A!BK887</f>
        <v>0</v>
      </c>
      <c r="BM887">
        <f>A!BL887</f>
        <v>0</v>
      </c>
      <c r="BN887">
        <f>A!BM887</f>
        <v>0</v>
      </c>
      <c r="BO887">
        <f>A!BN887</f>
        <v>0</v>
      </c>
      <c r="BP887">
        <f>A!BO887</f>
        <v>0</v>
      </c>
      <c r="BQ887">
        <f>A!BP887</f>
        <v>0</v>
      </c>
      <c r="BR887">
        <f>A!BQ887</f>
        <v>0</v>
      </c>
      <c r="BS887">
        <f>A!BR887</f>
        <v>0</v>
      </c>
      <c r="BT887">
        <f>A!BS887</f>
        <v>0</v>
      </c>
      <c r="BU887">
        <f>A!BT887</f>
        <v>0</v>
      </c>
      <c r="BV887">
        <f>A!BU887</f>
        <v>0</v>
      </c>
      <c r="BW887">
        <f>A!BV887</f>
        <v>0</v>
      </c>
      <c r="BX887">
        <f>A!BW887</f>
        <v>0</v>
      </c>
      <c r="BY887">
        <f>A!BX887</f>
        <v>0</v>
      </c>
      <c r="BZ887">
        <f>A!BY887</f>
        <v>0</v>
      </c>
      <c r="CA887">
        <f>A!BZ887</f>
        <v>0</v>
      </c>
      <c r="CB887">
        <f>A!CA887</f>
        <v>0</v>
      </c>
      <c r="CC887">
        <f>A!CB887</f>
        <v>0</v>
      </c>
      <c r="CD887">
        <f>A!CC887</f>
        <v>0</v>
      </c>
      <c r="CE887">
        <f>A!CD887</f>
        <v>0</v>
      </c>
      <c r="CF887">
        <f>A!CE887</f>
        <v>0</v>
      </c>
      <c r="CG887">
        <f>A!CF887</f>
        <v>0</v>
      </c>
      <c r="CH887">
        <f>A!CG887</f>
        <v>0</v>
      </c>
      <c r="CI887">
        <f>A!CH887</f>
        <v>0</v>
      </c>
      <c r="CJ887">
        <f>A!CI887</f>
        <v>0</v>
      </c>
      <c r="CK887">
        <f>A!CJ887</f>
        <v>0</v>
      </c>
      <c r="CL887">
        <f>A!CK887</f>
        <v>0</v>
      </c>
      <c r="CM887">
        <f>A!CL887</f>
        <v>0</v>
      </c>
      <c r="CN887">
        <f>A!CM887</f>
        <v>0</v>
      </c>
      <c r="CO887">
        <f>A!CN887</f>
        <v>0</v>
      </c>
      <c r="CP887">
        <f>A!CO887</f>
        <v>0</v>
      </c>
      <c r="CQ887">
        <f>A!CO1197</f>
        <v>0</v>
      </c>
      <c r="CR887">
        <f>A!CP887</f>
        <v>0</v>
      </c>
      <c r="CS887">
        <f>A!CQ887</f>
        <v>0</v>
      </c>
    </row>
    <row r="888" spans="1:97" x14ac:dyDescent="0.2">
      <c r="A888">
        <f>A!A888</f>
        <v>0</v>
      </c>
      <c r="B888">
        <f>A!B888</f>
        <v>0</v>
      </c>
      <c r="C888">
        <f>A!C888</f>
        <v>0</v>
      </c>
      <c r="D888">
        <f>A!D888</f>
        <v>0</v>
      </c>
      <c r="E888">
        <f>A!E888</f>
        <v>0</v>
      </c>
      <c r="F888">
        <f>A!F888</f>
        <v>0</v>
      </c>
      <c r="G888">
        <f>A!G888</f>
        <v>0</v>
      </c>
      <c r="H888">
        <f>A!H888</f>
        <v>0</v>
      </c>
      <c r="I888">
        <f>A!I888</f>
        <v>0</v>
      </c>
      <c r="J888">
        <f>A!J888</f>
        <v>0</v>
      </c>
      <c r="K888">
        <f>A!K888</f>
        <v>0</v>
      </c>
      <c r="L888">
        <f>A!L888</f>
        <v>0</v>
      </c>
      <c r="M888">
        <f>A!M888</f>
        <v>0</v>
      </c>
      <c r="N888">
        <f>A!N888</f>
        <v>0</v>
      </c>
      <c r="O888">
        <f>A!O888</f>
        <v>0</v>
      </c>
      <c r="P888" s="23" t="str">
        <f>IF(A!P888="","",INDEX(B!$A$1:$BT$2000,MATCH(A!P888,B!$AX$1:$AX$2000,0),D!$B$5))</f>
        <v/>
      </c>
      <c r="Q888">
        <f>A!Q888</f>
        <v>0</v>
      </c>
      <c r="R888">
        <f>A!R888</f>
        <v>0</v>
      </c>
      <c r="S888">
        <f>A!S888</f>
        <v>0</v>
      </c>
      <c r="T888">
        <f>A!T888</f>
        <v>0</v>
      </c>
      <c r="U888">
        <f>A!U888</f>
        <v>0</v>
      </c>
      <c r="V888" s="23">
        <f>IF(A!V888="&lt;",1,A!V888)</f>
        <v>0</v>
      </c>
      <c r="W888">
        <f>A!W888</f>
        <v>0</v>
      </c>
      <c r="X888">
        <f>A!X888</f>
        <v>0</v>
      </c>
      <c r="Y888">
        <f>A!Y888</f>
        <v>0</v>
      </c>
      <c r="Z888" s="23">
        <f t="shared" si="13"/>
        <v>0</v>
      </c>
      <c r="AA888">
        <f>A!Z888</f>
        <v>0</v>
      </c>
      <c r="AB888">
        <f>A!AA888</f>
        <v>0</v>
      </c>
      <c r="AC888">
        <f>A!AB888</f>
        <v>0</v>
      </c>
      <c r="AD888">
        <f>A!AC888</f>
        <v>0</v>
      </c>
      <c r="AE888">
        <f>A!AD888</f>
        <v>0</v>
      </c>
      <c r="AF888">
        <f>A!AE888</f>
        <v>0</v>
      </c>
      <c r="AG888">
        <f>A!AF888</f>
        <v>0</v>
      </c>
      <c r="AH888">
        <f>A!AG888</f>
        <v>0</v>
      </c>
      <c r="AI888">
        <f>A!AH888</f>
        <v>0</v>
      </c>
      <c r="AJ888">
        <f>A!AI888</f>
        <v>0</v>
      </c>
      <c r="AK888">
        <f>A!AJ888</f>
        <v>0</v>
      </c>
      <c r="AL888">
        <f>A!AK888</f>
        <v>0</v>
      </c>
      <c r="AM888">
        <f>A!AL888</f>
        <v>0</v>
      </c>
      <c r="AN888">
        <f>A!AM888</f>
        <v>0</v>
      </c>
      <c r="AO888">
        <f>A!AN888</f>
        <v>0</v>
      </c>
      <c r="AP888">
        <f>A!AO888</f>
        <v>0</v>
      </c>
      <c r="AQ888">
        <f>A!AP888</f>
        <v>0</v>
      </c>
      <c r="AR888">
        <f>A!AQ888</f>
        <v>0</v>
      </c>
      <c r="AS888">
        <f>A!AR888</f>
        <v>0</v>
      </c>
      <c r="AT888">
        <f>A!AS888</f>
        <v>0</v>
      </c>
      <c r="AU888">
        <f>A!AT888</f>
        <v>0</v>
      </c>
      <c r="AV888">
        <f>A!AU888</f>
        <v>0</v>
      </c>
      <c r="AW888" s="23" t="str">
        <f>IF(A!AV888=0,"",A!AV888)</f>
        <v/>
      </c>
      <c r="AX888">
        <f>A!AW888</f>
        <v>0</v>
      </c>
      <c r="AY888">
        <f>A!AX888</f>
        <v>0</v>
      </c>
      <c r="AZ888">
        <f>A!AY888</f>
        <v>0</v>
      </c>
      <c r="BA888">
        <f>A!AZ888</f>
        <v>0</v>
      </c>
      <c r="BB888">
        <f>A!BA888</f>
        <v>0</v>
      </c>
      <c r="BC888">
        <f>A!BB888</f>
        <v>0</v>
      </c>
      <c r="BD888">
        <f>A!BC888</f>
        <v>0</v>
      </c>
      <c r="BE888">
        <f>A!BD888</f>
        <v>0</v>
      </c>
      <c r="BF888">
        <f>A!BE888</f>
        <v>0</v>
      </c>
      <c r="BG888">
        <f>A!BF888</f>
        <v>0</v>
      </c>
      <c r="BH888">
        <f>A!BG888</f>
        <v>0</v>
      </c>
      <c r="BI888">
        <f>A!BH888</f>
        <v>0</v>
      </c>
      <c r="BJ888">
        <f>A!BI888</f>
        <v>0</v>
      </c>
      <c r="BK888">
        <f>A!BJ888</f>
        <v>0</v>
      </c>
      <c r="BL888">
        <f>A!BK888</f>
        <v>0</v>
      </c>
      <c r="BM888">
        <f>A!BL888</f>
        <v>0</v>
      </c>
      <c r="BN888">
        <f>A!BM888</f>
        <v>0</v>
      </c>
      <c r="BO888">
        <f>A!BN888</f>
        <v>0</v>
      </c>
      <c r="BP888">
        <f>A!BO888</f>
        <v>0</v>
      </c>
      <c r="BQ888">
        <f>A!BP888</f>
        <v>0</v>
      </c>
      <c r="BR888">
        <f>A!BQ888</f>
        <v>0</v>
      </c>
      <c r="BS888">
        <f>A!BR888</f>
        <v>0</v>
      </c>
      <c r="BT888">
        <f>A!BS888</f>
        <v>0</v>
      </c>
      <c r="BU888">
        <f>A!BT888</f>
        <v>0</v>
      </c>
      <c r="BV888">
        <f>A!BU888</f>
        <v>0</v>
      </c>
      <c r="BW888">
        <f>A!BV888</f>
        <v>0</v>
      </c>
      <c r="BX888">
        <f>A!BW888</f>
        <v>0</v>
      </c>
      <c r="BY888">
        <f>A!BX888</f>
        <v>0</v>
      </c>
      <c r="BZ888">
        <f>A!BY888</f>
        <v>0</v>
      </c>
      <c r="CA888">
        <f>A!BZ888</f>
        <v>0</v>
      </c>
      <c r="CB888">
        <f>A!CA888</f>
        <v>0</v>
      </c>
      <c r="CC888">
        <f>A!CB888</f>
        <v>0</v>
      </c>
      <c r="CD888">
        <f>A!CC888</f>
        <v>0</v>
      </c>
      <c r="CE888">
        <f>A!CD888</f>
        <v>0</v>
      </c>
      <c r="CF888">
        <f>A!CE888</f>
        <v>0</v>
      </c>
      <c r="CG888">
        <f>A!CF888</f>
        <v>0</v>
      </c>
      <c r="CH888">
        <f>A!CG888</f>
        <v>0</v>
      </c>
      <c r="CI888">
        <f>A!CH888</f>
        <v>0</v>
      </c>
      <c r="CJ888">
        <f>A!CI888</f>
        <v>0</v>
      </c>
      <c r="CK888">
        <f>A!CJ888</f>
        <v>0</v>
      </c>
      <c r="CL888">
        <f>A!CK888</f>
        <v>0</v>
      </c>
      <c r="CM888">
        <f>A!CL888</f>
        <v>0</v>
      </c>
      <c r="CN888">
        <f>A!CM888</f>
        <v>0</v>
      </c>
      <c r="CO888">
        <f>A!CN888</f>
        <v>0</v>
      </c>
      <c r="CP888">
        <f>A!CO888</f>
        <v>0</v>
      </c>
      <c r="CQ888">
        <f>A!CO1198</f>
        <v>0</v>
      </c>
      <c r="CR888">
        <f>A!CP888</f>
        <v>0</v>
      </c>
      <c r="CS888">
        <f>A!CQ888</f>
        <v>0</v>
      </c>
    </row>
    <row r="889" spans="1:97" x14ac:dyDescent="0.2">
      <c r="A889">
        <f>A!A889</f>
        <v>0</v>
      </c>
      <c r="B889">
        <f>A!B889</f>
        <v>0</v>
      </c>
      <c r="C889">
        <f>A!C889</f>
        <v>0</v>
      </c>
      <c r="D889">
        <f>A!D889</f>
        <v>0</v>
      </c>
      <c r="E889">
        <f>A!E889</f>
        <v>0</v>
      </c>
      <c r="F889">
        <f>A!F889</f>
        <v>0</v>
      </c>
      <c r="G889">
        <f>A!G889</f>
        <v>0</v>
      </c>
      <c r="H889">
        <f>A!H889</f>
        <v>0</v>
      </c>
      <c r="I889">
        <f>A!I889</f>
        <v>0</v>
      </c>
      <c r="J889">
        <f>A!J889</f>
        <v>0</v>
      </c>
      <c r="K889">
        <f>A!K889</f>
        <v>0</v>
      </c>
      <c r="L889">
        <f>A!L889</f>
        <v>0</v>
      </c>
      <c r="M889">
        <f>A!M889</f>
        <v>0</v>
      </c>
      <c r="N889">
        <f>A!N889</f>
        <v>0</v>
      </c>
      <c r="O889">
        <f>A!O889</f>
        <v>0</v>
      </c>
      <c r="P889" s="23" t="str">
        <f>IF(A!P889="","",INDEX(B!$A$1:$BT$2000,MATCH(A!P889,B!$AX$1:$AX$2000,0),D!$B$5))</f>
        <v/>
      </c>
      <c r="Q889">
        <f>A!Q889</f>
        <v>0</v>
      </c>
      <c r="R889">
        <f>A!R889</f>
        <v>0</v>
      </c>
      <c r="S889">
        <f>A!S889</f>
        <v>0</v>
      </c>
      <c r="T889">
        <f>A!T889</f>
        <v>0</v>
      </c>
      <c r="U889">
        <f>A!U889</f>
        <v>0</v>
      </c>
      <c r="V889" s="23">
        <f>IF(A!V889="&lt;",1,A!V889)</f>
        <v>0</v>
      </c>
      <c r="W889">
        <f>A!W889</f>
        <v>0</v>
      </c>
      <c r="X889">
        <f>A!X889</f>
        <v>0</v>
      </c>
      <c r="Y889">
        <f>A!Y889</f>
        <v>0</v>
      </c>
      <c r="Z889" s="23">
        <f t="shared" si="13"/>
        <v>0</v>
      </c>
      <c r="AA889">
        <f>A!Z889</f>
        <v>0</v>
      </c>
      <c r="AB889">
        <f>A!AA889</f>
        <v>0</v>
      </c>
      <c r="AC889">
        <f>A!AB889</f>
        <v>0</v>
      </c>
      <c r="AD889">
        <f>A!AC889</f>
        <v>0</v>
      </c>
      <c r="AE889">
        <f>A!AD889</f>
        <v>0</v>
      </c>
      <c r="AF889">
        <f>A!AE889</f>
        <v>0</v>
      </c>
      <c r="AG889">
        <f>A!AF889</f>
        <v>0</v>
      </c>
      <c r="AH889">
        <f>A!AG889</f>
        <v>0</v>
      </c>
      <c r="AI889">
        <f>A!AH889</f>
        <v>0</v>
      </c>
      <c r="AJ889">
        <f>A!AI889</f>
        <v>0</v>
      </c>
      <c r="AK889">
        <f>A!AJ889</f>
        <v>0</v>
      </c>
      <c r="AL889">
        <f>A!AK889</f>
        <v>0</v>
      </c>
      <c r="AM889">
        <f>A!AL889</f>
        <v>0</v>
      </c>
      <c r="AN889">
        <f>A!AM889</f>
        <v>0</v>
      </c>
      <c r="AO889">
        <f>A!AN889</f>
        <v>0</v>
      </c>
      <c r="AP889">
        <f>A!AO889</f>
        <v>0</v>
      </c>
      <c r="AQ889">
        <f>A!AP889</f>
        <v>0</v>
      </c>
      <c r="AR889">
        <f>A!AQ889</f>
        <v>0</v>
      </c>
      <c r="AS889">
        <f>A!AR889</f>
        <v>0</v>
      </c>
      <c r="AT889">
        <f>A!AS889</f>
        <v>0</v>
      </c>
      <c r="AU889">
        <f>A!AT889</f>
        <v>0</v>
      </c>
      <c r="AV889">
        <f>A!AU889</f>
        <v>0</v>
      </c>
      <c r="AW889" s="23" t="str">
        <f>IF(A!AV889=0,"",A!AV889)</f>
        <v/>
      </c>
      <c r="AX889">
        <f>A!AW889</f>
        <v>0</v>
      </c>
      <c r="AY889">
        <f>A!AX889</f>
        <v>0</v>
      </c>
      <c r="AZ889">
        <f>A!AY889</f>
        <v>0</v>
      </c>
      <c r="BA889">
        <f>A!AZ889</f>
        <v>0</v>
      </c>
      <c r="BB889">
        <f>A!BA889</f>
        <v>0</v>
      </c>
      <c r="BC889">
        <f>A!BB889</f>
        <v>0</v>
      </c>
      <c r="BD889">
        <f>A!BC889</f>
        <v>0</v>
      </c>
      <c r="BE889">
        <f>A!BD889</f>
        <v>0</v>
      </c>
      <c r="BF889">
        <f>A!BE889</f>
        <v>0</v>
      </c>
      <c r="BG889">
        <f>A!BF889</f>
        <v>0</v>
      </c>
      <c r="BH889">
        <f>A!BG889</f>
        <v>0</v>
      </c>
      <c r="BI889">
        <f>A!BH889</f>
        <v>0</v>
      </c>
      <c r="BJ889">
        <f>A!BI889</f>
        <v>0</v>
      </c>
      <c r="BK889">
        <f>A!BJ889</f>
        <v>0</v>
      </c>
      <c r="BL889">
        <f>A!BK889</f>
        <v>0</v>
      </c>
      <c r="BM889">
        <f>A!BL889</f>
        <v>0</v>
      </c>
      <c r="BN889">
        <f>A!BM889</f>
        <v>0</v>
      </c>
      <c r="BO889">
        <f>A!BN889</f>
        <v>0</v>
      </c>
      <c r="BP889">
        <f>A!BO889</f>
        <v>0</v>
      </c>
      <c r="BQ889">
        <f>A!BP889</f>
        <v>0</v>
      </c>
      <c r="BR889">
        <f>A!BQ889</f>
        <v>0</v>
      </c>
      <c r="BS889">
        <f>A!BR889</f>
        <v>0</v>
      </c>
      <c r="BT889">
        <f>A!BS889</f>
        <v>0</v>
      </c>
      <c r="BU889">
        <f>A!BT889</f>
        <v>0</v>
      </c>
      <c r="BV889">
        <f>A!BU889</f>
        <v>0</v>
      </c>
      <c r="BW889">
        <f>A!BV889</f>
        <v>0</v>
      </c>
      <c r="BX889">
        <f>A!BW889</f>
        <v>0</v>
      </c>
      <c r="BY889">
        <f>A!BX889</f>
        <v>0</v>
      </c>
      <c r="BZ889">
        <f>A!BY889</f>
        <v>0</v>
      </c>
      <c r="CA889">
        <f>A!BZ889</f>
        <v>0</v>
      </c>
      <c r="CB889">
        <f>A!CA889</f>
        <v>0</v>
      </c>
      <c r="CC889">
        <f>A!CB889</f>
        <v>0</v>
      </c>
      <c r="CD889">
        <f>A!CC889</f>
        <v>0</v>
      </c>
      <c r="CE889">
        <f>A!CD889</f>
        <v>0</v>
      </c>
      <c r="CF889">
        <f>A!CE889</f>
        <v>0</v>
      </c>
      <c r="CG889">
        <f>A!CF889</f>
        <v>0</v>
      </c>
      <c r="CH889">
        <f>A!CG889</f>
        <v>0</v>
      </c>
      <c r="CI889">
        <f>A!CH889</f>
        <v>0</v>
      </c>
      <c r="CJ889">
        <f>A!CI889</f>
        <v>0</v>
      </c>
      <c r="CK889">
        <f>A!CJ889</f>
        <v>0</v>
      </c>
      <c r="CL889">
        <f>A!CK889</f>
        <v>0</v>
      </c>
      <c r="CM889">
        <f>A!CL889</f>
        <v>0</v>
      </c>
      <c r="CN889">
        <f>A!CM889</f>
        <v>0</v>
      </c>
      <c r="CO889">
        <f>A!CN889</f>
        <v>0</v>
      </c>
      <c r="CP889">
        <f>A!CO889</f>
        <v>0</v>
      </c>
      <c r="CQ889">
        <f>A!CO1199</f>
        <v>0</v>
      </c>
      <c r="CR889">
        <f>A!CP889</f>
        <v>0</v>
      </c>
      <c r="CS889">
        <f>A!CQ889</f>
        <v>0</v>
      </c>
    </row>
    <row r="890" spans="1:97" x14ac:dyDescent="0.2">
      <c r="A890">
        <f>A!A890</f>
        <v>0</v>
      </c>
      <c r="B890">
        <f>A!B890</f>
        <v>0</v>
      </c>
      <c r="C890">
        <f>A!C890</f>
        <v>0</v>
      </c>
      <c r="D890">
        <f>A!D890</f>
        <v>0</v>
      </c>
      <c r="E890">
        <f>A!E890</f>
        <v>0</v>
      </c>
      <c r="F890">
        <f>A!F890</f>
        <v>0</v>
      </c>
      <c r="G890">
        <f>A!G890</f>
        <v>0</v>
      </c>
      <c r="H890">
        <f>A!H890</f>
        <v>0</v>
      </c>
      <c r="I890">
        <f>A!I890</f>
        <v>0</v>
      </c>
      <c r="J890">
        <f>A!J890</f>
        <v>0</v>
      </c>
      <c r="K890">
        <f>A!K890</f>
        <v>0</v>
      </c>
      <c r="L890">
        <f>A!L890</f>
        <v>0</v>
      </c>
      <c r="M890">
        <f>A!M890</f>
        <v>0</v>
      </c>
      <c r="N890">
        <f>A!N890</f>
        <v>0</v>
      </c>
      <c r="O890">
        <f>A!O890</f>
        <v>0</v>
      </c>
      <c r="P890" s="23" t="str">
        <f>IF(A!P890="","",INDEX(B!$A$1:$BT$2000,MATCH(A!P890,B!$AX$1:$AX$2000,0),D!$B$5))</f>
        <v/>
      </c>
      <c r="Q890">
        <f>A!Q890</f>
        <v>0</v>
      </c>
      <c r="R890">
        <f>A!R890</f>
        <v>0</v>
      </c>
      <c r="S890">
        <f>A!S890</f>
        <v>0</v>
      </c>
      <c r="T890">
        <f>A!T890</f>
        <v>0</v>
      </c>
      <c r="U890">
        <f>A!U890</f>
        <v>0</v>
      </c>
      <c r="V890" s="23">
        <f>IF(A!V890="&lt;",1,A!V890)</f>
        <v>0</v>
      </c>
      <c r="W890">
        <f>A!W890</f>
        <v>0</v>
      </c>
      <c r="X890">
        <f>A!X890</f>
        <v>0</v>
      </c>
      <c r="Y890">
        <f>A!Y890</f>
        <v>0</v>
      </c>
      <c r="Z890" s="23">
        <f t="shared" si="13"/>
        <v>0</v>
      </c>
      <c r="AA890">
        <f>A!Z890</f>
        <v>0</v>
      </c>
      <c r="AB890">
        <f>A!AA890</f>
        <v>0</v>
      </c>
      <c r="AC890">
        <f>A!AB890</f>
        <v>0</v>
      </c>
      <c r="AD890">
        <f>A!AC890</f>
        <v>0</v>
      </c>
      <c r="AE890">
        <f>A!AD890</f>
        <v>0</v>
      </c>
      <c r="AF890">
        <f>A!AE890</f>
        <v>0</v>
      </c>
      <c r="AG890">
        <f>A!AF890</f>
        <v>0</v>
      </c>
      <c r="AH890">
        <f>A!AG890</f>
        <v>0</v>
      </c>
      <c r="AI890">
        <f>A!AH890</f>
        <v>0</v>
      </c>
      <c r="AJ890">
        <f>A!AI890</f>
        <v>0</v>
      </c>
      <c r="AK890">
        <f>A!AJ890</f>
        <v>0</v>
      </c>
      <c r="AL890">
        <f>A!AK890</f>
        <v>0</v>
      </c>
      <c r="AM890">
        <f>A!AL890</f>
        <v>0</v>
      </c>
      <c r="AN890">
        <f>A!AM890</f>
        <v>0</v>
      </c>
      <c r="AO890">
        <f>A!AN890</f>
        <v>0</v>
      </c>
      <c r="AP890">
        <f>A!AO890</f>
        <v>0</v>
      </c>
      <c r="AQ890">
        <f>A!AP890</f>
        <v>0</v>
      </c>
      <c r="AR890">
        <f>A!AQ890</f>
        <v>0</v>
      </c>
      <c r="AS890">
        <f>A!AR890</f>
        <v>0</v>
      </c>
      <c r="AT890">
        <f>A!AS890</f>
        <v>0</v>
      </c>
      <c r="AU890">
        <f>A!AT890</f>
        <v>0</v>
      </c>
      <c r="AV890">
        <f>A!AU890</f>
        <v>0</v>
      </c>
      <c r="AW890" s="23" t="str">
        <f>IF(A!AV890=0,"",A!AV890)</f>
        <v/>
      </c>
      <c r="AX890">
        <f>A!AW890</f>
        <v>0</v>
      </c>
      <c r="AY890">
        <f>A!AX890</f>
        <v>0</v>
      </c>
      <c r="AZ890">
        <f>A!AY890</f>
        <v>0</v>
      </c>
      <c r="BA890">
        <f>A!AZ890</f>
        <v>0</v>
      </c>
      <c r="BB890">
        <f>A!BA890</f>
        <v>0</v>
      </c>
      <c r="BC890">
        <f>A!BB890</f>
        <v>0</v>
      </c>
      <c r="BD890">
        <f>A!BC890</f>
        <v>0</v>
      </c>
      <c r="BE890">
        <f>A!BD890</f>
        <v>0</v>
      </c>
      <c r="BF890">
        <f>A!BE890</f>
        <v>0</v>
      </c>
      <c r="BG890">
        <f>A!BF890</f>
        <v>0</v>
      </c>
      <c r="BH890">
        <f>A!BG890</f>
        <v>0</v>
      </c>
      <c r="BI890">
        <f>A!BH890</f>
        <v>0</v>
      </c>
      <c r="BJ890">
        <f>A!BI890</f>
        <v>0</v>
      </c>
      <c r="BK890">
        <f>A!BJ890</f>
        <v>0</v>
      </c>
      <c r="BL890">
        <f>A!BK890</f>
        <v>0</v>
      </c>
      <c r="BM890">
        <f>A!BL890</f>
        <v>0</v>
      </c>
      <c r="BN890">
        <f>A!BM890</f>
        <v>0</v>
      </c>
      <c r="BO890">
        <f>A!BN890</f>
        <v>0</v>
      </c>
      <c r="BP890">
        <f>A!BO890</f>
        <v>0</v>
      </c>
      <c r="BQ890">
        <f>A!BP890</f>
        <v>0</v>
      </c>
      <c r="BR890">
        <f>A!BQ890</f>
        <v>0</v>
      </c>
      <c r="BS890">
        <f>A!BR890</f>
        <v>0</v>
      </c>
      <c r="BT890">
        <f>A!BS890</f>
        <v>0</v>
      </c>
      <c r="BU890">
        <f>A!BT890</f>
        <v>0</v>
      </c>
      <c r="BV890">
        <f>A!BU890</f>
        <v>0</v>
      </c>
      <c r="BW890">
        <f>A!BV890</f>
        <v>0</v>
      </c>
      <c r="BX890">
        <f>A!BW890</f>
        <v>0</v>
      </c>
      <c r="BY890">
        <f>A!BX890</f>
        <v>0</v>
      </c>
      <c r="BZ890">
        <f>A!BY890</f>
        <v>0</v>
      </c>
      <c r="CA890">
        <f>A!BZ890</f>
        <v>0</v>
      </c>
      <c r="CB890">
        <f>A!CA890</f>
        <v>0</v>
      </c>
      <c r="CC890">
        <f>A!CB890</f>
        <v>0</v>
      </c>
      <c r="CD890">
        <f>A!CC890</f>
        <v>0</v>
      </c>
      <c r="CE890">
        <f>A!CD890</f>
        <v>0</v>
      </c>
      <c r="CF890">
        <f>A!CE890</f>
        <v>0</v>
      </c>
      <c r="CG890">
        <f>A!CF890</f>
        <v>0</v>
      </c>
      <c r="CH890">
        <f>A!CG890</f>
        <v>0</v>
      </c>
      <c r="CI890">
        <f>A!CH890</f>
        <v>0</v>
      </c>
      <c r="CJ890">
        <f>A!CI890</f>
        <v>0</v>
      </c>
      <c r="CK890">
        <f>A!CJ890</f>
        <v>0</v>
      </c>
      <c r="CL890">
        <f>A!CK890</f>
        <v>0</v>
      </c>
      <c r="CM890">
        <f>A!CL890</f>
        <v>0</v>
      </c>
      <c r="CN890">
        <f>A!CM890</f>
        <v>0</v>
      </c>
      <c r="CO890">
        <f>A!CN890</f>
        <v>0</v>
      </c>
      <c r="CP890">
        <f>A!CO890</f>
        <v>0</v>
      </c>
      <c r="CQ890">
        <f>A!CO1200</f>
        <v>0</v>
      </c>
      <c r="CR890">
        <f>A!CP890</f>
        <v>0</v>
      </c>
      <c r="CS890">
        <f>A!CQ890</f>
        <v>0</v>
      </c>
    </row>
    <row r="891" spans="1:97" x14ac:dyDescent="0.2">
      <c r="A891">
        <f>A!A891</f>
        <v>0</v>
      </c>
      <c r="B891">
        <f>A!B891</f>
        <v>0</v>
      </c>
      <c r="C891">
        <f>A!C891</f>
        <v>0</v>
      </c>
      <c r="D891">
        <f>A!D891</f>
        <v>0</v>
      </c>
      <c r="E891">
        <f>A!E891</f>
        <v>0</v>
      </c>
      <c r="F891">
        <f>A!F891</f>
        <v>0</v>
      </c>
      <c r="G891">
        <f>A!G891</f>
        <v>0</v>
      </c>
      <c r="H891">
        <f>A!H891</f>
        <v>0</v>
      </c>
      <c r="I891">
        <f>A!I891</f>
        <v>0</v>
      </c>
      <c r="J891">
        <f>A!J891</f>
        <v>0</v>
      </c>
      <c r="K891">
        <f>A!K891</f>
        <v>0</v>
      </c>
      <c r="L891">
        <f>A!L891</f>
        <v>0</v>
      </c>
      <c r="M891">
        <f>A!M891</f>
        <v>0</v>
      </c>
      <c r="N891">
        <f>A!N891</f>
        <v>0</v>
      </c>
      <c r="O891">
        <f>A!O891</f>
        <v>0</v>
      </c>
      <c r="P891" s="23" t="str">
        <f>IF(A!P891="","",INDEX(B!$A$1:$BT$2000,MATCH(A!P891,B!$AX$1:$AX$2000,0),D!$B$5))</f>
        <v/>
      </c>
      <c r="Q891">
        <f>A!Q891</f>
        <v>0</v>
      </c>
      <c r="R891">
        <f>A!R891</f>
        <v>0</v>
      </c>
      <c r="S891">
        <f>A!S891</f>
        <v>0</v>
      </c>
      <c r="T891">
        <f>A!T891</f>
        <v>0</v>
      </c>
      <c r="U891">
        <f>A!U891</f>
        <v>0</v>
      </c>
      <c r="V891" s="23">
        <f>IF(A!V891="&lt;",1,A!V891)</f>
        <v>0</v>
      </c>
      <c r="W891">
        <f>A!W891</f>
        <v>0</v>
      </c>
      <c r="X891">
        <f>A!X891</f>
        <v>0</v>
      </c>
      <c r="Y891">
        <f>A!Y891</f>
        <v>0</v>
      </c>
      <c r="Z891" s="23">
        <f t="shared" si="13"/>
        <v>0</v>
      </c>
      <c r="AA891">
        <f>A!Z891</f>
        <v>0</v>
      </c>
      <c r="AB891">
        <f>A!AA891</f>
        <v>0</v>
      </c>
      <c r="AC891">
        <f>A!AB891</f>
        <v>0</v>
      </c>
      <c r="AD891">
        <f>A!AC891</f>
        <v>0</v>
      </c>
      <c r="AE891">
        <f>A!AD891</f>
        <v>0</v>
      </c>
      <c r="AF891">
        <f>A!AE891</f>
        <v>0</v>
      </c>
      <c r="AG891">
        <f>A!AF891</f>
        <v>0</v>
      </c>
      <c r="AH891">
        <f>A!AG891</f>
        <v>0</v>
      </c>
      <c r="AI891">
        <f>A!AH891</f>
        <v>0</v>
      </c>
      <c r="AJ891">
        <f>A!AI891</f>
        <v>0</v>
      </c>
      <c r="AK891">
        <f>A!AJ891</f>
        <v>0</v>
      </c>
      <c r="AL891">
        <f>A!AK891</f>
        <v>0</v>
      </c>
      <c r="AM891">
        <f>A!AL891</f>
        <v>0</v>
      </c>
      <c r="AN891">
        <f>A!AM891</f>
        <v>0</v>
      </c>
      <c r="AO891">
        <f>A!AN891</f>
        <v>0</v>
      </c>
      <c r="AP891">
        <f>A!AO891</f>
        <v>0</v>
      </c>
      <c r="AQ891">
        <f>A!AP891</f>
        <v>0</v>
      </c>
      <c r="AR891">
        <f>A!AQ891</f>
        <v>0</v>
      </c>
      <c r="AS891">
        <f>A!AR891</f>
        <v>0</v>
      </c>
      <c r="AT891">
        <f>A!AS891</f>
        <v>0</v>
      </c>
      <c r="AU891">
        <f>A!AT891</f>
        <v>0</v>
      </c>
      <c r="AV891">
        <f>A!AU891</f>
        <v>0</v>
      </c>
      <c r="AW891" s="23" t="str">
        <f>IF(A!AV891=0,"",A!AV891)</f>
        <v/>
      </c>
      <c r="AX891">
        <f>A!AW891</f>
        <v>0</v>
      </c>
      <c r="AY891">
        <f>A!AX891</f>
        <v>0</v>
      </c>
      <c r="AZ891">
        <f>A!AY891</f>
        <v>0</v>
      </c>
      <c r="BA891">
        <f>A!AZ891</f>
        <v>0</v>
      </c>
      <c r="BB891">
        <f>A!BA891</f>
        <v>0</v>
      </c>
      <c r="BC891">
        <f>A!BB891</f>
        <v>0</v>
      </c>
      <c r="BD891">
        <f>A!BC891</f>
        <v>0</v>
      </c>
      <c r="BE891">
        <f>A!BD891</f>
        <v>0</v>
      </c>
      <c r="BF891">
        <f>A!BE891</f>
        <v>0</v>
      </c>
      <c r="BG891">
        <f>A!BF891</f>
        <v>0</v>
      </c>
      <c r="BH891">
        <f>A!BG891</f>
        <v>0</v>
      </c>
      <c r="BI891">
        <f>A!BH891</f>
        <v>0</v>
      </c>
      <c r="BJ891">
        <f>A!BI891</f>
        <v>0</v>
      </c>
      <c r="BK891">
        <f>A!BJ891</f>
        <v>0</v>
      </c>
      <c r="BL891">
        <f>A!BK891</f>
        <v>0</v>
      </c>
      <c r="BM891">
        <f>A!BL891</f>
        <v>0</v>
      </c>
      <c r="BN891">
        <f>A!BM891</f>
        <v>0</v>
      </c>
      <c r="BO891">
        <f>A!BN891</f>
        <v>0</v>
      </c>
      <c r="BP891">
        <f>A!BO891</f>
        <v>0</v>
      </c>
      <c r="BQ891">
        <f>A!BP891</f>
        <v>0</v>
      </c>
      <c r="BR891">
        <f>A!BQ891</f>
        <v>0</v>
      </c>
      <c r="BS891">
        <f>A!BR891</f>
        <v>0</v>
      </c>
      <c r="BT891">
        <f>A!BS891</f>
        <v>0</v>
      </c>
      <c r="BU891">
        <f>A!BT891</f>
        <v>0</v>
      </c>
      <c r="BV891">
        <f>A!BU891</f>
        <v>0</v>
      </c>
      <c r="BW891">
        <f>A!BV891</f>
        <v>0</v>
      </c>
      <c r="BX891">
        <f>A!BW891</f>
        <v>0</v>
      </c>
      <c r="BY891">
        <f>A!BX891</f>
        <v>0</v>
      </c>
      <c r="BZ891">
        <f>A!BY891</f>
        <v>0</v>
      </c>
      <c r="CA891">
        <f>A!BZ891</f>
        <v>0</v>
      </c>
      <c r="CB891">
        <f>A!CA891</f>
        <v>0</v>
      </c>
      <c r="CC891">
        <f>A!CB891</f>
        <v>0</v>
      </c>
      <c r="CD891">
        <f>A!CC891</f>
        <v>0</v>
      </c>
      <c r="CE891">
        <f>A!CD891</f>
        <v>0</v>
      </c>
      <c r="CF891">
        <f>A!CE891</f>
        <v>0</v>
      </c>
      <c r="CG891">
        <f>A!CF891</f>
        <v>0</v>
      </c>
      <c r="CH891">
        <f>A!CG891</f>
        <v>0</v>
      </c>
      <c r="CI891">
        <f>A!CH891</f>
        <v>0</v>
      </c>
      <c r="CJ891">
        <f>A!CI891</f>
        <v>0</v>
      </c>
      <c r="CK891">
        <f>A!CJ891</f>
        <v>0</v>
      </c>
      <c r="CL891">
        <f>A!CK891</f>
        <v>0</v>
      </c>
      <c r="CM891">
        <f>A!CL891</f>
        <v>0</v>
      </c>
      <c r="CN891">
        <f>A!CM891</f>
        <v>0</v>
      </c>
      <c r="CO891">
        <f>A!CN891</f>
        <v>0</v>
      </c>
      <c r="CP891">
        <f>A!CO891</f>
        <v>0</v>
      </c>
      <c r="CQ891">
        <f>A!CO1201</f>
        <v>0</v>
      </c>
      <c r="CR891">
        <f>A!CP891</f>
        <v>0</v>
      </c>
      <c r="CS891">
        <f>A!CQ891</f>
        <v>0</v>
      </c>
    </row>
    <row r="892" spans="1:97" x14ac:dyDescent="0.2">
      <c r="A892">
        <f>A!A892</f>
        <v>0</v>
      </c>
      <c r="B892">
        <f>A!B892</f>
        <v>0</v>
      </c>
      <c r="C892">
        <f>A!C892</f>
        <v>0</v>
      </c>
      <c r="D892">
        <f>A!D892</f>
        <v>0</v>
      </c>
      <c r="E892">
        <f>A!E892</f>
        <v>0</v>
      </c>
      <c r="F892">
        <f>A!F892</f>
        <v>0</v>
      </c>
      <c r="G892">
        <f>A!G892</f>
        <v>0</v>
      </c>
      <c r="H892">
        <f>A!H892</f>
        <v>0</v>
      </c>
      <c r="I892">
        <f>A!I892</f>
        <v>0</v>
      </c>
      <c r="J892">
        <f>A!J892</f>
        <v>0</v>
      </c>
      <c r="K892">
        <f>A!K892</f>
        <v>0</v>
      </c>
      <c r="L892">
        <f>A!L892</f>
        <v>0</v>
      </c>
      <c r="M892">
        <f>A!M892</f>
        <v>0</v>
      </c>
      <c r="N892">
        <f>A!N892</f>
        <v>0</v>
      </c>
      <c r="O892">
        <f>A!O892</f>
        <v>0</v>
      </c>
      <c r="P892" s="23" t="str">
        <f>IF(A!P892="","",INDEX(B!$A$1:$BT$2000,MATCH(A!P892,B!$AX$1:$AX$2000,0),D!$B$5))</f>
        <v/>
      </c>
      <c r="Q892">
        <f>A!Q892</f>
        <v>0</v>
      </c>
      <c r="R892">
        <f>A!R892</f>
        <v>0</v>
      </c>
      <c r="S892">
        <f>A!S892</f>
        <v>0</v>
      </c>
      <c r="T892">
        <f>A!T892</f>
        <v>0</v>
      </c>
      <c r="U892">
        <f>A!U892</f>
        <v>0</v>
      </c>
      <c r="V892" s="23">
        <f>IF(A!V892="&lt;",1,A!V892)</f>
        <v>0</v>
      </c>
      <c r="W892">
        <f>A!W892</f>
        <v>0</v>
      </c>
      <c r="X892">
        <f>A!X892</f>
        <v>0</v>
      </c>
      <c r="Y892">
        <f>A!Y892</f>
        <v>0</v>
      </c>
      <c r="Z892" s="23">
        <f t="shared" si="13"/>
        <v>0</v>
      </c>
      <c r="AA892">
        <f>A!Z892</f>
        <v>0</v>
      </c>
      <c r="AB892">
        <f>A!AA892</f>
        <v>0</v>
      </c>
      <c r="AC892">
        <f>A!AB892</f>
        <v>0</v>
      </c>
      <c r="AD892">
        <f>A!AC892</f>
        <v>0</v>
      </c>
      <c r="AE892">
        <f>A!AD892</f>
        <v>0</v>
      </c>
      <c r="AF892">
        <f>A!AE892</f>
        <v>0</v>
      </c>
      <c r="AG892">
        <f>A!AF892</f>
        <v>0</v>
      </c>
      <c r="AH892">
        <f>A!AG892</f>
        <v>0</v>
      </c>
      <c r="AI892">
        <f>A!AH892</f>
        <v>0</v>
      </c>
      <c r="AJ892">
        <f>A!AI892</f>
        <v>0</v>
      </c>
      <c r="AK892">
        <f>A!AJ892</f>
        <v>0</v>
      </c>
      <c r="AL892">
        <f>A!AK892</f>
        <v>0</v>
      </c>
      <c r="AM892">
        <f>A!AL892</f>
        <v>0</v>
      </c>
      <c r="AN892">
        <f>A!AM892</f>
        <v>0</v>
      </c>
      <c r="AO892">
        <f>A!AN892</f>
        <v>0</v>
      </c>
      <c r="AP892">
        <f>A!AO892</f>
        <v>0</v>
      </c>
      <c r="AQ892">
        <f>A!AP892</f>
        <v>0</v>
      </c>
      <c r="AR892">
        <f>A!AQ892</f>
        <v>0</v>
      </c>
      <c r="AS892">
        <f>A!AR892</f>
        <v>0</v>
      </c>
      <c r="AT892">
        <f>A!AS892</f>
        <v>0</v>
      </c>
      <c r="AU892">
        <f>A!AT892</f>
        <v>0</v>
      </c>
      <c r="AV892">
        <f>A!AU892</f>
        <v>0</v>
      </c>
      <c r="AW892" s="23" t="str">
        <f>IF(A!AV892=0,"",A!AV892)</f>
        <v/>
      </c>
      <c r="AX892">
        <f>A!AW892</f>
        <v>0</v>
      </c>
      <c r="AY892">
        <f>A!AX892</f>
        <v>0</v>
      </c>
      <c r="AZ892">
        <f>A!AY892</f>
        <v>0</v>
      </c>
      <c r="BA892">
        <f>A!AZ892</f>
        <v>0</v>
      </c>
      <c r="BB892">
        <f>A!BA892</f>
        <v>0</v>
      </c>
      <c r="BC892">
        <f>A!BB892</f>
        <v>0</v>
      </c>
      <c r="BD892">
        <f>A!BC892</f>
        <v>0</v>
      </c>
      <c r="BE892">
        <f>A!BD892</f>
        <v>0</v>
      </c>
      <c r="BF892">
        <f>A!BE892</f>
        <v>0</v>
      </c>
      <c r="BG892">
        <f>A!BF892</f>
        <v>0</v>
      </c>
      <c r="BH892">
        <f>A!BG892</f>
        <v>0</v>
      </c>
      <c r="BI892">
        <f>A!BH892</f>
        <v>0</v>
      </c>
      <c r="BJ892">
        <f>A!BI892</f>
        <v>0</v>
      </c>
      <c r="BK892">
        <f>A!BJ892</f>
        <v>0</v>
      </c>
      <c r="BL892">
        <f>A!BK892</f>
        <v>0</v>
      </c>
      <c r="BM892">
        <f>A!BL892</f>
        <v>0</v>
      </c>
      <c r="BN892">
        <f>A!BM892</f>
        <v>0</v>
      </c>
      <c r="BO892">
        <f>A!BN892</f>
        <v>0</v>
      </c>
      <c r="BP892">
        <f>A!BO892</f>
        <v>0</v>
      </c>
      <c r="BQ892">
        <f>A!BP892</f>
        <v>0</v>
      </c>
      <c r="BR892">
        <f>A!BQ892</f>
        <v>0</v>
      </c>
      <c r="BS892">
        <f>A!BR892</f>
        <v>0</v>
      </c>
      <c r="BT892">
        <f>A!BS892</f>
        <v>0</v>
      </c>
      <c r="BU892">
        <f>A!BT892</f>
        <v>0</v>
      </c>
      <c r="BV892">
        <f>A!BU892</f>
        <v>0</v>
      </c>
      <c r="BW892">
        <f>A!BV892</f>
        <v>0</v>
      </c>
      <c r="BX892">
        <f>A!BW892</f>
        <v>0</v>
      </c>
      <c r="BY892">
        <f>A!BX892</f>
        <v>0</v>
      </c>
      <c r="BZ892">
        <f>A!BY892</f>
        <v>0</v>
      </c>
      <c r="CA892">
        <f>A!BZ892</f>
        <v>0</v>
      </c>
      <c r="CB892">
        <f>A!CA892</f>
        <v>0</v>
      </c>
      <c r="CC892">
        <f>A!CB892</f>
        <v>0</v>
      </c>
      <c r="CD892">
        <f>A!CC892</f>
        <v>0</v>
      </c>
      <c r="CE892">
        <f>A!CD892</f>
        <v>0</v>
      </c>
      <c r="CF892">
        <f>A!CE892</f>
        <v>0</v>
      </c>
      <c r="CG892">
        <f>A!CF892</f>
        <v>0</v>
      </c>
      <c r="CH892">
        <f>A!CG892</f>
        <v>0</v>
      </c>
      <c r="CI892">
        <f>A!CH892</f>
        <v>0</v>
      </c>
      <c r="CJ892">
        <f>A!CI892</f>
        <v>0</v>
      </c>
      <c r="CK892">
        <f>A!CJ892</f>
        <v>0</v>
      </c>
      <c r="CL892">
        <f>A!CK892</f>
        <v>0</v>
      </c>
      <c r="CM892">
        <f>A!CL892</f>
        <v>0</v>
      </c>
      <c r="CN892">
        <f>A!CM892</f>
        <v>0</v>
      </c>
      <c r="CO892">
        <f>A!CN892</f>
        <v>0</v>
      </c>
      <c r="CP892">
        <f>A!CO892</f>
        <v>0</v>
      </c>
      <c r="CQ892">
        <f>A!CO1202</f>
        <v>0</v>
      </c>
      <c r="CR892">
        <f>A!CP892</f>
        <v>0</v>
      </c>
      <c r="CS892">
        <f>A!CQ892</f>
        <v>0</v>
      </c>
    </row>
    <row r="893" spans="1:97" x14ac:dyDescent="0.2">
      <c r="A893">
        <f>A!A893</f>
        <v>0</v>
      </c>
      <c r="B893">
        <f>A!B893</f>
        <v>0</v>
      </c>
      <c r="C893">
        <f>A!C893</f>
        <v>0</v>
      </c>
      <c r="D893">
        <f>A!D893</f>
        <v>0</v>
      </c>
      <c r="E893">
        <f>A!E893</f>
        <v>0</v>
      </c>
      <c r="F893">
        <f>A!F893</f>
        <v>0</v>
      </c>
      <c r="G893">
        <f>A!G893</f>
        <v>0</v>
      </c>
      <c r="H893">
        <f>A!H893</f>
        <v>0</v>
      </c>
      <c r="I893">
        <f>A!I893</f>
        <v>0</v>
      </c>
      <c r="J893">
        <f>A!J893</f>
        <v>0</v>
      </c>
      <c r="K893">
        <f>A!K893</f>
        <v>0</v>
      </c>
      <c r="L893">
        <f>A!L893</f>
        <v>0</v>
      </c>
      <c r="M893">
        <f>A!M893</f>
        <v>0</v>
      </c>
      <c r="N893">
        <f>A!N893</f>
        <v>0</v>
      </c>
      <c r="O893">
        <f>A!O893</f>
        <v>0</v>
      </c>
      <c r="P893" s="23" t="str">
        <f>IF(A!P893="","",INDEX(B!$A$1:$BT$2000,MATCH(A!P893,B!$AX$1:$AX$2000,0),D!$B$5))</f>
        <v/>
      </c>
      <c r="Q893">
        <f>A!Q893</f>
        <v>0</v>
      </c>
      <c r="R893">
        <f>A!R893</f>
        <v>0</v>
      </c>
      <c r="S893">
        <f>A!S893</f>
        <v>0</v>
      </c>
      <c r="T893">
        <f>A!T893</f>
        <v>0</v>
      </c>
      <c r="U893">
        <f>A!U893</f>
        <v>0</v>
      </c>
      <c r="V893" s="23">
        <f>IF(A!V893="&lt;",1,A!V893)</f>
        <v>0</v>
      </c>
      <c r="W893">
        <f>A!W893</f>
        <v>0</v>
      </c>
      <c r="X893">
        <f>A!X893</f>
        <v>0</v>
      </c>
      <c r="Y893">
        <f>A!Y893</f>
        <v>0</v>
      </c>
      <c r="Z893" s="23">
        <f t="shared" si="13"/>
        <v>0</v>
      </c>
      <c r="AA893">
        <f>A!Z893</f>
        <v>0</v>
      </c>
      <c r="AB893">
        <f>A!AA893</f>
        <v>0</v>
      </c>
      <c r="AC893">
        <f>A!AB893</f>
        <v>0</v>
      </c>
      <c r="AD893">
        <f>A!AC893</f>
        <v>0</v>
      </c>
      <c r="AE893">
        <f>A!AD893</f>
        <v>0</v>
      </c>
      <c r="AF893">
        <f>A!AE893</f>
        <v>0</v>
      </c>
      <c r="AG893">
        <f>A!AF893</f>
        <v>0</v>
      </c>
      <c r="AH893">
        <f>A!AG893</f>
        <v>0</v>
      </c>
      <c r="AI893">
        <f>A!AH893</f>
        <v>0</v>
      </c>
      <c r="AJ893">
        <f>A!AI893</f>
        <v>0</v>
      </c>
      <c r="AK893">
        <f>A!AJ893</f>
        <v>0</v>
      </c>
      <c r="AL893">
        <f>A!AK893</f>
        <v>0</v>
      </c>
      <c r="AM893">
        <f>A!AL893</f>
        <v>0</v>
      </c>
      <c r="AN893">
        <f>A!AM893</f>
        <v>0</v>
      </c>
      <c r="AO893">
        <f>A!AN893</f>
        <v>0</v>
      </c>
      <c r="AP893">
        <f>A!AO893</f>
        <v>0</v>
      </c>
      <c r="AQ893">
        <f>A!AP893</f>
        <v>0</v>
      </c>
      <c r="AR893">
        <f>A!AQ893</f>
        <v>0</v>
      </c>
      <c r="AS893">
        <f>A!AR893</f>
        <v>0</v>
      </c>
      <c r="AT893">
        <f>A!AS893</f>
        <v>0</v>
      </c>
      <c r="AU893">
        <f>A!AT893</f>
        <v>0</v>
      </c>
      <c r="AV893">
        <f>A!AU893</f>
        <v>0</v>
      </c>
      <c r="AW893" s="23" t="str">
        <f>IF(A!AV893=0,"",A!AV893)</f>
        <v/>
      </c>
      <c r="AX893">
        <f>A!AW893</f>
        <v>0</v>
      </c>
      <c r="AY893">
        <f>A!AX893</f>
        <v>0</v>
      </c>
      <c r="AZ893">
        <f>A!AY893</f>
        <v>0</v>
      </c>
      <c r="BA893">
        <f>A!AZ893</f>
        <v>0</v>
      </c>
      <c r="BB893">
        <f>A!BA893</f>
        <v>0</v>
      </c>
      <c r="BC893">
        <f>A!BB893</f>
        <v>0</v>
      </c>
      <c r="BD893">
        <f>A!BC893</f>
        <v>0</v>
      </c>
      <c r="BE893">
        <f>A!BD893</f>
        <v>0</v>
      </c>
      <c r="BF893">
        <f>A!BE893</f>
        <v>0</v>
      </c>
      <c r="BG893">
        <f>A!BF893</f>
        <v>0</v>
      </c>
      <c r="BH893">
        <f>A!BG893</f>
        <v>0</v>
      </c>
      <c r="BI893">
        <f>A!BH893</f>
        <v>0</v>
      </c>
      <c r="BJ893">
        <f>A!BI893</f>
        <v>0</v>
      </c>
      <c r="BK893">
        <f>A!BJ893</f>
        <v>0</v>
      </c>
      <c r="BL893">
        <f>A!BK893</f>
        <v>0</v>
      </c>
      <c r="BM893">
        <f>A!BL893</f>
        <v>0</v>
      </c>
      <c r="BN893">
        <f>A!BM893</f>
        <v>0</v>
      </c>
      <c r="BO893">
        <f>A!BN893</f>
        <v>0</v>
      </c>
      <c r="BP893">
        <f>A!BO893</f>
        <v>0</v>
      </c>
      <c r="BQ893">
        <f>A!BP893</f>
        <v>0</v>
      </c>
      <c r="BR893">
        <f>A!BQ893</f>
        <v>0</v>
      </c>
      <c r="BS893">
        <f>A!BR893</f>
        <v>0</v>
      </c>
      <c r="BT893">
        <f>A!BS893</f>
        <v>0</v>
      </c>
      <c r="BU893">
        <f>A!BT893</f>
        <v>0</v>
      </c>
      <c r="BV893">
        <f>A!BU893</f>
        <v>0</v>
      </c>
      <c r="BW893">
        <f>A!BV893</f>
        <v>0</v>
      </c>
      <c r="BX893">
        <f>A!BW893</f>
        <v>0</v>
      </c>
      <c r="BY893">
        <f>A!BX893</f>
        <v>0</v>
      </c>
      <c r="BZ893">
        <f>A!BY893</f>
        <v>0</v>
      </c>
      <c r="CA893">
        <f>A!BZ893</f>
        <v>0</v>
      </c>
      <c r="CB893">
        <f>A!CA893</f>
        <v>0</v>
      </c>
      <c r="CC893">
        <f>A!CB893</f>
        <v>0</v>
      </c>
      <c r="CD893">
        <f>A!CC893</f>
        <v>0</v>
      </c>
      <c r="CE893">
        <f>A!CD893</f>
        <v>0</v>
      </c>
      <c r="CF893">
        <f>A!CE893</f>
        <v>0</v>
      </c>
      <c r="CG893">
        <f>A!CF893</f>
        <v>0</v>
      </c>
      <c r="CH893">
        <f>A!CG893</f>
        <v>0</v>
      </c>
      <c r="CI893">
        <f>A!CH893</f>
        <v>0</v>
      </c>
      <c r="CJ893">
        <f>A!CI893</f>
        <v>0</v>
      </c>
      <c r="CK893">
        <f>A!CJ893</f>
        <v>0</v>
      </c>
      <c r="CL893">
        <f>A!CK893</f>
        <v>0</v>
      </c>
      <c r="CM893">
        <f>A!CL893</f>
        <v>0</v>
      </c>
      <c r="CN893">
        <f>A!CM893</f>
        <v>0</v>
      </c>
      <c r="CO893">
        <f>A!CN893</f>
        <v>0</v>
      </c>
      <c r="CP893">
        <f>A!CO893</f>
        <v>0</v>
      </c>
      <c r="CQ893">
        <f>A!CO1203</f>
        <v>0</v>
      </c>
      <c r="CR893">
        <f>A!CP893</f>
        <v>0</v>
      </c>
      <c r="CS893">
        <f>A!CQ893</f>
        <v>0</v>
      </c>
    </row>
    <row r="894" spans="1:97" x14ac:dyDescent="0.2">
      <c r="A894">
        <f>A!A894</f>
        <v>0</v>
      </c>
      <c r="B894">
        <f>A!B894</f>
        <v>0</v>
      </c>
      <c r="C894">
        <f>A!C894</f>
        <v>0</v>
      </c>
      <c r="D894">
        <f>A!D894</f>
        <v>0</v>
      </c>
      <c r="E894">
        <f>A!E894</f>
        <v>0</v>
      </c>
      <c r="F894">
        <f>A!F894</f>
        <v>0</v>
      </c>
      <c r="G894">
        <f>A!G894</f>
        <v>0</v>
      </c>
      <c r="H894">
        <f>A!H894</f>
        <v>0</v>
      </c>
      <c r="I894">
        <f>A!I894</f>
        <v>0</v>
      </c>
      <c r="J894">
        <f>A!J894</f>
        <v>0</v>
      </c>
      <c r="K894">
        <f>A!K894</f>
        <v>0</v>
      </c>
      <c r="L894">
        <f>A!L894</f>
        <v>0</v>
      </c>
      <c r="M894">
        <f>A!M894</f>
        <v>0</v>
      </c>
      <c r="N894">
        <f>A!N894</f>
        <v>0</v>
      </c>
      <c r="O894">
        <f>A!O894</f>
        <v>0</v>
      </c>
      <c r="P894" s="23" t="str">
        <f>IF(A!P894="","",INDEX(B!$A$1:$BT$2000,MATCH(A!P894,B!$AX$1:$AX$2000,0),D!$B$5))</f>
        <v/>
      </c>
      <c r="Q894">
        <f>A!Q894</f>
        <v>0</v>
      </c>
      <c r="R894">
        <f>A!R894</f>
        <v>0</v>
      </c>
      <c r="S894">
        <f>A!S894</f>
        <v>0</v>
      </c>
      <c r="T894">
        <f>A!T894</f>
        <v>0</v>
      </c>
      <c r="U894">
        <f>A!U894</f>
        <v>0</v>
      </c>
      <c r="V894" s="23">
        <f>IF(A!V894="&lt;",1,A!V894)</f>
        <v>0</v>
      </c>
      <c r="W894">
        <f>A!W894</f>
        <v>0</v>
      </c>
      <c r="X894">
        <f>A!X894</f>
        <v>0</v>
      </c>
      <c r="Y894">
        <f>A!Y894</f>
        <v>0</v>
      </c>
      <c r="Z894" s="23">
        <f t="shared" si="13"/>
        <v>0</v>
      </c>
      <c r="AA894">
        <f>A!Z894</f>
        <v>0</v>
      </c>
      <c r="AB894">
        <f>A!AA894</f>
        <v>0</v>
      </c>
      <c r="AC894">
        <f>A!AB894</f>
        <v>0</v>
      </c>
      <c r="AD894">
        <f>A!AC894</f>
        <v>0</v>
      </c>
      <c r="AE894">
        <f>A!AD894</f>
        <v>0</v>
      </c>
      <c r="AF894">
        <f>A!AE894</f>
        <v>0</v>
      </c>
      <c r="AG894">
        <f>A!AF894</f>
        <v>0</v>
      </c>
      <c r="AH894">
        <f>A!AG894</f>
        <v>0</v>
      </c>
      <c r="AI894">
        <f>A!AH894</f>
        <v>0</v>
      </c>
      <c r="AJ894">
        <f>A!AI894</f>
        <v>0</v>
      </c>
      <c r="AK894">
        <f>A!AJ894</f>
        <v>0</v>
      </c>
      <c r="AL894">
        <f>A!AK894</f>
        <v>0</v>
      </c>
      <c r="AM894">
        <f>A!AL894</f>
        <v>0</v>
      </c>
      <c r="AN894">
        <f>A!AM894</f>
        <v>0</v>
      </c>
      <c r="AO894">
        <f>A!AN894</f>
        <v>0</v>
      </c>
      <c r="AP894">
        <f>A!AO894</f>
        <v>0</v>
      </c>
      <c r="AQ894">
        <f>A!AP894</f>
        <v>0</v>
      </c>
      <c r="AR894">
        <f>A!AQ894</f>
        <v>0</v>
      </c>
      <c r="AS894">
        <f>A!AR894</f>
        <v>0</v>
      </c>
      <c r="AT894">
        <f>A!AS894</f>
        <v>0</v>
      </c>
      <c r="AU894">
        <f>A!AT894</f>
        <v>0</v>
      </c>
      <c r="AV894">
        <f>A!AU894</f>
        <v>0</v>
      </c>
      <c r="AW894" s="23" t="str">
        <f>IF(A!AV894=0,"",A!AV894)</f>
        <v/>
      </c>
      <c r="AX894">
        <f>A!AW894</f>
        <v>0</v>
      </c>
      <c r="AY894">
        <f>A!AX894</f>
        <v>0</v>
      </c>
      <c r="AZ894">
        <f>A!AY894</f>
        <v>0</v>
      </c>
      <c r="BA894">
        <f>A!AZ894</f>
        <v>0</v>
      </c>
      <c r="BB894">
        <f>A!BA894</f>
        <v>0</v>
      </c>
      <c r="BC894">
        <f>A!BB894</f>
        <v>0</v>
      </c>
      <c r="BD894">
        <f>A!BC894</f>
        <v>0</v>
      </c>
      <c r="BE894">
        <f>A!BD894</f>
        <v>0</v>
      </c>
      <c r="BF894">
        <f>A!BE894</f>
        <v>0</v>
      </c>
      <c r="BG894">
        <f>A!BF894</f>
        <v>0</v>
      </c>
      <c r="BH894">
        <f>A!BG894</f>
        <v>0</v>
      </c>
      <c r="BI894">
        <f>A!BH894</f>
        <v>0</v>
      </c>
      <c r="BJ894">
        <f>A!BI894</f>
        <v>0</v>
      </c>
      <c r="BK894">
        <f>A!BJ894</f>
        <v>0</v>
      </c>
      <c r="BL894">
        <f>A!BK894</f>
        <v>0</v>
      </c>
      <c r="BM894">
        <f>A!BL894</f>
        <v>0</v>
      </c>
      <c r="BN894">
        <f>A!BM894</f>
        <v>0</v>
      </c>
      <c r="BO894">
        <f>A!BN894</f>
        <v>0</v>
      </c>
      <c r="BP894">
        <f>A!BO894</f>
        <v>0</v>
      </c>
      <c r="BQ894">
        <f>A!BP894</f>
        <v>0</v>
      </c>
      <c r="BR894">
        <f>A!BQ894</f>
        <v>0</v>
      </c>
      <c r="BS894">
        <f>A!BR894</f>
        <v>0</v>
      </c>
      <c r="BT894">
        <f>A!BS894</f>
        <v>0</v>
      </c>
      <c r="BU894">
        <f>A!BT894</f>
        <v>0</v>
      </c>
      <c r="BV894">
        <f>A!BU894</f>
        <v>0</v>
      </c>
      <c r="BW894">
        <f>A!BV894</f>
        <v>0</v>
      </c>
      <c r="BX894">
        <f>A!BW894</f>
        <v>0</v>
      </c>
      <c r="BY894">
        <f>A!BX894</f>
        <v>0</v>
      </c>
      <c r="BZ894">
        <f>A!BY894</f>
        <v>0</v>
      </c>
      <c r="CA894">
        <f>A!BZ894</f>
        <v>0</v>
      </c>
      <c r="CB894">
        <f>A!CA894</f>
        <v>0</v>
      </c>
      <c r="CC894">
        <f>A!CB894</f>
        <v>0</v>
      </c>
      <c r="CD894">
        <f>A!CC894</f>
        <v>0</v>
      </c>
      <c r="CE894">
        <f>A!CD894</f>
        <v>0</v>
      </c>
      <c r="CF894">
        <f>A!CE894</f>
        <v>0</v>
      </c>
      <c r="CG894">
        <f>A!CF894</f>
        <v>0</v>
      </c>
      <c r="CH894">
        <f>A!CG894</f>
        <v>0</v>
      </c>
      <c r="CI894">
        <f>A!CH894</f>
        <v>0</v>
      </c>
      <c r="CJ894">
        <f>A!CI894</f>
        <v>0</v>
      </c>
      <c r="CK894">
        <f>A!CJ894</f>
        <v>0</v>
      </c>
      <c r="CL894">
        <f>A!CK894</f>
        <v>0</v>
      </c>
      <c r="CM894">
        <f>A!CL894</f>
        <v>0</v>
      </c>
      <c r="CN894">
        <f>A!CM894</f>
        <v>0</v>
      </c>
      <c r="CO894">
        <f>A!CN894</f>
        <v>0</v>
      </c>
      <c r="CP894">
        <f>A!CO894</f>
        <v>0</v>
      </c>
      <c r="CQ894">
        <f>A!CO1204</f>
        <v>0</v>
      </c>
      <c r="CR894">
        <f>A!CP894</f>
        <v>0</v>
      </c>
      <c r="CS894">
        <f>A!CQ894</f>
        <v>0</v>
      </c>
    </row>
    <row r="895" spans="1:97" x14ac:dyDescent="0.2">
      <c r="A895">
        <f>A!A895</f>
        <v>0</v>
      </c>
      <c r="B895">
        <f>A!B895</f>
        <v>0</v>
      </c>
      <c r="C895">
        <f>A!C895</f>
        <v>0</v>
      </c>
      <c r="D895">
        <f>A!D895</f>
        <v>0</v>
      </c>
      <c r="E895">
        <f>A!E895</f>
        <v>0</v>
      </c>
      <c r="F895">
        <f>A!F895</f>
        <v>0</v>
      </c>
      <c r="G895">
        <f>A!G895</f>
        <v>0</v>
      </c>
      <c r="H895">
        <f>A!H895</f>
        <v>0</v>
      </c>
      <c r="I895">
        <f>A!I895</f>
        <v>0</v>
      </c>
      <c r="J895">
        <f>A!J895</f>
        <v>0</v>
      </c>
      <c r="K895">
        <f>A!K895</f>
        <v>0</v>
      </c>
      <c r="L895">
        <f>A!L895</f>
        <v>0</v>
      </c>
      <c r="M895">
        <f>A!M895</f>
        <v>0</v>
      </c>
      <c r="N895">
        <f>A!N895</f>
        <v>0</v>
      </c>
      <c r="O895">
        <f>A!O895</f>
        <v>0</v>
      </c>
      <c r="P895" s="23" t="str">
        <f>IF(A!P895="","",INDEX(B!$A$1:$BT$2000,MATCH(A!P895,B!$AX$1:$AX$2000,0),D!$B$5))</f>
        <v/>
      </c>
      <c r="Q895">
        <f>A!Q895</f>
        <v>0</v>
      </c>
      <c r="R895">
        <f>A!R895</f>
        <v>0</v>
      </c>
      <c r="S895">
        <f>A!S895</f>
        <v>0</v>
      </c>
      <c r="T895">
        <f>A!T895</f>
        <v>0</v>
      </c>
      <c r="U895">
        <f>A!U895</f>
        <v>0</v>
      </c>
      <c r="V895" s="23">
        <f>IF(A!V895="&lt;",1,A!V895)</f>
        <v>0</v>
      </c>
      <c r="W895">
        <f>A!W895</f>
        <v>0</v>
      </c>
      <c r="X895">
        <f>A!X895</f>
        <v>0</v>
      </c>
      <c r="Y895">
        <f>A!Y895</f>
        <v>0</v>
      </c>
      <c r="Z895" s="23">
        <f t="shared" si="13"/>
        <v>0</v>
      </c>
      <c r="AA895">
        <f>A!Z895</f>
        <v>0</v>
      </c>
      <c r="AB895">
        <f>A!AA895</f>
        <v>0</v>
      </c>
      <c r="AC895">
        <f>A!AB895</f>
        <v>0</v>
      </c>
      <c r="AD895">
        <f>A!AC895</f>
        <v>0</v>
      </c>
      <c r="AE895">
        <f>A!AD895</f>
        <v>0</v>
      </c>
      <c r="AF895">
        <f>A!AE895</f>
        <v>0</v>
      </c>
      <c r="AG895">
        <f>A!AF895</f>
        <v>0</v>
      </c>
      <c r="AH895">
        <f>A!AG895</f>
        <v>0</v>
      </c>
      <c r="AI895">
        <f>A!AH895</f>
        <v>0</v>
      </c>
      <c r="AJ895">
        <f>A!AI895</f>
        <v>0</v>
      </c>
      <c r="AK895">
        <f>A!AJ895</f>
        <v>0</v>
      </c>
      <c r="AL895">
        <f>A!AK895</f>
        <v>0</v>
      </c>
      <c r="AM895">
        <f>A!AL895</f>
        <v>0</v>
      </c>
      <c r="AN895">
        <f>A!AM895</f>
        <v>0</v>
      </c>
      <c r="AO895">
        <f>A!AN895</f>
        <v>0</v>
      </c>
      <c r="AP895">
        <f>A!AO895</f>
        <v>0</v>
      </c>
      <c r="AQ895">
        <f>A!AP895</f>
        <v>0</v>
      </c>
      <c r="AR895">
        <f>A!AQ895</f>
        <v>0</v>
      </c>
      <c r="AS895">
        <f>A!AR895</f>
        <v>0</v>
      </c>
      <c r="AT895">
        <f>A!AS895</f>
        <v>0</v>
      </c>
      <c r="AU895">
        <f>A!AT895</f>
        <v>0</v>
      </c>
      <c r="AV895">
        <f>A!AU895</f>
        <v>0</v>
      </c>
      <c r="AW895" s="23" t="str">
        <f>IF(A!AV895=0,"",A!AV895)</f>
        <v/>
      </c>
      <c r="AX895">
        <f>A!AW895</f>
        <v>0</v>
      </c>
      <c r="AY895">
        <f>A!AX895</f>
        <v>0</v>
      </c>
      <c r="AZ895">
        <f>A!AY895</f>
        <v>0</v>
      </c>
      <c r="BA895">
        <f>A!AZ895</f>
        <v>0</v>
      </c>
      <c r="BB895">
        <f>A!BA895</f>
        <v>0</v>
      </c>
      <c r="BC895">
        <f>A!BB895</f>
        <v>0</v>
      </c>
      <c r="BD895">
        <f>A!BC895</f>
        <v>0</v>
      </c>
      <c r="BE895">
        <f>A!BD895</f>
        <v>0</v>
      </c>
      <c r="BF895">
        <f>A!BE895</f>
        <v>0</v>
      </c>
      <c r="BG895">
        <f>A!BF895</f>
        <v>0</v>
      </c>
      <c r="BH895">
        <f>A!BG895</f>
        <v>0</v>
      </c>
      <c r="BI895">
        <f>A!BH895</f>
        <v>0</v>
      </c>
      <c r="BJ895">
        <f>A!BI895</f>
        <v>0</v>
      </c>
      <c r="BK895">
        <f>A!BJ895</f>
        <v>0</v>
      </c>
      <c r="BL895">
        <f>A!BK895</f>
        <v>0</v>
      </c>
      <c r="BM895">
        <f>A!BL895</f>
        <v>0</v>
      </c>
      <c r="BN895">
        <f>A!BM895</f>
        <v>0</v>
      </c>
      <c r="BO895">
        <f>A!BN895</f>
        <v>0</v>
      </c>
      <c r="BP895">
        <f>A!BO895</f>
        <v>0</v>
      </c>
      <c r="BQ895">
        <f>A!BP895</f>
        <v>0</v>
      </c>
      <c r="BR895">
        <f>A!BQ895</f>
        <v>0</v>
      </c>
      <c r="BS895">
        <f>A!BR895</f>
        <v>0</v>
      </c>
      <c r="BT895">
        <f>A!BS895</f>
        <v>0</v>
      </c>
      <c r="BU895">
        <f>A!BT895</f>
        <v>0</v>
      </c>
      <c r="BV895">
        <f>A!BU895</f>
        <v>0</v>
      </c>
      <c r="BW895">
        <f>A!BV895</f>
        <v>0</v>
      </c>
      <c r="BX895">
        <f>A!BW895</f>
        <v>0</v>
      </c>
      <c r="BY895">
        <f>A!BX895</f>
        <v>0</v>
      </c>
      <c r="BZ895">
        <f>A!BY895</f>
        <v>0</v>
      </c>
      <c r="CA895">
        <f>A!BZ895</f>
        <v>0</v>
      </c>
      <c r="CB895">
        <f>A!CA895</f>
        <v>0</v>
      </c>
      <c r="CC895">
        <f>A!CB895</f>
        <v>0</v>
      </c>
      <c r="CD895">
        <f>A!CC895</f>
        <v>0</v>
      </c>
      <c r="CE895">
        <f>A!CD895</f>
        <v>0</v>
      </c>
      <c r="CF895">
        <f>A!CE895</f>
        <v>0</v>
      </c>
      <c r="CG895">
        <f>A!CF895</f>
        <v>0</v>
      </c>
      <c r="CH895">
        <f>A!CG895</f>
        <v>0</v>
      </c>
      <c r="CI895">
        <f>A!CH895</f>
        <v>0</v>
      </c>
      <c r="CJ895">
        <f>A!CI895</f>
        <v>0</v>
      </c>
      <c r="CK895">
        <f>A!CJ895</f>
        <v>0</v>
      </c>
      <c r="CL895">
        <f>A!CK895</f>
        <v>0</v>
      </c>
      <c r="CM895">
        <f>A!CL895</f>
        <v>0</v>
      </c>
      <c r="CN895">
        <f>A!CM895</f>
        <v>0</v>
      </c>
      <c r="CO895">
        <f>A!CN895</f>
        <v>0</v>
      </c>
      <c r="CP895">
        <f>A!CO895</f>
        <v>0</v>
      </c>
      <c r="CQ895">
        <f>A!CO1205</f>
        <v>0</v>
      </c>
      <c r="CR895">
        <f>A!CP895</f>
        <v>0</v>
      </c>
      <c r="CS895">
        <f>A!CQ895</f>
        <v>0</v>
      </c>
    </row>
    <row r="896" spans="1:97" x14ac:dyDescent="0.2">
      <c r="A896">
        <f>A!A896</f>
        <v>0</v>
      </c>
      <c r="B896">
        <f>A!B896</f>
        <v>0</v>
      </c>
      <c r="C896">
        <f>A!C896</f>
        <v>0</v>
      </c>
      <c r="D896">
        <f>A!D896</f>
        <v>0</v>
      </c>
      <c r="E896">
        <f>A!E896</f>
        <v>0</v>
      </c>
      <c r="F896">
        <f>A!F896</f>
        <v>0</v>
      </c>
      <c r="G896">
        <f>A!G896</f>
        <v>0</v>
      </c>
      <c r="H896">
        <f>A!H896</f>
        <v>0</v>
      </c>
      <c r="I896">
        <f>A!I896</f>
        <v>0</v>
      </c>
      <c r="J896">
        <f>A!J896</f>
        <v>0</v>
      </c>
      <c r="K896">
        <f>A!K896</f>
        <v>0</v>
      </c>
      <c r="L896">
        <f>A!L896</f>
        <v>0</v>
      </c>
      <c r="M896">
        <f>A!M896</f>
        <v>0</v>
      </c>
      <c r="N896">
        <f>A!N896</f>
        <v>0</v>
      </c>
      <c r="O896">
        <f>A!O896</f>
        <v>0</v>
      </c>
      <c r="P896" s="23" t="str">
        <f>IF(A!P896="","",INDEX(B!$A$1:$BT$2000,MATCH(A!P896,B!$AX$1:$AX$2000,0),D!$B$5))</f>
        <v/>
      </c>
      <c r="Q896">
        <f>A!Q896</f>
        <v>0</v>
      </c>
      <c r="R896">
        <f>A!R896</f>
        <v>0</v>
      </c>
      <c r="S896">
        <f>A!S896</f>
        <v>0</v>
      </c>
      <c r="T896">
        <f>A!T896</f>
        <v>0</v>
      </c>
      <c r="U896">
        <f>A!U896</f>
        <v>0</v>
      </c>
      <c r="V896" s="23">
        <f>IF(A!V896="&lt;",1,A!V896)</f>
        <v>0</v>
      </c>
      <c r="W896">
        <f>A!W896</f>
        <v>0</v>
      </c>
      <c r="X896">
        <f>A!X896</f>
        <v>0</v>
      </c>
      <c r="Y896">
        <f>A!Y896</f>
        <v>0</v>
      </c>
      <c r="Z896" s="23">
        <f t="shared" si="13"/>
        <v>0</v>
      </c>
      <c r="AA896">
        <f>A!Z896</f>
        <v>0</v>
      </c>
      <c r="AB896">
        <f>A!AA896</f>
        <v>0</v>
      </c>
      <c r="AC896">
        <f>A!AB896</f>
        <v>0</v>
      </c>
      <c r="AD896">
        <f>A!AC896</f>
        <v>0</v>
      </c>
      <c r="AE896">
        <f>A!AD896</f>
        <v>0</v>
      </c>
      <c r="AF896">
        <f>A!AE896</f>
        <v>0</v>
      </c>
      <c r="AG896">
        <f>A!AF896</f>
        <v>0</v>
      </c>
      <c r="AH896">
        <f>A!AG896</f>
        <v>0</v>
      </c>
      <c r="AI896">
        <f>A!AH896</f>
        <v>0</v>
      </c>
      <c r="AJ896">
        <f>A!AI896</f>
        <v>0</v>
      </c>
      <c r="AK896">
        <f>A!AJ896</f>
        <v>0</v>
      </c>
      <c r="AL896">
        <f>A!AK896</f>
        <v>0</v>
      </c>
      <c r="AM896">
        <f>A!AL896</f>
        <v>0</v>
      </c>
      <c r="AN896">
        <f>A!AM896</f>
        <v>0</v>
      </c>
      <c r="AO896">
        <f>A!AN896</f>
        <v>0</v>
      </c>
      <c r="AP896">
        <f>A!AO896</f>
        <v>0</v>
      </c>
      <c r="AQ896">
        <f>A!AP896</f>
        <v>0</v>
      </c>
      <c r="AR896">
        <f>A!AQ896</f>
        <v>0</v>
      </c>
      <c r="AS896">
        <f>A!AR896</f>
        <v>0</v>
      </c>
      <c r="AT896">
        <f>A!AS896</f>
        <v>0</v>
      </c>
      <c r="AU896">
        <f>A!AT896</f>
        <v>0</v>
      </c>
      <c r="AV896">
        <f>A!AU896</f>
        <v>0</v>
      </c>
      <c r="AW896" s="23" t="str">
        <f>IF(A!AV896=0,"",A!AV896)</f>
        <v/>
      </c>
      <c r="AX896">
        <f>A!AW896</f>
        <v>0</v>
      </c>
      <c r="AY896">
        <f>A!AX896</f>
        <v>0</v>
      </c>
      <c r="AZ896">
        <f>A!AY896</f>
        <v>0</v>
      </c>
      <c r="BA896">
        <f>A!AZ896</f>
        <v>0</v>
      </c>
      <c r="BB896">
        <f>A!BA896</f>
        <v>0</v>
      </c>
      <c r="BC896">
        <f>A!BB896</f>
        <v>0</v>
      </c>
      <c r="BD896">
        <f>A!BC896</f>
        <v>0</v>
      </c>
      <c r="BE896">
        <f>A!BD896</f>
        <v>0</v>
      </c>
      <c r="BF896">
        <f>A!BE896</f>
        <v>0</v>
      </c>
      <c r="BG896">
        <f>A!BF896</f>
        <v>0</v>
      </c>
      <c r="BH896">
        <f>A!BG896</f>
        <v>0</v>
      </c>
      <c r="BI896">
        <f>A!BH896</f>
        <v>0</v>
      </c>
      <c r="BJ896">
        <f>A!BI896</f>
        <v>0</v>
      </c>
      <c r="BK896">
        <f>A!BJ896</f>
        <v>0</v>
      </c>
      <c r="BL896">
        <f>A!BK896</f>
        <v>0</v>
      </c>
      <c r="BM896">
        <f>A!BL896</f>
        <v>0</v>
      </c>
      <c r="BN896">
        <f>A!BM896</f>
        <v>0</v>
      </c>
      <c r="BO896">
        <f>A!BN896</f>
        <v>0</v>
      </c>
      <c r="BP896">
        <f>A!BO896</f>
        <v>0</v>
      </c>
      <c r="BQ896">
        <f>A!BP896</f>
        <v>0</v>
      </c>
      <c r="BR896">
        <f>A!BQ896</f>
        <v>0</v>
      </c>
      <c r="BS896">
        <f>A!BR896</f>
        <v>0</v>
      </c>
      <c r="BT896">
        <f>A!BS896</f>
        <v>0</v>
      </c>
      <c r="BU896">
        <f>A!BT896</f>
        <v>0</v>
      </c>
      <c r="BV896">
        <f>A!BU896</f>
        <v>0</v>
      </c>
      <c r="BW896">
        <f>A!BV896</f>
        <v>0</v>
      </c>
      <c r="BX896">
        <f>A!BW896</f>
        <v>0</v>
      </c>
      <c r="BY896">
        <f>A!BX896</f>
        <v>0</v>
      </c>
      <c r="BZ896">
        <f>A!BY896</f>
        <v>0</v>
      </c>
      <c r="CA896">
        <f>A!BZ896</f>
        <v>0</v>
      </c>
      <c r="CB896">
        <f>A!CA896</f>
        <v>0</v>
      </c>
      <c r="CC896">
        <f>A!CB896</f>
        <v>0</v>
      </c>
      <c r="CD896">
        <f>A!CC896</f>
        <v>0</v>
      </c>
      <c r="CE896">
        <f>A!CD896</f>
        <v>0</v>
      </c>
      <c r="CF896">
        <f>A!CE896</f>
        <v>0</v>
      </c>
      <c r="CG896">
        <f>A!CF896</f>
        <v>0</v>
      </c>
      <c r="CH896">
        <f>A!CG896</f>
        <v>0</v>
      </c>
      <c r="CI896">
        <f>A!CH896</f>
        <v>0</v>
      </c>
      <c r="CJ896">
        <f>A!CI896</f>
        <v>0</v>
      </c>
      <c r="CK896">
        <f>A!CJ896</f>
        <v>0</v>
      </c>
      <c r="CL896">
        <f>A!CK896</f>
        <v>0</v>
      </c>
      <c r="CM896">
        <f>A!CL896</f>
        <v>0</v>
      </c>
      <c r="CN896">
        <f>A!CM896</f>
        <v>0</v>
      </c>
      <c r="CO896">
        <f>A!CN896</f>
        <v>0</v>
      </c>
      <c r="CP896">
        <f>A!CO896</f>
        <v>0</v>
      </c>
      <c r="CQ896">
        <f>A!CO1206</f>
        <v>0</v>
      </c>
      <c r="CR896">
        <f>A!CP896</f>
        <v>0</v>
      </c>
      <c r="CS896">
        <f>A!CQ896</f>
        <v>0</v>
      </c>
    </row>
    <row r="897" spans="1:97" x14ac:dyDescent="0.2">
      <c r="A897">
        <f>A!A897</f>
        <v>0</v>
      </c>
      <c r="B897">
        <f>A!B897</f>
        <v>0</v>
      </c>
      <c r="C897">
        <f>A!C897</f>
        <v>0</v>
      </c>
      <c r="D897">
        <f>A!D897</f>
        <v>0</v>
      </c>
      <c r="E897">
        <f>A!E897</f>
        <v>0</v>
      </c>
      <c r="F897">
        <f>A!F897</f>
        <v>0</v>
      </c>
      <c r="G897">
        <f>A!G897</f>
        <v>0</v>
      </c>
      <c r="H897">
        <f>A!H897</f>
        <v>0</v>
      </c>
      <c r="I897">
        <f>A!I897</f>
        <v>0</v>
      </c>
      <c r="J897">
        <f>A!J897</f>
        <v>0</v>
      </c>
      <c r="K897">
        <f>A!K897</f>
        <v>0</v>
      </c>
      <c r="L897">
        <f>A!L897</f>
        <v>0</v>
      </c>
      <c r="M897">
        <f>A!M897</f>
        <v>0</v>
      </c>
      <c r="N897">
        <f>A!N897</f>
        <v>0</v>
      </c>
      <c r="O897">
        <f>A!O897</f>
        <v>0</v>
      </c>
      <c r="P897" s="23" t="str">
        <f>IF(A!P897="","",INDEX(B!$A$1:$BT$2000,MATCH(A!P897,B!$AX$1:$AX$2000,0),D!$B$5))</f>
        <v/>
      </c>
      <c r="Q897">
        <f>A!Q897</f>
        <v>0</v>
      </c>
      <c r="R897">
        <f>A!R897</f>
        <v>0</v>
      </c>
      <c r="S897">
        <f>A!S897</f>
        <v>0</v>
      </c>
      <c r="T897">
        <f>A!T897</f>
        <v>0</v>
      </c>
      <c r="U897">
        <f>A!U897</f>
        <v>0</v>
      </c>
      <c r="V897" s="23">
        <f>IF(A!V897="&lt;",1,A!V897)</f>
        <v>0</v>
      </c>
      <c r="W897">
        <f>A!W897</f>
        <v>0</v>
      </c>
      <c r="X897">
        <f>A!X897</f>
        <v>0</v>
      </c>
      <c r="Y897">
        <f>A!Y897</f>
        <v>0</v>
      </c>
      <c r="Z897" s="23">
        <f t="shared" si="13"/>
        <v>0</v>
      </c>
      <c r="AA897">
        <f>A!Z897</f>
        <v>0</v>
      </c>
      <c r="AB897">
        <f>A!AA897</f>
        <v>0</v>
      </c>
      <c r="AC897">
        <f>A!AB897</f>
        <v>0</v>
      </c>
      <c r="AD897">
        <f>A!AC897</f>
        <v>0</v>
      </c>
      <c r="AE897">
        <f>A!AD897</f>
        <v>0</v>
      </c>
      <c r="AF897">
        <f>A!AE897</f>
        <v>0</v>
      </c>
      <c r="AG897">
        <f>A!AF897</f>
        <v>0</v>
      </c>
      <c r="AH897">
        <f>A!AG897</f>
        <v>0</v>
      </c>
      <c r="AI897">
        <f>A!AH897</f>
        <v>0</v>
      </c>
      <c r="AJ897">
        <f>A!AI897</f>
        <v>0</v>
      </c>
      <c r="AK897">
        <f>A!AJ897</f>
        <v>0</v>
      </c>
      <c r="AL897">
        <f>A!AK897</f>
        <v>0</v>
      </c>
      <c r="AM897">
        <f>A!AL897</f>
        <v>0</v>
      </c>
      <c r="AN897">
        <f>A!AM897</f>
        <v>0</v>
      </c>
      <c r="AO897">
        <f>A!AN897</f>
        <v>0</v>
      </c>
      <c r="AP897">
        <f>A!AO897</f>
        <v>0</v>
      </c>
      <c r="AQ897">
        <f>A!AP897</f>
        <v>0</v>
      </c>
      <c r="AR897">
        <f>A!AQ897</f>
        <v>0</v>
      </c>
      <c r="AS897">
        <f>A!AR897</f>
        <v>0</v>
      </c>
      <c r="AT897">
        <f>A!AS897</f>
        <v>0</v>
      </c>
      <c r="AU897">
        <f>A!AT897</f>
        <v>0</v>
      </c>
      <c r="AV897">
        <f>A!AU897</f>
        <v>0</v>
      </c>
      <c r="AW897" s="23" t="str">
        <f>IF(A!AV897=0,"",A!AV897)</f>
        <v/>
      </c>
      <c r="AX897">
        <f>A!AW897</f>
        <v>0</v>
      </c>
      <c r="AY897">
        <f>A!AX897</f>
        <v>0</v>
      </c>
      <c r="AZ897">
        <f>A!AY897</f>
        <v>0</v>
      </c>
      <c r="BA897">
        <f>A!AZ897</f>
        <v>0</v>
      </c>
      <c r="BB897">
        <f>A!BA897</f>
        <v>0</v>
      </c>
      <c r="BC897">
        <f>A!BB897</f>
        <v>0</v>
      </c>
      <c r="BD897">
        <f>A!BC897</f>
        <v>0</v>
      </c>
      <c r="BE897">
        <f>A!BD897</f>
        <v>0</v>
      </c>
      <c r="BF897">
        <f>A!BE897</f>
        <v>0</v>
      </c>
      <c r="BG897">
        <f>A!BF897</f>
        <v>0</v>
      </c>
      <c r="BH897">
        <f>A!BG897</f>
        <v>0</v>
      </c>
      <c r="BI897">
        <f>A!BH897</f>
        <v>0</v>
      </c>
      <c r="BJ897">
        <f>A!BI897</f>
        <v>0</v>
      </c>
      <c r="BK897">
        <f>A!BJ897</f>
        <v>0</v>
      </c>
      <c r="BL897">
        <f>A!BK897</f>
        <v>0</v>
      </c>
      <c r="BM897">
        <f>A!BL897</f>
        <v>0</v>
      </c>
      <c r="BN897">
        <f>A!BM897</f>
        <v>0</v>
      </c>
      <c r="BO897">
        <f>A!BN897</f>
        <v>0</v>
      </c>
      <c r="BP897">
        <f>A!BO897</f>
        <v>0</v>
      </c>
      <c r="BQ897">
        <f>A!BP897</f>
        <v>0</v>
      </c>
      <c r="BR897">
        <f>A!BQ897</f>
        <v>0</v>
      </c>
      <c r="BS897">
        <f>A!BR897</f>
        <v>0</v>
      </c>
      <c r="BT897">
        <f>A!BS897</f>
        <v>0</v>
      </c>
      <c r="BU897">
        <f>A!BT897</f>
        <v>0</v>
      </c>
      <c r="BV897">
        <f>A!BU897</f>
        <v>0</v>
      </c>
      <c r="BW897">
        <f>A!BV897</f>
        <v>0</v>
      </c>
      <c r="BX897">
        <f>A!BW897</f>
        <v>0</v>
      </c>
      <c r="BY897">
        <f>A!BX897</f>
        <v>0</v>
      </c>
      <c r="BZ897">
        <f>A!BY897</f>
        <v>0</v>
      </c>
      <c r="CA897">
        <f>A!BZ897</f>
        <v>0</v>
      </c>
      <c r="CB897">
        <f>A!CA897</f>
        <v>0</v>
      </c>
      <c r="CC897">
        <f>A!CB897</f>
        <v>0</v>
      </c>
      <c r="CD897">
        <f>A!CC897</f>
        <v>0</v>
      </c>
      <c r="CE897">
        <f>A!CD897</f>
        <v>0</v>
      </c>
      <c r="CF897">
        <f>A!CE897</f>
        <v>0</v>
      </c>
      <c r="CG897">
        <f>A!CF897</f>
        <v>0</v>
      </c>
      <c r="CH897">
        <f>A!CG897</f>
        <v>0</v>
      </c>
      <c r="CI897">
        <f>A!CH897</f>
        <v>0</v>
      </c>
      <c r="CJ897">
        <f>A!CI897</f>
        <v>0</v>
      </c>
      <c r="CK897">
        <f>A!CJ897</f>
        <v>0</v>
      </c>
      <c r="CL897">
        <f>A!CK897</f>
        <v>0</v>
      </c>
      <c r="CM897">
        <f>A!CL897</f>
        <v>0</v>
      </c>
      <c r="CN897">
        <f>A!CM897</f>
        <v>0</v>
      </c>
      <c r="CO897">
        <f>A!CN897</f>
        <v>0</v>
      </c>
      <c r="CP897">
        <f>A!CO897</f>
        <v>0</v>
      </c>
      <c r="CQ897">
        <f>A!CO1207</f>
        <v>0</v>
      </c>
      <c r="CR897">
        <f>A!CP897</f>
        <v>0</v>
      </c>
      <c r="CS897">
        <f>A!CQ897</f>
        <v>0</v>
      </c>
    </row>
    <row r="898" spans="1:97" x14ac:dyDescent="0.2">
      <c r="A898">
        <f>A!A898</f>
        <v>0</v>
      </c>
      <c r="B898">
        <f>A!B898</f>
        <v>0</v>
      </c>
      <c r="C898">
        <f>A!C898</f>
        <v>0</v>
      </c>
      <c r="D898">
        <f>A!D898</f>
        <v>0</v>
      </c>
      <c r="E898">
        <f>A!E898</f>
        <v>0</v>
      </c>
      <c r="F898">
        <f>A!F898</f>
        <v>0</v>
      </c>
      <c r="G898">
        <f>A!G898</f>
        <v>0</v>
      </c>
      <c r="H898">
        <f>A!H898</f>
        <v>0</v>
      </c>
      <c r="I898">
        <f>A!I898</f>
        <v>0</v>
      </c>
      <c r="J898">
        <f>A!J898</f>
        <v>0</v>
      </c>
      <c r="K898">
        <f>A!K898</f>
        <v>0</v>
      </c>
      <c r="L898">
        <f>A!L898</f>
        <v>0</v>
      </c>
      <c r="M898">
        <f>A!M898</f>
        <v>0</v>
      </c>
      <c r="N898">
        <f>A!N898</f>
        <v>0</v>
      </c>
      <c r="O898">
        <f>A!O898</f>
        <v>0</v>
      </c>
      <c r="P898" s="23" t="str">
        <f>IF(A!P898="","",INDEX(B!$A$1:$BT$2000,MATCH(A!P898,B!$AX$1:$AX$2000,0),D!$B$5))</f>
        <v/>
      </c>
      <c r="Q898">
        <f>A!Q898</f>
        <v>0</v>
      </c>
      <c r="R898">
        <f>A!R898</f>
        <v>0</v>
      </c>
      <c r="S898">
        <f>A!S898</f>
        <v>0</v>
      </c>
      <c r="T898">
        <f>A!T898</f>
        <v>0</v>
      </c>
      <c r="U898">
        <f>A!U898</f>
        <v>0</v>
      </c>
      <c r="V898" s="23">
        <f>IF(A!V898="&lt;",1,A!V898)</f>
        <v>0</v>
      </c>
      <c r="W898">
        <f>A!W898</f>
        <v>0</v>
      </c>
      <c r="X898">
        <f>A!X898</f>
        <v>0</v>
      </c>
      <c r="Y898">
        <f>A!Y898</f>
        <v>0</v>
      </c>
      <c r="Z898" s="23">
        <f t="shared" si="13"/>
        <v>0</v>
      </c>
      <c r="AA898">
        <f>A!Z898</f>
        <v>0</v>
      </c>
      <c r="AB898">
        <f>A!AA898</f>
        <v>0</v>
      </c>
      <c r="AC898">
        <f>A!AB898</f>
        <v>0</v>
      </c>
      <c r="AD898">
        <f>A!AC898</f>
        <v>0</v>
      </c>
      <c r="AE898">
        <f>A!AD898</f>
        <v>0</v>
      </c>
      <c r="AF898">
        <f>A!AE898</f>
        <v>0</v>
      </c>
      <c r="AG898">
        <f>A!AF898</f>
        <v>0</v>
      </c>
      <c r="AH898">
        <f>A!AG898</f>
        <v>0</v>
      </c>
      <c r="AI898">
        <f>A!AH898</f>
        <v>0</v>
      </c>
      <c r="AJ898">
        <f>A!AI898</f>
        <v>0</v>
      </c>
      <c r="AK898">
        <f>A!AJ898</f>
        <v>0</v>
      </c>
      <c r="AL898">
        <f>A!AK898</f>
        <v>0</v>
      </c>
      <c r="AM898">
        <f>A!AL898</f>
        <v>0</v>
      </c>
      <c r="AN898">
        <f>A!AM898</f>
        <v>0</v>
      </c>
      <c r="AO898">
        <f>A!AN898</f>
        <v>0</v>
      </c>
      <c r="AP898">
        <f>A!AO898</f>
        <v>0</v>
      </c>
      <c r="AQ898">
        <f>A!AP898</f>
        <v>0</v>
      </c>
      <c r="AR898">
        <f>A!AQ898</f>
        <v>0</v>
      </c>
      <c r="AS898">
        <f>A!AR898</f>
        <v>0</v>
      </c>
      <c r="AT898">
        <f>A!AS898</f>
        <v>0</v>
      </c>
      <c r="AU898">
        <f>A!AT898</f>
        <v>0</v>
      </c>
      <c r="AV898">
        <f>A!AU898</f>
        <v>0</v>
      </c>
      <c r="AW898" s="23" t="str">
        <f>IF(A!AV898=0,"",A!AV898)</f>
        <v/>
      </c>
      <c r="AX898">
        <f>A!AW898</f>
        <v>0</v>
      </c>
      <c r="AY898">
        <f>A!AX898</f>
        <v>0</v>
      </c>
      <c r="AZ898">
        <f>A!AY898</f>
        <v>0</v>
      </c>
      <c r="BA898">
        <f>A!AZ898</f>
        <v>0</v>
      </c>
      <c r="BB898">
        <f>A!BA898</f>
        <v>0</v>
      </c>
      <c r="BC898">
        <f>A!BB898</f>
        <v>0</v>
      </c>
      <c r="BD898">
        <f>A!BC898</f>
        <v>0</v>
      </c>
      <c r="BE898">
        <f>A!BD898</f>
        <v>0</v>
      </c>
      <c r="BF898">
        <f>A!BE898</f>
        <v>0</v>
      </c>
      <c r="BG898">
        <f>A!BF898</f>
        <v>0</v>
      </c>
      <c r="BH898">
        <f>A!BG898</f>
        <v>0</v>
      </c>
      <c r="BI898">
        <f>A!BH898</f>
        <v>0</v>
      </c>
      <c r="BJ898">
        <f>A!BI898</f>
        <v>0</v>
      </c>
      <c r="BK898">
        <f>A!BJ898</f>
        <v>0</v>
      </c>
      <c r="BL898">
        <f>A!BK898</f>
        <v>0</v>
      </c>
      <c r="BM898">
        <f>A!BL898</f>
        <v>0</v>
      </c>
      <c r="BN898">
        <f>A!BM898</f>
        <v>0</v>
      </c>
      <c r="BO898">
        <f>A!BN898</f>
        <v>0</v>
      </c>
      <c r="BP898">
        <f>A!BO898</f>
        <v>0</v>
      </c>
      <c r="BQ898">
        <f>A!BP898</f>
        <v>0</v>
      </c>
      <c r="BR898">
        <f>A!BQ898</f>
        <v>0</v>
      </c>
      <c r="BS898">
        <f>A!BR898</f>
        <v>0</v>
      </c>
      <c r="BT898">
        <f>A!BS898</f>
        <v>0</v>
      </c>
      <c r="BU898">
        <f>A!BT898</f>
        <v>0</v>
      </c>
      <c r="BV898">
        <f>A!BU898</f>
        <v>0</v>
      </c>
      <c r="BW898">
        <f>A!BV898</f>
        <v>0</v>
      </c>
      <c r="BX898">
        <f>A!BW898</f>
        <v>0</v>
      </c>
      <c r="BY898">
        <f>A!BX898</f>
        <v>0</v>
      </c>
      <c r="BZ898">
        <f>A!BY898</f>
        <v>0</v>
      </c>
      <c r="CA898">
        <f>A!BZ898</f>
        <v>0</v>
      </c>
      <c r="CB898">
        <f>A!CA898</f>
        <v>0</v>
      </c>
      <c r="CC898">
        <f>A!CB898</f>
        <v>0</v>
      </c>
      <c r="CD898">
        <f>A!CC898</f>
        <v>0</v>
      </c>
      <c r="CE898">
        <f>A!CD898</f>
        <v>0</v>
      </c>
      <c r="CF898">
        <f>A!CE898</f>
        <v>0</v>
      </c>
      <c r="CG898">
        <f>A!CF898</f>
        <v>0</v>
      </c>
      <c r="CH898">
        <f>A!CG898</f>
        <v>0</v>
      </c>
      <c r="CI898">
        <f>A!CH898</f>
        <v>0</v>
      </c>
      <c r="CJ898">
        <f>A!CI898</f>
        <v>0</v>
      </c>
      <c r="CK898">
        <f>A!CJ898</f>
        <v>0</v>
      </c>
      <c r="CL898">
        <f>A!CK898</f>
        <v>0</v>
      </c>
      <c r="CM898">
        <f>A!CL898</f>
        <v>0</v>
      </c>
      <c r="CN898">
        <f>A!CM898</f>
        <v>0</v>
      </c>
      <c r="CO898">
        <f>A!CN898</f>
        <v>0</v>
      </c>
      <c r="CP898">
        <f>A!CO898</f>
        <v>0</v>
      </c>
      <c r="CQ898">
        <f>A!CO1208</f>
        <v>0</v>
      </c>
      <c r="CR898">
        <f>A!CP898</f>
        <v>0</v>
      </c>
      <c r="CS898">
        <f>A!CQ898</f>
        <v>0</v>
      </c>
    </row>
    <row r="899" spans="1:97" x14ac:dyDescent="0.2">
      <c r="A899">
        <f>A!A899</f>
        <v>0</v>
      </c>
      <c r="B899">
        <f>A!B899</f>
        <v>0</v>
      </c>
      <c r="C899">
        <f>A!C899</f>
        <v>0</v>
      </c>
      <c r="D899">
        <f>A!D899</f>
        <v>0</v>
      </c>
      <c r="E899">
        <f>A!E899</f>
        <v>0</v>
      </c>
      <c r="F899">
        <f>A!F899</f>
        <v>0</v>
      </c>
      <c r="G899">
        <f>A!G899</f>
        <v>0</v>
      </c>
      <c r="H899">
        <f>A!H899</f>
        <v>0</v>
      </c>
      <c r="I899">
        <f>A!I899</f>
        <v>0</v>
      </c>
      <c r="J899">
        <f>A!J899</f>
        <v>0</v>
      </c>
      <c r="K899">
        <f>A!K899</f>
        <v>0</v>
      </c>
      <c r="L899">
        <f>A!L899</f>
        <v>0</v>
      </c>
      <c r="M899">
        <f>A!M899</f>
        <v>0</v>
      </c>
      <c r="N899">
        <f>A!N899</f>
        <v>0</v>
      </c>
      <c r="O899">
        <f>A!O899</f>
        <v>0</v>
      </c>
      <c r="P899" s="23" t="str">
        <f>IF(A!P899="","",INDEX(B!$A$1:$BT$2000,MATCH(A!P899,B!$AX$1:$AX$2000,0),D!$B$5))</f>
        <v/>
      </c>
      <c r="Q899">
        <f>A!Q899</f>
        <v>0</v>
      </c>
      <c r="R899">
        <f>A!R899</f>
        <v>0</v>
      </c>
      <c r="S899">
        <f>A!S899</f>
        <v>0</v>
      </c>
      <c r="T899">
        <f>A!T899</f>
        <v>0</v>
      </c>
      <c r="U899">
        <f>A!U899</f>
        <v>0</v>
      </c>
      <c r="V899" s="23">
        <f>IF(A!V899="&lt;",1,A!V899)</f>
        <v>0</v>
      </c>
      <c r="W899">
        <f>A!W899</f>
        <v>0</v>
      </c>
      <c r="X899">
        <f>A!X899</f>
        <v>0</v>
      </c>
      <c r="Y899">
        <f>A!Y899</f>
        <v>0</v>
      </c>
      <c r="Z899" s="23">
        <f t="shared" si="13"/>
        <v>0</v>
      </c>
      <c r="AA899">
        <f>A!Z899</f>
        <v>0</v>
      </c>
      <c r="AB899">
        <f>A!AA899</f>
        <v>0</v>
      </c>
      <c r="AC899">
        <f>A!AB899</f>
        <v>0</v>
      </c>
      <c r="AD899">
        <f>A!AC899</f>
        <v>0</v>
      </c>
      <c r="AE899">
        <f>A!AD899</f>
        <v>0</v>
      </c>
      <c r="AF899">
        <f>A!AE899</f>
        <v>0</v>
      </c>
      <c r="AG899">
        <f>A!AF899</f>
        <v>0</v>
      </c>
      <c r="AH899">
        <f>A!AG899</f>
        <v>0</v>
      </c>
      <c r="AI899">
        <f>A!AH899</f>
        <v>0</v>
      </c>
      <c r="AJ899">
        <f>A!AI899</f>
        <v>0</v>
      </c>
      <c r="AK899">
        <f>A!AJ899</f>
        <v>0</v>
      </c>
      <c r="AL899">
        <f>A!AK899</f>
        <v>0</v>
      </c>
      <c r="AM899">
        <f>A!AL899</f>
        <v>0</v>
      </c>
      <c r="AN899">
        <f>A!AM899</f>
        <v>0</v>
      </c>
      <c r="AO899">
        <f>A!AN899</f>
        <v>0</v>
      </c>
      <c r="AP899">
        <f>A!AO899</f>
        <v>0</v>
      </c>
      <c r="AQ899">
        <f>A!AP899</f>
        <v>0</v>
      </c>
      <c r="AR899">
        <f>A!AQ899</f>
        <v>0</v>
      </c>
      <c r="AS899">
        <f>A!AR899</f>
        <v>0</v>
      </c>
      <c r="AT899">
        <f>A!AS899</f>
        <v>0</v>
      </c>
      <c r="AU899">
        <f>A!AT899</f>
        <v>0</v>
      </c>
      <c r="AV899">
        <f>A!AU899</f>
        <v>0</v>
      </c>
      <c r="AW899" s="23" t="str">
        <f>IF(A!AV899=0,"",A!AV899)</f>
        <v/>
      </c>
      <c r="AX899">
        <f>A!AW899</f>
        <v>0</v>
      </c>
      <c r="AY899">
        <f>A!AX899</f>
        <v>0</v>
      </c>
      <c r="AZ899">
        <f>A!AY899</f>
        <v>0</v>
      </c>
      <c r="BA899">
        <f>A!AZ899</f>
        <v>0</v>
      </c>
      <c r="BB899">
        <f>A!BA899</f>
        <v>0</v>
      </c>
      <c r="BC899">
        <f>A!BB899</f>
        <v>0</v>
      </c>
      <c r="BD899">
        <f>A!BC899</f>
        <v>0</v>
      </c>
      <c r="BE899">
        <f>A!BD899</f>
        <v>0</v>
      </c>
      <c r="BF899">
        <f>A!BE899</f>
        <v>0</v>
      </c>
      <c r="BG899">
        <f>A!BF899</f>
        <v>0</v>
      </c>
      <c r="BH899">
        <f>A!BG899</f>
        <v>0</v>
      </c>
      <c r="BI899">
        <f>A!BH899</f>
        <v>0</v>
      </c>
      <c r="BJ899">
        <f>A!BI899</f>
        <v>0</v>
      </c>
      <c r="BK899">
        <f>A!BJ899</f>
        <v>0</v>
      </c>
      <c r="BL899">
        <f>A!BK899</f>
        <v>0</v>
      </c>
      <c r="BM899">
        <f>A!BL899</f>
        <v>0</v>
      </c>
      <c r="BN899">
        <f>A!BM899</f>
        <v>0</v>
      </c>
      <c r="BO899">
        <f>A!BN899</f>
        <v>0</v>
      </c>
      <c r="BP899">
        <f>A!BO899</f>
        <v>0</v>
      </c>
      <c r="BQ899">
        <f>A!BP899</f>
        <v>0</v>
      </c>
      <c r="BR899">
        <f>A!BQ899</f>
        <v>0</v>
      </c>
      <c r="BS899">
        <f>A!BR899</f>
        <v>0</v>
      </c>
      <c r="BT899">
        <f>A!BS899</f>
        <v>0</v>
      </c>
      <c r="BU899">
        <f>A!BT899</f>
        <v>0</v>
      </c>
      <c r="BV899">
        <f>A!BU899</f>
        <v>0</v>
      </c>
      <c r="BW899">
        <f>A!BV899</f>
        <v>0</v>
      </c>
      <c r="BX899">
        <f>A!BW899</f>
        <v>0</v>
      </c>
      <c r="BY899">
        <f>A!BX899</f>
        <v>0</v>
      </c>
      <c r="BZ899">
        <f>A!BY899</f>
        <v>0</v>
      </c>
      <c r="CA899">
        <f>A!BZ899</f>
        <v>0</v>
      </c>
      <c r="CB899">
        <f>A!CA899</f>
        <v>0</v>
      </c>
      <c r="CC899">
        <f>A!CB899</f>
        <v>0</v>
      </c>
      <c r="CD899">
        <f>A!CC899</f>
        <v>0</v>
      </c>
      <c r="CE899">
        <f>A!CD899</f>
        <v>0</v>
      </c>
      <c r="CF899">
        <f>A!CE899</f>
        <v>0</v>
      </c>
      <c r="CG899">
        <f>A!CF899</f>
        <v>0</v>
      </c>
      <c r="CH899">
        <f>A!CG899</f>
        <v>0</v>
      </c>
      <c r="CI899">
        <f>A!CH899</f>
        <v>0</v>
      </c>
      <c r="CJ899">
        <f>A!CI899</f>
        <v>0</v>
      </c>
      <c r="CK899">
        <f>A!CJ899</f>
        <v>0</v>
      </c>
      <c r="CL899">
        <f>A!CK899</f>
        <v>0</v>
      </c>
      <c r="CM899">
        <f>A!CL899</f>
        <v>0</v>
      </c>
      <c r="CN899">
        <f>A!CM899</f>
        <v>0</v>
      </c>
      <c r="CO899">
        <f>A!CN899</f>
        <v>0</v>
      </c>
      <c r="CP899">
        <f>A!CO899</f>
        <v>0</v>
      </c>
      <c r="CQ899">
        <f>A!CO1209</f>
        <v>0</v>
      </c>
      <c r="CR899">
        <f>A!CP899</f>
        <v>0</v>
      </c>
      <c r="CS899">
        <f>A!CQ899</f>
        <v>0</v>
      </c>
    </row>
    <row r="900" spans="1:97" x14ac:dyDescent="0.2">
      <c r="A900">
        <f>A!A900</f>
        <v>0</v>
      </c>
      <c r="B900">
        <f>A!B900</f>
        <v>0</v>
      </c>
      <c r="C900">
        <f>A!C900</f>
        <v>0</v>
      </c>
      <c r="D900">
        <f>A!D900</f>
        <v>0</v>
      </c>
      <c r="E900">
        <f>A!E900</f>
        <v>0</v>
      </c>
      <c r="F900">
        <f>A!F900</f>
        <v>0</v>
      </c>
      <c r="G900">
        <f>A!G900</f>
        <v>0</v>
      </c>
      <c r="H900">
        <f>A!H900</f>
        <v>0</v>
      </c>
      <c r="I900">
        <f>A!I900</f>
        <v>0</v>
      </c>
      <c r="J900">
        <f>A!J900</f>
        <v>0</v>
      </c>
      <c r="K900">
        <f>A!K900</f>
        <v>0</v>
      </c>
      <c r="L900">
        <f>A!L900</f>
        <v>0</v>
      </c>
      <c r="M900">
        <f>A!M900</f>
        <v>0</v>
      </c>
      <c r="N900">
        <f>A!N900</f>
        <v>0</v>
      </c>
      <c r="O900">
        <f>A!O900</f>
        <v>0</v>
      </c>
      <c r="P900" s="23" t="str">
        <f>IF(A!P900="","",INDEX(B!$A$1:$BT$2000,MATCH(A!P900,B!$AX$1:$AX$2000,0),D!$B$5))</f>
        <v/>
      </c>
      <c r="Q900">
        <f>A!Q900</f>
        <v>0</v>
      </c>
      <c r="R900">
        <f>A!R900</f>
        <v>0</v>
      </c>
      <c r="S900">
        <f>A!S900</f>
        <v>0</v>
      </c>
      <c r="T900">
        <f>A!T900</f>
        <v>0</v>
      </c>
      <c r="U900">
        <f>A!U900</f>
        <v>0</v>
      </c>
      <c r="V900" s="23">
        <f>IF(A!V900="&lt;",1,A!V900)</f>
        <v>0</v>
      </c>
      <c r="W900">
        <f>A!W900</f>
        <v>0</v>
      </c>
      <c r="X900">
        <f>A!X900</f>
        <v>0</v>
      </c>
      <c r="Y900">
        <f>A!Y900</f>
        <v>0</v>
      </c>
      <c r="Z900" s="23">
        <f t="shared" ref="Z900:Z963" si="14">_xlfn.NUMBERVALUE(MID(Y900,27,3))</f>
        <v>0</v>
      </c>
      <c r="AA900">
        <f>A!Z900</f>
        <v>0</v>
      </c>
      <c r="AB900">
        <f>A!AA900</f>
        <v>0</v>
      </c>
      <c r="AC900">
        <f>A!AB900</f>
        <v>0</v>
      </c>
      <c r="AD900">
        <f>A!AC900</f>
        <v>0</v>
      </c>
      <c r="AE900">
        <f>A!AD900</f>
        <v>0</v>
      </c>
      <c r="AF900">
        <f>A!AE900</f>
        <v>0</v>
      </c>
      <c r="AG900">
        <f>A!AF900</f>
        <v>0</v>
      </c>
      <c r="AH900">
        <f>A!AG900</f>
        <v>0</v>
      </c>
      <c r="AI900">
        <f>A!AH900</f>
        <v>0</v>
      </c>
      <c r="AJ900">
        <f>A!AI900</f>
        <v>0</v>
      </c>
      <c r="AK900">
        <f>A!AJ900</f>
        <v>0</v>
      </c>
      <c r="AL900">
        <f>A!AK900</f>
        <v>0</v>
      </c>
      <c r="AM900">
        <f>A!AL900</f>
        <v>0</v>
      </c>
      <c r="AN900">
        <f>A!AM900</f>
        <v>0</v>
      </c>
      <c r="AO900">
        <f>A!AN900</f>
        <v>0</v>
      </c>
      <c r="AP900">
        <f>A!AO900</f>
        <v>0</v>
      </c>
      <c r="AQ900">
        <f>A!AP900</f>
        <v>0</v>
      </c>
      <c r="AR900">
        <f>A!AQ900</f>
        <v>0</v>
      </c>
      <c r="AS900">
        <f>A!AR900</f>
        <v>0</v>
      </c>
      <c r="AT900">
        <f>A!AS900</f>
        <v>0</v>
      </c>
      <c r="AU900">
        <f>A!AT900</f>
        <v>0</v>
      </c>
      <c r="AV900">
        <f>A!AU900</f>
        <v>0</v>
      </c>
      <c r="AW900" s="23" t="str">
        <f>IF(A!AV900=0,"",A!AV900)</f>
        <v/>
      </c>
      <c r="AX900">
        <f>A!AW900</f>
        <v>0</v>
      </c>
      <c r="AY900">
        <f>A!AX900</f>
        <v>0</v>
      </c>
      <c r="AZ900">
        <f>A!AY900</f>
        <v>0</v>
      </c>
      <c r="BA900">
        <f>A!AZ900</f>
        <v>0</v>
      </c>
      <c r="BB900">
        <f>A!BA900</f>
        <v>0</v>
      </c>
      <c r="BC900">
        <f>A!BB900</f>
        <v>0</v>
      </c>
      <c r="BD900">
        <f>A!BC900</f>
        <v>0</v>
      </c>
      <c r="BE900">
        <f>A!BD900</f>
        <v>0</v>
      </c>
      <c r="BF900">
        <f>A!BE900</f>
        <v>0</v>
      </c>
      <c r="BG900">
        <f>A!BF900</f>
        <v>0</v>
      </c>
      <c r="BH900">
        <f>A!BG900</f>
        <v>0</v>
      </c>
      <c r="BI900">
        <f>A!BH900</f>
        <v>0</v>
      </c>
      <c r="BJ900">
        <f>A!BI900</f>
        <v>0</v>
      </c>
      <c r="BK900">
        <f>A!BJ900</f>
        <v>0</v>
      </c>
      <c r="BL900">
        <f>A!BK900</f>
        <v>0</v>
      </c>
      <c r="BM900">
        <f>A!BL900</f>
        <v>0</v>
      </c>
      <c r="BN900">
        <f>A!BM900</f>
        <v>0</v>
      </c>
      <c r="BO900">
        <f>A!BN900</f>
        <v>0</v>
      </c>
      <c r="BP900">
        <f>A!BO900</f>
        <v>0</v>
      </c>
      <c r="BQ900">
        <f>A!BP900</f>
        <v>0</v>
      </c>
      <c r="BR900">
        <f>A!BQ900</f>
        <v>0</v>
      </c>
      <c r="BS900">
        <f>A!BR900</f>
        <v>0</v>
      </c>
      <c r="BT900">
        <f>A!BS900</f>
        <v>0</v>
      </c>
      <c r="BU900">
        <f>A!BT900</f>
        <v>0</v>
      </c>
      <c r="BV900">
        <f>A!BU900</f>
        <v>0</v>
      </c>
      <c r="BW900">
        <f>A!BV900</f>
        <v>0</v>
      </c>
      <c r="BX900">
        <f>A!BW900</f>
        <v>0</v>
      </c>
      <c r="BY900">
        <f>A!BX900</f>
        <v>0</v>
      </c>
      <c r="BZ900">
        <f>A!BY900</f>
        <v>0</v>
      </c>
      <c r="CA900">
        <f>A!BZ900</f>
        <v>0</v>
      </c>
      <c r="CB900">
        <f>A!CA900</f>
        <v>0</v>
      </c>
      <c r="CC900">
        <f>A!CB900</f>
        <v>0</v>
      </c>
      <c r="CD900">
        <f>A!CC900</f>
        <v>0</v>
      </c>
      <c r="CE900">
        <f>A!CD900</f>
        <v>0</v>
      </c>
      <c r="CF900">
        <f>A!CE900</f>
        <v>0</v>
      </c>
      <c r="CG900">
        <f>A!CF900</f>
        <v>0</v>
      </c>
      <c r="CH900">
        <f>A!CG900</f>
        <v>0</v>
      </c>
      <c r="CI900">
        <f>A!CH900</f>
        <v>0</v>
      </c>
      <c r="CJ900">
        <f>A!CI900</f>
        <v>0</v>
      </c>
      <c r="CK900">
        <f>A!CJ900</f>
        <v>0</v>
      </c>
      <c r="CL900">
        <f>A!CK900</f>
        <v>0</v>
      </c>
      <c r="CM900">
        <f>A!CL900</f>
        <v>0</v>
      </c>
      <c r="CN900">
        <f>A!CM900</f>
        <v>0</v>
      </c>
      <c r="CO900">
        <f>A!CN900</f>
        <v>0</v>
      </c>
      <c r="CP900">
        <f>A!CO900</f>
        <v>0</v>
      </c>
      <c r="CQ900">
        <f>A!CO1210</f>
        <v>0</v>
      </c>
      <c r="CR900">
        <f>A!CP900</f>
        <v>0</v>
      </c>
      <c r="CS900">
        <f>A!CQ900</f>
        <v>0</v>
      </c>
    </row>
    <row r="901" spans="1:97" x14ac:dyDescent="0.2">
      <c r="A901">
        <f>A!A901</f>
        <v>0</v>
      </c>
      <c r="B901">
        <f>A!B901</f>
        <v>0</v>
      </c>
      <c r="C901">
        <f>A!C901</f>
        <v>0</v>
      </c>
      <c r="D901">
        <f>A!D901</f>
        <v>0</v>
      </c>
      <c r="E901">
        <f>A!E901</f>
        <v>0</v>
      </c>
      <c r="F901">
        <f>A!F901</f>
        <v>0</v>
      </c>
      <c r="G901">
        <f>A!G901</f>
        <v>0</v>
      </c>
      <c r="H901">
        <f>A!H901</f>
        <v>0</v>
      </c>
      <c r="I901">
        <f>A!I901</f>
        <v>0</v>
      </c>
      <c r="J901">
        <f>A!J901</f>
        <v>0</v>
      </c>
      <c r="K901">
        <f>A!K901</f>
        <v>0</v>
      </c>
      <c r="L901">
        <f>A!L901</f>
        <v>0</v>
      </c>
      <c r="M901">
        <f>A!M901</f>
        <v>0</v>
      </c>
      <c r="N901">
        <f>A!N901</f>
        <v>0</v>
      </c>
      <c r="O901">
        <f>A!O901</f>
        <v>0</v>
      </c>
      <c r="P901" s="23" t="str">
        <f>IF(A!P901="","",INDEX(B!$A$1:$BT$2000,MATCH(A!P901,B!$AX$1:$AX$2000,0),D!$B$5))</f>
        <v/>
      </c>
      <c r="Q901">
        <f>A!Q901</f>
        <v>0</v>
      </c>
      <c r="R901">
        <f>A!R901</f>
        <v>0</v>
      </c>
      <c r="S901">
        <f>A!S901</f>
        <v>0</v>
      </c>
      <c r="T901">
        <f>A!T901</f>
        <v>0</v>
      </c>
      <c r="U901">
        <f>A!U901</f>
        <v>0</v>
      </c>
      <c r="V901" s="23">
        <f>IF(A!V901="&lt;",1,A!V901)</f>
        <v>0</v>
      </c>
      <c r="W901">
        <f>A!W901</f>
        <v>0</v>
      </c>
      <c r="X901">
        <f>A!X901</f>
        <v>0</v>
      </c>
      <c r="Y901">
        <f>A!Y901</f>
        <v>0</v>
      </c>
      <c r="Z901" s="23">
        <f t="shared" si="14"/>
        <v>0</v>
      </c>
      <c r="AA901">
        <f>A!Z901</f>
        <v>0</v>
      </c>
      <c r="AB901">
        <f>A!AA901</f>
        <v>0</v>
      </c>
      <c r="AC901">
        <f>A!AB901</f>
        <v>0</v>
      </c>
      <c r="AD901">
        <f>A!AC901</f>
        <v>0</v>
      </c>
      <c r="AE901">
        <f>A!AD901</f>
        <v>0</v>
      </c>
      <c r="AF901">
        <f>A!AE901</f>
        <v>0</v>
      </c>
      <c r="AG901">
        <f>A!AF901</f>
        <v>0</v>
      </c>
      <c r="AH901">
        <f>A!AG901</f>
        <v>0</v>
      </c>
      <c r="AI901">
        <f>A!AH901</f>
        <v>0</v>
      </c>
      <c r="AJ901">
        <f>A!AI901</f>
        <v>0</v>
      </c>
      <c r="AK901">
        <f>A!AJ901</f>
        <v>0</v>
      </c>
      <c r="AL901">
        <f>A!AK901</f>
        <v>0</v>
      </c>
      <c r="AM901">
        <f>A!AL901</f>
        <v>0</v>
      </c>
      <c r="AN901">
        <f>A!AM901</f>
        <v>0</v>
      </c>
      <c r="AO901">
        <f>A!AN901</f>
        <v>0</v>
      </c>
      <c r="AP901">
        <f>A!AO901</f>
        <v>0</v>
      </c>
      <c r="AQ901">
        <f>A!AP901</f>
        <v>0</v>
      </c>
      <c r="AR901">
        <f>A!AQ901</f>
        <v>0</v>
      </c>
      <c r="AS901">
        <f>A!AR901</f>
        <v>0</v>
      </c>
      <c r="AT901">
        <f>A!AS901</f>
        <v>0</v>
      </c>
      <c r="AU901">
        <f>A!AT901</f>
        <v>0</v>
      </c>
      <c r="AV901">
        <f>A!AU901</f>
        <v>0</v>
      </c>
      <c r="AW901" s="23" t="str">
        <f>IF(A!AV901=0,"",A!AV901)</f>
        <v/>
      </c>
      <c r="AX901">
        <f>A!AW901</f>
        <v>0</v>
      </c>
      <c r="AY901">
        <f>A!AX901</f>
        <v>0</v>
      </c>
      <c r="AZ901">
        <f>A!AY901</f>
        <v>0</v>
      </c>
      <c r="BA901">
        <f>A!AZ901</f>
        <v>0</v>
      </c>
      <c r="BB901">
        <f>A!BA901</f>
        <v>0</v>
      </c>
      <c r="BC901">
        <f>A!BB901</f>
        <v>0</v>
      </c>
      <c r="BD901">
        <f>A!BC901</f>
        <v>0</v>
      </c>
      <c r="BE901">
        <f>A!BD901</f>
        <v>0</v>
      </c>
      <c r="BF901">
        <f>A!BE901</f>
        <v>0</v>
      </c>
      <c r="BG901">
        <f>A!BF901</f>
        <v>0</v>
      </c>
      <c r="BH901">
        <f>A!BG901</f>
        <v>0</v>
      </c>
      <c r="BI901">
        <f>A!BH901</f>
        <v>0</v>
      </c>
      <c r="BJ901">
        <f>A!BI901</f>
        <v>0</v>
      </c>
      <c r="BK901">
        <f>A!BJ901</f>
        <v>0</v>
      </c>
      <c r="BL901">
        <f>A!BK901</f>
        <v>0</v>
      </c>
      <c r="BM901">
        <f>A!BL901</f>
        <v>0</v>
      </c>
      <c r="BN901">
        <f>A!BM901</f>
        <v>0</v>
      </c>
      <c r="BO901">
        <f>A!BN901</f>
        <v>0</v>
      </c>
      <c r="BP901">
        <f>A!BO901</f>
        <v>0</v>
      </c>
      <c r="BQ901">
        <f>A!BP901</f>
        <v>0</v>
      </c>
      <c r="BR901">
        <f>A!BQ901</f>
        <v>0</v>
      </c>
      <c r="BS901">
        <f>A!BR901</f>
        <v>0</v>
      </c>
      <c r="BT901">
        <f>A!BS901</f>
        <v>0</v>
      </c>
      <c r="BU901">
        <f>A!BT901</f>
        <v>0</v>
      </c>
      <c r="BV901">
        <f>A!BU901</f>
        <v>0</v>
      </c>
      <c r="BW901">
        <f>A!BV901</f>
        <v>0</v>
      </c>
      <c r="BX901">
        <f>A!BW901</f>
        <v>0</v>
      </c>
      <c r="BY901">
        <f>A!BX901</f>
        <v>0</v>
      </c>
      <c r="BZ901">
        <f>A!BY901</f>
        <v>0</v>
      </c>
      <c r="CA901">
        <f>A!BZ901</f>
        <v>0</v>
      </c>
      <c r="CB901">
        <f>A!CA901</f>
        <v>0</v>
      </c>
      <c r="CC901">
        <f>A!CB901</f>
        <v>0</v>
      </c>
      <c r="CD901">
        <f>A!CC901</f>
        <v>0</v>
      </c>
      <c r="CE901">
        <f>A!CD901</f>
        <v>0</v>
      </c>
      <c r="CF901">
        <f>A!CE901</f>
        <v>0</v>
      </c>
      <c r="CG901">
        <f>A!CF901</f>
        <v>0</v>
      </c>
      <c r="CH901">
        <f>A!CG901</f>
        <v>0</v>
      </c>
      <c r="CI901">
        <f>A!CH901</f>
        <v>0</v>
      </c>
      <c r="CJ901">
        <f>A!CI901</f>
        <v>0</v>
      </c>
      <c r="CK901">
        <f>A!CJ901</f>
        <v>0</v>
      </c>
      <c r="CL901">
        <f>A!CK901</f>
        <v>0</v>
      </c>
      <c r="CM901">
        <f>A!CL901</f>
        <v>0</v>
      </c>
      <c r="CN901">
        <f>A!CM901</f>
        <v>0</v>
      </c>
      <c r="CO901">
        <f>A!CN901</f>
        <v>0</v>
      </c>
      <c r="CP901">
        <f>A!CO901</f>
        <v>0</v>
      </c>
      <c r="CQ901">
        <f>A!CO1211</f>
        <v>0</v>
      </c>
      <c r="CR901">
        <f>A!CP901</f>
        <v>0</v>
      </c>
      <c r="CS901">
        <f>A!CQ901</f>
        <v>0</v>
      </c>
    </row>
    <row r="902" spans="1:97" x14ac:dyDescent="0.2">
      <c r="A902">
        <f>A!A902</f>
        <v>0</v>
      </c>
      <c r="B902">
        <f>A!B902</f>
        <v>0</v>
      </c>
      <c r="C902">
        <f>A!C902</f>
        <v>0</v>
      </c>
      <c r="D902">
        <f>A!D902</f>
        <v>0</v>
      </c>
      <c r="E902">
        <f>A!E902</f>
        <v>0</v>
      </c>
      <c r="F902">
        <f>A!F902</f>
        <v>0</v>
      </c>
      <c r="G902">
        <f>A!G902</f>
        <v>0</v>
      </c>
      <c r="H902">
        <f>A!H902</f>
        <v>0</v>
      </c>
      <c r="I902">
        <f>A!I902</f>
        <v>0</v>
      </c>
      <c r="J902">
        <f>A!J902</f>
        <v>0</v>
      </c>
      <c r="K902">
        <f>A!K902</f>
        <v>0</v>
      </c>
      <c r="L902">
        <f>A!L902</f>
        <v>0</v>
      </c>
      <c r="M902">
        <f>A!M902</f>
        <v>0</v>
      </c>
      <c r="N902">
        <f>A!N902</f>
        <v>0</v>
      </c>
      <c r="O902">
        <f>A!O902</f>
        <v>0</v>
      </c>
      <c r="P902" s="23" t="str">
        <f>IF(A!P902="","",INDEX(B!$A$1:$BT$2000,MATCH(A!P902,B!$AX$1:$AX$2000,0),D!$B$5))</f>
        <v/>
      </c>
      <c r="Q902">
        <f>A!Q902</f>
        <v>0</v>
      </c>
      <c r="R902">
        <f>A!R902</f>
        <v>0</v>
      </c>
      <c r="S902">
        <f>A!S902</f>
        <v>0</v>
      </c>
      <c r="T902">
        <f>A!T902</f>
        <v>0</v>
      </c>
      <c r="U902">
        <f>A!U902</f>
        <v>0</v>
      </c>
      <c r="V902" s="23">
        <f>IF(A!V902="&lt;",1,A!V902)</f>
        <v>0</v>
      </c>
      <c r="W902">
        <f>A!W902</f>
        <v>0</v>
      </c>
      <c r="X902">
        <f>A!X902</f>
        <v>0</v>
      </c>
      <c r="Y902">
        <f>A!Y902</f>
        <v>0</v>
      </c>
      <c r="Z902" s="23">
        <f t="shared" si="14"/>
        <v>0</v>
      </c>
      <c r="AA902">
        <f>A!Z902</f>
        <v>0</v>
      </c>
      <c r="AB902">
        <f>A!AA902</f>
        <v>0</v>
      </c>
      <c r="AC902">
        <f>A!AB902</f>
        <v>0</v>
      </c>
      <c r="AD902">
        <f>A!AC902</f>
        <v>0</v>
      </c>
      <c r="AE902">
        <f>A!AD902</f>
        <v>0</v>
      </c>
      <c r="AF902">
        <f>A!AE902</f>
        <v>0</v>
      </c>
      <c r="AG902">
        <f>A!AF902</f>
        <v>0</v>
      </c>
      <c r="AH902">
        <f>A!AG902</f>
        <v>0</v>
      </c>
      <c r="AI902">
        <f>A!AH902</f>
        <v>0</v>
      </c>
      <c r="AJ902">
        <f>A!AI902</f>
        <v>0</v>
      </c>
      <c r="AK902">
        <f>A!AJ902</f>
        <v>0</v>
      </c>
      <c r="AL902">
        <f>A!AK902</f>
        <v>0</v>
      </c>
      <c r="AM902">
        <f>A!AL902</f>
        <v>0</v>
      </c>
      <c r="AN902">
        <f>A!AM902</f>
        <v>0</v>
      </c>
      <c r="AO902">
        <f>A!AN902</f>
        <v>0</v>
      </c>
      <c r="AP902">
        <f>A!AO902</f>
        <v>0</v>
      </c>
      <c r="AQ902">
        <f>A!AP902</f>
        <v>0</v>
      </c>
      <c r="AR902">
        <f>A!AQ902</f>
        <v>0</v>
      </c>
      <c r="AS902">
        <f>A!AR902</f>
        <v>0</v>
      </c>
      <c r="AT902">
        <f>A!AS902</f>
        <v>0</v>
      </c>
      <c r="AU902">
        <f>A!AT902</f>
        <v>0</v>
      </c>
      <c r="AV902">
        <f>A!AU902</f>
        <v>0</v>
      </c>
      <c r="AW902" s="23" t="str">
        <f>IF(A!AV902=0,"",A!AV902)</f>
        <v/>
      </c>
      <c r="AX902">
        <f>A!AW902</f>
        <v>0</v>
      </c>
      <c r="AY902">
        <f>A!AX902</f>
        <v>0</v>
      </c>
      <c r="AZ902">
        <f>A!AY902</f>
        <v>0</v>
      </c>
      <c r="BA902">
        <f>A!AZ902</f>
        <v>0</v>
      </c>
      <c r="BB902">
        <f>A!BA902</f>
        <v>0</v>
      </c>
      <c r="BC902">
        <f>A!BB902</f>
        <v>0</v>
      </c>
      <c r="BD902">
        <f>A!BC902</f>
        <v>0</v>
      </c>
      <c r="BE902">
        <f>A!BD902</f>
        <v>0</v>
      </c>
      <c r="BF902">
        <f>A!BE902</f>
        <v>0</v>
      </c>
      <c r="BG902">
        <f>A!BF902</f>
        <v>0</v>
      </c>
      <c r="BH902">
        <f>A!BG902</f>
        <v>0</v>
      </c>
      <c r="BI902">
        <f>A!BH902</f>
        <v>0</v>
      </c>
      <c r="BJ902">
        <f>A!BI902</f>
        <v>0</v>
      </c>
      <c r="BK902">
        <f>A!BJ902</f>
        <v>0</v>
      </c>
      <c r="BL902">
        <f>A!BK902</f>
        <v>0</v>
      </c>
      <c r="BM902">
        <f>A!BL902</f>
        <v>0</v>
      </c>
      <c r="BN902">
        <f>A!BM902</f>
        <v>0</v>
      </c>
      <c r="BO902">
        <f>A!BN902</f>
        <v>0</v>
      </c>
      <c r="BP902">
        <f>A!BO902</f>
        <v>0</v>
      </c>
      <c r="BQ902">
        <f>A!BP902</f>
        <v>0</v>
      </c>
      <c r="BR902">
        <f>A!BQ902</f>
        <v>0</v>
      </c>
      <c r="BS902">
        <f>A!BR902</f>
        <v>0</v>
      </c>
      <c r="BT902">
        <f>A!BS902</f>
        <v>0</v>
      </c>
      <c r="BU902">
        <f>A!BT902</f>
        <v>0</v>
      </c>
      <c r="BV902">
        <f>A!BU902</f>
        <v>0</v>
      </c>
      <c r="BW902">
        <f>A!BV902</f>
        <v>0</v>
      </c>
      <c r="BX902">
        <f>A!BW902</f>
        <v>0</v>
      </c>
      <c r="BY902">
        <f>A!BX902</f>
        <v>0</v>
      </c>
      <c r="BZ902">
        <f>A!BY902</f>
        <v>0</v>
      </c>
      <c r="CA902">
        <f>A!BZ902</f>
        <v>0</v>
      </c>
      <c r="CB902">
        <f>A!CA902</f>
        <v>0</v>
      </c>
      <c r="CC902">
        <f>A!CB902</f>
        <v>0</v>
      </c>
      <c r="CD902">
        <f>A!CC902</f>
        <v>0</v>
      </c>
      <c r="CE902">
        <f>A!CD902</f>
        <v>0</v>
      </c>
      <c r="CF902">
        <f>A!CE902</f>
        <v>0</v>
      </c>
      <c r="CG902">
        <f>A!CF902</f>
        <v>0</v>
      </c>
      <c r="CH902">
        <f>A!CG902</f>
        <v>0</v>
      </c>
      <c r="CI902">
        <f>A!CH902</f>
        <v>0</v>
      </c>
      <c r="CJ902">
        <f>A!CI902</f>
        <v>0</v>
      </c>
      <c r="CK902">
        <f>A!CJ902</f>
        <v>0</v>
      </c>
      <c r="CL902">
        <f>A!CK902</f>
        <v>0</v>
      </c>
      <c r="CM902">
        <f>A!CL902</f>
        <v>0</v>
      </c>
      <c r="CN902">
        <f>A!CM902</f>
        <v>0</v>
      </c>
      <c r="CO902">
        <f>A!CN902</f>
        <v>0</v>
      </c>
      <c r="CP902">
        <f>A!CO902</f>
        <v>0</v>
      </c>
      <c r="CQ902">
        <f>A!CO1212</f>
        <v>0</v>
      </c>
      <c r="CR902">
        <f>A!CP902</f>
        <v>0</v>
      </c>
      <c r="CS902">
        <f>A!CQ902</f>
        <v>0</v>
      </c>
    </row>
    <row r="903" spans="1:97" x14ac:dyDescent="0.2">
      <c r="A903">
        <f>A!A903</f>
        <v>0</v>
      </c>
      <c r="B903">
        <f>A!B903</f>
        <v>0</v>
      </c>
      <c r="C903">
        <f>A!C903</f>
        <v>0</v>
      </c>
      <c r="D903">
        <f>A!D903</f>
        <v>0</v>
      </c>
      <c r="E903">
        <f>A!E903</f>
        <v>0</v>
      </c>
      <c r="F903">
        <f>A!F903</f>
        <v>0</v>
      </c>
      <c r="G903">
        <f>A!G903</f>
        <v>0</v>
      </c>
      <c r="H903">
        <f>A!H903</f>
        <v>0</v>
      </c>
      <c r="I903">
        <f>A!I903</f>
        <v>0</v>
      </c>
      <c r="J903">
        <f>A!J903</f>
        <v>0</v>
      </c>
      <c r="K903">
        <f>A!K903</f>
        <v>0</v>
      </c>
      <c r="L903">
        <f>A!L903</f>
        <v>0</v>
      </c>
      <c r="M903">
        <f>A!M903</f>
        <v>0</v>
      </c>
      <c r="N903">
        <f>A!N903</f>
        <v>0</v>
      </c>
      <c r="O903">
        <f>A!O903</f>
        <v>0</v>
      </c>
      <c r="P903" s="23" t="str">
        <f>IF(A!P903="","",INDEX(B!$A$1:$BT$2000,MATCH(A!P903,B!$AX$1:$AX$2000,0),D!$B$5))</f>
        <v/>
      </c>
      <c r="Q903">
        <f>A!Q903</f>
        <v>0</v>
      </c>
      <c r="R903">
        <f>A!R903</f>
        <v>0</v>
      </c>
      <c r="S903">
        <f>A!S903</f>
        <v>0</v>
      </c>
      <c r="T903">
        <f>A!T903</f>
        <v>0</v>
      </c>
      <c r="U903">
        <f>A!U903</f>
        <v>0</v>
      </c>
      <c r="V903" s="23">
        <f>IF(A!V903="&lt;",1,A!V903)</f>
        <v>0</v>
      </c>
      <c r="W903">
        <f>A!W903</f>
        <v>0</v>
      </c>
      <c r="X903">
        <f>A!X903</f>
        <v>0</v>
      </c>
      <c r="Y903">
        <f>A!Y903</f>
        <v>0</v>
      </c>
      <c r="Z903" s="23">
        <f t="shared" si="14"/>
        <v>0</v>
      </c>
      <c r="AA903">
        <f>A!Z903</f>
        <v>0</v>
      </c>
      <c r="AB903">
        <f>A!AA903</f>
        <v>0</v>
      </c>
      <c r="AC903">
        <f>A!AB903</f>
        <v>0</v>
      </c>
      <c r="AD903">
        <f>A!AC903</f>
        <v>0</v>
      </c>
      <c r="AE903">
        <f>A!AD903</f>
        <v>0</v>
      </c>
      <c r="AF903">
        <f>A!AE903</f>
        <v>0</v>
      </c>
      <c r="AG903">
        <f>A!AF903</f>
        <v>0</v>
      </c>
      <c r="AH903">
        <f>A!AG903</f>
        <v>0</v>
      </c>
      <c r="AI903">
        <f>A!AH903</f>
        <v>0</v>
      </c>
      <c r="AJ903">
        <f>A!AI903</f>
        <v>0</v>
      </c>
      <c r="AK903">
        <f>A!AJ903</f>
        <v>0</v>
      </c>
      <c r="AL903">
        <f>A!AK903</f>
        <v>0</v>
      </c>
      <c r="AM903">
        <f>A!AL903</f>
        <v>0</v>
      </c>
      <c r="AN903">
        <f>A!AM903</f>
        <v>0</v>
      </c>
      <c r="AO903">
        <f>A!AN903</f>
        <v>0</v>
      </c>
      <c r="AP903">
        <f>A!AO903</f>
        <v>0</v>
      </c>
      <c r="AQ903">
        <f>A!AP903</f>
        <v>0</v>
      </c>
      <c r="AR903">
        <f>A!AQ903</f>
        <v>0</v>
      </c>
      <c r="AS903">
        <f>A!AR903</f>
        <v>0</v>
      </c>
      <c r="AT903">
        <f>A!AS903</f>
        <v>0</v>
      </c>
      <c r="AU903">
        <f>A!AT903</f>
        <v>0</v>
      </c>
      <c r="AV903">
        <f>A!AU903</f>
        <v>0</v>
      </c>
      <c r="AW903" s="23" t="str">
        <f>IF(A!AV903=0,"",A!AV903)</f>
        <v/>
      </c>
      <c r="AX903">
        <f>A!AW903</f>
        <v>0</v>
      </c>
      <c r="AY903">
        <f>A!AX903</f>
        <v>0</v>
      </c>
      <c r="AZ903">
        <f>A!AY903</f>
        <v>0</v>
      </c>
      <c r="BA903">
        <f>A!AZ903</f>
        <v>0</v>
      </c>
      <c r="BB903">
        <f>A!BA903</f>
        <v>0</v>
      </c>
      <c r="BC903">
        <f>A!BB903</f>
        <v>0</v>
      </c>
      <c r="BD903">
        <f>A!BC903</f>
        <v>0</v>
      </c>
      <c r="BE903">
        <f>A!BD903</f>
        <v>0</v>
      </c>
      <c r="BF903">
        <f>A!BE903</f>
        <v>0</v>
      </c>
      <c r="BG903">
        <f>A!BF903</f>
        <v>0</v>
      </c>
      <c r="BH903">
        <f>A!BG903</f>
        <v>0</v>
      </c>
      <c r="BI903">
        <f>A!BH903</f>
        <v>0</v>
      </c>
      <c r="BJ903">
        <f>A!BI903</f>
        <v>0</v>
      </c>
      <c r="BK903">
        <f>A!BJ903</f>
        <v>0</v>
      </c>
      <c r="BL903">
        <f>A!BK903</f>
        <v>0</v>
      </c>
      <c r="BM903">
        <f>A!BL903</f>
        <v>0</v>
      </c>
      <c r="BN903">
        <f>A!BM903</f>
        <v>0</v>
      </c>
      <c r="BO903">
        <f>A!BN903</f>
        <v>0</v>
      </c>
      <c r="BP903">
        <f>A!BO903</f>
        <v>0</v>
      </c>
      <c r="BQ903">
        <f>A!BP903</f>
        <v>0</v>
      </c>
      <c r="BR903">
        <f>A!BQ903</f>
        <v>0</v>
      </c>
      <c r="BS903">
        <f>A!BR903</f>
        <v>0</v>
      </c>
      <c r="BT903">
        <f>A!BS903</f>
        <v>0</v>
      </c>
      <c r="BU903">
        <f>A!BT903</f>
        <v>0</v>
      </c>
      <c r="BV903">
        <f>A!BU903</f>
        <v>0</v>
      </c>
      <c r="BW903">
        <f>A!BV903</f>
        <v>0</v>
      </c>
      <c r="BX903">
        <f>A!BW903</f>
        <v>0</v>
      </c>
      <c r="BY903">
        <f>A!BX903</f>
        <v>0</v>
      </c>
      <c r="BZ903">
        <f>A!BY903</f>
        <v>0</v>
      </c>
      <c r="CA903">
        <f>A!BZ903</f>
        <v>0</v>
      </c>
      <c r="CB903">
        <f>A!CA903</f>
        <v>0</v>
      </c>
      <c r="CC903">
        <f>A!CB903</f>
        <v>0</v>
      </c>
      <c r="CD903">
        <f>A!CC903</f>
        <v>0</v>
      </c>
      <c r="CE903">
        <f>A!CD903</f>
        <v>0</v>
      </c>
      <c r="CF903">
        <f>A!CE903</f>
        <v>0</v>
      </c>
      <c r="CG903">
        <f>A!CF903</f>
        <v>0</v>
      </c>
      <c r="CH903">
        <f>A!CG903</f>
        <v>0</v>
      </c>
      <c r="CI903">
        <f>A!CH903</f>
        <v>0</v>
      </c>
      <c r="CJ903">
        <f>A!CI903</f>
        <v>0</v>
      </c>
      <c r="CK903">
        <f>A!CJ903</f>
        <v>0</v>
      </c>
      <c r="CL903">
        <f>A!CK903</f>
        <v>0</v>
      </c>
      <c r="CM903">
        <f>A!CL903</f>
        <v>0</v>
      </c>
      <c r="CN903">
        <f>A!CM903</f>
        <v>0</v>
      </c>
      <c r="CO903">
        <f>A!CN903</f>
        <v>0</v>
      </c>
      <c r="CP903">
        <f>A!CO903</f>
        <v>0</v>
      </c>
      <c r="CQ903">
        <f>A!CO1213</f>
        <v>0</v>
      </c>
      <c r="CR903">
        <f>A!CP903</f>
        <v>0</v>
      </c>
      <c r="CS903">
        <f>A!CQ903</f>
        <v>0</v>
      </c>
    </row>
    <row r="904" spans="1:97" x14ac:dyDescent="0.2">
      <c r="A904">
        <f>A!A904</f>
        <v>0</v>
      </c>
      <c r="B904">
        <f>A!B904</f>
        <v>0</v>
      </c>
      <c r="C904">
        <f>A!C904</f>
        <v>0</v>
      </c>
      <c r="D904">
        <f>A!D904</f>
        <v>0</v>
      </c>
      <c r="E904">
        <f>A!E904</f>
        <v>0</v>
      </c>
      <c r="F904">
        <f>A!F904</f>
        <v>0</v>
      </c>
      <c r="G904">
        <f>A!G904</f>
        <v>0</v>
      </c>
      <c r="H904">
        <f>A!H904</f>
        <v>0</v>
      </c>
      <c r="I904">
        <f>A!I904</f>
        <v>0</v>
      </c>
      <c r="J904">
        <f>A!J904</f>
        <v>0</v>
      </c>
      <c r="K904">
        <f>A!K904</f>
        <v>0</v>
      </c>
      <c r="L904">
        <f>A!L904</f>
        <v>0</v>
      </c>
      <c r="M904">
        <f>A!M904</f>
        <v>0</v>
      </c>
      <c r="N904">
        <f>A!N904</f>
        <v>0</v>
      </c>
      <c r="O904">
        <f>A!O904</f>
        <v>0</v>
      </c>
      <c r="P904" s="23" t="str">
        <f>IF(A!P904="","",INDEX(B!$A$1:$BT$2000,MATCH(A!P904,B!$AX$1:$AX$2000,0),D!$B$5))</f>
        <v/>
      </c>
      <c r="Q904">
        <f>A!Q904</f>
        <v>0</v>
      </c>
      <c r="R904">
        <f>A!R904</f>
        <v>0</v>
      </c>
      <c r="S904">
        <f>A!S904</f>
        <v>0</v>
      </c>
      <c r="T904">
        <f>A!T904</f>
        <v>0</v>
      </c>
      <c r="U904">
        <f>A!U904</f>
        <v>0</v>
      </c>
      <c r="V904" s="23">
        <f>IF(A!V904="&lt;",1,A!V904)</f>
        <v>0</v>
      </c>
      <c r="W904">
        <f>A!W904</f>
        <v>0</v>
      </c>
      <c r="X904">
        <f>A!X904</f>
        <v>0</v>
      </c>
      <c r="Y904">
        <f>A!Y904</f>
        <v>0</v>
      </c>
      <c r="Z904" s="23">
        <f t="shared" si="14"/>
        <v>0</v>
      </c>
      <c r="AA904">
        <f>A!Z904</f>
        <v>0</v>
      </c>
      <c r="AB904">
        <f>A!AA904</f>
        <v>0</v>
      </c>
      <c r="AC904">
        <f>A!AB904</f>
        <v>0</v>
      </c>
      <c r="AD904">
        <f>A!AC904</f>
        <v>0</v>
      </c>
      <c r="AE904">
        <f>A!AD904</f>
        <v>0</v>
      </c>
      <c r="AF904">
        <f>A!AE904</f>
        <v>0</v>
      </c>
      <c r="AG904">
        <f>A!AF904</f>
        <v>0</v>
      </c>
      <c r="AH904">
        <f>A!AG904</f>
        <v>0</v>
      </c>
      <c r="AI904">
        <f>A!AH904</f>
        <v>0</v>
      </c>
      <c r="AJ904">
        <f>A!AI904</f>
        <v>0</v>
      </c>
      <c r="AK904">
        <f>A!AJ904</f>
        <v>0</v>
      </c>
      <c r="AL904">
        <f>A!AK904</f>
        <v>0</v>
      </c>
      <c r="AM904">
        <f>A!AL904</f>
        <v>0</v>
      </c>
      <c r="AN904">
        <f>A!AM904</f>
        <v>0</v>
      </c>
      <c r="AO904">
        <f>A!AN904</f>
        <v>0</v>
      </c>
      <c r="AP904">
        <f>A!AO904</f>
        <v>0</v>
      </c>
      <c r="AQ904">
        <f>A!AP904</f>
        <v>0</v>
      </c>
      <c r="AR904">
        <f>A!AQ904</f>
        <v>0</v>
      </c>
      <c r="AS904">
        <f>A!AR904</f>
        <v>0</v>
      </c>
      <c r="AT904">
        <f>A!AS904</f>
        <v>0</v>
      </c>
      <c r="AU904">
        <f>A!AT904</f>
        <v>0</v>
      </c>
      <c r="AV904">
        <f>A!AU904</f>
        <v>0</v>
      </c>
      <c r="AW904" s="23" t="str">
        <f>IF(A!AV904=0,"",A!AV904)</f>
        <v/>
      </c>
      <c r="AX904">
        <f>A!AW904</f>
        <v>0</v>
      </c>
      <c r="AY904">
        <f>A!AX904</f>
        <v>0</v>
      </c>
      <c r="AZ904">
        <f>A!AY904</f>
        <v>0</v>
      </c>
      <c r="BA904">
        <f>A!AZ904</f>
        <v>0</v>
      </c>
      <c r="BB904">
        <f>A!BA904</f>
        <v>0</v>
      </c>
      <c r="BC904">
        <f>A!BB904</f>
        <v>0</v>
      </c>
      <c r="BD904">
        <f>A!BC904</f>
        <v>0</v>
      </c>
      <c r="BE904">
        <f>A!BD904</f>
        <v>0</v>
      </c>
      <c r="BF904">
        <f>A!BE904</f>
        <v>0</v>
      </c>
      <c r="BG904">
        <f>A!BF904</f>
        <v>0</v>
      </c>
      <c r="BH904">
        <f>A!BG904</f>
        <v>0</v>
      </c>
      <c r="BI904">
        <f>A!BH904</f>
        <v>0</v>
      </c>
      <c r="BJ904">
        <f>A!BI904</f>
        <v>0</v>
      </c>
      <c r="BK904">
        <f>A!BJ904</f>
        <v>0</v>
      </c>
      <c r="BL904">
        <f>A!BK904</f>
        <v>0</v>
      </c>
      <c r="BM904">
        <f>A!BL904</f>
        <v>0</v>
      </c>
      <c r="BN904">
        <f>A!BM904</f>
        <v>0</v>
      </c>
      <c r="BO904">
        <f>A!BN904</f>
        <v>0</v>
      </c>
      <c r="BP904">
        <f>A!BO904</f>
        <v>0</v>
      </c>
      <c r="BQ904">
        <f>A!BP904</f>
        <v>0</v>
      </c>
      <c r="BR904">
        <f>A!BQ904</f>
        <v>0</v>
      </c>
      <c r="BS904">
        <f>A!BR904</f>
        <v>0</v>
      </c>
      <c r="BT904">
        <f>A!BS904</f>
        <v>0</v>
      </c>
      <c r="BU904">
        <f>A!BT904</f>
        <v>0</v>
      </c>
      <c r="BV904">
        <f>A!BU904</f>
        <v>0</v>
      </c>
      <c r="BW904">
        <f>A!BV904</f>
        <v>0</v>
      </c>
      <c r="BX904">
        <f>A!BW904</f>
        <v>0</v>
      </c>
      <c r="BY904">
        <f>A!BX904</f>
        <v>0</v>
      </c>
      <c r="BZ904">
        <f>A!BY904</f>
        <v>0</v>
      </c>
      <c r="CA904">
        <f>A!BZ904</f>
        <v>0</v>
      </c>
      <c r="CB904">
        <f>A!CA904</f>
        <v>0</v>
      </c>
      <c r="CC904">
        <f>A!CB904</f>
        <v>0</v>
      </c>
      <c r="CD904">
        <f>A!CC904</f>
        <v>0</v>
      </c>
      <c r="CE904">
        <f>A!CD904</f>
        <v>0</v>
      </c>
      <c r="CF904">
        <f>A!CE904</f>
        <v>0</v>
      </c>
      <c r="CG904">
        <f>A!CF904</f>
        <v>0</v>
      </c>
      <c r="CH904">
        <f>A!CG904</f>
        <v>0</v>
      </c>
      <c r="CI904">
        <f>A!CH904</f>
        <v>0</v>
      </c>
      <c r="CJ904">
        <f>A!CI904</f>
        <v>0</v>
      </c>
      <c r="CK904">
        <f>A!CJ904</f>
        <v>0</v>
      </c>
      <c r="CL904">
        <f>A!CK904</f>
        <v>0</v>
      </c>
      <c r="CM904">
        <f>A!CL904</f>
        <v>0</v>
      </c>
      <c r="CN904">
        <f>A!CM904</f>
        <v>0</v>
      </c>
      <c r="CO904">
        <f>A!CN904</f>
        <v>0</v>
      </c>
      <c r="CP904">
        <f>A!CO904</f>
        <v>0</v>
      </c>
      <c r="CQ904">
        <f>A!CO1214</f>
        <v>0</v>
      </c>
      <c r="CR904">
        <f>A!CP904</f>
        <v>0</v>
      </c>
      <c r="CS904">
        <f>A!CQ904</f>
        <v>0</v>
      </c>
    </row>
    <row r="905" spans="1:97" x14ac:dyDescent="0.2">
      <c r="A905">
        <f>A!A905</f>
        <v>0</v>
      </c>
      <c r="B905">
        <f>A!B905</f>
        <v>0</v>
      </c>
      <c r="C905">
        <f>A!C905</f>
        <v>0</v>
      </c>
      <c r="D905">
        <f>A!D905</f>
        <v>0</v>
      </c>
      <c r="E905">
        <f>A!E905</f>
        <v>0</v>
      </c>
      <c r="F905">
        <f>A!F905</f>
        <v>0</v>
      </c>
      <c r="G905">
        <f>A!G905</f>
        <v>0</v>
      </c>
      <c r="H905">
        <f>A!H905</f>
        <v>0</v>
      </c>
      <c r="I905">
        <f>A!I905</f>
        <v>0</v>
      </c>
      <c r="J905">
        <f>A!J905</f>
        <v>0</v>
      </c>
      <c r="K905">
        <f>A!K905</f>
        <v>0</v>
      </c>
      <c r="L905">
        <f>A!L905</f>
        <v>0</v>
      </c>
      <c r="M905">
        <f>A!M905</f>
        <v>0</v>
      </c>
      <c r="N905">
        <f>A!N905</f>
        <v>0</v>
      </c>
      <c r="O905">
        <f>A!O905</f>
        <v>0</v>
      </c>
      <c r="P905" s="23" t="str">
        <f>IF(A!P905="","",INDEX(B!$A$1:$BT$2000,MATCH(A!P905,B!$AX$1:$AX$2000,0),D!$B$5))</f>
        <v/>
      </c>
      <c r="Q905">
        <f>A!Q905</f>
        <v>0</v>
      </c>
      <c r="R905">
        <f>A!R905</f>
        <v>0</v>
      </c>
      <c r="S905">
        <f>A!S905</f>
        <v>0</v>
      </c>
      <c r="T905">
        <f>A!T905</f>
        <v>0</v>
      </c>
      <c r="U905">
        <f>A!U905</f>
        <v>0</v>
      </c>
      <c r="V905" s="23">
        <f>IF(A!V905="&lt;",1,A!V905)</f>
        <v>0</v>
      </c>
      <c r="W905">
        <f>A!W905</f>
        <v>0</v>
      </c>
      <c r="X905">
        <f>A!X905</f>
        <v>0</v>
      </c>
      <c r="Y905">
        <f>A!Y905</f>
        <v>0</v>
      </c>
      <c r="Z905" s="23">
        <f t="shared" si="14"/>
        <v>0</v>
      </c>
      <c r="AA905">
        <f>A!Z905</f>
        <v>0</v>
      </c>
      <c r="AB905">
        <f>A!AA905</f>
        <v>0</v>
      </c>
      <c r="AC905">
        <f>A!AB905</f>
        <v>0</v>
      </c>
      <c r="AD905">
        <f>A!AC905</f>
        <v>0</v>
      </c>
      <c r="AE905">
        <f>A!AD905</f>
        <v>0</v>
      </c>
      <c r="AF905">
        <f>A!AE905</f>
        <v>0</v>
      </c>
      <c r="AG905">
        <f>A!AF905</f>
        <v>0</v>
      </c>
      <c r="AH905">
        <f>A!AG905</f>
        <v>0</v>
      </c>
      <c r="AI905">
        <f>A!AH905</f>
        <v>0</v>
      </c>
      <c r="AJ905">
        <f>A!AI905</f>
        <v>0</v>
      </c>
      <c r="AK905">
        <f>A!AJ905</f>
        <v>0</v>
      </c>
      <c r="AL905">
        <f>A!AK905</f>
        <v>0</v>
      </c>
      <c r="AM905">
        <f>A!AL905</f>
        <v>0</v>
      </c>
      <c r="AN905">
        <f>A!AM905</f>
        <v>0</v>
      </c>
      <c r="AO905">
        <f>A!AN905</f>
        <v>0</v>
      </c>
      <c r="AP905">
        <f>A!AO905</f>
        <v>0</v>
      </c>
      <c r="AQ905">
        <f>A!AP905</f>
        <v>0</v>
      </c>
      <c r="AR905">
        <f>A!AQ905</f>
        <v>0</v>
      </c>
      <c r="AS905">
        <f>A!AR905</f>
        <v>0</v>
      </c>
      <c r="AT905">
        <f>A!AS905</f>
        <v>0</v>
      </c>
      <c r="AU905">
        <f>A!AT905</f>
        <v>0</v>
      </c>
      <c r="AV905">
        <f>A!AU905</f>
        <v>0</v>
      </c>
      <c r="AW905" s="23" t="str">
        <f>IF(A!AV905=0,"",A!AV905)</f>
        <v/>
      </c>
      <c r="AX905">
        <f>A!AW905</f>
        <v>0</v>
      </c>
      <c r="AY905">
        <f>A!AX905</f>
        <v>0</v>
      </c>
      <c r="AZ905">
        <f>A!AY905</f>
        <v>0</v>
      </c>
      <c r="BA905">
        <f>A!AZ905</f>
        <v>0</v>
      </c>
      <c r="BB905">
        <f>A!BA905</f>
        <v>0</v>
      </c>
      <c r="BC905">
        <f>A!BB905</f>
        <v>0</v>
      </c>
      <c r="BD905">
        <f>A!BC905</f>
        <v>0</v>
      </c>
      <c r="BE905">
        <f>A!BD905</f>
        <v>0</v>
      </c>
      <c r="BF905">
        <f>A!BE905</f>
        <v>0</v>
      </c>
      <c r="BG905">
        <f>A!BF905</f>
        <v>0</v>
      </c>
      <c r="BH905">
        <f>A!BG905</f>
        <v>0</v>
      </c>
      <c r="BI905">
        <f>A!BH905</f>
        <v>0</v>
      </c>
      <c r="BJ905">
        <f>A!BI905</f>
        <v>0</v>
      </c>
      <c r="BK905">
        <f>A!BJ905</f>
        <v>0</v>
      </c>
      <c r="BL905">
        <f>A!BK905</f>
        <v>0</v>
      </c>
      <c r="BM905">
        <f>A!BL905</f>
        <v>0</v>
      </c>
      <c r="BN905">
        <f>A!BM905</f>
        <v>0</v>
      </c>
      <c r="BO905">
        <f>A!BN905</f>
        <v>0</v>
      </c>
      <c r="BP905">
        <f>A!BO905</f>
        <v>0</v>
      </c>
      <c r="BQ905">
        <f>A!BP905</f>
        <v>0</v>
      </c>
      <c r="BR905">
        <f>A!BQ905</f>
        <v>0</v>
      </c>
      <c r="BS905">
        <f>A!BR905</f>
        <v>0</v>
      </c>
      <c r="BT905">
        <f>A!BS905</f>
        <v>0</v>
      </c>
      <c r="BU905">
        <f>A!BT905</f>
        <v>0</v>
      </c>
      <c r="BV905">
        <f>A!BU905</f>
        <v>0</v>
      </c>
      <c r="BW905">
        <f>A!BV905</f>
        <v>0</v>
      </c>
      <c r="BX905">
        <f>A!BW905</f>
        <v>0</v>
      </c>
      <c r="BY905">
        <f>A!BX905</f>
        <v>0</v>
      </c>
      <c r="BZ905">
        <f>A!BY905</f>
        <v>0</v>
      </c>
      <c r="CA905">
        <f>A!BZ905</f>
        <v>0</v>
      </c>
      <c r="CB905">
        <f>A!CA905</f>
        <v>0</v>
      </c>
      <c r="CC905">
        <f>A!CB905</f>
        <v>0</v>
      </c>
      <c r="CD905">
        <f>A!CC905</f>
        <v>0</v>
      </c>
      <c r="CE905">
        <f>A!CD905</f>
        <v>0</v>
      </c>
      <c r="CF905">
        <f>A!CE905</f>
        <v>0</v>
      </c>
      <c r="CG905">
        <f>A!CF905</f>
        <v>0</v>
      </c>
      <c r="CH905">
        <f>A!CG905</f>
        <v>0</v>
      </c>
      <c r="CI905">
        <f>A!CH905</f>
        <v>0</v>
      </c>
      <c r="CJ905">
        <f>A!CI905</f>
        <v>0</v>
      </c>
      <c r="CK905">
        <f>A!CJ905</f>
        <v>0</v>
      </c>
      <c r="CL905">
        <f>A!CK905</f>
        <v>0</v>
      </c>
      <c r="CM905">
        <f>A!CL905</f>
        <v>0</v>
      </c>
      <c r="CN905">
        <f>A!CM905</f>
        <v>0</v>
      </c>
      <c r="CO905">
        <f>A!CN905</f>
        <v>0</v>
      </c>
      <c r="CP905">
        <f>A!CO905</f>
        <v>0</v>
      </c>
      <c r="CQ905">
        <f>A!CO1215</f>
        <v>0</v>
      </c>
      <c r="CR905">
        <f>A!CP905</f>
        <v>0</v>
      </c>
      <c r="CS905">
        <f>A!CQ905</f>
        <v>0</v>
      </c>
    </row>
    <row r="906" spans="1:97" x14ac:dyDescent="0.2">
      <c r="A906">
        <f>A!A906</f>
        <v>0</v>
      </c>
      <c r="B906">
        <f>A!B906</f>
        <v>0</v>
      </c>
      <c r="C906">
        <f>A!C906</f>
        <v>0</v>
      </c>
      <c r="D906">
        <f>A!D906</f>
        <v>0</v>
      </c>
      <c r="E906">
        <f>A!E906</f>
        <v>0</v>
      </c>
      <c r="F906">
        <f>A!F906</f>
        <v>0</v>
      </c>
      <c r="G906">
        <f>A!G906</f>
        <v>0</v>
      </c>
      <c r="H906">
        <f>A!H906</f>
        <v>0</v>
      </c>
      <c r="I906">
        <f>A!I906</f>
        <v>0</v>
      </c>
      <c r="J906">
        <f>A!J906</f>
        <v>0</v>
      </c>
      <c r="K906">
        <f>A!K906</f>
        <v>0</v>
      </c>
      <c r="L906">
        <f>A!L906</f>
        <v>0</v>
      </c>
      <c r="M906">
        <f>A!M906</f>
        <v>0</v>
      </c>
      <c r="N906">
        <f>A!N906</f>
        <v>0</v>
      </c>
      <c r="O906">
        <f>A!O906</f>
        <v>0</v>
      </c>
      <c r="P906" s="23" t="str">
        <f>IF(A!P906="","",INDEX(B!$A$1:$BT$2000,MATCH(A!P906,B!$AX$1:$AX$2000,0),D!$B$5))</f>
        <v/>
      </c>
      <c r="Q906">
        <f>A!Q906</f>
        <v>0</v>
      </c>
      <c r="R906">
        <f>A!R906</f>
        <v>0</v>
      </c>
      <c r="S906">
        <f>A!S906</f>
        <v>0</v>
      </c>
      <c r="T906">
        <f>A!T906</f>
        <v>0</v>
      </c>
      <c r="U906">
        <f>A!U906</f>
        <v>0</v>
      </c>
      <c r="V906" s="23">
        <f>IF(A!V906="&lt;",1,A!V906)</f>
        <v>0</v>
      </c>
      <c r="W906">
        <f>A!W906</f>
        <v>0</v>
      </c>
      <c r="X906">
        <f>A!X906</f>
        <v>0</v>
      </c>
      <c r="Y906">
        <f>A!Y906</f>
        <v>0</v>
      </c>
      <c r="Z906" s="23">
        <f t="shared" si="14"/>
        <v>0</v>
      </c>
      <c r="AA906">
        <f>A!Z906</f>
        <v>0</v>
      </c>
      <c r="AB906">
        <f>A!AA906</f>
        <v>0</v>
      </c>
      <c r="AC906">
        <f>A!AB906</f>
        <v>0</v>
      </c>
      <c r="AD906">
        <f>A!AC906</f>
        <v>0</v>
      </c>
      <c r="AE906">
        <f>A!AD906</f>
        <v>0</v>
      </c>
      <c r="AF906">
        <f>A!AE906</f>
        <v>0</v>
      </c>
      <c r="AG906">
        <f>A!AF906</f>
        <v>0</v>
      </c>
      <c r="AH906">
        <f>A!AG906</f>
        <v>0</v>
      </c>
      <c r="AI906">
        <f>A!AH906</f>
        <v>0</v>
      </c>
      <c r="AJ906">
        <f>A!AI906</f>
        <v>0</v>
      </c>
      <c r="AK906">
        <f>A!AJ906</f>
        <v>0</v>
      </c>
      <c r="AL906">
        <f>A!AK906</f>
        <v>0</v>
      </c>
      <c r="AM906">
        <f>A!AL906</f>
        <v>0</v>
      </c>
      <c r="AN906">
        <f>A!AM906</f>
        <v>0</v>
      </c>
      <c r="AO906">
        <f>A!AN906</f>
        <v>0</v>
      </c>
      <c r="AP906">
        <f>A!AO906</f>
        <v>0</v>
      </c>
      <c r="AQ906">
        <f>A!AP906</f>
        <v>0</v>
      </c>
      <c r="AR906">
        <f>A!AQ906</f>
        <v>0</v>
      </c>
      <c r="AS906">
        <f>A!AR906</f>
        <v>0</v>
      </c>
      <c r="AT906">
        <f>A!AS906</f>
        <v>0</v>
      </c>
      <c r="AU906">
        <f>A!AT906</f>
        <v>0</v>
      </c>
      <c r="AV906">
        <f>A!AU906</f>
        <v>0</v>
      </c>
      <c r="AW906" s="23" t="str">
        <f>IF(A!AV906=0,"",A!AV906)</f>
        <v/>
      </c>
      <c r="AX906">
        <f>A!AW906</f>
        <v>0</v>
      </c>
      <c r="AY906">
        <f>A!AX906</f>
        <v>0</v>
      </c>
      <c r="AZ906">
        <f>A!AY906</f>
        <v>0</v>
      </c>
      <c r="BA906">
        <f>A!AZ906</f>
        <v>0</v>
      </c>
      <c r="BB906">
        <f>A!BA906</f>
        <v>0</v>
      </c>
      <c r="BC906">
        <f>A!BB906</f>
        <v>0</v>
      </c>
      <c r="BD906">
        <f>A!BC906</f>
        <v>0</v>
      </c>
      <c r="BE906">
        <f>A!BD906</f>
        <v>0</v>
      </c>
      <c r="BF906">
        <f>A!BE906</f>
        <v>0</v>
      </c>
      <c r="BG906">
        <f>A!BF906</f>
        <v>0</v>
      </c>
      <c r="BH906">
        <f>A!BG906</f>
        <v>0</v>
      </c>
      <c r="BI906">
        <f>A!BH906</f>
        <v>0</v>
      </c>
      <c r="BJ906">
        <f>A!BI906</f>
        <v>0</v>
      </c>
      <c r="BK906">
        <f>A!BJ906</f>
        <v>0</v>
      </c>
      <c r="BL906">
        <f>A!BK906</f>
        <v>0</v>
      </c>
      <c r="BM906">
        <f>A!BL906</f>
        <v>0</v>
      </c>
      <c r="BN906">
        <f>A!BM906</f>
        <v>0</v>
      </c>
      <c r="BO906">
        <f>A!BN906</f>
        <v>0</v>
      </c>
      <c r="BP906">
        <f>A!BO906</f>
        <v>0</v>
      </c>
      <c r="BQ906">
        <f>A!BP906</f>
        <v>0</v>
      </c>
      <c r="BR906">
        <f>A!BQ906</f>
        <v>0</v>
      </c>
      <c r="BS906">
        <f>A!BR906</f>
        <v>0</v>
      </c>
      <c r="BT906">
        <f>A!BS906</f>
        <v>0</v>
      </c>
      <c r="BU906">
        <f>A!BT906</f>
        <v>0</v>
      </c>
      <c r="BV906">
        <f>A!BU906</f>
        <v>0</v>
      </c>
      <c r="BW906">
        <f>A!BV906</f>
        <v>0</v>
      </c>
      <c r="BX906">
        <f>A!BW906</f>
        <v>0</v>
      </c>
      <c r="BY906">
        <f>A!BX906</f>
        <v>0</v>
      </c>
      <c r="BZ906">
        <f>A!BY906</f>
        <v>0</v>
      </c>
      <c r="CA906">
        <f>A!BZ906</f>
        <v>0</v>
      </c>
      <c r="CB906">
        <f>A!CA906</f>
        <v>0</v>
      </c>
      <c r="CC906">
        <f>A!CB906</f>
        <v>0</v>
      </c>
      <c r="CD906">
        <f>A!CC906</f>
        <v>0</v>
      </c>
      <c r="CE906">
        <f>A!CD906</f>
        <v>0</v>
      </c>
      <c r="CF906">
        <f>A!CE906</f>
        <v>0</v>
      </c>
      <c r="CG906">
        <f>A!CF906</f>
        <v>0</v>
      </c>
      <c r="CH906">
        <f>A!CG906</f>
        <v>0</v>
      </c>
      <c r="CI906">
        <f>A!CH906</f>
        <v>0</v>
      </c>
      <c r="CJ906">
        <f>A!CI906</f>
        <v>0</v>
      </c>
      <c r="CK906">
        <f>A!CJ906</f>
        <v>0</v>
      </c>
      <c r="CL906">
        <f>A!CK906</f>
        <v>0</v>
      </c>
      <c r="CM906">
        <f>A!CL906</f>
        <v>0</v>
      </c>
      <c r="CN906">
        <f>A!CM906</f>
        <v>0</v>
      </c>
      <c r="CO906">
        <f>A!CN906</f>
        <v>0</v>
      </c>
      <c r="CP906">
        <f>A!CO906</f>
        <v>0</v>
      </c>
      <c r="CQ906">
        <f>A!CO1216</f>
        <v>0</v>
      </c>
      <c r="CR906">
        <f>A!CP906</f>
        <v>0</v>
      </c>
      <c r="CS906">
        <f>A!CQ906</f>
        <v>0</v>
      </c>
    </row>
    <row r="907" spans="1:97" x14ac:dyDescent="0.2">
      <c r="A907">
        <f>A!A907</f>
        <v>0</v>
      </c>
      <c r="B907">
        <f>A!B907</f>
        <v>0</v>
      </c>
      <c r="C907">
        <f>A!C907</f>
        <v>0</v>
      </c>
      <c r="D907">
        <f>A!D907</f>
        <v>0</v>
      </c>
      <c r="E907">
        <f>A!E907</f>
        <v>0</v>
      </c>
      <c r="F907">
        <f>A!F907</f>
        <v>0</v>
      </c>
      <c r="G907">
        <f>A!G907</f>
        <v>0</v>
      </c>
      <c r="H907">
        <f>A!H907</f>
        <v>0</v>
      </c>
      <c r="I907">
        <f>A!I907</f>
        <v>0</v>
      </c>
      <c r="J907">
        <f>A!J907</f>
        <v>0</v>
      </c>
      <c r="K907">
        <f>A!K907</f>
        <v>0</v>
      </c>
      <c r="L907">
        <f>A!L907</f>
        <v>0</v>
      </c>
      <c r="M907">
        <f>A!M907</f>
        <v>0</v>
      </c>
      <c r="N907">
        <f>A!N907</f>
        <v>0</v>
      </c>
      <c r="O907">
        <f>A!O907</f>
        <v>0</v>
      </c>
      <c r="P907" s="23" t="str">
        <f>IF(A!P907="","",INDEX(B!$A$1:$BT$2000,MATCH(A!P907,B!$AX$1:$AX$2000,0),D!$B$5))</f>
        <v/>
      </c>
      <c r="Q907">
        <f>A!Q907</f>
        <v>0</v>
      </c>
      <c r="R907">
        <f>A!R907</f>
        <v>0</v>
      </c>
      <c r="S907">
        <f>A!S907</f>
        <v>0</v>
      </c>
      <c r="T907">
        <f>A!T907</f>
        <v>0</v>
      </c>
      <c r="U907">
        <f>A!U907</f>
        <v>0</v>
      </c>
      <c r="V907" s="23">
        <f>IF(A!V907="&lt;",1,A!V907)</f>
        <v>0</v>
      </c>
      <c r="W907">
        <f>A!W907</f>
        <v>0</v>
      </c>
      <c r="X907">
        <f>A!X907</f>
        <v>0</v>
      </c>
      <c r="Y907">
        <f>A!Y907</f>
        <v>0</v>
      </c>
      <c r="Z907" s="23">
        <f t="shared" si="14"/>
        <v>0</v>
      </c>
      <c r="AA907">
        <f>A!Z907</f>
        <v>0</v>
      </c>
      <c r="AB907">
        <f>A!AA907</f>
        <v>0</v>
      </c>
      <c r="AC907">
        <f>A!AB907</f>
        <v>0</v>
      </c>
      <c r="AD907">
        <f>A!AC907</f>
        <v>0</v>
      </c>
      <c r="AE907">
        <f>A!AD907</f>
        <v>0</v>
      </c>
      <c r="AF907">
        <f>A!AE907</f>
        <v>0</v>
      </c>
      <c r="AG907">
        <f>A!AF907</f>
        <v>0</v>
      </c>
      <c r="AH907">
        <f>A!AG907</f>
        <v>0</v>
      </c>
      <c r="AI907">
        <f>A!AH907</f>
        <v>0</v>
      </c>
      <c r="AJ907">
        <f>A!AI907</f>
        <v>0</v>
      </c>
      <c r="AK907">
        <f>A!AJ907</f>
        <v>0</v>
      </c>
      <c r="AL907">
        <f>A!AK907</f>
        <v>0</v>
      </c>
      <c r="AM907">
        <f>A!AL907</f>
        <v>0</v>
      </c>
      <c r="AN907">
        <f>A!AM907</f>
        <v>0</v>
      </c>
      <c r="AO907">
        <f>A!AN907</f>
        <v>0</v>
      </c>
      <c r="AP907">
        <f>A!AO907</f>
        <v>0</v>
      </c>
      <c r="AQ907">
        <f>A!AP907</f>
        <v>0</v>
      </c>
      <c r="AR907">
        <f>A!AQ907</f>
        <v>0</v>
      </c>
      <c r="AS907">
        <f>A!AR907</f>
        <v>0</v>
      </c>
      <c r="AT907">
        <f>A!AS907</f>
        <v>0</v>
      </c>
      <c r="AU907">
        <f>A!AT907</f>
        <v>0</v>
      </c>
      <c r="AV907">
        <f>A!AU907</f>
        <v>0</v>
      </c>
      <c r="AW907" s="23" t="str">
        <f>IF(A!AV907=0,"",A!AV907)</f>
        <v/>
      </c>
      <c r="AX907">
        <f>A!AW907</f>
        <v>0</v>
      </c>
      <c r="AY907">
        <f>A!AX907</f>
        <v>0</v>
      </c>
      <c r="AZ907">
        <f>A!AY907</f>
        <v>0</v>
      </c>
      <c r="BA907">
        <f>A!AZ907</f>
        <v>0</v>
      </c>
      <c r="BB907">
        <f>A!BA907</f>
        <v>0</v>
      </c>
      <c r="BC907">
        <f>A!BB907</f>
        <v>0</v>
      </c>
      <c r="BD907">
        <f>A!BC907</f>
        <v>0</v>
      </c>
      <c r="BE907">
        <f>A!BD907</f>
        <v>0</v>
      </c>
      <c r="BF907">
        <f>A!BE907</f>
        <v>0</v>
      </c>
      <c r="BG907">
        <f>A!BF907</f>
        <v>0</v>
      </c>
      <c r="BH907">
        <f>A!BG907</f>
        <v>0</v>
      </c>
      <c r="BI907">
        <f>A!BH907</f>
        <v>0</v>
      </c>
      <c r="BJ907">
        <f>A!BI907</f>
        <v>0</v>
      </c>
      <c r="BK907">
        <f>A!BJ907</f>
        <v>0</v>
      </c>
      <c r="BL907">
        <f>A!BK907</f>
        <v>0</v>
      </c>
      <c r="BM907">
        <f>A!BL907</f>
        <v>0</v>
      </c>
      <c r="BN907">
        <f>A!BM907</f>
        <v>0</v>
      </c>
      <c r="BO907">
        <f>A!BN907</f>
        <v>0</v>
      </c>
      <c r="BP907">
        <f>A!BO907</f>
        <v>0</v>
      </c>
      <c r="BQ907">
        <f>A!BP907</f>
        <v>0</v>
      </c>
      <c r="BR907">
        <f>A!BQ907</f>
        <v>0</v>
      </c>
      <c r="BS907">
        <f>A!BR907</f>
        <v>0</v>
      </c>
      <c r="BT907">
        <f>A!BS907</f>
        <v>0</v>
      </c>
      <c r="BU907">
        <f>A!BT907</f>
        <v>0</v>
      </c>
      <c r="BV907">
        <f>A!BU907</f>
        <v>0</v>
      </c>
      <c r="BW907">
        <f>A!BV907</f>
        <v>0</v>
      </c>
      <c r="BX907">
        <f>A!BW907</f>
        <v>0</v>
      </c>
      <c r="BY907">
        <f>A!BX907</f>
        <v>0</v>
      </c>
      <c r="BZ907">
        <f>A!BY907</f>
        <v>0</v>
      </c>
      <c r="CA907">
        <f>A!BZ907</f>
        <v>0</v>
      </c>
      <c r="CB907">
        <f>A!CA907</f>
        <v>0</v>
      </c>
      <c r="CC907">
        <f>A!CB907</f>
        <v>0</v>
      </c>
      <c r="CD907">
        <f>A!CC907</f>
        <v>0</v>
      </c>
      <c r="CE907">
        <f>A!CD907</f>
        <v>0</v>
      </c>
      <c r="CF907">
        <f>A!CE907</f>
        <v>0</v>
      </c>
      <c r="CG907">
        <f>A!CF907</f>
        <v>0</v>
      </c>
      <c r="CH907">
        <f>A!CG907</f>
        <v>0</v>
      </c>
      <c r="CI907">
        <f>A!CH907</f>
        <v>0</v>
      </c>
      <c r="CJ907">
        <f>A!CI907</f>
        <v>0</v>
      </c>
      <c r="CK907">
        <f>A!CJ907</f>
        <v>0</v>
      </c>
      <c r="CL907">
        <f>A!CK907</f>
        <v>0</v>
      </c>
      <c r="CM907">
        <f>A!CL907</f>
        <v>0</v>
      </c>
      <c r="CN907">
        <f>A!CM907</f>
        <v>0</v>
      </c>
      <c r="CO907">
        <f>A!CN907</f>
        <v>0</v>
      </c>
      <c r="CP907">
        <f>A!CO907</f>
        <v>0</v>
      </c>
      <c r="CQ907">
        <f>A!CO1217</f>
        <v>0</v>
      </c>
      <c r="CR907">
        <f>A!CP907</f>
        <v>0</v>
      </c>
      <c r="CS907">
        <f>A!CQ907</f>
        <v>0</v>
      </c>
    </row>
    <row r="908" spans="1:97" x14ac:dyDescent="0.2">
      <c r="A908">
        <f>A!A908</f>
        <v>0</v>
      </c>
      <c r="B908">
        <f>A!B908</f>
        <v>0</v>
      </c>
      <c r="C908">
        <f>A!C908</f>
        <v>0</v>
      </c>
      <c r="D908">
        <f>A!D908</f>
        <v>0</v>
      </c>
      <c r="E908">
        <f>A!E908</f>
        <v>0</v>
      </c>
      <c r="F908">
        <f>A!F908</f>
        <v>0</v>
      </c>
      <c r="G908">
        <f>A!G908</f>
        <v>0</v>
      </c>
      <c r="H908">
        <f>A!H908</f>
        <v>0</v>
      </c>
      <c r="I908">
        <f>A!I908</f>
        <v>0</v>
      </c>
      <c r="J908">
        <f>A!J908</f>
        <v>0</v>
      </c>
      <c r="K908">
        <f>A!K908</f>
        <v>0</v>
      </c>
      <c r="L908">
        <f>A!L908</f>
        <v>0</v>
      </c>
      <c r="M908">
        <f>A!M908</f>
        <v>0</v>
      </c>
      <c r="N908">
        <f>A!N908</f>
        <v>0</v>
      </c>
      <c r="O908">
        <f>A!O908</f>
        <v>0</v>
      </c>
      <c r="P908" s="23" t="str">
        <f>IF(A!P908="","",INDEX(B!$A$1:$BT$2000,MATCH(A!P908,B!$AX$1:$AX$2000,0),D!$B$5))</f>
        <v/>
      </c>
      <c r="Q908">
        <f>A!Q908</f>
        <v>0</v>
      </c>
      <c r="R908">
        <f>A!R908</f>
        <v>0</v>
      </c>
      <c r="S908">
        <f>A!S908</f>
        <v>0</v>
      </c>
      <c r="T908">
        <f>A!T908</f>
        <v>0</v>
      </c>
      <c r="U908">
        <f>A!U908</f>
        <v>0</v>
      </c>
      <c r="V908" s="23">
        <f>IF(A!V908="&lt;",1,A!V908)</f>
        <v>0</v>
      </c>
      <c r="W908">
        <f>A!W908</f>
        <v>0</v>
      </c>
      <c r="X908">
        <f>A!X908</f>
        <v>0</v>
      </c>
      <c r="Y908">
        <f>A!Y908</f>
        <v>0</v>
      </c>
      <c r="Z908" s="23">
        <f t="shared" si="14"/>
        <v>0</v>
      </c>
      <c r="AA908">
        <f>A!Z908</f>
        <v>0</v>
      </c>
      <c r="AB908">
        <f>A!AA908</f>
        <v>0</v>
      </c>
      <c r="AC908">
        <f>A!AB908</f>
        <v>0</v>
      </c>
      <c r="AD908">
        <f>A!AC908</f>
        <v>0</v>
      </c>
      <c r="AE908">
        <f>A!AD908</f>
        <v>0</v>
      </c>
      <c r="AF908">
        <f>A!AE908</f>
        <v>0</v>
      </c>
      <c r="AG908">
        <f>A!AF908</f>
        <v>0</v>
      </c>
      <c r="AH908">
        <f>A!AG908</f>
        <v>0</v>
      </c>
      <c r="AI908">
        <f>A!AH908</f>
        <v>0</v>
      </c>
      <c r="AJ908">
        <f>A!AI908</f>
        <v>0</v>
      </c>
      <c r="AK908">
        <f>A!AJ908</f>
        <v>0</v>
      </c>
      <c r="AL908">
        <f>A!AK908</f>
        <v>0</v>
      </c>
      <c r="AM908">
        <f>A!AL908</f>
        <v>0</v>
      </c>
      <c r="AN908">
        <f>A!AM908</f>
        <v>0</v>
      </c>
      <c r="AO908">
        <f>A!AN908</f>
        <v>0</v>
      </c>
      <c r="AP908">
        <f>A!AO908</f>
        <v>0</v>
      </c>
      <c r="AQ908">
        <f>A!AP908</f>
        <v>0</v>
      </c>
      <c r="AR908">
        <f>A!AQ908</f>
        <v>0</v>
      </c>
      <c r="AS908">
        <f>A!AR908</f>
        <v>0</v>
      </c>
      <c r="AT908">
        <f>A!AS908</f>
        <v>0</v>
      </c>
      <c r="AU908">
        <f>A!AT908</f>
        <v>0</v>
      </c>
      <c r="AV908">
        <f>A!AU908</f>
        <v>0</v>
      </c>
      <c r="AW908" s="23" t="str">
        <f>IF(A!AV908=0,"",A!AV908)</f>
        <v/>
      </c>
      <c r="AX908">
        <f>A!AW908</f>
        <v>0</v>
      </c>
      <c r="AY908">
        <f>A!AX908</f>
        <v>0</v>
      </c>
      <c r="AZ908">
        <f>A!AY908</f>
        <v>0</v>
      </c>
      <c r="BA908">
        <f>A!AZ908</f>
        <v>0</v>
      </c>
      <c r="BB908">
        <f>A!BA908</f>
        <v>0</v>
      </c>
      <c r="BC908">
        <f>A!BB908</f>
        <v>0</v>
      </c>
      <c r="BD908">
        <f>A!BC908</f>
        <v>0</v>
      </c>
      <c r="BE908">
        <f>A!BD908</f>
        <v>0</v>
      </c>
      <c r="BF908">
        <f>A!BE908</f>
        <v>0</v>
      </c>
      <c r="BG908">
        <f>A!BF908</f>
        <v>0</v>
      </c>
      <c r="BH908">
        <f>A!BG908</f>
        <v>0</v>
      </c>
      <c r="BI908">
        <f>A!BH908</f>
        <v>0</v>
      </c>
      <c r="BJ908">
        <f>A!BI908</f>
        <v>0</v>
      </c>
      <c r="BK908">
        <f>A!BJ908</f>
        <v>0</v>
      </c>
      <c r="BL908">
        <f>A!BK908</f>
        <v>0</v>
      </c>
      <c r="BM908">
        <f>A!BL908</f>
        <v>0</v>
      </c>
      <c r="BN908">
        <f>A!BM908</f>
        <v>0</v>
      </c>
      <c r="BO908">
        <f>A!BN908</f>
        <v>0</v>
      </c>
      <c r="BP908">
        <f>A!BO908</f>
        <v>0</v>
      </c>
      <c r="BQ908">
        <f>A!BP908</f>
        <v>0</v>
      </c>
      <c r="BR908">
        <f>A!BQ908</f>
        <v>0</v>
      </c>
      <c r="BS908">
        <f>A!BR908</f>
        <v>0</v>
      </c>
      <c r="BT908">
        <f>A!BS908</f>
        <v>0</v>
      </c>
      <c r="BU908">
        <f>A!BT908</f>
        <v>0</v>
      </c>
      <c r="BV908">
        <f>A!BU908</f>
        <v>0</v>
      </c>
      <c r="BW908">
        <f>A!BV908</f>
        <v>0</v>
      </c>
      <c r="BX908">
        <f>A!BW908</f>
        <v>0</v>
      </c>
      <c r="BY908">
        <f>A!BX908</f>
        <v>0</v>
      </c>
      <c r="BZ908">
        <f>A!BY908</f>
        <v>0</v>
      </c>
      <c r="CA908">
        <f>A!BZ908</f>
        <v>0</v>
      </c>
      <c r="CB908">
        <f>A!CA908</f>
        <v>0</v>
      </c>
      <c r="CC908">
        <f>A!CB908</f>
        <v>0</v>
      </c>
      <c r="CD908">
        <f>A!CC908</f>
        <v>0</v>
      </c>
      <c r="CE908">
        <f>A!CD908</f>
        <v>0</v>
      </c>
      <c r="CF908">
        <f>A!CE908</f>
        <v>0</v>
      </c>
      <c r="CG908">
        <f>A!CF908</f>
        <v>0</v>
      </c>
      <c r="CH908">
        <f>A!CG908</f>
        <v>0</v>
      </c>
      <c r="CI908">
        <f>A!CH908</f>
        <v>0</v>
      </c>
      <c r="CJ908">
        <f>A!CI908</f>
        <v>0</v>
      </c>
      <c r="CK908">
        <f>A!CJ908</f>
        <v>0</v>
      </c>
      <c r="CL908">
        <f>A!CK908</f>
        <v>0</v>
      </c>
      <c r="CM908">
        <f>A!CL908</f>
        <v>0</v>
      </c>
      <c r="CN908">
        <f>A!CM908</f>
        <v>0</v>
      </c>
      <c r="CO908">
        <f>A!CN908</f>
        <v>0</v>
      </c>
      <c r="CP908">
        <f>A!CO908</f>
        <v>0</v>
      </c>
      <c r="CQ908">
        <f>A!CO1218</f>
        <v>0</v>
      </c>
      <c r="CR908">
        <f>A!CP908</f>
        <v>0</v>
      </c>
      <c r="CS908">
        <f>A!CQ908</f>
        <v>0</v>
      </c>
    </row>
    <row r="909" spans="1:97" x14ac:dyDescent="0.2">
      <c r="A909">
        <f>A!A909</f>
        <v>0</v>
      </c>
      <c r="B909">
        <f>A!B909</f>
        <v>0</v>
      </c>
      <c r="C909">
        <f>A!C909</f>
        <v>0</v>
      </c>
      <c r="D909">
        <f>A!D909</f>
        <v>0</v>
      </c>
      <c r="E909">
        <f>A!E909</f>
        <v>0</v>
      </c>
      <c r="F909">
        <f>A!F909</f>
        <v>0</v>
      </c>
      <c r="G909">
        <f>A!G909</f>
        <v>0</v>
      </c>
      <c r="H909">
        <f>A!H909</f>
        <v>0</v>
      </c>
      <c r="I909">
        <f>A!I909</f>
        <v>0</v>
      </c>
      <c r="J909">
        <f>A!J909</f>
        <v>0</v>
      </c>
      <c r="K909">
        <f>A!K909</f>
        <v>0</v>
      </c>
      <c r="L909">
        <f>A!L909</f>
        <v>0</v>
      </c>
      <c r="M909">
        <f>A!M909</f>
        <v>0</v>
      </c>
      <c r="N909">
        <f>A!N909</f>
        <v>0</v>
      </c>
      <c r="O909">
        <f>A!O909</f>
        <v>0</v>
      </c>
      <c r="P909" s="23" t="str">
        <f>IF(A!P909="","",INDEX(B!$A$1:$BT$2000,MATCH(A!P909,B!$AX$1:$AX$2000,0),D!$B$5))</f>
        <v/>
      </c>
      <c r="Q909">
        <f>A!Q909</f>
        <v>0</v>
      </c>
      <c r="R909">
        <f>A!R909</f>
        <v>0</v>
      </c>
      <c r="S909">
        <f>A!S909</f>
        <v>0</v>
      </c>
      <c r="T909">
        <f>A!T909</f>
        <v>0</v>
      </c>
      <c r="U909">
        <f>A!U909</f>
        <v>0</v>
      </c>
      <c r="V909" s="23">
        <f>IF(A!V909="&lt;",1,A!V909)</f>
        <v>0</v>
      </c>
      <c r="W909">
        <f>A!W909</f>
        <v>0</v>
      </c>
      <c r="X909">
        <f>A!X909</f>
        <v>0</v>
      </c>
      <c r="Y909">
        <f>A!Y909</f>
        <v>0</v>
      </c>
      <c r="Z909" s="23">
        <f t="shared" si="14"/>
        <v>0</v>
      </c>
      <c r="AA909">
        <f>A!Z909</f>
        <v>0</v>
      </c>
      <c r="AB909">
        <f>A!AA909</f>
        <v>0</v>
      </c>
      <c r="AC909">
        <f>A!AB909</f>
        <v>0</v>
      </c>
      <c r="AD909">
        <f>A!AC909</f>
        <v>0</v>
      </c>
      <c r="AE909">
        <f>A!AD909</f>
        <v>0</v>
      </c>
      <c r="AF909">
        <f>A!AE909</f>
        <v>0</v>
      </c>
      <c r="AG909">
        <f>A!AF909</f>
        <v>0</v>
      </c>
      <c r="AH909">
        <f>A!AG909</f>
        <v>0</v>
      </c>
      <c r="AI909">
        <f>A!AH909</f>
        <v>0</v>
      </c>
      <c r="AJ909">
        <f>A!AI909</f>
        <v>0</v>
      </c>
      <c r="AK909">
        <f>A!AJ909</f>
        <v>0</v>
      </c>
      <c r="AL909">
        <f>A!AK909</f>
        <v>0</v>
      </c>
      <c r="AM909">
        <f>A!AL909</f>
        <v>0</v>
      </c>
      <c r="AN909">
        <f>A!AM909</f>
        <v>0</v>
      </c>
      <c r="AO909">
        <f>A!AN909</f>
        <v>0</v>
      </c>
      <c r="AP909">
        <f>A!AO909</f>
        <v>0</v>
      </c>
      <c r="AQ909">
        <f>A!AP909</f>
        <v>0</v>
      </c>
      <c r="AR909">
        <f>A!AQ909</f>
        <v>0</v>
      </c>
      <c r="AS909">
        <f>A!AR909</f>
        <v>0</v>
      </c>
      <c r="AT909">
        <f>A!AS909</f>
        <v>0</v>
      </c>
      <c r="AU909">
        <f>A!AT909</f>
        <v>0</v>
      </c>
      <c r="AV909">
        <f>A!AU909</f>
        <v>0</v>
      </c>
      <c r="AW909" s="23" t="str">
        <f>IF(A!AV909=0,"",A!AV909)</f>
        <v/>
      </c>
      <c r="AX909">
        <f>A!AW909</f>
        <v>0</v>
      </c>
      <c r="AY909">
        <f>A!AX909</f>
        <v>0</v>
      </c>
      <c r="AZ909">
        <f>A!AY909</f>
        <v>0</v>
      </c>
      <c r="BA909">
        <f>A!AZ909</f>
        <v>0</v>
      </c>
      <c r="BB909">
        <f>A!BA909</f>
        <v>0</v>
      </c>
      <c r="BC909">
        <f>A!BB909</f>
        <v>0</v>
      </c>
      <c r="BD909">
        <f>A!BC909</f>
        <v>0</v>
      </c>
      <c r="BE909">
        <f>A!BD909</f>
        <v>0</v>
      </c>
      <c r="BF909">
        <f>A!BE909</f>
        <v>0</v>
      </c>
      <c r="BG909">
        <f>A!BF909</f>
        <v>0</v>
      </c>
      <c r="BH909">
        <f>A!BG909</f>
        <v>0</v>
      </c>
      <c r="BI909">
        <f>A!BH909</f>
        <v>0</v>
      </c>
      <c r="BJ909">
        <f>A!BI909</f>
        <v>0</v>
      </c>
      <c r="BK909">
        <f>A!BJ909</f>
        <v>0</v>
      </c>
      <c r="BL909">
        <f>A!BK909</f>
        <v>0</v>
      </c>
      <c r="BM909">
        <f>A!BL909</f>
        <v>0</v>
      </c>
      <c r="BN909">
        <f>A!BM909</f>
        <v>0</v>
      </c>
      <c r="BO909">
        <f>A!BN909</f>
        <v>0</v>
      </c>
      <c r="BP909">
        <f>A!BO909</f>
        <v>0</v>
      </c>
      <c r="BQ909">
        <f>A!BP909</f>
        <v>0</v>
      </c>
      <c r="BR909">
        <f>A!BQ909</f>
        <v>0</v>
      </c>
      <c r="BS909">
        <f>A!BR909</f>
        <v>0</v>
      </c>
      <c r="BT909">
        <f>A!BS909</f>
        <v>0</v>
      </c>
      <c r="BU909">
        <f>A!BT909</f>
        <v>0</v>
      </c>
      <c r="BV909">
        <f>A!BU909</f>
        <v>0</v>
      </c>
      <c r="BW909">
        <f>A!BV909</f>
        <v>0</v>
      </c>
      <c r="BX909">
        <f>A!BW909</f>
        <v>0</v>
      </c>
      <c r="BY909">
        <f>A!BX909</f>
        <v>0</v>
      </c>
      <c r="BZ909">
        <f>A!BY909</f>
        <v>0</v>
      </c>
      <c r="CA909">
        <f>A!BZ909</f>
        <v>0</v>
      </c>
      <c r="CB909">
        <f>A!CA909</f>
        <v>0</v>
      </c>
      <c r="CC909">
        <f>A!CB909</f>
        <v>0</v>
      </c>
      <c r="CD909">
        <f>A!CC909</f>
        <v>0</v>
      </c>
      <c r="CE909">
        <f>A!CD909</f>
        <v>0</v>
      </c>
      <c r="CF909">
        <f>A!CE909</f>
        <v>0</v>
      </c>
      <c r="CG909">
        <f>A!CF909</f>
        <v>0</v>
      </c>
      <c r="CH909">
        <f>A!CG909</f>
        <v>0</v>
      </c>
      <c r="CI909">
        <f>A!CH909</f>
        <v>0</v>
      </c>
      <c r="CJ909">
        <f>A!CI909</f>
        <v>0</v>
      </c>
      <c r="CK909">
        <f>A!CJ909</f>
        <v>0</v>
      </c>
      <c r="CL909">
        <f>A!CK909</f>
        <v>0</v>
      </c>
      <c r="CM909">
        <f>A!CL909</f>
        <v>0</v>
      </c>
      <c r="CN909">
        <f>A!CM909</f>
        <v>0</v>
      </c>
      <c r="CO909">
        <f>A!CN909</f>
        <v>0</v>
      </c>
      <c r="CP909">
        <f>A!CO909</f>
        <v>0</v>
      </c>
      <c r="CQ909">
        <f>A!CO1219</f>
        <v>0</v>
      </c>
      <c r="CR909">
        <f>A!CP909</f>
        <v>0</v>
      </c>
      <c r="CS909">
        <f>A!CQ909</f>
        <v>0</v>
      </c>
    </row>
    <row r="910" spans="1:97" x14ac:dyDescent="0.2">
      <c r="A910">
        <f>A!A910</f>
        <v>0</v>
      </c>
      <c r="B910">
        <f>A!B910</f>
        <v>0</v>
      </c>
      <c r="C910">
        <f>A!C910</f>
        <v>0</v>
      </c>
      <c r="D910">
        <f>A!D910</f>
        <v>0</v>
      </c>
      <c r="E910">
        <f>A!E910</f>
        <v>0</v>
      </c>
      <c r="F910">
        <f>A!F910</f>
        <v>0</v>
      </c>
      <c r="G910">
        <f>A!G910</f>
        <v>0</v>
      </c>
      <c r="H910">
        <f>A!H910</f>
        <v>0</v>
      </c>
      <c r="I910">
        <f>A!I910</f>
        <v>0</v>
      </c>
      <c r="J910">
        <f>A!J910</f>
        <v>0</v>
      </c>
      <c r="K910">
        <f>A!K910</f>
        <v>0</v>
      </c>
      <c r="L910">
        <f>A!L910</f>
        <v>0</v>
      </c>
      <c r="M910">
        <f>A!M910</f>
        <v>0</v>
      </c>
      <c r="N910">
        <f>A!N910</f>
        <v>0</v>
      </c>
      <c r="O910">
        <f>A!O910</f>
        <v>0</v>
      </c>
      <c r="P910" s="23" t="str">
        <f>IF(A!P910="","",INDEX(B!$A$1:$BT$2000,MATCH(A!P910,B!$AX$1:$AX$2000,0),D!$B$5))</f>
        <v/>
      </c>
      <c r="Q910">
        <f>A!Q910</f>
        <v>0</v>
      </c>
      <c r="R910">
        <f>A!R910</f>
        <v>0</v>
      </c>
      <c r="S910">
        <f>A!S910</f>
        <v>0</v>
      </c>
      <c r="T910">
        <f>A!T910</f>
        <v>0</v>
      </c>
      <c r="U910">
        <f>A!U910</f>
        <v>0</v>
      </c>
      <c r="V910" s="23">
        <f>IF(A!V910="&lt;",1,A!V910)</f>
        <v>0</v>
      </c>
      <c r="W910">
        <f>A!W910</f>
        <v>0</v>
      </c>
      <c r="X910">
        <f>A!X910</f>
        <v>0</v>
      </c>
      <c r="Y910">
        <f>A!Y910</f>
        <v>0</v>
      </c>
      <c r="Z910" s="23">
        <f t="shared" si="14"/>
        <v>0</v>
      </c>
      <c r="AA910">
        <f>A!Z910</f>
        <v>0</v>
      </c>
      <c r="AB910">
        <f>A!AA910</f>
        <v>0</v>
      </c>
      <c r="AC910">
        <f>A!AB910</f>
        <v>0</v>
      </c>
      <c r="AD910">
        <f>A!AC910</f>
        <v>0</v>
      </c>
      <c r="AE910">
        <f>A!AD910</f>
        <v>0</v>
      </c>
      <c r="AF910">
        <f>A!AE910</f>
        <v>0</v>
      </c>
      <c r="AG910">
        <f>A!AF910</f>
        <v>0</v>
      </c>
      <c r="AH910">
        <f>A!AG910</f>
        <v>0</v>
      </c>
      <c r="AI910">
        <f>A!AH910</f>
        <v>0</v>
      </c>
      <c r="AJ910">
        <f>A!AI910</f>
        <v>0</v>
      </c>
      <c r="AK910">
        <f>A!AJ910</f>
        <v>0</v>
      </c>
      <c r="AL910">
        <f>A!AK910</f>
        <v>0</v>
      </c>
      <c r="AM910">
        <f>A!AL910</f>
        <v>0</v>
      </c>
      <c r="AN910">
        <f>A!AM910</f>
        <v>0</v>
      </c>
      <c r="AO910">
        <f>A!AN910</f>
        <v>0</v>
      </c>
      <c r="AP910">
        <f>A!AO910</f>
        <v>0</v>
      </c>
      <c r="AQ910">
        <f>A!AP910</f>
        <v>0</v>
      </c>
      <c r="AR910">
        <f>A!AQ910</f>
        <v>0</v>
      </c>
      <c r="AS910">
        <f>A!AR910</f>
        <v>0</v>
      </c>
      <c r="AT910">
        <f>A!AS910</f>
        <v>0</v>
      </c>
      <c r="AU910">
        <f>A!AT910</f>
        <v>0</v>
      </c>
      <c r="AV910">
        <f>A!AU910</f>
        <v>0</v>
      </c>
      <c r="AW910" s="23" t="str">
        <f>IF(A!AV910=0,"",A!AV910)</f>
        <v/>
      </c>
      <c r="AX910">
        <f>A!AW910</f>
        <v>0</v>
      </c>
      <c r="AY910">
        <f>A!AX910</f>
        <v>0</v>
      </c>
      <c r="AZ910">
        <f>A!AY910</f>
        <v>0</v>
      </c>
      <c r="BA910">
        <f>A!AZ910</f>
        <v>0</v>
      </c>
      <c r="BB910">
        <f>A!BA910</f>
        <v>0</v>
      </c>
      <c r="BC910">
        <f>A!BB910</f>
        <v>0</v>
      </c>
      <c r="BD910">
        <f>A!BC910</f>
        <v>0</v>
      </c>
      <c r="BE910">
        <f>A!BD910</f>
        <v>0</v>
      </c>
      <c r="BF910">
        <f>A!BE910</f>
        <v>0</v>
      </c>
      <c r="BG910">
        <f>A!BF910</f>
        <v>0</v>
      </c>
      <c r="BH910">
        <f>A!BG910</f>
        <v>0</v>
      </c>
      <c r="BI910">
        <f>A!BH910</f>
        <v>0</v>
      </c>
      <c r="BJ910">
        <f>A!BI910</f>
        <v>0</v>
      </c>
      <c r="BK910">
        <f>A!BJ910</f>
        <v>0</v>
      </c>
      <c r="BL910">
        <f>A!BK910</f>
        <v>0</v>
      </c>
      <c r="BM910">
        <f>A!BL910</f>
        <v>0</v>
      </c>
      <c r="BN910">
        <f>A!BM910</f>
        <v>0</v>
      </c>
      <c r="BO910">
        <f>A!BN910</f>
        <v>0</v>
      </c>
      <c r="BP910">
        <f>A!BO910</f>
        <v>0</v>
      </c>
      <c r="BQ910">
        <f>A!BP910</f>
        <v>0</v>
      </c>
      <c r="BR910">
        <f>A!BQ910</f>
        <v>0</v>
      </c>
      <c r="BS910">
        <f>A!BR910</f>
        <v>0</v>
      </c>
      <c r="BT910">
        <f>A!BS910</f>
        <v>0</v>
      </c>
      <c r="BU910">
        <f>A!BT910</f>
        <v>0</v>
      </c>
      <c r="BV910">
        <f>A!BU910</f>
        <v>0</v>
      </c>
      <c r="BW910">
        <f>A!BV910</f>
        <v>0</v>
      </c>
      <c r="BX910">
        <f>A!BW910</f>
        <v>0</v>
      </c>
      <c r="BY910">
        <f>A!BX910</f>
        <v>0</v>
      </c>
      <c r="BZ910">
        <f>A!BY910</f>
        <v>0</v>
      </c>
      <c r="CA910">
        <f>A!BZ910</f>
        <v>0</v>
      </c>
      <c r="CB910">
        <f>A!CA910</f>
        <v>0</v>
      </c>
      <c r="CC910">
        <f>A!CB910</f>
        <v>0</v>
      </c>
      <c r="CD910">
        <f>A!CC910</f>
        <v>0</v>
      </c>
      <c r="CE910">
        <f>A!CD910</f>
        <v>0</v>
      </c>
      <c r="CF910">
        <f>A!CE910</f>
        <v>0</v>
      </c>
      <c r="CG910">
        <f>A!CF910</f>
        <v>0</v>
      </c>
      <c r="CH910">
        <f>A!CG910</f>
        <v>0</v>
      </c>
      <c r="CI910">
        <f>A!CH910</f>
        <v>0</v>
      </c>
      <c r="CJ910">
        <f>A!CI910</f>
        <v>0</v>
      </c>
      <c r="CK910">
        <f>A!CJ910</f>
        <v>0</v>
      </c>
      <c r="CL910">
        <f>A!CK910</f>
        <v>0</v>
      </c>
      <c r="CM910">
        <f>A!CL910</f>
        <v>0</v>
      </c>
      <c r="CN910">
        <f>A!CM910</f>
        <v>0</v>
      </c>
      <c r="CO910">
        <f>A!CN910</f>
        <v>0</v>
      </c>
      <c r="CP910">
        <f>A!CO910</f>
        <v>0</v>
      </c>
      <c r="CQ910">
        <f>A!CO1220</f>
        <v>0</v>
      </c>
      <c r="CR910">
        <f>A!CP910</f>
        <v>0</v>
      </c>
      <c r="CS910">
        <f>A!CQ910</f>
        <v>0</v>
      </c>
    </row>
    <row r="911" spans="1:97" x14ac:dyDescent="0.2">
      <c r="A911">
        <f>A!A911</f>
        <v>0</v>
      </c>
      <c r="B911">
        <f>A!B911</f>
        <v>0</v>
      </c>
      <c r="C911">
        <f>A!C911</f>
        <v>0</v>
      </c>
      <c r="D911">
        <f>A!D911</f>
        <v>0</v>
      </c>
      <c r="E911">
        <f>A!E911</f>
        <v>0</v>
      </c>
      <c r="F911">
        <f>A!F911</f>
        <v>0</v>
      </c>
      <c r="G911">
        <f>A!G911</f>
        <v>0</v>
      </c>
      <c r="H911">
        <f>A!H911</f>
        <v>0</v>
      </c>
      <c r="I911">
        <f>A!I911</f>
        <v>0</v>
      </c>
      <c r="J911">
        <f>A!J911</f>
        <v>0</v>
      </c>
      <c r="K911">
        <f>A!K911</f>
        <v>0</v>
      </c>
      <c r="L911">
        <f>A!L911</f>
        <v>0</v>
      </c>
      <c r="M911">
        <f>A!M911</f>
        <v>0</v>
      </c>
      <c r="N911">
        <f>A!N911</f>
        <v>0</v>
      </c>
      <c r="O911">
        <f>A!O911</f>
        <v>0</v>
      </c>
      <c r="P911" s="23" t="str">
        <f>IF(A!P911="","",INDEX(B!$A$1:$BT$2000,MATCH(A!P911,B!$AX$1:$AX$2000,0),D!$B$5))</f>
        <v/>
      </c>
      <c r="Q911">
        <f>A!Q911</f>
        <v>0</v>
      </c>
      <c r="R911">
        <f>A!R911</f>
        <v>0</v>
      </c>
      <c r="S911">
        <f>A!S911</f>
        <v>0</v>
      </c>
      <c r="T911">
        <f>A!T911</f>
        <v>0</v>
      </c>
      <c r="U911">
        <f>A!U911</f>
        <v>0</v>
      </c>
      <c r="V911" s="23">
        <f>IF(A!V911="&lt;",1,A!V911)</f>
        <v>0</v>
      </c>
      <c r="W911">
        <f>A!W911</f>
        <v>0</v>
      </c>
      <c r="X911">
        <f>A!X911</f>
        <v>0</v>
      </c>
      <c r="Y911">
        <f>A!Y911</f>
        <v>0</v>
      </c>
      <c r="Z911" s="23">
        <f t="shared" si="14"/>
        <v>0</v>
      </c>
      <c r="AA911">
        <f>A!Z911</f>
        <v>0</v>
      </c>
      <c r="AB911">
        <f>A!AA911</f>
        <v>0</v>
      </c>
      <c r="AC911">
        <f>A!AB911</f>
        <v>0</v>
      </c>
      <c r="AD911">
        <f>A!AC911</f>
        <v>0</v>
      </c>
      <c r="AE911">
        <f>A!AD911</f>
        <v>0</v>
      </c>
      <c r="AF911">
        <f>A!AE911</f>
        <v>0</v>
      </c>
      <c r="AG911">
        <f>A!AF911</f>
        <v>0</v>
      </c>
      <c r="AH911">
        <f>A!AG911</f>
        <v>0</v>
      </c>
      <c r="AI911">
        <f>A!AH911</f>
        <v>0</v>
      </c>
      <c r="AJ911">
        <f>A!AI911</f>
        <v>0</v>
      </c>
      <c r="AK911">
        <f>A!AJ911</f>
        <v>0</v>
      </c>
      <c r="AL911">
        <f>A!AK911</f>
        <v>0</v>
      </c>
      <c r="AM911">
        <f>A!AL911</f>
        <v>0</v>
      </c>
      <c r="AN911">
        <f>A!AM911</f>
        <v>0</v>
      </c>
      <c r="AO911">
        <f>A!AN911</f>
        <v>0</v>
      </c>
      <c r="AP911">
        <f>A!AO911</f>
        <v>0</v>
      </c>
      <c r="AQ911">
        <f>A!AP911</f>
        <v>0</v>
      </c>
      <c r="AR911">
        <f>A!AQ911</f>
        <v>0</v>
      </c>
      <c r="AS911">
        <f>A!AR911</f>
        <v>0</v>
      </c>
      <c r="AT911">
        <f>A!AS911</f>
        <v>0</v>
      </c>
      <c r="AU911">
        <f>A!AT911</f>
        <v>0</v>
      </c>
      <c r="AV911">
        <f>A!AU911</f>
        <v>0</v>
      </c>
      <c r="AW911" s="23" t="str">
        <f>IF(A!AV911=0,"",A!AV911)</f>
        <v/>
      </c>
      <c r="AX911">
        <f>A!AW911</f>
        <v>0</v>
      </c>
      <c r="AY911">
        <f>A!AX911</f>
        <v>0</v>
      </c>
      <c r="AZ911">
        <f>A!AY911</f>
        <v>0</v>
      </c>
      <c r="BA911">
        <f>A!AZ911</f>
        <v>0</v>
      </c>
      <c r="BB911">
        <f>A!BA911</f>
        <v>0</v>
      </c>
      <c r="BC911">
        <f>A!BB911</f>
        <v>0</v>
      </c>
      <c r="BD911">
        <f>A!BC911</f>
        <v>0</v>
      </c>
      <c r="BE911">
        <f>A!BD911</f>
        <v>0</v>
      </c>
      <c r="BF911">
        <f>A!BE911</f>
        <v>0</v>
      </c>
      <c r="BG911">
        <f>A!BF911</f>
        <v>0</v>
      </c>
      <c r="BH911">
        <f>A!BG911</f>
        <v>0</v>
      </c>
      <c r="BI911">
        <f>A!BH911</f>
        <v>0</v>
      </c>
      <c r="BJ911">
        <f>A!BI911</f>
        <v>0</v>
      </c>
      <c r="BK911">
        <f>A!BJ911</f>
        <v>0</v>
      </c>
      <c r="BL911">
        <f>A!BK911</f>
        <v>0</v>
      </c>
      <c r="BM911">
        <f>A!BL911</f>
        <v>0</v>
      </c>
      <c r="BN911">
        <f>A!BM911</f>
        <v>0</v>
      </c>
      <c r="BO911">
        <f>A!BN911</f>
        <v>0</v>
      </c>
      <c r="BP911">
        <f>A!BO911</f>
        <v>0</v>
      </c>
      <c r="BQ911">
        <f>A!BP911</f>
        <v>0</v>
      </c>
      <c r="BR911">
        <f>A!BQ911</f>
        <v>0</v>
      </c>
      <c r="BS911">
        <f>A!BR911</f>
        <v>0</v>
      </c>
      <c r="BT911">
        <f>A!BS911</f>
        <v>0</v>
      </c>
      <c r="BU911">
        <f>A!BT911</f>
        <v>0</v>
      </c>
      <c r="BV911">
        <f>A!BU911</f>
        <v>0</v>
      </c>
      <c r="BW911">
        <f>A!BV911</f>
        <v>0</v>
      </c>
      <c r="BX911">
        <f>A!BW911</f>
        <v>0</v>
      </c>
      <c r="BY911">
        <f>A!BX911</f>
        <v>0</v>
      </c>
      <c r="BZ911">
        <f>A!BY911</f>
        <v>0</v>
      </c>
      <c r="CA911">
        <f>A!BZ911</f>
        <v>0</v>
      </c>
      <c r="CB911">
        <f>A!CA911</f>
        <v>0</v>
      </c>
      <c r="CC911">
        <f>A!CB911</f>
        <v>0</v>
      </c>
      <c r="CD911">
        <f>A!CC911</f>
        <v>0</v>
      </c>
      <c r="CE911">
        <f>A!CD911</f>
        <v>0</v>
      </c>
      <c r="CF911">
        <f>A!CE911</f>
        <v>0</v>
      </c>
      <c r="CG911">
        <f>A!CF911</f>
        <v>0</v>
      </c>
      <c r="CH911">
        <f>A!CG911</f>
        <v>0</v>
      </c>
      <c r="CI911">
        <f>A!CH911</f>
        <v>0</v>
      </c>
      <c r="CJ911">
        <f>A!CI911</f>
        <v>0</v>
      </c>
      <c r="CK911">
        <f>A!CJ911</f>
        <v>0</v>
      </c>
      <c r="CL911">
        <f>A!CK911</f>
        <v>0</v>
      </c>
      <c r="CM911">
        <f>A!CL911</f>
        <v>0</v>
      </c>
      <c r="CN911">
        <f>A!CM911</f>
        <v>0</v>
      </c>
      <c r="CO911">
        <f>A!CN911</f>
        <v>0</v>
      </c>
      <c r="CP911">
        <f>A!CO911</f>
        <v>0</v>
      </c>
      <c r="CQ911">
        <f>A!CO1221</f>
        <v>0</v>
      </c>
      <c r="CR911">
        <f>A!CP911</f>
        <v>0</v>
      </c>
      <c r="CS911">
        <f>A!CQ911</f>
        <v>0</v>
      </c>
    </row>
    <row r="912" spans="1:97" x14ac:dyDescent="0.2">
      <c r="A912">
        <f>A!A912</f>
        <v>0</v>
      </c>
      <c r="B912">
        <f>A!B912</f>
        <v>0</v>
      </c>
      <c r="C912">
        <f>A!C912</f>
        <v>0</v>
      </c>
      <c r="D912">
        <f>A!D912</f>
        <v>0</v>
      </c>
      <c r="E912">
        <f>A!E912</f>
        <v>0</v>
      </c>
      <c r="F912">
        <f>A!F912</f>
        <v>0</v>
      </c>
      <c r="G912">
        <f>A!G912</f>
        <v>0</v>
      </c>
      <c r="H912">
        <f>A!H912</f>
        <v>0</v>
      </c>
      <c r="I912">
        <f>A!I912</f>
        <v>0</v>
      </c>
      <c r="J912">
        <f>A!J912</f>
        <v>0</v>
      </c>
      <c r="K912">
        <f>A!K912</f>
        <v>0</v>
      </c>
      <c r="L912">
        <f>A!L912</f>
        <v>0</v>
      </c>
      <c r="M912">
        <f>A!M912</f>
        <v>0</v>
      </c>
      <c r="N912">
        <f>A!N912</f>
        <v>0</v>
      </c>
      <c r="O912">
        <f>A!O912</f>
        <v>0</v>
      </c>
      <c r="P912" s="23" t="str">
        <f>IF(A!P912="","",INDEX(B!$A$1:$BT$2000,MATCH(A!P912,B!$AX$1:$AX$2000,0),D!$B$5))</f>
        <v/>
      </c>
      <c r="Q912">
        <f>A!Q912</f>
        <v>0</v>
      </c>
      <c r="R912">
        <f>A!R912</f>
        <v>0</v>
      </c>
      <c r="S912">
        <f>A!S912</f>
        <v>0</v>
      </c>
      <c r="T912">
        <f>A!T912</f>
        <v>0</v>
      </c>
      <c r="U912">
        <f>A!U912</f>
        <v>0</v>
      </c>
      <c r="V912" s="23">
        <f>IF(A!V912="&lt;",1,A!V912)</f>
        <v>0</v>
      </c>
      <c r="W912">
        <f>A!W912</f>
        <v>0</v>
      </c>
      <c r="X912">
        <f>A!X912</f>
        <v>0</v>
      </c>
      <c r="Y912">
        <f>A!Y912</f>
        <v>0</v>
      </c>
      <c r="Z912" s="23">
        <f t="shared" si="14"/>
        <v>0</v>
      </c>
      <c r="AA912">
        <f>A!Z912</f>
        <v>0</v>
      </c>
      <c r="AB912">
        <f>A!AA912</f>
        <v>0</v>
      </c>
      <c r="AC912">
        <f>A!AB912</f>
        <v>0</v>
      </c>
      <c r="AD912">
        <f>A!AC912</f>
        <v>0</v>
      </c>
      <c r="AE912">
        <f>A!AD912</f>
        <v>0</v>
      </c>
      <c r="AF912">
        <f>A!AE912</f>
        <v>0</v>
      </c>
      <c r="AG912">
        <f>A!AF912</f>
        <v>0</v>
      </c>
      <c r="AH912">
        <f>A!AG912</f>
        <v>0</v>
      </c>
      <c r="AI912">
        <f>A!AH912</f>
        <v>0</v>
      </c>
      <c r="AJ912">
        <f>A!AI912</f>
        <v>0</v>
      </c>
      <c r="AK912">
        <f>A!AJ912</f>
        <v>0</v>
      </c>
      <c r="AL912">
        <f>A!AK912</f>
        <v>0</v>
      </c>
      <c r="AM912">
        <f>A!AL912</f>
        <v>0</v>
      </c>
      <c r="AN912">
        <f>A!AM912</f>
        <v>0</v>
      </c>
      <c r="AO912">
        <f>A!AN912</f>
        <v>0</v>
      </c>
      <c r="AP912">
        <f>A!AO912</f>
        <v>0</v>
      </c>
      <c r="AQ912">
        <f>A!AP912</f>
        <v>0</v>
      </c>
      <c r="AR912">
        <f>A!AQ912</f>
        <v>0</v>
      </c>
      <c r="AS912">
        <f>A!AR912</f>
        <v>0</v>
      </c>
      <c r="AT912">
        <f>A!AS912</f>
        <v>0</v>
      </c>
      <c r="AU912">
        <f>A!AT912</f>
        <v>0</v>
      </c>
      <c r="AV912">
        <f>A!AU912</f>
        <v>0</v>
      </c>
      <c r="AW912" s="23" t="str">
        <f>IF(A!AV912=0,"",A!AV912)</f>
        <v/>
      </c>
      <c r="AX912">
        <f>A!AW912</f>
        <v>0</v>
      </c>
      <c r="AY912">
        <f>A!AX912</f>
        <v>0</v>
      </c>
      <c r="AZ912">
        <f>A!AY912</f>
        <v>0</v>
      </c>
      <c r="BA912">
        <f>A!AZ912</f>
        <v>0</v>
      </c>
      <c r="BB912">
        <f>A!BA912</f>
        <v>0</v>
      </c>
      <c r="BC912">
        <f>A!BB912</f>
        <v>0</v>
      </c>
      <c r="BD912">
        <f>A!BC912</f>
        <v>0</v>
      </c>
      <c r="BE912">
        <f>A!BD912</f>
        <v>0</v>
      </c>
      <c r="BF912">
        <f>A!BE912</f>
        <v>0</v>
      </c>
      <c r="BG912">
        <f>A!BF912</f>
        <v>0</v>
      </c>
      <c r="BH912">
        <f>A!BG912</f>
        <v>0</v>
      </c>
      <c r="BI912">
        <f>A!BH912</f>
        <v>0</v>
      </c>
      <c r="BJ912">
        <f>A!BI912</f>
        <v>0</v>
      </c>
      <c r="BK912">
        <f>A!BJ912</f>
        <v>0</v>
      </c>
      <c r="BL912">
        <f>A!BK912</f>
        <v>0</v>
      </c>
      <c r="BM912">
        <f>A!BL912</f>
        <v>0</v>
      </c>
      <c r="BN912">
        <f>A!BM912</f>
        <v>0</v>
      </c>
      <c r="BO912">
        <f>A!BN912</f>
        <v>0</v>
      </c>
      <c r="BP912">
        <f>A!BO912</f>
        <v>0</v>
      </c>
      <c r="BQ912">
        <f>A!BP912</f>
        <v>0</v>
      </c>
      <c r="BR912">
        <f>A!BQ912</f>
        <v>0</v>
      </c>
      <c r="BS912">
        <f>A!BR912</f>
        <v>0</v>
      </c>
      <c r="BT912">
        <f>A!BS912</f>
        <v>0</v>
      </c>
      <c r="BU912">
        <f>A!BT912</f>
        <v>0</v>
      </c>
      <c r="BV912">
        <f>A!BU912</f>
        <v>0</v>
      </c>
      <c r="BW912">
        <f>A!BV912</f>
        <v>0</v>
      </c>
      <c r="BX912">
        <f>A!BW912</f>
        <v>0</v>
      </c>
      <c r="BY912">
        <f>A!BX912</f>
        <v>0</v>
      </c>
      <c r="BZ912">
        <f>A!BY912</f>
        <v>0</v>
      </c>
      <c r="CA912">
        <f>A!BZ912</f>
        <v>0</v>
      </c>
      <c r="CB912">
        <f>A!CA912</f>
        <v>0</v>
      </c>
      <c r="CC912">
        <f>A!CB912</f>
        <v>0</v>
      </c>
      <c r="CD912">
        <f>A!CC912</f>
        <v>0</v>
      </c>
      <c r="CE912">
        <f>A!CD912</f>
        <v>0</v>
      </c>
      <c r="CF912">
        <f>A!CE912</f>
        <v>0</v>
      </c>
      <c r="CG912">
        <f>A!CF912</f>
        <v>0</v>
      </c>
      <c r="CH912">
        <f>A!CG912</f>
        <v>0</v>
      </c>
      <c r="CI912">
        <f>A!CH912</f>
        <v>0</v>
      </c>
      <c r="CJ912">
        <f>A!CI912</f>
        <v>0</v>
      </c>
      <c r="CK912">
        <f>A!CJ912</f>
        <v>0</v>
      </c>
      <c r="CL912">
        <f>A!CK912</f>
        <v>0</v>
      </c>
      <c r="CM912">
        <f>A!CL912</f>
        <v>0</v>
      </c>
      <c r="CN912">
        <f>A!CM912</f>
        <v>0</v>
      </c>
      <c r="CO912">
        <f>A!CN912</f>
        <v>0</v>
      </c>
      <c r="CP912">
        <f>A!CO912</f>
        <v>0</v>
      </c>
      <c r="CQ912">
        <f>A!CO1222</f>
        <v>0</v>
      </c>
      <c r="CR912">
        <f>A!CP912</f>
        <v>0</v>
      </c>
      <c r="CS912">
        <f>A!CQ912</f>
        <v>0</v>
      </c>
    </row>
    <row r="913" spans="1:97" x14ac:dyDescent="0.2">
      <c r="A913">
        <f>A!A913</f>
        <v>0</v>
      </c>
      <c r="B913">
        <f>A!B913</f>
        <v>0</v>
      </c>
      <c r="C913">
        <f>A!C913</f>
        <v>0</v>
      </c>
      <c r="D913">
        <f>A!D913</f>
        <v>0</v>
      </c>
      <c r="E913">
        <f>A!E913</f>
        <v>0</v>
      </c>
      <c r="F913">
        <f>A!F913</f>
        <v>0</v>
      </c>
      <c r="G913">
        <f>A!G913</f>
        <v>0</v>
      </c>
      <c r="H913">
        <f>A!H913</f>
        <v>0</v>
      </c>
      <c r="I913">
        <f>A!I913</f>
        <v>0</v>
      </c>
      <c r="J913">
        <f>A!J913</f>
        <v>0</v>
      </c>
      <c r="K913">
        <f>A!K913</f>
        <v>0</v>
      </c>
      <c r="L913">
        <f>A!L913</f>
        <v>0</v>
      </c>
      <c r="M913">
        <f>A!M913</f>
        <v>0</v>
      </c>
      <c r="N913">
        <f>A!N913</f>
        <v>0</v>
      </c>
      <c r="O913">
        <f>A!O913</f>
        <v>0</v>
      </c>
      <c r="P913" s="23" t="str">
        <f>IF(A!P913="","",INDEX(B!$A$1:$BT$2000,MATCH(A!P913,B!$AX$1:$AX$2000,0),D!$B$5))</f>
        <v/>
      </c>
      <c r="Q913">
        <f>A!Q913</f>
        <v>0</v>
      </c>
      <c r="R913">
        <f>A!R913</f>
        <v>0</v>
      </c>
      <c r="S913">
        <f>A!S913</f>
        <v>0</v>
      </c>
      <c r="T913">
        <f>A!T913</f>
        <v>0</v>
      </c>
      <c r="U913">
        <f>A!U913</f>
        <v>0</v>
      </c>
      <c r="V913" s="23">
        <f>IF(A!V913="&lt;",1,A!V913)</f>
        <v>0</v>
      </c>
      <c r="W913">
        <f>A!W913</f>
        <v>0</v>
      </c>
      <c r="X913">
        <f>A!X913</f>
        <v>0</v>
      </c>
      <c r="Y913">
        <f>A!Y913</f>
        <v>0</v>
      </c>
      <c r="Z913" s="23">
        <f t="shared" si="14"/>
        <v>0</v>
      </c>
      <c r="AA913">
        <f>A!Z913</f>
        <v>0</v>
      </c>
      <c r="AB913">
        <f>A!AA913</f>
        <v>0</v>
      </c>
      <c r="AC913">
        <f>A!AB913</f>
        <v>0</v>
      </c>
      <c r="AD913">
        <f>A!AC913</f>
        <v>0</v>
      </c>
      <c r="AE913">
        <f>A!AD913</f>
        <v>0</v>
      </c>
      <c r="AF913">
        <f>A!AE913</f>
        <v>0</v>
      </c>
      <c r="AG913">
        <f>A!AF913</f>
        <v>0</v>
      </c>
      <c r="AH913">
        <f>A!AG913</f>
        <v>0</v>
      </c>
      <c r="AI913">
        <f>A!AH913</f>
        <v>0</v>
      </c>
      <c r="AJ913">
        <f>A!AI913</f>
        <v>0</v>
      </c>
      <c r="AK913">
        <f>A!AJ913</f>
        <v>0</v>
      </c>
      <c r="AL913">
        <f>A!AK913</f>
        <v>0</v>
      </c>
      <c r="AM913">
        <f>A!AL913</f>
        <v>0</v>
      </c>
      <c r="AN913">
        <f>A!AM913</f>
        <v>0</v>
      </c>
      <c r="AO913">
        <f>A!AN913</f>
        <v>0</v>
      </c>
      <c r="AP913">
        <f>A!AO913</f>
        <v>0</v>
      </c>
      <c r="AQ913">
        <f>A!AP913</f>
        <v>0</v>
      </c>
      <c r="AR913">
        <f>A!AQ913</f>
        <v>0</v>
      </c>
      <c r="AS913">
        <f>A!AR913</f>
        <v>0</v>
      </c>
      <c r="AT913">
        <f>A!AS913</f>
        <v>0</v>
      </c>
      <c r="AU913">
        <f>A!AT913</f>
        <v>0</v>
      </c>
      <c r="AV913">
        <f>A!AU913</f>
        <v>0</v>
      </c>
      <c r="AW913" s="23" t="str">
        <f>IF(A!AV913=0,"",A!AV913)</f>
        <v/>
      </c>
      <c r="AX913">
        <f>A!AW913</f>
        <v>0</v>
      </c>
      <c r="AY913">
        <f>A!AX913</f>
        <v>0</v>
      </c>
      <c r="AZ913">
        <f>A!AY913</f>
        <v>0</v>
      </c>
      <c r="BA913">
        <f>A!AZ913</f>
        <v>0</v>
      </c>
      <c r="BB913">
        <f>A!BA913</f>
        <v>0</v>
      </c>
      <c r="BC913">
        <f>A!BB913</f>
        <v>0</v>
      </c>
      <c r="BD913">
        <f>A!BC913</f>
        <v>0</v>
      </c>
      <c r="BE913">
        <f>A!BD913</f>
        <v>0</v>
      </c>
      <c r="BF913">
        <f>A!BE913</f>
        <v>0</v>
      </c>
      <c r="BG913">
        <f>A!BF913</f>
        <v>0</v>
      </c>
      <c r="BH913">
        <f>A!BG913</f>
        <v>0</v>
      </c>
      <c r="BI913">
        <f>A!BH913</f>
        <v>0</v>
      </c>
      <c r="BJ913">
        <f>A!BI913</f>
        <v>0</v>
      </c>
      <c r="BK913">
        <f>A!BJ913</f>
        <v>0</v>
      </c>
      <c r="BL913">
        <f>A!BK913</f>
        <v>0</v>
      </c>
      <c r="BM913">
        <f>A!BL913</f>
        <v>0</v>
      </c>
      <c r="BN913">
        <f>A!BM913</f>
        <v>0</v>
      </c>
      <c r="BO913">
        <f>A!BN913</f>
        <v>0</v>
      </c>
      <c r="BP913">
        <f>A!BO913</f>
        <v>0</v>
      </c>
      <c r="BQ913">
        <f>A!BP913</f>
        <v>0</v>
      </c>
      <c r="BR913">
        <f>A!BQ913</f>
        <v>0</v>
      </c>
      <c r="BS913">
        <f>A!BR913</f>
        <v>0</v>
      </c>
      <c r="BT913">
        <f>A!BS913</f>
        <v>0</v>
      </c>
      <c r="BU913">
        <f>A!BT913</f>
        <v>0</v>
      </c>
      <c r="BV913">
        <f>A!BU913</f>
        <v>0</v>
      </c>
      <c r="BW913">
        <f>A!BV913</f>
        <v>0</v>
      </c>
      <c r="BX913">
        <f>A!BW913</f>
        <v>0</v>
      </c>
      <c r="BY913">
        <f>A!BX913</f>
        <v>0</v>
      </c>
      <c r="BZ913">
        <f>A!BY913</f>
        <v>0</v>
      </c>
      <c r="CA913">
        <f>A!BZ913</f>
        <v>0</v>
      </c>
      <c r="CB913">
        <f>A!CA913</f>
        <v>0</v>
      </c>
      <c r="CC913">
        <f>A!CB913</f>
        <v>0</v>
      </c>
      <c r="CD913">
        <f>A!CC913</f>
        <v>0</v>
      </c>
      <c r="CE913">
        <f>A!CD913</f>
        <v>0</v>
      </c>
      <c r="CF913">
        <f>A!CE913</f>
        <v>0</v>
      </c>
      <c r="CG913">
        <f>A!CF913</f>
        <v>0</v>
      </c>
      <c r="CH913">
        <f>A!CG913</f>
        <v>0</v>
      </c>
      <c r="CI913">
        <f>A!CH913</f>
        <v>0</v>
      </c>
      <c r="CJ913">
        <f>A!CI913</f>
        <v>0</v>
      </c>
      <c r="CK913">
        <f>A!CJ913</f>
        <v>0</v>
      </c>
      <c r="CL913">
        <f>A!CK913</f>
        <v>0</v>
      </c>
      <c r="CM913">
        <f>A!CL913</f>
        <v>0</v>
      </c>
      <c r="CN913">
        <f>A!CM913</f>
        <v>0</v>
      </c>
      <c r="CO913">
        <f>A!CN913</f>
        <v>0</v>
      </c>
      <c r="CP913">
        <f>A!CO913</f>
        <v>0</v>
      </c>
      <c r="CQ913">
        <f>A!CO1223</f>
        <v>0</v>
      </c>
      <c r="CR913">
        <f>A!CP913</f>
        <v>0</v>
      </c>
      <c r="CS913">
        <f>A!CQ913</f>
        <v>0</v>
      </c>
    </row>
    <row r="914" spans="1:97" x14ac:dyDescent="0.2">
      <c r="A914">
        <f>A!A914</f>
        <v>0</v>
      </c>
      <c r="B914">
        <f>A!B914</f>
        <v>0</v>
      </c>
      <c r="C914">
        <f>A!C914</f>
        <v>0</v>
      </c>
      <c r="D914">
        <f>A!D914</f>
        <v>0</v>
      </c>
      <c r="E914">
        <f>A!E914</f>
        <v>0</v>
      </c>
      <c r="F914">
        <f>A!F914</f>
        <v>0</v>
      </c>
      <c r="G914">
        <f>A!G914</f>
        <v>0</v>
      </c>
      <c r="H914">
        <f>A!H914</f>
        <v>0</v>
      </c>
      <c r="I914">
        <f>A!I914</f>
        <v>0</v>
      </c>
      <c r="J914">
        <f>A!J914</f>
        <v>0</v>
      </c>
      <c r="K914">
        <f>A!K914</f>
        <v>0</v>
      </c>
      <c r="L914">
        <f>A!L914</f>
        <v>0</v>
      </c>
      <c r="M914">
        <f>A!M914</f>
        <v>0</v>
      </c>
      <c r="N914">
        <f>A!N914</f>
        <v>0</v>
      </c>
      <c r="O914">
        <f>A!O914</f>
        <v>0</v>
      </c>
      <c r="P914" s="23" t="str">
        <f>IF(A!P914="","",INDEX(B!$A$1:$BT$2000,MATCH(A!P914,B!$AX$1:$AX$2000,0),D!$B$5))</f>
        <v/>
      </c>
      <c r="Q914">
        <f>A!Q914</f>
        <v>0</v>
      </c>
      <c r="R914">
        <f>A!R914</f>
        <v>0</v>
      </c>
      <c r="S914">
        <f>A!S914</f>
        <v>0</v>
      </c>
      <c r="T914">
        <f>A!T914</f>
        <v>0</v>
      </c>
      <c r="U914">
        <f>A!U914</f>
        <v>0</v>
      </c>
      <c r="V914" s="23">
        <f>IF(A!V914="&lt;",1,A!V914)</f>
        <v>0</v>
      </c>
      <c r="W914">
        <f>A!W914</f>
        <v>0</v>
      </c>
      <c r="X914">
        <f>A!X914</f>
        <v>0</v>
      </c>
      <c r="Y914">
        <f>A!Y914</f>
        <v>0</v>
      </c>
      <c r="Z914" s="23">
        <f t="shared" si="14"/>
        <v>0</v>
      </c>
      <c r="AA914">
        <f>A!Z914</f>
        <v>0</v>
      </c>
      <c r="AB914">
        <f>A!AA914</f>
        <v>0</v>
      </c>
      <c r="AC914">
        <f>A!AB914</f>
        <v>0</v>
      </c>
      <c r="AD914">
        <f>A!AC914</f>
        <v>0</v>
      </c>
      <c r="AE914">
        <f>A!AD914</f>
        <v>0</v>
      </c>
      <c r="AF914">
        <f>A!AE914</f>
        <v>0</v>
      </c>
      <c r="AG914">
        <f>A!AF914</f>
        <v>0</v>
      </c>
      <c r="AH914">
        <f>A!AG914</f>
        <v>0</v>
      </c>
      <c r="AI914">
        <f>A!AH914</f>
        <v>0</v>
      </c>
      <c r="AJ914">
        <f>A!AI914</f>
        <v>0</v>
      </c>
      <c r="AK914">
        <f>A!AJ914</f>
        <v>0</v>
      </c>
      <c r="AL914">
        <f>A!AK914</f>
        <v>0</v>
      </c>
      <c r="AM914">
        <f>A!AL914</f>
        <v>0</v>
      </c>
      <c r="AN914">
        <f>A!AM914</f>
        <v>0</v>
      </c>
      <c r="AO914">
        <f>A!AN914</f>
        <v>0</v>
      </c>
      <c r="AP914">
        <f>A!AO914</f>
        <v>0</v>
      </c>
      <c r="AQ914">
        <f>A!AP914</f>
        <v>0</v>
      </c>
      <c r="AR914">
        <f>A!AQ914</f>
        <v>0</v>
      </c>
      <c r="AS914">
        <f>A!AR914</f>
        <v>0</v>
      </c>
      <c r="AT914">
        <f>A!AS914</f>
        <v>0</v>
      </c>
      <c r="AU914">
        <f>A!AT914</f>
        <v>0</v>
      </c>
      <c r="AV914">
        <f>A!AU914</f>
        <v>0</v>
      </c>
      <c r="AW914" s="23" t="str">
        <f>IF(A!AV914=0,"",A!AV914)</f>
        <v/>
      </c>
      <c r="AX914">
        <f>A!AW914</f>
        <v>0</v>
      </c>
      <c r="AY914">
        <f>A!AX914</f>
        <v>0</v>
      </c>
      <c r="AZ914">
        <f>A!AY914</f>
        <v>0</v>
      </c>
      <c r="BA914">
        <f>A!AZ914</f>
        <v>0</v>
      </c>
      <c r="BB914">
        <f>A!BA914</f>
        <v>0</v>
      </c>
      <c r="BC914">
        <f>A!BB914</f>
        <v>0</v>
      </c>
      <c r="BD914">
        <f>A!BC914</f>
        <v>0</v>
      </c>
      <c r="BE914">
        <f>A!BD914</f>
        <v>0</v>
      </c>
      <c r="BF914">
        <f>A!BE914</f>
        <v>0</v>
      </c>
      <c r="BG914">
        <f>A!BF914</f>
        <v>0</v>
      </c>
      <c r="BH914">
        <f>A!BG914</f>
        <v>0</v>
      </c>
      <c r="BI914">
        <f>A!BH914</f>
        <v>0</v>
      </c>
      <c r="BJ914">
        <f>A!BI914</f>
        <v>0</v>
      </c>
      <c r="BK914">
        <f>A!BJ914</f>
        <v>0</v>
      </c>
      <c r="BL914">
        <f>A!BK914</f>
        <v>0</v>
      </c>
      <c r="BM914">
        <f>A!BL914</f>
        <v>0</v>
      </c>
      <c r="BN914">
        <f>A!BM914</f>
        <v>0</v>
      </c>
      <c r="BO914">
        <f>A!BN914</f>
        <v>0</v>
      </c>
      <c r="BP914">
        <f>A!BO914</f>
        <v>0</v>
      </c>
      <c r="BQ914">
        <f>A!BP914</f>
        <v>0</v>
      </c>
      <c r="BR914">
        <f>A!BQ914</f>
        <v>0</v>
      </c>
      <c r="BS914">
        <f>A!BR914</f>
        <v>0</v>
      </c>
      <c r="BT914">
        <f>A!BS914</f>
        <v>0</v>
      </c>
      <c r="BU914">
        <f>A!BT914</f>
        <v>0</v>
      </c>
      <c r="BV914">
        <f>A!BU914</f>
        <v>0</v>
      </c>
      <c r="BW914">
        <f>A!BV914</f>
        <v>0</v>
      </c>
      <c r="BX914">
        <f>A!BW914</f>
        <v>0</v>
      </c>
      <c r="BY914">
        <f>A!BX914</f>
        <v>0</v>
      </c>
      <c r="BZ914">
        <f>A!BY914</f>
        <v>0</v>
      </c>
      <c r="CA914">
        <f>A!BZ914</f>
        <v>0</v>
      </c>
      <c r="CB914">
        <f>A!CA914</f>
        <v>0</v>
      </c>
      <c r="CC914">
        <f>A!CB914</f>
        <v>0</v>
      </c>
      <c r="CD914">
        <f>A!CC914</f>
        <v>0</v>
      </c>
      <c r="CE914">
        <f>A!CD914</f>
        <v>0</v>
      </c>
      <c r="CF914">
        <f>A!CE914</f>
        <v>0</v>
      </c>
      <c r="CG914">
        <f>A!CF914</f>
        <v>0</v>
      </c>
      <c r="CH914">
        <f>A!CG914</f>
        <v>0</v>
      </c>
      <c r="CI914">
        <f>A!CH914</f>
        <v>0</v>
      </c>
      <c r="CJ914">
        <f>A!CI914</f>
        <v>0</v>
      </c>
      <c r="CK914">
        <f>A!CJ914</f>
        <v>0</v>
      </c>
      <c r="CL914">
        <f>A!CK914</f>
        <v>0</v>
      </c>
      <c r="CM914">
        <f>A!CL914</f>
        <v>0</v>
      </c>
      <c r="CN914">
        <f>A!CM914</f>
        <v>0</v>
      </c>
      <c r="CO914">
        <f>A!CN914</f>
        <v>0</v>
      </c>
      <c r="CP914">
        <f>A!CO914</f>
        <v>0</v>
      </c>
      <c r="CQ914">
        <f>A!CO1224</f>
        <v>0</v>
      </c>
      <c r="CR914">
        <f>A!CP914</f>
        <v>0</v>
      </c>
      <c r="CS914">
        <f>A!CQ914</f>
        <v>0</v>
      </c>
    </row>
    <row r="915" spans="1:97" x14ac:dyDescent="0.2">
      <c r="A915">
        <f>A!A915</f>
        <v>0</v>
      </c>
      <c r="B915">
        <f>A!B915</f>
        <v>0</v>
      </c>
      <c r="C915">
        <f>A!C915</f>
        <v>0</v>
      </c>
      <c r="D915">
        <f>A!D915</f>
        <v>0</v>
      </c>
      <c r="E915">
        <f>A!E915</f>
        <v>0</v>
      </c>
      <c r="F915">
        <f>A!F915</f>
        <v>0</v>
      </c>
      <c r="G915">
        <f>A!G915</f>
        <v>0</v>
      </c>
      <c r="H915">
        <f>A!H915</f>
        <v>0</v>
      </c>
      <c r="I915">
        <f>A!I915</f>
        <v>0</v>
      </c>
      <c r="J915">
        <f>A!J915</f>
        <v>0</v>
      </c>
      <c r="K915">
        <f>A!K915</f>
        <v>0</v>
      </c>
      <c r="L915">
        <f>A!L915</f>
        <v>0</v>
      </c>
      <c r="M915">
        <f>A!M915</f>
        <v>0</v>
      </c>
      <c r="N915">
        <f>A!N915</f>
        <v>0</v>
      </c>
      <c r="O915">
        <f>A!O915</f>
        <v>0</v>
      </c>
      <c r="P915" s="23" t="str">
        <f>IF(A!P915="","",INDEX(B!$A$1:$BT$2000,MATCH(A!P915,B!$AX$1:$AX$2000,0),D!$B$5))</f>
        <v/>
      </c>
      <c r="Q915">
        <f>A!Q915</f>
        <v>0</v>
      </c>
      <c r="R915">
        <f>A!R915</f>
        <v>0</v>
      </c>
      <c r="S915">
        <f>A!S915</f>
        <v>0</v>
      </c>
      <c r="T915">
        <f>A!T915</f>
        <v>0</v>
      </c>
      <c r="U915">
        <f>A!U915</f>
        <v>0</v>
      </c>
      <c r="V915" s="23">
        <f>IF(A!V915="&lt;",1,A!V915)</f>
        <v>0</v>
      </c>
      <c r="W915">
        <f>A!W915</f>
        <v>0</v>
      </c>
      <c r="X915">
        <f>A!X915</f>
        <v>0</v>
      </c>
      <c r="Y915">
        <f>A!Y915</f>
        <v>0</v>
      </c>
      <c r="Z915" s="23">
        <f t="shared" si="14"/>
        <v>0</v>
      </c>
      <c r="AA915">
        <f>A!Z915</f>
        <v>0</v>
      </c>
      <c r="AB915">
        <f>A!AA915</f>
        <v>0</v>
      </c>
      <c r="AC915">
        <f>A!AB915</f>
        <v>0</v>
      </c>
      <c r="AD915">
        <f>A!AC915</f>
        <v>0</v>
      </c>
      <c r="AE915">
        <f>A!AD915</f>
        <v>0</v>
      </c>
      <c r="AF915">
        <f>A!AE915</f>
        <v>0</v>
      </c>
      <c r="AG915">
        <f>A!AF915</f>
        <v>0</v>
      </c>
      <c r="AH915">
        <f>A!AG915</f>
        <v>0</v>
      </c>
      <c r="AI915">
        <f>A!AH915</f>
        <v>0</v>
      </c>
      <c r="AJ915">
        <f>A!AI915</f>
        <v>0</v>
      </c>
      <c r="AK915">
        <f>A!AJ915</f>
        <v>0</v>
      </c>
      <c r="AL915">
        <f>A!AK915</f>
        <v>0</v>
      </c>
      <c r="AM915">
        <f>A!AL915</f>
        <v>0</v>
      </c>
      <c r="AN915">
        <f>A!AM915</f>
        <v>0</v>
      </c>
      <c r="AO915">
        <f>A!AN915</f>
        <v>0</v>
      </c>
      <c r="AP915">
        <f>A!AO915</f>
        <v>0</v>
      </c>
      <c r="AQ915">
        <f>A!AP915</f>
        <v>0</v>
      </c>
      <c r="AR915">
        <f>A!AQ915</f>
        <v>0</v>
      </c>
      <c r="AS915">
        <f>A!AR915</f>
        <v>0</v>
      </c>
      <c r="AT915">
        <f>A!AS915</f>
        <v>0</v>
      </c>
      <c r="AU915">
        <f>A!AT915</f>
        <v>0</v>
      </c>
      <c r="AV915">
        <f>A!AU915</f>
        <v>0</v>
      </c>
      <c r="AW915" s="23" t="str">
        <f>IF(A!AV915=0,"",A!AV915)</f>
        <v/>
      </c>
      <c r="AX915">
        <f>A!AW915</f>
        <v>0</v>
      </c>
      <c r="AY915">
        <f>A!AX915</f>
        <v>0</v>
      </c>
      <c r="AZ915">
        <f>A!AY915</f>
        <v>0</v>
      </c>
      <c r="BA915">
        <f>A!AZ915</f>
        <v>0</v>
      </c>
      <c r="BB915">
        <f>A!BA915</f>
        <v>0</v>
      </c>
      <c r="BC915">
        <f>A!BB915</f>
        <v>0</v>
      </c>
      <c r="BD915">
        <f>A!BC915</f>
        <v>0</v>
      </c>
      <c r="BE915">
        <f>A!BD915</f>
        <v>0</v>
      </c>
      <c r="BF915">
        <f>A!BE915</f>
        <v>0</v>
      </c>
      <c r="BG915">
        <f>A!BF915</f>
        <v>0</v>
      </c>
      <c r="BH915">
        <f>A!BG915</f>
        <v>0</v>
      </c>
      <c r="BI915">
        <f>A!BH915</f>
        <v>0</v>
      </c>
      <c r="BJ915">
        <f>A!BI915</f>
        <v>0</v>
      </c>
      <c r="BK915">
        <f>A!BJ915</f>
        <v>0</v>
      </c>
      <c r="BL915">
        <f>A!BK915</f>
        <v>0</v>
      </c>
      <c r="BM915">
        <f>A!BL915</f>
        <v>0</v>
      </c>
      <c r="BN915">
        <f>A!BM915</f>
        <v>0</v>
      </c>
      <c r="BO915">
        <f>A!BN915</f>
        <v>0</v>
      </c>
      <c r="BP915">
        <f>A!BO915</f>
        <v>0</v>
      </c>
      <c r="BQ915">
        <f>A!BP915</f>
        <v>0</v>
      </c>
      <c r="BR915">
        <f>A!BQ915</f>
        <v>0</v>
      </c>
      <c r="BS915">
        <f>A!BR915</f>
        <v>0</v>
      </c>
      <c r="BT915">
        <f>A!BS915</f>
        <v>0</v>
      </c>
      <c r="BU915">
        <f>A!BT915</f>
        <v>0</v>
      </c>
      <c r="BV915">
        <f>A!BU915</f>
        <v>0</v>
      </c>
      <c r="BW915">
        <f>A!BV915</f>
        <v>0</v>
      </c>
      <c r="BX915">
        <f>A!BW915</f>
        <v>0</v>
      </c>
      <c r="BY915">
        <f>A!BX915</f>
        <v>0</v>
      </c>
      <c r="BZ915">
        <f>A!BY915</f>
        <v>0</v>
      </c>
      <c r="CA915">
        <f>A!BZ915</f>
        <v>0</v>
      </c>
      <c r="CB915">
        <f>A!CA915</f>
        <v>0</v>
      </c>
      <c r="CC915">
        <f>A!CB915</f>
        <v>0</v>
      </c>
      <c r="CD915">
        <f>A!CC915</f>
        <v>0</v>
      </c>
      <c r="CE915">
        <f>A!CD915</f>
        <v>0</v>
      </c>
      <c r="CF915">
        <f>A!CE915</f>
        <v>0</v>
      </c>
      <c r="CG915">
        <f>A!CF915</f>
        <v>0</v>
      </c>
      <c r="CH915">
        <f>A!CG915</f>
        <v>0</v>
      </c>
      <c r="CI915">
        <f>A!CH915</f>
        <v>0</v>
      </c>
      <c r="CJ915">
        <f>A!CI915</f>
        <v>0</v>
      </c>
      <c r="CK915">
        <f>A!CJ915</f>
        <v>0</v>
      </c>
      <c r="CL915">
        <f>A!CK915</f>
        <v>0</v>
      </c>
      <c r="CM915">
        <f>A!CL915</f>
        <v>0</v>
      </c>
      <c r="CN915">
        <f>A!CM915</f>
        <v>0</v>
      </c>
      <c r="CO915">
        <f>A!CN915</f>
        <v>0</v>
      </c>
      <c r="CP915">
        <f>A!CO915</f>
        <v>0</v>
      </c>
      <c r="CQ915">
        <f>A!CO1225</f>
        <v>0</v>
      </c>
      <c r="CR915">
        <f>A!CP915</f>
        <v>0</v>
      </c>
      <c r="CS915">
        <f>A!CQ915</f>
        <v>0</v>
      </c>
    </row>
    <row r="916" spans="1:97" x14ac:dyDescent="0.2">
      <c r="A916">
        <f>A!A916</f>
        <v>0</v>
      </c>
      <c r="B916">
        <f>A!B916</f>
        <v>0</v>
      </c>
      <c r="C916">
        <f>A!C916</f>
        <v>0</v>
      </c>
      <c r="D916">
        <f>A!D916</f>
        <v>0</v>
      </c>
      <c r="E916">
        <f>A!E916</f>
        <v>0</v>
      </c>
      <c r="F916">
        <f>A!F916</f>
        <v>0</v>
      </c>
      <c r="G916">
        <f>A!G916</f>
        <v>0</v>
      </c>
      <c r="H916">
        <f>A!H916</f>
        <v>0</v>
      </c>
      <c r="I916">
        <f>A!I916</f>
        <v>0</v>
      </c>
      <c r="J916">
        <f>A!J916</f>
        <v>0</v>
      </c>
      <c r="K916">
        <f>A!K916</f>
        <v>0</v>
      </c>
      <c r="L916">
        <f>A!L916</f>
        <v>0</v>
      </c>
      <c r="M916">
        <f>A!M916</f>
        <v>0</v>
      </c>
      <c r="N916">
        <f>A!N916</f>
        <v>0</v>
      </c>
      <c r="O916">
        <f>A!O916</f>
        <v>0</v>
      </c>
      <c r="P916" s="23" t="str">
        <f>IF(A!P916="","",INDEX(B!$A$1:$BT$2000,MATCH(A!P916,B!$AX$1:$AX$2000,0),D!$B$5))</f>
        <v/>
      </c>
      <c r="Q916">
        <f>A!Q916</f>
        <v>0</v>
      </c>
      <c r="R916">
        <f>A!R916</f>
        <v>0</v>
      </c>
      <c r="S916">
        <f>A!S916</f>
        <v>0</v>
      </c>
      <c r="T916">
        <f>A!T916</f>
        <v>0</v>
      </c>
      <c r="U916">
        <f>A!U916</f>
        <v>0</v>
      </c>
      <c r="V916" s="23">
        <f>IF(A!V916="&lt;",1,A!V916)</f>
        <v>0</v>
      </c>
      <c r="W916">
        <f>A!W916</f>
        <v>0</v>
      </c>
      <c r="X916">
        <f>A!X916</f>
        <v>0</v>
      </c>
      <c r="Y916">
        <f>A!Y916</f>
        <v>0</v>
      </c>
      <c r="Z916" s="23">
        <f t="shared" si="14"/>
        <v>0</v>
      </c>
      <c r="AA916">
        <f>A!Z916</f>
        <v>0</v>
      </c>
      <c r="AB916">
        <f>A!AA916</f>
        <v>0</v>
      </c>
      <c r="AC916">
        <f>A!AB916</f>
        <v>0</v>
      </c>
      <c r="AD916">
        <f>A!AC916</f>
        <v>0</v>
      </c>
      <c r="AE916">
        <f>A!AD916</f>
        <v>0</v>
      </c>
      <c r="AF916">
        <f>A!AE916</f>
        <v>0</v>
      </c>
      <c r="AG916">
        <f>A!AF916</f>
        <v>0</v>
      </c>
      <c r="AH916">
        <f>A!AG916</f>
        <v>0</v>
      </c>
      <c r="AI916">
        <f>A!AH916</f>
        <v>0</v>
      </c>
      <c r="AJ916">
        <f>A!AI916</f>
        <v>0</v>
      </c>
      <c r="AK916">
        <f>A!AJ916</f>
        <v>0</v>
      </c>
      <c r="AL916">
        <f>A!AK916</f>
        <v>0</v>
      </c>
      <c r="AM916">
        <f>A!AL916</f>
        <v>0</v>
      </c>
      <c r="AN916">
        <f>A!AM916</f>
        <v>0</v>
      </c>
      <c r="AO916">
        <f>A!AN916</f>
        <v>0</v>
      </c>
      <c r="AP916">
        <f>A!AO916</f>
        <v>0</v>
      </c>
      <c r="AQ916">
        <f>A!AP916</f>
        <v>0</v>
      </c>
      <c r="AR916">
        <f>A!AQ916</f>
        <v>0</v>
      </c>
      <c r="AS916">
        <f>A!AR916</f>
        <v>0</v>
      </c>
      <c r="AT916">
        <f>A!AS916</f>
        <v>0</v>
      </c>
      <c r="AU916">
        <f>A!AT916</f>
        <v>0</v>
      </c>
      <c r="AV916">
        <f>A!AU916</f>
        <v>0</v>
      </c>
      <c r="AW916" s="23" t="str">
        <f>IF(A!AV916=0,"",A!AV916)</f>
        <v/>
      </c>
      <c r="AX916">
        <f>A!AW916</f>
        <v>0</v>
      </c>
      <c r="AY916">
        <f>A!AX916</f>
        <v>0</v>
      </c>
      <c r="AZ916">
        <f>A!AY916</f>
        <v>0</v>
      </c>
      <c r="BA916">
        <f>A!AZ916</f>
        <v>0</v>
      </c>
      <c r="BB916">
        <f>A!BA916</f>
        <v>0</v>
      </c>
      <c r="BC916">
        <f>A!BB916</f>
        <v>0</v>
      </c>
      <c r="BD916">
        <f>A!BC916</f>
        <v>0</v>
      </c>
      <c r="BE916">
        <f>A!BD916</f>
        <v>0</v>
      </c>
      <c r="BF916">
        <f>A!BE916</f>
        <v>0</v>
      </c>
      <c r="BG916">
        <f>A!BF916</f>
        <v>0</v>
      </c>
      <c r="BH916">
        <f>A!BG916</f>
        <v>0</v>
      </c>
      <c r="BI916">
        <f>A!BH916</f>
        <v>0</v>
      </c>
      <c r="BJ916">
        <f>A!BI916</f>
        <v>0</v>
      </c>
      <c r="BK916">
        <f>A!BJ916</f>
        <v>0</v>
      </c>
      <c r="BL916">
        <f>A!BK916</f>
        <v>0</v>
      </c>
      <c r="BM916">
        <f>A!BL916</f>
        <v>0</v>
      </c>
      <c r="BN916">
        <f>A!BM916</f>
        <v>0</v>
      </c>
      <c r="BO916">
        <f>A!BN916</f>
        <v>0</v>
      </c>
      <c r="BP916">
        <f>A!BO916</f>
        <v>0</v>
      </c>
      <c r="BQ916">
        <f>A!BP916</f>
        <v>0</v>
      </c>
      <c r="BR916">
        <f>A!BQ916</f>
        <v>0</v>
      </c>
      <c r="BS916">
        <f>A!BR916</f>
        <v>0</v>
      </c>
      <c r="BT916">
        <f>A!BS916</f>
        <v>0</v>
      </c>
      <c r="BU916">
        <f>A!BT916</f>
        <v>0</v>
      </c>
      <c r="BV916">
        <f>A!BU916</f>
        <v>0</v>
      </c>
      <c r="BW916">
        <f>A!BV916</f>
        <v>0</v>
      </c>
      <c r="BX916">
        <f>A!BW916</f>
        <v>0</v>
      </c>
      <c r="BY916">
        <f>A!BX916</f>
        <v>0</v>
      </c>
      <c r="BZ916">
        <f>A!BY916</f>
        <v>0</v>
      </c>
      <c r="CA916">
        <f>A!BZ916</f>
        <v>0</v>
      </c>
      <c r="CB916">
        <f>A!CA916</f>
        <v>0</v>
      </c>
      <c r="CC916">
        <f>A!CB916</f>
        <v>0</v>
      </c>
      <c r="CD916">
        <f>A!CC916</f>
        <v>0</v>
      </c>
      <c r="CE916">
        <f>A!CD916</f>
        <v>0</v>
      </c>
      <c r="CF916">
        <f>A!CE916</f>
        <v>0</v>
      </c>
      <c r="CG916">
        <f>A!CF916</f>
        <v>0</v>
      </c>
      <c r="CH916">
        <f>A!CG916</f>
        <v>0</v>
      </c>
      <c r="CI916">
        <f>A!CH916</f>
        <v>0</v>
      </c>
      <c r="CJ916">
        <f>A!CI916</f>
        <v>0</v>
      </c>
      <c r="CK916">
        <f>A!CJ916</f>
        <v>0</v>
      </c>
      <c r="CL916">
        <f>A!CK916</f>
        <v>0</v>
      </c>
      <c r="CM916">
        <f>A!CL916</f>
        <v>0</v>
      </c>
      <c r="CN916">
        <f>A!CM916</f>
        <v>0</v>
      </c>
      <c r="CO916">
        <f>A!CN916</f>
        <v>0</v>
      </c>
      <c r="CP916">
        <f>A!CO916</f>
        <v>0</v>
      </c>
      <c r="CQ916">
        <f>A!CO1226</f>
        <v>0</v>
      </c>
      <c r="CR916">
        <f>A!CP916</f>
        <v>0</v>
      </c>
      <c r="CS916">
        <f>A!CQ916</f>
        <v>0</v>
      </c>
    </row>
    <row r="917" spans="1:97" x14ac:dyDescent="0.2">
      <c r="A917">
        <f>A!A917</f>
        <v>0</v>
      </c>
      <c r="B917">
        <f>A!B917</f>
        <v>0</v>
      </c>
      <c r="C917">
        <f>A!C917</f>
        <v>0</v>
      </c>
      <c r="D917">
        <f>A!D917</f>
        <v>0</v>
      </c>
      <c r="E917">
        <f>A!E917</f>
        <v>0</v>
      </c>
      <c r="F917">
        <f>A!F917</f>
        <v>0</v>
      </c>
      <c r="G917">
        <f>A!G917</f>
        <v>0</v>
      </c>
      <c r="H917">
        <f>A!H917</f>
        <v>0</v>
      </c>
      <c r="I917">
        <f>A!I917</f>
        <v>0</v>
      </c>
      <c r="J917">
        <f>A!J917</f>
        <v>0</v>
      </c>
      <c r="K917">
        <f>A!K917</f>
        <v>0</v>
      </c>
      <c r="L917">
        <f>A!L917</f>
        <v>0</v>
      </c>
      <c r="M917">
        <f>A!M917</f>
        <v>0</v>
      </c>
      <c r="N917">
        <f>A!N917</f>
        <v>0</v>
      </c>
      <c r="O917">
        <f>A!O917</f>
        <v>0</v>
      </c>
      <c r="P917" s="23" t="str">
        <f>IF(A!P917="","",INDEX(B!$A$1:$BT$2000,MATCH(A!P917,B!$AX$1:$AX$2000,0),D!$B$5))</f>
        <v/>
      </c>
      <c r="Q917">
        <f>A!Q917</f>
        <v>0</v>
      </c>
      <c r="R917">
        <f>A!R917</f>
        <v>0</v>
      </c>
      <c r="S917">
        <f>A!S917</f>
        <v>0</v>
      </c>
      <c r="T917">
        <f>A!T917</f>
        <v>0</v>
      </c>
      <c r="U917">
        <f>A!U917</f>
        <v>0</v>
      </c>
      <c r="V917" s="23">
        <f>IF(A!V917="&lt;",1,A!V917)</f>
        <v>0</v>
      </c>
      <c r="W917">
        <f>A!W917</f>
        <v>0</v>
      </c>
      <c r="X917">
        <f>A!X917</f>
        <v>0</v>
      </c>
      <c r="Y917">
        <f>A!Y917</f>
        <v>0</v>
      </c>
      <c r="Z917" s="23">
        <f t="shared" si="14"/>
        <v>0</v>
      </c>
      <c r="AA917">
        <f>A!Z917</f>
        <v>0</v>
      </c>
      <c r="AB917">
        <f>A!AA917</f>
        <v>0</v>
      </c>
      <c r="AC917">
        <f>A!AB917</f>
        <v>0</v>
      </c>
      <c r="AD917">
        <f>A!AC917</f>
        <v>0</v>
      </c>
      <c r="AE917">
        <f>A!AD917</f>
        <v>0</v>
      </c>
      <c r="AF917">
        <f>A!AE917</f>
        <v>0</v>
      </c>
      <c r="AG917">
        <f>A!AF917</f>
        <v>0</v>
      </c>
      <c r="AH917">
        <f>A!AG917</f>
        <v>0</v>
      </c>
      <c r="AI917">
        <f>A!AH917</f>
        <v>0</v>
      </c>
      <c r="AJ917">
        <f>A!AI917</f>
        <v>0</v>
      </c>
      <c r="AK917">
        <f>A!AJ917</f>
        <v>0</v>
      </c>
      <c r="AL917">
        <f>A!AK917</f>
        <v>0</v>
      </c>
      <c r="AM917">
        <f>A!AL917</f>
        <v>0</v>
      </c>
      <c r="AN917">
        <f>A!AM917</f>
        <v>0</v>
      </c>
      <c r="AO917">
        <f>A!AN917</f>
        <v>0</v>
      </c>
      <c r="AP917">
        <f>A!AO917</f>
        <v>0</v>
      </c>
      <c r="AQ917">
        <f>A!AP917</f>
        <v>0</v>
      </c>
      <c r="AR917">
        <f>A!AQ917</f>
        <v>0</v>
      </c>
      <c r="AS917">
        <f>A!AR917</f>
        <v>0</v>
      </c>
      <c r="AT917">
        <f>A!AS917</f>
        <v>0</v>
      </c>
      <c r="AU917">
        <f>A!AT917</f>
        <v>0</v>
      </c>
      <c r="AV917">
        <f>A!AU917</f>
        <v>0</v>
      </c>
      <c r="AW917" s="23" t="str">
        <f>IF(A!AV917=0,"",A!AV917)</f>
        <v/>
      </c>
      <c r="AX917">
        <f>A!AW917</f>
        <v>0</v>
      </c>
      <c r="AY917">
        <f>A!AX917</f>
        <v>0</v>
      </c>
      <c r="AZ917">
        <f>A!AY917</f>
        <v>0</v>
      </c>
      <c r="BA917">
        <f>A!AZ917</f>
        <v>0</v>
      </c>
      <c r="BB917">
        <f>A!BA917</f>
        <v>0</v>
      </c>
      <c r="BC917">
        <f>A!BB917</f>
        <v>0</v>
      </c>
      <c r="BD917">
        <f>A!BC917</f>
        <v>0</v>
      </c>
      <c r="BE917">
        <f>A!BD917</f>
        <v>0</v>
      </c>
      <c r="BF917">
        <f>A!BE917</f>
        <v>0</v>
      </c>
      <c r="BG917">
        <f>A!BF917</f>
        <v>0</v>
      </c>
      <c r="BH917">
        <f>A!BG917</f>
        <v>0</v>
      </c>
      <c r="BI917">
        <f>A!BH917</f>
        <v>0</v>
      </c>
      <c r="BJ917">
        <f>A!BI917</f>
        <v>0</v>
      </c>
      <c r="BK917">
        <f>A!BJ917</f>
        <v>0</v>
      </c>
      <c r="BL917">
        <f>A!BK917</f>
        <v>0</v>
      </c>
      <c r="BM917">
        <f>A!BL917</f>
        <v>0</v>
      </c>
      <c r="BN917">
        <f>A!BM917</f>
        <v>0</v>
      </c>
      <c r="BO917">
        <f>A!BN917</f>
        <v>0</v>
      </c>
      <c r="BP917">
        <f>A!BO917</f>
        <v>0</v>
      </c>
      <c r="BQ917">
        <f>A!BP917</f>
        <v>0</v>
      </c>
      <c r="BR917">
        <f>A!BQ917</f>
        <v>0</v>
      </c>
      <c r="BS917">
        <f>A!BR917</f>
        <v>0</v>
      </c>
      <c r="BT917">
        <f>A!BS917</f>
        <v>0</v>
      </c>
      <c r="BU917">
        <f>A!BT917</f>
        <v>0</v>
      </c>
      <c r="BV917">
        <f>A!BU917</f>
        <v>0</v>
      </c>
      <c r="BW917">
        <f>A!BV917</f>
        <v>0</v>
      </c>
      <c r="BX917">
        <f>A!BW917</f>
        <v>0</v>
      </c>
      <c r="BY917">
        <f>A!BX917</f>
        <v>0</v>
      </c>
      <c r="BZ917">
        <f>A!BY917</f>
        <v>0</v>
      </c>
      <c r="CA917">
        <f>A!BZ917</f>
        <v>0</v>
      </c>
      <c r="CB917">
        <f>A!CA917</f>
        <v>0</v>
      </c>
      <c r="CC917">
        <f>A!CB917</f>
        <v>0</v>
      </c>
      <c r="CD917">
        <f>A!CC917</f>
        <v>0</v>
      </c>
      <c r="CE917">
        <f>A!CD917</f>
        <v>0</v>
      </c>
      <c r="CF917">
        <f>A!CE917</f>
        <v>0</v>
      </c>
      <c r="CG917">
        <f>A!CF917</f>
        <v>0</v>
      </c>
      <c r="CH917">
        <f>A!CG917</f>
        <v>0</v>
      </c>
      <c r="CI917">
        <f>A!CH917</f>
        <v>0</v>
      </c>
      <c r="CJ917">
        <f>A!CI917</f>
        <v>0</v>
      </c>
      <c r="CK917">
        <f>A!CJ917</f>
        <v>0</v>
      </c>
      <c r="CL917">
        <f>A!CK917</f>
        <v>0</v>
      </c>
      <c r="CM917">
        <f>A!CL917</f>
        <v>0</v>
      </c>
      <c r="CN917">
        <f>A!CM917</f>
        <v>0</v>
      </c>
      <c r="CO917">
        <f>A!CN917</f>
        <v>0</v>
      </c>
      <c r="CP917">
        <f>A!CO917</f>
        <v>0</v>
      </c>
      <c r="CQ917">
        <f>A!CO1227</f>
        <v>0</v>
      </c>
      <c r="CR917">
        <f>A!CP917</f>
        <v>0</v>
      </c>
      <c r="CS917">
        <f>A!CQ917</f>
        <v>0</v>
      </c>
    </row>
    <row r="918" spans="1:97" x14ac:dyDescent="0.2">
      <c r="A918">
        <f>A!A918</f>
        <v>0</v>
      </c>
      <c r="B918">
        <f>A!B918</f>
        <v>0</v>
      </c>
      <c r="C918">
        <f>A!C918</f>
        <v>0</v>
      </c>
      <c r="D918">
        <f>A!D918</f>
        <v>0</v>
      </c>
      <c r="E918">
        <f>A!E918</f>
        <v>0</v>
      </c>
      <c r="F918">
        <f>A!F918</f>
        <v>0</v>
      </c>
      <c r="G918">
        <f>A!G918</f>
        <v>0</v>
      </c>
      <c r="H918">
        <f>A!H918</f>
        <v>0</v>
      </c>
      <c r="I918">
        <f>A!I918</f>
        <v>0</v>
      </c>
      <c r="J918">
        <f>A!J918</f>
        <v>0</v>
      </c>
      <c r="K918">
        <f>A!K918</f>
        <v>0</v>
      </c>
      <c r="L918">
        <f>A!L918</f>
        <v>0</v>
      </c>
      <c r="M918">
        <f>A!M918</f>
        <v>0</v>
      </c>
      <c r="N918">
        <f>A!N918</f>
        <v>0</v>
      </c>
      <c r="O918">
        <f>A!O918</f>
        <v>0</v>
      </c>
      <c r="P918" s="23" t="str">
        <f>IF(A!P918="","",INDEX(B!$A$1:$BT$2000,MATCH(A!P918,B!$AX$1:$AX$2000,0),D!$B$5))</f>
        <v/>
      </c>
      <c r="Q918">
        <f>A!Q918</f>
        <v>0</v>
      </c>
      <c r="R918">
        <f>A!R918</f>
        <v>0</v>
      </c>
      <c r="S918">
        <f>A!S918</f>
        <v>0</v>
      </c>
      <c r="T918">
        <f>A!T918</f>
        <v>0</v>
      </c>
      <c r="U918">
        <f>A!U918</f>
        <v>0</v>
      </c>
      <c r="V918" s="23">
        <f>IF(A!V918="&lt;",1,A!V918)</f>
        <v>0</v>
      </c>
      <c r="W918">
        <f>A!W918</f>
        <v>0</v>
      </c>
      <c r="X918">
        <f>A!X918</f>
        <v>0</v>
      </c>
      <c r="Y918">
        <f>A!Y918</f>
        <v>0</v>
      </c>
      <c r="Z918" s="23">
        <f t="shared" si="14"/>
        <v>0</v>
      </c>
      <c r="AA918">
        <f>A!Z918</f>
        <v>0</v>
      </c>
      <c r="AB918">
        <f>A!AA918</f>
        <v>0</v>
      </c>
      <c r="AC918">
        <f>A!AB918</f>
        <v>0</v>
      </c>
      <c r="AD918">
        <f>A!AC918</f>
        <v>0</v>
      </c>
      <c r="AE918">
        <f>A!AD918</f>
        <v>0</v>
      </c>
      <c r="AF918">
        <f>A!AE918</f>
        <v>0</v>
      </c>
      <c r="AG918">
        <f>A!AF918</f>
        <v>0</v>
      </c>
      <c r="AH918">
        <f>A!AG918</f>
        <v>0</v>
      </c>
      <c r="AI918">
        <f>A!AH918</f>
        <v>0</v>
      </c>
      <c r="AJ918">
        <f>A!AI918</f>
        <v>0</v>
      </c>
      <c r="AK918">
        <f>A!AJ918</f>
        <v>0</v>
      </c>
      <c r="AL918">
        <f>A!AK918</f>
        <v>0</v>
      </c>
      <c r="AM918">
        <f>A!AL918</f>
        <v>0</v>
      </c>
      <c r="AN918">
        <f>A!AM918</f>
        <v>0</v>
      </c>
      <c r="AO918">
        <f>A!AN918</f>
        <v>0</v>
      </c>
      <c r="AP918">
        <f>A!AO918</f>
        <v>0</v>
      </c>
      <c r="AQ918">
        <f>A!AP918</f>
        <v>0</v>
      </c>
      <c r="AR918">
        <f>A!AQ918</f>
        <v>0</v>
      </c>
      <c r="AS918">
        <f>A!AR918</f>
        <v>0</v>
      </c>
      <c r="AT918">
        <f>A!AS918</f>
        <v>0</v>
      </c>
      <c r="AU918">
        <f>A!AT918</f>
        <v>0</v>
      </c>
      <c r="AV918">
        <f>A!AU918</f>
        <v>0</v>
      </c>
      <c r="AW918" s="23" t="str">
        <f>IF(A!AV918=0,"",A!AV918)</f>
        <v/>
      </c>
      <c r="AX918">
        <f>A!AW918</f>
        <v>0</v>
      </c>
      <c r="AY918">
        <f>A!AX918</f>
        <v>0</v>
      </c>
      <c r="AZ918">
        <f>A!AY918</f>
        <v>0</v>
      </c>
      <c r="BA918">
        <f>A!AZ918</f>
        <v>0</v>
      </c>
      <c r="BB918">
        <f>A!BA918</f>
        <v>0</v>
      </c>
      <c r="BC918">
        <f>A!BB918</f>
        <v>0</v>
      </c>
      <c r="BD918">
        <f>A!BC918</f>
        <v>0</v>
      </c>
      <c r="BE918">
        <f>A!BD918</f>
        <v>0</v>
      </c>
      <c r="BF918">
        <f>A!BE918</f>
        <v>0</v>
      </c>
      <c r="BG918">
        <f>A!BF918</f>
        <v>0</v>
      </c>
      <c r="BH918">
        <f>A!BG918</f>
        <v>0</v>
      </c>
      <c r="BI918">
        <f>A!BH918</f>
        <v>0</v>
      </c>
      <c r="BJ918">
        <f>A!BI918</f>
        <v>0</v>
      </c>
      <c r="BK918">
        <f>A!BJ918</f>
        <v>0</v>
      </c>
      <c r="BL918">
        <f>A!BK918</f>
        <v>0</v>
      </c>
      <c r="BM918">
        <f>A!BL918</f>
        <v>0</v>
      </c>
      <c r="BN918">
        <f>A!BM918</f>
        <v>0</v>
      </c>
      <c r="BO918">
        <f>A!BN918</f>
        <v>0</v>
      </c>
      <c r="BP918">
        <f>A!BO918</f>
        <v>0</v>
      </c>
      <c r="BQ918">
        <f>A!BP918</f>
        <v>0</v>
      </c>
      <c r="BR918">
        <f>A!BQ918</f>
        <v>0</v>
      </c>
      <c r="BS918">
        <f>A!BR918</f>
        <v>0</v>
      </c>
      <c r="BT918">
        <f>A!BS918</f>
        <v>0</v>
      </c>
      <c r="BU918">
        <f>A!BT918</f>
        <v>0</v>
      </c>
      <c r="BV918">
        <f>A!BU918</f>
        <v>0</v>
      </c>
      <c r="BW918">
        <f>A!BV918</f>
        <v>0</v>
      </c>
      <c r="BX918">
        <f>A!BW918</f>
        <v>0</v>
      </c>
      <c r="BY918">
        <f>A!BX918</f>
        <v>0</v>
      </c>
      <c r="BZ918">
        <f>A!BY918</f>
        <v>0</v>
      </c>
      <c r="CA918">
        <f>A!BZ918</f>
        <v>0</v>
      </c>
      <c r="CB918">
        <f>A!CA918</f>
        <v>0</v>
      </c>
      <c r="CC918">
        <f>A!CB918</f>
        <v>0</v>
      </c>
      <c r="CD918">
        <f>A!CC918</f>
        <v>0</v>
      </c>
      <c r="CE918">
        <f>A!CD918</f>
        <v>0</v>
      </c>
      <c r="CF918">
        <f>A!CE918</f>
        <v>0</v>
      </c>
      <c r="CG918">
        <f>A!CF918</f>
        <v>0</v>
      </c>
      <c r="CH918">
        <f>A!CG918</f>
        <v>0</v>
      </c>
      <c r="CI918">
        <f>A!CH918</f>
        <v>0</v>
      </c>
      <c r="CJ918">
        <f>A!CI918</f>
        <v>0</v>
      </c>
      <c r="CK918">
        <f>A!CJ918</f>
        <v>0</v>
      </c>
      <c r="CL918">
        <f>A!CK918</f>
        <v>0</v>
      </c>
      <c r="CM918">
        <f>A!CL918</f>
        <v>0</v>
      </c>
      <c r="CN918">
        <f>A!CM918</f>
        <v>0</v>
      </c>
      <c r="CO918">
        <f>A!CN918</f>
        <v>0</v>
      </c>
      <c r="CP918">
        <f>A!CO918</f>
        <v>0</v>
      </c>
      <c r="CQ918">
        <f>A!CO1228</f>
        <v>0</v>
      </c>
      <c r="CR918">
        <f>A!CP918</f>
        <v>0</v>
      </c>
      <c r="CS918">
        <f>A!CQ918</f>
        <v>0</v>
      </c>
    </row>
    <row r="919" spans="1:97" x14ac:dyDescent="0.2">
      <c r="A919">
        <f>A!A919</f>
        <v>0</v>
      </c>
      <c r="B919">
        <f>A!B919</f>
        <v>0</v>
      </c>
      <c r="C919">
        <f>A!C919</f>
        <v>0</v>
      </c>
      <c r="D919">
        <f>A!D919</f>
        <v>0</v>
      </c>
      <c r="E919">
        <f>A!E919</f>
        <v>0</v>
      </c>
      <c r="F919">
        <f>A!F919</f>
        <v>0</v>
      </c>
      <c r="G919">
        <f>A!G919</f>
        <v>0</v>
      </c>
      <c r="H919">
        <f>A!H919</f>
        <v>0</v>
      </c>
      <c r="I919">
        <f>A!I919</f>
        <v>0</v>
      </c>
      <c r="J919">
        <f>A!J919</f>
        <v>0</v>
      </c>
      <c r="K919">
        <f>A!K919</f>
        <v>0</v>
      </c>
      <c r="L919">
        <f>A!L919</f>
        <v>0</v>
      </c>
      <c r="M919">
        <f>A!M919</f>
        <v>0</v>
      </c>
      <c r="N919">
        <f>A!N919</f>
        <v>0</v>
      </c>
      <c r="O919">
        <f>A!O919</f>
        <v>0</v>
      </c>
      <c r="P919" s="23" t="str">
        <f>IF(A!P919="","",INDEX(B!$A$1:$BT$2000,MATCH(A!P919,B!$AX$1:$AX$2000,0),D!$B$5))</f>
        <v/>
      </c>
      <c r="Q919">
        <f>A!Q919</f>
        <v>0</v>
      </c>
      <c r="R919">
        <f>A!R919</f>
        <v>0</v>
      </c>
      <c r="S919">
        <f>A!S919</f>
        <v>0</v>
      </c>
      <c r="T919">
        <f>A!T919</f>
        <v>0</v>
      </c>
      <c r="U919">
        <f>A!U919</f>
        <v>0</v>
      </c>
      <c r="V919" s="23">
        <f>IF(A!V919="&lt;",1,A!V919)</f>
        <v>0</v>
      </c>
      <c r="W919">
        <f>A!W919</f>
        <v>0</v>
      </c>
      <c r="X919">
        <f>A!X919</f>
        <v>0</v>
      </c>
      <c r="Y919">
        <f>A!Y919</f>
        <v>0</v>
      </c>
      <c r="Z919" s="23">
        <f t="shared" si="14"/>
        <v>0</v>
      </c>
      <c r="AA919">
        <f>A!Z919</f>
        <v>0</v>
      </c>
      <c r="AB919">
        <f>A!AA919</f>
        <v>0</v>
      </c>
      <c r="AC919">
        <f>A!AB919</f>
        <v>0</v>
      </c>
      <c r="AD919">
        <f>A!AC919</f>
        <v>0</v>
      </c>
      <c r="AE919">
        <f>A!AD919</f>
        <v>0</v>
      </c>
      <c r="AF919">
        <f>A!AE919</f>
        <v>0</v>
      </c>
      <c r="AG919">
        <f>A!AF919</f>
        <v>0</v>
      </c>
      <c r="AH919">
        <f>A!AG919</f>
        <v>0</v>
      </c>
      <c r="AI919">
        <f>A!AH919</f>
        <v>0</v>
      </c>
      <c r="AJ919">
        <f>A!AI919</f>
        <v>0</v>
      </c>
      <c r="AK919">
        <f>A!AJ919</f>
        <v>0</v>
      </c>
      <c r="AL919">
        <f>A!AK919</f>
        <v>0</v>
      </c>
      <c r="AM919">
        <f>A!AL919</f>
        <v>0</v>
      </c>
      <c r="AN919">
        <f>A!AM919</f>
        <v>0</v>
      </c>
      <c r="AO919">
        <f>A!AN919</f>
        <v>0</v>
      </c>
      <c r="AP919">
        <f>A!AO919</f>
        <v>0</v>
      </c>
      <c r="AQ919">
        <f>A!AP919</f>
        <v>0</v>
      </c>
      <c r="AR919">
        <f>A!AQ919</f>
        <v>0</v>
      </c>
      <c r="AS919">
        <f>A!AR919</f>
        <v>0</v>
      </c>
      <c r="AT919">
        <f>A!AS919</f>
        <v>0</v>
      </c>
      <c r="AU919">
        <f>A!AT919</f>
        <v>0</v>
      </c>
      <c r="AV919">
        <f>A!AU919</f>
        <v>0</v>
      </c>
      <c r="AW919" s="23" t="str">
        <f>IF(A!AV919=0,"",A!AV919)</f>
        <v/>
      </c>
      <c r="AX919">
        <f>A!AW919</f>
        <v>0</v>
      </c>
      <c r="AY919">
        <f>A!AX919</f>
        <v>0</v>
      </c>
      <c r="AZ919">
        <f>A!AY919</f>
        <v>0</v>
      </c>
      <c r="BA919">
        <f>A!AZ919</f>
        <v>0</v>
      </c>
      <c r="BB919">
        <f>A!BA919</f>
        <v>0</v>
      </c>
      <c r="BC919">
        <f>A!BB919</f>
        <v>0</v>
      </c>
      <c r="BD919">
        <f>A!BC919</f>
        <v>0</v>
      </c>
      <c r="BE919">
        <f>A!BD919</f>
        <v>0</v>
      </c>
      <c r="BF919">
        <f>A!BE919</f>
        <v>0</v>
      </c>
      <c r="BG919">
        <f>A!BF919</f>
        <v>0</v>
      </c>
      <c r="BH919">
        <f>A!BG919</f>
        <v>0</v>
      </c>
      <c r="BI919">
        <f>A!BH919</f>
        <v>0</v>
      </c>
      <c r="BJ919">
        <f>A!BI919</f>
        <v>0</v>
      </c>
      <c r="BK919">
        <f>A!BJ919</f>
        <v>0</v>
      </c>
      <c r="BL919">
        <f>A!BK919</f>
        <v>0</v>
      </c>
      <c r="BM919">
        <f>A!BL919</f>
        <v>0</v>
      </c>
      <c r="BN919">
        <f>A!BM919</f>
        <v>0</v>
      </c>
      <c r="BO919">
        <f>A!BN919</f>
        <v>0</v>
      </c>
      <c r="BP919">
        <f>A!BO919</f>
        <v>0</v>
      </c>
      <c r="BQ919">
        <f>A!BP919</f>
        <v>0</v>
      </c>
      <c r="BR919">
        <f>A!BQ919</f>
        <v>0</v>
      </c>
      <c r="BS919">
        <f>A!BR919</f>
        <v>0</v>
      </c>
      <c r="BT919">
        <f>A!BS919</f>
        <v>0</v>
      </c>
      <c r="BU919">
        <f>A!BT919</f>
        <v>0</v>
      </c>
      <c r="BV919">
        <f>A!BU919</f>
        <v>0</v>
      </c>
      <c r="BW919">
        <f>A!BV919</f>
        <v>0</v>
      </c>
      <c r="BX919">
        <f>A!BW919</f>
        <v>0</v>
      </c>
      <c r="BY919">
        <f>A!BX919</f>
        <v>0</v>
      </c>
      <c r="BZ919">
        <f>A!BY919</f>
        <v>0</v>
      </c>
      <c r="CA919">
        <f>A!BZ919</f>
        <v>0</v>
      </c>
      <c r="CB919">
        <f>A!CA919</f>
        <v>0</v>
      </c>
      <c r="CC919">
        <f>A!CB919</f>
        <v>0</v>
      </c>
      <c r="CD919">
        <f>A!CC919</f>
        <v>0</v>
      </c>
      <c r="CE919">
        <f>A!CD919</f>
        <v>0</v>
      </c>
      <c r="CF919">
        <f>A!CE919</f>
        <v>0</v>
      </c>
      <c r="CG919">
        <f>A!CF919</f>
        <v>0</v>
      </c>
      <c r="CH919">
        <f>A!CG919</f>
        <v>0</v>
      </c>
      <c r="CI919">
        <f>A!CH919</f>
        <v>0</v>
      </c>
      <c r="CJ919">
        <f>A!CI919</f>
        <v>0</v>
      </c>
      <c r="CK919">
        <f>A!CJ919</f>
        <v>0</v>
      </c>
      <c r="CL919">
        <f>A!CK919</f>
        <v>0</v>
      </c>
      <c r="CM919">
        <f>A!CL919</f>
        <v>0</v>
      </c>
      <c r="CN919">
        <f>A!CM919</f>
        <v>0</v>
      </c>
      <c r="CO919">
        <f>A!CN919</f>
        <v>0</v>
      </c>
      <c r="CP919">
        <f>A!CO919</f>
        <v>0</v>
      </c>
      <c r="CQ919">
        <f>A!CO1229</f>
        <v>0</v>
      </c>
      <c r="CR919">
        <f>A!CP919</f>
        <v>0</v>
      </c>
      <c r="CS919">
        <f>A!CQ919</f>
        <v>0</v>
      </c>
    </row>
    <row r="920" spans="1:97" x14ac:dyDescent="0.2">
      <c r="A920">
        <f>A!A920</f>
        <v>0</v>
      </c>
      <c r="B920">
        <f>A!B920</f>
        <v>0</v>
      </c>
      <c r="C920">
        <f>A!C920</f>
        <v>0</v>
      </c>
      <c r="D920">
        <f>A!D920</f>
        <v>0</v>
      </c>
      <c r="E920">
        <f>A!E920</f>
        <v>0</v>
      </c>
      <c r="F920">
        <f>A!F920</f>
        <v>0</v>
      </c>
      <c r="G920">
        <f>A!G920</f>
        <v>0</v>
      </c>
      <c r="H920">
        <f>A!H920</f>
        <v>0</v>
      </c>
      <c r="I920">
        <f>A!I920</f>
        <v>0</v>
      </c>
      <c r="J920">
        <f>A!J920</f>
        <v>0</v>
      </c>
      <c r="K920">
        <f>A!K920</f>
        <v>0</v>
      </c>
      <c r="L920">
        <f>A!L920</f>
        <v>0</v>
      </c>
      <c r="M920">
        <f>A!M920</f>
        <v>0</v>
      </c>
      <c r="N920">
        <f>A!N920</f>
        <v>0</v>
      </c>
      <c r="O920">
        <f>A!O920</f>
        <v>0</v>
      </c>
      <c r="P920" s="23" t="str">
        <f>IF(A!P920="","",INDEX(B!$A$1:$BT$2000,MATCH(A!P920,B!$AX$1:$AX$2000,0),D!$B$5))</f>
        <v/>
      </c>
      <c r="Q920">
        <f>A!Q920</f>
        <v>0</v>
      </c>
      <c r="R920">
        <f>A!R920</f>
        <v>0</v>
      </c>
      <c r="S920">
        <f>A!S920</f>
        <v>0</v>
      </c>
      <c r="T920">
        <f>A!T920</f>
        <v>0</v>
      </c>
      <c r="U920">
        <f>A!U920</f>
        <v>0</v>
      </c>
      <c r="V920" s="23">
        <f>IF(A!V920="&lt;",1,A!V920)</f>
        <v>0</v>
      </c>
      <c r="W920">
        <f>A!W920</f>
        <v>0</v>
      </c>
      <c r="X920">
        <f>A!X920</f>
        <v>0</v>
      </c>
      <c r="Y920">
        <f>A!Y920</f>
        <v>0</v>
      </c>
      <c r="Z920" s="23">
        <f t="shared" si="14"/>
        <v>0</v>
      </c>
      <c r="AA920">
        <f>A!Z920</f>
        <v>0</v>
      </c>
      <c r="AB920">
        <f>A!AA920</f>
        <v>0</v>
      </c>
      <c r="AC920">
        <f>A!AB920</f>
        <v>0</v>
      </c>
      <c r="AD920">
        <f>A!AC920</f>
        <v>0</v>
      </c>
      <c r="AE920">
        <f>A!AD920</f>
        <v>0</v>
      </c>
      <c r="AF920">
        <f>A!AE920</f>
        <v>0</v>
      </c>
      <c r="AG920">
        <f>A!AF920</f>
        <v>0</v>
      </c>
      <c r="AH920">
        <f>A!AG920</f>
        <v>0</v>
      </c>
      <c r="AI920">
        <f>A!AH920</f>
        <v>0</v>
      </c>
      <c r="AJ920">
        <f>A!AI920</f>
        <v>0</v>
      </c>
      <c r="AK920">
        <f>A!AJ920</f>
        <v>0</v>
      </c>
      <c r="AL920">
        <f>A!AK920</f>
        <v>0</v>
      </c>
      <c r="AM920">
        <f>A!AL920</f>
        <v>0</v>
      </c>
      <c r="AN920">
        <f>A!AM920</f>
        <v>0</v>
      </c>
      <c r="AO920">
        <f>A!AN920</f>
        <v>0</v>
      </c>
      <c r="AP920">
        <f>A!AO920</f>
        <v>0</v>
      </c>
      <c r="AQ920">
        <f>A!AP920</f>
        <v>0</v>
      </c>
      <c r="AR920">
        <f>A!AQ920</f>
        <v>0</v>
      </c>
      <c r="AS920">
        <f>A!AR920</f>
        <v>0</v>
      </c>
      <c r="AT920">
        <f>A!AS920</f>
        <v>0</v>
      </c>
      <c r="AU920">
        <f>A!AT920</f>
        <v>0</v>
      </c>
      <c r="AV920">
        <f>A!AU920</f>
        <v>0</v>
      </c>
      <c r="AW920" s="23" t="str">
        <f>IF(A!AV920=0,"",A!AV920)</f>
        <v/>
      </c>
      <c r="AX920">
        <f>A!AW920</f>
        <v>0</v>
      </c>
      <c r="AY920">
        <f>A!AX920</f>
        <v>0</v>
      </c>
      <c r="AZ920">
        <f>A!AY920</f>
        <v>0</v>
      </c>
      <c r="BA920">
        <f>A!AZ920</f>
        <v>0</v>
      </c>
      <c r="BB920">
        <f>A!BA920</f>
        <v>0</v>
      </c>
      <c r="BC920">
        <f>A!BB920</f>
        <v>0</v>
      </c>
      <c r="BD920">
        <f>A!BC920</f>
        <v>0</v>
      </c>
      <c r="BE920">
        <f>A!BD920</f>
        <v>0</v>
      </c>
      <c r="BF920">
        <f>A!BE920</f>
        <v>0</v>
      </c>
      <c r="BG920">
        <f>A!BF920</f>
        <v>0</v>
      </c>
      <c r="BH920">
        <f>A!BG920</f>
        <v>0</v>
      </c>
      <c r="BI920">
        <f>A!BH920</f>
        <v>0</v>
      </c>
      <c r="BJ920">
        <f>A!BI920</f>
        <v>0</v>
      </c>
      <c r="BK920">
        <f>A!BJ920</f>
        <v>0</v>
      </c>
      <c r="BL920">
        <f>A!BK920</f>
        <v>0</v>
      </c>
      <c r="BM920">
        <f>A!BL920</f>
        <v>0</v>
      </c>
      <c r="BN920">
        <f>A!BM920</f>
        <v>0</v>
      </c>
      <c r="BO920">
        <f>A!BN920</f>
        <v>0</v>
      </c>
      <c r="BP920">
        <f>A!BO920</f>
        <v>0</v>
      </c>
      <c r="BQ920">
        <f>A!BP920</f>
        <v>0</v>
      </c>
      <c r="BR920">
        <f>A!BQ920</f>
        <v>0</v>
      </c>
      <c r="BS920">
        <f>A!BR920</f>
        <v>0</v>
      </c>
      <c r="BT920">
        <f>A!BS920</f>
        <v>0</v>
      </c>
      <c r="BU920">
        <f>A!BT920</f>
        <v>0</v>
      </c>
      <c r="BV920">
        <f>A!BU920</f>
        <v>0</v>
      </c>
      <c r="BW920">
        <f>A!BV920</f>
        <v>0</v>
      </c>
      <c r="BX920">
        <f>A!BW920</f>
        <v>0</v>
      </c>
      <c r="BY920">
        <f>A!BX920</f>
        <v>0</v>
      </c>
      <c r="BZ920">
        <f>A!BY920</f>
        <v>0</v>
      </c>
      <c r="CA920">
        <f>A!BZ920</f>
        <v>0</v>
      </c>
      <c r="CB920">
        <f>A!CA920</f>
        <v>0</v>
      </c>
      <c r="CC920">
        <f>A!CB920</f>
        <v>0</v>
      </c>
      <c r="CD920">
        <f>A!CC920</f>
        <v>0</v>
      </c>
      <c r="CE920">
        <f>A!CD920</f>
        <v>0</v>
      </c>
      <c r="CF920">
        <f>A!CE920</f>
        <v>0</v>
      </c>
      <c r="CG920">
        <f>A!CF920</f>
        <v>0</v>
      </c>
      <c r="CH920">
        <f>A!CG920</f>
        <v>0</v>
      </c>
      <c r="CI920">
        <f>A!CH920</f>
        <v>0</v>
      </c>
      <c r="CJ920">
        <f>A!CI920</f>
        <v>0</v>
      </c>
      <c r="CK920">
        <f>A!CJ920</f>
        <v>0</v>
      </c>
      <c r="CL920">
        <f>A!CK920</f>
        <v>0</v>
      </c>
      <c r="CM920">
        <f>A!CL920</f>
        <v>0</v>
      </c>
      <c r="CN920">
        <f>A!CM920</f>
        <v>0</v>
      </c>
      <c r="CO920">
        <f>A!CN920</f>
        <v>0</v>
      </c>
      <c r="CP920">
        <f>A!CO920</f>
        <v>0</v>
      </c>
      <c r="CQ920">
        <f>A!CO1230</f>
        <v>0</v>
      </c>
      <c r="CR920">
        <f>A!CP920</f>
        <v>0</v>
      </c>
      <c r="CS920">
        <f>A!CQ920</f>
        <v>0</v>
      </c>
    </row>
    <row r="921" spans="1:97" x14ac:dyDescent="0.2">
      <c r="A921">
        <f>A!A921</f>
        <v>0</v>
      </c>
      <c r="B921">
        <f>A!B921</f>
        <v>0</v>
      </c>
      <c r="C921">
        <f>A!C921</f>
        <v>0</v>
      </c>
      <c r="D921">
        <f>A!D921</f>
        <v>0</v>
      </c>
      <c r="E921">
        <f>A!E921</f>
        <v>0</v>
      </c>
      <c r="F921">
        <f>A!F921</f>
        <v>0</v>
      </c>
      <c r="G921">
        <f>A!G921</f>
        <v>0</v>
      </c>
      <c r="H921">
        <f>A!H921</f>
        <v>0</v>
      </c>
      <c r="I921">
        <f>A!I921</f>
        <v>0</v>
      </c>
      <c r="J921">
        <f>A!J921</f>
        <v>0</v>
      </c>
      <c r="K921">
        <f>A!K921</f>
        <v>0</v>
      </c>
      <c r="L921">
        <f>A!L921</f>
        <v>0</v>
      </c>
      <c r="M921">
        <f>A!M921</f>
        <v>0</v>
      </c>
      <c r="N921">
        <f>A!N921</f>
        <v>0</v>
      </c>
      <c r="O921">
        <f>A!O921</f>
        <v>0</v>
      </c>
      <c r="P921" s="23" t="str">
        <f>IF(A!P921="","",INDEX(B!$A$1:$BT$2000,MATCH(A!P921,B!$AX$1:$AX$2000,0),D!$B$5))</f>
        <v/>
      </c>
      <c r="Q921">
        <f>A!Q921</f>
        <v>0</v>
      </c>
      <c r="R921">
        <f>A!R921</f>
        <v>0</v>
      </c>
      <c r="S921">
        <f>A!S921</f>
        <v>0</v>
      </c>
      <c r="T921">
        <f>A!T921</f>
        <v>0</v>
      </c>
      <c r="U921">
        <f>A!U921</f>
        <v>0</v>
      </c>
      <c r="V921" s="23">
        <f>IF(A!V921="&lt;",1,A!V921)</f>
        <v>0</v>
      </c>
      <c r="W921">
        <f>A!W921</f>
        <v>0</v>
      </c>
      <c r="X921">
        <f>A!X921</f>
        <v>0</v>
      </c>
      <c r="Y921">
        <f>A!Y921</f>
        <v>0</v>
      </c>
      <c r="Z921" s="23">
        <f t="shared" si="14"/>
        <v>0</v>
      </c>
      <c r="AA921">
        <f>A!Z921</f>
        <v>0</v>
      </c>
      <c r="AB921">
        <f>A!AA921</f>
        <v>0</v>
      </c>
      <c r="AC921">
        <f>A!AB921</f>
        <v>0</v>
      </c>
      <c r="AD921">
        <f>A!AC921</f>
        <v>0</v>
      </c>
      <c r="AE921">
        <f>A!AD921</f>
        <v>0</v>
      </c>
      <c r="AF921">
        <f>A!AE921</f>
        <v>0</v>
      </c>
      <c r="AG921">
        <f>A!AF921</f>
        <v>0</v>
      </c>
      <c r="AH921">
        <f>A!AG921</f>
        <v>0</v>
      </c>
      <c r="AI921">
        <f>A!AH921</f>
        <v>0</v>
      </c>
      <c r="AJ921">
        <f>A!AI921</f>
        <v>0</v>
      </c>
      <c r="AK921">
        <f>A!AJ921</f>
        <v>0</v>
      </c>
      <c r="AL921">
        <f>A!AK921</f>
        <v>0</v>
      </c>
      <c r="AM921">
        <f>A!AL921</f>
        <v>0</v>
      </c>
      <c r="AN921">
        <f>A!AM921</f>
        <v>0</v>
      </c>
      <c r="AO921">
        <f>A!AN921</f>
        <v>0</v>
      </c>
      <c r="AP921">
        <f>A!AO921</f>
        <v>0</v>
      </c>
      <c r="AQ921">
        <f>A!AP921</f>
        <v>0</v>
      </c>
      <c r="AR921">
        <f>A!AQ921</f>
        <v>0</v>
      </c>
      <c r="AS921">
        <f>A!AR921</f>
        <v>0</v>
      </c>
      <c r="AT921">
        <f>A!AS921</f>
        <v>0</v>
      </c>
      <c r="AU921">
        <f>A!AT921</f>
        <v>0</v>
      </c>
      <c r="AV921">
        <f>A!AU921</f>
        <v>0</v>
      </c>
      <c r="AW921" s="23" t="str">
        <f>IF(A!AV921=0,"",A!AV921)</f>
        <v/>
      </c>
      <c r="AX921">
        <f>A!AW921</f>
        <v>0</v>
      </c>
      <c r="AY921">
        <f>A!AX921</f>
        <v>0</v>
      </c>
      <c r="AZ921">
        <f>A!AY921</f>
        <v>0</v>
      </c>
      <c r="BA921">
        <f>A!AZ921</f>
        <v>0</v>
      </c>
      <c r="BB921">
        <f>A!BA921</f>
        <v>0</v>
      </c>
      <c r="BC921">
        <f>A!BB921</f>
        <v>0</v>
      </c>
      <c r="BD921">
        <f>A!BC921</f>
        <v>0</v>
      </c>
      <c r="BE921">
        <f>A!BD921</f>
        <v>0</v>
      </c>
      <c r="BF921">
        <f>A!BE921</f>
        <v>0</v>
      </c>
      <c r="BG921">
        <f>A!BF921</f>
        <v>0</v>
      </c>
      <c r="BH921">
        <f>A!BG921</f>
        <v>0</v>
      </c>
      <c r="BI921">
        <f>A!BH921</f>
        <v>0</v>
      </c>
      <c r="BJ921">
        <f>A!BI921</f>
        <v>0</v>
      </c>
      <c r="BK921">
        <f>A!BJ921</f>
        <v>0</v>
      </c>
      <c r="BL921">
        <f>A!BK921</f>
        <v>0</v>
      </c>
      <c r="BM921">
        <f>A!BL921</f>
        <v>0</v>
      </c>
      <c r="BN921">
        <f>A!BM921</f>
        <v>0</v>
      </c>
      <c r="BO921">
        <f>A!BN921</f>
        <v>0</v>
      </c>
      <c r="BP921">
        <f>A!BO921</f>
        <v>0</v>
      </c>
      <c r="BQ921">
        <f>A!BP921</f>
        <v>0</v>
      </c>
      <c r="BR921">
        <f>A!BQ921</f>
        <v>0</v>
      </c>
      <c r="BS921">
        <f>A!BR921</f>
        <v>0</v>
      </c>
      <c r="BT921">
        <f>A!BS921</f>
        <v>0</v>
      </c>
      <c r="BU921">
        <f>A!BT921</f>
        <v>0</v>
      </c>
      <c r="BV921">
        <f>A!BU921</f>
        <v>0</v>
      </c>
      <c r="BW921">
        <f>A!BV921</f>
        <v>0</v>
      </c>
      <c r="BX921">
        <f>A!BW921</f>
        <v>0</v>
      </c>
      <c r="BY921">
        <f>A!BX921</f>
        <v>0</v>
      </c>
      <c r="BZ921">
        <f>A!BY921</f>
        <v>0</v>
      </c>
      <c r="CA921">
        <f>A!BZ921</f>
        <v>0</v>
      </c>
      <c r="CB921">
        <f>A!CA921</f>
        <v>0</v>
      </c>
      <c r="CC921">
        <f>A!CB921</f>
        <v>0</v>
      </c>
      <c r="CD921">
        <f>A!CC921</f>
        <v>0</v>
      </c>
      <c r="CE921">
        <f>A!CD921</f>
        <v>0</v>
      </c>
      <c r="CF921">
        <f>A!CE921</f>
        <v>0</v>
      </c>
      <c r="CG921">
        <f>A!CF921</f>
        <v>0</v>
      </c>
      <c r="CH921">
        <f>A!CG921</f>
        <v>0</v>
      </c>
      <c r="CI921">
        <f>A!CH921</f>
        <v>0</v>
      </c>
      <c r="CJ921">
        <f>A!CI921</f>
        <v>0</v>
      </c>
      <c r="CK921">
        <f>A!CJ921</f>
        <v>0</v>
      </c>
      <c r="CL921">
        <f>A!CK921</f>
        <v>0</v>
      </c>
      <c r="CM921">
        <f>A!CL921</f>
        <v>0</v>
      </c>
      <c r="CN921">
        <f>A!CM921</f>
        <v>0</v>
      </c>
      <c r="CO921">
        <f>A!CN921</f>
        <v>0</v>
      </c>
      <c r="CP921">
        <f>A!CO921</f>
        <v>0</v>
      </c>
      <c r="CQ921">
        <f>A!CO1231</f>
        <v>0</v>
      </c>
      <c r="CR921">
        <f>A!CP921</f>
        <v>0</v>
      </c>
      <c r="CS921">
        <f>A!CQ921</f>
        <v>0</v>
      </c>
    </row>
    <row r="922" spans="1:97" x14ac:dyDescent="0.2">
      <c r="A922">
        <f>A!A922</f>
        <v>0</v>
      </c>
      <c r="B922">
        <f>A!B922</f>
        <v>0</v>
      </c>
      <c r="C922">
        <f>A!C922</f>
        <v>0</v>
      </c>
      <c r="D922">
        <f>A!D922</f>
        <v>0</v>
      </c>
      <c r="E922">
        <f>A!E922</f>
        <v>0</v>
      </c>
      <c r="F922">
        <f>A!F922</f>
        <v>0</v>
      </c>
      <c r="G922">
        <f>A!G922</f>
        <v>0</v>
      </c>
      <c r="H922">
        <f>A!H922</f>
        <v>0</v>
      </c>
      <c r="I922">
        <f>A!I922</f>
        <v>0</v>
      </c>
      <c r="J922">
        <f>A!J922</f>
        <v>0</v>
      </c>
      <c r="K922">
        <f>A!K922</f>
        <v>0</v>
      </c>
      <c r="L922">
        <f>A!L922</f>
        <v>0</v>
      </c>
      <c r="M922">
        <f>A!M922</f>
        <v>0</v>
      </c>
      <c r="N922">
        <f>A!N922</f>
        <v>0</v>
      </c>
      <c r="O922">
        <f>A!O922</f>
        <v>0</v>
      </c>
      <c r="P922" s="23" t="str">
        <f>IF(A!P922="","",INDEX(B!$A$1:$BT$2000,MATCH(A!P922,B!$AX$1:$AX$2000,0),D!$B$5))</f>
        <v/>
      </c>
      <c r="Q922">
        <f>A!Q922</f>
        <v>0</v>
      </c>
      <c r="R922">
        <f>A!R922</f>
        <v>0</v>
      </c>
      <c r="S922">
        <f>A!S922</f>
        <v>0</v>
      </c>
      <c r="T922">
        <f>A!T922</f>
        <v>0</v>
      </c>
      <c r="U922">
        <f>A!U922</f>
        <v>0</v>
      </c>
      <c r="V922" s="23">
        <f>IF(A!V922="&lt;",1,A!V922)</f>
        <v>0</v>
      </c>
      <c r="W922">
        <f>A!W922</f>
        <v>0</v>
      </c>
      <c r="X922">
        <f>A!X922</f>
        <v>0</v>
      </c>
      <c r="Y922">
        <f>A!Y922</f>
        <v>0</v>
      </c>
      <c r="Z922" s="23">
        <f t="shared" si="14"/>
        <v>0</v>
      </c>
      <c r="AA922">
        <f>A!Z922</f>
        <v>0</v>
      </c>
      <c r="AB922">
        <f>A!AA922</f>
        <v>0</v>
      </c>
      <c r="AC922">
        <f>A!AB922</f>
        <v>0</v>
      </c>
      <c r="AD922">
        <f>A!AC922</f>
        <v>0</v>
      </c>
      <c r="AE922">
        <f>A!AD922</f>
        <v>0</v>
      </c>
      <c r="AF922">
        <f>A!AE922</f>
        <v>0</v>
      </c>
      <c r="AG922">
        <f>A!AF922</f>
        <v>0</v>
      </c>
      <c r="AH922">
        <f>A!AG922</f>
        <v>0</v>
      </c>
      <c r="AI922">
        <f>A!AH922</f>
        <v>0</v>
      </c>
      <c r="AJ922">
        <f>A!AI922</f>
        <v>0</v>
      </c>
      <c r="AK922">
        <f>A!AJ922</f>
        <v>0</v>
      </c>
      <c r="AL922">
        <f>A!AK922</f>
        <v>0</v>
      </c>
      <c r="AM922">
        <f>A!AL922</f>
        <v>0</v>
      </c>
      <c r="AN922">
        <f>A!AM922</f>
        <v>0</v>
      </c>
      <c r="AO922">
        <f>A!AN922</f>
        <v>0</v>
      </c>
      <c r="AP922">
        <f>A!AO922</f>
        <v>0</v>
      </c>
      <c r="AQ922">
        <f>A!AP922</f>
        <v>0</v>
      </c>
      <c r="AR922">
        <f>A!AQ922</f>
        <v>0</v>
      </c>
      <c r="AS922">
        <f>A!AR922</f>
        <v>0</v>
      </c>
      <c r="AT922">
        <f>A!AS922</f>
        <v>0</v>
      </c>
      <c r="AU922">
        <f>A!AT922</f>
        <v>0</v>
      </c>
      <c r="AV922">
        <f>A!AU922</f>
        <v>0</v>
      </c>
      <c r="AW922" s="23" t="str">
        <f>IF(A!AV922=0,"",A!AV922)</f>
        <v/>
      </c>
      <c r="AX922">
        <f>A!AW922</f>
        <v>0</v>
      </c>
      <c r="AY922">
        <f>A!AX922</f>
        <v>0</v>
      </c>
      <c r="AZ922">
        <f>A!AY922</f>
        <v>0</v>
      </c>
      <c r="BA922">
        <f>A!AZ922</f>
        <v>0</v>
      </c>
      <c r="BB922">
        <f>A!BA922</f>
        <v>0</v>
      </c>
      <c r="BC922">
        <f>A!BB922</f>
        <v>0</v>
      </c>
      <c r="BD922">
        <f>A!BC922</f>
        <v>0</v>
      </c>
      <c r="BE922">
        <f>A!BD922</f>
        <v>0</v>
      </c>
      <c r="BF922">
        <f>A!BE922</f>
        <v>0</v>
      </c>
      <c r="BG922">
        <f>A!BF922</f>
        <v>0</v>
      </c>
      <c r="BH922">
        <f>A!BG922</f>
        <v>0</v>
      </c>
      <c r="BI922">
        <f>A!BH922</f>
        <v>0</v>
      </c>
      <c r="BJ922">
        <f>A!BI922</f>
        <v>0</v>
      </c>
      <c r="BK922">
        <f>A!BJ922</f>
        <v>0</v>
      </c>
      <c r="BL922">
        <f>A!BK922</f>
        <v>0</v>
      </c>
      <c r="BM922">
        <f>A!BL922</f>
        <v>0</v>
      </c>
      <c r="BN922">
        <f>A!BM922</f>
        <v>0</v>
      </c>
      <c r="BO922">
        <f>A!BN922</f>
        <v>0</v>
      </c>
      <c r="BP922">
        <f>A!BO922</f>
        <v>0</v>
      </c>
      <c r="BQ922">
        <f>A!BP922</f>
        <v>0</v>
      </c>
      <c r="BR922">
        <f>A!BQ922</f>
        <v>0</v>
      </c>
      <c r="BS922">
        <f>A!BR922</f>
        <v>0</v>
      </c>
      <c r="BT922">
        <f>A!BS922</f>
        <v>0</v>
      </c>
      <c r="BU922">
        <f>A!BT922</f>
        <v>0</v>
      </c>
      <c r="BV922">
        <f>A!BU922</f>
        <v>0</v>
      </c>
      <c r="BW922">
        <f>A!BV922</f>
        <v>0</v>
      </c>
      <c r="BX922">
        <f>A!BW922</f>
        <v>0</v>
      </c>
      <c r="BY922">
        <f>A!BX922</f>
        <v>0</v>
      </c>
      <c r="BZ922">
        <f>A!BY922</f>
        <v>0</v>
      </c>
      <c r="CA922">
        <f>A!BZ922</f>
        <v>0</v>
      </c>
      <c r="CB922">
        <f>A!CA922</f>
        <v>0</v>
      </c>
      <c r="CC922">
        <f>A!CB922</f>
        <v>0</v>
      </c>
      <c r="CD922">
        <f>A!CC922</f>
        <v>0</v>
      </c>
      <c r="CE922">
        <f>A!CD922</f>
        <v>0</v>
      </c>
      <c r="CF922">
        <f>A!CE922</f>
        <v>0</v>
      </c>
      <c r="CG922">
        <f>A!CF922</f>
        <v>0</v>
      </c>
      <c r="CH922">
        <f>A!CG922</f>
        <v>0</v>
      </c>
      <c r="CI922">
        <f>A!CH922</f>
        <v>0</v>
      </c>
      <c r="CJ922">
        <f>A!CI922</f>
        <v>0</v>
      </c>
      <c r="CK922">
        <f>A!CJ922</f>
        <v>0</v>
      </c>
      <c r="CL922">
        <f>A!CK922</f>
        <v>0</v>
      </c>
      <c r="CM922">
        <f>A!CL922</f>
        <v>0</v>
      </c>
      <c r="CN922">
        <f>A!CM922</f>
        <v>0</v>
      </c>
      <c r="CO922">
        <f>A!CN922</f>
        <v>0</v>
      </c>
      <c r="CP922">
        <f>A!CO922</f>
        <v>0</v>
      </c>
      <c r="CQ922">
        <f>A!CO1232</f>
        <v>0</v>
      </c>
      <c r="CR922">
        <f>A!CP922</f>
        <v>0</v>
      </c>
      <c r="CS922">
        <f>A!CQ922</f>
        <v>0</v>
      </c>
    </row>
    <row r="923" spans="1:97" x14ac:dyDescent="0.2">
      <c r="A923">
        <f>A!A923</f>
        <v>0</v>
      </c>
      <c r="B923">
        <f>A!B923</f>
        <v>0</v>
      </c>
      <c r="C923">
        <f>A!C923</f>
        <v>0</v>
      </c>
      <c r="D923">
        <f>A!D923</f>
        <v>0</v>
      </c>
      <c r="E923">
        <f>A!E923</f>
        <v>0</v>
      </c>
      <c r="F923">
        <f>A!F923</f>
        <v>0</v>
      </c>
      <c r="G923">
        <f>A!G923</f>
        <v>0</v>
      </c>
      <c r="H923">
        <f>A!H923</f>
        <v>0</v>
      </c>
      <c r="I923">
        <f>A!I923</f>
        <v>0</v>
      </c>
      <c r="J923">
        <f>A!J923</f>
        <v>0</v>
      </c>
      <c r="K923">
        <f>A!K923</f>
        <v>0</v>
      </c>
      <c r="L923">
        <f>A!L923</f>
        <v>0</v>
      </c>
      <c r="M923">
        <f>A!M923</f>
        <v>0</v>
      </c>
      <c r="N923">
        <f>A!N923</f>
        <v>0</v>
      </c>
      <c r="O923">
        <f>A!O923</f>
        <v>0</v>
      </c>
      <c r="P923" s="23" t="str">
        <f>IF(A!P923="","",INDEX(B!$A$1:$BT$2000,MATCH(A!P923,B!$AX$1:$AX$2000,0),D!$B$5))</f>
        <v/>
      </c>
      <c r="Q923">
        <f>A!Q923</f>
        <v>0</v>
      </c>
      <c r="R923">
        <f>A!R923</f>
        <v>0</v>
      </c>
      <c r="S923">
        <f>A!S923</f>
        <v>0</v>
      </c>
      <c r="T923">
        <f>A!T923</f>
        <v>0</v>
      </c>
      <c r="U923">
        <f>A!U923</f>
        <v>0</v>
      </c>
      <c r="V923" s="23">
        <f>IF(A!V923="&lt;",1,A!V923)</f>
        <v>0</v>
      </c>
      <c r="W923">
        <f>A!W923</f>
        <v>0</v>
      </c>
      <c r="X923">
        <f>A!X923</f>
        <v>0</v>
      </c>
      <c r="Y923">
        <f>A!Y923</f>
        <v>0</v>
      </c>
      <c r="Z923" s="23">
        <f t="shared" si="14"/>
        <v>0</v>
      </c>
      <c r="AA923">
        <f>A!Z923</f>
        <v>0</v>
      </c>
      <c r="AB923">
        <f>A!AA923</f>
        <v>0</v>
      </c>
      <c r="AC923">
        <f>A!AB923</f>
        <v>0</v>
      </c>
      <c r="AD923">
        <f>A!AC923</f>
        <v>0</v>
      </c>
      <c r="AE923">
        <f>A!AD923</f>
        <v>0</v>
      </c>
      <c r="AF923">
        <f>A!AE923</f>
        <v>0</v>
      </c>
      <c r="AG923">
        <f>A!AF923</f>
        <v>0</v>
      </c>
      <c r="AH923">
        <f>A!AG923</f>
        <v>0</v>
      </c>
      <c r="AI923">
        <f>A!AH923</f>
        <v>0</v>
      </c>
      <c r="AJ923">
        <f>A!AI923</f>
        <v>0</v>
      </c>
      <c r="AK923">
        <f>A!AJ923</f>
        <v>0</v>
      </c>
      <c r="AL923">
        <f>A!AK923</f>
        <v>0</v>
      </c>
      <c r="AM923">
        <f>A!AL923</f>
        <v>0</v>
      </c>
      <c r="AN923">
        <f>A!AM923</f>
        <v>0</v>
      </c>
      <c r="AO923">
        <f>A!AN923</f>
        <v>0</v>
      </c>
      <c r="AP923">
        <f>A!AO923</f>
        <v>0</v>
      </c>
      <c r="AQ923">
        <f>A!AP923</f>
        <v>0</v>
      </c>
      <c r="AR923">
        <f>A!AQ923</f>
        <v>0</v>
      </c>
      <c r="AS923">
        <f>A!AR923</f>
        <v>0</v>
      </c>
      <c r="AT923">
        <f>A!AS923</f>
        <v>0</v>
      </c>
      <c r="AU923">
        <f>A!AT923</f>
        <v>0</v>
      </c>
      <c r="AV923">
        <f>A!AU923</f>
        <v>0</v>
      </c>
      <c r="AW923" s="23" t="str">
        <f>IF(A!AV923=0,"",A!AV923)</f>
        <v/>
      </c>
      <c r="AX923">
        <f>A!AW923</f>
        <v>0</v>
      </c>
      <c r="AY923">
        <f>A!AX923</f>
        <v>0</v>
      </c>
      <c r="AZ923">
        <f>A!AY923</f>
        <v>0</v>
      </c>
      <c r="BA923">
        <f>A!AZ923</f>
        <v>0</v>
      </c>
      <c r="BB923">
        <f>A!BA923</f>
        <v>0</v>
      </c>
      <c r="BC923">
        <f>A!BB923</f>
        <v>0</v>
      </c>
      <c r="BD923">
        <f>A!BC923</f>
        <v>0</v>
      </c>
      <c r="BE923">
        <f>A!BD923</f>
        <v>0</v>
      </c>
      <c r="BF923">
        <f>A!BE923</f>
        <v>0</v>
      </c>
      <c r="BG923">
        <f>A!BF923</f>
        <v>0</v>
      </c>
      <c r="BH923">
        <f>A!BG923</f>
        <v>0</v>
      </c>
      <c r="BI923">
        <f>A!BH923</f>
        <v>0</v>
      </c>
      <c r="BJ923">
        <f>A!BI923</f>
        <v>0</v>
      </c>
      <c r="BK923">
        <f>A!BJ923</f>
        <v>0</v>
      </c>
      <c r="BL923">
        <f>A!BK923</f>
        <v>0</v>
      </c>
      <c r="BM923">
        <f>A!BL923</f>
        <v>0</v>
      </c>
      <c r="BN923">
        <f>A!BM923</f>
        <v>0</v>
      </c>
      <c r="BO923">
        <f>A!BN923</f>
        <v>0</v>
      </c>
      <c r="BP923">
        <f>A!BO923</f>
        <v>0</v>
      </c>
      <c r="BQ923">
        <f>A!BP923</f>
        <v>0</v>
      </c>
      <c r="BR923">
        <f>A!BQ923</f>
        <v>0</v>
      </c>
      <c r="BS923">
        <f>A!BR923</f>
        <v>0</v>
      </c>
      <c r="BT923">
        <f>A!BS923</f>
        <v>0</v>
      </c>
      <c r="BU923">
        <f>A!BT923</f>
        <v>0</v>
      </c>
      <c r="BV923">
        <f>A!BU923</f>
        <v>0</v>
      </c>
      <c r="BW923">
        <f>A!BV923</f>
        <v>0</v>
      </c>
      <c r="BX923">
        <f>A!BW923</f>
        <v>0</v>
      </c>
      <c r="BY923">
        <f>A!BX923</f>
        <v>0</v>
      </c>
      <c r="BZ923">
        <f>A!BY923</f>
        <v>0</v>
      </c>
      <c r="CA923">
        <f>A!BZ923</f>
        <v>0</v>
      </c>
      <c r="CB923">
        <f>A!CA923</f>
        <v>0</v>
      </c>
      <c r="CC923">
        <f>A!CB923</f>
        <v>0</v>
      </c>
      <c r="CD923">
        <f>A!CC923</f>
        <v>0</v>
      </c>
      <c r="CE923">
        <f>A!CD923</f>
        <v>0</v>
      </c>
      <c r="CF923">
        <f>A!CE923</f>
        <v>0</v>
      </c>
      <c r="CG923">
        <f>A!CF923</f>
        <v>0</v>
      </c>
      <c r="CH923">
        <f>A!CG923</f>
        <v>0</v>
      </c>
      <c r="CI923">
        <f>A!CH923</f>
        <v>0</v>
      </c>
      <c r="CJ923">
        <f>A!CI923</f>
        <v>0</v>
      </c>
      <c r="CK923">
        <f>A!CJ923</f>
        <v>0</v>
      </c>
      <c r="CL923">
        <f>A!CK923</f>
        <v>0</v>
      </c>
      <c r="CM923">
        <f>A!CL923</f>
        <v>0</v>
      </c>
      <c r="CN923">
        <f>A!CM923</f>
        <v>0</v>
      </c>
      <c r="CO923">
        <f>A!CN923</f>
        <v>0</v>
      </c>
      <c r="CP923">
        <f>A!CO923</f>
        <v>0</v>
      </c>
      <c r="CQ923">
        <f>A!CO1233</f>
        <v>0</v>
      </c>
      <c r="CR923">
        <f>A!CP923</f>
        <v>0</v>
      </c>
      <c r="CS923">
        <f>A!CQ923</f>
        <v>0</v>
      </c>
    </row>
    <row r="924" spans="1:97" x14ac:dyDescent="0.2">
      <c r="A924">
        <f>A!A924</f>
        <v>0</v>
      </c>
      <c r="B924">
        <f>A!B924</f>
        <v>0</v>
      </c>
      <c r="C924">
        <f>A!C924</f>
        <v>0</v>
      </c>
      <c r="D924">
        <f>A!D924</f>
        <v>0</v>
      </c>
      <c r="E924">
        <f>A!E924</f>
        <v>0</v>
      </c>
      <c r="F924">
        <f>A!F924</f>
        <v>0</v>
      </c>
      <c r="G924">
        <f>A!G924</f>
        <v>0</v>
      </c>
      <c r="H924">
        <f>A!H924</f>
        <v>0</v>
      </c>
      <c r="I924">
        <f>A!I924</f>
        <v>0</v>
      </c>
      <c r="J924">
        <f>A!J924</f>
        <v>0</v>
      </c>
      <c r="K924">
        <f>A!K924</f>
        <v>0</v>
      </c>
      <c r="L924">
        <f>A!L924</f>
        <v>0</v>
      </c>
      <c r="M924">
        <f>A!M924</f>
        <v>0</v>
      </c>
      <c r="N924">
        <f>A!N924</f>
        <v>0</v>
      </c>
      <c r="O924">
        <f>A!O924</f>
        <v>0</v>
      </c>
      <c r="P924" s="23" t="str">
        <f>IF(A!P924="","",INDEX(B!$A$1:$BT$2000,MATCH(A!P924,B!$AX$1:$AX$2000,0),D!$B$5))</f>
        <v/>
      </c>
      <c r="Q924">
        <f>A!Q924</f>
        <v>0</v>
      </c>
      <c r="R924">
        <f>A!R924</f>
        <v>0</v>
      </c>
      <c r="S924">
        <f>A!S924</f>
        <v>0</v>
      </c>
      <c r="T924">
        <f>A!T924</f>
        <v>0</v>
      </c>
      <c r="U924">
        <f>A!U924</f>
        <v>0</v>
      </c>
      <c r="V924" s="23">
        <f>IF(A!V924="&lt;",1,A!V924)</f>
        <v>0</v>
      </c>
      <c r="W924">
        <f>A!W924</f>
        <v>0</v>
      </c>
      <c r="X924">
        <f>A!X924</f>
        <v>0</v>
      </c>
      <c r="Y924">
        <f>A!Y924</f>
        <v>0</v>
      </c>
      <c r="Z924" s="23">
        <f t="shared" si="14"/>
        <v>0</v>
      </c>
      <c r="AA924">
        <f>A!Z924</f>
        <v>0</v>
      </c>
      <c r="AB924">
        <f>A!AA924</f>
        <v>0</v>
      </c>
      <c r="AC924">
        <f>A!AB924</f>
        <v>0</v>
      </c>
      <c r="AD924">
        <f>A!AC924</f>
        <v>0</v>
      </c>
      <c r="AE924">
        <f>A!AD924</f>
        <v>0</v>
      </c>
      <c r="AF924">
        <f>A!AE924</f>
        <v>0</v>
      </c>
      <c r="AG924">
        <f>A!AF924</f>
        <v>0</v>
      </c>
      <c r="AH924">
        <f>A!AG924</f>
        <v>0</v>
      </c>
      <c r="AI924">
        <f>A!AH924</f>
        <v>0</v>
      </c>
      <c r="AJ924">
        <f>A!AI924</f>
        <v>0</v>
      </c>
      <c r="AK924">
        <f>A!AJ924</f>
        <v>0</v>
      </c>
      <c r="AL924">
        <f>A!AK924</f>
        <v>0</v>
      </c>
      <c r="AM924">
        <f>A!AL924</f>
        <v>0</v>
      </c>
      <c r="AN924">
        <f>A!AM924</f>
        <v>0</v>
      </c>
      <c r="AO924">
        <f>A!AN924</f>
        <v>0</v>
      </c>
      <c r="AP924">
        <f>A!AO924</f>
        <v>0</v>
      </c>
      <c r="AQ924">
        <f>A!AP924</f>
        <v>0</v>
      </c>
      <c r="AR924">
        <f>A!AQ924</f>
        <v>0</v>
      </c>
      <c r="AS924">
        <f>A!AR924</f>
        <v>0</v>
      </c>
      <c r="AT924">
        <f>A!AS924</f>
        <v>0</v>
      </c>
      <c r="AU924">
        <f>A!AT924</f>
        <v>0</v>
      </c>
      <c r="AV924">
        <f>A!AU924</f>
        <v>0</v>
      </c>
      <c r="AW924" s="23" t="str">
        <f>IF(A!AV924=0,"",A!AV924)</f>
        <v/>
      </c>
      <c r="AX924">
        <f>A!AW924</f>
        <v>0</v>
      </c>
      <c r="AY924">
        <f>A!AX924</f>
        <v>0</v>
      </c>
      <c r="AZ924">
        <f>A!AY924</f>
        <v>0</v>
      </c>
      <c r="BA924">
        <f>A!AZ924</f>
        <v>0</v>
      </c>
      <c r="BB924">
        <f>A!BA924</f>
        <v>0</v>
      </c>
      <c r="BC924">
        <f>A!BB924</f>
        <v>0</v>
      </c>
      <c r="BD924">
        <f>A!BC924</f>
        <v>0</v>
      </c>
      <c r="BE924">
        <f>A!BD924</f>
        <v>0</v>
      </c>
      <c r="BF924">
        <f>A!BE924</f>
        <v>0</v>
      </c>
      <c r="BG924">
        <f>A!BF924</f>
        <v>0</v>
      </c>
      <c r="BH924">
        <f>A!BG924</f>
        <v>0</v>
      </c>
      <c r="BI924">
        <f>A!BH924</f>
        <v>0</v>
      </c>
      <c r="BJ924">
        <f>A!BI924</f>
        <v>0</v>
      </c>
      <c r="BK924">
        <f>A!BJ924</f>
        <v>0</v>
      </c>
      <c r="BL924">
        <f>A!BK924</f>
        <v>0</v>
      </c>
      <c r="BM924">
        <f>A!BL924</f>
        <v>0</v>
      </c>
      <c r="BN924">
        <f>A!BM924</f>
        <v>0</v>
      </c>
      <c r="BO924">
        <f>A!BN924</f>
        <v>0</v>
      </c>
      <c r="BP924">
        <f>A!BO924</f>
        <v>0</v>
      </c>
      <c r="BQ924">
        <f>A!BP924</f>
        <v>0</v>
      </c>
      <c r="BR924">
        <f>A!BQ924</f>
        <v>0</v>
      </c>
      <c r="BS924">
        <f>A!BR924</f>
        <v>0</v>
      </c>
      <c r="BT924">
        <f>A!BS924</f>
        <v>0</v>
      </c>
      <c r="BU924">
        <f>A!BT924</f>
        <v>0</v>
      </c>
      <c r="BV924">
        <f>A!BU924</f>
        <v>0</v>
      </c>
      <c r="BW924">
        <f>A!BV924</f>
        <v>0</v>
      </c>
      <c r="BX924">
        <f>A!BW924</f>
        <v>0</v>
      </c>
      <c r="BY924">
        <f>A!BX924</f>
        <v>0</v>
      </c>
      <c r="BZ924">
        <f>A!BY924</f>
        <v>0</v>
      </c>
      <c r="CA924">
        <f>A!BZ924</f>
        <v>0</v>
      </c>
      <c r="CB924">
        <f>A!CA924</f>
        <v>0</v>
      </c>
      <c r="CC924">
        <f>A!CB924</f>
        <v>0</v>
      </c>
      <c r="CD924">
        <f>A!CC924</f>
        <v>0</v>
      </c>
      <c r="CE924">
        <f>A!CD924</f>
        <v>0</v>
      </c>
      <c r="CF924">
        <f>A!CE924</f>
        <v>0</v>
      </c>
      <c r="CG924">
        <f>A!CF924</f>
        <v>0</v>
      </c>
      <c r="CH924">
        <f>A!CG924</f>
        <v>0</v>
      </c>
      <c r="CI924">
        <f>A!CH924</f>
        <v>0</v>
      </c>
      <c r="CJ924">
        <f>A!CI924</f>
        <v>0</v>
      </c>
      <c r="CK924">
        <f>A!CJ924</f>
        <v>0</v>
      </c>
      <c r="CL924">
        <f>A!CK924</f>
        <v>0</v>
      </c>
      <c r="CM924">
        <f>A!CL924</f>
        <v>0</v>
      </c>
      <c r="CN924">
        <f>A!CM924</f>
        <v>0</v>
      </c>
      <c r="CO924">
        <f>A!CN924</f>
        <v>0</v>
      </c>
      <c r="CP924">
        <f>A!CO924</f>
        <v>0</v>
      </c>
      <c r="CQ924">
        <f>A!CO1234</f>
        <v>0</v>
      </c>
      <c r="CR924">
        <f>A!CP924</f>
        <v>0</v>
      </c>
      <c r="CS924">
        <f>A!CQ924</f>
        <v>0</v>
      </c>
    </row>
    <row r="925" spans="1:97" x14ac:dyDescent="0.2">
      <c r="A925">
        <f>A!A925</f>
        <v>0</v>
      </c>
      <c r="B925">
        <f>A!B925</f>
        <v>0</v>
      </c>
      <c r="C925">
        <f>A!C925</f>
        <v>0</v>
      </c>
      <c r="D925">
        <f>A!D925</f>
        <v>0</v>
      </c>
      <c r="E925">
        <f>A!E925</f>
        <v>0</v>
      </c>
      <c r="F925">
        <f>A!F925</f>
        <v>0</v>
      </c>
      <c r="G925">
        <f>A!G925</f>
        <v>0</v>
      </c>
      <c r="H925">
        <f>A!H925</f>
        <v>0</v>
      </c>
      <c r="I925">
        <f>A!I925</f>
        <v>0</v>
      </c>
      <c r="J925">
        <f>A!J925</f>
        <v>0</v>
      </c>
      <c r="K925">
        <f>A!K925</f>
        <v>0</v>
      </c>
      <c r="L925">
        <f>A!L925</f>
        <v>0</v>
      </c>
      <c r="M925">
        <f>A!M925</f>
        <v>0</v>
      </c>
      <c r="N925">
        <f>A!N925</f>
        <v>0</v>
      </c>
      <c r="O925">
        <f>A!O925</f>
        <v>0</v>
      </c>
      <c r="P925" s="23" t="str">
        <f>IF(A!P925="","",INDEX(B!$A$1:$BT$2000,MATCH(A!P925,B!$AX$1:$AX$2000,0),D!$B$5))</f>
        <v/>
      </c>
      <c r="Q925">
        <f>A!Q925</f>
        <v>0</v>
      </c>
      <c r="R925">
        <f>A!R925</f>
        <v>0</v>
      </c>
      <c r="S925">
        <f>A!S925</f>
        <v>0</v>
      </c>
      <c r="T925">
        <f>A!T925</f>
        <v>0</v>
      </c>
      <c r="U925">
        <f>A!U925</f>
        <v>0</v>
      </c>
      <c r="V925" s="23">
        <f>IF(A!V925="&lt;",1,A!V925)</f>
        <v>0</v>
      </c>
      <c r="W925">
        <f>A!W925</f>
        <v>0</v>
      </c>
      <c r="X925">
        <f>A!X925</f>
        <v>0</v>
      </c>
      <c r="Y925">
        <f>A!Y925</f>
        <v>0</v>
      </c>
      <c r="Z925" s="23">
        <f t="shared" si="14"/>
        <v>0</v>
      </c>
      <c r="AA925">
        <f>A!Z925</f>
        <v>0</v>
      </c>
      <c r="AB925">
        <f>A!AA925</f>
        <v>0</v>
      </c>
      <c r="AC925">
        <f>A!AB925</f>
        <v>0</v>
      </c>
      <c r="AD925">
        <f>A!AC925</f>
        <v>0</v>
      </c>
      <c r="AE925">
        <f>A!AD925</f>
        <v>0</v>
      </c>
      <c r="AF925">
        <f>A!AE925</f>
        <v>0</v>
      </c>
      <c r="AG925">
        <f>A!AF925</f>
        <v>0</v>
      </c>
      <c r="AH925">
        <f>A!AG925</f>
        <v>0</v>
      </c>
      <c r="AI925">
        <f>A!AH925</f>
        <v>0</v>
      </c>
      <c r="AJ925">
        <f>A!AI925</f>
        <v>0</v>
      </c>
      <c r="AK925">
        <f>A!AJ925</f>
        <v>0</v>
      </c>
      <c r="AL925">
        <f>A!AK925</f>
        <v>0</v>
      </c>
      <c r="AM925">
        <f>A!AL925</f>
        <v>0</v>
      </c>
      <c r="AN925">
        <f>A!AM925</f>
        <v>0</v>
      </c>
      <c r="AO925">
        <f>A!AN925</f>
        <v>0</v>
      </c>
      <c r="AP925">
        <f>A!AO925</f>
        <v>0</v>
      </c>
      <c r="AQ925">
        <f>A!AP925</f>
        <v>0</v>
      </c>
      <c r="AR925">
        <f>A!AQ925</f>
        <v>0</v>
      </c>
      <c r="AS925">
        <f>A!AR925</f>
        <v>0</v>
      </c>
      <c r="AT925">
        <f>A!AS925</f>
        <v>0</v>
      </c>
      <c r="AU925">
        <f>A!AT925</f>
        <v>0</v>
      </c>
      <c r="AV925">
        <f>A!AU925</f>
        <v>0</v>
      </c>
      <c r="AW925" s="23" t="str">
        <f>IF(A!AV925=0,"",A!AV925)</f>
        <v/>
      </c>
      <c r="AX925">
        <f>A!AW925</f>
        <v>0</v>
      </c>
      <c r="AY925">
        <f>A!AX925</f>
        <v>0</v>
      </c>
      <c r="AZ925">
        <f>A!AY925</f>
        <v>0</v>
      </c>
      <c r="BA925">
        <f>A!AZ925</f>
        <v>0</v>
      </c>
      <c r="BB925">
        <f>A!BA925</f>
        <v>0</v>
      </c>
      <c r="BC925">
        <f>A!BB925</f>
        <v>0</v>
      </c>
      <c r="BD925">
        <f>A!BC925</f>
        <v>0</v>
      </c>
      <c r="BE925">
        <f>A!BD925</f>
        <v>0</v>
      </c>
      <c r="BF925">
        <f>A!BE925</f>
        <v>0</v>
      </c>
      <c r="BG925">
        <f>A!BF925</f>
        <v>0</v>
      </c>
      <c r="BH925">
        <f>A!BG925</f>
        <v>0</v>
      </c>
      <c r="BI925">
        <f>A!BH925</f>
        <v>0</v>
      </c>
      <c r="BJ925">
        <f>A!BI925</f>
        <v>0</v>
      </c>
      <c r="BK925">
        <f>A!BJ925</f>
        <v>0</v>
      </c>
      <c r="BL925">
        <f>A!BK925</f>
        <v>0</v>
      </c>
      <c r="BM925">
        <f>A!BL925</f>
        <v>0</v>
      </c>
      <c r="BN925">
        <f>A!BM925</f>
        <v>0</v>
      </c>
      <c r="BO925">
        <f>A!BN925</f>
        <v>0</v>
      </c>
      <c r="BP925">
        <f>A!BO925</f>
        <v>0</v>
      </c>
      <c r="BQ925">
        <f>A!BP925</f>
        <v>0</v>
      </c>
      <c r="BR925">
        <f>A!BQ925</f>
        <v>0</v>
      </c>
      <c r="BS925">
        <f>A!BR925</f>
        <v>0</v>
      </c>
      <c r="BT925">
        <f>A!BS925</f>
        <v>0</v>
      </c>
      <c r="BU925">
        <f>A!BT925</f>
        <v>0</v>
      </c>
      <c r="BV925">
        <f>A!BU925</f>
        <v>0</v>
      </c>
      <c r="BW925">
        <f>A!BV925</f>
        <v>0</v>
      </c>
      <c r="BX925">
        <f>A!BW925</f>
        <v>0</v>
      </c>
      <c r="BY925">
        <f>A!BX925</f>
        <v>0</v>
      </c>
      <c r="BZ925">
        <f>A!BY925</f>
        <v>0</v>
      </c>
      <c r="CA925">
        <f>A!BZ925</f>
        <v>0</v>
      </c>
      <c r="CB925">
        <f>A!CA925</f>
        <v>0</v>
      </c>
      <c r="CC925">
        <f>A!CB925</f>
        <v>0</v>
      </c>
      <c r="CD925">
        <f>A!CC925</f>
        <v>0</v>
      </c>
      <c r="CE925">
        <f>A!CD925</f>
        <v>0</v>
      </c>
      <c r="CF925">
        <f>A!CE925</f>
        <v>0</v>
      </c>
      <c r="CG925">
        <f>A!CF925</f>
        <v>0</v>
      </c>
      <c r="CH925">
        <f>A!CG925</f>
        <v>0</v>
      </c>
      <c r="CI925">
        <f>A!CH925</f>
        <v>0</v>
      </c>
      <c r="CJ925">
        <f>A!CI925</f>
        <v>0</v>
      </c>
      <c r="CK925">
        <f>A!CJ925</f>
        <v>0</v>
      </c>
      <c r="CL925">
        <f>A!CK925</f>
        <v>0</v>
      </c>
      <c r="CM925">
        <f>A!CL925</f>
        <v>0</v>
      </c>
      <c r="CN925">
        <f>A!CM925</f>
        <v>0</v>
      </c>
      <c r="CO925">
        <f>A!CN925</f>
        <v>0</v>
      </c>
      <c r="CP925">
        <f>A!CO925</f>
        <v>0</v>
      </c>
      <c r="CQ925">
        <f>A!CO1235</f>
        <v>0</v>
      </c>
      <c r="CR925">
        <f>A!CP925</f>
        <v>0</v>
      </c>
      <c r="CS925">
        <f>A!CQ925</f>
        <v>0</v>
      </c>
    </row>
    <row r="926" spans="1:97" x14ac:dyDescent="0.2">
      <c r="A926">
        <f>A!A926</f>
        <v>0</v>
      </c>
      <c r="B926">
        <f>A!B926</f>
        <v>0</v>
      </c>
      <c r="C926">
        <f>A!C926</f>
        <v>0</v>
      </c>
      <c r="D926">
        <f>A!D926</f>
        <v>0</v>
      </c>
      <c r="E926">
        <f>A!E926</f>
        <v>0</v>
      </c>
      <c r="F926">
        <f>A!F926</f>
        <v>0</v>
      </c>
      <c r="G926">
        <f>A!G926</f>
        <v>0</v>
      </c>
      <c r="H926">
        <f>A!H926</f>
        <v>0</v>
      </c>
      <c r="I926">
        <f>A!I926</f>
        <v>0</v>
      </c>
      <c r="J926">
        <f>A!J926</f>
        <v>0</v>
      </c>
      <c r="K926">
        <f>A!K926</f>
        <v>0</v>
      </c>
      <c r="L926">
        <f>A!L926</f>
        <v>0</v>
      </c>
      <c r="M926">
        <f>A!M926</f>
        <v>0</v>
      </c>
      <c r="N926">
        <f>A!N926</f>
        <v>0</v>
      </c>
      <c r="O926">
        <f>A!O926</f>
        <v>0</v>
      </c>
      <c r="P926" s="23" t="str">
        <f>IF(A!P926="","",INDEX(B!$A$1:$BT$2000,MATCH(A!P926,B!$AX$1:$AX$2000,0),D!$B$5))</f>
        <v/>
      </c>
      <c r="Q926">
        <f>A!Q926</f>
        <v>0</v>
      </c>
      <c r="R926">
        <f>A!R926</f>
        <v>0</v>
      </c>
      <c r="S926">
        <f>A!S926</f>
        <v>0</v>
      </c>
      <c r="T926">
        <f>A!T926</f>
        <v>0</v>
      </c>
      <c r="U926">
        <f>A!U926</f>
        <v>0</v>
      </c>
      <c r="V926" s="23">
        <f>IF(A!V926="&lt;",1,A!V926)</f>
        <v>0</v>
      </c>
      <c r="W926">
        <f>A!W926</f>
        <v>0</v>
      </c>
      <c r="X926">
        <f>A!X926</f>
        <v>0</v>
      </c>
      <c r="Y926">
        <f>A!Y926</f>
        <v>0</v>
      </c>
      <c r="Z926" s="23">
        <f t="shared" si="14"/>
        <v>0</v>
      </c>
      <c r="AA926">
        <f>A!Z926</f>
        <v>0</v>
      </c>
      <c r="AB926">
        <f>A!AA926</f>
        <v>0</v>
      </c>
      <c r="AC926">
        <f>A!AB926</f>
        <v>0</v>
      </c>
      <c r="AD926">
        <f>A!AC926</f>
        <v>0</v>
      </c>
      <c r="AE926">
        <f>A!AD926</f>
        <v>0</v>
      </c>
      <c r="AF926">
        <f>A!AE926</f>
        <v>0</v>
      </c>
      <c r="AG926">
        <f>A!AF926</f>
        <v>0</v>
      </c>
      <c r="AH926">
        <f>A!AG926</f>
        <v>0</v>
      </c>
      <c r="AI926">
        <f>A!AH926</f>
        <v>0</v>
      </c>
      <c r="AJ926">
        <f>A!AI926</f>
        <v>0</v>
      </c>
      <c r="AK926">
        <f>A!AJ926</f>
        <v>0</v>
      </c>
      <c r="AL926">
        <f>A!AK926</f>
        <v>0</v>
      </c>
      <c r="AM926">
        <f>A!AL926</f>
        <v>0</v>
      </c>
      <c r="AN926">
        <f>A!AM926</f>
        <v>0</v>
      </c>
      <c r="AO926">
        <f>A!AN926</f>
        <v>0</v>
      </c>
      <c r="AP926">
        <f>A!AO926</f>
        <v>0</v>
      </c>
      <c r="AQ926">
        <f>A!AP926</f>
        <v>0</v>
      </c>
      <c r="AR926">
        <f>A!AQ926</f>
        <v>0</v>
      </c>
      <c r="AS926">
        <f>A!AR926</f>
        <v>0</v>
      </c>
      <c r="AT926">
        <f>A!AS926</f>
        <v>0</v>
      </c>
      <c r="AU926">
        <f>A!AT926</f>
        <v>0</v>
      </c>
      <c r="AV926">
        <f>A!AU926</f>
        <v>0</v>
      </c>
      <c r="AW926" s="23" t="str">
        <f>IF(A!AV926=0,"",A!AV926)</f>
        <v/>
      </c>
      <c r="AX926">
        <f>A!AW926</f>
        <v>0</v>
      </c>
      <c r="AY926">
        <f>A!AX926</f>
        <v>0</v>
      </c>
      <c r="AZ926">
        <f>A!AY926</f>
        <v>0</v>
      </c>
      <c r="BA926">
        <f>A!AZ926</f>
        <v>0</v>
      </c>
      <c r="BB926">
        <f>A!BA926</f>
        <v>0</v>
      </c>
      <c r="BC926">
        <f>A!BB926</f>
        <v>0</v>
      </c>
      <c r="BD926">
        <f>A!BC926</f>
        <v>0</v>
      </c>
      <c r="BE926">
        <f>A!BD926</f>
        <v>0</v>
      </c>
      <c r="BF926">
        <f>A!BE926</f>
        <v>0</v>
      </c>
      <c r="BG926">
        <f>A!BF926</f>
        <v>0</v>
      </c>
      <c r="BH926">
        <f>A!BG926</f>
        <v>0</v>
      </c>
      <c r="BI926">
        <f>A!BH926</f>
        <v>0</v>
      </c>
      <c r="BJ926">
        <f>A!BI926</f>
        <v>0</v>
      </c>
      <c r="BK926">
        <f>A!BJ926</f>
        <v>0</v>
      </c>
      <c r="BL926">
        <f>A!BK926</f>
        <v>0</v>
      </c>
      <c r="BM926">
        <f>A!BL926</f>
        <v>0</v>
      </c>
      <c r="BN926">
        <f>A!BM926</f>
        <v>0</v>
      </c>
      <c r="BO926">
        <f>A!BN926</f>
        <v>0</v>
      </c>
      <c r="BP926">
        <f>A!BO926</f>
        <v>0</v>
      </c>
      <c r="BQ926">
        <f>A!BP926</f>
        <v>0</v>
      </c>
      <c r="BR926">
        <f>A!BQ926</f>
        <v>0</v>
      </c>
      <c r="BS926">
        <f>A!BR926</f>
        <v>0</v>
      </c>
      <c r="BT926">
        <f>A!BS926</f>
        <v>0</v>
      </c>
      <c r="BU926">
        <f>A!BT926</f>
        <v>0</v>
      </c>
      <c r="BV926">
        <f>A!BU926</f>
        <v>0</v>
      </c>
      <c r="BW926">
        <f>A!BV926</f>
        <v>0</v>
      </c>
      <c r="BX926">
        <f>A!BW926</f>
        <v>0</v>
      </c>
      <c r="BY926">
        <f>A!BX926</f>
        <v>0</v>
      </c>
      <c r="BZ926">
        <f>A!BY926</f>
        <v>0</v>
      </c>
      <c r="CA926">
        <f>A!BZ926</f>
        <v>0</v>
      </c>
      <c r="CB926">
        <f>A!CA926</f>
        <v>0</v>
      </c>
      <c r="CC926">
        <f>A!CB926</f>
        <v>0</v>
      </c>
      <c r="CD926">
        <f>A!CC926</f>
        <v>0</v>
      </c>
      <c r="CE926">
        <f>A!CD926</f>
        <v>0</v>
      </c>
      <c r="CF926">
        <f>A!CE926</f>
        <v>0</v>
      </c>
      <c r="CG926">
        <f>A!CF926</f>
        <v>0</v>
      </c>
      <c r="CH926">
        <f>A!CG926</f>
        <v>0</v>
      </c>
      <c r="CI926">
        <f>A!CH926</f>
        <v>0</v>
      </c>
      <c r="CJ926">
        <f>A!CI926</f>
        <v>0</v>
      </c>
      <c r="CK926">
        <f>A!CJ926</f>
        <v>0</v>
      </c>
      <c r="CL926">
        <f>A!CK926</f>
        <v>0</v>
      </c>
      <c r="CM926">
        <f>A!CL926</f>
        <v>0</v>
      </c>
      <c r="CN926">
        <f>A!CM926</f>
        <v>0</v>
      </c>
      <c r="CO926">
        <f>A!CN926</f>
        <v>0</v>
      </c>
      <c r="CP926">
        <f>A!CO926</f>
        <v>0</v>
      </c>
      <c r="CQ926">
        <f>A!CO1236</f>
        <v>0</v>
      </c>
      <c r="CR926">
        <f>A!CP926</f>
        <v>0</v>
      </c>
      <c r="CS926">
        <f>A!CQ926</f>
        <v>0</v>
      </c>
    </row>
    <row r="927" spans="1:97" x14ac:dyDescent="0.2">
      <c r="A927">
        <f>A!A927</f>
        <v>0</v>
      </c>
      <c r="B927">
        <f>A!B927</f>
        <v>0</v>
      </c>
      <c r="C927">
        <f>A!C927</f>
        <v>0</v>
      </c>
      <c r="D927">
        <f>A!D927</f>
        <v>0</v>
      </c>
      <c r="E927">
        <f>A!E927</f>
        <v>0</v>
      </c>
      <c r="F927">
        <f>A!F927</f>
        <v>0</v>
      </c>
      <c r="G927">
        <f>A!G927</f>
        <v>0</v>
      </c>
      <c r="H927">
        <f>A!H927</f>
        <v>0</v>
      </c>
      <c r="I927">
        <f>A!I927</f>
        <v>0</v>
      </c>
      <c r="J927">
        <f>A!J927</f>
        <v>0</v>
      </c>
      <c r="K927">
        <f>A!K927</f>
        <v>0</v>
      </c>
      <c r="L927">
        <f>A!L927</f>
        <v>0</v>
      </c>
      <c r="M927">
        <f>A!M927</f>
        <v>0</v>
      </c>
      <c r="N927">
        <f>A!N927</f>
        <v>0</v>
      </c>
      <c r="O927">
        <f>A!O927</f>
        <v>0</v>
      </c>
      <c r="P927" s="23" t="str">
        <f>IF(A!P927="","",INDEX(B!$A$1:$BT$2000,MATCH(A!P927,B!$AX$1:$AX$2000,0),D!$B$5))</f>
        <v/>
      </c>
      <c r="Q927">
        <f>A!Q927</f>
        <v>0</v>
      </c>
      <c r="R927">
        <f>A!R927</f>
        <v>0</v>
      </c>
      <c r="S927">
        <f>A!S927</f>
        <v>0</v>
      </c>
      <c r="T927">
        <f>A!T927</f>
        <v>0</v>
      </c>
      <c r="U927">
        <f>A!U927</f>
        <v>0</v>
      </c>
      <c r="V927" s="23">
        <f>IF(A!V927="&lt;",1,A!V927)</f>
        <v>0</v>
      </c>
      <c r="W927">
        <f>A!W927</f>
        <v>0</v>
      </c>
      <c r="X927">
        <f>A!X927</f>
        <v>0</v>
      </c>
      <c r="Y927">
        <f>A!Y927</f>
        <v>0</v>
      </c>
      <c r="Z927" s="23">
        <f t="shared" si="14"/>
        <v>0</v>
      </c>
      <c r="AA927">
        <f>A!Z927</f>
        <v>0</v>
      </c>
      <c r="AB927">
        <f>A!AA927</f>
        <v>0</v>
      </c>
      <c r="AC927">
        <f>A!AB927</f>
        <v>0</v>
      </c>
      <c r="AD927">
        <f>A!AC927</f>
        <v>0</v>
      </c>
      <c r="AE927">
        <f>A!AD927</f>
        <v>0</v>
      </c>
      <c r="AF927">
        <f>A!AE927</f>
        <v>0</v>
      </c>
      <c r="AG927">
        <f>A!AF927</f>
        <v>0</v>
      </c>
      <c r="AH927">
        <f>A!AG927</f>
        <v>0</v>
      </c>
      <c r="AI927">
        <f>A!AH927</f>
        <v>0</v>
      </c>
      <c r="AJ927">
        <f>A!AI927</f>
        <v>0</v>
      </c>
      <c r="AK927">
        <f>A!AJ927</f>
        <v>0</v>
      </c>
      <c r="AL927">
        <f>A!AK927</f>
        <v>0</v>
      </c>
      <c r="AM927">
        <f>A!AL927</f>
        <v>0</v>
      </c>
      <c r="AN927">
        <f>A!AM927</f>
        <v>0</v>
      </c>
      <c r="AO927">
        <f>A!AN927</f>
        <v>0</v>
      </c>
      <c r="AP927">
        <f>A!AO927</f>
        <v>0</v>
      </c>
      <c r="AQ927">
        <f>A!AP927</f>
        <v>0</v>
      </c>
      <c r="AR927">
        <f>A!AQ927</f>
        <v>0</v>
      </c>
      <c r="AS927">
        <f>A!AR927</f>
        <v>0</v>
      </c>
      <c r="AT927">
        <f>A!AS927</f>
        <v>0</v>
      </c>
      <c r="AU927">
        <f>A!AT927</f>
        <v>0</v>
      </c>
      <c r="AV927">
        <f>A!AU927</f>
        <v>0</v>
      </c>
      <c r="AW927" s="23" t="str">
        <f>IF(A!AV927=0,"",A!AV927)</f>
        <v/>
      </c>
      <c r="AX927">
        <f>A!AW927</f>
        <v>0</v>
      </c>
      <c r="AY927">
        <f>A!AX927</f>
        <v>0</v>
      </c>
      <c r="AZ927">
        <f>A!AY927</f>
        <v>0</v>
      </c>
      <c r="BA927">
        <f>A!AZ927</f>
        <v>0</v>
      </c>
      <c r="BB927">
        <f>A!BA927</f>
        <v>0</v>
      </c>
      <c r="BC927">
        <f>A!BB927</f>
        <v>0</v>
      </c>
      <c r="BD927">
        <f>A!BC927</f>
        <v>0</v>
      </c>
      <c r="BE927">
        <f>A!BD927</f>
        <v>0</v>
      </c>
      <c r="BF927">
        <f>A!BE927</f>
        <v>0</v>
      </c>
      <c r="BG927">
        <f>A!BF927</f>
        <v>0</v>
      </c>
      <c r="BH927">
        <f>A!BG927</f>
        <v>0</v>
      </c>
      <c r="BI927">
        <f>A!BH927</f>
        <v>0</v>
      </c>
      <c r="BJ927">
        <f>A!BI927</f>
        <v>0</v>
      </c>
      <c r="BK927">
        <f>A!BJ927</f>
        <v>0</v>
      </c>
      <c r="BL927">
        <f>A!BK927</f>
        <v>0</v>
      </c>
      <c r="BM927">
        <f>A!BL927</f>
        <v>0</v>
      </c>
      <c r="BN927">
        <f>A!BM927</f>
        <v>0</v>
      </c>
      <c r="BO927">
        <f>A!BN927</f>
        <v>0</v>
      </c>
      <c r="BP927">
        <f>A!BO927</f>
        <v>0</v>
      </c>
      <c r="BQ927">
        <f>A!BP927</f>
        <v>0</v>
      </c>
      <c r="BR927">
        <f>A!BQ927</f>
        <v>0</v>
      </c>
      <c r="BS927">
        <f>A!BR927</f>
        <v>0</v>
      </c>
      <c r="BT927">
        <f>A!BS927</f>
        <v>0</v>
      </c>
      <c r="BU927">
        <f>A!BT927</f>
        <v>0</v>
      </c>
      <c r="BV927">
        <f>A!BU927</f>
        <v>0</v>
      </c>
      <c r="BW927">
        <f>A!BV927</f>
        <v>0</v>
      </c>
      <c r="BX927">
        <f>A!BW927</f>
        <v>0</v>
      </c>
      <c r="BY927">
        <f>A!BX927</f>
        <v>0</v>
      </c>
      <c r="BZ927">
        <f>A!BY927</f>
        <v>0</v>
      </c>
      <c r="CA927">
        <f>A!BZ927</f>
        <v>0</v>
      </c>
      <c r="CB927">
        <f>A!CA927</f>
        <v>0</v>
      </c>
      <c r="CC927">
        <f>A!CB927</f>
        <v>0</v>
      </c>
      <c r="CD927">
        <f>A!CC927</f>
        <v>0</v>
      </c>
      <c r="CE927">
        <f>A!CD927</f>
        <v>0</v>
      </c>
      <c r="CF927">
        <f>A!CE927</f>
        <v>0</v>
      </c>
      <c r="CG927">
        <f>A!CF927</f>
        <v>0</v>
      </c>
      <c r="CH927">
        <f>A!CG927</f>
        <v>0</v>
      </c>
      <c r="CI927">
        <f>A!CH927</f>
        <v>0</v>
      </c>
      <c r="CJ927">
        <f>A!CI927</f>
        <v>0</v>
      </c>
      <c r="CK927">
        <f>A!CJ927</f>
        <v>0</v>
      </c>
      <c r="CL927">
        <f>A!CK927</f>
        <v>0</v>
      </c>
      <c r="CM927">
        <f>A!CL927</f>
        <v>0</v>
      </c>
      <c r="CN927">
        <f>A!CM927</f>
        <v>0</v>
      </c>
      <c r="CO927">
        <f>A!CN927</f>
        <v>0</v>
      </c>
      <c r="CP927">
        <f>A!CO927</f>
        <v>0</v>
      </c>
      <c r="CQ927">
        <f>A!CO1237</f>
        <v>0</v>
      </c>
      <c r="CR927">
        <f>A!CP927</f>
        <v>0</v>
      </c>
      <c r="CS927">
        <f>A!CQ927</f>
        <v>0</v>
      </c>
    </row>
    <row r="928" spans="1:97" x14ac:dyDescent="0.2">
      <c r="A928">
        <f>A!A928</f>
        <v>0</v>
      </c>
      <c r="B928">
        <f>A!B928</f>
        <v>0</v>
      </c>
      <c r="C928">
        <f>A!C928</f>
        <v>0</v>
      </c>
      <c r="D928">
        <f>A!D928</f>
        <v>0</v>
      </c>
      <c r="E928">
        <f>A!E928</f>
        <v>0</v>
      </c>
      <c r="F928">
        <f>A!F928</f>
        <v>0</v>
      </c>
      <c r="G928">
        <f>A!G928</f>
        <v>0</v>
      </c>
      <c r="H928">
        <f>A!H928</f>
        <v>0</v>
      </c>
      <c r="I928">
        <f>A!I928</f>
        <v>0</v>
      </c>
      <c r="J928">
        <f>A!J928</f>
        <v>0</v>
      </c>
      <c r="K928">
        <f>A!K928</f>
        <v>0</v>
      </c>
      <c r="L928">
        <f>A!L928</f>
        <v>0</v>
      </c>
      <c r="M928">
        <f>A!M928</f>
        <v>0</v>
      </c>
      <c r="N928">
        <f>A!N928</f>
        <v>0</v>
      </c>
      <c r="O928">
        <f>A!O928</f>
        <v>0</v>
      </c>
      <c r="P928" s="23" t="str">
        <f>IF(A!P928="","",INDEX(B!$A$1:$BT$2000,MATCH(A!P928,B!$AX$1:$AX$2000,0),D!$B$5))</f>
        <v/>
      </c>
      <c r="Q928">
        <f>A!Q928</f>
        <v>0</v>
      </c>
      <c r="R928">
        <f>A!R928</f>
        <v>0</v>
      </c>
      <c r="S928">
        <f>A!S928</f>
        <v>0</v>
      </c>
      <c r="T928">
        <f>A!T928</f>
        <v>0</v>
      </c>
      <c r="U928">
        <f>A!U928</f>
        <v>0</v>
      </c>
      <c r="V928" s="23">
        <f>IF(A!V928="&lt;",1,A!V928)</f>
        <v>0</v>
      </c>
      <c r="W928">
        <f>A!W928</f>
        <v>0</v>
      </c>
      <c r="X928">
        <f>A!X928</f>
        <v>0</v>
      </c>
      <c r="Y928">
        <f>A!Y928</f>
        <v>0</v>
      </c>
      <c r="Z928" s="23">
        <f t="shared" si="14"/>
        <v>0</v>
      </c>
      <c r="AA928">
        <f>A!Z928</f>
        <v>0</v>
      </c>
      <c r="AB928">
        <f>A!AA928</f>
        <v>0</v>
      </c>
      <c r="AC928">
        <f>A!AB928</f>
        <v>0</v>
      </c>
      <c r="AD928">
        <f>A!AC928</f>
        <v>0</v>
      </c>
      <c r="AE928">
        <f>A!AD928</f>
        <v>0</v>
      </c>
      <c r="AF928">
        <f>A!AE928</f>
        <v>0</v>
      </c>
      <c r="AG928">
        <f>A!AF928</f>
        <v>0</v>
      </c>
      <c r="AH928">
        <f>A!AG928</f>
        <v>0</v>
      </c>
      <c r="AI928">
        <f>A!AH928</f>
        <v>0</v>
      </c>
      <c r="AJ928">
        <f>A!AI928</f>
        <v>0</v>
      </c>
      <c r="AK928">
        <f>A!AJ928</f>
        <v>0</v>
      </c>
      <c r="AL928">
        <f>A!AK928</f>
        <v>0</v>
      </c>
      <c r="AM928">
        <f>A!AL928</f>
        <v>0</v>
      </c>
      <c r="AN928">
        <f>A!AM928</f>
        <v>0</v>
      </c>
      <c r="AO928">
        <f>A!AN928</f>
        <v>0</v>
      </c>
      <c r="AP928">
        <f>A!AO928</f>
        <v>0</v>
      </c>
      <c r="AQ928">
        <f>A!AP928</f>
        <v>0</v>
      </c>
      <c r="AR928">
        <f>A!AQ928</f>
        <v>0</v>
      </c>
      <c r="AS928">
        <f>A!AR928</f>
        <v>0</v>
      </c>
      <c r="AT928">
        <f>A!AS928</f>
        <v>0</v>
      </c>
      <c r="AU928">
        <f>A!AT928</f>
        <v>0</v>
      </c>
      <c r="AV928">
        <f>A!AU928</f>
        <v>0</v>
      </c>
      <c r="AW928" s="23" t="str">
        <f>IF(A!AV928=0,"",A!AV928)</f>
        <v/>
      </c>
      <c r="AX928">
        <f>A!AW928</f>
        <v>0</v>
      </c>
      <c r="AY928">
        <f>A!AX928</f>
        <v>0</v>
      </c>
      <c r="AZ928">
        <f>A!AY928</f>
        <v>0</v>
      </c>
      <c r="BA928">
        <f>A!AZ928</f>
        <v>0</v>
      </c>
      <c r="BB928">
        <f>A!BA928</f>
        <v>0</v>
      </c>
      <c r="BC928">
        <f>A!BB928</f>
        <v>0</v>
      </c>
      <c r="BD928">
        <f>A!BC928</f>
        <v>0</v>
      </c>
      <c r="BE928">
        <f>A!BD928</f>
        <v>0</v>
      </c>
      <c r="BF928">
        <f>A!BE928</f>
        <v>0</v>
      </c>
      <c r="BG928">
        <f>A!BF928</f>
        <v>0</v>
      </c>
      <c r="BH928">
        <f>A!BG928</f>
        <v>0</v>
      </c>
      <c r="BI928">
        <f>A!BH928</f>
        <v>0</v>
      </c>
      <c r="BJ928">
        <f>A!BI928</f>
        <v>0</v>
      </c>
      <c r="BK928">
        <f>A!BJ928</f>
        <v>0</v>
      </c>
      <c r="BL928">
        <f>A!BK928</f>
        <v>0</v>
      </c>
      <c r="BM928">
        <f>A!BL928</f>
        <v>0</v>
      </c>
      <c r="BN928">
        <f>A!BM928</f>
        <v>0</v>
      </c>
      <c r="BO928">
        <f>A!BN928</f>
        <v>0</v>
      </c>
      <c r="BP928">
        <f>A!BO928</f>
        <v>0</v>
      </c>
      <c r="BQ928">
        <f>A!BP928</f>
        <v>0</v>
      </c>
      <c r="BR928">
        <f>A!BQ928</f>
        <v>0</v>
      </c>
      <c r="BS928">
        <f>A!BR928</f>
        <v>0</v>
      </c>
      <c r="BT928">
        <f>A!BS928</f>
        <v>0</v>
      </c>
      <c r="BU928">
        <f>A!BT928</f>
        <v>0</v>
      </c>
      <c r="BV928">
        <f>A!BU928</f>
        <v>0</v>
      </c>
      <c r="BW928">
        <f>A!BV928</f>
        <v>0</v>
      </c>
      <c r="BX928">
        <f>A!BW928</f>
        <v>0</v>
      </c>
      <c r="BY928">
        <f>A!BX928</f>
        <v>0</v>
      </c>
      <c r="BZ928">
        <f>A!BY928</f>
        <v>0</v>
      </c>
      <c r="CA928">
        <f>A!BZ928</f>
        <v>0</v>
      </c>
      <c r="CB928">
        <f>A!CA928</f>
        <v>0</v>
      </c>
      <c r="CC928">
        <f>A!CB928</f>
        <v>0</v>
      </c>
      <c r="CD928">
        <f>A!CC928</f>
        <v>0</v>
      </c>
      <c r="CE928">
        <f>A!CD928</f>
        <v>0</v>
      </c>
      <c r="CF928">
        <f>A!CE928</f>
        <v>0</v>
      </c>
      <c r="CG928">
        <f>A!CF928</f>
        <v>0</v>
      </c>
      <c r="CH928">
        <f>A!CG928</f>
        <v>0</v>
      </c>
      <c r="CI928">
        <f>A!CH928</f>
        <v>0</v>
      </c>
      <c r="CJ928">
        <f>A!CI928</f>
        <v>0</v>
      </c>
      <c r="CK928">
        <f>A!CJ928</f>
        <v>0</v>
      </c>
      <c r="CL928">
        <f>A!CK928</f>
        <v>0</v>
      </c>
      <c r="CM928">
        <f>A!CL928</f>
        <v>0</v>
      </c>
      <c r="CN928">
        <f>A!CM928</f>
        <v>0</v>
      </c>
      <c r="CO928">
        <f>A!CN928</f>
        <v>0</v>
      </c>
      <c r="CP928">
        <f>A!CO928</f>
        <v>0</v>
      </c>
      <c r="CQ928">
        <f>A!CO1238</f>
        <v>0</v>
      </c>
      <c r="CR928">
        <f>A!CP928</f>
        <v>0</v>
      </c>
      <c r="CS928">
        <f>A!CQ928</f>
        <v>0</v>
      </c>
    </row>
    <row r="929" spans="1:97" x14ac:dyDescent="0.2">
      <c r="A929">
        <f>A!A929</f>
        <v>0</v>
      </c>
      <c r="B929">
        <f>A!B929</f>
        <v>0</v>
      </c>
      <c r="C929">
        <f>A!C929</f>
        <v>0</v>
      </c>
      <c r="D929">
        <f>A!D929</f>
        <v>0</v>
      </c>
      <c r="E929">
        <f>A!E929</f>
        <v>0</v>
      </c>
      <c r="F929">
        <f>A!F929</f>
        <v>0</v>
      </c>
      <c r="G929">
        <f>A!G929</f>
        <v>0</v>
      </c>
      <c r="H929">
        <f>A!H929</f>
        <v>0</v>
      </c>
      <c r="I929">
        <f>A!I929</f>
        <v>0</v>
      </c>
      <c r="J929">
        <f>A!J929</f>
        <v>0</v>
      </c>
      <c r="K929">
        <f>A!K929</f>
        <v>0</v>
      </c>
      <c r="L929">
        <f>A!L929</f>
        <v>0</v>
      </c>
      <c r="M929">
        <f>A!M929</f>
        <v>0</v>
      </c>
      <c r="N929">
        <f>A!N929</f>
        <v>0</v>
      </c>
      <c r="O929">
        <f>A!O929</f>
        <v>0</v>
      </c>
      <c r="P929" s="23" t="str">
        <f>IF(A!P929="","",INDEX(B!$A$1:$BT$2000,MATCH(A!P929,B!$AX$1:$AX$2000,0),D!$B$5))</f>
        <v/>
      </c>
      <c r="Q929">
        <f>A!Q929</f>
        <v>0</v>
      </c>
      <c r="R929">
        <f>A!R929</f>
        <v>0</v>
      </c>
      <c r="S929">
        <f>A!S929</f>
        <v>0</v>
      </c>
      <c r="T929">
        <f>A!T929</f>
        <v>0</v>
      </c>
      <c r="U929">
        <f>A!U929</f>
        <v>0</v>
      </c>
      <c r="V929" s="23">
        <f>IF(A!V929="&lt;",1,A!V929)</f>
        <v>0</v>
      </c>
      <c r="W929">
        <f>A!W929</f>
        <v>0</v>
      </c>
      <c r="X929">
        <f>A!X929</f>
        <v>0</v>
      </c>
      <c r="Y929">
        <f>A!Y929</f>
        <v>0</v>
      </c>
      <c r="Z929" s="23">
        <f t="shared" si="14"/>
        <v>0</v>
      </c>
      <c r="AA929">
        <f>A!Z929</f>
        <v>0</v>
      </c>
      <c r="AB929">
        <f>A!AA929</f>
        <v>0</v>
      </c>
      <c r="AC929">
        <f>A!AB929</f>
        <v>0</v>
      </c>
      <c r="AD929">
        <f>A!AC929</f>
        <v>0</v>
      </c>
      <c r="AE929">
        <f>A!AD929</f>
        <v>0</v>
      </c>
      <c r="AF929">
        <f>A!AE929</f>
        <v>0</v>
      </c>
      <c r="AG929">
        <f>A!AF929</f>
        <v>0</v>
      </c>
      <c r="AH929">
        <f>A!AG929</f>
        <v>0</v>
      </c>
      <c r="AI929">
        <f>A!AH929</f>
        <v>0</v>
      </c>
      <c r="AJ929">
        <f>A!AI929</f>
        <v>0</v>
      </c>
      <c r="AK929">
        <f>A!AJ929</f>
        <v>0</v>
      </c>
      <c r="AL929">
        <f>A!AK929</f>
        <v>0</v>
      </c>
      <c r="AM929">
        <f>A!AL929</f>
        <v>0</v>
      </c>
      <c r="AN929">
        <f>A!AM929</f>
        <v>0</v>
      </c>
      <c r="AO929">
        <f>A!AN929</f>
        <v>0</v>
      </c>
      <c r="AP929">
        <f>A!AO929</f>
        <v>0</v>
      </c>
      <c r="AQ929">
        <f>A!AP929</f>
        <v>0</v>
      </c>
      <c r="AR929">
        <f>A!AQ929</f>
        <v>0</v>
      </c>
      <c r="AS929">
        <f>A!AR929</f>
        <v>0</v>
      </c>
      <c r="AT929">
        <f>A!AS929</f>
        <v>0</v>
      </c>
      <c r="AU929">
        <f>A!AT929</f>
        <v>0</v>
      </c>
      <c r="AV929">
        <f>A!AU929</f>
        <v>0</v>
      </c>
      <c r="AW929" s="23" t="str">
        <f>IF(A!AV929=0,"",A!AV929)</f>
        <v/>
      </c>
      <c r="AX929">
        <f>A!AW929</f>
        <v>0</v>
      </c>
      <c r="AY929">
        <f>A!AX929</f>
        <v>0</v>
      </c>
      <c r="AZ929">
        <f>A!AY929</f>
        <v>0</v>
      </c>
      <c r="BA929">
        <f>A!AZ929</f>
        <v>0</v>
      </c>
      <c r="BB929">
        <f>A!BA929</f>
        <v>0</v>
      </c>
      <c r="BC929">
        <f>A!BB929</f>
        <v>0</v>
      </c>
      <c r="BD929">
        <f>A!BC929</f>
        <v>0</v>
      </c>
      <c r="BE929">
        <f>A!BD929</f>
        <v>0</v>
      </c>
      <c r="BF929">
        <f>A!BE929</f>
        <v>0</v>
      </c>
      <c r="BG929">
        <f>A!BF929</f>
        <v>0</v>
      </c>
      <c r="BH929">
        <f>A!BG929</f>
        <v>0</v>
      </c>
      <c r="BI929">
        <f>A!BH929</f>
        <v>0</v>
      </c>
      <c r="BJ929">
        <f>A!BI929</f>
        <v>0</v>
      </c>
      <c r="BK929">
        <f>A!BJ929</f>
        <v>0</v>
      </c>
      <c r="BL929">
        <f>A!BK929</f>
        <v>0</v>
      </c>
      <c r="BM929">
        <f>A!BL929</f>
        <v>0</v>
      </c>
      <c r="BN929">
        <f>A!BM929</f>
        <v>0</v>
      </c>
      <c r="BO929">
        <f>A!BN929</f>
        <v>0</v>
      </c>
      <c r="BP929">
        <f>A!BO929</f>
        <v>0</v>
      </c>
      <c r="BQ929">
        <f>A!BP929</f>
        <v>0</v>
      </c>
      <c r="BR929">
        <f>A!BQ929</f>
        <v>0</v>
      </c>
      <c r="BS929">
        <f>A!BR929</f>
        <v>0</v>
      </c>
      <c r="BT929">
        <f>A!BS929</f>
        <v>0</v>
      </c>
      <c r="BU929">
        <f>A!BT929</f>
        <v>0</v>
      </c>
      <c r="BV929">
        <f>A!BU929</f>
        <v>0</v>
      </c>
      <c r="BW929">
        <f>A!BV929</f>
        <v>0</v>
      </c>
      <c r="BX929">
        <f>A!BW929</f>
        <v>0</v>
      </c>
      <c r="BY929">
        <f>A!BX929</f>
        <v>0</v>
      </c>
      <c r="BZ929">
        <f>A!BY929</f>
        <v>0</v>
      </c>
      <c r="CA929">
        <f>A!BZ929</f>
        <v>0</v>
      </c>
      <c r="CB929">
        <f>A!CA929</f>
        <v>0</v>
      </c>
      <c r="CC929">
        <f>A!CB929</f>
        <v>0</v>
      </c>
      <c r="CD929">
        <f>A!CC929</f>
        <v>0</v>
      </c>
      <c r="CE929">
        <f>A!CD929</f>
        <v>0</v>
      </c>
      <c r="CF929">
        <f>A!CE929</f>
        <v>0</v>
      </c>
      <c r="CG929">
        <f>A!CF929</f>
        <v>0</v>
      </c>
      <c r="CH929">
        <f>A!CG929</f>
        <v>0</v>
      </c>
      <c r="CI929">
        <f>A!CH929</f>
        <v>0</v>
      </c>
      <c r="CJ929">
        <f>A!CI929</f>
        <v>0</v>
      </c>
      <c r="CK929">
        <f>A!CJ929</f>
        <v>0</v>
      </c>
      <c r="CL929">
        <f>A!CK929</f>
        <v>0</v>
      </c>
      <c r="CM929">
        <f>A!CL929</f>
        <v>0</v>
      </c>
      <c r="CN929">
        <f>A!CM929</f>
        <v>0</v>
      </c>
      <c r="CO929">
        <f>A!CN929</f>
        <v>0</v>
      </c>
      <c r="CP929">
        <f>A!CO929</f>
        <v>0</v>
      </c>
      <c r="CQ929">
        <f>A!CO1239</f>
        <v>0</v>
      </c>
      <c r="CR929">
        <f>A!CP929</f>
        <v>0</v>
      </c>
      <c r="CS929">
        <f>A!CQ929</f>
        <v>0</v>
      </c>
    </row>
    <row r="930" spans="1:97" x14ac:dyDescent="0.2">
      <c r="A930">
        <f>A!A930</f>
        <v>0</v>
      </c>
      <c r="B930">
        <f>A!B930</f>
        <v>0</v>
      </c>
      <c r="C930">
        <f>A!C930</f>
        <v>0</v>
      </c>
      <c r="D930">
        <f>A!D930</f>
        <v>0</v>
      </c>
      <c r="E930">
        <f>A!E930</f>
        <v>0</v>
      </c>
      <c r="F930">
        <f>A!F930</f>
        <v>0</v>
      </c>
      <c r="G930">
        <f>A!G930</f>
        <v>0</v>
      </c>
      <c r="H930">
        <f>A!H930</f>
        <v>0</v>
      </c>
      <c r="I930">
        <f>A!I930</f>
        <v>0</v>
      </c>
      <c r="J930">
        <f>A!J930</f>
        <v>0</v>
      </c>
      <c r="K930">
        <f>A!K930</f>
        <v>0</v>
      </c>
      <c r="L930">
        <f>A!L930</f>
        <v>0</v>
      </c>
      <c r="M930">
        <f>A!M930</f>
        <v>0</v>
      </c>
      <c r="N930">
        <f>A!N930</f>
        <v>0</v>
      </c>
      <c r="O930">
        <f>A!O930</f>
        <v>0</v>
      </c>
      <c r="P930" s="23" t="str">
        <f>IF(A!P930="","",INDEX(B!$A$1:$BT$2000,MATCH(A!P930,B!$AX$1:$AX$2000,0),D!$B$5))</f>
        <v/>
      </c>
      <c r="Q930">
        <f>A!Q930</f>
        <v>0</v>
      </c>
      <c r="R930">
        <f>A!R930</f>
        <v>0</v>
      </c>
      <c r="S930">
        <f>A!S930</f>
        <v>0</v>
      </c>
      <c r="T930">
        <f>A!T930</f>
        <v>0</v>
      </c>
      <c r="U930">
        <f>A!U930</f>
        <v>0</v>
      </c>
      <c r="V930" s="23">
        <f>IF(A!V930="&lt;",1,A!V930)</f>
        <v>0</v>
      </c>
      <c r="W930">
        <f>A!W930</f>
        <v>0</v>
      </c>
      <c r="X930">
        <f>A!X930</f>
        <v>0</v>
      </c>
      <c r="Y930">
        <f>A!Y930</f>
        <v>0</v>
      </c>
      <c r="Z930" s="23">
        <f t="shared" si="14"/>
        <v>0</v>
      </c>
      <c r="AA930">
        <f>A!Z930</f>
        <v>0</v>
      </c>
      <c r="AB930">
        <f>A!AA930</f>
        <v>0</v>
      </c>
      <c r="AC930">
        <f>A!AB930</f>
        <v>0</v>
      </c>
      <c r="AD930">
        <f>A!AC930</f>
        <v>0</v>
      </c>
      <c r="AE930">
        <f>A!AD930</f>
        <v>0</v>
      </c>
      <c r="AF930">
        <f>A!AE930</f>
        <v>0</v>
      </c>
      <c r="AG930">
        <f>A!AF930</f>
        <v>0</v>
      </c>
      <c r="AH930">
        <f>A!AG930</f>
        <v>0</v>
      </c>
      <c r="AI930">
        <f>A!AH930</f>
        <v>0</v>
      </c>
      <c r="AJ930">
        <f>A!AI930</f>
        <v>0</v>
      </c>
      <c r="AK930">
        <f>A!AJ930</f>
        <v>0</v>
      </c>
      <c r="AL930">
        <f>A!AK930</f>
        <v>0</v>
      </c>
      <c r="AM930">
        <f>A!AL930</f>
        <v>0</v>
      </c>
      <c r="AN930">
        <f>A!AM930</f>
        <v>0</v>
      </c>
      <c r="AO930">
        <f>A!AN930</f>
        <v>0</v>
      </c>
      <c r="AP930">
        <f>A!AO930</f>
        <v>0</v>
      </c>
      <c r="AQ930">
        <f>A!AP930</f>
        <v>0</v>
      </c>
      <c r="AR930">
        <f>A!AQ930</f>
        <v>0</v>
      </c>
      <c r="AS930">
        <f>A!AR930</f>
        <v>0</v>
      </c>
      <c r="AT930">
        <f>A!AS930</f>
        <v>0</v>
      </c>
      <c r="AU930">
        <f>A!AT930</f>
        <v>0</v>
      </c>
      <c r="AV930">
        <f>A!AU930</f>
        <v>0</v>
      </c>
      <c r="AW930" s="23" t="str">
        <f>IF(A!AV930=0,"",A!AV930)</f>
        <v/>
      </c>
      <c r="AX930">
        <f>A!AW930</f>
        <v>0</v>
      </c>
      <c r="AY930">
        <f>A!AX930</f>
        <v>0</v>
      </c>
      <c r="AZ930">
        <f>A!AY930</f>
        <v>0</v>
      </c>
      <c r="BA930">
        <f>A!AZ930</f>
        <v>0</v>
      </c>
      <c r="BB930">
        <f>A!BA930</f>
        <v>0</v>
      </c>
      <c r="BC930">
        <f>A!BB930</f>
        <v>0</v>
      </c>
      <c r="BD930">
        <f>A!BC930</f>
        <v>0</v>
      </c>
      <c r="BE930">
        <f>A!BD930</f>
        <v>0</v>
      </c>
      <c r="BF930">
        <f>A!BE930</f>
        <v>0</v>
      </c>
      <c r="BG930">
        <f>A!BF930</f>
        <v>0</v>
      </c>
      <c r="BH930">
        <f>A!BG930</f>
        <v>0</v>
      </c>
      <c r="BI930">
        <f>A!BH930</f>
        <v>0</v>
      </c>
      <c r="BJ930">
        <f>A!BI930</f>
        <v>0</v>
      </c>
      <c r="BK930">
        <f>A!BJ930</f>
        <v>0</v>
      </c>
      <c r="BL930">
        <f>A!BK930</f>
        <v>0</v>
      </c>
      <c r="BM930">
        <f>A!BL930</f>
        <v>0</v>
      </c>
      <c r="BN930">
        <f>A!BM930</f>
        <v>0</v>
      </c>
      <c r="BO930">
        <f>A!BN930</f>
        <v>0</v>
      </c>
      <c r="BP930">
        <f>A!BO930</f>
        <v>0</v>
      </c>
      <c r="BQ930">
        <f>A!BP930</f>
        <v>0</v>
      </c>
      <c r="BR930">
        <f>A!BQ930</f>
        <v>0</v>
      </c>
      <c r="BS930">
        <f>A!BR930</f>
        <v>0</v>
      </c>
      <c r="BT930">
        <f>A!BS930</f>
        <v>0</v>
      </c>
      <c r="BU930">
        <f>A!BT930</f>
        <v>0</v>
      </c>
      <c r="BV930">
        <f>A!BU930</f>
        <v>0</v>
      </c>
      <c r="BW930">
        <f>A!BV930</f>
        <v>0</v>
      </c>
      <c r="BX930">
        <f>A!BW930</f>
        <v>0</v>
      </c>
      <c r="BY930">
        <f>A!BX930</f>
        <v>0</v>
      </c>
      <c r="BZ930">
        <f>A!BY930</f>
        <v>0</v>
      </c>
      <c r="CA930">
        <f>A!BZ930</f>
        <v>0</v>
      </c>
      <c r="CB930">
        <f>A!CA930</f>
        <v>0</v>
      </c>
      <c r="CC930">
        <f>A!CB930</f>
        <v>0</v>
      </c>
      <c r="CD930">
        <f>A!CC930</f>
        <v>0</v>
      </c>
      <c r="CE930">
        <f>A!CD930</f>
        <v>0</v>
      </c>
      <c r="CF930">
        <f>A!CE930</f>
        <v>0</v>
      </c>
      <c r="CG930">
        <f>A!CF930</f>
        <v>0</v>
      </c>
      <c r="CH930">
        <f>A!CG930</f>
        <v>0</v>
      </c>
      <c r="CI930">
        <f>A!CH930</f>
        <v>0</v>
      </c>
      <c r="CJ930">
        <f>A!CI930</f>
        <v>0</v>
      </c>
      <c r="CK930">
        <f>A!CJ930</f>
        <v>0</v>
      </c>
      <c r="CL930">
        <f>A!CK930</f>
        <v>0</v>
      </c>
      <c r="CM930">
        <f>A!CL930</f>
        <v>0</v>
      </c>
      <c r="CN930">
        <f>A!CM930</f>
        <v>0</v>
      </c>
      <c r="CO930">
        <f>A!CN930</f>
        <v>0</v>
      </c>
      <c r="CP930">
        <f>A!CO930</f>
        <v>0</v>
      </c>
      <c r="CQ930">
        <f>A!CO1240</f>
        <v>0</v>
      </c>
      <c r="CR930">
        <f>A!CP930</f>
        <v>0</v>
      </c>
      <c r="CS930">
        <f>A!CQ930</f>
        <v>0</v>
      </c>
    </row>
    <row r="931" spans="1:97" x14ac:dyDescent="0.2">
      <c r="A931">
        <f>A!A931</f>
        <v>0</v>
      </c>
      <c r="B931">
        <f>A!B931</f>
        <v>0</v>
      </c>
      <c r="C931">
        <f>A!C931</f>
        <v>0</v>
      </c>
      <c r="D931">
        <f>A!D931</f>
        <v>0</v>
      </c>
      <c r="E931">
        <f>A!E931</f>
        <v>0</v>
      </c>
      <c r="F931">
        <f>A!F931</f>
        <v>0</v>
      </c>
      <c r="G931">
        <f>A!G931</f>
        <v>0</v>
      </c>
      <c r="H931">
        <f>A!H931</f>
        <v>0</v>
      </c>
      <c r="I931">
        <f>A!I931</f>
        <v>0</v>
      </c>
      <c r="J931">
        <f>A!J931</f>
        <v>0</v>
      </c>
      <c r="K931">
        <f>A!K931</f>
        <v>0</v>
      </c>
      <c r="L931">
        <f>A!L931</f>
        <v>0</v>
      </c>
      <c r="M931">
        <f>A!M931</f>
        <v>0</v>
      </c>
      <c r="N931">
        <f>A!N931</f>
        <v>0</v>
      </c>
      <c r="O931">
        <f>A!O931</f>
        <v>0</v>
      </c>
      <c r="P931" s="23" t="str">
        <f>IF(A!P931="","",INDEX(B!$A$1:$BT$2000,MATCH(A!P931,B!$AX$1:$AX$2000,0),D!$B$5))</f>
        <v/>
      </c>
      <c r="Q931">
        <f>A!Q931</f>
        <v>0</v>
      </c>
      <c r="R931">
        <f>A!R931</f>
        <v>0</v>
      </c>
      <c r="S931">
        <f>A!S931</f>
        <v>0</v>
      </c>
      <c r="T931">
        <f>A!T931</f>
        <v>0</v>
      </c>
      <c r="U931">
        <f>A!U931</f>
        <v>0</v>
      </c>
      <c r="V931" s="23">
        <f>IF(A!V931="&lt;",1,A!V931)</f>
        <v>0</v>
      </c>
      <c r="W931">
        <f>A!W931</f>
        <v>0</v>
      </c>
      <c r="X931">
        <f>A!X931</f>
        <v>0</v>
      </c>
      <c r="Y931">
        <f>A!Y931</f>
        <v>0</v>
      </c>
      <c r="Z931" s="23">
        <f t="shared" si="14"/>
        <v>0</v>
      </c>
      <c r="AA931">
        <f>A!Z931</f>
        <v>0</v>
      </c>
      <c r="AB931">
        <f>A!AA931</f>
        <v>0</v>
      </c>
      <c r="AC931">
        <f>A!AB931</f>
        <v>0</v>
      </c>
      <c r="AD931">
        <f>A!AC931</f>
        <v>0</v>
      </c>
      <c r="AE931">
        <f>A!AD931</f>
        <v>0</v>
      </c>
      <c r="AF931">
        <f>A!AE931</f>
        <v>0</v>
      </c>
      <c r="AG931">
        <f>A!AF931</f>
        <v>0</v>
      </c>
      <c r="AH931">
        <f>A!AG931</f>
        <v>0</v>
      </c>
      <c r="AI931">
        <f>A!AH931</f>
        <v>0</v>
      </c>
      <c r="AJ931">
        <f>A!AI931</f>
        <v>0</v>
      </c>
      <c r="AK931">
        <f>A!AJ931</f>
        <v>0</v>
      </c>
      <c r="AL931">
        <f>A!AK931</f>
        <v>0</v>
      </c>
      <c r="AM931">
        <f>A!AL931</f>
        <v>0</v>
      </c>
      <c r="AN931">
        <f>A!AM931</f>
        <v>0</v>
      </c>
      <c r="AO931">
        <f>A!AN931</f>
        <v>0</v>
      </c>
      <c r="AP931">
        <f>A!AO931</f>
        <v>0</v>
      </c>
      <c r="AQ931">
        <f>A!AP931</f>
        <v>0</v>
      </c>
      <c r="AR931">
        <f>A!AQ931</f>
        <v>0</v>
      </c>
      <c r="AS931">
        <f>A!AR931</f>
        <v>0</v>
      </c>
      <c r="AT931">
        <f>A!AS931</f>
        <v>0</v>
      </c>
      <c r="AU931">
        <f>A!AT931</f>
        <v>0</v>
      </c>
      <c r="AV931">
        <f>A!AU931</f>
        <v>0</v>
      </c>
      <c r="AW931" s="23" t="str">
        <f>IF(A!AV931=0,"",A!AV931)</f>
        <v/>
      </c>
      <c r="AX931">
        <f>A!AW931</f>
        <v>0</v>
      </c>
      <c r="AY931">
        <f>A!AX931</f>
        <v>0</v>
      </c>
      <c r="AZ931">
        <f>A!AY931</f>
        <v>0</v>
      </c>
      <c r="BA931">
        <f>A!AZ931</f>
        <v>0</v>
      </c>
      <c r="BB931">
        <f>A!BA931</f>
        <v>0</v>
      </c>
      <c r="BC931">
        <f>A!BB931</f>
        <v>0</v>
      </c>
      <c r="BD931">
        <f>A!BC931</f>
        <v>0</v>
      </c>
      <c r="BE931">
        <f>A!BD931</f>
        <v>0</v>
      </c>
      <c r="BF931">
        <f>A!BE931</f>
        <v>0</v>
      </c>
      <c r="BG931">
        <f>A!BF931</f>
        <v>0</v>
      </c>
      <c r="BH931">
        <f>A!BG931</f>
        <v>0</v>
      </c>
      <c r="BI931">
        <f>A!BH931</f>
        <v>0</v>
      </c>
      <c r="BJ931">
        <f>A!BI931</f>
        <v>0</v>
      </c>
      <c r="BK931">
        <f>A!BJ931</f>
        <v>0</v>
      </c>
      <c r="BL931">
        <f>A!BK931</f>
        <v>0</v>
      </c>
      <c r="BM931">
        <f>A!BL931</f>
        <v>0</v>
      </c>
      <c r="BN931">
        <f>A!BM931</f>
        <v>0</v>
      </c>
      <c r="BO931">
        <f>A!BN931</f>
        <v>0</v>
      </c>
      <c r="BP931">
        <f>A!BO931</f>
        <v>0</v>
      </c>
      <c r="BQ931">
        <f>A!BP931</f>
        <v>0</v>
      </c>
      <c r="BR931">
        <f>A!BQ931</f>
        <v>0</v>
      </c>
      <c r="BS931">
        <f>A!BR931</f>
        <v>0</v>
      </c>
      <c r="BT931">
        <f>A!BS931</f>
        <v>0</v>
      </c>
      <c r="BU931">
        <f>A!BT931</f>
        <v>0</v>
      </c>
      <c r="BV931">
        <f>A!BU931</f>
        <v>0</v>
      </c>
      <c r="BW931">
        <f>A!BV931</f>
        <v>0</v>
      </c>
      <c r="BX931">
        <f>A!BW931</f>
        <v>0</v>
      </c>
      <c r="BY931">
        <f>A!BX931</f>
        <v>0</v>
      </c>
      <c r="BZ931">
        <f>A!BY931</f>
        <v>0</v>
      </c>
      <c r="CA931">
        <f>A!BZ931</f>
        <v>0</v>
      </c>
      <c r="CB931">
        <f>A!CA931</f>
        <v>0</v>
      </c>
      <c r="CC931">
        <f>A!CB931</f>
        <v>0</v>
      </c>
      <c r="CD931">
        <f>A!CC931</f>
        <v>0</v>
      </c>
      <c r="CE931">
        <f>A!CD931</f>
        <v>0</v>
      </c>
      <c r="CF931">
        <f>A!CE931</f>
        <v>0</v>
      </c>
      <c r="CG931">
        <f>A!CF931</f>
        <v>0</v>
      </c>
      <c r="CH931">
        <f>A!CG931</f>
        <v>0</v>
      </c>
      <c r="CI931">
        <f>A!CH931</f>
        <v>0</v>
      </c>
      <c r="CJ931">
        <f>A!CI931</f>
        <v>0</v>
      </c>
      <c r="CK931">
        <f>A!CJ931</f>
        <v>0</v>
      </c>
      <c r="CL931">
        <f>A!CK931</f>
        <v>0</v>
      </c>
      <c r="CM931">
        <f>A!CL931</f>
        <v>0</v>
      </c>
      <c r="CN931">
        <f>A!CM931</f>
        <v>0</v>
      </c>
      <c r="CO931">
        <f>A!CN931</f>
        <v>0</v>
      </c>
      <c r="CP931">
        <f>A!CO931</f>
        <v>0</v>
      </c>
      <c r="CQ931">
        <f>A!CO1241</f>
        <v>0</v>
      </c>
      <c r="CR931">
        <f>A!CP931</f>
        <v>0</v>
      </c>
      <c r="CS931">
        <f>A!CQ931</f>
        <v>0</v>
      </c>
    </row>
    <row r="932" spans="1:97" x14ac:dyDescent="0.2">
      <c r="A932">
        <f>A!A932</f>
        <v>0</v>
      </c>
      <c r="B932">
        <f>A!B932</f>
        <v>0</v>
      </c>
      <c r="C932">
        <f>A!C932</f>
        <v>0</v>
      </c>
      <c r="D932">
        <f>A!D932</f>
        <v>0</v>
      </c>
      <c r="E932">
        <f>A!E932</f>
        <v>0</v>
      </c>
      <c r="F932">
        <f>A!F932</f>
        <v>0</v>
      </c>
      <c r="G932">
        <f>A!G932</f>
        <v>0</v>
      </c>
      <c r="H932">
        <f>A!H932</f>
        <v>0</v>
      </c>
      <c r="I932">
        <f>A!I932</f>
        <v>0</v>
      </c>
      <c r="J932">
        <f>A!J932</f>
        <v>0</v>
      </c>
      <c r="K932">
        <f>A!K932</f>
        <v>0</v>
      </c>
      <c r="L932">
        <f>A!L932</f>
        <v>0</v>
      </c>
      <c r="M932">
        <f>A!M932</f>
        <v>0</v>
      </c>
      <c r="N932">
        <f>A!N932</f>
        <v>0</v>
      </c>
      <c r="O932">
        <f>A!O932</f>
        <v>0</v>
      </c>
      <c r="P932" s="23" t="str">
        <f>IF(A!P932="","",INDEX(B!$A$1:$BT$2000,MATCH(A!P932,B!$AX$1:$AX$2000,0),D!$B$5))</f>
        <v/>
      </c>
      <c r="Q932">
        <f>A!Q932</f>
        <v>0</v>
      </c>
      <c r="R932">
        <f>A!R932</f>
        <v>0</v>
      </c>
      <c r="S932">
        <f>A!S932</f>
        <v>0</v>
      </c>
      <c r="T932">
        <f>A!T932</f>
        <v>0</v>
      </c>
      <c r="U932">
        <f>A!U932</f>
        <v>0</v>
      </c>
      <c r="V932" s="23">
        <f>IF(A!V932="&lt;",1,A!V932)</f>
        <v>0</v>
      </c>
      <c r="W932">
        <f>A!W932</f>
        <v>0</v>
      </c>
      <c r="X932">
        <f>A!X932</f>
        <v>0</v>
      </c>
      <c r="Y932">
        <f>A!Y932</f>
        <v>0</v>
      </c>
      <c r="Z932" s="23">
        <f t="shared" si="14"/>
        <v>0</v>
      </c>
      <c r="AA932">
        <f>A!Z932</f>
        <v>0</v>
      </c>
      <c r="AB932">
        <f>A!AA932</f>
        <v>0</v>
      </c>
      <c r="AC932">
        <f>A!AB932</f>
        <v>0</v>
      </c>
      <c r="AD932">
        <f>A!AC932</f>
        <v>0</v>
      </c>
      <c r="AE932">
        <f>A!AD932</f>
        <v>0</v>
      </c>
      <c r="AF932">
        <f>A!AE932</f>
        <v>0</v>
      </c>
      <c r="AG932">
        <f>A!AF932</f>
        <v>0</v>
      </c>
      <c r="AH932">
        <f>A!AG932</f>
        <v>0</v>
      </c>
      <c r="AI932">
        <f>A!AH932</f>
        <v>0</v>
      </c>
      <c r="AJ932">
        <f>A!AI932</f>
        <v>0</v>
      </c>
      <c r="AK932">
        <f>A!AJ932</f>
        <v>0</v>
      </c>
      <c r="AL932">
        <f>A!AK932</f>
        <v>0</v>
      </c>
      <c r="AM932">
        <f>A!AL932</f>
        <v>0</v>
      </c>
      <c r="AN932">
        <f>A!AM932</f>
        <v>0</v>
      </c>
      <c r="AO932">
        <f>A!AN932</f>
        <v>0</v>
      </c>
      <c r="AP932">
        <f>A!AO932</f>
        <v>0</v>
      </c>
      <c r="AQ932">
        <f>A!AP932</f>
        <v>0</v>
      </c>
      <c r="AR932">
        <f>A!AQ932</f>
        <v>0</v>
      </c>
      <c r="AS932">
        <f>A!AR932</f>
        <v>0</v>
      </c>
      <c r="AT932">
        <f>A!AS932</f>
        <v>0</v>
      </c>
      <c r="AU932">
        <f>A!AT932</f>
        <v>0</v>
      </c>
      <c r="AV932">
        <f>A!AU932</f>
        <v>0</v>
      </c>
      <c r="AW932" s="23" t="str">
        <f>IF(A!AV932=0,"",A!AV932)</f>
        <v/>
      </c>
      <c r="AX932">
        <f>A!AW932</f>
        <v>0</v>
      </c>
      <c r="AY932">
        <f>A!AX932</f>
        <v>0</v>
      </c>
      <c r="AZ932">
        <f>A!AY932</f>
        <v>0</v>
      </c>
      <c r="BA932">
        <f>A!AZ932</f>
        <v>0</v>
      </c>
      <c r="BB932">
        <f>A!BA932</f>
        <v>0</v>
      </c>
      <c r="BC932">
        <f>A!BB932</f>
        <v>0</v>
      </c>
      <c r="BD932">
        <f>A!BC932</f>
        <v>0</v>
      </c>
      <c r="BE932">
        <f>A!BD932</f>
        <v>0</v>
      </c>
      <c r="BF932">
        <f>A!BE932</f>
        <v>0</v>
      </c>
      <c r="BG932">
        <f>A!BF932</f>
        <v>0</v>
      </c>
      <c r="BH932">
        <f>A!BG932</f>
        <v>0</v>
      </c>
      <c r="BI932">
        <f>A!BH932</f>
        <v>0</v>
      </c>
      <c r="BJ932">
        <f>A!BI932</f>
        <v>0</v>
      </c>
      <c r="BK932">
        <f>A!BJ932</f>
        <v>0</v>
      </c>
      <c r="BL932">
        <f>A!BK932</f>
        <v>0</v>
      </c>
      <c r="BM932">
        <f>A!BL932</f>
        <v>0</v>
      </c>
      <c r="BN932">
        <f>A!BM932</f>
        <v>0</v>
      </c>
      <c r="BO932">
        <f>A!BN932</f>
        <v>0</v>
      </c>
      <c r="BP932">
        <f>A!BO932</f>
        <v>0</v>
      </c>
      <c r="BQ932">
        <f>A!BP932</f>
        <v>0</v>
      </c>
      <c r="BR932">
        <f>A!BQ932</f>
        <v>0</v>
      </c>
      <c r="BS932">
        <f>A!BR932</f>
        <v>0</v>
      </c>
      <c r="BT932">
        <f>A!BS932</f>
        <v>0</v>
      </c>
      <c r="BU932">
        <f>A!BT932</f>
        <v>0</v>
      </c>
      <c r="BV932">
        <f>A!BU932</f>
        <v>0</v>
      </c>
      <c r="BW932">
        <f>A!BV932</f>
        <v>0</v>
      </c>
      <c r="BX932">
        <f>A!BW932</f>
        <v>0</v>
      </c>
      <c r="BY932">
        <f>A!BX932</f>
        <v>0</v>
      </c>
      <c r="BZ932">
        <f>A!BY932</f>
        <v>0</v>
      </c>
      <c r="CA932">
        <f>A!BZ932</f>
        <v>0</v>
      </c>
      <c r="CB932">
        <f>A!CA932</f>
        <v>0</v>
      </c>
      <c r="CC932">
        <f>A!CB932</f>
        <v>0</v>
      </c>
      <c r="CD932">
        <f>A!CC932</f>
        <v>0</v>
      </c>
      <c r="CE932">
        <f>A!CD932</f>
        <v>0</v>
      </c>
      <c r="CF932">
        <f>A!CE932</f>
        <v>0</v>
      </c>
      <c r="CG932">
        <f>A!CF932</f>
        <v>0</v>
      </c>
      <c r="CH932">
        <f>A!CG932</f>
        <v>0</v>
      </c>
      <c r="CI932">
        <f>A!CH932</f>
        <v>0</v>
      </c>
      <c r="CJ932">
        <f>A!CI932</f>
        <v>0</v>
      </c>
      <c r="CK932">
        <f>A!CJ932</f>
        <v>0</v>
      </c>
      <c r="CL932">
        <f>A!CK932</f>
        <v>0</v>
      </c>
      <c r="CM932">
        <f>A!CL932</f>
        <v>0</v>
      </c>
      <c r="CN932">
        <f>A!CM932</f>
        <v>0</v>
      </c>
      <c r="CO932">
        <f>A!CN932</f>
        <v>0</v>
      </c>
      <c r="CP932">
        <f>A!CO932</f>
        <v>0</v>
      </c>
      <c r="CQ932">
        <f>A!CO1242</f>
        <v>0</v>
      </c>
      <c r="CR932">
        <f>A!CP932</f>
        <v>0</v>
      </c>
      <c r="CS932">
        <f>A!CQ932</f>
        <v>0</v>
      </c>
    </row>
    <row r="933" spans="1:97" x14ac:dyDescent="0.2">
      <c r="A933">
        <f>A!A933</f>
        <v>0</v>
      </c>
      <c r="B933">
        <f>A!B933</f>
        <v>0</v>
      </c>
      <c r="C933">
        <f>A!C933</f>
        <v>0</v>
      </c>
      <c r="D933">
        <f>A!D933</f>
        <v>0</v>
      </c>
      <c r="E933">
        <f>A!E933</f>
        <v>0</v>
      </c>
      <c r="F933">
        <f>A!F933</f>
        <v>0</v>
      </c>
      <c r="G933">
        <f>A!G933</f>
        <v>0</v>
      </c>
      <c r="H933">
        <f>A!H933</f>
        <v>0</v>
      </c>
      <c r="I933">
        <f>A!I933</f>
        <v>0</v>
      </c>
      <c r="J933">
        <f>A!J933</f>
        <v>0</v>
      </c>
      <c r="K933">
        <f>A!K933</f>
        <v>0</v>
      </c>
      <c r="L933">
        <f>A!L933</f>
        <v>0</v>
      </c>
      <c r="M933">
        <f>A!M933</f>
        <v>0</v>
      </c>
      <c r="N933">
        <f>A!N933</f>
        <v>0</v>
      </c>
      <c r="O933">
        <f>A!O933</f>
        <v>0</v>
      </c>
      <c r="P933" s="23" t="str">
        <f>IF(A!P933="","",INDEX(B!$A$1:$BT$2000,MATCH(A!P933,B!$AX$1:$AX$2000,0),D!$B$5))</f>
        <v/>
      </c>
      <c r="Q933">
        <f>A!Q933</f>
        <v>0</v>
      </c>
      <c r="R933">
        <f>A!R933</f>
        <v>0</v>
      </c>
      <c r="S933">
        <f>A!S933</f>
        <v>0</v>
      </c>
      <c r="T933">
        <f>A!T933</f>
        <v>0</v>
      </c>
      <c r="U933">
        <f>A!U933</f>
        <v>0</v>
      </c>
      <c r="V933" s="23">
        <f>IF(A!V933="&lt;",1,A!V933)</f>
        <v>0</v>
      </c>
      <c r="W933">
        <f>A!W933</f>
        <v>0</v>
      </c>
      <c r="X933">
        <f>A!X933</f>
        <v>0</v>
      </c>
      <c r="Y933">
        <f>A!Y933</f>
        <v>0</v>
      </c>
      <c r="Z933" s="23">
        <f t="shared" si="14"/>
        <v>0</v>
      </c>
      <c r="AA933">
        <f>A!Z933</f>
        <v>0</v>
      </c>
      <c r="AB933">
        <f>A!AA933</f>
        <v>0</v>
      </c>
      <c r="AC933">
        <f>A!AB933</f>
        <v>0</v>
      </c>
      <c r="AD933">
        <f>A!AC933</f>
        <v>0</v>
      </c>
      <c r="AE933">
        <f>A!AD933</f>
        <v>0</v>
      </c>
      <c r="AF933">
        <f>A!AE933</f>
        <v>0</v>
      </c>
      <c r="AG933">
        <f>A!AF933</f>
        <v>0</v>
      </c>
      <c r="AH933">
        <f>A!AG933</f>
        <v>0</v>
      </c>
      <c r="AI933">
        <f>A!AH933</f>
        <v>0</v>
      </c>
      <c r="AJ933">
        <f>A!AI933</f>
        <v>0</v>
      </c>
      <c r="AK933">
        <f>A!AJ933</f>
        <v>0</v>
      </c>
      <c r="AL933">
        <f>A!AK933</f>
        <v>0</v>
      </c>
      <c r="AM933">
        <f>A!AL933</f>
        <v>0</v>
      </c>
      <c r="AN933">
        <f>A!AM933</f>
        <v>0</v>
      </c>
      <c r="AO933">
        <f>A!AN933</f>
        <v>0</v>
      </c>
      <c r="AP933">
        <f>A!AO933</f>
        <v>0</v>
      </c>
      <c r="AQ933">
        <f>A!AP933</f>
        <v>0</v>
      </c>
      <c r="AR933">
        <f>A!AQ933</f>
        <v>0</v>
      </c>
      <c r="AS933">
        <f>A!AR933</f>
        <v>0</v>
      </c>
      <c r="AT933">
        <f>A!AS933</f>
        <v>0</v>
      </c>
      <c r="AU933">
        <f>A!AT933</f>
        <v>0</v>
      </c>
      <c r="AV933">
        <f>A!AU933</f>
        <v>0</v>
      </c>
      <c r="AW933" s="23" t="str">
        <f>IF(A!AV933=0,"",A!AV933)</f>
        <v/>
      </c>
      <c r="AX933">
        <f>A!AW933</f>
        <v>0</v>
      </c>
      <c r="AY933">
        <f>A!AX933</f>
        <v>0</v>
      </c>
      <c r="AZ933">
        <f>A!AY933</f>
        <v>0</v>
      </c>
      <c r="BA933">
        <f>A!AZ933</f>
        <v>0</v>
      </c>
      <c r="BB933">
        <f>A!BA933</f>
        <v>0</v>
      </c>
      <c r="BC933">
        <f>A!BB933</f>
        <v>0</v>
      </c>
      <c r="BD933">
        <f>A!BC933</f>
        <v>0</v>
      </c>
      <c r="BE933">
        <f>A!BD933</f>
        <v>0</v>
      </c>
      <c r="BF933">
        <f>A!BE933</f>
        <v>0</v>
      </c>
      <c r="BG933">
        <f>A!BF933</f>
        <v>0</v>
      </c>
      <c r="BH933">
        <f>A!BG933</f>
        <v>0</v>
      </c>
      <c r="BI933">
        <f>A!BH933</f>
        <v>0</v>
      </c>
      <c r="BJ933">
        <f>A!BI933</f>
        <v>0</v>
      </c>
      <c r="BK933">
        <f>A!BJ933</f>
        <v>0</v>
      </c>
      <c r="BL933">
        <f>A!BK933</f>
        <v>0</v>
      </c>
      <c r="BM933">
        <f>A!BL933</f>
        <v>0</v>
      </c>
      <c r="BN933">
        <f>A!BM933</f>
        <v>0</v>
      </c>
      <c r="BO933">
        <f>A!BN933</f>
        <v>0</v>
      </c>
      <c r="BP933">
        <f>A!BO933</f>
        <v>0</v>
      </c>
      <c r="BQ933">
        <f>A!BP933</f>
        <v>0</v>
      </c>
      <c r="BR933">
        <f>A!BQ933</f>
        <v>0</v>
      </c>
      <c r="BS933">
        <f>A!BR933</f>
        <v>0</v>
      </c>
      <c r="BT933">
        <f>A!BS933</f>
        <v>0</v>
      </c>
      <c r="BU933">
        <f>A!BT933</f>
        <v>0</v>
      </c>
      <c r="BV933">
        <f>A!BU933</f>
        <v>0</v>
      </c>
      <c r="BW933">
        <f>A!BV933</f>
        <v>0</v>
      </c>
      <c r="BX933">
        <f>A!BW933</f>
        <v>0</v>
      </c>
      <c r="BY933">
        <f>A!BX933</f>
        <v>0</v>
      </c>
      <c r="BZ933">
        <f>A!BY933</f>
        <v>0</v>
      </c>
      <c r="CA933">
        <f>A!BZ933</f>
        <v>0</v>
      </c>
      <c r="CB933">
        <f>A!CA933</f>
        <v>0</v>
      </c>
      <c r="CC933">
        <f>A!CB933</f>
        <v>0</v>
      </c>
      <c r="CD933">
        <f>A!CC933</f>
        <v>0</v>
      </c>
      <c r="CE933">
        <f>A!CD933</f>
        <v>0</v>
      </c>
      <c r="CF933">
        <f>A!CE933</f>
        <v>0</v>
      </c>
      <c r="CG933">
        <f>A!CF933</f>
        <v>0</v>
      </c>
      <c r="CH933">
        <f>A!CG933</f>
        <v>0</v>
      </c>
      <c r="CI933">
        <f>A!CH933</f>
        <v>0</v>
      </c>
      <c r="CJ933">
        <f>A!CI933</f>
        <v>0</v>
      </c>
      <c r="CK933">
        <f>A!CJ933</f>
        <v>0</v>
      </c>
      <c r="CL933">
        <f>A!CK933</f>
        <v>0</v>
      </c>
      <c r="CM933">
        <f>A!CL933</f>
        <v>0</v>
      </c>
      <c r="CN933">
        <f>A!CM933</f>
        <v>0</v>
      </c>
      <c r="CO933">
        <f>A!CN933</f>
        <v>0</v>
      </c>
      <c r="CP933">
        <f>A!CO933</f>
        <v>0</v>
      </c>
      <c r="CQ933">
        <f>A!CO1243</f>
        <v>0</v>
      </c>
      <c r="CR933">
        <f>A!CP933</f>
        <v>0</v>
      </c>
      <c r="CS933">
        <f>A!CQ933</f>
        <v>0</v>
      </c>
    </row>
    <row r="934" spans="1:97" x14ac:dyDescent="0.2">
      <c r="A934">
        <f>A!A934</f>
        <v>0</v>
      </c>
      <c r="B934">
        <f>A!B934</f>
        <v>0</v>
      </c>
      <c r="C934">
        <f>A!C934</f>
        <v>0</v>
      </c>
      <c r="D934">
        <f>A!D934</f>
        <v>0</v>
      </c>
      <c r="E934">
        <f>A!E934</f>
        <v>0</v>
      </c>
      <c r="F934">
        <f>A!F934</f>
        <v>0</v>
      </c>
      <c r="G934">
        <f>A!G934</f>
        <v>0</v>
      </c>
      <c r="H934">
        <f>A!H934</f>
        <v>0</v>
      </c>
      <c r="I934">
        <f>A!I934</f>
        <v>0</v>
      </c>
      <c r="J934">
        <f>A!J934</f>
        <v>0</v>
      </c>
      <c r="K934">
        <f>A!K934</f>
        <v>0</v>
      </c>
      <c r="L934">
        <f>A!L934</f>
        <v>0</v>
      </c>
      <c r="M934">
        <f>A!M934</f>
        <v>0</v>
      </c>
      <c r="N934">
        <f>A!N934</f>
        <v>0</v>
      </c>
      <c r="O934">
        <f>A!O934</f>
        <v>0</v>
      </c>
      <c r="P934" s="23" t="str">
        <f>IF(A!P934="","",INDEX(B!$A$1:$BT$2000,MATCH(A!P934,B!$AX$1:$AX$2000,0),D!$B$5))</f>
        <v/>
      </c>
      <c r="Q934">
        <f>A!Q934</f>
        <v>0</v>
      </c>
      <c r="R934">
        <f>A!R934</f>
        <v>0</v>
      </c>
      <c r="S934">
        <f>A!S934</f>
        <v>0</v>
      </c>
      <c r="T934">
        <f>A!T934</f>
        <v>0</v>
      </c>
      <c r="U934">
        <f>A!U934</f>
        <v>0</v>
      </c>
      <c r="V934" s="23">
        <f>IF(A!V934="&lt;",1,A!V934)</f>
        <v>0</v>
      </c>
      <c r="W934">
        <f>A!W934</f>
        <v>0</v>
      </c>
      <c r="X934">
        <f>A!X934</f>
        <v>0</v>
      </c>
      <c r="Y934">
        <f>A!Y934</f>
        <v>0</v>
      </c>
      <c r="Z934" s="23">
        <f t="shared" si="14"/>
        <v>0</v>
      </c>
      <c r="AA934">
        <f>A!Z934</f>
        <v>0</v>
      </c>
      <c r="AB934">
        <f>A!AA934</f>
        <v>0</v>
      </c>
      <c r="AC934">
        <f>A!AB934</f>
        <v>0</v>
      </c>
      <c r="AD934">
        <f>A!AC934</f>
        <v>0</v>
      </c>
      <c r="AE934">
        <f>A!AD934</f>
        <v>0</v>
      </c>
      <c r="AF934">
        <f>A!AE934</f>
        <v>0</v>
      </c>
      <c r="AG934">
        <f>A!AF934</f>
        <v>0</v>
      </c>
      <c r="AH934">
        <f>A!AG934</f>
        <v>0</v>
      </c>
      <c r="AI934">
        <f>A!AH934</f>
        <v>0</v>
      </c>
      <c r="AJ934">
        <f>A!AI934</f>
        <v>0</v>
      </c>
      <c r="AK934">
        <f>A!AJ934</f>
        <v>0</v>
      </c>
      <c r="AL934">
        <f>A!AK934</f>
        <v>0</v>
      </c>
      <c r="AM934">
        <f>A!AL934</f>
        <v>0</v>
      </c>
      <c r="AN934">
        <f>A!AM934</f>
        <v>0</v>
      </c>
      <c r="AO934">
        <f>A!AN934</f>
        <v>0</v>
      </c>
      <c r="AP934">
        <f>A!AO934</f>
        <v>0</v>
      </c>
      <c r="AQ934">
        <f>A!AP934</f>
        <v>0</v>
      </c>
      <c r="AR934">
        <f>A!AQ934</f>
        <v>0</v>
      </c>
      <c r="AS934">
        <f>A!AR934</f>
        <v>0</v>
      </c>
      <c r="AT934">
        <f>A!AS934</f>
        <v>0</v>
      </c>
      <c r="AU934">
        <f>A!AT934</f>
        <v>0</v>
      </c>
      <c r="AV934">
        <f>A!AU934</f>
        <v>0</v>
      </c>
      <c r="AW934" s="23" t="str">
        <f>IF(A!AV934=0,"",A!AV934)</f>
        <v/>
      </c>
      <c r="AX934">
        <f>A!AW934</f>
        <v>0</v>
      </c>
      <c r="AY934">
        <f>A!AX934</f>
        <v>0</v>
      </c>
      <c r="AZ934">
        <f>A!AY934</f>
        <v>0</v>
      </c>
      <c r="BA934">
        <f>A!AZ934</f>
        <v>0</v>
      </c>
      <c r="BB934">
        <f>A!BA934</f>
        <v>0</v>
      </c>
      <c r="BC934">
        <f>A!BB934</f>
        <v>0</v>
      </c>
      <c r="BD934">
        <f>A!BC934</f>
        <v>0</v>
      </c>
      <c r="BE934">
        <f>A!BD934</f>
        <v>0</v>
      </c>
      <c r="BF934">
        <f>A!BE934</f>
        <v>0</v>
      </c>
      <c r="BG934">
        <f>A!BF934</f>
        <v>0</v>
      </c>
      <c r="BH934">
        <f>A!BG934</f>
        <v>0</v>
      </c>
      <c r="BI934">
        <f>A!BH934</f>
        <v>0</v>
      </c>
      <c r="BJ934">
        <f>A!BI934</f>
        <v>0</v>
      </c>
      <c r="BK934">
        <f>A!BJ934</f>
        <v>0</v>
      </c>
      <c r="BL934">
        <f>A!BK934</f>
        <v>0</v>
      </c>
      <c r="BM934">
        <f>A!BL934</f>
        <v>0</v>
      </c>
      <c r="BN934">
        <f>A!BM934</f>
        <v>0</v>
      </c>
      <c r="BO934">
        <f>A!BN934</f>
        <v>0</v>
      </c>
      <c r="BP934">
        <f>A!BO934</f>
        <v>0</v>
      </c>
      <c r="BQ934">
        <f>A!BP934</f>
        <v>0</v>
      </c>
      <c r="BR934">
        <f>A!BQ934</f>
        <v>0</v>
      </c>
      <c r="BS934">
        <f>A!BR934</f>
        <v>0</v>
      </c>
      <c r="BT934">
        <f>A!BS934</f>
        <v>0</v>
      </c>
      <c r="BU934">
        <f>A!BT934</f>
        <v>0</v>
      </c>
      <c r="BV934">
        <f>A!BU934</f>
        <v>0</v>
      </c>
      <c r="BW934">
        <f>A!BV934</f>
        <v>0</v>
      </c>
      <c r="BX934">
        <f>A!BW934</f>
        <v>0</v>
      </c>
      <c r="BY934">
        <f>A!BX934</f>
        <v>0</v>
      </c>
      <c r="BZ934">
        <f>A!BY934</f>
        <v>0</v>
      </c>
      <c r="CA934">
        <f>A!BZ934</f>
        <v>0</v>
      </c>
      <c r="CB934">
        <f>A!CA934</f>
        <v>0</v>
      </c>
      <c r="CC934">
        <f>A!CB934</f>
        <v>0</v>
      </c>
      <c r="CD934">
        <f>A!CC934</f>
        <v>0</v>
      </c>
      <c r="CE934">
        <f>A!CD934</f>
        <v>0</v>
      </c>
      <c r="CF934">
        <f>A!CE934</f>
        <v>0</v>
      </c>
      <c r="CG934">
        <f>A!CF934</f>
        <v>0</v>
      </c>
      <c r="CH934">
        <f>A!CG934</f>
        <v>0</v>
      </c>
      <c r="CI934">
        <f>A!CH934</f>
        <v>0</v>
      </c>
      <c r="CJ934">
        <f>A!CI934</f>
        <v>0</v>
      </c>
      <c r="CK934">
        <f>A!CJ934</f>
        <v>0</v>
      </c>
      <c r="CL934">
        <f>A!CK934</f>
        <v>0</v>
      </c>
      <c r="CM934">
        <f>A!CL934</f>
        <v>0</v>
      </c>
      <c r="CN934">
        <f>A!CM934</f>
        <v>0</v>
      </c>
      <c r="CO934">
        <f>A!CN934</f>
        <v>0</v>
      </c>
      <c r="CP934">
        <f>A!CO934</f>
        <v>0</v>
      </c>
      <c r="CQ934">
        <f>A!CO1244</f>
        <v>0</v>
      </c>
      <c r="CR934">
        <f>A!CP934</f>
        <v>0</v>
      </c>
      <c r="CS934">
        <f>A!CQ934</f>
        <v>0</v>
      </c>
    </row>
    <row r="935" spans="1:97" x14ac:dyDescent="0.2">
      <c r="A935">
        <f>A!A935</f>
        <v>0</v>
      </c>
      <c r="B935">
        <f>A!B935</f>
        <v>0</v>
      </c>
      <c r="C935">
        <f>A!C935</f>
        <v>0</v>
      </c>
      <c r="D935">
        <f>A!D935</f>
        <v>0</v>
      </c>
      <c r="E935">
        <f>A!E935</f>
        <v>0</v>
      </c>
      <c r="F935">
        <f>A!F935</f>
        <v>0</v>
      </c>
      <c r="G935">
        <f>A!G935</f>
        <v>0</v>
      </c>
      <c r="H935">
        <f>A!H935</f>
        <v>0</v>
      </c>
      <c r="I935">
        <f>A!I935</f>
        <v>0</v>
      </c>
      <c r="J935">
        <f>A!J935</f>
        <v>0</v>
      </c>
      <c r="K935">
        <f>A!K935</f>
        <v>0</v>
      </c>
      <c r="L935">
        <f>A!L935</f>
        <v>0</v>
      </c>
      <c r="M935">
        <f>A!M935</f>
        <v>0</v>
      </c>
      <c r="N935">
        <f>A!N935</f>
        <v>0</v>
      </c>
      <c r="O935">
        <f>A!O935</f>
        <v>0</v>
      </c>
      <c r="P935" s="23" t="str">
        <f>IF(A!P935="","",INDEX(B!$A$1:$BT$2000,MATCH(A!P935,B!$AX$1:$AX$2000,0),D!$B$5))</f>
        <v/>
      </c>
      <c r="Q935">
        <f>A!Q935</f>
        <v>0</v>
      </c>
      <c r="R935">
        <f>A!R935</f>
        <v>0</v>
      </c>
      <c r="S935">
        <f>A!S935</f>
        <v>0</v>
      </c>
      <c r="T935">
        <f>A!T935</f>
        <v>0</v>
      </c>
      <c r="U935">
        <f>A!U935</f>
        <v>0</v>
      </c>
      <c r="V935" s="23">
        <f>IF(A!V935="&lt;",1,A!V935)</f>
        <v>0</v>
      </c>
      <c r="W935">
        <f>A!W935</f>
        <v>0</v>
      </c>
      <c r="X935">
        <f>A!X935</f>
        <v>0</v>
      </c>
      <c r="Y935">
        <f>A!Y935</f>
        <v>0</v>
      </c>
      <c r="Z935" s="23">
        <f t="shared" si="14"/>
        <v>0</v>
      </c>
      <c r="AA935">
        <f>A!Z935</f>
        <v>0</v>
      </c>
      <c r="AB935">
        <f>A!AA935</f>
        <v>0</v>
      </c>
      <c r="AC935">
        <f>A!AB935</f>
        <v>0</v>
      </c>
      <c r="AD935">
        <f>A!AC935</f>
        <v>0</v>
      </c>
      <c r="AE935">
        <f>A!AD935</f>
        <v>0</v>
      </c>
      <c r="AF935">
        <f>A!AE935</f>
        <v>0</v>
      </c>
      <c r="AG935">
        <f>A!AF935</f>
        <v>0</v>
      </c>
      <c r="AH935">
        <f>A!AG935</f>
        <v>0</v>
      </c>
      <c r="AI935">
        <f>A!AH935</f>
        <v>0</v>
      </c>
      <c r="AJ935">
        <f>A!AI935</f>
        <v>0</v>
      </c>
      <c r="AK935">
        <f>A!AJ935</f>
        <v>0</v>
      </c>
      <c r="AL935">
        <f>A!AK935</f>
        <v>0</v>
      </c>
      <c r="AM935">
        <f>A!AL935</f>
        <v>0</v>
      </c>
      <c r="AN935">
        <f>A!AM935</f>
        <v>0</v>
      </c>
      <c r="AO935">
        <f>A!AN935</f>
        <v>0</v>
      </c>
      <c r="AP935">
        <f>A!AO935</f>
        <v>0</v>
      </c>
      <c r="AQ935">
        <f>A!AP935</f>
        <v>0</v>
      </c>
      <c r="AR935">
        <f>A!AQ935</f>
        <v>0</v>
      </c>
      <c r="AS935">
        <f>A!AR935</f>
        <v>0</v>
      </c>
      <c r="AT935">
        <f>A!AS935</f>
        <v>0</v>
      </c>
      <c r="AU935">
        <f>A!AT935</f>
        <v>0</v>
      </c>
      <c r="AV935">
        <f>A!AU935</f>
        <v>0</v>
      </c>
      <c r="AW935" s="23" t="str">
        <f>IF(A!AV935=0,"",A!AV935)</f>
        <v/>
      </c>
      <c r="AX935">
        <f>A!AW935</f>
        <v>0</v>
      </c>
      <c r="AY935">
        <f>A!AX935</f>
        <v>0</v>
      </c>
      <c r="AZ935">
        <f>A!AY935</f>
        <v>0</v>
      </c>
      <c r="BA935">
        <f>A!AZ935</f>
        <v>0</v>
      </c>
      <c r="BB935">
        <f>A!BA935</f>
        <v>0</v>
      </c>
      <c r="BC935">
        <f>A!BB935</f>
        <v>0</v>
      </c>
      <c r="BD935">
        <f>A!BC935</f>
        <v>0</v>
      </c>
      <c r="BE935">
        <f>A!BD935</f>
        <v>0</v>
      </c>
      <c r="BF935">
        <f>A!BE935</f>
        <v>0</v>
      </c>
      <c r="BG935">
        <f>A!BF935</f>
        <v>0</v>
      </c>
      <c r="BH935">
        <f>A!BG935</f>
        <v>0</v>
      </c>
      <c r="BI935">
        <f>A!BH935</f>
        <v>0</v>
      </c>
      <c r="BJ935">
        <f>A!BI935</f>
        <v>0</v>
      </c>
      <c r="BK935">
        <f>A!BJ935</f>
        <v>0</v>
      </c>
      <c r="BL935">
        <f>A!BK935</f>
        <v>0</v>
      </c>
      <c r="BM935">
        <f>A!BL935</f>
        <v>0</v>
      </c>
      <c r="BN935">
        <f>A!BM935</f>
        <v>0</v>
      </c>
      <c r="BO935">
        <f>A!BN935</f>
        <v>0</v>
      </c>
      <c r="BP935">
        <f>A!BO935</f>
        <v>0</v>
      </c>
      <c r="BQ935">
        <f>A!BP935</f>
        <v>0</v>
      </c>
      <c r="BR935">
        <f>A!BQ935</f>
        <v>0</v>
      </c>
      <c r="BS935">
        <f>A!BR935</f>
        <v>0</v>
      </c>
      <c r="BT935">
        <f>A!BS935</f>
        <v>0</v>
      </c>
      <c r="BU935">
        <f>A!BT935</f>
        <v>0</v>
      </c>
      <c r="BV935">
        <f>A!BU935</f>
        <v>0</v>
      </c>
      <c r="BW935">
        <f>A!BV935</f>
        <v>0</v>
      </c>
      <c r="BX935">
        <f>A!BW935</f>
        <v>0</v>
      </c>
      <c r="BY935">
        <f>A!BX935</f>
        <v>0</v>
      </c>
      <c r="BZ935">
        <f>A!BY935</f>
        <v>0</v>
      </c>
      <c r="CA935">
        <f>A!BZ935</f>
        <v>0</v>
      </c>
      <c r="CB935">
        <f>A!CA935</f>
        <v>0</v>
      </c>
      <c r="CC935">
        <f>A!CB935</f>
        <v>0</v>
      </c>
      <c r="CD935">
        <f>A!CC935</f>
        <v>0</v>
      </c>
      <c r="CE935">
        <f>A!CD935</f>
        <v>0</v>
      </c>
      <c r="CF935">
        <f>A!CE935</f>
        <v>0</v>
      </c>
      <c r="CG935">
        <f>A!CF935</f>
        <v>0</v>
      </c>
      <c r="CH935">
        <f>A!CG935</f>
        <v>0</v>
      </c>
      <c r="CI935">
        <f>A!CH935</f>
        <v>0</v>
      </c>
      <c r="CJ935">
        <f>A!CI935</f>
        <v>0</v>
      </c>
      <c r="CK935">
        <f>A!CJ935</f>
        <v>0</v>
      </c>
      <c r="CL935">
        <f>A!CK935</f>
        <v>0</v>
      </c>
      <c r="CM935">
        <f>A!CL935</f>
        <v>0</v>
      </c>
      <c r="CN935">
        <f>A!CM935</f>
        <v>0</v>
      </c>
      <c r="CO935">
        <f>A!CN935</f>
        <v>0</v>
      </c>
      <c r="CP935">
        <f>A!CO935</f>
        <v>0</v>
      </c>
      <c r="CQ935">
        <f>A!CO1245</f>
        <v>0</v>
      </c>
      <c r="CR935">
        <f>A!CP935</f>
        <v>0</v>
      </c>
      <c r="CS935">
        <f>A!CQ935</f>
        <v>0</v>
      </c>
    </row>
    <row r="936" spans="1:97" x14ac:dyDescent="0.2">
      <c r="A936">
        <f>A!A936</f>
        <v>0</v>
      </c>
      <c r="B936">
        <f>A!B936</f>
        <v>0</v>
      </c>
      <c r="C936">
        <f>A!C936</f>
        <v>0</v>
      </c>
      <c r="D936">
        <f>A!D936</f>
        <v>0</v>
      </c>
      <c r="E936">
        <f>A!E936</f>
        <v>0</v>
      </c>
      <c r="F936">
        <f>A!F936</f>
        <v>0</v>
      </c>
      <c r="G936">
        <f>A!G936</f>
        <v>0</v>
      </c>
      <c r="H936">
        <f>A!H936</f>
        <v>0</v>
      </c>
      <c r="I936">
        <f>A!I936</f>
        <v>0</v>
      </c>
      <c r="J936">
        <f>A!J936</f>
        <v>0</v>
      </c>
      <c r="K936">
        <f>A!K936</f>
        <v>0</v>
      </c>
      <c r="L936">
        <f>A!L936</f>
        <v>0</v>
      </c>
      <c r="M936">
        <f>A!M936</f>
        <v>0</v>
      </c>
      <c r="N936">
        <f>A!N936</f>
        <v>0</v>
      </c>
      <c r="O936">
        <f>A!O936</f>
        <v>0</v>
      </c>
      <c r="P936" s="23" t="str">
        <f>IF(A!P936="","",INDEX(B!$A$1:$BT$2000,MATCH(A!P936,B!$AX$1:$AX$2000,0),D!$B$5))</f>
        <v/>
      </c>
      <c r="Q936">
        <f>A!Q936</f>
        <v>0</v>
      </c>
      <c r="R936">
        <f>A!R936</f>
        <v>0</v>
      </c>
      <c r="S936">
        <f>A!S936</f>
        <v>0</v>
      </c>
      <c r="T936">
        <f>A!T936</f>
        <v>0</v>
      </c>
      <c r="U936">
        <f>A!U936</f>
        <v>0</v>
      </c>
      <c r="V936" s="23">
        <f>IF(A!V936="&lt;",1,A!V936)</f>
        <v>0</v>
      </c>
      <c r="W936">
        <f>A!W936</f>
        <v>0</v>
      </c>
      <c r="X936">
        <f>A!X936</f>
        <v>0</v>
      </c>
      <c r="Y936">
        <f>A!Y936</f>
        <v>0</v>
      </c>
      <c r="Z936" s="23">
        <f t="shared" si="14"/>
        <v>0</v>
      </c>
      <c r="AA936">
        <f>A!Z936</f>
        <v>0</v>
      </c>
      <c r="AB936">
        <f>A!AA936</f>
        <v>0</v>
      </c>
      <c r="AC936">
        <f>A!AB936</f>
        <v>0</v>
      </c>
      <c r="AD936">
        <f>A!AC936</f>
        <v>0</v>
      </c>
      <c r="AE936">
        <f>A!AD936</f>
        <v>0</v>
      </c>
      <c r="AF936">
        <f>A!AE936</f>
        <v>0</v>
      </c>
      <c r="AG936">
        <f>A!AF936</f>
        <v>0</v>
      </c>
      <c r="AH936">
        <f>A!AG936</f>
        <v>0</v>
      </c>
      <c r="AI936">
        <f>A!AH936</f>
        <v>0</v>
      </c>
      <c r="AJ936">
        <f>A!AI936</f>
        <v>0</v>
      </c>
      <c r="AK936">
        <f>A!AJ936</f>
        <v>0</v>
      </c>
      <c r="AL936">
        <f>A!AK936</f>
        <v>0</v>
      </c>
      <c r="AM936">
        <f>A!AL936</f>
        <v>0</v>
      </c>
      <c r="AN936">
        <f>A!AM936</f>
        <v>0</v>
      </c>
      <c r="AO936">
        <f>A!AN936</f>
        <v>0</v>
      </c>
      <c r="AP936">
        <f>A!AO936</f>
        <v>0</v>
      </c>
      <c r="AQ936">
        <f>A!AP936</f>
        <v>0</v>
      </c>
      <c r="AR936">
        <f>A!AQ936</f>
        <v>0</v>
      </c>
      <c r="AS936">
        <f>A!AR936</f>
        <v>0</v>
      </c>
      <c r="AT936">
        <f>A!AS936</f>
        <v>0</v>
      </c>
      <c r="AU936">
        <f>A!AT936</f>
        <v>0</v>
      </c>
      <c r="AV936">
        <f>A!AU936</f>
        <v>0</v>
      </c>
      <c r="AW936" s="23" t="str">
        <f>IF(A!AV936=0,"",A!AV936)</f>
        <v/>
      </c>
      <c r="AX936">
        <f>A!AW936</f>
        <v>0</v>
      </c>
      <c r="AY936">
        <f>A!AX936</f>
        <v>0</v>
      </c>
      <c r="AZ936">
        <f>A!AY936</f>
        <v>0</v>
      </c>
      <c r="BA936">
        <f>A!AZ936</f>
        <v>0</v>
      </c>
      <c r="BB936">
        <f>A!BA936</f>
        <v>0</v>
      </c>
      <c r="BC936">
        <f>A!BB936</f>
        <v>0</v>
      </c>
      <c r="BD936">
        <f>A!BC936</f>
        <v>0</v>
      </c>
      <c r="BE936">
        <f>A!BD936</f>
        <v>0</v>
      </c>
      <c r="BF936">
        <f>A!BE936</f>
        <v>0</v>
      </c>
      <c r="BG936">
        <f>A!BF936</f>
        <v>0</v>
      </c>
      <c r="BH936">
        <f>A!BG936</f>
        <v>0</v>
      </c>
      <c r="BI936">
        <f>A!BH936</f>
        <v>0</v>
      </c>
      <c r="BJ936">
        <f>A!BI936</f>
        <v>0</v>
      </c>
      <c r="BK936">
        <f>A!BJ936</f>
        <v>0</v>
      </c>
      <c r="BL936">
        <f>A!BK936</f>
        <v>0</v>
      </c>
      <c r="BM936">
        <f>A!BL936</f>
        <v>0</v>
      </c>
      <c r="BN936">
        <f>A!BM936</f>
        <v>0</v>
      </c>
      <c r="BO936">
        <f>A!BN936</f>
        <v>0</v>
      </c>
      <c r="BP936">
        <f>A!BO936</f>
        <v>0</v>
      </c>
      <c r="BQ936">
        <f>A!BP936</f>
        <v>0</v>
      </c>
      <c r="BR936">
        <f>A!BQ936</f>
        <v>0</v>
      </c>
      <c r="BS936">
        <f>A!BR936</f>
        <v>0</v>
      </c>
      <c r="BT936">
        <f>A!BS936</f>
        <v>0</v>
      </c>
      <c r="BU936">
        <f>A!BT936</f>
        <v>0</v>
      </c>
      <c r="BV936">
        <f>A!BU936</f>
        <v>0</v>
      </c>
      <c r="BW936">
        <f>A!BV936</f>
        <v>0</v>
      </c>
      <c r="BX936">
        <f>A!BW936</f>
        <v>0</v>
      </c>
      <c r="BY936">
        <f>A!BX936</f>
        <v>0</v>
      </c>
      <c r="BZ936">
        <f>A!BY936</f>
        <v>0</v>
      </c>
      <c r="CA936">
        <f>A!BZ936</f>
        <v>0</v>
      </c>
      <c r="CB936">
        <f>A!CA936</f>
        <v>0</v>
      </c>
      <c r="CC936">
        <f>A!CB936</f>
        <v>0</v>
      </c>
      <c r="CD936">
        <f>A!CC936</f>
        <v>0</v>
      </c>
      <c r="CE936">
        <f>A!CD936</f>
        <v>0</v>
      </c>
      <c r="CF936">
        <f>A!CE936</f>
        <v>0</v>
      </c>
      <c r="CG936">
        <f>A!CF936</f>
        <v>0</v>
      </c>
      <c r="CH936">
        <f>A!CG936</f>
        <v>0</v>
      </c>
      <c r="CI936">
        <f>A!CH936</f>
        <v>0</v>
      </c>
      <c r="CJ936">
        <f>A!CI936</f>
        <v>0</v>
      </c>
      <c r="CK936">
        <f>A!CJ936</f>
        <v>0</v>
      </c>
      <c r="CL936">
        <f>A!CK936</f>
        <v>0</v>
      </c>
      <c r="CM936">
        <f>A!CL936</f>
        <v>0</v>
      </c>
      <c r="CN936">
        <f>A!CM936</f>
        <v>0</v>
      </c>
      <c r="CO936">
        <f>A!CN936</f>
        <v>0</v>
      </c>
      <c r="CP936">
        <f>A!CO936</f>
        <v>0</v>
      </c>
      <c r="CQ936">
        <f>A!CO1246</f>
        <v>0</v>
      </c>
      <c r="CR936">
        <f>A!CP936</f>
        <v>0</v>
      </c>
      <c r="CS936">
        <f>A!CQ936</f>
        <v>0</v>
      </c>
    </row>
    <row r="937" spans="1:97" x14ac:dyDescent="0.2">
      <c r="A937">
        <f>A!A937</f>
        <v>0</v>
      </c>
      <c r="B937">
        <f>A!B937</f>
        <v>0</v>
      </c>
      <c r="C937">
        <f>A!C937</f>
        <v>0</v>
      </c>
      <c r="D937">
        <f>A!D937</f>
        <v>0</v>
      </c>
      <c r="E937">
        <f>A!E937</f>
        <v>0</v>
      </c>
      <c r="F937">
        <f>A!F937</f>
        <v>0</v>
      </c>
      <c r="G937">
        <f>A!G937</f>
        <v>0</v>
      </c>
      <c r="H937">
        <f>A!H937</f>
        <v>0</v>
      </c>
      <c r="I937">
        <f>A!I937</f>
        <v>0</v>
      </c>
      <c r="J937">
        <f>A!J937</f>
        <v>0</v>
      </c>
      <c r="K937">
        <f>A!K937</f>
        <v>0</v>
      </c>
      <c r="L937">
        <f>A!L937</f>
        <v>0</v>
      </c>
      <c r="M937">
        <f>A!M937</f>
        <v>0</v>
      </c>
      <c r="N937">
        <f>A!N937</f>
        <v>0</v>
      </c>
      <c r="O937">
        <f>A!O937</f>
        <v>0</v>
      </c>
      <c r="P937" s="23" t="str">
        <f>IF(A!P937="","",INDEX(B!$A$1:$BT$2000,MATCH(A!P937,B!$AX$1:$AX$2000,0),D!$B$5))</f>
        <v/>
      </c>
      <c r="Q937">
        <f>A!Q937</f>
        <v>0</v>
      </c>
      <c r="R937">
        <f>A!R937</f>
        <v>0</v>
      </c>
      <c r="S937">
        <f>A!S937</f>
        <v>0</v>
      </c>
      <c r="T937">
        <f>A!T937</f>
        <v>0</v>
      </c>
      <c r="U937">
        <f>A!U937</f>
        <v>0</v>
      </c>
      <c r="V937" s="23">
        <f>IF(A!V937="&lt;",1,A!V937)</f>
        <v>0</v>
      </c>
      <c r="W937">
        <f>A!W937</f>
        <v>0</v>
      </c>
      <c r="X937">
        <f>A!X937</f>
        <v>0</v>
      </c>
      <c r="Y937">
        <f>A!Y937</f>
        <v>0</v>
      </c>
      <c r="Z937" s="23">
        <f t="shared" si="14"/>
        <v>0</v>
      </c>
      <c r="AA937">
        <f>A!Z937</f>
        <v>0</v>
      </c>
      <c r="AB937">
        <f>A!AA937</f>
        <v>0</v>
      </c>
      <c r="AC937">
        <f>A!AB937</f>
        <v>0</v>
      </c>
      <c r="AD937">
        <f>A!AC937</f>
        <v>0</v>
      </c>
      <c r="AE937">
        <f>A!AD937</f>
        <v>0</v>
      </c>
      <c r="AF937">
        <f>A!AE937</f>
        <v>0</v>
      </c>
      <c r="AG937">
        <f>A!AF937</f>
        <v>0</v>
      </c>
      <c r="AH937">
        <f>A!AG937</f>
        <v>0</v>
      </c>
      <c r="AI937">
        <f>A!AH937</f>
        <v>0</v>
      </c>
      <c r="AJ937">
        <f>A!AI937</f>
        <v>0</v>
      </c>
      <c r="AK937">
        <f>A!AJ937</f>
        <v>0</v>
      </c>
      <c r="AL937">
        <f>A!AK937</f>
        <v>0</v>
      </c>
      <c r="AM937">
        <f>A!AL937</f>
        <v>0</v>
      </c>
      <c r="AN937">
        <f>A!AM937</f>
        <v>0</v>
      </c>
      <c r="AO937">
        <f>A!AN937</f>
        <v>0</v>
      </c>
      <c r="AP937">
        <f>A!AO937</f>
        <v>0</v>
      </c>
      <c r="AQ937">
        <f>A!AP937</f>
        <v>0</v>
      </c>
      <c r="AR937">
        <f>A!AQ937</f>
        <v>0</v>
      </c>
      <c r="AS937">
        <f>A!AR937</f>
        <v>0</v>
      </c>
      <c r="AT937">
        <f>A!AS937</f>
        <v>0</v>
      </c>
      <c r="AU937">
        <f>A!AT937</f>
        <v>0</v>
      </c>
      <c r="AV937">
        <f>A!AU937</f>
        <v>0</v>
      </c>
      <c r="AW937" s="23" t="str">
        <f>IF(A!AV937=0,"",A!AV937)</f>
        <v/>
      </c>
      <c r="AX937">
        <f>A!AW937</f>
        <v>0</v>
      </c>
      <c r="AY937">
        <f>A!AX937</f>
        <v>0</v>
      </c>
      <c r="AZ937">
        <f>A!AY937</f>
        <v>0</v>
      </c>
      <c r="BA937">
        <f>A!AZ937</f>
        <v>0</v>
      </c>
      <c r="BB937">
        <f>A!BA937</f>
        <v>0</v>
      </c>
      <c r="BC937">
        <f>A!BB937</f>
        <v>0</v>
      </c>
      <c r="BD937">
        <f>A!BC937</f>
        <v>0</v>
      </c>
      <c r="BE937">
        <f>A!BD937</f>
        <v>0</v>
      </c>
      <c r="BF937">
        <f>A!BE937</f>
        <v>0</v>
      </c>
      <c r="BG937">
        <f>A!BF937</f>
        <v>0</v>
      </c>
      <c r="BH937">
        <f>A!BG937</f>
        <v>0</v>
      </c>
      <c r="BI937">
        <f>A!BH937</f>
        <v>0</v>
      </c>
      <c r="BJ937">
        <f>A!BI937</f>
        <v>0</v>
      </c>
      <c r="BK937">
        <f>A!BJ937</f>
        <v>0</v>
      </c>
      <c r="BL937">
        <f>A!BK937</f>
        <v>0</v>
      </c>
      <c r="BM937">
        <f>A!BL937</f>
        <v>0</v>
      </c>
      <c r="BN937">
        <f>A!BM937</f>
        <v>0</v>
      </c>
      <c r="BO937">
        <f>A!BN937</f>
        <v>0</v>
      </c>
      <c r="BP937">
        <f>A!BO937</f>
        <v>0</v>
      </c>
      <c r="BQ937">
        <f>A!BP937</f>
        <v>0</v>
      </c>
      <c r="BR937">
        <f>A!BQ937</f>
        <v>0</v>
      </c>
      <c r="BS937">
        <f>A!BR937</f>
        <v>0</v>
      </c>
      <c r="BT937">
        <f>A!BS937</f>
        <v>0</v>
      </c>
      <c r="BU937">
        <f>A!BT937</f>
        <v>0</v>
      </c>
      <c r="BV937">
        <f>A!BU937</f>
        <v>0</v>
      </c>
      <c r="BW937">
        <f>A!BV937</f>
        <v>0</v>
      </c>
      <c r="BX937">
        <f>A!BW937</f>
        <v>0</v>
      </c>
      <c r="BY937">
        <f>A!BX937</f>
        <v>0</v>
      </c>
      <c r="BZ937">
        <f>A!BY937</f>
        <v>0</v>
      </c>
      <c r="CA937">
        <f>A!BZ937</f>
        <v>0</v>
      </c>
      <c r="CB937">
        <f>A!CA937</f>
        <v>0</v>
      </c>
      <c r="CC937">
        <f>A!CB937</f>
        <v>0</v>
      </c>
      <c r="CD937">
        <f>A!CC937</f>
        <v>0</v>
      </c>
      <c r="CE937">
        <f>A!CD937</f>
        <v>0</v>
      </c>
      <c r="CF937">
        <f>A!CE937</f>
        <v>0</v>
      </c>
      <c r="CG937">
        <f>A!CF937</f>
        <v>0</v>
      </c>
      <c r="CH937">
        <f>A!CG937</f>
        <v>0</v>
      </c>
      <c r="CI937">
        <f>A!CH937</f>
        <v>0</v>
      </c>
      <c r="CJ937">
        <f>A!CI937</f>
        <v>0</v>
      </c>
      <c r="CK937">
        <f>A!CJ937</f>
        <v>0</v>
      </c>
      <c r="CL937">
        <f>A!CK937</f>
        <v>0</v>
      </c>
      <c r="CM937">
        <f>A!CL937</f>
        <v>0</v>
      </c>
      <c r="CN937">
        <f>A!CM937</f>
        <v>0</v>
      </c>
      <c r="CO937">
        <f>A!CN937</f>
        <v>0</v>
      </c>
      <c r="CP937">
        <f>A!CO937</f>
        <v>0</v>
      </c>
      <c r="CQ937">
        <f>A!CO1247</f>
        <v>0</v>
      </c>
      <c r="CR937">
        <f>A!CP937</f>
        <v>0</v>
      </c>
      <c r="CS937">
        <f>A!CQ937</f>
        <v>0</v>
      </c>
    </row>
    <row r="938" spans="1:97" x14ac:dyDescent="0.2">
      <c r="A938">
        <f>A!A938</f>
        <v>0</v>
      </c>
      <c r="B938">
        <f>A!B938</f>
        <v>0</v>
      </c>
      <c r="C938">
        <f>A!C938</f>
        <v>0</v>
      </c>
      <c r="D938">
        <f>A!D938</f>
        <v>0</v>
      </c>
      <c r="E938">
        <f>A!E938</f>
        <v>0</v>
      </c>
      <c r="F938">
        <f>A!F938</f>
        <v>0</v>
      </c>
      <c r="G938">
        <f>A!G938</f>
        <v>0</v>
      </c>
      <c r="H938">
        <f>A!H938</f>
        <v>0</v>
      </c>
      <c r="I938">
        <f>A!I938</f>
        <v>0</v>
      </c>
      <c r="J938">
        <f>A!J938</f>
        <v>0</v>
      </c>
      <c r="K938">
        <f>A!K938</f>
        <v>0</v>
      </c>
      <c r="L938">
        <f>A!L938</f>
        <v>0</v>
      </c>
      <c r="M938">
        <f>A!M938</f>
        <v>0</v>
      </c>
      <c r="N938">
        <f>A!N938</f>
        <v>0</v>
      </c>
      <c r="O938">
        <f>A!O938</f>
        <v>0</v>
      </c>
      <c r="P938" s="23" t="str">
        <f>IF(A!P938="","",INDEX(B!$A$1:$BT$2000,MATCH(A!P938,B!$AX$1:$AX$2000,0),D!$B$5))</f>
        <v/>
      </c>
      <c r="Q938">
        <f>A!Q938</f>
        <v>0</v>
      </c>
      <c r="R938">
        <f>A!R938</f>
        <v>0</v>
      </c>
      <c r="S938">
        <f>A!S938</f>
        <v>0</v>
      </c>
      <c r="T938">
        <f>A!T938</f>
        <v>0</v>
      </c>
      <c r="U938">
        <f>A!U938</f>
        <v>0</v>
      </c>
      <c r="V938" s="23">
        <f>IF(A!V938="&lt;",1,A!V938)</f>
        <v>0</v>
      </c>
      <c r="W938">
        <f>A!W938</f>
        <v>0</v>
      </c>
      <c r="X938">
        <f>A!X938</f>
        <v>0</v>
      </c>
      <c r="Y938">
        <f>A!Y938</f>
        <v>0</v>
      </c>
      <c r="Z938" s="23">
        <f t="shared" si="14"/>
        <v>0</v>
      </c>
      <c r="AA938">
        <f>A!Z938</f>
        <v>0</v>
      </c>
      <c r="AB938">
        <f>A!AA938</f>
        <v>0</v>
      </c>
      <c r="AC938">
        <f>A!AB938</f>
        <v>0</v>
      </c>
      <c r="AD938">
        <f>A!AC938</f>
        <v>0</v>
      </c>
      <c r="AE938">
        <f>A!AD938</f>
        <v>0</v>
      </c>
      <c r="AF938">
        <f>A!AE938</f>
        <v>0</v>
      </c>
      <c r="AG938">
        <f>A!AF938</f>
        <v>0</v>
      </c>
      <c r="AH938">
        <f>A!AG938</f>
        <v>0</v>
      </c>
      <c r="AI938">
        <f>A!AH938</f>
        <v>0</v>
      </c>
      <c r="AJ938">
        <f>A!AI938</f>
        <v>0</v>
      </c>
      <c r="AK938">
        <f>A!AJ938</f>
        <v>0</v>
      </c>
      <c r="AL938">
        <f>A!AK938</f>
        <v>0</v>
      </c>
      <c r="AM938">
        <f>A!AL938</f>
        <v>0</v>
      </c>
      <c r="AN938">
        <f>A!AM938</f>
        <v>0</v>
      </c>
      <c r="AO938">
        <f>A!AN938</f>
        <v>0</v>
      </c>
      <c r="AP938">
        <f>A!AO938</f>
        <v>0</v>
      </c>
      <c r="AQ938">
        <f>A!AP938</f>
        <v>0</v>
      </c>
      <c r="AR938">
        <f>A!AQ938</f>
        <v>0</v>
      </c>
      <c r="AS938">
        <f>A!AR938</f>
        <v>0</v>
      </c>
      <c r="AT938">
        <f>A!AS938</f>
        <v>0</v>
      </c>
      <c r="AU938">
        <f>A!AT938</f>
        <v>0</v>
      </c>
      <c r="AV938">
        <f>A!AU938</f>
        <v>0</v>
      </c>
      <c r="AW938" s="23" t="str">
        <f>IF(A!AV938=0,"",A!AV938)</f>
        <v/>
      </c>
      <c r="AX938">
        <f>A!AW938</f>
        <v>0</v>
      </c>
      <c r="AY938">
        <f>A!AX938</f>
        <v>0</v>
      </c>
      <c r="AZ938">
        <f>A!AY938</f>
        <v>0</v>
      </c>
      <c r="BA938">
        <f>A!AZ938</f>
        <v>0</v>
      </c>
      <c r="BB938">
        <f>A!BA938</f>
        <v>0</v>
      </c>
      <c r="BC938">
        <f>A!BB938</f>
        <v>0</v>
      </c>
      <c r="BD938">
        <f>A!BC938</f>
        <v>0</v>
      </c>
      <c r="BE938">
        <f>A!BD938</f>
        <v>0</v>
      </c>
      <c r="BF938">
        <f>A!BE938</f>
        <v>0</v>
      </c>
      <c r="BG938">
        <f>A!BF938</f>
        <v>0</v>
      </c>
      <c r="BH938">
        <f>A!BG938</f>
        <v>0</v>
      </c>
      <c r="BI938">
        <f>A!BH938</f>
        <v>0</v>
      </c>
      <c r="BJ938">
        <f>A!BI938</f>
        <v>0</v>
      </c>
      <c r="BK938">
        <f>A!BJ938</f>
        <v>0</v>
      </c>
      <c r="BL938">
        <f>A!BK938</f>
        <v>0</v>
      </c>
      <c r="BM938">
        <f>A!BL938</f>
        <v>0</v>
      </c>
      <c r="BN938">
        <f>A!BM938</f>
        <v>0</v>
      </c>
      <c r="BO938">
        <f>A!BN938</f>
        <v>0</v>
      </c>
      <c r="BP938">
        <f>A!BO938</f>
        <v>0</v>
      </c>
      <c r="BQ938">
        <f>A!BP938</f>
        <v>0</v>
      </c>
      <c r="BR938">
        <f>A!BQ938</f>
        <v>0</v>
      </c>
      <c r="BS938">
        <f>A!BR938</f>
        <v>0</v>
      </c>
      <c r="BT938">
        <f>A!BS938</f>
        <v>0</v>
      </c>
      <c r="BU938">
        <f>A!BT938</f>
        <v>0</v>
      </c>
      <c r="BV938">
        <f>A!BU938</f>
        <v>0</v>
      </c>
      <c r="BW938">
        <f>A!BV938</f>
        <v>0</v>
      </c>
      <c r="BX938">
        <f>A!BW938</f>
        <v>0</v>
      </c>
      <c r="BY938">
        <f>A!BX938</f>
        <v>0</v>
      </c>
      <c r="BZ938">
        <f>A!BY938</f>
        <v>0</v>
      </c>
      <c r="CA938">
        <f>A!BZ938</f>
        <v>0</v>
      </c>
      <c r="CB938">
        <f>A!CA938</f>
        <v>0</v>
      </c>
      <c r="CC938">
        <f>A!CB938</f>
        <v>0</v>
      </c>
      <c r="CD938">
        <f>A!CC938</f>
        <v>0</v>
      </c>
      <c r="CE938">
        <f>A!CD938</f>
        <v>0</v>
      </c>
      <c r="CF938">
        <f>A!CE938</f>
        <v>0</v>
      </c>
      <c r="CG938">
        <f>A!CF938</f>
        <v>0</v>
      </c>
      <c r="CH938">
        <f>A!CG938</f>
        <v>0</v>
      </c>
      <c r="CI938">
        <f>A!CH938</f>
        <v>0</v>
      </c>
      <c r="CJ938">
        <f>A!CI938</f>
        <v>0</v>
      </c>
      <c r="CK938">
        <f>A!CJ938</f>
        <v>0</v>
      </c>
      <c r="CL938">
        <f>A!CK938</f>
        <v>0</v>
      </c>
      <c r="CM938">
        <f>A!CL938</f>
        <v>0</v>
      </c>
      <c r="CN938">
        <f>A!CM938</f>
        <v>0</v>
      </c>
      <c r="CO938">
        <f>A!CN938</f>
        <v>0</v>
      </c>
      <c r="CP938">
        <f>A!CO938</f>
        <v>0</v>
      </c>
      <c r="CQ938">
        <f>A!CO1248</f>
        <v>0</v>
      </c>
      <c r="CR938">
        <f>A!CP938</f>
        <v>0</v>
      </c>
      <c r="CS938">
        <f>A!CQ938</f>
        <v>0</v>
      </c>
    </row>
    <row r="939" spans="1:97" x14ac:dyDescent="0.2">
      <c r="A939">
        <f>A!A939</f>
        <v>0</v>
      </c>
      <c r="B939">
        <f>A!B939</f>
        <v>0</v>
      </c>
      <c r="C939">
        <f>A!C939</f>
        <v>0</v>
      </c>
      <c r="D939">
        <f>A!D939</f>
        <v>0</v>
      </c>
      <c r="E939">
        <f>A!E939</f>
        <v>0</v>
      </c>
      <c r="F939">
        <f>A!F939</f>
        <v>0</v>
      </c>
      <c r="G939">
        <f>A!G939</f>
        <v>0</v>
      </c>
      <c r="H939">
        <f>A!H939</f>
        <v>0</v>
      </c>
      <c r="I939">
        <f>A!I939</f>
        <v>0</v>
      </c>
      <c r="J939">
        <f>A!J939</f>
        <v>0</v>
      </c>
      <c r="K939">
        <f>A!K939</f>
        <v>0</v>
      </c>
      <c r="L939">
        <f>A!L939</f>
        <v>0</v>
      </c>
      <c r="M939">
        <f>A!M939</f>
        <v>0</v>
      </c>
      <c r="N939">
        <f>A!N939</f>
        <v>0</v>
      </c>
      <c r="O939">
        <f>A!O939</f>
        <v>0</v>
      </c>
      <c r="P939" s="23" t="str">
        <f>IF(A!P939="","",INDEX(B!$A$1:$BT$2000,MATCH(A!P939,B!$AX$1:$AX$2000,0),D!$B$5))</f>
        <v/>
      </c>
      <c r="Q939">
        <f>A!Q939</f>
        <v>0</v>
      </c>
      <c r="R939">
        <f>A!R939</f>
        <v>0</v>
      </c>
      <c r="S939">
        <f>A!S939</f>
        <v>0</v>
      </c>
      <c r="T939">
        <f>A!T939</f>
        <v>0</v>
      </c>
      <c r="U939">
        <f>A!U939</f>
        <v>0</v>
      </c>
      <c r="V939" s="23">
        <f>IF(A!V939="&lt;",1,A!V939)</f>
        <v>0</v>
      </c>
      <c r="W939">
        <f>A!W939</f>
        <v>0</v>
      </c>
      <c r="X939">
        <f>A!X939</f>
        <v>0</v>
      </c>
      <c r="Y939">
        <f>A!Y939</f>
        <v>0</v>
      </c>
      <c r="Z939" s="23">
        <f t="shared" si="14"/>
        <v>0</v>
      </c>
      <c r="AA939">
        <f>A!Z939</f>
        <v>0</v>
      </c>
      <c r="AB939">
        <f>A!AA939</f>
        <v>0</v>
      </c>
      <c r="AC939">
        <f>A!AB939</f>
        <v>0</v>
      </c>
      <c r="AD939">
        <f>A!AC939</f>
        <v>0</v>
      </c>
      <c r="AE939">
        <f>A!AD939</f>
        <v>0</v>
      </c>
      <c r="AF939">
        <f>A!AE939</f>
        <v>0</v>
      </c>
      <c r="AG939">
        <f>A!AF939</f>
        <v>0</v>
      </c>
      <c r="AH939">
        <f>A!AG939</f>
        <v>0</v>
      </c>
      <c r="AI939">
        <f>A!AH939</f>
        <v>0</v>
      </c>
      <c r="AJ939">
        <f>A!AI939</f>
        <v>0</v>
      </c>
      <c r="AK939">
        <f>A!AJ939</f>
        <v>0</v>
      </c>
      <c r="AL939">
        <f>A!AK939</f>
        <v>0</v>
      </c>
      <c r="AM939">
        <f>A!AL939</f>
        <v>0</v>
      </c>
      <c r="AN939">
        <f>A!AM939</f>
        <v>0</v>
      </c>
      <c r="AO939">
        <f>A!AN939</f>
        <v>0</v>
      </c>
      <c r="AP939">
        <f>A!AO939</f>
        <v>0</v>
      </c>
      <c r="AQ939">
        <f>A!AP939</f>
        <v>0</v>
      </c>
      <c r="AR939">
        <f>A!AQ939</f>
        <v>0</v>
      </c>
      <c r="AS939">
        <f>A!AR939</f>
        <v>0</v>
      </c>
      <c r="AT939">
        <f>A!AS939</f>
        <v>0</v>
      </c>
      <c r="AU939">
        <f>A!AT939</f>
        <v>0</v>
      </c>
      <c r="AV939">
        <f>A!AU939</f>
        <v>0</v>
      </c>
      <c r="AW939" s="23" t="str">
        <f>IF(A!AV939=0,"",A!AV939)</f>
        <v/>
      </c>
      <c r="AX939">
        <f>A!AW939</f>
        <v>0</v>
      </c>
      <c r="AY939">
        <f>A!AX939</f>
        <v>0</v>
      </c>
      <c r="AZ939">
        <f>A!AY939</f>
        <v>0</v>
      </c>
      <c r="BA939">
        <f>A!AZ939</f>
        <v>0</v>
      </c>
      <c r="BB939">
        <f>A!BA939</f>
        <v>0</v>
      </c>
      <c r="BC939">
        <f>A!BB939</f>
        <v>0</v>
      </c>
      <c r="BD939">
        <f>A!BC939</f>
        <v>0</v>
      </c>
      <c r="BE939">
        <f>A!BD939</f>
        <v>0</v>
      </c>
      <c r="BF939">
        <f>A!BE939</f>
        <v>0</v>
      </c>
      <c r="BG939">
        <f>A!BF939</f>
        <v>0</v>
      </c>
      <c r="BH939">
        <f>A!BG939</f>
        <v>0</v>
      </c>
      <c r="BI939">
        <f>A!BH939</f>
        <v>0</v>
      </c>
      <c r="BJ939">
        <f>A!BI939</f>
        <v>0</v>
      </c>
      <c r="BK939">
        <f>A!BJ939</f>
        <v>0</v>
      </c>
      <c r="BL939">
        <f>A!BK939</f>
        <v>0</v>
      </c>
      <c r="BM939">
        <f>A!BL939</f>
        <v>0</v>
      </c>
      <c r="BN939">
        <f>A!BM939</f>
        <v>0</v>
      </c>
      <c r="BO939">
        <f>A!BN939</f>
        <v>0</v>
      </c>
      <c r="BP939">
        <f>A!BO939</f>
        <v>0</v>
      </c>
      <c r="BQ939">
        <f>A!BP939</f>
        <v>0</v>
      </c>
      <c r="BR939">
        <f>A!BQ939</f>
        <v>0</v>
      </c>
      <c r="BS939">
        <f>A!BR939</f>
        <v>0</v>
      </c>
      <c r="BT939">
        <f>A!BS939</f>
        <v>0</v>
      </c>
      <c r="BU939">
        <f>A!BT939</f>
        <v>0</v>
      </c>
      <c r="BV939">
        <f>A!BU939</f>
        <v>0</v>
      </c>
      <c r="BW939">
        <f>A!BV939</f>
        <v>0</v>
      </c>
      <c r="BX939">
        <f>A!BW939</f>
        <v>0</v>
      </c>
      <c r="BY939">
        <f>A!BX939</f>
        <v>0</v>
      </c>
      <c r="BZ939">
        <f>A!BY939</f>
        <v>0</v>
      </c>
      <c r="CA939">
        <f>A!BZ939</f>
        <v>0</v>
      </c>
      <c r="CB939">
        <f>A!CA939</f>
        <v>0</v>
      </c>
      <c r="CC939">
        <f>A!CB939</f>
        <v>0</v>
      </c>
      <c r="CD939">
        <f>A!CC939</f>
        <v>0</v>
      </c>
      <c r="CE939">
        <f>A!CD939</f>
        <v>0</v>
      </c>
      <c r="CF939">
        <f>A!CE939</f>
        <v>0</v>
      </c>
      <c r="CG939">
        <f>A!CF939</f>
        <v>0</v>
      </c>
      <c r="CH939">
        <f>A!CG939</f>
        <v>0</v>
      </c>
      <c r="CI939">
        <f>A!CH939</f>
        <v>0</v>
      </c>
      <c r="CJ939">
        <f>A!CI939</f>
        <v>0</v>
      </c>
      <c r="CK939">
        <f>A!CJ939</f>
        <v>0</v>
      </c>
      <c r="CL939">
        <f>A!CK939</f>
        <v>0</v>
      </c>
      <c r="CM939">
        <f>A!CL939</f>
        <v>0</v>
      </c>
      <c r="CN939">
        <f>A!CM939</f>
        <v>0</v>
      </c>
      <c r="CO939">
        <f>A!CN939</f>
        <v>0</v>
      </c>
      <c r="CP939">
        <f>A!CO939</f>
        <v>0</v>
      </c>
      <c r="CQ939">
        <f>A!CO1249</f>
        <v>0</v>
      </c>
      <c r="CR939">
        <f>A!CP939</f>
        <v>0</v>
      </c>
      <c r="CS939">
        <f>A!CQ939</f>
        <v>0</v>
      </c>
    </row>
    <row r="940" spans="1:97" x14ac:dyDescent="0.2">
      <c r="A940">
        <f>A!A940</f>
        <v>0</v>
      </c>
      <c r="B940">
        <f>A!B940</f>
        <v>0</v>
      </c>
      <c r="C940">
        <f>A!C940</f>
        <v>0</v>
      </c>
      <c r="D940">
        <f>A!D940</f>
        <v>0</v>
      </c>
      <c r="E940">
        <f>A!E940</f>
        <v>0</v>
      </c>
      <c r="F940">
        <f>A!F940</f>
        <v>0</v>
      </c>
      <c r="G940">
        <f>A!G940</f>
        <v>0</v>
      </c>
      <c r="H940">
        <f>A!H940</f>
        <v>0</v>
      </c>
      <c r="I940">
        <f>A!I940</f>
        <v>0</v>
      </c>
      <c r="J940">
        <f>A!J940</f>
        <v>0</v>
      </c>
      <c r="K940">
        <f>A!K940</f>
        <v>0</v>
      </c>
      <c r="L940">
        <f>A!L940</f>
        <v>0</v>
      </c>
      <c r="M940">
        <f>A!M940</f>
        <v>0</v>
      </c>
      <c r="N940">
        <f>A!N940</f>
        <v>0</v>
      </c>
      <c r="O940">
        <f>A!O940</f>
        <v>0</v>
      </c>
      <c r="P940" s="23" t="str">
        <f>IF(A!P940="","",INDEX(B!$A$1:$BT$2000,MATCH(A!P940,B!$AX$1:$AX$2000,0),D!$B$5))</f>
        <v/>
      </c>
      <c r="Q940">
        <f>A!Q940</f>
        <v>0</v>
      </c>
      <c r="R940">
        <f>A!R940</f>
        <v>0</v>
      </c>
      <c r="S940">
        <f>A!S940</f>
        <v>0</v>
      </c>
      <c r="T940">
        <f>A!T940</f>
        <v>0</v>
      </c>
      <c r="U940">
        <f>A!U940</f>
        <v>0</v>
      </c>
      <c r="V940" s="23">
        <f>IF(A!V940="&lt;",1,A!V940)</f>
        <v>0</v>
      </c>
      <c r="W940">
        <f>A!W940</f>
        <v>0</v>
      </c>
      <c r="X940">
        <f>A!X940</f>
        <v>0</v>
      </c>
      <c r="Y940">
        <f>A!Y940</f>
        <v>0</v>
      </c>
      <c r="Z940" s="23">
        <f t="shared" si="14"/>
        <v>0</v>
      </c>
      <c r="AA940">
        <f>A!Z940</f>
        <v>0</v>
      </c>
      <c r="AB940">
        <f>A!AA940</f>
        <v>0</v>
      </c>
      <c r="AC940">
        <f>A!AB940</f>
        <v>0</v>
      </c>
      <c r="AD940">
        <f>A!AC940</f>
        <v>0</v>
      </c>
      <c r="AE940">
        <f>A!AD940</f>
        <v>0</v>
      </c>
      <c r="AF940">
        <f>A!AE940</f>
        <v>0</v>
      </c>
      <c r="AG940">
        <f>A!AF940</f>
        <v>0</v>
      </c>
      <c r="AH940">
        <f>A!AG940</f>
        <v>0</v>
      </c>
      <c r="AI940">
        <f>A!AH940</f>
        <v>0</v>
      </c>
      <c r="AJ940">
        <f>A!AI940</f>
        <v>0</v>
      </c>
      <c r="AK940">
        <f>A!AJ940</f>
        <v>0</v>
      </c>
      <c r="AL940">
        <f>A!AK940</f>
        <v>0</v>
      </c>
      <c r="AM940">
        <f>A!AL940</f>
        <v>0</v>
      </c>
      <c r="AN940">
        <f>A!AM940</f>
        <v>0</v>
      </c>
      <c r="AO940">
        <f>A!AN940</f>
        <v>0</v>
      </c>
      <c r="AP940">
        <f>A!AO940</f>
        <v>0</v>
      </c>
      <c r="AQ940">
        <f>A!AP940</f>
        <v>0</v>
      </c>
      <c r="AR940">
        <f>A!AQ940</f>
        <v>0</v>
      </c>
      <c r="AS940">
        <f>A!AR940</f>
        <v>0</v>
      </c>
      <c r="AT940">
        <f>A!AS940</f>
        <v>0</v>
      </c>
      <c r="AU940">
        <f>A!AT940</f>
        <v>0</v>
      </c>
      <c r="AV940">
        <f>A!AU940</f>
        <v>0</v>
      </c>
      <c r="AW940" s="23" t="str">
        <f>IF(A!AV940=0,"",A!AV940)</f>
        <v/>
      </c>
      <c r="AX940">
        <f>A!AW940</f>
        <v>0</v>
      </c>
      <c r="AY940">
        <f>A!AX940</f>
        <v>0</v>
      </c>
      <c r="AZ940">
        <f>A!AY940</f>
        <v>0</v>
      </c>
      <c r="BA940">
        <f>A!AZ940</f>
        <v>0</v>
      </c>
      <c r="BB940">
        <f>A!BA940</f>
        <v>0</v>
      </c>
      <c r="BC940">
        <f>A!BB940</f>
        <v>0</v>
      </c>
      <c r="BD940">
        <f>A!BC940</f>
        <v>0</v>
      </c>
      <c r="BE940">
        <f>A!BD940</f>
        <v>0</v>
      </c>
      <c r="BF940">
        <f>A!BE940</f>
        <v>0</v>
      </c>
      <c r="BG940">
        <f>A!BF940</f>
        <v>0</v>
      </c>
      <c r="BH940">
        <f>A!BG940</f>
        <v>0</v>
      </c>
      <c r="BI940">
        <f>A!BH940</f>
        <v>0</v>
      </c>
      <c r="BJ940">
        <f>A!BI940</f>
        <v>0</v>
      </c>
      <c r="BK940">
        <f>A!BJ940</f>
        <v>0</v>
      </c>
      <c r="BL940">
        <f>A!BK940</f>
        <v>0</v>
      </c>
      <c r="BM940">
        <f>A!BL940</f>
        <v>0</v>
      </c>
      <c r="BN940">
        <f>A!BM940</f>
        <v>0</v>
      </c>
      <c r="BO940">
        <f>A!BN940</f>
        <v>0</v>
      </c>
      <c r="BP940">
        <f>A!BO940</f>
        <v>0</v>
      </c>
      <c r="BQ940">
        <f>A!BP940</f>
        <v>0</v>
      </c>
      <c r="BR940">
        <f>A!BQ940</f>
        <v>0</v>
      </c>
      <c r="BS940">
        <f>A!BR940</f>
        <v>0</v>
      </c>
      <c r="BT940">
        <f>A!BS940</f>
        <v>0</v>
      </c>
      <c r="BU940">
        <f>A!BT940</f>
        <v>0</v>
      </c>
      <c r="BV940">
        <f>A!BU940</f>
        <v>0</v>
      </c>
      <c r="BW940">
        <f>A!BV940</f>
        <v>0</v>
      </c>
      <c r="BX940">
        <f>A!BW940</f>
        <v>0</v>
      </c>
      <c r="BY940">
        <f>A!BX940</f>
        <v>0</v>
      </c>
      <c r="BZ940">
        <f>A!BY940</f>
        <v>0</v>
      </c>
      <c r="CA940">
        <f>A!BZ940</f>
        <v>0</v>
      </c>
      <c r="CB940">
        <f>A!CA940</f>
        <v>0</v>
      </c>
      <c r="CC940">
        <f>A!CB940</f>
        <v>0</v>
      </c>
      <c r="CD940">
        <f>A!CC940</f>
        <v>0</v>
      </c>
      <c r="CE940">
        <f>A!CD940</f>
        <v>0</v>
      </c>
      <c r="CF940">
        <f>A!CE940</f>
        <v>0</v>
      </c>
      <c r="CG940">
        <f>A!CF940</f>
        <v>0</v>
      </c>
      <c r="CH940">
        <f>A!CG940</f>
        <v>0</v>
      </c>
      <c r="CI940">
        <f>A!CH940</f>
        <v>0</v>
      </c>
      <c r="CJ940">
        <f>A!CI940</f>
        <v>0</v>
      </c>
      <c r="CK940">
        <f>A!CJ940</f>
        <v>0</v>
      </c>
      <c r="CL940">
        <f>A!CK940</f>
        <v>0</v>
      </c>
      <c r="CM940">
        <f>A!CL940</f>
        <v>0</v>
      </c>
      <c r="CN940">
        <f>A!CM940</f>
        <v>0</v>
      </c>
      <c r="CO940">
        <f>A!CN940</f>
        <v>0</v>
      </c>
      <c r="CP940">
        <f>A!CO940</f>
        <v>0</v>
      </c>
      <c r="CQ940">
        <f>A!CO1250</f>
        <v>0</v>
      </c>
      <c r="CR940">
        <f>A!CP940</f>
        <v>0</v>
      </c>
      <c r="CS940">
        <f>A!CQ940</f>
        <v>0</v>
      </c>
    </row>
    <row r="941" spans="1:97" x14ac:dyDescent="0.2">
      <c r="A941">
        <f>A!A941</f>
        <v>0</v>
      </c>
      <c r="B941">
        <f>A!B941</f>
        <v>0</v>
      </c>
      <c r="C941">
        <f>A!C941</f>
        <v>0</v>
      </c>
      <c r="D941">
        <f>A!D941</f>
        <v>0</v>
      </c>
      <c r="E941">
        <f>A!E941</f>
        <v>0</v>
      </c>
      <c r="F941">
        <f>A!F941</f>
        <v>0</v>
      </c>
      <c r="G941">
        <f>A!G941</f>
        <v>0</v>
      </c>
      <c r="H941">
        <f>A!H941</f>
        <v>0</v>
      </c>
      <c r="I941">
        <f>A!I941</f>
        <v>0</v>
      </c>
      <c r="J941">
        <f>A!J941</f>
        <v>0</v>
      </c>
      <c r="K941">
        <f>A!K941</f>
        <v>0</v>
      </c>
      <c r="L941">
        <f>A!L941</f>
        <v>0</v>
      </c>
      <c r="M941">
        <f>A!M941</f>
        <v>0</v>
      </c>
      <c r="N941">
        <f>A!N941</f>
        <v>0</v>
      </c>
      <c r="O941">
        <f>A!O941</f>
        <v>0</v>
      </c>
      <c r="P941" s="23" t="str">
        <f>IF(A!P941="","",INDEX(B!$A$1:$BT$2000,MATCH(A!P941,B!$AX$1:$AX$2000,0),D!$B$5))</f>
        <v/>
      </c>
      <c r="Q941">
        <f>A!Q941</f>
        <v>0</v>
      </c>
      <c r="R941">
        <f>A!R941</f>
        <v>0</v>
      </c>
      <c r="S941">
        <f>A!S941</f>
        <v>0</v>
      </c>
      <c r="T941">
        <f>A!T941</f>
        <v>0</v>
      </c>
      <c r="U941">
        <f>A!U941</f>
        <v>0</v>
      </c>
      <c r="V941" s="23">
        <f>IF(A!V941="&lt;",1,A!V941)</f>
        <v>0</v>
      </c>
      <c r="W941">
        <f>A!W941</f>
        <v>0</v>
      </c>
      <c r="X941">
        <f>A!X941</f>
        <v>0</v>
      </c>
      <c r="Y941">
        <f>A!Y941</f>
        <v>0</v>
      </c>
      <c r="Z941" s="23">
        <f t="shared" si="14"/>
        <v>0</v>
      </c>
      <c r="AA941">
        <f>A!Z941</f>
        <v>0</v>
      </c>
      <c r="AB941">
        <f>A!AA941</f>
        <v>0</v>
      </c>
      <c r="AC941">
        <f>A!AB941</f>
        <v>0</v>
      </c>
      <c r="AD941">
        <f>A!AC941</f>
        <v>0</v>
      </c>
      <c r="AE941">
        <f>A!AD941</f>
        <v>0</v>
      </c>
      <c r="AF941">
        <f>A!AE941</f>
        <v>0</v>
      </c>
      <c r="AG941">
        <f>A!AF941</f>
        <v>0</v>
      </c>
      <c r="AH941">
        <f>A!AG941</f>
        <v>0</v>
      </c>
      <c r="AI941">
        <f>A!AH941</f>
        <v>0</v>
      </c>
      <c r="AJ941">
        <f>A!AI941</f>
        <v>0</v>
      </c>
      <c r="AK941">
        <f>A!AJ941</f>
        <v>0</v>
      </c>
      <c r="AL941">
        <f>A!AK941</f>
        <v>0</v>
      </c>
      <c r="AM941">
        <f>A!AL941</f>
        <v>0</v>
      </c>
      <c r="AN941">
        <f>A!AM941</f>
        <v>0</v>
      </c>
      <c r="AO941">
        <f>A!AN941</f>
        <v>0</v>
      </c>
      <c r="AP941">
        <f>A!AO941</f>
        <v>0</v>
      </c>
      <c r="AQ941">
        <f>A!AP941</f>
        <v>0</v>
      </c>
      <c r="AR941">
        <f>A!AQ941</f>
        <v>0</v>
      </c>
      <c r="AS941">
        <f>A!AR941</f>
        <v>0</v>
      </c>
      <c r="AT941">
        <f>A!AS941</f>
        <v>0</v>
      </c>
      <c r="AU941">
        <f>A!AT941</f>
        <v>0</v>
      </c>
      <c r="AV941">
        <f>A!AU941</f>
        <v>0</v>
      </c>
      <c r="AW941" s="23" t="str">
        <f>IF(A!AV941=0,"",A!AV941)</f>
        <v/>
      </c>
      <c r="AX941">
        <f>A!AW941</f>
        <v>0</v>
      </c>
      <c r="AY941">
        <f>A!AX941</f>
        <v>0</v>
      </c>
      <c r="AZ941">
        <f>A!AY941</f>
        <v>0</v>
      </c>
      <c r="BA941">
        <f>A!AZ941</f>
        <v>0</v>
      </c>
      <c r="BB941">
        <f>A!BA941</f>
        <v>0</v>
      </c>
      <c r="BC941">
        <f>A!BB941</f>
        <v>0</v>
      </c>
      <c r="BD941">
        <f>A!BC941</f>
        <v>0</v>
      </c>
      <c r="BE941">
        <f>A!BD941</f>
        <v>0</v>
      </c>
      <c r="BF941">
        <f>A!BE941</f>
        <v>0</v>
      </c>
      <c r="BG941">
        <f>A!BF941</f>
        <v>0</v>
      </c>
      <c r="BH941">
        <f>A!BG941</f>
        <v>0</v>
      </c>
      <c r="BI941">
        <f>A!BH941</f>
        <v>0</v>
      </c>
      <c r="BJ941">
        <f>A!BI941</f>
        <v>0</v>
      </c>
      <c r="BK941">
        <f>A!BJ941</f>
        <v>0</v>
      </c>
      <c r="BL941">
        <f>A!BK941</f>
        <v>0</v>
      </c>
      <c r="BM941">
        <f>A!BL941</f>
        <v>0</v>
      </c>
      <c r="BN941">
        <f>A!BM941</f>
        <v>0</v>
      </c>
      <c r="BO941">
        <f>A!BN941</f>
        <v>0</v>
      </c>
      <c r="BP941">
        <f>A!BO941</f>
        <v>0</v>
      </c>
      <c r="BQ941">
        <f>A!BP941</f>
        <v>0</v>
      </c>
      <c r="BR941">
        <f>A!BQ941</f>
        <v>0</v>
      </c>
      <c r="BS941">
        <f>A!BR941</f>
        <v>0</v>
      </c>
      <c r="BT941">
        <f>A!BS941</f>
        <v>0</v>
      </c>
      <c r="BU941">
        <f>A!BT941</f>
        <v>0</v>
      </c>
      <c r="BV941">
        <f>A!BU941</f>
        <v>0</v>
      </c>
      <c r="BW941">
        <f>A!BV941</f>
        <v>0</v>
      </c>
      <c r="BX941">
        <f>A!BW941</f>
        <v>0</v>
      </c>
      <c r="BY941">
        <f>A!BX941</f>
        <v>0</v>
      </c>
      <c r="BZ941">
        <f>A!BY941</f>
        <v>0</v>
      </c>
      <c r="CA941">
        <f>A!BZ941</f>
        <v>0</v>
      </c>
      <c r="CB941">
        <f>A!CA941</f>
        <v>0</v>
      </c>
      <c r="CC941">
        <f>A!CB941</f>
        <v>0</v>
      </c>
      <c r="CD941">
        <f>A!CC941</f>
        <v>0</v>
      </c>
      <c r="CE941">
        <f>A!CD941</f>
        <v>0</v>
      </c>
      <c r="CF941">
        <f>A!CE941</f>
        <v>0</v>
      </c>
      <c r="CG941">
        <f>A!CF941</f>
        <v>0</v>
      </c>
      <c r="CH941">
        <f>A!CG941</f>
        <v>0</v>
      </c>
      <c r="CI941">
        <f>A!CH941</f>
        <v>0</v>
      </c>
      <c r="CJ941">
        <f>A!CI941</f>
        <v>0</v>
      </c>
      <c r="CK941">
        <f>A!CJ941</f>
        <v>0</v>
      </c>
      <c r="CL941">
        <f>A!CK941</f>
        <v>0</v>
      </c>
      <c r="CM941">
        <f>A!CL941</f>
        <v>0</v>
      </c>
      <c r="CN941">
        <f>A!CM941</f>
        <v>0</v>
      </c>
      <c r="CO941">
        <f>A!CN941</f>
        <v>0</v>
      </c>
      <c r="CP941">
        <f>A!CO941</f>
        <v>0</v>
      </c>
      <c r="CQ941">
        <f>A!CO1251</f>
        <v>0</v>
      </c>
      <c r="CR941">
        <f>A!CP941</f>
        <v>0</v>
      </c>
      <c r="CS941">
        <f>A!CQ941</f>
        <v>0</v>
      </c>
    </row>
    <row r="942" spans="1:97" x14ac:dyDescent="0.2">
      <c r="A942">
        <f>A!A942</f>
        <v>0</v>
      </c>
      <c r="B942">
        <f>A!B942</f>
        <v>0</v>
      </c>
      <c r="C942">
        <f>A!C942</f>
        <v>0</v>
      </c>
      <c r="D942">
        <f>A!D942</f>
        <v>0</v>
      </c>
      <c r="E942">
        <f>A!E942</f>
        <v>0</v>
      </c>
      <c r="F942">
        <f>A!F942</f>
        <v>0</v>
      </c>
      <c r="G942">
        <f>A!G942</f>
        <v>0</v>
      </c>
      <c r="H942">
        <f>A!H942</f>
        <v>0</v>
      </c>
      <c r="I942">
        <f>A!I942</f>
        <v>0</v>
      </c>
      <c r="J942">
        <f>A!J942</f>
        <v>0</v>
      </c>
      <c r="K942">
        <f>A!K942</f>
        <v>0</v>
      </c>
      <c r="L942">
        <f>A!L942</f>
        <v>0</v>
      </c>
      <c r="M942">
        <f>A!M942</f>
        <v>0</v>
      </c>
      <c r="N942">
        <f>A!N942</f>
        <v>0</v>
      </c>
      <c r="O942">
        <f>A!O942</f>
        <v>0</v>
      </c>
      <c r="P942" s="23" t="str">
        <f>IF(A!P942="","",INDEX(B!$A$1:$BT$2000,MATCH(A!P942,B!$AX$1:$AX$2000,0),D!$B$5))</f>
        <v/>
      </c>
      <c r="Q942">
        <f>A!Q942</f>
        <v>0</v>
      </c>
      <c r="R942">
        <f>A!R942</f>
        <v>0</v>
      </c>
      <c r="S942">
        <f>A!S942</f>
        <v>0</v>
      </c>
      <c r="T942">
        <f>A!T942</f>
        <v>0</v>
      </c>
      <c r="U942">
        <f>A!U942</f>
        <v>0</v>
      </c>
      <c r="V942" s="23">
        <f>IF(A!V942="&lt;",1,A!V942)</f>
        <v>0</v>
      </c>
      <c r="W942">
        <f>A!W942</f>
        <v>0</v>
      </c>
      <c r="X942">
        <f>A!X942</f>
        <v>0</v>
      </c>
      <c r="Y942">
        <f>A!Y942</f>
        <v>0</v>
      </c>
      <c r="Z942" s="23">
        <f t="shared" si="14"/>
        <v>0</v>
      </c>
      <c r="AA942">
        <f>A!Z942</f>
        <v>0</v>
      </c>
      <c r="AB942">
        <f>A!AA942</f>
        <v>0</v>
      </c>
      <c r="AC942">
        <f>A!AB942</f>
        <v>0</v>
      </c>
      <c r="AD942">
        <f>A!AC942</f>
        <v>0</v>
      </c>
      <c r="AE942">
        <f>A!AD942</f>
        <v>0</v>
      </c>
      <c r="AF942">
        <f>A!AE942</f>
        <v>0</v>
      </c>
      <c r="AG942">
        <f>A!AF942</f>
        <v>0</v>
      </c>
      <c r="AH942">
        <f>A!AG942</f>
        <v>0</v>
      </c>
      <c r="AI942">
        <f>A!AH942</f>
        <v>0</v>
      </c>
      <c r="AJ942">
        <f>A!AI942</f>
        <v>0</v>
      </c>
      <c r="AK942">
        <f>A!AJ942</f>
        <v>0</v>
      </c>
      <c r="AL942">
        <f>A!AK942</f>
        <v>0</v>
      </c>
      <c r="AM942">
        <f>A!AL942</f>
        <v>0</v>
      </c>
      <c r="AN942">
        <f>A!AM942</f>
        <v>0</v>
      </c>
      <c r="AO942">
        <f>A!AN942</f>
        <v>0</v>
      </c>
      <c r="AP942">
        <f>A!AO942</f>
        <v>0</v>
      </c>
      <c r="AQ942">
        <f>A!AP942</f>
        <v>0</v>
      </c>
      <c r="AR942">
        <f>A!AQ942</f>
        <v>0</v>
      </c>
      <c r="AS942">
        <f>A!AR942</f>
        <v>0</v>
      </c>
      <c r="AT942">
        <f>A!AS942</f>
        <v>0</v>
      </c>
      <c r="AU942">
        <f>A!AT942</f>
        <v>0</v>
      </c>
      <c r="AV942">
        <f>A!AU942</f>
        <v>0</v>
      </c>
      <c r="AW942" s="23" t="str">
        <f>IF(A!AV942=0,"",A!AV942)</f>
        <v/>
      </c>
      <c r="AX942">
        <f>A!AW942</f>
        <v>0</v>
      </c>
      <c r="AY942">
        <f>A!AX942</f>
        <v>0</v>
      </c>
      <c r="AZ942">
        <f>A!AY942</f>
        <v>0</v>
      </c>
      <c r="BA942">
        <f>A!AZ942</f>
        <v>0</v>
      </c>
      <c r="BB942">
        <f>A!BA942</f>
        <v>0</v>
      </c>
      <c r="BC942">
        <f>A!BB942</f>
        <v>0</v>
      </c>
      <c r="BD942">
        <f>A!BC942</f>
        <v>0</v>
      </c>
      <c r="BE942">
        <f>A!BD942</f>
        <v>0</v>
      </c>
      <c r="BF942">
        <f>A!BE942</f>
        <v>0</v>
      </c>
      <c r="BG942">
        <f>A!BF942</f>
        <v>0</v>
      </c>
      <c r="BH942">
        <f>A!BG942</f>
        <v>0</v>
      </c>
      <c r="BI942">
        <f>A!BH942</f>
        <v>0</v>
      </c>
      <c r="BJ942">
        <f>A!BI942</f>
        <v>0</v>
      </c>
      <c r="BK942">
        <f>A!BJ942</f>
        <v>0</v>
      </c>
      <c r="BL942">
        <f>A!BK942</f>
        <v>0</v>
      </c>
      <c r="BM942">
        <f>A!BL942</f>
        <v>0</v>
      </c>
      <c r="BN942">
        <f>A!BM942</f>
        <v>0</v>
      </c>
      <c r="BO942">
        <f>A!BN942</f>
        <v>0</v>
      </c>
      <c r="BP942">
        <f>A!BO942</f>
        <v>0</v>
      </c>
      <c r="BQ942">
        <f>A!BP942</f>
        <v>0</v>
      </c>
      <c r="BR942">
        <f>A!BQ942</f>
        <v>0</v>
      </c>
      <c r="BS942">
        <f>A!BR942</f>
        <v>0</v>
      </c>
      <c r="BT942">
        <f>A!BS942</f>
        <v>0</v>
      </c>
      <c r="BU942">
        <f>A!BT942</f>
        <v>0</v>
      </c>
      <c r="BV942">
        <f>A!BU942</f>
        <v>0</v>
      </c>
      <c r="BW942">
        <f>A!BV942</f>
        <v>0</v>
      </c>
      <c r="BX942">
        <f>A!BW942</f>
        <v>0</v>
      </c>
      <c r="BY942">
        <f>A!BX942</f>
        <v>0</v>
      </c>
      <c r="BZ942">
        <f>A!BY942</f>
        <v>0</v>
      </c>
      <c r="CA942">
        <f>A!BZ942</f>
        <v>0</v>
      </c>
      <c r="CB942">
        <f>A!CA942</f>
        <v>0</v>
      </c>
      <c r="CC942">
        <f>A!CB942</f>
        <v>0</v>
      </c>
      <c r="CD942">
        <f>A!CC942</f>
        <v>0</v>
      </c>
      <c r="CE942">
        <f>A!CD942</f>
        <v>0</v>
      </c>
      <c r="CF942">
        <f>A!CE942</f>
        <v>0</v>
      </c>
      <c r="CG942">
        <f>A!CF942</f>
        <v>0</v>
      </c>
      <c r="CH942">
        <f>A!CG942</f>
        <v>0</v>
      </c>
      <c r="CI942">
        <f>A!CH942</f>
        <v>0</v>
      </c>
      <c r="CJ942">
        <f>A!CI942</f>
        <v>0</v>
      </c>
      <c r="CK942">
        <f>A!CJ942</f>
        <v>0</v>
      </c>
      <c r="CL942">
        <f>A!CK942</f>
        <v>0</v>
      </c>
      <c r="CM942">
        <f>A!CL942</f>
        <v>0</v>
      </c>
      <c r="CN942">
        <f>A!CM942</f>
        <v>0</v>
      </c>
      <c r="CO942">
        <f>A!CN942</f>
        <v>0</v>
      </c>
      <c r="CP942">
        <f>A!CO942</f>
        <v>0</v>
      </c>
      <c r="CQ942">
        <f>A!CO1252</f>
        <v>0</v>
      </c>
      <c r="CR942">
        <f>A!CP942</f>
        <v>0</v>
      </c>
      <c r="CS942">
        <f>A!CQ942</f>
        <v>0</v>
      </c>
    </row>
    <row r="943" spans="1:97" x14ac:dyDescent="0.2">
      <c r="A943">
        <f>A!A943</f>
        <v>0</v>
      </c>
      <c r="B943">
        <f>A!B943</f>
        <v>0</v>
      </c>
      <c r="C943">
        <f>A!C943</f>
        <v>0</v>
      </c>
      <c r="D943">
        <f>A!D943</f>
        <v>0</v>
      </c>
      <c r="E943">
        <f>A!E943</f>
        <v>0</v>
      </c>
      <c r="F943">
        <f>A!F943</f>
        <v>0</v>
      </c>
      <c r="G943">
        <f>A!G943</f>
        <v>0</v>
      </c>
      <c r="H943">
        <f>A!H943</f>
        <v>0</v>
      </c>
      <c r="I943">
        <f>A!I943</f>
        <v>0</v>
      </c>
      <c r="J943">
        <f>A!J943</f>
        <v>0</v>
      </c>
      <c r="K943">
        <f>A!K943</f>
        <v>0</v>
      </c>
      <c r="L943">
        <f>A!L943</f>
        <v>0</v>
      </c>
      <c r="M943">
        <f>A!M943</f>
        <v>0</v>
      </c>
      <c r="N943">
        <f>A!N943</f>
        <v>0</v>
      </c>
      <c r="O943">
        <f>A!O943</f>
        <v>0</v>
      </c>
      <c r="P943" s="23" t="str">
        <f>IF(A!P943="","",INDEX(B!$A$1:$BT$2000,MATCH(A!P943,B!$AX$1:$AX$2000,0),D!$B$5))</f>
        <v/>
      </c>
      <c r="Q943">
        <f>A!Q943</f>
        <v>0</v>
      </c>
      <c r="R943">
        <f>A!R943</f>
        <v>0</v>
      </c>
      <c r="S943">
        <f>A!S943</f>
        <v>0</v>
      </c>
      <c r="T943">
        <f>A!T943</f>
        <v>0</v>
      </c>
      <c r="U943">
        <f>A!U943</f>
        <v>0</v>
      </c>
      <c r="V943" s="23">
        <f>IF(A!V943="&lt;",1,A!V943)</f>
        <v>0</v>
      </c>
      <c r="W943">
        <f>A!W943</f>
        <v>0</v>
      </c>
      <c r="X943">
        <f>A!X943</f>
        <v>0</v>
      </c>
      <c r="Y943">
        <f>A!Y943</f>
        <v>0</v>
      </c>
      <c r="Z943" s="23">
        <f t="shared" si="14"/>
        <v>0</v>
      </c>
      <c r="AA943">
        <f>A!Z943</f>
        <v>0</v>
      </c>
      <c r="AB943">
        <f>A!AA943</f>
        <v>0</v>
      </c>
      <c r="AC943">
        <f>A!AB943</f>
        <v>0</v>
      </c>
      <c r="AD943">
        <f>A!AC943</f>
        <v>0</v>
      </c>
      <c r="AE943">
        <f>A!AD943</f>
        <v>0</v>
      </c>
      <c r="AF943">
        <f>A!AE943</f>
        <v>0</v>
      </c>
      <c r="AG943">
        <f>A!AF943</f>
        <v>0</v>
      </c>
      <c r="AH943">
        <f>A!AG943</f>
        <v>0</v>
      </c>
      <c r="AI943">
        <f>A!AH943</f>
        <v>0</v>
      </c>
      <c r="AJ943">
        <f>A!AI943</f>
        <v>0</v>
      </c>
      <c r="AK943">
        <f>A!AJ943</f>
        <v>0</v>
      </c>
      <c r="AL943">
        <f>A!AK943</f>
        <v>0</v>
      </c>
      <c r="AM943">
        <f>A!AL943</f>
        <v>0</v>
      </c>
      <c r="AN943">
        <f>A!AM943</f>
        <v>0</v>
      </c>
      <c r="AO943">
        <f>A!AN943</f>
        <v>0</v>
      </c>
      <c r="AP943">
        <f>A!AO943</f>
        <v>0</v>
      </c>
      <c r="AQ943">
        <f>A!AP943</f>
        <v>0</v>
      </c>
      <c r="AR943">
        <f>A!AQ943</f>
        <v>0</v>
      </c>
      <c r="AS943">
        <f>A!AR943</f>
        <v>0</v>
      </c>
      <c r="AT943">
        <f>A!AS943</f>
        <v>0</v>
      </c>
      <c r="AU943">
        <f>A!AT943</f>
        <v>0</v>
      </c>
      <c r="AV943">
        <f>A!AU943</f>
        <v>0</v>
      </c>
      <c r="AW943" s="23" t="str">
        <f>IF(A!AV943=0,"",A!AV943)</f>
        <v/>
      </c>
      <c r="AX943">
        <f>A!AW943</f>
        <v>0</v>
      </c>
      <c r="AY943">
        <f>A!AX943</f>
        <v>0</v>
      </c>
      <c r="AZ943">
        <f>A!AY943</f>
        <v>0</v>
      </c>
      <c r="BA943">
        <f>A!AZ943</f>
        <v>0</v>
      </c>
      <c r="BB943">
        <f>A!BA943</f>
        <v>0</v>
      </c>
      <c r="BC943">
        <f>A!BB943</f>
        <v>0</v>
      </c>
      <c r="BD943">
        <f>A!BC943</f>
        <v>0</v>
      </c>
      <c r="BE943">
        <f>A!BD943</f>
        <v>0</v>
      </c>
      <c r="BF943">
        <f>A!BE943</f>
        <v>0</v>
      </c>
      <c r="BG943">
        <f>A!BF943</f>
        <v>0</v>
      </c>
      <c r="BH943">
        <f>A!BG943</f>
        <v>0</v>
      </c>
      <c r="BI943">
        <f>A!BH943</f>
        <v>0</v>
      </c>
      <c r="BJ943">
        <f>A!BI943</f>
        <v>0</v>
      </c>
      <c r="BK943">
        <f>A!BJ943</f>
        <v>0</v>
      </c>
      <c r="BL943">
        <f>A!BK943</f>
        <v>0</v>
      </c>
      <c r="BM943">
        <f>A!BL943</f>
        <v>0</v>
      </c>
      <c r="BN943">
        <f>A!BM943</f>
        <v>0</v>
      </c>
      <c r="BO943">
        <f>A!BN943</f>
        <v>0</v>
      </c>
      <c r="BP943">
        <f>A!BO943</f>
        <v>0</v>
      </c>
      <c r="BQ943">
        <f>A!BP943</f>
        <v>0</v>
      </c>
      <c r="BR943">
        <f>A!BQ943</f>
        <v>0</v>
      </c>
      <c r="BS943">
        <f>A!BR943</f>
        <v>0</v>
      </c>
      <c r="BT943">
        <f>A!BS943</f>
        <v>0</v>
      </c>
      <c r="BU943">
        <f>A!BT943</f>
        <v>0</v>
      </c>
      <c r="BV943">
        <f>A!BU943</f>
        <v>0</v>
      </c>
      <c r="BW943">
        <f>A!BV943</f>
        <v>0</v>
      </c>
      <c r="BX943">
        <f>A!BW943</f>
        <v>0</v>
      </c>
      <c r="BY943">
        <f>A!BX943</f>
        <v>0</v>
      </c>
      <c r="BZ943">
        <f>A!BY943</f>
        <v>0</v>
      </c>
      <c r="CA943">
        <f>A!BZ943</f>
        <v>0</v>
      </c>
      <c r="CB943">
        <f>A!CA943</f>
        <v>0</v>
      </c>
      <c r="CC943">
        <f>A!CB943</f>
        <v>0</v>
      </c>
      <c r="CD943">
        <f>A!CC943</f>
        <v>0</v>
      </c>
      <c r="CE943">
        <f>A!CD943</f>
        <v>0</v>
      </c>
      <c r="CF943">
        <f>A!CE943</f>
        <v>0</v>
      </c>
      <c r="CG943">
        <f>A!CF943</f>
        <v>0</v>
      </c>
      <c r="CH943">
        <f>A!CG943</f>
        <v>0</v>
      </c>
      <c r="CI943">
        <f>A!CH943</f>
        <v>0</v>
      </c>
      <c r="CJ943">
        <f>A!CI943</f>
        <v>0</v>
      </c>
      <c r="CK943">
        <f>A!CJ943</f>
        <v>0</v>
      </c>
      <c r="CL943">
        <f>A!CK943</f>
        <v>0</v>
      </c>
      <c r="CM943">
        <f>A!CL943</f>
        <v>0</v>
      </c>
      <c r="CN943">
        <f>A!CM943</f>
        <v>0</v>
      </c>
      <c r="CO943">
        <f>A!CN943</f>
        <v>0</v>
      </c>
      <c r="CP943">
        <f>A!CO943</f>
        <v>0</v>
      </c>
      <c r="CQ943">
        <f>A!CO1253</f>
        <v>0</v>
      </c>
      <c r="CR943">
        <f>A!CP943</f>
        <v>0</v>
      </c>
      <c r="CS943">
        <f>A!CQ943</f>
        <v>0</v>
      </c>
    </row>
    <row r="944" spans="1:97" x14ac:dyDescent="0.2">
      <c r="A944">
        <f>A!A944</f>
        <v>0</v>
      </c>
      <c r="B944">
        <f>A!B944</f>
        <v>0</v>
      </c>
      <c r="C944">
        <f>A!C944</f>
        <v>0</v>
      </c>
      <c r="D944">
        <f>A!D944</f>
        <v>0</v>
      </c>
      <c r="E944">
        <f>A!E944</f>
        <v>0</v>
      </c>
      <c r="F944">
        <f>A!F944</f>
        <v>0</v>
      </c>
      <c r="G944">
        <f>A!G944</f>
        <v>0</v>
      </c>
      <c r="H944">
        <f>A!H944</f>
        <v>0</v>
      </c>
      <c r="I944">
        <f>A!I944</f>
        <v>0</v>
      </c>
      <c r="J944">
        <f>A!J944</f>
        <v>0</v>
      </c>
      <c r="K944">
        <f>A!K944</f>
        <v>0</v>
      </c>
      <c r="L944">
        <f>A!L944</f>
        <v>0</v>
      </c>
      <c r="M944">
        <f>A!M944</f>
        <v>0</v>
      </c>
      <c r="N944">
        <f>A!N944</f>
        <v>0</v>
      </c>
      <c r="O944">
        <f>A!O944</f>
        <v>0</v>
      </c>
      <c r="P944" s="23" t="str">
        <f>IF(A!P944="","",INDEX(B!$A$1:$BT$2000,MATCH(A!P944,B!$AX$1:$AX$2000,0),D!$B$5))</f>
        <v/>
      </c>
      <c r="Q944">
        <f>A!Q944</f>
        <v>0</v>
      </c>
      <c r="R944">
        <f>A!R944</f>
        <v>0</v>
      </c>
      <c r="S944">
        <f>A!S944</f>
        <v>0</v>
      </c>
      <c r="T944">
        <f>A!T944</f>
        <v>0</v>
      </c>
      <c r="U944">
        <f>A!U944</f>
        <v>0</v>
      </c>
      <c r="V944" s="23">
        <f>IF(A!V944="&lt;",1,A!V944)</f>
        <v>0</v>
      </c>
      <c r="W944">
        <f>A!W944</f>
        <v>0</v>
      </c>
      <c r="X944">
        <f>A!X944</f>
        <v>0</v>
      </c>
      <c r="Y944">
        <f>A!Y944</f>
        <v>0</v>
      </c>
      <c r="Z944" s="23">
        <f t="shared" si="14"/>
        <v>0</v>
      </c>
      <c r="AA944">
        <f>A!Z944</f>
        <v>0</v>
      </c>
      <c r="AB944">
        <f>A!AA944</f>
        <v>0</v>
      </c>
      <c r="AC944">
        <f>A!AB944</f>
        <v>0</v>
      </c>
      <c r="AD944">
        <f>A!AC944</f>
        <v>0</v>
      </c>
      <c r="AE944">
        <f>A!AD944</f>
        <v>0</v>
      </c>
      <c r="AF944">
        <f>A!AE944</f>
        <v>0</v>
      </c>
      <c r="AG944">
        <f>A!AF944</f>
        <v>0</v>
      </c>
      <c r="AH944">
        <f>A!AG944</f>
        <v>0</v>
      </c>
      <c r="AI944">
        <f>A!AH944</f>
        <v>0</v>
      </c>
      <c r="AJ944">
        <f>A!AI944</f>
        <v>0</v>
      </c>
      <c r="AK944">
        <f>A!AJ944</f>
        <v>0</v>
      </c>
      <c r="AL944">
        <f>A!AK944</f>
        <v>0</v>
      </c>
      <c r="AM944">
        <f>A!AL944</f>
        <v>0</v>
      </c>
      <c r="AN944">
        <f>A!AM944</f>
        <v>0</v>
      </c>
      <c r="AO944">
        <f>A!AN944</f>
        <v>0</v>
      </c>
      <c r="AP944">
        <f>A!AO944</f>
        <v>0</v>
      </c>
      <c r="AQ944">
        <f>A!AP944</f>
        <v>0</v>
      </c>
      <c r="AR944">
        <f>A!AQ944</f>
        <v>0</v>
      </c>
      <c r="AS944">
        <f>A!AR944</f>
        <v>0</v>
      </c>
      <c r="AT944">
        <f>A!AS944</f>
        <v>0</v>
      </c>
      <c r="AU944">
        <f>A!AT944</f>
        <v>0</v>
      </c>
      <c r="AV944">
        <f>A!AU944</f>
        <v>0</v>
      </c>
      <c r="AW944" s="23" t="str">
        <f>IF(A!AV944=0,"",A!AV944)</f>
        <v/>
      </c>
      <c r="AX944">
        <f>A!AW944</f>
        <v>0</v>
      </c>
      <c r="AY944">
        <f>A!AX944</f>
        <v>0</v>
      </c>
      <c r="AZ944">
        <f>A!AY944</f>
        <v>0</v>
      </c>
      <c r="BA944">
        <f>A!AZ944</f>
        <v>0</v>
      </c>
      <c r="BB944">
        <f>A!BA944</f>
        <v>0</v>
      </c>
      <c r="BC944">
        <f>A!BB944</f>
        <v>0</v>
      </c>
      <c r="BD944">
        <f>A!BC944</f>
        <v>0</v>
      </c>
      <c r="BE944">
        <f>A!BD944</f>
        <v>0</v>
      </c>
      <c r="BF944">
        <f>A!BE944</f>
        <v>0</v>
      </c>
      <c r="BG944">
        <f>A!BF944</f>
        <v>0</v>
      </c>
      <c r="BH944">
        <f>A!BG944</f>
        <v>0</v>
      </c>
      <c r="BI944">
        <f>A!BH944</f>
        <v>0</v>
      </c>
      <c r="BJ944">
        <f>A!BI944</f>
        <v>0</v>
      </c>
      <c r="BK944">
        <f>A!BJ944</f>
        <v>0</v>
      </c>
      <c r="BL944">
        <f>A!BK944</f>
        <v>0</v>
      </c>
      <c r="BM944">
        <f>A!BL944</f>
        <v>0</v>
      </c>
      <c r="BN944">
        <f>A!BM944</f>
        <v>0</v>
      </c>
      <c r="BO944">
        <f>A!BN944</f>
        <v>0</v>
      </c>
      <c r="BP944">
        <f>A!BO944</f>
        <v>0</v>
      </c>
      <c r="BQ944">
        <f>A!BP944</f>
        <v>0</v>
      </c>
      <c r="BR944">
        <f>A!BQ944</f>
        <v>0</v>
      </c>
      <c r="BS944">
        <f>A!BR944</f>
        <v>0</v>
      </c>
      <c r="BT944">
        <f>A!BS944</f>
        <v>0</v>
      </c>
      <c r="BU944">
        <f>A!BT944</f>
        <v>0</v>
      </c>
      <c r="BV944">
        <f>A!BU944</f>
        <v>0</v>
      </c>
      <c r="BW944">
        <f>A!BV944</f>
        <v>0</v>
      </c>
      <c r="BX944">
        <f>A!BW944</f>
        <v>0</v>
      </c>
      <c r="BY944">
        <f>A!BX944</f>
        <v>0</v>
      </c>
      <c r="BZ944">
        <f>A!BY944</f>
        <v>0</v>
      </c>
      <c r="CA944">
        <f>A!BZ944</f>
        <v>0</v>
      </c>
      <c r="CB944">
        <f>A!CA944</f>
        <v>0</v>
      </c>
      <c r="CC944">
        <f>A!CB944</f>
        <v>0</v>
      </c>
      <c r="CD944">
        <f>A!CC944</f>
        <v>0</v>
      </c>
      <c r="CE944">
        <f>A!CD944</f>
        <v>0</v>
      </c>
      <c r="CF944">
        <f>A!CE944</f>
        <v>0</v>
      </c>
      <c r="CG944">
        <f>A!CF944</f>
        <v>0</v>
      </c>
      <c r="CH944">
        <f>A!CG944</f>
        <v>0</v>
      </c>
      <c r="CI944">
        <f>A!CH944</f>
        <v>0</v>
      </c>
      <c r="CJ944">
        <f>A!CI944</f>
        <v>0</v>
      </c>
      <c r="CK944">
        <f>A!CJ944</f>
        <v>0</v>
      </c>
      <c r="CL944">
        <f>A!CK944</f>
        <v>0</v>
      </c>
      <c r="CM944">
        <f>A!CL944</f>
        <v>0</v>
      </c>
      <c r="CN944">
        <f>A!CM944</f>
        <v>0</v>
      </c>
      <c r="CO944">
        <f>A!CN944</f>
        <v>0</v>
      </c>
      <c r="CP944">
        <f>A!CO944</f>
        <v>0</v>
      </c>
      <c r="CQ944">
        <f>A!CO1254</f>
        <v>0</v>
      </c>
      <c r="CR944">
        <f>A!CP944</f>
        <v>0</v>
      </c>
      <c r="CS944">
        <f>A!CQ944</f>
        <v>0</v>
      </c>
    </row>
    <row r="945" spans="1:97" x14ac:dyDescent="0.2">
      <c r="A945">
        <f>A!A945</f>
        <v>0</v>
      </c>
      <c r="B945">
        <f>A!B945</f>
        <v>0</v>
      </c>
      <c r="C945">
        <f>A!C945</f>
        <v>0</v>
      </c>
      <c r="D945">
        <f>A!D945</f>
        <v>0</v>
      </c>
      <c r="E945">
        <f>A!E945</f>
        <v>0</v>
      </c>
      <c r="F945">
        <f>A!F945</f>
        <v>0</v>
      </c>
      <c r="G945">
        <f>A!G945</f>
        <v>0</v>
      </c>
      <c r="H945">
        <f>A!H945</f>
        <v>0</v>
      </c>
      <c r="I945">
        <f>A!I945</f>
        <v>0</v>
      </c>
      <c r="J945">
        <f>A!J945</f>
        <v>0</v>
      </c>
      <c r="K945">
        <f>A!K945</f>
        <v>0</v>
      </c>
      <c r="L945">
        <f>A!L945</f>
        <v>0</v>
      </c>
      <c r="M945">
        <f>A!M945</f>
        <v>0</v>
      </c>
      <c r="N945">
        <f>A!N945</f>
        <v>0</v>
      </c>
      <c r="O945">
        <f>A!O945</f>
        <v>0</v>
      </c>
      <c r="P945" s="23" t="str">
        <f>IF(A!P945="","",INDEX(B!$A$1:$BT$2000,MATCH(A!P945,B!$AX$1:$AX$2000,0),D!$B$5))</f>
        <v/>
      </c>
      <c r="Q945">
        <f>A!Q945</f>
        <v>0</v>
      </c>
      <c r="R945">
        <f>A!R945</f>
        <v>0</v>
      </c>
      <c r="S945">
        <f>A!S945</f>
        <v>0</v>
      </c>
      <c r="T945">
        <f>A!T945</f>
        <v>0</v>
      </c>
      <c r="U945">
        <f>A!U945</f>
        <v>0</v>
      </c>
      <c r="V945" s="23">
        <f>IF(A!V945="&lt;",1,A!V945)</f>
        <v>0</v>
      </c>
      <c r="W945">
        <f>A!W945</f>
        <v>0</v>
      </c>
      <c r="X945">
        <f>A!X945</f>
        <v>0</v>
      </c>
      <c r="Y945">
        <f>A!Y945</f>
        <v>0</v>
      </c>
      <c r="Z945" s="23">
        <f t="shared" si="14"/>
        <v>0</v>
      </c>
      <c r="AA945">
        <f>A!Z945</f>
        <v>0</v>
      </c>
      <c r="AB945">
        <f>A!AA945</f>
        <v>0</v>
      </c>
      <c r="AC945">
        <f>A!AB945</f>
        <v>0</v>
      </c>
      <c r="AD945">
        <f>A!AC945</f>
        <v>0</v>
      </c>
      <c r="AE945">
        <f>A!AD945</f>
        <v>0</v>
      </c>
      <c r="AF945">
        <f>A!AE945</f>
        <v>0</v>
      </c>
      <c r="AG945">
        <f>A!AF945</f>
        <v>0</v>
      </c>
      <c r="AH945">
        <f>A!AG945</f>
        <v>0</v>
      </c>
      <c r="AI945">
        <f>A!AH945</f>
        <v>0</v>
      </c>
      <c r="AJ945">
        <f>A!AI945</f>
        <v>0</v>
      </c>
      <c r="AK945">
        <f>A!AJ945</f>
        <v>0</v>
      </c>
      <c r="AL945">
        <f>A!AK945</f>
        <v>0</v>
      </c>
      <c r="AM945">
        <f>A!AL945</f>
        <v>0</v>
      </c>
      <c r="AN945">
        <f>A!AM945</f>
        <v>0</v>
      </c>
      <c r="AO945">
        <f>A!AN945</f>
        <v>0</v>
      </c>
      <c r="AP945">
        <f>A!AO945</f>
        <v>0</v>
      </c>
      <c r="AQ945">
        <f>A!AP945</f>
        <v>0</v>
      </c>
      <c r="AR945">
        <f>A!AQ945</f>
        <v>0</v>
      </c>
      <c r="AS945">
        <f>A!AR945</f>
        <v>0</v>
      </c>
      <c r="AT945">
        <f>A!AS945</f>
        <v>0</v>
      </c>
      <c r="AU945">
        <f>A!AT945</f>
        <v>0</v>
      </c>
      <c r="AV945">
        <f>A!AU945</f>
        <v>0</v>
      </c>
      <c r="AW945" s="23" t="str">
        <f>IF(A!AV945=0,"",A!AV945)</f>
        <v/>
      </c>
      <c r="AX945">
        <f>A!AW945</f>
        <v>0</v>
      </c>
      <c r="AY945">
        <f>A!AX945</f>
        <v>0</v>
      </c>
      <c r="AZ945">
        <f>A!AY945</f>
        <v>0</v>
      </c>
      <c r="BA945">
        <f>A!AZ945</f>
        <v>0</v>
      </c>
      <c r="BB945">
        <f>A!BA945</f>
        <v>0</v>
      </c>
      <c r="BC945">
        <f>A!BB945</f>
        <v>0</v>
      </c>
      <c r="BD945">
        <f>A!BC945</f>
        <v>0</v>
      </c>
      <c r="BE945">
        <f>A!BD945</f>
        <v>0</v>
      </c>
      <c r="BF945">
        <f>A!BE945</f>
        <v>0</v>
      </c>
      <c r="BG945">
        <f>A!BF945</f>
        <v>0</v>
      </c>
      <c r="BH945">
        <f>A!BG945</f>
        <v>0</v>
      </c>
      <c r="BI945">
        <f>A!BH945</f>
        <v>0</v>
      </c>
      <c r="BJ945">
        <f>A!BI945</f>
        <v>0</v>
      </c>
      <c r="BK945">
        <f>A!BJ945</f>
        <v>0</v>
      </c>
      <c r="BL945">
        <f>A!BK945</f>
        <v>0</v>
      </c>
      <c r="BM945">
        <f>A!BL945</f>
        <v>0</v>
      </c>
      <c r="BN945">
        <f>A!BM945</f>
        <v>0</v>
      </c>
      <c r="BO945">
        <f>A!BN945</f>
        <v>0</v>
      </c>
      <c r="BP945">
        <f>A!BO945</f>
        <v>0</v>
      </c>
      <c r="BQ945">
        <f>A!BP945</f>
        <v>0</v>
      </c>
      <c r="BR945">
        <f>A!BQ945</f>
        <v>0</v>
      </c>
      <c r="BS945">
        <f>A!BR945</f>
        <v>0</v>
      </c>
      <c r="BT945">
        <f>A!BS945</f>
        <v>0</v>
      </c>
      <c r="BU945">
        <f>A!BT945</f>
        <v>0</v>
      </c>
      <c r="BV945">
        <f>A!BU945</f>
        <v>0</v>
      </c>
      <c r="BW945">
        <f>A!BV945</f>
        <v>0</v>
      </c>
      <c r="BX945">
        <f>A!BW945</f>
        <v>0</v>
      </c>
      <c r="BY945">
        <f>A!BX945</f>
        <v>0</v>
      </c>
      <c r="BZ945">
        <f>A!BY945</f>
        <v>0</v>
      </c>
      <c r="CA945">
        <f>A!BZ945</f>
        <v>0</v>
      </c>
      <c r="CB945">
        <f>A!CA945</f>
        <v>0</v>
      </c>
      <c r="CC945">
        <f>A!CB945</f>
        <v>0</v>
      </c>
      <c r="CD945">
        <f>A!CC945</f>
        <v>0</v>
      </c>
      <c r="CE945">
        <f>A!CD945</f>
        <v>0</v>
      </c>
      <c r="CF945">
        <f>A!CE945</f>
        <v>0</v>
      </c>
      <c r="CG945">
        <f>A!CF945</f>
        <v>0</v>
      </c>
      <c r="CH945">
        <f>A!CG945</f>
        <v>0</v>
      </c>
      <c r="CI945">
        <f>A!CH945</f>
        <v>0</v>
      </c>
      <c r="CJ945">
        <f>A!CI945</f>
        <v>0</v>
      </c>
      <c r="CK945">
        <f>A!CJ945</f>
        <v>0</v>
      </c>
      <c r="CL945">
        <f>A!CK945</f>
        <v>0</v>
      </c>
      <c r="CM945">
        <f>A!CL945</f>
        <v>0</v>
      </c>
      <c r="CN945">
        <f>A!CM945</f>
        <v>0</v>
      </c>
      <c r="CO945">
        <f>A!CN945</f>
        <v>0</v>
      </c>
      <c r="CP945">
        <f>A!CO945</f>
        <v>0</v>
      </c>
      <c r="CQ945">
        <f>A!CO1255</f>
        <v>0</v>
      </c>
      <c r="CR945">
        <f>A!CP945</f>
        <v>0</v>
      </c>
      <c r="CS945">
        <f>A!CQ945</f>
        <v>0</v>
      </c>
    </row>
    <row r="946" spans="1:97" x14ac:dyDescent="0.2">
      <c r="A946">
        <f>A!A946</f>
        <v>0</v>
      </c>
      <c r="B946">
        <f>A!B946</f>
        <v>0</v>
      </c>
      <c r="C946">
        <f>A!C946</f>
        <v>0</v>
      </c>
      <c r="D946">
        <f>A!D946</f>
        <v>0</v>
      </c>
      <c r="E946">
        <f>A!E946</f>
        <v>0</v>
      </c>
      <c r="F946">
        <f>A!F946</f>
        <v>0</v>
      </c>
      <c r="G946">
        <f>A!G946</f>
        <v>0</v>
      </c>
      <c r="H946">
        <f>A!H946</f>
        <v>0</v>
      </c>
      <c r="I946">
        <f>A!I946</f>
        <v>0</v>
      </c>
      <c r="J946">
        <f>A!J946</f>
        <v>0</v>
      </c>
      <c r="K946">
        <f>A!K946</f>
        <v>0</v>
      </c>
      <c r="L946">
        <f>A!L946</f>
        <v>0</v>
      </c>
      <c r="M946">
        <f>A!M946</f>
        <v>0</v>
      </c>
      <c r="N946">
        <f>A!N946</f>
        <v>0</v>
      </c>
      <c r="O946">
        <f>A!O946</f>
        <v>0</v>
      </c>
      <c r="P946" s="23" t="str">
        <f>IF(A!P946="","",INDEX(B!$A$1:$BT$2000,MATCH(A!P946,B!$AX$1:$AX$2000,0),D!$B$5))</f>
        <v/>
      </c>
      <c r="Q946">
        <f>A!Q946</f>
        <v>0</v>
      </c>
      <c r="R946">
        <f>A!R946</f>
        <v>0</v>
      </c>
      <c r="S946">
        <f>A!S946</f>
        <v>0</v>
      </c>
      <c r="T946">
        <f>A!T946</f>
        <v>0</v>
      </c>
      <c r="U946">
        <f>A!U946</f>
        <v>0</v>
      </c>
      <c r="V946" s="23">
        <f>IF(A!V946="&lt;",1,A!V946)</f>
        <v>0</v>
      </c>
      <c r="W946">
        <f>A!W946</f>
        <v>0</v>
      </c>
      <c r="X946">
        <f>A!X946</f>
        <v>0</v>
      </c>
      <c r="Y946">
        <f>A!Y946</f>
        <v>0</v>
      </c>
      <c r="Z946" s="23">
        <f t="shared" si="14"/>
        <v>0</v>
      </c>
      <c r="AA946">
        <f>A!Z946</f>
        <v>0</v>
      </c>
      <c r="AB946">
        <f>A!AA946</f>
        <v>0</v>
      </c>
      <c r="AC946">
        <f>A!AB946</f>
        <v>0</v>
      </c>
      <c r="AD946">
        <f>A!AC946</f>
        <v>0</v>
      </c>
      <c r="AE946">
        <f>A!AD946</f>
        <v>0</v>
      </c>
      <c r="AF946">
        <f>A!AE946</f>
        <v>0</v>
      </c>
      <c r="AG946">
        <f>A!AF946</f>
        <v>0</v>
      </c>
      <c r="AH946">
        <f>A!AG946</f>
        <v>0</v>
      </c>
      <c r="AI946">
        <f>A!AH946</f>
        <v>0</v>
      </c>
      <c r="AJ946">
        <f>A!AI946</f>
        <v>0</v>
      </c>
      <c r="AK946">
        <f>A!AJ946</f>
        <v>0</v>
      </c>
      <c r="AL946">
        <f>A!AK946</f>
        <v>0</v>
      </c>
      <c r="AM946">
        <f>A!AL946</f>
        <v>0</v>
      </c>
      <c r="AN946">
        <f>A!AM946</f>
        <v>0</v>
      </c>
      <c r="AO946">
        <f>A!AN946</f>
        <v>0</v>
      </c>
      <c r="AP946">
        <f>A!AO946</f>
        <v>0</v>
      </c>
      <c r="AQ946">
        <f>A!AP946</f>
        <v>0</v>
      </c>
      <c r="AR946">
        <f>A!AQ946</f>
        <v>0</v>
      </c>
      <c r="AS946">
        <f>A!AR946</f>
        <v>0</v>
      </c>
      <c r="AT946">
        <f>A!AS946</f>
        <v>0</v>
      </c>
      <c r="AU946">
        <f>A!AT946</f>
        <v>0</v>
      </c>
      <c r="AV946">
        <f>A!AU946</f>
        <v>0</v>
      </c>
      <c r="AW946" s="23" t="str">
        <f>IF(A!AV946=0,"",A!AV946)</f>
        <v/>
      </c>
      <c r="AX946">
        <f>A!AW946</f>
        <v>0</v>
      </c>
      <c r="AY946">
        <f>A!AX946</f>
        <v>0</v>
      </c>
      <c r="AZ946">
        <f>A!AY946</f>
        <v>0</v>
      </c>
      <c r="BA946">
        <f>A!AZ946</f>
        <v>0</v>
      </c>
      <c r="BB946">
        <f>A!BA946</f>
        <v>0</v>
      </c>
      <c r="BC946">
        <f>A!BB946</f>
        <v>0</v>
      </c>
      <c r="BD946">
        <f>A!BC946</f>
        <v>0</v>
      </c>
      <c r="BE946">
        <f>A!BD946</f>
        <v>0</v>
      </c>
      <c r="BF946">
        <f>A!BE946</f>
        <v>0</v>
      </c>
      <c r="BG946">
        <f>A!BF946</f>
        <v>0</v>
      </c>
      <c r="BH946">
        <f>A!BG946</f>
        <v>0</v>
      </c>
      <c r="BI946">
        <f>A!BH946</f>
        <v>0</v>
      </c>
      <c r="BJ946">
        <f>A!BI946</f>
        <v>0</v>
      </c>
      <c r="BK946">
        <f>A!BJ946</f>
        <v>0</v>
      </c>
      <c r="BL946">
        <f>A!BK946</f>
        <v>0</v>
      </c>
      <c r="BM946">
        <f>A!BL946</f>
        <v>0</v>
      </c>
      <c r="BN946">
        <f>A!BM946</f>
        <v>0</v>
      </c>
      <c r="BO946">
        <f>A!BN946</f>
        <v>0</v>
      </c>
      <c r="BP946">
        <f>A!BO946</f>
        <v>0</v>
      </c>
      <c r="BQ946">
        <f>A!BP946</f>
        <v>0</v>
      </c>
      <c r="BR946">
        <f>A!BQ946</f>
        <v>0</v>
      </c>
      <c r="BS946">
        <f>A!BR946</f>
        <v>0</v>
      </c>
      <c r="BT946">
        <f>A!BS946</f>
        <v>0</v>
      </c>
      <c r="BU946">
        <f>A!BT946</f>
        <v>0</v>
      </c>
      <c r="BV946">
        <f>A!BU946</f>
        <v>0</v>
      </c>
      <c r="BW946">
        <f>A!BV946</f>
        <v>0</v>
      </c>
      <c r="BX946">
        <f>A!BW946</f>
        <v>0</v>
      </c>
      <c r="BY946">
        <f>A!BX946</f>
        <v>0</v>
      </c>
      <c r="BZ946">
        <f>A!BY946</f>
        <v>0</v>
      </c>
      <c r="CA946">
        <f>A!BZ946</f>
        <v>0</v>
      </c>
      <c r="CB946">
        <f>A!CA946</f>
        <v>0</v>
      </c>
      <c r="CC946">
        <f>A!CB946</f>
        <v>0</v>
      </c>
      <c r="CD946">
        <f>A!CC946</f>
        <v>0</v>
      </c>
      <c r="CE946">
        <f>A!CD946</f>
        <v>0</v>
      </c>
      <c r="CF946">
        <f>A!CE946</f>
        <v>0</v>
      </c>
      <c r="CG946">
        <f>A!CF946</f>
        <v>0</v>
      </c>
      <c r="CH946">
        <f>A!CG946</f>
        <v>0</v>
      </c>
      <c r="CI946">
        <f>A!CH946</f>
        <v>0</v>
      </c>
      <c r="CJ946">
        <f>A!CI946</f>
        <v>0</v>
      </c>
      <c r="CK946">
        <f>A!CJ946</f>
        <v>0</v>
      </c>
      <c r="CL946">
        <f>A!CK946</f>
        <v>0</v>
      </c>
      <c r="CM946">
        <f>A!CL946</f>
        <v>0</v>
      </c>
      <c r="CN946">
        <f>A!CM946</f>
        <v>0</v>
      </c>
      <c r="CO946">
        <f>A!CN946</f>
        <v>0</v>
      </c>
      <c r="CP946">
        <f>A!CO946</f>
        <v>0</v>
      </c>
      <c r="CQ946">
        <f>A!CO1256</f>
        <v>0</v>
      </c>
      <c r="CR946">
        <f>A!CP946</f>
        <v>0</v>
      </c>
      <c r="CS946">
        <f>A!CQ946</f>
        <v>0</v>
      </c>
    </row>
    <row r="947" spans="1:97" x14ac:dyDescent="0.2">
      <c r="A947">
        <f>A!A947</f>
        <v>0</v>
      </c>
      <c r="B947">
        <f>A!B947</f>
        <v>0</v>
      </c>
      <c r="C947">
        <f>A!C947</f>
        <v>0</v>
      </c>
      <c r="D947">
        <f>A!D947</f>
        <v>0</v>
      </c>
      <c r="E947">
        <f>A!E947</f>
        <v>0</v>
      </c>
      <c r="F947">
        <f>A!F947</f>
        <v>0</v>
      </c>
      <c r="G947">
        <f>A!G947</f>
        <v>0</v>
      </c>
      <c r="H947">
        <f>A!H947</f>
        <v>0</v>
      </c>
      <c r="I947">
        <f>A!I947</f>
        <v>0</v>
      </c>
      <c r="J947">
        <f>A!J947</f>
        <v>0</v>
      </c>
      <c r="K947">
        <f>A!K947</f>
        <v>0</v>
      </c>
      <c r="L947">
        <f>A!L947</f>
        <v>0</v>
      </c>
      <c r="M947">
        <f>A!M947</f>
        <v>0</v>
      </c>
      <c r="N947">
        <f>A!N947</f>
        <v>0</v>
      </c>
      <c r="O947">
        <f>A!O947</f>
        <v>0</v>
      </c>
      <c r="P947" s="23" t="str">
        <f>IF(A!P947="","",INDEX(B!$A$1:$BT$2000,MATCH(A!P947,B!$AX$1:$AX$2000,0),D!$B$5))</f>
        <v/>
      </c>
      <c r="Q947">
        <f>A!Q947</f>
        <v>0</v>
      </c>
      <c r="R947">
        <f>A!R947</f>
        <v>0</v>
      </c>
      <c r="S947">
        <f>A!S947</f>
        <v>0</v>
      </c>
      <c r="T947">
        <f>A!T947</f>
        <v>0</v>
      </c>
      <c r="U947">
        <f>A!U947</f>
        <v>0</v>
      </c>
      <c r="V947" s="23">
        <f>IF(A!V947="&lt;",1,A!V947)</f>
        <v>0</v>
      </c>
      <c r="W947">
        <f>A!W947</f>
        <v>0</v>
      </c>
      <c r="X947">
        <f>A!X947</f>
        <v>0</v>
      </c>
      <c r="Y947">
        <f>A!Y947</f>
        <v>0</v>
      </c>
      <c r="Z947" s="23">
        <f t="shared" si="14"/>
        <v>0</v>
      </c>
      <c r="AA947">
        <f>A!Z947</f>
        <v>0</v>
      </c>
      <c r="AB947">
        <f>A!AA947</f>
        <v>0</v>
      </c>
      <c r="AC947">
        <f>A!AB947</f>
        <v>0</v>
      </c>
      <c r="AD947">
        <f>A!AC947</f>
        <v>0</v>
      </c>
      <c r="AE947">
        <f>A!AD947</f>
        <v>0</v>
      </c>
      <c r="AF947">
        <f>A!AE947</f>
        <v>0</v>
      </c>
      <c r="AG947">
        <f>A!AF947</f>
        <v>0</v>
      </c>
      <c r="AH947">
        <f>A!AG947</f>
        <v>0</v>
      </c>
      <c r="AI947">
        <f>A!AH947</f>
        <v>0</v>
      </c>
      <c r="AJ947">
        <f>A!AI947</f>
        <v>0</v>
      </c>
      <c r="AK947">
        <f>A!AJ947</f>
        <v>0</v>
      </c>
      <c r="AL947">
        <f>A!AK947</f>
        <v>0</v>
      </c>
      <c r="AM947">
        <f>A!AL947</f>
        <v>0</v>
      </c>
      <c r="AN947">
        <f>A!AM947</f>
        <v>0</v>
      </c>
      <c r="AO947">
        <f>A!AN947</f>
        <v>0</v>
      </c>
      <c r="AP947">
        <f>A!AO947</f>
        <v>0</v>
      </c>
      <c r="AQ947">
        <f>A!AP947</f>
        <v>0</v>
      </c>
      <c r="AR947">
        <f>A!AQ947</f>
        <v>0</v>
      </c>
      <c r="AS947">
        <f>A!AR947</f>
        <v>0</v>
      </c>
      <c r="AT947">
        <f>A!AS947</f>
        <v>0</v>
      </c>
      <c r="AU947">
        <f>A!AT947</f>
        <v>0</v>
      </c>
      <c r="AV947">
        <f>A!AU947</f>
        <v>0</v>
      </c>
      <c r="AW947" s="23" t="str">
        <f>IF(A!AV947=0,"",A!AV947)</f>
        <v/>
      </c>
      <c r="AX947">
        <f>A!AW947</f>
        <v>0</v>
      </c>
      <c r="AY947">
        <f>A!AX947</f>
        <v>0</v>
      </c>
      <c r="AZ947">
        <f>A!AY947</f>
        <v>0</v>
      </c>
      <c r="BA947">
        <f>A!AZ947</f>
        <v>0</v>
      </c>
      <c r="BB947">
        <f>A!BA947</f>
        <v>0</v>
      </c>
      <c r="BC947">
        <f>A!BB947</f>
        <v>0</v>
      </c>
      <c r="BD947">
        <f>A!BC947</f>
        <v>0</v>
      </c>
      <c r="BE947">
        <f>A!BD947</f>
        <v>0</v>
      </c>
      <c r="BF947">
        <f>A!BE947</f>
        <v>0</v>
      </c>
      <c r="BG947">
        <f>A!BF947</f>
        <v>0</v>
      </c>
      <c r="BH947">
        <f>A!BG947</f>
        <v>0</v>
      </c>
      <c r="BI947">
        <f>A!BH947</f>
        <v>0</v>
      </c>
      <c r="BJ947">
        <f>A!BI947</f>
        <v>0</v>
      </c>
      <c r="BK947">
        <f>A!BJ947</f>
        <v>0</v>
      </c>
      <c r="BL947">
        <f>A!BK947</f>
        <v>0</v>
      </c>
      <c r="BM947">
        <f>A!BL947</f>
        <v>0</v>
      </c>
      <c r="BN947">
        <f>A!BM947</f>
        <v>0</v>
      </c>
      <c r="BO947">
        <f>A!BN947</f>
        <v>0</v>
      </c>
      <c r="BP947">
        <f>A!BO947</f>
        <v>0</v>
      </c>
      <c r="BQ947">
        <f>A!BP947</f>
        <v>0</v>
      </c>
      <c r="BR947">
        <f>A!BQ947</f>
        <v>0</v>
      </c>
      <c r="BS947">
        <f>A!BR947</f>
        <v>0</v>
      </c>
      <c r="BT947">
        <f>A!BS947</f>
        <v>0</v>
      </c>
      <c r="BU947">
        <f>A!BT947</f>
        <v>0</v>
      </c>
      <c r="BV947">
        <f>A!BU947</f>
        <v>0</v>
      </c>
      <c r="BW947">
        <f>A!BV947</f>
        <v>0</v>
      </c>
      <c r="BX947">
        <f>A!BW947</f>
        <v>0</v>
      </c>
      <c r="BY947">
        <f>A!BX947</f>
        <v>0</v>
      </c>
      <c r="BZ947">
        <f>A!BY947</f>
        <v>0</v>
      </c>
      <c r="CA947">
        <f>A!BZ947</f>
        <v>0</v>
      </c>
      <c r="CB947">
        <f>A!CA947</f>
        <v>0</v>
      </c>
      <c r="CC947">
        <f>A!CB947</f>
        <v>0</v>
      </c>
      <c r="CD947">
        <f>A!CC947</f>
        <v>0</v>
      </c>
      <c r="CE947">
        <f>A!CD947</f>
        <v>0</v>
      </c>
      <c r="CF947">
        <f>A!CE947</f>
        <v>0</v>
      </c>
      <c r="CG947">
        <f>A!CF947</f>
        <v>0</v>
      </c>
      <c r="CH947">
        <f>A!CG947</f>
        <v>0</v>
      </c>
      <c r="CI947">
        <f>A!CH947</f>
        <v>0</v>
      </c>
      <c r="CJ947">
        <f>A!CI947</f>
        <v>0</v>
      </c>
      <c r="CK947">
        <f>A!CJ947</f>
        <v>0</v>
      </c>
      <c r="CL947">
        <f>A!CK947</f>
        <v>0</v>
      </c>
      <c r="CM947">
        <f>A!CL947</f>
        <v>0</v>
      </c>
      <c r="CN947">
        <f>A!CM947</f>
        <v>0</v>
      </c>
      <c r="CO947">
        <f>A!CN947</f>
        <v>0</v>
      </c>
      <c r="CP947">
        <f>A!CO947</f>
        <v>0</v>
      </c>
      <c r="CQ947">
        <f>A!CO1257</f>
        <v>0</v>
      </c>
      <c r="CR947">
        <f>A!CP947</f>
        <v>0</v>
      </c>
      <c r="CS947">
        <f>A!CQ947</f>
        <v>0</v>
      </c>
    </row>
    <row r="948" spans="1:97" x14ac:dyDescent="0.2">
      <c r="A948">
        <f>A!A948</f>
        <v>0</v>
      </c>
      <c r="B948">
        <f>A!B948</f>
        <v>0</v>
      </c>
      <c r="C948">
        <f>A!C948</f>
        <v>0</v>
      </c>
      <c r="D948">
        <f>A!D948</f>
        <v>0</v>
      </c>
      <c r="E948">
        <f>A!E948</f>
        <v>0</v>
      </c>
      <c r="F948">
        <f>A!F948</f>
        <v>0</v>
      </c>
      <c r="G948">
        <f>A!G948</f>
        <v>0</v>
      </c>
      <c r="H948">
        <f>A!H948</f>
        <v>0</v>
      </c>
      <c r="I948">
        <f>A!I948</f>
        <v>0</v>
      </c>
      <c r="J948">
        <f>A!J948</f>
        <v>0</v>
      </c>
      <c r="K948">
        <f>A!K948</f>
        <v>0</v>
      </c>
      <c r="L948">
        <f>A!L948</f>
        <v>0</v>
      </c>
      <c r="M948">
        <f>A!M948</f>
        <v>0</v>
      </c>
      <c r="N948">
        <f>A!N948</f>
        <v>0</v>
      </c>
      <c r="O948">
        <f>A!O948</f>
        <v>0</v>
      </c>
      <c r="P948" s="23" t="str">
        <f>IF(A!P948="","",INDEX(B!$A$1:$BT$2000,MATCH(A!P948,B!$AX$1:$AX$2000,0),D!$B$5))</f>
        <v/>
      </c>
      <c r="Q948">
        <f>A!Q948</f>
        <v>0</v>
      </c>
      <c r="R948">
        <f>A!R948</f>
        <v>0</v>
      </c>
      <c r="S948">
        <f>A!S948</f>
        <v>0</v>
      </c>
      <c r="T948">
        <f>A!T948</f>
        <v>0</v>
      </c>
      <c r="U948">
        <f>A!U948</f>
        <v>0</v>
      </c>
      <c r="V948" s="23">
        <f>IF(A!V948="&lt;",1,A!V948)</f>
        <v>0</v>
      </c>
      <c r="W948">
        <f>A!W948</f>
        <v>0</v>
      </c>
      <c r="X948">
        <f>A!X948</f>
        <v>0</v>
      </c>
      <c r="Y948">
        <f>A!Y948</f>
        <v>0</v>
      </c>
      <c r="Z948" s="23">
        <f t="shared" si="14"/>
        <v>0</v>
      </c>
      <c r="AA948">
        <f>A!Z948</f>
        <v>0</v>
      </c>
      <c r="AB948">
        <f>A!AA948</f>
        <v>0</v>
      </c>
      <c r="AC948">
        <f>A!AB948</f>
        <v>0</v>
      </c>
      <c r="AD948">
        <f>A!AC948</f>
        <v>0</v>
      </c>
      <c r="AE948">
        <f>A!AD948</f>
        <v>0</v>
      </c>
      <c r="AF948">
        <f>A!AE948</f>
        <v>0</v>
      </c>
      <c r="AG948">
        <f>A!AF948</f>
        <v>0</v>
      </c>
      <c r="AH948">
        <f>A!AG948</f>
        <v>0</v>
      </c>
      <c r="AI948">
        <f>A!AH948</f>
        <v>0</v>
      </c>
      <c r="AJ948">
        <f>A!AI948</f>
        <v>0</v>
      </c>
      <c r="AK948">
        <f>A!AJ948</f>
        <v>0</v>
      </c>
      <c r="AL948">
        <f>A!AK948</f>
        <v>0</v>
      </c>
      <c r="AM948">
        <f>A!AL948</f>
        <v>0</v>
      </c>
      <c r="AN948">
        <f>A!AM948</f>
        <v>0</v>
      </c>
      <c r="AO948">
        <f>A!AN948</f>
        <v>0</v>
      </c>
      <c r="AP948">
        <f>A!AO948</f>
        <v>0</v>
      </c>
      <c r="AQ948">
        <f>A!AP948</f>
        <v>0</v>
      </c>
      <c r="AR948">
        <f>A!AQ948</f>
        <v>0</v>
      </c>
      <c r="AS948">
        <f>A!AR948</f>
        <v>0</v>
      </c>
      <c r="AT948">
        <f>A!AS948</f>
        <v>0</v>
      </c>
      <c r="AU948">
        <f>A!AT948</f>
        <v>0</v>
      </c>
      <c r="AV948">
        <f>A!AU948</f>
        <v>0</v>
      </c>
      <c r="AW948" s="23" t="str">
        <f>IF(A!AV948=0,"",A!AV948)</f>
        <v/>
      </c>
      <c r="AX948">
        <f>A!AW948</f>
        <v>0</v>
      </c>
      <c r="AY948">
        <f>A!AX948</f>
        <v>0</v>
      </c>
      <c r="AZ948">
        <f>A!AY948</f>
        <v>0</v>
      </c>
      <c r="BA948">
        <f>A!AZ948</f>
        <v>0</v>
      </c>
      <c r="BB948">
        <f>A!BA948</f>
        <v>0</v>
      </c>
      <c r="BC948">
        <f>A!BB948</f>
        <v>0</v>
      </c>
      <c r="BD948">
        <f>A!BC948</f>
        <v>0</v>
      </c>
      <c r="BE948">
        <f>A!BD948</f>
        <v>0</v>
      </c>
      <c r="BF948">
        <f>A!BE948</f>
        <v>0</v>
      </c>
      <c r="BG948">
        <f>A!BF948</f>
        <v>0</v>
      </c>
      <c r="BH948">
        <f>A!BG948</f>
        <v>0</v>
      </c>
      <c r="BI948">
        <f>A!BH948</f>
        <v>0</v>
      </c>
      <c r="BJ948">
        <f>A!BI948</f>
        <v>0</v>
      </c>
      <c r="BK948">
        <f>A!BJ948</f>
        <v>0</v>
      </c>
      <c r="BL948">
        <f>A!BK948</f>
        <v>0</v>
      </c>
      <c r="BM948">
        <f>A!BL948</f>
        <v>0</v>
      </c>
      <c r="BN948">
        <f>A!BM948</f>
        <v>0</v>
      </c>
      <c r="BO948">
        <f>A!BN948</f>
        <v>0</v>
      </c>
      <c r="BP948">
        <f>A!BO948</f>
        <v>0</v>
      </c>
      <c r="BQ948">
        <f>A!BP948</f>
        <v>0</v>
      </c>
      <c r="BR948">
        <f>A!BQ948</f>
        <v>0</v>
      </c>
      <c r="BS948">
        <f>A!BR948</f>
        <v>0</v>
      </c>
      <c r="BT948">
        <f>A!BS948</f>
        <v>0</v>
      </c>
      <c r="BU948">
        <f>A!BT948</f>
        <v>0</v>
      </c>
      <c r="BV948">
        <f>A!BU948</f>
        <v>0</v>
      </c>
      <c r="BW948">
        <f>A!BV948</f>
        <v>0</v>
      </c>
      <c r="BX948">
        <f>A!BW948</f>
        <v>0</v>
      </c>
      <c r="BY948">
        <f>A!BX948</f>
        <v>0</v>
      </c>
      <c r="BZ948">
        <f>A!BY948</f>
        <v>0</v>
      </c>
      <c r="CA948">
        <f>A!BZ948</f>
        <v>0</v>
      </c>
      <c r="CB948">
        <f>A!CA948</f>
        <v>0</v>
      </c>
      <c r="CC948">
        <f>A!CB948</f>
        <v>0</v>
      </c>
      <c r="CD948">
        <f>A!CC948</f>
        <v>0</v>
      </c>
      <c r="CE948">
        <f>A!CD948</f>
        <v>0</v>
      </c>
      <c r="CF948">
        <f>A!CE948</f>
        <v>0</v>
      </c>
      <c r="CG948">
        <f>A!CF948</f>
        <v>0</v>
      </c>
      <c r="CH948">
        <f>A!CG948</f>
        <v>0</v>
      </c>
      <c r="CI948">
        <f>A!CH948</f>
        <v>0</v>
      </c>
      <c r="CJ948">
        <f>A!CI948</f>
        <v>0</v>
      </c>
      <c r="CK948">
        <f>A!CJ948</f>
        <v>0</v>
      </c>
      <c r="CL948">
        <f>A!CK948</f>
        <v>0</v>
      </c>
      <c r="CM948">
        <f>A!CL948</f>
        <v>0</v>
      </c>
      <c r="CN948">
        <f>A!CM948</f>
        <v>0</v>
      </c>
      <c r="CO948">
        <f>A!CN948</f>
        <v>0</v>
      </c>
      <c r="CP948">
        <f>A!CO948</f>
        <v>0</v>
      </c>
      <c r="CQ948">
        <f>A!CO1258</f>
        <v>0</v>
      </c>
      <c r="CR948">
        <f>A!CP948</f>
        <v>0</v>
      </c>
      <c r="CS948">
        <f>A!CQ948</f>
        <v>0</v>
      </c>
    </row>
    <row r="949" spans="1:97" x14ac:dyDescent="0.2">
      <c r="A949">
        <f>A!A949</f>
        <v>0</v>
      </c>
      <c r="B949">
        <f>A!B949</f>
        <v>0</v>
      </c>
      <c r="C949">
        <f>A!C949</f>
        <v>0</v>
      </c>
      <c r="D949">
        <f>A!D949</f>
        <v>0</v>
      </c>
      <c r="E949">
        <f>A!E949</f>
        <v>0</v>
      </c>
      <c r="F949">
        <f>A!F949</f>
        <v>0</v>
      </c>
      <c r="G949">
        <f>A!G949</f>
        <v>0</v>
      </c>
      <c r="H949">
        <f>A!H949</f>
        <v>0</v>
      </c>
      <c r="I949">
        <f>A!I949</f>
        <v>0</v>
      </c>
      <c r="J949">
        <f>A!J949</f>
        <v>0</v>
      </c>
      <c r="K949">
        <f>A!K949</f>
        <v>0</v>
      </c>
      <c r="L949">
        <f>A!L949</f>
        <v>0</v>
      </c>
      <c r="M949">
        <f>A!M949</f>
        <v>0</v>
      </c>
      <c r="N949">
        <f>A!N949</f>
        <v>0</v>
      </c>
      <c r="O949">
        <f>A!O949</f>
        <v>0</v>
      </c>
      <c r="P949" s="23" t="str">
        <f>IF(A!P949="","",INDEX(B!$A$1:$BT$2000,MATCH(A!P949,B!$AX$1:$AX$2000,0),D!$B$5))</f>
        <v/>
      </c>
      <c r="Q949">
        <f>A!Q949</f>
        <v>0</v>
      </c>
      <c r="R949">
        <f>A!R949</f>
        <v>0</v>
      </c>
      <c r="S949">
        <f>A!S949</f>
        <v>0</v>
      </c>
      <c r="T949">
        <f>A!T949</f>
        <v>0</v>
      </c>
      <c r="U949">
        <f>A!U949</f>
        <v>0</v>
      </c>
      <c r="V949" s="23">
        <f>IF(A!V949="&lt;",1,A!V949)</f>
        <v>0</v>
      </c>
      <c r="W949">
        <f>A!W949</f>
        <v>0</v>
      </c>
      <c r="X949">
        <f>A!X949</f>
        <v>0</v>
      </c>
      <c r="Y949">
        <f>A!Y949</f>
        <v>0</v>
      </c>
      <c r="Z949" s="23">
        <f t="shared" si="14"/>
        <v>0</v>
      </c>
      <c r="AA949">
        <f>A!Z949</f>
        <v>0</v>
      </c>
      <c r="AB949">
        <f>A!AA949</f>
        <v>0</v>
      </c>
      <c r="AC949">
        <f>A!AB949</f>
        <v>0</v>
      </c>
      <c r="AD949">
        <f>A!AC949</f>
        <v>0</v>
      </c>
      <c r="AE949">
        <f>A!AD949</f>
        <v>0</v>
      </c>
      <c r="AF949">
        <f>A!AE949</f>
        <v>0</v>
      </c>
      <c r="AG949">
        <f>A!AF949</f>
        <v>0</v>
      </c>
      <c r="AH949">
        <f>A!AG949</f>
        <v>0</v>
      </c>
      <c r="AI949">
        <f>A!AH949</f>
        <v>0</v>
      </c>
      <c r="AJ949">
        <f>A!AI949</f>
        <v>0</v>
      </c>
      <c r="AK949">
        <f>A!AJ949</f>
        <v>0</v>
      </c>
      <c r="AL949">
        <f>A!AK949</f>
        <v>0</v>
      </c>
      <c r="AM949">
        <f>A!AL949</f>
        <v>0</v>
      </c>
      <c r="AN949">
        <f>A!AM949</f>
        <v>0</v>
      </c>
      <c r="AO949">
        <f>A!AN949</f>
        <v>0</v>
      </c>
      <c r="AP949">
        <f>A!AO949</f>
        <v>0</v>
      </c>
      <c r="AQ949">
        <f>A!AP949</f>
        <v>0</v>
      </c>
      <c r="AR949">
        <f>A!AQ949</f>
        <v>0</v>
      </c>
      <c r="AS949">
        <f>A!AR949</f>
        <v>0</v>
      </c>
      <c r="AT949">
        <f>A!AS949</f>
        <v>0</v>
      </c>
      <c r="AU949">
        <f>A!AT949</f>
        <v>0</v>
      </c>
      <c r="AV949">
        <f>A!AU949</f>
        <v>0</v>
      </c>
      <c r="AW949" s="23" t="str">
        <f>IF(A!AV949=0,"",A!AV949)</f>
        <v/>
      </c>
      <c r="AX949">
        <f>A!AW949</f>
        <v>0</v>
      </c>
      <c r="AY949">
        <f>A!AX949</f>
        <v>0</v>
      </c>
      <c r="AZ949">
        <f>A!AY949</f>
        <v>0</v>
      </c>
      <c r="BA949">
        <f>A!AZ949</f>
        <v>0</v>
      </c>
      <c r="BB949">
        <f>A!BA949</f>
        <v>0</v>
      </c>
      <c r="BC949">
        <f>A!BB949</f>
        <v>0</v>
      </c>
      <c r="BD949">
        <f>A!BC949</f>
        <v>0</v>
      </c>
      <c r="BE949">
        <f>A!BD949</f>
        <v>0</v>
      </c>
      <c r="BF949">
        <f>A!BE949</f>
        <v>0</v>
      </c>
      <c r="BG949">
        <f>A!BF949</f>
        <v>0</v>
      </c>
      <c r="BH949">
        <f>A!BG949</f>
        <v>0</v>
      </c>
      <c r="BI949">
        <f>A!BH949</f>
        <v>0</v>
      </c>
      <c r="BJ949">
        <f>A!BI949</f>
        <v>0</v>
      </c>
      <c r="BK949">
        <f>A!BJ949</f>
        <v>0</v>
      </c>
      <c r="BL949">
        <f>A!BK949</f>
        <v>0</v>
      </c>
      <c r="BM949">
        <f>A!BL949</f>
        <v>0</v>
      </c>
      <c r="BN949">
        <f>A!BM949</f>
        <v>0</v>
      </c>
      <c r="BO949">
        <f>A!BN949</f>
        <v>0</v>
      </c>
      <c r="BP949">
        <f>A!BO949</f>
        <v>0</v>
      </c>
      <c r="BQ949">
        <f>A!BP949</f>
        <v>0</v>
      </c>
      <c r="BR949">
        <f>A!BQ949</f>
        <v>0</v>
      </c>
      <c r="BS949">
        <f>A!BR949</f>
        <v>0</v>
      </c>
      <c r="BT949">
        <f>A!BS949</f>
        <v>0</v>
      </c>
      <c r="BU949">
        <f>A!BT949</f>
        <v>0</v>
      </c>
      <c r="BV949">
        <f>A!BU949</f>
        <v>0</v>
      </c>
      <c r="BW949">
        <f>A!BV949</f>
        <v>0</v>
      </c>
      <c r="BX949">
        <f>A!BW949</f>
        <v>0</v>
      </c>
      <c r="BY949">
        <f>A!BX949</f>
        <v>0</v>
      </c>
      <c r="BZ949">
        <f>A!BY949</f>
        <v>0</v>
      </c>
      <c r="CA949">
        <f>A!BZ949</f>
        <v>0</v>
      </c>
      <c r="CB949">
        <f>A!CA949</f>
        <v>0</v>
      </c>
      <c r="CC949">
        <f>A!CB949</f>
        <v>0</v>
      </c>
      <c r="CD949">
        <f>A!CC949</f>
        <v>0</v>
      </c>
      <c r="CE949">
        <f>A!CD949</f>
        <v>0</v>
      </c>
      <c r="CF949">
        <f>A!CE949</f>
        <v>0</v>
      </c>
      <c r="CG949">
        <f>A!CF949</f>
        <v>0</v>
      </c>
      <c r="CH949">
        <f>A!CG949</f>
        <v>0</v>
      </c>
      <c r="CI949">
        <f>A!CH949</f>
        <v>0</v>
      </c>
      <c r="CJ949">
        <f>A!CI949</f>
        <v>0</v>
      </c>
      <c r="CK949">
        <f>A!CJ949</f>
        <v>0</v>
      </c>
      <c r="CL949">
        <f>A!CK949</f>
        <v>0</v>
      </c>
      <c r="CM949">
        <f>A!CL949</f>
        <v>0</v>
      </c>
      <c r="CN949">
        <f>A!CM949</f>
        <v>0</v>
      </c>
      <c r="CO949">
        <f>A!CN949</f>
        <v>0</v>
      </c>
      <c r="CP949">
        <f>A!CO949</f>
        <v>0</v>
      </c>
      <c r="CQ949">
        <f>A!CO1259</f>
        <v>0</v>
      </c>
      <c r="CR949">
        <f>A!CP949</f>
        <v>0</v>
      </c>
      <c r="CS949">
        <f>A!CQ949</f>
        <v>0</v>
      </c>
    </row>
    <row r="950" spans="1:97" x14ac:dyDescent="0.2">
      <c r="A950">
        <f>A!A950</f>
        <v>0</v>
      </c>
      <c r="B950">
        <f>A!B950</f>
        <v>0</v>
      </c>
      <c r="C950">
        <f>A!C950</f>
        <v>0</v>
      </c>
      <c r="D950">
        <f>A!D950</f>
        <v>0</v>
      </c>
      <c r="E950">
        <f>A!E950</f>
        <v>0</v>
      </c>
      <c r="F950">
        <f>A!F950</f>
        <v>0</v>
      </c>
      <c r="G950">
        <f>A!G950</f>
        <v>0</v>
      </c>
      <c r="H950">
        <f>A!H950</f>
        <v>0</v>
      </c>
      <c r="I950">
        <f>A!I950</f>
        <v>0</v>
      </c>
      <c r="J950">
        <f>A!J950</f>
        <v>0</v>
      </c>
      <c r="K950">
        <f>A!K950</f>
        <v>0</v>
      </c>
      <c r="L950">
        <f>A!L950</f>
        <v>0</v>
      </c>
      <c r="M950">
        <f>A!M950</f>
        <v>0</v>
      </c>
      <c r="N950">
        <f>A!N950</f>
        <v>0</v>
      </c>
      <c r="O950">
        <f>A!O950</f>
        <v>0</v>
      </c>
      <c r="P950" s="23" t="str">
        <f>IF(A!P950="","",INDEX(B!$A$1:$BT$2000,MATCH(A!P950,B!$AX$1:$AX$2000,0),D!$B$5))</f>
        <v/>
      </c>
      <c r="Q950">
        <f>A!Q950</f>
        <v>0</v>
      </c>
      <c r="R950">
        <f>A!R950</f>
        <v>0</v>
      </c>
      <c r="S950">
        <f>A!S950</f>
        <v>0</v>
      </c>
      <c r="T950">
        <f>A!T950</f>
        <v>0</v>
      </c>
      <c r="U950">
        <f>A!U950</f>
        <v>0</v>
      </c>
      <c r="V950" s="23">
        <f>IF(A!V950="&lt;",1,A!V950)</f>
        <v>0</v>
      </c>
      <c r="W950">
        <f>A!W950</f>
        <v>0</v>
      </c>
      <c r="X950">
        <f>A!X950</f>
        <v>0</v>
      </c>
      <c r="Y950">
        <f>A!Y950</f>
        <v>0</v>
      </c>
      <c r="Z950" s="23">
        <f t="shared" si="14"/>
        <v>0</v>
      </c>
      <c r="AA950">
        <f>A!Z950</f>
        <v>0</v>
      </c>
      <c r="AB950">
        <f>A!AA950</f>
        <v>0</v>
      </c>
      <c r="AC950">
        <f>A!AB950</f>
        <v>0</v>
      </c>
      <c r="AD950">
        <f>A!AC950</f>
        <v>0</v>
      </c>
      <c r="AE950">
        <f>A!AD950</f>
        <v>0</v>
      </c>
      <c r="AF950">
        <f>A!AE950</f>
        <v>0</v>
      </c>
      <c r="AG950">
        <f>A!AF950</f>
        <v>0</v>
      </c>
      <c r="AH950">
        <f>A!AG950</f>
        <v>0</v>
      </c>
      <c r="AI950">
        <f>A!AH950</f>
        <v>0</v>
      </c>
      <c r="AJ950">
        <f>A!AI950</f>
        <v>0</v>
      </c>
      <c r="AK950">
        <f>A!AJ950</f>
        <v>0</v>
      </c>
      <c r="AL950">
        <f>A!AK950</f>
        <v>0</v>
      </c>
      <c r="AM950">
        <f>A!AL950</f>
        <v>0</v>
      </c>
      <c r="AN950">
        <f>A!AM950</f>
        <v>0</v>
      </c>
      <c r="AO950">
        <f>A!AN950</f>
        <v>0</v>
      </c>
      <c r="AP950">
        <f>A!AO950</f>
        <v>0</v>
      </c>
      <c r="AQ950">
        <f>A!AP950</f>
        <v>0</v>
      </c>
      <c r="AR950">
        <f>A!AQ950</f>
        <v>0</v>
      </c>
      <c r="AS950">
        <f>A!AR950</f>
        <v>0</v>
      </c>
      <c r="AT950">
        <f>A!AS950</f>
        <v>0</v>
      </c>
      <c r="AU950">
        <f>A!AT950</f>
        <v>0</v>
      </c>
      <c r="AV950">
        <f>A!AU950</f>
        <v>0</v>
      </c>
      <c r="AW950" s="23" t="str">
        <f>IF(A!AV950=0,"",A!AV950)</f>
        <v/>
      </c>
      <c r="AX950">
        <f>A!AW950</f>
        <v>0</v>
      </c>
      <c r="AY950">
        <f>A!AX950</f>
        <v>0</v>
      </c>
      <c r="AZ950">
        <f>A!AY950</f>
        <v>0</v>
      </c>
      <c r="BA950">
        <f>A!AZ950</f>
        <v>0</v>
      </c>
      <c r="BB950">
        <f>A!BA950</f>
        <v>0</v>
      </c>
      <c r="BC950">
        <f>A!BB950</f>
        <v>0</v>
      </c>
      <c r="BD950">
        <f>A!BC950</f>
        <v>0</v>
      </c>
      <c r="BE950">
        <f>A!BD950</f>
        <v>0</v>
      </c>
      <c r="BF950">
        <f>A!BE950</f>
        <v>0</v>
      </c>
      <c r="BG950">
        <f>A!BF950</f>
        <v>0</v>
      </c>
      <c r="BH950">
        <f>A!BG950</f>
        <v>0</v>
      </c>
      <c r="BI950">
        <f>A!BH950</f>
        <v>0</v>
      </c>
      <c r="BJ950">
        <f>A!BI950</f>
        <v>0</v>
      </c>
      <c r="BK950">
        <f>A!BJ950</f>
        <v>0</v>
      </c>
      <c r="BL950">
        <f>A!BK950</f>
        <v>0</v>
      </c>
      <c r="BM950">
        <f>A!BL950</f>
        <v>0</v>
      </c>
      <c r="BN950">
        <f>A!BM950</f>
        <v>0</v>
      </c>
      <c r="BO950">
        <f>A!BN950</f>
        <v>0</v>
      </c>
      <c r="BP950">
        <f>A!BO950</f>
        <v>0</v>
      </c>
      <c r="BQ950">
        <f>A!BP950</f>
        <v>0</v>
      </c>
      <c r="BR950">
        <f>A!BQ950</f>
        <v>0</v>
      </c>
      <c r="BS950">
        <f>A!BR950</f>
        <v>0</v>
      </c>
      <c r="BT950">
        <f>A!BS950</f>
        <v>0</v>
      </c>
      <c r="BU950">
        <f>A!BT950</f>
        <v>0</v>
      </c>
      <c r="BV950">
        <f>A!BU950</f>
        <v>0</v>
      </c>
      <c r="BW950">
        <f>A!BV950</f>
        <v>0</v>
      </c>
      <c r="BX950">
        <f>A!BW950</f>
        <v>0</v>
      </c>
      <c r="BY950">
        <f>A!BX950</f>
        <v>0</v>
      </c>
      <c r="BZ950">
        <f>A!BY950</f>
        <v>0</v>
      </c>
      <c r="CA950">
        <f>A!BZ950</f>
        <v>0</v>
      </c>
      <c r="CB950">
        <f>A!CA950</f>
        <v>0</v>
      </c>
      <c r="CC950">
        <f>A!CB950</f>
        <v>0</v>
      </c>
      <c r="CD950">
        <f>A!CC950</f>
        <v>0</v>
      </c>
      <c r="CE950">
        <f>A!CD950</f>
        <v>0</v>
      </c>
      <c r="CF950">
        <f>A!CE950</f>
        <v>0</v>
      </c>
      <c r="CG950">
        <f>A!CF950</f>
        <v>0</v>
      </c>
      <c r="CH950">
        <f>A!CG950</f>
        <v>0</v>
      </c>
      <c r="CI950">
        <f>A!CH950</f>
        <v>0</v>
      </c>
      <c r="CJ950">
        <f>A!CI950</f>
        <v>0</v>
      </c>
      <c r="CK950">
        <f>A!CJ950</f>
        <v>0</v>
      </c>
      <c r="CL950">
        <f>A!CK950</f>
        <v>0</v>
      </c>
      <c r="CM950">
        <f>A!CL950</f>
        <v>0</v>
      </c>
      <c r="CN950">
        <f>A!CM950</f>
        <v>0</v>
      </c>
      <c r="CO950">
        <f>A!CN950</f>
        <v>0</v>
      </c>
      <c r="CP950">
        <f>A!CO950</f>
        <v>0</v>
      </c>
      <c r="CQ950">
        <f>A!CO1260</f>
        <v>0</v>
      </c>
      <c r="CR950">
        <f>A!CP950</f>
        <v>0</v>
      </c>
      <c r="CS950">
        <f>A!CQ950</f>
        <v>0</v>
      </c>
    </row>
    <row r="951" spans="1:97" x14ac:dyDescent="0.2">
      <c r="A951">
        <f>A!A951</f>
        <v>0</v>
      </c>
      <c r="B951">
        <f>A!B951</f>
        <v>0</v>
      </c>
      <c r="C951">
        <f>A!C951</f>
        <v>0</v>
      </c>
      <c r="D951">
        <f>A!D951</f>
        <v>0</v>
      </c>
      <c r="E951">
        <f>A!E951</f>
        <v>0</v>
      </c>
      <c r="F951">
        <f>A!F951</f>
        <v>0</v>
      </c>
      <c r="G951">
        <f>A!G951</f>
        <v>0</v>
      </c>
      <c r="H951">
        <f>A!H951</f>
        <v>0</v>
      </c>
      <c r="I951">
        <f>A!I951</f>
        <v>0</v>
      </c>
      <c r="J951">
        <f>A!J951</f>
        <v>0</v>
      </c>
      <c r="K951">
        <f>A!K951</f>
        <v>0</v>
      </c>
      <c r="L951">
        <f>A!L951</f>
        <v>0</v>
      </c>
      <c r="M951">
        <f>A!M951</f>
        <v>0</v>
      </c>
      <c r="N951">
        <f>A!N951</f>
        <v>0</v>
      </c>
      <c r="O951">
        <f>A!O951</f>
        <v>0</v>
      </c>
      <c r="P951" s="23" t="str">
        <f>IF(A!P951="","",INDEX(B!$A$1:$BT$2000,MATCH(A!P951,B!$AX$1:$AX$2000,0),D!$B$5))</f>
        <v/>
      </c>
      <c r="Q951">
        <f>A!Q951</f>
        <v>0</v>
      </c>
      <c r="R951">
        <f>A!R951</f>
        <v>0</v>
      </c>
      <c r="S951">
        <f>A!S951</f>
        <v>0</v>
      </c>
      <c r="T951">
        <f>A!T951</f>
        <v>0</v>
      </c>
      <c r="U951">
        <f>A!U951</f>
        <v>0</v>
      </c>
      <c r="V951" s="23">
        <f>IF(A!V951="&lt;",1,A!V951)</f>
        <v>0</v>
      </c>
      <c r="W951">
        <f>A!W951</f>
        <v>0</v>
      </c>
      <c r="X951">
        <f>A!X951</f>
        <v>0</v>
      </c>
      <c r="Y951">
        <f>A!Y951</f>
        <v>0</v>
      </c>
      <c r="Z951" s="23">
        <f t="shared" si="14"/>
        <v>0</v>
      </c>
      <c r="AA951">
        <f>A!Z951</f>
        <v>0</v>
      </c>
      <c r="AB951">
        <f>A!AA951</f>
        <v>0</v>
      </c>
      <c r="AC951">
        <f>A!AB951</f>
        <v>0</v>
      </c>
      <c r="AD951">
        <f>A!AC951</f>
        <v>0</v>
      </c>
      <c r="AE951">
        <f>A!AD951</f>
        <v>0</v>
      </c>
      <c r="AF951">
        <f>A!AE951</f>
        <v>0</v>
      </c>
      <c r="AG951">
        <f>A!AF951</f>
        <v>0</v>
      </c>
      <c r="AH951">
        <f>A!AG951</f>
        <v>0</v>
      </c>
      <c r="AI951">
        <f>A!AH951</f>
        <v>0</v>
      </c>
      <c r="AJ951">
        <f>A!AI951</f>
        <v>0</v>
      </c>
      <c r="AK951">
        <f>A!AJ951</f>
        <v>0</v>
      </c>
      <c r="AL951">
        <f>A!AK951</f>
        <v>0</v>
      </c>
      <c r="AM951">
        <f>A!AL951</f>
        <v>0</v>
      </c>
      <c r="AN951">
        <f>A!AM951</f>
        <v>0</v>
      </c>
      <c r="AO951">
        <f>A!AN951</f>
        <v>0</v>
      </c>
      <c r="AP951">
        <f>A!AO951</f>
        <v>0</v>
      </c>
      <c r="AQ951">
        <f>A!AP951</f>
        <v>0</v>
      </c>
      <c r="AR951">
        <f>A!AQ951</f>
        <v>0</v>
      </c>
      <c r="AS951">
        <f>A!AR951</f>
        <v>0</v>
      </c>
      <c r="AT951">
        <f>A!AS951</f>
        <v>0</v>
      </c>
      <c r="AU951">
        <f>A!AT951</f>
        <v>0</v>
      </c>
      <c r="AV951">
        <f>A!AU951</f>
        <v>0</v>
      </c>
      <c r="AW951" s="23" t="str">
        <f>IF(A!AV951=0,"",A!AV951)</f>
        <v/>
      </c>
      <c r="AX951">
        <f>A!AW951</f>
        <v>0</v>
      </c>
      <c r="AY951">
        <f>A!AX951</f>
        <v>0</v>
      </c>
      <c r="AZ951">
        <f>A!AY951</f>
        <v>0</v>
      </c>
      <c r="BA951">
        <f>A!AZ951</f>
        <v>0</v>
      </c>
      <c r="BB951">
        <f>A!BA951</f>
        <v>0</v>
      </c>
      <c r="BC951">
        <f>A!BB951</f>
        <v>0</v>
      </c>
      <c r="BD951">
        <f>A!BC951</f>
        <v>0</v>
      </c>
      <c r="BE951">
        <f>A!BD951</f>
        <v>0</v>
      </c>
      <c r="BF951">
        <f>A!BE951</f>
        <v>0</v>
      </c>
      <c r="BG951">
        <f>A!BF951</f>
        <v>0</v>
      </c>
      <c r="BH951">
        <f>A!BG951</f>
        <v>0</v>
      </c>
      <c r="BI951">
        <f>A!BH951</f>
        <v>0</v>
      </c>
      <c r="BJ951">
        <f>A!BI951</f>
        <v>0</v>
      </c>
      <c r="BK951">
        <f>A!BJ951</f>
        <v>0</v>
      </c>
      <c r="BL951">
        <f>A!BK951</f>
        <v>0</v>
      </c>
      <c r="BM951">
        <f>A!BL951</f>
        <v>0</v>
      </c>
      <c r="BN951">
        <f>A!BM951</f>
        <v>0</v>
      </c>
      <c r="BO951">
        <f>A!BN951</f>
        <v>0</v>
      </c>
      <c r="BP951">
        <f>A!BO951</f>
        <v>0</v>
      </c>
      <c r="BQ951">
        <f>A!BP951</f>
        <v>0</v>
      </c>
      <c r="BR951">
        <f>A!BQ951</f>
        <v>0</v>
      </c>
      <c r="BS951">
        <f>A!BR951</f>
        <v>0</v>
      </c>
      <c r="BT951">
        <f>A!BS951</f>
        <v>0</v>
      </c>
      <c r="BU951">
        <f>A!BT951</f>
        <v>0</v>
      </c>
      <c r="BV951">
        <f>A!BU951</f>
        <v>0</v>
      </c>
      <c r="BW951">
        <f>A!BV951</f>
        <v>0</v>
      </c>
      <c r="BX951">
        <f>A!BW951</f>
        <v>0</v>
      </c>
      <c r="BY951">
        <f>A!BX951</f>
        <v>0</v>
      </c>
      <c r="BZ951">
        <f>A!BY951</f>
        <v>0</v>
      </c>
      <c r="CA951">
        <f>A!BZ951</f>
        <v>0</v>
      </c>
      <c r="CB951">
        <f>A!CA951</f>
        <v>0</v>
      </c>
      <c r="CC951">
        <f>A!CB951</f>
        <v>0</v>
      </c>
      <c r="CD951">
        <f>A!CC951</f>
        <v>0</v>
      </c>
      <c r="CE951">
        <f>A!CD951</f>
        <v>0</v>
      </c>
      <c r="CF951">
        <f>A!CE951</f>
        <v>0</v>
      </c>
      <c r="CG951">
        <f>A!CF951</f>
        <v>0</v>
      </c>
      <c r="CH951">
        <f>A!CG951</f>
        <v>0</v>
      </c>
      <c r="CI951">
        <f>A!CH951</f>
        <v>0</v>
      </c>
      <c r="CJ951">
        <f>A!CI951</f>
        <v>0</v>
      </c>
      <c r="CK951">
        <f>A!CJ951</f>
        <v>0</v>
      </c>
      <c r="CL951">
        <f>A!CK951</f>
        <v>0</v>
      </c>
      <c r="CM951">
        <f>A!CL951</f>
        <v>0</v>
      </c>
      <c r="CN951">
        <f>A!CM951</f>
        <v>0</v>
      </c>
      <c r="CO951">
        <f>A!CN951</f>
        <v>0</v>
      </c>
      <c r="CP951">
        <f>A!CO951</f>
        <v>0</v>
      </c>
      <c r="CQ951">
        <f>A!CO1261</f>
        <v>0</v>
      </c>
      <c r="CR951">
        <f>A!CP951</f>
        <v>0</v>
      </c>
      <c r="CS951">
        <f>A!CQ951</f>
        <v>0</v>
      </c>
    </row>
    <row r="952" spans="1:97" x14ac:dyDescent="0.2">
      <c r="A952">
        <f>A!A952</f>
        <v>0</v>
      </c>
      <c r="B952">
        <f>A!B952</f>
        <v>0</v>
      </c>
      <c r="C952">
        <f>A!C952</f>
        <v>0</v>
      </c>
      <c r="D952">
        <f>A!D952</f>
        <v>0</v>
      </c>
      <c r="E952">
        <f>A!E952</f>
        <v>0</v>
      </c>
      <c r="F952">
        <f>A!F952</f>
        <v>0</v>
      </c>
      <c r="G952">
        <f>A!G952</f>
        <v>0</v>
      </c>
      <c r="H952">
        <f>A!H952</f>
        <v>0</v>
      </c>
      <c r="I952">
        <f>A!I952</f>
        <v>0</v>
      </c>
      <c r="J952">
        <f>A!J952</f>
        <v>0</v>
      </c>
      <c r="K952">
        <f>A!K952</f>
        <v>0</v>
      </c>
      <c r="L952">
        <f>A!L952</f>
        <v>0</v>
      </c>
      <c r="M952">
        <f>A!M952</f>
        <v>0</v>
      </c>
      <c r="N952">
        <f>A!N952</f>
        <v>0</v>
      </c>
      <c r="O952">
        <f>A!O952</f>
        <v>0</v>
      </c>
      <c r="P952" s="23" t="str">
        <f>IF(A!P952="","",INDEX(B!$A$1:$BT$2000,MATCH(A!P952,B!$AX$1:$AX$2000,0),D!$B$5))</f>
        <v/>
      </c>
      <c r="Q952">
        <f>A!Q952</f>
        <v>0</v>
      </c>
      <c r="R952">
        <f>A!R952</f>
        <v>0</v>
      </c>
      <c r="S952">
        <f>A!S952</f>
        <v>0</v>
      </c>
      <c r="T952">
        <f>A!T952</f>
        <v>0</v>
      </c>
      <c r="U952">
        <f>A!U952</f>
        <v>0</v>
      </c>
      <c r="V952" s="23">
        <f>IF(A!V952="&lt;",1,A!V952)</f>
        <v>0</v>
      </c>
      <c r="W952">
        <f>A!W952</f>
        <v>0</v>
      </c>
      <c r="X952">
        <f>A!X952</f>
        <v>0</v>
      </c>
      <c r="Y952">
        <f>A!Y952</f>
        <v>0</v>
      </c>
      <c r="Z952" s="23">
        <f t="shared" si="14"/>
        <v>0</v>
      </c>
      <c r="AA952">
        <f>A!Z952</f>
        <v>0</v>
      </c>
      <c r="AB952">
        <f>A!AA952</f>
        <v>0</v>
      </c>
      <c r="AC952">
        <f>A!AB952</f>
        <v>0</v>
      </c>
      <c r="AD952">
        <f>A!AC952</f>
        <v>0</v>
      </c>
      <c r="AE952">
        <f>A!AD952</f>
        <v>0</v>
      </c>
      <c r="AF952">
        <f>A!AE952</f>
        <v>0</v>
      </c>
      <c r="AG952">
        <f>A!AF952</f>
        <v>0</v>
      </c>
      <c r="AH952">
        <f>A!AG952</f>
        <v>0</v>
      </c>
      <c r="AI952">
        <f>A!AH952</f>
        <v>0</v>
      </c>
      <c r="AJ952">
        <f>A!AI952</f>
        <v>0</v>
      </c>
      <c r="AK952">
        <f>A!AJ952</f>
        <v>0</v>
      </c>
      <c r="AL952">
        <f>A!AK952</f>
        <v>0</v>
      </c>
      <c r="AM952">
        <f>A!AL952</f>
        <v>0</v>
      </c>
      <c r="AN952">
        <f>A!AM952</f>
        <v>0</v>
      </c>
      <c r="AO952">
        <f>A!AN952</f>
        <v>0</v>
      </c>
      <c r="AP952">
        <f>A!AO952</f>
        <v>0</v>
      </c>
      <c r="AQ952">
        <f>A!AP952</f>
        <v>0</v>
      </c>
      <c r="AR952">
        <f>A!AQ952</f>
        <v>0</v>
      </c>
      <c r="AS952">
        <f>A!AR952</f>
        <v>0</v>
      </c>
      <c r="AT952">
        <f>A!AS952</f>
        <v>0</v>
      </c>
      <c r="AU952">
        <f>A!AT952</f>
        <v>0</v>
      </c>
      <c r="AV952">
        <f>A!AU952</f>
        <v>0</v>
      </c>
      <c r="AW952" s="23" t="str">
        <f>IF(A!AV952=0,"",A!AV952)</f>
        <v/>
      </c>
      <c r="AX952">
        <f>A!AW952</f>
        <v>0</v>
      </c>
      <c r="AY952">
        <f>A!AX952</f>
        <v>0</v>
      </c>
      <c r="AZ952">
        <f>A!AY952</f>
        <v>0</v>
      </c>
      <c r="BA952">
        <f>A!AZ952</f>
        <v>0</v>
      </c>
      <c r="BB952">
        <f>A!BA952</f>
        <v>0</v>
      </c>
      <c r="BC952">
        <f>A!BB952</f>
        <v>0</v>
      </c>
      <c r="BD952">
        <f>A!BC952</f>
        <v>0</v>
      </c>
      <c r="BE952">
        <f>A!BD952</f>
        <v>0</v>
      </c>
      <c r="BF952">
        <f>A!BE952</f>
        <v>0</v>
      </c>
      <c r="BG952">
        <f>A!BF952</f>
        <v>0</v>
      </c>
      <c r="BH952">
        <f>A!BG952</f>
        <v>0</v>
      </c>
      <c r="BI952">
        <f>A!BH952</f>
        <v>0</v>
      </c>
      <c r="BJ952">
        <f>A!BI952</f>
        <v>0</v>
      </c>
      <c r="BK952">
        <f>A!BJ952</f>
        <v>0</v>
      </c>
      <c r="BL952">
        <f>A!BK952</f>
        <v>0</v>
      </c>
      <c r="BM952">
        <f>A!BL952</f>
        <v>0</v>
      </c>
      <c r="BN952">
        <f>A!BM952</f>
        <v>0</v>
      </c>
      <c r="BO952">
        <f>A!BN952</f>
        <v>0</v>
      </c>
      <c r="BP952">
        <f>A!BO952</f>
        <v>0</v>
      </c>
      <c r="BQ952">
        <f>A!BP952</f>
        <v>0</v>
      </c>
      <c r="BR952">
        <f>A!BQ952</f>
        <v>0</v>
      </c>
      <c r="BS952">
        <f>A!BR952</f>
        <v>0</v>
      </c>
      <c r="BT952">
        <f>A!BS952</f>
        <v>0</v>
      </c>
      <c r="BU952">
        <f>A!BT952</f>
        <v>0</v>
      </c>
      <c r="BV952">
        <f>A!BU952</f>
        <v>0</v>
      </c>
      <c r="BW952">
        <f>A!BV952</f>
        <v>0</v>
      </c>
      <c r="BX952">
        <f>A!BW952</f>
        <v>0</v>
      </c>
      <c r="BY952">
        <f>A!BX952</f>
        <v>0</v>
      </c>
      <c r="BZ952">
        <f>A!BY952</f>
        <v>0</v>
      </c>
      <c r="CA952">
        <f>A!BZ952</f>
        <v>0</v>
      </c>
      <c r="CB952">
        <f>A!CA952</f>
        <v>0</v>
      </c>
      <c r="CC952">
        <f>A!CB952</f>
        <v>0</v>
      </c>
      <c r="CD952">
        <f>A!CC952</f>
        <v>0</v>
      </c>
      <c r="CE952">
        <f>A!CD952</f>
        <v>0</v>
      </c>
      <c r="CF952">
        <f>A!CE952</f>
        <v>0</v>
      </c>
      <c r="CG952">
        <f>A!CF952</f>
        <v>0</v>
      </c>
      <c r="CH952">
        <f>A!CG952</f>
        <v>0</v>
      </c>
      <c r="CI952">
        <f>A!CH952</f>
        <v>0</v>
      </c>
      <c r="CJ952">
        <f>A!CI952</f>
        <v>0</v>
      </c>
      <c r="CK952">
        <f>A!CJ952</f>
        <v>0</v>
      </c>
      <c r="CL952">
        <f>A!CK952</f>
        <v>0</v>
      </c>
      <c r="CM952">
        <f>A!CL952</f>
        <v>0</v>
      </c>
      <c r="CN952">
        <f>A!CM952</f>
        <v>0</v>
      </c>
      <c r="CO952">
        <f>A!CN952</f>
        <v>0</v>
      </c>
      <c r="CP952">
        <f>A!CO952</f>
        <v>0</v>
      </c>
      <c r="CQ952">
        <f>A!CO1262</f>
        <v>0</v>
      </c>
      <c r="CR952">
        <f>A!CP952</f>
        <v>0</v>
      </c>
      <c r="CS952">
        <f>A!CQ952</f>
        <v>0</v>
      </c>
    </row>
    <row r="953" spans="1:97" x14ac:dyDescent="0.2">
      <c r="A953">
        <f>A!A953</f>
        <v>0</v>
      </c>
      <c r="B953">
        <f>A!B953</f>
        <v>0</v>
      </c>
      <c r="C953">
        <f>A!C953</f>
        <v>0</v>
      </c>
      <c r="D953">
        <f>A!D953</f>
        <v>0</v>
      </c>
      <c r="E953">
        <f>A!E953</f>
        <v>0</v>
      </c>
      <c r="F953">
        <f>A!F953</f>
        <v>0</v>
      </c>
      <c r="G953">
        <f>A!G953</f>
        <v>0</v>
      </c>
      <c r="H953">
        <f>A!H953</f>
        <v>0</v>
      </c>
      <c r="I953">
        <f>A!I953</f>
        <v>0</v>
      </c>
      <c r="J953">
        <f>A!J953</f>
        <v>0</v>
      </c>
      <c r="K953">
        <f>A!K953</f>
        <v>0</v>
      </c>
      <c r="L953">
        <f>A!L953</f>
        <v>0</v>
      </c>
      <c r="M953">
        <f>A!M953</f>
        <v>0</v>
      </c>
      <c r="N953">
        <f>A!N953</f>
        <v>0</v>
      </c>
      <c r="O953">
        <f>A!O953</f>
        <v>0</v>
      </c>
      <c r="P953" s="23" t="str">
        <f>IF(A!P953="","",INDEX(B!$A$1:$BT$2000,MATCH(A!P953,B!$AX$1:$AX$2000,0),D!$B$5))</f>
        <v/>
      </c>
      <c r="Q953">
        <f>A!Q953</f>
        <v>0</v>
      </c>
      <c r="R953">
        <f>A!R953</f>
        <v>0</v>
      </c>
      <c r="S953">
        <f>A!S953</f>
        <v>0</v>
      </c>
      <c r="T953">
        <f>A!T953</f>
        <v>0</v>
      </c>
      <c r="U953">
        <f>A!U953</f>
        <v>0</v>
      </c>
      <c r="V953" s="23">
        <f>IF(A!V953="&lt;",1,A!V953)</f>
        <v>0</v>
      </c>
      <c r="W953">
        <f>A!W953</f>
        <v>0</v>
      </c>
      <c r="X953">
        <f>A!X953</f>
        <v>0</v>
      </c>
      <c r="Y953">
        <f>A!Y953</f>
        <v>0</v>
      </c>
      <c r="Z953" s="23">
        <f t="shared" si="14"/>
        <v>0</v>
      </c>
      <c r="AA953">
        <f>A!Z953</f>
        <v>0</v>
      </c>
      <c r="AB953">
        <f>A!AA953</f>
        <v>0</v>
      </c>
      <c r="AC953">
        <f>A!AB953</f>
        <v>0</v>
      </c>
      <c r="AD953">
        <f>A!AC953</f>
        <v>0</v>
      </c>
      <c r="AE953">
        <f>A!AD953</f>
        <v>0</v>
      </c>
      <c r="AF953">
        <f>A!AE953</f>
        <v>0</v>
      </c>
      <c r="AG953">
        <f>A!AF953</f>
        <v>0</v>
      </c>
      <c r="AH953">
        <f>A!AG953</f>
        <v>0</v>
      </c>
      <c r="AI953">
        <f>A!AH953</f>
        <v>0</v>
      </c>
      <c r="AJ953">
        <f>A!AI953</f>
        <v>0</v>
      </c>
      <c r="AK953">
        <f>A!AJ953</f>
        <v>0</v>
      </c>
      <c r="AL953">
        <f>A!AK953</f>
        <v>0</v>
      </c>
      <c r="AM953">
        <f>A!AL953</f>
        <v>0</v>
      </c>
      <c r="AN953">
        <f>A!AM953</f>
        <v>0</v>
      </c>
      <c r="AO953">
        <f>A!AN953</f>
        <v>0</v>
      </c>
      <c r="AP953">
        <f>A!AO953</f>
        <v>0</v>
      </c>
      <c r="AQ953">
        <f>A!AP953</f>
        <v>0</v>
      </c>
      <c r="AR953">
        <f>A!AQ953</f>
        <v>0</v>
      </c>
      <c r="AS953">
        <f>A!AR953</f>
        <v>0</v>
      </c>
      <c r="AT953">
        <f>A!AS953</f>
        <v>0</v>
      </c>
      <c r="AU953">
        <f>A!AT953</f>
        <v>0</v>
      </c>
      <c r="AV953">
        <f>A!AU953</f>
        <v>0</v>
      </c>
      <c r="AW953" s="23" t="str">
        <f>IF(A!AV953=0,"",A!AV953)</f>
        <v/>
      </c>
      <c r="AX953">
        <f>A!AW953</f>
        <v>0</v>
      </c>
      <c r="AY953">
        <f>A!AX953</f>
        <v>0</v>
      </c>
      <c r="AZ953">
        <f>A!AY953</f>
        <v>0</v>
      </c>
      <c r="BA953">
        <f>A!AZ953</f>
        <v>0</v>
      </c>
      <c r="BB953">
        <f>A!BA953</f>
        <v>0</v>
      </c>
      <c r="BC953">
        <f>A!BB953</f>
        <v>0</v>
      </c>
      <c r="BD953">
        <f>A!BC953</f>
        <v>0</v>
      </c>
      <c r="BE953">
        <f>A!BD953</f>
        <v>0</v>
      </c>
      <c r="BF953">
        <f>A!BE953</f>
        <v>0</v>
      </c>
      <c r="BG953">
        <f>A!BF953</f>
        <v>0</v>
      </c>
      <c r="BH953">
        <f>A!BG953</f>
        <v>0</v>
      </c>
      <c r="BI953">
        <f>A!BH953</f>
        <v>0</v>
      </c>
      <c r="BJ953">
        <f>A!BI953</f>
        <v>0</v>
      </c>
      <c r="BK953">
        <f>A!BJ953</f>
        <v>0</v>
      </c>
      <c r="BL953">
        <f>A!BK953</f>
        <v>0</v>
      </c>
      <c r="BM953">
        <f>A!BL953</f>
        <v>0</v>
      </c>
      <c r="BN953">
        <f>A!BM953</f>
        <v>0</v>
      </c>
      <c r="BO953">
        <f>A!BN953</f>
        <v>0</v>
      </c>
      <c r="BP953">
        <f>A!BO953</f>
        <v>0</v>
      </c>
      <c r="BQ953">
        <f>A!BP953</f>
        <v>0</v>
      </c>
      <c r="BR953">
        <f>A!BQ953</f>
        <v>0</v>
      </c>
      <c r="BS953">
        <f>A!BR953</f>
        <v>0</v>
      </c>
      <c r="BT953">
        <f>A!BS953</f>
        <v>0</v>
      </c>
      <c r="BU953">
        <f>A!BT953</f>
        <v>0</v>
      </c>
      <c r="BV953">
        <f>A!BU953</f>
        <v>0</v>
      </c>
      <c r="BW953">
        <f>A!BV953</f>
        <v>0</v>
      </c>
      <c r="BX953">
        <f>A!BW953</f>
        <v>0</v>
      </c>
      <c r="BY953">
        <f>A!BX953</f>
        <v>0</v>
      </c>
      <c r="BZ953">
        <f>A!BY953</f>
        <v>0</v>
      </c>
      <c r="CA953">
        <f>A!BZ953</f>
        <v>0</v>
      </c>
      <c r="CB953">
        <f>A!CA953</f>
        <v>0</v>
      </c>
      <c r="CC953">
        <f>A!CB953</f>
        <v>0</v>
      </c>
      <c r="CD953">
        <f>A!CC953</f>
        <v>0</v>
      </c>
      <c r="CE953">
        <f>A!CD953</f>
        <v>0</v>
      </c>
      <c r="CF953">
        <f>A!CE953</f>
        <v>0</v>
      </c>
      <c r="CG953">
        <f>A!CF953</f>
        <v>0</v>
      </c>
      <c r="CH953">
        <f>A!CG953</f>
        <v>0</v>
      </c>
      <c r="CI953">
        <f>A!CH953</f>
        <v>0</v>
      </c>
      <c r="CJ953">
        <f>A!CI953</f>
        <v>0</v>
      </c>
      <c r="CK953">
        <f>A!CJ953</f>
        <v>0</v>
      </c>
      <c r="CL953">
        <f>A!CK953</f>
        <v>0</v>
      </c>
      <c r="CM953">
        <f>A!CL953</f>
        <v>0</v>
      </c>
      <c r="CN953">
        <f>A!CM953</f>
        <v>0</v>
      </c>
      <c r="CO953">
        <f>A!CN953</f>
        <v>0</v>
      </c>
      <c r="CP953">
        <f>A!CO953</f>
        <v>0</v>
      </c>
      <c r="CQ953">
        <f>A!CO1263</f>
        <v>0</v>
      </c>
      <c r="CR953">
        <f>A!CP953</f>
        <v>0</v>
      </c>
      <c r="CS953">
        <f>A!CQ953</f>
        <v>0</v>
      </c>
    </row>
    <row r="954" spans="1:97" x14ac:dyDescent="0.2">
      <c r="A954">
        <f>A!A954</f>
        <v>0</v>
      </c>
      <c r="B954">
        <f>A!B954</f>
        <v>0</v>
      </c>
      <c r="C954">
        <f>A!C954</f>
        <v>0</v>
      </c>
      <c r="D954">
        <f>A!D954</f>
        <v>0</v>
      </c>
      <c r="E954">
        <f>A!E954</f>
        <v>0</v>
      </c>
      <c r="F954">
        <f>A!F954</f>
        <v>0</v>
      </c>
      <c r="G954">
        <f>A!G954</f>
        <v>0</v>
      </c>
      <c r="H954">
        <f>A!H954</f>
        <v>0</v>
      </c>
      <c r="I954">
        <f>A!I954</f>
        <v>0</v>
      </c>
      <c r="J954">
        <f>A!J954</f>
        <v>0</v>
      </c>
      <c r="K954">
        <f>A!K954</f>
        <v>0</v>
      </c>
      <c r="L954">
        <f>A!L954</f>
        <v>0</v>
      </c>
      <c r="M954">
        <f>A!M954</f>
        <v>0</v>
      </c>
      <c r="N954">
        <f>A!N954</f>
        <v>0</v>
      </c>
      <c r="O954">
        <f>A!O954</f>
        <v>0</v>
      </c>
      <c r="P954" s="23" t="str">
        <f>IF(A!P954="","",INDEX(B!$A$1:$BT$2000,MATCH(A!P954,B!$AX$1:$AX$2000,0),D!$B$5))</f>
        <v/>
      </c>
      <c r="Q954">
        <f>A!Q954</f>
        <v>0</v>
      </c>
      <c r="R954">
        <f>A!R954</f>
        <v>0</v>
      </c>
      <c r="S954">
        <f>A!S954</f>
        <v>0</v>
      </c>
      <c r="T954">
        <f>A!T954</f>
        <v>0</v>
      </c>
      <c r="U954">
        <f>A!U954</f>
        <v>0</v>
      </c>
      <c r="V954" s="23">
        <f>IF(A!V954="&lt;",1,A!V954)</f>
        <v>0</v>
      </c>
      <c r="W954">
        <f>A!W954</f>
        <v>0</v>
      </c>
      <c r="X954">
        <f>A!X954</f>
        <v>0</v>
      </c>
      <c r="Y954">
        <f>A!Y954</f>
        <v>0</v>
      </c>
      <c r="Z954" s="23">
        <f t="shared" si="14"/>
        <v>0</v>
      </c>
      <c r="AA954">
        <f>A!Z954</f>
        <v>0</v>
      </c>
      <c r="AB954">
        <f>A!AA954</f>
        <v>0</v>
      </c>
      <c r="AC954">
        <f>A!AB954</f>
        <v>0</v>
      </c>
      <c r="AD954">
        <f>A!AC954</f>
        <v>0</v>
      </c>
      <c r="AE954">
        <f>A!AD954</f>
        <v>0</v>
      </c>
      <c r="AF954">
        <f>A!AE954</f>
        <v>0</v>
      </c>
      <c r="AG954">
        <f>A!AF954</f>
        <v>0</v>
      </c>
      <c r="AH954">
        <f>A!AG954</f>
        <v>0</v>
      </c>
      <c r="AI954">
        <f>A!AH954</f>
        <v>0</v>
      </c>
      <c r="AJ954">
        <f>A!AI954</f>
        <v>0</v>
      </c>
      <c r="AK954">
        <f>A!AJ954</f>
        <v>0</v>
      </c>
      <c r="AL954">
        <f>A!AK954</f>
        <v>0</v>
      </c>
      <c r="AM954">
        <f>A!AL954</f>
        <v>0</v>
      </c>
      <c r="AN954">
        <f>A!AM954</f>
        <v>0</v>
      </c>
      <c r="AO954">
        <f>A!AN954</f>
        <v>0</v>
      </c>
      <c r="AP954">
        <f>A!AO954</f>
        <v>0</v>
      </c>
      <c r="AQ954">
        <f>A!AP954</f>
        <v>0</v>
      </c>
      <c r="AR954">
        <f>A!AQ954</f>
        <v>0</v>
      </c>
      <c r="AS954">
        <f>A!AR954</f>
        <v>0</v>
      </c>
      <c r="AT954">
        <f>A!AS954</f>
        <v>0</v>
      </c>
      <c r="AU954">
        <f>A!AT954</f>
        <v>0</v>
      </c>
      <c r="AV954">
        <f>A!AU954</f>
        <v>0</v>
      </c>
      <c r="AW954" s="23" t="str">
        <f>IF(A!AV954=0,"",A!AV954)</f>
        <v/>
      </c>
      <c r="AX954">
        <f>A!AW954</f>
        <v>0</v>
      </c>
      <c r="AY954">
        <f>A!AX954</f>
        <v>0</v>
      </c>
      <c r="AZ954">
        <f>A!AY954</f>
        <v>0</v>
      </c>
      <c r="BA954">
        <f>A!AZ954</f>
        <v>0</v>
      </c>
      <c r="BB954">
        <f>A!BA954</f>
        <v>0</v>
      </c>
      <c r="BC954">
        <f>A!BB954</f>
        <v>0</v>
      </c>
      <c r="BD954">
        <f>A!BC954</f>
        <v>0</v>
      </c>
      <c r="BE954">
        <f>A!BD954</f>
        <v>0</v>
      </c>
      <c r="BF954">
        <f>A!BE954</f>
        <v>0</v>
      </c>
      <c r="BG954">
        <f>A!BF954</f>
        <v>0</v>
      </c>
      <c r="BH954">
        <f>A!BG954</f>
        <v>0</v>
      </c>
      <c r="BI954">
        <f>A!BH954</f>
        <v>0</v>
      </c>
      <c r="BJ954">
        <f>A!BI954</f>
        <v>0</v>
      </c>
      <c r="BK954">
        <f>A!BJ954</f>
        <v>0</v>
      </c>
      <c r="BL954">
        <f>A!BK954</f>
        <v>0</v>
      </c>
      <c r="BM954">
        <f>A!BL954</f>
        <v>0</v>
      </c>
      <c r="BN954">
        <f>A!BM954</f>
        <v>0</v>
      </c>
      <c r="BO954">
        <f>A!BN954</f>
        <v>0</v>
      </c>
      <c r="BP954">
        <f>A!BO954</f>
        <v>0</v>
      </c>
      <c r="BQ954">
        <f>A!BP954</f>
        <v>0</v>
      </c>
      <c r="BR954">
        <f>A!BQ954</f>
        <v>0</v>
      </c>
      <c r="BS954">
        <f>A!BR954</f>
        <v>0</v>
      </c>
      <c r="BT954">
        <f>A!BS954</f>
        <v>0</v>
      </c>
      <c r="BU954">
        <f>A!BT954</f>
        <v>0</v>
      </c>
      <c r="BV954">
        <f>A!BU954</f>
        <v>0</v>
      </c>
      <c r="BW954">
        <f>A!BV954</f>
        <v>0</v>
      </c>
      <c r="BX954">
        <f>A!BW954</f>
        <v>0</v>
      </c>
      <c r="BY954">
        <f>A!BX954</f>
        <v>0</v>
      </c>
      <c r="BZ954">
        <f>A!BY954</f>
        <v>0</v>
      </c>
      <c r="CA954">
        <f>A!BZ954</f>
        <v>0</v>
      </c>
      <c r="CB954">
        <f>A!CA954</f>
        <v>0</v>
      </c>
      <c r="CC954">
        <f>A!CB954</f>
        <v>0</v>
      </c>
      <c r="CD954">
        <f>A!CC954</f>
        <v>0</v>
      </c>
      <c r="CE954">
        <f>A!CD954</f>
        <v>0</v>
      </c>
      <c r="CF954">
        <f>A!CE954</f>
        <v>0</v>
      </c>
      <c r="CG954">
        <f>A!CF954</f>
        <v>0</v>
      </c>
      <c r="CH954">
        <f>A!CG954</f>
        <v>0</v>
      </c>
      <c r="CI954">
        <f>A!CH954</f>
        <v>0</v>
      </c>
      <c r="CJ954">
        <f>A!CI954</f>
        <v>0</v>
      </c>
      <c r="CK954">
        <f>A!CJ954</f>
        <v>0</v>
      </c>
      <c r="CL954">
        <f>A!CK954</f>
        <v>0</v>
      </c>
      <c r="CM954">
        <f>A!CL954</f>
        <v>0</v>
      </c>
      <c r="CN954">
        <f>A!CM954</f>
        <v>0</v>
      </c>
      <c r="CO954">
        <f>A!CN954</f>
        <v>0</v>
      </c>
      <c r="CP954">
        <f>A!CO954</f>
        <v>0</v>
      </c>
      <c r="CQ954">
        <f>A!CO1264</f>
        <v>0</v>
      </c>
      <c r="CR954">
        <f>A!CP954</f>
        <v>0</v>
      </c>
      <c r="CS954">
        <f>A!CQ954</f>
        <v>0</v>
      </c>
    </row>
    <row r="955" spans="1:97" x14ac:dyDescent="0.2">
      <c r="A955">
        <f>A!A955</f>
        <v>0</v>
      </c>
      <c r="B955">
        <f>A!B955</f>
        <v>0</v>
      </c>
      <c r="C955">
        <f>A!C955</f>
        <v>0</v>
      </c>
      <c r="D955">
        <f>A!D955</f>
        <v>0</v>
      </c>
      <c r="E955">
        <f>A!E955</f>
        <v>0</v>
      </c>
      <c r="F955">
        <f>A!F955</f>
        <v>0</v>
      </c>
      <c r="G955">
        <f>A!G955</f>
        <v>0</v>
      </c>
      <c r="H955">
        <f>A!H955</f>
        <v>0</v>
      </c>
      <c r="I955">
        <f>A!I955</f>
        <v>0</v>
      </c>
      <c r="J955">
        <f>A!J955</f>
        <v>0</v>
      </c>
      <c r="K955">
        <f>A!K955</f>
        <v>0</v>
      </c>
      <c r="L955">
        <f>A!L955</f>
        <v>0</v>
      </c>
      <c r="M955">
        <f>A!M955</f>
        <v>0</v>
      </c>
      <c r="N955">
        <f>A!N955</f>
        <v>0</v>
      </c>
      <c r="O955">
        <f>A!O955</f>
        <v>0</v>
      </c>
      <c r="P955" s="23" t="str">
        <f>IF(A!P955="","",INDEX(B!$A$1:$BT$2000,MATCH(A!P955,B!$AX$1:$AX$2000,0),D!$B$5))</f>
        <v/>
      </c>
      <c r="Q955">
        <f>A!Q955</f>
        <v>0</v>
      </c>
      <c r="R955">
        <f>A!R955</f>
        <v>0</v>
      </c>
      <c r="S955">
        <f>A!S955</f>
        <v>0</v>
      </c>
      <c r="T955">
        <f>A!T955</f>
        <v>0</v>
      </c>
      <c r="U955">
        <f>A!U955</f>
        <v>0</v>
      </c>
      <c r="V955" s="23">
        <f>IF(A!V955="&lt;",1,A!V955)</f>
        <v>0</v>
      </c>
      <c r="W955">
        <f>A!W955</f>
        <v>0</v>
      </c>
      <c r="X955">
        <f>A!X955</f>
        <v>0</v>
      </c>
      <c r="Y955">
        <f>A!Y955</f>
        <v>0</v>
      </c>
      <c r="Z955" s="23">
        <f t="shared" si="14"/>
        <v>0</v>
      </c>
      <c r="AA955">
        <f>A!Z955</f>
        <v>0</v>
      </c>
      <c r="AB955">
        <f>A!AA955</f>
        <v>0</v>
      </c>
      <c r="AC955">
        <f>A!AB955</f>
        <v>0</v>
      </c>
      <c r="AD955">
        <f>A!AC955</f>
        <v>0</v>
      </c>
      <c r="AE955">
        <f>A!AD955</f>
        <v>0</v>
      </c>
      <c r="AF955">
        <f>A!AE955</f>
        <v>0</v>
      </c>
      <c r="AG955">
        <f>A!AF955</f>
        <v>0</v>
      </c>
      <c r="AH955">
        <f>A!AG955</f>
        <v>0</v>
      </c>
      <c r="AI955">
        <f>A!AH955</f>
        <v>0</v>
      </c>
      <c r="AJ955">
        <f>A!AI955</f>
        <v>0</v>
      </c>
      <c r="AK955">
        <f>A!AJ955</f>
        <v>0</v>
      </c>
      <c r="AL955">
        <f>A!AK955</f>
        <v>0</v>
      </c>
      <c r="AM955">
        <f>A!AL955</f>
        <v>0</v>
      </c>
      <c r="AN955">
        <f>A!AM955</f>
        <v>0</v>
      </c>
      <c r="AO955">
        <f>A!AN955</f>
        <v>0</v>
      </c>
      <c r="AP955">
        <f>A!AO955</f>
        <v>0</v>
      </c>
      <c r="AQ955">
        <f>A!AP955</f>
        <v>0</v>
      </c>
      <c r="AR955">
        <f>A!AQ955</f>
        <v>0</v>
      </c>
      <c r="AS955">
        <f>A!AR955</f>
        <v>0</v>
      </c>
      <c r="AT955">
        <f>A!AS955</f>
        <v>0</v>
      </c>
      <c r="AU955">
        <f>A!AT955</f>
        <v>0</v>
      </c>
      <c r="AV955">
        <f>A!AU955</f>
        <v>0</v>
      </c>
      <c r="AW955" s="23" t="str">
        <f>IF(A!AV955=0,"",A!AV955)</f>
        <v/>
      </c>
      <c r="AX955">
        <f>A!AW955</f>
        <v>0</v>
      </c>
      <c r="AY955">
        <f>A!AX955</f>
        <v>0</v>
      </c>
      <c r="AZ955">
        <f>A!AY955</f>
        <v>0</v>
      </c>
      <c r="BA955">
        <f>A!AZ955</f>
        <v>0</v>
      </c>
      <c r="BB955">
        <f>A!BA955</f>
        <v>0</v>
      </c>
      <c r="BC955">
        <f>A!BB955</f>
        <v>0</v>
      </c>
      <c r="BD955">
        <f>A!BC955</f>
        <v>0</v>
      </c>
      <c r="BE955">
        <f>A!BD955</f>
        <v>0</v>
      </c>
      <c r="BF955">
        <f>A!BE955</f>
        <v>0</v>
      </c>
      <c r="BG955">
        <f>A!BF955</f>
        <v>0</v>
      </c>
      <c r="BH955">
        <f>A!BG955</f>
        <v>0</v>
      </c>
      <c r="BI955">
        <f>A!BH955</f>
        <v>0</v>
      </c>
      <c r="BJ955">
        <f>A!BI955</f>
        <v>0</v>
      </c>
      <c r="BK955">
        <f>A!BJ955</f>
        <v>0</v>
      </c>
      <c r="BL955">
        <f>A!BK955</f>
        <v>0</v>
      </c>
      <c r="BM955">
        <f>A!BL955</f>
        <v>0</v>
      </c>
      <c r="BN955">
        <f>A!BM955</f>
        <v>0</v>
      </c>
      <c r="BO955">
        <f>A!BN955</f>
        <v>0</v>
      </c>
      <c r="BP955">
        <f>A!BO955</f>
        <v>0</v>
      </c>
      <c r="BQ955">
        <f>A!BP955</f>
        <v>0</v>
      </c>
      <c r="BR955">
        <f>A!BQ955</f>
        <v>0</v>
      </c>
      <c r="BS955">
        <f>A!BR955</f>
        <v>0</v>
      </c>
      <c r="BT955">
        <f>A!BS955</f>
        <v>0</v>
      </c>
      <c r="BU955">
        <f>A!BT955</f>
        <v>0</v>
      </c>
      <c r="BV955">
        <f>A!BU955</f>
        <v>0</v>
      </c>
      <c r="BW955">
        <f>A!BV955</f>
        <v>0</v>
      </c>
      <c r="BX955">
        <f>A!BW955</f>
        <v>0</v>
      </c>
      <c r="BY955">
        <f>A!BX955</f>
        <v>0</v>
      </c>
      <c r="BZ955">
        <f>A!BY955</f>
        <v>0</v>
      </c>
      <c r="CA955">
        <f>A!BZ955</f>
        <v>0</v>
      </c>
      <c r="CB955">
        <f>A!CA955</f>
        <v>0</v>
      </c>
      <c r="CC955">
        <f>A!CB955</f>
        <v>0</v>
      </c>
      <c r="CD955">
        <f>A!CC955</f>
        <v>0</v>
      </c>
      <c r="CE955">
        <f>A!CD955</f>
        <v>0</v>
      </c>
      <c r="CF955">
        <f>A!CE955</f>
        <v>0</v>
      </c>
      <c r="CG955">
        <f>A!CF955</f>
        <v>0</v>
      </c>
      <c r="CH955">
        <f>A!CG955</f>
        <v>0</v>
      </c>
      <c r="CI955">
        <f>A!CH955</f>
        <v>0</v>
      </c>
      <c r="CJ955">
        <f>A!CI955</f>
        <v>0</v>
      </c>
      <c r="CK955">
        <f>A!CJ955</f>
        <v>0</v>
      </c>
      <c r="CL955">
        <f>A!CK955</f>
        <v>0</v>
      </c>
      <c r="CM955">
        <f>A!CL955</f>
        <v>0</v>
      </c>
      <c r="CN955">
        <f>A!CM955</f>
        <v>0</v>
      </c>
      <c r="CO955">
        <f>A!CN955</f>
        <v>0</v>
      </c>
      <c r="CP955">
        <f>A!CO955</f>
        <v>0</v>
      </c>
      <c r="CQ955">
        <f>A!CO1265</f>
        <v>0</v>
      </c>
      <c r="CR955">
        <f>A!CP955</f>
        <v>0</v>
      </c>
      <c r="CS955">
        <f>A!CQ955</f>
        <v>0</v>
      </c>
    </row>
    <row r="956" spans="1:97" x14ac:dyDescent="0.2">
      <c r="A956">
        <f>A!A956</f>
        <v>0</v>
      </c>
      <c r="B956">
        <f>A!B956</f>
        <v>0</v>
      </c>
      <c r="C956">
        <f>A!C956</f>
        <v>0</v>
      </c>
      <c r="D956">
        <f>A!D956</f>
        <v>0</v>
      </c>
      <c r="E956">
        <f>A!E956</f>
        <v>0</v>
      </c>
      <c r="F956">
        <f>A!F956</f>
        <v>0</v>
      </c>
      <c r="G956">
        <f>A!G956</f>
        <v>0</v>
      </c>
      <c r="H956">
        <f>A!H956</f>
        <v>0</v>
      </c>
      <c r="I956">
        <f>A!I956</f>
        <v>0</v>
      </c>
      <c r="J956">
        <f>A!J956</f>
        <v>0</v>
      </c>
      <c r="K956">
        <f>A!K956</f>
        <v>0</v>
      </c>
      <c r="L956">
        <f>A!L956</f>
        <v>0</v>
      </c>
      <c r="M956">
        <f>A!M956</f>
        <v>0</v>
      </c>
      <c r="N956">
        <f>A!N956</f>
        <v>0</v>
      </c>
      <c r="O956">
        <f>A!O956</f>
        <v>0</v>
      </c>
      <c r="P956" s="23" t="str">
        <f>IF(A!P956="","",INDEX(B!$A$1:$BT$2000,MATCH(A!P956,B!$AX$1:$AX$2000,0),D!$B$5))</f>
        <v/>
      </c>
      <c r="Q956">
        <f>A!Q956</f>
        <v>0</v>
      </c>
      <c r="R956">
        <f>A!R956</f>
        <v>0</v>
      </c>
      <c r="S956">
        <f>A!S956</f>
        <v>0</v>
      </c>
      <c r="T956">
        <f>A!T956</f>
        <v>0</v>
      </c>
      <c r="U956">
        <f>A!U956</f>
        <v>0</v>
      </c>
      <c r="V956" s="23">
        <f>IF(A!V956="&lt;",1,A!V956)</f>
        <v>0</v>
      </c>
      <c r="W956">
        <f>A!W956</f>
        <v>0</v>
      </c>
      <c r="X956">
        <f>A!X956</f>
        <v>0</v>
      </c>
      <c r="Y956">
        <f>A!Y956</f>
        <v>0</v>
      </c>
      <c r="Z956" s="23">
        <f t="shared" si="14"/>
        <v>0</v>
      </c>
      <c r="AA956">
        <f>A!Z956</f>
        <v>0</v>
      </c>
      <c r="AB956">
        <f>A!AA956</f>
        <v>0</v>
      </c>
      <c r="AC956">
        <f>A!AB956</f>
        <v>0</v>
      </c>
      <c r="AD956">
        <f>A!AC956</f>
        <v>0</v>
      </c>
      <c r="AE956">
        <f>A!AD956</f>
        <v>0</v>
      </c>
      <c r="AF956">
        <f>A!AE956</f>
        <v>0</v>
      </c>
      <c r="AG956">
        <f>A!AF956</f>
        <v>0</v>
      </c>
      <c r="AH956">
        <f>A!AG956</f>
        <v>0</v>
      </c>
      <c r="AI956">
        <f>A!AH956</f>
        <v>0</v>
      </c>
      <c r="AJ956">
        <f>A!AI956</f>
        <v>0</v>
      </c>
      <c r="AK956">
        <f>A!AJ956</f>
        <v>0</v>
      </c>
      <c r="AL956">
        <f>A!AK956</f>
        <v>0</v>
      </c>
      <c r="AM956">
        <f>A!AL956</f>
        <v>0</v>
      </c>
      <c r="AN956">
        <f>A!AM956</f>
        <v>0</v>
      </c>
      <c r="AO956">
        <f>A!AN956</f>
        <v>0</v>
      </c>
      <c r="AP956">
        <f>A!AO956</f>
        <v>0</v>
      </c>
      <c r="AQ956">
        <f>A!AP956</f>
        <v>0</v>
      </c>
      <c r="AR956">
        <f>A!AQ956</f>
        <v>0</v>
      </c>
      <c r="AS956">
        <f>A!AR956</f>
        <v>0</v>
      </c>
      <c r="AT956">
        <f>A!AS956</f>
        <v>0</v>
      </c>
      <c r="AU956">
        <f>A!AT956</f>
        <v>0</v>
      </c>
      <c r="AV956">
        <f>A!AU956</f>
        <v>0</v>
      </c>
      <c r="AW956" s="23" t="str">
        <f>IF(A!AV956=0,"",A!AV956)</f>
        <v/>
      </c>
      <c r="AX956">
        <f>A!AW956</f>
        <v>0</v>
      </c>
      <c r="AY956">
        <f>A!AX956</f>
        <v>0</v>
      </c>
      <c r="AZ956">
        <f>A!AY956</f>
        <v>0</v>
      </c>
      <c r="BA956">
        <f>A!AZ956</f>
        <v>0</v>
      </c>
      <c r="BB956">
        <f>A!BA956</f>
        <v>0</v>
      </c>
      <c r="BC956">
        <f>A!BB956</f>
        <v>0</v>
      </c>
      <c r="BD956">
        <f>A!BC956</f>
        <v>0</v>
      </c>
      <c r="BE956">
        <f>A!BD956</f>
        <v>0</v>
      </c>
      <c r="BF956">
        <f>A!BE956</f>
        <v>0</v>
      </c>
      <c r="BG956">
        <f>A!BF956</f>
        <v>0</v>
      </c>
      <c r="BH956">
        <f>A!BG956</f>
        <v>0</v>
      </c>
      <c r="BI956">
        <f>A!BH956</f>
        <v>0</v>
      </c>
      <c r="BJ956">
        <f>A!BI956</f>
        <v>0</v>
      </c>
      <c r="BK956">
        <f>A!BJ956</f>
        <v>0</v>
      </c>
      <c r="BL956">
        <f>A!BK956</f>
        <v>0</v>
      </c>
      <c r="BM956">
        <f>A!BL956</f>
        <v>0</v>
      </c>
      <c r="BN956">
        <f>A!BM956</f>
        <v>0</v>
      </c>
      <c r="BO956">
        <f>A!BN956</f>
        <v>0</v>
      </c>
      <c r="BP956">
        <f>A!BO956</f>
        <v>0</v>
      </c>
      <c r="BQ956">
        <f>A!BP956</f>
        <v>0</v>
      </c>
      <c r="BR956">
        <f>A!BQ956</f>
        <v>0</v>
      </c>
      <c r="BS956">
        <f>A!BR956</f>
        <v>0</v>
      </c>
      <c r="BT956">
        <f>A!BS956</f>
        <v>0</v>
      </c>
      <c r="BU956">
        <f>A!BT956</f>
        <v>0</v>
      </c>
      <c r="BV956">
        <f>A!BU956</f>
        <v>0</v>
      </c>
      <c r="BW956">
        <f>A!BV956</f>
        <v>0</v>
      </c>
      <c r="BX956">
        <f>A!BW956</f>
        <v>0</v>
      </c>
      <c r="BY956">
        <f>A!BX956</f>
        <v>0</v>
      </c>
      <c r="BZ956">
        <f>A!BY956</f>
        <v>0</v>
      </c>
      <c r="CA956">
        <f>A!BZ956</f>
        <v>0</v>
      </c>
      <c r="CB956">
        <f>A!CA956</f>
        <v>0</v>
      </c>
      <c r="CC956">
        <f>A!CB956</f>
        <v>0</v>
      </c>
      <c r="CD956">
        <f>A!CC956</f>
        <v>0</v>
      </c>
      <c r="CE956">
        <f>A!CD956</f>
        <v>0</v>
      </c>
      <c r="CF956">
        <f>A!CE956</f>
        <v>0</v>
      </c>
      <c r="CG956">
        <f>A!CF956</f>
        <v>0</v>
      </c>
      <c r="CH956">
        <f>A!CG956</f>
        <v>0</v>
      </c>
      <c r="CI956">
        <f>A!CH956</f>
        <v>0</v>
      </c>
      <c r="CJ956">
        <f>A!CI956</f>
        <v>0</v>
      </c>
      <c r="CK956">
        <f>A!CJ956</f>
        <v>0</v>
      </c>
      <c r="CL956">
        <f>A!CK956</f>
        <v>0</v>
      </c>
      <c r="CM956">
        <f>A!CL956</f>
        <v>0</v>
      </c>
      <c r="CN956">
        <f>A!CM956</f>
        <v>0</v>
      </c>
      <c r="CO956">
        <f>A!CN956</f>
        <v>0</v>
      </c>
      <c r="CP956">
        <f>A!CO956</f>
        <v>0</v>
      </c>
      <c r="CQ956">
        <f>A!CO1266</f>
        <v>0</v>
      </c>
      <c r="CR956">
        <f>A!CP956</f>
        <v>0</v>
      </c>
      <c r="CS956">
        <f>A!CQ956</f>
        <v>0</v>
      </c>
    </row>
    <row r="957" spans="1:97" x14ac:dyDescent="0.2">
      <c r="A957">
        <f>A!A957</f>
        <v>0</v>
      </c>
      <c r="B957">
        <f>A!B957</f>
        <v>0</v>
      </c>
      <c r="C957">
        <f>A!C957</f>
        <v>0</v>
      </c>
      <c r="D957">
        <f>A!D957</f>
        <v>0</v>
      </c>
      <c r="E957">
        <f>A!E957</f>
        <v>0</v>
      </c>
      <c r="F957">
        <f>A!F957</f>
        <v>0</v>
      </c>
      <c r="G957">
        <f>A!G957</f>
        <v>0</v>
      </c>
      <c r="H957">
        <f>A!H957</f>
        <v>0</v>
      </c>
      <c r="I957">
        <f>A!I957</f>
        <v>0</v>
      </c>
      <c r="J957">
        <f>A!J957</f>
        <v>0</v>
      </c>
      <c r="K957">
        <f>A!K957</f>
        <v>0</v>
      </c>
      <c r="L957">
        <f>A!L957</f>
        <v>0</v>
      </c>
      <c r="M957">
        <f>A!M957</f>
        <v>0</v>
      </c>
      <c r="N957">
        <f>A!N957</f>
        <v>0</v>
      </c>
      <c r="O957">
        <f>A!O957</f>
        <v>0</v>
      </c>
      <c r="P957" s="23" t="str">
        <f>IF(A!P957="","",INDEX(B!$A$1:$BT$2000,MATCH(A!P957,B!$AX$1:$AX$2000,0),D!$B$5))</f>
        <v/>
      </c>
      <c r="Q957">
        <f>A!Q957</f>
        <v>0</v>
      </c>
      <c r="R957">
        <f>A!R957</f>
        <v>0</v>
      </c>
      <c r="S957">
        <f>A!S957</f>
        <v>0</v>
      </c>
      <c r="T957">
        <f>A!T957</f>
        <v>0</v>
      </c>
      <c r="U957">
        <f>A!U957</f>
        <v>0</v>
      </c>
      <c r="V957" s="23">
        <f>IF(A!V957="&lt;",1,A!V957)</f>
        <v>0</v>
      </c>
      <c r="W957">
        <f>A!W957</f>
        <v>0</v>
      </c>
      <c r="X957">
        <f>A!X957</f>
        <v>0</v>
      </c>
      <c r="Y957">
        <f>A!Y957</f>
        <v>0</v>
      </c>
      <c r="Z957" s="23">
        <f t="shared" si="14"/>
        <v>0</v>
      </c>
      <c r="AA957">
        <f>A!Z957</f>
        <v>0</v>
      </c>
      <c r="AB957">
        <f>A!AA957</f>
        <v>0</v>
      </c>
      <c r="AC957">
        <f>A!AB957</f>
        <v>0</v>
      </c>
      <c r="AD957">
        <f>A!AC957</f>
        <v>0</v>
      </c>
      <c r="AE957">
        <f>A!AD957</f>
        <v>0</v>
      </c>
      <c r="AF957">
        <f>A!AE957</f>
        <v>0</v>
      </c>
      <c r="AG957">
        <f>A!AF957</f>
        <v>0</v>
      </c>
      <c r="AH957">
        <f>A!AG957</f>
        <v>0</v>
      </c>
      <c r="AI957">
        <f>A!AH957</f>
        <v>0</v>
      </c>
      <c r="AJ957">
        <f>A!AI957</f>
        <v>0</v>
      </c>
      <c r="AK957">
        <f>A!AJ957</f>
        <v>0</v>
      </c>
      <c r="AL957">
        <f>A!AK957</f>
        <v>0</v>
      </c>
      <c r="AM957">
        <f>A!AL957</f>
        <v>0</v>
      </c>
      <c r="AN957">
        <f>A!AM957</f>
        <v>0</v>
      </c>
      <c r="AO957">
        <f>A!AN957</f>
        <v>0</v>
      </c>
      <c r="AP957">
        <f>A!AO957</f>
        <v>0</v>
      </c>
      <c r="AQ957">
        <f>A!AP957</f>
        <v>0</v>
      </c>
      <c r="AR957">
        <f>A!AQ957</f>
        <v>0</v>
      </c>
      <c r="AS957">
        <f>A!AR957</f>
        <v>0</v>
      </c>
      <c r="AT957">
        <f>A!AS957</f>
        <v>0</v>
      </c>
      <c r="AU957">
        <f>A!AT957</f>
        <v>0</v>
      </c>
      <c r="AV957">
        <f>A!AU957</f>
        <v>0</v>
      </c>
      <c r="AW957" s="23" t="str">
        <f>IF(A!AV957=0,"",A!AV957)</f>
        <v/>
      </c>
      <c r="AX957">
        <f>A!AW957</f>
        <v>0</v>
      </c>
      <c r="AY957">
        <f>A!AX957</f>
        <v>0</v>
      </c>
      <c r="AZ957">
        <f>A!AY957</f>
        <v>0</v>
      </c>
      <c r="BA957">
        <f>A!AZ957</f>
        <v>0</v>
      </c>
      <c r="BB957">
        <f>A!BA957</f>
        <v>0</v>
      </c>
      <c r="BC957">
        <f>A!BB957</f>
        <v>0</v>
      </c>
      <c r="BD957">
        <f>A!BC957</f>
        <v>0</v>
      </c>
      <c r="BE957">
        <f>A!BD957</f>
        <v>0</v>
      </c>
      <c r="BF957">
        <f>A!BE957</f>
        <v>0</v>
      </c>
      <c r="BG957">
        <f>A!BF957</f>
        <v>0</v>
      </c>
      <c r="BH957">
        <f>A!BG957</f>
        <v>0</v>
      </c>
      <c r="BI957">
        <f>A!BH957</f>
        <v>0</v>
      </c>
      <c r="BJ957">
        <f>A!BI957</f>
        <v>0</v>
      </c>
      <c r="BK957">
        <f>A!BJ957</f>
        <v>0</v>
      </c>
      <c r="BL957">
        <f>A!BK957</f>
        <v>0</v>
      </c>
      <c r="BM957">
        <f>A!BL957</f>
        <v>0</v>
      </c>
      <c r="BN957">
        <f>A!BM957</f>
        <v>0</v>
      </c>
      <c r="BO957">
        <f>A!BN957</f>
        <v>0</v>
      </c>
      <c r="BP957">
        <f>A!BO957</f>
        <v>0</v>
      </c>
      <c r="BQ957">
        <f>A!BP957</f>
        <v>0</v>
      </c>
      <c r="BR957">
        <f>A!BQ957</f>
        <v>0</v>
      </c>
      <c r="BS957">
        <f>A!BR957</f>
        <v>0</v>
      </c>
      <c r="BT957">
        <f>A!BS957</f>
        <v>0</v>
      </c>
      <c r="BU957">
        <f>A!BT957</f>
        <v>0</v>
      </c>
      <c r="BV957">
        <f>A!BU957</f>
        <v>0</v>
      </c>
      <c r="BW957">
        <f>A!BV957</f>
        <v>0</v>
      </c>
      <c r="BX957">
        <f>A!BW957</f>
        <v>0</v>
      </c>
      <c r="BY957">
        <f>A!BX957</f>
        <v>0</v>
      </c>
      <c r="BZ957">
        <f>A!BY957</f>
        <v>0</v>
      </c>
      <c r="CA957">
        <f>A!BZ957</f>
        <v>0</v>
      </c>
      <c r="CB957">
        <f>A!CA957</f>
        <v>0</v>
      </c>
      <c r="CC957">
        <f>A!CB957</f>
        <v>0</v>
      </c>
      <c r="CD957">
        <f>A!CC957</f>
        <v>0</v>
      </c>
      <c r="CE957">
        <f>A!CD957</f>
        <v>0</v>
      </c>
      <c r="CF957">
        <f>A!CE957</f>
        <v>0</v>
      </c>
      <c r="CG957">
        <f>A!CF957</f>
        <v>0</v>
      </c>
      <c r="CH957">
        <f>A!CG957</f>
        <v>0</v>
      </c>
      <c r="CI957">
        <f>A!CH957</f>
        <v>0</v>
      </c>
      <c r="CJ957">
        <f>A!CI957</f>
        <v>0</v>
      </c>
      <c r="CK957">
        <f>A!CJ957</f>
        <v>0</v>
      </c>
      <c r="CL957">
        <f>A!CK957</f>
        <v>0</v>
      </c>
      <c r="CM957">
        <f>A!CL957</f>
        <v>0</v>
      </c>
      <c r="CN957">
        <f>A!CM957</f>
        <v>0</v>
      </c>
      <c r="CO957">
        <f>A!CN957</f>
        <v>0</v>
      </c>
      <c r="CP957">
        <f>A!CO957</f>
        <v>0</v>
      </c>
      <c r="CQ957">
        <f>A!CO1267</f>
        <v>0</v>
      </c>
      <c r="CR957">
        <f>A!CP957</f>
        <v>0</v>
      </c>
      <c r="CS957">
        <f>A!CQ957</f>
        <v>0</v>
      </c>
    </row>
    <row r="958" spans="1:97" x14ac:dyDescent="0.2">
      <c r="A958">
        <f>A!A958</f>
        <v>0</v>
      </c>
      <c r="B958">
        <f>A!B958</f>
        <v>0</v>
      </c>
      <c r="C958">
        <f>A!C958</f>
        <v>0</v>
      </c>
      <c r="D958">
        <f>A!D958</f>
        <v>0</v>
      </c>
      <c r="E958">
        <f>A!E958</f>
        <v>0</v>
      </c>
      <c r="F958">
        <f>A!F958</f>
        <v>0</v>
      </c>
      <c r="G958">
        <f>A!G958</f>
        <v>0</v>
      </c>
      <c r="H958">
        <f>A!H958</f>
        <v>0</v>
      </c>
      <c r="I958">
        <f>A!I958</f>
        <v>0</v>
      </c>
      <c r="J958">
        <f>A!J958</f>
        <v>0</v>
      </c>
      <c r="K958">
        <f>A!K958</f>
        <v>0</v>
      </c>
      <c r="L958">
        <f>A!L958</f>
        <v>0</v>
      </c>
      <c r="M958">
        <f>A!M958</f>
        <v>0</v>
      </c>
      <c r="N958">
        <f>A!N958</f>
        <v>0</v>
      </c>
      <c r="O958">
        <f>A!O958</f>
        <v>0</v>
      </c>
      <c r="P958" s="23" t="str">
        <f>IF(A!P958="","",INDEX(B!$A$1:$BT$2000,MATCH(A!P958,B!$AX$1:$AX$2000,0),D!$B$5))</f>
        <v/>
      </c>
      <c r="Q958">
        <f>A!Q958</f>
        <v>0</v>
      </c>
      <c r="R958">
        <f>A!R958</f>
        <v>0</v>
      </c>
      <c r="S958">
        <f>A!S958</f>
        <v>0</v>
      </c>
      <c r="T958">
        <f>A!T958</f>
        <v>0</v>
      </c>
      <c r="U958">
        <f>A!U958</f>
        <v>0</v>
      </c>
      <c r="V958" s="23">
        <f>IF(A!V958="&lt;",1,A!V958)</f>
        <v>0</v>
      </c>
      <c r="W958">
        <f>A!W958</f>
        <v>0</v>
      </c>
      <c r="X958">
        <f>A!X958</f>
        <v>0</v>
      </c>
      <c r="Y958">
        <f>A!Y958</f>
        <v>0</v>
      </c>
      <c r="Z958" s="23">
        <f t="shared" si="14"/>
        <v>0</v>
      </c>
      <c r="AA958">
        <f>A!Z958</f>
        <v>0</v>
      </c>
      <c r="AB958">
        <f>A!AA958</f>
        <v>0</v>
      </c>
      <c r="AC958">
        <f>A!AB958</f>
        <v>0</v>
      </c>
      <c r="AD958">
        <f>A!AC958</f>
        <v>0</v>
      </c>
      <c r="AE958">
        <f>A!AD958</f>
        <v>0</v>
      </c>
      <c r="AF958">
        <f>A!AE958</f>
        <v>0</v>
      </c>
      <c r="AG958">
        <f>A!AF958</f>
        <v>0</v>
      </c>
      <c r="AH958">
        <f>A!AG958</f>
        <v>0</v>
      </c>
      <c r="AI958">
        <f>A!AH958</f>
        <v>0</v>
      </c>
      <c r="AJ958">
        <f>A!AI958</f>
        <v>0</v>
      </c>
      <c r="AK958">
        <f>A!AJ958</f>
        <v>0</v>
      </c>
      <c r="AL958">
        <f>A!AK958</f>
        <v>0</v>
      </c>
      <c r="AM958">
        <f>A!AL958</f>
        <v>0</v>
      </c>
      <c r="AN958">
        <f>A!AM958</f>
        <v>0</v>
      </c>
      <c r="AO958">
        <f>A!AN958</f>
        <v>0</v>
      </c>
      <c r="AP958">
        <f>A!AO958</f>
        <v>0</v>
      </c>
      <c r="AQ958">
        <f>A!AP958</f>
        <v>0</v>
      </c>
      <c r="AR958">
        <f>A!AQ958</f>
        <v>0</v>
      </c>
      <c r="AS958">
        <f>A!AR958</f>
        <v>0</v>
      </c>
      <c r="AT958">
        <f>A!AS958</f>
        <v>0</v>
      </c>
      <c r="AU958">
        <f>A!AT958</f>
        <v>0</v>
      </c>
      <c r="AV958">
        <f>A!AU958</f>
        <v>0</v>
      </c>
      <c r="AW958" s="23" t="str">
        <f>IF(A!AV958=0,"",A!AV958)</f>
        <v/>
      </c>
      <c r="AX958">
        <f>A!AW958</f>
        <v>0</v>
      </c>
      <c r="AY958">
        <f>A!AX958</f>
        <v>0</v>
      </c>
      <c r="AZ958">
        <f>A!AY958</f>
        <v>0</v>
      </c>
      <c r="BA958">
        <f>A!AZ958</f>
        <v>0</v>
      </c>
      <c r="BB958">
        <f>A!BA958</f>
        <v>0</v>
      </c>
      <c r="BC958">
        <f>A!BB958</f>
        <v>0</v>
      </c>
      <c r="BD958">
        <f>A!BC958</f>
        <v>0</v>
      </c>
      <c r="BE958">
        <f>A!BD958</f>
        <v>0</v>
      </c>
      <c r="BF958">
        <f>A!BE958</f>
        <v>0</v>
      </c>
      <c r="BG958">
        <f>A!BF958</f>
        <v>0</v>
      </c>
      <c r="BH958">
        <f>A!BG958</f>
        <v>0</v>
      </c>
      <c r="BI958">
        <f>A!BH958</f>
        <v>0</v>
      </c>
      <c r="BJ958">
        <f>A!BI958</f>
        <v>0</v>
      </c>
      <c r="BK958">
        <f>A!BJ958</f>
        <v>0</v>
      </c>
      <c r="BL958">
        <f>A!BK958</f>
        <v>0</v>
      </c>
      <c r="BM958">
        <f>A!BL958</f>
        <v>0</v>
      </c>
      <c r="BN958">
        <f>A!BM958</f>
        <v>0</v>
      </c>
      <c r="BO958">
        <f>A!BN958</f>
        <v>0</v>
      </c>
      <c r="BP958">
        <f>A!BO958</f>
        <v>0</v>
      </c>
      <c r="BQ958">
        <f>A!BP958</f>
        <v>0</v>
      </c>
      <c r="BR958">
        <f>A!BQ958</f>
        <v>0</v>
      </c>
      <c r="BS958">
        <f>A!BR958</f>
        <v>0</v>
      </c>
      <c r="BT958">
        <f>A!BS958</f>
        <v>0</v>
      </c>
      <c r="BU958">
        <f>A!BT958</f>
        <v>0</v>
      </c>
      <c r="BV958">
        <f>A!BU958</f>
        <v>0</v>
      </c>
      <c r="BW958">
        <f>A!BV958</f>
        <v>0</v>
      </c>
      <c r="BX958">
        <f>A!BW958</f>
        <v>0</v>
      </c>
      <c r="BY958">
        <f>A!BX958</f>
        <v>0</v>
      </c>
      <c r="BZ958">
        <f>A!BY958</f>
        <v>0</v>
      </c>
      <c r="CA958">
        <f>A!BZ958</f>
        <v>0</v>
      </c>
      <c r="CB958">
        <f>A!CA958</f>
        <v>0</v>
      </c>
      <c r="CC958">
        <f>A!CB958</f>
        <v>0</v>
      </c>
      <c r="CD958">
        <f>A!CC958</f>
        <v>0</v>
      </c>
      <c r="CE958">
        <f>A!CD958</f>
        <v>0</v>
      </c>
      <c r="CF958">
        <f>A!CE958</f>
        <v>0</v>
      </c>
      <c r="CG958">
        <f>A!CF958</f>
        <v>0</v>
      </c>
      <c r="CH958">
        <f>A!CG958</f>
        <v>0</v>
      </c>
      <c r="CI958">
        <f>A!CH958</f>
        <v>0</v>
      </c>
      <c r="CJ958">
        <f>A!CI958</f>
        <v>0</v>
      </c>
      <c r="CK958">
        <f>A!CJ958</f>
        <v>0</v>
      </c>
      <c r="CL958">
        <f>A!CK958</f>
        <v>0</v>
      </c>
      <c r="CM958">
        <f>A!CL958</f>
        <v>0</v>
      </c>
      <c r="CN958">
        <f>A!CM958</f>
        <v>0</v>
      </c>
      <c r="CO958">
        <f>A!CN958</f>
        <v>0</v>
      </c>
      <c r="CP958">
        <f>A!CO958</f>
        <v>0</v>
      </c>
      <c r="CQ958">
        <f>A!CO1268</f>
        <v>0</v>
      </c>
      <c r="CR958">
        <f>A!CP958</f>
        <v>0</v>
      </c>
      <c r="CS958">
        <f>A!CQ958</f>
        <v>0</v>
      </c>
    </row>
    <row r="959" spans="1:97" x14ac:dyDescent="0.2">
      <c r="A959">
        <f>A!A959</f>
        <v>0</v>
      </c>
      <c r="B959">
        <f>A!B959</f>
        <v>0</v>
      </c>
      <c r="C959">
        <f>A!C959</f>
        <v>0</v>
      </c>
      <c r="D959">
        <f>A!D959</f>
        <v>0</v>
      </c>
      <c r="E959">
        <f>A!E959</f>
        <v>0</v>
      </c>
      <c r="F959">
        <f>A!F959</f>
        <v>0</v>
      </c>
      <c r="G959">
        <f>A!G959</f>
        <v>0</v>
      </c>
      <c r="H959">
        <f>A!H959</f>
        <v>0</v>
      </c>
      <c r="I959">
        <f>A!I959</f>
        <v>0</v>
      </c>
      <c r="J959">
        <f>A!J959</f>
        <v>0</v>
      </c>
      <c r="K959">
        <f>A!K959</f>
        <v>0</v>
      </c>
      <c r="L959">
        <f>A!L959</f>
        <v>0</v>
      </c>
      <c r="M959">
        <f>A!M959</f>
        <v>0</v>
      </c>
      <c r="N959">
        <f>A!N959</f>
        <v>0</v>
      </c>
      <c r="O959">
        <f>A!O959</f>
        <v>0</v>
      </c>
      <c r="P959" s="23" t="str">
        <f>IF(A!P959="","",INDEX(B!$A$1:$BT$2000,MATCH(A!P959,B!$AX$1:$AX$2000,0),D!$B$5))</f>
        <v/>
      </c>
      <c r="Q959">
        <f>A!Q959</f>
        <v>0</v>
      </c>
      <c r="R959">
        <f>A!R959</f>
        <v>0</v>
      </c>
      <c r="S959">
        <f>A!S959</f>
        <v>0</v>
      </c>
      <c r="T959">
        <f>A!T959</f>
        <v>0</v>
      </c>
      <c r="U959">
        <f>A!U959</f>
        <v>0</v>
      </c>
      <c r="V959" s="23">
        <f>IF(A!V959="&lt;",1,A!V959)</f>
        <v>0</v>
      </c>
      <c r="W959">
        <f>A!W959</f>
        <v>0</v>
      </c>
      <c r="X959">
        <f>A!X959</f>
        <v>0</v>
      </c>
      <c r="Y959">
        <f>A!Y959</f>
        <v>0</v>
      </c>
      <c r="Z959" s="23">
        <f t="shared" si="14"/>
        <v>0</v>
      </c>
      <c r="AA959">
        <f>A!Z959</f>
        <v>0</v>
      </c>
      <c r="AB959">
        <f>A!AA959</f>
        <v>0</v>
      </c>
      <c r="AC959">
        <f>A!AB959</f>
        <v>0</v>
      </c>
      <c r="AD959">
        <f>A!AC959</f>
        <v>0</v>
      </c>
      <c r="AE959">
        <f>A!AD959</f>
        <v>0</v>
      </c>
      <c r="AF959">
        <f>A!AE959</f>
        <v>0</v>
      </c>
      <c r="AG959">
        <f>A!AF959</f>
        <v>0</v>
      </c>
      <c r="AH959">
        <f>A!AG959</f>
        <v>0</v>
      </c>
      <c r="AI959">
        <f>A!AH959</f>
        <v>0</v>
      </c>
      <c r="AJ959">
        <f>A!AI959</f>
        <v>0</v>
      </c>
      <c r="AK959">
        <f>A!AJ959</f>
        <v>0</v>
      </c>
      <c r="AL959">
        <f>A!AK959</f>
        <v>0</v>
      </c>
      <c r="AM959">
        <f>A!AL959</f>
        <v>0</v>
      </c>
      <c r="AN959">
        <f>A!AM959</f>
        <v>0</v>
      </c>
      <c r="AO959">
        <f>A!AN959</f>
        <v>0</v>
      </c>
      <c r="AP959">
        <f>A!AO959</f>
        <v>0</v>
      </c>
      <c r="AQ959">
        <f>A!AP959</f>
        <v>0</v>
      </c>
      <c r="AR959">
        <f>A!AQ959</f>
        <v>0</v>
      </c>
      <c r="AS959">
        <f>A!AR959</f>
        <v>0</v>
      </c>
      <c r="AT959">
        <f>A!AS959</f>
        <v>0</v>
      </c>
      <c r="AU959">
        <f>A!AT959</f>
        <v>0</v>
      </c>
      <c r="AV959">
        <f>A!AU959</f>
        <v>0</v>
      </c>
      <c r="AW959" s="23" t="str">
        <f>IF(A!AV959=0,"",A!AV959)</f>
        <v/>
      </c>
      <c r="AX959">
        <f>A!AW959</f>
        <v>0</v>
      </c>
      <c r="AY959">
        <f>A!AX959</f>
        <v>0</v>
      </c>
      <c r="AZ959">
        <f>A!AY959</f>
        <v>0</v>
      </c>
      <c r="BA959">
        <f>A!AZ959</f>
        <v>0</v>
      </c>
      <c r="BB959">
        <f>A!BA959</f>
        <v>0</v>
      </c>
      <c r="BC959">
        <f>A!BB959</f>
        <v>0</v>
      </c>
      <c r="BD959">
        <f>A!BC959</f>
        <v>0</v>
      </c>
      <c r="BE959">
        <f>A!BD959</f>
        <v>0</v>
      </c>
      <c r="BF959">
        <f>A!BE959</f>
        <v>0</v>
      </c>
      <c r="BG959">
        <f>A!BF959</f>
        <v>0</v>
      </c>
      <c r="BH959">
        <f>A!BG959</f>
        <v>0</v>
      </c>
      <c r="BI959">
        <f>A!BH959</f>
        <v>0</v>
      </c>
      <c r="BJ959">
        <f>A!BI959</f>
        <v>0</v>
      </c>
      <c r="BK959">
        <f>A!BJ959</f>
        <v>0</v>
      </c>
      <c r="BL959">
        <f>A!BK959</f>
        <v>0</v>
      </c>
      <c r="BM959">
        <f>A!BL959</f>
        <v>0</v>
      </c>
      <c r="BN959">
        <f>A!BM959</f>
        <v>0</v>
      </c>
      <c r="BO959">
        <f>A!BN959</f>
        <v>0</v>
      </c>
      <c r="BP959">
        <f>A!BO959</f>
        <v>0</v>
      </c>
      <c r="BQ959">
        <f>A!BP959</f>
        <v>0</v>
      </c>
      <c r="BR959">
        <f>A!BQ959</f>
        <v>0</v>
      </c>
      <c r="BS959">
        <f>A!BR959</f>
        <v>0</v>
      </c>
      <c r="BT959">
        <f>A!BS959</f>
        <v>0</v>
      </c>
      <c r="BU959">
        <f>A!BT959</f>
        <v>0</v>
      </c>
      <c r="BV959">
        <f>A!BU959</f>
        <v>0</v>
      </c>
      <c r="BW959">
        <f>A!BV959</f>
        <v>0</v>
      </c>
      <c r="BX959">
        <f>A!BW959</f>
        <v>0</v>
      </c>
      <c r="BY959">
        <f>A!BX959</f>
        <v>0</v>
      </c>
      <c r="BZ959">
        <f>A!BY959</f>
        <v>0</v>
      </c>
      <c r="CA959">
        <f>A!BZ959</f>
        <v>0</v>
      </c>
      <c r="CB959">
        <f>A!CA959</f>
        <v>0</v>
      </c>
      <c r="CC959">
        <f>A!CB959</f>
        <v>0</v>
      </c>
      <c r="CD959">
        <f>A!CC959</f>
        <v>0</v>
      </c>
      <c r="CE959">
        <f>A!CD959</f>
        <v>0</v>
      </c>
      <c r="CF959">
        <f>A!CE959</f>
        <v>0</v>
      </c>
      <c r="CG959">
        <f>A!CF959</f>
        <v>0</v>
      </c>
      <c r="CH959">
        <f>A!CG959</f>
        <v>0</v>
      </c>
      <c r="CI959">
        <f>A!CH959</f>
        <v>0</v>
      </c>
      <c r="CJ959">
        <f>A!CI959</f>
        <v>0</v>
      </c>
      <c r="CK959">
        <f>A!CJ959</f>
        <v>0</v>
      </c>
      <c r="CL959">
        <f>A!CK959</f>
        <v>0</v>
      </c>
      <c r="CM959">
        <f>A!CL959</f>
        <v>0</v>
      </c>
      <c r="CN959">
        <f>A!CM959</f>
        <v>0</v>
      </c>
      <c r="CO959">
        <f>A!CN959</f>
        <v>0</v>
      </c>
      <c r="CP959">
        <f>A!CO959</f>
        <v>0</v>
      </c>
      <c r="CQ959">
        <f>A!CO1269</f>
        <v>0</v>
      </c>
      <c r="CR959">
        <f>A!CP959</f>
        <v>0</v>
      </c>
      <c r="CS959">
        <f>A!CQ959</f>
        <v>0</v>
      </c>
    </row>
    <row r="960" spans="1:97" x14ac:dyDescent="0.2">
      <c r="A960">
        <f>A!A960</f>
        <v>0</v>
      </c>
      <c r="B960">
        <f>A!B960</f>
        <v>0</v>
      </c>
      <c r="C960">
        <f>A!C960</f>
        <v>0</v>
      </c>
      <c r="D960">
        <f>A!D960</f>
        <v>0</v>
      </c>
      <c r="E960">
        <f>A!E960</f>
        <v>0</v>
      </c>
      <c r="F960">
        <f>A!F960</f>
        <v>0</v>
      </c>
      <c r="G960">
        <f>A!G960</f>
        <v>0</v>
      </c>
      <c r="H960">
        <f>A!H960</f>
        <v>0</v>
      </c>
      <c r="I960">
        <f>A!I960</f>
        <v>0</v>
      </c>
      <c r="J960">
        <f>A!J960</f>
        <v>0</v>
      </c>
      <c r="K960">
        <f>A!K960</f>
        <v>0</v>
      </c>
      <c r="L960">
        <f>A!L960</f>
        <v>0</v>
      </c>
      <c r="M960">
        <f>A!M960</f>
        <v>0</v>
      </c>
      <c r="N960">
        <f>A!N960</f>
        <v>0</v>
      </c>
      <c r="O960">
        <f>A!O960</f>
        <v>0</v>
      </c>
      <c r="P960" s="23" t="str">
        <f>IF(A!P960="","",INDEX(B!$A$1:$BT$2000,MATCH(A!P960,B!$AX$1:$AX$2000,0),D!$B$5))</f>
        <v/>
      </c>
      <c r="Q960">
        <f>A!Q960</f>
        <v>0</v>
      </c>
      <c r="R960">
        <f>A!R960</f>
        <v>0</v>
      </c>
      <c r="S960">
        <f>A!S960</f>
        <v>0</v>
      </c>
      <c r="T960">
        <f>A!T960</f>
        <v>0</v>
      </c>
      <c r="U960">
        <f>A!U960</f>
        <v>0</v>
      </c>
      <c r="V960" s="23">
        <f>IF(A!V960="&lt;",1,A!V960)</f>
        <v>0</v>
      </c>
      <c r="W960">
        <f>A!W960</f>
        <v>0</v>
      </c>
      <c r="X960">
        <f>A!X960</f>
        <v>0</v>
      </c>
      <c r="Y960">
        <f>A!Y960</f>
        <v>0</v>
      </c>
      <c r="Z960" s="23">
        <f t="shared" si="14"/>
        <v>0</v>
      </c>
      <c r="AA960">
        <f>A!Z960</f>
        <v>0</v>
      </c>
      <c r="AB960">
        <f>A!AA960</f>
        <v>0</v>
      </c>
      <c r="AC960">
        <f>A!AB960</f>
        <v>0</v>
      </c>
      <c r="AD960">
        <f>A!AC960</f>
        <v>0</v>
      </c>
      <c r="AE960">
        <f>A!AD960</f>
        <v>0</v>
      </c>
      <c r="AF960">
        <f>A!AE960</f>
        <v>0</v>
      </c>
      <c r="AG960">
        <f>A!AF960</f>
        <v>0</v>
      </c>
      <c r="AH960">
        <f>A!AG960</f>
        <v>0</v>
      </c>
      <c r="AI960">
        <f>A!AH960</f>
        <v>0</v>
      </c>
      <c r="AJ960">
        <f>A!AI960</f>
        <v>0</v>
      </c>
      <c r="AK960">
        <f>A!AJ960</f>
        <v>0</v>
      </c>
      <c r="AL960">
        <f>A!AK960</f>
        <v>0</v>
      </c>
      <c r="AM960">
        <f>A!AL960</f>
        <v>0</v>
      </c>
      <c r="AN960">
        <f>A!AM960</f>
        <v>0</v>
      </c>
      <c r="AO960">
        <f>A!AN960</f>
        <v>0</v>
      </c>
      <c r="AP960">
        <f>A!AO960</f>
        <v>0</v>
      </c>
      <c r="AQ960">
        <f>A!AP960</f>
        <v>0</v>
      </c>
      <c r="AR960">
        <f>A!AQ960</f>
        <v>0</v>
      </c>
      <c r="AS960">
        <f>A!AR960</f>
        <v>0</v>
      </c>
      <c r="AT960">
        <f>A!AS960</f>
        <v>0</v>
      </c>
      <c r="AU960">
        <f>A!AT960</f>
        <v>0</v>
      </c>
      <c r="AV960">
        <f>A!AU960</f>
        <v>0</v>
      </c>
      <c r="AW960" s="23" t="str">
        <f>IF(A!AV960=0,"",A!AV960)</f>
        <v/>
      </c>
      <c r="AX960">
        <f>A!AW960</f>
        <v>0</v>
      </c>
      <c r="AY960">
        <f>A!AX960</f>
        <v>0</v>
      </c>
      <c r="AZ960">
        <f>A!AY960</f>
        <v>0</v>
      </c>
      <c r="BA960">
        <f>A!AZ960</f>
        <v>0</v>
      </c>
      <c r="BB960">
        <f>A!BA960</f>
        <v>0</v>
      </c>
      <c r="BC960">
        <f>A!BB960</f>
        <v>0</v>
      </c>
      <c r="BD960">
        <f>A!BC960</f>
        <v>0</v>
      </c>
      <c r="BE960">
        <f>A!BD960</f>
        <v>0</v>
      </c>
      <c r="BF960">
        <f>A!BE960</f>
        <v>0</v>
      </c>
      <c r="BG960">
        <f>A!BF960</f>
        <v>0</v>
      </c>
      <c r="BH960">
        <f>A!BG960</f>
        <v>0</v>
      </c>
      <c r="BI960">
        <f>A!BH960</f>
        <v>0</v>
      </c>
      <c r="BJ960">
        <f>A!BI960</f>
        <v>0</v>
      </c>
      <c r="BK960">
        <f>A!BJ960</f>
        <v>0</v>
      </c>
      <c r="BL960">
        <f>A!BK960</f>
        <v>0</v>
      </c>
      <c r="BM960">
        <f>A!BL960</f>
        <v>0</v>
      </c>
      <c r="BN960">
        <f>A!BM960</f>
        <v>0</v>
      </c>
      <c r="BO960">
        <f>A!BN960</f>
        <v>0</v>
      </c>
      <c r="BP960">
        <f>A!BO960</f>
        <v>0</v>
      </c>
      <c r="BQ960">
        <f>A!BP960</f>
        <v>0</v>
      </c>
      <c r="BR960">
        <f>A!BQ960</f>
        <v>0</v>
      </c>
      <c r="BS960">
        <f>A!BR960</f>
        <v>0</v>
      </c>
      <c r="BT960">
        <f>A!BS960</f>
        <v>0</v>
      </c>
      <c r="BU960">
        <f>A!BT960</f>
        <v>0</v>
      </c>
      <c r="BV960">
        <f>A!BU960</f>
        <v>0</v>
      </c>
      <c r="BW960">
        <f>A!BV960</f>
        <v>0</v>
      </c>
      <c r="BX960">
        <f>A!BW960</f>
        <v>0</v>
      </c>
      <c r="BY960">
        <f>A!BX960</f>
        <v>0</v>
      </c>
      <c r="BZ960">
        <f>A!BY960</f>
        <v>0</v>
      </c>
      <c r="CA960">
        <f>A!BZ960</f>
        <v>0</v>
      </c>
      <c r="CB960">
        <f>A!CA960</f>
        <v>0</v>
      </c>
      <c r="CC960">
        <f>A!CB960</f>
        <v>0</v>
      </c>
      <c r="CD960">
        <f>A!CC960</f>
        <v>0</v>
      </c>
      <c r="CE960">
        <f>A!CD960</f>
        <v>0</v>
      </c>
      <c r="CF960">
        <f>A!CE960</f>
        <v>0</v>
      </c>
      <c r="CG960">
        <f>A!CF960</f>
        <v>0</v>
      </c>
      <c r="CH960">
        <f>A!CG960</f>
        <v>0</v>
      </c>
      <c r="CI960">
        <f>A!CH960</f>
        <v>0</v>
      </c>
      <c r="CJ960">
        <f>A!CI960</f>
        <v>0</v>
      </c>
      <c r="CK960">
        <f>A!CJ960</f>
        <v>0</v>
      </c>
      <c r="CL960">
        <f>A!CK960</f>
        <v>0</v>
      </c>
      <c r="CM960">
        <f>A!CL960</f>
        <v>0</v>
      </c>
      <c r="CN960">
        <f>A!CM960</f>
        <v>0</v>
      </c>
      <c r="CO960">
        <f>A!CN960</f>
        <v>0</v>
      </c>
      <c r="CP960">
        <f>A!CO960</f>
        <v>0</v>
      </c>
      <c r="CQ960">
        <f>A!CO1270</f>
        <v>0</v>
      </c>
      <c r="CR960">
        <f>A!CP960</f>
        <v>0</v>
      </c>
      <c r="CS960">
        <f>A!CQ960</f>
        <v>0</v>
      </c>
    </row>
    <row r="961" spans="1:97" x14ac:dyDescent="0.2">
      <c r="A961">
        <f>A!A961</f>
        <v>0</v>
      </c>
      <c r="B961">
        <f>A!B961</f>
        <v>0</v>
      </c>
      <c r="C961">
        <f>A!C961</f>
        <v>0</v>
      </c>
      <c r="D961">
        <f>A!D961</f>
        <v>0</v>
      </c>
      <c r="E961">
        <f>A!E961</f>
        <v>0</v>
      </c>
      <c r="F961">
        <f>A!F961</f>
        <v>0</v>
      </c>
      <c r="G961">
        <f>A!G961</f>
        <v>0</v>
      </c>
      <c r="H961">
        <f>A!H961</f>
        <v>0</v>
      </c>
      <c r="I961">
        <f>A!I961</f>
        <v>0</v>
      </c>
      <c r="J961">
        <f>A!J961</f>
        <v>0</v>
      </c>
      <c r="K961">
        <f>A!K961</f>
        <v>0</v>
      </c>
      <c r="L961">
        <f>A!L961</f>
        <v>0</v>
      </c>
      <c r="M961">
        <f>A!M961</f>
        <v>0</v>
      </c>
      <c r="N961">
        <f>A!N961</f>
        <v>0</v>
      </c>
      <c r="O961">
        <f>A!O961</f>
        <v>0</v>
      </c>
      <c r="P961" s="23" t="str">
        <f>IF(A!P961="","",INDEX(B!$A$1:$BT$2000,MATCH(A!P961,B!$AX$1:$AX$2000,0),D!$B$5))</f>
        <v/>
      </c>
      <c r="Q961">
        <f>A!Q961</f>
        <v>0</v>
      </c>
      <c r="R961">
        <f>A!R961</f>
        <v>0</v>
      </c>
      <c r="S961">
        <f>A!S961</f>
        <v>0</v>
      </c>
      <c r="T961">
        <f>A!T961</f>
        <v>0</v>
      </c>
      <c r="U961">
        <f>A!U961</f>
        <v>0</v>
      </c>
      <c r="V961" s="23">
        <f>IF(A!V961="&lt;",1,A!V961)</f>
        <v>0</v>
      </c>
      <c r="W961">
        <f>A!W961</f>
        <v>0</v>
      </c>
      <c r="X961">
        <f>A!X961</f>
        <v>0</v>
      </c>
      <c r="Y961">
        <f>A!Y961</f>
        <v>0</v>
      </c>
      <c r="Z961" s="23">
        <f t="shared" si="14"/>
        <v>0</v>
      </c>
      <c r="AA961">
        <f>A!Z961</f>
        <v>0</v>
      </c>
      <c r="AB961">
        <f>A!AA961</f>
        <v>0</v>
      </c>
      <c r="AC961">
        <f>A!AB961</f>
        <v>0</v>
      </c>
      <c r="AD961">
        <f>A!AC961</f>
        <v>0</v>
      </c>
      <c r="AE961">
        <f>A!AD961</f>
        <v>0</v>
      </c>
      <c r="AF961">
        <f>A!AE961</f>
        <v>0</v>
      </c>
      <c r="AG961">
        <f>A!AF961</f>
        <v>0</v>
      </c>
      <c r="AH961">
        <f>A!AG961</f>
        <v>0</v>
      </c>
      <c r="AI961">
        <f>A!AH961</f>
        <v>0</v>
      </c>
      <c r="AJ961">
        <f>A!AI961</f>
        <v>0</v>
      </c>
      <c r="AK961">
        <f>A!AJ961</f>
        <v>0</v>
      </c>
      <c r="AL961">
        <f>A!AK961</f>
        <v>0</v>
      </c>
      <c r="AM961">
        <f>A!AL961</f>
        <v>0</v>
      </c>
      <c r="AN961">
        <f>A!AM961</f>
        <v>0</v>
      </c>
      <c r="AO961">
        <f>A!AN961</f>
        <v>0</v>
      </c>
      <c r="AP961">
        <f>A!AO961</f>
        <v>0</v>
      </c>
      <c r="AQ961">
        <f>A!AP961</f>
        <v>0</v>
      </c>
      <c r="AR961">
        <f>A!AQ961</f>
        <v>0</v>
      </c>
      <c r="AS961">
        <f>A!AR961</f>
        <v>0</v>
      </c>
      <c r="AT961">
        <f>A!AS961</f>
        <v>0</v>
      </c>
      <c r="AU961">
        <f>A!AT961</f>
        <v>0</v>
      </c>
      <c r="AV961">
        <f>A!AU961</f>
        <v>0</v>
      </c>
      <c r="AW961" s="23" t="str">
        <f>IF(A!AV961=0,"",A!AV961)</f>
        <v/>
      </c>
      <c r="AX961">
        <f>A!AW961</f>
        <v>0</v>
      </c>
      <c r="AY961">
        <f>A!AX961</f>
        <v>0</v>
      </c>
      <c r="AZ961">
        <f>A!AY961</f>
        <v>0</v>
      </c>
      <c r="BA961">
        <f>A!AZ961</f>
        <v>0</v>
      </c>
      <c r="BB961">
        <f>A!BA961</f>
        <v>0</v>
      </c>
      <c r="BC961">
        <f>A!BB961</f>
        <v>0</v>
      </c>
      <c r="BD961">
        <f>A!BC961</f>
        <v>0</v>
      </c>
      <c r="BE961">
        <f>A!BD961</f>
        <v>0</v>
      </c>
      <c r="BF961">
        <f>A!BE961</f>
        <v>0</v>
      </c>
      <c r="BG961">
        <f>A!BF961</f>
        <v>0</v>
      </c>
      <c r="BH961">
        <f>A!BG961</f>
        <v>0</v>
      </c>
      <c r="BI961">
        <f>A!BH961</f>
        <v>0</v>
      </c>
      <c r="BJ961">
        <f>A!BI961</f>
        <v>0</v>
      </c>
      <c r="BK961">
        <f>A!BJ961</f>
        <v>0</v>
      </c>
      <c r="BL961">
        <f>A!BK961</f>
        <v>0</v>
      </c>
      <c r="BM961">
        <f>A!BL961</f>
        <v>0</v>
      </c>
      <c r="BN961">
        <f>A!BM961</f>
        <v>0</v>
      </c>
      <c r="BO961">
        <f>A!BN961</f>
        <v>0</v>
      </c>
      <c r="BP961">
        <f>A!BO961</f>
        <v>0</v>
      </c>
      <c r="BQ961">
        <f>A!BP961</f>
        <v>0</v>
      </c>
      <c r="BR961">
        <f>A!BQ961</f>
        <v>0</v>
      </c>
      <c r="BS961">
        <f>A!BR961</f>
        <v>0</v>
      </c>
      <c r="BT961">
        <f>A!BS961</f>
        <v>0</v>
      </c>
      <c r="BU961">
        <f>A!BT961</f>
        <v>0</v>
      </c>
      <c r="BV961">
        <f>A!BU961</f>
        <v>0</v>
      </c>
      <c r="BW961">
        <f>A!BV961</f>
        <v>0</v>
      </c>
      <c r="BX961">
        <f>A!BW961</f>
        <v>0</v>
      </c>
      <c r="BY961">
        <f>A!BX961</f>
        <v>0</v>
      </c>
      <c r="BZ961">
        <f>A!BY961</f>
        <v>0</v>
      </c>
      <c r="CA961">
        <f>A!BZ961</f>
        <v>0</v>
      </c>
      <c r="CB961">
        <f>A!CA961</f>
        <v>0</v>
      </c>
      <c r="CC961">
        <f>A!CB961</f>
        <v>0</v>
      </c>
      <c r="CD961">
        <f>A!CC961</f>
        <v>0</v>
      </c>
      <c r="CE961">
        <f>A!CD961</f>
        <v>0</v>
      </c>
      <c r="CF961">
        <f>A!CE961</f>
        <v>0</v>
      </c>
      <c r="CG961">
        <f>A!CF961</f>
        <v>0</v>
      </c>
      <c r="CH961">
        <f>A!CG961</f>
        <v>0</v>
      </c>
      <c r="CI961">
        <f>A!CH961</f>
        <v>0</v>
      </c>
      <c r="CJ961">
        <f>A!CI961</f>
        <v>0</v>
      </c>
      <c r="CK961">
        <f>A!CJ961</f>
        <v>0</v>
      </c>
      <c r="CL961">
        <f>A!CK961</f>
        <v>0</v>
      </c>
      <c r="CM961">
        <f>A!CL961</f>
        <v>0</v>
      </c>
      <c r="CN961">
        <f>A!CM961</f>
        <v>0</v>
      </c>
      <c r="CO961">
        <f>A!CN961</f>
        <v>0</v>
      </c>
      <c r="CP961">
        <f>A!CO961</f>
        <v>0</v>
      </c>
      <c r="CQ961">
        <f>A!CO1271</f>
        <v>0</v>
      </c>
      <c r="CR961">
        <f>A!CP961</f>
        <v>0</v>
      </c>
      <c r="CS961">
        <f>A!CQ961</f>
        <v>0</v>
      </c>
    </row>
    <row r="962" spans="1:97" x14ac:dyDescent="0.2">
      <c r="A962">
        <f>A!A962</f>
        <v>0</v>
      </c>
      <c r="B962">
        <f>A!B962</f>
        <v>0</v>
      </c>
      <c r="C962">
        <f>A!C962</f>
        <v>0</v>
      </c>
      <c r="D962">
        <f>A!D962</f>
        <v>0</v>
      </c>
      <c r="E962">
        <f>A!E962</f>
        <v>0</v>
      </c>
      <c r="F962">
        <f>A!F962</f>
        <v>0</v>
      </c>
      <c r="G962">
        <f>A!G962</f>
        <v>0</v>
      </c>
      <c r="H962">
        <f>A!H962</f>
        <v>0</v>
      </c>
      <c r="I962">
        <f>A!I962</f>
        <v>0</v>
      </c>
      <c r="J962">
        <f>A!J962</f>
        <v>0</v>
      </c>
      <c r="K962">
        <f>A!K962</f>
        <v>0</v>
      </c>
      <c r="L962">
        <f>A!L962</f>
        <v>0</v>
      </c>
      <c r="M962">
        <f>A!M962</f>
        <v>0</v>
      </c>
      <c r="N962">
        <f>A!N962</f>
        <v>0</v>
      </c>
      <c r="O962">
        <f>A!O962</f>
        <v>0</v>
      </c>
      <c r="P962" s="23" t="str">
        <f>IF(A!P962="","",INDEX(B!$A$1:$BT$2000,MATCH(A!P962,B!$AX$1:$AX$2000,0),D!$B$5))</f>
        <v/>
      </c>
      <c r="Q962">
        <f>A!Q962</f>
        <v>0</v>
      </c>
      <c r="R962">
        <f>A!R962</f>
        <v>0</v>
      </c>
      <c r="S962">
        <f>A!S962</f>
        <v>0</v>
      </c>
      <c r="T962">
        <f>A!T962</f>
        <v>0</v>
      </c>
      <c r="U962">
        <f>A!U962</f>
        <v>0</v>
      </c>
      <c r="V962" s="23">
        <f>IF(A!V962="&lt;",1,A!V962)</f>
        <v>0</v>
      </c>
      <c r="W962">
        <f>A!W962</f>
        <v>0</v>
      </c>
      <c r="X962">
        <f>A!X962</f>
        <v>0</v>
      </c>
      <c r="Y962">
        <f>A!Y962</f>
        <v>0</v>
      </c>
      <c r="Z962" s="23">
        <f t="shared" si="14"/>
        <v>0</v>
      </c>
      <c r="AA962">
        <f>A!Z962</f>
        <v>0</v>
      </c>
      <c r="AB962">
        <f>A!AA962</f>
        <v>0</v>
      </c>
      <c r="AC962">
        <f>A!AB962</f>
        <v>0</v>
      </c>
      <c r="AD962">
        <f>A!AC962</f>
        <v>0</v>
      </c>
      <c r="AE962">
        <f>A!AD962</f>
        <v>0</v>
      </c>
      <c r="AF962">
        <f>A!AE962</f>
        <v>0</v>
      </c>
      <c r="AG962">
        <f>A!AF962</f>
        <v>0</v>
      </c>
      <c r="AH962">
        <f>A!AG962</f>
        <v>0</v>
      </c>
      <c r="AI962">
        <f>A!AH962</f>
        <v>0</v>
      </c>
      <c r="AJ962">
        <f>A!AI962</f>
        <v>0</v>
      </c>
      <c r="AK962">
        <f>A!AJ962</f>
        <v>0</v>
      </c>
      <c r="AL962">
        <f>A!AK962</f>
        <v>0</v>
      </c>
      <c r="AM962">
        <f>A!AL962</f>
        <v>0</v>
      </c>
      <c r="AN962">
        <f>A!AM962</f>
        <v>0</v>
      </c>
      <c r="AO962">
        <f>A!AN962</f>
        <v>0</v>
      </c>
      <c r="AP962">
        <f>A!AO962</f>
        <v>0</v>
      </c>
      <c r="AQ962">
        <f>A!AP962</f>
        <v>0</v>
      </c>
      <c r="AR962">
        <f>A!AQ962</f>
        <v>0</v>
      </c>
      <c r="AS962">
        <f>A!AR962</f>
        <v>0</v>
      </c>
      <c r="AT962">
        <f>A!AS962</f>
        <v>0</v>
      </c>
      <c r="AU962">
        <f>A!AT962</f>
        <v>0</v>
      </c>
      <c r="AV962">
        <f>A!AU962</f>
        <v>0</v>
      </c>
      <c r="AW962" s="23" t="str">
        <f>IF(A!AV962=0,"",A!AV962)</f>
        <v/>
      </c>
      <c r="AX962">
        <f>A!AW962</f>
        <v>0</v>
      </c>
      <c r="AY962">
        <f>A!AX962</f>
        <v>0</v>
      </c>
      <c r="AZ962">
        <f>A!AY962</f>
        <v>0</v>
      </c>
      <c r="BA962">
        <f>A!AZ962</f>
        <v>0</v>
      </c>
      <c r="BB962">
        <f>A!BA962</f>
        <v>0</v>
      </c>
      <c r="BC962">
        <f>A!BB962</f>
        <v>0</v>
      </c>
      <c r="BD962">
        <f>A!BC962</f>
        <v>0</v>
      </c>
      <c r="BE962">
        <f>A!BD962</f>
        <v>0</v>
      </c>
      <c r="BF962">
        <f>A!BE962</f>
        <v>0</v>
      </c>
      <c r="BG962">
        <f>A!BF962</f>
        <v>0</v>
      </c>
      <c r="BH962">
        <f>A!BG962</f>
        <v>0</v>
      </c>
      <c r="BI962">
        <f>A!BH962</f>
        <v>0</v>
      </c>
      <c r="BJ962">
        <f>A!BI962</f>
        <v>0</v>
      </c>
      <c r="BK962">
        <f>A!BJ962</f>
        <v>0</v>
      </c>
      <c r="BL962">
        <f>A!BK962</f>
        <v>0</v>
      </c>
      <c r="BM962">
        <f>A!BL962</f>
        <v>0</v>
      </c>
      <c r="BN962">
        <f>A!BM962</f>
        <v>0</v>
      </c>
      <c r="BO962">
        <f>A!BN962</f>
        <v>0</v>
      </c>
      <c r="BP962">
        <f>A!BO962</f>
        <v>0</v>
      </c>
      <c r="BQ962">
        <f>A!BP962</f>
        <v>0</v>
      </c>
      <c r="BR962">
        <f>A!BQ962</f>
        <v>0</v>
      </c>
      <c r="BS962">
        <f>A!BR962</f>
        <v>0</v>
      </c>
      <c r="BT962">
        <f>A!BS962</f>
        <v>0</v>
      </c>
      <c r="BU962">
        <f>A!BT962</f>
        <v>0</v>
      </c>
      <c r="BV962">
        <f>A!BU962</f>
        <v>0</v>
      </c>
      <c r="BW962">
        <f>A!BV962</f>
        <v>0</v>
      </c>
      <c r="BX962">
        <f>A!BW962</f>
        <v>0</v>
      </c>
      <c r="BY962">
        <f>A!BX962</f>
        <v>0</v>
      </c>
      <c r="BZ962">
        <f>A!BY962</f>
        <v>0</v>
      </c>
      <c r="CA962">
        <f>A!BZ962</f>
        <v>0</v>
      </c>
      <c r="CB962">
        <f>A!CA962</f>
        <v>0</v>
      </c>
      <c r="CC962">
        <f>A!CB962</f>
        <v>0</v>
      </c>
      <c r="CD962">
        <f>A!CC962</f>
        <v>0</v>
      </c>
      <c r="CE962">
        <f>A!CD962</f>
        <v>0</v>
      </c>
      <c r="CF962">
        <f>A!CE962</f>
        <v>0</v>
      </c>
      <c r="CG962">
        <f>A!CF962</f>
        <v>0</v>
      </c>
      <c r="CH962">
        <f>A!CG962</f>
        <v>0</v>
      </c>
      <c r="CI962">
        <f>A!CH962</f>
        <v>0</v>
      </c>
      <c r="CJ962">
        <f>A!CI962</f>
        <v>0</v>
      </c>
      <c r="CK962">
        <f>A!CJ962</f>
        <v>0</v>
      </c>
      <c r="CL962">
        <f>A!CK962</f>
        <v>0</v>
      </c>
      <c r="CM962">
        <f>A!CL962</f>
        <v>0</v>
      </c>
      <c r="CN962">
        <f>A!CM962</f>
        <v>0</v>
      </c>
      <c r="CO962">
        <f>A!CN962</f>
        <v>0</v>
      </c>
      <c r="CP962">
        <f>A!CO962</f>
        <v>0</v>
      </c>
      <c r="CQ962">
        <f>A!CO1272</f>
        <v>0</v>
      </c>
      <c r="CR962">
        <f>A!CP962</f>
        <v>0</v>
      </c>
      <c r="CS962">
        <f>A!CQ962</f>
        <v>0</v>
      </c>
    </row>
    <row r="963" spans="1:97" x14ac:dyDescent="0.2">
      <c r="A963">
        <f>A!A963</f>
        <v>0</v>
      </c>
      <c r="B963">
        <f>A!B963</f>
        <v>0</v>
      </c>
      <c r="C963">
        <f>A!C963</f>
        <v>0</v>
      </c>
      <c r="D963">
        <f>A!D963</f>
        <v>0</v>
      </c>
      <c r="E963">
        <f>A!E963</f>
        <v>0</v>
      </c>
      <c r="F963">
        <f>A!F963</f>
        <v>0</v>
      </c>
      <c r="G963">
        <f>A!G963</f>
        <v>0</v>
      </c>
      <c r="H963">
        <f>A!H963</f>
        <v>0</v>
      </c>
      <c r="I963">
        <f>A!I963</f>
        <v>0</v>
      </c>
      <c r="J963">
        <f>A!J963</f>
        <v>0</v>
      </c>
      <c r="K963">
        <f>A!K963</f>
        <v>0</v>
      </c>
      <c r="L963">
        <f>A!L963</f>
        <v>0</v>
      </c>
      <c r="M963">
        <f>A!M963</f>
        <v>0</v>
      </c>
      <c r="N963">
        <f>A!N963</f>
        <v>0</v>
      </c>
      <c r="O963">
        <f>A!O963</f>
        <v>0</v>
      </c>
      <c r="P963" s="23" t="str">
        <f>IF(A!P963="","",INDEX(B!$A$1:$BT$2000,MATCH(A!P963,B!$AX$1:$AX$2000,0),D!$B$5))</f>
        <v/>
      </c>
      <c r="Q963">
        <f>A!Q963</f>
        <v>0</v>
      </c>
      <c r="R963">
        <f>A!R963</f>
        <v>0</v>
      </c>
      <c r="S963">
        <f>A!S963</f>
        <v>0</v>
      </c>
      <c r="T963">
        <f>A!T963</f>
        <v>0</v>
      </c>
      <c r="U963">
        <f>A!U963</f>
        <v>0</v>
      </c>
      <c r="V963" s="23">
        <f>IF(A!V963="&lt;",1,A!V963)</f>
        <v>0</v>
      </c>
      <c r="W963">
        <f>A!W963</f>
        <v>0</v>
      </c>
      <c r="X963">
        <f>A!X963</f>
        <v>0</v>
      </c>
      <c r="Y963">
        <f>A!Y963</f>
        <v>0</v>
      </c>
      <c r="Z963" s="23">
        <f t="shared" si="14"/>
        <v>0</v>
      </c>
      <c r="AA963">
        <f>A!Z963</f>
        <v>0</v>
      </c>
      <c r="AB963">
        <f>A!AA963</f>
        <v>0</v>
      </c>
      <c r="AC963">
        <f>A!AB963</f>
        <v>0</v>
      </c>
      <c r="AD963">
        <f>A!AC963</f>
        <v>0</v>
      </c>
      <c r="AE963">
        <f>A!AD963</f>
        <v>0</v>
      </c>
      <c r="AF963">
        <f>A!AE963</f>
        <v>0</v>
      </c>
      <c r="AG963">
        <f>A!AF963</f>
        <v>0</v>
      </c>
      <c r="AH963">
        <f>A!AG963</f>
        <v>0</v>
      </c>
      <c r="AI963">
        <f>A!AH963</f>
        <v>0</v>
      </c>
      <c r="AJ963">
        <f>A!AI963</f>
        <v>0</v>
      </c>
      <c r="AK963">
        <f>A!AJ963</f>
        <v>0</v>
      </c>
      <c r="AL963">
        <f>A!AK963</f>
        <v>0</v>
      </c>
      <c r="AM963">
        <f>A!AL963</f>
        <v>0</v>
      </c>
      <c r="AN963">
        <f>A!AM963</f>
        <v>0</v>
      </c>
      <c r="AO963">
        <f>A!AN963</f>
        <v>0</v>
      </c>
      <c r="AP963">
        <f>A!AO963</f>
        <v>0</v>
      </c>
      <c r="AQ963">
        <f>A!AP963</f>
        <v>0</v>
      </c>
      <c r="AR963">
        <f>A!AQ963</f>
        <v>0</v>
      </c>
      <c r="AS963">
        <f>A!AR963</f>
        <v>0</v>
      </c>
      <c r="AT963">
        <f>A!AS963</f>
        <v>0</v>
      </c>
      <c r="AU963">
        <f>A!AT963</f>
        <v>0</v>
      </c>
      <c r="AV963">
        <f>A!AU963</f>
        <v>0</v>
      </c>
      <c r="AW963" s="23" t="str">
        <f>IF(A!AV963=0,"",A!AV963)</f>
        <v/>
      </c>
      <c r="AX963">
        <f>A!AW963</f>
        <v>0</v>
      </c>
      <c r="AY963">
        <f>A!AX963</f>
        <v>0</v>
      </c>
      <c r="AZ963">
        <f>A!AY963</f>
        <v>0</v>
      </c>
      <c r="BA963">
        <f>A!AZ963</f>
        <v>0</v>
      </c>
      <c r="BB963">
        <f>A!BA963</f>
        <v>0</v>
      </c>
      <c r="BC963">
        <f>A!BB963</f>
        <v>0</v>
      </c>
      <c r="BD963">
        <f>A!BC963</f>
        <v>0</v>
      </c>
      <c r="BE963">
        <f>A!BD963</f>
        <v>0</v>
      </c>
      <c r="BF963">
        <f>A!BE963</f>
        <v>0</v>
      </c>
      <c r="BG963">
        <f>A!BF963</f>
        <v>0</v>
      </c>
      <c r="BH963">
        <f>A!BG963</f>
        <v>0</v>
      </c>
      <c r="BI963">
        <f>A!BH963</f>
        <v>0</v>
      </c>
      <c r="BJ963">
        <f>A!BI963</f>
        <v>0</v>
      </c>
      <c r="BK963">
        <f>A!BJ963</f>
        <v>0</v>
      </c>
      <c r="BL963">
        <f>A!BK963</f>
        <v>0</v>
      </c>
      <c r="BM963">
        <f>A!BL963</f>
        <v>0</v>
      </c>
      <c r="BN963">
        <f>A!BM963</f>
        <v>0</v>
      </c>
      <c r="BO963">
        <f>A!BN963</f>
        <v>0</v>
      </c>
      <c r="BP963">
        <f>A!BO963</f>
        <v>0</v>
      </c>
      <c r="BQ963">
        <f>A!BP963</f>
        <v>0</v>
      </c>
      <c r="BR963">
        <f>A!BQ963</f>
        <v>0</v>
      </c>
      <c r="BS963">
        <f>A!BR963</f>
        <v>0</v>
      </c>
      <c r="BT963">
        <f>A!BS963</f>
        <v>0</v>
      </c>
      <c r="BU963">
        <f>A!BT963</f>
        <v>0</v>
      </c>
      <c r="BV963">
        <f>A!BU963</f>
        <v>0</v>
      </c>
      <c r="BW963">
        <f>A!BV963</f>
        <v>0</v>
      </c>
      <c r="BX963">
        <f>A!BW963</f>
        <v>0</v>
      </c>
      <c r="BY963">
        <f>A!BX963</f>
        <v>0</v>
      </c>
      <c r="BZ963">
        <f>A!BY963</f>
        <v>0</v>
      </c>
      <c r="CA963">
        <f>A!BZ963</f>
        <v>0</v>
      </c>
      <c r="CB963">
        <f>A!CA963</f>
        <v>0</v>
      </c>
      <c r="CC963">
        <f>A!CB963</f>
        <v>0</v>
      </c>
      <c r="CD963">
        <f>A!CC963</f>
        <v>0</v>
      </c>
      <c r="CE963">
        <f>A!CD963</f>
        <v>0</v>
      </c>
      <c r="CF963">
        <f>A!CE963</f>
        <v>0</v>
      </c>
      <c r="CG963">
        <f>A!CF963</f>
        <v>0</v>
      </c>
      <c r="CH963">
        <f>A!CG963</f>
        <v>0</v>
      </c>
      <c r="CI963">
        <f>A!CH963</f>
        <v>0</v>
      </c>
      <c r="CJ963">
        <f>A!CI963</f>
        <v>0</v>
      </c>
      <c r="CK963">
        <f>A!CJ963</f>
        <v>0</v>
      </c>
      <c r="CL963">
        <f>A!CK963</f>
        <v>0</v>
      </c>
      <c r="CM963">
        <f>A!CL963</f>
        <v>0</v>
      </c>
      <c r="CN963">
        <f>A!CM963</f>
        <v>0</v>
      </c>
      <c r="CO963">
        <f>A!CN963</f>
        <v>0</v>
      </c>
      <c r="CP963">
        <f>A!CO963</f>
        <v>0</v>
      </c>
      <c r="CQ963">
        <f>A!CO1273</f>
        <v>0</v>
      </c>
      <c r="CR963">
        <f>A!CP963</f>
        <v>0</v>
      </c>
      <c r="CS963">
        <f>A!CQ963</f>
        <v>0</v>
      </c>
    </row>
    <row r="964" spans="1:97" x14ac:dyDescent="0.2">
      <c r="A964">
        <f>A!A964</f>
        <v>0</v>
      </c>
      <c r="B964">
        <f>A!B964</f>
        <v>0</v>
      </c>
      <c r="C964">
        <f>A!C964</f>
        <v>0</v>
      </c>
      <c r="D964">
        <f>A!D964</f>
        <v>0</v>
      </c>
      <c r="E964">
        <f>A!E964</f>
        <v>0</v>
      </c>
      <c r="F964">
        <f>A!F964</f>
        <v>0</v>
      </c>
      <c r="G964">
        <f>A!G964</f>
        <v>0</v>
      </c>
      <c r="H964">
        <f>A!H964</f>
        <v>0</v>
      </c>
      <c r="I964">
        <f>A!I964</f>
        <v>0</v>
      </c>
      <c r="J964">
        <f>A!J964</f>
        <v>0</v>
      </c>
      <c r="K964">
        <f>A!K964</f>
        <v>0</v>
      </c>
      <c r="L964">
        <f>A!L964</f>
        <v>0</v>
      </c>
      <c r="M964">
        <f>A!M964</f>
        <v>0</v>
      </c>
      <c r="N964">
        <f>A!N964</f>
        <v>0</v>
      </c>
      <c r="O964">
        <f>A!O964</f>
        <v>0</v>
      </c>
      <c r="P964" s="23" t="str">
        <f>IF(A!P964="","",INDEX(B!$A$1:$BT$2000,MATCH(A!P964,B!$AX$1:$AX$2000,0),D!$B$5))</f>
        <v/>
      </c>
      <c r="Q964">
        <f>A!Q964</f>
        <v>0</v>
      </c>
      <c r="R964">
        <f>A!R964</f>
        <v>0</v>
      </c>
      <c r="S964">
        <f>A!S964</f>
        <v>0</v>
      </c>
      <c r="T964">
        <f>A!T964</f>
        <v>0</v>
      </c>
      <c r="U964">
        <f>A!U964</f>
        <v>0</v>
      </c>
      <c r="V964" s="23">
        <f>IF(A!V964="&lt;",1,A!V964)</f>
        <v>0</v>
      </c>
      <c r="W964">
        <f>A!W964</f>
        <v>0</v>
      </c>
      <c r="X964">
        <f>A!X964</f>
        <v>0</v>
      </c>
      <c r="Y964">
        <f>A!Y964</f>
        <v>0</v>
      </c>
      <c r="Z964" s="23">
        <f t="shared" ref="Z964:Z1000" si="15">_xlfn.NUMBERVALUE(MID(Y964,27,3))</f>
        <v>0</v>
      </c>
      <c r="AA964">
        <f>A!Z964</f>
        <v>0</v>
      </c>
      <c r="AB964">
        <f>A!AA964</f>
        <v>0</v>
      </c>
      <c r="AC964">
        <f>A!AB964</f>
        <v>0</v>
      </c>
      <c r="AD964">
        <f>A!AC964</f>
        <v>0</v>
      </c>
      <c r="AE964">
        <f>A!AD964</f>
        <v>0</v>
      </c>
      <c r="AF964">
        <f>A!AE964</f>
        <v>0</v>
      </c>
      <c r="AG964">
        <f>A!AF964</f>
        <v>0</v>
      </c>
      <c r="AH964">
        <f>A!AG964</f>
        <v>0</v>
      </c>
      <c r="AI964">
        <f>A!AH964</f>
        <v>0</v>
      </c>
      <c r="AJ964">
        <f>A!AI964</f>
        <v>0</v>
      </c>
      <c r="AK964">
        <f>A!AJ964</f>
        <v>0</v>
      </c>
      <c r="AL964">
        <f>A!AK964</f>
        <v>0</v>
      </c>
      <c r="AM964">
        <f>A!AL964</f>
        <v>0</v>
      </c>
      <c r="AN964">
        <f>A!AM964</f>
        <v>0</v>
      </c>
      <c r="AO964">
        <f>A!AN964</f>
        <v>0</v>
      </c>
      <c r="AP964">
        <f>A!AO964</f>
        <v>0</v>
      </c>
      <c r="AQ964">
        <f>A!AP964</f>
        <v>0</v>
      </c>
      <c r="AR964">
        <f>A!AQ964</f>
        <v>0</v>
      </c>
      <c r="AS964">
        <f>A!AR964</f>
        <v>0</v>
      </c>
      <c r="AT964">
        <f>A!AS964</f>
        <v>0</v>
      </c>
      <c r="AU964">
        <f>A!AT964</f>
        <v>0</v>
      </c>
      <c r="AV964">
        <f>A!AU964</f>
        <v>0</v>
      </c>
      <c r="AW964" s="23" t="str">
        <f>IF(A!AV964=0,"",A!AV964)</f>
        <v/>
      </c>
      <c r="AX964">
        <f>A!AW964</f>
        <v>0</v>
      </c>
      <c r="AY964">
        <f>A!AX964</f>
        <v>0</v>
      </c>
      <c r="AZ964">
        <f>A!AY964</f>
        <v>0</v>
      </c>
      <c r="BA964">
        <f>A!AZ964</f>
        <v>0</v>
      </c>
      <c r="BB964">
        <f>A!BA964</f>
        <v>0</v>
      </c>
      <c r="BC964">
        <f>A!BB964</f>
        <v>0</v>
      </c>
      <c r="BD964">
        <f>A!BC964</f>
        <v>0</v>
      </c>
      <c r="BE964">
        <f>A!BD964</f>
        <v>0</v>
      </c>
      <c r="BF964">
        <f>A!BE964</f>
        <v>0</v>
      </c>
      <c r="BG964">
        <f>A!BF964</f>
        <v>0</v>
      </c>
      <c r="BH964">
        <f>A!BG964</f>
        <v>0</v>
      </c>
      <c r="BI964">
        <f>A!BH964</f>
        <v>0</v>
      </c>
      <c r="BJ964">
        <f>A!BI964</f>
        <v>0</v>
      </c>
      <c r="BK964">
        <f>A!BJ964</f>
        <v>0</v>
      </c>
      <c r="BL964">
        <f>A!BK964</f>
        <v>0</v>
      </c>
      <c r="BM964">
        <f>A!BL964</f>
        <v>0</v>
      </c>
      <c r="BN964">
        <f>A!BM964</f>
        <v>0</v>
      </c>
      <c r="BO964">
        <f>A!BN964</f>
        <v>0</v>
      </c>
      <c r="BP964">
        <f>A!BO964</f>
        <v>0</v>
      </c>
      <c r="BQ964">
        <f>A!BP964</f>
        <v>0</v>
      </c>
      <c r="BR964">
        <f>A!BQ964</f>
        <v>0</v>
      </c>
      <c r="BS964">
        <f>A!BR964</f>
        <v>0</v>
      </c>
      <c r="BT964">
        <f>A!BS964</f>
        <v>0</v>
      </c>
      <c r="BU964">
        <f>A!BT964</f>
        <v>0</v>
      </c>
      <c r="BV964">
        <f>A!BU964</f>
        <v>0</v>
      </c>
      <c r="BW964">
        <f>A!BV964</f>
        <v>0</v>
      </c>
      <c r="BX964">
        <f>A!BW964</f>
        <v>0</v>
      </c>
      <c r="BY964">
        <f>A!BX964</f>
        <v>0</v>
      </c>
      <c r="BZ964">
        <f>A!BY964</f>
        <v>0</v>
      </c>
      <c r="CA964">
        <f>A!BZ964</f>
        <v>0</v>
      </c>
      <c r="CB964">
        <f>A!CA964</f>
        <v>0</v>
      </c>
      <c r="CC964">
        <f>A!CB964</f>
        <v>0</v>
      </c>
      <c r="CD964">
        <f>A!CC964</f>
        <v>0</v>
      </c>
      <c r="CE964">
        <f>A!CD964</f>
        <v>0</v>
      </c>
      <c r="CF964">
        <f>A!CE964</f>
        <v>0</v>
      </c>
      <c r="CG964">
        <f>A!CF964</f>
        <v>0</v>
      </c>
      <c r="CH964">
        <f>A!CG964</f>
        <v>0</v>
      </c>
      <c r="CI964">
        <f>A!CH964</f>
        <v>0</v>
      </c>
      <c r="CJ964">
        <f>A!CI964</f>
        <v>0</v>
      </c>
      <c r="CK964">
        <f>A!CJ964</f>
        <v>0</v>
      </c>
      <c r="CL964">
        <f>A!CK964</f>
        <v>0</v>
      </c>
      <c r="CM964">
        <f>A!CL964</f>
        <v>0</v>
      </c>
      <c r="CN964">
        <f>A!CM964</f>
        <v>0</v>
      </c>
      <c r="CO964">
        <f>A!CN964</f>
        <v>0</v>
      </c>
      <c r="CP964">
        <f>A!CO964</f>
        <v>0</v>
      </c>
      <c r="CQ964">
        <f>A!CO1274</f>
        <v>0</v>
      </c>
      <c r="CR964">
        <f>A!CP964</f>
        <v>0</v>
      </c>
      <c r="CS964">
        <f>A!CQ964</f>
        <v>0</v>
      </c>
    </row>
    <row r="965" spans="1:97" x14ac:dyDescent="0.2">
      <c r="A965">
        <f>A!A965</f>
        <v>0</v>
      </c>
      <c r="B965">
        <f>A!B965</f>
        <v>0</v>
      </c>
      <c r="C965">
        <f>A!C965</f>
        <v>0</v>
      </c>
      <c r="D965">
        <f>A!D965</f>
        <v>0</v>
      </c>
      <c r="E965">
        <f>A!E965</f>
        <v>0</v>
      </c>
      <c r="F965">
        <f>A!F965</f>
        <v>0</v>
      </c>
      <c r="G965">
        <f>A!G965</f>
        <v>0</v>
      </c>
      <c r="H965">
        <f>A!H965</f>
        <v>0</v>
      </c>
      <c r="I965">
        <f>A!I965</f>
        <v>0</v>
      </c>
      <c r="J965">
        <f>A!J965</f>
        <v>0</v>
      </c>
      <c r="K965">
        <f>A!K965</f>
        <v>0</v>
      </c>
      <c r="L965">
        <f>A!L965</f>
        <v>0</v>
      </c>
      <c r="M965">
        <f>A!M965</f>
        <v>0</v>
      </c>
      <c r="N965">
        <f>A!N965</f>
        <v>0</v>
      </c>
      <c r="O965">
        <f>A!O965</f>
        <v>0</v>
      </c>
      <c r="P965" s="23" t="str">
        <f>IF(A!P965="","",INDEX(B!$A$1:$BT$2000,MATCH(A!P965,B!$AX$1:$AX$2000,0),D!$B$5))</f>
        <v/>
      </c>
      <c r="Q965">
        <f>A!Q965</f>
        <v>0</v>
      </c>
      <c r="R965">
        <f>A!R965</f>
        <v>0</v>
      </c>
      <c r="S965">
        <f>A!S965</f>
        <v>0</v>
      </c>
      <c r="T965">
        <f>A!T965</f>
        <v>0</v>
      </c>
      <c r="U965">
        <f>A!U965</f>
        <v>0</v>
      </c>
      <c r="V965" s="23">
        <f>IF(A!V965="&lt;",1,A!V965)</f>
        <v>0</v>
      </c>
      <c r="W965">
        <f>A!W965</f>
        <v>0</v>
      </c>
      <c r="X965">
        <f>A!X965</f>
        <v>0</v>
      </c>
      <c r="Y965">
        <f>A!Y965</f>
        <v>0</v>
      </c>
      <c r="Z965" s="23">
        <f t="shared" si="15"/>
        <v>0</v>
      </c>
      <c r="AA965">
        <f>A!Z965</f>
        <v>0</v>
      </c>
      <c r="AB965">
        <f>A!AA965</f>
        <v>0</v>
      </c>
      <c r="AC965">
        <f>A!AB965</f>
        <v>0</v>
      </c>
      <c r="AD965">
        <f>A!AC965</f>
        <v>0</v>
      </c>
      <c r="AE965">
        <f>A!AD965</f>
        <v>0</v>
      </c>
      <c r="AF965">
        <f>A!AE965</f>
        <v>0</v>
      </c>
      <c r="AG965">
        <f>A!AF965</f>
        <v>0</v>
      </c>
      <c r="AH965">
        <f>A!AG965</f>
        <v>0</v>
      </c>
      <c r="AI965">
        <f>A!AH965</f>
        <v>0</v>
      </c>
      <c r="AJ965">
        <f>A!AI965</f>
        <v>0</v>
      </c>
      <c r="AK965">
        <f>A!AJ965</f>
        <v>0</v>
      </c>
      <c r="AL965">
        <f>A!AK965</f>
        <v>0</v>
      </c>
      <c r="AM965">
        <f>A!AL965</f>
        <v>0</v>
      </c>
      <c r="AN965">
        <f>A!AM965</f>
        <v>0</v>
      </c>
      <c r="AO965">
        <f>A!AN965</f>
        <v>0</v>
      </c>
      <c r="AP965">
        <f>A!AO965</f>
        <v>0</v>
      </c>
      <c r="AQ965">
        <f>A!AP965</f>
        <v>0</v>
      </c>
      <c r="AR965">
        <f>A!AQ965</f>
        <v>0</v>
      </c>
      <c r="AS965">
        <f>A!AR965</f>
        <v>0</v>
      </c>
      <c r="AT965">
        <f>A!AS965</f>
        <v>0</v>
      </c>
      <c r="AU965">
        <f>A!AT965</f>
        <v>0</v>
      </c>
      <c r="AV965">
        <f>A!AU965</f>
        <v>0</v>
      </c>
      <c r="AW965" s="23" t="str">
        <f>IF(A!AV965=0,"",A!AV965)</f>
        <v/>
      </c>
      <c r="AX965">
        <f>A!AW965</f>
        <v>0</v>
      </c>
      <c r="AY965">
        <f>A!AX965</f>
        <v>0</v>
      </c>
      <c r="AZ965">
        <f>A!AY965</f>
        <v>0</v>
      </c>
      <c r="BA965">
        <f>A!AZ965</f>
        <v>0</v>
      </c>
      <c r="BB965">
        <f>A!BA965</f>
        <v>0</v>
      </c>
      <c r="BC965">
        <f>A!BB965</f>
        <v>0</v>
      </c>
      <c r="BD965">
        <f>A!BC965</f>
        <v>0</v>
      </c>
      <c r="BE965">
        <f>A!BD965</f>
        <v>0</v>
      </c>
      <c r="BF965">
        <f>A!BE965</f>
        <v>0</v>
      </c>
      <c r="BG965">
        <f>A!BF965</f>
        <v>0</v>
      </c>
      <c r="BH965">
        <f>A!BG965</f>
        <v>0</v>
      </c>
      <c r="BI965">
        <f>A!BH965</f>
        <v>0</v>
      </c>
      <c r="BJ965">
        <f>A!BI965</f>
        <v>0</v>
      </c>
      <c r="BK965">
        <f>A!BJ965</f>
        <v>0</v>
      </c>
      <c r="BL965">
        <f>A!BK965</f>
        <v>0</v>
      </c>
      <c r="BM965">
        <f>A!BL965</f>
        <v>0</v>
      </c>
      <c r="BN965">
        <f>A!BM965</f>
        <v>0</v>
      </c>
      <c r="BO965">
        <f>A!BN965</f>
        <v>0</v>
      </c>
      <c r="BP965">
        <f>A!BO965</f>
        <v>0</v>
      </c>
      <c r="BQ965">
        <f>A!BP965</f>
        <v>0</v>
      </c>
      <c r="BR965">
        <f>A!BQ965</f>
        <v>0</v>
      </c>
      <c r="BS965">
        <f>A!BR965</f>
        <v>0</v>
      </c>
      <c r="BT965">
        <f>A!BS965</f>
        <v>0</v>
      </c>
      <c r="BU965">
        <f>A!BT965</f>
        <v>0</v>
      </c>
      <c r="BV965">
        <f>A!BU965</f>
        <v>0</v>
      </c>
      <c r="BW965">
        <f>A!BV965</f>
        <v>0</v>
      </c>
      <c r="BX965">
        <f>A!BW965</f>
        <v>0</v>
      </c>
      <c r="BY965">
        <f>A!BX965</f>
        <v>0</v>
      </c>
      <c r="BZ965">
        <f>A!BY965</f>
        <v>0</v>
      </c>
      <c r="CA965">
        <f>A!BZ965</f>
        <v>0</v>
      </c>
      <c r="CB965">
        <f>A!CA965</f>
        <v>0</v>
      </c>
      <c r="CC965">
        <f>A!CB965</f>
        <v>0</v>
      </c>
      <c r="CD965">
        <f>A!CC965</f>
        <v>0</v>
      </c>
      <c r="CE965">
        <f>A!CD965</f>
        <v>0</v>
      </c>
      <c r="CF965">
        <f>A!CE965</f>
        <v>0</v>
      </c>
      <c r="CG965">
        <f>A!CF965</f>
        <v>0</v>
      </c>
      <c r="CH965">
        <f>A!CG965</f>
        <v>0</v>
      </c>
      <c r="CI965">
        <f>A!CH965</f>
        <v>0</v>
      </c>
      <c r="CJ965">
        <f>A!CI965</f>
        <v>0</v>
      </c>
      <c r="CK965">
        <f>A!CJ965</f>
        <v>0</v>
      </c>
      <c r="CL965">
        <f>A!CK965</f>
        <v>0</v>
      </c>
      <c r="CM965">
        <f>A!CL965</f>
        <v>0</v>
      </c>
      <c r="CN965">
        <f>A!CM965</f>
        <v>0</v>
      </c>
      <c r="CO965">
        <f>A!CN965</f>
        <v>0</v>
      </c>
      <c r="CP965">
        <f>A!CO965</f>
        <v>0</v>
      </c>
      <c r="CQ965">
        <f>A!CO1275</f>
        <v>0</v>
      </c>
      <c r="CR965">
        <f>A!CP965</f>
        <v>0</v>
      </c>
      <c r="CS965">
        <f>A!CQ965</f>
        <v>0</v>
      </c>
    </row>
    <row r="966" spans="1:97" x14ac:dyDescent="0.2">
      <c r="A966">
        <f>A!A966</f>
        <v>0</v>
      </c>
      <c r="B966">
        <f>A!B966</f>
        <v>0</v>
      </c>
      <c r="C966">
        <f>A!C966</f>
        <v>0</v>
      </c>
      <c r="D966">
        <f>A!D966</f>
        <v>0</v>
      </c>
      <c r="E966">
        <f>A!E966</f>
        <v>0</v>
      </c>
      <c r="F966">
        <f>A!F966</f>
        <v>0</v>
      </c>
      <c r="G966">
        <f>A!G966</f>
        <v>0</v>
      </c>
      <c r="H966">
        <f>A!H966</f>
        <v>0</v>
      </c>
      <c r="I966">
        <f>A!I966</f>
        <v>0</v>
      </c>
      <c r="J966">
        <f>A!J966</f>
        <v>0</v>
      </c>
      <c r="K966">
        <f>A!K966</f>
        <v>0</v>
      </c>
      <c r="L966">
        <f>A!L966</f>
        <v>0</v>
      </c>
      <c r="M966">
        <f>A!M966</f>
        <v>0</v>
      </c>
      <c r="N966">
        <f>A!N966</f>
        <v>0</v>
      </c>
      <c r="O966">
        <f>A!O966</f>
        <v>0</v>
      </c>
      <c r="P966" s="23" t="str">
        <f>IF(A!P966="","",INDEX(B!$A$1:$BT$2000,MATCH(A!P966,B!$AX$1:$AX$2000,0),D!$B$5))</f>
        <v/>
      </c>
      <c r="Q966">
        <f>A!Q966</f>
        <v>0</v>
      </c>
      <c r="R966">
        <f>A!R966</f>
        <v>0</v>
      </c>
      <c r="S966">
        <f>A!S966</f>
        <v>0</v>
      </c>
      <c r="T966">
        <f>A!T966</f>
        <v>0</v>
      </c>
      <c r="U966">
        <f>A!U966</f>
        <v>0</v>
      </c>
      <c r="V966" s="23">
        <f>IF(A!V966="&lt;",1,A!V966)</f>
        <v>0</v>
      </c>
      <c r="W966">
        <f>A!W966</f>
        <v>0</v>
      </c>
      <c r="X966">
        <f>A!X966</f>
        <v>0</v>
      </c>
      <c r="Y966">
        <f>A!Y966</f>
        <v>0</v>
      </c>
      <c r="Z966" s="23">
        <f t="shared" si="15"/>
        <v>0</v>
      </c>
      <c r="AA966">
        <f>A!Z966</f>
        <v>0</v>
      </c>
      <c r="AB966">
        <f>A!AA966</f>
        <v>0</v>
      </c>
      <c r="AC966">
        <f>A!AB966</f>
        <v>0</v>
      </c>
      <c r="AD966">
        <f>A!AC966</f>
        <v>0</v>
      </c>
      <c r="AE966">
        <f>A!AD966</f>
        <v>0</v>
      </c>
      <c r="AF966">
        <f>A!AE966</f>
        <v>0</v>
      </c>
      <c r="AG966">
        <f>A!AF966</f>
        <v>0</v>
      </c>
      <c r="AH966">
        <f>A!AG966</f>
        <v>0</v>
      </c>
      <c r="AI966">
        <f>A!AH966</f>
        <v>0</v>
      </c>
      <c r="AJ966">
        <f>A!AI966</f>
        <v>0</v>
      </c>
      <c r="AK966">
        <f>A!AJ966</f>
        <v>0</v>
      </c>
      <c r="AL966">
        <f>A!AK966</f>
        <v>0</v>
      </c>
      <c r="AM966">
        <f>A!AL966</f>
        <v>0</v>
      </c>
      <c r="AN966">
        <f>A!AM966</f>
        <v>0</v>
      </c>
      <c r="AO966">
        <f>A!AN966</f>
        <v>0</v>
      </c>
      <c r="AP966">
        <f>A!AO966</f>
        <v>0</v>
      </c>
      <c r="AQ966">
        <f>A!AP966</f>
        <v>0</v>
      </c>
      <c r="AR966">
        <f>A!AQ966</f>
        <v>0</v>
      </c>
      <c r="AS966">
        <f>A!AR966</f>
        <v>0</v>
      </c>
      <c r="AT966">
        <f>A!AS966</f>
        <v>0</v>
      </c>
      <c r="AU966">
        <f>A!AT966</f>
        <v>0</v>
      </c>
      <c r="AV966">
        <f>A!AU966</f>
        <v>0</v>
      </c>
      <c r="AW966" s="23" t="str">
        <f>IF(A!AV966=0,"",A!AV966)</f>
        <v/>
      </c>
      <c r="AX966">
        <f>A!AW966</f>
        <v>0</v>
      </c>
      <c r="AY966">
        <f>A!AX966</f>
        <v>0</v>
      </c>
      <c r="AZ966">
        <f>A!AY966</f>
        <v>0</v>
      </c>
      <c r="BA966">
        <f>A!AZ966</f>
        <v>0</v>
      </c>
      <c r="BB966">
        <f>A!BA966</f>
        <v>0</v>
      </c>
      <c r="BC966">
        <f>A!BB966</f>
        <v>0</v>
      </c>
      <c r="BD966">
        <f>A!BC966</f>
        <v>0</v>
      </c>
      <c r="BE966">
        <f>A!BD966</f>
        <v>0</v>
      </c>
      <c r="BF966">
        <f>A!BE966</f>
        <v>0</v>
      </c>
      <c r="BG966">
        <f>A!BF966</f>
        <v>0</v>
      </c>
      <c r="BH966">
        <f>A!BG966</f>
        <v>0</v>
      </c>
      <c r="BI966">
        <f>A!BH966</f>
        <v>0</v>
      </c>
      <c r="BJ966">
        <f>A!BI966</f>
        <v>0</v>
      </c>
      <c r="BK966">
        <f>A!BJ966</f>
        <v>0</v>
      </c>
      <c r="BL966">
        <f>A!BK966</f>
        <v>0</v>
      </c>
      <c r="BM966">
        <f>A!BL966</f>
        <v>0</v>
      </c>
      <c r="BN966">
        <f>A!BM966</f>
        <v>0</v>
      </c>
      <c r="BO966">
        <f>A!BN966</f>
        <v>0</v>
      </c>
      <c r="BP966">
        <f>A!BO966</f>
        <v>0</v>
      </c>
      <c r="BQ966">
        <f>A!BP966</f>
        <v>0</v>
      </c>
      <c r="BR966">
        <f>A!BQ966</f>
        <v>0</v>
      </c>
      <c r="BS966">
        <f>A!BR966</f>
        <v>0</v>
      </c>
      <c r="BT966">
        <f>A!BS966</f>
        <v>0</v>
      </c>
      <c r="BU966">
        <f>A!BT966</f>
        <v>0</v>
      </c>
      <c r="BV966">
        <f>A!BU966</f>
        <v>0</v>
      </c>
      <c r="BW966">
        <f>A!BV966</f>
        <v>0</v>
      </c>
      <c r="BX966">
        <f>A!BW966</f>
        <v>0</v>
      </c>
      <c r="BY966">
        <f>A!BX966</f>
        <v>0</v>
      </c>
      <c r="BZ966">
        <f>A!BY966</f>
        <v>0</v>
      </c>
      <c r="CA966">
        <f>A!BZ966</f>
        <v>0</v>
      </c>
      <c r="CB966">
        <f>A!CA966</f>
        <v>0</v>
      </c>
      <c r="CC966">
        <f>A!CB966</f>
        <v>0</v>
      </c>
      <c r="CD966">
        <f>A!CC966</f>
        <v>0</v>
      </c>
      <c r="CE966">
        <f>A!CD966</f>
        <v>0</v>
      </c>
      <c r="CF966">
        <f>A!CE966</f>
        <v>0</v>
      </c>
      <c r="CG966">
        <f>A!CF966</f>
        <v>0</v>
      </c>
      <c r="CH966">
        <f>A!CG966</f>
        <v>0</v>
      </c>
      <c r="CI966">
        <f>A!CH966</f>
        <v>0</v>
      </c>
      <c r="CJ966">
        <f>A!CI966</f>
        <v>0</v>
      </c>
      <c r="CK966">
        <f>A!CJ966</f>
        <v>0</v>
      </c>
      <c r="CL966">
        <f>A!CK966</f>
        <v>0</v>
      </c>
      <c r="CM966">
        <f>A!CL966</f>
        <v>0</v>
      </c>
      <c r="CN966">
        <f>A!CM966</f>
        <v>0</v>
      </c>
      <c r="CO966">
        <f>A!CN966</f>
        <v>0</v>
      </c>
      <c r="CP966">
        <f>A!CO966</f>
        <v>0</v>
      </c>
      <c r="CQ966">
        <f>A!CO1276</f>
        <v>0</v>
      </c>
      <c r="CR966">
        <f>A!CP966</f>
        <v>0</v>
      </c>
      <c r="CS966">
        <f>A!CQ966</f>
        <v>0</v>
      </c>
    </row>
    <row r="967" spans="1:97" x14ac:dyDescent="0.2">
      <c r="A967">
        <f>A!A967</f>
        <v>0</v>
      </c>
      <c r="B967">
        <f>A!B967</f>
        <v>0</v>
      </c>
      <c r="C967">
        <f>A!C967</f>
        <v>0</v>
      </c>
      <c r="D967">
        <f>A!D967</f>
        <v>0</v>
      </c>
      <c r="E967">
        <f>A!E967</f>
        <v>0</v>
      </c>
      <c r="F967">
        <f>A!F967</f>
        <v>0</v>
      </c>
      <c r="G967">
        <f>A!G967</f>
        <v>0</v>
      </c>
      <c r="H967">
        <f>A!H967</f>
        <v>0</v>
      </c>
      <c r="I967">
        <f>A!I967</f>
        <v>0</v>
      </c>
      <c r="J967">
        <f>A!J967</f>
        <v>0</v>
      </c>
      <c r="K967">
        <f>A!K967</f>
        <v>0</v>
      </c>
      <c r="L967">
        <f>A!L967</f>
        <v>0</v>
      </c>
      <c r="M967">
        <f>A!M967</f>
        <v>0</v>
      </c>
      <c r="N967">
        <f>A!N967</f>
        <v>0</v>
      </c>
      <c r="O967">
        <f>A!O967</f>
        <v>0</v>
      </c>
      <c r="P967" s="23" t="str">
        <f>IF(A!P967="","",INDEX(B!$A$1:$BT$2000,MATCH(A!P967,B!$AX$1:$AX$2000,0),D!$B$5))</f>
        <v/>
      </c>
      <c r="Q967">
        <f>A!Q967</f>
        <v>0</v>
      </c>
      <c r="R967">
        <f>A!R967</f>
        <v>0</v>
      </c>
      <c r="S967">
        <f>A!S967</f>
        <v>0</v>
      </c>
      <c r="T967">
        <f>A!T967</f>
        <v>0</v>
      </c>
      <c r="U967">
        <f>A!U967</f>
        <v>0</v>
      </c>
      <c r="V967" s="23">
        <f>IF(A!V967="&lt;",1,A!V967)</f>
        <v>0</v>
      </c>
      <c r="W967">
        <f>A!W967</f>
        <v>0</v>
      </c>
      <c r="X967">
        <f>A!X967</f>
        <v>0</v>
      </c>
      <c r="Y967">
        <f>A!Y967</f>
        <v>0</v>
      </c>
      <c r="Z967" s="23">
        <f t="shared" si="15"/>
        <v>0</v>
      </c>
      <c r="AA967">
        <f>A!Z967</f>
        <v>0</v>
      </c>
      <c r="AB967">
        <f>A!AA967</f>
        <v>0</v>
      </c>
      <c r="AC967">
        <f>A!AB967</f>
        <v>0</v>
      </c>
      <c r="AD967">
        <f>A!AC967</f>
        <v>0</v>
      </c>
      <c r="AE967">
        <f>A!AD967</f>
        <v>0</v>
      </c>
      <c r="AF967">
        <f>A!AE967</f>
        <v>0</v>
      </c>
      <c r="AG967">
        <f>A!AF967</f>
        <v>0</v>
      </c>
      <c r="AH967">
        <f>A!AG967</f>
        <v>0</v>
      </c>
      <c r="AI967">
        <f>A!AH967</f>
        <v>0</v>
      </c>
      <c r="AJ967">
        <f>A!AI967</f>
        <v>0</v>
      </c>
      <c r="AK967">
        <f>A!AJ967</f>
        <v>0</v>
      </c>
      <c r="AL967">
        <f>A!AK967</f>
        <v>0</v>
      </c>
      <c r="AM967">
        <f>A!AL967</f>
        <v>0</v>
      </c>
      <c r="AN967">
        <f>A!AM967</f>
        <v>0</v>
      </c>
      <c r="AO967">
        <f>A!AN967</f>
        <v>0</v>
      </c>
      <c r="AP967">
        <f>A!AO967</f>
        <v>0</v>
      </c>
      <c r="AQ967">
        <f>A!AP967</f>
        <v>0</v>
      </c>
      <c r="AR967">
        <f>A!AQ967</f>
        <v>0</v>
      </c>
      <c r="AS967">
        <f>A!AR967</f>
        <v>0</v>
      </c>
      <c r="AT967">
        <f>A!AS967</f>
        <v>0</v>
      </c>
      <c r="AU967">
        <f>A!AT967</f>
        <v>0</v>
      </c>
      <c r="AV967">
        <f>A!AU967</f>
        <v>0</v>
      </c>
      <c r="AW967" s="23" t="str">
        <f>IF(A!AV967=0,"",A!AV967)</f>
        <v/>
      </c>
      <c r="AX967">
        <f>A!AW967</f>
        <v>0</v>
      </c>
      <c r="AY967">
        <f>A!AX967</f>
        <v>0</v>
      </c>
      <c r="AZ967">
        <f>A!AY967</f>
        <v>0</v>
      </c>
      <c r="BA967">
        <f>A!AZ967</f>
        <v>0</v>
      </c>
      <c r="BB967">
        <f>A!BA967</f>
        <v>0</v>
      </c>
      <c r="BC967">
        <f>A!BB967</f>
        <v>0</v>
      </c>
      <c r="BD967">
        <f>A!BC967</f>
        <v>0</v>
      </c>
      <c r="BE967">
        <f>A!BD967</f>
        <v>0</v>
      </c>
      <c r="BF967">
        <f>A!BE967</f>
        <v>0</v>
      </c>
      <c r="BG967">
        <f>A!BF967</f>
        <v>0</v>
      </c>
      <c r="BH967">
        <f>A!BG967</f>
        <v>0</v>
      </c>
      <c r="BI967">
        <f>A!BH967</f>
        <v>0</v>
      </c>
      <c r="BJ967">
        <f>A!BI967</f>
        <v>0</v>
      </c>
      <c r="BK967">
        <f>A!BJ967</f>
        <v>0</v>
      </c>
      <c r="BL967">
        <f>A!BK967</f>
        <v>0</v>
      </c>
      <c r="BM967">
        <f>A!BL967</f>
        <v>0</v>
      </c>
      <c r="BN967">
        <f>A!BM967</f>
        <v>0</v>
      </c>
      <c r="BO967">
        <f>A!BN967</f>
        <v>0</v>
      </c>
      <c r="BP967">
        <f>A!BO967</f>
        <v>0</v>
      </c>
      <c r="BQ967">
        <f>A!BP967</f>
        <v>0</v>
      </c>
      <c r="BR967">
        <f>A!BQ967</f>
        <v>0</v>
      </c>
      <c r="BS967">
        <f>A!BR967</f>
        <v>0</v>
      </c>
      <c r="BT967">
        <f>A!BS967</f>
        <v>0</v>
      </c>
      <c r="BU967">
        <f>A!BT967</f>
        <v>0</v>
      </c>
      <c r="BV967">
        <f>A!BU967</f>
        <v>0</v>
      </c>
      <c r="BW967">
        <f>A!BV967</f>
        <v>0</v>
      </c>
      <c r="BX967">
        <f>A!BW967</f>
        <v>0</v>
      </c>
      <c r="BY967">
        <f>A!BX967</f>
        <v>0</v>
      </c>
      <c r="BZ967">
        <f>A!BY967</f>
        <v>0</v>
      </c>
      <c r="CA967">
        <f>A!BZ967</f>
        <v>0</v>
      </c>
      <c r="CB967">
        <f>A!CA967</f>
        <v>0</v>
      </c>
      <c r="CC967">
        <f>A!CB967</f>
        <v>0</v>
      </c>
      <c r="CD967">
        <f>A!CC967</f>
        <v>0</v>
      </c>
      <c r="CE967">
        <f>A!CD967</f>
        <v>0</v>
      </c>
      <c r="CF967">
        <f>A!CE967</f>
        <v>0</v>
      </c>
      <c r="CG967">
        <f>A!CF967</f>
        <v>0</v>
      </c>
      <c r="CH967">
        <f>A!CG967</f>
        <v>0</v>
      </c>
      <c r="CI967">
        <f>A!CH967</f>
        <v>0</v>
      </c>
      <c r="CJ967">
        <f>A!CI967</f>
        <v>0</v>
      </c>
      <c r="CK967">
        <f>A!CJ967</f>
        <v>0</v>
      </c>
      <c r="CL967">
        <f>A!CK967</f>
        <v>0</v>
      </c>
      <c r="CM967">
        <f>A!CL967</f>
        <v>0</v>
      </c>
      <c r="CN967">
        <f>A!CM967</f>
        <v>0</v>
      </c>
      <c r="CO967">
        <f>A!CN967</f>
        <v>0</v>
      </c>
      <c r="CP967">
        <f>A!CO967</f>
        <v>0</v>
      </c>
      <c r="CQ967">
        <f>A!CO1277</f>
        <v>0</v>
      </c>
      <c r="CR967">
        <f>A!CP967</f>
        <v>0</v>
      </c>
      <c r="CS967">
        <f>A!CQ967</f>
        <v>0</v>
      </c>
    </row>
    <row r="968" spans="1:97" x14ac:dyDescent="0.2">
      <c r="A968">
        <f>A!A968</f>
        <v>0</v>
      </c>
      <c r="B968">
        <f>A!B968</f>
        <v>0</v>
      </c>
      <c r="C968">
        <f>A!C968</f>
        <v>0</v>
      </c>
      <c r="D968">
        <f>A!D968</f>
        <v>0</v>
      </c>
      <c r="E968">
        <f>A!E968</f>
        <v>0</v>
      </c>
      <c r="F968">
        <f>A!F968</f>
        <v>0</v>
      </c>
      <c r="G968">
        <f>A!G968</f>
        <v>0</v>
      </c>
      <c r="H968">
        <f>A!H968</f>
        <v>0</v>
      </c>
      <c r="I968">
        <f>A!I968</f>
        <v>0</v>
      </c>
      <c r="J968">
        <f>A!J968</f>
        <v>0</v>
      </c>
      <c r="K968">
        <f>A!K968</f>
        <v>0</v>
      </c>
      <c r="L968">
        <f>A!L968</f>
        <v>0</v>
      </c>
      <c r="M968">
        <f>A!M968</f>
        <v>0</v>
      </c>
      <c r="N968">
        <f>A!N968</f>
        <v>0</v>
      </c>
      <c r="O968">
        <f>A!O968</f>
        <v>0</v>
      </c>
      <c r="P968" s="23" t="str">
        <f>IF(A!P968="","",INDEX(B!$A$1:$BT$2000,MATCH(A!P968,B!$AX$1:$AX$2000,0),D!$B$5))</f>
        <v/>
      </c>
      <c r="Q968">
        <f>A!Q968</f>
        <v>0</v>
      </c>
      <c r="R968">
        <f>A!R968</f>
        <v>0</v>
      </c>
      <c r="S968">
        <f>A!S968</f>
        <v>0</v>
      </c>
      <c r="T968">
        <f>A!T968</f>
        <v>0</v>
      </c>
      <c r="U968">
        <f>A!U968</f>
        <v>0</v>
      </c>
      <c r="V968" s="23">
        <f>IF(A!V968="&lt;",1,A!V968)</f>
        <v>0</v>
      </c>
      <c r="W968">
        <f>A!W968</f>
        <v>0</v>
      </c>
      <c r="X968">
        <f>A!X968</f>
        <v>0</v>
      </c>
      <c r="Y968">
        <f>A!Y968</f>
        <v>0</v>
      </c>
      <c r="Z968" s="23">
        <f t="shared" si="15"/>
        <v>0</v>
      </c>
      <c r="AA968">
        <f>A!Z968</f>
        <v>0</v>
      </c>
      <c r="AB968">
        <f>A!AA968</f>
        <v>0</v>
      </c>
      <c r="AC968">
        <f>A!AB968</f>
        <v>0</v>
      </c>
      <c r="AD968">
        <f>A!AC968</f>
        <v>0</v>
      </c>
      <c r="AE968">
        <f>A!AD968</f>
        <v>0</v>
      </c>
      <c r="AF968">
        <f>A!AE968</f>
        <v>0</v>
      </c>
      <c r="AG968">
        <f>A!AF968</f>
        <v>0</v>
      </c>
      <c r="AH968">
        <f>A!AG968</f>
        <v>0</v>
      </c>
      <c r="AI968">
        <f>A!AH968</f>
        <v>0</v>
      </c>
      <c r="AJ968">
        <f>A!AI968</f>
        <v>0</v>
      </c>
      <c r="AK968">
        <f>A!AJ968</f>
        <v>0</v>
      </c>
      <c r="AL968">
        <f>A!AK968</f>
        <v>0</v>
      </c>
      <c r="AM968">
        <f>A!AL968</f>
        <v>0</v>
      </c>
      <c r="AN968">
        <f>A!AM968</f>
        <v>0</v>
      </c>
      <c r="AO968">
        <f>A!AN968</f>
        <v>0</v>
      </c>
      <c r="AP968">
        <f>A!AO968</f>
        <v>0</v>
      </c>
      <c r="AQ968">
        <f>A!AP968</f>
        <v>0</v>
      </c>
      <c r="AR968">
        <f>A!AQ968</f>
        <v>0</v>
      </c>
      <c r="AS968">
        <f>A!AR968</f>
        <v>0</v>
      </c>
      <c r="AT968">
        <f>A!AS968</f>
        <v>0</v>
      </c>
      <c r="AU968">
        <f>A!AT968</f>
        <v>0</v>
      </c>
      <c r="AV968">
        <f>A!AU968</f>
        <v>0</v>
      </c>
      <c r="AW968" s="23" t="str">
        <f>IF(A!AV968=0,"",A!AV968)</f>
        <v/>
      </c>
      <c r="AX968">
        <f>A!AW968</f>
        <v>0</v>
      </c>
      <c r="AY968">
        <f>A!AX968</f>
        <v>0</v>
      </c>
      <c r="AZ968">
        <f>A!AY968</f>
        <v>0</v>
      </c>
      <c r="BA968">
        <f>A!AZ968</f>
        <v>0</v>
      </c>
      <c r="BB968">
        <f>A!BA968</f>
        <v>0</v>
      </c>
      <c r="BC968">
        <f>A!BB968</f>
        <v>0</v>
      </c>
      <c r="BD968">
        <f>A!BC968</f>
        <v>0</v>
      </c>
      <c r="BE968">
        <f>A!BD968</f>
        <v>0</v>
      </c>
      <c r="BF968">
        <f>A!BE968</f>
        <v>0</v>
      </c>
      <c r="BG968">
        <f>A!BF968</f>
        <v>0</v>
      </c>
      <c r="BH968">
        <f>A!BG968</f>
        <v>0</v>
      </c>
      <c r="BI968">
        <f>A!BH968</f>
        <v>0</v>
      </c>
      <c r="BJ968">
        <f>A!BI968</f>
        <v>0</v>
      </c>
      <c r="BK968">
        <f>A!BJ968</f>
        <v>0</v>
      </c>
      <c r="BL968">
        <f>A!BK968</f>
        <v>0</v>
      </c>
      <c r="BM968">
        <f>A!BL968</f>
        <v>0</v>
      </c>
      <c r="BN968">
        <f>A!BM968</f>
        <v>0</v>
      </c>
      <c r="BO968">
        <f>A!BN968</f>
        <v>0</v>
      </c>
      <c r="BP968">
        <f>A!BO968</f>
        <v>0</v>
      </c>
      <c r="BQ968">
        <f>A!BP968</f>
        <v>0</v>
      </c>
      <c r="BR968">
        <f>A!BQ968</f>
        <v>0</v>
      </c>
      <c r="BS968">
        <f>A!BR968</f>
        <v>0</v>
      </c>
      <c r="BT968">
        <f>A!BS968</f>
        <v>0</v>
      </c>
      <c r="BU968">
        <f>A!BT968</f>
        <v>0</v>
      </c>
      <c r="BV968">
        <f>A!BU968</f>
        <v>0</v>
      </c>
      <c r="BW968">
        <f>A!BV968</f>
        <v>0</v>
      </c>
      <c r="BX968">
        <f>A!BW968</f>
        <v>0</v>
      </c>
      <c r="BY968">
        <f>A!BX968</f>
        <v>0</v>
      </c>
      <c r="BZ968">
        <f>A!BY968</f>
        <v>0</v>
      </c>
      <c r="CA968">
        <f>A!BZ968</f>
        <v>0</v>
      </c>
      <c r="CB968">
        <f>A!CA968</f>
        <v>0</v>
      </c>
      <c r="CC968">
        <f>A!CB968</f>
        <v>0</v>
      </c>
      <c r="CD968">
        <f>A!CC968</f>
        <v>0</v>
      </c>
      <c r="CE968">
        <f>A!CD968</f>
        <v>0</v>
      </c>
      <c r="CF968">
        <f>A!CE968</f>
        <v>0</v>
      </c>
      <c r="CG968">
        <f>A!CF968</f>
        <v>0</v>
      </c>
      <c r="CH968">
        <f>A!CG968</f>
        <v>0</v>
      </c>
      <c r="CI968">
        <f>A!CH968</f>
        <v>0</v>
      </c>
      <c r="CJ968">
        <f>A!CI968</f>
        <v>0</v>
      </c>
      <c r="CK968">
        <f>A!CJ968</f>
        <v>0</v>
      </c>
      <c r="CL968">
        <f>A!CK968</f>
        <v>0</v>
      </c>
      <c r="CM968">
        <f>A!CL968</f>
        <v>0</v>
      </c>
      <c r="CN968">
        <f>A!CM968</f>
        <v>0</v>
      </c>
      <c r="CO968">
        <f>A!CN968</f>
        <v>0</v>
      </c>
      <c r="CP968">
        <f>A!CO968</f>
        <v>0</v>
      </c>
      <c r="CQ968">
        <f>A!CO1278</f>
        <v>0</v>
      </c>
      <c r="CR968">
        <f>A!CP968</f>
        <v>0</v>
      </c>
      <c r="CS968">
        <f>A!CQ968</f>
        <v>0</v>
      </c>
    </row>
    <row r="969" spans="1:97" x14ac:dyDescent="0.2">
      <c r="A969">
        <f>A!A969</f>
        <v>0</v>
      </c>
      <c r="B969">
        <f>A!B969</f>
        <v>0</v>
      </c>
      <c r="C969">
        <f>A!C969</f>
        <v>0</v>
      </c>
      <c r="D969">
        <f>A!D969</f>
        <v>0</v>
      </c>
      <c r="E969">
        <f>A!E969</f>
        <v>0</v>
      </c>
      <c r="F969">
        <f>A!F969</f>
        <v>0</v>
      </c>
      <c r="G969">
        <f>A!G969</f>
        <v>0</v>
      </c>
      <c r="H969">
        <f>A!H969</f>
        <v>0</v>
      </c>
      <c r="I969">
        <f>A!I969</f>
        <v>0</v>
      </c>
      <c r="J969">
        <f>A!J969</f>
        <v>0</v>
      </c>
      <c r="K969">
        <f>A!K969</f>
        <v>0</v>
      </c>
      <c r="L969">
        <f>A!L969</f>
        <v>0</v>
      </c>
      <c r="M969">
        <f>A!M969</f>
        <v>0</v>
      </c>
      <c r="N969">
        <f>A!N969</f>
        <v>0</v>
      </c>
      <c r="O969">
        <f>A!O969</f>
        <v>0</v>
      </c>
      <c r="P969" s="23" t="str">
        <f>IF(A!P969="","",INDEX(B!$A$1:$BT$2000,MATCH(A!P969,B!$AX$1:$AX$2000,0),D!$B$5))</f>
        <v/>
      </c>
      <c r="Q969">
        <f>A!Q969</f>
        <v>0</v>
      </c>
      <c r="R969">
        <f>A!R969</f>
        <v>0</v>
      </c>
      <c r="S969">
        <f>A!S969</f>
        <v>0</v>
      </c>
      <c r="T969">
        <f>A!T969</f>
        <v>0</v>
      </c>
      <c r="U969">
        <f>A!U969</f>
        <v>0</v>
      </c>
      <c r="V969" s="23">
        <f>IF(A!V969="&lt;",1,A!V969)</f>
        <v>0</v>
      </c>
      <c r="W969">
        <f>A!W969</f>
        <v>0</v>
      </c>
      <c r="X969">
        <f>A!X969</f>
        <v>0</v>
      </c>
      <c r="Y969">
        <f>A!Y969</f>
        <v>0</v>
      </c>
      <c r="Z969" s="23">
        <f t="shared" si="15"/>
        <v>0</v>
      </c>
      <c r="AA969">
        <f>A!Z969</f>
        <v>0</v>
      </c>
      <c r="AB969">
        <f>A!AA969</f>
        <v>0</v>
      </c>
      <c r="AC969">
        <f>A!AB969</f>
        <v>0</v>
      </c>
      <c r="AD969">
        <f>A!AC969</f>
        <v>0</v>
      </c>
      <c r="AE969">
        <f>A!AD969</f>
        <v>0</v>
      </c>
      <c r="AF969">
        <f>A!AE969</f>
        <v>0</v>
      </c>
      <c r="AG969">
        <f>A!AF969</f>
        <v>0</v>
      </c>
      <c r="AH969">
        <f>A!AG969</f>
        <v>0</v>
      </c>
      <c r="AI969">
        <f>A!AH969</f>
        <v>0</v>
      </c>
      <c r="AJ969">
        <f>A!AI969</f>
        <v>0</v>
      </c>
      <c r="AK969">
        <f>A!AJ969</f>
        <v>0</v>
      </c>
      <c r="AL969">
        <f>A!AK969</f>
        <v>0</v>
      </c>
      <c r="AM969">
        <f>A!AL969</f>
        <v>0</v>
      </c>
      <c r="AN969">
        <f>A!AM969</f>
        <v>0</v>
      </c>
      <c r="AO969">
        <f>A!AN969</f>
        <v>0</v>
      </c>
      <c r="AP969">
        <f>A!AO969</f>
        <v>0</v>
      </c>
      <c r="AQ969">
        <f>A!AP969</f>
        <v>0</v>
      </c>
      <c r="AR969">
        <f>A!AQ969</f>
        <v>0</v>
      </c>
      <c r="AS969">
        <f>A!AR969</f>
        <v>0</v>
      </c>
      <c r="AT969">
        <f>A!AS969</f>
        <v>0</v>
      </c>
      <c r="AU969">
        <f>A!AT969</f>
        <v>0</v>
      </c>
      <c r="AV969">
        <f>A!AU969</f>
        <v>0</v>
      </c>
      <c r="AW969" s="23" t="str">
        <f>IF(A!AV969=0,"",A!AV969)</f>
        <v/>
      </c>
      <c r="AX969">
        <f>A!AW969</f>
        <v>0</v>
      </c>
      <c r="AY969">
        <f>A!AX969</f>
        <v>0</v>
      </c>
      <c r="AZ969">
        <f>A!AY969</f>
        <v>0</v>
      </c>
      <c r="BA969">
        <f>A!AZ969</f>
        <v>0</v>
      </c>
      <c r="BB969">
        <f>A!BA969</f>
        <v>0</v>
      </c>
      <c r="BC969">
        <f>A!BB969</f>
        <v>0</v>
      </c>
      <c r="BD969">
        <f>A!BC969</f>
        <v>0</v>
      </c>
      <c r="BE969">
        <f>A!BD969</f>
        <v>0</v>
      </c>
      <c r="BF969">
        <f>A!BE969</f>
        <v>0</v>
      </c>
      <c r="BG969">
        <f>A!BF969</f>
        <v>0</v>
      </c>
      <c r="BH969">
        <f>A!BG969</f>
        <v>0</v>
      </c>
      <c r="BI969">
        <f>A!BH969</f>
        <v>0</v>
      </c>
      <c r="BJ969">
        <f>A!BI969</f>
        <v>0</v>
      </c>
      <c r="BK969">
        <f>A!BJ969</f>
        <v>0</v>
      </c>
      <c r="BL969">
        <f>A!BK969</f>
        <v>0</v>
      </c>
      <c r="BM969">
        <f>A!BL969</f>
        <v>0</v>
      </c>
      <c r="BN969">
        <f>A!BM969</f>
        <v>0</v>
      </c>
      <c r="BO969">
        <f>A!BN969</f>
        <v>0</v>
      </c>
      <c r="BP969">
        <f>A!BO969</f>
        <v>0</v>
      </c>
      <c r="BQ969">
        <f>A!BP969</f>
        <v>0</v>
      </c>
      <c r="BR969">
        <f>A!BQ969</f>
        <v>0</v>
      </c>
      <c r="BS969">
        <f>A!BR969</f>
        <v>0</v>
      </c>
      <c r="BT969">
        <f>A!BS969</f>
        <v>0</v>
      </c>
      <c r="BU969">
        <f>A!BT969</f>
        <v>0</v>
      </c>
      <c r="BV969">
        <f>A!BU969</f>
        <v>0</v>
      </c>
      <c r="BW969">
        <f>A!BV969</f>
        <v>0</v>
      </c>
      <c r="BX969">
        <f>A!BW969</f>
        <v>0</v>
      </c>
      <c r="BY969">
        <f>A!BX969</f>
        <v>0</v>
      </c>
      <c r="BZ969">
        <f>A!BY969</f>
        <v>0</v>
      </c>
      <c r="CA969">
        <f>A!BZ969</f>
        <v>0</v>
      </c>
      <c r="CB969">
        <f>A!CA969</f>
        <v>0</v>
      </c>
      <c r="CC969">
        <f>A!CB969</f>
        <v>0</v>
      </c>
      <c r="CD969">
        <f>A!CC969</f>
        <v>0</v>
      </c>
      <c r="CE969">
        <f>A!CD969</f>
        <v>0</v>
      </c>
      <c r="CF969">
        <f>A!CE969</f>
        <v>0</v>
      </c>
      <c r="CG969">
        <f>A!CF969</f>
        <v>0</v>
      </c>
      <c r="CH969">
        <f>A!CG969</f>
        <v>0</v>
      </c>
      <c r="CI969">
        <f>A!CH969</f>
        <v>0</v>
      </c>
      <c r="CJ969">
        <f>A!CI969</f>
        <v>0</v>
      </c>
      <c r="CK969">
        <f>A!CJ969</f>
        <v>0</v>
      </c>
      <c r="CL969">
        <f>A!CK969</f>
        <v>0</v>
      </c>
      <c r="CM969">
        <f>A!CL969</f>
        <v>0</v>
      </c>
      <c r="CN969">
        <f>A!CM969</f>
        <v>0</v>
      </c>
      <c r="CO969">
        <f>A!CN969</f>
        <v>0</v>
      </c>
      <c r="CP969">
        <f>A!CO969</f>
        <v>0</v>
      </c>
      <c r="CQ969">
        <f>A!CO1279</f>
        <v>0</v>
      </c>
      <c r="CR969">
        <f>A!CP969</f>
        <v>0</v>
      </c>
      <c r="CS969">
        <f>A!CQ969</f>
        <v>0</v>
      </c>
    </row>
    <row r="970" spans="1:97" x14ac:dyDescent="0.2">
      <c r="A970">
        <f>A!A970</f>
        <v>0</v>
      </c>
      <c r="B970">
        <f>A!B970</f>
        <v>0</v>
      </c>
      <c r="C970">
        <f>A!C970</f>
        <v>0</v>
      </c>
      <c r="D970">
        <f>A!D970</f>
        <v>0</v>
      </c>
      <c r="E970">
        <f>A!E970</f>
        <v>0</v>
      </c>
      <c r="F970">
        <f>A!F970</f>
        <v>0</v>
      </c>
      <c r="G970">
        <f>A!G970</f>
        <v>0</v>
      </c>
      <c r="H970">
        <f>A!H970</f>
        <v>0</v>
      </c>
      <c r="I970">
        <f>A!I970</f>
        <v>0</v>
      </c>
      <c r="J970">
        <f>A!J970</f>
        <v>0</v>
      </c>
      <c r="K970">
        <f>A!K970</f>
        <v>0</v>
      </c>
      <c r="L970">
        <f>A!L970</f>
        <v>0</v>
      </c>
      <c r="M970">
        <f>A!M970</f>
        <v>0</v>
      </c>
      <c r="N970">
        <f>A!N970</f>
        <v>0</v>
      </c>
      <c r="O970">
        <f>A!O970</f>
        <v>0</v>
      </c>
      <c r="P970" s="23" t="str">
        <f>IF(A!P970="","",INDEX(B!$A$1:$BT$2000,MATCH(A!P970,B!$AX$1:$AX$2000,0),D!$B$5))</f>
        <v/>
      </c>
      <c r="Q970">
        <f>A!Q970</f>
        <v>0</v>
      </c>
      <c r="R970">
        <f>A!R970</f>
        <v>0</v>
      </c>
      <c r="S970">
        <f>A!S970</f>
        <v>0</v>
      </c>
      <c r="T970">
        <f>A!T970</f>
        <v>0</v>
      </c>
      <c r="U970">
        <f>A!U970</f>
        <v>0</v>
      </c>
      <c r="V970" s="23">
        <f>IF(A!V970="&lt;",1,A!V970)</f>
        <v>0</v>
      </c>
      <c r="W970">
        <f>A!W970</f>
        <v>0</v>
      </c>
      <c r="X970">
        <f>A!X970</f>
        <v>0</v>
      </c>
      <c r="Y970">
        <f>A!Y970</f>
        <v>0</v>
      </c>
      <c r="Z970" s="23">
        <f t="shared" si="15"/>
        <v>0</v>
      </c>
      <c r="AA970">
        <f>A!Z970</f>
        <v>0</v>
      </c>
      <c r="AB970">
        <f>A!AA970</f>
        <v>0</v>
      </c>
      <c r="AC970">
        <f>A!AB970</f>
        <v>0</v>
      </c>
      <c r="AD970">
        <f>A!AC970</f>
        <v>0</v>
      </c>
      <c r="AE970">
        <f>A!AD970</f>
        <v>0</v>
      </c>
      <c r="AF970">
        <f>A!AE970</f>
        <v>0</v>
      </c>
      <c r="AG970">
        <f>A!AF970</f>
        <v>0</v>
      </c>
      <c r="AH970">
        <f>A!AG970</f>
        <v>0</v>
      </c>
      <c r="AI970">
        <f>A!AH970</f>
        <v>0</v>
      </c>
      <c r="AJ970">
        <f>A!AI970</f>
        <v>0</v>
      </c>
      <c r="AK970">
        <f>A!AJ970</f>
        <v>0</v>
      </c>
      <c r="AL970">
        <f>A!AK970</f>
        <v>0</v>
      </c>
      <c r="AM970">
        <f>A!AL970</f>
        <v>0</v>
      </c>
      <c r="AN970">
        <f>A!AM970</f>
        <v>0</v>
      </c>
      <c r="AO970">
        <f>A!AN970</f>
        <v>0</v>
      </c>
      <c r="AP970">
        <f>A!AO970</f>
        <v>0</v>
      </c>
      <c r="AQ970">
        <f>A!AP970</f>
        <v>0</v>
      </c>
      <c r="AR970">
        <f>A!AQ970</f>
        <v>0</v>
      </c>
      <c r="AS970">
        <f>A!AR970</f>
        <v>0</v>
      </c>
      <c r="AT970">
        <f>A!AS970</f>
        <v>0</v>
      </c>
      <c r="AU970">
        <f>A!AT970</f>
        <v>0</v>
      </c>
      <c r="AV970">
        <f>A!AU970</f>
        <v>0</v>
      </c>
      <c r="AW970" s="23" t="str">
        <f>IF(A!AV970=0,"",A!AV970)</f>
        <v/>
      </c>
      <c r="AX970">
        <f>A!AW970</f>
        <v>0</v>
      </c>
      <c r="AY970">
        <f>A!AX970</f>
        <v>0</v>
      </c>
      <c r="AZ970">
        <f>A!AY970</f>
        <v>0</v>
      </c>
      <c r="BA970">
        <f>A!AZ970</f>
        <v>0</v>
      </c>
      <c r="BB970">
        <f>A!BA970</f>
        <v>0</v>
      </c>
      <c r="BC970">
        <f>A!BB970</f>
        <v>0</v>
      </c>
      <c r="BD970">
        <f>A!BC970</f>
        <v>0</v>
      </c>
      <c r="BE970">
        <f>A!BD970</f>
        <v>0</v>
      </c>
      <c r="BF970">
        <f>A!BE970</f>
        <v>0</v>
      </c>
      <c r="BG970">
        <f>A!BF970</f>
        <v>0</v>
      </c>
      <c r="BH970">
        <f>A!BG970</f>
        <v>0</v>
      </c>
      <c r="BI970">
        <f>A!BH970</f>
        <v>0</v>
      </c>
      <c r="BJ970">
        <f>A!BI970</f>
        <v>0</v>
      </c>
      <c r="BK970">
        <f>A!BJ970</f>
        <v>0</v>
      </c>
      <c r="BL970">
        <f>A!BK970</f>
        <v>0</v>
      </c>
      <c r="BM970">
        <f>A!BL970</f>
        <v>0</v>
      </c>
      <c r="BN970">
        <f>A!BM970</f>
        <v>0</v>
      </c>
      <c r="BO970">
        <f>A!BN970</f>
        <v>0</v>
      </c>
      <c r="BP970">
        <f>A!BO970</f>
        <v>0</v>
      </c>
      <c r="BQ970">
        <f>A!BP970</f>
        <v>0</v>
      </c>
      <c r="BR970">
        <f>A!BQ970</f>
        <v>0</v>
      </c>
      <c r="BS970">
        <f>A!BR970</f>
        <v>0</v>
      </c>
      <c r="BT970">
        <f>A!BS970</f>
        <v>0</v>
      </c>
      <c r="BU970">
        <f>A!BT970</f>
        <v>0</v>
      </c>
      <c r="BV970">
        <f>A!BU970</f>
        <v>0</v>
      </c>
      <c r="BW970">
        <f>A!BV970</f>
        <v>0</v>
      </c>
      <c r="BX970">
        <f>A!BW970</f>
        <v>0</v>
      </c>
      <c r="BY970">
        <f>A!BX970</f>
        <v>0</v>
      </c>
      <c r="BZ970">
        <f>A!BY970</f>
        <v>0</v>
      </c>
      <c r="CA970">
        <f>A!BZ970</f>
        <v>0</v>
      </c>
      <c r="CB970">
        <f>A!CA970</f>
        <v>0</v>
      </c>
      <c r="CC970">
        <f>A!CB970</f>
        <v>0</v>
      </c>
      <c r="CD970">
        <f>A!CC970</f>
        <v>0</v>
      </c>
      <c r="CE970">
        <f>A!CD970</f>
        <v>0</v>
      </c>
      <c r="CF970">
        <f>A!CE970</f>
        <v>0</v>
      </c>
      <c r="CG970">
        <f>A!CF970</f>
        <v>0</v>
      </c>
      <c r="CH970">
        <f>A!CG970</f>
        <v>0</v>
      </c>
      <c r="CI970">
        <f>A!CH970</f>
        <v>0</v>
      </c>
      <c r="CJ970">
        <f>A!CI970</f>
        <v>0</v>
      </c>
      <c r="CK970">
        <f>A!CJ970</f>
        <v>0</v>
      </c>
      <c r="CL970">
        <f>A!CK970</f>
        <v>0</v>
      </c>
      <c r="CM970">
        <f>A!CL970</f>
        <v>0</v>
      </c>
      <c r="CN970">
        <f>A!CM970</f>
        <v>0</v>
      </c>
      <c r="CO970">
        <f>A!CN970</f>
        <v>0</v>
      </c>
      <c r="CP970">
        <f>A!CO970</f>
        <v>0</v>
      </c>
      <c r="CQ970">
        <f>A!CO1280</f>
        <v>0</v>
      </c>
      <c r="CR970">
        <f>A!CP970</f>
        <v>0</v>
      </c>
      <c r="CS970">
        <f>A!CQ970</f>
        <v>0</v>
      </c>
    </row>
    <row r="971" spans="1:97" x14ac:dyDescent="0.2">
      <c r="A971">
        <f>A!A971</f>
        <v>0</v>
      </c>
      <c r="B971">
        <f>A!B971</f>
        <v>0</v>
      </c>
      <c r="C971">
        <f>A!C971</f>
        <v>0</v>
      </c>
      <c r="D971">
        <f>A!D971</f>
        <v>0</v>
      </c>
      <c r="E971">
        <f>A!E971</f>
        <v>0</v>
      </c>
      <c r="F971">
        <f>A!F971</f>
        <v>0</v>
      </c>
      <c r="G971">
        <f>A!G971</f>
        <v>0</v>
      </c>
      <c r="H971">
        <f>A!H971</f>
        <v>0</v>
      </c>
      <c r="I971">
        <f>A!I971</f>
        <v>0</v>
      </c>
      <c r="J971">
        <f>A!J971</f>
        <v>0</v>
      </c>
      <c r="K971">
        <f>A!K971</f>
        <v>0</v>
      </c>
      <c r="L971">
        <f>A!L971</f>
        <v>0</v>
      </c>
      <c r="M971">
        <f>A!M971</f>
        <v>0</v>
      </c>
      <c r="N971">
        <f>A!N971</f>
        <v>0</v>
      </c>
      <c r="O971">
        <f>A!O971</f>
        <v>0</v>
      </c>
      <c r="P971" s="23" t="str">
        <f>IF(A!P971="","",INDEX(B!$A$1:$BT$2000,MATCH(A!P971,B!$AX$1:$AX$2000,0),D!$B$5))</f>
        <v/>
      </c>
      <c r="Q971">
        <f>A!Q971</f>
        <v>0</v>
      </c>
      <c r="R971">
        <f>A!R971</f>
        <v>0</v>
      </c>
      <c r="S971">
        <f>A!S971</f>
        <v>0</v>
      </c>
      <c r="T971">
        <f>A!T971</f>
        <v>0</v>
      </c>
      <c r="U971">
        <f>A!U971</f>
        <v>0</v>
      </c>
      <c r="V971" s="23">
        <f>IF(A!V971="&lt;",1,A!V971)</f>
        <v>0</v>
      </c>
      <c r="W971">
        <f>A!W971</f>
        <v>0</v>
      </c>
      <c r="X971">
        <f>A!X971</f>
        <v>0</v>
      </c>
      <c r="Y971">
        <f>A!Y971</f>
        <v>0</v>
      </c>
      <c r="Z971" s="23">
        <f t="shared" si="15"/>
        <v>0</v>
      </c>
      <c r="AA971">
        <f>A!Z971</f>
        <v>0</v>
      </c>
      <c r="AB971">
        <f>A!AA971</f>
        <v>0</v>
      </c>
      <c r="AC971">
        <f>A!AB971</f>
        <v>0</v>
      </c>
      <c r="AD971">
        <f>A!AC971</f>
        <v>0</v>
      </c>
      <c r="AE971">
        <f>A!AD971</f>
        <v>0</v>
      </c>
      <c r="AF971">
        <f>A!AE971</f>
        <v>0</v>
      </c>
      <c r="AG971">
        <f>A!AF971</f>
        <v>0</v>
      </c>
      <c r="AH971">
        <f>A!AG971</f>
        <v>0</v>
      </c>
      <c r="AI971">
        <f>A!AH971</f>
        <v>0</v>
      </c>
      <c r="AJ971">
        <f>A!AI971</f>
        <v>0</v>
      </c>
      <c r="AK971">
        <f>A!AJ971</f>
        <v>0</v>
      </c>
      <c r="AL971">
        <f>A!AK971</f>
        <v>0</v>
      </c>
      <c r="AM971">
        <f>A!AL971</f>
        <v>0</v>
      </c>
      <c r="AN971">
        <f>A!AM971</f>
        <v>0</v>
      </c>
      <c r="AO971">
        <f>A!AN971</f>
        <v>0</v>
      </c>
      <c r="AP971">
        <f>A!AO971</f>
        <v>0</v>
      </c>
      <c r="AQ971">
        <f>A!AP971</f>
        <v>0</v>
      </c>
      <c r="AR971">
        <f>A!AQ971</f>
        <v>0</v>
      </c>
      <c r="AS971">
        <f>A!AR971</f>
        <v>0</v>
      </c>
      <c r="AT971">
        <f>A!AS971</f>
        <v>0</v>
      </c>
      <c r="AU971">
        <f>A!AT971</f>
        <v>0</v>
      </c>
      <c r="AV971">
        <f>A!AU971</f>
        <v>0</v>
      </c>
      <c r="AW971" s="23" t="str">
        <f>IF(A!AV971=0,"",A!AV971)</f>
        <v/>
      </c>
      <c r="AX971">
        <f>A!AW971</f>
        <v>0</v>
      </c>
      <c r="AY971">
        <f>A!AX971</f>
        <v>0</v>
      </c>
      <c r="AZ971">
        <f>A!AY971</f>
        <v>0</v>
      </c>
      <c r="BA971">
        <f>A!AZ971</f>
        <v>0</v>
      </c>
      <c r="BB971">
        <f>A!BA971</f>
        <v>0</v>
      </c>
      <c r="BC971">
        <f>A!BB971</f>
        <v>0</v>
      </c>
      <c r="BD971">
        <f>A!BC971</f>
        <v>0</v>
      </c>
      <c r="BE971">
        <f>A!BD971</f>
        <v>0</v>
      </c>
      <c r="BF971">
        <f>A!BE971</f>
        <v>0</v>
      </c>
      <c r="BG971">
        <f>A!BF971</f>
        <v>0</v>
      </c>
      <c r="BH971">
        <f>A!BG971</f>
        <v>0</v>
      </c>
      <c r="BI971">
        <f>A!BH971</f>
        <v>0</v>
      </c>
      <c r="BJ971">
        <f>A!BI971</f>
        <v>0</v>
      </c>
      <c r="BK971">
        <f>A!BJ971</f>
        <v>0</v>
      </c>
      <c r="BL971">
        <f>A!BK971</f>
        <v>0</v>
      </c>
      <c r="BM971">
        <f>A!BL971</f>
        <v>0</v>
      </c>
      <c r="BN971">
        <f>A!BM971</f>
        <v>0</v>
      </c>
      <c r="BO971">
        <f>A!BN971</f>
        <v>0</v>
      </c>
      <c r="BP971">
        <f>A!BO971</f>
        <v>0</v>
      </c>
      <c r="BQ971">
        <f>A!BP971</f>
        <v>0</v>
      </c>
      <c r="BR971">
        <f>A!BQ971</f>
        <v>0</v>
      </c>
      <c r="BS971">
        <f>A!BR971</f>
        <v>0</v>
      </c>
      <c r="BT971">
        <f>A!BS971</f>
        <v>0</v>
      </c>
      <c r="BU971">
        <f>A!BT971</f>
        <v>0</v>
      </c>
      <c r="BV971">
        <f>A!BU971</f>
        <v>0</v>
      </c>
      <c r="BW971">
        <f>A!BV971</f>
        <v>0</v>
      </c>
      <c r="BX971">
        <f>A!BW971</f>
        <v>0</v>
      </c>
      <c r="BY971">
        <f>A!BX971</f>
        <v>0</v>
      </c>
      <c r="BZ971">
        <f>A!BY971</f>
        <v>0</v>
      </c>
      <c r="CA971">
        <f>A!BZ971</f>
        <v>0</v>
      </c>
      <c r="CB971">
        <f>A!CA971</f>
        <v>0</v>
      </c>
      <c r="CC971">
        <f>A!CB971</f>
        <v>0</v>
      </c>
      <c r="CD971">
        <f>A!CC971</f>
        <v>0</v>
      </c>
      <c r="CE971">
        <f>A!CD971</f>
        <v>0</v>
      </c>
      <c r="CF971">
        <f>A!CE971</f>
        <v>0</v>
      </c>
      <c r="CG971">
        <f>A!CF971</f>
        <v>0</v>
      </c>
      <c r="CH971">
        <f>A!CG971</f>
        <v>0</v>
      </c>
      <c r="CI971">
        <f>A!CH971</f>
        <v>0</v>
      </c>
      <c r="CJ971">
        <f>A!CI971</f>
        <v>0</v>
      </c>
      <c r="CK971">
        <f>A!CJ971</f>
        <v>0</v>
      </c>
      <c r="CL971">
        <f>A!CK971</f>
        <v>0</v>
      </c>
      <c r="CM971">
        <f>A!CL971</f>
        <v>0</v>
      </c>
      <c r="CN971">
        <f>A!CM971</f>
        <v>0</v>
      </c>
      <c r="CO971">
        <f>A!CN971</f>
        <v>0</v>
      </c>
      <c r="CP971">
        <f>A!CO971</f>
        <v>0</v>
      </c>
      <c r="CQ971">
        <f>A!CO1281</f>
        <v>0</v>
      </c>
      <c r="CR971">
        <f>A!CP971</f>
        <v>0</v>
      </c>
      <c r="CS971">
        <f>A!CQ971</f>
        <v>0</v>
      </c>
    </row>
    <row r="972" spans="1:97" x14ac:dyDescent="0.2">
      <c r="A972">
        <f>A!A972</f>
        <v>0</v>
      </c>
      <c r="B972">
        <f>A!B972</f>
        <v>0</v>
      </c>
      <c r="C972">
        <f>A!C972</f>
        <v>0</v>
      </c>
      <c r="D972">
        <f>A!D972</f>
        <v>0</v>
      </c>
      <c r="E972">
        <f>A!E972</f>
        <v>0</v>
      </c>
      <c r="F972">
        <f>A!F972</f>
        <v>0</v>
      </c>
      <c r="G972">
        <f>A!G972</f>
        <v>0</v>
      </c>
      <c r="H972">
        <f>A!H972</f>
        <v>0</v>
      </c>
      <c r="I972">
        <f>A!I972</f>
        <v>0</v>
      </c>
      <c r="J972">
        <f>A!J972</f>
        <v>0</v>
      </c>
      <c r="K972">
        <f>A!K972</f>
        <v>0</v>
      </c>
      <c r="L972">
        <f>A!L972</f>
        <v>0</v>
      </c>
      <c r="M972">
        <f>A!M972</f>
        <v>0</v>
      </c>
      <c r="N972">
        <f>A!N972</f>
        <v>0</v>
      </c>
      <c r="O972">
        <f>A!O972</f>
        <v>0</v>
      </c>
      <c r="P972" s="23" t="str">
        <f>IF(A!P972="","",INDEX(B!$A$1:$BT$2000,MATCH(A!P972,B!$AX$1:$AX$2000,0),D!$B$5))</f>
        <v/>
      </c>
      <c r="Q972">
        <f>A!Q972</f>
        <v>0</v>
      </c>
      <c r="R972">
        <f>A!R972</f>
        <v>0</v>
      </c>
      <c r="S972">
        <f>A!S972</f>
        <v>0</v>
      </c>
      <c r="T972">
        <f>A!T972</f>
        <v>0</v>
      </c>
      <c r="U972">
        <f>A!U972</f>
        <v>0</v>
      </c>
      <c r="V972" s="23">
        <f>IF(A!V972="&lt;",1,A!V972)</f>
        <v>0</v>
      </c>
      <c r="W972">
        <f>A!W972</f>
        <v>0</v>
      </c>
      <c r="X972">
        <f>A!X972</f>
        <v>0</v>
      </c>
      <c r="Y972">
        <f>A!Y972</f>
        <v>0</v>
      </c>
      <c r="Z972" s="23">
        <f t="shared" si="15"/>
        <v>0</v>
      </c>
      <c r="AA972">
        <f>A!Z972</f>
        <v>0</v>
      </c>
      <c r="AB972">
        <f>A!AA972</f>
        <v>0</v>
      </c>
      <c r="AC972">
        <f>A!AB972</f>
        <v>0</v>
      </c>
      <c r="AD972">
        <f>A!AC972</f>
        <v>0</v>
      </c>
      <c r="AE972">
        <f>A!AD972</f>
        <v>0</v>
      </c>
      <c r="AF972">
        <f>A!AE972</f>
        <v>0</v>
      </c>
      <c r="AG972">
        <f>A!AF972</f>
        <v>0</v>
      </c>
      <c r="AH972">
        <f>A!AG972</f>
        <v>0</v>
      </c>
      <c r="AI972">
        <f>A!AH972</f>
        <v>0</v>
      </c>
      <c r="AJ972">
        <f>A!AI972</f>
        <v>0</v>
      </c>
      <c r="AK972">
        <f>A!AJ972</f>
        <v>0</v>
      </c>
      <c r="AL972">
        <f>A!AK972</f>
        <v>0</v>
      </c>
      <c r="AM972">
        <f>A!AL972</f>
        <v>0</v>
      </c>
      <c r="AN972">
        <f>A!AM972</f>
        <v>0</v>
      </c>
      <c r="AO972">
        <f>A!AN972</f>
        <v>0</v>
      </c>
      <c r="AP972">
        <f>A!AO972</f>
        <v>0</v>
      </c>
      <c r="AQ972">
        <f>A!AP972</f>
        <v>0</v>
      </c>
      <c r="AR972">
        <f>A!AQ972</f>
        <v>0</v>
      </c>
      <c r="AS972">
        <f>A!AR972</f>
        <v>0</v>
      </c>
      <c r="AT972">
        <f>A!AS972</f>
        <v>0</v>
      </c>
      <c r="AU972">
        <f>A!AT972</f>
        <v>0</v>
      </c>
      <c r="AV972">
        <f>A!AU972</f>
        <v>0</v>
      </c>
      <c r="AW972" s="23" t="str">
        <f>IF(A!AV972=0,"",A!AV972)</f>
        <v/>
      </c>
      <c r="AX972">
        <f>A!AW972</f>
        <v>0</v>
      </c>
      <c r="AY972">
        <f>A!AX972</f>
        <v>0</v>
      </c>
      <c r="AZ972">
        <f>A!AY972</f>
        <v>0</v>
      </c>
      <c r="BA972">
        <f>A!AZ972</f>
        <v>0</v>
      </c>
      <c r="BB972">
        <f>A!BA972</f>
        <v>0</v>
      </c>
      <c r="BC972">
        <f>A!BB972</f>
        <v>0</v>
      </c>
      <c r="BD972">
        <f>A!BC972</f>
        <v>0</v>
      </c>
      <c r="BE972">
        <f>A!BD972</f>
        <v>0</v>
      </c>
      <c r="BF972">
        <f>A!BE972</f>
        <v>0</v>
      </c>
      <c r="BG972">
        <f>A!BF972</f>
        <v>0</v>
      </c>
      <c r="BH972">
        <f>A!BG972</f>
        <v>0</v>
      </c>
      <c r="BI972">
        <f>A!BH972</f>
        <v>0</v>
      </c>
      <c r="BJ972">
        <f>A!BI972</f>
        <v>0</v>
      </c>
      <c r="BK972">
        <f>A!BJ972</f>
        <v>0</v>
      </c>
      <c r="BL972">
        <f>A!BK972</f>
        <v>0</v>
      </c>
      <c r="BM972">
        <f>A!BL972</f>
        <v>0</v>
      </c>
      <c r="BN972">
        <f>A!BM972</f>
        <v>0</v>
      </c>
      <c r="BO972">
        <f>A!BN972</f>
        <v>0</v>
      </c>
      <c r="BP972">
        <f>A!BO972</f>
        <v>0</v>
      </c>
      <c r="BQ972">
        <f>A!BP972</f>
        <v>0</v>
      </c>
      <c r="BR972">
        <f>A!BQ972</f>
        <v>0</v>
      </c>
      <c r="BS972">
        <f>A!BR972</f>
        <v>0</v>
      </c>
      <c r="BT972">
        <f>A!BS972</f>
        <v>0</v>
      </c>
      <c r="BU972">
        <f>A!BT972</f>
        <v>0</v>
      </c>
      <c r="BV972">
        <f>A!BU972</f>
        <v>0</v>
      </c>
      <c r="BW972">
        <f>A!BV972</f>
        <v>0</v>
      </c>
      <c r="BX972">
        <f>A!BW972</f>
        <v>0</v>
      </c>
      <c r="BY972">
        <f>A!BX972</f>
        <v>0</v>
      </c>
      <c r="BZ972">
        <f>A!BY972</f>
        <v>0</v>
      </c>
      <c r="CA972">
        <f>A!BZ972</f>
        <v>0</v>
      </c>
      <c r="CB972">
        <f>A!CA972</f>
        <v>0</v>
      </c>
      <c r="CC972">
        <f>A!CB972</f>
        <v>0</v>
      </c>
      <c r="CD972">
        <f>A!CC972</f>
        <v>0</v>
      </c>
      <c r="CE972">
        <f>A!CD972</f>
        <v>0</v>
      </c>
      <c r="CF972">
        <f>A!CE972</f>
        <v>0</v>
      </c>
      <c r="CG972">
        <f>A!CF972</f>
        <v>0</v>
      </c>
      <c r="CH972">
        <f>A!CG972</f>
        <v>0</v>
      </c>
      <c r="CI972">
        <f>A!CH972</f>
        <v>0</v>
      </c>
      <c r="CJ972">
        <f>A!CI972</f>
        <v>0</v>
      </c>
      <c r="CK972">
        <f>A!CJ972</f>
        <v>0</v>
      </c>
      <c r="CL972">
        <f>A!CK972</f>
        <v>0</v>
      </c>
      <c r="CM972">
        <f>A!CL972</f>
        <v>0</v>
      </c>
      <c r="CN972">
        <f>A!CM972</f>
        <v>0</v>
      </c>
      <c r="CO972">
        <f>A!CN972</f>
        <v>0</v>
      </c>
      <c r="CP972">
        <f>A!CO972</f>
        <v>0</v>
      </c>
      <c r="CQ972">
        <f>A!CO1282</f>
        <v>0</v>
      </c>
      <c r="CR972">
        <f>A!CP972</f>
        <v>0</v>
      </c>
      <c r="CS972">
        <f>A!CQ972</f>
        <v>0</v>
      </c>
    </row>
    <row r="973" spans="1:97" x14ac:dyDescent="0.2">
      <c r="A973">
        <f>A!A973</f>
        <v>0</v>
      </c>
      <c r="B973">
        <f>A!B973</f>
        <v>0</v>
      </c>
      <c r="C973">
        <f>A!C973</f>
        <v>0</v>
      </c>
      <c r="D973">
        <f>A!D973</f>
        <v>0</v>
      </c>
      <c r="E973">
        <f>A!E973</f>
        <v>0</v>
      </c>
      <c r="F973">
        <f>A!F973</f>
        <v>0</v>
      </c>
      <c r="G973">
        <f>A!G973</f>
        <v>0</v>
      </c>
      <c r="H973">
        <f>A!H973</f>
        <v>0</v>
      </c>
      <c r="I973">
        <f>A!I973</f>
        <v>0</v>
      </c>
      <c r="J973">
        <f>A!J973</f>
        <v>0</v>
      </c>
      <c r="K973">
        <f>A!K973</f>
        <v>0</v>
      </c>
      <c r="L973">
        <f>A!L973</f>
        <v>0</v>
      </c>
      <c r="M973">
        <f>A!M973</f>
        <v>0</v>
      </c>
      <c r="N973">
        <f>A!N973</f>
        <v>0</v>
      </c>
      <c r="O973">
        <f>A!O973</f>
        <v>0</v>
      </c>
      <c r="P973" s="23" t="str">
        <f>IF(A!P973="","",INDEX(B!$A$1:$BT$2000,MATCH(A!P973,B!$AX$1:$AX$2000,0),D!$B$5))</f>
        <v/>
      </c>
      <c r="Q973">
        <f>A!Q973</f>
        <v>0</v>
      </c>
      <c r="R973">
        <f>A!R973</f>
        <v>0</v>
      </c>
      <c r="S973">
        <f>A!S973</f>
        <v>0</v>
      </c>
      <c r="T973">
        <f>A!T973</f>
        <v>0</v>
      </c>
      <c r="U973">
        <f>A!U973</f>
        <v>0</v>
      </c>
      <c r="V973" s="23">
        <f>IF(A!V973="&lt;",1,A!V973)</f>
        <v>0</v>
      </c>
      <c r="W973">
        <f>A!W973</f>
        <v>0</v>
      </c>
      <c r="X973">
        <f>A!X973</f>
        <v>0</v>
      </c>
      <c r="Y973">
        <f>A!Y973</f>
        <v>0</v>
      </c>
      <c r="Z973" s="23">
        <f t="shared" si="15"/>
        <v>0</v>
      </c>
      <c r="AA973">
        <f>A!Z973</f>
        <v>0</v>
      </c>
      <c r="AB973">
        <f>A!AA973</f>
        <v>0</v>
      </c>
      <c r="AC973">
        <f>A!AB973</f>
        <v>0</v>
      </c>
      <c r="AD973">
        <f>A!AC973</f>
        <v>0</v>
      </c>
      <c r="AE973">
        <f>A!AD973</f>
        <v>0</v>
      </c>
      <c r="AF973">
        <f>A!AE973</f>
        <v>0</v>
      </c>
      <c r="AG973">
        <f>A!AF973</f>
        <v>0</v>
      </c>
      <c r="AH973">
        <f>A!AG973</f>
        <v>0</v>
      </c>
      <c r="AI973">
        <f>A!AH973</f>
        <v>0</v>
      </c>
      <c r="AJ973">
        <f>A!AI973</f>
        <v>0</v>
      </c>
      <c r="AK973">
        <f>A!AJ973</f>
        <v>0</v>
      </c>
      <c r="AL973">
        <f>A!AK973</f>
        <v>0</v>
      </c>
      <c r="AM973">
        <f>A!AL973</f>
        <v>0</v>
      </c>
      <c r="AN973">
        <f>A!AM973</f>
        <v>0</v>
      </c>
      <c r="AO973">
        <f>A!AN973</f>
        <v>0</v>
      </c>
      <c r="AP973">
        <f>A!AO973</f>
        <v>0</v>
      </c>
      <c r="AQ973">
        <f>A!AP973</f>
        <v>0</v>
      </c>
      <c r="AR973">
        <f>A!AQ973</f>
        <v>0</v>
      </c>
      <c r="AS973">
        <f>A!AR973</f>
        <v>0</v>
      </c>
      <c r="AT973">
        <f>A!AS973</f>
        <v>0</v>
      </c>
      <c r="AU973">
        <f>A!AT973</f>
        <v>0</v>
      </c>
      <c r="AV973">
        <f>A!AU973</f>
        <v>0</v>
      </c>
      <c r="AW973" s="23" t="str">
        <f>IF(A!AV973=0,"",A!AV973)</f>
        <v/>
      </c>
      <c r="AX973">
        <f>A!AW973</f>
        <v>0</v>
      </c>
      <c r="AY973">
        <f>A!AX973</f>
        <v>0</v>
      </c>
      <c r="AZ973">
        <f>A!AY973</f>
        <v>0</v>
      </c>
      <c r="BA973">
        <f>A!AZ973</f>
        <v>0</v>
      </c>
      <c r="BB973">
        <f>A!BA973</f>
        <v>0</v>
      </c>
      <c r="BC973">
        <f>A!BB973</f>
        <v>0</v>
      </c>
      <c r="BD973">
        <f>A!BC973</f>
        <v>0</v>
      </c>
      <c r="BE973">
        <f>A!BD973</f>
        <v>0</v>
      </c>
      <c r="BF973">
        <f>A!BE973</f>
        <v>0</v>
      </c>
      <c r="BG973">
        <f>A!BF973</f>
        <v>0</v>
      </c>
      <c r="BH973">
        <f>A!BG973</f>
        <v>0</v>
      </c>
      <c r="BI973">
        <f>A!BH973</f>
        <v>0</v>
      </c>
      <c r="BJ973">
        <f>A!BI973</f>
        <v>0</v>
      </c>
      <c r="BK973">
        <f>A!BJ973</f>
        <v>0</v>
      </c>
      <c r="BL973">
        <f>A!BK973</f>
        <v>0</v>
      </c>
      <c r="BM973">
        <f>A!BL973</f>
        <v>0</v>
      </c>
      <c r="BN973">
        <f>A!BM973</f>
        <v>0</v>
      </c>
      <c r="BO973">
        <f>A!BN973</f>
        <v>0</v>
      </c>
      <c r="BP973">
        <f>A!BO973</f>
        <v>0</v>
      </c>
      <c r="BQ973">
        <f>A!BP973</f>
        <v>0</v>
      </c>
      <c r="BR973">
        <f>A!BQ973</f>
        <v>0</v>
      </c>
      <c r="BS973">
        <f>A!BR973</f>
        <v>0</v>
      </c>
      <c r="BT973">
        <f>A!BS973</f>
        <v>0</v>
      </c>
      <c r="BU973">
        <f>A!BT973</f>
        <v>0</v>
      </c>
      <c r="BV973">
        <f>A!BU973</f>
        <v>0</v>
      </c>
      <c r="BW973">
        <f>A!BV973</f>
        <v>0</v>
      </c>
      <c r="BX973">
        <f>A!BW973</f>
        <v>0</v>
      </c>
      <c r="BY973">
        <f>A!BX973</f>
        <v>0</v>
      </c>
      <c r="BZ973">
        <f>A!BY973</f>
        <v>0</v>
      </c>
      <c r="CA973">
        <f>A!BZ973</f>
        <v>0</v>
      </c>
      <c r="CB973">
        <f>A!CA973</f>
        <v>0</v>
      </c>
      <c r="CC973">
        <f>A!CB973</f>
        <v>0</v>
      </c>
      <c r="CD973">
        <f>A!CC973</f>
        <v>0</v>
      </c>
      <c r="CE973">
        <f>A!CD973</f>
        <v>0</v>
      </c>
      <c r="CF973">
        <f>A!CE973</f>
        <v>0</v>
      </c>
      <c r="CG973">
        <f>A!CF973</f>
        <v>0</v>
      </c>
      <c r="CH973">
        <f>A!CG973</f>
        <v>0</v>
      </c>
      <c r="CI973">
        <f>A!CH973</f>
        <v>0</v>
      </c>
      <c r="CJ973">
        <f>A!CI973</f>
        <v>0</v>
      </c>
      <c r="CK973">
        <f>A!CJ973</f>
        <v>0</v>
      </c>
      <c r="CL973">
        <f>A!CK973</f>
        <v>0</v>
      </c>
      <c r="CM973">
        <f>A!CL973</f>
        <v>0</v>
      </c>
      <c r="CN973">
        <f>A!CM973</f>
        <v>0</v>
      </c>
      <c r="CO973">
        <f>A!CN973</f>
        <v>0</v>
      </c>
      <c r="CP973">
        <f>A!CO973</f>
        <v>0</v>
      </c>
      <c r="CQ973">
        <f>A!CO1283</f>
        <v>0</v>
      </c>
      <c r="CR973">
        <f>A!CP973</f>
        <v>0</v>
      </c>
      <c r="CS973">
        <f>A!CQ973</f>
        <v>0</v>
      </c>
    </row>
    <row r="974" spans="1:97" x14ac:dyDescent="0.2">
      <c r="A974">
        <f>A!A974</f>
        <v>0</v>
      </c>
      <c r="B974">
        <f>A!B974</f>
        <v>0</v>
      </c>
      <c r="C974">
        <f>A!C974</f>
        <v>0</v>
      </c>
      <c r="D974">
        <f>A!D974</f>
        <v>0</v>
      </c>
      <c r="E974">
        <f>A!E974</f>
        <v>0</v>
      </c>
      <c r="F974">
        <f>A!F974</f>
        <v>0</v>
      </c>
      <c r="G974">
        <f>A!G974</f>
        <v>0</v>
      </c>
      <c r="H974">
        <f>A!H974</f>
        <v>0</v>
      </c>
      <c r="I974">
        <f>A!I974</f>
        <v>0</v>
      </c>
      <c r="J974">
        <f>A!J974</f>
        <v>0</v>
      </c>
      <c r="K974">
        <f>A!K974</f>
        <v>0</v>
      </c>
      <c r="L974">
        <f>A!L974</f>
        <v>0</v>
      </c>
      <c r="M974">
        <f>A!M974</f>
        <v>0</v>
      </c>
      <c r="N974">
        <f>A!N974</f>
        <v>0</v>
      </c>
      <c r="O974">
        <f>A!O974</f>
        <v>0</v>
      </c>
      <c r="P974" s="23" t="str">
        <f>IF(A!P974="","",INDEX(B!$A$1:$BT$2000,MATCH(A!P974,B!$AX$1:$AX$2000,0),D!$B$5))</f>
        <v/>
      </c>
      <c r="Q974">
        <f>A!Q974</f>
        <v>0</v>
      </c>
      <c r="R974">
        <f>A!R974</f>
        <v>0</v>
      </c>
      <c r="S974">
        <f>A!S974</f>
        <v>0</v>
      </c>
      <c r="T974">
        <f>A!T974</f>
        <v>0</v>
      </c>
      <c r="U974">
        <f>A!U974</f>
        <v>0</v>
      </c>
      <c r="V974" s="23">
        <f>IF(A!V974="&lt;",1,A!V974)</f>
        <v>0</v>
      </c>
      <c r="W974">
        <f>A!W974</f>
        <v>0</v>
      </c>
      <c r="X974">
        <f>A!X974</f>
        <v>0</v>
      </c>
      <c r="Y974">
        <f>A!Y974</f>
        <v>0</v>
      </c>
      <c r="Z974" s="23">
        <f t="shared" si="15"/>
        <v>0</v>
      </c>
      <c r="AA974">
        <f>A!Z974</f>
        <v>0</v>
      </c>
      <c r="AB974">
        <f>A!AA974</f>
        <v>0</v>
      </c>
      <c r="AC974">
        <f>A!AB974</f>
        <v>0</v>
      </c>
      <c r="AD974">
        <f>A!AC974</f>
        <v>0</v>
      </c>
      <c r="AE974">
        <f>A!AD974</f>
        <v>0</v>
      </c>
      <c r="AF974">
        <f>A!AE974</f>
        <v>0</v>
      </c>
      <c r="AG974">
        <f>A!AF974</f>
        <v>0</v>
      </c>
      <c r="AH974">
        <f>A!AG974</f>
        <v>0</v>
      </c>
      <c r="AI974">
        <f>A!AH974</f>
        <v>0</v>
      </c>
      <c r="AJ974">
        <f>A!AI974</f>
        <v>0</v>
      </c>
      <c r="AK974">
        <f>A!AJ974</f>
        <v>0</v>
      </c>
      <c r="AL974">
        <f>A!AK974</f>
        <v>0</v>
      </c>
      <c r="AM974">
        <f>A!AL974</f>
        <v>0</v>
      </c>
      <c r="AN974">
        <f>A!AM974</f>
        <v>0</v>
      </c>
      <c r="AO974">
        <f>A!AN974</f>
        <v>0</v>
      </c>
      <c r="AP974">
        <f>A!AO974</f>
        <v>0</v>
      </c>
      <c r="AQ974">
        <f>A!AP974</f>
        <v>0</v>
      </c>
      <c r="AR974">
        <f>A!AQ974</f>
        <v>0</v>
      </c>
      <c r="AS974">
        <f>A!AR974</f>
        <v>0</v>
      </c>
      <c r="AT974">
        <f>A!AS974</f>
        <v>0</v>
      </c>
      <c r="AU974">
        <f>A!AT974</f>
        <v>0</v>
      </c>
      <c r="AV974">
        <f>A!AU974</f>
        <v>0</v>
      </c>
      <c r="AW974" s="23" t="str">
        <f>IF(A!AV974=0,"",A!AV974)</f>
        <v/>
      </c>
      <c r="AX974">
        <f>A!AW974</f>
        <v>0</v>
      </c>
      <c r="AY974">
        <f>A!AX974</f>
        <v>0</v>
      </c>
      <c r="AZ974">
        <f>A!AY974</f>
        <v>0</v>
      </c>
      <c r="BA974">
        <f>A!AZ974</f>
        <v>0</v>
      </c>
      <c r="BB974">
        <f>A!BA974</f>
        <v>0</v>
      </c>
      <c r="BC974">
        <f>A!BB974</f>
        <v>0</v>
      </c>
      <c r="BD974">
        <f>A!BC974</f>
        <v>0</v>
      </c>
      <c r="BE974">
        <f>A!BD974</f>
        <v>0</v>
      </c>
      <c r="BF974">
        <f>A!BE974</f>
        <v>0</v>
      </c>
      <c r="BG974">
        <f>A!BF974</f>
        <v>0</v>
      </c>
      <c r="BH974">
        <f>A!BG974</f>
        <v>0</v>
      </c>
      <c r="BI974">
        <f>A!BH974</f>
        <v>0</v>
      </c>
      <c r="BJ974">
        <f>A!BI974</f>
        <v>0</v>
      </c>
      <c r="BK974">
        <f>A!BJ974</f>
        <v>0</v>
      </c>
      <c r="BL974">
        <f>A!BK974</f>
        <v>0</v>
      </c>
      <c r="BM974">
        <f>A!BL974</f>
        <v>0</v>
      </c>
      <c r="BN974">
        <f>A!BM974</f>
        <v>0</v>
      </c>
      <c r="BO974">
        <f>A!BN974</f>
        <v>0</v>
      </c>
      <c r="BP974">
        <f>A!BO974</f>
        <v>0</v>
      </c>
      <c r="BQ974">
        <f>A!BP974</f>
        <v>0</v>
      </c>
      <c r="BR974">
        <f>A!BQ974</f>
        <v>0</v>
      </c>
      <c r="BS974">
        <f>A!BR974</f>
        <v>0</v>
      </c>
      <c r="BT974">
        <f>A!BS974</f>
        <v>0</v>
      </c>
      <c r="BU974">
        <f>A!BT974</f>
        <v>0</v>
      </c>
      <c r="BV974">
        <f>A!BU974</f>
        <v>0</v>
      </c>
      <c r="BW974">
        <f>A!BV974</f>
        <v>0</v>
      </c>
      <c r="BX974">
        <f>A!BW974</f>
        <v>0</v>
      </c>
      <c r="BY974">
        <f>A!BX974</f>
        <v>0</v>
      </c>
      <c r="BZ974">
        <f>A!BY974</f>
        <v>0</v>
      </c>
      <c r="CA974">
        <f>A!BZ974</f>
        <v>0</v>
      </c>
      <c r="CB974">
        <f>A!CA974</f>
        <v>0</v>
      </c>
      <c r="CC974">
        <f>A!CB974</f>
        <v>0</v>
      </c>
      <c r="CD974">
        <f>A!CC974</f>
        <v>0</v>
      </c>
      <c r="CE974">
        <f>A!CD974</f>
        <v>0</v>
      </c>
      <c r="CF974">
        <f>A!CE974</f>
        <v>0</v>
      </c>
      <c r="CG974">
        <f>A!CF974</f>
        <v>0</v>
      </c>
      <c r="CH974">
        <f>A!CG974</f>
        <v>0</v>
      </c>
      <c r="CI974">
        <f>A!CH974</f>
        <v>0</v>
      </c>
      <c r="CJ974">
        <f>A!CI974</f>
        <v>0</v>
      </c>
      <c r="CK974">
        <f>A!CJ974</f>
        <v>0</v>
      </c>
      <c r="CL974">
        <f>A!CK974</f>
        <v>0</v>
      </c>
      <c r="CM974">
        <f>A!CL974</f>
        <v>0</v>
      </c>
      <c r="CN974">
        <f>A!CM974</f>
        <v>0</v>
      </c>
      <c r="CO974">
        <f>A!CN974</f>
        <v>0</v>
      </c>
      <c r="CP974">
        <f>A!CO974</f>
        <v>0</v>
      </c>
      <c r="CQ974">
        <f>A!CO1284</f>
        <v>0</v>
      </c>
      <c r="CR974">
        <f>A!CP974</f>
        <v>0</v>
      </c>
      <c r="CS974">
        <f>A!CQ974</f>
        <v>0</v>
      </c>
    </row>
    <row r="975" spans="1:97" x14ac:dyDescent="0.2">
      <c r="A975">
        <f>A!A975</f>
        <v>0</v>
      </c>
      <c r="B975">
        <f>A!B975</f>
        <v>0</v>
      </c>
      <c r="C975">
        <f>A!C975</f>
        <v>0</v>
      </c>
      <c r="D975">
        <f>A!D975</f>
        <v>0</v>
      </c>
      <c r="E975">
        <f>A!E975</f>
        <v>0</v>
      </c>
      <c r="F975">
        <f>A!F975</f>
        <v>0</v>
      </c>
      <c r="G975">
        <f>A!G975</f>
        <v>0</v>
      </c>
      <c r="H975">
        <f>A!H975</f>
        <v>0</v>
      </c>
      <c r="I975">
        <f>A!I975</f>
        <v>0</v>
      </c>
      <c r="J975">
        <f>A!J975</f>
        <v>0</v>
      </c>
      <c r="K975">
        <f>A!K975</f>
        <v>0</v>
      </c>
      <c r="L975">
        <f>A!L975</f>
        <v>0</v>
      </c>
      <c r="M975">
        <f>A!M975</f>
        <v>0</v>
      </c>
      <c r="N975">
        <f>A!N975</f>
        <v>0</v>
      </c>
      <c r="O975">
        <f>A!O975</f>
        <v>0</v>
      </c>
      <c r="P975" s="23" t="str">
        <f>IF(A!P975="","",INDEX(B!$A$1:$BT$2000,MATCH(A!P975,B!$AX$1:$AX$2000,0),D!$B$5))</f>
        <v/>
      </c>
      <c r="Q975">
        <f>A!Q975</f>
        <v>0</v>
      </c>
      <c r="R975">
        <f>A!R975</f>
        <v>0</v>
      </c>
      <c r="S975">
        <f>A!S975</f>
        <v>0</v>
      </c>
      <c r="T975">
        <f>A!T975</f>
        <v>0</v>
      </c>
      <c r="U975">
        <f>A!U975</f>
        <v>0</v>
      </c>
      <c r="V975" s="23">
        <f>IF(A!V975="&lt;",1,A!V975)</f>
        <v>0</v>
      </c>
      <c r="W975">
        <f>A!W975</f>
        <v>0</v>
      </c>
      <c r="X975">
        <f>A!X975</f>
        <v>0</v>
      </c>
      <c r="Y975">
        <f>A!Y975</f>
        <v>0</v>
      </c>
      <c r="Z975" s="23">
        <f t="shared" si="15"/>
        <v>0</v>
      </c>
      <c r="AA975">
        <f>A!Z975</f>
        <v>0</v>
      </c>
      <c r="AB975">
        <f>A!AA975</f>
        <v>0</v>
      </c>
      <c r="AC975">
        <f>A!AB975</f>
        <v>0</v>
      </c>
      <c r="AD975">
        <f>A!AC975</f>
        <v>0</v>
      </c>
      <c r="AE975">
        <f>A!AD975</f>
        <v>0</v>
      </c>
      <c r="AF975">
        <f>A!AE975</f>
        <v>0</v>
      </c>
      <c r="AG975">
        <f>A!AF975</f>
        <v>0</v>
      </c>
      <c r="AH975">
        <f>A!AG975</f>
        <v>0</v>
      </c>
      <c r="AI975">
        <f>A!AH975</f>
        <v>0</v>
      </c>
      <c r="AJ975">
        <f>A!AI975</f>
        <v>0</v>
      </c>
      <c r="AK975">
        <f>A!AJ975</f>
        <v>0</v>
      </c>
      <c r="AL975">
        <f>A!AK975</f>
        <v>0</v>
      </c>
      <c r="AM975">
        <f>A!AL975</f>
        <v>0</v>
      </c>
      <c r="AN975">
        <f>A!AM975</f>
        <v>0</v>
      </c>
      <c r="AO975">
        <f>A!AN975</f>
        <v>0</v>
      </c>
      <c r="AP975">
        <f>A!AO975</f>
        <v>0</v>
      </c>
      <c r="AQ975">
        <f>A!AP975</f>
        <v>0</v>
      </c>
      <c r="AR975">
        <f>A!AQ975</f>
        <v>0</v>
      </c>
      <c r="AS975">
        <f>A!AR975</f>
        <v>0</v>
      </c>
      <c r="AT975">
        <f>A!AS975</f>
        <v>0</v>
      </c>
      <c r="AU975">
        <f>A!AT975</f>
        <v>0</v>
      </c>
      <c r="AV975">
        <f>A!AU975</f>
        <v>0</v>
      </c>
      <c r="AW975" s="23" t="str">
        <f>IF(A!AV975=0,"",A!AV975)</f>
        <v/>
      </c>
      <c r="AX975">
        <f>A!AW975</f>
        <v>0</v>
      </c>
      <c r="AY975">
        <f>A!AX975</f>
        <v>0</v>
      </c>
      <c r="AZ975">
        <f>A!AY975</f>
        <v>0</v>
      </c>
      <c r="BA975">
        <f>A!AZ975</f>
        <v>0</v>
      </c>
      <c r="BB975">
        <f>A!BA975</f>
        <v>0</v>
      </c>
      <c r="BC975">
        <f>A!BB975</f>
        <v>0</v>
      </c>
      <c r="BD975">
        <f>A!BC975</f>
        <v>0</v>
      </c>
      <c r="BE975">
        <f>A!BD975</f>
        <v>0</v>
      </c>
      <c r="BF975">
        <f>A!BE975</f>
        <v>0</v>
      </c>
      <c r="BG975">
        <f>A!BF975</f>
        <v>0</v>
      </c>
      <c r="BH975">
        <f>A!BG975</f>
        <v>0</v>
      </c>
      <c r="BI975">
        <f>A!BH975</f>
        <v>0</v>
      </c>
      <c r="BJ975">
        <f>A!BI975</f>
        <v>0</v>
      </c>
      <c r="BK975">
        <f>A!BJ975</f>
        <v>0</v>
      </c>
      <c r="BL975">
        <f>A!BK975</f>
        <v>0</v>
      </c>
      <c r="BM975">
        <f>A!BL975</f>
        <v>0</v>
      </c>
      <c r="BN975">
        <f>A!BM975</f>
        <v>0</v>
      </c>
      <c r="BO975">
        <f>A!BN975</f>
        <v>0</v>
      </c>
      <c r="BP975">
        <f>A!BO975</f>
        <v>0</v>
      </c>
      <c r="BQ975">
        <f>A!BP975</f>
        <v>0</v>
      </c>
      <c r="BR975">
        <f>A!BQ975</f>
        <v>0</v>
      </c>
      <c r="BS975">
        <f>A!BR975</f>
        <v>0</v>
      </c>
      <c r="BT975">
        <f>A!BS975</f>
        <v>0</v>
      </c>
      <c r="BU975">
        <f>A!BT975</f>
        <v>0</v>
      </c>
      <c r="BV975">
        <f>A!BU975</f>
        <v>0</v>
      </c>
      <c r="BW975">
        <f>A!BV975</f>
        <v>0</v>
      </c>
      <c r="BX975">
        <f>A!BW975</f>
        <v>0</v>
      </c>
      <c r="BY975">
        <f>A!BX975</f>
        <v>0</v>
      </c>
      <c r="BZ975">
        <f>A!BY975</f>
        <v>0</v>
      </c>
      <c r="CA975">
        <f>A!BZ975</f>
        <v>0</v>
      </c>
      <c r="CB975">
        <f>A!CA975</f>
        <v>0</v>
      </c>
      <c r="CC975">
        <f>A!CB975</f>
        <v>0</v>
      </c>
      <c r="CD975">
        <f>A!CC975</f>
        <v>0</v>
      </c>
      <c r="CE975">
        <f>A!CD975</f>
        <v>0</v>
      </c>
      <c r="CF975">
        <f>A!CE975</f>
        <v>0</v>
      </c>
      <c r="CG975">
        <f>A!CF975</f>
        <v>0</v>
      </c>
      <c r="CH975">
        <f>A!CG975</f>
        <v>0</v>
      </c>
      <c r="CI975">
        <f>A!CH975</f>
        <v>0</v>
      </c>
      <c r="CJ975">
        <f>A!CI975</f>
        <v>0</v>
      </c>
      <c r="CK975">
        <f>A!CJ975</f>
        <v>0</v>
      </c>
      <c r="CL975">
        <f>A!CK975</f>
        <v>0</v>
      </c>
      <c r="CM975">
        <f>A!CL975</f>
        <v>0</v>
      </c>
      <c r="CN975">
        <f>A!CM975</f>
        <v>0</v>
      </c>
      <c r="CO975">
        <f>A!CN975</f>
        <v>0</v>
      </c>
      <c r="CP975">
        <f>A!CO975</f>
        <v>0</v>
      </c>
      <c r="CQ975">
        <f>A!CO1285</f>
        <v>0</v>
      </c>
      <c r="CR975">
        <f>A!CP975</f>
        <v>0</v>
      </c>
      <c r="CS975">
        <f>A!CQ975</f>
        <v>0</v>
      </c>
    </row>
    <row r="976" spans="1:97" x14ac:dyDescent="0.2">
      <c r="A976">
        <f>A!A976</f>
        <v>0</v>
      </c>
      <c r="B976">
        <f>A!B976</f>
        <v>0</v>
      </c>
      <c r="C976">
        <f>A!C976</f>
        <v>0</v>
      </c>
      <c r="D976">
        <f>A!D976</f>
        <v>0</v>
      </c>
      <c r="E976">
        <f>A!E976</f>
        <v>0</v>
      </c>
      <c r="F976">
        <f>A!F976</f>
        <v>0</v>
      </c>
      <c r="G976">
        <f>A!G976</f>
        <v>0</v>
      </c>
      <c r="H976">
        <f>A!H976</f>
        <v>0</v>
      </c>
      <c r="I976">
        <f>A!I976</f>
        <v>0</v>
      </c>
      <c r="J976">
        <f>A!J976</f>
        <v>0</v>
      </c>
      <c r="K976">
        <f>A!K976</f>
        <v>0</v>
      </c>
      <c r="L976">
        <f>A!L976</f>
        <v>0</v>
      </c>
      <c r="M976">
        <f>A!M976</f>
        <v>0</v>
      </c>
      <c r="N976">
        <f>A!N976</f>
        <v>0</v>
      </c>
      <c r="O976">
        <f>A!O976</f>
        <v>0</v>
      </c>
      <c r="P976" s="23" t="str">
        <f>IF(A!P976="","",INDEX(B!$A$1:$BT$2000,MATCH(A!P976,B!$AX$1:$AX$2000,0),D!$B$5))</f>
        <v/>
      </c>
      <c r="Q976">
        <f>A!Q976</f>
        <v>0</v>
      </c>
      <c r="R976">
        <f>A!R976</f>
        <v>0</v>
      </c>
      <c r="S976">
        <f>A!S976</f>
        <v>0</v>
      </c>
      <c r="T976">
        <f>A!T976</f>
        <v>0</v>
      </c>
      <c r="U976">
        <f>A!U976</f>
        <v>0</v>
      </c>
      <c r="V976" s="23">
        <f>IF(A!V976="&lt;",1,A!V976)</f>
        <v>0</v>
      </c>
      <c r="W976">
        <f>A!W976</f>
        <v>0</v>
      </c>
      <c r="X976">
        <f>A!X976</f>
        <v>0</v>
      </c>
      <c r="Y976">
        <f>A!Y976</f>
        <v>0</v>
      </c>
      <c r="Z976" s="23">
        <f t="shared" si="15"/>
        <v>0</v>
      </c>
      <c r="AA976">
        <f>A!Z976</f>
        <v>0</v>
      </c>
      <c r="AB976">
        <f>A!AA976</f>
        <v>0</v>
      </c>
      <c r="AC976">
        <f>A!AB976</f>
        <v>0</v>
      </c>
      <c r="AD976">
        <f>A!AC976</f>
        <v>0</v>
      </c>
      <c r="AE976">
        <f>A!AD976</f>
        <v>0</v>
      </c>
      <c r="AF976">
        <f>A!AE976</f>
        <v>0</v>
      </c>
      <c r="AG976">
        <f>A!AF976</f>
        <v>0</v>
      </c>
      <c r="AH976">
        <f>A!AG976</f>
        <v>0</v>
      </c>
      <c r="AI976">
        <f>A!AH976</f>
        <v>0</v>
      </c>
      <c r="AJ976">
        <f>A!AI976</f>
        <v>0</v>
      </c>
      <c r="AK976">
        <f>A!AJ976</f>
        <v>0</v>
      </c>
      <c r="AL976">
        <f>A!AK976</f>
        <v>0</v>
      </c>
      <c r="AM976">
        <f>A!AL976</f>
        <v>0</v>
      </c>
      <c r="AN976">
        <f>A!AM976</f>
        <v>0</v>
      </c>
      <c r="AO976">
        <f>A!AN976</f>
        <v>0</v>
      </c>
      <c r="AP976">
        <f>A!AO976</f>
        <v>0</v>
      </c>
      <c r="AQ976">
        <f>A!AP976</f>
        <v>0</v>
      </c>
      <c r="AR976">
        <f>A!AQ976</f>
        <v>0</v>
      </c>
      <c r="AS976">
        <f>A!AR976</f>
        <v>0</v>
      </c>
      <c r="AT976">
        <f>A!AS976</f>
        <v>0</v>
      </c>
      <c r="AU976">
        <f>A!AT976</f>
        <v>0</v>
      </c>
      <c r="AV976">
        <f>A!AU976</f>
        <v>0</v>
      </c>
      <c r="AW976" s="23" t="str">
        <f>IF(A!AV976=0,"",A!AV976)</f>
        <v/>
      </c>
      <c r="AX976">
        <f>A!AW976</f>
        <v>0</v>
      </c>
      <c r="AY976">
        <f>A!AX976</f>
        <v>0</v>
      </c>
      <c r="AZ976">
        <f>A!AY976</f>
        <v>0</v>
      </c>
      <c r="BA976">
        <f>A!AZ976</f>
        <v>0</v>
      </c>
      <c r="BB976">
        <f>A!BA976</f>
        <v>0</v>
      </c>
      <c r="BC976">
        <f>A!BB976</f>
        <v>0</v>
      </c>
      <c r="BD976">
        <f>A!BC976</f>
        <v>0</v>
      </c>
      <c r="BE976">
        <f>A!BD976</f>
        <v>0</v>
      </c>
      <c r="BF976">
        <f>A!BE976</f>
        <v>0</v>
      </c>
      <c r="BG976">
        <f>A!BF976</f>
        <v>0</v>
      </c>
      <c r="BH976">
        <f>A!BG976</f>
        <v>0</v>
      </c>
      <c r="BI976">
        <f>A!BH976</f>
        <v>0</v>
      </c>
      <c r="BJ976">
        <f>A!BI976</f>
        <v>0</v>
      </c>
      <c r="BK976">
        <f>A!BJ976</f>
        <v>0</v>
      </c>
      <c r="BL976">
        <f>A!BK976</f>
        <v>0</v>
      </c>
      <c r="BM976">
        <f>A!BL976</f>
        <v>0</v>
      </c>
      <c r="BN976">
        <f>A!BM976</f>
        <v>0</v>
      </c>
      <c r="BO976">
        <f>A!BN976</f>
        <v>0</v>
      </c>
      <c r="BP976">
        <f>A!BO976</f>
        <v>0</v>
      </c>
      <c r="BQ976">
        <f>A!BP976</f>
        <v>0</v>
      </c>
      <c r="BR976">
        <f>A!BQ976</f>
        <v>0</v>
      </c>
      <c r="BS976">
        <f>A!BR976</f>
        <v>0</v>
      </c>
      <c r="BT976">
        <f>A!BS976</f>
        <v>0</v>
      </c>
      <c r="BU976">
        <f>A!BT976</f>
        <v>0</v>
      </c>
      <c r="BV976">
        <f>A!BU976</f>
        <v>0</v>
      </c>
      <c r="BW976">
        <f>A!BV976</f>
        <v>0</v>
      </c>
      <c r="BX976">
        <f>A!BW976</f>
        <v>0</v>
      </c>
      <c r="BY976">
        <f>A!BX976</f>
        <v>0</v>
      </c>
      <c r="BZ976">
        <f>A!BY976</f>
        <v>0</v>
      </c>
      <c r="CA976">
        <f>A!BZ976</f>
        <v>0</v>
      </c>
      <c r="CB976">
        <f>A!CA976</f>
        <v>0</v>
      </c>
      <c r="CC976">
        <f>A!CB976</f>
        <v>0</v>
      </c>
      <c r="CD976">
        <f>A!CC976</f>
        <v>0</v>
      </c>
      <c r="CE976">
        <f>A!CD976</f>
        <v>0</v>
      </c>
      <c r="CF976">
        <f>A!CE976</f>
        <v>0</v>
      </c>
      <c r="CG976">
        <f>A!CF976</f>
        <v>0</v>
      </c>
      <c r="CH976">
        <f>A!CG976</f>
        <v>0</v>
      </c>
      <c r="CI976">
        <f>A!CH976</f>
        <v>0</v>
      </c>
      <c r="CJ976">
        <f>A!CI976</f>
        <v>0</v>
      </c>
      <c r="CK976">
        <f>A!CJ976</f>
        <v>0</v>
      </c>
      <c r="CL976">
        <f>A!CK976</f>
        <v>0</v>
      </c>
      <c r="CM976">
        <f>A!CL976</f>
        <v>0</v>
      </c>
      <c r="CN976">
        <f>A!CM976</f>
        <v>0</v>
      </c>
      <c r="CO976">
        <f>A!CN976</f>
        <v>0</v>
      </c>
      <c r="CP976">
        <f>A!CO976</f>
        <v>0</v>
      </c>
      <c r="CQ976">
        <f>A!CO1286</f>
        <v>0</v>
      </c>
      <c r="CR976">
        <f>A!CP976</f>
        <v>0</v>
      </c>
      <c r="CS976">
        <f>A!CQ976</f>
        <v>0</v>
      </c>
    </row>
    <row r="977" spans="1:97" x14ac:dyDescent="0.2">
      <c r="A977">
        <f>A!A977</f>
        <v>0</v>
      </c>
      <c r="B977">
        <f>A!B977</f>
        <v>0</v>
      </c>
      <c r="C977">
        <f>A!C977</f>
        <v>0</v>
      </c>
      <c r="D977">
        <f>A!D977</f>
        <v>0</v>
      </c>
      <c r="E977">
        <f>A!E977</f>
        <v>0</v>
      </c>
      <c r="F977">
        <f>A!F977</f>
        <v>0</v>
      </c>
      <c r="G977">
        <f>A!G977</f>
        <v>0</v>
      </c>
      <c r="H977">
        <f>A!H977</f>
        <v>0</v>
      </c>
      <c r="I977">
        <f>A!I977</f>
        <v>0</v>
      </c>
      <c r="J977">
        <f>A!J977</f>
        <v>0</v>
      </c>
      <c r="K977">
        <f>A!K977</f>
        <v>0</v>
      </c>
      <c r="L977">
        <f>A!L977</f>
        <v>0</v>
      </c>
      <c r="M977">
        <f>A!M977</f>
        <v>0</v>
      </c>
      <c r="N977">
        <f>A!N977</f>
        <v>0</v>
      </c>
      <c r="O977">
        <f>A!O977</f>
        <v>0</v>
      </c>
      <c r="P977" s="23" t="str">
        <f>IF(A!P977="","",INDEX(B!$A$1:$BT$2000,MATCH(A!P977,B!$AX$1:$AX$2000,0),D!$B$5))</f>
        <v/>
      </c>
      <c r="Q977">
        <f>A!Q977</f>
        <v>0</v>
      </c>
      <c r="R977">
        <f>A!R977</f>
        <v>0</v>
      </c>
      <c r="S977">
        <f>A!S977</f>
        <v>0</v>
      </c>
      <c r="T977">
        <f>A!T977</f>
        <v>0</v>
      </c>
      <c r="U977">
        <f>A!U977</f>
        <v>0</v>
      </c>
      <c r="V977" s="23">
        <f>IF(A!V977="&lt;",1,A!V977)</f>
        <v>0</v>
      </c>
      <c r="W977">
        <f>A!W977</f>
        <v>0</v>
      </c>
      <c r="X977">
        <f>A!X977</f>
        <v>0</v>
      </c>
      <c r="Y977">
        <f>A!Y977</f>
        <v>0</v>
      </c>
      <c r="Z977" s="23">
        <f t="shared" si="15"/>
        <v>0</v>
      </c>
      <c r="AA977">
        <f>A!Z977</f>
        <v>0</v>
      </c>
      <c r="AB977">
        <f>A!AA977</f>
        <v>0</v>
      </c>
      <c r="AC977">
        <f>A!AB977</f>
        <v>0</v>
      </c>
      <c r="AD977">
        <f>A!AC977</f>
        <v>0</v>
      </c>
      <c r="AE977">
        <f>A!AD977</f>
        <v>0</v>
      </c>
      <c r="AF977">
        <f>A!AE977</f>
        <v>0</v>
      </c>
      <c r="AG977">
        <f>A!AF977</f>
        <v>0</v>
      </c>
      <c r="AH977">
        <f>A!AG977</f>
        <v>0</v>
      </c>
      <c r="AI977">
        <f>A!AH977</f>
        <v>0</v>
      </c>
      <c r="AJ977">
        <f>A!AI977</f>
        <v>0</v>
      </c>
      <c r="AK977">
        <f>A!AJ977</f>
        <v>0</v>
      </c>
      <c r="AL977">
        <f>A!AK977</f>
        <v>0</v>
      </c>
      <c r="AM977">
        <f>A!AL977</f>
        <v>0</v>
      </c>
      <c r="AN977">
        <f>A!AM977</f>
        <v>0</v>
      </c>
      <c r="AO977">
        <f>A!AN977</f>
        <v>0</v>
      </c>
      <c r="AP977">
        <f>A!AO977</f>
        <v>0</v>
      </c>
      <c r="AQ977">
        <f>A!AP977</f>
        <v>0</v>
      </c>
      <c r="AR977">
        <f>A!AQ977</f>
        <v>0</v>
      </c>
      <c r="AS977">
        <f>A!AR977</f>
        <v>0</v>
      </c>
      <c r="AT977">
        <f>A!AS977</f>
        <v>0</v>
      </c>
      <c r="AU977">
        <f>A!AT977</f>
        <v>0</v>
      </c>
      <c r="AV977">
        <f>A!AU977</f>
        <v>0</v>
      </c>
      <c r="AW977" s="23" t="str">
        <f>IF(A!AV977=0,"",A!AV977)</f>
        <v/>
      </c>
      <c r="AX977">
        <f>A!AW977</f>
        <v>0</v>
      </c>
      <c r="AY977">
        <f>A!AX977</f>
        <v>0</v>
      </c>
      <c r="AZ977">
        <f>A!AY977</f>
        <v>0</v>
      </c>
      <c r="BA977">
        <f>A!AZ977</f>
        <v>0</v>
      </c>
      <c r="BB977">
        <f>A!BA977</f>
        <v>0</v>
      </c>
      <c r="BC977">
        <f>A!BB977</f>
        <v>0</v>
      </c>
      <c r="BD977">
        <f>A!BC977</f>
        <v>0</v>
      </c>
      <c r="BE977">
        <f>A!BD977</f>
        <v>0</v>
      </c>
      <c r="BF977">
        <f>A!BE977</f>
        <v>0</v>
      </c>
      <c r="BG977">
        <f>A!BF977</f>
        <v>0</v>
      </c>
      <c r="BH977">
        <f>A!BG977</f>
        <v>0</v>
      </c>
      <c r="BI977">
        <f>A!BH977</f>
        <v>0</v>
      </c>
      <c r="BJ977">
        <f>A!BI977</f>
        <v>0</v>
      </c>
      <c r="BK977">
        <f>A!BJ977</f>
        <v>0</v>
      </c>
      <c r="BL977">
        <f>A!BK977</f>
        <v>0</v>
      </c>
      <c r="BM977">
        <f>A!BL977</f>
        <v>0</v>
      </c>
      <c r="BN977">
        <f>A!BM977</f>
        <v>0</v>
      </c>
      <c r="BO977">
        <f>A!BN977</f>
        <v>0</v>
      </c>
      <c r="BP977">
        <f>A!BO977</f>
        <v>0</v>
      </c>
      <c r="BQ977">
        <f>A!BP977</f>
        <v>0</v>
      </c>
      <c r="BR977">
        <f>A!BQ977</f>
        <v>0</v>
      </c>
      <c r="BS977">
        <f>A!BR977</f>
        <v>0</v>
      </c>
      <c r="BT977">
        <f>A!BS977</f>
        <v>0</v>
      </c>
      <c r="BU977">
        <f>A!BT977</f>
        <v>0</v>
      </c>
      <c r="BV977">
        <f>A!BU977</f>
        <v>0</v>
      </c>
      <c r="BW977">
        <f>A!BV977</f>
        <v>0</v>
      </c>
      <c r="BX977">
        <f>A!BW977</f>
        <v>0</v>
      </c>
      <c r="BY977">
        <f>A!BX977</f>
        <v>0</v>
      </c>
      <c r="BZ977">
        <f>A!BY977</f>
        <v>0</v>
      </c>
      <c r="CA977">
        <f>A!BZ977</f>
        <v>0</v>
      </c>
      <c r="CB977">
        <f>A!CA977</f>
        <v>0</v>
      </c>
      <c r="CC977">
        <f>A!CB977</f>
        <v>0</v>
      </c>
      <c r="CD977">
        <f>A!CC977</f>
        <v>0</v>
      </c>
      <c r="CE977">
        <f>A!CD977</f>
        <v>0</v>
      </c>
      <c r="CF977">
        <f>A!CE977</f>
        <v>0</v>
      </c>
      <c r="CG977">
        <f>A!CF977</f>
        <v>0</v>
      </c>
      <c r="CH977">
        <f>A!CG977</f>
        <v>0</v>
      </c>
      <c r="CI977">
        <f>A!CH977</f>
        <v>0</v>
      </c>
      <c r="CJ977">
        <f>A!CI977</f>
        <v>0</v>
      </c>
      <c r="CK977">
        <f>A!CJ977</f>
        <v>0</v>
      </c>
      <c r="CL977">
        <f>A!CK977</f>
        <v>0</v>
      </c>
      <c r="CM977">
        <f>A!CL977</f>
        <v>0</v>
      </c>
      <c r="CN977">
        <f>A!CM977</f>
        <v>0</v>
      </c>
      <c r="CO977">
        <f>A!CN977</f>
        <v>0</v>
      </c>
      <c r="CP977">
        <f>A!CO977</f>
        <v>0</v>
      </c>
      <c r="CQ977">
        <f>A!CO1287</f>
        <v>0</v>
      </c>
      <c r="CR977">
        <f>A!CP977</f>
        <v>0</v>
      </c>
      <c r="CS977">
        <f>A!CQ977</f>
        <v>0</v>
      </c>
    </row>
    <row r="978" spans="1:97" x14ac:dyDescent="0.2">
      <c r="A978">
        <f>A!A978</f>
        <v>0</v>
      </c>
      <c r="B978">
        <f>A!B978</f>
        <v>0</v>
      </c>
      <c r="C978">
        <f>A!C978</f>
        <v>0</v>
      </c>
      <c r="D978">
        <f>A!D978</f>
        <v>0</v>
      </c>
      <c r="E978">
        <f>A!E978</f>
        <v>0</v>
      </c>
      <c r="F978">
        <f>A!F978</f>
        <v>0</v>
      </c>
      <c r="G978">
        <f>A!G978</f>
        <v>0</v>
      </c>
      <c r="H978">
        <f>A!H978</f>
        <v>0</v>
      </c>
      <c r="I978">
        <f>A!I978</f>
        <v>0</v>
      </c>
      <c r="J978">
        <f>A!J978</f>
        <v>0</v>
      </c>
      <c r="K978">
        <f>A!K978</f>
        <v>0</v>
      </c>
      <c r="L978">
        <f>A!L978</f>
        <v>0</v>
      </c>
      <c r="M978">
        <f>A!M978</f>
        <v>0</v>
      </c>
      <c r="N978">
        <f>A!N978</f>
        <v>0</v>
      </c>
      <c r="O978">
        <f>A!O978</f>
        <v>0</v>
      </c>
      <c r="P978" s="23" t="str">
        <f>IF(A!P978="","",INDEX(B!$A$1:$BT$2000,MATCH(A!P978,B!$AX$1:$AX$2000,0),D!$B$5))</f>
        <v/>
      </c>
      <c r="Q978">
        <f>A!Q978</f>
        <v>0</v>
      </c>
      <c r="R978">
        <f>A!R978</f>
        <v>0</v>
      </c>
      <c r="S978">
        <f>A!S978</f>
        <v>0</v>
      </c>
      <c r="T978">
        <f>A!T978</f>
        <v>0</v>
      </c>
      <c r="U978">
        <f>A!U978</f>
        <v>0</v>
      </c>
      <c r="V978" s="23">
        <f>IF(A!V978="&lt;",1,A!V978)</f>
        <v>0</v>
      </c>
      <c r="W978">
        <f>A!W978</f>
        <v>0</v>
      </c>
      <c r="X978">
        <f>A!X978</f>
        <v>0</v>
      </c>
      <c r="Y978">
        <f>A!Y978</f>
        <v>0</v>
      </c>
      <c r="Z978" s="23">
        <f t="shared" si="15"/>
        <v>0</v>
      </c>
      <c r="AA978">
        <f>A!Z978</f>
        <v>0</v>
      </c>
      <c r="AB978">
        <f>A!AA978</f>
        <v>0</v>
      </c>
      <c r="AC978">
        <f>A!AB978</f>
        <v>0</v>
      </c>
      <c r="AD978">
        <f>A!AC978</f>
        <v>0</v>
      </c>
      <c r="AE978">
        <f>A!AD978</f>
        <v>0</v>
      </c>
      <c r="AF978">
        <f>A!AE978</f>
        <v>0</v>
      </c>
      <c r="AG978">
        <f>A!AF978</f>
        <v>0</v>
      </c>
      <c r="AH978">
        <f>A!AG978</f>
        <v>0</v>
      </c>
      <c r="AI978">
        <f>A!AH978</f>
        <v>0</v>
      </c>
      <c r="AJ978">
        <f>A!AI978</f>
        <v>0</v>
      </c>
      <c r="AK978">
        <f>A!AJ978</f>
        <v>0</v>
      </c>
      <c r="AL978">
        <f>A!AK978</f>
        <v>0</v>
      </c>
      <c r="AM978">
        <f>A!AL978</f>
        <v>0</v>
      </c>
      <c r="AN978">
        <f>A!AM978</f>
        <v>0</v>
      </c>
      <c r="AO978">
        <f>A!AN978</f>
        <v>0</v>
      </c>
      <c r="AP978">
        <f>A!AO978</f>
        <v>0</v>
      </c>
      <c r="AQ978">
        <f>A!AP978</f>
        <v>0</v>
      </c>
      <c r="AR978">
        <f>A!AQ978</f>
        <v>0</v>
      </c>
      <c r="AS978">
        <f>A!AR978</f>
        <v>0</v>
      </c>
      <c r="AT978">
        <f>A!AS978</f>
        <v>0</v>
      </c>
      <c r="AU978">
        <f>A!AT978</f>
        <v>0</v>
      </c>
      <c r="AV978">
        <f>A!AU978</f>
        <v>0</v>
      </c>
      <c r="AW978" s="23" t="str">
        <f>IF(A!AV978=0,"",A!AV978)</f>
        <v/>
      </c>
      <c r="AX978">
        <f>A!AW978</f>
        <v>0</v>
      </c>
      <c r="AY978">
        <f>A!AX978</f>
        <v>0</v>
      </c>
      <c r="AZ978">
        <f>A!AY978</f>
        <v>0</v>
      </c>
      <c r="BA978">
        <f>A!AZ978</f>
        <v>0</v>
      </c>
      <c r="BB978">
        <f>A!BA978</f>
        <v>0</v>
      </c>
      <c r="BC978">
        <f>A!BB978</f>
        <v>0</v>
      </c>
      <c r="BD978">
        <f>A!BC978</f>
        <v>0</v>
      </c>
      <c r="BE978">
        <f>A!BD978</f>
        <v>0</v>
      </c>
      <c r="BF978">
        <f>A!BE978</f>
        <v>0</v>
      </c>
      <c r="BG978">
        <f>A!BF978</f>
        <v>0</v>
      </c>
      <c r="BH978">
        <f>A!BG978</f>
        <v>0</v>
      </c>
      <c r="BI978">
        <f>A!BH978</f>
        <v>0</v>
      </c>
      <c r="BJ978">
        <f>A!BI978</f>
        <v>0</v>
      </c>
      <c r="BK978">
        <f>A!BJ978</f>
        <v>0</v>
      </c>
      <c r="BL978">
        <f>A!BK978</f>
        <v>0</v>
      </c>
      <c r="BM978">
        <f>A!BL978</f>
        <v>0</v>
      </c>
      <c r="BN978">
        <f>A!BM978</f>
        <v>0</v>
      </c>
      <c r="BO978">
        <f>A!BN978</f>
        <v>0</v>
      </c>
      <c r="BP978">
        <f>A!BO978</f>
        <v>0</v>
      </c>
      <c r="BQ978">
        <f>A!BP978</f>
        <v>0</v>
      </c>
      <c r="BR978">
        <f>A!BQ978</f>
        <v>0</v>
      </c>
      <c r="BS978">
        <f>A!BR978</f>
        <v>0</v>
      </c>
      <c r="BT978">
        <f>A!BS978</f>
        <v>0</v>
      </c>
      <c r="BU978">
        <f>A!BT978</f>
        <v>0</v>
      </c>
      <c r="BV978">
        <f>A!BU978</f>
        <v>0</v>
      </c>
      <c r="BW978">
        <f>A!BV978</f>
        <v>0</v>
      </c>
      <c r="BX978">
        <f>A!BW978</f>
        <v>0</v>
      </c>
      <c r="BY978">
        <f>A!BX978</f>
        <v>0</v>
      </c>
      <c r="BZ978">
        <f>A!BY978</f>
        <v>0</v>
      </c>
      <c r="CA978">
        <f>A!BZ978</f>
        <v>0</v>
      </c>
      <c r="CB978">
        <f>A!CA978</f>
        <v>0</v>
      </c>
      <c r="CC978">
        <f>A!CB978</f>
        <v>0</v>
      </c>
      <c r="CD978">
        <f>A!CC978</f>
        <v>0</v>
      </c>
      <c r="CE978">
        <f>A!CD978</f>
        <v>0</v>
      </c>
      <c r="CF978">
        <f>A!CE978</f>
        <v>0</v>
      </c>
      <c r="CG978">
        <f>A!CF978</f>
        <v>0</v>
      </c>
      <c r="CH978">
        <f>A!CG978</f>
        <v>0</v>
      </c>
      <c r="CI978">
        <f>A!CH978</f>
        <v>0</v>
      </c>
      <c r="CJ978">
        <f>A!CI978</f>
        <v>0</v>
      </c>
      <c r="CK978">
        <f>A!CJ978</f>
        <v>0</v>
      </c>
      <c r="CL978">
        <f>A!CK978</f>
        <v>0</v>
      </c>
      <c r="CM978">
        <f>A!CL978</f>
        <v>0</v>
      </c>
      <c r="CN978">
        <f>A!CM978</f>
        <v>0</v>
      </c>
      <c r="CO978">
        <f>A!CN978</f>
        <v>0</v>
      </c>
      <c r="CP978">
        <f>A!CO978</f>
        <v>0</v>
      </c>
      <c r="CQ978">
        <f>A!CO1288</f>
        <v>0</v>
      </c>
      <c r="CR978">
        <f>A!CP978</f>
        <v>0</v>
      </c>
      <c r="CS978">
        <f>A!CQ978</f>
        <v>0</v>
      </c>
    </row>
    <row r="979" spans="1:97" x14ac:dyDescent="0.2">
      <c r="A979">
        <f>A!A979</f>
        <v>0</v>
      </c>
      <c r="B979">
        <f>A!B979</f>
        <v>0</v>
      </c>
      <c r="C979">
        <f>A!C979</f>
        <v>0</v>
      </c>
      <c r="D979">
        <f>A!D979</f>
        <v>0</v>
      </c>
      <c r="E979">
        <f>A!E979</f>
        <v>0</v>
      </c>
      <c r="F979">
        <f>A!F979</f>
        <v>0</v>
      </c>
      <c r="G979">
        <f>A!G979</f>
        <v>0</v>
      </c>
      <c r="H979">
        <f>A!H979</f>
        <v>0</v>
      </c>
      <c r="I979">
        <f>A!I979</f>
        <v>0</v>
      </c>
      <c r="J979">
        <f>A!J979</f>
        <v>0</v>
      </c>
      <c r="K979">
        <f>A!K979</f>
        <v>0</v>
      </c>
      <c r="L979">
        <f>A!L979</f>
        <v>0</v>
      </c>
      <c r="M979">
        <f>A!M979</f>
        <v>0</v>
      </c>
      <c r="N979">
        <f>A!N979</f>
        <v>0</v>
      </c>
      <c r="O979">
        <f>A!O979</f>
        <v>0</v>
      </c>
      <c r="P979" s="23" t="str">
        <f>IF(A!P979="","",INDEX(B!$A$1:$BT$2000,MATCH(A!P979,B!$AX$1:$AX$2000,0),D!$B$5))</f>
        <v/>
      </c>
      <c r="Q979">
        <f>A!Q979</f>
        <v>0</v>
      </c>
      <c r="R979">
        <f>A!R979</f>
        <v>0</v>
      </c>
      <c r="S979">
        <f>A!S979</f>
        <v>0</v>
      </c>
      <c r="T979">
        <f>A!T979</f>
        <v>0</v>
      </c>
      <c r="U979">
        <f>A!U979</f>
        <v>0</v>
      </c>
      <c r="V979" s="23">
        <f>IF(A!V979="&lt;",1,A!V979)</f>
        <v>0</v>
      </c>
      <c r="W979">
        <f>A!W979</f>
        <v>0</v>
      </c>
      <c r="X979">
        <f>A!X979</f>
        <v>0</v>
      </c>
      <c r="Y979">
        <f>A!Y979</f>
        <v>0</v>
      </c>
      <c r="Z979" s="23">
        <f t="shared" si="15"/>
        <v>0</v>
      </c>
      <c r="AA979">
        <f>A!Z979</f>
        <v>0</v>
      </c>
      <c r="AB979">
        <f>A!AA979</f>
        <v>0</v>
      </c>
      <c r="AC979">
        <f>A!AB979</f>
        <v>0</v>
      </c>
      <c r="AD979">
        <f>A!AC979</f>
        <v>0</v>
      </c>
      <c r="AE979">
        <f>A!AD979</f>
        <v>0</v>
      </c>
      <c r="AF979">
        <f>A!AE979</f>
        <v>0</v>
      </c>
      <c r="AG979">
        <f>A!AF979</f>
        <v>0</v>
      </c>
      <c r="AH979">
        <f>A!AG979</f>
        <v>0</v>
      </c>
      <c r="AI979">
        <f>A!AH979</f>
        <v>0</v>
      </c>
      <c r="AJ979">
        <f>A!AI979</f>
        <v>0</v>
      </c>
      <c r="AK979">
        <f>A!AJ979</f>
        <v>0</v>
      </c>
      <c r="AL979">
        <f>A!AK979</f>
        <v>0</v>
      </c>
      <c r="AM979">
        <f>A!AL979</f>
        <v>0</v>
      </c>
      <c r="AN979">
        <f>A!AM979</f>
        <v>0</v>
      </c>
      <c r="AO979">
        <f>A!AN979</f>
        <v>0</v>
      </c>
      <c r="AP979">
        <f>A!AO979</f>
        <v>0</v>
      </c>
      <c r="AQ979">
        <f>A!AP979</f>
        <v>0</v>
      </c>
      <c r="AR979">
        <f>A!AQ979</f>
        <v>0</v>
      </c>
      <c r="AS979">
        <f>A!AR979</f>
        <v>0</v>
      </c>
      <c r="AT979">
        <f>A!AS979</f>
        <v>0</v>
      </c>
      <c r="AU979">
        <f>A!AT979</f>
        <v>0</v>
      </c>
      <c r="AV979">
        <f>A!AU979</f>
        <v>0</v>
      </c>
      <c r="AW979" s="23" t="str">
        <f>IF(A!AV979=0,"",A!AV979)</f>
        <v/>
      </c>
      <c r="AX979">
        <f>A!AW979</f>
        <v>0</v>
      </c>
      <c r="AY979">
        <f>A!AX979</f>
        <v>0</v>
      </c>
      <c r="AZ979">
        <f>A!AY979</f>
        <v>0</v>
      </c>
      <c r="BA979">
        <f>A!AZ979</f>
        <v>0</v>
      </c>
      <c r="BB979">
        <f>A!BA979</f>
        <v>0</v>
      </c>
      <c r="BC979">
        <f>A!BB979</f>
        <v>0</v>
      </c>
      <c r="BD979">
        <f>A!BC979</f>
        <v>0</v>
      </c>
      <c r="BE979">
        <f>A!BD979</f>
        <v>0</v>
      </c>
      <c r="BF979">
        <f>A!BE979</f>
        <v>0</v>
      </c>
      <c r="BG979">
        <f>A!BF979</f>
        <v>0</v>
      </c>
      <c r="BH979">
        <f>A!BG979</f>
        <v>0</v>
      </c>
      <c r="BI979">
        <f>A!BH979</f>
        <v>0</v>
      </c>
      <c r="BJ979">
        <f>A!BI979</f>
        <v>0</v>
      </c>
      <c r="BK979">
        <f>A!BJ979</f>
        <v>0</v>
      </c>
      <c r="BL979">
        <f>A!BK979</f>
        <v>0</v>
      </c>
      <c r="BM979">
        <f>A!BL979</f>
        <v>0</v>
      </c>
      <c r="BN979">
        <f>A!BM979</f>
        <v>0</v>
      </c>
      <c r="BO979">
        <f>A!BN979</f>
        <v>0</v>
      </c>
      <c r="BP979">
        <f>A!BO979</f>
        <v>0</v>
      </c>
      <c r="BQ979">
        <f>A!BP979</f>
        <v>0</v>
      </c>
      <c r="BR979">
        <f>A!BQ979</f>
        <v>0</v>
      </c>
      <c r="BS979">
        <f>A!BR979</f>
        <v>0</v>
      </c>
      <c r="BT979">
        <f>A!BS979</f>
        <v>0</v>
      </c>
      <c r="BU979">
        <f>A!BT979</f>
        <v>0</v>
      </c>
      <c r="BV979">
        <f>A!BU979</f>
        <v>0</v>
      </c>
      <c r="BW979">
        <f>A!BV979</f>
        <v>0</v>
      </c>
      <c r="BX979">
        <f>A!BW979</f>
        <v>0</v>
      </c>
      <c r="BY979">
        <f>A!BX979</f>
        <v>0</v>
      </c>
      <c r="BZ979">
        <f>A!BY979</f>
        <v>0</v>
      </c>
      <c r="CA979">
        <f>A!BZ979</f>
        <v>0</v>
      </c>
      <c r="CB979">
        <f>A!CA979</f>
        <v>0</v>
      </c>
      <c r="CC979">
        <f>A!CB979</f>
        <v>0</v>
      </c>
      <c r="CD979">
        <f>A!CC979</f>
        <v>0</v>
      </c>
      <c r="CE979">
        <f>A!CD979</f>
        <v>0</v>
      </c>
      <c r="CF979">
        <f>A!CE979</f>
        <v>0</v>
      </c>
      <c r="CG979">
        <f>A!CF979</f>
        <v>0</v>
      </c>
      <c r="CH979">
        <f>A!CG979</f>
        <v>0</v>
      </c>
      <c r="CI979">
        <f>A!CH979</f>
        <v>0</v>
      </c>
      <c r="CJ979">
        <f>A!CI979</f>
        <v>0</v>
      </c>
      <c r="CK979">
        <f>A!CJ979</f>
        <v>0</v>
      </c>
      <c r="CL979">
        <f>A!CK979</f>
        <v>0</v>
      </c>
      <c r="CM979">
        <f>A!CL979</f>
        <v>0</v>
      </c>
      <c r="CN979">
        <f>A!CM979</f>
        <v>0</v>
      </c>
      <c r="CO979">
        <f>A!CN979</f>
        <v>0</v>
      </c>
      <c r="CP979">
        <f>A!CO979</f>
        <v>0</v>
      </c>
      <c r="CQ979">
        <f>A!CO1289</f>
        <v>0</v>
      </c>
      <c r="CR979">
        <f>A!CP979</f>
        <v>0</v>
      </c>
      <c r="CS979">
        <f>A!CQ979</f>
        <v>0</v>
      </c>
    </row>
    <row r="980" spans="1:97" x14ac:dyDescent="0.2">
      <c r="A980">
        <f>A!A980</f>
        <v>0</v>
      </c>
      <c r="B980">
        <f>A!B980</f>
        <v>0</v>
      </c>
      <c r="C980">
        <f>A!C980</f>
        <v>0</v>
      </c>
      <c r="D980">
        <f>A!D980</f>
        <v>0</v>
      </c>
      <c r="E980">
        <f>A!E980</f>
        <v>0</v>
      </c>
      <c r="F980">
        <f>A!F980</f>
        <v>0</v>
      </c>
      <c r="G980">
        <f>A!G980</f>
        <v>0</v>
      </c>
      <c r="H980">
        <f>A!H980</f>
        <v>0</v>
      </c>
      <c r="I980">
        <f>A!I980</f>
        <v>0</v>
      </c>
      <c r="J980">
        <f>A!J980</f>
        <v>0</v>
      </c>
      <c r="K980">
        <f>A!K980</f>
        <v>0</v>
      </c>
      <c r="L980">
        <f>A!L980</f>
        <v>0</v>
      </c>
      <c r="M980">
        <f>A!M980</f>
        <v>0</v>
      </c>
      <c r="N980">
        <f>A!N980</f>
        <v>0</v>
      </c>
      <c r="O980">
        <f>A!O980</f>
        <v>0</v>
      </c>
      <c r="P980" s="23" t="str">
        <f>IF(A!P980="","",INDEX(B!$A$1:$BT$2000,MATCH(A!P980,B!$AX$1:$AX$2000,0),D!$B$5))</f>
        <v/>
      </c>
      <c r="Q980">
        <f>A!Q980</f>
        <v>0</v>
      </c>
      <c r="R980">
        <f>A!R980</f>
        <v>0</v>
      </c>
      <c r="S980">
        <f>A!S980</f>
        <v>0</v>
      </c>
      <c r="T980">
        <f>A!T980</f>
        <v>0</v>
      </c>
      <c r="U980">
        <f>A!U980</f>
        <v>0</v>
      </c>
      <c r="V980" s="23">
        <f>IF(A!V980="&lt;",1,A!V980)</f>
        <v>0</v>
      </c>
      <c r="W980">
        <f>A!W980</f>
        <v>0</v>
      </c>
      <c r="X980">
        <f>A!X980</f>
        <v>0</v>
      </c>
      <c r="Y980">
        <f>A!Y980</f>
        <v>0</v>
      </c>
      <c r="Z980" s="23">
        <f t="shared" si="15"/>
        <v>0</v>
      </c>
      <c r="AA980">
        <f>A!Z980</f>
        <v>0</v>
      </c>
      <c r="AB980">
        <f>A!AA980</f>
        <v>0</v>
      </c>
      <c r="AC980">
        <f>A!AB980</f>
        <v>0</v>
      </c>
      <c r="AD980">
        <f>A!AC980</f>
        <v>0</v>
      </c>
      <c r="AE980">
        <f>A!AD980</f>
        <v>0</v>
      </c>
      <c r="AF980">
        <f>A!AE980</f>
        <v>0</v>
      </c>
      <c r="AG980">
        <f>A!AF980</f>
        <v>0</v>
      </c>
      <c r="AH980">
        <f>A!AG980</f>
        <v>0</v>
      </c>
      <c r="AI980">
        <f>A!AH980</f>
        <v>0</v>
      </c>
      <c r="AJ980">
        <f>A!AI980</f>
        <v>0</v>
      </c>
      <c r="AK980">
        <f>A!AJ980</f>
        <v>0</v>
      </c>
      <c r="AL980">
        <f>A!AK980</f>
        <v>0</v>
      </c>
      <c r="AM980">
        <f>A!AL980</f>
        <v>0</v>
      </c>
      <c r="AN980">
        <f>A!AM980</f>
        <v>0</v>
      </c>
      <c r="AO980">
        <f>A!AN980</f>
        <v>0</v>
      </c>
      <c r="AP980">
        <f>A!AO980</f>
        <v>0</v>
      </c>
      <c r="AQ980">
        <f>A!AP980</f>
        <v>0</v>
      </c>
      <c r="AR980">
        <f>A!AQ980</f>
        <v>0</v>
      </c>
      <c r="AS980">
        <f>A!AR980</f>
        <v>0</v>
      </c>
      <c r="AT980">
        <f>A!AS980</f>
        <v>0</v>
      </c>
      <c r="AU980">
        <f>A!AT980</f>
        <v>0</v>
      </c>
      <c r="AV980">
        <f>A!AU980</f>
        <v>0</v>
      </c>
      <c r="AW980" s="23" t="str">
        <f>IF(A!AV980=0,"",A!AV980)</f>
        <v/>
      </c>
      <c r="AX980">
        <f>A!AW980</f>
        <v>0</v>
      </c>
      <c r="AY980">
        <f>A!AX980</f>
        <v>0</v>
      </c>
      <c r="AZ980">
        <f>A!AY980</f>
        <v>0</v>
      </c>
      <c r="BA980">
        <f>A!AZ980</f>
        <v>0</v>
      </c>
      <c r="BB980">
        <f>A!BA980</f>
        <v>0</v>
      </c>
      <c r="BC980">
        <f>A!BB980</f>
        <v>0</v>
      </c>
      <c r="BD980">
        <f>A!BC980</f>
        <v>0</v>
      </c>
      <c r="BE980">
        <f>A!BD980</f>
        <v>0</v>
      </c>
      <c r="BF980">
        <f>A!BE980</f>
        <v>0</v>
      </c>
      <c r="BG980">
        <f>A!BF980</f>
        <v>0</v>
      </c>
      <c r="BH980">
        <f>A!BG980</f>
        <v>0</v>
      </c>
      <c r="BI980">
        <f>A!BH980</f>
        <v>0</v>
      </c>
      <c r="BJ980">
        <f>A!BI980</f>
        <v>0</v>
      </c>
      <c r="BK980">
        <f>A!BJ980</f>
        <v>0</v>
      </c>
      <c r="BL980">
        <f>A!BK980</f>
        <v>0</v>
      </c>
      <c r="BM980">
        <f>A!BL980</f>
        <v>0</v>
      </c>
      <c r="BN980">
        <f>A!BM980</f>
        <v>0</v>
      </c>
      <c r="BO980">
        <f>A!BN980</f>
        <v>0</v>
      </c>
      <c r="BP980">
        <f>A!BO980</f>
        <v>0</v>
      </c>
      <c r="BQ980">
        <f>A!BP980</f>
        <v>0</v>
      </c>
      <c r="BR980">
        <f>A!BQ980</f>
        <v>0</v>
      </c>
      <c r="BS980">
        <f>A!BR980</f>
        <v>0</v>
      </c>
      <c r="BT980">
        <f>A!BS980</f>
        <v>0</v>
      </c>
      <c r="BU980">
        <f>A!BT980</f>
        <v>0</v>
      </c>
      <c r="BV980">
        <f>A!BU980</f>
        <v>0</v>
      </c>
      <c r="BW980">
        <f>A!BV980</f>
        <v>0</v>
      </c>
      <c r="BX980">
        <f>A!BW980</f>
        <v>0</v>
      </c>
      <c r="BY980">
        <f>A!BX980</f>
        <v>0</v>
      </c>
      <c r="BZ980">
        <f>A!BY980</f>
        <v>0</v>
      </c>
      <c r="CA980">
        <f>A!BZ980</f>
        <v>0</v>
      </c>
      <c r="CB980">
        <f>A!CA980</f>
        <v>0</v>
      </c>
      <c r="CC980">
        <f>A!CB980</f>
        <v>0</v>
      </c>
      <c r="CD980">
        <f>A!CC980</f>
        <v>0</v>
      </c>
      <c r="CE980">
        <f>A!CD980</f>
        <v>0</v>
      </c>
      <c r="CF980">
        <f>A!CE980</f>
        <v>0</v>
      </c>
      <c r="CG980">
        <f>A!CF980</f>
        <v>0</v>
      </c>
      <c r="CH980">
        <f>A!CG980</f>
        <v>0</v>
      </c>
      <c r="CI980">
        <f>A!CH980</f>
        <v>0</v>
      </c>
      <c r="CJ980">
        <f>A!CI980</f>
        <v>0</v>
      </c>
      <c r="CK980">
        <f>A!CJ980</f>
        <v>0</v>
      </c>
      <c r="CL980">
        <f>A!CK980</f>
        <v>0</v>
      </c>
      <c r="CM980">
        <f>A!CL980</f>
        <v>0</v>
      </c>
      <c r="CN980">
        <f>A!CM980</f>
        <v>0</v>
      </c>
      <c r="CO980">
        <f>A!CN980</f>
        <v>0</v>
      </c>
      <c r="CP980">
        <f>A!CO980</f>
        <v>0</v>
      </c>
      <c r="CQ980">
        <f>A!CO1290</f>
        <v>0</v>
      </c>
      <c r="CR980">
        <f>A!CP980</f>
        <v>0</v>
      </c>
      <c r="CS980">
        <f>A!CQ980</f>
        <v>0</v>
      </c>
    </row>
    <row r="981" spans="1:97" x14ac:dyDescent="0.2">
      <c r="A981">
        <f>A!A981</f>
        <v>0</v>
      </c>
      <c r="B981">
        <f>A!B981</f>
        <v>0</v>
      </c>
      <c r="C981">
        <f>A!C981</f>
        <v>0</v>
      </c>
      <c r="D981">
        <f>A!D981</f>
        <v>0</v>
      </c>
      <c r="E981">
        <f>A!E981</f>
        <v>0</v>
      </c>
      <c r="F981">
        <f>A!F981</f>
        <v>0</v>
      </c>
      <c r="G981">
        <f>A!G981</f>
        <v>0</v>
      </c>
      <c r="H981">
        <f>A!H981</f>
        <v>0</v>
      </c>
      <c r="I981">
        <f>A!I981</f>
        <v>0</v>
      </c>
      <c r="J981">
        <f>A!J981</f>
        <v>0</v>
      </c>
      <c r="K981">
        <f>A!K981</f>
        <v>0</v>
      </c>
      <c r="L981">
        <f>A!L981</f>
        <v>0</v>
      </c>
      <c r="M981">
        <f>A!M981</f>
        <v>0</v>
      </c>
      <c r="N981">
        <f>A!N981</f>
        <v>0</v>
      </c>
      <c r="O981">
        <f>A!O981</f>
        <v>0</v>
      </c>
      <c r="P981" s="23" t="str">
        <f>IF(A!P981="","",INDEX(B!$A$1:$BT$2000,MATCH(A!P981,B!$AX$1:$AX$2000,0),D!$B$5))</f>
        <v/>
      </c>
      <c r="Q981">
        <f>A!Q981</f>
        <v>0</v>
      </c>
      <c r="R981">
        <f>A!R981</f>
        <v>0</v>
      </c>
      <c r="S981">
        <f>A!S981</f>
        <v>0</v>
      </c>
      <c r="T981">
        <f>A!T981</f>
        <v>0</v>
      </c>
      <c r="U981">
        <f>A!U981</f>
        <v>0</v>
      </c>
      <c r="V981" s="23">
        <f>IF(A!V981="&lt;",1,A!V981)</f>
        <v>0</v>
      </c>
      <c r="W981">
        <f>A!W981</f>
        <v>0</v>
      </c>
      <c r="X981">
        <f>A!X981</f>
        <v>0</v>
      </c>
      <c r="Y981">
        <f>A!Y981</f>
        <v>0</v>
      </c>
      <c r="Z981" s="23">
        <f t="shared" si="15"/>
        <v>0</v>
      </c>
      <c r="AA981">
        <f>A!Z981</f>
        <v>0</v>
      </c>
      <c r="AB981">
        <f>A!AA981</f>
        <v>0</v>
      </c>
      <c r="AC981">
        <f>A!AB981</f>
        <v>0</v>
      </c>
      <c r="AD981">
        <f>A!AC981</f>
        <v>0</v>
      </c>
      <c r="AE981">
        <f>A!AD981</f>
        <v>0</v>
      </c>
      <c r="AF981">
        <f>A!AE981</f>
        <v>0</v>
      </c>
      <c r="AG981">
        <f>A!AF981</f>
        <v>0</v>
      </c>
      <c r="AH981">
        <f>A!AG981</f>
        <v>0</v>
      </c>
      <c r="AI981">
        <f>A!AH981</f>
        <v>0</v>
      </c>
      <c r="AJ981">
        <f>A!AI981</f>
        <v>0</v>
      </c>
      <c r="AK981">
        <f>A!AJ981</f>
        <v>0</v>
      </c>
      <c r="AL981">
        <f>A!AK981</f>
        <v>0</v>
      </c>
      <c r="AM981">
        <f>A!AL981</f>
        <v>0</v>
      </c>
      <c r="AN981">
        <f>A!AM981</f>
        <v>0</v>
      </c>
      <c r="AO981">
        <f>A!AN981</f>
        <v>0</v>
      </c>
      <c r="AP981">
        <f>A!AO981</f>
        <v>0</v>
      </c>
      <c r="AQ981">
        <f>A!AP981</f>
        <v>0</v>
      </c>
      <c r="AR981">
        <f>A!AQ981</f>
        <v>0</v>
      </c>
      <c r="AS981">
        <f>A!AR981</f>
        <v>0</v>
      </c>
      <c r="AT981">
        <f>A!AS981</f>
        <v>0</v>
      </c>
      <c r="AU981">
        <f>A!AT981</f>
        <v>0</v>
      </c>
      <c r="AV981">
        <f>A!AU981</f>
        <v>0</v>
      </c>
      <c r="AW981" s="23" t="str">
        <f>IF(A!AV981=0,"",A!AV981)</f>
        <v/>
      </c>
      <c r="AX981">
        <f>A!AW981</f>
        <v>0</v>
      </c>
      <c r="AY981">
        <f>A!AX981</f>
        <v>0</v>
      </c>
      <c r="AZ981">
        <f>A!AY981</f>
        <v>0</v>
      </c>
      <c r="BA981">
        <f>A!AZ981</f>
        <v>0</v>
      </c>
      <c r="BB981">
        <f>A!BA981</f>
        <v>0</v>
      </c>
      <c r="BC981">
        <f>A!BB981</f>
        <v>0</v>
      </c>
      <c r="BD981">
        <f>A!BC981</f>
        <v>0</v>
      </c>
      <c r="BE981">
        <f>A!BD981</f>
        <v>0</v>
      </c>
      <c r="BF981">
        <f>A!BE981</f>
        <v>0</v>
      </c>
      <c r="BG981">
        <f>A!BF981</f>
        <v>0</v>
      </c>
      <c r="BH981">
        <f>A!BG981</f>
        <v>0</v>
      </c>
      <c r="BI981">
        <f>A!BH981</f>
        <v>0</v>
      </c>
      <c r="BJ981">
        <f>A!BI981</f>
        <v>0</v>
      </c>
      <c r="BK981">
        <f>A!BJ981</f>
        <v>0</v>
      </c>
      <c r="BL981">
        <f>A!BK981</f>
        <v>0</v>
      </c>
      <c r="BM981">
        <f>A!BL981</f>
        <v>0</v>
      </c>
      <c r="BN981">
        <f>A!BM981</f>
        <v>0</v>
      </c>
      <c r="BO981">
        <f>A!BN981</f>
        <v>0</v>
      </c>
      <c r="BP981">
        <f>A!BO981</f>
        <v>0</v>
      </c>
      <c r="BQ981">
        <f>A!BP981</f>
        <v>0</v>
      </c>
      <c r="BR981">
        <f>A!BQ981</f>
        <v>0</v>
      </c>
      <c r="BS981">
        <f>A!BR981</f>
        <v>0</v>
      </c>
      <c r="BT981">
        <f>A!BS981</f>
        <v>0</v>
      </c>
      <c r="BU981">
        <f>A!BT981</f>
        <v>0</v>
      </c>
      <c r="BV981">
        <f>A!BU981</f>
        <v>0</v>
      </c>
      <c r="BW981">
        <f>A!BV981</f>
        <v>0</v>
      </c>
      <c r="BX981">
        <f>A!BW981</f>
        <v>0</v>
      </c>
      <c r="BY981">
        <f>A!BX981</f>
        <v>0</v>
      </c>
      <c r="BZ981">
        <f>A!BY981</f>
        <v>0</v>
      </c>
      <c r="CA981">
        <f>A!BZ981</f>
        <v>0</v>
      </c>
      <c r="CB981">
        <f>A!CA981</f>
        <v>0</v>
      </c>
      <c r="CC981">
        <f>A!CB981</f>
        <v>0</v>
      </c>
      <c r="CD981">
        <f>A!CC981</f>
        <v>0</v>
      </c>
      <c r="CE981">
        <f>A!CD981</f>
        <v>0</v>
      </c>
      <c r="CF981">
        <f>A!CE981</f>
        <v>0</v>
      </c>
      <c r="CG981">
        <f>A!CF981</f>
        <v>0</v>
      </c>
      <c r="CH981">
        <f>A!CG981</f>
        <v>0</v>
      </c>
      <c r="CI981">
        <f>A!CH981</f>
        <v>0</v>
      </c>
      <c r="CJ981">
        <f>A!CI981</f>
        <v>0</v>
      </c>
      <c r="CK981">
        <f>A!CJ981</f>
        <v>0</v>
      </c>
      <c r="CL981">
        <f>A!CK981</f>
        <v>0</v>
      </c>
      <c r="CM981">
        <f>A!CL981</f>
        <v>0</v>
      </c>
      <c r="CN981">
        <f>A!CM981</f>
        <v>0</v>
      </c>
      <c r="CO981">
        <f>A!CN981</f>
        <v>0</v>
      </c>
      <c r="CP981">
        <f>A!CO981</f>
        <v>0</v>
      </c>
      <c r="CQ981">
        <f>A!CO1291</f>
        <v>0</v>
      </c>
      <c r="CR981">
        <f>A!CP981</f>
        <v>0</v>
      </c>
      <c r="CS981">
        <f>A!CQ981</f>
        <v>0</v>
      </c>
    </row>
    <row r="982" spans="1:97" x14ac:dyDescent="0.2">
      <c r="A982">
        <f>A!A982</f>
        <v>0</v>
      </c>
      <c r="B982">
        <f>A!B982</f>
        <v>0</v>
      </c>
      <c r="C982">
        <f>A!C982</f>
        <v>0</v>
      </c>
      <c r="D982">
        <f>A!D982</f>
        <v>0</v>
      </c>
      <c r="E982">
        <f>A!E982</f>
        <v>0</v>
      </c>
      <c r="F982">
        <f>A!F982</f>
        <v>0</v>
      </c>
      <c r="G982">
        <f>A!G982</f>
        <v>0</v>
      </c>
      <c r="H982">
        <f>A!H982</f>
        <v>0</v>
      </c>
      <c r="I982">
        <f>A!I982</f>
        <v>0</v>
      </c>
      <c r="J982">
        <f>A!J982</f>
        <v>0</v>
      </c>
      <c r="K982">
        <f>A!K982</f>
        <v>0</v>
      </c>
      <c r="L982">
        <f>A!L982</f>
        <v>0</v>
      </c>
      <c r="M982">
        <f>A!M982</f>
        <v>0</v>
      </c>
      <c r="N982">
        <f>A!N982</f>
        <v>0</v>
      </c>
      <c r="O982">
        <f>A!O982</f>
        <v>0</v>
      </c>
      <c r="P982" s="23" t="str">
        <f>IF(A!P982="","",INDEX(B!$A$1:$BT$2000,MATCH(A!P982,B!$AX$1:$AX$2000,0),D!$B$5))</f>
        <v/>
      </c>
      <c r="Q982">
        <f>A!Q982</f>
        <v>0</v>
      </c>
      <c r="R982">
        <f>A!R982</f>
        <v>0</v>
      </c>
      <c r="S982">
        <f>A!S982</f>
        <v>0</v>
      </c>
      <c r="T982">
        <f>A!T982</f>
        <v>0</v>
      </c>
      <c r="U982">
        <f>A!U982</f>
        <v>0</v>
      </c>
      <c r="V982" s="23">
        <f>IF(A!V982="&lt;",1,A!V982)</f>
        <v>0</v>
      </c>
      <c r="W982">
        <f>A!W982</f>
        <v>0</v>
      </c>
      <c r="X982">
        <f>A!X982</f>
        <v>0</v>
      </c>
      <c r="Y982">
        <f>A!Y982</f>
        <v>0</v>
      </c>
      <c r="Z982" s="23">
        <f t="shared" si="15"/>
        <v>0</v>
      </c>
      <c r="AA982">
        <f>A!Z982</f>
        <v>0</v>
      </c>
      <c r="AB982">
        <f>A!AA982</f>
        <v>0</v>
      </c>
      <c r="AC982">
        <f>A!AB982</f>
        <v>0</v>
      </c>
      <c r="AD982">
        <f>A!AC982</f>
        <v>0</v>
      </c>
      <c r="AE982">
        <f>A!AD982</f>
        <v>0</v>
      </c>
      <c r="AF982">
        <f>A!AE982</f>
        <v>0</v>
      </c>
      <c r="AG982">
        <f>A!AF982</f>
        <v>0</v>
      </c>
      <c r="AH982">
        <f>A!AG982</f>
        <v>0</v>
      </c>
      <c r="AI982">
        <f>A!AH982</f>
        <v>0</v>
      </c>
      <c r="AJ982">
        <f>A!AI982</f>
        <v>0</v>
      </c>
      <c r="AK982">
        <f>A!AJ982</f>
        <v>0</v>
      </c>
      <c r="AL982">
        <f>A!AK982</f>
        <v>0</v>
      </c>
      <c r="AM982">
        <f>A!AL982</f>
        <v>0</v>
      </c>
      <c r="AN982">
        <f>A!AM982</f>
        <v>0</v>
      </c>
      <c r="AO982">
        <f>A!AN982</f>
        <v>0</v>
      </c>
      <c r="AP982">
        <f>A!AO982</f>
        <v>0</v>
      </c>
      <c r="AQ982">
        <f>A!AP982</f>
        <v>0</v>
      </c>
      <c r="AR982">
        <f>A!AQ982</f>
        <v>0</v>
      </c>
      <c r="AS982">
        <f>A!AR982</f>
        <v>0</v>
      </c>
      <c r="AT982">
        <f>A!AS982</f>
        <v>0</v>
      </c>
      <c r="AU982">
        <f>A!AT982</f>
        <v>0</v>
      </c>
      <c r="AV982">
        <f>A!AU982</f>
        <v>0</v>
      </c>
      <c r="AW982" s="23" t="str">
        <f>IF(A!AV982=0,"",A!AV982)</f>
        <v/>
      </c>
      <c r="AX982">
        <f>A!AW982</f>
        <v>0</v>
      </c>
      <c r="AY982">
        <f>A!AX982</f>
        <v>0</v>
      </c>
      <c r="AZ982">
        <f>A!AY982</f>
        <v>0</v>
      </c>
      <c r="BA982">
        <f>A!AZ982</f>
        <v>0</v>
      </c>
      <c r="BB982">
        <f>A!BA982</f>
        <v>0</v>
      </c>
      <c r="BC982">
        <f>A!BB982</f>
        <v>0</v>
      </c>
      <c r="BD982">
        <f>A!BC982</f>
        <v>0</v>
      </c>
      <c r="BE982">
        <f>A!BD982</f>
        <v>0</v>
      </c>
      <c r="BF982">
        <f>A!BE982</f>
        <v>0</v>
      </c>
      <c r="BG982">
        <f>A!BF982</f>
        <v>0</v>
      </c>
      <c r="BH982">
        <f>A!BG982</f>
        <v>0</v>
      </c>
      <c r="BI982">
        <f>A!BH982</f>
        <v>0</v>
      </c>
      <c r="BJ982">
        <f>A!BI982</f>
        <v>0</v>
      </c>
      <c r="BK982">
        <f>A!BJ982</f>
        <v>0</v>
      </c>
      <c r="BL982">
        <f>A!BK982</f>
        <v>0</v>
      </c>
      <c r="BM982">
        <f>A!BL982</f>
        <v>0</v>
      </c>
      <c r="BN982">
        <f>A!BM982</f>
        <v>0</v>
      </c>
      <c r="BO982">
        <f>A!BN982</f>
        <v>0</v>
      </c>
      <c r="BP982">
        <f>A!BO982</f>
        <v>0</v>
      </c>
      <c r="BQ982">
        <f>A!BP982</f>
        <v>0</v>
      </c>
      <c r="BR982">
        <f>A!BQ982</f>
        <v>0</v>
      </c>
      <c r="BS982">
        <f>A!BR982</f>
        <v>0</v>
      </c>
      <c r="BT982">
        <f>A!BS982</f>
        <v>0</v>
      </c>
      <c r="BU982">
        <f>A!BT982</f>
        <v>0</v>
      </c>
      <c r="BV982">
        <f>A!BU982</f>
        <v>0</v>
      </c>
      <c r="BW982">
        <f>A!BV982</f>
        <v>0</v>
      </c>
      <c r="BX982">
        <f>A!BW982</f>
        <v>0</v>
      </c>
      <c r="BY982">
        <f>A!BX982</f>
        <v>0</v>
      </c>
      <c r="BZ982">
        <f>A!BY982</f>
        <v>0</v>
      </c>
      <c r="CA982">
        <f>A!BZ982</f>
        <v>0</v>
      </c>
      <c r="CB982">
        <f>A!CA982</f>
        <v>0</v>
      </c>
      <c r="CC982">
        <f>A!CB982</f>
        <v>0</v>
      </c>
      <c r="CD982">
        <f>A!CC982</f>
        <v>0</v>
      </c>
      <c r="CE982">
        <f>A!CD982</f>
        <v>0</v>
      </c>
      <c r="CF982">
        <f>A!CE982</f>
        <v>0</v>
      </c>
      <c r="CG982">
        <f>A!CF982</f>
        <v>0</v>
      </c>
      <c r="CH982">
        <f>A!CG982</f>
        <v>0</v>
      </c>
      <c r="CI982">
        <f>A!CH982</f>
        <v>0</v>
      </c>
      <c r="CJ982">
        <f>A!CI982</f>
        <v>0</v>
      </c>
      <c r="CK982">
        <f>A!CJ982</f>
        <v>0</v>
      </c>
      <c r="CL982">
        <f>A!CK982</f>
        <v>0</v>
      </c>
      <c r="CM982">
        <f>A!CL982</f>
        <v>0</v>
      </c>
      <c r="CN982">
        <f>A!CM982</f>
        <v>0</v>
      </c>
      <c r="CO982">
        <f>A!CN982</f>
        <v>0</v>
      </c>
      <c r="CP982">
        <f>A!CO982</f>
        <v>0</v>
      </c>
      <c r="CQ982">
        <f>A!CO1292</f>
        <v>0</v>
      </c>
      <c r="CR982">
        <f>A!CP982</f>
        <v>0</v>
      </c>
      <c r="CS982">
        <f>A!CQ982</f>
        <v>0</v>
      </c>
    </row>
    <row r="983" spans="1:97" x14ac:dyDescent="0.2">
      <c r="A983">
        <f>A!A983</f>
        <v>0</v>
      </c>
      <c r="B983">
        <f>A!B983</f>
        <v>0</v>
      </c>
      <c r="C983">
        <f>A!C983</f>
        <v>0</v>
      </c>
      <c r="D983">
        <f>A!D983</f>
        <v>0</v>
      </c>
      <c r="E983">
        <f>A!E983</f>
        <v>0</v>
      </c>
      <c r="F983">
        <f>A!F983</f>
        <v>0</v>
      </c>
      <c r="G983">
        <f>A!G983</f>
        <v>0</v>
      </c>
      <c r="H983">
        <f>A!H983</f>
        <v>0</v>
      </c>
      <c r="I983">
        <f>A!I983</f>
        <v>0</v>
      </c>
      <c r="J983">
        <f>A!J983</f>
        <v>0</v>
      </c>
      <c r="K983">
        <f>A!K983</f>
        <v>0</v>
      </c>
      <c r="L983">
        <f>A!L983</f>
        <v>0</v>
      </c>
      <c r="M983">
        <f>A!M983</f>
        <v>0</v>
      </c>
      <c r="N983">
        <f>A!N983</f>
        <v>0</v>
      </c>
      <c r="O983">
        <f>A!O983</f>
        <v>0</v>
      </c>
      <c r="P983" s="23" t="str">
        <f>IF(A!P983="","",INDEX(B!$A$1:$BT$2000,MATCH(A!P983,B!$AX$1:$AX$2000,0),D!$B$5))</f>
        <v/>
      </c>
      <c r="Q983">
        <f>A!Q983</f>
        <v>0</v>
      </c>
      <c r="R983">
        <f>A!R983</f>
        <v>0</v>
      </c>
      <c r="S983">
        <f>A!S983</f>
        <v>0</v>
      </c>
      <c r="T983">
        <f>A!T983</f>
        <v>0</v>
      </c>
      <c r="U983">
        <f>A!U983</f>
        <v>0</v>
      </c>
      <c r="V983" s="23">
        <f>IF(A!V983="&lt;",1,A!V983)</f>
        <v>0</v>
      </c>
      <c r="W983">
        <f>A!W983</f>
        <v>0</v>
      </c>
      <c r="X983">
        <f>A!X983</f>
        <v>0</v>
      </c>
      <c r="Y983">
        <f>A!Y983</f>
        <v>0</v>
      </c>
      <c r="Z983" s="23">
        <f t="shared" si="15"/>
        <v>0</v>
      </c>
      <c r="AA983">
        <f>A!Z983</f>
        <v>0</v>
      </c>
      <c r="AB983">
        <f>A!AA983</f>
        <v>0</v>
      </c>
      <c r="AC983">
        <f>A!AB983</f>
        <v>0</v>
      </c>
      <c r="AD983">
        <f>A!AC983</f>
        <v>0</v>
      </c>
      <c r="AE983">
        <f>A!AD983</f>
        <v>0</v>
      </c>
      <c r="AF983">
        <f>A!AE983</f>
        <v>0</v>
      </c>
      <c r="AG983">
        <f>A!AF983</f>
        <v>0</v>
      </c>
      <c r="AH983">
        <f>A!AG983</f>
        <v>0</v>
      </c>
      <c r="AI983">
        <f>A!AH983</f>
        <v>0</v>
      </c>
      <c r="AJ983">
        <f>A!AI983</f>
        <v>0</v>
      </c>
      <c r="AK983">
        <f>A!AJ983</f>
        <v>0</v>
      </c>
      <c r="AL983">
        <f>A!AK983</f>
        <v>0</v>
      </c>
      <c r="AM983">
        <f>A!AL983</f>
        <v>0</v>
      </c>
      <c r="AN983">
        <f>A!AM983</f>
        <v>0</v>
      </c>
      <c r="AO983">
        <f>A!AN983</f>
        <v>0</v>
      </c>
      <c r="AP983">
        <f>A!AO983</f>
        <v>0</v>
      </c>
      <c r="AQ983">
        <f>A!AP983</f>
        <v>0</v>
      </c>
      <c r="AR983">
        <f>A!AQ983</f>
        <v>0</v>
      </c>
      <c r="AS983">
        <f>A!AR983</f>
        <v>0</v>
      </c>
      <c r="AT983">
        <f>A!AS983</f>
        <v>0</v>
      </c>
      <c r="AU983">
        <f>A!AT983</f>
        <v>0</v>
      </c>
      <c r="AV983">
        <f>A!AU983</f>
        <v>0</v>
      </c>
      <c r="AW983" s="23" t="str">
        <f>IF(A!AV983=0,"",A!AV983)</f>
        <v/>
      </c>
      <c r="AX983">
        <f>A!AW983</f>
        <v>0</v>
      </c>
      <c r="AY983">
        <f>A!AX983</f>
        <v>0</v>
      </c>
      <c r="AZ983">
        <f>A!AY983</f>
        <v>0</v>
      </c>
      <c r="BA983">
        <f>A!AZ983</f>
        <v>0</v>
      </c>
      <c r="BB983">
        <f>A!BA983</f>
        <v>0</v>
      </c>
      <c r="BC983">
        <f>A!BB983</f>
        <v>0</v>
      </c>
      <c r="BD983">
        <f>A!BC983</f>
        <v>0</v>
      </c>
      <c r="BE983">
        <f>A!BD983</f>
        <v>0</v>
      </c>
      <c r="BF983">
        <f>A!BE983</f>
        <v>0</v>
      </c>
      <c r="BG983">
        <f>A!BF983</f>
        <v>0</v>
      </c>
      <c r="BH983">
        <f>A!BG983</f>
        <v>0</v>
      </c>
      <c r="BI983">
        <f>A!BH983</f>
        <v>0</v>
      </c>
      <c r="BJ983">
        <f>A!BI983</f>
        <v>0</v>
      </c>
      <c r="BK983">
        <f>A!BJ983</f>
        <v>0</v>
      </c>
      <c r="BL983">
        <f>A!BK983</f>
        <v>0</v>
      </c>
      <c r="BM983">
        <f>A!BL983</f>
        <v>0</v>
      </c>
      <c r="BN983">
        <f>A!BM983</f>
        <v>0</v>
      </c>
      <c r="BO983">
        <f>A!BN983</f>
        <v>0</v>
      </c>
      <c r="BP983">
        <f>A!BO983</f>
        <v>0</v>
      </c>
      <c r="BQ983">
        <f>A!BP983</f>
        <v>0</v>
      </c>
      <c r="BR983">
        <f>A!BQ983</f>
        <v>0</v>
      </c>
      <c r="BS983">
        <f>A!BR983</f>
        <v>0</v>
      </c>
      <c r="BT983">
        <f>A!BS983</f>
        <v>0</v>
      </c>
      <c r="BU983">
        <f>A!BT983</f>
        <v>0</v>
      </c>
      <c r="BV983">
        <f>A!BU983</f>
        <v>0</v>
      </c>
      <c r="BW983">
        <f>A!BV983</f>
        <v>0</v>
      </c>
      <c r="BX983">
        <f>A!BW983</f>
        <v>0</v>
      </c>
      <c r="BY983">
        <f>A!BX983</f>
        <v>0</v>
      </c>
      <c r="BZ983">
        <f>A!BY983</f>
        <v>0</v>
      </c>
      <c r="CA983">
        <f>A!BZ983</f>
        <v>0</v>
      </c>
      <c r="CB983">
        <f>A!CA983</f>
        <v>0</v>
      </c>
      <c r="CC983">
        <f>A!CB983</f>
        <v>0</v>
      </c>
      <c r="CD983">
        <f>A!CC983</f>
        <v>0</v>
      </c>
      <c r="CE983">
        <f>A!CD983</f>
        <v>0</v>
      </c>
      <c r="CF983">
        <f>A!CE983</f>
        <v>0</v>
      </c>
      <c r="CG983">
        <f>A!CF983</f>
        <v>0</v>
      </c>
      <c r="CH983">
        <f>A!CG983</f>
        <v>0</v>
      </c>
      <c r="CI983">
        <f>A!CH983</f>
        <v>0</v>
      </c>
      <c r="CJ983">
        <f>A!CI983</f>
        <v>0</v>
      </c>
      <c r="CK983">
        <f>A!CJ983</f>
        <v>0</v>
      </c>
      <c r="CL983">
        <f>A!CK983</f>
        <v>0</v>
      </c>
      <c r="CM983">
        <f>A!CL983</f>
        <v>0</v>
      </c>
      <c r="CN983">
        <f>A!CM983</f>
        <v>0</v>
      </c>
      <c r="CO983">
        <f>A!CN983</f>
        <v>0</v>
      </c>
      <c r="CP983">
        <f>A!CO983</f>
        <v>0</v>
      </c>
      <c r="CQ983">
        <f>A!CO1293</f>
        <v>0</v>
      </c>
      <c r="CR983">
        <f>A!CP983</f>
        <v>0</v>
      </c>
      <c r="CS983">
        <f>A!CQ983</f>
        <v>0</v>
      </c>
    </row>
    <row r="984" spans="1:97" x14ac:dyDescent="0.2">
      <c r="A984">
        <f>A!A984</f>
        <v>0</v>
      </c>
      <c r="B984">
        <f>A!B984</f>
        <v>0</v>
      </c>
      <c r="C984">
        <f>A!C984</f>
        <v>0</v>
      </c>
      <c r="D984">
        <f>A!D984</f>
        <v>0</v>
      </c>
      <c r="E984">
        <f>A!E984</f>
        <v>0</v>
      </c>
      <c r="F984">
        <f>A!F984</f>
        <v>0</v>
      </c>
      <c r="G984">
        <f>A!G984</f>
        <v>0</v>
      </c>
      <c r="H984">
        <f>A!H984</f>
        <v>0</v>
      </c>
      <c r="I984">
        <f>A!I984</f>
        <v>0</v>
      </c>
      <c r="J984">
        <f>A!J984</f>
        <v>0</v>
      </c>
      <c r="K984">
        <f>A!K984</f>
        <v>0</v>
      </c>
      <c r="L984">
        <f>A!L984</f>
        <v>0</v>
      </c>
      <c r="M984">
        <f>A!M984</f>
        <v>0</v>
      </c>
      <c r="N984">
        <f>A!N984</f>
        <v>0</v>
      </c>
      <c r="O984">
        <f>A!O984</f>
        <v>0</v>
      </c>
      <c r="P984" s="23" t="str">
        <f>IF(A!P984="","",INDEX(B!$A$1:$BT$2000,MATCH(A!P984,B!$AX$1:$AX$2000,0),D!$B$5))</f>
        <v/>
      </c>
      <c r="Q984">
        <f>A!Q984</f>
        <v>0</v>
      </c>
      <c r="R984">
        <f>A!R984</f>
        <v>0</v>
      </c>
      <c r="S984">
        <f>A!S984</f>
        <v>0</v>
      </c>
      <c r="T984">
        <f>A!T984</f>
        <v>0</v>
      </c>
      <c r="U984">
        <f>A!U984</f>
        <v>0</v>
      </c>
      <c r="V984" s="23">
        <f>IF(A!V984="&lt;",1,A!V984)</f>
        <v>0</v>
      </c>
      <c r="W984">
        <f>A!W984</f>
        <v>0</v>
      </c>
      <c r="X984">
        <f>A!X984</f>
        <v>0</v>
      </c>
      <c r="Y984">
        <f>A!Y984</f>
        <v>0</v>
      </c>
      <c r="Z984" s="23">
        <f t="shared" si="15"/>
        <v>0</v>
      </c>
      <c r="AA984">
        <f>A!Z984</f>
        <v>0</v>
      </c>
      <c r="AB984">
        <f>A!AA984</f>
        <v>0</v>
      </c>
      <c r="AC984">
        <f>A!AB984</f>
        <v>0</v>
      </c>
      <c r="AD984">
        <f>A!AC984</f>
        <v>0</v>
      </c>
      <c r="AE984">
        <f>A!AD984</f>
        <v>0</v>
      </c>
      <c r="AF984">
        <f>A!AE984</f>
        <v>0</v>
      </c>
      <c r="AG984">
        <f>A!AF984</f>
        <v>0</v>
      </c>
      <c r="AH984">
        <f>A!AG984</f>
        <v>0</v>
      </c>
      <c r="AI984">
        <f>A!AH984</f>
        <v>0</v>
      </c>
      <c r="AJ984">
        <f>A!AI984</f>
        <v>0</v>
      </c>
      <c r="AK984">
        <f>A!AJ984</f>
        <v>0</v>
      </c>
      <c r="AL984">
        <f>A!AK984</f>
        <v>0</v>
      </c>
      <c r="AM984">
        <f>A!AL984</f>
        <v>0</v>
      </c>
      <c r="AN984">
        <f>A!AM984</f>
        <v>0</v>
      </c>
      <c r="AO984">
        <f>A!AN984</f>
        <v>0</v>
      </c>
      <c r="AP984">
        <f>A!AO984</f>
        <v>0</v>
      </c>
      <c r="AQ984">
        <f>A!AP984</f>
        <v>0</v>
      </c>
      <c r="AR984">
        <f>A!AQ984</f>
        <v>0</v>
      </c>
      <c r="AS984">
        <f>A!AR984</f>
        <v>0</v>
      </c>
      <c r="AT984">
        <f>A!AS984</f>
        <v>0</v>
      </c>
      <c r="AU984">
        <f>A!AT984</f>
        <v>0</v>
      </c>
      <c r="AV984">
        <f>A!AU984</f>
        <v>0</v>
      </c>
      <c r="AW984" s="23" t="str">
        <f>IF(A!AV984=0,"",A!AV984)</f>
        <v/>
      </c>
      <c r="AX984">
        <f>A!AW984</f>
        <v>0</v>
      </c>
      <c r="AY984">
        <f>A!AX984</f>
        <v>0</v>
      </c>
      <c r="AZ984">
        <f>A!AY984</f>
        <v>0</v>
      </c>
      <c r="BA984">
        <f>A!AZ984</f>
        <v>0</v>
      </c>
      <c r="BB984">
        <f>A!BA984</f>
        <v>0</v>
      </c>
      <c r="BC984">
        <f>A!BB984</f>
        <v>0</v>
      </c>
      <c r="BD984">
        <f>A!BC984</f>
        <v>0</v>
      </c>
      <c r="BE984">
        <f>A!BD984</f>
        <v>0</v>
      </c>
      <c r="BF984">
        <f>A!BE984</f>
        <v>0</v>
      </c>
      <c r="BG984">
        <f>A!BF984</f>
        <v>0</v>
      </c>
      <c r="BH984">
        <f>A!BG984</f>
        <v>0</v>
      </c>
      <c r="BI984">
        <f>A!BH984</f>
        <v>0</v>
      </c>
      <c r="BJ984">
        <f>A!BI984</f>
        <v>0</v>
      </c>
      <c r="BK984">
        <f>A!BJ984</f>
        <v>0</v>
      </c>
      <c r="BL984">
        <f>A!BK984</f>
        <v>0</v>
      </c>
      <c r="BM984">
        <f>A!BL984</f>
        <v>0</v>
      </c>
      <c r="BN984">
        <f>A!BM984</f>
        <v>0</v>
      </c>
      <c r="BO984">
        <f>A!BN984</f>
        <v>0</v>
      </c>
      <c r="BP984">
        <f>A!BO984</f>
        <v>0</v>
      </c>
      <c r="BQ984">
        <f>A!BP984</f>
        <v>0</v>
      </c>
      <c r="BR984">
        <f>A!BQ984</f>
        <v>0</v>
      </c>
      <c r="BS984">
        <f>A!BR984</f>
        <v>0</v>
      </c>
      <c r="BT984">
        <f>A!BS984</f>
        <v>0</v>
      </c>
      <c r="BU984">
        <f>A!BT984</f>
        <v>0</v>
      </c>
      <c r="BV984">
        <f>A!BU984</f>
        <v>0</v>
      </c>
      <c r="BW984">
        <f>A!BV984</f>
        <v>0</v>
      </c>
      <c r="BX984">
        <f>A!BW984</f>
        <v>0</v>
      </c>
      <c r="BY984">
        <f>A!BX984</f>
        <v>0</v>
      </c>
      <c r="BZ984">
        <f>A!BY984</f>
        <v>0</v>
      </c>
      <c r="CA984">
        <f>A!BZ984</f>
        <v>0</v>
      </c>
      <c r="CB984">
        <f>A!CA984</f>
        <v>0</v>
      </c>
      <c r="CC984">
        <f>A!CB984</f>
        <v>0</v>
      </c>
      <c r="CD984">
        <f>A!CC984</f>
        <v>0</v>
      </c>
      <c r="CE984">
        <f>A!CD984</f>
        <v>0</v>
      </c>
      <c r="CF984">
        <f>A!CE984</f>
        <v>0</v>
      </c>
      <c r="CG984">
        <f>A!CF984</f>
        <v>0</v>
      </c>
      <c r="CH984">
        <f>A!CG984</f>
        <v>0</v>
      </c>
      <c r="CI984">
        <f>A!CH984</f>
        <v>0</v>
      </c>
      <c r="CJ984">
        <f>A!CI984</f>
        <v>0</v>
      </c>
      <c r="CK984">
        <f>A!CJ984</f>
        <v>0</v>
      </c>
      <c r="CL984">
        <f>A!CK984</f>
        <v>0</v>
      </c>
      <c r="CM984">
        <f>A!CL984</f>
        <v>0</v>
      </c>
      <c r="CN984">
        <f>A!CM984</f>
        <v>0</v>
      </c>
      <c r="CO984">
        <f>A!CN984</f>
        <v>0</v>
      </c>
      <c r="CP984">
        <f>A!CO984</f>
        <v>0</v>
      </c>
      <c r="CQ984">
        <f>A!CO1294</f>
        <v>0</v>
      </c>
      <c r="CR984">
        <f>A!CP984</f>
        <v>0</v>
      </c>
      <c r="CS984">
        <f>A!CQ984</f>
        <v>0</v>
      </c>
    </row>
    <row r="985" spans="1:97" x14ac:dyDescent="0.2">
      <c r="A985">
        <f>A!A985</f>
        <v>0</v>
      </c>
      <c r="B985">
        <f>A!B985</f>
        <v>0</v>
      </c>
      <c r="C985">
        <f>A!C985</f>
        <v>0</v>
      </c>
      <c r="D985">
        <f>A!D985</f>
        <v>0</v>
      </c>
      <c r="E985">
        <f>A!E985</f>
        <v>0</v>
      </c>
      <c r="F985">
        <f>A!F985</f>
        <v>0</v>
      </c>
      <c r="G985">
        <f>A!G985</f>
        <v>0</v>
      </c>
      <c r="H985">
        <f>A!H985</f>
        <v>0</v>
      </c>
      <c r="I985">
        <f>A!I985</f>
        <v>0</v>
      </c>
      <c r="J985">
        <f>A!J985</f>
        <v>0</v>
      </c>
      <c r="K985">
        <f>A!K985</f>
        <v>0</v>
      </c>
      <c r="L985">
        <f>A!L985</f>
        <v>0</v>
      </c>
      <c r="M985">
        <f>A!M985</f>
        <v>0</v>
      </c>
      <c r="N985">
        <f>A!N985</f>
        <v>0</v>
      </c>
      <c r="O985">
        <f>A!O985</f>
        <v>0</v>
      </c>
      <c r="P985" s="23" t="str">
        <f>IF(A!P985="","",INDEX(B!$A$1:$BT$2000,MATCH(A!P985,B!$AX$1:$AX$2000,0),D!$B$5))</f>
        <v/>
      </c>
      <c r="Q985">
        <f>A!Q985</f>
        <v>0</v>
      </c>
      <c r="R985">
        <f>A!R985</f>
        <v>0</v>
      </c>
      <c r="S985">
        <f>A!S985</f>
        <v>0</v>
      </c>
      <c r="T985">
        <f>A!T985</f>
        <v>0</v>
      </c>
      <c r="U985">
        <f>A!U985</f>
        <v>0</v>
      </c>
      <c r="V985" s="23">
        <f>IF(A!V985="&lt;",1,A!V985)</f>
        <v>0</v>
      </c>
      <c r="W985">
        <f>A!W985</f>
        <v>0</v>
      </c>
      <c r="X985">
        <f>A!X985</f>
        <v>0</v>
      </c>
      <c r="Y985">
        <f>A!Y985</f>
        <v>0</v>
      </c>
      <c r="Z985" s="23">
        <f t="shared" si="15"/>
        <v>0</v>
      </c>
      <c r="AA985">
        <f>A!Z985</f>
        <v>0</v>
      </c>
      <c r="AB985">
        <f>A!AA985</f>
        <v>0</v>
      </c>
      <c r="AC985">
        <f>A!AB985</f>
        <v>0</v>
      </c>
      <c r="AD985">
        <f>A!AC985</f>
        <v>0</v>
      </c>
      <c r="AE985">
        <f>A!AD985</f>
        <v>0</v>
      </c>
      <c r="AF985">
        <f>A!AE985</f>
        <v>0</v>
      </c>
      <c r="AG985">
        <f>A!AF985</f>
        <v>0</v>
      </c>
      <c r="AH985">
        <f>A!AG985</f>
        <v>0</v>
      </c>
      <c r="AI985">
        <f>A!AH985</f>
        <v>0</v>
      </c>
      <c r="AJ985">
        <f>A!AI985</f>
        <v>0</v>
      </c>
      <c r="AK985">
        <f>A!AJ985</f>
        <v>0</v>
      </c>
      <c r="AL985">
        <f>A!AK985</f>
        <v>0</v>
      </c>
      <c r="AM985">
        <f>A!AL985</f>
        <v>0</v>
      </c>
      <c r="AN985">
        <f>A!AM985</f>
        <v>0</v>
      </c>
      <c r="AO985">
        <f>A!AN985</f>
        <v>0</v>
      </c>
      <c r="AP985">
        <f>A!AO985</f>
        <v>0</v>
      </c>
      <c r="AQ985">
        <f>A!AP985</f>
        <v>0</v>
      </c>
      <c r="AR985">
        <f>A!AQ985</f>
        <v>0</v>
      </c>
      <c r="AS985">
        <f>A!AR985</f>
        <v>0</v>
      </c>
      <c r="AT985">
        <f>A!AS985</f>
        <v>0</v>
      </c>
      <c r="AU985">
        <f>A!AT985</f>
        <v>0</v>
      </c>
      <c r="AV985">
        <f>A!AU985</f>
        <v>0</v>
      </c>
      <c r="AW985" s="23" t="str">
        <f>IF(A!AV985=0,"",A!AV985)</f>
        <v/>
      </c>
      <c r="AX985">
        <f>A!AW985</f>
        <v>0</v>
      </c>
      <c r="AY985">
        <f>A!AX985</f>
        <v>0</v>
      </c>
      <c r="AZ985">
        <f>A!AY985</f>
        <v>0</v>
      </c>
      <c r="BA985">
        <f>A!AZ985</f>
        <v>0</v>
      </c>
      <c r="BB985">
        <f>A!BA985</f>
        <v>0</v>
      </c>
      <c r="BC985">
        <f>A!BB985</f>
        <v>0</v>
      </c>
      <c r="BD985">
        <f>A!BC985</f>
        <v>0</v>
      </c>
      <c r="BE985">
        <f>A!BD985</f>
        <v>0</v>
      </c>
      <c r="BF985">
        <f>A!BE985</f>
        <v>0</v>
      </c>
      <c r="BG985">
        <f>A!BF985</f>
        <v>0</v>
      </c>
      <c r="BH985">
        <f>A!BG985</f>
        <v>0</v>
      </c>
      <c r="BI985">
        <f>A!BH985</f>
        <v>0</v>
      </c>
      <c r="BJ985">
        <f>A!BI985</f>
        <v>0</v>
      </c>
      <c r="BK985">
        <f>A!BJ985</f>
        <v>0</v>
      </c>
      <c r="BL985">
        <f>A!BK985</f>
        <v>0</v>
      </c>
      <c r="BM985">
        <f>A!BL985</f>
        <v>0</v>
      </c>
      <c r="BN985">
        <f>A!BM985</f>
        <v>0</v>
      </c>
      <c r="BO985">
        <f>A!BN985</f>
        <v>0</v>
      </c>
      <c r="BP985">
        <f>A!BO985</f>
        <v>0</v>
      </c>
      <c r="BQ985">
        <f>A!BP985</f>
        <v>0</v>
      </c>
      <c r="BR985">
        <f>A!BQ985</f>
        <v>0</v>
      </c>
      <c r="BS985">
        <f>A!BR985</f>
        <v>0</v>
      </c>
      <c r="BT985">
        <f>A!BS985</f>
        <v>0</v>
      </c>
      <c r="BU985">
        <f>A!BT985</f>
        <v>0</v>
      </c>
      <c r="BV985">
        <f>A!BU985</f>
        <v>0</v>
      </c>
      <c r="BW985">
        <f>A!BV985</f>
        <v>0</v>
      </c>
      <c r="BX985">
        <f>A!BW985</f>
        <v>0</v>
      </c>
      <c r="BY985">
        <f>A!BX985</f>
        <v>0</v>
      </c>
      <c r="BZ985">
        <f>A!BY985</f>
        <v>0</v>
      </c>
      <c r="CA985">
        <f>A!BZ985</f>
        <v>0</v>
      </c>
      <c r="CB985">
        <f>A!CA985</f>
        <v>0</v>
      </c>
      <c r="CC985">
        <f>A!CB985</f>
        <v>0</v>
      </c>
      <c r="CD985">
        <f>A!CC985</f>
        <v>0</v>
      </c>
      <c r="CE985">
        <f>A!CD985</f>
        <v>0</v>
      </c>
      <c r="CF985">
        <f>A!CE985</f>
        <v>0</v>
      </c>
      <c r="CG985">
        <f>A!CF985</f>
        <v>0</v>
      </c>
      <c r="CH985">
        <f>A!CG985</f>
        <v>0</v>
      </c>
      <c r="CI985">
        <f>A!CH985</f>
        <v>0</v>
      </c>
      <c r="CJ985">
        <f>A!CI985</f>
        <v>0</v>
      </c>
      <c r="CK985">
        <f>A!CJ985</f>
        <v>0</v>
      </c>
      <c r="CL985">
        <f>A!CK985</f>
        <v>0</v>
      </c>
      <c r="CM985">
        <f>A!CL985</f>
        <v>0</v>
      </c>
      <c r="CN985">
        <f>A!CM985</f>
        <v>0</v>
      </c>
      <c r="CO985">
        <f>A!CN985</f>
        <v>0</v>
      </c>
      <c r="CP985">
        <f>A!CO985</f>
        <v>0</v>
      </c>
      <c r="CQ985">
        <f>A!CO1295</f>
        <v>0</v>
      </c>
      <c r="CR985">
        <f>A!CP985</f>
        <v>0</v>
      </c>
      <c r="CS985">
        <f>A!CQ985</f>
        <v>0</v>
      </c>
    </row>
    <row r="986" spans="1:97" x14ac:dyDescent="0.2">
      <c r="A986">
        <f>A!A986</f>
        <v>0</v>
      </c>
      <c r="B986">
        <f>A!B986</f>
        <v>0</v>
      </c>
      <c r="C986">
        <f>A!C986</f>
        <v>0</v>
      </c>
      <c r="D986">
        <f>A!D986</f>
        <v>0</v>
      </c>
      <c r="E986">
        <f>A!E986</f>
        <v>0</v>
      </c>
      <c r="F986">
        <f>A!F986</f>
        <v>0</v>
      </c>
      <c r="G986">
        <f>A!G986</f>
        <v>0</v>
      </c>
      <c r="H986">
        <f>A!H986</f>
        <v>0</v>
      </c>
      <c r="I986">
        <f>A!I986</f>
        <v>0</v>
      </c>
      <c r="J986">
        <f>A!J986</f>
        <v>0</v>
      </c>
      <c r="K986">
        <f>A!K986</f>
        <v>0</v>
      </c>
      <c r="L986">
        <f>A!L986</f>
        <v>0</v>
      </c>
      <c r="M986">
        <f>A!M986</f>
        <v>0</v>
      </c>
      <c r="N986">
        <f>A!N986</f>
        <v>0</v>
      </c>
      <c r="O986">
        <f>A!O986</f>
        <v>0</v>
      </c>
      <c r="P986" s="23" t="str">
        <f>IF(A!P986="","",INDEX(B!$A$1:$BT$2000,MATCH(A!P986,B!$AX$1:$AX$2000,0),D!$B$5))</f>
        <v/>
      </c>
      <c r="Q986">
        <f>A!Q986</f>
        <v>0</v>
      </c>
      <c r="R986">
        <f>A!R986</f>
        <v>0</v>
      </c>
      <c r="S986">
        <f>A!S986</f>
        <v>0</v>
      </c>
      <c r="T986">
        <f>A!T986</f>
        <v>0</v>
      </c>
      <c r="U986">
        <f>A!U986</f>
        <v>0</v>
      </c>
      <c r="V986" s="23">
        <f>IF(A!V986="&lt;",1,A!V986)</f>
        <v>0</v>
      </c>
      <c r="W986">
        <f>A!W986</f>
        <v>0</v>
      </c>
      <c r="X986">
        <f>A!X986</f>
        <v>0</v>
      </c>
      <c r="Y986">
        <f>A!Y986</f>
        <v>0</v>
      </c>
      <c r="Z986" s="23">
        <f t="shared" si="15"/>
        <v>0</v>
      </c>
      <c r="AA986">
        <f>A!Z986</f>
        <v>0</v>
      </c>
      <c r="AB986">
        <f>A!AA986</f>
        <v>0</v>
      </c>
      <c r="AC986">
        <f>A!AB986</f>
        <v>0</v>
      </c>
      <c r="AD986">
        <f>A!AC986</f>
        <v>0</v>
      </c>
      <c r="AE986">
        <f>A!AD986</f>
        <v>0</v>
      </c>
      <c r="AF986">
        <f>A!AE986</f>
        <v>0</v>
      </c>
      <c r="AG986">
        <f>A!AF986</f>
        <v>0</v>
      </c>
      <c r="AH986">
        <f>A!AG986</f>
        <v>0</v>
      </c>
      <c r="AI986">
        <f>A!AH986</f>
        <v>0</v>
      </c>
      <c r="AJ986">
        <f>A!AI986</f>
        <v>0</v>
      </c>
      <c r="AK986">
        <f>A!AJ986</f>
        <v>0</v>
      </c>
      <c r="AL986">
        <f>A!AK986</f>
        <v>0</v>
      </c>
      <c r="AM986">
        <f>A!AL986</f>
        <v>0</v>
      </c>
      <c r="AN986">
        <f>A!AM986</f>
        <v>0</v>
      </c>
      <c r="AO986">
        <f>A!AN986</f>
        <v>0</v>
      </c>
      <c r="AP986">
        <f>A!AO986</f>
        <v>0</v>
      </c>
      <c r="AQ986">
        <f>A!AP986</f>
        <v>0</v>
      </c>
      <c r="AR986">
        <f>A!AQ986</f>
        <v>0</v>
      </c>
      <c r="AS986">
        <f>A!AR986</f>
        <v>0</v>
      </c>
      <c r="AT986">
        <f>A!AS986</f>
        <v>0</v>
      </c>
      <c r="AU986">
        <f>A!AT986</f>
        <v>0</v>
      </c>
      <c r="AV986">
        <f>A!AU986</f>
        <v>0</v>
      </c>
      <c r="AW986" s="23" t="str">
        <f>IF(A!AV986=0,"",A!AV986)</f>
        <v/>
      </c>
      <c r="AX986">
        <f>A!AW986</f>
        <v>0</v>
      </c>
      <c r="AY986">
        <f>A!AX986</f>
        <v>0</v>
      </c>
      <c r="AZ986">
        <f>A!AY986</f>
        <v>0</v>
      </c>
      <c r="BA986">
        <f>A!AZ986</f>
        <v>0</v>
      </c>
      <c r="BB986">
        <f>A!BA986</f>
        <v>0</v>
      </c>
      <c r="BC986">
        <f>A!BB986</f>
        <v>0</v>
      </c>
      <c r="BD986">
        <f>A!BC986</f>
        <v>0</v>
      </c>
      <c r="BE986">
        <f>A!BD986</f>
        <v>0</v>
      </c>
      <c r="BF986">
        <f>A!BE986</f>
        <v>0</v>
      </c>
      <c r="BG986">
        <f>A!BF986</f>
        <v>0</v>
      </c>
      <c r="BH986">
        <f>A!BG986</f>
        <v>0</v>
      </c>
      <c r="BI986">
        <f>A!BH986</f>
        <v>0</v>
      </c>
      <c r="BJ986">
        <f>A!BI986</f>
        <v>0</v>
      </c>
      <c r="BK986">
        <f>A!BJ986</f>
        <v>0</v>
      </c>
      <c r="BL986">
        <f>A!BK986</f>
        <v>0</v>
      </c>
      <c r="BM986">
        <f>A!BL986</f>
        <v>0</v>
      </c>
      <c r="BN986">
        <f>A!BM986</f>
        <v>0</v>
      </c>
      <c r="BO986">
        <f>A!BN986</f>
        <v>0</v>
      </c>
      <c r="BP986">
        <f>A!BO986</f>
        <v>0</v>
      </c>
      <c r="BQ986">
        <f>A!BP986</f>
        <v>0</v>
      </c>
      <c r="BR986">
        <f>A!BQ986</f>
        <v>0</v>
      </c>
      <c r="BS986">
        <f>A!BR986</f>
        <v>0</v>
      </c>
      <c r="BT986">
        <f>A!BS986</f>
        <v>0</v>
      </c>
      <c r="BU986">
        <f>A!BT986</f>
        <v>0</v>
      </c>
      <c r="BV986">
        <f>A!BU986</f>
        <v>0</v>
      </c>
      <c r="BW986">
        <f>A!BV986</f>
        <v>0</v>
      </c>
      <c r="BX986">
        <f>A!BW986</f>
        <v>0</v>
      </c>
      <c r="BY986">
        <f>A!BX986</f>
        <v>0</v>
      </c>
      <c r="BZ986">
        <f>A!BY986</f>
        <v>0</v>
      </c>
      <c r="CA986">
        <f>A!BZ986</f>
        <v>0</v>
      </c>
      <c r="CB986">
        <f>A!CA986</f>
        <v>0</v>
      </c>
      <c r="CC986">
        <f>A!CB986</f>
        <v>0</v>
      </c>
      <c r="CD986">
        <f>A!CC986</f>
        <v>0</v>
      </c>
      <c r="CE986">
        <f>A!CD986</f>
        <v>0</v>
      </c>
      <c r="CF986">
        <f>A!CE986</f>
        <v>0</v>
      </c>
      <c r="CG986">
        <f>A!CF986</f>
        <v>0</v>
      </c>
      <c r="CH986">
        <f>A!CG986</f>
        <v>0</v>
      </c>
      <c r="CI986">
        <f>A!CH986</f>
        <v>0</v>
      </c>
      <c r="CJ986">
        <f>A!CI986</f>
        <v>0</v>
      </c>
      <c r="CK986">
        <f>A!CJ986</f>
        <v>0</v>
      </c>
      <c r="CL986">
        <f>A!CK986</f>
        <v>0</v>
      </c>
      <c r="CM986">
        <f>A!CL986</f>
        <v>0</v>
      </c>
      <c r="CN986">
        <f>A!CM986</f>
        <v>0</v>
      </c>
      <c r="CO986">
        <f>A!CN986</f>
        <v>0</v>
      </c>
      <c r="CP986">
        <f>A!CO986</f>
        <v>0</v>
      </c>
      <c r="CQ986">
        <f>A!CO1296</f>
        <v>0</v>
      </c>
      <c r="CR986">
        <f>A!CP986</f>
        <v>0</v>
      </c>
      <c r="CS986">
        <f>A!CQ986</f>
        <v>0</v>
      </c>
    </row>
    <row r="987" spans="1:97" x14ac:dyDescent="0.2">
      <c r="A987">
        <f>A!A987</f>
        <v>0</v>
      </c>
      <c r="B987">
        <f>A!B987</f>
        <v>0</v>
      </c>
      <c r="C987">
        <f>A!C987</f>
        <v>0</v>
      </c>
      <c r="D987">
        <f>A!D987</f>
        <v>0</v>
      </c>
      <c r="E987">
        <f>A!E987</f>
        <v>0</v>
      </c>
      <c r="F987">
        <f>A!F987</f>
        <v>0</v>
      </c>
      <c r="G987">
        <f>A!G987</f>
        <v>0</v>
      </c>
      <c r="H987">
        <f>A!H987</f>
        <v>0</v>
      </c>
      <c r="I987">
        <f>A!I987</f>
        <v>0</v>
      </c>
      <c r="J987">
        <f>A!J987</f>
        <v>0</v>
      </c>
      <c r="K987">
        <f>A!K987</f>
        <v>0</v>
      </c>
      <c r="L987">
        <f>A!L987</f>
        <v>0</v>
      </c>
      <c r="M987">
        <f>A!M987</f>
        <v>0</v>
      </c>
      <c r="N987">
        <f>A!N987</f>
        <v>0</v>
      </c>
      <c r="O987">
        <f>A!O987</f>
        <v>0</v>
      </c>
      <c r="P987" s="23" t="str">
        <f>IF(A!P987="","",INDEX(B!$A$1:$BT$2000,MATCH(A!P987,B!$AX$1:$AX$2000,0),D!$B$5))</f>
        <v/>
      </c>
      <c r="Q987">
        <f>A!Q987</f>
        <v>0</v>
      </c>
      <c r="R987">
        <f>A!R987</f>
        <v>0</v>
      </c>
      <c r="S987">
        <f>A!S987</f>
        <v>0</v>
      </c>
      <c r="T987">
        <f>A!T987</f>
        <v>0</v>
      </c>
      <c r="U987">
        <f>A!U987</f>
        <v>0</v>
      </c>
      <c r="V987" s="23">
        <f>IF(A!V987="&lt;",1,A!V987)</f>
        <v>0</v>
      </c>
      <c r="W987">
        <f>A!W987</f>
        <v>0</v>
      </c>
      <c r="X987">
        <f>A!X987</f>
        <v>0</v>
      </c>
      <c r="Y987">
        <f>A!Y987</f>
        <v>0</v>
      </c>
      <c r="Z987" s="23">
        <f t="shared" si="15"/>
        <v>0</v>
      </c>
      <c r="AA987">
        <f>A!Z987</f>
        <v>0</v>
      </c>
      <c r="AB987">
        <f>A!AA987</f>
        <v>0</v>
      </c>
      <c r="AC987">
        <f>A!AB987</f>
        <v>0</v>
      </c>
      <c r="AD987">
        <f>A!AC987</f>
        <v>0</v>
      </c>
      <c r="AE987">
        <f>A!AD987</f>
        <v>0</v>
      </c>
      <c r="AF987">
        <f>A!AE987</f>
        <v>0</v>
      </c>
      <c r="AG987">
        <f>A!AF987</f>
        <v>0</v>
      </c>
      <c r="AH987">
        <f>A!AG987</f>
        <v>0</v>
      </c>
      <c r="AI987">
        <f>A!AH987</f>
        <v>0</v>
      </c>
      <c r="AJ987">
        <f>A!AI987</f>
        <v>0</v>
      </c>
      <c r="AK987">
        <f>A!AJ987</f>
        <v>0</v>
      </c>
      <c r="AL987">
        <f>A!AK987</f>
        <v>0</v>
      </c>
      <c r="AM987">
        <f>A!AL987</f>
        <v>0</v>
      </c>
      <c r="AN987">
        <f>A!AM987</f>
        <v>0</v>
      </c>
      <c r="AO987">
        <f>A!AN987</f>
        <v>0</v>
      </c>
      <c r="AP987">
        <f>A!AO987</f>
        <v>0</v>
      </c>
      <c r="AQ987">
        <f>A!AP987</f>
        <v>0</v>
      </c>
      <c r="AR987">
        <f>A!AQ987</f>
        <v>0</v>
      </c>
      <c r="AS987">
        <f>A!AR987</f>
        <v>0</v>
      </c>
      <c r="AT987">
        <f>A!AS987</f>
        <v>0</v>
      </c>
      <c r="AU987">
        <f>A!AT987</f>
        <v>0</v>
      </c>
      <c r="AV987">
        <f>A!AU987</f>
        <v>0</v>
      </c>
      <c r="AW987" s="23" t="str">
        <f>IF(A!AV987=0,"",A!AV987)</f>
        <v/>
      </c>
      <c r="AX987">
        <f>A!AW987</f>
        <v>0</v>
      </c>
      <c r="AY987">
        <f>A!AX987</f>
        <v>0</v>
      </c>
      <c r="AZ987">
        <f>A!AY987</f>
        <v>0</v>
      </c>
      <c r="BA987">
        <f>A!AZ987</f>
        <v>0</v>
      </c>
      <c r="BB987">
        <f>A!BA987</f>
        <v>0</v>
      </c>
      <c r="BC987">
        <f>A!BB987</f>
        <v>0</v>
      </c>
      <c r="BD987">
        <f>A!BC987</f>
        <v>0</v>
      </c>
      <c r="BE987">
        <f>A!BD987</f>
        <v>0</v>
      </c>
      <c r="BF987">
        <f>A!BE987</f>
        <v>0</v>
      </c>
      <c r="BG987">
        <f>A!BF987</f>
        <v>0</v>
      </c>
      <c r="BH987">
        <f>A!BG987</f>
        <v>0</v>
      </c>
      <c r="BI987">
        <f>A!BH987</f>
        <v>0</v>
      </c>
      <c r="BJ987">
        <f>A!BI987</f>
        <v>0</v>
      </c>
      <c r="BK987">
        <f>A!BJ987</f>
        <v>0</v>
      </c>
      <c r="BL987">
        <f>A!BK987</f>
        <v>0</v>
      </c>
      <c r="BM987">
        <f>A!BL987</f>
        <v>0</v>
      </c>
      <c r="BN987">
        <f>A!BM987</f>
        <v>0</v>
      </c>
      <c r="BO987">
        <f>A!BN987</f>
        <v>0</v>
      </c>
      <c r="BP987">
        <f>A!BO987</f>
        <v>0</v>
      </c>
      <c r="BQ987">
        <f>A!BP987</f>
        <v>0</v>
      </c>
      <c r="BR987">
        <f>A!BQ987</f>
        <v>0</v>
      </c>
      <c r="BS987">
        <f>A!BR987</f>
        <v>0</v>
      </c>
      <c r="BT987">
        <f>A!BS987</f>
        <v>0</v>
      </c>
      <c r="BU987">
        <f>A!BT987</f>
        <v>0</v>
      </c>
      <c r="BV987">
        <f>A!BU987</f>
        <v>0</v>
      </c>
      <c r="BW987">
        <f>A!BV987</f>
        <v>0</v>
      </c>
      <c r="BX987">
        <f>A!BW987</f>
        <v>0</v>
      </c>
      <c r="BY987">
        <f>A!BX987</f>
        <v>0</v>
      </c>
      <c r="BZ987">
        <f>A!BY987</f>
        <v>0</v>
      </c>
      <c r="CA987">
        <f>A!BZ987</f>
        <v>0</v>
      </c>
      <c r="CB987">
        <f>A!CA987</f>
        <v>0</v>
      </c>
      <c r="CC987">
        <f>A!CB987</f>
        <v>0</v>
      </c>
      <c r="CD987">
        <f>A!CC987</f>
        <v>0</v>
      </c>
      <c r="CE987">
        <f>A!CD987</f>
        <v>0</v>
      </c>
      <c r="CF987">
        <f>A!CE987</f>
        <v>0</v>
      </c>
      <c r="CG987">
        <f>A!CF987</f>
        <v>0</v>
      </c>
      <c r="CH987">
        <f>A!CG987</f>
        <v>0</v>
      </c>
      <c r="CI987">
        <f>A!CH987</f>
        <v>0</v>
      </c>
      <c r="CJ987">
        <f>A!CI987</f>
        <v>0</v>
      </c>
      <c r="CK987">
        <f>A!CJ987</f>
        <v>0</v>
      </c>
      <c r="CL987">
        <f>A!CK987</f>
        <v>0</v>
      </c>
      <c r="CM987">
        <f>A!CL987</f>
        <v>0</v>
      </c>
      <c r="CN987">
        <f>A!CM987</f>
        <v>0</v>
      </c>
      <c r="CO987">
        <f>A!CN987</f>
        <v>0</v>
      </c>
      <c r="CP987">
        <f>A!CO987</f>
        <v>0</v>
      </c>
      <c r="CQ987">
        <f>A!CO1297</f>
        <v>0</v>
      </c>
      <c r="CR987">
        <f>A!CP987</f>
        <v>0</v>
      </c>
      <c r="CS987">
        <f>A!CQ987</f>
        <v>0</v>
      </c>
    </row>
    <row r="988" spans="1:97" x14ac:dyDescent="0.2">
      <c r="A988">
        <f>A!A988</f>
        <v>0</v>
      </c>
      <c r="B988">
        <f>A!B988</f>
        <v>0</v>
      </c>
      <c r="C988">
        <f>A!C988</f>
        <v>0</v>
      </c>
      <c r="D988">
        <f>A!D988</f>
        <v>0</v>
      </c>
      <c r="E988">
        <f>A!E988</f>
        <v>0</v>
      </c>
      <c r="F988">
        <f>A!F988</f>
        <v>0</v>
      </c>
      <c r="G988">
        <f>A!G988</f>
        <v>0</v>
      </c>
      <c r="H988">
        <f>A!H988</f>
        <v>0</v>
      </c>
      <c r="I988">
        <f>A!I988</f>
        <v>0</v>
      </c>
      <c r="J988">
        <f>A!J988</f>
        <v>0</v>
      </c>
      <c r="K988">
        <f>A!K988</f>
        <v>0</v>
      </c>
      <c r="L988">
        <f>A!L988</f>
        <v>0</v>
      </c>
      <c r="M988">
        <f>A!M988</f>
        <v>0</v>
      </c>
      <c r="N988">
        <f>A!N988</f>
        <v>0</v>
      </c>
      <c r="O988">
        <f>A!O988</f>
        <v>0</v>
      </c>
      <c r="P988" s="23" t="str">
        <f>IF(A!P988="","",INDEX(B!$A$1:$BT$2000,MATCH(A!P988,B!$AX$1:$AX$2000,0),D!$B$5))</f>
        <v/>
      </c>
      <c r="Q988">
        <f>A!Q988</f>
        <v>0</v>
      </c>
      <c r="R988">
        <f>A!R988</f>
        <v>0</v>
      </c>
      <c r="S988">
        <f>A!S988</f>
        <v>0</v>
      </c>
      <c r="T988">
        <f>A!T988</f>
        <v>0</v>
      </c>
      <c r="U988">
        <f>A!U988</f>
        <v>0</v>
      </c>
      <c r="V988" s="23">
        <f>IF(A!V988="&lt;",1,A!V988)</f>
        <v>0</v>
      </c>
      <c r="W988">
        <f>A!W988</f>
        <v>0</v>
      </c>
      <c r="X988">
        <f>A!X988</f>
        <v>0</v>
      </c>
      <c r="Y988">
        <f>A!Y988</f>
        <v>0</v>
      </c>
      <c r="Z988" s="23">
        <f t="shared" si="15"/>
        <v>0</v>
      </c>
      <c r="AA988">
        <f>A!Z988</f>
        <v>0</v>
      </c>
      <c r="AB988">
        <f>A!AA988</f>
        <v>0</v>
      </c>
      <c r="AC988">
        <f>A!AB988</f>
        <v>0</v>
      </c>
      <c r="AD988">
        <f>A!AC988</f>
        <v>0</v>
      </c>
      <c r="AE988">
        <f>A!AD988</f>
        <v>0</v>
      </c>
      <c r="AF988">
        <f>A!AE988</f>
        <v>0</v>
      </c>
      <c r="AG988">
        <f>A!AF988</f>
        <v>0</v>
      </c>
      <c r="AH988">
        <f>A!AG988</f>
        <v>0</v>
      </c>
      <c r="AI988">
        <f>A!AH988</f>
        <v>0</v>
      </c>
      <c r="AJ988">
        <f>A!AI988</f>
        <v>0</v>
      </c>
      <c r="AK988">
        <f>A!AJ988</f>
        <v>0</v>
      </c>
      <c r="AL988">
        <f>A!AK988</f>
        <v>0</v>
      </c>
      <c r="AM988">
        <f>A!AL988</f>
        <v>0</v>
      </c>
      <c r="AN988">
        <f>A!AM988</f>
        <v>0</v>
      </c>
      <c r="AO988">
        <f>A!AN988</f>
        <v>0</v>
      </c>
      <c r="AP988">
        <f>A!AO988</f>
        <v>0</v>
      </c>
      <c r="AQ988">
        <f>A!AP988</f>
        <v>0</v>
      </c>
      <c r="AR988">
        <f>A!AQ988</f>
        <v>0</v>
      </c>
      <c r="AS988">
        <f>A!AR988</f>
        <v>0</v>
      </c>
      <c r="AT988">
        <f>A!AS988</f>
        <v>0</v>
      </c>
      <c r="AU988">
        <f>A!AT988</f>
        <v>0</v>
      </c>
      <c r="AV988">
        <f>A!AU988</f>
        <v>0</v>
      </c>
      <c r="AW988" s="23" t="str">
        <f>IF(A!AV988=0,"",A!AV988)</f>
        <v/>
      </c>
      <c r="AX988">
        <f>A!AW988</f>
        <v>0</v>
      </c>
      <c r="AY988">
        <f>A!AX988</f>
        <v>0</v>
      </c>
      <c r="AZ988">
        <f>A!AY988</f>
        <v>0</v>
      </c>
      <c r="BA988">
        <f>A!AZ988</f>
        <v>0</v>
      </c>
      <c r="BB988">
        <f>A!BA988</f>
        <v>0</v>
      </c>
      <c r="BC988">
        <f>A!BB988</f>
        <v>0</v>
      </c>
      <c r="BD988">
        <f>A!BC988</f>
        <v>0</v>
      </c>
      <c r="BE988">
        <f>A!BD988</f>
        <v>0</v>
      </c>
      <c r="BF988">
        <f>A!BE988</f>
        <v>0</v>
      </c>
      <c r="BG988">
        <f>A!BF988</f>
        <v>0</v>
      </c>
      <c r="BH988">
        <f>A!BG988</f>
        <v>0</v>
      </c>
      <c r="BI988">
        <f>A!BH988</f>
        <v>0</v>
      </c>
      <c r="BJ988">
        <f>A!BI988</f>
        <v>0</v>
      </c>
      <c r="BK988">
        <f>A!BJ988</f>
        <v>0</v>
      </c>
      <c r="BL988">
        <f>A!BK988</f>
        <v>0</v>
      </c>
      <c r="BM988">
        <f>A!BL988</f>
        <v>0</v>
      </c>
      <c r="BN988">
        <f>A!BM988</f>
        <v>0</v>
      </c>
      <c r="BO988">
        <f>A!BN988</f>
        <v>0</v>
      </c>
      <c r="BP988">
        <f>A!BO988</f>
        <v>0</v>
      </c>
      <c r="BQ988">
        <f>A!BP988</f>
        <v>0</v>
      </c>
      <c r="BR988">
        <f>A!BQ988</f>
        <v>0</v>
      </c>
      <c r="BS988">
        <f>A!BR988</f>
        <v>0</v>
      </c>
      <c r="BT988">
        <f>A!BS988</f>
        <v>0</v>
      </c>
      <c r="BU988">
        <f>A!BT988</f>
        <v>0</v>
      </c>
      <c r="BV988">
        <f>A!BU988</f>
        <v>0</v>
      </c>
      <c r="BW988">
        <f>A!BV988</f>
        <v>0</v>
      </c>
      <c r="BX988">
        <f>A!BW988</f>
        <v>0</v>
      </c>
      <c r="BY988">
        <f>A!BX988</f>
        <v>0</v>
      </c>
      <c r="BZ988">
        <f>A!BY988</f>
        <v>0</v>
      </c>
      <c r="CA988">
        <f>A!BZ988</f>
        <v>0</v>
      </c>
      <c r="CB988">
        <f>A!CA988</f>
        <v>0</v>
      </c>
      <c r="CC988">
        <f>A!CB988</f>
        <v>0</v>
      </c>
      <c r="CD988">
        <f>A!CC988</f>
        <v>0</v>
      </c>
      <c r="CE988">
        <f>A!CD988</f>
        <v>0</v>
      </c>
      <c r="CF988">
        <f>A!CE988</f>
        <v>0</v>
      </c>
      <c r="CG988">
        <f>A!CF988</f>
        <v>0</v>
      </c>
      <c r="CH988">
        <f>A!CG988</f>
        <v>0</v>
      </c>
      <c r="CI988">
        <f>A!CH988</f>
        <v>0</v>
      </c>
      <c r="CJ988">
        <f>A!CI988</f>
        <v>0</v>
      </c>
      <c r="CK988">
        <f>A!CJ988</f>
        <v>0</v>
      </c>
      <c r="CL988">
        <f>A!CK988</f>
        <v>0</v>
      </c>
      <c r="CM988">
        <f>A!CL988</f>
        <v>0</v>
      </c>
      <c r="CN988">
        <f>A!CM988</f>
        <v>0</v>
      </c>
      <c r="CO988">
        <f>A!CN988</f>
        <v>0</v>
      </c>
      <c r="CP988">
        <f>A!CO988</f>
        <v>0</v>
      </c>
      <c r="CQ988">
        <f>A!CO1298</f>
        <v>0</v>
      </c>
      <c r="CR988">
        <f>A!CP988</f>
        <v>0</v>
      </c>
      <c r="CS988">
        <f>A!CQ988</f>
        <v>0</v>
      </c>
    </row>
    <row r="989" spans="1:97" x14ac:dyDescent="0.2">
      <c r="A989">
        <f>A!A989</f>
        <v>0</v>
      </c>
      <c r="B989">
        <f>A!B989</f>
        <v>0</v>
      </c>
      <c r="C989">
        <f>A!C989</f>
        <v>0</v>
      </c>
      <c r="D989">
        <f>A!D989</f>
        <v>0</v>
      </c>
      <c r="E989">
        <f>A!E989</f>
        <v>0</v>
      </c>
      <c r="F989">
        <f>A!F989</f>
        <v>0</v>
      </c>
      <c r="G989">
        <f>A!G989</f>
        <v>0</v>
      </c>
      <c r="H989">
        <f>A!H989</f>
        <v>0</v>
      </c>
      <c r="I989">
        <f>A!I989</f>
        <v>0</v>
      </c>
      <c r="J989">
        <f>A!J989</f>
        <v>0</v>
      </c>
      <c r="K989">
        <f>A!K989</f>
        <v>0</v>
      </c>
      <c r="L989">
        <f>A!L989</f>
        <v>0</v>
      </c>
      <c r="M989">
        <f>A!M989</f>
        <v>0</v>
      </c>
      <c r="N989">
        <f>A!N989</f>
        <v>0</v>
      </c>
      <c r="O989">
        <f>A!O989</f>
        <v>0</v>
      </c>
      <c r="P989" s="23" t="str">
        <f>IF(A!P989="","",INDEX(B!$A$1:$BT$2000,MATCH(A!P989,B!$AX$1:$AX$2000,0),D!$B$5))</f>
        <v/>
      </c>
      <c r="Q989">
        <f>A!Q989</f>
        <v>0</v>
      </c>
      <c r="R989">
        <f>A!R989</f>
        <v>0</v>
      </c>
      <c r="S989">
        <f>A!S989</f>
        <v>0</v>
      </c>
      <c r="T989">
        <f>A!T989</f>
        <v>0</v>
      </c>
      <c r="U989">
        <f>A!U989</f>
        <v>0</v>
      </c>
      <c r="V989" s="23">
        <f>IF(A!V989="&lt;",1,A!V989)</f>
        <v>0</v>
      </c>
      <c r="W989">
        <f>A!W989</f>
        <v>0</v>
      </c>
      <c r="X989">
        <f>A!X989</f>
        <v>0</v>
      </c>
      <c r="Y989">
        <f>A!Y989</f>
        <v>0</v>
      </c>
      <c r="Z989" s="23">
        <f t="shared" si="15"/>
        <v>0</v>
      </c>
      <c r="AA989">
        <f>A!Z989</f>
        <v>0</v>
      </c>
      <c r="AB989">
        <f>A!AA989</f>
        <v>0</v>
      </c>
      <c r="AC989">
        <f>A!AB989</f>
        <v>0</v>
      </c>
      <c r="AD989">
        <f>A!AC989</f>
        <v>0</v>
      </c>
      <c r="AE989">
        <f>A!AD989</f>
        <v>0</v>
      </c>
      <c r="AF989">
        <f>A!AE989</f>
        <v>0</v>
      </c>
      <c r="AG989">
        <f>A!AF989</f>
        <v>0</v>
      </c>
      <c r="AH989">
        <f>A!AG989</f>
        <v>0</v>
      </c>
      <c r="AI989">
        <f>A!AH989</f>
        <v>0</v>
      </c>
      <c r="AJ989">
        <f>A!AI989</f>
        <v>0</v>
      </c>
      <c r="AK989">
        <f>A!AJ989</f>
        <v>0</v>
      </c>
      <c r="AL989">
        <f>A!AK989</f>
        <v>0</v>
      </c>
      <c r="AM989">
        <f>A!AL989</f>
        <v>0</v>
      </c>
      <c r="AN989">
        <f>A!AM989</f>
        <v>0</v>
      </c>
      <c r="AO989">
        <f>A!AN989</f>
        <v>0</v>
      </c>
      <c r="AP989">
        <f>A!AO989</f>
        <v>0</v>
      </c>
      <c r="AQ989">
        <f>A!AP989</f>
        <v>0</v>
      </c>
      <c r="AR989">
        <f>A!AQ989</f>
        <v>0</v>
      </c>
      <c r="AS989">
        <f>A!AR989</f>
        <v>0</v>
      </c>
      <c r="AT989">
        <f>A!AS989</f>
        <v>0</v>
      </c>
      <c r="AU989">
        <f>A!AT989</f>
        <v>0</v>
      </c>
      <c r="AV989">
        <f>A!AU989</f>
        <v>0</v>
      </c>
      <c r="AW989" s="23" t="str">
        <f>IF(A!AV989=0,"",A!AV989)</f>
        <v/>
      </c>
      <c r="AX989">
        <f>A!AW989</f>
        <v>0</v>
      </c>
      <c r="AY989">
        <f>A!AX989</f>
        <v>0</v>
      </c>
      <c r="AZ989">
        <f>A!AY989</f>
        <v>0</v>
      </c>
      <c r="BA989">
        <f>A!AZ989</f>
        <v>0</v>
      </c>
      <c r="BB989">
        <f>A!BA989</f>
        <v>0</v>
      </c>
      <c r="BC989">
        <f>A!BB989</f>
        <v>0</v>
      </c>
      <c r="BD989">
        <f>A!BC989</f>
        <v>0</v>
      </c>
      <c r="BE989">
        <f>A!BD989</f>
        <v>0</v>
      </c>
      <c r="BF989">
        <f>A!BE989</f>
        <v>0</v>
      </c>
      <c r="BG989">
        <f>A!BF989</f>
        <v>0</v>
      </c>
      <c r="BH989">
        <f>A!BG989</f>
        <v>0</v>
      </c>
      <c r="BI989">
        <f>A!BH989</f>
        <v>0</v>
      </c>
      <c r="BJ989">
        <f>A!BI989</f>
        <v>0</v>
      </c>
      <c r="BK989">
        <f>A!BJ989</f>
        <v>0</v>
      </c>
      <c r="BL989">
        <f>A!BK989</f>
        <v>0</v>
      </c>
      <c r="BM989">
        <f>A!BL989</f>
        <v>0</v>
      </c>
      <c r="BN989">
        <f>A!BM989</f>
        <v>0</v>
      </c>
      <c r="BO989">
        <f>A!BN989</f>
        <v>0</v>
      </c>
      <c r="BP989">
        <f>A!BO989</f>
        <v>0</v>
      </c>
      <c r="BQ989">
        <f>A!BP989</f>
        <v>0</v>
      </c>
      <c r="BR989">
        <f>A!BQ989</f>
        <v>0</v>
      </c>
      <c r="BS989">
        <f>A!BR989</f>
        <v>0</v>
      </c>
      <c r="BT989">
        <f>A!BS989</f>
        <v>0</v>
      </c>
      <c r="BU989">
        <f>A!BT989</f>
        <v>0</v>
      </c>
      <c r="BV989">
        <f>A!BU989</f>
        <v>0</v>
      </c>
      <c r="BW989">
        <f>A!BV989</f>
        <v>0</v>
      </c>
      <c r="BX989">
        <f>A!BW989</f>
        <v>0</v>
      </c>
      <c r="BY989">
        <f>A!BX989</f>
        <v>0</v>
      </c>
      <c r="BZ989">
        <f>A!BY989</f>
        <v>0</v>
      </c>
      <c r="CA989">
        <f>A!BZ989</f>
        <v>0</v>
      </c>
      <c r="CB989">
        <f>A!CA989</f>
        <v>0</v>
      </c>
      <c r="CC989">
        <f>A!CB989</f>
        <v>0</v>
      </c>
      <c r="CD989">
        <f>A!CC989</f>
        <v>0</v>
      </c>
      <c r="CE989">
        <f>A!CD989</f>
        <v>0</v>
      </c>
      <c r="CF989">
        <f>A!CE989</f>
        <v>0</v>
      </c>
      <c r="CG989">
        <f>A!CF989</f>
        <v>0</v>
      </c>
      <c r="CH989">
        <f>A!CG989</f>
        <v>0</v>
      </c>
      <c r="CI989">
        <f>A!CH989</f>
        <v>0</v>
      </c>
      <c r="CJ989">
        <f>A!CI989</f>
        <v>0</v>
      </c>
      <c r="CK989">
        <f>A!CJ989</f>
        <v>0</v>
      </c>
      <c r="CL989">
        <f>A!CK989</f>
        <v>0</v>
      </c>
      <c r="CM989">
        <f>A!CL989</f>
        <v>0</v>
      </c>
      <c r="CN989">
        <f>A!CM989</f>
        <v>0</v>
      </c>
      <c r="CO989">
        <f>A!CN989</f>
        <v>0</v>
      </c>
      <c r="CP989">
        <f>A!CO989</f>
        <v>0</v>
      </c>
      <c r="CQ989">
        <f>A!CO1299</f>
        <v>0</v>
      </c>
      <c r="CR989">
        <f>A!CP989</f>
        <v>0</v>
      </c>
      <c r="CS989">
        <f>A!CQ989</f>
        <v>0</v>
      </c>
    </row>
    <row r="990" spans="1:97" x14ac:dyDescent="0.2">
      <c r="A990">
        <f>A!A990</f>
        <v>0</v>
      </c>
      <c r="B990">
        <f>A!B990</f>
        <v>0</v>
      </c>
      <c r="C990">
        <f>A!C990</f>
        <v>0</v>
      </c>
      <c r="D990">
        <f>A!D990</f>
        <v>0</v>
      </c>
      <c r="E990">
        <f>A!E990</f>
        <v>0</v>
      </c>
      <c r="F990">
        <f>A!F990</f>
        <v>0</v>
      </c>
      <c r="G990">
        <f>A!G990</f>
        <v>0</v>
      </c>
      <c r="H990">
        <f>A!H990</f>
        <v>0</v>
      </c>
      <c r="I990">
        <f>A!I990</f>
        <v>0</v>
      </c>
      <c r="J990">
        <f>A!J990</f>
        <v>0</v>
      </c>
      <c r="K990">
        <f>A!K990</f>
        <v>0</v>
      </c>
      <c r="L990">
        <f>A!L990</f>
        <v>0</v>
      </c>
      <c r="M990">
        <f>A!M990</f>
        <v>0</v>
      </c>
      <c r="N990">
        <f>A!N990</f>
        <v>0</v>
      </c>
      <c r="O990">
        <f>A!O990</f>
        <v>0</v>
      </c>
      <c r="P990" s="23" t="str">
        <f>IF(A!P990="","",INDEX(B!$A$1:$BT$2000,MATCH(A!P990,B!$AX$1:$AX$2000,0),D!$B$5))</f>
        <v/>
      </c>
      <c r="Q990">
        <f>A!Q990</f>
        <v>0</v>
      </c>
      <c r="R990">
        <f>A!R990</f>
        <v>0</v>
      </c>
      <c r="S990">
        <f>A!S990</f>
        <v>0</v>
      </c>
      <c r="T990">
        <f>A!T990</f>
        <v>0</v>
      </c>
      <c r="U990">
        <f>A!U990</f>
        <v>0</v>
      </c>
      <c r="V990" s="23">
        <f>IF(A!V990="&lt;",1,A!V990)</f>
        <v>0</v>
      </c>
      <c r="W990">
        <f>A!W990</f>
        <v>0</v>
      </c>
      <c r="X990">
        <f>A!X990</f>
        <v>0</v>
      </c>
      <c r="Y990">
        <f>A!Y990</f>
        <v>0</v>
      </c>
      <c r="Z990" s="23">
        <f t="shared" si="15"/>
        <v>0</v>
      </c>
      <c r="AA990">
        <f>A!Z990</f>
        <v>0</v>
      </c>
      <c r="AB990">
        <f>A!AA990</f>
        <v>0</v>
      </c>
      <c r="AC990">
        <f>A!AB990</f>
        <v>0</v>
      </c>
      <c r="AD990">
        <f>A!AC990</f>
        <v>0</v>
      </c>
      <c r="AE990">
        <f>A!AD990</f>
        <v>0</v>
      </c>
      <c r="AF990">
        <f>A!AE990</f>
        <v>0</v>
      </c>
      <c r="AG990">
        <f>A!AF990</f>
        <v>0</v>
      </c>
      <c r="AH990">
        <f>A!AG990</f>
        <v>0</v>
      </c>
      <c r="AI990">
        <f>A!AH990</f>
        <v>0</v>
      </c>
      <c r="AJ990">
        <f>A!AI990</f>
        <v>0</v>
      </c>
      <c r="AK990">
        <f>A!AJ990</f>
        <v>0</v>
      </c>
      <c r="AL990">
        <f>A!AK990</f>
        <v>0</v>
      </c>
      <c r="AM990">
        <f>A!AL990</f>
        <v>0</v>
      </c>
      <c r="AN990">
        <f>A!AM990</f>
        <v>0</v>
      </c>
      <c r="AO990">
        <f>A!AN990</f>
        <v>0</v>
      </c>
      <c r="AP990">
        <f>A!AO990</f>
        <v>0</v>
      </c>
      <c r="AQ990">
        <f>A!AP990</f>
        <v>0</v>
      </c>
      <c r="AR990">
        <f>A!AQ990</f>
        <v>0</v>
      </c>
      <c r="AS990">
        <f>A!AR990</f>
        <v>0</v>
      </c>
      <c r="AT990">
        <f>A!AS990</f>
        <v>0</v>
      </c>
      <c r="AU990">
        <f>A!AT990</f>
        <v>0</v>
      </c>
      <c r="AV990">
        <f>A!AU990</f>
        <v>0</v>
      </c>
      <c r="AW990" s="23" t="str">
        <f>IF(A!AV990=0,"",A!AV990)</f>
        <v/>
      </c>
      <c r="AX990">
        <f>A!AW990</f>
        <v>0</v>
      </c>
      <c r="AY990">
        <f>A!AX990</f>
        <v>0</v>
      </c>
      <c r="AZ990">
        <f>A!AY990</f>
        <v>0</v>
      </c>
      <c r="BA990">
        <f>A!AZ990</f>
        <v>0</v>
      </c>
      <c r="BB990">
        <f>A!BA990</f>
        <v>0</v>
      </c>
      <c r="BC990">
        <f>A!BB990</f>
        <v>0</v>
      </c>
      <c r="BD990">
        <f>A!BC990</f>
        <v>0</v>
      </c>
      <c r="BE990">
        <f>A!BD990</f>
        <v>0</v>
      </c>
      <c r="BF990">
        <f>A!BE990</f>
        <v>0</v>
      </c>
      <c r="BG990">
        <f>A!BF990</f>
        <v>0</v>
      </c>
      <c r="BH990">
        <f>A!BG990</f>
        <v>0</v>
      </c>
      <c r="BI990">
        <f>A!BH990</f>
        <v>0</v>
      </c>
      <c r="BJ990">
        <f>A!BI990</f>
        <v>0</v>
      </c>
      <c r="BK990">
        <f>A!BJ990</f>
        <v>0</v>
      </c>
      <c r="BL990">
        <f>A!BK990</f>
        <v>0</v>
      </c>
      <c r="BM990">
        <f>A!BL990</f>
        <v>0</v>
      </c>
      <c r="BN990">
        <f>A!BM990</f>
        <v>0</v>
      </c>
      <c r="BO990">
        <f>A!BN990</f>
        <v>0</v>
      </c>
      <c r="BP990">
        <f>A!BO990</f>
        <v>0</v>
      </c>
      <c r="BQ990">
        <f>A!BP990</f>
        <v>0</v>
      </c>
      <c r="BR990">
        <f>A!BQ990</f>
        <v>0</v>
      </c>
      <c r="BS990">
        <f>A!BR990</f>
        <v>0</v>
      </c>
      <c r="BT990">
        <f>A!BS990</f>
        <v>0</v>
      </c>
      <c r="BU990">
        <f>A!BT990</f>
        <v>0</v>
      </c>
      <c r="BV990">
        <f>A!BU990</f>
        <v>0</v>
      </c>
      <c r="BW990">
        <f>A!BV990</f>
        <v>0</v>
      </c>
      <c r="BX990">
        <f>A!BW990</f>
        <v>0</v>
      </c>
      <c r="BY990">
        <f>A!BX990</f>
        <v>0</v>
      </c>
      <c r="BZ990">
        <f>A!BY990</f>
        <v>0</v>
      </c>
      <c r="CA990">
        <f>A!BZ990</f>
        <v>0</v>
      </c>
      <c r="CB990">
        <f>A!CA990</f>
        <v>0</v>
      </c>
      <c r="CC990">
        <f>A!CB990</f>
        <v>0</v>
      </c>
      <c r="CD990">
        <f>A!CC990</f>
        <v>0</v>
      </c>
      <c r="CE990">
        <f>A!CD990</f>
        <v>0</v>
      </c>
      <c r="CF990">
        <f>A!CE990</f>
        <v>0</v>
      </c>
      <c r="CG990">
        <f>A!CF990</f>
        <v>0</v>
      </c>
      <c r="CH990">
        <f>A!CG990</f>
        <v>0</v>
      </c>
      <c r="CI990">
        <f>A!CH990</f>
        <v>0</v>
      </c>
      <c r="CJ990">
        <f>A!CI990</f>
        <v>0</v>
      </c>
      <c r="CK990">
        <f>A!CJ990</f>
        <v>0</v>
      </c>
      <c r="CL990">
        <f>A!CK990</f>
        <v>0</v>
      </c>
      <c r="CM990">
        <f>A!CL990</f>
        <v>0</v>
      </c>
      <c r="CN990">
        <f>A!CM990</f>
        <v>0</v>
      </c>
      <c r="CO990">
        <f>A!CN990</f>
        <v>0</v>
      </c>
      <c r="CP990">
        <f>A!CO990</f>
        <v>0</v>
      </c>
      <c r="CQ990">
        <f>A!CO1300</f>
        <v>0</v>
      </c>
      <c r="CR990">
        <f>A!CP990</f>
        <v>0</v>
      </c>
      <c r="CS990">
        <f>A!CQ990</f>
        <v>0</v>
      </c>
    </row>
    <row r="991" spans="1:97" x14ac:dyDescent="0.2">
      <c r="A991">
        <f>A!A991</f>
        <v>0</v>
      </c>
      <c r="B991">
        <f>A!B991</f>
        <v>0</v>
      </c>
      <c r="C991">
        <f>A!C991</f>
        <v>0</v>
      </c>
      <c r="D991">
        <f>A!D991</f>
        <v>0</v>
      </c>
      <c r="E991">
        <f>A!E991</f>
        <v>0</v>
      </c>
      <c r="F991">
        <f>A!F991</f>
        <v>0</v>
      </c>
      <c r="G991">
        <f>A!G991</f>
        <v>0</v>
      </c>
      <c r="H991">
        <f>A!H991</f>
        <v>0</v>
      </c>
      <c r="I991">
        <f>A!I991</f>
        <v>0</v>
      </c>
      <c r="J991">
        <f>A!J991</f>
        <v>0</v>
      </c>
      <c r="K991">
        <f>A!K991</f>
        <v>0</v>
      </c>
      <c r="L991">
        <f>A!L991</f>
        <v>0</v>
      </c>
      <c r="M991">
        <f>A!M991</f>
        <v>0</v>
      </c>
      <c r="N991">
        <f>A!N991</f>
        <v>0</v>
      </c>
      <c r="O991">
        <f>A!O991</f>
        <v>0</v>
      </c>
      <c r="P991" s="23" t="str">
        <f>IF(A!P991="","",INDEX(B!$A$1:$BT$2000,MATCH(A!P991,B!$AX$1:$AX$2000,0),D!$B$5))</f>
        <v/>
      </c>
      <c r="Q991">
        <f>A!Q991</f>
        <v>0</v>
      </c>
      <c r="R991">
        <f>A!R991</f>
        <v>0</v>
      </c>
      <c r="S991">
        <f>A!S991</f>
        <v>0</v>
      </c>
      <c r="T991">
        <f>A!T991</f>
        <v>0</v>
      </c>
      <c r="U991">
        <f>A!U991</f>
        <v>0</v>
      </c>
      <c r="V991" s="23">
        <f>IF(A!V991="&lt;",1,A!V991)</f>
        <v>0</v>
      </c>
      <c r="W991">
        <f>A!W991</f>
        <v>0</v>
      </c>
      <c r="X991">
        <f>A!X991</f>
        <v>0</v>
      </c>
      <c r="Y991">
        <f>A!Y991</f>
        <v>0</v>
      </c>
      <c r="Z991" s="23">
        <f t="shared" si="15"/>
        <v>0</v>
      </c>
      <c r="AA991">
        <f>A!Z991</f>
        <v>0</v>
      </c>
      <c r="AB991">
        <f>A!AA991</f>
        <v>0</v>
      </c>
      <c r="AC991">
        <f>A!AB991</f>
        <v>0</v>
      </c>
      <c r="AD991">
        <f>A!AC991</f>
        <v>0</v>
      </c>
      <c r="AE991">
        <f>A!AD991</f>
        <v>0</v>
      </c>
      <c r="AF991">
        <f>A!AE991</f>
        <v>0</v>
      </c>
      <c r="AG991">
        <f>A!AF991</f>
        <v>0</v>
      </c>
      <c r="AH991">
        <f>A!AG991</f>
        <v>0</v>
      </c>
      <c r="AI991">
        <f>A!AH991</f>
        <v>0</v>
      </c>
      <c r="AJ991">
        <f>A!AI991</f>
        <v>0</v>
      </c>
      <c r="AK991">
        <f>A!AJ991</f>
        <v>0</v>
      </c>
      <c r="AL991">
        <f>A!AK991</f>
        <v>0</v>
      </c>
      <c r="AM991">
        <f>A!AL991</f>
        <v>0</v>
      </c>
      <c r="AN991">
        <f>A!AM991</f>
        <v>0</v>
      </c>
      <c r="AO991">
        <f>A!AN991</f>
        <v>0</v>
      </c>
      <c r="AP991">
        <f>A!AO991</f>
        <v>0</v>
      </c>
      <c r="AQ991">
        <f>A!AP991</f>
        <v>0</v>
      </c>
      <c r="AR991">
        <f>A!AQ991</f>
        <v>0</v>
      </c>
      <c r="AS991">
        <f>A!AR991</f>
        <v>0</v>
      </c>
      <c r="AT991">
        <f>A!AS991</f>
        <v>0</v>
      </c>
      <c r="AU991">
        <f>A!AT991</f>
        <v>0</v>
      </c>
      <c r="AV991">
        <f>A!AU991</f>
        <v>0</v>
      </c>
      <c r="AW991" s="23" t="str">
        <f>IF(A!AV991=0,"",A!AV991)</f>
        <v/>
      </c>
      <c r="AX991">
        <f>A!AW991</f>
        <v>0</v>
      </c>
      <c r="AY991">
        <f>A!AX991</f>
        <v>0</v>
      </c>
      <c r="AZ991">
        <f>A!AY991</f>
        <v>0</v>
      </c>
      <c r="BA991">
        <f>A!AZ991</f>
        <v>0</v>
      </c>
      <c r="BB991">
        <f>A!BA991</f>
        <v>0</v>
      </c>
      <c r="BC991">
        <f>A!BB991</f>
        <v>0</v>
      </c>
      <c r="BD991">
        <f>A!BC991</f>
        <v>0</v>
      </c>
      <c r="BE991">
        <f>A!BD991</f>
        <v>0</v>
      </c>
      <c r="BF991">
        <f>A!BE991</f>
        <v>0</v>
      </c>
      <c r="BG991">
        <f>A!BF991</f>
        <v>0</v>
      </c>
      <c r="BH991">
        <f>A!BG991</f>
        <v>0</v>
      </c>
      <c r="BI991">
        <f>A!BH991</f>
        <v>0</v>
      </c>
      <c r="BJ991">
        <f>A!BI991</f>
        <v>0</v>
      </c>
      <c r="BK991">
        <f>A!BJ991</f>
        <v>0</v>
      </c>
      <c r="BL991">
        <f>A!BK991</f>
        <v>0</v>
      </c>
      <c r="BM991">
        <f>A!BL991</f>
        <v>0</v>
      </c>
      <c r="BN991">
        <f>A!BM991</f>
        <v>0</v>
      </c>
      <c r="BO991">
        <f>A!BN991</f>
        <v>0</v>
      </c>
      <c r="BP991">
        <f>A!BO991</f>
        <v>0</v>
      </c>
      <c r="BQ991">
        <f>A!BP991</f>
        <v>0</v>
      </c>
      <c r="BR991">
        <f>A!BQ991</f>
        <v>0</v>
      </c>
      <c r="BS991">
        <f>A!BR991</f>
        <v>0</v>
      </c>
      <c r="BT991">
        <f>A!BS991</f>
        <v>0</v>
      </c>
      <c r="BU991">
        <f>A!BT991</f>
        <v>0</v>
      </c>
      <c r="BV991">
        <f>A!BU991</f>
        <v>0</v>
      </c>
      <c r="BW991">
        <f>A!BV991</f>
        <v>0</v>
      </c>
      <c r="BX991">
        <f>A!BW991</f>
        <v>0</v>
      </c>
      <c r="BY991">
        <f>A!BX991</f>
        <v>0</v>
      </c>
      <c r="BZ991">
        <f>A!BY991</f>
        <v>0</v>
      </c>
      <c r="CA991">
        <f>A!BZ991</f>
        <v>0</v>
      </c>
      <c r="CB991">
        <f>A!CA991</f>
        <v>0</v>
      </c>
      <c r="CC991">
        <f>A!CB991</f>
        <v>0</v>
      </c>
      <c r="CD991">
        <f>A!CC991</f>
        <v>0</v>
      </c>
      <c r="CE991">
        <f>A!CD991</f>
        <v>0</v>
      </c>
      <c r="CF991">
        <f>A!CE991</f>
        <v>0</v>
      </c>
      <c r="CG991">
        <f>A!CF991</f>
        <v>0</v>
      </c>
      <c r="CH991">
        <f>A!CG991</f>
        <v>0</v>
      </c>
      <c r="CI991">
        <f>A!CH991</f>
        <v>0</v>
      </c>
      <c r="CJ991">
        <f>A!CI991</f>
        <v>0</v>
      </c>
      <c r="CK991">
        <f>A!CJ991</f>
        <v>0</v>
      </c>
      <c r="CL991">
        <f>A!CK991</f>
        <v>0</v>
      </c>
      <c r="CM991">
        <f>A!CL991</f>
        <v>0</v>
      </c>
      <c r="CN991">
        <f>A!CM991</f>
        <v>0</v>
      </c>
      <c r="CO991">
        <f>A!CN991</f>
        <v>0</v>
      </c>
      <c r="CP991">
        <f>A!CO991</f>
        <v>0</v>
      </c>
      <c r="CQ991">
        <f>A!CO1301</f>
        <v>0</v>
      </c>
      <c r="CR991">
        <f>A!CP991</f>
        <v>0</v>
      </c>
      <c r="CS991">
        <f>A!CQ991</f>
        <v>0</v>
      </c>
    </row>
    <row r="992" spans="1:97" x14ac:dyDescent="0.2">
      <c r="A992">
        <f>A!A992</f>
        <v>0</v>
      </c>
      <c r="B992">
        <f>A!B992</f>
        <v>0</v>
      </c>
      <c r="C992">
        <f>A!C992</f>
        <v>0</v>
      </c>
      <c r="D992">
        <f>A!D992</f>
        <v>0</v>
      </c>
      <c r="E992">
        <f>A!E992</f>
        <v>0</v>
      </c>
      <c r="F992">
        <f>A!F992</f>
        <v>0</v>
      </c>
      <c r="G992">
        <f>A!G992</f>
        <v>0</v>
      </c>
      <c r="H992">
        <f>A!H992</f>
        <v>0</v>
      </c>
      <c r="I992">
        <f>A!I992</f>
        <v>0</v>
      </c>
      <c r="J992">
        <f>A!J992</f>
        <v>0</v>
      </c>
      <c r="K992">
        <f>A!K992</f>
        <v>0</v>
      </c>
      <c r="L992">
        <f>A!L992</f>
        <v>0</v>
      </c>
      <c r="M992">
        <f>A!M992</f>
        <v>0</v>
      </c>
      <c r="N992">
        <f>A!N992</f>
        <v>0</v>
      </c>
      <c r="O992">
        <f>A!O992</f>
        <v>0</v>
      </c>
      <c r="P992" s="23" t="str">
        <f>IF(A!P992="","",INDEX(B!$A$1:$BT$2000,MATCH(A!P992,B!$AX$1:$AX$2000,0),D!$B$5))</f>
        <v/>
      </c>
      <c r="Q992">
        <f>A!Q992</f>
        <v>0</v>
      </c>
      <c r="R992">
        <f>A!R992</f>
        <v>0</v>
      </c>
      <c r="S992">
        <f>A!S992</f>
        <v>0</v>
      </c>
      <c r="T992">
        <f>A!T992</f>
        <v>0</v>
      </c>
      <c r="U992">
        <f>A!U992</f>
        <v>0</v>
      </c>
      <c r="V992" s="23">
        <f>IF(A!V992="&lt;",1,A!V992)</f>
        <v>0</v>
      </c>
      <c r="W992">
        <f>A!W992</f>
        <v>0</v>
      </c>
      <c r="X992">
        <f>A!X992</f>
        <v>0</v>
      </c>
      <c r="Y992">
        <f>A!Y992</f>
        <v>0</v>
      </c>
      <c r="Z992" s="23">
        <f t="shared" si="15"/>
        <v>0</v>
      </c>
      <c r="AA992">
        <f>A!Z992</f>
        <v>0</v>
      </c>
      <c r="AB992">
        <f>A!AA992</f>
        <v>0</v>
      </c>
      <c r="AC992">
        <f>A!AB992</f>
        <v>0</v>
      </c>
      <c r="AD992">
        <f>A!AC992</f>
        <v>0</v>
      </c>
      <c r="AE992">
        <f>A!AD992</f>
        <v>0</v>
      </c>
      <c r="AF992">
        <f>A!AE992</f>
        <v>0</v>
      </c>
      <c r="AG992">
        <f>A!AF992</f>
        <v>0</v>
      </c>
      <c r="AH992">
        <f>A!AG992</f>
        <v>0</v>
      </c>
      <c r="AI992">
        <f>A!AH992</f>
        <v>0</v>
      </c>
      <c r="AJ992">
        <f>A!AI992</f>
        <v>0</v>
      </c>
      <c r="AK992">
        <f>A!AJ992</f>
        <v>0</v>
      </c>
      <c r="AL992">
        <f>A!AK992</f>
        <v>0</v>
      </c>
      <c r="AM992">
        <f>A!AL992</f>
        <v>0</v>
      </c>
      <c r="AN992">
        <f>A!AM992</f>
        <v>0</v>
      </c>
      <c r="AO992">
        <f>A!AN992</f>
        <v>0</v>
      </c>
      <c r="AP992">
        <f>A!AO992</f>
        <v>0</v>
      </c>
      <c r="AQ992">
        <f>A!AP992</f>
        <v>0</v>
      </c>
      <c r="AR992">
        <f>A!AQ992</f>
        <v>0</v>
      </c>
      <c r="AS992">
        <f>A!AR992</f>
        <v>0</v>
      </c>
      <c r="AT992">
        <f>A!AS992</f>
        <v>0</v>
      </c>
      <c r="AU992">
        <f>A!AT992</f>
        <v>0</v>
      </c>
      <c r="AV992">
        <f>A!AU992</f>
        <v>0</v>
      </c>
      <c r="AW992" s="23" t="str">
        <f>IF(A!AV992=0,"",A!AV992)</f>
        <v/>
      </c>
      <c r="AX992">
        <f>A!AW992</f>
        <v>0</v>
      </c>
      <c r="AY992">
        <f>A!AX992</f>
        <v>0</v>
      </c>
      <c r="AZ992">
        <f>A!AY992</f>
        <v>0</v>
      </c>
      <c r="BA992">
        <f>A!AZ992</f>
        <v>0</v>
      </c>
      <c r="BB992">
        <f>A!BA992</f>
        <v>0</v>
      </c>
      <c r="BC992">
        <f>A!BB992</f>
        <v>0</v>
      </c>
      <c r="BD992">
        <f>A!BC992</f>
        <v>0</v>
      </c>
      <c r="BE992">
        <f>A!BD992</f>
        <v>0</v>
      </c>
      <c r="BF992">
        <f>A!BE992</f>
        <v>0</v>
      </c>
      <c r="BG992">
        <f>A!BF992</f>
        <v>0</v>
      </c>
      <c r="BH992">
        <f>A!BG992</f>
        <v>0</v>
      </c>
      <c r="BI992">
        <f>A!BH992</f>
        <v>0</v>
      </c>
      <c r="BJ992">
        <f>A!BI992</f>
        <v>0</v>
      </c>
      <c r="BK992">
        <f>A!BJ992</f>
        <v>0</v>
      </c>
      <c r="BL992">
        <f>A!BK992</f>
        <v>0</v>
      </c>
      <c r="BM992">
        <f>A!BL992</f>
        <v>0</v>
      </c>
      <c r="BN992">
        <f>A!BM992</f>
        <v>0</v>
      </c>
      <c r="BO992">
        <f>A!BN992</f>
        <v>0</v>
      </c>
      <c r="BP992">
        <f>A!BO992</f>
        <v>0</v>
      </c>
      <c r="BQ992">
        <f>A!BP992</f>
        <v>0</v>
      </c>
      <c r="BR992">
        <f>A!BQ992</f>
        <v>0</v>
      </c>
      <c r="BS992">
        <f>A!BR992</f>
        <v>0</v>
      </c>
      <c r="BT992">
        <f>A!BS992</f>
        <v>0</v>
      </c>
      <c r="BU992">
        <f>A!BT992</f>
        <v>0</v>
      </c>
      <c r="BV992">
        <f>A!BU992</f>
        <v>0</v>
      </c>
      <c r="BW992">
        <f>A!BV992</f>
        <v>0</v>
      </c>
      <c r="BX992">
        <f>A!BW992</f>
        <v>0</v>
      </c>
      <c r="BY992">
        <f>A!BX992</f>
        <v>0</v>
      </c>
      <c r="BZ992">
        <f>A!BY992</f>
        <v>0</v>
      </c>
      <c r="CA992">
        <f>A!BZ992</f>
        <v>0</v>
      </c>
      <c r="CB992">
        <f>A!CA992</f>
        <v>0</v>
      </c>
      <c r="CC992">
        <f>A!CB992</f>
        <v>0</v>
      </c>
      <c r="CD992">
        <f>A!CC992</f>
        <v>0</v>
      </c>
      <c r="CE992">
        <f>A!CD992</f>
        <v>0</v>
      </c>
      <c r="CF992">
        <f>A!CE992</f>
        <v>0</v>
      </c>
      <c r="CG992">
        <f>A!CF992</f>
        <v>0</v>
      </c>
      <c r="CH992">
        <f>A!CG992</f>
        <v>0</v>
      </c>
      <c r="CI992">
        <f>A!CH992</f>
        <v>0</v>
      </c>
      <c r="CJ992">
        <f>A!CI992</f>
        <v>0</v>
      </c>
      <c r="CK992">
        <f>A!CJ992</f>
        <v>0</v>
      </c>
      <c r="CL992">
        <f>A!CK992</f>
        <v>0</v>
      </c>
      <c r="CM992">
        <f>A!CL992</f>
        <v>0</v>
      </c>
      <c r="CN992">
        <f>A!CM992</f>
        <v>0</v>
      </c>
      <c r="CO992">
        <f>A!CN992</f>
        <v>0</v>
      </c>
      <c r="CP992">
        <f>A!CO992</f>
        <v>0</v>
      </c>
      <c r="CQ992">
        <f>A!CO1302</f>
        <v>0</v>
      </c>
      <c r="CR992">
        <f>A!CP992</f>
        <v>0</v>
      </c>
      <c r="CS992">
        <f>A!CQ992</f>
        <v>0</v>
      </c>
    </row>
    <row r="993" spans="1:97" x14ac:dyDescent="0.2">
      <c r="A993">
        <f>A!A993</f>
        <v>0</v>
      </c>
      <c r="B993">
        <f>A!B993</f>
        <v>0</v>
      </c>
      <c r="C993">
        <f>A!C993</f>
        <v>0</v>
      </c>
      <c r="D993">
        <f>A!D993</f>
        <v>0</v>
      </c>
      <c r="E993">
        <f>A!E993</f>
        <v>0</v>
      </c>
      <c r="F993">
        <f>A!F993</f>
        <v>0</v>
      </c>
      <c r="G993">
        <f>A!G993</f>
        <v>0</v>
      </c>
      <c r="H993">
        <f>A!H993</f>
        <v>0</v>
      </c>
      <c r="I993">
        <f>A!I993</f>
        <v>0</v>
      </c>
      <c r="J993">
        <f>A!J993</f>
        <v>0</v>
      </c>
      <c r="K993">
        <f>A!K993</f>
        <v>0</v>
      </c>
      <c r="L993">
        <f>A!L993</f>
        <v>0</v>
      </c>
      <c r="M993">
        <f>A!M993</f>
        <v>0</v>
      </c>
      <c r="N993">
        <f>A!N993</f>
        <v>0</v>
      </c>
      <c r="O993">
        <f>A!O993</f>
        <v>0</v>
      </c>
      <c r="P993" s="23" t="str">
        <f>IF(A!P993="","",INDEX(B!$A$1:$BT$2000,MATCH(A!P993,B!$AX$1:$AX$2000,0),D!$B$5))</f>
        <v/>
      </c>
      <c r="Q993">
        <f>A!Q993</f>
        <v>0</v>
      </c>
      <c r="R993">
        <f>A!R993</f>
        <v>0</v>
      </c>
      <c r="S993">
        <f>A!S993</f>
        <v>0</v>
      </c>
      <c r="T993">
        <f>A!T993</f>
        <v>0</v>
      </c>
      <c r="U993">
        <f>A!U993</f>
        <v>0</v>
      </c>
      <c r="V993" s="23">
        <f>IF(A!V993="&lt;",1,A!V993)</f>
        <v>0</v>
      </c>
      <c r="W993">
        <f>A!W993</f>
        <v>0</v>
      </c>
      <c r="X993">
        <f>A!X993</f>
        <v>0</v>
      </c>
      <c r="Y993">
        <f>A!Y993</f>
        <v>0</v>
      </c>
      <c r="Z993" s="23">
        <f t="shared" si="15"/>
        <v>0</v>
      </c>
      <c r="AA993">
        <f>A!Z993</f>
        <v>0</v>
      </c>
      <c r="AB993">
        <f>A!AA993</f>
        <v>0</v>
      </c>
      <c r="AC993">
        <f>A!AB993</f>
        <v>0</v>
      </c>
      <c r="AD993">
        <f>A!AC993</f>
        <v>0</v>
      </c>
      <c r="AE993">
        <f>A!AD993</f>
        <v>0</v>
      </c>
      <c r="AF993">
        <f>A!AE993</f>
        <v>0</v>
      </c>
      <c r="AG993">
        <f>A!AF993</f>
        <v>0</v>
      </c>
      <c r="AH993">
        <f>A!AG993</f>
        <v>0</v>
      </c>
      <c r="AI993">
        <f>A!AH993</f>
        <v>0</v>
      </c>
      <c r="AJ993">
        <f>A!AI993</f>
        <v>0</v>
      </c>
      <c r="AK993">
        <f>A!AJ993</f>
        <v>0</v>
      </c>
      <c r="AL993">
        <f>A!AK993</f>
        <v>0</v>
      </c>
      <c r="AM993">
        <f>A!AL993</f>
        <v>0</v>
      </c>
      <c r="AN993">
        <f>A!AM993</f>
        <v>0</v>
      </c>
      <c r="AO993">
        <f>A!AN993</f>
        <v>0</v>
      </c>
      <c r="AP993">
        <f>A!AO993</f>
        <v>0</v>
      </c>
      <c r="AQ993">
        <f>A!AP993</f>
        <v>0</v>
      </c>
      <c r="AR993">
        <f>A!AQ993</f>
        <v>0</v>
      </c>
      <c r="AS993">
        <f>A!AR993</f>
        <v>0</v>
      </c>
      <c r="AT993">
        <f>A!AS993</f>
        <v>0</v>
      </c>
      <c r="AU993">
        <f>A!AT993</f>
        <v>0</v>
      </c>
      <c r="AV993">
        <f>A!AU993</f>
        <v>0</v>
      </c>
      <c r="AW993" s="23" t="str">
        <f>IF(A!AV993=0,"",A!AV993)</f>
        <v/>
      </c>
      <c r="AX993">
        <f>A!AW993</f>
        <v>0</v>
      </c>
      <c r="AY993">
        <f>A!AX993</f>
        <v>0</v>
      </c>
      <c r="AZ993">
        <f>A!AY993</f>
        <v>0</v>
      </c>
      <c r="BA993">
        <f>A!AZ993</f>
        <v>0</v>
      </c>
      <c r="BB993">
        <f>A!BA993</f>
        <v>0</v>
      </c>
      <c r="BC993">
        <f>A!BB993</f>
        <v>0</v>
      </c>
      <c r="BD993">
        <f>A!BC993</f>
        <v>0</v>
      </c>
      <c r="BE993">
        <f>A!BD993</f>
        <v>0</v>
      </c>
      <c r="BF993">
        <f>A!BE993</f>
        <v>0</v>
      </c>
      <c r="BG993">
        <f>A!BF993</f>
        <v>0</v>
      </c>
      <c r="BH993">
        <f>A!BG993</f>
        <v>0</v>
      </c>
      <c r="BI993">
        <f>A!BH993</f>
        <v>0</v>
      </c>
      <c r="BJ993">
        <f>A!BI993</f>
        <v>0</v>
      </c>
      <c r="BK993">
        <f>A!BJ993</f>
        <v>0</v>
      </c>
      <c r="BL993">
        <f>A!BK993</f>
        <v>0</v>
      </c>
      <c r="BM993">
        <f>A!BL993</f>
        <v>0</v>
      </c>
      <c r="BN993">
        <f>A!BM993</f>
        <v>0</v>
      </c>
      <c r="BO993">
        <f>A!BN993</f>
        <v>0</v>
      </c>
      <c r="BP993">
        <f>A!BO993</f>
        <v>0</v>
      </c>
      <c r="BQ993">
        <f>A!BP993</f>
        <v>0</v>
      </c>
      <c r="BR993">
        <f>A!BQ993</f>
        <v>0</v>
      </c>
      <c r="BS993">
        <f>A!BR993</f>
        <v>0</v>
      </c>
      <c r="BT993">
        <f>A!BS993</f>
        <v>0</v>
      </c>
      <c r="BU993">
        <f>A!BT993</f>
        <v>0</v>
      </c>
      <c r="BV993">
        <f>A!BU993</f>
        <v>0</v>
      </c>
      <c r="BW993">
        <f>A!BV993</f>
        <v>0</v>
      </c>
      <c r="BX993">
        <f>A!BW993</f>
        <v>0</v>
      </c>
      <c r="BY993">
        <f>A!BX993</f>
        <v>0</v>
      </c>
      <c r="BZ993">
        <f>A!BY993</f>
        <v>0</v>
      </c>
      <c r="CA993">
        <f>A!BZ993</f>
        <v>0</v>
      </c>
      <c r="CB993">
        <f>A!CA993</f>
        <v>0</v>
      </c>
      <c r="CC993">
        <f>A!CB993</f>
        <v>0</v>
      </c>
      <c r="CD993">
        <f>A!CC993</f>
        <v>0</v>
      </c>
      <c r="CE993">
        <f>A!CD993</f>
        <v>0</v>
      </c>
      <c r="CF993">
        <f>A!CE993</f>
        <v>0</v>
      </c>
      <c r="CG993">
        <f>A!CF993</f>
        <v>0</v>
      </c>
      <c r="CH993">
        <f>A!CG993</f>
        <v>0</v>
      </c>
      <c r="CI993">
        <f>A!CH993</f>
        <v>0</v>
      </c>
      <c r="CJ993">
        <f>A!CI993</f>
        <v>0</v>
      </c>
      <c r="CK993">
        <f>A!CJ993</f>
        <v>0</v>
      </c>
      <c r="CL993">
        <f>A!CK993</f>
        <v>0</v>
      </c>
      <c r="CM993">
        <f>A!CL993</f>
        <v>0</v>
      </c>
      <c r="CN993">
        <f>A!CM993</f>
        <v>0</v>
      </c>
      <c r="CO993">
        <f>A!CN993</f>
        <v>0</v>
      </c>
      <c r="CP993">
        <f>A!CO993</f>
        <v>0</v>
      </c>
      <c r="CQ993">
        <f>A!CO1303</f>
        <v>0</v>
      </c>
      <c r="CR993">
        <f>A!CP993</f>
        <v>0</v>
      </c>
      <c r="CS993">
        <f>A!CQ993</f>
        <v>0</v>
      </c>
    </row>
    <row r="994" spans="1:97" x14ac:dyDescent="0.2">
      <c r="A994">
        <f>A!A994</f>
        <v>0</v>
      </c>
      <c r="B994">
        <f>A!B994</f>
        <v>0</v>
      </c>
      <c r="C994">
        <f>A!C994</f>
        <v>0</v>
      </c>
      <c r="D994">
        <f>A!D994</f>
        <v>0</v>
      </c>
      <c r="E994">
        <f>A!E994</f>
        <v>0</v>
      </c>
      <c r="F994">
        <f>A!F994</f>
        <v>0</v>
      </c>
      <c r="G994">
        <f>A!G994</f>
        <v>0</v>
      </c>
      <c r="H994">
        <f>A!H994</f>
        <v>0</v>
      </c>
      <c r="I994">
        <f>A!I994</f>
        <v>0</v>
      </c>
      <c r="J994">
        <f>A!J994</f>
        <v>0</v>
      </c>
      <c r="K994">
        <f>A!K994</f>
        <v>0</v>
      </c>
      <c r="L994">
        <f>A!L994</f>
        <v>0</v>
      </c>
      <c r="M994">
        <f>A!M994</f>
        <v>0</v>
      </c>
      <c r="N994">
        <f>A!N994</f>
        <v>0</v>
      </c>
      <c r="O994">
        <f>A!O994</f>
        <v>0</v>
      </c>
      <c r="P994" s="23" t="str">
        <f>IF(A!P994="","",INDEX(B!$A$1:$BT$2000,MATCH(A!P994,B!$AX$1:$AX$2000,0),D!$B$5))</f>
        <v/>
      </c>
      <c r="Q994">
        <f>A!Q994</f>
        <v>0</v>
      </c>
      <c r="R994">
        <f>A!R994</f>
        <v>0</v>
      </c>
      <c r="S994">
        <f>A!S994</f>
        <v>0</v>
      </c>
      <c r="T994">
        <f>A!T994</f>
        <v>0</v>
      </c>
      <c r="U994">
        <f>A!U994</f>
        <v>0</v>
      </c>
      <c r="V994" s="23">
        <f>IF(A!V994="&lt;",1,A!V994)</f>
        <v>0</v>
      </c>
      <c r="W994">
        <f>A!W994</f>
        <v>0</v>
      </c>
      <c r="X994">
        <f>A!X994</f>
        <v>0</v>
      </c>
      <c r="Y994">
        <f>A!Y994</f>
        <v>0</v>
      </c>
      <c r="Z994" s="23">
        <f t="shared" si="15"/>
        <v>0</v>
      </c>
      <c r="AA994">
        <f>A!Z994</f>
        <v>0</v>
      </c>
      <c r="AB994">
        <f>A!AA994</f>
        <v>0</v>
      </c>
      <c r="AC994">
        <f>A!AB994</f>
        <v>0</v>
      </c>
      <c r="AD994">
        <f>A!AC994</f>
        <v>0</v>
      </c>
      <c r="AE994">
        <f>A!AD994</f>
        <v>0</v>
      </c>
      <c r="AF994">
        <f>A!AE994</f>
        <v>0</v>
      </c>
      <c r="AG994">
        <f>A!AF994</f>
        <v>0</v>
      </c>
      <c r="AH994">
        <f>A!AG994</f>
        <v>0</v>
      </c>
      <c r="AI994">
        <f>A!AH994</f>
        <v>0</v>
      </c>
      <c r="AJ994">
        <f>A!AI994</f>
        <v>0</v>
      </c>
      <c r="AK994">
        <f>A!AJ994</f>
        <v>0</v>
      </c>
      <c r="AL994">
        <f>A!AK994</f>
        <v>0</v>
      </c>
      <c r="AM994">
        <f>A!AL994</f>
        <v>0</v>
      </c>
      <c r="AN994">
        <f>A!AM994</f>
        <v>0</v>
      </c>
      <c r="AO994">
        <f>A!AN994</f>
        <v>0</v>
      </c>
      <c r="AP994">
        <f>A!AO994</f>
        <v>0</v>
      </c>
      <c r="AQ994">
        <f>A!AP994</f>
        <v>0</v>
      </c>
      <c r="AR994">
        <f>A!AQ994</f>
        <v>0</v>
      </c>
      <c r="AS994">
        <f>A!AR994</f>
        <v>0</v>
      </c>
      <c r="AT994">
        <f>A!AS994</f>
        <v>0</v>
      </c>
      <c r="AU994">
        <f>A!AT994</f>
        <v>0</v>
      </c>
      <c r="AV994">
        <f>A!AU994</f>
        <v>0</v>
      </c>
      <c r="AW994" s="23" t="str">
        <f>IF(A!AV994=0,"",A!AV994)</f>
        <v/>
      </c>
      <c r="AX994">
        <f>A!AW994</f>
        <v>0</v>
      </c>
      <c r="AY994">
        <f>A!AX994</f>
        <v>0</v>
      </c>
      <c r="AZ994">
        <f>A!AY994</f>
        <v>0</v>
      </c>
      <c r="BA994">
        <f>A!AZ994</f>
        <v>0</v>
      </c>
      <c r="BB994">
        <f>A!BA994</f>
        <v>0</v>
      </c>
      <c r="BC994">
        <f>A!BB994</f>
        <v>0</v>
      </c>
      <c r="BD994">
        <f>A!BC994</f>
        <v>0</v>
      </c>
      <c r="BE994">
        <f>A!BD994</f>
        <v>0</v>
      </c>
      <c r="BF994">
        <f>A!BE994</f>
        <v>0</v>
      </c>
      <c r="BG994">
        <f>A!BF994</f>
        <v>0</v>
      </c>
      <c r="BH994">
        <f>A!BG994</f>
        <v>0</v>
      </c>
      <c r="BI994">
        <f>A!BH994</f>
        <v>0</v>
      </c>
      <c r="BJ994">
        <f>A!BI994</f>
        <v>0</v>
      </c>
      <c r="BK994">
        <f>A!BJ994</f>
        <v>0</v>
      </c>
      <c r="BL994">
        <f>A!BK994</f>
        <v>0</v>
      </c>
      <c r="BM994">
        <f>A!BL994</f>
        <v>0</v>
      </c>
      <c r="BN994">
        <f>A!BM994</f>
        <v>0</v>
      </c>
      <c r="BO994">
        <f>A!BN994</f>
        <v>0</v>
      </c>
      <c r="BP994">
        <f>A!BO994</f>
        <v>0</v>
      </c>
      <c r="BQ994">
        <f>A!BP994</f>
        <v>0</v>
      </c>
      <c r="BR994">
        <f>A!BQ994</f>
        <v>0</v>
      </c>
      <c r="BS994">
        <f>A!BR994</f>
        <v>0</v>
      </c>
      <c r="BT994">
        <f>A!BS994</f>
        <v>0</v>
      </c>
      <c r="BU994">
        <f>A!BT994</f>
        <v>0</v>
      </c>
      <c r="BV994">
        <f>A!BU994</f>
        <v>0</v>
      </c>
      <c r="BW994">
        <f>A!BV994</f>
        <v>0</v>
      </c>
      <c r="BX994">
        <f>A!BW994</f>
        <v>0</v>
      </c>
      <c r="BY994">
        <f>A!BX994</f>
        <v>0</v>
      </c>
      <c r="BZ994">
        <f>A!BY994</f>
        <v>0</v>
      </c>
      <c r="CA994">
        <f>A!BZ994</f>
        <v>0</v>
      </c>
      <c r="CB994">
        <f>A!CA994</f>
        <v>0</v>
      </c>
      <c r="CC994">
        <f>A!CB994</f>
        <v>0</v>
      </c>
      <c r="CD994">
        <f>A!CC994</f>
        <v>0</v>
      </c>
      <c r="CE994">
        <f>A!CD994</f>
        <v>0</v>
      </c>
      <c r="CF994">
        <f>A!CE994</f>
        <v>0</v>
      </c>
      <c r="CG994">
        <f>A!CF994</f>
        <v>0</v>
      </c>
      <c r="CH994">
        <f>A!CG994</f>
        <v>0</v>
      </c>
      <c r="CI994">
        <f>A!CH994</f>
        <v>0</v>
      </c>
      <c r="CJ994">
        <f>A!CI994</f>
        <v>0</v>
      </c>
      <c r="CK994">
        <f>A!CJ994</f>
        <v>0</v>
      </c>
      <c r="CL994">
        <f>A!CK994</f>
        <v>0</v>
      </c>
      <c r="CM994">
        <f>A!CL994</f>
        <v>0</v>
      </c>
      <c r="CN994">
        <f>A!CM994</f>
        <v>0</v>
      </c>
      <c r="CO994">
        <f>A!CN994</f>
        <v>0</v>
      </c>
      <c r="CP994">
        <f>A!CO994</f>
        <v>0</v>
      </c>
      <c r="CQ994">
        <f>A!CO1304</f>
        <v>0</v>
      </c>
      <c r="CR994">
        <f>A!CP994</f>
        <v>0</v>
      </c>
      <c r="CS994">
        <f>A!CQ994</f>
        <v>0</v>
      </c>
    </row>
    <row r="995" spans="1:97" x14ac:dyDescent="0.2">
      <c r="A995">
        <f>A!A995</f>
        <v>0</v>
      </c>
      <c r="B995">
        <f>A!B995</f>
        <v>0</v>
      </c>
      <c r="C995">
        <f>A!C995</f>
        <v>0</v>
      </c>
      <c r="D995">
        <f>A!D995</f>
        <v>0</v>
      </c>
      <c r="E995">
        <f>A!E995</f>
        <v>0</v>
      </c>
      <c r="F995">
        <f>A!F995</f>
        <v>0</v>
      </c>
      <c r="G995">
        <f>A!G995</f>
        <v>0</v>
      </c>
      <c r="H995">
        <f>A!H995</f>
        <v>0</v>
      </c>
      <c r="I995">
        <f>A!I995</f>
        <v>0</v>
      </c>
      <c r="J995">
        <f>A!J995</f>
        <v>0</v>
      </c>
      <c r="K995">
        <f>A!K995</f>
        <v>0</v>
      </c>
      <c r="L995">
        <f>A!L995</f>
        <v>0</v>
      </c>
      <c r="M995">
        <f>A!M995</f>
        <v>0</v>
      </c>
      <c r="N995">
        <f>A!N995</f>
        <v>0</v>
      </c>
      <c r="O995">
        <f>A!O995</f>
        <v>0</v>
      </c>
      <c r="P995" s="23" t="str">
        <f>IF(A!P995="","",INDEX(B!$A$1:$BT$2000,MATCH(A!P995,B!$AX$1:$AX$2000,0),D!$B$5))</f>
        <v/>
      </c>
      <c r="Q995">
        <f>A!Q995</f>
        <v>0</v>
      </c>
      <c r="R995">
        <f>A!R995</f>
        <v>0</v>
      </c>
      <c r="S995">
        <f>A!S995</f>
        <v>0</v>
      </c>
      <c r="T995">
        <f>A!T995</f>
        <v>0</v>
      </c>
      <c r="U995">
        <f>A!U995</f>
        <v>0</v>
      </c>
      <c r="V995" s="23">
        <f>IF(A!V995="&lt;",1,A!V995)</f>
        <v>0</v>
      </c>
      <c r="W995">
        <f>A!W995</f>
        <v>0</v>
      </c>
      <c r="X995">
        <f>A!X995</f>
        <v>0</v>
      </c>
      <c r="Y995">
        <f>A!Y995</f>
        <v>0</v>
      </c>
      <c r="Z995" s="23">
        <f t="shared" si="15"/>
        <v>0</v>
      </c>
      <c r="AA995">
        <f>A!Z995</f>
        <v>0</v>
      </c>
      <c r="AB995">
        <f>A!AA995</f>
        <v>0</v>
      </c>
      <c r="AC995">
        <f>A!AB995</f>
        <v>0</v>
      </c>
      <c r="AD995">
        <f>A!AC995</f>
        <v>0</v>
      </c>
      <c r="AE995">
        <f>A!AD995</f>
        <v>0</v>
      </c>
      <c r="AF995">
        <f>A!AE995</f>
        <v>0</v>
      </c>
      <c r="AG995">
        <f>A!AF995</f>
        <v>0</v>
      </c>
      <c r="AH995">
        <f>A!AG995</f>
        <v>0</v>
      </c>
      <c r="AI995">
        <f>A!AH995</f>
        <v>0</v>
      </c>
      <c r="AJ995">
        <f>A!AI995</f>
        <v>0</v>
      </c>
      <c r="AK995">
        <f>A!AJ995</f>
        <v>0</v>
      </c>
      <c r="AL995">
        <f>A!AK995</f>
        <v>0</v>
      </c>
      <c r="AM995">
        <f>A!AL995</f>
        <v>0</v>
      </c>
      <c r="AN995">
        <f>A!AM995</f>
        <v>0</v>
      </c>
      <c r="AO995">
        <f>A!AN995</f>
        <v>0</v>
      </c>
      <c r="AP995">
        <f>A!AO995</f>
        <v>0</v>
      </c>
      <c r="AQ995">
        <f>A!AP995</f>
        <v>0</v>
      </c>
      <c r="AR995">
        <f>A!AQ995</f>
        <v>0</v>
      </c>
      <c r="AS995">
        <f>A!AR995</f>
        <v>0</v>
      </c>
      <c r="AT995">
        <f>A!AS995</f>
        <v>0</v>
      </c>
      <c r="AU995">
        <f>A!AT995</f>
        <v>0</v>
      </c>
      <c r="AV995">
        <f>A!AU995</f>
        <v>0</v>
      </c>
      <c r="AW995" s="23" t="str">
        <f>IF(A!AV995=0,"",A!AV995)</f>
        <v/>
      </c>
      <c r="AX995">
        <f>A!AW995</f>
        <v>0</v>
      </c>
      <c r="AY995">
        <f>A!AX995</f>
        <v>0</v>
      </c>
      <c r="AZ995">
        <f>A!AY995</f>
        <v>0</v>
      </c>
      <c r="BA995">
        <f>A!AZ995</f>
        <v>0</v>
      </c>
      <c r="BB995">
        <f>A!BA995</f>
        <v>0</v>
      </c>
      <c r="BC995">
        <f>A!BB995</f>
        <v>0</v>
      </c>
      <c r="BD995">
        <f>A!BC995</f>
        <v>0</v>
      </c>
      <c r="BE995">
        <f>A!BD995</f>
        <v>0</v>
      </c>
      <c r="BF995">
        <f>A!BE995</f>
        <v>0</v>
      </c>
      <c r="BG995">
        <f>A!BF995</f>
        <v>0</v>
      </c>
      <c r="BH995">
        <f>A!BG995</f>
        <v>0</v>
      </c>
      <c r="BI995">
        <f>A!BH995</f>
        <v>0</v>
      </c>
      <c r="BJ995">
        <f>A!BI995</f>
        <v>0</v>
      </c>
      <c r="BK995">
        <f>A!BJ995</f>
        <v>0</v>
      </c>
      <c r="BL995">
        <f>A!BK995</f>
        <v>0</v>
      </c>
      <c r="BM995">
        <f>A!BL995</f>
        <v>0</v>
      </c>
      <c r="BN995">
        <f>A!BM995</f>
        <v>0</v>
      </c>
      <c r="BO995">
        <f>A!BN995</f>
        <v>0</v>
      </c>
      <c r="BP995">
        <f>A!BO995</f>
        <v>0</v>
      </c>
      <c r="BQ995">
        <f>A!BP995</f>
        <v>0</v>
      </c>
      <c r="BR995">
        <f>A!BQ995</f>
        <v>0</v>
      </c>
      <c r="BS995">
        <f>A!BR995</f>
        <v>0</v>
      </c>
      <c r="BT995">
        <f>A!BS995</f>
        <v>0</v>
      </c>
      <c r="BU995">
        <f>A!BT995</f>
        <v>0</v>
      </c>
      <c r="BV995">
        <f>A!BU995</f>
        <v>0</v>
      </c>
      <c r="BW995">
        <f>A!BV995</f>
        <v>0</v>
      </c>
      <c r="BX995">
        <f>A!BW995</f>
        <v>0</v>
      </c>
      <c r="BY995">
        <f>A!BX995</f>
        <v>0</v>
      </c>
      <c r="BZ995">
        <f>A!BY995</f>
        <v>0</v>
      </c>
      <c r="CA995">
        <f>A!BZ995</f>
        <v>0</v>
      </c>
      <c r="CB995">
        <f>A!CA995</f>
        <v>0</v>
      </c>
      <c r="CC995">
        <f>A!CB995</f>
        <v>0</v>
      </c>
      <c r="CD995">
        <f>A!CC995</f>
        <v>0</v>
      </c>
      <c r="CE995">
        <f>A!CD995</f>
        <v>0</v>
      </c>
      <c r="CF995">
        <f>A!CE995</f>
        <v>0</v>
      </c>
      <c r="CG995">
        <f>A!CF995</f>
        <v>0</v>
      </c>
      <c r="CH995">
        <f>A!CG995</f>
        <v>0</v>
      </c>
      <c r="CI995">
        <f>A!CH995</f>
        <v>0</v>
      </c>
      <c r="CJ995">
        <f>A!CI995</f>
        <v>0</v>
      </c>
      <c r="CK995">
        <f>A!CJ995</f>
        <v>0</v>
      </c>
      <c r="CL995">
        <f>A!CK995</f>
        <v>0</v>
      </c>
      <c r="CM995">
        <f>A!CL995</f>
        <v>0</v>
      </c>
      <c r="CN995">
        <f>A!CM995</f>
        <v>0</v>
      </c>
      <c r="CO995">
        <f>A!CN995</f>
        <v>0</v>
      </c>
      <c r="CP995">
        <f>A!CO995</f>
        <v>0</v>
      </c>
      <c r="CQ995">
        <f>A!CO1305</f>
        <v>0</v>
      </c>
      <c r="CR995">
        <f>A!CP995</f>
        <v>0</v>
      </c>
      <c r="CS995">
        <f>A!CQ995</f>
        <v>0</v>
      </c>
    </row>
    <row r="996" spans="1:97" x14ac:dyDescent="0.2">
      <c r="A996">
        <f>A!A996</f>
        <v>0</v>
      </c>
      <c r="B996">
        <f>A!B996</f>
        <v>0</v>
      </c>
      <c r="C996">
        <f>A!C996</f>
        <v>0</v>
      </c>
      <c r="D996">
        <f>A!D996</f>
        <v>0</v>
      </c>
      <c r="E996">
        <f>A!E996</f>
        <v>0</v>
      </c>
      <c r="F996">
        <f>A!F996</f>
        <v>0</v>
      </c>
      <c r="G996">
        <f>A!G996</f>
        <v>0</v>
      </c>
      <c r="H996">
        <f>A!H996</f>
        <v>0</v>
      </c>
      <c r="I996">
        <f>A!I996</f>
        <v>0</v>
      </c>
      <c r="J996">
        <f>A!J996</f>
        <v>0</v>
      </c>
      <c r="K996">
        <f>A!K996</f>
        <v>0</v>
      </c>
      <c r="L996">
        <f>A!L996</f>
        <v>0</v>
      </c>
      <c r="M996">
        <f>A!M996</f>
        <v>0</v>
      </c>
      <c r="N996">
        <f>A!N996</f>
        <v>0</v>
      </c>
      <c r="O996">
        <f>A!O996</f>
        <v>0</v>
      </c>
      <c r="P996" s="23" t="str">
        <f>IF(A!P996="","",INDEX(B!$A$1:$BT$2000,MATCH(A!P996,B!$AX$1:$AX$2000,0),D!$B$5))</f>
        <v/>
      </c>
      <c r="Q996">
        <f>A!Q996</f>
        <v>0</v>
      </c>
      <c r="R996">
        <f>A!R996</f>
        <v>0</v>
      </c>
      <c r="S996">
        <f>A!S996</f>
        <v>0</v>
      </c>
      <c r="T996">
        <f>A!T996</f>
        <v>0</v>
      </c>
      <c r="U996">
        <f>A!U996</f>
        <v>0</v>
      </c>
      <c r="V996" s="23">
        <f>IF(A!V996="&lt;",1,A!V996)</f>
        <v>0</v>
      </c>
      <c r="W996">
        <f>A!W996</f>
        <v>0</v>
      </c>
      <c r="X996">
        <f>A!X996</f>
        <v>0</v>
      </c>
      <c r="Y996">
        <f>A!Y996</f>
        <v>0</v>
      </c>
      <c r="Z996" s="23">
        <f t="shared" si="15"/>
        <v>0</v>
      </c>
      <c r="AA996">
        <f>A!Z996</f>
        <v>0</v>
      </c>
      <c r="AB996">
        <f>A!AA996</f>
        <v>0</v>
      </c>
      <c r="AC996">
        <f>A!AB996</f>
        <v>0</v>
      </c>
      <c r="AD996">
        <f>A!AC996</f>
        <v>0</v>
      </c>
      <c r="AE996">
        <f>A!AD996</f>
        <v>0</v>
      </c>
      <c r="AF996">
        <f>A!AE996</f>
        <v>0</v>
      </c>
      <c r="AG996">
        <f>A!AF996</f>
        <v>0</v>
      </c>
      <c r="AH996">
        <f>A!AG996</f>
        <v>0</v>
      </c>
      <c r="AI996">
        <f>A!AH996</f>
        <v>0</v>
      </c>
      <c r="AJ996">
        <f>A!AI996</f>
        <v>0</v>
      </c>
      <c r="AK996">
        <f>A!AJ996</f>
        <v>0</v>
      </c>
      <c r="AL996">
        <f>A!AK996</f>
        <v>0</v>
      </c>
      <c r="AM996">
        <f>A!AL996</f>
        <v>0</v>
      </c>
      <c r="AN996">
        <f>A!AM996</f>
        <v>0</v>
      </c>
      <c r="AO996">
        <f>A!AN996</f>
        <v>0</v>
      </c>
      <c r="AP996">
        <f>A!AO996</f>
        <v>0</v>
      </c>
      <c r="AQ996">
        <f>A!AP996</f>
        <v>0</v>
      </c>
      <c r="AR996">
        <f>A!AQ996</f>
        <v>0</v>
      </c>
      <c r="AS996">
        <f>A!AR996</f>
        <v>0</v>
      </c>
      <c r="AT996">
        <f>A!AS996</f>
        <v>0</v>
      </c>
      <c r="AU996">
        <f>A!AT996</f>
        <v>0</v>
      </c>
      <c r="AV996">
        <f>A!AU996</f>
        <v>0</v>
      </c>
      <c r="AW996" s="23" t="str">
        <f>IF(A!AV996=0,"",A!AV996)</f>
        <v/>
      </c>
      <c r="AX996">
        <f>A!AW996</f>
        <v>0</v>
      </c>
      <c r="AY996">
        <f>A!AX996</f>
        <v>0</v>
      </c>
      <c r="AZ996">
        <f>A!AY996</f>
        <v>0</v>
      </c>
      <c r="BA996">
        <f>A!AZ996</f>
        <v>0</v>
      </c>
      <c r="BB996">
        <f>A!BA996</f>
        <v>0</v>
      </c>
      <c r="BC996">
        <f>A!BB996</f>
        <v>0</v>
      </c>
      <c r="BD996">
        <f>A!BC996</f>
        <v>0</v>
      </c>
      <c r="BE996">
        <f>A!BD996</f>
        <v>0</v>
      </c>
      <c r="BF996">
        <f>A!BE996</f>
        <v>0</v>
      </c>
      <c r="BG996">
        <f>A!BF996</f>
        <v>0</v>
      </c>
      <c r="BH996">
        <f>A!BG996</f>
        <v>0</v>
      </c>
      <c r="BI996">
        <f>A!BH996</f>
        <v>0</v>
      </c>
      <c r="BJ996">
        <f>A!BI996</f>
        <v>0</v>
      </c>
      <c r="BK996">
        <f>A!BJ996</f>
        <v>0</v>
      </c>
      <c r="BL996">
        <f>A!BK996</f>
        <v>0</v>
      </c>
      <c r="BM996">
        <f>A!BL996</f>
        <v>0</v>
      </c>
      <c r="BN996">
        <f>A!BM996</f>
        <v>0</v>
      </c>
      <c r="BO996">
        <f>A!BN996</f>
        <v>0</v>
      </c>
      <c r="BP996">
        <f>A!BO996</f>
        <v>0</v>
      </c>
      <c r="BQ996">
        <f>A!BP996</f>
        <v>0</v>
      </c>
      <c r="BR996">
        <f>A!BQ996</f>
        <v>0</v>
      </c>
      <c r="BS996">
        <f>A!BR996</f>
        <v>0</v>
      </c>
      <c r="BT996">
        <f>A!BS996</f>
        <v>0</v>
      </c>
      <c r="BU996">
        <f>A!BT996</f>
        <v>0</v>
      </c>
      <c r="BV996">
        <f>A!BU996</f>
        <v>0</v>
      </c>
      <c r="BW996">
        <f>A!BV996</f>
        <v>0</v>
      </c>
      <c r="BX996">
        <f>A!BW996</f>
        <v>0</v>
      </c>
      <c r="BY996">
        <f>A!BX996</f>
        <v>0</v>
      </c>
      <c r="BZ996">
        <f>A!BY996</f>
        <v>0</v>
      </c>
      <c r="CA996">
        <f>A!BZ996</f>
        <v>0</v>
      </c>
      <c r="CB996">
        <f>A!CA996</f>
        <v>0</v>
      </c>
      <c r="CC996">
        <f>A!CB996</f>
        <v>0</v>
      </c>
      <c r="CD996">
        <f>A!CC996</f>
        <v>0</v>
      </c>
      <c r="CE996">
        <f>A!CD996</f>
        <v>0</v>
      </c>
      <c r="CF996">
        <f>A!CE996</f>
        <v>0</v>
      </c>
      <c r="CG996">
        <f>A!CF996</f>
        <v>0</v>
      </c>
      <c r="CH996">
        <f>A!CG996</f>
        <v>0</v>
      </c>
      <c r="CI996">
        <f>A!CH996</f>
        <v>0</v>
      </c>
      <c r="CJ996">
        <f>A!CI996</f>
        <v>0</v>
      </c>
      <c r="CK996">
        <f>A!CJ996</f>
        <v>0</v>
      </c>
      <c r="CL996">
        <f>A!CK996</f>
        <v>0</v>
      </c>
      <c r="CM996">
        <f>A!CL996</f>
        <v>0</v>
      </c>
      <c r="CN996">
        <f>A!CM996</f>
        <v>0</v>
      </c>
      <c r="CO996">
        <f>A!CN996</f>
        <v>0</v>
      </c>
      <c r="CP996">
        <f>A!CO996</f>
        <v>0</v>
      </c>
      <c r="CQ996">
        <f>A!CO1306</f>
        <v>0</v>
      </c>
      <c r="CR996">
        <f>A!CP996</f>
        <v>0</v>
      </c>
      <c r="CS996">
        <f>A!CQ996</f>
        <v>0</v>
      </c>
    </row>
    <row r="997" spans="1:97" x14ac:dyDescent="0.2">
      <c r="A997">
        <f>A!A997</f>
        <v>0</v>
      </c>
      <c r="B997">
        <f>A!B997</f>
        <v>0</v>
      </c>
      <c r="C997">
        <f>A!C997</f>
        <v>0</v>
      </c>
      <c r="D997">
        <f>A!D997</f>
        <v>0</v>
      </c>
      <c r="E997">
        <f>A!E997</f>
        <v>0</v>
      </c>
      <c r="F997">
        <f>A!F997</f>
        <v>0</v>
      </c>
      <c r="G997">
        <f>A!G997</f>
        <v>0</v>
      </c>
      <c r="H997">
        <f>A!H997</f>
        <v>0</v>
      </c>
      <c r="I997">
        <f>A!I997</f>
        <v>0</v>
      </c>
      <c r="J997">
        <f>A!J997</f>
        <v>0</v>
      </c>
      <c r="K997">
        <f>A!K997</f>
        <v>0</v>
      </c>
      <c r="L997">
        <f>A!L997</f>
        <v>0</v>
      </c>
      <c r="M997">
        <f>A!M997</f>
        <v>0</v>
      </c>
      <c r="N997">
        <f>A!N997</f>
        <v>0</v>
      </c>
      <c r="O997">
        <f>A!O997</f>
        <v>0</v>
      </c>
      <c r="P997" s="23" t="str">
        <f>IF(A!P997="","",INDEX(B!$A$1:$BT$2000,MATCH(A!P997,B!$AX$1:$AX$2000,0),D!$B$5))</f>
        <v/>
      </c>
      <c r="Q997">
        <f>A!Q997</f>
        <v>0</v>
      </c>
      <c r="R997">
        <f>A!R997</f>
        <v>0</v>
      </c>
      <c r="S997">
        <f>A!S997</f>
        <v>0</v>
      </c>
      <c r="T997">
        <f>A!T997</f>
        <v>0</v>
      </c>
      <c r="U997">
        <f>A!U997</f>
        <v>0</v>
      </c>
      <c r="V997" s="23">
        <f>IF(A!V997="&lt;",1,A!V997)</f>
        <v>0</v>
      </c>
      <c r="W997">
        <f>A!W997</f>
        <v>0</v>
      </c>
      <c r="X997">
        <f>A!X997</f>
        <v>0</v>
      </c>
      <c r="Y997">
        <f>A!Y997</f>
        <v>0</v>
      </c>
      <c r="Z997" s="23">
        <f t="shared" si="15"/>
        <v>0</v>
      </c>
      <c r="AA997">
        <f>A!Z997</f>
        <v>0</v>
      </c>
      <c r="AB997">
        <f>A!AA997</f>
        <v>0</v>
      </c>
      <c r="AC997">
        <f>A!AB997</f>
        <v>0</v>
      </c>
      <c r="AD997">
        <f>A!AC997</f>
        <v>0</v>
      </c>
      <c r="AE997">
        <f>A!AD997</f>
        <v>0</v>
      </c>
      <c r="AF997">
        <f>A!AE997</f>
        <v>0</v>
      </c>
      <c r="AG997">
        <f>A!AF997</f>
        <v>0</v>
      </c>
      <c r="AH997">
        <f>A!AG997</f>
        <v>0</v>
      </c>
      <c r="AI997">
        <f>A!AH997</f>
        <v>0</v>
      </c>
      <c r="AJ997">
        <f>A!AI997</f>
        <v>0</v>
      </c>
      <c r="AK997">
        <f>A!AJ997</f>
        <v>0</v>
      </c>
      <c r="AL997">
        <f>A!AK997</f>
        <v>0</v>
      </c>
      <c r="AM997">
        <f>A!AL997</f>
        <v>0</v>
      </c>
      <c r="AN997">
        <f>A!AM997</f>
        <v>0</v>
      </c>
      <c r="AO997">
        <f>A!AN997</f>
        <v>0</v>
      </c>
      <c r="AP997">
        <f>A!AO997</f>
        <v>0</v>
      </c>
      <c r="AQ997">
        <f>A!AP997</f>
        <v>0</v>
      </c>
      <c r="AR997">
        <f>A!AQ997</f>
        <v>0</v>
      </c>
      <c r="AS997">
        <f>A!AR997</f>
        <v>0</v>
      </c>
      <c r="AT997">
        <f>A!AS997</f>
        <v>0</v>
      </c>
      <c r="AU997">
        <f>A!AT997</f>
        <v>0</v>
      </c>
      <c r="AV997">
        <f>A!AU997</f>
        <v>0</v>
      </c>
      <c r="AW997" s="23" t="str">
        <f>IF(A!AV997=0,"",A!AV997)</f>
        <v/>
      </c>
      <c r="AX997">
        <f>A!AW997</f>
        <v>0</v>
      </c>
      <c r="AY997">
        <f>A!AX997</f>
        <v>0</v>
      </c>
      <c r="AZ997">
        <f>A!AY997</f>
        <v>0</v>
      </c>
      <c r="BA997">
        <f>A!AZ997</f>
        <v>0</v>
      </c>
      <c r="BB997">
        <f>A!BA997</f>
        <v>0</v>
      </c>
      <c r="BC997">
        <f>A!BB997</f>
        <v>0</v>
      </c>
      <c r="BD997">
        <f>A!BC997</f>
        <v>0</v>
      </c>
      <c r="BE997">
        <f>A!BD997</f>
        <v>0</v>
      </c>
      <c r="BF997">
        <f>A!BE997</f>
        <v>0</v>
      </c>
      <c r="BG997">
        <f>A!BF997</f>
        <v>0</v>
      </c>
      <c r="BH997">
        <f>A!BG997</f>
        <v>0</v>
      </c>
      <c r="BI997">
        <f>A!BH997</f>
        <v>0</v>
      </c>
      <c r="BJ997">
        <f>A!BI997</f>
        <v>0</v>
      </c>
      <c r="BK997">
        <f>A!BJ997</f>
        <v>0</v>
      </c>
      <c r="BL997">
        <f>A!BK997</f>
        <v>0</v>
      </c>
      <c r="BM997">
        <f>A!BL997</f>
        <v>0</v>
      </c>
      <c r="BN997">
        <f>A!BM997</f>
        <v>0</v>
      </c>
      <c r="BO997">
        <f>A!BN997</f>
        <v>0</v>
      </c>
      <c r="BP997">
        <f>A!BO997</f>
        <v>0</v>
      </c>
      <c r="BQ997">
        <f>A!BP997</f>
        <v>0</v>
      </c>
      <c r="BR997">
        <f>A!BQ997</f>
        <v>0</v>
      </c>
      <c r="BS997">
        <f>A!BR997</f>
        <v>0</v>
      </c>
      <c r="BT997">
        <f>A!BS997</f>
        <v>0</v>
      </c>
      <c r="BU997">
        <f>A!BT997</f>
        <v>0</v>
      </c>
      <c r="BV997">
        <f>A!BU997</f>
        <v>0</v>
      </c>
      <c r="BW997">
        <f>A!BV997</f>
        <v>0</v>
      </c>
      <c r="BX997">
        <f>A!BW997</f>
        <v>0</v>
      </c>
      <c r="BY997">
        <f>A!BX997</f>
        <v>0</v>
      </c>
      <c r="BZ997">
        <f>A!BY997</f>
        <v>0</v>
      </c>
      <c r="CA997">
        <f>A!BZ997</f>
        <v>0</v>
      </c>
      <c r="CB997">
        <f>A!CA997</f>
        <v>0</v>
      </c>
      <c r="CC997">
        <f>A!CB997</f>
        <v>0</v>
      </c>
      <c r="CD997">
        <f>A!CC997</f>
        <v>0</v>
      </c>
      <c r="CE997">
        <f>A!CD997</f>
        <v>0</v>
      </c>
      <c r="CF997">
        <f>A!CE997</f>
        <v>0</v>
      </c>
      <c r="CG997">
        <f>A!CF997</f>
        <v>0</v>
      </c>
      <c r="CH997">
        <f>A!CG997</f>
        <v>0</v>
      </c>
      <c r="CI997">
        <f>A!CH997</f>
        <v>0</v>
      </c>
      <c r="CJ997">
        <f>A!CI997</f>
        <v>0</v>
      </c>
      <c r="CK997">
        <f>A!CJ997</f>
        <v>0</v>
      </c>
      <c r="CL997">
        <f>A!CK997</f>
        <v>0</v>
      </c>
      <c r="CM997">
        <f>A!CL997</f>
        <v>0</v>
      </c>
      <c r="CN997">
        <f>A!CM997</f>
        <v>0</v>
      </c>
      <c r="CO997">
        <f>A!CN997</f>
        <v>0</v>
      </c>
      <c r="CP997">
        <f>A!CO997</f>
        <v>0</v>
      </c>
      <c r="CQ997">
        <f>A!CO1307</f>
        <v>0</v>
      </c>
      <c r="CR997">
        <f>A!CP997</f>
        <v>0</v>
      </c>
      <c r="CS997">
        <f>A!CQ997</f>
        <v>0</v>
      </c>
    </row>
    <row r="998" spans="1:97" x14ac:dyDescent="0.2">
      <c r="A998">
        <f>A!A998</f>
        <v>0</v>
      </c>
      <c r="B998">
        <f>A!B998</f>
        <v>0</v>
      </c>
      <c r="C998">
        <f>A!C998</f>
        <v>0</v>
      </c>
      <c r="D998">
        <f>A!D998</f>
        <v>0</v>
      </c>
      <c r="E998">
        <f>A!E998</f>
        <v>0</v>
      </c>
      <c r="F998">
        <f>A!F998</f>
        <v>0</v>
      </c>
      <c r="G998">
        <f>A!G998</f>
        <v>0</v>
      </c>
      <c r="H998">
        <f>A!H998</f>
        <v>0</v>
      </c>
      <c r="I998">
        <f>A!I998</f>
        <v>0</v>
      </c>
      <c r="J998">
        <f>A!J998</f>
        <v>0</v>
      </c>
      <c r="K998">
        <f>A!K998</f>
        <v>0</v>
      </c>
      <c r="L998">
        <f>A!L998</f>
        <v>0</v>
      </c>
      <c r="M998">
        <f>A!M998</f>
        <v>0</v>
      </c>
      <c r="N998">
        <f>A!N998</f>
        <v>0</v>
      </c>
      <c r="O998">
        <f>A!O998</f>
        <v>0</v>
      </c>
      <c r="P998" s="23" t="str">
        <f>IF(A!P998="","",INDEX(B!$A$1:$BT$2000,MATCH(A!P998,B!$AX$1:$AX$2000,0),D!$B$5))</f>
        <v/>
      </c>
      <c r="Q998">
        <f>A!Q998</f>
        <v>0</v>
      </c>
      <c r="R998">
        <f>A!R998</f>
        <v>0</v>
      </c>
      <c r="S998">
        <f>A!S998</f>
        <v>0</v>
      </c>
      <c r="T998">
        <f>A!T998</f>
        <v>0</v>
      </c>
      <c r="U998">
        <f>A!U998</f>
        <v>0</v>
      </c>
      <c r="V998" s="23">
        <f>IF(A!V998="&lt;",1,A!V998)</f>
        <v>0</v>
      </c>
      <c r="W998">
        <f>A!W998</f>
        <v>0</v>
      </c>
      <c r="X998">
        <f>A!X998</f>
        <v>0</v>
      </c>
      <c r="Y998">
        <f>A!Y998</f>
        <v>0</v>
      </c>
      <c r="Z998" s="23">
        <f t="shared" si="15"/>
        <v>0</v>
      </c>
      <c r="AA998">
        <f>A!Z998</f>
        <v>0</v>
      </c>
      <c r="AB998">
        <f>A!AA998</f>
        <v>0</v>
      </c>
      <c r="AC998">
        <f>A!AB998</f>
        <v>0</v>
      </c>
      <c r="AD998">
        <f>A!AC998</f>
        <v>0</v>
      </c>
      <c r="AE998">
        <f>A!AD998</f>
        <v>0</v>
      </c>
      <c r="AF998">
        <f>A!AE998</f>
        <v>0</v>
      </c>
      <c r="AG998">
        <f>A!AF998</f>
        <v>0</v>
      </c>
      <c r="AH998">
        <f>A!AG998</f>
        <v>0</v>
      </c>
      <c r="AI998">
        <f>A!AH998</f>
        <v>0</v>
      </c>
      <c r="AJ998">
        <f>A!AI998</f>
        <v>0</v>
      </c>
      <c r="AK998">
        <f>A!AJ998</f>
        <v>0</v>
      </c>
      <c r="AL998">
        <f>A!AK998</f>
        <v>0</v>
      </c>
      <c r="AM998">
        <f>A!AL998</f>
        <v>0</v>
      </c>
      <c r="AN998">
        <f>A!AM998</f>
        <v>0</v>
      </c>
      <c r="AO998">
        <f>A!AN998</f>
        <v>0</v>
      </c>
      <c r="AP998">
        <f>A!AO998</f>
        <v>0</v>
      </c>
      <c r="AQ998">
        <f>A!AP998</f>
        <v>0</v>
      </c>
      <c r="AR998">
        <f>A!AQ998</f>
        <v>0</v>
      </c>
      <c r="AS998">
        <f>A!AR998</f>
        <v>0</v>
      </c>
      <c r="AT998">
        <f>A!AS998</f>
        <v>0</v>
      </c>
      <c r="AU998">
        <f>A!AT998</f>
        <v>0</v>
      </c>
      <c r="AV998">
        <f>A!AU998</f>
        <v>0</v>
      </c>
      <c r="AW998" s="23" t="str">
        <f>IF(A!AV998=0,"",A!AV998)</f>
        <v/>
      </c>
      <c r="AX998">
        <f>A!AW998</f>
        <v>0</v>
      </c>
      <c r="AY998">
        <f>A!AX998</f>
        <v>0</v>
      </c>
      <c r="AZ998">
        <f>A!AY998</f>
        <v>0</v>
      </c>
      <c r="BA998">
        <f>A!AZ998</f>
        <v>0</v>
      </c>
      <c r="BB998">
        <f>A!BA998</f>
        <v>0</v>
      </c>
      <c r="BC998">
        <f>A!BB998</f>
        <v>0</v>
      </c>
      <c r="BD998">
        <f>A!BC998</f>
        <v>0</v>
      </c>
      <c r="BE998">
        <f>A!BD998</f>
        <v>0</v>
      </c>
      <c r="BF998">
        <f>A!BE998</f>
        <v>0</v>
      </c>
      <c r="BG998">
        <f>A!BF998</f>
        <v>0</v>
      </c>
      <c r="BH998">
        <f>A!BG998</f>
        <v>0</v>
      </c>
      <c r="BI998">
        <f>A!BH998</f>
        <v>0</v>
      </c>
      <c r="BJ998">
        <f>A!BI998</f>
        <v>0</v>
      </c>
      <c r="BK998">
        <f>A!BJ998</f>
        <v>0</v>
      </c>
      <c r="BL998">
        <f>A!BK998</f>
        <v>0</v>
      </c>
      <c r="BM998">
        <f>A!BL998</f>
        <v>0</v>
      </c>
      <c r="BN998">
        <f>A!BM998</f>
        <v>0</v>
      </c>
      <c r="BO998">
        <f>A!BN998</f>
        <v>0</v>
      </c>
      <c r="BP998">
        <f>A!BO998</f>
        <v>0</v>
      </c>
      <c r="BQ998">
        <f>A!BP998</f>
        <v>0</v>
      </c>
      <c r="BR998">
        <f>A!BQ998</f>
        <v>0</v>
      </c>
      <c r="BS998">
        <f>A!BR998</f>
        <v>0</v>
      </c>
      <c r="BT998">
        <f>A!BS998</f>
        <v>0</v>
      </c>
      <c r="BU998">
        <f>A!BT998</f>
        <v>0</v>
      </c>
      <c r="BV998">
        <f>A!BU998</f>
        <v>0</v>
      </c>
      <c r="BW998">
        <f>A!BV998</f>
        <v>0</v>
      </c>
      <c r="BX998">
        <f>A!BW998</f>
        <v>0</v>
      </c>
      <c r="BY998">
        <f>A!BX998</f>
        <v>0</v>
      </c>
      <c r="BZ998">
        <f>A!BY998</f>
        <v>0</v>
      </c>
      <c r="CA998">
        <f>A!BZ998</f>
        <v>0</v>
      </c>
      <c r="CB998">
        <f>A!CA998</f>
        <v>0</v>
      </c>
      <c r="CC998">
        <f>A!CB998</f>
        <v>0</v>
      </c>
      <c r="CD998">
        <f>A!CC998</f>
        <v>0</v>
      </c>
      <c r="CE998">
        <f>A!CD998</f>
        <v>0</v>
      </c>
      <c r="CF998">
        <f>A!CE998</f>
        <v>0</v>
      </c>
      <c r="CG998">
        <f>A!CF998</f>
        <v>0</v>
      </c>
      <c r="CH998">
        <f>A!CG998</f>
        <v>0</v>
      </c>
      <c r="CI998">
        <f>A!CH998</f>
        <v>0</v>
      </c>
      <c r="CJ998">
        <f>A!CI998</f>
        <v>0</v>
      </c>
      <c r="CK998">
        <f>A!CJ998</f>
        <v>0</v>
      </c>
      <c r="CL998">
        <f>A!CK998</f>
        <v>0</v>
      </c>
      <c r="CM998">
        <f>A!CL998</f>
        <v>0</v>
      </c>
      <c r="CN998">
        <f>A!CM998</f>
        <v>0</v>
      </c>
      <c r="CO998">
        <f>A!CN998</f>
        <v>0</v>
      </c>
      <c r="CP998">
        <f>A!CO998</f>
        <v>0</v>
      </c>
      <c r="CQ998">
        <f>A!CO1308</f>
        <v>0</v>
      </c>
      <c r="CR998">
        <f>A!CP998</f>
        <v>0</v>
      </c>
      <c r="CS998">
        <f>A!CQ998</f>
        <v>0</v>
      </c>
    </row>
    <row r="999" spans="1:97" x14ac:dyDescent="0.2">
      <c r="A999">
        <f>A!A999</f>
        <v>0</v>
      </c>
      <c r="B999">
        <f>A!B999</f>
        <v>0</v>
      </c>
      <c r="C999">
        <f>A!C999</f>
        <v>0</v>
      </c>
      <c r="D999">
        <f>A!D999</f>
        <v>0</v>
      </c>
      <c r="E999">
        <f>A!E999</f>
        <v>0</v>
      </c>
      <c r="F999">
        <f>A!F999</f>
        <v>0</v>
      </c>
      <c r="G999">
        <f>A!G999</f>
        <v>0</v>
      </c>
      <c r="H999">
        <f>A!H999</f>
        <v>0</v>
      </c>
      <c r="I999">
        <f>A!I999</f>
        <v>0</v>
      </c>
      <c r="J999">
        <f>A!J999</f>
        <v>0</v>
      </c>
      <c r="K999">
        <f>A!K999</f>
        <v>0</v>
      </c>
      <c r="L999">
        <f>A!L999</f>
        <v>0</v>
      </c>
      <c r="M999">
        <f>A!M999</f>
        <v>0</v>
      </c>
      <c r="N999">
        <f>A!N999</f>
        <v>0</v>
      </c>
      <c r="O999">
        <f>A!O999</f>
        <v>0</v>
      </c>
      <c r="P999" s="23" t="str">
        <f>IF(A!P999="","",INDEX(B!$A$1:$BT$2000,MATCH(A!P999,B!$AX$1:$AX$2000,0),D!$B$5))</f>
        <v/>
      </c>
      <c r="Q999">
        <f>A!Q999</f>
        <v>0</v>
      </c>
      <c r="R999">
        <f>A!R999</f>
        <v>0</v>
      </c>
      <c r="S999">
        <f>A!S999</f>
        <v>0</v>
      </c>
      <c r="T999">
        <f>A!T999</f>
        <v>0</v>
      </c>
      <c r="U999">
        <f>A!U999</f>
        <v>0</v>
      </c>
      <c r="V999" s="23">
        <f>IF(A!V999="&lt;",1,A!V999)</f>
        <v>0</v>
      </c>
      <c r="W999">
        <f>A!W999</f>
        <v>0</v>
      </c>
      <c r="X999">
        <f>A!X999</f>
        <v>0</v>
      </c>
      <c r="Y999">
        <f>A!Y999</f>
        <v>0</v>
      </c>
      <c r="Z999" s="23">
        <f t="shared" si="15"/>
        <v>0</v>
      </c>
      <c r="AA999">
        <f>A!Z999</f>
        <v>0</v>
      </c>
      <c r="AB999">
        <f>A!AA999</f>
        <v>0</v>
      </c>
      <c r="AC999">
        <f>A!AB999</f>
        <v>0</v>
      </c>
      <c r="AD999">
        <f>A!AC999</f>
        <v>0</v>
      </c>
      <c r="AE999">
        <f>A!AD999</f>
        <v>0</v>
      </c>
      <c r="AF999">
        <f>A!AE999</f>
        <v>0</v>
      </c>
      <c r="AG999">
        <f>A!AF999</f>
        <v>0</v>
      </c>
      <c r="AH999">
        <f>A!AG999</f>
        <v>0</v>
      </c>
      <c r="AI999">
        <f>A!AH999</f>
        <v>0</v>
      </c>
      <c r="AJ999">
        <f>A!AI999</f>
        <v>0</v>
      </c>
      <c r="AK999">
        <f>A!AJ999</f>
        <v>0</v>
      </c>
      <c r="AL999">
        <f>A!AK999</f>
        <v>0</v>
      </c>
      <c r="AM999">
        <f>A!AL999</f>
        <v>0</v>
      </c>
      <c r="AN999">
        <f>A!AM999</f>
        <v>0</v>
      </c>
      <c r="AO999">
        <f>A!AN999</f>
        <v>0</v>
      </c>
      <c r="AP999">
        <f>A!AO999</f>
        <v>0</v>
      </c>
      <c r="AQ999">
        <f>A!AP999</f>
        <v>0</v>
      </c>
      <c r="AR999">
        <f>A!AQ999</f>
        <v>0</v>
      </c>
      <c r="AS999">
        <f>A!AR999</f>
        <v>0</v>
      </c>
      <c r="AT999">
        <f>A!AS999</f>
        <v>0</v>
      </c>
      <c r="AU999">
        <f>A!AT999</f>
        <v>0</v>
      </c>
      <c r="AV999">
        <f>A!AU999</f>
        <v>0</v>
      </c>
      <c r="AW999" s="23" t="str">
        <f>IF(A!AV999=0,"",A!AV999)</f>
        <v/>
      </c>
      <c r="AX999">
        <f>A!AW999</f>
        <v>0</v>
      </c>
      <c r="AY999">
        <f>A!AX999</f>
        <v>0</v>
      </c>
      <c r="AZ999">
        <f>A!AY999</f>
        <v>0</v>
      </c>
      <c r="BA999">
        <f>A!AZ999</f>
        <v>0</v>
      </c>
      <c r="BB999">
        <f>A!BA999</f>
        <v>0</v>
      </c>
      <c r="BC999">
        <f>A!BB999</f>
        <v>0</v>
      </c>
      <c r="BD999">
        <f>A!BC999</f>
        <v>0</v>
      </c>
      <c r="BE999">
        <f>A!BD999</f>
        <v>0</v>
      </c>
      <c r="BF999">
        <f>A!BE999</f>
        <v>0</v>
      </c>
      <c r="BG999">
        <f>A!BF999</f>
        <v>0</v>
      </c>
      <c r="BH999">
        <f>A!BG999</f>
        <v>0</v>
      </c>
      <c r="BI999">
        <f>A!BH999</f>
        <v>0</v>
      </c>
      <c r="BJ999">
        <f>A!BI999</f>
        <v>0</v>
      </c>
      <c r="BK999">
        <f>A!BJ999</f>
        <v>0</v>
      </c>
      <c r="BL999">
        <f>A!BK999</f>
        <v>0</v>
      </c>
      <c r="BM999">
        <f>A!BL999</f>
        <v>0</v>
      </c>
      <c r="BN999">
        <f>A!BM999</f>
        <v>0</v>
      </c>
      <c r="BO999">
        <f>A!BN999</f>
        <v>0</v>
      </c>
      <c r="BP999">
        <f>A!BO999</f>
        <v>0</v>
      </c>
      <c r="BQ999">
        <f>A!BP999</f>
        <v>0</v>
      </c>
      <c r="BR999">
        <f>A!BQ999</f>
        <v>0</v>
      </c>
      <c r="BS999">
        <f>A!BR999</f>
        <v>0</v>
      </c>
      <c r="BT999">
        <f>A!BS999</f>
        <v>0</v>
      </c>
      <c r="BU999">
        <f>A!BT999</f>
        <v>0</v>
      </c>
      <c r="BV999">
        <f>A!BU999</f>
        <v>0</v>
      </c>
      <c r="BW999">
        <f>A!BV999</f>
        <v>0</v>
      </c>
      <c r="BX999">
        <f>A!BW999</f>
        <v>0</v>
      </c>
      <c r="BY999">
        <f>A!BX999</f>
        <v>0</v>
      </c>
      <c r="BZ999">
        <f>A!BY999</f>
        <v>0</v>
      </c>
      <c r="CA999">
        <f>A!BZ999</f>
        <v>0</v>
      </c>
      <c r="CB999">
        <f>A!CA999</f>
        <v>0</v>
      </c>
      <c r="CC999">
        <f>A!CB999</f>
        <v>0</v>
      </c>
      <c r="CD999">
        <f>A!CC999</f>
        <v>0</v>
      </c>
      <c r="CE999">
        <f>A!CD999</f>
        <v>0</v>
      </c>
      <c r="CF999">
        <f>A!CE999</f>
        <v>0</v>
      </c>
      <c r="CG999">
        <f>A!CF999</f>
        <v>0</v>
      </c>
      <c r="CH999">
        <f>A!CG999</f>
        <v>0</v>
      </c>
      <c r="CI999">
        <f>A!CH999</f>
        <v>0</v>
      </c>
      <c r="CJ999">
        <f>A!CI999</f>
        <v>0</v>
      </c>
      <c r="CK999">
        <f>A!CJ999</f>
        <v>0</v>
      </c>
      <c r="CL999">
        <f>A!CK999</f>
        <v>0</v>
      </c>
      <c r="CM999">
        <f>A!CL999</f>
        <v>0</v>
      </c>
      <c r="CN999">
        <f>A!CM999</f>
        <v>0</v>
      </c>
      <c r="CO999">
        <f>A!CN999</f>
        <v>0</v>
      </c>
      <c r="CP999">
        <f>A!CO999</f>
        <v>0</v>
      </c>
      <c r="CQ999">
        <f>A!CO1309</f>
        <v>0</v>
      </c>
      <c r="CR999">
        <f>A!CP999</f>
        <v>0</v>
      </c>
      <c r="CS999">
        <f>A!CQ999</f>
        <v>0</v>
      </c>
    </row>
    <row r="1000" spans="1:97" x14ac:dyDescent="0.2">
      <c r="A1000">
        <f>A!A1000</f>
        <v>0</v>
      </c>
      <c r="B1000">
        <f>A!B1000</f>
        <v>0</v>
      </c>
      <c r="C1000">
        <f>A!C1000</f>
        <v>0</v>
      </c>
      <c r="D1000">
        <f>A!D1000</f>
        <v>0</v>
      </c>
      <c r="E1000">
        <f>A!E1000</f>
        <v>0</v>
      </c>
      <c r="F1000">
        <f>A!F1000</f>
        <v>0</v>
      </c>
      <c r="G1000">
        <f>A!G1000</f>
        <v>0</v>
      </c>
      <c r="H1000">
        <f>A!H1000</f>
        <v>0</v>
      </c>
      <c r="I1000">
        <f>A!I1000</f>
        <v>0</v>
      </c>
      <c r="J1000">
        <f>A!J1000</f>
        <v>0</v>
      </c>
      <c r="K1000">
        <f>A!K1000</f>
        <v>0</v>
      </c>
      <c r="L1000">
        <f>A!L1000</f>
        <v>0</v>
      </c>
      <c r="M1000">
        <f>A!M1000</f>
        <v>0</v>
      </c>
      <c r="N1000">
        <f>A!N1000</f>
        <v>0</v>
      </c>
      <c r="O1000">
        <f>A!O1000</f>
        <v>0</v>
      </c>
      <c r="P1000" s="23" t="str">
        <f>IF(A!P1000="","",INDEX(B!$A$1:$BT$2000,MATCH(A!P1000,B!$AX$1:$AX$2000,0),D!$B$5))</f>
        <v/>
      </c>
      <c r="Q1000">
        <f>A!Q1000</f>
        <v>0</v>
      </c>
      <c r="R1000">
        <f>A!R1000</f>
        <v>0</v>
      </c>
      <c r="S1000">
        <f>A!S1000</f>
        <v>0</v>
      </c>
      <c r="T1000">
        <f>A!T1000</f>
        <v>0</v>
      </c>
      <c r="U1000">
        <f>A!U1000</f>
        <v>0</v>
      </c>
      <c r="V1000" s="23">
        <f>IF(A!V1000="&lt;",1,A!V1000)</f>
        <v>0</v>
      </c>
      <c r="W1000">
        <f>A!W1000</f>
        <v>0</v>
      </c>
      <c r="X1000">
        <f>A!X1000</f>
        <v>0</v>
      </c>
      <c r="Y1000">
        <f>A!Y1000</f>
        <v>0</v>
      </c>
      <c r="Z1000" s="23">
        <f t="shared" si="15"/>
        <v>0</v>
      </c>
      <c r="AA1000">
        <f>A!Z1000</f>
        <v>0</v>
      </c>
      <c r="AB1000">
        <f>A!AA1000</f>
        <v>0</v>
      </c>
      <c r="AC1000">
        <f>A!AB1000</f>
        <v>0</v>
      </c>
      <c r="AD1000">
        <f>A!AC1000</f>
        <v>0</v>
      </c>
      <c r="AE1000">
        <f>A!AD1000</f>
        <v>0</v>
      </c>
      <c r="AF1000">
        <f>A!AE1000</f>
        <v>0</v>
      </c>
      <c r="AG1000">
        <f>A!AF1000</f>
        <v>0</v>
      </c>
      <c r="AH1000">
        <f>A!AG1000</f>
        <v>0</v>
      </c>
      <c r="AI1000">
        <f>A!AH1000</f>
        <v>0</v>
      </c>
      <c r="AJ1000">
        <f>A!AI1000</f>
        <v>0</v>
      </c>
      <c r="AK1000">
        <f>A!AJ1000</f>
        <v>0</v>
      </c>
      <c r="AL1000">
        <f>A!AK1000</f>
        <v>0</v>
      </c>
      <c r="AM1000">
        <f>A!AL1000</f>
        <v>0</v>
      </c>
      <c r="AN1000">
        <f>A!AM1000</f>
        <v>0</v>
      </c>
      <c r="AO1000">
        <f>A!AN1000</f>
        <v>0</v>
      </c>
      <c r="AP1000">
        <f>A!AO1000</f>
        <v>0</v>
      </c>
      <c r="AQ1000">
        <f>A!AP1000</f>
        <v>0</v>
      </c>
      <c r="AR1000">
        <f>A!AQ1000</f>
        <v>0</v>
      </c>
      <c r="AS1000">
        <f>A!AR1000</f>
        <v>0</v>
      </c>
      <c r="AT1000">
        <f>A!AS1000</f>
        <v>0</v>
      </c>
      <c r="AU1000">
        <f>A!AT1000</f>
        <v>0</v>
      </c>
      <c r="AV1000">
        <f>A!AU1000</f>
        <v>0</v>
      </c>
      <c r="AW1000" s="23" t="str">
        <f>IF(A!AV1000=0,"",A!AV1000)</f>
        <v/>
      </c>
      <c r="AX1000">
        <f>A!AW1000</f>
        <v>0</v>
      </c>
      <c r="AY1000">
        <f>A!AX1000</f>
        <v>0</v>
      </c>
      <c r="AZ1000">
        <f>A!AY1000</f>
        <v>0</v>
      </c>
      <c r="BA1000">
        <f>A!AZ1000</f>
        <v>0</v>
      </c>
      <c r="BB1000">
        <f>A!BA1000</f>
        <v>0</v>
      </c>
      <c r="BC1000">
        <f>A!BB1000</f>
        <v>0</v>
      </c>
      <c r="BD1000">
        <f>A!BC1000</f>
        <v>0</v>
      </c>
      <c r="BE1000">
        <f>A!BD1000</f>
        <v>0</v>
      </c>
      <c r="BF1000">
        <f>A!BE1000</f>
        <v>0</v>
      </c>
      <c r="BG1000">
        <f>A!BF1000</f>
        <v>0</v>
      </c>
      <c r="BH1000">
        <f>A!BG1000</f>
        <v>0</v>
      </c>
      <c r="BI1000">
        <f>A!BH1000</f>
        <v>0</v>
      </c>
      <c r="BJ1000">
        <f>A!BI1000</f>
        <v>0</v>
      </c>
      <c r="BK1000">
        <f>A!BJ1000</f>
        <v>0</v>
      </c>
      <c r="BL1000">
        <f>A!BK1000</f>
        <v>0</v>
      </c>
      <c r="BM1000">
        <f>A!BL1000</f>
        <v>0</v>
      </c>
      <c r="BN1000">
        <f>A!BM1000</f>
        <v>0</v>
      </c>
      <c r="BO1000">
        <f>A!BN1000</f>
        <v>0</v>
      </c>
      <c r="BP1000">
        <f>A!BO1000</f>
        <v>0</v>
      </c>
      <c r="BQ1000">
        <f>A!BP1000</f>
        <v>0</v>
      </c>
      <c r="BR1000">
        <f>A!BQ1000</f>
        <v>0</v>
      </c>
      <c r="BS1000">
        <f>A!BR1000</f>
        <v>0</v>
      </c>
      <c r="BT1000">
        <f>A!BS1000</f>
        <v>0</v>
      </c>
      <c r="BU1000">
        <f>A!BT1000</f>
        <v>0</v>
      </c>
      <c r="BV1000">
        <f>A!BU1000</f>
        <v>0</v>
      </c>
      <c r="BW1000">
        <f>A!BV1000</f>
        <v>0</v>
      </c>
      <c r="BX1000">
        <f>A!BW1000</f>
        <v>0</v>
      </c>
      <c r="BY1000">
        <f>A!BX1000</f>
        <v>0</v>
      </c>
      <c r="BZ1000">
        <f>A!BY1000</f>
        <v>0</v>
      </c>
      <c r="CA1000">
        <f>A!BZ1000</f>
        <v>0</v>
      </c>
      <c r="CB1000">
        <f>A!CA1000</f>
        <v>0</v>
      </c>
      <c r="CC1000">
        <f>A!CB1000</f>
        <v>0</v>
      </c>
      <c r="CD1000">
        <f>A!CC1000</f>
        <v>0</v>
      </c>
      <c r="CE1000">
        <f>A!CD1000</f>
        <v>0</v>
      </c>
      <c r="CF1000">
        <f>A!CE1000</f>
        <v>0</v>
      </c>
      <c r="CG1000">
        <f>A!CF1000</f>
        <v>0</v>
      </c>
      <c r="CH1000">
        <f>A!CG1000</f>
        <v>0</v>
      </c>
      <c r="CI1000">
        <f>A!CH1000</f>
        <v>0</v>
      </c>
      <c r="CJ1000">
        <f>A!CI1000</f>
        <v>0</v>
      </c>
      <c r="CK1000">
        <f>A!CJ1000</f>
        <v>0</v>
      </c>
      <c r="CL1000">
        <f>A!CK1000</f>
        <v>0</v>
      </c>
      <c r="CM1000">
        <f>A!CL1000</f>
        <v>0</v>
      </c>
      <c r="CN1000">
        <f>A!CM1000</f>
        <v>0</v>
      </c>
      <c r="CO1000">
        <f>A!CN1000</f>
        <v>0</v>
      </c>
      <c r="CP1000">
        <f>A!CO1000</f>
        <v>0</v>
      </c>
      <c r="CQ1000">
        <f>A!CO1310</f>
        <v>0</v>
      </c>
      <c r="CR1000">
        <f>A!CP1000</f>
        <v>0</v>
      </c>
      <c r="CS1000">
        <f>A!CQ1000</f>
        <v>0</v>
      </c>
    </row>
  </sheetData>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tabColor theme="5" tint="-0.249977111117893"/>
  </sheetPr>
  <dimension ref="A1:AB59"/>
  <sheetViews>
    <sheetView topLeftCell="G1" workbookViewId="0">
      <selection activeCell="D15" sqref="D15"/>
    </sheetView>
  </sheetViews>
  <sheetFormatPr defaultColWidth="8.85546875" defaultRowHeight="12.75" x14ac:dyDescent="0.2"/>
  <cols>
    <col min="1" max="1" width="36.42578125" customWidth="1"/>
    <col min="2" max="9" width="10.7109375" customWidth="1"/>
    <col min="10" max="13" width="6.140625" customWidth="1"/>
    <col min="14" max="14" width="5.42578125" customWidth="1"/>
    <col min="15" max="18" width="6.140625" customWidth="1"/>
    <col min="19" max="33" width="10.7109375" customWidth="1"/>
  </cols>
  <sheetData>
    <row r="1" spans="1:28" x14ac:dyDescent="0.2">
      <c r="A1" s="175"/>
      <c r="B1" s="163" t="s">
        <v>436</v>
      </c>
      <c r="C1" s="164" t="s">
        <v>407</v>
      </c>
      <c r="D1" s="165"/>
      <c r="E1" s="165"/>
      <c r="F1" s="165"/>
      <c r="G1" s="165"/>
      <c r="H1" s="165"/>
      <c r="I1" s="165"/>
      <c r="J1" s="166"/>
      <c r="S1" s="162"/>
      <c r="T1" s="163" t="s">
        <v>436</v>
      </c>
      <c r="U1" s="164" t="s">
        <v>407</v>
      </c>
      <c r="V1" s="165"/>
      <c r="W1" s="165"/>
      <c r="X1" s="165"/>
      <c r="Y1" s="165"/>
      <c r="Z1" s="165"/>
      <c r="AA1" s="165"/>
      <c r="AB1" s="166"/>
    </row>
    <row r="2" spans="1:28" x14ac:dyDescent="0.2">
      <c r="A2" s="176"/>
      <c r="B2" s="162" t="s">
        <v>2453</v>
      </c>
      <c r="C2" s="165"/>
      <c r="D2" s="165"/>
      <c r="E2" s="162" t="s">
        <v>2447</v>
      </c>
      <c r="F2" s="165"/>
      <c r="G2" s="165"/>
      <c r="H2" s="162" t="s">
        <v>2455</v>
      </c>
      <c r="I2" s="165"/>
      <c r="J2" s="166"/>
      <c r="S2" s="167"/>
      <c r="T2" s="162" t="s">
        <v>2453</v>
      </c>
      <c r="U2" s="165"/>
      <c r="V2" s="165"/>
      <c r="W2" s="162" t="s">
        <v>2447</v>
      </c>
      <c r="X2" s="165"/>
      <c r="Y2" s="165"/>
      <c r="Z2" s="162" t="s">
        <v>2455</v>
      </c>
      <c r="AA2" s="165"/>
      <c r="AB2" s="166"/>
    </row>
    <row r="3" spans="1:28" x14ac:dyDescent="0.2">
      <c r="A3" s="163" t="s">
        <v>428</v>
      </c>
      <c r="B3" s="162" t="s">
        <v>491</v>
      </c>
      <c r="C3" s="168" t="s">
        <v>492</v>
      </c>
      <c r="D3" s="168" t="s">
        <v>3309</v>
      </c>
      <c r="E3" s="162" t="s">
        <v>491</v>
      </c>
      <c r="F3" s="168" t="s">
        <v>492</v>
      </c>
      <c r="G3" s="168" t="s">
        <v>3309</v>
      </c>
      <c r="H3" s="162" t="s">
        <v>491</v>
      </c>
      <c r="I3" s="168" t="s">
        <v>492</v>
      </c>
      <c r="J3" s="169" t="s">
        <v>3309</v>
      </c>
      <c r="S3" s="163" t="s">
        <v>426</v>
      </c>
      <c r="T3" s="162" t="s">
        <v>491</v>
      </c>
      <c r="U3" s="168" t="s">
        <v>492</v>
      </c>
      <c r="V3" s="168" t="s">
        <v>3309</v>
      </c>
      <c r="W3" s="162" t="s">
        <v>491</v>
      </c>
      <c r="X3" s="168" t="s">
        <v>492</v>
      </c>
      <c r="Y3" s="168" t="s">
        <v>3309</v>
      </c>
      <c r="Z3" s="162" t="s">
        <v>491</v>
      </c>
      <c r="AA3" s="168" t="s">
        <v>492</v>
      </c>
      <c r="AB3" s="169" t="s">
        <v>3309</v>
      </c>
    </row>
    <row r="4" spans="1:28" x14ac:dyDescent="0.2">
      <c r="A4" s="162">
        <v>0</v>
      </c>
      <c r="B4" s="162">
        <v>7.2</v>
      </c>
      <c r="C4" s="168">
        <v>0</v>
      </c>
      <c r="D4" s="168">
        <v>1</v>
      </c>
      <c r="E4" s="162">
        <v>6.8</v>
      </c>
      <c r="F4" s="168">
        <v>0</v>
      </c>
      <c r="G4" s="168">
        <v>1</v>
      </c>
      <c r="H4" s="162">
        <v>6.6</v>
      </c>
      <c r="I4" s="168">
        <v>0</v>
      </c>
      <c r="J4" s="169">
        <v>1</v>
      </c>
      <c r="S4" s="162" t="s">
        <v>342</v>
      </c>
      <c r="T4" s="162">
        <v>347.91700000000003</v>
      </c>
      <c r="U4" s="168">
        <v>25</v>
      </c>
      <c r="V4" s="168">
        <v>5281</v>
      </c>
      <c r="W4" s="162">
        <v>349.19699999999995</v>
      </c>
      <c r="X4" s="168">
        <v>20</v>
      </c>
      <c r="Y4" s="168">
        <v>5281</v>
      </c>
      <c r="Z4" s="162">
        <v>202.31</v>
      </c>
      <c r="AA4" s="168">
        <v>24</v>
      </c>
      <c r="AB4" s="169">
        <v>5281</v>
      </c>
    </row>
    <row r="5" spans="1:28" x14ac:dyDescent="0.2">
      <c r="A5" s="170" t="s">
        <v>348</v>
      </c>
      <c r="B5" s="170">
        <v>3</v>
      </c>
      <c r="C5">
        <v>0</v>
      </c>
      <c r="D5">
        <v>1</v>
      </c>
      <c r="E5" s="170">
        <v>2.6</v>
      </c>
      <c r="F5">
        <v>0</v>
      </c>
      <c r="G5">
        <v>1</v>
      </c>
      <c r="H5" s="170">
        <v>2</v>
      </c>
      <c r="I5">
        <v>0</v>
      </c>
      <c r="J5" s="171">
        <v>1</v>
      </c>
      <c r="S5" s="170" t="s">
        <v>2649</v>
      </c>
      <c r="T5" s="170">
        <v>130</v>
      </c>
      <c r="U5">
        <v>0</v>
      </c>
      <c r="V5">
        <v>58</v>
      </c>
      <c r="W5" s="170">
        <v>20</v>
      </c>
      <c r="X5">
        <v>1</v>
      </c>
      <c r="Y5">
        <v>58</v>
      </c>
      <c r="Z5" s="170">
        <v>20</v>
      </c>
      <c r="AA5">
        <v>1</v>
      </c>
      <c r="AB5" s="171">
        <v>58</v>
      </c>
    </row>
    <row r="6" spans="1:28" x14ac:dyDescent="0.2">
      <c r="A6" s="170" t="s">
        <v>343</v>
      </c>
      <c r="B6" s="170">
        <v>92.2</v>
      </c>
      <c r="C6">
        <v>0</v>
      </c>
      <c r="D6">
        <v>1</v>
      </c>
      <c r="E6" s="170">
        <v>92.7</v>
      </c>
      <c r="F6">
        <v>0</v>
      </c>
      <c r="G6">
        <v>1</v>
      </c>
      <c r="H6" s="170">
        <v>93.5</v>
      </c>
      <c r="I6">
        <v>0</v>
      </c>
      <c r="J6" s="171">
        <v>1</v>
      </c>
      <c r="S6" s="170" t="s">
        <v>2739</v>
      </c>
      <c r="T6" s="170">
        <v>7.2</v>
      </c>
      <c r="U6">
        <v>0</v>
      </c>
      <c r="V6">
        <v>1</v>
      </c>
      <c r="W6" s="170">
        <v>6.8</v>
      </c>
      <c r="X6">
        <v>0</v>
      </c>
      <c r="Y6">
        <v>1</v>
      </c>
      <c r="Z6" s="170">
        <v>6.6</v>
      </c>
      <c r="AA6">
        <v>0</v>
      </c>
      <c r="AB6" s="171">
        <v>1</v>
      </c>
    </row>
    <row r="7" spans="1:28" x14ac:dyDescent="0.2">
      <c r="A7" s="170" t="s">
        <v>369</v>
      </c>
      <c r="B7" s="170">
        <v>0.1</v>
      </c>
      <c r="C7">
        <v>1</v>
      </c>
      <c r="D7">
        <v>131</v>
      </c>
      <c r="E7" s="170">
        <v>0.1</v>
      </c>
      <c r="F7">
        <v>1</v>
      </c>
      <c r="G7">
        <v>131</v>
      </c>
      <c r="H7" s="170">
        <v>0.1</v>
      </c>
      <c r="I7">
        <v>1</v>
      </c>
      <c r="J7" s="171">
        <v>131</v>
      </c>
      <c r="S7" s="170" t="s">
        <v>2886</v>
      </c>
      <c r="T7" s="170">
        <v>5</v>
      </c>
      <c r="U7">
        <v>1</v>
      </c>
      <c r="V7">
        <v>58</v>
      </c>
      <c r="W7" s="170">
        <v>5</v>
      </c>
      <c r="X7">
        <v>1</v>
      </c>
      <c r="Y7">
        <v>58</v>
      </c>
      <c r="Z7" s="170">
        <v>5</v>
      </c>
      <c r="AA7">
        <v>1</v>
      </c>
      <c r="AB7" s="171">
        <v>58</v>
      </c>
    </row>
    <row r="8" spans="1:28" x14ac:dyDescent="0.2">
      <c r="A8" s="170" t="s">
        <v>352</v>
      </c>
      <c r="B8" s="170">
        <v>0.1</v>
      </c>
      <c r="C8">
        <v>1</v>
      </c>
      <c r="D8">
        <v>131</v>
      </c>
      <c r="E8" s="170">
        <v>0.2</v>
      </c>
      <c r="F8">
        <v>0</v>
      </c>
      <c r="G8">
        <v>131</v>
      </c>
      <c r="H8" s="170">
        <v>0.2</v>
      </c>
      <c r="I8">
        <v>0</v>
      </c>
      <c r="J8" s="171">
        <v>131</v>
      </c>
      <c r="S8" s="170" t="s">
        <v>2891</v>
      </c>
      <c r="T8" s="170">
        <v>16</v>
      </c>
      <c r="U8">
        <v>0</v>
      </c>
      <c r="V8">
        <v>58</v>
      </c>
      <c r="W8" s="170">
        <v>5</v>
      </c>
      <c r="X8">
        <v>1</v>
      </c>
      <c r="Y8">
        <v>58</v>
      </c>
      <c r="Z8" s="170">
        <v>5</v>
      </c>
      <c r="AA8">
        <v>1</v>
      </c>
      <c r="AB8" s="171">
        <v>58</v>
      </c>
    </row>
    <row r="9" spans="1:28" x14ac:dyDescent="0.2">
      <c r="A9" s="170" t="s">
        <v>363</v>
      </c>
      <c r="B9" s="170">
        <v>0.1</v>
      </c>
      <c r="C9">
        <v>1</v>
      </c>
      <c r="D9">
        <v>131</v>
      </c>
      <c r="E9" s="170">
        <v>0.1</v>
      </c>
      <c r="F9">
        <v>1</v>
      </c>
      <c r="G9">
        <v>131</v>
      </c>
      <c r="H9" s="170">
        <v>0.1</v>
      </c>
      <c r="I9">
        <v>1</v>
      </c>
      <c r="J9" s="171">
        <v>131</v>
      </c>
      <c r="S9" s="170" t="s">
        <v>2895</v>
      </c>
      <c r="T9" s="170">
        <v>52</v>
      </c>
      <c r="U9">
        <v>0</v>
      </c>
      <c r="V9">
        <v>58</v>
      </c>
      <c r="W9" s="170">
        <v>8</v>
      </c>
      <c r="X9">
        <v>0</v>
      </c>
      <c r="Y9">
        <v>58</v>
      </c>
      <c r="Z9" s="170">
        <v>5</v>
      </c>
      <c r="AA9">
        <v>1</v>
      </c>
      <c r="AB9" s="171">
        <v>58</v>
      </c>
    </row>
    <row r="10" spans="1:28" x14ac:dyDescent="0.2">
      <c r="A10" s="170" t="s">
        <v>355</v>
      </c>
      <c r="B10" s="170">
        <v>0.1</v>
      </c>
      <c r="C10">
        <v>1</v>
      </c>
      <c r="D10">
        <v>131</v>
      </c>
      <c r="E10" s="170">
        <v>0.1</v>
      </c>
      <c r="F10">
        <v>1</v>
      </c>
      <c r="G10">
        <v>131</v>
      </c>
      <c r="H10" s="170">
        <v>0.1</v>
      </c>
      <c r="I10">
        <v>1</v>
      </c>
      <c r="J10" s="171">
        <v>131</v>
      </c>
      <c r="S10" s="172" t="s">
        <v>2900</v>
      </c>
      <c r="T10" s="172">
        <v>62</v>
      </c>
      <c r="U10" s="173">
        <v>0</v>
      </c>
      <c r="V10" s="173">
        <v>58</v>
      </c>
      <c r="W10" s="172">
        <v>12</v>
      </c>
      <c r="X10" s="173">
        <v>0</v>
      </c>
      <c r="Y10" s="173">
        <v>58</v>
      </c>
      <c r="Z10" s="172">
        <v>5</v>
      </c>
      <c r="AA10" s="173">
        <v>1</v>
      </c>
      <c r="AB10" s="174">
        <v>58</v>
      </c>
    </row>
    <row r="11" spans="1:28" x14ac:dyDescent="0.2">
      <c r="A11" s="170" t="s">
        <v>354</v>
      </c>
      <c r="B11" s="170">
        <v>0.2</v>
      </c>
      <c r="C11">
        <v>0</v>
      </c>
      <c r="D11">
        <v>131</v>
      </c>
      <c r="E11" s="170">
        <v>1.3</v>
      </c>
      <c r="F11">
        <v>0</v>
      </c>
      <c r="G11">
        <v>131</v>
      </c>
      <c r="H11" s="170">
        <v>0.2</v>
      </c>
      <c r="I11">
        <v>0</v>
      </c>
      <c r="J11" s="171">
        <v>131</v>
      </c>
    </row>
    <row r="12" spans="1:28" x14ac:dyDescent="0.2">
      <c r="A12" s="170" t="s">
        <v>356</v>
      </c>
      <c r="B12" s="170">
        <v>0.3</v>
      </c>
      <c r="C12">
        <v>0</v>
      </c>
      <c r="D12">
        <v>131</v>
      </c>
      <c r="E12" s="170">
        <v>1.3</v>
      </c>
      <c r="F12">
        <v>0</v>
      </c>
      <c r="G12">
        <v>131</v>
      </c>
      <c r="H12" s="170">
        <v>0.3</v>
      </c>
      <c r="I12">
        <v>0</v>
      </c>
      <c r="J12" s="171">
        <v>131</v>
      </c>
    </row>
    <row r="13" spans="1:28" x14ac:dyDescent="0.2">
      <c r="A13" s="170" t="s">
        <v>366</v>
      </c>
      <c r="B13" s="170">
        <v>0.1</v>
      </c>
      <c r="C13">
        <v>1</v>
      </c>
      <c r="D13">
        <v>131</v>
      </c>
      <c r="E13" s="170">
        <v>0.1</v>
      </c>
      <c r="F13">
        <v>1</v>
      </c>
      <c r="G13">
        <v>131</v>
      </c>
      <c r="H13" s="170">
        <v>0.1</v>
      </c>
      <c r="I13">
        <v>0</v>
      </c>
      <c r="J13" s="171">
        <v>131</v>
      </c>
    </row>
    <row r="14" spans="1:28" x14ac:dyDescent="0.2">
      <c r="A14" s="170" t="s">
        <v>368</v>
      </c>
      <c r="B14" s="170">
        <v>0.1</v>
      </c>
      <c r="C14">
        <v>1</v>
      </c>
      <c r="D14">
        <v>131</v>
      </c>
      <c r="E14" s="170">
        <v>0.1</v>
      </c>
      <c r="F14">
        <v>1</v>
      </c>
      <c r="G14">
        <v>131</v>
      </c>
      <c r="H14" s="170">
        <v>0.1</v>
      </c>
      <c r="I14">
        <v>1</v>
      </c>
      <c r="J14" s="171">
        <v>131</v>
      </c>
    </row>
    <row r="15" spans="1:28" x14ac:dyDescent="0.2">
      <c r="A15" s="170" t="s">
        <v>370</v>
      </c>
      <c r="B15" s="170">
        <v>0.1</v>
      </c>
      <c r="C15">
        <v>1</v>
      </c>
      <c r="D15">
        <v>131</v>
      </c>
      <c r="E15" s="170">
        <v>0.1</v>
      </c>
      <c r="F15">
        <v>1</v>
      </c>
      <c r="G15">
        <v>131</v>
      </c>
      <c r="H15" s="170">
        <v>0.1</v>
      </c>
      <c r="I15">
        <v>1</v>
      </c>
      <c r="J15" s="171">
        <v>131</v>
      </c>
    </row>
    <row r="16" spans="1:28" x14ac:dyDescent="0.2">
      <c r="A16" s="170" t="s">
        <v>350</v>
      </c>
      <c r="B16" s="170">
        <v>0.1</v>
      </c>
      <c r="C16">
        <v>1</v>
      </c>
      <c r="D16">
        <v>131</v>
      </c>
      <c r="E16" s="170">
        <v>0.1</v>
      </c>
      <c r="F16">
        <v>0</v>
      </c>
      <c r="G16">
        <v>131</v>
      </c>
      <c r="H16" s="170">
        <v>0.1</v>
      </c>
      <c r="I16">
        <v>0</v>
      </c>
      <c r="J16" s="171">
        <v>131</v>
      </c>
    </row>
    <row r="17" spans="1:10" x14ac:dyDescent="0.2">
      <c r="A17" s="170" t="s">
        <v>361</v>
      </c>
      <c r="B17" s="170">
        <v>0.1</v>
      </c>
      <c r="C17">
        <v>1</v>
      </c>
      <c r="D17">
        <v>131</v>
      </c>
      <c r="E17" s="170">
        <v>0.1</v>
      </c>
      <c r="F17">
        <v>1</v>
      </c>
      <c r="G17">
        <v>131</v>
      </c>
      <c r="H17" s="170">
        <v>0.1</v>
      </c>
      <c r="I17">
        <v>1</v>
      </c>
      <c r="J17" s="171">
        <v>131</v>
      </c>
    </row>
    <row r="18" spans="1:10" x14ac:dyDescent="0.2">
      <c r="A18" s="170" t="s">
        <v>358</v>
      </c>
      <c r="B18" s="170">
        <v>0.1</v>
      </c>
      <c r="C18">
        <v>1</v>
      </c>
      <c r="D18">
        <v>131</v>
      </c>
      <c r="E18" s="170">
        <v>24</v>
      </c>
      <c r="F18">
        <v>0</v>
      </c>
      <c r="G18">
        <v>131</v>
      </c>
      <c r="H18" s="170">
        <v>0.1</v>
      </c>
      <c r="I18">
        <v>1</v>
      </c>
      <c r="J18" s="171">
        <v>131</v>
      </c>
    </row>
    <row r="19" spans="1:10" x14ac:dyDescent="0.2">
      <c r="A19" s="170" t="s">
        <v>360</v>
      </c>
      <c r="B19" s="170">
        <v>0.1</v>
      </c>
      <c r="C19">
        <v>1</v>
      </c>
      <c r="D19">
        <v>131</v>
      </c>
      <c r="E19" s="170">
        <v>32</v>
      </c>
      <c r="F19">
        <v>0</v>
      </c>
      <c r="G19">
        <v>131</v>
      </c>
      <c r="H19" s="170">
        <v>0.1</v>
      </c>
      <c r="I19">
        <v>1</v>
      </c>
      <c r="J19" s="171">
        <v>131</v>
      </c>
    </row>
    <row r="20" spans="1:10" x14ac:dyDescent="0.2">
      <c r="A20" s="170" t="s">
        <v>364</v>
      </c>
      <c r="B20" s="170">
        <v>0.1</v>
      </c>
      <c r="C20">
        <v>1</v>
      </c>
      <c r="D20">
        <v>131</v>
      </c>
      <c r="E20" s="170">
        <v>0.1</v>
      </c>
      <c r="F20">
        <v>1</v>
      </c>
      <c r="G20">
        <v>131</v>
      </c>
      <c r="H20" s="170">
        <v>0.1</v>
      </c>
      <c r="I20">
        <v>1</v>
      </c>
      <c r="J20" s="171">
        <v>131</v>
      </c>
    </row>
    <row r="21" spans="1:10" x14ac:dyDescent="0.2">
      <c r="A21" s="170" t="s">
        <v>357</v>
      </c>
      <c r="B21" s="170">
        <v>0.1</v>
      </c>
      <c r="C21">
        <v>1</v>
      </c>
      <c r="D21">
        <v>131</v>
      </c>
      <c r="E21" s="170">
        <v>0.6</v>
      </c>
      <c r="F21">
        <v>0</v>
      </c>
      <c r="G21">
        <v>131</v>
      </c>
      <c r="H21" s="170">
        <v>0.1</v>
      </c>
      <c r="I21">
        <v>1</v>
      </c>
      <c r="J21" s="171">
        <v>131</v>
      </c>
    </row>
    <row r="22" spans="1:10" x14ac:dyDescent="0.2">
      <c r="A22" s="170" t="s">
        <v>371</v>
      </c>
      <c r="B22" s="170">
        <v>0.1</v>
      </c>
      <c r="C22">
        <v>1</v>
      </c>
      <c r="D22">
        <v>131</v>
      </c>
      <c r="E22" s="170">
        <v>0.1</v>
      </c>
      <c r="F22">
        <v>1</v>
      </c>
      <c r="G22">
        <v>131</v>
      </c>
      <c r="H22" s="170">
        <v>0.1</v>
      </c>
      <c r="I22">
        <v>1</v>
      </c>
      <c r="J22" s="171">
        <v>131</v>
      </c>
    </row>
    <row r="23" spans="1:10" x14ac:dyDescent="0.2">
      <c r="A23" s="170" t="s">
        <v>351</v>
      </c>
      <c r="B23" s="170">
        <v>0.1</v>
      </c>
      <c r="C23">
        <v>1</v>
      </c>
      <c r="D23">
        <v>131</v>
      </c>
      <c r="E23" s="170">
        <v>0.3</v>
      </c>
      <c r="F23">
        <v>0</v>
      </c>
      <c r="G23">
        <v>131</v>
      </c>
      <c r="H23" s="170">
        <v>0.2</v>
      </c>
      <c r="I23">
        <v>0</v>
      </c>
      <c r="J23" s="171">
        <v>131</v>
      </c>
    </row>
    <row r="24" spans="1:10" x14ac:dyDescent="0.2">
      <c r="A24" s="170" t="s">
        <v>362</v>
      </c>
      <c r="B24" s="170">
        <v>0.1</v>
      </c>
      <c r="C24">
        <v>1</v>
      </c>
      <c r="D24">
        <v>131</v>
      </c>
      <c r="E24" s="170">
        <v>0.1</v>
      </c>
      <c r="F24">
        <v>1</v>
      </c>
      <c r="G24">
        <v>131</v>
      </c>
      <c r="H24" s="170">
        <v>0.1</v>
      </c>
      <c r="I24">
        <v>1</v>
      </c>
      <c r="J24" s="171">
        <v>131</v>
      </c>
    </row>
    <row r="25" spans="1:10" x14ac:dyDescent="0.2">
      <c r="A25" s="170" t="s">
        <v>359</v>
      </c>
      <c r="B25" s="170">
        <v>0.1</v>
      </c>
      <c r="C25">
        <v>1</v>
      </c>
      <c r="D25">
        <v>131</v>
      </c>
      <c r="E25" s="170">
        <v>2.9</v>
      </c>
      <c r="F25">
        <v>0</v>
      </c>
      <c r="G25">
        <v>131</v>
      </c>
      <c r="H25" s="170">
        <v>0.1</v>
      </c>
      <c r="I25">
        <v>1</v>
      </c>
      <c r="J25" s="171">
        <v>131</v>
      </c>
    </row>
    <row r="26" spans="1:10" x14ac:dyDescent="0.2">
      <c r="A26" s="170" t="s">
        <v>353</v>
      </c>
      <c r="B26" s="170">
        <v>0.1</v>
      </c>
      <c r="C26">
        <v>1</v>
      </c>
      <c r="D26">
        <v>131</v>
      </c>
      <c r="E26" s="170">
        <v>0.4</v>
      </c>
      <c r="F26">
        <v>0</v>
      </c>
      <c r="G26">
        <v>131</v>
      </c>
      <c r="H26" s="170">
        <v>0.1</v>
      </c>
      <c r="I26">
        <v>0</v>
      </c>
      <c r="J26" s="171">
        <v>131</v>
      </c>
    </row>
    <row r="27" spans="1:10" x14ac:dyDescent="0.2">
      <c r="A27" s="170" t="s">
        <v>365</v>
      </c>
      <c r="B27" s="170">
        <v>0.4</v>
      </c>
      <c r="C27">
        <v>0</v>
      </c>
      <c r="D27">
        <v>131</v>
      </c>
      <c r="E27" s="170">
        <v>0.4</v>
      </c>
      <c r="F27">
        <v>0</v>
      </c>
      <c r="G27">
        <v>131</v>
      </c>
      <c r="H27" s="170">
        <v>0.6</v>
      </c>
      <c r="I27">
        <v>0</v>
      </c>
      <c r="J27" s="171">
        <v>131</v>
      </c>
    </row>
    <row r="28" spans="1:10" x14ac:dyDescent="0.2">
      <c r="A28" s="170" t="s">
        <v>367</v>
      </c>
      <c r="B28" s="170">
        <v>0.5</v>
      </c>
      <c r="C28">
        <v>0</v>
      </c>
      <c r="D28">
        <v>131</v>
      </c>
      <c r="E28" s="170">
        <v>0.5</v>
      </c>
      <c r="F28">
        <v>0</v>
      </c>
      <c r="G28">
        <v>131</v>
      </c>
      <c r="H28" s="170">
        <v>0.7</v>
      </c>
      <c r="I28">
        <v>0</v>
      </c>
      <c r="J28" s="171">
        <v>131</v>
      </c>
    </row>
    <row r="29" spans="1:10" x14ac:dyDescent="0.2">
      <c r="A29" s="170" t="s">
        <v>2650</v>
      </c>
      <c r="B29" s="170">
        <v>265</v>
      </c>
      <c r="C29">
        <v>1</v>
      </c>
      <c r="D29">
        <v>290</v>
      </c>
      <c r="E29" s="170">
        <v>50</v>
      </c>
      <c r="F29">
        <v>3</v>
      </c>
      <c r="G29">
        <v>290</v>
      </c>
      <c r="H29" s="170">
        <v>40</v>
      </c>
      <c r="I29">
        <v>5</v>
      </c>
      <c r="J29" s="171">
        <v>290</v>
      </c>
    </row>
    <row r="30" spans="1:10" x14ac:dyDescent="0.2">
      <c r="A30" s="170" t="s">
        <v>2656</v>
      </c>
      <c r="B30" s="170">
        <v>1</v>
      </c>
      <c r="C30">
        <v>1</v>
      </c>
      <c r="D30">
        <v>131</v>
      </c>
      <c r="E30" s="170">
        <v>1</v>
      </c>
      <c r="F30">
        <v>1</v>
      </c>
      <c r="G30">
        <v>131</v>
      </c>
      <c r="H30" s="170">
        <v>1</v>
      </c>
      <c r="I30">
        <v>1</v>
      </c>
      <c r="J30" s="171">
        <v>131</v>
      </c>
    </row>
    <row r="31" spans="1:10" x14ac:dyDescent="0.2">
      <c r="A31" s="170" t="s">
        <v>2661</v>
      </c>
      <c r="B31" s="170">
        <v>1</v>
      </c>
      <c r="C31">
        <v>1</v>
      </c>
      <c r="D31">
        <v>131</v>
      </c>
      <c r="E31" s="170">
        <v>1</v>
      </c>
      <c r="F31">
        <v>1</v>
      </c>
      <c r="G31">
        <v>131</v>
      </c>
      <c r="H31" s="170">
        <v>1</v>
      </c>
      <c r="I31">
        <v>1</v>
      </c>
      <c r="J31" s="171">
        <v>131</v>
      </c>
    </row>
    <row r="32" spans="1:10" x14ac:dyDescent="0.2">
      <c r="A32" s="170" t="s">
        <v>2665</v>
      </c>
      <c r="B32" s="170">
        <v>2.6</v>
      </c>
      <c r="C32">
        <v>0</v>
      </c>
      <c r="D32">
        <v>131</v>
      </c>
      <c r="E32" s="170">
        <v>1</v>
      </c>
      <c r="F32">
        <v>1</v>
      </c>
      <c r="G32">
        <v>131</v>
      </c>
      <c r="H32" s="170">
        <v>1</v>
      </c>
      <c r="I32">
        <v>1</v>
      </c>
      <c r="J32" s="171">
        <v>131</v>
      </c>
    </row>
    <row r="33" spans="1:10" x14ac:dyDescent="0.2">
      <c r="A33" s="170" t="s">
        <v>2669</v>
      </c>
      <c r="B33" s="170">
        <v>1</v>
      </c>
      <c r="C33">
        <v>1</v>
      </c>
      <c r="D33">
        <v>131</v>
      </c>
      <c r="E33" s="170">
        <v>1</v>
      </c>
      <c r="F33">
        <v>1</v>
      </c>
      <c r="G33">
        <v>131</v>
      </c>
      <c r="H33" s="170">
        <v>1</v>
      </c>
      <c r="I33">
        <v>1</v>
      </c>
      <c r="J33" s="171">
        <v>131</v>
      </c>
    </row>
    <row r="34" spans="1:10" x14ac:dyDescent="0.2">
      <c r="A34" s="170" t="s">
        <v>2673</v>
      </c>
      <c r="B34" s="170">
        <v>5.8</v>
      </c>
      <c r="C34">
        <v>0</v>
      </c>
      <c r="D34">
        <v>131</v>
      </c>
      <c r="E34" s="170">
        <v>1</v>
      </c>
      <c r="F34">
        <v>1</v>
      </c>
      <c r="G34">
        <v>131</v>
      </c>
      <c r="H34" s="170">
        <v>1</v>
      </c>
      <c r="I34">
        <v>1</v>
      </c>
      <c r="J34" s="171">
        <v>131</v>
      </c>
    </row>
    <row r="35" spans="1:10" x14ac:dyDescent="0.2">
      <c r="A35" s="170" t="s">
        <v>2677</v>
      </c>
      <c r="B35" s="170">
        <v>6</v>
      </c>
      <c r="C35">
        <v>0</v>
      </c>
      <c r="D35">
        <v>131</v>
      </c>
      <c r="E35" s="170">
        <v>1</v>
      </c>
      <c r="F35">
        <v>1</v>
      </c>
      <c r="G35">
        <v>131</v>
      </c>
      <c r="H35" s="170">
        <v>1</v>
      </c>
      <c r="I35">
        <v>1</v>
      </c>
      <c r="J35" s="171">
        <v>131</v>
      </c>
    </row>
    <row r="36" spans="1:10" x14ac:dyDescent="0.2">
      <c r="A36" s="170" t="s">
        <v>2681</v>
      </c>
      <c r="B36" s="170">
        <v>4.9000000000000004</v>
      </c>
      <c r="C36">
        <v>0</v>
      </c>
      <c r="D36">
        <v>131</v>
      </c>
      <c r="E36" s="170">
        <v>1</v>
      </c>
      <c r="F36">
        <v>1</v>
      </c>
      <c r="G36">
        <v>131</v>
      </c>
      <c r="H36" s="170">
        <v>1</v>
      </c>
      <c r="I36">
        <v>1</v>
      </c>
      <c r="J36" s="171">
        <v>131</v>
      </c>
    </row>
    <row r="37" spans="1:10" x14ac:dyDescent="0.2">
      <c r="A37" s="170" t="s">
        <v>2689</v>
      </c>
      <c r="B37" s="170">
        <v>0.01</v>
      </c>
      <c r="C37">
        <v>1</v>
      </c>
      <c r="D37">
        <v>58</v>
      </c>
      <c r="E37" s="170">
        <v>0.01</v>
      </c>
      <c r="F37">
        <v>1</v>
      </c>
      <c r="G37">
        <v>58</v>
      </c>
      <c r="H37" s="170">
        <v>0.01</v>
      </c>
      <c r="I37">
        <v>0</v>
      </c>
      <c r="J37" s="171">
        <v>58</v>
      </c>
    </row>
    <row r="38" spans="1:10" x14ac:dyDescent="0.2">
      <c r="A38" s="170" t="s">
        <v>2694</v>
      </c>
      <c r="B38" s="170">
        <v>1.4</v>
      </c>
      <c r="C38">
        <v>0</v>
      </c>
      <c r="D38">
        <v>58</v>
      </c>
      <c r="E38" s="170">
        <v>0.22</v>
      </c>
      <c r="F38">
        <v>0</v>
      </c>
      <c r="G38">
        <v>58</v>
      </c>
      <c r="H38" s="170">
        <v>0.05</v>
      </c>
      <c r="I38">
        <v>0</v>
      </c>
      <c r="J38" s="171">
        <v>58</v>
      </c>
    </row>
    <row r="39" spans="1:10" x14ac:dyDescent="0.2">
      <c r="A39" s="170" t="s">
        <v>2699</v>
      </c>
      <c r="B39" s="170">
        <v>0.41</v>
      </c>
      <c r="C39">
        <v>0</v>
      </c>
      <c r="D39">
        <v>58</v>
      </c>
      <c r="E39" s="170">
        <v>0.08</v>
      </c>
      <c r="F39">
        <v>0</v>
      </c>
      <c r="G39">
        <v>58</v>
      </c>
      <c r="H39" s="170">
        <v>0.01</v>
      </c>
      <c r="I39">
        <v>0</v>
      </c>
      <c r="J39" s="171">
        <v>58</v>
      </c>
    </row>
    <row r="40" spans="1:10" x14ac:dyDescent="0.2">
      <c r="A40" s="170" t="s">
        <v>2704</v>
      </c>
      <c r="B40" s="170">
        <v>4.2</v>
      </c>
      <c r="C40">
        <v>0</v>
      </c>
      <c r="D40">
        <v>58</v>
      </c>
      <c r="E40" s="170">
        <v>0.98</v>
      </c>
      <c r="F40">
        <v>0</v>
      </c>
      <c r="G40">
        <v>58</v>
      </c>
      <c r="H40" s="170">
        <v>0.16</v>
      </c>
      <c r="I40">
        <v>0</v>
      </c>
      <c r="J40" s="171">
        <v>58</v>
      </c>
    </row>
    <row r="41" spans="1:10" x14ac:dyDescent="0.2">
      <c r="A41" s="170" t="s">
        <v>2709</v>
      </c>
      <c r="B41" s="170">
        <v>1.8</v>
      </c>
      <c r="C41">
        <v>0</v>
      </c>
      <c r="D41">
        <v>58</v>
      </c>
      <c r="E41" s="170">
        <v>0.57999999999999996</v>
      </c>
      <c r="F41">
        <v>0</v>
      </c>
      <c r="G41">
        <v>58</v>
      </c>
      <c r="H41" s="170">
        <v>0.06</v>
      </c>
      <c r="I41">
        <v>0</v>
      </c>
      <c r="J41" s="171">
        <v>58</v>
      </c>
    </row>
    <row r="42" spans="1:10" x14ac:dyDescent="0.2">
      <c r="A42" s="170" t="s">
        <v>2714</v>
      </c>
      <c r="B42" s="170">
        <v>0.81</v>
      </c>
      <c r="C42">
        <v>0</v>
      </c>
      <c r="D42">
        <v>58</v>
      </c>
      <c r="E42" s="170">
        <v>0.28000000000000003</v>
      </c>
      <c r="F42">
        <v>0</v>
      </c>
      <c r="G42">
        <v>58</v>
      </c>
      <c r="H42" s="170">
        <v>0.04</v>
      </c>
      <c r="I42">
        <v>0</v>
      </c>
      <c r="J42" s="171">
        <v>58</v>
      </c>
    </row>
    <row r="43" spans="1:10" x14ac:dyDescent="0.2">
      <c r="A43" s="170" t="s">
        <v>2719</v>
      </c>
      <c r="B43" s="170">
        <v>1.6</v>
      </c>
      <c r="C43">
        <v>0</v>
      </c>
      <c r="D43">
        <v>58</v>
      </c>
      <c r="E43" s="170">
        <v>0.56000000000000005</v>
      </c>
      <c r="F43">
        <v>0</v>
      </c>
      <c r="G43">
        <v>58</v>
      </c>
      <c r="H43" s="170">
        <v>0.09</v>
      </c>
      <c r="I43">
        <v>0</v>
      </c>
      <c r="J43" s="171">
        <v>58</v>
      </c>
    </row>
    <row r="44" spans="1:10" x14ac:dyDescent="0.2">
      <c r="A44" s="170" t="s">
        <v>2724</v>
      </c>
      <c r="B44" s="170">
        <v>1</v>
      </c>
      <c r="C44">
        <v>0</v>
      </c>
      <c r="D44">
        <v>58</v>
      </c>
      <c r="E44" s="170">
        <v>0.41</v>
      </c>
      <c r="F44">
        <v>0</v>
      </c>
      <c r="G44">
        <v>58</v>
      </c>
      <c r="H44" s="170">
        <v>7.0000000000000007E-2</v>
      </c>
      <c r="I44">
        <v>0</v>
      </c>
      <c r="J44" s="171">
        <v>58</v>
      </c>
    </row>
    <row r="45" spans="1:10" x14ac:dyDescent="0.2">
      <c r="A45" s="170" t="s">
        <v>2729</v>
      </c>
      <c r="B45" s="170">
        <v>1.1000000000000001</v>
      </c>
      <c r="C45">
        <v>0</v>
      </c>
      <c r="D45">
        <v>58</v>
      </c>
      <c r="E45" s="170">
        <v>0.39</v>
      </c>
      <c r="F45">
        <v>0</v>
      </c>
      <c r="G45">
        <v>58</v>
      </c>
      <c r="H45" s="170">
        <v>0.06</v>
      </c>
      <c r="I45">
        <v>0</v>
      </c>
      <c r="J45" s="171">
        <v>58</v>
      </c>
    </row>
    <row r="46" spans="1:10" x14ac:dyDescent="0.2">
      <c r="A46" s="170" t="s">
        <v>2734</v>
      </c>
      <c r="B46" s="170">
        <v>2</v>
      </c>
      <c r="C46">
        <v>0</v>
      </c>
      <c r="D46">
        <v>58</v>
      </c>
      <c r="E46" s="170">
        <v>0.54</v>
      </c>
      <c r="F46">
        <v>0</v>
      </c>
      <c r="G46">
        <v>58</v>
      </c>
      <c r="H46" s="170">
        <v>0.08</v>
      </c>
      <c r="I46">
        <v>0</v>
      </c>
      <c r="J46" s="171">
        <v>58</v>
      </c>
    </row>
    <row r="47" spans="1:10" x14ac:dyDescent="0.2">
      <c r="A47" s="170" t="s">
        <v>2749</v>
      </c>
      <c r="B47" s="170">
        <v>21.4</v>
      </c>
      <c r="C47">
        <v>0</v>
      </c>
      <c r="D47">
        <v>131</v>
      </c>
      <c r="E47" s="170">
        <v>4.9000000000000004</v>
      </c>
      <c r="F47">
        <v>0</v>
      </c>
      <c r="G47">
        <v>131</v>
      </c>
      <c r="H47" s="170">
        <v>4.9000000000000004</v>
      </c>
      <c r="I47">
        <v>0</v>
      </c>
      <c r="J47" s="171">
        <v>131</v>
      </c>
    </row>
    <row r="48" spans="1:10" x14ac:dyDescent="0.2">
      <c r="A48" s="170" t="s">
        <v>2754</v>
      </c>
      <c r="B48" s="170">
        <v>14.327</v>
      </c>
      <c r="C48">
        <v>0</v>
      </c>
      <c r="D48">
        <v>58</v>
      </c>
      <c r="E48" s="170">
        <v>4.0469999999999997</v>
      </c>
      <c r="F48">
        <v>0</v>
      </c>
      <c r="G48">
        <v>58</v>
      </c>
      <c r="H48" s="170">
        <v>0.63</v>
      </c>
      <c r="I48">
        <v>0</v>
      </c>
      <c r="J48" s="171">
        <v>58</v>
      </c>
    </row>
    <row r="49" spans="1:10" x14ac:dyDescent="0.2">
      <c r="A49" s="170" t="s">
        <v>2759</v>
      </c>
      <c r="B49" s="170">
        <v>48</v>
      </c>
      <c r="C49">
        <v>0</v>
      </c>
      <c r="D49">
        <v>58</v>
      </c>
      <c r="E49" s="170">
        <v>25</v>
      </c>
      <c r="F49">
        <v>0</v>
      </c>
      <c r="G49">
        <v>58</v>
      </c>
      <c r="H49" s="170">
        <v>24</v>
      </c>
      <c r="I49">
        <v>0</v>
      </c>
      <c r="J49" s="171">
        <v>58</v>
      </c>
    </row>
    <row r="50" spans="1:10" x14ac:dyDescent="0.2">
      <c r="A50" s="170" t="s">
        <v>2764</v>
      </c>
      <c r="B50" s="170">
        <v>58</v>
      </c>
      <c r="C50">
        <v>0</v>
      </c>
      <c r="D50">
        <v>58</v>
      </c>
      <c r="E50" s="170">
        <v>56</v>
      </c>
      <c r="F50">
        <v>0</v>
      </c>
      <c r="G50">
        <v>58</v>
      </c>
      <c r="H50" s="170">
        <v>30</v>
      </c>
      <c r="I50">
        <v>0</v>
      </c>
      <c r="J50" s="171">
        <v>58</v>
      </c>
    </row>
    <row r="51" spans="1:10" x14ac:dyDescent="0.2">
      <c r="A51" s="170" t="s">
        <v>2769</v>
      </c>
      <c r="B51" s="170">
        <v>7.9</v>
      </c>
      <c r="C51">
        <v>0</v>
      </c>
      <c r="D51">
        <v>58</v>
      </c>
      <c r="E51" s="170">
        <v>6.7</v>
      </c>
      <c r="F51">
        <v>0</v>
      </c>
      <c r="G51">
        <v>58</v>
      </c>
      <c r="H51" s="170">
        <v>5.3</v>
      </c>
      <c r="I51">
        <v>0</v>
      </c>
      <c r="J51" s="171">
        <v>58</v>
      </c>
    </row>
    <row r="52" spans="1:10" x14ac:dyDescent="0.2">
      <c r="A52" s="170" t="s">
        <v>2774</v>
      </c>
      <c r="B52" s="170">
        <v>0.21</v>
      </c>
      <c r="C52">
        <v>0</v>
      </c>
      <c r="D52">
        <v>58</v>
      </c>
      <c r="E52" s="170">
        <v>0.24</v>
      </c>
      <c r="F52">
        <v>0</v>
      </c>
      <c r="G52">
        <v>58</v>
      </c>
      <c r="H52" s="170">
        <v>0.2</v>
      </c>
      <c r="I52">
        <v>1</v>
      </c>
      <c r="J52" s="171">
        <v>58</v>
      </c>
    </row>
    <row r="53" spans="1:10" x14ac:dyDescent="0.2">
      <c r="A53" s="170" t="s">
        <v>2779</v>
      </c>
      <c r="B53" s="170">
        <v>4.4000000000000004</v>
      </c>
      <c r="C53">
        <v>0</v>
      </c>
      <c r="D53">
        <v>58</v>
      </c>
      <c r="E53" s="170">
        <v>3.4</v>
      </c>
      <c r="F53">
        <v>0</v>
      </c>
      <c r="G53">
        <v>58</v>
      </c>
      <c r="H53" s="170">
        <v>3.2</v>
      </c>
      <c r="I53">
        <v>0</v>
      </c>
      <c r="J53" s="171">
        <v>58</v>
      </c>
    </row>
    <row r="54" spans="1:10" x14ac:dyDescent="0.2">
      <c r="A54" s="170" t="s">
        <v>2784</v>
      </c>
      <c r="B54" s="170">
        <v>12</v>
      </c>
      <c r="C54">
        <v>0</v>
      </c>
      <c r="D54">
        <v>58</v>
      </c>
      <c r="E54" s="170">
        <v>9.9</v>
      </c>
      <c r="F54">
        <v>0</v>
      </c>
      <c r="G54">
        <v>58</v>
      </c>
      <c r="H54" s="170">
        <v>5.3</v>
      </c>
      <c r="I54">
        <v>0</v>
      </c>
      <c r="J54" s="171">
        <v>58</v>
      </c>
    </row>
    <row r="55" spans="1:10" x14ac:dyDescent="0.2">
      <c r="A55" s="170" t="s">
        <v>2789</v>
      </c>
      <c r="B55" s="170">
        <v>0.05</v>
      </c>
      <c r="C55">
        <v>1</v>
      </c>
      <c r="D55">
        <v>58</v>
      </c>
      <c r="E55" s="170">
        <v>0.06</v>
      </c>
      <c r="F55">
        <v>0</v>
      </c>
      <c r="G55">
        <v>58</v>
      </c>
      <c r="H55" s="170">
        <v>0.05</v>
      </c>
      <c r="I55">
        <v>1</v>
      </c>
      <c r="J55" s="171">
        <v>58</v>
      </c>
    </row>
    <row r="56" spans="1:10" x14ac:dyDescent="0.2">
      <c r="A56" s="170" t="s">
        <v>2794</v>
      </c>
      <c r="B56" s="170">
        <v>1.5</v>
      </c>
      <c r="C56">
        <v>1</v>
      </c>
      <c r="D56">
        <v>58</v>
      </c>
      <c r="E56" s="170">
        <v>1.5</v>
      </c>
      <c r="F56">
        <v>1</v>
      </c>
      <c r="G56">
        <v>58</v>
      </c>
      <c r="H56" s="170">
        <v>1.5</v>
      </c>
      <c r="I56">
        <v>1</v>
      </c>
      <c r="J56" s="171">
        <v>58</v>
      </c>
    </row>
    <row r="57" spans="1:10" x14ac:dyDescent="0.2">
      <c r="A57" s="170" t="s">
        <v>2799</v>
      </c>
      <c r="B57" s="170">
        <v>14</v>
      </c>
      <c r="C57">
        <v>0</v>
      </c>
      <c r="D57">
        <v>58</v>
      </c>
      <c r="E57" s="170">
        <v>10</v>
      </c>
      <c r="F57">
        <v>0</v>
      </c>
      <c r="G57">
        <v>58</v>
      </c>
      <c r="H57" s="170">
        <v>9.1999999999999993</v>
      </c>
      <c r="I57">
        <v>0</v>
      </c>
      <c r="J57" s="171">
        <v>58</v>
      </c>
    </row>
    <row r="58" spans="1:10" x14ac:dyDescent="0.2">
      <c r="A58" s="170" t="s">
        <v>2804</v>
      </c>
      <c r="B58" s="170">
        <v>31</v>
      </c>
      <c r="C58">
        <v>0</v>
      </c>
      <c r="D58">
        <v>58</v>
      </c>
      <c r="E58" s="170">
        <v>56</v>
      </c>
      <c r="F58">
        <v>0</v>
      </c>
      <c r="G58">
        <v>58</v>
      </c>
      <c r="H58" s="170">
        <v>11</v>
      </c>
      <c r="I58">
        <v>0</v>
      </c>
      <c r="J58" s="171">
        <v>58</v>
      </c>
    </row>
    <row r="59" spans="1:10" x14ac:dyDescent="0.2">
      <c r="A59" s="172" t="s">
        <v>2824</v>
      </c>
      <c r="B59" s="172">
        <v>0.1</v>
      </c>
      <c r="C59" s="173">
        <v>1</v>
      </c>
      <c r="D59" s="173">
        <v>131</v>
      </c>
      <c r="E59" s="172">
        <v>0.1</v>
      </c>
      <c r="F59" s="173">
        <v>1</v>
      </c>
      <c r="G59" s="173">
        <v>131</v>
      </c>
      <c r="H59" s="172">
        <v>0.1</v>
      </c>
      <c r="I59" s="173">
        <v>1</v>
      </c>
      <c r="J59" s="174">
        <v>131</v>
      </c>
    </row>
  </sheetData>
  <sheetProtection selectLockedCells="1"/>
  <phoneticPr fontId="2" type="noConversion"/>
  <pageMargins left="0.75" right="0.75" top="1" bottom="1" header="0.5" footer="0.5"/>
  <headerFooter alignWithMargins="0"/>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0">
    <tabColor theme="5" tint="-0.249977111117893"/>
  </sheetPr>
  <dimension ref="A2:BJ70"/>
  <sheetViews>
    <sheetView workbookViewId="0">
      <selection activeCell="G11" sqref="G11"/>
    </sheetView>
  </sheetViews>
  <sheetFormatPr defaultColWidth="8.85546875" defaultRowHeight="11.25" x14ac:dyDescent="0.2"/>
  <cols>
    <col min="1" max="1" width="8.85546875" style="4"/>
    <col min="2" max="2" width="73.140625" style="4" customWidth="1"/>
    <col min="3" max="7" width="8.85546875" style="4"/>
    <col min="8" max="8" width="62.140625" style="4" customWidth="1"/>
    <col min="9" max="28" width="3.7109375" style="4" customWidth="1"/>
    <col min="29" max="29" width="8.85546875" style="4"/>
    <col min="30" max="39" width="3.7109375" style="4" customWidth="1"/>
    <col min="40" max="40" width="8.85546875" style="4"/>
    <col min="41" max="50" width="10.7109375" style="4" customWidth="1"/>
    <col min="51" max="52" width="8.85546875" style="4"/>
    <col min="53" max="62" width="12.7109375" style="4" customWidth="1"/>
    <col min="63" max="16384" width="8.85546875" style="4"/>
  </cols>
  <sheetData>
    <row r="2" spans="2:62" x14ac:dyDescent="0.2">
      <c r="B2" s="4" t="s">
        <v>472</v>
      </c>
      <c r="I2" s="4" t="s">
        <v>940</v>
      </c>
      <c r="AD2" s="4" t="s">
        <v>941</v>
      </c>
      <c r="AO2" s="4" t="s">
        <v>133</v>
      </c>
      <c r="BA2" s="4" t="s">
        <v>139</v>
      </c>
    </row>
    <row r="3" spans="2:62" x14ac:dyDescent="0.2">
      <c r="B3" s="80">
        <f>3-COUNTBLANK(B!$AZ$6:$AZ$8)</f>
        <v>3</v>
      </c>
      <c r="I3" s="4">
        <v>1</v>
      </c>
      <c r="J3" s="4">
        <v>2</v>
      </c>
      <c r="K3" s="4">
        <v>3</v>
      </c>
      <c r="L3" s="4">
        <v>4</v>
      </c>
      <c r="M3" s="4">
        <v>5</v>
      </c>
      <c r="N3" s="4">
        <v>6</v>
      </c>
      <c r="O3" s="4">
        <v>7</v>
      </c>
      <c r="P3" s="4">
        <v>8</v>
      </c>
      <c r="Q3" s="4">
        <v>9</v>
      </c>
      <c r="R3" s="4">
        <v>10</v>
      </c>
      <c r="S3" s="4">
        <v>11</v>
      </c>
      <c r="T3" s="4">
        <v>12</v>
      </c>
      <c r="U3" s="4">
        <v>13</v>
      </c>
      <c r="V3" s="4">
        <v>14</v>
      </c>
      <c r="W3" s="4">
        <v>15</v>
      </c>
      <c r="X3" s="4">
        <v>16</v>
      </c>
      <c r="Y3" s="4">
        <v>17</v>
      </c>
      <c r="Z3" s="4">
        <v>18</v>
      </c>
      <c r="AA3" s="4">
        <v>19</v>
      </c>
      <c r="AB3" s="4">
        <v>20</v>
      </c>
      <c r="AD3" s="4">
        <v>1</v>
      </c>
      <c r="AE3" s="4">
        <v>2</v>
      </c>
      <c r="AF3" s="4">
        <v>3</v>
      </c>
      <c r="AG3" s="4">
        <v>4</v>
      </c>
      <c r="AH3" s="4">
        <v>5</v>
      </c>
      <c r="AI3" s="4">
        <v>6</v>
      </c>
      <c r="AJ3" s="4">
        <v>7</v>
      </c>
      <c r="AK3" s="4">
        <v>8</v>
      </c>
      <c r="AL3" s="4">
        <v>9</v>
      </c>
      <c r="AM3" s="4">
        <v>10</v>
      </c>
      <c r="AO3" s="4">
        <v>1</v>
      </c>
      <c r="AP3" s="4">
        <v>2</v>
      </c>
      <c r="AQ3" s="4">
        <v>3</v>
      </c>
      <c r="AR3" s="4">
        <v>4</v>
      </c>
      <c r="AS3" s="4">
        <v>5</v>
      </c>
      <c r="AT3" s="4">
        <v>6</v>
      </c>
      <c r="AU3" s="4">
        <v>7</v>
      </c>
      <c r="AV3" s="4">
        <v>8</v>
      </c>
      <c r="AW3" s="4">
        <v>9</v>
      </c>
      <c r="AX3" s="4">
        <v>10</v>
      </c>
      <c r="BA3" s="4">
        <v>1</v>
      </c>
      <c r="BB3" s="4">
        <v>2</v>
      </c>
      <c r="BC3" s="4">
        <v>3</v>
      </c>
      <c r="BD3" s="4">
        <v>4</v>
      </c>
      <c r="BE3" s="4">
        <v>5</v>
      </c>
      <c r="BF3" s="4">
        <v>6</v>
      </c>
      <c r="BG3" s="4">
        <v>7</v>
      </c>
      <c r="BH3" s="4">
        <v>8</v>
      </c>
      <c r="BI3" s="4">
        <v>9</v>
      </c>
      <c r="BJ3" s="4">
        <v>10</v>
      </c>
    </row>
    <row r="4" spans="2:62" x14ac:dyDescent="0.2">
      <c r="B4" s="4" t="s">
        <v>459</v>
      </c>
    </row>
    <row r="5" spans="2:62" x14ac:dyDescent="0.2">
      <c r="B5" s="80">
        <f>MATCH((HLOOKUP("/imsikb0101:featureMember/imsikb0101:LabAssignment/imsikb0101:analysisRequest/imsikb0101:SampleAnalysisRequest/imsikb0101:nameOnLabCertificate",B!A2:DK2,1,FALSE)),B!A2:DK2)</f>
        <v>49</v>
      </c>
      <c r="I5" s="4">
        <f ca="1">IF(ISNUMBER(SEARCH(" ",$G39,1)),SEARCH(" ",$G39,1),"")</f>
        <v>6</v>
      </c>
      <c r="J5" s="4">
        <f t="shared" ref="J5:AB7" ca="1" si="0">IF(ISNUMBER(SEARCH(" ",$G39,I5+1)),SEARCH(" ",$G39,I5+1),"")</f>
        <v>10</v>
      </c>
      <c r="K5" s="4">
        <f t="shared" ca="1" si="0"/>
        <v>17</v>
      </c>
      <c r="L5" s="4">
        <f t="shared" ca="1" si="0"/>
        <v>21</v>
      </c>
      <c r="M5" s="4">
        <f t="shared" ca="1" si="0"/>
        <v>28</v>
      </c>
      <c r="N5" s="4">
        <f t="shared" ca="1" si="0"/>
        <v>32</v>
      </c>
      <c r="O5" s="4">
        <f t="shared" ca="1" si="0"/>
        <v>39</v>
      </c>
      <c r="P5" s="4">
        <f t="shared" ca="1" si="0"/>
        <v>43</v>
      </c>
      <c r="Q5" s="4" t="str">
        <f t="shared" ca="1" si="0"/>
        <v/>
      </c>
      <c r="R5" s="4" t="str">
        <f t="shared" ca="1" si="0"/>
        <v/>
      </c>
      <c r="S5" s="4" t="str">
        <f t="shared" ca="1" si="0"/>
        <v/>
      </c>
      <c r="T5" s="4" t="str">
        <f t="shared" ca="1" si="0"/>
        <v/>
      </c>
      <c r="U5" s="4" t="str">
        <f t="shared" ca="1" si="0"/>
        <v/>
      </c>
      <c r="V5" s="4" t="str">
        <f t="shared" ca="1" si="0"/>
        <v/>
      </c>
      <c r="W5" s="4" t="str">
        <f t="shared" ca="1" si="0"/>
        <v/>
      </c>
      <c r="X5" s="4" t="str">
        <f t="shared" ca="1" si="0"/>
        <v/>
      </c>
      <c r="Y5" s="4" t="str">
        <f t="shared" ca="1" si="0"/>
        <v/>
      </c>
      <c r="Z5" s="4" t="str">
        <f t="shared" ca="1" si="0"/>
        <v/>
      </c>
      <c r="AA5" s="4" t="str">
        <f t="shared" ca="1" si="0"/>
        <v/>
      </c>
      <c r="AB5" s="4" t="str">
        <f t="shared" ca="1" si="0"/>
        <v/>
      </c>
      <c r="AD5" s="4">
        <f ca="1">IF(ISNUMBER(I5),SEARCH(")",$G39,I5),"")</f>
        <v>16</v>
      </c>
      <c r="AE5" s="4">
        <f ca="1">IF(ISNUMBER(K5),SEARCH(")",$G39,K5),"")</f>
        <v>27</v>
      </c>
      <c r="AF5" s="4">
        <f ca="1">IF(ISNUMBER(M5),SEARCH(")",$G39,M5),"")</f>
        <v>38</v>
      </c>
      <c r="AG5" s="4">
        <f ca="1">IF(ISNUMBER(O5),SEARCH(")",$G39,O5),"")</f>
        <v>49</v>
      </c>
      <c r="AH5" s="4" t="str">
        <f ca="1">IF(ISNUMBER(Q5),SEARCH(")",$G39,Q5),"")</f>
        <v/>
      </c>
      <c r="AI5" s="4" t="str">
        <f ca="1">IF(ISNUMBER(S5),SEARCH(")",$G39,S5),"")</f>
        <v/>
      </c>
      <c r="AJ5" s="4" t="str">
        <f ca="1">IF(ISNUMBER(U5),SEARCH(")",$G39,U5),"")</f>
        <v/>
      </c>
      <c r="AK5" s="4" t="str">
        <f ca="1">IF(ISNUMBER(W5),SEARCH(")",$G39,W5),"")</f>
        <v/>
      </c>
      <c r="AL5" s="4" t="str">
        <f ca="1">IF(ISNUMBER(Y5),SEARCH(")",$G39,Y5),"")</f>
        <v/>
      </c>
      <c r="AM5" s="4" t="str">
        <f ca="1">IF(ISNUMBER(AA5),SEARCH(")",$G39,AA5),"")</f>
        <v/>
      </c>
      <c r="AO5" s="6" t="str">
        <f ca="1">IF($E39="ja",IF(ISNUMBER(I5),MID($G39,I5+1,AD5-I5),""),IF(ISNUMBER(I5),MID($G39,AD5+1,AE5-AD5),""))</f>
        <v>A01 (0-50)</v>
      </c>
      <c r="AP5" s="6" t="str">
        <f ca="1">IF($E39="ja",IF(ISNUMBER(K5),MID($G39,K5+1,AE5-K5),""),"")</f>
        <v>A03 (0-50)</v>
      </c>
      <c r="AQ5" s="6" t="str">
        <f ca="1">IF($E39="ja",IF(ISNUMBER(M5),MID($G39,M5+1,AF5-M5),""),"")</f>
        <v>A08 (0-50)</v>
      </c>
      <c r="AR5" s="6" t="str">
        <f ca="1">IF($E39="ja",IF(ISNUMBER(O5),MID($G39,O5+1,AG5-O5),""),"")</f>
        <v>A09 (0-50)</v>
      </c>
      <c r="AS5" s="6" t="str">
        <f ca="1">IF($E39="ja",IF(ISNUMBER(Q5),MID($G39,Q5+1,AH5-Q5),""),"")</f>
        <v/>
      </c>
      <c r="AT5" s="6" t="str">
        <f ca="1">IF($E39="ja",IF(ISNUMBER(S5),MID($G39,S5+1,AI5-S5),""),"")</f>
        <v/>
      </c>
      <c r="AU5" s="6" t="str">
        <f ca="1">IF($E39="ja",IF(ISNUMBER(U5),MID($G39,U5+1,AJ5-U5),""),"")</f>
        <v/>
      </c>
      <c r="AV5" s="6" t="str">
        <f ca="1">IF($E39="ja",IF(ISNUMBER(W5),MID($G39,W5+1,AK5-W5),""),"")</f>
        <v/>
      </c>
      <c r="AW5" s="6" t="str">
        <f ca="1">IF($E39="ja",IF(ISNUMBER(Y5),MID($G39,Y5+1,AL5-Y5),""),"")</f>
        <v/>
      </c>
      <c r="AX5" s="6" t="str">
        <f ca="1">IF($E39="ja",IF(ISNUMBER(AA5),MID($G39,AA5+1,AM5-AA5),""),"")</f>
        <v/>
      </c>
      <c r="BA5" s="4" t="str">
        <f t="shared" ref="BA5:BJ7" ca="1" si="1">IF(AO17="","zz",CONCATENATE(AO17,"(",AO41,"-",AO65,")"))</f>
        <v>A01 (0,00-0,50)</v>
      </c>
      <c r="BB5" s="4" t="str">
        <f t="shared" ca="1" si="1"/>
        <v>A03 (0,00-0,50)</v>
      </c>
      <c r="BC5" s="4" t="str">
        <f t="shared" ca="1" si="1"/>
        <v>A08 (0,00-0,50)</v>
      </c>
      <c r="BD5" s="4" t="str">
        <f t="shared" ca="1" si="1"/>
        <v>A09 (0,00-0,50)</v>
      </c>
      <c r="BE5" s="4" t="str">
        <f t="shared" ca="1" si="1"/>
        <v>zz</v>
      </c>
      <c r="BF5" s="4" t="str">
        <f t="shared" ca="1" si="1"/>
        <v>zz</v>
      </c>
      <c r="BG5" s="4" t="str">
        <f t="shared" ca="1" si="1"/>
        <v>zz</v>
      </c>
      <c r="BH5" s="4" t="str">
        <f t="shared" ca="1" si="1"/>
        <v>zz</v>
      </c>
      <c r="BI5" s="4" t="str">
        <f t="shared" ca="1" si="1"/>
        <v>zz</v>
      </c>
      <c r="BJ5" s="4" t="str">
        <f t="shared" ca="1" si="1"/>
        <v>zz</v>
      </c>
    </row>
    <row r="6" spans="2:62" x14ac:dyDescent="0.2">
      <c r="B6" s="24" t="s">
        <v>143</v>
      </c>
      <c r="I6" s="4">
        <f ca="1">IF(ISNUMBER(SEARCH(" ",$G40,1)),SEARCH(" ",$G40,1),"")</f>
        <v>6</v>
      </c>
      <c r="J6" s="4">
        <f t="shared" ca="1" si="0"/>
        <v>10</v>
      </c>
      <c r="K6" s="4">
        <f t="shared" ca="1" si="0"/>
        <v>17</v>
      </c>
      <c r="L6" s="4">
        <f t="shared" ca="1" si="0"/>
        <v>21</v>
      </c>
      <c r="M6" s="4" t="str">
        <f t="shared" ca="1" si="0"/>
        <v/>
      </c>
      <c r="N6" s="4" t="str">
        <f t="shared" ca="1" si="0"/>
        <v/>
      </c>
      <c r="O6" s="4" t="str">
        <f t="shared" ca="1" si="0"/>
        <v/>
      </c>
      <c r="P6" s="4" t="str">
        <f t="shared" ca="1" si="0"/>
        <v/>
      </c>
      <c r="Q6" s="4" t="str">
        <f t="shared" ca="1" si="0"/>
        <v/>
      </c>
      <c r="R6" s="4" t="str">
        <f t="shared" ca="1" si="0"/>
        <v/>
      </c>
      <c r="S6" s="4" t="str">
        <f t="shared" ca="1" si="0"/>
        <v/>
      </c>
      <c r="T6" s="4" t="str">
        <f t="shared" ca="1" si="0"/>
        <v/>
      </c>
      <c r="U6" s="4" t="str">
        <f t="shared" ca="1" si="0"/>
        <v/>
      </c>
      <c r="V6" s="4" t="str">
        <f t="shared" ca="1" si="0"/>
        <v/>
      </c>
      <c r="W6" s="4" t="str">
        <f t="shared" ca="1" si="0"/>
        <v/>
      </c>
      <c r="X6" s="4" t="str">
        <f t="shared" ca="1" si="0"/>
        <v/>
      </c>
      <c r="Y6" s="4" t="str">
        <f t="shared" ca="1" si="0"/>
        <v/>
      </c>
      <c r="Z6" s="4" t="str">
        <f t="shared" ca="1" si="0"/>
        <v/>
      </c>
      <c r="AA6" s="4" t="str">
        <f t="shared" ca="1" si="0"/>
        <v/>
      </c>
      <c r="AB6" s="4" t="str">
        <f t="shared" ca="1" si="0"/>
        <v/>
      </c>
      <c r="AD6" s="4">
        <f ca="1">IF(ISNUMBER(I6),SEARCH(")",$G40,I6),"")</f>
        <v>16</v>
      </c>
      <c r="AE6" s="4">
        <f ca="1">IF(ISNUMBER(K6),SEARCH(")",$G40,K6),"")</f>
        <v>27</v>
      </c>
      <c r="AF6" s="4" t="str">
        <f ca="1">IF(ISNUMBER(M6),SEARCH(")",$G40,M6),"")</f>
        <v/>
      </c>
      <c r="AG6" s="4" t="str">
        <f ca="1">IF(ISNUMBER(O6),SEARCH(")",$G40,O6),"")</f>
        <v/>
      </c>
      <c r="AH6" s="4" t="str">
        <f ca="1">IF(ISNUMBER(Q6),SEARCH(")",$G40,Q6),"")</f>
        <v/>
      </c>
      <c r="AI6" s="4" t="str">
        <f ca="1">IF(ISNUMBER(S6),SEARCH(")",$G40,S6),"")</f>
        <v/>
      </c>
      <c r="AJ6" s="4" t="str">
        <f ca="1">IF(ISNUMBER(U6),SEARCH(")",$G40,U6),"")</f>
        <v/>
      </c>
      <c r="AK6" s="4" t="str">
        <f ca="1">IF(ISNUMBER(W6),SEARCH(")",$G40,W6),"")</f>
        <v/>
      </c>
      <c r="AL6" s="4" t="str">
        <f ca="1">IF(ISNUMBER(Y6),SEARCH(")",$G40,Y6),"")</f>
        <v/>
      </c>
      <c r="AM6" s="4" t="str">
        <f ca="1">IF(ISNUMBER(AA6),SEARCH(")",$G40,AA6),"")</f>
        <v/>
      </c>
      <c r="AO6" s="6" t="str">
        <f t="shared" ref="AO6:AO7" ca="1" si="2">IF($E40="ja",IF(ISNUMBER(I6),MID($G40,I6+1,AD6-I6),""),IF(ISNUMBER(I6),MID($G40,AD6+1,AE6-AD6),""))</f>
        <v>A02 (0-50)</v>
      </c>
      <c r="AP6" s="6" t="str">
        <f t="shared" ref="AP6:AP7" ca="1" si="3">IF($E40="ja",IF(ISNUMBER(K6),MID($G40,K6+1,AE6-K6),""),"")</f>
        <v>A04 (0-50)</v>
      </c>
      <c r="AQ6" s="6" t="str">
        <f t="shared" ref="AQ6:AQ7" ca="1" si="4">IF($E40="ja",IF(ISNUMBER(M6),MID($G40,M6+1,AF6-M6),""),"")</f>
        <v/>
      </c>
      <c r="AR6" s="6" t="str">
        <f t="shared" ref="AR6:AR7" ca="1" si="5">IF($E40="ja",IF(ISNUMBER(O6),MID($G40,O6+1,AG6-O6),""),"")</f>
        <v/>
      </c>
      <c r="AS6" s="6" t="str">
        <f t="shared" ref="AS6:AS7" ca="1" si="6">IF($E40="ja",IF(ISNUMBER(Q6),MID($G40,Q6+1,AH6-Q6),""),"")</f>
        <v/>
      </c>
      <c r="AT6" s="6" t="str">
        <f t="shared" ref="AT6:AT7" ca="1" si="7">IF($E40="ja",IF(ISNUMBER(S6),MID($G40,S6+1,AI6-S6),""),"")</f>
        <v/>
      </c>
      <c r="AU6" s="6" t="str">
        <f t="shared" ref="AU6:AU7" ca="1" si="8">IF($E40="ja",IF(ISNUMBER(U6),MID($G40,U6+1,AJ6-U6),""),"")</f>
        <v/>
      </c>
      <c r="AV6" s="6" t="str">
        <f t="shared" ref="AV6:AV7" ca="1" si="9">IF($E40="ja",IF(ISNUMBER(W6),MID($G40,W6+1,AK6-W6),""),"")</f>
        <v/>
      </c>
      <c r="AW6" s="6" t="str">
        <f t="shared" ref="AW6:AW7" ca="1" si="10">IF($E40="ja",IF(ISNUMBER(Y6),MID($G40,Y6+1,AL6-Y6),""),"")</f>
        <v/>
      </c>
      <c r="AX6" s="6" t="str">
        <f t="shared" ref="AX6:AX7" ca="1" si="11">IF($E40="ja",IF(ISNUMBER(AA6),MID($G40,AA6+1,AM6-AA6),""),"")</f>
        <v/>
      </c>
      <c r="BA6" s="4" t="str">
        <f t="shared" ca="1" si="1"/>
        <v>A02 (0,00-0,50)</v>
      </c>
      <c r="BB6" s="4" t="str">
        <f t="shared" ca="1" si="1"/>
        <v>A04 (0,00-0,50)</v>
      </c>
      <c r="BC6" s="4" t="str">
        <f t="shared" ca="1" si="1"/>
        <v>zz</v>
      </c>
      <c r="BD6" s="4" t="str">
        <f t="shared" ca="1" si="1"/>
        <v>zz</v>
      </c>
      <c r="BE6" s="4" t="str">
        <f t="shared" ca="1" si="1"/>
        <v>zz</v>
      </c>
      <c r="BF6" s="4" t="str">
        <f t="shared" ca="1" si="1"/>
        <v>zz</v>
      </c>
      <c r="BG6" s="4" t="str">
        <f t="shared" ca="1" si="1"/>
        <v>zz</v>
      </c>
      <c r="BH6" s="4" t="str">
        <f t="shared" ca="1" si="1"/>
        <v>zz</v>
      </c>
      <c r="BI6" s="4" t="str">
        <f t="shared" ca="1" si="1"/>
        <v>zz</v>
      </c>
      <c r="BJ6" s="4" t="str">
        <f t="shared" ca="1" si="1"/>
        <v>zz</v>
      </c>
    </row>
    <row r="7" spans="2:62" x14ac:dyDescent="0.2">
      <c r="B7" s="80">
        <f>MATCH((HLOOKUP("/imsikb0101:featureMember/imsikb0101:LabAssignment/imsikb0101:analysisRequest/imsikb0101:SampleAnalysisRequest/imsikb0101:sample/@xlink:href",B!A2:DK2,1,FALSE)),B!A2:DK2)</f>
        <v>50</v>
      </c>
      <c r="I7" s="4">
        <f ca="1">IF(ISNUMBER(SEARCH(" ",$G41,1)),SEARCH(" ",$G41,1),"")</f>
        <v>6</v>
      </c>
      <c r="J7" s="4">
        <f t="shared" ca="1" si="0"/>
        <v>10</v>
      </c>
      <c r="K7" s="4">
        <f t="shared" ca="1" si="0"/>
        <v>17</v>
      </c>
      <c r="L7" s="4">
        <f t="shared" ca="1" si="0"/>
        <v>21</v>
      </c>
      <c r="M7" s="4">
        <f t="shared" ca="1" si="0"/>
        <v>28</v>
      </c>
      <c r="N7" s="4">
        <f t="shared" ca="1" si="0"/>
        <v>32</v>
      </c>
      <c r="O7" s="4">
        <f t="shared" ca="1" si="0"/>
        <v>39</v>
      </c>
      <c r="P7" s="4">
        <f t="shared" ca="1" si="0"/>
        <v>43</v>
      </c>
      <c r="Q7" s="4" t="str">
        <f t="shared" ca="1" si="0"/>
        <v/>
      </c>
      <c r="R7" s="4" t="str">
        <f t="shared" ca="1" si="0"/>
        <v/>
      </c>
      <c r="S7" s="4" t="str">
        <f t="shared" ca="1" si="0"/>
        <v/>
      </c>
      <c r="T7" s="4" t="str">
        <f t="shared" ca="1" si="0"/>
        <v/>
      </c>
      <c r="U7" s="4" t="str">
        <f t="shared" ca="1" si="0"/>
        <v/>
      </c>
      <c r="V7" s="4" t="str">
        <f t="shared" ca="1" si="0"/>
        <v/>
      </c>
      <c r="W7" s="4" t="str">
        <f t="shared" ca="1" si="0"/>
        <v/>
      </c>
      <c r="X7" s="4" t="str">
        <f t="shared" ca="1" si="0"/>
        <v/>
      </c>
      <c r="Y7" s="4" t="str">
        <f t="shared" ca="1" si="0"/>
        <v/>
      </c>
      <c r="Z7" s="4" t="str">
        <f t="shared" ca="1" si="0"/>
        <v/>
      </c>
      <c r="AA7" s="4" t="str">
        <f t="shared" ca="1" si="0"/>
        <v/>
      </c>
      <c r="AB7" s="4" t="str">
        <f t="shared" ca="1" si="0"/>
        <v/>
      </c>
      <c r="AD7" s="4">
        <f ca="1">IF(ISNUMBER(I7),SEARCH(")",$G41,I7),"")</f>
        <v>16</v>
      </c>
      <c r="AE7" s="4">
        <f ca="1">IF(ISNUMBER(K7),SEARCH(")",$G41,K7),"")</f>
        <v>27</v>
      </c>
      <c r="AF7" s="4">
        <f ca="1">IF(ISNUMBER(M7),SEARCH(")",$G41,M7),"")</f>
        <v>38</v>
      </c>
      <c r="AG7" s="4">
        <f ca="1">IF(ISNUMBER(O7),SEARCH(")",$G41,O7),"")</f>
        <v>49</v>
      </c>
      <c r="AH7" s="4" t="str">
        <f ca="1">IF(ISNUMBER(Q7),SEARCH(")",$G41,Q7),"")</f>
        <v/>
      </c>
      <c r="AI7" s="4" t="str">
        <f ca="1">IF(ISNUMBER(S7),SEARCH(")",$G41,S7),"")</f>
        <v/>
      </c>
      <c r="AJ7" s="4" t="str">
        <f ca="1">IF(ISNUMBER(U7),SEARCH(")",$G41,U7),"")</f>
        <v/>
      </c>
      <c r="AK7" s="4" t="str">
        <f ca="1">IF(ISNUMBER(W7),SEARCH(")",$G41,W7),"")</f>
        <v/>
      </c>
      <c r="AL7" s="4" t="str">
        <f ca="1">IF(ISNUMBER(Y7),SEARCH(")",$G41,Y7),"")</f>
        <v/>
      </c>
      <c r="AM7" s="4" t="str">
        <f ca="1">IF(ISNUMBER(AA7),SEARCH(")",$G41,AA7),"")</f>
        <v/>
      </c>
      <c r="AO7" s="6" t="str">
        <f t="shared" ca="1" si="2"/>
        <v>A05 (0-50)</v>
      </c>
      <c r="AP7" s="6" t="str">
        <f t="shared" ca="1" si="3"/>
        <v>A10 (0-50)</v>
      </c>
      <c r="AQ7" s="6" t="str">
        <f t="shared" ca="1" si="4"/>
        <v>A11 (0-50)</v>
      </c>
      <c r="AR7" s="6" t="str">
        <f t="shared" ca="1" si="5"/>
        <v>A12 (0-50)</v>
      </c>
      <c r="AS7" s="6" t="str">
        <f t="shared" ca="1" si="6"/>
        <v/>
      </c>
      <c r="AT7" s="6" t="str">
        <f t="shared" ca="1" si="7"/>
        <v/>
      </c>
      <c r="AU7" s="6" t="str">
        <f t="shared" ca="1" si="8"/>
        <v/>
      </c>
      <c r="AV7" s="6" t="str">
        <f t="shared" ca="1" si="9"/>
        <v/>
      </c>
      <c r="AW7" s="6" t="str">
        <f t="shared" ca="1" si="10"/>
        <v/>
      </c>
      <c r="AX7" s="6" t="str">
        <f t="shared" ca="1" si="11"/>
        <v/>
      </c>
      <c r="BA7" s="4" t="str">
        <f t="shared" ca="1" si="1"/>
        <v>A05 (0,00-0,50)</v>
      </c>
      <c r="BB7" s="4" t="str">
        <f t="shared" ca="1" si="1"/>
        <v>A10 (0,00-0,50)</v>
      </c>
      <c r="BC7" s="4" t="str">
        <f t="shared" ca="1" si="1"/>
        <v>A11 (0,00-0,50)</v>
      </c>
      <c r="BD7" s="4" t="str">
        <f t="shared" ca="1" si="1"/>
        <v>A12 (0,00-0,50)</v>
      </c>
      <c r="BE7" s="4" t="str">
        <f t="shared" ca="1" si="1"/>
        <v>zz</v>
      </c>
      <c r="BF7" s="4" t="str">
        <f t="shared" ca="1" si="1"/>
        <v>zz</v>
      </c>
      <c r="BG7" s="4" t="str">
        <f t="shared" ca="1" si="1"/>
        <v>zz</v>
      </c>
      <c r="BH7" s="4" t="str">
        <f t="shared" ca="1" si="1"/>
        <v>zz</v>
      </c>
      <c r="BI7" s="4" t="str">
        <f t="shared" ca="1" si="1"/>
        <v>zz</v>
      </c>
      <c r="BJ7" s="4" t="str">
        <f t="shared" ca="1" si="1"/>
        <v>zz</v>
      </c>
    </row>
    <row r="8" spans="2:62" x14ac:dyDescent="0.2">
      <c r="B8" s="4" t="s">
        <v>217</v>
      </c>
      <c r="C8" s="4" t="s">
        <v>218</v>
      </c>
      <c r="F8" s="6" t="s">
        <v>515</v>
      </c>
      <c r="G8" s="4" t="str">
        <f ca="1">MID(C9,3,2)</f>
        <v>25</v>
      </c>
      <c r="AO8" s="6"/>
      <c r="AP8" s="6"/>
      <c r="AQ8" s="6"/>
      <c r="AR8" s="6"/>
      <c r="AS8" s="6"/>
      <c r="AT8" s="6"/>
      <c r="AU8" s="6"/>
      <c r="AV8" s="6"/>
      <c r="AW8" s="6"/>
      <c r="AX8" s="6"/>
    </row>
    <row r="9" spans="2:62" x14ac:dyDescent="0.2">
      <c r="B9" s="80">
        <f>MATCH((HLOOKUP("/imsikb0101:featureMember/imsikb0101:Project/imsikb0101:projectCode",B!A2:DK2,1,FALSE)),B!A2:DK2)</f>
        <v>75</v>
      </c>
      <c r="C9" s="66" t="str">
        <f ca="1">OFFSET(B!A3,1,$B$9-1)</f>
        <v>T.25.13676</v>
      </c>
      <c r="F9" s="6" t="s">
        <v>516</v>
      </c>
      <c r="G9" s="4" t="str">
        <f ca="1">TEXT(ROUNDDOWN(MID(C9,6,5),-2),0)</f>
        <v>13600</v>
      </c>
      <c r="AO9" s="6"/>
      <c r="AP9" s="6"/>
      <c r="AQ9" s="6"/>
      <c r="AR9" s="6"/>
      <c r="AS9" s="6"/>
      <c r="AT9" s="6"/>
      <c r="AU9" s="6"/>
      <c r="AV9" s="6"/>
      <c r="AW9" s="6"/>
      <c r="AX9" s="6"/>
    </row>
    <row r="10" spans="2:62" x14ac:dyDescent="0.2">
      <c r="B10" s="4" t="s">
        <v>219</v>
      </c>
      <c r="C10" s="4" t="s">
        <v>220</v>
      </c>
      <c r="F10" s="6" t="s">
        <v>517</v>
      </c>
      <c r="G10" s="4" t="str">
        <f ca="1">C9</f>
        <v>T.25.13676</v>
      </c>
      <c r="AO10" s="6"/>
      <c r="AP10" s="6"/>
      <c r="AQ10" s="6"/>
      <c r="AR10" s="6"/>
      <c r="AS10" s="6"/>
      <c r="AT10" s="6"/>
      <c r="AU10" s="6"/>
      <c r="AV10" s="6"/>
      <c r="AW10" s="6"/>
      <c r="AX10" s="6"/>
      <c r="BA10" s="4" t="s">
        <v>155</v>
      </c>
    </row>
    <row r="11" spans="2:62" x14ac:dyDescent="0.2">
      <c r="B11" s="80">
        <f>MATCH((HLOOKUP("/imsikb0101:featureMember/imsikb0101:Project/imsikb0101:name",B!A2:DK2,1,FALSE)),B!A2:DK2)</f>
        <v>74</v>
      </c>
      <c r="C11" s="66" t="str">
        <f ca="1">OFFSET(B!A3,1,$B$11-1)</f>
        <v>Groenstrook nabij P50</v>
      </c>
      <c r="F11" s="6" t="s">
        <v>518</v>
      </c>
      <c r="G11" s="66" t="str">
        <f ca="1">IF(Invoer!S2=TRUE,_xlfn.CONCAT("T:\",G8,"\",G9,"\",G10),_xlfn.CONCAT("M:\",G8,"\",G9,"\",G10))</f>
        <v>T:\25\13600\T.25.13676</v>
      </c>
      <c r="AO11" s="6"/>
      <c r="AP11" s="6"/>
      <c r="AQ11" s="6"/>
      <c r="AR11" s="6"/>
      <c r="AS11" s="6"/>
      <c r="AT11" s="6"/>
      <c r="AU11" s="6"/>
      <c r="AV11" s="6"/>
      <c r="AW11" s="6"/>
      <c r="AX11" s="6"/>
    </row>
    <row r="12" spans="2:62" x14ac:dyDescent="0.2">
      <c r="B12" s="24" t="s">
        <v>753</v>
      </c>
      <c r="C12" s="4" t="s">
        <v>754</v>
      </c>
      <c r="F12" s="6" t="s">
        <v>755</v>
      </c>
      <c r="G12" s="81">
        <f ca="1">C13</f>
        <v>45883</v>
      </c>
      <c r="BA12" s="4" t="s">
        <v>156</v>
      </c>
      <c r="BD12" s="4" t="s">
        <v>157</v>
      </c>
      <c r="BG12" s="4" t="s">
        <v>158</v>
      </c>
    </row>
    <row r="13" spans="2:62" x14ac:dyDescent="0.2">
      <c r="B13" s="80">
        <f>MATCH((HLOOKUP("/imsikb0101:featureMember/imsikb0101:LabAssignment/imsikb0101:startTime",B!A2:DK2,1,FALSE)),B!A2:DK2)</f>
        <v>67</v>
      </c>
      <c r="C13" s="80">
        <f ca="1">OFFSET(B!A5,1,$B$13-1)</f>
        <v>45883</v>
      </c>
      <c r="F13" s="6"/>
      <c r="BA13" s="6" t="s">
        <v>159</v>
      </c>
      <c r="BB13" s="4" t="s">
        <v>161</v>
      </c>
      <c r="BC13" s="4" t="s">
        <v>160</v>
      </c>
      <c r="BD13" s="6" t="s">
        <v>159</v>
      </c>
      <c r="BE13" s="4" t="s">
        <v>161</v>
      </c>
      <c r="BF13" s="4" t="s">
        <v>160</v>
      </c>
      <c r="BG13" s="6" t="s">
        <v>159</v>
      </c>
      <c r="BH13" s="4" t="s">
        <v>161</v>
      </c>
      <c r="BI13" s="4" t="s">
        <v>160</v>
      </c>
    </row>
    <row r="14" spans="2:62" x14ac:dyDescent="0.2">
      <c r="AD14" s="4" t="s">
        <v>942</v>
      </c>
      <c r="AO14" s="4" t="s">
        <v>136</v>
      </c>
      <c r="BA14" s="4">
        <f t="shared" ref="BA14:BA23" ca="1" si="12">COUNTIF($BB$14:$BB$23,"&lt;="&amp;BB14)</f>
        <v>1</v>
      </c>
      <c r="BB14" s="4" t="str">
        <f ca="1">BA5</f>
        <v>A01 (0,00-0,50)</v>
      </c>
      <c r="BC14" s="4" t="str">
        <f ca="1">IF(ISNA(VLOOKUP(ROW()-ROW($BA$13),$BA$14:$BB$23,2,FALSE))=TRUE,"zz",VLOOKUP(ROW()-ROW($BA$13),$BA$14:$BB$23,2,FALSE))</f>
        <v>A01 (0,00-0,50)</v>
      </c>
      <c r="BD14" s="4">
        <f t="shared" ref="BD14:BD23" ca="1" si="13">COUNTIF($BE$14:$BE$23,"&lt;="&amp;BE14)</f>
        <v>1</v>
      </c>
      <c r="BE14" s="4" t="str">
        <f ca="1">BA6</f>
        <v>A02 (0,00-0,50)</v>
      </c>
      <c r="BF14" s="4" t="str">
        <f ca="1">IF(ISNA(VLOOKUP(ROW()-ROW($BD$13),$BD$14:$BE$23,2,FALSE))=TRUE,"zz",VLOOKUP(ROW()-ROW($BD$13),$BD$14:$BE$23,2,FALSE))</f>
        <v>A02 (0,00-0,50)</v>
      </c>
      <c r="BG14" s="4">
        <f t="shared" ref="BG14:BG23" ca="1" si="14">COUNTIF($BH$14:$BH$23,"&lt;="&amp;BH14)</f>
        <v>1</v>
      </c>
      <c r="BH14" s="4" t="str">
        <f ca="1">BA7</f>
        <v>A05 (0,00-0,50)</v>
      </c>
      <c r="BI14" s="4" t="str">
        <f ca="1">IF(ISNA(VLOOKUP(ROW()-ROW($BG$13),$BG$14:$BH$23,2,FALSE))=TRUE,"zz",VLOOKUP(ROW()-ROW($BG$13),$BG$14:$BH$23,2,FALSE))</f>
        <v>A05 (0,00-0,50)</v>
      </c>
    </row>
    <row r="15" spans="2:62" x14ac:dyDescent="0.2">
      <c r="H15" s="82"/>
      <c r="AD15" s="4">
        <v>1</v>
      </c>
      <c r="AE15" s="4">
        <v>2</v>
      </c>
      <c r="AF15" s="4">
        <v>3</v>
      </c>
      <c r="AG15" s="4">
        <v>4</v>
      </c>
      <c r="AH15" s="4">
        <v>5</v>
      </c>
      <c r="AI15" s="4">
        <v>6</v>
      </c>
      <c r="AJ15" s="4">
        <v>7</v>
      </c>
      <c r="AK15" s="4">
        <v>8</v>
      </c>
      <c r="AL15" s="4">
        <v>9</v>
      </c>
      <c r="AM15" s="4">
        <v>10</v>
      </c>
      <c r="AO15" s="4">
        <v>1</v>
      </c>
      <c r="AP15" s="4">
        <v>2</v>
      </c>
      <c r="AQ15" s="4">
        <v>3</v>
      </c>
      <c r="AR15" s="4">
        <v>4</v>
      </c>
      <c r="AS15" s="4">
        <v>5</v>
      </c>
      <c r="AT15" s="4">
        <v>6</v>
      </c>
      <c r="AU15" s="4">
        <v>7</v>
      </c>
      <c r="AV15" s="4">
        <v>8</v>
      </c>
      <c r="AW15" s="4">
        <v>9</v>
      </c>
      <c r="AX15" s="4">
        <v>10</v>
      </c>
      <c r="BA15" s="4">
        <f t="shared" ca="1" si="12"/>
        <v>2</v>
      </c>
      <c r="BB15" s="4" t="str">
        <f ca="1">BB5</f>
        <v>A03 (0,00-0,50)</v>
      </c>
      <c r="BC15" s="4" t="str">
        <f t="shared" ref="BC15:BC23" ca="1" si="15">IF(ISNA(VLOOKUP(ROW()-ROW($BA$13),$BA$14:$BB$23,2,FALSE))=TRUE,"zz",VLOOKUP(ROW()-ROW($BA$13),$BA$14:$BB$23,2,FALSE))</f>
        <v>A03 (0,00-0,50)</v>
      </c>
      <c r="BD15" s="4">
        <f t="shared" ca="1" si="13"/>
        <v>2</v>
      </c>
      <c r="BE15" s="4" t="str">
        <f ca="1">BB6</f>
        <v>A04 (0,00-0,50)</v>
      </c>
      <c r="BF15" s="4" t="str">
        <f t="shared" ref="BF15:BF23" ca="1" si="16">IF(ISNA(VLOOKUP(ROW()-ROW($BD$13),$BD$14:$BE$23,2,FALSE))=TRUE,"zz",VLOOKUP(ROW()-ROW($BD$13),$BD$14:$BE$23,2,FALSE))</f>
        <v>A04 (0,00-0,50)</v>
      </c>
      <c r="BG15" s="4">
        <f t="shared" ca="1" si="14"/>
        <v>2</v>
      </c>
      <c r="BH15" s="4" t="str">
        <f ca="1">BB7</f>
        <v>A10 (0,00-0,50)</v>
      </c>
      <c r="BI15" s="4" t="str">
        <f t="shared" ref="BI15:BI23" ca="1" si="17">IF(ISNA(VLOOKUP(ROW()-ROW($BG$13),$BG$14:$BH$23,2,FALSE))=TRUE,"zz",VLOOKUP(ROW()-ROW($BG$13),$BG$14:$BH$23,2,FALSE))</f>
        <v>A10 (0,00-0,50)</v>
      </c>
    </row>
    <row r="16" spans="2:62" x14ac:dyDescent="0.2">
      <c r="B16" s="21" t="s">
        <v>460</v>
      </c>
      <c r="C16" s="4" t="s">
        <v>461</v>
      </c>
      <c r="BA16" s="4">
        <f t="shared" ca="1" si="12"/>
        <v>3</v>
      </c>
      <c r="BB16" s="4" t="str">
        <f ca="1">BC5</f>
        <v>A08 (0,00-0,50)</v>
      </c>
      <c r="BC16" s="4" t="str">
        <f t="shared" ca="1" si="15"/>
        <v>A08 (0,00-0,50)</v>
      </c>
      <c r="BD16" s="4">
        <f t="shared" ca="1" si="13"/>
        <v>10</v>
      </c>
      <c r="BE16" s="4" t="str">
        <f ca="1">BC6</f>
        <v>zz</v>
      </c>
      <c r="BF16" s="4" t="str">
        <f t="shared" ca="1" si="16"/>
        <v>zz</v>
      </c>
      <c r="BG16" s="4">
        <f t="shared" ca="1" si="14"/>
        <v>3</v>
      </c>
      <c r="BH16" s="4" t="str">
        <f ca="1">BC7</f>
        <v>A11 (0,00-0,50)</v>
      </c>
      <c r="BI16" s="4" t="str">
        <f t="shared" ca="1" si="17"/>
        <v>A11 (0,00-0,50)</v>
      </c>
    </row>
    <row r="17" spans="1:61" x14ac:dyDescent="0.2">
      <c r="A17" s="4" t="str">
        <f>INDEX(B!$A$2:$BW$8,C17,$B$5)</f>
        <v>MMA01 A01 (0-50) A03 (0-50) A08 (0-50) A09 (0-50)</v>
      </c>
      <c r="B17" s="66" t="str">
        <f>G!AP5</f>
        <v>MMA01 A01 (0-50) A03 (0-50) A08 (0-50) A09 (0-50)</v>
      </c>
      <c r="C17" s="4">
        <f>IF(B!$AW$6=B17,ROW(B!$AW$6)-1,IF(B!$AW$7=B17,ROW(B!$AW$7)-1,IF(B!$AW$8=B17,ROW(B!$AW$8)-1,"")))</f>
        <v>6</v>
      </c>
      <c r="D17" s="4" t="str">
        <f>IF(ISNUMBER(SEARCH(CHAR(10),$A17,1)),REPLACE($A17,SEARCH(CHAR(10),$A17,1),1," "),$A17)</f>
        <v>MMA01 A01 (0-50) A03 (0-50) A08 (0-50) A09 (0-50)</v>
      </c>
      <c r="AD17" s="4">
        <f ca="1">IF(ISNUMBER(I5),SEARCH("(",$G39,I5),"")</f>
        <v>11</v>
      </c>
      <c r="AE17" s="4">
        <f ca="1">IF(ISNUMBER(K5),SEARCH("(",$G39,K5),"")</f>
        <v>22</v>
      </c>
      <c r="AF17" s="4">
        <f ca="1">IF(ISNUMBER(M5),SEARCH("(",$G39,M5),"")</f>
        <v>33</v>
      </c>
      <c r="AG17" s="4">
        <f ca="1">IF(ISNUMBER(O5),SEARCH("(",$G39,O5),"")</f>
        <v>44</v>
      </c>
      <c r="AH17" s="4" t="str">
        <f ca="1">IF(ISNUMBER(Q5),SEARCH("(",$G39,Q5),"")</f>
        <v/>
      </c>
      <c r="AI17" s="4" t="str">
        <f ca="1">IF(ISNUMBER(S5),SEARCH("(",$G39,S5),"")</f>
        <v/>
      </c>
      <c r="AJ17" s="4" t="str">
        <f ca="1">IF(ISNUMBER(U5),SEARCH("(",$G39,U5),"")</f>
        <v/>
      </c>
      <c r="AK17" s="4" t="str">
        <f ca="1">IF(ISNUMBER(W5),SEARCH("(",$G39,W5),"")</f>
        <v/>
      </c>
      <c r="AL17" s="4" t="str">
        <f ca="1">IF(ISNUMBER(Y5),SEARCH("(",$G39,Y5),"")</f>
        <v/>
      </c>
      <c r="AM17" s="4" t="str">
        <f ca="1">IF(ISNUMBER(AA5),SEARCH("(",$G39,AA5),"")</f>
        <v/>
      </c>
      <c r="AO17" s="6" t="str">
        <f ca="1">IF($E39="ja",IF(ISNUMBER(I5),MID($G39,I5+1,J5-I5),""),IF(ISNUMBER(I5),MID($G39,J5+1,K5-J5),""))</f>
        <v xml:space="preserve">A01 </v>
      </c>
      <c r="AP17" s="6" t="str">
        <f ca="1">IF($E39="ja",IF(ISNUMBER(K5),MID($G39,K5+1,L5-K5),""),"")</f>
        <v xml:space="preserve">A03 </v>
      </c>
      <c r="AQ17" s="6" t="str">
        <f ca="1">IF($E39="ja",IF(ISNUMBER(M5),MID($G39,M5+1,N5-M5),""),"")</f>
        <v xml:space="preserve">A08 </v>
      </c>
      <c r="AR17" s="6" t="str">
        <f ca="1">IF($E39="ja",IF(ISNUMBER(O5),MID($G39,O5+1,P5-O5),""),"")</f>
        <v xml:space="preserve">A09 </v>
      </c>
      <c r="AS17" s="6" t="str">
        <f ca="1">IF($E39="ja",IF(ISNUMBER(Q5),MID($G39,Q5+1,R5-Q5),""),"")</f>
        <v/>
      </c>
      <c r="AT17" s="6" t="str">
        <f ca="1">IF($E39="ja",IF(ISNUMBER(S5),MID($G39,S5+1,T5-S5),""),"")</f>
        <v/>
      </c>
      <c r="AU17" s="6" t="str">
        <f ca="1">IF($E39="ja",IF(ISNUMBER(U5),MID($G39,U5+1,V5-U5),""),"")</f>
        <v/>
      </c>
      <c r="AV17" s="6" t="str">
        <f ca="1">IF($E39="ja",IF(ISNUMBER(W5),MID($G39,W5+1,X5-W5),""),"")</f>
        <v/>
      </c>
      <c r="AW17" s="6" t="str">
        <f ca="1">IF($E39="ja",IF(ISNUMBER(Y5),MID($G39,Y5+1,Z5-Y5),""),"")</f>
        <v/>
      </c>
      <c r="AX17" s="6" t="str">
        <f ca="1">IF($E39="ja",IF(ISNUMBER(AA5),MID($G39,AA5+1,AB5-AA5),""),"")</f>
        <v/>
      </c>
      <c r="BA17" s="4">
        <f t="shared" ca="1" si="12"/>
        <v>4</v>
      </c>
      <c r="BB17" s="4" t="str">
        <f ca="1">BD5</f>
        <v>A09 (0,00-0,50)</v>
      </c>
      <c r="BC17" s="4" t="str">
        <f t="shared" ca="1" si="15"/>
        <v>A09 (0,00-0,50)</v>
      </c>
      <c r="BD17" s="4">
        <f t="shared" ca="1" si="13"/>
        <v>10</v>
      </c>
      <c r="BE17" s="4" t="str">
        <f ca="1">BD6</f>
        <v>zz</v>
      </c>
      <c r="BF17" s="4" t="str">
        <f t="shared" ca="1" si="16"/>
        <v>zz</v>
      </c>
      <c r="BG17" s="4">
        <f t="shared" ca="1" si="14"/>
        <v>4</v>
      </c>
      <c r="BH17" s="4" t="str">
        <f ca="1">BD7</f>
        <v>A12 (0,00-0,50)</v>
      </c>
      <c r="BI17" s="4" t="str">
        <f t="shared" ca="1" si="17"/>
        <v>A12 (0,00-0,50)</v>
      </c>
    </row>
    <row r="18" spans="1:61" x14ac:dyDescent="0.2">
      <c r="A18" s="4" t="str">
        <f>INDEX(B!$A$2:$BW$8,C18,$B$5)</f>
        <v>MMA02 A02 (0-50) A04 (0-50)</v>
      </c>
      <c r="B18" s="66" t="str">
        <f>G!AV5</f>
        <v>MMA02 A02 (0-50) A04 (0-50)</v>
      </c>
      <c r="C18" s="4">
        <f>IF(B!$AW$6=B18,ROW(B!$AW$6)-1,IF(B!$AW$7=B18,ROW(B!$AW$7)-1,IF(B!$AW$8=B18,ROW(B!$AW$8)-1,"")))</f>
        <v>5</v>
      </c>
      <c r="D18" s="4" t="str">
        <f t="shared" ref="D18:D19" si="18">IF(ISNUMBER(SEARCH(CHAR(10),$A18,1)),REPLACE($A18,SEARCH(CHAR(10),$A18,1),1," "),$A18)</f>
        <v>MMA02 A02 (0-50) A04 (0-50)</v>
      </c>
      <c r="AD18" s="4">
        <f ca="1">IF(ISNUMBER(I6),SEARCH("(",$G40,I6),"")</f>
        <v>11</v>
      </c>
      <c r="AE18" s="4">
        <f ca="1">IF(ISNUMBER(K6),SEARCH("(",$G40,K6),"")</f>
        <v>22</v>
      </c>
      <c r="AF18" s="4" t="str">
        <f ca="1">IF(ISNUMBER(M6),SEARCH("(",$G40,M6),"")</f>
        <v/>
      </c>
      <c r="AG18" s="4" t="str">
        <f ca="1">IF(ISNUMBER(O6),SEARCH("(",$G40,O6),"")</f>
        <v/>
      </c>
      <c r="AH18" s="4" t="str">
        <f ca="1">IF(ISNUMBER(Q6),SEARCH("(",$G40,Q6),"")</f>
        <v/>
      </c>
      <c r="AI18" s="4" t="str">
        <f ca="1">IF(ISNUMBER(S6),SEARCH("(",$G40,S6),"")</f>
        <v/>
      </c>
      <c r="AJ18" s="4" t="str">
        <f ca="1">IF(ISNUMBER(U6),SEARCH("(",$G40,U6),"")</f>
        <v/>
      </c>
      <c r="AK18" s="4" t="str">
        <f ca="1">IF(ISNUMBER(W6),SEARCH("(",$G40,W6),"")</f>
        <v/>
      </c>
      <c r="AL18" s="4" t="str">
        <f ca="1">IF(ISNUMBER(Y6),SEARCH("(",$G40,Y6),"")</f>
        <v/>
      </c>
      <c r="AM18" s="4" t="str">
        <f ca="1">IF(ISNUMBER(AA6),SEARCH("(",$G40,AA6),"")</f>
        <v/>
      </c>
      <c r="AO18" s="6" t="str">
        <f t="shared" ref="AO18:AO19" ca="1" si="19">IF($E40="ja",IF(ISNUMBER(I6),MID($G40,I6+1,J6-I6),""),IF(ISNUMBER(I6),MID($G40,J6+1,K6-J6),""))</f>
        <v xml:space="preserve">A02 </v>
      </c>
      <c r="AP18" s="6" t="str">
        <f t="shared" ref="AP18:AP19" ca="1" si="20">IF($E40="ja",IF(ISNUMBER(K6),MID($G40,K6+1,L6-K6),""),"")</f>
        <v xml:space="preserve">A04 </v>
      </c>
      <c r="AQ18" s="6" t="str">
        <f t="shared" ref="AQ18:AQ19" ca="1" si="21">IF($E40="ja",IF(ISNUMBER(M6),MID($G40,M6+1,N6-M6),""),"")</f>
        <v/>
      </c>
      <c r="AR18" s="6" t="str">
        <f t="shared" ref="AR18:AR19" ca="1" si="22">IF($E40="ja",IF(ISNUMBER(O6),MID($G40,O6+1,P6-O6),""),"")</f>
        <v/>
      </c>
      <c r="AS18" s="6" t="str">
        <f t="shared" ref="AS18:AS19" ca="1" si="23">IF($E40="ja",IF(ISNUMBER(Q6),MID($G40,Q6+1,R6-Q6),""),"")</f>
        <v/>
      </c>
      <c r="AT18" s="6" t="str">
        <f t="shared" ref="AT18:AT19" ca="1" si="24">IF($E40="ja",IF(ISNUMBER(S6),MID($G40,S6+1,T6-S6),""),"")</f>
        <v/>
      </c>
      <c r="AU18" s="6" t="str">
        <f t="shared" ref="AU18:AU19" ca="1" si="25">IF($E40="ja",IF(ISNUMBER(U6),MID($G40,U6+1,V6-U6),""),"")</f>
        <v/>
      </c>
      <c r="AV18" s="6" t="str">
        <f t="shared" ref="AV18:AV19" ca="1" si="26">IF($E40="ja",IF(ISNUMBER(W6),MID($G40,W6+1,X6-W6),""),"")</f>
        <v/>
      </c>
      <c r="AW18" s="6" t="str">
        <f t="shared" ref="AW18:AW19" ca="1" si="27">IF($E40="ja",IF(ISNUMBER(Y6),MID($G40,Y6+1,Z6-Y6),""),"")</f>
        <v/>
      </c>
      <c r="AX18" s="6" t="str">
        <f t="shared" ref="AX18:AX19" ca="1" si="28">IF($E40="ja",IF(ISNUMBER(AA6),MID($G40,AA6+1,AB6-AA6),""),"")</f>
        <v/>
      </c>
      <c r="BA18" s="4">
        <f t="shared" ca="1" si="12"/>
        <v>10</v>
      </c>
      <c r="BB18" s="4" t="str">
        <f ca="1">BE5</f>
        <v>zz</v>
      </c>
      <c r="BC18" s="4" t="str">
        <f t="shared" ca="1" si="15"/>
        <v>zz</v>
      </c>
      <c r="BD18" s="4">
        <f t="shared" ca="1" si="13"/>
        <v>10</v>
      </c>
      <c r="BE18" s="4" t="str">
        <f ca="1">BE6</f>
        <v>zz</v>
      </c>
      <c r="BF18" s="4" t="str">
        <f t="shared" ca="1" si="16"/>
        <v>zz</v>
      </c>
      <c r="BG18" s="4">
        <f t="shared" ca="1" si="14"/>
        <v>10</v>
      </c>
      <c r="BH18" s="4" t="str">
        <f ca="1">BE7</f>
        <v>zz</v>
      </c>
      <c r="BI18" s="4" t="str">
        <f t="shared" ca="1" si="17"/>
        <v>zz</v>
      </c>
    </row>
    <row r="19" spans="1:61" x14ac:dyDescent="0.2">
      <c r="A19" s="4" t="str">
        <f>INDEX(B!$A$2:$BW$8,C19,$B$5)</f>
        <v>MMA03 A05 (0-50) A10 (0-50) A11 (0-50) A12 (0-50)</v>
      </c>
      <c r="B19" s="66" t="str">
        <f>G!BB5</f>
        <v>MMA03 A05 (0-50) A10 (0-50) A11 (0-50) A12 (0-50)</v>
      </c>
      <c r="C19" s="4">
        <f>IF(B!$AW$6=B19,ROW(B!$AW$6)-1,IF(B!$AW$7=B19,ROW(B!$AW$7)-1,IF(B!$AW$8=B19,ROW(B!$AW$8)-1,"")))</f>
        <v>7</v>
      </c>
      <c r="D19" s="4" t="str">
        <f t="shared" si="18"/>
        <v>MMA03 A05 (0-50) A10 (0-50) A11 (0-50) A12 (0-50)</v>
      </c>
      <c r="AD19" s="4">
        <f ca="1">IF(ISNUMBER(I7),SEARCH("(",$G41,I7),"")</f>
        <v>11</v>
      </c>
      <c r="AE19" s="4">
        <f ca="1">IF(ISNUMBER(K7),SEARCH("(",$G41,K7),"")</f>
        <v>22</v>
      </c>
      <c r="AF19" s="4">
        <f ca="1">IF(ISNUMBER(M7),SEARCH("(",$G41,M7),"")</f>
        <v>33</v>
      </c>
      <c r="AG19" s="4">
        <f ca="1">IF(ISNUMBER(O7),SEARCH("(",$G41,O7),"")</f>
        <v>44</v>
      </c>
      <c r="AH19" s="4" t="str">
        <f ca="1">IF(ISNUMBER(Q7),SEARCH("(",$G41,Q7),"")</f>
        <v/>
      </c>
      <c r="AI19" s="4" t="str">
        <f ca="1">IF(ISNUMBER(S7),SEARCH("(",$G41,S7),"")</f>
        <v/>
      </c>
      <c r="AJ19" s="4" t="str">
        <f ca="1">IF(ISNUMBER(U7),SEARCH("(",$G41,U7),"")</f>
        <v/>
      </c>
      <c r="AK19" s="4" t="str">
        <f ca="1">IF(ISNUMBER(W7),SEARCH("(",$G41,W7),"")</f>
        <v/>
      </c>
      <c r="AL19" s="4" t="str">
        <f ca="1">IF(ISNUMBER(Y7),SEARCH("(",$G41,Y7),"")</f>
        <v/>
      </c>
      <c r="AM19" s="4" t="str">
        <f ca="1">IF(ISNUMBER(AA7),SEARCH("(",$G41,AA7),"")</f>
        <v/>
      </c>
      <c r="AO19" s="6" t="str">
        <f t="shared" ca="1" si="19"/>
        <v xml:space="preserve">A05 </v>
      </c>
      <c r="AP19" s="6" t="str">
        <f t="shared" ca="1" si="20"/>
        <v xml:space="preserve">A10 </v>
      </c>
      <c r="AQ19" s="6" t="str">
        <f t="shared" ca="1" si="21"/>
        <v xml:space="preserve">A11 </v>
      </c>
      <c r="AR19" s="6" t="str">
        <f t="shared" ca="1" si="22"/>
        <v xml:space="preserve">A12 </v>
      </c>
      <c r="AS19" s="6" t="str">
        <f t="shared" ca="1" si="23"/>
        <v/>
      </c>
      <c r="AT19" s="6" t="str">
        <f t="shared" ca="1" si="24"/>
        <v/>
      </c>
      <c r="AU19" s="6" t="str">
        <f t="shared" ca="1" si="25"/>
        <v/>
      </c>
      <c r="AV19" s="6" t="str">
        <f t="shared" ca="1" si="26"/>
        <v/>
      </c>
      <c r="AW19" s="6" t="str">
        <f t="shared" ca="1" si="27"/>
        <v/>
      </c>
      <c r="AX19" s="6" t="str">
        <f t="shared" ca="1" si="28"/>
        <v/>
      </c>
      <c r="BA19" s="4">
        <f t="shared" ca="1" si="12"/>
        <v>10</v>
      </c>
      <c r="BB19" s="4" t="str">
        <f ca="1">BF5</f>
        <v>zz</v>
      </c>
      <c r="BC19" s="4" t="str">
        <f t="shared" ca="1" si="15"/>
        <v>zz</v>
      </c>
      <c r="BD19" s="4">
        <f t="shared" ca="1" si="13"/>
        <v>10</v>
      </c>
      <c r="BE19" s="4" t="str">
        <f ca="1">BF6</f>
        <v>zz</v>
      </c>
      <c r="BF19" s="4" t="str">
        <f t="shared" ca="1" si="16"/>
        <v>zz</v>
      </c>
      <c r="BG19" s="4">
        <f t="shared" ca="1" si="14"/>
        <v>10</v>
      </c>
      <c r="BH19" s="4" t="str">
        <f ca="1">BF7</f>
        <v>zz</v>
      </c>
      <c r="BI19" s="4" t="str">
        <f t="shared" ca="1" si="17"/>
        <v>zz</v>
      </c>
    </row>
    <row r="20" spans="1:61" x14ac:dyDescent="0.2">
      <c r="AO20" s="6"/>
      <c r="AP20" s="6"/>
      <c r="AQ20" s="6"/>
      <c r="AR20" s="6"/>
      <c r="AS20" s="6"/>
      <c r="AT20" s="6"/>
      <c r="AU20" s="6"/>
      <c r="AV20" s="6"/>
      <c r="AW20" s="6"/>
      <c r="AX20" s="6"/>
      <c r="BA20" s="4">
        <f t="shared" ca="1" si="12"/>
        <v>10</v>
      </c>
      <c r="BB20" s="4" t="str">
        <f ca="1">BG5</f>
        <v>zz</v>
      </c>
      <c r="BC20" s="4" t="str">
        <f t="shared" ca="1" si="15"/>
        <v>zz</v>
      </c>
      <c r="BD20" s="4">
        <f t="shared" ca="1" si="13"/>
        <v>10</v>
      </c>
      <c r="BE20" s="4" t="str">
        <f ca="1">BG6</f>
        <v>zz</v>
      </c>
      <c r="BF20" s="4" t="str">
        <f t="shared" ca="1" si="16"/>
        <v>zz</v>
      </c>
      <c r="BG20" s="4">
        <f t="shared" ca="1" si="14"/>
        <v>10</v>
      </c>
      <c r="BH20" s="4" t="str">
        <f ca="1">BG7</f>
        <v>zz</v>
      </c>
      <c r="BI20" s="4" t="str">
        <f t="shared" ca="1" si="17"/>
        <v>zz</v>
      </c>
    </row>
    <row r="21" spans="1:61" x14ac:dyDescent="0.2">
      <c r="AO21" s="6"/>
      <c r="AP21" s="6"/>
      <c r="AQ21" s="6"/>
      <c r="AR21" s="6"/>
      <c r="AS21" s="6"/>
      <c r="AT21" s="6"/>
      <c r="AU21" s="6"/>
      <c r="AV21" s="6"/>
      <c r="AW21" s="6"/>
      <c r="AX21" s="6"/>
      <c r="BA21" s="4">
        <f t="shared" ca="1" si="12"/>
        <v>10</v>
      </c>
      <c r="BB21" s="4" t="str">
        <f ca="1">BH5</f>
        <v>zz</v>
      </c>
      <c r="BC21" s="4" t="str">
        <f t="shared" ca="1" si="15"/>
        <v>zz</v>
      </c>
      <c r="BD21" s="4">
        <f t="shared" ca="1" si="13"/>
        <v>10</v>
      </c>
      <c r="BE21" s="4" t="str">
        <f ca="1">BH6</f>
        <v>zz</v>
      </c>
      <c r="BF21" s="4" t="str">
        <f t="shared" ca="1" si="16"/>
        <v>zz</v>
      </c>
      <c r="BG21" s="4">
        <f t="shared" ca="1" si="14"/>
        <v>10</v>
      </c>
      <c r="BH21" s="4" t="str">
        <f ca="1">BH7</f>
        <v>zz</v>
      </c>
      <c r="BI21" s="4" t="str">
        <f t="shared" ca="1" si="17"/>
        <v>zz</v>
      </c>
    </row>
    <row r="22" spans="1:61" x14ac:dyDescent="0.2">
      <c r="B22" s="21" t="s">
        <v>415</v>
      </c>
      <c r="C22" s="4" t="s">
        <v>373</v>
      </c>
      <c r="D22" s="4" t="s">
        <v>372</v>
      </c>
      <c r="E22" s="4" t="s">
        <v>376</v>
      </c>
      <c r="F22" s="4" t="s">
        <v>376</v>
      </c>
      <c r="AO22" s="6"/>
      <c r="AP22" s="6"/>
      <c r="AQ22" s="6"/>
      <c r="AR22" s="6"/>
      <c r="AS22" s="6"/>
      <c r="AT22" s="6"/>
      <c r="AU22" s="6"/>
      <c r="AV22" s="6"/>
      <c r="AW22" s="6"/>
      <c r="AX22" s="6"/>
      <c r="BA22" s="4">
        <f t="shared" ca="1" si="12"/>
        <v>10</v>
      </c>
      <c r="BB22" s="4" t="str">
        <f ca="1">BI5</f>
        <v>zz</v>
      </c>
      <c r="BC22" s="4" t="str">
        <f t="shared" ca="1" si="15"/>
        <v>zz</v>
      </c>
      <c r="BD22" s="4">
        <f t="shared" ca="1" si="13"/>
        <v>10</v>
      </c>
      <c r="BE22" s="4" t="str">
        <f ca="1">BI6</f>
        <v>zz</v>
      </c>
      <c r="BF22" s="4" t="str">
        <f t="shared" ca="1" si="16"/>
        <v>zz</v>
      </c>
      <c r="BG22" s="4">
        <f t="shared" ca="1" si="14"/>
        <v>10</v>
      </c>
      <c r="BH22" s="4" t="str">
        <f ca="1">BI7</f>
        <v>zz</v>
      </c>
      <c r="BI22" s="4" t="str">
        <f t="shared" ca="1" si="17"/>
        <v>zz</v>
      </c>
    </row>
    <row r="23" spans="1:61" x14ac:dyDescent="0.2">
      <c r="C23" s="4" t="s">
        <v>374</v>
      </c>
      <c r="D23" s="4" t="s">
        <v>375</v>
      </c>
      <c r="E23" s="4" t="s">
        <v>377</v>
      </c>
      <c r="F23" s="4" t="s">
        <v>378</v>
      </c>
      <c r="BA23" s="4">
        <f t="shared" ca="1" si="12"/>
        <v>10</v>
      </c>
      <c r="BB23" s="4" t="str">
        <f ca="1">BJ5</f>
        <v>zz</v>
      </c>
      <c r="BC23" s="4" t="str">
        <f t="shared" ca="1" si="15"/>
        <v>zz</v>
      </c>
      <c r="BD23" s="4">
        <f t="shared" ca="1" si="13"/>
        <v>10</v>
      </c>
      <c r="BE23" s="4" t="str">
        <f ca="1">BJ6</f>
        <v>zz</v>
      </c>
      <c r="BF23" s="4" t="str">
        <f t="shared" ca="1" si="16"/>
        <v>zz</v>
      </c>
      <c r="BG23" s="4">
        <f t="shared" ca="1" si="14"/>
        <v>10</v>
      </c>
      <c r="BH23" s="4" t="str">
        <f ca="1">BJ7</f>
        <v>zz</v>
      </c>
      <c r="BI23" s="4" t="str">
        <f t="shared" ca="1" si="17"/>
        <v>zz</v>
      </c>
    </row>
    <row r="24" spans="1:61" x14ac:dyDescent="0.2">
      <c r="B24" s="4" t="str">
        <f>D17</f>
        <v>MMA01 A01 (0-50) A03 (0-50) A08 (0-50) A09 (0-50)</v>
      </c>
      <c r="C24" s="4">
        <f>IF(ISNUMBER(SEARCH(" ",$B24,1)),SEARCH(" ",$B24,1),"")</f>
        <v>6</v>
      </c>
      <c r="D24" s="4" t="str">
        <f>MID(B24,1,C24-1)</f>
        <v>MMA01</v>
      </c>
      <c r="E24" s="4" t="str">
        <f>IF(OR(B24="(leeg)",B24=0),"",MID(D24,1,(LEN(D24))))</f>
        <v>MMA01</v>
      </c>
      <c r="F24" s="4" t="str">
        <f ca="1">IF($C$13&gt;=44498,B24,MID(B24,LEN(E24)+1,1000))</f>
        <v>MMA01 A01 (0-50) A03 (0-50) A08 (0-50) A09 (0-50)</v>
      </c>
    </row>
    <row r="25" spans="1:61" x14ac:dyDescent="0.2">
      <c r="B25" s="4" t="str">
        <f t="shared" ref="B25:B26" si="29">D18</f>
        <v>MMA02 A02 (0-50) A04 (0-50)</v>
      </c>
      <c r="C25" s="4">
        <f>IF(ISNUMBER(SEARCH(" ",$B25,1)),SEARCH(" ",$B25,1),"")</f>
        <v>6</v>
      </c>
      <c r="D25" s="4" t="str">
        <f>MID(B25,1,C25-1)</f>
        <v>MMA02</v>
      </c>
      <c r="E25" s="4" t="str">
        <f t="shared" ref="E25:E26" si="30">IF(OR(B25="(leeg)",B25=0),"",MID(D25,1,(LEN(D25))))</f>
        <v>MMA02</v>
      </c>
      <c r="F25" s="4" t="str">
        <f ca="1">IF($C$13&gt;=44498,B25,MID(B25,LEN(E25)+1,1000))</f>
        <v>MMA02 A02 (0-50) A04 (0-50)</v>
      </c>
    </row>
    <row r="26" spans="1:61" x14ac:dyDescent="0.2">
      <c r="B26" s="4" t="str">
        <f t="shared" si="29"/>
        <v>MMA03 A05 (0-50) A10 (0-50) A11 (0-50) A12 (0-50)</v>
      </c>
      <c r="C26" s="4">
        <f>IF(ISNUMBER(SEARCH(" ",$B26,1)),SEARCH(" ",$B26,1),"")</f>
        <v>6</v>
      </c>
      <c r="D26" s="4" t="str">
        <f>MID(B26,1,C26-1)</f>
        <v>MMA03</v>
      </c>
      <c r="E26" s="4" t="str">
        <f t="shared" si="30"/>
        <v>MMA03</v>
      </c>
      <c r="F26" s="4" t="str">
        <f ca="1">IF($C$13&gt;=44498,B26,MID(B26,LEN(E26)+1,1000))</f>
        <v>MMA03 A05 (0-50) A10 (0-50) A11 (0-50) A12 (0-50)</v>
      </c>
      <c r="AD26" s="4" t="s">
        <v>943</v>
      </c>
      <c r="AO26" s="4" t="s">
        <v>134</v>
      </c>
    </row>
    <row r="27" spans="1:61" x14ac:dyDescent="0.2">
      <c r="AD27" s="4">
        <v>1</v>
      </c>
      <c r="AE27" s="4">
        <v>2</v>
      </c>
      <c r="AF27" s="4">
        <v>3</v>
      </c>
      <c r="AG27" s="4">
        <v>4</v>
      </c>
      <c r="AH27" s="4">
        <v>5</v>
      </c>
      <c r="AI27" s="4">
        <v>6</v>
      </c>
      <c r="AJ27" s="4">
        <v>7</v>
      </c>
      <c r="AK27" s="4">
        <v>8</v>
      </c>
      <c r="AL27" s="4">
        <v>9</v>
      </c>
      <c r="AM27" s="4">
        <v>10</v>
      </c>
      <c r="AO27" s="4">
        <v>1</v>
      </c>
      <c r="AP27" s="4">
        <v>2</v>
      </c>
      <c r="AQ27" s="4">
        <v>3</v>
      </c>
      <c r="AR27" s="4">
        <v>4</v>
      </c>
      <c r="AS27" s="4">
        <v>5</v>
      </c>
      <c r="AT27" s="4">
        <v>6</v>
      </c>
      <c r="AU27" s="4">
        <v>7</v>
      </c>
      <c r="AV27" s="4">
        <v>8</v>
      </c>
      <c r="AW27" s="4">
        <v>9</v>
      </c>
      <c r="AX27" s="4">
        <v>10</v>
      </c>
    </row>
    <row r="29" spans="1:61" x14ac:dyDescent="0.2">
      <c r="B29" s="21" t="s">
        <v>416</v>
      </c>
      <c r="C29" s="4" t="s">
        <v>373</v>
      </c>
      <c r="D29" s="4" t="s">
        <v>372</v>
      </c>
      <c r="E29" s="4" t="s">
        <v>376</v>
      </c>
      <c r="F29" s="4" t="s">
        <v>376</v>
      </c>
      <c r="AD29" s="4">
        <f ca="1">IF(ISNUMBER(I5),SEARCH("-",$G39,I5),"")</f>
        <v>13</v>
      </c>
      <c r="AE29" s="4">
        <f ca="1">IF(ISNUMBER(K5),SEARCH("-",$G39,K5),"")</f>
        <v>24</v>
      </c>
      <c r="AF29" s="4">
        <f ca="1">IF(ISNUMBER(M5),SEARCH("-",$G39,M5),"")</f>
        <v>35</v>
      </c>
      <c r="AG29" s="4">
        <f ca="1">IF(ISNUMBER(O5),SEARCH("-",$G39,O5),"")</f>
        <v>46</v>
      </c>
      <c r="AH29" s="4" t="str">
        <f ca="1">IF(ISNUMBER(Q5),SEARCH("-",$G39,Q5),"")</f>
        <v/>
      </c>
      <c r="AI29" s="4" t="str">
        <f ca="1">IF(ISNUMBER(S5),SEARCH("-",$G39,S5),"")</f>
        <v/>
      </c>
      <c r="AJ29" s="4" t="str">
        <f ca="1">IF(ISNUMBER(U5),SEARCH("-",$G39,U5),"")</f>
        <v/>
      </c>
      <c r="AK29" s="4" t="str">
        <f ca="1">IF(ISNUMBER(W5),SEARCH("-",$G39,W5),"")</f>
        <v/>
      </c>
      <c r="AL29" s="4" t="str">
        <f ca="1">IF(ISNUMBER(Y5),SEARCH("-",$G39,Y5),"")</f>
        <v/>
      </c>
      <c r="AM29" s="4" t="str">
        <f ca="1">IF(ISNUMBER(AA5),SEARCH("-",$G39,AA5),"")</f>
        <v/>
      </c>
      <c r="AO29" s="4">
        <f ca="1">IF(ISNUMBER(I5),VALUE(MID($G39,AD17+1,AD29-AD17-1)),"")</f>
        <v>0</v>
      </c>
      <c r="AP29" s="4">
        <f ca="1">IF(ISNUMBER(K5),VALUE(MID($G39,AE17+1,AE29-AE17-1)),"")</f>
        <v>0</v>
      </c>
      <c r="AQ29" s="4">
        <f ca="1">IF(ISNUMBER(M5),VALUE(MID($G39,AF17+1,AF29-AF17-1)),"")</f>
        <v>0</v>
      </c>
      <c r="AR29" s="4">
        <f ca="1">IF(ISNUMBER(O5),VALUE(MID($G39,AG17+1,AG29-AG17-1)),"")</f>
        <v>0</v>
      </c>
      <c r="AS29" s="4" t="str">
        <f ca="1">IF(ISNUMBER(Q5),VALUE(MID($G39,AH17+1,AH29-AH17-1)),"")</f>
        <v/>
      </c>
      <c r="AT29" s="4" t="str">
        <f ca="1">IF(ISNUMBER(S5),VALUE(MID($G39,AI17+1,AI29-AI17-1)),"")</f>
        <v/>
      </c>
      <c r="AU29" s="4" t="str">
        <f ca="1">IF(ISNUMBER(U5),VALUE(MID($G39,AJ17+1,AJ29-AJ17-1)),"")</f>
        <v/>
      </c>
      <c r="AV29" s="4" t="str">
        <f ca="1">IF(ISNUMBER(W5),VALUE(MID($G39,AK17+1,AK29-AK17-1)),"")</f>
        <v/>
      </c>
      <c r="AW29" s="4" t="str">
        <f ca="1">IF(ISNUMBER(Y5),VALUE(MID($G39,AL17+1,AL29-AL17-1)),"")</f>
        <v/>
      </c>
      <c r="AX29" s="4" t="str">
        <f ca="1">IF(ISNUMBER(AA5),VALUE(MID($G39,AM17+1,AM29-AM17-1)),"")</f>
        <v/>
      </c>
    </row>
    <row r="30" spans="1:61" x14ac:dyDescent="0.2">
      <c r="C30" s="4" t="s">
        <v>374</v>
      </c>
      <c r="D30" s="4" t="s">
        <v>375</v>
      </c>
      <c r="E30" s="4" t="s">
        <v>377</v>
      </c>
      <c r="F30" s="4" t="s">
        <v>378</v>
      </c>
      <c r="AD30" s="4">
        <f ca="1">IF(ISNUMBER(I6),SEARCH("-",$G40,I6),"")</f>
        <v>13</v>
      </c>
      <c r="AE30" s="4">
        <f ca="1">IF(ISNUMBER(K6),SEARCH("-",$G40,K6),"")</f>
        <v>24</v>
      </c>
      <c r="AF30" s="4" t="str">
        <f ca="1">IF(ISNUMBER(M6),SEARCH("-",$G40,M6),"")</f>
        <v/>
      </c>
      <c r="AG30" s="4" t="str">
        <f ca="1">IF(ISNUMBER(O6),SEARCH("-",$G40,O6),"")</f>
        <v/>
      </c>
      <c r="AH30" s="4" t="str">
        <f ca="1">IF(ISNUMBER(Q6),SEARCH("-",$G40,Q6),"")</f>
        <v/>
      </c>
      <c r="AI30" s="4" t="str">
        <f ca="1">IF(ISNUMBER(S6),SEARCH("-",$G40,S6),"")</f>
        <v/>
      </c>
      <c r="AJ30" s="4" t="str">
        <f ca="1">IF(ISNUMBER(U6),SEARCH("-",$G40,U6),"")</f>
        <v/>
      </c>
      <c r="AK30" s="4" t="str">
        <f ca="1">IF(ISNUMBER(W6),SEARCH("-",$G40,W6),"")</f>
        <v/>
      </c>
      <c r="AL30" s="4" t="str">
        <f ca="1">IF(ISNUMBER(Y6),SEARCH("-",$G40,Y6),"")</f>
        <v/>
      </c>
      <c r="AM30" s="4" t="str">
        <f ca="1">IF(ISNUMBER(AA6),SEARCH("-",$G40,AA6),"")</f>
        <v/>
      </c>
      <c r="AO30" s="4">
        <f ca="1">IF(ISNUMBER(I6),VALUE(MID($G40,AD18+1,AD30-AD18-1)),"")</f>
        <v>0</v>
      </c>
      <c r="AP30" s="4">
        <f ca="1">IF(ISNUMBER(K6),VALUE(MID($G40,AE18+1,AE30-AE18-1)),"")</f>
        <v>0</v>
      </c>
      <c r="AQ30" s="4" t="str">
        <f ca="1">IF(ISNUMBER(M6),VALUE(MID($G40,AF18+1,AF30-AF18-1)),"")</f>
        <v/>
      </c>
      <c r="AR30" s="4" t="str">
        <f ca="1">IF(ISNUMBER(O6),VALUE(MID($G40,AG18+1,AG30-AG18-1)),"")</f>
        <v/>
      </c>
      <c r="AS30" s="4" t="str">
        <f ca="1">IF(ISNUMBER(Q6),VALUE(MID($G40,AH18+1,AH30-AH18-1)),"")</f>
        <v/>
      </c>
      <c r="AT30" s="4" t="str">
        <f ca="1">IF(ISNUMBER(S6),VALUE(MID($G40,AI18+1,AI30-AI18-1)),"")</f>
        <v/>
      </c>
      <c r="AU30" s="4" t="str">
        <f ca="1">IF(ISNUMBER(U6),VALUE(MID($G40,AJ18+1,AJ30-AJ18-1)),"")</f>
        <v/>
      </c>
      <c r="AV30" s="4" t="str">
        <f ca="1">IF(ISNUMBER(W6),VALUE(MID($G40,AK18+1,AK30-AK18-1)),"")</f>
        <v/>
      </c>
      <c r="AW30" s="4" t="str">
        <f ca="1">IF(ISNUMBER(Y6),VALUE(MID($G40,AL18+1,AL30-AL18-1)),"")</f>
        <v/>
      </c>
      <c r="AX30" s="4" t="str">
        <f ca="1">IF(ISNUMBER(AA6),VALUE(MID($G40,AM18+1,AM30-AM18-1)),"")</f>
        <v/>
      </c>
    </row>
    <row r="31" spans="1:61" x14ac:dyDescent="0.2">
      <c r="AD31" s="4">
        <f ca="1">IF(ISNUMBER(I7),SEARCH("-",$G41,I7),"")</f>
        <v>13</v>
      </c>
      <c r="AE31" s="4">
        <f ca="1">IF(ISNUMBER(K7),SEARCH("-",$G41,K7),"")</f>
        <v>24</v>
      </c>
      <c r="AF31" s="4">
        <f ca="1">IF(ISNUMBER(M7),SEARCH("-",$G41,M7),"")</f>
        <v>35</v>
      </c>
      <c r="AG31" s="4">
        <f ca="1">IF(ISNUMBER(O7),SEARCH("-",$G41,O7),"")</f>
        <v>46</v>
      </c>
      <c r="AH31" s="4" t="str">
        <f ca="1">IF(ISNUMBER(Q7),SEARCH("-",$G41,Q7),"")</f>
        <v/>
      </c>
      <c r="AI31" s="4" t="str">
        <f ca="1">IF(ISNUMBER(S7),SEARCH("-",$G41,S7),"")</f>
        <v/>
      </c>
      <c r="AJ31" s="4" t="str">
        <f ca="1">IF(ISNUMBER(U7),SEARCH("-",$G41,U7),"")</f>
        <v/>
      </c>
      <c r="AK31" s="4" t="str">
        <f ca="1">IF(ISNUMBER(W7),SEARCH("-",$G41,W7),"")</f>
        <v/>
      </c>
      <c r="AL31" s="4" t="str">
        <f ca="1">IF(ISNUMBER(Y7),SEARCH("-",$G41,Y7),"")</f>
        <v/>
      </c>
      <c r="AM31" s="4" t="str">
        <f ca="1">IF(ISNUMBER(AA7),SEARCH("-",$G41,AA7),"")</f>
        <v/>
      </c>
      <c r="AO31" s="4">
        <f ca="1">IF(ISNUMBER(I7),VALUE(MID($G41,AD19+1,AD31-AD19-1)),"")</f>
        <v>0</v>
      </c>
      <c r="AP31" s="4">
        <f ca="1">IF(ISNUMBER(K7),VALUE(MID($G41,AE19+1,AE31-AE19-1)),"")</f>
        <v>0</v>
      </c>
      <c r="AQ31" s="4">
        <f ca="1">IF(ISNUMBER(M7),VALUE(MID($G41,AF19+1,AF31-AF19-1)),"")</f>
        <v>0</v>
      </c>
      <c r="AR31" s="4">
        <f ca="1">IF(ISNUMBER(O7),VALUE(MID($G41,AG19+1,AG31-AG19-1)),"")</f>
        <v>0</v>
      </c>
      <c r="AS31" s="4" t="str">
        <f ca="1">IF(ISNUMBER(Q7),VALUE(MID($G41,AH19+1,AH31-AH19-1)),"")</f>
        <v/>
      </c>
      <c r="AT31" s="4" t="str">
        <f ca="1">IF(ISNUMBER(S7),VALUE(MID($G41,AI19+1,AI31-AI19-1)),"")</f>
        <v/>
      </c>
      <c r="AU31" s="4" t="str">
        <f ca="1">IF(ISNUMBER(U7),VALUE(MID($G41,AJ19+1,AJ31-AJ19-1)),"")</f>
        <v/>
      </c>
      <c r="AV31" s="4" t="str">
        <f ca="1">IF(ISNUMBER(W7),VALUE(MID($G41,AK19+1,AK31-AK19-1)),"")</f>
        <v/>
      </c>
      <c r="AW31" s="4" t="str">
        <f ca="1">IF(ISNUMBER(Y7),VALUE(MID($G41,AL19+1,AL31-AL19-1)),"")</f>
        <v/>
      </c>
      <c r="AX31" s="4" t="str">
        <f ca="1">IF(ISNUMBER(AA7),VALUE(MID($G41,AM19+1,AM31-AM19-1)),"")</f>
        <v/>
      </c>
    </row>
    <row r="32" spans="1:61" x14ac:dyDescent="0.2">
      <c r="A32" s="4" t="str">
        <f>'C'!B2</f>
        <v>MMA01 A01 (0-50) A03 (0-50) A08 (0-50) A09 (0-50)</v>
      </c>
      <c r="B32" s="4" t="str">
        <f>VLOOKUP(A32,$B$17:$D$19,3,FALSE)</f>
        <v>MMA01 A01 (0-50) A03 (0-50) A08 (0-50) A09 (0-50)</v>
      </c>
      <c r="C32" s="4">
        <f>IF(ISNUMBER(SEARCH(" ",$B32,1)),SEARCH(" ",$B32,1),"")</f>
        <v>6</v>
      </c>
      <c r="D32" s="4" t="str">
        <f>MID(B32,1,C32-1)</f>
        <v>MMA01</v>
      </c>
      <c r="E32" s="4" t="str">
        <f>IF(OR(B32="(leeg)",B32=0),"",MID(D32,1,(LEN(D32))))</f>
        <v>MMA01</v>
      </c>
      <c r="F32" s="4" t="str">
        <f ca="1">IF($C$13&gt;=44498,B32,MID(B32,LEN(E32)+1,1000))</f>
        <v>MMA01 A01 (0-50) A03 (0-50) A08 (0-50) A09 (0-50)</v>
      </c>
    </row>
    <row r="33" spans="1:50" x14ac:dyDescent="0.2">
      <c r="A33" s="4" t="str">
        <f>'C'!E2</f>
        <v>MMA02 A02 (0-50) A04 (0-50)</v>
      </c>
      <c r="B33" s="4" t="str">
        <f>VLOOKUP(A33,$B$17:$D$19,3,FALSE)</f>
        <v>MMA02 A02 (0-50) A04 (0-50)</v>
      </c>
      <c r="C33" s="4">
        <f>IF(ISNUMBER(SEARCH(" ",$B33,1)),SEARCH(" ",$B33,1),"")</f>
        <v>6</v>
      </c>
      <c r="D33" s="4" t="str">
        <f>MID(B33,1,C33-1)</f>
        <v>MMA02</v>
      </c>
      <c r="E33" s="4" t="str">
        <f t="shared" ref="E33:E34" si="31">IF(OR(B33="(leeg)",B33=0),"",MID(D33,1,(LEN(D33))))</f>
        <v>MMA02</v>
      </c>
      <c r="F33" s="4" t="str">
        <f ca="1">IF($C$13&gt;=44498,B33,MID(B33,LEN(E33)+1,1000))</f>
        <v>MMA02 A02 (0-50) A04 (0-50)</v>
      </c>
    </row>
    <row r="34" spans="1:50" x14ac:dyDescent="0.2">
      <c r="A34" s="4" t="str">
        <f>'C'!H2</f>
        <v>MMA03 A05 (0-50) A10 (0-50) A11 (0-50) A12 (0-50)</v>
      </c>
      <c r="B34" s="4" t="str">
        <f>VLOOKUP(A34,$B$17:$D$19,3,FALSE)</f>
        <v>MMA03 A05 (0-50) A10 (0-50) A11 (0-50) A12 (0-50)</v>
      </c>
      <c r="C34" s="4">
        <f>IF(ISNUMBER(SEARCH(" ",$B34,1)),SEARCH(" ",$B34,1),"")</f>
        <v>6</v>
      </c>
      <c r="D34" s="4" t="str">
        <f>MID(B34,1,C34-1)</f>
        <v>MMA03</v>
      </c>
      <c r="E34" s="4" t="str">
        <f t="shared" si="31"/>
        <v>MMA03</v>
      </c>
      <c r="F34" s="4" t="str">
        <f ca="1">IF($C$13&gt;=44498,B34,MID(B34,LEN(E34)+1,1000))</f>
        <v>MMA03 A05 (0-50) A10 (0-50) A11 (0-50) A12 (0-50)</v>
      </c>
    </row>
    <row r="37" spans="1:50" x14ac:dyDescent="0.2">
      <c r="B37" s="21" t="s">
        <v>131</v>
      </c>
      <c r="C37" s="4" t="s">
        <v>59</v>
      </c>
      <c r="E37" s="4" t="s">
        <v>144</v>
      </c>
      <c r="G37" s="4" t="s">
        <v>132</v>
      </c>
    </row>
    <row r="38" spans="1:50" x14ac:dyDescent="0.2">
      <c r="AO38" s="4" t="s">
        <v>135</v>
      </c>
    </row>
    <row r="39" spans="1:50" x14ac:dyDescent="0.2">
      <c r="B39" s="4" t="str">
        <f ca="1">F24</f>
        <v>MMA01 A01 (0-50) A03 (0-50) A08 (0-50) A09 (0-50)</v>
      </c>
      <c r="C39" s="4" t="str">
        <f>E24</f>
        <v>MMA01</v>
      </c>
      <c r="E39" s="4" t="str">
        <f t="shared" ref="E39:E41" ca="1" si="32">IF(LEN(B39)-LEN(SUBSTITUTE(B39," ",""))&lt;=3,"nee","ja")</f>
        <v>ja</v>
      </c>
      <c r="G39" s="4" t="str">
        <f ca="1">TEXT(B39,)</f>
        <v>MMA01 A01 (0-50) A03 (0-50) A08 (0-50) A09 (0-50)</v>
      </c>
      <c r="AO39" s="4">
        <v>1</v>
      </c>
      <c r="AP39" s="4">
        <v>2</v>
      </c>
      <c r="AQ39" s="4">
        <v>3</v>
      </c>
      <c r="AR39" s="4">
        <v>4</v>
      </c>
      <c r="AS39" s="4">
        <v>5</v>
      </c>
      <c r="AT39" s="4">
        <v>6</v>
      </c>
      <c r="AU39" s="4">
        <v>7</v>
      </c>
      <c r="AV39" s="4">
        <v>8</v>
      </c>
      <c r="AW39" s="4">
        <v>9</v>
      </c>
      <c r="AX39" s="4">
        <v>10</v>
      </c>
    </row>
    <row r="40" spans="1:50" x14ac:dyDescent="0.2">
      <c r="B40" s="4" t="str">
        <f ca="1">F25</f>
        <v>MMA02 A02 (0-50) A04 (0-50)</v>
      </c>
      <c r="C40" s="4" t="str">
        <f>E25</f>
        <v>MMA02</v>
      </c>
      <c r="E40" s="4" t="str">
        <f t="shared" ca="1" si="32"/>
        <v>ja</v>
      </c>
      <c r="G40" s="4" t="str">
        <f t="shared" ref="G40:G41" ca="1" si="33">TEXT(B40,)</f>
        <v>MMA02 A02 (0-50) A04 (0-50)</v>
      </c>
    </row>
    <row r="41" spans="1:50" x14ac:dyDescent="0.2">
      <c r="B41" s="4" t="str">
        <f ca="1">F26</f>
        <v>MMA03 A05 (0-50) A10 (0-50) A11 (0-50) A12 (0-50)</v>
      </c>
      <c r="C41" s="4" t="str">
        <f>E26</f>
        <v>MMA03</v>
      </c>
      <c r="E41" s="4" t="str">
        <f t="shared" ca="1" si="32"/>
        <v>ja</v>
      </c>
      <c r="G41" s="4" t="str">
        <f t="shared" ca="1" si="33"/>
        <v>MMA03 A05 (0-50) A10 (0-50) A11 (0-50) A12 (0-50)</v>
      </c>
      <c r="AO41" s="83" t="str">
        <f t="shared" ref="AO41:AX43" ca="1" si="34">IF(ISNUMBER(AO29),FIXED(AO29/100,2),"")</f>
        <v>0,00</v>
      </c>
      <c r="AP41" s="83" t="str">
        <f t="shared" ca="1" si="34"/>
        <v>0,00</v>
      </c>
      <c r="AQ41" s="83" t="str">
        <f t="shared" ca="1" si="34"/>
        <v>0,00</v>
      </c>
      <c r="AR41" s="83" t="str">
        <f t="shared" ca="1" si="34"/>
        <v>0,00</v>
      </c>
      <c r="AS41" s="83" t="str">
        <f t="shared" ca="1" si="34"/>
        <v/>
      </c>
      <c r="AT41" s="83" t="str">
        <f t="shared" ca="1" si="34"/>
        <v/>
      </c>
      <c r="AU41" s="83" t="str">
        <f t="shared" ca="1" si="34"/>
        <v/>
      </c>
      <c r="AV41" s="83" t="str">
        <f t="shared" ca="1" si="34"/>
        <v/>
      </c>
      <c r="AW41" s="83" t="str">
        <f t="shared" ca="1" si="34"/>
        <v/>
      </c>
      <c r="AX41" s="83" t="str">
        <f t="shared" ca="1" si="34"/>
        <v/>
      </c>
    </row>
    <row r="42" spans="1:50" x14ac:dyDescent="0.2">
      <c r="AO42" s="83" t="str">
        <f t="shared" ca="1" si="34"/>
        <v>0,00</v>
      </c>
      <c r="AP42" s="83" t="str">
        <f t="shared" ca="1" si="34"/>
        <v>0,00</v>
      </c>
      <c r="AQ42" s="83" t="str">
        <f t="shared" ca="1" si="34"/>
        <v/>
      </c>
      <c r="AR42" s="83" t="str">
        <f t="shared" ca="1" si="34"/>
        <v/>
      </c>
      <c r="AS42" s="83" t="str">
        <f t="shared" ca="1" si="34"/>
        <v/>
      </c>
      <c r="AT42" s="83" t="str">
        <f t="shared" ca="1" si="34"/>
        <v/>
      </c>
      <c r="AU42" s="83" t="str">
        <f t="shared" ca="1" si="34"/>
        <v/>
      </c>
      <c r="AV42" s="83" t="str">
        <f t="shared" ca="1" si="34"/>
        <v/>
      </c>
      <c r="AW42" s="83" t="str">
        <f t="shared" ca="1" si="34"/>
        <v/>
      </c>
      <c r="AX42" s="83" t="str">
        <f t="shared" ca="1" si="34"/>
        <v/>
      </c>
    </row>
    <row r="43" spans="1:50" x14ac:dyDescent="0.2">
      <c r="AO43" s="83" t="str">
        <f t="shared" ca="1" si="34"/>
        <v>0,00</v>
      </c>
      <c r="AP43" s="83" t="str">
        <f t="shared" ca="1" si="34"/>
        <v>0,00</v>
      </c>
      <c r="AQ43" s="83" t="str">
        <f t="shared" ca="1" si="34"/>
        <v>0,00</v>
      </c>
      <c r="AR43" s="83" t="str">
        <f t="shared" ca="1" si="34"/>
        <v>0,00</v>
      </c>
      <c r="AS43" s="83" t="str">
        <f t="shared" ca="1" si="34"/>
        <v/>
      </c>
      <c r="AT43" s="83" t="str">
        <f t="shared" ca="1" si="34"/>
        <v/>
      </c>
      <c r="AU43" s="83" t="str">
        <f t="shared" ca="1" si="34"/>
        <v/>
      </c>
      <c r="AV43" s="83" t="str">
        <f t="shared" ca="1" si="34"/>
        <v/>
      </c>
      <c r="AW43" s="83" t="str">
        <f t="shared" ca="1" si="34"/>
        <v/>
      </c>
      <c r="AX43" s="83" t="str">
        <f t="shared" ca="1" si="34"/>
        <v/>
      </c>
    </row>
    <row r="44" spans="1:50" x14ac:dyDescent="0.2">
      <c r="G44" s="4" t="str">
        <f ca="1">IF(E39="ja",TEXT(B39,),CONCATENATE("XX ",(C39)))</f>
        <v>MMA01 A01 (0-50) A03 (0-50) A08 (0-50) A09 (0-50)</v>
      </c>
      <c r="AO44" s="83"/>
      <c r="AP44" s="83"/>
      <c r="AQ44" s="83"/>
      <c r="AR44" s="83"/>
      <c r="AS44" s="83"/>
      <c r="AT44" s="83"/>
      <c r="AU44" s="83"/>
      <c r="AV44" s="83"/>
      <c r="AW44" s="83"/>
      <c r="AX44" s="83"/>
    </row>
    <row r="45" spans="1:50" x14ac:dyDescent="0.2">
      <c r="G45" s="4" t="str">
        <f ca="1">IF(E40="ja",TEXT(B40,),CONCATENATE("XX ",(C40)))</f>
        <v>MMA02 A02 (0-50) A04 (0-50)</v>
      </c>
      <c r="AO45" s="83"/>
      <c r="AP45" s="83"/>
      <c r="AQ45" s="83"/>
      <c r="AR45" s="83"/>
      <c r="AS45" s="83"/>
      <c r="AT45" s="83"/>
      <c r="AU45" s="83"/>
      <c r="AV45" s="83"/>
      <c r="AW45" s="83"/>
      <c r="AX45" s="83"/>
    </row>
    <row r="46" spans="1:50" x14ac:dyDescent="0.2">
      <c r="G46" s="4" t="str">
        <f ca="1">IF(E41="ja",TEXT(B41,),CONCATENATE("XX ",(C41)))</f>
        <v>MMA03 A05 (0-50) A10 (0-50) A11 (0-50) A12 (0-50)</v>
      </c>
      <c r="AO46" s="83"/>
      <c r="AP46" s="83"/>
      <c r="AQ46" s="83"/>
      <c r="AR46" s="83"/>
      <c r="AS46" s="83"/>
      <c r="AT46" s="83"/>
      <c r="AU46" s="83"/>
      <c r="AV46" s="83"/>
      <c r="AW46" s="83"/>
      <c r="AX46" s="83"/>
    </row>
    <row r="50" spans="41:50" x14ac:dyDescent="0.2">
      <c r="AO50" s="4" t="s">
        <v>137</v>
      </c>
    </row>
    <row r="51" spans="41:50" x14ac:dyDescent="0.2">
      <c r="AO51" s="4">
        <v>1</v>
      </c>
      <c r="AP51" s="4">
        <v>2</v>
      </c>
      <c r="AQ51" s="4">
        <v>3</v>
      </c>
      <c r="AR51" s="4">
        <v>4</v>
      </c>
      <c r="AS51" s="4">
        <v>5</v>
      </c>
      <c r="AT51" s="4">
        <v>6</v>
      </c>
      <c r="AU51" s="4">
        <v>7</v>
      </c>
      <c r="AV51" s="4">
        <v>8</v>
      </c>
      <c r="AW51" s="4">
        <v>9</v>
      </c>
      <c r="AX51" s="4">
        <v>10</v>
      </c>
    </row>
    <row r="53" spans="41:50" x14ac:dyDescent="0.2">
      <c r="AO53" s="4">
        <f ca="1">IF(ISNUMBER(I5),VALUE(MID($G39,AD29+1,AD5-AD29-1)),"")</f>
        <v>50</v>
      </c>
      <c r="AP53" s="4">
        <f ca="1">IF(ISNUMBER(K5),VALUE(MID($G39,AE29+1,AE5-AE29-1)),"")</f>
        <v>50</v>
      </c>
      <c r="AQ53" s="4">
        <f ca="1">IF(ISNUMBER(M5),VALUE(MID($G39,AF29+1,AF5-AF29-1)),"")</f>
        <v>50</v>
      </c>
      <c r="AR53" s="4">
        <f ca="1">IF(ISNUMBER(O5),VALUE(MID($G39,AG29+1,AG5-AG29-1)),"")</f>
        <v>50</v>
      </c>
      <c r="AS53" s="4" t="str">
        <f ca="1">IF(ISNUMBER(Q5),VALUE(MID($G39,AH29+1,AH5-AH29-1)),"")</f>
        <v/>
      </c>
      <c r="AT53" s="4" t="str">
        <f ca="1">IF(ISNUMBER(S5),VALUE(MID($G39,AI29+1,AI5-AI29-1)),"")</f>
        <v/>
      </c>
      <c r="AU53" s="4" t="str">
        <f ca="1">IF(ISNUMBER(U5),VALUE(MID($G39,AJ29+1,AJ5-AJ29-1)),"")</f>
        <v/>
      </c>
      <c r="AV53" s="4" t="str">
        <f ca="1">IF(ISNUMBER(W5),VALUE(MID($G39,AK29+1,AK5-AK29-1)),"")</f>
        <v/>
      </c>
      <c r="AW53" s="4" t="str">
        <f ca="1">IF(ISNUMBER(Y5),VALUE(MID($G39,AL29+1,AL5-AL29-1)),"")</f>
        <v/>
      </c>
      <c r="AX53" s="4" t="str">
        <f ca="1">IF(ISNUMBER(AA5),VALUE(MID($G39,AM29+1,AM5-AM29-1)),"")</f>
        <v/>
      </c>
    </row>
    <row r="54" spans="41:50" x14ac:dyDescent="0.2">
      <c r="AO54" s="4">
        <f ca="1">IF(ISNUMBER(I6),VALUE(MID($G40,AD30+1,AD6-AD30-1)),"")</f>
        <v>50</v>
      </c>
      <c r="AP54" s="4">
        <f ca="1">IF(ISNUMBER(K6),VALUE(MID($G40,AE30+1,AE6-AE30-1)),"")</f>
        <v>50</v>
      </c>
      <c r="AQ54" s="4" t="str">
        <f ca="1">IF(ISNUMBER(M6),VALUE(MID($G40,AF30+1,AF6-AF30-1)),"")</f>
        <v/>
      </c>
      <c r="AR54" s="4" t="str">
        <f ca="1">IF(ISNUMBER(O6),VALUE(MID($G40,AG30+1,AG6-AG30-1)),"")</f>
        <v/>
      </c>
      <c r="AS54" s="4" t="str">
        <f ca="1">IF(ISNUMBER(Q6),VALUE(MID($G40,AH30+1,AH6-AH30-1)),"")</f>
        <v/>
      </c>
      <c r="AT54" s="4" t="str">
        <f ca="1">IF(ISNUMBER(S6),VALUE(MID($G40,AI30+1,AI6-AI30-1)),"")</f>
        <v/>
      </c>
      <c r="AU54" s="4" t="str">
        <f ca="1">IF(ISNUMBER(U6),VALUE(MID($G40,AJ30+1,AJ6-AJ30-1)),"")</f>
        <v/>
      </c>
      <c r="AV54" s="4" t="str">
        <f ca="1">IF(ISNUMBER(W6),VALUE(MID($G40,AK30+1,AK6-AK30-1)),"")</f>
        <v/>
      </c>
      <c r="AW54" s="4" t="str">
        <f ca="1">IF(ISNUMBER(Y6),VALUE(MID($G40,AL30+1,AL6-AL30-1)),"")</f>
        <v/>
      </c>
      <c r="AX54" s="4" t="str">
        <f ca="1">IF(ISNUMBER(AA6),VALUE(MID($G40,AM30+1,AM6-AM30-1)),"")</f>
        <v/>
      </c>
    </row>
    <row r="55" spans="41:50" x14ac:dyDescent="0.2">
      <c r="AO55" s="4">
        <f ca="1">IF(ISNUMBER(I7),VALUE(MID($G41,AD31+1,AD7-AD31-1)),"")</f>
        <v>50</v>
      </c>
      <c r="AP55" s="4">
        <f ca="1">IF(ISNUMBER(K7),VALUE(MID($G41,AE31+1,AE7-AE31-1)),"")</f>
        <v>50</v>
      </c>
      <c r="AQ55" s="4">
        <f ca="1">IF(ISNUMBER(M7),VALUE(MID($G41,AF31+1,AF7-AF31-1)),"")</f>
        <v>50</v>
      </c>
      <c r="AR55" s="4">
        <f ca="1">IF(ISNUMBER(O7),VALUE(MID($G41,AG31+1,AG7-AG31-1)),"")</f>
        <v>50</v>
      </c>
      <c r="AS55" s="4" t="str">
        <f ca="1">IF(ISNUMBER(Q7),VALUE(MID($G41,AH31+1,AH7-AH31-1)),"")</f>
        <v/>
      </c>
      <c r="AT55" s="4" t="str">
        <f ca="1">IF(ISNUMBER(S7),VALUE(MID($G41,AI31+1,AI7-AI31-1)),"")</f>
        <v/>
      </c>
      <c r="AU55" s="4" t="str">
        <f ca="1">IF(ISNUMBER(U7),VALUE(MID($G41,AJ31+1,AJ7-AJ31-1)),"")</f>
        <v/>
      </c>
      <c r="AV55" s="4" t="str">
        <f ca="1">IF(ISNUMBER(W7),VALUE(MID($G41,AK31+1,AK7-AK31-1)),"")</f>
        <v/>
      </c>
      <c r="AW55" s="4" t="str">
        <f ca="1">IF(ISNUMBER(Y7),VALUE(MID($G41,AL31+1,AL7-AL31-1)),"")</f>
        <v/>
      </c>
      <c r="AX55" s="4" t="str">
        <f ca="1">IF(ISNUMBER(AA7),VALUE(MID($G41,AM31+1,AM7-AM31-1)),"")</f>
        <v/>
      </c>
    </row>
    <row r="62" spans="41:50" x14ac:dyDescent="0.2">
      <c r="AO62" s="4" t="s">
        <v>138</v>
      </c>
    </row>
    <row r="63" spans="41:50" x14ac:dyDescent="0.2">
      <c r="AO63" s="4">
        <v>1</v>
      </c>
      <c r="AP63" s="4">
        <v>2</v>
      </c>
      <c r="AQ63" s="4">
        <v>3</v>
      </c>
      <c r="AR63" s="4">
        <v>4</v>
      </c>
      <c r="AS63" s="4">
        <v>5</v>
      </c>
      <c r="AT63" s="4">
        <v>6</v>
      </c>
      <c r="AU63" s="4">
        <v>7</v>
      </c>
      <c r="AV63" s="4">
        <v>8</v>
      </c>
      <c r="AW63" s="4">
        <v>9</v>
      </c>
      <c r="AX63" s="4">
        <v>10</v>
      </c>
    </row>
    <row r="65" spans="41:50" x14ac:dyDescent="0.2">
      <c r="AO65" s="83" t="str">
        <f ca="1">IF(ISNUMBER(AO53),FIXED(AO53/100,2),"")</f>
        <v>0,50</v>
      </c>
      <c r="AP65" s="83" t="str">
        <f t="shared" ref="AP65:AX65" ca="1" si="35">IF(ISNUMBER(AP53),FIXED(AP53/100,2),"")</f>
        <v>0,50</v>
      </c>
      <c r="AQ65" s="83" t="str">
        <f t="shared" ca="1" si="35"/>
        <v>0,50</v>
      </c>
      <c r="AR65" s="83" t="str">
        <f t="shared" ca="1" si="35"/>
        <v>0,50</v>
      </c>
      <c r="AS65" s="83" t="str">
        <f t="shared" ca="1" si="35"/>
        <v/>
      </c>
      <c r="AT65" s="83" t="str">
        <f t="shared" ca="1" si="35"/>
        <v/>
      </c>
      <c r="AU65" s="83" t="str">
        <f t="shared" ca="1" si="35"/>
        <v/>
      </c>
      <c r="AV65" s="83" t="str">
        <f t="shared" ca="1" si="35"/>
        <v/>
      </c>
      <c r="AW65" s="83" t="str">
        <f t="shared" ca="1" si="35"/>
        <v/>
      </c>
      <c r="AX65" s="83" t="str">
        <f t="shared" ca="1" si="35"/>
        <v/>
      </c>
    </row>
    <row r="66" spans="41:50" x14ac:dyDescent="0.2">
      <c r="AO66" s="83" t="str">
        <f t="shared" ref="AO66:AX67" ca="1" si="36">IF(ISNUMBER(AO54),FIXED(AO54/100,2),"")</f>
        <v>0,50</v>
      </c>
      <c r="AP66" s="83" t="str">
        <f t="shared" ca="1" si="36"/>
        <v>0,50</v>
      </c>
      <c r="AQ66" s="83" t="str">
        <f t="shared" ca="1" si="36"/>
        <v/>
      </c>
      <c r="AR66" s="83" t="str">
        <f t="shared" ca="1" si="36"/>
        <v/>
      </c>
      <c r="AS66" s="83" t="str">
        <f t="shared" ca="1" si="36"/>
        <v/>
      </c>
      <c r="AT66" s="83" t="str">
        <f t="shared" ca="1" si="36"/>
        <v/>
      </c>
      <c r="AU66" s="83" t="str">
        <f t="shared" ca="1" si="36"/>
        <v/>
      </c>
      <c r="AV66" s="83" t="str">
        <f t="shared" ca="1" si="36"/>
        <v/>
      </c>
      <c r="AW66" s="83" t="str">
        <f t="shared" ca="1" si="36"/>
        <v/>
      </c>
      <c r="AX66" s="83" t="str">
        <f t="shared" ca="1" si="36"/>
        <v/>
      </c>
    </row>
    <row r="67" spans="41:50" x14ac:dyDescent="0.2">
      <c r="AO67" s="83" t="str">
        <f t="shared" ca="1" si="36"/>
        <v>0,50</v>
      </c>
      <c r="AP67" s="83" t="str">
        <f t="shared" ca="1" si="36"/>
        <v>0,50</v>
      </c>
      <c r="AQ67" s="83" t="str">
        <f t="shared" ca="1" si="36"/>
        <v>0,50</v>
      </c>
      <c r="AR67" s="83" t="str">
        <f t="shared" ca="1" si="36"/>
        <v>0,50</v>
      </c>
      <c r="AS67" s="83" t="str">
        <f t="shared" ca="1" si="36"/>
        <v/>
      </c>
      <c r="AT67" s="83" t="str">
        <f t="shared" ca="1" si="36"/>
        <v/>
      </c>
      <c r="AU67" s="83" t="str">
        <f t="shared" ca="1" si="36"/>
        <v/>
      </c>
      <c r="AV67" s="83" t="str">
        <f t="shared" ca="1" si="36"/>
        <v/>
      </c>
      <c r="AW67" s="83" t="str">
        <f t="shared" ca="1" si="36"/>
        <v/>
      </c>
      <c r="AX67" s="83" t="str">
        <f t="shared" ca="1" si="36"/>
        <v/>
      </c>
    </row>
    <row r="68" spans="41:50" x14ac:dyDescent="0.2">
      <c r="AO68" s="83"/>
      <c r="AP68" s="83"/>
      <c r="AQ68" s="83"/>
      <c r="AR68" s="83"/>
      <c r="AS68" s="83"/>
      <c r="AT68" s="83"/>
      <c r="AU68" s="83"/>
      <c r="AV68" s="83"/>
      <c r="AW68" s="83"/>
      <c r="AX68" s="83"/>
    </row>
    <row r="69" spans="41:50" x14ac:dyDescent="0.2">
      <c r="AO69" s="83"/>
      <c r="AP69" s="83"/>
      <c r="AQ69" s="83"/>
      <c r="AR69" s="83"/>
      <c r="AS69" s="83"/>
      <c r="AT69" s="83"/>
      <c r="AU69" s="83"/>
      <c r="AV69" s="83"/>
      <c r="AW69" s="83"/>
      <c r="AX69" s="83"/>
    </row>
    <row r="70" spans="41:50" x14ac:dyDescent="0.2">
      <c r="AO70" s="83"/>
      <c r="AP70" s="83"/>
      <c r="AQ70" s="83"/>
      <c r="AR70" s="83"/>
      <c r="AS70" s="83"/>
      <c r="AT70" s="83"/>
      <c r="AU70" s="83"/>
      <c r="AV70" s="83"/>
      <c r="AW70" s="83"/>
      <c r="AX70" s="83"/>
    </row>
  </sheetData>
  <sheetProtection selectLockedCells="1" selectUnlockedCells="1"/>
  <pageMargins left="0.7" right="0.7" top="0.75" bottom="0.75" header="0.3" footer="0.3"/>
  <pageSetup paperSize="9" orientation="portrait" r:id="rId1"/>
  <drawing r:id="rId2"/>
  <legacyDrawing r:id="rId3"/>
  <oleObjects>
    <mc:AlternateContent xmlns:mc="http://schemas.openxmlformats.org/markup-compatibility/2006">
      <mc:Choice Requires="x14">
        <oleObject progId="Visio.Drawing.11" shapeId="19458" r:id="rId4">
          <objectPr defaultSize="0" autoPict="0" r:id="rId5">
            <anchor moveWithCells="1">
              <from>
                <xdr:col>1</xdr:col>
                <xdr:colOff>0</xdr:colOff>
                <xdr:row>49</xdr:row>
                <xdr:rowOff>0</xdr:rowOff>
              </from>
              <to>
                <xdr:col>3</xdr:col>
                <xdr:colOff>304800</xdr:colOff>
                <xdr:row>50</xdr:row>
                <xdr:rowOff>104775</xdr:rowOff>
              </to>
            </anchor>
          </objectPr>
        </oleObject>
      </mc:Choice>
      <mc:Fallback>
        <oleObject progId="Visio.Drawing.11" shapeId="19458" r:id="rId4"/>
      </mc:Fallback>
    </mc:AlternateContent>
  </oleObjec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E33301-F2ED-4602-B834-5949465F666D}">
  <sheetPr codeName="Blad7">
    <tabColor theme="5" tint="-0.249977111117893"/>
  </sheetPr>
  <dimension ref="A1:AZ300"/>
  <sheetViews>
    <sheetView workbookViewId="0">
      <selection sqref="A1:AZ300"/>
    </sheetView>
  </sheetViews>
  <sheetFormatPr defaultRowHeight="12.75" x14ac:dyDescent="0.2"/>
  <cols>
    <col min="1" max="1" width="50.140625" bestFit="1" customWidth="1"/>
    <col min="2" max="2" width="7.7109375" bestFit="1" customWidth="1"/>
    <col min="3" max="3" width="14.140625" bestFit="1" customWidth="1"/>
    <col min="4" max="4" width="12.28515625" bestFit="1" customWidth="1"/>
    <col min="5" max="5" width="36.85546875" bestFit="1" customWidth="1"/>
    <col min="6" max="6" width="27.140625" bestFit="1" customWidth="1"/>
    <col min="7" max="7" width="17.5703125" bestFit="1" customWidth="1"/>
    <col min="8" max="8" width="19.28515625" bestFit="1" customWidth="1"/>
    <col min="9" max="9" width="28" bestFit="1" customWidth="1"/>
    <col min="10" max="10" width="27.5703125" bestFit="1" customWidth="1"/>
    <col min="11" max="11" width="50.42578125" bestFit="1" customWidth="1"/>
    <col min="12" max="12" width="46.5703125" bestFit="1" customWidth="1"/>
    <col min="13" max="13" width="28.5703125" bestFit="1" customWidth="1"/>
    <col min="14" max="14" width="6.28515625" bestFit="1" customWidth="1"/>
    <col min="15" max="15" width="14" bestFit="1" customWidth="1"/>
    <col min="16" max="16" width="12.28515625" bestFit="1" customWidth="1"/>
    <col min="17" max="17" width="36.85546875" bestFit="1" customWidth="1"/>
    <col min="18" max="18" width="25.28515625" bestFit="1" customWidth="1"/>
    <col min="19" max="19" width="29.7109375" bestFit="1" customWidth="1"/>
    <col min="20" max="20" width="15" bestFit="1" customWidth="1"/>
    <col min="21" max="21" width="12.28515625" bestFit="1" customWidth="1"/>
    <col min="22" max="22" width="36.85546875" bestFit="1" customWidth="1"/>
    <col min="23" max="23" width="48.28515625" bestFit="1" customWidth="1"/>
    <col min="24" max="24" width="26.85546875" bestFit="1" customWidth="1"/>
    <col min="25" max="25" width="28" bestFit="1" customWidth="1"/>
    <col min="26" max="26" width="27.5703125" bestFit="1" customWidth="1"/>
    <col min="27" max="27" width="57.5703125" bestFit="1" customWidth="1"/>
    <col min="28" max="28" width="53.140625" bestFit="1" customWidth="1"/>
    <col min="29" max="29" width="47.7109375" bestFit="1" customWidth="1"/>
    <col min="30" max="30" width="47.140625" bestFit="1" customWidth="1"/>
    <col min="31" max="31" width="38.28515625" bestFit="1" customWidth="1"/>
    <col min="32" max="32" width="21.85546875" bestFit="1" customWidth="1"/>
    <col min="33" max="34" width="7" bestFit="1" customWidth="1"/>
    <col min="35" max="35" width="25.5703125" bestFit="1" customWidth="1"/>
    <col min="36" max="36" width="26.140625" bestFit="1" customWidth="1"/>
    <col min="37" max="37" width="17.28515625" bestFit="1" customWidth="1"/>
    <col min="38" max="38" width="30" bestFit="1" customWidth="1"/>
    <col min="39" max="39" width="7.42578125" bestFit="1" customWidth="1"/>
    <col min="40" max="40" width="81.140625" bestFit="1" customWidth="1"/>
    <col min="41" max="41" width="10.28515625" bestFit="1" customWidth="1"/>
    <col min="42" max="42" width="7.85546875" bestFit="1" customWidth="1"/>
    <col min="43" max="50" width="6.28515625" bestFit="1" customWidth="1"/>
    <col min="51" max="52" width="6.28515625" customWidth="1"/>
    <col min="53" max="55" width="6.28515625" bestFit="1" customWidth="1"/>
    <col min="56" max="56" width="16.7109375" bestFit="1" customWidth="1"/>
    <col min="57" max="57" width="18.42578125" bestFit="1" customWidth="1"/>
    <col min="58" max="58" width="27.140625" bestFit="1" customWidth="1"/>
    <col min="59" max="59" width="26.7109375" bestFit="1" customWidth="1"/>
    <col min="60" max="60" width="48.5703125" bestFit="1" customWidth="1"/>
    <col min="61" max="61" width="44.5703125" bestFit="1" customWidth="1"/>
    <col min="62" max="62" width="27.85546875" bestFit="1" customWidth="1"/>
    <col min="63" max="63" width="11.85546875" bestFit="1" customWidth="1"/>
    <col min="64" max="64" width="13.7109375" bestFit="1" customWidth="1"/>
    <col min="65" max="65" width="12.28515625" bestFit="1" customWidth="1"/>
    <col min="66" max="66" width="36.7109375" bestFit="1" customWidth="1"/>
    <col min="67" max="67" width="29.28515625" bestFit="1" customWidth="1"/>
    <col min="68" max="68" width="11.85546875" bestFit="1" customWidth="1"/>
    <col min="69" max="69" width="14.42578125" bestFit="1" customWidth="1"/>
    <col min="70" max="70" width="12.28515625" bestFit="1" customWidth="1"/>
    <col min="71" max="71" width="36.7109375" bestFit="1" customWidth="1"/>
    <col min="72" max="72" width="47.140625" bestFit="1" customWidth="1"/>
    <col min="73" max="73" width="26" bestFit="1" customWidth="1"/>
    <col min="74" max="74" width="27.140625" bestFit="1" customWidth="1"/>
    <col min="75" max="75" width="26.7109375" bestFit="1" customWidth="1"/>
    <col min="76" max="76" width="55.7109375" bestFit="1" customWidth="1"/>
    <col min="77" max="77" width="51.140625" bestFit="1" customWidth="1"/>
    <col min="78" max="78" width="46.5703125" bestFit="1" customWidth="1"/>
    <col min="79" max="79" width="45.7109375" bestFit="1" customWidth="1"/>
    <col min="80" max="80" width="11.85546875" bestFit="1" customWidth="1"/>
    <col min="81" max="81" width="21.140625" bestFit="1" customWidth="1"/>
    <col min="82" max="83" width="11.85546875" bestFit="1" customWidth="1"/>
    <col min="84" max="84" width="25" bestFit="1" customWidth="1"/>
    <col min="85" max="85" width="25.42578125" bestFit="1" customWidth="1"/>
    <col min="86" max="86" width="16.5703125" bestFit="1" customWidth="1"/>
    <col min="87" max="87" width="28.28515625" bestFit="1" customWidth="1"/>
    <col min="88" max="89" width="11.85546875" bestFit="1" customWidth="1"/>
    <col min="90" max="90" width="16.7109375" bestFit="1" customWidth="1"/>
    <col min="91" max="91" width="18.42578125" bestFit="1" customWidth="1"/>
    <col min="92" max="92" width="27.140625" bestFit="1" customWidth="1"/>
    <col min="93" max="93" width="26.7109375" bestFit="1" customWidth="1"/>
    <col min="94" max="94" width="48.5703125" bestFit="1" customWidth="1"/>
    <col min="95" max="95" width="44.5703125" bestFit="1" customWidth="1"/>
    <col min="96" max="96" width="27.85546875" bestFit="1" customWidth="1"/>
    <col min="97" max="97" width="6.28515625" bestFit="1" customWidth="1"/>
    <col min="98" max="98" width="13.7109375" bestFit="1" customWidth="1"/>
    <col min="99" max="99" width="12.28515625" bestFit="1" customWidth="1"/>
    <col min="100" max="100" width="36.7109375" bestFit="1" customWidth="1"/>
    <col min="101" max="101" width="29.28515625" bestFit="1" customWidth="1"/>
    <col min="102" max="102" width="6.28515625" bestFit="1" customWidth="1"/>
    <col min="103" max="103" width="14.42578125" bestFit="1" customWidth="1"/>
    <col min="104" max="104" width="12.28515625" bestFit="1" customWidth="1"/>
    <col min="105" max="105" width="36.7109375" bestFit="1" customWidth="1"/>
    <col min="106" max="106" width="47.140625" bestFit="1" customWidth="1"/>
    <col min="107" max="107" width="26" bestFit="1" customWidth="1"/>
    <col min="108" max="108" width="27.140625" bestFit="1" customWidth="1"/>
    <col min="109" max="109" width="26.7109375" bestFit="1" customWidth="1"/>
    <col min="110" max="110" width="55.7109375" bestFit="1" customWidth="1"/>
    <col min="111" max="111" width="51.140625" bestFit="1" customWidth="1"/>
    <col min="112" max="112" width="46.5703125" bestFit="1" customWidth="1"/>
    <col min="113" max="113" width="45.7109375" bestFit="1" customWidth="1"/>
    <col min="114" max="114" width="6.28515625" bestFit="1" customWidth="1"/>
    <col min="115" max="115" width="21.140625" bestFit="1" customWidth="1"/>
    <col min="116" max="117" width="7" bestFit="1" customWidth="1"/>
    <col min="118" max="118" width="25" bestFit="1" customWidth="1"/>
    <col min="119" max="119" width="25.42578125" bestFit="1" customWidth="1"/>
    <col min="120" max="120" width="16.5703125" bestFit="1" customWidth="1"/>
    <col min="121" max="121" width="28.28515625" bestFit="1" customWidth="1"/>
    <col min="122" max="122" width="7.5703125" bestFit="1" customWidth="1"/>
    <col min="123" max="123" width="80.85546875" bestFit="1" customWidth="1"/>
    <col min="124" max="135" width="6.28515625" bestFit="1" customWidth="1"/>
  </cols>
  <sheetData>
    <row r="1" spans="1:52" x14ac:dyDescent="0.2">
      <c r="A1" t="s">
        <v>2009</v>
      </c>
      <c r="B1" t="s">
        <v>335</v>
      </c>
      <c r="C1" t="s">
        <v>863</v>
      </c>
      <c r="D1" t="s">
        <v>2010</v>
      </c>
      <c r="E1" t="s">
        <v>2011</v>
      </c>
      <c r="F1" t="s">
        <v>2012</v>
      </c>
      <c r="G1" t="s">
        <v>2013</v>
      </c>
      <c r="H1" t="s">
        <v>2014</v>
      </c>
      <c r="I1" t="s">
        <v>2015</v>
      </c>
      <c r="J1" t="s">
        <v>2016</v>
      </c>
      <c r="K1" t="s">
        <v>2017</v>
      </c>
      <c r="L1" t="s">
        <v>2018</v>
      </c>
      <c r="M1" t="s">
        <v>2019</v>
      </c>
      <c r="N1" t="s">
        <v>2020</v>
      </c>
      <c r="O1" t="s">
        <v>864</v>
      </c>
      <c r="P1" t="s">
        <v>2021</v>
      </c>
      <c r="Q1" t="s">
        <v>2022</v>
      </c>
      <c r="R1" t="s">
        <v>2023</v>
      </c>
      <c r="S1" t="s">
        <v>2024</v>
      </c>
      <c r="T1" t="s">
        <v>865</v>
      </c>
      <c r="U1" t="s">
        <v>2025</v>
      </c>
      <c r="V1" t="s">
        <v>2026</v>
      </c>
      <c r="W1" t="s">
        <v>2027</v>
      </c>
      <c r="X1" t="s">
        <v>2028</v>
      </c>
      <c r="Y1" t="s">
        <v>2029</v>
      </c>
      <c r="Z1" t="s">
        <v>2030</v>
      </c>
      <c r="AA1" t="s">
        <v>2031</v>
      </c>
      <c r="AB1" t="s">
        <v>2032</v>
      </c>
      <c r="AC1" t="s">
        <v>2033</v>
      </c>
      <c r="AD1" t="s">
        <v>2034</v>
      </c>
      <c r="AE1" t="s">
        <v>2035</v>
      </c>
      <c r="AF1" t="s">
        <v>866</v>
      </c>
      <c r="AG1" t="s">
        <v>2036</v>
      </c>
      <c r="AH1" t="s">
        <v>2037</v>
      </c>
      <c r="AI1" t="s">
        <v>2038</v>
      </c>
      <c r="AJ1" t="s">
        <v>2039</v>
      </c>
      <c r="AK1" t="s">
        <v>2040</v>
      </c>
      <c r="AL1" t="s">
        <v>867</v>
      </c>
      <c r="AM1" t="s">
        <v>2041</v>
      </c>
      <c r="AN1" t="s">
        <v>2042</v>
      </c>
      <c r="AO1" t="s">
        <v>1318</v>
      </c>
      <c r="AP1" t="s">
        <v>1279</v>
      </c>
      <c r="AQ1" t="s">
        <v>2043</v>
      </c>
      <c r="AR1" t="s">
        <v>2044</v>
      </c>
      <c r="AS1" t="s">
        <v>2045</v>
      </c>
      <c r="AT1" t="s">
        <v>2046</v>
      </c>
      <c r="AU1" t="s">
        <v>2047</v>
      </c>
      <c r="AV1" t="s">
        <v>2048</v>
      </c>
      <c r="AW1" t="s">
        <v>2049</v>
      </c>
      <c r="AX1" t="s">
        <v>2050</v>
      </c>
      <c r="AY1" t="s">
        <v>2051</v>
      </c>
      <c r="AZ1" t="s">
        <v>2052</v>
      </c>
    </row>
    <row r="2" spans="1:52" x14ac:dyDescent="0.2">
      <c r="A2" s="18"/>
      <c r="B2">
        <v>45887</v>
      </c>
      <c r="C2" t="s">
        <v>716</v>
      </c>
      <c r="D2" t="s">
        <v>868</v>
      </c>
      <c r="E2" t="s">
        <v>869</v>
      </c>
      <c r="F2" t="s">
        <v>870</v>
      </c>
      <c r="G2" t="s">
        <v>871</v>
      </c>
      <c r="H2" t="s">
        <v>872</v>
      </c>
      <c r="I2" t="s">
        <v>873</v>
      </c>
      <c r="J2" t="s">
        <v>874</v>
      </c>
      <c r="K2" t="s">
        <v>875</v>
      </c>
      <c r="L2" t="s">
        <v>876</v>
      </c>
      <c r="M2" t="s">
        <v>877</v>
      </c>
      <c r="N2" t="s">
        <v>878</v>
      </c>
      <c r="O2" t="s">
        <v>716</v>
      </c>
      <c r="P2" t="s">
        <v>868</v>
      </c>
      <c r="Q2" t="s">
        <v>869</v>
      </c>
      <c r="R2" t="s">
        <v>2416</v>
      </c>
      <c r="S2" t="s">
        <v>879</v>
      </c>
      <c r="T2" t="s">
        <v>716</v>
      </c>
      <c r="U2" t="s">
        <v>868</v>
      </c>
      <c r="V2" t="s">
        <v>869</v>
      </c>
      <c r="W2" t="s">
        <v>880</v>
      </c>
      <c r="X2" t="s">
        <v>881</v>
      </c>
      <c r="Y2" t="s">
        <v>873</v>
      </c>
      <c r="Z2" t="s">
        <v>874</v>
      </c>
      <c r="AA2" t="s">
        <v>882</v>
      </c>
      <c r="AB2" t="s">
        <v>883</v>
      </c>
      <c r="AC2" t="s">
        <v>884</v>
      </c>
      <c r="AD2" t="s">
        <v>885</v>
      </c>
      <c r="AE2" t="s">
        <v>2417</v>
      </c>
      <c r="AF2" t="s">
        <v>886</v>
      </c>
      <c r="AG2" t="s">
        <v>887</v>
      </c>
      <c r="AH2" t="s">
        <v>888</v>
      </c>
      <c r="AI2" t="s">
        <v>889</v>
      </c>
      <c r="AJ2" t="s">
        <v>890</v>
      </c>
      <c r="AK2" t="s">
        <v>891</v>
      </c>
      <c r="AL2" t="s">
        <v>892</v>
      </c>
      <c r="AM2" t="s">
        <v>893</v>
      </c>
      <c r="AN2" t="s">
        <v>894</v>
      </c>
      <c r="AO2" t="s">
        <v>2053</v>
      </c>
      <c r="AP2" t="s">
        <v>2053</v>
      </c>
      <c r="AQ2" t="s">
        <v>2053</v>
      </c>
      <c r="AR2" t="s">
        <v>2053</v>
      </c>
      <c r="AS2" t="s">
        <v>2053</v>
      </c>
      <c r="AT2" t="s">
        <v>2053</v>
      </c>
      <c r="AU2" t="s">
        <v>2053</v>
      </c>
      <c r="AV2" t="s">
        <v>2053</v>
      </c>
      <c r="AW2" t="s">
        <v>2053</v>
      </c>
      <c r="AX2" t="s">
        <v>2053</v>
      </c>
      <c r="AY2" t="s">
        <v>2053</v>
      </c>
      <c r="AZ2" t="s">
        <v>2053</v>
      </c>
    </row>
    <row r="3" spans="1:52" x14ac:dyDescent="0.2">
      <c r="A3" t="s">
        <v>592</v>
      </c>
      <c r="B3">
        <v>301</v>
      </c>
      <c r="C3" t="s">
        <v>895</v>
      </c>
      <c r="D3">
        <v>58</v>
      </c>
      <c r="E3">
        <v>1.5</v>
      </c>
      <c r="F3">
        <v>4</v>
      </c>
      <c r="G3">
        <v>15</v>
      </c>
      <c r="H3">
        <v>22</v>
      </c>
      <c r="I3">
        <v>22</v>
      </c>
      <c r="J3">
        <v>22</v>
      </c>
      <c r="K3">
        <v>9</v>
      </c>
      <c r="L3">
        <v>7.0000000000000007E-2</v>
      </c>
      <c r="M3">
        <v>22</v>
      </c>
      <c r="N3" t="s">
        <v>2053</v>
      </c>
      <c r="O3" t="s">
        <v>896</v>
      </c>
      <c r="P3">
        <v>14</v>
      </c>
      <c r="Q3">
        <v>3</v>
      </c>
      <c r="R3">
        <v>1000000000</v>
      </c>
      <c r="S3">
        <v>20</v>
      </c>
      <c r="T3" t="s">
        <v>895</v>
      </c>
      <c r="U3">
        <v>58</v>
      </c>
      <c r="V3">
        <v>1.5</v>
      </c>
      <c r="W3">
        <v>4</v>
      </c>
      <c r="X3">
        <v>1000000000</v>
      </c>
      <c r="Y3">
        <v>15</v>
      </c>
      <c r="Z3">
        <v>15</v>
      </c>
      <c r="AA3">
        <v>9</v>
      </c>
      <c r="AB3">
        <v>7.0000000000000007E-2</v>
      </c>
      <c r="AC3">
        <v>4</v>
      </c>
      <c r="AD3">
        <v>1000000000</v>
      </c>
      <c r="AE3">
        <v>22</v>
      </c>
      <c r="AF3">
        <v>1</v>
      </c>
      <c r="AG3" t="s">
        <v>2053</v>
      </c>
      <c r="AH3" t="s">
        <v>2053</v>
      </c>
      <c r="AI3">
        <v>2</v>
      </c>
      <c r="AJ3" t="s">
        <v>2053</v>
      </c>
      <c r="AK3">
        <v>2</v>
      </c>
      <c r="AL3" t="s">
        <v>2053</v>
      </c>
      <c r="AM3" t="s">
        <v>2053</v>
      </c>
      <c r="AN3" t="s">
        <v>2053</v>
      </c>
      <c r="AO3" t="s">
        <v>2053</v>
      </c>
      <c r="AP3" t="s">
        <v>2053</v>
      </c>
      <c r="AQ3" t="s">
        <v>2053</v>
      </c>
      <c r="AR3" t="s">
        <v>2053</v>
      </c>
      <c r="AS3" t="s">
        <v>2053</v>
      </c>
      <c r="AT3" t="s">
        <v>2053</v>
      </c>
      <c r="AU3" t="s">
        <v>2053</v>
      </c>
      <c r="AV3" t="s">
        <v>2053</v>
      </c>
      <c r="AW3" t="s">
        <v>2053</v>
      </c>
      <c r="AX3" t="s">
        <v>2053</v>
      </c>
      <c r="AY3" t="s">
        <v>2053</v>
      </c>
      <c r="AZ3" t="s">
        <v>2053</v>
      </c>
    </row>
    <row r="4" spans="1:52" x14ac:dyDescent="0.2">
      <c r="A4" t="s">
        <v>55</v>
      </c>
      <c r="B4">
        <v>310</v>
      </c>
      <c r="C4" t="s">
        <v>895</v>
      </c>
      <c r="D4">
        <v>58</v>
      </c>
      <c r="E4">
        <v>4</v>
      </c>
      <c r="F4">
        <v>20</v>
      </c>
      <c r="G4">
        <v>27</v>
      </c>
      <c r="H4">
        <v>76</v>
      </c>
      <c r="I4">
        <v>76</v>
      </c>
      <c r="J4">
        <v>76</v>
      </c>
      <c r="K4">
        <v>42</v>
      </c>
      <c r="L4">
        <v>0.61</v>
      </c>
      <c r="M4">
        <v>76</v>
      </c>
      <c r="N4" t="s">
        <v>2053</v>
      </c>
      <c r="O4" t="s">
        <v>896</v>
      </c>
      <c r="P4">
        <v>14</v>
      </c>
      <c r="Q4">
        <v>5</v>
      </c>
      <c r="R4">
        <v>1000000000</v>
      </c>
      <c r="S4">
        <v>60</v>
      </c>
      <c r="T4" t="s">
        <v>895</v>
      </c>
      <c r="U4">
        <v>58</v>
      </c>
      <c r="V4">
        <v>4</v>
      </c>
      <c r="W4">
        <v>20</v>
      </c>
      <c r="X4">
        <v>29</v>
      </c>
      <c r="Y4">
        <v>85</v>
      </c>
      <c r="Z4">
        <v>85</v>
      </c>
      <c r="AA4">
        <v>42</v>
      </c>
      <c r="AB4">
        <v>0.61</v>
      </c>
      <c r="AC4">
        <v>29</v>
      </c>
      <c r="AD4">
        <v>29</v>
      </c>
      <c r="AE4">
        <v>76</v>
      </c>
      <c r="AF4">
        <v>15</v>
      </c>
      <c r="AG4">
        <v>0.4</v>
      </c>
      <c r="AH4">
        <v>0.4</v>
      </c>
      <c r="AI4">
        <v>2</v>
      </c>
      <c r="AJ4" t="s">
        <v>2053</v>
      </c>
      <c r="AK4">
        <v>2</v>
      </c>
      <c r="AL4" t="s">
        <v>2053</v>
      </c>
      <c r="AM4" t="s">
        <v>2053</v>
      </c>
      <c r="AN4" t="s">
        <v>2053</v>
      </c>
      <c r="AO4" t="s">
        <v>2053</v>
      </c>
      <c r="AP4" t="s">
        <v>2053</v>
      </c>
      <c r="AQ4" t="s">
        <v>2053</v>
      </c>
      <c r="AR4" t="s">
        <v>2053</v>
      </c>
      <c r="AS4" t="s">
        <v>2053</v>
      </c>
      <c r="AT4" t="s">
        <v>2053</v>
      </c>
      <c r="AU4" t="s">
        <v>2053</v>
      </c>
      <c r="AV4" t="s">
        <v>2053</v>
      </c>
      <c r="AW4" t="s">
        <v>2053</v>
      </c>
      <c r="AX4" t="s">
        <v>2053</v>
      </c>
      <c r="AY4" t="s">
        <v>2053</v>
      </c>
      <c r="AZ4" t="s">
        <v>2053</v>
      </c>
    </row>
    <row r="5" spans="1:52" x14ac:dyDescent="0.2">
      <c r="A5" t="s">
        <v>1</v>
      </c>
      <c r="B5">
        <v>333</v>
      </c>
      <c r="C5" t="s">
        <v>895</v>
      </c>
      <c r="D5">
        <v>58</v>
      </c>
      <c r="E5">
        <v>20</v>
      </c>
      <c r="F5">
        <v>1000000000</v>
      </c>
      <c r="G5">
        <v>1000000000</v>
      </c>
      <c r="H5">
        <v>1000000000</v>
      </c>
      <c r="I5">
        <v>1000000000</v>
      </c>
      <c r="J5">
        <v>1000000000</v>
      </c>
      <c r="K5">
        <v>1000000000</v>
      </c>
      <c r="L5">
        <v>1000000000</v>
      </c>
      <c r="M5">
        <v>920</v>
      </c>
      <c r="N5" t="s">
        <v>2053</v>
      </c>
      <c r="O5" t="s">
        <v>896</v>
      </c>
      <c r="P5">
        <v>14</v>
      </c>
      <c r="Q5">
        <v>20</v>
      </c>
      <c r="R5">
        <v>1000000000</v>
      </c>
      <c r="S5">
        <v>625</v>
      </c>
      <c r="T5" t="s">
        <v>895</v>
      </c>
      <c r="U5">
        <v>58</v>
      </c>
      <c r="V5">
        <v>20</v>
      </c>
      <c r="W5">
        <v>1000000000</v>
      </c>
      <c r="X5">
        <v>1000000000</v>
      </c>
      <c r="Y5">
        <v>1000000000</v>
      </c>
      <c r="Z5">
        <v>1000000000</v>
      </c>
      <c r="AA5">
        <v>1000000000</v>
      </c>
      <c r="AB5">
        <v>1000000000</v>
      </c>
      <c r="AC5">
        <v>1000000000</v>
      </c>
      <c r="AD5">
        <v>1000000000</v>
      </c>
      <c r="AE5">
        <v>1000000000</v>
      </c>
      <c r="AF5">
        <v>30</v>
      </c>
      <c r="AG5">
        <v>5</v>
      </c>
      <c r="AH5" t="s">
        <v>2053</v>
      </c>
      <c r="AI5">
        <v>2</v>
      </c>
      <c r="AJ5" t="s">
        <v>2053</v>
      </c>
      <c r="AK5">
        <v>2</v>
      </c>
      <c r="AL5" t="s">
        <v>2053</v>
      </c>
      <c r="AM5" t="s">
        <v>2053</v>
      </c>
      <c r="AN5" t="s">
        <v>2053</v>
      </c>
      <c r="AO5" t="s">
        <v>2053</v>
      </c>
      <c r="AP5" t="s">
        <v>2053</v>
      </c>
      <c r="AQ5" t="s">
        <v>2053</v>
      </c>
      <c r="AR5" t="s">
        <v>2053</v>
      </c>
      <c r="AS5" t="s">
        <v>2053</v>
      </c>
      <c r="AT5" t="s">
        <v>2053</v>
      </c>
      <c r="AU5" t="s">
        <v>2053</v>
      </c>
      <c r="AV5" t="s">
        <v>2053</v>
      </c>
      <c r="AW5" t="s">
        <v>2053</v>
      </c>
      <c r="AX5" t="s">
        <v>2053</v>
      </c>
      <c r="AY5" t="s">
        <v>2053</v>
      </c>
      <c r="AZ5" t="s">
        <v>2053</v>
      </c>
    </row>
    <row r="6" spans="1:52" x14ac:dyDescent="0.2">
      <c r="A6" t="s">
        <v>897</v>
      </c>
      <c r="B6">
        <v>362</v>
      </c>
      <c r="C6" t="s">
        <v>895</v>
      </c>
      <c r="D6">
        <v>58</v>
      </c>
      <c r="E6">
        <v>1</v>
      </c>
      <c r="F6">
        <v>1000000000</v>
      </c>
      <c r="G6">
        <v>1000000000</v>
      </c>
      <c r="H6">
        <v>1000000000</v>
      </c>
      <c r="I6">
        <v>1000000000</v>
      </c>
      <c r="J6">
        <v>1000000000</v>
      </c>
      <c r="K6">
        <v>1000000000</v>
      </c>
      <c r="L6">
        <v>1000000000</v>
      </c>
      <c r="M6">
        <v>1000000000</v>
      </c>
      <c r="N6" t="s">
        <v>2053</v>
      </c>
      <c r="O6" t="s">
        <v>896</v>
      </c>
      <c r="P6">
        <v>14</v>
      </c>
      <c r="Q6">
        <v>1</v>
      </c>
      <c r="R6">
        <v>1000000000</v>
      </c>
      <c r="S6">
        <v>1000000000</v>
      </c>
      <c r="T6" t="s">
        <v>895</v>
      </c>
      <c r="U6">
        <v>58</v>
      </c>
      <c r="V6">
        <v>1000000000</v>
      </c>
      <c r="W6">
        <v>1000000000</v>
      </c>
      <c r="X6">
        <v>1000000000</v>
      </c>
      <c r="Y6">
        <v>1000000000</v>
      </c>
      <c r="Z6">
        <v>1000000000</v>
      </c>
      <c r="AA6">
        <v>1000000000</v>
      </c>
      <c r="AB6">
        <v>1000000000</v>
      </c>
      <c r="AC6">
        <v>1000000000</v>
      </c>
      <c r="AD6">
        <v>1000000000</v>
      </c>
      <c r="AE6">
        <v>1000000000</v>
      </c>
      <c r="AF6">
        <v>8</v>
      </c>
      <c r="AG6">
        <v>0.9</v>
      </c>
      <c r="AH6" t="s">
        <v>2053</v>
      </c>
      <c r="AI6">
        <v>2</v>
      </c>
      <c r="AJ6" t="s">
        <v>2053</v>
      </c>
      <c r="AK6">
        <v>2</v>
      </c>
      <c r="AL6" t="s">
        <v>2053</v>
      </c>
      <c r="AM6" t="s">
        <v>2053</v>
      </c>
      <c r="AN6" t="s">
        <v>2053</v>
      </c>
      <c r="AO6" t="s">
        <v>2053</v>
      </c>
      <c r="AP6" t="s">
        <v>2053</v>
      </c>
      <c r="AQ6" t="s">
        <v>2053</v>
      </c>
      <c r="AR6" t="s">
        <v>2053</v>
      </c>
      <c r="AS6" t="s">
        <v>2053</v>
      </c>
      <c r="AT6" t="s">
        <v>2053</v>
      </c>
      <c r="AU6" t="s">
        <v>2053</v>
      </c>
      <c r="AV6" t="s">
        <v>2053</v>
      </c>
      <c r="AW6" t="s">
        <v>2053</v>
      </c>
      <c r="AX6" t="s">
        <v>2053</v>
      </c>
      <c r="AY6" t="s">
        <v>2053</v>
      </c>
      <c r="AZ6" t="s">
        <v>2053</v>
      </c>
    </row>
    <row r="7" spans="1:52" x14ac:dyDescent="0.2">
      <c r="A7" t="s">
        <v>2</v>
      </c>
      <c r="B7">
        <v>441</v>
      </c>
      <c r="C7" t="s">
        <v>895</v>
      </c>
      <c r="D7">
        <v>58</v>
      </c>
      <c r="E7">
        <v>0.2</v>
      </c>
      <c r="F7">
        <v>0.6</v>
      </c>
      <c r="G7">
        <v>1.2</v>
      </c>
      <c r="H7">
        <v>4.3</v>
      </c>
      <c r="I7">
        <v>13</v>
      </c>
      <c r="J7">
        <v>13</v>
      </c>
      <c r="K7">
        <v>4.3</v>
      </c>
      <c r="L7">
        <v>5.0999999999999997E-2</v>
      </c>
      <c r="M7">
        <v>13</v>
      </c>
      <c r="N7" t="s">
        <v>2053</v>
      </c>
      <c r="O7" t="s">
        <v>896</v>
      </c>
      <c r="P7">
        <v>14</v>
      </c>
      <c r="Q7">
        <v>0.2</v>
      </c>
      <c r="R7">
        <v>1000000000</v>
      </c>
      <c r="S7">
        <v>6</v>
      </c>
      <c r="T7" t="s">
        <v>895</v>
      </c>
      <c r="U7">
        <v>58</v>
      </c>
      <c r="V7">
        <v>0.2</v>
      </c>
      <c r="W7">
        <v>0.6</v>
      </c>
      <c r="X7">
        <v>4</v>
      </c>
      <c r="Y7">
        <v>14</v>
      </c>
      <c r="Z7">
        <v>14</v>
      </c>
      <c r="AA7">
        <v>4.3</v>
      </c>
      <c r="AB7">
        <v>5.0999999999999997E-2</v>
      </c>
      <c r="AC7">
        <v>4</v>
      </c>
      <c r="AD7">
        <v>4</v>
      </c>
      <c r="AE7">
        <v>2.7</v>
      </c>
      <c r="AF7">
        <v>0.4</v>
      </c>
      <c r="AG7">
        <v>7.0000000000000001E-3</v>
      </c>
      <c r="AH7">
        <v>2.1000000000000001E-2</v>
      </c>
      <c r="AI7">
        <v>2</v>
      </c>
      <c r="AJ7" t="s">
        <v>2053</v>
      </c>
      <c r="AK7">
        <v>2</v>
      </c>
      <c r="AL7" t="s">
        <v>2053</v>
      </c>
      <c r="AM7" t="s">
        <v>2053</v>
      </c>
      <c r="AN7" t="s">
        <v>2053</v>
      </c>
      <c r="AO7" t="s">
        <v>2053</v>
      </c>
      <c r="AP7" t="s">
        <v>2053</v>
      </c>
      <c r="AQ7" t="s">
        <v>2053</v>
      </c>
      <c r="AR7" t="s">
        <v>2053</v>
      </c>
      <c r="AS7" t="s">
        <v>2053</v>
      </c>
      <c r="AT7" t="s">
        <v>2053</v>
      </c>
      <c r="AU7" t="s">
        <v>2053</v>
      </c>
      <c r="AV7" t="s">
        <v>2053</v>
      </c>
      <c r="AW7" t="s">
        <v>2053</v>
      </c>
      <c r="AX7" t="s">
        <v>2053</v>
      </c>
      <c r="AY7" t="s">
        <v>2053</v>
      </c>
      <c r="AZ7" t="s">
        <v>2053</v>
      </c>
    </row>
    <row r="8" spans="1:52" x14ac:dyDescent="0.2">
      <c r="A8" t="s">
        <v>56</v>
      </c>
      <c r="B8">
        <v>517</v>
      </c>
      <c r="C8" t="s">
        <v>895</v>
      </c>
      <c r="D8">
        <v>58</v>
      </c>
      <c r="E8">
        <v>10</v>
      </c>
      <c r="F8">
        <v>55</v>
      </c>
      <c r="G8">
        <v>62</v>
      </c>
      <c r="H8">
        <v>180</v>
      </c>
      <c r="I8">
        <v>180</v>
      </c>
      <c r="J8">
        <v>180</v>
      </c>
      <c r="K8">
        <v>180</v>
      </c>
      <c r="L8">
        <v>0.17</v>
      </c>
      <c r="M8">
        <v>1000000000</v>
      </c>
      <c r="N8" t="s">
        <v>2053</v>
      </c>
      <c r="O8" t="s">
        <v>896</v>
      </c>
      <c r="P8">
        <v>14</v>
      </c>
      <c r="Q8">
        <v>1</v>
      </c>
      <c r="R8">
        <v>1000000000</v>
      </c>
      <c r="S8">
        <v>30</v>
      </c>
      <c r="T8" t="s">
        <v>895</v>
      </c>
      <c r="U8">
        <v>58</v>
      </c>
      <c r="V8">
        <v>10</v>
      </c>
      <c r="W8">
        <v>55</v>
      </c>
      <c r="X8">
        <v>120</v>
      </c>
      <c r="Y8">
        <v>380</v>
      </c>
      <c r="Z8">
        <v>380</v>
      </c>
      <c r="AA8">
        <v>180</v>
      </c>
      <c r="AB8">
        <v>0.17</v>
      </c>
      <c r="AC8">
        <v>120</v>
      </c>
      <c r="AD8">
        <v>120</v>
      </c>
      <c r="AE8">
        <v>180</v>
      </c>
      <c r="AF8">
        <v>50</v>
      </c>
      <c r="AG8">
        <v>2</v>
      </c>
      <c r="AH8" t="s">
        <v>2053</v>
      </c>
      <c r="AI8">
        <v>2</v>
      </c>
      <c r="AJ8" t="s">
        <v>2053</v>
      </c>
      <c r="AK8">
        <v>2</v>
      </c>
      <c r="AL8" t="s">
        <v>2053</v>
      </c>
      <c r="AM8" t="s">
        <v>2053</v>
      </c>
      <c r="AN8" t="s">
        <v>2053</v>
      </c>
      <c r="AO8" t="s">
        <v>2053</v>
      </c>
      <c r="AP8" t="s">
        <v>2053</v>
      </c>
      <c r="AQ8" t="s">
        <v>2053</v>
      </c>
      <c r="AR8" t="s">
        <v>2053</v>
      </c>
      <c r="AS8" t="s">
        <v>2053</v>
      </c>
      <c r="AT8" t="s">
        <v>2053</v>
      </c>
      <c r="AU8" t="s">
        <v>2053</v>
      </c>
      <c r="AV8" t="s">
        <v>2053</v>
      </c>
      <c r="AW8" t="s">
        <v>2053</v>
      </c>
      <c r="AX8" t="s">
        <v>2053</v>
      </c>
      <c r="AY8" t="s">
        <v>2053</v>
      </c>
      <c r="AZ8" t="s">
        <v>2053</v>
      </c>
    </row>
    <row r="9" spans="1:52" x14ac:dyDescent="0.2">
      <c r="A9" t="s">
        <v>806</v>
      </c>
      <c r="B9">
        <v>3510</v>
      </c>
      <c r="C9" t="s">
        <v>895</v>
      </c>
      <c r="D9">
        <v>58</v>
      </c>
      <c r="E9">
        <v>1000000000</v>
      </c>
      <c r="F9">
        <v>1000000000</v>
      </c>
      <c r="G9">
        <v>1000000000</v>
      </c>
      <c r="H9">
        <v>1000000000</v>
      </c>
      <c r="I9">
        <v>1000000000</v>
      </c>
      <c r="J9">
        <v>1000000000</v>
      </c>
      <c r="K9">
        <v>1000000000</v>
      </c>
      <c r="L9">
        <v>1000000000</v>
      </c>
      <c r="M9">
        <v>180</v>
      </c>
      <c r="N9" t="s">
        <v>2053</v>
      </c>
      <c r="O9" t="s">
        <v>896</v>
      </c>
      <c r="P9">
        <v>14</v>
      </c>
      <c r="Q9">
        <v>1000000000</v>
      </c>
      <c r="R9">
        <v>1000000000</v>
      </c>
      <c r="S9">
        <v>1000000000</v>
      </c>
      <c r="T9" t="s">
        <v>895</v>
      </c>
      <c r="U9">
        <v>58</v>
      </c>
      <c r="V9">
        <v>1000000000</v>
      </c>
      <c r="W9">
        <v>1000000000</v>
      </c>
      <c r="X9">
        <v>1000000000</v>
      </c>
      <c r="Y9">
        <v>1000000000</v>
      </c>
      <c r="Z9">
        <v>1000000000</v>
      </c>
      <c r="AA9">
        <v>1000000000</v>
      </c>
      <c r="AB9">
        <v>1000000000</v>
      </c>
      <c r="AC9">
        <v>1000000000</v>
      </c>
      <c r="AD9">
        <v>1000000000</v>
      </c>
      <c r="AE9">
        <v>1000000000</v>
      </c>
      <c r="AF9">
        <v>50</v>
      </c>
      <c r="AG9">
        <v>2</v>
      </c>
      <c r="AH9" t="s">
        <v>2053</v>
      </c>
      <c r="AI9">
        <v>2</v>
      </c>
      <c r="AJ9" t="s">
        <v>2053</v>
      </c>
      <c r="AK9">
        <v>2</v>
      </c>
      <c r="AL9" t="s">
        <v>2053</v>
      </c>
      <c r="AM9" t="s">
        <v>2053</v>
      </c>
      <c r="AN9" t="s">
        <v>2053</v>
      </c>
      <c r="AO9" t="s">
        <v>2053</v>
      </c>
      <c r="AP9" t="s">
        <v>2053</v>
      </c>
      <c r="AQ9" t="s">
        <v>2053</v>
      </c>
      <c r="AR9" t="s">
        <v>2053</v>
      </c>
      <c r="AS9" t="s">
        <v>2053</v>
      </c>
      <c r="AT9" t="s">
        <v>2053</v>
      </c>
      <c r="AU9" t="s">
        <v>2053</v>
      </c>
      <c r="AV9" t="s">
        <v>2053</v>
      </c>
      <c r="AW9" t="s">
        <v>2053</v>
      </c>
      <c r="AX9" t="s">
        <v>2053</v>
      </c>
      <c r="AY9" t="s">
        <v>2053</v>
      </c>
      <c r="AZ9" t="s">
        <v>2053</v>
      </c>
    </row>
    <row r="10" spans="1:52" x14ac:dyDescent="0.2">
      <c r="A10" t="s">
        <v>807</v>
      </c>
      <c r="B10">
        <v>516</v>
      </c>
      <c r="C10" t="s">
        <v>895</v>
      </c>
      <c r="D10">
        <v>58</v>
      </c>
      <c r="E10">
        <v>1000000000</v>
      </c>
      <c r="F10">
        <v>1000000000</v>
      </c>
      <c r="G10">
        <v>1000000000</v>
      </c>
      <c r="H10">
        <v>1000000000</v>
      </c>
      <c r="I10">
        <v>1000000000</v>
      </c>
      <c r="J10">
        <v>1000000000</v>
      </c>
      <c r="K10">
        <v>1000000000</v>
      </c>
      <c r="L10">
        <v>1000000000</v>
      </c>
      <c r="M10">
        <v>78</v>
      </c>
      <c r="N10" t="s">
        <v>2053</v>
      </c>
      <c r="O10" t="s">
        <v>896</v>
      </c>
      <c r="P10">
        <v>14</v>
      </c>
      <c r="Q10">
        <v>1000000000</v>
      </c>
      <c r="R10">
        <v>1000000000</v>
      </c>
      <c r="S10">
        <v>1000000000</v>
      </c>
      <c r="T10" t="s">
        <v>895</v>
      </c>
      <c r="U10">
        <v>58</v>
      </c>
      <c r="V10">
        <v>1000000000</v>
      </c>
      <c r="W10">
        <v>1000000000</v>
      </c>
      <c r="X10">
        <v>1000000000</v>
      </c>
      <c r="Y10">
        <v>1000000000</v>
      </c>
      <c r="Z10">
        <v>1000000000</v>
      </c>
      <c r="AA10">
        <v>1000000000</v>
      </c>
      <c r="AB10">
        <v>1000000000</v>
      </c>
      <c r="AC10">
        <v>1000000000</v>
      </c>
      <c r="AD10">
        <v>1000000000</v>
      </c>
      <c r="AE10">
        <v>1000000000</v>
      </c>
      <c r="AF10">
        <v>50</v>
      </c>
      <c r="AG10">
        <v>2</v>
      </c>
      <c r="AH10" t="s">
        <v>2053</v>
      </c>
      <c r="AI10">
        <v>2</v>
      </c>
      <c r="AJ10" t="s">
        <v>2053</v>
      </c>
      <c r="AK10">
        <v>2</v>
      </c>
      <c r="AL10" t="s">
        <v>2053</v>
      </c>
      <c r="AM10" t="s">
        <v>2053</v>
      </c>
      <c r="AN10" t="s">
        <v>2053</v>
      </c>
      <c r="AO10" t="s">
        <v>2053</v>
      </c>
      <c r="AP10" t="s">
        <v>2053</v>
      </c>
      <c r="AQ10" t="s">
        <v>2053</v>
      </c>
      <c r="AR10" t="s">
        <v>2053</v>
      </c>
      <c r="AS10" t="s">
        <v>2053</v>
      </c>
      <c r="AT10" t="s">
        <v>2053</v>
      </c>
      <c r="AU10" t="s">
        <v>2053</v>
      </c>
      <c r="AV10" t="s">
        <v>2053</v>
      </c>
      <c r="AW10" t="s">
        <v>2053</v>
      </c>
      <c r="AX10" t="s">
        <v>2053</v>
      </c>
      <c r="AY10" t="s">
        <v>2053</v>
      </c>
      <c r="AZ10" t="s">
        <v>2053</v>
      </c>
    </row>
    <row r="11" spans="1:52" x14ac:dyDescent="0.2">
      <c r="A11" t="s">
        <v>3</v>
      </c>
      <c r="B11">
        <v>527</v>
      </c>
      <c r="C11" t="s">
        <v>895</v>
      </c>
      <c r="D11">
        <v>58</v>
      </c>
      <c r="E11">
        <v>3</v>
      </c>
      <c r="F11">
        <v>15</v>
      </c>
      <c r="G11">
        <v>35</v>
      </c>
      <c r="H11">
        <v>190</v>
      </c>
      <c r="I11">
        <v>190</v>
      </c>
      <c r="J11">
        <v>190</v>
      </c>
      <c r="K11">
        <v>130</v>
      </c>
      <c r="L11">
        <v>0.24</v>
      </c>
      <c r="M11">
        <v>190</v>
      </c>
      <c r="N11" t="s">
        <v>2053</v>
      </c>
      <c r="O11" t="s">
        <v>896</v>
      </c>
      <c r="P11">
        <v>14</v>
      </c>
      <c r="Q11">
        <v>2</v>
      </c>
      <c r="R11">
        <v>1000000000</v>
      </c>
      <c r="S11">
        <v>100</v>
      </c>
      <c r="T11" t="s">
        <v>895</v>
      </c>
      <c r="U11">
        <v>58</v>
      </c>
      <c r="V11">
        <v>3</v>
      </c>
      <c r="W11">
        <v>15</v>
      </c>
      <c r="X11">
        <v>25</v>
      </c>
      <c r="Y11">
        <v>240</v>
      </c>
      <c r="Z11">
        <v>240</v>
      </c>
      <c r="AA11">
        <v>130</v>
      </c>
      <c r="AB11">
        <v>0.24</v>
      </c>
      <c r="AC11">
        <v>25</v>
      </c>
      <c r="AD11">
        <v>1000000000</v>
      </c>
      <c r="AE11">
        <v>190</v>
      </c>
      <c r="AF11">
        <v>2</v>
      </c>
      <c r="AG11">
        <v>0.28000000000000003</v>
      </c>
      <c r="AH11" t="s">
        <v>2053</v>
      </c>
      <c r="AI11">
        <v>2</v>
      </c>
      <c r="AJ11" t="s">
        <v>2053</v>
      </c>
      <c r="AK11">
        <v>2</v>
      </c>
      <c r="AL11" t="s">
        <v>2053</v>
      </c>
      <c r="AM11" t="s">
        <v>2053</v>
      </c>
      <c r="AN11" t="s">
        <v>2053</v>
      </c>
      <c r="AO11" t="s">
        <v>2053</v>
      </c>
      <c r="AP11" t="s">
        <v>2053</v>
      </c>
      <c r="AQ11" t="s">
        <v>2053</v>
      </c>
      <c r="AR11" t="s">
        <v>2053</v>
      </c>
      <c r="AS11" t="s">
        <v>2053</v>
      </c>
      <c r="AT11" t="s">
        <v>2053</v>
      </c>
      <c r="AU11" t="s">
        <v>2053</v>
      </c>
      <c r="AV11" t="s">
        <v>2053</v>
      </c>
      <c r="AW11" t="s">
        <v>2053</v>
      </c>
      <c r="AX11" t="s">
        <v>2053</v>
      </c>
      <c r="AY11" t="s">
        <v>2053</v>
      </c>
      <c r="AZ11" t="s">
        <v>2053</v>
      </c>
    </row>
    <row r="12" spans="1:52" x14ac:dyDescent="0.2">
      <c r="A12" t="s">
        <v>4</v>
      </c>
      <c r="B12">
        <v>971</v>
      </c>
      <c r="C12" t="s">
        <v>895</v>
      </c>
      <c r="D12">
        <v>58</v>
      </c>
      <c r="E12">
        <v>5</v>
      </c>
      <c r="F12">
        <v>40</v>
      </c>
      <c r="G12">
        <v>54</v>
      </c>
      <c r="H12">
        <v>190</v>
      </c>
      <c r="I12">
        <v>190</v>
      </c>
      <c r="J12">
        <v>190</v>
      </c>
      <c r="K12">
        <v>113</v>
      </c>
      <c r="L12">
        <v>1</v>
      </c>
      <c r="M12">
        <v>190</v>
      </c>
      <c r="N12" t="s">
        <v>2053</v>
      </c>
      <c r="O12" t="s">
        <v>896</v>
      </c>
      <c r="P12">
        <v>14</v>
      </c>
      <c r="Q12">
        <v>2</v>
      </c>
      <c r="R12">
        <v>1000000000</v>
      </c>
      <c r="S12">
        <v>75</v>
      </c>
      <c r="T12" t="s">
        <v>895</v>
      </c>
      <c r="U12">
        <v>58</v>
      </c>
      <c r="V12">
        <v>5</v>
      </c>
      <c r="W12">
        <v>40</v>
      </c>
      <c r="X12">
        <v>96</v>
      </c>
      <c r="Y12">
        <v>190</v>
      </c>
      <c r="Z12">
        <v>190</v>
      </c>
      <c r="AA12">
        <v>113</v>
      </c>
      <c r="AB12">
        <v>1</v>
      </c>
      <c r="AC12">
        <v>96</v>
      </c>
      <c r="AD12">
        <v>60</v>
      </c>
      <c r="AE12">
        <v>190</v>
      </c>
      <c r="AF12">
        <v>15</v>
      </c>
      <c r="AG12">
        <v>0.6</v>
      </c>
      <c r="AH12">
        <v>0.6</v>
      </c>
      <c r="AI12">
        <v>2</v>
      </c>
      <c r="AJ12" t="s">
        <v>2053</v>
      </c>
      <c r="AK12">
        <v>2</v>
      </c>
      <c r="AL12" t="s">
        <v>2053</v>
      </c>
      <c r="AM12" t="s">
        <v>2053</v>
      </c>
      <c r="AN12" t="s">
        <v>2053</v>
      </c>
      <c r="AO12" t="s">
        <v>2053</v>
      </c>
      <c r="AP12" t="s">
        <v>2053</v>
      </c>
      <c r="AQ12" t="s">
        <v>2053</v>
      </c>
      <c r="AR12" t="s">
        <v>2053</v>
      </c>
      <c r="AS12" t="s">
        <v>2053</v>
      </c>
      <c r="AT12" t="s">
        <v>2053</v>
      </c>
      <c r="AU12" t="s">
        <v>2053</v>
      </c>
      <c r="AV12" t="s">
        <v>2053</v>
      </c>
      <c r="AW12" t="s">
        <v>2053</v>
      </c>
      <c r="AX12" t="s">
        <v>2053</v>
      </c>
      <c r="AY12" t="s">
        <v>2053</v>
      </c>
      <c r="AZ12" t="s">
        <v>2053</v>
      </c>
    </row>
    <row r="13" spans="1:52" x14ac:dyDescent="0.2">
      <c r="A13" t="s">
        <v>5</v>
      </c>
      <c r="B13">
        <v>1097</v>
      </c>
      <c r="C13" t="s">
        <v>895</v>
      </c>
      <c r="D13">
        <v>58</v>
      </c>
      <c r="E13">
        <v>0.05</v>
      </c>
      <c r="F13">
        <v>0.15</v>
      </c>
      <c r="G13">
        <v>0.83</v>
      </c>
      <c r="H13">
        <v>4.8</v>
      </c>
      <c r="I13">
        <v>36</v>
      </c>
      <c r="J13">
        <v>36</v>
      </c>
      <c r="K13">
        <v>4.8</v>
      </c>
      <c r="L13">
        <v>0.49</v>
      </c>
      <c r="M13">
        <v>1000000000</v>
      </c>
      <c r="N13" t="s">
        <v>2053</v>
      </c>
      <c r="O13" t="s">
        <v>896</v>
      </c>
      <c r="P13">
        <v>14</v>
      </c>
      <c r="Q13">
        <v>0.05</v>
      </c>
      <c r="R13">
        <v>1000000000</v>
      </c>
      <c r="S13">
        <v>0.3</v>
      </c>
      <c r="T13" t="s">
        <v>895</v>
      </c>
      <c r="U13">
        <v>58</v>
      </c>
      <c r="V13">
        <v>0.05</v>
      </c>
      <c r="W13">
        <v>0.15</v>
      </c>
      <c r="X13">
        <v>1.2</v>
      </c>
      <c r="Y13">
        <v>10</v>
      </c>
      <c r="Z13">
        <v>10</v>
      </c>
      <c r="AA13">
        <v>4.8</v>
      </c>
      <c r="AB13">
        <v>0.49</v>
      </c>
      <c r="AC13">
        <v>1.2</v>
      </c>
      <c r="AD13">
        <v>1.2</v>
      </c>
      <c r="AE13">
        <v>2.9</v>
      </c>
      <c r="AF13">
        <v>0.2</v>
      </c>
      <c r="AG13">
        <v>3.3999999999999998E-3</v>
      </c>
      <c r="AH13">
        <v>1.6999999999999999E-3</v>
      </c>
      <c r="AI13">
        <v>2</v>
      </c>
      <c r="AJ13" t="s">
        <v>2053</v>
      </c>
      <c r="AK13">
        <v>2</v>
      </c>
      <c r="AL13" t="s">
        <v>2053</v>
      </c>
      <c r="AM13" t="s">
        <v>2053</v>
      </c>
      <c r="AN13" t="s">
        <v>2053</v>
      </c>
      <c r="AO13" t="s">
        <v>2053</v>
      </c>
      <c r="AP13" t="s">
        <v>2053</v>
      </c>
      <c r="AQ13" t="s">
        <v>2053</v>
      </c>
      <c r="AR13" t="s">
        <v>2053</v>
      </c>
      <c r="AS13" t="s">
        <v>2053</v>
      </c>
      <c r="AT13" t="s">
        <v>2053</v>
      </c>
      <c r="AU13" t="s">
        <v>2053</v>
      </c>
      <c r="AV13" t="s">
        <v>2053</v>
      </c>
      <c r="AW13" t="s">
        <v>2053</v>
      </c>
      <c r="AX13" t="s">
        <v>2053</v>
      </c>
      <c r="AY13" t="s">
        <v>2053</v>
      </c>
      <c r="AZ13" t="s">
        <v>2053</v>
      </c>
    </row>
    <row r="14" spans="1:52" x14ac:dyDescent="0.2">
      <c r="A14" t="s">
        <v>898</v>
      </c>
      <c r="B14">
        <v>2574</v>
      </c>
      <c r="C14" t="s">
        <v>895</v>
      </c>
      <c r="D14">
        <v>58</v>
      </c>
      <c r="E14">
        <v>1000000000</v>
      </c>
      <c r="F14">
        <v>1000000000</v>
      </c>
      <c r="G14">
        <v>1000000000</v>
      </c>
      <c r="H14">
        <v>1000000000</v>
      </c>
      <c r="I14">
        <v>1000000000</v>
      </c>
      <c r="J14">
        <v>1000000000</v>
      </c>
      <c r="K14">
        <v>1000000000</v>
      </c>
      <c r="L14">
        <v>1000000000</v>
      </c>
      <c r="M14">
        <v>36</v>
      </c>
      <c r="N14" t="s">
        <v>2053</v>
      </c>
      <c r="O14" t="s">
        <v>896</v>
      </c>
      <c r="P14">
        <v>14</v>
      </c>
      <c r="Q14">
        <v>1000000000</v>
      </c>
      <c r="R14">
        <v>1000000000</v>
      </c>
      <c r="S14">
        <v>1000000000</v>
      </c>
      <c r="T14" t="s">
        <v>895</v>
      </c>
      <c r="U14">
        <v>58</v>
      </c>
      <c r="V14">
        <v>1000000000</v>
      </c>
      <c r="W14">
        <v>1000000000</v>
      </c>
      <c r="X14">
        <v>1000000000</v>
      </c>
      <c r="Y14">
        <v>1000000000</v>
      </c>
      <c r="Z14">
        <v>1000000000</v>
      </c>
      <c r="AA14">
        <v>1000000000</v>
      </c>
      <c r="AB14">
        <v>1000000000</v>
      </c>
      <c r="AC14">
        <v>1000000000</v>
      </c>
      <c r="AD14">
        <v>1000000000</v>
      </c>
      <c r="AE14">
        <v>1000000000</v>
      </c>
      <c r="AF14">
        <v>0.2</v>
      </c>
      <c r="AG14">
        <v>3.3999999999999998E-3</v>
      </c>
      <c r="AH14">
        <v>1.6999999999999999E-3</v>
      </c>
      <c r="AI14">
        <v>2</v>
      </c>
      <c r="AJ14" t="s">
        <v>2053</v>
      </c>
      <c r="AK14">
        <v>2</v>
      </c>
      <c r="AL14" t="s">
        <v>2053</v>
      </c>
      <c r="AM14" t="s">
        <v>2053</v>
      </c>
      <c r="AN14" t="s">
        <v>2053</v>
      </c>
      <c r="AO14" t="s">
        <v>2053</v>
      </c>
      <c r="AP14" t="s">
        <v>2053</v>
      </c>
      <c r="AQ14" t="s">
        <v>2053</v>
      </c>
      <c r="AR14" t="s">
        <v>2053</v>
      </c>
      <c r="AS14" t="s">
        <v>2053</v>
      </c>
      <c r="AT14" t="s">
        <v>2053</v>
      </c>
      <c r="AU14" t="s">
        <v>2053</v>
      </c>
      <c r="AV14" t="s">
        <v>2053</v>
      </c>
      <c r="AW14" t="s">
        <v>2053</v>
      </c>
      <c r="AX14" t="s">
        <v>2053</v>
      </c>
      <c r="AY14" t="s">
        <v>2053</v>
      </c>
      <c r="AZ14" t="s">
        <v>2053</v>
      </c>
    </row>
    <row r="15" spans="1:52" x14ac:dyDescent="0.2">
      <c r="A15" t="s">
        <v>899</v>
      </c>
      <c r="B15">
        <v>2575</v>
      </c>
      <c r="C15" t="s">
        <v>895</v>
      </c>
      <c r="D15">
        <v>58</v>
      </c>
      <c r="E15">
        <v>1000000000</v>
      </c>
      <c r="F15">
        <v>1000000000</v>
      </c>
      <c r="G15">
        <v>1000000000</v>
      </c>
      <c r="H15">
        <v>1000000000</v>
      </c>
      <c r="I15">
        <v>1000000000</v>
      </c>
      <c r="J15">
        <v>1000000000</v>
      </c>
      <c r="K15">
        <v>1000000000</v>
      </c>
      <c r="L15">
        <v>1000000000</v>
      </c>
      <c r="M15">
        <v>4</v>
      </c>
      <c r="N15" t="s">
        <v>2053</v>
      </c>
      <c r="O15" t="s">
        <v>896</v>
      </c>
      <c r="P15">
        <v>14</v>
      </c>
      <c r="Q15">
        <v>1000000000</v>
      </c>
      <c r="R15">
        <v>1000000000</v>
      </c>
      <c r="S15">
        <v>1000000000</v>
      </c>
      <c r="T15" t="s">
        <v>895</v>
      </c>
      <c r="U15">
        <v>58</v>
      </c>
      <c r="V15">
        <v>1000000000</v>
      </c>
      <c r="W15">
        <v>1000000000</v>
      </c>
      <c r="X15">
        <v>1000000000</v>
      </c>
      <c r="Y15">
        <v>1000000000</v>
      </c>
      <c r="Z15">
        <v>1000000000</v>
      </c>
      <c r="AA15">
        <v>1000000000</v>
      </c>
      <c r="AB15">
        <v>1000000000</v>
      </c>
      <c r="AC15">
        <v>1000000000</v>
      </c>
      <c r="AD15">
        <v>1000000000</v>
      </c>
      <c r="AE15">
        <v>1000000000</v>
      </c>
      <c r="AF15">
        <v>0.2</v>
      </c>
      <c r="AG15">
        <v>3.3999999999999998E-3</v>
      </c>
      <c r="AH15">
        <v>1.6999999999999999E-3</v>
      </c>
      <c r="AI15">
        <v>2</v>
      </c>
      <c r="AJ15" t="s">
        <v>2053</v>
      </c>
      <c r="AK15">
        <v>2</v>
      </c>
      <c r="AL15" t="s">
        <v>2053</v>
      </c>
      <c r="AM15" t="s">
        <v>2053</v>
      </c>
      <c r="AN15" t="s">
        <v>2053</v>
      </c>
      <c r="AO15" t="s">
        <v>2053</v>
      </c>
      <c r="AP15" t="s">
        <v>2053</v>
      </c>
      <c r="AQ15" t="s">
        <v>2053</v>
      </c>
      <c r="AR15" t="s">
        <v>2053</v>
      </c>
      <c r="AS15" t="s">
        <v>2053</v>
      </c>
      <c r="AT15" t="s">
        <v>2053</v>
      </c>
      <c r="AU15" t="s">
        <v>2053</v>
      </c>
      <c r="AV15" t="s">
        <v>2053</v>
      </c>
      <c r="AW15" t="s">
        <v>2053</v>
      </c>
      <c r="AX15" t="s">
        <v>2053</v>
      </c>
      <c r="AY15" t="s">
        <v>2053</v>
      </c>
      <c r="AZ15" t="s">
        <v>2053</v>
      </c>
    </row>
    <row r="16" spans="1:52" x14ac:dyDescent="0.2">
      <c r="A16" t="s">
        <v>6</v>
      </c>
      <c r="B16">
        <v>1116</v>
      </c>
      <c r="C16" t="s">
        <v>895</v>
      </c>
      <c r="D16">
        <v>58</v>
      </c>
      <c r="E16">
        <v>10</v>
      </c>
      <c r="F16">
        <v>50</v>
      </c>
      <c r="G16">
        <v>210</v>
      </c>
      <c r="H16">
        <v>530</v>
      </c>
      <c r="I16">
        <v>530</v>
      </c>
      <c r="J16">
        <v>530</v>
      </c>
      <c r="K16">
        <v>308</v>
      </c>
      <c r="L16">
        <v>15</v>
      </c>
      <c r="M16">
        <v>530</v>
      </c>
      <c r="N16" t="s">
        <v>2053</v>
      </c>
      <c r="O16" t="s">
        <v>896</v>
      </c>
      <c r="P16">
        <v>14</v>
      </c>
      <c r="Q16">
        <v>2</v>
      </c>
      <c r="R16">
        <v>1000000000</v>
      </c>
      <c r="S16">
        <v>75</v>
      </c>
      <c r="T16" t="s">
        <v>895</v>
      </c>
      <c r="U16">
        <v>58</v>
      </c>
      <c r="V16">
        <v>10</v>
      </c>
      <c r="W16">
        <v>50</v>
      </c>
      <c r="X16">
        <v>138</v>
      </c>
      <c r="Y16">
        <v>580</v>
      </c>
      <c r="Z16">
        <v>580</v>
      </c>
      <c r="AA16">
        <v>308</v>
      </c>
      <c r="AB16">
        <v>15</v>
      </c>
      <c r="AC16">
        <v>138</v>
      </c>
      <c r="AD16">
        <v>110</v>
      </c>
      <c r="AE16">
        <v>183</v>
      </c>
      <c r="AF16">
        <v>50</v>
      </c>
      <c r="AG16">
        <v>1</v>
      </c>
      <c r="AH16">
        <v>1</v>
      </c>
      <c r="AI16">
        <v>2</v>
      </c>
      <c r="AJ16" t="s">
        <v>2053</v>
      </c>
      <c r="AK16">
        <v>2</v>
      </c>
      <c r="AL16" t="s">
        <v>6</v>
      </c>
      <c r="AM16">
        <v>370</v>
      </c>
      <c r="AN16" t="s">
        <v>2054</v>
      </c>
      <c r="AO16" t="s">
        <v>2053</v>
      </c>
      <c r="AP16" t="s">
        <v>2053</v>
      </c>
      <c r="AQ16" t="s">
        <v>2053</v>
      </c>
      <c r="AR16" t="s">
        <v>2053</v>
      </c>
      <c r="AS16" t="s">
        <v>2053</v>
      </c>
      <c r="AT16" t="s">
        <v>2053</v>
      </c>
      <c r="AU16" t="s">
        <v>2053</v>
      </c>
      <c r="AV16" t="s">
        <v>2053</v>
      </c>
      <c r="AW16" t="s">
        <v>2053</v>
      </c>
      <c r="AX16" t="s">
        <v>2053</v>
      </c>
      <c r="AY16" t="s">
        <v>2053</v>
      </c>
      <c r="AZ16" t="s">
        <v>2053</v>
      </c>
    </row>
    <row r="17" spans="1:52" x14ac:dyDescent="0.2">
      <c r="A17" t="s">
        <v>7</v>
      </c>
      <c r="B17">
        <v>1243</v>
      </c>
      <c r="C17" t="s">
        <v>895</v>
      </c>
      <c r="D17">
        <v>58</v>
      </c>
      <c r="E17">
        <v>1.5</v>
      </c>
      <c r="F17">
        <v>1.5</v>
      </c>
      <c r="G17">
        <v>88</v>
      </c>
      <c r="H17">
        <v>190</v>
      </c>
      <c r="I17">
        <v>190</v>
      </c>
      <c r="J17">
        <v>190</v>
      </c>
      <c r="K17">
        <v>105</v>
      </c>
      <c r="L17">
        <v>0.48</v>
      </c>
      <c r="M17">
        <v>190</v>
      </c>
      <c r="N17" t="s">
        <v>2053</v>
      </c>
      <c r="O17" t="s">
        <v>896</v>
      </c>
      <c r="P17">
        <v>14</v>
      </c>
      <c r="Q17">
        <v>2</v>
      </c>
      <c r="R17">
        <v>1000000000</v>
      </c>
      <c r="S17">
        <v>300</v>
      </c>
      <c r="T17" t="s">
        <v>895</v>
      </c>
      <c r="U17">
        <v>58</v>
      </c>
      <c r="V17">
        <v>1.5</v>
      </c>
      <c r="W17">
        <v>1.5</v>
      </c>
      <c r="X17">
        <v>5</v>
      </c>
      <c r="Y17">
        <v>200</v>
      </c>
      <c r="Z17">
        <v>200</v>
      </c>
      <c r="AA17">
        <v>105</v>
      </c>
      <c r="AB17">
        <v>0.48</v>
      </c>
      <c r="AC17">
        <v>5</v>
      </c>
      <c r="AD17">
        <v>1000000000</v>
      </c>
      <c r="AE17">
        <v>7</v>
      </c>
      <c r="AF17">
        <v>1</v>
      </c>
      <c r="AG17" t="s">
        <v>2053</v>
      </c>
      <c r="AH17" t="s">
        <v>2053</v>
      </c>
      <c r="AI17">
        <v>2</v>
      </c>
      <c r="AJ17" t="s">
        <v>2053</v>
      </c>
      <c r="AK17">
        <v>2</v>
      </c>
      <c r="AL17" t="s">
        <v>2053</v>
      </c>
      <c r="AM17" t="s">
        <v>2053</v>
      </c>
      <c r="AN17" t="s">
        <v>2053</v>
      </c>
      <c r="AO17" t="s">
        <v>2053</v>
      </c>
      <c r="AP17" t="s">
        <v>2053</v>
      </c>
      <c r="AQ17" t="s">
        <v>2053</v>
      </c>
      <c r="AR17" t="s">
        <v>2053</v>
      </c>
      <c r="AS17" t="s">
        <v>2053</v>
      </c>
      <c r="AT17" t="s">
        <v>2053</v>
      </c>
      <c r="AU17" t="s">
        <v>2053</v>
      </c>
      <c r="AV17" t="s">
        <v>2053</v>
      </c>
      <c r="AW17" t="s">
        <v>2053</v>
      </c>
      <c r="AX17" t="s">
        <v>2053</v>
      </c>
      <c r="AY17" t="s">
        <v>2053</v>
      </c>
      <c r="AZ17" t="s">
        <v>2053</v>
      </c>
    </row>
    <row r="18" spans="1:52" x14ac:dyDescent="0.2">
      <c r="A18" t="s">
        <v>8</v>
      </c>
      <c r="B18">
        <v>1267</v>
      </c>
      <c r="C18" t="s">
        <v>895</v>
      </c>
      <c r="D18">
        <v>58</v>
      </c>
      <c r="E18">
        <v>4</v>
      </c>
      <c r="F18">
        <v>35</v>
      </c>
      <c r="G18">
        <v>39</v>
      </c>
      <c r="H18">
        <v>100</v>
      </c>
      <c r="I18">
        <v>100</v>
      </c>
      <c r="J18">
        <v>100</v>
      </c>
      <c r="K18">
        <v>100</v>
      </c>
      <c r="L18">
        <v>0.21</v>
      </c>
      <c r="M18">
        <v>100</v>
      </c>
      <c r="N18" t="s">
        <v>2053</v>
      </c>
      <c r="O18" t="s">
        <v>896</v>
      </c>
      <c r="P18">
        <v>14</v>
      </c>
      <c r="Q18">
        <v>3</v>
      </c>
      <c r="R18">
        <v>1000000000</v>
      </c>
      <c r="S18">
        <v>75</v>
      </c>
      <c r="T18" t="s">
        <v>895</v>
      </c>
      <c r="U18">
        <v>58</v>
      </c>
      <c r="V18">
        <v>4</v>
      </c>
      <c r="W18">
        <v>35</v>
      </c>
      <c r="X18">
        <v>50</v>
      </c>
      <c r="Y18">
        <v>210</v>
      </c>
      <c r="Z18">
        <v>210</v>
      </c>
      <c r="AA18">
        <v>100</v>
      </c>
      <c r="AB18">
        <v>0.21</v>
      </c>
      <c r="AC18">
        <v>50</v>
      </c>
      <c r="AD18">
        <v>45</v>
      </c>
      <c r="AE18">
        <v>58</v>
      </c>
      <c r="AF18">
        <v>10</v>
      </c>
      <c r="AG18">
        <v>1</v>
      </c>
      <c r="AH18" t="s">
        <v>2053</v>
      </c>
      <c r="AI18">
        <v>2</v>
      </c>
      <c r="AJ18" t="s">
        <v>2053</v>
      </c>
      <c r="AK18">
        <v>2</v>
      </c>
      <c r="AL18" t="s">
        <v>2053</v>
      </c>
      <c r="AM18" t="s">
        <v>2053</v>
      </c>
      <c r="AN18" t="s">
        <v>2053</v>
      </c>
      <c r="AO18" t="s">
        <v>2053</v>
      </c>
      <c r="AP18" t="s">
        <v>2053</v>
      </c>
      <c r="AQ18" t="s">
        <v>2053</v>
      </c>
      <c r="AR18" t="s">
        <v>2053</v>
      </c>
      <c r="AS18" t="s">
        <v>2053</v>
      </c>
      <c r="AT18" t="s">
        <v>2053</v>
      </c>
      <c r="AU18" t="s">
        <v>2053</v>
      </c>
      <c r="AV18" t="s">
        <v>2053</v>
      </c>
      <c r="AW18" t="s">
        <v>2053</v>
      </c>
      <c r="AX18" t="s">
        <v>2053</v>
      </c>
      <c r="AY18" t="s">
        <v>2053</v>
      </c>
      <c r="AZ18" t="s">
        <v>2053</v>
      </c>
    </row>
    <row r="19" spans="1:52" x14ac:dyDescent="0.2">
      <c r="A19" t="s">
        <v>900</v>
      </c>
      <c r="B19">
        <v>1553</v>
      </c>
      <c r="C19" t="s">
        <v>895</v>
      </c>
      <c r="D19">
        <v>58</v>
      </c>
      <c r="E19">
        <v>1</v>
      </c>
      <c r="F19">
        <v>1000000000</v>
      </c>
      <c r="G19">
        <v>1000000000</v>
      </c>
      <c r="H19">
        <v>1000000000</v>
      </c>
      <c r="I19">
        <v>1000000000</v>
      </c>
      <c r="J19">
        <v>1000000000</v>
      </c>
      <c r="K19">
        <v>1000000000</v>
      </c>
      <c r="L19">
        <v>1000000000</v>
      </c>
      <c r="M19">
        <v>1000000000</v>
      </c>
      <c r="N19" t="s">
        <v>2053</v>
      </c>
      <c r="O19" t="s">
        <v>896</v>
      </c>
      <c r="P19">
        <v>14</v>
      </c>
      <c r="Q19">
        <v>5</v>
      </c>
      <c r="R19">
        <v>1000000000</v>
      </c>
      <c r="S19">
        <v>1000000000</v>
      </c>
      <c r="T19" t="s">
        <v>895</v>
      </c>
      <c r="U19">
        <v>58</v>
      </c>
      <c r="V19">
        <v>1000000000</v>
      </c>
      <c r="W19">
        <v>1000000000</v>
      </c>
      <c r="X19">
        <v>1000000000</v>
      </c>
      <c r="Y19">
        <v>1000000000</v>
      </c>
      <c r="Z19">
        <v>1000000000</v>
      </c>
      <c r="AA19">
        <v>1000000000</v>
      </c>
      <c r="AB19">
        <v>1000000000</v>
      </c>
      <c r="AC19">
        <v>1000000000</v>
      </c>
      <c r="AD19">
        <v>1000000000</v>
      </c>
      <c r="AE19">
        <v>1000000000</v>
      </c>
      <c r="AF19">
        <v>1</v>
      </c>
      <c r="AG19" t="s">
        <v>2053</v>
      </c>
      <c r="AH19" t="s">
        <v>2053</v>
      </c>
      <c r="AI19">
        <v>2</v>
      </c>
      <c r="AJ19" t="s">
        <v>2053</v>
      </c>
      <c r="AK19">
        <v>2</v>
      </c>
      <c r="AL19" t="s">
        <v>2053</v>
      </c>
      <c r="AM19" t="s">
        <v>2053</v>
      </c>
      <c r="AN19" t="s">
        <v>2053</v>
      </c>
      <c r="AO19" t="s">
        <v>2053</v>
      </c>
      <c r="AP19" t="s">
        <v>2053</v>
      </c>
      <c r="AQ19" t="s">
        <v>2053</v>
      </c>
      <c r="AR19" t="s">
        <v>2053</v>
      </c>
      <c r="AS19" t="s">
        <v>2053</v>
      </c>
      <c r="AT19" t="s">
        <v>2053</v>
      </c>
      <c r="AU19" t="s">
        <v>2053</v>
      </c>
      <c r="AV19" t="s">
        <v>2053</v>
      </c>
      <c r="AW19" t="s">
        <v>2053</v>
      </c>
      <c r="AX19" t="s">
        <v>2053</v>
      </c>
      <c r="AY19" t="s">
        <v>2053</v>
      </c>
      <c r="AZ19" t="s">
        <v>2053</v>
      </c>
    </row>
    <row r="20" spans="1:52" x14ac:dyDescent="0.2">
      <c r="A20" t="s">
        <v>595</v>
      </c>
      <c r="B20">
        <v>1564</v>
      </c>
      <c r="C20" t="s">
        <v>895</v>
      </c>
      <c r="D20">
        <v>58</v>
      </c>
      <c r="E20">
        <v>1.5</v>
      </c>
      <c r="F20">
        <v>6.5</v>
      </c>
      <c r="G20">
        <v>180</v>
      </c>
      <c r="H20">
        <v>900</v>
      </c>
      <c r="I20">
        <v>1000000000</v>
      </c>
      <c r="J20">
        <v>1000000000</v>
      </c>
      <c r="K20">
        <v>450</v>
      </c>
      <c r="L20">
        <v>9.2999999999999999E-2</v>
      </c>
      <c r="M20">
        <v>1000000000</v>
      </c>
      <c r="N20" t="s">
        <v>2053</v>
      </c>
      <c r="O20" t="s">
        <v>896</v>
      </c>
      <c r="P20">
        <v>14</v>
      </c>
      <c r="Q20">
        <v>2.5</v>
      </c>
      <c r="R20">
        <v>1000000000</v>
      </c>
      <c r="S20">
        <v>1000000000</v>
      </c>
      <c r="T20" t="s">
        <v>895</v>
      </c>
      <c r="U20">
        <v>58</v>
      </c>
      <c r="V20">
        <v>1.5</v>
      </c>
      <c r="W20">
        <v>6.5</v>
      </c>
      <c r="X20">
        <v>1000000000</v>
      </c>
      <c r="Y20">
        <v>1000000000</v>
      </c>
      <c r="Z20">
        <v>1000000000</v>
      </c>
      <c r="AA20">
        <v>450</v>
      </c>
      <c r="AB20">
        <v>9.2999999999999999E-2</v>
      </c>
      <c r="AC20">
        <v>6.5</v>
      </c>
      <c r="AD20">
        <v>1000000000</v>
      </c>
      <c r="AE20">
        <v>900</v>
      </c>
      <c r="AF20">
        <v>4</v>
      </c>
      <c r="AG20">
        <v>0.6</v>
      </c>
      <c r="AH20" t="s">
        <v>2053</v>
      </c>
      <c r="AI20">
        <v>2</v>
      </c>
      <c r="AJ20" t="s">
        <v>2053</v>
      </c>
      <c r="AK20">
        <v>2</v>
      </c>
      <c r="AL20" t="s">
        <v>2053</v>
      </c>
      <c r="AM20" t="s">
        <v>2053</v>
      </c>
      <c r="AN20" t="s">
        <v>2053</v>
      </c>
      <c r="AO20" t="s">
        <v>2053</v>
      </c>
      <c r="AP20" t="s">
        <v>2053</v>
      </c>
      <c r="AQ20" t="s">
        <v>2053</v>
      </c>
      <c r="AR20" t="s">
        <v>2053</v>
      </c>
      <c r="AS20" t="s">
        <v>2053</v>
      </c>
      <c r="AT20" t="s">
        <v>2053</v>
      </c>
      <c r="AU20" t="s">
        <v>2053</v>
      </c>
      <c r="AV20" t="s">
        <v>2053</v>
      </c>
      <c r="AW20" t="s">
        <v>2053</v>
      </c>
      <c r="AX20" t="s">
        <v>2053</v>
      </c>
      <c r="AY20" t="s">
        <v>2053</v>
      </c>
      <c r="AZ20" t="s">
        <v>2053</v>
      </c>
    </row>
    <row r="21" spans="1:52" x14ac:dyDescent="0.2">
      <c r="A21" t="s">
        <v>596</v>
      </c>
      <c r="B21">
        <v>1642</v>
      </c>
      <c r="C21" t="s">
        <v>895</v>
      </c>
      <c r="D21">
        <v>58</v>
      </c>
      <c r="E21">
        <v>10</v>
      </c>
      <c r="F21">
        <v>80</v>
      </c>
      <c r="G21">
        <v>97</v>
      </c>
      <c r="H21">
        <v>250</v>
      </c>
      <c r="I21">
        <v>1000000000</v>
      </c>
      <c r="J21">
        <v>1000000000</v>
      </c>
      <c r="K21">
        <v>146</v>
      </c>
      <c r="L21">
        <v>1.9</v>
      </c>
      <c r="M21">
        <v>1000000000</v>
      </c>
      <c r="N21" t="s">
        <v>2053</v>
      </c>
      <c r="O21" t="s">
        <v>896</v>
      </c>
      <c r="P21">
        <v>14</v>
      </c>
      <c r="Q21">
        <v>2</v>
      </c>
      <c r="R21">
        <v>1000000000</v>
      </c>
      <c r="S21">
        <v>1000000000</v>
      </c>
      <c r="T21" t="s">
        <v>895</v>
      </c>
      <c r="U21">
        <v>58</v>
      </c>
      <c r="V21">
        <v>10</v>
      </c>
      <c r="W21">
        <v>80</v>
      </c>
      <c r="X21">
        <v>1000000000</v>
      </c>
      <c r="Y21">
        <v>1000000000</v>
      </c>
      <c r="Z21">
        <v>1000000000</v>
      </c>
      <c r="AA21">
        <v>146</v>
      </c>
      <c r="AB21">
        <v>1.9</v>
      </c>
      <c r="AC21">
        <v>80</v>
      </c>
      <c r="AD21">
        <v>1000000000</v>
      </c>
      <c r="AE21">
        <v>250</v>
      </c>
      <c r="AF21">
        <v>12</v>
      </c>
      <c r="AG21">
        <v>1.2</v>
      </c>
      <c r="AH21" t="s">
        <v>2053</v>
      </c>
      <c r="AI21">
        <v>2</v>
      </c>
      <c r="AJ21" t="s">
        <v>2053</v>
      </c>
      <c r="AK21">
        <v>2</v>
      </c>
      <c r="AL21" t="s">
        <v>2053</v>
      </c>
      <c r="AM21" t="s">
        <v>2053</v>
      </c>
      <c r="AN21" t="s">
        <v>2053</v>
      </c>
      <c r="AO21" t="s">
        <v>2053</v>
      </c>
      <c r="AP21" t="s">
        <v>2053</v>
      </c>
      <c r="AQ21" t="s">
        <v>2053</v>
      </c>
      <c r="AR21" t="s">
        <v>2053</v>
      </c>
      <c r="AS21" t="s">
        <v>2053</v>
      </c>
      <c r="AT21" t="s">
        <v>2053</v>
      </c>
      <c r="AU21" t="s">
        <v>2053</v>
      </c>
      <c r="AV21" t="s">
        <v>2053</v>
      </c>
      <c r="AW21" t="s">
        <v>2053</v>
      </c>
      <c r="AX21" t="s">
        <v>2053</v>
      </c>
      <c r="AY21" t="s">
        <v>2053</v>
      </c>
      <c r="AZ21" t="s">
        <v>2053</v>
      </c>
    </row>
    <row r="22" spans="1:52" x14ac:dyDescent="0.2">
      <c r="A22" t="s">
        <v>9</v>
      </c>
      <c r="B22">
        <v>1693</v>
      </c>
      <c r="C22" t="s">
        <v>895</v>
      </c>
      <c r="D22">
        <v>58</v>
      </c>
      <c r="E22">
        <v>20</v>
      </c>
      <c r="F22">
        <v>140</v>
      </c>
      <c r="G22">
        <v>200</v>
      </c>
      <c r="H22">
        <v>720</v>
      </c>
      <c r="I22">
        <v>720</v>
      </c>
      <c r="J22">
        <v>720</v>
      </c>
      <c r="K22">
        <v>430</v>
      </c>
      <c r="L22">
        <v>2.1</v>
      </c>
      <c r="M22">
        <v>720</v>
      </c>
      <c r="N22" t="s">
        <v>2053</v>
      </c>
      <c r="O22" t="s">
        <v>896</v>
      </c>
      <c r="P22">
        <v>14</v>
      </c>
      <c r="Q22">
        <v>10</v>
      </c>
      <c r="R22">
        <v>1000000000</v>
      </c>
      <c r="S22">
        <v>800</v>
      </c>
      <c r="T22" t="s">
        <v>895</v>
      </c>
      <c r="U22">
        <v>58</v>
      </c>
      <c r="V22">
        <v>20</v>
      </c>
      <c r="W22">
        <v>140</v>
      </c>
      <c r="X22">
        <v>563</v>
      </c>
      <c r="Y22">
        <v>2000</v>
      </c>
      <c r="Z22">
        <v>2000</v>
      </c>
      <c r="AA22">
        <v>430</v>
      </c>
      <c r="AB22">
        <v>2.1</v>
      </c>
      <c r="AC22">
        <v>563</v>
      </c>
      <c r="AD22">
        <v>365</v>
      </c>
      <c r="AE22">
        <v>720</v>
      </c>
      <c r="AF22">
        <v>50</v>
      </c>
      <c r="AG22">
        <v>3</v>
      </c>
      <c r="AH22">
        <v>1.5</v>
      </c>
      <c r="AI22">
        <v>2</v>
      </c>
      <c r="AJ22" t="s">
        <v>2053</v>
      </c>
      <c r="AK22">
        <v>2</v>
      </c>
      <c r="AL22" t="s">
        <v>2053</v>
      </c>
      <c r="AM22" t="s">
        <v>2053</v>
      </c>
      <c r="AN22" t="s">
        <v>2053</v>
      </c>
      <c r="AO22" t="s">
        <v>2053</v>
      </c>
      <c r="AP22" t="s">
        <v>2053</v>
      </c>
      <c r="AQ22" t="s">
        <v>2053</v>
      </c>
      <c r="AR22" t="s">
        <v>2053</v>
      </c>
      <c r="AS22" t="s">
        <v>2053</v>
      </c>
      <c r="AT22" t="s">
        <v>2053</v>
      </c>
      <c r="AU22" t="s">
        <v>2053</v>
      </c>
      <c r="AV22" t="s">
        <v>2053</v>
      </c>
      <c r="AW22" t="s">
        <v>2053</v>
      </c>
      <c r="AX22" t="s">
        <v>2053</v>
      </c>
      <c r="AY22" t="s">
        <v>2053</v>
      </c>
      <c r="AZ22" t="s">
        <v>2053</v>
      </c>
    </row>
    <row r="23" spans="1:52" x14ac:dyDescent="0.2">
      <c r="A23" t="s">
        <v>10</v>
      </c>
      <c r="B23">
        <v>1259</v>
      </c>
      <c r="C23" t="s">
        <v>895</v>
      </c>
      <c r="D23">
        <v>58</v>
      </c>
      <c r="E23">
        <v>0.05</v>
      </c>
      <c r="F23">
        <v>1000000000</v>
      </c>
      <c r="G23">
        <v>1000000000</v>
      </c>
      <c r="H23">
        <v>1000000000</v>
      </c>
      <c r="I23">
        <v>1000000000</v>
      </c>
      <c r="J23">
        <v>1000000000</v>
      </c>
      <c r="K23">
        <v>1000000000</v>
      </c>
      <c r="L23">
        <v>1000000000</v>
      </c>
      <c r="M23">
        <v>1000000000</v>
      </c>
      <c r="N23" t="s">
        <v>2053</v>
      </c>
      <c r="O23" t="s">
        <v>896</v>
      </c>
      <c r="P23">
        <v>14</v>
      </c>
      <c r="Q23">
        <v>0.02</v>
      </c>
      <c r="R23">
        <v>1000000000</v>
      </c>
      <c r="S23">
        <v>70</v>
      </c>
      <c r="T23" t="s">
        <v>895</v>
      </c>
      <c r="U23">
        <v>58</v>
      </c>
      <c r="V23">
        <v>0.05</v>
      </c>
      <c r="W23">
        <v>1000000000</v>
      </c>
      <c r="X23">
        <v>1000000000</v>
      </c>
      <c r="Y23">
        <v>1000000000</v>
      </c>
      <c r="Z23">
        <v>1000000000</v>
      </c>
      <c r="AA23">
        <v>1000000000</v>
      </c>
      <c r="AB23">
        <v>1000000000</v>
      </c>
      <c r="AC23">
        <v>1000000000</v>
      </c>
      <c r="AD23">
        <v>1000000000</v>
      </c>
      <c r="AE23">
        <v>1000000000</v>
      </c>
      <c r="AF23" t="s">
        <v>2053</v>
      </c>
      <c r="AG23" t="s">
        <v>2053</v>
      </c>
      <c r="AH23">
        <v>1</v>
      </c>
      <c r="AI23">
        <v>10</v>
      </c>
      <c r="AJ23">
        <v>30</v>
      </c>
      <c r="AK23" t="s">
        <v>2053</v>
      </c>
      <c r="AL23" t="s">
        <v>2053</v>
      </c>
      <c r="AM23" t="s">
        <v>2053</v>
      </c>
      <c r="AN23" t="s">
        <v>2053</v>
      </c>
      <c r="AO23" t="s">
        <v>2053</v>
      </c>
      <c r="AP23" t="s">
        <v>2053</v>
      </c>
      <c r="AQ23" t="s">
        <v>2053</v>
      </c>
      <c r="AR23" t="s">
        <v>2053</v>
      </c>
      <c r="AS23" t="s">
        <v>2053</v>
      </c>
      <c r="AT23" t="s">
        <v>2053</v>
      </c>
      <c r="AU23" t="s">
        <v>2053</v>
      </c>
      <c r="AV23" t="s">
        <v>2053</v>
      </c>
      <c r="AW23" t="s">
        <v>2053</v>
      </c>
      <c r="AX23" t="s">
        <v>2053</v>
      </c>
      <c r="AY23" t="s">
        <v>2053</v>
      </c>
      <c r="AZ23" t="s">
        <v>2053</v>
      </c>
    </row>
    <row r="24" spans="1:52" x14ac:dyDescent="0.2">
      <c r="A24" t="s">
        <v>11</v>
      </c>
      <c r="B24">
        <v>299</v>
      </c>
      <c r="C24" t="s">
        <v>895</v>
      </c>
      <c r="D24">
        <v>58</v>
      </c>
      <c r="E24">
        <v>0.05</v>
      </c>
      <c r="F24">
        <v>1000000000</v>
      </c>
      <c r="G24">
        <v>1000000000</v>
      </c>
      <c r="H24">
        <v>1000000000</v>
      </c>
      <c r="I24">
        <v>1000000000</v>
      </c>
      <c r="J24">
        <v>1000000000</v>
      </c>
      <c r="K24">
        <v>1000000000</v>
      </c>
      <c r="L24">
        <v>1000000000</v>
      </c>
      <c r="M24">
        <v>1000000000</v>
      </c>
      <c r="N24" t="s">
        <v>2053</v>
      </c>
      <c r="O24" t="s">
        <v>896</v>
      </c>
      <c r="P24">
        <v>14</v>
      </c>
      <c r="Q24">
        <v>0.01</v>
      </c>
      <c r="R24">
        <v>1000000000</v>
      </c>
      <c r="S24">
        <v>5</v>
      </c>
      <c r="T24" t="s">
        <v>895</v>
      </c>
      <c r="U24">
        <v>58</v>
      </c>
      <c r="V24">
        <v>0.05</v>
      </c>
      <c r="W24">
        <v>1000000000</v>
      </c>
      <c r="X24">
        <v>1000000000</v>
      </c>
      <c r="Y24">
        <v>1000000000</v>
      </c>
      <c r="Z24">
        <v>1000000000</v>
      </c>
      <c r="AA24">
        <v>1000000000</v>
      </c>
      <c r="AB24">
        <v>1000000000</v>
      </c>
      <c r="AC24">
        <v>1000000000</v>
      </c>
      <c r="AD24">
        <v>1000000000</v>
      </c>
      <c r="AE24">
        <v>1000000000</v>
      </c>
      <c r="AF24" t="s">
        <v>2053</v>
      </c>
      <c r="AG24" t="s">
        <v>2053</v>
      </c>
      <c r="AH24">
        <v>1</v>
      </c>
      <c r="AI24">
        <v>10</v>
      </c>
      <c r="AJ24">
        <v>30</v>
      </c>
      <c r="AK24" t="s">
        <v>2053</v>
      </c>
      <c r="AL24" t="s">
        <v>2053</v>
      </c>
      <c r="AM24" t="s">
        <v>2053</v>
      </c>
      <c r="AN24" t="s">
        <v>2053</v>
      </c>
      <c r="AO24" t="s">
        <v>2053</v>
      </c>
      <c r="AP24" t="s">
        <v>2053</v>
      </c>
      <c r="AQ24" t="s">
        <v>2053</v>
      </c>
      <c r="AR24" t="s">
        <v>2053</v>
      </c>
      <c r="AS24" t="s">
        <v>2053</v>
      </c>
      <c r="AT24" t="s">
        <v>2053</v>
      </c>
      <c r="AU24" t="s">
        <v>2053</v>
      </c>
      <c r="AV24" t="s">
        <v>2053</v>
      </c>
      <c r="AW24" t="s">
        <v>2053</v>
      </c>
      <c r="AX24" t="s">
        <v>2053</v>
      </c>
      <c r="AY24" t="s">
        <v>2053</v>
      </c>
      <c r="AZ24" t="s">
        <v>2053</v>
      </c>
    </row>
    <row r="25" spans="1:52" x14ac:dyDescent="0.2">
      <c r="A25" t="s">
        <v>12</v>
      </c>
      <c r="B25">
        <v>746</v>
      </c>
      <c r="C25" t="s">
        <v>895</v>
      </c>
      <c r="D25">
        <v>58</v>
      </c>
      <c r="E25">
        <v>0.05</v>
      </c>
      <c r="F25">
        <v>1000000000</v>
      </c>
      <c r="G25">
        <v>1000000000</v>
      </c>
      <c r="H25">
        <v>1000000000</v>
      </c>
      <c r="I25">
        <v>1000000000</v>
      </c>
      <c r="J25">
        <v>1000000000</v>
      </c>
      <c r="K25">
        <v>1000000000</v>
      </c>
      <c r="L25">
        <v>1000000000</v>
      </c>
      <c r="M25">
        <v>1000000000</v>
      </c>
      <c r="N25" t="s">
        <v>2053</v>
      </c>
      <c r="O25" t="s">
        <v>896</v>
      </c>
      <c r="P25">
        <v>14</v>
      </c>
      <c r="Q25">
        <v>0.01</v>
      </c>
      <c r="R25">
        <v>1000000000</v>
      </c>
      <c r="S25">
        <v>5</v>
      </c>
      <c r="T25" t="s">
        <v>895</v>
      </c>
      <c r="U25">
        <v>58</v>
      </c>
      <c r="V25">
        <v>0.05</v>
      </c>
      <c r="W25">
        <v>1000000000</v>
      </c>
      <c r="X25">
        <v>1000000000</v>
      </c>
      <c r="Y25">
        <v>1000000000</v>
      </c>
      <c r="Z25">
        <v>1000000000</v>
      </c>
      <c r="AA25">
        <v>1000000000</v>
      </c>
      <c r="AB25">
        <v>1000000000</v>
      </c>
      <c r="AC25">
        <v>1000000000</v>
      </c>
      <c r="AD25">
        <v>1000000000</v>
      </c>
      <c r="AE25">
        <v>1000000000</v>
      </c>
      <c r="AF25" t="s">
        <v>2053</v>
      </c>
      <c r="AG25" t="s">
        <v>2053</v>
      </c>
      <c r="AH25">
        <v>1</v>
      </c>
      <c r="AI25">
        <v>10</v>
      </c>
      <c r="AJ25">
        <v>30</v>
      </c>
      <c r="AK25" t="s">
        <v>2053</v>
      </c>
      <c r="AL25" t="s">
        <v>2053</v>
      </c>
      <c r="AM25" t="s">
        <v>2053</v>
      </c>
      <c r="AN25" t="s">
        <v>2053</v>
      </c>
      <c r="AO25" t="s">
        <v>2053</v>
      </c>
      <c r="AP25" t="s">
        <v>2053</v>
      </c>
      <c r="AQ25" t="s">
        <v>2053</v>
      </c>
      <c r="AR25" t="s">
        <v>2053</v>
      </c>
      <c r="AS25" t="s">
        <v>2053</v>
      </c>
      <c r="AT25" t="s">
        <v>2053</v>
      </c>
      <c r="AU25" t="s">
        <v>2053</v>
      </c>
      <c r="AV25" t="s">
        <v>2053</v>
      </c>
      <c r="AW25" t="s">
        <v>2053</v>
      </c>
      <c r="AX25" t="s">
        <v>2053</v>
      </c>
      <c r="AY25" t="s">
        <v>2053</v>
      </c>
      <c r="AZ25" t="s">
        <v>2053</v>
      </c>
    </row>
    <row r="26" spans="1:52" x14ac:dyDescent="0.2">
      <c r="A26" t="s">
        <v>13</v>
      </c>
      <c r="B26">
        <v>775</v>
      </c>
      <c r="C26" t="s">
        <v>895</v>
      </c>
      <c r="D26">
        <v>58</v>
      </c>
      <c r="E26">
        <v>0.05</v>
      </c>
      <c r="F26">
        <v>1000000000</v>
      </c>
      <c r="G26">
        <v>1000000000</v>
      </c>
      <c r="H26">
        <v>1000000000</v>
      </c>
      <c r="I26">
        <v>1000000000</v>
      </c>
      <c r="J26">
        <v>1000000000</v>
      </c>
      <c r="K26">
        <v>1000000000</v>
      </c>
      <c r="L26">
        <v>1000000000</v>
      </c>
      <c r="M26">
        <v>1000000000</v>
      </c>
      <c r="N26" t="s">
        <v>2053</v>
      </c>
      <c r="O26" t="s">
        <v>896</v>
      </c>
      <c r="P26">
        <v>14</v>
      </c>
      <c r="Q26">
        <v>0.01</v>
      </c>
      <c r="R26">
        <v>1000000000</v>
      </c>
      <c r="S26">
        <v>1</v>
      </c>
      <c r="T26" t="s">
        <v>895</v>
      </c>
      <c r="U26">
        <v>58</v>
      </c>
      <c r="V26">
        <v>0.05</v>
      </c>
      <c r="W26">
        <v>1000000000</v>
      </c>
      <c r="X26">
        <v>1000000000</v>
      </c>
      <c r="Y26">
        <v>1000000000</v>
      </c>
      <c r="Z26">
        <v>1000000000</v>
      </c>
      <c r="AA26">
        <v>1000000000</v>
      </c>
      <c r="AB26">
        <v>1000000000</v>
      </c>
      <c r="AC26">
        <v>1000000000</v>
      </c>
      <c r="AD26">
        <v>1000000000</v>
      </c>
      <c r="AE26">
        <v>1000000000</v>
      </c>
      <c r="AF26" t="s">
        <v>2053</v>
      </c>
      <c r="AG26" t="s">
        <v>2053</v>
      </c>
      <c r="AH26">
        <v>1</v>
      </c>
      <c r="AI26">
        <v>10</v>
      </c>
      <c r="AJ26">
        <v>30</v>
      </c>
      <c r="AK26" t="s">
        <v>2053</v>
      </c>
      <c r="AL26" t="s">
        <v>2053</v>
      </c>
      <c r="AM26" t="s">
        <v>2053</v>
      </c>
      <c r="AN26" t="s">
        <v>2053</v>
      </c>
      <c r="AO26" t="s">
        <v>2053</v>
      </c>
      <c r="AP26" t="s">
        <v>2053</v>
      </c>
      <c r="AQ26" t="s">
        <v>2053</v>
      </c>
      <c r="AR26" t="s">
        <v>2053</v>
      </c>
      <c r="AS26" t="s">
        <v>2053</v>
      </c>
      <c r="AT26" t="s">
        <v>2053</v>
      </c>
      <c r="AU26" t="s">
        <v>2053</v>
      </c>
      <c r="AV26" t="s">
        <v>2053</v>
      </c>
      <c r="AW26" t="s">
        <v>2053</v>
      </c>
      <c r="AX26" t="s">
        <v>2053</v>
      </c>
      <c r="AY26" t="s">
        <v>2053</v>
      </c>
      <c r="AZ26" t="s">
        <v>2053</v>
      </c>
    </row>
    <row r="27" spans="1:52" x14ac:dyDescent="0.2">
      <c r="A27" t="s">
        <v>14</v>
      </c>
      <c r="B27">
        <v>345</v>
      </c>
      <c r="C27" t="s">
        <v>895</v>
      </c>
      <c r="D27">
        <v>58</v>
      </c>
      <c r="E27">
        <v>0.05</v>
      </c>
      <c r="F27">
        <v>1000000000</v>
      </c>
      <c r="G27">
        <v>1000000000</v>
      </c>
      <c r="H27">
        <v>1000000000</v>
      </c>
      <c r="I27">
        <v>1000000000</v>
      </c>
      <c r="J27">
        <v>1000000000</v>
      </c>
      <c r="K27">
        <v>1000000000</v>
      </c>
      <c r="L27">
        <v>1000000000</v>
      </c>
      <c r="M27">
        <v>1000000000</v>
      </c>
      <c r="N27" t="s">
        <v>2053</v>
      </c>
      <c r="O27" t="s">
        <v>896</v>
      </c>
      <c r="P27">
        <v>14</v>
      </c>
      <c r="Q27">
        <v>0.01</v>
      </c>
      <c r="R27">
        <v>1000000000</v>
      </c>
      <c r="S27">
        <v>0.5</v>
      </c>
      <c r="T27" t="s">
        <v>895</v>
      </c>
      <c r="U27">
        <v>58</v>
      </c>
      <c r="V27">
        <v>0.05</v>
      </c>
      <c r="W27">
        <v>1000000000</v>
      </c>
      <c r="X27">
        <v>1000000000</v>
      </c>
      <c r="Y27">
        <v>1000000000</v>
      </c>
      <c r="Z27">
        <v>1000000000</v>
      </c>
      <c r="AA27">
        <v>1000000000</v>
      </c>
      <c r="AB27">
        <v>1000000000</v>
      </c>
      <c r="AC27">
        <v>1000000000</v>
      </c>
      <c r="AD27">
        <v>1000000000</v>
      </c>
      <c r="AE27">
        <v>1000000000</v>
      </c>
      <c r="AF27" t="s">
        <v>2053</v>
      </c>
      <c r="AG27" t="s">
        <v>2053</v>
      </c>
      <c r="AH27">
        <v>1</v>
      </c>
      <c r="AI27">
        <v>10</v>
      </c>
      <c r="AJ27">
        <v>30</v>
      </c>
      <c r="AK27" t="s">
        <v>2053</v>
      </c>
      <c r="AL27" t="s">
        <v>2053</v>
      </c>
      <c r="AM27" t="s">
        <v>2053</v>
      </c>
      <c r="AN27" t="s">
        <v>2053</v>
      </c>
      <c r="AO27" t="s">
        <v>2053</v>
      </c>
      <c r="AP27" t="s">
        <v>2053</v>
      </c>
      <c r="AQ27" t="s">
        <v>2053</v>
      </c>
      <c r="AR27" t="s">
        <v>2053</v>
      </c>
      <c r="AS27" t="s">
        <v>2053</v>
      </c>
      <c r="AT27" t="s">
        <v>2053</v>
      </c>
      <c r="AU27" t="s">
        <v>2053</v>
      </c>
      <c r="AV27" t="s">
        <v>2053</v>
      </c>
      <c r="AW27" t="s">
        <v>2053</v>
      </c>
      <c r="AX27" t="s">
        <v>2053</v>
      </c>
      <c r="AY27" t="s">
        <v>2053</v>
      </c>
      <c r="AZ27" t="s">
        <v>2053</v>
      </c>
    </row>
    <row r="28" spans="1:52" x14ac:dyDescent="0.2">
      <c r="A28" t="s">
        <v>15</v>
      </c>
      <c r="B28">
        <v>518</v>
      </c>
      <c r="C28" t="s">
        <v>895</v>
      </c>
      <c r="D28">
        <v>58</v>
      </c>
      <c r="E28">
        <v>0.05</v>
      </c>
      <c r="F28">
        <v>1000000000</v>
      </c>
      <c r="G28">
        <v>1000000000</v>
      </c>
      <c r="H28">
        <v>1000000000</v>
      </c>
      <c r="I28">
        <v>1000000000</v>
      </c>
      <c r="J28">
        <v>1000000000</v>
      </c>
      <c r="K28">
        <v>1000000000</v>
      </c>
      <c r="L28">
        <v>1000000000</v>
      </c>
      <c r="M28">
        <v>1000000000</v>
      </c>
      <c r="N28" t="s">
        <v>2053</v>
      </c>
      <c r="O28" t="s">
        <v>896</v>
      </c>
      <c r="P28">
        <v>14</v>
      </c>
      <c r="Q28">
        <v>0.01</v>
      </c>
      <c r="R28">
        <v>1000000000</v>
      </c>
      <c r="S28">
        <v>0.2</v>
      </c>
      <c r="T28" t="s">
        <v>895</v>
      </c>
      <c r="U28">
        <v>58</v>
      </c>
      <c r="V28">
        <v>0.05</v>
      </c>
      <c r="W28">
        <v>1000000000</v>
      </c>
      <c r="X28">
        <v>1000000000</v>
      </c>
      <c r="Y28">
        <v>1000000000</v>
      </c>
      <c r="Z28">
        <v>1000000000</v>
      </c>
      <c r="AA28">
        <v>1000000000</v>
      </c>
      <c r="AB28">
        <v>1000000000</v>
      </c>
      <c r="AC28">
        <v>1000000000</v>
      </c>
      <c r="AD28">
        <v>1000000000</v>
      </c>
      <c r="AE28">
        <v>1000000000</v>
      </c>
      <c r="AF28" t="s">
        <v>2053</v>
      </c>
      <c r="AG28" t="s">
        <v>2053</v>
      </c>
      <c r="AH28">
        <v>1</v>
      </c>
      <c r="AI28">
        <v>10</v>
      </c>
      <c r="AJ28">
        <v>30</v>
      </c>
      <c r="AK28" t="s">
        <v>2053</v>
      </c>
      <c r="AL28" t="s">
        <v>2053</v>
      </c>
      <c r="AM28" t="s">
        <v>2053</v>
      </c>
      <c r="AN28" t="s">
        <v>2053</v>
      </c>
      <c r="AO28" t="s">
        <v>2053</v>
      </c>
      <c r="AP28" t="s">
        <v>2053</v>
      </c>
      <c r="AQ28" t="s">
        <v>2053</v>
      </c>
      <c r="AR28" t="s">
        <v>2053</v>
      </c>
      <c r="AS28" t="s">
        <v>2053</v>
      </c>
      <c r="AT28" t="s">
        <v>2053</v>
      </c>
      <c r="AU28" t="s">
        <v>2053</v>
      </c>
      <c r="AV28" t="s">
        <v>2053</v>
      </c>
      <c r="AW28" t="s">
        <v>2053</v>
      </c>
      <c r="AX28" t="s">
        <v>2053</v>
      </c>
      <c r="AY28" t="s">
        <v>2053</v>
      </c>
      <c r="AZ28" t="s">
        <v>2053</v>
      </c>
    </row>
    <row r="29" spans="1:52" x14ac:dyDescent="0.2">
      <c r="A29" t="s">
        <v>16</v>
      </c>
      <c r="B29">
        <v>346</v>
      </c>
      <c r="C29" t="s">
        <v>895</v>
      </c>
      <c r="D29">
        <v>58</v>
      </c>
      <c r="E29">
        <v>0.05</v>
      </c>
      <c r="F29">
        <v>1000000000</v>
      </c>
      <c r="G29">
        <v>1000000000</v>
      </c>
      <c r="H29">
        <v>1000000000</v>
      </c>
      <c r="I29">
        <v>1000000000</v>
      </c>
      <c r="J29">
        <v>1000000000</v>
      </c>
      <c r="K29">
        <v>1000000000</v>
      </c>
      <c r="L29">
        <v>1000000000</v>
      </c>
      <c r="M29">
        <v>1000000000</v>
      </c>
      <c r="N29" t="s">
        <v>2053</v>
      </c>
      <c r="O29" t="s">
        <v>896</v>
      </c>
      <c r="P29">
        <v>14</v>
      </c>
      <c r="Q29">
        <v>0.01</v>
      </c>
      <c r="R29">
        <v>1000000000</v>
      </c>
      <c r="S29">
        <v>0.05</v>
      </c>
      <c r="T29" t="s">
        <v>895</v>
      </c>
      <c r="U29">
        <v>58</v>
      </c>
      <c r="V29">
        <v>0.05</v>
      </c>
      <c r="W29">
        <v>1000000000</v>
      </c>
      <c r="X29">
        <v>1000000000</v>
      </c>
      <c r="Y29">
        <v>1000000000</v>
      </c>
      <c r="Z29">
        <v>1000000000</v>
      </c>
      <c r="AA29">
        <v>1000000000</v>
      </c>
      <c r="AB29">
        <v>1000000000</v>
      </c>
      <c r="AC29">
        <v>1000000000</v>
      </c>
      <c r="AD29">
        <v>1000000000</v>
      </c>
      <c r="AE29">
        <v>1000000000</v>
      </c>
      <c r="AF29" t="s">
        <v>2053</v>
      </c>
      <c r="AG29" t="s">
        <v>2053</v>
      </c>
      <c r="AH29">
        <v>1</v>
      </c>
      <c r="AI29">
        <v>10</v>
      </c>
      <c r="AJ29">
        <v>30</v>
      </c>
      <c r="AK29" t="s">
        <v>2053</v>
      </c>
      <c r="AL29" t="s">
        <v>2053</v>
      </c>
      <c r="AM29" t="s">
        <v>2053</v>
      </c>
      <c r="AN29" t="s">
        <v>2053</v>
      </c>
      <c r="AO29" t="s">
        <v>2053</v>
      </c>
      <c r="AP29" t="s">
        <v>2053</v>
      </c>
      <c r="AQ29" t="s">
        <v>2053</v>
      </c>
      <c r="AR29" t="s">
        <v>2053</v>
      </c>
      <c r="AS29" t="s">
        <v>2053</v>
      </c>
      <c r="AT29" t="s">
        <v>2053</v>
      </c>
      <c r="AU29" t="s">
        <v>2053</v>
      </c>
      <c r="AV29" t="s">
        <v>2053</v>
      </c>
      <c r="AW29" t="s">
        <v>2053</v>
      </c>
      <c r="AX29" t="s">
        <v>2053</v>
      </c>
      <c r="AY29" t="s">
        <v>2053</v>
      </c>
      <c r="AZ29" t="s">
        <v>2053</v>
      </c>
    </row>
    <row r="30" spans="1:52" x14ac:dyDescent="0.2">
      <c r="A30" t="s">
        <v>17</v>
      </c>
      <c r="B30">
        <v>351</v>
      </c>
      <c r="C30" t="s">
        <v>895</v>
      </c>
      <c r="D30">
        <v>58</v>
      </c>
      <c r="E30">
        <v>0.05</v>
      </c>
      <c r="F30">
        <v>1000000000</v>
      </c>
      <c r="G30">
        <v>1000000000</v>
      </c>
      <c r="H30">
        <v>1000000000</v>
      </c>
      <c r="I30">
        <v>1000000000</v>
      </c>
      <c r="J30">
        <v>1000000000</v>
      </c>
      <c r="K30">
        <v>1000000000</v>
      </c>
      <c r="L30">
        <v>1000000000</v>
      </c>
      <c r="M30">
        <v>1000000000</v>
      </c>
      <c r="N30" t="s">
        <v>2053</v>
      </c>
      <c r="O30" t="s">
        <v>896</v>
      </c>
      <c r="P30">
        <v>14</v>
      </c>
      <c r="Q30">
        <v>0.01</v>
      </c>
      <c r="R30">
        <v>1000000000</v>
      </c>
      <c r="S30">
        <v>0.05</v>
      </c>
      <c r="T30" t="s">
        <v>895</v>
      </c>
      <c r="U30">
        <v>58</v>
      </c>
      <c r="V30">
        <v>0.05</v>
      </c>
      <c r="W30">
        <v>1000000000</v>
      </c>
      <c r="X30">
        <v>1000000000</v>
      </c>
      <c r="Y30">
        <v>1000000000</v>
      </c>
      <c r="Z30">
        <v>1000000000</v>
      </c>
      <c r="AA30">
        <v>1000000000</v>
      </c>
      <c r="AB30">
        <v>1000000000</v>
      </c>
      <c r="AC30">
        <v>1000000000</v>
      </c>
      <c r="AD30">
        <v>1000000000</v>
      </c>
      <c r="AE30">
        <v>1000000000</v>
      </c>
      <c r="AF30" t="s">
        <v>2053</v>
      </c>
      <c r="AG30" t="s">
        <v>2053</v>
      </c>
      <c r="AH30">
        <v>1</v>
      </c>
      <c r="AI30">
        <v>10</v>
      </c>
      <c r="AJ30">
        <v>30</v>
      </c>
      <c r="AK30" t="s">
        <v>2053</v>
      </c>
      <c r="AL30" t="s">
        <v>2053</v>
      </c>
      <c r="AM30" t="s">
        <v>2053</v>
      </c>
      <c r="AN30" t="s">
        <v>2053</v>
      </c>
      <c r="AO30" t="s">
        <v>2053</v>
      </c>
      <c r="AP30" t="s">
        <v>2053</v>
      </c>
      <c r="AQ30" t="s">
        <v>2053</v>
      </c>
      <c r="AR30" t="s">
        <v>2053</v>
      </c>
      <c r="AS30" t="s">
        <v>2053</v>
      </c>
      <c r="AT30" t="s">
        <v>2053</v>
      </c>
      <c r="AU30" t="s">
        <v>2053</v>
      </c>
      <c r="AV30" t="s">
        <v>2053</v>
      </c>
      <c r="AW30" t="s">
        <v>2053</v>
      </c>
      <c r="AX30" t="s">
        <v>2053</v>
      </c>
      <c r="AY30" t="s">
        <v>2053</v>
      </c>
      <c r="AZ30" t="s">
        <v>2053</v>
      </c>
    </row>
    <row r="31" spans="1:52" x14ac:dyDescent="0.2">
      <c r="A31" t="s">
        <v>18</v>
      </c>
      <c r="B31">
        <v>353</v>
      </c>
      <c r="C31" t="s">
        <v>895</v>
      </c>
      <c r="D31">
        <v>58</v>
      </c>
      <c r="E31">
        <v>0.05</v>
      </c>
      <c r="F31">
        <v>1000000000</v>
      </c>
      <c r="G31">
        <v>1000000000</v>
      </c>
      <c r="H31">
        <v>1000000000</v>
      </c>
      <c r="I31">
        <v>1000000000</v>
      </c>
      <c r="J31">
        <v>1000000000</v>
      </c>
      <c r="K31">
        <v>1000000000</v>
      </c>
      <c r="L31">
        <v>1000000000</v>
      </c>
      <c r="M31">
        <v>1000000000</v>
      </c>
      <c r="N31" t="s">
        <v>2053</v>
      </c>
      <c r="O31" t="s">
        <v>896</v>
      </c>
      <c r="P31">
        <v>14</v>
      </c>
      <c r="Q31">
        <v>0.01</v>
      </c>
      <c r="R31">
        <v>1000000000</v>
      </c>
      <c r="S31">
        <v>0.05</v>
      </c>
      <c r="T31" t="s">
        <v>895</v>
      </c>
      <c r="U31">
        <v>58</v>
      </c>
      <c r="V31">
        <v>0.05</v>
      </c>
      <c r="W31">
        <v>1000000000</v>
      </c>
      <c r="X31">
        <v>1000000000</v>
      </c>
      <c r="Y31">
        <v>1000000000</v>
      </c>
      <c r="Z31">
        <v>1000000000</v>
      </c>
      <c r="AA31">
        <v>1000000000</v>
      </c>
      <c r="AB31">
        <v>1000000000</v>
      </c>
      <c r="AC31">
        <v>1000000000</v>
      </c>
      <c r="AD31">
        <v>1000000000</v>
      </c>
      <c r="AE31">
        <v>1000000000</v>
      </c>
      <c r="AF31" t="s">
        <v>2053</v>
      </c>
      <c r="AG31" t="s">
        <v>2053</v>
      </c>
      <c r="AH31">
        <v>1</v>
      </c>
      <c r="AI31">
        <v>10</v>
      </c>
      <c r="AJ31">
        <v>30</v>
      </c>
      <c r="AK31" t="s">
        <v>2053</v>
      </c>
      <c r="AL31" t="s">
        <v>2053</v>
      </c>
      <c r="AM31" t="s">
        <v>2053</v>
      </c>
      <c r="AN31" t="s">
        <v>2053</v>
      </c>
      <c r="AO31" t="s">
        <v>2053</v>
      </c>
      <c r="AP31" t="s">
        <v>2053</v>
      </c>
      <c r="AQ31" t="s">
        <v>2053</v>
      </c>
      <c r="AR31" t="s">
        <v>2053</v>
      </c>
      <c r="AS31" t="s">
        <v>2053</v>
      </c>
      <c r="AT31" t="s">
        <v>2053</v>
      </c>
      <c r="AU31" t="s">
        <v>2053</v>
      </c>
      <c r="AV31" t="s">
        <v>2053</v>
      </c>
      <c r="AW31" t="s">
        <v>2053</v>
      </c>
      <c r="AX31" t="s">
        <v>2053</v>
      </c>
      <c r="AY31" t="s">
        <v>2053</v>
      </c>
      <c r="AZ31" t="s">
        <v>2053</v>
      </c>
    </row>
    <row r="32" spans="1:52" x14ac:dyDescent="0.2">
      <c r="A32" t="s">
        <v>19</v>
      </c>
      <c r="B32">
        <v>882</v>
      </c>
      <c r="C32" t="s">
        <v>895</v>
      </c>
      <c r="D32">
        <v>58</v>
      </c>
      <c r="E32">
        <v>0.05</v>
      </c>
      <c r="F32">
        <v>1000000000</v>
      </c>
      <c r="G32">
        <v>1000000000</v>
      </c>
      <c r="H32">
        <v>1000000000</v>
      </c>
      <c r="I32">
        <v>1000000000</v>
      </c>
      <c r="J32">
        <v>1000000000</v>
      </c>
      <c r="K32">
        <v>1000000000</v>
      </c>
      <c r="L32">
        <v>1000000000</v>
      </c>
      <c r="M32">
        <v>1000000000</v>
      </c>
      <c r="N32" t="s">
        <v>2053</v>
      </c>
      <c r="O32" t="s">
        <v>896</v>
      </c>
      <c r="P32">
        <v>14</v>
      </c>
      <c r="Q32">
        <v>0.01</v>
      </c>
      <c r="R32">
        <v>1000000000</v>
      </c>
      <c r="S32">
        <v>0.05</v>
      </c>
      <c r="T32" t="s">
        <v>895</v>
      </c>
      <c r="U32">
        <v>58</v>
      </c>
      <c r="V32">
        <v>0.05</v>
      </c>
      <c r="W32">
        <v>1000000000</v>
      </c>
      <c r="X32">
        <v>1000000000</v>
      </c>
      <c r="Y32">
        <v>1000000000</v>
      </c>
      <c r="Z32">
        <v>1000000000</v>
      </c>
      <c r="AA32">
        <v>1000000000</v>
      </c>
      <c r="AB32">
        <v>1000000000</v>
      </c>
      <c r="AC32">
        <v>1000000000</v>
      </c>
      <c r="AD32">
        <v>1000000000</v>
      </c>
      <c r="AE32">
        <v>1000000000</v>
      </c>
      <c r="AF32" t="s">
        <v>2053</v>
      </c>
      <c r="AG32" t="s">
        <v>2053</v>
      </c>
      <c r="AH32">
        <v>1</v>
      </c>
      <c r="AI32">
        <v>10</v>
      </c>
      <c r="AJ32">
        <v>30</v>
      </c>
      <c r="AK32" t="s">
        <v>2053</v>
      </c>
      <c r="AL32" t="s">
        <v>2053</v>
      </c>
      <c r="AM32" t="s">
        <v>2053</v>
      </c>
      <c r="AN32" t="s">
        <v>2053</v>
      </c>
      <c r="AO32" t="s">
        <v>2053</v>
      </c>
      <c r="AP32" t="s">
        <v>2053</v>
      </c>
      <c r="AQ32" t="s">
        <v>2053</v>
      </c>
      <c r="AR32" t="s">
        <v>2053</v>
      </c>
      <c r="AS32" t="s">
        <v>2053</v>
      </c>
      <c r="AT32" t="s">
        <v>2053</v>
      </c>
      <c r="AU32" t="s">
        <v>2053</v>
      </c>
      <c r="AV32" t="s">
        <v>2053</v>
      </c>
      <c r="AW32" t="s">
        <v>2053</v>
      </c>
      <c r="AX32" t="s">
        <v>2053</v>
      </c>
      <c r="AY32" t="s">
        <v>2053</v>
      </c>
      <c r="AZ32" t="s">
        <v>2053</v>
      </c>
    </row>
    <row r="33" spans="1:52" x14ac:dyDescent="0.2">
      <c r="A33" t="s">
        <v>162</v>
      </c>
      <c r="B33">
        <v>1352</v>
      </c>
      <c r="C33" t="s">
        <v>895</v>
      </c>
      <c r="D33">
        <v>58</v>
      </c>
      <c r="E33">
        <v>0.5</v>
      </c>
      <c r="F33">
        <v>1.5</v>
      </c>
      <c r="G33">
        <v>6.8</v>
      </c>
      <c r="H33">
        <v>40</v>
      </c>
      <c r="I33">
        <v>40</v>
      </c>
      <c r="J33">
        <v>40</v>
      </c>
      <c r="K33">
        <v>1000000000</v>
      </c>
      <c r="L33">
        <v>1000000000</v>
      </c>
      <c r="M33">
        <v>40</v>
      </c>
      <c r="N33" t="s">
        <v>2053</v>
      </c>
      <c r="O33" t="s">
        <v>896</v>
      </c>
      <c r="P33">
        <v>14</v>
      </c>
      <c r="Q33">
        <v>0.11</v>
      </c>
      <c r="R33">
        <v>1000000000</v>
      </c>
      <c r="S33">
        <v>1000000000</v>
      </c>
      <c r="T33" t="s">
        <v>895</v>
      </c>
      <c r="U33">
        <v>58</v>
      </c>
      <c r="V33">
        <v>0.5</v>
      </c>
      <c r="W33">
        <v>1.5</v>
      </c>
      <c r="X33">
        <v>9</v>
      </c>
      <c r="Y33">
        <v>40</v>
      </c>
      <c r="Z33">
        <v>40</v>
      </c>
      <c r="AA33">
        <v>1000000000</v>
      </c>
      <c r="AB33">
        <v>1000000000</v>
      </c>
      <c r="AC33">
        <v>9</v>
      </c>
      <c r="AD33">
        <v>8</v>
      </c>
      <c r="AE33">
        <v>40</v>
      </c>
      <c r="AF33" t="s">
        <v>2053</v>
      </c>
      <c r="AG33" t="s">
        <v>2053</v>
      </c>
      <c r="AH33">
        <v>1</v>
      </c>
      <c r="AI33">
        <v>10</v>
      </c>
      <c r="AJ33">
        <v>30</v>
      </c>
      <c r="AK33" t="s">
        <v>2053</v>
      </c>
      <c r="AL33" t="s">
        <v>2053</v>
      </c>
      <c r="AM33" t="s">
        <v>2053</v>
      </c>
      <c r="AN33" t="s">
        <v>2053</v>
      </c>
      <c r="AO33" t="s">
        <v>2053</v>
      </c>
      <c r="AP33" t="s">
        <v>2053</v>
      </c>
      <c r="AQ33" t="s">
        <v>2053</v>
      </c>
      <c r="AR33" t="s">
        <v>2053</v>
      </c>
      <c r="AS33" t="s">
        <v>2053</v>
      </c>
      <c r="AT33" t="s">
        <v>2053</v>
      </c>
      <c r="AU33" t="s">
        <v>2053</v>
      </c>
      <c r="AV33" t="s">
        <v>2053</v>
      </c>
      <c r="AW33" t="s">
        <v>2053</v>
      </c>
      <c r="AX33" t="s">
        <v>2053</v>
      </c>
      <c r="AY33" t="s">
        <v>2053</v>
      </c>
      <c r="AZ33" t="s">
        <v>2053</v>
      </c>
    </row>
    <row r="34" spans="1:52" x14ac:dyDescent="0.2">
      <c r="A34" t="s">
        <v>20</v>
      </c>
      <c r="B34">
        <v>1381</v>
      </c>
      <c r="C34" t="s">
        <v>895</v>
      </c>
      <c r="D34">
        <v>58</v>
      </c>
      <c r="E34">
        <v>1E-3</v>
      </c>
      <c r="F34">
        <v>1000000000</v>
      </c>
      <c r="G34">
        <v>1000000000</v>
      </c>
      <c r="H34">
        <v>1000000000</v>
      </c>
      <c r="I34">
        <v>1000000000</v>
      </c>
      <c r="J34">
        <v>1000000000</v>
      </c>
      <c r="K34">
        <v>1000000000</v>
      </c>
      <c r="L34">
        <v>1000000000</v>
      </c>
      <c r="M34">
        <v>1000000000</v>
      </c>
      <c r="N34" t="s">
        <v>2053</v>
      </c>
      <c r="O34" t="s">
        <v>896</v>
      </c>
      <c r="P34">
        <v>14</v>
      </c>
      <c r="Q34">
        <v>6.0000000000000001E-3</v>
      </c>
      <c r="R34">
        <v>1000000000</v>
      </c>
      <c r="S34">
        <v>1000000000</v>
      </c>
      <c r="T34" t="s">
        <v>895</v>
      </c>
      <c r="U34">
        <v>58</v>
      </c>
      <c r="V34">
        <v>1E-3</v>
      </c>
      <c r="W34">
        <v>1.5E-3</v>
      </c>
      <c r="X34">
        <v>1.4E-2</v>
      </c>
      <c r="Y34">
        <v>1000000000</v>
      </c>
      <c r="Z34">
        <v>1000000000</v>
      </c>
      <c r="AA34">
        <v>1000000000</v>
      </c>
      <c r="AB34">
        <v>1000000000</v>
      </c>
      <c r="AC34">
        <v>1.4E-2</v>
      </c>
      <c r="AD34">
        <v>1000000000</v>
      </c>
      <c r="AE34">
        <v>1000000000</v>
      </c>
      <c r="AF34" t="s">
        <v>2053</v>
      </c>
      <c r="AG34" t="s">
        <v>2053</v>
      </c>
      <c r="AH34">
        <v>1</v>
      </c>
      <c r="AI34">
        <v>10</v>
      </c>
      <c r="AJ34">
        <v>30</v>
      </c>
      <c r="AK34" t="s">
        <v>2053</v>
      </c>
      <c r="AL34" t="s">
        <v>2053</v>
      </c>
      <c r="AM34" t="s">
        <v>2053</v>
      </c>
      <c r="AN34" t="s">
        <v>2053</v>
      </c>
      <c r="AO34" t="s">
        <v>2053</v>
      </c>
      <c r="AP34" t="s">
        <v>2053</v>
      </c>
      <c r="AQ34" t="s">
        <v>2053</v>
      </c>
      <c r="AR34" t="s">
        <v>2053</v>
      </c>
      <c r="AS34" t="s">
        <v>2053</v>
      </c>
      <c r="AT34" t="s">
        <v>2053</v>
      </c>
      <c r="AU34" t="s">
        <v>2053</v>
      </c>
      <c r="AV34" t="s">
        <v>2053</v>
      </c>
      <c r="AW34" t="s">
        <v>2053</v>
      </c>
      <c r="AX34" t="s">
        <v>2053</v>
      </c>
      <c r="AY34" t="s">
        <v>2053</v>
      </c>
      <c r="AZ34" t="s">
        <v>2053</v>
      </c>
    </row>
    <row r="35" spans="1:52" x14ac:dyDescent="0.2">
      <c r="A35" t="s">
        <v>21</v>
      </c>
      <c r="B35">
        <v>1382</v>
      </c>
      <c r="C35" t="s">
        <v>895</v>
      </c>
      <c r="D35">
        <v>58</v>
      </c>
      <c r="E35">
        <v>1E-3</v>
      </c>
      <c r="F35">
        <v>1000000000</v>
      </c>
      <c r="G35">
        <v>1000000000</v>
      </c>
      <c r="H35">
        <v>1000000000</v>
      </c>
      <c r="I35">
        <v>1000000000</v>
      </c>
      <c r="J35">
        <v>1000000000</v>
      </c>
      <c r="K35">
        <v>1000000000</v>
      </c>
      <c r="L35">
        <v>1000000000</v>
      </c>
      <c r="M35">
        <v>1000000000</v>
      </c>
      <c r="N35" t="s">
        <v>2053</v>
      </c>
      <c r="O35" t="s">
        <v>896</v>
      </c>
      <c r="P35">
        <v>14</v>
      </c>
      <c r="Q35">
        <v>6.0000000000000001E-3</v>
      </c>
      <c r="R35">
        <v>1000000000</v>
      </c>
      <c r="S35">
        <v>1000000000</v>
      </c>
      <c r="T35" t="s">
        <v>895</v>
      </c>
      <c r="U35">
        <v>58</v>
      </c>
      <c r="V35">
        <v>1E-3</v>
      </c>
      <c r="W35">
        <v>2E-3</v>
      </c>
      <c r="X35">
        <v>1.4999999999999999E-2</v>
      </c>
      <c r="Y35">
        <v>1000000000</v>
      </c>
      <c r="Z35">
        <v>1000000000</v>
      </c>
      <c r="AA35">
        <v>1000000000</v>
      </c>
      <c r="AB35">
        <v>1000000000</v>
      </c>
      <c r="AC35">
        <v>1.4999999999999999E-2</v>
      </c>
      <c r="AD35">
        <v>1000000000</v>
      </c>
      <c r="AE35">
        <v>1000000000</v>
      </c>
      <c r="AF35" t="s">
        <v>2053</v>
      </c>
      <c r="AG35" t="s">
        <v>2053</v>
      </c>
      <c r="AH35">
        <v>1</v>
      </c>
      <c r="AI35">
        <v>10</v>
      </c>
      <c r="AJ35">
        <v>30</v>
      </c>
      <c r="AK35" t="s">
        <v>2053</v>
      </c>
      <c r="AL35" t="s">
        <v>2053</v>
      </c>
      <c r="AM35" t="s">
        <v>2053</v>
      </c>
      <c r="AN35" t="s">
        <v>2053</v>
      </c>
      <c r="AO35" t="s">
        <v>2053</v>
      </c>
      <c r="AP35" t="s">
        <v>2053</v>
      </c>
      <c r="AQ35" t="s">
        <v>2053</v>
      </c>
      <c r="AR35" t="s">
        <v>2053</v>
      </c>
      <c r="AS35" t="s">
        <v>2053</v>
      </c>
      <c r="AT35" t="s">
        <v>2053</v>
      </c>
      <c r="AU35" t="s">
        <v>2053</v>
      </c>
      <c r="AV35" t="s">
        <v>2053</v>
      </c>
      <c r="AW35" t="s">
        <v>2053</v>
      </c>
      <c r="AX35" t="s">
        <v>2053</v>
      </c>
      <c r="AY35" t="s">
        <v>2053</v>
      </c>
      <c r="AZ35" t="s">
        <v>2053</v>
      </c>
    </row>
    <row r="36" spans="1:52" x14ac:dyDescent="0.2">
      <c r="A36" t="s">
        <v>22</v>
      </c>
      <c r="B36">
        <v>1372</v>
      </c>
      <c r="C36" t="s">
        <v>895</v>
      </c>
      <c r="D36">
        <v>58</v>
      </c>
      <c r="E36">
        <v>1E-3</v>
      </c>
      <c r="F36">
        <v>1000000000</v>
      </c>
      <c r="G36">
        <v>1000000000</v>
      </c>
      <c r="H36">
        <v>1000000000</v>
      </c>
      <c r="I36">
        <v>1000000000</v>
      </c>
      <c r="J36">
        <v>1000000000</v>
      </c>
      <c r="K36">
        <v>1000000000</v>
      </c>
      <c r="L36">
        <v>1000000000</v>
      </c>
      <c r="M36">
        <v>1000000000</v>
      </c>
      <c r="N36" t="s">
        <v>2053</v>
      </c>
      <c r="O36" t="s">
        <v>896</v>
      </c>
      <c r="P36">
        <v>14</v>
      </c>
      <c r="Q36">
        <v>6.0000000000000001E-3</v>
      </c>
      <c r="R36">
        <v>1000000000</v>
      </c>
      <c r="S36">
        <v>1000000000</v>
      </c>
      <c r="T36" t="s">
        <v>895</v>
      </c>
      <c r="U36">
        <v>58</v>
      </c>
      <c r="V36">
        <v>1E-3</v>
      </c>
      <c r="W36">
        <v>1.5E-3</v>
      </c>
      <c r="X36">
        <v>2.3E-2</v>
      </c>
      <c r="Y36">
        <v>1000000000</v>
      </c>
      <c r="Z36">
        <v>1000000000</v>
      </c>
      <c r="AA36">
        <v>1000000000</v>
      </c>
      <c r="AB36">
        <v>1000000000</v>
      </c>
      <c r="AC36">
        <v>2.3E-2</v>
      </c>
      <c r="AD36">
        <v>1000000000</v>
      </c>
      <c r="AE36">
        <v>1000000000</v>
      </c>
      <c r="AF36" t="s">
        <v>2053</v>
      </c>
      <c r="AG36" t="s">
        <v>2053</v>
      </c>
      <c r="AH36">
        <v>1</v>
      </c>
      <c r="AI36">
        <v>10</v>
      </c>
      <c r="AJ36">
        <v>30</v>
      </c>
      <c r="AK36" t="s">
        <v>2053</v>
      </c>
      <c r="AL36" t="s">
        <v>2053</v>
      </c>
      <c r="AM36" t="s">
        <v>2053</v>
      </c>
      <c r="AN36" t="s">
        <v>2053</v>
      </c>
      <c r="AO36" t="s">
        <v>2053</v>
      </c>
      <c r="AP36" t="s">
        <v>2053</v>
      </c>
      <c r="AQ36" t="s">
        <v>2053</v>
      </c>
      <c r="AR36" t="s">
        <v>2053</v>
      </c>
      <c r="AS36" t="s">
        <v>2053</v>
      </c>
      <c r="AT36" t="s">
        <v>2053</v>
      </c>
      <c r="AU36" t="s">
        <v>2053</v>
      </c>
      <c r="AV36" t="s">
        <v>2053</v>
      </c>
      <c r="AW36" t="s">
        <v>2053</v>
      </c>
      <c r="AX36" t="s">
        <v>2053</v>
      </c>
      <c r="AY36" t="s">
        <v>2053</v>
      </c>
      <c r="AZ36" t="s">
        <v>2053</v>
      </c>
    </row>
    <row r="37" spans="1:52" x14ac:dyDescent="0.2">
      <c r="A37" t="s">
        <v>23</v>
      </c>
      <c r="B37">
        <v>1374</v>
      </c>
      <c r="C37" t="s">
        <v>895</v>
      </c>
      <c r="D37">
        <v>58</v>
      </c>
      <c r="E37">
        <v>1E-3</v>
      </c>
      <c r="F37">
        <v>1000000000</v>
      </c>
      <c r="G37">
        <v>1000000000</v>
      </c>
      <c r="H37">
        <v>1000000000</v>
      </c>
      <c r="I37">
        <v>1000000000</v>
      </c>
      <c r="J37">
        <v>1000000000</v>
      </c>
      <c r="K37">
        <v>1000000000</v>
      </c>
      <c r="L37">
        <v>1000000000</v>
      </c>
      <c r="M37">
        <v>1000000000</v>
      </c>
      <c r="N37" t="s">
        <v>2053</v>
      </c>
      <c r="O37" t="s">
        <v>896</v>
      </c>
      <c r="P37">
        <v>14</v>
      </c>
      <c r="Q37">
        <v>6.0000000000000001E-3</v>
      </c>
      <c r="R37">
        <v>1000000000</v>
      </c>
      <c r="S37">
        <v>1000000000</v>
      </c>
      <c r="T37" t="s">
        <v>895</v>
      </c>
      <c r="U37">
        <v>58</v>
      </c>
      <c r="V37">
        <v>1E-3</v>
      </c>
      <c r="W37">
        <v>4.4999999999999997E-3</v>
      </c>
      <c r="X37">
        <v>1.6E-2</v>
      </c>
      <c r="Y37">
        <v>1000000000</v>
      </c>
      <c r="Z37">
        <v>1000000000</v>
      </c>
      <c r="AA37">
        <v>1000000000</v>
      </c>
      <c r="AB37">
        <v>1000000000</v>
      </c>
      <c r="AC37">
        <v>1.6E-2</v>
      </c>
      <c r="AD37">
        <v>1000000000</v>
      </c>
      <c r="AE37">
        <v>1000000000</v>
      </c>
      <c r="AF37" t="s">
        <v>2053</v>
      </c>
      <c r="AG37" t="s">
        <v>2053</v>
      </c>
      <c r="AH37">
        <v>1</v>
      </c>
      <c r="AI37">
        <v>10</v>
      </c>
      <c r="AJ37">
        <v>30</v>
      </c>
      <c r="AK37" t="s">
        <v>2053</v>
      </c>
      <c r="AL37" t="s">
        <v>2053</v>
      </c>
      <c r="AM37" t="s">
        <v>2053</v>
      </c>
      <c r="AN37" t="s">
        <v>2053</v>
      </c>
      <c r="AO37" t="s">
        <v>2053</v>
      </c>
      <c r="AP37" t="s">
        <v>2053</v>
      </c>
      <c r="AQ37" t="s">
        <v>2053</v>
      </c>
      <c r="AR37" t="s">
        <v>2053</v>
      </c>
      <c r="AS37" t="s">
        <v>2053</v>
      </c>
      <c r="AT37" t="s">
        <v>2053</v>
      </c>
      <c r="AU37" t="s">
        <v>2053</v>
      </c>
      <c r="AV37" t="s">
        <v>2053</v>
      </c>
      <c r="AW37" t="s">
        <v>2053</v>
      </c>
      <c r="AX37" t="s">
        <v>2053</v>
      </c>
      <c r="AY37" t="s">
        <v>2053</v>
      </c>
      <c r="AZ37" t="s">
        <v>2053</v>
      </c>
    </row>
    <row r="38" spans="1:52" x14ac:dyDescent="0.2">
      <c r="A38" t="s">
        <v>24</v>
      </c>
      <c r="B38">
        <v>1376</v>
      </c>
      <c r="C38" t="s">
        <v>895</v>
      </c>
      <c r="D38">
        <v>58</v>
      </c>
      <c r="E38">
        <v>1E-3</v>
      </c>
      <c r="F38">
        <v>1000000000</v>
      </c>
      <c r="G38">
        <v>1000000000</v>
      </c>
      <c r="H38">
        <v>1000000000</v>
      </c>
      <c r="I38">
        <v>1000000000</v>
      </c>
      <c r="J38">
        <v>1000000000</v>
      </c>
      <c r="K38">
        <v>1000000000</v>
      </c>
      <c r="L38">
        <v>1000000000</v>
      </c>
      <c r="M38">
        <v>1000000000</v>
      </c>
      <c r="N38" t="s">
        <v>2053</v>
      </c>
      <c r="O38" t="s">
        <v>896</v>
      </c>
      <c r="P38">
        <v>14</v>
      </c>
      <c r="Q38">
        <v>6.0000000000000001E-3</v>
      </c>
      <c r="R38">
        <v>1000000000</v>
      </c>
      <c r="S38">
        <v>1000000000</v>
      </c>
      <c r="T38" t="s">
        <v>895</v>
      </c>
      <c r="U38">
        <v>58</v>
      </c>
      <c r="V38">
        <v>1E-3</v>
      </c>
      <c r="W38">
        <v>4.0000000000000001E-3</v>
      </c>
      <c r="X38">
        <v>2.7E-2</v>
      </c>
      <c r="Y38">
        <v>1000000000</v>
      </c>
      <c r="Z38">
        <v>1000000000</v>
      </c>
      <c r="AA38">
        <v>1000000000</v>
      </c>
      <c r="AB38">
        <v>1000000000</v>
      </c>
      <c r="AC38">
        <v>2.7E-2</v>
      </c>
      <c r="AD38">
        <v>1000000000</v>
      </c>
      <c r="AE38">
        <v>1000000000</v>
      </c>
      <c r="AF38" t="s">
        <v>2053</v>
      </c>
      <c r="AG38" t="s">
        <v>2053</v>
      </c>
      <c r="AH38">
        <v>1</v>
      </c>
      <c r="AI38">
        <v>10</v>
      </c>
      <c r="AJ38">
        <v>30</v>
      </c>
      <c r="AK38" t="s">
        <v>2053</v>
      </c>
      <c r="AL38" t="s">
        <v>2053</v>
      </c>
      <c r="AM38" t="s">
        <v>2053</v>
      </c>
      <c r="AN38" t="s">
        <v>2053</v>
      </c>
      <c r="AO38" t="s">
        <v>2053</v>
      </c>
      <c r="AP38" t="s">
        <v>2053</v>
      </c>
      <c r="AQ38" t="s">
        <v>2053</v>
      </c>
      <c r="AR38" t="s">
        <v>2053</v>
      </c>
      <c r="AS38" t="s">
        <v>2053</v>
      </c>
      <c r="AT38" t="s">
        <v>2053</v>
      </c>
      <c r="AU38" t="s">
        <v>2053</v>
      </c>
      <c r="AV38" t="s">
        <v>2053</v>
      </c>
      <c r="AW38" t="s">
        <v>2053</v>
      </c>
      <c r="AX38" t="s">
        <v>2053</v>
      </c>
      <c r="AY38" t="s">
        <v>2053</v>
      </c>
      <c r="AZ38" t="s">
        <v>2053</v>
      </c>
    </row>
    <row r="39" spans="1:52" x14ac:dyDescent="0.2">
      <c r="A39" t="s">
        <v>25</v>
      </c>
      <c r="B39">
        <v>1377</v>
      </c>
      <c r="C39" t="s">
        <v>895</v>
      </c>
      <c r="D39">
        <v>58</v>
      </c>
      <c r="E39">
        <v>1E-3</v>
      </c>
      <c r="F39">
        <v>1000000000</v>
      </c>
      <c r="G39">
        <v>1000000000</v>
      </c>
      <c r="H39">
        <v>1000000000</v>
      </c>
      <c r="I39">
        <v>1000000000</v>
      </c>
      <c r="J39">
        <v>1000000000</v>
      </c>
      <c r="K39">
        <v>1000000000</v>
      </c>
      <c r="L39">
        <v>1000000000</v>
      </c>
      <c r="M39">
        <v>1000000000</v>
      </c>
      <c r="N39" t="s">
        <v>2053</v>
      </c>
      <c r="O39" t="s">
        <v>896</v>
      </c>
      <c r="P39">
        <v>14</v>
      </c>
      <c r="Q39">
        <v>6.0000000000000001E-3</v>
      </c>
      <c r="R39">
        <v>1000000000</v>
      </c>
      <c r="S39">
        <v>1000000000</v>
      </c>
      <c r="T39" t="s">
        <v>895</v>
      </c>
      <c r="U39">
        <v>58</v>
      </c>
      <c r="V39">
        <v>1E-3</v>
      </c>
      <c r="W39">
        <v>3.5000000000000001E-3</v>
      </c>
      <c r="X39">
        <v>3.3000000000000002E-2</v>
      </c>
      <c r="Y39">
        <v>1000000000</v>
      </c>
      <c r="Z39">
        <v>1000000000</v>
      </c>
      <c r="AA39">
        <v>1000000000</v>
      </c>
      <c r="AB39">
        <v>1000000000</v>
      </c>
      <c r="AC39">
        <v>3.3000000000000002E-2</v>
      </c>
      <c r="AD39">
        <v>1000000000</v>
      </c>
      <c r="AE39">
        <v>1000000000</v>
      </c>
      <c r="AF39" t="s">
        <v>2053</v>
      </c>
      <c r="AG39" t="s">
        <v>2053</v>
      </c>
      <c r="AH39">
        <v>1</v>
      </c>
      <c r="AI39">
        <v>10</v>
      </c>
      <c r="AJ39">
        <v>30</v>
      </c>
      <c r="AK39" t="s">
        <v>2053</v>
      </c>
      <c r="AL39" t="s">
        <v>2053</v>
      </c>
      <c r="AM39" t="s">
        <v>2053</v>
      </c>
      <c r="AN39" t="s">
        <v>2053</v>
      </c>
      <c r="AO39" t="s">
        <v>2053</v>
      </c>
      <c r="AP39" t="s">
        <v>2053</v>
      </c>
      <c r="AQ39" t="s">
        <v>2053</v>
      </c>
      <c r="AR39" t="s">
        <v>2053</v>
      </c>
      <c r="AS39" t="s">
        <v>2053</v>
      </c>
      <c r="AT39" t="s">
        <v>2053</v>
      </c>
      <c r="AU39" t="s">
        <v>2053</v>
      </c>
      <c r="AV39" t="s">
        <v>2053</v>
      </c>
      <c r="AW39" t="s">
        <v>2053</v>
      </c>
      <c r="AX39" t="s">
        <v>2053</v>
      </c>
      <c r="AY39" t="s">
        <v>2053</v>
      </c>
      <c r="AZ39" t="s">
        <v>2053</v>
      </c>
    </row>
    <row r="40" spans="1:52" x14ac:dyDescent="0.2">
      <c r="A40" t="s">
        <v>26</v>
      </c>
      <c r="B40">
        <v>1380</v>
      </c>
      <c r="C40" t="s">
        <v>895</v>
      </c>
      <c r="D40">
        <v>58</v>
      </c>
      <c r="E40">
        <v>1E-3</v>
      </c>
      <c r="F40">
        <v>1000000000</v>
      </c>
      <c r="G40">
        <v>1000000000</v>
      </c>
      <c r="H40">
        <v>1000000000</v>
      </c>
      <c r="I40">
        <v>1000000000</v>
      </c>
      <c r="J40">
        <v>1000000000</v>
      </c>
      <c r="K40">
        <v>1000000000</v>
      </c>
      <c r="L40">
        <v>1000000000</v>
      </c>
      <c r="M40">
        <v>1000000000</v>
      </c>
      <c r="N40" t="s">
        <v>2053</v>
      </c>
      <c r="O40" t="s">
        <v>896</v>
      </c>
      <c r="P40">
        <v>14</v>
      </c>
      <c r="Q40">
        <v>6.0000000000000001E-3</v>
      </c>
      <c r="R40">
        <v>1000000000</v>
      </c>
      <c r="S40">
        <v>1000000000</v>
      </c>
      <c r="T40" t="s">
        <v>895</v>
      </c>
      <c r="U40">
        <v>58</v>
      </c>
      <c r="V40">
        <v>1E-3</v>
      </c>
      <c r="W40">
        <v>2.5000000000000001E-3</v>
      </c>
      <c r="X40">
        <v>1.7999999999999999E-2</v>
      </c>
      <c r="Y40">
        <v>1000000000</v>
      </c>
      <c r="Z40">
        <v>1000000000</v>
      </c>
      <c r="AA40">
        <v>1000000000</v>
      </c>
      <c r="AB40">
        <v>1000000000</v>
      </c>
      <c r="AC40">
        <v>1.7999999999999999E-2</v>
      </c>
      <c r="AD40">
        <v>1000000000</v>
      </c>
      <c r="AE40">
        <v>1000000000</v>
      </c>
      <c r="AF40" t="s">
        <v>2053</v>
      </c>
      <c r="AG40" t="s">
        <v>2053</v>
      </c>
      <c r="AH40">
        <v>1</v>
      </c>
      <c r="AI40">
        <v>10</v>
      </c>
      <c r="AJ40">
        <v>30</v>
      </c>
      <c r="AK40" t="s">
        <v>2053</v>
      </c>
      <c r="AL40" t="s">
        <v>2053</v>
      </c>
      <c r="AM40" t="s">
        <v>2053</v>
      </c>
      <c r="AN40" t="s">
        <v>2053</v>
      </c>
      <c r="AO40" t="s">
        <v>2053</v>
      </c>
      <c r="AP40" t="s">
        <v>2053</v>
      </c>
      <c r="AQ40" t="s">
        <v>2053</v>
      </c>
      <c r="AR40" t="s">
        <v>2053</v>
      </c>
      <c r="AS40" t="s">
        <v>2053</v>
      </c>
      <c r="AT40" t="s">
        <v>2053</v>
      </c>
      <c r="AU40" t="s">
        <v>2053</v>
      </c>
      <c r="AV40" t="s">
        <v>2053</v>
      </c>
      <c r="AW40" t="s">
        <v>2053</v>
      </c>
      <c r="AX40" t="s">
        <v>2053</v>
      </c>
      <c r="AY40" t="s">
        <v>2053</v>
      </c>
      <c r="AZ40" t="s">
        <v>2053</v>
      </c>
    </row>
    <row r="41" spans="1:52" x14ac:dyDescent="0.2">
      <c r="A41" t="s">
        <v>163</v>
      </c>
      <c r="B41">
        <v>1365</v>
      </c>
      <c r="C41" t="s">
        <v>895</v>
      </c>
      <c r="D41">
        <v>58</v>
      </c>
      <c r="E41">
        <v>7.0000000000000001E-3</v>
      </c>
      <c r="F41">
        <v>0.02</v>
      </c>
      <c r="G41">
        <v>0.04</v>
      </c>
      <c r="H41">
        <v>0.5</v>
      </c>
      <c r="I41">
        <v>1</v>
      </c>
      <c r="J41">
        <v>1</v>
      </c>
      <c r="K41">
        <v>1000000000</v>
      </c>
      <c r="L41">
        <v>1000000000</v>
      </c>
      <c r="M41">
        <v>1</v>
      </c>
      <c r="N41" t="s">
        <v>2053</v>
      </c>
      <c r="O41" t="s">
        <v>896</v>
      </c>
      <c r="P41">
        <v>14</v>
      </c>
      <c r="Q41">
        <v>4.2000000000000003E-2</v>
      </c>
      <c r="R41">
        <v>1000000000</v>
      </c>
      <c r="S41">
        <v>0.01</v>
      </c>
      <c r="T41" t="s">
        <v>895</v>
      </c>
      <c r="U41">
        <v>58</v>
      </c>
      <c r="V41">
        <v>7.0000000000000001E-3</v>
      </c>
      <c r="W41">
        <v>0.02</v>
      </c>
      <c r="X41">
        <v>0.13900000000000001</v>
      </c>
      <c r="Y41">
        <v>1</v>
      </c>
      <c r="Z41">
        <v>1</v>
      </c>
      <c r="AA41">
        <v>1000000000</v>
      </c>
      <c r="AB41">
        <v>1000000000</v>
      </c>
      <c r="AC41">
        <v>0.13900000000000001</v>
      </c>
      <c r="AD41">
        <v>0.1</v>
      </c>
      <c r="AE41">
        <v>0.24</v>
      </c>
      <c r="AF41" t="s">
        <v>2053</v>
      </c>
      <c r="AG41" t="s">
        <v>2053</v>
      </c>
      <c r="AH41">
        <v>1</v>
      </c>
      <c r="AI41">
        <v>2</v>
      </c>
      <c r="AJ41">
        <v>30</v>
      </c>
      <c r="AK41" t="s">
        <v>2053</v>
      </c>
      <c r="AL41" t="s">
        <v>2053</v>
      </c>
      <c r="AM41" t="s">
        <v>2053</v>
      </c>
      <c r="AN41" t="s">
        <v>2053</v>
      </c>
      <c r="AO41" t="s">
        <v>2053</v>
      </c>
      <c r="AP41" t="s">
        <v>2053</v>
      </c>
      <c r="AQ41" t="s">
        <v>2053</v>
      </c>
      <c r="AR41" t="s">
        <v>2053</v>
      </c>
      <c r="AS41" t="s">
        <v>2053</v>
      </c>
      <c r="AT41" t="s">
        <v>2053</v>
      </c>
      <c r="AU41" t="s">
        <v>2053</v>
      </c>
      <c r="AV41" t="s">
        <v>2053</v>
      </c>
      <c r="AW41" t="s">
        <v>2053</v>
      </c>
      <c r="AX41" t="s">
        <v>2053</v>
      </c>
      <c r="AY41" t="s">
        <v>2053</v>
      </c>
      <c r="AZ41" t="s">
        <v>2053</v>
      </c>
    </row>
    <row r="42" spans="1:52" x14ac:dyDescent="0.2">
      <c r="A42" t="s">
        <v>117</v>
      </c>
      <c r="B42">
        <v>342</v>
      </c>
      <c r="C42" t="s">
        <v>895</v>
      </c>
      <c r="D42">
        <v>58</v>
      </c>
      <c r="E42">
        <v>0.05</v>
      </c>
      <c r="F42">
        <v>0.2</v>
      </c>
      <c r="G42">
        <v>0.2</v>
      </c>
      <c r="H42">
        <v>1</v>
      </c>
      <c r="I42">
        <v>1.1000000000000001</v>
      </c>
      <c r="J42">
        <v>1.1000000000000001</v>
      </c>
      <c r="K42">
        <v>1000000000</v>
      </c>
      <c r="L42">
        <v>1000000000</v>
      </c>
      <c r="M42">
        <v>1.1000000000000001</v>
      </c>
      <c r="N42" t="s">
        <v>2053</v>
      </c>
      <c r="O42" t="s">
        <v>896</v>
      </c>
      <c r="P42">
        <v>14</v>
      </c>
      <c r="Q42">
        <v>0.2</v>
      </c>
      <c r="R42">
        <v>1000000000</v>
      </c>
      <c r="S42">
        <v>30</v>
      </c>
      <c r="T42" t="s">
        <v>895</v>
      </c>
      <c r="U42">
        <v>58</v>
      </c>
      <c r="V42">
        <v>1000000000</v>
      </c>
      <c r="W42">
        <v>0.2</v>
      </c>
      <c r="X42">
        <v>1000000000</v>
      </c>
      <c r="Y42">
        <v>1</v>
      </c>
      <c r="Z42">
        <v>1</v>
      </c>
      <c r="AA42">
        <v>1000000000</v>
      </c>
      <c r="AB42">
        <v>1000000000</v>
      </c>
      <c r="AC42">
        <v>0.2</v>
      </c>
      <c r="AD42">
        <v>1000000000</v>
      </c>
      <c r="AE42">
        <v>0.2</v>
      </c>
      <c r="AF42" t="s">
        <v>2053</v>
      </c>
      <c r="AG42" t="s">
        <v>2053</v>
      </c>
      <c r="AH42">
        <v>1</v>
      </c>
      <c r="AI42">
        <v>2</v>
      </c>
      <c r="AJ42">
        <v>30</v>
      </c>
      <c r="AK42" t="s">
        <v>2053</v>
      </c>
      <c r="AL42" t="s">
        <v>2053</v>
      </c>
      <c r="AM42" t="s">
        <v>2053</v>
      </c>
      <c r="AN42" t="s">
        <v>2053</v>
      </c>
      <c r="AO42" t="s">
        <v>2053</v>
      </c>
      <c r="AP42" t="s">
        <v>2053</v>
      </c>
      <c r="AQ42" t="s">
        <v>2053</v>
      </c>
      <c r="AR42" t="s">
        <v>2053</v>
      </c>
      <c r="AS42" t="s">
        <v>2053</v>
      </c>
      <c r="AT42" t="s">
        <v>2053</v>
      </c>
      <c r="AU42" t="s">
        <v>2053</v>
      </c>
      <c r="AV42" t="s">
        <v>2053</v>
      </c>
      <c r="AW42" t="s">
        <v>2053</v>
      </c>
      <c r="AX42" t="s">
        <v>2053</v>
      </c>
      <c r="AY42" t="s">
        <v>2053</v>
      </c>
      <c r="AZ42" t="s">
        <v>2053</v>
      </c>
    </row>
    <row r="43" spans="1:52" x14ac:dyDescent="0.2">
      <c r="A43" t="s">
        <v>118</v>
      </c>
      <c r="B43">
        <v>1568</v>
      </c>
      <c r="C43" t="s">
        <v>895</v>
      </c>
      <c r="D43">
        <v>58</v>
      </c>
      <c r="E43">
        <v>0.05</v>
      </c>
      <c r="F43">
        <v>0.2</v>
      </c>
      <c r="G43">
        <v>0.2</v>
      </c>
      <c r="H43">
        <v>1.25</v>
      </c>
      <c r="I43">
        <v>32</v>
      </c>
      <c r="J43">
        <v>32</v>
      </c>
      <c r="K43">
        <v>1000000000</v>
      </c>
      <c r="L43">
        <v>1000000000</v>
      </c>
      <c r="M43">
        <v>32</v>
      </c>
      <c r="N43" t="s">
        <v>2053</v>
      </c>
      <c r="O43" t="s">
        <v>896</v>
      </c>
      <c r="P43">
        <v>14</v>
      </c>
      <c r="Q43">
        <v>0.2</v>
      </c>
      <c r="R43">
        <v>1000000000</v>
      </c>
      <c r="S43">
        <v>1000</v>
      </c>
      <c r="T43" t="s">
        <v>895</v>
      </c>
      <c r="U43">
        <v>58</v>
      </c>
      <c r="V43">
        <v>1000000000</v>
      </c>
      <c r="W43">
        <v>0.2</v>
      </c>
      <c r="X43">
        <v>1000000000</v>
      </c>
      <c r="Y43">
        <v>130</v>
      </c>
      <c r="Z43">
        <v>130</v>
      </c>
      <c r="AA43">
        <v>1000000000</v>
      </c>
      <c r="AB43">
        <v>1000000000</v>
      </c>
      <c r="AC43">
        <v>0.2</v>
      </c>
      <c r="AD43">
        <v>1000000000</v>
      </c>
      <c r="AE43">
        <v>0.2</v>
      </c>
      <c r="AF43" t="s">
        <v>2053</v>
      </c>
      <c r="AG43" t="s">
        <v>2053</v>
      </c>
      <c r="AH43">
        <v>1</v>
      </c>
      <c r="AI43">
        <v>2</v>
      </c>
      <c r="AJ43">
        <v>30</v>
      </c>
      <c r="AK43" t="s">
        <v>2053</v>
      </c>
      <c r="AL43" t="s">
        <v>2053</v>
      </c>
      <c r="AM43" t="s">
        <v>2053</v>
      </c>
      <c r="AN43" t="s">
        <v>2053</v>
      </c>
      <c r="AO43" t="s">
        <v>2053</v>
      </c>
      <c r="AP43" t="s">
        <v>2053</v>
      </c>
      <c r="AQ43" t="s">
        <v>2053</v>
      </c>
      <c r="AR43" t="s">
        <v>2053</v>
      </c>
      <c r="AS43" t="s">
        <v>2053</v>
      </c>
      <c r="AT43" t="s">
        <v>2053</v>
      </c>
      <c r="AU43" t="s">
        <v>2053</v>
      </c>
      <c r="AV43" t="s">
        <v>2053</v>
      </c>
      <c r="AW43" t="s">
        <v>2053</v>
      </c>
      <c r="AX43" t="s">
        <v>2053</v>
      </c>
      <c r="AY43" t="s">
        <v>2053</v>
      </c>
      <c r="AZ43" t="s">
        <v>2053</v>
      </c>
    </row>
    <row r="44" spans="1:52" x14ac:dyDescent="0.2">
      <c r="A44" t="s">
        <v>119</v>
      </c>
      <c r="B44">
        <v>728</v>
      </c>
      <c r="C44" t="s">
        <v>895</v>
      </c>
      <c r="D44">
        <v>58</v>
      </c>
      <c r="E44">
        <v>0.05</v>
      </c>
      <c r="F44">
        <v>0.2</v>
      </c>
      <c r="G44">
        <v>0.2</v>
      </c>
      <c r="H44">
        <v>1.25</v>
      </c>
      <c r="I44">
        <v>110</v>
      </c>
      <c r="J44">
        <v>110</v>
      </c>
      <c r="K44">
        <v>1000000000</v>
      </c>
      <c r="L44">
        <v>1000000000</v>
      </c>
      <c r="M44">
        <v>110</v>
      </c>
      <c r="N44" t="s">
        <v>2053</v>
      </c>
      <c r="O44" t="s">
        <v>896</v>
      </c>
      <c r="P44">
        <v>14</v>
      </c>
      <c r="Q44">
        <v>0.2</v>
      </c>
      <c r="R44">
        <v>1000000000</v>
      </c>
      <c r="S44">
        <v>150</v>
      </c>
      <c r="T44" t="s">
        <v>895</v>
      </c>
      <c r="U44">
        <v>58</v>
      </c>
      <c r="V44">
        <v>1000000000</v>
      </c>
      <c r="W44">
        <v>0.2</v>
      </c>
      <c r="X44">
        <v>1000000000</v>
      </c>
      <c r="Y44">
        <v>50</v>
      </c>
      <c r="Z44">
        <v>50</v>
      </c>
      <c r="AA44">
        <v>1000000000</v>
      </c>
      <c r="AB44">
        <v>1000000000</v>
      </c>
      <c r="AC44">
        <v>0.2</v>
      </c>
      <c r="AD44">
        <v>1000000000</v>
      </c>
      <c r="AE44">
        <v>0.2</v>
      </c>
      <c r="AF44" t="s">
        <v>2053</v>
      </c>
      <c r="AG44" t="s">
        <v>2053</v>
      </c>
      <c r="AH44">
        <v>1</v>
      </c>
      <c r="AI44">
        <v>2</v>
      </c>
      <c r="AJ44">
        <v>30</v>
      </c>
      <c r="AK44" t="s">
        <v>2053</v>
      </c>
      <c r="AL44" t="s">
        <v>2053</v>
      </c>
      <c r="AM44" t="s">
        <v>2053</v>
      </c>
      <c r="AN44" t="s">
        <v>2053</v>
      </c>
      <c r="AO44" t="s">
        <v>2053</v>
      </c>
      <c r="AP44" t="s">
        <v>2053</v>
      </c>
      <c r="AQ44" t="s">
        <v>2053</v>
      </c>
      <c r="AR44" t="s">
        <v>2053</v>
      </c>
      <c r="AS44" t="s">
        <v>2053</v>
      </c>
      <c r="AT44" t="s">
        <v>2053</v>
      </c>
      <c r="AU44" t="s">
        <v>2053</v>
      </c>
      <c r="AV44" t="s">
        <v>2053</v>
      </c>
      <c r="AW44" t="s">
        <v>2053</v>
      </c>
      <c r="AX44" t="s">
        <v>2053</v>
      </c>
      <c r="AY44" t="s">
        <v>2053</v>
      </c>
      <c r="AZ44" t="s">
        <v>2053</v>
      </c>
    </row>
    <row r="45" spans="1:52" x14ac:dyDescent="0.2">
      <c r="A45" t="s">
        <v>164</v>
      </c>
      <c r="B45">
        <v>1686</v>
      </c>
      <c r="C45" t="s">
        <v>895</v>
      </c>
      <c r="D45">
        <v>58</v>
      </c>
      <c r="E45">
        <v>0.15</v>
      </c>
      <c r="F45">
        <v>0.45</v>
      </c>
      <c r="G45">
        <v>0.45</v>
      </c>
      <c r="H45">
        <v>1.25</v>
      </c>
      <c r="I45">
        <v>17</v>
      </c>
      <c r="J45">
        <v>17</v>
      </c>
      <c r="K45">
        <v>1000000000</v>
      </c>
      <c r="L45">
        <v>1000000000</v>
      </c>
      <c r="M45">
        <v>17</v>
      </c>
      <c r="N45" t="s">
        <v>2053</v>
      </c>
      <c r="O45" t="s">
        <v>896</v>
      </c>
      <c r="P45">
        <v>14</v>
      </c>
      <c r="Q45">
        <v>0.3</v>
      </c>
      <c r="R45">
        <v>1000000000</v>
      </c>
      <c r="S45">
        <v>70</v>
      </c>
      <c r="T45" t="s">
        <v>895</v>
      </c>
      <c r="U45">
        <v>58</v>
      </c>
      <c r="V45">
        <v>1000000000</v>
      </c>
      <c r="W45">
        <v>0.45</v>
      </c>
      <c r="X45">
        <v>1000000000</v>
      </c>
      <c r="Y45">
        <v>25</v>
      </c>
      <c r="Z45">
        <v>25</v>
      </c>
      <c r="AA45">
        <v>1000000000</v>
      </c>
      <c r="AB45">
        <v>1000000000</v>
      </c>
      <c r="AC45">
        <v>0.45</v>
      </c>
      <c r="AD45">
        <v>1000000000</v>
      </c>
      <c r="AE45">
        <v>0.45</v>
      </c>
      <c r="AF45" t="s">
        <v>2053</v>
      </c>
      <c r="AG45" t="s">
        <v>2053</v>
      </c>
      <c r="AH45">
        <v>1</v>
      </c>
      <c r="AI45">
        <v>2</v>
      </c>
      <c r="AJ45">
        <v>30</v>
      </c>
      <c r="AK45" t="s">
        <v>2053</v>
      </c>
      <c r="AL45" t="s">
        <v>2053</v>
      </c>
      <c r="AM45" t="s">
        <v>2053</v>
      </c>
      <c r="AN45" t="s">
        <v>2053</v>
      </c>
      <c r="AO45" t="s">
        <v>2053</v>
      </c>
      <c r="AP45" t="s">
        <v>2053</v>
      </c>
      <c r="AQ45" t="s">
        <v>2053</v>
      </c>
      <c r="AR45" t="s">
        <v>2053</v>
      </c>
      <c r="AS45" t="s">
        <v>2053</v>
      </c>
      <c r="AT45" t="s">
        <v>2053</v>
      </c>
      <c r="AU45" t="s">
        <v>2053</v>
      </c>
      <c r="AV45" t="s">
        <v>2053</v>
      </c>
      <c r="AW45" t="s">
        <v>2053</v>
      </c>
      <c r="AX45" t="s">
        <v>2053</v>
      </c>
      <c r="AY45" t="s">
        <v>2053</v>
      </c>
      <c r="AZ45" t="s">
        <v>2053</v>
      </c>
    </row>
    <row r="46" spans="1:52" x14ac:dyDescent="0.2">
      <c r="A46" t="s">
        <v>822</v>
      </c>
      <c r="B46">
        <v>1503</v>
      </c>
      <c r="C46" t="s">
        <v>895</v>
      </c>
      <c r="D46">
        <v>58</v>
      </c>
      <c r="E46">
        <v>0.05</v>
      </c>
      <c r="F46">
        <v>0.25</v>
      </c>
      <c r="G46">
        <v>0.25</v>
      </c>
      <c r="H46">
        <v>2.5</v>
      </c>
      <c r="I46">
        <v>86</v>
      </c>
      <c r="J46">
        <v>86</v>
      </c>
      <c r="K46">
        <v>1000000000</v>
      </c>
      <c r="L46">
        <v>1000000000</v>
      </c>
      <c r="M46">
        <v>86</v>
      </c>
      <c r="N46" t="s">
        <v>2053</v>
      </c>
      <c r="O46" t="s">
        <v>896</v>
      </c>
      <c r="P46">
        <v>14</v>
      </c>
      <c r="Q46">
        <v>0.2</v>
      </c>
      <c r="R46">
        <v>1000000000</v>
      </c>
      <c r="S46">
        <v>300</v>
      </c>
      <c r="T46" t="s">
        <v>895</v>
      </c>
      <c r="U46">
        <v>58</v>
      </c>
      <c r="V46">
        <v>1000000000</v>
      </c>
      <c r="W46">
        <v>0.25</v>
      </c>
      <c r="X46">
        <v>1000000000</v>
      </c>
      <c r="Y46">
        <v>100</v>
      </c>
      <c r="Z46">
        <v>100</v>
      </c>
      <c r="AA46">
        <v>1000000000</v>
      </c>
      <c r="AB46">
        <v>1000000000</v>
      </c>
      <c r="AC46">
        <v>0.25</v>
      </c>
      <c r="AD46">
        <v>1000000000</v>
      </c>
      <c r="AE46">
        <v>0.25</v>
      </c>
      <c r="AF46" t="s">
        <v>2053</v>
      </c>
      <c r="AG46" t="s">
        <v>2053</v>
      </c>
      <c r="AH46">
        <v>1</v>
      </c>
      <c r="AI46">
        <v>2</v>
      </c>
      <c r="AJ46">
        <v>30</v>
      </c>
      <c r="AK46" t="s">
        <v>2053</v>
      </c>
      <c r="AL46" t="s">
        <v>2053</v>
      </c>
      <c r="AM46" t="s">
        <v>2053</v>
      </c>
      <c r="AN46" t="s">
        <v>2053</v>
      </c>
      <c r="AO46" t="s">
        <v>2053</v>
      </c>
      <c r="AP46" t="s">
        <v>2053</v>
      </c>
      <c r="AQ46" t="s">
        <v>2053</v>
      </c>
      <c r="AR46" t="s">
        <v>2053</v>
      </c>
      <c r="AS46" t="s">
        <v>2053</v>
      </c>
      <c r="AT46" t="s">
        <v>2053</v>
      </c>
      <c r="AU46" t="s">
        <v>2053</v>
      </c>
      <c r="AV46" t="s">
        <v>2053</v>
      </c>
      <c r="AW46" t="s">
        <v>2053</v>
      </c>
      <c r="AX46" t="s">
        <v>2053</v>
      </c>
      <c r="AY46" t="s">
        <v>2053</v>
      </c>
      <c r="AZ46" t="s">
        <v>2053</v>
      </c>
    </row>
    <row r="47" spans="1:52" x14ac:dyDescent="0.2">
      <c r="A47" t="s">
        <v>565</v>
      </c>
      <c r="B47">
        <v>29</v>
      </c>
      <c r="C47" t="s">
        <v>895</v>
      </c>
      <c r="D47">
        <v>58</v>
      </c>
      <c r="E47">
        <v>0.1</v>
      </c>
      <c r="F47">
        <v>0.45</v>
      </c>
      <c r="G47">
        <v>0.45</v>
      </c>
      <c r="H47">
        <v>0.45</v>
      </c>
      <c r="I47">
        <v>1000000000</v>
      </c>
      <c r="J47">
        <v>1000000000</v>
      </c>
      <c r="K47">
        <v>1000000000</v>
      </c>
      <c r="L47">
        <v>1000000000</v>
      </c>
      <c r="M47">
        <v>1000000000</v>
      </c>
      <c r="N47" t="s">
        <v>2053</v>
      </c>
      <c r="O47" t="s">
        <v>896</v>
      </c>
      <c r="P47">
        <v>14</v>
      </c>
      <c r="Q47">
        <v>1000000000</v>
      </c>
      <c r="R47">
        <v>1000000000</v>
      </c>
      <c r="S47">
        <v>1000000000</v>
      </c>
      <c r="T47" t="s">
        <v>895</v>
      </c>
      <c r="U47">
        <v>58</v>
      </c>
      <c r="V47">
        <v>1000000000</v>
      </c>
      <c r="W47">
        <v>0.45</v>
      </c>
      <c r="X47">
        <v>1000000000</v>
      </c>
      <c r="Y47">
        <v>1000000000</v>
      </c>
      <c r="Z47">
        <v>1000000000</v>
      </c>
      <c r="AA47">
        <v>1000000000</v>
      </c>
      <c r="AB47">
        <v>1000000000</v>
      </c>
      <c r="AC47">
        <v>0.45</v>
      </c>
      <c r="AD47">
        <v>1000000000</v>
      </c>
      <c r="AE47">
        <v>0.45</v>
      </c>
      <c r="AF47" t="s">
        <v>2053</v>
      </c>
      <c r="AG47" t="s">
        <v>2053</v>
      </c>
      <c r="AH47">
        <v>1</v>
      </c>
      <c r="AI47">
        <v>2</v>
      </c>
      <c r="AJ47">
        <v>30</v>
      </c>
      <c r="AK47" t="s">
        <v>2053</v>
      </c>
      <c r="AL47" t="s">
        <v>2053</v>
      </c>
      <c r="AM47" t="s">
        <v>2053</v>
      </c>
      <c r="AN47" t="s">
        <v>2053</v>
      </c>
      <c r="AO47" t="s">
        <v>2053</v>
      </c>
      <c r="AP47" t="s">
        <v>2053</v>
      </c>
      <c r="AQ47" t="s">
        <v>2053</v>
      </c>
      <c r="AR47" t="s">
        <v>2053</v>
      </c>
      <c r="AS47" t="s">
        <v>2053</v>
      </c>
      <c r="AT47" t="s">
        <v>2053</v>
      </c>
      <c r="AU47" t="s">
        <v>2053</v>
      </c>
      <c r="AV47" t="s">
        <v>2053</v>
      </c>
      <c r="AW47" t="s">
        <v>2053</v>
      </c>
      <c r="AX47" t="s">
        <v>2053</v>
      </c>
      <c r="AY47" t="s">
        <v>2053</v>
      </c>
      <c r="AZ47" t="s">
        <v>2053</v>
      </c>
    </row>
    <row r="48" spans="1:52" x14ac:dyDescent="0.2">
      <c r="A48" t="s">
        <v>543</v>
      </c>
      <c r="B48">
        <v>1654</v>
      </c>
      <c r="C48" t="s">
        <v>895</v>
      </c>
      <c r="D48">
        <v>58</v>
      </c>
      <c r="E48">
        <v>0.05</v>
      </c>
      <c r="F48">
        <v>0.1</v>
      </c>
      <c r="G48">
        <v>0.1</v>
      </c>
      <c r="H48">
        <v>0.1</v>
      </c>
      <c r="I48">
        <v>0.1</v>
      </c>
      <c r="J48">
        <v>0.1</v>
      </c>
      <c r="K48">
        <v>1000000000</v>
      </c>
      <c r="L48">
        <v>1000000000</v>
      </c>
      <c r="M48">
        <v>0.1</v>
      </c>
      <c r="N48" t="s">
        <v>2053</v>
      </c>
      <c r="O48" t="s">
        <v>896</v>
      </c>
      <c r="P48">
        <v>14</v>
      </c>
      <c r="Q48">
        <v>0.2</v>
      </c>
      <c r="R48">
        <v>1000000000</v>
      </c>
      <c r="S48">
        <v>5</v>
      </c>
      <c r="T48" t="s">
        <v>895</v>
      </c>
      <c r="U48">
        <v>58</v>
      </c>
      <c r="V48">
        <v>0.04</v>
      </c>
      <c r="W48">
        <v>0.1</v>
      </c>
      <c r="X48">
        <v>1000000000</v>
      </c>
      <c r="Y48">
        <v>0.1</v>
      </c>
      <c r="Z48">
        <v>0.1</v>
      </c>
      <c r="AA48">
        <v>1000000000</v>
      </c>
      <c r="AB48">
        <v>1000000000</v>
      </c>
      <c r="AC48">
        <v>0.1</v>
      </c>
      <c r="AD48">
        <v>1000000000</v>
      </c>
      <c r="AE48">
        <v>0.1</v>
      </c>
      <c r="AF48" t="s">
        <v>2053</v>
      </c>
      <c r="AG48" t="s">
        <v>2053</v>
      </c>
      <c r="AH48">
        <v>1</v>
      </c>
      <c r="AI48">
        <v>2</v>
      </c>
      <c r="AJ48">
        <v>30</v>
      </c>
      <c r="AK48" t="s">
        <v>2053</v>
      </c>
      <c r="AL48" t="s">
        <v>2053</v>
      </c>
      <c r="AM48" t="s">
        <v>2053</v>
      </c>
      <c r="AN48" t="s">
        <v>2053</v>
      </c>
      <c r="AO48" t="s">
        <v>2053</v>
      </c>
      <c r="AP48" t="s">
        <v>2053</v>
      </c>
      <c r="AQ48" t="s">
        <v>2053</v>
      </c>
      <c r="AR48" t="s">
        <v>2053</v>
      </c>
      <c r="AS48" t="s">
        <v>2053</v>
      </c>
      <c r="AT48" t="s">
        <v>2053</v>
      </c>
      <c r="AU48" t="s">
        <v>2053</v>
      </c>
      <c r="AV48" t="s">
        <v>2053</v>
      </c>
      <c r="AW48" t="s">
        <v>2053</v>
      </c>
      <c r="AX48" t="s">
        <v>2053</v>
      </c>
      <c r="AY48" t="s">
        <v>2053</v>
      </c>
      <c r="AZ48" t="s">
        <v>2053</v>
      </c>
    </row>
    <row r="49" spans="1:52" x14ac:dyDescent="0.2">
      <c r="A49" t="s">
        <v>544</v>
      </c>
      <c r="B49">
        <v>619</v>
      </c>
      <c r="C49" t="s">
        <v>895</v>
      </c>
      <c r="D49">
        <v>58</v>
      </c>
      <c r="E49">
        <v>0.05</v>
      </c>
      <c r="F49">
        <v>0.1</v>
      </c>
      <c r="G49">
        <v>0.1</v>
      </c>
      <c r="H49">
        <v>3.9</v>
      </c>
      <c r="I49">
        <v>3.9</v>
      </c>
      <c r="J49">
        <v>3.9</v>
      </c>
      <c r="K49">
        <v>1000000000</v>
      </c>
      <c r="L49">
        <v>1000000000</v>
      </c>
      <c r="M49">
        <v>3.9</v>
      </c>
      <c r="N49" t="s">
        <v>2053</v>
      </c>
      <c r="O49" t="s">
        <v>896</v>
      </c>
      <c r="P49">
        <v>14</v>
      </c>
      <c r="Q49">
        <v>0.2</v>
      </c>
      <c r="R49">
        <v>1000000000</v>
      </c>
      <c r="S49">
        <v>1000</v>
      </c>
      <c r="T49" t="s">
        <v>895</v>
      </c>
      <c r="U49">
        <v>58</v>
      </c>
      <c r="V49">
        <v>1000000000</v>
      </c>
      <c r="W49">
        <v>0.1</v>
      </c>
      <c r="X49">
        <v>1000000000</v>
      </c>
      <c r="Y49">
        <v>10</v>
      </c>
      <c r="Z49">
        <v>10</v>
      </c>
      <c r="AA49">
        <v>1000000000</v>
      </c>
      <c r="AB49">
        <v>1000000000</v>
      </c>
      <c r="AC49">
        <v>0.1</v>
      </c>
      <c r="AD49">
        <v>1000000000</v>
      </c>
      <c r="AE49">
        <v>0.1</v>
      </c>
      <c r="AF49" t="s">
        <v>2053</v>
      </c>
      <c r="AG49" t="s">
        <v>2053</v>
      </c>
      <c r="AH49">
        <v>1</v>
      </c>
      <c r="AI49">
        <v>2</v>
      </c>
      <c r="AJ49">
        <v>30</v>
      </c>
      <c r="AK49" t="s">
        <v>2053</v>
      </c>
      <c r="AL49" t="s">
        <v>2053</v>
      </c>
      <c r="AM49" t="s">
        <v>2053</v>
      </c>
      <c r="AN49" t="s">
        <v>2053</v>
      </c>
      <c r="AO49" t="s">
        <v>2053</v>
      </c>
      <c r="AP49" t="s">
        <v>2053</v>
      </c>
      <c r="AQ49" t="s">
        <v>2053</v>
      </c>
      <c r="AR49" t="s">
        <v>2053</v>
      </c>
      <c r="AS49" t="s">
        <v>2053</v>
      </c>
      <c r="AT49" t="s">
        <v>2053</v>
      </c>
      <c r="AU49" t="s">
        <v>2053</v>
      </c>
      <c r="AV49" t="s">
        <v>2053</v>
      </c>
      <c r="AW49" t="s">
        <v>2053</v>
      </c>
      <c r="AX49" t="s">
        <v>2053</v>
      </c>
      <c r="AY49" t="s">
        <v>2053</v>
      </c>
      <c r="AZ49" t="s">
        <v>2053</v>
      </c>
    </row>
    <row r="50" spans="1:52" x14ac:dyDescent="0.2">
      <c r="A50" t="s">
        <v>542</v>
      </c>
      <c r="B50">
        <v>8</v>
      </c>
      <c r="C50" t="s">
        <v>895</v>
      </c>
      <c r="D50">
        <v>58</v>
      </c>
      <c r="E50">
        <v>0.1</v>
      </c>
      <c r="F50">
        <v>0.2</v>
      </c>
      <c r="G50">
        <v>0.2</v>
      </c>
      <c r="H50">
        <v>0.2</v>
      </c>
      <c r="I50">
        <v>15</v>
      </c>
      <c r="J50">
        <v>15</v>
      </c>
      <c r="K50">
        <v>1000000000</v>
      </c>
      <c r="L50">
        <v>1000000000</v>
      </c>
      <c r="M50">
        <v>15</v>
      </c>
      <c r="N50" t="s">
        <v>2053</v>
      </c>
      <c r="O50" t="s">
        <v>896</v>
      </c>
      <c r="P50">
        <v>14</v>
      </c>
      <c r="Q50">
        <v>0.2</v>
      </c>
      <c r="R50">
        <v>1000000000</v>
      </c>
      <c r="S50">
        <v>900</v>
      </c>
      <c r="T50" t="s">
        <v>895</v>
      </c>
      <c r="U50">
        <v>58</v>
      </c>
      <c r="V50">
        <v>1000000000</v>
      </c>
      <c r="W50">
        <v>0.2</v>
      </c>
      <c r="X50">
        <v>1000000000</v>
      </c>
      <c r="Y50">
        <v>15</v>
      </c>
      <c r="Z50">
        <v>15</v>
      </c>
      <c r="AA50">
        <v>1000000000</v>
      </c>
      <c r="AB50">
        <v>1000000000</v>
      </c>
      <c r="AC50">
        <v>0.2</v>
      </c>
      <c r="AD50">
        <v>1000000000</v>
      </c>
      <c r="AE50">
        <v>0.2</v>
      </c>
      <c r="AF50" t="s">
        <v>2053</v>
      </c>
      <c r="AG50" t="s">
        <v>2053</v>
      </c>
      <c r="AH50">
        <v>1</v>
      </c>
      <c r="AI50">
        <v>2</v>
      </c>
      <c r="AJ50">
        <v>30</v>
      </c>
      <c r="AK50" t="s">
        <v>2053</v>
      </c>
      <c r="AL50" t="s">
        <v>2053</v>
      </c>
      <c r="AM50" t="s">
        <v>2053</v>
      </c>
      <c r="AN50" t="s">
        <v>2053</v>
      </c>
      <c r="AO50" t="s">
        <v>2053</v>
      </c>
      <c r="AP50" t="s">
        <v>2053</v>
      </c>
      <c r="AQ50" t="s">
        <v>2053</v>
      </c>
      <c r="AR50" t="s">
        <v>2053</v>
      </c>
      <c r="AS50" t="s">
        <v>2053</v>
      </c>
      <c r="AT50" t="s">
        <v>2053</v>
      </c>
      <c r="AU50" t="s">
        <v>2053</v>
      </c>
      <c r="AV50" t="s">
        <v>2053</v>
      </c>
      <c r="AW50" t="s">
        <v>2053</v>
      </c>
      <c r="AX50" t="s">
        <v>2053</v>
      </c>
      <c r="AY50" t="s">
        <v>2053</v>
      </c>
      <c r="AZ50" t="s">
        <v>2053</v>
      </c>
    </row>
    <row r="51" spans="1:52" x14ac:dyDescent="0.2">
      <c r="A51" t="s">
        <v>545</v>
      </c>
      <c r="B51">
        <v>36</v>
      </c>
      <c r="C51" t="s">
        <v>895</v>
      </c>
      <c r="D51">
        <v>58</v>
      </c>
      <c r="E51">
        <v>0.1</v>
      </c>
      <c r="F51">
        <v>0.2</v>
      </c>
      <c r="G51">
        <v>0.2</v>
      </c>
      <c r="H51">
        <v>4</v>
      </c>
      <c r="I51">
        <v>6.4</v>
      </c>
      <c r="J51">
        <v>6.4</v>
      </c>
      <c r="K51">
        <v>1000000000</v>
      </c>
      <c r="L51">
        <v>1000000000</v>
      </c>
      <c r="M51">
        <v>6.4</v>
      </c>
      <c r="N51" t="s">
        <v>2053</v>
      </c>
      <c r="O51" t="s">
        <v>896</v>
      </c>
      <c r="P51">
        <v>14</v>
      </c>
      <c r="Q51">
        <v>0.2</v>
      </c>
      <c r="R51">
        <v>1000000000</v>
      </c>
      <c r="S51">
        <v>400</v>
      </c>
      <c r="T51" t="s">
        <v>895</v>
      </c>
      <c r="U51">
        <v>58</v>
      </c>
      <c r="V51">
        <v>1000000000</v>
      </c>
      <c r="W51">
        <v>0.2</v>
      </c>
      <c r="X51">
        <v>1000000000</v>
      </c>
      <c r="Y51">
        <v>4</v>
      </c>
      <c r="Z51">
        <v>4</v>
      </c>
      <c r="AA51">
        <v>1000000000</v>
      </c>
      <c r="AB51">
        <v>1000000000</v>
      </c>
      <c r="AC51">
        <v>0.2</v>
      </c>
      <c r="AD51">
        <v>1000000000</v>
      </c>
      <c r="AE51">
        <v>0.2</v>
      </c>
      <c r="AF51" t="s">
        <v>2053</v>
      </c>
      <c r="AG51" t="s">
        <v>2053</v>
      </c>
      <c r="AH51">
        <v>1</v>
      </c>
      <c r="AI51">
        <v>2</v>
      </c>
      <c r="AJ51">
        <v>30</v>
      </c>
      <c r="AK51" t="s">
        <v>2053</v>
      </c>
      <c r="AL51" t="s">
        <v>2053</v>
      </c>
      <c r="AM51" t="s">
        <v>2053</v>
      </c>
      <c r="AN51" t="s">
        <v>2053</v>
      </c>
      <c r="AO51" t="s">
        <v>2053</v>
      </c>
      <c r="AP51" t="s">
        <v>2053</v>
      </c>
      <c r="AQ51" t="s">
        <v>2053</v>
      </c>
      <c r="AR51" t="s">
        <v>2053</v>
      </c>
      <c r="AS51" t="s">
        <v>2053</v>
      </c>
      <c r="AT51" t="s">
        <v>2053</v>
      </c>
      <c r="AU51" t="s">
        <v>2053</v>
      </c>
      <c r="AV51" t="s">
        <v>2053</v>
      </c>
      <c r="AW51" t="s">
        <v>2053</v>
      </c>
      <c r="AX51" t="s">
        <v>2053</v>
      </c>
      <c r="AY51" t="s">
        <v>2053</v>
      </c>
      <c r="AZ51" t="s">
        <v>2053</v>
      </c>
    </row>
    <row r="52" spans="1:52" x14ac:dyDescent="0.2">
      <c r="A52" t="s">
        <v>546</v>
      </c>
      <c r="B52">
        <v>9</v>
      </c>
      <c r="C52" t="s">
        <v>895</v>
      </c>
      <c r="D52">
        <v>58</v>
      </c>
      <c r="E52">
        <v>0.1</v>
      </c>
      <c r="F52">
        <v>0.3</v>
      </c>
      <c r="G52">
        <v>0.3</v>
      </c>
      <c r="H52">
        <v>0.3</v>
      </c>
      <c r="I52">
        <v>0.3</v>
      </c>
      <c r="J52">
        <v>0.3</v>
      </c>
      <c r="K52">
        <v>1000000000</v>
      </c>
      <c r="L52">
        <v>1000000000</v>
      </c>
      <c r="M52">
        <v>0.3</v>
      </c>
      <c r="N52" t="s">
        <v>2053</v>
      </c>
      <c r="O52" t="s">
        <v>896</v>
      </c>
      <c r="P52">
        <v>14</v>
      </c>
      <c r="Q52">
        <v>0.1</v>
      </c>
      <c r="R52">
        <v>1000000000</v>
      </c>
      <c r="S52">
        <v>10</v>
      </c>
      <c r="T52" t="s">
        <v>895</v>
      </c>
      <c r="U52">
        <v>58</v>
      </c>
      <c r="V52">
        <v>1000000000</v>
      </c>
      <c r="W52">
        <v>0.3</v>
      </c>
      <c r="X52">
        <v>1000000000</v>
      </c>
      <c r="Y52">
        <v>0.3</v>
      </c>
      <c r="Z52">
        <v>0.3</v>
      </c>
      <c r="AA52">
        <v>1000000000</v>
      </c>
      <c r="AB52">
        <v>1000000000</v>
      </c>
      <c r="AC52">
        <v>0.3</v>
      </c>
      <c r="AD52">
        <v>1000000000</v>
      </c>
      <c r="AE52">
        <v>0.3</v>
      </c>
      <c r="AF52" t="s">
        <v>2053</v>
      </c>
      <c r="AG52" t="s">
        <v>2053</v>
      </c>
      <c r="AH52">
        <v>1</v>
      </c>
      <c r="AI52">
        <v>2</v>
      </c>
      <c r="AJ52">
        <v>30</v>
      </c>
      <c r="AK52" t="s">
        <v>2053</v>
      </c>
      <c r="AL52" t="s">
        <v>2053</v>
      </c>
      <c r="AM52" t="s">
        <v>2053</v>
      </c>
      <c r="AN52" t="s">
        <v>2053</v>
      </c>
      <c r="AO52" t="s">
        <v>2053</v>
      </c>
      <c r="AP52" t="s">
        <v>2053</v>
      </c>
      <c r="AQ52" t="s">
        <v>2053</v>
      </c>
      <c r="AR52" t="s">
        <v>2053</v>
      </c>
      <c r="AS52" t="s">
        <v>2053</v>
      </c>
      <c r="AT52" t="s">
        <v>2053</v>
      </c>
      <c r="AU52" t="s">
        <v>2053</v>
      </c>
      <c r="AV52" t="s">
        <v>2053</v>
      </c>
      <c r="AW52" t="s">
        <v>2053</v>
      </c>
      <c r="AX52" t="s">
        <v>2053</v>
      </c>
      <c r="AY52" t="s">
        <v>2053</v>
      </c>
      <c r="AZ52" t="s">
        <v>2053</v>
      </c>
    </row>
    <row r="53" spans="1:52" x14ac:dyDescent="0.2">
      <c r="A53" t="s">
        <v>549</v>
      </c>
      <c r="B53">
        <v>519</v>
      </c>
      <c r="C53" t="s">
        <v>895</v>
      </c>
      <c r="D53">
        <v>58</v>
      </c>
      <c r="E53">
        <v>0.2</v>
      </c>
      <c r="F53">
        <v>0.3</v>
      </c>
      <c r="G53">
        <v>0.3</v>
      </c>
      <c r="H53">
        <v>0.3</v>
      </c>
      <c r="I53">
        <v>1</v>
      </c>
      <c r="J53">
        <v>1</v>
      </c>
      <c r="K53">
        <v>1000000000</v>
      </c>
      <c r="L53">
        <v>1000000000</v>
      </c>
      <c r="M53">
        <v>1</v>
      </c>
      <c r="N53" t="s">
        <v>2053</v>
      </c>
      <c r="O53" t="s">
        <v>896</v>
      </c>
      <c r="P53">
        <v>14</v>
      </c>
      <c r="Q53">
        <v>0.2</v>
      </c>
      <c r="R53">
        <v>1000000000</v>
      </c>
      <c r="S53">
        <v>20</v>
      </c>
      <c r="T53" t="s">
        <v>895</v>
      </c>
      <c r="U53">
        <v>58</v>
      </c>
      <c r="V53">
        <v>1000000000</v>
      </c>
      <c r="W53">
        <v>0.3</v>
      </c>
      <c r="X53">
        <v>1000000000</v>
      </c>
      <c r="Y53">
        <v>1</v>
      </c>
      <c r="Z53">
        <v>1</v>
      </c>
      <c r="AA53">
        <v>1000000000</v>
      </c>
      <c r="AB53">
        <v>1000000000</v>
      </c>
      <c r="AC53">
        <v>0.3</v>
      </c>
      <c r="AD53">
        <v>1000000000</v>
      </c>
      <c r="AE53">
        <v>1000000000</v>
      </c>
      <c r="AF53" t="s">
        <v>2053</v>
      </c>
      <c r="AG53" t="s">
        <v>2053</v>
      </c>
      <c r="AH53">
        <v>1</v>
      </c>
      <c r="AI53">
        <v>2</v>
      </c>
      <c r="AJ53">
        <v>30</v>
      </c>
      <c r="AK53" t="s">
        <v>2053</v>
      </c>
      <c r="AL53" t="s">
        <v>2053</v>
      </c>
      <c r="AM53" t="s">
        <v>2053</v>
      </c>
      <c r="AN53" t="s">
        <v>2053</v>
      </c>
      <c r="AO53" t="s">
        <v>2053</v>
      </c>
      <c r="AP53" t="s">
        <v>2053</v>
      </c>
      <c r="AQ53" t="s">
        <v>2053</v>
      </c>
      <c r="AR53" t="s">
        <v>2053</v>
      </c>
      <c r="AS53" t="s">
        <v>2053</v>
      </c>
      <c r="AT53" t="s">
        <v>2053</v>
      </c>
      <c r="AU53" t="s">
        <v>2053</v>
      </c>
      <c r="AV53" t="s">
        <v>2053</v>
      </c>
      <c r="AW53" t="s">
        <v>2053</v>
      </c>
      <c r="AX53" t="s">
        <v>2053</v>
      </c>
      <c r="AY53" t="s">
        <v>2053</v>
      </c>
      <c r="AZ53" t="s">
        <v>2053</v>
      </c>
    </row>
    <row r="54" spans="1:52" x14ac:dyDescent="0.2">
      <c r="A54" t="s">
        <v>553</v>
      </c>
      <c r="B54">
        <v>4935</v>
      </c>
      <c r="C54" t="s">
        <v>895</v>
      </c>
      <c r="D54">
        <v>58</v>
      </c>
      <c r="E54">
        <v>0.15</v>
      </c>
      <c r="F54">
        <v>0.8</v>
      </c>
      <c r="G54">
        <v>0.8</v>
      </c>
      <c r="H54">
        <v>0.8</v>
      </c>
      <c r="I54">
        <v>2</v>
      </c>
      <c r="J54">
        <v>2</v>
      </c>
      <c r="K54">
        <v>1000000000</v>
      </c>
      <c r="L54">
        <v>1000000000</v>
      </c>
      <c r="M54">
        <v>2</v>
      </c>
      <c r="N54" t="s">
        <v>2053</v>
      </c>
      <c r="O54" t="s">
        <v>896</v>
      </c>
      <c r="P54">
        <v>14</v>
      </c>
      <c r="Q54">
        <v>0.6</v>
      </c>
      <c r="R54">
        <v>1000000000</v>
      </c>
      <c r="S54">
        <v>80</v>
      </c>
      <c r="T54" t="s">
        <v>895</v>
      </c>
      <c r="U54">
        <v>58</v>
      </c>
      <c r="V54">
        <v>1000000000</v>
      </c>
      <c r="W54">
        <v>0.8</v>
      </c>
      <c r="X54">
        <v>1000000000</v>
      </c>
      <c r="Y54">
        <v>2</v>
      </c>
      <c r="Z54">
        <v>2</v>
      </c>
      <c r="AA54">
        <v>1000000000</v>
      </c>
      <c r="AB54">
        <v>1000000000</v>
      </c>
      <c r="AC54">
        <v>0.8</v>
      </c>
      <c r="AD54">
        <v>1000000000</v>
      </c>
      <c r="AE54">
        <v>0.8</v>
      </c>
      <c r="AF54" t="s">
        <v>2053</v>
      </c>
      <c r="AG54" t="s">
        <v>2053</v>
      </c>
      <c r="AH54">
        <v>1</v>
      </c>
      <c r="AI54">
        <v>2</v>
      </c>
      <c r="AJ54">
        <v>30</v>
      </c>
      <c r="AK54" t="s">
        <v>2053</v>
      </c>
      <c r="AL54" t="s">
        <v>2053</v>
      </c>
      <c r="AM54" t="s">
        <v>2053</v>
      </c>
      <c r="AN54" t="s">
        <v>2053</v>
      </c>
      <c r="AO54" t="s">
        <v>2053</v>
      </c>
      <c r="AP54" t="s">
        <v>2053</v>
      </c>
      <c r="AQ54" t="s">
        <v>2053</v>
      </c>
      <c r="AR54" t="s">
        <v>2053</v>
      </c>
      <c r="AS54" t="s">
        <v>2053</v>
      </c>
      <c r="AT54" t="s">
        <v>2053</v>
      </c>
      <c r="AU54" t="s">
        <v>2053</v>
      </c>
      <c r="AV54" t="s">
        <v>2053</v>
      </c>
      <c r="AW54" t="s">
        <v>2053</v>
      </c>
      <c r="AX54" t="s">
        <v>2053</v>
      </c>
      <c r="AY54" t="s">
        <v>2053</v>
      </c>
      <c r="AZ54" t="s">
        <v>2053</v>
      </c>
    </row>
    <row r="55" spans="1:52" x14ac:dyDescent="0.2">
      <c r="A55" t="s">
        <v>554</v>
      </c>
      <c r="B55">
        <v>1711</v>
      </c>
      <c r="C55" t="s">
        <v>895</v>
      </c>
      <c r="D55">
        <v>58</v>
      </c>
      <c r="E55">
        <v>0.05</v>
      </c>
      <c r="F55">
        <v>0.25</v>
      </c>
      <c r="G55">
        <v>0.25</v>
      </c>
      <c r="H55">
        <v>3</v>
      </c>
      <c r="I55">
        <v>5.6</v>
      </c>
      <c r="J55">
        <v>5.6</v>
      </c>
      <c r="K55">
        <v>1000000000</v>
      </c>
      <c r="L55">
        <v>1000000000</v>
      </c>
      <c r="M55">
        <v>5.6</v>
      </c>
      <c r="N55" t="s">
        <v>2053</v>
      </c>
      <c r="O55" t="s">
        <v>896</v>
      </c>
      <c r="P55">
        <v>14</v>
      </c>
      <c r="Q55">
        <v>0.2</v>
      </c>
      <c r="R55">
        <v>1000000000</v>
      </c>
      <c r="S55">
        <v>400</v>
      </c>
      <c r="T55" t="s">
        <v>895</v>
      </c>
      <c r="U55">
        <v>58</v>
      </c>
      <c r="V55">
        <v>1000000000</v>
      </c>
      <c r="W55">
        <v>0.25</v>
      </c>
      <c r="X55">
        <v>1000000000</v>
      </c>
      <c r="Y55">
        <v>10</v>
      </c>
      <c r="Z55">
        <v>10</v>
      </c>
      <c r="AA55">
        <v>1000000000</v>
      </c>
      <c r="AB55">
        <v>1000000000</v>
      </c>
      <c r="AC55">
        <v>0.25</v>
      </c>
      <c r="AD55">
        <v>1000000000</v>
      </c>
      <c r="AE55">
        <v>0.25</v>
      </c>
      <c r="AF55" t="s">
        <v>2053</v>
      </c>
      <c r="AG55" t="s">
        <v>2053</v>
      </c>
      <c r="AH55">
        <v>1</v>
      </c>
      <c r="AI55">
        <v>2</v>
      </c>
      <c r="AJ55">
        <v>30</v>
      </c>
      <c r="AK55" t="s">
        <v>2053</v>
      </c>
      <c r="AL55" t="s">
        <v>2053</v>
      </c>
      <c r="AM55" t="s">
        <v>2053</v>
      </c>
      <c r="AN55" t="s">
        <v>2053</v>
      </c>
      <c r="AO55" t="s">
        <v>2053</v>
      </c>
      <c r="AP55" t="s">
        <v>2053</v>
      </c>
      <c r="AQ55" t="s">
        <v>2053</v>
      </c>
      <c r="AR55" t="s">
        <v>2053</v>
      </c>
      <c r="AS55" t="s">
        <v>2053</v>
      </c>
      <c r="AT55" t="s">
        <v>2053</v>
      </c>
      <c r="AU55" t="s">
        <v>2053</v>
      </c>
      <c r="AV55" t="s">
        <v>2053</v>
      </c>
      <c r="AW55" t="s">
        <v>2053</v>
      </c>
      <c r="AX55" t="s">
        <v>2053</v>
      </c>
      <c r="AY55" t="s">
        <v>2053</v>
      </c>
      <c r="AZ55" t="s">
        <v>2053</v>
      </c>
    </row>
    <row r="56" spans="1:52" x14ac:dyDescent="0.2">
      <c r="A56" t="s">
        <v>555</v>
      </c>
      <c r="B56">
        <v>4</v>
      </c>
      <c r="C56" t="s">
        <v>895</v>
      </c>
      <c r="D56">
        <v>58</v>
      </c>
      <c r="E56">
        <v>0.05</v>
      </c>
      <c r="F56">
        <v>0.25</v>
      </c>
      <c r="G56">
        <v>0.25</v>
      </c>
      <c r="H56">
        <v>0.25</v>
      </c>
      <c r="I56">
        <v>15</v>
      </c>
      <c r="J56">
        <v>15</v>
      </c>
      <c r="K56">
        <v>1000000000</v>
      </c>
      <c r="L56">
        <v>1000000000</v>
      </c>
      <c r="M56">
        <v>15</v>
      </c>
      <c r="N56" t="s">
        <v>2053</v>
      </c>
      <c r="O56" t="s">
        <v>896</v>
      </c>
      <c r="P56">
        <v>14</v>
      </c>
      <c r="Q56">
        <v>0.1</v>
      </c>
      <c r="R56">
        <v>1000000000</v>
      </c>
      <c r="S56">
        <v>300</v>
      </c>
      <c r="T56" t="s">
        <v>895</v>
      </c>
      <c r="U56">
        <v>58</v>
      </c>
      <c r="V56">
        <v>1000000000</v>
      </c>
      <c r="W56">
        <v>0.25</v>
      </c>
      <c r="X56">
        <v>1000000000</v>
      </c>
      <c r="Y56">
        <v>15</v>
      </c>
      <c r="Z56">
        <v>15</v>
      </c>
      <c r="AA56">
        <v>1000000000</v>
      </c>
      <c r="AB56">
        <v>1000000000</v>
      </c>
      <c r="AC56">
        <v>0.25</v>
      </c>
      <c r="AD56">
        <v>1000000000</v>
      </c>
      <c r="AE56">
        <v>0.25</v>
      </c>
      <c r="AF56" t="s">
        <v>2053</v>
      </c>
      <c r="AG56" t="s">
        <v>2053</v>
      </c>
      <c r="AH56">
        <v>1</v>
      </c>
      <c r="AI56">
        <v>2</v>
      </c>
      <c r="AJ56">
        <v>30</v>
      </c>
      <c r="AK56" t="s">
        <v>2053</v>
      </c>
      <c r="AL56" t="s">
        <v>2053</v>
      </c>
      <c r="AM56" t="s">
        <v>2053</v>
      </c>
      <c r="AN56" t="s">
        <v>2053</v>
      </c>
      <c r="AO56" t="s">
        <v>2053</v>
      </c>
      <c r="AP56" t="s">
        <v>2053</v>
      </c>
      <c r="AQ56" t="s">
        <v>2053</v>
      </c>
      <c r="AR56" t="s">
        <v>2053</v>
      </c>
      <c r="AS56" t="s">
        <v>2053</v>
      </c>
      <c r="AT56" t="s">
        <v>2053</v>
      </c>
      <c r="AU56" t="s">
        <v>2053</v>
      </c>
      <c r="AV56" t="s">
        <v>2053</v>
      </c>
      <c r="AW56" t="s">
        <v>2053</v>
      </c>
      <c r="AX56" t="s">
        <v>2053</v>
      </c>
      <c r="AY56" t="s">
        <v>2053</v>
      </c>
      <c r="AZ56" t="s">
        <v>2053</v>
      </c>
    </row>
    <row r="57" spans="1:52" x14ac:dyDescent="0.2">
      <c r="A57" t="s">
        <v>556</v>
      </c>
      <c r="B57">
        <v>6</v>
      </c>
      <c r="C57" t="s">
        <v>895</v>
      </c>
      <c r="D57">
        <v>58</v>
      </c>
      <c r="E57">
        <v>0.05</v>
      </c>
      <c r="F57">
        <v>0.3</v>
      </c>
      <c r="G57">
        <v>0.3</v>
      </c>
      <c r="H57">
        <v>0.3</v>
      </c>
      <c r="I57">
        <v>10</v>
      </c>
      <c r="J57">
        <v>10</v>
      </c>
      <c r="K57">
        <v>1000000000</v>
      </c>
      <c r="L57">
        <v>1000000000</v>
      </c>
      <c r="M57">
        <v>10</v>
      </c>
      <c r="N57" t="s">
        <v>2053</v>
      </c>
      <c r="O57" t="s">
        <v>896</v>
      </c>
      <c r="P57">
        <v>14</v>
      </c>
      <c r="Q57">
        <v>0.1</v>
      </c>
      <c r="R57">
        <v>1000000000</v>
      </c>
      <c r="S57">
        <v>130</v>
      </c>
      <c r="T57" t="s">
        <v>895</v>
      </c>
      <c r="U57">
        <v>58</v>
      </c>
      <c r="V57">
        <v>1000000000</v>
      </c>
      <c r="W57">
        <v>0.3</v>
      </c>
      <c r="X57">
        <v>1000000000</v>
      </c>
      <c r="Y57">
        <v>10</v>
      </c>
      <c r="Z57">
        <v>10</v>
      </c>
      <c r="AA57">
        <v>1000000000</v>
      </c>
      <c r="AB57">
        <v>1000000000</v>
      </c>
      <c r="AC57">
        <v>0.3</v>
      </c>
      <c r="AD57">
        <v>1000000000</v>
      </c>
      <c r="AE57">
        <v>0.3</v>
      </c>
      <c r="AF57" t="s">
        <v>2053</v>
      </c>
      <c r="AG57" t="s">
        <v>2053</v>
      </c>
      <c r="AH57">
        <v>1</v>
      </c>
      <c r="AI57">
        <v>2</v>
      </c>
      <c r="AJ57">
        <v>30</v>
      </c>
      <c r="AK57" t="s">
        <v>2053</v>
      </c>
      <c r="AL57" t="s">
        <v>2053</v>
      </c>
      <c r="AM57" t="s">
        <v>2053</v>
      </c>
      <c r="AN57" t="s">
        <v>2053</v>
      </c>
      <c r="AO57" t="s">
        <v>2053</v>
      </c>
      <c r="AP57" t="s">
        <v>2053</v>
      </c>
      <c r="AQ57" t="s">
        <v>2053</v>
      </c>
      <c r="AR57" t="s">
        <v>2053</v>
      </c>
      <c r="AS57" t="s">
        <v>2053</v>
      </c>
      <c r="AT57" t="s">
        <v>2053</v>
      </c>
      <c r="AU57" t="s">
        <v>2053</v>
      </c>
      <c r="AV57" t="s">
        <v>2053</v>
      </c>
      <c r="AW57" t="s">
        <v>2053</v>
      </c>
      <c r="AX57" t="s">
        <v>2053</v>
      </c>
      <c r="AY57" t="s">
        <v>2053</v>
      </c>
      <c r="AZ57" t="s">
        <v>2053</v>
      </c>
    </row>
    <row r="58" spans="1:52" x14ac:dyDescent="0.2">
      <c r="A58" t="s">
        <v>557</v>
      </c>
      <c r="B58">
        <v>1598</v>
      </c>
      <c r="C58" t="s">
        <v>895</v>
      </c>
      <c r="D58">
        <v>58</v>
      </c>
      <c r="E58">
        <v>0.05</v>
      </c>
      <c r="F58">
        <v>0.25</v>
      </c>
      <c r="G58">
        <v>0.25</v>
      </c>
      <c r="H58">
        <v>2.5</v>
      </c>
      <c r="I58">
        <v>2.5</v>
      </c>
      <c r="J58">
        <v>2.5</v>
      </c>
      <c r="K58">
        <v>1000000000</v>
      </c>
      <c r="L58">
        <v>1000000000</v>
      </c>
      <c r="M58">
        <v>2.5</v>
      </c>
      <c r="N58" t="s">
        <v>2053</v>
      </c>
      <c r="O58" t="s">
        <v>896</v>
      </c>
      <c r="P58">
        <v>14</v>
      </c>
      <c r="Q58">
        <v>0.2</v>
      </c>
      <c r="R58">
        <v>1000000000</v>
      </c>
      <c r="S58">
        <v>500</v>
      </c>
      <c r="T58" t="s">
        <v>895</v>
      </c>
      <c r="U58">
        <v>58</v>
      </c>
      <c r="V58">
        <v>1000000000</v>
      </c>
      <c r="W58">
        <v>0.25</v>
      </c>
      <c r="X58">
        <v>1000000000</v>
      </c>
      <c r="Y58">
        <v>60</v>
      </c>
      <c r="Z58">
        <v>60</v>
      </c>
      <c r="AA58">
        <v>1000000000</v>
      </c>
      <c r="AB58">
        <v>1000000000</v>
      </c>
      <c r="AC58">
        <v>0.25</v>
      </c>
      <c r="AD58">
        <v>1000000000</v>
      </c>
      <c r="AE58">
        <v>0.25</v>
      </c>
      <c r="AF58" t="s">
        <v>2053</v>
      </c>
      <c r="AG58" t="s">
        <v>2053</v>
      </c>
      <c r="AH58">
        <v>1</v>
      </c>
      <c r="AI58">
        <v>2</v>
      </c>
      <c r="AJ58">
        <v>30</v>
      </c>
      <c r="AK58" t="s">
        <v>2053</v>
      </c>
      <c r="AL58" t="s">
        <v>2053</v>
      </c>
      <c r="AM58" t="s">
        <v>2053</v>
      </c>
      <c r="AN58" t="s">
        <v>2053</v>
      </c>
      <c r="AO58" t="s">
        <v>2053</v>
      </c>
      <c r="AP58" t="s">
        <v>2053</v>
      </c>
      <c r="AQ58" t="s">
        <v>2053</v>
      </c>
      <c r="AR58" t="s">
        <v>2053</v>
      </c>
      <c r="AS58" t="s">
        <v>2053</v>
      </c>
      <c r="AT58" t="s">
        <v>2053</v>
      </c>
      <c r="AU58" t="s">
        <v>2053</v>
      </c>
      <c r="AV58" t="s">
        <v>2053</v>
      </c>
      <c r="AW58" t="s">
        <v>2053</v>
      </c>
      <c r="AX58" t="s">
        <v>2053</v>
      </c>
      <c r="AY58" t="s">
        <v>2053</v>
      </c>
      <c r="AZ58" t="s">
        <v>2053</v>
      </c>
    </row>
    <row r="59" spans="1:52" x14ac:dyDescent="0.2">
      <c r="A59" t="s">
        <v>558</v>
      </c>
      <c r="B59">
        <v>1538</v>
      </c>
      <c r="C59" t="s">
        <v>895</v>
      </c>
      <c r="D59">
        <v>58</v>
      </c>
      <c r="E59">
        <v>0.05</v>
      </c>
      <c r="F59">
        <v>0.3</v>
      </c>
      <c r="G59">
        <v>0.3</v>
      </c>
      <c r="H59">
        <v>0.7</v>
      </c>
      <c r="I59">
        <v>0.7</v>
      </c>
      <c r="J59">
        <v>0.7</v>
      </c>
      <c r="K59">
        <v>1000000000</v>
      </c>
      <c r="L59">
        <v>1000000000</v>
      </c>
      <c r="M59">
        <v>0.7</v>
      </c>
      <c r="N59" t="s">
        <v>2053</v>
      </c>
      <c r="O59" t="s">
        <v>896</v>
      </c>
      <c r="P59">
        <v>14</v>
      </c>
      <c r="Q59">
        <v>0.1</v>
      </c>
      <c r="R59">
        <v>1000000000</v>
      </c>
      <c r="S59">
        <v>10</v>
      </c>
      <c r="T59" t="s">
        <v>895</v>
      </c>
      <c r="U59">
        <v>58</v>
      </c>
      <c r="V59">
        <v>1000000000</v>
      </c>
      <c r="W59">
        <v>0.3</v>
      </c>
      <c r="X59">
        <v>1000000000</v>
      </c>
      <c r="Y59">
        <v>1</v>
      </c>
      <c r="Z59">
        <v>1</v>
      </c>
      <c r="AA59">
        <v>1000000000</v>
      </c>
      <c r="AB59">
        <v>1000000000</v>
      </c>
      <c r="AC59">
        <v>0.3</v>
      </c>
      <c r="AD59">
        <v>1000000000</v>
      </c>
      <c r="AE59">
        <v>0.3</v>
      </c>
      <c r="AF59" t="s">
        <v>2053</v>
      </c>
      <c r="AG59" t="s">
        <v>2053</v>
      </c>
      <c r="AH59">
        <v>1</v>
      </c>
      <c r="AI59">
        <v>2</v>
      </c>
      <c r="AJ59">
        <v>30</v>
      </c>
      <c r="AK59" t="s">
        <v>2053</v>
      </c>
      <c r="AL59" t="s">
        <v>2053</v>
      </c>
      <c r="AM59" t="s">
        <v>2053</v>
      </c>
      <c r="AN59" t="s">
        <v>2053</v>
      </c>
      <c r="AO59" t="s">
        <v>2053</v>
      </c>
      <c r="AP59" t="s">
        <v>2053</v>
      </c>
      <c r="AQ59" t="s">
        <v>2053</v>
      </c>
      <c r="AR59" t="s">
        <v>2053</v>
      </c>
      <c r="AS59" t="s">
        <v>2053</v>
      </c>
      <c r="AT59" t="s">
        <v>2053</v>
      </c>
      <c r="AU59" t="s">
        <v>2053</v>
      </c>
      <c r="AV59" t="s">
        <v>2053</v>
      </c>
      <c r="AW59" t="s">
        <v>2053</v>
      </c>
      <c r="AX59" t="s">
        <v>2053</v>
      </c>
      <c r="AY59" t="s">
        <v>2053</v>
      </c>
      <c r="AZ59" t="s">
        <v>2053</v>
      </c>
    </row>
    <row r="60" spans="1:52" x14ac:dyDescent="0.2">
      <c r="A60" t="s">
        <v>559</v>
      </c>
      <c r="B60">
        <v>1536</v>
      </c>
      <c r="C60" t="s">
        <v>895</v>
      </c>
      <c r="D60">
        <v>58</v>
      </c>
      <c r="E60">
        <v>0.05</v>
      </c>
      <c r="F60">
        <v>0.15</v>
      </c>
      <c r="G60">
        <v>0.15</v>
      </c>
      <c r="H60">
        <v>4</v>
      </c>
      <c r="I60">
        <v>8.8000000000000007</v>
      </c>
      <c r="J60">
        <v>8.8000000000000007</v>
      </c>
      <c r="K60">
        <v>1000000000</v>
      </c>
      <c r="L60">
        <v>1000000000</v>
      </c>
      <c r="M60">
        <v>8.8000000000000007</v>
      </c>
      <c r="N60" t="s">
        <v>2053</v>
      </c>
      <c r="O60" t="s">
        <v>896</v>
      </c>
      <c r="P60">
        <v>14</v>
      </c>
      <c r="Q60">
        <v>0.1</v>
      </c>
      <c r="R60">
        <v>1000000000</v>
      </c>
      <c r="S60">
        <v>40</v>
      </c>
      <c r="T60" t="s">
        <v>895</v>
      </c>
      <c r="U60">
        <v>58</v>
      </c>
      <c r="V60">
        <v>1000000000</v>
      </c>
      <c r="W60">
        <v>0.15</v>
      </c>
      <c r="X60">
        <v>1000000000</v>
      </c>
      <c r="Y60">
        <v>4</v>
      </c>
      <c r="Z60">
        <v>4</v>
      </c>
      <c r="AA60">
        <v>1000000000</v>
      </c>
      <c r="AB60">
        <v>1000000000</v>
      </c>
      <c r="AC60">
        <v>0.15</v>
      </c>
      <c r="AD60">
        <v>1000000000</v>
      </c>
      <c r="AE60">
        <v>0.15</v>
      </c>
      <c r="AF60" t="s">
        <v>2053</v>
      </c>
      <c r="AG60" t="s">
        <v>2053</v>
      </c>
      <c r="AH60">
        <v>1</v>
      </c>
      <c r="AI60">
        <v>2</v>
      </c>
      <c r="AJ60">
        <v>30</v>
      </c>
      <c r="AK60" t="s">
        <v>2053</v>
      </c>
      <c r="AL60" t="s">
        <v>2053</v>
      </c>
      <c r="AM60" t="s">
        <v>2053</v>
      </c>
      <c r="AN60" t="s">
        <v>2053</v>
      </c>
      <c r="AO60" t="s">
        <v>2053</v>
      </c>
      <c r="AP60" t="s">
        <v>2053</v>
      </c>
      <c r="AQ60" t="s">
        <v>2053</v>
      </c>
      <c r="AR60" t="s">
        <v>2053</v>
      </c>
      <c r="AS60" t="s">
        <v>2053</v>
      </c>
      <c r="AT60" t="s">
        <v>2053</v>
      </c>
      <c r="AU60" t="s">
        <v>2053</v>
      </c>
      <c r="AV60" t="s">
        <v>2053</v>
      </c>
      <c r="AW60" t="s">
        <v>2053</v>
      </c>
      <c r="AX60" t="s">
        <v>2053</v>
      </c>
      <c r="AY60" t="s">
        <v>2053</v>
      </c>
      <c r="AZ60" t="s">
        <v>2053</v>
      </c>
    </row>
    <row r="61" spans="1:52" x14ac:dyDescent="0.2">
      <c r="A61" t="s">
        <v>901</v>
      </c>
      <c r="B61">
        <v>1590</v>
      </c>
      <c r="C61" t="s">
        <v>895</v>
      </c>
      <c r="D61">
        <v>58</v>
      </c>
      <c r="E61">
        <v>0.1</v>
      </c>
      <c r="F61">
        <v>0.2</v>
      </c>
      <c r="G61">
        <v>0.2</v>
      </c>
      <c r="H61">
        <v>0.2</v>
      </c>
      <c r="I61">
        <v>75</v>
      </c>
      <c r="J61">
        <v>75</v>
      </c>
      <c r="K61">
        <v>1000000000</v>
      </c>
      <c r="L61">
        <v>1000000000</v>
      </c>
      <c r="M61">
        <v>75</v>
      </c>
      <c r="N61" t="s">
        <v>2053</v>
      </c>
      <c r="O61" t="s">
        <v>896</v>
      </c>
      <c r="P61">
        <v>14</v>
      </c>
      <c r="Q61">
        <v>0.2</v>
      </c>
      <c r="R61">
        <v>1000000000</v>
      </c>
      <c r="S61">
        <v>630</v>
      </c>
      <c r="T61" t="s">
        <v>895</v>
      </c>
      <c r="U61">
        <v>58</v>
      </c>
      <c r="V61">
        <v>1000000000</v>
      </c>
      <c r="W61">
        <v>0.2</v>
      </c>
      <c r="X61">
        <v>1000000000</v>
      </c>
      <c r="Y61">
        <v>75</v>
      </c>
      <c r="Z61">
        <v>75</v>
      </c>
      <c r="AA61">
        <v>1000000000</v>
      </c>
      <c r="AB61">
        <v>1000000000</v>
      </c>
      <c r="AC61">
        <v>0.2</v>
      </c>
      <c r="AD61">
        <v>1000000000</v>
      </c>
      <c r="AE61">
        <v>0.2</v>
      </c>
      <c r="AF61" t="s">
        <v>2053</v>
      </c>
      <c r="AG61" t="s">
        <v>2053</v>
      </c>
      <c r="AH61">
        <v>1</v>
      </c>
      <c r="AI61">
        <v>2</v>
      </c>
      <c r="AJ61">
        <v>30</v>
      </c>
      <c r="AK61" t="s">
        <v>2053</v>
      </c>
      <c r="AL61" t="s">
        <v>2053</v>
      </c>
      <c r="AM61" t="s">
        <v>2053</v>
      </c>
      <c r="AN61" t="s">
        <v>2053</v>
      </c>
      <c r="AO61" t="s">
        <v>2053</v>
      </c>
      <c r="AP61" t="s">
        <v>2053</v>
      </c>
      <c r="AQ61" t="s">
        <v>2053</v>
      </c>
      <c r="AR61" t="s">
        <v>2053</v>
      </c>
      <c r="AS61" t="s">
        <v>2053</v>
      </c>
      <c r="AT61" t="s">
        <v>2053</v>
      </c>
      <c r="AU61" t="s">
        <v>2053</v>
      </c>
      <c r="AV61" t="s">
        <v>2053</v>
      </c>
      <c r="AW61" t="s">
        <v>2053</v>
      </c>
      <c r="AX61" t="s">
        <v>2053</v>
      </c>
      <c r="AY61" t="s">
        <v>2053</v>
      </c>
      <c r="AZ61" t="s">
        <v>2053</v>
      </c>
    </row>
    <row r="62" spans="1:52" x14ac:dyDescent="0.2">
      <c r="A62" t="s">
        <v>632</v>
      </c>
      <c r="B62">
        <v>1246</v>
      </c>
      <c r="C62" t="s">
        <v>895</v>
      </c>
      <c r="D62">
        <v>58</v>
      </c>
      <c r="E62">
        <v>0.04</v>
      </c>
      <c r="F62">
        <v>0.2</v>
      </c>
      <c r="G62">
        <v>0.2</v>
      </c>
      <c r="H62">
        <v>5</v>
      </c>
      <c r="I62">
        <v>15</v>
      </c>
      <c r="J62">
        <v>15</v>
      </c>
      <c r="K62">
        <v>1000000000</v>
      </c>
      <c r="L62">
        <v>1000000000</v>
      </c>
      <c r="M62">
        <v>15</v>
      </c>
      <c r="N62" t="s">
        <v>2053</v>
      </c>
      <c r="O62" t="s">
        <v>896</v>
      </c>
      <c r="P62">
        <v>14</v>
      </c>
      <c r="Q62">
        <v>0.2</v>
      </c>
      <c r="R62">
        <v>1000000000</v>
      </c>
      <c r="S62">
        <v>180</v>
      </c>
      <c r="T62" t="s">
        <v>895</v>
      </c>
      <c r="U62">
        <v>58</v>
      </c>
      <c r="V62">
        <v>0.04</v>
      </c>
      <c r="W62">
        <v>0.2</v>
      </c>
      <c r="X62">
        <v>1000000000</v>
      </c>
      <c r="Y62">
        <v>1000000000</v>
      </c>
      <c r="Z62">
        <v>1000000000</v>
      </c>
      <c r="AA62">
        <v>1000000000</v>
      </c>
      <c r="AB62">
        <v>1000000000</v>
      </c>
      <c r="AC62">
        <v>0.2</v>
      </c>
      <c r="AD62">
        <v>1000000000</v>
      </c>
      <c r="AE62">
        <v>0.2</v>
      </c>
      <c r="AF62" t="s">
        <v>2053</v>
      </c>
      <c r="AG62" t="s">
        <v>2053</v>
      </c>
      <c r="AH62">
        <v>1</v>
      </c>
      <c r="AI62">
        <v>2</v>
      </c>
      <c r="AJ62">
        <v>30</v>
      </c>
      <c r="AK62" t="s">
        <v>2053</v>
      </c>
      <c r="AL62" t="s">
        <v>2053</v>
      </c>
      <c r="AM62" t="s">
        <v>2053</v>
      </c>
      <c r="AN62" t="s">
        <v>2053</v>
      </c>
      <c r="AO62" t="s">
        <v>2053</v>
      </c>
      <c r="AP62" t="s">
        <v>2053</v>
      </c>
      <c r="AQ62" t="s">
        <v>2053</v>
      </c>
      <c r="AR62" t="s">
        <v>2053</v>
      </c>
      <c r="AS62" t="s">
        <v>2053</v>
      </c>
      <c r="AT62" t="s">
        <v>2053</v>
      </c>
      <c r="AU62" t="s">
        <v>2053</v>
      </c>
      <c r="AV62" t="s">
        <v>2053</v>
      </c>
      <c r="AW62" t="s">
        <v>2053</v>
      </c>
      <c r="AX62" t="s">
        <v>2053</v>
      </c>
      <c r="AY62" t="s">
        <v>2053</v>
      </c>
      <c r="AZ62" t="s">
        <v>2053</v>
      </c>
    </row>
    <row r="63" spans="1:52" x14ac:dyDescent="0.2">
      <c r="A63" t="s">
        <v>823</v>
      </c>
      <c r="B63">
        <v>607</v>
      </c>
      <c r="C63" t="s">
        <v>895</v>
      </c>
      <c r="D63">
        <v>58</v>
      </c>
      <c r="E63">
        <v>0.3</v>
      </c>
      <c r="F63">
        <v>2</v>
      </c>
      <c r="G63">
        <v>2</v>
      </c>
      <c r="H63">
        <v>5</v>
      </c>
      <c r="I63">
        <v>19</v>
      </c>
      <c r="J63">
        <v>19</v>
      </c>
      <c r="K63">
        <v>1000000000</v>
      </c>
      <c r="L63">
        <v>1000000000</v>
      </c>
      <c r="M63">
        <v>19</v>
      </c>
      <c r="N63" t="s">
        <v>2053</v>
      </c>
      <c r="O63" t="s">
        <v>896</v>
      </c>
      <c r="P63">
        <v>14</v>
      </c>
      <c r="Q63">
        <v>0.6</v>
      </c>
      <c r="R63">
        <v>1000000000</v>
      </c>
      <c r="S63">
        <v>50</v>
      </c>
      <c r="T63" t="s">
        <v>895</v>
      </c>
      <c r="U63">
        <v>58</v>
      </c>
      <c r="V63">
        <v>0.03</v>
      </c>
      <c r="W63">
        <v>2</v>
      </c>
      <c r="X63">
        <v>1000000000</v>
      </c>
      <c r="Y63">
        <v>1000000000</v>
      </c>
      <c r="Z63">
        <v>1000000000</v>
      </c>
      <c r="AA63">
        <v>1000000000</v>
      </c>
      <c r="AB63">
        <v>1000000000</v>
      </c>
      <c r="AC63">
        <v>2</v>
      </c>
      <c r="AD63">
        <v>1000000000</v>
      </c>
      <c r="AE63">
        <v>2</v>
      </c>
      <c r="AF63" t="s">
        <v>2053</v>
      </c>
      <c r="AG63" t="s">
        <v>2053</v>
      </c>
      <c r="AH63">
        <v>1</v>
      </c>
      <c r="AI63">
        <v>2</v>
      </c>
      <c r="AJ63">
        <v>30</v>
      </c>
      <c r="AK63" t="s">
        <v>2053</v>
      </c>
      <c r="AL63" t="s">
        <v>2053</v>
      </c>
      <c r="AM63" t="s">
        <v>2053</v>
      </c>
      <c r="AN63" t="s">
        <v>2053</v>
      </c>
      <c r="AO63" t="s">
        <v>2053</v>
      </c>
      <c r="AP63" t="s">
        <v>2053</v>
      </c>
      <c r="AQ63" t="s">
        <v>2053</v>
      </c>
      <c r="AR63" t="s">
        <v>2053</v>
      </c>
      <c r="AS63" t="s">
        <v>2053</v>
      </c>
      <c r="AT63" t="s">
        <v>2053</v>
      </c>
      <c r="AU63" t="s">
        <v>2053</v>
      </c>
      <c r="AV63" t="s">
        <v>2053</v>
      </c>
      <c r="AW63" t="s">
        <v>2053</v>
      </c>
      <c r="AX63" t="s">
        <v>2053</v>
      </c>
      <c r="AY63" t="s">
        <v>2053</v>
      </c>
      <c r="AZ63" t="s">
        <v>2053</v>
      </c>
    </row>
    <row r="64" spans="1:52" x14ac:dyDescent="0.2">
      <c r="A64" t="s">
        <v>824</v>
      </c>
      <c r="B64">
        <v>1595</v>
      </c>
      <c r="C64" t="s">
        <v>895</v>
      </c>
      <c r="D64">
        <v>58</v>
      </c>
      <c r="E64">
        <v>3.0000000000000001E-3</v>
      </c>
      <c r="F64">
        <v>1.4999999999999999E-2</v>
      </c>
      <c r="G64">
        <v>1.4999999999999999E-2</v>
      </c>
      <c r="H64">
        <v>5</v>
      </c>
      <c r="I64">
        <v>11</v>
      </c>
      <c r="J64">
        <v>11</v>
      </c>
      <c r="K64">
        <v>1000000000</v>
      </c>
      <c r="L64">
        <v>1000000000</v>
      </c>
      <c r="M64">
        <v>11</v>
      </c>
      <c r="N64" t="s">
        <v>2053</v>
      </c>
      <c r="O64" t="s">
        <v>896</v>
      </c>
      <c r="P64">
        <v>14</v>
      </c>
      <c r="Q64">
        <v>0.03</v>
      </c>
      <c r="R64">
        <v>1000000000</v>
      </c>
      <c r="S64">
        <v>10</v>
      </c>
      <c r="T64" t="s">
        <v>895</v>
      </c>
      <c r="U64">
        <v>58</v>
      </c>
      <c r="V64">
        <v>3.0000000000000001E-3</v>
      </c>
      <c r="W64">
        <v>1.4999999999999999E-2</v>
      </c>
      <c r="X64">
        <v>1000000000</v>
      </c>
      <c r="Y64">
        <v>1000000000</v>
      </c>
      <c r="Z64">
        <v>1000000000</v>
      </c>
      <c r="AA64">
        <v>1000000000</v>
      </c>
      <c r="AB64">
        <v>1000000000</v>
      </c>
      <c r="AC64">
        <v>1.4999999999999999E-2</v>
      </c>
      <c r="AD64">
        <v>1000000000</v>
      </c>
      <c r="AE64">
        <v>1.4999999999999999E-2</v>
      </c>
      <c r="AF64" t="s">
        <v>2053</v>
      </c>
      <c r="AG64" t="s">
        <v>2053</v>
      </c>
      <c r="AH64">
        <v>1</v>
      </c>
      <c r="AI64">
        <v>2</v>
      </c>
      <c r="AJ64">
        <v>30</v>
      </c>
      <c r="AK64" t="s">
        <v>2053</v>
      </c>
      <c r="AL64" t="s">
        <v>2053</v>
      </c>
      <c r="AM64" t="s">
        <v>2053</v>
      </c>
      <c r="AN64" t="s">
        <v>2053</v>
      </c>
      <c r="AO64" t="s">
        <v>2053</v>
      </c>
      <c r="AP64" t="s">
        <v>2053</v>
      </c>
      <c r="AQ64" t="s">
        <v>2053</v>
      </c>
      <c r="AR64" t="s">
        <v>2053</v>
      </c>
      <c r="AS64" t="s">
        <v>2053</v>
      </c>
      <c r="AT64" t="s">
        <v>2053</v>
      </c>
      <c r="AU64" t="s">
        <v>2053</v>
      </c>
      <c r="AV64" t="s">
        <v>2053</v>
      </c>
      <c r="AW64" t="s">
        <v>2053</v>
      </c>
      <c r="AX64" t="s">
        <v>2053</v>
      </c>
      <c r="AY64" t="s">
        <v>2053</v>
      </c>
      <c r="AZ64" t="s">
        <v>2053</v>
      </c>
    </row>
    <row r="65" spans="1:52" x14ac:dyDescent="0.2">
      <c r="A65" t="s">
        <v>825</v>
      </c>
      <c r="B65">
        <v>1533</v>
      </c>
      <c r="C65" t="s">
        <v>895</v>
      </c>
      <c r="D65">
        <v>58</v>
      </c>
      <c r="E65">
        <v>3.0000000000000001E-3</v>
      </c>
      <c r="F65">
        <v>8.9999999999999993E-3</v>
      </c>
      <c r="G65">
        <v>8.9999999999999993E-3</v>
      </c>
      <c r="H65">
        <v>2.2000000000000002</v>
      </c>
      <c r="I65">
        <v>2.2000000000000002</v>
      </c>
      <c r="J65">
        <v>2.2000000000000002</v>
      </c>
      <c r="K65">
        <v>1000000000</v>
      </c>
      <c r="L65">
        <v>1000000000</v>
      </c>
      <c r="M65">
        <v>2.2000000000000002</v>
      </c>
      <c r="N65" t="s">
        <v>2053</v>
      </c>
      <c r="O65" t="s">
        <v>896</v>
      </c>
      <c r="P65">
        <v>14</v>
      </c>
      <c r="Q65">
        <v>0.03</v>
      </c>
      <c r="R65">
        <v>1000000000</v>
      </c>
      <c r="S65">
        <v>2.5</v>
      </c>
      <c r="T65" t="s">
        <v>895</v>
      </c>
      <c r="U65">
        <v>58</v>
      </c>
      <c r="V65">
        <v>3.0000000000000001E-3</v>
      </c>
      <c r="W65">
        <v>8.9999999999999993E-3</v>
      </c>
      <c r="X65">
        <v>1000000000</v>
      </c>
      <c r="Y65">
        <v>1000000000</v>
      </c>
      <c r="Z65">
        <v>1000000000</v>
      </c>
      <c r="AA65">
        <v>1000000000</v>
      </c>
      <c r="AB65">
        <v>1000000000</v>
      </c>
      <c r="AC65">
        <v>8.9999999999999993E-3</v>
      </c>
      <c r="AD65">
        <v>1000000000</v>
      </c>
      <c r="AE65">
        <v>8.9999999999999993E-3</v>
      </c>
      <c r="AF65" t="s">
        <v>2053</v>
      </c>
      <c r="AG65" t="s">
        <v>2053</v>
      </c>
      <c r="AH65">
        <v>1</v>
      </c>
      <c r="AI65">
        <v>2</v>
      </c>
      <c r="AJ65">
        <v>30</v>
      </c>
      <c r="AK65" t="s">
        <v>2053</v>
      </c>
      <c r="AL65" t="s">
        <v>2053</v>
      </c>
      <c r="AM65" t="s">
        <v>2053</v>
      </c>
      <c r="AN65" t="s">
        <v>2053</v>
      </c>
      <c r="AO65" t="s">
        <v>2053</v>
      </c>
      <c r="AP65" t="s">
        <v>2053</v>
      </c>
      <c r="AQ65" t="s">
        <v>2053</v>
      </c>
      <c r="AR65" t="s">
        <v>2053</v>
      </c>
      <c r="AS65" t="s">
        <v>2053</v>
      </c>
      <c r="AT65" t="s">
        <v>2053</v>
      </c>
      <c r="AU65" t="s">
        <v>2053</v>
      </c>
      <c r="AV65" t="s">
        <v>2053</v>
      </c>
      <c r="AW65" t="s">
        <v>2053</v>
      </c>
      <c r="AX65" t="s">
        <v>2053</v>
      </c>
      <c r="AY65" t="s">
        <v>2053</v>
      </c>
      <c r="AZ65" t="s">
        <v>2053</v>
      </c>
    </row>
    <row r="66" spans="1:52" x14ac:dyDescent="0.2">
      <c r="A66" t="s">
        <v>831</v>
      </c>
      <c r="B66">
        <v>1387</v>
      </c>
      <c r="C66" t="s">
        <v>895</v>
      </c>
      <c r="D66">
        <v>58</v>
      </c>
      <c r="E66">
        <v>1E-3</v>
      </c>
      <c r="F66">
        <v>2.5000000000000001E-3</v>
      </c>
      <c r="G66">
        <v>2.5000000000000001E-3</v>
      </c>
      <c r="H66">
        <v>5</v>
      </c>
      <c r="I66">
        <v>6.7</v>
      </c>
      <c r="J66">
        <v>6.7</v>
      </c>
      <c r="K66">
        <v>1000000000</v>
      </c>
      <c r="L66">
        <v>1000000000</v>
      </c>
      <c r="M66">
        <v>6.7</v>
      </c>
      <c r="N66" t="s">
        <v>2053</v>
      </c>
      <c r="O66" t="s">
        <v>896</v>
      </c>
      <c r="P66">
        <v>14</v>
      </c>
      <c r="Q66">
        <v>5.0000000000000001E-3</v>
      </c>
      <c r="R66">
        <v>1000000000</v>
      </c>
      <c r="S66">
        <v>1</v>
      </c>
      <c r="T66" t="s">
        <v>895</v>
      </c>
      <c r="U66">
        <v>58</v>
      </c>
      <c r="V66">
        <v>1E-3</v>
      </c>
      <c r="W66">
        <v>2.5000000000000001E-3</v>
      </c>
      <c r="X66">
        <v>7.0000000000000001E-3</v>
      </c>
      <c r="Y66">
        <v>1000000000</v>
      </c>
      <c r="Z66">
        <v>1000000000</v>
      </c>
      <c r="AA66">
        <v>1000000000</v>
      </c>
      <c r="AB66">
        <v>1000000000</v>
      </c>
      <c r="AC66">
        <v>7.0000000000000001E-3</v>
      </c>
      <c r="AD66">
        <v>1000000000</v>
      </c>
      <c r="AE66">
        <v>6.7</v>
      </c>
      <c r="AF66" t="s">
        <v>2053</v>
      </c>
      <c r="AG66" t="s">
        <v>2053</v>
      </c>
      <c r="AH66">
        <v>1</v>
      </c>
      <c r="AI66">
        <v>2</v>
      </c>
      <c r="AJ66">
        <v>30</v>
      </c>
      <c r="AK66" t="s">
        <v>2053</v>
      </c>
      <c r="AL66" t="s">
        <v>2053</v>
      </c>
      <c r="AM66" t="s">
        <v>2053</v>
      </c>
      <c r="AN66" t="s">
        <v>2053</v>
      </c>
      <c r="AO66" t="s">
        <v>2053</v>
      </c>
      <c r="AP66" t="s">
        <v>2053</v>
      </c>
      <c r="AQ66" t="s">
        <v>2053</v>
      </c>
      <c r="AR66" t="s">
        <v>2053</v>
      </c>
      <c r="AS66" t="s">
        <v>2053</v>
      </c>
      <c r="AT66" t="s">
        <v>2053</v>
      </c>
      <c r="AU66" t="s">
        <v>2053</v>
      </c>
      <c r="AV66" t="s">
        <v>2053</v>
      </c>
      <c r="AW66" t="s">
        <v>2053</v>
      </c>
      <c r="AX66" t="s">
        <v>2053</v>
      </c>
      <c r="AY66" t="s">
        <v>2053</v>
      </c>
      <c r="AZ66" t="s">
        <v>2053</v>
      </c>
    </row>
    <row r="67" spans="1:52" x14ac:dyDescent="0.2">
      <c r="A67" t="s">
        <v>91</v>
      </c>
      <c r="B67">
        <v>861</v>
      </c>
      <c r="C67" t="s">
        <v>895</v>
      </c>
      <c r="D67">
        <v>58</v>
      </c>
      <c r="E67">
        <v>1E-3</v>
      </c>
      <c r="F67">
        <v>8.5000000000000006E-3</v>
      </c>
      <c r="G67">
        <v>2.7E-2</v>
      </c>
      <c r="H67">
        <v>1.4</v>
      </c>
      <c r="I67">
        <v>2</v>
      </c>
      <c r="J67">
        <v>2</v>
      </c>
      <c r="K67">
        <v>1000000000</v>
      </c>
      <c r="L67">
        <v>1000000000</v>
      </c>
      <c r="M67">
        <v>2</v>
      </c>
      <c r="N67" t="s">
        <v>2053</v>
      </c>
      <c r="O67" t="s">
        <v>896</v>
      </c>
      <c r="P67">
        <v>14</v>
      </c>
      <c r="Q67">
        <v>5.0000000000000001E-3</v>
      </c>
      <c r="R67">
        <v>1000000000</v>
      </c>
      <c r="S67">
        <v>0.5</v>
      </c>
      <c r="T67" t="s">
        <v>895</v>
      </c>
      <c r="U67">
        <v>58</v>
      </c>
      <c r="V67">
        <v>1E-3</v>
      </c>
      <c r="W67">
        <v>8.5000000000000006E-3</v>
      </c>
      <c r="X67">
        <v>4.3999999999999997E-2</v>
      </c>
      <c r="Y67">
        <v>1000000000</v>
      </c>
      <c r="Z67">
        <v>1000000000</v>
      </c>
      <c r="AA67">
        <v>1000000000</v>
      </c>
      <c r="AB67">
        <v>1000000000</v>
      </c>
      <c r="AC67">
        <v>4.3999999999999997E-2</v>
      </c>
      <c r="AD67">
        <v>0.02</v>
      </c>
      <c r="AE67">
        <v>2</v>
      </c>
      <c r="AF67" t="s">
        <v>2053</v>
      </c>
      <c r="AG67" t="s">
        <v>2053</v>
      </c>
      <c r="AH67">
        <v>1</v>
      </c>
      <c r="AI67">
        <v>2</v>
      </c>
      <c r="AJ67">
        <v>30</v>
      </c>
      <c r="AK67" t="s">
        <v>2053</v>
      </c>
      <c r="AL67" t="s">
        <v>2053</v>
      </c>
      <c r="AM67" t="s">
        <v>2053</v>
      </c>
      <c r="AN67" t="s">
        <v>2053</v>
      </c>
      <c r="AO67" t="s">
        <v>2053</v>
      </c>
      <c r="AP67" t="s">
        <v>2053</v>
      </c>
      <c r="AQ67" t="s">
        <v>2053</v>
      </c>
      <c r="AR67" t="s">
        <v>2053</v>
      </c>
      <c r="AS67" t="s">
        <v>2053</v>
      </c>
      <c r="AT67" t="s">
        <v>2053</v>
      </c>
      <c r="AU67" t="s">
        <v>2053</v>
      </c>
      <c r="AV67" t="s">
        <v>2053</v>
      </c>
      <c r="AW67" t="s">
        <v>2053</v>
      </c>
      <c r="AX67" t="s">
        <v>2053</v>
      </c>
      <c r="AY67" t="s">
        <v>2053</v>
      </c>
      <c r="AZ67" t="s">
        <v>2053</v>
      </c>
    </row>
    <row r="68" spans="1:52" x14ac:dyDescent="0.2">
      <c r="A68" t="s">
        <v>902</v>
      </c>
      <c r="B68">
        <v>4318</v>
      </c>
      <c r="C68" t="s">
        <v>895</v>
      </c>
      <c r="D68">
        <v>58</v>
      </c>
      <c r="E68">
        <v>1000000000</v>
      </c>
      <c r="F68">
        <v>1000000000</v>
      </c>
      <c r="G68">
        <v>1000000000</v>
      </c>
      <c r="H68">
        <v>1000000000</v>
      </c>
      <c r="I68">
        <v>1000000000</v>
      </c>
      <c r="J68">
        <v>1000000000</v>
      </c>
      <c r="K68">
        <v>1000000000</v>
      </c>
      <c r="L68">
        <v>1000000000</v>
      </c>
      <c r="M68">
        <v>1000000000</v>
      </c>
      <c r="N68" t="s">
        <v>2053</v>
      </c>
      <c r="O68" t="s">
        <v>896</v>
      </c>
      <c r="P68">
        <v>14</v>
      </c>
      <c r="Q68">
        <v>1000000000</v>
      </c>
      <c r="R68">
        <v>1000000000</v>
      </c>
      <c r="S68">
        <v>1000000000</v>
      </c>
      <c r="T68" t="s">
        <v>895</v>
      </c>
      <c r="U68">
        <v>58</v>
      </c>
      <c r="V68">
        <v>1000000000</v>
      </c>
      <c r="W68">
        <v>2</v>
      </c>
      <c r="X68">
        <v>1000000000</v>
      </c>
      <c r="Y68">
        <v>30</v>
      </c>
      <c r="Z68">
        <v>30</v>
      </c>
      <c r="AA68">
        <v>1000000000</v>
      </c>
      <c r="AB68">
        <v>1000000000</v>
      </c>
      <c r="AC68">
        <v>2</v>
      </c>
      <c r="AD68">
        <v>1000000000</v>
      </c>
      <c r="AE68">
        <v>1000000000</v>
      </c>
      <c r="AF68" t="s">
        <v>2053</v>
      </c>
      <c r="AG68" t="s">
        <v>2053</v>
      </c>
      <c r="AH68">
        <v>1</v>
      </c>
      <c r="AI68">
        <v>2</v>
      </c>
      <c r="AJ68">
        <v>30</v>
      </c>
      <c r="AK68" t="s">
        <v>2053</v>
      </c>
      <c r="AL68" t="s">
        <v>2053</v>
      </c>
      <c r="AM68" t="s">
        <v>2053</v>
      </c>
      <c r="AN68" t="s">
        <v>2053</v>
      </c>
      <c r="AO68" t="s">
        <v>2053</v>
      </c>
      <c r="AP68" t="s">
        <v>2053</v>
      </c>
      <c r="AQ68" t="s">
        <v>2053</v>
      </c>
      <c r="AR68" t="s">
        <v>2053</v>
      </c>
      <c r="AS68" t="s">
        <v>2053</v>
      </c>
      <c r="AT68" t="s">
        <v>2053</v>
      </c>
      <c r="AU68" t="s">
        <v>2053</v>
      </c>
      <c r="AV68" t="s">
        <v>2053</v>
      </c>
      <c r="AW68" t="s">
        <v>2053</v>
      </c>
      <c r="AX68" t="s">
        <v>2053</v>
      </c>
      <c r="AY68" t="s">
        <v>2053</v>
      </c>
      <c r="AZ68" t="s">
        <v>2053</v>
      </c>
    </row>
    <row r="69" spans="1:52" x14ac:dyDescent="0.2">
      <c r="A69" t="s">
        <v>903</v>
      </c>
      <c r="B69">
        <v>1248</v>
      </c>
      <c r="C69" t="s">
        <v>895</v>
      </c>
      <c r="D69">
        <v>58</v>
      </c>
      <c r="E69">
        <v>1000000000</v>
      </c>
      <c r="F69">
        <v>4.4999999999999998E-2</v>
      </c>
      <c r="G69">
        <v>4.4999999999999998E-2</v>
      </c>
      <c r="H69">
        <v>5.4</v>
      </c>
      <c r="I69">
        <v>5.4</v>
      </c>
      <c r="J69">
        <v>5.4</v>
      </c>
      <c r="K69">
        <v>1000000000</v>
      </c>
      <c r="L69">
        <v>1000000000</v>
      </c>
      <c r="M69">
        <v>5.4</v>
      </c>
      <c r="N69" t="s">
        <v>2053</v>
      </c>
      <c r="O69" t="s">
        <v>896</v>
      </c>
      <c r="P69">
        <v>14</v>
      </c>
      <c r="Q69">
        <v>1000000000</v>
      </c>
      <c r="R69">
        <v>1000000000</v>
      </c>
      <c r="S69">
        <v>100</v>
      </c>
      <c r="T69" t="s">
        <v>895</v>
      </c>
      <c r="U69">
        <v>58</v>
      </c>
      <c r="V69">
        <v>1000000000</v>
      </c>
      <c r="W69">
        <v>4.4999999999999998E-2</v>
      </c>
      <c r="X69">
        <v>1000000000</v>
      </c>
      <c r="Y69">
        <v>1000000000</v>
      </c>
      <c r="Z69">
        <v>1000000000</v>
      </c>
      <c r="AA69">
        <v>1000000000</v>
      </c>
      <c r="AB69">
        <v>1000000000</v>
      </c>
      <c r="AC69">
        <v>4.4999999999999998E-2</v>
      </c>
      <c r="AD69">
        <v>1000000000</v>
      </c>
      <c r="AE69">
        <v>4.4999999999999998E-2</v>
      </c>
      <c r="AF69" t="s">
        <v>2053</v>
      </c>
      <c r="AG69" t="s">
        <v>2053</v>
      </c>
      <c r="AH69">
        <v>1</v>
      </c>
      <c r="AI69">
        <v>2</v>
      </c>
      <c r="AJ69">
        <v>30</v>
      </c>
      <c r="AK69" t="s">
        <v>2053</v>
      </c>
      <c r="AL69" t="s">
        <v>2053</v>
      </c>
      <c r="AM69" t="s">
        <v>2053</v>
      </c>
      <c r="AN69" t="s">
        <v>2053</v>
      </c>
      <c r="AO69" t="s">
        <v>2053</v>
      </c>
      <c r="AP69" t="s">
        <v>2053</v>
      </c>
      <c r="AQ69" t="s">
        <v>2053</v>
      </c>
      <c r="AR69" t="s">
        <v>2053</v>
      </c>
      <c r="AS69" t="s">
        <v>2053</v>
      </c>
      <c r="AT69" t="s">
        <v>2053</v>
      </c>
      <c r="AU69" t="s">
        <v>2053</v>
      </c>
      <c r="AV69" t="s">
        <v>2053</v>
      </c>
      <c r="AW69" t="s">
        <v>2053</v>
      </c>
      <c r="AX69" t="s">
        <v>2053</v>
      </c>
      <c r="AY69" t="s">
        <v>2053</v>
      </c>
      <c r="AZ69" t="s">
        <v>2053</v>
      </c>
    </row>
    <row r="70" spans="1:52" x14ac:dyDescent="0.2">
      <c r="A70" t="s">
        <v>826</v>
      </c>
      <c r="B70">
        <v>615</v>
      </c>
      <c r="C70" t="s">
        <v>895</v>
      </c>
      <c r="D70">
        <v>58</v>
      </c>
      <c r="E70">
        <v>1000000000</v>
      </c>
      <c r="F70">
        <v>0.2</v>
      </c>
      <c r="G70">
        <v>0.2</v>
      </c>
      <c r="H70">
        <v>6</v>
      </c>
      <c r="I70">
        <v>22</v>
      </c>
      <c r="J70">
        <v>22</v>
      </c>
      <c r="K70">
        <v>1000000000</v>
      </c>
      <c r="L70">
        <v>1000000000</v>
      </c>
      <c r="M70">
        <v>22</v>
      </c>
      <c r="N70" t="s">
        <v>2053</v>
      </c>
      <c r="O70" t="s">
        <v>896</v>
      </c>
      <c r="P70">
        <v>14</v>
      </c>
      <c r="Q70">
        <v>1000000000</v>
      </c>
      <c r="R70">
        <v>1000000000</v>
      </c>
      <c r="S70">
        <v>30</v>
      </c>
      <c r="T70" t="s">
        <v>895</v>
      </c>
      <c r="U70">
        <v>58</v>
      </c>
      <c r="V70">
        <v>1000000000</v>
      </c>
      <c r="W70">
        <v>0.2</v>
      </c>
      <c r="X70">
        <v>1000000000</v>
      </c>
      <c r="Y70">
        <v>1000000000</v>
      </c>
      <c r="Z70">
        <v>1000000000</v>
      </c>
      <c r="AA70">
        <v>1000000000</v>
      </c>
      <c r="AB70">
        <v>1000000000</v>
      </c>
      <c r="AC70">
        <v>0.2</v>
      </c>
      <c r="AD70">
        <v>1000000000</v>
      </c>
      <c r="AE70">
        <v>0.2</v>
      </c>
      <c r="AF70" t="s">
        <v>2053</v>
      </c>
      <c r="AG70" t="s">
        <v>2053</v>
      </c>
      <c r="AH70">
        <v>1</v>
      </c>
      <c r="AI70">
        <v>2</v>
      </c>
      <c r="AJ70">
        <v>30</v>
      </c>
      <c r="AK70" t="s">
        <v>2053</v>
      </c>
      <c r="AL70" t="s">
        <v>2053</v>
      </c>
      <c r="AM70" t="s">
        <v>2053</v>
      </c>
      <c r="AN70" t="s">
        <v>2053</v>
      </c>
      <c r="AO70" t="s">
        <v>2053</v>
      </c>
      <c r="AP70" t="s">
        <v>2053</v>
      </c>
      <c r="AQ70" t="s">
        <v>2053</v>
      </c>
      <c r="AR70" t="s">
        <v>2053</v>
      </c>
      <c r="AS70" t="s">
        <v>2053</v>
      </c>
      <c r="AT70" t="s">
        <v>2053</v>
      </c>
      <c r="AU70" t="s">
        <v>2053</v>
      </c>
      <c r="AV70" t="s">
        <v>2053</v>
      </c>
      <c r="AW70" t="s">
        <v>2053</v>
      </c>
      <c r="AX70" t="s">
        <v>2053</v>
      </c>
      <c r="AY70" t="s">
        <v>2053</v>
      </c>
      <c r="AZ70" t="s">
        <v>2053</v>
      </c>
    </row>
    <row r="71" spans="1:52" x14ac:dyDescent="0.2">
      <c r="A71" t="s">
        <v>827</v>
      </c>
      <c r="B71">
        <v>1600</v>
      </c>
      <c r="C71" t="s">
        <v>895</v>
      </c>
      <c r="D71">
        <v>58</v>
      </c>
      <c r="E71">
        <v>1000000000</v>
      </c>
      <c r="F71">
        <v>3.0000000000000001E-3</v>
      </c>
      <c r="G71">
        <v>3.0000000000000001E-3</v>
      </c>
      <c r="H71">
        <v>6</v>
      </c>
      <c r="I71">
        <v>22</v>
      </c>
      <c r="J71">
        <v>22</v>
      </c>
      <c r="K71">
        <v>1000000000</v>
      </c>
      <c r="L71">
        <v>1000000000</v>
      </c>
      <c r="M71">
        <v>22</v>
      </c>
      <c r="N71" t="s">
        <v>2053</v>
      </c>
      <c r="O71" t="s">
        <v>896</v>
      </c>
      <c r="P71">
        <v>14</v>
      </c>
      <c r="Q71">
        <v>1000000000</v>
      </c>
      <c r="R71">
        <v>1000000000</v>
      </c>
      <c r="S71">
        <v>10</v>
      </c>
      <c r="T71" t="s">
        <v>895</v>
      </c>
      <c r="U71">
        <v>58</v>
      </c>
      <c r="V71">
        <v>1000000000</v>
      </c>
      <c r="W71">
        <v>3.0000000000000001E-3</v>
      </c>
      <c r="X71">
        <v>1000000000</v>
      </c>
      <c r="Y71">
        <v>1000000000</v>
      </c>
      <c r="Z71">
        <v>1000000000</v>
      </c>
      <c r="AA71">
        <v>1000000000</v>
      </c>
      <c r="AB71">
        <v>1000000000</v>
      </c>
      <c r="AC71">
        <v>3.0000000000000001E-3</v>
      </c>
      <c r="AD71">
        <v>1000000000</v>
      </c>
      <c r="AE71">
        <v>3.0000000000000001E-3</v>
      </c>
      <c r="AF71" t="s">
        <v>2053</v>
      </c>
      <c r="AG71" t="s">
        <v>2053</v>
      </c>
      <c r="AH71">
        <v>1</v>
      </c>
      <c r="AI71">
        <v>2</v>
      </c>
      <c r="AJ71">
        <v>30</v>
      </c>
      <c r="AK71" t="s">
        <v>2053</v>
      </c>
      <c r="AL71" t="s">
        <v>2053</v>
      </c>
      <c r="AM71" t="s">
        <v>2053</v>
      </c>
      <c r="AN71" t="s">
        <v>2053</v>
      </c>
      <c r="AO71" t="s">
        <v>2053</v>
      </c>
      <c r="AP71" t="s">
        <v>2053</v>
      </c>
      <c r="AQ71" t="s">
        <v>2053</v>
      </c>
      <c r="AR71" t="s">
        <v>2053</v>
      </c>
      <c r="AS71" t="s">
        <v>2053</v>
      </c>
      <c r="AT71" t="s">
        <v>2053</v>
      </c>
      <c r="AU71" t="s">
        <v>2053</v>
      </c>
      <c r="AV71" t="s">
        <v>2053</v>
      </c>
      <c r="AW71" t="s">
        <v>2053</v>
      </c>
      <c r="AX71" t="s">
        <v>2053</v>
      </c>
      <c r="AY71" t="s">
        <v>2053</v>
      </c>
      <c r="AZ71" t="s">
        <v>2053</v>
      </c>
    </row>
    <row r="72" spans="1:52" x14ac:dyDescent="0.2">
      <c r="A72" t="s">
        <v>828</v>
      </c>
      <c r="B72">
        <v>1537</v>
      </c>
      <c r="C72" t="s">
        <v>895</v>
      </c>
      <c r="D72">
        <v>58</v>
      </c>
      <c r="E72">
        <v>1000000000</v>
      </c>
      <c r="F72">
        <v>1.4999999999999999E-2</v>
      </c>
      <c r="G72">
        <v>1</v>
      </c>
      <c r="H72">
        <v>6</v>
      </c>
      <c r="I72">
        <v>21</v>
      </c>
      <c r="J72">
        <v>21</v>
      </c>
      <c r="K72">
        <v>1000000000</v>
      </c>
      <c r="L72">
        <v>1000000000</v>
      </c>
      <c r="M72">
        <v>21</v>
      </c>
      <c r="N72" t="s">
        <v>2053</v>
      </c>
      <c r="O72" t="s">
        <v>896</v>
      </c>
      <c r="P72">
        <v>14</v>
      </c>
      <c r="Q72">
        <v>1000000000</v>
      </c>
      <c r="R72">
        <v>1000000000</v>
      </c>
      <c r="S72">
        <v>10</v>
      </c>
      <c r="T72" t="s">
        <v>895</v>
      </c>
      <c r="U72">
        <v>58</v>
      </c>
      <c r="V72">
        <v>1000000000</v>
      </c>
      <c r="W72">
        <v>1.4999999999999999E-2</v>
      </c>
      <c r="X72">
        <v>1000000000</v>
      </c>
      <c r="Y72">
        <v>1000000000</v>
      </c>
      <c r="Z72">
        <v>1000000000</v>
      </c>
      <c r="AA72">
        <v>1000000000</v>
      </c>
      <c r="AB72">
        <v>1000000000</v>
      </c>
      <c r="AC72">
        <v>1.4999999999999999E-2</v>
      </c>
      <c r="AD72">
        <v>1000000000</v>
      </c>
      <c r="AE72">
        <v>1.4999999999999999E-2</v>
      </c>
      <c r="AF72" t="s">
        <v>2053</v>
      </c>
      <c r="AG72" t="s">
        <v>2053</v>
      </c>
      <c r="AH72">
        <v>1</v>
      </c>
      <c r="AI72">
        <v>2</v>
      </c>
      <c r="AJ72">
        <v>30</v>
      </c>
      <c r="AK72" t="s">
        <v>2053</v>
      </c>
      <c r="AL72" t="s">
        <v>2053</v>
      </c>
      <c r="AM72" t="s">
        <v>2053</v>
      </c>
      <c r="AN72" t="s">
        <v>2053</v>
      </c>
      <c r="AO72" t="s">
        <v>2053</v>
      </c>
      <c r="AP72" t="s">
        <v>2053</v>
      </c>
      <c r="AQ72" t="s">
        <v>2053</v>
      </c>
      <c r="AR72" t="s">
        <v>2053</v>
      </c>
      <c r="AS72" t="s">
        <v>2053</v>
      </c>
      <c r="AT72" t="s">
        <v>2053</v>
      </c>
      <c r="AU72" t="s">
        <v>2053</v>
      </c>
      <c r="AV72" t="s">
        <v>2053</v>
      </c>
      <c r="AW72" t="s">
        <v>2053</v>
      </c>
      <c r="AX72" t="s">
        <v>2053</v>
      </c>
      <c r="AY72" t="s">
        <v>2053</v>
      </c>
      <c r="AZ72" t="s">
        <v>2053</v>
      </c>
    </row>
    <row r="73" spans="1:52" x14ac:dyDescent="0.2">
      <c r="A73" t="s">
        <v>642</v>
      </c>
      <c r="B73">
        <v>1390</v>
      </c>
      <c r="C73" t="s">
        <v>895</v>
      </c>
      <c r="D73">
        <v>58</v>
      </c>
      <c r="E73">
        <v>1000000000</v>
      </c>
      <c r="F73">
        <v>3.0000000000000001E-3</v>
      </c>
      <c r="G73">
        <v>1.4</v>
      </c>
      <c r="H73">
        <v>5</v>
      </c>
      <c r="I73">
        <v>12</v>
      </c>
      <c r="J73">
        <v>12</v>
      </c>
      <c r="K73">
        <v>1000000000</v>
      </c>
      <c r="L73">
        <v>1000000000</v>
      </c>
      <c r="M73">
        <v>12</v>
      </c>
      <c r="N73" t="s">
        <v>2053</v>
      </c>
      <c r="O73" t="s">
        <v>896</v>
      </c>
      <c r="P73">
        <v>14</v>
      </c>
      <c r="Q73">
        <v>1000000000</v>
      </c>
      <c r="R73">
        <v>1000000000</v>
      </c>
      <c r="S73">
        <v>3</v>
      </c>
      <c r="T73" t="s">
        <v>895</v>
      </c>
      <c r="U73">
        <v>58</v>
      </c>
      <c r="V73">
        <v>3.0000000000000001E-3</v>
      </c>
      <c r="W73">
        <v>3.0000000000000001E-3</v>
      </c>
      <c r="X73">
        <v>1.6E-2</v>
      </c>
      <c r="Y73">
        <v>5</v>
      </c>
      <c r="Z73">
        <v>5</v>
      </c>
      <c r="AA73">
        <v>1000000000</v>
      </c>
      <c r="AB73">
        <v>1000000000</v>
      </c>
      <c r="AC73">
        <v>1.6E-2</v>
      </c>
      <c r="AD73">
        <v>1000000000</v>
      </c>
      <c r="AE73">
        <v>12</v>
      </c>
      <c r="AF73" t="s">
        <v>2053</v>
      </c>
      <c r="AG73" t="s">
        <v>2053</v>
      </c>
      <c r="AH73">
        <v>1</v>
      </c>
      <c r="AI73">
        <v>2</v>
      </c>
      <c r="AJ73">
        <v>30</v>
      </c>
      <c r="AK73" t="s">
        <v>2053</v>
      </c>
      <c r="AL73" t="s">
        <v>2053</v>
      </c>
      <c r="AM73" t="s">
        <v>2053</v>
      </c>
      <c r="AN73" t="s">
        <v>2053</v>
      </c>
      <c r="AO73" t="s">
        <v>2053</v>
      </c>
      <c r="AP73" t="s">
        <v>2053</v>
      </c>
      <c r="AQ73" t="s">
        <v>2053</v>
      </c>
      <c r="AR73" t="s">
        <v>2053</v>
      </c>
      <c r="AS73" t="s">
        <v>2053</v>
      </c>
      <c r="AT73" t="s">
        <v>2053</v>
      </c>
      <c r="AU73" t="s">
        <v>2053</v>
      </c>
      <c r="AV73" t="s">
        <v>2053</v>
      </c>
      <c r="AW73" t="s">
        <v>2053</v>
      </c>
      <c r="AX73" t="s">
        <v>2053</v>
      </c>
      <c r="AY73" t="s">
        <v>2053</v>
      </c>
      <c r="AZ73" t="s">
        <v>2053</v>
      </c>
    </row>
    <row r="74" spans="1:52" x14ac:dyDescent="0.2">
      <c r="A74" t="s">
        <v>829</v>
      </c>
      <c r="B74">
        <v>482</v>
      </c>
      <c r="C74" t="s">
        <v>895</v>
      </c>
      <c r="D74">
        <v>58</v>
      </c>
      <c r="E74">
        <v>1000000000</v>
      </c>
      <c r="F74">
        <v>1000000000</v>
      </c>
      <c r="G74">
        <v>1000000000</v>
      </c>
      <c r="H74">
        <v>1000000000</v>
      </c>
      <c r="I74">
        <v>1000000000</v>
      </c>
      <c r="J74">
        <v>1000000000</v>
      </c>
      <c r="K74">
        <v>1000000000</v>
      </c>
      <c r="L74">
        <v>1000000000</v>
      </c>
      <c r="M74">
        <v>1000000000</v>
      </c>
      <c r="N74" t="s">
        <v>2053</v>
      </c>
      <c r="O74" t="s">
        <v>896</v>
      </c>
      <c r="P74">
        <v>14</v>
      </c>
      <c r="Q74">
        <v>1000000000</v>
      </c>
      <c r="R74">
        <v>1000000000</v>
      </c>
      <c r="S74">
        <v>1000000000</v>
      </c>
      <c r="T74" t="s">
        <v>895</v>
      </c>
      <c r="U74">
        <v>58</v>
      </c>
      <c r="V74">
        <v>1000000000</v>
      </c>
      <c r="W74">
        <v>0.2</v>
      </c>
      <c r="X74">
        <v>1000000000</v>
      </c>
      <c r="Y74">
        <v>10</v>
      </c>
      <c r="Z74">
        <v>10</v>
      </c>
      <c r="AA74">
        <v>1000000000</v>
      </c>
      <c r="AB74">
        <v>1000000000</v>
      </c>
      <c r="AC74">
        <v>0.2</v>
      </c>
      <c r="AD74">
        <v>1000000000</v>
      </c>
      <c r="AE74">
        <v>1000000000</v>
      </c>
      <c r="AF74" t="s">
        <v>2053</v>
      </c>
      <c r="AG74" t="s">
        <v>2053</v>
      </c>
      <c r="AH74">
        <v>1</v>
      </c>
      <c r="AI74">
        <v>2</v>
      </c>
      <c r="AJ74">
        <v>30</v>
      </c>
      <c r="AK74" t="s">
        <v>2053</v>
      </c>
      <c r="AL74" t="s">
        <v>2053</v>
      </c>
      <c r="AM74" t="s">
        <v>2053</v>
      </c>
      <c r="AN74" t="s">
        <v>2053</v>
      </c>
      <c r="AO74" t="s">
        <v>2053</v>
      </c>
      <c r="AP74" t="s">
        <v>2053</v>
      </c>
      <c r="AQ74" t="s">
        <v>2053</v>
      </c>
      <c r="AR74" t="s">
        <v>2053</v>
      </c>
      <c r="AS74" t="s">
        <v>2053</v>
      </c>
      <c r="AT74" t="s">
        <v>2053</v>
      </c>
      <c r="AU74" t="s">
        <v>2053</v>
      </c>
      <c r="AV74" t="s">
        <v>2053</v>
      </c>
      <c r="AW74" t="s">
        <v>2053</v>
      </c>
      <c r="AX74" t="s">
        <v>2053</v>
      </c>
      <c r="AY74" t="s">
        <v>2053</v>
      </c>
      <c r="AZ74" t="s">
        <v>2053</v>
      </c>
    </row>
    <row r="75" spans="1:52" x14ac:dyDescent="0.2">
      <c r="A75" t="s">
        <v>166</v>
      </c>
      <c r="B75">
        <v>554</v>
      </c>
      <c r="C75" t="s">
        <v>895</v>
      </c>
      <c r="D75">
        <v>58</v>
      </c>
      <c r="E75">
        <v>2E-3</v>
      </c>
      <c r="F75">
        <v>0.2</v>
      </c>
      <c r="G75">
        <v>0.2</v>
      </c>
      <c r="H75">
        <v>1</v>
      </c>
      <c r="I75">
        <v>1.7</v>
      </c>
      <c r="J75">
        <v>1.7</v>
      </c>
      <c r="K75">
        <v>1000000000</v>
      </c>
      <c r="L75">
        <v>1000000000</v>
      </c>
      <c r="M75">
        <v>1.7</v>
      </c>
      <c r="N75" t="s">
        <v>2053</v>
      </c>
      <c r="O75" t="s">
        <v>896</v>
      </c>
      <c r="P75">
        <v>14</v>
      </c>
      <c r="Q75">
        <v>0.02</v>
      </c>
      <c r="R75">
        <v>1000000000</v>
      </c>
      <c r="S75">
        <v>1000000000</v>
      </c>
      <c r="T75" t="s">
        <v>895</v>
      </c>
      <c r="U75">
        <v>58</v>
      </c>
      <c r="V75">
        <v>2E-3</v>
      </c>
      <c r="W75">
        <v>1000000000</v>
      </c>
      <c r="X75">
        <v>1000000000</v>
      </c>
      <c r="Y75">
        <v>1000000000</v>
      </c>
      <c r="Z75">
        <v>1000000000</v>
      </c>
      <c r="AA75">
        <v>1000000000</v>
      </c>
      <c r="AB75">
        <v>1000000000</v>
      </c>
      <c r="AC75">
        <v>1000000000</v>
      </c>
      <c r="AD75">
        <v>1000000000</v>
      </c>
      <c r="AE75">
        <v>1.7</v>
      </c>
      <c r="AF75" t="s">
        <v>2053</v>
      </c>
      <c r="AG75" t="s">
        <v>2053</v>
      </c>
      <c r="AH75">
        <v>1</v>
      </c>
      <c r="AI75">
        <v>2</v>
      </c>
      <c r="AJ75">
        <v>30</v>
      </c>
      <c r="AK75" t="s">
        <v>2053</v>
      </c>
      <c r="AL75" t="s">
        <v>2053</v>
      </c>
      <c r="AM75" t="s">
        <v>2053</v>
      </c>
      <c r="AN75" t="s">
        <v>2053</v>
      </c>
      <c r="AO75" t="s">
        <v>2053</v>
      </c>
      <c r="AP75" t="s">
        <v>2053</v>
      </c>
      <c r="AQ75" t="s">
        <v>2053</v>
      </c>
      <c r="AR75" t="s">
        <v>2053</v>
      </c>
      <c r="AS75" t="s">
        <v>2053</v>
      </c>
      <c r="AT75" t="s">
        <v>2053</v>
      </c>
      <c r="AU75" t="s">
        <v>2053</v>
      </c>
      <c r="AV75" t="s">
        <v>2053</v>
      </c>
      <c r="AW75" t="s">
        <v>2053</v>
      </c>
      <c r="AX75" t="s">
        <v>2053</v>
      </c>
      <c r="AY75" t="s">
        <v>2053</v>
      </c>
      <c r="AZ75" t="s">
        <v>2053</v>
      </c>
    </row>
    <row r="76" spans="1:52" x14ac:dyDescent="0.2">
      <c r="A76" t="s">
        <v>167</v>
      </c>
      <c r="B76">
        <v>552</v>
      </c>
      <c r="C76" t="s">
        <v>895</v>
      </c>
      <c r="D76">
        <v>58</v>
      </c>
      <c r="E76">
        <v>2E-3</v>
      </c>
      <c r="F76">
        <v>0.02</v>
      </c>
      <c r="G76">
        <v>0.84</v>
      </c>
      <c r="H76">
        <v>34</v>
      </c>
      <c r="I76">
        <v>34</v>
      </c>
      <c r="J76">
        <v>34</v>
      </c>
      <c r="K76">
        <v>1000000000</v>
      </c>
      <c r="L76">
        <v>1000000000</v>
      </c>
      <c r="M76">
        <v>34</v>
      </c>
      <c r="N76" t="s">
        <v>2053</v>
      </c>
      <c r="O76" t="s">
        <v>896</v>
      </c>
      <c r="P76">
        <v>14</v>
      </c>
      <c r="Q76">
        <v>0.02</v>
      </c>
      <c r="R76">
        <v>1000000000</v>
      </c>
      <c r="S76">
        <v>1000000000</v>
      </c>
      <c r="T76" t="s">
        <v>895</v>
      </c>
      <c r="U76">
        <v>58</v>
      </c>
      <c r="V76">
        <v>2E-3</v>
      </c>
      <c r="W76">
        <v>1000000000</v>
      </c>
      <c r="X76">
        <v>1000000000</v>
      </c>
      <c r="Y76">
        <v>1000000000</v>
      </c>
      <c r="Z76">
        <v>1000000000</v>
      </c>
      <c r="AA76">
        <v>1000000000</v>
      </c>
      <c r="AB76">
        <v>1000000000</v>
      </c>
      <c r="AC76">
        <v>1000000000</v>
      </c>
      <c r="AD76">
        <v>1000000000</v>
      </c>
      <c r="AE76">
        <v>34</v>
      </c>
      <c r="AF76" t="s">
        <v>2053</v>
      </c>
      <c r="AG76" t="s">
        <v>2053</v>
      </c>
      <c r="AH76">
        <v>1</v>
      </c>
      <c r="AI76">
        <v>2</v>
      </c>
      <c r="AJ76">
        <v>30</v>
      </c>
      <c r="AK76" t="s">
        <v>2053</v>
      </c>
      <c r="AL76" t="s">
        <v>2053</v>
      </c>
      <c r="AM76" t="s">
        <v>2053</v>
      </c>
      <c r="AN76" t="s">
        <v>2053</v>
      </c>
      <c r="AO76" t="s">
        <v>2053</v>
      </c>
      <c r="AP76" t="s">
        <v>2053</v>
      </c>
      <c r="AQ76" t="s">
        <v>2053</v>
      </c>
      <c r="AR76" t="s">
        <v>2053</v>
      </c>
      <c r="AS76" t="s">
        <v>2053</v>
      </c>
      <c r="AT76" t="s">
        <v>2053</v>
      </c>
      <c r="AU76" t="s">
        <v>2053</v>
      </c>
      <c r="AV76" t="s">
        <v>2053</v>
      </c>
      <c r="AW76" t="s">
        <v>2053</v>
      </c>
      <c r="AX76" t="s">
        <v>2053</v>
      </c>
      <c r="AY76" t="s">
        <v>2053</v>
      </c>
      <c r="AZ76" t="s">
        <v>2053</v>
      </c>
    </row>
    <row r="77" spans="1:52" x14ac:dyDescent="0.2">
      <c r="A77" t="s">
        <v>168</v>
      </c>
      <c r="B77">
        <v>553</v>
      </c>
      <c r="C77" t="s">
        <v>895</v>
      </c>
      <c r="D77">
        <v>58</v>
      </c>
      <c r="E77">
        <v>2E-3</v>
      </c>
      <c r="F77">
        <v>0.1</v>
      </c>
      <c r="G77">
        <v>0.13</v>
      </c>
      <c r="H77">
        <v>1.3</v>
      </c>
      <c r="I77">
        <v>2.2999999999999998</v>
      </c>
      <c r="J77">
        <v>2.2999999999999998</v>
      </c>
      <c r="K77">
        <v>1000000000</v>
      </c>
      <c r="L77">
        <v>1000000000</v>
      </c>
      <c r="M77">
        <v>2.2999999999999998</v>
      </c>
      <c r="N77" t="s">
        <v>2053</v>
      </c>
      <c r="O77" t="s">
        <v>896</v>
      </c>
      <c r="P77">
        <v>14</v>
      </c>
      <c r="Q77">
        <v>0.02</v>
      </c>
      <c r="R77">
        <v>1000000000</v>
      </c>
      <c r="S77">
        <v>1000000000</v>
      </c>
      <c r="T77" t="s">
        <v>895</v>
      </c>
      <c r="U77">
        <v>58</v>
      </c>
      <c r="V77">
        <v>2E-3</v>
      </c>
      <c r="W77">
        <v>1000000000</v>
      </c>
      <c r="X77">
        <v>1000000000</v>
      </c>
      <c r="Y77">
        <v>1000000000</v>
      </c>
      <c r="Z77">
        <v>1000000000</v>
      </c>
      <c r="AA77">
        <v>1000000000</v>
      </c>
      <c r="AB77">
        <v>1000000000</v>
      </c>
      <c r="AC77">
        <v>1000000000</v>
      </c>
      <c r="AD77">
        <v>1000000000</v>
      </c>
      <c r="AE77">
        <v>2.2999999999999998</v>
      </c>
      <c r="AF77" t="s">
        <v>2053</v>
      </c>
      <c r="AG77" t="s">
        <v>2053</v>
      </c>
      <c r="AH77">
        <v>1</v>
      </c>
      <c r="AI77">
        <v>2</v>
      </c>
      <c r="AJ77">
        <v>30</v>
      </c>
      <c r="AK77" t="s">
        <v>2053</v>
      </c>
      <c r="AL77" t="s">
        <v>2053</v>
      </c>
      <c r="AM77" t="s">
        <v>2053</v>
      </c>
      <c r="AN77" t="s">
        <v>2053</v>
      </c>
      <c r="AO77" t="s">
        <v>2053</v>
      </c>
      <c r="AP77" t="s">
        <v>2053</v>
      </c>
      <c r="AQ77" t="s">
        <v>2053</v>
      </c>
      <c r="AR77" t="s">
        <v>2053</v>
      </c>
      <c r="AS77" t="s">
        <v>2053</v>
      </c>
      <c r="AT77" t="s">
        <v>2053</v>
      </c>
      <c r="AU77" t="s">
        <v>2053</v>
      </c>
      <c r="AV77" t="s">
        <v>2053</v>
      </c>
      <c r="AW77" t="s">
        <v>2053</v>
      </c>
      <c r="AX77" t="s">
        <v>2053</v>
      </c>
      <c r="AY77" t="s">
        <v>2053</v>
      </c>
      <c r="AZ77" t="s">
        <v>2053</v>
      </c>
    </row>
    <row r="78" spans="1:52" x14ac:dyDescent="0.2">
      <c r="A78" t="s">
        <v>173</v>
      </c>
      <c r="B78">
        <v>555</v>
      </c>
      <c r="C78" t="s">
        <v>895</v>
      </c>
      <c r="D78">
        <v>58</v>
      </c>
      <c r="E78">
        <v>6.0000000000000001E-3</v>
      </c>
      <c r="F78">
        <v>1000000000</v>
      </c>
      <c r="G78">
        <v>1000000000</v>
      </c>
      <c r="H78">
        <v>1000000000</v>
      </c>
      <c r="I78">
        <v>1000000000</v>
      </c>
      <c r="J78">
        <v>1000000000</v>
      </c>
      <c r="K78">
        <v>1000000000</v>
      </c>
      <c r="L78">
        <v>1000000000</v>
      </c>
      <c r="M78">
        <v>1000000000</v>
      </c>
      <c r="N78" t="s">
        <v>2053</v>
      </c>
      <c r="O78" t="s">
        <v>896</v>
      </c>
      <c r="P78">
        <v>14</v>
      </c>
      <c r="Q78">
        <v>0.06</v>
      </c>
      <c r="R78">
        <v>1000000000</v>
      </c>
      <c r="S78">
        <v>0.01</v>
      </c>
      <c r="T78" t="s">
        <v>895</v>
      </c>
      <c r="U78">
        <v>58</v>
      </c>
      <c r="V78">
        <v>6.0000000000000001E-3</v>
      </c>
      <c r="W78">
        <v>0.3</v>
      </c>
      <c r="X78">
        <v>0.3</v>
      </c>
      <c r="Y78">
        <v>4</v>
      </c>
      <c r="Z78">
        <v>4</v>
      </c>
      <c r="AA78">
        <v>1000000000</v>
      </c>
      <c r="AB78">
        <v>1000000000</v>
      </c>
      <c r="AC78">
        <v>0.3</v>
      </c>
      <c r="AD78">
        <v>0.02</v>
      </c>
      <c r="AE78">
        <v>1000000000</v>
      </c>
      <c r="AF78" t="s">
        <v>2053</v>
      </c>
      <c r="AG78" t="s">
        <v>2053</v>
      </c>
      <c r="AH78">
        <v>1</v>
      </c>
      <c r="AI78">
        <v>2</v>
      </c>
      <c r="AJ78">
        <v>30</v>
      </c>
      <c r="AK78" t="s">
        <v>2053</v>
      </c>
      <c r="AL78" t="s">
        <v>2053</v>
      </c>
      <c r="AM78" t="s">
        <v>2053</v>
      </c>
      <c r="AN78" t="s">
        <v>2053</v>
      </c>
      <c r="AO78" t="s">
        <v>2053</v>
      </c>
      <c r="AP78" t="s">
        <v>2053</v>
      </c>
      <c r="AQ78" t="s">
        <v>2053</v>
      </c>
      <c r="AR78" t="s">
        <v>2053</v>
      </c>
      <c r="AS78" t="s">
        <v>2053</v>
      </c>
      <c r="AT78" t="s">
        <v>2053</v>
      </c>
      <c r="AU78" t="s">
        <v>2053</v>
      </c>
      <c r="AV78" t="s">
        <v>2053</v>
      </c>
      <c r="AW78" t="s">
        <v>2053</v>
      </c>
      <c r="AX78" t="s">
        <v>2053</v>
      </c>
      <c r="AY78" t="s">
        <v>2053</v>
      </c>
      <c r="AZ78" t="s">
        <v>2053</v>
      </c>
    </row>
    <row r="79" spans="1:52" x14ac:dyDescent="0.2">
      <c r="A79" t="s">
        <v>98</v>
      </c>
      <c r="B79">
        <v>268</v>
      </c>
      <c r="C79" t="s">
        <v>895</v>
      </c>
      <c r="D79">
        <v>58</v>
      </c>
      <c r="E79">
        <v>1E-3</v>
      </c>
      <c r="F79">
        <v>1000000000</v>
      </c>
      <c r="G79">
        <v>1000000000</v>
      </c>
      <c r="H79">
        <v>1000000000</v>
      </c>
      <c r="I79">
        <v>0.32</v>
      </c>
      <c r="J79">
        <v>0.32</v>
      </c>
      <c r="K79">
        <v>1000000000</v>
      </c>
      <c r="L79">
        <v>1000000000</v>
      </c>
      <c r="M79">
        <v>0.32</v>
      </c>
      <c r="N79" t="s">
        <v>2053</v>
      </c>
      <c r="O79" t="s">
        <v>896</v>
      </c>
      <c r="P79">
        <v>14</v>
      </c>
      <c r="Q79">
        <v>0.01</v>
      </c>
      <c r="R79">
        <v>1000000000</v>
      </c>
      <c r="S79">
        <v>1000000000</v>
      </c>
      <c r="T79" t="s">
        <v>895</v>
      </c>
      <c r="U79">
        <v>58</v>
      </c>
      <c r="V79">
        <v>1E-3</v>
      </c>
      <c r="W79">
        <v>8.0000000000000004E-4</v>
      </c>
      <c r="X79">
        <v>1.2999999999999999E-3</v>
      </c>
      <c r="Y79">
        <v>1000000000</v>
      </c>
      <c r="Z79">
        <v>1000000000</v>
      </c>
      <c r="AA79">
        <v>1000000000</v>
      </c>
      <c r="AB79">
        <v>1000000000</v>
      </c>
      <c r="AC79">
        <v>1.2999999999999999E-3</v>
      </c>
      <c r="AD79">
        <v>1000000000</v>
      </c>
      <c r="AE79">
        <v>0.32</v>
      </c>
      <c r="AF79" t="s">
        <v>2053</v>
      </c>
      <c r="AG79" t="s">
        <v>2053</v>
      </c>
      <c r="AH79">
        <v>1</v>
      </c>
      <c r="AI79">
        <v>2</v>
      </c>
      <c r="AJ79">
        <v>30</v>
      </c>
      <c r="AK79" t="s">
        <v>2053</v>
      </c>
      <c r="AL79" t="s">
        <v>2053</v>
      </c>
      <c r="AM79" t="s">
        <v>2053</v>
      </c>
      <c r="AN79" t="s">
        <v>2053</v>
      </c>
      <c r="AO79" t="s">
        <v>2053</v>
      </c>
      <c r="AP79" t="s">
        <v>2053</v>
      </c>
      <c r="AQ79" t="s">
        <v>2053</v>
      </c>
      <c r="AR79" t="s">
        <v>2053</v>
      </c>
      <c r="AS79" t="s">
        <v>2053</v>
      </c>
      <c r="AT79" t="s">
        <v>2053</v>
      </c>
      <c r="AU79" t="s">
        <v>2053</v>
      </c>
      <c r="AV79" t="s">
        <v>2053</v>
      </c>
      <c r="AW79" t="s">
        <v>2053</v>
      </c>
      <c r="AX79" t="s">
        <v>2053</v>
      </c>
      <c r="AY79" t="s">
        <v>2053</v>
      </c>
      <c r="AZ79" t="s">
        <v>2053</v>
      </c>
    </row>
    <row r="80" spans="1:52" x14ac:dyDescent="0.2">
      <c r="A80" t="s">
        <v>99</v>
      </c>
      <c r="B80">
        <v>633</v>
      </c>
      <c r="C80" t="s">
        <v>895</v>
      </c>
      <c r="D80">
        <v>58</v>
      </c>
      <c r="E80">
        <v>1E-3</v>
      </c>
      <c r="F80">
        <v>1000000000</v>
      </c>
      <c r="G80">
        <v>1000000000</v>
      </c>
      <c r="H80">
        <v>1000000000</v>
      </c>
      <c r="I80">
        <v>1000000000</v>
      </c>
      <c r="J80">
        <v>1000000000</v>
      </c>
      <c r="K80">
        <v>1000000000</v>
      </c>
      <c r="L80">
        <v>1000000000</v>
      </c>
      <c r="M80">
        <v>1000000000</v>
      </c>
      <c r="N80" t="s">
        <v>2053</v>
      </c>
      <c r="O80" t="s">
        <v>896</v>
      </c>
      <c r="P80">
        <v>14</v>
      </c>
      <c r="Q80">
        <v>0.01</v>
      </c>
      <c r="R80">
        <v>1000000000</v>
      </c>
      <c r="S80">
        <v>1000000000</v>
      </c>
      <c r="T80" t="s">
        <v>895</v>
      </c>
      <c r="U80">
        <v>58</v>
      </c>
      <c r="V80">
        <v>1E-3</v>
      </c>
      <c r="W80">
        <v>8.0000000000000002E-3</v>
      </c>
      <c r="X80">
        <v>8.0000000000000002E-3</v>
      </c>
      <c r="Y80">
        <v>1000000000</v>
      </c>
      <c r="Z80">
        <v>1000000000</v>
      </c>
      <c r="AA80">
        <v>1000000000</v>
      </c>
      <c r="AB80">
        <v>1000000000</v>
      </c>
      <c r="AC80">
        <v>8.0000000000000002E-3</v>
      </c>
      <c r="AD80">
        <v>1000000000</v>
      </c>
      <c r="AE80">
        <v>1000000000</v>
      </c>
      <c r="AF80" t="s">
        <v>2053</v>
      </c>
      <c r="AG80" t="s">
        <v>2053</v>
      </c>
      <c r="AH80">
        <v>1</v>
      </c>
      <c r="AI80">
        <v>2</v>
      </c>
      <c r="AJ80">
        <v>30</v>
      </c>
      <c r="AK80" t="s">
        <v>2053</v>
      </c>
      <c r="AL80" t="s">
        <v>2053</v>
      </c>
      <c r="AM80" t="s">
        <v>2053</v>
      </c>
      <c r="AN80" t="s">
        <v>2053</v>
      </c>
      <c r="AO80" t="s">
        <v>2053</v>
      </c>
      <c r="AP80" t="s">
        <v>2053</v>
      </c>
      <c r="AQ80" t="s">
        <v>2053</v>
      </c>
      <c r="AR80" t="s">
        <v>2053</v>
      </c>
      <c r="AS80" t="s">
        <v>2053</v>
      </c>
      <c r="AT80" t="s">
        <v>2053</v>
      </c>
      <c r="AU80" t="s">
        <v>2053</v>
      </c>
      <c r="AV80" t="s">
        <v>2053</v>
      </c>
      <c r="AW80" t="s">
        <v>2053</v>
      </c>
      <c r="AX80" t="s">
        <v>2053</v>
      </c>
      <c r="AY80" t="s">
        <v>2053</v>
      </c>
      <c r="AZ80" t="s">
        <v>2053</v>
      </c>
    </row>
    <row r="81" spans="1:52" x14ac:dyDescent="0.2">
      <c r="A81" t="s">
        <v>100</v>
      </c>
      <c r="B81">
        <v>704</v>
      </c>
      <c r="C81" t="s">
        <v>895</v>
      </c>
      <c r="D81">
        <v>58</v>
      </c>
      <c r="E81">
        <v>1E-3</v>
      </c>
      <c r="F81">
        <v>1000000000</v>
      </c>
      <c r="G81">
        <v>1000000000</v>
      </c>
      <c r="H81">
        <v>1000000000</v>
      </c>
      <c r="I81">
        <v>1000000000</v>
      </c>
      <c r="J81">
        <v>1000000000</v>
      </c>
      <c r="K81">
        <v>1000000000</v>
      </c>
      <c r="L81">
        <v>1000000000</v>
      </c>
      <c r="M81">
        <v>1000000000</v>
      </c>
      <c r="N81" t="s">
        <v>2053</v>
      </c>
      <c r="O81" t="s">
        <v>896</v>
      </c>
      <c r="P81">
        <v>14</v>
      </c>
      <c r="Q81">
        <v>0.01</v>
      </c>
      <c r="R81">
        <v>1000000000</v>
      </c>
      <c r="S81">
        <v>1000000000</v>
      </c>
      <c r="T81" t="s">
        <v>895</v>
      </c>
      <c r="U81">
        <v>58</v>
      </c>
      <c r="V81">
        <v>1E-3</v>
      </c>
      <c r="W81">
        <v>3.5000000000000001E-3</v>
      </c>
      <c r="X81">
        <v>3.5000000000000001E-3</v>
      </c>
      <c r="Y81">
        <v>1000000000</v>
      </c>
      <c r="Z81">
        <v>1000000000</v>
      </c>
      <c r="AA81">
        <v>1000000000</v>
      </c>
      <c r="AB81">
        <v>1000000000</v>
      </c>
      <c r="AC81">
        <v>3.5000000000000001E-3</v>
      </c>
      <c r="AD81">
        <v>1000000000</v>
      </c>
      <c r="AE81">
        <v>1000000000</v>
      </c>
      <c r="AF81" t="s">
        <v>2053</v>
      </c>
      <c r="AG81" t="s">
        <v>2053</v>
      </c>
      <c r="AH81">
        <v>1</v>
      </c>
      <c r="AI81">
        <v>2</v>
      </c>
      <c r="AJ81">
        <v>30</v>
      </c>
      <c r="AK81" t="s">
        <v>2053</v>
      </c>
      <c r="AL81" t="s">
        <v>2053</v>
      </c>
      <c r="AM81" t="s">
        <v>2053</v>
      </c>
      <c r="AN81" t="s">
        <v>2053</v>
      </c>
      <c r="AO81" t="s">
        <v>2053</v>
      </c>
      <c r="AP81" t="s">
        <v>2053</v>
      </c>
      <c r="AQ81" t="s">
        <v>2053</v>
      </c>
      <c r="AR81" t="s">
        <v>2053</v>
      </c>
      <c r="AS81" t="s">
        <v>2053</v>
      </c>
      <c r="AT81" t="s">
        <v>2053</v>
      </c>
      <c r="AU81" t="s">
        <v>2053</v>
      </c>
      <c r="AV81" t="s">
        <v>2053</v>
      </c>
      <c r="AW81" t="s">
        <v>2053</v>
      </c>
      <c r="AX81" t="s">
        <v>2053</v>
      </c>
      <c r="AY81" t="s">
        <v>2053</v>
      </c>
      <c r="AZ81" t="s">
        <v>2053</v>
      </c>
    </row>
    <row r="82" spans="1:52" x14ac:dyDescent="0.2">
      <c r="A82" t="s">
        <v>174</v>
      </c>
      <c r="B82">
        <v>689</v>
      </c>
      <c r="C82" t="s">
        <v>895</v>
      </c>
      <c r="D82">
        <v>58</v>
      </c>
      <c r="E82">
        <v>3.0000000000000001E-3</v>
      </c>
      <c r="F82">
        <v>1.4999999999999999E-2</v>
      </c>
      <c r="G82">
        <v>0.04</v>
      </c>
      <c r="H82">
        <v>0.14000000000000001</v>
      </c>
      <c r="I82">
        <v>4</v>
      </c>
      <c r="J82">
        <v>4</v>
      </c>
      <c r="K82">
        <v>1000000000</v>
      </c>
      <c r="L82">
        <v>1000000000</v>
      </c>
      <c r="M82">
        <v>4</v>
      </c>
      <c r="N82" t="s">
        <v>2053</v>
      </c>
      <c r="O82" t="s">
        <v>896</v>
      </c>
      <c r="P82">
        <v>14</v>
      </c>
      <c r="Q82">
        <v>0.03</v>
      </c>
      <c r="R82">
        <v>1000000000</v>
      </c>
      <c r="S82">
        <v>0.1</v>
      </c>
      <c r="T82" t="s">
        <v>895</v>
      </c>
      <c r="U82">
        <v>58</v>
      </c>
      <c r="V82">
        <v>3.0000000000000001E-3</v>
      </c>
      <c r="W82">
        <v>1.4999999999999999E-2</v>
      </c>
      <c r="X82">
        <v>1.4999999999999999E-2</v>
      </c>
      <c r="Y82">
        <v>4</v>
      </c>
      <c r="Z82">
        <v>4</v>
      </c>
      <c r="AA82">
        <v>1000000000</v>
      </c>
      <c r="AB82">
        <v>1000000000</v>
      </c>
      <c r="AC82">
        <v>1.4999999999999999E-2</v>
      </c>
      <c r="AD82">
        <v>1000000000</v>
      </c>
      <c r="AE82">
        <v>4</v>
      </c>
      <c r="AF82" t="s">
        <v>2053</v>
      </c>
      <c r="AG82" t="s">
        <v>2053</v>
      </c>
      <c r="AH82">
        <v>1</v>
      </c>
      <c r="AI82">
        <v>2</v>
      </c>
      <c r="AJ82">
        <v>30</v>
      </c>
      <c r="AK82" t="s">
        <v>2053</v>
      </c>
      <c r="AL82" t="s">
        <v>2053</v>
      </c>
      <c r="AM82" t="s">
        <v>2053</v>
      </c>
      <c r="AN82" t="s">
        <v>2053</v>
      </c>
      <c r="AO82" t="s">
        <v>2053</v>
      </c>
      <c r="AP82" t="s">
        <v>2053</v>
      </c>
      <c r="AQ82" t="s">
        <v>2053</v>
      </c>
      <c r="AR82" t="s">
        <v>2053</v>
      </c>
      <c r="AS82" t="s">
        <v>2053</v>
      </c>
      <c r="AT82" t="s">
        <v>2053</v>
      </c>
      <c r="AU82" t="s">
        <v>2053</v>
      </c>
      <c r="AV82" t="s">
        <v>2053</v>
      </c>
      <c r="AW82" t="s">
        <v>2053</v>
      </c>
      <c r="AX82" t="s">
        <v>2053</v>
      </c>
      <c r="AY82" t="s">
        <v>2053</v>
      </c>
      <c r="AZ82" t="s">
        <v>2053</v>
      </c>
    </row>
    <row r="83" spans="1:52" x14ac:dyDescent="0.2">
      <c r="A83" t="s">
        <v>101</v>
      </c>
      <c r="B83">
        <v>907</v>
      </c>
      <c r="C83" t="s">
        <v>895</v>
      </c>
      <c r="D83">
        <v>58</v>
      </c>
      <c r="E83">
        <v>1E-3</v>
      </c>
      <c r="F83">
        <v>1000000000</v>
      </c>
      <c r="G83">
        <v>1000000000</v>
      </c>
      <c r="H83">
        <v>1000000000</v>
      </c>
      <c r="I83">
        <v>1000000000</v>
      </c>
      <c r="J83">
        <v>1000000000</v>
      </c>
      <c r="K83">
        <v>1000000000</v>
      </c>
      <c r="L83">
        <v>1000000000</v>
      </c>
      <c r="M83">
        <v>1000000000</v>
      </c>
      <c r="N83" t="s">
        <v>2053</v>
      </c>
      <c r="O83" t="s">
        <v>896</v>
      </c>
      <c r="P83">
        <v>14</v>
      </c>
      <c r="Q83">
        <v>1000000000</v>
      </c>
      <c r="R83">
        <v>1000000000</v>
      </c>
      <c r="S83">
        <v>1000000000</v>
      </c>
      <c r="T83" t="s">
        <v>895</v>
      </c>
      <c r="U83">
        <v>58</v>
      </c>
      <c r="V83">
        <v>1E-3</v>
      </c>
      <c r="W83">
        <v>1E-3</v>
      </c>
      <c r="X83">
        <v>1000000000</v>
      </c>
      <c r="Y83">
        <v>1000000000</v>
      </c>
      <c r="Z83">
        <v>1000000000</v>
      </c>
      <c r="AA83">
        <v>1000000000</v>
      </c>
      <c r="AB83">
        <v>1000000000</v>
      </c>
      <c r="AC83">
        <v>1E-3</v>
      </c>
      <c r="AD83">
        <v>1000000000</v>
      </c>
      <c r="AE83">
        <v>1000000000</v>
      </c>
      <c r="AF83" t="s">
        <v>2053</v>
      </c>
      <c r="AG83" t="s">
        <v>2053</v>
      </c>
      <c r="AH83">
        <v>1</v>
      </c>
      <c r="AI83">
        <v>2</v>
      </c>
      <c r="AJ83">
        <v>30</v>
      </c>
      <c r="AK83" t="s">
        <v>2053</v>
      </c>
      <c r="AL83" t="s">
        <v>2053</v>
      </c>
      <c r="AM83" t="s">
        <v>2053</v>
      </c>
      <c r="AN83" t="s">
        <v>2053</v>
      </c>
      <c r="AO83" t="s">
        <v>2053</v>
      </c>
      <c r="AP83" t="s">
        <v>2053</v>
      </c>
      <c r="AQ83" t="s">
        <v>2053</v>
      </c>
      <c r="AR83" t="s">
        <v>2053</v>
      </c>
      <c r="AS83" t="s">
        <v>2053</v>
      </c>
      <c r="AT83" t="s">
        <v>2053</v>
      </c>
      <c r="AU83" t="s">
        <v>2053</v>
      </c>
      <c r="AV83" t="s">
        <v>2053</v>
      </c>
      <c r="AW83" t="s">
        <v>2053</v>
      </c>
      <c r="AX83" t="s">
        <v>2053</v>
      </c>
      <c r="AY83" t="s">
        <v>2053</v>
      </c>
      <c r="AZ83" t="s">
        <v>2053</v>
      </c>
    </row>
    <row r="84" spans="1:52" x14ac:dyDescent="0.2">
      <c r="A84" t="s">
        <v>102</v>
      </c>
      <c r="B84">
        <v>1521</v>
      </c>
      <c r="C84" t="s">
        <v>895</v>
      </c>
      <c r="D84">
        <v>58</v>
      </c>
      <c r="E84">
        <v>1E-3</v>
      </c>
      <c r="F84">
        <v>1000000000</v>
      </c>
      <c r="G84">
        <v>1000000000</v>
      </c>
      <c r="H84">
        <v>1000000000</v>
      </c>
      <c r="I84">
        <v>1000000000</v>
      </c>
      <c r="J84">
        <v>1000000000</v>
      </c>
      <c r="K84">
        <v>1000000000</v>
      </c>
      <c r="L84">
        <v>1000000000</v>
      </c>
      <c r="M84">
        <v>1000000000</v>
      </c>
      <c r="N84" t="s">
        <v>2053</v>
      </c>
      <c r="O84" t="s">
        <v>896</v>
      </c>
      <c r="P84">
        <v>14</v>
      </c>
      <c r="Q84">
        <v>1000000000</v>
      </c>
      <c r="R84">
        <v>1000000000</v>
      </c>
      <c r="S84">
        <v>1000000000</v>
      </c>
      <c r="T84" t="s">
        <v>895</v>
      </c>
      <c r="U84">
        <v>58</v>
      </c>
      <c r="V84">
        <v>1E-3</v>
      </c>
      <c r="W84">
        <v>5.0000000000000001E-4</v>
      </c>
      <c r="X84">
        <v>1000000000</v>
      </c>
      <c r="Y84">
        <v>1000000000</v>
      </c>
      <c r="Z84">
        <v>1000000000</v>
      </c>
      <c r="AA84">
        <v>1000000000</v>
      </c>
      <c r="AB84">
        <v>1000000000</v>
      </c>
      <c r="AC84">
        <v>5.0000000000000001E-4</v>
      </c>
      <c r="AD84">
        <v>1000000000</v>
      </c>
      <c r="AE84">
        <v>1000000000</v>
      </c>
      <c r="AF84" t="s">
        <v>2053</v>
      </c>
      <c r="AG84" t="s">
        <v>2053</v>
      </c>
      <c r="AH84">
        <v>1</v>
      </c>
      <c r="AI84">
        <v>2</v>
      </c>
      <c r="AJ84">
        <v>30</v>
      </c>
      <c r="AK84" t="s">
        <v>2053</v>
      </c>
      <c r="AL84" t="s">
        <v>2053</v>
      </c>
      <c r="AM84" t="s">
        <v>2053</v>
      </c>
      <c r="AN84" t="s">
        <v>2053</v>
      </c>
      <c r="AO84" t="s">
        <v>2053</v>
      </c>
      <c r="AP84" t="s">
        <v>2053</v>
      </c>
      <c r="AQ84" t="s">
        <v>2053</v>
      </c>
      <c r="AR84" t="s">
        <v>2053</v>
      </c>
      <c r="AS84" t="s">
        <v>2053</v>
      </c>
      <c r="AT84" t="s">
        <v>2053</v>
      </c>
      <c r="AU84" t="s">
        <v>2053</v>
      </c>
      <c r="AV84" t="s">
        <v>2053</v>
      </c>
      <c r="AW84" t="s">
        <v>2053</v>
      </c>
      <c r="AX84" t="s">
        <v>2053</v>
      </c>
      <c r="AY84" t="s">
        <v>2053</v>
      </c>
      <c r="AZ84" t="s">
        <v>2053</v>
      </c>
    </row>
    <row r="85" spans="1:52" x14ac:dyDescent="0.2">
      <c r="A85" t="s">
        <v>103</v>
      </c>
      <c r="B85">
        <v>271</v>
      </c>
      <c r="C85" t="s">
        <v>895</v>
      </c>
      <c r="D85">
        <v>58</v>
      </c>
      <c r="E85">
        <v>1E-3</v>
      </c>
      <c r="F85">
        <v>1E-3</v>
      </c>
      <c r="G85">
        <v>1E-3</v>
      </c>
      <c r="H85">
        <v>0.5</v>
      </c>
      <c r="I85">
        <v>17</v>
      </c>
      <c r="J85">
        <v>17</v>
      </c>
      <c r="K85">
        <v>1000000000</v>
      </c>
      <c r="L85">
        <v>1000000000</v>
      </c>
      <c r="M85">
        <v>17</v>
      </c>
      <c r="N85" t="s">
        <v>2053</v>
      </c>
      <c r="O85" t="s">
        <v>896</v>
      </c>
      <c r="P85">
        <v>14</v>
      </c>
      <c r="Q85">
        <v>0.01</v>
      </c>
      <c r="R85">
        <v>1000000000</v>
      </c>
      <c r="S85">
        <v>1000000000</v>
      </c>
      <c r="T85" t="s">
        <v>895</v>
      </c>
      <c r="U85">
        <v>58</v>
      </c>
      <c r="V85">
        <v>1E-3</v>
      </c>
      <c r="W85">
        <v>1E-3</v>
      </c>
      <c r="X85">
        <v>1.1999999999999999E-3</v>
      </c>
      <c r="Y85">
        <v>1000000000</v>
      </c>
      <c r="Z85">
        <v>1000000000</v>
      </c>
      <c r="AA85">
        <v>1000000000</v>
      </c>
      <c r="AB85">
        <v>1000000000</v>
      </c>
      <c r="AC85">
        <v>1.1999999999999999E-3</v>
      </c>
      <c r="AD85">
        <v>1000000000</v>
      </c>
      <c r="AE85">
        <v>17</v>
      </c>
      <c r="AF85" t="s">
        <v>2053</v>
      </c>
      <c r="AG85" t="s">
        <v>2053</v>
      </c>
      <c r="AH85">
        <v>1</v>
      </c>
      <c r="AI85">
        <v>2</v>
      </c>
      <c r="AJ85">
        <v>30</v>
      </c>
      <c r="AK85" t="s">
        <v>2053</v>
      </c>
      <c r="AL85" t="s">
        <v>2053</v>
      </c>
      <c r="AM85" t="s">
        <v>2053</v>
      </c>
      <c r="AN85" t="s">
        <v>2053</v>
      </c>
      <c r="AO85" t="s">
        <v>2053</v>
      </c>
      <c r="AP85" t="s">
        <v>2053</v>
      </c>
      <c r="AQ85" t="s">
        <v>2053</v>
      </c>
      <c r="AR85" t="s">
        <v>2053</v>
      </c>
      <c r="AS85" t="s">
        <v>2053</v>
      </c>
      <c r="AT85" t="s">
        <v>2053</v>
      </c>
      <c r="AU85" t="s">
        <v>2053</v>
      </c>
      <c r="AV85" t="s">
        <v>2053</v>
      </c>
      <c r="AW85" t="s">
        <v>2053</v>
      </c>
      <c r="AX85" t="s">
        <v>2053</v>
      </c>
      <c r="AY85" t="s">
        <v>2053</v>
      </c>
      <c r="AZ85" t="s">
        <v>2053</v>
      </c>
    </row>
    <row r="86" spans="1:52" x14ac:dyDescent="0.2">
      <c r="A86" t="s">
        <v>104</v>
      </c>
      <c r="B86">
        <v>366</v>
      </c>
      <c r="C86" t="s">
        <v>895</v>
      </c>
      <c r="D86">
        <v>58</v>
      </c>
      <c r="E86">
        <v>1E-3</v>
      </c>
      <c r="F86">
        <v>2E-3</v>
      </c>
      <c r="G86">
        <v>2E-3</v>
      </c>
      <c r="H86">
        <v>0.5</v>
      </c>
      <c r="I86">
        <v>1.6</v>
      </c>
      <c r="J86">
        <v>1.6</v>
      </c>
      <c r="K86">
        <v>1000000000</v>
      </c>
      <c r="L86">
        <v>1000000000</v>
      </c>
      <c r="M86">
        <v>1.6</v>
      </c>
      <c r="N86" t="s">
        <v>2053</v>
      </c>
      <c r="O86" t="s">
        <v>896</v>
      </c>
      <c r="P86">
        <v>14</v>
      </c>
      <c r="Q86">
        <v>8.0000000000000002E-3</v>
      </c>
      <c r="R86">
        <v>1000000000</v>
      </c>
      <c r="S86">
        <v>1000000000</v>
      </c>
      <c r="T86" t="s">
        <v>895</v>
      </c>
      <c r="U86">
        <v>58</v>
      </c>
      <c r="V86">
        <v>1E-3</v>
      </c>
      <c r="W86">
        <v>2E-3</v>
      </c>
      <c r="X86">
        <v>6.4999999999999997E-3</v>
      </c>
      <c r="Y86">
        <v>1000000000</v>
      </c>
      <c r="Z86">
        <v>1000000000</v>
      </c>
      <c r="AA86">
        <v>1000000000</v>
      </c>
      <c r="AB86">
        <v>1000000000</v>
      </c>
      <c r="AC86">
        <v>6.4999999999999997E-3</v>
      </c>
      <c r="AD86">
        <v>1000000000</v>
      </c>
      <c r="AE86">
        <v>1.6</v>
      </c>
      <c r="AF86" t="s">
        <v>2053</v>
      </c>
      <c r="AG86" t="s">
        <v>2053</v>
      </c>
      <c r="AH86">
        <v>1</v>
      </c>
      <c r="AI86">
        <v>2</v>
      </c>
      <c r="AJ86">
        <v>30</v>
      </c>
      <c r="AK86" t="s">
        <v>2053</v>
      </c>
      <c r="AL86" t="s">
        <v>2053</v>
      </c>
      <c r="AM86" t="s">
        <v>2053</v>
      </c>
      <c r="AN86" t="s">
        <v>2053</v>
      </c>
      <c r="AO86" t="s">
        <v>2053</v>
      </c>
      <c r="AP86" t="s">
        <v>2053</v>
      </c>
      <c r="AQ86" t="s">
        <v>2053</v>
      </c>
      <c r="AR86" t="s">
        <v>2053</v>
      </c>
      <c r="AS86" t="s">
        <v>2053</v>
      </c>
      <c r="AT86" t="s">
        <v>2053</v>
      </c>
      <c r="AU86" t="s">
        <v>2053</v>
      </c>
      <c r="AV86" t="s">
        <v>2053</v>
      </c>
      <c r="AW86" t="s">
        <v>2053</v>
      </c>
      <c r="AX86" t="s">
        <v>2053</v>
      </c>
      <c r="AY86" t="s">
        <v>2053</v>
      </c>
      <c r="AZ86" t="s">
        <v>2053</v>
      </c>
    </row>
    <row r="87" spans="1:52" x14ac:dyDescent="0.2">
      <c r="A87" t="s">
        <v>105</v>
      </c>
      <c r="B87">
        <v>816</v>
      </c>
      <c r="C87" t="s">
        <v>895</v>
      </c>
      <c r="D87">
        <v>58</v>
      </c>
      <c r="E87">
        <v>1E-3</v>
      </c>
      <c r="F87">
        <v>3.0000000000000001E-3</v>
      </c>
      <c r="G87">
        <v>0.04</v>
      </c>
      <c r="H87">
        <v>0.5</v>
      </c>
      <c r="I87">
        <v>1.2</v>
      </c>
      <c r="J87">
        <v>1.2</v>
      </c>
      <c r="K87">
        <v>1000000000</v>
      </c>
      <c r="L87">
        <v>1000000000</v>
      </c>
      <c r="M87">
        <v>1.2</v>
      </c>
      <c r="N87" t="s">
        <v>2053</v>
      </c>
      <c r="O87" t="s">
        <v>896</v>
      </c>
      <c r="P87">
        <v>14</v>
      </c>
      <c r="Q87">
        <v>8.9999999999999993E-3</v>
      </c>
      <c r="R87">
        <v>1000000000</v>
      </c>
      <c r="S87">
        <v>1000000000</v>
      </c>
      <c r="T87" t="s">
        <v>895</v>
      </c>
      <c r="U87">
        <v>58</v>
      </c>
      <c r="V87">
        <v>1E-3</v>
      </c>
      <c r="W87">
        <v>3.0000000000000001E-3</v>
      </c>
      <c r="X87">
        <v>3.0000000000000001E-3</v>
      </c>
      <c r="Y87">
        <v>1000000000</v>
      </c>
      <c r="Z87">
        <v>1000000000</v>
      </c>
      <c r="AA87">
        <v>1000000000</v>
      </c>
      <c r="AB87">
        <v>1000000000</v>
      </c>
      <c r="AC87">
        <v>3.0000000000000001E-3</v>
      </c>
      <c r="AD87">
        <v>1000000000</v>
      </c>
      <c r="AE87">
        <v>1.2</v>
      </c>
      <c r="AF87" t="s">
        <v>2053</v>
      </c>
      <c r="AG87" t="s">
        <v>2053</v>
      </c>
      <c r="AH87">
        <v>1</v>
      </c>
      <c r="AI87">
        <v>2</v>
      </c>
      <c r="AJ87">
        <v>30</v>
      </c>
      <c r="AK87" t="s">
        <v>2053</v>
      </c>
      <c r="AL87" t="s">
        <v>2053</v>
      </c>
      <c r="AM87" t="s">
        <v>2053</v>
      </c>
      <c r="AN87" t="s">
        <v>2053</v>
      </c>
      <c r="AO87" t="s">
        <v>2053</v>
      </c>
      <c r="AP87" t="s">
        <v>2053</v>
      </c>
      <c r="AQ87" t="s">
        <v>2053</v>
      </c>
      <c r="AR87" t="s">
        <v>2053</v>
      </c>
      <c r="AS87" t="s">
        <v>2053</v>
      </c>
      <c r="AT87" t="s">
        <v>2053</v>
      </c>
      <c r="AU87" t="s">
        <v>2053</v>
      </c>
      <c r="AV87" t="s">
        <v>2053</v>
      </c>
      <c r="AW87" t="s">
        <v>2053</v>
      </c>
      <c r="AX87" t="s">
        <v>2053</v>
      </c>
      <c r="AY87" t="s">
        <v>2053</v>
      </c>
      <c r="AZ87" t="s">
        <v>2053</v>
      </c>
    </row>
    <row r="88" spans="1:52" x14ac:dyDescent="0.2">
      <c r="A88" t="s">
        <v>106</v>
      </c>
      <c r="B88">
        <v>562</v>
      </c>
      <c r="C88" t="s">
        <v>895</v>
      </c>
      <c r="D88">
        <v>58</v>
      </c>
      <c r="E88">
        <v>1E-3</v>
      </c>
      <c r="F88">
        <v>1000000000</v>
      </c>
      <c r="G88">
        <v>1000000000</v>
      </c>
      <c r="H88">
        <v>1000000000</v>
      </c>
      <c r="I88">
        <v>1000000000</v>
      </c>
      <c r="J88">
        <v>1000000000</v>
      </c>
      <c r="K88">
        <v>1000000000</v>
      </c>
      <c r="L88">
        <v>1000000000</v>
      </c>
      <c r="M88">
        <v>1000000000</v>
      </c>
      <c r="N88" t="s">
        <v>2053</v>
      </c>
      <c r="O88" t="s">
        <v>896</v>
      </c>
      <c r="P88">
        <v>14</v>
      </c>
      <c r="Q88">
        <v>8.0000000000000002E-3</v>
      </c>
      <c r="R88">
        <v>1000000000</v>
      </c>
      <c r="S88">
        <v>1000000000</v>
      </c>
      <c r="T88" t="s">
        <v>895</v>
      </c>
      <c r="U88">
        <v>58</v>
      </c>
      <c r="V88">
        <v>1E-3</v>
      </c>
      <c r="W88">
        <v>1000000000</v>
      </c>
      <c r="X88">
        <v>1000000000</v>
      </c>
      <c r="Y88">
        <v>1000000000</v>
      </c>
      <c r="Z88">
        <v>1000000000</v>
      </c>
      <c r="AA88">
        <v>1000000000</v>
      </c>
      <c r="AB88">
        <v>1000000000</v>
      </c>
      <c r="AC88">
        <v>1000000000</v>
      </c>
      <c r="AD88">
        <v>1000000000</v>
      </c>
      <c r="AE88">
        <v>1000000000</v>
      </c>
      <c r="AF88" t="s">
        <v>2053</v>
      </c>
      <c r="AG88" t="s">
        <v>2053</v>
      </c>
      <c r="AH88">
        <v>1</v>
      </c>
      <c r="AI88">
        <v>2</v>
      </c>
      <c r="AJ88">
        <v>30</v>
      </c>
      <c r="AK88" t="s">
        <v>2053</v>
      </c>
      <c r="AL88" t="s">
        <v>2053</v>
      </c>
      <c r="AM88" t="s">
        <v>2053</v>
      </c>
      <c r="AN88" t="s">
        <v>2053</v>
      </c>
      <c r="AO88" t="s">
        <v>2053</v>
      </c>
      <c r="AP88" t="s">
        <v>2053</v>
      </c>
      <c r="AQ88" t="s">
        <v>2053</v>
      </c>
      <c r="AR88" t="s">
        <v>2053</v>
      </c>
      <c r="AS88" t="s">
        <v>2053</v>
      </c>
      <c r="AT88" t="s">
        <v>2053</v>
      </c>
      <c r="AU88" t="s">
        <v>2053</v>
      </c>
      <c r="AV88" t="s">
        <v>2053</v>
      </c>
      <c r="AW88" t="s">
        <v>2053</v>
      </c>
      <c r="AX88" t="s">
        <v>2053</v>
      </c>
      <c r="AY88" t="s">
        <v>2053</v>
      </c>
      <c r="AZ88" t="s">
        <v>2053</v>
      </c>
    </row>
    <row r="89" spans="1:52" x14ac:dyDescent="0.2">
      <c r="A89" t="s">
        <v>169</v>
      </c>
      <c r="B89">
        <v>849</v>
      </c>
      <c r="C89" t="s">
        <v>895</v>
      </c>
      <c r="D89">
        <v>58</v>
      </c>
      <c r="E89">
        <v>4.0000000000000001E-3</v>
      </c>
      <c r="F89">
        <v>1000000000</v>
      </c>
      <c r="G89">
        <v>1000000000</v>
      </c>
      <c r="H89">
        <v>1000000000</v>
      </c>
      <c r="I89">
        <v>1000000000</v>
      </c>
      <c r="J89">
        <v>1000000000</v>
      </c>
      <c r="K89">
        <v>1000000000</v>
      </c>
      <c r="L89">
        <v>1000000000</v>
      </c>
      <c r="M89">
        <v>1000000000</v>
      </c>
      <c r="N89" t="s">
        <v>2053</v>
      </c>
      <c r="O89" t="s">
        <v>896</v>
      </c>
      <c r="P89">
        <v>14</v>
      </c>
      <c r="Q89">
        <v>3.5000000000000003E-2</v>
      </c>
      <c r="R89">
        <v>1000000000</v>
      </c>
      <c r="S89">
        <v>1</v>
      </c>
      <c r="T89" t="s">
        <v>895</v>
      </c>
      <c r="U89">
        <v>58</v>
      </c>
      <c r="V89">
        <v>4.0000000000000001E-3</v>
      </c>
      <c r="W89">
        <v>0.01</v>
      </c>
      <c r="X89">
        <v>0.01</v>
      </c>
      <c r="Y89">
        <v>2</v>
      </c>
      <c r="Z89">
        <v>2</v>
      </c>
      <c r="AA89">
        <v>1000000000</v>
      </c>
      <c r="AB89">
        <v>1000000000</v>
      </c>
      <c r="AC89">
        <v>0.01</v>
      </c>
      <c r="AD89">
        <v>1000000000</v>
      </c>
      <c r="AE89">
        <v>1000000000</v>
      </c>
      <c r="AF89" t="s">
        <v>2053</v>
      </c>
      <c r="AG89" t="s">
        <v>2053</v>
      </c>
      <c r="AH89">
        <v>1</v>
      </c>
      <c r="AI89">
        <v>2</v>
      </c>
      <c r="AJ89">
        <v>30</v>
      </c>
      <c r="AK89" t="s">
        <v>2053</v>
      </c>
      <c r="AL89" t="s">
        <v>2053</v>
      </c>
      <c r="AM89" t="s">
        <v>2053</v>
      </c>
      <c r="AN89" t="s">
        <v>2053</v>
      </c>
      <c r="AO89" t="s">
        <v>2053</v>
      </c>
      <c r="AP89" t="s">
        <v>2053</v>
      </c>
      <c r="AQ89" t="s">
        <v>2053</v>
      </c>
      <c r="AR89" t="s">
        <v>2053</v>
      </c>
      <c r="AS89" t="s">
        <v>2053</v>
      </c>
      <c r="AT89" t="s">
        <v>2053</v>
      </c>
      <c r="AU89" t="s">
        <v>2053</v>
      </c>
      <c r="AV89" t="s">
        <v>2053</v>
      </c>
      <c r="AW89" t="s">
        <v>2053</v>
      </c>
      <c r="AX89" t="s">
        <v>2053</v>
      </c>
      <c r="AY89" t="s">
        <v>2053</v>
      </c>
      <c r="AZ89" t="s">
        <v>2053</v>
      </c>
    </row>
    <row r="90" spans="1:52" x14ac:dyDescent="0.2">
      <c r="A90" t="s">
        <v>107</v>
      </c>
      <c r="B90">
        <v>853</v>
      </c>
      <c r="C90" t="s">
        <v>895</v>
      </c>
      <c r="D90">
        <v>58</v>
      </c>
      <c r="E90">
        <v>1E-3</v>
      </c>
      <c r="F90">
        <v>6.9999999999999999E-4</v>
      </c>
      <c r="G90">
        <v>6.9999999999999999E-4</v>
      </c>
      <c r="H90">
        <v>0.1</v>
      </c>
      <c r="I90">
        <v>4</v>
      </c>
      <c r="J90">
        <v>4</v>
      </c>
      <c r="K90">
        <v>1000000000</v>
      </c>
      <c r="L90">
        <v>1000000000</v>
      </c>
      <c r="M90">
        <v>4</v>
      </c>
      <c r="N90" t="s">
        <v>2053</v>
      </c>
      <c r="O90" t="s">
        <v>896</v>
      </c>
      <c r="P90">
        <v>14</v>
      </c>
      <c r="Q90">
        <v>0.01</v>
      </c>
      <c r="R90">
        <v>1000000000</v>
      </c>
      <c r="S90">
        <v>3</v>
      </c>
      <c r="T90" t="s">
        <v>895</v>
      </c>
      <c r="U90">
        <v>58</v>
      </c>
      <c r="V90">
        <v>1E-3</v>
      </c>
      <c r="W90">
        <v>6.9999999999999999E-4</v>
      </c>
      <c r="X90">
        <v>4.0000000000000001E-3</v>
      </c>
      <c r="Y90">
        <v>4</v>
      </c>
      <c r="Z90">
        <v>4</v>
      </c>
      <c r="AA90">
        <v>1000000000</v>
      </c>
      <c r="AB90">
        <v>1000000000</v>
      </c>
      <c r="AC90">
        <v>4.0000000000000001E-3</v>
      </c>
      <c r="AD90">
        <v>1000000000</v>
      </c>
      <c r="AE90">
        <v>4</v>
      </c>
      <c r="AF90" t="s">
        <v>2053</v>
      </c>
      <c r="AG90" t="s">
        <v>2053</v>
      </c>
      <c r="AH90">
        <v>1</v>
      </c>
      <c r="AI90">
        <v>2</v>
      </c>
      <c r="AJ90">
        <v>30</v>
      </c>
      <c r="AK90" t="s">
        <v>2053</v>
      </c>
      <c r="AL90" t="s">
        <v>2053</v>
      </c>
      <c r="AM90" t="s">
        <v>2053</v>
      </c>
      <c r="AN90" t="s">
        <v>2053</v>
      </c>
      <c r="AO90" t="s">
        <v>2053</v>
      </c>
      <c r="AP90" t="s">
        <v>2053</v>
      </c>
      <c r="AQ90" t="s">
        <v>2053</v>
      </c>
      <c r="AR90" t="s">
        <v>2053</v>
      </c>
      <c r="AS90" t="s">
        <v>2053</v>
      </c>
      <c r="AT90" t="s">
        <v>2053</v>
      </c>
      <c r="AU90" t="s">
        <v>2053</v>
      </c>
      <c r="AV90" t="s">
        <v>2053</v>
      </c>
      <c r="AW90" t="s">
        <v>2053</v>
      </c>
      <c r="AX90" t="s">
        <v>2053</v>
      </c>
      <c r="AY90" t="s">
        <v>2053</v>
      </c>
      <c r="AZ90" t="s">
        <v>2053</v>
      </c>
    </row>
    <row r="91" spans="1:52" x14ac:dyDescent="0.2">
      <c r="A91" t="s">
        <v>170</v>
      </c>
      <c r="B91">
        <v>857</v>
      </c>
      <c r="C91" t="s">
        <v>895</v>
      </c>
      <c r="D91">
        <v>58</v>
      </c>
      <c r="E91">
        <v>2E-3</v>
      </c>
      <c r="F91">
        <v>2E-3</v>
      </c>
      <c r="G91">
        <v>2E-3</v>
      </c>
      <c r="H91">
        <v>0.1</v>
      </c>
      <c r="I91">
        <v>4</v>
      </c>
      <c r="J91">
        <v>4</v>
      </c>
      <c r="K91">
        <v>1000000000</v>
      </c>
      <c r="L91">
        <v>1000000000</v>
      </c>
      <c r="M91">
        <v>4</v>
      </c>
      <c r="N91" t="s">
        <v>2053</v>
      </c>
      <c r="O91" t="s">
        <v>896</v>
      </c>
      <c r="P91">
        <v>14</v>
      </c>
      <c r="Q91">
        <v>0.02</v>
      </c>
      <c r="R91">
        <v>1000000000</v>
      </c>
      <c r="S91">
        <v>3</v>
      </c>
      <c r="T91" t="s">
        <v>895</v>
      </c>
      <c r="U91">
        <v>58</v>
      </c>
      <c r="V91">
        <v>2E-3</v>
      </c>
      <c r="W91">
        <v>2E-3</v>
      </c>
      <c r="X91">
        <v>4.0000000000000001E-3</v>
      </c>
      <c r="Y91">
        <v>4</v>
      </c>
      <c r="Z91">
        <v>4</v>
      </c>
      <c r="AA91">
        <v>1000000000</v>
      </c>
      <c r="AB91">
        <v>1000000000</v>
      </c>
      <c r="AC91">
        <v>4.0000000000000001E-3</v>
      </c>
      <c r="AD91">
        <v>1000000000</v>
      </c>
      <c r="AE91">
        <v>4</v>
      </c>
      <c r="AF91" t="s">
        <v>2053</v>
      </c>
      <c r="AG91" t="s">
        <v>2053</v>
      </c>
      <c r="AH91">
        <v>1</v>
      </c>
      <c r="AI91">
        <v>2</v>
      </c>
      <c r="AJ91">
        <v>30</v>
      </c>
      <c r="AK91" t="s">
        <v>2053</v>
      </c>
      <c r="AL91" t="s">
        <v>2053</v>
      </c>
      <c r="AM91" t="s">
        <v>2053</v>
      </c>
      <c r="AN91" t="s">
        <v>2053</v>
      </c>
      <c r="AO91" t="s">
        <v>2053</v>
      </c>
      <c r="AP91" t="s">
        <v>2053</v>
      </c>
      <c r="AQ91" t="s">
        <v>2053</v>
      </c>
      <c r="AR91" t="s">
        <v>2053</v>
      </c>
      <c r="AS91" t="s">
        <v>2053</v>
      </c>
      <c r="AT91" t="s">
        <v>2053</v>
      </c>
      <c r="AU91" t="s">
        <v>2053</v>
      </c>
      <c r="AV91" t="s">
        <v>2053</v>
      </c>
      <c r="AW91" t="s">
        <v>2053</v>
      </c>
      <c r="AX91" t="s">
        <v>2053</v>
      </c>
      <c r="AY91" t="s">
        <v>2053</v>
      </c>
      <c r="AZ91" t="s">
        <v>2053</v>
      </c>
    </row>
    <row r="92" spans="1:52" x14ac:dyDescent="0.2">
      <c r="A92" t="s">
        <v>110</v>
      </c>
      <c r="B92">
        <v>269</v>
      </c>
      <c r="C92" t="s">
        <v>895</v>
      </c>
      <c r="D92">
        <v>58</v>
      </c>
      <c r="E92">
        <v>1E-3</v>
      </c>
      <c r="F92">
        <v>8.9999999999999998E-4</v>
      </c>
      <c r="G92">
        <v>8.9999999999999998E-4</v>
      </c>
      <c r="H92">
        <v>0.1</v>
      </c>
      <c r="I92">
        <v>4</v>
      </c>
      <c r="J92">
        <v>4</v>
      </c>
      <c r="K92">
        <v>1000000000</v>
      </c>
      <c r="L92">
        <v>1000000000</v>
      </c>
      <c r="M92">
        <v>4</v>
      </c>
      <c r="N92" t="s">
        <v>2053</v>
      </c>
      <c r="O92" t="s">
        <v>896</v>
      </c>
      <c r="P92">
        <v>14</v>
      </c>
      <c r="Q92">
        <v>0.01</v>
      </c>
      <c r="R92">
        <v>1000000000</v>
      </c>
      <c r="S92">
        <v>5</v>
      </c>
      <c r="T92" t="s">
        <v>895</v>
      </c>
      <c r="U92">
        <v>58</v>
      </c>
      <c r="V92">
        <v>1E-3</v>
      </c>
      <c r="W92">
        <v>8.9999999999999998E-4</v>
      </c>
      <c r="X92">
        <v>2.0999999999999999E-3</v>
      </c>
      <c r="Y92">
        <v>4</v>
      </c>
      <c r="Z92">
        <v>4</v>
      </c>
      <c r="AA92">
        <v>1000000000</v>
      </c>
      <c r="AB92">
        <v>1000000000</v>
      </c>
      <c r="AC92">
        <v>2.0999999999999999E-3</v>
      </c>
      <c r="AD92">
        <v>1000000000</v>
      </c>
      <c r="AE92">
        <v>4</v>
      </c>
      <c r="AF92" t="s">
        <v>2053</v>
      </c>
      <c r="AG92" t="s">
        <v>2053</v>
      </c>
      <c r="AH92">
        <v>1</v>
      </c>
      <c r="AI92">
        <v>2</v>
      </c>
      <c r="AJ92">
        <v>30</v>
      </c>
      <c r="AK92" t="s">
        <v>2053</v>
      </c>
      <c r="AL92" t="s">
        <v>2053</v>
      </c>
      <c r="AM92" t="s">
        <v>2053</v>
      </c>
      <c r="AN92" t="s">
        <v>2053</v>
      </c>
      <c r="AO92" t="s">
        <v>2053</v>
      </c>
      <c r="AP92" t="s">
        <v>2053</v>
      </c>
      <c r="AQ92" t="s">
        <v>2053</v>
      </c>
      <c r="AR92" t="s">
        <v>2053</v>
      </c>
      <c r="AS92" t="s">
        <v>2053</v>
      </c>
      <c r="AT92" t="s">
        <v>2053</v>
      </c>
      <c r="AU92" t="s">
        <v>2053</v>
      </c>
      <c r="AV92" t="s">
        <v>2053</v>
      </c>
      <c r="AW92" t="s">
        <v>2053</v>
      </c>
      <c r="AX92" t="s">
        <v>2053</v>
      </c>
      <c r="AY92" t="s">
        <v>2053</v>
      </c>
      <c r="AZ92" t="s">
        <v>2053</v>
      </c>
    </row>
    <row r="93" spans="1:52" x14ac:dyDescent="0.2">
      <c r="A93" t="s">
        <v>111</v>
      </c>
      <c r="B93">
        <v>2146</v>
      </c>
      <c r="C93" t="s">
        <v>895</v>
      </c>
      <c r="D93">
        <v>58</v>
      </c>
      <c r="E93">
        <v>1E-3</v>
      </c>
      <c r="F93">
        <v>3.0000000000000001E-3</v>
      </c>
      <c r="G93">
        <v>1000000000</v>
      </c>
      <c r="H93">
        <v>1000000000</v>
      </c>
      <c r="I93">
        <v>1000000000</v>
      </c>
      <c r="J93">
        <v>1000000000</v>
      </c>
      <c r="K93">
        <v>1000000000</v>
      </c>
      <c r="L93">
        <v>1000000000</v>
      </c>
      <c r="M93">
        <v>1000000000</v>
      </c>
      <c r="N93" t="s">
        <v>2053</v>
      </c>
      <c r="O93" t="s">
        <v>896</v>
      </c>
      <c r="P93">
        <v>14</v>
      </c>
      <c r="Q93">
        <v>1000000000</v>
      </c>
      <c r="R93">
        <v>1000000000</v>
      </c>
      <c r="S93">
        <v>1000000000</v>
      </c>
      <c r="T93" t="s">
        <v>895</v>
      </c>
      <c r="U93">
        <v>58</v>
      </c>
      <c r="V93">
        <v>1E-3</v>
      </c>
      <c r="W93">
        <v>3.0000000000000001E-3</v>
      </c>
      <c r="X93">
        <v>7.4999999999999997E-3</v>
      </c>
      <c r="Y93">
        <v>1000000000</v>
      </c>
      <c r="Z93">
        <v>1000000000</v>
      </c>
      <c r="AA93">
        <v>1000000000</v>
      </c>
      <c r="AB93">
        <v>1000000000</v>
      </c>
      <c r="AC93">
        <v>7.4999999999999997E-3</v>
      </c>
      <c r="AD93">
        <v>1000000000</v>
      </c>
      <c r="AE93">
        <v>1000000000</v>
      </c>
      <c r="AF93" t="s">
        <v>2053</v>
      </c>
      <c r="AG93" t="s">
        <v>2053</v>
      </c>
      <c r="AH93">
        <v>1</v>
      </c>
      <c r="AI93">
        <v>2</v>
      </c>
      <c r="AJ93">
        <v>30</v>
      </c>
      <c r="AK93" t="s">
        <v>2053</v>
      </c>
      <c r="AL93" t="s">
        <v>2053</v>
      </c>
      <c r="AM93" t="s">
        <v>2053</v>
      </c>
      <c r="AN93" t="s">
        <v>2053</v>
      </c>
      <c r="AO93" t="s">
        <v>2053</v>
      </c>
      <c r="AP93" t="s">
        <v>2053</v>
      </c>
      <c r="AQ93" t="s">
        <v>2053</v>
      </c>
      <c r="AR93" t="s">
        <v>2053</v>
      </c>
      <c r="AS93" t="s">
        <v>2053</v>
      </c>
      <c r="AT93" t="s">
        <v>2053</v>
      </c>
      <c r="AU93" t="s">
        <v>2053</v>
      </c>
      <c r="AV93" t="s">
        <v>2053</v>
      </c>
      <c r="AW93" t="s">
        <v>2053</v>
      </c>
      <c r="AX93" t="s">
        <v>2053</v>
      </c>
      <c r="AY93" t="s">
        <v>2053</v>
      </c>
      <c r="AZ93" t="s">
        <v>2053</v>
      </c>
    </row>
    <row r="94" spans="1:52" x14ac:dyDescent="0.2">
      <c r="A94" t="s">
        <v>171</v>
      </c>
      <c r="B94">
        <v>480</v>
      </c>
      <c r="C94" t="s">
        <v>895</v>
      </c>
      <c r="D94">
        <v>58</v>
      </c>
      <c r="E94">
        <v>2E-3</v>
      </c>
      <c r="F94">
        <v>2E-3</v>
      </c>
      <c r="G94">
        <v>2E-3</v>
      </c>
      <c r="H94">
        <v>0.1</v>
      </c>
      <c r="I94">
        <v>4</v>
      </c>
      <c r="J94">
        <v>4</v>
      </c>
      <c r="K94">
        <v>1000000000</v>
      </c>
      <c r="L94">
        <v>1000000000</v>
      </c>
      <c r="M94">
        <v>4</v>
      </c>
      <c r="N94" t="s">
        <v>2053</v>
      </c>
      <c r="O94" t="s">
        <v>896</v>
      </c>
      <c r="P94">
        <v>14</v>
      </c>
      <c r="Q94">
        <v>0.02</v>
      </c>
      <c r="R94">
        <v>1000000000</v>
      </c>
      <c r="S94">
        <v>0.2</v>
      </c>
      <c r="T94" t="s">
        <v>895</v>
      </c>
      <c r="U94">
        <v>58</v>
      </c>
      <c r="V94">
        <v>2E-3</v>
      </c>
      <c r="W94">
        <v>2E-3</v>
      </c>
      <c r="X94">
        <v>1000000000</v>
      </c>
      <c r="Y94">
        <v>4</v>
      </c>
      <c r="Z94">
        <v>4</v>
      </c>
      <c r="AA94">
        <v>1000000000</v>
      </c>
      <c r="AB94">
        <v>1000000000</v>
      </c>
      <c r="AC94">
        <v>2E-3</v>
      </c>
      <c r="AD94">
        <v>1000000000</v>
      </c>
      <c r="AE94">
        <v>4</v>
      </c>
      <c r="AF94" t="s">
        <v>2053</v>
      </c>
      <c r="AG94" t="s">
        <v>2053</v>
      </c>
      <c r="AH94">
        <v>1</v>
      </c>
      <c r="AI94">
        <v>2</v>
      </c>
      <c r="AJ94">
        <v>30</v>
      </c>
      <c r="AK94" t="s">
        <v>2053</v>
      </c>
      <c r="AL94" t="s">
        <v>2053</v>
      </c>
      <c r="AM94" t="s">
        <v>2053</v>
      </c>
      <c r="AN94" t="s">
        <v>2053</v>
      </c>
      <c r="AO94" t="s">
        <v>2053</v>
      </c>
      <c r="AP94" t="s">
        <v>2053</v>
      </c>
      <c r="AQ94" t="s">
        <v>2053</v>
      </c>
      <c r="AR94" t="s">
        <v>2053</v>
      </c>
      <c r="AS94" t="s">
        <v>2053</v>
      </c>
      <c r="AT94" t="s">
        <v>2053</v>
      </c>
      <c r="AU94" t="s">
        <v>2053</v>
      </c>
      <c r="AV94" t="s">
        <v>2053</v>
      </c>
      <c r="AW94" t="s">
        <v>2053</v>
      </c>
      <c r="AX94" t="s">
        <v>2053</v>
      </c>
      <c r="AY94" t="s">
        <v>2053</v>
      </c>
      <c r="AZ94" t="s">
        <v>2053</v>
      </c>
    </row>
    <row r="95" spans="1:52" x14ac:dyDescent="0.2">
      <c r="A95" t="s">
        <v>172</v>
      </c>
      <c r="B95">
        <v>2718</v>
      </c>
      <c r="C95" t="s">
        <v>895</v>
      </c>
      <c r="D95">
        <v>58</v>
      </c>
      <c r="E95">
        <v>1000000000</v>
      </c>
      <c r="F95">
        <v>0.4</v>
      </c>
      <c r="G95">
        <v>1000000000</v>
      </c>
      <c r="H95">
        <v>1000000000</v>
      </c>
      <c r="I95">
        <v>1000000000</v>
      </c>
      <c r="J95">
        <v>1000000000</v>
      </c>
      <c r="K95">
        <v>1000000000</v>
      </c>
      <c r="L95">
        <v>1000000000</v>
      </c>
      <c r="M95">
        <v>1000000000</v>
      </c>
      <c r="N95" t="s">
        <v>2053</v>
      </c>
      <c r="O95" t="s">
        <v>896</v>
      </c>
      <c r="P95">
        <v>14</v>
      </c>
      <c r="Q95">
        <v>1000000000</v>
      </c>
      <c r="R95">
        <v>1000000000</v>
      </c>
      <c r="S95">
        <v>1000000000</v>
      </c>
      <c r="T95" t="s">
        <v>895</v>
      </c>
      <c r="U95">
        <v>58</v>
      </c>
      <c r="V95">
        <v>1000000000</v>
      </c>
      <c r="W95">
        <v>0.4</v>
      </c>
      <c r="X95">
        <v>1000000000</v>
      </c>
      <c r="Y95">
        <v>1000000000</v>
      </c>
      <c r="Z95">
        <v>1000000000</v>
      </c>
      <c r="AA95">
        <v>1000000000</v>
      </c>
      <c r="AB95">
        <v>1000000000</v>
      </c>
      <c r="AC95">
        <v>0.4</v>
      </c>
      <c r="AD95">
        <v>1000000000</v>
      </c>
      <c r="AE95">
        <v>1000000000</v>
      </c>
      <c r="AF95" t="s">
        <v>2053</v>
      </c>
      <c r="AG95" t="s">
        <v>2053</v>
      </c>
      <c r="AH95">
        <v>1</v>
      </c>
      <c r="AI95">
        <v>2</v>
      </c>
      <c r="AJ95">
        <v>30</v>
      </c>
      <c r="AK95" t="s">
        <v>2053</v>
      </c>
      <c r="AL95" t="s">
        <v>2053</v>
      </c>
      <c r="AM95" t="s">
        <v>2053</v>
      </c>
      <c r="AN95" t="s">
        <v>2053</v>
      </c>
      <c r="AO95" t="s">
        <v>2053</v>
      </c>
      <c r="AP95" t="s">
        <v>2053</v>
      </c>
      <c r="AQ95" t="s">
        <v>2053</v>
      </c>
      <c r="AR95" t="s">
        <v>2053</v>
      </c>
      <c r="AS95" t="s">
        <v>2053</v>
      </c>
      <c r="AT95" t="s">
        <v>2053</v>
      </c>
      <c r="AU95" t="s">
        <v>2053</v>
      </c>
      <c r="AV95" t="s">
        <v>2053</v>
      </c>
      <c r="AW95" t="s">
        <v>2053</v>
      </c>
      <c r="AX95" t="s">
        <v>2053</v>
      </c>
      <c r="AY95" t="s">
        <v>2053</v>
      </c>
      <c r="AZ95" t="s">
        <v>2053</v>
      </c>
    </row>
    <row r="96" spans="1:52" x14ac:dyDescent="0.2">
      <c r="A96" t="s">
        <v>904</v>
      </c>
      <c r="B96">
        <v>328</v>
      </c>
      <c r="C96" t="s">
        <v>895</v>
      </c>
      <c r="D96">
        <v>58</v>
      </c>
      <c r="E96">
        <v>1000000000</v>
      </c>
      <c r="F96">
        <v>7.4999999999999997E-3</v>
      </c>
      <c r="G96">
        <v>7.4999999999999997E-3</v>
      </c>
      <c r="H96">
        <v>7.4999999999999997E-3</v>
      </c>
      <c r="I96">
        <v>1000000000</v>
      </c>
      <c r="J96">
        <v>1000000000</v>
      </c>
      <c r="K96">
        <v>1000000000</v>
      </c>
      <c r="L96">
        <v>1000000000</v>
      </c>
      <c r="M96">
        <v>1000000000</v>
      </c>
      <c r="N96" t="s">
        <v>2053</v>
      </c>
      <c r="O96" t="s">
        <v>896</v>
      </c>
      <c r="P96">
        <v>14</v>
      </c>
      <c r="Q96">
        <v>1000000000</v>
      </c>
      <c r="R96">
        <v>1000000000</v>
      </c>
      <c r="S96">
        <v>1000000000</v>
      </c>
      <c r="T96" t="s">
        <v>895</v>
      </c>
      <c r="U96">
        <v>58</v>
      </c>
      <c r="V96">
        <v>1000000000</v>
      </c>
      <c r="W96">
        <v>7.4999999999999997E-3</v>
      </c>
      <c r="X96">
        <v>1000000000</v>
      </c>
      <c r="Y96">
        <v>1000000000</v>
      </c>
      <c r="Z96">
        <v>1000000000</v>
      </c>
      <c r="AA96">
        <v>1000000000</v>
      </c>
      <c r="AB96">
        <v>1000000000</v>
      </c>
      <c r="AC96">
        <v>7.4999999999999997E-3</v>
      </c>
      <c r="AD96">
        <v>1000000000</v>
      </c>
      <c r="AE96">
        <v>7.4999999999999997E-3</v>
      </c>
      <c r="AF96" t="s">
        <v>2053</v>
      </c>
      <c r="AG96" t="s">
        <v>2053</v>
      </c>
      <c r="AH96">
        <v>1</v>
      </c>
      <c r="AI96">
        <v>2</v>
      </c>
      <c r="AJ96">
        <v>30</v>
      </c>
      <c r="AK96" t="s">
        <v>2053</v>
      </c>
      <c r="AL96" t="s">
        <v>2053</v>
      </c>
      <c r="AM96" t="s">
        <v>2053</v>
      </c>
      <c r="AN96" t="s">
        <v>2053</v>
      </c>
      <c r="AO96" t="s">
        <v>2053</v>
      </c>
      <c r="AP96" t="s">
        <v>2053</v>
      </c>
      <c r="AQ96" t="s">
        <v>2053</v>
      </c>
      <c r="AR96" t="s">
        <v>2053</v>
      </c>
      <c r="AS96" t="s">
        <v>2053</v>
      </c>
      <c r="AT96" t="s">
        <v>2053</v>
      </c>
      <c r="AU96" t="s">
        <v>2053</v>
      </c>
      <c r="AV96" t="s">
        <v>2053</v>
      </c>
      <c r="AW96" t="s">
        <v>2053</v>
      </c>
      <c r="AX96" t="s">
        <v>2053</v>
      </c>
      <c r="AY96" t="s">
        <v>2053</v>
      </c>
      <c r="AZ96" t="s">
        <v>2053</v>
      </c>
    </row>
    <row r="97" spans="1:52" x14ac:dyDescent="0.2">
      <c r="A97" t="s">
        <v>676</v>
      </c>
      <c r="B97">
        <v>325</v>
      </c>
      <c r="C97" t="s">
        <v>895</v>
      </c>
      <c r="D97">
        <v>58</v>
      </c>
      <c r="E97">
        <v>1000000000</v>
      </c>
      <c r="F97">
        <v>3.5000000000000003E-2</v>
      </c>
      <c r="G97">
        <v>3.5000000000000003E-2</v>
      </c>
      <c r="H97">
        <v>3.5000000000000003E-2</v>
      </c>
      <c r="I97">
        <v>0.71</v>
      </c>
      <c r="J97">
        <v>0.71</v>
      </c>
      <c r="K97">
        <v>1000000000</v>
      </c>
      <c r="L97">
        <v>1000000000</v>
      </c>
      <c r="M97">
        <v>0.71</v>
      </c>
      <c r="N97" t="s">
        <v>2053</v>
      </c>
      <c r="O97" t="s">
        <v>896</v>
      </c>
      <c r="P97">
        <v>14</v>
      </c>
      <c r="Q97">
        <v>1000000000</v>
      </c>
      <c r="R97">
        <v>1000000000</v>
      </c>
      <c r="S97">
        <v>150</v>
      </c>
      <c r="T97" t="s">
        <v>895</v>
      </c>
      <c r="U97">
        <v>58</v>
      </c>
      <c r="V97">
        <v>1000000000</v>
      </c>
      <c r="W97">
        <v>3.5000000000000003E-2</v>
      </c>
      <c r="X97">
        <v>1000000000</v>
      </c>
      <c r="Y97">
        <v>6</v>
      </c>
      <c r="Z97">
        <v>6</v>
      </c>
      <c r="AA97">
        <v>1000000000</v>
      </c>
      <c r="AB97">
        <v>1000000000</v>
      </c>
      <c r="AC97">
        <v>3.5000000000000003E-2</v>
      </c>
      <c r="AD97">
        <v>1000000000</v>
      </c>
      <c r="AE97">
        <v>3.5000000000000003E-2</v>
      </c>
      <c r="AF97" t="s">
        <v>2053</v>
      </c>
      <c r="AG97" t="s">
        <v>2053</v>
      </c>
      <c r="AH97">
        <v>1</v>
      </c>
      <c r="AI97">
        <v>2</v>
      </c>
      <c r="AJ97">
        <v>30</v>
      </c>
      <c r="AK97" t="s">
        <v>2053</v>
      </c>
      <c r="AL97" t="s">
        <v>2053</v>
      </c>
      <c r="AM97" t="s">
        <v>2053</v>
      </c>
      <c r="AN97" t="s">
        <v>2053</v>
      </c>
      <c r="AO97" t="s">
        <v>2053</v>
      </c>
      <c r="AP97" t="s">
        <v>2053</v>
      </c>
      <c r="AQ97" t="s">
        <v>2053</v>
      </c>
      <c r="AR97" t="s">
        <v>2053</v>
      </c>
      <c r="AS97" t="s">
        <v>2053</v>
      </c>
      <c r="AT97" t="s">
        <v>2053</v>
      </c>
      <c r="AU97" t="s">
        <v>2053</v>
      </c>
      <c r="AV97" t="s">
        <v>2053</v>
      </c>
      <c r="AW97" t="s">
        <v>2053</v>
      </c>
      <c r="AX97" t="s">
        <v>2053</v>
      </c>
      <c r="AY97" t="s">
        <v>2053</v>
      </c>
      <c r="AZ97" t="s">
        <v>2053</v>
      </c>
    </row>
    <row r="98" spans="1:52" x14ac:dyDescent="0.2">
      <c r="A98" t="s">
        <v>832</v>
      </c>
      <c r="B98">
        <v>458</v>
      </c>
      <c r="C98" t="s">
        <v>895</v>
      </c>
      <c r="D98">
        <v>58</v>
      </c>
      <c r="E98">
        <v>1000000000</v>
      </c>
      <c r="F98">
        <v>0.15</v>
      </c>
      <c r="G98">
        <v>0.15</v>
      </c>
      <c r="H98">
        <v>0.45</v>
      </c>
      <c r="I98">
        <v>0.45</v>
      </c>
      <c r="J98">
        <v>0.45</v>
      </c>
      <c r="K98">
        <v>1000000000</v>
      </c>
      <c r="L98">
        <v>1000000000</v>
      </c>
      <c r="M98">
        <v>0.45</v>
      </c>
      <c r="N98" t="s">
        <v>2053</v>
      </c>
      <c r="O98" t="s">
        <v>896</v>
      </c>
      <c r="P98">
        <v>14</v>
      </c>
      <c r="Q98">
        <v>1000000000</v>
      </c>
      <c r="R98">
        <v>1000000000</v>
      </c>
      <c r="S98">
        <v>60</v>
      </c>
      <c r="T98" t="s">
        <v>895</v>
      </c>
      <c r="U98">
        <v>58</v>
      </c>
      <c r="V98">
        <v>1000000000</v>
      </c>
      <c r="W98">
        <v>0.15</v>
      </c>
      <c r="X98">
        <v>1000000000</v>
      </c>
      <c r="Y98">
        <v>5</v>
      </c>
      <c r="Z98">
        <v>5</v>
      </c>
      <c r="AA98">
        <v>1000000000</v>
      </c>
      <c r="AB98">
        <v>1000000000</v>
      </c>
      <c r="AC98">
        <v>0.15</v>
      </c>
      <c r="AD98">
        <v>1000000000</v>
      </c>
      <c r="AE98">
        <v>0.15</v>
      </c>
      <c r="AF98" t="s">
        <v>2053</v>
      </c>
      <c r="AG98" t="s">
        <v>2053</v>
      </c>
      <c r="AH98">
        <v>1</v>
      </c>
      <c r="AI98">
        <v>2</v>
      </c>
      <c r="AJ98">
        <v>30</v>
      </c>
      <c r="AK98" t="s">
        <v>2053</v>
      </c>
      <c r="AL98" t="s">
        <v>2053</v>
      </c>
      <c r="AM98" t="s">
        <v>2053</v>
      </c>
      <c r="AN98" t="s">
        <v>2053</v>
      </c>
      <c r="AO98" t="s">
        <v>2053</v>
      </c>
      <c r="AP98" t="s">
        <v>2053</v>
      </c>
      <c r="AQ98" t="s">
        <v>2053</v>
      </c>
      <c r="AR98" t="s">
        <v>2053</v>
      </c>
      <c r="AS98" t="s">
        <v>2053</v>
      </c>
      <c r="AT98" t="s">
        <v>2053</v>
      </c>
      <c r="AU98" t="s">
        <v>2053</v>
      </c>
      <c r="AV98" t="s">
        <v>2053</v>
      </c>
      <c r="AW98" t="s">
        <v>2053</v>
      </c>
      <c r="AX98" t="s">
        <v>2053</v>
      </c>
      <c r="AY98" t="s">
        <v>2053</v>
      </c>
      <c r="AZ98" t="s">
        <v>2053</v>
      </c>
    </row>
    <row r="99" spans="1:52" x14ac:dyDescent="0.2">
      <c r="A99" t="s">
        <v>833</v>
      </c>
      <c r="B99">
        <v>462</v>
      </c>
      <c r="C99" t="s">
        <v>895</v>
      </c>
      <c r="D99">
        <v>58</v>
      </c>
      <c r="E99">
        <v>1000000000</v>
      </c>
      <c r="F99">
        <v>1.7000000000000001E-2</v>
      </c>
      <c r="G99">
        <v>1.7000000000000001E-2</v>
      </c>
      <c r="H99">
        <v>1.7000000000000001E-2</v>
      </c>
      <c r="I99">
        <v>1.7000000000000001E-2</v>
      </c>
      <c r="J99">
        <v>1.7000000000000001E-2</v>
      </c>
      <c r="K99">
        <v>1000000000</v>
      </c>
      <c r="L99">
        <v>1000000000</v>
      </c>
      <c r="M99">
        <v>1.7000000000000001E-2</v>
      </c>
      <c r="N99" t="s">
        <v>2053</v>
      </c>
      <c r="O99" t="s">
        <v>896</v>
      </c>
      <c r="P99">
        <v>14</v>
      </c>
      <c r="Q99">
        <v>1000000000</v>
      </c>
      <c r="R99">
        <v>1000000000</v>
      </c>
      <c r="S99">
        <v>100</v>
      </c>
      <c r="T99" t="s">
        <v>895</v>
      </c>
      <c r="U99">
        <v>58</v>
      </c>
      <c r="V99">
        <v>1000000000</v>
      </c>
      <c r="W99">
        <v>1.7000000000000001E-2</v>
      </c>
      <c r="X99">
        <v>1000000000</v>
      </c>
      <c r="Y99">
        <v>2</v>
      </c>
      <c r="Z99">
        <v>2</v>
      </c>
      <c r="AA99">
        <v>1000000000</v>
      </c>
      <c r="AB99">
        <v>1000000000</v>
      </c>
      <c r="AC99">
        <v>1.7000000000000001E-2</v>
      </c>
      <c r="AD99">
        <v>1000000000</v>
      </c>
      <c r="AE99">
        <v>1.7000000000000001E-2</v>
      </c>
      <c r="AF99" t="s">
        <v>2053</v>
      </c>
      <c r="AG99" t="s">
        <v>2053</v>
      </c>
      <c r="AH99">
        <v>1</v>
      </c>
      <c r="AI99">
        <v>2</v>
      </c>
      <c r="AJ99">
        <v>30</v>
      </c>
      <c r="AK99" t="s">
        <v>2053</v>
      </c>
      <c r="AL99" t="s">
        <v>2053</v>
      </c>
      <c r="AM99" t="s">
        <v>2053</v>
      </c>
      <c r="AN99" t="s">
        <v>2053</v>
      </c>
      <c r="AO99" t="s">
        <v>2053</v>
      </c>
      <c r="AP99" t="s">
        <v>2053</v>
      </c>
      <c r="AQ99" t="s">
        <v>2053</v>
      </c>
      <c r="AR99" t="s">
        <v>2053</v>
      </c>
      <c r="AS99" t="s">
        <v>2053</v>
      </c>
      <c r="AT99" t="s">
        <v>2053</v>
      </c>
      <c r="AU99" t="s">
        <v>2053</v>
      </c>
      <c r="AV99" t="s">
        <v>2053</v>
      </c>
      <c r="AW99" t="s">
        <v>2053</v>
      </c>
      <c r="AX99" t="s">
        <v>2053</v>
      </c>
      <c r="AY99" t="s">
        <v>2053</v>
      </c>
      <c r="AZ99" t="s">
        <v>2053</v>
      </c>
    </row>
    <row r="100" spans="1:52" x14ac:dyDescent="0.2">
      <c r="A100" t="s">
        <v>834</v>
      </c>
      <c r="B100">
        <v>2253</v>
      </c>
      <c r="C100" t="s">
        <v>895</v>
      </c>
      <c r="D100">
        <v>58</v>
      </c>
      <c r="E100">
        <v>1000000000</v>
      </c>
      <c r="F100">
        <v>0.6</v>
      </c>
      <c r="G100">
        <v>0.6</v>
      </c>
      <c r="H100">
        <v>0.6</v>
      </c>
      <c r="I100">
        <v>1000000000</v>
      </c>
      <c r="J100">
        <v>1000000000</v>
      </c>
      <c r="K100">
        <v>1000000000</v>
      </c>
      <c r="L100">
        <v>1000000000</v>
      </c>
      <c r="M100">
        <v>1000000000</v>
      </c>
      <c r="N100" t="s">
        <v>2053</v>
      </c>
      <c r="O100" t="s">
        <v>896</v>
      </c>
      <c r="P100">
        <v>14</v>
      </c>
      <c r="Q100">
        <v>1000000000</v>
      </c>
      <c r="R100">
        <v>1000000000</v>
      </c>
      <c r="S100">
        <v>1000000000</v>
      </c>
      <c r="T100" t="s">
        <v>895</v>
      </c>
      <c r="U100">
        <v>58</v>
      </c>
      <c r="V100">
        <v>1000000000</v>
      </c>
      <c r="W100">
        <v>0.6</v>
      </c>
      <c r="X100">
        <v>1000000000</v>
      </c>
      <c r="Y100">
        <v>1000000000</v>
      </c>
      <c r="Z100">
        <v>1000000000</v>
      </c>
      <c r="AA100">
        <v>1000000000</v>
      </c>
      <c r="AB100">
        <v>1000000000</v>
      </c>
      <c r="AC100">
        <v>0.6</v>
      </c>
      <c r="AD100">
        <v>1000000000</v>
      </c>
      <c r="AE100">
        <v>0.06</v>
      </c>
      <c r="AF100" t="s">
        <v>2053</v>
      </c>
      <c r="AG100" t="s">
        <v>2053</v>
      </c>
      <c r="AH100">
        <v>1</v>
      </c>
      <c r="AI100">
        <v>2</v>
      </c>
      <c r="AJ100">
        <v>30</v>
      </c>
      <c r="AK100" t="s">
        <v>2053</v>
      </c>
      <c r="AL100" t="s">
        <v>2053</v>
      </c>
      <c r="AM100" t="s">
        <v>2053</v>
      </c>
      <c r="AN100" t="s">
        <v>2053</v>
      </c>
      <c r="AO100" t="s">
        <v>2053</v>
      </c>
      <c r="AP100" t="s">
        <v>2053</v>
      </c>
      <c r="AQ100" t="s">
        <v>2053</v>
      </c>
      <c r="AR100" t="s">
        <v>2053</v>
      </c>
      <c r="AS100" t="s">
        <v>2053</v>
      </c>
      <c r="AT100" t="s">
        <v>2053</v>
      </c>
      <c r="AU100" t="s">
        <v>2053</v>
      </c>
      <c r="AV100" t="s">
        <v>2053</v>
      </c>
      <c r="AW100" t="s">
        <v>2053</v>
      </c>
      <c r="AX100" t="s">
        <v>2053</v>
      </c>
      <c r="AY100" t="s">
        <v>2053</v>
      </c>
      <c r="AZ100" t="s">
        <v>2053</v>
      </c>
    </row>
    <row r="101" spans="1:52" x14ac:dyDescent="0.2">
      <c r="A101" t="s">
        <v>835</v>
      </c>
      <c r="B101">
        <v>2244</v>
      </c>
      <c r="C101" t="s">
        <v>895</v>
      </c>
      <c r="D101">
        <v>58</v>
      </c>
      <c r="E101">
        <v>1000000000</v>
      </c>
      <c r="F101">
        <v>0.09</v>
      </c>
      <c r="G101">
        <v>0.09</v>
      </c>
      <c r="H101">
        <v>0.5</v>
      </c>
      <c r="I101">
        <v>1000000000</v>
      </c>
      <c r="J101">
        <v>1000000000</v>
      </c>
      <c r="K101">
        <v>1000000000</v>
      </c>
      <c r="L101">
        <v>1000000000</v>
      </c>
      <c r="M101">
        <v>1000000000</v>
      </c>
      <c r="N101" t="s">
        <v>2053</v>
      </c>
      <c r="O101" t="s">
        <v>896</v>
      </c>
      <c r="P101">
        <v>14</v>
      </c>
      <c r="Q101">
        <v>1000000000</v>
      </c>
      <c r="R101">
        <v>1000000000</v>
      </c>
      <c r="S101">
        <v>1000000000</v>
      </c>
      <c r="T101" t="s">
        <v>895</v>
      </c>
      <c r="U101">
        <v>58</v>
      </c>
      <c r="V101">
        <v>1000000000</v>
      </c>
      <c r="W101">
        <v>0.09</v>
      </c>
      <c r="X101">
        <v>1000000000</v>
      </c>
      <c r="Y101">
        <v>1000000000</v>
      </c>
      <c r="Z101">
        <v>1000000000</v>
      </c>
      <c r="AA101">
        <v>1000000000</v>
      </c>
      <c r="AB101">
        <v>1000000000</v>
      </c>
      <c r="AC101">
        <v>0.09</v>
      </c>
      <c r="AD101">
        <v>1000000000</v>
      </c>
      <c r="AE101">
        <v>0.09</v>
      </c>
      <c r="AF101" t="s">
        <v>2053</v>
      </c>
      <c r="AG101" t="s">
        <v>2053</v>
      </c>
      <c r="AH101">
        <v>1</v>
      </c>
      <c r="AI101">
        <v>2</v>
      </c>
      <c r="AJ101">
        <v>30</v>
      </c>
      <c r="AK101" t="s">
        <v>2053</v>
      </c>
      <c r="AL101" t="s">
        <v>2053</v>
      </c>
      <c r="AM101" t="s">
        <v>2053</v>
      </c>
      <c r="AN101" t="s">
        <v>2053</v>
      </c>
      <c r="AO101" t="s">
        <v>2053</v>
      </c>
      <c r="AP101" t="s">
        <v>2053</v>
      </c>
      <c r="AQ101" t="s">
        <v>2053</v>
      </c>
      <c r="AR101" t="s">
        <v>2053</v>
      </c>
      <c r="AS101" t="s">
        <v>2053</v>
      </c>
      <c r="AT101" t="s">
        <v>2053</v>
      </c>
      <c r="AU101" t="s">
        <v>2053</v>
      </c>
      <c r="AV101" t="s">
        <v>2053</v>
      </c>
      <c r="AW101" t="s">
        <v>2053</v>
      </c>
      <c r="AX101" t="s">
        <v>2053</v>
      </c>
      <c r="AY101" t="s">
        <v>2053</v>
      </c>
      <c r="AZ101" t="s">
        <v>2053</v>
      </c>
    </row>
    <row r="102" spans="1:52" x14ac:dyDescent="0.2">
      <c r="A102" t="s">
        <v>836</v>
      </c>
      <c r="B102">
        <v>2583</v>
      </c>
      <c r="C102" t="s">
        <v>895</v>
      </c>
      <c r="D102">
        <v>58</v>
      </c>
      <c r="E102">
        <v>1000000000</v>
      </c>
      <c r="F102">
        <v>0.15</v>
      </c>
      <c r="G102">
        <v>0.5</v>
      </c>
      <c r="H102">
        <v>2.5</v>
      </c>
      <c r="I102">
        <v>2.5</v>
      </c>
      <c r="J102">
        <v>2.5</v>
      </c>
      <c r="K102">
        <v>1000000000</v>
      </c>
      <c r="L102">
        <v>1000000000</v>
      </c>
      <c r="M102">
        <v>2.5</v>
      </c>
      <c r="N102" t="s">
        <v>2053</v>
      </c>
      <c r="O102" t="s">
        <v>896</v>
      </c>
      <c r="P102">
        <v>14</v>
      </c>
      <c r="Q102">
        <v>1000000000</v>
      </c>
      <c r="R102">
        <v>1000000000</v>
      </c>
      <c r="S102">
        <v>0.7</v>
      </c>
      <c r="T102" t="s">
        <v>895</v>
      </c>
      <c r="U102">
        <v>58</v>
      </c>
      <c r="V102">
        <v>1000000000</v>
      </c>
      <c r="W102">
        <v>0.15</v>
      </c>
      <c r="X102">
        <v>1000000000</v>
      </c>
      <c r="Y102">
        <v>2.5</v>
      </c>
      <c r="Z102">
        <v>2.5</v>
      </c>
      <c r="AA102">
        <v>1000000000</v>
      </c>
      <c r="AB102">
        <v>1000000000</v>
      </c>
      <c r="AC102">
        <v>0.15</v>
      </c>
      <c r="AD102">
        <v>1000000000</v>
      </c>
      <c r="AE102">
        <v>0.15</v>
      </c>
      <c r="AF102" t="s">
        <v>2053</v>
      </c>
      <c r="AG102" t="s">
        <v>2053</v>
      </c>
      <c r="AH102">
        <v>1</v>
      </c>
      <c r="AI102">
        <v>2</v>
      </c>
      <c r="AJ102">
        <v>30</v>
      </c>
      <c r="AK102" t="s">
        <v>2053</v>
      </c>
      <c r="AL102" t="s">
        <v>2053</v>
      </c>
      <c r="AM102" t="s">
        <v>2053</v>
      </c>
      <c r="AN102" t="s">
        <v>2053</v>
      </c>
      <c r="AO102" t="s">
        <v>2053</v>
      </c>
      <c r="AP102" t="s">
        <v>2053</v>
      </c>
      <c r="AQ102" t="s">
        <v>2053</v>
      </c>
      <c r="AR102" t="s">
        <v>2053</v>
      </c>
      <c r="AS102" t="s">
        <v>2053</v>
      </c>
      <c r="AT102" t="s">
        <v>2053</v>
      </c>
      <c r="AU102" t="s">
        <v>2053</v>
      </c>
      <c r="AV102" t="s">
        <v>2053</v>
      </c>
      <c r="AW102" t="s">
        <v>2053</v>
      </c>
      <c r="AX102" t="s">
        <v>2053</v>
      </c>
      <c r="AY102" t="s">
        <v>2053</v>
      </c>
      <c r="AZ102" t="s">
        <v>2053</v>
      </c>
    </row>
    <row r="103" spans="1:52" x14ac:dyDescent="0.2">
      <c r="A103" t="s">
        <v>837</v>
      </c>
      <c r="B103">
        <v>1712</v>
      </c>
      <c r="C103" t="s">
        <v>895</v>
      </c>
      <c r="D103">
        <v>58</v>
      </c>
      <c r="E103">
        <v>1000000000</v>
      </c>
      <c r="F103">
        <v>6.5000000000000002E-2</v>
      </c>
      <c r="G103">
        <v>6.5000000000000002E-2</v>
      </c>
      <c r="H103">
        <v>6.5000000000000002E-2</v>
      </c>
      <c r="I103">
        <v>1000000000</v>
      </c>
      <c r="J103">
        <v>1000000000</v>
      </c>
      <c r="K103">
        <v>1000000000</v>
      </c>
      <c r="L103">
        <v>1000000000</v>
      </c>
      <c r="M103">
        <v>1000000000</v>
      </c>
      <c r="N103" t="s">
        <v>2053</v>
      </c>
      <c r="O103" t="s">
        <v>896</v>
      </c>
      <c r="P103">
        <v>14</v>
      </c>
      <c r="Q103">
        <v>1000000000</v>
      </c>
      <c r="R103">
        <v>1000000000</v>
      </c>
      <c r="S103">
        <v>1000000000</v>
      </c>
      <c r="T103" t="s">
        <v>895</v>
      </c>
      <c r="U103">
        <v>58</v>
      </c>
      <c r="V103">
        <v>4.0000000000000001E-3</v>
      </c>
      <c r="W103">
        <v>6.5000000000000002E-2</v>
      </c>
      <c r="X103">
        <v>0.25</v>
      </c>
      <c r="Y103">
        <v>1000000000</v>
      </c>
      <c r="Z103">
        <v>1000000000</v>
      </c>
      <c r="AA103">
        <v>1000000000</v>
      </c>
      <c r="AB103">
        <v>1000000000</v>
      </c>
      <c r="AC103">
        <v>0.25</v>
      </c>
      <c r="AD103">
        <v>0.115</v>
      </c>
      <c r="AE103">
        <v>6.5000000000000002E-2</v>
      </c>
      <c r="AF103" t="s">
        <v>2053</v>
      </c>
      <c r="AG103" t="s">
        <v>2053</v>
      </c>
      <c r="AH103">
        <v>1</v>
      </c>
      <c r="AI103">
        <v>2</v>
      </c>
      <c r="AJ103">
        <v>30</v>
      </c>
      <c r="AK103" t="s">
        <v>2053</v>
      </c>
      <c r="AL103" t="s">
        <v>2053</v>
      </c>
      <c r="AM103" t="s">
        <v>2053</v>
      </c>
      <c r="AN103" t="s">
        <v>2053</v>
      </c>
      <c r="AO103" t="s">
        <v>2053</v>
      </c>
      <c r="AP103" t="s">
        <v>2053</v>
      </c>
      <c r="AQ103" t="s">
        <v>2053</v>
      </c>
      <c r="AR103" t="s">
        <v>2053</v>
      </c>
      <c r="AS103" t="s">
        <v>2053</v>
      </c>
      <c r="AT103" t="s">
        <v>2053</v>
      </c>
      <c r="AU103" t="s">
        <v>2053</v>
      </c>
      <c r="AV103" t="s">
        <v>2053</v>
      </c>
      <c r="AW103" t="s">
        <v>2053</v>
      </c>
      <c r="AX103" t="s">
        <v>2053</v>
      </c>
      <c r="AY103" t="s">
        <v>2053</v>
      </c>
      <c r="AZ103" t="s">
        <v>2053</v>
      </c>
    </row>
    <row r="104" spans="1:52" x14ac:dyDescent="0.2">
      <c r="A104" t="s">
        <v>838</v>
      </c>
      <c r="B104">
        <v>4129</v>
      </c>
      <c r="C104" t="s">
        <v>895</v>
      </c>
      <c r="D104">
        <v>58</v>
      </c>
      <c r="E104">
        <v>1000000000</v>
      </c>
      <c r="F104">
        <v>0.55000000000000004</v>
      </c>
      <c r="G104">
        <v>0.55000000000000004</v>
      </c>
      <c r="H104">
        <v>0.55000000000000004</v>
      </c>
      <c r="I104">
        <v>4</v>
      </c>
      <c r="J104">
        <v>4</v>
      </c>
      <c r="K104">
        <v>1000000000</v>
      </c>
      <c r="L104">
        <v>1000000000</v>
      </c>
      <c r="M104">
        <v>4</v>
      </c>
      <c r="N104" t="s">
        <v>2053</v>
      </c>
      <c r="O104" t="s">
        <v>896</v>
      </c>
      <c r="P104">
        <v>14</v>
      </c>
      <c r="Q104">
        <v>1000000000</v>
      </c>
      <c r="R104">
        <v>1000000000</v>
      </c>
      <c r="S104">
        <v>50</v>
      </c>
      <c r="T104" t="s">
        <v>895</v>
      </c>
      <c r="U104">
        <v>58</v>
      </c>
      <c r="V104">
        <v>1000000000</v>
      </c>
      <c r="W104">
        <v>0.55000000000000004</v>
      </c>
      <c r="X104">
        <v>1000000000</v>
      </c>
      <c r="Y104">
        <v>4</v>
      </c>
      <c r="Z104">
        <v>4</v>
      </c>
      <c r="AA104">
        <v>1000000000</v>
      </c>
      <c r="AB104">
        <v>1000000000</v>
      </c>
      <c r="AC104">
        <v>0.55000000000000004</v>
      </c>
      <c r="AD104">
        <v>1000000000</v>
      </c>
      <c r="AE104">
        <v>0.55000000000000004</v>
      </c>
      <c r="AF104" t="s">
        <v>2053</v>
      </c>
      <c r="AG104" t="s">
        <v>2053</v>
      </c>
      <c r="AH104">
        <v>1</v>
      </c>
      <c r="AI104">
        <v>2</v>
      </c>
      <c r="AJ104">
        <v>30</v>
      </c>
      <c r="AK104" t="s">
        <v>2053</v>
      </c>
      <c r="AL104" t="s">
        <v>2053</v>
      </c>
      <c r="AM104" t="s">
        <v>2053</v>
      </c>
      <c r="AN104" t="s">
        <v>2053</v>
      </c>
      <c r="AO104" t="s">
        <v>2053</v>
      </c>
      <c r="AP104" t="s">
        <v>2053</v>
      </c>
      <c r="AQ104" t="s">
        <v>2053</v>
      </c>
      <c r="AR104" t="s">
        <v>2053</v>
      </c>
      <c r="AS104" t="s">
        <v>2053</v>
      </c>
      <c r="AT104" t="s">
        <v>2053</v>
      </c>
      <c r="AU104" t="s">
        <v>2053</v>
      </c>
      <c r="AV104" t="s">
        <v>2053</v>
      </c>
      <c r="AW104" t="s">
        <v>2053</v>
      </c>
      <c r="AX104" t="s">
        <v>2053</v>
      </c>
      <c r="AY104" t="s">
        <v>2053</v>
      </c>
      <c r="AZ104" t="s">
        <v>2053</v>
      </c>
    </row>
    <row r="105" spans="1:52" x14ac:dyDescent="0.2">
      <c r="A105" t="s">
        <v>686</v>
      </c>
      <c r="B105">
        <v>361</v>
      </c>
      <c r="C105" t="s">
        <v>895</v>
      </c>
      <c r="D105">
        <v>58</v>
      </c>
      <c r="E105">
        <v>1000000000</v>
      </c>
      <c r="F105">
        <v>7.0000000000000007E-2</v>
      </c>
      <c r="G105">
        <v>2.6</v>
      </c>
      <c r="H105">
        <v>48</v>
      </c>
      <c r="I105">
        <v>48</v>
      </c>
      <c r="J105">
        <v>48</v>
      </c>
      <c r="K105">
        <v>1000000000</v>
      </c>
      <c r="L105">
        <v>1000000000</v>
      </c>
      <c r="M105">
        <v>48</v>
      </c>
      <c r="N105" t="s">
        <v>2053</v>
      </c>
      <c r="O105" t="s">
        <v>896</v>
      </c>
      <c r="P105">
        <v>14</v>
      </c>
      <c r="Q105">
        <v>1000000000</v>
      </c>
      <c r="R105">
        <v>1000000000</v>
      </c>
      <c r="S105">
        <v>1000000000</v>
      </c>
      <c r="T105" t="s">
        <v>895</v>
      </c>
      <c r="U105">
        <v>58</v>
      </c>
      <c r="V105">
        <v>1000000000</v>
      </c>
      <c r="W105">
        <v>1000000000</v>
      </c>
      <c r="X105">
        <v>1000000000</v>
      </c>
      <c r="Y105">
        <v>1000000000</v>
      </c>
      <c r="Z105">
        <v>1000000000</v>
      </c>
      <c r="AA105">
        <v>1000000000</v>
      </c>
      <c r="AB105">
        <v>1000000000</v>
      </c>
      <c r="AC105">
        <v>1000000000</v>
      </c>
      <c r="AD105">
        <v>1000000000</v>
      </c>
      <c r="AE105">
        <v>7.0000000000000007E-2</v>
      </c>
      <c r="AF105" t="s">
        <v>2053</v>
      </c>
      <c r="AG105" t="s">
        <v>2053</v>
      </c>
      <c r="AH105">
        <v>1</v>
      </c>
      <c r="AI105">
        <v>2</v>
      </c>
      <c r="AJ105">
        <v>30</v>
      </c>
      <c r="AK105" t="s">
        <v>2053</v>
      </c>
      <c r="AL105" t="s">
        <v>2053</v>
      </c>
      <c r="AM105" t="s">
        <v>2053</v>
      </c>
      <c r="AN105" t="s">
        <v>2053</v>
      </c>
      <c r="AO105" t="s">
        <v>2053</v>
      </c>
      <c r="AP105" t="s">
        <v>2053</v>
      </c>
      <c r="AQ105" t="s">
        <v>2053</v>
      </c>
      <c r="AR105" t="s">
        <v>2053</v>
      </c>
      <c r="AS105" t="s">
        <v>2053</v>
      </c>
      <c r="AT105" t="s">
        <v>2053</v>
      </c>
      <c r="AU105" t="s">
        <v>2053</v>
      </c>
      <c r="AV105" t="s">
        <v>2053</v>
      </c>
      <c r="AW105" t="s">
        <v>2053</v>
      </c>
      <c r="AX105" t="s">
        <v>2053</v>
      </c>
      <c r="AY105" t="s">
        <v>2053</v>
      </c>
      <c r="AZ105" t="s">
        <v>2053</v>
      </c>
    </row>
    <row r="106" spans="1:52" x14ac:dyDescent="0.2">
      <c r="A106" t="s">
        <v>687</v>
      </c>
      <c r="B106">
        <v>382</v>
      </c>
      <c r="C106" t="s">
        <v>895</v>
      </c>
      <c r="D106">
        <v>58</v>
      </c>
      <c r="E106">
        <v>1000000000</v>
      </c>
      <c r="F106">
        <v>4.4999999999999998E-2</v>
      </c>
      <c r="G106">
        <v>8.3000000000000007</v>
      </c>
      <c r="H106">
        <v>60</v>
      </c>
      <c r="I106">
        <v>60</v>
      </c>
      <c r="J106">
        <v>60</v>
      </c>
      <c r="K106">
        <v>1000000000</v>
      </c>
      <c r="L106">
        <v>1000000000</v>
      </c>
      <c r="M106">
        <v>60</v>
      </c>
      <c r="N106" t="s">
        <v>2053</v>
      </c>
      <c r="O106" t="s">
        <v>896</v>
      </c>
      <c r="P106">
        <v>14</v>
      </c>
      <c r="Q106">
        <v>1000000000</v>
      </c>
      <c r="R106">
        <v>1000000000</v>
      </c>
      <c r="S106">
        <v>1000000000</v>
      </c>
      <c r="T106" t="s">
        <v>895</v>
      </c>
      <c r="U106">
        <v>58</v>
      </c>
      <c r="V106">
        <v>1000000000</v>
      </c>
      <c r="W106">
        <v>1000000000</v>
      </c>
      <c r="X106">
        <v>1000000000</v>
      </c>
      <c r="Y106">
        <v>1000000000</v>
      </c>
      <c r="Z106">
        <v>1000000000</v>
      </c>
      <c r="AA106">
        <v>1000000000</v>
      </c>
      <c r="AB106">
        <v>1000000000</v>
      </c>
      <c r="AC106">
        <v>1000000000</v>
      </c>
      <c r="AD106">
        <v>1000000000</v>
      </c>
      <c r="AE106">
        <v>4.4999999999999998E-2</v>
      </c>
      <c r="AF106" t="s">
        <v>2053</v>
      </c>
      <c r="AG106" t="s">
        <v>2053</v>
      </c>
      <c r="AH106">
        <v>1</v>
      </c>
      <c r="AI106">
        <v>2</v>
      </c>
      <c r="AJ106">
        <v>30</v>
      </c>
      <c r="AK106" t="s">
        <v>2053</v>
      </c>
      <c r="AL106" t="s">
        <v>2053</v>
      </c>
      <c r="AM106" t="s">
        <v>2053</v>
      </c>
      <c r="AN106" t="s">
        <v>2053</v>
      </c>
      <c r="AO106" t="s">
        <v>2053</v>
      </c>
      <c r="AP106" t="s">
        <v>2053</v>
      </c>
      <c r="AQ106" t="s">
        <v>2053</v>
      </c>
      <c r="AR106" t="s">
        <v>2053</v>
      </c>
      <c r="AS106" t="s">
        <v>2053</v>
      </c>
      <c r="AT106" t="s">
        <v>2053</v>
      </c>
      <c r="AU106" t="s">
        <v>2053</v>
      </c>
      <c r="AV106" t="s">
        <v>2053</v>
      </c>
      <c r="AW106" t="s">
        <v>2053</v>
      </c>
      <c r="AX106" t="s">
        <v>2053</v>
      </c>
      <c r="AY106" t="s">
        <v>2053</v>
      </c>
      <c r="AZ106" t="s">
        <v>2053</v>
      </c>
    </row>
    <row r="107" spans="1:52" x14ac:dyDescent="0.2">
      <c r="A107" t="s">
        <v>688</v>
      </c>
      <c r="B107">
        <v>642</v>
      </c>
      <c r="C107" t="s">
        <v>895</v>
      </c>
      <c r="D107">
        <v>58</v>
      </c>
      <c r="E107">
        <v>1000000000</v>
      </c>
      <c r="F107">
        <v>4.4999999999999998E-2</v>
      </c>
      <c r="G107">
        <v>5.3</v>
      </c>
      <c r="H107">
        <v>53</v>
      </c>
      <c r="I107">
        <v>53</v>
      </c>
      <c r="J107">
        <v>53</v>
      </c>
      <c r="K107">
        <v>1000000000</v>
      </c>
      <c r="L107">
        <v>1000000000</v>
      </c>
      <c r="M107">
        <v>53</v>
      </c>
      <c r="N107" t="s">
        <v>2053</v>
      </c>
      <c r="O107" t="s">
        <v>896</v>
      </c>
      <c r="P107">
        <v>14</v>
      </c>
      <c r="Q107">
        <v>1000000000</v>
      </c>
      <c r="R107">
        <v>1000000000</v>
      </c>
      <c r="S107">
        <v>1000000000</v>
      </c>
      <c r="T107" t="s">
        <v>895</v>
      </c>
      <c r="U107">
        <v>58</v>
      </c>
      <c r="V107">
        <v>1000000000</v>
      </c>
      <c r="W107">
        <v>1000000000</v>
      </c>
      <c r="X107">
        <v>1000000000</v>
      </c>
      <c r="Y107">
        <v>1000000000</v>
      </c>
      <c r="Z107">
        <v>1000000000</v>
      </c>
      <c r="AA107">
        <v>1000000000</v>
      </c>
      <c r="AB107">
        <v>1000000000</v>
      </c>
      <c r="AC107">
        <v>1000000000</v>
      </c>
      <c r="AD107">
        <v>1000000000</v>
      </c>
      <c r="AE107">
        <v>4.4999999999999998E-2</v>
      </c>
      <c r="AF107" t="s">
        <v>2053</v>
      </c>
      <c r="AG107" t="s">
        <v>2053</v>
      </c>
      <c r="AH107">
        <v>1</v>
      </c>
      <c r="AI107">
        <v>2</v>
      </c>
      <c r="AJ107">
        <v>30</v>
      </c>
      <c r="AK107" t="s">
        <v>2053</v>
      </c>
      <c r="AL107" t="s">
        <v>2053</v>
      </c>
      <c r="AM107" t="s">
        <v>2053</v>
      </c>
      <c r="AN107" t="s">
        <v>2053</v>
      </c>
      <c r="AO107" t="s">
        <v>2053</v>
      </c>
      <c r="AP107" t="s">
        <v>2053</v>
      </c>
      <c r="AQ107" t="s">
        <v>2053</v>
      </c>
      <c r="AR107" t="s">
        <v>2053</v>
      </c>
      <c r="AS107" t="s">
        <v>2053</v>
      </c>
      <c r="AT107" t="s">
        <v>2053</v>
      </c>
      <c r="AU107" t="s">
        <v>2053</v>
      </c>
      <c r="AV107" t="s">
        <v>2053</v>
      </c>
      <c r="AW107" t="s">
        <v>2053</v>
      </c>
      <c r="AX107" t="s">
        <v>2053</v>
      </c>
      <c r="AY107" t="s">
        <v>2053</v>
      </c>
      <c r="AZ107" t="s">
        <v>2053</v>
      </c>
    </row>
    <row r="108" spans="1:52" x14ac:dyDescent="0.2">
      <c r="A108" t="s">
        <v>689</v>
      </c>
      <c r="B108">
        <v>661</v>
      </c>
      <c r="C108" t="s">
        <v>895</v>
      </c>
      <c r="D108">
        <v>58</v>
      </c>
      <c r="E108">
        <v>1000000000</v>
      </c>
      <c r="F108">
        <v>4.4999999999999998E-2</v>
      </c>
      <c r="G108">
        <v>9.1999999999999993</v>
      </c>
      <c r="H108">
        <v>60</v>
      </c>
      <c r="I108">
        <v>82</v>
      </c>
      <c r="J108">
        <v>82</v>
      </c>
      <c r="K108">
        <v>1000000000</v>
      </c>
      <c r="L108">
        <v>1000000000</v>
      </c>
      <c r="M108">
        <v>82</v>
      </c>
      <c r="N108" t="s">
        <v>2053</v>
      </c>
      <c r="O108" t="s">
        <v>896</v>
      </c>
      <c r="P108">
        <v>14</v>
      </c>
      <c r="Q108">
        <v>1000000000</v>
      </c>
      <c r="R108">
        <v>1000000000</v>
      </c>
      <c r="S108">
        <v>1000000000</v>
      </c>
      <c r="T108" t="s">
        <v>895</v>
      </c>
      <c r="U108">
        <v>58</v>
      </c>
      <c r="V108">
        <v>1000000000</v>
      </c>
      <c r="W108">
        <v>1000000000</v>
      </c>
      <c r="X108">
        <v>1000000000</v>
      </c>
      <c r="Y108">
        <v>1000000000</v>
      </c>
      <c r="Z108">
        <v>1000000000</v>
      </c>
      <c r="AA108">
        <v>1000000000</v>
      </c>
      <c r="AB108">
        <v>1000000000</v>
      </c>
      <c r="AC108">
        <v>1000000000</v>
      </c>
      <c r="AD108">
        <v>1000000000</v>
      </c>
      <c r="AE108">
        <v>4.4999999999999998E-2</v>
      </c>
      <c r="AF108" t="s">
        <v>2053</v>
      </c>
      <c r="AG108" t="s">
        <v>2053</v>
      </c>
      <c r="AH108">
        <v>1</v>
      </c>
      <c r="AI108">
        <v>2</v>
      </c>
      <c r="AJ108">
        <v>30</v>
      </c>
      <c r="AK108" t="s">
        <v>2053</v>
      </c>
      <c r="AL108" t="s">
        <v>2053</v>
      </c>
      <c r="AM108" t="s">
        <v>2053</v>
      </c>
      <c r="AN108" t="s">
        <v>2053</v>
      </c>
      <c r="AO108" t="s">
        <v>2053</v>
      </c>
      <c r="AP108" t="s">
        <v>2053</v>
      </c>
      <c r="AQ108" t="s">
        <v>2053</v>
      </c>
      <c r="AR108" t="s">
        <v>2053</v>
      </c>
      <c r="AS108" t="s">
        <v>2053</v>
      </c>
      <c r="AT108" t="s">
        <v>2053</v>
      </c>
      <c r="AU108" t="s">
        <v>2053</v>
      </c>
      <c r="AV108" t="s">
        <v>2053</v>
      </c>
      <c r="AW108" t="s">
        <v>2053</v>
      </c>
      <c r="AX108" t="s">
        <v>2053</v>
      </c>
      <c r="AY108" t="s">
        <v>2053</v>
      </c>
      <c r="AZ108" t="s">
        <v>2053</v>
      </c>
    </row>
    <row r="109" spans="1:52" x14ac:dyDescent="0.2">
      <c r="A109" t="s">
        <v>839</v>
      </c>
      <c r="B109">
        <v>577</v>
      </c>
      <c r="C109" t="s">
        <v>895</v>
      </c>
      <c r="D109">
        <v>58</v>
      </c>
      <c r="E109">
        <v>1000000000</v>
      </c>
      <c r="F109">
        <v>4.4999999999999998E-2</v>
      </c>
      <c r="G109">
        <v>1.3</v>
      </c>
      <c r="H109">
        <v>17</v>
      </c>
      <c r="I109">
        <v>17</v>
      </c>
      <c r="J109">
        <v>17</v>
      </c>
      <c r="K109">
        <v>1000000000</v>
      </c>
      <c r="L109">
        <v>1000000000</v>
      </c>
      <c r="M109">
        <v>17</v>
      </c>
      <c r="N109" t="s">
        <v>2053</v>
      </c>
      <c r="O109" t="s">
        <v>896</v>
      </c>
      <c r="P109">
        <v>14</v>
      </c>
      <c r="Q109">
        <v>1000000000</v>
      </c>
      <c r="R109">
        <v>1000000000</v>
      </c>
      <c r="S109">
        <v>1000000000</v>
      </c>
      <c r="T109" t="s">
        <v>895</v>
      </c>
      <c r="U109">
        <v>58</v>
      </c>
      <c r="V109">
        <v>1000000000</v>
      </c>
      <c r="W109">
        <v>1000000000</v>
      </c>
      <c r="X109">
        <v>1000000000</v>
      </c>
      <c r="Y109">
        <v>1000000000</v>
      </c>
      <c r="Z109">
        <v>1000000000</v>
      </c>
      <c r="AA109">
        <v>1000000000</v>
      </c>
      <c r="AB109">
        <v>1000000000</v>
      </c>
      <c r="AC109">
        <v>1000000000</v>
      </c>
      <c r="AD109">
        <v>1000000000</v>
      </c>
      <c r="AE109">
        <v>4.4999999999999998E-2</v>
      </c>
      <c r="AF109" t="s">
        <v>2053</v>
      </c>
      <c r="AG109" t="s">
        <v>2053</v>
      </c>
      <c r="AH109">
        <v>1</v>
      </c>
      <c r="AI109">
        <v>2</v>
      </c>
      <c r="AJ109">
        <v>30</v>
      </c>
      <c r="AK109" t="s">
        <v>2053</v>
      </c>
      <c r="AL109" t="s">
        <v>2053</v>
      </c>
      <c r="AM109" t="s">
        <v>2053</v>
      </c>
      <c r="AN109" t="s">
        <v>2053</v>
      </c>
      <c r="AO109" t="s">
        <v>2053</v>
      </c>
      <c r="AP109" t="s">
        <v>2053</v>
      </c>
      <c r="AQ109" t="s">
        <v>2053</v>
      </c>
      <c r="AR109" t="s">
        <v>2053</v>
      </c>
      <c r="AS109" t="s">
        <v>2053</v>
      </c>
      <c r="AT109" t="s">
        <v>2053</v>
      </c>
      <c r="AU109" t="s">
        <v>2053</v>
      </c>
      <c r="AV109" t="s">
        <v>2053</v>
      </c>
      <c r="AW109" t="s">
        <v>2053</v>
      </c>
      <c r="AX109" t="s">
        <v>2053</v>
      </c>
      <c r="AY109" t="s">
        <v>2053</v>
      </c>
      <c r="AZ109" t="s">
        <v>2053</v>
      </c>
    </row>
    <row r="110" spans="1:52" x14ac:dyDescent="0.2">
      <c r="A110" t="s">
        <v>690</v>
      </c>
      <c r="B110">
        <v>600</v>
      </c>
      <c r="C110" t="s">
        <v>895</v>
      </c>
      <c r="D110">
        <v>58</v>
      </c>
      <c r="E110">
        <v>1000000000</v>
      </c>
      <c r="F110">
        <v>7.0000000000000007E-2</v>
      </c>
      <c r="G110">
        <v>5</v>
      </c>
      <c r="H110">
        <v>36</v>
      </c>
      <c r="I110">
        <v>36</v>
      </c>
      <c r="J110">
        <v>36</v>
      </c>
      <c r="K110">
        <v>1000000000</v>
      </c>
      <c r="L110">
        <v>1000000000</v>
      </c>
      <c r="M110">
        <v>36</v>
      </c>
      <c r="N110" t="s">
        <v>2053</v>
      </c>
      <c r="O110" t="s">
        <v>896</v>
      </c>
      <c r="P110">
        <v>14</v>
      </c>
      <c r="Q110">
        <v>1000000000</v>
      </c>
      <c r="R110">
        <v>1000000000</v>
      </c>
      <c r="S110">
        <v>1000000000</v>
      </c>
      <c r="T110" t="s">
        <v>895</v>
      </c>
      <c r="U110">
        <v>58</v>
      </c>
      <c r="V110">
        <v>1000000000</v>
      </c>
      <c r="W110">
        <v>1000000000</v>
      </c>
      <c r="X110">
        <v>1000000000</v>
      </c>
      <c r="Y110">
        <v>1000000000</v>
      </c>
      <c r="Z110">
        <v>1000000000</v>
      </c>
      <c r="AA110">
        <v>1000000000</v>
      </c>
      <c r="AB110">
        <v>1000000000</v>
      </c>
      <c r="AC110">
        <v>1000000000</v>
      </c>
      <c r="AD110">
        <v>1000000000</v>
      </c>
      <c r="AE110">
        <v>7.0000000000000007E-2</v>
      </c>
      <c r="AF110" t="s">
        <v>2053</v>
      </c>
      <c r="AG110" t="s">
        <v>2053</v>
      </c>
      <c r="AH110">
        <v>1</v>
      </c>
      <c r="AI110">
        <v>2</v>
      </c>
      <c r="AJ110">
        <v>30</v>
      </c>
      <c r="AK110" t="s">
        <v>2053</v>
      </c>
      <c r="AL110" t="s">
        <v>2053</v>
      </c>
      <c r="AM110" t="s">
        <v>2053</v>
      </c>
      <c r="AN110" t="s">
        <v>2053</v>
      </c>
      <c r="AO110" t="s">
        <v>2053</v>
      </c>
      <c r="AP110" t="s">
        <v>2053</v>
      </c>
      <c r="AQ110" t="s">
        <v>2053</v>
      </c>
      <c r="AR110" t="s">
        <v>2053</v>
      </c>
      <c r="AS110" t="s">
        <v>2053</v>
      </c>
      <c r="AT110" t="s">
        <v>2053</v>
      </c>
      <c r="AU110" t="s">
        <v>2053</v>
      </c>
      <c r="AV110" t="s">
        <v>2053</v>
      </c>
      <c r="AW110" t="s">
        <v>2053</v>
      </c>
      <c r="AX110" t="s">
        <v>2053</v>
      </c>
      <c r="AY110" t="s">
        <v>2053</v>
      </c>
      <c r="AZ110" t="s">
        <v>2053</v>
      </c>
    </row>
    <row r="111" spans="1:52" x14ac:dyDescent="0.2">
      <c r="A111" t="s">
        <v>840</v>
      </c>
      <c r="B111">
        <v>808</v>
      </c>
      <c r="C111" t="s">
        <v>895</v>
      </c>
      <c r="D111">
        <v>58</v>
      </c>
      <c r="E111">
        <v>1000000000</v>
      </c>
      <c r="F111">
        <v>1000000000</v>
      </c>
      <c r="G111">
        <v>1000000000</v>
      </c>
      <c r="H111">
        <v>1000000000</v>
      </c>
      <c r="I111">
        <v>1000000000</v>
      </c>
      <c r="J111">
        <v>1000000000</v>
      </c>
      <c r="K111">
        <v>1000000000</v>
      </c>
      <c r="L111">
        <v>1000000000</v>
      </c>
      <c r="M111">
        <v>36</v>
      </c>
      <c r="N111" t="s">
        <v>2053</v>
      </c>
      <c r="O111" t="s">
        <v>896</v>
      </c>
      <c r="P111">
        <v>14</v>
      </c>
      <c r="Q111">
        <v>1000000000</v>
      </c>
      <c r="R111">
        <v>1000000000</v>
      </c>
      <c r="S111">
        <v>5</v>
      </c>
      <c r="T111" t="s">
        <v>895</v>
      </c>
      <c r="U111">
        <v>58</v>
      </c>
      <c r="V111">
        <v>1000000000</v>
      </c>
      <c r="W111">
        <v>0.25</v>
      </c>
      <c r="X111">
        <v>1000000000</v>
      </c>
      <c r="Y111">
        <v>60</v>
      </c>
      <c r="Z111">
        <v>60</v>
      </c>
      <c r="AA111">
        <v>1000000000</v>
      </c>
      <c r="AB111">
        <v>1000000000</v>
      </c>
      <c r="AC111">
        <v>0.25</v>
      </c>
      <c r="AD111">
        <v>1000000000</v>
      </c>
      <c r="AE111">
        <v>1000000000</v>
      </c>
      <c r="AF111" t="s">
        <v>2053</v>
      </c>
      <c r="AG111" t="s">
        <v>2053</v>
      </c>
      <c r="AH111">
        <v>1</v>
      </c>
      <c r="AI111">
        <v>2</v>
      </c>
      <c r="AJ111">
        <v>30</v>
      </c>
      <c r="AK111" t="s">
        <v>2053</v>
      </c>
      <c r="AL111" t="s">
        <v>2053</v>
      </c>
      <c r="AM111" t="s">
        <v>2053</v>
      </c>
      <c r="AN111" t="s">
        <v>2053</v>
      </c>
      <c r="AO111" t="s">
        <v>2053</v>
      </c>
      <c r="AP111" t="s">
        <v>2053</v>
      </c>
      <c r="AQ111" t="s">
        <v>2053</v>
      </c>
      <c r="AR111" t="s">
        <v>2053</v>
      </c>
      <c r="AS111" t="s">
        <v>2053</v>
      </c>
      <c r="AT111" t="s">
        <v>2053</v>
      </c>
      <c r="AU111" t="s">
        <v>2053</v>
      </c>
      <c r="AV111" t="s">
        <v>2053</v>
      </c>
      <c r="AW111" t="s">
        <v>2053</v>
      </c>
      <c r="AX111" t="s">
        <v>2053</v>
      </c>
      <c r="AY111" t="s">
        <v>2053</v>
      </c>
      <c r="AZ111" t="s">
        <v>2053</v>
      </c>
    </row>
    <row r="112" spans="1:52" x14ac:dyDescent="0.2">
      <c r="A112" t="s">
        <v>31</v>
      </c>
      <c r="B112">
        <v>1200</v>
      </c>
      <c r="C112" t="s">
        <v>895</v>
      </c>
      <c r="D112">
        <v>58</v>
      </c>
      <c r="E112">
        <v>35</v>
      </c>
      <c r="F112">
        <v>190</v>
      </c>
      <c r="G112">
        <v>190</v>
      </c>
      <c r="H112">
        <v>500</v>
      </c>
      <c r="I112">
        <v>5000</v>
      </c>
      <c r="J112">
        <v>5000</v>
      </c>
      <c r="K112">
        <v>1000000000</v>
      </c>
      <c r="L112">
        <v>1000000000</v>
      </c>
      <c r="M112">
        <v>5000</v>
      </c>
      <c r="N112" t="s">
        <v>2053</v>
      </c>
      <c r="O112" t="s">
        <v>896</v>
      </c>
      <c r="P112">
        <v>14</v>
      </c>
      <c r="Q112">
        <v>50</v>
      </c>
      <c r="R112">
        <v>1000000000</v>
      </c>
      <c r="S112">
        <v>600</v>
      </c>
      <c r="T112" t="s">
        <v>895</v>
      </c>
      <c r="U112">
        <v>58</v>
      </c>
      <c r="V112">
        <v>35</v>
      </c>
      <c r="W112">
        <v>190</v>
      </c>
      <c r="X112">
        <v>1250</v>
      </c>
      <c r="Y112">
        <v>5000</v>
      </c>
      <c r="Z112">
        <v>5000</v>
      </c>
      <c r="AA112">
        <v>1000000000</v>
      </c>
      <c r="AB112">
        <v>1000000000</v>
      </c>
      <c r="AC112">
        <v>1250</v>
      </c>
      <c r="AD112">
        <v>1250</v>
      </c>
      <c r="AE112">
        <v>1250</v>
      </c>
      <c r="AF112" t="s">
        <v>2053</v>
      </c>
      <c r="AG112" t="s">
        <v>2053</v>
      </c>
      <c r="AH112">
        <v>1</v>
      </c>
      <c r="AI112">
        <v>2</v>
      </c>
      <c r="AJ112">
        <v>30</v>
      </c>
      <c r="AK112" t="s">
        <v>2053</v>
      </c>
      <c r="AL112" t="s">
        <v>2053</v>
      </c>
      <c r="AM112" t="s">
        <v>2053</v>
      </c>
      <c r="AN112" t="s">
        <v>2053</v>
      </c>
      <c r="AO112" t="s">
        <v>2053</v>
      </c>
      <c r="AP112" t="s">
        <v>2053</v>
      </c>
      <c r="AQ112" t="s">
        <v>2053</v>
      </c>
      <c r="AR112" t="s">
        <v>2053</v>
      </c>
      <c r="AS112" t="s">
        <v>2053</v>
      </c>
      <c r="AT112" t="s">
        <v>2053</v>
      </c>
      <c r="AU112" t="s">
        <v>2053</v>
      </c>
      <c r="AV112" t="s">
        <v>2053</v>
      </c>
      <c r="AW112" t="s">
        <v>2053</v>
      </c>
      <c r="AX112" t="s">
        <v>2053</v>
      </c>
      <c r="AY112" t="s">
        <v>2053</v>
      </c>
      <c r="AZ112" t="s">
        <v>2053</v>
      </c>
    </row>
    <row r="113" spans="1:52" x14ac:dyDescent="0.2">
      <c r="A113" t="s">
        <v>536</v>
      </c>
      <c r="B113">
        <v>732</v>
      </c>
      <c r="C113" t="s">
        <v>895</v>
      </c>
      <c r="D113">
        <v>58</v>
      </c>
      <c r="E113">
        <v>1000000000</v>
      </c>
      <c r="F113">
        <v>5</v>
      </c>
      <c r="G113">
        <v>5</v>
      </c>
      <c r="H113">
        <v>5</v>
      </c>
      <c r="I113">
        <v>1000000000</v>
      </c>
      <c r="J113">
        <v>1000000000</v>
      </c>
      <c r="K113">
        <v>1000000000</v>
      </c>
      <c r="L113">
        <v>1000000000</v>
      </c>
      <c r="M113">
        <v>100</v>
      </c>
      <c r="N113" t="s">
        <v>2053</v>
      </c>
      <c r="O113" t="s">
        <v>896</v>
      </c>
      <c r="P113">
        <v>14</v>
      </c>
      <c r="Q113">
        <v>1000000000</v>
      </c>
      <c r="R113">
        <v>1000000000</v>
      </c>
      <c r="S113">
        <v>1000000000</v>
      </c>
      <c r="T113" t="s">
        <v>895</v>
      </c>
      <c r="U113">
        <v>58</v>
      </c>
      <c r="V113">
        <v>1000000000</v>
      </c>
      <c r="W113">
        <v>5</v>
      </c>
      <c r="X113">
        <v>1000000000</v>
      </c>
      <c r="Y113">
        <v>1000000000</v>
      </c>
      <c r="Z113">
        <v>1000000000</v>
      </c>
      <c r="AA113">
        <v>1000000000</v>
      </c>
      <c r="AB113">
        <v>1000000000</v>
      </c>
      <c r="AC113">
        <v>5</v>
      </c>
      <c r="AD113">
        <v>1000000000</v>
      </c>
      <c r="AE113">
        <v>5</v>
      </c>
      <c r="AF113" t="s">
        <v>2053</v>
      </c>
      <c r="AG113" t="s">
        <v>2053</v>
      </c>
      <c r="AH113">
        <v>1</v>
      </c>
      <c r="AI113">
        <v>2</v>
      </c>
      <c r="AJ113">
        <v>30</v>
      </c>
      <c r="AK113" t="s">
        <v>2053</v>
      </c>
      <c r="AL113" t="s">
        <v>2053</v>
      </c>
      <c r="AM113" t="s">
        <v>2053</v>
      </c>
      <c r="AN113" t="s">
        <v>2053</v>
      </c>
      <c r="AO113" t="s">
        <v>2053</v>
      </c>
      <c r="AP113" t="s">
        <v>2053</v>
      </c>
      <c r="AQ113" t="s">
        <v>2053</v>
      </c>
      <c r="AR113" t="s">
        <v>2053</v>
      </c>
      <c r="AS113" t="s">
        <v>2053</v>
      </c>
      <c r="AT113" t="s">
        <v>2053</v>
      </c>
      <c r="AU113" t="s">
        <v>2053</v>
      </c>
      <c r="AV113" t="s">
        <v>2053</v>
      </c>
      <c r="AW113" t="s">
        <v>2053</v>
      </c>
      <c r="AX113" t="s">
        <v>2053</v>
      </c>
      <c r="AY113" t="s">
        <v>2053</v>
      </c>
      <c r="AZ113" t="s">
        <v>2053</v>
      </c>
    </row>
    <row r="114" spans="1:52" x14ac:dyDescent="0.2">
      <c r="A114" t="s">
        <v>841</v>
      </c>
      <c r="B114">
        <v>639</v>
      </c>
      <c r="C114" t="s">
        <v>895</v>
      </c>
      <c r="D114">
        <v>58</v>
      </c>
      <c r="E114">
        <v>1000000000</v>
      </c>
      <c r="F114">
        <v>8</v>
      </c>
      <c r="G114">
        <v>8</v>
      </c>
      <c r="H114">
        <v>8</v>
      </c>
      <c r="I114">
        <v>1000000000</v>
      </c>
      <c r="J114">
        <v>1000000000</v>
      </c>
      <c r="K114">
        <v>1000000000</v>
      </c>
      <c r="L114">
        <v>1000000000</v>
      </c>
      <c r="M114">
        <v>1000000000</v>
      </c>
      <c r="N114" t="s">
        <v>2053</v>
      </c>
      <c r="O114" t="s">
        <v>896</v>
      </c>
      <c r="P114">
        <v>14</v>
      </c>
      <c r="Q114">
        <v>1000000000</v>
      </c>
      <c r="R114">
        <v>1000000000</v>
      </c>
      <c r="S114">
        <v>1000000000</v>
      </c>
      <c r="T114" t="s">
        <v>895</v>
      </c>
      <c r="U114">
        <v>58</v>
      </c>
      <c r="V114">
        <v>1000000000</v>
      </c>
      <c r="W114">
        <v>8</v>
      </c>
      <c r="X114">
        <v>1000000000</v>
      </c>
      <c r="Y114">
        <v>1000000000</v>
      </c>
      <c r="Z114">
        <v>1000000000</v>
      </c>
      <c r="AA114">
        <v>1000000000</v>
      </c>
      <c r="AB114">
        <v>1000000000</v>
      </c>
      <c r="AC114">
        <v>8</v>
      </c>
      <c r="AD114">
        <v>1000000000</v>
      </c>
      <c r="AE114">
        <v>8</v>
      </c>
      <c r="AF114" t="s">
        <v>2053</v>
      </c>
      <c r="AG114" t="s">
        <v>2053</v>
      </c>
      <c r="AH114">
        <v>1</v>
      </c>
      <c r="AI114">
        <v>2</v>
      </c>
      <c r="AJ114">
        <v>30</v>
      </c>
      <c r="AK114" t="s">
        <v>2053</v>
      </c>
      <c r="AL114" t="s">
        <v>2053</v>
      </c>
      <c r="AM114" t="s">
        <v>2053</v>
      </c>
      <c r="AN114" t="s">
        <v>2053</v>
      </c>
      <c r="AO114" t="s">
        <v>2053</v>
      </c>
      <c r="AP114" t="s">
        <v>2053</v>
      </c>
      <c r="AQ114" t="s">
        <v>2053</v>
      </c>
      <c r="AR114" t="s">
        <v>2053</v>
      </c>
      <c r="AS114" t="s">
        <v>2053</v>
      </c>
      <c r="AT114" t="s">
        <v>2053</v>
      </c>
      <c r="AU114" t="s">
        <v>2053</v>
      </c>
      <c r="AV114" t="s">
        <v>2053</v>
      </c>
      <c r="AW114" t="s">
        <v>2053</v>
      </c>
      <c r="AX114" t="s">
        <v>2053</v>
      </c>
      <c r="AY114" t="s">
        <v>2053</v>
      </c>
      <c r="AZ114" t="s">
        <v>2053</v>
      </c>
    </row>
    <row r="115" spans="1:52" x14ac:dyDescent="0.2">
      <c r="A115" t="s">
        <v>566</v>
      </c>
      <c r="B115">
        <v>1434</v>
      </c>
      <c r="C115" t="s">
        <v>895</v>
      </c>
      <c r="D115">
        <v>58</v>
      </c>
      <c r="E115">
        <v>0.1</v>
      </c>
      <c r="F115">
        <v>0.45</v>
      </c>
      <c r="G115">
        <v>0.45</v>
      </c>
      <c r="H115">
        <v>0.45</v>
      </c>
      <c r="I115">
        <v>1000000000</v>
      </c>
      <c r="J115">
        <v>1000000000</v>
      </c>
      <c r="K115">
        <v>1000000000</v>
      </c>
      <c r="L115">
        <v>1000000000</v>
      </c>
      <c r="M115">
        <v>1000000000</v>
      </c>
      <c r="N115" t="s">
        <v>2053</v>
      </c>
      <c r="O115" t="s">
        <v>896</v>
      </c>
      <c r="P115">
        <v>14</v>
      </c>
      <c r="Q115">
        <v>1000000000</v>
      </c>
      <c r="R115">
        <v>1000000000</v>
      </c>
      <c r="S115">
        <v>1000000000</v>
      </c>
      <c r="T115" t="s">
        <v>895</v>
      </c>
      <c r="U115">
        <v>58</v>
      </c>
      <c r="V115">
        <v>1000000000</v>
      </c>
      <c r="W115">
        <v>0.45</v>
      </c>
      <c r="X115">
        <v>1000000000</v>
      </c>
      <c r="Y115">
        <v>1000000000</v>
      </c>
      <c r="Z115">
        <v>1000000000</v>
      </c>
      <c r="AA115">
        <v>1000000000</v>
      </c>
      <c r="AB115">
        <v>1000000000</v>
      </c>
      <c r="AC115">
        <v>0.45</v>
      </c>
      <c r="AD115">
        <v>1000000000</v>
      </c>
      <c r="AE115">
        <v>0.45</v>
      </c>
      <c r="AF115" t="s">
        <v>2053</v>
      </c>
      <c r="AG115" t="s">
        <v>2053</v>
      </c>
      <c r="AH115">
        <v>1</v>
      </c>
      <c r="AI115">
        <v>2</v>
      </c>
      <c r="AJ115">
        <v>30</v>
      </c>
      <c r="AK115" t="s">
        <v>2053</v>
      </c>
      <c r="AL115" t="s">
        <v>2053</v>
      </c>
      <c r="AM115" t="s">
        <v>2053</v>
      </c>
      <c r="AN115" t="s">
        <v>2053</v>
      </c>
      <c r="AO115" t="s">
        <v>2053</v>
      </c>
      <c r="AP115" t="s">
        <v>2053</v>
      </c>
      <c r="AQ115" t="s">
        <v>2053</v>
      </c>
      <c r="AR115" t="s">
        <v>2053</v>
      </c>
      <c r="AS115" t="s">
        <v>2053</v>
      </c>
      <c r="AT115" t="s">
        <v>2053</v>
      </c>
      <c r="AU115" t="s">
        <v>2053</v>
      </c>
      <c r="AV115" t="s">
        <v>2053</v>
      </c>
      <c r="AW115" t="s">
        <v>2053</v>
      </c>
      <c r="AX115" t="s">
        <v>2053</v>
      </c>
      <c r="AY115" t="s">
        <v>2053</v>
      </c>
      <c r="AZ115" t="s">
        <v>2053</v>
      </c>
    </row>
    <row r="116" spans="1:52" x14ac:dyDescent="0.2">
      <c r="A116" t="s">
        <v>567</v>
      </c>
      <c r="B116">
        <v>903</v>
      </c>
      <c r="C116" t="s">
        <v>895</v>
      </c>
      <c r="D116">
        <v>58</v>
      </c>
      <c r="E116">
        <v>0.1</v>
      </c>
      <c r="F116">
        <v>0.45</v>
      </c>
      <c r="G116">
        <v>0.45</v>
      </c>
      <c r="H116">
        <v>0.45</v>
      </c>
      <c r="I116">
        <v>1000000000</v>
      </c>
      <c r="J116">
        <v>1000000000</v>
      </c>
      <c r="K116">
        <v>1000000000</v>
      </c>
      <c r="L116">
        <v>1000000000</v>
      </c>
      <c r="M116">
        <v>1000000000</v>
      </c>
      <c r="N116" t="s">
        <v>2053</v>
      </c>
      <c r="O116" t="s">
        <v>896</v>
      </c>
      <c r="P116">
        <v>14</v>
      </c>
      <c r="Q116">
        <v>1000000000</v>
      </c>
      <c r="R116">
        <v>1000000000</v>
      </c>
      <c r="S116">
        <v>1000000000</v>
      </c>
      <c r="T116" t="s">
        <v>895</v>
      </c>
      <c r="U116">
        <v>58</v>
      </c>
      <c r="V116">
        <v>1000000000</v>
      </c>
      <c r="W116">
        <v>0.45</v>
      </c>
      <c r="X116">
        <v>1000000000</v>
      </c>
      <c r="Y116">
        <v>1000000000</v>
      </c>
      <c r="Z116">
        <v>1000000000</v>
      </c>
      <c r="AA116">
        <v>1000000000</v>
      </c>
      <c r="AB116">
        <v>1000000000</v>
      </c>
      <c r="AC116">
        <v>0.45</v>
      </c>
      <c r="AD116">
        <v>1000000000</v>
      </c>
      <c r="AE116">
        <v>0.45</v>
      </c>
      <c r="AF116" t="s">
        <v>2053</v>
      </c>
      <c r="AG116" t="s">
        <v>2053</v>
      </c>
      <c r="AH116">
        <v>1</v>
      </c>
      <c r="AI116">
        <v>2</v>
      </c>
      <c r="AJ116">
        <v>30</v>
      </c>
      <c r="AK116" t="s">
        <v>2053</v>
      </c>
      <c r="AL116" t="s">
        <v>2053</v>
      </c>
      <c r="AM116" t="s">
        <v>2053</v>
      </c>
      <c r="AN116" t="s">
        <v>2053</v>
      </c>
      <c r="AO116" t="s">
        <v>2053</v>
      </c>
      <c r="AP116" t="s">
        <v>2053</v>
      </c>
      <c r="AQ116" t="s">
        <v>2053</v>
      </c>
      <c r="AR116" t="s">
        <v>2053</v>
      </c>
      <c r="AS116" t="s">
        <v>2053</v>
      </c>
      <c r="AT116" t="s">
        <v>2053</v>
      </c>
      <c r="AU116" t="s">
        <v>2053</v>
      </c>
      <c r="AV116" t="s">
        <v>2053</v>
      </c>
      <c r="AW116" t="s">
        <v>2053</v>
      </c>
      <c r="AX116" t="s">
        <v>2053</v>
      </c>
      <c r="AY116" t="s">
        <v>2053</v>
      </c>
      <c r="AZ116" t="s">
        <v>2053</v>
      </c>
    </row>
    <row r="117" spans="1:52" x14ac:dyDescent="0.2">
      <c r="A117" t="s">
        <v>568</v>
      </c>
      <c r="B117">
        <v>45</v>
      </c>
      <c r="C117" t="s">
        <v>895</v>
      </c>
      <c r="D117">
        <v>58</v>
      </c>
      <c r="E117">
        <v>0.1</v>
      </c>
      <c r="F117">
        <v>0.45</v>
      </c>
      <c r="G117">
        <v>0.45</v>
      </c>
      <c r="H117">
        <v>0.45</v>
      </c>
      <c r="I117">
        <v>1000000000</v>
      </c>
      <c r="J117">
        <v>1000000000</v>
      </c>
      <c r="K117">
        <v>1000000000</v>
      </c>
      <c r="L117">
        <v>1000000000</v>
      </c>
      <c r="M117">
        <v>1000000000</v>
      </c>
      <c r="N117" t="s">
        <v>2053</v>
      </c>
      <c r="O117" t="s">
        <v>896</v>
      </c>
      <c r="P117">
        <v>14</v>
      </c>
      <c r="Q117">
        <v>1000000000</v>
      </c>
      <c r="R117">
        <v>1000000000</v>
      </c>
      <c r="S117">
        <v>1000000000</v>
      </c>
      <c r="T117" t="s">
        <v>895</v>
      </c>
      <c r="U117">
        <v>58</v>
      </c>
      <c r="V117">
        <v>1000000000</v>
      </c>
      <c r="W117">
        <v>0.45</v>
      </c>
      <c r="X117">
        <v>1000000000</v>
      </c>
      <c r="Y117">
        <v>1000000000</v>
      </c>
      <c r="Z117">
        <v>1000000000</v>
      </c>
      <c r="AA117">
        <v>1000000000</v>
      </c>
      <c r="AB117">
        <v>1000000000</v>
      </c>
      <c r="AC117">
        <v>0.45</v>
      </c>
      <c r="AD117">
        <v>1000000000</v>
      </c>
      <c r="AE117">
        <v>0.45</v>
      </c>
      <c r="AF117" t="s">
        <v>2053</v>
      </c>
      <c r="AG117" t="s">
        <v>2053</v>
      </c>
      <c r="AH117">
        <v>1</v>
      </c>
      <c r="AI117">
        <v>2</v>
      </c>
      <c r="AJ117">
        <v>30</v>
      </c>
      <c r="AK117" t="s">
        <v>2053</v>
      </c>
      <c r="AL117" t="s">
        <v>2053</v>
      </c>
      <c r="AM117" t="s">
        <v>2053</v>
      </c>
      <c r="AN117" t="s">
        <v>2053</v>
      </c>
      <c r="AO117" t="s">
        <v>2053</v>
      </c>
      <c r="AP117" t="s">
        <v>2053</v>
      </c>
      <c r="AQ117" t="s">
        <v>2053</v>
      </c>
      <c r="AR117" t="s">
        <v>2053</v>
      </c>
      <c r="AS117" t="s">
        <v>2053</v>
      </c>
      <c r="AT117" t="s">
        <v>2053</v>
      </c>
      <c r="AU117" t="s">
        <v>2053</v>
      </c>
      <c r="AV117" t="s">
        <v>2053</v>
      </c>
      <c r="AW117" t="s">
        <v>2053</v>
      </c>
      <c r="AX117" t="s">
        <v>2053</v>
      </c>
      <c r="AY117" t="s">
        <v>2053</v>
      </c>
      <c r="AZ117" t="s">
        <v>2053</v>
      </c>
    </row>
    <row r="118" spans="1:52" x14ac:dyDescent="0.2">
      <c r="A118" t="s">
        <v>569</v>
      </c>
      <c r="B118">
        <v>33</v>
      </c>
      <c r="C118" t="s">
        <v>895</v>
      </c>
      <c r="D118">
        <v>58</v>
      </c>
      <c r="E118">
        <v>0.1</v>
      </c>
      <c r="F118">
        <v>0.45</v>
      </c>
      <c r="G118">
        <v>0.45</v>
      </c>
      <c r="H118">
        <v>0.45</v>
      </c>
      <c r="I118">
        <v>1000000000</v>
      </c>
      <c r="J118">
        <v>1000000000</v>
      </c>
      <c r="K118">
        <v>1000000000</v>
      </c>
      <c r="L118">
        <v>1000000000</v>
      </c>
      <c r="M118">
        <v>1000000000</v>
      </c>
      <c r="N118" t="s">
        <v>2053</v>
      </c>
      <c r="O118" t="s">
        <v>896</v>
      </c>
      <c r="P118">
        <v>14</v>
      </c>
      <c r="Q118">
        <v>1000000000</v>
      </c>
      <c r="R118">
        <v>1000000000</v>
      </c>
      <c r="S118">
        <v>1000000000</v>
      </c>
      <c r="T118" t="s">
        <v>895</v>
      </c>
      <c r="U118">
        <v>58</v>
      </c>
      <c r="V118">
        <v>1000000000</v>
      </c>
      <c r="W118">
        <v>0.45</v>
      </c>
      <c r="X118">
        <v>1000000000</v>
      </c>
      <c r="Y118">
        <v>1000000000</v>
      </c>
      <c r="Z118">
        <v>1000000000</v>
      </c>
      <c r="AA118">
        <v>1000000000</v>
      </c>
      <c r="AB118">
        <v>1000000000</v>
      </c>
      <c r="AC118">
        <v>0.45</v>
      </c>
      <c r="AD118">
        <v>1000000000</v>
      </c>
      <c r="AE118">
        <v>0.45</v>
      </c>
      <c r="AF118" t="s">
        <v>2053</v>
      </c>
      <c r="AG118" t="s">
        <v>2053</v>
      </c>
      <c r="AH118">
        <v>1</v>
      </c>
      <c r="AI118">
        <v>2</v>
      </c>
      <c r="AJ118">
        <v>30</v>
      </c>
      <c r="AK118" t="s">
        <v>2053</v>
      </c>
      <c r="AL118" t="s">
        <v>2053</v>
      </c>
      <c r="AM118" t="s">
        <v>2053</v>
      </c>
      <c r="AN118" t="s">
        <v>2053</v>
      </c>
      <c r="AO118" t="s">
        <v>2053</v>
      </c>
      <c r="AP118" t="s">
        <v>2053</v>
      </c>
      <c r="AQ118" t="s">
        <v>2053</v>
      </c>
      <c r="AR118" t="s">
        <v>2053</v>
      </c>
      <c r="AS118" t="s">
        <v>2053</v>
      </c>
      <c r="AT118" t="s">
        <v>2053</v>
      </c>
      <c r="AU118" t="s">
        <v>2053</v>
      </c>
      <c r="AV118" t="s">
        <v>2053</v>
      </c>
      <c r="AW118" t="s">
        <v>2053</v>
      </c>
      <c r="AX118" t="s">
        <v>2053</v>
      </c>
      <c r="AY118" t="s">
        <v>2053</v>
      </c>
      <c r="AZ118" t="s">
        <v>2053</v>
      </c>
    </row>
    <row r="119" spans="1:52" x14ac:dyDescent="0.2">
      <c r="A119" t="s">
        <v>842</v>
      </c>
      <c r="B119">
        <v>154</v>
      </c>
      <c r="C119" t="s">
        <v>895</v>
      </c>
      <c r="D119">
        <v>58</v>
      </c>
      <c r="E119">
        <v>0.1</v>
      </c>
      <c r="F119">
        <v>0.45</v>
      </c>
      <c r="G119">
        <v>0.45</v>
      </c>
      <c r="H119">
        <v>0.45</v>
      </c>
      <c r="I119">
        <v>1000000000</v>
      </c>
      <c r="J119">
        <v>1000000000</v>
      </c>
      <c r="K119">
        <v>1000000000</v>
      </c>
      <c r="L119">
        <v>1000000000</v>
      </c>
      <c r="M119">
        <v>1000000000</v>
      </c>
      <c r="N119" t="s">
        <v>2053</v>
      </c>
      <c r="O119" t="s">
        <v>896</v>
      </c>
      <c r="P119">
        <v>14</v>
      </c>
      <c r="Q119">
        <v>1000000000</v>
      </c>
      <c r="R119">
        <v>1000000000</v>
      </c>
      <c r="S119">
        <v>1000000000</v>
      </c>
      <c r="T119" t="s">
        <v>895</v>
      </c>
      <c r="U119">
        <v>58</v>
      </c>
      <c r="V119">
        <v>1000000000</v>
      </c>
      <c r="W119">
        <v>0.45</v>
      </c>
      <c r="X119">
        <v>1000000000</v>
      </c>
      <c r="Y119">
        <v>1000000000</v>
      </c>
      <c r="Z119">
        <v>1000000000</v>
      </c>
      <c r="AA119">
        <v>1000000000</v>
      </c>
      <c r="AB119">
        <v>1000000000</v>
      </c>
      <c r="AC119">
        <v>0.45</v>
      </c>
      <c r="AD119">
        <v>1000000000</v>
      </c>
      <c r="AE119">
        <v>0.45</v>
      </c>
      <c r="AF119" t="s">
        <v>2053</v>
      </c>
      <c r="AG119" t="s">
        <v>2053</v>
      </c>
      <c r="AH119">
        <v>1</v>
      </c>
      <c r="AI119">
        <v>2</v>
      </c>
      <c r="AJ119">
        <v>30</v>
      </c>
      <c r="AK119" t="s">
        <v>2053</v>
      </c>
      <c r="AL119" t="s">
        <v>2053</v>
      </c>
      <c r="AM119" t="s">
        <v>2053</v>
      </c>
      <c r="AN119" t="s">
        <v>2053</v>
      </c>
      <c r="AO119" t="s">
        <v>2053</v>
      </c>
      <c r="AP119" t="s">
        <v>2053</v>
      </c>
      <c r="AQ119" t="s">
        <v>2053</v>
      </c>
      <c r="AR119" t="s">
        <v>2053</v>
      </c>
      <c r="AS119" t="s">
        <v>2053</v>
      </c>
      <c r="AT119" t="s">
        <v>2053</v>
      </c>
      <c r="AU119" t="s">
        <v>2053</v>
      </c>
      <c r="AV119" t="s">
        <v>2053</v>
      </c>
      <c r="AW119" t="s">
        <v>2053</v>
      </c>
      <c r="AX119" t="s">
        <v>2053</v>
      </c>
      <c r="AY119" t="s">
        <v>2053</v>
      </c>
      <c r="AZ119" t="s">
        <v>2053</v>
      </c>
    </row>
    <row r="120" spans="1:52" x14ac:dyDescent="0.2">
      <c r="A120" t="s">
        <v>843</v>
      </c>
      <c r="B120">
        <v>202</v>
      </c>
      <c r="C120" t="s">
        <v>895</v>
      </c>
      <c r="D120">
        <v>58</v>
      </c>
      <c r="E120">
        <v>0.1</v>
      </c>
      <c r="F120">
        <v>0.45</v>
      </c>
      <c r="G120">
        <v>0.45</v>
      </c>
      <c r="H120">
        <v>0.45</v>
      </c>
      <c r="I120">
        <v>1000000000</v>
      </c>
      <c r="J120">
        <v>1000000000</v>
      </c>
      <c r="K120">
        <v>1000000000</v>
      </c>
      <c r="L120">
        <v>1000000000</v>
      </c>
      <c r="M120">
        <v>1000000000</v>
      </c>
      <c r="N120" t="s">
        <v>2053</v>
      </c>
      <c r="O120" t="s">
        <v>896</v>
      </c>
      <c r="P120">
        <v>14</v>
      </c>
      <c r="Q120">
        <v>1000000000</v>
      </c>
      <c r="R120">
        <v>1000000000</v>
      </c>
      <c r="S120">
        <v>1000000000</v>
      </c>
      <c r="T120" t="s">
        <v>895</v>
      </c>
      <c r="U120">
        <v>58</v>
      </c>
      <c r="V120">
        <v>1000000000</v>
      </c>
      <c r="W120">
        <v>0.45</v>
      </c>
      <c r="X120">
        <v>1000000000</v>
      </c>
      <c r="Y120">
        <v>1000000000</v>
      </c>
      <c r="Z120">
        <v>1000000000</v>
      </c>
      <c r="AA120">
        <v>1000000000</v>
      </c>
      <c r="AB120">
        <v>1000000000</v>
      </c>
      <c r="AC120">
        <v>0.45</v>
      </c>
      <c r="AD120">
        <v>1000000000</v>
      </c>
      <c r="AE120">
        <v>0.45</v>
      </c>
      <c r="AF120" t="s">
        <v>2053</v>
      </c>
      <c r="AG120" t="s">
        <v>2053</v>
      </c>
      <c r="AH120">
        <v>1</v>
      </c>
      <c r="AI120">
        <v>2</v>
      </c>
      <c r="AJ120">
        <v>30</v>
      </c>
      <c r="AK120" t="s">
        <v>2053</v>
      </c>
      <c r="AL120" t="s">
        <v>2053</v>
      </c>
      <c r="AM120" t="s">
        <v>2053</v>
      </c>
      <c r="AN120" t="s">
        <v>2053</v>
      </c>
      <c r="AO120" t="s">
        <v>2053</v>
      </c>
      <c r="AP120" t="s">
        <v>2053</v>
      </c>
      <c r="AQ120" t="s">
        <v>2053</v>
      </c>
      <c r="AR120" t="s">
        <v>2053</v>
      </c>
      <c r="AS120" t="s">
        <v>2053</v>
      </c>
      <c r="AT120" t="s">
        <v>2053</v>
      </c>
      <c r="AU120" t="s">
        <v>2053</v>
      </c>
      <c r="AV120" t="s">
        <v>2053</v>
      </c>
      <c r="AW120" t="s">
        <v>2053</v>
      </c>
      <c r="AX120" t="s">
        <v>2053</v>
      </c>
      <c r="AY120" t="s">
        <v>2053</v>
      </c>
      <c r="AZ120" t="s">
        <v>2053</v>
      </c>
    </row>
    <row r="121" spans="1:52" x14ac:dyDescent="0.2">
      <c r="A121" t="s">
        <v>844</v>
      </c>
      <c r="B121">
        <v>232</v>
      </c>
      <c r="C121" t="s">
        <v>895</v>
      </c>
      <c r="D121">
        <v>58</v>
      </c>
      <c r="E121">
        <v>0.1</v>
      </c>
      <c r="F121">
        <v>0.45</v>
      </c>
      <c r="G121">
        <v>0.45</v>
      </c>
      <c r="H121">
        <v>0.45</v>
      </c>
      <c r="I121">
        <v>1000000000</v>
      </c>
      <c r="J121">
        <v>1000000000</v>
      </c>
      <c r="K121">
        <v>1000000000</v>
      </c>
      <c r="L121">
        <v>1000000000</v>
      </c>
      <c r="M121">
        <v>1000000000</v>
      </c>
      <c r="N121" t="s">
        <v>2053</v>
      </c>
      <c r="O121" t="s">
        <v>896</v>
      </c>
      <c r="P121">
        <v>14</v>
      </c>
      <c r="Q121">
        <v>1000000000</v>
      </c>
      <c r="R121">
        <v>1000000000</v>
      </c>
      <c r="S121">
        <v>1000000000</v>
      </c>
      <c r="T121" t="s">
        <v>895</v>
      </c>
      <c r="U121">
        <v>58</v>
      </c>
      <c r="V121">
        <v>1000000000</v>
      </c>
      <c r="W121">
        <v>0.45</v>
      </c>
      <c r="X121">
        <v>1000000000</v>
      </c>
      <c r="Y121">
        <v>1000000000</v>
      </c>
      <c r="Z121">
        <v>1000000000</v>
      </c>
      <c r="AA121">
        <v>1000000000</v>
      </c>
      <c r="AB121">
        <v>1000000000</v>
      </c>
      <c r="AC121">
        <v>0.45</v>
      </c>
      <c r="AD121">
        <v>1000000000</v>
      </c>
      <c r="AE121">
        <v>0.45</v>
      </c>
      <c r="AF121" t="s">
        <v>2053</v>
      </c>
      <c r="AG121" t="s">
        <v>2053</v>
      </c>
      <c r="AH121">
        <v>1</v>
      </c>
      <c r="AI121">
        <v>2</v>
      </c>
      <c r="AJ121">
        <v>30</v>
      </c>
      <c r="AK121" t="s">
        <v>2053</v>
      </c>
      <c r="AL121" t="s">
        <v>2053</v>
      </c>
      <c r="AM121" t="s">
        <v>2053</v>
      </c>
      <c r="AN121" t="s">
        <v>2053</v>
      </c>
      <c r="AO121" t="s">
        <v>2053</v>
      </c>
      <c r="AP121" t="s">
        <v>2053</v>
      </c>
      <c r="AQ121" t="s">
        <v>2053</v>
      </c>
      <c r="AR121" t="s">
        <v>2053</v>
      </c>
      <c r="AS121" t="s">
        <v>2053</v>
      </c>
      <c r="AT121" t="s">
        <v>2053</v>
      </c>
      <c r="AU121" t="s">
        <v>2053</v>
      </c>
      <c r="AV121" t="s">
        <v>2053</v>
      </c>
      <c r="AW121" t="s">
        <v>2053</v>
      </c>
      <c r="AX121" t="s">
        <v>2053</v>
      </c>
      <c r="AY121" t="s">
        <v>2053</v>
      </c>
      <c r="AZ121" t="s">
        <v>2053</v>
      </c>
    </row>
    <row r="122" spans="1:52" x14ac:dyDescent="0.2">
      <c r="A122" t="s">
        <v>600</v>
      </c>
      <c r="B122">
        <v>531</v>
      </c>
      <c r="C122" t="s">
        <v>895</v>
      </c>
      <c r="D122">
        <v>58</v>
      </c>
      <c r="E122">
        <v>1000000000</v>
      </c>
      <c r="F122">
        <v>0.3</v>
      </c>
      <c r="G122">
        <v>0.3</v>
      </c>
      <c r="H122">
        <v>5</v>
      </c>
      <c r="I122">
        <v>13</v>
      </c>
      <c r="J122">
        <v>13</v>
      </c>
      <c r="K122">
        <v>1000000000</v>
      </c>
      <c r="L122">
        <v>1000000000</v>
      </c>
      <c r="M122">
        <v>13</v>
      </c>
      <c r="N122" t="s">
        <v>2053</v>
      </c>
      <c r="O122" t="s">
        <v>896</v>
      </c>
      <c r="P122">
        <v>14</v>
      </c>
      <c r="Q122">
        <v>1000000000</v>
      </c>
      <c r="R122">
        <v>1000000000</v>
      </c>
      <c r="S122">
        <v>200</v>
      </c>
      <c r="T122" t="s">
        <v>895</v>
      </c>
      <c r="U122">
        <v>58</v>
      </c>
      <c r="V122">
        <v>1000000000</v>
      </c>
      <c r="W122">
        <v>0.3</v>
      </c>
      <c r="X122">
        <v>1000000000</v>
      </c>
      <c r="Y122">
        <v>5</v>
      </c>
      <c r="Z122">
        <v>5</v>
      </c>
      <c r="AA122">
        <v>1000000000</v>
      </c>
      <c r="AB122">
        <v>1000000000</v>
      </c>
      <c r="AC122">
        <v>0.3</v>
      </c>
      <c r="AD122">
        <v>1000000000</v>
      </c>
      <c r="AE122">
        <v>0.3</v>
      </c>
      <c r="AF122" t="s">
        <v>2053</v>
      </c>
      <c r="AG122" t="s">
        <v>2053</v>
      </c>
      <c r="AH122">
        <v>1</v>
      </c>
      <c r="AI122">
        <v>2</v>
      </c>
      <c r="AJ122">
        <v>30</v>
      </c>
      <c r="AK122" t="s">
        <v>2053</v>
      </c>
      <c r="AL122" t="s">
        <v>2053</v>
      </c>
      <c r="AM122" t="s">
        <v>2053</v>
      </c>
      <c r="AN122" t="s">
        <v>2053</v>
      </c>
      <c r="AO122" t="s">
        <v>2053</v>
      </c>
      <c r="AP122" t="s">
        <v>2053</v>
      </c>
      <c r="AQ122" t="s">
        <v>2053</v>
      </c>
      <c r="AR122" t="s">
        <v>2053</v>
      </c>
      <c r="AS122" t="s">
        <v>2053</v>
      </c>
      <c r="AT122" t="s">
        <v>2053</v>
      </c>
      <c r="AU122" t="s">
        <v>2053</v>
      </c>
      <c r="AV122" t="s">
        <v>2053</v>
      </c>
      <c r="AW122" t="s">
        <v>2053</v>
      </c>
      <c r="AX122" t="s">
        <v>2053</v>
      </c>
      <c r="AY122" t="s">
        <v>2053</v>
      </c>
      <c r="AZ122" t="s">
        <v>2053</v>
      </c>
    </row>
    <row r="123" spans="1:52" x14ac:dyDescent="0.2">
      <c r="A123" t="s">
        <v>601</v>
      </c>
      <c r="B123">
        <v>751</v>
      </c>
      <c r="C123" t="s">
        <v>895</v>
      </c>
      <c r="D123">
        <v>58</v>
      </c>
      <c r="E123">
        <v>1000000000</v>
      </c>
      <c r="F123">
        <v>0.25</v>
      </c>
      <c r="G123">
        <v>0.25</v>
      </c>
      <c r="H123">
        <v>1.25</v>
      </c>
      <c r="I123">
        <v>14</v>
      </c>
      <c r="J123">
        <v>14</v>
      </c>
      <c r="K123">
        <v>1000000000</v>
      </c>
      <c r="L123">
        <v>1000000000</v>
      </c>
      <c r="M123">
        <v>14</v>
      </c>
      <c r="N123" t="s">
        <v>2053</v>
      </c>
      <c r="O123" t="s">
        <v>896</v>
      </c>
      <c r="P123">
        <v>14</v>
      </c>
      <c r="Q123">
        <v>1000000000</v>
      </c>
      <c r="R123">
        <v>1000000000</v>
      </c>
      <c r="S123">
        <v>2000</v>
      </c>
      <c r="T123" t="s">
        <v>895</v>
      </c>
      <c r="U123">
        <v>58</v>
      </c>
      <c r="V123">
        <v>1000000000</v>
      </c>
      <c r="W123">
        <v>0.25</v>
      </c>
      <c r="X123">
        <v>1000000000</v>
      </c>
      <c r="Y123">
        <v>40</v>
      </c>
      <c r="Z123">
        <v>40</v>
      </c>
      <c r="AA123">
        <v>1000000000</v>
      </c>
      <c r="AB123">
        <v>1000000000</v>
      </c>
      <c r="AC123">
        <v>0.25</v>
      </c>
      <c r="AD123">
        <v>1000000000</v>
      </c>
      <c r="AE123">
        <v>0.25</v>
      </c>
      <c r="AF123" t="s">
        <v>2053</v>
      </c>
      <c r="AG123" t="s">
        <v>2053</v>
      </c>
      <c r="AH123">
        <v>1</v>
      </c>
      <c r="AI123">
        <v>2</v>
      </c>
      <c r="AJ123">
        <v>30</v>
      </c>
      <c r="AK123" t="s">
        <v>2053</v>
      </c>
      <c r="AL123" t="s">
        <v>2053</v>
      </c>
      <c r="AM123" t="s">
        <v>2053</v>
      </c>
      <c r="AN123" t="s">
        <v>2053</v>
      </c>
      <c r="AO123" t="s">
        <v>2053</v>
      </c>
      <c r="AP123" t="s">
        <v>2053</v>
      </c>
      <c r="AQ123" t="s">
        <v>2053</v>
      </c>
      <c r="AR123" t="s">
        <v>2053</v>
      </c>
      <c r="AS123" t="s">
        <v>2053</v>
      </c>
      <c r="AT123" t="s">
        <v>2053</v>
      </c>
      <c r="AU123" t="s">
        <v>2053</v>
      </c>
      <c r="AV123" t="s">
        <v>2053</v>
      </c>
      <c r="AW123" t="s">
        <v>2053</v>
      </c>
      <c r="AX123" t="s">
        <v>2053</v>
      </c>
      <c r="AY123" t="s">
        <v>2053</v>
      </c>
      <c r="AZ123" t="s">
        <v>2053</v>
      </c>
    </row>
    <row r="124" spans="1:52" x14ac:dyDescent="0.2">
      <c r="A124" t="s">
        <v>2184</v>
      </c>
      <c r="B124">
        <v>2159</v>
      </c>
      <c r="C124" t="s">
        <v>895</v>
      </c>
      <c r="D124">
        <v>58</v>
      </c>
      <c r="E124">
        <v>1000000000</v>
      </c>
      <c r="F124">
        <v>0.35</v>
      </c>
      <c r="G124">
        <v>0.35</v>
      </c>
      <c r="H124">
        <v>0.35</v>
      </c>
      <c r="I124">
        <v>1000000000</v>
      </c>
      <c r="J124">
        <v>1000000000</v>
      </c>
      <c r="K124">
        <v>1000000000</v>
      </c>
      <c r="L124">
        <v>1000000000</v>
      </c>
      <c r="M124">
        <v>1000000000</v>
      </c>
      <c r="N124" t="s">
        <v>2053</v>
      </c>
      <c r="O124" t="s">
        <v>896</v>
      </c>
      <c r="P124">
        <v>14</v>
      </c>
      <c r="Q124">
        <v>1000000000</v>
      </c>
      <c r="R124">
        <v>1000000000</v>
      </c>
      <c r="S124">
        <v>1000000000</v>
      </c>
      <c r="T124" t="s">
        <v>895</v>
      </c>
      <c r="U124">
        <v>58</v>
      </c>
      <c r="V124">
        <v>1000000000</v>
      </c>
      <c r="W124">
        <v>0.35</v>
      </c>
      <c r="X124">
        <v>1000000000</v>
      </c>
      <c r="Y124">
        <v>1000000000</v>
      </c>
      <c r="Z124">
        <v>1000000000</v>
      </c>
      <c r="AA124">
        <v>1000000000</v>
      </c>
      <c r="AB124">
        <v>1000000000</v>
      </c>
      <c r="AC124">
        <v>0.35</v>
      </c>
      <c r="AD124">
        <v>1000000000</v>
      </c>
      <c r="AE124">
        <v>0.35</v>
      </c>
      <c r="AF124" t="s">
        <v>2053</v>
      </c>
      <c r="AG124" t="s">
        <v>2053</v>
      </c>
      <c r="AH124">
        <v>1</v>
      </c>
      <c r="AI124">
        <v>2</v>
      </c>
      <c r="AJ124">
        <v>30</v>
      </c>
      <c r="AK124" t="s">
        <v>2053</v>
      </c>
      <c r="AL124" t="s">
        <v>2053</v>
      </c>
      <c r="AM124" t="s">
        <v>2053</v>
      </c>
      <c r="AN124" t="s">
        <v>2053</v>
      </c>
      <c r="AO124" t="s">
        <v>2053</v>
      </c>
      <c r="AP124" t="s">
        <v>2053</v>
      </c>
      <c r="AQ124" t="s">
        <v>2053</v>
      </c>
      <c r="AR124" t="s">
        <v>2053</v>
      </c>
      <c r="AS124" t="s">
        <v>2053</v>
      </c>
      <c r="AT124" t="s">
        <v>2053</v>
      </c>
      <c r="AU124" t="s">
        <v>2053</v>
      </c>
      <c r="AV124" t="s">
        <v>2053</v>
      </c>
      <c r="AW124" t="s">
        <v>2053</v>
      </c>
      <c r="AX124" t="s">
        <v>2053</v>
      </c>
      <c r="AY124" t="s">
        <v>2053</v>
      </c>
      <c r="AZ124" t="s">
        <v>2053</v>
      </c>
    </row>
    <row r="125" spans="1:52" x14ac:dyDescent="0.2">
      <c r="A125" t="s">
        <v>846</v>
      </c>
      <c r="B125">
        <v>2719</v>
      </c>
      <c r="C125" t="s">
        <v>895</v>
      </c>
      <c r="D125">
        <v>58</v>
      </c>
      <c r="E125">
        <v>1000000000</v>
      </c>
      <c r="F125">
        <v>2.5</v>
      </c>
      <c r="G125">
        <v>2.5</v>
      </c>
      <c r="H125">
        <v>2.5</v>
      </c>
      <c r="I125">
        <v>1000000000</v>
      </c>
      <c r="J125">
        <v>1000000000</v>
      </c>
      <c r="K125">
        <v>1000000000</v>
      </c>
      <c r="L125">
        <v>1000000000</v>
      </c>
      <c r="M125">
        <v>1000000000</v>
      </c>
      <c r="N125" t="s">
        <v>2053</v>
      </c>
      <c r="O125" t="s">
        <v>896</v>
      </c>
      <c r="P125">
        <v>14</v>
      </c>
      <c r="Q125">
        <v>1000000000</v>
      </c>
      <c r="R125">
        <v>1000000000</v>
      </c>
      <c r="S125">
        <v>1000000000</v>
      </c>
      <c r="T125" t="s">
        <v>895</v>
      </c>
      <c r="U125">
        <v>58</v>
      </c>
      <c r="V125">
        <v>1000000000</v>
      </c>
      <c r="W125">
        <v>2.5</v>
      </c>
      <c r="X125">
        <v>1000000000</v>
      </c>
      <c r="Y125">
        <v>1000000000</v>
      </c>
      <c r="Z125">
        <v>1000000000</v>
      </c>
      <c r="AA125">
        <v>1000000000</v>
      </c>
      <c r="AB125">
        <v>1000000000</v>
      </c>
      <c r="AC125">
        <v>2.5</v>
      </c>
      <c r="AD125">
        <v>1000000000</v>
      </c>
      <c r="AE125">
        <v>2.5</v>
      </c>
      <c r="AF125" t="s">
        <v>2053</v>
      </c>
      <c r="AG125" t="s">
        <v>2053</v>
      </c>
      <c r="AH125">
        <v>1</v>
      </c>
      <c r="AI125">
        <v>2</v>
      </c>
      <c r="AJ125">
        <v>30</v>
      </c>
      <c r="AK125" t="s">
        <v>2053</v>
      </c>
      <c r="AL125" t="s">
        <v>2053</v>
      </c>
      <c r="AM125" t="s">
        <v>2053</v>
      </c>
      <c r="AN125" t="s">
        <v>2053</v>
      </c>
      <c r="AO125" t="s">
        <v>2053</v>
      </c>
      <c r="AP125" t="s">
        <v>2053</v>
      </c>
      <c r="AQ125" t="s">
        <v>2053</v>
      </c>
      <c r="AR125" t="s">
        <v>2053</v>
      </c>
      <c r="AS125" t="s">
        <v>2053</v>
      </c>
      <c r="AT125" t="s">
        <v>2053</v>
      </c>
      <c r="AU125" t="s">
        <v>2053</v>
      </c>
      <c r="AV125" t="s">
        <v>2053</v>
      </c>
      <c r="AW125" t="s">
        <v>2053</v>
      </c>
      <c r="AX125" t="s">
        <v>2053</v>
      </c>
      <c r="AY125" t="s">
        <v>2053</v>
      </c>
      <c r="AZ125" t="s">
        <v>2053</v>
      </c>
    </row>
    <row r="126" spans="1:52" x14ac:dyDescent="0.2">
      <c r="A126" t="s">
        <v>847</v>
      </c>
      <c r="B126">
        <v>491</v>
      </c>
      <c r="C126" t="s">
        <v>895</v>
      </c>
      <c r="D126">
        <v>58</v>
      </c>
      <c r="E126">
        <v>1000000000</v>
      </c>
      <c r="F126">
        <v>7.0000000000000007E-2</v>
      </c>
      <c r="G126">
        <v>7.0000000000000007E-2</v>
      </c>
      <c r="H126">
        <v>10</v>
      </c>
      <c r="I126">
        <v>23</v>
      </c>
      <c r="J126">
        <v>23</v>
      </c>
      <c r="K126">
        <v>1000000000</v>
      </c>
      <c r="L126">
        <v>1000000000</v>
      </c>
      <c r="M126">
        <v>23</v>
      </c>
      <c r="N126" t="s">
        <v>2053</v>
      </c>
      <c r="O126" t="s">
        <v>896</v>
      </c>
      <c r="P126">
        <v>14</v>
      </c>
      <c r="Q126">
        <v>1000000000</v>
      </c>
      <c r="R126">
        <v>1000000000</v>
      </c>
      <c r="S126">
        <v>6</v>
      </c>
      <c r="T126" t="s">
        <v>895</v>
      </c>
      <c r="U126">
        <v>58</v>
      </c>
      <c r="V126">
        <v>1000000000</v>
      </c>
      <c r="W126">
        <v>7.0000000000000007E-2</v>
      </c>
      <c r="X126">
        <v>1000000000</v>
      </c>
      <c r="Y126">
        <v>10</v>
      </c>
      <c r="Z126">
        <v>10</v>
      </c>
      <c r="AA126">
        <v>1000000000</v>
      </c>
      <c r="AB126">
        <v>1000000000</v>
      </c>
      <c r="AC126">
        <v>7.0000000000000007E-2</v>
      </c>
      <c r="AD126">
        <v>1000000000</v>
      </c>
      <c r="AE126">
        <v>7.0000000000000007E-2</v>
      </c>
      <c r="AF126" t="s">
        <v>2053</v>
      </c>
      <c r="AG126" t="s">
        <v>2053</v>
      </c>
      <c r="AH126">
        <v>1</v>
      </c>
      <c r="AI126">
        <v>2</v>
      </c>
      <c r="AJ126">
        <v>30</v>
      </c>
      <c r="AK126" t="s">
        <v>2053</v>
      </c>
      <c r="AL126" t="s">
        <v>2053</v>
      </c>
      <c r="AM126" t="s">
        <v>2053</v>
      </c>
      <c r="AN126" t="s">
        <v>2053</v>
      </c>
      <c r="AO126" t="s">
        <v>2053</v>
      </c>
      <c r="AP126" t="s">
        <v>2053</v>
      </c>
      <c r="AQ126" t="s">
        <v>2053</v>
      </c>
      <c r="AR126" t="s">
        <v>2053</v>
      </c>
      <c r="AS126" t="s">
        <v>2053</v>
      </c>
      <c r="AT126" t="s">
        <v>2053</v>
      </c>
      <c r="AU126" t="s">
        <v>2053</v>
      </c>
      <c r="AV126" t="s">
        <v>2053</v>
      </c>
      <c r="AW126" t="s">
        <v>2053</v>
      </c>
      <c r="AX126" t="s">
        <v>2053</v>
      </c>
      <c r="AY126" t="s">
        <v>2053</v>
      </c>
      <c r="AZ126" t="s">
        <v>2053</v>
      </c>
    </row>
    <row r="127" spans="1:52" x14ac:dyDescent="0.2">
      <c r="A127" t="s">
        <v>522</v>
      </c>
      <c r="B127">
        <v>1163</v>
      </c>
      <c r="C127" t="s">
        <v>895</v>
      </c>
      <c r="D127">
        <v>58</v>
      </c>
      <c r="E127">
        <v>0.1</v>
      </c>
      <c r="F127">
        <v>0.2</v>
      </c>
      <c r="G127">
        <v>0.2</v>
      </c>
      <c r="H127">
        <v>0.2</v>
      </c>
      <c r="I127">
        <v>1000000000</v>
      </c>
      <c r="J127">
        <v>1000000000</v>
      </c>
      <c r="K127">
        <v>1000000000</v>
      </c>
      <c r="L127">
        <v>1000000000</v>
      </c>
      <c r="M127">
        <v>1000000000</v>
      </c>
      <c r="N127" t="s">
        <v>2053</v>
      </c>
      <c r="O127" t="s">
        <v>896</v>
      </c>
      <c r="P127">
        <v>14</v>
      </c>
      <c r="Q127">
        <v>1</v>
      </c>
      <c r="R127">
        <v>1000000000</v>
      </c>
      <c r="S127">
        <v>1000000000</v>
      </c>
      <c r="T127" t="s">
        <v>895</v>
      </c>
      <c r="U127">
        <v>58</v>
      </c>
      <c r="V127">
        <v>1000000000</v>
      </c>
      <c r="W127">
        <v>0.2</v>
      </c>
      <c r="X127">
        <v>1000000000</v>
      </c>
      <c r="Y127">
        <v>1000000000</v>
      </c>
      <c r="Z127">
        <v>1000000000</v>
      </c>
      <c r="AA127">
        <v>1000000000</v>
      </c>
      <c r="AB127">
        <v>1000000000</v>
      </c>
      <c r="AC127">
        <v>0.2</v>
      </c>
      <c r="AD127">
        <v>1000000000</v>
      </c>
      <c r="AE127">
        <v>0.2</v>
      </c>
      <c r="AF127" t="s">
        <v>2053</v>
      </c>
      <c r="AG127" t="s">
        <v>2053</v>
      </c>
      <c r="AH127">
        <v>1</v>
      </c>
      <c r="AI127">
        <v>2</v>
      </c>
      <c r="AJ127">
        <v>30</v>
      </c>
      <c r="AK127" t="s">
        <v>2053</v>
      </c>
      <c r="AL127" t="s">
        <v>2053</v>
      </c>
      <c r="AM127" t="s">
        <v>2053</v>
      </c>
      <c r="AN127" t="s">
        <v>2053</v>
      </c>
      <c r="AO127" t="s">
        <v>2053</v>
      </c>
      <c r="AP127" t="s">
        <v>2053</v>
      </c>
      <c r="AQ127" t="s">
        <v>2053</v>
      </c>
      <c r="AR127" t="s">
        <v>2053</v>
      </c>
      <c r="AS127" t="s">
        <v>2053</v>
      </c>
      <c r="AT127" t="s">
        <v>2053</v>
      </c>
      <c r="AU127" t="s">
        <v>2053</v>
      </c>
      <c r="AV127" t="s">
        <v>2053</v>
      </c>
      <c r="AW127" t="s">
        <v>2053</v>
      </c>
      <c r="AX127" t="s">
        <v>2053</v>
      </c>
      <c r="AY127" t="s">
        <v>2053</v>
      </c>
      <c r="AZ127" t="s">
        <v>2053</v>
      </c>
    </row>
    <row r="128" spans="1:52" x14ac:dyDescent="0.2">
      <c r="A128" t="s">
        <v>781</v>
      </c>
      <c r="B128">
        <v>1171</v>
      </c>
      <c r="C128" t="s">
        <v>895</v>
      </c>
      <c r="D128">
        <v>58</v>
      </c>
      <c r="E128">
        <v>1000000000</v>
      </c>
      <c r="F128">
        <v>2</v>
      </c>
      <c r="G128">
        <v>2</v>
      </c>
      <c r="H128">
        <v>2</v>
      </c>
      <c r="I128">
        <v>1000000000</v>
      </c>
      <c r="J128">
        <v>1000000000</v>
      </c>
      <c r="K128">
        <v>1000000000</v>
      </c>
      <c r="L128">
        <v>1000000000</v>
      </c>
      <c r="M128">
        <v>1000000000</v>
      </c>
      <c r="N128" t="s">
        <v>2053</v>
      </c>
      <c r="O128" t="s">
        <v>896</v>
      </c>
      <c r="P128">
        <v>14</v>
      </c>
      <c r="Q128">
        <v>1000000000</v>
      </c>
      <c r="R128">
        <v>1000000000</v>
      </c>
      <c r="S128">
        <v>1000000000</v>
      </c>
      <c r="T128" t="s">
        <v>895</v>
      </c>
      <c r="U128">
        <v>58</v>
      </c>
      <c r="V128">
        <v>1000000000</v>
      </c>
      <c r="W128">
        <v>2</v>
      </c>
      <c r="X128">
        <v>1000000000</v>
      </c>
      <c r="Y128">
        <v>1000000000</v>
      </c>
      <c r="Z128">
        <v>1000000000</v>
      </c>
      <c r="AA128">
        <v>1000000000</v>
      </c>
      <c r="AB128">
        <v>1000000000</v>
      </c>
      <c r="AC128">
        <v>2</v>
      </c>
      <c r="AD128">
        <v>1000000000</v>
      </c>
      <c r="AE128">
        <v>2</v>
      </c>
      <c r="AF128" t="s">
        <v>2053</v>
      </c>
      <c r="AG128" t="s">
        <v>2053</v>
      </c>
      <c r="AH128">
        <v>1</v>
      </c>
      <c r="AI128">
        <v>2</v>
      </c>
      <c r="AJ128">
        <v>30</v>
      </c>
      <c r="AK128" t="s">
        <v>2053</v>
      </c>
      <c r="AL128" t="s">
        <v>2053</v>
      </c>
      <c r="AM128" t="s">
        <v>2053</v>
      </c>
      <c r="AN128" t="s">
        <v>2053</v>
      </c>
      <c r="AO128" t="s">
        <v>2053</v>
      </c>
      <c r="AP128" t="s">
        <v>2053</v>
      </c>
      <c r="AQ128" t="s">
        <v>2053</v>
      </c>
      <c r="AR128" t="s">
        <v>2053</v>
      </c>
      <c r="AS128" t="s">
        <v>2053</v>
      </c>
      <c r="AT128" t="s">
        <v>2053</v>
      </c>
      <c r="AU128" t="s">
        <v>2053</v>
      </c>
      <c r="AV128" t="s">
        <v>2053</v>
      </c>
      <c r="AW128" t="s">
        <v>2053</v>
      </c>
      <c r="AX128" t="s">
        <v>2053</v>
      </c>
      <c r="AY128" t="s">
        <v>2053</v>
      </c>
      <c r="AZ128" t="s">
        <v>2053</v>
      </c>
    </row>
    <row r="129" spans="1:52" x14ac:dyDescent="0.2">
      <c r="A129" t="s">
        <v>848</v>
      </c>
      <c r="B129">
        <v>2561</v>
      </c>
      <c r="C129" t="s">
        <v>895</v>
      </c>
      <c r="D129">
        <v>58</v>
      </c>
      <c r="E129">
        <v>1000000000</v>
      </c>
      <c r="F129">
        <v>0.2</v>
      </c>
      <c r="G129">
        <v>0.2</v>
      </c>
      <c r="H129">
        <v>0.2</v>
      </c>
      <c r="I129">
        <v>50</v>
      </c>
      <c r="J129">
        <v>50</v>
      </c>
      <c r="K129">
        <v>1000000000</v>
      </c>
      <c r="L129">
        <v>1000000000</v>
      </c>
      <c r="M129">
        <v>50</v>
      </c>
      <c r="N129" t="s">
        <v>2053</v>
      </c>
      <c r="O129" t="s">
        <v>896</v>
      </c>
      <c r="P129">
        <v>14</v>
      </c>
      <c r="Q129">
        <v>1000000000</v>
      </c>
      <c r="R129">
        <v>1000000000</v>
      </c>
      <c r="S129">
        <v>30</v>
      </c>
      <c r="T129" t="s">
        <v>895</v>
      </c>
      <c r="U129">
        <v>58</v>
      </c>
      <c r="V129">
        <v>1000000000</v>
      </c>
      <c r="W129">
        <v>0.2</v>
      </c>
      <c r="X129">
        <v>1000000000</v>
      </c>
      <c r="Y129">
        <v>50</v>
      </c>
      <c r="Z129">
        <v>50</v>
      </c>
      <c r="AA129">
        <v>1000000000</v>
      </c>
      <c r="AB129">
        <v>1000000000</v>
      </c>
      <c r="AC129">
        <v>0.2</v>
      </c>
      <c r="AD129">
        <v>1000000000</v>
      </c>
      <c r="AE129">
        <v>0.2</v>
      </c>
      <c r="AF129" t="s">
        <v>2053</v>
      </c>
      <c r="AG129" t="s">
        <v>2053</v>
      </c>
      <c r="AH129">
        <v>1</v>
      </c>
      <c r="AI129">
        <v>2</v>
      </c>
      <c r="AJ129">
        <v>30</v>
      </c>
      <c r="AK129" t="s">
        <v>2053</v>
      </c>
      <c r="AL129" t="s">
        <v>2053</v>
      </c>
      <c r="AM129" t="s">
        <v>2053</v>
      </c>
      <c r="AN129" t="s">
        <v>2053</v>
      </c>
      <c r="AO129" t="s">
        <v>2053</v>
      </c>
      <c r="AP129" t="s">
        <v>2053</v>
      </c>
      <c r="AQ129" t="s">
        <v>2053</v>
      </c>
      <c r="AR129" t="s">
        <v>2053</v>
      </c>
      <c r="AS129" t="s">
        <v>2053</v>
      </c>
      <c r="AT129" t="s">
        <v>2053</v>
      </c>
      <c r="AU129" t="s">
        <v>2053</v>
      </c>
      <c r="AV129" t="s">
        <v>2053</v>
      </c>
      <c r="AW129" t="s">
        <v>2053</v>
      </c>
      <c r="AX129" t="s">
        <v>2053</v>
      </c>
      <c r="AY129" t="s">
        <v>2053</v>
      </c>
      <c r="AZ129" t="s">
        <v>2053</v>
      </c>
    </row>
    <row r="130" spans="1:52" x14ac:dyDescent="0.2">
      <c r="A130" t="s">
        <v>905</v>
      </c>
      <c r="B130">
        <v>1385</v>
      </c>
      <c r="C130" t="s">
        <v>895</v>
      </c>
      <c r="D130">
        <v>58</v>
      </c>
      <c r="E130">
        <v>1000000000</v>
      </c>
      <c r="F130">
        <v>0.15</v>
      </c>
      <c r="G130">
        <v>0.15</v>
      </c>
      <c r="H130">
        <v>0.15</v>
      </c>
      <c r="I130">
        <v>1000000000</v>
      </c>
      <c r="J130">
        <v>1000000000</v>
      </c>
      <c r="K130">
        <v>1000000000</v>
      </c>
      <c r="L130">
        <v>1000000000</v>
      </c>
      <c r="M130">
        <v>1000000000</v>
      </c>
      <c r="N130" t="s">
        <v>2053</v>
      </c>
      <c r="O130" t="s">
        <v>896</v>
      </c>
      <c r="P130">
        <v>14</v>
      </c>
      <c r="Q130">
        <v>1000000000</v>
      </c>
      <c r="R130">
        <v>1000000000</v>
      </c>
      <c r="S130">
        <v>1000000000</v>
      </c>
      <c r="T130" t="s">
        <v>895</v>
      </c>
      <c r="U130">
        <v>58</v>
      </c>
      <c r="V130">
        <v>1000000000</v>
      </c>
      <c r="W130">
        <v>0.15</v>
      </c>
      <c r="X130">
        <v>1000000000</v>
      </c>
      <c r="Y130">
        <v>1000000000</v>
      </c>
      <c r="Z130">
        <v>1000000000</v>
      </c>
      <c r="AA130">
        <v>1000000000</v>
      </c>
      <c r="AB130">
        <v>1000000000</v>
      </c>
      <c r="AC130">
        <v>0.15</v>
      </c>
      <c r="AD130">
        <v>1000000000</v>
      </c>
      <c r="AE130">
        <v>0.15</v>
      </c>
      <c r="AF130" t="s">
        <v>2053</v>
      </c>
      <c r="AG130" t="s">
        <v>2053</v>
      </c>
      <c r="AH130">
        <v>1</v>
      </c>
      <c r="AI130">
        <v>2</v>
      </c>
      <c r="AJ130">
        <v>30</v>
      </c>
      <c r="AK130" t="s">
        <v>2053</v>
      </c>
      <c r="AL130" t="s">
        <v>2053</v>
      </c>
      <c r="AM130" t="s">
        <v>2053</v>
      </c>
      <c r="AN130" t="s">
        <v>2053</v>
      </c>
      <c r="AO130" t="s">
        <v>2053</v>
      </c>
      <c r="AP130" t="s">
        <v>2053</v>
      </c>
      <c r="AQ130" t="s">
        <v>2053</v>
      </c>
      <c r="AR130" t="s">
        <v>2053</v>
      </c>
      <c r="AS130" t="s">
        <v>2053</v>
      </c>
      <c r="AT130" t="s">
        <v>2053</v>
      </c>
      <c r="AU130" t="s">
        <v>2053</v>
      </c>
      <c r="AV130" t="s">
        <v>2053</v>
      </c>
      <c r="AW130" t="s">
        <v>2053</v>
      </c>
      <c r="AX130" t="s">
        <v>2053</v>
      </c>
      <c r="AY130" t="s">
        <v>2053</v>
      </c>
      <c r="AZ130" t="s">
        <v>2053</v>
      </c>
    </row>
    <row r="131" spans="1:52" x14ac:dyDescent="0.2">
      <c r="A131" t="s">
        <v>850</v>
      </c>
      <c r="B131">
        <v>4417</v>
      </c>
      <c r="C131" t="s">
        <v>895</v>
      </c>
      <c r="D131">
        <v>58</v>
      </c>
      <c r="E131">
        <v>1000000000</v>
      </c>
      <c r="F131">
        <v>5.5000000000000002E-5</v>
      </c>
      <c r="G131">
        <v>5.5000000000000002E-5</v>
      </c>
      <c r="H131">
        <v>5.5000000000000002E-5</v>
      </c>
      <c r="I131">
        <v>1.8000000000000001E-4</v>
      </c>
      <c r="J131">
        <v>1.8000000000000001E-4</v>
      </c>
      <c r="K131">
        <v>1000000000</v>
      </c>
      <c r="L131">
        <v>1000000000</v>
      </c>
      <c r="M131">
        <v>1.8000000000000001E-4</v>
      </c>
      <c r="N131" t="s">
        <v>2053</v>
      </c>
      <c r="O131" t="s">
        <v>896</v>
      </c>
      <c r="P131">
        <v>14</v>
      </c>
      <c r="Q131">
        <v>1000000000</v>
      </c>
      <c r="R131">
        <v>1000000000</v>
      </c>
      <c r="S131">
        <v>1000000000</v>
      </c>
      <c r="T131" t="s">
        <v>895</v>
      </c>
      <c r="U131">
        <v>58</v>
      </c>
      <c r="V131">
        <v>1000000000</v>
      </c>
      <c r="W131">
        <v>5.5000000000000002E-5</v>
      </c>
      <c r="X131">
        <v>1000000000</v>
      </c>
      <c r="Y131">
        <v>1000000000</v>
      </c>
      <c r="Z131">
        <v>1000000000</v>
      </c>
      <c r="AA131">
        <v>1000000000</v>
      </c>
      <c r="AB131">
        <v>1000000000</v>
      </c>
      <c r="AC131">
        <v>5.5000000000000002E-5</v>
      </c>
      <c r="AD131">
        <v>1000000000</v>
      </c>
      <c r="AE131">
        <v>5.5000000000000002E-5</v>
      </c>
      <c r="AF131" t="s">
        <v>2053</v>
      </c>
      <c r="AG131" t="s">
        <v>2053</v>
      </c>
      <c r="AH131">
        <v>1</v>
      </c>
      <c r="AI131">
        <v>2</v>
      </c>
      <c r="AJ131">
        <v>30</v>
      </c>
      <c r="AK131" t="s">
        <v>2053</v>
      </c>
      <c r="AL131" t="s">
        <v>2053</v>
      </c>
      <c r="AM131" t="s">
        <v>2053</v>
      </c>
      <c r="AN131" t="s">
        <v>2053</v>
      </c>
      <c r="AO131" t="s">
        <v>2053</v>
      </c>
      <c r="AP131" t="s">
        <v>2053</v>
      </c>
      <c r="AQ131" t="s">
        <v>2053</v>
      </c>
      <c r="AR131" t="s">
        <v>2053</v>
      </c>
      <c r="AS131" t="s">
        <v>2053</v>
      </c>
      <c r="AT131" t="s">
        <v>2053</v>
      </c>
      <c r="AU131" t="s">
        <v>2053</v>
      </c>
      <c r="AV131" t="s">
        <v>2053</v>
      </c>
      <c r="AW131" t="s">
        <v>2053</v>
      </c>
      <c r="AX131" t="s">
        <v>2053</v>
      </c>
      <c r="AY131" t="s">
        <v>2053</v>
      </c>
      <c r="AZ131" t="s">
        <v>2053</v>
      </c>
    </row>
    <row r="132" spans="1:52" x14ac:dyDescent="0.2">
      <c r="A132" t="s">
        <v>768</v>
      </c>
      <c r="B132">
        <v>1154</v>
      </c>
      <c r="C132" t="s">
        <v>895</v>
      </c>
      <c r="D132">
        <v>58</v>
      </c>
      <c r="E132">
        <v>1000000000</v>
      </c>
      <c r="F132">
        <v>3</v>
      </c>
      <c r="G132">
        <v>3</v>
      </c>
      <c r="H132">
        <v>3</v>
      </c>
      <c r="I132">
        <v>1000000000</v>
      </c>
      <c r="J132">
        <v>1000000000</v>
      </c>
      <c r="K132">
        <v>1000000000</v>
      </c>
      <c r="L132">
        <v>1000000000</v>
      </c>
      <c r="M132">
        <v>1000000000</v>
      </c>
      <c r="N132" t="s">
        <v>2053</v>
      </c>
      <c r="O132" t="s">
        <v>896</v>
      </c>
      <c r="P132">
        <v>14</v>
      </c>
      <c r="Q132">
        <v>1000000000</v>
      </c>
      <c r="R132">
        <v>1000000000</v>
      </c>
      <c r="S132">
        <v>1000000000</v>
      </c>
      <c r="T132" t="s">
        <v>895</v>
      </c>
      <c r="U132">
        <v>58</v>
      </c>
      <c r="V132">
        <v>1000000000</v>
      </c>
      <c r="W132">
        <v>3</v>
      </c>
      <c r="X132">
        <v>1000000000</v>
      </c>
      <c r="Y132">
        <v>1000000000</v>
      </c>
      <c r="Z132">
        <v>1000000000</v>
      </c>
      <c r="AA132">
        <v>1000000000</v>
      </c>
      <c r="AB132">
        <v>1000000000</v>
      </c>
      <c r="AC132">
        <v>3</v>
      </c>
      <c r="AD132">
        <v>1000000000</v>
      </c>
      <c r="AE132">
        <v>3</v>
      </c>
      <c r="AF132" t="s">
        <v>2053</v>
      </c>
      <c r="AG132" t="s">
        <v>2053</v>
      </c>
      <c r="AH132">
        <v>1</v>
      </c>
      <c r="AI132">
        <v>2</v>
      </c>
      <c r="AJ132">
        <v>30</v>
      </c>
      <c r="AK132" t="s">
        <v>2053</v>
      </c>
      <c r="AL132" t="s">
        <v>2053</v>
      </c>
      <c r="AM132" t="s">
        <v>2053</v>
      </c>
      <c r="AN132" t="s">
        <v>2053</v>
      </c>
      <c r="AO132" t="s">
        <v>2053</v>
      </c>
      <c r="AP132" t="s">
        <v>2053</v>
      </c>
      <c r="AQ132" t="s">
        <v>2053</v>
      </c>
      <c r="AR132" t="s">
        <v>2053</v>
      </c>
      <c r="AS132" t="s">
        <v>2053</v>
      </c>
      <c r="AT132" t="s">
        <v>2053</v>
      </c>
      <c r="AU132" t="s">
        <v>2053</v>
      </c>
      <c r="AV132" t="s">
        <v>2053</v>
      </c>
      <c r="AW132" t="s">
        <v>2053</v>
      </c>
      <c r="AX132" t="s">
        <v>2053</v>
      </c>
      <c r="AY132" t="s">
        <v>2053</v>
      </c>
      <c r="AZ132" t="s">
        <v>2053</v>
      </c>
    </row>
    <row r="133" spans="1:52" x14ac:dyDescent="0.2">
      <c r="A133" t="s">
        <v>771</v>
      </c>
      <c r="B133">
        <v>174</v>
      </c>
      <c r="C133" t="s">
        <v>895</v>
      </c>
      <c r="D133">
        <v>58</v>
      </c>
      <c r="E133">
        <v>1000000000</v>
      </c>
      <c r="F133">
        <v>0.75</v>
      </c>
      <c r="G133">
        <v>0.75</v>
      </c>
      <c r="H133">
        <v>0.75</v>
      </c>
      <c r="I133">
        <v>1000000000</v>
      </c>
      <c r="J133">
        <v>1000000000</v>
      </c>
      <c r="K133">
        <v>1000000000</v>
      </c>
      <c r="L133">
        <v>1000000000</v>
      </c>
      <c r="M133">
        <v>1000000000</v>
      </c>
      <c r="N133" t="s">
        <v>2053</v>
      </c>
      <c r="O133" t="s">
        <v>896</v>
      </c>
      <c r="P133">
        <v>14</v>
      </c>
      <c r="Q133">
        <v>1000000000</v>
      </c>
      <c r="R133">
        <v>1000000000</v>
      </c>
      <c r="S133">
        <v>1000000000</v>
      </c>
      <c r="T133" t="s">
        <v>895</v>
      </c>
      <c r="U133">
        <v>58</v>
      </c>
      <c r="V133">
        <v>1000000000</v>
      </c>
      <c r="W133">
        <v>0.75</v>
      </c>
      <c r="X133">
        <v>1000000000</v>
      </c>
      <c r="Y133">
        <v>1000000000</v>
      </c>
      <c r="Z133">
        <v>1000000000</v>
      </c>
      <c r="AA133">
        <v>1000000000</v>
      </c>
      <c r="AB133">
        <v>1000000000</v>
      </c>
      <c r="AC133">
        <v>0.75</v>
      </c>
      <c r="AD133">
        <v>1000000000</v>
      </c>
      <c r="AE133">
        <v>0.75</v>
      </c>
      <c r="AF133" t="s">
        <v>2053</v>
      </c>
      <c r="AG133" t="s">
        <v>2053</v>
      </c>
      <c r="AH133">
        <v>1</v>
      </c>
      <c r="AI133">
        <v>2</v>
      </c>
      <c r="AJ133">
        <v>30</v>
      </c>
      <c r="AK133" t="s">
        <v>2053</v>
      </c>
      <c r="AL133" t="s">
        <v>2053</v>
      </c>
      <c r="AM133" t="s">
        <v>2053</v>
      </c>
      <c r="AN133" t="s">
        <v>2053</v>
      </c>
      <c r="AO133" t="s">
        <v>2053</v>
      </c>
      <c r="AP133" t="s">
        <v>2053</v>
      </c>
      <c r="AQ133" t="s">
        <v>2053</v>
      </c>
      <c r="AR133" t="s">
        <v>2053</v>
      </c>
      <c r="AS133" t="s">
        <v>2053</v>
      </c>
      <c r="AT133" t="s">
        <v>2053</v>
      </c>
      <c r="AU133" t="s">
        <v>2053</v>
      </c>
      <c r="AV133" t="s">
        <v>2053</v>
      </c>
      <c r="AW133" t="s">
        <v>2053</v>
      </c>
      <c r="AX133" t="s">
        <v>2053</v>
      </c>
      <c r="AY133" t="s">
        <v>2053</v>
      </c>
      <c r="AZ133" t="s">
        <v>2053</v>
      </c>
    </row>
    <row r="134" spans="1:52" x14ac:dyDescent="0.2">
      <c r="A134" t="s">
        <v>772</v>
      </c>
      <c r="B134">
        <v>1516</v>
      </c>
      <c r="C134" t="s">
        <v>895</v>
      </c>
      <c r="D134">
        <v>58</v>
      </c>
      <c r="E134">
        <v>1000000000</v>
      </c>
      <c r="F134">
        <v>2</v>
      </c>
      <c r="G134">
        <v>2</v>
      </c>
      <c r="H134">
        <v>2</v>
      </c>
      <c r="I134">
        <v>1000000000</v>
      </c>
      <c r="J134">
        <v>1000000000</v>
      </c>
      <c r="K134">
        <v>1000000000</v>
      </c>
      <c r="L134">
        <v>1000000000</v>
      </c>
      <c r="M134">
        <v>1000000000</v>
      </c>
      <c r="N134" t="s">
        <v>2053</v>
      </c>
      <c r="O134" t="s">
        <v>896</v>
      </c>
      <c r="P134">
        <v>14</v>
      </c>
      <c r="Q134">
        <v>1000000000</v>
      </c>
      <c r="R134">
        <v>1000000000</v>
      </c>
      <c r="S134">
        <v>1000000000</v>
      </c>
      <c r="T134" t="s">
        <v>895</v>
      </c>
      <c r="U134">
        <v>58</v>
      </c>
      <c r="V134">
        <v>1000000000</v>
      </c>
      <c r="W134">
        <v>2</v>
      </c>
      <c r="X134">
        <v>1000000000</v>
      </c>
      <c r="Y134">
        <v>1000000000</v>
      </c>
      <c r="Z134">
        <v>1000000000</v>
      </c>
      <c r="AA134">
        <v>1000000000</v>
      </c>
      <c r="AB134">
        <v>1000000000</v>
      </c>
      <c r="AC134">
        <v>2</v>
      </c>
      <c r="AD134">
        <v>1000000000</v>
      </c>
      <c r="AE134">
        <v>2</v>
      </c>
      <c r="AF134" t="s">
        <v>2053</v>
      </c>
      <c r="AG134" t="s">
        <v>2053</v>
      </c>
      <c r="AH134">
        <v>1</v>
      </c>
      <c r="AI134">
        <v>2</v>
      </c>
      <c r="AJ134">
        <v>30</v>
      </c>
      <c r="AK134" t="s">
        <v>2053</v>
      </c>
      <c r="AL134" t="s">
        <v>2053</v>
      </c>
      <c r="AM134" t="s">
        <v>2053</v>
      </c>
      <c r="AN134" t="s">
        <v>2053</v>
      </c>
      <c r="AO134" t="s">
        <v>2053</v>
      </c>
      <c r="AP134" t="s">
        <v>2053</v>
      </c>
      <c r="AQ134" t="s">
        <v>2053</v>
      </c>
      <c r="AR134" t="s">
        <v>2053</v>
      </c>
      <c r="AS134" t="s">
        <v>2053</v>
      </c>
      <c r="AT134" t="s">
        <v>2053</v>
      </c>
      <c r="AU134" t="s">
        <v>2053</v>
      </c>
      <c r="AV134" t="s">
        <v>2053</v>
      </c>
      <c r="AW134" t="s">
        <v>2053</v>
      </c>
      <c r="AX134" t="s">
        <v>2053</v>
      </c>
      <c r="AY134" t="s">
        <v>2053</v>
      </c>
      <c r="AZ134" t="s">
        <v>2053</v>
      </c>
    </row>
    <row r="135" spans="1:52" x14ac:dyDescent="0.2">
      <c r="A135" t="s">
        <v>776</v>
      </c>
      <c r="B135">
        <v>725</v>
      </c>
      <c r="C135" t="s">
        <v>895</v>
      </c>
      <c r="D135">
        <v>58</v>
      </c>
      <c r="E135">
        <v>1000000000</v>
      </c>
      <c r="F135">
        <v>2</v>
      </c>
      <c r="G135">
        <v>2</v>
      </c>
      <c r="H135">
        <v>2</v>
      </c>
      <c r="I135">
        <v>1000000000</v>
      </c>
      <c r="J135">
        <v>1000000000</v>
      </c>
      <c r="K135">
        <v>1000000000</v>
      </c>
      <c r="L135">
        <v>1000000000</v>
      </c>
      <c r="M135">
        <v>1000000000</v>
      </c>
      <c r="N135" t="s">
        <v>2053</v>
      </c>
      <c r="O135" t="s">
        <v>896</v>
      </c>
      <c r="P135">
        <v>14</v>
      </c>
      <c r="Q135">
        <v>1000000000</v>
      </c>
      <c r="R135">
        <v>1000000000</v>
      </c>
      <c r="S135">
        <v>1000000000</v>
      </c>
      <c r="T135" t="s">
        <v>895</v>
      </c>
      <c r="U135">
        <v>58</v>
      </c>
      <c r="V135">
        <v>1000000000</v>
      </c>
      <c r="W135">
        <v>2</v>
      </c>
      <c r="X135">
        <v>1000000000</v>
      </c>
      <c r="Y135">
        <v>1000000000</v>
      </c>
      <c r="Z135">
        <v>1000000000</v>
      </c>
      <c r="AA135">
        <v>1000000000</v>
      </c>
      <c r="AB135">
        <v>1000000000</v>
      </c>
      <c r="AC135">
        <v>2</v>
      </c>
      <c r="AD135">
        <v>1000000000</v>
      </c>
      <c r="AE135">
        <v>2</v>
      </c>
      <c r="AF135" t="s">
        <v>2053</v>
      </c>
      <c r="AG135" t="s">
        <v>2053</v>
      </c>
      <c r="AH135">
        <v>1</v>
      </c>
      <c r="AI135">
        <v>2</v>
      </c>
      <c r="AJ135">
        <v>30</v>
      </c>
      <c r="AK135" t="s">
        <v>2053</v>
      </c>
      <c r="AL135" t="s">
        <v>2053</v>
      </c>
      <c r="AM135" t="s">
        <v>2053</v>
      </c>
      <c r="AN135" t="s">
        <v>2053</v>
      </c>
      <c r="AO135" t="s">
        <v>2053</v>
      </c>
      <c r="AP135" t="s">
        <v>2053</v>
      </c>
      <c r="AQ135" t="s">
        <v>2053</v>
      </c>
      <c r="AR135" t="s">
        <v>2053</v>
      </c>
      <c r="AS135" t="s">
        <v>2053</v>
      </c>
      <c r="AT135" t="s">
        <v>2053</v>
      </c>
      <c r="AU135" t="s">
        <v>2053</v>
      </c>
      <c r="AV135" t="s">
        <v>2053</v>
      </c>
      <c r="AW135" t="s">
        <v>2053</v>
      </c>
      <c r="AX135" t="s">
        <v>2053</v>
      </c>
      <c r="AY135" t="s">
        <v>2053</v>
      </c>
      <c r="AZ135" t="s">
        <v>2053</v>
      </c>
    </row>
    <row r="136" spans="1:52" x14ac:dyDescent="0.2">
      <c r="A136" t="s">
        <v>777</v>
      </c>
      <c r="B136">
        <v>412</v>
      </c>
      <c r="C136" t="s">
        <v>895</v>
      </c>
      <c r="D136">
        <v>58</v>
      </c>
      <c r="E136">
        <v>1000000000</v>
      </c>
      <c r="F136">
        <v>2</v>
      </c>
      <c r="G136">
        <v>2</v>
      </c>
      <c r="H136">
        <v>2</v>
      </c>
      <c r="I136">
        <v>1000000000</v>
      </c>
      <c r="J136">
        <v>1000000000</v>
      </c>
      <c r="K136">
        <v>1000000000</v>
      </c>
      <c r="L136">
        <v>1000000000</v>
      </c>
      <c r="M136">
        <v>1000000000</v>
      </c>
      <c r="N136" t="s">
        <v>2053</v>
      </c>
      <c r="O136" t="s">
        <v>896</v>
      </c>
      <c r="P136">
        <v>14</v>
      </c>
      <c r="Q136">
        <v>1000000000</v>
      </c>
      <c r="R136">
        <v>1000000000</v>
      </c>
      <c r="S136">
        <v>1000000000</v>
      </c>
      <c r="T136" t="s">
        <v>895</v>
      </c>
      <c r="U136">
        <v>58</v>
      </c>
      <c r="V136">
        <v>1000000000</v>
      </c>
      <c r="W136">
        <v>2</v>
      </c>
      <c r="X136">
        <v>1000000000</v>
      </c>
      <c r="Y136">
        <v>1000000000</v>
      </c>
      <c r="Z136">
        <v>1000000000</v>
      </c>
      <c r="AA136">
        <v>1000000000</v>
      </c>
      <c r="AB136">
        <v>1000000000</v>
      </c>
      <c r="AC136">
        <v>2</v>
      </c>
      <c r="AD136">
        <v>1000000000</v>
      </c>
      <c r="AE136">
        <v>2</v>
      </c>
      <c r="AF136" t="s">
        <v>2053</v>
      </c>
      <c r="AG136" t="s">
        <v>2053</v>
      </c>
      <c r="AH136">
        <v>1</v>
      </c>
      <c r="AI136">
        <v>2</v>
      </c>
      <c r="AJ136">
        <v>30</v>
      </c>
      <c r="AK136" t="s">
        <v>2053</v>
      </c>
      <c r="AL136" t="s">
        <v>2053</v>
      </c>
      <c r="AM136" t="s">
        <v>2053</v>
      </c>
      <c r="AN136" t="s">
        <v>2053</v>
      </c>
      <c r="AO136" t="s">
        <v>2053</v>
      </c>
      <c r="AP136" t="s">
        <v>2053</v>
      </c>
      <c r="AQ136" t="s">
        <v>2053</v>
      </c>
      <c r="AR136" t="s">
        <v>2053</v>
      </c>
      <c r="AS136" t="s">
        <v>2053</v>
      </c>
      <c r="AT136" t="s">
        <v>2053</v>
      </c>
      <c r="AU136" t="s">
        <v>2053</v>
      </c>
      <c r="AV136" t="s">
        <v>2053</v>
      </c>
      <c r="AW136" t="s">
        <v>2053</v>
      </c>
      <c r="AX136" t="s">
        <v>2053</v>
      </c>
      <c r="AY136" t="s">
        <v>2053</v>
      </c>
      <c r="AZ136" t="s">
        <v>2053</v>
      </c>
    </row>
    <row r="137" spans="1:52" x14ac:dyDescent="0.2">
      <c r="A137" t="s">
        <v>57</v>
      </c>
      <c r="B137">
        <v>508</v>
      </c>
      <c r="C137" t="s">
        <v>895</v>
      </c>
      <c r="D137">
        <v>58</v>
      </c>
      <c r="E137">
        <v>150</v>
      </c>
      <c r="F137">
        <v>39</v>
      </c>
      <c r="G137">
        <v>200</v>
      </c>
      <c r="H137">
        <v>200</v>
      </c>
      <c r="I137">
        <v>1000000000</v>
      </c>
      <c r="J137">
        <v>1000000000</v>
      </c>
      <c r="K137">
        <v>1000000000</v>
      </c>
      <c r="L137">
        <v>1000000000</v>
      </c>
      <c r="M137">
        <v>1000000000</v>
      </c>
      <c r="N137" t="s">
        <v>2053</v>
      </c>
      <c r="O137" t="s">
        <v>896</v>
      </c>
      <c r="P137">
        <v>14</v>
      </c>
      <c r="Q137">
        <v>50000</v>
      </c>
      <c r="R137">
        <v>1000000000</v>
      </c>
      <c r="S137">
        <v>1000000000</v>
      </c>
      <c r="T137" t="s">
        <v>895</v>
      </c>
      <c r="U137">
        <v>58</v>
      </c>
      <c r="V137">
        <v>150</v>
      </c>
      <c r="W137">
        <v>1000000000</v>
      </c>
      <c r="X137">
        <v>1000000000</v>
      </c>
      <c r="Y137">
        <v>1000000000</v>
      </c>
      <c r="Z137">
        <v>1000000000</v>
      </c>
      <c r="AA137">
        <v>1000000000</v>
      </c>
      <c r="AB137">
        <v>1000000000</v>
      </c>
      <c r="AC137">
        <v>1000000000</v>
      </c>
      <c r="AD137">
        <v>1000000000</v>
      </c>
      <c r="AE137">
        <v>1000000000</v>
      </c>
      <c r="AF137">
        <v>1</v>
      </c>
      <c r="AG137" t="s">
        <v>2053</v>
      </c>
      <c r="AH137" t="s">
        <v>2053</v>
      </c>
      <c r="AI137" t="s">
        <v>2053</v>
      </c>
      <c r="AJ137">
        <v>100</v>
      </c>
      <c r="AK137" t="s">
        <v>2053</v>
      </c>
      <c r="AL137" t="s">
        <v>2055</v>
      </c>
      <c r="AM137" t="s">
        <v>2053</v>
      </c>
      <c r="AN137" t="s">
        <v>2056</v>
      </c>
      <c r="AO137" t="s">
        <v>2053</v>
      </c>
      <c r="AP137" t="s">
        <v>2053</v>
      </c>
      <c r="AQ137" t="s">
        <v>2053</v>
      </c>
      <c r="AR137" t="s">
        <v>2053</v>
      </c>
      <c r="AS137" t="s">
        <v>2053</v>
      </c>
      <c r="AT137" t="s">
        <v>2053</v>
      </c>
      <c r="AU137" t="s">
        <v>2053</v>
      </c>
      <c r="AV137" t="s">
        <v>2053</v>
      </c>
      <c r="AW137" t="s">
        <v>2053</v>
      </c>
      <c r="AX137" t="s">
        <v>2053</v>
      </c>
      <c r="AY137" t="s">
        <v>2053</v>
      </c>
      <c r="AZ137" t="s">
        <v>2053</v>
      </c>
    </row>
    <row r="138" spans="1:52" x14ac:dyDescent="0.2">
      <c r="A138" t="s">
        <v>851</v>
      </c>
      <c r="B138">
        <v>537</v>
      </c>
      <c r="C138" t="s">
        <v>895</v>
      </c>
      <c r="D138">
        <v>58</v>
      </c>
      <c r="E138">
        <v>2</v>
      </c>
      <c r="F138">
        <v>3</v>
      </c>
      <c r="G138">
        <v>3</v>
      </c>
      <c r="H138">
        <v>20</v>
      </c>
      <c r="I138">
        <v>20</v>
      </c>
      <c r="J138">
        <v>20</v>
      </c>
      <c r="K138">
        <v>1000000000</v>
      </c>
      <c r="L138">
        <v>1000000000</v>
      </c>
      <c r="M138">
        <v>20</v>
      </c>
      <c r="N138" t="s">
        <v>2053</v>
      </c>
      <c r="O138" t="s">
        <v>896</v>
      </c>
      <c r="P138">
        <v>14</v>
      </c>
      <c r="Q138">
        <v>3</v>
      </c>
      <c r="R138">
        <v>1000000000</v>
      </c>
      <c r="S138">
        <v>1500</v>
      </c>
      <c r="T138" t="s">
        <v>895</v>
      </c>
      <c r="U138">
        <v>58</v>
      </c>
      <c r="V138">
        <v>2</v>
      </c>
      <c r="W138">
        <v>3</v>
      </c>
      <c r="X138">
        <v>1000000000</v>
      </c>
      <c r="Y138">
        <v>20</v>
      </c>
      <c r="Z138">
        <v>20</v>
      </c>
      <c r="AA138">
        <v>1000000000</v>
      </c>
      <c r="AB138">
        <v>1000000000</v>
      </c>
      <c r="AC138">
        <v>3</v>
      </c>
      <c r="AD138">
        <v>1000000000</v>
      </c>
      <c r="AE138">
        <v>3</v>
      </c>
      <c r="AF138">
        <v>1</v>
      </c>
      <c r="AG138" t="s">
        <v>2053</v>
      </c>
      <c r="AH138" t="s">
        <v>2053</v>
      </c>
      <c r="AI138" t="s">
        <v>2053</v>
      </c>
      <c r="AJ138">
        <v>100</v>
      </c>
      <c r="AK138" t="s">
        <v>2053</v>
      </c>
      <c r="AL138" t="s">
        <v>2053</v>
      </c>
      <c r="AM138" t="s">
        <v>2053</v>
      </c>
      <c r="AN138" t="s">
        <v>2053</v>
      </c>
      <c r="AO138" t="s">
        <v>2053</v>
      </c>
      <c r="AP138" t="s">
        <v>2053</v>
      </c>
      <c r="AQ138" t="s">
        <v>2053</v>
      </c>
      <c r="AR138" t="s">
        <v>2053</v>
      </c>
      <c r="AS138" t="s">
        <v>2053</v>
      </c>
      <c r="AT138" t="s">
        <v>2053</v>
      </c>
      <c r="AU138" t="s">
        <v>2053</v>
      </c>
      <c r="AV138" t="s">
        <v>2053</v>
      </c>
      <c r="AW138" t="s">
        <v>2053</v>
      </c>
      <c r="AX138" t="s">
        <v>2053</v>
      </c>
      <c r="AY138" t="s">
        <v>2053</v>
      </c>
      <c r="AZ138" t="s">
        <v>2053</v>
      </c>
    </row>
    <row r="139" spans="1:52" x14ac:dyDescent="0.2">
      <c r="A139" t="s">
        <v>852</v>
      </c>
      <c r="B139">
        <v>2595</v>
      </c>
      <c r="C139" t="s">
        <v>895</v>
      </c>
      <c r="D139">
        <v>58</v>
      </c>
      <c r="E139">
        <v>1000000000</v>
      </c>
      <c r="F139">
        <v>5.5</v>
      </c>
      <c r="G139">
        <v>5.5</v>
      </c>
      <c r="H139">
        <v>50</v>
      </c>
      <c r="I139">
        <v>50</v>
      </c>
      <c r="J139">
        <v>50</v>
      </c>
      <c r="K139">
        <v>1000000000</v>
      </c>
      <c r="L139">
        <v>1000000000</v>
      </c>
      <c r="M139">
        <v>50</v>
      </c>
      <c r="N139" t="s">
        <v>2053</v>
      </c>
      <c r="O139" t="s">
        <v>896</v>
      </c>
      <c r="P139">
        <v>14</v>
      </c>
      <c r="Q139">
        <v>1000000000</v>
      </c>
      <c r="R139">
        <v>1000000000</v>
      </c>
      <c r="S139">
        <v>1500</v>
      </c>
      <c r="T139" t="s">
        <v>895</v>
      </c>
      <c r="U139">
        <v>58</v>
      </c>
      <c r="V139">
        <v>1000000000</v>
      </c>
      <c r="W139">
        <v>5.5</v>
      </c>
      <c r="X139">
        <v>1000000000</v>
      </c>
      <c r="Y139">
        <v>50</v>
      </c>
      <c r="Z139">
        <v>50</v>
      </c>
      <c r="AA139">
        <v>1000000000</v>
      </c>
      <c r="AB139">
        <v>1000000000</v>
      </c>
      <c r="AC139">
        <v>5.5</v>
      </c>
      <c r="AD139">
        <v>1000000000</v>
      </c>
      <c r="AE139">
        <v>5.5</v>
      </c>
      <c r="AF139">
        <v>1</v>
      </c>
      <c r="AG139" t="s">
        <v>2053</v>
      </c>
      <c r="AH139" t="s">
        <v>2053</v>
      </c>
      <c r="AI139" t="s">
        <v>2053</v>
      </c>
      <c r="AJ139">
        <v>100</v>
      </c>
      <c r="AK139" t="s">
        <v>2053</v>
      </c>
      <c r="AL139" t="s">
        <v>2053</v>
      </c>
      <c r="AM139" t="s">
        <v>2053</v>
      </c>
      <c r="AN139" t="s">
        <v>2053</v>
      </c>
      <c r="AO139" t="s">
        <v>2053</v>
      </c>
      <c r="AP139" t="s">
        <v>2053</v>
      </c>
      <c r="AQ139" t="s">
        <v>2053</v>
      </c>
      <c r="AR139" t="s">
        <v>2053</v>
      </c>
      <c r="AS139" t="s">
        <v>2053</v>
      </c>
      <c r="AT139" t="s">
        <v>2053</v>
      </c>
      <c r="AU139" t="s">
        <v>2053</v>
      </c>
      <c r="AV139" t="s">
        <v>2053</v>
      </c>
      <c r="AW139" t="s">
        <v>2053</v>
      </c>
      <c r="AX139" t="s">
        <v>2053</v>
      </c>
      <c r="AY139" t="s">
        <v>2053</v>
      </c>
      <c r="AZ139" t="s">
        <v>2053</v>
      </c>
    </row>
    <row r="140" spans="1:52" x14ac:dyDescent="0.2">
      <c r="A140" t="s">
        <v>853</v>
      </c>
      <c r="B140">
        <v>1556</v>
      </c>
      <c r="C140" t="s">
        <v>895</v>
      </c>
      <c r="D140">
        <v>58</v>
      </c>
      <c r="E140">
        <v>1000000000</v>
      </c>
      <c r="F140">
        <v>6</v>
      </c>
      <c r="G140">
        <v>6</v>
      </c>
      <c r="H140">
        <v>20</v>
      </c>
      <c r="I140">
        <v>20</v>
      </c>
      <c r="J140">
        <v>20</v>
      </c>
      <c r="K140">
        <v>1000000000</v>
      </c>
      <c r="L140">
        <v>1000000000</v>
      </c>
      <c r="M140">
        <v>20</v>
      </c>
      <c r="N140" t="s">
        <v>2053</v>
      </c>
      <c r="O140" t="s">
        <v>896</v>
      </c>
      <c r="P140">
        <v>14</v>
      </c>
      <c r="Q140">
        <v>1000000000</v>
      </c>
      <c r="R140">
        <v>1000000000</v>
      </c>
      <c r="S140">
        <v>1500</v>
      </c>
      <c r="T140" t="s">
        <v>895</v>
      </c>
      <c r="U140">
        <v>58</v>
      </c>
      <c r="V140">
        <v>1000000000</v>
      </c>
      <c r="W140">
        <v>6</v>
      </c>
      <c r="X140">
        <v>1000000000</v>
      </c>
      <c r="Y140">
        <v>20</v>
      </c>
      <c r="Z140">
        <v>20</v>
      </c>
      <c r="AA140">
        <v>1000000000</v>
      </c>
      <c r="AB140">
        <v>1000000000</v>
      </c>
      <c r="AC140">
        <v>6</v>
      </c>
      <c r="AD140">
        <v>1000000000</v>
      </c>
      <c r="AE140">
        <v>6</v>
      </c>
      <c r="AF140">
        <v>1</v>
      </c>
      <c r="AG140" t="s">
        <v>2053</v>
      </c>
      <c r="AH140" t="s">
        <v>2053</v>
      </c>
      <c r="AI140" t="s">
        <v>2053</v>
      </c>
      <c r="AJ140">
        <v>100</v>
      </c>
      <c r="AK140" t="s">
        <v>2053</v>
      </c>
      <c r="AL140" t="s">
        <v>2053</v>
      </c>
      <c r="AM140" t="s">
        <v>2053</v>
      </c>
      <c r="AN140" t="s">
        <v>2053</v>
      </c>
      <c r="AO140" t="s">
        <v>2053</v>
      </c>
      <c r="AP140" t="s">
        <v>2053</v>
      </c>
      <c r="AQ140" t="s">
        <v>2053</v>
      </c>
      <c r="AR140" t="s">
        <v>2053</v>
      </c>
      <c r="AS140" t="s">
        <v>2053</v>
      </c>
      <c r="AT140" t="s">
        <v>2053</v>
      </c>
      <c r="AU140" t="s">
        <v>2053</v>
      </c>
      <c r="AV140" t="s">
        <v>2053</v>
      </c>
      <c r="AW140" t="s">
        <v>2053</v>
      </c>
      <c r="AX140" t="s">
        <v>2053</v>
      </c>
      <c r="AY140" t="s">
        <v>2053</v>
      </c>
      <c r="AZ140" t="s">
        <v>2053</v>
      </c>
    </row>
    <row r="141" spans="1:52" x14ac:dyDescent="0.2">
      <c r="A141" t="s">
        <v>380</v>
      </c>
      <c r="B141">
        <v>4437</v>
      </c>
      <c r="C141" t="s">
        <v>895</v>
      </c>
      <c r="D141">
        <v>58</v>
      </c>
      <c r="E141">
        <v>1E-4</v>
      </c>
      <c r="F141">
        <v>1.4E-3</v>
      </c>
      <c r="G141">
        <v>3.0000000000000001E-3</v>
      </c>
      <c r="H141">
        <v>3.0000000000000001E-3</v>
      </c>
      <c r="I141">
        <v>5.8999999999999997E-2</v>
      </c>
      <c r="J141">
        <v>5.8999999999999997E-2</v>
      </c>
      <c r="K141">
        <v>3.0000000000000001E-3</v>
      </c>
      <c r="L141">
        <v>1000000000</v>
      </c>
      <c r="M141">
        <v>5.8999999999999997E-2</v>
      </c>
      <c r="N141" t="s">
        <v>2053</v>
      </c>
      <c r="O141" t="s">
        <v>896</v>
      </c>
      <c r="P141">
        <v>14</v>
      </c>
      <c r="Q141">
        <v>1000000000</v>
      </c>
      <c r="R141">
        <v>1000000000</v>
      </c>
      <c r="S141">
        <v>1000000000</v>
      </c>
      <c r="T141" t="s">
        <v>895</v>
      </c>
      <c r="U141">
        <v>58</v>
      </c>
      <c r="V141">
        <v>1E-4</v>
      </c>
      <c r="W141">
        <v>1000000000</v>
      </c>
      <c r="X141">
        <v>1000000000</v>
      </c>
      <c r="Y141">
        <v>1000000000</v>
      </c>
      <c r="Z141">
        <v>1000000000</v>
      </c>
      <c r="AA141">
        <v>1000000000</v>
      </c>
      <c r="AB141">
        <v>1000000000</v>
      </c>
      <c r="AC141">
        <v>8.0000000000000004E-4</v>
      </c>
      <c r="AD141">
        <v>1000000000</v>
      </c>
      <c r="AE141">
        <v>1000000000</v>
      </c>
      <c r="AF141" t="s">
        <v>2053</v>
      </c>
      <c r="AG141" t="s">
        <v>2053</v>
      </c>
      <c r="AH141">
        <v>1</v>
      </c>
      <c r="AI141">
        <v>10</v>
      </c>
      <c r="AJ141">
        <v>30</v>
      </c>
      <c r="AK141" t="s">
        <v>2053</v>
      </c>
      <c r="AL141" t="s">
        <v>2057</v>
      </c>
      <c r="AM141" t="s">
        <v>2053</v>
      </c>
      <c r="AN141" t="s">
        <v>2058</v>
      </c>
      <c r="AO141" t="s">
        <v>2053</v>
      </c>
      <c r="AP141" t="s">
        <v>2053</v>
      </c>
      <c r="AQ141" t="s">
        <v>2053</v>
      </c>
      <c r="AR141" t="s">
        <v>2053</v>
      </c>
      <c r="AS141" t="s">
        <v>2053</v>
      </c>
      <c r="AT141" t="s">
        <v>2053</v>
      </c>
      <c r="AU141" t="s">
        <v>2053</v>
      </c>
      <c r="AV141" t="s">
        <v>2053</v>
      </c>
      <c r="AW141" t="s">
        <v>2053</v>
      </c>
      <c r="AX141" t="s">
        <v>2053</v>
      </c>
      <c r="AY141" t="s">
        <v>2053</v>
      </c>
      <c r="AZ141" t="s">
        <v>2053</v>
      </c>
    </row>
    <row r="142" spans="1:52" x14ac:dyDescent="0.2">
      <c r="A142" t="s">
        <v>381</v>
      </c>
      <c r="B142">
        <v>4448</v>
      </c>
      <c r="C142" t="s">
        <v>895</v>
      </c>
      <c r="D142">
        <v>58</v>
      </c>
      <c r="E142">
        <v>1E-4</v>
      </c>
      <c r="F142">
        <v>1.4E-3</v>
      </c>
      <c r="G142">
        <v>3.0000000000000001E-3</v>
      </c>
      <c r="H142">
        <v>3.0000000000000001E-3</v>
      </c>
      <c r="I142">
        <v>5.8999999999999997E-2</v>
      </c>
      <c r="J142">
        <v>5.8999999999999997E-2</v>
      </c>
      <c r="K142">
        <v>3.0000000000000001E-3</v>
      </c>
      <c r="L142">
        <v>1000000000</v>
      </c>
      <c r="M142">
        <v>5.8999999999999997E-2</v>
      </c>
      <c r="N142" t="s">
        <v>2053</v>
      </c>
      <c r="O142" t="s">
        <v>896</v>
      </c>
      <c r="P142">
        <v>14</v>
      </c>
      <c r="Q142">
        <v>1000000000</v>
      </c>
      <c r="R142">
        <v>1000000000</v>
      </c>
      <c r="S142">
        <v>1000000000</v>
      </c>
      <c r="T142" t="s">
        <v>895</v>
      </c>
      <c r="U142">
        <v>58</v>
      </c>
      <c r="V142">
        <v>1E-4</v>
      </c>
      <c r="W142">
        <v>1000000000</v>
      </c>
      <c r="X142">
        <v>1000000000</v>
      </c>
      <c r="Y142">
        <v>1000000000</v>
      </c>
      <c r="Z142">
        <v>1000000000</v>
      </c>
      <c r="AA142">
        <v>1000000000</v>
      </c>
      <c r="AB142">
        <v>1000000000</v>
      </c>
      <c r="AC142">
        <v>8.0000000000000004E-4</v>
      </c>
      <c r="AD142">
        <v>1000000000</v>
      </c>
      <c r="AE142">
        <v>1000000000</v>
      </c>
      <c r="AF142" t="s">
        <v>2053</v>
      </c>
      <c r="AG142" t="s">
        <v>2053</v>
      </c>
      <c r="AH142">
        <v>1</v>
      </c>
      <c r="AI142">
        <v>10</v>
      </c>
      <c r="AJ142">
        <v>30</v>
      </c>
      <c r="AK142" t="s">
        <v>2053</v>
      </c>
      <c r="AL142" t="s">
        <v>2053</v>
      </c>
      <c r="AM142" t="s">
        <v>2053</v>
      </c>
      <c r="AN142" t="s">
        <v>2053</v>
      </c>
      <c r="AO142" t="s">
        <v>2053</v>
      </c>
      <c r="AP142" t="s">
        <v>2053</v>
      </c>
      <c r="AQ142" t="s">
        <v>2053</v>
      </c>
      <c r="AR142" t="s">
        <v>2053</v>
      </c>
      <c r="AS142" t="s">
        <v>2053</v>
      </c>
      <c r="AT142" t="s">
        <v>2053</v>
      </c>
      <c r="AU142" t="s">
        <v>2053</v>
      </c>
      <c r="AV142" t="s">
        <v>2053</v>
      </c>
      <c r="AW142" t="s">
        <v>2053</v>
      </c>
      <c r="AX142" t="s">
        <v>2053</v>
      </c>
      <c r="AY142" t="s">
        <v>2053</v>
      </c>
      <c r="AZ142" t="s">
        <v>2053</v>
      </c>
    </row>
    <row r="143" spans="1:52" x14ac:dyDescent="0.2">
      <c r="A143" t="s">
        <v>382</v>
      </c>
      <c r="B143">
        <v>4441</v>
      </c>
      <c r="C143" t="s">
        <v>895</v>
      </c>
      <c r="D143">
        <v>58</v>
      </c>
      <c r="E143">
        <v>1E-4</v>
      </c>
      <c r="F143">
        <v>1.4E-3</v>
      </c>
      <c r="G143">
        <v>3.0000000000000001E-3</v>
      </c>
      <c r="H143">
        <v>3.0000000000000001E-3</v>
      </c>
      <c r="I143">
        <v>5.8999999999999997E-2</v>
      </c>
      <c r="J143">
        <v>5.8999999999999997E-2</v>
      </c>
      <c r="K143">
        <v>3.0000000000000001E-3</v>
      </c>
      <c r="L143">
        <v>1000000000</v>
      </c>
      <c r="M143">
        <v>5.8999999999999997E-2</v>
      </c>
      <c r="N143" t="s">
        <v>2053</v>
      </c>
      <c r="O143" t="s">
        <v>896</v>
      </c>
      <c r="P143">
        <v>14</v>
      </c>
      <c r="Q143">
        <v>1000000000</v>
      </c>
      <c r="R143">
        <v>1000000000</v>
      </c>
      <c r="S143">
        <v>1000000000</v>
      </c>
      <c r="T143" t="s">
        <v>895</v>
      </c>
      <c r="U143">
        <v>58</v>
      </c>
      <c r="V143">
        <v>1E-4</v>
      </c>
      <c r="W143">
        <v>1000000000</v>
      </c>
      <c r="X143">
        <v>1000000000</v>
      </c>
      <c r="Y143">
        <v>1000000000</v>
      </c>
      <c r="Z143">
        <v>1000000000</v>
      </c>
      <c r="AA143">
        <v>1000000000</v>
      </c>
      <c r="AB143">
        <v>1000000000</v>
      </c>
      <c r="AC143">
        <v>8.0000000000000004E-4</v>
      </c>
      <c r="AD143">
        <v>1000000000</v>
      </c>
      <c r="AE143">
        <v>1000000000</v>
      </c>
      <c r="AF143" t="s">
        <v>2053</v>
      </c>
      <c r="AG143" t="s">
        <v>2053</v>
      </c>
      <c r="AH143">
        <v>1</v>
      </c>
      <c r="AI143">
        <v>10</v>
      </c>
      <c r="AJ143">
        <v>30</v>
      </c>
      <c r="AK143" t="s">
        <v>2053</v>
      </c>
      <c r="AL143" t="s">
        <v>2053</v>
      </c>
      <c r="AM143" t="s">
        <v>2053</v>
      </c>
      <c r="AN143" t="s">
        <v>2053</v>
      </c>
      <c r="AO143" t="s">
        <v>2053</v>
      </c>
      <c r="AP143" t="s">
        <v>2053</v>
      </c>
      <c r="AQ143" t="s">
        <v>2053</v>
      </c>
      <c r="AR143" t="s">
        <v>2053</v>
      </c>
      <c r="AS143" t="s">
        <v>2053</v>
      </c>
      <c r="AT143" t="s">
        <v>2053</v>
      </c>
      <c r="AU143" t="s">
        <v>2053</v>
      </c>
      <c r="AV143" t="s">
        <v>2053</v>
      </c>
      <c r="AW143" t="s">
        <v>2053</v>
      </c>
      <c r="AX143" t="s">
        <v>2053</v>
      </c>
      <c r="AY143" t="s">
        <v>2053</v>
      </c>
      <c r="AZ143" t="s">
        <v>2053</v>
      </c>
    </row>
    <row r="144" spans="1:52" x14ac:dyDescent="0.2">
      <c r="A144" t="s">
        <v>383</v>
      </c>
      <c r="B144">
        <v>4440</v>
      </c>
      <c r="C144" t="s">
        <v>895</v>
      </c>
      <c r="D144">
        <v>58</v>
      </c>
      <c r="E144">
        <v>1E-4</v>
      </c>
      <c r="F144">
        <v>1.4E-3</v>
      </c>
      <c r="G144">
        <v>3.0000000000000001E-3</v>
      </c>
      <c r="H144">
        <v>3.0000000000000001E-3</v>
      </c>
      <c r="I144">
        <v>5.8999999999999997E-2</v>
      </c>
      <c r="J144">
        <v>5.8999999999999997E-2</v>
      </c>
      <c r="K144">
        <v>3.0000000000000001E-3</v>
      </c>
      <c r="L144">
        <v>1000000000</v>
      </c>
      <c r="M144">
        <v>5.8999999999999997E-2</v>
      </c>
      <c r="N144" t="s">
        <v>2053</v>
      </c>
      <c r="O144" t="s">
        <v>896</v>
      </c>
      <c r="P144">
        <v>14</v>
      </c>
      <c r="Q144">
        <v>1000000000</v>
      </c>
      <c r="R144">
        <v>1000000000</v>
      </c>
      <c r="S144">
        <v>1000000000</v>
      </c>
      <c r="T144" t="s">
        <v>895</v>
      </c>
      <c r="U144">
        <v>58</v>
      </c>
      <c r="V144">
        <v>1E-4</v>
      </c>
      <c r="W144">
        <v>1000000000</v>
      </c>
      <c r="X144">
        <v>1000000000</v>
      </c>
      <c r="Y144">
        <v>1000000000</v>
      </c>
      <c r="Z144">
        <v>1000000000</v>
      </c>
      <c r="AA144">
        <v>1000000000</v>
      </c>
      <c r="AB144">
        <v>1000000000</v>
      </c>
      <c r="AC144">
        <v>8.0000000000000004E-4</v>
      </c>
      <c r="AD144">
        <v>1000000000</v>
      </c>
      <c r="AE144">
        <v>1000000000</v>
      </c>
      <c r="AF144" t="s">
        <v>2053</v>
      </c>
      <c r="AG144" t="s">
        <v>2053</v>
      </c>
      <c r="AH144">
        <v>1</v>
      </c>
      <c r="AI144">
        <v>10</v>
      </c>
      <c r="AJ144">
        <v>30</v>
      </c>
      <c r="AK144" t="s">
        <v>2053</v>
      </c>
      <c r="AL144" t="s">
        <v>2053</v>
      </c>
      <c r="AM144" t="s">
        <v>2053</v>
      </c>
      <c r="AN144" t="s">
        <v>2053</v>
      </c>
      <c r="AO144" t="s">
        <v>2053</v>
      </c>
      <c r="AP144" t="s">
        <v>2053</v>
      </c>
      <c r="AQ144" t="s">
        <v>2053</v>
      </c>
      <c r="AR144" t="s">
        <v>2053</v>
      </c>
      <c r="AS144" t="s">
        <v>2053</v>
      </c>
      <c r="AT144" t="s">
        <v>2053</v>
      </c>
      <c r="AU144" t="s">
        <v>2053</v>
      </c>
      <c r="AV144" t="s">
        <v>2053</v>
      </c>
      <c r="AW144" t="s">
        <v>2053</v>
      </c>
      <c r="AX144" t="s">
        <v>2053</v>
      </c>
      <c r="AY144" t="s">
        <v>2053</v>
      </c>
      <c r="AZ144" t="s">
        <v>2053</v>
      </c>
    </row>
    <row r="145" spans="1:52" x14ac:dyDescent="0.2">
      <c r="A145" t="s">
        <v>249</v>
      </c>
      <c r="B145">
        <v>4443</v>
      </c>
      <c r="C145" t="s">
        <v>895</v>
      </c>
      <c r="D145">
        <v>58</v>
      </c>
      <c r="E145">
        <v>1E-4</v>
      </c>
      <c r="F145">
        <v>1000000000</v>
      </c>
      <c r="G145">
        <v>1000000000</v>
      </c>
      <c r="H145">
        <v>1000000000</v>
      </c>
      <c r="I145">
        <v>1000000000</v>
      </c>
      <c r="J145">
        <v>1000000000</v>
      </c>
      <c r="K145">
        <v>1000000000</v>
      </c>
      <c r="L145">
        <v>1000000000</v>
      </c>
      <c r="N145" t="s">
        <v>2053</v>
      </c>
      <c r="O145" t="s">
        <v>896</v>
      </c>
      <c r="P145">
        <v>14</v>
      </c>
      <c r="Q145">
        <v>1000000000</v>
      </c>
      <c r="R145">
        <v>1000000000</v>
      </c>
      <c r="S145">
        <v>1000000000</v>
      </c>
      <c r="T145" t="s">
        <v>895</v>
      </c>
      <c r="U145">
        <v>58</v>
      </c>
      <c r="V145">
        <v>1E-4</v>
      </c>
      <c r="W145">
        <v>1000000000</v>
      </c>
      <c r="X145">
        <v>1000000000</v>
      </c>
      <c r="Y145">
        <v>1000000000</v>
      </c>
      <c r="Z145">
        <v>1000000000</v>
      </c>
      <c r="AA145">
        <v>1000000000</v>
      </c>
      <c r="AB145">
        <v>1000000000</v>
      </c>
      <c r="AC145">
        <v>1000000000</v>
      </c>
      <c r="AD145">
        <v>1000000000</v>
      </c>
      <c r="AE145">
        <v>1000000000</v>
      </c>
      <c r="AF145" t="s">
        <v>2053</v>
      </c>
      <c r="AG145" t="s">
        <v>2053</v>
      </c>
      <c r="AH145">
        <v>1</v>
      </c>
      <c r="AI145">
        <v>10</v>
      </c>
      <c r="AJ145">
        <v>30</v>
      </c>
      <c r="AK145" t="s">
        <v>2053</v>
      </c>
      <c r="AL145" t="s">
        <v>2053</v>
      </c>
      <c r="AM145" t="s">
        <v>2053</v>
      </c>
      <c r="AN145" t="s">
        <v>2053</v>
      </c>
      <c r="AO145" t="s">
        <v>2053</v>
      </c>
      <c r="AP145" t="s">
        <v>2053</v>
      </c>
      <c r="AQ145" t="s">
        <v>2053</v>
      </c>
      <c r="AR145" t="s">
        <v>2053</v>
      </c>
      <c r="AS145" t="s">
        <v>2053</v>
      </c>
      <c r="AT145" t="s">
        <v>2053</v>
      </c>
      <c r="AU145" t="s">
        <v>2053</v>
      </c>
      <c r="AV145" t="s">
        <v>2053</v>
      </c>
      <c r="AW145" t="s">
        <v>2053</v>
      </c>
      <c r="AX145" t="s">
        <v>2053</v>
      </c>
      <c r="AY145" t="s">
        <v>2053</v>
      </c>
      <c r="AZ145" t="s">
        <v>2053</v>
      </c>
    </row>
    <row r="146" spans="1:52" x14ac:dyDescent="0.2">
      <c r="A146" t="s">
        <v>250</v>
      </c>
      <c r="B146">
        <v>5577</v>
      </c>
      <c r="C146" t="s">
        <v>895</v>
      </c>
      <c r="D146">
        <v>58</v>
      </c>
      <c r="E146">
        <v>1E-4</v>
      </c>
      <c r="F146">
        <v>1000000000</v>
      </c>
      <c r="G146">
        <v>1000000000</v>
      </c>
      <c r="H146">
        <v>1000000000</v>
      </c>
      <c r="I146">
        <v>1000000000</v>
      </c>
      <c r="J146">
        <v>1000000000</v>
      </c>
      <c r="K146">
        <v>1000000000</v>
      </c>
      <c r="L146">
        <v>1000000000</v>
      </c>
      <c r="N146" t="s">
        <v>2053</v>
      </c>
      <c r="O146" t="s">
        <v>896</v>
      </c>
      <c r="P146">
        <v>14</v>
      </c>
      <c r="Q146">
        <v>1000000000</v>
      </c>
      <c r="R146">
        <v>1000000000</v>
      </c>
      <c r="S146">
        <v>1000000000</v>
      </c>
      <c r="T146" t="s">
        <v>895</v>
      </c>
      <c r="U146">
        <v>58</v>
      </c>
      <c r="V146">
        <v>1E-4</v>
      </c>
      <c r="W146">
        <v>1000000000</v>
      </c>
      <c r="X146">
        <v>1000000000</v>
      </c>
      <c r="Y146">
        <v>1000000000</v>
      </c>
      <c r="Z146">
        <v>1000000000</v>
      </c>
      <c r="AA146">
        <v>1000000000</v>
      </c>
      <c r="AB146">
        <v>1000000000</v>
      </c>
      <c r="AC146">
        <v>1000000000</v>
      </c>
      <c r="AD146">
        <v>1000000000</v>
      </c>
      <c r="AE146">
        <v>1000000000</v>
      </c>
      <c r="AF146" t="s">
        <v>2053</v>
      </c>
      <c r="AG146" t="s">
        <v>2053</v>
      </c>
      <c r="AH146">
        <v>1</v>
      </c>
      <c r="AI146">
        <v>10</v>
      </c>
      <c r="AJ146">
        <v>30</v>
      </c>
      <c r="AK146" t="s">
        <v>2053</v>
      </c>
      <c r="AL146" t="s">
        <v>2053</v>
      </c>
      <c r="AM146" t="s">
        <v>2053</v>
      </c>
      <c r="AN146" t="s">
        <v>2053</v>
      </c>
      <c r="AO146" t="s">
        <v>2053</v>
      </c>
      <c r="AP146" t="s">
        <v>2053</v>
      </c>
      <c r="AQ146" t="s">
        <v>2053</v>
      </c>
      <c r="AR146" t="s">
        <v>2053</v>
      </c>
      <c r="AS146" t="s">
        <v>2053</v>
      </c>
      <c r="AT146" t="s">
        <v>2053</v>
      </c>
      <c r="AU146" t="s">
        <v>2053</v>
      </c>
      <c r="AV146" t="s">
        <v>2053</v>
      </c>
      <c r="AW146" t="s">
        <v>2053</v>
      </c>
      <c r="AX146" t="s">
        <v>2053</v>
      </c>
      <c r="AY146" t="s">
        <v>2053</v>
      </c>
      <c r="AZ146" t="s">
        <v>2053</v>
      </c>
    </row>
    <row r="147" spans="1:52" x14ac:dyDescent="0.2">
      <c r="A147" t="s">
        <v>251</v>
      </c>
      <c r="B147">
        <v>6039</v>
      </c>
      <c r="C147" t="s">
        <v>895</v>
      </c>
      <c r="D147">
        <v>58</v>
      </c>
      <c r="E147">
        <v>2.0000000000000001E-4</v>
      </c>
      <c r="F147">
        <v>1.9E-3</v>
      </c>
      <c r="G147">
        <v>7.0000000000000001E-3</v>
      </c>
      <c r="H147">
        <v>7.0000000000000001E-3</v>
      </c>
      <c r="I147">
        <v>0.06</v>
      </c>
      <c r="J147">
        <v>0.06</v>
      </c>
      <c r="K147">
        <v>7.0000000000000001E-3</v>
      </c>
      <c r="L147">
        <v>1000000000</v>
      </c>
      <c r="M147">
        <v>0.06</v>
      </c>
      <c r="N147" t="s">
        <v>2053</v>
      </c>
      <c r="O147" t="s">
        <v>896</v>
      </c>
      <c r="P147">
        <v>14</v>
      </c>
      <c r="Q147">
        <v>1000000000</v>
      </c>
      <c r="R147">
        <v>1000000000</v>
      </c>
      <c r="S147">
        <v>8.6</v>
      </c>
      <c r="T147" t="s">
        <v>895</v>
      </c>
      <c r="U147">
        <v>58</v>
      </c>
      <c r="V147">
        <v>2.0000000000000001E-4</v>
      </c>
      <c r="W147">
        <v>1000000000</v>
      </c>
      <c r="X147">
        <v>1000000000</v>
      </c>
      <c r="Y147">
        <v>1000000000</v>
      </c>
      <c r="Z147">
        <v>1000000000</v>
      </c>
      <c r="AA147">
        <v>1000000000</v>
      </c>
      <c r="AB147">
        <v>1000000000</v>
      </c>
      <c r="AC147">
        <v>8.0000000000000004E-4</v>
      </c>
      <c r="AD147">
        <v>1000000000</v>
      </c>
      <c r="AE147">
        <v>1000000000</v>
      </c>
      <c r="AF147" t="s">
        <v>2053</v>
      </c>
      <c r="AG147" t="s">
        <v>2053</v>
      </c>
      <c r="AH147">
        <v>1</v>
      </c>
      <c r="AI147">
        <v>10</v>
      </c>
      <c r="AJ147">
        <v>30</v>
      </c>
      <c r="AK147" t="s">
        <v>2053</v>
      </c>
      <c r="AL147" t="s">
        <v>2053</v>
      </c>
      <c r="AM147" t="s">
        <v>2053</v>
      </c>
      <c r="AN147" t="s">
        <v>2053</v>
      </c>
      <c r="AO147" t="s">
        <v>2053</v>
      </c>
      <c r="AP147" t="s">
        <v>2053</v>
      </c>
      <c r="AQ147" t="s">
        <v>2053</v>
      </c>
      <c r="AR147" t="s">
        <v>2053</v>
      </c>
      <c r="AS147" t="s">
        <v>2053</v>
      </c>
      <c r="AT147" t="s">
        <v>2053</v>
      </c>
      <c r="AU147" t="s">
        <v>2053</v>
      </c>
      <c r="AV147" t="s">
        <v>2053</v>
      </c>
      <c r="AW147" t="s">
        <v>2053</v>
      </c>
      <c r="AX147" t="s">
        <v>2053</v>
      </c>
      <c r="AY147" t="s">
        <v>2053</v>
      </c>
      <c r="AZ147" t="s">
        <v>2053</v>
      </c>
    </row>
    <row r="148" spans="1:52" x14ac:dyDescent="0.2">
      <c r="A148" t="s">
        <v>384</v>
      </c>
      <c r="B148">
        <v>4442</v>
      </c>
      <c r="C148" t="s">
        <v>895</v>
      </c>
      <c r="D148">
        <v>58</v>
      </c>
      <c r="E148">
        <v>1E-4</v>
      </c>
      <c r="F148">
        <v>1.4E-3</v>
      </c>
      <c r="G148">
        <v>3.0000000000000001E-3</v>
      </c>
      <c r="H148">
        <v>3.0000000000000001E-3</v>
      </c>
      <c r="I148">
        <v>5.8999999999999997E-2</v>
      </c>
      <c r="J148">
        <v>5.8999999999999997E-2</v>
      </c>
      <c r="K148">
        <v>3.0000000000000001E-3</v>
      </c>
      <c r="L148">
        <v>1000000000</v>
      </c>
      <c r="M148">
        <v>5.8999999999999997E-2</v>
      </c>
      <c r="N148" t="s">
        <v>2053</v>
      </c>
      <c r="O148" t="s">
        <v>896</v>
      </c>
      <c r="P148">
        <v>14</v>
      </c>
      <c r="Q148">
        <v>1000000000</v>
      </c>
      <c r="R148">
        <v>1000000000</v>
      </c>
      <c r="S148">
        <v>1000000000</v>
      </c>
      <c r="T148" t="s">
        <v>895</v>
      </c>
      <c r="U148">
        <v>58</v>
      </c>
      <c r="V148">
        <v>1E-4</v>
      </c>
      <c r="W148">
        <v>1000000000</v>
      </c>
      <c r="X148">
        <v>1000000000</v>
      </c>
      <c r="Y148">
        <v>1000000000</v>
      </c>
      <c r="Z148">
        <v>1000000000</v>
      </c>
      <c r="AA148">
        <v>1000000000</v>
      </c>
      <c r="AB148">
        <v>1000000000</v>
      </c>
      <c r="AC148">
        <v>8.0000000000000004E-4</v>
      </c>
      <c r="AD148">
        <v>1000000000</v>
      </c>
      <c r="AE148">
        <v>1000000000</v>
      </c>
      <c r="AF148" t="s">
        <v>2053</v>
      </c>
      <c r="AG148" t="s">
        <v>2053</v>
      </c>
      <c r="AH148">
        <v>1</v>
      </c>
      <c r="AI148">
        <v>10</v>
      </c>
      <c r="AJ148">
        <v>30</v>
      </c>
      <c r="AK148" t="s">
        <v>2053</v>
      </c>
      <c r="AL148" t="s">
        <v>2053</v>
      </c>
      <c r="AM148" t="s">
        <v>2053</v>
      </c>
      <c r="AN148" t="s">
        <v>2053</v>
      </c>
      <c r="AO148" t="s">
        <v>2053</v>
      </c>
      <c r="AP148" t="s">
        <v>2053</v>
      </c>
      <c r="AQ148" t="s">
        <v>2053</v>
      </c>
      <c r="AR148" t="s">
        <v>2053</v>
      </c>
      <c r="AS148" t="s">
        <v>2053</v>
      </c>
      <c r="AT148" t="s">
        <v>2053</v>
      </c>
      <c r="AU148" t="s">
        <v>2053</v>
      </c>
      <c r="AV148" t="s">
        <v>2053</v>
      </c>
      <c r="AW148" t="s">
        <v>2053</v>
      </c>
      <c r="AX148" t="s">
        <v>2053</v>
      </c>
      <c r="AY148" t="s">
        <v>2053</v>
      </c>
      <c r="AZ148" t="s">
        <v>2053</v>
      </c>
    </row>
    <row r="149" spans="1:52" x14ac:dyDescent="0.2">
      <c r="A149" t="s">
        <v>385</v>
      </c>
      <c r="B149">
        <v>4438</v>
      </c>
      <c r="C149" t="s">
        <v>895</v>
      </c>
      <c r="D149">
        <v>58</v>
      </c>
      <c r="E149">
        <v>1E-4</v>
      </c>
      <c r="F149">
        <v>1.4E-3</v>
      </c>
      <c r="G149">
        <v>3.0000000000000001E-3</v>
      </c>
      <c r="H149">
        <v>3.0000000000000001E-3</v>
      </c>
      <c r="I149">
        <v>5.8999999999999997E-2</v>
      </c>
      <c r="J149">
        <v>5.8999999999999997E-2</v>
      </c>
      <c r="K149">
        <v>3.0000000000000001E-3</v>
      </c>
      <c r="L149">
        <v>1000000000</v>
      </c>
      <c r="M149">
        <v>5.8999999999999997E-2</v>
      </c>
      <c r="N149" t="s">
        <v>2053</v>
      </c>
      <c r="O149" t="s">
        <v>896</v>
      </c>
      <c r="P149">
        <v>14</v>
      </c>
      <c r="Q149">
        <v>1000000000</v>
      </c>
      <c r="R149">
        <v>1000000000</v>
      </c>
      <c r="S149">
        <v>1000000000</v>
      </c>
      <c r="T149" t="s">
        <v>895</v>
      </c>
      <c r="U149">
        <v>58</v>
      </c>
      <c r="V149">
        <v>1E-4</v>
      </c>
      <c r="W149">
        <v>1000000000</v>
      </c>
      <c r="X149">
        <v>1000000000</v>
      </c>
      <c r="Y149">
        <v>1000000000</v>
      </c>
      <c r="Z149">
        <v>1000000000</v>
      </c>
      <c r="AA149">
        <v>1000000000</v>
      </c>
      <c r="AB149">
        <v>1000000000</v>
      </c>
      <c r="AC149">
        <v>8.0000000000000004E-4</v>
      </c>
      <c r="AD149">
        <v>1000000000</v>
      </c>
      <c r="AE149">
        <v>1000000000</v>
      </c>
      <c r="AF149" t="s">
        <v>2053</v>
      </c>
      <c r="AG149" t="s">
        <v>2053</v>
      </c>
      <c r="AH149">
        <v>1</v>
      </c>
      <c r="AI149">
        <v>10</v>
      </c>
      <c r="AJ149">
        <v>30</v>
      </c>
      <c r="AK149" t="s">
        <v>2053</v>
      </c>
      <c r="AL149" t="s">
        <v>2053</v>
      </c>
      <c r="AM149" t="s">
        <v>2053</v>
      </c>
      <c r="AN149" t="s">
        <v>2053</v>
      </c>
      <c r="AO149" t="s">
        <v>2053</v>
      </c>
      <c r="AP149" t="s">
        <v>2053</v>
      </c>
      <c r="AQ149" t="s">
        <v>2053</v>
      </c>
      <c r="AR149" t="s">
        <v>2053</v>
      </c>
      <c r="AS149" t="s">
        <v>2053</v>
      </c>
      <c r="AT149" t="s">
        <v>2053</v>
      </c>
      <c r="AU149" t="s">
        <v>2053</v>
      </c>
      <c r="AV149" t="s">
        <v>2053</v>
      </c>
      <c r="AW149" t="s">
        <v>2053</v>
      </c>
      <c r="AX149" t="s">
        <v>2053</v>
      </c>
      <c r="AY149" t="s">
        <v>2053</v>
      </c>
      <c r="AZ149" t="s">
        <v>2053</v>
      </c>
    </row>
    <row r="150" spans="1:52" x14ac:dyDescent="0.2">
      <c r="A150" t="s">
        <v>386</v>
      </c>
      <c r="B150">
        <v>4451</v>
      </c>
      <c r="C150" t="s">
        <v>895</v>
      </c>
      <c r="D150">
        <v>58</v>
      </c>
      <c r="E150">
        <v>1E-4</v>
      </c>
      <c r="F150">
        <v>1.4E-3</v>
      </c>
      <c r="G150">
        <v>3.0000000000000001E-3</v>
      </c>
      <c r="H150">
        <v>3.0000000000000001E-3</v>
      </c>
      <c r="I150">
        <v>5.8999999999999997E-2</v>
      </c>
      <c r="J150">
        <v>5.8999999999999997E-2</v>
      </c>
      <c r="K150">
        <v>3.0000000000000001E-3</v>
      </c>
      <c r="L150">
        <v>1000000000</v>
      </c>
      <c r="M150">
        <v>5.8999999999999997E-2</v>
      </c>
      <c r="N150" t="s">
        <v>2053</v>
      </c>
      <c r="O150" t="s">
        <v>896</v>
      </c>
      <c r="P150">
        <v>14</v>
      </c>
      <c r="Q150">
        <v>1000000000</v>
      </c>
      <c r="R150">
        <v>1000000000</v>
      </c>
      <c r="S150">
        <v>1000000000</v>
      </c>
      <c r="T150" t="s">
        <v>895</v>
      </c>
      <c r="U150">
        <v>58</v>
      </c>
      <c r="V150">
        <v>1E-4</v>
      </c>
      <c r="W150">
        <v>1000000000</v>
      </c>
      <c r="X150">
        <v>1000000000</v>
      </c>
      <c r="Y150">
        <v>1000000000</v>
      </c>
      <c r="Z150">
        <v>1000000000</v>
      </c>
      <c r="AA150">
        <v>1000000000</v>
      </c>
      <c r="AB150">
        <v>1000000000</v>
      </c>
      <c r="AC150">
        <v>8.0000000000000004E-4</v>
      </c>
      <c r="AD150">
        <v>1000000000</v>
      </c>
      <c r="AE150">
        <v>1000000000</v>
      </c>
      <c r="AF150" t="s">
        <v>2053</v>
      </c>
      <c r="AG150" t="s">
        <v>2053</v>
      </c>
      <c r="AH150">
        <v>1</v>
      </c>
      <c r="AI150">
        <v>10</v>
      </c>
      <c r="AJ150">
        <v>30</v>
      </c>
      <c r="AK150" t="s">
        <v>2053</v>
      </c>
      <c r="AL150" t="s">
        <v>2053</v>
      </c>
      <c r="AM150" t="s">
        <v>2053</v>
      </c>
      <c r="AN150" t="s">
        <v>2053</v>
      </c>
      <c r="AO150" t="s">
        <v>2053</v>
      </c>
      <c r="AP150" t="s">
        <v>2053</v>
      </c>
      <c r="AQ150" t="s">
        <v>2053</v>
      </c>
      <c r="AR150" t="s">
        <v>2053</v>
      </c>
      <c r="AS150" t="s">
        <v>2053</v>
      </c>
      <c r="AT150" t="s">
        <v>2053</v>
      </c>
      <c r="AU150" t="s">
        <v>2053</v>
      </c>
      <c r="AV150" t="s">
        <v>2053</v>
      </c>
      <c r="AW150" t="s">
        <v>2053</v>
      </c>
      <c r="AX150" t="s">
        <v>2053</v>
      </c>
      <c r="AY150" t="s">
        <v>2053</v>
      </c>
      <c r="AZ150" t="s">
        <v>2053</v>
      </c>
    </row>
    <row r="151" spans="1:52" x14ac:dyDescent="0.2">
      <c r="A151" t="s">
        <v>387</v>
      </c>
      <c r="B151">
        <v>4439</v>
      </c>
      <c r="C151" t="s">
        <v>895</v>
      </c>
      <c r="D151">
        <v>58</v>
      </c>
      <c r="E151">
        <v>1E-4</v>
      </c>
      <c r="F151">
        <v>1.4E-3</v>
      </c>
      <c r="G151">
        <v>3.0000000000000001E-3</v>
      </c>
      <c r="H151">
        <v>3.0000000000000001E-3</v>
      </c>
      <c r="I151">
        <v>5.8999999999999997E-2</v>
      </c>
      <c r="J151">
        <v>5.8999999999999997E-2</v>
      </c>
      <c r="K151">
        <v>3.0000000000000001E-3</v>
      </c>
      <c r="L151">
        <v>1000000000</v>
      </c>
      <c r="M151">
        <v>5.8999999999999997E-2</v>
      </c>
      <c r="N151" t="s">
        <v>2053</v>
      </c>
      <c r="O151" t="s">
        <v>896</v>
      </c>
      <c r="P151">
        <v>14</v>
      </c>
      <c r="Q151">
        <v>1000000000</v>
      </c>
      <c r="R151">
        <v>1000000000</v>
      </c>
      <c r="S151">
        <v>1000000000</v>
      </c>
      <c r="T151" t="s">
        <v>895</v>
      </c>
      <c r="U151">
        <v>58</v>
      </c>
      <c r="V151">
        <v>1E-4</v>
      </c>
      <c r="W151">
        <v>1000000000</v>
      </c>
      <c r="X151">
        <v>1000000000</v>
      </c>
      <c r="Y151">
        <v>1000000000</v>
      </c>
      <c r="Z151">
        <v>1000000000</v>
      </c>
      <c r="AA151">
        <v>1000000000</v>
      </c>
      <c r="AB151">
        <v>1000000000</v>
      </c>
      <c r="AC151">
        <v>8.0000000000000004E-4</v>
      </c>
      <c r="AD151">
        <v>1000000000</v>
      </c>
      <c r="AE151">
        <v>1000000000</v>
      </c>
      <c r="AF151" t="s">
        <v>2053</v>
      </c>
      <c r="AG151" t="s">
        <v>2053</v>
      </c>
      <c r="AH151">
        <v>1</v>
      </c>
      <c r="AI151">
        <v>10</v>
      </c>
      <c r="AJ151">
        <v>30</v>
      </c>
      <c r="AK151" t="s">
        <v>2053</v>
      </c>
      <c r="AL151" t="s">
        <v>2053</v>
      </c>
      <c r="AM151" t="s">
        <v>2053</v>
      </c>
      <c r="AN151" t="s">
        <v>2053</v>
      </c>
      <c r="AO151" t="s">
        <v>2053</v>
      </c>
      <c r="AP151" t="s">
        <v>2053</v>
      </c>
      <c r="AQ151" t="s">
        <v>2053</v>
      </c>
      <c r="AR151" t="s">
        <v>2053</v>
      </c>
      <c r="AS151" t="s">
        <v>2053</v>
      </c>
      <c r="AT151" t="s">
        <v>2053</v>
      </c>
      <c r="AU151" t="s">
        <v>2053</v>
      </c>
      <c r="AV151" t="s">
        <v>2053</v>
      </c>
      <c r="AW151" t="s">
        <v>2053</v>
      </c>
      <c r="AX151" t="s">
        <v>2053</v>
      </c>
      <c r="AY151" t="s">
        <v>2053</v>
      </c>
      <c r="AZ151" t="s">
        <v>2053</v>
      </c>
    </row>
    <row r="152" spans="1:52" x14ac:dyDescent="0.2">
      <c r="A152" t="s">
        <v>388</v>
      </c>
      <c r="B152">
        <v>4449</v>
      </c>
      <c r="C152" t="s">
        <v>895</v>
      </c>
      <c r="D152">
        <v>58</v>
      </c>
      <c r="E152">
        <v>1E-4</v>
      </c>
      <c r="F152">
        <v>1.4E-3</v>
      </c>
      <c r="G152">
        <v>3.0000000000000001E-3</v>
      </c>
      <c r="H152">
        <v>3.0000000000000001E-3</v>
      </c>
      <c r="I152">
        <v>5.8999999999999997E-2</v>
      </c>
      <c r="J152">
        <v>5.8999999999999997E-2</v>
      </c>
      <c r="K152">
        <v>3.0000000000000001E-3</v>
      </c>
      <c r="L152">
        <v>1000000000</v>
      </c>
      <c r="M152">
        <v>5.8999999999999997E-2</v>
      </c>
      <c r="N152" t="s">
        <v>2053</v>
      </c>
      <c r="O152" t="s">
        <v>896</v>
      </c>
      <c r="P152">
        <v>14</v>
      </c>
      <c r="Q152">
        <v>1000000000</v>
      </c>
      <c r="R152">
        <v>1000000000</v>
      </c>
      <c r="S152">
        <v>1000000000</v>
      </c>
      <c r="T152" t="s">
        <v>895</v>
      </c>
      <c r="U152">
        <v>58</v>
      </c>
      <c r="V152">
        <v>1E-4</v>
      </c>
      <c r="W152">
        <v>1000000000</v>
      </c>
      <c r="X152">
        <v>1000000000</v>
      </c>
      <c r="Y152">
        <v>1000000000</v>
      </c>
      <c r="Z152">
        <v>1000000000</v>
      </c>
      <c r="AA152">
        <v>1000000000</v>
      </c>
      <c r="AB152">
        <v>1000000000</v>
      </c>
      <c r="AC152">
        <v>8.0000000000000004E-4</v>
      </c>
      <c r="AD152">
        <v>1000000000</v>
      </c>
      <c r="AE152">
        <v>1000000000</v>
      </c>
      <c r="AF152" t="s">
        <v>2053</v>
      </c>
      <c r="AG152" t="s">
        <v>2053</v>
      </c>
      <c r="AH152">
        <v>1</v>
      </c>
      <c r="AI152">
        <v>10</v>
      </c>
      <c r="AJ152">
        <v>30</v>
      </c>
      <c r="AK152" t="s">
        <v>2053</v>
      </c>
      <c r="AL152" t="s">
        <v>2053</v>
      </c>
      <c r="AM152" t="s">
        <v>2053</v>
      </c>
      <c r="AN152" t="s">
        <v>2053</v>
      </c>
      <c r="AO152" t="s">
        <v>2053</v>
      </c>
      <c r="AP152" t="s">
        <v>2053</v>
      </c>
      <c r="AQ152" t="s">
        <v>2053</v>
      </c>
      <c r="AR152" t="s">
        <v>2053</v>
      </c>
      <c r="AS152" t="s">
        <v>2053</v>
      </c>
      <c r="AT152" t="s">
        <v>2053</v>
      </c>
      <c r="AU152" t="s">
        <v>2053</v>
      </c>
      <c r="AV152" t="s">
        <v>2053</v>
      </c>
      <c r="AW152" t="s">
        <v>2053</v>
      </c>
      <c r="AX152" t="s">
        <v>2053</v>
      </c>
      <c r="AY152" t="s">
        <v>2053</v>
      </c>
      <c r="AZ152" t="s">
        <v>2053</v>
      </c>
    </row>
    <row r="153" spans="1:52" x14ac:dyDescent="0.2">
      <c r="A153" t="s">
        <v>389</v>
      </c>
      <c r="B153">
        <v>4450</v>
      </c>
      <c r="C153" t="s">
        <v>895</v>
      </c>
      <c r="D153">
        <v>58</v>
      </c>
      <c r="E153">
        <v>1E-4</v>
      </c>
      <c r="F153">
        <v>1.4E-3</v>
      </c>
      <c r="G153">
        <v>3.0000000000000001E-3</v>
      </c>
      <c r="H153">
        <v>3.0000000000000001E-3</v>
      </c>
      <c r="I153">
        <v>5.8999999999999997E-2</v>
      </c>
      <c r="J153">
        <v>5.8999999999999997E-2</v>
      </c>
      <c r="K153">
        <v>3.0000000000000001E-3</v>
      </c>
      <c r="L153">
        <v>1000000000</v>
      </c>
      <c r="M153">
        <v>5.8999999999999997E-2</v>
      </c>
      <c r="N153" t="s">
        <v>2053</v>
      </c>
      <c r="O153" t="s">
        <v>896</v>
      </c>
      <c r="P153">
        <v>14</v>
      </c>
      <c r="Q153">
        <v>1000000000</v>
      </c>
      <c r="R153">
        <v>1000000000</v>
      </c>
      <c r="S153">
        <v>1000000000</v>
      </c>
      <c r="T153" t="s">
        <v>895</v>
      </c>
      <c r="U153">
        <v>58</v>
      </c>
      <c r="V153">
        <v>1E-4</v>
      </c>
      <c r="W153">
        <v>1000000000</v>
      </c>
      <c r="X153">
        <v>1000000000</v>
      </c>
      <c r="Y153">
        <v>1000000000</v>
      </c>
      <c r="Z153">
        <v>1000000000</v>
      </c>
      <c r="AA153">
        <v>1000000000</v>
      </c>
      <c r="AB153">
        <v>1000000000</v>
      </c>
      <c r="AC153">
        <v>8.0000000000000004E-4</v>
      </c>
      <c r="AD153">
        <v>1000000000</v>
      </c>
      <c r="AE153">
        <v>1000000000</v>
      </c>
      <c r="AF153" t="s">
        <v>2053</v>
      </c>
      <c r="AG153" t="s">
        <v>2053</v>
      </c>
      <c r="AH153">
        <v>1</v>
      </c>
      <c r="AI153">
        <v>10</v>
      </c>
      <c r="AJ153">
        <v>30</v>
      </c>
      <c r="AK153" t="s">
        <v>2053</v>
      </c>
      <c r="AL153" t="s">
        <v>2053</v>
      </c>
      <c r="AM153" t="s">
        <v>2053</v>
      </c>
      <c r="AN153" t="s">
        <v>2053</v>
      </c>
      <c r="AO153" t="s">
        <v>2053</v>
      </c>
      <c r="AP153" t="s">
        <v>2053</v>
      </c>
      <c r="AQ153" t="s">
        <v>2053</v>
      </c>
      <c r="AR153" t="s">
        <v>2053</v>
      </c>
      <c r="AS153" t="s">
        <v>2053</v>
      </c>
      <c r="AT153" t="s">
        <v>2053</v>
      </c>
      <c r="AU153" t="s">
        <v>2053</v>
      </c>
      <c r="AV153" t="s">
        <v>2053</v>
      </c>
      <c r="AW153" t="s">
        <v>2053</v>
      </c>
      <c r="AX153" t="s">
        <v>2053</v>
      </c>
      <c r="AY153" t="s">
        <v>2053</v>
      </c>
      <c r="AZ153" t="s">
        <v>2053</v>
      </c>
    </row>
    <row r="154" spans="1:52" x14ac:dyDescent="0.2">
      <c r="A154" t="s">
        <v>390</v>
      </c>
      <c r="B154">
        <v>5735</v>
      </c>
      <c r="C154" t="s">
        <v>895</v>
      </c>
      <c r="D154">
        <v>58</v>
      </c>
      <c r="E154">
        <v>1E-4</v>
      </c>
      <c r="F154">
        <v>1.4E-3</v>
      </c>
      <c r="G154">
        <v>3.0000000000000001E-3</v>
      </c>
      <c r="H154">
        <v>3.0000000000000001E-3</v>
      </c>
      <c r="I154">
        <v>5.8999999999999997E-2</v>
      </c>
      <c r="J154">
        <v>5.8999999999999997E-2</v>
      </c>
      <c r="K154">
        <v>3.0000000000000001E-3</v>
      </c>
      <c r="L154">
        <v>1000000000</v>
      </c>
      <c r="M154">
        <v>5.8999999999999997E-2</v>
      </c>
      <c r="N154" t="s">
        <v>2053</v>
      </c>
      <c r="O154" t="s">
        <v>896</v>
      </c>
      <c r="P154">
        <v>14</v>
      </c>
      <c r="Q154">
        <v>1000000000</v>
      </c>
      <c r="R154">
        <v>1000000000</v>
      </c>
      <c r="S154">
        <v>1000000000</v>
      </c>
      <c r="T154" t="s">
        <v>895</v>
      </c>
      <c r="U154">
        <v>58</v>
      </c>
      <c r="V154">
        <v>1E-4</v>
      </c>
      <c r="W154">
        <v>1000000000</v>
      </c>
      <c r="X154">
        <v>1000000000</v>
      </c>
      <c r="Y154">
        <v>1000000000</v>
      </c>
      <c r="Z154">
        <v>1000000000</v>
      </c>
      <c r="AA154">
        <v>1000000000</v>
      </c>
      <c r="AB154">
        <v>1000000000</v>
      </c>
      <c r="AC154">
        <v>8.0000000000000004E-4</v>
      </c>
      <c r="AD154">
        <v>1000000000</v>
      </c>
      <c r="AE154">
        <v>1000000000</v>
      </c>
      <c r="AF154" t="s">
        <v>2053</v>
      </c>
      <c r="AG154" t="s">
        <v>2053</v>
      </c>
      <c r="AH154">
        <v>1</v>
      </c>
      <c r="AI154">
        <v>10</v>
      </c>
      <c r="AJ154">
        <v>30</v>
      </c>
      <c r="AK154" t="s">
        <v>2053</v>
      </c>
      <c r="AL154" t="s">
        <v>2053</v>
      </c>
      <c r="AM154" t="s">
        <v>2053</v>
      </c>
      <c r="AN154" t="s">
        <v>2053</v>
      </c>
      <c r="AO154" t="s">
        <v>2053</v>
      </c>
      <c r="AP154" t="s">
        <v>2053</v>
      </c>
      <c r="AQ154" t="s">
        <v>2053</v>
      </c>
      <c r="AR154" t="s">
        <v>2053</v>
      </c>
      <c r="AS154" t="s">
        <v>2053</v>
      </c>
      <c r="AT154" t="s">
        <v>2053</v>
      </c>
      <c r="AU154" t="s">
        <v>2053</v>
      </c>
      <c r="AV154" t="s">
        <v>2053</v>
      </c>
      <c r="AW154" t="s">
        <v>2053</v>
      </c>
      <c r="AX154" t="s">
        <v>2053</v>
      </c>
      <c r="AY154" t="s">
        <v>2053</v>
      </c>
      <c r="AZ154" t="s">
        <v>2053</v>
      </c>
    </row>
    <row r="155" spans="1:52" x14ac:dyDescent="0.2">
      <c r="A155" t="s">
        <v>391</v>
      </c>
      <c r="B155">
        <v>5736</v>
      </c>
      <c r="C155" t="s">
        <v>895</v>
      </c>
      <c r="D155">
        <v>58</v>
      </c>
      <c r="E155">
        <v>1E-4</v>
      </c>
      <c r="F155">
        <v>1.4E-3</v>
      </c>
      <c r="G155">
        <v>3.0000000000000001E-3</v>
      </c>
      <c r="H155">
        <v>3.0000000000000001E-3</v>
      </c>
      <c r="I155">
        <v>5.8999999999999997E-2</v>
      </c>
      <c r="J155">
        <v>5.8999999999999997E-2</v>
      </c>
      <c r="K155">
        <v>3.0000000000000001E-3</v>
      </c>
      <c r="L155">
        <v>1000000000</v>
      </c>
      <c r="M155">
        <v>5.8999999999999997E-2</v>
      </c>
      <c r="N155" t="s">
        <v>2053</v>
      </c>
      <c r="O155" t="s">
        <v>896</v>
      </c>
      <c r="P155">
        <v>14</v>
      </c>
      <c r="Q155">
        <v>1000000000</v>
      </c>
      <c r="R155">
        <v>1000000000</v>
      </c>
      <c r="S155">
        <v>1000000000</v>
      </c>
      <c r="T155" t="s">
        <v>895</v>
      </c>
      <c r="U155">
        <v>58</v>
      </c>
      <c r="V155">
        <v>1E-4</v>
      </c>
      <c r="W155">
        <v>1000000000</v>
      </c>
      <c r="X155">
        <v>1000000000</v>
      </c>
      <c r="Y155">
        <v>1000000000</v>
      </c>
      <c r="Z155">
        <v>1000000000</v>
      </c>
      <c r="AA155">
        <v>1000000000</v>
      </c>
      <c r="AB155">
        <v>1000000000</v>
      </c>
      <c r="AC155">
        <v>8.0000000000000004E-4</v>
      </c>
      <c r="AD155">
        <v>1000000000</v>
      </c>
      <c r="AE155">
        <v>1000000000</v>
      </c>
      <c r="AF155" t="s">
        <v>2053</v>
      </c>
      <c r="AG155" t="s">
        <v>2053</v>
      </c>
      <c r="AH155">
        <v>1</v>
      </c>
      <c r="AI155">
        <v>10</v>
      </c>
      <c r="AJ155">
        <v>30</v>
      </c>
      <c r="AK155" t="s">
        <v>2053</v>
      </c>
      <c r="AL155" t="s">
        <v>2053</v>
      </c>
      <c r="AM155" t="s">
        <v>2053</v>
      </c>
      <c r="AN155" t="s">
        <v>2053</v>
      </c>
      <c r="AO155" t="s">
        <v>2053</v>
      </c>
      <c r="AP155" t="s">
        <v>2053</v>
      </c>
      <c r="AQ155" t="s">
        <v>2053</v>
      </c>
      <c r="AR155" t="s">
        <v>2053</v>
      </c>
      <c r="AS155" t="s">
        <v>2053</v>
      </c>
      <c r="AT155" t="s">
        <v>2053</v>
      </c>
      <c r="AU155" t="s">
        <v>2053</v>
      </c>
      <c r="AV155" t="s">
        <v>2053</v>
      </c>
      <c r="AW155" t="s">
        <v>2053</v>
      </c>
      <c r="AX155" t="s">
        <v>2053</v>
      </c>
      <c r="AY155" t="s">
        <v>2053</v>
      </c>
      <c r="AZ155" t="s">
        <v>2053</v>
      </c>
    </row>
    <row r="156" spans="1:52" x14ac:dyDescent="0.2">
      <c r="A156" t="s">
        <v>392</v>
      </c>
      <c r="B156">
        <v>3895</v>
      </c>
      <c r="C156" t="s">
        <v>895</v>
      </c>
      <c r="D156">
        <v>58</v>
      </c>
      <c r="E156">
        <v>1E-4</v>
      </c>
      <c r="F156">
        <v>1.4E-3</v>
      </c>
      <c r="G156">
        <v>3.0000000000000001E-3</v>
      </c>
      <c r="H156">
        <v>3.0000000000000001E-3</v>
      </c>
      <c r="I156">
        <v>5.8999999999999997E-2</v>
      </c>
      <c r="J156">
        <v>5.8999999999999997E-2</v>
      </c>
      <c r="K156">
        <v>3.0000000000000001E-3</v>
      </c>
      <c r="L156">
        <v>1000000000</v>
      </c>
      <c r="M156">
        <v>5.8999999999999997E-2</v>
      </c>
      <c r="N156" t="s">
        <v>2053</v>
      </c>
      <c r="O156" t="s">
        <v>896</v>
      </c>
      <c r="P156">
        <v>14</v>
      </c>
      <c r="Q156">
        <v>1000000000</v>
      </c>
      <c r="R156">
        <v>1000000000</v>
      </c>
      <c r="S156">
        <v>1000000000</v>
      </c>
      <c r="T156" t="s">
        <v>895</v>
      </c>
      <c r="U156">
        <v>58</v>
      </c>
      <c r="V156">
        <v>1E-4</v>
      </c>
      <c r="W156">
        <v>1000000000</v>
      </c>
      <c r="X156">
        <v>1000000000</v>
      </c>
      <c r="Y156">
        <v>1000000000</v>
      </c>
      <c r="Z156">
        <v>1000000000</v>
      </c>
      <c r="AA156">
        <v>1000000000</v>
      </c>
      <c r="AB156">
        <v>1000000000</v>
      </c>
      <c r="AC156">
        <v>8.0000000000000004E-4</v>
      </c>
      <c r="AD156">
        <v>1000000000</v>
      </c>
      <c r="AE156">
        <v>1000000000</v>
      </c>
      <c r="AF156" t="s">
        <v>2053</v>
      </c>
      <c r="AG156" t="s">
        <v>2053</v>
      </c>
      <c r="AH156">
        <v>1</v>
      </c>
      <c r="AI156">
        <v>10</v>
      </c>
      <c r="AJ156">
        <v>30</v>
      </c>
      <c r="AK156" t="s">
        <v>2053</v>
      </c>
      <c r="AL156" t="s">
        <v>2053</v>
      </c>
      <c r="AM156" t="s">
        <v>2053</v>
      </c>
      <c r="AN156" t="s">
        <v>2053</v>
      </c>
      <c r="AO156" t="s">
        <v>2053</v>
      </c>
      <c r="AP156" t="s">
        <v>2053</v>
      </c>
      <c r="AQ156" t="s">
        <v>2053</v>
      </c>
      <c r="AR156" t="s">
        <v>2053</v>
      </c>
      <c r="AS156" t="s">
        <v>2053</v>
      </c>
      <c r="AT156" t="s">
        <v>2053</v>
      </c>
      <c r="AU156" t="s">
        <v>2053</v>
      </c>
      <c r="AV156" t="s">
        <v>2053</v>
      </c>
      <c r="AW156" t="s">
        <v>2053</v>
      </c>
      <c r="AX156" t="s">
        <v>2053</v>
      </c>
      <c r="AY156" t="s">
        <v>2053</v>
      </c>
      <c r="AZ156" t="s">
        <v>2053</v>
      </c>
    </row>
    <row r="157" spans="1:52" x14ac:dyDescent="0.2">
      <c r="A157" t="s">
        <v>393</v>
      </c>
      <c r="B157">
        <v>5935</v>
      </c>
      <c r="C157" t="s">
        <v>895</v>
      </c>
      <c r="D157">
        <v>58</v>
      </c>
      <c r="E157">
        <v>1E-4</v>
      </c>
      <c r="F157">
        <v>1.4E-3</v>
      </c>
      <c r="G157">
        <v>3.0000000000000001E-3</v>
      </c>
      <c r="H157">
        <v>3.0000000000000001E-3</v>
      </c>
      <c r="I157">
        <v>5.8999999999999997E-2</v>
      </c>
      <c r="J157">
        <v>5.8999999999999997E-2</v>
      </c>
      <c r="K157">
        <v>3.0000000000000001E-3</v>
      </c>
      <c r="L157">
        <v>1000000000</v>
      </c>
      <c r="M157">
        <v>5.8999999999999997E-2</v>
      </c>
      <c r="N157" t="s">
        <v>2053</v>
      </c>
      <c r="O157" t="s">
        <v>896</v>
      </c>
      <c r="P157">
        <v>14</v>
      </c>
      <c r="Q157">
        <v>1000000000</v>
      </c>
      <c r="R157">
        <v>1000000000</v>
      </c>
      <c r="S157">
        <v>1000000000</v>
      </c>
      <c r="T157" t="s">
        <v>895</v>
      </c>
      <c r="U157">
        <v>58</v>
      </c>
      <c r="V157">
        <v>1E-4</v>
      </c>
      <c r="W157">
        <v>1000000000</v>
      </c>
      <c r="X157">
        <v>1000000000</v>
      </c>
      <c r="Y157">
        <v>1000000000</v>
      </c>
      <c r="Z157">
        <v>1000000000</v>
      </c>
      <c r="AA157">
        <v>1000000000</v>
      </c>
      <c r="AB157">
        <v>1000000000</v>
      </c>
      <c r="AC157">
        <v>8.0000000000000004E-4</v>
      </c>
      <c r="AD157">
        <v>1000000000</v>
      </c>
      <c r="AE157">
        <v>1000000000</v>
      </c>
      <c r="AF157" t="s">
        <v>2053</v>
      </c>
      <c r="AG157" t="s">
        <v>2053</v>
      </c>
      <c r="AH157">
        <v>1</v>
      </c>
      <c r="AI157">
        <v>10</v>
      </c>
      <c r="AJ157">
        <v>30</v>
      </c>
      <c r="AK157" t="s">
        <v>2053</v>
      </c>
      <c r="AL157" t="s">
        <v>2053</v>
      </c>
      <c r="AM157" t="s">
        <v>2053</v>
      </c>
      <c r="AN157" t="s">
        <v>2053</v>
      </c>
      <c r="AO157" t="s">
        <v>2053</v>
      </c>
      <c r="AP157" t="s">
        <v>2053</v>
      </c>
      <c r="AQ157" t="s">
        <v>2053</v>
      </c>
      <c r="AR157" t="s">
        <v>2053</v>
      </c>
      <c r="AS157" t="s">
        <v>2053</v>
      </c>
      <c r="AT157" t="s">
        <v>2053</v>
      </c>
      <c r="AU157" t="s">
        <v>2053</v>
      </c>
      <c r="AV157" t="s">
        <v>2053</v>
      </c>
      <c r="AW157" t="s">
        <v>2053</v>
      </c>
      <c r="AX157" t="s">
        <v>2053</v>
      </c>
      <c r="AY157" t="s">
        <v>2053</v>
      </c>
      <c r="AZ157" t="s">
        <v>2053</v>
      </c>
    </row>
    <row r="158" spans="1:52" x14ac:dyDescent="0.2">
      <c r="A158" t="s">
        <v>394</v>
      </c>
      <c r="B158">
        <v>3932</v>
      </c>
      <c r="C158" t="s">
        <v>895</v>
      </c>
      <c r="D158">
        <v>58</v>
      </c>
      <c r="E158">
        <v>1E-4</v>
      </c>
      <c r="F158">
        <v>1.4E-3</v>
      </c>
      <c r="G158">
        <v>3.0000000000000001E-3</v>
      </c>
      <c r="H158">
        <v>3.0000000000000001E-3</v>
      </c>
      <c r="I158">
        <v>5.8999999999999997E-2</v>
      </c>
      <c r="J158">
        <v>5.8999999999999997E-2</v>
      </c>
      <c r="K158">
        <v>3.0000000000000001E-3</v>
      </c>
      <c r="L158">
        <v>1000000000</v>
      </c>
      <c r="M158">
        <v>5.8999999999999997E-2</v>
      </c>
      <c r="N158" t="s">
        <v>2053</v>
      </c>
      <c r="O158" t="s">
        <v>896</v>
      </c>
      <c r="P158">
        <v>14</v>
      </c>
      <c r="Q158">
        <v>1000000000</v>
      </c>
      <c r="R158">
        <v>1000000000</v>
      </c>
      <c r="S158">
        <v>1000000000</v>
      </c>
      <c r="T158" t="s">
        <v>895</v>
      </c>
      <c r="U158">
        <v>58</v>
      </c>
      <c r="V158">
        <v>1E-4</v>
      </c>
      <c r="W158">
        <v>1000000000</v>
      </c>
      <c r="X158">
        <v>1000000000</v>
      </c>
      <c r="Y158">
        <v>1000000000</v>
      </c>
      <c r="Z158">
        <v>1000000000</v>
      </c>
      <c r="AA158">
        <v>1000000000</v>
      </c>
      <c r="AB158">
        <v>1000000000</v>
      </c>
      <c r="AC158">
        <v>8.0000000000000004E-4</v>
      </c>
      <c r="AD158">
        <v>1000000000</v>
      </c>
      <c r="AE158">
        <v>1000000000</v>
      </c>
      <c r="AF158" t="s">
        <v>2053</v>
      </c>
      <c r="AG158" t="s">
        <v>2053</v>
      </c>
      <c r="AH158">
        <v>1</v>
      </c>
      <c r="AI158">
        <v>10</v>
      </c>
      <c r="AJ158">
        <v>30</v>
      </c>
      <c r="AK158" t="s">
        <v>2053</v>
      </c>
      <c r="AL158" t="s">
        <v>2053</v>
      </c>
      <c r="AM158" t="s">
        <v>2053</v>
      </c>
      <c r="AN158" t="s">
        <v>2053</v>
      </c>
      <c r="AO158" t="s">
        <v>2053</v>
      </c>
      <c r="AP158" t="s">
        <v>2053</v>
      </c>
      <c r="AQ158" t="s">
        <v>2053</v>
      </c>
      <c r="AR158" t="s">
        <v>2053</v>
      </c>
      <c r="AS158" t="s">
        <v>2053</v>
      </c>
      <c r="AT158" t="s">
        <v>2053</v>
      </c>
      <c r="AU158" t="s">
        <v>2053</v>
      </c>
      <c r="AV158" t="s">
        <v>2053</v>
      </c>
      <c r="AW158" t="s">
        <v>2053</v>
      </c>
      <c r="AX158" t="s">
        <v>2053</v>
      </c>
      <c r="AY158" t="s">
        <v>2053</v>
      </c>
      <c r="AZ158" t="s">
        <v>2053</v>
      </c>
    </row>
    <row r="159" spans="1:52" x14ac:dyDescent="0.2">
      <c r="A159" t="s">
        <v>395</v>
      </c>
      <c r="B159">
        <v>3931</v>
      </c>
      <c r="C159" t="s">
        <v>895</v>
      </c>
      <c r="D159">
        <v>58</v>
      </c>
      <c r="E159">
        <v>1E-4</v>
      </c>
      <c r="F159">
        <v>1.4E-3</v>
      </c>
      <c r="G159">
        <v>3.0000000000000001E-3</v>
      </c>
      <c r="H159">
        <v>3.0000000000000001E-3</v>
      </c>
      <c r="I159">
        <v>5.8999999999999997E-2</v>
      </c>
      <c r="J159">
        <v>5.8999999999999997E-2</v>
      </c>
      <c r="K159">
        <v>3.0000000000000001E-3</v>
      </c>
      <c r="L159">
        <v>1000000000</v>
      </c>
      <c r="M159">
        <v>5.8999999999999997E-2</v>
      </c>
      <c r="N159" t="s">
        <v>2053</v>
      </c>
      <c r="O159" t="s">
        <v>896</v>
      </c>
      <c r="P159">
        <v>14</v>
      </c>
      <c r="Q159">
        <v>1000000000</v>
      </c>
      <c r="R159">
        <v>1000000000</v>
      </c>
      <c r="S159">
        <v>1000000000</v>
      </c>
      <c r="T159" t="s">
        <v>895</v>
      </c>
      <c r="U159">
        <v>58</v>
      </c>
      <c r="V159">
        <v>1E-4</v>
      </c>
      <c r="W159">
        <v>1000000000</v>
      </c>
      <c r="X159">
        <v>1000000000</v>
      </c>
      <c r="Y159">
        <v>1000000000</v>
      </c>
      <c r="Z159">
        <v>1000000000</v>
      </c>
      <c r="AA159">
        <v>1000000000</v>
      </c>
      <c r="AB159">
        <v>1000000000</v>
      </c>
      <c r="AC159">
        <v>8.0000000000000004E-4</v>
      </c>
      <c r="AD159">
        <v>1000000000</v>
      </c>
      <c r="AE159">
        <v>1000000000</v>
      </c>
      <c r="AF159" t="s">
        <v>2053</v>
      </c>
      <c r="AG159" t="s">
        <v>2053</v>
      </c>
      <c r="AH159">
        <v>1</v>
      </c>
      <c r="AI159">
        <v>10</v>
      </c>
      <c r="AJ159">
        <v>30</v>
      </c>
      <c r="AK159" t="s">
        <v>2053</v>
      </c>
      <c r="AL159" t="s">
        <v>2053</v>
      </c>
      <c r="AM159" t="s">
        <v>2053</v>
      </c>
      <c r="AN159" t="s">
        <v>2053</v>
      </c>
      <c r="AO159" t="s">
        <v>2053</v>
      </c>
      <c r="AP159" t="s">
        <v>2053</v>
      </c>
      <c r="AQ159" t="s">
        <v>2053</v>
      </c>
      <c r="AR159" t="s">
        <v>2053</v>
      </c>
      <c r="AS159" t="s">
        <v>2053</v>
      </c>
      <c r="AT159" t="s">
        <v>2053</v>
      </c>
      <c r="AU159" t="s">
        <v>2053</v>
      </c>
      <c r="AV159" t="s">
        <v>2053</v>
      </c>
      <c r="AW159" t="s">
        <v>2053</v>
      </c>
      <c r="AX159" t="s">
        <v>2053</v>
      </c>
      <c r="AY159" t="s">
        <v>2053</v>
      </c>
      <c r="AZ159" t="s">
        <v>2053</v>
      </c>
    </row>
    <row r="160" spans="1:52" x14ac:dyDescent="0.2">
      <c r="A160" t="s">
        <v>235</v>
      </c>
      <c r="B160">
        <v>4445</v>
      </c>
      <c r="C160" t="s">
        <v>895</v>
      </c>
      <c r="D160">
        <v>58</v>
      </c>
      <c r="E160">
        <v>1E-4</v>
      </c>
      <c r="F160">
        <v>1000000000</v>
      </c>
      <c r="G160">
        <v>1000000000</v>
      </c>
      <c r="H160">
        <v>1000000000</v>
      </c>
      <c r="I160">
        <v>1000000000</v>
      </c>
      <c r="J160">
        <v>1000000000</v>
      </c>
      <c r="K160">
        <v>1000000000</v>
      </c>
      <c r="L160">
        <v>1000000000</v>
      </c>
      <c r="N160" t="s">
        <v>2053</v>
      </c>
      <c r="O160" t="s">
        <v>896</v>
      </c>
      <c r="P160">
        <v>14</v>
      </c>
      <c r="Q160">
        <v>1000000000</v>
      </c>
      <c r="R160">
        <v>1000000000</v>
      </c>
      <c r="S160">
        <v>1000000000</v>
      </c>
      <c r="T160" t="s">
        <v>895</v>
      </c>
      <c r="U160">
        <v>58</v>
      </c>
      <c r="V160">
        <v>1E-4</v>
      </c>
      <c r="W160">
        <v>1000000000</v>
      </c>
      <c r="X160">
        <v>1000000000</v>
      </c>
      <c r="Y160">
        <v>1000000000</v>
      </c>
      <c r="Z160">
        <v>1000000000</v>
      </c>
      <c r="AA160">
        <v>1000000000</v>
      </c>
      <c r="AB160">
        <v>1000000000</v>
      </c>
      <c r="AC160">
        <v>1000000000</v>
      </c>
      <c r="AD160">
        <v>1000000000</v>
      </c>
      <c r="AE160">
        <v>1000000000</v>
      </c>
      <c r="AF160" t="s">
        <v>2053</v>
      </c>
      <c r="AG160" t="s">
        <v>2053</v>
      </c>
      <c r="AH160">
        <v>1</v>
      </c>
      <c r="AI160">
        <v>10</v>
      </c>
      <c r="AJ160">
        <v>30</v>
      </c>
      <c r="AK160" t="s">
        <v>2053</v>
      </c>
      <c r="AL160" t="s">
        <v>2053</v>
      </c>
      <c r="AM160" t="s">
        <v>2053</v>
      </c>
      <c r="AN160" t="s">
        <v>2053</v>
      </c>
      <c r="AO160" t="s">
        <v>2053</v>
      </c>
      <c r="AP160" t="s">
        <v>2053</v>
      </c>
      <c r="AQ160" t="s">
        <v>2053</v>
      </c>
      <c r="AR160" t="s">
        <v>2053</v>
      </c>
      <c r="AS160" t="s">
        <v>2053</v>
      </c>
      <c r="AT160" t="s">
        <v>2053</v>
      </c>
      <c r="AU160" t="s">
        <v>2053</v>
      </c>
      <c r="AV160" t="s">
        <v>2053</v>
      </c>
      <c r="AW160" t="s">
        <v>2053</v>
      </c>
      <c r="AX160" t="s">
        <v>2053</v>
      </c>
      <c r="AY160" t="s">
        <v>2053</v>
      </c>
      <c r="AZ160" t="s">
        <v>2053</v>
      </c>
    </row>
    <row r="161" spans="1:52" x14ac:dyDescent="0.2">
      <c r="A161" t="s">
        <v>236</v>
      </c>
      <c r="B161">
        <v>5518</v>
      </c>
      <c r="C161" t="s">
        <v>895</v>
      </c>
      <c r="D161">
        <v>58</v>
      </c>
      <c r="E161">
        <v>1E-4</v>
      </c>
      <c r="F161">
        <v>1000000000</v>
      </c>
      <c r="G161">
        <v>1000000000</v>
      </c>
      <c r="H161">
        <v>1000000000</v>
      </c>
      <c r="I161">
        <v>1000000000</v>
      </c>
      <c r="J161">
        <v>1000000000</v>
      </c>
      <c r="K161">
        <v>1000000000</v>
      </c>
      <c r="L161">
        <v>1000000000</v>
      </c>
      <c r="N161" t="s">
        <v>2053</v>
      </c>
      <c r="O161" t="s">
        <v>896</v>
      </c>
      <c r="P161">
        <v>14</v>
      </c>
      <c r="Q161">
        <v>1000000000</v>
      </c>
      <c r="R161">
        <v>1000000000</v>
      </c>
      <c r="S161">
        <v>1000000000</v>
      </c>
      <c r="T161" t="s">
        <v>895</v>
      </c>
      <c r="U161">
        <v>58</v>
      </c>
      <c r="V161">
        <v>1E-4</v>
      </c>
      <c r="W161">
        <v>1000000000</v>
      </c>
      <c r="X161">
        <v>1000000000</v>
      </c>
      <c r="Y161">
        <v>1000000000</v>
      </c>
      <c r="Z161">
        <v>1000000000</v>
      </c>
      <c r="AA161">
        <v>1000000000</v>
      </c>
      <c r="AB161">
        <v>1000000000</v>
      </c>
      <c r="AC161">
        <v>1000000000</v>
      </c>
      <c r="AD161">
        <v>1000000000</v>
      </c>
      <c r="AE161">
        <v>1000000000</v>
      </c>
      <c r="AF161" t="s">
        <v>2053</v>
      </c>
      <c r="AG161" t="s">
        <v>2053</v>
      </c>
      <c r="AH161">
        <v>1</v>
      </c>
      <c r="AI161">
        <v>10</v>
      </c>
      <c r="AJ161">
        <v>30</v>
      </c>
      <c r="AK161" t="s">
        <v>2053</v>
      </c>
      <c r="AL161" t="s">
        <v>2053</v>
      </c>
      <c r="AM161" t="s">
        <v>2053</v>
      </c>
      <c r="AN161" t="s">
        <v>2053</v>
      </c>
      <c r="AO161" t="s">
        <v>2053</v>
      </c>
      <c r="AP161" t="s">
        <v>2053</v>
      </c>
      <c r="AQ161" t="s">
        <v>2053</v>
      </c>
      <c r="AR161" t="s">
        <v>2053</v>
      </c>
      <c r="AS161" t="s">
        <v>2053</v>
      </c>
      <c r="AT161" t="s">
        <v>2053</v>
      </c>
      <c r="AU161" t="s">
        <v>2053</v>
      </c>
      <c r="AV161" t="s">
        <v>2053</v>
      </c>
      <c r="AW161" t="s">
        <v>2053</v>
      </c>
      <c r="AX161" t="s">
        <v>2053</v>
      </c>
      <c r="AY161" t="s">
        <v>2053</v>
      </c>
      <c r="AZ161" t="s">
        <v>2053</v>
      </c>
    </row>
    <row r="162" spans="1:52" x14ac:dyDescent="0.2">
      <c r="A162" t="s">
        <v>240</v>
      </c>
      <c r="B162">
        <v>6040</v>
      </c>
      <c r="C162" t="s">
        <v>895</v>
      </c>
      <c r="D162">
        <v>58</v>
      </c>
      <c r="E162">
        <v>2.0000000000000001E-4</v>
      </c>
      <c r="F162">
        <v>1.4E-3</v>
      </c>
      <c r="G162">
        <v>3.0000000000000001E-3</v>
      </c>
      <c r="H162">
        <v>3.0000000000000001E-3</v>
      </c>
      <c r="I162">
        <v>5.8999999999999997E-2</v>
      </c>
      <c r="J162">
        <v>5.8999999999999997E-2</v>
      </c>
      <c r="K162">
        <v>3.0000000000000001E-3</v>
      </c>
      <c r="L162">
        <v>1000000000</v>
      </c>
      <c r="M162">
        <v>5.8999999999999997E-2</v>
      </c>
      <c r="N162" t="s">
        <v>2053</v>
      </c>
      <c r="O162" t="s">
        <v>896</v>
      </c>
      <c r="P162">
        <v>14</v>
      </c>
      <c r="Q162">
        <v>1000000000</v>
      </c>
      <c r="R162">
        <v>1000000000</v>
      </c>
      <c r="S162">
        <v>2.7</v>
      </c>
      <c r="T162" t="s">
        <v>895</v>
      </c>
      <c r="U162">
        <v>58</v>
      </c>
      <c r="V162">
        <v>2.0000000000000001E-4</v>
      </c>
      <c r="W162">
        <v>1000000000</v>
      </c>
      <c r="X162">
        <v>1000000000</v>
      </c>
      <c r="Y162">
        <v>1000000000</v>
      </c>
      <c r="Z162">
        <v>1000000000</v>
      </c>
      <c r="AA162">
        <v>1000000000</v>
      </c>
      <c r="AB162">
        <v>1000000000</v>
      </c>
      <c r="AC162">
        <v>8.0000000000000004E-4</v>
      </c>
      <c r="AD162">
        <v>1000000000</v>
      </c>
      <c r="AE162">
        <v>1000000000</v>
      </c>
      <c r="AF162" t="s">
        <v>2053</v>
      </c>
      <c r="AG162" t="s">
        <v>2053</v>
      </c>
      <c r="AH162">
        <v>1</v>
      </c>
      <c r="AI162">
        <v>10</v>
      </c>
      <c r="AJ162">
        <v>30</v>
      </c>
      <c r="AK162" t="s">
        <v>2053</v>
      </c>
      <c r="AL162" t="s">
        <v>2053</v>
      </c>
      <c r="AM162" t="s">
        <v>2053</v>
      </c>
      <c r="AN162" t="s">
        <v>2053</v>
      </c>
      <c r="AO162" t="s">
        <v>2053</v>
      </c>
      <c r="AP162" t="s">
        <v>2053</v>
      </c>
      <c r="AQ162" t="s">
        <v>2053</v>
      </c>
      <c r="AR162" t="s">
        <v>2053</v>
      </c>
      <c r="AS162" t="s">
        <v>2053</v>
      </c>
      <c r="AT162" t="s">
        <v>2053</v>
      </c>
      <c r="AU162" t="s">
        <v>2053</v>
      </c>
      <c r="AV162" t="s">
        <v>2053</v>
      </c>
      <c r="AW162" t="s">
        <v>2053</v>
      </c>
      <c r="AX162" t="s">
        <v>2053</v>
      </c>
      <c r="AY162" t="s">
        <v>2053</v>
      </c>
      <c r="AZ162" t="s">
        <v>2053</v>
      </c>
    </row>
    <row r="163" spans="1:52" x14ac:dyDescent="0.2">
      <c r="A163" t="s">
        <v>396</v>
      </c>
      <c r="B163">
        <v>3898</v>
      </c>
      <c r="C163" t="s">
        <v>895</v>
      </c>
      <c r="D163">
        <v>58</v>
      </c>
      <c r="E163">
        <v>1E-4</v>
      </c>
      <c r="F163">
        <v>1.4E-3</v>
      </c>
      <c r="G163">
        <v>3.0000000000000001E-3</v>
      </c>
      <c r="H163">
        <v>3.0000000000000001E-3</v>
      </c>
      <c r="I163">
        <v>5.8999999999999997E-2</v>
      </c>
      <c r="J163">
        <v>5.8999999999999997E-2</v>
      </c>
      <c r="K163">
        <v>3.0000000000000001E-3</v>
      </c>
      <c r="L163">
        <v>1000000000</v>
      </c>
      <c r="M163">
        <v>5.8999999999999997E-2</v>
      </c>
      <c r="N163" t="s">
        <v>2053</v>
      </c>
      <c r="O163" t="s">
        <v>896</v>
      </c>
      <c r="P163">
        <v>14</v>
      </c>
      <c r="Q163">
        <v>1000000000</v>
      </c>
      <c r="R163">
        <v>1000000000</v>
      </c>
      <c r="S163">
        <v>1000000000</v>
      </c>
      <c r="T163" t="s">
        <v>895</v>
      </c>
      <c r="U163">
        <v>58</v>
      </c>
      <c r="V163">
        <v>1E-4</v>
      </c>
      <c r="W163">
        <v>1000000000</v>
      </c>
      <c r="X163">
        <v>1000000000</v>
      </c>
      <c r="Y163">
        <v>1000000000</v>
      </c>
      <c r="Z163">
        <v>1000000000</v>
      </c>
      <c r="AA163">
        <v>1000000000</v>
      </c>
      <c r="AB163">
        <v>1000000000</v>
      </c>
      <c r="AC163">
        <v>8.0000000000000004E-4</v>
      </c>
      <c r="AD163">
        <v>1000000000</v>
      </c>
      <c r="AE163">
        <v>1000000000</v>
      </c>
      <c r="AF163" t="s">
        <v>2053</v>
      </c>
      <c r="AG163" t="s">
        <v>2053</v>
      </c>
      <c r="AH163">
        <v>1</v>
      </c>
      <c r="AI163">
        <v>10</v>
      </c>
      <c r="AJ163">
        <v>30</v>
      </c>
      <c r="AK163" t="s">
        <v>2053</v>
      </c>
      <c r="AL163" t="s">
        <v>2053</v>
      </c>
      <c r="AM163" t="s">
        <v>2053</v>
      </c>
      <c r="AN163" t="s">
        <v>2053</v>
      </c>
      <c r="AO163" t="s">
        <v>2053</v>
      </c>
      <c r="AP163" t="s">
        <v>2053</v>
      </c>
      <c r="AQ163" t="s">
        <v>2053</v>
      </c>
      <c r="AR163" t="s">
        <v>2053</v>
      </c>
      <c r="AS163" t="s">
        <v>2053</v>
      </c>
      <c r="AT163" t="s">
        <v>2053</v>
      </c>
      <c r="AU163" t="s">
        <v>2053</v>
      </c>
      <c r="AV163" t="s">
        <v>2053</v>
      </c>
      <c r="AW163" t="s">
        <v>2053</v>
      </c>
      <c r="AX163" t="s">
        <v>2053</v>
      </c>
      <c r="AY163" t="s">
        <v>2053</v>
      </c>
      <c r="AZ163" t="s">
        <v>2053</v>
      </c>
    </row>
    <row r="164" spans="1:52" x14ac:dyDescent="0.2">
      <c r="A164" t="s">
        <v>397</v>
      </c>
      <c r="B164">
        <v>5996</v>
      </c>
      <c r="C164" t="s">
        <v>895</v>
      </c>
      <c r="D164">
        <v>58</v>
      </c>
      <c r="E164">
        <v>1E-4</v>
      </c>
      <c r="F164">
        <v>1.4E-3</v>
      </c>
      <c r="G164">
        <v>3.0000000000000001E-3</v>
      </c>
      <c r="H164">
        <v>3.0000000000000001E-3</v>
      </c>
      <c r="I164">
        <v>5.8999999999999997E-2</v>
      </c>
      <c r="J164">
        <v>5.8999999999999997E-2</v>
      </c>
      <c r="K164">
        <v>3.0000000000000001E-3</v>
      </c>
      <c r="L164">
        <v>1000000000</v>
      </c>
      <c r="M164">
        <v>5.8999999999999997E-2</v>
      </c>
      <c r="N164" t="s">
        <v>2053</v>
      </c>
      <c r="O164" t="s">
        <v>896</v>
      </c>
      <c r="P164">
        <v>14</v>
      </c>
      <c r="Q164">
        <v>1000000000</v>
      </c>
      <c r="R164">
        <v>1000000000</v>
      </c>
      <c r="S164">
        <v>1000000000</v>
      </c>
      <c r="T164" t="s">
        <v>895</v>
      </c>
      <c r="U164">
        <v>58</v>
      </c>
      <c r="V164">
        <v>1E-4</v>
      </c>
      <c r="W164">
        <v>1000000000</v>
      </c>
      <c r="X164">
        <v>1000000000</v>
      </c>
      <c r="Y164">
        <v>1000000000</v>
      </c>
      <c r="Z164">
        <v>1000000000</v>
      </c>
      <c r="AA164">
        <v>1000000000</v>
      </c>
      <c r="AB164">
        <v>1000000000</v>
      </c>
      <c r="AC164">
        <v>8.0000000000000004E-4</v>
      </c>
      <c r="AD164">
        <v>1000000000</v>
      </c>
      <c r="AE164">
        <v>1000000000</v>
      </c>
      <c r="AF164" t="s">
        <v>2053</v>
      </c>
      <c r="AG164" t="s">
        <v>2053</v>
      </c>
      <c r="AH164">
        <v>1</v>
      </c>
      <c r="AI164">
        <v>10</v>
      </c>
      <c r="AJ164">
        <v>30</v>
      </c>
      <c r="AK164" t="s">
        <v>2053</v>
      </c>
      <c r="AL164" t="s">
        <v>2053</v>
      </c>
      <c r="AM164" t="s">
        <v>2053</v>
      </c>
      <c r="AN164" t="s">
        <v>2053</v>
      </c>
      <c r="AO164" t="s">
        <v>2053</v>
      </c>
      <c r="AP164" t="s">
        <v>2053</v>
      </c>
      <c r="AQ164" t="s">
        <v>2053</v>
      </c>
      <c r="AR164" t="s">
        <v>2053</v>
      </c>
      <c r="AS164" t="s">
        <v>2053</v>
      </c>
      <c r="AT164" t="s">
        <v>2053</v>
      </c>
      <c r="AU164" t="s">
        <v>2053</v>
      </c>
      <c r="AV164" t="s">
        <v>2053</v>
      </c>
      <c r="AW164" t="s">
        <v>2053</v>
      </c>
      <c r="AX164" t="s">
        <v>2053</v>
      </c>
      <c r="AY164" t="s">
        <v>2053</v>
      </c>
      <c r="AZ164" t="s">
        <v>2053</v>
      </c>
    </row>
    <row r="165" spans="1:52" x14ac:dyDescent="0.2">
      <c r="A165" t="s">
        <v>398</v>
      </c>
      <c r="B165">
        <v>5517</v>
      </c>
      <c r="C165" t="s">
        <v>895</v>
      </c>
      <c r="D165">
        <v>58</v>
      </c>
      <c r="E165">
        <v>1E-4</v>
      </c>
      <c r="F165">
        <v>1.4E-3</v>
      </c>
      <c r="G165">
        <v>3.0000000000000001E-3</v>
      </c>
      <c r="H165">
        <v>3.0000000000000001E-3</v>
      </c>
      <c r="I165">
        <v>5.8999999999999997E-2</v>
      </c>
      <c r="J165">
        <v>5.8999999999999997E-2</v>
      </c>
      <c r="K165">
        <v>3.0000000000000001E-3</v>
      </c>
      <c r="L165">
        <v>1000000000</v>
      </c>
      <c r="M165">
        <v>5.8999999999999997E-2</v>
      </c>
      <c r="N165" t="s">
        <v>2053</v>
      </c>
      <c r="O165" t="s">
        <v>896</v>
      </c>
      <c r="P165">
        <v>14</v>
      </c>
      <c r="Q165">
        <v>1000000000</v>
      </c>
      <c r="R165">
        <v>1000000000</v>
      </c>
      <c r="S165">
        <v>1000000000</v>
      </c>
      <c r="T165" t="s">
        <v>895</v>
      </c>
      <c r="U165">
        <v>58</v>
      </c>
      <c r="V165">
        <v>1E-4</v>
      </c>
      <c r="W165">
        <v>1000000000</v>
      </c>
      <c r="X165">
        <v>1000000000</v>
      </c>
      <c r="Y165">
        <v>1000000000</v>
      </c>
      <c r="Z165">
        <v>1000000000</v>
      </c>
      <c r="AA165">
        <v>1000000000</v>
      </c>
      <c r="AB165">
        <v>1000000000</v>
      </c>
      <c r="AC165">
        <v>8.0000000000000004E-4</v>
      </c>
      <c r="AD165">
        <v>1000000000</v>
      </c>
      <c r="AE165">
        <v>1000000000</v>
      </c>
      <c r="AF165" t="s">
        <v>2053</v>
      </c>
      <c r="AG165" t="s">
        <v>2053</v>
      </c>
      <c r="AH165">
        <v>1</v>
      </c>
      <c r="AI165">
        <v>10</v>
      </c>
      <c r="AJ165">
        <v>30</v>
      </c>
      <c r="AK165" t="s">
        <v>2053</v>
      </c>
      <c r="AL165" t="s">
        <v>2053</v>
      </c>
      <c r="AM165" t="s">
        <v>2053</v>
      </c>
      <c r="AN165" t="s">
        <v>2053</v>
      </c>
      <c r="AO165" t="s">
        <v>2053</v>
      </c>
      <c r="AP165" t="s">
        <v>2053</v>
      </c>
      <c r="AQ165" t="s">
        <v>2053</v>
      </c>
      <c r="AR165" t="s">
        <v>2053</v>
      </c>
      <c r="AS165" t="s">
        <v>2053</v>
      </c>
      <c r="AT165" t="s">
        <v>2053</v>
      </c>
      <c r="AU165" t="s">
        <v>2053</v>
      </c>
      <c r="AV165" t="s">
        <v>2053</v>
      </c>
      <c r="AW165" t="s">
        <v>2053</v>
      </c>
      <c r="AX165" t="s">
        <v>2053</v>
      </c>
      <c r="AY165" t="s">
        <v>2053</v>
      </c>
      <c r="AZ165" t="s">
        <v>2053</v>
      </c>
    </row>
    <row r="166" spans="1:52" x14ac:dyDescent="0.2">
      <c r="A166" t="s">
        <v>399</v>
      </c>
      <c r="B166">
        <v>5830</v>
      </c>
      <c r="C166" t="s">
        <v>895</v>
      </c>
      <c r="D166">
        <v>58</v>
      </c>
      <c r="E166">
        <v>1E-4</v>
      </c>
      <c r="F166">
        <v>1.4E-3</v>
      </c>
      <c r="G166">
        <v>3.0000000000000001E-3</v>
      </c>
      <c r="H166">
        <v>3.0000000000000001E-3</v>
      </c>
      <c r="I166">
        <v>5.8999999999999997E-2</v>
      </c>
      <c r="J166">
        <v>5.8999999999999997E-2</v>
      </c>
      <c r="K166">
        <v>3.0000000000000001E-3</v>
      </c>
      <c r="L166">
        <v>1000000000</v>
      </c>
      <c r="M166">
        <v>5.8999999999999997E-2</v>
      </c>
      <c r="N166" t="s">
        <v>2053</v>
      </c>
      <c r="O166" t="s">
        <v>896</v>
      </c>
      <c r="P166">
        <v>14</v>
      </c>
      <c r="Q166">
        <v>1000000000</v>
      </c>
      <c r="R166">
        <v>1000000000</v>
      </c>
      <c r="S166">
        <v>1000000000</v>
      </c>
      <c r="T166" t="s">
        <v>895</v>
      </c>
      <c r="U166">
        <v>58</v>
      </c>
      <c r="V166">
        <v>1E-4</v>
      </c>
      <c r="W166">
        <v>1000000000</v>
      </c>
      <c r="X166">
        <v>1000000000</v>
      </c>
      <c r="Y166">
        <v>1000000000</v>
      </c>
      <c r="Z166">
        <v>1000000000</v>
      </c>
      <c r="AA166">
        <v>1000000000</v>
      </c>
      <c r="AB166">
        <v>1000000000</v>
      </c>
      <c r="AC166">
        <v>8.0000000000000004E-4</v>
      </c>
      <c r="AD166">
        <v>1000000000</v>
      </c>
      <c r="AE166">
        <v>1000000000</v>
      </c>
      <c r="AF166" t="s">
        <v>2053</v>
      </c>
      <c r="AG166" t="s">
        <v>2053</v>
      </c>
      <c r="AH166">
        <v>1</v>
      </c>
      <c r="AI166">
        <v>10</v>
      </c>
      <c r="AJ166">
        <v>30</v>
      </c>
      <c r="AK166" t="s">
        <v>2053</v>
      </c>
      <c r="AL166" t="s">
        <v>2053</v>
      </c>
      <c r="AM166" t="s">
        <v>2053</v>
      </c>
      <c r="AN166" t="s">
        <v>2053</v>
      </c>
      <c r="AO166" t="s">
        <v>2053</v>
      </c>
      <c r="AP166" t="s">
        <v>2053</v>
      </c>
      <c r="AQ166" t="s">
        <v>2053</v>
      </c>
      <c r="AR166" t="s">
        <v>2053</v>
      </c>
      <c r="AS166" t="s">
        <v>2053</v>
      </c>
      <c r="AT166" t="s">
        <v>2053</v>
      </c>
      <c r="AU166" t="s">
        <v>2053</v>
      </c>
      <c r="AV166" t="s">
        <v>2053</v>
      </c>
      <c r="AW166" t="s">
        <v>2053</v>
      </c>
      <c r="AX166" t="s">
        <v>2053</v>
      </c>
      <c r="AY166" t="s">
        <v>2053</v>
      </c>
      <c r="AZ166" t="s">
        <v>2053</v>
      </c>
    </row>
    <row r="167" spans="1:52" x14ac:dyDescent="0.2">
      <c r="A167" t="s">
        <v>400</v>
      </c>
      <c r="B167">
        <v>5831</v>
      </c>
      <c r="C167" t="s">
        <v>895</v>
      </c>
      <c r="D167">
        <v>58</v>
      </c>
      <c r="E167">
        <v>1E-4</v>
      </c>
      <c r="F167">
        <v>1.4E-3</v>
      </c>
      <c r="G167">
        <v>3.0000000000000001E-3</v>
      </c>
      <c r="H167">
        <v>3.0000000000000001E-3</v>
      </c>
      <c r="I167">
        <v>5.8999999999999997E-2</v>
      </c>
      <c r="J167">
        <v>5.8999999999999997E-2</v>
      </c>
      <c r="K167">
        <v>3.0000000000000001E-3</v>
      </c>
      <c r="L167">
        <v>1000000000</v>
      </c>
      <c r="M167">
        <v>5.8999999999999997E-2</v>
      </c>
      <c r="N167" t="s">
        <v>2053</v>
      </c>
      <c r="O167" t="s">
        <v>896</v>
      </c>
      <c r="P167">
        <v>14</v>
      </c>
      <c r="Q167">
        <v>1000000000</v>
      </c>
      <c r="R167">
        <v>1000000000</v>
      </c>
      <c r="S167">
        <v>1000000000</v>
      </c>
      <c r="T167" t="s">
        <v>895</v>
      </c>
      <c r="U167">
        <v>58</v>
      </c>
      <c r="V167">
        <v>1E-4</v>
      </c>
      <c r="W167">
        <v>1000000000</v>
      </c>
      <c r="X167">
        <v>1000000000</v>
      </c>
      <c r="Y167">
        <v>1000000000</v>
      </c>
      <c r="Z167">
        <v>1000000000</v>
      </c>
      <c r="AA167">
        <v>1000000000</v>
      </c>
      <c r="AB167">
        <v>1000000000</v>
      </c>
      <c r="AC167">
        <v>8.0000000000000004E-4</v>
      </c>
      <c r="AD167">
        <v>1000000000</v>
      </c>
      <c r="AE167">
        <v>1000000000</v>
      </c>
      <c r="AF167" t="s">
        <v>2053</v>
      </c>
      <c r="AG167" t="s">
        <v>2053</v>
      </c>
      <c r="AH167">
        <v>1</v>
      </c>
      <c r="AI167">
        <v>10</v>
      </c>
      <c r="AJ167">
        <v>30</v>
      </c>
      <c r="AK167" t="s">
        <v>2053</v>
      </c>
      <c r="AL167" t="s">
        <v>2053</v>
      </c>
      <c r="AM167" t="s">
        <v>2053</v>
      </c>
      <c r="AN167" t="s">
        <v>2053</v>
      </c>
      <c r="AO167" t="s">
        <v>2053</v>
      </c>
      <c r="AP167" t="s">
        <v>2053</v>
      </c>
      <c r="AQ167" t="s">
        <v>2053</v>
      </c>
      <c r="AR167" t="s">
        <v>2053</v>
      </c>
      <c r="AS167" t="s">
        <v>2053</v>
      </c>
      <c r="AT167" t="s">
        <v>2053</v>
      </c>
      <c r="AU167" t="s">
        <v>2053</v>
      </c>
      <c r="AV167" t="s">
        <v>2053</v>
      </c>
      <c r="AW167" t="s">
        <v>2053</v>
      </c>
      <c r="AX167" t="s">
        <v>2053</v>
      </c>
      <c r="AY167" t="s">
        <v>2053</v>
      </c>
      <c r="AZ167" t="s">
        <v>2053</v>
      </c>
    </row>
    <row r="168" spans="1:52" x14ac:dyDescent="0.2">
      <c r="A168" t="s">
        <v>401</v>
      </c>
      <c r="B168">
        <v>5937</v>
      </c>
      <c r="C168" t="s">
        <v>895</v>
      </c>
      <c r="D168">
        <v>58</v>
      </c>
      <c r="E168">
        <v>1E-4</v>
      </c>
      <c r="F168">
        <v>1.4E-3</v>
      </c>
      <c r="G168">
        <v>3.0000000000000001E-3</v>
      </c>
      <c r="H168">
        <v>3.0000000000000001E-3</v>
      </c>
      <c r="I168">
        <v>5.8999999999999997E-2</v>
      </c>
      <c r="J168">
        <v>5.8999999999999997E-2</v>
      </c>
      <c r="K168">
        <v>3.0000000000000001E-3</v>
      </c>
      <c r="L168">
        <v>1000000000</v>
      </c>
      <c r="M168">
        <v>5.8999999999999997E-2</v>
      </c>
      <c r="N168" t="s">
        <v>2053</v>
      </c>
      <c r="O168" t="s">
        <v>896</v>
      </c>
      <c r="P168">
        <v>14</v>
      </c>
      <c r="Q168">
        <v>1000000000</v>
      </c>
      <c r="R168">
        <v>1000000000</v>
      </c>
      <c r="S168">
        <v>1000000000</v>
      </c>
      <c r="T168" t="s">
        <v>895</v>
      </c>
      <c r="U168">
        <v>58</v>
      </c>
      <c r="V168">
        <v>1E-4</v>
      </c>
      <c r="W168">
        <v>1000000000</v>
      </c>
      <c r="X168">
        <v>1000000000</v>
      </c>
      <c r="Y168">
        <v>1000000000</v>
      </c>
      <c r="Z168">
        <v>1000000000</v>
      </c>
      <c r="AA168">
        <v>1000000000</v>
      </c>
      <c r="AB168">
        <v>1000000000</v>
      </c>
      <c r="AC168">
        <v>8.0000000000000004E-4</v>
      </c>
      <c r="AD168">
        <v>1000000000</v>
      </c>
      <c r="AE168">
        <v>1000000000</v>
      </c>
      <c r="AF168" t="s">
        <v>2053</v>
      </c>
      <c r="AG168" t="s">
        <v>2053</v>
      </c>
      <c r="AH168">
        <v>1</v>
      </c>
      <c r="AI168">
        <v>10</v>
      </c>
      <c r="AJ168">
        <v>30</v>
      </c>
      <c r="AK168" t="s">
        <v>2053</v>
      </c>
      <c r="AL168" t="s">
        <v>2053</v>
      </c>
      <c r="AM168" t="s">
        <v>2053</v>
      </c>
      <c r="AN168" t="s">
        <v>2053</v>
      </c>
      <c r="AO168" t="s">
        <v>2053</v>
      </c>
      <c r="AP168" t="s">
        <v>2053</v>
      </c>
      <c r="AQ168" t="s">
        <v>2053</v>
      </c>
      <c r="AR168" t="s">
        <v>2053</v>
      </c>
      <c r="AS168" t="s">
        <v>2053</v>
      </c>
      <c r="AT168" t="s">
        <v>2053</v>
      </c>
      <c r="AU168" t="s">
        <v>2053</v>
      </c>
      <c r="AV168" t="s">
        <v>2053</v>
      </c>
      <c r="AW168" t="s">
        <v>2053</v>
      </c>
      <c r="AX168" t="s">
        <v>2053</v>
      </c>
      <c r="AY168" t="s">
        <v>2053</v>
      </c>
      <c r="AZ168" t="s">
        <v>2053</v>
      </c>
    </row>
    <row r="169" spans="1:52" x14ac:dyDescent="0.2">
      <c r="A169" t="s">
        <v>402</v>
      </c>
      <c r="B169">
        <v>5744</v>
      </c>
      <c r="C169" t="s">
        <v>895</v>
      </c>
      <c r="D169">
        <v>58</v>
      </c>
      <c r="E169">
        <v>1E-4</v>
      </c>
      <c r="F169">
        <v>1.4E-3</v>
      </c>
      <c r="G169">
        <v>3.0000000000000001E-3</v>
      </c>
      <c r="H169">
        <v>3.0000000000000001E-3</v>
      </c>
      <c r="I169">
        <v>5.8999999999999997E-2</v>
      </c>
      <c r="J169">
        <v>5.8999999999999997E-2</v>
      </c>
      <c r="K169">
        <v>3.0000000000000001E-3</v>
      </c>
      <c r="L169">
        <v>1000000000</v>
      </c>
      <c r="M169">
        <v>5.8999999999999997E-2</v>
      </c>
      <c r="N169" t="s">
        <v>2053</v>
      </c>
      <c r="O169" t="s">
        <v>896</v>
      </c>
      <c r="P169">
        <v>14</v>
      </c>
      <c r="Q169">
        <v>1000000000</v>
      </c>
      <c r="R169">
        <v>1000000000</v>
      </c>
      <c r="S169">
        <v>1000000000</v>
      </c>
      <c r="T169" t="s">
        <v>895</v>
      </c>
      <c r="U169">
        <v>58</v>
      </c>
      <c r="V169">
        <v>1E-4</v>
      </c>
      <c r="W169">
        <v>1000000000</v>
      </c>
      <c r="X169">
        <v>1000000000</v>
      </c>
      <c r="Y169">
        <v>1000000000</v>
      </c>
      <c r="Z169">
        <v>1000000000</v>
      </c>
      <c r="AA169">
        <v>1000000000</v>
      </c>
      <c r="AB169">
        <v>1000000000</v>
      </c>
      <c r="AC169">
        <v>8.0000000000000004E-4</v>
      </c>
      <c r="AD169">
        <v>1000000000</v>
      </c>
      <c r="AE169">
        <v>1000000000</v>
      </c>
      <c r="AF169" t="s">
        <v>2053</v>
      </c>
      <c r="AG169" t="s">
        <v>2053</v>
      </c>
      <c r="AH169">
        <v>1</v>
      </c>
      <c r="AI169">
        <v>10</v>
      </c>
      <c r="AJ169">
        <v>30</v>
      </c>
      <c r="AK169" t="s">
        <v>2053</v>
      </c>
      <c r="AL169" t="s">
        <v>2053</v>
      </c>
      <c r="AM169" t="s">
        <v>2053</v>
      </c>
      <c r="AN169" t="s">
        <v>2053</v>
      </c>
      <c r="AO169" t="s">
        <v>2053</v>
      </c>
      <c r="AP169" t="s">
        <v>2053</v>
      </c>
      <c r="AQ169" t="s">
        <v>2053</v>
      </c>
      <c r="AR169" t="s">
        <v>2053</v>
      </c>
      <c r="AS169" t="s">
        <v>2053</v>
      </c>
      <c r="AT169" t="s">
        <v>2053</v>
      </c>
      <c r="AU169" t="s">
        <v>2053</v>
      </c>
      <c r="AV169" t="s">
        <v>2053</v>
      </c>
      <c r="AW169" t="s">
        <v>2053</v>
      </c>
      <c r="AX169" t="s">
        <v>2053</v>
      </c>
      <c r="AY169" t="s">
        <v>2053</v>
      </c>
      <c r="AZ169" t="s">
        <v>2053</v>
      </c>
    </row>
    <row r="170" spans="1:52" x14ac:dyDescent="0.2">
      <c r="A170" t="s">
        <v>403</v>
      </c>
      <c r="B170">
        <v>4446</v>
      </c>
      <c r="C170" t="s">
        <v>895</v>
      </c>
      <c r="D170">
        <v>58</v>
      </c>
      <c r="E170">
        <v>1E-4</v>
      </c>
      <c r="F170">
        <v>1.4E-3</v>
      </c>
      <c r="G170">
        <v>3.0000000000000001E-3</v>
      </c>
      <c r="H170">
        <v>3.0000000000000001E-3</v>
      </c>
      <c r="I170">
        <v>5.8999999999999997E-2</v>
      </c>
      <c r="J170">
        <v>5.8999999999999997E-2</v>
      </c>
      <c r="K170">
        <v>3.0000000000000001E-3</v>
      </c>
      <c r="L170">
        <v>1000000000</v>
      </c>
      <c r="M170">
        <v>5.8999999999999997E-2</v>
      </c>
      <c r="N170" t="s">
        <v>2053</v>
      </c>
      <c r="O170" t="s">
        <v>896</v>
      </c>
      <c r="P170">
        <v>14</v>
      </c>
      <c r="Q170">
        <v>1000000000</v>
      </c>
      <c r="R170">
        <v>1000000000</v>
      </c>
      <c r="S170">
        <v>1000000000</v>
      </c>
      <c r="T170" t="s">
        <v>895</v>
      </c>
      <c r="U170">
        <v>58</v>
      </c>
      <c r="V170">
        <v>1E-4</v>
      </c>
      <c r="W170">
        <v>1000000000</v>
      </c>
      <c r="X170">
        <v>1000000000</v>
      </c>
      <c r="Y170">
        <v>1000000000</v>
      </c>
      <c r="Z170">
        <v>1000000000</v>
      </c>
      <c r="AA170">
        <v>1000000000</v>
      </c>
      <c r="AB170">
        <v>1000000000</v>
      </c>
      <c r="AC170">
        <v>8.0000000000000004E-4</v>
      </c>
      <c r="AD170">
        <v>1000000000</v>
      </c>
      <c r="AE170">
        <v>1000000000</v>
      </c>
      <c r="AF170" t="s">
        <v>2053</v>
      </c>
      <c r="AG170" t="s">
        <v>2053</v>
      </c>
      <c r="AH170">
        <v>1</v>
      </c>
      <c r="AI170">
        <v>10</v>
      </c>
      <c r="AJ170">
        <v>30</v>
      </c>
      <c r="AK170" t="s">
        <v>2053</v>
      </c>
      <c r="AL170" t="s">
        <v>2053</v>
      </c>
      <c r="AM170" t="s">
        <v>2053</v>
      </c>
      <c r="AN170" t="s">
        <v>2053</v>
      </c>
      <c r="AO170" t="s">
        <v>2053</v>
      </c>
      <c r="AP170" t="s">
        <v>2053</v>
      </c>
      <c r="AQ170" t="s">
        <v>2053</v>
      </c>
      <c r="AR170" t="s">
        <v>2053</v>
      </c>
      <c r="AS170" t="s">
        <v>2053</v>
      </c>
      <c r="AT170" t="s">
        <v>2053</v>
      </c>
      <c r="AU170" t="s">
        <v>2053</v>
      </c>
      <c r="AV170" t="s">
        <v>2053</v>
      </c>
      <c r="AW170" t="s">
        <v>2053</v>
      </c>
      <c r="AX170" t="s">
        <v>2053</v>
      </c>
      <c r="AY170" t="s">
        <v>2053</v>
      </c>
      <c r="AZ170" t="s">
        <v>2053</v>
      </c>
    </row>
    <row r="171" spans="1:52" x14ac:dyDescent="0.2">
      <c r="A171" t="s">
        <v>404</v>
      </c>
      <c r="B171">
        <v>6001</v>
      </c>
      <c r="C171" t="s">
        <v>895</v>
      </c>
      <c r="D171">
        <v>58</v>
      </c>
      <c r="E171">
        <v>1E-4</v>
      </c>
      <c r="F171">
        <v>1.4E-3</v>
      </c>
      <c r="G171">
        <v>3.0000000000000001E-3</v>
      </c>
      <c r="H171">
        <v>3.0000000000000001E-3</v>
      </c>
      <c r="I171">
        <v>5.8999999999999997E-2</v>
      </c>
      <c r="J171">
        <v>5.8999999999999997E-2</v>
      </c>
      <c r="K171">
        <v>3.0000000000000001E-3</v>
      </c>
      <c r="L171">
        <v>1000000000</v>
      </c>
      <c r="M171">
        <v>5.8999999999999997E-2</v>
      </c>
      <c r="N171" t="s">
        <v>2053</v>
      </c>
      <c r="O171" t="s">
        <v>896</v>
      </c>
      <c r="P171">
        <v>14</v>
      </c>
      <c r="Q171">
        <v>1000000000</v>
      </c>
      <c r="R171">
        <v>1000000000</v>
      </c>
      <c r="S171">
        <v>1000000000</v>
      </c>
      <c r="T171" t="s">
        <v>895</v>
      </c>
      <c r="U171">
        <v>58</v>
      </c>
      <c r="V171">
        <v>1E-4</v>
      </c>
      <c r="W171">
        <v>1000000000</v>
      </c>
      <c r="X171">
        <v>1000000000</v>
      </c>
      <c r="Y171">
        <v>1000000000</v>
      </c>
      <c r="Z171">
        <v>1000000000</v>
      </c>
      <c r="AA171">
        <v>1000000000</v>
      </c>
      <c r="AB171">
        <v>1000000000</v>
      </c>
      <c r="AC171">
        <v>8.0000000000000004E-4</v>
      </c>
      <c r="AD171">
        <v>1000000000</v>
      </c>
      <c r="AE171">
        <v>1000000000</v>
      </c>
      <c r="AF171" t="s">
        <v>2053</v>
      </c>
      <c r="AG171" t="s">
        <v>2053</v>
      </c>
      <c r="AH171">
        <v>1</v>
      </c>
      <c r="AI171">
        <v>10</v>
      </c>
      <c r="AJ171">
        <v>30</v>
      </c>
      <c r="AK171" t="s">
        <v>2053</v>
      </c>
      <c r="AL171" t="s">
        <v>2053</v>
      </c>
      <c r="AM171" t="s">
        <v>2053</v>
      </c>
      <c r="AN171" t="s">
        <v>2053</v>
      </c>
      <c r="AO171" t="s">
        <v>2053</v>
      </c>
      <c r="AP171" t="s">
        <v>2053</v>
      </c>
      <c r="AQ171" t="s">
        <v>2053</v>
      </c>
      <c r="AR171" t="s">
        <v>2053</v>
      </c>
      <c r="AS171" t="s">
        <v>2053</v>
      </c>
      <c r="AT171" t="s">
        <v>2053</v>
      </c>
      <c r="AU171" t="s">
        <v>2053</v>
      </c>
      <c r="AV171" t="s">
        <v>2053</v>
      </c>
      <c r="AW171" t="s">
        <v>2053</v>
      </c>
      <c r="AX171" t="s">
        <v>2053</v>
      </c>
      <c r="AY171" t="s">
        <v>2053</v>
      </c>
      <c r="AZ171" t="s">
        <v>2053</v>
      </c>
    </row>
    <row r="172" spans="1:52" x14ac:dyDescent="0.2">
      <c r="A172" t="s">
        <v>405</v>
      </c>
      <c r="B172">
        <v>5998</v>
      </c>
      <c r="C172" t="s">
        <v>895</v>
      </c>
      <c r="D172">
        <v>58</v>
      </c>
      <c r="E172">
        <v>1E-4</v>
      </c>
      <c r="F172">
        <v>1.4E-3</v>
      </c>
      <c r="G172">
        <v>3.0000000000000001E-3</v>
      </c>
      <c r="H172">
        <v>3.0000000000000001E-3</v>
      </c>
      <c r="I172">
        <v>5.8999999999999997E-2</v>
      </c>
      <c r="J172">
        <v>5.8999999999999997E-2</v>
      </c>
      <c r="K172">
        <v>3.0000000000000001E-3</v>
      </c>
      <c r="L172">
        <v>1000000000</v>
      </c>
      <c r="M172">
        <v>5.8999999999999997E-2</v>
      </c>
      <c r="N172" t="s">
        <v>2053</v>
      </c>
      <c r="O172" t="s">
        <v>896</v>
      </c>
      <c r="P172">
        <v>14</v>
      </c>
      <c r="Q172">
        <v>1000000000</v>
      </c>
      <c r="R172">
        <v>1000000000</v>
      </c>
      <c r="S172">
        <v>1000000000</v>
      </c>
      <c r="T172" t="s">
        <v>895</v>
      </c>
      <c r="U172">
        <v>58</v>
      </c>
      <c r="V172">
        <v>1E-4</v>
      </c>
      <c r="W172">
        <v>1000000000</v>
      </c>
      <c r="X172">
        <v>1000000000</v>
      </c>
      <c r="Y172">
        <v>1000000000</v>
      </c>
      <c r="Z172">
        <v>1000000000</v>
      </c>
      <c r="AA172">
        <v>1000000000</v>
      </c>
      <c r="AB172">
        <v>1000000000</v>
      </c>
      <c r="AC172">
        <v>8.0000000000000004E-4</v>
      </c>
      <c r="AD172">
        <v>1000000000</v>
      </c>
      <c r="AE172">
        <v>1000000000</v>
      </c>
      <c r="AF172" t="s">
        <v>2053</v>
      </c>
      <c r="AG172" t="s">
        <v>2053</v>
      </c>
      <c r="AH172">
        <v>1</v>
      </c>
      <c r="AI172">
        <v>10</v>
      </c>
      <c r="AJ172">
        <v>30</v>
      </c>
      <c r="AK172" t="s">
        <v>2053</v>
      </c>
      <c r="AL172" t="s">
        <v>2053</v>
      </c>
      <c r="AM172" t="s">
        <v>2053</v>
      </c>
      <c r="AN172" t="s">
        <v>2053</v>
      </c>
      <c r="AO172" t="s">
        <v>2053</v>
      </c>
      <c r="AP172" t="s">
        <v>2053</v>
      </c>
      <c r="AQ172" t="s">
        <v>2053</v>
      </c>
      <c r="AR172" t="s">
        <v>2053</v>
      </c>
      <c r="AS172" t="s">
        <v>2053</v>
      </c>
      <c r="AT172" t="s">
        <v>2053</v>
      </c>
      <c r="AU172" t="s">
        <v>2053</v>
      </c>
      <c r="AV172" t="s">
        <v>2053</v>
      </c>
      <c r="AW172" t="s">
        <v>2053</v>
      </c>
      <c r="AX172" t="s">
        <v>2053</v>
      </c>
      <c r="AY172" t="s">
        <v>2053</v>
      </c>
      <c r="AZ172" t="s">
        <v>2053</v>
      </c>
    </row>
    <row r="173" spans="1:52" x14ac:dyDescent="0.2">
      <c r="A173" t="s">
        <v>406</v>
      </c>
      <c r="B173">
        <v>5741</v>
      </c>
      <c r="C173" t="s">
        <v>895</v>
      </c>
      <c r="D173">
        <v>58</v>
      </c>
      <c r="E173">
        <v>1E-4</v>
      </c>
      <c r="F173">
        <v>1.4E-3</v>
      </c>
      <c r="G173">
        <v>3.0000000000000001E-3</v>
      </c>
      <c r="H173">
        <v>3.0000000000000001E-3</v>
      </c>
      <c r="I173">
        <v>5.8999999999999997E-2</v>
      </c>
      <c r="J173">
        <v>5.8999999999999997E-2</v>
      </c>
      <c r="K173">
        <v>3.0000000000000001E-3</v>
      </c>
      <c r="L173">
        <v>1000000000</v>
      </c>
      <c r="M173">
        <v>5.8999999999999997E-2</v>
      </c>
      <c r="N173" t="s">
        <v>2053</v>
      </c>
      <c r="O173" t="s">
        <v>896</v>
      </c>
      <c r="P173">
        <v>14</v>
      </c>
      <c r="Q173">
        <v>1000000000</v>
      </c>
      <c r="R173">
        <v>1000000000</v>
      </c>
      <c r="S173">
        <v>60</v>
      </c>
      <c r="T173" t="s">
        <v>895</v>
      </c>
      <c r="U173">
        <v>58</v>
      </c>
      <c r="V173">
        <v>1E-4</v>
      </c>
      <c r="W173">
        <v>1000000000</v>
      </c>
      <c r="X173">
        <v>1000000000</v>
      </c>
      <c r="Y173">
        <v>1000000000</v>
      </c>
      <c r="Z173">
        <v>1000000000</v>
      </c>
      <c r="AA173">
        <v>1000000000</v>
      </c>
      <c r="AB173">
        <v>1000000000</v>
      </c>
      <c r="AC173">
        <v>8.0000000000000004E-4</v>
      </c>
      <c r="AD173">
        <v>1000000000</v>
      </c>
      <c r="AE173">
        <v>1000000000</v>
      </c>
      <c r="AF173" t="s">
        <v>2053</v>
      </c>
      <c r="AG173" t="s">
        <v>2053</v>
      </c>
      <c r="AH173">
        <v>1</v>
      </c>
      <c r="AI173">
        <v>10</v>
      </c>
      <c r="AJ173">
        <v>30</v>
      </c>
      <c r="AK173" t="s">
        <v>2053</v>
      </c>
      <c r="AL173" t="s">
        <v>2053</v>
      </c>
      <c r="AM173" t="s">
        <v>2053</v>
      </c>
      <c r="AN173" t="s">
        <v>2053</v>
      </c>
      <c r="AO173" t="s">
        <v>2053</v>
      </c>
      <c r="AP173" t="s">
        <v>2053</v>
      </c>
      <c r="AQ173" t="s">
        <v>2053</v>
      </c>
      <c r="AR173" t="s">
        <v>2053</v>
      </c>
      <c r="AS173" t="s">
        <v>2053</v>
      </c>
      <c r="AT173" t="s">
        <v>2053</v>
      </c>
      <c r="AU173" t="s">
        <v>2053</v>
      </c>
      <c r="AV173" t="s">
        <v>2053</v>
      </c>
      <c r="AW173" t="s">
        <v>2053</v>
      </c>
      <c r="AX173" t="s">
        <v>2053</v>
      </c>
      <c r="AY173" t="s">
        <v>2053</v>
      </c>
      <c r="AZ173" t="s">
        <v>2053</v>
      </c>
    </row>
    <row r="174" spans="1:52" x14ac:dyDescent="0.2">
      <c r="A174" t="s">
        <v>789</v>
      </c>
      <c r="B174">
        <v>90001</v>
      </c>
      <c r="C174" t="s">
        <v>895</v>
      </c>
      <c r="D174">
        <v>58</v>
      </c>
      <c r="E174">
        <v>1000000000</v>
      </c>
      <c r="F174">
        <v>1000000000</v>
      </c>
      <c r="G174">
        <v>1000000000</v>
      </c>
      <c r="H174">
        <v>1000000000</v>
      </c>
      <c r="I174">
        <v>1000000000</v>
      </c>
      <c r="J174">
        <v>1000000000</v>
      </c>
      <c r="K174">
        <v>1000000000</v>
      </c>
      <c r="L174">
        <v>1000000000</v>
      </c>
      <c r="M174">
        <v>1000000000</v>
      </c>
      <c r="N174" t="s">
        <v>2053</v>
      </c>
      <c r="O174" t="s">
        <v>896</v>
      </c>
      <c r="P174">
        <v>14</v>
      </c>
      <c r="Q174">
        <v>1000000000</v>
      </c>
      <c r="R174">
        <v>1000000000</v>
      </c>
      <c r="S174">
        <v>1000000000</v>
      </c>
      <c r="T174" t="s">
        <v>895</v>
      </c>
      <c r="U174">
        <v>58</v>
      </c>
      <c r="V174">
        <v>1000000000</v>
      </c>
      <c r="W174">
        <v>1000000000</v>
      </c>
      <c r="X174">
        <v>1000000000</v>
      </c>
      <c r="Y174">
        <v>1000000000</v>
      </c>
      <c r="Z174">
        <v>1000000000</v>
      </c>
      <c r="AA174">
        <v>1000000000</v>
      </c>
      <c r="AB174">
        <v>1000000000</v>
      </c>
      <c r="AC174">
        <v>1000000000</v>
      </c>
      <c r="AD174">
        <v>1000000000</v>
      </c>
      <c r="AE174">
        <v>1000000000</v>
      </c>
      <c r="AF174" t="s">
        <v>2053</v>
      </c>
      <c r="AG174" t="s">
        <v>2053</v>
      </c>
      <c r="AH174">
        <v>1</v>
      </c>
      <c r="AI174">
        <v>10</v>
      </c>
      <c r="AJ174">
        <v>30</v>
      </c>
      <c r="AK174" t="s">
        <v>2053</v>
      </c>
      <c r="AL174" t="s">
        <v>2053</v>
      </c>
      <c r="AM174" t="s">
        <v>2053</v>
      </c>
      <c r="AN174" t="s">
        <v>2053</v>
      </c>
      <c r="AO174" t="s">
        <v>2053</v>
      </c>
      <c r="AP174" t="s">
        <v>2053</v>
      </c>
      <c r="AQ174" t="s">
        <v>2053</v>
      </c>
      <c r="AR174" t="s">
        <v>2053</v>
      </c>
      <c r="AS174" t="s">
        <v>2053</v>
      </c>
      <c r="AT174" t="s">
        <v>2053</v>
      </c>
      <c r="AU174" t="s">
        <v>2053</v>
      </c>
      <c r="AV174" t="s">
        <v>2053</v>
      </c>
      <c r="AW174" t="s">
        <v>2053</v>
      </c>
      <c r="AX174" t="s">
        <v>2053</v>
      </c>
      <c r="AY174" t="s">
        <v>2053</v>
      </c>
      <c r="AZ174" t="s">
        <v>2053</v>
      </c>
    </row>
    <row r="175" spans="1:52" x14ac:dyDescent="0.2">
      <c r="A175" t="s">
        <v>267</v>
      </c>
      <c r="B175">
        <v>90002</v>
      </c>
      <c r="C175" t="s">
        <v>895</v>
      </c>
      <c r="D175">
        <v>58</v>
      </c>
      <c r="E175">
        <v>1000000000</v>
      </c>
      <c r="F175">
        <v>1000000000</v>
      </c>
      <c r="G175">
        <v>1000000000</v>
      </c>
      <c r="H175">
        <v>1000000000</v>
      </c>
      <c r="I175">
        <v>1000000000</v>
      </c>
      <c r="J175">
        <v>1000000000</v>
      </c>
      <c r="K175">
        <v>1000000000</v>
      </c>
      <c r="L175">
        <v>1000000000</v>
      </c>
      <c r="M175">
        <v>1000000000</v>
      </c>
      <c r="N175" t="s">
        <v>2053</v>
      </c>
      <c r="O175" t="s">
        <v>896</v>
      </c>
      <c r="P175">
        <v>14</v>
      </c>
      <c r="Q175">
        <v>1000000000</v>
      </c>
      <c r="R175">
        <v>1000000000</v>
      </c>
      <c r="S175">
        <v>1000000000</v>
      </c>
      <c r="T175" t="s">
        <v>895</v>
      </c>
      <c r="U175">
        <v>58</v>
      </c>
      <c r="V175">
        <v>1000000000</v>
      </c>
      <c r="W175">
        <v>1000000000</v>
      </c>
      <c r="X175">
        <v>1000000000</v>
      </c>
      <c r="Y175">
        <v>1000000000</v>
      </c>
      <c r="Z175">
        <v>1000000000</v>
      </c>
      <c r="AA175">
        <v>1000000000</v>
      </c>
      <c r="AB175">
        <v>1000000000</v>
      </c>
      <c r="AC175">
        <v>1000000000</v>
      </c>
      <c r="AD175">
        <v>1000000000</v>
      </c>
      <c r="AE175">
        <v>1000000000</v>
      </c>
      <c r="AF175" t="s">
        <v>2053</v>
      </c>
      <c r="AG175" t="s">
        <v>2053</v>
      </c>
      <c r="AH175">
        <v>1</v>
      </c>
      <c r="AI175">
        <v>10</v>
      </c>
      <c r="AJ175">
        <v>30</v>
      </c>
      <c r="AK175" t="s">
        <v>2053</v>
      </c>
      <c r="AL175" t="s">
        <v>2053</v>
      </c>
      <c r="AM175" t="s">
        <v>2053</v>
      </c>
      <c r="AN175" t="s">
        <v>2053</v>
      </c>
      <c r="AO175" t="s">
        <v>2053</v>
      </c>
      <c r="AP175" t="s">
        <v>2053</v>
      </c>
      <c r="AQ175" t="s">
        <v>2053</v>
      </c>
      <c r="AR175" t="s">
        <v>2053</v>
      </c>
      <c r="AS175" t="s">
        <v>2053</v>
      </c>
      <c r="AT175" t="s">
        <v>2053</v>
      </c>
      <c r="AU175" t="s">
        <v>2053</v>
      </c>
      <c r="AV175" t="s">
        <v>2053</v>
      </c>
      <c r="AW175" t="s">
        <v>2053</v>
      </c>
      <c r="AX175" t="s">
        <v>2053</v>
      </c>
      <c r="AY175" t="s">
        <v>2053</v>
      </c>
      <c r="AZ175" t="s">
        <v>2053</v>
      </c>
    </row>
    <row r="176" spans="1:52" x14ac:dyDescent="0.2">
      <c r="A176" t="s">
        <v>854</v>
      </c>
      <c r="B176">
        <v>313</v>
      </c>
      <c r="C176" t="s">
        <v>895</v>
      </c>
      <c r="D176">
        <v>58</v>
      </c>
      <c r="E176">
        <v>1000000000</v>
      </c>
      <c r="F176">
        <v>100</v>
      </c>
      <c r="G176">
        <v>100</v>
      </c>
      <c r="H176">
        <v>100</v>
      </c>
      <c r="I176">
        <v>100</v>
      </c>
      <c r="J176">
        <v>100</v>
      </c>
      <c r="K176">
        <v>1000000000</v>
      </c>
      <c r="L176">
        <v>1000000000</v>
      </c>
      <c r="M176">
        <v>100</v>
      </c>
      <c r="N176" t="s">
        <v>2053</v>
      </c>
      <c r="O176" t="s">
        <v>2053</v>
      </c>
      <c r="P176" t="s">
        <v>2053</v>
      </c>
      <c r="Q176">
        <v>1000000000</v>
      </c>
      <c r="R176">
        <v>1000000000</v>
      </c>
      <c r="S176">
        <v>1000000000</v>
      </c>
      <c r="T176" t="s">
        <v>895</v>
      </c>
      <c r="U176">
        <v>58</v>
      </c>
      <c r="V176">
        <v>1000000000</v>
      </c>
      <c r="W176">
        <v>1000000000</v>
      </c>
      <c r="X176">
        <v>100</v>
      </c>
      <c r="Y176">
        <v>100</v>
      </c>
      <c r="Z176">
        <v>100</v>
      </c>
      <c r="AA176">
        <v>1000000000</v>
      </c>
      <c r="AB176">
        <v>1000000000</v>
      </c>
      <c r="AC176">
        <v>100</v>
      </c>
      <c r="AD176">
        <v>100</v>
      </c>
      <c r="AE176">
        <v>100</v>
      </c>
      <c r="AF176">
        <v>1</v>
      </c>
      <c r="AG176" t="s">
        <v>2053</v>
      </c>
      <c r="AH176" t="s">
        <v>2053</v>
      </c>
      <c r="AI176" t="s">
        <v>2053</v>
      </c>
      <c r="AJ176">
        <v>100</v>
      </c>
      <c r="AK176" t="s">
        <v>2053</v>
      </c>
      <c r="AL176" t="s">
        <v>2053</v>
      </c>
      <c r="AM176" t="s">
        <v>2053</v>
      </c>
      <c r="AN176" t="s">
        <v>2053</v>
      </c>
      <c r="AO176" t="s">
        <v>2053</v>
      </c>
      <c r="AP176" t="s">
        <v>2053</v>
      </c>
      <c r="AQ176" t="s">
        <v>2053</v>
      </c>
      <c r="AR176" t="s">
        <v>2053</v>
      </c>
      <c r="AS176" t="s">
        <v>2053</v>
      </c>
      <c r="AT176" t="s">
        <v>2053</v>
      </c>
      <c r="AU176" t="s">
        <v>2053</v>
      </c>
      <c r="AV176" t="s">
        <v>2053</v>
      </c>
      <c r="AW176" t="s">
        <v>2053</v>
      </c>
      <c r="AX176" t="s">
        <v>2053</v>
      </c>
      <c r="AY176" t="s">
        <v>2053</v>
      </c>
      <c r="AZ176" t="s">
        <v>2053</v>
      </c>
    </row>
    <row r="177" spans="1:52" x14ac:dyDescent="0.2">
      <c r="A177" t="s">
        <v>855</v>
      </c>
      <c r="B177">
        <v>542</v>
      </c>
      <c r="C177" t="s">
        <v>895</v>
      </c>
      <c r="D177">
        <v>58</v>
      </c>
      <c r="E177">
        <v>1000000000</v>
      </c>
      <c r="F177">
        <v>2</v>
      </c>
      <c r="G177">
        <v>2</v>
      </c>
      <c r="H177">
        <v>150</v>
      </c>
      <c r="I177">
        <v>150</v>
      </c>
      <c r="J177">
        <v>150</v>
      </c>
      <c r="K177">
        <v>1000000000</v>
      </c>
      <c r="L177">
        <v>1000000000</v>
      </c>
      <c r="M177">
        <v>150</v>
      </c>
      <c r="N177" t="s">
        <v>2053</v>
      </c>
      <c r="O177" t="s">
        <v>896</v>
      </c>
      <c r="P177">
        <v>14</v>
      </c>
      <c r="Q177">
        <v>1000000000</v>
      </c>
      <c r="R177">
        <v>1000000000</v>
      </c>
      <c r="S177">
        <v>15000</v>
      </c>
      <c r="T177" t="s">
        <v>895</v>
      </c>
      <c r="U177">
        <v>58</v>
      </c>
      <c r="V177">
        <v>1000000000</v>
      </c>
      <c r="W177">
        <v>2</v>
      </c>
      <c r="X177">
        <v>1000000000</v>
      </c>
      <c r="Y177">
        <v>45</v>
      </c>
      <c r="Z177">
        <v>45</v>
      </c>
      <c r="AA177">
        <v>1000000000</v>
      </c>
      <c r="AB177">
        <v>1000000000</v>
      </c>
      <c r="AC177">
        <v>2</v>
      </c>
      <c r="AD177">
        <v>1000000000</v>
      </c>
      <c r="AE177">
        <v>2</v>
      </c>
      <c r="AF177" t="s">
        <v>2053</v>
      </c>
      <c r="AG177" t="s">
        <v>2053</v>
      </c>
      <c r="AH177">
        <v>1</v>
      </c>
      <c r="AI177">
        <v>2</v>
      </c>
      <c r="AJ177">
        <v>30</v>
      </c>
      <c r="AK177" t="s">
        <v>2053</v>
      </c>
      <c r="AL177" t="s">
        <v>2053</v>
      </c>
      <c r="AM177" t="s">
        <v>2053</v>
      </c>
      <c r="AN177" t="s">
        <v>2053</v>
      </c>
      <c r="AO177" t="s">
        <v>2053</v>
      </c>
      <c r="AP177" t="s">
        <v>2053</v>
      </c>
      <c r="AQ177" t="s">
        <v>2053</v>
      </c>
      <c r="AR177" t="s">
        <v>2053</v>
      </c>
      <c r="AS177" t="s">
        <v>2053</v>
      </c>
      <c r="AT177" t="s">
        <v>2053</v>
      </c>
      <c r="AU177" t="s">
        <v>2053</v>
      </c>
      <c r="AV177" t="s">
        <v>2053</v>
      </c>
      <c r="AW177" t="s">
        <v>2053</v>
      </c>
      <c r="AX177" t="s">
        <v>2053</v>
      </c>
      <c r="AY177" t="s">
        <v>2053</v>
      </c>
      <c r="AZ177" t="s">
        <v>2053</v>
      </c>
    </row>
    <row r="178" spans="1:52" x14ac:dyDescent="0.2">
      <c r="A178" t="s">
        <v>856</v>
      </c>
      <c r="B178">
        <v>1451</v>
      </c>
      <c r="C178" t="s">
        <v>895</v>
      </c>
      <c r="D178">
        <v>58</v>
      </c>
      <c r="E178">
        <v>1000000000</v>
      </c>
      <c r="F178">
        <v>0.15</v>
      </c>
      <c r="G178">
        <v>0.15</v>
      </c>
      <c r="H178">
        <v>1</v>
      </c>
      <c r="I178">
        <v>11</v>
      </c>
      <c r="J178">
        <v>11</v>
      </c>
      <c r="K178">
        <v>1000000000</v>
      </c>
      <c r="L178">
        <v>1000000000</v>
      </c>
      <c r="M178">
        <v>11</v>
      </c>
      <c r="N178" t="s">
        <v>2053</v>
      </c>
      <c r="O178" t="s">
        <v>896</v>
      </c>
      <c r="P178">
        <v>14</v>
      </c>
      <c r="Q178">
        <v>1000000000</v>
      </c>
      <c r="R178">
        <v>1000000000</v>
      </c>
      <c r="S178">
        <v>30</v>
      </c>
      <c r="T178" t="s">
        <v>895</v>
      </c>
      <c r="U178">
        <v>58</v>
      </c>
      <c r="V178">
        <v>1000000000</v>
      </c>
      <c r="W178">
        <v>0.15</v>
      </c>
      <c r="X178">
        <v>1000000000</v>
      </c>
      <c r="Y178">
        <v>0.5</v>
      </c>
      <c r="Z178">
        <v>0.5</v>
      </c>
      <c r="AA178">
        <v>1000000000</v>
      </c>
      <c r="AB178">
        <v>1000000000</v>
      </c>
      <c r="AC178">
        <v>0.15</v>
      </c>
      <c r="AD178">
        <v>1000000000</v>
      </c>
      <c r="AE178">
        <v>0.15</v>
      </c>
      <c r="AF178" t="s">
        <v>2053</v>
      </c>
      <c r="AG178" t="s">
        <v>2053</v>
      </c>
      <c r="AH178">
        <v>1</v>
      </c>
      <c r="AI178">
        <v>2</v>
      </c>
      <c r="AJ178">
        <v>30</v>
      </c>
      <c r="AK178" t="s">
        <v>2053</v>
      </c>
      <c r="AL178" t="s">
        <v>2053</v>
      </c>
      <c r="AM178" t="s">
        <v>2053</v>
      </c>
      <c r="AN178" t="s">
        <v>2053</v>
      </c>
      <c r="AO178" t="s">
        <v>2053</v>
      </c>
      <c r="AP178" t="s">
        <v>2053</v>
      </c>
      <c r="AQ178" t="s">
        <v>2053</v>
      </c>
      <c r="AR178" t="s">
        <v>2053</v>
      </c>
      <c r="AS178" t="s">
        <v>2053</v>
      </c>
      <c r="AT178" t="s">
        <v>2053</v>
      </c>
      <c r="AU178" t="s">
        <v>2053</v>
      </c>
      <c r="AV178" t="s">
        <v>2053</v>
      </c>
      <c r="AW178" t="s">
        <v>2053</v>
      </c>
      <c r="AX178" t="s">
        <v>2053</v>
      </c>
      <c r="AY178" t="s">
        <v>2053</v>
      </c>
      <c r="AZ178" t="s">
        <v>2053</v>
      </c>
    </row>
    <row r="179" spans="1:52" x14ac:dyDescent="0.2">
      <c r="A179" t="s">
        <v>857</v>
      </c>
      <c r="B179">
        <v>1544</v>
      </c>
      <c r="C179" t="s">
        <v>895</v>
      </c>
      <c r="D179">
        <v>58</v>
      </c>
      <c r="E179">
        <v>1000000000</v>
      </c>
      <c r="F179">
        <v>0.45</v>
      </c>
      <c r="G179">
        <v>0.45</v>
      </c>
      <c r="H179">
        <v>2</v>
      </c>
      <c r="I179">
        <v>7</v>
      </c>
      <c r="J179">
        <v>7</v>
      </c>
      <c r="K179">
        <v>1000000000</v>
      </c>
      <c r="L179">
        <v>1000000000</v>
      </c>
      <c r="M179">
        <v>7</v>
      </c>
      <c r="N179" t="s">
        <v>2053</v>
      </c>
      <c r="O179" t="s">
        <v>896</v>
      </c>
      <c r="P179">
        <v>14</v>
      </c>
      <c r="Q179">
        <v>1000000000</v>
      </c>
      <c r="R179">
        <v>1000000000</v>
      </c>
      <c r="S179">
        <v>300</v>
      </c>
      <c r="T179" t="s">
        <v>895</v>
      </c>
      <c r="U179">
        <v>58</v>
      </c>
      <c r="V179">
        <v>1000000000</v>
      </c>
      <c r="W179">
        <v>0.45</v>
      </c>
      <c r="X179">
        <v>1000000000</v>
      </c>
      <c r="Y179">
        <v>2</v>
      </c>
      <c r="Z179">
        <v>2</v>
      </c>
      <c r="AA179">
        <v>1000000000</v>
      </c>
      <c r="AB179">
        <v>1000000000</v>
      </c>
      <c r="AC179">
        <v>0.45</v>
      </c>
      <c r="AD179">
        <v>1000000000</v>
      </c>
      <c r="AE179">
        <v>0.45</v>
      </c>
      <c r="AF179" t="s">
        <v>2053</v>
      </c>
      <c r="AG179" t="s">
        <v>2053</v>
      </c>
      <c r="AH179">
        <v>1</v>
      </c>
      <c r="AI179">
        <v>2</v>
      </c>
      <c r="AJ179">
        <v>30</v>
      </c>
      <c r="AK179" t="s">
        <v>2053</v>
      </c>
      <c r="AL179" t="s">
        <v>2053</v>
      </c>
      <c r="AM179" t="s">
        <v>2053</v>
      </c>
      <c r="AN179" t="s">
        <v>2053</v>
      </c>
      <c r="AO179" t="s">
        <v>2053</v>
      </c>
      <c r="AP179" t="s">
        <v>2053</v>
      </c>
      <c r="AQ179" t="s">
        <v>2053</v>
      </c>
      <c r="AR179" t="s">
        <v>2053</v>
      </c>
      <c r="AS179" t="s">
        <v>2053</v>
      </c>
      <c r="AT179" t="s">
        <v>2053</v>
      </c>
      <c r="AU179" t="s">
        <v>2053</v>
      </c>
      <c r="AV179" t="s">
        <v>2053</v>
      </c>
      <c r="AW179" t="s">
        <v>2053</v>
      </c>
      <c r="AX179" t="s">
        <v>2053</v>
      </c>
      <c r="AY179" t="s">
        <v>2053</v>
      </c>
      <c r="AZ179" t="s">
        <v>2053</v>
      </c>
    </row>
    <row r="180" spans="1:52" x14ac:dyDescent="0.2">
      <c r="A180" t="s">
        <v>858</v>
      </c>
      <c r="B180">
        <v>1546</v>
      </c>
      <c r="C180" t="s">
        <v>895</v>
      </c>
      <c r="D180">
        <v>58</v>
      </c>
      <c r="E180">
        <v>1000000000</v>
      </c>
      <c r="F180">
        <v>1.5</v>
      </c>
      <c r="G180">
        <v>1.5</v>
      </c>
      <c r="H180">
        <v>8.8000000000000007</v>
      </c>
      <c r="I180">
        <v>8.8000000000000007</v>
      </c>
      <c r="J180">
        <v>8.8000000000000007</v>
      </c>
      <c r="K180">
        <v>1000000000</v>
      </c>
      <c r="L180">
        <v>1000000000</v>
      </c>
      <c r="M180">
        <v>8.8000000000000007</v>
      </c>
      <c r="N180" t="s">
        <v>2053</v>
      </c>
      <c r="O180" t="s">
        <v>896</v>
      </c>
      <c r="P180">
        <v>14</v>
      </c>
      <c r="Q180">
        <v>1000000000</v>
      </c>
      <c r="R180">
        <v>1000000000</v>
      </c>
      <c r="S180">
        <v>5000</v>
      </c>
      <c r="T180" t="s">
        <v>895</v>
      </c>
      <c r="U180">
        <v>58</v>
      </c>
      <c r="V180">
        <v>1000000000</v>
      </c>
      <c r="W180">
        <v>1.5</v>
      </c>
      <c r="X180">
        <v>1000000000</v>
      </c>
      <c r="Y180">
        <v>90</v>
      </c>
      <c r="Z180">
        <v>90</v>
      </c>
      <c r="AA180">
        <v>1000000000</v>
      </c>
      <c r="AB180">
        <v>1000000000</v>
      </c>
      <c r="AC180">
        <v>1.5</v>
      </c>
      <c r="AD180">
        <v>1000000000</v>
      </c>
      <c r="AE180">
        <v>1.5</v>
      </c>
      <c r="AF180" t="s">
        <v>2053</v>
      </c>
      <c r="AG180" t="s">
        <v>2053</v>
      </c>
      <c r="AH180">
        <v>1</v>
      </c>
      <c r="AI180">
        <v>2</v>
      </c>
      <c r="AJ180">
        <v>30</v>
      </c>
      <c r="AK180" t="s">
        <v>2053</v>
      </c>
      <c r="AL180" t="s">
        <v>2053</v>
      </c>
      <c r="AM180" t="s">
        <v>2053</v>
      </c>
      <c r="AN180" t="s">
        <v>2053</v>
      </c>
      <c r="AO180" t="s">
        <v>2053</v>
      </c>
      <c r="AP180" t="s">
        <v>2053</v>
      </c>
      <c r="AQ180" t="s">
        <v>2053</v>
      </c>
      <c r="AR180" t="s">
        <v>2053</v>
      </c>
      <c r="AS180" t="s">
        <v>2053</v>
      </c>
      <c r="AT180" t="s">
        <v>2053</v>
      </c>
      <c r="AU180" t="s">
        <v>2053</v>
      </c>
      <c r="AV180" t="s">
        <v>2053</v>
      </c>
      <c r="AW180" t="s">
        <v>2053</v>
      </c>
      <c r="AX180" t="s">
        <v>2053</v>
      </c>
      <c r="AY180" t="s">
        <v>2053</v>
      </c>
      <c r="AZ180" t="s">
        <v>2053</v>
      </c>
    </row>
    <row r="181" spans="1:52" x14ac:dyDescent="0.2">
      <c r="A181" t="s">
        <v>859</v>
      </c>
      <c r="B181">
        <v>254</v>
      </c>
      <c r="C181" t="s">
        <v>895</v>
      </c>
      <c r="D181">
        <v>58</v>
      </c>
      <c r="E181">
        <v>1000000000</v>
      </c>
      <c r="F181">
        <v>0.1</v>
      </c>
      <c r="G181">
        <v>0.1</v>
      </c>
      <c r="H181">
        <v>0.1</v>
      </c>
      <c r="I181">
        <v>1000000000</v>
      </c>
      <c r="J181">
        <v>1000000000</v>
      </c>
      <c r="K181">
        <v>1000000000</v>
      </c>
      <c r="L181">
        <v>1000000000</v>
      </c>
      <c r="M181">
        <v>1000000000</v>
      </c>
      <c r="N181" t="s">
        <v>2053</v>
      </c>
      <c r="O181" t="s">
        <v>896</v>
      </c>
      <c r="P181">
        <v>14</v>
      </c>
      <c r="Q181">
        <v>1000000000</v>
      </c>
      <c r="R181">
        <v>1000000000</v>
      </c>
      <c r="S181">
        <v>1000000000</v>
      </c>
      <c r="T181" t="s">
        <v>895</v>
      </c>
      <c r="U181">
        <v>58</v>
      </c>
      <c r="V181">
        <v>1000000000</v>
      </c>
      <c r="W181">
        <v>0.1</v>
      </c>
      <c r="X181">
        <v>1000000000</v>
      </c>
      <c r="Y181">
        <v>1000000000</v>
      </c>
      <c r="Z181">
        <v>1000000000</v>
      </c>
      <c r="AA181">
        <v>1000000000</v>
      </c>
      <c r="AB181">
        <v>1000000000</v>
      </c>
      <c r="AC181">
        <v>0.1</v>
      </c>
      <c r="AD181">
        <v>1000000000</v>
      </c>
      <c r="AE181">
        <v>0.1</v>
      </c>
      <c r="AF181" t="s">
        <v>2053</v>
      </c>
      <c r="AG181" t="s">
        <v>2053</v>
      </c>
      <c r="AH181">
        <v>1</v>
      </c>
      <c r="AI181">
        <v>2</v>
      </c>
      <c r="AJ181">
        <v>30</v>
      </c>
      <c r="AK181" t="s">
        <v>2053</v>
      </c>
      <c r="AL181" t="s">
        <v>2053</v>
      </c>
      <c r="AM181" t="s">
        <v>2053</v>
      </c>
      <c r="AN181" t="s">
        <v>2053</v>
      </c>
      <c r="AO181" t="s">
        <v>2053</v>
      </c>
      <c r="AP181" t="s">
        <v>2053</v>
      </c>
      <c r="AQ181" t="s">
        <v>2053</v>
      </c>
      <c r="AR181" t="s">
        <v>2053</v>
      </c>
      <c r="AS181" t="s">
        <v>2053</v>
      </c>
      <c r="AT181" t="s">
        <v>2053</v>
      </c>
      <c r="AU181" t="s">
        <v>2053</v>
      </c>
      <c r="AV181" t="s">
        <v>2053</v>
      </c>
      <c r="AW181" t="s">
        <v>2053</v>
      </c>
      <c r="AX181" t="s">
        <v>2053</v>
      </c>
      <c r="AY181" t="s">
        <v>2053</v>
      </c>
      <c r="AZ181" t="s">
        <v>2053</v>
      </c>
    </row>
    <row r="182" spans="1:52" x14ac:dyDescent="0.2">
      <c r="A182" t="s">
        <v>860</v>
      </c>
      <c r="B182">
        <v>785</v>
      </c>
      <c r="C182" t="s">
        <v>895</v>
      </c>
      <c r="D182">
        <v>58</v>
      </c>
      <c r="E182">
        <v>1000000000</v>
      </c>
      <c r="F182">
        <v>0.1</v>
      </c>
      <c r="G182">
        <v>0.1</v>
      </c>
      <c r="H182">
        <v>0.1</v>
      </c>
      <c r="I182">
        <v>1000000000</v>
      </c>
      <c r="J182">
        <v>1000000000</v>
      </c>
      <c r="K182">
        <v>1000000000</v>
      </c>
      <c r="L182">
        <v>1000000000</v>
      </c>
      <c r="M182">
        <v>1000000000</v>
      </c>
      <c r="N182" t="s">
        <v>2053</v>
      </c>
      <c r="O182" t="s">
        <v>896</v>
      </c>
      <c r="P182">
        <v>14</v>
      </c>
      <c r="Q182">
        <v>1000000000</v>
      </c>
      <c r="R182">
        <v>1000000000</v>
      </c>
      <c r="S182">
        <v>1000000000</v>
      </c>
      <c r="T182" t="s">
        <v>895</v>
      </c>
      <c r="U182">
        <v>58</v>
      </c>
      <c r="V182">
        <v>1000000000</v>
      </c>
      <c r="W182">
        <v>0.1</v>
      </c>
      <c r="X182">
        <v>1000000000</v>
      </c>
      <c r="Y182">
        <v>1000000000</v>
      </c>
      <c r="Z182">
        <v>1000000000</v>
      </c>
      <c r="AA182">
        <v>1000000000</v>
      </c>
      <c r="AB182">
        <v>1000000000</v>
      </c>
      <c r="AC182">
        <v>0.1</v>
      </c>
      <c r="AD182">
        <v>1000000000</v>
      </c>
      <c r="AE182">
        <v>0.1</v>
      </c>
      <c r="AF182" t="s">
        <v>2053</v>
      </c>
      <c r="AG182" t="s">
        <v>2053</v>
      </c>
      <c r="AH182">
        <v>1</v>
      </c>
      <c r="AI182">
        <v>2</v>
      </c>
      <c r="AJ182">
        <v>30</v>
      </c>
      <c r="AK182" t="s">
        <v>2053</v>
      </c>
      <c r="AL182" t="s">
        <v>2053</v>
      </c>
      <c r="AM182" t="s">
        <v>2053</v>
      </c>
      <c r="AN182" t="s">
        <v>2053</v>
      </c>
      <c r="AO182" t="s">
        <v>2053</v>
      </c>
      <c r="AP182" t="s">
        <v>2053</v>
      </c>
      <c r="AQ182" t="s">
        <v>2053</v>
      </c>
      <c r="AR182" t="s">
        <v>2053</v>
      </c>
      <c r="AS182" t="s">
        <v>2053</v>
      </c>
      <c r="AT182" t="s">
        <v>2053</v>
      </c>
      <c r="AU182" t="s">
        <v>2053</v>
      </c>
      <c r="AV182" t="s">
        <v>2053</v>
      </c>
      <c r="AW182" t="s">
        <v>2053</v>
      </c>
      <c r="AX182" t="s">
        <v>2053</v>
      </c>
      <c r="AY182" t="s">
        <v>2053</v>
      </c>
      <c r="AZ182" t="s">
        <v>2053</v>
      </c>
    </row>
    <row r="183" spans="1:52" x14ac:dyDescent="0.2">
      <c r="A183" t="s">
        <v>2053</v>
      </c>
      <c r="B183" t="s">
        <v>2053</v>
      </c>
      <c r="C183" t="s">
        <v>2053</v>
      </c>
      <c r="D183" t="s">
        <v>2053</v>
      </c>
      <c r="E183" t="s">
        <v>2053</v>
      </c>
      <c r="F183" t="s">
        <v>2053</v>
      </c>
      <c r="G183" t="s">
        <v>2053</v>
      </c>
      <c r="H183" t="s">
        <v>2053</v>
      </c>
      <c r="I183" t="s">
        <v>2053</v>
      </c>
      <c r="J183" t="s">
        <v>2053</v>
      </c>
      <c r="K183" t="s">
        <v>2053</v>
      </c>
      <c r="L183" t="s">
        <v>2053</v>
      </c>
      <c r="M183" t="s">
        <v>2053</v>
      </c>
      <c r="N183" t="s">
        <v>2053</v>
      </c>
      <c r="O183" t="s">
        <v>2053</v>
      </c>
      <c r="P183" t="s">
        <v>2053</v>
      </c>
      <c r="Q183" t="s">
        <v>2053</v>
      </c>
      <c r="R183" t="s">
        <v>2053</v>
      </c>
      <c r="S183" t="s">
        <v>2053</v>
      </c>
      <c r="T183" t="s">
        <v>2053</v>
      </c>
      <c r="U183" t="s">
        <v>2053</v>
      </c>
      <c r="V183" t="s">
        <v>2053</v>
      </c>
      <c r="W183" t="s">
        <v>2053</v>
      </c>
      <c r="X183" t="s">
        <v>2053</v>
      </c>
      <c r="Y183" t="s">
        <v>2053</v>
      </c>
      <c r="Z183" t="s">
        <v>2053</v>
      </c>
      <c r="AA183" t="s">
        <v>2053</v>
      </c>
      <c r="AB183" t="s">
        <v>2053</v>
      </c>
      <c r="AC183" t="s">
        <v>2053</v>
      </c>
      <c r="AD183" t="s">
        <v>2053</v>
      </c>
      <c r="AE183" t="s">
        <v>2053</v>
      </c>
      <c r="AF183" t="s">
        <v>2053</v>
      </c>
      <c r="AG183" t="s">
        <v>2053</v>
      </c>
      <c r="AH183" t="s">
        <v>2053</v>
      </c>
      <c r="AI183" t="s">
        <v>2053</v>
      </c>
      <c r="AJ183" t="s">
        <v>2053</v>
      </c>
      <c r="AK183" t="s">
        <v>2053</v>
      </c>
      <c r="AL183" t="s">
        <v>2053</v>
      </c>
      <c r="AM183" t="s">
        <v>2053</v>
      </c>
      <c r="AN183" t="s">
        <v>2053</v>
      </c>
      <c r="AO183" t="s">
        <v>2053</v>
      </c>
      <c r="AP183" t="s">
        <v>2053</v>
      </c>
      <c r="AQ183" t="s">
        <v>2053</v>
      </c>
      <c r="AR183" t="s">
        <v>2053</v>
      </c>
      <c r="AS183" t="s">
        <v>2053</v>
      </c>
      <c r="AT183" t="s">
        <v>2053</v>
      </c>
      <c r="AU183" t="s">
        <v>2053</v>
      </c>
      <c r="AV183" t="s">
        <v>2053</v>
      </c>
      <c r="AW183" t="s">
        <v>2053</v>
      </c>
      <c r="AX183" t="s">
        <v>2053</v>
      </c>
      <c r="AY183" t="s">
        <v>2053</v>
      </c>
      <c r="AZ183" t="s">
        <v>2053</v>
      </c>
    </row>
    <row r="184" spans="1:52" x14ac:dyDescent="0.2">
      <c r="A184" t="s">
        <v>2053</v>
      </c>
      <c r="B184" t="s">
        <v>2053</v>
      </c>
      <c r="C184" t="s">
        <v>2053</v>
      </c>
      <c r="D184" t="s">
        <v>2053</v>
      </c>
      <c r="E184" t="s">
        <v>2053</v>
      </c>
      <c r="F184" t="s">
        <v>2053</v>
      </c>
      <c r="G184" t="s">
        <v>2053</v>
      </c>
      <c r="H184" t="s">
        <v>2053</v>
      </c>
      <c r="I184" t="s">
        <v>2053</v>
      </c>
      <c r="J184" t="s">
        <v>2053</v>
      </c>
      <c r="K184" t="s">
        <v>2053</v>
      </c>
      <c r="L184" t="s">
        <v>2053</v>
      </c>
      <c r="M184" t="s">
        <v>2053</v>
      </c>
      <c r="N184" t="s">
        <v>2053</v>
      </c>
      <c r="O184" t="s">
        <v>2053</v>
      </c>
      <c r="P184" t="s">
        <v>2053</v>
      </c>
      <c r="Q184" t="s">
        <v>2053</v>
      </c>
      <c r="R184" t="s">
        <v>2053</v>
      </c>
      <c r="S184" t="s">
        <v>2053</v>
      </c>
      <c r="T184" t="s">
        <v>2053</v>
      </c>
      <c r="U184" t="s">
        <v>2053</v>
      </c>
      <c r="V184" t="s">
        <v>2053</v>
      </c>
      <c r="W184" t="s">
        <v>2053</v>
      </c>
      <c r="X184" t="s">
        <v>2053</v>
      </c>
      <c r="Y184" t="s">
        <v>2053</v>
      </c>
      <c r="Z184" t="s">
        <v>2053</v>
      </c>
      <c r="AA184" t="s">
        <v>2053</v>
      </c>
      <c r="AB184" t="s">
        <v>2053</v>
      </c>
      <c r="AC184" t="s">
        <v>2053</v>
      </c>
      <c r="AD184" t="s">
        <v>2053</v>
      </c>
      <c r="AE184" t="s">
        <v>2053</v>
      </c>
      <c r="AF184" t="s">
        <v>2053</v>
      </c>
      <c r="AG184" t="s">
        <v>2053</v>
      </c>
      <c r="AH184" t="s">
        <v>2053</v>
      </c>
      <c r="AI184" t="s">
        <v>2053</v>
      </c>
      <c r="AJ184" t="s">
        <v>2053</v>
      </c>
      <c r="AK184" t="s">
        <v>2053</v>
      </c>
      <c r="AL184" t="s">
        <v>2053</v>
      </c>
      <c r="AM184" t="s">
        <v>2053</v>
      </c>
      <c r="AN184" t="s">
        <v>2053</v>
      </c>
      <c r="AO184" t="s">
        <v>2053</v>
      </c>
      <c r="AP184" t="s">
        <v>2053</v>
      </c>
      <c r="AQ184" t="s">
        <v>2053</v>
      </c>
      <c r="AR184" t="s">
        <v>2053</v>
      </c>
      <c r="AS184" t="s">
        <v>2053</v>
      </c>
      <c r="AT184" t="s">
        <v>2053</v>
      </c>
      <c r="AU184" t="s">
        <v>2053</v>
      </c>
      <c r="AV184" t="s">
        <v>2053</v>
      </c>
      <c r="AW184" t="s">
        <v>2053</v>
      </c>
      <c r="AX184" t="s">
        <v>2053</v>
      </c>
      <c r="AY184" t="s">
        <v>2053</v>
      </c>
      <c r="AZ184" t="s">
        <v>2053</v>
      </c>
    </row>
    <row r="185" spans="1:52" x14ac:dyDescent="0.2">
      <c r="A185" t="s">
        <v>2053</v>
      </c>
      <c r="B185" t="s">
        <v>2053</v>
      </c>
      <c r="C185" t="s">
        <v>2053</v>
      </c>
      <c r="D185" t="s">
        <v>2053</v>
      </c>
      <c r="E185" t="s">
        <v>2053</v>
      </c>
      <c r="F185" t="s">
        <v>2053</v>
      </c>
      <c r="G185" t="s">
        <v>2053</v>
      </c>
      <c r="H185" t="s">
        <v>2053</v>
      </c>
      <c r="I185" t="s">
        <v>2053</v>
      </c>
      <c r="J185" t="s">
        <v>2053</v>
      </c>
      <c r="K185" t="s">
        <v>2053</v>
      </c>
      <c r="L185" t="s">
        <v>2053</v>
      </c>
      <c r="M185" t="s">
        <v>2053</v>
      </c>
      <c r="N185" t="s">
        <v>2053</v>
      </c>
      <c r="O185" t="s">
        <v>2053</v>
      </c>
      <c r="P185" t="s">
        <v>2053</v>
      </c>
      <c r="Q185" t="s">
        <v>2053</v>
      </c>
      <c r="R185" t="s">
        <v>2053</v>
      </c>
      <c r="S185" t="s">
        <v>2053</v>
      </c>
      <c r="T185" t="s">
        <v>2053</v>
      </c>
      <c r="U185" t="s">
        <v>2053</v>
      </c>
      <c r="V185" t="s">
        <v>2053</v>
      </c>
      <c r="W185" t="s">
        <v>2053</v>
      </c>
      <c r="X185" t="s">
        <v>2053</v>
      </c>
      <c r="Y185" t="s">
        <v>2053</v>
      </c>
      <c r="Z185" t="s">
        <v>2053</v>
      </c>
      <c r="AA185" t="s">
        <v>2053</v>
      </c>
      <c r="AB185" t="s">
        <v>2053</v>
      </c>
      <c r="AC185" t="s">
        <v>2053</v>
      </c>
      <c r="AD185" t="s">
        <v>2053</v>
      </c>
      <c r="AE185" t="s">
        <v>2053</v>
      </c>
      <c r="AF185" t="s">
        <v>2053</v>
      </c>
      <c r="AG185" t="s">
        <v>2053</v>
      </c>
      <c r="AH185" t="s">
        <v>2053</v>
      </c>
      <c r="AI185" t="s">
        <v>2053</v>
      </c>
      <c r="AJ185" t="s">
        <v>2053</v>
      </c>
      <c r="AK185" t="s">
        <v>2053</v>
      </c>
      <c r="AL185" t="s">
        <v>2053</v>
      </c>
      <c r="AM185" t="s">
        <v>2053</v>
      </c>
      <c r="AN185" t="s">
        <v>2053</v>
      </c>
      <c r="AO185" t="s">
        <v>2053</v>
      </c>
      <c r="AP185" t="s">
        <v>2053</v>
      </c>
      <c r="AQ185" t="s">
        <v>2053</v>
      </c>
      <c r="AR185" t="s">
        <v>2053</v>
      </c>
      <c r="AS185" t="s">
        <v>2053</v>
      </c>
      <c r="AT185" t="s">
        <v>2053</v>
      </c>
      <c r="AU185" t="s">
        <v>2053</v>
      </c>
      <c r="AV185" t="s">
        <v>2053</v>
      </c>
      <c r="AW185" t="s">
        <v>2053</v>
      </c>
      <c r="AX185" t="s">
        <v>2053</v>
      </c>
      <c r="AY185" t="s">
        <v>2053</v>
      </c>
      <c r="AZ185" t="s">
        <v>2053</v>
      </c>
    </row>
    <row r="186" spans="1:52" x14ac:dyDescent="0.2">
      <c r="A186" t="s">
        <v>2053</v>
      </c>
      <c r="B186" t="s">
        <v>2053</v>
      </c>
      <c r="C186" t="s">
        <v>2053</v>
      </c>
      <c r="D186" t="s">
        <v>2053</v>
      </c>
      <c r="E186" t="s">
        <v>2053</v>
      </c>
      <c r="F186" t="s">
        <v>2053</v>
      </c>
      <c r="G186" t="s">
        <v>2053</v>
      </c>
      <c r="H186" t="s">
        <v>2053</v>
      </c>
      <c r="I186" t="s">
        <v>2053</v>
      </c>
      <c r="J186" t="s">
        <v>2053</v>
      </c>
      <c r="K186" t="s">
        <v>2053</v>
      </c>
      <c r="L186" t="s">
        <v>2053</v>
      </c>
      <c r="M186" t="s">
        <v>2053</v>
      </c>
      <c r="N186" t="s">
        <v>2053</v>
      </c>
      <c r="O186" t="s">
        <v>2053</v>
      </c>
      <c r="P186" t="s">
        <v>2053</v>
      </c>
      <c r="Q186" t="s">
        <v>2053</v>
      </c>
      <c r="R186" t="s">
        <v>2053</v>
      </c>
      <c r="S186" t="s">
        <v>2053</v>
      </c>
      <c r="T186" t="s">
        <v>2053</v>
      </c>
      <c r="U186" t="s">
        <v>2053</v>
      </c>
      <c r="V186" t="s">
        <v>2053</v>
      </c>
      <c r="W186" t="s">
        <v>2053</v>
      </c>
      <c r="X186" t="s">
        <v>2053</v>
      </c>
      <c r="Y186" t="s">
        <v>2053</v>
      </c>
      <c r="Z186" t="s">
        <v>2053</v>
      </c>
      <c r="AA186" t="s">
        <v>2053</v>
      </c>
      <c r="AB186" t="s">
        <v>2053</v>
      </c>
      <c r="AC186" t="s">
        <v>2053</v>
      </c>
      <c r="AD186" t="s">
        <v>2053</v>
      </c>
      <c r="AE186" t="s">
        <v>2053</v>
      </c>
      <c r="AF186" t="s">
        <v>2053</v>
      </c>
      <c r="AG186" t="s">
        <v>2053</v>
      </c>
      <c r="AH186" t="s">
        <v>2053</v>
      </c>
      <c r="AI186" t="s">
        <v>2053</v>
      </c>
      <c r="AJ186" t="s">
        <v>2053</v>
      </c>
      <c r="AK186" t="s">
        <v>2053</v>
      </c>
      <c r="AL186" t="s">
        <v>2053</v>
      </c>
      <c r="AM186" t="s">
        <v>2053</v>
      </c>
      <c r="AN186" t="s">
        <v>2053</v>
      </c>
      <c r="AO186" t="s">
        <v>2053</v>
      </c>
      <c r="AP186" t="s">
        <v>2053</v>
      </c>
      <c r="AQ186" t="s">
        <v>2053</v>
      </c>
      <c r="AR186" t="s">
        <v>2053</v>
      </c>
      <c r="AS186" t="s">
        <v>2053</v>
      </c>
      <c r="AT186" t="s">
        <v>2053</v>
      </c>
      <c r="AU186" t="s">
        <v>2053</v>
      </c>
      <c r="AV186" t="s">
        <v>2053</v>
      </c>
      <c r="AW186" t="s">
        <v>2053</v>
      </c>
      <c r="AX186" t="s">
        <v>2053</v>
      </c>
      <c r="AY186" t="s">
        <v>2053</v>
      </c>
      <c r="AZ186" t="s">
        <v>2053</v>
      </c>
    </row>
    <row r="187" spans="1:52" x14ac:dyDescent="0.2">
      <c r="A187" t="s">
        <v>2053</v>
      </c>
      <c r="B187" t="s">
        <v>2053</v>
      </c>
      <c r="C187" t="s">
        <v>2053</v>
      </c>
      <c r="D187" t="s">
        <v>2053</v>
      </c>
      <c r="E187" t="s">
        <v>2053</v>
      </c>
      <c r="F187" t="s">
        <v>2053</v>
      </c>
      <c r="G187" t="s">
        <v>2053</v>
      </c>
      <c r="H187" t="s">
        <v>2053</v>
      </c>
      <c r="I187" t="s">
        <v>2053</v>
      </c>
      <c r="J187" t="s">
        <v>2053</v>
      </c>
      <c r="K187" t="s">
        <v>2053</v>
      </c>
      <c r="L187" t="s">
        <v>2053</v>
      </c>
      <c r="M187" t="s">
        <v>2053</v>
      </c>
      <c r="N187" t="s">
        <v>2053</v>
      </c>
      <c r="O187" t="s">
        <v>2053</v>
      </c>
      <c r="P187" t="s">
        <v>2053</v>
      </c>
      <c r="Q187" t="s">
        <v>2053</v>
      </c>
      <c r="R187" t="s">
        <v>2053</v>
      </c>
      <c r="S187" t="s">
        <v>2053</v>
      </c>
      <c r="T187" t="s">
        <v>2053</v>
      </c>
      <c r="U187" t="s">
        <v>2053</v>
      </c>
      <c r="V187" t="s">
        <v>2053</v>
      </c>
      <c r="W187" t="s">
        <v>2053</v>
      </c>
      <c r="X187" t="s">
        <v>2053</v>
      </c>
      <c r="Y187" t="s">
        <v>2053</v>
      </c>
      <c r="Z187" t="s">
        <v>2053</v>
      </c>
      <c r="AA187" t="s">
        <v>2053</v>
      </c>
      <c r="AB187" t="s">
        <v>2053</v>
      </c>
      <c r="AC187" t="s">
        <v>2053</v>
      </c>
      <c r="AD187" t="s">
        <v>2053</v>
      </c>
      <c r="AE187" t="s">
        <v>2053</v>
      </c>
      <c r="AF187" t="s">
        <v>2053</v>
      </c>
      <c r="AG187" t="s">
        <v>2053</v>
      </c>
      <c r="AH187" t="s">
        <v>2053</v>
      </c>
      <c r="AI187" t="s">
        <v>2053</v>
      </c>
      <c r="AJ187" t="s">
        <v>2053</v>
      </c>
      <c r="AK187" t="s">
        <v>2053</v>
      </c>
      <c r="AL187" t="s">
        <v>2053</v>
      </c>
      <c r="AM187" t="s">
        <v>2053</v>
      </c>
      <c r="AN187" t="s">
        <v>2053</v>
      </c>
      <c r="AO187" t="s">
        <v>2053</v>
      </c>
      <c r="AP187" t="s">
        <v>2053</v>
      </c>
      <c r="AQ187" t="s">
        <v>2053</v>
      </c>
      <c r="AR187" t="s">
        <v>2053</v>
      </c>
      <c r="AS187" t="s">
        <v>2053</v>
      </c>
      <c r="AT187" t="s">
        <v>2053</v>
      </c>
      <c r="AU187" t="s">
        <v>2053</v>
      </c>
      <c r="AV187" t="s">
        <v>2053</v>
      </c>
      <c r="AW187" t="s">
        <v>2053</v>
      </c>
      <c r="AX187" t="s">
        <v>2053</v>
      </c>
      <c r="AY187" t="s">
        <v>2053</v>
      </c>
      <c r="AZ187" t="s">
        <v>2053</v>
      </c>
    </row>
    <row r="188" spans="1:52" x14ac:dyDescent="0.2">
      <c r="A188" t="s">
        <v>2053</v>
      </c>
      <c r="B188" t="s">
        <v>2053</v>
      </c>
      <c r="C188" t="s">
        <v>2053</v>
      </c>
      <c r="D188" t="s">
        <v>2053</v>
      </c>
      <c r="E188" t="s">
        <v>2053</v>
      </c>
      <c r="F188" t="s">
        <v>2053</v>
      </c>
      <c r="G188" t="s">
        <v>2053</v>
      </c>
      <c r="H188" t="s">
        <v>2053</v>
      </c>
      <c r="I188" t="s">
        <v>2053</v>
      </c>
      <c r="J188" t="s">
        <v>2053</v>
      </c>
      <c r="K188" t="s">
        <v>2053</v>
      </c>
      <c r="L188" t="s">
        <v>2053</v>
      </c>
      <c r="M188" t="s">
        <v>2053</v>
      </c>
      <c r="N188" t="s">
        <v>2053</v>
      </c>
      <c r="O188" t="s">
        <v>2053</v>
      </c>
      <c r="P188" t="s">
        <v>2053</v>
      </c>
      <c r="Q188" t="s">
        <v>2053</v>
      </c>
      <c r="R188" t="s">
        <v>2053</v>
      </c>
      <c r="S188" t="s">
        <v>2053</v>
      </c>
      <c r="T188" t="s">
        <v>2053</v>
      </c>
      <c r="U188" t="s">
        <v>2053</v>
      </c>
      <c r="V188" t="s">
        <v>2053</v>
      </c>
      <c r="W188" t="s">
        <v>2053</v>
      </c>
      <c r="X188" t="s">
        <v>2053</v>
      </c>
      <c r="Y188" t="s">
        <v>2053</v>
      </c>
      <c r="Z188" t="s">
        <v>2053</v>
      </c>
      <c r="AA188" t="s">
        <v>2053</v>
      </c>
      <c r="AB188" t="s">
        <v>2053</v>
      </c>
      <c r="AC188" t="s">
        <v>2053</v>
      </c>
      <c r="AD188" t="s">
        <v>2053</v>
      </c>
      <c r="AE188" t="s">
        <v>2053</v>
      </c>
      <c r="AF188" t="s">
        <v>2053</v>
      </c>
      <c r="AG188" t="s">
        <v>2053</v>
      </c>
      <c r="AH188" t="s">
        <v>2053</v>
      </c>
      <c r="AI188" t="s">
        <v>2053</v>
      </c>
      <c r="AJ188" t="s">
        <v>2053</v>
      </c>
      <c r="AK188" t="s">
        <v>2053</v>
      </c>
      <c r="AL188" t="s">
        <v>2053</v>
      </c>
      <c r="AM188" t="s">
        <v>2053</v>
      </c>
      <c r="AN188" t="s">
        <v>2053</v>
      </c>
      <c r="AO188" t="s">
        <v>2053</v>
      </c>
      <c r="AP188" t="s">
        <v>2053</v>
      </c>
      <c r="AQ188" t="s">
        <v>2053</v>
      </c>
      <c r="AR188" t="s">
        <v>2053</v>
      </c>
      <c r="AS188" t="s">
        <v>2053</v>
      </c>
      <c r="AT188" t="s">
        <v>2053</v>
      </c>
      <c r="AU188" t="s">
        <v>2053</v>
      </c>
      <c r="AV188" t="s">
        <v>2053</v>
      </c>
      <c r="AW188" t="s">
        <v>2053</v>
      </c>
      <c r="AX188" t="s">
        <v>2053</v>
      </c>
      <c r="AY188" t="s">
        <v>2053</v>
      </c>
      <c r="AZ188" t="s">
        <v>2053</v>
      </c>
    </row>
    <row r="189" spans="1:52" x14ac:dyDescent="0.2">
      <c r="A189" t="s">
        <v>2053</v>
      </c>
      <c r="B189" t="s">
        <v>2053</v>
      </c>
      <c r="C189" t="s">
        <v>2053</v>
      </c>
      <c r="D189" t="s">
        <v>2053</v>
      </c>
      <c r="E189" t="s">
        <v>2053</v>
      </c>
      <c r="F189" t="s">
        <v>2053</v>
      </c>
      <c r="G189" t="s">
        <v>2053</v>
      </c>
      <c r="H189" t="s">
        <v>2053</v>
      </c>
      <c r="I189" t="s">
        <v>2053</v>
      </c>
      <c r="J189" t="s">
        <v>2053</v>
      </c>
      <c r="K189" t="s">
        <v>2053</v>
      </c>
      <c r="L189" t="s">
        <v>2053</v>
      </c>
      <c r="M189" t="s">
        <v>2053</v>
      </c>
      <c r="N189" t="s">
        <v>2053</v>
      </c>
      <c r="O189" t="s">
        <v>2053</v>
      </c>
      <c r="P189" t="s">
        <v>2053</v>
      </c>
      <c r="Q189" t="s">
        <v>2053</v>
      </c>
      <c r="R189" t="s">
        <v>2053</v>
      </c>
      <c r="S189" t="s">
        <v>2053</v>
      </c>
      <c r="T189" t="s">
        <v>2053</v>
      </c>
      <c r="U189" t="s">
        <v>2053</v>
      </c>
      <c r="V189" t="s">
        <v>2053</v>
      </c>
      <c r="W189" t="s">
        <v>2053</v>
      </c>
      <c r="X189" t="s">
        <v>2053</v>
      </c>
      <c r="Y189" t="s">
        <v>2053</v>
      </c>
      <c r="Z189" t="s">
        <v>2053</v>
      </c>
      <c r="AA189" t="s">
        <v>2053</v>
      </c>
      <c r="AB189" t="s">
        <v>2053</v>
      </c>
      <c r="AC189" t="s">
        <v>2053</v>
      </c>
      <c r="AD189" t="s">
        <v>2053</v>
      </c>
      <c r="AE189" t="s">
        <v>2053</v>
      </c>
      <c r="AF189" t="s">
        <v>2053</v>
      </c>
      <c r="AG189" t="s">
        <v>2053</v>
      </c>
      <c r="AH189" t="s">
        <v>2053</v>
      </c>
      <c r="AI189" t="s">
        <v>2053</v>
      </c>
      <c r="AJ189" t="s">
        <v>2053</v>
      </c>
      <c r="AK189" t="s">
        <v>2053</v>
      </c>
      <c r="AL189" t="s">
        <v>2053</v>
      </c>
      <c r="AM189" t="s">
        <v>2053</v>
      </c>
      <c r="AN189" t="s">
        <v>2053</v>
      </c>
      <c r="AO189" t="s">
        <v>2053</v>
      </c>
      <c r="AP189" t="s">
        <v>2053</v>
      </c>
      <c r="AQ189" t="s">
        <v>2053</v>
      </c>
      <c r="AR189" t="s">
        <v>2053</v>
      </c>
      <c r="AS189" t="s">
        <v>2053</v>
      </c>
      <c r="AT189" t="s">
        <v>2053</v>
      </c>
      <c r="AU189" t="s">
        <v>2053</v>
      </c>
      <c r="AV189" t="s">
        <v>2053</v>
      </c>
      <c r="AW189" t="s">
        <v>2053</v>
      </c>
      <c r="AX189" t="s">
        <v>2053</v>
      </c>
      <c r="AY189" t="s">
        <v>2053</v>
      </c>
      <c r="AZ189" t="s">
        <v>2053</v>
      </c>
    </row>
    <row r="190" spans="1:52" x14ac:dyDescent="0.2">
      <c r="A190" t="s">
        <v>2053</v>
      </c>
      <c r="B190" t="s">
        <v>2053</v>
      </c>
      <c r="C190" t="s">
        <v>2053</v>
      </c>
      <c r="D190" t="s">
        <v>2053</v>
      </c>
      <c r="E190" t="s">
        <v>2053</v>
      </c>
      <c r="F190" t="s">
        <v>2053</v>
      </c>
      <c r="G190" t="s">
        <v>2053</v>
      </c>
      <c r="H190" t="s">
        <v>2053</v>
      </c>
      <c r="I190" t="s">
        <v>2053</v>
      </c>
      <c r="J190" t="s">
        <v>2053</v>
      </c>
      <c r="K190" t="s">
        <v>2053</v>
      </c>
      <c r="L190" t="s">
        <v>2053</v>
      </c>
      <c r="M190" t="s">
        <v>2053</v>
      </c>
      <c r="N190" t="s">
        <v>2053</v>
      </c>
      <c r="O190" t="s">
        <v>2053</v>
      </c>
      <c r="P190" t="s">
        <v>2053</v>
      </c>
      <c r="Q190" t="s">
        <v>2053</v>
      </c>
      <c r="R190" t="s">
        <v>2053</v>
      </c>
      <c r="S190" t="s">
        <v>2053</v>
      </c>
      <c r="T190" t="s">
        <v>2053</v>
      </c>
      <c r="U190" t="s">
        <v>2053</v>
      </c>
      <c r="V190" t="s">
        <v>2053</v>
      </c>
      <c r="W190" t="s">
        <v>2053</v>
      </c>
      <c r="X190" t="s">
        <v>2053</v>
      </c>
      <c r="Y190" t="s">
        <v>2053</v>
      </c>
      <c r="Z190" t="s">
        <v>2053</v>
      </c>
      <c r="AA190" t="s">
        <v>2053</v>
      </c>
      <c r="AB190" t="s">
        <v>2053</v>
      </c>
      <c r="AC190" t="s">
        <v>2053</v>
      </c>
      <c r="AD190" t="s">
        <v>2053</v>
      </c>
      <c r="AE190" t="s">
        <v>2053</v>
      </c>
      <c r="AF190" t="s">
        <v>2053</v>
      </c>
      <c r="AG190" t="s">
        <v>2053</v>
      </c>
      <c r="AH190" t="s">
        <v>2053</v>
      </c>
      <c r="AI190" t="s">
        <v>2053</v>
      </c>
      <c r="AJ190" t="s">
        <v>2053</v>
      </c>
      <c r="AK190" t="s">
        <v>2053</v>
      </c>
      <c r="AL190" t="s">
        <v>2053</v>
      </c>
      <c r="AM190" t="s">
        <v>2053</v>
      </c>
      <c r="AN190" t="s">
        <v>2053</v>
      </c>
      <c r="AO190" t="s">
        <v>2053</v>
      </c>
      <c r="AP190" t="s">
        <v>2053</v>
      </c>
      <c r="AQ190" t="s">
        <v>2053</v>
      </c>
      <c r="AR190" t="s">
        <v>2053</v>
      </c>
      <c r="AS190" t="s">
        <v>2053</v>
      </c>
      <c r="AT190" t="s">
        <v>2053</v>
      </c>
      <c r="AU190" t="s">
        <v>2053</v>
      </c>
      <c r="AV190" t="s">
        <v>2053</v>
      </c>
      <c r="AW190" t="s">
        <v>2053</v>
      </c>
      <c r="AX190" t="s">
        <v>2053</v>
      </c>
      <c r="AY190" t="s">
        <v>2053</v>
      </c>
      <c r="AZ190" t="s">
        <v>2053</v>
      </c>
    </row>
    <row r="191" spans="1:52" x14ac:dyDescent="0.2">
      <c r="A191" t="s">
        <v>2053</v>
      </c>
      <c r="B191" t="s">
        <v>2053</v>
      </c>
      <c r="C191" t="s">
        <v>2053</v>
      </c>
      <c r="D191" t="s">
        <v>2053</v>
      </c>
      <c r="E191" t="s">
        <v>2053</v>
      </c>
      <c r="F191" t="s">
        <v>2053</v>
      </c>
      <c r="G191" t="s">
        <v>2053</v>
      </c>
      <c r="H191" t="s">
        <v>2053</v>
      </c>
      <c r="I191" t="s">
        <v>2053</v>
      </c>
      <c r="J191" t="s">
        <v>2053</v>
      </c>
      <c r="K191" t="s">
        <v>2053</v>
      </c>
      <c r="L191" t="s">
        <v>2053</v>
      </c>
      <c r="M191" t="s">
        <v>2053</v>
      </c>
      <c r="N191" t="s">
        <v>2053</v>
      </c>
      <c r="O191" t="s">
        <v>2053</v>
      </c>
      <c r="P191" t="s">
        <v>2053</v>
      </c>
      <c r="Q191" t="s">
        <v>2053</v>
      </c>
      <c r="R191" t="s">
        <v>2053</v>
      </c>
      <c r="S191" t="s">
        <v>2053</v>
      </c>
      <c r="T191" t="s">
        <v>2053</v>
      </c>
      <c r="U191" t="s">
        <v>2053</v>
      </c>
      <c r="V191" t="s">
        <v>2053</v>
      </c>
      <c r="W191" t="s">
        <v>2053</v>
      </c>
      <c r="X191" t="s">
        <v>2053</v>
      </c>
      <c r="Y191" t="s">
        <v>2053</v>
      </c>
      <c r="Z191" t="s">
        <v>2053</v>
      </c>
      <c r="AA191" t="s">
        <v>2053</v>
      </c>
      <c r="AB191" t="s">
        <v>2053</v>
      </c>
      <c r="AC191" t="s">
        <v>2053</v>
      </c>
      <c r="AD191" t="s">
        <v>2053</v>
      </c>
      <c r="AE191" t="s">
        <v>2053</v>
      </c>
      <c r="AF191" t="s">
        <v>2053</v>
      </c>
      <c r="AG191" t="s">
        <v>2053</v>
      </c>
      <c r="AH191" t="s">
        <v>2053</v>
      </c>
      <c r="AI191" t="s">
        <v>2053</v>
      </c>
      <c r="AJ191" t="s">
        <v>2053</v>
      </c>
      <c r="AK191" t="s">
        <v>2053</v>
      </c>
      <c r="AL191" t="s">
        <v>2053</v>
      </c>
      <c r="AM191" t="s">
        <v>2053</v>
      </c>
      <c r="AN191" t="s">
        <v>2053</v>
      </c>
      <c r="AO191" t="s">
        <v>2053</v>
      </c>
      <c r="AP191" t="s">
        <v>2053</v>
      </c>
      <c r="AQ191" t="s">
        <v>2053</v>
      </c>
      <c r="AR191" t="s">
        <v>2053</v>
      </c>
      <c r="AS191" t="s">
        <v>2053</v>
      </c>
      <c r="AT191" t="s">
        <v>2053</v>
      </c>
      <c r="AU191" t="s">
        <v>2053</v>
      </c>
      <c r="AV191" t="s">
        <v>2053</v>
      </c>
      <c r="AW191" t="s">
        <v>2053</v>
      </c>
      <c r="AX191" t="s">
        <v>2053</v>
      </c>
      <c r="AY191" t="s">
        <v>2053</v>
      </c>
      <c r="AZ191" t="s">
        <v>2053</v>
      </c>
    </row>
    <row r="192" spans="1:52" x14ac:dyDescent="0.2">
      <c r="A192" t="s">
        <v>2053</v>
      </c>
      <c r="B192" t="s">
        <v>2053</v>
      </c>
      <c r="C192" t="s">
        <v>2053</v>
      </c>
      <c r="D192" t="s">
        <v>2053</v>
      </c>
      <c r="E192" t="s">
        <v>2053</v>
      </c>
      <c r="F192" t="s">
        <v>2053</v>
      </c>
      <c r="G192" t="s">
        <v>2053</v>
      </c>
      <c r="H192" t="s">
        <v>2053</v>
      </c>
      <c r="I192" t="s">
        <v>2053</v>
      </c>
      <c r="J192" t="s">
        <v>2053</v>
      </c>
      <c r="K192" t="s">
        <v>2053</v>
      </c>
      <c r="L192" t="s">
        <v>2053</v>
      </c>
      <c r="M192" t="s">
        <v>2053</v>
      </c>
      <c r="N192" t="s">
        <v>2053</v>
      </c>
      <c r="O192" t="s">
        <v>2053</v>
      </c>
      <c r="P192" t="s">
        <v>2053</v>
      </c>
      <c r="Q192" t="s">
        <v>2053</v>
      </c>
      <c r="R192" t="s">
        <v>2053</v>
      </c>
      <c r="S192" t="s">
        <v>2053</v>
      </c>
      <c r="T192" t="s">
        <v>2053</v>
      </c>
      <c r="U192" t="s">
        <v>2053</v>
      </c>
      <c r="V192" t="s">
        <v>2053</v>
      </c>
      <c r="W192" t="s">
        <v>2053</v>
      </c>
      <c r="X192" t="s">
        <v>2053</v>
      </c>
      <c r="Y192" t="s">
        <v>2053</v>
      </c>
      <c r="Z192" t="s">
        <v>2053</v>
      </c>
      <c r="AA192" t="s">
        <v>2053</v>
      </c>
      <c r="AB192" t="s">
        <v>2053</v>
      </c>
      <c r="AC192" t="s">
        <v>2053</v>
      </c>
      <c r="AD192" t="s">
        <v>2053</v>
      </c>
      <c r="AE192" t="s">
        <v>2053</v>
      </c>
      <c r="AF192" t="s">
        <v>2053</v>
      </c>
      <c r="AG192" t="s">
        <v>2053</v>
      </c>
      <c r="AH192" t="s">
        <v>2053</v>
      </c>
      <c r="AI192" t="s">
        <v>2053</v>
      </c>
      <c r="AJ192" t="s">
        <v>2053</v>
      </c>
      <c r="AK192" t="s">
        <v>2053</v>
      </c>
      <c r="AL192" t="s">
        <v>2053</v>
      </c>
      <c r="AM192" t="s">
        <v>2053</v>
      </c>
      <c r="AN192" t="s">
        <v>2053</v>
      </c>
      <c r="AO192" t="s">
        <v>2053</v>
      </c>
      <c r="AP192" t="s">
        <v>2053</v>
      </c>
      <c r="AQ192" t="s">
        <v>2053</v>
      </c>
      <c r="AR192" t="s">
        <v>2053</v>
      </c>
      <c r="AS192" t="s">
        <v>2053</v>
      </c>
      <c r="AT192" t="s">
        <v>2053</v>
      </c>
      <c r="AU192" t="s">
        <v>2053</v>
      </c>
      <c r="AV192" t="s">
        <v>2053</v>
      </c>
      <c r="AW192" t="s">
        <v>2053</v>
      </c>
      <c r="AX192" t="s">
        <v>2053</v>
      </c>
      <c r="AY192" t="s">
        <v>2053</v>
      </c>
      <c r="AZ192" t="s">
        <v>2053</v>
      </c>
    </row>
    <row r="193" spans="1:52" x14ac:dyDescent="0.2">
      <c r="A193" t="s">
        <v>2053</v>
      </c>
      <c r="B193" t="s">
        <v>2053</v>
      </c>
      <c r="C193" t="s">
        <v>2053</v>
      </c>
      <c r="D193" t="s">
        <v>2053</v>
      </c>
      <c r="E193" t="s">
        <v>2053</v>
      </c>
      <c r="F193" t="s">
        <v>2053</v>
      </c>
      <c r="G193" t="s">
        <v>2053</v>
      </c>
      <c r="H193" t="s">
        <v>2053</v>
      </c>
      <c r="I193" t="s">
        <v>2053</v>
      </c>
      <c r="J193" t="s">
        <v>2053</v>
      </c>
      <c r="K193" t="s">
        <v>2053</v>
      </c>
      <c r="L193" t="s">
        <v>2053</v>
      </c>
      <c r="M193" t="s">
        <v>2053</v>
      </c>
      <c r="N193" t="s">
        <v>2053</v>
      </c>
      <c r="O193" t="s">
        <v>2053</v>
      </c>
      <c r="P193" t="s">
        <v>2053</v>
      </c>
      <c r="Q193" t="s">
        <v>2053</v>
      </c>
      <c r="R193" t="s">
        <v>2053</v>
      </c>
      <c r="S193" t="s">
        <v>2053</v>
      </c>
      <c r="T193" t="s">
        <v>2053</v>
      </c>
      <c r="U193" t="s">
        <v>2053</v>
      </c>
      <c r="V193" t="s">
        <v>2053</v>
      </c>
      <c r="W193" t="s">
        <v>2053</v>
      </c>
      <c r="X193" t="s">
        <v>2053</v>
      </c>
      <c r="Y193" t="s">
        <v>2053</v>
      </c>
      <c r="Z193" t="s">
        <v>2053</v>
      </c>
      <c r="AA193" t="s">
        <v>2053</v>
      </c>
      <c r="AB193" t="s">
        <v>2053</v>
      </c>
      <c r="AC193" t="s">
        <v>2053</v>
      </c>
      <c r="AD193" t="s">
        <v>2053</v>
      </c>
      <c r="AE193" t="s">
        <v>2053</v>
      </c>
      <c r="AF193" t="s">
        <v>2053</v>
      </c>
      <c r="AG193" t="s">
        <v>2053</v>
      </c>
      <c r="AH193" t="s">
        <v>2053</v>
      </c>
      <c r="AI193" t="s">
        <v>2053</v>
      </c>
      <c r="AJ193" t="s">
        <v>2053</v>
      </c>
      <c r="AK193" t="s">
        <v>2053</v>
      </c>
      <c r="AL193" t="s">
        <v>2053</v>
      </c>
      <c r="AM193" t="s">
        <v>2053</v>
      </c>
      <c r="AN193" t="s">
        <v>2053</v>
      </c>
      <c r="AO193" t="s">
        <v>2053</v>
      </c>
      <c r="AP193" t="s">
        <v>2053</v>
      </c>
      <c r="AQ193" t="s">
        <v>2053</v>
      </c>
      <c r="AR193" t="s">
        <v>2053</v>
      </c>
      <c r="AS193" t="s">
        <v>2053</v>
      </c>
      <c r="AT193" t="s">
        <v>2053</v>
      </c>
      <c r="AU193" t="s">
        <v>2053</v>
      </c>
      <c r="AV193" t="s">
        <v>2053</v>
      </c>
      <c r="AW193" t="s">
        <v>2053</v>
      </c>
      <c r="AX193" t="s">
        <v>2053</v>
      </c>
      <c r="AY193" t="s">
        <v>2053</v>
      </c>
      <c r="AZ193" t="s">
        <v>2053</v>
      </c>
    </row>
    <row r="194" spans="1:52" x14ac:dyDescent="0.2">
      <c r="A194" t="s">
        <v>2053</v>
      </c>
      <c r="B194" t="s">
        <v>2053</v>
      </c>
      <c r="C194" t="s">
        <v>2053</v>
      </c>
      <c r="D194" t="s">
        <v>2053</v>
      </c>
      <c r="E194" t="s">
        <v>2053</v>
      </c>
      <c r="F194" t="s">
        <v>2053</v>
      </c>
      <c r="G194" t="s">
        <v>2053</v>
      </c>
      <c r="H194" t="s">
        <v>2053</v>
      </c>
      <c r="I194" t="s">
        <v>2053</v>
      </c>
      <c r="J194" t="s">
        <v>2053</v>
      </c>
      <c r="K194" t="s">
        <v>2053</v>
      </c>
      <c r="L194" t="s">
        <v>2053</v>
      </c>
      <c r="M194" t="s">
        <v>2053</v>
      </c>
      <c r="N194" t="s">
        <v>2053</v>
      </c>
      <c r="O194" t="s">
        <v>2053</v>
      </c>
      <c r="P194" t="s">
        <v>2053</v>
      </c>
      <c r="Q194" t="s">
        <v>2053</v>
      </c>
      <c r="R194" t="s">
        <v>2053</v>
      </c>
      <c r="S194" t="s">
        <v>2053</v>
      </c>
      <c r="T194" t="s">
        <v>2053</v>
      </c>
      <c r="U194" t="s">
        <v>2053</v>
      </c>
      <c r="V194" t="s">
        <v>2053</v>
      </c>
      <c r="W194" t="s">
        <v>2053</v>
      </c>
      <c r="X194" t="s">
        <v>2053</v>
      </c>
      <c r="Y194" t="s">
        <v>2053</v>
      </c>
      <c r="Z194" t="s">
        <v>2053</v>
      </c>
      <c r="AA194" t="s">
        <v>2053</v>
      </c>
      <c r="AB194" t="s">
        <v>2053</v>
      </c>
      <c r="AC194" t="s">
        <v>2053</v>
      </c>
      <c r="AD194" t="s">
        <v>2053</v>
      </c>
      <c r="AE194" t="s">
        <v>2053</v>
      </c>
      <c r="AF194" t="s">
        <v>2053</v>
      </c>
      <c r="AG194" t="s">
        <v>2053</v>
      </c>
      <c r="AH194" t="s">
        <v>2053</v>
      </c>
      <c r="AI194" t="s">
        <v>2053</v>
      </c>
      <c r="AJ194" t="s">
        <v>2053</v>
      </c>
      <c r="AK194" t="s">
        <v>2053</v>
      </c>
      <c r="AL194" t="s">
        <v>2053</v>
      </c>
      <c r="AM194" t="s">
        <v>2053</v>
      </c>
      <c r="AN194" t="s">
        <v>2053</v>
      </c>
      <c r="AO194" t="s">
        <v>2053</v>
      </c>
      <c r="AP194" t="s">
        <v>2053</v>
      </c>
      <c r="AQ194" t="s">
        <v>2053</v>
      </c>
      <c r="AR194" t="s">
        <v>2053</v>
      </c>
      <c r="AS194" t="s">
        <v>2053</v>
      </c>
      <c r="AT194" t="s">
        <v>2053</v>
      </c>
      <c r="AU194" t="s">
        <v>2053</v>
      </c>
      <c r="AV194" t="s">
        <v>2053</v>
      </c>
      <c r="AW194" t="s">
        <v>2053</v>
      </c>
      <c r="AX194" t="s">
        <v>2053</v>
      </c>
      <c r="AY194" t="s">
        <v>2053</v>
      </c>
      <c r="AZ194" t="s">
        <v>2053</v>
      </c>
    </row>
    <row r="195" spans="1:52" x14ac:dyDescent="0.2">
      <c r="A195" t="s">
        <v>2053</v>
      </c>
      <c r="B195" t="s">
        <v>2053</v>
      </c>
      <c r="C195" t="s">
        <v>2053</v>
      </c>
      <c r="D195" t="s">
        <v>2053</v>
      </c>
      <c r="E195" t="s">
        <v>2053</v>
      </c>
      <c r="F195" t="s">
        <v>2053</v>
      </c>
      <c r="G195" t="s">
        <v>2053</v>
      </c>
      <c r="H195" t="s">
        <v>2053</v>
      </c>
      <c r="I195" t="s">
        <v>2053</v>
      </c>
      <c r="J195" t="s">
        <v>2053</v>
      </c>
      <c r="K195" t="s">
        <v>2053</v>
      </c>
      <c r="L195" t="s">
        <v>2053</v>
      </c>
      <c r="M195" t="s">
        <v>2053</v>
      </c>
      <c r="N195" t="s">
        <v>2053</v>
      </c>
      <c r="O195" t="s">
        <v>2053</v>
      </c>
      <c r="P195" t="s">
        <v>2053</v>
      </c>
      <c r="Q195" t="s">
        <v>2053</v>
      </c>
      <c r="R195" t="s">
        <v>2053</v>
      </c>
      <c r="S195" t="s">
        <v>2053</v>
      </c>
      <c r="T195" t="s">
        <v>2053</v>
      </c>
      <c r="U195" t="s">
        <v>2053</v>
      </c>
      <c r="V195" t="s">
        <v>2053</v>
      </c>
      <c r="W195" t="s">
        <v>2053</v>
      </c>
      <c r="X195" t="s">
        <v>2053</v>
      </c>
      <c r="Y195" t="s">
        <v>2053</v>
      </c>
      <c r="Z195" t="s">
        <v>2053</v>
      </c>
      <c r="AA195" t="s">
        <v>2053</v>
      </c>
      <c r="AB195" t="s">
        <v>2053</v>
      </c>
      <c r="AC195" t="s">
        <v>2053</v>
      </c>
      <c r="AD195" t="s">
        <v>2053</v>
      </c>
      <c r="AE195" t="s">
        <v>2053</v>
      </c>
      <c r="AF195" t="s">
        <v>2053</v>
      </c>
      <c r="AG195" t="s">
        <v>2053</v>
      </c>
      <c r="AH195" t="s">
        <v>2053</v>
      </c>
      <c r="AI195" t="s">
        <v>2053</v>
      </c>
      <c r="AJ195" t="s">
        <v>2053</v>
      </c>
      <c r="AK195" t="s">
        <v>2053</v>
      </c>
      <c r="AL195" t="s">
        <v>2053</v>
      </c>
      <c r="AM195" t="s">
        <v>2053</v>
      </c>
      <c r="AN195" t="s">
        <v>2053</v>
      </c>
      <c r="AO195" t="s">
        <v>2053</v>
      </c>
      <c r="AP195" t="s">
        <v>2053</v>
      </c>
      <c r="AQ195" t="s">
        <v>2053</v>
      </c>
      <c r="AR195" t="s">
        <v>2053</v>
      </c>
      <c r="AS195" t="s">
        <v>2053</v>
      </c>
      <c r="AT195" t="s">
        <v>2053</v>
      </c>
      <c r="AU195" t="s">
        <v>2053</v>
      </c>
      <c r="AV195" t="s">
        <v>2053</v>
      </c>
      <c r="AW195" t="s">
        <v>2053</v>
      </c>
      <c r="AX195" t="s">
        <v>2053</v>
      </c>
      <c r="AY195" t="s">
        <v>2053</v>
      </c>
      <c r="AZ195" t="s">
        <v>2053</v>
      </c>
    </row>
    <row r="196" spans="1:52" x14ac:dyDescent="0.2">
      <c r="A196" t="s">
        <v>2053</v>
      </c>
      <c r="B196" t="s">
        <v>2053</v>
      </c>
      <c r="C196" t="s">
        <v>2053</v>
      </c>
      <c r="D196" t="s">
        <v>2053</v>
      </c>
      <c r="E196" t="s">
        <v>2053</v>
      </c>
      <c r="F196" t="s">
        <v>2053</v>
      </c>
      <c r="G196" t="s">
        <v>2053</v>
      </c>
      <c r="H196" t="s">
        <v>2053</v>
      </c>
      <c r="I196" t="s">
        <v>2053</v>
      </c>
      <c r="J196" t="s">
        <v>2053</v>
      </c>
      <c r="K196" t="s">
        <v>2053</v>
      </c>
      <c r="L196" t="s">
        <v>2053</v>
      </c>
      <c r="M196" t="s">
        <v>2053</v>
      </c>
      <c r="N196" t="s">
        <v>2053</v>
      </c>
      <c r="O196" t="s">
        <v>2053</v>
      </c>
      <c r="P196" t="s">
        <v>2053</v>
      </c>
      <c r="Q196" t="s">
        <v>2053</v>
      </c>
      <c r="R196" t="s">
        <v>2053</v>
      </c>
      <c r="S196" t="s">
        <v>2053</v>
      </c>
      <c r="T196" t="s">
        <v>2053</v>
      </c>
      <c r="U196" t="s">
        <v>2053</v>
      </c>
      <c r="V196" t="s">
        <v>2053</v>
      </c>
      <c r="W196" t="s">
        <v>2053</v>
      </c>
      <c r="X196" t="s">
        <v>2053</v>
      </c>
      <c r="Y196" t="s">
        <v>2053</v>
      </c>
      <c r="Z196" t="s">
        <v>2053</v>
      </c>
      <c r="AA196" t="s">
        <v>2053</v>
      </c>
      <c r="AB196" t="s">
        <v>2053</v>
      </c>
      <c r="AC196" t="s">
        <v>2053</v>
      </c>
      <c r="AD196" t="s">
        <v>2053</v>
      </c>
      <c r="AE196" t="s">
        <v>2053</v>
      </c>
      <c r="AF196" t="s">
        <v>2053</v>
      </c>
      <c r="AG196" t="s">
        <v>2053</v>
      </c>
      <c r="AH196" t="s">
        <v>2053</v>
      </c>
      <c r="AI196" t="s">
        <v>2053</v>
      </c>
      <c r="AJ196" t="s">
        <v>2053</v>
      </c>
      <c r="AK196" t="s">
        <v>2053</v>
      </c>
      <c r="AL196" t="s">
        <v>2053</v>
      </c>
      <c r="AM196" t="s">
        <v>2053</v>
      </c>
      <c r="AN196" t="s">
        <v>2053</v>
      </c>
      <c r="AO196" t="s">
        <v>2053</v>
      </c>
      <c r="AP196" t="s">
        <v>2053</v>
      </c>
      <c r="AQ196" t="s">
        <v>2053</v>
      </c>
      <c r="AR196" t="s">
        <v>2053</v>
      </c>
      <c r="AS196" t="s">
        <v>2053</v>
      </c>
      <c r="AT196" t="s">
        <v>2053</v>
      </c>
      <c r="AU196" t="s">
        <v>2053</v>
      </c>
      <c r="AV196" t="s">
        <v>2053</v>
      </c>
      <c r="AW196" t="s">
        <v>2053</v>
      </c>
      <c r="AX196" t="s">
        <v>2053</v>
      </c>
      <c r="AY196" t="s">
        <v>2053</v>
      </c>
      <c r="AZ196" t="s">
        <v>2053</v>
      </c>
    </row>
    <row r="197" spans="1:52" x14ac:dyDescent="0.2">
      <c r="A197" t="s">
        <v>2053</v>
      </c>
      <c r="B197" t="s">
        <v>2053</v>
      </c>
      <c r="C197" t="s">
        <v>2053</v>
      </c>
      <c r="D197" t="s">
        <v>2053</v>
      </c>
      <c r="E197" t="s">
        <v>2053</v>
      </c>
      <c r="F197" t="s">
        <v>2053</v>
      </c>
      <c r="G197" t="s">
        <v>2053</v>
      </c>
      <c r="H197" t="s">
        <v>2053</v>
      </c>
      <c r="I197" t="s">
        <v>2053</v>
      </c>
      <c r="J197" t="s">
        <v>2053</v>
      </c>
      <c r="K197" t="s">
        <v>2053</v>
      </c>
      <c r="L197" t="s">
        <v>2053</v>
      </c>
      <c r="M197" t="s">
        <v>2053</v>
      </c>
      <c r="N197" t="s">
        <v>2053</v>
      </c>
      <c r="O197" t="s">
        <v>2053</v>
      </c>
      <c r="P197" t="s">
        <v>2053</v>
      </c>
      <c r="Q197" t="s">
        <v>2053</v>
      </c>
      <c r="R197" t="s">
        <v>2053</v>
      </c>
      <c r="S197" t="s">
        <v>2053</v>
      </c>
      <c r="T197" t="s">
        <v>2053</v>
      </c>
      <c r="U197" t="s">
        <v>2053</v>
      </c>
      <c r="V197" t="s">
        <v>2053</v>
      </c>
      <c r="W197" t="s">
        <v>2053</v>
      </c>
      <c r="X197" t="s">
        <v>2053</v>
      </c>
      <c r="Y197" t="s">
        <v>2053</v>
      </c>
      <c r="Z197" t="s">
        <v>2053</v>
      </c>
      <c r="AA197" t="s">
        <v>2053</v>
      </c>
      <c r="AB197" t="s">
        <v>2053</v>
      </c>
      <c r="AC197" t="s">
        <v>2053</v>
      </c>
      <c r="AD197" t="s">
        <v>2053</v>
      </c>
      <c r="AE197" t="s">
        <v>2053</v>
      </c>
      <c r="AF197" t="s">
        <v>2053</v>
      </c>
      <c r="AG197" t="s">
        <v>2053</v>
      </c>
      <c r="AH197" t="s">
        <v>2053</v>
      </c>
      <c r="AI197" t="s">
        <v>2053</v>
      </c>
      <c r="AJ197" t="s">
        <v>2053</v>
      </c>
      <c r="AK197" t="s">
        <v>2053</v>
      </c>
      <c r="AL197" t="s">
        <v>2053</v>
      </c>
      <c r="AM197" t="s">
        <v>2053</v>
      </c>
      <c r="AN197" t="s">
        <v>2053</v>
      </c>
      <c r="AO197" t="s">
        <v>2053</v>
      </c>
      <c r="AP197" t="s">
        <v>2053</v>
      </c>
      <c r="AQ197" t="s">
        <v>2053</v>
      </c>
      <c r="AR197" t="s">
        <v>2053</v>
      </c>
      <c r="AS197" t="s">
        <v>2053</v>
      </c>
      <c r="AT197" t="s">
        <v>2053</v>
      </c>
      <c r="AU197" t="s">
        <v>2053</v>
      </c>
      <c r="AV197" t="s">
        <v>2053</v>
      </c>
      <c r="AW197" t="s">
        <v>2053</v>
      </c>
      <c r="AX197" t="s">
        <v>2053</v>
      </c>
      <c r="AY197" t="s">
        <v>2053</v>
      </c>
      <c r="AZ197" t="s">
        <v>2053</v>
      </c>
    </row>
    <row r="198" spans="1:52" x14ac:dyDescent="0.2">
      <c r="A198" t="s">
        <v>2053</v>
      </c>
      <c r="B198" t="s">
        <v>2053</v>
      </c>
      <c r="C198" t="s">
        <v>2053</v>
      </c>
      <c r="D198" t="s">
        <v>2053</v>
      </c>
      <c r="E198" t="s">
        <v>2053</v>
      </c>
      <c r="F198" t="s">
        <v>2053</v>
      </c>
      <c r="G198" t="s">
        <v>2053</v>
      </c>
      <c r="H198" t="s">
        <v>2053</v>
      </c>
      <c r="I198" t="s">
        <v>2053</v>
      </c>
      <c r="J198" t="s">
        <v>2053</v>
      </c>
      <c r="K198" t="s">
        <v>2053</v>
      </c>
      <c r="L198" t="s">
        <v>2053</v>
      </c>
      <c r="M198" t="s">
        <v>2053</v>
      </c>
      <c r="N198" t="s">
        <v>2053</v>
      </c>
      <c r="O198" t="s">
        <v>2053</v>
      </c>
      <c r="P198" t="s">
        <v>2053</v>
      </c>
      <c r="Q198" t="s">
        <v>2053</v>
      </c>
      <c r="R198" t="s">
        <v>2053</v>
      </c>
      <c r="S198" t="s">
        <v>2053</v>
      </c>
      <c r="T198" t="s">
        <v>2053</v>
      </c>
      <c r="U198" t="s">
        <v>2053</v>
      </c>
      <c r="V198" t="s">
        <v>2053</v>
      </c>
      <c r="W198" t="s">
        <v>2053</v>
      </c>
      <c r="X198" t="s">
        <v>2053</v>
      </c>
      <c r="Y198" t="s">
        <v>2053</v>
      </c>
      <c r="Z198" t="s">
        <v>2053</v>
      </c>
      <c r="AA198" t="s">
        <v>2053</v>
      </c>
      <c r="AB198" t="s">
        <v>2053</v>
      </c>
      <c r="AC198" t="s">
        <v>2053</v>
      </c>
      <c r="AD198" t="s">
        <v>2053</v>
      </c>
      <c r="AE198" t="s">
        <v>2053</v>
      </c>
      <c r="AF198" t="s">
        <v>2053</v>
      </c>
      <c r="AG198" t="s">
        <v>2053</v>
      </c>
      <c r="AH198" t="s">
        <v>2053</v>
      </c>
      <c r="AI198" t="s">
        <v>2053</v>
      </c>
      <c r="AJ198" t="s">
        <v>2053</v>
      </c>
      <c r="AK198" t="s">
        <v>2053</v>
      </c>
      <c r="AL198" t="s">
        <v>2053</v>
      </c>
      <c r="AM198" t="s">
        <v>2053</v>
      </c>
      <c r="AN198" t="s">
        <v>2053</v>
      </c>
      <c r="AO198" t="s">
        <v>2053</v>
      </c>
      <c r="AP198" t="s">
        <v>2053</v>
      </c>
      <c r="AQ198" t="s">
        <v>2053</v>
      </c>
      <c r="AR198" t="s">
        <v>2053</v>
      </c>
      <c r="AS198" t="s">
        <v>2053</v>
      </c>
      <c r="AT198" t="s">
        <v>2053</v>
      </c>
      <c r="AU198" t="s">
        <v>2053</v>
      </c>
      <c r="AV198" t="s">
        <v>2053</v>
      </c>
      <c r="AW198" t="s">
        <v>2053</v>
      </c>
      <c r="AX198" t="s">
        <v>2053</v>
      </c>
      <c r="AY198" t="s">
        <v>2053</v>
      </c>
      <c r="AZ198" t="s">
        <v>2053</v>
      </c>
    </row>
    <row r="199" spans="1:52" x14ac:dyDescent="0.2">
      <c r="A199" t="s">
        <v>2053</v>
      </c>
      <c r="B199" t="s">
        <v>2053</v>
      </c>
      <c r="C199" t="s">
        <v>2053</v>
      </c>
      <c r="D199" t="s">
        <v>2053</v>
      </c>
      <c r="E199" t="s">
        <v>2053</v>
      </c>
      <c r="F199" t="s">
        <v>2053</v>
      </c>
      <c r="G199" t="s">
        <v>2053</v>
      </c>
      <c r="H199" t="s">
        <v>2053</v>
      </c>
      <c r="I199" t="s">
        <v>2053</v>
      </c>
      <c r="J199" t="s">
        <v>2053</v>
      </c>
      <c r="K199" t="s">
        <v>2053</v>
      </c>
      <c r="L199" t="s">
        <v>2053</v>
      </c>
      <c r="M199" t="s">
        <v>2053</v>
      </c>
      <c r="N199" t="s">
        <v>2053</v>
      </c>
      <c r="O199" t="s">
        <v>2053</v>
      </c>
      <c r="P199" t="s">
        <v>2053</v>
      </c>
      <c r="Q199" t="s">
        <v>2053</v>
      </c>
      <c r="R199" t="s">
        <v>2053</v>
      </c>
      <c r="S199" t="s">
        <v>2053</v>
      </c>
      <c r="T199" t="s">
        <v>2053</v>
      </c>
      <c r="U199" t="s">
        <v>2053</v>
      </c>
      <c r="V199" t="s">
        <v>2053</v>
      </c>
      <c r="W199" t="s">
        <v>2053</v>
      </c>
      <c r="X199" t="s">
        <v>2053</v>
      </c>
      <c r="Y199" t="s">
        <v>2053</v>
      </c>
      <c r="Z199" t="s">
        <v>2053</v>
      </c>
      <c r="AA199" t="s">
        <v>2053</v>
      </c>
      <c r="AB199" t="s">
        <v>2053</v>
      </c>
      <c r="AC199" t="s">
        <v>2053</v>
      </c>
      <c r="AD199" t="s">
        <v>2053</v>
      </c>
      <c r="AE199" t="s">
        <v>2053</v>
      </c>
      <c r="AF199" t="s">
        <v>2053</v>
      </c>
      <c r="AG199" t="s">
        <v>2053</v>
      </c>
      <c r="AH199" t="s">
        <v>2053</v>
      </c>
      <c r="AI199" t="s">
        <v>2053</v>
      </c>
      <c r="AJ199" t="s">
        <v>2053</v>
      </c>
      <c r="AK199" t="s">
        <v>2053</v>
      </c>
      <c r="AL199" t="s">
        <v>2053</v>
      </c>
      <c r="AM199" t="s">
        <v>2053</v>
      </c>
      <c r="AN199" t="s">
        <v>2053</v>
      </c>
      <c r="AO199" t="s">
        <v>2053</v>
      </c>
      <c r="AP199" t="s">
        <v>2053</v>
      </c>
      <c r="AQ199" t="s">
        <v>2053</v>
      </c>
      <c r="AR199" t="s">
        <v>2053</v>
      </c>
      <c r="AS199" t="s">
        <v>2053</v>
      </c>
      <c r="AT199" t="s">
        <v>2053</v>
      </c>
      <c r="AU199" t="s">
        <v>2053</v>
      </c>
      <c r="AV199" t="s">
        <v>2053</v>
      </c>
      <c r="AW199" t="s">
        <v>2053</v>
      </c>
      <c r="AX199" t="s">
        <v>2053</v>
      </c>
      <c r="AY199" t="s">
        <v>2053</v>
      </c>
      <c r="AZ199" t="s">
        <v>2053</v>
      </c>
    </row>
    <row r="200" spans="1:52" x14ac:dyDescent="0.2">
      <c r="A200" t="s">
        <v>2053</v>
      </c>
      <c r="B200" t="s">
        <v>2053</v>
      </c>
      <c r="C200" t="s">
        <v>2053</v>
      </c>
      <c r="D200" t="s">
        <v>2053</v>
      </c>
      <c r="E200" t="s">
        <v>2053</v>
      </c>
      <c r="F200" t="s">
        <v>2053</v>
      </c>
      <c r="G200" t="s">
        <v>2053</v>
      </c>
      <c r="H200" t="s">
        <v>2053</v>
      </c>
      <c r="I200" t="s">
        <v>2053</v>
      </c>
      <c r="J200" t="s">
        <v>2053</v>
      </c>
      <c r="K200" t="s">
        <v>2053</v>
      </c>
      <c r="L200" t="s">
        <v>2053</v>
      </c>
      <c r="M200" t="s">
        <v>2053</v>
      </c>
      <c r="N200" t="s">
        <v>2053</v>
      </c>
      <c r="O200" t="s">
        <v>2053</v>
      </c>
      <c r="P200" t="s">
        <v>2053</v>
      </c>
      <c r="Q200" t="s">
        <v>2053</v>
      </c>
      <c r="R200" t="s">
        <v>2053</v>
      </c>
      <c r="S200" t="s">
        <v>2053</v>
      </c>
      <c r="T200" t="s">
        <v>2053</v>
      </c>
      <c r="U200" t="s">
        <v>2053</v>
      </c>
      <c r="V200" t="s">
        <v>2053</v>
      </c>
      <c r="W200" t="s">
        <v>2053</v>
      </c>
      <c r="X200" t="s">
        <v>2053</v>
      </c>
      <c r="Y200" t="s">
        <v>2053</v>
      </c>
      <c r="Z200" t="s">
        <v>2053</v>
      </c>
      <c r="AA200" t="s">
        <v>2053</v>
      </c>
      <c r="AB200" t="s">
        <v>2053</v>
      </c>
      <c r="AC200" t="s">
        <v>2053</v>
      </c>
      <c r="AD200" t="s">
        <v>2053</v>
      </c>
      <c r="AE200" t="s">
        <v>2053</v>
      </c>
      <c r="AF200" t="s">
        <v>2053</v>
      </c>
      <c r="AG200" t="s">
        <v>2053</v>
      </c>
      <c r="AH200" t="s">
        <v>2053</v>
      </c>
      <c r="AI200" t="s">
        <v>2053</v>
      </c>
      <c r="AJ200" t="s">
        <v>2053</v>
      </c>
      <c r="AK200" t="s">
        <v>2053</v>
      </c>
      <c r="AL200" t="s">
        <v>2053</v>
      </c>
      <c r="AM200" t="s">
        <v>2053</v>
      </c>
      <c r="AN200" t="s">
        <v>2053</v>
      </c>
      <c r="AO200" t="s">
        <v>2053</v>
      </c>
      <c r="AP200" t="s">
        <v>2053</v>
      </c>
      <c r="AQ200" t="s">
        <v>2053</v>
      </c>
      <c r="AR200" t="s">
        <v>2053</v>
      </c>
      <c r="AS200" t="s">
        <v>2053</v>
      </c>
      <c r="AT200" t="s">
        <v>2053</v>
      </c>
      <c r="AU200" t="s">
        <v>2053</v>
      </c>
      <c r="AV200" t="s">
        <v>2053</v>
      </c>
      <c r="AW200" t="s">
        <v>2053</v>
      </c>
      <c r="AX200" t="s">
        <v>2053</v>
      </c>
      <c r="AY200" t="s">
        <v>2053</v>
      </c>
      <c r="AZ200" t="s">
        <v>2053</v>
      </c>
    </row>
    <row r="201" spans="1:52" x14ac:dyDescent="0.2">
      <c r="A201" t="s">
        <v>2053</v>
      </c>
      <c r="B201" t="s">
        <v>2053</v>
      </c>
      <c r="C201" t="s">
        <v>2053</v>
      </c>
      <c r="D201" t="s">
        <v>2053</v>
      </c>
      <c r="E201" t="s">
        <v>2053</v>
      </c>
      <c r="F201" t="s">
        <v>2053</v>
      </c>
      <c r="G201" t="s">
        <v>2053</v>
      </c>
      <c r="H201" t="s">
        <v>2053</v>
      </c>
      <c r="I201" t="s">
        <v>2053</v>
      </c>
      <c r="J201" t="s">
        <v>2053</v>
      </c>
      <c r="K201" t="s">
        <v>2053</v>
      </c>
      <c r="L201" t="s">
        <v>2053</v>
      </c>
      <c r="M201" t="s">
        <v>2053</v>
      </c>
      <c r="N201" t="s">
        <v>2053</v>
      </c>
      <c r="O201" t="s">
        <v>2053</v>
      </c>
      <c r="P201" t="s">
        <v>2053</v>
      </c>
      <c r="Q201" t="s">
        <v>2053</v>
      </c>
      <c r="R201" t="s">
        <v>2053</v>
      </c>
      <c r="S201" t="s">
        <v>2053</v>
      </c>
      <c r="T201" t="s">
        <v>2053</v>
      </c>
      <c r="U201" t="s">
        <v>2053</v>
      </c>
      <c r="V201" t="s">
        <v>2053</v>
      </c>
      <c r="W201" t="s">
        <v>2053</v>
      </c>
      <c r="X201" t="s">
        <v>2053</v>
      </c>
      <c r="Y201" t="s">
        <v>2053</v>
      </c>
      <c r="Z201" t="s">
        <v>2053</v>
      </c>
      <c r="AA201" t="s">
        <v>2053</v>
      </c>
      <c r="AB201" t="s">
        <v>2053</v>
      </c>
      <c r="AC201" t="s">
        <v>2053</v>
      </c>
      <c r="AD201" t="s">
        <v>2053</v>
      </c>
      <c r="AE201" t="s">
        <v>2053</v>
      </c>
      <c r="AF201" t="s">
        <v>2053</v>
      </c>
      <c r="AG201" t="s">
        <v>2053</v>
      </c>
      <c r="AH201" t="s">
        <v>2053</v>
      </c>
      <c r="AI201" t="s">
        <v>2053</v>
      </c>
      <c r="AJ201" t="s">
        <v>2053</v>
      </c>
      <c r="AK201" t="s">
        <v>2053</v>
      </c>
      <c r="AL201" t="s">
        <v>2053</v>
      </c>
      <c r="AM201" t="s">
        <v>2053</v>
      </c>
      <c r="AN201" t="s">
        <v>2053</v>
      </c>
      <c r="AO201" t="s">
        <v>2053</v>
      </c>
      <c r="AP201" t="s">
        <v>2053</v>
      </c>
      <c r="AQ201" t="s">
        <v>2053</v>
      </c>
      <c r="AR201" t="s">
        <v>2053</v>
      </c>
      <c r="AS201" t="s">
        <v>2053</v>
      </c>
      <c r="AT201" t="s">
        <v>2053</v>
      </c>
      <c r="AU201" t="s">
        <v>2053</v>
      </c>
      <c r="AV201" t="s">
        <v>2053</v>
      </c>
      <c r="AW201" t="s">
        <v>2053</v>
      </c>
      <c r="AX201" t="s">
        <v>2053</v>
      </c>
      <c r="AY201" t="s">
        <v>2053</v>
      </c>
      <c r="AZ201" t="s">
        <v>2053</v>
      </c>
    </row>
    <row r="202" spans="1:52" x14ac:dyDescent="0.2">
      <c r="A202" t="s">
        <v>2053</v>
      </c>
      <c r="B202" t="s">
        <v>2053</v>
      </c>
      <c r="C202" t="s">
        <v>2053</v>
      </c>
      <c r="D202" t="s">
        <v>2053</v>
      </c>
      <c r="E202" t="s">
        <v>2053</v>
      </c>
      <c r="F202" t="s">
        <v>2053</v>
      </c>
      <c r="G202" t="s">
        <v>2053</v>
      </c>
      <c r="H202" t="s">
        <v>2053</v>
      </c>
      <c r="I202" t="s">
        <v>2053</v>
      </c>
      <c r="J202" t="s">
        <v>2053</v>
      </c>
      <c r="K202" t="s">
        <v>2053</v>
      </c>
      <c r="L202" t="s">
        <v>2053</v>
      </c>
      <c r="M202" t="s">
        <v>2053</v>
      </c>
      <c r="N202" t="s">
        <v>2053</v>
      </c>
      <c r="O202" t="s">
        <v>2053</v>
      </c>
      <c r="P202" t="s">
        <v>2053</v>
      </c>
      <c r="Q202" t="s">
        <v>2053</v>
      </c>
      <c r="R202" t="s">
        <v>2053</v>
      </c>
      <c r="S202" t="s">
        <v>2053</v>
      </c>
      <c r="T202" t="s">
        <v>2053</v>
      </c>
      <c r="U202" t="s">
        <v>2053</v>
      </c>
      <c r="V202" t="s">
        <v>2053</v>
      </c>
      <c r="W202" t="s">
        <v>2053</v>
      </c>
      <c r="X202" t="s">
        <v>2053</v>
      </c>
      <c r="Y202" t="s">
        <v>2053</v>
      </c>
      <c r="Z202" t="s">
        <v>2053</v>
      </c>
      <c r="AA202" t="s">
        <v>2053</v>
      </c>
      <c r="AB202" t="s">
        <v>2053</v>
      </c>
      <c r="AC202" t="s">
        <v>2053</v>
      </c>
      <c r="AD202" t="s">
        <v>2053</v>
      </c>
      <c r="AE202" t="s">
        <v>2053</v>
      </c>
      <c r="AF202" t="s">
        <v>2053</v>
      </c>
      <c r="AG202" t="s">
        <v>2053</v>
      </c>
      <c r="AH202" t="s">
        <v>2053</v>
      </c>
      <c r="AI202" t="s">
        <v>2053</v>
      </c>
      <c r="AJ202" t="s">
        <v>2053</v>
      </c>
      <c r="AK202" t="s">
        <v>2053</v>
      </c>
      <c r="AL202" t="s">
        <v>2053</v>
      </c>
      <c r="AM202" t="s">
        <v>2053</v>
      </c>
      <c r="AN202" t="s">
        <v>2053</v>
      </c>
      <c r="AO202" t="s">
        <v>2053</v>
      </c>
      <c r="AP202" t="s">
        <v>2053</v>
      </c>
      <c r="AQ202" t="s">
        <v>2053</v>
      </c>
      <c r="AR202" t="s">
        <v>2053</v>
      </c>
      <c r="AS202" t="s">
        <v>2053</v>
      </c>
      <c r="AT202" t="s">
        <v>2053</v>
      </c>
      <c r="AU202" t="s">
        <v>2053</v>
      </c>
      <c r="AV202" t="s">
        <v>2053</v>
      </c>
      <c r="AW202" t="s">
        <v>2053</v>
      </c>
      <c r="AX202" t="s">
        <v>2053</v>
      </c>
      <c r="AY202" t="s">
        <v>2053</v>
      </c>
      <c r="AZ202" t="s">
        <v>2053</v>
      </c>
    </row>
    <row r="203" spans="1:52" x14ac:dyDescent="0.2">
      <c r="A203" t="s">
        <v>2053</v>
      </c>
      <c r="B203" t="s">
        <v>2053</v>
      </c>
      <c r="C203" t="s">
        <v>2053</v>
      </c>
      <c r="D203" t="s">
        <v>2053</v>
      </c>
      <c r="E203" t="s">
        <v>2053</v>
      </c>
      <c r="F203" t="s">
        <v>2053</v>
      </c>
      <c r="G203" t="s">
        <v>2053</v>
      </c>
      <c r="H203" t="s">
        <v>2053</v>
      </c>
      <c r="I203" t="s">
        <v>2053</v>
      </c>
      <c r="J203" t="s">
        <v>2053</v>
      </c>
      <c r="K203" t="s">
        <v>2053</v>
      </c>
      <c r="L203" t="s">
        <v>2053</v>
      </c>
      <c r="M203" t="s">
        <v>2053</v>
      </c>
      <c r="N203" t="s">
        <v>2053</v>
      </c>
      <c r="O203" t="s">
        <v>2053</v>
      </c>
      <c r="P203" t="s">
        <v>2053</v>
      </c>
      <c r="Q203" t="s">
        <v>2053</v>
      </c>
      <c r="R203" t="s">
        <v>2053</v>
      </c>
      <c r="S203" t="s">
        <v>2053</v>
      </c>
      <c r="T203" t="s">
        <v>2053</v>
      </c>
      <c r="U203" t="s">
        <v>2053</v>
      </c>
      <c r="V203" t="s">
        <v>2053</v>
      </c>
      <c r="W203" t="s">
        <v>2053</v>
      </c>
      <c r="X203" t="s">
        <v>2053</v>
      </c>
      <c r="Y203" t="s">
        <v>2053</v>
      </c>
      <c r="Z203" t="s">
        <v>2053</v>
      </c>
      <c r="AA203" t="s">
        <v>2053</v>
      </c>
      <c r="AB203" t="s">
        <v>2053</v>
      </c>
      <c r="AC203" t="s">
        <v>2053</v>
      </c>
      <c r="AD203" t="s">
        <v>2053</v>
      </c>
      <c r="AE203" t="s">
        <v>2053</v>
      </c>
      <c r="AF203" t="s">
        <v>2053</v>
      </c>
      <c r="AG203" t="s">
        <v>2053</v>
      </c>
      <c r="AH203" t="s">
        <v>2053</v>
      </c>
      <c r="AI203" t="s">
        <v>2053</v>
      </c>
      <c r="AJ203" t="s">
        <v>2053</v>
      </c>
      <c r="AK203" t="s">
        <v>2053</v>
      </c>
      <c r="AL203" t="s">
        <v>2053</v>
      </c>
      <c r="AM203" t="s">
        <v>2053</v>
      </c>
      <c r="AN203" t="s">
        <v>2053</v>
      </c>
      <c r="AO203" t="s">
        <v>2053</v>
      </c>
      <c r="AP203" t="s">
        <v>2053</v>
      </c>
      <c r="AQ203" t="s">
        <v>2053</v>
      </c>
      <c r="AR203" t="s">
        <v>2053</v>
      </c>
      <c r="AS203" t="s">
        <v>2053</v>
      </c>
      <c r="AT203" t="s">
        <v>2053</v>
      </c>
      <c r="AU203" t="s">
        <v>2053</v>
      </c>
      <c r="AV203" t="s">
        <v>2053</v>
      </c>
      <c r="AW203" t="s">
        <v>2053</v>
      </c>
      <c r="AX203" t="s">
        <v>2053</v>
      </c>
      <c r="AY203" t="s">
        <v>2053</v>
      </c>
      <c r="AZ203" t="s">
        <v>2053</v>
      </c>
    </row>
    <row r="204" spans="1:52" x14ac:dyDescent="0.2">
      <c r="A204" t="s">
        <v>2053</v>
      </c>
      <c r="B204" t="s">
        <v>2053</v>
      </c>
      <c r="C204" t="s">
        <v>2053</v>
      </c>
      <c r="D204" t="s">
        <v>2053</v>
      </c>
      <c r="E204" t="s">
        <v>2053</v>
      </c>
      <c r="F204" t="s">
        <v>2053</v>
      </c>
      <c r="G204" t="s">
        <v>2053</v>
      </c>
      <c r="H204" t="s">
        <v>2053</v>
      </c>
      <c r="I204" t="s">
        <v>2053</v>
      </c>
      <c r="J204" t="s">
        <v>2053</v>
      </c>
      <c r="K204" t="s">
        <v>2053</v>
      </c>
      <c r="L204" t="s">
        <v>2053</v>
      </c>
      <c r="M204" t="s">
        <v>2053</v>
      </c>
      <c r="N204" t="s">
        <v>2053</v>
      </c>
      <c r="O204" t="s">
        <v>2053</v>
      </c>
      <c r="P204" t="s">
        <v>2053</v>
      </c>
      <c r="Q204" t="s">
        <v>2053</v>
      </c>
      <c r="R204" t="s">
        <v>2053</v>
      </c>
      <c r="S204" t="s">
        <v>2053</v>
      </c>
      <c r="T204" t="s">
        <v>2053</v>
      </c>
      <c r="U204" t="s">
        <v>2053</v>
      </c>
      <c r="V204" t="s">
        <v>2053</v>
      </c>
      <c r="W204" t="s">
        <v>2053</v>
      </c>
      <c r="X204" t="s">
        <v>2053</v>
      </c>
      <c r="Y204" t="s">
        <v>2053</v>
      </c>
      <c r="Z204" t="s">
        <v>2053</v>
      </c>
      <c r="AA204" t="s">
        <v>2053</v>
      </c>
      <c r="AB204" t="s">
        <v>2053</v>
      </c>
      <c r="AC204" t="s">
        <v>2053</v>
      </c>
      <c r="AD204" t="s">
        <v>2053</v>
      </c>
      <c r="AE204" t="s">
        <v>2053</v>
      </c>
      <c r="AF204" t="s">
        <v>2053</v>
      </c>
      <c r="AG204" t="s">
        <v>2053</v>
      </c>
      <c r="AH204" t="s">
        <v>2053</v>
      </c>
      <c r="AI204" t="s">
        <v>2053</v>
      </c>
      <c r="AJ204" t="s">
        <v>2053</v>
      </c>
      <c r="AK204" t="s">
        <v>2053</v>
      </c>
      <c r="AL204" t="s">
        <v>2053</v>
      </c>
      <c r="AM204" t="s">
        <v>2053</v>
      </c>
      <c r="AN204" t="s">
        <v>2053</v>
      </c>
      <c r="AO204" t="s">
        <v>2053</v>
      </c>
      <c r="AP204" t="s">
        <v>2053</v>
      </c>
      <c r="AQ204" t="s">
        <v>2053</v>
      </c>
      <c r="AR204" t="s">
        <v>2053</v>
      </c>
      <c r="AS204" t="s">
        <v>2053</v>
      </c>
      <c r="AT204" t="s">
        <v>2053</v>
      </c>
      <c r="AU204" t="s">
        <v>2053</v>
      </c>
      <c r="AV204" t="s">
        <v>2053</v>
      </c>
      <c r="AW204" t="s">
        <v>2053</v>
      </c>
      <c r="AX204" t="s">
        <v>2053</v>
      </c>
      <c r="AY204" t="s">
        <v>2053</v>
      </c>
      <c r="AZ204" t="s">
        <v>2053</v>
      </c>
    </row>
    <row r="205" spans="1:52" x14ac:dyDescent="0.2">
      <c r="A205" t="s">
        <v>2053</v>
      </c>
      <c r="B205" t="s">
        <v>2053</v>
      </c>
      <c r="C205" t="s">
        <v>2053</v>
      </c>
      <c r="D205" t="s">
        <v>2053</v>
      </c>
      <c r="E205" t="s">
        <v>2053</v>
      </c>
      <c r="F205" t="s">
        <v>2053</v>
      </c>
      <c r="G205" t="s">
        <v>2053</v>
      </c>
      <c r="H205" t="s">
        <v>2053</v>
      </c>
      <c r="I205" t="s">
        <v>2053</v>
      </c>
      <c r="J205" t="s">
        <v>2053</v>
      </c>
      <c r="K205" t="s">
        <v>2053</v>
      </c>
      <c r="L205" t="s">
        <v>2053</v>
      </c>
      <c r="M205" t="s">
        <v>2053</v>
      </c>
      <c r="N205" t="s">
        <v>2053</v>
      </c>
      <c r="O205" t="s">
        <v>2053</v>
      </c>
      <c r="P205" t="s">
        <v>2053</v>
      </c>
      <c r="Q205" t="s">
        <v>2053</v>
      </c>
      <c r="R205" t="s">
        <v>2053</v>
      </c>
      <c r="S205" t="s">
        <v>2053</v>
      </c>
      <c r="T205" t="s">
        <v>2053</v>
      </c>
      <c r="U205" t="s">
        <v>2053</v>
      </c>
      <c r="V205" t="s">
        <v>2053</v>
      </c>
      <c r="W205" t="s">
        <v>2053</v>
      </c>
      <c r="X205" t="s">
        <v>2053</v>
      </c>
      <c r="Y205" t="s">
        <v>2053</v>
      </c>
      <c r="Z205" t="s">
        <v>2053</v>
      </c>
      <c r="AA205" t="s">
        <v>2053</v>
      </c>
      <c r="AB205" t="s">
        <v>2053</v>
      </c>
      <c r="AC205" t="s">
        <v>2053</v>
      </c>
      <c r="AD205" t="s">
        <v>2053</v>
      </c>
      <c r="AE205" t="s">
        <v>2053</v>
      </c>
      <c r="AF205" t="s">
        <v>2053</v>
      </c>
      <c r="AG205" t="s">
        <v>2053</v>
      </c>
      <c r="AH205" t="s">
        <v>2053</v>
      </c>
      <c r="AI205" t="s">
        <v>2053</v>
      </c>
      <c r="AJ205" t="s">
        <v>2053</v>
      </c>
      <c r="AK205" t="s">
        <v>2053</v>
      </c>
      <c r="AL205" t="s">
        <v>2053</v>
      </c>
      <c r="AM205" t="s">
        <v>2053</v>
      </c>
      <c r="AN205" t="s">
        <v>2053</v>
      </c>
      <c r="AO205" t="s">
        <v>2053</v>
      </c>
      <c r="AP205" t="s">
        <v>2053</v>
      </c>
      <c r="AQ205" t="s">
        <v>2053</v>
      </c>
      <c r="AR205" t="s">
        <v>2053</v>
      </c>
      <c r="AS205" t="s">
        <v>2053</v>
      </c>
      <c r="AT205" t="s">
        <v>2053</v>
      </c>
      <c r="AU205" t="s">
        <v>2053</v>
      </c>
      <c r="AV205" t="s">
        <v>2053</v>
      </c>
      <c r="AW205" t="s">
        <v>2053</v>
      </c>
      <c r="AX205" t="s">
        <v>2053</v>
      </c>
      <c r="AY205" t="s">
        <v>2053</v>
      </c>
      <c r="AZ205" t="s">
        <v>2053</v>
      </c>
    </row>
    <row r="206" spans="1:52" x14ac:dyDescent="0.2">
      <c r="A206" t="s">
        <v>2053</v>
      </c>
      <c r="B206" t="s">
        <v>2053</v>
      </c>
      <c r="C206" t="s">
        <v>2053</v>
      </c>
      <c r="D206" t="s">
        <v>2053</v>
      </c>
      <c r="E206" t="s">
        <v>2053</v>
      </c>
      <c r="F206" t="s">
        <v>2053</v>
      </c>
      <c r="G206" t="s">
        <v>2053</v>
      </c>
      <c r="H206" t="s">
        <v>2053</v>
      </c>
      <c r="I206" t="s">
        <v>2053</v>
      </c>
      <c r="J206" t="s">
        <v>2053</v>
      </c>
      <c r="K206" t="s">
        <v>2053</v>
      </c>
      <c r="L206" t="s">
        <v>2053</v>
      </c>
      <c r="M206" t="s">
        <v>2053</v>
      </c>
      <c r="N206" t="s">
        <v>2053</v>
      </c>
      <c r="O206" t="s">
        <v>2053</v>
      </c>
      <c r="P206" t="s">
        <v>2053</v>
      </c>
      <c r="Q206" t="s">
        <v>2053</v>
      </c>
      <c r="R206" t="s">
        <v>2053</v>
      </c>
      <c r="S206" t="s">
        <v>2053</v>
      </c>
      <c r="T206" t="s">
        <v>2053</v>
      </c>
      <c r="U206" t="s">
        <v>2053</v>
      </c>
      <c r="V206" t="s">
        <v>2053</v>
      </c>
      <c r="W206" t="s">
        <v>2053</v>
      </c>
      <c r="X206" t="s">
        <v>2053</v>
      </c>
      <c r="Y206" t="s">
        <v>2053</v>
      </c>
      <c r="Z206" t="s">
        <v>2053</v>
      </c>
      <c r="AA206" t="s">
        <v>2053</v>
      </c>
      <c r="AB206" t="s">
        <v>2053</v>
      </c>
      <c r="AC206" t="s">
        <v>2053</v>
      </c>
      <c r="AD206" t="s">
        <v>2053</v>
      </c>
      <c r="AE206" t="s">
        <v>2053</v>
      </c>
      <c r="AF206" t="s">
        <v>2053</v>
      </c>
      <c r="AG206" t="s">
        <v>2053</v>
      </c>
      <c r="AH206" t="s">
        <v>2053</v>
      </c>
      <c r="AI206" t="s">
        <v>2053</v>
      </c>
      <c r="AJ206" t="s">
        <v>2053</v>
      </c>
      <c r="AK206" t="s">
        <v>2053</v>
      </c>
      <c r="AL206" t="s">
        <v>2053</v>
      </c>
      <c r="AM206" t="s">
        <v>2053</v>
      </c>
      <c r="AN206" t="s">
        <v>2053</v>
      </c>
      <c r="AO206" t="s">
        <v>2053</v>
      </c>
      <c r="AP206" t="s">
        <v>2053</v>
      </c>
      <c r="AQ206" t="s">
        <v>2053</v>
      </c>
      <c r="AR206" t="s">
        <v>2053</v>
      </c>
      <c r="AS206" t="s">
        <v>2053</v>
      </c>
      <c r="AT206" t="s">
        <v>2053</v>
      </c>
      <c r="AU206" t="s">
        <v>2053</v>
      </c>
      <c r="AV206" t="s">
        <v>2053</v>
      </c>
      <c r="AW206" t="s">
        <v>2053</v>
      </c>
      <c r="AX206" t="s">
        <v>2053</v>
      </c>
      <c r="AY206" t="s">
        <v>2053</v>
      </c>
      <c r="AZ206" t="s">
        <v>2053</v>
      </c>
    </row>
    <row r="207" spans="1:52" x14ac:dyDescent="0.2">
      <c r="A207" t="s">
        <v>2053</v>
      </c>
      <c r="B207" t="s">
        <v>2053</v>
      </c>
      <c r="C207" t="s">
        <v>2053</v>
      </c>
      <c r="D207" t="s">
        <v>2053</v>
      </c>
      <c r="E207" t="s">
        <v>2053</v>
      </c>
      <c r="F207" t="s">
        <v>2053</v>
      </c>
      <c r="G207" t="s">
        <v>2053</v>
      </c>
      <c r="H207" t="s">
        <v>2053</v>
      </c>
      <c r="I207" t="s">
        <v>2053</v>
      </c>
      <c r="J207" t="s">
        <v>2053</v>
      </c>
      <c r="K207" t="s">
        <v>2053</v>
      </c>
      <c r="L207" t="s">
        <v>2053</v>
      </c>
      <c r="M207" t="s">
        <v>2053</v>
      </c>
      <c r="N207" t="s">
        <v>2053</v>
      </c>
      <c r="O207" t="s">
        <v>2053</v>
      </c>
      <c r="P207" t="s">
        <v>2053</v>
      </c>
      <c r="Q207" t="s">
        <v>2053</v>
      </c>
      <c r="R207" t="s">
        <v>2053</v>
      </c>
      <c r="S207" t="s">
        <v>2053</v>
      </c>
      <c r="T207" t="s">
        <v>2053</v>
      </c>
      <c r="U207" t="s">
        <v>2053</v>
      </c>
      <c r="V207" t="s">
        <v>2053</v>
      </c>
      <c r="W207" t="s">
        <v>2053</v>
      </c>
      <c r="X207" t="s">
        <v>2053</v>
      </c>
      <c r="Y207" t="s">
        <v>2053</v>
      </c>
      <c r="Z207" t="s">
        <v>2053</v>
      </c>
      <c r="AA207" t="s">
        <v>2053</v>
      </c>
      <c r="AB207" t="s">
        <v>2053</v>
      </c>
      <c r="AC207" t="s">
        <v>2053</v>
      </c>
      <c r="AD207" t="s">
        <v>2053</v>
      </c>
      <c r="AE207" t="s">
        <v>2053</v>
      </c>
      <c r="AF207" t="s">
        <v>2053</v>
      </c>
      <c r="AG207" t="s">
        <v>2053</v>
      </c>
      <c r="AH207" t="s">
        <v>2053</v>
      </c>
      <c r="AI207" t="s">
        <v>2053</v>
      </c>
      <c r="AJ207" t="s">
        <v>2053</v>
      </c>
      <c r="AK207" t="s">
        <v>2053</v>
      </c>
      <c r="AL207" t="s">
        <v>2053</v>
      </c>
      <c r="AM207" t="s">
        <v>2053</v>
      </c>
      <c r="AN207" t="s">
        <v>2053</v>
      </c>
      <c r="AO207" t="s">
        <v>2053</v>
      </c>
      <c r="AP207" t="s">
        <v>2053</v>
      </c>
      <c r="AQ207" t="s">
        <v>2053</v>
      </c>
      <c r="AR207" t="s">
        <v>2053</v>
      </c>
      <c r="AS207" t="s">
        <v>2053</v>
      </c>
      <c r="AT207" t="s">
        <v>2053</v>
      </c>
      <c r="AU207" t="s">
        <v>2053</v>
      </c>
      <c r="AV207" t="s">
        <v>2053</v>
      </c>
      <c r="AW207" t="s">
        <v>2053</v>
      </c>
      <c r="AX207" t="s">
        <v>2053</v>
      </c>
      <c r="AY207" t="s">
        <v>2053</v>
      </c>
      <c r="AZ207" t="s">
        <v>2053</v>
      </c>
    </row>
    <row r="208" spans="1:52" x14ac:dyDescent="0.2">
      <c r="A208" t="s">
        <v>2053</v>
      </c>
      <c r="B208" t="s">
        <v>2053</v>
      </c>
      <c r="C208" t="s">
        <v>2053</v>
      </c>
      <c r="D208" t="s">
        <v>2053</v>
      </c>
      <c r="E208" t="s">
        <v>2053</v>
      </c>
      <c r="F208" t="s">
        <v>2053</v>
      </c>
      <c r="G208" t="s">
        <v>2053</v>
      </c>
      <c r="H208" t="s">
        <v>2053</v>
      </c>
      <c r="I208" t="s">
        <v>2053</v>
      </c>
      <c r="J208" t="s">
        <v>2053</v>
      </c>
      <c r="K208" t="s">
        <v>2053</v>
      </c>
      <c r="L208" t="s">
        <v>2053</v>
      </c>
      <c r="M208" t="s">
        <v>2053</v>
      </c>
      <c r="N208" t="s">
        <v>2053</v>
      </c>
      <c r="O208" t="s">
        <v>2053</v>
      </c>
      <c r="P208" t="s">
        <v>2053</v>
      </c>
      <c r="Q208" t="s">
        <v>2053</v>
      </c>
      <c r="R208" t="s">
        <v>2053</v>
      </c>
      <c r="S208" t="s">
        <v>2053</v>
      </c>
      <c r="T208" t="s">
        <v>2053</v>
      </c>
      <c r="U208" t="s">
        <v>2053</v>
      </c>
      <c r="V208" t="s">
        <v>2053</v>
      </c>
      <c r="W208" t="s">
        <v>2053</v>
      </c>
      <c r="X208" t="s">
        <v>2053</v>
      </c>
      <c r="Y208" t="s">
        <v>2053</v>
      </c>
      <c r="Z208" t="s">
        <v>2053</v>
      </c>
      <c r="AA208" t="s">
        <v>2053</v>
      </c>
      <c r="AB208" t="s">
        <v>2053</v>
      </c>
      <c r="AC208" t="s">
        <v>2053</v>
      </c>
      <c r="AD208" t="s">
        <v>2053</v>
      </c>
      <c r="AE208" t="s">
        <v>2053</v>
      </c>
      <c r="AF208" t="s">
        <v>2053</v>
      </c>
      <c r="AG208" t="s">
        <v>2053</v>
      </c>
      <c r="AH208" t="s">
        <v>2053</v>
      </c>
      <c r="AI208" t="s">
        <v>2053</v>
      </c>
      <c r="AJ208" t="s">
        <v>2053</v>
      </c>
      <c r="AK208" t="s">
        <v>2053</v>
      </c>
      <c r="AL208" t="s">
        <v>2053</v>
      </c>
      <c r="AM208" t="s">
        <v>2053</v>
      </c>
      <c r="AN208" t="s">
        <v>2053</v>
      </c>
      <c r="AO208" t="s">
        <v>2053</v>
      </c>
      <c r="AP208" t="s">
        <v>2053</v>
      </c>
      <c r="AQ208" t="s">
        <v>2053</v>
      </c>
      <c r="AR208" t="s">
        <v>2053</v>
      </c>
      <c r="AS208" t="s">
        <v>2053</v>
      </c>
      <c r="AT208" t="s">
        <v>2053</v>
      </c>
      <c r="AU208" t="s">
        <v>2053</v>
      </c>
      <c r="AV208" t="s">
        <v>2053</v>
      </c>
      <c r="AW208" t="s">
        <v>2053</v>
      </c>
      <c r="AX208" t="s">
        <v>2053</v>
      </c>
      <c r="AY208" t="s">
        <v>2053</v>
      </c>
      <c r="AZ208" t="s">
        <v>2053</v>
      </c>
    </row>
    <row r="209" spans="1:52" x14ac:dyDescent="0.2">
      <c r="A209" t="s">
        <v>2053</v>
      </c>
      <c r="B209" t="s">
        <v>2053</v>
      </c>
      <c r="C209" t="s">
        <v>2053</v>
      </c>
      <c r="D209" t="s">
        <v>2053</v>
      </c>
      <c r="E209" t="s">
        <v>2053</v>
      </c>
      <c r="F209" t="s">
        <v>2053</v>
      </c>
      <c r="G209" t="s">
        <v>2053</v>
      </c>
      <c r="H209" t="s">
        <v>2053</v>
      </c>
      <c r="I209" t="s">
        <v>2053</v>
      </c>
      <c r="J209" t="s">
        <v>2053</v>
      </c>
      <c r="K209" t="s">
        <v>2053</v>
      </c>
      <c r="L209" t="s">
        <v>2053</v>
      </c>
      <c r="M209" t="s">
        <v>2053</v>
      </c>
      <c r="N209" t="s">
        <v>2053</v>
      </c>
      <c r="O209" t="s">
        <v>2053</v>
      </c>
      <c r="P209" t="s">
        <v>2053</v>
      </c>
      <c r="Q209" t="s">
        <v>2053</v>
      </c>
      <c r="R209" t="s">
        <v>2053</v>
      </c>
      <c r="S209" t="s">
        <v>2053</v>
      </c>
      <c r="T209" t="s">
        <v>2053</v>
      </c>
      <c r="U209" t="s">
        <v>2053</v>
      </c>
      <c r="V209" t="s">
        <v>2053</v>
      </c>
      <c r="W209" t="s">
        <v>2053</v>
      </c>
      <c r="X209" t="s">
        <v>2053</v>
      </c>
      <c r="Y209" t="s">
        <v>2053</v>
      </c>
      <c r="Z209" t="s">
        <v>2053</v>
      </c>
      <c r="AA209" t="s">
        <v>2053</v>
      </c>
      <c r="AB209" t="s">
        <v>2053</v>
      </c>
      <c r="AC209" t="s">
        <v>2053</v>
      </c>
      <c r="AD209" t="s">
        <v>2053</v>
      </c>
      <c r="AE209" t="s">
        <v>2053</v>
      </c>
      <c r="AF209" t="s">
        <v>2053</v>
      </c>
      <c r="AG209" t="s">
        <v>2053</v>
      </c>
      <c r="AH209" t="s">
        <v>2053</v>
      </c>
      <c r="AI209" t="s">
        <v>2053</v>
      </c>
      <c r="AJ209" t="s">
        <v>2053</v>
      </c>
      <c r="AK209" t="s">
        <v>2053</v>
      </c>
      <c r="AL209" t="s">
        <v>2053</v>
      </c>
      <c r="AM209" t="s">
        <v>2053</v>
      </c>
      <c r="AN209" t="s">
        <v>2053</v>
      </c>
      <c r="AO209" t="s">
        <v>2053</v>
      </c>
      <c r="AP209" t="s">
        <v>2053</v>
      </c>
      <c r="AQ209" t="s">
        <v>2053</v>
      </c>
      <c r="AR209" t="s">
        <v>2053</v>
      </c>
      <c r="AS209" t="s">
        <v>2053</v>
      </c>
      <c r="AT209" t="s">
        <v>2053</v>
      </c>
      <c r="AU209" t="s">
        <v>2053</v>
      </c>
      <c r="AV209" t="s">
        <v>2053</v>
      </c>
      <c r="AW209" t="s">
        <v>2053</v>
      </c>
      <c r="AX209" t="s">
        <v>2053</v>
      </c>
      <c r="AY209" t="s">
        <v>2053</v>
      </c>
      <c r="AZ209" t="s">
        <v>2053</v>
      </c>
    </row>
    <row r="210" spans="1:52" x14ac:dyDescent="0.2">
      <c r="A210" t="s">
        <v>2053</v>
      </c>
      <c r="B210" t="s">
        <v>2053</v>
      </c>
      <c r="C210" t="s">
        <v>2053</v>
      </c>
      <c r="D210" t="s">
        <v>2053</v>
      </c>
      <c r="E210" t="s">
        <v>2053</v>
      </c>
      <c r="F210" t="s">
        <v>2053</v>
      </c>
      <c r="G210" t="s">
        <v>2053</v>
      </c>
      <c r="H210" t="s">
        <v>2053</v>
      </c>
      <c r="I210" t="s">
        <v>2053</v>
      </c>
      <c r="J210" t="s">
        <v>2053</v>
      </c>
      <c r="K210" t="s">
        <v>2053</v>
      </c>
      <c r="L210" t="s">
        <v>2053</v>
      </c>
      <c r="M210" t="s">
        <v>2053</v>
      </c>
      <c r="N210" t="s">
        <v>2053</v>
      </c>
      <c r="O210" t="s">
        <v>2053</v>
      </c>
      <c r="P210" t="s">
        <v>2053</v>
      </c>
      <c r="Q210" t="s">
        <v>2053</v>
      </c>
      <c r="R210" t="s">
        <v>2053</v>
      </c>
      <c r="S210" t="s">
        <v>2053</v>
      </c>
      <c r="T210" t="s">
        <v>2053</v>
      </c>
      <c r="U210" t="s">
        <v>2053</v>
      </c>
      <c r="V210" t="s">
        <v>2053</v>
      </c>
      <c r="W210" t="s">
        <v>2053</v>
      </c>
      <c r="X210" t="s">
        <v>2053</v>
      </c>
      <c r="Y210" t="s">
        <v>2053</v>
      </c>
      <c r="Z210" t="s">
        <v>2053</v>
      </c>
      <c r="AA210" t="s">
        <v>2053</v>
      </c>
      <c r="AB210" t="s">
        <v>2053</v>
      </c>
      <c r="AC210" t="s">
        <v>2053</v>
      </c>
      <c r="AD210" t="s">
        <v>2053</v>
      </c>
      <c r="AE210" t="s">
        <v>2053</v>
      </c>
      <c r="AF210" t="s">
        <v>2053</v>
      </c>
      <c r="AG210" t="s">
        <v>2053</v>
      </c>
      <c r="AH210" t="s">
        <v>2053</v>
      </c>
      <c r="AI210" t="s">
        <v>2053</v>
      </c>
      <c r="AJ210" t="s">
        <v>2053</v>
      </c>
      <c r="AK210" t="s">
        <v>2053</v>
      </c>
      <c r="AL210" t="s">
        <v>2053</v>
      </c>
      <c r="AM210" t="s">
        <v>2053</v>
      </c>
      <c r="AN210" t="s">
        <v>2053</v>
      </c>
      <c r="AO210" t="s">
        <v>2053</v>
      </c>
      <c r="AP210" t="s">
        <v>2053</v>
      </c>
      <c r="AQ210" t="s">
        <v>2053</v>
      </c>
      <c r="AR210" t="s">
        <v>2053</v>
      </c>
      <c r="AS210" t="s">
        <v>2053</v>
      </c>
      <c r="AT210" t="s">
        <v>2053</v>
      </c>
      <c r="AU210" t="s">
        <v>2053</v>
      </c>
      <c r="AV210" t="s">
        <v>2053</v>
      </c>
      <c r="AW210" t="s">
        <v>2053</v>
      </c>
      <c r="AX210" t="s">
        <v>2053</v>
      </c>
      <c r="AY210" t="s">
        <v>2053</v>
      </c>
      <c r="AZ210" t="s">
        <v>2053</v>
      </c>
    </row>
    <row r="211" spans="1:52" x14ac:dyDescent="0.2">
      <c r="A211" t="s">
        <v>2053</v>
      </c>
      <c r="B211" t="s">
        <v>2053</v>
      </c>
      <c r="C211" t="s">
        <v>2053</v>
      </c>
      <c r="D211" t="s">
        <v>2053</v>
      </c>
      <c r="E211" t="s">
        <v>2053</v>
      </c>
      <c r="F211" t="s">
        <v>2053</v>
      </c>
      <c r="G211" t="s">
        <v>2053</v>
      </c>
      <c r="H211" t="s">
        <v>2053</v>
      </c>
      <c r="I211" t="s">
        <v>2053</v>
      </c>
      <c r="J211" t="s">
        <v>2053</v>
      </c>
      <c r="K211" t="s">
        <v>2053</v>
      </c>
      <c r="L211" t="s">
        <v>2053</v>
      </c>
      <c r="M211" t="s">
        <v>2053</v>
      </c>
      <c r="N211" t="s">
        <v>2053</v>
      </c>
      <c r="O211" t="s">
        <v>2053</v>
      </c>
      <c r="P211" t="s">
        <v>2053</v>
      </c>
      <c r="Q211" t="s">
        <v>2053</v>
      </c>
      <c r="R211" t="s">
        <v>2053</v>
      </c>
      <c r="S211" t="s">
        <v>2053</v>
      </c>
      <c r="T211" t="s">
        <v>2053</v>
      </c>
      <c r="U211" t="s">
        <v>2053</v>
      </c>
      <c r="V211" t="s">
        <v>2053</v>
      </c>
      <c r="W211" t="s">
        <v>2053</v>
      </c>
      <c r="X211" t="s">
        <v>2053</v>
      </c>
      <c r="Y211" t="s">
        <v>2053</v>
      </c>
      <c r="Z211" t="s">
        <v>2053</v>
      </c>
      <c r="AA211" t="s">
        <v>2053</v>
      </c>
      <c r="AB211" t="s">
        <v>2053</v>
      </c>
      <c r="AC211" t="s">
        <v>2053</v>
      </c>
      <c r="AD211" t="s">
        <v>2053</v>
      </c>
      <c r="AE211" t="s">
        <v>2053</v>
      </c>
      <c r="AF211" t="s">
        <v>2053</v>
      </c>
      <c r="AG211" t="s">
        <v>2053</v>
      </c>
      <c r="AH211" t="s">
        <v>2053</v>
      </c>
      <c r="AI211" t="s">
        <v>2053</v>
      </c>
      <c r="AJ211" t="s">
        <v>2053</v>
      </c>
      <c r="AK211" t="s">
        <v>2053</v>
      </c>
      <c r="AL211" t="s">
        <v>2053</v>
      </c>
      <c r="AM211" t="s">
        <v>2053</v>
      </c>
      <c r="AN211" t="s">
        <v>2053</v>
      </c>
      <c r="AO211" t="s">
        <v>2053</v>
      </c>
      <c r="AP211" t="s">
        <v>2053</v>
      </c>
      <c r="AQ211" t="s">
        <v>2053</v>
      </c>
      <c r="AR211" t="s">
        <v>2053</v>
      </c>
      <c r="AS211" t="s">
        <v>2053</v>
      </c>
      <c r="AT211" t="s">
        <v>2053</v>
      </c>
      <c r="AU211" t="s">
        <v>2053</v>
      </c>
      <c r="AV211" t="s">
        <v>2053</v>
      </c>
      <c r="AW211" t="s">
        <v>2053</v>
      </c>
      <c r="AX211" t="s">
        <v>2053</v>
      </c>
      <c r="AY211" t="s">
        <v>2053</v>
      </c>
      <c r="AZ211" t="s">
        <v>2053</v>
      </c>
    </row>
    <row r="212" spans="1:52" x14ac:dyDescent="0.2">
      <c r="A212" t="s">
        <v>2053</v>
      </c>
      <c r="B212" t="s">
        <v>2053</v>
      </c>
      <c r="C212" t="s">
        <v>2053</v>
      </c>
      <c r="D212" t="s">
        <v>2053</v>
      </c>
      <c r="E212" t="s">
        <v>2053</v>
      </c>
      <c r="F212" t="s">
        <v>2053</v>
      </c>
      <c r="G212" t="s">
        <v>2053</v>
      </c>
      <c r="H212" t="s">
        <v>2053</v>
      </c>
      <c r="I212" t="s">
        <v>2053</v>
      </c>
      <c r="J212" t="s">
        <v>2053</v>
      </c>
      <c r="K212" t="s">
        <v>2053</v>
      </c>
      <c r="L212" t="s">
        <v>2053</v>
      </c>
      <c r="M212" t="s">
        <v>2053</v>
      </c>
      <c r="N212" t="s">
        <v>2053</v>
      </c>
      <c r="O212" t="s">
        <v>2053</v>
      </c>
      <c r="P212" t="s">
        <v>2053</v>
      </c>
      <c r="Q212" t="s">
        <v>2053</v>
      </c>
      <c r="R212" t="s">
        <v>2053</v>
      </c>
      <c r="S212" t="s">
        <v>2053</v>
      </c>
      <c r="T212" t="s">
        <v>2053</v>
      </c>
      <c r="U212" t="s">
        <v>2053</v>
      </c>
      <c r="V212" t="s">
        <v>2053</v>
      </c>
      <c r="W212" t="s">
        <v>2053</v>
      </c>
      <c r="X212" t="s">
        <v>2053</v>
      </c>
      <c r="Y212" t="s">
        <v>2053</v>
      </c>
      <c r="Z212" t="s">
        <v>2053</v>
      </c>
      <c r="AA212" t="s">
        <v>2053</v>
      </c>
      <c r="AB212" t="s">
        <v>2053</v>
      </c>
      <c r="AC212" t="s">
        <v>2053</v>
      </c>
      <c r="AD212" t="s">
        <v>2053</v>
      </c>
      <c r="AE212" t="s">
        <v>2053</v>
      </c>
      <c r="AF212" t="s">
        <v>2053</v>
      </c>
      <c r="AG212" t="s">
        <v>2053</v>
      </c>
      <c r="AH212" t="s">
        <v>2053</v>
      </c>
      <c r="AI212" t="s">
        <v>2053</v>
      </c>
      <c r="AJ212" t="s">
        <v>2053</v>
      </c>
      <c r="AK212" t="s">
        <v>2053</v>
      </c>
      <c r="AL212" t="s">
        <v>2053</v>
      </c>
      <c r="AM212" t="s">
        <v>2053</v>
      </c>
      <c r="AN212" t="s">
        <v>2053</v>
      </c>
      <c r="AO212" t="s">
        <v>2053</v>
      </c>
      <c r="AP212" t="s">
        <v>2053</v>
      </c>
      <c r="AQ212" t="s">
        <v>2053</v>
      </c>
      <c r="AR212" t="s">
        <v>2053</v>
      </c>
      <c r="AS212" t="s">
        <v>2053</v>
      </c>
      <c r="AT212" t="s">
        <v>2053</v>
      </c>
      <c r="AU212" t="s">
        <v>2053</v>
      </c>
      <c r="AV212" t="s">
        <v>2053</v>
      </c>
      <c r="AW212" t="s">
        <v>2053</v>
      </c>
      <c r="AX212" t="s">
        <v>2053</v>
      </c>
      <c r="AY212" t="s">
        <v>2053</v>
      </c>
      <c r="AZ212" t="s">
        <v>2053</v>
      </c>
    </row>
    <row r="213" spans="1:52" x14ac:dyDescent="0.2">
      <c r="A213" t="s">
        <v>2053</v>
      </c>
      <c r="B213" t="s">
        <v>2053</v>
      </c>
      <c r="C213" t="s">
        <v>2053</v>
      </c>
      <c r="D213" t="s">
        <v>2053</v>
      </c>
      <c r="E213" t="s">
        <v>2053</v>
      </c>
      <c r="F213" t="s">
        <v>2053</v>
      </c>
      <c r="G213" t="s">
        <v>2053</v>
      </c>
      <c r="H213" t="s">
        <v>2053</v>
      </c>
      <c r="I213" t="s">
        <v>2053</v>
      </c>
      <c r="J213" t="s">
        <v>2053</v>
      </c>
      <c r="K213" t="s">
        <v>2053</v>
      </c>
      <c r="L213" t="s">
        <v>2053</v>
      </c>
      <c r="M213" t="s">
        <v>2053</v>
      </c>
      <c r="N213" t="s">
        <v>2053</v>
      </c>
      <c r="O213" t="s">
        <v>2053</v>
      </c>
      <c r="P213" t="s">
        <v>2053</v>
      </c>
      <c r="Q213" t="s">
        <v>2053</v>
      </c>
      <c r="R213" t="s">
        <v>2053</v>
      </c>
      <c r="S213" t="s">
        <v>2053</v>
      </c>
      <c r="T213" t="s">
        <v>2053</v>
      </c>
      <c r="U213" t="s">
        <v>2053</v>
      </c>
      <c r="V213" t="s">
        <v>2053</v>
      </c>
      <c r="W213" t="s">
        <v>2053</v>
      </c>
      <c r="X213" t="s">
        <v>2053</v>
      </c>
      <c r="Y213" t="s">
        <v>2053</v>
      </c>
      <c r="Z213" t="s">
        <v>2053</v>
      </c>
      <c r="AA213" t="s">
        <v>2053</v>
      </c>
      <c r="AB213" t="s">
        <v>2053</v>
      </c>
      <c r="AC213" t="s">
        <v>2053</v>
      </c>
      <c r="AD213" t="s">
        <v>2053</v>
      </c>
      <c r="AE213" t="s">
        <v>2053</v>
      </c>
      <c r="AF213" t="s">
        <v>2053</v>
      </c>
      <c r="AG213" t="s">
        <v>2053</v>
      </c>
      <c r="AH213" t="s">
        <v>2053</v>
      </c>
      <c r="AI213" t="s">
        <v>2053</v>
      </c>
      <c r="AJ213" t="s">
        <v>2053</v>
      </c>
      <c r="AK213" t="s">
        <v>2053</v>
      </c>
      <c r="AL213" t="s">
        <v>2053</v>
      </c>
      <c r="AM213" t="s">
        <v>2053</v>
      </c>
      <c r="AN213" t="s">
        <v>2053</v>
      </c>
      <c r="AO213" t="s">
        <v>2053</v>
      </c>
      <c r="AP213" t="s">
        <v>2053</v>
      </c>
      <c r="AQ213" t="s">
        <v>2053</v>
      </c>
      <c r="AR213" t="s">
        <v>2053</v>
      </c>
      <c r="AS213" t="s">
        <v>2053</v>
      </c>
      <c r="AT213" t="s">
        <v>2053</v>
      </c>
      <c r="AU213" t="s">
        <v>2053</v>
      </c>
      <c r="AV213" t="s">
        <v>2053</v>
      </c>
      <c r="AW213" t="s">
        <v>2053</v>
      </c>
      <c r="AX213" t="s">
        <v>2053</v>
      </c>
      <c r="AY213" t="s">
        <v>2053</v>
      </c>
      <c r="AZ213" t="s">
        <v>2053</v>
      </c>
    </row>
    <row r="214" spans="1:52" x14ac:dyDescent="0.2">
      <c r="A214" t="s">
        <v>2053</v>
      </c>
      <c r="B214" t="s">
        <v>2053</v>
      </c>
      <c r="C214" t="s">
        <v>2053</v>
      </c>
      <c r="D214" t="s">
        <v>2053</v>
      </c>
      <c r="E214" t="s">
        <v>2053</v>
      </c>
      <c r="F214" t="s">
        <v>2053</v>
      </c>
      <c r="G214" t="s">
        <v>2053</v>
      </c>
      <c r="H214" t="s">
        <v>2053</v>
      </c>
      <c r="I214" t="s">
        <v>2053</v>
      </c>
      <c r="J214" t="s">
        <v>2053</v>
      </c>
      <c r="K214" t="s">
        <v>2053</v>
      </c>
      <c r="L214" t="s">
        <v>2053</v>
      </c>
      <c r="M214" t="s">
        <v>2053</v>
      </c>
      <c r="N214" t="s">
        <v>2053</v>
      </c>
      <c r="O214" t="s">
        <v>2053</v>
      </c>
      <c r="P214" t="s">
        <v>2053</v>
      </c>
      <c r="Q214" t="s">
        <v>2053</v>
      </c>
      <c r="R214" t="s">
        <v>2053</v>
      </c>
      <c r="S214" t="s">
        <v>2053</v>
      </c>
      <c r="T214" t="s">
        <v>2053</v>
      </c>
      <c r="U214" t="s">
        <v>2053</v>
      </c>
      <c r="V214" t="s">
        <v>2053</v>
      </c>
      <c r="W214" t="s">
        <v>2053</v>
      </c>
      <c r="X214" t="s">
        <v>2053</v>
      </c>
      <c r="Y214" t="s">
        <v>2053</v>
      </c>
      <c r="Z214" t="s">
        <v>2053</v>
      </c>
      <c r="AA214" t="s">
        <v>2053</v>
      </c>
      <c r="AB214" t="s">
        <v>2053</v>
      </c>
      <c r="AC214" t="s">
        <v>2053</v>
      </c>
      <c r="AD214" t="s">
        <v>2053</v>
      </c>
      <c r="AE214" t="s">
        <v>2053</v>
      </c>
      <c r="AF214" t="s">
        <v>2053</v>
      </c>
      <c r="AG214" t="s">
        <v>2053</v>
      </c>
      <c r="AH214" t="s">
        <v>2053</v>
      </c>
      <c r="AI214" t="s">
        <v>2053</v>
      </c>
      <c r="AJ214" t="s">
        <v>2053</v>
      </c>
      <c r="AK214" t="s">
        <v>2053</v>
      </c>
      <c r="AL214" t="s">
        <v>2053</v>
      </c>
      <c r="AM214" t="s">
        <v>2053</v>
      </c>
      <c r="AN214" t="s">
        <v>2053</v>
      </c>
      <c r="AO214" t="s">
        <v>2053</v>
      </c>
      <c r="AP214" t="s">
        <v>2053</v>
      </c>
      <c r="AQ214" t="s">
        <v>2053</v>
      </c>
      <c r="AR214" t="s">
        <v>2053</v>
      </c>
      <c r="AS214" t="s">
        <v>2053</v>
      </c>
      <c r="AT214" t="s">
        <v>2053</v>
      </c>
      <c r="AU214" t="s">
        <v>2053</v>
      </c>
      <c r="AV214" t="s">
        <v>2053</v>
      </c>
      <c r="AW214" t="s">
        <v>2053</v>
      </c>
      <c r="AX214" t="s">
        <v>2053</v>
      </c>
      <c r="AY214" t="s">
        <v>2053</v>
      </c>
      <c r="AZ214" t="s">
        <v>2053</v>
      </c>
    </row>
    <row r="215" spans="1:52" x14ac:dyDescent="0.2">
      <c r="A215" t="s">
        <v>2053</v>
      </c>
      <c r="B215" t="s">
        <v>2053</v>
      </c>
      <c r="C215" t="s">
        <v>2053</v>
      </c>
      <c r="D215" t="s">
        <v>2053</v>
      </c>
      <c r="E215" t="s">
        <v>2053</v>
      </c>
      <c r="F215" t="s">
        <v>2053</v>
      </c>
      <c r="G215" t="s">
        <v>2053</v>
      </c>
      <c r="H215" t="s">
        <v>2053</v>
      </c>
      <c r="I215" t="s">
        <v>2053</v>
      </c>
      <c r="J215" t="s">
        <v>2053</v>
      </c>
      <c r="K215" t="s">
        <v>2053</v>
      </c>
      <c r="L215" t="s">
        <v>2053</v>
      </c>
      <c r="M215" t="s">
        <v>2053</v>
      </c>
      <c r="N215" t="s">
        <v>2053</v>
      </c>
      <c r="O215" t="s">
        <v>2053</v>
      </c>
      <c r="P215" t="s">
        <v>2053</v>
      </c>
      <c r="Q215" t="s">
        <v>2053</v>
      </c>
      <c r="R215" t="s">
        <v>2053</v>
      </c>
      <c r="S215" t="s">
        <v>2053</v>
      </c>
      <c r="T215" t="s">
        <v>2053</v>
      </c>
      <c r="U215" t="s">
        <v>2053</v>
      </c>
      <c r="V215" t="s">
        <v>2053</v>
      </c>
      <c r="W215" t="s">
        <v>2053</v>
      </c>
      <c r="X215" t="s">
        <v>2053</v>
      </c>
      <c r="Y215" t="s">
        <v>2053</v>
      </c>
      <c r="Z215" t="s">
        <v>2053</v>
      </c>
      <c r="AA215" t="s">
        <v>2053</v>
      </c>
      <c r="AB215" t="s">
        <v>2053</v>
      </c>
      <c r="AC215" t="s">
        <v>2053</v>
      </c>
      <c r="AD215" t="s">
        <v>2053</v>
      </c>
      <c r="AE215" t="s">
        <v>2053</v>
      </c>
      <c r="AF215" t="s">
        <v>2053</v>
      </c>
      <c r="AG215" t="s">
        <v>2053</v>
      </c>
      <c r="AH215" t="s">
        <v>2053</v>
      </c>
      <c r="AI215" t="s">
        <v>2053</v>
      </c>
      <c r="AJ215" t="s">
        <v>2053</v>
      </c>
      <c r="AK215" t="s">
        <v>2053</v>
      </c>
      <c r="AL215" t="s">
        <v>2053</v>
      </c>
      <c r="AM215" t="s">
        <v>2053</v>
      </c>
      <c r="AN215" t="s">
        <v>2053</v>
      </c>
      <c r="AO215" t="s">
        <v>2053</v>
      </c>
      <c r="AP215" t="s">
        <v>2053</v>
      </c>
      <c r="AQ215" t="s">
        <v>2053</v>
      </c>
      <c r="AR215" t="s">
        <v>2053</v>
      </c>
      <c r="AS215" t="s">
        <v>2053</v>
      </c>
      <c r="AT215" t="s">
        <v>2053</v>
      </c>
      <c r="AU215" t="s">
        <v>2053</v>
      </c>
      <c r="AV215" t="s">
        <v>2053</v>
      </c>
      <c r="AW215" t="s">
        <v>2053</v>
      </c>
      <c r="AX215" t="s">
        <v>2053</v>
      </c>
      <c r="AY215" t="s">
        <v>2053</v>
      </c>
      <c r="AZ215" t="s">
        <v>2053</v>
      </c>
    </row>
    <row r="216" spans="1:52" x14ac:dyDescent="0.2">
      <c r="A216" t="s">
        <v>2053</v>
      </c>
      <c r="B216" t="s">
        <v>2053</v>
      </c>
      <c r="C216" t="s">
        <v>2053</v>
      </c>
      <c r="D216" t="s">
        <v>2053</v>
      </c>
      <c r="E216" t="s">
        <v>2053</v>
      </c>
      <c r="F216" t="s">
        <v>2053</v>
      </c>
      <c r="G216" t="s">
        <v>2053</v>
      </c>
      <c r="H216" t="s">
        <v>2053</v>
      </c>
      <c r="I216" t="s">
        <v>2053</v>
      </c>
      <c r="J216" t="s">
        <v>2053</v>
      </c>
      <c r="K216" t="s">
        <v>2053</v>
      </c>
      <c r="L216" t="s">
        <v>2053</v>
      </c>
      <c r="M216" t="s">
        <v>2053</v>
      </c>
      <c r="N216" t="s">
        <v>2053</v>
      </c>
      <c r="O216" t="s">
        <v>2053</v>
      </c>
      <c r="P216" t="s">
        <v>2053</v>
      </c>
      <c r="Q216" t="s">
        <v>2053</v>
      </c>
      <c r="R216" t="s">
        <v>2053</v>
      </c>
      <c r="S216" t="s">
        <v>2053</v>
      </c>
      <c r="T216" t="s">
        <v>2053</v>
      </c>
      <c r="U216" t="s">
        <v>2053</v>
      </c>
      <c r="V216" t="s">
        <v>2053</v>
      </c>
      <c r="W216" t="s">
        <v>2053</v>
      </c>
      <c r="X216" t="s">
        <v>2053</v>
      </c>
      <c r="Y216" t="s">
        <v>2053</v>
      </c>
      <c r="Z216" t="s">
        <v>2053</v>
      </c>
      <c r="AA216" t="s">
        <v>2053</v>
      </c>
      <c r="AB216" t="s">
        <v>2053</v>
      </c>
      <c r="AC216" t="s">
        <v>2053</v>
      </c>
      <c r="AD216" t="s">
        <v>2053</v>
      </c>
      <c r="AE216" t="s">
        <v>2053</v>
      </c>
      <c r="AF216" t="s">
        <v>2053</v>
      </c>
      <c r="AG216" t="s">
        <v>2053</v>
      </c>
      <c r="AH216" t="s">
        <v>2053</v>
      </c>
      <c r="AI216" t="s">
        <v>2053</v>
      </c>
      <c r="AJ216" t="s">
        <v>2053</v>
      </c>
      <c r="AK216" t="s">
        <v>2053</v>
      </c>
      <c r="AL216" t="s">
        <v>2053</v>
      </c>
      <c r="AM216" t="s">
        <v>2053</v>
      </c>
      <c r="AN216" t="s">
        <v>2053</v>
      </c>
      <c r="AO216" t="s">
        <v>2053</v>
      </c>
      <c r="AP216" t="s">
        <v>2053</v>
      </c>
      <c r="AQ216" t="s">
        <v>2053</v>
      </c>
      <c r="AR216" t="s">
        <v>2053</v>
      </c>
      <c r="AS216" t="s">
        <v>2053</v>
      </c>
      <c r="AT216" t="s">
        <v>2053</v>
      </c>
      <c r="AU216" t="s">
        <v>2053</v>
      </c>
      <c r="AV216" t="s">
        <v>2053</v>
      </c>
      <c r="AW216" t="s">
        <v>2053</v>
      </c>
      <c r="AX216" t="s">
        <v>2053</v>
      </c>
      <c r="AY216" t="s">
        <v>2053</v>
      </c>
      <c r="AZ216" t="s">
        <v>2053</v>
      </c>
    </row>
    <row r="217" spans="1:52" x14ac:dyDescent="0.2">
      <c r="A217" t="s">
        <v>2053</v>
      </c>
      <c r="B217" t="s">
        <v>2053</v>
      </c>
      <c r="C217" t="s">
        <v>2053</v>
      </c>
      <c r="D217" t="s">
        <v>2053</v>
      </c>
      <c r="E217" t="s">
        <v>2053</v>
      </c>
      <c r="F217" t="s">
        <v>2053</v>
      </c>
      <c r="G217" t="s">
        <v>2053</v>
      </c>
      <c r="H217" t="s">
        <v>2053</v>
      </c>
      <c r="I217" t="s">
        <v>2053</v>
      </c>
      <c r="J217" t="s">
        <v>2053</v>
      </c>
      <c r="K217" t="s">
        <v>2053</v>
      </c>
      <c r="L217" t="s">
        <v>2053</v>
      </c>
      <c r="M217" t="s">
        <v>2053</v>
      </c>
      <c r="N217" t="s">
        <v>2053</v>
      </c>
      <c r="O217" t="s">
        <v>2053</v>
      </c>
      <c r="P217" t="s">
        <v>2053</v>
      </c>
      <c r="Q217" t="s">
        <v>2053</v>
      </c>
      <c r="R217" t="s">
        <v>2053</v>
      </c>
      <c r="S217" t="s">
        <v>2053</v>
      </c>
      <c r="T217" t="s">
        <v>2053</v>
      </c>
      <c r="U217" t="s">
        <v>2053</v>
      </c>
      <c r="V217" t="s">
        <v>2053</v>
      </c>
      <c r="W217" t="s">
        <v>2053</v>
      </c>
      <c r="X217" t="s">
        <v>2053</v>
      </c>
      <c r="Y217" t="s">
        <v>2053</v>
      </c>
      <c r="Z217" t="s">
        <v>2053</v>
      </c>
      <c r="AA217" t="s">
        <v>2053</v>
      </c>
      <c r="AB217" t="s">
        <v>2053</v>
      </c>
      <c r="AC217" t="s">
        <v>2053</v>
      </c>
      <c r="AD217" t="s">
        <v>2053</v>
      </c>
      <c r="AE217" t="s">
        <v>2053</v>
      </c>
      <c r="AF217" t="s">
        <v>2053</v>
      </c>
      <c r="AG217" t="s">
        <v>2053</v>
      </c>
      <c r="AH217" t="s">
        <v>2053</v>
      </c>
      <c r="AI217" t="s">
        <v>2053</v>
      </c>
      <c r="AJ217" t="s">
        <v>2053</v>
      </c>
      <c r="AK217" t="s">
        <v>2053</v>
      </c>
      <c r="AL217" t="s">
        <v>2053</v>
      </c>
      <c r="AM217" t="s">
        <v>2053</v>
      </c>
      <c r="AN217" t="s">
        <v>2053</v>
      </c>
      <c r="AO217" t="s">
        <v>2053</v>
      </c>
      <c r="AP217" t="s">
        <v>2053</v>
      </c>
      <c r="AQ217" t="s">
        <v>2053</v>
      </c>
      <c r="AR217" t="s">
        <v>2053</v>
      </c>
      <c r="AS217" t="s">
        <v>2053</v>
      </c>
      <c r="AT217" t="s">
        <v>2053</v>
      </c>
      <c r="AU217" t="s">
        <v>2053</v>
      </c>
      <c r="AV217" t="s">
        <v>2053</v>
      </c>
      <c r="AW217" t="s">
        <v>2053</v>
      </c>
      <c r="AX217" t="s">
        <v>2053</v>
      </c>
      <c r="AY217" t="s">
        <v>2053</v>
      </c>
      <c r="AZ217" t="s">
        <v>2053</v>
      </c>
    </row>
    <row r="218" spans="1:52" x14ac:dyDescent="0.2">
      <c r="A218" t="s">
        <v>2053</v>
      </c>
      <c r="B218" t="s">
        <v>2053</v>
      </c>
      <c r="C218" t="s">
        <v>2053</v>
      </c>
      <c r="D218" t="s">
        <v>2053</v>
      </c>
      <c r="E218" t="s">
        <v>2053</v>
      </c>
      <c r="F218" t="s">
        <v>2053</v>
      </c>
      <c r="G218" t="s">
        <v>2053</v>
      </c>
      <c r="H218" t="s">
        <v>2053</v>
      </c>
      <c r="I218" t="s">
        <v>2053</v>
      </c>
      <c r="J218" t="s">
        <v>2053</v>
      </c>
      <c r="K218" t="s">
        <v>2053</v>
      </c>
      <c r="L218" t="s">
        <v>2053</v>
      </c>
      <c r="M218" t="s">
        <v>2053</v>
      </c>
      <c r="N218" t="s">
        <v>2053</v>
      </c>
      <c r="O218" t="s">
        <v>2053</v>
      </c>
      <c r="P218" t="s">
        <v>2053</v>
      </c>
      <c r="Q218" t="s">
        <v>2053</v>
      </c>
      <c r="R218" t="s">
        <v>2053</v>
      </c>
      <c r="S218" t="s">
        <v>2053</v>
      </c>
      <c r="T218" t="s">
        <v>2053</v>
      </c>
      <c r="U218" t="s">
        <v>2053</v>
      </c>
      <c r="V218" t="s">
        <v>2053</v>
      </c>
      <c r="W218" t="s">
        <v>2053</v>
      </c>
      <c r="X218" t="s">
        <v>2053</v>
      </c>
      <c r="Y218" t="s">
        <v>2053</v>
      </c>
      <c r="Z218" t="s">
        <v>2053</v>
      </c>
      <c r="AA218" t="s">
        <v>2053</v>
      </c>
      <c r="AB218" t="s">
        <v>2053</v>
      </c>
      <c r="AC218" t="s">
        <v>2053</v>
      </c>
      <c r="AD218" t="s">
        <v>2053</v>
      </c>
      <c r="AE218" t="s">
        <v>2053</v>
      </c>
      <c r="AF218" t="s">
        <v>2053</v>
      </c>
      <c r="AG218" t="s">
        <v>2053</v>
      </c>
      <c r="AH218" t="s">
        <v>2053</v>
      </c>
      <c r="AI218" t="s">
        <v>2053</v>
      </c>
      <c r="AJ218" t="s">
        <v>2053</v>
      </c>
      <c r="AK218" t="s">
        <v>2053</v>
      </c>
      <c r="AL218" t="s">
        <v>2053</v>
      </c>
      <c r="AM218" t="s">
        <v>2053</v>
      </c>
      <c r="AN218" t="s">
        <v>2053</v>
      </c>
      <c r="AO218" t="s">
        <v>2053</v>
      </c>
      <c r="AP218" t="s">
        <v>2053</v>
      </c>
      <c r="AQ218" t="s">
        <v>2053</v>
      </c>
      <c r="AR218" t="s">
        <v>2053</v>
      </c>
      <c r="AS218" t="s">
        <v>2053</v>
      </c>
      <c r="AT218" t="s">
        <v>2053</v>
      </c>
      <c r="AU218" t="s">
        <v>2053</v>
      </c>
      <c r="AV218" t="s">
        <v>2053</v>
      </c>
      <c r="AW218" t="s">
        <v>2053</v>
      </c>
      <c r="AX218" t="s">
        <v>2053</v>
      </c>
      <c r="AY218" t="s">
        <v>2053</v>
      </c>
      <c r="AZ218" t="s">
        <v>2053</v>
      </c>
    </row>
    <row r="219" spans="1:52" x14ac:dyDescent="0.2">
      <c r="A219" t="s">
        <v>2053</v>
      </c>
      <c r="B219" t="s">
        <v>2053</v>
      </c>
      <c r="C219" t="s">
        <v>2053</v>
      </c>
      <c r="D219" t="s">
        <v>2053</v>
      </c>
      <c r="E219" t="s">
        <v>2053</v>
      </c>
      <c r="F219" t="s">
        <v>2053</v>
      </c>
      <c r="G219" t="s">
        <v>2053</v>
      </c>
      <c r="H219" t="s">
        <v>2053</v>
      </c>
      <c r="I219" t="s">
        <v>2053</v>
      </c>
      <c r="J219" t="s">
        <v>2053</v>
      </c>
      <c r="K219" t="s">
        <v>2053</v>
      </c>
      <c r="L219" t="s">
        <v>2053</v>
      </c>
      <c r="M219" t="s">
        <v>2053</v>
      </c>
      <c r="N219" t="s">
        <v>2053</v>
      </c>
      <c r="O219" t="s">
        <v>2053</v>
      </c>
      <c r="P219" t="s">
        <v>2053</v>
      </c>
      <c r="Q219" t="s">
        <v>2053</v>
      </c>
      <c r="R219" t="s">
        <v>2053</v>
      </c>
      <c r="S219" t="s">
        <v>2053</v>
      </c>
      <c r="T219" t="s">
        <v>2053</v>
      </c>
      <c r="U219" t="s">
        <v>2053</v>
      </c>
      <c r="V219" t="s">
        <v>2053</v>
      </c>
      <c r="W219" t="s">
        <v>2053</v>
      </c>
      <c r="X219" t="s">
        <v>2053</v>
      </c>
      <c r="Y219" t="s">
        <v>2053</v>
      </c>
      <c r="Z219" t="s">
        <v>2053</v>
      </c>
      <c r="AA219" t="s">
        <v>2053</v>
      </c>
      <c r="AB219" t="s">
        <v>2053</v>
      </c>
      <c r="AC219" t="s">
        <v>2053</v>
      </c>
      <c r="AD219" t="s">
        <v>2053</v>
      </c>
      <c r="AE219" t="s">
        <v>2053</v>
      </c>
      <c r="AF219" t="s">
        <v>2053</v>
      </c>
      <c r="AG219" t="s">
        <v>2053</v>
      </c>
      <c r="AH219" t="s">
        <v>2053</v>
      </c>
      <c r="AI219" t="s">
        <v>2053</v>
      </c>
      <c r="AJ219" t="s">
        <v>2053</v>
      </c>
      <c r="AK219" t="s">
        <v>2053</v>
      </c>
      <c r="AL219" t="s">
        <v>2053</v>
      </c>
      <c r="AM219" t="s">
        <v>2053</v>
      </c>
      <c r="AN219" t="s">
        <v>2053</v>
      </c>
      <c r="AO219" t="s">
        <v>2053</v>
      </c>
      <c r="AP219" t="s">
        <v>2053</v>
      </c>
      <c r="AQ219" t="s">
        <v>2053</v>
      </c>
      <c r="AR219" t="s">
        <v>2053</v>
      </c>
      <c r="AS219" t="s">
        <v>2053</v>
      </c>
      <c r="AT219" t="s">
        <v>2053</v>
      </c>
      <c r="AU219" t="s">
        <v>2053</v>
      </c>
      <c r="AV219" t="s">
        <v>2053</v>
      </c>
      <c r="AW219" t="s">
        <v>2053</v>
      </c>
      <c r="AX219" t="s">
        <v>2053</v>
      </c>
      <c r="AY219" t="s">
        <v>2053</v>
      </c>
      <c r="AZ219" t="s">
        <v>2053</v>
      </c>
    </row>
    <row r="220" spans="1:52" x14ac:dyDescent="0.2">
      <c r="A220" t="s">
        <v>2053</v>
      </c>
      <c r="B220" t="s">
        <v>2053</v>
      </c>
      <c r="C220" t="s">
        <v>2053</v>
      </c>
      <c r="D220" t="s">
        <v>2053</v>
      </c>
      <c r="E220" t="s">
        <v>2053</v>
      </c>
      <c r="F220" t="s">
        <v>2053</v>
      </c>
      <c r="G220" t="s">
        <v>2053</v>
      </c>
      <c r="H220" t="s">
        <v>2053</v>
      </c>
      <c r="I220" t="s">
        <v>2053</v>
      </c>
      <c r="J220" t="s">
        <v>2053</v>
      </c>
      <c r="K220" t="s">
        <v>2053</v>
      </c>
      <c r="L220" t="s">
        <v>2053</v>
      </c>
      <c r="M220" t="s">
        <v>2053</v>
      </c>
      <c r="N220" t="s">
        <v>2053</v>
      </c>
      <c r="O220" t="s">
        <v>2053</v>
      </c>
      <c r="P220" t="s">
        <v>2053</v>
      </c>
      <c r="Q220" t="s">
        <v>2053</v>
      </c>
      <c r="R220" t="s">
        <v>2053</v>
      </c>
      <c r="S220" t="s">
        <v>2053</v>
      </c>
      <c r="T220" t="s">
        <v>2053</v>
      </c>
      <c r="U220" t="s">
        <v>2053</v>
      </c>
      <c r="V220" t="s">
        <v>2053</v>
      </c>
      <c r="W220" t="s">
        <v>2053</v>
      </c>
      <c r="X220" t="s">
        <v>2053</v>
      </c>
      <c r="Y220" t="s">
        <v>2053</v>
      </c>
      <c r="Z220" t="s">
        <v>2053</v>
      </c>
      <c r="AA220" t="s">
        <v>2053</v>
      </c>
      <c r="AB220" t="s">
        <v>2053</v>
      </c>
      <c r="AC220" t="s">
        <v>2053</v>
      </c>
      <c r="AD220" t="s">
        <v>2053</v>
      </c>
      <c r="AE220" t="s">
        <v>2053</v>
      </c>
      <c r="AF220" t="s">
        <v>2053</v>
      </c>
      <c r="AG220" t="s">
        <v>2053</v>
      </c>
      <c r="AH220" t="s">
        <v>2053</v>
      </c>
      <c r="AI220" t="s">
        <v>2053</v>
      </c>
      <c r="AJ220" t="s">
        <v>2053</v>
      </c>
      <c r="AK220" t="s">
        <v>2053</v>
      </c>
      <c r="AL220" t="s">
        <v>2053</v>
      </c>
      <c r="AM220" t="s">
        <v>2053</v>
      </c>
      <c r="AN220" t="s">
        <v>2053</v>
      </c>
      <c r="AO220" t="s">
        <v>2053</v>
      </c>
      <c r="AP220" t="s">
        <v>2053</v>
      </c>
      <c r="AQ220" t="s">
        <v>2053</v>
      </c>
      <c r="AR220" t="s">
        <v>2053</v>
      </c>
      <c r="AS220" t="s">
        <v>2053</v>
      </c>
      <c r="AT220" t="s">
        <v>2053</v>
      </c>
      <c r="AU220" t="s">
        <v>2053</v>
      </c>
      <c r="AV220" t="s">
        <v>2053</v>
      </c>
      <c r="AW220" t="s">
        <v>2053</v>
      </c>
      <c r="AX220" t="s">
        <v>2053</v>
      </c>
      <c r="AY220" t="s">
        <v>2053</v>
      </c>
      <c r="AZ220" t="s">
        <v>2053</v>
      </c>
    </row>
    <row r="221" spans="1:52" x14ac:dyDescent="0.2">
      <c r="A221" t="s">
        <v>2053</v>
      </c>
      <c r="B221" t="s">
        <v>2053</v>
      </c>
      <c r="C221" t="s">
        <v>2053</v>
      </c>
      <c r="D221" t="s">
        <v>2053</v>
      </c>
      <c r="E221" t="s">
        <v>2053</v>
      </c>
      <c r="F221" t="s">
        <v>2053</v>
      </c>
      <c r="G221" t="s">
        <v>2053</v>
      </c>
      <c r="H221" t="s">
        <v>2053</v>
      </c>
      <c r="I221" t="s">
        <v>2053</v>
      </c>
      <c r="J221" t="s">
        <v>2053</v>
      </c>
      <c r="K221" t="s">
        <v>2053</v>
      </c>
      <c r="L221" t="s">
        <v>2053</v>
      </c>
      <c r="M221" t="s">
        <v>2053</v>
      </c>
      <c r="N221" t="s">
        <v>2053</v>
      </c>
      <c r="O221" t="s">
        <v>2053</v>
      </c>
      <c r="P221" t="s">
        <v>2053</v>
      </c>
      <c r="Q221" t="s">
        <v>2053</v>
      </c>
      <c r="R221" t="s">
        <v>2053</v>
      </c>
      <c r="S221" t="s">
        <v>2053</v>
      </c>
      <c r="T221" t="s">
        <v>2053</v>
      </c>
      <c r="U221" t="s">
        <v>2053</v>
      </c>
      <c r="V221" t="s">
        <v>2053</v>
      </c>
      <c r="W221" t="s">
        <v>2053</v>
      </c>
      <c r="X221" t="s">
        <v>2053</v>
      </c>
      <c r="Y221" t="s">
        <v>2053</v>
      </c>
      <c r="Z221" t="s">
        <v>2053</v>
      </c>
      <c r="AA221" t="s">
        <v>2053</v>
      </c>
      <c r="AB221" t="s">
        <v>2053</v>
      </c>
      <c r="AC221" t="s">
        <v>2053</v>
      </c>
      <c r="AD221" t="s">
        <v>2053</v>
      </c>
      <c r="AE221" t="s">
        <v>2053</v>
      </c>
      <c r="AF221" t="s">
        <v>2053</v>
      </c>
      <c r="AG221" t="s">
        <v>2053</v>
      </c>
      <c r="AH221" t="s">
        <v>2053</v>
      </c>
      <c r="AI221" t="s">
        <v>2053</v>
      </c>
      <c r="AJ221" t="s">
        <v>2053</v>
      </c>
      <c r="AK221" t="s">
        <v>2053</v>
      </c>
      <c r="AL221" t="s">
        <v>2053</v>
      </c>
      <c r="AM221" t="s">
        <v>2053</v>
      </c>
      <c r="AN221" t="s">
        <v>2053</v>
      </c>
      <c r="AO221" t="s">
        <v>2053</v>
      </c>
      <c r="AP221" t="s">
        <v>2053</v>
      </c>
      <c r="AQ221" t="s">
        <v>2053</v>
      </c>
      <c r="AR221" t="s">
        <v>2053</v>
      </c>
      <c r="AS221" t="s">
        <v>2053</v>
      </c>
      <c r="AT221" t="s">
        <v>2053</v>
      </c>
      <c r="AU221" t="s">
        <v>2053</v>
      </c>
      <c r="AV221" t="s">
        <v>2053</v>
      </c>
      <c r="AW221" t="s">
        <v>2053</v>
      </c>
      <c r="AX221" t="s">
        <v>2053</v>
      </c>
      <c r="AY221" t="s">
        <v>2053</v>
      </c>
      <c r="AZ221" t="s">
        <v>2053</v>
      </c>
    </row>
    <row r="222" spans="1:52" x14ac:dyDescent="0.2">
      <c r="A222" t="s">
        <v>2053</v>
      </c>
      <c r="B222" t="s">
        <v>2053</v>
      </c>
      <c r="C222" t="s">
        <v>2053</v>
      </c>
      <c r="D222" t="s">
        <v>2053</v>
      </c>
      <c r="E222" t="s">
        <v>2053</v>
      </c>
      <c r="F222" t="s">
        <v>2053</v>
      </c>
      <c r="G222" t="s">
        <v>2053</v>
      </c>
      <c r="H222" t="s">
        <v>2053</v>
      </c>
      <c r="I222" t="s">
        <v>2053</v>
      </c>
      <c r="J222" t="s">
        <v>2053</v>
      </c>
      <c r="K222" t="s">
        <v>2053</v>
      </c>
      <c r="L222" t="s">
        <v>2053</v>
      </c>
      <c r="M222" t="s">
        <v>2053</v>
      </c>
      <c r="N222" t="s">
        <v>2053</v>
      </c>
      <c r="O222" t="s">
        <v>2053</v>
      </c>
      <c r="P222" t="s">
        <v>2053</v>
      </c>
      <c r="Q222" t="s">
        <v>2053</v>
      </c>
      <c r="R222" t="s">
        <v>2053</v>
      </c>
      <c r="S222" t="s">
        <v>2053</v>
      </c>
      <c r="T222" t="s">
        <v>2053</v>
      </c>
      <c r="U222" t="s">
        <v>2053</v>
      </c>
      <c r="V222" t="s">
        <v>2053</v>
      </c>
      <c r="W222" t="s">
        <v>2053</v>
      </c>
      <c r="X222" t="s">
        <v>2053</v>
      </c>
      <c r="Y222" t="s">
        <v>2053</v>
      </c>
      <c r="Z222" t="s">
        <v>2053</v>
      </c>
      <c r="AA222" t="s">
        <v>2053</v>
      </c>
      <c r="AB222" t="s">
        <v>2053</v>
      </c>
      <c r="AC222" t="s">
        <v>2053</v>
      </c>
      <c r="AD222" t="s">
        <v>2053</v>
      </c>
      <c r="AE222" t="s">
        <v>2053</v>
      </c>
      <c r="AF222" t="s">
        <v>2053</v>
      </c>
      <c r="AG222" t="s">
        <v>2053</v>
      </c>
      <c r="AH222" t="s">
        <v>2053</v>
      </c>
      <c r="AI222" t="s">
        <v>2053</v>
      </c>
      <c r="AJ222" t="s">
        <v>2053</v>
      </c>
      <c r="AK222" t="s">
        <v>2053</v>
      </c>
      <c r="AL222" t="s">
        <v>2053</v>
      </c>
      <c r="AM222" t="s">
        <v>2053</v>
      </c>
      <c r="AN222" t="s">
        <v>2053</v>
      </c>
      <c r="AO222" t="s">
        <v>2053</v>
      </c>
      <c r="AP222" t="s">
        <v>2053</v>
      </c>
      <c r="AQ222" t="s">
        <v>2053</v>
      </c>
      <c r="AR222" t="s">
        <v>2053</v>
      </c>
      <c r="AS222" t="s">
        <v>2053</v>
      </c>
      <c r="AT222" t="s">
        <v>2053</v>
      </c>
      <c r="AU222" t="s">
        <v>2053</v>
      </c>
      <c r="AV222" t="s">
        <v>2053</v>
      </c>
      <c r="AW222" t="s">
        <v>2053</v>
      </c>
      <c r="AX222" t="s">
        <v>2053</v>
      </c>
      <c r="AY222" t="s">
        <v>2053</v>
      </c>
      <c r="AZ222" t="s">
        <v>2053</v>
      </c>
    </row>
    <row r="223" spans="1:52" x14ac:dyDescent="0.2">
      <c r="A223" t="s">
        <v>2053</v>
      </c>
      <c r="B223" t="s">
        <v>2053</v>
      </c>
      <c r="C223" t="s">
        <v>2053</v>
      </c>
      <c r="D223" t="s">
        <v>2053</v>
      </c>
      <c r="E223" t="s">
        <v>2053</v>
      </c>
      <c r="F223" t="s">
        <v>2053</v>
      </c>
      <c r="G223" t="s">
        <v>2053</v>
      </c>
      <c r="H223" t="s">
        <v>2053</v>
      </c>
      <c r="I223" t="s">
        <v>2053</v>
      </c>
      <c r="J223" t="s">
        <v>2053</v>
      </c>
      <c r="K223" t="s">
        <v>2053</v>
      </c>
      <c r="L223" t="s">
        <v>2053</v>
      </c>
      <c r="M223" t="s">
        <v>2053</v>
      </c>
      <c r="N223" t="s">
        <v>2053</v>
      </c>
      <c r="O223" t="s">
        <v>2053</v>
      </c>
      <c r="P223" t="s">
        <v>2053</v>
      </c>
      <c r="Q223" t="s">
        <v>2053</v>
      </c>
      <c r="R223" t="s">
        <v>2053</v>
      </c>
      <c r="S223" t="s">
        <v>2053</v>
      </c>
      <c r="T223" t="s">
        <v>2053</v>
      </c>
      <c r="U223" t="s">
        <v>2053</v>
      </c>
      <c r="V223" t="s">
        <v>2053</v>
      </c>
      <c r="W223" t="s">
        <v>2053</v>
      </c>
      <c r="X223" t="s">
        <v>2053</v>
      </c>
      <c r="Y223" t="s">
        <v>2053</v>
      </c>
      <c r="Z223" t="s">
        <v>2053</v>
      </c>
      <c r="AA223" t="s">
        <v>2053</v>
      </c>
      <c r="AB223" t="s">
        <v>2053</v>
      </c>
      <c r="AC223" t="s">
        <v>2053</v>
      </c>
      <c r="AD223" t="s">
        <v>2053</v>
      </c>
      <c r="AE223" t="s">
        <v>2053</v>
      </c>
      <c r="AF223" t="s">
        <v>2053</v>
      </c>
      <c r="AG223" t="s">
        <v>2053</v>
      </c>
      <c r="AH223" t="s">
        <v>2053</v>
      </c>
      <c r="AI223" t="s">
        <v>2053</v>
      </c>
      <c r="AJ223" t="s">
        <v>2053</v>
      </c>
      <c r="AK223" t="s">
        <v>2053</v>
      </c>
      <c r="AL223" t="s">
        <v>2053</v>
      </c>
      <c r="AM223" t="s">
        <v>2053</v>
      </c>
      <c r="AN223" t="s">
        <v>2053</v>
      </c>
      <c r="AO223" t="s">
        <v>2053</v>
      </c>
      <c r="AP223" t="s">
        <v>2053</v>
      </c>
      <c r="AQ223" t="s">
        <v>2053</v>
      </c>
      <c r="AR223" t="s">
        <v>2053</v>
      </c>
      <c r="AS223" t="s">
        <v>2053</v>
      </c>
      <c r="AT223" t="s">
        <v>2053</v>
      </c>
      <c r="AU223" t="s">
        <v>2053</v>
      </c>
      <c r="AV223" t="s">
        <v>2053</v>
      </c>
      <c r="AW223" t="s">
        <v>2053</v>
      </c>
      <c r="AX223" t="s">
        <v>2053</v>
      </c>
      <c r="AY223" t="s">
        <v>2053</v>
      </c>
      <c r="AZ223" t="s">
        <v>2053</v>
      </c>
    </row>
    <row r="224" spans="1:52" x14ac:dyDescent="0.2">
      <c r="A224" t="s">
        <v>2053</v>
      </c>
      <c r="B224" t="s">
        <v>2053</v>
      </c>
      <c r="C224" t="s">
        <v>2053</v>
      </c>
      <c r="D224" t="s">
        <v>2053</v>
      </c>
      <c r="E224" t="s">
        <v>2053</v>
      </c>
      <c r="F224" t="s">
        <v>2053</v>
      </c>
      <c r="G224" t="s">
        <v>2053</v>
      </c>
      <c r="H224" t="s">
        <v>2053</v>
      </c>
      <c r="I224" t="s">
        <v>2053</v>
      </c>
      <c r="J224" t="s">
        <v>2053</v>
      </c>
      <c r="K224" t="s">
        <v>2053</v>
      </c>
      <c r="L224" t="s">
        <v>2053</v>
      </c>
      <c r="M224" t="s">
        <v>2053</v>
      </c>
      <c r="N224" t="s">
        <v>2053</v>
      </c>
      <c r="O224" t="s">
        <v>2053</v>
      </c>
      <c r="P224" t="s">
        <v>2053</v>
      </c>
      <c r="Q224" t="s">
        <v>2053</v>
      </c>
      <c r="R224" t="s">
        <v>2053</v>
      </c>
      <c r="S224" t="s">
        <v>2053</v>
      </c>
      <c r="T224" t="s">
        <v>2053</v>
      </c>
      <c r="U224" t="s">
        <v>2053</v>
      </c>
      <c r="V224" t="s">
        <v>2053</v>
      </c>
      <c r="W224" t="s">
        <v>2053</v>
      </c>
      <c r="X224" t="s">
        <v>2053</v>
      </c>
      <c r="Y224" t="s">
        <v>2053</v>
      </c>
      <c r="Z224" t="s">
        <v>2053</v>
      </c>
      <c r="AA224" t="s">
        <v>2053</v>
      </c>
      <c r="AB224" t="s">
        <v>2053</v>
      </c>
      <c r="AC224" t="s">
        <v>2053</v>
      </c>
      <c r="AD224" t="s">
        <v>2053</v>
      </c>
      <c r="AE224" t="s">
        <v>2053</v>
      </c>
      <c r="AF224" t="s">
        <v>2053</v>
      </c>
      <c r="AG224" t="s">
        <v>2053</v>
      </c>
      <c r="AH224" t="s">
        <v>2053</v>
      </c>
      <c r="AI224" t="s">
        <v>2053</v>
      </c>
      <c r="AJ224" t="s">
        <v>2053</v>
      </c>
      <c r="AK224" t="s">
        <v>2053</v>
      </c>
      <c r="AL224" t="s">
        <v>2053</v>
      </c>
      <c r="AM224" t="s">
        <v>2053</v>
      </c>
      <c r="AN224" t="s">
        <v>2053</v>
      </c>
      <c r="AO224" t="s">
        <v>2053</v>
      </c>
      <c r="AP224" t="s">
        <v>2053</v>
      </c>
      <c r="AQ224" t="s">
        <v>2053</v>
      </c>
      <c r="AR224" t="s">
        <v>2053</v>
      </c>
      <c r="AS224" t="s">
        <v>2053</v>
      </c>
      <c r="AT224" t="s">
        <v>2053</v>
      </c>
      <c r="AU224" t="s">
        <v>2053</v>
      </c>
      <c r="AV224" t="s">
        <v>2053</v>
      </c>
      <c r="AW224" t="s">
        <v>2053</v>
      </c>
      <c r="AX224" t="s">
        <v>2053</v>
      </c>
      <c r="AY224" t="s">
        <v>2053</v>
      </c>
      <c r="AZ224" t="s">
        <v>2053</v>
      </c>
    </row>
    <row r="225" spans="1:52" x14ac:dyDescent="0.2">
      <c r="A225" t="s">
        <v>2053</v>
      </c>
      <c r="B225" t="s">
        <v>2053</v>
      </c>
      <c r="C225" t="s">
        <v>2053</v>
      </c>
      <c r="D225" t="s">
        <v>2053</v>
      </c>
      <c r="E225" t="s">
        <v>2053</v>
      </c>
      <c r="F225" t="s">
        <v>2053</v>
      </c>
      <c r="G225" t="s">
        <v>2053</v>
      </c>
      <c r="H225" t="s">
        <v>2053</v>
      </c>
      <c r="I225" t="s">
        <v>2053</v>
      </c>
      <c r="J225" t="s">
        <v>2053</v>
      </c>
      <c r="K225" t="s">
        <v>2053</v>
      </c>
      <c r="L225" t="s">
        <v>2053</v>
      </c>
      <c r="M225" t="s">
        <v>2053</v>
      </c>
      <c r="N225" t="s">
        <v>2053</v>
      </c>
      <c r="O225" t="s">
        <v>2053</v>
      </c>
      <c r="P225" t="s">
        <v>2053</v>
      </c>
      <c r="Q225" t="s">
        <v>2053</v>
      </c>
      <c r="R225" t="s">
        <v>2053</v>
      </c>
      <c r="S225" t="s">
        <v>2053</v>
      </c>
      <c r="T225" t="s">
        <v>2053</v>
      </c>
      <c r="U225" t="s">
        <v>2053</v>
      </c>
      <c r="V225" t="s">
        <v>2053</v>
      </c>
      <c r="W225" t="s">
        <v>2053</v>
      </c>
      <c r="X225" t="s">
        <v>2053</v>
      </c>
      <c r="Y225" t="s">
        <v>2053</v>
      </c>
      <c r="Z225" t="s">
        <v>2053</v>
      </c>
      <c r="AA225" t="s">
        <v>2053</v>
      </c>
      <c r="AB225" t="s">
        <v>2053</v>
      </c>
      <c r="AC225" t="s">
        <v>2053</v>
      </c>
      <c r="AD225" t="s">
        <v>2053</v>
      </c>
      <c r="AE225" t="s">
        <v>2053</v>
      </c>
      <c r="AF225" t="s">
        <v>2053</v>
      </c>
      <c r="AG225" t="s">
        <v>2053</v>
      </c>
      <c r="AH225" t="s">
        <v>2053</v>
      </c>
      <c r="AI225" t="s">
        <v>2053</v>
      </c>
      <c r="AJ225" t="s">
        <v>2053</v>
      </c>
      <c r="AK225" t="s">
        <v>2053</v>
      </c>
      <c r="AL225" t="s">
        <v>2053</v>
      </c>
      <c r="AM225" t="s">
        <v>2053</v>
      </c>
      <c r="AN225" t="s">
        <v>2053</v>
      </c>
      <c r="AO225" t="s">
        <v>2053</v>
      </c>
      <c r="AP225" t="s">
        <v>2053</v>
      </c>
      <c r="AQ225" t="s">
        <v>2053</v>
      </c>
      <c r="AR225" t="s">
        <v>2053</v>
      </c>
      <c r="AS225" t="s">
        <v>2053</v>
      </c>
      <c r="AT225" t="s">
        <v>2053</v>
      </c>
      <c r="AU225" t="s">
        <v>2053</v>
      </c>
      <c r="AV225" t="s">
        <v>2053</v>
      </c>
      <c r="AW225" t="s">
        <v>2053</v>
      </c>
      <c r="AX225" t="s">
        <v>2053</v>
      </c>
      <c r="AY225" t="s">
        <v>2053</v>
      </c>
      <c r="AZ225" t="s">
        <v>2053</v>
      </c>
    </row>
    <row r="226" spans="1:52" x14ac:dyDescent="0.2">
      <c r="A226" t="s">
        <v>2053</v>
      </c>
      <c r="B226" t="s">
        <v>2053</v>
      </c>
      <c r="C226" t="s">
        <v>2053</v>
      </c>
      <c r="D226" t="s">
        <v>2053</v>
      </c>
      <c r="E226" t="s">
        <v>2053</v>
      </c>
      <c r="F226" t="s">
        <v>2053</v>
      </c>
      <c r="G226" t="s">
        <v>2053</v>
      </c>
      <c r="H226" t="s">
        <v>2053</v>
      </c>
      <c r="I226" t="s">
        <v>2053</v>
      </c>
      <c r="J226" t="s">
        <v>2053</v>
      </c>
      <c r="K226" t="s">
        <v>2053</v>
      </c>
      <c r="L226" t="s">
        <v>2053</v>
      </c>
      <c r="M226" t="s">
        <v>2053</v>
      </c>
      <c r="N226" t="s">
        <v>2053</v>
      </c>
      <c r="O226" t="s">
        <v>2053</v>
      </c>
      <c r="P226" t="s">
        <v>2053</v>
      </c>
      <c r="Q226" t="s">
        <v>2053</v>
      </c>
      <c r="R226" t="s">
        <v>2053</v>
      </c>
      <c r="S226" t="s">
        <v>2053</v>
      </c>
      <c r="T226" t="s">
        <v>2053</v>
      </c>
      <c r="U226" t="s">
        <v>2053</v>
      </c>
      <c r="V226" t="s">
        <v>2053</v>
      </c>
      <c r="W226" t="s">
        <v>2053</v>
      </c>
      <c r="X226" t="s">
        <v>2053</v>
      </c>
      <c r="Y226" t="s">
        <v>2053</v>
      </c>
      <c r="Z226" t="s">
        <v>2053</v>
      </c>
      <c r="AA226" t="s">
        <v>2053</v>
      </c>
      <c r="AB226" t="s">
        <v>2053</v>
      </c>
      <c r="AC226" t="s">
        <v>2053</v>
      </c>
      <c r="AD226" t="s">
        <v>2053</v>
      </c>
      <c r="AE226" t="s">
        <v>2053</v>
      </c>
      <c r="AF226" t="s">
        <v>2053</v>
      </c>
      <c r="AG226" t="s">
        <v>2053</v>
      </c>
      <c r="AH226" t="s">
        <v>2053</v>
      </c>
      <c r="AI226" t="s">
        <v>2053</v>
      </c>
      <c r="AJ226" t="s">
        <v>2053</v>
      </c>
      <c r="AK226" t="s">
        <v>2053</v>
      </c>
      <c r="AL226" t="s">
        <v>2053</v>
      </c>
      <c r="AM226" t="s">
        <v>2053</v>
      </c>
      <c r="AN226" t="s">
        <v>2053</v>
      </c>
      <c r="AO226" t="s">
        <v>2053</v>
      </c>
      <c r="AP226" t="s">
        <v>2053</v>
      </c>
      <c r="AQ226" t="s">
        <v>2053</v>
      </c>
      <c r="AR226" t="s">
        <v>2053</v>
      </c>
      <c r="AS226" t="s">
        <v>2053</v>
      </c>
      <c r="AT226" t="s">
        <v>2053</v>
      </c>
      <c r="AU226" t="s">
        <v>2053</v>
      </c>
      <c r="AV226" t="s">
        <v>2053</v>
      </c>
      <c r="AW226" t="s">
        <v>2053</v>
      </c>
      <c r="AX226" t="s">
        <v>2053</v>
      </c>
      <c r="AY226" t="s">
        <v>2053</v>
      </c>
      <c r="AZ226" t="s">
        <v>2053</v>
      </c>
    </row>
    <row r="227" spans="1:52" x14ac:dyDescent="0.2">
      <c r="A227" t="s">
        <v>2053</v>
      </c>
      <c r="B227" t="s">
        <v>2053</v>
      </c>
      <c r="C227" t="s">
        <v>2053</v>
      </c>
      <c r="D227" t="s">
        <v>2053</v>
      </c>
      <c r="E227" t="s">
        <v>2053</v>
      </c>
      <c r="F227" t="s">
        <v>2053</v>
      </c>
      <c r="G227" t="s">
        <v>2053</v>
      </c>
      <c r="H227" t="s">
        <v>2053</v>
      </c>
      <c r="I227" t="s">
        <v>2053</v>
      </c>
      <c r="J227" t="s">
        <v>2053</v>
      </c>
      <c r="K227" t="s">
        <v>2053</v>
      </c>
      <c r="L227" t="s">
        <v>2053</v>
      </c>
      <c r="M227" t="s">
        <v>2053</v>
      </c>
      <c r="N227" t="s">
        <v>2053</v>
      </c>
      <c r="O227" t="s">
        <v>2053</v>
      </c>
      <c r="P227" t="s">
        <v>2053</v>
      </c>
      <c r="Q227" t="s">
        <v>2053</v>
      </c>
      <c r="R227" t="s">
        <v>2053</v>
      </c>
      <c r="S227" t="s">
        <v>2053</v>
      </c>
      <c r="T227" t="s">
        <v>2053</v>
      </c>
      <c r="U227" t="s">
        <v>2053</v>
      </c>
      <c r="V227" t="s">
        <v>2053</v>
      </c>
      <c r="W227" t="s">
        <v>2053</v>
      </c>
      <c r="X227" t="s">
        <v>2053</v>
      </c>
      <c r="Y227" t="s">
        <v>2053</v>
      </c>
      <c r="Z227" t="s">
        <v>2053</v>
      </c>
      <c r="AA227" t="s">
        <v>2053</v>
      </c>
      <c r="AB227" t="s">
        <v>2053</v>
      </c>
      <c r="AC227" t="s">
        <v>2053</v>
      </c>
      <c r="AD227" t="s">
        <v>2053</v>
      </c>
      <c r="AE227" t="s">
        <v>2053</v>
      </c>
      <c r="AF227" t="s">
        <v>2053</v>
      </c>
      <c r="AG227" t="s">
        <v>2053</v>
      </c>
      <c r="AH227" t="s">
        <v>2053</v>
      </c>
      <c r="AI227" t="s">
        <v>2053</v>
      </c>
      <c r="AJ227" t="s">
        <v>2053</v>
      </c>
      <c r="AK227" t="s">
        <v>2053</v>
      </c>
      <c r="AL227" t="s">
        <v>2053</v>
      </c>
      <c r="AM227" t="s">
        <v>2053</v>
      </c>
      <c r="AN227" t="s">
        <v>2053</v>
      </c>
      <c r="AO227" t="s">
        <v>2053</v>
      </c>
      <c r="AP227" t="s">
        <v>2053</v>
      </c>
      <c r="AQ227" t="s">
        <v>2053</v>
      </c>
      <c r="AR227" t="s">
        <v>2053</v>
      </c>
      <c r="AS227" t="s">
        <v>2053</v>
      </c>
      <c r="AT227" t="s">
        <v>2053</v>
      </c>
      <c r="AU227" t="s">
        <v>2053</v>
      </c>
      <c r="AV227" t="s">
        <v>2053</v>
      </c>
      <c r="AW227" t="s">
        <v>2053</v>
      </c>
      <c r="AX227" t="s">
        <v>2053</v>
      </c>
      <c r="AY227" t="s">
        <v>2053</v>
      </c>
      <c r="AZ227" t="s">
        <v>2053</v>
      </c>
    </row>
    <row r="228" spans="1:52" x14ac:dyDescent="0.2">
      <c r="A228" t="s">
        <v>2053</v>
      </c>
      <c r="B228" t="s">
        <v>2053</v>
      </c>
      <c r="C228" t="s">
        <v>2053</v>
      </c>
      <c r="D228" t="s">
        <v>2053</v>
      </c>
      <c r="E228" t="s">
        <v>2053</v>
      </c>
      <c r="F228" t="s">
        <v>2053</v>
      </c>
      <c r="G228" t="s">
        <v>2053</v>
      </c>
      <c r="H228" t="s">
        <v>2053</v>
      </c>
      <c r="I228" t="s">
        <v>2053</v>
      </c>
      <c r="J228" t="s">
        <v>2053</v>
      </c>
      <c r="K228" t="s">
        <v>2053</v>
      </c>
      <c r="L228" t="s">
        <v>2053</v>
      </c>
      <c r="M228" t="s">
        <v>2053</v>
      </c>
      <c r="N228" t="s">
        <v>2053</v>
      </c>
      <c r="O228" t="s">
        <v>2053</v>
      </c>
      <c r="P228" t="s">
        <v>2053</v>
      </c>
      <c r="Q228" t="s">
        <v>2053</v>
      </c>
      <c r="R228" t="s">
        <v>2053</v>
      </c>
      <c r="S228" t="s">
        <v>2053</v>
      </c>
      <c r="T228" t="s">
        <v>2053</v>
      </c>
      <c r="U228" t="s">
        <v>2053</v>
      </c>
      <c r="V228" t="s">
        <v>2053</v>
      </c>
      <c r="W228" t="s">
        <v>2053</v>
      </c>
      <c r="X228" t="s">
        <v>2053</v>
      </c>
      <c r="Y228" t="s">
        <v>2053</v>
      </c>
      <c r="Z228" t="s">
        <v>2053</v>
      </c>
      <c r="AA228" t="s">
        <v>2053</v>
      </c>
      <c r="AB228" t="s">
        <v>2053</v>
      </c>
      <c r="AC228" t="s">
        <v>2053</v>
      </c>
      <c r="AD228" t="s">
        <v>2053</v>
      </c>
      <c r="AE228" t="s">
        <v>2053</v>
      </c>
      <c r="AF228" t="s">
        <v>2053</v>
      </c>
      <c r="AG228" t="s">
        <v>2053</v>
      </c>
      <c r="AH228" t="s">
        <v>2053</v>
      </c>
      <c r="AI228" t="s">
        <v>2053</v>
      </c>
      <c r="AJ228" t="s">
        <v>2053</v>
      </c>
      <c r="AK228" t="s">
        <v>2053</v>
      </c>
      <c r="AL228" t="s">
        <v>2053</v>
      </c>
      <c r="AM228" t="s">
        <v>2053</v>
      </c>
      <c r="AN228" t="s">
        <v>2053</v>
      </c>
      <c r="AO228" t="s">
        <v>2053</v>
      </c>
      <c r="AP228" t="s">
        <v>2053</v>
      </c>
      <c r="AQ228" t="s">
        <v>2053</v>
      </c>
      <c r="AR228" t="s">
        <v>2053</v>
      </c>
      <c r="AS228" t="s">
        <v>2053</v>
      </c>
      <c r="AT228" t="s">
        <v>2053</v>
      </c>
      <c r="AU228" t="s">
        <v>2053</v>
      </c>
      <c r="AV228" t="s">
        <v>2053</v>
      </c>
      <c r="AW228" t="s">
        <v>2053</v>
      </c>
      <c r="AX228" t="s">
        <v>2053</v>
      </c>
      <c r="AY228" t="s">
        <v>2053</v>
      </c>
      <c r="AZ228" t="s">
        <v>2053</v>
      </c>
    </row>
    <row r="229" spans="1:52" x14ac:dyDescent="0.2">
      <c r="A229" t="s">
        <v>2053</v>
      </c>
      <c r="B229" t="s">
        <v>2053</v>
      </c>
      <c r="C229" t="s">
        <v>2053</v>
      </c>
      <c r="D229" t="s">
        <v>2053</v>
      </c>
      <c r="E229" t="s">
        <v>2053</v>
      </c>
      <c r="F229" t="s">
        <v>2053</v>
      </c>
      <c r="G229" t="s">
        <v>2053</v>
      </c>
      <c r="H229" t="s">
        <v>2053</v>
      </c>
      <c r="I229" t="s">
        <v>2053</v>
      </c>
      <c r="J229" t="s">
        <v>2053</v>
      </c>
      <c r="K229" t="s">
        <v>2053</v>
      </c>
      <c r="L229" t="s">
        <v>2053</v>
      </c>
      <c r="M229" t="s">
        <v>2053</v>
      </c>
      <c r="N229" t="s">
        <v>2053</v>
      </c>
      <c r="O229" t="s">
        <v>2053</v>
      </c>
      <c r="P229" t="s">
        <v>2053</v>
      </c>
      <c r="Q229" t="s">
        <v>2053</v>
      </c>
      <c r="R229" t="s">
        <v>2053</v>
      </c>
      <c r="S229" t="s">
        <v>2053</v>
      </c>
      <c r="T229" t="s">
        <v>2053</v>
      </c>
      <c r="U229" t="s">
        <v>2053</v>
      </c>
      <c r="V229" t="s">
        <v>2053</v>
      </c>
      <c r="W229" t="s">
        <v>2053</v>
      </c>
      <c r="X229" t="s">
        <v>2053</v>
      </c>
      <c r="Y229" t="s">
        <v>2053</v>
      </c>
      <c r="Z229" t="s">
        <v>2053</v>
      </c>
      <c r="AA229" t="s">
        <v>2053</v>
      </c>
      <c r="AB229" t="s">
        <v>2053</v>
      </c>
      <c r="AC229" t="s">
        <v>2053</v>
      </c>
      <c r="AD229" t="s">
        <v>2053</v>
      </c>
      <c r="AE229" t="s">
        <v>2053</v>
      </c>
      <c r="AF229" t="s">
        <v>2053</v>
      </c>
      <c r="AG229" t="s">
        <v>2053</v>
      </c>
      <c r="AH229" t="s">
        <v>2053</v>
      </c>
      <c r="AI229" t="s">
        <v>2053</v>
      </c>
      <c r="AJ229" t="s">
        <v>2053</v>
      </c>
      <c r="AK229" t="s">
        <v>2053</v>
      </c>
      <c r="AL229" t="s">
        <v>2053</v>
      </c>
      <c r="AM229" t="s">
        <v>2053</v>
      </c>
      <c r="AN229" t="s">
        <v>2053</v>
      </c>
      <c r="AO229" t="s">
        <v>2053</v>
      </c>
      <c r="AP229" t="s">
        <v>2053</v>
      </c>
      <c r="AQ229" t="s">
        <v>2053</v>
      </c>
      <c r="AR229" t="s">
        <v>2053</v>
      </c>
      <c r="AS229" t="s">
        <v>2053</v>
      </c>
      <c r="AT229" t="s">
        <v>2053</v>
      </c>
      <c r="AU229" t="s">
        <v>2053</v>
      </c>
      <c r="AV229" t="s">
        <v>2053</v>
      </c>
      <c r="AW229" t="s">
        <v>2053</v>
      </c>
      <c r="AX229" t="s">
        <v>2053</v>
      </c>
      <c r="AY229" t="s">
        <v>2053</v>
      </c>
      <c r="AZ229" t="s">
        <v>2053</v>
      </c>
    </row>
    <row r="230" spans="1:52" x14ac:dyDescent="0.2">
      <c r="A230" t="s">
        <v>2053</v>
      </c>
      <c r="B230" t="s">
        <v>2053</v>
      </c>
      <c r="C230" t="s">
        <v>2053</v>
      </c>
      <c r="D230" t="s">
        <v>2053</v>
      </c>
      <c r="E230" t="s">
        <v>2053</v>
      </c>
      <c r="F230" t="s">
        <v>2053</v>
      </c>
      <c r="G230" t="s">
        <v>2053</v>
      </c>
      <c r="H230" t="s">
        <v>2053</v>
      </c>
      <c r="I230" t="s">
        <v>2053</v>
      </c>
      <c r="J230" t="s">
        <v>2053</v>
      </c>
      <c r="K230" t="s">
        <v>2053</v>
      </c>
      <c r="L230" t="s">
        <v>2053</v>
      </c>
      <c r="M230" t="s">
        <v>2053</v>
      </c>
      <c r="N230" t="s">
        <v>2053</v>
      </c>
      <c r="O230" t="s">
        <v>2053</v>
      </c>
      <c r="P230" t="s">
        <v>2053</v>
      </c>
      <c r="Q230" t="s">
        <v>2053</v>
      </c>
      <c r="R230" t="s">
        <v>2053</v>
      </c>
      <c r="S230" t="s">
        <v>2053</v>
      </c>
      <c r="T230" t="s">
        <v>2053</v>
      </c>
      <c r="U230" t="s">
        <v>2053</v>
      </c>
      <c r="V230" t="s">
        <v>2053</v>
      </c>
      <c r="W230" t="s">
        <v>2053</v>
      </c>
      <c r="X230" t="s">
        <v>2053</v>
      </c>
      <c r="Y230" t="s">
        <v>2053</v>
      </c>
      <c r="Z230" t="s">
        <v>2053</v>
      </c>
      <c r="AA230" t="s">
        <v>2053</v>
      </c>
      <c r="AB230" t="s">
        <v>2053</v>
      </c>
      <c r="AC230" t="s">
        <v>2053</v>
      </c>
      <c r="AD230" t="s">
        <v>2053</v>
      </c>
      <c r="AE230" t="s">
        <v>2053</v>
      </c>
      <c r="AF230" t="s">
        <v>2053</v>
      </c>
      <c r="AG230" t="s">
        <v>2053</v>
      </c>
      <c r="AH230" t="s">
        <v>2053</v>
      </c>
      <c r="AI230" t="s">
        <v>2053</v>
      </c>
      <c r="AJ230" t="s">
        <v>2053</v>
      </c>
      <c r="AK230" t="s">
        <v>2053</v>
      </c>
      <c r="AL230" t="s">
        <v>2053</v>
      </c>
      <c r="AM230" t="s">
        <v>2053</v>
      </c>
      <c r="AN230" t="s">
        <v>2053</v>
      </c>
      <c r="AO230" t="s">
        <v>2053</v>
      </c>
      <c r="AP230" t="s">
        <v>2053</v>
      </c>
      <c r="AQ230" t="s">
        <v>2053</v>
      </c>
      <c r="AR230" t="s">
        <v>2053</v>
      </c>
      <c r="AS230" t="s">
        <v>2053</v>
      </c>
      <c r="AT230" t="s">
        <v>2053</v>
      </c>
      <c r="AU230" t="s">
        <v>2053</v>
      </c>
      <c r="AV230" t="s">
        <v>2053</v>
      </c>
      <c r="AW230" t="s">
        <v>2053</v>
      </c>
      <c r="AX230" t="s">
        <v>2053</v>
      </c>
      <c r="AY230" t="s">
        <v>2053</v>
      </c>
      <c r="AZ230" t="s">
        <v>2053</v>
      </c>
    </row>
    <row r="231" spans="1:52" x14ac:dyDescent="0.2">
      <c r="A231" t="s">
        <v>2053</v>
      </c>
      <c r="B231" t="s">
        <v>2053</v>
      </c>
      <c r="C231" t="s">
        <v>2053</v>
      </c>
      <c r="D231" t="s">
        <v>2053</v>
      </c>
      <c r="E231" t="s">
        <v>2053</v>
      </c>
      <c r="F231" t="s">
        <v>2053</v>
      </c>
      <c r="G231" t="s">
        <v>2053</v>
      </c>
      <c r="H231" t="s">
        <v>2053</v>
      </c>
      <c r="I231" t="s">
        <v>2053</v>
      </c>
      <c r="J231" t="s">
        <v>2053</v>
      </c>
      <c r="K231" t="s">
        <v>2053</v>
      </c>
      <c r="L231" t="s">
        <v>2053</v>
      </c>
      <c r="M231" t="s">
        <v>2053</v>
      </c>
      <c r="N231" t="s">
        <v>2053</v>
      </c>
      <c r="O231" t="s">
        <v>2053</v>
      </c>
      <c r="P231" t="s">
        <v>2053</v>
      </c>
      <c r="Q231" t="s">
        <v>2053</v>
      </c>
      <c r="R231" t="s">
        <v>2053</v>
      </c>
      <c r="S231" t="s">
        <v>2053</v>
      </c>
      <c r="T231" t="s">
        <v>2053</v>
      </c>
      <c r="U231" t="s">
        <v>2053</v>
      </c>
      <c r="V231" t="s">
        <v>2053</v>
      </c>
      <c r="W231" t="s">
        <v>2053</v>
      </c>
      <c r="X231" t="s">
        <v>2053</v>
      </c>
      <c r="Y231" t="s">
        <v>2053</v>
      </c>
      <c r="Z231" t="s">
        <v>2053</v>
      </c>
      <c r="AA231" t="s">
        <v>2053</v>
      </c>
      <c r="AB231" t="s">
        <v>2053</v>
      </c>
      <c r="AC231" t="s">
        <v>2053</v>
      </c>
      <c r="AD231" t="s">
        <v>2053</v>
      </c>
      <c r="AE231" t="s">
        <v>2053</v>
      </c>
      <c r="AF231" t="s">
        <v>2053</v>
      </c>
      <c r="AG231" t="s">
        <v>2053</v>
      </c>
      <c r="AH231" t="s">
        <v>2053</v>
      </c>
      <c r="AI231" t="s">
        <v>2053</v>
      </c>
      <c r="AJ231" t="s">
        <v>2053</v>
      </c>
      <c r="AK231" t="s">
        <v>2053</v>
      </c>
      <c r="AL231" t="s">
        <v>2053</v>
      </c>
      <c r="AM231" t="s">
        <v>2053</v>
      </c>
      <c r="AN231" t="s">
        <v>2053</v>
      </c>
      <c r="AO231" t="s">
        <v>2053</v>
      </c>
      <c r="AP231" t="s">
        <v>2053</v>
      </c>
      <c r="AQ231" t="s">
        <v>2053</v>
      </c>
      <c r="AR231" t="s">
        <v>2053</v>
      </c>
      <c r="AS231" t="s">
        <v>2053</v>
      </c>
      <c r="AT231" t="s">
        <v>2053</v>
      </c>
      <c r="AU231" t="s">
        <v>2053</v>
      </c>
      <c r="AV231" t="s">
        <v>2053</v>
      </c>
      <c r="AW231" t="s">
        <v>2053</v>
      </c>
      <c r="AX231" t="s">
        <v>2053</v>
      </c>
      <c r="AY231" t="s">
        <v>2053</v>
      </c>
      <c r="AZ231" t="s">
        <v>2053</v>
      </c>
    </row>
    <row r="232" spans="1:52" x14ac:dyDescent="0.2">
      <c r="A232" t="s">
        <v>2053</v>
      </c>
      <c r="B232" t="s">
        <v>2053</v>
      </c>
      <c r="C232" t="s">
        <v>2053</v>
      </c>
      <c r="D232" t="s">
        <v>2053</v>
      </c>
      <c r="E232" t="s">
        <v>2053</v>
      </c>
      <c r="F232" t="s">
        <v>2053</v>
      </c>
      <c r="G232" t="s">
        <v>2053</v>
      </c>
      <c r="H232" t="s">
        <v>2053</v>
      </c>
      <c r="I232" t="s">
        <v>2053</v>
      </c>
      <c r="J232" t="s">
        <v>2053</v>
      </c>
      <c r="K232" t="s">
        <v>2053</v>
      </c>
      <c r="L232" t="s">
        <v>2053</v>
      </c>
      <c r="M232" t="s">
        <v>2053</v>
      </c>
      <c r="N232" t="s">
        <v>2053</v>
      </c>
      <c r="O232" t="s">
        <v>2053</v>
      </c>
      <c r="P232" t="s">
        <v>2053</v>
      </c>
      <c r="Q232" t="s">
        <v>2053</v>
      </c>
      <c r="R232" t="s">
        <v>2053</v>
      </c>
      <c r="S232" t="s">
        <v>2053</v>
      </c>
      <c r="T232" t="s">
        <v>2053</v>
      </c>
      <c r="U232" t="s">
        <v>2053</v>
      </c>
      <c r="V232" t="s">
        <v>2053</v>
      </c>
      <c r="W232" t="s">
        <v>2053</v>
      </c>
      <c r="X232" t="s">
        <v>2053</v>
      </c>
      <c r="Y232" t="s">
        <v>2053</v>
      </c>
      <c r="Z232" t="s">
        <v>2053</v>
      </c>
      <c r="AA232" t="s">
        <v>2053</v>
      </c>
      <c r="AB232" t="s">
        <v>2053</v>
      </c>
      <c r="AC232" t="s">
        <v>2053</v>
      </c>
      <c r="AD232" t="s">
        <v>2053</v>
      </c>
      <c r="AE232" t="s">
        <v>2053</v>
      </c>
      <c r="AF232" t="s">
        <v>2053</v>
      </c>
      <c r="AG232" t="s">
        <v>2053</v>
      </c>
      <c r="AH232" t="s">
        <v>2053</v>
      </c>
      <c r="AI232" t="s">
        <v>2053</v>
      </c>
      <c r="AJ232" t="s">
        <v>2053</v>
      </c>
      <c r="AK232" t="s">
        <v>2053</v>
      </c>
      <c r="AL232" t="s">
        <v>2053</v>
      </c>
      <c r="AM232" t="s">
        <v>2053</v>
      </c>
      <c r="AN232" t="s">
        <v>2053</v>
      </c>
      <c r="AO232" t="s">
        <v>2053</v>
      </c>
      <c r="AP232" t="s">
        <v>2053</v>
      </c>
      <c r="AQ232" t="s">
        <v>2053</v>
      </c>
      <c r="AR232" t="s">
        <v>2053</v>
      </c>
      <c r="AS232" t="s">
        <v>2053</v>
      </c>
      <c r="AT232" t="s">
        <v>2053</v>
      </c>
      <c r="AU232" t="s">
        <v>2053</v>
      </c>
      <c r="AV232" t="s">
        <v>2053</v>
      </c>
      <c r="AW232" t="s">
        <v>2053</v>
      </c>
      <c r="AX232" t="s">
        <v>2053</v>
      </c>
      <c r="AY232" t="s">
        <v>2053</v>
      </c>
      <c r="AZ232" t="s">
        <v>2053</v>
      </c>
    </row>
    <row r="233" spans="1:52" x14ac:dyDescent="0.2">
      <c r="A233" t="s">
        <v>2053</v>
      </c>
      <c r="B233" t="s">
        <v>2053</v>
      </c>
      <c r="C233" t="s">
        <v>2053</v>
      </c>
      <c r="D233" t="s">
        <v>2053</v>
      </c>
      <c r="E233" t="s">
        <v>2053</v>
      </c>
      <c r="F233" t="s">
        <v>2053</v>
      </c>
      <c r="G233" t="s">
        <v>2053</v>
      </c>
      <c r="H233" t="s">
        <v>2053</v>
      </c>
      <c r="I233" t="s">
        <v>2053</v>
      </c>
      <c r="J233" t="s">
        <v>2053</v>
      </c>
      <c r="K233" t="s">
        <v>2053</v>
      </c>
      <c r="L233" t="s">
        <v>2053</v>
      </c>
      <c r="M233" t="s">
        <v>2053</v>
      </c>
      <c r="N233" t="s">
        <v>2053</v>
      </c>
      <c r="O233" t="s">
        <v>2053</v>
      </c>
      <c r="P233" t="s">
        <v>2053</v>
      </c>
      <c r="Q233" t="s">
        <v>2053</v>
      </c>
      <c r="R233" t="s">
        <v>2053</v>
      </c>
      <c r="S233" t="s">
        <v>2053</v>
      </c>
      <c r="T233" t="s">
        <v>2053</v>
      </c>
      <c r="U233" t="s">
        <v>2053</v>
      </c>
      <c r="V233" t="s">
        <v>2053</v>
      </c>
      <c r="W233" t="s">
        <v>2053</v>
      </c>
      <c r="X233" t="s">
        <v>2053</v>
      </c>
      <c r="Y233" t="s">
        <v>2053</v>
      </c>
      <c r="Z233" t="s">
        <v>2053</v>
      </c>
      <c r="AA233" t="s">
        <v>2053</v>
      </c>
      <c r="AB233" t="s">
        <v>2053</v>
      </c>
      <c r="AC233" t="s">
        <v>2053</v>
      </c>
      <c r="AD233" t="s">
        <v>2053</v>
      </c>
      <c r="AE233" t="s">
        <v>2053</v>
      </c>
      <c r="AF233" t="s">
        <v>2053</v>
      </c>
      <c r="AG233" t="s">
        <v>2053</v>
      </c>
      <c r="AH233" t="s">
        <v>2053</v>
      </c>
      <c r="AI233" t="s">
        <v>2053</v>
      </c>
      <c r="AJ233" t="s">
        <v>2053</v>
      </c>
      <c r="AK233" t="s">
        <v>2053</v>
      </c>
      <c r="AL233" t="s">
        <v>2053</v>
      </c>
      <c r="AM233" t="s">
        <v>2053</v>
      </c>
      <c r="AN233" t="s">
        <v>2053</v>
      </c>
      <c r="AO233" t="s">
        <v>2053</v>
      </c>
      <c r="AP233" t="s">
        <v>2053</v>
      </c>
      <c r="AQ233" t="s">
        <v>2053</v>
      </c>
      <c r="AR233" t="s">
        <v>2053</v>
      </c>
      <c r="AS233" t="s">
        <v>2053</v>
      </c>
      <c r="AT233" t="s">
        <v>2053</v>
      </c>
      <c r="AU233" t="s">
        <v>2053</v>
      </c>
      <c r="AV233" t="s">
        <v>2053</v>
      </c>
      <c r="AW233" t="s">
        <v>2053</v>
      </c>
      <c r="AX233" t="s">
        <v>2053</v>
      </c>
      <c r="AY233" t="s">
        <v>2053</v>
      </c>
      <c r="AZ233" t="s">
        <v>2053</v>
      </c>
    </row>
    <row r="234" spans="1:52" x14ac:dyDescent="0.2">
      <c r="A234" t="s">
        <v>2053</v>
      </c>
      <c r="B234" t="s">
        <v>2053</v>
      </c>
      <c r="C234" t="s">
        <v>2053</v>
      </c>
      <c r="D234" t="s">
        <v>2053</v>
      </c>
      <c r="E234" t="s">
        <v>2053</v>
      </c>
      <c r="F234" t="s">
        <v>2053</v>
      </c>
      <c r="G234" t="s">
        <v>2053</v>
      </c>
      <c r="H234" t="s">
        <v>2053</v>
      </c>
      <c r="I234" t="s">
        <v>2053</v>
      </c>
      <c r="J234" t="s">
        <v>2053</v>
      </c>
      <c r="K234" t="s">
        <v>2053</v>
      </c>
      <c r="L234" t="s">
        <v>2053</v>
      </c>
      <c r="M234" t="s">
        <v>2053</v>
      </c>
      <c r="N234" t="s">
        <v>2053</v>
      </c>
      <c r="O234" t="s">
        <v>2053</v>
      </c>
      <c r="P234" t="s">
        <v>2053</v>
      </c>
      <c r="Q234" t="s">
        <v>2053</v>
      </c>
      <c r="R234" t="s">
        <v>2053</v>
      </c>
      <c r="S234" t="s">
        <v>2053</v>
      </c>
      <c r="T234" t="s">
        <v>2053</v>
      </c>
      <c r="U234" t="s">
        <v>2053</v>
      </c>
      <c r="V234" t="s">
        <v>2053</v>
      </c>
      <c r="W234" t="s">
        <v>2053</v>
      </c>
      <c r="X234" t="s">
        <v>2053</v>
      </c>
      <c r="Y234" t="s">
        <v>2053</v>
      </c>
      <c r="Z234" t="s">
        <v>2053</v>
      </c>
      <c r="AA234" t="s">
        <v>2053</v>
      </c>
      <c r="AB234" t="s">
        <v>2053</v>
      </c>
      <c r="AC234" t="s">
        <v>2053</v>
      </c>
      <c r="AD234" t="s">
        <v>2053</v>
      </c>
      <c r="AE234" t="s">
        <v>2053</v>
      </c>
      <c r="AF234" t="s">
        <v>2053</v>
      </c>
      <c r="AG234" t="s">
        <v>2053</v>
      </c>
      <c r="AH234" t="s">
        <v>2053</v>
      </c>
      <c r="AI234" t="s">
        <v>2053</v>
      </c>
      <c r="AJ234" t="s">
        <v>2053</v>
      </c>
      <c r="AK234" t="s">
        <v>2053</v>
      </c>
      <c r="AL234" t="s">
        <v>2053</v>
      </c>
      <c r="AM234" t="s">
        <v>2053</v>
      </c>
      <c r="AN234" t="s">
        <v>2053</v>
      </c>
      <c r="AO234" t="s">
        <v>2053</v>
      </c>
      <c r="AP234" t="s">
        <v>2053</v>
      </c>
      <c r="AQ234" t="s">
        <v>2053</v>
      </c>
      <c r="AR234" t="s">
        <v>2053</v>
      </c>
      <c r="AS234" t="s">
        <v>2053</v>
      </c>
      <c r="AT234" t="s">
        <v>2053</v>
      </c>
      <c r="AU234" t="s">
        <v>2053</v>
      </c>
      <c r="AV234" t="s">
        <v>2053</v>
      </c>
      <c r="AW234" t="s">
        <v>2053</v>
      </c>
      <c r="AX234" t="s">
        <v>2053</v>
      </c>
      <c r="AY234" t="s">
        <v>2053</v>
      </c>
      <c r="AZ234" t="s">
        <v>2053</v>
      </c>
    </row>
    <row r="235" spans="1:52" x14ac:dyDescent="0.2">
      <c r="A235" t="s">
        <v>2053</v>
      </c>
      <c r="B235" t="s">
        <v>2053</v>
      </c>
      <c r="C235" t="s">
        <v>2053</v>
      </c>
      <c r="D235" t="s">
        <v>2053</v>
      </c>
      <c r="E235" t="s">
        <v>2053</v>
      </c>
      <c r="F235" t="s">
        <v>2053</v>
      </c>
      <c r="G235" t="s">
        <v>2053</v>
      </c>
      <c r="H235" t="s">
        <v>2053</v>
      </c>
      <c r="I235" t="s">
        <v>2053</v>
      </c>
      <c r="J235" t="s">
        <v>2053</v>
      </c>
      <c r="K235" t="s">
        <v>2053</v>
      </c>
      <c r="L235" t="s">
        <v>2053</v>
      </c>
      <c r="M235" t="s">
        <v>2053</v>
      </c>
      <c r="N235" t="s">
        <v>2053</v>
      </c>
      <c r="O235" t="s">
        <v>2053</v>
      </c>
      <c r="P235" t="s">
        <v>2053</v>
      </c>
      <c r="Q235" t="s">
        <v>2053</v>
      </c>
      <c r="R235" t="s">
        <v>2053</v>
      </c>
      <c r="S235" t="s">
        <v>2053</v>
      </c>
      <c r="T235" t="s">
        <v>2053</v>
      </c>
      <c r="U235" t="s">
        <v>2053</v>
      </c>
      <c r="V235" t="s">
        <v>2053</v>
      </c>
      <c r="W235" t="s">
        <v>2053</v>
      </c>
      <c r="X235" t="s">
        <v>2053</v>
      </c>
      <c r="Y235" t="s">
        <v>2053</v>
      </c>
      <c r="Z235" t="s">
        <v>2053</v>
      </c>
      <c r="AA235" t="s">
        <v>2053</v>
      </c>
      <c r="AB235" t="s">
        <v>2053</v>
      </c>
      <c r="AC235" t="s">
        <v>2053</v>
      </c>
      <c r="AD235" t="s">
        <v>2053</v>
      </c>
      <c r="AE235" t="s">
        <v>2053</v>
      </c>
      <c r="AF235" t="s">
        <v>2053</v>
      </c>
      <c r="AG235" t="s">
        <v>2053</v>
      </c>
      <c r="AH235" t="s">
        <v>2053</v>
      </c>
      <c r="AI235" t="s">
        <v>2053</v>
      </c>
      <c r="AJ235" t="s">
        <v>2053</v>
      </c>
      <c r="AK235" t="s">
        <v>2053</v>
      </c>
      <c r="AL235" t="s">
        <v>2053</v>
      </c>
      <c r="AM235" t="s">
        <v>2053</v>
      </c>
      <c r="AN235" t="s">
        <v>2053</v>
      </c>
      <c r="AO235" t="s">
        <v>2053</v>
      </c>
      <c r="AP235" t="s">
        <v>2053</v>
      </c>
      <c r="AQ235" t="s">
        <v>2053</v>
      </c>
      <c r="AR235" t="s">
        <v>2053</v>
      </c>
      <c r="AS235" t="s">
        <v>2053</v>
      </c>
      <c r="AT235" t="s">
        <v>2053</v>
      </c>
      <c r="AU235" t="s">
        <v>2053</v>
      </c>
      <c r="AV235" t="s">
        <v>2053</v>
      </c>
      <c r="AW235" t="s">
        <v>2053</v>
      </c>
      <c r="AX235" t="s">
        <v>2053</v>
      </c>
      <c r="AY235" t="s">
        <v>2053</v>
      </c>
      <c r="AZ235" t="s">
        <v>2053</v>
      </c>
    </row>
    <row r="236" spans="1:52" x14ac:dyDescent="0.2">
      <c r="A236" t="s">
        <v>2053</v>
      </c>
      <c r="B236" t="s">
        <v>2053</v>
      </c>
      <c r="C236" t="s">
        <v>2053</v>
      </c>
      <c r="D236" t="s">
        <v>2053</v>
      </c>
      <c r="E236" t="s">
        <v>2053</v>
      </c>
      <c r="F236" t="s">
        <v>2053</v>
      </c>
      <c r="G236" t="s">
        <v>2053</v>
      </c>
      <c r="H236" t="s">
        <v>2053</v>
      </c>
      <c r="I236" t="s">
        <v>2053</v>
      </c>
      <c r="J236" t="s">
        <v>2053</v>
      </c>
      <c r="K236" t="s">
        <v>2053</v>
      </c>
      <c r="L236" t="s">
        <v>2053</v>
      </c>
      <c r="M236" t="s">
        <v>2053</v>
      </c>
      <c r="N236" t="s">
        <v>2053</v>
      </c>
      <c r="O236" t="s">
        <v>2053</v>
      </c>
      <c r="P236" t="s">
        <v>2053</v>
      </c>
      <c r="Q236" t="s">
        <v>2053</v>
      </c>
      <c r="R236" t="s">
        <v>2053</v>
      </c>
      <c r="S236" t="s">
        <v>2053</v>
      </c>
      <c r="T236" t="s">
        <v>2053</v>
      </c>
      <c r="U236" t="s">
        <v>2053</v>
      </c>
      <c r="V236" t="s">
        <v>2053</v>
      </c>
      <c r="W236" t="s">
        <v>2053</v>
      </c>
      <c r="X236" t="s">
        <v>2053</v>
      </c>
      <c r="Y236" t="s">
        <v>2053</v>
      </c>
      <c r="Z236" t="s">
        <v>2053</v>
      </c>
      <c r="AA236" t="s">
        <v>2053</v>
      </c>
      <c r="AB236" t="s">
        <v>2053</v>
      </c>
      <c r="AC236" t="s">
        <v>2053</v>
      </c>
      <c r="AD236" t="s">
        <v>2053</v>
      </c>
      <c r="AE236" t="s">
        <v>2053</v>
      </c>
      <c r="AF236" t="s">
        <v>2053</v>
      </c>
      <c r="AG236" t="s">
        <v>2053</v>
      </c>
      <c r="AH236" t="s">
        <v>2053</v>
      </c>
      <c r="AI236" t="s">
        <v>2053</v>
      </c>
      <c r="AJ236" t="s">
        <v>2053</v>
      </c>
      <c r="AK236" t="s">
        <v>2053</v>
      </c>
      <c r="AL236" t="s">
        <v>2053</v>
      </c>
      <c r="AM236" t="s">
        <v>2053</v>
      </c>
      <c r="AN236" t="s">
        <v>2053</v>
      </c>
      <c r="AO236" t="s">
        <v>2053</v>
      </c>
      <c r="AP236" t="s">
        <v>2053</v>
      </c>
      <c r="AQ236" t="s">
        <v>2053</v>
      </c>
      <c r="AR236" t="s">
        <v>2053</v>
      </c>
      <c r="AS236" t="s">
        <v>2053</v>
      </c>
      <c r="AT236" t="s">
        <v>2053</v>
      </c>
      <c r="AU236" t="s">
        <v>2053</v>
      </c>
      <c r="AV236" t="s">
        <v>2053</v>
      </c>
      <c r="AW236" t="s">
        <v>2053</v>
      </c>
      <c r="AX236" t="s">
        <v>2053</v>
      </c>
      <c r="AY236" t="s">
        <v>2053</v>
      </c>
      <c r="AZ236" t="s">
        <v>2053</v>
      </c>
    </row>
    <row r="237" spans="1:52" x14ac:dyDescent="0.2">
      <c r="A237" t="s">
        <v>2053</v>
      </c>
      <c r="B237" t="s">
        <v>2053</v>
      </c>
      <c r="C237" t="s">
        <v>2053</v>
      </c>
      <c r="D237" t="s">
        <v>2053</v>
      </c>
      <c r="E237" t="s">
        <v>2053</v>
      </c>
      <c r="F237" t="s">
        <v>2053</v>
      </c>
      <c r="G237" t="s">
        <v>2053</v>
      </c>
      <c r="H237" t="s">
        <v>2053</v>
      </c>
      <c r="I237" t="s">
        <v>2053</v>
      </c>
      <c r="J237" t="s">
        <v>2053</v>
      </c>
      <c r="K237" t="s">
        <v>2053</v>
      </c>
      <c r="L237" t="s">
        <v>2053</v>
      </c>
      <c r="M237" t="s">
        <v>2053</v>
      </c>
      <c r="N237" t="s">
        <v>2053</v>
      </c>
      <c r="O237" t="s">
        <v>2053</v>
      </c>
      <c r="P237" t="s">
        <v>2053</v>
      </c>
      <c r="Q237" t="s">
        <v>2053</v>
      </c>
      <c r="R237" t="s">
        <v>2053</v>
      </c>
      <c r="S237" t="s">
        <v>2053</v>
      </c>
      <c r="T237" t="s">
        <v>2053</v>
      </c>
      <c r="U237" t="s">
        <v>2053</v>
      </c>
      <c r="V237" t="s">
        <v>2053</v>
      </c>
      <c r="W237" t="s">
        <v>2053</v>
      </c>
      <c r="X237" t="s">
        <v>2053</v>
      </c>
      <c r="Y237" t="s">
        <v>2053</v>
      </c>
      <c r="Z237" t="s">
        <v>2053</v>
      </c>
      <c r="AA237" t="s">
        <v>2053</v>
      </c>
      <c r="AB237" t="s">
        <v>2053</v>
      </c>
      <c r="AC237" t="s">
        <v>2053</v>
      </c>
      <c r="AD237" t="s">
        <v>2053</v>
      </c>
      <c r="AE237" t="s">
        <v>2053</v>
      </c>
      <c r="AF237" t="s">
        <v>2053</v>
      </c>
      <c r="AG237" t="s">
        <v>2053</v>
      </c>
      <c r="AH237" t="s">
        <v>2053</v>
      </c>
      <c r="AI237" t="s">
        <v>2053</v>
      </c>
      <c r="AJ237" t="s">
        <v>2053</v>
      </c>
      <c r="AK237" t="s">
        <v>2053</v>
      </c>
      <c r="AL237" t="s">
        <v>2053</v>
      </c>
      <c r="AM237" t="s">
        <v>2053</v>
      </c>
      <c r="AN237" t="s">
        <v>2053</v>
      </c>
      <c r="AO237" t="s">
        <v>2053</v>
      </c>
      <c r="AP237" t="s">
        <v>2053</v>
      </c>
      <c r="AQ237" t="s">
        <v>2053</v>
      </c>
      <c r="AR237" t="s">
        <v>2053</v>
      </c>
      <c r="AS237" t="s">
        <v>2053</v>
      </c>
      <c r="AT237" t="s">
        <v>2053</v>
      </c>
      <c r="AU237" t="s">
        <v>2053</v>
      </c>
      <c r="AV237" t="s">
        <v>2053</v>
      </c>
      <c r="AW237" t="s">
        <v>2053</v>
      </c>
      <c r="AX237" t="s">
        <v>2053</v>
      </c>
      <c r="AY237" t="s">
        <v>2053</v>
      </c>
      <c r="AZ237" t="s">
        <v>2053</v>
      </c>
    </row>
    <row r="238" spans="1:52" x14ac:dyDescent="0.2">
      <c r="A238" t="s">
        <v>2053</v>
      </c>
      <c r="B238" t="s">
        <v>2053</v>
      </c>
      <c r="C238" t="s">
        <v>2053</v>
      </c>
      <c r="D238" t="s">
        <v>2053</v>
      </c>
      <c r="E238" t="s">
        <v>2053</v>
      </c>
      <c r="F238" t="s">
        <v>2053</v>
      </c>
      <c r="G238" t="s">
        <v>2053</v>
      </c>
      <c r="H238" t="s">
        <v>2053</v>
      </c>
      <c r="I238" t="s">
        <v>2053</v>
      </c>
      <c r="J238" t="s">
        <v>2053</v>
      </c>
      <c r="K238" t="s">
        <v>2053</v>
      </c>
      <c r="L238" t="s">
        <v>2053</v>
      </c>
      <c r="M238" t="s">
        <v>2053</v>
      </c>
      <c r="N238" t="s">
        <v>2053</v>
      </c>
      <c r="O238" t="s">
        <v>2053</v>
      </c>
      <c r="P238" t="s">
        <v>2053</v>
      </c>
      <c r="Q238" t="s">
        <v>2053</v>
      </c>
      <c r="R238" t="s">
        <v>2053</v>
      </c>
      <c r="S238" t="s">
        <v>2053</v>
      </c>
      <c r="T238" t="s">
        <v>2053</v>
      </c>
      <c r="U238" t="s">
        <v>2053</v>
      </c>
      <c r="V238" t="s">
        <v>2053</v>
      </c>
      <c r="W238" t="s">
        <v>2053</v>
      </c>
      <c r="X238" t="s">
        <v>2053</v>
      </c>
      <c r="Y238" t="s">
        <v>2053</v>
      </c>
      <c r="Z238" t="s">
        <v>2053</v>
      </c>
      <c r="AA238" t="s">
        <v>2053</v>
      </c>
      <c r="AB238" t="s">
        <v>2053</v>
      </c>
      <c r="AC238" t="s">
        <v>2053</v>
      </c>
      <c r="AD238" t="s">
        <v>2053</v>
      </c>
      <c r="AE238" t="s">
        <v>2053</v>
      </c>
      <c r="AF238" t="s">
        <v>2053</v>
      </c>
      <c r="AG238" t="s">
        <v>2053</v>
      </c>
      <c r="AH238" t="s">
        <v>2053</v>
      </c>
      <c r="AI238" t="s">
        <v>2053</v>
      </c>
      <c r="AJ238" t="s">
        <v>2053</v>
      </c>
      <c r="AK238" t="s">
        <v>2053</v>
      </c>
      <c r="AL238" t="s">
        <v>2053</v>
      </c>
      <c r="AM238" t="s">
        <v>2053</v>
      </c>
      <c r="AN238" t="s">
        <v>2053</v>
      </c>
      <c r="AO238" t="s">
        <v>2053</v>
      </c>
      <c r="AP238" t="s">
        <v>2053</v>
      </c>
      <c r="AQ238" t="s">
        <v>2053</v>
      </c>
      <c r="AR238" t="s">
        <v>2053</v>
      </c>
      <c r="AS238" t="s">
        <v>2053</v>
      </c>
      <c r="AT238" t="s">
        <v>2053</v>
      </c>
      <c r="AU238" t="s">
        <v>2053</v>
      </c>
      <c r="AV238" t="s">
        <v>2053</v>
      </c>
      <c r="AW238" t="s">
        <v>2053</v>
      </c>
      <c r="AX238" t="s">
        <v>2053</v>
      </c>
      <c r="AY238" t="s">
        <v>2053</v>
      </c>
      <c r="AZ238" t="s">
        <v>2053</v>
      </c>
    </row>
    <row r="239" spans="1:52" x14ac:dyDescent="0.2">
      <c r="A239" t="s">
        <v>2053</v>
      </c>
      <c r="B239" t="s">
        <v>2053</v>
      </c>
      <c r="C239" t="s">
        <v>2053</v>
      </c>
      <c r="D239" t="s">
        <v>2053</v>
      </c>
      <c r="E239" t="s">
        <v>2053</v>
      </c>
      <c r="F239" t="s">
        <v>2053</v>
      </c>
      <c r="G239" t="s">
        <v>2053</v>
      </c>
      <c r="H239" t="s">
        <v>2053</v>
      </c>
      <c r="I239" t="s">
        <v>2053</v>
      </c>
      <c r="J239" t="s">
        <v>2053</v>
      </c>
      <c r="K239" t="s">
        <v>2053</v>
      </c>
      <c r="L239" t="s">
        <v>2053</v>
      </c>
      <c r="M239" t="s">
        <v>2053</v>
      </c>
      <c r="N239" t="s">
        <v>2053</v>
      </c>
      <c r="O239" t="s">
        <v>2053</v>
      </c>
      <c r="P239" t="s">
        <v>2053</v>
      </c>
      <c r="Q239" t="s">
        <v>2053</v>
      </c>
      <c r="R239" t="s">
        <v>2053</v>
      </c>
      <c r="S239" t="s">
        <v>2053</v>
      </c>
      <c r="T239" t="s">
        <v>2053</v>
      </c>
      <c r="U239" t="s">
        <v>2053</v>
      </c>
      <c r="V239" t="s">
        <v>2053</v>
      </c>
      <c r="W239" t="s">
        <v>2053</v>
      </c>
      <c r="X239" t="s">
        <v>2053</v>
      </c>
      <c r="Y239" t="s">
        <v>2053</v>
      </c>
      <c r="Z239" t="s">
        <v>2053</v>
      </c>
      <c r="AA239" t="s">
        <v>2053</v>
      </c>
      <c r="AB239" t="s">
        <v>2053</v>
      </c>
      <c r="AC239" t="s">
        <v>2053</v>
      </c>
      <c r="AD239" t="s">
        <v>2053</v>
      </c>
      <c r="AE239" t="s">
        <v>2053</v>
      </c>
      <c r="AF239" t="s">
        <v>2053</v>
      </c>
      <c r="AG239" t="s">
        <v>2053</v>
      </c>
      <c r="AH239" t="s">
        <v>2053</v>
      </c>
      <c r="AI239" t="s">
        <v>2053</v>
      </c>
      <c r="AJ239" t="s">
        <v>2053</v>
      </c>
      <c r="AK239" t="s">
        <v>2053</v>
      </c>
      <c r="AL239" t="s">
        <v>2053</v>
      </c>
      <c r="AM239" t="s">
        <v>2053</v>
      </c>
      <c r="AN239" t="s">
        <v>2053</v>
      </c>
      <c r="AO239" t="s">
        <v>2053</v>
      </c>
      <c r="AP239" t="s">
        <v>2053</v>
      </c>
      <c r="AQ239" t="s">
        <v>2053</v>
      </c>
      <c r="AR239" t="s">
        <v>2053</v>
      </c>
      <c r="AS239" t="s">
        <v>2053</v>
      </c>
      <c r="AT239" t="s">
        <v>2053</v>
      </c>
      <c r="AU239" t="s">
        <v>2053</v>
      </c>
      <c r="AV239" t="s">
        <v>2053</v>
      </c>
      <c r="AW239" t="s">
        <v>2053</v>
      </c>
      <c r="AX239" t="s">
        <v>2053</v>
      </c>
      <c r="AY239" t="s">
        <v>2053</v>
      </c>
      <c r="AZ239" t="s">
        <v>2053</v>
      </c>
    </row>
    <row r="240" spans="1:52" x14ac:dyDescent="0.2">
      <c r="A240" t="s">
        <v>2053</v>
      </c>
      <c r="B240" t="s">
        <v>2053</v>
      </c>
      <c r="C240" t="s">
        <v>2053</v>
      </c>
      <c r="D240" t="s">
        <v>2053</v>
      </c>
      <c r="E240" t="s">
        <v>2053</v>
      </c>
      <c r="F240" t="s">
        <v>2053</v>
      </c>
      <c r="G240" t="s">
        <v>2053</v>
      </c>
      <c r="H240" t="s">
        <v>2053</v>
      </c>
      <c r="I240" t="s">
        <v>2053</v>
      </c>
      <c r="J240" t="s">
        <v>2053</v>
      </c>
      <c r="K240" t="s">
        <v>2053</v>
      </c>
      <c r="L240" t="s">
        <v>2053</v>
      </c>
      <c r="M240" t="s">
        <v>2053</v>
      </c>
      <c r="N240" t="s">
        <v>2053</v>
      </c>
      <c r="O240" t="s">
        <v>2053</v>
      </c>
      <c r="P240" t="s">
        <v>2053</v>
      </c>
      <c r="Q240" t="s">
        <v>2053</v>
      </c>
      <c r="R240" t="s">
        <v>2053</v>
      </c>
      <c r="S240" t="s">
        <v>2053</v>
      </c>
      <c r="T240" t="s">
        <v>2053</v>
      </c>
      <c r="U240" t="s">
        <v>2053</v>
      </c>
      <c r="V240" t="s">
        <v>2053</v>
      </c>
      <c r="W240" t="s">
        <v>2053</v>
      </c>
      <c r="X240" t="s">
        <v>2053</v>
      </c>
      <c r="Y240" t="s">
        <v>2053</v>
      </c>
      <c r="Z240" t="s">
        <v>2053</v>
      </c>
      <c r="AA240" t="s">
        <v>2053</v>
      </c>
      <c r="AB240" t="s">
        <v>2053</v>
      </c>
      <c r="AC240" t="s">
        <v>2053</v>
      </c>
      <c r="AD240" t="s">
        <v>2053</v>
      </c>
      <c r="AE240" t="s">
        <v>2053</v>
      </c>
      <c r="AF240" t="s">
        <v>2053</v>
      </c>
      <c r="AG240" t="s">
        <v>2053</v>
      </c>
      <c r="AH240" t="s">
        <v>2053</v>
      </c>
      <c r="AI240" t="s">
        <v>2053</v>
      </c>
      <c r="AJ240" t="s">
        <v>2053</v>
      </c>
      <c r="AK240" t="s">
        <v>2053</v>
      </c>
      <c r="AL240" t="s">
        <v>2053</v>
      </c>
      <c r="AM240" t="s">
        <v>2053</v>
      </c>
      <c r="AN240" t="s">
        <v>2053</v>
      </c>
      <c r="AO240" t="s">
        <v>2053</v>
      </c>
      <c r="AP240" t="s">
        <v>2053</v>
      </c>
      <c r="AQ240" t="s">
        <v>2053</v>
      </c>
      <c r="AR240" t="s">
        <v>2053</v>
      </c>
      <c r="AS240" t="s">
        <v>2053</v>
      </c>
      <c r="AT240" t="s">
        <v>2053</v>
      </c>
      <c r="AU240" t="s">
        <v>2053</v>
      </c>
      <c r="AV240" t="s">
        <v>2053</v>
      </c>
      <c r="AW240" t="s">
        <v>2053</v>
      </c>
      <c r="AX240" t="s">
        <v>2053</v>
      </c>
      <c r="AY240" t="s">
        <v>2053</v>
      </c>
      <c r="AZ240" t="s">
        <v>2053</v>
      </c>
    </row>
    <row r="241" spans="1:52" x14ac:dyDescent="0.2">
      <c r="A241" t="s">
        <v>2053</v>
      </c>
      <c r="B241" t="s">
        <v>2053</v>
      </c>
      <c r="C241" t="s">
        <v>2053</v>
      </c>
      <c r="D241" t="s">
        <v>2053</v>
      </c>
      <c r="E241" t="s">
        <v>2053</v>
      </c>
      <c r="F241" t="s">
        <v>2053</v>
      </c>
      <c r="G241" t="s">
        <v>2053</v>
      </c>
      <c r="H241" t="s">
        <v>2053</v>
      </c>
      <c r="I241" t="s">
        <v>2053</v>
      </c>
      <c r="J241" t="s">
        <v>2053</v>
      </c>
      <c r="K241" t="s">
        <v>2053</v>
      </c>
      <c r="L241" t="s">
        <v>2053</v>
      </c>
      <c r="M241" t="s">
        <v>2053</v>
      </c>
      <c r="N241" t="s">
        <v>2053</v>
      </c>
      <c r="O241" t="s">
        <v>2053</v>
      </c>
      <c r="P241" t="s">
        <v>2053</v>
      </c>
      <c r="Q241" t="s">
        <v>2053</v>
      </c>
      <c r="R241" t="s">
        <v>2053</v>
      </c>
      <c r="S241" t="s">
        <v>2053</v>
      </c>
      <c r="T241" t="s">
        <v>2053</v>
      </c>
      <c r="U241" t="s">
        <v>2053</v>
      </c>
      <c r="V241" t="s">
        <v>2053</v>
      </c>
      <c r="W241" t="s">
        <v>2053</v>
      </c>
      <c r="X241" t="s">
        <v>2053</v>
      </c>
      <c r="Y241" t="s">
        <v>2053</v>
      </c>
      <c r="Z241" t="s">
        <v>2053</v>
      </c>
      <c r="AA241" t="s">
        <v>2053</v>
      </c>
      <c r="AB241" t="s">
        <v>2053</v>
      </c>
      <c r="AC241" t="s">
        <v>2053</v>
      </c>
      <c r="AD241" t="s">
        <v>2053</v>
      </c>
      <c r="AE241" t="s">
        <v>2053</v>
      </c>
      <c r="AF241" t="s">
        <v>2053</v>
      </c>
      <c r="AG241" t="s">
        <v>2053</v>
      </c>
      <c r="AH241" t="s">
        <v>2053</v>
      </c>
      <c r="AI241" t="s">
        <v>2053</v>
      </c>
      <c r="AJ241" t="s">
        <v>2053</v>
      </c>
      <c r="AK241" t="s">
        <v>2053</v>
      </c>
      <c r="AL241" t="s">
        <v>2053</v>
      </c>
      <c r="AM241" t="s">
        <v>2053</v>
      </c>
      <c r="AN241" t="s">
        <v>2053</v>
      </c>
      <c r="AO241" t="s">
        <v>2053</v>
      </c>
      <c r="AP241" t="s">
        <v>2053</v>
      </c>
      <c r="AQ241" t="s">
        <v>2053</v>
      </c>
      <c r="AR241" t="s">
        <v>2053</v>
      </c>
      <c r="AS241" t="s">
        <v>2053</v>
      </c>
      <c r="AT241" t="s">
        <v>2053</v>
      </c>
      <c r="AU241" t="s">
        <v>2053</v>
      </c>
      <c r="AV241" t="s">
        <v>2053</v>
      </c>
      <c r="AW241" t="s">
        <v>2053</v>
      </c>
      <c r="AX241" t="s">
        <v>2053</v>
      </c>
      <c r="AY241" t="s">
        <v>2053</v>
      </c>
      <c r="AZ241" t="s">
        <v>2053</v>
      </c>
    </row>
    <row r="242" spans="1:52" x14ac:dyDescent="0.2">
      <c r="A242" t="s">
        <v>2053</v>
      </c>
      <c r="B242" t="s">
        <v>2053</v>
      </c>
      <c r="C242" t="s">
        <v>2053</v>
      </c>
      <c r="D242" t="s">
        <v>2053</v>
      </c>
      <c r="E242" t="s">
        <v>2053</v>
      </c>
      <c r="F242" t="s">
        <v>2053</v>
      </c>
      <c r="G242" t="s">
        <v>2053</v>
      </c>
      <c r="H242" t="s">
        <v>2053</v>
      </c>
      <c r="I242" t="s">
        <v>2053</v>
      </c>
      <c r="J242" t="s">
        <v>2053</v>
      </c>
      <c r="K242" t="s">
        <v>2053</v>
      </c>
      <c r="L242" t="s">
        <v>2053</v>
      </c>
      <c r="M242" t="s">
        <v>2053</v>
      </c>
      <c r="N242" t="s">
        <v>2053</v>
      </c>
      <c r="O242" t="s">
        <v>2053</v>
      </c>
      <c r="P242" t="s">
        <v>2053</v>
      </c>
      <c r="Q242" t="s">
        <v>2053</v>
      </c>
      <c r="R242" t="s">
        <v>2053</v>
      </c>
      <c r="S242" t="s">
        <v>2053</v>
      </c>
      <c r="T242" t="s">
        <v>2053</v>
      </c>
      <c r="U242" t="s">
        <v>2053</v>
      </c>
      <c r="V242" t="s">
        <v>2053</v>
      </c>
      <c r="W242" t="s">
        <v>2053</v>
      </c>
      <c r="X242" t="s">
        <v>2053</v>
      </c>
      <c r="Y242" t="s">
        <v>2053</v>
      </c>
      <c r="Z242" t="s">
        <v>2053</v>
      </c>
      <c r="AA242" t="s">
        <v>2053</v>
      </c>
      <c r="AB242" t="s">
        <v>2053</v>
      </c>
      <c r="AC242" t="s">
        <v>2053</v>
      </c>
      <c r="AD242" t="s">
        <v>2053</v>
      </c>
      <c r="AE242" t="s">
        <v>2053</v>
      </c>
      <c r="AF242" t="s">
        <v>2053</v>
      </c>
      <c r="AG242" t="s">
        <v>2053</v>
      </c>
      <c r="AH242" t="s">
        <v>2053</v>
      </c>
      <c r="AI242" t="s">
        <v>2053</v>
      </c>
      <c r="AJ242" t="s">
        <v>2053</v>
      </c>
      <c r="AK242" t="s">
        <v>2053</v>
      </c>
      <c r="AL242" t="s">
        <v>2053</v>
      </c>
      <c r="AM242" t="s">
        <v>2053</v>
      </c>
      <c r="AN242" t="s">
        <v>2053</v>
      </c>
      <c r="AO242" t="s">
        <v>2053</v>
      </c>
      <c r="AP242" t="s">
        <v>2053</v>
      </c>
      <c r="AQ242" t="s">
        <v>2053</v>
      </c>
      <c r="AR242" t="s">
        <v>2053</v>
      </c>
      <c r="AS242" t="s">
        <v>2053</v>
      </c>
      <c r="AT242" t="s">
        <v>2053</v>
      </c>
      <c r="AU242" t="s">
        <v>2053</v>
      </c>
      <c r="AV242" t="s">
        <v>2053</v>
      </c>
      <c r="AW242" t="s">
        <v>2053</v>
      </c>
      <c r="AX242" t="s">
        <v>2053</v>
      </c>
      <c r="AY242" t="s">
        <v>2053</v>
      </c>
      <c r="AZ242" t="s">
        <v>2053</v>
      </c>
    </row>
    <row r="243" spans="1:52" x14ac:dyDescent="0.2">
      <c r="A243" t="s">
        <v>2053</v>
      </c>
      <c r="B243" t="s">
        <v>2053</v>
      </c>
      <c r="C243" t="s">
        <v>2053</v>
      </c>
      <c r="D243" t="s">
        <v>2053</v>
      </c>
      <c r="E243" t="s">
        <v>2053</v>
      </c>
      <c r="F243" t="s">
        <v>2053</v>
      </c>
      <c r="G243" t="s">
        <v>2053</v>
      </c>
      <c r="H243" t="s">
        <v>2053</v>
      </c>
      <c r="I243" t="s">
        <v>2053</v>
      </c>
      <c r="J243" t="s">
        <v>2053</v>
      </c>
      <c r="K243" t="s">
        <v>2053</v>
      </c>
      <c r="L243" t="s">
        <v>2053</v>
      </c>
      <c r="M243" t="s">
        <v>2053</v>
      </c>
      <c r="N243" t="s">
        <v>2053</v>
      </c>
      <c r="O243" t="s">
        <v>2053</v>
      </c>
      <c r="P243" t="s">
        <v>2053</v>
      </c>
      <c r="Q243" t="s">
        <v>2053</v>
      </c>
      <c r="R243" t="s">
        <v>2053</v>
      </c>
      <c r="S243" t="s">
        <v>2053</v>
      </c>
      <c r="T243" t="s">
        <v>2053</v>
      </c>
      <c r="U243" t="s">
        <v>2053</v>
      </c>
      <c r="V243" t="s">
        <v>2053</v>
      </c>
      <c r="W243" t="s">
        <v>2053</v>
      </c>
      <c r="X243" t="s">
        <v>2053</v>
      </c>
      <c r="Y243" t="s">
        <v>2053</v>
      </c>
      <c r="Z243" t="s">
        <v>2053</v>
      </c>
      <c r="AA243" t="s">
        <v>2053</v>
      </c>
      <c r="AB243" t="s">
        <v>2053</v>
      </c>
      <c r="AC243" t="s">
        <v>2053</v>
      </c>
      <c r="AD243" t="s">
        <v>2053</v>
      </c>
      <c r="AE243" t="s">
        <v>2053</v>
      </c>
      <c r="AF243" t="s">
        <v>2053</v>
      </c>
      <c r="AG243" t="s">
        <v>2053</v>
      </c>
      <c r="AH243" t="s">
        <v>2053</v>
      </c>
      <c r="AI243" t="s">
        <v>2053</v>
      </c>
      <c r="AJ243" t="s">
        <v>2053</v>
      </c>
      <c r="AK243" t="s">
        <v>2053</v>
      </c>
      <c r="AL243" t="s">
        <v>2053</v>
      </c>
      <c r="AM243" t="s">
        <v>2053</v>
      </c>
      <c r="AN243" t="s">
        <v>2053</v>
      </c>
      <c r="AO243" t="s">
        <v>2053</v>
      </c>
      <c r="AP243" t="s">
        <v>2053</v>
      </c>
      <c r="AQ243" t="s">
        <v>2053</v>
      </c>
      <c r="AR243" t="s">
        <v>2053</v>
      </c>
      <c r="AS243" t="s">
        <v>2053</v>
      </c>
      <c r="AT243" t="s">
        <v>2053</v>
      </c>
      <c r="AU243" t="s">
        <v>2053</v>
      </c>
      <c r="AV243" t="s">
        <v>2053</v>
      </c>
      <c r="AW243" t="s">
        <v>2053</v>
      </c>
      <c r="AX243" t="s">
        <v>2053</v>
      </c>
      <c r="AY243" t="s">
        <v>2053</v>
      </c>
      <c r="AZ243" t="s">
        <v>2053</v>
      </c>
    </row>
    <row r="244" spans="1:52" x14ac:dyDescent="0.2">
      <c r="A244" t="s">
        <v>2053</v>
      </c>
      <c r="B244" t="s">
        <v>2053</v>
      </c>
      <c r="C244" t="s">
        <v>2053</v>
      </c>
      <c r="D244" t="s">
        <v>2053</v>
      </c>
      <c r="E244" t="s">
        <v>2053</v>
      </c>
      <c r="F244" t="s">
        <v>2053</v>
      </c>
      <c r="G244" t="s">
        <v>2053</v>
      </c>
      <c r="H244" t="s">
        <v>2053</v>
      </c>
      <c r="I244" t="s">
        <v>2053</v>
      </c>
      <c r="J244" t="s">
        <v>2053</v>
      </c>
      <c r="K244" t="s">
        <v>2053</v>
      </c>
      <c r="L244" t="s">
        <v>2053</v>
      </c>
      <c r="M244" t="s">
        <v>2053</v>
      </c>
      <c r="N244" t="s">
        <v>2053</v>
      </c>
      <c r="O244" t="s">
        <v>2053</v>
      </c>
      <c r="P244" t="s">
        <v>2053</v>
      </c>
      <c r="Q244" t="s">
        <v>2053</v>
      </c>
      <c r="R244" t="s">
        <v>2053</v>
      </c>
      <c r="S244" t="s">
        <v>2053</v>
      </c>
      <c r="T244" t="s">
        <v>2053</v>
      </c>
      <c r="U244" t="s">
        <v>2053</v>
      </c>
      <c r="V244" t="s">
        <v>2053</v>
      </c>
      <c r="W244" t="s">
        <v>2053</v>
      </c>
      <c r="X244" t="s">
        <v>2053</v>
      </c>
      <c r="Y244" t="s">
        <v>2053</v>
      </c>
      <c r="Z244" t="s">
        <v>2053</v>
      </c>
      <c r="AA244" t="s">
        <v>2053</v>
      </c>
      <c r="AB244" t="s">
        <v>2053</v>
      </c>
      <c r="AC244" t="s">
        <v>2053</v>
      </c>
      <c r="AD244" t="s">
        <v>2053</v>
      </c>
      <c r="AE244" t="s">
        <v>2053</v>
      </c>
      <c r="AF244" t="s">
        <v>2053</v>
      </c>
      <c r="AG244" t="s">
        <v>2053</v>
      </c>
      <c r="AH244" t="s">
        <v>2053</v>
      </c>
      <c r="AI244" t="s">
        <v>2053</v>
      </c>
      <c r="AJ244" t="s">
        <v>2053</v>
      </c>
      <c r="AK244" t="s">
        <v>2053</v>
      </c>
      <c r="AL244" t="s">
        <v>2053</v>
      </c>
      <c r="AM244" t="s">
        <v>2053</v>
      </c>
      <c r="AN244" t="s">
        <v>2053</v>
      </c>
      <c r="AO244" t="s">
        <v>2053</v>
      </c>
      <c r="AP244" t="s">
        <v>2053</v>
      </c>
      <c r="AQ244" t="s">
        <v>2053</v>
      </c>
      <c r="AR244" t="s">
        <v>2053</v>
      </c>
      <c r="AS244" t="s">
        <v>2053</v>
      </c>
      <c r="AT244" t="s">
        <v>2053</v>
      </c>
      <c r="AU244" t="s">
        <v>2053</v>
      </c>
      <c r="AV244" t="s">
        <v>2053</v>
      </c>
      <c r="AW244" t="s">
        <v>2053</v>
      </c>
      <c r="AX244" t="s">
        <v>2053</v>
      </c>
      <c r="AY244" t="s">
        <v>2053</v>
      </c>
      <c r="AZ244" t="s">
        <v>2053</v>
      </c>
    </row>
    <row r="245" spans="1:52" x14ac:dyDescent="0.2">
      <c r="A245" t="s">
        <v>2053</v>
      </c>
      <c r="B245" t="s">
        <v>2053</v>
      </c>
      <c r="C245" t="s">
        <v>2053</v>
      </c>
      <c r="D245" t="s">
        <v>2053</v>
      </c>
      <c r="E245" t="s">
        <v>2053</v>
      </c>
      <c r="F245" t="s">
        <v>2053</v>
      </c>
      <c r="G245" t="s">
        <v>2053</v>
      </c>
      <c r="H245" t="s">
        <v>2053</v>
      </c>
      <c r="I245" t="s">
        <v>2053</v>
      </c>
      <c r="J245" t="s">
        <v>2053</v>
      </c>
      <c r="K245" t="s">
        <v>2053</v>
      </c>
      <c r="L245" t="s">
        <v>2053</v>
      </c>
      <c r="M245" t="s">
        <v>2053</v>
      </c>
      <c r="N245" t="s">
        <v>2053</v>
      </c>
      <c r="O245" t="s">
        <v>2053</v>
      </c>
      <c r="P245" t="s">
        <v>2053</v>
      </c>
      <c r="Q245" t="s">
        <v>2053</v>
      </c>
      <c r="R245" t="s">
        <v>2053</v>
      </c>
      <c r="S245" t="s">
        <v>2053</v>
      </c>
      <c r="T245" t="s">
        <v>2053</v>
      </c>
      <c r="U245" t="s">
        <v>2053</v>
      </c>
      <c r="V245" t="s">
        <v>2053</v>
      </c>
      <c r="W245" t="s">
        <v>2053</v>
      </c>
      <c r="X245" t="s">
        <v>2053</v>
      </c>
      <c r="Y245" t="s">
        <v>2053</v>
      </c>
      <c r="Z245" t="s">
        <v>2053</v>
      </c>
      <c r="AA245" t="s">
        <v>2053</v>
      </c>
      <c r="AB245" t="s">
        <v>2053</v>
      </c>
      <c r="AC245" t="s">
        <v>2053</v>
      </c>
      <c r="AD245" t="s">
        <v>2053</v>
      </c>
      <c r="AE245" t="s">
        <v>2053</v>
      </c>
      <c r="AF245" t="s">
        <v>2053</v>
      </c>
      <c r="AG245" t="s">
        <v>2053</v>
      </c>
      <c r="AH245" t="s">
        <v>2053</v>
      </c>
      <c r="AI245" t="s">
        <v>2053</v>
      </c>
      <c r="AJ245" t="s">
        <v>2053</v>
      </c>
      <c r="AK245" t="s">
        <v>2053</v>
      </c>
      <c r="AL245" t="s">
        <v>2053</v>
      </c>
      <c r="AM245" t="s">
        <v>2053</v>
      </c>
      <c r="AN245" t="s">
        <v>2053</v>
      </c>
      <c r="AO245" t="s">
        <v>2053</v>
      </c>
      <c r="AP245" t="s">
        <v>2053</v>
      </c>
      <c r="AQ245" t="s">
        <v>2053</v>
      </c>
      <c r="AR245" t="s">
        <v>2053</v>
      </c>
      <c r="AS245" t="s">
        <v>2053</v>
      </c>
      <c r="AT245" t="s">
        <v>2053</v>
      </c>
      <c r="AU245" t="s">
        <v>2053</v>
      </c>
      <c r="AV245" t="s">
        <v>2053</v>
      </c>
      <c r="AW245" t="s">
        <v>2053</v>
      </c>
      <c r="AX245" t="s">
        <v>2053</v>
      </c>
      <c r="AY245" t="s">
        <v>2053</v>
      </c>
      <c r="AZ245" t="s">
        <v>2053</v>
      </c>
    </row>
    <row r="246" spans="1:52" x14ac:dyDescent="0.2">
      <c r="A246" t="s">
        <v>2053</v>
      </c>
      <c r="B246" t="s">
        <v>2053</v>
      </c>
      <c r="C246" t="s">
        <v>2053</v>
      </c>
      <c r="D246" t="s">
        <v>2053</v>
      </c>
      <c r="E246" t="s">
        <v>2053</v>
      </c>
      <c r="F246" t="s">
        <v>2053</v>
      </c>
      <c r="G246" t="s">
        <v>2053</v>
      </c>
      <c r="H246" t="s">
        <v>2053</v>
      </c>
      <c r="I246" t="s">
        <v>2053</v>
      </c>
      <c r="J246" t="s">
        <v>2053</v>
      </c>
      <c r="K246" t="s">
        <v>2053</v>
      </c>
      <c r="L246" t="s">
        <v>2053</v>
      </c>
      <c r="M246" t="s">
        <v>2053</v>
      </c>
      <c r="N246" t="s">
        <v>2053</v>
      </c>
      <c r="O246" t="s">
        <v>2053</v>
      </c>
      <c r="P246" t="s">
        <v>2053</v>
      </c>
      <c r="Q246" t="s">
        <v>2053</v>
      </c>
      <c r="R246" t="s">
        <v>2053</v>
      </c>
      <c r="S246" t="s">
        <v>2053</v>
      </c>
      <c r="T246" t="s">
        <v>2053</v>
      </c>
      <c r="U246" t="s">
        <v>2053</v>
      </c>
      <c r="V246" t="s">
        <v>2053</v>
      </c>
      <c r="W246" t="s">
        <v>2053</v>
      </c>
      <c r="X246" t="s">
        <v>2053</v>
      </c>
      <c r="Y246" t="s">
        <v>2053</v>
      </c>
      <c r="Z246" t="s">
        <v>2053</v>
      </c>
      <c r="AA246" t="s">
        <v>2053</v>
      </c>
      <c r="AB246" t="s">
        <v>2053</v>
      </c>
      <c r="AC246" t="s">
        <v>2053</v>
      </c>
      <c r="AD246" t="s">
        <v>2053</v>
      </c>
      <c r="AE246" t="s">
        <v>2053</v>
      </c>
      <c r="AF246" t="s">
        <v>2053</v>
      </c>
      <c r="AG246" t="s">
        <v>2053</v>
      </c>
      <c r="AH246" t="s">
        <v>2053</v>
      </c>
      <c r="AI246" t="s">
        <v>2053</v>
      </c>
      <c r="AJ246" t="s">
        <v>2053</v>
      </c>
      <c r="AK246" t="s">
        <v>2053</v>
      </c>
      <c r="AL246" t="s">
        <v>2053</v>
      </c>
      <c r="AM246" t="s">
        <v>2053</v>
      </c>
      <c r="AN246" t="s">
        <v>2053</v>
      </c>
      <c r="AO246" t="s">
        <v>2053</v>
      </c>
      <c r="AP246" t="s">
        <v>2053</v>
      </c>
      <c r="AQ246" t="s">
        <v>2053</v>
      </c>
      <c r="AR246" t="s">
        <v>2053</v>
      </c>
      <c r="AS246" t="s">
        <v>2053</v>
      </c>
      <c r="AT246" t="s">
        <v>2053</v>
      </c>
      <c r="AU246" t="s">
        <v>2053</v>
      </c>
      <c r="AV246" t="s">
        <v>2053</v>
      </c>
      <c r="AW246" t="s">
        <v>2053</v>
      </c>
      <c r="AX246" t="s">
        <v>2053</v>
      </c>
      <c r="AY246" t="s">
        <v>2053</v>
      </c>
      <c r="AZ246" t="s">
        <v>2053</v>
      </c>
    </row>
    <row r="247" spans="1:52" x14ac:dyDescent="0.2">
      <c r="A247" t="s">
        <v>2053</v>
      </c>
      <c r="B247" t="s">
        <v>2053</v>
      </c>
      <c r="C247" t="s">
        <v>2053</v>
      </c>
      <c r="D247" t="s">
        <v>2053</v>
      </c>
      <c r="E247" t="s">
        <v>2053</v>
      </c>
      <c r="F247" t="s">
        <v>2053</v>
      </c>
      <c r="G247" t="s">
        <v>2053</v>
      </c>
      <c r="H247" t="s">
        <v>2053</v>
      </c>
      <c r="I247" t="s">
        <v>2053</v>
      </c>
      <c r="J247" t="s">
        <v>2053</v>
      </c>
      <c r="K247" t="s">
        <v>2053</v>
      </c>
      <c r="L247" t="s">
        <v>2053</v>
      </c>
      <c r="M247" t="s">
        <v>2053</v>
      </c>
      <c r="N247" t="s">
        <v>2053</v>
      </c>
      <c r="O247" t="s">
        <v>2053</v>
      </c>
      <c r="P247" t="s">
        <v>2053</v>
      </c>
      <c r="Q247" t="s">
        <v>2053</v>
      </c>
      <c r="R247" t="s">
        <v>2053</v>
      </c>
      <c r="S247" t="s">
        <v>2053</v>
      </c>
      <c r="T247" t="s">
        <v>2053</v>
      </c>
      <c r="U247" t="s">
        <v>2053</v>
      </c>
      <c r="V247" t="s">
        <v>2053</v>
      </c>
      <c r="W247" t="s">
        <v>2053</v>
      </c>
      <c r="X247" t="s">
        <v>2053</v>
      </c>
      <c r="Y247" t="s">
        <v>2053</v>
      </c>
      <c r="Z247" t="s">
        <v>2053</v>
      </c>
      <c r="AA247" t="s">
        <v>2053</v>
      </c>
      <c r="AB247" t="s">
        <v>2053</v>
      </c>
      <c r="AC247" t="s">
        <v>2053</v>
      </c>
      <c r="AD247" t="s">
        <v>2053</v>
      </c>
      <c r="AE247" t="s">
        <v>2053</v>
      </c>
      <c r="AF247" t="s">
        <v>2053</v>
      </c>
      <c r="AG247" t="s">
        <v>2053</v>
      </c>
      <c r="AH247" t="s">
        <v>2053</v>
      </c>
      <c r="AI247" t="s">
        <v>2053</v>
      </c>
      <c r="AJ247" t="s">
        <v>2053</v>
      </c>
      <c r="AK247" t="s">
        <v>2053</v>
      </c>
      <c r="AL247" t="s">
        <v>2053</v>
      </c>
      <c r="AM247" t="s">
        <v>2053</v>
      </c>
      <c r="AN247" t="s">
        <v>2053</v>
      </c>
      <c r="AO247" t="s">
        <v>2053</v>
      </c>
      <c r="AP247" t="s">
        <v>2053</v>
      </c>
      <c r="AQ247" t="s">
        <v>2053</v>
      </c>
      <c r="AR247" t="s">
        <v>2053</v>
      </c>
      <c r="AS247" t="s">
        <v>2053</v>
      </c>
      <c r="AT247" t="s">
        <v>2053</v>
      </c>
      <c r="AU247" t="s">
        <v>2053</v>
      </c>
      <c r="AV247" t="s">
        <v>2053</v>
      </c>
      <c r="AW247" t="s">
        <v>2053</v>
      </c>
      <c r="AX247" t="s">
        <v>2053</v>
      </c>
      <c r="AY247" t="s">
        <v>2053</v>
      </c>
      <c r="AZ247" t="s">
        <v>2053</v>
      </c>
    </row>
    <row r="248" spans="1:52" x14ac:dyDescent="0.2">
      <c r="A248" t="s">
        <v>2053</v>
      </c>
      <c r="B248" t="s">
        <v>2053</v>
      </c>
      <c r="C248" t="s">
        <v>2053</v>
      </c>
      <c r="D248" t="s">
        <v>2053</v>
      </c>
      <c r="E248" t="s">
        <v>2053</v>
      </c>
      <c r="F248" t="s">
        <v>2053</v>
      </c>
      <c r="G248" t="s">
        <v>2053</v>
      </c>
      <c r="H248" t="s">
        <v>2053</v>
      </c>
      <c r="I248" t="s">
        <v>2053</v>
      </c>
      <c r="J248" t="s">
        <v>2053</v>
      </c>
      <c r="K248" t="s">
        <v>2053</v>
      </c>
      <c r="L248" t="s">
        <v>2053</v>
      </c>
      <c r="M248" t="s">
        <v>2053</v>
      </c>
      <c r="N248" t="s">
        <v>2053</v>
      </c>
      <c r="O248" t="s">
        <v>2053</v>
      </c>
      <c r="P248" t="s">
        <v>2053</v>
      </c>
      <c r="Q248" t="s">
        <v>2053</v>
      </c>
      <c r="R248" t="s">
        <v>2053</v>
      </c>
      <c r="S248" t="s">
        <v>2053</v>
      </c>
      <c r="T248" t="s">
        <v>2053</v>
      </c>
      <c r="U248" t="s">
        <v>2053</v>
      </c>
      <c r="V248" t="s">
        <v>2053</v>
      </c>
      <c r="W248" t="s">
        <v>2053</v>
      </c>
      <c r="X248" t="s">
        <v>2053</v>
      </c>
      <c r="Y248" t="s">
        <v>2053</v>
      </c>
      <c r="Z248" t="s">
        <v>2053</v>
      </c>
      <c r="AA248" t="s">
        <v>2053</v>
      </c>
      <c r="AB248" t="s">
        <v>2053</v>
      </c>
      <c r="AC248" t="s">
        <v>2053</v>
      </c>
      <c r="AD248" t="s">
        <v>2053</v>
      </c>
      <c r="AE248" t="s">
        <v>2053</v>
      </c>
      <c r="AF248" t="s">
        <v>2053</v>
      </c>
      <c r="AG248" t="s">
        <v>2053</v>
      </c>
      <c r="AH248" t="s">
        <v>2053</v>
      </c>
      <c r="AI248" t="s">
        <v>2053</v>
      </c>
      <c r="AJ248" t="s">
        <v>2053</v>
      </c>
      <c r="AK248" t="s">
        <v>2053</v>
      </c>
      <c r="AL248" t="s">
        <v>2053</v>
      </c>
      <c r="AM248" t="s">
        <v>2053</v>
      </c>
      <c r="AN248" t="s">
        <v>2053</v>
      </c>
      <c r="AO248" t="s">
        <v>2053</v>
      </c>
      <c r="AP248" t="s">
        <v>2053</v>
      </c>
      <c r="AQ248" t="s">
        <v>2053</v>
      </c>
      <c r="AR248" t="s">
        <v>2053</v>
      </c>
      <c r="AS248" t="s">
        <v>2053</v>
      </c>
      <c r="AT248" t="s">
        <v>2053</v>
      </c>
      <c r="AU248" t="s">
        <v>2053</v>
      </c>
      <c r="AV248" t="s">
        <v>2053</v>
      </c>
      <c r="AW248" t="s">
        <v>2053</v>
      </c>
      <c r="AX248" t="s">
        <v>2053</v>
      </c>
      <c r="AY248" t="s">
        <v>2053</v>
      </c>
      <c r="AZ248" t="s">
        <v>2053</v>
      </c>
    </row>
    <row r="249" spans="1:52" x14ac:dyDescent="0.2">
      <c r="A249" t="s">
        <v>2053</v>
      </c>
      <c r="B249" t="s">
        <v>2053</v>
      </c>
      <c r="C249" t="s">
        <v>2053</v>
      </c>
      <c r="D249" t="s">
        <v>2053</v>
      </c>
      <c r="E249" t="s">
        <v>2053</v>
      </c>
      <c r="F249" t="s">
        <v>2053</v>
      </c>
      <c r="G249" t="s">
        <v>2053</v>
      </c>
      <c r="H249" t="s">
        <v>2053</v>
      </c>
      <c r="I249" t="s">
        <v>2053</v>
      </c>
      <c r="J249" t="s">
        <v>2053</v>
      </c>
      <c r="K249" t="s">
        <v>2053</v>
      </c>
      <c r="L249" t="s">
        <v>2053</v>
      </c>
      <c r="M249" t="s">
        <v>2053</v>
      </c>
      <c r="N249" t="s">
        <v>2053</v>
      </c>
      <c r="O249" t="s">
        <v>2053</v>
      </c>
      <c r="P249" t="s">
        <v>2053</v>
      </c>
      <c r="Q249" t="s">
        <v>2053</v>
      </c>
      <c r="R249" t="s">
        <v>2053</v>
      </c>
      <c r="S249" t="s">
        <v>2053</v>
      </c>
      <c r="T249" t="s">
        <v>2053</v>
      </c>
      <c r="U249" t="s">
        <v>2053</v>
      </c>
      <c r="V249" t="s">
        <v>2053</v>
      </c>
      <c r="W249" t="s">
        <v>2053</v>
      </c>
      <c r="X249" t="s">
        <v>2053</v>
      </c>
      <c r="Y249" t="s">
        <v>2053</v>
      </c>
      <c r="Z249" t="s">
        <v>2053</v>
      </c>
      <c r="AA249" t="s">
        <v>2053</v>
      </c>
      <c r="AB249" t="s">
        <v>2053</v>
      </c>
      <c r="AC249" t="s">
        <v>2053</v>
      </c>
      <c r="AD249" t="s">
        <v>2053</v>
      </c>
      <c r="AE249" t="s">
        <v>2053</v>
      </c>
      <c r="AF249" t="s">
        <v>2053</v>
      </c>
      <c r="AG249" t="s">
        <v>2053</v>
      </c>
      <c r="AH249" t="s">
        <v>2053</v>
      </c>
      <c r="AI249" t="s">
        <v>2053</v>
      </c>
      <c r="AJ249" t="s">
        <v>2053</v>
      </c>
      <c r="AK249" t="s">
        <v>2053</v>
      </c>
      <c r="AL249" t="s">
        <v>2053</v>
      </c>
      <c r="AM249" t="s">
        <v>2053</v>
      </c>
      <c r="AN249" t="s">
        <v>2053</v>
      </c>
      <c r="AO249" t="s">
        <v>2053</v>
      </c>
      <c r="AP249" t="s">
        <v>2053</v>
      </c>
      <c r="AQ249" t="s">
        <v>2053</v>
      </c>
      <c r="AR249" t="s">
        <v>2053</v>
      </c>
      <c r="AS249" t="s">
        <v>2053</v>
      </c>
      <c r="AT249" t="s">
        <v>2053</v>
      </c>
      <c r="AU249" t="s">
        <v>2053</v>
      </c>
      <c r="AV249" t="s">
        <v>2053</v>
      </c>
      <c r="AW249" t="s">
        <v>2053</v>
      </c>
      <c r="AX249" t="s">
        <v>2053</v>
      </c>
      <c r="AY249" t="s">
        <v>2053</v>
      </c>
      <c r="AZ249" t="s">
        <v>2053</v>
      </c>
    </row>
    <row r="250" spans="1:52" x14ac:dyDescent="0.2">
      <c r="A250" t="s">
        <v>2053</v>
      </c>
      <c r="B250" t="s">
        <v>2053</v>
      </c>
      <c r="C250" t="s">
        <v>2053</v>
      </c>
      <c r="D250" t="s">
        <v>2053</v>
      </c>
      <c r="E250" t="s">
        <v>2053</v>
      </c>
      <c r="F250" t="s">
        <v>2053</v>
      </c>
      <c r="G250" t="s">
        <v>2053</v>
      </c>
      <c r="H250" t="s">
        <v>2053</v>
      </c>
      <c r="I250" t="s">
        <v>2053</v>
      </c>
      <c r="J250" t="s">
        <v>2053</v>
      </c>
      <c r="K250" t="s">
        <v>2053</v>
      </c>
      <c r="L250" t="s">
        <v>2053</v>
      </c>
      <c r="M250" t="s">
        <v>2053</v>
      </c>
      <c r="N250" t="s">
        <v>2053</v>
      </c>
      <c r="O250" t="s">
        <v>2053</v>
      </c>
      <c r="P250" t="s">
        <v>2053</v>
      </c>
      <c r="Q250" t="s">
        <v>2053</v>
      </c>
      <c r="R250" t="s">
        <v>2053</v>
      </c>
      <c r="S250" t="s">
        <v>2053</v>
      </c>
      <c r="T250" t="s">
        <v>2053</v>
      </c>
      <c r="U250" t="s">
        <v>2053</v>
      </c>
      <c r="V250" t="s">
        <v>2053</v>
      </c>
      <c r="W250" t="s">
        <v>2053</v>
      </c>
      <c r="X250" t="s">
        <v>2053</v>
      </c>
      <c r="Y250" t="s">
        <v>2053</v>
      </c>
      <c r="Z250" t="s">
        <v>2053</v>
      </c>
      <c r="AA250" t="s">
        <v>2053</v>
      </c>
      <c r="AB250" t="s">
        <v>2053</v>
      </c>
      <c r="AC250" t="s">
        <v>2053</v>
      </c>
      <c r="AD250" t="s">
        <v>2053</v>
      </c>
      <c r="AE250" t="s">
        <v>2053</v>
      </c>
      <c r="AF250" t="s">
        <v>2053</v>
      </c>
      <c r="AG250" t="s">
        <v>2053</v>
      </c>
      <c r="AH250" t="s">
        <v>2053</v>
      </c>
      <c r="AI250" t="s">
        <v>2053</v>
      </c>
      <c r="AJ250" t="s">
        <v>2053</v>
      </c>
      <c r="AK250" t="s">
        <v>2053</v>
      </c>
      <c r="AL250" t="s">
        <v>2053</v>
      </c>
      <c r="AM250" t="s">
        <v>2053</v>
      </c>
      <c r="AN250" t="s">
        <v>2053</v>
      </c>
      <c r="AO250" t="s">
        <v>2053</v>
      </c>
      <c r="AP250" t="s">
        <v>2053</v>
      </c>
      <c r="AQ250" t="s">
        <v>2053</v>
      </c>
      <c r="AR250" t="s">
        <v>2053</v>
      </c>
      <c r="AS250" t="s">
        <v>2053</v>
      </c>
      <c r="AT250" t="s">
        <v>2053</v>
      </c>
      <c r="AU250" t="s">
        <v>2053</v>
      </c>
      <c r="AV250" t="s">
        <v>2053</v>
      </c>
      <c r="AW250" t="s">
        <v>2053</v>
      </c>
      <c r="AX250" t="s">
        <v>2053</v>
      </c>
      <c r="AY250" t="s">
        <v>2053</v>
      </c>
      <c r="AZ250" t="s">
        <v>2053</v>
      </c>
    </row>
    <row r="251" spans="1:52" x14ac:dyDescent="0.2">
      <c r="A251" t="s">
        <v>2053</v>
      </c>
      <c r="B251" t="s">
        <v>2053</v>
      </c>
      <c r="C251" t="s">
        <v>2053</v>
      </c>
      <c r="D251" t="s">
        <v>2053</v>
      </c>
      <c r="E251" t="s">
        <v>2053</v>
      </c>
      <c r="F251" t="s">
        <v>2053</v>
      </c>
      <c r="G251" t="s">
        <v>2053</v>
      </c>
      <c r="H251" t="s">
        <v>2053</v>
      </c>
      <c r="I251" t="s">
        <v>2053</v>
      </c>
      <c r="J251" t="s">
        <v>2053</v>
      </c>
      <c r="K251" t="s">
        <v>2053</v>
      </c>
      <c r="L251" t="s">
        <v>2053</v>
      </c>
      <c r="M251" t="s">
        <v>2053</v>
      </c>
      <c r="N251" t="s">
        <v>2053</v>
      </c>
      <c r="O251" t="s">
        <v>2053</v>
      </c>
      <c r="P251" t="s">
        <v>2053</v>
      </c>
      <c r="Q251" t="s">
        <v>2053</v>
      </c>
      <c r="R251" t="s">
        <v>2053</v>
      </c>
      <c r="S251" t="s">
        <v>2053</v>
      </c>
      <c r="T251" t="s">
        <v>2053</v>
      </c>
      <c r="U251" t="s">
        <v>2053</v>
      </c>
      <c r="V251" t="s">
        <v>2053</v>
      </c>
      <c r="W251" t="s">
        <v>2053</v>
      </c>
      <c r="X251" t="s">
        <v>2053</v>
      </c>
      <c r="Y251" t="s">
        <v>2053</v>
      </c>
      <c r="Z251" t="s">
        <v>2053</v>
      </c>
      <c r="AA251" t="s">
        <v>2053</v>
      </c>
      <c r="AB251" t="s">
        <v>2053</v>
      </c>
      <c r="AC251" t="s">
        <v>2053</v>
      </c>
      <c r="AD251" t="s">
        <v>2053</v>
      </c>
      <c r="AE251" t="s">
        <v>2053</v>
      </c>
      <c r="AF251" t="s">
        <v>2053</v>
      </c>
      <c r="AG251" t="s">
        <v>2053</v>
      </c>
      <c r="AH251" t="s">
        <v>2053</v>
      </c>
      <c r="AI251" t="s">
        <v>2053</v>
      </c>
      <c r="AJ251" t="s">
        <v>2053</v>
      </c>
      <c r="AK251" t="s">
        <v>2053</v>
      </c>
      <c r="AL251" t="s">
        <v>2053</v>
      </c>
      <c r="AM251" t="s">
        <v>2053</v>
      </c>
      <c r="AN251" t="s">
        <v>2053</v>
      </c>
      <c r="AO251" t="s">
        <v>2053</v>
      </c>
      <c r="AP251" t="s">
        <v>2053</v>
      </c>
      <c r="AQ251" t="s">
        <v>2053</v>
      </c>
      <c r="AR251" t="s">
        <v>2053</v>
      </c>
      <c r="AS251" t="s">
        <v>2053</v>
      </c>
      <c r="AT251" t="s">
        <v>2053</v>
      </c>
      <c r="AU251" t="s">
        <v>2053</v>
      </c>
      <c r="AV251" t="s">
        <v>2053</v>
      </c>
      <c r="AW251" t="s">
        <v>2053</v>
      </c>
      <c r="AX251" t="s">
        <v>2053</v>
      </c>
      <c r="AY251" t="s">
        <v>2053</v>
      </c>
      <c r="AZ251" t="s">
        <v>2053</v>
      </c>
    </row>
    <row r="252" spans="1:52" x14ac:dyDescent="0.2">
      <c r="A252" t="s">
        <v>2053</v>
      </c>
      <c r="B252" t="s">
        <v>2053</v>
      </c>
      <c r="C252" t="s">
        <v>2053</v>
      </c>
      <c r="D252" t="s">
        <v>2053</v>
      </c>
      <c r="E252" t="s">
        <v>2053</v>
      </c>
      <c r="F252" t="s">
        <v>2053</v>
      </c>
      <c r="G252" t="s">
        <v>2053</v>
      </c>
      <c r="H252" t="s">
        <v>2053</v>
      </c>
      <c r="I252" t="s">
        <v>2053</v>
      </c>
      <c r="J252" t="s">
        <v>2053</v>
      </c>
      <c r="K252" t="s">
        <v>2053</v>
      </c>
      <c r="L252" t="s">
        <v>2053</v>
      </c>
      <c r="M252" t="s">
        <v>2053</v>
      </c>
      <c r="N252" t="s">
        <v>2053</v>
      </c>
      <c r="O252" t="s">
        <v>2053</v>
      </c>
      <c r="P252" t="s">
        <v>2053</v>
      </c>
      <c r="Q252" t="s">
        <v>2053</v>
      </c>
      <c r="R252" t="s">
        <v>2053</v>
      </c>
      <c r="S252" t="s">
        <v>2053</v>
      </c>
      <c r="T252" t="s">
        <v>2053</v>
      </c>
      <c r="U252" t="s">
        <v>2053</v>
      </c>
      <c r="V252" t="s">
        <v>2053</v>
      </c>
      <c r="W252" t="s">
        <v>2053</v>
      </c>
      <c r="X252" t="s">
        <v>2053</v>
      </c>
      <c r="Y252" t="s">
        <v>2053</v>
      </c>
      <c r="Z252" t="s">
        <v>2053</v>
      </c>
      <c r="AA252" t="s">
        <v>2053</v>
      </c>
      <c r="AB252" t="s">
        <v>2053</v>
      </c>
      <c r="AC252" t="s">
        <v>2053</v>
      </c>
      <c r="AD252" t="s">
        <v>2053</v>
      </c>
      <c r="AE252" t="s">
        <v>2053</v>
      </c>
      <c r="AF252" t="s">
        <v>2053</v>
      </c>
      <c r="AG252" t="s">
        <v>2053</v>
      </c>
      <c r="AH252" t="s">
        <v>2053</v>
      </c>
      <c r="AI252" t="s">
        <v>2053</v>
      </c>
      <c r="AJ252" t="s">
        <v>2053</v>
      </c>
      <c r="AK252" t="s">
        <v>2053</v>
      </c>
      <c r="AL252" t="s">
        <v>2053</v>
      </c>
      <c r="AM252" t="s">
        <v>2053</v>
      </c>
      <c r="AN252" t="s">
        <v>2053</v>
      </c>
      <c r="AO252" t="s">
        <v>2053</v>
      </c>
      <c r="AP252" t="s">
        <v>2053</v>
      </c>
      <c r="AQ252" t="s">
        <v>2053</v>
      </c>
      <c r="AR252" t="s">
        <v>2053</v>
      </c>
      <c r="AS252" t="s">
        <v>2053</v>
      </c>
      <c r="AT252" t="s">
        <v>2053</v>
      </c>
      <c r="AU252" t="s">
        <v>2053</v>
      </c>
      <c r="AV252" t="s">
        <v>2053</v>
      </c>
      <c r="AW252" t="s">
        <v>2053</v>
      </c>
      <c r="AX252" t="s">
        <v>2053</v>
      </c>
      <c r="AY252" t="s">
        <v>2053</v>
      </c>
      <c r="AZ252" t="s">
        <v>2053</v>
      </c>
    </row>
    <row r="253" spans="1:52" x14ac:dyDescent="0.2">
      <c r="A253" t="s">
        <v>2053</v>
      </c>
      <c r="B253" t="s">
        <v>2053</v>
      </c>
      <c r="C253" t="s">
        <v>2053</v>
      </c>
      <c r="D253" t="s">
        <v>2053</v>
      </c>
      <c r="E253" t="s">
        <v>2053</v>
      </c>
      <c r="F253" t="s">
        <v>2053</v>
      </c>
      <c r="G253" t="s">
        <v>2053</v>
      </c>
      <c r="H253" t="s">
        <v>2053</v>
      </c>
      <c r="I253" t="s">
        <v>2053</v>
      </c>
      <c r="J253" t="s">
        <v>2053</v>
      </c>
      <c r="K253" t="s">
        <v>2053</v>
      </c>
      <c r="L253" t="s">
        <v>2053</v>
      </c>
      <c r="M253" t="s">
        <v>2053</v>
      </c>
      <c r="N253" t="s">
        <v>2053</v>
      </c>
      <c r="O253" t="s">
        <v>2053</v>
      </c>
      <c r="P253" t="s">
        <v>2053</v>
      </c>
      <c r="Q253" t="s">
        <v>2053</v>
      </c>
      <c r="R253" t="s">
        <v>2053</v>
      </c>
      <c r="S253" t="s">
        <v>2053</v>
      </c>
      <c r="T253" t="s">
        <v>2053</v>
      </c>
      <c r="U253" t="s">
        <v>2053</v>
      </c>
      <c r="V253" t="s">
        <v>2053</v>
      </c>
      <c r="W253" t="s">
        <v>2053</v>
      </c>
      <c r="X253" t="s">
        <v>2053</v>
      </c>
      <c r="Y253" t="s">
        <v>2053</v>
      </c>
      <c r="Z253" t="s">
        <v>2053</v>
      </c>
      <c r="AA253" t="s">
        <v>2053</v>
      </c>
      <c r="AB253" t="s">
        <v>2053</v>
      </c>
      <c r="AC253" t="s">
        <v>2053</v>
      </c>
      <c r="AD253" t="s">
        <v>2053</v>
      </c>
      <c r="AE253" t="s">
        <v>2053</v>
      </c>
      <c r="AF253" t="s">
        <v>2053</v>
      </c>
      <c r="AG253" t="s">
        <v>2053</v>
      </c>
      <c r="AH253" t="s">
        <v>2053</v>
      </c>
      <c r="AI253" t="s">
        <v>2053</v>
      </c>
      <c r="AJ253" t="s">
        <v>2053</v>
      </c>
      <c r="AK253" t="s">
        <v>2053</v>
      </c>
      <c r="AL253" t="s">
        <v>2053</v>
      </c>
      <c r="AM253" t="s">
        <v>2053</v>
      </c>
      <c r="AN253" t="s">
        <v>2053</v>
      </c>
      <c r="AO253" t="s">
        <v>2053</v>
      </c>
      <c r="AP253" t="s">
        <v>2053</v>
      </c>
      <c r="AQ253" t="s">
        <v>2053</v>
      </c>
      <c r="AR253" t="s">
        <v>2053</v>
      </c>
      <c r="AS253" t="s">
        <v>2053</v>
      </c>
      <c r="AT253" t="s">
        <v>2053</v>
      </c>
      <c r="AU253" t="s">
        <v>2053</v>
      </c>
      <c r="AV253" t="s">
        <v>2053</v>
      </c>
      <c r="AW253" t="s">
        <v>2053</v>
      </c>
      <c r="AX253" t="s">
        <v>2053</v>
      </c>
      <c r="AY253" t="s">
        <v>2053</v>
      </c>
      <c r="AZ253" t="s">
        <v>2053</v>
      </c>
    </row>
    <row r="254" spans="1:52" x14ac:dyDescent="0.2">
      <c r="A254" t="s">
        <v>2053</v>
      </c>
      <c r="B254" t="s">
        <v>2053</v>
      </c>
      <c r="C254" t="s">
        <v>2053</v>
      </c>
      <c r="D254" t="s">
        <v>2053</v>
      </c>
      <c r="E254" t="s">
        <v>2053</v>
      </c>
      <c r="F254" t="s">
        <v>2053</v>
      </c>
      <c r="G254" t="s">
        <v>2053</v>
      </c>
      <c r="H254" t="s">
        <v>2053</v>
      </c>
      <c r="I254" t="s">
        <v>2053</v>
      </c>
      <c r="J254" t="s">
        <v>2053</v>
      </c>
      <c r="K254" t="s">
        <v>2053</v>
      </c>
      <c r="L254" t="s">
        <v>2053</v>
      </c>
      <c r="M254" t="s">
        <v>2053</v>
      </c>
      <c r="N254" t="s">
        <v>2053</v>
      </c>
      <c r="O254" t="s">
        <v>2053</v>
      </c>
      <c r="P254" t="s">
        <v>2053</v>
      </c>
      <c r="Q254" t="s">
        <v>2053</v>
      </c>
      <c r="R254" t="s">
        <v>2053</v>
      </c>
      <c r="S254" t="s">
        <v>2053</v>
      </c>
      <c r="T254" t="s">
        <v>2053</v>
      </c>
      <c r="U254" t="s">
        <v>2053</v>
      </c>
      <c r="V254" t="s">
        <v>2053</v>
      </c>
      <c r="W254" t="s">
        <v>2053</v>
      </c>
      <c r="X254" t="s">
        <v>2053</v>
      </c>
      <c r="Y254" t="s">
        <v>2053</v>
      </c>
      <c r="Z254" t="s">
        <v>2053</v>
      </c>
      <c r="AA254" t="s">
        <v>2053</v>
      </c>
      <c r="AB254" t="s">
        <v>2053</v>
      </c>
      <c r="AC254" t="s">
        <v>2053</v>
      </c>
      <c r="AD254" t="s">
        <v>2053</v>
      </c>
      <c r="AE254" t="s">
        <v>2053</v>
      </c>
      <c r="AF254" t="s">
        <v>2053</v>
      </c>
      <c r="AG254" t="s">
        <v>2053</v>
      </c>
      <c r="AH254" t="s">
        <v>2053</v>
      </c>
      <c r="AI254" t="s">
        <v>2053</v>
      </c>
      <c r="AJ254" t="s">
        <v>2053</v>
      </c>
      <c r="AK254" t="s">
        <v>2053</v>
      </c>
      <c r="AL254" t="s">
        <v>2053</v>
      </c>
      <c r="AM254" t="s">
        <v>2053</v>
      </c>
      <c r="AN254" t="s">
        <v>2053</v>
      </c>
      <c r="AO254" t="s">
        <v>2053</v>
      </c>
      <c r="AP254" t="s">
        <v>2053</v>
      </c>
      <c r="AQ254" t="s">
        <v>2053</v>
      </c>
      <c r="AR254" t="s">
        <v>2053</v>
      </c>
      <c r="AS254" t="s">
        <v>2053</v>
      </c>
      <c r="AT254" t="s">
        <v>2053</v>
      </c>
      <c r="AU254" t="s">
        <v>2053</v>
      </c>
      <c r="AV254" t="s">
        <v>2053</v>
      </c>
      <c r="AW254" t="s">
        <v>2053</v>
      </c>
      <c r="AX254" t="s">
        <v>2053</v>
      </c>
      <c r="AY254" t="s">
        <v>2053</v>
      </c>
      <c r="AZ254" t="s">
        <v>2053</v>
      </c>
    </row>
    <row r="255" spans="1:52" x14ac:dyDescent="0.2">
      <c r="A255" t="s">
        <v>2053</v>
      </c>
      <c r="B255" t="s">
        <v>2053</v>
      </c>
      <c r="C255" t="s">
        <v>2053</v>
      </c>
      <c r="D255" t="s">
        <v>2053</v>
      </c>
      <c r="E255" t="s">
        <v>2053</v>
      </c>
      <c r="F255" t="s">
        <v>2053</v>
      </c>
      <c r="G255" t="s">
        <v>2053</v>
      </c>
      <c r="H255" t="s">
        <v>2053</v>
      </c>
      <c r="I255" t="s">
        <v>2053</v>
      </c>
      <c r="J255" t="s">
        <v>2053</v>
      </c>
      <c r="K255" t="s">
        <v>2053</v>
      </c>
      <c r="L255" t="s">
        <v>2053</v>
      </c>
      <c r="M255" t="s">
        <v>2053</v>
      </c>
      <c r="N255" t="s">
        <v>2053</v>
      </c>
      <c r="O255" t="s">
        <v>2053</v>
      </c>
      <c r="P255" t="s">
        <v>2053</v>
      </c>
      <c r="Q255" t="s">
        <v>2053</v>
      </c>
      <c r="R255" t="s">
        <v>2053</v>
      </c>
      <c r="S255" t="s">
        <v>2053</v>
      </c>
      <c r="T255" t="s">
        <v>2053</v>
      </c>
      <c r="U255" t="s">
        <v>2053</v>
      </c>
      <c r="V255" t="s">
        <v>2053</v>
      </c>
      <c r="W255" t="s">
        <v>2053</v>
      </c>
      <c r="X255" t="s">
        <v>2053</v>
      </c>
      <c r="Y255" t="s">
        <v>2053</v>
      </c>
      <c r="Z255" t="s">
        <v>2053</v>
      </c>
      <c r="AA255" t="s">
        <v>2053</v>
      </c>
      <c r="AB255" t="s">
        <v>2053</v>
      </c>
      <c r="AC255" t="s">
        <v>2053</v>
      </c>
      <c r="AD255" t="s">
        <v>2053</v>
      </c>
      <c r="AE255" t="s">
        <v>2053</v>
      </c>
      <c r="AF255" t="s">
        <v>2053</v>
      </c>
      <c r="AG255" t="s">
        <v>2053</v>
      </c>
      <c r="AH255" t="s">
        <v>2053</v>
      </c>
      <c r="AI255" t="s">
        <v>2053</v>
      </c>
      <c r="AJ255" t="s">
        <v>2053</v>
      </c>
      <c r="AK255" t="s">
        <v>2053</v>
      </c>
      <c r="AL255" t="s">
        <v>2053</v>
      </c>
      <c r="AM255" t="s">
        <v>2053</v>
      </c>
      <c r="AN255" t="s">
        <v>2053</v>
      </c>
      <c r="AO255" t="s">
        <v>2053</v>
      </c>
      <c r="AP255" t="s">
        <v>2053</v>
      </c>
      <c r="AQ255" t="s">
        <v>2053</v>
      </c>
      <c r="AR255" t="s">
        <v>2053</v>
      </c>
      <c r="AS255" t="s">
        <v>2053</v>
      </c>
      <c r="AT255" t="s">
        <v>2053</v>
      </c>
      <c r="AU255" t="s">
        <v>2053</v>
      </c>
      <c r="AV255" t="s">
        <v>2053</v>
      </c>
      <c r="AW255" t="s">
        <v>2053</v>
      </c>
      <c r="AX255" t="s">
        <v>2053</v>
      </c>
      <c r="AY255" t="s">
        <v>2053</v>
      </c>
      <c r="AZ255" t="s">
        <v>2053</v>
      </c>
    </row>
    <row r="256" spans="1:52" x14ac:dyDescent="0.2">
      <c r="A256" t="s">
        <v>2053</v>
      </c>
      <c r="B256" t="s">
        <v>2053</v>
      </c>
      <c r="C256" t="s">
        <v>2053</v>
      </c>
      <c r="D256" t="s">
        <v>2053</v>
      </c>
      <c r="E256" t="s">
        <v>2053</v>
      </c>
      <c r="F256" t="s">
        <v>2053</v>
      </c>
      <c r="G256" t="s">
        <v>2053</v>
      </c>
      <c r="H256" t="s">
        <v>2053</v>
      </c>
      <c r="I256" t="s">
        <v>2053</v>
      </c>
      <c r="J256" t="s">
        <v>2053</v>
      </c>
      <c r="K256" t="s">
        <v>2053</v>
      </c>
      <c r="L256" t="s">
        <v>2053</v>
      </c>
      <c r="M256" t="s">
        <v>2053</v>
      </c>
      <c r="N256" t="s">
        <v>2053</v>
      </c>
      <c r="O256" t="s">
        <v>2053</v>
      </c>
      <c r="P256" t="s">
        <v>2053</v>
      </c>
      <c r="Q256" t="s">
        <v>2053</v>
      </c>
      <c r="R256" t="s">
        <v>2053</v>
      </c>
      <c r="S256" t="s">
        <v>2053</v>
      </c>
      <c r="T256" t="s">
        <v>2053</v>
      </c>
      <c r="U256" t="s">
        <v>2053</v>
      </c>
      <c r="V256" t="s">
        <v>2053</v>
      </c>
      <c r="W256" t="s">
        <v>2053</v>
      </c>
      <c r="X256" t="s">
        <v>2053</v>
      </c>
      <c r="Y256" t="s">
        <v>2053</v>
      </c>
      <c r="Z256" t="s">
        <v>2053</v>
      </c>
      <c r="AA256" t="s">
        <v>2053</v>
      </c>
      <c r="AB256" t="s">
        <v>2053</v>
      </c>
      <c r="AC256" t="s">
        <v>2053</v>
      </c>
      <c r="AD256" t="s">
        <v>2053</v>
      </c>
      <c r="AE256" t="s">
        <v>2053</v>
      </c>
      <c r="AF256" t="s">
        <v>2053</v>
      </c>
      <c r="AG256" t="s">
        <v>2053</v>
      </c>
      <c r="AH256" t="s">
        <v>2053</v>
      </c>
      <c r="AI256" t="s">
        <v>2053</v>
      </c>
      <c r="AJ256" t="s">
        <v>2053</v>
      </c>
      <c r="AK256" t="s">
        <v>2053</v>
      </c>
      <c r="AL256" t="s">
        <v>2053</v>
      </c>
      <c r="AM256" t="s">
        <v>2053</v>
      </c>
      <c r="AN256" t="s">
        <v>2053</v>
      </c>
      <c r="AO256" t="s">
        <v>2053</v>
      </c>
      <c r="AP256" t="s">
        <v>2053</v>
      </c>
      <c r="AQ256" t="s">
        <v>2053</v>
      </c>
      <c r="AR256" t="s">
        <v>2053</v>
      </c>
      <c r="AS256" t="s">
        <v>2053</v>
      </c>
      <c r="AT256" t="s">
        <v>2053</v>
      </c>
      <c r="AU256" t="s">
        <v>2053</v>
      </c>
      <c r="AV256" t="s">
        <v>2053</v>
      </c>
      <c r="AW256" t="s">
        <v>2053</v>
      </c>
      <c r="AX256" t="s">
        <v>2053</v>
      </c>
      <c r="AY256" t="s">
        <v>2053</v>
      </c>
      <c r="AZ256" t="s">
        <v>2053</v>
      </c>
    </row>
    <row r="257" spans="1:52" x14ac:dyDescent="0.2">
      <c r="A257" t="s">
        <v>2053</v>
      </c>
      <c r="B257" t="s">
        <v>2053</v>
      </c>
      <c r="C257" t="s">
        <v>2053</v>
      </c>
      <c r="D257" t="s">
        <v>2053</v>
      </c>
      <c r="E257" t="s">
        <v>2053</v>
      </c>
      <c r="F257" t="s">
        <v>2053</v>
      </c>
      <c r="G257" t="s">
        <v>2053</v>
      </c>
      <c r="H257" t="s">
        <v>2053</v>
      </c>
      <c r="I257" t="s">
        <v>2053</v>
      </c>
      <c r="J257" t="s">
        <v>2053</v>
      </c>
      <c r="K257" t="s">
        <v>2053</v>
      </c>
      <c r="L257" t="s">
        <v>2053</v>
      </c>
      <c r="M257" t="s">
        <v>2053</v>
      </c>
      <c r="N257" t="s">
        <v>2053</v>
      </c>
      <c r="O257" t="s">
        <v>2053</v>
      </c>
      <c r="P257" t="s">
        <v>2053</v>
      </c>
      <c r="Q257" t="s">
        <v>2053</v>
      </c>
      <c r="R257" t="s">
        <v>2053</v>
      </c>
      <c r="S257" t="s">
        <v>2053</v>
      </c>
      <c r="T257" t="s">
        <v>2053</v>
      </c>
      <c r="U257" t="s">
        <v>2053</v>
      </c>
      <c r="V257" t="s">
        <v>2053</v>
      </c>
      <c r="W257" t="s">
        <v>2053</v>
      </c>
      <c r="X257" t="s">
        <v>2053</v>
      </c>
      <c r="Y257" t="s">
        <v>2053</v>
      </c>
      <c r="Z257" t="s">
        <v>2053</v>
      </c>
      <c r="AA257" t="s">
        <v>2053</v>
      </c>
      <c r="AB257" t="s">
        <v>2053</v>
      </c>
      <c r="AC257" t="s">
        <v>2053</v>
      </c>
      <c r="AD257" t="s">
        <v>2053</v>
      </c>
      <c r="AE257" t="s">
        <v>2053</v>
      </c>
      <c r="AF257" t="s">
        <v>2053</v>
      </c>
      <c r="AG257" t="s">
        <v>2053</v>
      </c>
      <c r="AH257" t="s">
        <v>2053</v>
      </c>
      <c r="AI257" t="s">
        <v>2053</v>
      </c>
      <c r="AJ257" t="s">
        <v>2053</v>
      </c>
      <c r="AK257" t="s">
        <v>2053</v>
      </c>
      <c r="AL257" t="s">
        <v>2053</v>
      </c>
      <c r="AM257" t="s">
        <v>2053</v>
      </c>
      <c r="AN257" t="s">
        <v>2053</v>
      </c>
      <c r="AO257" t="s">
        <v>2053</v>
      </c>
      <c r="AP257" t="s">
        <v>2053</v>
      </c>
      <c r="AQ257" t="s">
        <v>2053</v>
      </c>
      <c r="AR257" t="s">
        <v>2053</v>
      </c>
      <c r="AS257" t="s">
        <v>2053</v>
      </c>
      <c r="AT257" t="s">
        <v>2053</v>
      </c>
      <c r="AU257" t="s">
        <v>2053</v>
      </c>
      <c r="AV257" t="s">
        <v>2053</v>
      </c>
      <c r="AW257" t="s">
        <v>2053</v>
      </c>
      <c r="AX257" t="s">
        <v>2053</v>
      </c>
      <c r="AY257" t="s">
        <v>2053</v>
      </c>
      <c r="AZ257" t="s">
        <v>2053</v>
      </c>
    </row>
    <row r="258" spans="1:52" x14ac:dyDescent="0.2">
      <c r="A258" t="s">
        <v>2053</v>
      </c>
      <c r="B258" t="s">
        <v>2053</v>
      </c>
      <c r="C258" t="s">
        <v>2053</v>
      </c>
      <c r="D258" t="s">
        <v>2053</v>
      </c>
      <c r="E258" t="s">
        <v>2053</v>
      </c>
      <c r="F258" t="s">
        <v>2053</v>
      </c>
      <c r="G258" t="s">
        <v>2053</v>
      </c>
      <c r="H258" t="s">
        <v>2053</v>
      </c>
      <c r="I258" t="s">
        <v>2053</v>
      </c>
      <c r="J258" t="s">
        <v>2053</v>
      </c>
      <c r="K258" t="s">
        <v>2053</v>
      </c>
      <c r="L258" t="s">
        <v>2053</v>
      </c>
      <c r="M258" t="s">
        <v>2053</v>
      </c>
      <c r="N258" t="s">
        <v>2053</v>
      </c>
      <c r="O258" t="s">
        <v>2053</v>
      </c>
      <c r="P258" t="s">
        <v>2053</v>
      </c>
      <c r="Q258" t="s">
        <v>2053</v>
      </c>
      <c r="R258" t="s">
        <v>2053</v>
      </c>
      <c r="S258" t="s">
        <v>2053</v>
      </c>
      <c r="T258" t="s">
        <v>2053</v>
      </c>
      <c r="U258" t="s">
        <v>2053</v>
      </c>
      <c r="V258" t="s">
        <v>2053</v>
      </c>
      <c r="W258" t="s">
        <v>2053</v>
      </c>
      <c r="X258" t="s">
        <v>2053</v>
      </c>
      <c r="Y258" t="s">
        <v>2053</v>
      </c>
      <c r="Z258" t="s">
        <v>2053</v>
      </c>
      <c r="AA258" t="s">
        <v>2053</v>
      </c>
      <c r="AB258" t="s">
        <v>2053</v>
      </c>
      <c r="AC258" t="s">
        <v>2053</v>
      </c>
      <c r="AD258" t="s">
        <v>2053</v>
      </c>
      <c r="AE258" t="s">
        <v>2053</v>
      </c>
      <c r="AF258" t="s">
        <v>2053</v>
      </c>
      <c r="AG258" t="s">
        <v>2053</v>
      </c>
      <c r="AH258" t="s">
        <v>2053</v>
      </c>
      <c r="AI258" t="s">
        <v>2053</v>
      </c>
      <c r="AJ258" t="s">
        <v>2053</v>
      </c>
      <c r="AK258" t="s">
        <v>2053</v>
      </c>
      <c r="AL258" t="s">
        <v>2053</v>
      </c>
      <c r="AM258" t="s">
        <v>2053</v>
      </c>
      <c r="AN258" t="s">
        <v>2053</v>
      </c>
      <c r="AO258" t="s">
        <v>2053</v>
      </c>
      <c r="AP258" t="s">
        <v>2053</v>
      </c>
      <c r="AQ258" t="s">
        <v>2053</v>
      </c>
      <c r="AR258" t="s">
        <v>2053</v>
      </c>
      <c r="AS258" t="s">
        <v>2053</v>
      </c>
      <c r="AT258" t="s">
        <v>2053</v>
      </c>
      <c r="AU258" t="s">
        <v>2053</v>
      </c>
      <c r="AV258" t="s">
        <v>2053</v>
      </c>
      <c r="AW258" t="s">
        <v>2053</v>
      </c>
      <c r="AX258" t="s">
        <v>2053</v>
      </c>
      <c r="AY258" t="s">
        <v>2053</v>
      </c>
      <c r="AZ258" t="s">
        <v>2053</v>
      </c>
    </row>
    <row r="259" spans="1:52" x14ac:dyDescent="0.2">
      <c r="A259" t="s">
        <v>2053</v>
      </c>
      <c r="B259" t="s">
        <v>2053</v>
      </c>
      <c r="C259" t="s">
        <v>2053</v>
      </c>
      <c r="D259" t="s">
        <v>2053</v>
      </c>
      <c r="E259" t="s">
        <v>2053</v>
      </c>
      <c r="F259" t="s">
        <v>2053</v>
      </c>
      <c r="G259" t="s">
        <v>2053</v>
      </c>
      <c r="H259" t="s">
        <v>2053</v>
      </c>
      <c r="I259" t="s">
        <v>2053</v>
      </c>
      <c r="J259" t="s">
        <v>2053</v>
      </c>
      <c r="K259" t="s">
        <v>2053</v>
      </c>
      <c r="L259" t="s">
        <v>2053</v>
      </c>
      <c r="M259" t="s">
        <v>2053</v>
      </c>
      <c r="N259" t="s">
        <v>2053</v>
      </c>
      <c r="O259" t="s">
        <v>2053</v>
      </c>
      <c r="P259" t="s">
        <v>2053</v>
      </c>
      <c r="Q259" t="s">
        <v>2053</v>
      </c>
      <c r="R259" t="s">
        <v>2053</v>
      </c>
      <c r="S259" t="s">
        <v>2053</v>
      </c>
      <c r="T259" t="s">
        <v>2053</v>
      </c>
      <c r="U259" t="s">
        <v>2053</v>
      </c>
      <c r="V259" t="s">
        <v>2053</v>
      </c>
      <c r="W259" t="s">
        <v>2053</v>
      </c>
      <c r="X259" t="s">
        <v>2053</v>
      </c>
      <c r="Y259" t="s">
        <v>2053</v>
      </c>
      <c r="Z259" t="s">
        <v>2053</v>
      </c>
      <c r="AA259" t="s">
        <v>2053</v>
      </c>
      <c r="AB259" t="s">
        <v>2053</v>
      </c>
      <c r="AC259" t="s">
        <v>2053</v>
      </c>
      <c r="AD259" t="s">
        <v>2053</v>
      </c>
      <c r="AE259" t="s">
        <v>2053</v>
      </c>
      <c r="AF259" t="s">
        <v>2053</v>
      </c>
      <c r="AG259" t="s">
        <v>2053</v>
      </c>
      <c r="AH259" t="s">
        <v>2053</v>
      </c>
      <c r="AI259" t="s">
        <v>2053</v>
      </c>
      <c r="AJ259" t="s">
        <v>2053</v>
      </c>
      <c r="AK259" t="s">
        <v>2053</v>
      </c>
      <c r="AL259" t="s">
        <v>2053</v>
      </c>
      <c r="AM259" t="s">
        <v>2053</v>
      </c>
      <c r="AN259" t="s">
        <v>2053</v>
      </c>
      <c r="AO259" t="s">
        <v>2053</v>
      </c>
      <c r="AP259" t="s">
        <v>2053</v>
      </c>
      <c r="AQ259" t="s">
        <v>2053</v>
      </c>
      <c r="AR259" t="s">
        <v>2053</v>
      </c>
      <c r="AS259" t="s">
        <v>2053</v>
      </c>
      <c r="AT259" t="s">
        <v>2053</v>
      </c>
      <c r="AU259" t="s">
        <v>2053</v>
      </c>
      <c r="AV259" t="s">
        <v>2053</v>
      </c>
      <c r="AW259" t="s">
        <v>2053</v>
      </c>
      <c r="AX259" t="s">
        <v>2053</v>
      </c>
      <c r="AY259" t="s">
        <v>2053</v>
      </c>
      <c r="AZ259" t="s">
        <v>2053</v>
      </c>
    </row>
    <row r="260" spans="1:52" x14ac:dyDescent="0.2">
      <c r="A260" t="s">
        <v>2053</v>
      </c>
      <c r="B260" t="s">
        <v>2053</v>
      </c>
      <c r="C260" t="s">
        <v>2053</v>
      </c>
      <c r="D260" t="s">
        <v>2053</v>
      </c>
      <c r="E260" t="s">
        <v>2053</v>
      </c>
      <c r="F260" t="s">
        <v>2053</v>
      </c>
      <c r="G260" t="s">
        <v>2053</v>
      </c>
      <c r="H260" t="s">
        <v>2053</v>
      </c>
      <c r="I260" t="s">
        <v>2053</v>
      </c>
      <c r="J260" t="s">
        <v>2053</v>
      </c>
      <c r="K260" t="s">
        <v>2053</v>
      </c>
      <c r="L260" t="s">
        <v>2053</v>
      </c>
      <c r="M260" t="s">
        <v>2053</v>
      </c>
      <c r="N260" t="s">
        <v>2053</v>
      </c>
      <c r="O260" t="s">
        <v>2053</v>
      </c>
      <c r="P260" t="s">
        <v>2053</v>
      </c>
      <c r="Q260" t="s">
        <v>2053</v>
      </c>
      <c r="R260" t="s">
        <v>2053</v>
      </c>
      <c r="S260" t="s">
        <v>2053</v>
      </c>
      <c r="T260" t="s">
        <v>2053</v>
      </c>
      <c r="U260" t="s">
        <v>2053</v>
      </c>
      <c r="V260" t="s">
        <v>2053</v>
      </c>
      <c r="W260" t="s">
        <v>2053</v>
      </c>
      <c r="X260" t="s">
        <v>2053</v>
      </c>
      <c r="Y260" t="s">
        <v>2053</v>
      </c>
      <c r="Z260" t="s">
        <v>2053</v>
      </c>
      <c r="AA260" t="s">
        <v>2053</v>
      </c>
      <c r="AB260" t="s">
        <v>2053</v>
      </c>
      <c r="AC260" t="s">
        <v>2053</v>
      </c>
      <c r="AD260" t="s">
        <v>2053</v>
      </c>
      <c r="AE260" t="s">
        <v>2053</v>
      </c>
      <c r="AF260" t="s">
        <v>2053</v>
      </c>
      <c r="AG260" t="s">
        <v>2053</v>
      </c>
      <c r="AH260" t="s">
        <v>2053</v>
      </c>
      <c r="AI260" t="s">
        <v>2053</v>
      </c>
      <c r="AJ260" t="s">
        <v>2053</v>
      </c>
      <c r="AK260" t="s">
        <v>2053</v>
      </c>
      <c r="AL260" t="s">
        <v>2053</v>
      </c>
      <c r="AM260" t="s">
        <v>2053</v>
      </c>
      <c r="AN260" t="s">
        <v>2053</v>
      </c>
      <c r="AO260" t="s">
        <v>2053</v>
      </c>
      <c r="AP260" t="s">
        <v>2053</v>
      </c>
      <c r="AQ260" t="s">
        <v>2053</v>
      </c>
      <c r="AR260" t="s">
        <v>2053</v>
      </c>
      <c r="AS260" t="s">
        <v>2053</v>
      </c>
      <c r="AT260" t="s">
        <v>2053</v>
      </c>
      <c r="AU260" t="s">
        <v>2053</v>
      </c>
      <c r="AV260" t="s">
        <v>2053</v>
      </c>
      <c r="AW260" t="s">
        <v>2053</v>
      </c>
      <c r="AX260" t="s">
        <v>2053</v>
      </c>
      <c r="AY260" t="s">
        <v>2053</v>
      </c>
      <c r="AZ260" t="s">
        <v>2053</v>
      </c>
    </row>
    <row r="261" spans="1:52" x14ac:dyDescent="0.2">
      <c r="A261" t="s">
        <v>2053</v>
      </c>
      <c r="B261" t="s">
        <v>2053</v>
      </c>
      <c r="C261" t="s">
        <v>2053</v>
      </c>
      <c r="D261" t="s">
        <v>2053</v>
      </c>
      <c r="E261" t="s">
        <v>2053</v>
      </c>
      <c r="F261" t="s">
        <v>2053</v>
      </c>
      <c r="G261" t="s">
        <v>2053</v>
      </c>
      <c r="H261" t="s">
        <v>2053</v>
      </c>
      <c r="I261" t="s">
        <v>2053</v>
      </c>
      <c r="J261" t="s">
        <v>2053</v>
      </c>
      <c r="K261" t="s">
        <v>2053</v>
      </c>
      <c r="L261" t="s">
        <v>2053</v>
      </c>
      <c r="M261" t="s">
        <v>2053</v>
      </c>
      <c r="N261" t="s">
        <v>2053</v>
      </c>
      <c r="O261" t="s">
        <v>2053</v>
      </c>
      <c r="P261" t="s">
        <v>2053</v>
      </c>
      <c r="Q261" t="s">
        <v>2053</v>
      </c>
      <c r="R261" t="s">
        <v>2053</v>
      </c>
      <c r="S261" t="s">
        <v>2053</v>
      </c>
      <c r="T261" t="s">
        <v>2053</v>
      </c>
      <c r="U261" t="s">
        <v>2053</v>
      </c>
      <c r="V261" t="s">
        <v>2053</v>
      </c>
      <c r="W261" t="s">
        <v>2053</v>
      </c>
      <c r="X261" t="s">
        <v>2053</v>
      </c>
      <c r="Y261" t="s">
        <v>2053</v>
      </c>
      <c r="Z261" t="s">
        <v>2053</v>
      </c>
      <c r="AA261" t="s">
        <v>2053</v>
      </c>
      <c r="AB261" t="s">
        <v>2053</v>
      </c>
      <c r="AC261" t="s">
        <v>2053</v>
      </c>
      <c r="AD261" t="s">
        <v>2053</v>
      </c>
      <c r="AE261" t="s">
        <v>2053</v>
      </c>
      <c r="AF261" t="s">
        <v>2053</v>
      </c>
      <c r="AG261" t="s">
        <v>2053</v>
      </c>
      <c r="AH261" t="s">
        <v>2053</v>
      </c>
      <c r="AI261" t="s">
        <v>2053</v>
      </c>
      <c r="AJ261" t="s">
        <v>2053</v>
      </c>
      <c r="AK261" t="s">
        <v>2053</v>
      </c>
      <c r="AL261" t="s">
        <v>2053</v>
      </c>
      <c r="AM261" t="s">
        <v>2053</v>
      </c>
      <c r="AN261" t="s">
        <v>2053</v>
      </c>
      <c r="AO261" t="s">
        <v>2053</v>
      </c>
      <c r="AP261" t="s">
        <v>2053</v>
      </c>
      <c r="AQ261" t="s">
        <v>2053</v>
      </c>
      <c r="AR261" t="s">
        <v>2053</v>
      </c>
      <c r="AS261" t="s">
        <v>2053</v>
      </c>
      <c r="AT261" t="s">
        <v>2053</v>
      </c>
      <c r="AU261" t="s">
        <v>2053</v>
      </c>
      <c r="AV261" t="s">
        <v>2053</v>
      </c>
      <c r="AW261" t="s">
        <v>2053</v>
      </c>
      <c r="AX261" t="s">
        <v>2053</v>
      </c>
      <c r="AY261" t="s">
        <v>2053</v>
      </c>
      <c r="AZ261" t="s">
        <v>2053</v>
      </c>
    </row>
    <row r="262" spans="1:52" x14ac:dyDescent="0.2">
      <c r="A262" t="s">
        <v>2053</v>
      </c>
      <c r="B262" t="s">
        <v>2053</v>
      </c>
      <c r="C262" t="s">
        <v>2053</v>
      </c>
      <c r="D262" t="s">
        <v>2053</v>
      </c>
      <c r="E262" t="s">
        <v>2053</v>
      </c>
      <c r="F262" t="s">
        <v>2053</v>
      </c>
      <c r="G262" t="s">
        <v>2053</v>
      </c>
      <c r="H262" t="s">
        <v>2053</v>
      </c>
      <c r="I262" t="s">
        <v>2053</v>
      </c>
      <c r="J262" t="s">
        <v>2053</v>
      </c>
      <c r="K262" t="s">
        <v>2053</v>
      </c>
      <c r="L262" t="s">
        <v>2053</v>
      </c>
      <c r="M262" t="s">
        <v>2053</v>
      </c>
      <c r="N262" t="s">
        <v>2053</v>
      </c>
      <c r="O262" t="s">
        <v>2053</v>
      </c>
      <c r="P262" t="s">
        <v>2053</v>
      </c>
      <c r="Q262" t="s">
        <v>2053</v>
      </c>
      <c r="R262" t="s">
        <v>2053</v>
      </c>
      <c r="S262" t="s">
        <v>2053</v>
      </c>
      <c r="T262" t="s">
        <v>2053</v>
      </c>
      <c r="U262" t="s">
        <v>2053</v>
      </c>
      <c r="V262" t="s">
        <v>2053</v>
      </c>
      <c r="W262" t="s">
        <v>2053</v>
      </c>
      <c r="X262" t="s">
        <v>2053</v>
      </c>
      <c r="Y262" t="s">
        <v>2053</v>
      </c>
      <c r="Z262" t="s">
        <v>2053</v>
      </c>
      <c r="AA262" t="s">
        <v>2053</v>
      </c>
      <c r="AB262" t="s">
        <v>2053</v>
      </c>
      <c r="AC262" t="s">
        <v>2053</v>
      </c>
      <c r="AD262" t="s">
        <v>2053</v>
      </c>
      <c r="AE262" t="s">
        <v>2053</v>
      </c>
      <c r="AF262" t="s">
        <v>2053</v>
      </c>
      <c r="AG262" t="s">
        <v>2053</v>
      </c>
      <c r="AH262" t="s">
        <v>2053</v>
      </c>
      <c r="AI262" t="s">
        <v>2053</v>
      </c>
      <c r="AJ262" t="s">
        <v>2053</v>
      </c>
      <c r="AK262" t="s">
        <v>2053</v>
      </c>
      <c r="AL262" t="s">
        <v>2053</v>
      </c>
      <c r="AM262" t="s">
        <v>2053</v>
      </c>
      <c r="AN262" t="s">
        <v>2053</v>
      </c>
      <c r="AO262" t="s">
        <v>2053</v>
      </c>
      <c r="AP262" t="s">
        <v>2053</v>
      </c>
      <c r="AQ262" t="s">
        <v>2053</v>
      </c>
      <c r="AR262" t="s">
        <v>2053</v>
      </c>
      <c r="AS262" t="s">
        <v>2053</v>
      </c>
      <c r="AT262" t="s">
        <v>2053</v>
      </c>
      <c r="AU262" t="s">
        <v>2053</v>
      </c>
      <c r="AV262" t="s">
        <v>2053</v>
      </c>
      <c r="AW262" t="s">
        <v>2053</v>
      </c>
      <c r="AX262" t="s">
        <v>2053</v>
      </c>
      <c r="AY262" t="s">
        <v>2053</v>
      </c>
      <c r="AZ262" t="s">
        <v>2053</v>
      </c>
    </row>
    <row r="263" spans="1:52" x14ac:dyDescent="0.2">
      <c r="A263" t="s">
        <v>2053</v>
      </c>
      <c r="B263" t="s">
        <v>2053</v>
      </c>
      <c r="C263" t="s">
        <v>2053</v>
      </c>
      <c r="D263" t="s">
        <v>2053</v>
      </c>
      <c r="E263" t="s">
        <v>2053</v>
      </c>
      <c r="F263" t="s">
        <v>2053</v>
      </c>
      <c r="G263" t="s">
        <v>2053</v>
      </c>
      <c r="H263" t="s">
        <v>2053</v>
      </c>
      <c r="I263" t="s">
        <v>2053</v>
      </c>
      <c r="J263" t="s">
        <v>2053</v>
      </c>
      <c r="K263" t="s">
        <v>2053</v>
      </c>
      <c r="L263" t="s">
        <v>2053</v>
      </c>
      <c r="M263" t="s">
        <v>2053</v>
      </c>
      <c r="N263" t="s">
        <v>2053</v>
      </c>
      <c r="O263" t="s">
        <v>2053</v>
      </c>
      <c r="P263" t="s">
        <v>2053</v>
      </c>
      <c r="Q263" t="s">
        <v>2053</v>
      </c>
      <c r="R263" t="s">
        <v>2053</v>
      </c>
      <c r="S263" t="s">
        <v>2053</v>
      </c>
      <c r="T263" t="s">
        <v>2053</v>
      </c>
      <c r="U263" t="s">
        <v>2053</v>
      </c>
      <c r="V263" t="s">
        <v>2053</v>
      </c>
      <c r="W263" t="s">
        <v>2053</v>
      </c>
      <c r="X263" t="s">
        <v>2053</v>
      </c>
      <c r="Y263" t="s">
        <v>2053</v>
      </c>
      <c r="Z263" t="s">
        <v>2053</v>
      </c>
      <c r="AA263" t="s">
        <v>2053</v>
      </c>
      <c r="AB263" t="s">
        <v>2053</v>
      </c>
      <c r="AC263" t="s">
        <v>2053</v>
      </c>
      <c r="AD263" t="s">
        <v>2053</v>
      </c>
      <c r="AE263" t="s">
        <v>2053</v>
      </c>
      <c r="AF263" t="s">
        <v>2053</v>
      </c>
      <c r="AG263" t="s">
        <v>2053</v>
      </c>
      <c r="AH263" t="s">
        <v>2053</v>
      </c>
      <c r="AI263" t="s">
        <v>2053</v>
      </c>
      <c r="AJ263" t="s">
        <v>2053</v>
      </c>
      <c r="AK263" t="s">
        <v>2053</v>
      </c>
      <c r="AL263" t="s">
        <v>2053</v>
      </c>
      <c r="AM263" t="s">
        <v>2053</v>
      </c>
      <c r="AN263" t="s">
        <v>2053</v>
      </c>
      <c r="AO263" t="s">
        <v>2053</v>
      </c>
      <c r="AP263" t="s">
        <v>2053</v>
      </c>
      <c r="AQ263" t="s">
        <v>2053</v>
      </c>
      <c r="AR263" t="s">
        <v>2053</v>
      </c>
      <c r="AS263" t="s">
        <v>2053</v>
      </c>
      <c r="AT263" t="s">
        <v>2053</v>
      </c>
      <c r="AU263" t="s">
        <v>2053</v>
      </c>
      <c r="AV263" t="s">
        <v>2053</v>
      </c>
      <c r="AW263" t="s">
        <v>2053</v>
      </c>
      <c r="AX263" t="s">
        <v>2053</v>
      </c>
      <c r="AY263" t="s">
        <v>2053</v>
      </c>
      <c r="AZ263" t="s">
        <v>2053</v>
      </c>
    </row>
    <row r="264" spans="1:52" x14ac:dyDescent="0.2">
      <c r="A264" t="s">
        <v>2053</v>
      </c>
      <c r="B264" t="s">
        <v>2053</v>
      </c>
      <c r="C264" t="s">
        <v>2053</v>
      </c>
      <c r="D264" t="s">
        <v>2053</v>
      </c>
      <c r="E264" t="s">
        <v>2053</v>
      </c>
      <c r="F264" t="s">
        <v>2053</v>
      </c>
      <c r="G264" t="s">
        <v>2053</v>
      </c>
      <c r="H264" t="s">
        <v>2053</v>
      </c>
      <c r="I264" t="s">
        <v>2053</v>
      </c>
      <c r="J264" t="s">
        <v>2053</v>
      </c>
      <c r="K264" t="s">
        <v>2053</v>
      </c>
      <c r="L264" t="s">
        <v>2053</v>
      </c>
      <c r="M264" t="s">
        <v>2053</v>
      </c>
      <c r="N264" t="s">
        <v>2053</v>
      </c>
      <c r="O264" t="s">
        <v>2053</v>
      </c>
      <c r="P264" t="s">
        <v>2053</v>
      </c>
      <c r="Q264" t="s">
        <v>2053</v>
      </c>
      <c r="R264" t="s">
        <v>2053</v>
      </c>
      <c r="S264" t="s">
        <v>2053</v>
      </c>
      <c r="T264" t="s">
        <v>2053</v>
      </c>
      <c r="U264" t="s">
        <v>2053</v>
      </c>
      <c r="V264" t="s">
        <v>2053</v>
      </c>
      <c r="W264" t="s">
        <v>2053</v>
      </c>
      <c r="X264" t="s">
        <v>2053</v>
      </c>
      <c r="Y264" t="s">
        <v>2053</v>
      </c>
      <c r="Z264" t="s">
        <v>2053</v>
      </c>
      <c r="AA264" t="s">
        <v>2053</v>
      </c>
      <c r="AB264" t="s">
        <v>2053</v>
      </c>
      <c r="AC264" t="s">
        <v>2053</v>
      </c>
      <c r="AD264" t="s">
        <v>2053</v>
      </c>
      <c r="AE264" t="s">
        <v>2053</v>
      </c>
      <c r="AF264" t="s">
        <v>2053</v>
      </c>
      <c r="AG264" t="s">
        <v>2053</v>
      </c>
      <c r="AH264" t="s">
        <v>2053</v>
      </c>
      <c r="AI264" t="s">
        <v>2053</v>
      </c>
      <c r="AJ264" t="s">
        <v>2053</v>
      </c>
      <c r="AK264" t="s">
        <v>2053</v>
      </c>
      <c r="AL264" t="s">
        <v>2053</v>
      </c>
      <c r="AM264" t="s">
        <v>2053</v>
      </c>
      <c r="AN264" t="s">
        <v>2053</v>
      </c>
      <c r="AO264" t="s">
        <v>2053</v>
      </c>
      <c r="AP264" t="s">
        <v>2053</v>
      </c>
      <c r="AQ264" t="s">
        <v>2053</v>
      </c>
      <c r="AR264" t="s">
        <v>2053</v>
      </c>
      <c r="AS264" t="s">
        <v>2053</v>
      </c>
      <c r="AT264" t="s">
        <v>2053</v>
      </c>
      <c r="AU264" t="s">
        <v>2053</v>
      </c>
      <c r="AV264" t="s">
        <v>2053</v>
      </c>
      <c r="AW264" t="s">
        <v>2053</v>
      </c>
      <c r="AX264" t="s">
        <v>2053</v>
      </c>
      <c r="AY264" t="s">
        <v>2053</v>
      </c>
      <c r="AZ264" t="s">
        <v>2053</v>
      </c>
    </row>
    <row r="265" spans="1:52" x14ac:dyDescent="0.2">
      <c r="A265" t="s">
        <v>2053</v>
      </c>
      <c r="B265" t="s">
        <v>2053</v>
      </c>
      <c r="C265" t="s">
        <v>2053</v>
      </c>
      <c r="D265" t="s">
        <v>2053</v>
      </c>
      <c r="E265" t="s">
        <v>2053</v>
      </c>
      <c r="F265" t="s">
        <v>2053</v>
      </c>
      <c r="G265" t="s">
        <v>2053</v>
      </c>
      <c r="H265" t="s">
        <v>2053</v>
      </c>
      <c r="I265" t="s">
        <v>2053</v>
      </c>
      <c r="J265" t="s">
        <v>2053</v>
      </c>
      <c r="K265" t="s">
        <v>2053</v>
      </c>
      <c r="L265" t="s">
        <v>2053</v>
      </c>
      <c r="M265" t="s">
        <v>2053</v>
      </c>
      <c r="N265" t="s">
        <v>2053</v>
      </c>
      <c r="O265" t="s">
        <v>2053</v>
      </c>
      <c r="P265" t="s">
        <v>2053</v>
      </c>
      <c r="Q265" t="s">
        <v>2053</v>
      </c>
      <c r="R265" t="s">
        <v>2053</v>
      </c>
      <c r="S265" t="s">
        <v>2053</v>
      </c>
      <c r="T265" t="s">
        <v>2053</v>
      </c>
      <c r="U265" t="s">
        <v>2053</v>
      </c>
      <c r="V265" t="s">
        <v>2053</v>
      </c>
      <c r="W265" t="s">
        <v>2053</v>
      </c>
      <c r="X265" t="s">
        <v>2053</v>
      </c>
      <c r="Y265" t="s">
        <v>2053</v>
      </c>
      <c r="Z265" t="s">
        <v>2053</v>
      </c>
      <c r="AA265" t="s">
        <v>2053</v>
      </c>
      <c r="AB265" t="s">
        <v>2053</v>
      </c>
      <c r="AC265" t="s">
        <v>2053</v>
      </c>
      <c r="AD265" t="s">
        <v>2053</v>
      </c>
      <c r="AE265" t="s">
        <v>2053</v>
      </c>
      <c r="AF265" t="s">
        <v>2053</v>
      </c>
      <c r="AG265" t="s">
        <v>2053</v>
      </c>
      <c r="AH265" t="s">
        <v>2053</v>
      </c>
      <c r="AI265" t="s">
        <v>2053</v>
      </c>
      <c r="AJ265" t="s">
        <v>2053</v>
      </c>
      <c r="AK265" t="s">
        <v>2053</v>
      </c>
      <c r="AL265" t="s">
        <v>2053</v>
      </c>
      <c r="AM265" t="s">
        <v>2053</v>
      </c>
      <c r="AN265" t="s">
        <v>2053</v>
      </c>
      <c r="AO265" t="s">
        <v>2053</v>
      </c>
      <c r="AP265" t="s">
        <v>2053</v>
      </c>
      <c r="AQ265" t="s">
        <v>2053</v>
      </c>
      <c r="AR265" t="s">
        <v>2053</v>
      </c>
      <c r="AS265" t="s">
        <v>2053</v>
      </c>
      <c r="AT265" t="s">
        <v>2053</v>
      </c>
      <c r="AU265" t="s">
        <v>2053</v>
      </c>
      <c r="AV265" t="s">
        <v>2053</v>
      </c>
      <c r="AW265" t="s">
        <v>2053</v>
      </c>
      <c r="AX265" t="s">
        <v>2053</v>
      </c>
      <c r="AY265" t="s">
        <v>2053</v>
      </c>
      <c r="AZ265" t="s">
        <v>2053</v>
      </c>
    </row>
    <row r="266" spans="1:52" x14ac:dyDescent="0.2">
      <c r="A266" t="s">
        <v>2053</v>
      </c>
      <c r="B266" t="s">
        <v>2053</v>
      </c>
      <c r="C266" t="s">
        <v>2053</v>
      </c>
      <c r="D266" t="s">
        <v>2053</v>
      </c>
      <c r="E266" t="s">
        <v>2053</v>
      </c>
      <c r="F266" t="s">
        <v>2053</v>
      </c>
      <c r="G266" t="s">
        <v>2053</v>
      </c>
      <c r="H266" t="s">
        <v>2053</v>
      </c>
      <c r="I266" t="s">
        <v>2053</v>
      </c>
      <c r="J266" t="s">
        <v>2053</v>
      </c>
      <c r="K266" t="s">
        <v>2053</v>
      </c>
      <c r="L266" t="s">
        <v>2053</v>
      </c>
      <c r="M266" t="s">
        <v>2053</v>
      </c>
      <c r="N266" t="s">
        <v>2053</v>
      </c>
      <c r="O266" t="s">
        <v>2053</v>
      </c>
      <c r="P266" t="s">
        <v>2053</v>
      </c>
      <c r="Q266" t="s">
        <v>2053</v>
      </c>
      <c r="R266" t="s">
        <v>2053</v>
      </c>
      <c r="S266" t="s">
        <v>2053</v>
      </c>
      <c r="T266" t="s">
        <v>2053</v>
      </c>
      <c r="U266" t="s">
        <v>2053</v>
      </c>
      <c r="V266" t="s">
        <v>2053</v>
      </c>
      <c r="W266" t="s">
        <v>2053</v>
      </c>
      <c r="X266" t="s">
        <v>2053</v>
      </c>
      <c r="Y266" t="s">
        <v>2053</v>
      </c>
      <c r="Z266" t="s">
        <v>2053</v>
      </c>
      <c r="AA266" t="s">
        <v>2053</v>
      </c>
      <c r="AB266" t="s">
        <v>2053</v>
      </c>
      <c r="AC266" t="s">
        <v>2053</v>
      </c>
      <c r="AD266" t="s">
        <v>2053</v>
      </c>
      <c r="AE266" t="s">
        <v>2053</v>
      </c>
      <c r="AF266" t="s">
        <v>2053</v>
      </c>
      <c r="AG266" t="s">
        <v>2053</v>
      </c>
      <c r="AH266" t="s">
        <v>2053</v>
      </c>
      <c r="AI266" t="s">
        <v>2053</v>
      </c>
      <c r="AJ266" t="s">
        <v>2053</v>
      </c>
      <c r="AK266" t="s">
        <v>2053</v>
      </c>
      <c r="AL266" t="s">
        <v>2053</v>
      </c>
      <c r="AM266" t="s">
        <v>2053</v>
      </c>
      <c r="AN266" t="s">
        <v>2053</v>
      </c>
      <c r="AO266" t="s">
        <v>2053</v>
      </c>
      <c r="AP266" t="s">
        <v>2053</v>
      </c>
      <c r="AQ266" t="s">
        <v>2053</v>
      </c>
      <c r="AR266" t="s">
        <v>2053</v>
      </c>
      <c r="AS266" t="s">
        <v>2053</v>
      </c>
      <c r="AT266" t="s">
        <v>2053</v>
      </c>
      <c r="AU266" t="s">
        <v>2053</v>
      </c>
      <c r="AV266" t="s">
        <v>2053</v>
      </c>
      <c r="AW266" t="s">
        <v>2053</v>
      </c>
      <c r="AX266" t="s">
        <v>2053</v>
      </c>
      <c r="AY266" t="s">
        <v>2053</v>
      </c>
      <c r="AZ266" t="s">
        <v>2053</v>
      </c>
    </row>
    <row r="267" spans="1:52" x14ac:dyDescent="0.2">
      <c r="A267" t="s">
        <v>2053</v>
      </c>
      <c r="B267" t="s">
        <v>2053</v>
      </c>
      <c r="C267" t="s">
        <v>2053</v>
      </c>
      <c r="D267" t="s">
        <v>2053</v>
      </c>
      <c r="E267" t="s">
        <v>2053</v>
      </c>
      <c r="F267" t="s">
        <v>2053</v>
      </c>
      <c r="G267" t="s">
        <v>2053</v>
      </c>
      <c r="H267" t="s">
        <v>2053</v>
      </c>
      <c r="I267" t="s">
        <v>2053</v>
      </c>
      <c r="J267" t="s">
        <v>2053</v>
      </c>
      <c r="K267" t="s">
        <v>2053</v>
      </c>
      <c r="L267" t="s">
        <v>2053</v>
      </c>
      <c r="M267" t="s">
        <v>2053</v>
      </c>
      <c r="N267" t="s">
        <v>2053</v>
      </c>
      <c r="O267" t="s">
        <v>2053</v>
      </c>
      <c r="P267" t="s">
        <v>2053</v>
      </c>
      <c r="Q267" t="s">
        <v>2053</v>
      </c>
      <c r="R267" t="s">
        <v>2053</v>
      </c>
      <c r="S267" t="s">
        <v>2053</v>
      </c>
      <c r="T267" t="s">
        <v>2053</v>
      </c>
      <c r="U267" t="s">
        <v>2053</v>
      </c>
      <c r="V267" t="s">
        <v>2053</v>
      </c>
      <c r="W267" t="s">
        <v>2053</v>
      </c>
      <c r="X267" t="s">
        <v>2053</v>
      </c>
      <c r="Y267" t="s">
        <v>2053</v>
      </c>
      <c r="Z267" t="s">
        <v>2053</v>
      </c>
      <c r="AA267" t="s">
        <v>2053</v>
      </c>
      <c r="AB267" t="s">
        <v>2053</v>
      </c>
      <c r="AC267" t="s">
        <v>2053</v>
      </c>
      <c r="AD267" t="s">
        <v>2053</v>
      </c>
      <c r="AE267" t="s">
        <v>2053</v>
      </c>
      <c r="AF267" t="s">
        <v>2053</v>
      </c>
      <c r="AG267" t="s">
        <v>2053</v>
      </c>
      <c r="AH267" t="s">
        <v>2053</v>
      </c>
      <c r="AI267" t="s">
        <v>2053</v>
      </c>
      <c r="AJ267" t="s">
        <v>2053</v>
      </c>
      <c r="AK267" t="s">
        <v>2053</v>
      </c>
      <c r="AL267" t="s">
        <v>2053</v>
      </c>
      <c r="AM267" t="s">
        <v>2053</v>
      </c>
      <c r="AN267" t="s">
        <v>2053</v>
      </c>
      <c r="AO267" t="s">
        <v>2053</v>
      </c>
      <c r="AP267" t="s">
        <v>2053</v>
      </c>
      <c r="AQ267" t="s">
        <v>2053</v>
      </c>
      <c r="AR267" t="s">
        <v>2053</v>
      </c>
      <c r="AS267" t="s">
        <v>2053</v>
      </c>
      <c r="AT267" t="s">
        <v>2053</v>
      </c>
      <c r="AU267" t="s">
        <v>2053</v>
      </c>
      <c r="AV267" t="s">
        <v>2053</v>
      </c>
      <c r="AW267" t="s">
        <v>2053</v>
      </c>
      <c r="AX267" t="s">
        <v>2053</v>
      </c>
      <c r="AY267" t="s">
        <v>2053</v>
      </c>
      <c r="AZ267" t="s">
        <v>2053</v>
      </c>
    </row>
    <row r="268" spans="1:52" x14ac:dyDescent="0.2">
      <c r="A268" t="s">
        <v>2053</v>
      </c>
      <c r="B268" t="s">
        <v>2053</v>
      </c>
      <c r="C268" t="s">
        <v>2053</v>
      </c>
      <c r="D268" t="s">
        <v>2053</v>
      </c>
      <c r="E268" t="s">
        <v>2053</v>
      </c>
      <c r="F268" t="s">
        <v>2053</v>
      </c>
      <c r="G268" t="s">
        <v>2053</v>
      </c>
      <c r="H268" t="s">
        <v>2053</v>
      </c>
      <c r="I268" t="s">
        <v>2053</v>
      </c>
      <c r="J268" t="s">
        <v>2053</v>
      </c>
      <c r="K268" t="s">
        <v>2053</v>
      </c>
      <c r="L268" t="s">
        <v>2053</v>
      </c>
      <c r="M268" t="s">
        <v>2053</v>
      </c>
      <c r="N268" t="s">
        <v>2053</v>
      </c>
      <c r="O268" t="s">
        <v>2053</v>
      </c>
      <c r="P268" t="s">
        <v>2053</v>
      </c>
      <c r="Q268" t="s">
        <v>2053</v>
      </c>
      <c r="R268" t="s">
        <v>2053</v>
      </c>
      <c r="S268" t="s">
        <v>2053</v>
      </c>
      <c r="T268" t="s">
        <v>2053</v>
      </c>
      <c r="U268" t="s">
        <v>2053</v>
      </c>
      <c r="V268" t="s">
        <v>2053</v>
      </c>
      <c r="W268" t="s">
        <v>2053</v>
      </c>
      <c r="X268" t="s">
        <v>2053</v>
      </c>
      <c r="Y268" t="s">
        <v>2053</v>
      </c>
      <c r="Z268" t="s">
        <v>2053</v>
      </c>
      <c r="AA268" t="s">
        <v>2053</v>
      </c>
      <c r="AB268" t="s">
        <v>2053</v>
      </c>
      <c r="AC268" t="s">
        <v>2053</v>
      </c>
      <c r="AD268" t="s">
        <v>2053</v>
      </c>
      <c r="AE268" t="s">
        <v>2053</v>
      </c>
      <c r="AF268" t="s">
        <v>2053</v>
      </c>
      <c r="AG268" t="s">
        <v>2053</v>
      </c>
      <c r="AH268" t="s">
        <v>2053</v>
      </c>
      <c r="AI268" t="s">
        <v>2053</v>
      </c>
      <c r="AJ268" t="s">
        <v>2053</v>
      </c>
      <c r="AK268" t="s">
        <v>2053</v>
      </c>
      <c r="AL268" t="s">
        <v>2053</v>
      </c>
      <c r="AM268" t="s">
        <v>2053</v>
      </c>
      <c r="AN268" t="s">
        <v>2053</v>
      </c>
      <c r="AO268" t="s">
        <v>2053</v>
      </c>
      <c r="AP268" t="s">
        <v>2053</v>
      </c>
      <c r="AQ268" t="s">
        <v>2053</v>
      </c>
      <c r="AR268" t="s">
        <v>2053</v>
      </c>
      <c r="AS268" t="s">
        <v>2053</v>
      </c>
      <c r="AT268" t="s">
        <v>2053</v>
      </c>
      <c r="AU268" t="s">
        <v>2053</v>
      </c>
      <c r="AV268" t="s">
        <v>2053</v>
      </c>
      <c r="AW268" t="s">
        <v>2053</v>
      </c>
      <c r="AX268" t="s">
        <v>2053</v>
      </c>
      <c r="AY268" t="s">
        <v>2053</v>
      </c>
      <c r="AZ268" t="s">
        <v>2053</v>
      </c>
    </row>
    <row r="269" spans="1:52" x14ac:dyDescent="0.2">
      <c r="A269" t="s">
        <v>2053</v>
      </c>
      <c r="B269" t="s">
        <v>2053</v>
      </c>
      <c r="C269" t="s">
        <v>2053</v>
      </c>
      <c r="D269" t="s">
        <v>2053</v>
      </c>
      <c r="E269" t="s">
        <v>2053</v>
      </c>
      <c r="F269" t="s">
        <v>2053</v>
      </c>
      <c r="G269" t="s">
        <v>2053</v>
      </c>
      <c r="H269" t="s">
        <v>2053</v>
      </c>
      <c r="I269" t="s">
        <v>2053</v>
      </c>
      <c r="J269" t="s">
        <v>2053</v>
      </c>
      <c r="K269" t="s">
        <v>2053</v>
      </c>
      <c r="L269" t="s">
        <v>2053</v>
      </c>
      <c r="M269" t="s">
        <v>2053</v>
      </c>
      <c r="N269" t="s">
        <v>2053</v>
      </c>
      <c r="O269" t="s">
        <v>2053</v>
      </c>
      <c r="P269" t="s">
        <v>2053</v>
      </c>
      <c r="Q269" t="s">
        <v>2053</v>
      </c>
      <c r="R269" t="s">
        <v>2053</v>
      </c>
      <c r="S269" t="s">
        <v>2053</v>
      </c>
      <c r="T269" t="s">
        <v>2053</v>
      </c>
      <c r="U269" t="s">
        <v>2053</v>
      </c>
      <c r="V269" t="s">
        <v>2053</v>
      </c>
      <c r="W269" t="s">
        <v>2053</v>
      </c>
      <c r="X269" t="s">
        <v>2053</v>
      </c>
      <c r="Y269" t="s">
        <v>2053</v>
      </c>
      <c r="Z269" t="s">
        <v>2053</v>
      </c>
      <c r="AA269" t="s">
        <v>2053</v>
      </c>
      <c r="AB269" t="s">
        <v>2053</v>
      </c>
      <c r="AC269" t="s">
        <v>2053</v>
      </c>
      <c r="AD269" t="s">
        <v>2053</v>
      </c>
      <c r="AE269" t="s">
        <v>2053</v>
      </c>
      <c r="AF269" t="s">
        <v>2053</v>
      </c>
      <c r="AG269" t="s">
        <v>2053</v>
      </c>
      <c r="AH269" t="s">
        <v>2053</v>
      </c>
      <c r="AI269" t="s">
        <v>2053</v>
      </c>
      <c r="AJ269" t="s">
        <v>2053</v>
      </c>
      <c r="AK269" t="s">
        <v>2053</v>
      </c>
      <c r="AL269" t="s">
        <v>2053</v>
      </c>
      <c r="AM269" t="s">
        <v>2053</v>
      </c>
      <c r="AN269" t="s">
        <v>2053</v>
      </c>
      <c r="AO269" t="s">
        <v>2053</v>
      </c>
      <c r="AP269" t="s">
        <v>2053</v>
      </c>
      <c r="AQ269" t="s">
        <v>2053</v>
      </c>
      <c r="AR269" t="s">
        <v>2053</v>
      </c>
      <c r="AS269" t="s">
        <v>2053</v>
      </c>
      <c r="AT269" t="s">
        <v>2053</v>
      </c>
      <c r="AU269" t="s">
        <v>2053</v>
      </c>
      <c r="AV269" t="s">
        <v>2053</v>
      </c>
      <c r="AW269" t="s">
        <v>2053</v>
      </c>
      <c r="AX269" t="s">
        <v>2053</v>
      </c>
      <c r="AY269" t="s">
        <v>2053</v>
      </c>
      <c r="AZ269" t="s">
        <v>2053</v>
      </c>
    </row>
    <row r="270" spans="1:52" x14ac:dyDescent="0.2">
      <c r="A270" t="s">
        <v>2053</v>
      </c>
      <c r="B270" t="s">
        <v>2053</v>
      </c>
      <c r="C270" t="s">
        <v>2053</v>
      </c>
      <c r="D270" t="s">
        <v>2053</v>
      </c>
      <c r="E270" t="s">
        <v>2053</v>
      </c>
      <c r="F270" t="s">
        <v>2053</v>
      </c>
      <c r="G270" t="s">
        <v>2053</v>
      </c>
      <c r="H270" t="s">
        <v>2053</v>
      </c>
      <c r="I270" t="s">
        <v>2053</v>
      </c>
      <c r="J270" t="s">
        <v>2053</v>
      </c>
      <c r="K270" t="s">
        <v>2053</v>
      </c>
      <c r="L270" t="s">
        <v>2053</v>
      </c>
      <c r="M270" t="s">
        <v>2053</v>
      </c>
      <c r="N270" t="s">
        <v>2053</v>
      </c>
      <c r="O270" t="s">
        <v>2053</v>
      </c>
      <c r="P270" t="s">
        <v>2053</v>
      </c>
      <c r="Q270" t="s">
        <v>2053</v>
      </c>
      <c r="R270" t="s">
        <v>2053</v>
      </c>
      <c r="S270" t="s">
        <v>2053</v>
      </c>
      <c r="T270" t="s">
        <v>2053</v>
      </c>
      <c r="U270" t="s">
        <v>2053</v>
      </c>
      <c r="V270" t="s">
        <v>2053</v>
      </c>
      <c r="W270" t="s">
        <v>2053</v>
      </c>
      <c r="X270" t="s">
        <v>2053</v>
      </c>
      <c r="Y270" t="s">
        <v>2053</v>
      </c>
      <c r="Z270" t="s">
        <v>2053</v>
      </c>
      <c r="AA270" t="s">
        <v>2053</v>
      </c>
      <c r="AB270" t="s">
        <v>2053</v>
      </c>
      <c r="AC270" t="s">
        <v>2053</v>
      </c>
      <c r="AD270" t="s">
        <v>2053</v>
      </c>
      <c r="AE270" t="s">
        <v>2053</v>
      </c>
      <c r="AF270" t="s">
        <v>2053</v>
      </c>
      <c r="AG270" t="s">
        <v>2053</v>
      </c>
      <c r="AH270" t="s">
        <v>2053</v>
      </c>
      <c r="AI270" t="s">
        <v>2053</v>
      </c>
      <c r="AJ270" t="s">
        <v>2053</v>
      </c>
      <c r="AK270" t="s">
        <v>2053</v>
      </c>
      <c r="AL270" t="s">
        <v>2053</v>
      </c>
      <c r="AM270" t="s">
        <v>2053</v>
      </c>
      <c r="AN270" t="s">
        <v>2053</v>
      </c>
      <c r="AO270" t="s">
        <v>2053</v>
      </c>
      <c r="AP270" t="s">
        <v>2053</v>
      </c>
      <c r="AQ270" t="s">
        <v>2053</v>
      </c>
      <c r="AR270" t="s">
        <v>2053</v>
      </c>
      <c r="AS270" t="s">
        <v>2053</v>
      </c>
      <c r="AT270" t="s">
        <v>2053</v>
      </c>
      <c r="AU270" t="s">
        <v>2053</v>
      </c>
      <c r="AV270" t="s">
        <v>2053</v>
      </c>
      <c r="AW270" t="s">
        <v>2053</v>
      </c>
      <c r="AX270" t="s">
        <v>2053</v>
      </c>
      <c r="AY270" t="s">
        <v>2053</v>
      </c>
      <c r="AZ270" t="s">
        <v>2053</v>
      </c>
    </row>
    <row r="271" spans="1:52" x14ac:dyDescent="0.2">
      <c r="A271" t="s">
        <v>2053</v>
      </c>
      <c r="B271" t="s">
        <v>2053</v>
      </c>
      <c r="C271" t="s">
        <v>2053</v>
      </c>
      <c r="D271" t="s">
        <v>2053</v>
      </c>
      <c r="E271" t="s">
        <v>2053</v>
      </c>
      <c r="F271" t="s">
        <v>2053</v>
      </c>
      <c r="G271" t="s">
        <v>2053</v>
      </c>
      <c r="H271" t="s">
        <v>2053</v>
      </c>
      <c r="I271" t="s">
        <v>2053</v>
      </c>
      <c r="J271" t="s">
        <v>2053</v>
      </c>
      <c r="K271" t="s">
        <v>2053</v>
      </c>
      <c r="L271" t="s">
        <v>2053</v>
      </c>
      <c r="M271" t="s">
        <v>2053</v>
      </c>
      <c r="N271" t="s">
        <v>2053</v>
      </c>
      <c r="O271" t="s">
        <v>2053</v>
      </c>
      <c r="P271" t="s">
        <v>2053</v>
      </c>
      <c r="Q271" t="s">
        <v>2053</v>
      </c>
      <c r="R271" t="s">
        <v>2053</v>
      </c>
      <c r="S271" t="s">
        <v>2053</v>
      </c>
      <c r="T271" t="s">
        <v>2053</v>
      </c>
      <c r="U271" t="s">
        <v>2053</v>
      </c>
      <c r="V271" t="s">
        <v>2053</v>
      </c>
      <c r="W271" t="s">
        <v>2053</v>
      </c>
      <c r="X271" t="s">
        <v>2053</v>
      </c>
      <c r="Y271" t="s">
        <v>2053</v>
      </c>
      <c r="Z271" t="s">
        <v>2053</v>
      </c>
      <c r="AA271" t="s">
        <v>2053</v>
      </c>
      <c r="AB271" t="s">
        <v>2053</v>
      </c>
      <c r="AC271" t="s">
        <v>2053</v>
      </c>
      <c r="AD271" t="s">
        <v>2053</v>
      </c>
      <c r="AE271" t="s">
        <v>2053</v>
      </c>
      <c r="AF271" t="s">
        <v>2053</v>
      </c>
      <c r="AG271" t="s">
        <v>2053</v>
      </c>
      <c r="AH271" t="s">
        <v>2053</v>
      </c>
      <c r="AI271" t="s">
        <v>2053</v>
      </c>
      <c r="AJ271" t="s">
        <v>2053</v>
      </c>
      <c r="AK271" t="s">
        <v>2053</v>
      </c>
      <c r="AL271" t="s">
        <v>2053</v>
      </c>
      <c r="AM271" t="s">
        <v>2053</v>
      </c>
      <c r="AN271" t="s">
        <v>2053</v>
      </c>
      <c r="AO271" t="s">
        <v>2053</v>
      </c>
      <c r="AP271" t="s">
        <v>2053</v>
      </c>
      <c r="AQ271" t="s">
        <v>2053</v>
      </c>
      <c r="AR271" t="s">
        <v>2053</v>
      </c>
      <c r="AS271" t="s">
        <v>2053</v>
      </c>
      <c r="AT271" t="s">
        <v>2053</v>
      </c>
      <c r="AU271" t="s">
        <v>2053</v>
      </c>
      <c r="AV271" t="s">
        <v>2053</v>
      </c>
      <c r="AW271" t="s">
        <v>2053</v>
      </c>
      <c r="AX271" t="s">
        <v>2053</v>
      </c>
      <c r="AY271" t="s">
        <v>2053</v>
      </c>
      <c r="AZ271" t="s">
        <v>2053</v>
      </c>
    </row>
    <row r="272" spans="1:52" x14ac:dyDescent="0.2">
      <c r="A272" t="s">
        <v>2053</v>
      </c>
      <c r="B272" t="s">
        <v>2053</v>
      </c>
      <c r="C272" t="s">
        <v>2053</v>
      </c>
      <c r="D272" t="s">
        <v>2053</v>
      </c>
      <c r="E272" t="s">
        <v>2053</v>
      </c>
      <c r="F272" t="s">
        <v>2053</v>
      </c>
      <c r="G272" t="s">
        <v>2053</v>
      </c>
      <c r="H272" t="s">
        <v>2053</v>
      </c>
      <c r="I272" t="s">
        <v>2053</v>
      </c>
      <c r="J272" t="s">
        <v>2053</v>
      </c>
      <c r="K272" t="s">
        <v>2053</v>
      </c>
      <c r="L272" t="s">
        <v>2053</v>
      </c>
      <c r="M272" t="s">
        <v>2053</v>
      </c>
      <c r="N272" t="s">
        <v>2053</v>
      </c>
      <c r="O272" t="s">
        <v>2053</v>
      </c>
      <c r="P272" t="s">
        <v>2053</v>
      </c>
      <c r="Q272" t="s">
        <v>2053</v>
      </c>
      <c r="R272" t="s">
        <v>2053</v>
      </c>
      <c r="S272" t="s">
        <v>2053</v>
      </c>
      <c r="T272" t="s">
        <v>2053</v>
      </c>
      <c r="U272" t="s">
        <v>2053</v>
      </c>
      <c r="V272" t="s">
        <v>2053</v>
      </c>
      <c r="W272" t="s">
        <v>2053</v>
      </c>
      <c r="X272" t="s">
        <v>2053</v>
      </c>
      <c r="Y272" t="s">
        <v>2053</v>
      </c>
      <c r="Z272" t="s">
        <v>2053</v>
      </c>
      <c r="AA272" t="s">
        <v>2053</v>
      </c>
      <c r="AB272" t="s">
        <v>2053</v>
      </c>
      <c r="AC272" t="s">
        <v>2053</v>
      </c>
      <c r="AD272" t="s">
        <v>2053</v>
      </c>
      <c r="AE272" t="s">
        <v>2053</v>
      </c>
      <c r="AF272" t="s">
        <v>2053</v>
      </c>
      <c r="AG272" t="s">
        <v>2053</v>
      </c>
      <c r="AH272" t="s">
        <v>2053</v>
      </c>
      <c r="AI272" t="s">
        <v>2053</v>
      </c>
      <c r="AJ272" t="s">
        <v>2053</v>
      </c>
      <c r="AK272" t="s">
        <v>2053</v>
      </c>
      <c r="AL272" t="s">
        <v>2053</v>
      </c>
      <c r="AM272" t="s">
        <v>2053</v>
      </c>
      <c r="AN272" t="s">
        <v>2053</v>
      </c>
      <c r="AO272" t="s">
        <v>2053</v>
      </c>
      <c r="AP272" t="s">
        <v>2053</v>
      </c>
      <c r="AQ272" t="s">
        <v>2053</v>
      </c>
      <c r="AR272" t="s">
        <v>2053</v>
      </c>
      <c r="AS272" t="s">
        <v>2053</v>
      </c>
      <c r="AT272" t="s">
        <v>2053</v>
      </c>
      <c r="AU272" t="s">
        <v>2053</v>
      </c>
      <c r="AV272" t="s">
        <v>2053</v>
      </c>
      <c r="AW272" t="s">
        <v>2053</v>
      </c>
      <c r="AX272" t="s">
        <v>2053</v>
      </c>
      <c r="AY272" t="s">
        <v>2053</v>
      </c>
      <c r="AZ272" t="s">
        <v>2053</v>
      </c>
    </row>
    <row r="273" spans="1:52" x14ac:dyDescent="0.2">
      <c r="A273" t="s">
        <v>2053</v>
      </c>
      <c r="B273" t="s">
        <v>2053</v>
      </c>
      <c r="C273" t="s">
        <v>2053</v>
      </c>
      <c r="D273" t="s">
        <v>2053</v>
      </c>
      <c r="E273" t="s">
        <v>2053</v>
      </c>
      <c r="F273" t="s">
        <v>2053</v>
      </c>
      <c r="G273" t="s">
        <v>2053</v>
      </c>
      <c r="H273" t="s">
        <v>2053</v>
      </c>
      <c r="I273" t="s">
        <v>2053</v>
      </c>
      <c r="J273" t="s">
        <v>2053</v>
      </c>
      <c r="K273" t="s">
        <v>2053</v>
      </c>
      <c r="L273" t="s">
        <v>2053</v>
      </c>
      <c r="M273" t="s">
        <v>2053</v>
      </c>
      <c r="N273" t="s">
        <v>2053</v>
      </c>
      <c r="O273" t="s">
        <v>2053</v>
      </c>
      <c r="P273" t="s">
        <v>2053</v>
      </c>
      <c r="Q273" t="s">
        <v>2053</v>
      </c>
      <c r="R273" t="s">
        <v>2053</v>
      </c>
      <c r="S273" t="s">
        <v>2053</v>
      </c>
      <c r="T273" t="s">
        <v>2053</v>
      </c>
      <c r="U273" t="s">
        <v>2053</v>
      </c>
      <c r="V273" t="s">
        <v>2053</v>
      </c>
      <c r="W273" t="s">
        <v>2053</v>
      </c>
      <c r="X273" t="s">
        <v>2053</v>
      </c>
      <c r="Y273" t="s">
        <v>2053</v>
      </c>
      <c r="Z273" t="s">
        <v>2053</v>
      </c>
      <c r="AA273" t="s">
        <v>2053</v>
      </c>
      <c r="AB273" t="s">
        <v>2053</v>
      </c>
      <c r="AC273" t="s">
        <v>2053</v>
      </c>
      <c r="AD273" t="s">
        <v>2053</v>
      </c>
      <c r="AE273" t="s">
        <v>2053</v>
      </c>
      <c r="AF273" t="s">
        <v>2053</v>
      </c>
      <c r="AG273" t="s">
        <v>2053</v>
      </c>
      <c r="AH273" t="s">
        <v>2053</v>
      </c>
      <c r="AI273" t="s">
        <v>2053</v>
      </c>
      <c r="AJ273" t="s">
        <v>2053</v>
      </c>
      <c r="AK273" t="s">
        <v>2053</v>
      </c>
      <c r="AL273" t="s">
        <v>2053</v>
      </c>
      <c r="AM273" t="s">
        <v>2053</v>
      </c>
      <c r="AN273" t="s">
        <v>2053</v>
      </c>
      <c r="AO273" t="s">
        <v>2053</v>
      </c>
      <c r="AP273" t="s">
        <v>2053</v>
      </c>
      <c r="AQ273" t="s">
        <v>2053</v>
      </c>
      <c r="AR273" t="s">
        <v>2053</v>
      </c>
      <c r="AS273" t="s">
        <v>2053</v>
      </c>
      <c r="AT273" t="s">
        <v>2053</v>
      </c>
      <c r="AU273" t="s">
        <v>2053</v>
      </c>
      <c r="AV273" t="s">
        <v>2053</v>
      </c>
      <c r="AW273" t="s">
        <v>2053</v>
      </c>
      <c r="AX273" t="s">
        <v>2053</v>
      </c>
      <c r="AY273" t="s">
        <v>2053</v>
      </c>
      <c r="AZ273" t="s">
        <v>2053</v>
      </c>
    </row>
    <row r="274" spans="1:52" x14ac:dyDescent="0.2">
      <c r="A274" t="s">
        <v>2053</v>
      </c>
      <c r="B274" t="s">
        <v>2053</v>
      </c>
      <c r="C274" t="s">
        <v>2053</v>
      </c>
      <c r="D274" t="s">
        <v>2053</v>
      </c>
      <c r="E274" t="s">
        <v>2053</v>
      </c>
      <c r="F274" t="s">
        <v>2053</v>
      </c>
      <c r="G274" t="s">
        <v>2053</v>
      </c>
      <c r="H274" t="s">
        <v>2053</v>
      </c>
      <c r="I274" t="s">
        <v>2053</v>
      </c>
      <c r="J274" t="s">
        <v>2053</v>
      </c>
      <c r="K274" t="s">
        <v>2053</v>
      </c>
      <c r="L274" t="s">
        <v>2053</v>
      </c>
      <c r="M274" t="s">
        <v>2053</v>
      </c>
      <c r="N274" t="s">
        <v>2053</v>
      </c>
      <c r="O274" t="s">
        <v>2053</v>
      </c>
      <c r="P274" t="s">
        <v>2053</v>
      </c>
      <c r="Q274" t="s">
        <v>2053</v>
      </c>
      <c r="R274" t="s">
        <v>2053</v>
      </c>
      <c r="S274" t="s">
        <v>2053</v>
      </c>
      <c r="T274" t="s">
        <v>2053</v>
      </c>
      <c r="U274" t="s">
        <v>2053</v>
      </c>
      <c r="V274" t="s">
        <v>2053</v>
      </c>
      <c r="W274" t="s">
        <v>2053</v>
      </c>
      <c r="X274" t="s">
        <v>2053</v>
      </c>
      <c r="Y274" t="s">
        <v>2053</v>
      </c>
      <c r="Z274" t="s">
        <v>2053</v>
      </c>
      <c r="AA274" t="s">
        <v>2053</v>
      </c>
      <c r="AB274" t="s">
        <v>2053</v>
      </c>
      <c r="AC274" t="s">
        <v>2053</v>
      </c>
      <c r="AD274" t="s">
        <v>2053</v>
      </c>
      <c r="AE274" t="s">
        <v>2053</v>
      </c>
      <c r="AF274" t="s">
        <v>2053</v>
      </c>
      <c r="AG274" t="s">
        <v>2053</v>
      </c>
      <c r="AH274" t="s">
        <v>2053</v>
      </c>
      <c r="AI274" t="s">
        <v>2053</v>
      </c>
      <c r="AJ274" t="s">
        <v>2053</v>
      </c>
      <c r="AK274" t="s">
        <v>2053</v>
      </c>
      <c r="AL274" t="s">
        <v>2053</v>
      </c>
      <c r="AM274" t="s">
        <v>2053</v>
      </c>
      <c r="AN274" t="s">
        <v>2053</v>
      </c>
      <c r="AO274" t="s">
        <v>2053</v>
      </c>
      <c r="AP274" t="s">
        <v>2053</v>
      </c>
      <c r="AQ274" t="s">
        <v>2053</v>
      </c>
      <c r="AR274" t="s">
        <v>2053</v>
      </c>
      <c r="AS274" t="s">
        <v>2053</v>
      </c>
      <c r="AT274" t="s">
        <v>2053</v>
      </c>
      <c r="AU274" t="s">
        <v>2053</v>
      </c>
      <c r="AV274" t="s">
        <v>2053</v>
      </c>
      <c r="AW274" t="s">
        <v>2053</v>
      </c>
      <c r="AX274" t="s">
        <v>2053</v>
      </c>
      <c r="AY274" t="s">
        <v>2053</v>
      </c>
      <c r="AZ274" t="s">
        <v>2053</v>
      </c>
    </row>
    <row r="275" spans="1:52" x14ac:dyDescent="0.2">
      <c r="A275" t="s">
        <v>2053</v>
      </c>
      <c r="B275" t="s">
        <v>2053</v>
      </c>
      <c r="C275" t="s">
        <v>2053</v>
      </c>
      <c r="D275" t="s">
        <v>2053</v>
      </c>
      <c r="E275" t="s">
        <v>2053</v>
      </c>
      <c r="F275" t="s">
        <v>2053</v>
      </c>
      <c r="G275" t="s">
        <v>2053</v>
      </c>
      <c r="H275" t="s">
        <v>2053</v>
      </c>
      <c r="I275" t="s">
        <v>2053</v>
      </c>
      <c r="J275" t="s">
        <v>2053</v>
      </c>
      <c r="K275" t="s">
        <v>2053</v>
      </c>
      <c r="L275" t="s">
        <v>2053</v>
      </c>
      <c r="M275" t="s">
        <v>2053</v>
      </c>
      <c r="N275" t="s">
        <v>2053</v>
      </c>
      <c r="O275" t="s">
        <v>2053</v>
      </c>
      <c r="P275" t="s">
        <v>2053</v>
      </c>
      <c r="Q275" t="s">
        <v>2053</v>
      </c>
      <c r="R275" t="s">
        <v>2053</v>
      </c>
      <c r="S275" t="s">
        <v>2053</v>
      </c>
      <c r="T275" t="s">
        <v>2053</v>
      </c>
      <c r="U275" t="s">
        <v>2053</v>
      </c>
      <c r="V275" t="s">
        <v>2053</v>
      </c>
      <c r="W275" t="s">
        <v>2053</v>
      </c>
      <c r="X275" t="s">
        <v>2053</v>
      </c>
      <c r="Y275" t="s">
        <v>2053</v>
      </c>
      <c r="Z275" t="s">
        <v>2053</v>
      </c>
      <c r="AA275" t="s">
        <v>2053</v>
      </c>
      <c r="AB275" t="s">
        <v>2053</v>
      </c>
      <c r="AC275" t="s">
        <v>2053</v>
      </c>
      <c r="AD275" t="s">
        <v>2053</v>
      </c>
      <c r="AE275" t="s">
        <v>2053</v>
      </c>
      <c r="AF275" t="s">
        <v>2053</v>
      </c>
      <c r="AG275" t="s">
        <v>2053</v>
      </c>
      <c r="AH275" t="s">
        <v>2053</v>
      </c>
      <c r="AI275" t="s">
        <v>2053</v>
      </c>
      <c r="AJ275" t="s">
        <v>2053</v>
      </c>
      <c r="AK275" t="s">
        <v>2053</v>
      </c>
      <c r="AL275" t="s">
        <v>2053</v>
      </c>
      <c r="AM275" t="s">
        <v>2053</v>
      </c>
      <c r="AN275" t="s">
        <v>2053</v>
      </c>
      <c r="AO275" t="s">
        <v>2053</v>
      </c>
      <c r="AP275" t="s">
        <v>2053</v>
      </c>
      <c r="AQ275" t="s">
        <v>2053</v>
      </c>
      <c r="AR275" t="s">
        <v>2053</v>
      </c>
      <c r="AS275" t="s">
        <v>2053</v>
      </c>
      <c r="AT275" t="s">
        <v>2053</v>
      </c>
      <c r="AU275" t="s">
        <v>2053</v>
      </c>
      <c r="AV275" t="s">
        <v>2053</v>
      </c>
      <c r="AW275" t="s">
        <v>2053</v>
      </c>
      <c r="AX275" t="s">
        <v>2053</v>
      </c>
      <c r="AY275" t="s">
        <v>2053</v>
      </c>
      <c r="AZ275" t="s">
        <v>2053</v>
      </c>
    </row>
    <row r="276" spans="1:52" x14ac:dyDescent="0.2">
      <c r="A276" t="s">
        <v>2053</v>
      </c>
      <c r="B276" t="s">
        <v>2053</v>
      </c>
      <c r="C276" t="s">
        <v>2053</v>
      </c>
      <c r="D276" t="s">
        <v>2053</v>
      </c>
      <c r="E276" t="s">
        <v>2053</v>
      </c>
      <c r="F276" t="s">
        <v>2053</v>
      </c>
      <c r="G276" t="s">
        <v>2053</v>
      </c>
      <c r="H276" t="s">
        <v>2053</v>
      </c>
      <c r="I276" t="s">
        <v>2053</v>
      </c>
      <c r="J276" t="s">
        <v>2053</v>
      </c>
      <c r="K276" t="s">
        <v>2053</v>
      </c>
      <c r="L276" t="s">
        <v>2053</v>
      </c>
      <c r="M276" t="s">
        <v>2053</v>
      </c>
      <c r="N276" t="s">
        <v>2053</v>
      </c>
      <c r="O276" t="s">
        <v>2053</v>
      </c>
      <c r="P276" t="s">
        <v>2053</v>
      </c>
      <c r="Q276" t="s">
        <v>2053</v>
      </c>
      <c r="R276" t="s">
        <v>2053</v>
      </c>
      <c r="S276" t="s">
        <v>2053</v>
      </c>
      <c r="T276" t="s">
        <v>2053</v>
      </c>
      <c r="U276" t="s">
        <v>2053</v>
      </c>
      <c r="V276" t="s">
        <v>2053</v>
      </c>
      <c r="W276" t="s">
        <v>2053</v>
      </c>
      <c r="X276" t="s">
        <v>2053</v>
      </c>
      <c r="Y276" t="s">
        <v>2053</v>
      </c>
      <c r="Z276" t="s">
        <v>2053</v>
      </c>
      <c r="AA276" t="s">
        <v>2053</v>
      </c>
      <c r="AB276" t="s">
        <v>2053</v>
      </c>
      <c r="AC276" t="s">
        <v>2053</v>
      </c>
      <c r="AD276" t="s">
        <v>2053</v>
      </c>
      <c r="AE276" t="s">
        <v>2053</v>
      </c>
      <c r="AF276" t="s">
        <v>2053</v>
      </c>
      <c r="AG276" t="s">
        <v>2053</v>
      </c>
      <c r="AH276" t="s">
        <v>2053</v>
      </c>
      <c r="AI276" t="s">
        <v>2053</v>
      </c>
      <c r="AJ276" t="s">
        <v>2053</v>
      </c>
      <c r="AK276" t="s">
        <v>2053</v>
      </c>
      <c r="AL276" t="s">
        <v>2053</v>
      </c>
      <c r="AM276" t="s">
        <v>2053</v>
      </c>
      <c r="AN276" t="s">
        <v>2053</v>
      </c>
      <c r="AO276" t="s">
        <v>2053</v>
      </c>
      <c r="AP276" t="s">
        <v>2053</v>
      </c>
      <c r="AQ276" t="s">
        <v>2053</v>
      </c>
      <c r="AR276" t="s">
        <v>2053</v>
      </c>
      <c r="AS276" t="s">
        <v>2053</v>
      </c>
      <c r="AT276" t="s">
        <v>2053</v>
      </c>
      <c r="AU276" t="s">
        <v>2053</v>
      </c>
      <c r="AV276" t="s">
        <v>2053</v>
      </c>
      <c r="AW276" t="s">
        <v>2053</v>
      </c>
      <c r="AX276" t="s">
        <v>2053</v>
      </c>
      <c r="AY276" t="s">
        <v>2053</v>
      </c>
      <c r="AZ276" t="s">
        <v>2053</v>
      </c>
    </row>
    <row r="277" spans="1:52" x14ac:dyDescent="0.2">
      <c r="A277" t="s">
        <v>2053</v>
      </c>
      <c r="B277" t="s">
        <v>2053</v>
      </c>
      <c r="C277" t="s">
        <v>2053</v>
      </c>
      <c r="D277" t="s">
        <v>2053</v>
      </c>
      <c r="E277" t="s">
        <v>2053</v>
      </c>
      <c r="F277" t="s">
        <v>2053</v>
      </c>
      <c r="G277" t="s">
        <v>2053</v>
      </c>
      <c r="H277" t="s">
        <v>2053</v>
      </c>
      <c r="I277" t="s">
        <v>2053</v>
      </c>
      <c r="J277" t="s">
        <v>2053</v>
      </c>
      <c r="K277" t="s">
        <v>2053</v>
      </c>
      <c r="L277" t="s">
        <v>2053</v>
      </c>
      <c r="M277" t="s">
        <v>2053</v>
      </c>
      <c r="N277" t="s">
        <v>2053</v>
      </c>
      <c r="O277" t="s">
        <v>2053</v>
      </c>
      <c r="P277" t="s">
        <v>2053</v>
      </c>
      <c r="Q277" t="s">
        <v>2053</v>
      </c>
      <c r="R277" t="s">
        <v>2053</v>
      </c>
      <c r="S277" t="s">
        <v>2053</v>
      </c>
      <c r="T277" t="s">
        <v>2053</v>
      </c>
      <c r="U277" t="s">
        <v>2053</v>
      </c>
      <c r="V277" t="s">
        <v>2053</v>
      </c>
      <c r="W277" t="s">
        <v>2053</v>
      </c>
      <c r="X277" t="s">
        <v>2053</v>
      </c>
      <c r="Y277" t="s">
        <v>2053</v>
      </c>
      <c r="Z277" t="s">
        <v>2053</v>
      </c>
      <c r="AA277" t="s">
        <v>2053</v>
      </c>
      <c r="AB277" t="s">
        <v>2053</v>
      </c>
      <c r="AC277" t="s">
        <v>2053</v>
      </c>
      <c r="AD277" t="s">
        <v>2053</v>
      </c>
      <c r="AE277" t="s">
        <v>2053</v>
      </c>
      <c r="AF277" t="s">
        <v>2053</v>
      </c>
      <c r="AG277" t="s">
        <v>2053</v>
      </c>
      <c r="AH277" t="s">
        <v>2053</v>
      </c>
      <c r="AI277" t="s">
        <v>2053</v>
      </c>
      <c r="AJ277" t="s">
        <v>2053</v>
      </c>
      <c r="AK277" t="s">
        <v>2053</v>
      </c>
      <c r="AL277" t="s">
        <v>2053</v>
      </c>
      <c r="AM277" t="s">
        <v>2053</v>
      </c>
      <c r="AN277" t="s">
        <v>2053</v>
      </c>
      <c r="AO277" t="s">
        <v>2053</v>
      </c>
      <c r="AP277" t="s">
        <v>2053</v>
      </c>
      <c r="AQ277" t="s">
        <v>2053</v>
      </c>
      <c r="AR277" t="s">
        <v>2053</v>
      </c>
      <c r="AS277" t="s">
        <v>2053</v>
      </c>
      <c r="AT277" t="s">
        <v>2053</v>
      </c>
      <c r="AU277" t="s">
        <v>2053</v>
      </c>
      <c r="AV277" t="s">
        <v>2053</v>
      </c>
      <c r="AW277" t="s">
        <v>2053</v>
      </c>
      <c r="AX277" t="s">
        <v>2053</v>
      </c>
      <c r="AY277" t="s">
        <v>2053</v>
      </c>
      <c r="AZ277" t="s">
        <v>2053</v>
      </c>
    </row>
    <row r="278" spans="1:52" x14ac:dyDescent="0.2">
      <c r="A278" t="s">
        <v>2053</v>
      </c>
      <c r="B278" t="s">
        <v>2053</v>
      </c>
      <c r="C278" t="s">
        <v>2053</v>
      </c>
      <c r="D278" t="s">
        <v>2053</v>
      </c>
      <c r="E278" t="s">
        <v>2053</v>
      </c>
      <c r="F278" t="s">
        <v>2053</v>
      </c>
      <c r="G278" t="s">
        <v>2053</v>
      </c>
      <c r="H278" t="s">
        <v>2053</v>
      </c>
      <c r="I278" t="s">
        <v>2053</v>
      </c>
      <c r="J278" t="s">
        <v>2053</v>
      </c>
      <c r="K278" t="s">
        <v>2053</v>
      </c>
      <c r="L278" t="s">
        <v>2053</v>
      </c>
      <c r="M278" t="s">
        <v>2053</v>
      </c>
      <c r="N278" t="s">
        <v>2053</v>
      </c>
      <c r="O278" t="s">
        <v>2053</v>
      </c>
      <c r="P278" t="s">
        <v>2053</v>
      </c>
      <c r="Q278" t="s">
        <v>2053</v>
      </c>
      <c r="R278" t="s">
        <v>2053</v>
      </c>
      <c r="S278" t="s">
        <v>2053</v>
      </c>
      <c r="T278" t="s">
        <v>2053</v>
      </c>
      <c r="U278" t="s">
        <v>2053</v>
      </c>
      <c r="V278" t="s">
        <v>2053</v>
      </c>
      <c r="W278" t="s">
        <v>2053</v>
      </c>
      <c r="X278" t="s">
        <v>2053</v>
      </c>
      <c r="Y278" t="s">
        <v>2053</v>
      </c>
      <c r="Z278" t="s">
        <v>2053</v>
      </c>
      <c r="AA278" t="s">
        <v>2053</v>
      </c>
      <c r="AB278" t="s">
        <v>2053</v>
      </c>
      <c r="AC278" t="s">
        <v>2053</v>
      </c>
      <c r="AD278" t="s">
        <v>2053</v>
      </c>
      <c r="AE278" t="s">
        <v>2053</v>
      </c>
      <c r="AF278" t="s">
        <v>2053</v>
      </c>
      <c r="AG278" t="s">
        <v>2053</v>
      </c>
      <c r="AH278" t="s">
        <v>2053</v>
      </c>
      <c r="AI278" t="s">
        <v>2053</v>
      </c>
      <c r="AJ278" t="s">
        <v>2053</v>
      </c>
      <c r="AK278" t="s">
        <v>2053</v>
      </c>
      <c r="AL278" t="s">
        <v>2053</v>
      </c>
      <c r="AM278" t="s">
        <v>2053</v>
      </c>
      <c r="AN278" t="s">
        <v>2053</v>
      </c>
      <c r="AO278" t="s">
        <v>2053</v>
      </c>
      <c r="AP278" t="s">
        <v>2053</v>
      </c>
      <c r="AQ278" t="s">
        <v>2053</v>
      </c>
      <c r="AR278" t="s">
        <v>2053</v>
      </c>
      <c r="AS278" t="s">
        <v>2053</v>
      </c>
      <c r="AT278" t="s">
        <v>2053</v>
      </c>
      <c r="AU278" t="s">
        <v>2053</v>
      </c>
      <c r="AV278" t="s">
        <v>2053</v>
      </c>
      <c r="AW278" t="s">
        <v>2053</v>
      </c>
      <c r="AX278" t="s">
        <v>2053</v>
      </c>
      <c r="AY278" t="s">
        <v>2053</v>
      </c>
      <c r="AZ278" t="s">
        <v>2053</v>
      </c>
    </row>
    <row r="279" spans="1:52" x14ac:dyDescent="0.2">
      <c r="A279" t="s">
        <v>2053</v>
      </c>
      <c r="B279" t="s">
        <v>2053</v>
      </c>
      <c r="C279" t="s">
        <v>2053</v>
      </c>
      <c r="D279" t="s">
        <v>2053</v>
      </c>
      <c r="E279" t="s">
        <v>2053</v>
      </c>
      <c r="F279" t="s">
        <v>2053</v>
      </c>
      <c r="G279" t="s">
        <v>2053</v>
      </c>
      <c r="H279" t="s">
        <v>2053</v>
      </c>
      <c r="I279" t="s">
        <v>2053</v>
      </c>
      <c r="J279" t="s">
        <v>2053</v>
      </c>
      <c r="K279" t="s">
        <v>2053</v>
      </c>
      <c r="L279" t="s">
        <v>2053</v>
      </c>
      <c r="M279" t="s">
        <v>2053</v>
      </c>
      <c r="N279" t="s">
        <v>2053</v>
      </c>
      <c r="O279" t="s">
        <v>2053</v>
      </c>
      <c r="P279" t="s">
        <v>2053</v>
      </c>
      <c r="Q279" t="s">
        <v>2053</v>
      </c>
      <c r="R279" t="s">
        <v>2053</v>
      </c>
      <c r="S279" t="s">
        <v>2053</v>
      </c>
      <c r="T279" t="s">
        <v>2053</v>
      </c>
      <c r="U279" t="s">
        <v>2053</v>
      </c>
      <c r="V279" t="s">
        <v>2053</v>
      </c>
      <c r="W279" t="s">
        <v>2053</v>
      </c>
      <c r="X279" t="s">
        <v>2053</v>
      </c>
      <c r="Y279" t="s">
        <v>2053</v>
      </c>
      <c r="Z279" t="s">
        <v>2053</v>
      </c>
      <c r="AA279" t="s">
        <v>2053</v>
      </c>
      <c r="AB279" t="s">
        <v>2053</v>
      </c>
      <c r="AC279" t="s">
        <v>2053</v>
      </c>
      <c r="AD279" t="s">
        <v>2053</v>
      </c>
      <c r="AE279" t="s">
        <v>2053</v>
      </c>
      <c r="AF279" t="s">
        <v>2053</v>
      </c>
      <c r="AG279" t="s">
        <v>2053</v>
      </c>
      <c r="AH279" t="s">
        <v>2053</v>
      </c>
      <c r="AI279" t="s">
        <v>2053</v>
      </c>
      <c r="AJ279" t="s">
        <v>2053</v>
      </c>
      <c r="AK279" t="s">
        <v>2053</v>
      </c>
      <c r="AL279" t="s">
        <v>2053</v>
      </c>
      <c r="AM279" t="s">
        <v>2053</v>
      </c>
      <c r="AN279" t="s">
        <v>2053</v>
      </c>
      <c r="AO279" t="s">
        <v>2053</v>
      </c>
      <c r="AP279" t="s">
        <v>2053</v>
      </c>
      <c r="AQ279" t="s">
        <v>2053</v>
      </c>
      <c r="AR279" t="s">
        <v>2053</v>
      </c>
      <c r="AS279" t="s">
        <v>2053</v>
      </c>
      <c r="AT279" t="s">
        <v>2053</v>
      </c>
      <c r="AU279" t="s">
        <v>2053</v>
      </c>
      <c r="AV279" t="s">
        <v>2053</v>
      </c>
      <c r="AW279" t="s">
        <v>2053</v>
      </c>
      <c r="AX279" t="s">
        <v>2053</v>
      </c>
      <c r="AY279" t="s">
        <v>2053</v>
      </c>
      <c r="AZ279" t="s">
        <v>2053</v>
      </c>
    </row>
    <row r="280" spans="1:52" x14ac:dyDescent="0.2">
      <c r="A280" t="s">
        <v>2053</v>
      </c>
      <c r="B280" t="s">
        <v>2053</v>
      </c>
      <c r="C280" t="s">
        <v>2053</v>
      </c>
      <c r="D280" t="s">
        <v>2053</v>
      </c>
      <c r="E280" t="s">
        <v>2053</v>
      </c>
      <c r="F280" t="s">
        <v>2053</v>
      </c>
      <c r="G280" t="s">
        <v>2053</v>
      </c>
      <c r="H280" t="s">
        <v>2053</v>
      </c>
      <c r="I280" t="s">
        <v>2053</v>
      </c>
      <c r="J280" t="s">
        <v>2053</v>
      </c>
      <c r="K280" t="s">
        <v>2053</v>
      </c>
      <c r="L280" t="s">
        <v>2053</v>
      </c>
      <c r="M280" t="s">
        <v>2053</v>
      </c>
      <c r="N280" t="s">
        <v>2053</v>
      </c>
      <c r="O280" t="s">
        <v>2053</v>
      </c>
      <c r="P280" t="s">
        <v>2053</v>
      </c>
      <c r="Q280" t="s">
        <v>2053</v>
      </c>
      <c r="R280" t="s">
        <v>2053</v>
      </c>
      <c r="S280" t="s">
        <v>2053</v>
      </c>
      <c r="T280" t="s">
        <v>2053</v>
      </c>
      <c r="U280" t="s">
        <v>2053</v>
      </c>
      <c r="V280" t="s">
        <v>2053</v>
      </c>
      <c r="W280" t="s">
        <v>2053</v>
      </c>
      <c r="X280" t="s">
        <v>2053</v>
      </c>
      <c r="Y280" t="s">
        <v>2053</v>
      </c>
      <c r="Z280" t="s">
        <v>2053</v>
      </c>
      <c r="AA280" t="s">
        <v>2053</v>
      </c>
      <c r="AB280" t="s">
        <v>2053</v>
      </c>
      <c r="AC280" t="s">
        <v>2053</v>
      </c>
      <c r="AD280" t="s">
        <v>2053</v>
      </c>
      <c r="AE280" t="s">
        <v>2053</v>
      </c>
      <c r="AF280" t="s">
        <v>2053</v>
      </c>
      <c r="AG280" t="s">
        <v>2053</v>
      </c>
      <c r="AH280" t="s">
        <v>2053</v>
      </c>
      <c r="AI280" t="s">
        <v>2053</v>
      </c>
      <c r="AJ280" t="s">
        <v>2053</v>
      </c>
      <c r="AK280" t="s">
        <v>2053</v>
      </c>
      <c r="AL280" t="s">
        <v>2053</v>
      </c>
      <c r="AM280" t="s">
        <v>2053</v>
      </c>
      <c r="AN280" t="s">
        <v>2053</v>
      </c>
      <c r="AO280" t="s">
        <v>2053</v>
      </c>
      <c r="AP280" t="s">
        <v>2053</v>
      </c>
      <c r="AQ280" t="s">
        <v>2053</v>
      </c>
      <c r="AR280" t="s">
        <v>2053</v>
      </c>
      <c r="AS280" t="s">
        <v>2053</v>
      </c>
      <c r="AT280" t="s">
        <v>2053</v>
      </c>
      <c r="AU280" t="s">
        <v>2053</v>
      </c>
      <c r="AV280" t="s">
        <v>2053</v>
      </c>
      <c r="AW280" t="s">
        <v>2053</v>
      </c>
      <c r="AX280" t="s">
        <v>2053</v>
      </c>
      <c r="AY280" t="s">
        <v>2053</v>
      </c>
      <c r="AZ280" t="s">
        <v>2053</v>
      </c>
    </row>
    <row r="281" spans="1:52" x14ac:dyDescent="0.2">
      <c r="A281" t="s">
        <v>2053</v>
      </c>
      <c r="B281" t="s">
        <v>2053</v>
      </c>
      <c r="C281" t="s">
        <v>2053</v>
      </c>
      <c r="D281" t="s">
        <v>2053</v>
      </c>
      <c r="E281" t="s">
        <v>2053</v>
      </c>
      <c r="F281" t="s">
        <v>2053</v>
      </c>
      <c r="G281" t="s">
        <v>2053</v>
      </c>
      <c r="H281" t="s">
        <v>2053</v>
      </c>
      <c r="I281" t="s">
        <v>2053</v>
      </c>
      <c r="J281" t="s">
        <v>2053</v>
      </c>
      <c r="K281" t="s">
        <v>2053</v>
      </c>
      <c r="L281" t="s">
        <v>2053</v>
      </c>
      <c r="M281" t="s">
        <v>2053</v>
      </c>
      <c r="N281" t="s">
        <v>2053</v>
      </c>
      <c r="O281" t="s">
        <v>2053</v>
      </c>
      <c r="P281" t="s">
        <v>2053</v>
      </c>
      <c r="Q281" t="s">
        <v>2053</v>
      </c>
      <c r="R281" t="s">
        <v>2053</v>
      </c>
      <c r="S281" t="s">
        <v>2053</v>
      </c>
      <c r="T281" t="s">
        <v>2053</v>
      </c>
      <c r="U281" t="s">
        <v>2053</v>
      </c>
      <c r="V281" t="s">
        <v>2053</v>
      </c>
      <c r="W281" t="s">
        <v>2053</v>
      </c>
      <c r="X281" t="s">
        <v>2053</v>
      </c>
      <c r="Y281" t="s">
        <v>2053</v>
      </c>
      <c r="Z281" t="s">
        <v>2053</v>
      </c>
      <c r="AA281" t="s">
        <v>2053</v>
      </c>
      <c r="AB281" t="s">
        <v>2053</v>
      </c>
      <c r="AC281" t="s">
        <v>2053</v>
      </c>
      <c r="AD281" t="s">
        <v>2053</v>
      </c>
      <c r="AE281" t="s">
        <v>2053</v>
      </c>
      <c r="AF281" t="s">
        <v>2053</v>
      </c>
      <c r="AG281" t="s">
        <v>2053</v>
      </c>
      <c r="AH281" t="s">
        <v>2053</v>
      </c>
      <c r="AI281" t="s">
        <v>2053</v>
      </c>
      <c r="AJ281" t="s">
        <v>2053</v>
      </c>
      <c r="AK281" t="s">
        <v>2053</v>
      </c>
      <c r="AL281" t="s">
        <v>2053</v>
      </c>
      <c r="AM281" t="s">
        <v>2053</v>
      </c>
      <c r="AN281" t="s">
        <v>2053</v>
      </c>
      <c r="AO281" t="s">
        <v>2053</v>
      </c>
      <c r="AP281" t="s">
        <v>2053</v>
      </c>
      <c r="AQ281" t="s">
        <v>2053</v>
      </c>
      <c r="AR281" t="s">
        <v>2053</v>
      </c>
      <c r="AS281" t="s">
        <v>2053</v>
      </c>
      <c r="AT281" t="s">
        <v>2053</v>
      </c>
      <c r="AU281" t="s">
        <v>2053</v>
      </c>
      <c r="AV281" t="s">
        <v>2053</v>
      </c>
      <c r="AW281" t="s">
        <v>2053</v>
      </c>
      <c r="AX281" t="s">
        <v>2053</v>
      </c>
      <c r="AY281" t="s">
        <v>2053</v>
      </c>
      <c r="AZ281" t="s">
        <v>2053</v>
      </c>
    </row>
    <row r="282" spans="1:52" x14ac:dyDescent="0.2">
      <c r="A282" t="s">
        <v>2053</v>
      </c>
      <c r="B282" t="s">
        <v>2053</v>
      </c>
      <c r="C282" t="s">
        <v>2053</v>
      </c>
      <c r="D282" t="s">
        <v>2053</v>
      </c>
      <c r="E282" t="s">
        <v>2053</v>
      </c>
      <c r="F282" t="s">
        <v>2053</v>
      </c>
      <c r="G282" t="s">
        <v>2053</v>
      </c>
      <c r="H282" t="s">
        <v>2053</v>
      </c>
      <c r="I282" t="s">
        <v>2053</v>
      </c>
      <c r="J282" t="s">
        <v>2053</v>
      </c>
      <c r="K282" t="s">
        <v>2053</v>
      </c>
      <c r="L282" t="s">
        <v>2053</v>
      </c>
      <c r="M282" t="s">
        <v>2053</v>
      </c>
      <c r="N282" t="s">
        <v>2053</v>
      </c>
      <c r="O282" t="s">
        <v>2053</v>
      </c>
      <c r="P282" t="s">
        <v>2053</v>
      </c>
      <c r="Q282" t="s">
        <v>2053</v>
      </c>
      <c r="R282" t="s">
        <v>2053</v>
      </c>
      <c r="S282" t="s">
        <v>2053</v>
      </c>
      <c r="T282" t="s">
        <v>2053</v>
      </c>
      <c r="U282" t="s">
        <v>2053</v>
      </c>
      <c r="V282" t="s">
        <v>2053</v>
      </c>
      <c r="W282" t="s">
        <v>2053</v>
      </c>
      <c r="X282" t="s">
        <v>2053</v>
      </c>
      <c r="Y282" t="s">
        <v>2053</v>
      </c>
      <c r="Z282" t="s">
        <v>2053</v>
      </c>
      <c r="AA282" t="s">
        <v>2053</v>
      </c>
      <c r="AB282" t="s">
        <v>2053</v>
      </c>
      <c r="AC282" t="s">
        <v>2053</v>
      </c>
      <c r="AD282" t="s">
        <v>2053</v>
      </c>
      <c r="AE282" t="s">
        <v>2053</v>
      </c>
      <c r="AF282" t="s">
        <v>2053</v>
      </c>
      <c r="AG282" t="s">
        <v>2053</v>
      </c>
      <c r="AH282" t="s">
        <v>2053</v>
      </c>
      <c r="AI282" t="s">
        <v>2053</v>
      </c>
      <c r="AJ282" t="s">
        <v>2053</v>
      </c>
      <c r="AK282" t="s">
        <v>2053</v>
      </c>
      <c r="AL282" t="s">
        <v>2053</v>
      </c>
      <c r="AM282" t="s">
        <v>2053</v>
      </c>
      <c r="AN282" t="s">
        <v>2053</v>
      </c>
      <c r="AO282" t="s">
        <v>2053</v>
      </c>
      <c r="AP282" t="s">
        <v>2053</v>
      </c>
      <c r="AQ282" t="s">
        <v>2053</v>
      </c>
      <c r="AR282" t="s">
        <v>2053</v>
      </c>
      <c r="AS282" t="s">
        <v>2053</v>
      </c>
      <c r="AT282" t="s">
        <v>2053</v>
      </c>
      <c r="AU282" t="s">
        <v>2053</v>
      </c>
      <c r="AV282" t="s">
        <v>2053</v>
      </c>
      <c r="AW282" t="s">
        <v>2053</v>
      </c>
      <c r="AX282" t="s">
        <v>2053</v>
      </c>
      <c r="AY282" t="s">
        <v>2053</v>
      </c>
      <c r="AZ282" t="s">
        <v>2053</v>
      </c>
    </row>
    <row r="283" spans="1:52" x14ac:dyDescent="0.2">
      <c r="A283" t="s">
        <v>2053</v>
      </c>
      <c r="B283" t="s">
        <v>2053</v>
      </c>
      <c r="C283" t="s">
        <v>2053</v>
      </c>
      <c r="D283" t="s">
        <v>2053</v>
      </c>
      <c r="E283" t="s">
        <v>2053</v>
      </c>
      <c r="F283" t="s">
        <v>2053</v>
      </c>
      <c r="G283" t="s">
        <v>2053</v>
      </c>
      <c r="H283" t="s">
        <v>2053</v>
      </c>
      <c r="I283" t="s">
        <v>2053</v>
      </c>
      <c r="J283" t="s">
        <v>2053</v>
      </c>
      <c r="K283" t="s">
        <v>2053</v>
      </c>
      <c r="L283" t="s">
        <v>2053</v>
      </c>
      <c r="M283" t="s">
        <v>2053</v>
      </c>
      <c r="N283" t="s">
        <v>2053</v>
      </c>
      <c r="O283" t="s">
        <v>2053</v>
      </c>
      <c r="P283" t="s">
        <v>2053</v>
      </c>
      <c r="Q283" t="s">
        <v>2053</v>
      </c>
      <c r="R283" t="s">
        <v>2053</v>
      </c>
      <c r="S283" t="s">
        <v>2053</v>
      </c>
      <c r="T283" t="s">
        <v>2053</v>
      </c>
      <c r="U283" t="s">
        <v>2053</v>
      </c>
      <c r="V283" t="s">
        <v>2053</v>
      </c>
      <c r="W283" t="s">
        <v>2053</v>
      </c>
      <c r="X283" t="s">
        <v>2053</v>
      </c>
      <c r="Y283" t="s">
        <v>2053</v>
      </c>
      <c r="Z283" t="s">
        <v>2053</v>
      </c>
      <c r="AA283" t="s">
        <v>2053</v>
      </c>
      <c r="AB283" t="s">
        <v>2053</v>
      </c>
      <c r="AC283" t="s">
        <v>2053</v>
      </c>
      <c r="AD283" t="s">
        <v>2053</v>
      </c>
      <c r="AE283" t="s">
        <v>2053</v>
      </c>
      <c r="AF283" t="s">
        <v>2053</v>
      </c>
      <c r="AG283" t="s">
        <v>2053</v>
      </c>
      <c r="AH283" t="s">
        <v>2053</v>
      </c>
      <c r="AI283" t="s">
        <v>2053</v>
      </c>
      <c r="AJ283" t="s">
        <v>2053</v>
      </c>
      <c r="AK283" t="s">
        <v>2053</v>
      </c>
      <c r="AL283" t="s">
        <v>2053</v>
      </c>
      <c r="AM283" t="s">
        <v>2053</v>
      </c>
      <c r="AN283" t="s">
        <v>2053</v>
      </c>
      <c r="AO283" t="s">
        <v>2053</v>
      </c>
      <c r="AP283" t="s">
        <v>2053</v>
      </c>
      <c r="AQ283" t="s">
        <v>2053</v>
      </c>
      <c r="AR283" t="s">
        <v>2053</v>
      </c>
      <c r="AS283" t="s">
        <v>2053</v>
      </c>
      <c r="AT283" t="s">
        <v>2053</v>
      </c>
      <c r="AU283" t="s">
        <v>2053</v>
      </c>
      <c r="AV283" t="s">
        <v>2053</v>
      </c>
      <c r="AW283" t="s">
        <v>2053</v>
      </c>
      <c r="AX283" t="s">
        <v>2053</v>
      </c>
      <c r="AY283" t="s">
        <v>2053</v>
      </c>
      <c r="AZ283" t="s">
        <v>2053</v>
      </c>
    </row>
    <row r="284" spans="1:52" x14ac:dyDescent="0.2">
      <c r="A284" t="s">
        <v>2053</v>
      </c>
      <c r="B284" t="s">
        <v>2053</v>
      </c>
      <c r="C284" t="s">
        <v>2053</v>
      </c>
      <c r="D284" t="s">
        <v>2053</v>
      </c>
      <c r="E284" t="s">
        <v>2053</v>
      </c>
      <c r="F284" t="s">
        <v>2053</v>
      </c>
      <c r="G284" t="s">
        <v>2053</v>
      </c>
      <c r="H284" t="s">
        <v>2053</v>
      </c>
      <c r="I284" t="s">
        <v>2053</v>
      </c>
      <c r="J284" t="s">
        <v>2053</v>
      </c>
      <c r="K284" t="s">
        <v>2053</v>
      </c>
      <c r="L284" t="s">
        <v>2053</v>
      </c>
      <c r="M284" t="s">
        <v>2053</v>
      </c>
      <c r="N284" t="s">
        <v>2053</v>
      </c>
      <c r="O284" t="s">
        <v>2053</v>
      </c>
      <c r="P284" t="s">
        <v>2053</v>
      </c>
      <c r="Q284" t="s">
        <v>2053</v>
      </c>
      <c r="R284" t="s">
        <v>2053</v>
      </c>
      <c r="S284" t="s">
        <v>2053</v>
      </c>
      <c r="T284" t="s">
        <v>2053</v>
      </c>
      <c r="U284" t="s">
        <v>2053</v>
      </c>
      <c r="V284" t="s">
        <v>2053</v>
      </c>
      <c r="W284" t="s">
        <v>2053</v>
      </c>
      <c r="X284" t="s">
        <v>2053</v>
      </c>
      <c r="Y284" t="s">
        <v>2053</v>
      </c>
      <c r="Z284" t="s">
        <v>2053</v>
      </c>
      <c r="AA284" t="s">
        <v>2053</v>
      </c>
      <c r="AB284" t="s">
        <v>2053</v>
      </c>
      <c r="AC284" t="s">
        <v>2053</v>
      </c>
      <c r="AD284" t="s">
        <v>2053</v>
      </c>
      <c r="AE284" t="s">
        <v>2053</v>
      </c>
      <c r="AF284" t="s">
        <v>2053</v>
      </c>
      <c r="AG284" t="s">
        <v>2053</v>
      </c>
      <c r="AH284" t="s">
        <v>2053</v>
      </c>
      <c r="AI284" t="s">
        <v>2053</v>
      </c>
      <c r="AJ284" t="s">
        <v>2053</v>
      </c>
      <c r="AK284" t="s">
        <v>2053</v>
      </c>
      <c r="AL284" t="s">
        <v>2053</v>
      </c>
      <c r="AM284" t="s">
        <v>2053</v>
      </c>
      <c r="AN284" t="s">
        <v>2053</v>
      </c>
      <c r="AO284" t="s">
        <v>2053</v>
      </c>
      <c r="AP284" t="s">
        <v>2053</v>
      </c>
      <c r="AQ284" t="s">
        <v>2053</v>
      </c>
      <c r="AR284" t="s">
        <v>2053</v>
      </c>
      <c r="AS284" t="s">
        <v>2053</v>
      </c>
      <c r="AT284" t="s">
        <v>2053</v>
      </c>
      <c r="AU284" t="s">
        <v>2053</v>
      </c>
      <c r="AV284" t="s">
        <v>2053</v>
      </c>
      <c r="AW284" t="s">
        <v>2053</v>
      </c>
      <c r="AX284" t="s">
        <v>2053</v>
      </c>
      <c r="AY284" t="s">
        <v>2053</v>
      </c>
      <c r="AZ284" t="s">
        <v>2053</v>
      </c>
    </row>
    <row r="285" spans="1:52" x14ac:dyDescent="0.2">
      <c r="A285" t="s">
        <v>2053</v>
      </c>
      <c r="B285" t="s">
        <v>2053</v>
      </c>
      <c r="C285" t="s">
        <v>2053</v>
      </c>
      <c r="D285" t="s">
        <v>2053</v>
      </c>
      <c r="E285" t="s">
        <v>2053</v>
      </c>
      <c r="F285" t="s">
        <v>2053</v>
      </c>
      <c r="G285" t="s">
        <v>2053</v>
      </c>
      <c r="H285" t="s">
        <v>2053</v>
      </c>
      <c r="I285" t="s">
        <v>2053</v>
      </c>
      <c r="J285" t="s">
        <v>2053</v>
      </c>
      <c r="K285" t="s">
        <v>2053</v>
      </c>
      <c r="L285" t="s">
        <v>2053</v>
      </c>
      <c r="M285" t="s">
        <v>2053</v>
      </c>
      <c r="N285" t="s">
        <v>2053</v>
      </c>
      <c r="O285" t="s">
        <v>2053</v>
      </c>
      <c r="P285" t="s">
        <v>2053</v>
      </c>
      <c r="Q285" t="s">
        <v>2053</v>
      </c>
      <c r="R285" t="s">
        <v>2053</v>
      </c>
      <c r="S285" t="s">
        <v>2053</v>
      </c>
      <c r="T285" t="s">
        <v>2053</v>
      </c>
      <c r="U285" t="s">
        <v>2053</v>
      </c>
      <c r="V285" t="s">
        <v>2053</v>
      </c>
      <c r="W285" t="s">
        <v>2053</v>
      </c>
      <c r="X285" t="s">
        <v>2053</v>
      </c>
      <c r="Y285" t="s">
        <v>2053</v>
      </c>
      <c r="Z285" t="s">
        <v>2053</v>
      </c>
      <c r="AA285" t="s">
        <v>2053</v>
      </c>
      <c r="AB285" t="s">
        <v>2053</v>
      </c>
      <c r="AC285" t="s">
        <v>2053</v>
      </c>
      <c r="AD285" t="s">
        <v>2053</v>
      </c>
      <c r="AE285" t="s">
        <v>2053</v>
      </c>
      <c r="AF285" t="s">
        <v>2053</v>
      </c>
      <c r="AG285" t="s">
        <v>2053</v>
      </c>
      <c r="AH285" t="s">
        <v>2053</v>
      </c>
      <c r="AI285" t="s">
        <v>2053</v>
      </c>
      <c r="AJ285" t="s">
        <v>2053</v>
      </c>
      <c r="AK285" t="s">
        <v>2053</v>
      </c>
      <c r="AL285" t="s">
        <v>2053</v>
      </c>
      <c r="AM285" t="s">
        <v>2053</v>
      </c>
      <c r="AN285" t="s">
        <v>2053</v>
      </c>
      <c r="AO285" t="s">
        <v>2053</v>
      </c>
      <c r="AP285" t="s">
        <v>2053</v>
      </c>
      <c r="AQ285" t="s">
        <v>2053</v>
      </c>
      <c r="AR285" t="s">
        <v>2053</v>
      </c>
      <c r="AS285" t="s">
        <v>2053</v>
      </c>
      <c r="AT285" t="s">
        <v>2053</v>
      </c>
      <c r="AU285" t="s">
        <v>2053</v>
      </c>
      <c r="AV285" t="s">
        <v>2053</v>
      </c>
      <c r="AW285" t="s">
        <v>2053</v>
      </c>
      <c r="AX285" t="s">
        <v>2053</v>
      </c>
      <c r="AY285" t="s">
        <v>2053</v>
      </c>
      <c r="AZ285" t="s">
        <v>2053</v>
      </c>
    </row>
    <row r="286" spans="1:52" x14ac:dyDescent="0.2">
      <c r="A286" t="s">
        <v>2053</v>
      </c>
      <c r="B286" t="s">
        <v>2053</v>
      </c>
      <c r="C286" t="s">
        <v>2053</v>
      </c>
      <c r="D286" t="s">
        <v>2053</v>
      </c>
      <c r="E286" t="s">
        <v>2053</v>
      </c>
      <c r="F286" t="s">
        <v>2053</v>
      </c>
      <c r="G286" t="s">
        <v>2053</v>
      </c>
      <c r="H286" t="s">
        <v>2053</v>
      </c>
      <c r="I286" t="s">
        <v>2053</v>
      </c>
      <c r="J286" t="s">
        <v>2053</v>
      </c>
      <c r="K286" t="s">
        <v>2053</v>
      </c>
      <c r="L286" t="s">
        <v>2053</v>
      </c>
      <c r="M286" t="s">
        <v>2053</v>
      </c>
      <c r="N286" t="s">
        <v>2053</v>
      </c>
      <c r="O286" t="s">
        <v>2053</v>
      </c>
      <c r="P286" t="s">
        <v>2053</v>
      </c>
      <c r="Q286" t="s">
        <v>2053</v>
      </c>
      <c r="R286" t="s">
        <v>2053</v>
      </c>
      <c r="S286" t="s">
        <v>2053</v>
      </c>
      <c r="T286" t="s">
        <v>2053</v>
      </c>
      <c r="U286" t="s">
        <v>2053</v>
      </c>
      <c r="V286" t="s">
        <v>2053</v>
      </c>
      <c r="W286" t="s">
        <v>2053</v>
      </c>
      <c r="X286" t="s">
        <v>2053</v>
      </c>
      <c r="Y286" t="s">
        <v>2053</v>
      </c>
      <c r="Z286" t="s">
        <v>2053</v>
      </c>
      <c r="AA286" t="s">
        <v>2053</v>
      </c>
      <c r="AB286" t="s">
        <v>2053</v>
      </c>
      <c r="AC286" t="s">
        <v>2053</v>
      </c>
      <c r="AD286" t="s">
        <v>2053</v>
      </c>
      <c r="AE286" t="s">
        <v>2053</v>
      </c>
      <c r="AF286" t="s">
        <v>2053</v>
      </c>
      <c r="AG286" t="s">
        <v>2053</v>
      </c>
      <c r="AH286" t="s">
        <v>2053</v>
      </c>
      <c r="AI286" t="s">
        <v>2053</v>
      </c>
      <c r="AJ286" t="s">
        <v>2053</v>
      </c>
      <c r="AK286" t="s">
        <v>2053</v>
      </c>
      <c r="AL286" t="s">
        <v>2053</v>
      </c>
      <c r="AM286" t="s">
        <v>2053</v>
      </c>
      <c r="AN286" t="s">
        <v>2053</v>
      </c>
      <c r="AO286" t="s">
        <v>2053</v>
      </c>
      <c r="AP286" t="s">
        <v>2053</v>
      </c>
      <c r="AQ286" t="s">
        <v>2053</v>
      </c>
      <c r="AR286" t="s">
        <v>2053</v>
      </c>
      <c r="AS286" t="s">
        <v>2053</v>
      </c>
      <c r="AT286" t="s">
        <v>2053</v>
      </c>
      <c r="AU286" t="s">
        <v>2053</v>
      </c>
      <c r="AV286" t="s">
        <v>2053</v>
      </c>
      <c r="AW286" t="s">
        <v>2053</v>
      </c>
      <c r="AX286" t="s">
        <v>2053</v>
      </c>
      <c r="AY286" t="s">
        <v>2053</v>
      </c>
      <c r="AZ286" t="s">
        <v>2053</v>
      </c>
    </row>
    <row r="287" spans="1:52" x14ac:dyDescent="0.2">
      <c r="A287" t="s">
        <v>2053</v>
      </c>
      <c r="B287" t="s">
        <v>2053</v>
      </c>
      <c r="C287" t="s">
        <v>2053</v>
      </c>
      <c r="D287" t="s">
        <v>2053</v>
      </c>
      <c r="E287" t="s">
        <v>2053</v>
      </c>
      <c r="F287" t="s">
        <v>2053</v>
      </c>
      <c r="G287" t="s">
        <v>2053</v>
      </c>
      <c r="H287" t="s">
        <v>2053</v>
      </c>
      <c r="I287" t="s">
        <v>2053</v>
      </c>
      <c r="J287" t="s">
        <v>2053</v>
      </c>
      <c r="K287" t="s">
        <v>2053</v>
      </c>
      <c r="L287" t="s">
        <v>2053</v>
      </c>
      <c r="M287" t="s">
        <v>2053</v>
      </c>
      <c r="N287" t="s">
        <v>2053</v>
      </c>
      <c r="O287" t="s">
        <v>2053</v>
      </c>
      <c r="P287" t="s">
        <v>2053</v>
      </c>
      <c r="Q287" t="s">
        <v>2053</v>
      </c>
      <c r="R287" t="s">
        <v>2053</v>
      </c>
      <c r="S287" t="s">
        <v>2053</v>
      </c>
      <c r="T287" t="s">
        <v>2053</v>
      </c>
      <c r="U287" t="s">
        <v>2053</v>
      </c>
      <c r="V287" t="s">
        <v>2053</v>
      </c>
      <c r="W287" t="s">
        <v>2053</v>
      </c>
      <c r="X287" t="s">
        <v>2053</v>
      </c>
      <c r="Y287" t="s">
        <v>2053</v>
      </c>
      <c r="Z287" t="s">
        <v>2053</v>
      </c>
      <c r="AA287" t="s">
        <v>2053</v>
      </c>
      <c r="AB287" t="s">
        <v>2053</v>
      </c>
      <c r="AC287" t="s">
        <v>2053</v>
      </c>
      <c r="AD287" t="s">
        <v>2053</v>
      </c>
      <c r="AE287" t="s">
        <v>2053</v>
      </c>
      <c r="AF287" t="s">
        <v>2053</v>
      </c>
      <c r="AG287" t="s">
        <v>2053</v>
      </c>
      <c r="AH287" t="s">
        <v>2053</v>
      </c>
      <c r="AI287" t="s">
        <v>2053</v>
      </c>
      <c r="AJ287" t="s">
        <v>2053</v>
      </c>
      <c r="AK287" t="s">
        <v>2053</v>
      </c>
      <c r="AL287" t="s">
        <v>2053</v>
      </c>
      <c r="AM287" t="s">
        <v>2053</v>
      </c>
      <c r="AN287" t="s">
        <v>2053</v>
      </c>
      <c r="AO287" t="s">
        <v>2053</v>
      </c>
      <c r="AP287" t="s">
        <v>2053</v>
      </c>
      <c r="AQ287" t="s">
        <v>2053</v>
      </c>
      <c r="AR287" t="s">
        <v>2053</v>
      </c>
      <c r="AS287" t="s">
        <v>2053</v>
      </c>
      <c r="AT287" t="s">
        <v>2053</v>
      </c>
      <c r="AU287" t="s">
        <v>2053</v>
      </c>
      <c r="AV287" t="s">
        <v>2053</v>
      </c>
      <c r="AW287" t="s">
        <v>2053</v>
      </c>
      <c r="AX287" t="s">
        <v>2053</v>
      </c>
      <c r="AY287" t="s">
        <v>2053</v>
      </c>
      <c r="AZ287" t="s">
        <v>2053</v>
      </c>
    </row>
    <row r="288" spans="1:52" x14ac:dyDescent="0.2">
      <c r="A288" t="s">
        <v>2053</v>
      </c>
      <c r="B288" t="s">
        <v>2053</v>
      </c>
      <c r="C288" t="s">
        <v>2053</v>
      </c>
      <c r="D288" t="s">
        <v>2053</v>
      </c>
      <c r="E288" t="s">
        <v>2053</v>
      </c>
      <c r="F288" t="s">
        <v>2053</v>
      </c>
      <c r="G288" t="s">
        <v>2053</v>
      </c>
      <c r="H288" t="s">
        <v>2053</v>
      </c>
      <c r="I288" t="s">
        <v>2053</v>
      </c>
      <c r="J288" t="s">
        <v>2053</v>
      </c>
      <c r="K288" t="s">
        <v>2053</v>
      </c>
      <c r="L288" t="s">
        <v>2053</v>
      </c>
      <c r="M288" t="s">
        <v>2053</v>
      </c>
      <c r="N288" t="s">
        <v>2053</v>
      </c>
      <c r="O288" t="s">
        <v>2053</v>
      </c>
      <c r="P288" t="s">
        <v>2053</v>
      </c>
      <c r="Q288" t="s">
        <v>2053</v>
      </c>
      <c r="R288" t="s">
        <v>2053</v>
      </c>
      <c r="S288" t="s">
        <v>2053</v>
      </c>
      <c r="T288" t="s">
        <v>2053</v>
      </c>
      <c r="U288" t="s">
        <v>2053</v>
      </c>
      <c r="V288" t="s">
        <v>2053</v>
      </c>
      <c r="W288" t="s">
        <v>2053</v>
      </c>
      <c r="X288" t="s">
        <v>2053</v>
      </c>
      <c r="Y288" t="s">
        <v>2053</v>
      </c>
      <c r="Z288" t="s">
        <v>2053</v>
      </c>
      <c r="AA288" t="s">
        <v>2053</v>
      </c>
      <c r="AB288" t="s">
        <v>2053</v>
      </c>
      <c r="AC288" t="s">
        <v>2053</v>
      </c>
      <c r="AD288" t="s">
        <v>2053</v>
      </c>
      <c r="AE288" t="s">
        <v>2053</v>
      </c>
      <c r="AF288" t="s">
        <v>2053</v>
      </c>
      <c r="AG288" t="s">
        <v>2053</v>
      </c>
      <c r="AH288" t="s">
        <v>2053</v>
      </c>
      <c r="AI288" t="s">
        <v>2053</v>
      </c>
      <c r="AJ288" t="s">
        <v>2053</v>
      </c>
      <c r="AK288" t="s">
        <v>2053</v>
      </c>
      <c r="AL288" t="s">
        <v>2053</v>
      </c>
      <c r="AM288" t="s">
        <v>2053</v>
      </c>
      <c r="AN288" t="s">
        <v>2053</v>
      </c>
      <c r="AO288" t="s">
        <v>2053</v>
      </c>
      <c r="AP288" t="s">
        <v>2053</v>
      </c>
      <c r="AQ288" t="s">
        <v>2053</v>
      </c>
      <c r="AR288" t="s">
        <v>2053</v>
      </c>
      <c r="AS288" t="s">
        <v>2053</v>
      </c>
      <c r="AT288" t="s">
        <v>2053</v>
      </c>
      <c r="AU288" t="s">
        <v>2053</v>
      </c>
      <c r="AV288" t="s">
        <v>2053</v>
      </c>
      <c r="AW288" t="s">
        <v>2053</v>
      </c>
      <c r="AX288" t="s">
        <v>2053</v>
      </c>
      <c r="AY288" t="s">
        <v>2053</v>
      </c>
      <c r="AZ288" t="s">
        <v>2053</v>
      </c>
    </row>
    <row r="289" spans="1:52" x14ac:dyDescent="0.2">
      <c r="A289" t="s">
        <v>2053</v>
      </c>
      <c r="B289" t="s">
        <v>2053</v>
      </c>
      <c r="C289" t="s">
        <v>2053</v>
      </c>
      <c r="D289" t="s">
        <v>2053</v>
      </c>
      <c r="E289" t="s">
        <v>2053</v>
      </c>
      <c r="F289" t="s">
        <v>2053</v>
      </c>
      <c r="G289" t="s">
        <v>2053</v>
      </c>
      <c r="H289" t="s">
        <v>2053</v>
      </c>
      <c r="I289" t="s">
        <v>2053</v>
      </c>
      <c r="J289" t="s">
        <v>2053</v>
      </c>
      <c r="K289" t="s">
        <v>2053</v>
      </c>
      <c r="L289" t="s">
        <v>2053</v>
      </c>
      <c r="M289" t="s">
        <v>2053</v>
      </c>
      <c r="N289" t="s">
        <v>2053</v>
      </c>
      <c r="O289" t="s">
        <v>2053</v>
      </c>
      <c r="P289" t="s">
        <v>2053</v>
      </c>
      <c r="Q289" t="s">
        <v>2053</v>
      </c>
      <c r="R289" t="s">
        <v>2053</v>
      </c>
      <c r="S289" t="s">
        <v>2053</v>
      </c>
      <c r="T289" t="s">
        <v>2053</v>
      </c>
      <c r="U289" t="s">
        <v>2053</v>
      </c>
      <c r="V289" t="s">
        <v>2053</v>
      </c>
      <c r="W289" t="s">
        <v>2053</v>
      </c>
      <c r="X289" t="s">
        <v>2053</v>
      </c>
      <c r="Y289" t="s">
        <v>2053</v>
      </c>
      <c r="Z289" t="s">
        <v>2053</v>
      </c>
      <c r="AA289" t="s">
        <v>2053</v>
      </c>
      <c r="AB289" t="s">
        <v>2053</v>
      </c>
      <c r="AC289" t="s">
        <v>2053</v>
      </c>
      <c r="AD289" t="s">
        <v>2053</v>
      </c>
      <c r="AE289" t="s">
        <v>2053</v>
      </c>
      <c r="AF289" t="s">
        <v>2053</v>
      </c>
      <c r="AG289" t="s">
        <v>2053</v>
      </c>
      <c r="AH289" t="s">
        <v>2053</v>
      </c>
      <c r="AI289" t="s">
        <v>2053</v>
      </c>
      <c r="AJ289" t="s">
        <v>2053</v>
      </c>
      <c r="AK289" t="s">
        <v>2053</v>
      </c>
      <c r="AL289" t="s">
        <v>2053</v>
      </c>
      <c r="AM289" t="s">
        <v>2053</v>
      </c>
      <c r="AN289" t="s">
        <v>2053</v>
      </c>
      <c r="AO289" t="s">
        <v>2053</v>
      </c>
      <c r="AP289" t="s">
        <v>2053</v>
      </c>
      <c r="AQ289" t="s">
        <v>2053</v>
      </c>
      <c r="AR289" t="s">
        <v>2053</v>
      </c>
      <c r="AS289" t="s">
        <v>2053</v>
      </c>
      <c r="AT289" t="s">
        <v>2053</v>
      </c>
      <c r="AU289" t="s">
        <v>2053</v>
      </c>
      <c r="AV289" t="s">
        <v>2053</v>
      </c>
      <c r="AW289" t="s">
        <v>2053</v>
      </c>
      <c r="AX289" t="s">
        <v>2053</v>
      </c>
      <c r="AY289" t="s">
        <v>2053</v>
      </c>
      <c r="AZ289" t="s">
        <v>2053</v>
      </c>
    </row>
    <row r="290" spans="1:52" x14ac:dyDescent="0.2">
      <c r="A290" t="s">
        <v>2053</v>
      </c>
      <c r="B290" t="s">
        <v>2053</v>
      </c>
      <c r="C290" t="s">
        <v>2053</v>
      </c>
      <c r="D290" t="s">
        <v>2053</v>
      </c>
      <c r="E290" t="s">
        <v>2053</v>
      </c>
      <c r="F290" t="s">
        <v>2053</v>
      </c>
      <c r="G290" t="s">
        <v>2053</v>
      </c>
      <c r="H290" t="s">
        <v>2053</v>
      </c>
      <c r="I290" t="s">
        <v>2053</v>
      </c>
      <c r="J290" t="s">
        <v>2053</v>
      </c>
      <c r="K290" t="s">
        <v>2053</v>
      </c>
      <c r="L290" t="s">
        <v>2053</v>
      </c>
      <c r="M290" t="s">
        <v>2053</v>
      </c>
      <c r="N290" t="s">
        <v>2053</v>
      </c>
      <c r="O290" t="s">
        <v>2053</v>
      </c>
      <c r="P290" t="s">
        <v>2053</v>
      </c>
      <c r="Q290" t="s">
        <v>2053</v>
      </c>
      <c r="R290" t="s">
        <v>2053</v>
      </c>
      <c r="S290" t="s">
        <v>2053</v>
      </c>
      <c r="T290" t="s">
        <v>2053</v>
      </c>
      <c r="U290" t="s">
        <v>2053</v>
      </c>
      <c r="V290" t="s">
        <v>2053</v>
      </c>
      <c r="W290" t="s">
        <v>2053</v>
      </c>
      <c r="X290" t="s">
        <v>2053</v>
      </c>
      <c r="Y290" t="s">
        <v>2053</v>
      </c>
      <c r="Z290" t="s">
        <v>2053</v>
      </c>
      <c r="AA290" t="s">
        <v>2053</v>
      </c>
      <c r="AB290" t="s">
        <v>2053</v>
      </c>
      <c r="AC290" t="s">
        <v>2053</v>
      </c>
      <c r="AD290" t="s">
        <v>2053</v>
      </c>
      <c r="AE290" t="s">
        <v>2053</v>
      </c>
      <c r="AF290" t="s">
        <v>2053</v>
      </c>
      <c r="AG290" t="s">
        <v>2053</v>
      </c>
      <c r="AH290" t="s">
        <v>2053</v>
      </c>
      <c r="AI290" t="s">
        <v>2053</v>
      </c>
      <c r="AJ290" t="s">
        <v>2053</v>
      </c>
      <c r="AK290" t="s">
        <v>2053</v>
      </c>
      <c r="AL290" t="s">
        <v>2053</v>
      </c>
      <c r="AM290" t="s">
        <v>2053</v>
      </c>
      <c r="AN290" t="s">
        <v>2053</v>
      </c>
      <c r="AO290" t="s">
        <v>2053</v>
      </c>
      <c r="AP290" t="s">
        <v>2053</v>
      </c>
      <c r="AQ290" t="s">
        <v>2053</v>
      </c>
      <c r="AR290" t="s">
        <v>2053</v>
      </c>
      <c r="AS290" t="s">
        <v>2053</v>
      </c>
      <c r="AT290" t="s">
        <v>2053</v>
      </c>
      <c r="AU290" t="s">
        <v>2053</v>
      </c>
      <c r="AV290" t="s">
        <v>2053</v>
      </c>
      <c r="AW290" t="s">
        <v>2053</v>
      </c>
      <c r="AX290" t="s">
        <v>2053</v>
      </c>
      <c r="AY290" t="s">
        <v>2053</v>
      </c>
      <c r="AZ290" t="s">
        <v>2053</v>
      </c>
    </row>
    <row r="291" spans="1:52" x14ac:dyDescent="0.2">
      <c r="A291" t="s">
        <v>2053</v>
      </c>
      <c r="B291" t="s">
        <v>2053</v>
      </c>
      <c r="C291" t="s">
        <v>2053</v>
      </c>
      <c r="D291" t="s">
        <v>2053</v>
      </c>
      <c r="E291" t="s">
        <v>2053</v>
      </c>
      <c r="F291" t="s">
        <v>2053</v>
      </c>
      <c r="G291" t="s">
        <v>2053</v>
      </c>
      <c r="H291" t="s">
        <v>2053</v>
      </c>
      <c r="I291" t="s">
        <v>2053</v>
      </c>
      <c r="J291" t="s">
        <v>2053</v>
      </c>
      <c r="K291" t="s">
        <v>2053</v>
      </c>
      <c r="L291" t="s">
        <v>2053</v>
      </c>
      <c r="M291" t="s">
        <v>2053</v>
      </c>
      <c r="N291" t="s">
        <v>2053</v>
      </c>
      <c r="O291" t="s">
        <v>2053</v>
      </c>
      <c r="P291" t="s">
        <v>2053</v>
      </c>
      <c r="Q291" t="s">
        <v>2053</v>
      </c>
      <c r="R291" t="s">
        <v>2053</v>
      </c>
      <c r="S291" t="s">
        <v>2053</v>
      </c>
      <c r="T291" t="s">
        <v>2053</v>
      </c>
      <c r="U291" t="s">
        <v>2053</v>
      </c>
      <c r="V291" t="s">
        <v>2053</v>
      </c>
      <c r="W291" t="s">
        <v>2053</v>
      </c>
      <c r="X291" t="s">
        <v>2053</v>
      </c>
      <c r="Y291" t="s">
        <v>2053</v>
      </c>
      <c r="Z291" t="s">
        <v>2053</v>
      </c>
      <c r="AA291" t="s">
        <v>2053</v>
      </c>
      <c r="AB291" t="s">
        <v>2053</v>
      </c>
      <c r="AC291" t="s">
        <v>2053</v>
      </c>
      <c r="AD291" t="s">
        <v>2053</v>
      </c>
      <c r="AE291" t="s">
        <v>2053</v>
      </c>
      <c r="AF291" t="s">
        <v>2053</v>
      </c>
      <c r="AG291" t="s">
        <v>2053</v>
      </c>
      <c r="AH291" t="s">
        <v>2053</v>
      </c>
      <c r="AI291" t="s">
        <v>2053</v>
      </c>
      <c r="AJ291" t="s">
        <v>2053</v>
      </c>
      <c r="AK291" t="s">
        <v>2053</v>
      </c>
      <c r="AL291" t="s">
        <v>2053</v>
      </c>
      <c r="AM291" t="s">
        <v>2053</v>
      </c>
      <c r="AN291" t="s">
        <v>2053</v>
      </c>
      <c r="AO291" t="s">
        <v>2053</v>
      </c>
      <c r="AP291" t="s">
        <v>2053</v>
      </c>
      <c r="AQ291" t="s">
        <v>2053</v>
      </c>
      <c r="AR291" t="s">
        <v>2053</v>
      </c>
      <c r="AS291" t="s">
        <v>2053</v>
      </c>
      <c r="AT291" t="s">
        <v>2053</v>
      </c>
      <c r="AU291" t="s">
        <v>2053</v>
      </c>
      <c r="AV291" t="s">
        <v>2053</v>
      </c>
      <c r="AW291" t="s">
        <v>2053</v>
      </c>
      <c r="AX291" t="s">
        <v>2053</v>
      </c>
      <c r="AY291" t="s">
        <v>2053</v>
      </c>
      <c r="AZ291" t="s">
        <v>2053</v>
      </c>
    </row>
    <row r="292" spans="1:52" x14ac:dyDescent="0.2">
      <c r="A292" t="s">
        <v>2053</v>
      </c>
      <c r="B292" t="s">
        <v>2053</v>
      </c>
      <c r="C292" t="s">
        <v>2053</v>
      </c>
      <c r="D292" t="s">
        <v>2053</v>
      </c>
      <c r="E292" t="s">
        <v>2053</v>
      </c>
      <c r="F292" t="s">
        <v>2053</v>
      </c>
      <c r="G292" t="s">
        <v>2053</v>
      </c>
      <c r="H292" t="s">
        <v>2053</v>
      </c>
      <c r="I292" t="s">
        <v>2053</v>
      </c>
      <c r="J292" t="s">
        <v>2053</v>
      </c>
      <c r="K292" t="s">
        <v>2053</v>
      </c>
      <c r="L292" t="s">
        <v>2053</v>
      </c>
      <c r="M292" t="s">
        <v>2053</v>
      </c>
      <c r="N292" t="s">
        <v>2053</v>
      </c>
      <c r="O292" t="s">
        <v>2053</v>
      </c>
      <c r="P292" t="s">
        <v>2053</v>
      </c>
      <c r="Q292" t="s">
        <v>2053</v>
      </c>
      <c r="R292" t="s">
        <v>2053</v>
      </c>
      <c r="S292" t="s">
        <v>2053</v>
      </c>
      <c r="T292" t="s">
        <v>2053</v>
      </c>
      <c r="U292" t="s">
        <v>2053</v>
      </c>
      <c r="V292" t="s">
        <v>2053</v>
      </c>
      <c r="W292" t="s">
        <v>2053</v>
      </c>
      <c r="X292" t="s">
        <v>2053</v>
      </c>
      <c r="Y292" t="s">
        <v>2053</v>
      </c>
      <c r="Z292" t="s">
        <v>2053</v>
      </c>
      <c r="AA292" t="s">
        <v>2053</v>
      </c>
      <c r="AB292" t="s">
        <v>2053</v>
      </c>
      <c r="AC292" t="s">
        <v>2053</v>
      </c>
      <c r="AD292" t="s">
        <v>2053</v>
      </c>
      <c r="AE292" t="s">
        <v>2053</v>
      </c>
      <c r="AF292" t="s">
        <v>2053</v>
      </c>
      <c r="AG292" t="s">
        <v>2053</v>
      </c>
      <c r="AH292" t="s">
        <v>2053</v>
      </c>
      <c r="AI292" t="s">
        <v>2053</v>
      </c>
      <c r="AJ292" t="s">
        <v>2053</v>
      </c>
      <c r="AK292" t="s">
        <v>2053</v>
      </c>
      <c r="AL292" t="s">
        <v>2053</v>
      </c>
      <c r="AM292" t="s">
        <v>2053</v>
      </c>
      <c r="AN292" t="s">
        <v>2053</v>
      </c>
      <c r="AO292" t="s">
        <v>2053</v>
      </c>
      <c r="AP292" t="s">
        <v>2053</v>
      </c>
      <c r="AQ292" t="s">
        <v>2053</v>
      </c>
      <c r="AR292" t="s">
        <v>2053</v>
      </c>
      <c r="AS292" t="s">
        <v>2053</v>
      </c>
      <c r="AT292" t="s">
        <v>2053</v>
      </c>
      <c r="AU292" t="s">
        <v>2053</v>
      </c>
      <c r="AV292" t="s">
        <v>2053</v>
      </c>
      <c r="AW292" t="s">
        <v>2053</v>
      </c>
      <c r="AX292" t="s">
        <v>2053</v>
      </c>
      <c r="AY292" t="s">
        <v>2053</v>
      </c>
      <c r="AZ292" t="s">
        <v>2053</v>
      </c>
    </row>
    <row r="293" spans="1:52" x14ac:dyDescent="0.2">
      <c r="A293" t="s">
        <v>2053</v>
      </c>
      <c r="B293" t="s">
        <v>2053</v>
      </c>
      <c r="C293" t="s">
        <v>2053</v>
      </c>
      <c r="D293" t="s">
        <v>2053</v>
      </c>
      <c r="E293" t="s">
        <v>2053</v>
      </c>
      <c r="F293" t="s">
        <v>2053</v>
      </c>
      <c r="G293" t="s">
        <v>2053</v>
      </c>
      <c r="H293" t="s">
        <v>2053</v>
      </c>
      <c r="I293" t="s">
        <v>2053</v>
      </c>
      <c r="J293" t="s">
        <v>2053</v>
      </c>
      <c r="K293" t="s">
        <v>2053</v>
      </c>
      <c r="L293" t="s">
        <v>2053</v>
      </c>
      <c r="M293" t="s">
        <v>2053</v>
      </c>
      <c r="N293" t="s">
        <v>2053</v>
      </c>
      <c r="O293" t="s">
        <v>2053</v>
      </c>
      <c r="P293" t="s">
        <v>2053</v>
      </c>
      <c r="Q293" t="s">
        <v>2053</v>
      </c>
      <c r="R293" t="s">
        <v>2053</v>
      </c>
      <c r="S293" t="s">
        <v>2053</v>
      </c>
      <c r="T293" t="s">
        <v>2053</v>
      </c>
      <c r="U293" t="s">
        <v>2053</v>
      </c>
      <c r="V293" t="s">
        <v>2053</v>
      </c>
      <c r="W293" t="s">
        <v>2053</v>
      </c>
      <c r="X293" t="s">
        <v>2053</v>
      </c>
      <c r="Y293" t="s">
        <v>2053</v>
      </c>
      <c r="Z293" t="s">
        <v>2053</v>
      </c>
      <c r="AA293" t="s">
        <v>2053</v>
      </c>
      <c r="AB293" t="s">
        <v>2053</v>
      </c>
      <c r="AC293" t="s">
        <v>2053</v>
      </c>
      <c r="AD293" t="s">
        <v>2053</v>
      </c>
      <c r="AE293" t="s">
        <v>2053</v>
      </c>
      <c r="AF293" t="s">
        <v>2053</v>
      </c>
      <c r="AG293" t="s">
        <v>2053</v>
      </c>
      <c r="AH293" t="s">
        <v>2053</v>
      </c>
      <c r="AI293" t="s">
        <v>2053</v>
      </c>
      <c r="AJ293" t="s">
        <v>2053</v>
      </c>
      <c r="AK293" t="s">
        <v>2053</v>
      </c>
      <c r="AL293" t="s">
        <v>2053</v>
      </c>
      <c r="AM293" t="s">
        <v>2053</v>
      </c>
      <c r="AN293" t="s">
        <v>2053</v>
      </c>
      <c r="AO293" t="s">
        <v>2053</v>
      </c>
      <c r="AP293" t="s">
        <v>2053</v>
      </c>
      <c r="AQ293" t="s">
        <v>2053</v>
      </c>
      <c r="AR293" t="s">
        <v>2053</v>
      </c>
      <c r="AS293" t="s">
        <v>2053</v>
      </c>
      <c r="AT293" t="s">
        <v>2053</v>
      </c>
      <c r="AU293" t="s">
        <v>2053</v>
      </c>
      <c r="AV293" t="s">
        <v>2053</v>
      </c>
      <c r="AW293" t="s">
        <v>2053</v>
      </c>
      <c r="AX293" t="s">
        <v>2053</v>
      </c>
      <c r="AY293" t="s">
        <v>2053</v>
      </c>
      <c r="AZ293" t="s">
        <v>2053</v>
      </c>
    </row>
    <row r="294" spans="1:52" x14ac:dyDescent="0.2">
      <c r="A294" t="s">
        <v>2053</v>
      </c>
      <c r="B294" t="s">
        <v>2053</v>
      </c>
      <c r="C294" t="s">
        <v>2053</v>
      </c>
      <c r="D294" t="s">
        <v>2053</v>
      </c>
      <c r="E294" t="s">
        <v>2053</v>
      </c>
      <c r="F294" t="s">
        <v>2053</v>
      </c>
      <c r="G294" t="s">
        <v>2053</v>
      </c>
      <c r="H294" t="s">
        <v>2053</v>
      </c>
      <c r="I294" t="s">
        <v>2053</v>
      </c>
      <c r="J294" t="s">
        <v>2053</v>
      </c>
      <c r="K294" t="s">
        <v>2053</v>
      </c>
      <c r="L294" t="s">
        <v>2053</v>
      </c>
      <c r="M294" t="s">
        <v>2053</v>
      </c>
      <c r="N294" t="s">
        <v>2053</v>
      </c>
      <c r="O294" t="s">
        <v>2053</v>
      </c>
      <c r="P294" t="s">
        <v>2053</v>
      </c>
      <c r="Q294" t="s">
        <v>2053</v>
      </c>
      <c r="R294" t="s">
        <v>2053</v>
      </c>
      <c r="S294" t="s">
        <v>2053</v>
      </c>
      <c r="T294" t="s">
        <v>2053</v>
      </c>
      <c r="U294" t="s">
        <v>2053</v>
      </c>
      <c r="V294" t="s">
        <v>2053</v>
      </c>
      <c r="W294" t="s">
        <v>2053</v>
      </c>
      <c r="X294" t="s">
        <v>2053</v>
      </c>
      <c r="Y294" t="s">
        <v>2053</v>
      </c>
      <c r="Z294" t="s">
        <v>2053</v>
      </c>
      <c r="AA294" t="s">
        <v>2053</v>
      </c>
      <c r="AB294" t="s">
        <v>2053</v>
      </c>
      <c r="AC294" t="s">
        <v>2053</v>
      </c>
      <c r="AD294" t="s">
        <v>2053</v>
      </c>
      <c r="AE294" t="s">
        <v>2053</v>
      </c>
      <c r="AF294" t="s">
        <v>2053</v>
      </c>
      <c r="AG294" t="s">
        <v>2053</v>
      </c>
      <c r="AH294" t="s">
        <v>2053</v>
      </c>
      <c r="AI294" t="s">
        <v>2053</v>
      </c>
      <c r="AJ294" t="s">
        <v>2053</v>
      </c>
      <c r="AK294" t="s">
        <v>2053</v>
      </c>
      <c r="AL294" t="s">
        <v>2053</v>
      </c>
      <c r="AM294" t="s">
        <v>2053</v>
      </c>
      <c r="AN294" t="s">
        <v>2053</v>
      </c>
      <c r="AO294" t="s">
        <v>2053</v>
      </c>
      <c r="AP294" t="s">
        <v>2053</v>
      </c>
      <c r="AQ294" t="s">
        <v>2053</v>
      </c>
      <c r="AR294" t="s">
        <v>2053</v>
      </c>
      <c r="AS294" t="s">
        <v>2053</v>
      </c>
      <c r="AT294" t="s">
        <v>2053</v>
      </c>
      <c r="AU294" t="s">
        <v>2053</v>
      </c>
      <c r="AV294" t="s">
        <v>2053</v>
      </c>
      <c r="AW294" t="s">
        <v>2053</v>
      </c>
      <c r="AX294" t="s">
        <v>2053</v>
      </c>
      <c r="AY294" t="s">
        <v>2053</v>
      </c>
      <c r="AZ294" t="s">
        <v>2053</v>
      </c>
    </row>
    <row r="295" spans="1:52" x14ac:dyDescent="0.2">
      <c r="A295" t="s">
        <v>2053</v>
      </c>
      <c r="B295" t="s">
        <v>2053</v>
      </c>
      <c r="C295" t="s">
        <v>2053</v>
      </c>
      <c r="D295" t="s">
        <v>2053</v>
      </c>
      <c r="E295" t="s">
        <v>2053</v>
      </c>
      <c r="F295" t="s">
        <v>2053</v>
      </c>
      <c r="G295" t="s">
        <v>2053</v>
      </c>
      <c r="H295" t="s">
        <v>2053</v>
      </c>
      <c r="I295" t="s">
        <v>2053</v>
      </c>
      <c r="J295" t="s">
        <v>2053</v>
      </c>
      <c r="K295" t="s">
        <v>2053</v>
      </c>
      <c r="L295" t="s">
        <v>2053</v>
      </c>
      <c r="M295" t="s">
        <v>2053</v>
      </c>
      <c r="N295" t="s">
        <v>2053</v>
      </c>
      <c r="O295" t="s">
        <v>2053</v>
      </c>
      <c r="P295" t="s">
        <v>2053</v>
      </c>
      <c r="Q295" t="s">
        <v>2053</v>
      </c>
      <c r="R295" t="s">
        <v>2053</v>
      </c>
      <c r="S295" t="s">
        <v>2053</v>
      </c>
      <c r="T295" t="s">
        <v>2053</v>
      </c>
      <c r="U295" t="s">
        <v>2053</v>
      </c>
      <c r="V295" t="s">
        <v>2053</v>
      </c>
      <c r="W295" t="s">
        <v>2053</v>
      </c>
      <c r="X295" t="s">
        <v>2053</v>
      </c>
      <c r="Y295" t="s">
        <v>2053</v>
      </c>
      <c r="Z295" t="s">
        <v>2053</v>
      </c>
      <c r="AA295" t="s">
        <v>2053</v>
      </c>
      <c r="AB295" t="s">
        <v>2053</v>
      </c>
      <c r="AC295" t="s">
        <v>2053</v>
      </c>
      <c r="AD295" t="s">
        <v>2053</v>
      </c>
      <c r="AE295" t="s">
        <v>2053</v>
      </c>
      <c r="AF295" t="s">
        <v>2053</v>
      </c>
      <c r="AG295" t="s">
        <v>2053</v>
      </c>
      <c r="AH295" t="s">
        <v>2053</v>
      </c>
      <c r="AI295" t="s">
        <v>2053</v>
      </c>
      <c r="AJ295" t="s">
        <v>2053</v>
      </c>
      <c r="AK295" t="s">
        <v>2053</v>
      </c>
      <c r="AL295" t="s">
        <v>2053</v>
      </c>
      <c r="AM295" t="s">
        <v>2053</v>
      </c>
      <c r="AN295" t="s">
        <v>2053</v>
      </c>
      <c r="AO295" t="s">
        <v>2053</v>
      </c>
      <c r="AP295" t="s">
        <v>2053</v>
      </c>
      <c r="AQ295" t="s">
        <v>2053</v>
      </c>
      <c r="AR295" t="s">
        <v>2053</v>
      </c>
      <c r="AS295" t="s">
        <v>2053</v>
      </c>
      <c r="AT295" t="s">
        <v>2053</v>
      </c>
      <c r="AU295" t="s">
        <v>2053</v>
      </c>
      <c r="AV295" t="s">
        <v>2053</v>
      </c>
      <c r="AW295" t="s">
        <v>2053</v>
      </c>
      <c r="AX295" t="s">
        <v>2053</v>
      </c>
      <c r="AY295" t="s">
        <v>2053</v>
      </c>
      <c r="AZ295" t="s">
        <v>2053</v>
      </c>
    </row>
    <row r="296" spans="1:52" x14ac:dyDescent="0.2">
      <c r="A296" t="s">
        <v>2053</v>
      </c>
      <c r="B296" t="s">
        <v>2053</v>
      </c>
      <c r="C296" t="s">
        <v>2053</v>
      </c>
      <c r="D296" t="s">
        <v>2053</v>
      </c>
      <c r="E296" t="s">
        <v>2053</v>
      </c>
      <c r="F296" t="s">
        <v>2053</v>
      </c>
      <c r="G296" t="s">
        <v>2053</v>
      </c>
      <c r="H296" t="s">
        <v>2053</v>
      </c>
      <c r="I296" t="s">
        <v>2053</v>
      </c>
      <c r="J296" t="s">
        <v>2053</v>
      </c>
      <c r="K296" t="s">
        <v>2053</v>
      </c>
      <c r="L296" t="s">
        <v>2053</v>
      </c>
      <c r="M296" t="s">
        <v>2053</v>
      </c>
      <c r="N296" t="s">
        <v>2053</v>
      </c>
      <c r="O296" t="s">
        <v>2053</v>
      </c>
      <c r="P296" t="s">
        <v>2053</v>
      </c>
      <c r="Q296" t="s">
        <v>2053</v>
      </c>
      <c r="R296" t="s">
        <v>2053</v>
      </c>
      <c r="S296" t="s">
        <v>2053</v>
      </c>
      <c r="T296" t="s">
        <v>2053</v>
      </c>
      <c r="U296" t="s">
        <v>2053</v>
      </c>
      <c r="V296" t="s">
        <v>2053</v>
      </c>
      <c r="W296" t="s">
        <v>2053</v>
      </c>
      <c r="X296" t="s">
        <v>2053</v>
      </c>
      <c r="Y296" t="s">
        <v>2053</v>
      </c>
      <c r="Z296" t="s">
        <v>2053</v>
      </c>
      <c r="AA296" t="s">
        <v>2053</v>
      </c>
      <c r="AB296" t="s">
        <v>2053</v>
      </c>
      <c r="AC296" t="s">
        <v>2053</v>
      </c>
      <c r="AD296" t="s">
        <v>2053</v>
      </c>
      <c r="AE296" t="s">
        <v>2053</v>
      </c>
      <c r="AF296" t="s">
        <v>2053</v>
      </c>
      <c r="AG296" t="s">
        <v>2053</v>
      </c>
      <c r="AH296" t="s">
        <v>2053</v>
      </c>
      <c r="AI296" t="s">
        <v>2053</v>
      </c>
      <c r="AJ296" t="s">
        <v>2053</v>
      </c>
      <c r="AK296" t="s">
        <v>2053</v>
      </c>
      <c r="AL296" t="s">
        <v>2053</v>
      </c>
      <c r="AM296" t="s">
        <v>2053</v>
      </c>
      <c r="AN296" t="s">
        <v>2053</v>
      </c>
      <c r="AO296" t="s">
        <v>2053</v>
      </c>
      <c r="AP296" t="s">
        <v>2053</v>
      </c>
      <c r="AQ296" t="s">
        <v>2053</v>
      </c>
      <c r="AR296" t="s">
        <v>2053</v>
      </c>
      <c r="AS296" t="s">
        <v>2053</v>
      </c>
      <c r="AT296" t="s">
        <v>2053</v>
      </c>
      <c r="AU296" t="s">
        <v>2053</v>
      </c>
      <c r="AV296" t="s">
        <v>2053</v>
      </c>
      <c r="AW296" t="s">
        <v>2053</v>
      </c>
      <c r="AX296" t="s">
        <v>2053</v>
      </c>
      <c r="AY296" t="s">
        <v>2053</v>
      </c>
      <c r="AZ296" t="s">
        <v>2053</v>
      </c>
    </row>
    <row r="297" spans="1:52" x14ac:dyDescent="0.2">
      <c r="A297" t="s">
        <v>2053</v>
      </c>
      <c r="B297" t="s">
        <v>2053</v>
      </c>
      <c r="C297" t="s">
        <v>2053</v>
      </c>
      <c r="D297" t="s">
        <v>2053</v>
      </c>
      <c r="E297" t="s">
        <v>2053</v>
      </c>
      <c r="F297" t="s">
        <v>2053</v>
      </c>
      <c r="G297" t="s">
        <v>2053</v>
      </c>
      <c r="H297" t="s">
        <v>2053</v>
      </c>
      <c r="I297" t="s">
        <v>2053</v>
      </c>
      <c r="J297" t="s">
        <v>2053</v>
      </c>
      <c r="K297" t="s">
        <v>2053</v>
      </c>
      <c r="L297" t="s">
        <v>2053</v>
      </c>
      <c r="M297" t="s">
        <v>2053</v>
      </c>
      <c r="N297" t="s">
        <v>2053</v>
      </c>
      <c r="O297" t="s">
        <v>2053</v>
      </c>
      <c r="P297" t="s">
        <v>2053</v>
      </c>
      <c r="Q297" t="s">
        <v>2053</v>
      </c>
      <c r="R297" t="s">
        <v>2053</v>
      </c>
      <c r="S297" t="s">
        <v>2053</v>
      </c>
      <c r="T297" t="s">
        <v>2053</v>
      </c>
      <c r="U297" t="s">
        <v>2053</v>
      </c>
      <c r="V297" t="s">
        <v>2053</v>
      </c>
      <c r="W297" t="s">
        <v>2053</v>
      </c>
      <c r="X297" t="s">
        <v>2053</v>
      </c>
      <c r="Y297" t="s">
        <v>2053</v>
      </c>
      <c r="Z297" t="s">
        <v>2053</v>
      </c>
      <c r="AA297" t="s">
        <v>2053</v>
      </c>
      <c r="AB297" t="s">
        <v>2053</v>
      </c>
      <c r="AC297" t="s">
        <v>2053</v>
      </c>
      <c r="AD297" t="s">
        <v>2053</v>
      </c>
      <c r="AE297" t="s">
        <v>2053</v>
      </c>
      <c r="AF297" t="s">
        <v>2053</v>
      </c>
      <c r="AG297" t="s">
        <v>2053</v>
      </c>
      <c r="AH297" t="s">
        <v>2053</v>
      </c>
      <c r="AI297" t="s">
        <v>2053</v>
      </c>
      <c r="AJ297" t="s">
        <v>2053</v>
      </c>
      <c r="AK297" t="s">
        <v>2053</v>
      </c>
      <c r="AL297" t="s">
        <v>2053</v>
      </c>
      <c r="AM297" t="s">
        <v>2053</v>
      </c>
      <c r="AN297" t="s">
        <v>2053</v>
      </c>
      <c r="AO297" t="s">
        <v>2053</v>
      </c>
      <c r="AP297" t="s">
        <v>2053</v>
      </c>
      <c r="AQ297" t="s">
        <v>2053</v>
      </c>
      <c r="AR297" t="s">
        <v>2053</v>
      </c>
      <c r="AS297" t="s">
        <v>2053</v>
      </c>
      <c r="AT297" t="s">
        <v>2053</v>
      </c>
      <c r="AU297" t="s">
        <v>2053</v>
      </c>
      <c r="AV297" t="s">
        <v>2053</v>
      </c>
      <c r="AW297" t="s">
        <v>2053</v>
      </c>
      <c r="AX297" t="s">
        <v>2053</v>
      </c>
      <c r="AY297" t="s">
        <v>2053</v>
      </c>
      <c r="AZ297" t="s">
        <v>2053</v>
      </c>
    </row>
    <row r="298" spans="1:52" x14ac:dyDescent="0.2">
      <c r="A298" t="s">
        <v>2053</v>
      </c>
      <c r="B298" t="s">
        <v>2053</v>
      </c>
      <c r="C298" t="s">
        <v>2053</v>
      </c>
      <c r="D298" t="s">
        <v>2053</v>
      </c>
      <c r="E298" t="s">
        <v>2053</v>
      </c>
      <c r="F298" t="s">
        <v>2053</v>
      </c>
      <c r="G298" t="s">
        <v>2053</v>
      </c>
      <c r="H298" t="s">
        <v>2053</v>
      </c>
      <c r="I298" t="s">
        <v>2053</v>
      </c>
      <c r="J298" t="s">
        <v>2053</v>
      </c>
      <c r="K298" t="s">
        <v>2053</v>
      </c>
      <c r="L298" t="s">
        <v>2053</v>
      </c>
      <c r="M298" t="s">
        <v>2053</v>
      </c>
      <c r="N298" t="s">
        <v>2053</v>
      </c>
      <c r="O298" t="s">
        <v>2053</v>
      </c>
      <c r="P298" t="s">
        <v>2053</v>
      </c>
      <c r="Q298" t="s">
        <v>2053</v>
      </c>
      <c r="R298" t="s">
        <v>2053</v>
      </c>
      <c r="S298" t="s">
        <v>2053</v>
      </c>
      <c r="T298" t="s">
        <v>2053</v>
      </c>
      <c r="U298" t="s">
        <v>2053</v>
      </c>
      <c r="V298" t="s">
        <v>2053</v>
      </c>
      <c r="W298" t="s">
        <v>2053</v>
      </c>
      <c r="X298" t="s">
        <v>2053</v>
      </c>
      <c r="Y298" t="s">
        <v>2053</v>
      </c>
      <c r="Z298" t="s">
        <v>2053</v>
      </c>
      <c r="AA298" t="s">
        <v>2053</v>
      </c>
      <c r="AB298" t="s">
        <v>2053</v>
      </c>
      <c r="AC298" t="s">
        <v>2053</v>
      </c>
      <c r="AD298" t="s">
        <v>2053</v>
      </c>
      <c r="AE298" t="s">
        <v>2053</v>
      </c>
      <c r="AF298" t="s">
        <v>2053</v>
      </c>
      <c r="AG298" t="s">
        <v>2053</v>
      </c>
      <c r="AH298" t="s">
        <v>2053</v>
      </c>
      <c r="AI298" t="s">
        <v>2053</v>
      </c>
      <c r="AJ298" t="s">
        <v>2053</v>
      </c>
      <c r="AK298" t="s">
        <v>2053</v>
      </c>
      <c r="AL298" t="s">
        <v>2053</v>
      </c>
      <c r="AM298" t="s">
        <v>2053</v>
      </c>
      <c r="AN298" t="s">
        <v>2053</v>
      </c>
      <c r="AO298" t="s">
        <v>2053</v>
      </c>
      <c r="AP298" t="s">
        <v>2053</v>
      </c>
      <c r="AQ298" t="s">
        <v>2053</v>
      </c>
      <c r="AR298" t="s">
        <v>2053</v>
      </c>
      <c r="AS298" t="s">
        <v>2053</v>
      </c>
      <c r="AT298" t="s">
        <v>2053</v>
      </c>
      <c r="AU298" t="s">
        <v>2053</v>
      </c>
      <c r="AV298" t="s">
        <v>2053</v>
      </c>
      <c r="AW298" t="s">
        <v>2053</v>
      </c>
      <c r="AX298" t="s">
        <v>2053</v>
      </c>
      <c r="AY298" t="s">
        <v>2053</v>
      </c>
      <c r="AZ298" t="s">
        <v>2053</v>
      </c>
    </row>
    <row r="299" spans="1:52" x14ac:dyDescent="0.2">
      <c r="A299" t="s">
        <v>2053</v>
      </c>
      <c r="B299" t="s">
        <v>2053</v>
      </c>
      <c r="C299" t="s">
        <v>2053</v>
      </c>
      <c r="D299" t="s">
        <v>2053</v>
      </c>
      <c r="E299" t="s">
        <v>2053</v>
      </c>
      <c r="F299" t="s">
        <v>2053</v>
      </c>
      <c r="G299" t="s">
        <v>2053</v>
      </c>
      <c r="H299" t="s">
        <v>2053</v>
      </c>
      <c r="I299" t="s">
        <v>2053</v>
      </c>
      <c r="J299" t="s">
        <v>2053</v>
      </c>
      <c r="K299" t="s">
        <v>2053</v>
      </c>
      <c r="L299" t="s">
        <v>2053</v>
      </c>
      <c r="M299" t="s">
        <v>2053</v>
      </c>
      <c r="N299" t="s">
        <v>2053</v>
      </c>
      <c r="O299" t="s">
        <v>2053</v>
      </c>
      <c r="P299" t="s">
        <v>2053</v>
      </c>
      <c r="Q299" t="s">
        <v>2053</v>
      </c>
      <c r="R299" t="s">
        <v>2053</v>
      </c>
      <c r="S299" t="s">
        <v>2053</v>
      </c>
      <c r="T299" t="s">
        <v>2053</v>
      </c>
      <c r="U299" t="s">
        <v>2053</v>
      </c>
      <c r="V299" t="s">
        <v>2053</v>
      </c>
      <c r="W299" t="s">
        <v>2053</v>
      </c>
      <c r="X299" t="s">
        <v>2053</v>
      </c>
      <c r="Y299" t="s">
        <v>2053</v>
      </c>
      <c r="Z299" t="s">
        <v>2053</v>
      </c>
      <c r="AA299" t="s">
        <v>2053</v>
      </c>
      <c r="AB299" t="s">
        <v>2053</v>
      </c>
      <c r="AC299" t="s">
        <v>2053</v>
      </c>
      <c r="AD299" t="s">
        <v>2053</v>
      </c>
      <c r="AE299" t="s">
        <v>2053</v>
      </c>
      <c r="AF299" t="s">
        <v>2053</v>
      </c>
      <c r="AG299" t="s">
        <v>2053</v>
      </c>
      <c r="AH299" t="s">
        <v>2053</v>
      </c>
      <c r="AI299" t="s">
        <v>2053</v>
      </c>
      <c r="AJ299" t="s">
        <v>2053</v>
      </c>
      <c r="AK299" t="s">
        <v>2053</v>
      </c>
      <c r="AL299" t="s">
        <v>2053</v>
      </c>
      <c r="AM299" t="s">
        <v>2053</v>
      </c>
      <c r="AN299" t="s">
        <v>2053</v>
      </c>
      <c r="AO299" t="s">
        <v>2053</v>
      </c>
      <c r="AP299" t="s">
        <v>2053</v>
      </c>
      <c r="AQ299" t="s">
        <v>2053</v>
      </c>
      <c r="AR299" t="s">
        <v>2053</v>
      </c>
      <c r="AS299" t="s">
        <v>2053</v>
      </c>
      <c r="AT299" t="s">
        <v>2053</v>
      </c>
      <c r="AU299" t="s">
        <v>2053</v>
      </c>
      <c r="AV299" t="s">
        <v>2053</v>
      </c>
      <c r="AW299" t="s">
        <v>2053</v>
      </c>
      <c r="AX299" t="s">
        <v>2053</v>
      </c>
      <c r="AY299" t="s">
        <v>2053</v>
      </c>
      <c r="AZ299" t="s">
        <v>2053</v>
      </c>
    </row>
    <row r="300" spans="1:52" x14ac:dyDescent="0.2">
      <c r="A300" t="s">
        <v>2053</v>
      </c>
      <c r="B300" t="s">
        <v>2053</v>
      </c>
      <c r="C300" t="s">
        <v>2053</v>
      </c>
      <c r="D300" t="s">
        <v>2053</v>
      </c>
      <c r="E300" t="s">
        <v>2053</v>
      </c>
      <c r="F300" t="s">
        <v>2053</v>
      </c>
      <c r="G300" t="s">
        <v>2053</v>
      </c>
      <c r="H300" t="s">
        <v>2053</v>
      </c>
      <c r="I300" t="s">
        <v>2053</v>
      </c>
      <c r="J300" t="s">
        <v>2053</v>
      </c>
      <c r="K300" t="s">
        <v>2053</v>
      </c>
      <c r="L300" t="s">
        <v>2053</v>
      </c>
      <c r="M300" t="s">
        <v>2053</v>
      </c>
      <c r="N300" t="s">
        <v>2053</v>
      </c>
      <c r="O300" t="s">
        <v>2053</v>
      </c>
      <c r="P300" t="s">
        <v>2053</v>
      </c>
      <c r="Q300" t="s">
        <v>2053</v>
      </c>
      <c r="R300" t="s">
        <v>2053</v>
      </c>
      <c r="S300" t="s">
        <v>2053</v>
      </c>
      <c r="T300" t="s">
        <v>2053</v>
      </c>
      <c r="U300" t="s">
        <v>2053</v>
      </c>
      <c r="V300" t="s">
        <v>2053</v>
      </c>
      <c r="W300" t="s">
        <v>2053</v>
      </c>
      <c r="X300" t="s">
        <v>2053</v>
      </c>
      <c r="Y300" t="s">
        <v>2053</v>
      </c>
      <c r="Z300" t="s">
        <v>2053</v>
      </c>
      <c r="AA300" t="s">
        <v>2053</v>
      </c>
      <c r="AB300" t="s">
        <v>2053</v>
      </c>
      <c r="AC300" t="s">
        <v>2053</v>
      </c>
      <c r="AD300" t="s">
        <v>2053</v>
      </c>
      <c r="AE300" t="s">
        <v>2053</v>
      </c>
      <c r="AF300" t="s">
        <v>2053</v>
      </c>
      <c r="AG300" t="s">
        <v>2053</v>
      </c>
      <c r="AH300" t="s">
        <v>2053</v>
      </c>
      <c r="AI300" t="s">
        <v>2053</v>
      </c>
      <c r="AJ300" t="s">
        <v>2053</v>
      </c>
      <c r="AK300" t="s">
        <v>2053</v>
      </c>
      <c r="AL300" t="s">
        <v>2053</v>
      </c>
      <c r="AM300" t="s">
        <v>2053</v>
      </c>
      <c r="AN300" t="s">
        <v>2053</v>
      </c>
      <c r="AO300" t="s">
        <v>2053</v>
      </c>
      <c r="AP300" t="s">
        <v>2053</v>
      </c>
      <c r="AQ300" t="s">
        <v>2053</v>
      </c>
      <c r="AR300" t="s">
        <v>2053</v>
      </c>
      <c r="AS300" t="s">
        <v>2053</v>
      </c>
      <c r="AT300" t="s">
        <v>2053</v>
      </c>
      <c r="AU300" t="s">
        <v>2053</v>
      </c>
      <c r="AV300" t="s">
        <v>2053</v>
      </c>
      <c r="AW300" t="s">
        <v>2053</v>
      </c>
      <c r="AX300" t="s">
        <v>2053</v>
      </c>
      <c r="AY300" t="s">
        <v>2053</v>
      </c>
      <c r="AZ300" t="s">
        <v>2053</v>
      </c>
    </row>
  </sheetData>
  <phoneticPr fontId="2" type="noConversion"/>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189B4E-BC03-457D-A694-30CA5AC00536}">
  <sheetPr codeName="Blad13">
    <tabColor theme="5" tint="-0.249977111117893"/>
  </sheetPr>
  <dimension ref="A1:BW798"/>
  <sheetViews>
    <sheetView zoomScaleNormal="100" workbookViewId="0">
      <pane xSplit="1" ySplit="5" topLeftCell="O33" activePane="bottomRight" state="frozen"/>
      <selection pane="topRight"/>
      <selection pane="bottomLeft"/>
      <selection pane="bottomRight" activeCell="AD50" sqref="AD50"/>
    </sheetView>
  </sheetViews>
  <sheetFormatPr defaultColWidth="8.85546875" defaultRowHeight="12.75" x14ac:dyDescent="0.2"/>
  <cols>
    <col min="1" max="1" width="22.42578125" style="4" customWidth="1"/>
    <col min="2" max="3" width="8.28515625" style="4" bestFit="1" customWidth="1"/>
    <col min="4" max="4" width="8.28515625" style="4" customWidth="1"/>
    <col min="5" max="5" width="4.7109375" style="4" bestFit="1" customWidth="1"/>
    <col min="6" max="6" width="4.42578125" style="4" customWidth="1"/>
    <col min="7" max="7" width="4.42578125" style="4" bestFit="1" customWidth="1"/>
    <col min="8" max="8" width="4.42578125" style="4" customWidth="1"/>
    <col min="9" max="9" width="4.42578125" style="4" bestFit="1" customWidth="1"/>
    <col min="10" max="12" width="4.42578125" style="4" customWidth="1"/>
    <col min="13" max="13" width="6" style="4" customWidth="1"/>
    <col min="14" max="14" width="4.42578125" style="4" customWidth="1"/>
    <col min="15" max="15" width="6.85546875" style="4" customWidth="1"/>
    <col min="16" max="16" width="4.42578125" style="4" customWidth="1"/>
    <col min="17" max="17" width="6.7109375" style="4" customWidth="1"/>
    <col min="18" max="21" width="4.42578125" style="4" customWidth="1"/>
    <col min="22" max="22" width="11.28515625" style="4" customWidth="1"/>
    <col min="23" max="23" width="9.28515625" style="4" customWidth="1"/>
    <col min="24" max="24" width="4.42578125" style="4" customWidth="1"/>
    <col min="25" max="25" width="3.85546875" style="4" customWidth="1"/>
    <col min="26" max="37" width="8.42578125" style="4" customWidth="1"/>
    <col min="38" max="39" width="3.85546875" style="4" customWidth="1"/>
    <col min="40" max="40" width="11.140625" style="4" customWidth="1"/>
    <col min="41" max="54" width="8.7109375" style="4" customWidth="1"/>
    <col min="55" max="58" width="5.7109375" style="4" customWidth="1"/>
    <col min="59" max="62" width="6.42578125" style="4" customWidth="1"/>
    <col min="63" max="63" width="3.7109375" customWidth="1"/>
    <col min="64" max="64" width="6.42578125" style="4" customWidth="1"/>
    <col min="65" max="65" width="3.7109375" style="4" customWidth="1"/>
    <col min="66" max="67" width="6.42578125" style="4" customWidth="1"/>
    <col min="68" max="68" width="3.7109375" style="4" customWidth="1"/>
    <col min="69" max="70" width="6.42578125" style="4" customWidth="1"/>
    <col min="71" max="71" width="3.7109375" style="4" customWidth="1"/>
    <col min="72" max="73" width="6.42578125" style="4" customWidth="1"/>
    <col min="74" max="74" width="3.7109375" style="4" customWidth="1"/>
    <col min="75" max="75" width="6.42578125" style="4" customWidth="1"/>
    <col min="76" max="76" width="3.7109375" style="4" customWidth="1"/>
    <col min="77" max="78" width="6.42578125" style="4" customWidth="1"/>
    <col min="79" max="79" width="3.7109375" style="4" customWidth="1"/>
    <col min="80" max="16384" width="8.85546875" style="4"/>
  </cols>
  <sheetData>
    <row r="1" spans="1:75" x14ac:dyDescent="0.2">
      <c r="E1" s="4" t="s">
        <v>912</v>
      </c>
      <c r="M1" s="4" t="s">
        <v>914</v>
      </c>
      <c r="V1" s="4" t="s">
        <v>915</v>
      </c>
      <c r="Z1" s="4" t="s">
        <v>810</v>
      </c>
      <c r="AG1" s="11"/>
      <c r="AI1" s="4" t="s">
        <v>909</v>
      </c>
      <c r="AN1" s="11"/>
      <c r="AO1" s="4" t="s">
        <v>814</v>
      </c>
      <c r="AP1" s="11"/>
      <c r="AV1" s="4" t="s">
        <v>817</v>
      </c>
      <c r="AW1" s="11"/>
      <c r="BN1" s="11"/>
      <c r="BQ1" s="11"/>
    </row>
    <row r="2" spans="1:75" x14ac:dyDescent="0.2">
      <c r="E2" s="4" t="s">
        <v>913</v>
      </c>
      <c r="V2" s="4" t="s">
        <v>916</v>
      </c>
      <c r="Z2" s="4" t="s">
        <v>815</v>
      </c>
      <c r="BN2" s="11"/>
      <c r="BQ2" s="11"/>
      <c r="BW2" s="65"/>
    </row>
    <row r="3" spans="1:75" x14ac:dyDescent="0.2">
      <c r="E3" s="4" t="s">
        <v>811</v>
      </c>
      <c r="G3" s="4" t="s">
        <v>812</v>
      </c>
      <c r="I3" s="4" t="s">
        <v>813</v>
      </c>
      <c r="M3" s="4" t="s">
        <v>811</v>
      </c>
      <c r="O3" s="4" t="s">
        <v>812</v>
      </c>
      <c r="Q3" s="4" t="s">
        <v>813</v>
      </c>
      <c r="Z3" s="4" t="s">
        <v>811</v>
      </c>
      <c r="AC3" s="4" t="s">
        <v>812</v>
      </c>
      <c r="AF3" s="4" t="s">
        <v>813</v>
      </c>
      <c r="AO3" s="4" t="s">
        <v>811</v>
      </c>
      <c r="AQ3" s="4" t="s">
        <v>812</v>
      </c>
      <c r="AS3" s="4" t="s">
        <v>813</v>
      </c>
      <c r="AV3" s="4" t="s">
        <v>811</v>
      </c>
      <c r="AX3" s="4" t="s">
        <v>812</v>
      </c>
      <c r="AZ3" s="4" t="s">
        <v>813</v>
      </c>
    </row>
    <row r="4" spans="1:75" x14ac:dyDescent="0.2">
      <c r="A4" s="4" t="s">
        <v>42</v>
      </c>
      <c r="B4" s="4" t="s">
        <v>0</v>
      </c>
      <c r="C4" s="4" t="s">
        <v>0</v>
      </c>
      <c r="D4" s="4" t="s">
        <v>716</v>
      </c>
      <c r="E4" s="4" t="str">
        <f>'C'!B2</f>
        <v>MMA01 A01 (0-50) A03 (0-50) A08 (0-50) A09 (0-50)</v>
      </c>
      <c r="F4" s="9"/>
      <c r="G4" s="4" t="str">
        <f>'C'!E2</f>
        <v>MMA02 A02 (0-50) A04 (0-50)</v>
      </c>
      <c r="H4" s="9"/>
      <c r="I4" s="4" t="str">
        <f>'C'!H2</f>
        <v>MMA03 A05 (0-50) A10 (0-50) A11 (0-50) A12 (0-50)</v>
      </c>
      <c r="J4" s="9"/>
      <c r="K4" s="9"/>
      <c r="L4" s="9"/>
      <c r="M4" s="9"/>
      <c r="N4" s="9"/>
      <c r="O4" s="9"/>
      <c r="P4" s="9"/>
      <c r="Q4" s="9"/>
      <c r="R4" s="9"/>
      <c r="S4" s="9"/>
      <c r="T4" s="9"/>
      <c r="U4" s="9"/>
      <c r="V4" s="9"/>
      <c r="W4" s="9"/>
      <c r="X4" s="9"/>
      <c r="Z4" s="4" t="str">
        <f>E4</f>
        <v>MMA01 A01 (0-50) A03 (0-50) A08 (0-50) A09 (0-50)</v>
      </c>
      <c r="AC4" s="4" t="str">
        <f>G4</f>
        <v>MMA02 A02 (0-50) A04 (0-50)</v>
      </c>
      <c r="AF4" s="4" t="str">
        <f>I4</f>
        <v>MMA03 A05 (0-50) A10 (0-50) A11 (0-50) A12 (0-50)</v>
      </c>
      <c r="AI4" s="4" t="s">
        <v>886</v>
      </c>
      <c r="AJ4" s="4" t="s">
        <v>887</v>
      </c>
      <c r="AK4" s="4" t="s">
        <v>888</v>
      </c>
      <c r="AO4" s="4" t="str">
        <f>E4</f>
        <v>MMA01 A01 (0-50) A03 (0-50) A08 (0-50) A09 (0-50)</v>
      </c>
      <c r="AQ4" s="4" t="str">
        <f>G4</f>
        <v>MMA02 A02 (0-50) A04 (0-50)</v>
      </c>
      <c r="AS4" s="4" t="str">
        <f>I4</f>
        <v>MMA03 A05 (0-50) A10 (0-50) A11 (0-50) A12 (0-50)</v>
      </c>
      <c r="AV4" s="4" t="str">
        <f>E4</f>
        <v>MMA01 A01 (0-50) A03 (0-50) A08 (0-50) A09 (0-50)</v>
      </c>
      <c r="AX4" s="4" t="str">
        <f>G4</f>
        <v>MMA02 A02 (0-50) A04 (0-50)</v>
      </c>
      <c r="AZ4" s="4" t="str">
        <f>I4</f>
        <v>MMA03 A05 (0-50) A10 (0-50) A11 (0-50) A12 (0-50)</v>
      </c>
    </row>
    <row r="5" spans="1:75" x14ac:dyDescent="0.2">
      <c r="C5" s="4" t="s">
        <v>379</v>
      </c>
      <c r="F5" s="10"/>
      <c r="H5" s="10"/>
      <c r="J5" s="10"/>
      <c r="K5" s="10"/>
      <c r="L5" s="10"/>
      <c r="M5" s="10"/>
      <c r="N5" s="10"/>
      <c r="O5" s="10"/>
      <c r="P5" s="10"/>
      <c r="Q5" s="10"/>
      <c r="R5" s="10"/>
      <c r="S5" s="10"/>
      <c r="T5" s="10"/>
      <c r="U5" s="10"/>
      <c r="V5" s="10"/>
      <c r="W5" s="10"/>
      <c r="X5" s="10"/>
    </row>
    <row r="6" spans="1:75" x14ac:dyDescent="0.2">
      <c r="F6" s="10"/>
      <c r="H6" s="10"/>
      <c r="I6" s="64"/>
      <c r="J6" s="10"/>
      <c r="K6" s="10"/>
      <c r="L6" s="10"/>
      <c r="M6" s="10"/>
      <c r="N6" s="10"/>
      <c r="O6" s="10"/>
      <c r="P6" s="10"/>
      <c r="Q6" s="10"/>
      <c r="R6" s="10"/>
      <c r="S6" s="10"/>
      <c r="T6" s="10"/>
      <c r="U6" s="10"/>
      <c r="V6" s="10"/>
      <c r="W6" s="10"/>
      <c r="X6" s="10"/>
      <c r="AN6" s="4" t="s">
        <v>907</v>
      </c>
      <c r="AO6" s="4">
        <f>IF(Invoer!D27&lt;E!$AI3,E!$AI3,Invoer!D27)</f>
        <v>3</v>
      </c>
      <c r="AQ6" s="4">
        <f>IF(Invoer!F27&lt;E!$AI3,E!$AI3,Invoer!F27)</f>
        <v>2.6</v>
      </c>
      <c r="AS6" s="4">
        <f>IF(Invoer!H27&lt;E!$AI3,E!$AI3,Invoer!H27)</f>
        <v>2</v>
      </c>
    </row>
    <row r="7" spans="1:75" x14ac:dyDescent="0.2">
      <c r="A7" s="4" t="s">
        <v>40</v>
      </c>
      <c r="B7" s="4">
        <v>692</v>
      </c>
      <c r="C7" s="4" t="str">
        <f>CONCATENATE("urn:immetingen:parameter:id:",B7)</f>
        <v>urn:immetingen:parameter:id:692</v>
      </c>
      <c r="D7" s="4">
        <f>IFERROR(IF(VLOOKUP($C7,'C'!$A$1:$N$1998,4,FALSE)=0,IF(VLOOKUP($C7,'C'!$A$1:$N$1998,7,FALSE)=0,VLOOKUP($C7,'C'!$A$1:$N$1998,10,FALSE),VLOOKUP($C7,'C'!$A$1:$N$1998,7,FALSE)),VLOOKUP($C7,'C'!$A$1:$N$1998,4,FALSE)),"")</f>
        <v>1</v>
      </c>
      <c r="E7" s="4">
        <f>VLOOKUP($C7,'C'!$A$1:$N$1998,2,FALSE)</f>
        <v>92.2</v>
      </c>
      <c r="G7" s="4">
        <f>VLOOKUP($C7,'C'!$A$1:$N$1998,5,FALSE)</f>
        <v>92.7</v>
      </c>
      <c r="I7" s="4">
        <f>VLOOKUP($C7,'C'!$A$1:$N$1998,8,FALSE)</f>
        <v>93.5</v>
      </c>
      <c r="AN7" s="4" t="s">
        <v>908</v>
      </c>
      <c r="AO7" s="4">
        <f>IF(Invoer!D28&lt;E!$AK3,E!$AK3,Invoer!D28)</f>
        <v>7.2</v>
      </c>
      <c r="AQ7" s="4">
        <f>IF(Invoer!F28&lt;E!$AK3,E!$AK3,Invoer!F28)</f>
        <v>6.8</v>
      </c>
      <c r="AS7" s="4">
        <f>IF(Invoer!H28&lt;E!$AK3,E!$AK3,Invoer!H28)</f>
        <v>6.6</v>
      </c>
    </row>
    <row r="8" spans="1:75" x14ac:dyDescent="0.2">
      <c r="A8" s="4" t="s">
        <v>39</v>
      </c>
      <c r="B8" s="4">
        <v>1319</v>
      </c>
      <c r="C8" s="4" t="str">
        <f t="shared" ref="C8:C171" si="0">CONCATENATE("urn:immetingen:parameter:id:",B8)</f>
        <v>urn:immetingen:parameter:id:1319</v>
      </c>
      <c r="D8" s="4">
        <f>IFERROR(IF(VLOOKUP($C8,'C'!$A$1:$N$1998,4,FALSE)=0,IF(VLOOKUP($C8,'C'!$A$1:$N$1998,7,FALSE)=0,VLOOKUP($C8,'C'!$A$1:$N$1998,10,FALSE),VLOOKUP($C8,'C'!$A$1:$N$1998,7,FALSE)),VLOOKUP($C8,'C'!$A$1:$N$1998,4,FALSE)),"")</f>
        <v>1</v>
      </c>
      <c r="E8" s="4">
        <f>Invoer!D27</f>
        <v>3</v>
      </c>
      <c r="F8" s="4" t="str">
        <f>Invoer!C27</f>
        <v/>
      </c>
      <c r="G8" s="4">
        <f>Invoer!F27</f>
        <v>2.6</v>
      </c>
      <c r="H8" s="4" t="str">
        <f>Invoer!E27</f>
        <v/>
      </c>
      <c r="I8" s="4">
        <f>Invoer!H27</f>
        <v>2</v>
      </c>
      <c r="J8" s="4" t="str">
        <f>Invoer!G27</f>
        <v/>
      </c>
      <c r="AN8" s="11" t="s">
        <v>32</v>
      </c>
      <c r="AO8" s="4">
        <f>IF(Invoer!D27&lt;E!$AI34,E!$AI34,IF(Invoer!D27&gt;E!$AJ34,E!$AJ34,Invoer!D27))</f>
        <v>10</v>
      </c>
      <c r="AQ8" s="4">
        <f>IF(Invoer!F27&lt;E!$AI34,E!$AI34,IF(Invoer!F27&gt;E!$AJ34,E!$AJ34,Invoer!F27))</f>
        <v>10</v>
      </c>
      <c r="AS8" s="4">
        <f>IF(Invoer!H27&lt;E!$AI34,E!$AI34,IF(Invoer!H27&gt;E!$AJ34,E!$AJ34,Invoer!H27))</f>
        <v>10</v>
      </c>
    </row>
    <row r="9" spans="1:75" x14ac:dyDescent="0.2">
      <c r="A9" s="4" t="s">
        <v>41</v>
      </c>
      <c r="B9" s="15">
        <v>2</v>
      </c>
      <c r="C9" s="15" t="str">
        <f>CONCATENATE("urn:immetingen:hoedanigheid:id:",B9)</f>
        <v>urn:immetingen:hoedanigheid:id:2</v>
      </c>
      <c r="D9" s="15">
        <f>IFERROR(IF(VLOOKUP($C9,'C'!$S$1:$AC$1998,4,FALSE)=0,IF(VLOOKUP($C9,'C'!$S$1:$AC$1998,7,FALSE)=0,VLOOKUP($C9,'C'!$S$1:$AC$1998,10,FALSE),VLOOKUP($C9,'C'!$S$1:$AC$1998,7,FALSE)),VLOOKUP($C9,'C'!$S$1:$AC$1998,4,FALSE)), "")</f>
        <v>1</v>
      </c>
      <c r="E9" s="4">
        <f>Invoer!D28</f>
        <v>7.2</v>
      </c>
      <c r="F9" s="4" t="str">
        <f>Invoer!C28</f>
        <v/>
      </c>
      <c r="G9" s="4">
        <f>Invoer!F28</f>
        <v>6.8</v>
      </c>
      <c r="H9" s="4" t="str">
        <f>Invoer!E28</f>
        <v/>
      </c>
      <c r="I9" s="4">
        <f>Invoer!H28</f>
        <v>6.6</v>
      </c>
      <c r="J9" s="4" t="str">
        <f>Invoer!G28</f>
        <v/>
      </c>
      <c r="AN9" s="4" t="s">
        <v>906</v>
      </c>
      <c r="AO9" s="4">
        <f>IF(Invoer!D27&lt;E!$AI24,E!$AI24,IF(Invoer!D27&gt;E!$AJ24,E!$AJ24,Invoer!D27))</f>
        <v>10</v>
      </c>
      <c r="AQ9" s="4">
        <f>IF(Invoer!F27&lt;E!$AI24,E!$AI24,IF(Invoer!F27&gt;E!$AJ24,E!$AJ24,Invoer!F27))</f>
        <v>10</v>
      </c>
      <c r="AS9" s="4">
        <f>IF(Invoer!H27&lt;E!$AI24,E!$AI24,IF(Invoer!H27&gt;E!$AJ24,E!$AJ24,Invoer!H27))</f>
        <v>10</v>
      </c>
    </row>
    <row r="10" spans="1:75" x14ac:dyDescent="0.2">
      <c r="A10" s="4" t="s">
        <v>765</v>
      </c>
      <c r="B10" s="4">
        <v>1401</v>
      </c>
      <c r="C10" s="4" t="str">
        <f t="shared" ref="C10:C12" si="1">CONCATENATE("urn:immetingen:parameter:id:",B10)</f>
        <v>urn:immetingen:parameter:id:1401</v>
      </c>
      <c r="D10" s="4" t="str">
        <f>IFERROR(IF(VLOOKUP($C10,'C'!$A$1:$N$1998,4,FALSE)=0,IF(VLOOKUP($C10,'C'!$A$1:$N$1998,7,FALSE)=0,VLOOKUP($C10,'C'!$A$1:$N$1998,10,FALSE),VLOOKUP($C10,'C'!$A$1:$N$1998,7,FALSE)),VLOOKUP($C10,'C'!$A$1:$N$1998,4,FALSE)),"")</f>
        <v/>
      </c>
      <c r="E10" s="4" t="str">
        <f>IFERROR(VLOOKUP($C10,'C'!$A$1:$N$1998,2,FALSE),"")</f>
        <v/>
      </c>
      <c r="F10" s="4" t="str">
        <f>IFERROR(IF(VLOOKUP($C10,'C'!$A$1:$N$1998,3,FALSE)=1,"&lt;",""),"")</f>
        <v/>
      </c>
      <c r="G10" s="4" t="str">
        <f>IFERROR(VLOOKUP($C10,'C'!$A$1:$N$1998,5,FALSE),"")</f>
        <v/>
      </c>
      <c r="H10" s="4" t="str">
        <f>IFERROR(IF(VLOOKUP($C10,'C'!$A$1:$N$1998,6,FALSE)=1,"&lt;",""),"")</f>
        <v/>
      </c>
      <c r="I10" s="4" t="str">
        <f>IFERROR(VLOOKUP($C10,'C'!$A$1:$N$1998,8,FALSE),"")</f>
        <v/>
      </c>
      <c r="J10" s="4" t="str">
        <f>IFERROR(IF(VLOOKUP($C10,'C'!$A$1:$N$1998,9,FALSE)=1,"&lt;",""),"")</f>
        <v/>
      </c>
      <c r="AN10" s="11"/>
    </row>
    <row r="11" spans="1:75" x14ac:dyDescent="0.2">
      <c r="A11" s="4" t="s">
        <v>766</v>
      </c>
      <c r="B11" s="4">
        <v>1138</v>
      </c>
      <c r="C11" s="4" t="str">
        <f t="shared" si="1"/>
        <v>urn:immetingen:parameter:id:1138</v>
      </c>
      <c r="D11" s="4" t="str">
        <f>IFERROR(IF(VLOOKUP($C11,'C'!$A$1:$N$1998,4,FALSE)=0,IF(VLOOKUP($C11,'C'!$A$1:$N$1998,7,FALSE)=0,VLOOKUP($C11,'C'!$A$1:$N$1998,10,FALSE),VLOOKUP($C11,'C'!$A$1:$N$1998,7,FALSE)),VLOOKUP($C11,'C'!$A$1:$N$1998,4,FALSE)),"")</f>
        <v/>
      </c>
      <c r="E11" s="4" t="str">
        <f>IFERROR(VLOOKUP($C11,'C'!$A$1:$N$1998,2,FALSE),"")</f>
        <v/>
      </c>
      <c r="F11" s="4" t="str">
        <f>IFERROR(IF(VLOOKUP($C11,'C'!$A$1:$N$1998,3,FALSE)=1,"&lt;",""),"")</f>
        <v/>
      </c>
      <c r="G11" s="4" t="str">
        <f>IFERROR(VLOOKUP($C11,'C'!$A$1:$N$1998,5,FALSE),"")</f>
        <v/>
      </c>
      <c r="H11" s="4" t="str">
        <f>IFERROR(IF(VLOOKUP($C11,'C'!$A$1:$N$1998,6,FALSE)=1,"&lt;",""),"")</f>
        <v/>
      </c>
      <c r="I11" s="4" t="str">
        <f>IFERROR(VLOOKUP($C11,'C'!$A$1:$N$1998,8,FALSE),"")</f>
        <v/>
      </c>
      <c r="J11" s="4" t="str">
        <f>IFERROR(IF(VLOOKUP($C11,'C'!$A$1:$N$1998,9,FALSE)=1,"&lt;",""),"")</f>
        <v/>
      </c>
      <c r="AN11" s="11"/>
    </row>
    <row r="12" spans="1:75" x14ac:dyDescent="0.2">
      <c r="A12" s="4" t="s">
        <v>592</v>
      </c>
      <c r="B12" s="4">
        <v>301</v>
      </c>
      <c r="C12" s="4" t="str">
        <f t="shared" si="1"/>
        <v>urn:immetingen:parameter:id:301</v>
      </c>
      <c r="D12" s="4" t="str">
        <f>IFERROR(IF(VLOOKUP($C12,'C'!$A$1:$N$1998,4,FALSE)=0,IF(VLOOKUP($C12,'C'!$A$1:$N$1998,7,FALSE)=0,VLOOKUP($C12,'C'!$A$1:$N$1998,10,FALSE),VLOOKUP($C12,'C'!$A$1:$N$1998,7,FALSE)),VLOOKUP($C12,'C'!$A$1:$N$1998,4,FALSE)),"")</f>
        <v/>
      </c>
      <c r="E12" s="4" t="str">
        <f>IFERROR(VLOOKUP($C12,'C'!$A$1:$N$1998,2,FALSE),"")</f>
        <v/>
      </c>
      <c r="F12" s="4" t="str">
        <f>IFERROR(IF(VLOOKUP($C12,'C'!$A$1:$N$1998,3,FALSE)=1,"&lt;",""),"")</f>
        <v/>
      </c>
      <c r="G12" s="4" t="str">
        <f>IFERROR(VLOOKUP($C12,'C'!$A$1:$N$1998,5,FALSE),"")</f>
        <v/>
      </c>
      <c r="H12" s="4" t="str">
        <f>IFERROR(IF(VLOOKUP($C12,'C'!$A$1:$N$1998,6,FALSE)=1,"&lt;",""),"")</f>
        <v/>
      </c>
      <c r="I12" s="4" t="str">
        <f>IFERROR(VLOOKUP($C12,'C'!$A$1:$N$1998,8,FALSE),"")</f>
        <v/>
      </c>
      <c r="J12" s="4" t="str">
        <f>IFERROR(IF(VLOOKUP($C12,'C'!$A$1:$N$1998,9,FALSE)=1,"&lt;",""),"")</f>
        <v/>
      </c>
      <c r="M12" s="4" t="str">
        <f t="shared" ref="M12:M75" si="2">IF(E12="","",IF($D12=131,E12/1000,E12))</f>
        <v/>
      </c>
      <c r="N12" s="4" t="str">
        <f>IF(F12="","",F12)</f>
        <v/>
      </c>
      <c r="O12" s="4" t="str">
        <f t="shared" ref="O12:O15" si="3">IF(G12="","",IF($D12=131,G12/1000,G12))</f>
        <v/>
      </c>
      <c r="P12" s="4" t="str">
        <f t="shared" ref="N12:R76" si="4">IF(H12="","",H12)</f>
        <v/>
      </c>
      <c r="Q12" s="4" t="str">
        <f t="shared" ref="Q12:Q15" si="5">IF(I12="","",IF($D12=131,I12/1000,I12))</f>
        <v/>
      </c>
      <c r="R12" s="4" t="str">
        <f t="shared" si="4"/>
        <v/>
      </c>
      <c r="V12" s="4">
        <f>IFERROR(IF(VLOOKUP(B12,E!$B$1:$AK$300,4,FALSE)=0,1000000,VLOOKUP(B12,E!$B$1:$AK$300,4,FALSE)),1000000)</f>
        <v>1.5</v>
      </c>
      <c r="Z12" s="4" t="str">
        <f>IF(M12="","",IF(AND(N12="&lt;",M12&lt;=$V12),-1,(IF(N12="&lt;",0.7*M12,M12))))</f>
        <v/>
      </c>
      <c r="AC12" s="4" t="str">
        <f t="shared" ref="AC12:AC32" si="6">IF(O12="","",IF(AND(P12="&lt;",O12&lt;=$V12),-1,(IF(P12="&lt;",0.7*O12,O12))))</f>
        <v/>
      </c>
      <c r="AF12" s="4" t="str">
        <f>IF(Q12="","",IF(AND(R12="&lt;",Q12&lt;=$V12),-1,(IF(R12="&lt;",0.7*Q12,Q12))))</f>
        <v/>
      </c>
      <c r="AI12" s="68">
        <v>1</v>
      </c>
      <c r="AJ12" s="68">
        <v>0</v>
      </c>
      <c r="AK12" s="68">
        <v>0</v>
      </c>
      <c r="AO12" s="4">
        <f>($AI12+($AJ12*25)+($AK12*10))/($AI12+($AJ12*AO$7)+($AK12*AO$6))</f>
        <v>1</v>
      </c>
      <c r="AQ12" s="4">
        <f>($AI12+($AJ12*25)+($AK12*10))/($AI12+($AJ12*AQ$7)+($AK12*AQ$6))</f>
        <v>1</v>
      </c>
      <c r="AS12" s="4">
        <f>($AI12+($AJ12*25)+($AK12*10))/($AI12+($AJ12*AS$7)+($AK12*AS$6))</f>
        <v>1</v>
      </c>
      <c r="AV12" s="4" t="str">
        <f>IFERROR(IF(F12="&lt;",0.7*M12*AO12,M12*AO12),"")</f>
        <v/>
      </c>
      <c r="AX12" s="4" t="str">
        <f>IFERROR(IF(H12="&lt;",0.7*O12*AQ12,O12*AQ12),"")</f>
        <v/>
      </c>
      <c r="AZ12" s="4" t="str">
        <f>IFERROR(IF(J12="&lt;",0.7*Q12*AS12,Q12*AS12),"")</f>
        <v/>
      </c>
    </row>
    <row r="13" spans="1:75" x14ac:dyDescent="0.2">
      <c r="A13" s="4" t="s">
        <v>55</v>
      </c>
      <c r="B13" s="4">
        <v>310</v>
      </c>
      <c r="C13" s="4" t="str">
        <f t="shared" si="0"/>
        <v>urn:immetingen:parameter:id:310</v>
      </c>
      <c r="D13" s="4">
        <f>IFERROR(IF(VLOOKUP($C13,'C'!$A$1:$N$1998,4,FALSE)=0,IF(VLOOKUP($C13,'C'!$A$1:$N$1998,7,FALSE)=0,VLOOKUP($C13,'C'!$A$1:$N$1998,10,FALSE),VLOOKUP($C13,'C'!$A$1:$N$1998,7,FALSE)),VLOOKUP($C13,'C'!$A$1:$N$1998,4,FALSE)),"")</f>
        <v>58</v>
      </c>
      <c r="E13" s="4">
        <f>IFERROR(VLOOKUP($C13,'C'!$A$1:$N$1998,2,FALSE),"")</f>
        <v>7.9</v>
      </c>
      <c r="F13" s="4" t="str">
        <f>IFERROR(IF(VLOOKUP($C13,'C'!$A$1:$N$1998,3,FALSE)=1,"&lt;",""),"")</f>
        <v/>
      </c>
      <c r="G13" s="4">
        <f>IFERROR(VLOOKUP($C13,'C'!$A$1:$N$1998,5,FALSE),"")</f>
        <v>6.7</v>
      </c>
      <c r="H13" s="4" t="str">
        <f>IFERROR(IF(VLOOKUP($C13,'C'!$A$1:$N$1998,6,FALSE)=1,"&lt;",""),"")</f>
        <v/>
      </c>
      <c r="I13" s="4">
        <f>IFERROR(VLOOKUP($C13,'C'!$A$1:$N$1998,8,FALSE),"")</f>
        <v>5.3</v>
      </c>
      <c r="J13" s="4" t="str">
        <f>IFERROR(IF(VLOOKUP($C13,'C'!$A$1:$N$1998,9,FALSE)=1,"&lt;",""),"")</f>
        <v/>
      </c>
      <c r="M13" s="4">
        <f t="shared" si="2"/>
        <v>7.9</v>
      </c>
      <c r="N13" s="4" t="str">
        <f t="shared" si="4"/>
        <v/>
      </c>
      <c r="O13" s="4">
        <f t="shared" si="3"/>
        <v>6.7</v>
      </c>
      <c r="P13" s="4" t="str">
        <f t="shared" si="4"/>
        <v/>
      </c>
      <c r="Q13" s="4">
        <f t="shared" si="5"/>
        <v>5.3</v>
      </c>
      <c r="R13" s="4" t="str">
        <f t="shared" si="4"/>
        <v/>
      </c>
      <c r="V13" s="4">
        <f>IFERROR(IF(VLOOKUP(B13,E!$B$1:$AK$300,4,FALSE)=0,1000000,VLOOKUP(B13,E!$B$1:$AK$300,4,FALSE)),1000000)</f>
        <v>4</v>
      </c>
      <c r="Z13" s="4">
        <f t="shared" ref="Z13:Z32" si="7">IF(M13="","",IF(AND(N13="&lt;",M13&lt;=$V13),-1,(IF(N13="&lt;",0.7*M13,M13))))</f>
        <v>7.9</v>
      </c>
      <c r="AC13" s="4">
        <f t="shared" si="6"/>
        <v>6.7</v>
      </c>
      <c r="AF13" s="4">
        <f t="shared" ref="AF13:AF32" si="8">IF(Q13="","",IF(AND(R13="&lt;",Q13&lt;=$V13),-1,(IF(R13="&lt;",0.7*Q13,Q13))))</f>
        <v>5.3</v>
      </c>
      <c r="AI13" s="68">
        <v>15</v>
      </c>
      <c r="AJ13" s="68">
        <v>0.4</v>
      </c>
      <c r="AK13" s="68">
        <v>0.4</v>
      </c>
      <c r="AO13" s="4">
        <f t="shared" ref="AO13:AO76" si="9">($AI13+($AJ13*25)+($AK13*10))/($AI13+($AJ13*AO$7)+($AK13*AO$6))</f>
        <v>1.5199161425576522</v>
      </c>
      <c r="AQ13" s="4">
        <f t="shared" ref="AQ13:AQ76" si="10">($AI13+($AJ13*25)+($AK13*10))/($AI13+($AJ13*AQ$7)+($AK13*AQ$6))</f>
        <v>1.5458422174840087</v>
      </c>
      <c r="AS13" s="4">
        <f t="shared" ref="AS13:AS76" si="11">($AI13+($AJ13*25)+($AK13*10))/($AI13+($AJ13*AS$7)+($AK13*AS$6))</f>
        <v>1.5726681127982645</v>
      </c>
      <c r="AV13" s="4">
        <f t="shared" ref="AV13:AV76" si="12">IFERROR(IF(F13="&lt;",0.7*M13*AO13,M13*AO13),"")</f>
        <v>12.007337526205452</v>
      </c>
      <c r="AX13" s="4">
        <f t="shared" ref="AX13:AX76" si="13">IFERROR(IF(H13="&lt;",0.7*O13*AQ13,O13*AQ13),"")</f>
        <v>10.357142857142859</v>
      </c>
      <c r="AZ13" s="4">
        <f t="shared" ref="AZ13:AZ76" si="14">IFERROR(IF(J13="&lt;",0.7*Q13*AS13,Q13*AS13),"")</f>
        <v>8.335140997830802</v>
      </c>
    </row>
    <row r="14" spans="1:75" x14ac:dyDescent="0.2">
      <c r="A14" s="4" t="s">
        <v>1</v>
      </c>
      <c r="B14" s="4">
        <v>333</v>
      </c>
      <c r="C14" s="4" t="str">
        <f t="shared" si="0"/>
        <v>urn:immetingen:parameter:id:333</v>
      </c>
      <c r="D14" s="4">
        <f>IFERROR(IF(VLOOKUP($C14,'C'!$A$1:$N$1998,4,FALSE)=0,IF(VLOOKUP($C14,'C'!$A$1:$N$1998,7,FALSE)=0,VLOOKUP($C14,'C'!$A$1:$N$1998,10,FALSE),VLOOKUP($C14,'C'!$A$1:$N$1998,7,FALSE)),VLOOKUP($C14,'C'!$A$1:$N$1998,4,FALSE)),"")</f>
        <v>58</v>
      </c>
      <c r="E14" s="4">
        <f>IFERROR(VLOOKUP($C14,'C'!$A$1:$N$1998,2,FALSE),"")</f>
        <v>48</v>
      </c>
      <c r="F14" s="4" t="str">
        <f>IFERROR(IF(VLOOKUP($C14,'C'!$A$1:$N$1998,3,FALSE)=1,"&lt;",""),"")</f>
        <v/>
      </c>
      <c r="G14" s="4">
        <f>IFERROR(VLOOKUP($C14,'C'!$A$1:$N$1998,5,FALSE),"")</f>
        <v>25</v>
      </c>
      <c r="H14" s="4" t="str">
        <f>IFERROR(IF(VLOOKUP($C14,'C'!$A$1:$N$1998,6,FALSE)=1,"&lt;",""),"")</f>
        <v/>
      </c>
      <c r="I14" s="4">
        <f>IFERROR(VLOOKUP($C14,'C'!$A$1:$N$1998,8,FALSE),"")</f>
        <v>24</v>
      </c>
      <c r="J14" s="4" t="str">
        <f>IFERROR(IF(VLOOKUP($C14,'C'!$A$1:$N$1998,9,FALSE)=1,"&lt;",""),"")</f>
        <v/>
      </c>
      <c r="M14" s="4">
        <f t="shared" si="2"/>
        <v>48</v>
      </c>
      <c r="N14" s="4" t="str">
        <f t="shared" si="4"/>
        <v/>
      </c>
      <c r="O14" s="4">
        <f t="shared" si="3"/>
        <v>25</v>
      </c>
      <c r="P14" s="4" t="str">
        <f t="shared" si="4"/>
        <v/>
      </c>
      <c r="Q14" s="4">
        <f t="shared" si="5"/>
        <v>24</v>
      </c>
      <c r="R14" s="4" t="str">
        <f t="shared" si="4"/>
        <v/>
      </c>
      <c r="V14" s="4">
        <f>IFERROR(IF(VLOOKUP(B14,E!$B$1:$AK$300,4,FALSE)=0,1000000,VLOOKUP(B14,E!$B$1:$AK$300,4,FALSE)),1000000)</f>
        <v>20</v>
      </c>
      <c r="Z14" s="4">
        <f t="shared" si="7"/>
        <v>48</v>
      </c>
      <c r="AC14" s="4">
        <f>IF(O14="","",IF(AND(P14="&lt;",O14&lt;=$V14),-1,(IF(P14="&lt;",0.7*O14,O14))))</f>
        <v>25</v>
      </c>
      <c r="AF14" s="4">
        <f t="shared" si="8"/>
        <v>24</v>
      </c>
      <c r="AI14" s="68">
        <v>30</v>
      </c>
      <c r="AJ14" s="68">
        <v>5</v>
      </c>
      <c r="AK14" s="68">
        <v>0</v>
      </c>
      <c r="AO14" s="4">
        <f t="shared" si="9"/>
        <v>2.3484848484848486</v>
      </c>
      <c r="AQ14" s="4">
        <f t="shared" si="10"/>
        <v>2.421875</v>
      </c>
      <c r="AS14" s="4">
        <f t="shared" si="11"/>
        <v>2.4603174603174605</v>
      </c>
      <c r="AV14" s="4">
        <f t="shared" si="12"/>
        <v>112.72727272727273</v>
      </c>
      <c r="AX14" s="4">
        <f t="shared" si="13"/>
        <v>60.546875</v>
      </c>
      <c r="AZ14" s="4">
        <f t="shared" si="14"/>
        <v>59.047619047619051</v>
      </c>
    </row>
    <row r="15" spans="1:75" x14ac:dyDescent="0.2">
      <c r="A15" s="4" t="s">
        <v>593</v>
      </c>
      <c r="B15" s="4">
        <v>362</v>
      </c>
      <c r="C15" s="4" t="str">
        <f t="shared" si="0"/>
        <v>urn:immetingen:parameter:id:362</v>
      </c>
      <c r="D15" s="4" t="str">
        <f>IFERROR(IF(VLOOKUP($C15,'C'!$A$1:$N$1998,4,FALSE)=0,IF(VLOOKUP($C15,'C'!$A$1:$N$1998,7,FALSE)=0,VLOOKUP($C15,'C'!$A$1:$N$1998,10,FALSE),VLOOKUP($C15,'C'!$A$1:$N$1998,7,FALSE)),VLOOKUP($C15,'C'!$A$1:$N$1998,4,FALSE)),"")</f>
        <v/>
      </c>
      <c r="E15" s="4" t="str">
        <f>IFERROR(VLOOKUP($C15,'C'!$A$1:$N$1998,2,FALSE),"")</f>
        <v/>
      </c>
      <c r="F15" s="4" t="str">
        <f>IFERROR(IF(VLOOKUP($C15,'C'!$A$1:$N$1998,3,FALSE)=1,"&lt;",""),"")</f>
        <v/>
      </c>
      <c r="G15" s="4" t="str">
        <f>IFERROR(VLOOKUP($C15,'C'!$A$1:$N$1998,5,FALSE),"")</f>
        <v/>
      </c>
      <c r="H15" s="4" t="str">
        <f>IFERROR(IF(VLOOKUP($C15,'C'!$A$1:$N$1998,6,FALSE)=1,"&lt;",""),"")</f>
        <v/>
      </c>
      <c r="I15" s="4" t="str">
        <f>IFERROR(VLOOKUP($C15,'C'!$A$1:$N$1998,8,FALSE),"")</f>
        <v/>
      </c>
      <c r="J15" s="4" t="str">
        <f>IFERROR(IF(VLOOKUP($C15,'C'!$A$1:$N$1998,9,FALSE)=1,"&lt;",""),"")</f>
        <v/>
      </c>
      <c r="M15" s="4" t="str">
        <f t="shared" si="2"/>
        <v/>
      </c>
      <c r="N15" s="4" t="str">
        <f t="shared" si="4"/>
        <v/>
      </c>
      <c r="O15" s="4" t="str">
        <f t="shared" si="3"/>
        <v/>
      </c>
      <c r="P15" s="4" t="str">
        <f t="shared" si="4"/>
        <v/>
      </c>
      <c r="Q15" s="4" t="str">
        <f t="shared" si="5"/>
        <v/>
      </c>
      <c r="R15" s="4" t="str">
        <f t="shared" si="4"/>
        <v/>
      </c>
      <c r="V15" s="4">
        <f>IFERROR(IF(VLOOKUP(B15,E!$B$1:$AK$300,4,FALSE)=0,1000000,VLOOKUP(B15,E!$B$1:$AK$300,4,FALSE)),1000000)</f>
        <v>1</v>
      </c>
      <c r="Z15" s="4" t="str">
        <f t="shared" si="7"/>
        <v/>
      </c>
      <c r="AC15" s="4" t="str">
        <f t="shared" si="6"/>
        <v/>
      </c>
      <c r="AF15" s="4" t="str">
        <f t="shared" si="8"/>
        <v/>
      </c>
      <c r="AI15" s="77">
        <v>8</v>
      </c>
      <c r="AJ15" s="77">
        <v>0.9</v>
      </c>
      <c r="AK15" s="77">
        <v>0</v>
      </c>
      <c r="AO15" s="4">
        <f t="shared" si="9"/>
        <v>2.1063535911602211</v>
      </c>
      <c r="AQ15" s="4">
        <f t="shared" si="10"/>
        <v>2.1600566572237958</v>
      </c>
      <c r="AS15" s="4">
        <f t="shared" si="11"/>
        <v>2.187948350071736</v>
      </c>
      <c r="AV15" s="4" t="str">
        <f t="shared" si="12"/>
        <v/>
      </c>
      <c r="AX15" s="4" t="str">
        <f t="shared" si="13"/>
        <v/>
      </c>
      <c r="AZ15" s="4" t="str">
        <f t="shared" si="14"/>
        <v/>
      </c>
    </row>
    <row r="16" spans="1:75" x14ac:dyDescent="0.2">
      <c r="A16" s="4" t="s">
        <v>2</v>
      </c>
      <c r="B16" s="4">
        <v>441</v>
      </c>
      <c r="C16" s="4" t="str">
        <f t="shared" si="0"/>
        <v>urn:immetingen:parameter:id:441</v>
      </c>
      <c r="D16" s="4">
        <f>IFERROR(IF(VLOOKUP($C16,'C'!$A$1:$N$1998,4,FALSE)=0,IF(VLOOKUP($C16,'C'!$A$1:$N$1998,7,FALSE)=0,VLOOKUP($C16,'C'!$A$1:$N$1998,10,FALSE),VLOOKUP($C16,'C'!$A$1:$N$1998,7,FALSE)),VLOOKUP($C16,'C'!$A$1:$N$1998,4,FALSE)),"")</f>
        <v>58</v>
      </c>
      <c r="E16" s="4">
        <f>IFERROR(VLOOKUP($C16,'C'!$A$1:$N$1998,2,FALSE),"")</f>
        <v>0.21</v>
      </c>
      <c r="F16" s="4" t="str">
        <f>IFERROR(IF(VLOOKUP($C16,'C'!$A$1:$N$1998,3,FALSE)=1,"&lt;",""),"")</f>
        <v/>
      </c>
      <c r="G16" s="4">
        <f>IFERROR(VLOOKUP($C16,'C'!$A$1:$N$1998,5,FALSE),"")</f>
        <v>0.24</v>
      </c>
      <c r="H16" s="4" t="str">
        <f>IFERROR(IF(VLOOKUP($C16,'C'!$A$1:$N$1998,6,FALSE)=1,"&lt;",""),"")</f>
        <v/>
      </c>
      <c r="I16" s="4">
        <f>IFERROR(VLOOKUP($C16,'C'!$A$1:$N$1998,8,FALSE),"")</f>
        <v>0.2</v>
      </c>
      <c r="J16" s="4" t="str">
        <f>IFERROR(IF(VLOOKUP($C16,'C'!$A$1:$N$1998,9,FALSE)=1,"&lt;",""),"")</f>
        <v>&lt;</v>
      </c>
      <c r="M16" s="4">
        <f>IF(E16="","",IF($D16=131,E16/1000,E16))</f>
        <v>0.21</v>
      </c>
      <c r="N16" s="4" t="str">
        <f t="shared" si="4"/>
        <v/>
      </c>
      <c r="O16" s="4">
        <f>IF(G16="","",IF($D16=131,G16/1000,G16))</f>
        <v>0.24</v>
      </c>
      <c r="P16" s="4" t="str">
        <f t="shared" si="4"/>
        <v/>
      </c>
      <c r="Q16" s="4">
        <f>IF(I16="","",IF($D16=131,I16/1000,I16))</f>
        <v>0.2</v>
      </c>
      <c r="R16" s="4" t="str">
        <f t="shared" si="4"/>
        <v>&lt;</v>
      </c>
      <c r="V16" s="4">
        <f>IFERROR(IF(VLOOKUP(B16,E!$B$1:$AK$300,4,FALSE)=0,1000000,VLOOKUP(B16,E!$B$1:$AK$300,4,FALSE)),1000000)</f>
        <v>0.2</v>
      </c>
      <c r="Z16" s="4">
        <f t="shared" si="7"/>
        <v>0.21</v>
      </c>
      <c r="AC16" s="4">
        <f t="shared" si="6"/>
        <v>0.24</v>
      </c>
      <c r="AF16" s="4">
        <f t="shared" si="8"/>
        <v>-1</v>
      </c>
      <c r="AI16" s="77">
        <v>0.4</v>
      </c>
      <c r="AJ16" s="77">
        <v>7.0000000000000001E-3</v>
      </c>
      <c r="AK16" s="77">
        <v>2.1000000000000001E-2</v>
      </c>
      <c r="AO16" s="4">
        <f t="shared" si="9"/>
        <v>1.5290222049084534</v>
      </c>
      <c r="AQ16" s="4">
        <f t="shared" si="10"/>
        <v>1.5631222620469936</v>
      </c>
      <c r="AS16" s="4">
        <f t="shared" si="11"/>
        <v>1.607947562474396</v>
      </c>
      <c r="AV16" s="4">
        <f t="shared" si="12"/>
        <v>0.32109466303077522</v>
      </c>
      <c r="AX16" s="4">
        <f t="shared" si="13"/>
        <v>0.37514934289127844</v>
      </c>
      <c r="AZ16" s="4">
        <f t="shared" si="14"/>
        <v>0.22511265874641542</v>
      </c>
    </row>
    <row r="17" spans="1:52" x14ac:dyDescent="0.2">
      <c r="A17" s="4" t="s">
        <v>56</v>
      </c>
      <c r="B17" s="4">
        <v>517</v>
      </c>
      <c r="C17" s="4" t="str">
        <f t="shared" si="0"/>
        <v>urn:immetingen:parameter:id:517</v>
      </c>
      <c r="D17" s="4" t="str">
        <f>IFERROR(IF(VLOOKUP($C17,'C'!$A$1:$N$1998,4,FALSE)=0,IF(VLOOKUP($C17,'C'!$A$1:$N$1998,7,FALSE)=0,VLOOKUP($C17,'C'!$A$1:$N$1998,10,FALSE),VLOOKUP($C17,'C'!$A$1:$N$1998,7,FALSE)),VLOOKUP($C17,'C'!$A$1:$N$1998,4,FALSE)),"")</f>
        <v/>
      </c>
      <c r="E17" s="4" t="str">
        <f>IFERROR(VLOOKUP($C17,'C'!$A$1:$N$1998,2,FALSE),"")</f>
        <v/>
      </c>
      <c r="F17" s="4" t="str">
        <f>IFERROR(IF(VLOOKUP($C17,'C'!$A$1:$N$1998,3,FALSE)=1,"&lt;",""),"")</f>
        <v/>
      </c>
      <c r="G17" s="4" t="str">
        <f>IFERROR(VLOOKUP($C17,'C'!$A$1:$N$1998,5,FALSE),"")</f>
        <v/>
      </c>
      <c r="H17" s="4" t="str">
        <f>IFERROR(IF(VLOOKUP($C17,'C'!$A$1:$N$1998,6,FALSE)=1,"&lt;",""),"")</f>
        <v/>
      </c>
      <c r="I17" s="4" t="str">
        <f>IFERROR(VLOOKUP($C17,'C'!$A$1:$N$1998,8,FALSE),"")</f>
        <v/>
      </c>
      <c r="J17" s="4" t="str">
        <f>IFERROR(IF(VLOOKUP($C17,'C'!$A$1:$N$1998,9,FALSE)=1,"&lt;",""),"")</f>
        <v/>
      </c>
      <c r="M17" s="4" t="str">
        <f t="shared" si="2"/>
        <v/>
      </c>
      <c r="N17" s="4" t="str">
        <f t="shared" si="4"/>
        <v/>
      </c>
      <c r="O17" s="4" t="str">
        <f t="shared" ref="O17:O80" si="15">IF(G17="","",IF($D17=131,G17/1000,G17))</f>
        <v/>
      </c>
      <c r="P17" s="4" t="str">
        <f t="shared" si="4"/>
        <v/>
      </c>
      <c r="Q17" s="4" t="str">
        <f t="shared" ref="Q17:Q80" si="16">IF(I17="","",IF($D17=131,I17/1000,I17))</f>
        <v/>
      </c>
      <c r="R17" s="4" t="str">
        <f t="shared" si="4"/>
        <v/>
      </c>
      <c r="V17" s="4">
        <f>IFERROR(IF(VLOOKUP(B17,E!$B$1:$AK$300,4,FALSE)=0,1000000,VLOOKUP(B17,E!$B$1:$AK$300,4,FALSE)),1000000)</f>
        <v>10</v>
      </c>
      <c r="Z17" s="4" t="str">
        <f t="shared" si="7"/>
        <v/>
      </c>
      <c r="AC17" s="4" t="str">
        <f t="shared" si="6"/>
        <v/>
      </c>
      <c r="AF17" s="4" t="str">
        <f t="shared" si="8"/>
        <v/>
      </c>
      <c r="AI17" s="77">
        <v>50</v>
      </c>
      <c r="AJ17" s="77">
        <v>2</v>
      </c>
      <c r="AK17" s="77">
        <v>0</v>
      </c>
      <c r="AO17" s="4">
        <f t="shared" si="9"/>
        <v>1.5527950310559004</v>
      </c>
      <c r="AQ17" s="4">
        <f t="shared" si="10"/>
        <v>1.5723270440251571</v>
      </c>
      <c r="AS17" s="4">
        <f t="shared" si="11"/>
        <v>1.5822784810126582</v>
      </c>
      <c r="AV17" s="4" t="str">
        <f t="shared" si="12"/>
        <v/>
      </c>
      <c r="AX17" s="4" t="str">
        <f t="shared" si="13"/>
        <v/>
      </c>
      <c r="AZ17" s="4" t="str">
        <f t="shared" si="14"/>
        <v/>
      </c>
    </row>
    <row r="18" spans="1:52" x14ac:dyDescent="0.2">
      <c r="A18" s="72" t="s">
        <v>806</v>
      </c>
      <c r="B18" s="4">
        <v>3510</v>
      </c>
      <c r="C18" s="4" t="str">
        <f t="shared" si="0"/>
        <v>urn:immetingen:parameter:id:3510</v>
      </c>
      <c r="D18" s="4" t="str">
        <f>IFERROR(IF(VLOOKUP($C18,'C'!$A$1:$N$1998,4,FALSE)=0,IF(VLOOKUP($C18,'C'!$A$1:$N$1998,7,FALSE)=0,VLOOKUP($C18,'C'!$A$1:$N$1998,10,FALSE),VLOOKUP($C18,'C'!$A$1:$N$1998,7,FALSE)),VLOOKUP($C18,'C'!$A$1:$N$1998,4,FALSE)),"")</f>
        <v/>
      </c>
      <c r="E18" s="4" t="str">
        <f>IFERROR(VLOOKUP($C18,'C'!$A$1:$N$1998,2,FALSE),"")</f>
        <v/>
      </c>
      <c r="F18" s="4" t="str">
        <f>IFERROR(IF(VLOOKUP($C18,'C'!$A$1:$N$1998,3,FALSE)=1,"&lt;",""),"")</f>
        <v/>
      </c>
      <c r="G18" s="4" t="str">
        <f>IFERROR(VLOOKUP($C18,'C'!$A$1:$N$1998,5,FALSE),"")</f>
        <v/>
      </c>
      <c r="H18" s="4" t="str">
        <f>IFERROR(IF(VLOOKUP($C18,'C'!$A$1:$N$1998,6,FALSE)=1,"&lt;",""),"")</f>
        <v/>
      </c>
      <c r="I18" s="4" t="str">
        <f>IFERROR(VLOOKUP($C18,'C'!$A$1:$N$1998,8,FALSE),"")</f>
        <v/>
      </c>
      <c r="J18" s="4" t="str">
        <f>IFERROR(IF(VLOOKUP($C18,'C'!$A$1:$N$1998,9,FALSE)=1,"&lt;",""),"")</f>
        <v/>
      </c>
      <c r="M18" s="4" t="str">
        <f t="shared" si="2"/>
        <v/>
      </c>
      <c r="N18" s="4" t="str">
        <f t="shared" si="4"/>
        <v/>
      </c>
      <c r="O18" s="4" t="str">
        <f t="shared" si="15"/>
        <v/>
      </c>
      <c r="P18" s="4" t="str">
        <f t="shared" si="4"/>
        <v/>
      </c>
      <c r="Q18" s="4" t="str">
        <f t="shared" si="16"/>
        <v/>
      </c>
      <c r="R18" s="4" t="str">
        <f t="shared" si="4"/>
        <v/>
      </c>
      <c r="V18" s="4">
        <v>10</v>
      </c>
      <c r="Z18" s="4" t="str">
        <f t="shared" si="7"/>
        <v/>
      </c>
      <c r="AC18" s="4" t="str">
        <f t="shared" si="6"/>
        <v/>
      </c>
      <c r="AF18" s="4" t="str">
        <f t="shared" si="8"/>
        <v/>
      </c>
      <c r="AI18" s="77">
        <v>50</v>
      </c>
      <c r="AJ18" s="77">
        <v>2</v>
      </c>
      <c r="AK18" s="77">
        <v>0</v>
      </c>
      <c r="AO18" s="4">
        <f t="shared" si="9"/>
        <v>1.5527950310559004</v>
      </c>
      <c r="AQ18" s="4">
        <f t="shared" si="10"/>
        <v>1.5723270440251571</v>
      </c>
      <c r="AS18" s="4">
        <f t="shared" si="11"/>
        <v>1.5822784810126582</v>
      </c>
      <c r="AV18" s="4" t="str">
        <f t="shared" si="12"/>
        <v/>
      </c>
      <c r="AX18" s="4" t="str">
        <f t="shared" si="13"/>
        <v/>
      </c>
      <c r="AZ18" s="4" t="str">
        <f t="shared" si="14"/>
        <v/>
      </c>
    </row>
    <row r="19" spans="1:52" x14ac:dyDescent="0.2">
      <c r="A19" s="72" t="s">
        <v>807</v>
      </c>
      <c r="B19" s="4">
        <v>516</v>
      </c>
      <c r="C19" s="4" t="str">
        <f t="shared" si="0"/>
        <v>urn:immetingen:parameter:id:516</v>
      </c>
      <c r="D19" s="4" t="str">
        <f>IFERROR(IF(VLOOKUP($C19,'C'!$A$1:$N$1998,4,FALSE)=0,IF(VLOOKUP($C19,'C'!$A$1:$N$1998,7,FALSE)=0,VLOOKUP($C19,'C'!$A$1:$N$1998,10,FALSE),VLOOKUP($C19,'C'!$A$1:$N$1998,7,FALSE)),VLOOKUP($C19,'C'!$A$1:$N$1998,4,FALSE)),"")</f>
        <v/>
      </c>
      <c r="E19" s="4" t="str">
        <f>IFERROR(VLOOKUP($C19,'C'!$A$1:$N$1998,2,FALSE),"")</f>
        <v/>
      </c>
      <c r="F19" s="4" t="str">
        <f>IFERROR(IF(VLOOKUP($C19,'C'!$A$1:$N$1998,3,FALSE)=1,"&lt;",""),"")</f>
        <v/>
      </c>
      <c r="G19" s="4" t="str">
        <f>IFERROR(VLOOKUP($C19,'C'!$A$1:$N$1998,5,FALSE),"")</f>
        <v/>
      </c>
      <c r="H19" s="4" t="str">
        <f>IFERROR(IF(VLOOKUP($C19,'C'!$A$1:$N$1998,6,FALSE)=1,"&lt;",""),"")</f>
        <v/>
      </c>
      <c r="I19" s="4" t="str">
        <f>IFERROR(VLOOKUP($C19,'C'!$A$1:$N$1998,8,FALSE),"")</f>
        <v/>
      </c>
      <c r="J19" s="4" t="str">
        <f>IFERROR(IF(VLOOKUP($C19,'C'!$A$1:$N$1998,9,FALSE)=1,"&lt;",""),"")</f>
        <v/>
      </c>
      <c r="M19" s="4" t="str">
        <f t="shared" si="2"/>
        <v/>
      </c>
      <c r="N19" s="4" t="str">
        <f t="shared" si="4"/>
        <v/>
      </c>
      <c r="O19" s="4" t="str">
        <f t="shared" si="15"/>
        <v/>
      </c>
      <c r="P19" s="4" t="str">
        <f t="shared" si="4"/>
        <v/>
      </c>
      <c r="Q19" s="4" t="str">
        <f t="shared" si="16"/>
        <v/>
      </c>
      <c r="R19" s="4" t="str">
        <f t="shared" si="4"/>
        <v/>
      </c>
      <c r="V19" s="4">
        <v>10</v>
      </c>
      <c r="Z19" s="4" t="str">
        <f t="shared" si="7"/>
        <v/>
      </c>
      <c r="AC19" s="4" t="str">
        <f t="shared" si="6"/>
        <v/>
      </c>
      <c r="AF19" s="4" t="str">
        <f t="shared" si="8"/>
        <v/>
      </c>
      <c r="AI19" s="77">
        <v>50</v>
      </c>
      <c r="AJ19" s="77">
        <v>2</v>
      </c>
      <c r="AK19" s="77">
        <v>0</v>
      </c>
      <c r="AO19" s="4">
        <f t="shared" si="9"/>
        <v>1.5527950310559004</v>
      </c>
      <c r="AQ19" s="4">
        <f t="shared" si="10"/>
        <v>1.5723270440251571</v>
      </c>
      <c r="AS19" s="4">
        <f t="shared" si="11"/>
        <v>1.5822784810126582</v>
      </c>
      <c r="AV19" s="4" t="str">
        <f t="shared" si="12"/>
        <v/>
      </c>
      <c r="AX19" s="4" t="str">
        <f t="shared" si="13"/>
        <v/>
      </c>
      <c r="AZ19" s="4" t="str">
        <f t="shared" si="14"/>
        <v/>
      </c>
    </row>
    <row r="20" spans="1:52" x14ac:dyDescent="0.2">
      <c r="A20" s="4" t="s">
        <v>763</v>
      </c>
      <c r="B20" s="4">
        <v>920</v>
      </c>
      <c r="C20" s="4" t="str">
        <f t="shared" si="0"/>
        <v>urn:immetingen:parameter:id:920</v>
      </c>
      <c r="D20" s="4" t="str">
        <f>IFERROR(IF(VLOOKUP($C20,'C'!$A$1:$N$1998,4,FALSE)=0,IF(VLOOKUP($C20,'C'!$A$1:$N$1998,7,FALSE)=0,VLOOKUP($C20,'C'!$A$1:$N$1998,10,FALSE),VLOOKUP($C20,'C'!$A$1:$N$1998,7,FALSE)),VLOOKUP($C20,'C'!$A$1:$N$1998,4,FALSE)),"")</f>
        <v/>
      </c>
      <c r="E20" s="4" t="str">
        <f>IFERROR(VLOOKUP($C20,'C'!$A$1:$N$1998,2,FALSE),"")</f>
        <v/>
      </c>
      <c r="F20" s="4" t="str">
        <f>IFERROR(IF(VLOOKUP($C20,'C'!$A$1:$N$1998,3,FALSE)=1,"&lt;",""),"")</f>
        <v/>
      </c>
      <c r="G20" s="4" t="str">
        <f>IFERROR(VLOOKUP($C20,'C'!$A$1:$N$1998,5,FALSE),"")</f>
        <v/>
      </c>
      <c r="H20" s="4" t="str">
        <f>IFERROR(IF(VLOOKUP($C20,'C'!$A$1:$N$1998,6,FALSE)=1,"&lt;",""),"")</f>
        <v/>
      </c>
      <c r="I20" s="4" t="str">
        <f>IFERROR(VLOOKUP($C20,'C'!$A$1:$N$1998,8,FALSE),"")</f>
        <v/>
      </c>
      <c r="J20" s="4" t="str">
        <f>IFERROR(IF(VLOOKUP($C20,'C'!$A$1:$N$1998,9,FALSE)=1,"&lt;",""),"")</f>
        <v/>
      </c>
      <c r="M20" s="4" t="str">
        <f t="shared" si="2"/>
        <v/>
      </c>
      <c r="N20" s="4" t="str">
        <f t="shared" si="4"/>
        <v/>
      </c>
      <c r="O20" s="4" t="str">
        <f t="shared" si="15"/>
        <v/>
      </c>
      <c r="P20" s="4" t="str">
        <f t="shared" si="4"/>
        <v/>
      </c>
      <c r="Q20" s="4" t="str">
        <f t="shared" si="16"/>
        <v/>
      </c>
      <c r="R20" s="4" t="str">
        <f t="shared" si="4"/>
        <v/>
      </c>
      <c r="V20" s="4">
        <f>IFERROR(IF(VLOOKUP(B20,E!$B$1:$AK$300,4,FALSE)=0,1000000,VLOOKUP(B20,E!$B$1:$AK$300,4,FALSE)),1000000)</f>
        <v>1000000</v>
      </c>
      <c r="Z20" s="4" t="str">
        <f t="shared" si="7"/>
        <v/>
      </c>
      <c r="AC20" s="4" t="str">
        <f t="shared" si="6"/>
        <v/>
      </c>
      <c r="AF20" s="4" t="str">
        <f t="shared" si="8"/>
        <v/>
      </c>
      <c r="AI20" s="77">
        <v>1</v>
      </c>
      <c r="AJ20" s="77">
        <v>0</v>
      </c>
      <c r="AK20" s="77">
        <v>0</v>
      </c>
      <c r="AO20" s="4">
        <f t="shared" si="9"/>
        <v>1</v>
      </c>
      <c r="AQ20" s="4">
        <f t="shared" si="10"/>
        <v>1</v>
      </c>
      <c r="AS20" s="4">
        <f t="shared" si="11"/>
        <v>1</v>
      </c>
      <c r="AV20" s="4" t="str">
        <f t="shared" si="12"/>
        <v/>
      </c>
      <c r="AX20" s="4" t="str">
        <f t="shared" si="13"/>
        <v/>
      </c>
      <c r="AZ20" s="4" t="str">
        <f t="shared" si="14"/>
        <v/>
      </c>
    </row>
    <row r="21" spans="1:52" x14ac:dyDescent="0.2">
      <c r="A21" s="4" t="s">
        <v>3</v>
      </c>
      <c r="B21" s="4">
        <v>527</v>
      </c>
      <c r="C21" s="4" t="str">
        <f t="shared" si="0"/>
        <v>urn:immetingen:parameter:id:527</v>
      </c>
      <c r="D21" s="4">
        <f>IFERROR(IF(VLOOKUP($C21,'C'!$A$1:$N$1998,4,FALSE)=0,IF(VLOOKUP($C21,'C'!$A$1:$N$1998,7,FALSE)=0,VLOOKUP($C21,'C'!$A$1:$N$1998,10,FALSE),VLOOKUP($C21,'C'!$A$1:$N$1998,7,FALSE)),VLOOKUP($C21,'C'!$A$1:$N$1998,4,FALSE)),"")</f>
        <v>58</v>
      </c>
      <c r="E21" s="4">
        <f>IFERROR(VLOOKUP($C21,'C'!$A$1:$N$1998,2,FALSE),"")</f>
        <v>4.4000000000000004</v>
      </c>
      <c r="F21" s="4" t="str">
        <f>IFERROR(IF(VLOOKUP($C21,'C'!$A$1:$N$1998,3,FALSE)=1,"&lt;",""),"")</f>
        <v/>
      </c>
      <c r="G21" s="4">
        <f>IFERROR(VLOOKUP($C21,'C'!$A$1:$N$1998,5,FALSE),"")</f>
        <v>3.4</v>
      </c>
      <c r="H21" s="4" t="str">
        <f>IFERROR(IF(VLOOKUP($C21,'C'!$A$1:$N$1998,6,FALSE)=1,"&lt;",""),"")</f>
        <v/>
      </c>
      <c r="I21" s="4">
        <f>IFERROR(VLOOKUP($C21,'C'!$A$1:$N$1998,8,FALSE),"")</f>
        <v>3.2</v>
      </c>
      <c r="J21" s="4" t="str">
        <f>IFERROR(IF(VLOOKUP($C21,'C'!$A$1:$N$1998,9,FALSE)=1,"&lt;",""),"")</f>
        <v/>
      </c>
      <c r="M21" s="4">
        <f t="shared" si="2"/>
        <v>4.4000000000000004</v>
      </c>
      <c r="N21" s="4" t="str">
        <f t="shared" si="4"/>
        <v/>
      </c>
      <c r="O21" s="4">
        <f t="shared" si="15"/>
        <v>3.4</v>
      </c>
      <c r="P21" s="4" t="str">
        <f t="shared" si="4"/>
        <v/>
      </c>
      <c r="Q21" s="4">
        <f t="shared" si="16"/>
        <v>3.2</v>
      </c>
      <c r="R21" s="4" t="str">
        <f t="shared" si="4"/>
        <v/>
      </c>
      <c r="V21" s="4">
        <f>IFERROR(IF(VLOOKUP(B21,E!$B$1:$AK$300,4,FALSE)=0,1000000,VLOOKUP(B21,E!$B$1:$AK$300,4,FALSE)),1000000)</f>
        <v>3</v>
      </c>
      <c r="Z21" s="4">
        <f t="shared" si="7"/>
        <v>4.4000000000000004</v>
      </c>
      <c r="AC21" s="4">
        <f t="shared" si="6"/>
        <v>3.4</v>
      </c>
      <c r="AF21" s="4">
        <f t="shared" si="8"/>
        <v>3.2</v>
      </c>
      <c r="AI21" s="77">
        <v>2</v>
      </c>
      <c r="AJ21" s="77">
        <v>0.28000000000000003</v>
      </c>
      <c r="AK21" s="77">
        <v>0</v>
      </c>
      <c r="AO21" s="4">
        <f t="shared" si="9"/>
        <v>2.241035856573705</v>
      </c>
      <c r="AQ21" s="4">
        <f t="shared" si="10"/>
        <v>2.305327868852459</v>
      </c>
      <c r="AS21" s="4">
        <f t="shared" si="11"/>
        <v>2.3388773388773392</v>
      </c>
      <c r="AV21" s="4">
        <f t="shared" si="12"/>
        <v>9.860557768924302</v>
      </c>
      <c r="AX21" s="4">
        <f t="shared" si="13"/>
        <v>7.8381147540983607</v>
      </c>
      <c r="AZ21" s="4">
        <f t="shared" si="14"/>
        <v>7.4844074844074857</v>
      </c>
    </row>
    <row r="22" spans="1:52" x14ac:dyDescent="0.2">
      <c r="A22" s="4" t="s">
        <v>4</v>
      </c>
      <c r="B22" s="4">
        <v>971</v>
      </c>
      <c r="C22" s="4" t="str">
        <f>CONCATENATE("urn:immetingen:parameter:id:",B22)</f>
        <v>urn:immetingen:parameter:id:971</v>
      </c>
      <c r="D22" s="4">
        <f>IFERROR(IF(VLOOKUP($C22,'C'!$A$1:$N$1998,4,FALSE)=0,IF(VLOOKUP($C22,'C'!$A$1:$N$1998,7,FALSE)=0,VLOOKUP($C22,'C'!$A$1:$N$1998,10,FALSE),VLOOKUP($C22,'C'!$A$1:$N$1998,7,FALSE)),VLOOKUP($C22,'C'!$A$1:$N$1998,4,FALSE)),"")</f>
        <v>58</v>
      </c>
      <c r="E22" s="4">
        <f>IFERROR(VLOOKUP($C22,'C'!$A$1:$N$1998,2,FALSE),"")</f>
        <v>12</v>
      </c>
      <c r="F22" s="4" t="str">
        <f>IFERROR(IF(VLOOKUP($C22,'C'!$A$1:$N$1998,3,FALSE)=1,"&lt;",""),"")</f>
        <v/>
      </c>
      <c r="G22" s="4">
        <f>IFERROR(VLOOKUP($C22,'C'!$A$1:$N$1998,5,FALSE),"")</f>
        <v>9.9</v>
      </c>
      <c r="H22" s="4" t="str">
        <f>IFERROR(IF(VLOOKUP($C22,'C'!$A$1:$N$1998,6,FALSE)=1,"&lt;",""),"")</f>
        <v/>
      </c>
      <c r="I22" s="4">
        <f>IFERROR(VLOOKUP($C22,'C'!$A$1:$N$1998,8,FALSE),"")</f>
        <v>5.3</v>
      </c>
      <c r="J22" s="4" t="str">
        <f>IFERROR(IF(VLOOKUP($C22,'C'!$A$1:$N$1998,9,FALSE)=1,"&lt;",""),"")</f>
        <v/>
      </c>
      <c r="M22" s="4">
        <f t="shared" si="2"/>
        <v>12</v>
      </c>
      <c r="N22" s="4" t="str">
        <f t="shared" si="4"/>
        <v/>
      </c>
      <c r="O22" s="4">
        <f t="shared" si="15"/>
        <v>9.9</v>
      </c>
      <c r="P22" s="4" t="str">
        <f t="shared" si="4"/>
        <v/>
      </c>
      <c r="Q22" s="4">
        <f t="shared" si="16"/>
        <v>5.3</v>
      </c>
      <c r="R22" s="4" t="str">
        <f t="shared" si="4"/>
        <v/>
      </c>
      <c r="V22" s="4">
        <f>IFERROR(IF(VLOOKUP(B22,E!$B$1:$AK$300,4,FALSE)=0,1000000,VLOOKUP(B22,E!$B$1:$AK$300,4,FALSE)),1000000)</f>
        <v>5</v>
      </c>
      <c r="Z22" s="4">
        <f t="shared" si="7"/>
        <v>12</v>
      </c>
      <c r="AC22" s="4">
        <f t="shared" si="6"/>
        <v>9.9</v>
      </c>
      <c r="AF22" s="4">
        <f t="shared" si="8"/>
        <v>5.3</v>
      </c>
      <c r="AI22" s="77">
        <v>15</v>
      </c>
      <c r="AJ22" s="77">
        <v>0.6</v>
      </c>
      <c r="AK22" s="77">
        <v>0.6</v>
      </c>
      <c r="AO22" s="4">
        <f t="shared" si="9"/>
        <v>1.7045454545454544</v>
      </c>
      <c r="AQ22" s="4">
        <f t="shared" si="10"/>
        <v>1.7441860465116281</v>
      </c>
      <c r="AS22" s="4">
        <f t="shared" si="11"/>
        <v>1.7857142857142858</v>
      </c>
      <c r="AV22" s="4">
        <f t="shared" si="12"/>
        <v>20.454545454545453</v>
      </c>
      <c r="AX22" s="4">
        <f t="shared" si="13"/>
        <v>17.267441860465119</v>
      </c>
      <c r="AZ22" s="4">
        <f t="shared" si="14"/>
        <v>9.4642857142857153</v>
      </c>
    </row>
    <row r="23" spans="1:52" x14ac:dyDescent="0.2">
      <c r="A23" s="4" t="s">
        <v>5</v>
      </c>
      <c r="B23" s="4">
        <v>1097</v>
      </c>
      <c r="C23" s="4" t="str">
        <f t="shared" si="0"/>
        <v>urn:immetingen:parameter:id:1097</v>
      </c>
      <c r="D23" s="4">
        <f>IFERROR(IF(VLOOKUP($C23,'C'!$A$1:$N$1998,4,FALSE)=0,IF(VLOOKUP($C23,'C'!$A$1:$N$1998,7,FALSE)=0,VLOOKUP($C23,'C'!$A$1:$N$1998,10,FALSE),VLOOKUP($C23,'C'!$A$1:$N$1998,7,FALSE)),VLOOKUP($C23,'C'!$A$1:$N$1998,4,FALSE)),"")</f>
        <v>58</v>
      </c>
      <c r="E23" s="4">
        <f>IFERROR(VLOOKUP($C23,'C'!$A$1:$N$1998,2,FALSE),"")</f>
        <v>0.05</v>
      </c>
      <c r="F23" s="4" t="str">
        <f>IFERROR(IF(VLOOKUP($C23,'C'!$A$1:$N$1998,3,FALSE)=1,"&lt;",""),"")</f>
        <v>&lt;</v>
      </c>
      <c r="G23" s="4">
        <f>IFERROR(VLOOKUP($C23,'C'!$A$1:$N$1998,5,FALSE),"")</f>
        <v>0.06</v>
      </c>
      <c r="H23" s="4" t="str">
        <f>IFERROR(IF(VLOOKUP($C23,'C'!$A$1:$N$1998,6,FALSE)=1,"&lt;",""),"")</f>
        <v/>
      </c>
      <c r="I23" s="4">
        <f>IFERROR(VLOOKUP($C23,'C'!$A$1:$N$1998,8,FALSE),"")</f>
        <v>0.05</v>
      </c>
      <c r="J23" s="4" t="str">
        <f>IFERROR(IF(VLOOKUP($C23,'C'!$A$1:$N$1998,9,FALSE)=1,"&lt;",""),"")</f>
        <v>&lt;</v>
      </c>
      <c r="M23" s="4">
        <f t="shared" si="2"/>
        <v>0.05</v>
      </c>
      <c r="N23" s="4" t="str">
        <f t="shared" si="4"/>
        <v>&lt;</v>
      </c>
      <c r="O23" s="4">
        <f t="shared" si="15"/>
        <v>0.06</v>
      </c>
      <c r="P23" s="4" t="str">
        <f t="shared" si="4"/>
        <v/>
      </c>
      <c r="Q23" s="4">
        <f t="shared" si="16"/>
        <v>0.05</v>
      </c>
      <c r="R23" s="4" t="str">
        <f t="shared" si="4"/>
        <v>&lt;</v>
      </c>
      <c r="V23" s="4">
        <f>IFERROR(IF(VLOOKUP(B23,E!$B$1:$AK$300,4,FALSE)=0,1000000,VLOOKUP(B23,E!$B$1:$AK$300,4,FALSE)),1000000)</f>
        <v>0.05</v>
      </c>
      <c r="Z23" s="4">
        <f t="shared" si="7"/>
        <v>-1</v>
      </c>
      <c r="AC23" s="4">
        <f t="shared" si="6"/>
        <v>0.06</v>
      </c>
      <c r="AF23" s="4">
        <f t="shared" si="8"/>
        <v>-1</v>
      </c>
      <c r="AI23" s="77">
        <v>0.2</v>
      </c>
      <c r="AJ23" s="77">
        <v>3.3999999999999998E-3</v>
      </c>
      <c r="AK23" s="77">
        <v>1.6999999999999999E-3</v>
      </c>
      <c r="AO23" s="4">
        <f t="shared" si="9"/>
        <v>1.3154455963062985</v>
      </c>
      <c r="AQ23" s="4">
        <f t="shared" si="10"/>
        <v>1.3272391667399139</v>
      </c>
      <c r="AS23" s="4">
        <f t="shared" si="11"/>
        <v>1.3372298972724055</v>
      </c>
      <c r="AV23" s="4">
        <f t="shared" si="12"/>
        <v>4.6040595870720444E-2</v>
      </c>
      <c r="AX23" s="4">
        <f t="shared" si="13"/>
        <v>7.9634350004394838E-2</v>
      </c>
      <c r="AZ23" s="4">
        <f t="shared" si="14"/>
        <v>4.6803046404534185E-2</v>
      </c>
    </row>
    <row r="24" spans="1:52" x14ac:dyDescent="0.2">
      <c r="A24" s="72" t="s">
        <v>808</v>
      </c>
      <c r="B24" s="4">
        <v>2574</v>
      </c>
      <c r="C24" s="4" t="str">
        <f t="shared" si="0"/>
        <v>urn:immetingen:parameter:id:2574</v>
      </c>
      <c r="D24" s="4" t="str">
        <f>IFERROR(IF(VLOOKUP($C24,'C'!$A$1:$N$1998,4,FALSE)=0,IF(VLOOKUP($C24,'C'!$A$1:$N$1998,7,FALSE)=0,VLOOKUP($C24,'C'!$A$1:$N$1998,10,FALSE),VLOOKUP($C24,'C'!$A$1:$N$1998,7,FALSE)),VLOOKUP($C24,'C'!$A$1:$N$1998,4,FALSE)),"")</f>
        <v/>
      </c>
      <c r="E24" s="4" t="str">
        <f>IFERROR(VLOOKUP($C24,'C'!$A$1:$N$1998,2,FALSE),"")</f>
        <v/>
      </c>
      <c r="F24" s="4" t="str">
        <f>IFERROR(IF(VLOOKUP($C24,'C'!$A$1:$N$1998,3,FALSE)=1,"&lt;",""),"")</f>
        <v/>
      </c>
      <c r="G24" s="4" t="str">
        <f>IFERROR(VLOOKUP($C24,'C'!$A$1:$N$1998,5,FALSE),"")</f>
        <v/>
      </c>
      <c r="H24" s="4" t="str">
        <f>IFERROR(IF(VLOOKUP($C24,'C'!$A$1:$N$1998,6,FALSE)=1,"&lt;",""),"")</f>
        <v/>
      </c>
      <c r="I24" s="4" t="str">
        <f>IFERROR(VLOOKUP($C24,'C'!$A$1:$N$1998,8,FALSE),"")</f>
        <v/>
      </c>
      <c r="J24" s="4" t="str">
        <f>IFERROR(IF(VLOOKUP($C24,'C'!$A$1:$N$1998,9,FALSE)=1,"&lt;",""),"")</f>
        <v/>
      </c>
      <c r="M24" s="4" t="str">
        <f t="shared" si="2"/>
        <v/>
      </c>
      <c r="N24" s="4" t="str">
        <f t="shared" si="4"/>
        <v/>
      </c>
      <c r="O24" s="4" t="str">
        <f t="shared" si="15"/>
        <v/>
      </c>
      <c r="P24" s="4" t="str">
        <f t="shared" si="4"/>
        <v/>
      </c>
      <c r="Q24" s="4" t="str">
        <f t="shared" si="16"/>
        <v/>
      </c>
      <c r="R24" s="4" t="str">
        <f t="shared" si="4"/>
        <v/>
      </c>
      <c r="V24" s="4">
        <v>0.05</v>
      </c>
      <c r="Z24" s="4" t="str">
        <f t="shared" si="7"/>
        <v/>
      </c>
      <c r="AC24" s="4" t="str">
        <f t="shared" si="6"/>
        <v/>
      </c>
      <c r="AF24" s="4" t="str">
        <f t="shared" si="8"/>
        <v/>
      </c>
      <c r="AI24" s="76">
        <v>0.2</v>
      </c>
      <c r="AJ24" s="77">
        <v>3.3999999999999998E-3</v>
      </c>
      <c r="AK24" s="77">
        <v>1.6999999999999999E-3</v>
      </c>
      <c r="AO24" s="4">
        <f t="shared" si="9"/>
        <v>1.3154455963062985</v>
      </c>
      <c r="AQ24" s="4">
        <f t="shared" si="10"/>
        <v>1.3272391667399139</v>
      </c>
      <c r="AS24" s="4">
        <f t="shared" si="11"/>
        <v>1.3372298972724055</v>
      </c>
      <c r="AV24" s="4" t="str">
        <f t="shared" si="12"/>
        <v/>
      </c>
      <c r="AX24" s="4" t="str">
        <f t="shared" si="13"/>
        <v/>
      </c>
      <c r="AZ24" s="4" t="str">
        <f t="shared" si="14"/>
        <v/>
      </c>
    </row>
    <row r="25" spans="1:52" x14ac:dyDescent="0.2">
      <c r="A25" s="72" t="s">
        <v>809</v>
      </c>
      <c r="B25" s="4">
        <v>2575</v>
      </c>
      <c r="C25" s="4" t="str">
        <f t="shared" si="0"/>
        <v>urn:immetingen:parameter:id:2575</v>
      </c>
      <c r="D25" s="4" t="str">
        <f>IFERROR(IF(VLOOKUP($C25,'C'!$A$1:$N$1998,4,FALSE)=0,IF(VLOOKUP($C25,'C'!$A$1:$N$1998,7,FALSE)=0,VLOOKUP($C25,'C'!$A$1:$N$1998,10,FALSE),VLOOKUP($C25,'C'!$A$1:$N$1998,7,FALSE)),VLOOKUP($C25,'C'!$A$1:$N$1998,4,FALSE)),"")</f>
        <v/>
      </c>
      <c r="E25" s="4" t="str">
        <f>IFERROR(VLOOKUP($C25,'C'!$A$1:$N$1998,2,FALSE),"")</f>
        <v/>
      </c>
      <c r="F25" s="4" t="str">
        <f>IFERROR(IF(VLOOKUP($C25,'C'!$A$1:$N$1998,3,FALSE)=1,"&lt;",""),"")</f>
        <v/>
      </c>
      <c r="G25" s="4" t="str">
        <f>IFERROR(VLOOKUP($C25,'C'!$A$1:$N$1998,5,FALSE),"")</f>
        <v/>
      </c>
      <c r="H25" s="4" t="str">
        <f>IFERROR(IF(VLOOKUP($C25,'C'!$A$1:$N$1998,6,FALSE)=1,"&lt;",""),"")</f>
        <v/>
      </c>
      <c r="I25" s="4" t="str">
        <f>IFERROR(VLOOKUP($C25,'C'!$A$1:$N$1998,8,FALSE),"")</f>
        <v/>
      </c>
      <c r="J25" s="4" t="str">
        <f>IFERROR(IF(VLOOKUP($C25,'C'!$A$1:$N$1998,9,FALSE)=1,"&lt;",""),"")</f>
        <v/>
      </c>
      <c r="M25" s="4" t="str">
        <f t="shared" si="2"/>
        <v/>
      </c>
      <c r="N25" s="4" t="str">
        <f t="shared" si="4"/>
        <v/>
      </c>
      <c r="O25" s="4" t="str">
        <f t="shared" si="15"/>
        <v/>
      </c>
      <c r="P25" s="4" t="str">
        <f t="shared" si="4"/>
        <v/>
      </c>
      <c r="Q25" s="4" t="str">
        <f t="shared" si="16"/>
        <v/>
      </c>
      <c r="R25" s="4" t="str">
        <f t="shared" si="4"/>
        <v/>
      </c>
      <c r="V25" s="4">
        <v>0.05</v>
      </c>
      <c r="Z25" s="4" t="str">
        <f t="shared" si="7"/>
        <v/>
      </c>
      <c r="AC25" s="4" t="str">
        <f t="shared" si="6"/>
        <v/>
      </c>
      <c r="AF25" s="4" t="str">
        <f t="shared" si="8"/>
        <v/>
      </c>
      <c r="AI25" s="76">
        <v>0.2</v>
      </c>
      <c r="AJ25" s="77">
        <v>3.3999999999999998E-3</v>
      </c>
      <c r="AK25" s="77">
        <v>1.6999999999999999E-3</v>
      </c>
      <c r="AO25" s="4">
        <f t="shared" si="9"/>
        <v>1.3154455963062985</v>
      </c>
      <c r="AQ25" s="4">
        <f t="shared" si="10"/>
        <v>1.3272391667399139</v>
      </c>
      <c r="AS25" s="4">
        <f t="shared" si="11"/>
        <v>1.3372298972724055</v>
      </c>
      <c r="AV25" s="4" t="str">
        <f t="shared" si="12"/>
        <v/>
      </c>
      <c r="AX25" s="4" t="str">
        <f t="shared" si="13"/>
        <v/>
      </c>
      <c r="AZ25" s="4" t="str">
        <f t="shared" si="14"/>
        <v/>
      </c>
    </row>
    <row r="26" spans="1:52" x14ac:dyDescent="0.2">
      <c r="A26" s="4" t="s">
        <v>6</v>
      </c>
      <c r="B26" s="4">
        <v>1116</v>
      </c>
      <c r="C26" s="4" t="str">
        <f t="shared" si="0"/>
        <v>urn:immetingen:parameter:id:1116</v>
      </c>
      <c r="D26" s="4">
        <f>IFERROR(IF(VLOOKUP($C26,'C'!$A$1:$N$1998,4,FALSE)=0,IF(VLOOKUP($C26,'C'!$A$1:$N$1998,7,FALSE)=0,VLOOKUP($C26,'C'!$A$1:$N$1998,10,FALSE),VLOOKUP($C26,'C'!$A$1:$N$1998,7,FALSE)),VLOOKUP($C26,'C'!$A$1:$N$1998,4,FALSE)),"")</f>
        <v>58</v>
      </c>
      <c r="E26" s="4">
        <f>IFERROR(VLOOKUP($C26,'C'!$A$1:$N$1998,2,FALSE),"")</f>
        <v>31</v>
      </c>
      <c r="F26" s="4" t="str">
        <f>IFERROR(IF(VLOOKUP($C26,'C'!$A$1:$N$1998,3,FALSE)=1,"&lt;",""),"")</f>
        <v/>
      </c>
      <c r="G26" s="4">
        <f>IFERROR(VLOOKUP($C26,'C'!$A$1:$N$1998,5,FALSE),"")</f>
        <v>56</v>
      </c>
      <c r="H26" s="4" t="str">
        <f>IFERROR(IF(VLOOKUP($C26,'C'!$A$1:$N$1998,6,FALSE)=1,"&lt;",""),"")</f>
        <v/>
      </c>
      <c r="I26" s="4">
        <f>IFERROR(VLOOKUP($C26,'C'!$A$1:$N$1998,8,FALSE),"")</f>
        <v>11</v>
      </c>
      <c r="J26" s="4" t="str">
        <f>IFERROR(IF(VLOOKUP($C26,'C'!$A$1:$N$1998,9,FALSE)=1,"&lt;",""),"")</f>
        <v/>
      </c>
      <c r="M26" s="4">
        <f t="shared" si="2"/>
        <v>31</v>
      </c>
      <c r="N26" s="4" t="str">
        <f t="shared" si="4"/>
        <v/>
      </c>
      <c r="O26" s="4">
        <f t="shared" si="15"/>
        <v>56</v>
      </c>
      <c r="P26" s="4" t="str">
        <f t="shared" si="4"/>
        <v/>
      </c>
      <c r="Q26" s="4">
        <f t="shared" si="16"/>
        <v>11</v>
      </c>
      <c r="R26" s="4" t="str">
        <f t="shared" si="4"/>
        <v/>
      </c>
      <c r="V26" s="4">
        <f>IFERROR(IF(VLOOKUP(B26,E!$B$1:$AK$300,4,FALSE)=0,1000000,VLOOKUP(B26,E!$B$1:$AK$300,4,FALSE)),1000000)</f>
        <v>10</v>
      </c>
      <c r="Z26" s="4">
        <f t="shared" si="7"/>
        <v>31</v>
      </c>
      <c r="AC26" s="4">
        <f t="shared" si="6"/>
        <v>56</v>
      </c>
      <c r="AF26" s="4">
        <f t="shared" si="8"/>
        <v>11</v>
      </c>
      <c r="AI26" s="77">
        <v>50</v>
      </c>
      <c r="AJ26" s="77">
        <v>1</v>
      </c>
      <c r="AK26" s="77">
        <v>1</v>
      </c>
      <c r="AO26" s="4">
        <f t="shared" si="9"/>
        <v>1.4119601328903655</v>
      </c>
      <c r="AQ26" s="4">
        <f t="shared" si="10"/>
        <v>1.430976430976431</v>
      </c>
      <c r="AS26" s="4">
        <f t="shared" si="11"/>
        <v>1.4505119453924915</v>
      </c>
      <c r="AV26" s="4">
        <f t="shared" si="12"/>
        <v>43.770764119601331</v>
      </c>
      <c r="AX26" s="4">
        <f t="shared" si="13"/>
        <v>80.134680134680139</v>
      </c>
      <c r="AZ26" s="4">
        <f t="shared" si="14"/>
        <v>15.955631399317406</v>
      </c>
    </row>
    <row r="27" spans="1:52" x14ac:dyDescent="0.2">
      <c r="A27" s="4" t="s">
        <v>7</v>
      </c>
      <c r="B27" s="4">
        <v>1243</v>
      </c>
      <c r="C27" s="4" t="str">
        <f t="shared" si="0"/>
        <v>urn:immetingen:parameter:id:1243</v>
      </c>
      <c r="D27" s="4">
        <f>IFERROR(IF(VLOOKUP($C27,'C'!$A$1:$N$1998,4,FALSE)=0,IF(VLOOKUP($C27,'C'!$A$1:$N$1998,7,FALSE)=0,VLOOKUP($C27,'C'!$A$1:$N$1998,10,FALSE),VLOOKUP($C27,'C'!$A$1:$N$1998,7,FALSE)),VLOOKUP($C27,'C'!$A$1:$N$1998,4,FALSE)),"")</f>
        <v>58</v>
      </c>
      <c r="E27" s="4">
        <f>IFERROR(VLOOKUP($C27,'C'!$A$1:$N$1998,2,FALSE),"")</f>
        <v>1.5</v>
      </c>
      <c r="F27" s="4" t="str">
        <f>IFERROR(IF(VLOOKUP($C27,'C'!$A$1:$N$1998,3,FALSE)=1,"&lt;",""),"")</f>
        <v>&lt;</v>
      </c>
      <c r="G27" s="4">
        <f>IFERROR(VLOOKUP($C27,'C'!$A$1:$N$1998,5,FALSE),"")</f>
        <v>1.5</v>
      </c>
      <c r="H27" s="4" t="str">
        <f>IFERROR(IF(VLOOKUP($C27,'C'!$A$1:$N$1998,6,FALSE)=1,"&lt;",""),"")</f>
        <v>&lt;</v>
      </c>
      <c r="I27" s="4">
        <f>IFERROR(VLOOKUP($C27,'C'!$A$1:$N$1998,8,FALSE),"")</f>
        <v>1.5</v>
      </c>
      <c r="J27" s="4" t="str">
        <f>IFERROR(IF(VLOOKUP($C27,'C'!$A$1:$N$1998,9,FALSE)=1,"&lt;",""),"")</f>
        <v>&lt;</v>
      </c>
      <c r="M27" s="4">
        <f t="shared" si="2"/>
        <v>1.5</v>
      </c>
      <c r="N27" s="4" t="str">
        <f t="shared" si="4"/>
        <v>&lt;</v>
      </c>
      <c r="O27" s="4">
        <f t="shared" si="15"/>
        <v>1.5</v>
      </c>
      <c r="P27" s="4" t="str">
        <f t="shared" si="4"/>
        <v>&lt;</v>
      </c>
      <c r="Q27" s="4">
        <f t="shared" si="16"/>
        <v>1.5</v>
      </c>
      <c r="R27" s="4" t="str">
        <f t="shared" si="4"/>
        <v>&lt;</v>
      </c>
      <c r="V27" s="4">
        <f>IFERROR(IF(VLOOKUP(B27,E!$B$1:$AK$300,4,FALSE)=0,1000000,VLOOKUP(B27,E!$B$1:$AK$300,4,FALSE)),1000000)</f>
        <v>1.5</v>
      </c>
      <c r="Z27" s="4">
        <f t="shared" si="7"/>
        <v>-1</v>
      </c>
      <c r="AC27" s="4">
        <f t="shared" si="6"/>
        <v>-1</v>
      </c>
      <c r="AF27" s="4">
        <f t="shared" si="8"/>
        <v>-1</v>
      </c>
      <c r="AI27" s="77">
        <v>1</v>
      </c>
      <c r="AJ27" s="77">
        <v>0</v>
      </c>
      <c r="AK27" s="77">
        <v>0</v>
      </c>
      <c r="AO27" s="4">
        <f t="shared" si="9"/>
        <v>1</v>
      </c>
      <c r="AQ27" s="4">
        <f t="shared" si="10"/>
        <v>1</v>
      </c>
      <c r="AS27" s="4">
        <f t="shared" si="11"/>
        <v>1</v>
      </c>
      <c r="AV27" s="4">
        <f t="shared" si="12"/>
        <v>1.0499999999999998</v>
      </c>
      <c r="AX27" s="4">
        <f t="shared" si="13"/>
        <v>1.0499999999999998</v>
      </c>
      <c r="AZ27" s="4">
        <f t="shared" si="14"/>
        <v>1.0499999999999998</v>
      </c>
    </row>
    <row r="28" spans="1:52" x14ac:dyDescent="0.2">
      <c r="A28" s="4" t="s">
        <v>8</v>
      </c>
      <c r="B28" s="4">
        <v>1267</v>
      </c>
      <c r="C28" s="4" t="str">
        <f t="shared" si="0"/>
        <v>urn:immetingen:parameter:id:1267</v>
      </c>
      <c r="D28" s="4">
        <f>IFERROR(IF(VLOOKUP($C28,'C'!$A$1:$N$1998,4,FALSE)=0,IF(VLOOKUP($C28,'C'!$A$1:$N$1998,7,FALSE)=0,VLOOKUP($C28,'C'!$A$1:$N$1998,10,FALSE),VLOOKUP($C28,'C'!$A$1:$N$1998,7,FALSE)),VLOOKUP($C28,'C'!$A$1:$N$1998,4,FALSE)),"")</f>
        <v>58</v>
      </c>
      <c r="E28" s="4">
        <f>IFERROR(VLOOKUP($C28,'C'!$A$1:$N$1998,2,FALSE),"")</f>
        <v>14</v>
      </c>
      <c r="F28" s="4" t="str">
        <f>IFERROR(IF(VLOOKUP($C28,'C'!$A$1:$N$1998,3,FALSE)=1,"&lt;",""),"")</f>
        <v/>
      </c>
      <c r="G28" s="4">
        <f>IFERROR(VLOOKUP($C28,'C'!$A$1:$N$1998,5,FALSE),"")</f>
        <v>10</v>
      </c>
      <c r="H28" s="4" t="str">
        <f>IFERROR(IF(VLOOKUP($C28,'C'!$A$1:$N$1998,6,FALSE)=1,"&lt;",""),"")</f>
        <v/>
      </c>
      <c r="I28" s="4">
        <f>IFERROR(VLOOKUP($C28,'C'!$A$1:$N$1998,8,FALSE),"")</f>
        <v>9.1999999999999993</v>
      </c>
      <c r="J28" s="4" t="str">
        <f>IFERROR(IF(VLOOKUP($C28,'C'!$A$1:$N$1998,9,FALSE)=1,"&lt;",""),"")</f>
        <v/>
      </c>
      <c r="M28" s="4">
        <f t="shared" si="2"/>
        <v>14</v>
      </c>
      <c r="N28" s="4" t="str">
        <f t="shared" si="4"/>
        <v/>
      </c>
      <c r="O28" s="4">
        <f t="shared" si="15"/>
        <v>10</v>
      </c>
      <c r="P28" s="4" t="str">
        <f t="shared" si="4"/>
        <v/>
      </c>
      <c r="Q28" s="4">
        <f t="shared" si="16"/>
        <v>9.1999999999999993</v>
      </c>
      <c r="R28" s="4" t="str">
        <f t="shared" si="4"/>
        <v/>
      </c>
      <c r="V28" s="4">
        <f>IFERROR(IF(VLOOKUP(B28,E!$B$1:$AK$300,4,FALSE)=0,1000000,VLOOKUP(B28,E!$B$1:$AK$300,4,FALSE)),1000000)</f>
        <v>4</v>
      </c>
      <c r="Z28" s="4">
        <f t="shared" si="7"/>
        <v>14</v>
      </c>
      <c r="AC28" s="4">
        <f t="shared" si="6"/>
        <v>10</v>
      </c>
      <c r="AF28" s="4">
        <f t="shared" si="8"/>
        <v>9.1999999999999993</v>
      </c>
      <c r="AI28" s="68">
        <v>10</v>
      </c>
      <c r="AJ28" s="68">
        <v>1</v>
      </c>
      <c r="AK28" s="68">
        <v>0</v>
      </c>
      <c r="AO28" s="4">
        <f t="shared" si="9"/>
        <v>2.0348837209302326</v>
      </c>
      <c r="AQ28" s="4">
        <f t="shared" si="10"/>
        <v>2.083333333333333</v>
      </c>
      <c r="AS28" s="4">
        <f t="shared" si="11"/>
        <v>2.1084337349397591</v>
      </c>
      <c r="AV28" s="4">
        <f t="shared" si="12"/>
        <v>28.488372093023258</v>
      </c>
      <c r="AX28" s="4">
        <f t="shared" si="13"/>
        <v>20.833333333333329</v>
      </c>
      <c r="AZ28" s="4">
        <f t="shared" si="14"/>
        <v>19.397590361445783</v>
      </c>
    </row>
    <row r="29" spans="1:52" x14ac:dyDescent="0.2">
      <c r="A29" s="4" t="s">
        <v>594</v>
      </c>
      <c r="B29" s="4">
        <v>1476</v>
      </c>
      <c r="C29" s="4" t="str">
        <f t="shared" si="0"/>
        <v>urn:immetingen:parameter:id:1476</v>
      </c>
      <c r="D29" s="4" t="str">
        <f>IFERROR(IF(VLOOKUP($C29,'C'!$A$1:$N$1998,4,FALSE)=0,IF(VLOOKUP($C29,'C'!$A$1:$N$1998,7,FALSE)=0,VLOOKUP($C29,'C'!$A$1:$N$1998,10,FALSE),VLOOKUP($C29,'C'!$A$1:$N$1998,7,FALSE)),VLOOKUP($C29,'C'!$A$1:$N$1998,4,FALSE)),"")</f>
        <v/>
      </c>
      <c r="E29" s="4" t="str">
        <f>IFERROR(VLOOKUP($C29,'C'!$A$1:$N$1998,2,FALSE),"")</f>
        <v/>
      </c>
      <c r="F29" s="4" t="str">
        <f>IFERROR(IF(VLOOKUP($C29,'C'!$A$1:$N$1998,3,FALSE)=1,"&lt;",""),"")</f>
        <v/>
      </c>
      <c r="G29" s="4" t="str">
        <f>IFERROR(VLOOKUP($C29,'C'!$A$1:$N$1998,5,FALSE),"")</f>
        <v/>
      </c>
      <c r="H29" s="4" t="str">
        <f>IFERROR(IF(VLOOKUP($C29,'C'!$A$1:$N$1998,6,FALSE)=1,"&lt;",""),"")</f>
        <v/>
      </c>
      <c r="I29" s="4" t="str">
        <f>IFERROR(VLOOKUP($C29,'C'!$A$1:$N$1998,8,FALSE),"")</f>
        <v/>
      </c>
      <c r="J29" s="4" t="str">
        <f>IFERROR(IF(VLOOKUP($C29,'C'!$A$1:$N$1998,9,FALSE)=1,"&lt;",""),"")</f>
        <v/>
      </c>
      <c r="M29" s="4" t="str">
        <f t="shared" si="2"/>
        <v/>
      </c>
      <c r="N29" s="4" t="str">
        <f t="shared" si="4"/>
        <v/>
      </c>
      <c r="O29" s="4" t="str">
        <f>IF(G29="","",IF($D29=131,G29/1000,G29))</f>
        <v/>
      </c>
      <c r="P29" s="4" t="str">
        <f t="shared" si="4"/>
        <v/>
      </c>
      <c r="Q29" s="4" t="str">
        <f t="shared" si="16"/>
        <v/>
      </c>
      <c r="R29" s="4" t="str">
        <f t="shared" si="4"/>
        <v/>
      </c>
      <c r="V29" s="4">
        <f>IFERROR(IF(VLOOKUP(B29,E!$B$1:$AK$300,4,FALSE)=0,1000000,VLOOKUP(B29,E!$B$1:$AK$300,4,FALSE)),1000000)</f>
        <v>1000000</v>
      </c>
      <c r="Z29" s="4" t="str">
        <f t="shared" si="7"/>
        <v/>
      </c>
      <c r="AC29" s="4" t="str">
        <f t="shared" si="6"/>
        <v/>
      </c>
      <c r="AF29" s="4" t="str">
        <f t="shared" si="8"/>
        <v/>
      </c>
      <c r="AI29" s="68">
        <v>1</v>
      </c>
      <c r="AJ29" s="68">
        <v>0</v>
      </c>
      <c r="AK29" s="68">
        <v>0</v>
      </c>
      <c r="AO29" s="4">
        <f t="shared" si="9"/>
        <v>1</v>
      </c>
      <c r="AQ29" s="4">
        <f t="shared" si="10"/>
        <v>1</v>
      </c>
      <c r="AS29" s="4">
        <f t="shared" si="11"/>
        <v>1</v>
      </c>
      <c r="AV29" s="4" t="str">
        <f t="shared" si="12"/>
        <v/>
      </c>
      <c r="AX29" s="4" t="str">
        <f t="shared" si="13"/>
        <v/>
      </c>
      <c r="AZ29" s="4" t="str">
        <f t="shared" si="14"/>
        <v/>
      </c>
    </row>
    <row r="30" spans="1:52" x14ac:dyDescent="0.2">
      <c r="A30" s="4" t="s">
        <v>595</v>
      </c>
      <c r="B30" s="4">
        <v>1564</v>
      </c>
      <c r="C30" s="4" t="str">
        <f t="shared" si="0"/>
        <v>urn:immetingen:parameter:id:1564</v>
      </c>
      <c r="D30" s="4" t="str">
        <f>IFERROR(IF(VLOOKUP($C30,'C'!$A$1:$N$1998,4,FALSE)=0,IF(VLOOKUP($C30,'C'!$A$1:$N$1998,7,FALSE)=0,VLOOKUP($C30,'C'!$A$1:$N$1998,10,FALSE),VLOOKUP($C30,'C'!$A$1:$N$1998,7,FALSE)),VLOOKUP($C30,'C'!$A$1:$N$1998,4,FALSE)),"")</f>
        <v/>
      </c>
      <c r="E30" s="4" t="str">
        <f>IFERROR(VLOOKUP($C30,'C'!$A$1:$N$1998,2,FALSE),"")</f>
        <v/>
      </c>
      <c r="F30" s="4" t="str">
        <f>IFERROR(IF(VLOOKUP($C30,'C'!$A$1:$N$1998,3,FALSE)=1,"&lt;",""),"")</f>
        <v/>
      </c>
      <c r="G30" s="4" t="str">
        <f>IFERROR(VLOOKUP($C30,'C'!$A$1:$N$1998,5,FALSE),"")</f>
        <v/>
      </c>
      <c r="H30" s="4" t="str">
        <f>IFERROR(IF(VLOOKUP($C30,'C'!$A$1:$N$1998,6,FALSE)=1,"&lt;",""),"")</f>
        <v/>
      </c>
      <c r="I30" s="4" t="str">
        <f>IFERROR(VLOOKUP($C30,'C'!$A$1:$N$1998,8,FALSE),"")</f>
        <v/>
      </c>
      <c r="J30" s="4" t="str">
        <f>IFERROR(IF(VLOOKUP($C30,'C'!$A$1:$N$1998,9,FALSE)=1,"&lt;",""),"")</f>
        <v/>
      </c>
      <c r="M30" s="4" t="str">
        <f t="shared" si="2"/>
        <v/>
      </c>
      <c r="N30" s="4" t="str">
        <f t="shared" si="4"/>
        <v/>
      </c>
      <c r="O30" s="4" t="str">
        <f t="shared" si="15"/>
        <v/>
      </c>
      <c r="P30" s="4" t="str">
        <f t="shared" si="4"/>
        <v/>
      </c>
      <c r="Q30" s="4" t="str">
        <f t="shared" si="16"/>
        <v/>
      </c>
      <c r="R30" s="4" t="str">
        <f t="shared" si="4"/>
        <v/>
      </c>
      <c r="V30" s="4">
        <f>IFERROR(IF(VLOOKUP(B30,E!$B$1:$AK$300,4,FALSE)=0,1000000,VLOOKUP(B30,E!$B$1:$AK$300,4,FALSE)),1000000)</f>
        <v>1.5</v>
      </c>
      <c r="Z30" s="4" t="str">
        <f t="shared" si="7"/>
        <v/>
      </c>
      <c r="AC30" s="4" t="str">
        <f t="shared" si="6"/>
        <v/>
      </c>
      <c r="AF30" s="4" t="str">
        <f t="shared" si="8"/>
        <v/>
      </c>
      <c r="AI30" s="68">
        <v>4</v>
      </c>
      <c r="AJ30" s="68">
        <v>0.6</v>
      </c>
      <c r="AK30" s="68">
        <v>0</v>
      </c>
      <c r="AO30" s="4">
        <f t="shared" si="9"/>
        <v>2.2836538461538463</v>
      </c>
      <c r="AQ30" s="4">
        <f t="shared" si="10"/>
        <v>2.3514851485148514</v>
      </c>
      <c r="AS30" s="4">
        <f t="shared" si="11"/>
        <v>2.3869346733668344</v>
      </c>
      <c r="AV30" s="4" t="str">
        <f t="shared" si="12"/>
        <v/>
      </c>
      <c r="AX30" s="4" t="str">
        <f t="shared" si="13"/>
        <v/>
      </c>
      <c r="AZ30" s="4" t="str">
        <f t="shared" si="14"/>
        <v/>
      </c>
    </row>
    <row r="31" spans="1:52" x14ac:dyDescent="0.2">
      <c r="A31" s="4" t="s">
        <v>596</v>
      </c>
      <c r="B31" s="4">
        <v>1642</v>
      </c>
      <c r="C31" s="4" t="str">
        <f t="shared" si="0"/>
        <v>urn:immetingen:parameter:id:1642</v>
      </c>
      <c r="D31" s="4" t="str">
        <f>IFERROR(IF(VLOOKUP($C31,'C'!$A$1:$N$1998,4,FALSE)=0,IF(VLOOKUP($C31,'C'!$A$1:$N$1998,7,FALSE)=0,VLOOKUP($C31,'C'!$A$1:$N$1998,10,FALSE),VLOOKUP($C31,'C'!$A$1:$N$1998,7,FALSE)),VLOOKUP($C31,'C'!$A$1:$N$1998,4,FALSE)),"")</f>
        <v/>
      </c>
      <c r="E31" s="4" t="str">
        <f>IFERROR(VLOOKUP($C31,'C'!$A$1:$N$1998,2,FALSE),"")</f>
        <v/>
      </c>
      <c r="F31" s="4" t="str">
        <f>IFERROR(IF(VLOOKUP($C31,'C'!$A$1:$N$1998,3,FALSE)=1,"&lt;",""),"")</f>
        <v/>
      </c>
      <c r="G31" s="4" t="str">
        <f>IFERROR(VLOOKUP($C31,'C'!$A$1:$N$1998,5,FALSE),"")</f>
        <v/>
      </c>
      <c r="H31" s="4" t="str">
        <f>IFERROR(IF(VLOOKUP($C31,'C'!$A$1:$N$1998,6,FALSE)=1,"&lt;",""),"")</f>
        <v/>
      </c>
      <c r="I31" s="4" t="str">
        <f>IFERROR(VLOOKUP($C31,'C'!$A$1:$N$1998,8,FALSE),"")</f>
        <v/>
      </c>
      <c r="J31" s="4" t="str">
        <f>IFERROR(IF(VLOOKUP($C31,'C'!$A$1:$N$1998,9,FALSE)=1,"&lt;",""),"")</f>
        <v/>
      </c>
      <c r="M31" s="4" t="str">
        <f t="shared" si="2"/>
        <v/>
      </c>
      <c r="N31" s="4" t="str">
        <f t="shared" si="4"/>
        <v/>
      </c>
      <c r="O31" s="4" t="str">
        <f t="shared" si="15"/>
        <v/>
      </c>
      <c r="P31" s="4" t="str">
        <f t="shared" si="4"/>
        <v/>
      </c>
      <c r="Q31" s="4" t="str">
        <f t="shared" si="16"/>
        <v/>
      </c>
      <c r="R31" s="4" t="str">
        <f t="shared" si="4"/>
        <v/>
      </c>
      <c r="V31" s="4">
        <f>IFERROR(IF(VLOOKUP(B31,E!$B$1:$AK$300,4,FALSE)=0,1000000,VLOOKUP(B31,E!$B$1:$AK$300,4,FALSE)),1000000)</f>
        <v>10</v>
      </c>
      <c r="Z31" s="4" t="str">
        <f t="shared" si="7"/>
        <v/>
      </c>
      <c r="AC31" s="4" t="str">
        <f t="shared" si="6"/>
        <v/>
      </c>
      <c r="AF31" s="4" t="str">
        <f t="shared" si="8"/>
        <v/>
      </c>
      <c r="AI31" s="68">
        <v>12</v>
      </c>
      <c r="AJ31" s="68">
        <v>1.2</v>
      </c>
      <c r="AK31" s="68">
        <v>0</v>
      </c>
      <c r="AO31" s="4">
        <f t="shared" si="9"/>
        <v>2.0348837209302326</v>
      </c>
      <c r="AQ31" s="4">
        <f t="shared" si="10"/>
        <v>2.0833333333333335</v>
      </c>
      <c r="AS31" s="4">
        <f t="shared" si="11"/>
        <v>2.1084337349397591</v>
      </c>
      <c r="AV31" s="4" t="str">
        <f t="shared" si="12"/>
        <v/>
      </c>
      <c r="AX31" s="4" t="str">
        <f t="shared" si="13"/>
        <v/>
      </c>
      <c r="AZ31" s="4" t="str">
        <f t="shared" si="14"/>
        <v/>
      </c>
    </row>
    <row r="32" spans="1:52" x14ac:dyDescent="0.2">
      <c r="A32" s="4" t="s">
        <v>9</v>
      </c>
      <c r="B32" s="4">
        <v>1693</v>
      </c>
      <c r="C32" s="4" t="str">
        <f t="shared" si="0"/>
        <v>urn:immetingen:parameter:id:1693</v>
      </c>
      <c r="D32" s="4">
        <f>IFERROR(IF(VLOOKUP($C32,'C'!$A$1:$N$1998,4,FALSE)=0,IF(VLOOKUP($C32,'C'!$A$1:$N$1998,7,FALSE)=0,VLOOKUP($C32,'C'!$A$1:$N$1998,10,FALSE),VLOOKUP($C32,'C'!$A$1:$N$1998,7,FALSE)),VLOOKUP($C32,'C'!$A$1:$N$1998,4,FALSE)),"")</f>
        <v>58</v>
      </c>
      <c r="E32" s="4">
        <f>IFERROR(VLOOKUP($C32,'C'!$A$1:$N$1998,2,FALSE),"")</f>
        <v>58</v>
      </c>
      <c r="F32" s="4" t="str">
        <f>IFERROR(IF(VLOOKUP($C32,'C'!$A$1:$N$1998,3,FALSE)=1,"&lt;",""),"")</f>
        <v/>
      </c>
      <c r="G32" s="4">
        <f>IFERROR(VLOOKUP($C32,'C'!$A$1:$N$1998,5,FALSE),"")</f>
        <v>56</v>
      </c>
      <c r="H32" s="4" t="str">
        <f>IFERROR(IF(VLOOKUP($C32,'C'!$A$1:$N$1998,6,FALSE)=1,"&lt;",""),"")</f>
        <v/>
      </c>
      <c r="I32" s="4">
        <f>IFERROR(VLOOKUP($C32,'C'!$A$1:$N$1998,8,FALSE),"")</f>
        <v>30</v>
      </c>
      <c r="J32" s="4" t="str">
        <f>IFERROR(IF(VLOOKUP($C32,'C'!$A$1:$N$1998,9,FALSE)=1,"&lt;",""),"")</f>
        <v/>
      </c>
      <c r="M32" s="4">
        <f t="shared" si="2"/>
        <v>58</v>
      </c>
      <c r="N32" s="4" t="str">
        <f t="shared" si="4"/>
        <v/>
      </c>
      <c r="O32" s="4">
        <f t="shared" si="15"/>
        <v>56</v>
      </c>
      <c r="P32" s="4" t="str">
        <f t="shared" si="4"/>
        <v/>
      </c>
      <c r="Q32" s="4">
        <f t="shared" si="16"/>
        <v>30</v>
      </c>
      <c r="R32" s="4" t="str">
        <f t="shared" si="4"/>
        <v/>
      </c>
      <c r="V32" s="4">
        <f>IFERROR(IF(VLOOKUP(B32,E!$B$1:$AK$300,4,FALSE)=0,1000000,VLOOKUP(B32,E!$B$1:$AK$300,4,FALSE)),1000000)</f>
        <v>20</v>
      </c>
      <c r="Z32" s="4">
        <f t="shared" si="7"/>
        <v>58</v>
      </c>
      <c r="AC32" s="4">
        <f t="shared" si="6"/>
        <v>56</v>
      </c>
      <c r="AF32" s="4">
        <f t="shared" si="8"/>
        <v>30</v>
      </c>
      <c r="AI32" s="68">
        <v>50</v>
      </c>
      <c r="AJ32" s="68">
        <v>3</v>
      </c>
      <c r="AK32" s="68">
        <v>1.5</v>
      </c>
      <c r="AO32" s="4">
        <f t="shared" si="9"/>
        <v>1.8396846254927728</v>
      </c>
      <c r="AQ32" s="4">
        <f t="shared" si="10"/>
        <v>1.884253028263795</v>
      </c>
      <c r="AS32" s="4">
        <f t="shared" si="11"/>
        <v>1.9230769230769231</v>
      </c>
      <c r="AV32" s="4">
        <f t="shared" si="12"/>
        <v>106.70170827858082</v>
      </c>
      <c r="AX32" s="4">
        <f t="shared" si="13"/>
        <v>105.51816958277252</v>
      </c>
      <c r="AZ32" s="4">
        <f t="shared" si="14"/>
        <v>57.692307692307693</v>
      </c>
    </row>
    <row r="33" spans="1:52" x14ac:dyDescent="0.2">
      <c r="A33" s="4" t="s">
        <v>10</v>
      </c>
      <c r="B33" s="4">
        <v>1259</v>
      </c>
      <c r="C33" s="4" t="str">
        <f t="shared" si="0"/>
        <v>urn:immetingen:parameter:id:1259</v>
      </c>
      <c r="D33" s="4">
        <f>IFERROR(IF(VLOOKUP($C33,'C'!$A$1:$N$1998,4,FALSE)=0,IF(VLOOKUP($C33,'C'!$A$1:$N$1998,7,FALSE)=0,VLOOKUP($C33,'C'!$A$1:$N$1998,10,FALSE),VLOOKUP($C33,'C'!$A$1:$N$1998,7,FALSE)),VLOOKUP($C33,'C'!$A$1:$N$1998,4,FALSE)),"")</f>
        <v>58</v>
      </c>
      <c r="E33" s="4">
        <f>IFERROR(VLOOKUP($C33,'C'!$A$1:$N$1998,2,FALSE),"")</f>
        <v>0.01</v>
      </c>
      <c r="F33" s="4" t="str">
        <f>IFERROR(IF(VLOOKUP($C33,'C'!$A$1:$N$1998,3,FALSE)=1,"&lt;",""),"")</f>
        <v>&lt;</v>
      </c>
      <c r="G33" s="4">
        <f>IFERROR(VLOOKUP($C33,'C'!$A$1:$N$1998,5,FALSE),"")</f>
        <v>0.01</v>
      </c>
      <c r="H33" s="4" t="str">
        <f>IFERROR(IF(VLOOKUP($C33,'C'!$A$1:$N$1998,6,FALSE)=1,"&lt;",""),"")</f>
        <v>&lt;</v>
      </c>
      <c r="I33" s="4">
        <f>IFERROR(VLOOKUP($C33,'C'!$A$1:$N$1998,8,FALSE),"")</f>
        <v>0.01</v>
      </c>
      <c r="J33" s="4" t="str">
        <f>IFERROR(IF(VLOOKUP($C33,'C'!$A$1:$N$1998,9,FALSE)=1,"&lt;",""),"")</f>
        <v/>
      </c>
      <c r="M33" s="4">
        <f t="shared" si="2"/>
        <v>0.01</v>
      </c>
      <c r="N33" s="4" t="str">
        <f t="shared" si="4"/>
        <v>&lt;</v>
      </c>
      <c r="O33" s="4">
        <f t="shared" si="15"/>
        <v>0.01</v>
      </c>
      <c r="P33" s="4" t="str">
        <f t="shared" si="4"/>
        <v>&lt;</v>
      </c>
      <c r="Q33" s="4">
        <f t="shared" si="16"/>
        <v>0.01</v>
      </c>
      <c r="R33" s="4" t="str">
        <f t="shared" si="4"/>
        <v/>
      </c>
      <c r="V33" s="4">
        <f>IFERROR(IF(VLOOKUP(B33,E!$B$1:$AK$300,4,FALSE)=0,1000000,VLOOKUP(B33,E!$B$1:$AK$300,4,FALSE)),1000000)</f>
        <v>0.05</v>
      </c>
      <c r="Z33" s="17">
        <f>IF(AA33=-1,IF(SUM(AA$33:AA$42)=-10,0,(0.7*M33)),AA33)</f>
        <v>6.9999999999999993E-3</v>
      </c>
      <c r="AA33" s="17">
        <f>IF(N33="&lt;",IF((M33&lt;=$V33),-1,0.7*M33),M33)</f>
        <v>-1</v>
      </c>
      <c r="AC33" s="17">
        <f>IF(AD33=-1,IF(SUM(AD$33:AD$42)=-10,0,(0.7*O33)),AD33)</f>
        <v>6.9999999999999993E-3</v>
      </c>
      <c r="AD33" s="17">
        <f>IF(P33="&lt;",IF((O33&lt;=$V33),-1,0.7*O33),O33)</f>
        <v>-1</v>
      </c>
      <c r="AF33" s="17">
        <f>IF(AG33=-1,IF(SUM(AG$33:AG$42)=-10,0,(0.7*Q33)),AG33)</f>
        <v>0.01</v>
      </c>
      <c r="AG33" s="17">
        <f>IF(R33="&lt;",IF((Q33&lt;=$V33),-1,0.7*Q33),Q33)</f>
        <v>0.01</v>
      </c>
      <c r="AI33" s="68">
        <v>0</v>
      </c>
      <c r="AJ33" s="68">
        <v>0</v>
      </c>
      <c r="AK33" s="68">
        <v>1</v>
      </c>
      <c r="AO33" s="4">
        <f>($AI33+($AJ33*25)+($AK33*10))/($AI33+($AJ33*AO$7)+($AK33*AO$9))</f>
        <v>1</v>
      </c>
      <c r="AQ33" s="4">
        <f>($AI33+($AJ33*25)+($AK33*10))/($AI33+($AJ33*AQ$7)+($AK33*AQ$9))</f>
        <v>1</v>
      </c>
      <c r="AS33" s="4">
        <f>($AI33+($AJ33*25)+($AK33*10))/($AI33+($AJ33*AS$7)+($AK33*AS$9))</f>
        <v>1</v>
      </c>
      <c r="AV33" s="4">
        <f t="shared" si="12"/>
        <v>6.9999999999999993E-3</v>
      </c>
      <c r="AX33" s="4">
        <f t="shared" si="13"/>
        <v>6.9999999999999993E-3</v>
      </c>
      <c r="AZ33" s="4">
        <f t="shared" si="14"/>
        <v>0.01</v>
      </c>
    </row>
    <row r="34" spans="1:52" x14ac:dyDescent="0.2">
      <c r="A34" s="4" t="s">
        <v>11</v>
      </c>
      <c r="B34" s="4">
        <v>299</v>
      </c>
      <c r="C34" s="4" t="str">
        <f t="shared" si="0"/>
        <v>urn:immetingen:parameter:id:299</v>
      </c>
      <c r="D34" s="4">
        <f>IFERROR(IF(VLOOKUP($C34,'C'!$A$1:$N$1998,4,FALSE)=0,IF(VLOOKUP($C34,'C'!$A$1:$N$1998,7,FALSE)=0,VLOOKUP($C34,'C'!$A$1:$N$1998,10,FALSE),VLOOKUP($C34,'C'!$A$1:$N$1998,7,FALSE)),VLOOKUP($C34,'C'!$A$1:$N$1998,4,FALSE)),"")</f>
        <v>58</v>
      </c>
      <c r="E34" s="4">
        <f>IFERROR(VLOOKUP($C34,'C'!$A$1:$N$1998,2,FALSE),"")</f>
        <v>0.41</v>
      </c>
      <c r="F34" s="4" t="str">
        <f>IFERROR(IF(VLOOKUP($C34,'C'!$A$1:$N$1998,3,FALSE)=1,"&lt;",""),"")</f>
        <v/>
      </c>
      <c r="G34" s="4">
        <f>IFERROR(VLOOKUP($C34,'C'!$A$1:$N$1998,5,FALSE),"")</f>
        <v>0.08</v>
      </c>
      <c r="H34" s="4" t="str">
        <f>IFERROR(IF(VLOOKUP($C34,'C'!$A$1:$N$1998,6,FALSE)=1,"&lt;",""),"")</f>
        <v/>
      </c>
      <c r="I34" s="4">
        <f>IFERROR(VLOOKUP($C34,'C'!$A$1:$N$1998,8,FALSE),"")</f>
        <v>0.01</v>
      </c>
      <c r="J34" s="4" t="str">
        <f>IFERROR(IF(VLOOKUP($C34,'C'!$A$1:$N$1998,9,FALSE)=1,"&lt;",""),"")</f>
        <v/>
      </c>
      <c r="M34" s="4">
        <f t="shared" si="2"/>
        <v>0.41</v>
      </c>
      <c r="N34" s="4" t="str">
        <f t="shared" si="4"/>
        <v/>
      </c>
      <c r="O34" s="4">
        <f t="shared" si="15"/>
        <v>0.08</v>
      </c>
      <c r="P34" s="4" t="str">
        <f t="shared" si="4"/>
        <v/>
      </c>
      <c r="Q34" s="4">
        <f t="shared" si="16"/>
        <v>0.01</v>
      </c>
      <c r="R34" s="4" t="str">
        <f t="shared" si="4"/>
        <v/>
      </c>
      <c r="V34" s="4">
        <f>IFERROR(IF(VLOOKUP(B34,E!$B$1:$AK$300,4,FALSE)=0,1000000,VLOOKUP(B34,E!$B$1:$AK$300,4,FALSE)),1000000)</f>
        <v>0.05</v>
      </c>
      <c r="Z34" s="17">
        <f t="shared" ref="Z34:Z42" si="17">IF(AA34=-1,IF(SUM(AA$33:AA$42)=-10,0,(0.7*M34)),AA34)</f>
        <v>0.41</v>
      </c>
      <c r="AA34" s="17">
        <f t="shared" ref="AA34:AA42" si="18">IF(N34="&lt;",IF((M34&lt;=$V34),-1,0.7*M34),M34)</f>
        <v>0.41</v>
      </c>
      <c r="AC34" s="17">
        <f t="shared" ref="AC34:AC42" si="19">IF(AD34=-1,IF(SUM(AD$33:AD$42)=-10,0,(0.7*O34)),AD34)</f>
        <v>0.08</v>
      </c>
      <c r="AD34" s="17">
        <f t="shared" ref="AD34:AD42" si="20">IF(P34="&lt;",IF((O34&lt;=$V34),-1,0.7*O34),O34)</f>
        <v>0.08</v>
      </c>
      <c r="AF34" s="17">
        <f t="shared" ref="AF34:AF42" si="21">IF(AG34=-1,IF(SUM(AG$33:AG$42)=-10,0,(0.7*Q34)),AG34)</f>
        <v>0.01</v>
      </c>
      <c r="AG34" s="17">
        <f t="shared" ref="AG34:AG42" si="22">IF(R34="&lt;",IF((Q34&lt;=$V34),-1,0.7*Q34),Q34)</f>
        <v>0.01</v>
      </c>
      <c r="AI34" s="68">
        <v>0</v>
      </c>
      <c r="AJ34" s="68">
        <v>0</v>
      </c>
      <c r="AK34" s="68">
        <v>1</v>
      </c>
      <c r="AO34" s="4">
        <f t="shared" ref="AO34:AO48" si="23">($AI34+($AJ34*25)+($AK34*10))/($AI34+($AJ34*AO$7)+($AK34*AO$9))</f>
        <v>1</v>
      </c>
      <c r="AQ34" s="4">
        <f t="shared" ref="AQ34:AQ49" si="24">($AI34+($AJ34*25)+($AK34*10))/($AI34+($AJ34*AQ$7)+($AK34*AQ$9))</f>
        <v>1</v>
      </c>
      <c r="AS34" s="4">
        <f t="shared" ref="AS34:AS49" si="25">($AI34+($AJ34*25)+($AK34*10))/($AI34+($AJ34*AS$7)+($AK34*AS$9))</f>
        <v>1</v>
      </c>
      <c r="AV34" s="4">
        <f t="shared" si="12"/>
        <v>0.41</v>
      </c>
      <c r="AX34" s="4">
        <f t="shared" si="13"/>
        <v>0.08</v>
      </c>
      <c r="AZ34" s="4">
        <f t="shared" si="14"/>
        <v>0.01</v>
      </c>
    </row>
    <row r="35" spans="1:52" x14ac:dyDescent="0.2">
      <c r="A35" s="4" t="s">
        <v>12</v>
      </c>
      <c r="B35" s="4">
        <v>746</v>
      </c>
      <c r="C35" s="4" t="str">
        <f t="shared" si="0"/>
        <v>urn:immetingen:parameter:id:746</v>
      </c>
      <c r="D35" s="4">
        <f>IFERROR(IF(VLOOKUP($C35,'C'!$A$1:$N$1998,4,FALSE)=0,IF(VLOOKUP($C35,'C'!$A$1:$N$1998,7,FALSE)=0,VLOOKUP($C35,'C'!$A$1:$N$1998,10,FALSE),VLOOKUP($C35,'C'!$A$1:$N$1998,7,FALSE)),VLOOKUP($C35,'C'!$A$1:$N$1998,4,FALSE)),"")</f>
        <v>58</v>
      </c>
      <c r="E35" s="4">
        <f>IFERROR(VLOOKUP($C35,'C'!$A$1:$N$1998,2,FALSE),"")</f>
        <v>1.4</v>
      </c>
      <c r="F35" s="4" t="str">
        <f>IFERROR(IF(VLOOKUP($C35,'C'!$A$1:$N$1998,3,FALSE)=1,"&lt;",""),"")</f>
        <v/>
      </c>
      <c r="G35" s="4">
        <f>IFERROR(VLOOKUP($C35,'C'!$A$1:$N$1998,5,FALSE),"")</f>
        <v>0.22</v>
      </c>
      <c r="H35" s="4" t="str">
        <f>IFERROR(IF(VLOOKUP($C35,'C'!$A$1:$N$1998,6,FALSE)=1,"&lt;",""),"")</f>
        <v/>
      </c>
      <c r="I35" s="4">
        <f>IFERROR(VLOOKUP($C35,'C'!$A$1:$N$1998,8,FALSE),"")</f>
        <v>0.05</v>
      </c>
      <c r="J35" s="4" t="str">
        <f>IFERROR(IF(VLOOKUP($C35,'C'!$A$1:$N$1998,9,FALSE)=1,"&lt;",""),"")</f>
        <v/>
      </c>
      <c r="M35" s="4">
        <f t="shared" si="2"/>
        <v>1.4</v>
      </c>
      <c r="N35" s="4" t="str">
        <f t="shared" si="4"/>
        <v/>
      </c>
      <c r="O35" s="4">
        <f t="shared" si="15"/>
        <v>0.22</v>
      </c>
      <c r="P35" s="4" t="str">
        <f t="shared" si="4"/>
        <v/>
      </c>
      <c r="Q35" s="4">
        <f t="shared" si="16"/>
        <v>0.05</v>
      </c>
      <c r="R35" s="4" t="str">
        <f t="shared" si="4"/>
        <v/>
      </c>
      <c r="V35" s="4">
        <f>IFERROR(IF(VLOOKUP(B35,E!$B$1:$AK$300,4,FALSE)=0,1000000,VLOOKUP(B35,E!$B$1:$AK$300,4,FALSE)),1000000)</f>
        <v>0.05</v>
      </c>
      <c r="Z35" s="17">
        <f t="shared" si="17"/>
        <v>1.4</v>
      </c>
      <c r="AA35" s="17">
        <f t="shared" si="18"/>
        <v>1.4</v>
      </c>
      <c r="AC35" s="17">
        <f t="shared" si="19"/>
        <v>0.22</v>
      </c>
      <c r="AD35" s="17">
        <f t="shared" si="20"/>
        <v>0.22</v>
      </c>
      <c r="AF35" s="17">
        <f t="shared" si="21"/>
        <v>0.05</v>
      </c>
      <c r="AG35" s="17">
        <f t="shared" si="22"/>
        <v>0.05</v>
      </c>
      <c r="AI35" s="68">
        <v>0</v>
      </c>
      <c r="AJ35" s="68">
        <v>0</v>
      </c>
      <c r="AK35" s="68">
        <v>1</v>
      </c>
      <c r="AO35" s="4">
        <f t="shared" si="23"/>
        <v>1</v>
      </c>
      <c r="AQ35" s="4">
        <f t="shared" si="24"/>
        <v>1</v>
      </c>
      <c r="AS35" s="4">
        <f t="shared" si="25"/>
        <v>1</v>
      </c>
      <c r="AV35" s="4">
        <f t="shared" si="12"/>
        <v>1.4</v>
      </c>
      <c r="AX35" s="4">
        <f t="shared" si="13"/>
        <v>0.22</v>
      </c>
      <c r="AZ35" s="4">
        <f t="shared" si="14"/>
        <v>0.05</v>
      </c>
    </row>
    <row r="36" spans="1:52" x14ac:dyDescent="0.2">
      <c r="A36" s="4" t="s">
        <v>13</v>
      </c>
      <c r="B36" s="4">
        <v>775</v>
      </c>
      <c r="C36" s="4" t="str">
        <f t="shared" si="0"/>
        <v>urn:immetingen:parameter:id:775</v>
      </c>
      <c r="D36" s="4">
        <f>IFERROR(IF(VLOOKUP($C36,'C'!$A$1:$N$1998,4,FALSE)=0,IF(VLOOKUP($C36,'C'!$A$1:$N$1998,7,FALSE)=0,VLOOKUP($C36,'C'!$A$1:$N$1998,10,FALSE),VLOOKUP($C36,'C'!$A$1:$N$1998,7,FALSE)),VLOOKUP($C36,'C'!$A$1:$N$1998,4,FALSE)),"")</f>
        <v>58</v>
      </c>
      <c r="E36" s="4">
        <f>IFERROR(VLOOKUP($C36,'C'!$A$1:$N$1998,2,FALSE),"")</f>
        <v>4.2</v>
      </c>
      <c r="F36" s="4" t="str">
        <f>IFERROR(IF(VLOOKUP($C36,'C'!$A$1:$N$1998,3,FALSE)=1,"&lt;",""),"")</f>
        <v/>
      </c>
      <c r="G36" s="4">
        <f>IFERROR(VLOOKUP($C36,'C'!$A$1:$N$1998,5,FALSE),"")</f>
        <v>0.98</v>
      </c>
      <c r="H36" s="4" t="str">
        <f>IFERROR(IF(VLOOKUP($C36,'C'!$A$1:$N$1998,6,FALSE)=1,"&lt;",""),"")</f>
        <v/>
      </c>
      <c r="I36" s="4">
        <f>IFERROR(VLOOKUP($C36,'C'!$A$1:$N$1998,8,FALSE),"")</f>
        <v>0.16</v>
      </c>
      <c r="J36" s="4" t="str">
        <f>IFERROR(IF(VLOOKUP($C36,'C'!$A$1:$N$1998,9,FALSE)=1,"&lt;",""),"")</f>
        <v/>
      </c>
      <c r="M36" s="4">
        <f t="shared" si="2"/>
        <v>4.2</v>
      </c>
      <c r="N36" s="4" t="str">
        <f t="shared" si="4"/>
        <v/>
      </c>
      <c r="O36" s="4">
        <f t="shared" si="15"/>
        <v>0.98</v>
      </c>
      <c r="P36" s="4" t="str">
        <f t="shared" si="4"/>
        <v/>
      </c>
      <c r="Q36" s="4">
        <f t="shared" si="16"/>
        <v>0.16</v>
      </c>
      <c r="R36" s="4" t="str">
        <f t="shared" si="4"/>
        <v/>
      </c>
      <c r="V36" s="4">
        <f>IFERROR(IF(VLOOKUP(B36,E!$B$1:$AK$300,4,FALSE)=0,1000000,VLOOKUP(B36,E!$B$1:$AK$300,4,FALSE)),1000000)</f>
        <v>0.05</v>
      </c>
      <c r="Z36" s="17">
        <f t="shared" si="17"/>
        <v>4.2</v>
      </c>
      <c r="AA36" s="17">
        <f t="shared" si="18"/>
        <v>4.2</v>
      </c>
      <c r="AC36" s="17">
        <f t="shared" si="19"/>
        <v>0.98</v>
      </c>
      <c r="AD36" s="17">
        <f t="shared" si="20"/>
        <v>0.98</v>
      </c>
      <c r="AF36" s="17">
        <f t="shared" si="21"/>
        <v>0.16</v>
      </c>
      <c r="AG36" s="17">
        <f t="shared" si="22"/>
        <v>0.16</v>
      </c>
      <c r="AI36" s="68">
        <v>0</v>
      </c>
      <c r="AJ36" s="68">
        <v>0</v>
      </c>
      <c r="AK36" s="68">
        <v>1</v>
      </c>
      <c r="AO36" s="4">
        <f t="shared" si="23"/>
        <v>1</v>
      </c>
      <c r="AQ36" s="4">
        <f t="shared" si="24"/>
        <v>1</v>
      </c>
      <c r="AS36" s="4">
        <f t="shared" si="25"/>
        <v>1</v>
      </c>
      <c r="AV36" s="4">
        <f t="shared" si="12"/>
        <v>4.2</v>
      </c>
      <c r="AX36" s="4">
        <f t="shared" si="13"/>
        <v>0.98</v>
      </c>
      <c r="AZ36" s="4">
        <f t="shared" si="14"/>
        <v>0.16</v>
      </c>
    </row>
    <row r="37" spans="1:52" x14ac:dyDescent="0.2">
      <c r="A37" s="4" t="s">
        <v>14</v>
      </c>
      <c r="B37" s="4">
        <v>345</v>
      </c>
      <c r="C37" s="4" t="str">
        <f t="shared" si="0"/>
        <v>urn:immetingen:parameter:id:345</v>
      </c>
      <c r="D37" s="4">
        <f>IFERROR(IF(VLOOKUP($C37,'C'!$A$1:$N$1998,4,FALSE)=0,IF(VLOOKUP($C37,'C'!$A$1:$N$1998,7,FALSE)=0,VLOOKUP($C37,'C'!$A$1:$N$1998,10,FALSE),VLOOKUP($C37,'C'!$A$1:$N$1998,7,FALSE)),VLOOKUP($C37,'C'!$A$1:$N$1998,4,FALSE)),"")</f>
        <v>58</v>
      </c>
      <c r="E37" s="4">
        <f>IFERROR(VLOOKUP($C37,'C'!$A$1:$N$1998,2,FALSE),"")</f>
        <v>2</v>
      </c>
      <c r="F37" s="4" t="str">
        <f>IFERROR(IF(VLOOKUP($C37,'C'!$A$1:$N$1998,3,FALSE)=1,"&lt;",""),"")</f>
        <v/>
      </c>
      <c r="G37" s="4">
        <f>IFERROR(VLOOKUP($C37,'C'!$A$1:$N$1998,5,FALSE),"")</f>
        <v>0.54</v>
      </c>
      <c r="H37" s="4" t="str">
        <f>IFERROR(IF(VLOOKUP($C37,'C'!$A$1:$N$1998,6,FALSE)=1,"&lt;",""),"")</f>
        <v/>
      </c>
      <c r="I37" s="4">
        <f>IFERROR(VLOOKUP($C37,'C'!$A$1:$N$1998,8,FALSE),"")</f>
        <v>0.08</v>
      </c>
      <c r="J37" s="4" t="str">
        <f>IFERROR(IF(VLOOKUP($C37,'C'!$A$1:$N$1998,9,FALSE)=1,"&lt;",""),"")</f>
        <v/>
      </c>
      <c r="M37" s="4">
        <f t="shared" si="2"/>
        <v>2</v>
      </c>
      <c r="N37" s="4" t="str">
        <f t="shared" si="4"/>
        <v/>
      </c>
      <c r="O37" s="4">
        <f t="shared" si="15"/>
        <v>0.54</v>
      </c>
      <c r="P37" s="4" t="str">
        <f t="shared" si="4"/>
        <v/>
      </c>
      <c r="Q37" s="4">
        <f t="shared" si="16"/>
        <v>0.08</v>
      </c>
      <c r="R37" s="4" t="str">
        <f t="shared" si="4"/>
        <v/>
      </c>
      <c r="V37" s="4">
        <f>IFERROR(IF(VLOOKUP(B37,E!$B$1:$AK$300,4,FALSE)=0,1000000,VLOOKUP(B37,E!$B$1:$AK$300,4,FALSE)),1000000)</f>
        <v>0.05</v>
      </c>
      <c r="Z37" s="17">
        <f t="shared" si="17"/>
        <v>2</v>
      </c>
      <c r="AA37" s="17">
        <f t="shared" si="18"/>
        <v>2</v>
      </c>
      <c r="AC37" s="17">
        <f t="shared" si="19"/>
        <v>0.54</v>
      </c>
      <c r="AD37" s="17">
        <f t="shared" si="20"/>
        <v>0.54</v>
      </c>
      <c r="AF37" s="17">
        <f t="shared" si="21"/>
        <v>0.08</v>
      </c>
      <c r="AG37" s="17">
        <f t="shared" si="22"/>
        <v>0.08</v>
      </c>
      <c r="AI37" s="68">
        <v>0</v>
      </c>
      <c r="AJ37" s="68">
        <v>0</v>
      </c>
      <c r="AK37" s="68">
        <v>1</v>
      </c>
      <c r="AO37" s="4">
        <f t="shared" si="23"/>
        <v>1</v>
      </c>
      <c r="AQ37" s="4">
        <f t="shared" si="24"/>
        <v>1</v>
      </c>
      <c r="AS37" s="4">
        <f t="shared" si="25"/>
        <v>1</v>
      </c>
      <c r="AV37" s="4">
        <f t="shared" si="12"/>
        <v>2</v>
      </c>
      <c r="AX37" s="4">
        <f t="shared" si="13"/>
        <v>0.54</v>
      </c>
      <c r="AZ37" s="4">
        <f t="shared" si="14"/>
        <v>0.08</v>
      </c>
    </row>
    <row r="38" spans="1:52" x14ac:dyDescent="0.2">
      <c r="A38" s="4" t="s">
        <v>15</v>
      </c>
      <c r="B38" s="4">
        <v>518</v>
      </c>
      <c r="C38" s="4" t="str">
        <f t="shared" si="0"/>
        <v>urn:immetingen:parameter:id:518</v>
      </c>
      <c r="D38" s="4">
        <f>IFERROR(IF(VLOOKUP($C38,'C'!$A$1:$N$1998,4,FALSE)=0,IF(VLOOKUP($C38,'C'!$A$1:$N$1998,7,FALSE)=0,VLOOKUP($C38,'C'!$A$1:$N$1998,10,FALSE),VLOOKUP($C38,'C'!$A$1:$N$1998,7,FALSE)),VLOOKUP($C38,'C'!$A$1:$N$1998,4,FALSE)),"")</f>
        <v>58</v>
      </c>
      <c r="E38" s="4">
        <f>IFERROR(VLOOKUP($C38,'C'!$A$1:$N$1998,2,FALSE),"")</f>
        <v>1.8</v>
      </c>
      <c r="F38" s="4" t="str">
        <f>IFERROR(IF(VLOOKUP($C38,'C'!$A$1:$N$1998,3,FALSE)=1,"&lt;",""),"")</f>
        <v/>
      </c>
      <c r="G38" s="4">
        <f>IFERROR(VLOOKUP($C38,'C'!$A$1:$N$1998,5,FALSE),"")</f>
        <v>0.57999999999999996</v>
      </c>
      <c r="H38" s="4" t="str">
        <f>IFERROR(IF(VLOOKUP($C38,'C'!$A$1:$N$1998,6,FALSE)=1,"&lt;",""),"")</f>
        <v/>
      </c>
      <c r="I38" s="4">
        <f>IFERROR(VLOOKUP($C38,'C'!$A$1:$N$1998,8,FALSE),"")</f>
        <v>0.06</v>
      </c>
      <c r="J38" s="4" t="str">
        <f>IFERROR(IF(VLOOKUP($C38,'C'!$A$1:$N$1998,9,FALSE)=1,"&lt;",""),"")</f>
        <v/>
      </c>
      <c r="M38" s="4">
        <f t="shared" si="2"/>
        <v>1.8</v>
      </c>
      <c r="N38" s="4" t="str">
        <f t="shared" si="4"/>
        <v/>
      </c>
      <c r="O38" s="4">
        <f t="shared" si="15"/>
        <v>0.57999999999999996</v>
      </c>
      <c r="P38" s="4" t="str">
        <f t="shared" si="4"/>
        <v/>
      </c>
      <c r="Q38" s="4">
        <f t="shared" si="16"/>
        <v>0.06</v>
      </c>
      <c r="R38" s="4" t="str">
        <f t="shared" si="4"/>
        <v/>
      </c>
      <c r="V38" s="4">
        <f>IFERROR(IF(VLOOKUP(B38,E!$B$1:$AK$300,4,FALSE)=0,1000000,VLOOKUP(B38,E!$B$1:$AK$300,4,FALSE)),1000000)</f>
        <v>0.05</v>
      </c>
      <c r="Z38" s="17">
        <f t="shared" si="17"/>
        <v>1.8</v>
      </c>
      <c r="AA38" s="17">
        <f t="shared" si="18"/>
        <v>1.8</v>
      </c>
      <c r="AC38" s="17">
        <f t="shared" si="19"/>
        <v>0.57999999999999996</v>
      </c>
      <c r="AD38" s="17">
        <f t="shared" si="20"/>
        <v>0.57999999999999996</v>
      </c>
      <c r="AF38" s="17">
        <f t="shared" si="21"/>
        <v>0.06</v>
      </c>
      <c r="AG38" s="17">
        <f t="shared" si="22"/>
        <v>0.06</v>
      </c>
      <c r="AI38" s="68">
        <v>0</v>
      </c>
      <c r="AJ38" s="68">
        <v>0</v>
      </c>
      <c r="AK38" s="68">
        <v>1</v>
      </c>
      <c r="AO38" s="4">
        <f t="shared" si="23"/>
        <v>1</v>
      </c>
      <c r="AQ38" s="4">
        <f t="shared" si="24"/>
        <v>1</v>
      </c>
      <c r="AS38" s="4">
        <f t="shared" si="25"/>
        <v>1</v>
      </c>
      <c r="AV38" s="4">
        <f t="shared" si="12"/>
        <v>1.8</v>
      </c>
      <c r="AX38" s="4">
        <f t="shared" si="13"/>
        <v>0.57999999999999996</v>
      </c>
      <c r="AZ38" s="4">
        <f t="shared" si="14"/>
        <v>0.06</v>
      </c>
    </row>
    <row r="39" spans="1:52" x14ac:dyDescent="0.2">
      <c r="A39" s="4" t="s">
        <v>16</v>
      </c>
      <c r="B39" s="4">
        <v>346</v>
      </c>
      <c r="C39" s="4" t="str">
        <f t="shared" si="0"/>
        <v>urn:immetingen:parameter:id:346</v>
      </c>
      <c r="D39" s="4">
        <f>IFERROR(IF(VLOOKUP($C39,'C'!$A$1:$N$1998,4,FALSE)=0,IF(VLOOKUP($C39,'C'!$A$1:$N$1998,7,FALSE)=0,VLOOKUP($C39,'C'!$A$1:$N$1998,10,FALSE),VLOOKUP($C39,'C'!$A$1:$N$1998,7,FALSE)),VLOOKUP($C39,'C'!$A$1:$N$1998,4,FALSE)),"")</f>
        <v>58</v>
      </c>
      <c r="E39" s="4">
        <f>IFERROR(VLOOKUP($C39,'C'!$A$1:$N$1998,2,FALSE),"")</f>
        <v>1.6</v>
      </c>
      <c r="F39" s="4" t="str">
        <f>IFERROR(IF(VLOOKUP($C39,'C'!$A$1:$N$1998,3,FALSE)=1,"&lt;",""),"")</f>
        <v/>
      </c>
      <c r="G39" s="4">
        <f>IFERROR(VLOOKUP($C39,'C'!$A$1:$N$1998,5,FALSE),"")</f>
        <v>0.56000000000000005</v>
      </c>
      <c r="H39" s="4" t="str">
        <f>IFERROR(IF(VLOOKUP($C39,'C'!$A$1:$N$1998,6,FALSE)=1,"&lt;",""),"")</f>
        <v/>
      </c>
      <c r="I39" s="4">
        <f>IFERROR(VLOOKUP($C39,'C'!$A$1:$N$1998,8,FALSE),"")</f>
        <v>0.09</v>
      </c>
      <c r="J39" s="4" t="str">
        <f>IFERROR(IF(VLOOKUP($C39,'C'!$A$1:$N$1998,9,FALSE)=1,"&lt;",""),"")</f>
        <v/>
      </c>
      <c r="M39" s="4">
        <f t="shared" si="2"/>
        <v>1.6</v>
      </c>
      <c r="N39" s="4" t="str">
        <f t="shared" si="4"/>
        <v/>
      </c>
      <c r="O39" s="4">
        <f t="shared" si="15"/>
        <v>0.56000000000000005</v>
      </c>
      <c r="P39" s="4" t="str">
        <f t="shared" si="4"/>
        <v/>
      </c>
      <c r="Q39" s="4">
        <f t="shared" si="16"/>
        <v>0.09</v>
      </c>
      <c r="R39" s="4" t="str">
        <f t="shared" si="4"/>
        <v/>
      </c>
      <c r="V39" s="4">
        <f>IFERROR(IF(VLOOKUP(B39,E!$B$1:$AK$300,4,FALSE)=0,1000000,VLOOKUP(B39,E!$B$1:$AK$300,4,FALSE)),1000000)</f>
        <v>0.05</v>
      </c>
      <c r="Z39" s="17">
        <f t="shared" si="17"/>
        <v>1.6</v>
      </c>
      <c r="AA39" s="17">
        <f t="shared" si="18"/>
        <v>1.6</v>
      </c>
      <c r="AC39" s="17">
        <f t="shared" si="19"/>
        <v>0.56000000000000005</v>
      </c>
      <c r="AD39" s="17">
        <f t="shared" si="20"/>
        <v>0.56000000000000005</v>
      </c>
      <c r="AF39" s="17">
        <f t="shared" si="21"/>
        <v>0.09</v>
      </c>
      <c r="AG39" s="17">
        <f t="shared" si="22"/>
        <v>0.09</v>
      </c>
      <c r="AI39" s="68">
        <v>0</v>
      </c>
      <c r="AJ39" s="68">
        <v>0</v>
      </c>
      <c r="AK39" s="68">
        <v>1</v>
      </c>
      <c r="AO39" s="4">
        <f t="shared" si="23"/>
        <v>1</v>
      </c>
      <c r="AQ39" s="4">
        <f t="shared" si="24"/>
        <v>1</v>
      </c>
      <c r="AS39" s="4">
        <f t="shared" si="25"/>
        <v>1</v>
      </c>
      <c r="AV39" s="4">
        <f t="shared" si="12"/>
        <v>1.6</v>
      </c>
      <c r="AX39" s="4">
        <f t="shared" si="13"/>
        <v>0.56000000000000005</v>
      </c>
      <c r="AZ39" s="4">
        <f t="shared" si="14"/>
        <v>0.09</v>
      </c>
    </row>
    <row r="40" spans="1:52" x14ac:dyDescent="0.2">
      <c r="A40" s="4" t="s">
        <v>17</v>
      </c>
      <c r="B40" s="4">
        <v>351</v>
      </c>
      <c r="C40" s="4" t="str">
        <f t="shared" si="0"/>
        <v>urn:immetingen:parameter:id:351</v>
      </c>
      <c r="D40" s="4">
        <f>IFERROR(IF(VLOOKUP($C40,'C'!$A$1:$N$1998,4,FALSE)=0,IF(VLOOKUP($C40,'C'!$A$1:$N$1998,7,FALSE)=0,VLOOKUP($C40,'C'!$A$1:$N$1998,10,FALSE),VLOOKUP($C40,'C'!$A$1:$N$1998,7,FALSE)),VLOOKUP($C40,'C'!$A$1:$N$1998,4,FALSE)),"")</f>
        <v>58</v>
      </c>
      <c r="E40" s="4">
        <f>IFERROR(VLOOKUP($C40,'C'!$A$1:$N$1998,2,FALSE),"")</f>
        <v>1</v>
      </c>
      <c r="F40" s="4" t="str">
        <f>IFERROR(IF(VLOOKUP($C40,'C'!$A$1:$N$1998,3,FALSE)=1,"&lt;",""),"")</f>
        <v/>
      </c>
      <c r="G40" s="4">
        <f>IFERROR(VLOOKUP($C40,'C'!$A$1:$N$1998,5,FALSE),"")</f>
        <v>0.41</v>
      </c>
      <c r="H40" s="4" t="str">
        <f>IFERROR(IF(VLOOKUP($C40,'C'!$A$1:$N$1998,6,FALSE)=1,"&lt;",""),"")</f>
        <v/>
      </c>
      <c r="I40" s="4">
        <f>IFERROR(VLOOKUP($C40,'C'!$A$1:$N$1998,8,FALSE),"")</f>
        <v>7.0000000000000007E-2</v>
      </c>
      <c r="J40" s="4" t="str">
        <f>IFERROR(IF(VLOOKUP($C40,'C'!$A$1:$N$1998,9,FALSE)=1,"&lt;",""),"")</f>
        <v/>
      </c>
      <c r="M40" s="4">
        <f t="shared" si="2"/>
        <v>1</v>
      </c>
      <c r="N40" s="4" t="str">
        <f t="shared" si="4"/>
        <v/>
      </c>
      <c r="O40" s="4">
        <f t="shared" si="15"/>
        <v>0.41</v>
      </c>
      <c r="P40" s="4" t="str">
        <f t="shared" si="4"/>
        <v/>
      </c>
      <c r="Q40" s="4">
        <f t="shared" si="16"/>
        <v>7.0000000000000007E-2</v>
      </c>
      <c r="R40" s="4" t="str">
        <f t="shared" si="4"/>
        <v/>
      </c>
      <c r="V40" s="4">
        <f>IFERROR(IF(VLOOKUP(B40,E!$B$1:$AK$300,4,FALSE)=0,1000000,VLOOKUP(B40,E!$B$1:$AK$300,4,FALSE)),1000000)</f>
        <v>0.05</v>
      </c>
      <c r="Z40" s="17">
        <f t="shared" si="17"/>
        <v>1</v>
      </c>
      <c r="AA40" s="17">
        <f t="shared" si="18"/>
        <v>1</v>
      </c>
      <c r="AC40" s="17">
        <f t="shared" si="19"/>
        <v>0.41</v>
      </c>
      <c r="AD40" s="17">
        <f t="shared" si="20"/>
        <v>0.41</v>
      </c>
      <c r="AF40" s="17">
        <f t="shared" si="21"/>
        <v>7.0000000000000007E-2</v>
      </c>
      <c r="AG40" s="17">
        <f t="shared" si="22"/>
        <v>7.0000000000000007E-2</v>
      </c>
      <c r="AI40" s="68">
        <v>0</v>
      </c>
      <c r="AJ40" s="68">
        <v>0</v>
      </c>
      <c r="AK40" s="68">
        <v>1</v>
      </c>
      <c r="AO40" s="4">
        <f t="shared" si="23"/>
        <v>1</v>
      </c>
      <c r="AQ40" s="4">
        <f t="shared" si="24"/>
        <v>1</v>
      </c>
      <c r="AS40" s="4">
        <f t="shared" si="25"/>
        <v>1</v>
      </c>
      <c r="AV40" s="4">
        <f t="shared" si="12"/>
        <v>1</v>
      </c>
      <c r="AX40" s="4">
        <f t="shared" si="13"/>
        <v>0.41</v>
      </c>
      <c r="AZ40" s="4">
        <f t="shared" si="14"/>
        <v>7.0000000000000007E-2</v>
      </c>
    </row>
    <row r="41" spans="1:52" x14ac:dyDescent="0.2">
      <c r="A41" s="4" t="s">
        <v>18</v>
      </c>
      <c r="B41" s="4">
        <v>353</v>
      </c>
      <c r="C41" s="4" t="str">
        <f t="shared" si="0"/>
        <v>urn:immetingen:parameter:id:353</v>
      </c>
      <c r="D41" s="4">
        <f>IFERROR(IF(VLOOKUP($C41,'C'!$A$1:$N$1998,4,FALSE)=0,IF(VLOOKUP($C41,'C'!$A$1:$N$1998,7,FALSE)=0,VLOOKUP($C41,'C'!$A$1:$N$1998,10,FALSE),VLOOKUP($C41,'C'!$A$1:$N$1998,7,FALSE)),VLOOKUP($C41,'C'!$A$1:$N$1998,4,FALSE)),"")</f>
        <v>58</v>
      </c>
      <c r="E41" s="4">
        <f>IFERROR(VLOOKUP($C41,'C'!$A$1:$N$1998,2,FALSE),"")</f>
        <v>0.81</v>
      </c>
      <c r="F41" s="4" t="str">
        <f>IFERROR(IF(VLOOKUP($C41,'C'!$A$1:$N$1998,3,FALSE)=1,"&lt;",""),"")</f>
        <v/>
      </c>
      <c r="G41" s="4">
        <f>IFERROR(VLOOKUP($C41,'C'!$A$1:$N$1998,5,FALSE),"")</f>
        <v>0.28000000000000003</v>
      </c>
      <c r="H41" s="4" t="str">
        <f>IFERROR(IF(VLOOKUP($C41,'C'!$A$1:$N$1998,6,FALSE)=1,"&lt;",""),"")</f>
        <v/>
      </c>
      <c r="I41" s="4">
        <f>IFERROR(VLOOKUP($C41,'C'!$A$1:$N$1998,8,FALSE),"")</f>
        <v>0.04</v>
      </c>
      <c r="J41" s="4" t="str">
        <f>IFERROR(IF(VLOOKUP($C41,'C'!$A$1:$N$1998,9,FALSE)=1,"&lt;",""),"")</f>
        <v/>
      </c>
      <c r="M41" s="4">
        <f t="shared" si="2"/>
        <v>0.81</v>
      </c>
      <c r="N41" s="4" t="str">
        <f t="shared" si="4"/>
        <v/>
      </c>
      <c r="O41" s="4">
        <f t="shared" si="15"/>
        <v>0.28000000000000003</v>
      </c>
      <c r="P41" s="4" t="str">
        <f t="shared" si="4"/>
        <v/>
      </c>
      <c r="Q41" s="4">
        <f t="shared" si="16"/>
        <v>0.04</v>
      </c>
      <c r="R41" s="4" t="str">
        <f t="shared" si="4"/>
        <v/>
      </c>
      <c r="V41" s="4">
        <f>IFERROR(IF(VLOOKUP(B41,E!$B$1:$AK$300,4,FALSE)=0,1000000,VLOOKUP(B41,E!$B$1:$AK$300,4,FALSE)),1000000)</f>
        <v>0.05</v>
      </c>
      <c r="Z41" s="17">
        <f t="shared" si="17"/>
        <v>0.81</v>
      </c>
      <c r="AA41" s="17">
        <f t="shared" si="18"/>
        <v>0.81</v>
      </c>
      <c r="AC41" s="17">
        <f t="shared" si="19"/>
        <v>0.28000000000000003</v>
      </c>
      <c r="AD41" s="17">
        <f t="shared" si="20"/>
        <v>0.28000000000000003</v>
      </c>
      <c r="AF41" s="17">
        <f t="shared" si="21"/>
        <v>0.04</v>
      </c>
      <c r="AG41" s="17">
        <f t="shared" si="22"/>
        <v>0.04</v>
      </c>
      <c r="AI41" s="68">
        <v>0</v>
      </c>
      <c r="AJ41" s="68">
        <v>0</v>
      </c>
      <c r="AK41" s="68">
        <v>1</v>
      </c>
      <c r="AO41" s="4">
        <f t="shared" si="23"/>
        <v>1</v>
      </c>
      <c r="AQ41" s="4">
        <f t="shared" si="24"/>
        <v>1</v>
      </c>
      <c r="AS41" s="4">
        <f t="shared" si="25"/>
        <v>1</v>
      </c>
      <c r="AV41" s="4">
        <f t="shared" si="12"/>
        <v>0.81</v>
      </c>
      <c r="AX41" s="4">
        <f t="shared" si="13"/>
        <v>0.28000000000000003</v>
      </c>
      <c r="AZ41" s="4">
        <f t="shared" si="14"/>
        <v>0.04</v>
      </c>
    </row>
    <row r="42" spans="1:52" x14ac:dyDescent="0.2">
      <c r="A42" s="4" t="s">
        <v>19</v>
      </c>
      <c r="B42" s="4">
        <v>882</v>
      </c>
      <c r="C42" s="4" t="str">
        <f t="shared" si="0"/>
        <v>urn:immetingen:parameter:id:882</v>
      </c>
      <c r="D42" s="4">
        <f>IFERROR(IF(VLOOKUP($C42,'C'!$A$1:$N$1998,4,FALSE)=0,IF(VLOOKUP($C42,'C'!$A$1:$N$1998,7,FALSE)=0,VLOOKUP($C42,'C'!$A$1:$N$1998,10,FALSE),VLOOKUP($C42,'C'!$A$1:$N$1998,7,FALSE)),VLOOKUP($C42,'C'!$A$1:$N$1998,4,FALSE)),"")</f>
        <v>58</v>
      </c>
      <c r="E42" s="4">
        <f>IFERROR(VLOOKUP($C42,'C'!$A$1:$N$1998,2,FALSE),"")</f>
        <v>1.1000000000000001</v>
      </c>
      <c r="F42" s="4" t="str">
        <f>IFERROR(IF(VLOOKUP($C42,'C'!$A$1:$N$1998,3,FALSE)=1,"&lt;",""),"")</f>
        <v/>
      </c>
      <c r="G42" s="4">
        <f>IFERROR(VLOOKUP($C42,'C'!$A$1:$N$1998,5,FALSE),"")</f>
        <v>0.39</v>
      </c>
      <c r="H42" s="4" t="str">
        <f>IFERROR(IF(VLOOKUP($C42,'C'!$A$1:$N$1998,6,FALSE)=1,"&lt;",""),"")</f>
        <v/>
      </c>
      <c r="I42" s="4">
        <f>IFERROR(VLOOKUP($C42,'C'!$A$1:$N$1998,8,FALSE),"")</f>
        <v>0.06</v>
      </c>
      <c r="J42" s="4" t="str">
        <f>IFERROR(IF(VLOOKUP($C42,'C'!$A$1:$N$1998,9,FALSE)=1,"&lt;",""),"")</f>
        <v/>
      </c>
      <c r="M42" s="4">
        <f t="shared" si="2"/>
        <v>1.1000000000000001</v>
      </c>
      <c r="N42" s="4" t="str">
        <f t="shared" si="4"/>
        <v/>
      </c>
      <c r="O42" s="4">
        <f t="shared" si="15"/>
        <v>0.39</v>
      </c>
      <c r="P42" s="4" t="str">
        <f t="shared" si="4"/>
        <v/>
      </c>
      <c r="Q42" s="4">
        <f t="shared" si="16"/>
        <v>0.06</v>
      </c>
      <c r="R42" s="4" t="str">
        <f t="shared" si="4"/>
        <v/>
      </c>
      <c r="V42" s="4">
        <f>IFERROR(IF(VLOOKUP(B42,E!$B$1:$AK$300,4,FALSE)=0,1000000,VLOOKUP(B42,E!$B$1:$AK$300,4,FALSE)),1000000)</f>
        <v>0.05</v>
      </c>
      <c r="Z42" s="17">
        <f t="shared" si="17"/>
        <v>1.1000000000000001</v>
      </c>
      <c r="AA42" s="17">
        <f t="shared" si="18"/>
        <v>1.1000000000000001</v>
      </c>
      <c r="AC42" s="17">
        <f t="shared" si="19"/>
        <v>0.39</v>
      </c>
      <c r="AD42" s="17">
        <f t="shared" si="20"/>
        <v>0.39</v>
      </c>
      <c r="AF42" s="17">
        <f t="shared" si="21"/>
        <v>0.06</v>
      </c>
      <c r="AG42" s="17">
        <f t="shared" si="22"/>
        <v>0.06</v>
      </c>
      <c r="AI42" s="68">
        <v>0</v>
      </c>
      <c r="AJ42" s="68">
        <v>0</v>
      </c>
      <c r="AK42" s="68">
        <v>1</v>
      </c>
      <c r="AO42" s="4">
        <f t="shared" si="23"/>
        <v>1</v>
      </c>
      <c r="AQ42" s="4">
        <f t="shared" si="24"/>
        <v>1</v>
      </c>
      <c r="AS42" s="4">
        <f t="shared" si="25"/>
        <v>1</v>
      </c>
      <c r="AV42" s="4">
        <f t="shared" si="12"/>
        <v>1.1000000000000001</v>
      </c>
      <c r="AX42" s="4">
        <f t="shared" si="13"/>
        <v>0.39</v>
      </c>
      <c r="AZ42" s="4">
        <f t="shared" si="14"/>
        <v>0.06</v>
      </c>
    </row>
    <row r="43" spans="1:52" x14ac:dyDescent="0.2">
      <c r="A43" s="4" t="s">
        <v>604</v>
      </c>
      <c r="B43" s="4">
        <v>248</v>
      </c>
      <c r="C43" s="4" t="str">
        <f t="shared" si="0"/>
        <v>urn:immetingen:parameter:id:248</v>
      </c>
      <c r="D43" s="4" t="str">
        <f>IFERROR(IF(VLOOKUP($C43,'C'!$A$1:$N$1998,4,FALSE)=0,IF(VLOOKUP($C43,'C'!$A$1:$N$1998,7,FALSE)=0,VLOOKUP($C43,'C'!$A$1:$N$1998,10,FALSE),VLOOKUP($C43,'C'!$A$1:$N$1998,7,FALSE)),VLOOKUP($C43,'C'!$A$1:$N$1998,4,FALSE)),"")</f>
        <v/>
      </c>
      <c r="E43" s="4" t="str">
        <f>IFERROR(VLOOKUP($C43,'C'!$A$1:$N$1998,2,FALSE),"")</f>
        <v/>
      </c>
      <c r="F43" s="4" t="str">
        <f>IFERROR(IF(VLOOKUP($C43,'C'!$A$1:$N$1998,3,FALSE)=1,"&lt;",""),"")</f>
        <v/>
      </c>
      <c r="G43" s="4" t="str">
        <f>IFERROR(VLOOKUP($C43,'C'!$A$1:$N$1998,5,FALSE),"")</f>
        <v/>
      </c>
      <c r="H43" s="4" t="str">
        <f>IFERROR(IF(VLOOKUP($C43,'C'!$A$1:$N$1998,6,FALSE)=1,"&lt;",""),"")</f>
        <v/>
      </c>
      <c r="I43" s="4" t="str">
        <f>IFERROR(VLOOKUP($C43,'C'!$A$1:$N$1998,8,FALSE),"")</f>
        <v/>
      </c>
      <c r="J43" s="4" t="str">
        <f>IFERROR(IF(VLOOKUP($C43,'C'!$A$1:$N$1998,9,FALSE)=1,"&lt;",""),"")</f>
        <v/>
      </c>
      <c r="M43" s="4" t="str">
        <f t="shared" si="2"/>
        <v/>
      </c>
      <c r="N43" s="4" t="str">
        <f t="shared" si="4"/>
        <v/>
      </c>
      <c r="O43" s="4" t="str">
        <f t="shared" si="15"/>
        <v/>
      </c>
      <c r="P43" s="4" t="str">
        <f t="shared" si="4"/>
        <v/>
      </c>
      <c r="Q43" s="4" t="str">
        <f t="shared" si="16"/>
        <v/>
      </c>
      <c r="R43" s="4" t="str">
        <f t="shared" si="4"/>
        <v/>
      </c>
      <c r="V43" s="4">
        <f>IFERROR(IF(VLOOKUP(B43,E!$B$1:$AK$300,4,FALSE)=0,1000000,VLOOKUP(B43,E!$B$1:$AK$300,4,FALSE)),1000000)</f>
        <v>1000000</v>
      </c>
      <c r="Z43" s="4" t="str">
        <f t="shared" ref="Z43:Z71" si="26">IF(M43="","",IF(AND(N43="&lt;",M43&lt;=$V43),-1,(IF(N43="&lt;",0.7*M43,M43))))</f>
        <v/>
      </c>
      <c r="AA43" s="73"/>
      <c r="AC43" s="4" t="str">
        <f t="shared" ref="AC43:AC71" si="27">IF(O43="","",IF(AND(P43="&lt;",O43&lt;=$V43),-1,(IF(P43="&lt;",0.7*O43,O43))))</f>
        <v/>
      </c>
      <c r="AF43" s="4" t="str">
        <f t="shared" ref="AF43:AF71" si="28">IF(Q43="","",IF(AND(R43="&lt;",Q43&lt;=$V43),-1,(IF(R43="&lt;",0.7*Q43,Q43))))</f>
        <v/>
      </c>
      <c r="AI43" s="68">
        <v>0</v>
      </c>
      <c r="AJ43" s="68">
        <v>0</v>
      </c>
      <c r="AK43" s="68">
        <v>1</v>
      </c>
      <c r="AO43" s="4">
        <f t="shared" si="23"/>
        <v>1</v>
      </c>
      <c r="AQ43" s="4">
        <f t="shared" si="24"/>
        <v>1</v>
      </c>
      <c r="AS43" s="4">
        <f t="shared" si="25"/>
        <v>1</v>
      </c>
      <c r="AV43" s="4" t="str">
        <f t="shared" si="12"/>
        <v/>
      </c>
      <c r="AX43" s="4" t="str">
        <f t="shared" si="13"/>
        <v/>
      </c>
      <c r="AZ43" s="4" t="str">
        <f t="shared" si="14"/>
        <v/>
      </c>
    </row>
    <row r="44" spans="1:52" x14ac:dyDescent="0.2">
      <c r="A44" s="4" t="s">
        <v>605</v>
      </c>
      <c r="B44" s="4">
        <v>247</v>
      </c>
      <c r="C44" s="4" t="str">
        <f t="shared" si="0"/>
        <v>urn:immetingen:parameter:id:247</v>
      </c>
      <c r="D44" s="4" t="str">
        <f>IFERROR(IF(VLOOKUP($C44,'C'!$A$1:$N$1998,4,FALSE)=0,IF(VLOOKUP($C44,'C'!$A$1:$N$1998,7,FALSE)=0,VLOOKUP($C44,'C'!$A$1:$N$1998,10,FALSE),VLOOKUP($C44,'C'!$A$1:$N$1998,7,FALSE)),VLOOKUP($C44,'C'!$A$1:$N$1998,4,FALSE)),"")</f>
        <v/>
      </c>
      <c r="E44" s="4" t="str">
        <f>IFERROR(VLOOKUP($C44,'C'!$A$1:$N$1998,2,FALSE),"")</f>
        <v/>
      </c>
      <c r="F44" s="4" t="str">
        <f>IFERROR(IF(VLOOKUP($C44,'C'!$A$1:$N$1998,3,FALSE)=1,"&lt;",""),"")</f>
        <v/>
      </c>
      <c r="G44" s="4" t="str">
        <f>IFERROR(VLOOKUP($C44,'C'!$A$1:$N$1998,5,FALSE),"")</f>
        <v/>
      </c>
      <c r="H44" s="4" t="str">
        <f>IFERROR(IF(VLOOKUP($C44,'C'!$A$1:$N$1998,6,FALSE)=1,"&lt;",""),"")</f>
        <v/>
      </c>
      <c r="I44" s="4" t="str">
        <f>IFERROR(VLOOKUP($C44,'C'!$A$1:$N$1998,8,FALSE),"")</f>
        <v/>
      </c>
      <c r="J44" s="4" t="str">
        <f>IFERROR(IF(VLOOKUP($C44,'C'!$A$1:$N$1998,9,FALSE)=1,"&lt;",""),"")</f>
        <v/>
      </c>
      <c r="M44" s="4" t="str">
        <f t="shared" si="2"/>
        <v/>
      </c>
      <c r="N44" s="4" t="str">
        <f t="shared" si="4"/>
        <v/>
      </c>
      <c r="O44" s="4" t="str">
        <f t="shared" si="15"/>
        <v/>
      </c>
      <c r="P44" s="4" t="str">
        <f t="shared" si="4"/>
        <v/>
      </c>
      <c r="Q44" s="4" t="str">
        <f t="shared" si="16"/>
        <v/>
      </c>
      <c r="R44" s="4" t="str">
        <f t="shared" si="4"/>
        <v/>
      </c>
      <c r="V44" s="4">
        <f>IFERROR(IF(VLOOKUP(B44,E!$B$1:$AK$300,4,FALSE)=0,1000000,VLOOKUP(B44,E!$B$1:$AK$300,4,FALSE)),1000000)</f>
        <v>1000000</v>
      </c>
      <c r="Z44" s="4" t="str">
        <f t="shared" si="26"/>
        <v/>
      </c>
      <c r="AC44" s="4" t="str">
        <f t="shared" si="27"/>
        <v/>
      </c>
      <c r="AF44" s="4" t="str">
        <f t="shared" si="28"/>
        <v/>
      </c>
      <c r="AI44" s="68">
        <v>0</v>
      </c>
      <c r="AJ44" s="68">
        <v>0</v>
      </c>
      <c r="AK44" s="68">
        <v>1</v>
      </c>
      <c r="AO44" s="4">
        <f t="shared" si="23"/>
        <v>1</v>
      </c>
      <c r="AQ44" s="4">
        <f t="shared" si="24"/>
        <v>1</v>
      </c>
      <c r="AS44" s="4">
        <f t="shared" si="25"/>
        <v>1</v>
      </c>
      <c r="AV44" s="4" t="str">
        <f t="shared" si="12"/>
        <v/>
      </c>
      <c r="AX44" s="4" t="str">
        <f t="shared" si="13"/>
        <v/>
      </c>
      <c r="AZ44" s="4" t="str">
        <f t="shared" si="14"/>
        <v/>
      </c>
    </row>
    <row r="45" spans="1:52" x14ac:dyDescent="0.2">
      <c r="A45" s="4" t="s">
        <v>606</v>
      </c>
      <c r="B45" s="4">
        <v>777</v>
      </c>
      <c r="C45" s="4" t="str">
        <f t="shared" si="0"/>
        <v>urn:immetingen:parameter:id:777</v>
      </c>
      <c r="D45" s="4" t="str">
        <f>IFERROR(IF(VLOOKUP($C45,'C'!$A$1:$N$1998,4,FALSE)=0,IF(VLOOKUP($C45,'C'!$A$1:$N$1998,7,FALSE)=0,VLOOKUP($C45,'C'!$A$1:$N$1998,10,FALSE),VLOOKUP($C45,'C'!$A$1:$N$1998,7,FALSE)),VLOOKUP($C45,'C'!$A$1:$N$1998,4,FALSE)),"")</f>
        <v/>
      </c>
      <c r="E45" s="4" t="str">
        <f>IFERROR(VLOOKUP($C45,'C'!$A$1:$N$1998,2,FALSE),"")</f>
        <v/>
      </c>
      <c r="F45" s="4" t="str">
        <f>IFERROR(IF(VLOOKUP($C45,'C'!$A$1:$N$1998,3,FALSE)=1,"&lt;",""),"")</f>
        <v/>
      </c>
      <c r="G45" s="4" t="str">
        <f>IFERROR(VLOOKUP($C45,'C'!$A$1:$N$1998,5,FALSE),"")</f>
        <v/>
      </c>
      <c r="H45" s="4" t="str">
        <f>IFERROR(IF(VLOOKUP($C45,'C'!$A$1:$N$1998,6,FALSE)=1,"&lt;",""),"")</f>
        <v/>
      </c>
      <c r="I45" s="4" t="str">
        <f>IFERROR(VLOOKUP($C45,'C'!$A$1:$N$1998,8,FALSE),"")</f>
        <v/>
      </c>
      <c r="J45" s="4" t="str">
        <f>IFERROR(IF(VLOOKUP($C45,'C'!$A$1:$N$1998,9,FALSE)=1,"&lt;",""),"")</f>
        <v/>
      </c>
      <c r="M45" s="4" t="str">
        <f t="shared" si="2"/>
        <v/>
      </c>
      <c r="N45" s="4" t="str">
        <f t="shared" si="4"/>
        <v/>
      </c>
      <c r="O45" s="4" t="str">
        <f t="shared" si="15"/>
        <v/>
      </c>
      <c r="P45" s="4" t="str">
        <f t="shared" si="4"/>
        <v/>
      </c>
      <c r="Q45" s="4" t="str">
        <f t="shared" si="16"/>
        <v/>
      </c>
      <c r="R45" s="4" t="str">
        <f t="shared" si="4"/>
        <v/>
      </c>
      <c r="V45" s="4">
        <f>IFERROR(IF(VLOOKUP(B45,E!$B$1:$AK$300,4,FALSE)=0,1000000,VLOOKUP(B45,E!$B$1:$AK$300,4,FALSE)),1000000)</f>
        <v>1000000</v>
      </c>
      <c r="Z45" s="4" t="str">
        <f t="shared" si="26"/>
        <v/>
      </c>
      <c r="AC45" s="4" t="str">
        <f t="shared" si="27"/>
        <v/>
      </c>
      <c r="AF45" s="4" t="str">
        <f t="shared" si="28"/>
        <v/>
      </c>
      <c r="AI45" s="68">
        <v>0</v>
      </c>
      <c r="AJ45" s="68">
        <v>0</v>
      </c>
      <c r="AK45" s="68">
        <v>1</v>
      </c>
      <c r="AO45" s="4">
        <f t="shared" si="23"/>
        <v>1</v>
      </c>
      <c r="AQ45" s="4">
        <f t="shared" si="24"/>
        <v>1</v>
      </c>
      <c r="AS45" s="4">
        <f t="shared" si="25"/>
        <v>1</v>
      </c>
      <c r="AV45" s="4" t="str">
        <f t="shared" si="12"/>
        <v/>
      </c>
      <c r="AX45" s="4" t="str">
        <f t="shared" si="13"/>
        <v/>
      </c>
      <c r="AZ45" s="4" t="str">
        <f t="shared" si="14"/>
        <v/>
      </c>
    </row>
    <row r="46" spans="1:52" x14ac:dyDescent="0.2">
      <c r="A46" s="4" t="s">
        <v>607</v>
      </c>
      <c r="B46" s="4">
        <v>1445</v>
      </c>
      <c r="C46" s="4" t="str">
        <f t="shared" si="0"/>
        <v>urn:immetingen:parameter:id:1445</v>
      </c>
      <c r="D46" s="4" t="str">
        <f>IFERROR(IF(VLOOKUP($C46,'C'!$A$1:$N$1998,4,FALSE)=0,IF(VLOOKUP($C46,'C'!$A$1:$N$1998,7,FALSE)=0,VLOOKUP($C46,'C'!$A$1:$N$1998,10,FALSE),VLOOKUP($C46,'C'!$A$1:$N$1998,7,FALSE)),VLOOKUP($C46,'C'!$A$1:$N$1998,4,FALSE)),"")</f>
        <v/>
      </c>
      <c r="E46" s="4" t="str">
        <f>IFERROR(VLOOKUP($C46,'C'!$A$1:$N$1998,2,FALSE),"")</f>
        <v/>
      </c>
      <c r="F46" s="4" t="str">
        <f>IFERROR(IF(VLOOKUP($C46,'C'!$A$1:$N$1998,3,FALSE)=1,"&lt;",""),"")</f>
        <v/>
      </c>
      <c r="G46" s="4" t="str">
        <f>IFERROR(VLOOKUP($C46,'C'!$A$1:$N$1998,5,FALSE),"")</f>
        <v/>
      </c>
      <c r="H46" s="4" t="str">
        <f>IFERROR(IF(VLOOKUP($C46,'C'!$A$1:$N$1998,6,FALSE)=1,"&lt;",""),"")</f>
        <v/>
      </c>
      <c r="I46" s="4" t="str">
        <f>IFERROR(VLOOKUP($C46,'C'!$A$1:$N$1998,8,FALSE),"")</f>
        <v/>
      </c>
      <c r="J46" s="4" t="str">
        <f>IFERROR(IF(VLOOKUP($C46,'C'!$A$1:$N$1998,9,FALSE)=1,"&lt;",""),"")</f>
        <v/>
      </c>
      <c r="M46" s="4" t="str">
        <f t="shared" si="2"/>
        <v/>
      </c>
      <c r="N46" s="4" t="str">
        <f t="shared" si="4"/>
        <v/>
      </c>
      <c r="O46" s="4" t="str">
        <f t="shared" si="15"/>
        <v/>
      </c>
      <c r="P46" s="4" t="str">
        <f t="shared" si="4"/>
        <v/>
      </c>
      <c r="Q46" s="4" t="str">
        <f t="shared" si="16"/>
        <v/>
      </c>
      <c r="R46" s="4" t="str">
        <f t="shared" si="4"/>
        <v/>
      </c>
      <c r="V46" s="4">
        <f>IFERROR(IF(VLOOKUP(B46,E!$B$1:$AK$300,4,FALSE)=0,1000000,VLOOKUP(B46,E!$B$1:$AK$300,4,FALSE)),1000000)</f>
        <v>1000000</v>
      </c>
      <c r="Z46" s="4" t="str">
        <f t="shared" si="26"/>
        <v/>
      </c>
      <c r="AC46" s="4" t="str">
        <f t="shared" si="27"/>
        <v/>
      </c>
      <c r="AF46" s="4" t="str">
        <f t="shared" si="28"/>
        <v/>
      </c>
      <c r="AI46" s="68">
        <v>0</v>
      </c>
      <c r="AJ46" s="68">
        <v>0</v>
      </c>
      <c r="AK46" s="68">
        <v>1</v>
      </c>
      <c r="AO46" s="4">
        <f t="shared" si="23"/>
        <v>1</v>
      </c>
      <c r="AQ46" s="4">
        <f t="shared" si="24"/>
        <v>1</v>
      </c>
      <c r="AS46" s="4">
        <f t="shared" si="25"/>
        <v>1</v>
      </c>
      <c r="AV46" s="4" t="str">
        <f t="shared" si="12"/>
        <v/>
      </c>
      <c r="AX46" s="4" t="str">
        <f t="shared" si="13"/>
        <v/>
      </c>
      <c r="AZ46" s="4" t="str">
        <f t="shared" si="14"/>
        <v/>
      </c>
    </row>
    <row r="47" spans="1:52" x14ac:dyDescent="0.2">
      <c r="A47" s="4" t="s">
        <v>608</v>
      </c>
      <c r="B47" s="4">
        <v>348</v>
      </c>
      <c r="C47" s="4" t="str">
        <f t="shared" si="0"/>
        <v>urn:immetingen:parameter:id:348</v>
      </c>
      <c r="D47" s="4" t="str">
        <f>IFERROR(IF(VLOOKUP($C47,'C'!$A$1:$N$1998,4,FALSE)=0,IF(VLOOKUP($C47,'C'!$A$1:$N$1998,7,FALSE)=0,VLOOKUP($C47,'C'!$A$1:$N$1998,10,FALSE),VLOOKUP($C47,'C'!$A$1:$N$1998,7,FALSE)),VLOOKUP($C47,'C'!$A$1:$N$1998,4,FALSE)),"")</f>
        <v/>
      </c>
      <c r="E47" s="4" t="str">
        <f>IFERROR(VLOOKUP($C47,'C'!$A$1:$N$1998,2,FALSE),"")</f>
        <v/>
      </c>
      <c r="F47" s="4" t="str">
        <f>IFERROR(IF(VLOOKUP($C47,'C'!$A$1:$N$1998,3,FALSE)=1,"&lt;",""),"")</f>
        <v/>
      </c>
      <c r="G47" s="4" t="str">
        <f>IFERROR(VLOOKUP($C47,'C'!$A$1:$N$1998,5,FALSE),"")</f>
        <v/>
      </c>
      <c r="H47" s="4" t="str">
        <f>IFERROR(IF(VLOOKUP($C47,'C'!$A$1:$N$1998,6,FALSE)=1,"&lt;",""),"")</f>
        <v/>
      </c>
      <c r="I47" s="4" t="str">
        <f>IFERROR(VLOOKUP($C47,'C'!$A$1:$N$1998,8,FALSE),"")</f>
        <v/>
      </c>
      <c r="J47" s="4" t="str">
        <f>IFERROR(IF(VLOOKUP($C47,'C'!$A$1:$N$1998,9,FALSE)=1,"&lt;",""),"")</f>
        <v/>
      </c>
      <c r="M47" s="4" t="str">
        <f t="shared" si="2"/>
        <v/>
      </c>
      <c r="N47" s="4" t="str">
        <f t="shared" si="4"/>
        <v/>
      </c>
      <c r="O47" s="4" t="str">
        <f t="shared" si="15"/>
        <v/>
      </c>
      <c r="P47" s="4" t="str">
        <f t="shared" si="4"/>
        <v/>
      </c>
      <c r="Q47" s="4" t="str">
        <f t="shared" si="16"/>
        <v/>
      </c>
      <c r="R47" s="4" t="str">
        <f t="shared" si="4"/>
        <v/>
      </c>
      <c r="V47" s="4">
        <f>IFERROR(IF(VLOOKUP(B47,E!$B$1:$AK$300,4,FALSE)=0,1000000,VLOOKUP(B47,E!$B$1:$AK$300,4,FALSE)),1000000)</f>
        <v>1000000</v>
      </c>
      <c r="Z47" s="4" t="str">
        <f t="shared" si="26"/>
        <v/>
      </c>
      <c r="AC47" s="4" t="str">
        <f t="shared" si="27"/>
        <v/>
      </c>
      <c r="AF47" s="4" t="str">
        <f t="shared" si="28"/>
        <v/>
      </c>
      <c r="AI47" s="68">
        <v>0</v>
      </c>
      <c r="AJ47" s="68">
        <v>0</v>
      </c>
      <c r="AK47" s="68">
        <v>1</v>
      </c>
      <c r="AO47" s="4">
        <f t="shared" si="23"/>
        <v>1</v>
      </c>
      <c r="AQ47" s="4">
        <f t="shared" si="24"/>
        <v>1</v>
      </c>
      <c r="AS47" s="4">
        <f t="shared" si="25"/>
        <v>1</v>
      </c>
      <c r="AV47" s="4" t="str">
        <f t="shared" si="12"/>
        <v/>
      </c>
      <c r="AX47" s="4" t="str">
        <f t="shared" si="13"/>
        <v/>
      </c>
      <c r="AZ47" s="4" t="str">
        <f t="shared" si="14"/>
        <v/>
      </c>
    </row>
    <row r="48" spans="1:52" x14ac:dyDescent="0.2">
      <c r="A48" s="4" t="s">
        <v>609</v>
      </c>
      <c r="B48" s="4">
        <v>593</v>
      </c>
      <c r="C48" s="4" t="str">
        <f t="shared" si="0"/>
        <v>urn:immetingen:parameter:id:593</v>
      </c>
      <c r="D48" s="4" t="str">
        <f>IFERROR(IF(VLOOKUP($C48,'C'!$A$1:$N$1998,4,FALSE)=0,IF(VLOOKUP($C48,'C'!$A$1:$N$1998,7,FALSE)=0,VLOOKUP($C48,'C'!$A$1:$N$1998,10,FALSE),VLOOKUP($C48,'C'!$A$1:$N$1998,7,FALSE)),VLOOKUP($C48,'C'!$A$1:$N$1998,4,FALSE)),"")</f>
        <v/>
      </c>
      <c r="E48" s="4" t="str">
        <f>IFERROR(VLOOKUP($C48,'C'!$A$1:$N$1998,2,FALSE),"")</f>
        <v/>
      </c>
      <c r="F48" s="4" t="str">
        <f>IFERROR(IF(VLOOKUP($C48,'C'!$A$1:$N$1998,3,FALSE)=1,"&lt;",""),"")</f>
        <v/>
      </c>
      <c r="G48" s="4" t="str">
        <f>IFERROR(VLOOKUP($C48,'C'!$A$1:$N$1998,5,FALSE),"")</f>
        <v/>
      </c>
      <c r="H48" s="4" t="str">
        <f>IFERROR(IF(VLOOKUP($C48,'C'!$A$1:$N$1998,6,FALSE)=1,"&lt;",""),"")</f>
        <v/>
      </c>
      <c r="I48" s="4" t="str">
        <f>IFERROR(VLOOKUP($C48,'C'!$A$1:$N$1998,8,FALSE),"")</f>
        <v/>
      </c>
      <c r="J48" s="4" t="str">
        <f>IFERROR(IF(VLOOKUP($C48,'C'!$A$1:$N$1998,9,FALSE)=1,"&lt;",""),"")</f>
        <v/>
      </c>
      <c r="M48" s="4" t="str">
        <f t="shared" si="2"/>
        <v/>
      </c>
      <c r="N48" s="4" t="str">
        <f t="shared" si="4"/>
        <v/>
      </c>
      <c r="O48" s="4" t="str">
        <f t="shared" si="15"/>
        <v/>
      </c>
      <c r="P48" s="4" t="str">
        <f t="shared" si="4"/>
        <v/>
      </c>
      <c r="Q48" s="4" t="str">
        <f t="shared" si="16"/>
        <v/>
      </c>
      <c r="R48" s="4" t="str">
        <f t="shared" si="4"/>
        <v/>
      </c>
      <c r="V48" s="4">
        <f>IFERROR(IF(VLOOKUP(B48,E!$B$1:$AK$300,4,FALSE)=0,1000000,VLOOKUP(B48,E!$B$1:$AK$300,4,FALSE)),1000000)</f>
        <v>1000000</v>
      </c>
      <c r="Z48" s="4" t="str">
        <f t="shared" si="26"/>
        <v/>
      </c>
      <c r="AC48" s="4" t="str">
        <f t="shared" si="27"/>
        <v/>
      </c>
      <c r="AF48" s="4" t="str">
        <f t="shared" si="28"/>
        <v/>
      </c>
      <c r="AI48" s="68">
        <v>0</v>
      </c>
      <c r="AJ48" s="68">
        <v>0</v>
      </c>
      <c r="AK48" s="68">
        <v>1</v>
      </c>
      <c r="AO48" s="4">
        <f t="shared" si="23"/>
        <v>1</v>
      </c>
      <c r="AQ48" s="4">
        <f t="shared" si="24"/>
        <v>1</v>
      </c>
      <c r="AS48" s="4">
        <f t="shared" si="25"/>
        <v>1</v>
      </c>
      <c r="AV48" s="4" t="str">
        <f t="shared" si="12"/>
        <v/>
      </c>
      <c r="AX48" s="4" t="str">
        <f t="shared" si="13"/>
        <v/>
      </c>
      <c r="AZ48" s="4" t="str">
        <f t="shared" si="14"/>
        <v/>
      </c>
    </row>
    <row r="49" spans="1:52" x14ac:dyDescent="0.2">
      <c r="A49" s="4" t="s">
        <v>162</v>
      </c>
      <c r="B49" s="4">
        <v>1352</v>
      </c>
      <c r="C49" s="4" t="str">
        <f t="shared" si="0"/>
        <v>urn:immetingen:parameter:id:1352</v>
      </c>
      <c r="D49" s="17">
        <f>D34</f>
        <v>58</v>
      </c>
      <c r="E49" s="17">
        <f>IFERROR(IF($D49=131,IF(AND(F33="&lt;",F34="&lt;",F35="&lt;",F36="&lt;",F37="&lt;",F38="&lt;",F39="&lt;",F40="&lt;",F41="&lt;",F42="&lt;"),SUM(E33:E42),AA49*1000),IF(AND(F33="&lt;",F34="&lt;",F35="&lt;",F36="&lt;",F37="&lt;",F38="&lt;",F39="&lt;",F40="&lt;",F41="&lt;",F42="&lt;"),SUM(E33:E42),AA49)),"")</f>
        <v>14.327</v>
      </c>
      <c r="F49" s="17" t="str">
        <f>IFERROR(IF(AND(F33="&lt;",F34="&lt;",F35="&lt;",F36="&lt;",F37="&lt;",F38="&lt;",F39="&lt;",F40="&lt;",F41="&lt;",F42="&lt;"),"&lt;",""),"")</f>
        <v/>
      </c>
      <c r="G49" s="17">
        <f>IFERROR(IF($D49=131,IF(AND(H33="&lt;",H34="&lt;",H35="&lt;",H36="&lt;",H37="&lt;",H38="&lt;",H39="&lt;",H40="&lt;",H41="&lt;",H42="&lt;"),SUM(G33:G42),AD49*1000),IF(AND(H33="&lt;",H34="&lt;",H35="&lt;",H36="&lt;",H37="&lt;",H38="&lt;",H39="&lt;",H40="&lt;",H41="&lt;",H42="&lt;"),SUM(G33:G42),AD49)),"")</f>
        <v>4.0469999999999997</v>
      </c>
      <c r="H49" s="17" t="str">
        <f>IFERROR(IF(AND(H33="&lt;",H34="&lt;",H35="&lt;",H36="&lt;",H37="&lt;",H38="&lt;",H39="&lt;",H40="&lt;",H41="&lt;",H42="&lt;"),"&lt;",""),"")</f>
        <v/>
      </c>
      <c r="I49" s="17">
        <f>IFERROR(IF($D49=131,IF(AND(J33="&lt;",J34="&lt;",J35="&lt;",J36="&lt;",J37="&lt;",J38="&lt;",J39="&lt;",J40="&lt;",J41="&lt;",J42="&lt;"),SUM(I33:I42),AG49*1000),IF(AND(J33="&lt;",J34="&lt;",J35="&lt;",J36="&lt;",J37="&lt;",J38="&lt;",J39="&lt;",J40="&lt;",J41="&lt;",J42="&lt;"),SUM(I33:I42),AG49)),"")</f>
        <v>0.63000000000000012</v>
      </c>
      <c r="J49" s="17" t="str">
        <f>IFERROR(IF(AND(J33="&lt;",J34="&lt;",J35="&lt;",J36="&lt;",J37="&lt;",J38="&lt;",J39="&lt;",J40="&lt;",J41="&lt;",J42="&lt;"),"&lt;",""),"")</f>
        <v/>
      </c>
      <c r="M49" s="4">
        <f t="shared" si="2"/>
        <v>14.327</v>
      </c>
      <c r="N49" s="4" t="str">
        <f t="shared" si="4"/>
        <v/>
      </c>
      <c r="O49" s="4">
        <f t="shared" si="15"/>
        <v>4.0469999999999997</v>
      </c>
      <c r="P49" s="4" t="str">
        <f t="shared" si="4"/>
        <v/>
      </c>
      <c r="Q49" s="4">
        <f t="shared" si="16"/>
        <v>0.63000000000000012</v>
      </c>
      <c r="R49" s="4" t="str">
        <f t="shared" si="4"/>
        <v/>
      </c>
      <c r="S49" s="17"/>
      <c r="T49" s="17"/>
      <c r="U49" s="17"/>
      <c r="V49" s="4">
        <f>IFERROR(IF(VLOOKUP(B49,E!$B$1:$AK$300,4,FALSE)=0,1000000,VLOOKUP(B49,E!$B$1:$AK$300,4,FALSE)),1000000)</f>
        <v>0.5</v>
      </c>
      <c r="W49" s="17"/>
      <c r="X49" s="17"/>
      <c r="Z49" s="17">
        <f>SUM(Z33:Z42)</f>
        <v>14.327</v>
      </c>
      <c r="AA49" s="74">
        <f>IF(M34=0,"",IF(Z49=0,SUM(M33:M42),IF(M34="","",Z49)))</f>
        <v>14.327</v>
      </c>
      <c r="AC49" s="17">
        <f>SUM(AC33:AC42)</f>
        <v>4.0469999999999997</v>
      </c>
      <c r="AD49" s="74">
        <f>IF(O34=0,"",IF(AC49=0,SUM(O33:O42),IF(O34="","",AC49)))</f>
        <v>4.0469999999999997</v>
      </c>
      <c r="AF49" s="17">
        <f>SUM(AF33:AF42)</f>
        <v>0.63000000000000012</v>
      </c>
      <c r="AG49" s="74">
        <f>IF(Q34=0,"",IF(AF49=0,SUM(Q33:Q42),IF(Q34="","",AF49)))</f>
        <v>0.63000000000000012</v>
      </c>
      <c r="AI49" s="68">
        <v>0</v>
      </c>
      <c r="AJ49" s="68">
        <v>0</v>
      </c>
      <c r="AK49" s="68">
        <v>1</v>
      </c>
      <c r="AO49" s="4">
        <f>($AI49+($AJ49*25)+($AK49*10))/($AI49+($AJ49*AO$7)+($AK49*AO$9))</f>
        <v>1</v>
      </c>
      <c r="AQ49" s="4">
        <f t="shared" si="24"/>
        <v>1</v>
      </c>
      <c r="AS49" s="4">
        <f t="shared" si="25"/>
        <v>1</v>
      </c>
      <c r="AV49" s="4">
        <f t="shared" si="12"/>
        <v>14.327</v>
      </c>
      <c r="AX49" s="4">
        <f t="shared" si="13"/>
        <v>4.0469999999999997</v>
      </c>
      <c r="AZ49" s="4">
        <f t="shared" si="14"/>
        <v>0.63000000000000012</v>
      </c>
    </row>
    <row r="50" spans="1:52" x14ac:dyDescent="0.2">
      <c r="A50" s="4" t="s">
        <v>20</v>
      </c>
      <c r="B50" s="4">
        <v>1381</v>
      </c>
      <c r="C50" s="4" t="str">
        <f t="shared" si="0"/>
        <v>urn:immetingen:parameter:id:1381</v>
      </c>
      <c r="D50" s="4">
        <f>IFERROR(IF(VLOOKUP($C50,'C'!$A$1:$N$1998,4,FALSE)=0,IF(VLOOKUP($C50,'C'!$A$1:$N$1998,7,FALSE)=0,VLOOKUP($C50,'C'!$A$1:$N$1998,10,FALSE),VLOOKUP($C50,'C'!$A$1:$N$1998,7,FALSE)),VLOOKUP($C50,'C'!$A$1:$N$1998,4,FALSE)),"")</f>
        <v>131</v>
      </c>
      <c r="E50" s="4">
        <f>IFERROR(VLOOKUP($C50,'C'!$A$1:$N$1998,2,FALSE),"")</f>
        <v>1</v>
      </c>
      <c r="F50" s="4" t="str">
        <f>IFERROR(IF(VLOOKUP($C50,'C'!$A$1:$N$1998,3,FALSE)=1,"&lt;",""),"")</f>
        <v>&lt;</v>
      </c>
      <c r="G50" s="4">
        <f>IFERROR(VLOOKUP($C50,'C'!$A$1:$N$1998,5,FALSE),"")</f>
        <v>1</v>
      </c>
      <c r="H50" s="4" t="str">
        <f>IFERROR(IF(VLOOKUP($C50,'C'!$A$1:$N$1998,6,FALSE)=1,"&lt;",""),"")</f>
        <v>&lt;</v>
      </c>
      <c r="I50" s="4">
        <f>IFERROR(VLOOKUP($C50,'C'!$A$1:$N$1998,8,FALSE),"")</f>
        <v>1</v>
      </c>
      <c r="J50" s="4" t="str">
        <f>IFERROR(IF(VLOOKUP($C50,'C'!$A$1:$N$1998,9,FALSE)=1,"&lt;",""),"")</f>
        <v>&lt;</v>
      </c>
      <c r="M50" s="4">
        <f>IF(E50="","",IF($D50=131,E50/1000,E50))</f>
        <v>1E-3</v>
      </c>
      <c r="N50" s="4" t="str">
        <f t="shared" si="4"/>
        <v>&lt;</v>
      </c>
      <c r="O50" s="4">
        <f t="shared" si="15"/>
        <v>1E-3</v>
      </c>
      <c r="P50" s="4" t="str">
        <f t="shared" si="4"/>
        <v>&lt;</v>
      </c>
      <c r="Q50" s="4">
        <f t="shared" si="16"/>
        <v>1E-3</v>
      </c>
      <c r="R50" s="4" t="str">
        <f t="shared" si="4"/>
        <v>&lt;</v>
      </c>
      <c r="V50" s="4">
        <f>IFERROR(IF(VLOOKUP(B50,E!$B$1:$AK$300,4,FALSE)=0,1000000,VLOOKUP(B50,E!$B$1:$AK$300,4,FALSE)),1000000)</f>
        <v>1E-3</v>
      </c>
      <c r="Z50" s="17">
        <f>IF(AA50=-1,IF(SUM(AA$50:AA$56)=-7,0,(0.7*M50)),AA50)</f>
        <v>6.9999999999999999E-4</v>
      </c>
      <c r="AA50" s="17">
        <f>IF(N50="&lt;",IF((M50&lt;=$V50),-1,0.7*M50),M50)</f>
        <v>-1</v>
      </c>
      <c r="AC50" s="17">
        <f>IF(AD50=-1,IF(SUM(AD$50:AD$56)=-7,0,(0.7*O50)),AD50)</f>
        <v>0</v>
      </c>
      <c r="AD50" s="17">
        <f>IF(P50="&lt;",IF((O50&lt;=$V50),-1,0.7*O50),O50)</f>
        <v>-1</v>
      </c>
      <c r="AF50" s="17">
        <f>IF(AG50=-1,IF(SUM(AG$50:AG$56)=-7,0,(0.7*Q50)),AG50)</f>
        <v>0</v>
      </c>
      <c r="AG50" s="17">
        <f>IF(R50="&lt;",IF((Q50&lt;=$V50),-1,0.7*Q50),Q50)</f>
        <v>-1</v>
      </c>
      <c r="AI50" s="68">
        <v>0</v>
      </c>
      <c r="AJ50" s="68">
        <v>0</v>
      </c>
      <c r="AK50" s="68">
        <v>1</v>
      </c>
      <c r="AO50" s="4">
        <f t="shared" si="9"/>
        <v>3.3333333333333335</v>
      </c>
      <c r="AQ50" s="4">
        <f t="shared" si="10"/>
        <v>3.8461538461538458</v>
      </c>
      <c r="AS50" s="4">
        <f t="shared" si="11"/>
        <v>5</v>
      </c>
      <c r="AV50" s="4">
        <f t="shared" si="12"/>
        <v>2.3333333333333335E-3</v>
      </c>
      <c r="AX50" s="4">
        <f t="shared" si="13"/>
        <v>2.6923076923076922E-3</v>
      </c>
      <c r="AZ50" s="4">
        <f t="shared" si="14"/>
        <v>3.5000000000000001E-3</v>
      </c>
    </row>
    <row r="51" spans="1:52" x14ac:dyDescent="0.2">
      <c r="A51" s="4" t="s">
        <v>21</v>
      </c>
      <c r="B51" s="4">
        <v>1382</v>
      </c>
      <c r="C51" s="4" t="str">
        <f t="shared" si="0"/>
        <v>urn:immetingen:parameter:id:1382</v>
      </c>
      <c r="D51" s="4">
        <f>IFERROR(IF(VLOOKUP($C51,'C'!$A$1:$N$1998,4,FALSE)=0,IF(VLOOKUP($C51,'C'!$A$1:$N$1998,7,FALSE)=0,VLOOKUP($C51,'C'!$A$1:$N$1998,10,FALSE),VLOOKUP($C51,'C'!$A$1:$N$1998,7,FALSE)),VLOOKUP($C51,'C'!$A$1:$N$1998,4,FALSE)),"")</f>
        <v>131</v>
      </c>
      <c r="E51" s="4">
        <f>IFERROR(VLOOKUP($C51,'C'!$A$1:$N$1998,2,FALSE),"")</f>
        <v>1</v>
      </c>
      <c r="F51" s="4" t="str">
        <f>IFERROR(IF(VLOOKUP($C51,'C'!$A$1:$N$1998,3,FALSE)=1,"&lt;",""),"")</f>
        <v>&lt;</v>
      </c>
      <c r="G51" s="4">
        <f>IFERROR(VLOOKUP($C51,'C'!$A$1:$N$1998,5,FALSE),"")</f>
        <v>1</v>
      </c>
      <c r="H51" s="4" t="str">
        <f>IFERROR(IF(VLOOKUP($C51,'C'!$A$1:$N$1998,6,FALSE)=1,"&lt;",""),"")</f>
        <v>&lt;</v>
      </c>
      <c r="I51" s="4">
        <f>IFERROR(VLOOKUP($C51,'C'!$A$1:$N$1998,8,FALSE),"")</f>
        <v>1</v>
      </c>
      <c r="J51" s="4" t="str">
        <f>IFERROR(IF(VLOOKUP($C51,'C'!$A$1:$N$1998,9,FALSE)=1,"&lt;",""),"")</f>
        <v>&lt;</v>
      </c>
      <c r="M51" s="4">
        <f t="shared" si="2"/>
        <v>1E-3</v>
      </c>
      <c r="N51" s="4" t="str">
        <f t="shared" si="4"/>
        <v>&lt;</v>
      </c>
      <c r="O51" s="4">
        <f t="shared" si="15"/>
        <v>1E-3</v>
      </c>
      <c r="P51" s="4" t="str">
        <f t="shared" si="4"/>
        <v>&lt;</v>
      </c>
      <c r="Q51" s="4">
        <f t="shared" si="16"/>
        <v>1E-3</v>
      </c>
      <c r="R51" s="4" t="str">
        <f t="shared" si="4"/>
        <v>&lt;</v>
      </c>
      <c r="V51" s="4">
        <f>IFERROR(IF(VLOOKUP(B51,E!$B$1:$AK$300,4,FALSE)=0,1000000,VLOOKUP(B51,E!$B$1:$AK$300,4,FALSE)),1000000)</f>
        <v>1E-3</v>
      </c>
      <c r="Z51" s="17">
        <f t="shared" ref="Z51:Z56" si="29">IF(AA51=-1,IF(SUM(AA$50:AA$56)=-7,0,(0.7*M51)),AA51)</f>
        <v>6.9999999999999999E-4</v>
      </c>
      <c r="AA51" s="17">
        <f t="shared" ref="AA51:AA56" si="30">IF(N51="&lt;",IF((M51&lt;=$V51),-1,0.7*M51),M51)</f>
        <v>-1</v>
      </c>
      <c r="AC51" s="17">
        <f t="shared" ref="AC51:AC56" si="31">IF(AD51=-1,IF(SUM(AD$50:AD$56)=-7,0,(0.7*O51)),AD51)</f>
        <v>0</v>
      </c>
      <c r="AD51" s="17">
        <f t="shared" ref="AD51:AD56" si="32">IF(P51="&lt;",IF((O51&lt;=$V51),-1,0.7*O51),O51)</f>
        <v>-1</v>
      </c>
      <c r="AF51" s="17">
        <f t="shared" ref="AF51:AF56" si="33">IF(AG51=-1,IF(SUM(AG$50:AG$56)=-7,0,(0.7*Q51)),AG51)</f>
        <v>0</v>
      </c>
      <c r="AG51" s="17">
        <f t="shared" ref="AG51:AG56" si="34">IF(R51="&lt;",IF((Q51&lt;=$V51),-1,0.7*Q51),Q51)</f>
        <v>-1</v>
      </c>
      <c r="AI51" s="68">
        <v>0</v>
      </c>
      <c r="AJ51" s="68">
        <v>0</v>
      </c>
      <c r="AK51" s="68">
        <v>1</v>
      </c>
      <c r="AO51" s="4">
        <f t="shared" si="9"/>
        <v>3.3333333333333335</v>
      </c>
      <c r="AQ51" s="4">
        <f t="shared" si="10"/>
        <v>3.8461538461538458</v>
      </c>
      <c r="AS51" s="4">
        <f t="shared" si="11"/>
        <v>5</v>
      </c>
      <c r="AV51" s="4">
        <f t="shared" si="12"/>
        <v>2.3333333333333335E-3</v>
      </c>
      <c r="AX51" s="4">
        <f t="shared" si="13"/>
        <v>2.6923076923076922E-3</v>
      </c>
      <c r="AZ51" s="4">
        <f t="shared" si="14"/>
        <v>3.5000000000000001E-3</v>
      </c>
    </row>
    <row r="52" spans="1:52" x14ac:dyDescent="0.2">
      <c r="A52" s="4" t="s">
        <v>22</v>
      </c>
      <c r="B52" s="4">
        <v>1372</v>
      </c>
      <c r="C52" s="4" t="str">
        <f t="shared" si="0"/>
        <v>urn:immetingen:parameter:id:1372</v>
      </c>
      <c r="D52" s="4">
        <f>IFERROR(IF(VLOOKUP($C52,'C'!$A$1:$N$1998,4,FALSE)=0,IF(VLOOKUP($C52,'C'!$A$1:$N$1998,7,FALSE)=0,VLOOKUP($C52,'C'!$A$1:$N$1998,10,FALSE),VLOOKUP($C52,'C'!$A$1:$N$1998,7,FALSE)),VLOOKUP($C52,'C'!$A$1:$N$1998,4,FALSE)),"")</f>
        <v>131</v>
      </c>
      <c r="E52" s="4">
        <f>IFERROR(VLOOKUP($C52,'C'!$A$1:$N$1998,2,FALSE),"")</f>
        <v>2.6</v>
      </c>
      <c r="F52" s="4" t="str">
        <f>IFERROR(IF(VLOOKUP($C52,'C'!$A$1:$N$1998,3,FALSE)=1,"&lt;",""),"")</f>
        <v/>
      </c>
      <c r="G52" s="4">
        <f>IFERROR(VLOOKUP($C52,'C'!$A$1:$N$1998,5,FALSE),"")</f>
        <v>1</v>
      </c>
      <c r="H52" s="4" t="str">
        <f>IFERROR(IF(VLOOKUP($C52,'C'!$A$1:$N$1998,6,FALSE)=1,"&lt;",""),"")</f>
        <v>&lt;</v>
      </c>
      <c r="I52" s="4">
        <f>IFERROR(VLOOKUP($C52,'C'!$A$1:$N$1998,8,FALSE),"")</f>
        <v>1</v>
      </c>
      <c r="J52" s="4" t="str">
        <f>IFERROR(IF(VLOOKUP($C52,'C'!$A$1:$N$1998,9,FALSE)=1,"&lt;",""),"")</f>
        <v>&lt;</v>
      </c>
      <c r="M52" s="4">
        <f t="shared" si="2"/>
        <v>2.5999999999999999E-3</v>
      </c>
      <c r="N52" s="4" t="str">
        <f t="shared" si="4"/>
        <v/>
      </c>
      <c r="O52" s="4">
        <f t="shared" si="15"/>
        <v>1E-3</v>
      </c>
      <c r="P52" s="4" t="str">
        <f t="shared" si="4"/>
        <v>&lt;</v>
      </c>
      <c r="Q52" s="4">
        <f t="shared" si="16"/>
        <v>1E-3</v>
      </c>
      <c r="R52" s="4" t="str">
        <f t="shared" si="4"/>
        <v>&lt;</v>
      </c>
      <c r="V52" s="4">
        <f>IFERROR(IF(VLOOKUP(B52,E!$B$1:$AK$300,4,FALSE)=0,1000000,VLOOKUP(B52,E!$B$1:$AK$300,4,FALSE)),1000000)</f>
        <v>1E-3</v>
      </c>
      <c r="Z52" s="17">
        <f t="shared" si="29"/>
        <v>2.5999999999999999E-3</v>
      </c>
      <c r="AA52" s="17">
        <f t="shared" si="30"/>
        <v>2.5999999999999999E-3</v>
      </c>
      <c r="AC52" s="17">
        <f t="shared" si="31"/>
        <v>0</v>
      </c>
      <c r="AD52" s="17">
        <f t="shared" si="32"/>
        <v>-1</v>
      </c>
      <c r="AF52" s="17">
        <f t="shared" si="33"/>
        <v>0</v>
      </c>
      <c r="AG52" s="17">
        <f t="shared" si="34"/>
        <v>-1</v>
      </c>
      <c r="AI52" s="68">
        <v>0</v>
      </c>
      <c r="AJ52" s="68">
        <v>0</v>
      </c>
      <c r="AK52" s="68">
        <v>1</v>
      </c>
      <c r="AO52" s="4">
        <f t="shared" si="9"/>
        <v>3.3333333333333335</v>
      </c>
      <c r="AQ52" s="4">
        <f t="shared" si="10"/>
        <v>3.8461538461538458</v>
      </c>
      <c r="AS52" s="4">
        <f t="shared" si="11"/>
        <v>5</v>
      </c>
      <c r="AV52" s="4">
        <f t="shared" si="12"/>
        <v>8.6666666666666663E-3</v>
      </c>
      <c r="AX52" s="4">
        <f t="shared" si="13"/>
        <v>2.6923076923076922E-3</v>
      </c>
      <c r="AZ52" s="4">
        <f t="shared" si="14"/>
        <v>3.5000000000000001E-3</v>
      </c>
    </row>
    <row r="53" spans="1:52" x14ac:dyDescent="0.2">
      <c r="A53" s="4" t="s">
        <v>23</v>
      </c>
      <c r="B53" s="4">
        <v>1374</v>
      </c>
      <c r="C53" s="4" t="str">
        <f t="shared" si="0"/>
        <v>urn:immetingen:parameter:id:1374</v>
      </c>
      <c r="D53" s="4">
        <f>IFERROR(IF(VLOOKUP($C53,'C'!$A$1:$N$1998,4,FALSE)=0,IF(VLOOKUP($C53,'C'!$A$1:$N$1998,7,FALSE)=0,VLOOKUP($C53,'C'!$A$1:$N$1998,10,FALSE),VLOOKUP($C53,'C'!$A$1:$N$1998,7,FALSE)),VLOOKUP($C53,'C'!$A$1:$N$1998,4,FALSE)),"")</f>
        <v>131</v>
      </c>
      <c r="E53" s="4">
        <f>IFERROR(VLOOKUP($C53,'C'!$A$1:$N$1998,2,FALSE),"")</f>
        <v>1</v>
      </c>
      <c r="F53" s="4" t="str">
        <f>IFERROR(IF(VLOOKUP($C53,'C'!$A$1:$N$1998,3,FALSE)=1,"&lt;",""),"")</f>
        <v>&lt;</v>
      </c>
      <c r="G53" s="4">
        <f>IFERROR(VLOOKUP($C53,'C'!$A$1:$N$1998,5,FALSE),"")</f>
        <v>1</v>
      </c>
      <c r="H53" s="4" t="str">
        <f>IFERROR(IF(VLOOKUP($C53,'C'!$A$1:$N$1998,6,FALSE)=1,"&lt;",""),"")</f>
        <v>&lt;</v>
      </c>
      <c r="I53" s="4">
        <f>IFERROR(VLOOKUP($C53,'C'!$A$1:$N$1998,8,FALSE),"")</f>
        <v>1</v>
      </c>
      <c r="J53" s="4" t="str">
        <f>IFERROR(IF(VLOOKUP($C53,'C'!$A$1:$N$1998,9,FALSE)=1,"&lt;",""),"")</f>
        <v>&lt;</v>
      </c>
      <c r="M53" s="4">
        <f t="shared" si="2"/>
        <v>1E-3</v>
      </c>
      <c r="N53" s="4" t="str">
        <f t="shared" si="4"/>
        <v>&lt;</v>
      </c>
      <c r="O53" s="4">
        <f t="shared" si="15"/>
        <v>1E-3</v>
      </c>
      <c r="P53" s="4" t="str">
        <f t="shared" si="4"/>
        <v>&lt;</v>
      </c>
      <c r="Q53" s="4">
        <f t="shared" si="16"/>
        <v>1E-3</v>
      </c>
      <c r="R53" s="4" t="str">
        <f t="shared" si="4"/>
        <v>&lt;</v>
      </c>
      <c r="V53" s="4">
        <f>IFERROR(IF(VLOOKUP(B53,E!$B$1:$AK$300,4,FALSE)=0,1000000,VLOOKUP(B53,E!$B$1:$AK$300,4,FALSE)),1000000)</f>
        <v>1E-3</v>
      </c>
      <c r="Z53" s="17">
        <f t="shared" si="29"/>
        <v>6.9999999999999999E-4</v>
      </c>
      <c r="AA53" s="17">
        <f t="shared" si="30"/>
        <v>-1</v>
      </c>
      <c r="AC53" s="17">
        <f t="shared" si="31"/>
        <v>0</v>
      </c>
      <c r="AD53" s="17">
        <f t="shared" si="32"/>
        <v>-1</v>
      </c>
      <c r="AF53" s="17">
        <f t="shared" si="33"/>
        <v>0</v>
      </c>
      <c r="AG53" s="17">
        <f t="shared" si="34"/>
        <v>-1</v>
      </c>
      <c r="AI53" s="68">
        <v>0</v>
      </c>
      <c r="AJ53" s="68">
        <v>0</v>
      </c>
      <c r="AK53" s="68">
        <v>1</v>
      </c>
      <c r="AO53" s="4">
        <f t="shared" si="9"/>
        <v>3.3333333333333335</v>
      </c>
      <c r="AQ53" s="4">
        <f t="shared" si="10"/>
        <v>3.8461538461538458</v>
      </c>
      <c r="AS53" s="4">
        <f t="shared" si="11"/>
        <v>5</v>
      </c>
      <c r="AV53" s="4">
        <f t="shared" si="12"/>
        <v>2.3333333333333335E-3</v>
      </c>
      <c r="AX53" s="4">
        <f t="shared" si="13"/>
        <v>2.6923076923076922E-3</v>
      </c>
      <c r="AZ53" s="4">
        <f t="shared" si="14"/>
        <v>3.5000000000000001E-3</v>
      </c>
    </row>
    <row r="54" spans="1:52" x14ac:dyDescent="0.2">
      <c r="A54" s="4" t="s">
        <v>24</v>
      </c>
      <c r="B54" s="4">
        <v>1376</v>
      </c>
      <c r="C54" s="4" t="str">
        <f t="shared" si="0"/>
        <v>urn:immetingen:parameter:id:1376</v>
      </c>
      <c r="D54" s="4">
        <f>IFERROR(IF(VLOOKUP($C54,'C'!$A$1:$N$1998,4,FALSE)=0,IF(VLOOKUP($C54,'C'!$A$1:$N$1998,7,FALSE)=0,VLOOKUP($C54,'C'!$A$1:$N$1998,10,FALSE),VLOOKUP($C54,'C'!$A$1:$N$1998,7,FALSE)),VLOOKUP($C54,'C'!$A$1:$N$1998,4,FALSE)),"")</f>
        <v>131</v>
      </c>
      <c r="E54" s="4">
        <f>IFERROR(VLOOKUP($C54,'C'!$A$1:$N$1998,2,FALSE),"")</f>
        <v>5.8</v>
      </c>
      <c r="F54" s="4" t="str">
        <f>IFERROR(IF(VLOOKUP($C54,'C'!$A$1:$N$1998,3,FALSE)=1,"&lt;",""),"")</f>
        <v/>
      </c>
      <c r="G54" s="4">
        <f>IFERROR(VLOOKUP($C54,'C'!$A$1:$N$1998,5,FALSE),"")</f>
        <v>1</v>
      </c>
      <c r="H54" s="4" t="str">
        <f>IFERROR(IF(VLOOKUP($C54,'C'!$A$1:$N$1998,6,FALSE)=1,"&lt;",""),"")</f>
        <v>&lt;</v>
      </c>
      <c r="I54" s="4">
        <f>IFERROR(VLOOKUP($C54,'C'!$A$1:$N$1998,8,FALSE),"")</f>
        <v>1</v>
      </c>
      <c r="J54" s="4" t="str">
        <f>IFERROR(IF(VLOOKUP($C54,'C'!$A$1:$N$1998,9,FALSE)=1,"&lt;",""),"")</f>
        <v>&lt;</v>
      </c>
      <c r="M54" s="4">
        <f t="shared" si="2"/>
        <v>5.7999999999999996E-3</v>
      </c>
      <c r="N54" s="4" t="str">
        <f t="shared" si="4"/>
        <v/>
      </c>
      <c r="O54" s="4">
        <f t="shared" si="15"/>
        <v>1E-3</v>
      </c>
      <c r="P54" s="4" t="str">
        <f t="shared" si="4"/>
        <v>&lt;</v>
      </c>
      <c r="Q54" s="4">
        <f t="shared" si="16"/>
        <v>1E-3</v>
      </c>
      <c r="R54" s="4" t="str">
        <f t="shared" si="4"/>
        <v>&lt;</v>
      </c>
      <c r="V54" s="4">
        <f>IFERROR(IF(VLOOKUP(B54,E!$B$1:$AK$300,4,FALSE)=0,1000000,VLOOKUP(B54,E!$B$1:$AK$300,4,FALSE)),1000000)</f>
        <v>1E-3</v>
      </c>
      <c r="Z54" s="17">
        <f t="shared" si="29"/>
        <v>5.7999999999999996E-3</v>
      </c>
      <c r="AA54" s="17">
        <f t="shared" si="30"/>
        <v>5.7999999999999996E-3</v>
      </c>
      <c r="AC54" s="17">
        <f t="shared" si="31"/>
        <v>0</v>
      </c>
      <c r="AD54" s="17">
        <f t="shared" si="32"/>
        <v>-1</v>
      </c>
      <c r="AF54" s="17">
        <f t="shared" si="33"/>
        <v>0</v>
      </c>
      <c r="AG54" s="17">
        <f t="shared" si="34"/>
        <v>-1</v>
      </c>
      <c r="AI54" s="68">
        <v>0</v>
      </c>
      <c r="AJ54" s="68">
        <v>0</v>
      </c>
      <c r="AK54" s="68">
        <v>1</v>
      </c>
      <c r="AO54" s="4">
        <f t="shared" si="9"/>
        <v>3.3333333333333335</v>
      </c>
      <c r="AQ54" s="4">
        <f t="shared" si="10"/>
        <v>3.8461538461538458</v>
      </c>
      <c r="AS54" s="4">
        <f t="shared" si="11"/>
        <v>5</v>
      </c>
      <c r="AV54" s="4">
        <f t="shared" si="12"/>
        <v>1.9333333333333334E-2</v>
      </c>
      <c r="AX54" s="4">
        <f t="shared" si="13"/>
        <v>2.6923076923076922E-3</v>
      </c>
      <c r="AZ54" s="4">
        <f t="shared" si="14"/>
        <v>3.5000000000000001E-3</v>
      </c>
    </row>
    <row r="55" spans="1:52" x14ac:dyDescent="0.2">
      <c r="A55" s="4" t="s">
        <v>25</v>
      </c>
      <c r="B55" s="4">
        <v>1377</v>
      </c>
      <c r="C55" s="4" t="str">
        <f t="shared" si="0"/>
        <v>urn:immetingen:parameter:id:1377</v>
      </c>
      <c r="D55" s="4">
        <f>IFERROR(IF(VLOOKUP($C55,'C'!$A$1:$N$1998,4,FALSE)=0,IF(VLOOKUP($C55,'C'!$A$1:$N$1998,7,FALSE)=0,VLOOKUP($C55,'C'!$A$1:$N$1998,10,FALSE),VLOOKUP($C55,'C'!$A$1:$N$1998,7,FALSE)),VLOOKUP($C55,'C'!$A$1:$N$1998,4,FALSE)),"")</f>
        <v>131</v>
      </c>
      <c r="E55" s="4">
        <f>IFERROR(VLOOKUP($C55,'C'!$A$1:$N$1998,2,FALSE),"")</f>
        <v>6</v>
      </c>
      <c r="F55" s="4" t="str">
        <f>IFERROR(IF(VLOOKUP($C55,'C'!$A$1:$N$1998,3,FALSE)=1,"&lt;",""),"")</f>
        <v/>
      </c>
      <c r="G55" s="4">
        <f>IFERROR(VLOOKUP($C55,'C'!$A$1:$N$1998,5,FALSE),"")</f>
        <v>1</v>
      </c>
      <c r="H55" s="4" t="str">
        <f>IFERROR(IF(VLOOKUP($C55,'C'!$A$1:$N$1998,6,FALSE)=1,"&lt;",""),"")</f>
        <v>&lt;</v>
      </c>
      <c r="I55" s="4">
        <f>IFERROR(VLOOKUP($C55,'C'!$A$1:$N$1998,8,FALSE),"")</f>
        <v>1</v>
      </c>
      <c r="J55" s="4" t="str">
        <f>IFERROR(IF(VLOOKUP($C55,'C'!$A$1:$N$1998,9,FALSE)=1,"&lt;",""),"")</f>
        <v>&lt;</v>
      </c>
      <c r="M55" s="4">
        <f t="shared" si="2"/>
        <v>6.0000000000000001E-3</v>
      </c>
      <c r="N55" s="4" t="str">
        <f t="shared" si="4"/>
        <v/>
      </c>
      <c r="O55" s="4">
        <f t="shared" si="15"/>
        <v>1E-3</v>
      </c>
      <c r="P55" s="4" t="str">
        <f t="shared" si="4"/>
        <v>&lt;</v>
      </c>
      <c r="Q55" s="4">
        <f t="shared" si="16"/>
        <v>1E-3</v>
      </c>
      <c r="R55" s="4" t="str">
        <f t="shared" si="4"/>
        <v>&lt;</v>
      </c>
      <c r="V55" s="4">
        <f>IFERROR(IF(VLOOKUP(B55,E!$B$1:$AK$300,4,FALSE)=0,1000000,VLOOKUP(B55,E!$B$1:$AK$300,4,FALSE)),1000000)</f>
        <v>1E-3</v>
      </c>
      <c r="Z55" s="17">
        <f t="shared" si="29"/>
        <v>6.0000000000000001E-3</v>
      </c>
      <c r="AA55" s="17">
        <f t="shared" si="30"/>
        <v>6.0000000000000001E-3</v>
      </c>
      <c r="AC55" s="17">
        <f t="shared" si="31"/>
        <v>0</v>
      </c>
      <c r="AD55" s="17">
        <f t="shared" si="32"/>
        <v>-1</v>
      </c>
      <c r="AF55" s="17">
        <f t="shared" si="33"/>
        <v>0</v>
      </c>
      <c r="AG55" s="17">
        <f t="shared" si="34"/>
        <v>-1</v>
      </c>
      <c r="AI55" s="68">
        <v>0</v>
      </c>
      <c r="AJ55" s="68">
        <v>0</v>
      </c>
      <c r="AK55" s="68">
        <v>1</v>
      </c>
      <c r="AO55" s="4">
        <f t="shared" si="9"/>
        <v>3.3333333333333335</v>
      </c>
      <c r="AQ55" s="4">
        <f t="shared" si="10"/>
        <v>3.8461538461538458</v>
      </c>
      <c r="AS55" s="4">
        <f t="shared" si="11"/>
        <v>5</v>
      </c>
      <c r="AV55" s="4">
        <f t="shared" si="12"/>
        <v>0.02</v>
      </c>
      <c r="AX55" s="4">
        <f t="shared" si="13"/>
        <v>2.6923076923076922E-3</v>
      </c>
      <c r="AZ55" s="4">
        <f t="shared" si="14"/>
        <v>3.5000000000000001E-3</v>
      </c>
    </row>
    <row r="56" spans="1:52" x14ac:dyDescent="0.2">
      <c r="A56" s="4" t="s">
        <v>26</v>
      </c>
      <c r="B56" s="4">
        <v>1380</v>
      </c>
      <c r="C56" s="4" t="str">
        <f t="shared" si="0"/>
        <v>urn:immetingen:parameter:id:1380</v>
      </c>
      <c r="D56" s="4">
        <f>IFERROR(IF(VLOOKUP($C56,'C'!$A$1:$N$1998,4,FALSE)=0,IF(VLOOKUP($C56,'C'!$A$1:$N$1998,7,FALSE)=0,VLOOKUP($C56,'C'!$A$1:$N$1998,10,FALSE),VLOOKUP($C56,'C'!$A$1:$N$1998,7,FALSE)),VLOOKUP($C56,'C'!$A$1:$N$1998,4,FALSE)),"")</f>
        <v>131</v>
      </c>
      <c r="E56" s="4">
        <f>IFERROR(VLOOKUP($C56,'C'!$A$1:$N$1998,2,FALSE),"")</f>
        <v>4.9000000000000004</v>
      </c>
      <c r="F56" s="4" t="str">
        <f>IFERROR(IF(VLOOKUP($C56,'C'!$A$1:$N$1998,3,FALSE)=1,"&lt;",""),"")</f>
        <v/>
      </c>
      <c r="G56" s="4">
        <f>IFERROR(VLOOKUP($C56,'C'!$A$1:$N$1998,5,FALSE),"")</f>
        <v>1</v>
      </c>
      <c r="H56" s="4" t="str">
        <f>IFERROR(IF(VLOOKUP($C56,'C'!$A$1:$N$1998,6,FALSE)=1,"&lt;",""),"")</f>
        <v>&lt;</v>
      </c>
      <c r="I56" s="4">
        <f>IFERROR(VLOOKUP($C56,'C'!$A$1:$N$1998,8,FALSE),"")</f>
        <v>1</v>
      </c>
      <c r="J56" s="4" t="str">
        <f>IFERROR(IF(VLOOKUP($C56,'C'!$A$1:$N$1998,9,FALSE)=1,"&lt;",""),"")</f>
        <v>&lt;</v>
      </c>
      <c r="M56" s="4">
        <f t="shared" si="2"/>
        <v>4.9000000000000007E-3</v>
      </c>
      <c r="N56" s="4" t="str">
        <f t="shared" si="4"/>
        <v/>
      </c>
      <c r="O56" s="4">
        <f t="shared" si="15"/>
        <v>1E-3</v>
      </c>
      <c r="P56" s="4" t="str">
        <f t="shared" si="4"/>
        <v>&lt;</v>
      </c>
      <c r="Q56" s="4">
        <f t="shared" si="16"/>
        <v>1E-3</v>
      </c>
      <c r="R56" s="4" t="str">
        <f t="shared" si="4"/>
        <v>&lt;</v>
      </c>
      <c r="V56" s="4">
        <f>IFERROR(IF(VLOOKUP(B56,E!$B$1:$AK$300,4,FALSE)=0,1000000,VLOOKUP(B56,E!$B$1:$AK$300,4,FALSE)),1000000)</f>
        <v>1E-3</v>
      </c>
      <c r="Z56" s="17">
        <f t="shared" si="29"/>
        <v>4.9000000000000007E-3</v>
      </c>
      <c r="AA56" s="17">
        <f t="shared" si="30"/>
        <v>4.9000000000000007E-3</v>
      </c>
      <c r="AC56" s="17">
        <f t="shared" si="31"/>
        <v>0</v>
      </c>
      <c r="AD56" s="17">
        <f t="shared" si="32"/>
        <v>-1</v>
      </c>
      <c r="AF56" s="17">
        <f t="shared" si="33"/>
        <v>0</v>
      </c>
      <c r="AG56" s="17">
        <f t="shared" si="34"/>
        <v>-1</v>
      </c>
      <c r="AI56" s="68">
        <v>0</v>
      </c>
      <c r="AJ56" s="68">
        <v>0</v>
      </c>
      <c r="AK56" s="68">
        <v>1</v>
      </c>
      <c r="AO56" s="4">
        <f t="shared" si="9"/>
        <v>3.3333333333333335</v>
      </c>
      <c r="AQ56" s="4">
        <f t="shared" si="10"/>
        <v>3.8461538461538458</v>
      </c>
      <c r="AS56" s="4">
        <f t="shared" si="11"/>
        <v>5</v>
      </c>
      <c r="AV56" s="4">
        <f t="shared" si="12"/>
        <v>1.6333333333333335E-2</v>
      </c>
      <c r="AX56" s="4">
        <f t="shared" si="13"/>
        <v>2.6923076923076922E-3</v>
      </c>
      <c r="AZ56" s="4">
        <f t="shared" si="14"/>
        <v>3.5000000000000001E-3</v>
      </c>
    </row>
    <row r="57" spans="1:52" x14ac:dyDescent="0.2">
      <c r="A57" s="4" t="s">
        <v>163</v>
      </c>
      <c r="B57" s="4">
        <v>1365</v>
      </c>
      <c r="C57" s="4" t="str">
        <f t="shared" si="0"/>
        <v>urn:immetingen:parameter:id:1365</v>
      </c>
      <c r="D57" s="17">
        <f>D51</f>
        <v>131</v>
      </c>
      <c r="E57" s="17">
        <f>IFERROR(IF($D57=131,IF(AND(F50="&lt;",F51="&lt;",F52="&lt;",F53="&lt;",F54="&lt;",F55="&lt;",F56="&lt;"),SUM(E50:E56),AA57*1000),IF(AND(F50="&lt;",F51="&lt;",F52="&lt;",F53="&lt;",F54="&lt;",F55="&lt;",F56="&lt;"),SUM(E50:E56),AA57)),"")</f>
        <v>21.400000000000002</v>
      </c>
      <c r="F57" s="17" t="str">
        <f>IFERROR(IF(AND(F50="&lt;",F51="&lt;",F52="&lt;",F53="&lt;",F54="&lt;",F55="&lt;",F56="&lt;"),"&lt;",""),"")</f>
        <v/>
      </c>
      <c r="G57" s="17">
        <f>IFERROR(IF($D57=131,IF(AND(H50="&lt;",H51="&lt;",H52="&lt;",H53="&lt;",H54="&lt;",H55="&lt;",H56="&lt;"),SUM(G50:G56),AD57*1000),IF(AND(H50="&lt;",H51="&lt;",H52="&lt;",H53="&lt;",H54="&lt;",H55="&lt;",H56="&lt;"),SUM(G50:G56),AD57)),"")</f>
        <v>7</v>
      </c>
      <c r="H57" s="17" t="str">
        <f>IFERROR(IF(AND(H50="&lt;",H51="&lt;",H52="&lt;",H53="&lt;",H54="&lt;",H55="&lt;",H56="&lt;"),"&lt;",""),"")</f>
        <v>&lt;</v>
      </c>
      <c r="I57" s="17">
        <f>IFERROR(IF($D57=131,IF(AND(J50="&lt;",J51="&lt;",J52="&lt;",J53="&lt;",J54="&lt;",J55="&lt;",J56="&lt;"),SUM(I50:I56),AG57*1000),IF(AND(J50="&lt;",J51="&lt;",J52="&lt;",J53="&lt;",J54="&lt;",J55="&lt;",J56="&lt;"),SUM(I50:I56),AG57)),"")</f>
        <v>7</v>
      </c>
      <c r="J57" s="17" t="str">
        <f>IFERROR(IF(AND(J50="&lt;",J51="&lt;",J52="&lt;",J53="&lt;",J54="&lt;",J55="&lt;",J56="&lt;"),"&lt;",""),"")</f>
        <v>&lt;</v>
      </c>
      <c r="M57" s="4">
        <f t="shared" si="2"/>
        <v>2.1400000000000002E-2</v>
      </c>
      <c r="N57" s="4" t="str">
        <f t="shared" si="4"/>
        <v/>
      </c>
      <c r="O57" s="4">
        <f t="shared" si="15"/>
        <v>7.0000000000000001E-3</v>
      </c>
      <c r="P57" s="4" t="str">
        <f t="shared" si="4"/>
        <v>&lt;</v>
      </c>
      <c r="Q57" s="4">
        <f t="shared" si="16"/>
        <v>7.0000000000000001E-3</v>
      </c>
      <c r="R57" s="4" t="str">
        <f t="shared" si="4"/>
        <v>&lt;</v>
      </c>
      <c r="V57" s="4">
        <f>IFERROR(IF(VLOOKUP(B57,E!$B$1:$AK$300,4,FALSE)=0,1000000,VLOOKUP(B57,E!$B$1:$AK$300,4,FALSE)),1000000)</f>
        <v>7.0000000000000001E-3</v>
      </c>
      <c r="Z57" s="17">
        <f>SUM(Z50:Z56)</f>
        <v>2.1400000000000002E-2</v>
      </c>
      <c r="AA57" s="55">
        <f>IF(M50="","",IF(Z57=0,SUM(M50:M56),Z57))</f>
        <v>2.1400000000000002E-2</v>
      </c>
      <c r="AC57" s="17">
        <f>SUM(AC50:AC56)</f>
        <v>0</v>
      </c>
      <c r="AD57" s="55">
        <f>IF(O50="","",IF(AC57=0,SUM(O50:O56),AC57))</f>
        <v>7.0000000000000001E-3</v>
      </c>
      <c r="AF57" s="17">
        <f>SUM(AF50:AF56)</f>
        <v>0</v>
      </c>
      <c r="AG57" s="55">
        <f>IF(Q50="","",IF(AF57=0,SUM(Q50:Q56),AF57))</f>
        <v>7.0000000000000001E-3</v>
      </c>
      <c r="AI57" s="68">
        <v>0</v>
      </c>
      <c r="AJ57" s="68">
        <v>0</v>
      </c>
      <c r="AK57" s="68">
        <v>1</v>
      </c>
      <c r="AO57" s="4">
        <f t="shared" si="9"/>
        <v>3.3333333333333335</v>
      </c>
      <c r="AQ57" s="4">
        <f t="shared" si="10"/>
        <v>3.8461538461538458</v>
      </c>
      <c r="AS57" s="4">
        <f t="shared" si="11"/>
        <v>5</v>
      </c>
      <c r="AV57" s="4">
        <f t="shared" si="12"/>
        <v>7.1333333333333346E-2</v>
      </c>
      <c r="AX57" s="4">
        <f t="shared" si="13"/>
        <v>1.8846153846153842E-2</v>
      </c>
      <c r="AZ57" s="4">
        <f t="shared" si="14"/>
        <v>2.4500000000000001E-2</v>
      </c>
    </row>
    <row r="58" spans="1:52" x14ac:dyDescent="0.2">
      <c r="A58" s="4" t="s">
        <v>117</v>
      </c>
      <c r="B58" s="4">
        <v>342</v>
      </c>
      <c r="C58" s="4" t="str">
        <f t="shared" si="0"/>
        <v>urn:immetingen:parameter:id:342</v>
      </c>
      <c r="D58" s="4" t="str">
        <f>IFERROR(IF(VLOOKUP($C58,'C'!$A$1:$N$1998,4,FALSE)=0,IF(VLOOKUP($C58,'C'!$A$1:$N$1998,7,FALSE)=0,VLOOKUP($C58,'C'!$A$1:$N$1998,10,FALSE),VLOOKUP($C58,'C'!$A$1:$N$1998,7,FALSE)),VLOOKUP($C58,'C'!$A$1:$N$1998,4,FALSE)),"")</f>
        <v/>
      </c>
      <c r="E58" s="4" t="str">
        <f>IFERROR(VLOOKUP($C58,'C'!$A$1:$N$1998,2,FALSE),"")</f>
        <v/>
      </c>
      <c r="F58" s="4" t="str">
        <f>IFERROR(IF(VLOOKUP($C58,'C'!$A$1:$N$1998,3,FALSE)=1,"&lt;",""),"")</f>
        <v/>
      </c>
      <c r="G58" s="4" t="str">
        <f>IFERROR(VLOOKUP($C58,'C'!$A$1:$N$1998,5,FALSE),"")</f>
        <v/>
      </c>
      <c r="H58" s="4" t="str">
        <f>IFERROR(IF(VLOOKUP($C58,'C'!$A$1:$N$1998,6,FALSE)=1,"&lt;",""),"")</f>
        <v/>
      </c>
      <c r="I58" s="4" t="str">
        <f>IFERROR(VLOOKUP($C58,'C'!$A$1:$N$1998,8,FALSE),"")</f>
        <v/>
      </c>
      <c r="J58" s="4" t="str">
        <f>IFERROR(IF(VLOOKUP($C58,'C'!$A$1:$N$1998,9,FALSE)=1,"&lt;",""),"")</f>
        <v/>
      </c>
      <c r="M58" s="4" t="str">
        <f t="shared" si="2"/>
        <v/>
      </c>
      <c r="N58" s="4" t="str">
        <f t="shared" si="4"/>
        <v/>
      </c>
      <c r="O58" s="4" t="str">
        <f t="shared" si="15"/>
        <v/>
      </c>
      <c r="P58" s="4" t="str">
        <f t="shared" si="4"/>
        <v/>
      </c>
      <c r="Q58" s="4" t="str">
        <f t="shared" si="16"/>
        <v/>
      </c>
      <c r="R58" s="4" t="str">
        <f t="shared" si="4"/>
        <v/>
      </c>
      <c r="V58" s="4">
        <f>IFERROR(IF(VLOOKUP(B58,E!$B$1:$AK$300,4,FALSE)=0,1000000,VLOOKUP(B58,E!$B$1:$AK$300,4,FALSE)),1000000)</f>
        <v>0.05</v>
      </c>
      <c r="Z58" s="4" t="str">
        <f t="shared" si="26"/>
        <v/>
      </c>
      <c r="AC58" s="4" t="str">
        <f t="shared" si="27"/>
        <v/>
      </c>
      <c r="AF58" s="4" t="str">
        <f t="shared" si="28"/>
        <v/>
      </c>
      <c r="AI58" s="68">
        <v>0</v>
      </c>
      <c r="AJ58" s="68">
        <v>0</v>
      </c>
      <c r="AK58" s="68">
        <v>1</v>
      </c>
      <c r="AO58" s="4">
        <f t="shared" si="9"/>
        <v>3.3333333333333335</v>
      </c>
      <c r="AQ58" s="4">
        <f t="shared" si="10"/>
        <v>3.8461538461538458</v>
      </c>
      <c r="AS58" s="4">
        <f t="shared" si="11"/>
        <v>5</v>
      </c>
      <c r="AV58" s="4" t="str">
        <f t="shared" si="12"/>
        <v/>
      </c>
      <c r="AX58" s="4" t="str">
        <f t="shared" si="13"/>
        <v/>
      </c>
      <c r="AZ58" s="4" t="str">
        <f t="shared" si="14"/>
        <v/>
      </c>
    </row>
    <row r="59" spans="1:52" x14ac:dyDescent="0.2">
      <c r="A59" s="4" t="s">
        <v>118</v>
      </c>
      <c r="B59" s="4">
        <v>1568</v>
      </c>
      <c r="C59" s="4" t="str">
        <f t="shared" si="0"/>
        <v>urn:immetingen:parameter:id:1568</v>
      </c>
      <c r="D59" s="4" t="str">
        <f>IFERROR(IF(VLOOKUP($C59,'C'!$A$1:$N$1998,4,FALSE)=0,IF(VLOOKUP($C59,'C'!$A$1:$N$1998,7,FALSE)=0,VLOOKUP($C59,'C'!$A$1:$N$1998,10,FALSE),VLOOKUP($C59,'C'!$A$1:$N$1998,7,FALSE)),VLOOKUP($C59,'C'!$A$1:$N$1998,4,FALSE)),"")</f>
        <v/>
      </c>
      <c r="E59" s="4" t="str">
        <f>IFERROR(VLOOKUP($C59,'C'!$A$1:$N$1998,2,FALSE),"")</f>
        <v/>
      </c>
      <c r="F59" s="4" t="str">
        <f>IFERROR(IF(VLOOKUP($C59,'C'!$A$1:$N$1998,3,FALSE)=1,"&lt;",""),"")</f>
        <v/>
      </c>
      <c r="G59" s="4" t="str">
        <f>IFERROR(VLOOKUP($C59,'C'!$A$1:$N$1998,5,FALSE),"")</f>
        <v/>
      </c>
      <c r="H59" s="4" t="str">
        <f>IFERROR(IF(VLOOKUP($C59,'C'!$A$1:$N$1998,6,FALSE)=1,"&lt;",""),"")</f>
        <v/>
      </c>
      <c r="I59" s="4" t="str">
        <f>IFERROR(VLOOKUP($C59,'C'!$A$1:$N$1998,8,FALSE),"")</f>
        <v/>
      </c>
      <c r="J59" s="4" t="str">
        <f>IFERROR(IF(VLOOKUP($C59,'C'!$A$1:$N$1998,9,FALSE)=1,"&lt;",""),"")</f>
        <v/>
      </c>
      <c r="M59" s="4" t="str">
        <f t="shared" si="2"/>
        <v/>
      </c>
      <c r="N59" s="4" t="str">
        <f t="shared" si="4"/>
        <v/>
      </c>
      <c r="O59" s="4" t="str">
        <f t="shared" si="15"/>
        <v/>
      </c>
      <c r="P59" s="4" t="str">
        <f t="shared" si="4"/>
        <v/>
      </c>
      <c r="Q59" s="4" t="str">
        <f t="shared" si="16"/>
        <v/>
      </c>
      <c r="R59" s="4" t="str">
        <f t="shared" si="4"/>
        <v/>
      </c>
      <c r="V59" s="4">
        <f>IFERROR(IF(VLOOKUP(B59,E!$B$1:$AK$300,4,FALSE)=0,1000000,VLOOKUP(B59,E!$B$1:$AK$300,4,FALSE)),1000000)</f>
        <v>0.05</v>
      </c>
      <c r="Z59" s="4" t="str">
        <f t="shared" si="26"/>
        <v/>
      </c>
      <c r="AC59" s="4" t="str">
        <f t="shared" si="27"/>
        <v/>
      </c>
      <c r="AF59" s="4" t="str">
        <f t="shared" si="28"/>
        <v/>
      </c>
      <c r="AI59" s="68">
        <v>0</v>
      </c>
      <c r="AJ59" s="68">
        <v>0</v>
      </c>
      <c r="AK59" s="68">
        <v>1</v>
      </c>
      <c r="AO59" s="4">
        <f t="shared" si="9"/>
        <v>3.3333333333333335</v>
      </c>
      <c r="AQ59" s="4">
        <f t="shared" si="10"/>
        <v>3.8461538461538458</v>
      </c>
      <c r="AS59" s="4">
        <f t="shared" si="11"/>
        <v>5</v>
      </c>
      <c r="AV59" s="4" t="str">
        <f t="shared" si="12"/>
        <v/>
      </c>
      <c r="AX59" s="4" t="str">
        <f t="shared" si="13"/>
        <v/>
      </c>
      <c r="AZ59" s="4" t="str">
        <f t="shared" si="14"/>
        <v/>
      </c>
    </row>
    <row r="60" spans="1:52" x14ac:dyDescent="0.2">
      <c r="A60" s="4" t="s">
        <v>119</v>
      </c>
      <c r="B60" s="4">
        <v>728</v>
      </c>
      <c r="C60" s="4" t="str">
        <f t="shared" si="0"/>
        <v>urn:immetingen:parameter:id:728</v>
      </c>
      <c r="D60" s="4" t="str">
        <f>IFERROR(IF(VLOOKUP($C60,'C'!$A$1:$N$1998,4,FALSE)=0,IF(VLOOKUP($C60,'C'!$A$1:$N$1998,7,FALSE)=0,VLOOKUP($C60,'C'!$A$1:$N$1998,10,FALSE),VLOOKUP($C60,'C'!$A$1:$N$1998,7,FALSE)),VLOOKUP($C60,'C'!$A$1:$N$1998,4,FALSE)),"")</f>
        <v/>
      </c>
      <c r="E60" s="4" t="str">
        <f>IFERROR(VLOOKUP($C60,'C'!$A$1:$N$1998,2,FALSE),"")</f>
        <v/>
      </c>
      <c r="F60" s="4" t="str">
        <f>IFERROR(IF(VLOOKUP($C60,'C'!$A$1:$N$1998,3,FALSE)=1,"&lt;",""),"")</f>
        <v/>
      </c>
      <c r="G60" s="4" t="str">
        <f>IFERROR(VLOOKUP($C60,'C'!$A$1:$N$1998,5,FALSE),"")</f>
        <v/>
      </c>
      <c r="H60" s="4" t="str">
        <f>IFERROR(IF(VLOOKUP($C60,'C'!$A$1:$N$1998,6,FALSE)=1,"&lt;",""),"")</f>
        <v/>
      </c>
      <c r="I60" s="4" t="str">
        <f>IFERROR(VLOOKUP($C60,'C'!$A$1:$N$1998,8,FALSE),"")</f>
        <v/>
      </c>
      <c r="J60" s="4" t="str">
        <f>IFERROR(IF(VLOOKUP($C60,'C'!$A$1:$N$1998,9,FALSE)=1,"&lt;",""),"")</f>
        <v/>
      </c>
      <c r="M60" s="4" t="str">
        <f t="shared" si="2"/>
        <v/>
      </c>
      <c r="N60" s="4" t="str">
        <f t="shared" si="4"/>
        <v/>
      </c>
      <c r="O60" s="4" t="str">
        <f t="shared" si="15"/>
        <v/>
      </c>
      <c r="P60" s="4" t="str">
        <f t="shared" si="4"/>
        <v/>
      </c>
      <c r="Q60" s="4" t="str">
        <f t="shared" si="16"/>
        <v/>
      </c>
      <c r="R60" s="4" t="str">
        <f t="shared" si="4"/>
        <v/>
      </c>
      <c r="V60" s="4">
        <f>IFERROR(IF(VLOOKUP(B60,E!$B$1:$AK$300,4,FALSE)=0,1000000,VLOOKUP(B60,E!$B$1:$AK$300,4,FALSE)),1000000)</f>
        <v>0.05</v>
      </c>
      <c r="Z60" s="4" t="str">
        <f t="shared" si="26"/>
        <v/>
      </c>
      <c r="AC60" s="4" t="str">
        <f t="shared" si="27"/>
        <v/>
      </c>
      <c r="AF60" s="4" t="str">
        <f t="shared" si="28"/>
        <v/>
      </c>
      <c r="AI60" s="68">
        <v>0</v>
      </c>
      <c r="AJ60" s="68">
        <v>0</v>
      </c>
      <c r="AK60" s="68">
        <v>1</v>
      </c>
      <c r="AO60" s="4">
        <f t="shared" si="9"/>
        <v>3.3333333333333335</v>
      </c>
      <c r="AQ60" s="4">
        <f t="shared" si="10"/>
        <v>3.8461538461538458</v>
      </c>
      <c r="AS60" s="4">
        <f t="shared" si="11"/>
        <v>5</v>
      </c>
      <c r="AV60" s="4" t="str">
        <f t="shared" si="12"/>
        <v/>
      </c>
      <c r="AX60" s="4" t="str">
        <f t="shared" si="13"/>
        <v/>
      </c>
      <c r="AZ60" s="4" t="str">
        <f t="shared" si="14"/>
        <v/>
      </c>
    </row>
    <row r="61" spans="1:52" x14ac:dyDescent="0.2">
      <c r="A61" s="4" t="s">
        <v>120</v>
      </c>
      <c r="B61" s="4">
        <v>1341</v>
      </c>
      <c r="C61" s="4" t="str">
        <f t="shared" si="0"/>
        <v>urn:immetingen:parameter:id:1341</v>
      </c>
      <c r="D61" s="4" t="str">
        <f>IFERROR(IF(VLOOKUP($C61,'C'!$A$1:$N$1998,4,FALSE)=0,IF(VLOOKUP($C61,'C'!$A$1:$N$1998,7,FALSE)=0,VLOOKUP($C61,'C'!$A$1:$N$1998,10,FALSE),VLOOKUP($C61,'C'!$A$1:$N$1998,7,FALSE)),VLOOKUP($C61,'C'!$A$1:$N$1998,4,FALSE)),"")</f>
        <v/>
      </c>
      <c r="E61" s="4" t="str">
        <f>IFERROR(VLOOKUP($C61,'C'!$A$1:$N$1998,2,FALSE),"")</f>
        <v/>
      </c>
      <c r="F61" s="4" t="str">
        <f>IFERROR(IF(VLOOKUP($C61,'C'!$A$1:$N$1998,3,FALSE)=1,"&lt;",""),"")</f>
        <v/>
      </c>
      <c r="G61" s="4" t="str">
        <f>IFERROR(VLOOKUP($C61,'C'!$A$1:$N$1998,5,FALSE),"")</f>
        <v/>
      </c>
      <c r="H61" s="4" t="str">
        <f>IFERROR(IF(VLOOKUP($C61,'C'!$A$1:$N$1998,6,FALSE)=1,"&lt;",""),"")</f>
        <v/>
      </c>
      <c r="I61" s="4" t="str">
        <f>IFERROR(VLOOKUP($C61,'C'!$A$1:$N$1998,8,FALSE),"")</f>
        <v/>
      </c>
      <c r="J61" s="4" t="str">
        <f>IFERROR(IF(VLOOKUP($C61,'C'!$A$1:$N$1998,9,FALSE)=1,"&lt;",""),"")</f>
        <v/>
      </c>
      <c r="M61" s="4" t="str">
        <f t="shared" si="2"/>
        <v/>
      </c>
      <c r="N61" s="4" t="str">
        <f t="shared" si="4"/>
        <v/>
      </c>
      <c r="O61" s="4" t="str">
        <f t="shared" si="15"/>
        <v/>
      </c>
      <c r="P61" s="4" t="str">
        <f t="shared" si="4"/>
        <v/>
      </c>
      <c r="Q61" s="4" t="str">
        <f t="shared" si="16"/>
        <v/>
      </c>
      <c r="R61" s="4" t="str">
        <f t="shared" si="4"/>
        <v/>
      </c>
      <c r="V61" s="4">
        <v>0.05</v>
      </c>
      <c r="Z61" s="17" t="str">
        <f>IF(AA61=-1,IF(SUM(AA$61:AA$62)=-2,0,(0.7*M61)),AA61)</f>
        <v/>
      </c>
      <c r="AA61" s="17" t="str">
        <f>IF(N61="&lt;",IF((M61&lt;=$V61),-1,0.7*M61),M61)</f>
        <v/>
      </c>
      <c r="AC61" s="17" t="str">
        <f>IF(AD61=-1,IF(SUM(AD$61:AD$62)=-2,0,(0.7*O61)),AD61)</f>
        <v/>
      </c>
      <c r="AD61" s="17" t="str">
        <f>IF(P61="&lt;",IF((O61&lt;=$V61),-1,0.7*O61),O61)</f>
        <v/>
      </c>
      <c r="AF61" s="17" t="str">
        <f>IF(AG61=-1,IF(SUM(AG$61:AG$62)=-2,0,(0.7*Q61)),AG61)</f>
        <v/>
      </c>
      <c r="AG61" s="17" t="str">
        <f>IF(R61="&lt;",IF((Q61&lt;=$V61),-1,0.7*Q61),Q61)</f>
        <v/>
      </c>
      <c r="AI61" s="68">
        <v>0</v>
      </c>
      <c r="AJ61" s="68">
        <v>0</v>
      </c>
      <c r="AK61" s="68">
        <v>1</v>
      </c>
      <c r="AO61" s="4">
        <f t="shared" si="9"/>
        <v>3.3333333333333335</v>
      </c>
      <c r="AQ61" s="4">
        <f t="shared" si="10"/>
        <v>3.8461538461538458</v>
      </c>
      <c r="AS61" s="4">
        <f t="shared" si="11"/>
        <v>5</v>
      </c>
      <c r="AV61" s="4" t="str">
        <f t="shared" si="12"/>
        <v/>
      </c>
      <c r="AX61" s="4" t="str">
        <f t="shared" si="13"/>
        <v/>
      </c>
      <c r="AZ61" s="4" t="str">
        <f t="shared" si="14"/>
        <v/>
      </c>
    </row>
    <row r="62" spans="1:52" x14ac:dyDescent="0.2">
      <c r="A62" s="4" t="s">
        <v>121</v>
      </c>
      <c r="B62" s="4">
        <v>1143</v>
      </c>
      <c r="C62" s="4" t="str">
        <f t="shared" si="0"/>
        <v>urn:immetingen:parameter:id:1143</v>
      </c>
      <c r="D62" s="4" t="str">
        <f>IFERROR(IF(VLOOKUP($C62,'C'!$A$1:$N$1998,4,FALSE)=0,IF(VLOOKUP($C62,'C'!$A$1:$N$1998,7,FALSE)=0,VLOOKUP($C62,'C'!$A$1:$N$1998,10,FALSE),VLOOKUP($C62,'C'!$A$1:$N$1998,7,FALSE)),VLOOKUP($C62,'C'!$A$1:$N$1998,4,FALSE)),"")</f>
        <v/>
      </c>
      <c r="E62" s="4" t="str">
        <f>IFERROR(VLOOKUP($C62,'C'!$A$1:$N$1998,2,FALSE),"")</f>
        <v/>
      </c>
      <c r="F62" s="4" t="str">
        <f>IFERROR(IF(VLOOKUP($C62,'C'!$A$1:$N$1998,3,FALSE)=1,"&lt;",""),"")</f>
        <v/>
      </c>
      <c r="G62" s="4" t="str">
        <f>IFERROR(VLOOKUP($C62,'C'!$A$1:$N$1998,5,FALSE),"")</f>
        <v/>
      </c>
      <c r="H62" s="4" t="str">
        <f>IFERROR(IF(VLOOKUP($C62,'C'!$A$1:$N$1998,6,FALSE)=1,"&lt;",""),"")</f>
        <v/>
      </c>
      <c r="I62" s="4" t="str">
        <f>IFERROR(VLOOKUP($C62,'C'!$A$1:$N$1998,8,FALSE),"")</f>
        <v/>
      </c>
      <c r="J62" s="4" t="str">
        <f>IFERROR(IF(VLOOKUP($C62,'C'!$A$1:$N$1998,9,FALSE)=1,"&lt;",""),"")</f>
        <v/>
      </c>
      <c r="M62" s="4" t="str">
        <f t="shared" si="2"/>
        <v/>
      </c>
      <c r="N62" s="4" t="str">
        <f t="shared" si="4"/>
        <v/>
      </c>
      <c r="O62" s="4" t="str">
        <f t="shared" si="15"/>
        <v/>
      </c>
      <c r="P62" s="4" t="str">
        <f t="shared" si="4"/>
        <v/>
      </c>
      <c r="Q62" s="4" t="str">
        <f t="shared" si="16"/>
        <v/>
      </c>
      <c r="R62" s="4" t="str">
        <f t="shared" si="4"/>
        <v/>
      </c>
      <c r="V62" s="4">
        <v>0.1</v>
      </c>
      <c r="Z62" s="17" t="str">
        <f>IF(AA62=-1,IF(SUM(AA$61:AA$62)=-2,0,(0.7*M62)),AA62)</f>
        <v/>
      </c>
      <c r="AA62" s="17" t="str">
        <f>IF(N62="&lt;",IF((M62&lt;=$V62),-1,0.7*M62),M62)</f>
        <v/>
      </c>
      <c r="AC62" s="17" t="str">
        <f>IF(AD62=-1,IF(SUM(AD$61:AD$62)=-2,0,(0.7*O62)),AD62)</f>
        <v/>
      </c>
      <c r="AD62" s="17" t="str">
        <f>IF(P62="&lt;",IF((O62&lt;=$V62),-1,0.7*O62),O62)</f>
        <v/>
      </c>
      <c r="AF62" s="17" t="str">
        <f>IF(AG62=-1,IF(SUM(AG$61:AG$62)=-2,0,(0.7*Q62)),AG62)</f>
        <v/>
      </c>
      <c r="AG62" s="17" t="str">
        <f>IF(R62="&lt;",IF((Q62&lt;=$V62),-1,0.7*Q62),Q62)</f>
        <v/>
      </c>
      <c r="AI62" s="68">
        <v>0</v>
      </c>
      <c r="AJ62" s="68">
        <v>0</v>
      </c>
      <c r="AK62" s="68">
        <v>1</v>
      </c>
      <c r="AO62" s="4">
        <f t="shared" si="9"/>
        <v>3.3333333333333335</v>
      </c>
      <c r="AQ62" s="4">
        <f t="shared" si="10"/>
        <v>3.8461538461538458</v>
      </c>
      <c r="AS62" s="4">
        <f t="shared" si="11"/>
        <v>5</v>
      </c>
      <c r="AV62" s="4" t="str">
        <f t="shared" si="12"/>
        <v/>
      </c>
      <c r="AX62" s="4" t="str">
        <f t="shared" si="13"/>
        <v/>
      </c>
      <c r="AZ62" s="4" t="str">
        <f t="shared" si="14"/>
        <v/>
      </c>
    </row>
    <row r="63" spans="1:52" x14ac:dyDescent="0.2">
      <c r="A63" s="4" t="s">
        <v>164</v>
      </c>
      <c r="B63" s="4">
        <v>1686</v>
      </c>
      <c r="C63" s="4" t="str">
        <f t="shared" si="0"/>
        <v>urn:immetingen:parameter:id:1686</v>
      </c>
      <c r="D63" s="4" t="str">
        <f>IFERROR(IF(VLOOKUP($C63,'C'!$A$1:$N$1998,4,FALSE)=0,IF(VLOOKUP($C63,'C'!$A$1:$N$1998,7,FALSE)=0,VLOOKUP($C63,'C'!$A$1:$N$1998,10,FALSE),VLOOKUP($C63,'C'!$A$1:$N$1998,7,FALSE)),VLOOKUP($C63,'C'!$A$1:$N$1998,4,FALSE)),"")</f>
        <v/>
      </c>
      <c r="E63" s="4" t="str">
        <f>IFERROR(VLOOKUP($C63,'C'!$A$1:$N$1998,2,FALSE),"")</f>
        <v/>
      </c>
      <c r="F63" s="4" t="str">
        <f>IFERROR(IF(VLOOKUP($C63,'C'!$A$1:$N$1998,3,FALSE)=1,"&lt;",""),"")</f>
        <v/>
      </c>
      <c r="G63" s="4" t="str">
        <f>IFERROR(VLOOKUP($C63,'C'!$A$1:$N$1998,5,FALSE),"")</f>
        <v/>
      </c>
      <c r="H63" s="4" t="str">
        <f>IFERROR(IF(VLOOKUP($C63,'C'!$A$1:$N$1998,6,FALSE)=1,"&lt;",""),"")</f>
        <v/>
      </c>
      <c r="I63" s="4" t="str">
        <f>IFERROR(VLOOKUP($C63,'C'!$A$1:$N$1998,8,FALSE),"")</f>
        <v/>
      </c>
      <c r="J63" s="4" t="str">
        <f>IFERROR(IF(VLOOKUP($C63,'C'!$A$1:$N$1998,9,FALSE)=1,"&lt;",""),"")</f>
        <v/>
      </c>
      <c r="M63" s="4" t="str">
        <f t="shared" si="2"/>
        <v/>
      </c>
      <c r="N63" s="4" t="str">
        <f t="shared" si="4"/>
        <v/>
      </c>
      <c r="O63" s="4" t="str">
        <f t="shared" si="15"/>
        <v/>
      </c>
      <c r="P63" s="4" t="str">
        <f t="shared" si="4"/>
        <v/>
      </c>
      <c r="Q63" s="4" t="str">
        <f t="shared" si="16"/>
        <v/>
      </c>
      <c r="R63" s="4" t="str">
        <f t="shared" si="4"/>
        <v/>
      </c>
      <c r="V63" s="4">
        <f>IFERROR(IF(VLOOKUP(B63,E!$B$1:$AK$300,4,FALSE)=0,1000000,VLOOKUP(B63,E!$B$1:$AK$300,4,FALSE)),1000000)</f>
        <v>0.15</v>
      </c>
      <c r="Z63" s="17" t="str">
        <f t="shared" si="26"/>
        <v/>
      </c>
      <c r="AA63" s="17">
        <f>SUM(AA61:AA62)</f>
        <v>0</v>
      </c>
      <c r="AC63" s="17" t="str">
        <f>IF(O63="","",IF(AND(P63="&lt;",O63&lt;=$V63),-1,(IF(P63="&lt;",0.7*O63,O63))))</f>
        <v/>
      </c>
      <c r="AD63" s="17">
        <f>SUM(AD61:AD62)</f>
        <v>0</v>
      </c>
      <c r="AF63" s="17" t="str">
        <f>IF(Q63="","",IF(AND(R63="&lt;",Q63&lt;=$V63),-1,(IF(R63="&lt;",0.7*Q63,Q63))))</f>
        <v/>
      </c>
      <c r="AG63" s="17">
        <f>SUM(AG61:AG62)</f>
        <v>0</v>
      </c>
      <c r="AI63" s="68">
        <v>0</v>
      </c>
      <c r="AJ63" s="68">
        <v>0</v>
      </c>
      <c r="AK63" s="68">
        <v>1</v>
      </c>
      <c r="AO63" s="4">
        <f t="shared" si="9"/>
        <v>3.3333333333333335</v>
      </c>
      <c r="AQ63" s="4">
        <f t="shared" si="10"/>
        <v>3.8461538461538458</v>
      </c>
      <c r="AS63" s="4">
        <f t="shared" si="11"/>
        <v>5</v>
      </c>
      <c r="AV63" s="4" t="str">
        <f t="shared" si="12"/>
        <v/>
      </c>
      <c r="AX63" s="4" t="str">
        <f t="shared" si="13"/>
        <v/>
      </c>
      <c r="AZ63" s="4" t="str">
        <f t="shared" si="14"/>
        <v/>
      </c>
    </row>
    <row r="64" spans="1:52" x14ac:dyDescent="0.2">
      <c r="A64" s="4" t="s">
        <v>165</v>
      </c>
      <c r="B64" s="4">
        <v>401</v>
      </c>
      <c r="C64" s="4" t="str">
        <f t="shared" si="0"/>
        <v>urn:immetingen:parameter:id:401</v>
      </c>
      <c r="D64" s="4" t="str">
        <f>IFERROR(IF(VLOOKUP($C64,'C'!$A$1:$N$1998,4,FALSE)=0,IF(VLOOKUP($C64,'C'!$A$1:$N$1998,7,FALSE)=0,VLOOKUP($C64,'C'!$A$1:$N$1998,10,FALSE),VLOOKUP($C64,'C'!$A$1:$N$1998,7,FALSE)),VLOOKUP($C64,'C'!$A$1:$N$1998,4,FALSE)),"")</f>
        <v/>
      </c>
      <c r="E64" s="4" t="str">
        <f>IFERROR(VLOOKUP($C64,'C'!$A$1:$N$1998,2,FALSE),"")</f>
        <v/>
      </c>
      <c r="F64" s="4" t="str">
        <f>IFERROR(IF(VLOOKUP($C64,'C'!$A$1:$N$1998,3,FALSE)=1,"&lt;",""),"")</f>
        <v/>
      </c>
      <c r="G64" s="4" t="str">
        <f>IFERROR(VLOOKUP($C64,'C'!$A$1:$N$1998,5,FALSE),"")</f>
        <v/>
      </c>
      <c r="H64" s="4" t="str">
        <f>IFERROR(IF(VLOOKUP($C64,'C'!$A$1:$N$1998,6,FALSE)=1,"&lt;",""),"")</f>
        <v/>
      </c>
      <c r="I64" s="4" t="str">
        <f>IFERROR(VLOOKUP($C64,'C'!$A$1:$N$1998,8,FALSE),"")</f>
        <v/>
      </c>
      <c r="J64" s="4" t="str">
        <f>IFERROR(IF(VLOOKUP($C64,'C'!$A$1:$N$1998,9,FALSE)=1,"&lt;",""),"")</f>
        <v/>
      </c>
      <c r="M64" s="4" t="str">
        <f t="shared" si="2"/>
        <v/>
      </c>
      <c r="N64" s="4" t="str">
        <f t="shared" si="4"/>
        <v/>
      </c>
      <c r="O64" s="4" t="str">
        <f t="shared" si="15"/>
        <v/>
      </c>
      <c r="P64" s="4" t="str">
        <f t="shared" si="4"/>
        <v/>
      </c>
      <c r="Q64" s="4" t="str">
        <f t="shared" si="16"/>
        <v/>
      </c>
      <c r="R64" s="4" t="str">
        <f t="shared" si="4"/>
        <v/>
      </c>
      <c r="V64" s="4">
        <f>IFERROR(IF(VLOOKUP(B64,E!$B$1:$AK$300,4,FALSE)=0,1000000,VLOOKUP(B64,E!$B$1:$AK$300,4,FALSE)),1000000)</f>
        <v>1000000</v>
      </c>
      <c r="Z64" s="4" t="str">
        <f t="shared" si="26"/>
        <v/>
      </c>
      <c r="AC64" s="4" t="str">
        <f t="shared" si="27"/>
        <v/>
      </c>
      <c r="AF64" s="4" t="str">
        <f t="shared" si="28"/>
        <v/>
      </c>
      <c r="AI64" s="68">
        <v>0</v>
      </c>
      <c r="AJ64" s="68">
        <v>0</v>
      </c>
      <c r="AK64" s="68">
        <v>1</v>
      </c>
      <c r="AO64" s="4">
        <f t="shared" si="9"/>
        <v>3.3333333333333335</v>
      </c>
      <c r="AQ64" s="4">
        <f t="shared" si="10"/>
        <v>3.8461538461538458</v>
      </c>
      <c r="AS64" s="4">
        <f t="shared" si="11"/>
        <v>5</v>
      </c>
      <c r="AV64" s="4" t="str">
        <f t="shared" si="12"/>
        <v/>
      </c>
      <c r="AX64" s="4" t="str">
        <f t="shared" si="13"/>
        <v/>
      </c>
      <c r="AZ64" s="4" t="str">
        <f t="shared" si="14"/>
        <v/>
      </c>
    </row>
    <row r="65" spans="1:52" x14ac:dyDescent="0.2">
      <c r="A65" s="67" t="s">
        <v>822</v>
      </c>
      <c r="B65" s="4">
        <v>1503</v>
      </c>
      <c r="C65" s="4" t="str">
        <f t="shared" si="0"/>
        <v>urn:immetingen:parameter:id:1503</v>
      </c>
      <c r="D65" s="4" t="str">
        <f>IFERROR(IF(VLOOKUP($C65,'C'!$A$1:$N$1998,4,FALSE)=0,IF(VLOOKUP($C65,'C'!$A$1:$N$1998,7,FALSE)=0,VLOOKUP($C65,'C'!$A$1:$N$1998,10,FALSE),VLOOKUP($C65,'C'!$A$1:$N$1998,7,FALSE)),VLOOKUP($C65,'C'!$A$1:$N$1998,4,FALSE)),"")</f>
        <v/>
      </c>
      <c r="E65" s="4" t="str">
        <f>IFERROR(VLOOKUP($C65,'C'!$A$1:$N$1998,2,FALSE),"")</f>
        <v/>
      </c>
      <c r="F65" s="4" t="str">
        <f>IFERROR(IF(VLOOKUP($C65,'C'!$A$1:$N$1998,3,FALSE)=1,"&lt;",""),"")</f>
        <v/>
      </c>
      <c r="G65" s="4" t="str">
        <f>IFERROR(VLOOKUP($C65,'C'!$A$1:$N$1998,5,FALSE),"")</f>
        <v/>
      </c>
      <c r="H65" s="4" t="str">
        <f>IFERROR(IF(VLOOKUP($C65,'C'!$A$1:$N$1998,6,FALSE)=1,"&lt;",""),"")</f>
        <v/>
      </c>
      <c r="I65" s="4" t="str">
        <f>IFERROR(VLOOKUP($C65,'C'!$A$1:$N$1998,8,FALSE),"")</f>
        <v/>
      </c>
      <c r="J65" s="4" t="str">
        <f>IFERROR(IF(VLOOKUP($C65,'C'!$A$1:$N$1998,9,FALSE)=1,"&lt;",""),"")</f>
        <v/>
      </c>
      <c r="M65" s="4" t="str">
        <f t="shared" si="2"/>
        <v/>
      </c>
      <c r="N65" s="4" t="str">
        <f t="shared" si="4"/>
        <v/>
      </c>
      <c r="O65" s="4" t="str">
        <f t="shared" si="15"/>
        <v/>
      </c>
      <c r="P65" s="4" t="str">
        <f t="shared" si="4"/>
        <v/>
      </c>
      <c r="Q65" s="4" t="str">
        <f t="shared" si="16"/>
        <v/>
      </c>
      <c r="R65" s="4" t="str">
        <f t="shared" si="4"/>
        <v/>
      </c>
      <c r="V65" s="4">
        <f>IFERROR(IF(VLOOKUP(B65,E!$B$1:$AK$300,4,FALSE)=0,1000000,VLOOKUP(B65,E!$B$1:$AK$300,4,FALSE)),1000000)</f>
        <v>0.05</v>
      </c>
      <c r="Z65" s="4" t="str">
        <f t="shared" si="26"/>
        <v/>
      </c>
      <c r="AC65" s="4" t="str">
        <f t="shared" si="27"/>
        <v/>
      </c>
      <c r="AF65" s="4" t="str">
        <f t="shared" si="28"/>
        <v/>
      </c>
      <c r="AI65" s="68">
        <v>0</v>
      </c>
      <c r="AJ65" s="68">
        <v>0</v>
      </c>
      <c r="AK65" s="68">
        <v>1</v>
      </c>
      <c r="AO65" s="4">
        <f t="shared" si="9"/>
        <v>3.3333333333333335</v>
      </c>
      <c r="AQ65" s="4">
        <f t="shared" si="10"/>
        <v>3.8461538461538458</v>
      </c>
      <c r="AS65" s="4">
        <f t="shared" si="11"/>
        <v>5</v>
      </c>
      <c r="AV65" s="4" t="str">
        <f t="shared" si="12"/>
        <v/>
      </c>
      <c r="AX65" s="4" t="str">
        <f t="shared" si="13"/>
        <v/>
      </c>
      <c r="AZ65" s="4" t="str">
        <f t="shared" si="14"/>
        <v/>
      </c>
    </row>
    <row r="66" spans="1:52" x14ac:dyDescent="0.2">
      <c r="A66" s="72" t="s">
        <v>565</v>
      </c>
      <c r="B66" s="4">
        <v>29</v>
      </c>
      <c r="C66" s="4" t="str">
        <f t="shared" si="0"/>
        <v>urn:immetingen:parameter:id:29</v>
      </c>
      <c r="D66" s="4" t="str">
        <f>IFERROR(IF(VLOOKUP($C66,'C'!$A$1:$N$1998,4,FALSE)=0,IF(VLOOKUP($C66,'C'!$A$1:$N$1998,7,FALSE)=0,VLOOKUP($C66,'C'!$A$1:$N$1998,10,FALSE),VLOOKUP($C66,'C'!$A$1:$N$1998,7,FALSE)),VLOOKUP($C66,'C'!$A$1:$N$1998,4,FALSE)),"")</f>
        <v/>
      </c>
      <c r="E66" s="4" t="str">
        <f>IFERROR(VLOOKUP($C66,'C'!$A$1:$N$1998,2,FALSE),"")</f>
        <v/>
      </c>
      <c r="F66" s="4" t="str">
        <f>IFERROR(IF(VLOOKUP($C66,'C'!$A$1:$N$1998,3,FALSE)=1,"&lt;",""),"")</f>
        <v/>
      </c>
      <c r="G66" s="4" t="str">
        <f>IFERROR(VLOOKUP($C66,'C'!$A$1:$N$1998,5,FALSE),"")</f>
        <v/>
      </c>
      <c r="H66" s="4" t="str">
        <f>IFERROR(IF(VLOOKUP($C66,'C'!$A$1:$N$1998,6,FALSE)=1,"&lt;",""),"")</f>
        <v/>
      </c>
      <c r="I66" s="4" t="str">
        <f>IFERROR(VLOOKUP($C66,'C'!$A$1:$N$1998,8,FALSE),"")</f>
        <v/>
      </c>
      <c r="J66" s="4" t="str">
        <f>IFERROR(IF(VLOOKUP($C66,'C'!$A$1:$N$1998,9,FALSE)=1,"&lt;",""),"")</f>
        <v/>
      </c>
      <c r="M66" s="4" t="str">
        <f t="shared" si="2"/>
        <v/>
      </c>
      <c r="N66" s="4" t="str">
        <f t="shared" si="4"/>
        <v/>
      </c>
      <c r="O66" s="4" t="str">
        <f t="shared" si="15"/>
        <v/>
      </c>
      <c r="P66" s="4" t="str">
        <f t="shared" si="4"/>
        <v/>
      </c>
      <c r="Q66" s="4" t="str">
        <f t="shared" si="16"/>
        <v/>
      </c>
      <c r="R66" s="4" t="str">
        <f t="shared" si="4"/>
        <v/>
      </c>
      <c r="V66" s="4">
        <f>IFERROR(IF(VLOOKUP(B66,E!$B$1:$AK$300,4,FALSE)=0,1000000,VLOOKUP(B66,E!$B$1:$AK$300,4,FALSE)),1000000)</f>
        <v>0.1</v>
      </c>
      <c r="Z66" s="4" t="str">
        <f t="shared" si="26"/>
        <v/>
      </c>
      <c r="AC66" s="4" t="str">
        <f t="shared" si="27"/>
        <v/>
      </c>
      <c r="AF66" s="4" t="str">
        <f t="shared" si="28"/>
        <v/>
      </c>
      <c r="AI66" s="68">
        <v>0</v>
      </c>
      <c r="AJ66" s="68">
        <v>0</v>
      </c>
      <c r="AK66" s="68">
        <v>1</v>
      </c>
      <c r="AO66" s="4">
        <f t="shared" si="9"/>
        <v>3.3333333333333335</v>
      </c>
      <c r="AQ66" s="4">
        <f t="shared" si="10"/>
        <v>3.8461538461538458</v>
      </c>
      <c r="AS66" s="4">
        <f t="shared" si="11"/>
        <v>5</v>
      </c>
      <c r="AV66" s="4" t="str">
        <f t="shared" si="12"/>
        <v/>
      </c>
      <c r="AX66" s="4" t="str">
        <f t="shared" si="13"/>
        <v/>
      </c>
      <c r="AZ66" s="4" t="str">
        <f t="shared" si="14"/>
        <v/>
      </c>
    </row>
    <row r="67" spans="1:52" x14ac:dyDescent="0.2">
      <c r="A67" s="4" t="s">
        <v>543</v>
      </c>
      <c r="B67" s="4">
        <v>1654</v>
      </c>
      <c r="C67" s="4" t="str">
        <f t="shared" si="0"/>
        <v>urn:immetingen:parameter:id:1654</v>
      </c>
      <c r="D67" s="4" t="str">
        <f>IFERROR(IF(VLOOKUP($C67,'C'!$A$1:$N$1998,4,FALSE)=0,IF(VLOOKUP($C67,'C'!$A$1:$N$1998,7,FALSE)=0,VLOOKUP($C67,'C'!$A$1:$N$1998,10,FALSE),VLOOKUP($C67,'C'!$A$1:$N$1998,7,FALSE)),VLOOKUP($C67,'C'!$A$1:$N$1998,4,FALSE)),"")</f>
        <v/>
      </c>
      <c r="E67" s="4" t="str">
        <f>IFERROR(VLOOKUP($C67,'C'!$A$1:$N$1998,2,FALSE),"")</f>
        <v/>
      </c>
      <c r="F67" s="4" t="str">
        <f>IFERROR(IF(VLOOKUP($C67,'C'!$A$1:$N$1998,3,FALSE)=1,"&lt;",""),"")</f>
        <v/>
      </c>
      <c r="G67" s="4" t="str">
        <f>IFERROR(VLOOKUP($C67,'C'!$A$1:$N$1998,5,FALSE),"")</f>
        <v/>
      </c>
      <c r="H67" s="4" t="str">
        <f>IFERROR(IF(VLOOKUP($C67,'C'!$A$1:$N$1998,6,FALSE)=1,"&lt;",""),"")</f>
        <v/>
      </c>
      <c r="I67" s="4" t="str">
        <f>IFERROR(VLOOKUP($C67,'C'!$A$1:$N$1998,8,FALSE),"")</f>
        <v/>
      </c>
      <c r="J67" s="4" t="str">
        <f>IFERROR(IF(VLOOKUP($C67,'C'!$A$1:$N$1998,9,FALSE)=1,"&lt;",""),"")</f>
        <v/>
      </c>
      <c r="M67" s="4" t="str">
        <f t="shared" si="2"/>
        <v/>
      </c>
      <c r="N67" s="4" t="str">
        <f t="shared" si="4"/>
        <v/>
      </c>
      <c r="O67" s="4" t="str">
        <f t="shared" si="15"/>
        <v/>
      </c>
      <c r="P67" s="4" t="str">
        <f t="shared" si="4"/>
        <v/>
      </c>
      <c r="Q67" s="4" t="str">
        <f t="shared" si="16"/>
        <v/>
      </c>
      <c r="R67" s="4" t="str">
        <f t="shared" si="4"/>
        <v/>
      </c>
      <c r="V67" s="4">
        <f>IFERROR(IF(VLOOKUP(B67,E!$B$1:$AK$300,4,FALSE)=0,1000000,VLOOKUP(B67,E!$B$1:$AK$300,4,FALSE)),1000000)</f>
        <v>0.05</v>
      </c>
      <c r="Z67" s="72" t="str">
        <f t="shared" si="26"/>
        <v/>
      </c>
      <c r="AA67" s="72">
        <f>IF(AND(N67="&lt;",Z67&lt;=$V67),0,1)</f>
        <v>1</v>
      </c>
      <c r="AC67" s="72" t="str">
        <f t="shared" si="27"/>
        <v/>
      </c>
      <c r="AD67" s="72">
        <f>IF(AND(P67="&lt;",AC67&lt;=$V67),0,1)</f>
        <v>1</v>
      </c>
      <c r="AF67" s="72" t="str">
        <f t="shared" si="28"/>
        <v/>
      </c>
      <c r="AG67" s="72">
        <f>IF(AND(R67="&lt;",AF67&lt;=$V67),0,1)</f>
        <v>1</v>
      </c>
      <c r="AI67" s="68">
        <v>0</v>
      </c>
      <c r="AJ67" s="68">
        <v>0</v>
      </c>
      <c r="AK67" s="68">
        <v>1</v>
      </c>
      <c r="AO67" s="4">
        <f t="shared" si="9"/>
        <v>3.3333333333333335</v>
      </c>
      <c r="AQ67" s="4">
        <f t="shared" si="10"/>
        <v>3.8461538461538458</v>
      </c>
      <c r="AS67" s="4">
        <f t="shared" si="11"/>
        <v>5</v>
      </c>
      <c r="AV67" s="4" t="str">
        <f t="shared" si="12"/>
        <v/>
      </c>
      <c r="AX67" s="4" t="str">
        <f t="shared" si="13"/>
        <v/>
      </c>
      <c r="AZ67" s="4" t="str">
        <f t="shared" si="14"/>
        <v/>
      </c>
    </row>
    <row r="68" spans="1:52" x14ac:dyDescent="0.2">
      <c r="A68" s="4" t="s">
        <v>544</v>
      </c>
      <c r="B68" s="4">
        <v>619</v>
      </c>
      <c r="C68" s="4" t="str">
        <f t="shared" si="0"/>
        <v>urn:immetingen:parameter:id:619</v>
      </c>
      <c r="D68" s="4" t="str">
        <f>IFERROR(IF(VLOOKUP($C68,'C'!$A$1:$N$1998,4,FALSE)=0,IF(VLOOKUP($C68,'C'!$A$1:$N$1998,7,FALSE)=0,VLOOKUP($C68,'C'!$A$1:$N$1998,10,FALSE),VLOOKUP($C68,'C'!$A$1:$N$1998,7,FALSE)),VLOOKUP($C68,'C'!$A$1:$N$1998,4,FALSE)),"")</f>
        <v/>
      </c>
      <c r="E68" s="4" t="str">
        <f>IFERROR(VLOOKUP($C68,'C'!$A$1:$N$1998,2,FALSE),"")</f>
        <v/>
      </c>
      <c r="F68" s="4" t="str">
        <f>IFERROR(IF(VLOOKUP($C68,'C'!$A$1:$N$1998,3,FALSE)=1,"&lt;",""),"")</f>
        <v/>
      </c>
      <c r="G68" s="4" t="str">
        <f>IFERROR(VLOOKUP($C68,'C'!$A$1:$N$1998,5,FALSE),"")</f>
        <v/>
      </c>
      <c r="H68" s="4" t="str">
        <f>IFERROR(IF(VLOOKUP($C68,'C'!$A$1:$N$1998,6,FALSE)=1,"&lt;",""),"")</f>
        <v/>
      </c>
      <c r="I68" s="4" t="str">
        <f>IFERROR(VLOOKUP($C68,'C'!$A$1:$N$1998,8,FALSE),"")</f>
        <v/>
      </c>
      <c r="J68" s="4" t="str">
        <f>IFERROR(IF(VLOOKUP($C68,'C'!$A$1:$N$1998,9,FALSE)=1,"&lt;",""),"")</f>
        <v/>
      </c>
      <c r="M68" s="4" t="str">
        <f t="shared" si="2"/>
        <v/>
      </c>
      <c r="N68" s="4" t="str">
        <f t="shared" si="4"/>
        <v/>
      </c>
      <c r="O68" s="4" t="str">
        <f t="shared" si="15"/>
        <v/>
      </c>
      <c r="P68" s="4" t="str">
        <f t="shared" si="4"/>
        <v/>
      </c>
      <c r="Q68" s="4" t="str">
        <f t="shared" si="16"/>
        <v/>
      </c>
      <c r="R68" s="4" t="str">
        <f t="shared" si="4"/>
        <v/>
      </c>
      <c r="V68" s="4">
        <f>IFERROR(IF(VLOOKUP(B68,E!$B$1:$AK$300,4,FALSE)=0,1000000,VLOOKUP(B68,E!$B$1:$AK$300,4,FALSE)),1000000)</f>
        <v>0.05</v>
      </c>
      <c r="Z68" s="72" t="str">
        <f t="shared" si="26"/>
        <v/>
      </c>
      <c r="AA68" s="72">
        <f t="shared" ref="AA68:AA71" si="35">IF(AND(N68="&lt;",Z68&lt;=$V68),0,1)</f>
        <v>1</v>
      </c>
      <c r="AC68" s="72" t="str">
        <f t="shared" si="27"/>
        <v/>
      </c>
      <c r="AD68" s="72">
        <f>IF(AND(H68="&lt;",AC68&lt;=BH68),0,1)</f>
        <v>1</v>
      </c>
      <c r="AF68" s="72" t="str">
        <f t="shared" si="28"/>
        <v/>
      </c>
      <c r="AG68" s="72">
        <f t="shared" ref="AG68:AG71" si="36">IF(AND(R68="&lt;",AF68&lt;=$V68),0,1)</f>
        <v>1</v>
      </c>
      <c r="AI68" s="68">
        <v>0</v>
      </c>
      <c r="AJ68" s="68">
        <v>0</v>
      </c>
      <c r="AK68" s="68">
        <v>1</v>
      </c>
      <c r="AO68" s="4">
        <f t="shared" si="9"/>
        <v>3.3333333333333335</v>
      </c>
      <c r="AQ68" s="4">
        <f t="shared" si="10"/>
        <v>3.8461538461538458</v>
      </c>
      <c r="AS68" s="4">
        <f t="shared" si="11"/>
        <v>5</v>
      </c>
      <c r="AV68" s="4" t="str">
        <f t="shared" si="12"/>
        <v/>
      </c>
      <c r="AX68" s="4" t="str">
        <f t="shared" si="13"/>
        <v/>
      </c>
      <c r="AZ68" s="4" t="str">
        <f t="shared" si="14"/>
        <v/>
      </c>
    </row>
    <row r="69" spans="1:52" x14ac:dyDescent="0.2">
      <c r="A69" s="4" t="s">
        <v>542</v>
      </c>
      <c r="B69" s="4">
        <v>8</v>
      </c>
      <c r="C69" s="4" t="str">
        <f t="shared" si="0"/>
        <v>urn:immetingen:parameter:id:8</v>
      </c>
      <c r="D69" s="4" t="str">
        <f>IFERROR(IF(VLOOKUP($C69,'C'!$A$1:$N$1998,4,FALSE)=0,IF(VLOOKUP($C69,'C'!$A$1:$N$1998,7,FALSE)=0,VLOOKUP($C69,'C'!$A$1:$N$1998,10,FALSE),VLOOKUP($C69,'C'!$A$1:$N$1998,7,FALSE)),VLOOKUP($C69,'C'!$A$1:$N$1998,4,FALSE)),"")</f>
        <v/>
      </c>
      <c r="E69" s="4" t="str">
        <f>IFERROR(VLOOKUP($C69,'C'!$A$1:$N$1998,2,FALSE),"")</f>
        <v/>
      </c>
      <c r="F69" s="4" t="str">
        <f>IFERROR(IF(VLOOKUP($C69,'C'!$A$1:$N$1998,3,FALSE)=1,"&lt;",""),"")</f>
        <v/>
      </c>
      <c r="G69" s="4" t="str">
        <f>IFERROR(VLOOKUP($C69,'C'!$A$1:$N$1998,5,FALSE),"")</f>
        <v/>
      </c>
      <c r="H69" s="4" t="str">
        <f>IFERROR(IF(VLOOKUP($C69,'C'!$A$1:$N$1998,6,FALSE)=1,"&lt;",""),"")</f>
        <v/>
      </c>
      <c r="I69" s="4" t="str">
        <f>IFERROR(VLOOKUP($C69,'C'!$A$1:$N$1998,8,FALSE),"")</f>
        <v/>
      </c>
      <c r="J69" s="4" t="str">
        <f>IFERROR(IF(VLOOKUP($C69,'C'!$A$1:$N$1998,9,FALSE)=1,"&lt;",""),"")</f>
        <v/>
      </c>
      <c r="M69" s="4" t="str">
        <f t="shared" si="2"/>
        <v/>
      </c>
      <c r="N69" s="4" t="str">
        <f t="shared" si="4"/>
        <v/>
      </c>
      <c r="O69" s="4" t="str">
        <f t="shared" si="15"/>
        <v/>
      </c>
      <c r="P69" s="4" t="str">
        <f t="shared" si="4"/>
        <v/>
      </c>
      <c r="Q69" s="4" t="str">
        <f t="shared" si="16"/>
        <v/>
      </c>
      <c r="R69" s="4" t="str">
        <f t="shared" si="4"/>
        <v/>
      </c>
      <c r="V69" s="4">
        <f>IFERROR(IF(VLOOKUP(B69,E!$B$1:$AK$300,4,FALSE)=0,1000000,VLOOKUP(B69,E!$B$1:$AK$300,4,FALSE)),1000000)</f>
        <v>0.1</v>
      </c>
      <c r="Z69" s="72" t="str">
        <f t="shared" si="26"/>
        <v/>
      </c>
      <c r="AA69" s="72">
        <f t="shared" si="35"/>
        <v>1</v>
      </c>
      <c r="AC69" s="72" t="str">
        <f t="shared" si="27"/>
        <v/>
      </c>
      <c r="AD69" s="72">
        <f>IF(AND(H69="&lt;",AC69&lt;=BH69),0,1)</f>
        <v>1</v>
      </c>
      <c r="AF69" s="72" t="str">
        <f t="shared" si="28"/>
        <v/>
      </c>
      <c r="AG69" s="72">
        <f t="shared" si="36"/>
        <v>1</v>
      </c>
      <c r="AI69" s="68">
        <v>0</v>
      </c>
      <c r="AJ69" s="68">
        <v>0</v>
      </c>
      <c r="AK69" s="68">
        <v>1</v>
      </c>
      <c r="AO69" s="4">
        <f t="shared" si="9"/>
        <v>3.3333333333333335</v>
      </c>
      <c r="AQ69" s="4">
        <f t="shared" si="10"/>
        <v>3.8461538461538458</v>
      </c>
      <c r="AS69" s="4">
        <f t="shared" si="11"/>
        <v>5</v>
      </c>
      <c r="AV69" s="4" t="str">
        <f t="shared" si="12"/>
        <v/>
      </c>
      <c r="AX69" s="4" t="str">
        <f t="shared" si="13"/>
        <v/>
      </c>
      <c r="AZ69" s="4" t="str">
        <f t="shared" si="14"/>
        <v/>
      </c>
    </row>
    <row r="70" spans="1:52" x14ac:dyDescent="0.2">
      <c r="A70" s="4" t="s">
        <v>545</v>
      </c>
      <c r="B70" s="4">
        <v>36</v>
      </c>
      <c r="C70" s="4" t="str">
        <f t="shared" si="0"/>
        <v>urn:immetingen:parameter:id:36</v>
      </c>
      <c r="D70" s="4" t="str">
        <f>IFERROR(IF(VLOOKUP($C70,'C'!$A$1:$N$1998,4,FALSE)=0,IF(VLOOKUP($C70,'C'!$A$1:$N$1998,7,FALSE)=0,VLOOKUP($C70,'C'!$A$1:$N$1998,10,FALSE),VLOOKUP($C70,'C'!$A$1:$N$1998,7,FALSE)),VLOOKUP($C70,'C'!$A$1:$N$1998,4,FALSE)),"")</f>
        <v/>
      </c>
      <c r="E70" s="4" t="str">
        <f>IFERROR(VLOOKUP($C70,'C'!$A$1:$N$1998,2,FALSE),"")</f>
        <v/>
      </c>
      <c r="F70" s="4" t="str">
        <f>IFERROR(IF(VLOOKUP($C70,'C'!$A$1:$N$1998,3,FALSE)=1,"&lt;",""),"")</f>
        <v/>
      </c>
      <c r="G70" s="4" t="str">
        <f>IFERROR(VLOOKUP($C70,'C'!$A$1:$N$1998,5,FALSE),"")</f>
        <v/>
      </c>
      <c r="H70" s="4" t="str">
        <f>IFERROR(IF(VLOOKUP($C70,'C'!$A$1:$N$1998,6,FALSE)=1,"&lt;",""),"")</f>
        <v/>
      </c>
      <c r="I70" s="4" t="str">
        <f>IFERROR(VLOOKUP($C70,'C'!$A$1:$N$1998,8,FALSE),"")</f>
        <v/>
      </c>
      <c r="J70" s="4" t="str">
        <f>IFERROR(IF(VLOOKUP($C70,'C'!$A$1:$N$1998,9,FALSE)=1,"&lt;",""),"")</f>
        <v/>
      </c>
      <c r="M70" s="4" t="str">
        <f t="shared" si="2"/>
        <v/>
      </c>
      <c r="N70" s="4" t="str">
        <f t="shared" si="4"/>
        <v/>
      </c>
      <c r="O70" s="4" t="str">
        <f t="shared" si="15"/>
        <v/>
      </c>
      <c r="P70" s="4" t="str">
        <f t="shared" si="4"/>
        <v/>
      </c>
      <c r="Q70" s="4" t="str">
        <f t="shared" si="16"/>
        <v/>
      </c>
      <c r="R70" s="4" t="str">
        <f t="shared" si="4"/>
        <v/>
      </c>
      <c r="V70" s="4">
        <f>IFERROR(IF(VLOOKUP(B70,E!$B$1:$AK$300,4,FALSE)=0,1000000,VLOOKUP(B70,E!$B$1:$AK$300,4,FALSE)),1000000)</f>
        <v>0.1</v>
      </c>
      <c r="Z70" s="72" t="str">
        <f t="shared" si="26"/>
        <v/>
      </c>
      <c r="AA70" s="72">
        <f t="shared" si="35"/>
        <v>1</v>
      </c>
      <c r="AC70" s="72" t="str">
        <f t="shared" si="27"/>
        <v/>
      </c>
      <c r="AD70" s="72">
        <f>IF(AND(H70="&lt;",AC70&lt;=BH70),0,1)</f>
        <v>1</v>
      </c>
      <c r="AF70" s="72" t="str">
        <f t="shared" si="28"/>
        <v/>
      </c>
      <c r="AG70" s="72">
        <f t="shared" si="36"/>
        <v>1</v>
      </c>
      <c r="AI70" s="68">
        <v>0</v>
      </c>
      <c r="AJ70" s="68">
        <v>0</v>
      </c>
      <c r="AK70" s="68">
        <v>1</v>
      </c>
      <c r="AO70" s="4">
        <f t="shared" si="9"/>
        <v>3.3333333333333335</v>
      </c>
      <c r="AQ70" s="4">
        <f t="shared" si="10"/>
        <v>3.8461538461538458</v>
      </c>
      <c r="AS70" s="4">
        <f t="shared" si="11"/>
        <v>5</v>
      </c>
      <c r="AV70" s="4" t="str">
        <f t="shared" si="12"/>
        <v/>
      </c>
      <c r="AX70" s="4" t="str">
        <f t="shared" si="13"/>
        <v/>
      </c>
      <c r="AZ70" s="4" t="str">
        <f t="shared" si="14"/>
        <v/>
      </c>
    </row>
    <row r="71" spans="1:52" x14ac:dyDescent="0.2">
      <c r="A71" s="4" t="s">
        <v>546</v>
      </c>
      <c r="B71" s="4">
        <v>9</v>
      </c>
      <c r="C71" s="4" t="str">
        <f t="shared" si="0"/>
        <v>urn:immetingen:parameter:id:9</v>
      </c>
      <c r="D71" s="4" t="str">
        <f>IFERROR(IF(VLOOKUP($C71,'C'!$A$1:$N$1998,4,FALSE)=0,IF(VLOOKUP($C71,'C'!$A$1:$N$1998,7,FALSE)=0,VLOOKUP($C71,'C'!$A$1:$N$1998,10,FALSE),VLOOKUP($C71,'C'!$A$1:$N$1998,7,FALSE)),VLOOKUP($C71,'C'!$A$1:$N$1998,4,FALSE)),"")</f>
        <v/>
      </c>
      <c r="E71" s="4" t="str">
        <f>IFERROR(VLOOKUP($C71,'C'!$A$1:$N$1998,2,FALSE),"")</f>
        <v/>
      </c>
      <c r="F71" s="4" t="str">
        <f>IFERROR(IF(VLOOKUP($C71,'C'!$A$1:$N$1998,3,FALSE)=1,"&lt;",""),"")</f>
        <v/>
      </c>
      <c r="G71" s="4" t="str">
        <f>IFERROR(VLOOKUP($C71,'C'!$A$1:$N$1998,5,FALSE),"")</f>
        <v/>
      </c>
      <c r="H71" s="4" t="str">
        <f>IFERROR(IF(VLOOKUP($C71,'C'!$A$1:$N$1998,6,FALSE)=1,"&lt;",""),"")</f>
        <v/>
      </c>
      <c r="I71" s="4" t="str">
        <f>IFERROR(VLOOKUP($C71,'C'!$A$1:$N$1998,8,FALSE),"")</f>
        <v/>
      </c>
      <c r="J71" s="4" t="str">
        <f>IFERROR(IF(VLOOKUP($C71,'C'!$A$1:$N$1998,9,FALSE)=1,"&lt;",""),"")</f>
        <v/>
      </c>
      <c r="M71" s="4" t="str">
        <f t="shared" si="2"/>
        <v/>
      </c>
      <c r="N71" s="4" t="str">
        <f t="shared" si="4"/>
        <v/>
      </c>
      <c r="O71" s="4" t="str">
        <f t="shared" si="15"/>
        <v/>
      </c>
      <c r="P71" s="4" t="str">
        <f t="shared" si="4"/>
        <v/>
      </c>
      <c r="Q71" s="4" t="str">
        <f t="shared" si="16"/>
        <v/>
      </c>
      <c r="R71" s="4" t="str">
        <f t="shared" si="4"/>
        <v/>
      </c>
      <c r="V71" s="4">
        <f>IFERROR(IF(VLOOKUP(B71,E!$B$1:$AK$300,4,FALSE)=0,1000000,VLOOKUP(B71,E!$B$1:$AK$300,4,FALSE)),1000000)</f>
        <v>0.1</v>
      </c>
      <c r="Z71" s="72" t="str">
        <f t="shared" si="26"/>
        <v/>
      </c>
      <c r="AA71" s="72">
        <f t="shared" si="35"/>
        <v>1</v>
      </c>
      <c r="AC71" s="72" t="str">
        <f t="shared" si="27"/>
        <v/>
      </c>
      <c r="AD71" s="72">
        <f>IF(AND(H71="&lt;",AC71&lt;=BH71),0,1)</f>
        <v>1</v>
      </c>
      <c r="AF71" s="72" t="str">
        <f t="shared" si="28"/>
        <v/>
      </c>
      <c r="AG71" s="72">
        <f t="shared" si="36"/>
        <v>1</v>
      </c>
      <c r="AI71" s="68">
        <v>0</v>
      </c>
      <c r="AJ71" s="68">
        <v>0</v>
      </c>
      <c r="AK71" s="68">
        <v>1</v>
      </c>
      <c r="AO71" s="4">
        <f t="shared" si="9"/>
        <v>3.3333333333333335</v>
      </c>
      <c r="AQ71" s="4">
        <f t="shared" si="10"/>
        <v>3.8461538461538458</v>
      </c>
      <c r="AS71" s="4">
        <f t="shared" si="11"/>
        <v>5</v>
      </c>
      <c r="AV71" s="4" t="str">
        <f t="shared" si="12"/>
        <v/>
      </c>
      <c r="AX71" s="4" t="str">
        <f t="shared" si="13"/>
        <v/>
      </c>
      <c r="AZ71" s="4" t="str">
        <f t="shared" si="14"/>
        <v/>
      </c>
    </row>
    <row r="72" spans="1:52" x14ac:dyDescent="0.2">
      <c r="A72" s="4" t="s">
        <v>547</v>
      </c>
      <c r="B72" s="4">
        <v>520</v>
      </c>
      <c r="C72" s="4" t="str">
        <f t="shared" si="0"/>
        <v>urn:immetingen:parameter:id:520</v>
      </c>
      <c r="D72" s="4" t="str">
        <f>IFERROR(IF(VLOOKUP($C72,'C'!$A$1:$N$1998,4,FALSE)=0,IF(VLOOKUP($C72,'C'!$A$1:$N$1998,7,FALSE)=0,VLOOKUP($C72,'C'!$A$1:$N$1998,10,FALSE),VLOOKUP($C72,'C'!$A$1:$N$1998,7,FALSE)),VLOOKUP($C72,'C'!$A$1:$N$1998,4,FALSE)),"")</f>
        <v/>
      </c>
      <c r="E72" s="4" t="str">
        <f>IFERROR(VLOOKUP($C72,'C'!$A$1:$N$1998,2,FALSE),"")</f>
        <v/>
      </c>
      <c r="F72" s="4" t="str">
        <f>IFERROR(IF(VLOOKUP($C72,'C'!$A$1:$N$1998,3,FALSE)=1,"&lt;",""),"")</f>
        <v/>
      </c>
      <c r="G72" s="4" t="str">
        <f>IFERROR(VLOOKUP($C72,'C'!$A$1:$N$1998,5,FALSE),"")</f>
        <v/>
      </c>
      <c r="H72" s="4" t="str">
        <f>IFERROR(IF(VLOOKUP($C72,'C'!$A$1:$N$1998,6,FALSE)=1,"&lt;",""),"")</f>
        <v/>
      </c>
      <c r="I72" s="4" t="str">
        <f>IFERROR(VLOOKUP($C72,'C'!$A$1:$N$1998,8,FALSE),"")</f>
        <v/>
      </c>
      <c r="J72" s="4" t="str">
        <f>IFERROR(IF(VLOOKUP($C72,'C'!$A$1:$N$1998,9,FALSE)=1,"&lt;",""),"")</f>
        <v/>
      </c>
      <c r="M72" s="4" t="str">
        <f t="shared" si="2"/>
        <v/>
      </c>
      <c r="N72" s="4" t="str">
        <f t="shared" si="4"/>
        <v/>
      </c>
      <c r="O72" s="4" t="str">
        <f t="shared" si="15"/>
        <v/>
      </c>
      <c r="P72" s="4" t="str">
        <f t="shared" si="4"/>
        <v/>
      </c>
      <c r="Q72" s="4" t="str">
        <f t="shared" si="16"/>
        <v/>
      </c>
      <c r="R72" s="4" t="str">
        <f t="shared" si="4"/>
        <v/>
      </c>
      <c r="V72" s="4">
        <f>IFERROR(IF(VLOOKUP(B72,E!$B$1:$AK$300,4,FALSE)=0,1000000,VLOOKUP(B72,E!$B$1:$AK$300,4,FALSE)),1000000)</f>
        <v>1000000</v>
      </c>
      <c r="Z72" s="17" t="str">
        <f>IF(AA72=-1,IF(SUM(AA$72:AA$73)=-2,0,(0.7*M72)),AA72)</f>
        <v/>
      </c>
      <c r="AA72" s="17" t="str">
        <f>IF(N72="&lt;",IF((M72&lt;=$V72),-1,0.7*M72),M72)</f>
        <v/>
      </c>
      <c r="AC72" s="17" t="str">
        <f>IF(AD72=-1,IF(SUM(AD$72:AD$73)=-2,0,(0.7*O72)),AD72)</f>
        <v/>
      </c>
      <c r="AD72" s="17" t="str">
        <f>IF(O72="","",IF(AND(P72="&lt;",O72&lt;=$V72),-1,(IF(P72="&lt;",0.7*O72,O72))))</f>
        <v/>
      </c>
      <c r="AF72" s="17" t="str">
        <f>IF(AG72=-1,IF(SUM(AG$72:AG$73)=-2,0,(0.7*Q72)),AG72)</f>
        <v/>
      </c>
      <c r="AG72" s="17" t="str">
        <f>IF(Q72="","",IF(AND(R72="&lt;",Q72&lt;=$V72),-1,(IF(R72="&lt;",0.7*Q72,Q72))))</f>
        <v/>
      </c>
      <c r="AI72" s="68">
        <v>0</v>
      </c>
      <c r="AJ72" s="68">
        <v>0</v>
      </c>
      <c r="AK72" s="68">
        <v>1</v>
      </c>
      <c r="AO72" s="4">
        <f t="shared" si="9"/>
        <v>3.3333333333333335</v>
      </c>
      <c r="AQ72" s="4">
        <f t="shared" si="10"/>
        <v>3.8461538461538458</v>
      </c>
      <c r="AS72" s="4">
        <f t="shared" si="11"/>
        <v>5</v>
      </c>
      <c r="AV72" s="4" t="str">
        <f t="shared" si="12"/>
        <v/>
      </c>
      <c r="AX72" s="4" t="str">
        <f t="shared" si="13"/>
        <v/>
      </c>
      <c r="AZ72" s="4" t="str">
        <f t="shared" si="14"/>
        <v/>
      </c>
    </row>
    <row r="73" spans="1:52" x14ac:dyDescent="0.2">
      <c r="A73" s="4" t="s">
        <v>548</v>
      </c>
      <c r="B73" s="4">
        <v>1578</v>
      </c>
      <c r="C73" s="4" t="str">
        <f t="shared" si="0"/>
        <v>urn:immetingen:parameter:id:1578</v>
      </c>
      <c r="D73" s="4" t="str">
        <f>IFERROR(IF(VLOOKUP($C73,'C'!$A$1:$N$1998,4,FALSE)=0,IF(VLOOKUP($C73,'C'!$A$1:$N$1998,7,FALSE)=0,VLOOKUP($C73,'C'!$A$1:$N$1998,10,FALSE),VLOOKUP($C73,'C'!$A$1:$N$1998,7,FALSE)),VLOOKUP($C73,'C'!$A$1:$N$1998,4,FALSE)),"")</f>
        <v/>
      </c>
      <c r="E73" s="4" t="str">
        <f>IFERROR(VLOOKUP($C73,'C'!$A$1:$N$1998,2,FALSE),"")</f>
        <v/>
      </c>
      <c r="F73" s="4" t="str">
        <f>IFERROR(IF(VLOOKUP($C73,'C'!$A$1:$N$1998,3,FALSE)=1,"&lt;",""),"")</f>
        <v/>
      </c>
      <c r="G73" s="4" t="str">
        <f>IFERROR(VLOOKUP($C73,'C'!$A$1:$N$1998,5,FALSE),"")</f>
        <v/>
      </c>
      <c r="H73" s="4" t="str">
        <f>IFERROR(IF(VLOOKUP($C73,'C'!$A$1:$N$1998,6,FALSE)=1,"&lt;",""),"")</f>
        <v/>
      </c>
      <c r="I73" s="4" t="str">
        <f>IFERROR(VLOOKUP($C73,'C'!$A$1:$N$1998,8,FALSE),"")</f>
        <v/>
      </c>
      <c r="J73" s="4" t="str">
        <f>IFERROR(IF(VLOOKUP($C73,'C'!$A$1:$N$1998,9,FALSE)=1,"&lt;",""),"")</f>
        <v/>
      </c>
      <c r="M73" s="4" t="str">
        <f t="shared" si="2"/>
        <v/>
      </c>
      <c r="N73" s="4" t="str">
        <f t="shared" si="4"/>
        <v/>
      </c>
      <c r="O73" s="4" t="str">
        <f t="shared" si="15"/>
        <v/>
      </c>
      <c r="P73" s="4" t="str">
        <f t="shared" si="4"/>
        <v/>
      </c>
      <c r="Q73" s="4" t="str">
        <f t="shared" si="16"/>
        <v/>
      </c>
      <c r="R73" s="4" t="str">
        <f t="shared" si="4"/>
        <v/>
      </c>
      <c r="V73" s="4">
        <f>IFERROR(IF(VLOOKUP(B73,E!$B$1:$AK$300,4,FALSE)=0,1000000,VLOOKUP(B73,E!$B$1:$AK$300,4,FALSE)),1000000)</f>
        <v>1000000</v>
      </c>
      <c r="Z73" s="17" t="str">
        <f>IF(AA73=-1,IF(SUM(AA$72:AA$73)=-2,0,(0.7*M73)),AA73)</f>
        <v/>
      </c>
      <c r="AA73" s="17" t="str">
        <f>IF(N73="&lt;",IF((M73&lt;=$V73),-1,0.7*M73),M73)</f>
        <v/>
      </c>
      <c r="AC73" s="17" t="str">
        <f>IF(AD73=-1,IF(SUM(AD$72:AD$73)=-2,0,(0.7*O73)),AD73)</f>
        <v/>
      </c>
      <c r="AD73" s="17" t="str">
        <f>IF(O73="","",IF(AND(P73="&lt;",O73&lt;=$V73),-1,(IF(P73="&lt;",0.7*O73,O73))))</f>
        <v/>
      </c>
      <c r="AF73" s="17" t="str">
        <f>IF(AG73=-1,IF(SUM(AG$72:AG$73)=-2,0,(0.7*Q73)),AG73)</f>
        <v/>
      </c>
      <c r="AG73" s="17" t="str">
        <f>IF(Q73="","",IF(AND(R73="&lt;",Q73&lt;=$V73),-1,(IF(R73="&lt;",0.7*Q73,Q73))))</f>
        <v/>
      </c>
      <c r="AI73" s="68">
        <v>0</v>
      </c>
      <c r="AJ73" s="68">
        <v>0</v>
      </c>
      <c r="AK73" s="68">
        <v>1</v>
      </c>
      <c r="AO73" s="4">
        <f t="shared" si="9"/>
        <v>3.3333333333333335</v>
      </c>
      <c r="AQ73" s="4">
        <f t="shared" si="10"/>
        <v>3.8461538461538458</v>
      </c>
      <c r="AS73" s="4">
        <f t="shared" si="11"/>
        <v>5</v>
      </c>
      <c r="AV73" s="4" t="str">
        <f t="shared" si="12"/>
        <v/>
      </c>
      <c r="AX73" s="4" t="str">
        <f t="shared" si="13"/>
        <v/>
      </c>
      <c r="AZ73" s="4" t="str">
        <f t="shared" si="14"/>
        <v/>
      </c>
    </row>
    <row r="74" spans="1:52" x14ac:dyDescent="0.2">
      <c r="A74" s="4" t="s">
        <v>549</v>
      </c>
      <c r="B74" s="4">
        <v>519</v>
      </c>
      <c r="C74" s="4" t="str">
        <f t="shared" si="0"/>
        <v>urn:immetingen:parameter:id:519</v>
      </c>
      <c r="D74" s="17" t="str">
        <f>D72</f>
        <v/>
      </c>
      <c r="E74" s="17" t="str">
        <f>IFERROR(IF($D74=131,IF(AND(F72="&lt;",F73="&lt;"),SUM(E72:E73),AA74*1000),IF(AND(F72="&lt;",F73="&lt;"),SUM(E72:E73),AA74)),"")</f>
        <v/>
      </c>
      <c r="F74" s="17" t="str">
        <f>IF(AND(F72="&lt;",F73="&lt;"),"&lt;","")</f>
        <v/>
      </c>
      <c r="G74" s="17" t="str">
        <f>IFERROR(IF($D74=131,IF(AND(H72="&lt;",H73="&lt;"),SUM(G72:G73),AD74*1000),IF(AND(H72="&lt;",H73="&lt;"),SUM(G72:G73),AD74)),"")</f>
        <v/>
      </c>
      <c r="H74" s="17" t="str">
        <f>IF(AND(H72="&lt;",H73="&lt;"),"&lt;","")</f>
        <v/>
      </c>
      <c r="I74" s="17" t="str">
        <f>IFERROR(IF($D74=131,IF(AND(J72="&lt;",J73="&lt;"),SUM(I72:I73),AG74*1000),IF(AND(J72="&lt;",J73="&lt;"),SUM(I72:I73),AG74)),"")</f>
        <v/>
      </c>
      <c r="J74" s="17" t="str">
        <f>IFERROR(IF(AND(J72="&lt;",J73="&lt;"),"&lt;",""),"")</f>
        <v/>
      </c>
      <c r="M74" s="4" t="str">
        <f t="shared" si="2"/>
        <v/>
      </c>
      <c r="N74" s="4" t="str">
        <f t="shared" si="4"/>
        <v/>
      </c>
      <c r="O74" s="4" t="str">
        <f t="shared" si="15"/>
        <v/>
      </c>
      <c r="P74" s="4" t="str">
        <f t="shared" si="4"/>
        <v/>
      </c>
      <c r="Q74" s="4" t="str">
        <f t="shared" si="16"/>
        <v/>
      </c>
      <c r="R74" s="4" t="str">
        <f t="shared" si="4"/>
        <v/>
      </c>
      <c r="V74" s="4">
        <f>IFERROR(IF(VLOOKUP(B74,E!$B$1:$AK$300,4,FALSE)=0,1000000,VLOOKUP(B74,E!$B$1:$AK$300,4,FALSE)),1000000)</f>
        <v>0.2</v>
      </c>
      <c r="Z74" s="17">
        <f>SUM(Z72:Z73)</f>
        <v>0</v>
      </c>
      <c r="AA74" s="55" t="str">
        <f>IF(M72="","",IF(Z74=0,SUM(M72:M73),Z74))</f>
        <v/>
      </c>
      <c r="AC74" s="17">
        <f>SUM(AC72:AC73)</f>
        <v>0</v>
      </c>
      <c r="AD74" s="55" t="str">
        <f>IF(O72="","",IF(AC74=0,SUM(O72:O73),AC74))</f>
        <v/>
      </c>
      <c r="AF74" s="17">
        <f>SUM(AF72:AF73)</f>
        <v>0</v>
      </c>
      <c r="AG74" s="55" t="str">
        <f>IF(Q72="","",IF(AF74=0,SUM(Q72:Q73),AF74))</f>
        <v/>
      </c>
      <c r="AI74" s="68">
        <v>0</v>
      </c>
      <c r="AJ74" s="68">
        <v>0</v>
      </c>
      <c r="AK74" s="68">
        <v>1</v>
      </c>
      <c r="AO74" s="4">
        <f t="shared" si="9"/>
        <v>3.3333333333333335</v>
      </c>
      <c r="AQ74" s="4">
        <f t="shared" si="10"/>
        <v>3.8461538461538458</v>
      </c>
      <c r="AS74" s="4">
        <f t="shared" si="11"/>
        <v>5</v>
      </c>
      <c r="AV74" s="4" t="str">
        <f t="shared" si="12"/>
        <v/>
      </c>
      <c r="AX74" s="4" t="str">
        <f t="shared" si="13"/>
        <v/>
      </c>
      <c r="AZ74" s="4" t="str">
        <f t="shared" si="14"/>
        <v/>
      </c>
    </row>
    <row r="75" spans="1:52" x14ac:dyDescent="0.2">
      <c r="A75" s="4" t="s">
        <v>550</v>
      </c>
      <c r="B75" s="4">
        <v>10</v>
      </c>
      <c r="C75" s="4" t="str">
        <f t="shared" si="0"/>
        <v>urn:immetingen:parameter:id:10</v>
      </c>
      <c r="D75" s="4" t="str">
        <f>IFERROR(IF(VLOOKUP($C75,'C'!$A$1:$N$1998,4,FALSE)=0,IF(VLOOKUP($C75,'C'!$A$1:$N$1998,7,FALSE)=0,VLOOKUP($C75,'C'!$A$1:$N$1998,10,FALSE),VLOOKUP($C75,'C'!$A$1:$N$1998,7,FALSE)),VLOOKUP($C75,'C'!$A$1:$N$1998,4,FALSE)),"")</f>
        <v/>
      </c>
      <c r="E75" s="4" t="str">
        <f>IFERROR(VLOOKUP($C75,'C'!$A$1:$N$1998,2,FALSE),"")</f>
        <v/>
      </c>
      <c r="F75" s="4" t="str">
        <f>IFERROR(IF(VLOOKUP($C75,'C'!$A$1:$N$1998,3,FALSE)=1,"&lt;",""),"")</f>
        <v/>
      </c>
      <c r="G75" s="4" t="str">
        <f>IFERROR(VLOOKUP($C75,'C'!$A$1:$N$1998,5,FALSE),"")</f>
        <v/>
      </c>
      <c r="H75" s="4" t="str">
        <f>IFERROR(IF(VLOOKUP($C75,'C'!$A$1:$N$1998,6,FALSE)=1,"&lt;",""),"")</f>
        <v/>
      </c>
      <c r="I75" s="4" t="str">
        <f>IFERROR(VLOOKUP($C75,'C'!$A$1:$N$1998,8,FALSE),"")</f>
        <v/>
      </c>
      <c r="J75" s="4" t="str">
        <f>IFERROR(IF(VLOOKUP($C75,'C'!$A$1:$N$1998,9,FALSE)=1,"&lt;",""),"")</f>
        <v/>
      </c>
      <c r="M75" s="4" t="str">
        <f t="shared" si="2"/>
        <v/>
      </c>
      <c r="N75" s="4" t="str">
        <f t="shared" si="4"/>
        <v/>
      </c>
      <c r="O75" s="4" t="str">
        <f t="shared" si="15"/>
        <v/>
      </c>
      <c r="P75" s="4" t="str">
        <f t="shared" si="4"/>
        <v/>
      </c>
      <c r="Q75" s="4" t="str">
        <f t="shared" si="16"/>
        <v/>
      </c>
      <c r="R75" s="4" t="str">
        <f t="shared" si="4"/>
        <v/>
      </c>
      <c r="V75" s="4">
        <f>IFERROR(IF(VLOOKUP(B75,E!$B$1:$AK$300,4,FALSE)=0,1000000,VLOOKUP(B75,E!$B$1:$AK$300,4,FALSE)),1000000)</f>
        <v>1000000</v>
      </c>
      <c r="Z75" s="17" t="str">
        <f>IF(AA75=-1,IF(SUM(AA$75:AA$77)=-3,0,(0.7*M75)),AA75)</f>
        <v/>
      </c>
      <c r="AA75" s="17" t="str">
        <f>IF(M75="","",IF(AND(N75="&lt;",M75&lt;=V75),-1,(IF(N75="&lt;",0.7*M75,M75))))</f>
        <v/>
      </c>
      <c r="AC75" s="17" t="str">
        <f>IF(AD75=-1,IF(SUM(AD$75:AD$77)=-2,0,(0.7*O75)),AD75)</f>
        <v/>
      </c>
      <c r="AD75" s="17" t="str">
        <f>IF(O75="","",IF(AND(P75="&lt;",O75&lt;=$V75),-1,(IF(P75="&lt;",0.7*O75,O75))))</f>
        <v/>
      </c>
      <c r="AF75" s="17" t="str">
        <f>IF(AG75=-1,IF(SUM(AG$75:AG$77)=-2,0,(0.7*Q75)),AG75)</f>
        <v/>
      </c>
      <c r="AG75" s="17" t="str">
        <f>IF(Q75="","",IF(AND(R75="&lt;",Q75&lt;=$V75),-1,(IF(R75="&lt;",0.7*Q75,Q75))))</f>
        <v/>
      </c>
      <c r="AI75" s="68">
        <v>0</v>
      </c>
      <c r="AJ75" s="68">
        <v>0</v>
      </c>
      <c r="AK75" s="68">
        <v>1</v>
      </c>
      <c r="AO75" s="4">
        <f t="shared" si="9"/>
        <v>3.3333333333333335</v>
      </c>
      <c r="AQ75" s="4">
        <f t="shared" si="10"/>
        <v>3.8461538461538458</v>
      </c>
      <c r="AS75" s="4">
        <f t="shared" si="11"/>
        <v>5</v>
      </c>
      <c r="AV75" s="4" t="str">
        <f t="shared" si="12"/>
        <v/>
      </c>
      <c r="AX75" s="4" t="str">
        <f t="shared" si="13"/>
        <v/>
      </c>
      <c r="AZ75" s="4" t="str">
        <f t="shared" si="14"/>
        <v/>
      </c>
    </row>
    <row r="76" spans="1:52" x14ac:dyDescent="0.2">
      <c r="A76" s="4" t="s">
        <v>551</v>
      </c>
      <c r="B76" s="4">
        <v>38</v>
      </c>
      <c r="C76" s="4" t="str">
        <f t="shared" si="0"/>
        <v>urn:immetingen:parameter:id:38</v>
      </c>
      <c r="D76" s="4" t="str">
        <f>IFERROR(IF(VLOOKUP($C76,'C'!$A$1:$N$1998,4,FALSE)=0,IF(VLOOKUP($C76,'C'!$A$1:$N$1998,7,FALSE)=0,VLOOKUP($C76,'C'!$A$1:$N$1998,10,FALSE),VLOOKUP($C76,'C'!$A$1:$N$1998,7,FALSE)),VLOOKUP($C76,'C'!$A$1:$N$1998,4,FALSE)),"")</f>
        <v/>
      </c>
      <c r="E76" s="4" t="str">
        <f>IFERROR(VLOOKUP($C76,'C'!$A$1:$N$1998,2,FALSE),"")</f>
        <v/>
      </c>
      <c r="F76" s="4" t="str">
        <f>IFERROR(IF(VLOOKUP($C76,'C'!$A$1:$N$1998,3,FALSE)=1,"&lt;",""),"")</f>
        <v/>
      </c>
      <c r="G76" s="4" t="str">
        <f>IFERROR(VLOOKUP($C76,'C'!$A$1:$N$1998,5,FALSE),"")</f>
        <v/>
      </c>
      <c r="H76" s="4" t="str">
        <f>IFERROR(IF(VLOOKUP($C76,'C'!$A$1:$N$1998,6,FALSE)=1,"&lt;",""),"")</f>
        <v/>
      </c>
      <c r="I76" s="4" t="str">
        <f>IFERROR(VLOOKUP($C76,'C'!$A$1:$N$1998,8,FALSE),"")</f>
        <v/>
      </c>
      <c r="J76" s="4" t="str">
        <f>IFERROR(IF(VLOOKUP($C76,'C'!$A$1:$N$1998,9,FALSE)=1,"&lt;",""),"")</f>
        <v/>
      </c>
      <c r="M76" s="4" t="str">
        <f t="shared" ref="M76:Q157" si="37">IF(E76="","",IF($D76=131,E76/1000,E76))</f>
        <v/>
      </c>
      <c r="N76" s="4" t="str">
        <f t="shared" si="4"/>
        <v/>
      </c>
      <c r="O76" s="4" t="str">
        <f t="shared" si="15"/>
        <v/>
      </c>
      <c r="P76" s="4" t="str">
        <f t="shared" si="4"/>
        <v/>
      </c>
      <c r="Q76" s="4" t="str">
        <f t="shared" si="16"/>
        <v/>
      </c>
      <c r="R76" s="4" t="str">
        <f t="shared" si="4"/>
        <v/>
      </c>
      <c r="V76" s="4">
        <f>IFERROR(IF(VLOOKUP(B76,E!$B$1:$AK$300,4,FALSE)=0,1000000,VLOOKUP(B76,E!$B$1:$AK$300,4,FALSE)),1000000)</f>
        <v>1000000</v>
      </c>
      <c r="Z76" s="17" t="str">
        <f t="shared" ref="Z76:Z77" si="38">IF(AA76=-1,IF(SUM(AA$75:AA$77)=-3,0,(0.7*M76)),AA76)</f>
        <v/>
      </c>
      <c r="AA76" s="17" t="str">
        <f t="shared" ref="AA76:AA77" si="39">IF(M76="","",IF(AND(N76="&lt;",M76&lt;=V76),-1,(IF(N76="&lt;",0.7*M76,M76))))</f>
        <v/>
      </c>
      <c r="AC76" s="17" t="str">
        <f>IF(AD76=-1,IF(SUM(AD$75:AD$77)=-3,0,(0.7*O76)),AD76)</f>
        <v/>
      </c>
      <c r="AD76" s="17" t="str">
        <f t="shared" ref="AD76:AD77" si="40">IF(O76="","",IF(AND(P76="&lt;",O76&lt;=$V76),-1,(IF(P76="&lt;",0.7*O76,O76))))</f>
        <v/>
      </c>
      <c r="AF76" s="17" t="str">
        <f t="shared" ref="AF76:AF77" si="41">IF(AG76=-1,IF(SUM(AG$75:AG$77)=-2,0,(0.7*Q76)),AG76)</f>
        <v/>
      </c>
      <c r="AG76" s="17" t="str">
        <f t="shared" ref="AG76:AG77" si="42">IF(Q76="","",IF(AND(R76="&lt;",Q76&lt;=$V76),-1,(IF(R76="&lt;",0.7*Q76,Q76))))</f>
        <v/>
      </c>
      <c r="AI76" s="68">
        <v>0</v>
      </c>
      <c r="AJ76" s="68">
        <v>0</v>
      </c>
      <c r="AK76" s="68">
        <v>1</v>
      </c>
      <c r="AO76" s="4">
        <f t="shared" si="9"/>
        <v>3.3333333333333335</v>
      </c>
      <c r="AQ76" s="4">
        <f t="shared" si="10"/>
        <v>3.8461538461538458</v>
      </c>
      <c r="AS76" s="4">
        <f t="shared" si="11"/>
        <v>5</v>
      </c>
      <c r="AV76" s="4" t="str">
        <f t="shared" si="12"/>
        <v/>
      </c>
      <c r="AX76" s="4" t="str">
        <f t="shared" si="13"/>
        <v/>
      </c>
      <c r="AZ76" s="4" t="str">
        <f t="shared" si="14"/>
        <v/>
      </c>
    </row>
    <row r="77" spans="1:52" x14ac:dyDescent="0.2">
      <c r="A77" s="4" t="s">
        <v>552</v>
      </c>
      <c r="B77" s="4">
        <v>48</v>
      </c>
      <c r="C77" s="4" t="str">
        <f t="shared" si="0"/>
        <v>urn:immetingen:parameter:id:48</v>
      </c>
      <c r="D77" s="4" t="str">
        <f>IFERROR(IF(VLOOKUP($C77,'C'!$A$1:$N$1998,4,FALSE)=0,IF(VLOOKUP($C77,'C'!$A$1:$N$1998,7,FALSE)=0,VLOOKUP($C77,'C'!$A$1:$N$1998,10,FALSE),VLOOKUP($C77,'C'!$A$1:$N$1998,7,FALSE)),VLOOKUP($C77,'C'!$A$1:$N$1998,4,FALSE)),"")</f>
        <v/>
      </c>
      <c r="E77" s="4" t="str">
        <f>IFERROR(VLOOKUP($C77,'C'!$A$1:$N$1998,2,FALSE),"")</f>
        <v/>
      </c>
      <c r="F77" s="4" t="str">
        <f>IFERROR(IF(VLOOKUP($C77,'C'!$A$1:$N$1998,3,FALSE)=1,"&lt;",""),"")</f>
        <v/>
      </c>
      <c r="G77" s="4" t="str">
        <f>IFERROR(VLOOKUP($C77,'C'!$A$1:$N$1998,5,FALSE),"")</f>
        <v/>
      </c>
      <c r="H77" s="4" t="str">
        <f>IFERROR(IF(VLOOKUP($C77,'C'!$A$1:$N$1998,6,FALSE)=1,"&lt;",""),"")</f>
        <v/>
      </c>
      <c r="I77" s="4" t="str">
        <f>IFERROR(VLOOKUP($C77,'C'!$A$1:$N$1998,8,FALSE),"")</f>
        <v/>
      </c>
      <c r="J77" s="4" t="str">
        <f>IFERROR(IF(VLOOKUP($C77,'C'!$A$1:$N$1998,9,FALSE)=1,"&lt;",""),"")</f>
        <v/>
      </c>
      <c r="M77" s="4" t="str">
        <f t="shared" si="37"/>
        <v/>
      </c>
      <c r="N77" s="4" t="str">
        <f t="shared" ref="N77:N158" si="43">IF(F77="","",F77)</f>
        <v/>
      </c>
      <c r="O77" s="4" t="str">
        <f t="shared" si="15"/>
        <v/>
      </c>
      <c r="P77" s="4" t="str">
        <f t="shared" ref="P77:P158" si="44">IF(H77="","",H77)</f>
        <v/>
      </c>
      <c r="Q77" s="4" t="str">
        <f t="shared" si="16"/>
        <v/>
      </c>
      <c r="R77" s="4" t="str">
        <f t="shared" ref="R77:R158" si="45">IF(J77="","",J77)</f>
        <v/>
      </c>
      <c r="V77" s="4">
        <f>IFERROR(IF(VLOOKUP(B77,E!$B$1:$AK$300,4,FALSE)=0,1000000,VLOOKUP(B77,E!$B$1:$AK$300,4,FALSE)),1000000)</f>
        <v>1000000</v>
      </c>
      <c r="Z77" s="17" t="str">
        <f t="shared" si="38"/>
        <v/>
      </c>
      <c r="AA77" s="17" t="str">
        <f t="shared" si="39"/>
        <v/>
      </c>
      <c r="AC77" s="17" t="str">
        <f>IF(AD77=-1,IF(SUM(AD$75:AD$77)=-3,0,(0.7*O77)),AD77)</f>
        <v/>
      </c>
      <c r="AD77" s="17" t="str">
        <f t="shared" si="40"/>
        <v/>
      </c>
      <c r="AF77" s="17" t="str">
        <f t="shared" si="41"/>
        <v/>
      </c>
      <c r="AG77" s="17" t="str">
        <f t="shared" si="42"/>
        <v/>
      </c>
      <c r="AI77" s="68">
        <v>0</v>
      </c>
      <c r="AJ77" s="68">
        <v>0</v>
      </c>
      <c r="AK77" s="68">
        <v>1</v>
      </c>
      <c r="AO77" s="4">
        <f t="shared" ref="AO77:AO158" si="46">($AI77+($AJ77*25)+($AK77*10))/($AI77+($AJ77*AO$7)+($AK77*AO$6))</f>
        <v>3.3333333333333335</v>
      </c>
      <c r="AQ77" s="4">
        <f t="shared" ref="AQ77:AQ158" si="47">($AI77+($AJ77*25)+($AK77*10))/($AI77+($AJ77*AQ$7)+($AK77*AQ$6))</f>
        <v>3.8461538461538458</v>
      </c>
      <c r="AS77" s="4">
        <f t="shared" ref="AS77:AS158" si="48">($AI77+($AJ77*25)+($AK77*10))/($AI77+($AJ77*AS$7)+($AK77*AS$6))</f>
        <v>5</v>
      </c>
      <c r="AV77" s="4" t="str">
        <f t="shared" ref="AV77:AV140" si="49">IFERROR(IF(F77="&lt;",0.7*M77*AO77,M77*AO77),"")</f>
        <v/>
      </c>
      <c r="AX77" s="4" t="str">
        <f t="shared" ref="AX77:AX140" si="50">IFERROR(IF(H77="&lt;",0.7*O77*AQ77,O77*AQ77),"")</f>
        <v/>
      </c>
      <c r="AZ77" s="4" t="str">
        <f t="shared" ref="AZ77:AZ140" si="51">IFERROR(IF(J77="&lt;",0.7*Q77*AS77,Q77*AS77),"")</f>
        <v/>
      </c>
    </row>
    <row r="78" spans="1:52" x14ac:dyDescent="0.2">
      <c r="A78" s="4" t="s">
        <v>614</v>
      </c>
      <c r="B78" s="4">
        <v>1729</v>
      </c>
      <c r="C78" s="4" t="str">
        <f t="shared" si="0"/>
        <v>urn:immetingen:parameter:id:1729</v>
      </c>
      <c r="D78" s="4" t="str">
        <f>IFERROR(IF(VLOOKUP($C78,'C'!$A$1:$N$1998,4,FALSE)=0,IF(VLOOKUP($C78,'C'!$A$1:$N$1998,7,FALSE)=0,VLOOKUP($C78,'C'!$A$1:$N$1998,10,FALSE),VLOOKUP($C78,'C'!$A$1:$N$1998,7,FALSE)),VLOOKUP($C78,'C'!$A$1:$N$1998,4,FALSE)),"")</f>
        <v/>
      </c>
      <c r="E78" s="4" t="str">
        <f>IFERROR(VLOOKUP($C78,'C'!$A$1:$N$1998,2,FALSE),"")</f>
        <v/>
      </c>
      <c r="F78" s="4" t="str">
        <f>IFERROR(IF(VLOOKUP($C78,'C'!$A$1:$N$1998,3,FALSE)=1,"&lt;",""),"")</f>
        <v/>
      </c>
      <c r="G78" s="4" t="str">
        <f>IFERROR(VLOOKUP($C78,'C'!$A$1:$N$1998,5,FALSE),"")</f>
        <v/>
      </c>
      <c r="H78" s="4" t="str">
        <f>IFERROR(IF(VLOOKUP($C78,'C'!$A$1:$N$1998,6,FALSE)=1,"&lt;",""),"")</f>
        <v/>
      </c>
      <c r="I78" s="4" t="str">
        <f>IFERROR(VLOOKUP($C78,'C'!$A$1:$N$1998,8,FALSE),"")</f>
        <v/>
      </c>
      <c r="J78" s="4" t="str">
        <f>IFERROR(IF(VLOOKUP($C78,'C'!$A$1:$N$1998,9,FALSE)=1,"&lt;",""),"")</f>
        <v/>
      </c>
      <c r="M78" s="4" t="str">
        <f t="shared" si="37"/>
        <v/>
      </c>
      <c r="N78" s="4" t="str">
        <f t="shared" si="43"/>
        <v/>
      </c>
      <c r="O78" s="4" t="str">
        <f t="shared" si="15"/>
        <v/>
      </c>
      <c r="P78" s="4" t="str">
        <f t="shared" si="44"/>
        <v/>
      </c>
      <c r="Q78" s="4" t="str">
        <f t="shared" si="16"/>
        <v/>
      </c>
      <c r="R78" s="4" t="str">
        <f t="shared" si="45"/>
        <v/>
      </c>
      <c r="V78" s="4">
        <f>IFERROR(IF(VLOOKUP(B78,E!$B$1:$AK$300,4,FALSE)=0,1000000,VLOOKUP(B78,E!$B$1:$AK$300,4,FALSE)),1000000)</f>
        <v>1000000</v>
      </c>
      <c r="Z78" s="4" t="str">
        <f t="shared" ref="Z78:Z108" si="52">IF(M78="","",IF(AND(N78="&lt;",M78&lt;=$V78),-1,(IF(N78="&lt;",0.7*M78,M78))))</f>
        <v/>
      </c>
      <c r="AC78" s="4" t="str">
        <f t="shared" ref="AC78" si="53">IF(O78="","",IF(AND(P78="&lt;",O78&lt;=$V78),-1,(IF(P78="&lt;",0.7*O78,O78))))</f>
        <v/>
      </c>
      <c r="AF78" s="4" t="str">
        <f t="shared" ref="AF78" si="54">IF(Q78="","",IF(AND(R78="&lt;",Q78&lt;=$V78),-1,(IF(R78="&lt;",0.7*Q78,Q78))))</f>
        <v/>
      </c>
      <c r="AI78" s="68">
        <v>0</v>
      </c>
      <c r="AJ78" s="68">
        <v>0</v>
      </c>
      <c r="AK78" s="68">
        <v>1</v>
      </c>
      <c r="AO78" s="4">
        <f t="shared" si="46"/>
        <v>3.3333333333333335</v>
      </c>
      <c r="AQ78" s="4">
        <f t="shared" si="47"/>
        <v>3.8461538461538458</v>
      </c>
      <c r="AS78" s="4">
        <f t="shared" si="48"/>
        <v>5</v>
      </c>
      <c r="AV78" s="4" t="str">
        <f t="shared" si="49"/>
        <v/>
      </c>
      <c r="AX78" s="4" t="str">
        <f t="shared" si="50"/>
        <v/>
      </c>
      <c r="AZ78" s="4" t="str">
        <f t="shared" si="51"/>
        <v/>
      </c>
    </row>
    <row r="79" spans="1:52" x14ac:dyDescent="0.2">
      <c r="A79" s="4" t="s">
        <v>929</v>
      </c>
      <c r="B79" s="4">
        <v>4935</v>
      </c>
      <c r="C79" s="4" t="str">
        <f t="shared" si="0"/>
        <v>urn:immetingen:parameter:id:4935</v>
      </c>
      <c r="D79" s="17" t="str">
        <f>D77</f>
        <v/>
      </c>
      <c r="E79" s="17" t="str">
        <f>IFERROR(IF($D79=131,IF(AND(F75="&lt;",F76="&lt;",F77="&lt;"),SUM(E75:E77),AA79*1000),IF(AND(F75="&lt;",F76="&lt;",F77="&lt;"),SUM(E75:E77),AA79)),"")</f>
        <v/>
      </c>
      <c r="F79" s="17" t="str">
        <f>IFERROR(IF(AND(F75="&lt;",57="&lt;",F77="&lt;"),"&lt;",""),"")</f>
        <v/>
      </c>
      <c r="G79" s="17" t="str">
        <f>IFERROR(IF($D79=131,IF(AND(H75="&lt;",H76="&lt;",H77="&lt;"),SUM(G75:G77),AD79*1000),IF(AND(H75="&lt;",H76="&lt;",H77="&lt;"),SUM(G75:G77),AD79)),"")</f>
        <v/>
      </c>
      <c r="H79" s="17" t="str">
        <f>IFERROR(IF(AND(H75="&lt;",57="&lt;",H77="&lt;"),"&lt;",""),"")</f>
        <v/>
      </c>
      <c r="I79" s="17" t="str">
        <f>IFERROR(IF($D79=131,IF(AND(J75="&lt;",J76="&lt;",J77="&lt;"),SUM(I75:I77),AG79*1000),IF(AND(J75="&lt;",J76="&lt;",J77="&lt;"),SUM(I75:I77),AG79)),"")</f>
        <v/>
      </c>
      <c r="J79" s="17" t="str">
        <f>IFERROR(IF(AND(J75="&lt;",57="&lt;",J77="&lt;"),"&lt;",""),"")</f>
        <v/>
      </c>
      <c r="M79" s="4" t="str">
        <f t="shared" si="37"/>
        <v/>
      </c>
      <c r="N79" s="4" t="str">
        <f t="shared" si="43"/>
        <v/>
      </c>
      <c r="O79" s="4" t="str">
        <f t="shared" si="15"/>
        <v/>
      </c>
      <c r="P79" s="4" t="str">
        <f t="shared" si="44"/>
        <v/>
      </c>
      <c r="Q79" s="4" t="str">
        <f t="shared" si="16"/>
        <v/>
      </c>
      <c r="R79" s="4" t="str">
        <f t="shared" si="45"/>
        <v/>
      </c>
      <c r="V79" s="4">
        <f>IFERROR(IF(VLOOKUP(B79,E!$B$1:$AK$300,4,FALSE)=0,1000000,VLOOKUP(B79,E!$B$1:$AK$300,4,FALSE)),1000000)</f>
        <v>0.15</v>
      </c>
      <c r="Z79" s="17">
        <f>SUM(Z75:Z77)</f>
        <v>0</v>
      </c>
      <c r="AA79" s="55" t="str">
        <f>IF(M75="","",IF(Z79=0,SUM(M75:M77),Z79))</f>
        <v/>
      </c>
      <c r="AC79" s="17">
        <f>SUM(AC75:AC77)</f>
        <v>0</v>
      </c>
      <c r="AD79" s="55" t="str">
        <f>IF(O75="","",IF(AC79=0,SUM(O75:O77),AC79))</f>
        <v/>
      </c>
      <c r="AF79" s="17">
        <f>SUM(AF75:AF77)</f>
        <v>0</v>
      </c>
      <c r="AG79" s="55" t="str">
        <f>IF(Q75="","",IF(AF79=0,SUM(Q75:Q77),AF79))</f>
        <v/>
      </c>
      <c r="AI79" s="68">
        <v>0</v>
      </c>
      <c r="AJ79" s="68">
        <v>0</v>
      </c>
      <c r="AK79" s="68">
        <v>1</v>
      </c>
      <c r="AO79" s="4">
        <f t="shared" si="46"/>
        <v>3.3333333333333335</v>
      </c>
      <c r="AQ79" s="4">
        <f t="shared" si="47"/>
        <v>3.8461538461538458</v>
      </c>
      <c r="AS79" s="4">
        <f t="shared" si="48"/>
        <v>5</v>
      </c>
      <c r="AV79" s="4" t="str">
        <f t="shared" si="49"/>
        <v/>
      </c>
      <c r="AX79" s="4" t="str">
        <f t="shared" si="50"/>
        <v/>
      </c>
      <c r="AZ79" s="4" t="str">
        <f t="shared" si="51"/>
        <v/>
      </c>
    </row>
    <row r="80" spans="1:52" x14ac:dyDescent="0.2">
      <c r="A80" s="4" t="s">
        <v>613</v>
      </c>
      <c r="B80" s="4">
        <v>27</v>
      </c>
      <c r="C80" s="4" t="str">
        <f t="shared" si="0"/>
        <v>urn:immetingen:parameter:id:27</v>
      </c>
      <c r="D80" s="4" t="str">
        <f>IFERROR(IF(VLOOKUP($C80,'C'!$A$1:$N$1998,4,FALSE)=0,IF(VLOOKUP($C80,'C'!$A$1:$N$1998,7,FALSE)=0,VLOOKUP($C80,'C'!$A$1:$N$1998,10,FALSE),VLOOKUP($C80,'C'!$A$1:$N$1998,7,FALSE)),VLOOKUP($C80,'C'!$A$1:$N$1998,4,FALSE)),"")</f>
        <v/>
      </c>
      <c r="E80" s="4" t="str">
        <f>IFERROR(VLOOKUP($C80,'C'!$A$1:$N$1998,2,FALSE),"")</f>
        <v/>
      </c>
      <c r="F80" s="4" t="str">
        <f>IFERROR(IF(VLOOKUP($C80,'C'!$A$1:$N$1998,3,FALSE)=1,"&lt;",""),"")</f>
        <v/>
      </c>
      <c r="G80" s="4" t="str">
        <f>IFERROR(VLOOKUP($C80,'C'!$A$1:$N$1998,5,FALSE),"")</f>
        <v/>
      </c>
      <c r="H80" s="4" t="str">
        <f>IFERROR(IF(VLOOKUP($C80,'C'!$A$1:$N$1998,6,FALSE)=1,"&lt;",""),"")</f>
        <v/>
      </c>
      <c r="I80" s="4" t="str">
        <f>IFERROR(VLOOKUP($C80,'C'!$A$1:$N$1998,8,FALSE),"")</f>
        <v/>
      </c>
      <c r="J80" s="4" t="str">
        <f>IFERROR(IF(VLOOKUP($C80,'C'!$A$1:$N$1998,9,FALSE)=1,"&lt;",""),"")</f>
        <v/>
      </c>
      <c r="M80" s="4" t="str">
        <f t="shared" si="37"/>
        <v/>
      </c>
      <c r="N80" s="4" t="str">
        <f t="shared" si="43"/>
        <v/>
      </c>
      <c r="O80" s="4" t="str">
        <f t="shared" si="15"/>
        <v/>
      </c>
      <c r="P80" s="4" t="str">
        <f t="shared" si="44"/>
        <v/>
      </c>
      <c r="Q80" s="4" t="str">
        <f t="shared" si="16"/>
        <v/>
      </c>
      <c r="R80" s="4" t="str">
        <f t="shared" si="45"/>
        <v/>
      </c>
      <c r="V80" s="4">
        <f>IFERROR(IF(VLOOKUP(B80,E!$B$1:$AK$300,4,FALSE)=0,1000000,VLOOKUP(B80,E!$B$1:$AK$300,4,FALSE)),1000000)</f>
        <v>1000000</v>
      </c>
      <c r="Z80" s="4" t="str">
        <f t="shared" si="52"/>
        <v/>
      </c>
      <c r="AC80" s="4" t="str">
        <f t="shared" ref="AC80:AC108" si="55">IF(O80="","",IF(AND(P80="&lt;",O80&lt;=$V80),-1,(IF(P80="&lt;",0.7*O80,O80))))</f>
        <v/>
      </c>
      <c r="AF80" s="4" t="str">
        <f t="shared" ref="AF80:AF108" si="56">IF(Q80="","",IF(AND(R80="&lt;",Q80&lt;=$V80),-1,(IF(R80="&lt;",0.7*Q80,Q80))))</f>
        <v/>
      </c>
      <c r="AI80" s="68">
        <v>0</v>
      </c>
      <c r="AJ80" s="68">
        <v>0</v>
      </c>
      <c r="AK80" s="68">
        <v>1</v>
      </c>
      <c r="AO80" s="4">
        <f t="shared" si="46"/>
        <v>3.3333333333333335</v>
      </c>
      <c r="AQ80" s="4">
        <f t="shared" si="47"/>
        <v>3.8461538461538458</v>
      </c>
      <c r="AS80" s="4">
        <f t="shared" si="48"/>
        <v>5</v>
      </c>
      <c r="AV80" s="4" t="str">
        <f t="shared" si="49"/>
        <v/>
      </c>
      <c r="AX80" s="4" t="str">
        <f t="shared" si="50"/>
        <v/>
      </c>
      <c r="AZ80" s="4" t="str">
        <f t="shared" si="51"/>
        <v/>
      </c>
    </row>
    <row r="81" spans="1:52" x14ac:dyDescent="0.2">
      <c r="A81" s="4" t="s">
        <v>615</v>
      </c>
      <c r="B81" s="4">
        <v>2066</v>
      </c>
      <c r="C81" s="4" t="str">
        <f t="shared" si="0"/>
        <v>urn:immetingen:parameter:id:2066</v>
      </c>
      <c r="D81" s="4" t="str">
        <f>IFERROR(IF(VLOOKUP($C81,'C'!$A$1:$N$1998,4,FALSE)=0,IF(VLOOKUP($C81,'C'!$A$1:$N$1998,7,FALSE)=0,VLOOKUP($C81,'C'!$A$1:$N$1998,10,FALSE),VLOOKUP($C81,'C'!$A$1:$N$1998,7,FALSE)),VLOOKUP($C81,'C'!$A$1:$N$1998,4,FALSE)),"")</f>
        <v/>
      </c>
      <c r="E81" s="4" t="str">
        <f>IFERROR(VLOOKUP($C81,'C'!$A$1:$N$1998,2,FALSE),"")</f>
        <v/>
      </c>
      <c r="F81" s="4" t="str">
        <f>IFERROR(IF(VLOOKUP($C81,'C'!$A$1:$N$1998,3,FALSE)=1,"&lt;",""),"")</f>
        <v/>
      </c>
      <c r="G81" s="4" t="str">
        <f>IFERROR(VLOOKUP($C81,'C'!$A$1:$N$1998,5,FALSE),"")</f>
        <v/>
      </c>
      <c r="H81" s="4" t="str">
        <f>IFERROR(IF(VLOOKUP($C81,'C'!$A$1:$N$1998,6,FALSE)=1,"&lt;",""),"")</f>
        <v/>
      </c>
      <c r="I81" s="4" t="str">
        <f>IFERROR(VLOOKUP($C81,'C'!$A$1:$N$1998,8,FALSE),"")</f>
        <v/>
      </c>
      <c r="J81" s="4" t="str">
        <f>IFERROR(IF(VLOOKUP($C81,'C'!$A$1:$N$1998,9,FALSE)=1,"&lt;",""),"")</f>
        <v/>
      </c>
      <c r="M81" s="4" t="str">
        <f t="shared" si="37"/>
        <v/>
      </c>
      <c r="N81" s="4" t="str">
        <f t="shared" si="43"/>
        <v/>
      </c>
      <c r="O81" s="4" t="str">
        <f t="shared" ref="O81:O162" si="57">IF(G81="","",IF($D81=131,G81/1000,G81))</f>
        <v/>
      </c>
      <c r="P81" s="4" t="str">
        <f t="shared" si="44"/>
        <v/>
      </c>
      <c r="Q81" s="4" t="str">
        <f t="shared" ref="Q81:Q162" si="58">IF(I81="","",IF($D81=131,I81/1000,I81))</f>
        <v/>
      </c>
      <c r="R81" s="4" t="str">
        <f t="shared" si="45"/>
        <v/>
      </c>
      <c r="V81" s="4">
        <f>IFERROR(IF(VLOOKUP(B81,E!$B$1:$AK$300,4,FALSE)=0,1000000,VLOOKUP(B81,E!$B$1:$AK$300,4,FALSE)),1000000)</f>
        <v>1000000</v>
      </c>
      <c r="Z81" s="4" t="str">
        <f t="shared" si="52"/>
        <v/>
      </c>
      <c r="AC81" s="4" t="str">
        <f t="shared" si="55"/>
        <v/>
      </c>
      <c r="AF81" s="4" t="str">
        <f t="shared" si="56"/>
        <v/>
      </c>
      <c r="AI81" s="68">
        <v>0</v>
      </c>
      <c r="AJ81" s="68">
        <v>0</v>
      </c>
      <c r="AK81" s="68">
        <v>1</v>
      </c>
      <c r="AO81" s="4">
        <f t="shared" si="46"/>
        <v>3.3333333333333335</v>
      </c>
      <c r="AQ81" s="4">
        <f t="shared" si="47"/>
        <v>3.8461538461538458</v>
      </c>
      <c r="AS81" s="4">
        <f t="shared" si="48"/>
        <v>5</v>
      </c>
      <c r="AV81" s="4" t="str">
        <f t="shared" si="49"/>
        <v/>
      </c>
      <c r="AX81" s="4" t="str">
        <f t="shared" si="50"/>
        <v/>
      </c>
      <c r="AZ81" s="4" t="str">
        <f t="shared" si="51"/>
        <v/>
      </c>
    </row>
    <row r="82" spans="1:52" x14ac:dyDescent="0.2">
      <c r="A82" s="4" t="s">
        <v>616</v>
      </c>
      <c r="B82" s="4">
        <v>1579</v>
      </c>
      <c r="C82" s="4" t="str">
        <f t="shared" si="0"/>
        <v>urn:immetingen:parameter:id:1579</v>
      </c>
      <c r="D82" s="4" t="str">
        <f>IFERROR(IF(VLOOKUP($C82,'C'!$A$1:$N$1998,4,FALSE)=0,IF(VLOOKUP($C82,'C'!$A$1:$N$1998,7,FALSE)=0,VLOOKUP($C82,'C'!$A$1:$N$1998,10,FALSE),VLOOKUP($C82,'C'!$A$1:$N$1998,7,FALSE)),VLOOKUP($C82,'C'!$A$1:$N$1998,4,FALSE)),"")</f>
        <v/>
      </c>
      <c r="E82" s="4" t="str">
        <f>IFERROR(VLOOKUP($C82,'C'!$A$1:$N$1998,2,FALSE),"")</f>
        <v/>
      </c>
      <c r="F82" s="4" t="str">
        <f>IFERROR(IF(VLOOKUP($C82,'C'!$A$1:$N$1998,3,FALSE)=1,"&lt;",""),"")</f>
        <v/>
      </c>
      <c r="G82" s="4" t="str">
        <f>IFERROR(VLOOKUP($C82,'C'!$A$1:$N$1998,5,FALSE),"")</f>
        <v/>
      </c>
      <c r="H82" s="4" t="str">
        <f>IFERROR(IF(VLOOKUP($C82,'C'!$A$1:$N$1998,6,FALSE)=1,"&lt;",""),"")</f>
        <v/>
      </c>
      <c r="I82" s="4" t="str">
        <f>IFERROR(VLOOKUP($C82,'C'!$A$1:$N$1998,8,FALSE),"")</f>
        <v/>
      </c>
      <c r="J82" s="4" t="str">
        <f>IFERROR(IF(VLOOKUP($C82,'C'!$A$1:$N$1998,9,FALSE)=1,"&lt;",""),"")</f>
        <v/>
      </c>
      <c r="M82" s="4" t="str">
        <f t="shared" si="37"/>
        <v/>
      </c>
      <c r="N82" s="4" t="str">
        <f t="shared" si="43"/>
        <v/>
      </c>
      <c r="O82" s="4" t="str">
        <f t="shared" si="57"/>
        <v/>
      </c>
      <c r="P82" s="4" t="str">
        <f t="shared" si="44"/>
        <v/>
      </c>
      <c r="Q82" s="4" t="str">
        <f t="shared" si="58"/>
        <v/>
      </c>
      <c r="R82" s="4" t="str">
        <f t="shared" si="45"/>
        <v/>
      </c>
      <c r="V82" s="4">
        <f>IFERROR(IF(VLOOKUP(B82,E!$B$1:$AK$300,4,FALSE)=0,1000000,VLOOKUP(B82,E!$B$1:$AK$300,4,FALSE)),1000000)</f>
        <v>1000000</v>
      </c>
      <c r="Z82" s="4" t="str">
        <f t="shared" si="52"/>
        <v/>
      </c>
      <c r="AC82" s="4" t="str">
        <f t="shared" si="55"/>
        <v/>
      </c>
      <c r="AF82" s="4" t="str">
        <f t="shared" si="56"/>
        <v/>
      </c>
      <c r="AI82" s="68">
        <v>0</v>
      </c>
      <c r="AJ82" s="68">
        <v>0</v>
      </c>
      <c r="AK82" s="68">
        <v>1</v>
      </c>
      <c r="AO82" s="4">
        <f t="shared" si="46"/>
        <v>3.3333333333333335</v>
      </c>
      <c r="AQ82" s="4">
        <f t="shared" si="47"/>
        <v>3.8461538461538458</v>
      </c>
      <c r="AS82" s="4">
        <f t="shared" si="48"/>
        <v>5</v>
      </c>
      <c r="AV82" s="4" t="str">
        <f t="shared" si="49"/>
        <v/>
      </c>
      <c r="AX82" s="4" t="str">
        <f t="shared" si="50"/>
        <v/>
      </c>
      <c r="AZ82" s="4" t="str">
        <f t="shared" si="51"/>
        <v/>
      </c>
    </row>
    <row r="83" spans="1:52" x14ac:dyDescent="0.2">
      <c r="A83" s="4" t="s">
        <v>617</v>
      </c>
      <c r="B83" s="4">
        <v>521</v>
      </c>
      <c r="C83" s="4" t="str">
        <f t="shared" si="0"/>
        <v>urn:immetingen:parameter:id:521</v>
      </c>
      <c r="D83" s="4" t="str">
        <f>IFERROR(IF(VLOOKUP($C83,'C'!$A$1:$N$1998,4,FALSE)=0,IF(VLOOKUP($C83,'C'!$A$1:$N$1998,7,FALSE)=0,VLOOKUP($C83,'C'!$A$1:$N$1998,10,FALSE),VLOOKUP($C83,'C'!$A$1:$N$1998,7,FALSE)),VLOOKUP($C83,'C'!$A$1:$N$1998,4,FALSE)),"")</f>
        <v/>
      </c>
      <c r="E83" s="4" t="str">
        <f>IFERROR(VLOOKUP($C83,'C'!$A$1:$N$1998,2,FALSE),"")</f>
        <v/>
      </c>
      <c r="F83" s="4" t="str">
        <f>IFERROR(IF(VLOOKUP($C83,'C'!$A$1:$N$1998,3,FALSE)=1,"&lt;",""),"")</f>
        <v/>
      </c>
      <c r="G83" s="4" t="str">
        <f>IFERROR(VLOOKUP($C83,'C'!$A$1:$N$1998,5,FALSE),"")</f>
        <v/>
      </c>
      <c r="H83" s="4" t="str">
        <f>IFERROR(IF(VLOOKUP($C83,'C'!$A$1:$N$1998,6,FALSE)=1,"&lt;",""),"")</f>
        <v/>
      </c>
      <c r="I83" s="4" t="str">
        <f>IFERROR(VLOOKUP($C83,'C'!$A$1:$N$1998,8,FALSE),"")</f>
        <v/>
      </c>
      <c r="J83" s="4" t="str">
        <f>IFERROR(IF(VLOOKUP($C83,'C'!$A$1:$N$1998,9,FALSE)=1,"&lt;",""),"")</f>
        <v/>
      </c>
      <c r="M83" s="4" t="str">
        <f t="shared" si="37"/>
        <v/>
      </c>
      <c r="N83" s="4" t="str">
        <f t="shared" si="43"/>
        <v/>
      </c>
      <c r="O83" s="4" t="str">
        <f t="shared" si="57"/>
        <v/>
      </c>
      <c r="P83" s="4" t="str">
        <f t="shared" si="44"/>
        <v/>
      </c>
      <c r="Q83" s="4" t="str">
        <f t="shared" si="58"/>
        <v/>
      </c>
      <c r="R83" s="4" t="str">
        <f t="shared" si="45"/>
        <v/>
      </c>
      <c r="V83" s="4">
        <f>IFERROR(IF(VLOOKUP(B83,E!$B$1:$AK$300,4,FALSE)=0,1000000,VLOOKUP(B83,E!$B$1:$AK$300,4,FALSE)),1000000)</f>
        <v>1000000</v>
      </c>
      <c r="Z83" s="4" t="str">
        <f t="shared" si="52"/>
        <v/>
      </c>
      <c r="AC83" s="4" t="str">
        <f t="shared" si="55"/>
        <v/>
      </c>
      <c r="AF83" s="4" t="str">
        <f t="shared" si="56"/>
        <v/>
      </c>
      <c r="AI83" s="68">
        <v>0</v>
      </c>
      <c r="AJ83" s="68">
        <v>0</v>
      </c>
      <c r="AK83" s="68">
        <v>1</v>
      </c>
      <c r="AO83" s="4">
        <f t="shared" si="46"/>
        <v>3.3333333333333335</v>
      </c>
      <c r="AQ83" s="4">
        <f t="shared" si="47"/>
        <v>3.8461538461538458</v>
      </c>
      <c r="AS83" s="4">
        <f t="shared" si="48"/>
        <v>5</v>
      </c>
      <c r="AV83" s="4" t="str">
        <f t="shared" si="49"/>
        <v/>
      </c>
      <c r="AX83" s="4" t="str">
        <f t="shared" si="50"/>
        <v/>
      </c>
      <c r="AZ83" s="4" t="str">
        <f t="shared" si="51"/>
        <v/>
      </c>
    </row>
    <row r="84" spans="1:52" x14ac:dyDescent="0.2">
      <c r="A84" s="4" t="s">
        <v>626</v>
      </c>
      <c r="B84" s="4">
        <v>49</v>
      </c>
      <c r="C84" s="4" t="str">
        <f t="shared" si="0"/>
        <v>urn:immetingen:parameter:id:49</v>
      </c>
      <c r="D84" s="4" t="str">
        <f>IFERROR(IF(VLOOKUP($C84,'C'!$A$1:$N$1998,4,FALSE)=0,IF(VLOOKUP($C84,'C'!$A$1:$N$1998,7,FALSE)=0,VLOOKUP($C84,'C'!$A$1:$N$1998,10,FALSE),VLOOKUP($C84,'C'!$A$1:$N$1998,7,FALSE)),VLOOKUP($C84,'C'!$A$1:$N$1998,4,FALSE)),"")</f>
        <v/>
      </c>
      <c r="E84" s="62">
        <f>Invoer!D46</f>
        <v>0</v>
      </c>
      <c r="F84" s="62" t="str">
        <f>IF(Invoer!C46="&lt;","&lt;","")</f>
        <v/>
      </c>
      <c r="G84" s="62">
        <f>Invoer!F46</f>
        <v>0</v>
      </c>
      <c r="H84" s="62" t="str">
        <f>IF(Invoer!E46="&lt;","&lt;","")</f>
        <v/>
      </c>
      <c r="I84" s="62">
        <f>Invoer!H46</f>
        <v>0</v>
      </c>
      <c r="J84" s="62" t="str">
        <f>IF(Invoer!G46="&lt;","&lt;","")</f>
        <v/>
      </c>
      <c r="K84" s="62"/>
      <c r="L84" s="62"/>
      <c r="M84" s="4">
        <f t="shared" si="37"/>
        <v>0</v>
      </c>
      <c r="N84" s="4" t="str">
        <f t="shared" si="43"/>
        <v/>
      </c>
      <c r="O84" s="4">
        <f t="shared" si="57"/>
        <v>0</v>
      </c>
      <c r="P84" s="4" t="str">
        <f t="shared" si="44"/>
        <v/>
      </c>
      <c r="Q84" s="4">
        <f t="shared" si="58"/>
        <v>0</v>
      </c>
      <c r="R84" s="4" t="str">
        <f t="shared" si="45"/>
        <v/>
      </c>
      <c r="S84" s="62"/>
      <c r="T84" s="62"/>
      <c r="U84" s="62"/>
      <c r="V84" s="4">
        <f>IFERROR(IF(VLOOKUP(B84,E!$B$1:$AK$300,4,FALSE)=0,1000000,VLOOKUP(B84,E!$B$1:$AK$300,4,FALSE)),1000000)</f>
        <v>1000000</v>
      </c>
      <c r="W84" s="62"/>
      <c r="X84" s="62"/>
      <c r="Z84" s="4">
        <f t="shared" si="52"/>
        <v>0</v>
      </c>
      <c r="AC84" s="4">
        <f t="shared" si="55"/>
        <v>0</v>
      </c>
      <c r="AF84" s="4">
        <f t="shared" si="56"/>
        <v>0</v>
      </c>
      <c r="AI84" s="68">
        <v>0</v>
      </c>
      <c r="AJ84" s="68">
        <v>0</v>
      </c>
      <c r="AK84" s="68">
        <v>1</v>
      </c>
      <c r="AO84" s="4">
        <f t="shared" si="46"/>
        <v>3.3333333333333335</v>
      </c>
      <c r="AQ84" s="4">
        <f t="shared" si="47"/>
        <v>3.8461538461538458</v>
      </c>
      <c r="AS84" s="4">
        <f t="shared" si="48"/>
        <v>5</v>
      </c>
      <c r="AV84" s="4">
        <f t="shared" si="49"/>
        <v>0</v>
      </c>
      <c r="AX84" s="4">
        <f t="shared" si="50"/>
        <v>0</v>
      </c>
      <c r="AZ84" s="4">
        <f t="shared" si="51"/>
        <v>0</v>
      </c>
    </row>
    <row r="85" spans="1:52" x14ac:dyDescent="0.2">
      <c r="A85" s="4" t="s">
        <v>618</v>
      </c>
      <c r="B85" s="4">
        <v>34</v>
      </c>
      <c r="C85" s="4" t="str">
        <f t="shared" si="0"/>
        <v>urn:immetingen:parameter:id:34</v>
      </c>
      <c r="D85" s="4" t="str">
        <f>IFERROR(IF(VLOOKUP($C85,'C'!$A$1:$N$1998,4,FALSE)=0,IF(VLOOKUP($C85,'C'!$A$1:$N$1998,7,FALSE)=0,VLOOKUP($C85,'C'!$A$1:$N$1998,10,FALSE),VLOOKUP($C85,'C'!$A$1:$N$1998,7,FALSE)),VLOOKUP($C85,'C'!$A$1:$N$1998,4,FALSE)),"")</f>
        <v/>
      </c>
      <c r="E85" s="4" t="str">
        <f>IFERROR(VLOOKUP($C85,'C'!$A$1:$N$1998,2,FALSE),"")</f>
        <v/>
      </c>
      <c r="F85" s="4" t="str">
        <f>IFERROR(IF(VLOOKUP($C85,'C'!$A$1:$N$1998,3,FALSE)=1,"&lt;",""),"")</f>
        <v/>
      </c>
      <c r="G85" s="4" t="str">
        <f>IFERROR(VLOOKUP($C85,'C'!$A$1:$N$1998,5,FALSE),"")</f>
        <v/>
      </c>
      <c r="H85" s="4" t="str">
        <f>IFERROR(IF(VLOOKUP($C85,'C'!$A$1:$N$1998,6,FALSE)=1,"&lt;",""),"")</f>
        <v/>
      </c>
      <c r="I85" s="4" t="str">
        <f>IFERROR(VLOOKUP($C85,'C'!$A$1:$N$1998,8,FALSE),"")</f>
        <v/>
      </c>
      <c r="J85" s="4" t="str">
        <f>IFERROR(IF(VLOOKUP($C85,'C'!$A$1:$N$1998,9,FALSE)=1,"&lt;",""),"")</f>
        <v/>
      </c>
      <c r="M85" s="4" t="str">
        <f t="shared" si="37"/>
        <v/>
      </c>
      <c r="N85" s="4" t="str">
        <f t="shared" si="43"/>
        <v/>
      </c>
      <c r="O85" s="4" t="str">
        <f t="shared" si="57"/>
        <v/>
      </c>
      <c r="P85" s="4" t="str">
        <f t="shared" si="44"/>
        <v/>
      </c>
      <c r="Q85" s="4" t="str">
        <f t="shared" si="58"/>
        <v/>
      </c>
      <c r="R85" s="4" t="str">
        <f t="shared" si="45"/>
        <v/>
      </c>
      <c r="V85" s="4">
        <f>IFERROR(IF(VLOOKUP(B85,E!$B$1:$AK$300,4,FALSE)=0,1000000,VLOOKUP(B85,E!$B$1:$AK$300,4,FALSE)),1000000)</f>
        <v>1000000</v>
      </c>
      <c r="Z85" s="4" t="str">
        <f t="shared" si="52"/>
        <v/>
      </c>
      <c r="AC85" s="4" t="str">
        <f t="shared" si="55"/>
        <v/>
      </c>
      <c r="AF85" s="4" t="str">
        <f t="shared" si="56"/>
        <v/>
      </c>
      <c r="AI85" s="68">
        <v>0</v>
      </c>
      <c r="AJ85" s="68">
        <v>0</v>
      </c>
      <c r="AK85" s="68">
        <v>1</v>
      </c>
      <c r="AO85" s="4">
        <f t="shared" si="46"/>
        <v>3.3333333333333335</v>
      </c>
      <c r="AQ85" s="4">
        <f t="shared" si="47"/>
        <v>3.8461538461538458</v>
      </c>
      <c r="AS85" s="4">
        <f t="shared" si="48"/>
        <v>5</v>
      </c>
      <c r="AV85" s="4" t="str">
        <f t="shared" si="49"/>
        <v/>
      </c>
      <c r="AX85" s="4" t="str">
        <f t="shared" si="50"/>
        <v/>
      </c>
      <c r="AZ85" s="4" t="str">
        <f t="shared" si="51"/>
        <v/>
      </c>
    </row>
    <row r="86" spans="1:52" x14ac:dyDescent="0.2">
      <c r="A86" s="4" t="s">
        <v>554</v>
      </c>
      <c r="B86" s="4">
        <v>1711</v>
      </c>
      <c r="C86" s="4" t="str">
        <f t="shared" si="0"/>
        <v>urn:immetingen:parameter:id:1711</v>
      </c>
      <c r="D86" s="4" t="str">
        <f>IFERROR(IF(VLOOKUP($C86,'C'!$A$1:$N$1998,4,FALSE)=0,IF(VLOOKUP($C86,'C'!$A$1:$N$1998,7,FALSE)=0,VLOOKUP($C86,'C'!$A$1:$N$1998,10,FALSE),VLOOKUP($C86,'C'!$A$1:$N$1998,7,FALSE)),VLOOKUP($C86,'C'!$A$1:$N$1998,4,FALSE)),"")</f>
        <v/>
      </c>
      <c r="E86" s="4" t="str">
        <f>IFERROR(VLOOKUP($C86,'C'!$A$1:$N$1998,2,FALSE),"")</f>
        <v/>
      </c>
      <c r="F86" s="4" t="str">
        <f>IFERROR(IF(VLOOKUP($C86,'C'!$A$1:$N$1998,3,FALSE)=1,"&lt;",""),"")</f>
        <v/>
      </c>
      <c r="G86" s="4" t="str">
        <f>IFERROR(VLOOKUP($C86,'C'!$A$1:$N$1998,5,FALSE),"")</f>
        <v/>
      </c>
      <c r="H86" s="4" t="str">
        <f>IFERROR(IF(VLOOKUP($C86,'C'!$A$1:$N$1998,6,FALSE)=1,"&lt;",""),"")</f>
        <v/>
      </c>
      <c r="I86" s="4" t="str">
        <f>IFERROR(VLOOKUP($C86,'C'!$A$1:$N$1998,8,FALSE),"")</f>
        <v/>
      </c>
      <c r="J86" s="4" t="str">
        <f>IFERROR(IF(VLOOKUP($C86,'C'!$A$1:$N$1998,9,FALSE)=1,"&lt;",""),"")</f>
        <v/>
      </c>
      <c r="M86" s="4" t="str">
        <f t="shared" si="37"/>
        <v/>
      </c>
      <c r="N86" s="4" t="str">
        <f t="shared" si="43"/>
        <v/>
      </c>
      <c r="O86" s="4" t="str">
        <f t="shared" si="57"/>
        <v/>
      </c>
      <c r="P86" s="4" t="str">
        <f t="shared" si="44"/>
        <v/>
      </c>
      <c r="Q86" s="4" t="str">
        <f t="shared" si="58"/>
        <v/>
      </c>
      <c r="R86" s="4" t="str">
        <f t="shared" si="45"/>
        <v/>
      </c>
      <c r="V86" s="4">
        <f>IFERROR(IF(VLOOKUP(B86,E!$B$1:$AK$300,4,FALSE)=0,1000000,VLOOKUP(B86,E!$B$1:$AK$300,4,FALSE)),1000000)</f>
        <v>0.05</v>
      </c>
      <c r="Z86" s="72" t="str">
        <f t="shared" si="52"/>
        <v/>
      </c>
      <c r="AA86" s="72">
        <f>IF(AND(N86="&lt;",Z86&lt;=$V86),0,1)</f>
        <v>1</v>
      </c>
      <c r="AB86" s="72"/>
      <c r="AC86" s="72" t="str">
        <f t="shared" si="55"/>
        <v/>
      </c>
      <c r="AD86" s="72">
        <f>IF(AND(P86="&lt;",AC86&lt;=$V86),0,1)</f>
        <v>1</v>
      </c>
      <c r="AE86" s="72"/>
      <c r="AF86" s="72" t="str">
        <f t="shared" si="56"/>
        <v/>
      </c>
      <c r="AG86" s="72">
        <f>IF(AND(R86="&lt;",AF86&lt;=$V86),0,1)</f>
        <v>1</v>
      </c>
      <c r="AI86" s="68">
        <v>0</v>
      </c>
      <c r="AJ86" s="68">
        <v>0</v>
      </c>
      <c r="AK86" s="68">
        <v>1</v>
      </c>
      <c r="AO86" s="4">
        <f t="shared" si="46"/>
        <v>3.3333333333333335</v>
      </c>
      <c r="AQ86" s="4">
        <f t="shared" si="47"/>
        <v>3.8461538461538458</v>
      </c>
      <c r="AS86" s="4">
        <f t="shared" si="48"/>
        <v>5</v>
      </c>
      <c r="AV86" s="4" t="str">
        <f t="shared" si="49"/>
        <v/>
      </c>
      <c r="AX86" s="4" t="str">
        <f t="shared" si="50"/>
        <v/>
      </c>
      <c r="AZ86" s="4" t="str">
        <f t="shared" si="51"/>
        <v/>
      </c>
    </row>
    <row r="87" spans="1:52" x14ac:dyDescent="0.2">
      <c r="A87" s="4" t="s">
        <v>555</v>
      </c>
      <c r="B87" s="4">
        <v>4</v>
      </c>
      <c r="C87" s="4" t="str">
        <f t="shared" si="0"/>
        <v>urn:immetingen:parameter:id:4</v>
      </c>
      <c r="D87" s="4" t="str">
        <f>IFERROR(IF(VLOOKUP($C87,'C'!$A$1:$N$1998,4,FALSE)=0,IF(VLOOKUP($C87,'C'!$A$1:$N$1998,7,FALSE)=0,VLOOKUP($C87,'C'!$A$1:$N$1998,10,FALSE),VLOOKUP($C87,'C'!$A$1:$N$1998,7,FALSE)),VLOOKUP($C87,'C'!$A$1:$N$1998,4,FALSE)),"")</f>
        <v/>
      </c>
      <c r="E87" s="4" t="str">
        <f>IFERROR(VLOOKUP($C87,'C'!$A$1:$N$1998,2,FALSE),"")</f>
        <v/>
      </c>
      <c r="F87" s="4" t="str">
        <f>IFERROR(IF(VLOOKUP($C87,'C'!$A$1:$N$1998,3,FALSE)=1,"&lt;",""),"")</f>
        <v/>
      </c>
      <c r="G87" s="4" t="str">
        <f>IFERROR(VLOOKUP($C87,'C'!$A$1:$N$1998,5,FALSE),"")</f>
        <v/>
      </c>
      <c r="H87" s="4" t="str">
        <f>IFERROR(IF(VLOOKUP($C87,'C'!$A$1:$N$1998,6,FALSE)=1,"&lt;",""),"")</f>
        <v/>
      </c>
      <c r="I87" s="4" t="str">
        <f>IFERROR(VLOOKUP($C87,'C'!$A$1:$N$1998,8,FALSE),"")</f>
        <v/>
      </c>
      <c r="J87" s="4" t="str">
        <f>IFERROR(IF(VLOOKUP($C87,'C'!$A$1:$N$1998,9,FALSE)=1,"&lt;",""),"")</f>
        <v/>
      </c>
      <c r="M87" s="4" t="str">
        <f t="shared" si="37"/>
        <v/>
      </c>
      <c r="N87" s="4" t="str">
        <f t="shared" si="43"/>
        <v/>
      </c>
      <c r="O87" s="4" t="str">
        <f t="shared" si="57"/>
        <v/>
      </c>
      <c r="P87" s="4" t="str">
        <f t="shared" si="44"/>
        <v/>
      </c>
      <c r="Q87" s="4" t="str">
        <f t="shared" si="58"/>
        <v/>
      </c>
      <c r="R87" s="4" t="str">
        <f t="shared" si="45"/>
        <v/>
      </c>
      <c r="V87" s="4">
        <f>IFERROR(IF(VLOOKUP(B87,E!$B$1:$AK$300,4,FALSE)=0,1000000,VLOOKUP(B87,E!$B$1:$AK$300,4,FALSE)),1000000)</f>
        <v>0.05</v>
      </c>
      <c r="Z87" s="72" t="str">
        <f t="shared" si="52"/>
        <v/>
      </c>
      <c r="AA87" s="72">
        <f t="shared" ref="AA87:AA91" si="59">IF(AND(N87="&lt;",Z87&lt;=$V87),0,1)</f>
        <v>1</v>
      </c>
      <c r="AB87" s="72"/>
      <c r="AC87" s="72" t="str">
        <f t="shared" si="55"/>
        <v/>
      </c>
      <c r="AD87" s="72">
        <f t="shared" ref="AD87:AD91" si="60">IF(AND(P87="&lt;",AC87&lt;=$V87),0,1)</f>
        <v>1</v>
      </c>
      <c r="AE87" s="72"/>
      <c r="AF87" s="72" t="str">
        <f t="shared" si="56"/>
        <v/>
      </c>
      <c r="AG87" s="72">
        <f t="shared" ref="AG87:AG91" si="61">IF(AND(R87="&lt;",AF87&lt;=$V87),0,1)</f>
        <v>1</v>
      </c>
      <c r="AI87" s="68">
        <v>0</v>
      </c>
      <c r="AJ87" s="68">
        <v>0</v>
      </c>
      <c r="AK87" s="68">
        <v>1</v>
      </c>
      <c r="AO87" s="4">
        <f t="shared" si="46"/>
        <v>3.3333333333333335</v>
      </c>
      <c r="AQ87" s="4">
        <f t="shared" si="47"/>
        <v>3.8461538461538458</v>
      </c>
      <c r="AS87" s="4">
        <f t="shared" si="48"/>
        <v>5</v>
      </c>
      <c r="AV87" s="4" t="str">
        <f t="shared" si="49"/>
        <v/>
      </c>
      <c r="AX87" s="4" t="str">
        <f t="shared" si="50"/>
        <v/>
      </c>
      <c r="AZ87" s="4" t="str">
        <f t="shared" si="51"/>
        <v/>
      </c>
    </row>
    <row r="88" spans="1:52" x14ac:dyDescent="0.2">
      <c r="A88" s="4" t="s">
        <v>556</v>
      </c>
      <c r="B88" s="4">
        <v>6</v>
      </c>
      <c r="C88" s="4" t="str">
        <f t="shared" si="0"/>
        <v>urn:immetingen:parameter:id:6</v>
      </c>
      <c r="D88" s="4" t="str">
        <f>IFERROR(IF(VLOOKUP($C88,'C'!$A$1:$N$1998,4,FALSE)=0,IF(VLOOKUP($C88,'C'!$A$1:$N$1998,7,FALSE)=0,VLOOKUP($C88,'C'!$A$1:$N$1998,10,FALSE),VLOOKUP($C88,'C'!$A$1:$N$1998,7,FALSE)),VLOOKUP($C88,'C'!$A$1:$N$1998,4,FALSE)),"")</f>
        <v/>
      </c>
      <c r="E88" s="4" t="str">
        <f>IFERROR(VLOOKUP($C88,'C'!$A$1:$N$1998,2,FALSE),"")</f>
        <v/>
      </c>
      <c r="F88" s="4" t="str">
        <f>IFERROR(IF(VLOOKUP($C88,'C'!$A$1:$N$1998,3,FALSE)=1,"&lt;",""),"")</f>
        <v/>
      </c>
      <c r="G88" s="4" t="str">
        <f>IFERROR(VLOOKUP($C88,'C'!$A$1:$N$1998,5,FALSE),"")</f>
        <v/>
      </c>
      <c r="H88" s="4" t="str">
        <f>IFERROR(IF(VLOOKUP($C88,'C'!$A$1:$N$1998,6,FALSE)=1,"&lt;",""),"")</f>
        <v/>
      </c>
      <c r="I88" s="4" t="str">
        <f>IFERROR(VLOOKUP($C88,'C'!$A$1:$N$1998,8,FALSE),"")</f>
        <v/>
      </c>
      <c r="J88" s="4" t="str">
        <f>IFERROR(IF(VLOOKUP($C88,'C'!$A$1:$N$1998,9,FALSE)=1,"&lt;",""),"")</f>
        <v/>
      </c>
      <c r="M88" s="4" t="str">
        <f t="shared" si="37"/>
        <v/>
      </c>
      <c r="N88" s="4" t="str">
        <f t="shared" si="43"/>
        <v/>
      </c>
      <c r="O88" s="4" t="str">
        <f t="shared" si="57"/>
        <v/>
      </c>
      <c r="P88" s="4" t="str">
        <f t="shared" si="44"/>
        <v/>
      </c>
      <c r="Q88" s="4" t="str">
        <f t="shared" si="58"/>
        <v/>
      </c>
      <c r="R88" s="4" t="str">
        <f t="shared" si="45"/>
        <v/>
      </c>
      <c r="V88" s="4">
        <f>IFERROR(IF(VLOOKUP(B88,E!$B$1:$AK$300,4,FALSE)=0,1000000,VLOOKUP(B88,E!$B$1:$AK$300,4,FALSE)),1000000)</f>
        <v>0.05</v>
      </c>
      <c r="Z88" s="72" t="str">
        <f t="shared" si="52"/>
        <v/>
      </c>
      <c r="AA88" s="72">
        <f t="shared" si="59"/>
        <v>1</v>
      </c>
      <c r="AB88" s="72"/>
      <c r="AC88" s="72" t="str">
        <f t="shared" si="55"/>
        <v/>
      </c>
      <c r="AD88" s="72">
        <f t="shared" si="60"/>
        <v>1</v>
      </c>
      <c r="AE88" s="72"/>
      <c r="AF88" s="72" t="str">
        <f t="shared" si="56"/>
        <v/>
      </c>
      <c r="AG88" s="72">
        <f t="shared" si="61"/>
        <v>1</v>
      </c>
      <c r="AI88" s="68">
        <v>0</v>
      </c>
      <c r="AJ88" s="68">
        <v>0</v>
      </c>
      <c r="AK88" s="68">
        <v>1</v>
      </c>
      <c r="AO88" s="4">
        <f t="shared" si="46"/>
        <v>3.3333333333333335</v>
      </c>
      <c r="AQ88" s="4">
        <f t="shared" si="47"/>
        <v>3.8461538461538458</v>
      </c>
      <c r="AS88" s="4">
        <f t="shared" si="48"/>
        <v>5</v>
      </c>
      <c r="AV88" s="4" t="str">
        <f t="shared" si="49"/>
        <v/>
      </c>
      <c r="AX88" s="4" t="str">
        <f t="shared" si="50"/>
        <v/>
      </c>
      <c r="AZ88" s="4" t="str">
        <f t="shared" si="51"/>
        <v/>
      </c>
    </row>
    <row r="89" spans="1:52" x14ac:dyDescent="0.2">
      <c r="A89" s="4" t="s">
        <v>557</v>
      </c>
      <c r="B89" s="4">
        <v>1598</v>
      </c>
      <c r="C89" s="4" t="str">
        <f t="shared" si="0"/>
        <v>urn:immetingen:parameter:id:1598</v>
      </c>
      <c r="D89" s="4" t="str">
        <f>IFERROR(IF(VLOOKUP($C89,'C'!$A$1:$N$1998,4,FALSE)=0,IF(VLOOKUP($C89,'C'!$A$1:$N$1998,7,FALSE)=0,VLOOKUP($C89,'C'!$A$1:$N$1998,10,FALSE),VLOOKUP($C89,'C'!$A$1:$N$1998,7,FALSE)),VLOOKUP($C89,'C'!$A$1:$N$1998,4,FALSE)),"")</f>
        <v/>
      </c>
      <c r="E89" s="4" t="str">
        <f>IFERROR(VLOOKUP($C89,'C'!$A$1:$N$1998,2,FALSE),"")</f>
        <v/>
      </c>
      <c r="F89" s="4" t="str">
        <f>IFERROR(IF(VLOOKUP($C89,'C'!$A$1:$N$1998,3,FALSE)=1,"&lt;",""),"")</f>
        <v/>
      </c>
      <c r="G89" s="4" t="str">
        <f>IFERROR(VLOOKUP($C89,'C'!$A$1:$N$1998,5,FALSE),"")</f>
        <v/>
      </c>
      <c r="H89" s="4" t="str">
        <f>IFERROR(IF(VLOOKUP($C89,'C'!$A$1:$N$1998,6,FALSE)=1,"&lt;",""),"")</f>
        <v/>
      </c>
      <c r="I89" s="4" t="str">
        <f>IFERROR(VLOOKUP($C89,'C'!$A$1:$N$1998,8,FALSE),"")</f>
        <v/>
      </c>
      <c r="J89" s="4" t="str">
        <f>IFERROR(IF(VLOOKUP($C89,'C'!$A$1:$N$1998,9,FALSE)=1,"&lt;",""),"")</f>
        <v/>
      </c>
      <c r="M89" s="4" t="str">
        <f t="shared" si="37"/>
        <v/>
      </c>
      <c r="N89" s="4" t="str">
        <f t="shared" si="43"/>
        <v/>
      </c>
      <c r="O89" s="4" t="str">
        <f t="shared" si="57"/>
        <v/>
      </c>
      <c r="P89" s="4" t="str">
        <f t="shared" si="44"/>
        <v/>
      </c>
      <c r="Q89" s="4" t="str">
        <f t="shared" si="58"/>
        <v/>
      </c>
      <c r="R89" s="4" t="str">
        <f t="shared" si="45"/>
        <v/>
      </c>
      <c r="V89" s="4">
        <f>IFERROR(IF(VLOOKUP(B89,E!$B$1:$AK$300,4,FALSE)=0,1000000,VLOOKUP(B89,E!$B$1:$AK$300,4,FALSE)),1000000)</f>
        <v>0.05</v>
      </c>
      <c r="Z89" s="72" t="str">
        <f t="shared" si="52"/>
        <v/>
      </c>
      <c r="AA89" s="72">
        <f t="shared" si="59"/>
        <v>1</v>
      </c>
      <c r="AB89" s="72"/>
      <c r="AC89" s="72" t="str">
        <f t="shared" si="55"/>
        <v/>
      </c>
      <c r="AD89" s="72">
        <f t="shared" si="60"/>
        <v>1</v>
      </c>
      <c r="AE89" s="72"/>
      <c r="AF89" s="72" t="str">
        <f t="shared" si="56"/>
        <v/>
      </c>
      <c r="AG89" s="72">
        <f t="shared" si="61"/>
        <v>1</v>
      </c>
      <c r="AI89" s="68">
        <v>0</v>
      </c>
      <c r="AJ89" s="68">
        <v>0</v>
      </c>
      <c r="AK89" s="68">
        <v>1</v>
      </c>
      <c r="AO89" s="4">
        <f t="shared" si="46"/>
        <v>3.3333333333333335</v>
      </c>
      <c r="AQ89" s="4">
        <f t="shared" si="47"/>
        <v>3.8461538461538458</v>
      </c>
      <c r="AS89" s="4">
        <f t="shared" si="48"/>
        <v>5</v>
      </c>
      <c r="AV89" s="4" t="str">
        <f t="shared" si="49"/>
        <v/>
      </c>
      <c r="AX89" s="4" t="str">
        <f t="shared" si="50"/>
        <v/>
      </c>
      <c r="AZ89" s="4" t="str">
        <f t="shared" si="51"/>
        <v/>
      </c>
    </row>
    <row r="90" spans="1:52" x14ac:dyDescent="0.2">
      <c r="A90" s="4" t="s">
        <v>558</v>
      </c>
      <c r="B90" s="4">
        <v>1538</v>
      </c>
      <c r="C90" s="4" t="str">
        <f t="shared" si="0"/>
        <v>urn:immetingen:parameter:id:1538</v>
      </c>
      <c r="D90" s="4" t="str">
        <f>IFERROR(IF(VLOOKUP($C90,'C'!$A$1:$N$1998,4,FALSE)=0,IF(VLOOKUP($C90,'C'!$A$1:$N$1998,7,FALSE)=0,VLOOKUP($C90,'C'!$A$1:$N$1998,10,FALSE),VLOOKUP($C90,'C'!$A$1:$N$1998,7,FALSE)),VLOOKUP($C90,'C'!$A$1:$N$1998,4,FALSE)),"")</f>
        <v/>
      </c>
      <c r="E90" s="4" t="str">
        <f>IFERROR(VLOOKUP($C90,'C'!$A$1:$N$1998,2,FALSE),"")</f>
        <v/>
      </c>
      <c r="F90" s="4" t="str">
        <f>IFERROR(IF(VLOOKUP($C90,'C'!$A$1:$N$1998,3,FALSE)=1,"&lt;",""),"")</f>
        <v/>
      </c>
      <c r="G90" s="4" t="str">
        <f>IFERROR(VLOOKUP($C90,'C'!$A$1:$N$1998,5,FALSE),"")</f>
        <v/>
      </c>
      <c r="H90" s="4" t="str">
        <f>IFERROR(IF(VLOOKUP($C90,'C'!$A$1:$N$1998,6,FALSE)=1,"&lt;",""),"")</f>
        <v/>
      </c>
      <c r="I90" s="4" t="str">
        <f>IFERROR(VLOOKUP($C90,'C'!$A$1:$N$1998,8,FALSE),"")</f>
        <v/>
      </c>
      <c r="J90" s="4" t="str">
        <f>IFERROR(IF(VLOOKUP($C90,'C'!$A$1:$N$1998,9,FALSE)=1,"&lt;",""),"")</f>
        <v/>
      </c>
      <c r="M90" s="4" t="str">
        <f t="shared" si="37"/>
        <v/>
      </c>
      <c r="N90" s="4" t="str">
        <f t="shared" si="43"/>
        <v/>
      </c>
      <c r="O90" s="4" t="str">
        <f t="shared" si="57"/>
        <v/>
      </c>
      <c r="P90" s="4" t="str">
        <f t="shared" si="44"/>
        <v/>
      </c>
      <c r="Q90" s="4" t="str">
        <f t="shared" si="58"/>
        <v/>
      </c>
      <c r="R90" s="4" t="str">
        <f t="shared" si="45"/>
        <v/>
      </c>
      <c r="V90" s="4">
        <f>IFERROR(IF(VLOOKUP(B90,E!$B$1:$AK$300,4,FALSE)=0,1000000,VLOOKUP(B90,E!$B$1:$AK$300,4,FALSE)),1000000)</f>
        <v>0.05</v>
      </c>
      <c r="Z90" s="72" t="str">
        <f t="shared" si="52"/>
        <v/>
      </c>
      <c r="AA90" s="72">
        <f t="shared" si="59"/>
        <v>1</v>
      </c>
      <c r="AB90" s="72"/>
      <c r="AC90" s="72" t="str">
        <f t="shared" si="55"/>
        <v/>
      </c>
      <c r="AD90" s="72">
        <f t="shared" si="60"/>
        <v>1</v>
      </c>
      <c r="AE90" s="72"/>
      <c r="AF90" s="72" t="str">
        <f t="shared" si="56"/>
        <v/>
      </c>
      <c r="AG90" s="72">
        <f t="shared" si="61"/>
        <v>1</v>
      </c>
      <c r="AI90" s="68">
        <v>0</v>
      </c>
      <c r="AJ90" s="68">
        <v>0</v>
      </c>
      <c r="AK90" s="68">
        <v>1</v>
      </c>
      <c r="AO90" s="4">
        <f t="shared" si="46"/>
        <v>3.3333333333333335</v>
      </c>
      <c r="AQ90" s="4">
        <f t="shared" si="47"/>
        <v>3.8461538461538458</v>
      </c>
      <c r="AS90" s="4">
        <f t="shared" si="48"/>
        <v>5</v>
      </c>
      <c r="AV90" s="4" t="str">
        <f t="shared" si="49"/>
        <v/>
      </c>
      <c r="AX90" s="4" t="str">
        <f t="shared" si="50"/>
        <v/>
      </c>
      <c r="AZ90" s="4" t="str">
        <f t="shared" si="51"/>
        <v/>
      </c>
    </row>
    <row r="91" spans="1:52" x14ac:dyDescent="0.2">
      <c r="A91" s="4" t="s">
        <v>559</v>
      </c>
      <c r="B91" s="4">
        <v>1536</v>
      </c>
      <c r="C91" s="4" t="str">
        <f t="shared" si="0"/>
        <v>urn:immetingen:parameter:id:1536</v>
      </c>
      <c r="D91" s="4" t="str">
        <f>IFERROR(IF(VLOOKUP($C91,'C'!$A$1:$N$1998,4,FALSE)=0,IF(VLOOKUP($C91,'C'!$A$1:$N$1998,7,FALSE)=0,VLOOKUP($C91,'C'!$A$1:$N$1998,10,FALSE),VLOOKUP($C91,'C'!$A$1:$N$1998,7,FALSE)),VLOOKUP($C91,'C'!$A$1:$N$1998,4,FALSE)),"")</f>
        <v/>
      </c>
      <c r="E91" s="4" t="str">
        <f>IFERROR(VLOOKUP($C91,'C'!$A$1:$N$1998,2,FALSE),"")</f>
        <v/>
      </c>
      <c r="F91" s="4" t="str">
        <f>IFERROR(IF(VLOOKUP($C91,'C'!$A$1:$N$1998,3,FALSE)=1,"&lt;",""),"")</f>
        <v/>
      </c>
      <c r="G91" s="4" t="str">
        <f>IFERROR(VLOOKUP($C91,'C'!$A$1:$N$1998,5,FALSE),"")</f>
        <v/>
      </c>
      <c r="H91" s="4" t="str">
        <f>IFERROR(IF(VLOOKUP($C91,'C'!$A$1:$N$1998,6,FALSE)=1,"&lt;",""),"")</f>
        <v/>
      </c>
      <c r="I91" s="4" t="str">
        <f>IFERROR(VLOOKUP($C91,'C'!$A$1:$N$1998,8,FALSE),"")</f>
        <v/>
      </c>
      <c r="J91" s="4" t="str">
        <f>IFERROR(IF(VLOOKUP($C91,'C'!$A$1:$N$1998,9,FALSE)=1,"&lt;",""),"")</f>
        <v/>
      </c>
      <c r="M91" s="4" t="str">
        <f t="shared" si="37"/>
        <v/>
      </c>
      <c r="N91" s="4" t="str">
        <f t="shared" si="43"/>
        <v/>
      </c>
      <c r="O91" s="4" t="str">
        <f t="shared" si="57"/>
        <v/>
      </c>
      <c r="P91" s="4" t="str">
        <f t="shared" si="44"/>
        <v/>
      </c>
      <c r="Q91" s="4" t="str">
        <f t="shared" si="58"/>
        <v/>
      </c>
      <c r="R91" s="4" t="str">
        <f t="shared" si="45"/>
        <v/>
      </c>
      <c r="V91" s="4">
        <f>IFERROR(IF(VLOOKUP(B91,E!$B$1:$AK$300,4,FALSE)=0,1000000,VLOOKUP(B91,E!$B$1:$AK$300,4,FALSE)),1000000)</f>
        <v>0.05</v>
      </c>
      <c r="Z91" s="72" t="str">
        <f t="shared" si="52"/>
        <v/>
      </c>
      <c r="AA91" s="72">
        <f t="shared" si="59"/>
        <v>1</v>
      </c>
      <c r="AB91" s="72"/>
      <c r="AC91" s="72" t="str">
        <f t="shared" si="55"/>
        <v/>
      </c>
      <c r="AD91" s="72">
        <f t="shared" si="60"/>
        <v>1</v>
      </c>
      <c r="AE91" s="72"/>
      <c r="AF91" s="72" t="str">
        <f t="shared" si="56"/>
        <v/>
      </c>
      <c r="AG91" s="72">
        <f t="shared" si="61"/>
        <v>1</v>
      </c>
      <c r="AI91" s="68">
        <v>0</v>
      </c>
      <c r="AJ91" s="68">
        <v>0</v>
      </c>
      <c r="AK91" s="68">
        <v>1</v>
      </c>
      <c r="AO91" s="4">
        <f t="shared" si="46"/>
        <v>3.3333333333333335</v>
      </c>
      <c r="AQ91" s="4">
        <f t="shared" si="47"/>
        <v>3.8461538461538458</v>
      </c>
      <c r="AS91" s="4">
        <f t="shared" si="48"/>
        <v>5</v>
      </c>
      <c r="AV91" s="4" t="str">
        <f t="shared" si="49"/>
        <v/>
      </c>
      <c r="AX91" s="4" t="str">
        <f t="shared" si="50"/>
        <v/>
      </c>
      <c r="AZ91" s="4" t="str">
        <f t="shared" si="51"/>
        <v/>
      </c>
    </row>
    <row r="92" spans="1:52" x14ac:dyDescent="0.2">
      <c r="A92" s="4" t="s">
        <v>619</v>
      </c>
      <c r="B92" s="4">
        <v>395</v>
      </c>
      <c r="C92" s="4" t="str">
        <f t="shared" si="0"/>
        <v>urn:immetingen:parameter:id:395</v>
      </c>
      <c r="D92" s="4" t="str">
        <f>IFERROR(IF(VLOOKUP($C92,'C'!$A$1:$N$1998,4,FALSE)=0,IF(VLOOKUP($C92,'C'!$A$1:$N$1998,7,FALSE)=0,VLOOKUP($C92,'C'!$A$1:$N$1998,10,FALSE),VLOOKUP($C92,'C'!$A$1:$N$1998,7,FALSE)),VLOOKUP($C92,'C'!$A$1:$N$1998,4,FALSE)),"")</f>
        <v/>
      </c>
      <c r="E92" s="4" t="str">
        <f>IFERROR(VLOOKUP($C92,'C'!$A$1:$N$1998,2,FALSE),"")</f>
        <v/>
      </c>
      <c r="F92" s="4" t="str">
        <f>IFERROR(IF(VLOOKUP($C92,'C'!$A$1:$N$1998,3,FALSE)=1,"&lt;",""),"")</f>
        <v/>
      </c>
      <c r="G92" s="4" t="str">
        <f>IFERROR(VLOOKUP($C92,'C'!$A$1:$N$1998,5,FALSE),"")</f>
        <v/>
      </c>
      <c r="H92" s="4" t="str">
        <f>IFERROR(IF(VLOOKUP($C92,'C'!$A$1:$N$1998,6,FALSE)=1,"&lt;",""),"")</f>
        <v/>
      </c>
      <c r="I92" s="4" t="str">
        <f>IFERROR(VLOOKUP($C92,'C'!$A$1:$N$1998,8,FALSE),"")</f>
        <v/>
      </c>
      <c r="J92" s="4" t="str">
        <f>IFERROR(IF(VLOOKUP($C92,'C'!$A$1:$N$1998,9,FALSE)=1,"&lt;",""),"")</f>
        <v/>
      </c>
      <c r="M92" s="4" t="str">
        <f t="shared" si="37"/>
        <v/>
      </c>
      <c r="N92" s="4" t="str">
        <f t="shared" si="43"/>
        <v/>
      </c>
      <c r="O92" s="4" t="str">
        <f t="shared" si="57"/>
        <v/>
      </c>
      <c r="P92" s="4" t="str">
        <f t="shared" si="44"/>
        <v/>
      </c>
      <c r="Q92" s="4" t="str">
        <f t="shared" si="58"/>
        <v/>
      </c>
      <c r="R92" s="4" t="str">
        <f t="shared" si="45"/>
        <v/>
      </c>
      <c r="V92" s="4">
        <f>IFERROR(IF(VLOOKUP(B92,E!$B$1:$AK$300,4,FALSE)=0,1000000,VLOOKUP(B92,E!$B$1:$AK$300,4,FALSE)),1000000)</f>
        <v>1000000</v>
      </c>
      <c r="Z92" s="4" t="str">
        <f t="shared" si="52"/>
        <v/>
      </c>
      <c r="AC92" s="4" t="str">
        <f t="shared" si="55"/>
        <v/>
      </c>
      <c r="AF92" s="4" t="str">
        <f t="shared" si="56"/>
        <v/>
      </c>
      <c r="AI92" s="68">
        <v>0</v>
      </c>
      <c r="AJ92" s="68">
        <v>0</v>
      </c>
      <c r="AK92" s="68">
        <v>1</v>
      </c>
      <c r="AO92" s="4">
        <f t="shared" si="46"/>
        <v>3.3333333333333335</v>
      </c>
      <c r="AQ92" s="4">
        <f t="shared" si="47"/>
        <v>3.8461538461538458</v>
      </c>
      <c r="AS92" s="4">
        <f t="shared" si="48"/>
        <v>5</v>
      </c>
      <c r="AV92" s="4" t="str">
        <f t="shared" si="49"/>
        <v/>
      </c>
      <c r="AX92" s="4" t="str">
        <f t="shared" si="50"/>
        <v/>
      </c>
      <c r="AZ92" s="4" t="str">
        <f t="shared" si="51"/>
        <v/>
      </c>
    </row>
    <row r="93" spans="1:52" x14ac:dyDescent="0.2">
      <c r="A93" s="4" t="s">
        <v>620</v>
      </c>
      <c r="B93" s="4">
        <v>396</v>
      </c>
      <c r="C93" s="4" t="str">
        <f t="shared" si="0"/>
        <v>urn:immetingen:parameter:id:396</v>
      </c>
      <c r="D93" s="4" t="str">
        <f>IFERROR(IF(VLOOKUP($C93,'C'!$A$1:$N$1998,4,FALSE)=0,IF(VLOOKUP($C93,'C'!$A$1:$N$1998,7,FALSE)=0,VLOOKUP($C93,'C'!$A$1:$N$1998,10,FALSE),VLOOKUP($C93,'C'!$A$1:$N$1998,7,FALSE)),VLOOKUP($C93,'C'!$A$1:$N$1998,4,FALSE)),"")</f>
        <v/>
      </c>
      <c r="E93" s="4" t="str">
        <f>IFERROR(VLOOKUP($C93,'C'!$A$1:$N$1998,2,FALSE),"")</f>
        <v/>
      </c>
      <c r="F93" s="4" t="str">
        <f>IFERROR(IF(VLOOKUP($C93,'C'!$A$1:$N$1998,3,FALSE)=1,"&lt;",""),"")</f>
        <v/>
      </c>
      <c r="G93" s="4" t="str">
        <f>IFERROR(VLOOKUP($C93,'C'!$A$1:$N$1998,5,FALSE),"")</f>
        <v/>
      </c>
      <c r="H93" s="4" t="str">
        <f>IFERROR(IF(VLOOKUP($C93,'C'!$A$1:$N$1998,6,FALSE)=1,"&lt;",""),"")</f>
        <v/>
      </c>
      <c r="I93" s="4" t="str">
        <f>IFERROR(VLOOKUP($C93,'C'!$A$1:$N$1998,8,FALSE),"")</f>
        <v/>
      </c>
      <c r="J93" s="4" t="str">
        <f>IFERROR(IF(VLOOKUP($C93,'C'!$A$1:$N$1998,9,FALSE)=1,"&lt;",""),"")</f>
        <v/>
      </c>
      <c r="M93" s="4" t="str">
        <f t="shared" si="37"/>
        <v/>
      </c>
      <c r="N93" s="4" t="str">
        <f t="shared" si="43"/>
        <v/>
      </c>
      <c r="O93" s="4" t="str">
        <f t="shared" si="57"/>
        <v/>
      </c>
      <c r="P93" s="4" t="str">
        <f t="shared" si="44"/>
        <v/>
      </c>
      <c r="Q93" s="4" t="str">
        <f t="shared" si="58"/>
        <v/>
      </c>
      <c r="R93" s="4" t="str">
        <f t="shared" si="45"/>
        <v/>
      </c>
      <c r="V93" s="4">
        <f>IFERROR(IF(VLOOKUP(B93,E!$B$1:$AK$300,4,FALSE)=0,1000000,VLOOKUP(B93,E!$B$1:$AK$300,4,FALSE)),1000000)</f>
        <v>1000000</v>
      </c>
      <c r="Z93" s="4" t="str">
        <f t="shared" si="52"/>
        <v/>
      </c>
      <c r="AC93" s="4" t="str">
        <f t="shared" si="55"/>
        <v/>
      </c>
      <c r="AF93" s="4" t="str">
        <f t="shared" si="56"/>
        <v/>
      </c>
      <c r="AI93" s="68">
        <v>0</v>
      </c>
      <c r="AJ93" s="68">
        <v>0</v>
      </c>
      <c r="AK93" s="68">
        <v>1</v>
      </c>
      <c r="AO93" s="4">
        <f t="shared" si="46"/>
        <v>3.3333333333333335</v>
      </c>
      <c r="AQ93" s="4">
        <f t="shared" si="47"/>
        <v>3.8461538461538458</v>
      </c>
      <c r="AS93" s="4">
        <f t="shared" si="48"/>
        <v>5</v>
      </c>
      <c r="AV93" s="4" t="str">
        <f t="shared" si="49"/>
        <v/>
      </c>
      <c r="AX93" s="4" t="str">
        <f t="shared" si="50"/>
        <v/>
      </c>
      <c r="AZ93" s="4" t="str">
        <f t="shared" si="51"/>
        <v/>
      </c>
    </row>
    <row r="94" spans="1:52" x14ac:dyDescent="0.2">
      <c r="A94" s="4" t="s">
        <v>621</v>
      </c>
      <c r="B94" s="4">
        <v>597</v>
      </c>
      <c r="C94" s="4" t="str">
        <f t="shared" si="0"/>
        <v>urn:immetingen:parameter:id:597</v>
      </c>
      <c r="D94" s="4" t="str">
        <f>IFERROR(IF(VLOOKUP($C94,'C'!$A$1:$N$1998,4,FALSE)=0,IF(VLOOKUP($C94,'C'!$A$1:$N$1998,7,FALSE)=0,VLOOKUP($C94,'C'!$A$1:$N$1998,10,FALSE),VLOOKUP($C94,'C'!$A$1:$N$1998,7,FALSE)),VLOOKUP($C94,'C'!$A$1:$N$1998,4,FALSE)),"")</f>
        <v/>
      </c>
      <c r="E94" s="4" t="str">
        <f>IFERROR(VLOOKUP($C94,'C'!$A$1:$N$1998,2,FALSE),"")</f>
        <v/>
      </c>
      <c r="F94" s="4" t="str">
        <f>IFERROR(IF(VLOOKUP($C94,'C'!$A$1:$N$1998,3,FALSE)=1,"&lt;",""),"")</f>
        <v/>
      </c>
      <c r="G94" s="4" t="str">
        <f>IFERROR(VLOOKUP($C94,'C'!$A$1:$N$1998,5,FALSE),"")</f>
        <v/>
      </c>
      <c r="H94" s="4" t="str">
        <f>IFERROR(IF(VLOOKUP($C94,'C'!$A$1:$N$1998,6,FALSE)=1,"&lt;",""),"")</f>
        <v/>
      </c>
      <c r="I94" s="4" t="str">
        <f>IFERROR(VLOOKUP($C94,'C'!$A$1:$N$1998,8,FALSE),"")</f>
        <v/>
      </c>
      <c r="J94" s="4" t="str">
        <f>IFERROR(IF(VLOOKUP($C94,'C'!$A$1:$N$1998,9,FALSE)=1,"&lt;",""),"")</f>
        <v/>
      </c>
      <c r="M94" s="4" t="str">
        <f t="shared" si="37"/>
        <v/>
      </c>
      <c r="N94" s="4" t="str">
        <f t="shared" si="43"/>
        <v/>
      </c>
      <c r="O94" s="4" t="str">
        <f t="shared" si="57"/>
        <v/>
      </c>
      <c r="P94" s="4" t="str">
        <f t="shared" si="44"/>
        <v/>
      </c>
      <c r="Q94" s="4" t="str">
        <f t="shared" si="58"/>
        <v/>
      </c>
      <c r="R94" s="4" t="str">
        <f t="shared" si="45"/>
        <v/>
      </c>
      <c r="V94" s="4">
        <f>IFERROR(IF(VLOOKUP(B94,E!$B$1:$AK$300,4,FALSE)=0,1000000,VLOOKUP(B94,E!$B$1:$AK$300,4,FALSE)),1000000)</f>
        <v>1000000</v>
      </c>
      <c r="Z94" s="4" t="str">
        <f t="shared" si="52"/>
        <v/>
      </c>
      <c r="AC94" s="4" t="str">
        <f t="shared" si="55"/>
        <v/>
      </c>
      <c r="AF94" s="4" t="str">
        <f t="shared" si="56"/>
        <v/>
      </c>
      <c r="AI94" s="68">
        <v>0</v>
      </c>
      <c r="AJ94" s="68">
        <v>0</v>
      </c>
      <c r="AK94" s="68">
        <v>1</v>
      </c>
      <c r="AO94" s="4">
        <f t="shared" si="46"/>
        <v>3.3333333333333335</v>
      </c>
      <c r="AQ94" s="4">
        <f t="shared" si="47"/>
        <v>3.8461538461538458</v>
      </c>
      <c r="AS94" s="4">
        <f t="shared" si="48"/>
        <v>5</v>
      </c>
      <c r="AV94" s="4" t="str">
        <f t="shared" si="49"/>
        <v/>
      </c>
      <c r="AX94" s="4" t="str">
        <f t="shared" si="50"/>
        <v/>
      </c>
      <c r="AZ94" s="4" t="str">
        <f t="shared" si="51"/>
        <v/>
      </c>
    </row>
    <row r="95" spans="1:52" x14ac:dyDescent="0.2">
      <c r="A95" s="4" t="s">
        <v>560</v>
      </c>
      <c r="B95" s="4">
        <v>1590</v>
      </c>
      <c r="C95" s="4" t="str">
        <f t="shared" si="0"/>
        <v>urn:immetingen:parameter:id:1590</v>
      </c>
      <c r="D95" s="4" t="str">
        <f>IFERROR(IF(VLOOKUP($C95,'C'!$A$1:$N$1998,4,FALSE)=0,IF(VLOOKUP($C95,'C'!$A$1:$N$1998,7,FALSE)=0,VLOOKUP($C95,'C'!$A$1:$N$1998,10,FALSE),VLOOKUP($C95,'C'!$A$1:$N$1998,7,FALSE)),VLOOKUP($C95,'C'!$A$1:$N$1998,4,FALSE)),"")</f>
        <v/>
      </c>
      <c r="E95" s="4" t="str">
        <f>IFERROR(VLOOKUP($C95,'C'!$A$1:$N$1998,2,FALSE),"")</f>
        <v/>
      </c>
      <c r="F95" s="4" t="str">
        <f>IFERROR(IF(VLOOKUP($C95,'C'!$A$1:$N$1998,3,FALSE)=1,"&lt;",""),"")</f>
        <v/>
      </c>
      <c r="G95" s="4" t="str">
        <f>IFERROR(VLOOKUP($C95,'C'!$A$1:$N$1998,5,FALSE),"")</f>
        <v/>
      </c>
      <c r="H95" s="4" t="str">
        <f>IFERROR(IF(VLOOKUP($C95,'C'!$A$1:$N$1998,6,FALSE)=1,"&lt;",""),"")</f>
        <v/>
      </c>
      <c r="I95" s="4" t="str">
        <f>IFERROR(VLOOKUP($C95,'C'!$A$1:$N$1998,8,FALSE),"")</f>
        <v/>
      </c>
      <c r="J95" s="4" t="str">
        <f>IFERROR(IF(VLOOKUP($C95,'C'!$A$1:$N$1998,9,FALSE)=1,"&lt;",""),"")</f>
        <v/>
      </c>
      <c r="M95" s="4" t="str">
        <f t="shared" si="37"/>
        <v/>
      </c>
      <c r="N95" s="4" t="str">
        <f t="shared" si="43"/>
        <v/>
      </c>
      <c r="O95" s="4" t="str">
        <f t="shared" si="57"/>
        <v/>
      </c>
      <c r="P95" s="4" t="str">
        <f t="shared" si="44"/>
        <v/>
      </c>
      <c r="Q95" s="4" t="str">
        <f t="shared" si="58"/>
        <v/>
      </c>
      <c r="R95" s="4" t="str">
        <f t="shared" si="45"/>
        <v/>
      </c>
      <c r="V95" s="4">
        <f>IFERROR(IF(VLOOKUP(B95,E!$B$1:$AK$300,4,FALSE)=0,1000000,VLOOKUP(B95,E!$B$1:$AK$300,4,FALSE)),1000000)</f>
        <v>0.1</v>
      </c>
      <c r="Z95" s="72" t="str">
        <f t="shared" si="52"/>
        <v/>
      </c>
      <c r="AA95" s="72">
        <f t="shared" ref="AA95" si="62">IF(AND(N95="&lt;",Z95&lt;=$V95),0,1)</f>
        <v>1</v>
      </c>
      <c r="AB95" s="72"/>
      <c r="AC95" s="72" t="str">
        <f t="shared" si="55"/>
        <v/>
      </c>
      <c r="AD95" s="72">
        <f t="shared" ref="AD95" si="63">IF(AND(P95="&lt;",AC95&lt;=$V95),0,1)</f>
        <v>1</v>
      </c>
      <c r="AE95" s="72"/>
      <c r="AF95" s="72" t="str">
        <f t="shared" si="56"/>
        <v/>
      </c>
      <c r="AG95" s="72">
        <f t="shared" ref="AG95" si="64">IF(AND(R95="&lt;",AF95&lt;=$V95),0,1)</f>
        <v>1</v>
      </c>
      <c r="AI95" s="68">
        <v>0</v>
      </c>
      <c r="AJ95" s="68">
        <v>0</v>
      </c>
      <c r="AK95" s="68">
        <v>1</v>
      </c>
      <c r="AO95" s="4">
        <f t="shared" si="46"/>
        <v>3.3333333333333335</v>
      </c>
      <c r="AQ95" s="4">
        <f t="shared" si="47"/>
        <v>3.8461538461538458</v>
      </c>
      <c r="AS95" s="4">
        <f t="shared" si="48"/>
        <v>5</v>
      </c>
      <c r="AV95" s="4" t="str">
        <f t="shared" si="49"/>
        <v/>
      </c>
      <c r="AX95" s="4" t="str">
        <f t="shared" si="50"/>
        <v/>
      </c>
      <c r="AZ95" s="4" t="str">
        <f t="shared" si="51"/>
        <v/>
      </c>
    </row>
    <row r="96" spans="1:52" x14ac:dyDescent="0.2">
      <c r="A96" s="4" t="s">
        <v>610</v>
      </c>
      <c r="B96" s="4">
        <v>598</v>
      </c>
      <c r="C96" s="4" t="str">
        <f t="shared" si="0"/>
        <v>urn:immetingen:parameter:id:598</v>
      </c>
      <c r="D96" s="4" t="str">
        <f>IFERROR(IF(VLOOKUP($C96,'C'!$A$1:$N$1998,4,FALSE)=0,IF(VLOOKUP($C96,'C'!$A$1:$N$1998,7,FALSE)=0,VLOOKUP($C96,'C'!$A$1:$N$1998,10,FALSE),VLOOKUP($C96,'C'!$A$1:$N$1998,7,FALSE)),VLOOKUP($C96,'C'!$A$1:$N$1998,4,FALSE)),"")</f>
        <v/>
      </c>
      <c r="E96" s="4" t="str">
        <f>IFERROR(VLOOKUP($C96,'C'!$A$1:$N$1998,2,FALSE),"")</f>
        <v/>
      </c>
      <c r="F96" s="4" t="str">
        <f>IFERROR(IF(VLOOKUP($C96,'C'!$A$1:$N$1998,3,FALSE)=1,"&lt;",""),"")</f>
        <v/>
      </c>
      <c r="G96" s="4" t="str">
        <f>IFERROR(VLOOKUP($C96,'C'!$A$1:$N$1998,5,FALSE),"")</f>
        <v/>
      </c>
      <c r="H96" s="4" t="str">
        <f>IFERROR(IF(VLOOKUP($C96,'C'!$A$1:$N$1998,6,FALSE)=1,"&lt;",""),"")</f>
        <v/>
      </c>
      <c r="I96" s="4" t="str">
        <f>IFERROR(VLOOKUP($C96,'C'!$A$1:$N$1998,8,FALSE),"")</f>
        <v/>
      </c>
      <c r="J96" s="4" t="str">
        <f>IFERROR(IF(VLOOKUP($C96,'C'!$A$1:$N$1998,9,FALSE)=1,"&lt;",""),"")</f>
        <v/>
      </c>
      <c r="M96" s="4" t="str">
        <f t="shared" si="37"/>
        <v/>
      </c>
      <c r="N96" s="4" t="str">
        <f t="shared" si="43"/>
        <v/>
      </c>
      <c r="O96" s="4" t="str">
        <f t="shared" si="57"/>
        <v/>
      </c>
      <c r="P96" s="4" t="str">
        <f t="shared" si="44"/>
        <v/>
      </c>
      <c r="Q96" s="4" t="str">
        <f t="shared" si="58"/>
        <v/>
      </c>
      <c r="R96" s="4" t="str">
        <f t="shared" si="45"/>
        <v/>
      </c>
      <c r="V96" s="4">
        <f>IFERROR(IF(VLOOKUP(B96,E!$B$1:$AK$300,4,FALSE)=0,1000000,VLOOKUP(B96,E!$B$1:$AK$300,4,FALSE)),1000000)</f>
        <v>1000000</v>
      </c>
      <c r="Z96" s="4" t="str">
        <f t="shared" si="52"/>
        <v/>
      </c>
      <c r="AC96" s="4" t="str">
        <f t="shared" si="55"/>
        <v/>
      </c>
      <c r="AF96" s="4" t="str">
        <f t="shared" si="56"/>
        <v/>
      </c>
      <c r="AI96" s="68">
        <v>0</v>
      </c>
      <c r="AJ96" s="68">
        <v>0</v>
      </c>
      <c r="AK96" s="68">
        <v>1</v>
      </c>
      <c r="AO96" s="4">
        <f t="shared" si="46"/>
        <v>3.3333333333333335</v>
      </c>
      <c r="AQ96" s="4">
        <f t="shared" si="47"/>
        <v>3.8461538461538458</v>
      </c>
      <c r="AS96" s="4">
        <f t="shared" si="48"/>
        <v>5</v>
      </c>
      <c r="AV96" s="4" t="str">
        <f t="shared" si="49"/>
        <v/>
      </c>
      <c r="AX96" s="4" t="str">
        <f t="shared" si="50"/>
        <v/>
      </c>
      <c r="AZ96" s="4" t="str">
        <f t="shared" si="51"/>
        <v/>
      </c>
    </row>
    <row r="97" spans="1:52" x14ac:dyDescent="0.2">
      <c r="A97" s="4" t="s">
        <v>622</v>
      </c>
      <c r="B97" s="4">
        <v>1724</v>
      </c>
      <c r="C97" s="4" t="str">
        <f t="shared" si="0"/>
        <v>urn:immetingen:parameter:id:1724</v>
      </c>
      <c r="D97" s="4" t="str">
        <f>IFERROR(IF(VLOOKUP($C97,'C'!$A$1:$N$1998,4,FALSE)=0,IF(VLOOKUP($C97,'C'!$A$1:$N$1998,7,FALSE)=0,VLOOKUP($C97,'C'!$A$1:$N$1998,10,FALSE),VLOOKUP($C97,'C'!$A$1:$N$1998,7,FALSE)),VLOOKUP($C97,'C'!$A$1:$N$1998,4,FALSE)),"")</f>
        <v/>
      </c>
      <c r="E97" s="4" t="str">
        <f>IFERROR(VLOOKUP($C97,'C'!$A$1:$N$1998,2,FALSE),"")</f>
        <v/>
      </c>
      <c r="F97" s="4" t="str">
        <f>IFERROR(IF(VLOOKUP($C97,'C'!$A$1:$N$1998,3,FALSE)=1,"&lt;",""),"")</f>
        <v/>
      </c>
      <c r="G97" s="4" t="str">
        <f>IFERROR(VLOOKUP($C97,'C'!$A$1:$N$1998,5,FALSE),"")</f>
        <v/>
      </c>
      <c r="H97" s="4" t="str">
        <f>IFERROR(IF(VLOOKUP($C97,'C'!$A$1:$N$1998,6,FALSE)=1,"&lt;",""),"")</f>
        <v/>
      </c>
      <c r="I97" s="4" t="str">
        <f>IFERROR(VLOOKUP($C97,'C'!$A$1:$N$1998,8,FALSE),"")</f>
        <v/>
      </c>
      <c r="J97" s="4" t="str">
        <f>IFERROR(IF(VLOOKUP($C97,'C'!$A$1:$N$1998,9,FALSE)=1,"&lt;",""),"")</f>
        <v/>
      </c>
      <c r="M97" s="4" t="str">
        <f t="shared" si="37"/>
        <v/>
      </c>
      <c r="N97" s="4" t="str">
        <f t="shared" si="43"/>
        <v/>
      </c>
      <c r="O97" s="4" t="str">
        <f t="shared" si="57"/>
        <v/>
      </c>
      <c r="P97" s="4" t="str">
        <f t="shared" si="44"/>
        <v/>
      </c>
      <c r="Q97" s="4" t="str">
        <f t="shared" si="58"/>
        <v/>
      </c>
      <c r="R97" s="4" t="str">
        <f t="shared" si="45"/>
        <v/>
      </c>
      <c r="V97" s="4">
        <f>IFERROR(IF(VLOOKUP(B97,E!$B$1:$AK$300,4,FALSE)=0,1000000,VLOOKUP(B97,E!$B$1:$AK$300,4,FALSE)),1000000)</f>
        <v>1000000</v>
      </c>
      <c r="Z97" s="4" t="str">
        <f t="shared" si="52"/>
        <v/>
      </c>
      <c r="AC97" s="4" t="str">
        <f t="shared" si="55"/>
        <v/>
      </c>
      <c r="AF97" s="4" t="str">
        <f t="shared" si="56"/>
        <v/>
      </c>
      <c r="AI97" s="68">
        <v>0</v>
      </c>
      <c r="AJ97" s="68">
        <v>0</v>
      </c>
      <c r="AK97" s="68">
        <v>1</v>
      </c>
      <c r="AO97" s="4">
        <f t="shared" si="46"/>
        <v>3.3333333333333335</v>
      </c>
      <c r="AQ97" s="4">
        <f t="shared" si="47"/>
        <v>3.8461538461538458</v>
      </c>
      <c r="AS97" s="4">
        <f t="shared" si="48"/>
        <v>5</v>
      </c>
      <c r="AV97" s="4" t="str">
        <f t="shared" si="49"/>
        <v/>
      </c>
      <c r="AX97" s="4" t="str">
        <f t="shared" si="50"/>
        <v/>
      </c>
      <c r="AZ97" s="4" t="str">
        <f t="shared" si="51"/>
        <v/>
      </c>
    </row>
    <row r="98" spans="1:52" x14ac:dyDescent="0.2">
      <c r="A98" s="4" t="s">
        <v>623</v>
      </c>
      <c r="B98" s="4">
        <v>1777</v>
      </c>
      <c r="C98" s="4" t="str">
        <f t="shared" si="0"/>
        <v>urn:immetingen:parameter:id:1777</v>
      </c>
      <c r="D98" s="4" t="str">
        <f>IFERROR(IF(VLOOKUP($C98,'C'!$A$1:$N$1998,4,FALSE)=0,IF(VLOOKUP($C98,'C'!$A$1:$N$1998,7,FALSE)=0,VLOOKUP($C98,'C'!$A$1:$N$1998,10,FALSE),VLOOKUP($C98,'C'!$A$1:$N$1998,7,FALSE)),VLOOKUP($C98,'C'!$A$1:$N$1998,4,FALSE)),"")</f>
        <v/>
      </c>
      <c r="E98" s="4" t="str">
        <f>IFERROR(VLOOKUP($C98,'C'!$A$1:$N$1998,2,FALSE),"")</f>
        <v/>
      </c>
      <c r="F98" s="4" t="str">
        <f>IFERROR(IF(VLOOKUP($C98,'C'!$A$1:$N$1998,3,FALSE)=1,"&lt;",""),"")</f>
        <v/>
      </c>
      <c r="G98" s="4" t="str">
        <f>IFERROR(VLOOKUP($C98,'C'!$A$1:$N$1998,5,FALSE),"")</f>
        <v/>
      </c>
      <c r="H98" s="4" t="str">
        <f>IFERROR(IF(VLOOKUP($C98,'C'!$A$1:$N$1998,6,FALSE)=1,"&lt;",""),"")</f>
        <v/>
      </c>
      <c r="I98" s="4" t="str">
        <f>IFERROR(VLOOKUP($C98,'C'!$A$1:$N$1998,8,FALSE),"")</f>
        <v/>
      </c>
      <c r="J98" s="4" t="str">
        <f>IFERROR(IF(VLOOKUP($C98,'C'!$A$1:$N$1998,9,FALSE)=1,"&lt;",""),"")</f>
        <v/>
      </c>
      <c r="M98" s="4" t="str">
        <f t="shared" si="37"/>
        <v/>
      </c>
      <c r="N98" s="4" t="str">
        <f t="shared" si="43"/>
        <v/>
      </c>
      <c r="O98" s="4" t="str">
        <f t="shared" si="57"/>
        <v/>
      </c>
      <c r="P98" s="4" t="str">
        <f t="shared" si="44"/>
        <v/>
      </c>
      <c r="Q98" s="4" t="str">
        <f t="shared" si="58"/>
        <v/>
      </c>
      <c r="R98" s="4" t="str">
        <f t="shared" si="45"/>
        <v/>
      </c>
      <c r="V98" s="4">
        <f>IFERROR(IF(VLOOKUP(B98,E!$B$1:$AK$300,4,FALSE)=0,1000000,VLOOKUP(B98,E!$B$1:$AK$300,4,FALSE)),1000000)</f>
        <v>1000000</v>
      </c>
      <c r="Z98" s="4" t="str">
        <f t="shared" si="52"/>
        <v/>
      </c>
      <c r="AC98" s="4" t="str">
        <f t="shared" si="55"/>
        <v/>
      </c>
      <c r="AF98" s="4" t="str">
        <f t="shared" si="56"/>
        <v/>
      </c>
      <c r="AI98" s="68">
        <v>0</v>
      </c>
      <c r="AJ98" s="68">
        <v>0</v>
      </c>
      <c r="AK98" s="68">
        <v>1</v>
      </c>
      <c r="AO98" s="4">
        <f t="shared" si="46"/>
        <v>3.3333333333333335</v>
      </c>
      <c r="AQ98" s="4">
        <f t="shared" si="47"/>
        <v>3.8461538461538458</v>
      </c>
      <c r="AS98" s="4">
        <f t="shared" si="48"/>
        <v>5</v>
      </c>
      <c r="AV98" s="4" t="str">
        <f t="shared" si="49"/>
        <v/>
      </c>
      <c r="AX98" s="4" t="str">
        <f t="shared" si="50"/>
        <v/>
      </c>
      <c r="AZ98" s="4" t="str">
        <f t="shared" si="51"/>
        <v/>
      </c>
    </row>
    <row r="99" spans="1:52" x14ac:dyDescent="0.2">
      <c r="A99" s="4" t="s">
        <v>611</v>
      </c>
      <c r="B99" s="4">
        <v>3</v>
      </c>
      <c r="C99" s="4" t="str">
        <f t="shared" si="0"/>
        <v>urn:immetingen:parameter:id:3</v>
      </c>
      <c r="D99" s="4" t="str">
        <f>IFERROR(IF(VLOOKUP($C99,'C'!$A$1:$N$1998,4,FALSE)=0,IF(VLOOKUP($C99,'C'!$A$1:$N$1998,7,FALSE)=0,VLOOKUP($C99,'C'!$A$1:$N$1998,10,FALSE),VLOOKUP($C99,'C'!$A$1:$N$1998,7,FALSE)),VLOOKUP($C99,'C'!$A$1:$N$1998,4,FALSE)),"")</f>
        <v/>
      </c>
      <c r="E99" s="4" t="str">
        <f>IFERROR(VLOOKUP($C99,'C'!$A$1:$N$1998,2,FALSE),"")</f>
        <v/>
      </c>
      <c r="F99" s="4" t="str">
        <f>IFERROR(IF(VLOOKUP($C99,'C'!$A$1:$N$1998,3,FALSE)=1,"&lt;",""),"")</f>
        <v/>
      </c>
      <c r="G99" s="4" t="str">
        <f>IFERROR(VLOOKUP($C99,'C'!$A$1:$N$1998,5,FALSE),"")</f>
        <v/>
      </c>
      <c r="H99" s="4" t="str">
        <f>IFERROR(IF(VLOOKUP($C99,'C'!$A$1:$N$1998,6,FALSE)=1,"&lt;",""),"")</f>
        <v/>
      </c>
      <c r="I99" s="4" t="str">
        <f>IFERROR(VLOOKUP($C99,'C'!$A$1:$N$1998,8,FALSE),"")</f>
        <v/>
      </c>
      <c r="J99" s="4" t="str">
        <f>IFERROR(IF(VLOOKUP($C99,'C'!$A$1:$N$1998,9,FALSE)=1,"&lt;",""),"")</f>
        <v/>
      </c>
      <c r="M99" s="4" t="str">
        <f t="shared" si="37"/>
        <v/>
      </c>
      <c r="N99" s="4" t="str">
        <f t="shared" si="43"/>
        <v/>
      </c>
      <c r="O99" s="4" t="str">
        <f t="shared" si="57"/>
        <v/>
      </c>
      <c r="P99" s="4" t="str">
        <f t="shared" si="44"/>
        <v/>
      </c>
      <c r="Q99" s="4" t="str">
        <f t="shared" si="58"/>
        <v/>
      </c>
      <c r="R99" s="4" t="str">
        <f t="shared" si="45"/>
        <v/>
      </c>
      <c r="V99" s="4">
        <f>IFERROR(IF(VLOOKUP(B99,E!$B$1:$AK$300,4,FALSE)=0,1000000,VLOOKUP(B99,E!$B$1:$AK$300,4,FALSE)),1000000)</f>
        <v>1000000</v>
      </c>
      <c r="Z99" s="4" t="str">
        <f t="shared" si="52"/>
        <v/>
      </c>
      <c r="AC99" s="4" t="str">
        <f t="shared" si="55"/>
        <v/>
      </c>
      <c r="AF99" s="4" t="str">
        <f t="shared" si="56"/>
        <v/>
      </c>
      <c r="AI99" s="68">
        <v>0</v>
      </c>
      <c r="AJ99" s="68">
        <v>0</v>
      </c>
      <c r="AK99" s="68">
        <v>1</v>
      </c>
      <c r="AO99" s="4">
        <f t="shared" si="46"/>
        <v>3.3333333333333335</v>
      </c>
      <c r="AQ99" s="4">
        <f t="shared" si="47"/>
        <v>3.8461538461538458</v>
      </c>
      <c r="AS99" s="4">
        <f t="shared" si="48"/>
        <v>5</v>
      </c>
      <c r="AV99" s="4" t="str">
        <f t="shared" si="49"/>
        <v/>
      </c>
      <c r="AX99" s="4" t="str">
        <f t="shared" si="50"/>
        <v/>
      </c>
      <c r="AZ99" s="4" t="str">
        <f t="shared" si="51"/>
        <v/>
      </c>
    </row>
    <row r="100" spans="1:52" x14ac:dyDescent="0.2">
      <c r="A100" s="4" t="s">
        <v>612</v>
      </c>
      <c r="B100" s="4">
        <v>5</v>
      </c>
      <c r="C100" s="4" t="str">
        <f t="shared" si="0"/>
        <v>urn:immetingen:parameter:id:5</v>
      </c>
      <c r="D100" s="4" t="str">
        <f>IFERROR(IF(VLOOKUP($C100,'C'!$A$1:$N$1998,4,FALSE)=0,IF(VLOOKUP($C100,'C'!$A$1:$N$1998,7,FALSE)=0,VLOOKUP($C100,'C'!$A$1:$N$1998,10,FALSE),VLOOKUP($C100,'C'!$A$1:$N$1998,7,FALSE)),VLOOKUP($C100,'C'!$A$1:$N$1998,4,FALSE)),"")</f>
        <v/>
      </c>
      <c r="E100" s="4" t="str">
        <f>IFERROR(VLOOKUP($C100,'C'!$A$1:$N$1998,2,FALSE),"")</f>
        <v/>
      </c>
      <c r="F100" s="4" t="str">
        <f>IFERROR(IF(VLOOKUP($C100,'C'!$A$1:$N$1998,3,FALSE)=1,"&lt;",""),"")</f>
        <v/>
      </c>
      <c r="G100" s="4" t="str">
        <f>IFERROR(VLOOKUP($C100,'C'!$A$1:$N$1998,5,FALSE),"")</f>
        <v/>
      </c>
      <c r="H100" s="4" t="str">
        <f>IFERROR(IF(VLOOKUP($C100,'C'!$A$1:$N$1998,6,FALSE)=1,"&lt;",""),"")</f>
        <v/>
      </c>
      <c r="I100" s="4" t="str">
        <f>IFERROR(VLOOKUP($C100,'C'!$A$1:$N$1998,8,FALSE),"")</f>
        <v/>
      </c>
      <c r="J100" s="4" t="str">
        <f>IFERROR(IF(VLOOKUP($C100,'C'!$A$1:$N$1998,9,FALSE)=1,"&lt;",""),"")</f>
        <v/>
      </c>
      <c r="M100" s="4" t="str">
        <f t="shared" si="37"/>
        <v/>
      </c>
      <c r="N100" s="4" t="str">
        <f t="shared" si="43"/>
        <v/>
      </c>
      <c r="O100" s="4" t="str">
        <f t="shared" si="57"/>
        <v/>
      </c>
      <c r="P100" s="4" t="str">
        <f t="shared" si="44"/>
        <v/>
      </c>
      <c r="Q100" s="4" t="str">
        <f t="shared" si="58"/>
        <v/>
      </c>
      <c r="R100" s="4" t="str">
        <f t="shared" si="45"/>
        <v/>
      </c>
      <c r="V100" s="4">
        <f>IFERROR(IF(VLOOKUP(B100,E!$B$1:$AK$300,4,FALSE)=0,1000000,VLOOKUP(B100,E!$B$1:$AK$300,4,FALSE)),1000000)</f>
        <v>1000000</v>
      </c>
      <c r="Z100" s="4" t="str">
        <f t="shared" si="52"/>
        <v/>
      </c>
      <c r="AC100" s="4" t="str">
        <f t="shared" si="55"/>
        <v/>
      </c>
      <c r="AF100" s="4" t="str">
        <f t="shared" si="56"/>
        <v/>
      </c>
      <c r="AI100" s="68">
        <v>0</v>
      </c>
      <c r="AJ100" s="68">
        <v>0</v>
      </c>
      <c r="AK100" s="68">
        <v>1</v>
      </c>
      <c r="AO100" s="4">
        <f t="shared" si="46"/>
        <v>3.3333333333333335</v>
      </c>
      <c r="AQ100" s="4">
        <f t="shared" si="47"/>
        <v>3.8461538461538458</v>
      </c>
      <c r="AS100" s="4">
        <f t="shared" si="48"/>
        <v>5</v>
      </c>
      <c r="AV100" s="4" t="str">
        <f t="shared" si="49"/>
        <v/>
      </c>
      <c r="AX100" s="4" t="str">
        <f t="shared" si="50"/>
        <v/>
      </c>
      <c r="AZ100" s="4" t="str">
        <f t="shared" si="51"/>
        <v/>
      </c>
    </row>
    <row r="101" spans="1:52" x14ac:dyDescent="0.2">
      <c r="A101" s="4" t="s">
        <v>624</v>
      </c>
      <c r="B101" s="4">
        <v>1330</v>
      </c>
      <c r="C101" s="4" t="str">
        <f t="shared" si="0"/>
        <v>urn:immetingen:parameter:id:1330</v>
      </c>
      <c r="D101" s="4" t="str">
        <f>IFERROR(IF(VLOOKUP($C101,'C'!$A$1:$N$1998,4,FALSE)=0,IF(VLOOKUP($C101,'C'!$A$1:$N$1998,7,FALSE)=0,VLOOKUP($C101,'C'!$A$1:$N$1998,10,FALSE),VLOOKUP($C101,'C'!$A$1:$N$1998,7,FALSE)),VLOOKUP($C101,'C'!$A$1:$N$1998,4,FALSE)),"")</f>
        <v/>
      </c>
      <c r="E101" s="4" t="str">
        <f>IFERROR(VLOOKUP($C101,'C'!$A$1:$N$1998,2,FALSE),"")</f>
        <v/>
      </c>
      <c r="F101" s="4" t="str">
        <f>IFERROR(IF(VLOOKUP($C101,'C'!$A$1:$N$1998,3,FALSE)=1,"&lt;",""),"")</f>
        <v/>
      </c>
      <c r="G101" s="4" t="str">
        <f>IFERROR(VLOOKUP($C101,'C'!$A$1:$N$1998,5,FALSE),"")</f>
        <v/>
      </c>
      <c r="H101" s="4" t="str">
        <f>IFERROR(IF(VLOOKUP($C101,'C'!$A$1:$N$1998,6,FALSE)=1,"&lt;",""),"")</f>
        <v/>
      </c>
      <c r="I101" s="4" t="str">
        <f>IFERROR(VLOOKUP($C101,'C'!$A$1:$N$1998,8,FALSE),"")</f>
        <v/>
      </c>
      <c r="J101" s="4" t="str">
        <f>IFERROR(IF(VLOOKUP($C101,'C'!$A$1:$N$1998,9,FALSE)=1,"&lt;",""),"")</f>
        <v/>
      </c>
      <c r="M101" s="4" t="str">
        <f t="shared" si="37"/>
        <v/>
      </c>
      <c r="N101" s="4" t="str">
        <f t="shared" si="43"/>
        <v/>
      </c>
      <c r="O101" s="4" t="str">
        <f t="shared" si="57"/>
        <v/>
      </c>
      <c r="P101" s="4" t="str">
        <f t="shared" si="44"/>
        <v/>
      </c>
      <c r="Q101" s="4" t="str">
        <f t="shared" si="58"/>
        <v/>
      </c>
      <c r="R101" s="4" t="str">
        <f t="shared" si="45"/>
        <v/>
      </c>
      <c r="V101" s="4">
        <f>IFERROR(IF(VLOOKUP(B101,E!$B$1:$AK$300,4,FALSE)=0,1000000,VLOOKUP(B101,E!$B$1:$AK$300,4,FALSE)),1000000)</f>
        <v>1000000</v>
      </c>
      <c r="Z101" s="4" t="str">
        <f t="shared" si="52"/>
        <v/>
      </c>
      <c r="AC101" s="4" t="str">
        <f t="shared" si="55"/>
        <v/>
      </c>
      <c r="AF101" s="4" t="str">
        <f t="shared" si="56"/>
        <v/>
      </c>
      <c r="AI101" s="68">
        <v>0</v>
      </c>
      <c r="AJ101" s="68">
        <v>0</v>
      </c>
      <c r="AK101" s="68">
        <v>1</v>
      </c>
      <c r="AO101" s="4">
        <f t="shared" si="46"/>
        <v>3.3333333333333335</v>
      </c>
      <c r="AQ101" s="4">
        <f t="shared" si="47"/>
        <v>3.8461538461538458</v>
      </c>
      <c r="AS101" s="4">
        <f t="shared" si="48"/>
        <v>5</v>
      </c>
      <c r="AV101" s="4" t="str">
        <f t="shared" si="49"/>
        <v/>
      </c>
      <c r="AX101" s="4" t="str">
        <f t="shared" si="50"/>
        <v/>
      </c>
      <c r="AZ101" s="4" t="str">
        <f t="shared" si="51"/>
        <v/>
      </c>
    </row>
    <row r="102" spans="1:52" x14ac:dyDescent="0.2">
      <c r="A102" s="4" t="s">
        <v>625</v>
      </c>
      <c r="B102" s="4">
        <v>1358</v>
      </c>
      <c r="C102" s="4" t="str">
        <f t="shared" si="0"/>
        <v>urn:immetingen:parameter:id:1358</v>
      </c>
      <c r="D102" s="4" t="str">
        <f>IFERROR(IF(VLOOKUP($C102,'C'!$A$1:$N$1998,4,FALSE)=0,IF(VLOOKUP($C102,'C'!$A$1:$N$1998,7,FALSE)=0,VLOOKUP($C102,'C'!$A$1:$N$1998,10,FALSE),VLOOKUP($C102,'C'!$A$1:$N$1998,7,FALSE)),VLOOKUP($C102,'C'!$A$1:$N$1998,4,FALSE)),"")</f>
        <v/>
      </c>
      <c r="E102" s="4" t="str">
        <f>IFERROR(VLOOKUP($C102,'C'!$A$1:$N$1998,2,FALSE),"")</f>
        <v/>
      </c>
      <c r="F102" s="4" t="str">
        <f>IFERROR(IF(VLOOKUP($C102,'C'!$A$1:$N$1998,3,FALSE)=1,"&lt;",""),"")</f>
        <v/>
      </c>
      <c r="G102" s="4" t="str">
        <f>IFERROR(VLOOKUP($C102,'C'!$A$1:$N$1998,5,FALSE),"")</f>
        <v/>
      </c>
      <c r="H102" s="4" t="str">
        <f>IFERROR(IF(VLOOKUP($C102,'C'!$A$1:$N$1998,6,FALSE)=1,"&lt;",""),"")</f>
        <v/>
      </c>
      <c r="I102" s="4" t="str">
        <f>IFERROR(VLOOKUP($C102,'C'!$A$1:$N$1998,8,FALSE),"")</f>
        <v/>
      </c>
      <c r="J102" s="4" t="str">
        <f>IFERROR(IF(VLOOKUP($C102,'C'!$A$1:$N$1998,9,FALSE)=1,"&lt;",""),"")</f>
        <v/>
      </c>
      <c r="M102" s="4" t="str">
        <f t="shared" si="37"/>
        <v/>
      </c>
      <c r="N102" s="4" t="str">
        <f t="shared" si="43"/>
        <v/>
      </c>
      <c r="O102" s="4" t="str">
        <f t="shared" si="57"/>
        <v/>
      </c>
      <c r="P102" s="4" t="str">
        <f t="shared" si="44"/>
        <v/>
      </c>
      <c r="Q102" s="4" t="str">
        <f t="shared" si="58"/>
        <v/>
      </c>
      <c r="R102" s="4" t="str">
        <f t="shared" si="45"/>
        <v/>
      </c>
      <c r="V102" s="4">
        <f>IFERROR(IF(VLOOKUP(B102,E!$B$1:$AK$300,4,FALSE)=0,1000000,VLOOKUP(B102,E!$B$1:$AK$300,4,FALSE)),1000000)</f>
        <v>1000000</v>
      </c>
      <c r="Z102" s="4" t="str">
        <f t="shared" si="52"/>
        <v/>
      </c>
      <c r="AC102" s="4" t="str">
        <f t="shared" si="55"/>
        <v/>
      </c>
      <c r="AF102" s="4" t="str">
        <f t="shared" si="56"/>
        <v/>
      </c>
      <c r="AI102" s="68">
        <v>0</v>
      </c>
      <c r="AJ102" s="68">
        <v>0</v>
      </c>
      <c r="AK102" s="68">
        <v>1</v>
      </c>
      <c r="AO102" s="4">
        <f t="shared" si="46"/>
        <v>3.3333333333333335</v>
      </c>
      <c r="AQ102" s="4">
        <f t="shared" si="47"/>
        <v>3.8461538461538458</v>
      </c>
      <c r="AS102" s="4">
        <f t="shared" si="48"/>
        <v>5</v>
      </c>
      <c r="AV102" s="4" t="str">
        <f t="shared" si="49"/>
        <v/>
      </c>
      <c r="AX102" s="4" t="str">
        <f t="shared" si="50"/>
        <v/>
      </c>
      <c r="AZ102" s="4" t="str">
        <f t="shared" si="51"/>
        <v/>
      </c>
    </row>
    <row r="103" spans="1:52" x14ac:dyDescent="0.2">
      <c r="A103" s="4" t="s">
        <v>627</v>
      </c>
      <c r="B103" s="4">
        <v>799</v>
      </c>
      <c r="C103" s="4" t="str">
        <f t="shared" si="0"/>
        <v>urn:immetingen:parameter:id:799</v>
      </c>
      <c r="D103" s="4" t="str">
        <f>IFERROR(IF(VLOOKUP($C103,'C'!$A$1:$N$1998,4,FALSE)=0,IF(VLOOKUP($C103,'C'!$A$1:$N$1998,7,FALSE)=0,VLOOKUP($C103,'C'!$A$1:$N$1998,10,FALSE),VLOOKUP($C103,'C'!$A$1:$N$1998,7,FALSE)),VLOOKUP($C103,'C'!$A$1:$N$1998,4,FALSE)),"")</f>
        <v/>
      </c>
      <c r="E103" s="4" t="str">
        <f>IFERROR(VLOOKUP($C103,'C'!$A$1:$N$1998,2,FALSE),"")</f>
        <v/>
      </c>
      <c r="F103" s="4" t="str">
        <f>IFERROR(IF(VLOOKUP($C103,'C'!$A$1:$N$1998,3,FALSE)=1,"&lt;",""),"")</f>
        <v/>
      </c>
      <c r="G103" s="4" t="str">
        <f>IFERROR(VLOOKUP($C103,'C'!$A$1:$N$1998,5,FALSE),"")</f>
        <v/>
      </c>
      <c r="H103" s="4" t="str">
        <f>IFERROR(IF(VLOOKUP($C103,'C'!$A$1:$N$1998,6,FALSE)=1,"&lt;",""),"")</f>
        <v/>
      </c>
      <c r="I103" s="4" t="str">
        <f>IFERROR(VLOOKUP($C103,'C'!$A$1:$N$1998,8,FALSE),"")</f>
        <v/>
      </c>
      <c r="J103" s="4" t="str">
        <f>IFERROR(IF(VLOOKUP($C103,'C'!$A$1:$N$1998,9,FALSE)=1,"&lt;",""),"")</f>
        <v/>
      </c>
      <c r="M103" s="4" t="str">
        <f t="shared" si="37"/>
        <v/>
      </c>
      <c r="N103" s="4" t="str">
        <f t="shared" si="43"/>
        <v/>
      </c>
      <c r="O103" s="4" t="str">
        <f t="shared" si="57"/>
        <v/>
      </c>
      <c r="P103" s="4" t="str">
        <f t="shared" si="44"/>
        <v/>
      </c>
      <c r="Q103" s="4" t="str">
        <f t="shared" si="58"/>
        <v/>
      </c>
      <c r="R103" s="4" t="str">
        <f t="shared" si="45"/>
        <v/>
      </c>
      <c r="V103" s="4">
        <f>IFERROR(IF(VLOOKUP(B103,E!$B$1:$AK$300,4,FALSE)=0,1000000,VLOOKUP(B103,E!$B$1:$AK$300,4,FALSE)),1000000)</f>
        <v>1000000</v>
      </c>
      <c r="Z103" s="4" t="str">
        <f t="shared" si="52"/>
        <v/>
      </c>
      <c r="AC103" s="4" t="str">
        <f t="shared" si="55"/>
        <v/>
      </c>
      <c r="AF103" s="4" t="str">
        <f t="shared" si="56"/>
        <v/>
      </c>
      <c r="AI103" s="68">
        <v>0</v>
      </c>
      <c r="AJ103" s="68">
        <v>0</v>
      </c>
      <c r="AK103" s="68">
        <v>1</v>
      </c>
      <c r="AO103" s="4">
        <f t="shared" si="46"/>
        <v>3.3333333333333335</v>
      </c>
      <c r="AQ103" s="4">
        <f t="shared" si="47"/>
        <v>3.8461538461538458</v>
      </c>
      <c r="AS103" s="4">
        <f t="shared" si="48"/>
        <v>5</v>
      </c>
      <c r="AV103" s="4" t="str">
        <f t="shared" si="49"/>
        <v/>
      </c>
      <c r="AX103" s="4" t="str">
        <f t="shared" si="50"/>
        <v/>
      </c>
      <c r="AZ103" s="4" t="str">
        <f t="shared" si="51"/>
        <v/>
      </c>
    </row>
    <row r="104" spans="1:52" x14ac:dyDescent="0.2">
      <c r="A104" s="4" t="s">
        <v>628</v>
      </c>
      <c r="B104" s="4">
        <v>802</v>
      </c>
      <c r="C104" s="4" t="str">
        <f t="shared" si="0"/>
        <v>urn:immetingen:parameter:id:802</v>
      </c>
      <c r="D104" s="4" t="str">
        <f>IFERROR(IF(VLOOKUP($C104,'C'!$A$1:$N$1998,4,FALSE)=0,IF(VLOOKUP($C104,'C'!$A$1:$N$1998,7,FALSE)=0,VLOOKUP($C104,'C'!$A$1:$N$1998,10,FALSE),VLOOKUP($C104,'C'!$A$1:$N$1998,7,FALSE)),VLOOKUP($C104,'C'!$A$1:$N$1998,4,FALSE)),"")</f>
        <v/>
      </c>
      <c r="E104" s="4" t="str">
        <f>IFERROR(VLOOKUP($C104,'C'!$A$1:$N$1998,2,FALSE),"")</f>
        <v/>
      </c>
      <c r="F104" s="4" t="str">
        <f>IFERROR(IF(VLOOKUP($C104,'C'!$A$1:$N$1998,3,FALSE)=1,"&lt;",""),"")</f>
        <v/>
      </c>
      <c r="G104" s="4" t="str">
        <f>IFERROR(VLOOKUP($C104,'C'!$A$1:$N$1998,5,FALSE),"")</f>
        <v/>
      </c>
      <c r="H104" s="4" t="str">
        <f>IFERROR(IF(VLOOKUP($C104,'C'!$A$1:$N$1998,6,FALSE)=1,"&lt;",""),"")</f>
        <v/>
      </c>
      <c r="I104" s="4" t="str">
        <f>IFERROR(VLOOKUP($C104,'C'!$A$1:$N$1998,8,FALSE),"")</f>
        <v/>
      </c>
      <c r="J104" s="4" t="str">
        <f>IFERROR(IF(VLOOKUP($C104,'C'!$A$1:$N$1998,9,FALSE)=1,"&lt;",""),"")</f>
        <v/>
      </c>
      <c r="M104" s="4" t="str">
        <f t="shared" si="37"/>
        <v/>
      </c>
      <c r="N104" s="4" t="str">
        <f t="shared" si="43"/>
        <v/>
      </c>
      <c r="O104" s="4" t="str">
        <f t="shared" si="57"/>
        <v/>
      </c>
      <c r="P104" s="4" t="str">
        <f t="shared" si="44"/>
        <v/>
      </c>
      <c r="Q104" s="4" t="str">
        <f t="shared" si="58"/>
        <v/>
      </c>
      <c r="R104" s="4" t="str">
        <f t="shared" si="45"/>
        <v/>
      </c>
      <c r="V104" s="4">
        <f>IFERROR(IF(VLOOKUP(B104,E!$B$1:$AK$300,4,FALSE)=0,1000000,VLOOKUP(B104,E!$B$1:$AK$300,4,FALSE)),1000000)</f>
        <v>1000000</v>
      </c>
      <c r="Z104" s="4" t="str">
        <f t="shared" si="52"/>
        <v/>
      </c>
      <c r="AC104" s="4" t="str">
        <f t="shared" si="55"/>
        <v/>
      </c>
      <c r="AF104" s="4" t="str">
        <f t="shared" si="56"/>
        <v/>
      </c>
      <c r="AI104" s="68">
        <v>0</v>
      </c>
      <c r="AJ104" s="68">
        <v>0</v>
      </c>
      <c r="AK104" s="68">
        <v>1</v>
      </c>
      <c r="AO104" s="4">
        <f t="shared" si="46"/>
        <v>3.3333333333333335</v>
      </c>
      <c r="AQ104" s="4">
        <f t="shared" si="47"/>
        <v>3.8461538461538458</v>
      </c>
      <c r="AS104" s="4">
        <f t="shared" si="48"/>
        <v>5</v>
      </c>
      <c r="AV104" s="4" t="str">
        <f t="shared" si="49"/>
        <v/>
      </c>
      <c r="AX104" s="4" t="str">
        <f t="shared" si="50"/>
        <v/>
      </c>
      <c r="AZ104" s="4" t="str">
        <f t="shared" si="51"/>
        <v/>
      </c>
    </row>
    <row r="105" spans="1:52" x14ac:dyDescent="0.2">
      <c r="A105" s="4" t="s">
        <v>629</v>
      </c>
      <c r="B105" s="4">
        <v>1247</v>
      </c>
      <c r="C105" s="4" t="str">
        <f t="shared" si="0"/>
        <v>urn:immetingen:parameter:id:1247</v>
      </c>
      <c r="D105" s="4" t="str">
        <f>IFERROR(IF(VLOOKUP($C105,'C'!$A$1:$N$1998,4,FALSE)=0,IF(VLOOKUP($C105,'C'!$A$1:$N$1998,7,FALSE)=0,VLOOKUP($C105,'C'!$A$1:$N$1998,10,FALSE),VLOOKUP($C105,'C'!$A$1:$N$1998,7,FALSE)),VLOOKUP($C105,'C'!$A$1:$N$1998,4,FALSE)),"")</f>
        <v/>
      </c>
      <c r="E105" s="4" t="str">
        <f>IFERROR(VLOOKUP($C105,'C'!$A$1:$N$1998,2,FALSE),"")</f>
        <v/>
      </c>
      <c r="F105" s="4" t="str">
        <f>IFERROR(IF(VLOOKUP($C105,'C'!$A$1:$N$1998,3,FALSE)=1,"&lt;",""),"")</f>
        <v/>
      </c>
      <c r="G105" s="4" t="str">
        <f>IFERROR(VLOOKUP($C105,'C'!$A$1:$N$1998,5,FALSE),"")</f>
        <v/>
      </c>
      <c r="H105" s="4" t="str">
        <f>IFERROR(IF(VLOOKUP($C105,'C'!$A$1:$N$1998,6,FALSE)=1,"&lt;",""),"")</f>
        <v/>
      </c>
      <c r="I105" s="4" t="str">
        <f>IFERROR(VLOOKUP($C105,'C'!$A$1:$N$1998,8,FALSE),"")</f>
        <v/>
      </c>
      <c r="J105" s="4" t="str">
        <f>IFERROR(IF(VLOOKUP($C105,'C'!$A$1:$N$1998,9,FALSE)=1,"&lt;",""),"")</f>
        <v/>
      </c>
      <c r="M105" s="4" t="str">
        <f t="shared" si="37"/>
        <v/>
      </c>
      <c r="N105" s="4" t="str">
        <f t="shared" si="43"/>
        <v/>
      </c>
      <c r="O105" s="4" t="str">
        <f t="shared" si="57"/>
        <v/>
      </c>
      <c r="P105" s="4" t="str">
        <f t="shared" si="44"/>
        <v/>
      </c>
      <c r="Q105" s="4" t="str">
        <f t="shared" si="58"/>
        <v/>
      </c>
      <c r="R105" s="4" t="str">
        <f t="shared" si="45"/>
        <v/>
      </c>
      <c r="V105" s="4">
        <f>IFERROR(IF(VLOOKUP(B105,E!$B$1:$AK$300,4,FALSE)=0,1000000,VLOOKUP(B105,E!$B$1:$AK$300,4,FALSE)),1000000)</f>
        <v>1000000</v>
      </c>
      <c r="Z105" s="4" t="str">
        <f t="shared" si="52"/>
        <v/>
      </c>
      <c r="AC105" s="4" t="str">
        <f t="shared" si="55"/>
        <v/>
      </c>
      <c r="AF105" s="4" t="str">
        <f t="shared" si="56"/>
        <v/>
      </c>
      <c r="AI105" s="68">
        <v>0</v>
      </c>
      <c r="AJ105" s="68">
        <v>0</v>
      </c>
      <c r="AK105" s="68">
        <v>1</v>
      </c>
      <c r="AO105" s="4">
        <f t="shared" si="46"/>
        <v>3.3333333333333335</v>
      </c>
      <c r="AQ105" s="4">
        <f t="shared" si="47"/>
        <v>3.8461538461538458</v>
      </c>
      <c r="AS105" s="4">
        <f t="shared" si="48"/>
        <v>5</v>
      </c>
      <c r="AV105" s="4" t="str">
        <f t="shared" si="49"/>
        <v/>
      </c>
      <c r="AX105" s="4" t="str">
        <f t="shared" si="50"/>
        <v/>
      </c>
      <c r="AZ105" s="4" t="str">
        <f t="shared" si="51"/>
        <v/>
      </c>
    </row>
    <row r="106" spans="1:52" x14ac:dyDescent="0.2">
      <c r="A106" s="4" t="s">
        <v>630</v>
      </c>
      <c r="B106" s="4">
        <v>489</v>
      </c>
      <c r="C106" s="4" t="str">
        <f t="shared" si="0"/>
        <v>urn:immetingen:parameter:id:489</v>
      </c>
      <c r="D106" s="4" t="str">
        <f>IFERROR(IF(VLOOKUP($C106,'C'!$A$1:$N$1998,4,FALSE)=0,IF(VLOOKUP($C106,'C'!$A$1:$N$1998,7,FALSE)=0,VLOOKUP($C106,'C'!$A$1:$N$1998,10,FALSE),VLOOKUP($C106,'C'!$A$1:$N$1998,7,FALSE)),VLOOKUP($C106,'C'!$A$1:$N$1998,4,FALSE)),"")</f>
        <v/>
      </c>
      <c r="E106" s="4" t="str">
        <f>IFERROR(VLOOKUP($C106,'C'!$A$1:$N$1998,2,FALSE),"")</f>
        <v/>
      </c>
      <c r="F106" s="4" t="str">
        <f>IFERROR(IF(VLOOKUP($C106,'C'!$A$1:$N$1998,3,FALSE)=1,"&lt;",""),"")</f>
        <v/>
      </c>
      <c r="G106" s="4" t="str">
        <f>IFERROR(VLOOKUP($C106,'C'!$A$1:$N$1998,5,FALSE),"")</f>
        <v/>
      </c>
      <c r="H106" s="4" t="str">
        <f>IFERROR(IF(VLOOKUP($C106,'C'!$A$1:$N$1998,6,FALSE)=1,"&lt;",""),"")</f>
        <v/>
      </c>
      <c r="I106" s="4" t="str">
        <f>IFERROR(VLOOKUP($C106,'C'!$A$1:$N$1998,8,FALSE),"")</f>
        <v/>
      </c>
      <c r="J106" s="4" t="str">
        <f>IFERROR(IF(VLOOKUP($C106,'C'!$A$1:$N$1998,9,FALSE)=1,"&lt;",""),"")</f>
        <v/>
      </c>
      <c r="M106" s="4" t="str">
        <f t="shared" si="37"/>
        <v/>
      </c>
      <c r="N106" s="4" t="str">
        <f t="shared" si="43"/>
        <v/>
      </c>
      <c r="O106" s="4" t="str">
        <f t="shared" si="57"/>
        <v/>
      </c>
      <c r="P106" s="4" t="str">
        <f t="shared" si="44"/>
        <v/>
      </c>
      <c r="Q106" s="4" t="str">
        <f t="shared" si="58"/>
        <v/>
      </c>
      <c r="R106" s="4" t="str">
        <f t="shared" si="45"/>
        <v/>
      </c>
      <c r="V106" s="4">
        <f>IFERROR(IF(VLOOKUP(B106,E!$B$1:$AK$300,4,FALSE)=0,1000000,VLOOKUP(B106,E!$B$1:$AK$300,4,FALSE)),1000000)</f>
        <v>1000000</v>
      </c>
      <c r="Z106" s="4" t="str">
        <f t="shared" si="52"/>
        <v/>
      </c>
      <c r="AC106" s="4" t="str">
        <f t="shared" si="55"/>
        <v/>
      </c>
      <c r="AF106" s="4" t="str">
        <f t="shared" si="56"/>
        <v/>
      </c>
      <c r="AI106" s="68">
        <v>0</v>
      </c>
      <c r="AJ106" s="68">
        <v>0</v>
      </c>
      <c r="AK106" s="68">
        <v>1</v>
      </c>
      <c r="AO106" s="4">
        <f t="shared" si="46"/>
        <v>3.3333333333333335</v>
      </c>
      <c r="AQ106" s="4">
        <f t="shared" si="47"/>
        <v>3.8461538461538458</v>
      </c>
      <c r="AS106" s="4">
        <f t="shared" si="48"/>
        <v>5</v>
      </c>
      <c r="AV106" s="4" t="str">
        <f t="shared" si="49"/>
        <v/>
      </c>
      <c r="AX106" s="4" t="str">
        <f t="shared" si="50"/>
        <v/>
      </c>
      <c r="AZ106" s="4" t="str">
        <f t="shared" si="51"/>
        <v/>
      </c>
    </row>
    <row r="107" spans="1:52" x14ac:dyDescent="0.2">
      <c r="A107" s="4" t="s">
        <v>631</v>
      </c>
      <c r="B107" s="4">
        <v>399</v>
      </c>
      <c r="C107" s="4" t="str">
        <f t="shared" si="0"/>
        <v>urn:immetingen:parameter:id:399</v>
      </c>
      <c r="D107" s="4" t="str">
        <f>IFERROR(IF(VLOOKUP($C107,'C'!$A$1:$N$1998,4,FALSE)=0,IF(VLOOKUP($C107,'C'!$A$1:$N$1998,7,FALSE)=0,VLOOKUP($C107,'C'!$A$1:$N$1998,10,FALSE),VLOOKUP($C107,'C'!$A$1:$N$1998,7,FALSE)),VLOOKUP($C107,'C'!$A$1:$N$1998,4,FALSE)),"")</f>
        <v/>
      </c>
      <c r="E107" s="4" t="str">
        <f>IFERROR(VLOOKUP($C107,'C'!$A$1:$N$1998,2,FALSE),"")</f>
        <v/>
      </c>
      <c r="F107" s="4" t="str">
        <f>IFERROR(IF(VLOOKUP($C107,'C'!$A$1:$N$1998,3,FALSE)=1,"&lt;",""),"")</f>
        <v/>
      </c>
      <c r="G107" s="4" t="str">
        <f>IFERROR(VLOOKUP($C107,'C'!$A$1:$N$1998,5,FALSE),"")</f>
        <v/>
      </c>
      <c r="H107" s="4" t="str">
        <f>IFERROR(IF(VLOOKUP($C107,'C'!$A$1:$N$1998,6,FALSE)=1,"&lt;",""),"")</f>
        <v/>
      </c>
      <c r="I107" s="4" t="str">
        <f>IFERROR(VLOOKUP($C107,'C'!$A$1:$N$1998,8,FALSE),"")</f>
        <v/>
      </c>
      <c r="J107" s="4" t="str">
        <f>IFERROR(IF(VLOOKUP($C107,'C'!$A$1:$N$1998,9,FALSE)=1,"&lt;",""),"")</f>
        <v/>
      </c>
      <c r="M107" s="4" t="str">
        <f t="shared" si="37"/>
        <v/>
      </c>
      <c r="N107" s="4" t="str">
        <f t="shared" si="43"/>
        <v/>
      </c>
      <c r="O107" s="4" t="str">
        <f t="shared" si="57"/>
        <v/>
      </c>
      <c r="P107" s="4" t="str">
        <f t="shared" si="44"/>
        <v/>
      </c>
      <c r="Q107" s="4" t="str">
        <f t="shared" si="58"/>
        <v/>
      </c>
      <c r="R107" s="4" t="str">
        <f t="shared" si="45"/>
        <v/>
      </c>
      <c r="V107" s="4">
        <f>IFERROR(IF(VLOOKUP(B107,E!$B$1:$AK$300,4,FALSE)=0,1000000,VLOOKUP(B107,E!$B$1:$AK$300,4,FALSE)),1000000)</f>
        <v>1000000</v>
      </c>
      <c r="Z107" s="4" t="str">
        <f t="shared" si="52"/>
        <v/>
      </c>
      <c r="AC107" s="4" t="str">
        <f t="shared" si="55"/>
        <v/>
      </c>
      <c r="AF107" s="4" t="str">
        <f t="shared" si="56"/>
        <v/>
      </c>
      <c r="AI107" s="68">
        <v>0</v>
      </c>
      <c r="AJ107" s="68">
        <v>0</v>
      </c>
      <c r="AK107" s="68">
        <v>1</v>
      </c>
      <c r="AO107" s="4">
        <f t="shared" si="46"/>
        <v>3.3333333333333335</v>
      </c>
      <c r="AQ107" s="4">
        <f t="shared" si="47"/>
        <v>3.8461538461538458</v>
      </c>
      <c r="AS107" s="4">
        <f t="shared" si="48"/>
        <v>5</v>
      </c>
      <c r="AV107" s="4" t="str">
        <f t="shared" si="49"/>
        <v/>
      </c>
      <c r="AX107" s="4" t="str">
        <f t="shared" si="50"/>
        <v/>
      </c>
      <c r="AZ107" s="4" t="str">
        <f t="shared" si="51"/>
        <v/>
      </c>
    </row>
    <row r="108" spans="1:52" x14ac:dyDescent="0.2">
      <c r="A108" s="4" t="s">
        <v>632</v>
      </c>
      <c r="B108" s="4">
        <v>1246</v>
      </c>
      <c r="C108" s="4" t="str">
        <f t="shared" si="0"/>
        <v>urn:immetingen:parameter:id:1246</v>
      </c>
      <c r="D108" s="4" t="str">
        <f>IFERROR(IF(VLOOKUP($C108,'C'!$A$1:$N$1998,4,FALSE)=0,IF(VLOOKUP($C108,'C'!$A$1:$N$1998,7,FALSE)=0,VLOOKUP($C108,'C'!$A$1:$N$1998,10,FALSE),VLOOKUP($C108,'C'!$A$1:$N$1998,7,FALSE)),VLOOKUP($C108,'C'!$A$1:$N$1998,4,FALSE)),"")</f>
        <v/>
      </c>
      <c r="E108" s="4" t="str">
        <f>IFERROR(VLOOKUP($C108,'C'!$A$1:$N$1998,2,FALSE),"")</f>
        <v/>
      </c>
      <c r="F108" s="4" t="str">
        <f>IFERROR(IF(VLOOKUP($C108,'C'!$A$1:$N$1998,3,FALSE)=1,"&lt;",""),"")</f>
        <v/>
      </c>
      <c r="G108" s="4" t="str">
        <f>IFERROR(VLOOKUP($C108,'C'!$A$1:$N$1998,5,FALSE),"")</f>
        <v/>
      </c>
      <c r="H108" s="4" t="str">
        <f>IFERROR(IF(VLOOKUP($C108,'C'!$A$1:$N$1998,6,FALSE)=1,"&lt;",""),"")</f>
        <v/>
      </c>
      <c r="I108" s="4" t="str">
        <f>IFERROR(VLOOKUP($C108,'C'!$A$1:$N$1998,8,FALSE),"")</f>
        <v/>
      </c>
      <c r="J108" s="4" t="str">
        <f>IFERROR(IF(VLOOKUP($C108,'C'!$A$1:$N$1998,9,FALSE)=1,"&lt;",""),"")</f>
        <v/>
      </c>
      <c r="M108" s="4" t="str">
        <f t="shared" si="37"/>
        <v/>
      </c>
      <c r="N108" s="4" t="str">
        <f t="shared" si="43"/>
        <v/>
      </c>
      <c r="O108" s="4" t="str">
        <f t="shared" si="57"/>
        <v/>
      </c>
      <c r="P108" s="4" t="str">
        <f t="shared" si="44"/>
        <v/>
      </c>
      <c r="Q108" s="4" t="str">
        <f t="shared" si="58"/>
        <v/>
      </c>
      <c r="R108" s="4" t="str">
        <f t="shared" si="45"/>
        <v/>
      </c>
      <c r="V108" s="4">
        <f>IFERROR(IF(VLOOKUP(B108,E!$B$1:$AK$300,4,FALSE)=0,1000000,VLOOKUP(B108,E!$B$1:$AK$300,4,FALSE)),1000000)</f>
        <v>0.04</v>
      </c>
      <c r="Z108" s="4" t="str">
        <f t="shared" si="52"/>
        <v/>
      </c>
      <c r="AC108" s="4" t="str">
        <f t="shared" si="55"/>
        <v/>
      </c>
      <c r="AF108" s="4" t="str">
        <f t="shared" si="56"/>
        <v/>
      </c>
      <c r="AI108" s="68">
        <v>0</v>
      </c>
      <c r="AJ108" s="68">
        <v>0</v>
      </c>
      <c r="AK108" s="68">
        <v>1</v>
      </c>
      <c r="AO108" s="4">
        <f t="shared" si="46"/>
        <v>3.3333333333333335</v>
      </c>
      <c r="AQ108" s="4">
        <f t="shared" si="47"/>
        <v>3.8461538461538458</v>
      </c>
      <c r="AS108" s="4">
        <f t="shared" si="48"/>
        <v>5</v>
      </c>
      <c r="AV108" s="4" t="str">
        <f t="shared" si="49"/>
        <v/>
      </c>
      <c r="AX108" s="4" t="str">
        <f t="shared" si="50"/>
        <v/>
      </c>
      <c r="AZ108" s="4" t="str">
        <f t="shared" si="51"/>
        <v/>
      </c>
    </row>
    <row r="109" spans="1:52" x14ac:dyDescent="0.2">
      <c r="A109" s="4" t="s">
        <v>633</v>
      </c>
      <c r="B109" s="4">
        <v>35</v>
      </c>
      <c r="C109" s="4" t="str">
        <f t="shared" si="0"/>
        <v>urn:immetingen:parameter:id:35</v>
      </c>
      <c r="D109" s="4" t="str">
        <f>IFERROR(IF(VLOOKUP($C109,'C'!$A$1:$N$1998,4,FALSE)=0,IF(VLOOKUP($C109,'C'!$A$1:$N$1998,7,FALSE)=0,VLOOKUP($C109,'C'!$A$1:$N$1998,10,FALSE),VLOOKUP($C109,'C'!$A$1:$N$1998,7,FALSE)),VLOOKUP($C109,'C'!$A$1:$N$1998,4,FALSE)),"")</f>
        <v/>
      </c>
      <c r="E109" s="4" t="str">
        <f>IFERROR(VLOOKUP($C109,'C'!$A$1:$N$1998,2,FALSE),"")</f>
        <v/>
      </c>
      <c r="F109" s="4" t="str">
        <f>IFERROR(IF(VLOOKUP($C109,'C'!$A$1:$N$1998,3,FALSE)=1,"&lt;",""),"")</f>
        <v/>
      </c>
      <c r="G109" s="4" t="str">
        <f>IFERROR(VLOOKUP($C109,'C'!$A$1:$N$1998,5,FALSE),"")</f>
        <v/>
      </c>
      <c r="H109" s="4" t="str">
        <f>IFERROR(IF(VLOOKUP($C109,'C'!$A$1:$N$1998,6,FALSE)=1,"&lt;",""),"")</f>
        <v/>
      </c>
      <c r="I109" s="4" t="str">
        <f>IFERROR(VLOOKUP($C109,'C'!$A$1:$N$1998,8,FALSE),"")</f>
        <v/>
      </c>
      <c r="J109" s="4" t="str">
        <f>IFERROR(IF(VLOOKUP($C109,'C'!$A$1:$N$1998,9,FALSE)=1,"&lt;",""),"")</f>
        <v/>
      </c>
      <c r="M109" s="4" t="str">
        <f t="shared" si="37"/>
        <v/>
      </c>
      <c r="N109" s="4" t="str">
        <f t="shared" si="43"/>
        <v/>
      </c>
      <c r="O109" s="4" t="str">
        <f t="shared" si="57"/>
        <v/>
      </c>
      <c r="P109" s="4" t="str">
        <f t="shared" si="44"/>
        <v/>
      </c>
      <c r="Q109" s="4" t="str">
        <f t="shared" si="58"/>
        <v/>
      </c>
      <c r="R109" s="4" t="str">
        <f t="shared" si="45"/>
        <v/>
      </c>
      <c r="V109" s="4">
        <f>IFERROR(IF(VLOOKUP(B109,E!$B$1:$AK$300,4,FALSE)=0,1000000,VLOOKUP(B109,E!$B$1:$AK$300,4,FALSE)),1000000)</f>
        <v>1000000</v>
      </c>
      <c r="Z109" s="17" t="str">
        <f>IF(AA109=-1,IF(SUM(AA$109:AA$111)=-3,0,(0.7*M109)),AA109)</f>
        <v/>
      </c>
      <c r="AA109" s="17" t="str">
        <f>IF(M109="","",IF(AND(N109="&lt;",M109&lt;=V109),-1,(IF(N109="&lt;",0.7*M109,M109))))</f>
        <v/>
      </c>
      <c r="AC109" s="17" t="str">
        <f>IF(AD109=-1,IF(SUM(AD$109:AD$111)=-3,0,(0.7*O109)),AD109)</f>
        <v/>
      </c>
      <c r="AD109" s="17" t="str">
        <f>IF(O109="","",IF(AND(P109="&lt;",O109&lt;=V109),-1,(IF(P109="&lt;",0.7*O109,O109))))</f>
        <v/>
      </c>
      <c r="AF109" s="17" t="str">
        <f>IF(AG109=-1,IF(SUM(AG$109:AG$111)=-3,0,(0.7*Q109)),AG109)</f>
        <v/>
      </c>
      <c r="AG109" s="17" t="str">
        <f>IF(Q109="","",IF(AND(R109="&lt;",Q109&lt;=AB109),-1,(IF(R109="&lt;",0.7*Q109,Q109))))</f>
        <v/>
      </c>
      <c r="AI109" s="68">
        <v>0</v>
      </c>
      <c r="AJ109" s="68">
        <v>0</v>
      </c>
      <c r="AK109" s="68">
        <v>1</v>
      </c>
      <c r="AO109" s="4">
        <f t="shared" si="46"/>
        <v>3.3333333333333335</v>
      </c>
      <c r="AQ109" s="4">
        <f t="shared" si="47"/>
        <v>3.8461538461538458</v>
      </c>
      <c r="AS109" s="4">
        <f t="shared" si="48"/>
        <v>5</v>
      </c>
      <c r="AV109" s="4" t="str">
        <f t="shared" si="49"/>
        <v/>
      </c>
      <c r="AX109" s="4" t="str">
        <f t="shared" si="50"/>
        <v/>
      </c>
      <c r="AZ109" s="4" t="str">
        <f t="shared" si="51"/>
        <v/>
      </c>
    </row>
    <row r="110" spans="1:52" x14ac:dyDescent="0.2">
      <c r="A110" s="4" t="s">
        <v>634</v>
      </c>
      <c r="B110" s="4">
        <v>47</v>
      </c>
      <c r="C110" s="4" t="str">
        <f t="shared" si="0"/>
        <v>urn:immetingen:parameter:id:47</v>
      </c>
      <c r="D110" s="4" t="str">
        <f>IFERROR(IF(VLOOKUP($C110,'C'!$A$1:$N$1998,4,FALSE)=0,IF(VLOOKUP($C110,'C'!$A$1:$N$1998,7,FALSE)=0,VLOOKUP($C110,'C'!$A$1:$N$1998,10,FALSE),VLOOKUP($C110,'C'!$A$1:$N$1998,7,FALSE)),VLOOKUP($C110,'C'!$A$1:$N$1998,4,FALSE)),"")</f>
        <v/>
      </c>
      <c r="E110" s="4" t="str">
        <f>IFERROR(VLOOKUP($C110,'C'!$A$1:$N$1998,2,FALSE),"")</f>
        <v/>
      </c>
      <c r="F110" s="4" t="str">
        <f>IFERROR(IF(VLOOKUP($C110,'C'!$A$1:$N$1998,3,FALSE)=1,"&lt;",""),"")</f>
        <v/>
      </c>
      <c r="G110" s="4" t="str">
        <f>IFERROR(VLOOKUP($C110,'C'!$A$1:$N$1998,5,FALSE),"")</f>
        <v/>
      </c>
      <c r="H110" s="4" t="str">
        <f>IFERROR(IF(VLOOKUP($C110,'C'!$A$1:$N$1998,6,FALSE)=1,"&lt;",""),"")</f>
        <v/>
      </c>
      <c r="I110" s="4" t="str">
        <f>IFERROR(VLOOKUP($C110,'C'!$A$1:$N$1998,8,FALSE),"")</f>
        <v/>
      </c>
      <c r="J110" s="4" t="str">
        <f>IFERROR(IF(VLOOKUP($C110,'C'!$A$1:$N$1998,9,FALSE)=1,"&lt;",""),"")</f>
        <v/>
      </c>
      <c r="M110" s="4" t="str">
        <f t="shared" si="37"/>
        <v/>
      </c>
      <c r="N110" s="4" t="str">
        <f t="shared" si="43"/>
        <v/>
      </c>
      <c r="O110" s="4" t="str">
        <f t="shared" si="57"/>
        <v/>
      </c>
      <c r="P110" s="4" t="str">
        <f t="shared" si="44"/>
        <v/>
      </c>
      <c r="Q110" s="4" t="str">
        <f t="shared" si="58"/>
        <v/>
      </c>
      <c r="R110" s="4" t="str">
        <f t="shared" si="45"/>
        <v/>
      </c>
      <c r="V110" s="4">
        <f>IFERROR(IF(VLOOKUP(B110,E!$B$1:$AK$300,4,FALSE)=0,1000000,VLOOKUP(B110,E!$B$1:$AK$300,4,FALSE)),1000000)</f>
        <v>1000000</v>
      </c>
      <c r="Z110" s="17" t="str">
        <f>IF(AA110=-1,IF(SUM(AA$109:AA$111)=-3,0,(0.7*M110)),AA110)</f>
        <v/>
      </c>
      <c r="AA110" s="17" t="str">
        <f t="shared" ref="AA110:AA119" si="65">IF(M110="","",IF(AND(N110="&lt;",M110&lt;=V110),-1,(IF(N110="&lt;",0.7*M110,M110))))</f>
        <v/>
      </c>
      <c r="AC110" s="17" t="str">
        <f t="shared" ref="AC110:AC111" si="66">IF(AD110=-1,IF(SUM(AD$109:AD$111)=-3,0,(0.7*O110)),AD110)</f>
        <v/>
      </c>
      <c r="AD110" s="17" t="str">
        <f t="shared" ref="AD110:AD115" si="67">IF(O110="","",IF(AND(P110="&lt;",O110&lt;=V110),-1,(IF(P110="&lt;",0.7*O110,O110))))</f>
        <v/>
      </c>
      <c r="AF110" s="17" t="str">
        <f t="shared" ref="AF110:AF111" si="68">IF(AG110=-1,IF(SUM(AG$109:AG$111)=-3,0,(0.7*Q110)),AG110)</f>
        <v/>
      </c>
      <c r="AG110" s="17" t="str">
        <f t="shared" ref="AG110:AG111" si="69">IF(Q110="","",IF(AND(R110="&lt;",Q110&lt;=AB110),-1,(IF(R110="&lt;",0.7*Q110,Q110))))</f>
        <v/>
      </c>
      <c r="AI110" s="68">
        <v>0</v>
      </c>
      <c r="AJ110" s="68">
        <v>0</v>
      </c>
      <c r="AK110" s="68">
        <v>1</v>
      </c>
      <c r="AO110" s="4">
        <f t="shared" si="46"/>
        <v>3.3333333333333335</v>
      </c>
      <c r="AQ110" s="4">
        <f t="shared" si="47"/>
        <v>3.8461538461538458</v>
      </c>
      <c r="AS110" s="4">
        <f t="shared" si="48"/>
        <v>5</v>
      </c>
      <c r="AV110" s="4" t="str">
        <f t="shared" si="49"/>
        <v/>
      </c>
      <c r="AX110" s="4" t="str">
        <f t="shared" si="50"/>
        <v/>
      </c>
      <c r="AZ110" s="4" t="str">
        <f t="shared" si="51"/>
        <v/>
      </c>
    </row>
    <row r="111" spans="1:52" x14ac:dyDescent="0.2">
      <c r="A111" s="4" t="s">
        <v>635</v>
      </c>
      <c r="B111" s="4">
        <v>54</v>
      </c>
      <c r="C111" s="4" t="str">
        <f t="shared" si="0"/>
        <v>urn:immetingen:parameter:id:54</v>
      </c>
      <c r="D111" s="4" t="str">
        <f>IFERROR(IF(VLOOKUP($C111,'C'!$A$1:$N$1998,4,FALSE)=0,IF(VLOOKUP($C111,'C'!$A$1:$N$1998,7,FALSE)=0,VLOOKUP($C111,'C'!$A$1:$N$1998,10,FALSE),VLOOKUP($C111,'C'!$A$1:$N$1998,7,FALSE)),VLOOKUP($C111,'C'!$A$1:$N$1998,4,FALSE)),"")</f>
        <v/>
      </c>
      <c r="E111" s="4" t="str">
        <f>IFERROR(VLOOKUP($C111,'C'!$A$1:$N$1998,2,FALSE),"")</f>
        <v/>
      </c>
      <c r="F111" s="4" t="str">
        <f>IFERROR(IF(VLOOKUP($C111,'C'!$A$1:$N$1998,3,FALSE)=1,"&lt;",""),"")</f>
        <v/>
      </c>
      <c r="G111" s="4" t="str">
        <f>IFERROR(VLOOKUP($C111,'C'!$A$1:$N$1998,5,FALSE),"")</f>
        <v/>
      </c>
      <c r="H111" s="4" t="str">
        <f>IFERROR(IF(VLOOKUP($C111,'C'!$A$1:$N$1998,6,FALSE)=1,"&lt;",""),"")</f>
        <v/>
      </c>
      <c r="I111" s="4" t="str">
        <f>IFERROR(VLOOKUP($C111,'C'!$A$1:$N$1998,8,FALSE),"")</f>
        <v/>
      </c>
      <c r="J111" s="4" t="str">
        <f>IFERROR(IF(VLOOKUP($C111,'C'!$A$1:$N$1998,9,FALSE)=1,"&lt;",""),"")</f>
        <v/>
      </c>
      <c r="M111" s="4" t="str">
        <f t="shared" si="37"/>
        <v/>
      </c>
      <c r="N111" s="4" t="str">
        <f t="shared" si="43"/>
        <v/>
      </c>
      <c r="O111" s="4" t="str">
        <f t="shared" si="57"/>
        <v/>
      </c>
      <c r="P111" s="4" t="str">
        <f t="shared" si="44"/>
        <v/>
      </c>
      <c r="Q111" s="4" t="str">
        <f t="shared" si="58"/>
        <v/>
      </c>
      <c r="R111" s="4" t="str">
        <f t="shared" si="45"/>
        <v/>
      </c>
      <c r="V111" s="4">
        <f>IFERROR(IF(VLOOKUP(B111,E!$B$1:$AK$300,4,FALSE)=0,1000000,VLOOKUP(B111,E!$B$1:$AK$300,4,FALSE)),1000000)</f>
        <v>1000000</v>
      </c>
      <c r="Z111" s="17" t="str">
        <f>IF(AA111=-1,IF(SUM(AA$109:AA$111)=-3,0,(0.7*M111)),AA111)</f>
        <v/>
      </c>
      <c r="AA111" s="17" t="str">
        <f t="shared" si="65"/>
        <v/>
      </c>
      <c r="AC111" s="17" t="str">
        <f t="shared" si="66"/>
        <v/>
      </c>
      <c r="AD111" s="17" t="str">
        <f t="shared" si="67"/>
        <v/>
      </c>
      <c r="AF111" s="17" t="str">
        <f t="shared" si="68"/>
        <v/>
      </c>
      <c r="AG111" s="17" t="str">
        <f t="shared" si="69"/>
        <v/>
      </c>
      <c r="AI111" s="68">
        <v>0</v>
      </c>
      <c r="AJ111" s="68">
        <v>0</v>
      </c>
      <c r="AK111" s="68">
        <v>1</v>
      </c>
      <c r="AO111" s="4">
        <f t="shared" si="46"/>
        <v>3.3333333333333335</v>
      </c>
      <c r="AQ111" s="4">
        <f t="shared" si="47"/>
        <v>3.8461538461538458</v>
      </c>
      <c r="AS111" s="4">
        <f t="shared" si="48"/>
        <v>5</v>
      </c>
      <c r="AV111" s="4" t="str">
        <f t="shared" si="49"/>
        <v/>
      </c>
      <c r="AX111" s="4" t="str">
        <f t="shared" si="50"/>
        <v/>
      </c>
      <c r="AZ111" s="4" t="str">
        <f t="shared" si="51"/>
        <v/>
      </c>
    </row>
    <row r="112" spans="1:52" x14ac:dyDescent="0.2">
      <c r="A112" s="72" t="s">
        <v>823</v>
      </c>
      <c r="B112" s="4">
        <v>607</v>
      </c>
      <c r="C112" s="4" t="str">
        <f t="shared" si="0"/>
        <v>urn:immetingen:parameter:id:607</v>
      </c>
      <c r="D112" s="17" t="str">
        <f>D109</f>
        <v/>
      </c>
      <c r="E112" s="17" t="str">
        <f>IFERROR(IF($D112=131,IF(AND(F109="&lt;",F110="&lt;",F111="&lt;"),SUM(E109:E111),AA112*1000),IF(AND(F109="&lt;",F110="&lt;",F111="&lt;"),SUM(E109:E111),AA112)),"")</f>
        <v/>
      </c>
      <c r="F112" s="17" t="str">
        <f>IFERROR(IF(AND(F109="&lt;",F110="&lt;",F111="&lt;"),"&lt;",""),"")</f>
        <v/>
      </c>
      <c r="G112" s="17" t="str">
        <f>IFERROR(IF($D112=131,IF(AND(H109="&lt;",H110="&lt;",H111="&lt;"),SUM(G109:G111),AD112*1000),IF(AND(H109="&lt;",H110="&lt;",H111="&lt;"),SUM(G109:G111),AD112)),"")</f>
        <v/>
      </c>
      <c r="H112" s="17" t="str">
        <f>IFERROR(IF(AND(H109="&lt;",H110="&lt;",H111="&lt;"),"&lt;",""),"")</f>
        <v/>
      </c>
      <c r="I112" s="17" t="str">
        <f>IFERROR(IF($D112=131,IF(AND(J109="&lt;",J110="&lt;",J111="&lt;"),SUM(I109:I111),AG112*1000),IF(AND(J109="&lt;",J110="&lt;",J111="&lt;"),SUM(I109:I111),AG112)),"")</f>
        <v/>
      </c>
      <c r="J112" s="17" t="str">
        <f>IFERROR(IF(AND(J109="&lt;",J110="&lt;",J111="&lt;"),"&lt;",""),"")</f>
        <v/>
      </c>
      <c r="M112" s="4" t="str">
        <f t="shared" si="37"/>
        <v/>
      </c>
      <c r="N112" s="4" t="str">
        <f t="shared" si="43"/>
        <v/>
      </c>
      <c r="O112" s="4" t="str">
        <f t="shared" si="57"/>
        <v/>
      </c>
      <c r="P112" s="4" t="str">
        <f t="shared" si="44"/>
        <v/>
      </c>
      <c r="Q112" s="4" t="str">
        <f t="shared" si="58"/>
        <v/>
      </c>
      <c r="R112" s="4" t="str">
        <f t="shared" si="45"/>
        <v/>
      </c>
      <c r="V112" s="4">
        <f>IFERROR(IF(VLOOKUP(B112,E!$B$1:$AK$300,4,FALSE)=0,1000000,VLOOKUP(B112,E!$B$1:$AK$300,4,FALSE)),1000000)</f>
        <v>0.3</v>
      </c>
      <c r="Z112" s="17">
        <f>SUM(Z109:Z111)</f>
        <v>0</v>
      </c>
      <c r="AA112" s="55" t="str">
        <f>IF(M109="","",IF(Z112=0,SUM(M109:M111),Z112))</f>
        <v/>
      </c>
      <c r="AC112" s="17">
        <f>SUM(AC109:AC111)</f>
        <v>0</v>
      </c>
      <c r="AD112" s="55" t="str">
        <f>IF(O109="","",IF(AC112=0,SUM(O109:O111),AC112))</f>
        <v/>
      </c>
      <c r="AF112" s="17">
        <f>SUM(AF109:AF111)</f>
        <v>0</v>
      </c>
      <c r="AG112" s="55" t="str">
        <f>IF(Q109="","",IF(AF112=0,SUM(Q109:Q111),AF112))</f>
        <v/>
      </c>
      <c r="AI112" s="68">
        <v>0</v>
      </c>
      <c r="AJ112" s="68">
        <v>0</v>
      </c>
      <c r="AK112" s="68">
        <v>1</v>
      </c>
      <c r="AO112" s="4">
        <f t="shared" si="46"/>
        <v>3.3333333333333335</v>
      </c>
      <c r="AQ112" s="4">
        <f t="shared" si="47"/>
        <v>3.8461538461538458</v>
      </c>
      <c r="AS112" s="4">
        <f t="shared" si="48"/>
        <v>5</v>
      </c>
      <c r="AV112" s="4" t="str">
        <f t="shared" si="49"/>
        <v/>
      </c>
      <c r="AX112" s="4" t="str">
        <f t="shared" si="50"/>
        <v/>
      </c>
      <c r="AZ112" s="4" t="str">
        <f t="shared" si="51"/>
        <v/>
      </c>
    </row>
    <row r="113" spans="1:52" x14ac:dyDescent="0.2">
      <c r="A113" s="4" t="s">
        <v>636</v>
      </c>
      <c r="B113" s="4">
        <v>26</v>
      </c>
      <c r="C113" s="4" t="str">
        <f t="shared" si="0"/>
        <v>urn:immetingen:parameter:id:26</v>
      </c>
      <c r="D113" s="4" t="str">
        <f>IFERROR(IF(VLOOKUP($C113,'C'!$A$1:$N$1998,4,FALSE)=0,IF(VLOOKUP($C113,'C'!$A$1:$N$1998,7,FALSE)=0,VLOOKUP($C113,'C'!$A$1:$N$1998,10,FALSE),VLOOKUP($C113,'C'!$A$1:$N$1998,7,FALSE)),VLOOKUP($C113,'C'!$A$1:$N$1998,4,FALSE)),"")</f>
        <v/>
      </c>
      <c r="E113" s="4" t="str">
        <f>IFERROR(VLOOKUP($C113,'C'!$A$1:$N$1998,2,FALSE),"")</f>
        <v/>
      </c>
      <c r="F113" s="4" t="str">
        <f>IFERROR(IF(VLOOKUP($C113,'C'!$A$1:$N$1998,3,FALSE)=1,"&lt;",""),"")</f>
        <v/>
      </c>
      <c r="G113" s="4" t="str">
        <f>IFERROR(VLOOKUP($C113,'C'!$A$1:$N$1998,5,FALSE),"")</f>
        <v/>
      </c>
      <c r="H113" s="4" t="str">
        <f>IFERROR(IF(VLOOKUP($C113,'C'!$A$1:$N$1998,6,FALSE)=1,"&lt;",""),"")</f>
        <v/>
      </c>
      <c r="I113" s="4" t="str">
        <f>IFERROR(VLOOKUP($C113,'C'!$A$1:$N$1998,8,FALSE),"")</f>
        <v/>
      </c>
      <c r="J113" s="4" t="str">
        <f>IFERROR(IF(VLOOKUP($C113,'C'!$A$1:$N$1998,9,FALSE)=1,"&lt;",""),"")</f>
        <v/>
      </c>
      <c r="M113" s="4" t="str">
        <f t="shared" si="37"/>
        <v/>
      </c>
      <c r="N113" s="4" t="str">
        <f t="shared" si="43"/>
        <v/>
      </c>
      <c r="O113" s="4" t="str">
        <f t="shared" si="57"/>
        <v/>
      </c>
      <c r="P113" s="4" t="str">
        <f t="shared" si="44"/>
        <v/>
      </c>
      <c r="Q113" s="4" t="str">
        <f t="shared" si="58"/>
        <v/>
      </c>
      <c r="R113" s="4" t="str">
        <f t="shared" si="45"/>
        <v/>
      </c>
      <c r="V113" s="4">
        <f>IFERROR(IF(VLOOKUP(B113,E!$B$1:$AK$300,4,FALSE)=0,1000000,VLOOKUP(B113,E!$B$1:$AK$300,4,FALSE)),1000000)</f>
        <v>1000000</v>
      </c>
      <c r="Z113" s="17" t="str">
        <f>IF(AA113=-1,IF(SUM(AA$113:AA$115)=-3,0,(0.7*M113)),AA113)</f>
        <v/>
      </c>
      <c r="AA113" s="17" t="str">
        <f t="shared" si="65"/>
        <v/>
      </c>
      <c r="AC113" s="17" t="str">
        <f>IF(AD113=-1,IF(SUM(AD$113:AD$115)=-3,0,(0.7*O113)),AD113)</f>
        <v/>
      </c>
      <c r="AD113" s="17" t="str">
        <f t="shared" si="67"/>
        <v/>
      </c>
      <c r="AF113" s="17" t="str">
        <f>IF(AG113=-1,IF(SUM(AG$113:AG$115)=-3,0,(0.7*Q113)),AG113)</f>
        <v/>
      </c>
      <c r="AG113" s="17" t="str">
        <f>IF(Q113="","",IF(AND(R113="&lt;",Q113&lt;=AB113),-1,(IF(R113="&lt;",0.7*Q113,Q113))))</f>
        <v/>
      </c>
      <c r="AI113" s="68">
        <v>0</v>
      </c>
      <c r="AJ113" s="68">
        <v>0</v>
      </c>
      <c r="AK113" s="68">
        <v>1</v>
      </c>
      <c r="AO113" s="4">
        <f t="shared" si="46"/>
        <v>3.3333333333333335</v>
      </c>
      <c r="AQ113" s="4">
        <f t="shared" si="47"/>
        <v>3.8461538461538458</v>
      </c>
      <c r="AS113" s="4">
        <f t="shared" si="48"/>
        <v>5</v>
      </c>
      <c r="AV113" s="4" t="str">
        <f t="shared" si="49"/>
        <v/>
      </c>
      <c r="AX113" s="4" t="str">
        <f t="shared" si="50"/>
        <v/>
      </c>
      <c r="AZ113" s="4" t="str">
        <f t="shared" si="51"/>
        <v/>
      </c>
    </row>
    <row r="114" spans="1:52" x14ac:dyDescent="0.2">
      <c r="A114" s="4" t="s">
        <v>637</v>
      </c>
      <c r="B114" s="4">
        <v>32</v>
      </c>
      <c r="C114" s="4" t="str">
        <f t="shared" si="0"/>
        <v>urn:immetingen:parameter:id:32</v>
      </c>
      <c r="D114" s="4" t="str">
        <f>IFERROR(IF(VLOOKUP($C114,'C'!$A$1:$N$1998,4,FALSE)=0,IF(VLOOKUP($C114,'C'!$A$1:$N$1998,7,FALSE)=0,VLOOKUP($C114,'C'!$A$1:$N$1998,10,FALSE),VLOOKUP($C114,'C'!$A$1:$N$1998,7,FALSE)),VLOOKUP($C114,'C'!$A$1:$N$1998,4,FALSE)),"")</f>
        <v/>
      </c>
      <c r="E114" s="4" t="str">
        <f>IFERROR(VLOOKUP($C114,'C'!$A$1:$N$1998,2,FALSE),"")</f>
        <v/>
      </c>
      <c r="F114" s="4" t="str">
        <f>IFERROR(IF(VLOOKUP($C114,'C'!$A$1:$N$1998,3,FALSE)=1,"&lt;",""),"")</f>
        <v/>
      </c>
      <c r="G114" s="4" t="str">
        <f>IFERROR(VLOOKUP($C114,'C'!$A$1:$N$1998,5,FALSE),"")</f>
        <v/>
      </c>
      <c r="H114" s="4" t="str">
        <f>IFERROR(IF(VLOOKUP($C114,'C'!$A$1:$N$1998,6,FALSE)=1,"&lt;",""),"")</f>
        <v/>
      </c>
      <c r="I114" s="4" t="str">
        <f>IFERROR(VLOOKUP($C114,'C'!$A$1:$N$1998,8,FALSE),"")</f>
        <v/>
      </c>
      <c r="J114" s="4" t="str">
        <f>IFERROR(IF(VLOOKUP($C114,'C'!$A$1:$N$1998,9,FALSE)=1,"&lt;",""),"")</f>
        <v/>
      </c>
      <c r="M114" s="4" t="str">
        <f t="shared" si="37"/>
        <v/>
      </c>
      <c r="N114" s="4" t="str">
        <f t="shared" si="43"/>
        <v/>
      </c>
      <c r="O114" s="4" t="str">
        <f t="shared" si="57"/>
        <v/>
      </c>
      <c r="P114" s="4" t="str">
        <f t="shared" si="44"/>
        <v/>
      </c>
      <c r="Q114" s="4" t="str">
        <f t="shared" si="58"/>
        <v/>
      </c>
      <c r="R114" s="4" t="str">
        <f t="shared" si="45"/>
        <v/>
      </c>
      <c r="V114" s="4">
        <f>IFERROR(IF(VLOOKUP(B114,E!$B$1:$AK$300,4,FALSE)=0,1000000,VLOOKUP(B114,E!$B$1:$AK$300,4,FALSE)),1000000)</f>
        <v>1000000</v>
      </c>
      <c r="Z114" s="17" t="str">
        <f t="shared" ref="Z114:Z115" si="70">IF(AA114=-1,IF(SUM(AA$113:AA$115)=-3,0,(0.7*M114)),AA114)</f>
        <v/>
      </c>
      <c r="AA114" s="17" t="str">
        <f t="shared" si="65"/>
        <v/>
      </c>
      <c r="AC114" s="17" t="str">
        <f t="shared" ref="AC114:AC115" si="71">IF(AD114=-1,IF(SUM(AD$113:AD$115)=-3,0,(0.7*O114)),AD114)</f>
        <v/>
      </c>
      <c r="AD114" s="17" t="str">
        <f t="shared" si="67"/>
        <v/>
      </c>
      <c r="AF114" s="17" t="str">
        <f t="shared" ref="AF114:AF115" si="72">IF(AG114=-1,IF(SUM(AG$113:AG$115)=-3,0,(0.7*Q114)),AG114)</f>
        <v/>
      </c>
      <c r="AG114" s="17" t="str">
        <f t="shared" ref="AG114:AG115" si="73">IF(Q114="","",IF(AND(R114="&lt;",Q114&lt;=AB114),-1,(IF(R114="&lt;",0.7*Q114,Q114))))</f>
        <v/>
      </c>
      <c r="AI114" s="68">
        <v>0</v>
      </c>
      <c r="AJ114" s="68">
        <v>0</v>
      </c>
      <c r="AK114" s="68">
        <v>1</v>
      </c>
      <c r="AO114" s="4">
        <f t="shared" si="46"/>
        <v>3.3333333333333335</v>
      </c>
      <c r="AQ114" s="4">
        <f t="shared" si="47"/>
        <v>3.8461538461538458</v>
      </c>
      <c r="AS114" s="4">
        <f t="shared" si="48"/>
        <v>5</v>
      </c>
      <c r="AV114" s="4" t="str">
        <f t="shared" si="49"/>
        <v/>
      </c>
      <c r="AX114" s="4" t="str">
        <f t="shared" si="50"/>
        <v/>
      </c>
      <c r="AZ114" s="4" t="str">
        <f t="shared" si="51"/>
        <v/>
      </c>
    </row>
    <row r="115" spans="1:52" x14ac:dyDescent="0.2">
      <c r="A115" s="72" t="s">
        <v>918</v>
      </c>
      <c r="B115" s="4">
        <v>44</v>
      </c>
      <c r="C115" s="4" t="str">
        <f t="shared" si="0"/>
        <v>urn:immetingen:parameter:id:44</v>
      </c>
      <c r="D115" s="4" t="str">
        <f>IFERROR(IF(VLOOKUP($C115,'C'!$A$1:$N$1998,4,FALSE)=0,IF(VLOOKUP($C115,'C'!$A$1:$N$1998,7,FALSE)=0,VLOOKUP($C115,'C'!$A$1:$N$1998,10,FALSE),VLOOKUP($C115,'C'!$A$1:$N$1998,7,FALSE)),VLOOKUP($C115,'C'!$A$1:$N$1998,4,FALSE)),"")</f>
        <v/>
      </c>
      <c r="E115" s="4" t="str">
        <f>IFERROR(VLOOKUP($C115,'C'!$A$1:$N$1998,2,FALSE),"")</f>
        <v/>
      </c>
      <c r="F115" s="4" t="str">
        <f>IFERROR(IF(VLOOKUP($C115,'C'!$A$1:$N$1998,3,FALSE)=1,"&lt;",""),"")</f>
        <v/>
      </c>
      <c r="G115" s="4" t="str">
        <f>IFERROR(VLOOKUP($C115,'C'!$A$1:$N$1998,5,FALSE),"")</f>
        <v/>
      </c>
      <c r="H115" s="4" t="str">
        <f>IFERROR(IF(VLOOKUP($C115,'C'!$A$1:$N$1998,6,FALSE)=1,"&lt;",""),"")</f>
        <v/>
      </c>
      <c r="I115" s="4" t="str">
        <f>IFERROR(VLOOKUP($C115,'C'!$A$1:$N$1998,8,FALSE),"")</f>
        <v/>
      </c>
      <c r="J115" s="4" t="str">
        <f>IFERROR(IF(VLOOKUP($C115,'C'!$A$1:$N$1998,9,FALSE)=1,"&lt;",""),"")</f>
        <v/>
      </c>
      <c r="M115" s="4" t="str">
        <f t="shared" si="37"/>
        <v/>
      </c>
      <c r="N115" s="4" t="str">
        <f t="shared" si="43"/>
        <v/>
      </c>
      <c r="O115" s="4" t="str">
        <f t="shared" si="57"/>
        <v/>
      </c>
      <c r="P115" s="4" t="str">
        <f t="shared" si="44"/>
        <v/>
      </c>
      <c r="Q115" s="4" t="str">
        <f t="shared" si="58"/>
        <v/>
      </c>
      <c r="R115" s="4" t="str">
        <f t="shared" si="45"/>
        <v/>
      </c>
      <c r="V115" s="4">
        <f>IFERROR(IF(VLOOKUP(B115,E!$B$1:$AK$300,4,FALSE)=0,1000000,VLOOKUP(B115,E!$B$1:$AK$300,4,FALSE)),1000000)</f>
        <v>1000000</v>
      </c>
      <c r="Z115" s="17" t="str">
        <f t="shared" si="70"/>
        <v/>
      </c>
      <c r="AA115" s="17" t="str">
        <f t="shared" si="65"/>
        <v/>
      </c>
      <c r="AC115" s="17" t="str">
        <f t="shared" si="71"/>
        <v/>
      </c>
      <c r="AD115" s="17" t="str">
        <f t="shared" si="67"/>
        <v/>
      </c>
      <c r="AF115" s="17" t="str">
        <f t="shared" si="72"/>
        <v/>
      </c>
      <c r="AG115" s="17" t="str">
        <f t="shared" si="73"/>
        <v/>
      </c>
      <c r="AI115" s="68">
        <v>0</v>
      </c>
      <c r="AJ115" s="68">
        <v>0</v>
      </c>
      <c r="AK115" s="68">
        <v>1</v>
      </c>
      <c r="AO115" s="4">
        <f t="shared" si="46"/>
        <v>3.3333333333333335</v>
      </c>
      <c r="AQ115" s="4">
        <f t="shared" si="47"/>
        <v>3.8461538461538458</v>
      </c>
      <c r="AS115" s="4">
        <f t="shared" si="48"/>
        <v>5</v>
      </c>
      <c r="AV115" s="4" t="str">
        <f t="shared" si="49"/>
        <v/>
      </c>
      <c r="AX115" s="4" t="str">
        <f t="shared" si="50"/>
        <v/>
      </c>
      <c r="AZ115" s="4" t="str">
        <f t="shared" si="51"/>
        <v/>
      </c>
    </row>
    <row r="116" spans="1:52" x14ac:dyDescent="0.2">
      <c r="A116" s="72" t="s">
        <v>824</v>
      </c>
      <c r="B116" s="4">
        <v>1595</v>
      </c>
      <c r="C116" s="4" t="str">
        <f t="shared" si="0"/>
        <v>urn:immetingen:parameter:id:1595</v>
      </c>
      <c r="D116" s="17" t="str">
        <f>D114</f>
        <v/>
      </c>
      <c r="E116" s="17" t="str">
        <f>IFERROR(IF($D116=131,IF(AND(F113="&lt;",F114="&lt;",F115="&lt;"),SUM(E113:E115),AA116*1000),IF(AND(F113="&lt;",F114="&lt;",F115="&lt;"),SUM(E113:E115),AA116)),"")</f>
        <v/>
      </c>
      <c r="F116" s="17" t="str">
        <f>IFERROR(IF(AND(F113="&lt;",F114="&lt;",F115="&lt;"),"&lt;",""),"")</f>
        <v/>
      </c>
      <c r="G116" s="17" t="str">
        <f>IFERROR(IF($D116=131,IF(AND(H113="&lt;",H114="&lt;",H115="&lt;"),SUM(G113:G115),AD116*1000),IF(AND(H113="&lt;",H114="&lt;",H115="&lt;"),SUM(G113:G115),AD116)),"")</f>
        <v/>
      </c>
      <c r="H116" s="17" t="str">
        <f>IFERROR(IF(AND(H113="&lt;",H114="&lt;",H115="&lt;"),"&lt;",""),"")</f>
        <v/>
      </c>
      <c r="I116" s="17" t="str">
        <f>IFERROR(IF($D116=131,IF(AND(J113="&lt;",J114="&lt;",J115="&lt;"),SUM(I113:I115),AG116*1000),IF(AND(J113="&lt;",J114="&lt;",J115="&lt;"),SUM(I113:I115),AG116)),"")</f>
        <v/>
      </c>
      <c r="J116" s="17" t="str">
        <f>IFERROR(IF(AND(J113="&lt;",J114="&lt;",J115="&lt;"),"&lt;",""),"")</f>
        <v/>
      </c>
      <c r="M116" s="4" t="str">
        <f t="shared" si="37"/>
        <v/>
      </c>
      <c r="N116" s="4" t="str">
        <f t="shared" si="43"/>
        <v/>
      </c>
      <c r="O116" s="4" t="str">
        <f t="shared" si="57"/>
        <v/>
      </c>
      <c r="P116" s="4" t="str">
        <f t="shared" si="44"/>
        <v/>
      </c>
      <c r="Q116" s="4" t="str">
        <f t="shared" si="58"/>
        <v/>
      </c>
      <c r="R116" s="4" t="str">
        <f t="shared" si="45"/>
        <v/>
      </c>
      <c r="V116" s="4">
        <f>IFERROR(IF(VLOOKUP(B116,E!$B$1:$AK$300,4,FALSE)=0,1000000,VLOOKUP(B116,E!$B$1:$AK$300,4,FALSE)),1000000)</f>
        <v>3.0000000000000001E-3</v>
      </c>
      <c r="Z116" s="17">
        <f>SUM(Z113:Z115)</f>
        <v>0</v>
      </c>
      <c r="AA116" s="55" t="str">
        <f>IF(M113="","",IF(Z116=0,SUM(M113:M115),Z116))</f>
        <v/>
      </c>
      <c r="AC116" s="17">
        <f>SUM(AC113:AC115)</f>
        <v>0</v>
      </c>
      <c r="AD116" s="55" t="str">
        <f>IF(O113="","",IF(AC116=0,SUM(O113:O115),AC116))</f>
        <v/>
      </c>
      <c r="AF116" s="17">
        <f>SUM(AF113:AF115)</f>
        <v>0</v>
      </c>
      <c r="AG116" s="55" t="str">
        <f>IF(Q113="","",IF(AF116=0,SUM(Q113:Q115),AF116))</f>
        <v/>
      </c>
      <c r="AI116" s="68">
        <v>0</v>
      </c>
      <c r="AJ116" s="68">
        <v>0</v>
      </c>
      <c r="AK116" s="68">
        <v>1</v>
      </c>
      <c r="AO116" s="4">
        <f t="shared" si="46"/>
        <v>3.3333333333333335</v>
      </c>
      <c r="AQ116" s="4">
        <f t="shared" si="47"/>
        <v>3.8461538461538458</v>
      </c>
      <c r="AS116" s="4">
        <f t="shared" si="48"/>
        <v>5</v>
      </c>
      <c r="AV116" s="4" t="str">
        <f t="shared" si="49"/>
        <v/>
      </c>
      <c r="AX116" s="4" t="str">
        <f t="shared" si="50"/>
        <v/>
      </c>
      <c r="AZ116" s="4" t="str">
        <f t="shared" si="51"/>
        <v/>
      </c>
    </row>
    <row r="117" spans="1:52" x14ac:dyDescent="0.2">
      <c r="A117" s="72" t="s">
        <v>919</v>
      </c>
      <c r="B117" s="4">
        <v>16</v>
      </c>
      <c r="C117" s="4" t="str">
        <f t="shared" si="0"/>
        <v>urn:immetingen:parameter:id:16</v>
      </c>
      <c r="D117" s="4" t="str">
        <f>IFERROR(IF(VLOOKUP($C117,'C'!$A$1:$N$1998,4,FALSE)=0,IF(VLOOKUP($C117,'C'!$A$1:$N$1998,7,FALSE)=0,VLOOKUP($C117,'C'!$A$1:$N$1998,10,FALSE),VLOOKUP($C117,'C'!$A$1:$N$1998,7,FALSE)),VLOOKUP($C117,'C'!$A$1:$N$1998,4,FALSE)),"")</f>
        <v/>
      </c>
      <c r="E117" s="4" t="str">
        <f>IFERROR(VLOOKUP($C117,'C'!$A$1:$N$1998,2,FALSE),"")</f>
        <v/>
      </c>
      <c r="F117" s="4" t="str">
        <f>IFERROR(IF(VLOOKUP($C117,'C'!$A$1:$N$1998,3,FALSE)=1,"&lt;",""),"")</f>
        <v/>
      </c>
      <c r="G117" s="4" t="str">
        <f>IFERROR(VLOOKUP($C117,'C'!$A$1:$N$1998,5,FALSE),"")</f>
        <v/>
      </c>
      <c r="H117" s="4" t="str">
        <f>IFERROR(IF(VLOOKUP($C117,'C'!$A$1:$N$1998,6,FALSE)=1,"&lt;",""),"")</f>
        <v/>
      </c>
      <c r="I117" s="4" t="str">
        <f>IFERROR(VLOOKUP($C117,'C'!$A$1:$N$1998,8,FALSE),"")</f>
        <v/>
      </c>
      <c r="M117" s="4" t="str">
        <f t="shared" si="37"/>
        <v/>
      </c>
      <c r="N117" s="4" t="str">
        <f t="shared" si="43"/>
        <v/>
      </c>
      <c r="O117" s="4" t="str">
        <f t="shared" si="57"/>
        <v/>
      </c>
      <c r="P117" s="4" t="str">
        <f t="shared" si="44"/>
        <v/>
      </c>
      <c r="Q117" s="4" t="str">
        <f t="shared" si="58"/>
        <v/>
      </c>
      <c r="V117" s="4">
        <f>IFERROR(IF(VLOOKUP(B117,E!$B$1:$AK$300,4,FALSE)=0,1000000,VLOOKUP(B117,E!$B$1:$AK$300,4,FALSE)),1000000)</f>
        <v>1000000</v>
      </c>
      <c r="Z117" s="17" t="str">
        <f>IF(AA117=-1,IF(SUM(AA$117:AA$119)=-3,0,(0.7*M117)),AA117)</f>
        <v/>
      </c>
      <c r="AA117" s="17" t="str">
        <f>IF(M117="","",IF(AND(N117="&lt;",M117&lt;=V117),-1,(IF(N117="&lt;",0.7*M117,M117))))</f>
        <v/>
      </c>
      <c r="AC117" s="17" t="str">
        <f>IF(AD117=-1,IF(SUM(AD$117:AD$119)=-3,0,(0.7*P117)),AD117)</f>
        <v/>
      </c>
      <c r="AD117" s="17" t="str">
        <f>IF(O117="","",IF(AND(P117="&lt;",O117&lt;=V117),-1,(IF(P117="&lt;",0.7*O117,O117))))</f>
        <v/>
      </c>
      <c r="AF117" s="17" t="str">
        <f>IF(AG117=-1,IF(SUM(AG$117:AG$119)=-3,0,(0.7*Q117)),AG117)</f>
        <v/>
      </c>
      <c r="AG117" s="17" t="str">
        <f>IF(Q117="","",IF(AND(R117="&lt;",Q117&lt;=V117),-1,(IF(R117="&lt;",0.7*Q117,Q117))))</f>
        <v/>
      </c>
      <c r="AI117" s="68">
        <v>0</v>
      </c>
      <c r="AJ117" s="68">
        <v>0</v>
      </c>
      <c r="AK117" s="68">
        <v>1</v>
      </c>
      <c r="AO117" s="4">
        <f t="shared" si="46"/>
        <v>3.3333333333333335</v>
      </c>
      <c r="AQ117" s="4">
        <f t="shared" si="47"/>
        <v>3.8461538461538458</v>
      </c>
      <c r="AS117" s="4">
        <f t="shared" si="48"/>
        <v>5</v>
      </c>
      <c r="AV117" s="4" t="str">
        <f t="shared" si="49"/>
        <v/>
      </c>
      <c r="AX117" s="4" t="str">
        <f t="shared" si="50"/>
        <v/>
      </c>
      <c r="AZ117" s="4" t="str">
        <f t="shared" si="51"/>
        <v/>
      </c>
    </row>
    <row r="118" spans="1:52" x14ac:dyDescent="0.2">
      <c r="A118" s="72" t="s">
        <v>920</v>
      </c>
      <c r="B118" s="4">
        <v>18</v>
      </c>
      <c r="C118" s="4" t="str">
        <f t="shared" si="0"/>
        <v>urn:immetingen:parameter:id:18</v>
      </c>
      <c r="D118" s="4" t="str">
        <f>IFERROR(IF(VLOOKUP($C118,'C'!$A$1:$N$1998,4,FALSE)=0,IF(VLOOKUP($C118,'C'!$A$1:$N$1998,7,FALSE)=0,VLOOKUP($C118,'C'!$A$1:$N$1998,10,FALSE),VLOOKUP($C118,'C'!$A$1:$N$1998,7,FALSE)),VLOOKUP($C118,'C'!$A$1:$N$1998,4,FALSE)),"")</f>
        <v/>
      </c>
      <c r="E118" s="4" t="str">
        <f>IFERROR(VLOOKUP($C118,'C'!$A$1:$N$1998,2,FALSE),"")</f>
        <v/>
      </c>
      <c r="F118" s="4" t="str">
        <f>IFERROR(IF(VLOOKUP($C118,'C'!$A$1:$N$1998,3,FALSE)=1,"&lt;",""),"")</f>
        <v/>
      </c>
      <c r="G118" s="4" t="str">
        <f>IFERROR(VLOOKUP($C118,'C'!$A$1:$N$1998,5,FALSE),"")</f>
        <v/>
      </c>
      <c r="H118" s="4" t="str">
        <f>IFERROR(IF(VLOOKUP($C118,'C'!$A$1:$N$1998,6,FALSE)=1,"&lt;",""),"")</f>
        <v/>
      </c>
      <c r="I118" s="4" t="str">
        <f>IFERROR(VLOOKUP($C118,'C'!$A$1:$N$1998,8,FALSE),"")</f>
        <v/>
      </c>
      <c r="M118" s="4" t="str">
        <f t="shared" si="37"/>
        <v/>
      </c>
      <c r="N118" s="4" t="str">
        <f t="shared" si="43"/>
        <v/>
      </c>
      <c r="O118" s="4" t="str">
        <f t="shared" si="57"/>
        <v/>
      </c>
      <c r="P118" s="4" t="str">
        <f t="shared" si="44"/>
        <v/>
      </c>
      <c r="Q118" s="4" t="str">
        <f t="shared" si="58"/>
        <v/>
      </c>
      <c r="V118" s="4">
        <f>IFERROR(IF(VLOOKUP(B118,E!$B$1:$AK$300,4,FALSE)=0,1000000,VLOOKUP(B118,E!$B$1:$AK$300,4,FALSE)),1000000)</f>
        <v>1000000</v>
      </c>
      <c r="Z118" s="17" t="str">
        <f t="shared" ref="Z118:Z119" si="74">IF(AA118=-1,IF(SUM(AA$117:AA$119)=-3,0,(0.7*M118)),AA118)</f>
        <v/>
      </c>
      <c r="AA118" s="17" t="str">
        <f t="shared" si="65"/>
        <v/>
      </c>
      <c r="AC118" s="17" t="str">
        <f t="shared" ref="AC118:AC119" si="75">IF(AD118=-1,IF(SUM(AD$117:AD$119)=-3,0,(0.7*P118)),AD118)</f>
        <v/>
      </c>
      <c r="AD118" s="17" t="str">
        <f t="shared" ref="AD118:AD119" si="76">IF(O118="","",IF(AND(P118="&lt;",O118&lt;=V118),-1,(IF(P118="&lt;",0.7*O118,O118))))</f>
        <v/>
      </c>
      <c r="AF118" s="17" t="str">
        <f t="shared" ref="AF118:AF119" si="77">IF(AG118=-1,IF(SUM(AG$117:AG$119)=-3,0,(0.7*Q118)),AG118)</f>
        <v/>
      </c>
      <c r="AG118" s="17" t="str">
        <f t="shared" ref="AG118:AG119" si="78">IF(Q118="","",IF(AND(R118="&lt;",Q118&lt;=V118),-1,(IF(R118="&lt;",0.7*Q118,Q118))))</f>
        <v/>
      </c>
      <c r="AI118" s="68">
        <v>0</v>
      </c>
      <c r="AJ118" s="68">
        <v>0</v>
      </c>
      <c r="AK118" s="68">
        <v>1</v>
      </c>
      <c r="AO118" s="4">
        <f t="shared" si="46"/>
        <v>3.3333333333333335</v>
      </c>
      <c r="AQ118" s="4">
        <f t="shared" si="47"/>
        <v>3.8461538461538458</v>
      </c>
      <c r="AS118" s="4">
        <f t="shared" si="48"/>
        <v>5</v>
      </c>
      <c r="AV118" s="4" t="str">
        <f t="shared" si="49"/>
        <v/>
      </c>
      <c r="AX118" s="4" t="str">
        <f t="shared" si="50"/>
        <v/>
      </c>
      <c r="AZ118" s="4" t="str">
        <f t="shared" si="51"/>
        <v/>
      </c>
    </row>
    <row r="119" spans="1:52" x14ac:dyDescent="0.2">
      <c r="A119" s="72" t="s">
        <v>921</v>
      </c>
      <c r="B119" s="4">
        <v>30</v>
      </c>
      <c r="C119" s="4" t="str">
        <f t="shared" si="0"/>
        <v>urn:immetingen:parameter:id:30</v>
      </c>
      <c r="D119" s="4" t="str">
        <f>IFERROR(IF(VLOOKUP($C119,'C'!$A$1:$N$1998,4,FALSE)=0,IF(VLOOKUP($C119,'C'!$A$1:$N$1998,7,FALSE)=0,VLOOKUP($C119,'C'!$A$1:$N$1998,10,FALSE),VLOOKUP($C119,'C'!$A$1:$N$1998,7,FALSE)),VLOOKUP($C119,'C'!$A$1:$N$1998,4,FALSE)),"")</f>
        <v/>
      </c>
      <c r="E119" s="4" t="str">
        <f>IFERROR(VLOOKUP($C119,'C'!$A$1:$N$1998,2,FALSE),"")</f>
        <v/>
      </c>
      <c r="F119" s="4" t="str">
        <f>IFERROR(IF(VLOOKUP($C119,'C'!$A$1:$N$1998,3,FALSE)=1,"&lt;",""),"")</f>
        <v/>
      </c>
      <c r="G119" s="4" t="str">
        <f>IFERROR(VLOOKUP($C119,'C'!$A$1:$N$1998,5,FALSE),"")</f>
        <v/>
      </c>
      <c r="H119" s="4" t="str">
        <f>IFERROR(IF(VLOOKUP($C119,'C'!$A$1:$N$1998,6,FALSE)=1,"&lt;",""),"")</f>
        <v/>
      </c>
      <c r="I119" s="4" t="str">
        <f>IFERROR(VLOOKUP($C119,'C'!$A$1:$N$1998,8,FALSE),"")</f>
        <v/>
      </c>
      <c r="M119" s="4" t="str">
        <f t="shared" si="37"/>
        <v/>
      </c>
      <c r="N119" s="4" t="str">
        <f t="shared" si="43"/>
        <v/>
      </c>
      <c r="O119" s="4" t="str">
        <f t="shared" si="57"/>
        <v/>
      </c>
      <c r="P119" s="4" t="str">
        <f t="shared" si="44"/>
        <v/>
      </c>
      <c r="Q119" s="4" t="str">
        <f t="shared" si="58"/>
        <v/>
      </c>
      <c r="V119" s="4">
        <f>IFERROR(IF(VLOOKUP(B119,E!$B$1:$AK$300,4,FALSE)=0,1000000,VLOOKUP(B119,E!$B$1:$AK$300,4,FALSE)),1000000)</f>
        <v>1000000</v>
      </c>
      <c r="Z119" s="17" t="str">
        <f t="shared" si="74"/>
        <v/>
      </c>
      <c r="AA119" s="17" t="str">
        <f t="shared" si="65"/>
        <v/>
      </c>
      <c r="AC119" s="17" t="str">
        <f t="shared" si="75"/>
        <v/>
      </c>
      <c r="AD119" s="17" t="str">
        <f t="shared" si="76"/>
        <v/>
      </c>
      <c r="AF119" s="17" t="str">
        <f t="shared" si="77"/>
        <v/>
      </c>
      <c r="AG119" s="17" t="str">
        <f t="shared" si="78"/>
        <v/>
      </c>
      <c r="AI119" s="68">
        <v>0</v>
      </c>
      <c r="AJ119" s="68">
        <v>0</v>
      </c>
      <c r="AK119" s="68">
        <v>1</v>
      </c>
      <c r="AO119" s="4">
        <f t="shared" si="46"/>
        <v>3.3333333333333335</v>
      </c>
      <c r="AQ119" s="4">
        <f t="shared" si="47"/>
        <v>3.8461538461538458</v>
      </c>
      <c r="AS119" s="4">
        <f t="shared" si="48"/>
        <v>5</v>
      </c>
      <c r="AV119" s="4" t="str">
        <f t="shared" si="49"/>
        <v/>
      </c>
      <c r="AX119" s="4" t="str">
        <f t="shared" si="50"/>
        <v/>
      </c>
      <c r="AZ119" s="4" t="str">
        <f t="shared" si="51"/>
        <v/>
      </c>
    </row>
    <row r="120" spans="1:52" x14ac:dyDescent="0.2">
      <c r="A120" s="72" t="s">
        <v>825</v>
      </c>
      <c r="B120" s="4">
        <v>1533</v>
      </c>
      <c r="C120" s="4" t="str">
        <f t="shared" si="0"/>
        <v>urn:immetingen:parameter:id:1533</v>
      </c>
      <c r="D120" s="17" t="str">
        <f>D118</f>
        <v/>
      </c>
      <c r="E120" s="17" t="str">
        <f>IFERROR(IF($D120=131,IF(AND(F117="&lt;",F118="&lt;",F119="&lt;"),SUM(E117:E119),AA120*1000),IF(AND(F117="&lt;",F118="&lt;",F119="&lt;"),SUM(E117:E119),AA120)),"")</f>
        <v/>
      </c>
      <c r="F120" s="17" t="str">
        <f>IFERROR(IF(AND(F117="&lt;",F118="&lt;",F119="&lt;"),"&lt;",""),"")</f>
        <v/>
      </c>
      <c r="G120" s="17" t="str">
        <f>IFERROR(IF($D120=131,IF(AND(H117="&lt;",H118="&lt;",H119="&lt;"),SUM(G117:G119),AD120*1000),IF(AND(H117="&lt;",H118="&lt;",H119="&lt;"),SUM(G117:G119),AD120)),"")</f>
        <v/>
      </c>
      <c r="H120" s="17" t="str">
        <f>IFERROR(IF(AND(H117="&lt;",H118="&lt;",H119="&lt;"),"&lt;",""),"")</f>
        <v/>
      </c>
      <c r="I120" s="17" t="str">
        <f>IFERROR(IF($D120=131,IF(AND(J117="&lt;",J118="&lt;",J119="&lt;"),SUM(I117:I119),AG120*1000),IF(AND(J117="&lt;",J118="&lt;",J119="&lt;"),SUM(I117:I119),AG120)),"")</f>
        <v/>
      </c>
      <c r="J120" s="17" t="str">
        <f>IFERROR(IF(AND(J117="&lt;",J118="&lt;",J119="&lt;"),"&lt;",""),"")</f>
        <v/>
      </c>
      <c r="M120" s="4" t="str">
        <f t="shared" si="37"/>
        <v/>
      </c>
      <c r="N120" s="4" t="str">
        <f t="shared" si="43"/>
        <v/>
      </c>
      <c r="O120" s="4" t="str">
        <f t="shared" si="57"/>
        <v/>
      </c>
      <c r="P120" s="4" t="str">
        <f t="shared" si="44"/>
        <v/>
      </c>
      <c r="Q120" s="4" t="str">
        <f t="shared" si="58"/>
        <v/>
      </c>
      <c r="R120" s="4" t="str">
        <f t="shared" si="45"/>
        <v/>
      </c>
      <c r="V120" s="4">
        <f>IFERROR(IF(VLOOKUP(B120,E!$B$1:$AK$300,4,FALSE)=0,1000000,VLOOKUP(B120,E!$B$1:$AK$300,4,FALSE)),1000000)</f>
        <v>3.0000000000000001E-3</v>
      </c>
      <c r="Z120" s="17">
        <f>SUM(Z117:Z119)</f>
        <v>0</v>
      </c>
      <c r="AA120" s="55" t="str">
        <f>IF(M117="","",IF(Z120=0,SUM(M117:M119),Z120))</f>
        <v/>
      </c>
      <c r="AC120" s="17">
        <f>SUM(AC117:AC119)</f>
        <v>0</v>
      </c>
      <c r="AD120" s="55" t="str">
        <f>IF(O117="","",IF(AC120=0,SUM(O117:O119),AC120))</f>
        <v/>
      </c>
      <c r="AF120" s="17">
        <f>SUM(AF117:AF119)</f>
        <v>0</v>
      </c>
      <c r="AG120" s="55" t="str">
        <f>IF(Q117="","",IF(AF120=0,SUM(Q117:Q119),AF120))</f>
        <v/>
      </c>
      <c r="AI120" s="68">
        <v>0</v>
      </c>
      <c r="AJ120" s="68">
        <v>0</v>
      </c>
      <c r="AK120" s="68">
        <v>1</v>
      </c>
      <c r="AO120" s="4">
        <f t="shared" si="46"/>
        <v>3.3333333333333335</v>
      </c>
      <c r="AQ120" s="4">
        <f t="shared" si="47"/>
        <v>3.8461538461538458</v>
      </c>
      <c r="AS120" s="4">
        <f t="shared" si="48"/>
        <v>5</v>
      </c>
      <c r="AV120" s="4" t="str">
        <f t="shared" si="49"/>
        <v/>
      </c>
      <c r="AX120" s="4" t="str">
        <f t="shared" si="50"/>
        <v/>
      </c>
      <c r="AZ120" s="4" t="str">
        <f t="shared" si="51"/>
        <v/>
      </c>
    </row>
    <row r="121" spans="1:52" x14ac:dyDescent="0.2">
      <c r="A121" s="72" t="s">
        <v>831</v>
      </c>
      <c r="B121" s="4">
        <v>1387</v>
      </c>
      <c r="C121" s="4" t="str">
        <f t="shared" si="0"/>
        <v>urn:immetingen:parameter:id:1387</v>
      </c>
      <c r="D121" s="4" t="str">
        <f>IFERROR(IF(VLOOKUP($C121,'C'!$A$1:$N$1998,4,FALSE)=0,IF(VLOOKUP($C121,'C'!$A$1:$N$1998,7,FALSE)=0,VLOOKUP($C121,'C'!$A$1:$N$1998,10,FALSE),VLOOKUP($C121,'C'!$A$1:$N$1998,7,FALSE)),VLOOKUP($C121,'C'!$A$1:$N$1998,4,FALSE)),"")</f>
        <v/>
      </c>
      <c r="E121" s="4" t="str">
        <f>IFERROR(VLOOKUP($C121,'C'!$A$1:$N$1998,2,FALSE),"")</f>
        <v/>
      </c>
      <c r="F121" s="4" t="str">
        <f>IFERROR(IF(VLOOKUP($C121,'C'!$A$1:$N$1998,3,FALSE)=1,"&lt;",""),"")</f>
        <v/>
      </c>
      <c r="G121" s="4" t="str">
        <f>IFERROR(VLOOKUP($C121,'C'!$A$1:$N$1998,5,FALSE),"")</f>
        <v/>
      </c>
      <c r="H121" s="4" t="str">
        <f>IFERROR(IF(VLOOKUP($C121,'C'!$A$1:$N$1998,6,FALSE)=1,"&lt;",""),"")</f>
        <v/>
      </c>
      <c r="I121" s="4" t="str">
        <f>IFERROR(VLOOKUP($C121,'C'!$A$1:$N$1998,8,FALSE),"")</f>
        <v/>
      </c>
      <c r="M121" s="4" t="str">
        <f t="shared" si="37"/>
        <v/>
      </c>
      <c r="N121" s="4" t="str">
        <f t="shared" si="43"/>
        <v/>
      </c>
      <c r="O121" s="4" t="str">
        <f t="shared" si="57"/>
        <v/>
      </c>
      <c r="P121" s="4" t="str">
        <f t="shared" si="44"/>
        <v/>
      </c>
      <c r="Q121" s="4" t="str">
        <f t="shared" si="58"/>
        <v/>
      </c>
      <c r="R121" s="4" t="str">
        <f t="shared" si="45"/>
        <v/>
      </c>
      <c r="V121" s="4">
        <f>IFERROR(IF(VLOOKUP(B121,E!$B$1:$AK$300,4,FALSE)=0,1000000,VLOOKUP(B121,E!$B$1:$AK$300,4,FALSE)),1000000)</f>
        <v>1E-3</v>
      </c>
      <c r="Z121" s="4" t="str">
        <f t="shared" ref="Z121:Z124" si="79">IF(M121="","",IF(AND(N121="&lt;",M121&lt;=$V121),-1,(IF(N121="&lt;",0.7*M121,M121))))</f>
        <v/>
      </c>
      <c r="AC121" s="4" t="str">
        <f t="shared" ref="AC121:AC122" si="80">IF(O121="","",IF(AND(P121="&lt;",O121&lt;=$V121),-1,(IF(P121="&lt;",0.7*O121,O121))))</f>
        <v/>
      </c>
      <c r="AF121" s="4" t="str">
        <f t="shared" ref="AF121:AF122" si="81">IF(Q121="","",IF(AND(R121="&lt;",Q121&lt;=$V121),-1,(IF(R121="&lt;",0.7*Q121,Q121))))</f>
        <v/>
      </c>
      <c r="AI121" s="68">
        <v>0</v>
      </c>
      <c r="AJ121" s="68">
        <v>0</v>
      </c>
      <c r="AK121" s="68">
        <v>1</v>
      </c>
      <c r="AO121" s="4">
        <f t="shared" si="46"/>
        <v>3.3333333333333335</v>
      </c>
      <c r="AQ121" s="4">
        <f t="shared" si="47"/>
        <v>3.8461538461538458</v>
      </c>
      <c r="AS121" s="4">
        <f t="shared" si="48"/>
        <v>5</v>
      </c>
      <c r="AV121" s="4" t="str">
        <f t="shared" si="49"/>
        <v/>
      </c>
      <c r="AX121" s="4" t="str">
        <f t="shared" si="50"/>
        <v/>
      </c>
      <c r="AZ121" s="4" t="str">
        <f t="shared" si="51"/>
        <v/>
      </c>
    </row>
    <row r="122" spans="1:52" x14ac:dyDescent="0.2">
      <c r="A122" s="72" t="s">
        <v>91</v>
      </c>
      <c r="B122" s="4">
        <v>861</v>
      </c>
      <c r="C122" s="4" t="str">
        <f t="shared" si="0"/>
        <v>urn:immetingen:parameter:id:861</v>
      </c>
      <c r="D122" s="4" t="str">
        <f>IFERROR(IF(VLOOKUP($C122,'C'!$A$1:$N$1998,4,FALSE)=0,IF(VLOOKUP($C122,'C'!$A$1:$N$1998,7,FALSE)=0,VLOOKUP($C122,'C'!$A$1:$N$1998,10,FALSE),VLOOKUP($C122,'C'!$A$1:$N$1998,7,FALSE)),VLOOKUP($C122,'C'!$A$1:$N$1998,4,FALSE)),"")</f>
        <v/>
      </c>
      <c r="E122" s="4" t="str">
        <f>IFERROR(VLOOKUP($C122,'C'!$A$1:$N$1998,2,FALSE),"")</f>
        <v/>
      </c>
      <c r="F122" s="4" t="str">
        <f>IFERROR(IF(VLOOKUP($C122,'C'!$A$1:$N$1998,3,FALSE)=1,"&lt;",""),"")</f>
        <v/>
      </c>
      <c r="G122" s="4" t="str">
        <f>IFERROR(VLOOKUP($C122,'C'!$A$1:$N$1998,5,FALSE),"")</f>
        <v/>
      </c>
      <c r="H122" s="4" t="str">
        <f>IFERROR(IF(VLOOKUP($C122,'C'!$A$1:$N$1998,6,FALSE)=1,"&lt;",""),"")</f>
        <v/>
      </c>
      <c r="I122" s="4" t="str">
        <f>IFERROR(VLOOKUP($C122,'C'!$A$1:$N$1998,8,FALSE),"")</f>
        <v/>
      </c>
      <c r="J122" s="4" t="str">
        <f>IFERROR(IF(VLOOKUP($C122,'C'!$A$1:$N$1998,9,FALSE)=1,"&lt;",""),"")</f>
        <v/>
      </c>
      <c r="M122" s="4" t="str">
        <f t="shared" si="37"/>
        <v/>
      </c>
      <c r="N122" s="4" t="str">
        <f t="shared" si="43"/>
        <v/>
      </c>
      <c r="O122" s="4" t="str">
        <f t="shared" si="57"/>
        <v/>
      </c>
      <c r="P122" s="4" t="str">
        <f t="shared" si="44"/>
        <v/>
      </c>
      <c r="Q122" s="4" t="str">
        <f t="shared" si="58"/>
        <v/>
      </c>
      <c r="R122" s="4" t="str">
        <f t="shared" si="45"/>
        <v/>
      </c>
      <c r="V122" s="4">
        <f>IFERROR(IF(VLOOKUP(B122,E!$B$1:$AK$300,4,FALSE)=0,1000000,VLOOKUP(B122,E!$B$1:$AK$300,4,FALSE)),1000000)</f>
        <v>1E-3</v>
      </c>
      <c r="Z122" s="4" t="str">
        <f t="shared" si="79"/>
        <v/>
      </c>
      <c r="AC122" s="4" t="str">
        <f t="shared" si="80"/>
        <v/>
      </c>
      <c r="AF122" s="4" t="str">
        <f t="shared" si="81"/>
        <v/>
      </c>
      <c r="AI122" s="68">
        <v>0</v>
      </c>
      <c r="AJ122" s="68">
        <v>0</v>
      </c>
      <c r="AK122" s="68">
        <v>1</v>
      </c>
      <c r="AO122" s="4">
        <f t="shared" si="46"/>
        <v>3.3333333333333335</v>
      </c>
      <c r="AQ122" s="4">
        <f t="shared" si="47"/>
        <v>3.8461538461538458</v>
      </c>
      <c r="AS122" s="4">
        <f t="shared" si="48"/>
        <v>5</v>
      </c>
      <c r="AV122" s="4" t="str">
        <f t="shared" si="49"/>
        <v/>
      </c>
      <c r="AX122" s="4" t="str">
        <f t="shared" si="50"/>
        <v/>
      </c>
      <c r="AZ122" s="4" t="str">
        <f t="shared" si="51"/>
        <v/>
      </c>
    </row>
    <row r="123" spans="1:52" x14ac:dyDescent="0.2">
      <c r="A123" s="72" t="s">
        <v>917</v>
      </c>
      <c r="B123" s="4">
        <v>4318</v>
      </c>
      <c r="C123" s="4" t="str">
        <f t="shared" si="0"/>
        <v>urn:immetingen:parameter:id:4318</v>
      </c>
      <c r="D123" s="160" t="str">
        <f>D118</f>
        <v/>
      </c>
      <c r="E123" s="17" t="str">
        <f>IFERROR(IF($D123=131,IF(AND(F108="&lt;",F112="&lt;",F116="&lt;",F120="&lt;",F121="&lt;",F122="&lt;"),SUM(E108,E112,E116,E120,E121,E122),AA123*1000),IF(AND(F108="&lt;",F112="&lt;",F116="&lt;",F120="&lt;",F121="&lt;",F122="&lt;"),SUM(E108,E112,E116,E120,E121,E122),AA123)),"")</f>
        <v/>
      </c>
      <c r="F123" s="17" t="str">
        <f>IFERROR(IF(AND(F108="&lt;",F112="&lt;",F116="&lt;",F120="&lt;",F121="&lt;",F122="&lt;"),"&lt;",""),"")</f>
        <v/>
      </c>
      <c r="G123" s="17" t="str">
        <f>IFERROR(IF($D123=131,IF(AND(H108="&lt;",H112="&lt;",H116="&lt;",H120="&lt;",H121="&lt;",H122="&lt;"),SUM(G108,G112,G116,G120,G121,G122),AD123*1000),IF(AND(H108="&lt;",H112="&lt;",H116="&lt;",H120="&lt;",H121="&lt;",H122="&lt;"),SUM(G108,G112,G116,G120,G121,G122),AD123)),"")</f>
        <v/>
      </c>
      <c r="H123" s="17" t="str">
        <f>IFERROR(IF(AND(H108="&lt;",H112="&lt;",H116="&lt;",H120="&lt;",H121="&lt;",H122="&lt;"),"&lt;",""),"")</f>
        <v/>
      </c>
      <c r="I123" s="17" t="str">
        <f>IFERROR(IF($D123=131,IF(AND(J108="&lt;",J112="&lt;",J116="&lt;",J120="&lt;",J121="&lt;",J122="&lt;"),SUM(I108,I112,I116,I120,I121,I122),AG123*1000),IF(AND(J108="&lt;",J112="&lt;",J116="&lt;",J120="&lt;",J121="&lt;",J122="&lt;"),SUM(I108,I112,I116,I120,I121,I122),AG123)),"")</f>
        <v/>
      </c>
      <c r="J123" s="17" t="str">
        <f>IFERROR(IF(AND(J108="&lt;",J112="&lt;",J116="&lt;",J120="&lt;",J121="&lt;",J122="&lt;"),"&lt;",""),"")</f>
        <v/>
      </c>
      <c r="M123" s="4" t="str">
        <f t="shared" si="37"/>
        <v/>
      </c>
      <c r="N123" s="4" t="str">
        <f t="shared" si="43"/>
        <v/>
      </c>
      <c r="O123" s="4" t="str">
        <f t="shared" si="57"/>
        <v/>
      </c>
      <c r="P123" s="4" t="str">
        <f t="shared" si="44"/>
        <v/>
      </c>
      <c r="Q123" s="4" t="str">
        <f t="shared" si="58"/>
        <v/>
      </c>
      <c r="R123" s="4" t="str">
        <f t="shared" si="45"/>
        <v/>
      </c>
      <c r="V123" s="4">
        <f>IFERROR(IF(VLOOKUP(B123,E!$B$1:$AK$300,4,FALSE)=0,1000000,VLOOKUP(B123,E!$B$1:$AK$300,4,FALSE)),1000000)</f>
        <v>1000000000</v>
      </c>
      <c r="Z123" s="17">
        <f>SUM(Z108,Z112,Z116,Z120,Z121,Z122)</f>
        <v>0</v>
      </c>
      <c r="AA123" s="55" t="str">
        <f>IF(M108="","",IF(Z123=0,SUM(M108,M112,M116,M120,M121,M122),Z123))</f>
        <v/>
      </c>
      <c r="AC123" s="17">
        <f>SUM(AC108,AC112,AC116,AC120,AC121,AC122)</f>
        <v>0</v>
      </c>
      <c r="AD123" s="55" t="str">
        <f>IF(O108="","",IF(AC123=0,SUM(O108,O112,O116,O120,O121,O122),AC123))</f>
        <v/>
      </c>
      <c r="AF123" s="17">
        <f>SUM(AF108,AF112,AF116,AF120,AF121,AF122)</f>
        <v>0</v>
      </c>
      <c r="AG123" s="55" t="str">
        <f>IF(Q108="","",IF(AF123=0,SUM(Q108,Q112,Q116,Q120,Q121,Q122),AF123))</f>
        <v/>
      </c>
      <c r="AI123" s="68">
        <v>0</v>
      </c>
      <c r="AJ123" s="68">
        <v>0</v>
      </c>
      <c r="AK123" s="68">
        <v>1</v>
      </c>
      <c r="AO123" s="4">
        <f t="shared" si="46"/>
        <v>3.3333333333333335</v>
      </c>
      <c r="AQ123" s="4">
        <f t="shared" si="47"/>
        <v>3.8461538461538458</v>
      </c>
      <c r="AS123" s="4">
        <f t="shared" si="48"/>
        <v>5</v>
      </c>
      <c r="AV123" s="4" t="str">
        <f t="shared" si="49"/>
        <v/>
      </c>
      <c r="AX123" s="4" t="str">
        <f t="shared" si="50"/>
        <v/>
      </c>
      <c r="AZ123" s="4" t="str">
        <f t="shared" si="51"/>
        <v/>
      </c>
    </row>
    <row r="124" spans="1:52" x14ac:dyDescent="0.2">
      <c r="A124" s="4" t="s">
        <v>638</v>
      </c>
      <c r="B124" s="4">
        <v>6930</v>
      </c>
      <c r="C124" s="62" t="str">
        <f t="shared" si="0"/>
        <v>urn:immetingen:parameter:id:6930</v>
      </c>
      <c r="D124" s="4" t="str">
        <f>IFERROR(IF(VLOOKUP($C124,'C'!$A$1:$N$1998,4,FALSE)=0,IF(VLOOKUP($C124,'C'!$A$1:$N$1998,7,FALSE)=0,VLOOKUP($C124,'C'!$A$1:$N$1998,10,FALSE),VLOOKUP($C124,'C'!$A$1:$N$1998,7,FALSE)),VLOOKUP($C124,'C'!$A$1:$N$1998,4,FALSE)),"")</f>
        <v/>
      </c>
      <c r="E124" s="62">
        <f>Invoer!D47</f>
        <v>0</v>
      </c>
      <c r="F124" s="62" t="str">
        <f>IF(Invoer!C47="&lt;","&lt;","")</f>
        <v/>
      </c>
      <c r="G124" s="62">
        <f>Invoer!F47</f>
        <v>0</v>
      </c>
      <c r="H124" s="62" t="str">
        <f>IF(Invoer!E47="&lt;","&lt;","")</f>
        <v/>
      </c>
      <c r="I124" s="62">
        <f>Invoer!H47</f>
        <v>0</v>
      </c>
      <c r="J124" s="62" t="str">
        <f>IF(Invoer!G47="&lt;","&lt;","")</f>
        <v/>
      </c>
      <c r="K124" s="62"/>
      <c r="L124" s="62"/>
      <c r="M124" s="4">
        <f t="shared" si="37"/>
        <v>0</v>
      </c>
      <c r="N124" s="4" t="str">
        <f t="shared" si="43"/>
        <v/>
      </c>
      <c r="O124" s="4">
        <f t="shared" si="57"/>
        <v>0</v>
      </c>
      <c r="P124" s="4" t="str">
        <f t="shared" si="44"/>
        <v/>
      </c>
      <c r="Q124" s="4">
        <f t="shared" si="58"/>
        <v>0</v>
      </c>
      <c r="R124" s="4" t="str">
        <f t="shared" si="45"/>
        <v/>
      </c>
      <c r="S124" s="62"/>
      <c r="T124" s="62"/>
      <c r="U124" s="62"/>
      <c r="V124" s="4">
        <f>IFERROR(IF(VLOOKUP(B124,E!$B$1:$AK$300,4,FALSE)=0,1000000,VLOOKUP(B124,E!$B$1:$AK$300,4,FALSE)),1000000)</f>
        <v>1000000</v>
      </c>
      <c r="W124" s="62"/>
      <c r="X124" s="62"/>
      <c r="Z124" s="4">
        <f t="shared" si="79"/>
        <v>0</v>
      </c>
      <c r="AC124" s="4">
        <f t="shared" ref="AC124" si="82">IF(O124="","",IF(AND(P124="&lt;",O124&lt;=$V124),-1,(IF(P124="&lt;",0.7*O124,O124))))</f>
        <v>0</v>
      </c>
      <c r="AF124" s="4">
        <f t="shared" ref="AF124" si="83">IF(Q124="","",IF(AND(R124="&lt;",Q124&lt;=$V124),-1,(IF(R124="&lt;",0.7*Q124,Q124))))</f>
        <v>0</v>
      </c>
      <c r="AI124" s="68">
        <v>0</v>
      </c>
      <c r="AJ124" s="68">
        <v>0</v>
      </c>
      <c r="AK124" s="68">
        <v>1</v>
      </c>
      <c r="AO124" s="4">
        <f t="shared" si="46"/>
        <v>3.3333333333333335</v>
      </c>
      <c r="AQ124" s="4">
        <f t="shared" si="47"/>
        <v>3.8461538461538458</v>
      </c>
      <c r="AS124" s="4">
        <f t="shared" si="48"/>
        <v>5</v>
      </c>
      <c r="AV124" s="4">
        <f t="shared" si="49"/>
        <v>0</v>
      </c>
      <c r="AX124" s="4">
        <f t="shared" si="50"/>
        <v>0</v>
      </c>
      <c r="AZ124" s="4">
        <f t="shared" si="51"/>
        <v>0</v>
      </c>
    </row>
    <row r="125" spans="1:52" x14ac:dyDescent="0.2">
      <c r="A125" s="4" t="s">
        <v>930</v>
      </c>
      <c r="B125" s="4">
        <v>83</v>
      </c>
      <c r="C125" s="4" t="str">
        <f t="shared" si="0"/>
        <v>urn:immetingen:parameter:id:83</v>
      </c>
      <c r="D125" s="4" t="str">
        <f>IFERROR(IF(VLOOKUP($C125,'C'!$A$1:$N$1998,4,FALSE)=0,IF(VLOOKUP($C125,'C'!$A$1:$N$1998,7,FALSE)=0,VLOOKUP($C125,'C'!$A$1:$N$1998,10,FALSE),VLOOKUP($C125,'C'!$A$1:$N$1998,7,FALSE)),VLOOKUP($C125,'C'!$A$1:$N$1998,4,FALSE)),"")</f>
        <v/>
      </c>
      <c r="E125" s="4" t="str">
        <f>IFERROR(VLOOKUP($C125,'C'!$A$1:$N$1998,2,FALSE),"")</f>
        <v/>
      </c>
      <c r="F125" s="4" t="str">
        <f>IFERROR(IF(VLOOKUP($C125,'C'!$A$1:$N$1998,3,FALSE)=1,"&lt;",""),"")</f>
        <v/>
      </c>
      <c r="G125" s="4" t="str">
        <f>IFERROR(VLOOKUP($C125,'C'!$A$1:$N$1998,2,FALSE),"")</f>
        <v/>
      </c>
      <c r="H125" s="4" t="str">
        <f>IFERROR(IF(VLOOKUP($C125,'C'!$A$1:$N$1998,3,FALSE)=1,"&lt;",""),"")</f>
        <v/>
      </c>
      <c r="I125" s="4" t="str">
        <f>IFERROR(VLOOKUP($C125,'C'!$A$1:$N$1998,2,FALSE),"")</f>
        <v/>
      </c>
      <c r="J125" s="4" t="str">
        <f>IFERROR(IF(VLOOKUP($C125,'C'!$A$1:$N$1998,3,FALSE)=1,"&lt;",""),"")</f>
        <v/>
      </c>
      <c r="K125" s="62"/>
      <c r="L125" s="62"/>
      <c r="M125" s="4" t="str">
        <f t="shared" si="37"/>
        <v/>
      </c>
      <c r="N125" s="4" t="str">
        <f t="shared" si="43"/>
        <v/>
      </c>
      <c r="O125" s="4" t="str">
        <f t="shared" si="37"/>
        <v/>
      </c>
      <c r="P125" s="4" t="str">
        <f t="shared" si="44"/>
        <v/>
      </c>
      <c r="Q125" s="4" t="str">
        <f t="shared" si="37"/>
        <v/>
      </c>
      <c r="R125" s="4" t="str">
        <f t="shared" si="45"/>
        <v/>
      </c>
      <c r="S125" s="62"/>
      <c r="T125" s="62"/>
      <c r="U125" s="62"/>
      <c r="V125" s="4">
        <f>IFERROR(IF(VLOOKUP(B125,E!$B$1:$AK$300,4,FALSE)=0,1000000,VLOOKUP(B125,E!$B$1:$AK$300,4,FALSE)),1000000)</f>
        <v>1000000</v>
      </c>
      <c r="W125" s="62"/>
      <c r="X125" s="62"/>
      <c r="Z125" s="17" t="str">
        <f>IF(AA125=-1,IF(SUM(AA$125:AA$130)=-6,0,(0.7*M125)),AA125)</f>
        <v/>
      </c>
      <c r="AA125" s="17" t="str">
        <f>IF(M125="","",IF(AND(N125="&lt;",M125&lt;=V125),-1,(IF(N125="&lt;",0.7*M125,M125))))</f>
        <v/>
      </c>
      <c r="AC125" s="17" t="str">
        <f>IF(AD125=-1,IF(SUM(AD$125:AD$130)=-6,0,(0.7*O125)),AD125)</f>
        <v/>
      </c>
      <c r="AD125" s="17" t="str">
        <f>IF(O125="","",IF(AND(P125="&lt;",O125&lt;=V125),-1,(IF(P125="&lt;",0.7*O125,O125))))</f>
        <v/>
      </c>
      <c r="AF125" s="17" t="str">
        <f>IF(AG125=-1,IF(SUM(AG$125:AG$130)=-6,0,(0.7*Q125)),AG125)</f>
        <v/>
      </c>
      <c r="AG125" s="17" t="str">
        <f>IF(Q125="","",IF(AND(R125="&lt;",Q125&lt;=V125),-1,(IF(R125="&lt;",0.7*Q125,Q125))))</f>
        <v/>
      </c>
      <c r="AI125" s="68">
        <v>0</v>
      </c>
      <c r="AJ125" s="68">
        <v>0</v>
      </c>
      <c r="AK125" s="68">
        <v>1</v>
      </c>
      <c r="AO125" s="4">
        <f t="shared" si="46"/>
        <v>3.3333333333333335</v>
      </c>
      <c r="AQ125" s="4">
        <f t="shared" si="47"/>
        <v>3.8461538461538458</v>
      </c>
      <c r="AS125" s="4">
        <f t="shared" si="48"/>
        <v>5</v>
      </c>
      <c r="AV125" s="4" t="str">
        <f t="shared" si="49"/>
        <v/>
      </c>
      <c r="AX125" s="4" t="str">
        <f t="shared" si="50"/>
        <v/>
      </c>
      <c r="AZ125" s="4" t="str">
        <f t="shared" si="51"/>
        <v/>
      </c>
    </row>
    <row r="126" spans="1:52" x14ac:dyDescent="0.2">
      <c r="A126" s="4" t="s">
        <v>931</v>
      </c>
      <c r="B126" s="4">
        <v>86</v>
      </c>
      <c r="C126" s="4" t="str">
        <f t="shared" si="0"/>
        <v>urn:immetingen:parameter:id:86</v>
      </c>
      <c r="D126" s="4" t="str">
        <f>IFERROR(IF(VLOOKUP($C126,'C'!$A$1:$N$1998,4,FALSE)=0,IF(VLOOKUP($C126,'C'!$A$1:$N$1998,7,FALSE)=0,VLOOKUP($C126,'C'!$A$1:$N$1998,10,FALSE),VLOOKUP($C126,'C'!$A$1:$N$1998,7,FALSE)),VLOOKUP($C126,'C'!$A$1:$N$1998,4,FALSE)),"")</f>
        <v/>
      </c>
      <c r="E126" s="4" t="str">
        <f>IFERROR(VLOOKUP($C126,'C'!$A$1:$N$1998,2,FALSE),"")</f>
        <v/>
      </c>
      <c r="F126" s="4" t="str">
        <f>IFERROR(IF(VLOOKUP($C126,'C'!$A$1:$N$1998,3,FALSE)=1,"&lt;",""),"")</f>
        <v/>
      </c>
      <c r="G126" s="4" t="str">
        <f>IFERROR(VLOOKUP($C126,'C'!$A$1:$N$1998,2,FALSE),"")</f>
        <v/>
      </c>
      <c r="H126" s="4" t="str">
        <f>IFERROR(IF(VLOOKUP($C126,'C'!$A$1:$N$1998,3,FALSE)=1,"&lt;",""),"")</f>
        <v/>
      </c>
      <c r="I126" s="4" t="str">
        <f>IFERROR(VLOOKUP($C126,'C'!$A$1:$N$1998,2,FALSE),"")</f>
        <v/>
      </c>
      <c r="J126" s="4" t="str">
        <f>IFERROR(IF(VLOOKUP($C126,'C'!$A$1:$N$1998,3,FALSE)=1,"&lt;",""),"")</f>
        <v/>
      </c>
      <c r="K126" s="62"/>
      <c r="L126" s="62"/>
      <c r="M126" s="4" t="str">
        <f t="shared" si="37"/>
        <v/>
      </c>
      <c r="N126" s="4" t="str">
        <f t="shared" si="43"/>
        <v/>
      </c>
      <c r="O126" s="4" t="str">
        <f t="shared" si="37"/>
        <v/>
      </c>
      <c r="P126" s="4" t="str">
        <f t="shared" si="44"/>
        <v/>
      </c>
      <c r="Q126" s="4" t="str">
        <f t="shared" si="37"/>
        <v/>
      </c>
      <c r="R126" s="4" t="str">
        <f t="shared" si="45"/>
        <v/>
      </c>
      <c r="S126" s="62"/>
      <c r="T126" s="62"/>
      <c r="U126" s="62"/>
      <c r="V126" s="4">
        <f>IFERROR(IF(VLOOKUP(B126,E!$B$1:$AK$300,4,FALSE)=0,1000000,VLOOKUP(B126,E!$B$1:$AK$300,4,FALSE)),1000000)</f>
        <v>1000000</v>
      </c>
      <c r="W126" s="62"/>
      <c r="X126" s="62"/>
      <c r="Z126" s="17" t="str">
        <f t="shared" ref="Z126:Z130" si="84">IF(AA126=-1,IF(SUM(AA$125:AA$130)=-6,0,(0.7*M126)),AA126)</f>
        <v/>
      </c>
      <c r="AA126" s="17" t="str">
        <f t="shared" ref="AA126:AA130" si="85">IF(M126="","",IF(AND(N126="&lt;",M126&lt;=V126),-1,(IF(N126="&lt;",0.7*M126,M126))))</f>
        <v/>
      </c>
      <c r="AC126" s="17" t="str">
        <f t="shared" ref="AC126:AC130" si="86">IF(AD126=-1,IF(SUM(AD$125:AD$130)=-6,0,(0.7*O126)),AD126)</f>
        <v/>
      </c>
      <c r="AD126" s="17" t="str">
        <f t="shared" ref="AD126:AD130" si="87">IF(O126="","",IF(AND(P126="&lt;",O126&lt;=V126),-1,(IF(P126="&lt;",0.7*O126,O126))))</f>
        <v/>
      </c>
      <c r="AF126" s="17" t="str">
        <f t="shared" ref="AF126:AF130" si="88">IF(AG126=-1,IF(SUM(AG$125:AG$130)=-6,0,(0.7*Q126)),AG126)</f>
        <v/>
      </c>
      <c r="AG126" s="17" t="str">
        <f t="shared" ref="AG126:AG130" si="89">IF(Q126="","",IF(AND(R126="&lt;",Q126&lt;=V126),-1,(IF(R126="&lt;",0.7*Q126,Q126))))</f>
        <v/>
      </c>
      <c r="AI126" s="68">
        <v>0</v>
      </c>
      <c r="AJ126" s="68">
        <v>0</v>
      </c>
      <c r="AK126" s="68">
        <v>1</v>
      </c>
      <c r="AO126" s="4">
        <f t="shared" si="46"/>
        <v>3.3333333333333335</v>
      </c>
      <c r="AQ126" s="4">
        <f t="shared" si="47"/>
        <v>3.8461538461538458</v>
      </c>
      <c r="AS126" s="4">
        <f t="shared" si="48"/>
        <v>5</v>
      </c>
      <c r="AV126" s="4" t="str">
        <f t="shared" si="49"/>
        <v/>
      </c>
      <c r="AX126" s="4" t="str">
        <f t="shared" si="50"/>
        <v/>
      </c>
      <c r="AZ126" s="4" t="str">
        <f t="shared" si="51"/>
        <v/>
      </c>
    </row>
    <row r="127" spans="1:52" x14ac:dyDescent="0.2">
      <c r="A127" s="4" t="s">
        <v>932</v>
      </c>
      <c r="B127" s="4">
        <v>89</v>
      </c>
      <c r="C127" s="4" t="str">
        <f t="shared" si="0"/>
        <v>urn:immetingen:parameter:id:89</v>
      </c>
      <c r="D127" s="4" t="str">
        <f>IFERROR(IF(VLOOKUP($C127,'C'!$A$1:$N$1998,4,FALSE)=0,IF(VLOOKUP($C127,'C'!$A$1:$N$1998,7,FALSE)=0,VLOOKUP($C127,'C'!$A$1:$N$1998,10,FALSE),VLOOKUP($C127,'C'!$A$1:$N$1998,7,FALSE)),VLOOKUP($C127,'C'!$A$1:$N$1998,4,FALSE)),"")</f>
        <v/>
      </c>
      <c r="E127" s="4" t="str">
        <f>IFERROR(VLOOKUP($C127,'C'!$A$1:$N$1998,2,FALSE),"")</f>
        <v/>
      </c>
      <c r="F127" s="4" t="str">
        <f>IFERROR(IF(VLOOKUP($C127,'C'!$A$1:$N$1998,3,FALSE)=1,"&lt;",""),"")</f>
        <v/>
      </c>
      <c r="G127" s="4" t="str">
        <f>IFERROR(VLOOKUP($C127,'C'!$A$1:$N$1998,2,FALSE),"")</f>
        <v/>
      </c>
      <c r="H127" s="4" t="str">
        <f>IFERROR(IF(VLOOKUP($C127,'C'!$A$1:$N$1998,3,FALSE)=1,"&lt;",""),"")</f>
        <v/>
      </c>
      <c r="I127" s="4" t="str">
        <f>IFERROR(VLOOKUP($C127,'C'!$A$1:$N$1998,2,FALSE),"")</f>
        <v/>
      </c>
      <c r="J127" s="4" t="str">
        <f>IFERROR(IF(VLOOKUP($C127,'C'!$A$1:$N$1998,3,FALSE)=1,"&lt;",""),"")</f>
        <v/>
      </c>
      <c r="K127" s="62"/>
      <c r="L127" s="62"/>
      <c r="M127" s="4" t="str">
        <f t="shared" si="37"/>
        <v/>
      </c>
      <c r="N127" s="4" t="str">
        <f t="shared" si="43"/>
        <v/>
      </c>
      <c r="O127" s="4" t="str">
        <f t="shared" si="37"/>
        <v/>
      </c>
      <c r="P127" s="4" t="str">
        <f t="shared" si="44"/>
        <v/>
      </c>
      <c r="Q127" s="4" t="str">
        <f t="shared" si="37"/>
        <v/>
      </c>
      <c r="R127" s="4" t="str">
        <f t="shared" si="45"/>
        <v/>
      </c>
      <c r="S127" s="62"/>
      <c r="T127" s="62"/>
      <c r="U127" s="62"/>
      <c r="V127" s="4">
        <f>IFERROR(IF(VLOOKUP(B127,E!$B$1:$AK$300,4,FALSE)=0,1000000,VLOOKUP(B127,E!$B$1:$AK$300,4,FALSE)),1000000)</f>
        <v>1000000</v>
      </c>
      <c r="W127" s="62"/>
      <c r="X127" s="62"/>
      <c r="Z127" s="17" t="str">
        <f t="shared" si="84"/>
        <v/>
      </c>
      <c r="AA127" s="17" t="str">
        <f t="shared" si="85"/>
        <v/>
      </c>
      <c r="AC127" s="17" t="str">
        <f t="shared" si="86"/>
        <v/>
      </c>
      <c r="AD127" s="17" t="str">
        <f t="shared" si="87"/>
        <v/>
      </c>
      <c r="AF127" s="17" t="str">
        <f t="shared" si="88"/>
        <v/>
      </c>
      <c r="AG127" s="17" t="str">
        <f t="shared" si="89"/>
        <v/>
      </c>
      <c r="AI127" s="68">
        <v>0</v>
      </c>
      <c r="AJ127" s="68">
        <v>0</v>
      </c>
      <c r="AK127" s="68">
        <v>1</v>
      </c>
      <c r="AO127" s="4">
        <f t="shared" si="46"/>
        <v>3.3333333333333335</v>
      </c>
      <c r="AQ127" s="4">
        <f t="shared" si="47"/>
        <v>3.8461538461538458</v>
      </c>
      <c r="AS127" s="4">
        <f t="shared" si="48"/>
        <v>5</v>
      </c>
      <c r="AV127" s="4" t="str">
        <f t="shared" si="49"/>
        <v/>
      </c>
      <c r="AX127" s="4" t="str">
        <f t="shared" si="50"/>
        <v/>
      </c>
      <c r="AZ127" s="4" t="str">
        <f t="shared" si="51"/>
        <v/>
      </c>
    </row>
    <row r="128" spans="1:52" x14ac:dyDescent="0.2">
      <c r="A128" s="4" t="s">
        <v>639</v>
      </c>
      <c r="B128" s="4">
        <v>101</v>
      </c>
      <c r="C128" s="4" t="str">
        <f t="shared" si="0"/>
        <v>urn:immetingen:parameter:id:101</v>
      </c>
      <c r="D128" s="4" t="str">
        <f>IFERROR(IF(VLOOKUP($C128,'C'!$A$1:$N$1998,4,FALSE)=0,IF(VLOOKUP($C128,'C'!$A$1:$N$1998,7,FALSE)=0,VLOOKUP($C128,'C'!$A$1:$N$1998,10,FALSE),VLOOKUP($C128,'C'!$A$1:$N$1998,7,FALSE)),VLOOKUP($C128,'C'!$A$1:$N$1998,4,FALSE)),"")</f>
        <v/>
      </c>
      <c r="E128" s="4" t="str">
        <f>IFERROR(VLOOKUP($C128,'C'!$A$1:$N$1998,2,FALSE),"")</f>
        <v/>
      </c>
      <c r="F128" s="4" t="str">
        <f>IFERROR(IF(VLOOKUP($C128,'C'!$A$1:$N$1998,3,FALSE)=1,"&lt;",""),"")</f>
        <v/>
      </c>
      <c r="G128" s="4" t="str">
        <f>IFERROR(VLOOKUP($C128,'C'!$A$1:$N$1998,2,FALSE),"")</f>
        <v/>
      </c>
      <c r="H128" s="4" t="str">
        <f>IFERROR(IF(VLOOKUP($C128,'C'!$A$1:$N$1998,3,FALSE)=1,"&lt;",""),"")</f>
        <v/>
      </c>
      <c r="I128" s="4" t="str">
        <f>IFERROR(VLOOKUP($C128,'C'!$A$1:$N$1998,2,FALSE),"")</f>
        <v/>
      </c>
      <c r="J128" s="4" t="str">
        <f>IFERROR(IF(VLOOKUP($C128,'C'!$A$1:$N$1998,3,FALSE)=1,"&lt;",""),"")</f>
        <v/>
      </c>
      <c r="M128" s="4" t="str">
        <f t="shared" si="37"/>
        <v/>
      </c>
      <c r="N128" s="4" t="str">
        <f t="shared" si="43"/>
        <v/>
      </c>
      <c r="O128" s="4" t="str">
        <f t="shared" si="37"/>
        <v/>
      </c>
      <c r="P128" s="4" t="str">
        <f t="shared" si="44"/>
        <v/>
      </c>
      <c r="Q128" s="4" t="str">
        <f t="shared" si="37"/>
        <v/>
      </c>
      <c r="R128" s="4" t="str">
        <f t="shared" si="45"/>
        <v/>
      </c>
      <c r="V128" s="4">
        <f>IFERROR(IF(VLOOKUP(B128,E!$B$1:$AK$300,4,FALSE)=0,1000000,VLOOKUP(B128,E!$B$1:$AK$300,4,FALSE)),1000000)</f>
        <v>1000000</v>
      </c>
      <c r="Z128" s="17" t="str">
        <f t="shared" si="84"/>
        <v/>
      </c>
      <c r="AA128" s="17" t="str">
        <f t="shared" si="85"/>
        <v/>
      </c>
      <c r="AC128" s="17" t="str">
        <f t="shared" si="86"/>
        <v/>
      </c>
      <c r="AD128" s="17" t="str">
        <f t="shared" si="87"/>
        <v/>
      </c>
      <c r="AF128" s="17" t="str">
        <f t="shared" si="88"/>
        <v/>
      </c>
      <c r="AG128" s="17" t="str">
        <f t="shared" si="89"/>
        <v/>
      </c>
      <c r="AI128" s="68">
        <v>0</v>
      </c>
      <c r="AJ128" s="68">
        <v>0</v>
      </c>
      <c r="AK128" s="68">
        <v>1</v>
      </c>
      <c r="AO128" s="4">
        <f t="shared" si="46"/>
        <v>3.3333333333333335</v>
      </c>
      <c r="AQ128" s="4">
        <f t="shared" si="47"/>
        <v>3.8461538461538458</v>
      </c>
      <c r="AS128" s="4">
        <f t="shared" si="48"/>
        <v>5</v>
      </c>
      <c r="AV128" s="4" t="str">
        <f t="shared" si="49"/>
        <v/>
      </c>
      <c r="AX128" s="4" t="str">
        <f t="shared" si="50"/>
        <v/>
      </c>
      <c r="AZ128" s="4" t="str">
        <f t="shared" si="51"/>
        <v/>
      </c>
    </row>
    <row r="129" spans="1:52" x14ac:dyDescent="0.2">
      <c r="A129" s="4" t="s">
        <v>934</v>
      </c>
      <c r="B129" s="4">
        <v>106</v>
      </c>
      <c r="C129" s="4" t="str">
        <f t="shared" si="0"/>
        <v>urn:immetingen:parameter:id:106</v>
      </c>
      <c r="D129" s="4" t="str">
        <f>IFERROR(IF(VLOOKUP($C129,'C'!$A$1:$N$1998,4,FALSE)=0,IF(VLOOKUP($C129,'C'!$A$1:$N$1998,7,FALSE)=0,VLOOKUP($C129,'C'!$A$1:$N$1998,10,FALSE),VLOOKUP($C129,'C'!$A$1:$N$1998,7,FALSE)),VLOOKUP($C129,'C'!$A$1:$N$1998,4,FALSE)),"")</f>
        <v/>
      </c>
      <c r="E129" s="4" t="str">
        <f>IFERROR(VLOOKUP($C129,'C'!$A$1:$N$1998,2,FALSE),"")</f>
        <v/>
      </c>
      <c r="F129" s="4" t="str">
        <f>IFERROR(IF(VLOOKUP($C129,'C'!$A$1:$N$1998,3,FALSE)=1,"&lt;",""),"")</f>
        <v/>
      </c>
      <c r="G129" s="4" t="str">
        <f>IFERROR(VLOOKUP($C129,'C'!$A$1:$N$1998,2,FALSE),"")</f>
        <v/>
      </c>
      <c r="H129" s="4" t="str">
        <f>IFERROR(IF(VLOOKUP($C129,'C'!$A$1:$N$1998,3,FALSE)=1,"&lt;",""),"")</f>
        <v/>
      </c>
      <c r="I129" s="4" t="str">
        <f>IFERROR(VLOOKUP($C129,'C'!$A$1:$N$1998,2,FALSE),"")</f>
        <v/>
      </c>
      <c r="J129" s="4" t="str">
        <f>IFERROR(IF(VLOOKUP($C129,'C'!$A$1:$N$1998,3,FALSE)=1,"&lt;",""),"")</f>
        <v/>
      </c>
      <c r="M129" s="4" t="str">
        <f t="shared" si="37"/>
        <v/>
      </c>
      <c r="N129" s="4" t="str">
        <f t="shared" si="43"/>
        <v/>
      </c>
      <c r="O129" s="4" t="str">
        <f t="shared" si="37"/>
        <v/>
      </c>
      <c r="P129" s="4" t="str">
        <f t="shared" si="44"/>
        <v/>
      </c>
      <c r="Q129" s="4" t="str">
        <f t="shared" si="37"/>
        <v/>
      </c>
      <c r="R129" s="4" t="str">
        <f t="shared" si="45"/>
        <v/>
      </c>
      <c r="V129" s="4">
        <f>IFERROR(IF(VLOOKUP(B129,E!$B$1:$AK$300,4,FALSE)=0,1000000,VLOOKUP(B129,E!$B$1:$AK$300,4,FALSE)),1000000)</f>
        <v>1000000</v>
      </c>
      <c r="Z129" s="17" t="str">
        <f t="shared" si="84"/>
        <v/>
      </c>
      <c r="AA129" s="17" t="str">
        <f t="shared" si="85"/>
        <v/>
      </c>
      <c r="AC129" s="17" t="str">
        <f t="shared" si="86"/>
        <v/>
      </c>
      <c r="AD129" s="17" t="str">
        <f t="shared" si="87"/>
        <v/>
      </c>
      <c r="AF129" s="17" t="str">
        <f t="shared" si="88"/>
        <v/>
      </c>
      <c r="AG129" s="17" t="str">
        <f t="shared" si="89"/>
        <v/>
      </c>
      <c r="AI129" s="68">
        <v>0</v>
      </c>
      <c r="AJ129" s="68">
        <v>0</v>
      </c>
      <c r="AK129" s="68">
        <v>1</v>
      </c>
      <c r="AO129" s="4">
        <f t="shared" si="46"/>
        <v>3.3333333333333335</v>
      </c>
      <c r="AQ129" s="4">
        <f t="shared" si="47"/>
        <v>3.8461538461538458</v>
      </c>
      <c r="AS129" s="4">
        <f t="shared" si="48"/>
        <v>5</v>
      </c>
      <c r="AV129" s="4" t="str">
        <f t="shared" si="49"/>
        <v/>
      </c>
      <c r="AX129" s="4" t="str">
        <f t="shared" si="50"/>
        <v/>
      </c>
      <c r="AZ129" s="4" t="str">
        <f t="shared" si="51"/>
        <v/>
      </c>
    </row>
    <row r="130" spans="1:52" x14ac:dyDescent="0.2">
      <c r="A130" s="4" t="s">
        <v>933</v>
      </c>
      <c r="B130" s="4">
        <v>177</v>
      </c>
      <c r="C130" s="4" t="str">
        <f t="shared" si="0"/>
        <v>urn:immetingen:parameter:id:177</v>
      </c>
      <c r="D130" s="4" t="str">
        <f>IFERROR(IF(VLOOKUP($C130,'C'!$A$1:$N$1998,4,FALSE)=0,IF(VLOOKUP($C130,'C'!$A$1:$N$1998,7,FALSE)=0,VLOOKUP($C130,'C'!$A$1:$N$1998,10,FALSE),VLOOKUP($C130,'C'!$A$1:$N$1998,7,FALSE)),VLOOKUP($C130,'C'!$A$1:$N$1998,4,FALSE)),"")</f>
        <v/>
      </c>
      <c r="E130" s="4" t="str">
        <f>IFERROR(VLOOKUP($C130,'C'!$A$1:$N$1998,2,FALSE),"")</f>
        <v/>
      </c>
      <c r="F130" s="4" t="str">
        <f>IFERROR(IF(VLOOKUP($C130,'C'!$A$1:$N$1998,3,FALSE)=1,"&lt;",""),"")</f>
        <v/>
      </c>
      <c r="G130" s="4" t="str">
        <f>IFERROR(VLOOKUP($C130,'C'!$A$1:$N$1998,2,FALSE),"")</f>
        <v/>
      </c>
      <c r="H130" s="4" t="str">
        <f>IFERROR(IF(VLOOKUP($C130,'C'!$A$1:$N$1998,3,FALSE)=1,"&lt;",""),"")</f>
        <v/>
      </c>
      <c r="I130" s="4" t="str">
        <f>IFERROR(VLOOKUP($C130,'C'!$A$1:$N$1998,2,FALSE),"")</f>
        <v/>
      </c>
      <c r="J130" s="4" t="str">
        <f>IFERROR(IF(VLOOKUP($C130,'C'!$A$1:$N$1998,3,FALSE)=1,"&lt;",""),"")</f>
        <v/>
      </c>
      <c r="M130" s="4" t="str">
        <f t="shared" si="37"/>
        <v/>
      </c>
      <c r="N130" s="4" t="str">
        <f t="shared" si="43"/>
        <v/>
      </c>
      <c r="O130" s="4" t="str">
        <f t="shared" si="37"/>
        <v/>
      </c>
      <c r="P130" s="4" t="str">
        <f t="shared" si="44"/>
        <v/>
      </c>
      <c r="Q130" s="4" t="str">
        <f t="shared" si="37"/>
        <v/>
      </c>
      <c r="R130" s="4" t="str">
        <f t="shared" si="45"/>
        <v/>
      </c>
      <c r="V130" s="4">
        <f>IFERROR(IF(VLOOKUP(B130,E!$B$1:$AK$300,4,FALSE)=0,1000000,VLOOKUP(B130,E!$B$1:$AK$300,4,FALSE)),1000000)</f>
        <v>1000000</v>
      </c>
      <c r="Z130" s="17" t="str">
        <f t="shared" si="84"/>
        <v/>
      </c>
      <c r="AA130" s="17" t="str">
        <f t="shared" si="85"/>
        <v/>
      </c>
      <c r="AC130" s="17" t="str">
        <f t="shared" si="86"/>
        <v/>
      </c>
      <c r="AD130" s="17" t="str">
        <f t="shared" si="87"/>
        <v/>
      </c>
      <c r="AF130" s="17" t="str">
        <f t="shared" si="88"/>
        <v/>
      </c>
      <c r="AG130" s="17" t="str">
        <f t="shared" si="89"/>
        <v/>
      </c>
      <c r="AI130" s="68">
        <v>0</v>
      </c>
      <c r="AJ130" s="68">
        <v>0</v>
      </c>
      <c r="AK130" s="68">
        <v>1</v>
      </c>
      <c r="AO130" s="4">
        <f t="shared" si="46"/>
        <v>3.3333333333333335</v>
      </c>
      <c r="AQ130" s="4">
        <f t="shared" si="47"/>
        <v>3.8461538461538458</v>
      </c>
      <c r="AS130" s="4">
        <f t="shared" si="48"/>
        <v>5</v>
      </c>
      <c r="AV130" s="4" t="str">
        <f t="shared" si="49"/>
        <v/>
      </c>
      <c r="AX130" s="4" t="str">
        <f t="shared" si="50"/>
        <v/>
      </c>
      <c r="AZ130" s="4" t="str">
        <f t="shared" si="51"/>
        <v/>
      </c>
    </row>
    <row r="131" spans="1:52" x14ac:dyDescent="0.2">
      <c r="A131" s="72" t="s">
        <v>827</v>
      </c>
      <c r="B131" s="4">
        <v>1600</v>
      </c>
      <c r="C131" s="4" t="str">
        <f t="shared" si="0"/>
        <v>urn:immetingen:parameter:id:1600</v>
      </c>
      <c r="D131" s="17" t="str">
        <f>D127</f>
        <v/>
      </c>
      <c r="E131" s="17" t="str">
        <f>IFERROR(IF($D131=131,IF(AND(F125="&lt;",F126="&lt;",F127="&lt;",F128="&lt;",F129="&lt;",F130="&lt;"),SUM(E125:E130),AA131*1000),IF(AND(F125="&lt;",F126="&lt;",F127="&lt;",F128="&lt;",F129="&lt;",F130="&lt;"),SUM(E125:E130),AA131)),"")</f>
        <v/>
      </c>
      <c r="F131" s="17" t="str">
        <f>IFERROR(IF(AND(F125="&lt;",F126="&lt;",F127="&lt;",F128="&lt;",F129="&lt;",F130="&lt;"),"&lt;",""),"")</f>
        <v/>
      </c>
      <c r="G131" s="17" t="str">
        <f>IFERROR(IF($D131=131,IF(AND(H125="&lt;",H126="&lt;",H127="&lt;",H128="&lt;",H129="&lt;",H130="&lt;"),SUM(G125:G130),AD131*1000),IF(AND(H125="&lt;",H126="&lt;",H127="&lt;",H128="&lt;",H129="&lt;",H130="&lt;"),SUM(G125:G130),AD131)),"")</f>
        <v/>
      </c>
      <c r="H131" s="17" t="str">
        <f>IFERROR(IF(AND(H125="&lt;",H126="&lt;",H127="&lt;",H128="&lt;",H129="&lt;",H130="&lt;"),"&lt;",""),"")</f>
        <v/>
      </c>
      <c r="I131" s="17" t="str">
        <f>IFERROR(IF($D131=131,IF(AND(J125="&lt;",J126="&lt;",J127="&lt;",J128="&lt;",J129="&lt;",J130="&lt;"),SUM(I125:I130),AG131*1000),IF(AND(J125="&lt;",J126="&lt;",J127="&lt;",J128="&lt;",J129="&lt;",J130="&lt;"),SUM(I125:I130),AG131)),"")</f>
        <v/>
      </c>
      <c r="J131" s="17" t="str">
        <f>IFERROR(IF(AND(J125="&lt;",J126="&lt;",J127="&lt;",J128="&lt;",J129="&lt;",J130="&lt;"),"&lt;",""),"")</f>
        <v/>
      </c>
      <c r="M131" s="4" t="str">
        <f t="shared" si="37"/>
        <v/>
      </c>
      <c r="N131" s="4" t="str">
        <f t="shared" si="43"/>
        <v/>
      </c>
      <c r="O131" s="4" t="str">
        <f t="shared" si="37"/>
        <v/>
      </c>
      <c r="P131" s="4" t="str">
        <f t="shared" si="44"/>
        <v/>
      </c>
      <c r="Q131" s="4" t="str">
        <f t="shared" si="37"/>
        <v/>
      </c>
      <c r="R131" s="4" t="str">
        <f t="shared" si="45"/>
        <v/>
      </c>
      <c r="V131" s="4">
        <f>IFERROR(IF(VLOOKUP(B131,E!$B$1:$AK$300,4,FALSE)=0,1000000,VLOOKUP(B131,E!$B$1:$AK$300,4,FALSE)),1000000)</f>
        <v>1000000000</v>
      </c>
      <c r="Z131" s="17">
        <f>SUM(Z125:Z130)</f>
        <v>0</v>
      </c>
      <c r="AA131" s="55" t="str">
        <f>IF(M125="","",IF(Z131=0,SUM(M125:M130),Z131))</f>
        <v/>
      </c>
      <c r="AC131" s="17">
        <f>SUM(AC125:AC130)</f>
        <v>0</v>
      </c>
      <c r="AD131" s="55" t="str">
        <f>IF(O125="","",IF(AC131=0,SUM(O125:O130),AC131))</f>
        <v/>
      </c>
      <c r="AF131" s="17">
        <f>SUM(AF125:AF130)</f>
        <v>0</v>
      </c>
      <c r="AG131" s="55" t="str">
        <f>IF(Q125="","",IF(AF131=0,SUM(Q125:Q130),AF131))</f>
        <v/>
      </c>
      <c r="AI131" s="68">
        <v>0</v>
      </c>
      <c r="AJ131" s="68">
        <v>0</v>
      </c>
      <c r="AK131" s="68">
        <v>1</v>
      </c>
      <c r="AO131" s="4">
        <f t="shared" si="46"/>
        <v>3.3333333333333335</v>
      </c>
      <c r="AQ131" s="4">
        <f t="shared" si="47"/>
        <v>3.8461538461538458</v>
      </c>
      <c r="AS131" s="4">
        <f t="shared" si="48"/>
        <v>5</v>
      </c>
      <c r="AV131" s="4" t="str">
        <f t="shared" si="49"/>
        <v/>
      </c>
      <c r="AX131" s="4" t="str">
        <f t="shared" si="50"/>
        <v/>
      </c>
      <c r="AZ131" s="4" t="str">
        <f t="shared" si="51"/>
        <v/>
      </c>
    </row>
    <row r="132" spans="1:52" x14ac:dyDescent="0.2">
      <c r="A132" s="4" t="s">
        <v>640</v>
      </c>
      <c r="B132" s="4">
        <v>146</v>
      </c>
      <c r="C132" s="4" t="str">
        <f t="shared" si="0"/>
        <v>urn:immetingen:parameter:id:146</v>
      </c>
      <c r="D132" s="4" t="str">
        <f>IFERROR(IF(VLOOKUP($C132,'C'!$A$1:$N$1998,4,FALSE)=0,IF(VLOOKUP($C132,'C'!$A$1:$N$1998,7,FALSE)=0,VLOOKUP($C132,'C'!$A$1:$N$1998,10,FALSE),VLOOKUP($C132,'C'!$A$1:$N$1998,7,FALSE)),VLOOKUP($C132,'C'!$A$1:$N$1998,4,FALSE)),"")</f>
        <v/>
      </c>
      <c r="E132" s="4" t="str">
        <f>IFERROR(VLOOKUP($C132,'C'!$A$1:$N$1998,2,FALSE),"")</f>
        <v/>
      </c>
      <c r="F132" s="4" t="str">
        <f>IFERROR(IF(VLOOKUP($C132,'C'!$A$1:$N$1998,3,FALSE)=1,"&lt;",""),"")</f>
        <v/>
      </c>
      <c r="G132" s="4" t="str">
        <f>IFERROR(VLOOKUP($C132,'C'!$A$1:$N$1998,5,FALSE),"")</f>
        <v/>
      </c>
      <c r="H132" s="4" t="str">
        <f>IFERROR(IF(VLOOKUP($C132,'C'!$A$1:$N$1998,6,FALSE)=1,"&lt;",""),"")</f>
        <v/>
      </c>
      <c r="I132" s="4" t="str">
        <f>IFERROR(VLOOKUP($C132,'C'!$A$1:$N$1998,8,FALSE),"")</f>
        <v/>
      </c>
      <c r="J132" s="4" t="str">
        <f>IFERROR(IF(VLOOKUP($C132,'C'!$A$1:$N$1998,9,FALSE)=1,"&lt;",""),"")</f>
        <v/>
      </c>
      <c r="M132" s="4" t="str">
        <f t="shared" si="37"/>
        <v/>
      </c>
      <c r="N132" s="4" t="str">
        <f t="shared" si="43"/>
        <v/>
      </c>
      <c r="O132" s="4" t="str">
        <f t="shared" si="57"/>
        <v/>
      </c>
      <c r="P132" s="4" t="str">
        <f t="shared" si="44"/>
        <v/>
      </c>
      <c r="Q132" s="4" t="str">
        <f t="shared" si="58"/>
        <v/>
      </c>
      <c r="R132" s="4" t="str">
        <f t="shared" si="45"/>
        <v/>
      </c>
      <c r="V132" s="4">
        <f>IFERROR(IF(VLOOKUP(B132,E!$B$1:$AK$300,4,FALSE)=0,1000000,VLOOKUP(B132,E!$B$1:$AK$300,4,FALSE)),1000000)</f>
        <v>1000000</v>
      </c>
      <c r="Z132" s="4" t="str">
        <f t="shared" ref="Z132" si="90">IF(M132="","",IF(AND(N132="&lt;",M132&lt;=$V132),-1,(IF(N132="&lt;",0.7*M132,M132))))</f>
        <v/>
      </c>
      <c r="AC132" s="4" t="str">
        <f t="shared" ref="AC132" si="91">IF(O132="","",IF(AND(P132="&lt;",O132&lt;=$V132),-1,(IF(P132="&lt;",0.7*O132,O132))))</f>
        <v/>
      </c>
      <c r="AF132" s="4" t="str">
        <f t="shared" ref="AF132" si="92">IF(Q132="","",IF(AND(R132="&lt;",Q132&lt;=$V132),-1,(IF(R132="&lt;",0.7*Q132,Q132))))</f>
        <v/>
      </c>
      <c r="AI132" s="68">
        <v>0</v>
      </c>
      <c r="AJ132" s="68">
        <v>0</v>
      </c>
      <c r="AK132" s="68">
        <v>1</v>
      </c>
      <c r="AO132" s="4">
        <f t="shared" si="46"/>
        <v>3.3333333333333335</v>
      </c>
      <c r="AQ132" s="4">
        <f t="shared" si="47"/>
        <v>3.8461538461538458</v>
      </c>
      <c r="AS132" s="4">
        <f t="shared" si="48"/>
        <v>5</v>
      </c>
      <c r="AV132" s="4" t="str">
        <f t="shared" si="49"/>
        <v/>
      </c>
      <c r="AX132" s="4" t="str">
        <f t="shared" si="50"/>
        <v/>
      </c>
      <c r="AZ132" s="4" t="str">
        <f t="shared" si="51"/>
        <v/>
      </c>
    </row>
    <row r="133" spans="1:52" x14ac:dyDescent="0.2">
      <c r="A133" s="4" t="s">
        <v>641</v>
      </c>
      <c r="B133" s="4">
        <v>227</v>
      </c>
      <c r="C133" s="4" t="str">
        <f t="shared" si="0"/>
        <v>urn:immetingen:parameter:id:227</v>
      </c>
      <c r="D133" s="4" t="str">
        <f>IFERROR(IF(VLOOKUP($C133,'C'!$A$1:$N$1998,4,FALSE)=0,IF(VLOOKUP($C133,'C'!$A$1:$N$1998,7,FALSE)=0,VLOOKUP($C133,'C'!$A$1:$N$1998,10,FALSE),VLOOKUP($C133,'C'!$A$1:$N$1998,7,FALSE)),VLOOKUP($C133,'C'!$A$1:$N$1998,4,FALSE)),"")</f>
        <v/>
      </c>
      <c r="E133" s="4" t="str">
        <f>IFERROR(VLOOKUP($C133,'C'!$A$1:$N$1998,2,FALSE),"")</f>
        <v/>
      </c>
      <c r="F133" s="4" t="str">
        <f>IFERROR(IF(VLOOKUP($C133,'C'!$A$1:$N$1998,3,FALSE)=1,"&lt;",""),"")</f>
        <v/>
      </c>
      <c r="G133" s="4" t="str">
        <f>IFERROR(VLOOKUP($C133,'C'!$A$1:$N$1998,5,FALSE),"")</f>
        <v/>
      </c>
      <c r="H133" s="4" t="str">
        <f>IFERROR(IF(VLOOKUP($C133,'C'!$A$1:$N$1998,6,FALSE)=1,"&lt;",""),"")</f>
        <v/>
      </c>
      <c r="I133" s="4" t="str">
        <f>IFERROR(VLOOKUP($C133,'C'!$A$1:$N$1998,8,FALSE),"")</f>
        <v/>
      </c>
      <c r="J133" s="4" t="str">
        <f>IFERROR(IF(VLOOKUP($C133,'C'!$A$1:$N$1998,9,FALSE)=1,"&lt;",""),"")</f>
        <v/>
      </c>
      <c r="M133" s="4" t="str">
        <f t="shared" si="37"/>
        <v/>
      </c>
      <c r="N133" s="4" t="str">
        <f t="shared" si="43"/>
        <v/>
      </c>
      <c r="O133" s="4" t="str">
        <f t="shared" si="57"/>
        <v/>
      </c>
      <c r="P133" s="4" t="str">
        <f t="shared" si="44"/>
        <v/>
      </c>
      <c r="Q133" s="4" t="str">
        <f t="shared" si="58"/>
        <v/>
      </c>
      <c r="R133" s="4" t="str">
        <f t="shared" si="45"/>
        <v/>
      </c>
      <c r="V133" s="4">
        <f>IFERROR(IF(VLOOKUP(B133,E!$B$1:$AK$300,4,FALSE)=0,1000000,VLOOKUP(B133,E!$B$1:$AK$300,4,FALSE)),1000000)</f>
        <v>1000000</v>
      </c>
      <c r="Z133" s="17" t="str">
        <f>IF(AA133=-1,IF(SUM(AA$133:AA$134)=-2,0,(0.7*M133)),AA133)</f>
        <v/>
      </c>
      <c r="AA133" s="17" t="str">
        <f>IF(M133="","",IF(AND(N133="&lt;",M133&lt;=V133),-1,(IF(N133="&lt;",0.7*M133,M133))))</f>
        <v/>
      </c>
      <c r="AC133" s="17" t="str">
        <f>IF(AD133=-1,IF(SUM(AD$133:AD$134)=-2,0,(0.7*O133)),AD133)</f>
        <v/>
      </c>
      <c r="AD133" s="17" t="str">
        <f>IF(O133="","",IF(AND(P133="&lt;",O133&lt;=V133),-1,(IF(P133="&lt;",0.7*O133,O133))))</f>
        <v/>
      </c>
      <c r="AF133" s="17" t="str">
        <f>IF(AG133=-1,IF(SUM(AG$133:AG$134)=-2,0,(0.7*Q133)),AG133)</f>
        <v/>
      </c>
      <c r="AG133" s="17" t="str">
        <f>IF(Q133="","",IF(AND(R133="&lt;",Q133&lt;=V133),-1,(IF(R133="&lt;",0.7*Q133,Q133))))</f>
        <v/>
      </c>
      <c r="AI133" s="68">
        <v>0</v>
      </c>
      <c r="AJ133" s="68">
        <v>0</v>
      </c>
      <c r="AK133" s="68">
        <v>1</v>
      </c>
      <c r="AO133" s="4">
        <f t="shared" si="46"/>
        <v>3.3333333333333335</v>
      </c>
      <c r="AQ133" s="4">
        <f t="shared" si="47"/>
        <v>3.8461538461538458</v>
      </c>
      <c r="AS133" s="4">
        <f t="shared" si="48"/>
        <v>5</v>
      </c>
      <c r="AV133" s="4" t="str">
        <f t="shared" si="49"/>
        <v/>
      </c>
      <c r="AX133" s="4" t="str">
        <f t="shared" si="50"/>
        <v/>
      </c>
      <c r="AZ133" s="4" t="str">
        <f t="shared" si="51"/>
        <v/>
      </c>
    </row>
    <row r="134" spans="1:52" x14ac:dyDescent="0.2">
      <c r="A134" s="4" t="s">
        <v>922</v>
      </c>
      <c r="B134" s="4">
        <v>224</v>
      </c>
      <c r="C134" s="4" t="str">
        <f t="shared" si="0"/>
        <v>urn:immetingen:parameter:id:224</v>
      </c>
      <c r="D134" s="4" t="str">
        <f>IFERROR(IF(VLOOKUP($C134,'C'!$A$1:$N$1998,4,FALSE)=0,IF(VLOOKUP($C134,'C'!$A$1:$N$1998,7,FALSE)=0,VLOOKUP($C134,'C'!$A$1:$N$1998,10,FALSE),VLOOKUP($C134,'C'!$A$1:$N$1998,7,FALSE)),VLOOKUP($C134,'C'!$A$1:$N$1998,4,FALSE)),"")</f>
        <v/>
      </c>
      <c r="E134" s="4" t="str">
        <f>IFERROR(VLOOKUP($C134,'C'!$A$1:$N$1998,2,FALSE),"")</f>
        <v/>
      </c>
      <c r="F134" s="4" t="str">
        <f>IFERROR(IF(VLOOKUP($C134,'C'!$A$1:$N$1998,3,FALSE)=1,"&lt;",""),"")</f>
        <v/>
      </c>
      <c r="G134" s="4" t="str">
        <f>IFERROR(VLOOKUP($C134,'C'!$A$1:$N$1998,5,FALSE),"")</f>
        <v/>
      </c>
      <c r="H134" s="4" t="str">
        <f>IFERROR(IF(VLOOKUP($C134,'C'!$A$1:$N$1998,6,FALSE)=1,"&lt;",""),"")</f>
        <v/>
      </c>
      <c r="I134" s="4" t="str">
        <f>IFERROR(VLOOKUP($C134,'C'!$A$1:$N$1998,8,FALSE),"")</f>
        <v/>
      </c>
      <c r="J134" s="4" t="str">
        <f>IFERROR(IF(VLOOKUP($C134,'C'!$A$1:$N$1998,9,FALSE)=1,"&lt;",""),"")</f>
        <v/>
      </c>
      <c r="M134" s="4" t="str">
        <f t="shared" si="37"/>
        <v/>
      </c>
      <c r="N134" s="4" t="str">
        <f t="shared" si="43"/>
        <v/>
      </c>
      <c r="O134" s="4" t="str">
        <f t="shared" si="57"/>
        <v/>
      </c>
      <c r="P134" s="4" t="str">
        <f t="shared" si="44"/>
        <v/>
      </c>
      <c r="Q134" s="4" t="str">
        <f t="shared" si="58"/>
        <v/>
      </c>
      <c r="R134" s="4" t="str">
        <f t="shared" si="45"/>
        <v/>
      </c>
      <c r="V134" s="4">
        <f>IFERROR(IF(VLOOKUP(B134,E!$B$1:$AK$300,4,FALSE)=0,1000000,VLOOKUP(B134,E!$B$1:$AK$300,4,FALSE)),1000000)</f>
        <v>1000000</v>
      </c>
      <c r="Z134" s="17" t="str">
        <f>IF(AA134=-1,IF(SUM(AA$133:AA$134)=-2,0,(0.7*M134)),AA134)</f>
        <v/>
      </c>
      <c r="AA134" s="17" t="str">
        <f>IF(M134="","",IF(AND(N134="&lt;",M134&lt;=V134),-1,(IF(N134="&lt;",0.7*M134,M134))))</f>
        <v/>
      </c>
      <c r="AC134" s="17" t="str">
        <f>IF(AD134=-1,IF(SUM(AD$133:AD$134)=-2,0,(0.7*O134)),AD134)</f>
        <v/>
      </c>
      <c r="AD134" s="17" t="str">
        <f>IF(O134="","",IF(AND(P134="&lt;",O134&lt;=V134),-1,(IF(P134="&lt;",0.7*O134,O134))))</f>
        <v/>
      </c>
      <c r="AF134" s="17" t="str">
        <f>IF(AG134=-1,IF(SUM(AG$133:AG$134)=-2,0,(0.7*Q134)),AG134)</f>
        <v/>
      </c>
      <c r="AG134" s="17" t="str">
        <f>IF(Q134="","",IF(AND(R134="&lt;",Q134&lt;=V134),-1,(IF(R134="&lt;",0.7*Q134,Q134))))</f>
        <v/>
      </c>
      <c r="AI134" s="68">
        <v>0</v>
      </c>
      <c r="AJ134" s="68">
        <v>0</v>
      </c>
      <c r="AK134" s="68">
        <v>1</v>
      </c>
      <c r="AO134" s="4">
        <f t="shared" si="46"/>
        <v>3.3333333333333335</v>
      </c>
      <c r="AQ134" s="4">
        <f t="shared" si="47"/>
        <v>3.8461538461538458</v>
      </c>
      <c r="AS134" s="4">
        <f t="shared" si="48"/>
        <v>5</v>
      </c>
      <c r="AV134" s="4" t="str">
        <f t="shared" si="49"/>
        <v/>
      </c>
      <c r="AX134" s="4" t="str">
        <f t="shared" si="50"/>
        <v/>
      </c>
      <c r="AZ134" s="4" t="str">
        <f t="shared" si="51"/>
        <v/>
      </c>
    </row>
    <row r="135" spans="1:52" x14ac:dyDescent="0.2">
      <c r="A135" s="72" t="s">
        <v>830</v>
      </c>
      <c r="B135" s="4">
        <v>2253</v>
      </c>
      <c r="C135" s="4" t="str">
        <f t="shared" si="0"/>
        <v>urn:immetingen:parameter:id:2253</v>
      </c>
      <c r="D135" s="17" t="str">
        <f>D133</f>
        <v/>
      </c>
      <c r="E135" s="17" t="str">
        <f>IFERROR(IF($D135=131,IF(AND(F133="&lt;",F134="&lt;"),SUM(E133:E134),AA135*1000),IF(AND(F133="&lt;",F134="&lt;"),SUM(E133:E134),AA135)),"")</f>
        <v/>
      </c>
      <c r="F135" s="17" t="str">
        <f>IFERROR(IF(AND(F133="&lt;",F134="&lt;"),"&lt;",""),"")</f>
        <v/>
      </c>
      <c r="G135" s="17" t="str">
        <f>IFERROR(IF($D135=131,IF(AND(H133="&lt;",H134="&lt;"),SUM(G133:G134),AD135*1000),IF(AND(H133="&lt;",H134="&lt;"),SUM(G133:G134),AD135)),"")</f>
        <v/>
      </c>
      <c r="H135" s="17" t="str">
        <f>IFERROR(IF(AND(H133="&lt;",H134="&lt;"),"&lt;",""),"")</f>
        <v/>
      </c>
      <c r="I135" s="17" t="str">
        <f>IFERROR(IF($D135=131,IF(AND(J133="&lt;",J134="&lt;"),SUM(I133:I134),AG135*1000),IF(AND(J133="&lt;",J134="&lt;"),SUM(I133:I134),AG135)),"")</f>
        <v/>
      </c>
      <c r="J135" s="17" t="str">
        <f>IFERROR(IF(AND(J133="&lt;",J134="&lt;"),"&lt;",""),"")</f>
        <v/>
      </c>
      <c r="M135" s="4" t="str">
        <f t="shared" si="37"/>
        <v/>
      </c>
      <c r="N135" s="4" t="str">
        <f t="shared" si="43"/>
        <v/>
      </c>
      <c r="O135" s="4" t="str">
        <f t="shared" si="57"/>
        <v/>
      </c>
      <c r="P135" s="4" t="str">
        <f t="shared" si="44"/>
        <v/>
      </c>
      <c r="Q135" s="4" t="str">
        <f t="shared" si="58"/>
        <v/>
      </c>
      <c r="R135" s="4" t="str">
        <f t="shared" si="45"/>
        <v/>
      </c>
      <c r="V135" s="4">
        <f>IFERROR(IF(VLOOKUP(B135,E!$B$1:$AK$300,4,FALSE)=0,1000000,VLOOKUP(B135,E!$B$1:$AK$300,4,FALSE)),1000000)</f>
        <v>1000000000</v>
      </c>
      <c r="Z135" s="17">
        <f>SUM(Z133:Z134)</f>
        <v>0</v>
      </c>
      <c r="AA135" s="55" t="str">
        <f>IF(M133="","",IF(Z135=0,SUM(M133:M134),Z135))</f>
        <v/>
      </c>
      <c r="AC135" s="17">
        <f>SUM(AC133:AC134)</f>
        <v>0</v>
      </c>
      <c r="AD135" s="55" t="str">
        <f>IF(O133="","",IF(AC135=0,SUM(O133:O134),AC135))</f>
        <v/>
      </c>
      <c r="AF135" s="17">
        <f>SUM(AF133:AF134)</f>
        <v>0</v>
      </c>
      <c r="AG135" s="55" t="str">
        <f>IF(Q133="","",IF(AF135=0,SUM(Q133:Q134),AF135))</f>
        <v/>
      </c>
      <c r="AI135" s="68">
        <v>0</v>
      </c>
      <c r="AJ135" s="68">
        <v>0</v>
      </c>
      <c r="AK135" s="68">
        <v>1</v>
      </c>
      <c r="AO135" s="4">
        <f t="shared" si="46"/>
        <v>3.3333333333333335</v>
      </c>
      <c r="AQ135" s="4">
        <f t="shared" si="47"/>
        <v>3.8461538461538458</v>
      </c>
      <c r="AS135" s="4">
        <f t="shared" si="48"/>
        <v>5</v>
      </c>
      <c r="AV135" s="4" t="str">
        <f t="shared" si="49"/>
        <v/>
      </c>
      <c r="AX135" s="4" t="str">
        <f t="shared" si="50"/>
        <v/>
      </c>
      <c r="AZ135" s="4" t="str">
        <f t="shared" si="51"/>
        <v/>
      </c>
    </row>
    <row r="136" spans="1:52" x14ac:dyDescent="0.2">
      <c r="A136" s="72" t="s">
        <v>923</v>
      </c>
      <c r="B136" s="4">
        <v>94</v>
      </c>
      <c r="C136" s="4" t="str">
        <f t="shared" si="0"/>
        <v>urn:immetingen:parameter:id:94</v>
      </c>
      <c r="D136" s="4" t="str">
        <f>IFERROR(IF(VLOOKUP($C136,'C'!$A$1:$N$1998,4,FALSE)=0,IF(VLOOKUP($C136,'C'!$A$1:$N$1998,7,FALSE)=0,VLOOKUP($C136,'C'!$A$1:$N$1998,10,FALSE),VLOOKUP($C136,'C'!$A$1:$N$1998,7,FALSE)),VLOOKUP($C136,'C'!$A$1:$N$1998,4,FALSE)),"")</f>
        <v/>
      </c>
      <c r="E136" s="4" t="str">
        <f>IFERROR(VLOOKUP($C136,'C'!$A$1:$N$1998,2,FALSE),"")</f>
        <v/>
      </c>
      <c r="F136" s="4" t="str">
        <f>IFERROR(IF(VLOOKUP($C136,'C'!$A$1:$N$1998,3,FALSE)=1,"&lt;",""),"")</f>
        <v/>
      </c>
      <c r="G136" s="4" t="str">
        <f>IFERROR(VLOOKUP($C136,'C'!$A$1:$N$1998,5,FALSE),"")</f>
        <v/>
      </c>
      <c r="H136" s="4" t="str">
        <f>IFERROR(IF(VLOOKUP($C136,'C'!$A$1:$N$1998,6,FALSE)=1,"&lt;",""),"")</f>
        <v/>
      </c>
      <c r="I136" s="4" t="str">
        <f>IFERROR(VLOOKUP($C136,'C'!$A$1:$N$1998,8,FALSE),"")</f>
        <v/>
      </c>
      <c r="J136" s="4" t="str">
        <f>IFERROR(IF(VLOOKUP($C136,'C'!$A$1:$N$1998,9,FALSE)=1,"&lt;",""),"")</f>
        <v/>
      </c>
      <c r="M136" s="4" t="str">
        <f t="shared" si="37"/>
        <v/>
      </c>
      <c r="N136" s="4" t="str">
        <f t="shared" si="43"/>
        <v/>
      </c>
      <c r="O136" s="4" t="str">
        <f t="shared" si="57"/>
        <v/>
      </c>
      <c r="P136" s="4" t="str">
        <f t="shared" si="44"/>
        <v/>
      </c>
      <c r="Q136" s="4" t="str">
        <f t="shared" si="58"/>
        <v/>
      </c>
      <c r="R136" s="4" t="str">
        <f t="shared" si="45"/>
        <v/>
      </c>
      <c r="V136" s="4">
        <f>IFERROR(IF(VLOOKUP(B136,E!$B$1:$AK$300,4,FALSE)=0,1000000,VLOOKUP(B136,E!$B$1:$AK$300,4,FALSE)),1000000)</f>
        <v>1000000</v>
      </c>
      <c r="Z136" s="17" t="str">
        <f>IF(AA136=-1,IF(SUM(AA$136:AA$141)=-6,0,(0.7*M136)),AA136)</f>
        <v/>
      </c>
      <c r="AA136" s="17" t="str">
        <f>IF(M136="","",IF(AND(N136="&lt;",M136&lt;=V136),-1,(IF(N136="&lt;",0.7*M136,M136))))</f>
        <v/>
      </c>
      <c r="AC136" s="17" t="str">
        <f>IF(AD136=-1,IF(SUM(AD$136:AD$141)=-6,0,(0.7*O136)),AD136)</f>
        <v/>
      </c>
      <c r="AD136" s="17" t="str">
        <f>IF(O136="","",IF(AND(P136="&lt;",O136&lt;=V136),-1,(IF(P136="&lt;",0.7*O136,O136))))</f>
        <v/>
      </c>
      <c r="AF136" s="17" t="str">
        <f>IF(AG136=-1,IF(SUM(AG$136:AG$141)=-6,0,(0.7*Q136)),AG136)</f>
        <v/>
      </c>
      <c r="AG136" s="17" t="str">
        <f>IF(Q136="","",IF(AND(R136="&lt;",Q136&lt;=V136),-1,(IF(R136="&lt;",0.7*Q136,Q136))))</f>
        <v/>
      </c>
      <c r="AI136" s="68">
        <v>0</v>
      </c>
      <c r="AJ136" s="68">
        <v>0</v>
      </c>
      <c r="AK136" s="68">
        <v>1</v>
      </c>
      <c r="AO136" s="4">
        <f t="shared" si="46"/>
        <v>3.3333333333333335</v>
      </c>
      <c r="AQ136" s="4">
        <f t="shared" si="47"/>
        <v>3.8461538461538458</v>
      </c>
      <c r="AS136" s="4">
        <f t="shared" si="48"/>
        <v>5</v>
      </c>
      <c r="AV136" s="4" t="str">
        <f t="shared" si="49"/>
        <v/>
      </c>
      <c r="AX136" s="4" t="str">
        <f t="shared" si="50"/>
        <v/>
      </c>
      <c r="AZ136" s="4" t="str">
        <f t="shared" si="51"/>
        <v/>
      </c>
    </row>
    <row r="137" spans="1:52" x14ac:dyDescent="0.2">
      <c r="A137" s="72" t="s">
        <v>924</v>
      </c>
      <c r="B137" s="4">
        <v>115</v>
      </c>
      <c r="C137" s="4" t="str">
        <f t="shared" si="0"/>
        <v>urn:immetingen:parameter:id:115</v>
      </c>
      <c r="D137" s="4" t="str">
        <f>IFERROR(IF(VLOOKUP($C137,'C'!$A$1:$N$1998,4,FALSE)=0,IF(VLOOKUP($C137,'C'!$A$1:$N$1998,7,FALSE)=0,VLOOKUP($C137,'C'!$A$1:$N$1998,10,FALSE),VLOOKUP($C137,'C'!$A$1:$N$1998,7,FALSE)),VLOOKUP($C137,'C'!$A$1:$N$1998,4,FALSE)),"")</f>
        <v/>
      </c>
      <c r="E137" s="4" t="str">
        <f>IFERROR(VLOOKUP($C137,'C'!$A$1:$N$1998,2,FALSE),"")</f>
        <v/>
      </c>
      <c r="F137" s="4" t="str">
        <f>IFERROR(IF(VLOOKUP($C137,'C'!$A$1:$N$1998,3,FALSE)=1,"&lt;",""),"")</f>
        <v/>
      </c>
      <c r="G137" s="4" t="str">
        <f>IFERROR(VLOOKUP($C137,'C'!$A$1:$N$1998,5,FALSE),"")</f>
        <v/>
      </c>
      <c r="H137" s="4" t="str">
        <f>IFERROR(IF(VLOOKUP($C137,'C'!$A$1:$N$1998,6,FALSE)=1,"&lt;",""),"")</f>
        <v/>
      </c>
      <c r="I137" s="4" t="str">
        <f>IFERROR(VLOOKUP($C137,'C'!$A$1:$N$1998,8,FALSE),"")</f>
        <v/>
      </c>
      <c r="J137" s="4" t="str">
        <f>IFERROR(IF(VLOOKUP($C137,'C'!$A$1:$N$1998,9,FALSE)=1,"&lt;",""),"")</f>
        <v/>
      </c>
      <c r="M137" s="4" t="str">
        <f t="shared" si="37"/>
        <v/>
      </c>
      <c r="N137" s="4" t="str">
        <f t="shared" si="43"/>
        <v/>
      </c>
      <c r="O137" s="4" t="str">
        <f t="shared" si="57"/>
        <v/>
      </c>
      <c r="P137" s="4" t="str">
        <f t="shared" si="44"/>
        <v/>
      </c>
      <c r="Q137" s="4" t="str">
        <f t="shared" si="58"/>
        <v/>
      </c>
      <c r="R137" s="4" t="str">
        <f t="shared" si="45"/>
        <v/>
      </c>
      <c r="V137" s="4">
        <f>IFERROR(IF(VLOOKUP(B137,E!$B$1:$AK$300,4,FALSE)=0,1000000,VLOOKUP(B137,E!$B$1:$AK$300,4,FALSE)),1000000)</f>
        <v>1000000</v>
      </c>
      <c r="Z137" s="17" t="str">
        <f t="shared" ref="Z137:Z141" si="93">IF(AA137=-1,IF(SUM(AA$136:AA$141)=-6,0,(0.7*M137)),AA137)</f>
        <v/>
      </c>
      <c r="AA137" s="17" t="str">
        <f t="shared" ref="AA137:AA141" si="94">IF(M137="","",IF(AND(N137="&lt;",M137&lt;=V137),-1,(IF(N137="&lt;",0.7*M137,M137))))</f>
        <v/>
      </c>
      <c r="AC137" s="17" t="str">
        <f t="shared" ref="AC137:AC141" si="95">IF(AD137=-1,IF(SUM(AD$136:AD$141)=-6,0,(0.7*O137)),AD137)</f>
        <v/>
      </c>
      <c r="AD137" s="17" t="str">
        <f t="shared" ref="AD137:AD141" si="96">IF(O137="","",IF(AND(P137="&lt;",O137&lt;=V137),-1,(IF(P137="&lt;",0.7*O137,O137))))</f>
        <v/>
      </c>
      <c r="AF137" s="17" t="str">
        <f t="shared" ref="AF137:AF141" si="97">IF(AG137=-1,IF(SUM(AG$136:AG$141)=-6,0,(0.7*Q137)),AG137)</f>
        <v/>
      </c>
      <c r="AG137" s="17" t="str">
        <f t="shared" ref="AG137:AG141" si="98">IF(Q137="","",IF(AND(R137="&lt;",Q137&lt;=V137),-1,(IF(R137="&lt;",0.7*Q137,Q137))))</f>
        <v/>
      </c>
      <c r="AI137" s="68">
        <v>0</v>
      </c>
      <c r="AJ137" s="68">
        <v>0</v>
      </c>
      <c r="AK137" s="68">
        <v>1</v>
      </c>
      <c r="AO137" s="4">
        <f t="shared" si="46"/>
        <v>3.3333333333333335</v>
      </c>
      <c r="AQ137" s="4">
        <f t="shared" si="47"/>
        <v>3.8461538461538458</v>
      </c>
      <c r="AS137" s="4">
        <f t="shared" si="48"/>
        <v>5</v>
      </c>
      <c r="AV137" s="4" t="str">
        <f t="shared" si="49"/>
        <v/>
      </c>
      <c r="AX137" s="4" t="str">
        <f t="shared" si="50"/>
        <v/>
      </c>
      <c r="AZ137" s="4" t="str">
        <f t="shared" si="51"/>
        <v/>
      </c>
    </row>
    <row r="138" spans="1:52" x14ac:dyDescent="0.2">
      <c r="A138" s="72" t="s">
        <v>925</v>
      </c>
      <c r="B138" s="4">
        <v>127</v>
      </c>
      <c r="C138" s="4" t="str">
        <f t="shared" si="0"/>
        <v>urn:immetingen:parameter:id:127</v>
      </c>
      <c r="D138" s="4" t="str">
        <f>IFERROR(IF(VLOOKUP($C138,'C'!$A$1:$N$1998,4,FALSE)=0,IF(VLOOKUP($C138,'C'!$A$1:$N$1998,7,FALSE)=0,VLOOKUP($C138,'C'!$A$1:$N$1998,10,FALSE),VLOOKUP($C138,'C'!$A$1:$N$1998,7,FALSE)),VLOOKUP($C138,'C'!$A$1:$N$1998,4,FALSE)),"")</f>
        <v/>
      </c>
      <c r="E138" s="4" t="str">
        <f>IFERROR(VLOOKUP($C138,'C'!$A$1:$N$1998,2,FALSE),"")</f>
        <v/>
      </c>
      <c r="F138" s="4" t="str">
        <f>IFERROR(IF(VLOOKUP($C138,'C'!$A$1:$N$1998,3,FALSE)=1,"&lt;",""),"")</f>
        <v/>
      </c>
      <c r="G138" s="4" t="str">
        <f>IFERROR(VLOOKUP($C138,'C'!$A$1:$N$1998,5,FALSE),"")</f>
        <v/>
      </c>
      <c r="H138" s="4" t="str">
        <f>IFERROR(IF(VLOOKUP($C138,'C'!$A$1:$N$1998,6,FALSE)=1,"&lt;",""),"")</f>
        <v/>
      </c>
      <c r="I138" s="4" t="str">
        <f>IFERROR(VLOOKUP($C138,'C'!$A$1:$N$1998,8,FALSE),"")</f>
        <v/>
      </c>
      <c r="J138" s="4" t="str">
        <f>IFERROR(IF(VLOOKUP($C138,'C'!$A$1:$N$1998,9,FALSE)=1,"&lt;",""),"")</f>
        <v/>
      </c>
      <c r="M138" s="4" t="str">
        <f t="shared" si="37"/>
        <v/>
      </c>
      <c r="N138" s="4" t="str">
        <f t="shared" si="43"/>
        <v/>
      </c>
      <c r="O138" s="4" t="str">
        <f t="shared" si="57"/>
        <v/>
      </c>
      <c r="P138" s="4" t="str">
        <f t="shared" si="44"/>
        <v/>
      </c>
      <c r="Q138" s="4" t="str">
        <f t="shared" si="58"/>
        <v/>
      </c>
      <c r="R138" s="4" t="str">
        <f t="shared" si="45"/>
        <v/>
      </c>
      <c r="V138" s="4">
        <f>IFERROR(IF(VLOOKUP(B138,E!$B$1:$AK$300,4,FALSE)=0,1000000,VLOOKUP(B138,E!$B$1:$AK$300,4,FALSE)),1000000)</f>
        <v>1000000</v>
      </c>
      <c r="Z138" s="17" t="str">
        <f t="shared" si="93"/>
        <v/>
      </c>
      <c r="AA138" s="17" t="str">
        <f t="shared" si="94"/>
        <v/>
      </c>
      <c r="AC138" s="17" t="str">
        <f t="shared" si="95"/>
        <v/>
      </c>
      <c r="AD138" s="17" t="str">
        <f t="shared" si="96"/>
        <v/>
      </c>
      <c r="AF138" s="17" t="str">
        <f t="shared" si="97"/>
        <v/>
      </c>
      <c r="AG138" s="17" t="str">
        <f t="shared" si="98"/>
        <v/>
      </c>
      <c r="AI138" s="68">
        <v>0</v>
      </c>
      <c r="AJ138" s="68">
        <v>0</v>
      </c>
      <c r="AK138" s="68">
        <v>1</v>
      </c>
      <c r="AO138" s="4">
        <f t="shared" si="46"/>
        <v>3.3333333333333335</v>
      </c>
      <c r="AQ138" s="4">
        <f t="shared" si="47"/>
        <v>3.8461538461538458</v>
      </c>
      <c r="AS138" s="4">
        <f t="shared" si="48"/>
        <v>5</v>
      </c>
      <c r="AV138" s="4" t="str">
        <f t="shared" si="49"/>
        <v/>
      </c>
      <c r="AX138" s="4" t="str">
        <f t="shared" si="50"/>
        <v/>
      </c>
      <c r="AZ138" s="4" t="str">
        <f t="shared" si="51"/>
        <v/>
      </c>
    </row>
    <row r="139" spans="1:52" x14ac:dyDescent="0.2">
      <c r="A139" s="72" t="s">
        <v>926</v>
      </c>
      <c r="B139" s="4">
        <v>136</v>
      </c>
      <c r="C139" s="4" t="str">
        <f t="shared" si="0"/>
        <v>urn:immetingen:parameter:id:136</v>
      </c>
      <c r="D139" s="4" t="str">
        <f>IFERROR(IF(VLOOKUP($C139,'C'!$A$1:$N$1998,4,FALSE)=0,IF(VLOOKUP($C139,'C'!$A$1:$N$1998,7,FALSE)=0,VLOOKUP($C139,'C'!$A$1:$N$1998,10,FALSE),VLOOKUP($C139,'C'!$A$1:$N$1998,7,FALSE)),VLOOKUP($C139,'C'!$A$1:$N$1998,4,FALSE)),"")</f>
        <v/>
      </c>
      <c r="E139" s="4" t="str">
        <f>IFERROR(VLOOKUP($C139,'C'!$A$1:$N$1998,2,FALSE),"")</f>
        <v/>
      </c>
      <c r="F139" s="4" t="str">
        <f>IFERROR(IF(VLOOKUP($C139,'C'!$A$1:$N$1998,3,FALSE)=1,"&lt;",""),"")</f>
        <v/>
      </c>
      <c r="G139" s="4" t="str">
        <f>IFERROR(VLOOKUP($C139,'C'!$A$1:$N$1998,5,FALSE),"")</f>
        <v/>
      </c>
      <c r="H139" s="4" t="str">
        <f>IFERROR(IF(VLOOKUP($C139,'C'!$A$1:$N$1998,6,FALSE)=1,"&lt;",""),"")</f>
        <v/>
      </c>
      <c r="I139" s="4" t="str">
        <f>IFERROR(VLOOKUP($C139,'C'!$A$1:$N$1998,8,FALSE),"")</f>
        <v/>
      </c>
      <c r="J139" s="4" t="str">
        <f>IFERROR(IF(VLOOKUP($C139,'C'!$A$1:$N$1998,9,FALSE)=1,"&lt;",""),"")</f>
        <v/>
      </c>
      <c r="M139" s="4" t="str">
        <f t="shared" si="37"/>
        <v/>
      </c>
      <c r="N139" s="4" t="str">
        <f t="shared" si="43"/>
        <v/>
      </c>
      <c r="O139" s="4" t="str">
        <f t="shared" si="57"/>
        <v/>
      </c>
      <c r="P139" s="4" t="str">
        <f t="shared" si="44"/>
        <v/>
      </c>
      <c r="Q139" s="4" t="str">
        <f t="shared" si="58"/>
        <v/>
      </c>
      <c r="R139" s="4" t="str">
        <f t="shared" si="45"/>
        <v/>
      </c>
      <c r="V139" s="4">
        <f>IFERROR(IF(VLOOKUP(B139,E!$B$1:$AK$300,4,FALSE)=0,1000000,VLOOKUP(B139,E!$B$1:$AK$300,4,FALSE)),1000000)</f>
        <v>1000000</v>
      </c>
      <c r="Z139" s="17" t="str">
        <f t="shared" si="93"/>
        <v/>
      </c>
      <c r="AA139" s="17" t="str">
        <f t="shared" si="94"/>
        <v/>
      </c>
      <c r="AC139" s="17" t="str">
        <f t="shared" si="95"/>
        <v/>
      </c>
      <c r="AD139" s="17" t="str">
        <f t="shared" si="96"/>
        <v/>
      </c>
      <c r="AF139" s="17" t="str">
        <f t="shared" si="97"/>
        <v/>
      </c>
      <c r="AG139" s="17" t="str">
        <f t="shared" si="98"/>
        <v/>
      </c>
      <c r="AI139" s="68">
        <v>0</v>
      </c>
      <c r="AJ139" s="68">
        <v>0</v>
      </c>
      <c r="AK139" s="68">
        <v>1</v>
      </c>
      <c r="AO139" s="4">
        <f t="shared" si="46"/>
        <v>3.3333333333333335</v>
      </c>
      <c r="AQ139" s="4">
        <f t="shared" si="47"/>
        <v>3.8461538461538458</v>
      </c>
      <c r="AS139" s="4">
        <f t="shared" si="48"/>
        <v>5</v>
      </c>
      <c r="AV139" s="4" t="str">
        <f t="shared" si="49"/>
        <v/>
      </c>
      <c r="AX139" s="4" t="str">
        <f t="shared" si="50"/>
        <v/>
      </c>
      <c r="AZ139" s="4" t="str">
        <f t="shared" si="51"/>
        <v/>
      </c>
    </row>
    <row r="140" spans="1:52" x14ac:dyDescent="0.2">
      <c r="A140" s="72" t="s">
        <v>927</v>
      </c>
      <c r="B140" s="4">
        <v>179</v>
      </c>
      <c r="C140" s="4" t="str">
        <f t="shared" si="0"/>
        <v>urn:immetingen:parameter:id:179</v>
      </c>
      <c r="D140" s="4" t="str">
        <f>IFERROR(IF(VLOOKUP($C140,'C'!$A$1:$N$1998,4,FALSE)=0,IF(VLOOKUP($C140,'C'!$A$1:$N$1998,7,FALSE)=0,VLOOKUP($C140,'C'!$A$1:$N$1998,10,FALSE),VLOOKUP($C140,'C'!$A$1:$N$1998,7,FALSE)),VLOOKUP($C140,'C'!$A$1:$N$1998,4,FALSE)),"")</f>
        <v/>
      </c>
      <c r="E140" s="4" t="str">
        <f>IFERROR(VLOOKUP($C140,'C'!$A$1:$N$1998,2,FALSE),"")</f>
        <v/>
      </c>
      <c r="F140" s="4" t="str">
        <f>IFERROR(IF(VLOOKUP($C140,'C'!$A$1:$N$1998,3,FALSE)=1,"&lt;",""),"")</f>
        <v/>
      </c>
      <c r="G140" s="4" t="str">
        <f>IFERROR(VLOOKUP($C140,'C'!$A$1:$N$1998,5,FALSE),"")</f>
        <v/>
      </c>
      <c r="H140" s="4" t="str">
        <f>IFERROR(IF(VLOOKUP($C140,'C'!$A$1:$N$1998,6,FALSE)=1,"&lt;",""),"")</f>
        <v/>
      </c>
      <c r="I140" s="4" t="str">
        <f>IFERROR(VLOOKUP($C140,'C'!$A$1:$N$1998,8,FALSE),"")</f>
        <v/>
      </c>
      <c r="J140" s="4" t="str">
        <f>IFERROR(IF(VLOOKUP($C140,'C'!$A$1:$N$1998,9,FALSE)=1,"&lt;",""),"")</f>
        <v/>
      </c>
      <c r="M140" s="4" t="str">
        <f t="shared" si="37"/>
        <v/>
      </c>
      <c r="N140" s="4" t="str">
        <f t="shared" si="43"/>
        <v/>
      </c>
      <c r="O140" s="4" t="str">
        <f t="shared" si="57"/>
        <v/>
      </c>
      <c r="P140" s="4" t="str">
        <f t="shared" si="44"/>
        <v/>
      </c>
      <c r="Q140" s="4" t="str">
        <f t="shared" si="58"/>
        <v/>
      </c>
      <c r="R140" s="4" t="str">
        <f t="shared" si="45"/>
        <v/>
      </c>
      <c r="V140" s="4">
        <f>IFERROR(IF(VLOOKUP(B140,E!$B$1:$AK$300,4,FALSE)=0,1000000,VLOOKUP(B140,E!$B$1:$AK$300,4,FALSE)),1000000)</f>
        <v>1000000</v>
      </c>
      <c r="Z140" s="17" t="str">
        <f t="shared" si="93"/>
        <v/>
      </c>
      <c r="AA140" s="17" t="str">
        <f>IF(M140="","",IF(AND(N140="&lt;",M140&lt;=V140),-1,(IF(N140="&lt;",0.7*M140,M140))))</f>
        <v/>
      </c>
      <c r="AC140" s="17" t="str">
        <f t="shared" si="95"/>
        <v/>
      </c>
      <c r="AD140" s="17" t="str">
        <f t="shared" si="96"/>
        <v/>
      </c>
      <c r="AF140" s="17" t="str">
        <f t="shared" si="97"/>
        <v/>
      </c>
      <c r="AG140" s="17" t="str">
        <f t="shared" si="98"/>
        <v/>
      </c>
      <c r="AI140" s="68">
        <v>0</v>
      </c>
      <c r="AJ140" s="68">
        <v>0</v>
      </c>
      <c r="AK140" s="68">
        <v>1</v>
      </c>
      <c r="AO140" s="4">
        <f t="shared" si="46"/>
        <v>3.3333333333333335</v>
      </c>
      <c r="AQ140" s="4">
        <f t="shared" si="47"/>
        <v>3.8461538461538458</v>
      </c>
      <c r="AS140" s="4">
        <f t="shared" si="48"/>
        <v>5</v>
      </c>
      <c r="AV140" s="4" t="str">
        <f t="shared" si="49"/>
        <v/>
      </c>
      <c r="AX140" s="4" t="str">
        <f t="shared" si="50"/>
        <v/>
      </c>
      <c r="AZ140" s="4" t="str">
        <f t="shared" si="51"/>
        <v/>
      </c>
    </row>
    <row r="141" spans="1:52" x14ac:dyDescent="0.2">
      <c r="A141" s="72" t="s">
        <v>928</v>
      </c>
      <c r="B141" s="4">
        <v>186</v>
      </c>
      <c r="C141" s="4" t="str">
        <f t="shared" si="0"/>
        <v>urn:immetingen:parameter:id:186</v>
      </c>
      <c r="D141" s="4" t="str">
        <f>IFERROR(IF(VLOOKUP($C141,'C'!$A$1:$N$1998,4,FALSE)=0,IF(VLOOKUP($C141,'C'!$A$1:$N$1998,7,FALSE)=0,VLOOKUP($C141,'C'!$A$1:$N$1998,10,FALSE),VLOOKUP($C141,'C'!$A$1:$N$1998,7,FALSE)),VLOOKUP($C141,'C'!$A$1:$N$1998,4,FALSE)),"")</f>
        <v/>
      </c>
      <c r="E141" s="4" t="str">
        <f>IFERROR(VLOOKUP($C141,'C'!$A$1:$N$1998,2,FALSE),"")</f>
        <v/>
      </c>
      <c r="F141" s="4" t="str">
        <f>IFERROR(IF(VLOOKUP($C141,'C'!$A$1:$N$1998,3,FALSE)=1,"&lt;",""),"")</f>
        <v/>
      </c>
      <c r="G141" s="4" t="str">
        <f>IFERROR(VLOOKUP($C141,'C'!$A$1:$N$1998,5,FALSE),"")</f>
        <v/>
      </c>
      <c r="H141" s="4" t="str">
        <f>IFERROR(IF(VLOOKUP($C141,'C'!$A$1:$N$1998,6,FALSE)=1,"&lt;",""),"")</f>
        <v/>
      </c>
      <c r="I141" s="4" t="str">
        <f>IFERROR(VLOOKUP($C141,'C'!$A$1:$N$1998,8,FALSE),"")</f>
        <v/>
      </c>
      <c r="J141" s="4" t="str">
        <f>IFERROR(IF(VLOOKUP($C141,'C'!$A$1:$N$1998,9,FALSE)=1,"&lt;",""),"")</f>
        <v/>
      </c>
      <c r="M141" s="4" t="str">
        <f t="shared" si="37"/>
        <v/>
      </c>
      <c r="N141" s="4" t="str">
        <f t="shared" si="43"/>
        <v/>
      </c>
      <c r="O141" s="4" t="str">
        <f t="shared" si="57"/>
        <v/>
      </c>
      <c r="P141" s="4" t="str">
        <f t="shared" si="44"/>
        <v/>
      </c>
      <c r="Q141" s="4" t="str">
        <f t="shared" si="58"/>
        <v/>
      </c>
      <c r="R141" s="4" t="str">
        <f t="shared" si="45"/>
        <v/>
      </c>
      <c r="V141" s="4">
        <f>IFERROR(IF(VLOOKUP(B141,E!$B$1:$AK$300,4,FALSE)=0,1000000,VLOOKUP(B141,E!$B$1:$AK$300,4,FALSE)),1000000)</f>
        <v>1000000</v>
      </c>
      <c r="Z141" s="17" t="str">
        <f t="shared" si="93"/>
        <v/>
      </c>
      <c r="AA141" s="17" t="str">
        <f t="shared" si="94"/>
        <v/>
      </c>
      <c r="AC141" s="17" t="str">
        <f t="shared" si="95"/>
        <v/>
      </c>
      <c r="AD141" s="17" t="str">
        <f t="shared" si="96"/>
        <v/>
      </c>
      <c r="AF141" s="17" t="str">
        <f t="shared" si="97"/>
        <v/>
      </c>
      <c r="AG141" s="17" t="str">
        <f t="shared" si="98"/>
        <v/>
      </c>
      <c r="AI141" s="68">
        <v>0</v>
      </c>
      <c r="AJ141" s="68">
        <v>0</v>
      </c>
      <c r="AK141" s="68">
        <v>1</v>
      </c>
      <c r="AO141" s="4">
        <f t="shared" si="46"/>
        <v>3.3333333333333335</v>
      </c>
      <c r="AQ141" s="4">
        <f t="shared" si="47"/>
        <v>3.8461538461538458</v>
      </c>
      <c r="AS141" s="4">
        <f t="shared" si="48"/>
        <v>5</v>
      </c>
      <c r="AV141" s="4" t="str">
        <f t="shared" ref="AV141:AV204" si="99">IFERROR(IF(F141="&lt;",0.7*M141*AO141,M141*AO141),"")</f>
        <v/>
      </c>
      <c r="AX141" s="4" t="str">
        <f t="shared" ref="AX141:AX204" si="100">IFERROR(IF(H141="&lt;",0.7*O141*AQ141,O141*AQ141),"")</f>
        <v/>
      </c>
      <c r="AZ141" s="4" t="str">
        <f t="shared" ref="AZ141:AZ204" si="101">IFERROR(IF(J141="&lt;",0.7*Q141*AS141,Q141*AS141),"")</f>
        <v/>
      </c>
    </row>
    <row r="142" spans="1:52" x14ac:dyDescent="0.2">
      <c r="A142" s="72" t="s">
        <v>826</v>
      </c>
      <c r="B142" s="4">
        <v>615</v>
      </c>
      <c r="C142" s="4" t="str">
        <f t="shared" si="0"/>
        <v>urn:immetingen:parameter:id:615</v>
      </c>
      <c r="D142" s="17" t="str">
        <f>D139</f>
        <v/>
      </c>
      <c r="E142" s="17" t="str">
        <f>IFERROR(IF($D142=131,IF(AND(F136="&lt;",F137="&lt;",F138="&lt;",F139="&lt;",F140="&lt;",F141="&lt;"),SUM(E136:E141),AA142*1000),IF(AND(F136="&lt;",F137="&lt;",F138="&lt;",F139="&lt;",F140="&lt;",F141="&lt;"),SUM(E136:E141),AA142)),"")</f>
        <v/>
      </c>
      <c r="F142" s="17" t="str">
        <f>IFERROR(IF(AND(F136="&lt;",F137="&lt;",F138="&lt;",F139="&lt;",F140="&lt;",F141="&lt;"),"&lt;",""),"")</f>
        <v/>
      </c>
      <c r="G142" s="17" t="str">
        <f>IFERROR(IF($D142=131,IF(AND(H136="&lt;",H137="&lt;",H138="&lt;",H139="&lt;",H140="&lt;",H141="&lt;"),SUM(G136:G141),AD142*1000),IF(AND(H136="&lt;",H137="&lt;",H138="&lt;",H139="&lt;",H140="&lt;",H141="&lt;"),SUM(G136:G141),AD142)),"")</f>
        <v/>
      </c>
      <c r="H142" s="17" t="str">
        <f>IFERROR(IF(AND(H136="&lt;",H137="&lt;",H138="&lt;",H139="&lt;",H140="&lt;",H141="&lt;"),"&lt;",""),"")</f>
        <v/>
      </c>
      <c r="I142" s="17" t="str">
        <f>IFERROR(IF($D142=131,IF(AND(J136="&lt;",J137="&lt;",J138="&lt;",J139="&lt;",J140="&lt;",J141="&lt;"),SUM(I136:I141),AG142*1000),IF(AND(J136="&lt;",J137="&lt;",J138="&lt;",J139="&lt;",J140="&lt;",J141="&lt;"),SUM(I136:I141),AG142)),"")</f>
        <v/>
      </c>
      <c r="J142" s="17" t="str">
        <f>IFERROR(IF(AND(J136="&lt;",J137="&lt;",J138="&lt;",J139="&lt;",J140="&lt;",J141="&lt;"),"&lt;",""),"")</f>
        <v/>
      </c>
      <c r="M142" s="4" t="str">
        <f t="shared" si="37"/>
        <v/>
      </c>
      <c r="N142" s="4" t="str">
        <f t="shared" si="43"/>
        <v/>
      </c>
      <c r="O142" s="4" t="str">
        <f t="shared" si="57"/>
        <v/>
      </c>
      <c r="P142" s="4" t="str">
        <f t="shared" si="44"/>
        <v/>
      </c>
      <c r="Q142" s="4" t="str">
        <f t="shared" si="58"/>
        <v/>
      </c>
      <c r="R142" s="4" t="str">
        <f t="shared" si="45"/>
        <v/>
      </c>
      <c r="V142" s="4">
        <f>IFERROR(IF(VLOOKUP(B142,E!$B$1:$AK$300,4,FALSE)=0,1000000,VLOOKUP(B142,E!$B$1:$AK$300,4,FALSE)),1000000)</f>
        <v>1000000000</v>
      </c>
      <c r="Z142" s="17">
        <f>SUM(Z136:Z141)</f>
        <v>0</v>
      </c>
      <c r="AA142" s="55" t="str">
        <f>IF(M136="","",IF(Z142=0,SUM(M136:M141),Z142))</f>
        <v/>
      </c>
      <c r="AC142" s="17">
        <f>SUM(AC136:AC141)</f>
        <v>0</v>
      </c>
      <c r="AD142" s="55" t="str">
        <f>IF(O136="","",IF(AC142=0,SUM(O136:O141),AC142))</f>
        <v/>
      </c>
      <c r="AF142" s="17">
        <f>SUM(AF136:AF141)</f>
        <v>0</v>
      </c>
      <c r="AG142" s="55" t="str">
        <f>IF(Q136="","",IF(AF142=0,SUM(Q136:Q141),AF142))</f>
        <v/>
      </c>
      <c r="AI142" s="68">
        <v>0</v>
      </c>
      <c r="AJ142" s="68">
        <v>0</v>
      </c>
      <c r="AK142" s="68">
        <v>1</v>
      </c>
      <c r="AO142" s="4">
        <f t="shared" si="46"/>
        <v>3.3333333333333335</v>
      </c>
      <c r="AQ142" s="4">
        <f t="shared" si="47"/>
        <v>3.8461538461538458</v>
      </c>
      <c r="AS142" s="4">
        <f t="shared" si="48"/>
        <v>5</v>
      </c>
      <c r="AV142" s="4" t="str">
        <f t="shared" si="99"/>
        <v/>
      </c>
      <c r="AX142" s="4" t="str">
        <f t="shared" si="100"/>
        <v/>
      </c>
      <c r="AZ142" s="4" t="str">
        <f t="shared" si="101"/>
        <v/>
      </c>
    </row>
    <row r="143" spans="1:52" x14ac:dyDescent="0.2">
      <c r="A143" s="72" t="s">
        <v>935</v>
      </c>
      <c r="B143" s="4">
        <v>78</v>
      </c>
      <c r="C143" s="4" t="str">
        <f t="shared" si="0"/>
        <v>urn:immetingen:parameter:id:78</v>
      </c>
      <c r="D143" s="4" t="str">
        <f>IFERROR(IF(VLOOKUP($C143,'C'!$A$1:$N$1998,4,FALSE)=0,IF(VLOOKUP($C143,'C'!$A$1:$N$1998,7,FALSE)=0,VLOOKUP($C143,'C'!$A$1:$N$1998,10,FALSE),VLOOKUP($C143,'C'!$A$1:$N$1998,7,FALSE)),VLOOKUP($C143,'C'!$A$1:$N$1998,4,FALSE)),"")</f>
        <v/>
      </c>
      <c r="E143" s="4" t="str">
        <f>IFERROR(VLOOKUP($C143,'C'!$A$1:$N$1998,2,FALSE),"")</f>
        <v/>
      </c>
      <c r="F143" s="4" t="str">
        <f>IFERROR(IF(VLOOKUP($C143,'C'!$A$1:$N$1998,3,FALSE)=1,"&lt;",""),"")</f>
        <v/>
      </c>
      <c r="G143" s="4" t="str">
        <f>IFERROR(VLOOKUP($C143,'C'!$A$1:$N$1998,2,FALSE),"")</f>
        <v/>
      </c>
      <c r="H143" s="4" t="str">
        <f>IFERROR(IF(VLOOKUP($C143,'C'!$A$1:$N$1998,3,FALSE)=1,"&lt;",""),"")</f>
        <v/>
      </c>
      <c r="I143" s="4" t="str">
        <f>IFERROR(VLOOKUP($C143,'C'!$A$1:$N$1998,2,FALSE),"")</f>
        <v/>
      </c>
      <c r="J143" s="4" t="str">
        <f>IFERROR(IF(VLOOKUP($C143,'C'!$A$1:$N$1998,3,FALSE)=1,"&lt;",""),"")</f>
        <v/>
      </c>
      <c r="M143" s="4" t="str">
        <f t="shared" si="37"/>
        <v/>
      </c>
      <c r="N143" s="4" t="str">
        <f t="shared" si="43"/>
        <v/>
      </c>
      <c r="O143" s="4" t="str">
        <f t="shared" si="57"/>
        <v/>
      </c>
      <c r="P143" s="4" t="str">
        <f t="shared" si="44"/>
        <v/>
      </c>
      <c r="Q143" s="4" t="str">
        <f t="shared" si="58"/>
        <v/>
      </c>
      <c r="R143" s="4" t="str">
        <f t="shared" si="45"/>
        <v/>
      </c>
      <c r="V143" s="4">
        <f>IFERROR(IF(VLOOKUP(B143,E!$B$1:$AK$300,4,FALSE)=0,1000000,VLOOKUP(B143,E!$B$1:$AK$300,4,FALSE)),1000000)</f>
        <v>1000000</v>
      </c>
      <c r="Z143" s="17" t="str">
        <f>IF(AA143=-1,IF(SUM(AA$143:AA$145)=-3,0,(0.7*M143)),AA143)</f>
        <v/>
      </c>
      <c r="AA143" s="17" t="str">
        <f>IF(M143="","",IF(AND(N143="&lt;",M143&lt;=V143),-1,(IF(N143="&lt;",0.7*M143,M143))))</f>
        <v/>
      </c>
      <c r="AC143" s="17" t="str">
        <f>IF(AD143=-1,IF(SUM(AD$143:AD$145)=-3,0,(0.7*O143)),AD143)</f>
        <v/>
      </c>
      <c r="AD143" s="17" t="str">
        <f>IF(O143="","",IF(AND(P143="&lt;",O143&lt;=V143),-1,(IF(P143="&lt;",0.7*O143,O143))))</f>
        <v/>
      </c>
      <c r="AF143" s="17" t="str">
        <f>IF(AG143=-1,IF(SUM(AG$143:AG$145)=-3,0,(0.7*Q143)),AG143)</f>
        <v/>
      </c>
      <c r="AG143" s="17" t="str">
        <f>IF(Q143="","",IF(AND(R143="&lt;",Q143&lt;=V143),-1,(IF(R143="&lt;",0.7*Q143,Q143))))</f>
        <v/>
      </c>
      <c r="AI143" s="68">
        <v>0</v>
      </c>
      <c r="AJ143" s="68">
        <v>0</v>
      </c>
      <c r="AK143" s="68">
        <v>1</v>
      </c>
      <c r="AO143" s="4">
        <f t="shared" si="46"/>
        <v>3.3333333333333335</v>
      </c>
      <c r="AQ143" s="4">
        <f t="shared" si="47"/>
        <v>3.8461538461538458</v>
      </c>
      <c r="AS143" s="4">
        <f t="shared" si="48"/>
        <v>5</v>
      </c>
      <c r="AV143" s="4" t="str">
        <f t="shared" si="99"/>
        <v/>
      </c>
      <c r="AX143" s="4" t="str">
        <f t="shared" si="100"/>
        <v/>
      </c>
      <c r="AZ143" s="4" t="str">
        <f t="shared" si="101"/>
        <v/>
      </c>
    </row>
    <row r="144" spans="1:52" x14ac:dyDescent="0.2">
      <c r="A144" s="72" t="s">
        <v>936</v>
      </c>
      <c r="B144" s="4">
        <v>80</v>
      </c>
      <c r="C144" s="4" t="str">
        <f t="shared" si="0"/>
        <v>urn:immetingen:parameter:id:80</v>
      </c>
      <c r="D144" s="4" t="str">
        <f>IFERROR(IF(VLOOKUP($C144,'C'!$A$1:$N$1998,4,FALSE)=0,IF(VLOOKUP($C144,'C'!$A$1:$N$1998,7,FALSE)=0,VLOOKUP($C144,'C'!$A$1:$N$1998,10,FALSE),VLOOKUP($C144,'C'!$A$1:$N$1998,7,FALSE)),VLOOKUP($C144,'C'!$A$1:$N$1998,4,FALSE)),"")</f>
        <v/>
      </c>
      <c r="E144" s="4" t="str">
        <f>IFERROR(VLOOKUP($C144,'C'!$A$1:$N$1998,2,FALSE),"")</f>
        <v/>
      </c>
      <c r="F144" s="4" t="str">
        <f>IFERROR(IF(VLOOKUP($C144,'C'!$A$1:$N$1998,3,FALSE)=1,"&lt;",""),"")</f>
        <v/>
      </c>
      <c r="G144" s="4" t="str">
        <f>IFERROR(VLOOKUP($C144,'C'!$A$1:$N$1998,2,FALSE),"")</f>
        <v/>
      </c>
      <c r="H144" s="4" t="str">
        <f>IFERROR(IF(VLOOKUP($C144,'C'!$A$1:$N$1998,3,FALSE)=1,"&lt;",""),"")</f>
        <v/>
      </c>
      <c r="I144" s="4" t="str">
        <f>IFERROR(VLOOKUP($C144,'C'!$A$1:$N$1998,2,FALSE),"")</f>
        <v/>
      </c>
      <c r="J144" s="4" t="str">
        <f>IFERROR(IF(VLOOKUP($C144,'C'!$A$1:$N$1998,3,FALSE)=1,"&lt;",""),"")</f>
        <v/>
      </c>
      <c r="M144" s="4" t="str">
        <f t="shared" si="37"/>
        <v/>
      </c>
      <c r="N144" s="4" t="str">
        <f t="shared" si="43"/>
        <v/>
      </c>
      <c r="O144" s="4" t="str">
        <f t="shared" si="57"/>
        <v/>
      </c>
      <c r="P144" s="4" t="str">
        <f t="shared" si="44"/>
        <v/>
      </c>
      <c r="Q144" s="4" t="str">
        <f t="shared" si="58"/>
        <v/>
      </c>
      <c r="R144" s="4" t="str">
        <f t="shared" si="45"/>
        <v/>
      </c>
      <c r="V144" s="4">
        <f>IFERROR(IF(VLOOKUP(B144,E!$B$1:$AK$300,4,FALSE)=0,1000000,VLOOKUP(B144,E!$B$1:$AK$300,4,FALSE)),1000000)</f>
        <v>1000000</v>
      </c>
      <c r="Z144" s="17" t="str">
        <f>IF(AA144=-1,IF(SUM(AA$143:AA$145)=-3,0,(0.7*M144)),AA144)</f>
        <v/>
      </c>
      <c r="AA144" s="17" t="str">
        <f t="shared" ref="AA144:AA145" si="102">IF(M144="","",IF(AND(N144="&lt;",M144&lt;=V144),-1,(IF(N144="&lt;",0.7*M144,M144))))</f>
        <v/>
      </c>
      <c r="AC144" s="17" t="str">
        <f t="shared" ref="AC144:AC145" si="103">IF(AD144=-1,IF(SUM(AD$143:AD$145)=-3,0,(0.7*O144)),AD144)</f>
        <v/>
      </c>
      <c r="AD144" s="17" t="str">
        <f t="shared" ref="AD144:AD145" si="104">IF(O144="","",IF(AND(P144="&lt;",O144&lt;=V144),-1,(IF(P144="&lt;",0.7*O144,O144))))</f>
        <v/>
      </c>
      <c r="AF144" s="17" t="str">
        <f t="shared" ref="AF144:AF145" si="105">IF(AG144=-1,IF(SUM(AG$143:AG$145)=-3,0,(0.7*Q144)),AG144)</f>
        <v/>
      </c>
      <c r="AG144" s="17" t="str">
        <f t="shared" ref="AG144:AG145" si="106">IF(Q144="","",IF(AND(R144="&lt;",Q144&lt;=V144),-1,(IF(R144="&lt;",0.7*Q144,Q144))))</f>
        <v/>
      </c>
      <c r="AI144" s="68">
        <v>0</v>
      </c>
      <c r="AJ144" s="68">
        <v>0</v>
      </c>
      <c r="AK144" s="68">
        <v>1</v>
      </c>
      <c r="AO144" s="4">
        <f t="shared" si="46"/>
        <v>3.3333333333333335</v>
      </c>
      <c r="AQ144" s="4">
        <f t="shared" si="47"/>
        <v>3.8461538461538458</v>
      </c>
      <c r="AS144" s="4">
        <f t="shared" si="48"/>
        <v>5</v>
      </c>
      <c r="AV144" s="4" t="str">
        <f t="shared" si="99"/>
        <v/>
      </c>
      <c r="AX144" s="4" t="str">
        <f t="shared" si="100"/>
        <v/>
      </c>
      <c r="AZ144" s="4" t="str">
        <f t="shared" si="101"/>
        <v/>
      </c>
    </row>
    <row r="145" spans="1:52" x14ac:dyDescent="0.2">
      <c r="A145" s="72" t="s">
        <v>937</v>
      </c>
      <c r="B145" s="4">
        <v>84</v>
      </c>
      <c r="C145" s="4" t="str">
        <f t="shared" si="0"/>
        <v>urn:immetingen:parameter:id:84</v>
      </c>
      <c r="D145" s="4" t="str">
        <f>IFERROR(IF(VLOOKUP($C145,'C'!$A$1:$N$1998,4,FALSE)=0,IF(VLOOKUP($C145,'C'!$A$1:$N$1998,7,FALSE)=0,VLOOKUP($C145,'C'!$A$1:$N$1998,10,FALSE),VLOOKUP($C145,'C'!$A$1:$N$1998,7,FALSE)),VLOOKUP($C145,'C'!$A$1:$N$1998,4,FALSE)),"")</f>
        <v/>
      </c>
      <c r="E145" s="4" t="str">
        <f>IFERROR(VLOOKUP($C145,'C'!$A$1:$N$1998,2,FALSE),"")</f>
        <v/>
      </c>
      <c r="F145" s="4" t="str">
        <f>IFERROR(IF(VLOOKUP($C145,'C'!$A$1:$N$1998,3,FALSE)=1,"&lt;",""),"")</f>
        <v/>
      </c>
      <c r="G145" s="4" t="str">
        <f>IFERROR(VLOOKUP($C145,'C'!$A$1:$N$1998,2,FALSE),"")</f>
        <v/>
      </c>
      <c r="H145" s="4" t="str">
        <f>IFERROR(IF(VLOOKUP($C145,'C'!$A$1:$N$1998,3,FALSE)=1,"&lt;",""),"")</f>
        <v/>
      </c>
      <c r="I145" s="4" t="str">
        <f>IFERROR(VLOOKUP($C145,'C'!$A$1:$N$1998,2,FALSE),"")</f>
        <v/>
      </c>
      <c r="J145" s="4" t="str">
        <f>IFERROR(IF(VLOOKUP($C145,'C'!$A$1:$N$1998,3,FALSE)=1,"&lt;",""),"")</f>
        <v/>
      </c>
      <c r="M145" s="4" t="str">
        <f t="shared" si="37"/>
        <v/>
      </c>
      <c r="N145" s="4" t="str">
        <f t="shared" si="43"/>
        <v/>
      </c>
      <c r="O145" s="4" t="str">
        <f t="shared" si="57"/>
        <v/>
      </c>
      <c r="P145" s="4" t="str">
        <f t="shared" si="44"/>
        <v/>
      </c>
      <c r="Q145" s="4" t="str">
        <f t="shared" si="58"/>
        <v/>
      </c>
      <c r="R145" s="4" t="str">
        <f t="shared" si="45"/>
        <v/>
      </c>
      <c r="V145" s="4">
        <f>IFERROR(IF(VLOOKUP(B145,E!$B$1:$AK$300,4,FALSE)=0,1000000,VLOOKUP(B145,E!$B$1:$AK$300,4,FALSE)),1000000)</f>
        <v>1000000</v>
      </c>
      <c r="Z145" s="17" t="str">
        <f>IF(AA145=-1,IF(SUM(AA$143:AA$145)=-3,0,(0.7*M145)),AA145)</f>
        <v/>
      </c>
      <c r="AA145" s="17" t="str">
        <f t="shared" si="102"/>
        <v/>
      </c>
      <c r="AC145" s="17" t="str">
        <f t="shared" si="103"/>
        <v/>
      </c>
      <c r="AD145" s="17" t="str">
        <f t="shared" si="104"/>
        <v/>
      </c>
      <c r="AF145" s="17" t="str">
        <f t="shared" si="105"/>
        <v/>
      </c>
      <c r="AG145" s="17" t="str">
        <f t="shared" si="106"/>
        <v/>
      </c>
      <c r="AI145" s="68">
        <v>0</v>
      </c>
      <c r="AJ145" s="68">
        <v>0</v>
      </c>
      <c r="AK145" s="68">
        <v>1</v>
      </c>
      <c r="AO145" s="4">
        <f t="shared" si="46"/>
        <v>3.3333333333333335</v>
      </c>
      <c r="AQ145" s="4">
        <f t="shared" si="47"/>
        <v>3.8461538461538458</v>
      </c>
      <c r="AS145" s="4">
        <f t="shared" si="48"/>
        <v>5</v>
      </c>
      <c r="AV145" s="4" t="str">
        <f t="shared" si="99"/>
        <v/>
      </c>
      <c r="AX145" s="4" t="str">
        <f t="shared" si="100"/>
        <v/>
      </c>
      <c r="AZ145" s="4" t="str">
        <f t="shared" si="101"/>
        <v/>
      </c>
    </row>
    <row r="146" spans="1:52" x14ac:dyDescent="0.2">
      <c r="A146" s="72" t="s">
        <v>828</v>
      </c>
      <c r="B146" s="4">
        <v>1537</v>
      </c>
      <c r="C146" s="4" t="str">
        <f t="shared" si="0"/>
        <v>urn:immetingen:parameter:id:1537</v>
      </c>
      <c r="D146" s="17" t="str">
        <f>D144</f>
        <v/>
      </c>
      <c r="E146" s="17" t="str">
        <f>IFERROR(IF($D146=131,IF(AND(F143="&lt;",F144="&lt;",F145="&lt;"),SUM(E143:E145),AA146*1000),IF(AND(F143="&lt;",F144="&lt;",F145="&lt;"),SUM(E143:E145),AA146)),"")</f>
        <v/>
      </c>
      <c r="F146" s="17" t="str">
        <f>IFERROR(IF(AND(F143="&lt;",F144="&lt;",F145="&lt;"),"&lt;",""),"")</f>
        <v/>
      </c>
      <c r="G146" s="17" t="str">
        <f>IFERROR(IF($D146=131,IF(AND(H143="&lt;",H144="&lt;",H145="&lt;"),SUM(G143:G145),AD146*1000),IF(AND(H143="&lt;",H144="&lt;",H145="&lt;"),SUM(G143:G145),AD146)),"")</f>
        <v/>
      </c>
      <c r="H146" s="17" t="str">
        <f>IFERROR(IF(AND(H143="&lt;",H144="&lt;",H145="&lt;"),"&lt;",""),"")</f>
        <v/>
      </c>
      <c r="I146" s="17" t="str">
        <f>IFERROR(IF($D146=131,IF(AND(J143="&lt;",J144="&lt;",J145="&lt;"),SUM(I143:I145),AG146*1000),IF(AND(J143="&lt;",J144="&lt;",J145="&lt;"),SUM(I143:I145),AG146)),"")</f>
        <v/>
      </c>
      <c r="J146" s="17" t="str">
        <f>IFERROR(IF(AND(J143="&lt;",J144="&lt;",J145="&lt;"),"&lt;",""),"")</f>
        <v/>
      </c>
      <c r="M146" s="4" t="str">
        <f t="shared" si="37"/>
        <v/>
      </c>
      <c r="N146" s="4" t="str">
        <f t="shared" si="43"/>
        <v/>
      </c>
      <c r="O146" s="4" t="str">
        <f t="shared" si="57"/>
        <v/>
      </c>
      <c r="P146" s="4" t="str">
        <f t="shared" si="44"/>
        <v/>
      </c>
      <c r="Q146" s="4" t="str">
        <f t="shared" si="58"/>
        <v/>
      </c>
      <c r="R146" s="4" t="str">
        <f t="shared" si="45"/>
        <v/>
      </c>
      <c r="V146" s="4">
        <f>IFERROR(IF(VLOOKUP(B146,E!$B$1:$AK$300,4,FALSE)=0,1000000,VLOOKUP(B146,E!$B$1:$AK$300,4,FALSE)),1000000)</f>
        <v>1000000000</v>
      </c>
      <c r="Z146" s="17">
        <f>SUM(Z143:Z145)</f>
        <v>0</v>
      </c>
      <c r="AA146" s="55" t="str">
        <f>IF(M143="","",IF(Z146=0,SUM(M143:M145),Z146))</f>
        <v/>
      </c>
      <c r="AC146" s="17">
        <f>SUM(AC143:AC145)</f>
        <v>0</v>
      </c>
      <c r="AD146" s="55" t="str">
        <f>IF(O143="","",IF(AC146=0,SUM(O143:O145),AC146))</f>
        <v/>
      </c>
      <c r="AF146" s="17">
        <f>SUM(AF143:AF145)</f>
        <v>0</v>
      </c>
      <c r="AG146" s="55" t="str">
        <f>IF(Q143="","",IF(AF146=0,SUM(Q143:Q145),AF146))</f>
        <v/>
      </c>
      <c r="AI146" s="68">
        <v>0</v>
      </c>
      <c r="AJ146" s="68">
        <v>0</v>
      </c>
      <c r="AK146" s="68">
        <v>1</v>
      </c>
      <c r="AO146" s="4">
        <f t="shared" si="46"/>
        <v>3.3333333333333335</v>
      </c>
      <c r="AQ146" s="4">
        <f t="shared" si="47"/>
        <v>3.8461538461538458</v>
      </c>
      <c r="AS146" s="4">
        <f t="shared" si="48"/>
        <v>5</v>
      </c>
      <c r="AV146" s="4" t="str">
        <f t="shared" si="99"/>
        <v/>
      </c>
      <c r="AX146" s="4" t="str">
        <f t="shared" si="100"/>
        <v/>
      </c>
      <c r="AZ146" s="4" t="str">
        <f t="shared" si="101"/>
        <v/>
      </c>
    </row>
    <row r="147" spans="1:52" x14ac:dyDescent="0.2">
      <c r="A147" s="4" t="s">
        <v>642</v>
      </c>
      <c r="B147" s="4">
        <v>1390</v>
      </c>
      <c r="C147" s="4" t="str">
        <f t="shared" si="0"/>
        <v>urn:immetingen:parameter:id:1390</v>
      </c>
      <c r="D147" s="4" t="str">
        <f>IFERROR(IF(VLOOKUP($C147,'C'!$A$1:$N$1998,4,FALSE)=0,IF(VLOOKUP($C147,'C'!$A$1:$N$1998,7,FALSE)=0,VLOOKUP($C147,'C'!$A$1:$N$1998,10,FALSE),VLOOKUP($C147,'C'!$A$1:$N$1998,7,FALSE)),VLOOKUP($C147,'C'!$A$1:$N$1998,4,FALSE)),"")</f>
        <v/>
      </c>
      <c r="E147" s="4" t="str">
        <f>IFERROR(VLOOKUP($C147,'C'!$A$1:$N$1998,2,FALSE),"")</f>
        <v/>
      </c>
      <c r="F147" s="4" t="str">
        <f>IFERROR(IF(VLOOKUP($C147,'C'!$A$1:$N$1998,3,FALSE)=1,"&lt;",""),"")</f>
        <v/>
      </c>
      <c r="G147" s="4" t="str">
        <f>IFERROR(VLOOKUP($C147,'C'!$A$1:$N$1998,5,FALSE),"")</f>
        <v/>
      </c>
      <c r="H147" s="4" t="str">
        <f>IFERROR(IF(VLOOKUP($C147,'C'!$A$1:$N$1998,6,FALSE)=1,"&lt;",""),"")</f>
        <v/>
      </c>
      <c r="I147" s="4" t="str">
        <f>IFERROR(VLOOKUP($C147,'C'!$A$1:$N$1998,8,FALSE),"")</f>
        <v/>
      </c>
      <c r="J147" s="4" t="str">
        <f>IFERROR(IF(VLOOKUP($C147,'C'!$A$1:$N$1998,9,FALSE)=1,"&lt;",""),"")</f>
        <v/>
      </c>
      <c r="M147" s="4" t="str">
        <f t="shared" si="37"/>
        <v/>
      </c>
      <c r="N147" s="4" t="str">
        <f t="shared" si="43"/>
        <v/>
      </c>
      <c r="O147" s="4" t="str">
        <f t="shared" si="57"/>
        <v/>
      </c>
      <c r="P147" s="4" t="str">
        <f t="shared" si="44"/>
        <v/>
      </c>
      <c r="Q147" s="4" t="str">
        <f t="shared" si="58"/>
        <v/>
      </c>
      <c r="R147" s="4" t="str">
        <f t="shared" si="45"/>
        <v/>
      </c>
      <c r="V147" s="4">
        <f>IFERROR(IF(VLOOKUP(B147,E!$B$1:$AK$300,4,FALSE)=0,1000000,VLOOKUP(B147,E!$B$1:$AK$300,4,FALSE)),1000000)</f>
        <v>1000000000</v>
      </c>
      <c r="Z147" s="4" t="str">
        <f t="shared" ref="Z147:Z148" si="107">IF(M147="","",IF(AND(N147="&lt;",M147&lt;=$V147),-1,(IF(N147="&lt;",0.7*M147,M147))))</f>
        <v/>
      </c>
      <c r="AC147" s="4" t="str">
        <f t="shared" ref="AC147:AC148" si="108">IF(O147="","",IF(AND(P147="&lt;",O147&lt;=$V147),-1,(IF(P147="&lt;",0.7*O147,O147))))</f>
        <v/>
      </c>
      <c r="AF147" s="4" t="str">
        <f t="shared" ref="AF147:AF148" si="109">IF(Q147="","",IF(AND(R147="&lt;",Q147&lt;=$V147),-1,(IF(R147="&lt;",0.7*Q147,Q147))))</f>
        <v/>
      </c>
      <c r="AI147" s="68">
        <v>0</v>
      </c>
      <c r="AJ147" s="68">
        <v>0</v>
      </c>
      <c r="AK147" s="68">
        <v>1</v>
      </c>
      <c r="AO147" s="4">
        <f t="shared" si="46"/>
        <v>3.3333333333333335</v>
      </c>
      <c r="AQ147" s="4">
        <f t="shared" si="47"/>
        <v>3.8461538461538458</v>
      </c>
      <c r="AS147" s="4">
        <f t="shared" si="48"/>
        <v>5</v>
      </c>
      <c r="AV147" s="4" t="str">
        <f t="shared" si="99"/>
        <v/>
      </c>
      <c r="AX147" s="4" t="str">
        <f t="shared" si="100"/>
        <v/>
      </c>
      <c r="AZ147" s="4" t="str">
        <f t="shared" si="101"/>
        <v/>
      </c>
    </row>
    <row r="148" spans="1:52" x14ac:dyDescent="0.2">
      <c r="A148" s="72" t="s">
        <v>829</v>
      </c>
      <c r="B148" s="4">
        <v>482</v>
      </c>
      <c r="C148" s="4" t="str">
        <f t="shared" si="0"/>
        <v>urn:immetingen:parameter:id:482</v>
      </c>
      <c r="D148" s="17" t="str">
        <f>D146</f>
        <v/>
      </c>
      <c r="E148" s="4" t="str">
        <f>IFERROR(VLOOKUP($C148,'C'!$A$1:$N$1998,2,FALSE),"")</f>
        <v/>
      </c>
      <c r="F148" s="4" t="str">
        <f>IFERROR(IF(VLOOKUP($C148,'C'!$A$1:$N$1998,3,FALSE)=1,"&lt;",""),"")</f>
        <v/>
      </c>
      <c r="M148" s="4" t="str">
        <f t="shared" si="37"/>
        <v/>
      </c>
      <c r="N148" s="4" t="str">
        <f t="shared" si="43"/>
        <v/>
      </c>
      <c r="O148" s="4" t="str">
        <f t="shared" si="57"/>
        <v/>
      </c>
      <c r="P148" s="4" t="str">
        <f t="shared" si="44"/>
        <v/>
      </c>
      <c r="Q148" s="4" t="str">
        <f t="shared" si="58"/>
        <v/>
      </c>
      <c r="R148" s="4" t="str">
        <f t="shared" si="45"/>
        <v/>
      </c>
      <c r="V148" s="4">
        <f>IFERROR(IF(VLOOKUP(B148,E!$B$1:$AK$300,4,FALSE)=0,1000000,VLOOKUP(B148,E!$B$1:$AK$300,4,FALSE)),1000000)</f>
        <v>1000000000</v>
      </c>
      <c r="Z148" s="4" t="str">
        <f t="shared" si="107"/>
        <v/>
      </c>
      <c r="AC148" s="4" t="str">
        <f t="shared" si="108"/>
        <v/>
      </c>
      <c r="AF148" s="4" t="str">
        <f t="shared" si="109"/>
        <v/>
      </c>
      <c r="AI148" s="68">
        <v>0</v>
      </c>
      <c r="AJ148" s="68">
        <v>0</v>
      </c>
      <c r="AK148" s="68">
        <v>1</v>
      </c>
      <c r="AO148" s="4">
        <f t="shared" si="46"/>
        <v>3.3333333333333335</v>
      </c>
      <c r="AQ148" s="4">
        <f t="shared" si="47"/>
        <v>3.8461538461538458</v>
      </c>
      <c r="AS148" s="4">
        <f t="shared" si="48"/>
        <v>5</v>
      </c>
      <c r="AV148" s="4" t="str">
        <f t="shared" si="99"/>
        <v/>
      </c>
      <c r="AX148" s="4" t="str">
        <f t="shared" si="100"/>
        <v/>
      </c>
      <c r="AZ148" s="4" t="str">
        <f t="shared" si="101"/>
        <v/>
      </c>
    </row>
    <row r="149" spans="1:52" x14ac:dyDescent="0.2">
      <c r="A149" s="4" t="s">
        <v>92</v>
      </c>
      <c r="B149" s="4">
        <v>113</v>
      </c>
      <c r="C149" s="4" t="str">
        <f t="shared" si="0"/>
        <v>urn:immetingen:parameter:id:113</v>
      </c>
      <c r="D149" s="4" t="str">
        <f>IFERROR(IF(VLOOKUP($C149,'C'!$A$1:$N$1998,4,FALSE)=0,IF(VLOOKUP($C149,'C'!$A$1:$N$1998,7,FALSE)=0,VLOOKUP($C149,'C'!$A$1:$N$1998,10,FALSE),VLOOKUP($C149,'C'!$A$1:$N$1998,7,FALSE)),VLOOKUP($C149,'C'!$A$1:$N$1998,4,FALSE)),"")</f>
        <v/>
      </c>
      <c r="E149" s="4" t="str">
        <f>IFERROR(VLOOKUP($C149,'C'!$A$1:$N$1998,2,FALSE),"")</f>
        <v/>
      </c>
      <c r="F149" s="4" t="str">
        <f>IFERROR(IF(VLOOKUP($C149,'C'!$A$1:$N$1998,3,FALSE)=1,"&lt;",""),"")</f>
        <v/>
      </c>
      <c r="G149" s="4" t="str">
        <f>IFERROR(VLOOKUP($C149,'C'!$A$1:$N$1998,5,FALSE),"")</f>
        <v/>
      </c>
      <c r="H149" s="4" t="str">
        <f>IFERROR(IF(VLOOKUP($C149,'C'!$A$1:$N$1998,6,FALSE)=1,"&lt;",""),"")</f>
        <v/>
      </c>
      <c r="I149" s="4" t="str">
        <f>IFERROR(VLOOKUP($C149,'C'!$A$1:$N$1998,8,FALSE),"")</f>
        <v/>
      </c>
      <c r="J149" s="4" t="str">
        <f>IFERROR(IF(VLOOKUP($C149,'C'!$A$1:$N$1998,9,FALSE)=1,"&lt;",""),"")</f>
        <v/>
      </c>
      <c r="M149" s="4" t="str">
        <f t="shared" si="37"/>
        <v/>
      </c>
      <c r="N149" s="4" t="str">
        <f t="shared" si="43"/>
        <v/>
      </c>
      <c r="O149" s="4" t="str">
        <f t="shared" si="57"/>
        <v/>
      </c>
      <c r="P149" s="4" t="str">
        <f t="shared" si="44"/>
        <v/>
      </c>
      <c r="Q149" s="4" t="str">
        <f t="shared" si="58"/>
        <v/>
      </c>
      <c r="R149" s="4" t="str">
        <f t="shared" si="45"/>
        <v/>
      </c>
      <c r="V149" s="4">
        <v>1E-3</v>
      </c>
      <c r="Z149" s="17" t="str">
        <f>IF(AA149=-1,IF(SUM(AA$149:AA$150)=-2,0,(0.7*M149)),AA149)</f>
        <v/>
      </c>
      <c r="AA149" s="17" t="str">
        <f>IF(M149="","",IF(AND(N149="&lt;",M149&lt;=V149),-1,(IF(N149="&lt;",0.7*M149,M149))))</f>
        <v/>
      </c>
      <c r="AC149" s="17" t="str">
        <f>IF(AD149=-1,IF(SUM(AD$149:AD$150)=-2,0,(0.7*O149)),AD149)</f>
        <v/>
      </c>
      <c r="AD149" s="17" t="str">
        <f>IF(O149="","",IF(AND(P149="&lt;",O149&lt;=V149),-1,(IF(P149="&lt;",0.7*O149,O149))))</f>
        <v/>
      </c>
      <c r="AF149" s="17" t="str">
        <f>IF(AG149=-1,IF(SUM(AG$149:AG$150)=-2,0,(0.7*Q149)),AG149)</f>
        <v/>
      </c>
      <c r="AG149" s="17" t="str">
        <f>IF(Q149="","",IF(AND(R149="&lt;",Q149&lt;=V149),-1,(IF(R149="&lt;",0.7*Q149,Q149))))</f>
        <v/>
      </c>
      <c r="AI149" s="68">
        <v>0</v>
      </c>
      <c r="AJ149" s="68">
        <v>0</v>
      </c>
      <c r="AK149" s="68">
        <v>1</v>
      </c>
      <c r="AO149" s="4">
        <f t="shared" si="46"/>
        <v>3.3333333333333335</v>
      </c>
      <c r="AQ149" s="4">
        <f t="shared" si="47"/>
        <v>3.8461538461538458</v>
      </c>
      <c r="AS149" s="4">
        <f t="shared" si="48"/>
        <v>5</v>
      </c>
      <c r="AV149" s="4" t="str">
        <f t="shared" si="99"/>
        <v/>
      </c>
      <c r="AX149" s="4" t="str">
        <f t="shared" si="100"/>
        <v/>
      </c>
      <c r="AZ149" s="4" t="str">
        <f t="shared" si="101"/>
        <v/>
      </c>
    </row>
    <row r="150" spans="1:52" x14ac:dyDescent="0.2">
      <c r="A150" s="4" t="s">
        <v>93</v>
      </c>
      <c r="B150" s="4">
        <v>217</v>
      </c>
      <c r="C150" s="4" t="str">
        <f t="shared" si="0"/>
        <v>urn:immetingen:parameter:id:217</v>
      </c>
      <c r="D150" s="4" t="str">
        <f>IFERROR(IF(VLOOKUP($C150,'C'!$A$1:$N$1998,4,FALSE)=0,IF(VLOOKUP($C150,'C'!$A$1:$N$1998,7,FALSE)=0,VLOOKUP($C150,'C'!$A$1:$N$1998,10,FALSE),VLOOKUP($C150,'C'!$A$1:$N$1998,7,FALSE)),VLOOKUP($C150,'C'!$A$1:$N$1998,4,FALSE)),"")</f>
        <v/>
      </c>
      <c r="E150" s="4" t="str">
        <f>IFERROR(VLOOKUP($C150,'C'!$A$1:$N$1998,2,FALSE),"")</f>
        <v/>
      </c>
      <c r="F150" s="4" t="str">
        <f>IFERROR(IF(VLOOKUP($C150,'C'!$A$1:$N$1998,3,FALSE)=1,"&lt;",""),"")</f>
        <v/>
      </c>
      <c r="G150" s="4" t="str">
        <f>IFERROR(VLOOKUP($C150,'C'!$A$1:$N$1998,5,FALSE),"")</f>
        <v/>
      </c>
      <c r="H150" s="4" t="str">
        <f>IFERROR(IF(VLOOKUP($C150,'C'!$A$1:$N$1998,6,FALSE)=1,"&lt;",""),"")</f>
        <v/>
      </c>
      <c r="I150" s="4" t="str">
        <f>IFERROR(VLOOKUP($C150,'C'!$A$1:$N$1998,8,FALSE),"")</f>
        <v/>
      </c>
      <c r="J150" s="4" t="str">
        <f>IFERROR(IF(VLOOKUP($C150,'C'!$A$1:$N$1998,9,FALSE)=1,"&lt;",""),"")</f>
        <v/>
      </c>
      <c r="M150" s="4" t="str">
        <f t="shared" si="37"/>
        <v/>
      </c>
      <c r="N150" s="4" t="str">
        <f t="shared" si="43"/>
        <v/>
      </c>
      <c r="O150" s="4" t="str">
        <f t="shared" si="57"/>
        <v/>
      </c>
      <c r="P150" s="4" t="str">
        <f t="shared" si="44"/>
        <v/>
      </c>
      <c r="Q150" s="4" t="str">
        <f t="shared" si="58"/>
        <v/>
      </c>
      <c r="R150" s="4" t="str">
        <f t="shared" si="45"/>
        <v/>
      </c>
      <c r="V150" s="4">
        <v>1E-3</v>
      </c>
      <c r="Z150" s="17" t="str">
        <f>IF(AA150=-1,IF(SUM(AA$149:AA$150)=-2,0,(0.7*M150)),AA150)</f>
        <v/>
      </c>
      <c r="AA150" s="17" t="str">
        <f>IF(M150="","",IF(AND(N150="&lt;",M150&lt;=V150),-1,(IF(N150="&lt;",0.7*M150,M150))))</f>
        <v/>
      </c>
      <c r="AC150" s="17" t="str">
        <f>IF(AD150=-1,IF(SUM(AD$149:AD$150)=-2,0,(0.7*O150)),AD150)</f>
        <v/>
      </c>
      <c r="AD150" s="17" t="str">
        <f>IF(O150="","",IF(AND(P150="&lt;",O150&lt;=V150),-1,(IF(P150="&lt;",0.7*O150,O150))))</f>
        <v/>
      </c>
      <c r="AF150" s="17" t="str">
        <f>IF(AG150=-1,IF(SUM(AG$149:AG$150)=-2,0,(0.7*Q150)),AG150)</f>
        <v/>
      </c>
      <c r="AG150" s="17" t="str">
        <f>IF(Q150="","",IF(AND(R150="&lt;",Q150&lt;=V150),-1,(IF(R150="&lt;",0.7*Q150,Q150))))</f>
        <v/>
      </c>
      <c r="AI150" s="68">
        <v>0</v>
      </c>
      <c r="AJ150" s="68">
        <v>0</v>
      </c>
      <c r="AK150" s="68">
        <v>1</v>
      </c>
      <c r="AO150" s="4">
        <f t="shared" si="46"/>
        <v>3.3333333333333335</v>
      </c>
      <c r="AQ150" s="4">
        <f t="shared" si="47"/>
        <v>3.8461538461538458</v>
      </c>
      <c r="AS150" s="4">
        <f t="shared" si="48"/>
        <v>5</v>
      </c>
      <c r="AV150" s="4" t="str">
        <f t="shared" si="99"/>
        <v/>
      </c>
      <c r="AX150" s="4" t="str">
        <f t="shared" si="100"/>
        <v/>
      </c>
      <c r="AZ150" s="4" t="str">
        <f t="shared" si="101"/>
        <v/>
      </c>
    </row>
    <row r="151" spans="1:52" x14ac:dyDescent="0.2">
      <c r="A151" s="4" t="s">
        <v>166</v>
      </c>
      <c r="B151" s="4">
        <v>554</v>
      </c>
      <c r="C151" s="4" t="str">
        <f t="shared" si="0"/>
        <v>urn:immetingen:parameter:id:554</v>
      </c>
      <c r="D151" s="17" t="str">
        <f>D150</f>
        <v/>
      </c>
      <c r="E151" s="17" t="str">
        <f>IFERROR(IF($D151=131,IF(AND(F149="&lt;",F150="&lt;"),SUM(E149:E150),AA151*1000),IF(AND(F149="&lt;",F150="&lt;"),SUM(E149:E150),AA151)),"")</f>
        <v/>
      </c>
      <c r="F151" s="17" t="str">
        <f>IFERROR(IF(AND(F149="&lt;",F150="&lt;"),"&lt;",""),"")</f>
        <v/>
      </c>
      <c r="G151" s="17" t="str">
        <f>IFERROR(IF($D151=131,IF(AND(H149="&lt;",H150="&lt;"),SUM(G149:G150),AD151*1000),IF(AND(H149="&lt;",H150="&lt;"),SUM(G149:G150),AD151)),"")</f>
        <v/>
      </c>
      <c r="H151" s="17" t="str">
        <f>IFERROR(IF(AND(H149="&lt;",H150="&lt;"),"&lt;",""),"")</f>
        <v/>
      </c>
      <c r="I151" s="17" t="str">
        <f>IFERROR(IF($D151=131,IF(AND(J149="&lt;",J150="&lt;"),SUM(I149:I150),AG151*1000),IF(AND(J149="&lt;",J150="&lt;"),SUM(I149:I150),AG151)),"")</f>
        <v/>
      </c>
      <c r="J151" s="17" t="str">
        <f>IFERROR(IF(AND(J149="&lt;",J150="&lt;"),"&lt;",""),"")</f>
        <v/>
      </c>
      <c r="M151" s="4" t="str">
        <f t="shared" si="37"/>
        <v/>
      </c>
      <c r="N151" s="4" t="str">
        <f t="shared" si="43"/>
        <v/>
      </c>
      <c r="O151" s="4" t="str">
        <f t="shared" si="57"/>
        <v/>
      </c>
      <c r="P151" s="4" t="str">
        <f t="shared" si="44"/>
        <v/>
      </c>
      <c r="Q151" s="4" t="str">
        <f t="shared" si="58"/>
        <v/>
      </c>
      <c r="R151" s="4" t="str">
        <f t="shared" si="45"/>
        <v/>
      </c>
      <c r="V151" s="4">
        <f>IFERROR(IF(VLOOKUP(B151,E!$B$1:$AK$300,4,FALSE)=0,1000000,VLOOKUP(B151,E!$B$1:$AK$300,4,FALSE)),1000000)</f>
        <v>2E-3</v>
      </c>
      <c r="Z151" s="17">
        <f>SUM(Z149:Z150)</f>
        <v>0</v>
      </c>
      <c r="AA151" s="55" t="str">
        <f>IF(M149="","",IF(Z151=0,SUM(M149:M150),Z151))</f>
        <v/>
      </c>
      <c r="AC151" s="17">
        <f>SUM(AC149:AC150)</f>
        <v>0</v>
      </c>
      <c r="AD151" s="55" t="str">
        <f>IF(O149="","",IF(AC151=0,SUM(O149:O150),AC151))</f>
        <v/>
      </c>
      <c r="AF151" s="17">
        <f>SUM(AF149:AF150)</f>
        <v>0</v>
      </c>
      <c r="AG151" s="55" t="str">
        <f>IF(Q149="","",IF(AF151=0,SUM(Q149:Q150),AF151))</f>
        <v/>
      </c>
      <c r="AI151" s="68">
        <v>0</v>
      </c>
      <c r="AJ151" s="68">
        <v>0</v>
      </c>
      <c r="AK151" s="68">
        <v>1</v>
      </c>
      <c r="AO151" s="4">
        <f t="shared" si="46"/>
        <v>3.3333333333333335</v>
      </c>
      <c r="AQ151" s="4">
        <f t="shared" si="47"/>
        <v>3.8461538461538458</v>
      </c>
      <c r="AS151" s="4">
        <f t="shared" si="48"/>
        <v>5</v>
      </c>
      <c r="AV151" s="4" t="str">
        <f t="shared" si="99"/>
        <v/>
      </c>
      <c r="AX151" s="4" t="str">
        <f t="shared" si="100"/>
        <v/>
      </c>
      <c r="AZ151" s="4" t="str">
        <f t="shared" si="101"/>
        <v/>
      </c>
    </row>
    <row r="152" spans="1:52" x14ac:dyDescent="0.2">
      <c r="A152" s="4" t="s">
        <v>94</v>
      </c>
      <c r="B152" s="4">
        <v>111</v>
      </c>
      <c r="C152" s="4" t="str">
        <f t="shared" si="0"/>
        <v>urn:immetingen:parameter:id:111</v>
      </c>
      <c r="D152" s="4" t="str">
        <f>IFERROR(IF(VLOOKUP($C152,'C'!$A$1:$N$1998,4,FALSE)=0,IF(VLOOKUP($C152,'C'!$A$1:$N$1998,7,FALSE)=0,VLOOKUP($C152,'C'!$A$1:$N$1998,10,FALSE),VLOOKUP($C152,'C'!$A$1:$N$1998,7,FALSE)),VLOOKUP($C152,'C'!$A$1:$N$1998,4,FALSE)),"")</f>
        <v/>
      </c>
      <c r="E152" s="4" t="str">
        <f>IFERROR(VLOOKUP($C152,'C'!$A$1:$N$1998,2,FALSE),"")</f>
        <v/>
      </c>
      <c r="F152" s="4" t="str">
        <f>IFERROR(IF(VLOOKUP($C152,'C'!$A$1:$N$1998,3,FALSE)=1,"&lt;",""),"")</f>
        <v/>
      </c>
      <c r="G152" s="4" t="str">
        <f>IFERROR(VLOOKUP($C152,'C'!$A$1:$N$1998,5,FALSE),"")</f>
        <v/>
      </c>
      <c r="H152" s="4" t="str">
        <f>IFERROR(IF(VLOOKUP($C152,'C'!$A$1:$N$1998,6,FALSE)=1,"&lt;",""),"")</f>
        <v/>
      </c>
      <c r="I152" s="4" t="str">
        <f>IFERROR(VLOOKUP($C152,'C'!$A$1:$N$1998,8,FALSE),"")</f>
        <v/>
      </c>
      <c r="J152" s="4" t="str">
        <f>IFERROR(IF(VLOOKUP($C152,'C'!$A$1:$N$1998,9,FALSE)=1,"&lt;",""),"")</f>
        <v/>
      </c>
      <c r="M152" s="4" t="str">
        <f t="shared" si="37"/>
        <v/>
      </c>
      <c r="N152" s="4" t="str">
        <f t="shared" si="43"/>
        <v/>
      </c>
      <c r="O152" s="4" t="str">
        <f t="shared" si="57"/>
        <v/>
      </c>
      <c r="P152" s="4" t="str">
        <f t="shared" si="44"/>
        <v/>
      </c>
      <c r="Q152" s="4" t="str">
        <f t="shared" si="58"/>
        <v/>
      </c>
      <c r="R152" s="4" t="str">
        <f t="shared" si="45"/>
        <v/>
      </c>
      <c r="V152" s="4">
        <v>1E-3</v>
      </c>
      <c r="Z152" s="17" t="str">
        <f>IF(AA152=-1,IF(SUM(AA$152:AA$153)=-2,0,(0.7*M152)),AA152)</f>
        <v/>
      </c>
      <c r="AA152" s="17" t="str">
        <f>IF(M152="","",IF(AND(N152="&lt;",M152&lt;=V152),-1,(IF(N152="&lt;",0.7*M152,M152))))</f>
        <v/>
      </c>
      <c r="AC152" s="17" t="str">
        <f>IF(AD152=-1,IF(SUM(AD$152:AD$153)=-2,0,(0.7*O152)),AD152)</f>
        <v/>
      </c>
      <c r="AD152" s="17" t="str">
        <f>IF(O152="","",IF(AND(P152="&lt;",O152&lt;=V152),-1,(IF(P152="&lt;",0.7*O152,O152))))</f>
        <v/>
      </c>
      <c r="AF152" s="17" t="str">
        <f>IF(AG152=-1,IF(SUM(AG$152:AG$153)=-2,0,(0.7*Q152)),AG152)</f>
        <v/>
      </c>
      <c r="AG152" s="17" t="str">
        <f>IF(Q152="","",IF(AND(R152="&lt;",Q152&lt;=V152),-1,(IF(R152="&lt;",0.7*Q152,Q152))))</f>
        <v/>
      </c>
      <c r="AI152" s="68">
        <v>0</v>
      </c>
      <c r="AJ152" s="68">
        <v>0</v>
      </c>
      <c r="AK152" s="68">
        <v>1</v>
      </c>
      <c r="AO152" s="4">
        <f t="shared" si="46"/>
        <v>3.3333333333333335</v>
      </c>
      <c r="AQ152" s="4">
        <f t="shared" si="47"/>
        <v>3.8461538461538458</v>
      </c>
      <c r="AS152" s="4">
        <f t="shared" si="48"/>
        <v>5</v>
      </c>
      <c r="AV152" s="4" t="str">
        <f t="shared" si="99"/>
        <v/>
      </c>
      <c r="AX152" s="4" t="str">
        <f t="shared" si="100"/>
        <v/>
      </c>
      <c r="AZ152" s="4" t="str">
        <f t="shared" si="101"/>
        <v/>
      </c>
    </row>
    <row r="153" spans="1:52" x14ac:dyDescent="0.2">
      <c r="A153" s="4" t="s">
        <v>95</v>
      </c>
      <c r="B153" s="4">
        <v>215</v>
      </c>
      <c r="C153" s="4" t="str">
        <f t="shared" si="0"/>
        <v>urn:immetingen:parameter:id:215</v>
      </c>
      <c r="D153" s="4" t="str">
        <f>IFERROR(IF(VLOOKUP($C153,'C'!$A$1:$N$1998,4,FALSE)=0,IF(VLOOKUP($C153,'C'!$A$1:$N$1998,7,FALSE)=0,VLOOKUP($C153,'C'!$A$1:$N$1998,10,FALSE),VLOOKUP($C153,'C'!$A$1:$N$1998,7,FALSE)),VLOOKUP($C153,'C'!$A$1:$N$1998,4,FALSE)),"")</f>
        <v/>
      </c>
      <c r="E153" s="4" t="str">
        <f>IFERROR(VLOOKUP($C153,'C'!$A$1:$N$1998,2,FALSE),"")</f>
        <v/>
      </c>
      <c r="F153" s="4" t="str">
        <f>IFERROR(IF(VLOOKUP($C153,'C'!$A$1:$N$1998,3,FALSE)=1,"&lt;",""),"")</f>
        <v/>
      </c>
      <c r="G153" s="4" t="str">
        <f>IFERROR(VLOOKUP($C153,'C'!$A$1:$N$1998,5,FALSE),"")</f>
        <v/>
      </c>
      <c r="H153" s="4" t="str">
        <f>IFERROR(IF(VLOOKUP($C153,'C'!$A$1:$N$1998,6,FALSE)=1,"&lt;",""),"")</f>
        <v/>
      </c>
      <c r="I153" s="4" t="str">
        <f>IFERROR(VLOOKUP($C153,'C'!$A$1:$N$1998,8,FALSE),"")</f>
        <v/>
      </c>
      <c r="J153" s="4" t="str">
        <f>IFERROR(IF(VLOOKUP($C153,'C'!$A$1:$N$1998,9,FALSE)=1,"&lt;",""),"")</f>
        <v/>
      </c>
      <c r="M153" s="4" t="str">
        <f t="shared" si="37"/>
        <v/>
      </c>
      <c r="N153" s="4" t="str">
        <f t="shared" si="43"/>
        <v/>
      </c>
      <c r="O153" s="4" t="str">
        <f t="shared" si="57"/>
        <v/>
      </c>
      <c r="P153" s="4" t="str">
        <f t="shared" si="44"/>
        <v/>
      </c>
      <c r="Q153" s="4" t="str">
        <f t="shared" si="58"/>
        <v/>
      </c>
      <c r="R153" s="4" t="str">
        <f t="shared" si="45"/>
        <v/>
      </c>
      <c r="V153" s="4">
        <v>1E-3</v>
      </c>
      <c r="Z153" s="17" t="str">
        <f>IF(AA153=-1,IF(SUM(AA$152:AA$153)=-2,0,(0.7*M153)),AA153)</f>
        <v/>
      </c>
      <c r="AA153" s="17" t="str">
        <f>IF(M153="","",IF(AND(N153="&lt;",M153&lt;=V153),-1,(IF(N153="&lt;",0.7*M153,M153))))</f>
        <v/>
      </c>
      <c r="AC153" s="17" t="str">
        <f>IF(AD153=-1,IF(SUM(AD$152:AD$153)=-2,0,(0.7*O153)),AD153)</f>
        <v/>
      </c>
      <c r="AD153" s="17" t="str">
        <f>IF(O153="","",IF(AND(P153="&lt;",O153&lt;=V153),-1,(IF(P153="&lt;",0.7*O153,O153))))</f>
        <v/>
      </c>
      <c r="AF153" s="17" t="str">
        <f>IF(AG153=-1,IF(SUM(AG$152:AG$153)=-2,0,(0.7*Q153)),AG153)</f>
        <v/>
      </c>
      <c r="AG153" s="17" t="str">
        <f>IF(Q153="","",IF(AND(R153="&lt;",Q153&lt;=V153),-1,(IF(R153="&lt;",0.7*Q153,Q153))))</f>
        <v/>
      </c>
      <c r="AI153" s="68">
        <v>0</v>
      </c>
      <c r="AJ153" s="68">
        <v>0</v>
      </c>
      <c r="AK153" s="68">
        <v>1</v>
      </c>
      <c r="AO153" s="4">
        <f t="shared" si="46"/>
        <v>3.3333333333333335</v>
      </c>
      <c r="AQ153" s="4">
        <f t="shared" si="47"/>
        <v>3.8461538461538458</v>
      </c>
      <c r="AS153" s="4">
        <f t="shared" si="48"/>
        <v>5</v>
      </c>
      <c r="AV153" s="4" t="str">
        <f t="shared" si="99"/>
        <v/>
      </c>
      <c r="AX153" s="4" t="str">
        <f t="shared" si="100"/>
        <v/>
      </c>
      <c r="AZ153" s="4" t="str">
        <f t="shared" si="101"/>
        <v/>
      </c>
    </row>
    <row r="154" spans="1:52" x14ac:dyDescent="0.2">
      <c r="A154" s="4" t="s">
        <v>167</v>
      </c>
      <c r="B154" s="4">
        <v>552</v>
      </c>
      <c r="C154" s="4" t="str">
        <f t="shared" si="0"/>
        <v>urn:immetingen:parameter:id:552</v>
      </c>
      <c r="D154" s="17" t="str">
        <f>D153</f>
        <v/>
      </c>
      <c r="E154" s="17" t="str">
        <f>IFERROR(IF($D154=131,IF(AND(F152="&lt;",F153="&lt;"),SUM(E152:E153),AA154*1000),IF(AND(F152="&lt;",F153="&lt;"),SUM(E152:E153),AA154)),"")</f>
        <v/>
      </c>
      <c r="F154" s="17" t="str">
        <f>IFERROR(IF(AND(F152="&lt;",F153="&lt;"),"&lt;",""),"")</f>
        <v/>
      </c>
      <c r="G154" s="17" t="str">
        <f>IFERROR(IF($D154=131,IF(AND(H152="&lt;",H153="&lt;"),SUM(G152:G153),AD154*1000),IF(AND(H152="&lt;",H153="&lt;"),SUM(G152:G153),AD154)),"")</f>
        <v/>
      </c>
      <c r="H154" s="17" t="str">
        <f>IFERROR(IF(AND(H152="&lt;",H153="&lt;"),"&lt;",""),"")</f>
        <v/>
      </c>
      <c r="I154" s="17" t="str">
        <f>IFERROR(IF($D154=131,IF(AND(J152="&lt;",J153="&lt;"),SUM(I152:I153),AG154*1000),IF(AND(J152="&lt;",J153="&lt;"),SUM(I152:I153),AG154)),"")</f>
        <v/>
      </c>
      <c r="J154" s="17" t="str">
        <f>IFERROR(IF(AND(J152="&lt;",J153="&lt;"),"&lt;",""),"")</f>
        <v/>
      </c>
      <c r="M154" s="4" t="str">
        <f t="shared" si="37"/>
        <v/>
      </c>
      <c r="N154" s="4" t="str">
        <f t="shared" si="43"/>
        <v/>
      </c>
      <c r="O154" s="4" t="str">
        <f t="shared" si="57"/>
        <v/>
      </c>
      <c r="P154" s="4" t="str">
        <f t="shared" si="44"/>
        <v/>
      </c>
      <c r="Q154" s="4" t="str">
        <f t="shared" si="58"/>
        <v/>
      </c>
      <c r="R154" s="4" t="str">
        <f t="shared" si="45"/>
        <v/>
      </c>
      <c r="V154" s="4">
        <f>IFERROR(IF(VLOOKUP(B154,E!$B$1:$AK$300,4,FALSE)=0,1000000,VLOOKUP(B154,E!$B$1:$AK$300,4,FALSE)),1000000)</f>
        <v>2E-3</v>
      </c>
      <c r="Z154" s="17">
        <f>SUM(Z152:Z153)</f>
        <v>0</v>
      </c>
      <c r="AA154" s="55" t="str">
        <f>IF(M152="","",IF(Z154=0,SUM(M152:M153),Z154))</f>
        <v/>
      </c>
      <c r="AC154" s="17">
        <f>SUM(AC152:AC153)</f>
        <v>0</v>
      </c>
      <c r="AD154" s="55" t="str">
        <f>IF(O152="","",IF(AC154=0,SUM(O152:O153),AC154))</f>
        <v/>
      </c>
      <c r="AF154" s="17">
        <f>SUM(AF152:AF153)</f>
        <v>0</v>
      </c>
      <c r="AG154" s="55" t="str">
        <f>IF(Q152="","",IF(AF154=0,SUM(Q152:Q153),AF154))</f>
        <v/>
      </c>
      <c r="AI154" s="68">
        <v>0</v>
      </c>
      <c r="AJ154" s="68">
        <v>0</v>
      </c>
      <c r="AK154" s="68">
        <v>1</v>
      </c>
      <c r="AO154" s="4">
        <f t="shared" si="46"/>
        <v>3.3333333333333335</v>
      </c>
      <c r="AQ154" s="4">
        <f t="shared" si="47"/>
        <v>3.8461538461538458</v>
      </c>
      <c r="AS154" s="4">
        <f t="shared" si="48"/>
        <v>5</v>
      </c>
      <c r="AV154" s="4" t="str">
        <f t="shared" si="99"/>
        <v/>
      </c>
      <c r="AX154" s="4" t="str">
        <f t="shared" si="100"/>
        <v/>
      </c>
      <c r="AZ154" s="4" t="str">
        <f t="shared" si="101"/>
        <v/>
      </c>
    </row>
    <row r="155" spans="1:52" x14ac:dyDescent="0.2">
      <c r="A155" s="4" t="s">
        <v>96</v>
      </c>
      <c r="B155" s="4">
        <v>112</v>
      </c>
      <c r="C155" s="4" t="str">
        <f t="shared" si="0"/>
        <v>urn:immetingen:parameter:id:112</v>
      </c>
      <c r="D155" s="4" t="str">
        <f>IFERROR(IF(VLOOKUP($C155,'C'!$A$1:$N$1998,4,FALSE)=0,IF(VLOOKUP($C155,'C'!$A$1:$N$1998,7,FALSE)=0,VLOOKUP($C155,'C'!$A$1:$N$1998,10,FALSE),VLOOKUP($C155,'C'!$A$1:$N$1998,7,FALSE)),VLOOKUP($C155,'C'!$A$1:$N$1998,4,FALSE)),"")</f>
        <v/>
      </c>
      <c r="E155" s="4" t="str">
        <f>IFERROR(VLOOKUP($C155,'C'!$A$1:$N$1998,2,FALSE),"")</f>
        <v/>
      </c>
      <c r="F155" s="4" t="str">
        <f>IFERROR(IF(VLOOKUP($C155,'C'!$A$1:$N$1998,3,FALSE)=1,"&lt;",""),"")</f>
        <v/>
      </c>
      <c r="G155" s="4" t="str">
        <f>IFERROR(VLOOKUP($C155,'C'!$A$1:$N$1998,5,FALSE),"")</f>
        <v/>
      </c>
      <c r="H155" s="4" t="str">
        <f>IFERROR(IF(VLOOKUP($C155,'C'!$A$1:$N$1998,6,FALSE)=1,"&lt;",""),"")</f>
        <v/>
      </c>
      <c r="I155" s="4" t="str">
        <f>IFERROR(VLOOKUP($C155,'C'!$A$1:$N$1998,8,FALSE),"")</f>
        <v/>
      </c>
      <c r="J155" s="4" t="str">
        <f>IFERROR(IF(VLOOKUP($C155,'C'!$A$1:$N$1998,9,FALSE)=1,"&lt;",""),"")</f>
        <v/>
      </c>
      <c r="M155" s="4" t="str">
        <f t="shared" si="37"/>
        <v/>
      </c>
      <c r="N155" s="4" t="str">
        <f t="shared" si="43"/>
        <v/>
      </c>
      <c r="O155" s="4" t="str">
        <f t="shared" si="57"/>
        <v/>
      </c>
      <c r="P155" s="4" t="str">
        <f t="shared" si="44"/>
        <v/>
      </c>
      <c r="Q155" s="4" t="str">
        <f t="shared" si="58"/>
        <v/>
      </c>
      <c r="R155" s="4" t="str">
        <f t="shared" si="45"/>
        <v/>
      </c>
      <c r="V155" s="4">
        <v>1E-3</v>
      </c>
      <c r="Z155" s="17" t="str">
        <f>IF(AA155=-1,IF(SUM(AA$155:AA$156)=-2,0,(0.7*M155)),AA155)</f>
        <v/>
      </c>
      <c r="AA155" s="17" t="str">
        <f>IF(M155="","",IF(AND(N155="&lt;",M155&lt;=V155),-1,(IF(N155="&lt;",0.7*M155,M155))))</f>
        <v/>
      </c>
      <c r="AC155" s="17" t="str">
        <f>IF(AD155=-1,IF(SUM(AD$155:AD$156)=-2,0,(0.7*O155)),AD155)</f>
        <v/>
      </c>
      <c r="AD155" s="17" t="str">
        <f>IF(O155="","",IF(AND(P155="&lt;",O155&lt;=V155),-1,(IF(P155="&lt;",0.7*O155,O155))))</f>
        <v/>
      </c>
      <c r="AF155" s="17" t="str">
        <f>IF(AG155=-1,IF(SUM(AG$155:AG$156)=-2,0,(0.7*Q155)),AG155)</f>
        <v/>
      </c>
      <c r="AG155" s="17" t="str">
        <f>IF(Q155="","",IF(AND(R155="&lt;",Q155&lt;=V155),-1,(IF(R155="&lt;",0.7*Q155,Q155))))</f>
        <v/>
      </c>
      <c r="AI155" s="68">
        <v>0</v>
      </c>
      <c r="AJ155" s="68">
        <v>0</v>
      </c>
      <c r="AK155" s="68">
        <v>1</v>
      </c>
      <c r="AO155" s="4">
        <f t="shared" si="46"/>
        <v>3.3333333333333335</v>
      </c>
      <c r="AQ155" s="4">
        <f t="shared" si="47"/>
        <v>3.8461538461538458</v>
      </c>
      <c r="AS155" s="4">
        <f t="shared" si="48"/>
        <v>5</v>
      </c>
      <c r="AV155" s="4" t="str">
        <f t="shared" si="99"/>
        <v/>
      </c>
      <c r="AX155" s="4" t="str">
        <f t="shared" si="100"/>
        <v/>
      </c>
      <c r="AZ155" s="4" t="str">
        <f t="shared" si="101"/>
        <v/>
      </c>
    </row>
    <row r="156" spans="1:52" x14ac:dyDescent="0.2">
      <c r="A156" s="4" t="s">
        <v>97</v>
      </c>
      <c r="B156" s="4">
        <v>216</v>
      </c>
      <c r="C156" s="4" t="str">
        <f t="shared" si="0"/>
        <v>urn:immetingen:parameter:id:216</v>
      </c>
      <c r="D156" s="4" t="str">
        <f>IFERROR(IF(VLOOKUP($C156,'C'!$A$1:$N$1998,4,FALSE)=0,IF(VLOOKUP($C156,'C'!$A$1:$N$1998,7,FALSE)=0,VLOOKUP($C156,'C'!$A$1:$N$1998,10,FALSE),VLOOKUP($C156,'C'!$A$1:$N$1998,7,FALSE)),VLOOKUP($C156,'C'!$A$1:$N$1998,4,FALSE)),"")</f>
        <v/>
      </c>
      <c r="E156" s="4" t="str">
        <f>IFERROR(VLOOKUP($C156,'C'!$A$1:$N$1998,2,FALSE),"")</f>
        <v/>
      </c>
      <c r="F156" s="4" t="str">
        <f>IFERROR(IF(VLOOKUP($C156,'C'!$A$1:$N$1998,3,FALSE)=1,"&lt;",""),"")</f>
        <v/>
      </c>
      <c r="G156" s="4" t="str">
        <f>IFERROR(VLOOKUP($C156,'C'!$A$1:$N$1998,5,FALSE),"")</f>
        <v/>
      </c>
      <c r="H156" s="4" t="str">
        <f>IFERROR(IF(VLOOKUP($C156,'C'!$A$1:$N$1998,6,FALSE)=1,"&lt;",""),"")</f>
        <v/>
      </c>
      <c r="I156" s="4" t="str">
        <f>IFERROR(VLOOKUP($C156,'C'!$A$1:$N$1998,8,FALSE),"")</f>
        <v/>
      </c>
      <c r="J156" s="4" t="str">
        <f>IFERROR(IF(VLOOKUP($C156,'C'!$A$1:$N$1998,9,FALSE)=1,"&lt;",""),"")</f>
        <v/>
      </c>
      <c r="M156" s="4" t="str">
        <f t="shared" si="37"/>
        <v/>
      </c>
      <c r="N156" s="4" t="str">
        <f t="shared" si="43"/>
        <v/>
      </c>
      <c r="O156" s="4" t="str">
        <f t="shared" si="57"/>
        <v/>
      </c>
      <c r="P156" s="4" t="str">
        <f t="shared" si="44"/>
        <v/>
      </c>
      <c r="Q156" s="4" t="str">
        <f t="shared" si="58"/>
        <v/>
      </c>
      <c r="R156" s="4" t="str">
        <f t="shared" si="45"/>
        <v/>
      </c>
      <c r="V156" s="4">
        <v>1E-3</v>
      </c>
      <c r="Z156" s="17" t="str">
        <f>IF(AA156=-1,IF(SUM(AA$155:AA$156)=-2,0,(0.7*M156)),AA156)</f>
        <v/>
      </c>
      <c r="AA156" s="17" t="str">
        <f>IF(M156="","",IF(AND(N156="&lt;",M156&lt;=V156),-1,(IF(N156="&lt;",0.7*M156,M156))))</f>
        <v/>
      </c>
      <c r="AC156" s="17" t="str">
        <f>IF(AD156=-1,IF(SUM(AD$155:AD$156)=-2,0,(0.7*O156)),AD156)</f>
        <v/>
      </c>
      <c r="AD156" s="17" t="str">
        <f>IF(O156="","",IF(AND(P156="&lt;",O156&lt;=V156),-1,(IF(P156="&lt;",0.7*O156,O156))))</f>
        <v/>
      </c>
      <c r="AF156" s="17" t="str">
        <f>IF(AG156=-1,IF(SUM(AG$155:AG$156)=-2,0,(0.7*Q156)),AG156)</f>
        <v/>
      </c>
      <c r="AG156" s="17" t="str">
        <f>IF(Q156="","",IF(AND(R156="&lt;",Q156&lt;=V156),-1,(IF(R156="&lt;",0.7*Q156,Q156))))</f>
        <v/>
      </c>
      <c r="AI156" s="68">
        <v>0</v>
      </c>
      <c r="AJ156" s="68">
        <v>0</v>
      </c>
      <c r="AK156" s="68">
        <v>1</v>
      </c>
      <c r="AO156" s="4">
        <f t="shared" si="46"/>
        <v>3.3333333333333335</v>
      </c>
      <c r="AQ156" s="4">
        <f t="shared" si="47"/>
        <v>3.8461538461538458</v>
      </c>
      <c r="AS156" s="4">
        <f t="shared" si="48"/>
        <v>5</v>
      </c>
      <c r="AV156" s="4" t="str">
        <f t="shared" si="99"/>
        <v/>
      </c>
      <c r="AX156" s="4" t="str">
        <f t="shared" si="100"/>
        <v/>
      </c>
      <c r="AZ156" s="4" t="str">
        <f t="shared" si="101"/>
        <v/>
      </c>
    </row>
    <row r="157" spans="1:52" x14ac:dyDescent="0.2">
      <c r="A157" s="4" t="s">
        <v>168</v>
      </c>
      <c r="B157" s="4">
        <v>553</v>
      </c>
      <c r="C157" s="4" t="str">
        <f t="shared" si="0"/>
        <v>urn:immetingen:parameter:id:553</v>
      </c>
      <c r="D157" s="17" t="str">
        <f>D156</f>
        <v/>
      </c>
      <c r="E157" s="17" t="str">
        <f>IFERROR(IF($D157=131,IF(AND(F155="&lt;",F156="&lt;"),SUM(E155:E156),AA157*1000),IF(AND(F155="&lt;",F156="&lt;"),SUM(E155:E156),AA157)),"")</f>
        <v/>
      </c>
      <c r="F157" s="17" t="str">
        <f>IFERROR(IF(AND(F155="&lt;",F156="&lt;"),"&lt;",""),"")</f>
        <v/>
      </c>
      <c r="G157" s="17" t="str">
        <f>IFERROR(IF($D157=131,IF(AND(H155="&lt;",H156="&lt;"),SUM(G155:G156),AD157*1000),IF(AND(H155="&lt;",H156="&lt;"),SUM(G155:G156),AD157)),"")</f>
        <v/>
      </c>
      <c r="H157" s="17" t="str">
        <f>IFERROR(IF(AND(H155="&lt;",H156="&lt;"),"&lt;",""),"")</f>
        <v/>
      </c>
      <c r="I157" s="17" t="str">
        <f>IFERROR(IF($D157=131,IF(AND(J155="&lt;",J156="&lt;"),SUM(I155:I156),AG157*1000),IF(AND(J155="&lt;",J156="&lt;"),SUM(I155:I156),AG157)),"")</f>
        <v/>
      </c>
      <c r="J157" s="17" t="str">
        <f>IFERROR(IF(AND(J155="&lt;",J156="&lt;"),"&lt;",""),"")</f>
        <v/>
      </c>
      <c r="M157" s="4" t="str">
        <f t="shared" si="37"/>
        <v/>
      </c>
      <c r="N157" s="4" t="str">
        <f t="shared" si="43"/>
        <v/>
      </c>
      <c r="O157" s="4" t="str">
        <f t="shared" si="57"/>
        <v/>
      </c>
      <c r="P157" s="4" t="str">
        <f t="shared" si="44"/>
        <v/>
      </c>
      <c r="Q157" s="4" t="str">
        <f t="shared" si="58"/>
        <v/>
      </c>
      <c r="R157" s="4" t="str">
        <f t="shared" si="45"/>
        <v/>
      </c>
      <c r="V157" s="4">
        <f>IFERROR(IF(VLOOKUP(B157,E!$B$1:$AK$300,4,FALSE)=0,1000000,VLOOKUP(B157,E!$B$1:$AK$300,4,FALSE)),1000000)</f>
        <v>2E-3</v>
      </c>
      <c r="Z157" s="17">
        <f>SUM(Z155:Z156)</f>
        <v>0</v>
      </c>
      <c r="AA157" s="55" t="str">
        <f>IF(M155="","",IF(Z157=0,SUM(M155:M156),Z157))</f>
        <v/>
      </c>
      <c r="AC157" s="17">
        <f>SUM(AC155:AC156)</f>
        <v>0</v>
      </c>
      <c r="AD157" s="55" t="str">
        <f>IF(O155="","",IF(AC157=0,SUM(O155:O156),AC157))</f>
        <v/>
      </c>
      <c r="AF157" s="17">
        <f>SUM(AF155:AF156)</f>
        <v>0</v>
      </c>
      <c r="AG157" s="55" t="str">
        <f>IF(Q155="","",IF(AF157=0,SUM(Q155:Q156),AF157))</f>
        <v/>
      </c>
      <c r="AI157" s="68">
        <v>0</v>
      </c>
      <c r="AJ157" s="68">
        <v>0</v>
      </c>
      <c r="AK157" s="68">
        <v>1</v>
      </c>
      <c r="AO157" s="4">
        <f t="shared" si="46"/>
        <v>3.3333333333333335</v>
      </c>
      <c r="AQ157" s="4">
        <f t="shared" si="47"/>
        <v>3.8461538461538458</v>
      </c>
      <c r="AS157" s="4">
        <f t="shared" si="48"/>
        <v>5</v>
      </c>
      <c r="AV157" s="4" t="str">
        <f t="shared" si="99"/>
        <v/>
      </c>
      <c r="AX157" s="4" t="str">
        <f t="shared" si="100"/>
        <v/>
      </c>
      <c r="AZ157" s="4" t="str">
        <f t="shared" si="101"/>
        <v/>
      </c>
    </row>
    <row r="158" spans="1:52" x14ac:dyDescent="0.2">
      <c r="A158" s="4" t="s">
        <v>173</v>
      </c>
      <c r="B158" s="4">
        <v>555</v>
      </c>
      <c r="C158" s="4" t="str">
        <f t="shared" si="0"/>
        <v>urn:immetingen:parameter:id:555</v>
      </c>
      <c r="D158" s="17" t="str">
        <f>D157</f>
        <v/>
      </c>
      <c r="E158" s="4" t="str">
        <f>IFERROR(VLOOKUP($C158,'C'!$A$1:$N$1998,2,FALSE),"")</f>
        <v/>
      </c>
      <c r="F158" s="4" t="str">
        <f>IFERROR(IF(VLOOKUP($C158,'C'!$A$1:$N$1998,3,FALSE)=1,"&lt;",""),"")</f>
        <v/>
      </c>
      <c r="G158" s="4" t="str">
        <f>IFERROR(VLOOKUP($C158,'C'!$A$1:$N$1998,5,FALSE),"")</f>
        <v/>
      </c>
      <c r="H158" s="4" t="str">
        <f>IFERROR(IF(VLOOKUP($C158,'C'!$A$1:$N$1998,6,FALSE)=1,"&lt;",""),"")</f>
        <v/>
      </c>
      <c r="I158" s="4" t="str">
        <f>IFERROR(VLOOKUP($C158,'C'!$A$1:$N$1998,8,FALSE),"")</f>
        <v/>
      </c>
      <c r="J158" s="4" t="str">
        <f>IFERROR(IF(VLOOKUP($C158,'C'!$A$1:$N$1998,9,FALSE)=1,"&lt;",""),"")</f>
        <v/>
      </c>
      <c r="M158" s="4" t="str">
        <f t="shared" ref="M158:M221" si="110">IF(E158="","",IF($D158=131,E158/1000,E158))</f>
        <v/>
      </c>
      <c r="N158" s="4" t="str">
        <f t="shared" si="43"/>
        <v/>
      </c>
      <c r="O158" s="4" t="str">
        <f t="shared" si="57"/>
        <v/>
      </c>
      <c r="P158" s="4" t="str">
        <f t="shared" si="44"/>
        <v/>
      </c>
      <c r="Q158" s="4" t="str">
        <f t="shared" si="58"/>
        <v/>
      </c>
      <c r="R158" s="4" t="str">
        <f t="shared" si="45"/>
        <v/>
      </c>
      <c r="V158" s="4">
        <f>IFERROR(IF(VLOOKUP(B158,E!$B$1:$AK$300,4,FALSE)=0,1000000,VLOOKUP(B158,E!$B$1:$AK$300,4,FALSE)),1000000)</f>
        <v>6.0000000000000001E-3</v>
      </c>
      <c r="Z158" s="4" t="str">
        <f t="shared" ref="Z158" si="111">IF(M158="","",IF(AND(N158="&lt;",M158&lt;=$V158),-1,(IF(N158="&lt;",0.7*M158,M158))))</f>
        <v/>
      </c>
      <c r="AA158" s="4">
        <f>SUM(AA149:AA150,AA152:AA153,AA155:AA156)</f>
        <v>0</v>
      </c>
      <c r="AC158" s="4" t="str">
        <f t="shared" ref="AC158" si="112">IF(O158="","",IF(AND(P158="&lt;",O158&lt;=$V158),-1,(IF(P158="&lt;",0.7*O158,O158))))</f>
        <v/>
      </c>
      <c r="AD158" s="4">
        <f>SUM(AD149:AD150,AD152:AD153,AD155:AD156)</f>
        <v>0</v>
      </c>
      <c r="AF158" s="4" t="str">
        <f t="shared" ref="AF158" si="113">IF(Q158="","",IF(AND(R158="&lt;",Q158&lt;=$V158),-1,(IF(R158="&lt;",0.7*Q158,Q158))))</f>
        <v/>
      </c>
      <c r="AG158" s="4">
        <f>SUM(AG149:AG150,AG152:AG153,AG155:AG156)</f>
        <v>0</v>
      </c>
      <c r="AI158" s="68">
        <v>0</v>
      </c>
      <c r="AJ158" s="68">
        <v>0</v>
      </c>
      <c r="AK158" s="68">
        <v>1</v>
      </c>
      <c r="AO158" s="4">
        <f t="shared" si="46"/>
        <v>3.3333333333333335</v>
      </c>
      <c r="AQ158" s="4">
        <f t="shared" si="47"/>
        <v>3.8461538461538458</v>
      </c>
      <c r="AS158" s="4">
        <f t="shared" si="48"/>
        <v>5</v>
      </c>
      <c r="AV158" s="4" t="str">
        <f t="shared" si="99"/>
        <v/>
      </c>
      <c r="AX158" s="4" t="str">
        <f t="shared" si="100"/>
        <v/>
      </c>
      <c r="AZ158" s="4" t="str">
        <f t="shared" si="101"/>
        <v/>
      </c>
    </row>
    <row r="159" spans="1:52" x14ac:dyDescent="0.2">
      <c r="A159" s="4" t="s">
        <v>98</v>
      </c>
      <c r="B159" s="4">
        <v>268</v>
      </c>
      <c r="C159" s="4" t="str">
        <f t="shared" si="0"/>
        <v>urn:immetingen:parameter:id:268</v>
      </c>
      <c r="D159" s="4" t="str">
        <f>IFERROR(IF(VLOOKUP($C159,'C'!$A$1:$N$1998,4,FALSE)=0,IF(VLOOKUP($C159,'C'!$A$1:$N$1998,7,FALSE)=0,VLOOKUP($C159,'C'!$A$1:$N$1998,10,FALSE),VLOOKUP($C159,'C'!$A$1:$N$1998,7,FALSE)),VLOOKUP($C159,'C'!$A$1:$N$1998,4,FALSE)),"")</f>
        <v/>
      </c>
      <c r="E159" s="4" t="str">
        <f>IFERROR(VLOOKUP($C159,'C'!$A$1:$N$1998,2,FALSE),"")</f>
        <v/>
      </c>
      <c r="F159" s="4" t="str">
        <f>IFERROR(IF(VLOOKUP($C159,'C'!$A$1:$N$1998,3,FALSE)=1,"&lt;",""),"")</f>
        <v/>
      </c>
      <c r="G159" s="4" t="str">
        <f>IFERROR(VLOOKUP($C159,'C'!$A$1:$N$1998,5,FALSE),"")</f>
        <v/>
      </c>
      <c r="H159" s="4" t="str">
        <f>IFERROR(IF(VLOOKUP($C159,'C'!$A$1:$N$1998,6,FALSE)=1,"&lt;",""),"")</f>
        <v/>
      </c>
      <c r="I159" s="4" t="str">
        <f>IFERROR(VLOOKUP($C159,'C'!$A$1:$N$1998,8,FALSE),"")</f>
        <v/>
      </c>
      <c r="J159" s="4" t="str">
        <f>IFERROR(IF(VLOOKUP($C159,'C'!$A$1:$N$1998,9,FALSE)=1,"&lt;",""),"")</f>
        <v/>
      </c>
      <c r="M159" s="4" t="str">
        <f t="shared" si="110"/>
        <v/>
      </c>
      <c r="N159" s="4" t="str">
        <f t="shared" ref="N159:N222" si="114">IF(F159="","",F159)</f>
        <v/>
      </c>
      <c r="O159" s="4" t="str">
        <f t="shared" si="57"/>
        <v/>
      </c>
      <c r="P159" s="4" t="str">
        <f t="shared" ref="P159:P222" si="115">IF(H159="","",H159)</f>
        <v/>
      </c>
      <c r="Q159" s="4" t="str">
        <f t="shared" si="58"/>
        <v/>
      </c>
      <c r="R159" s="4" t="str">
        <f t="shared" ref="R159:R222" si="116">IF(J159="","",J159)</f>
        <v/>
      </c>
      <c r="V159" s="4">
        <f>IFERROR(IF(VLOOKUP(B159,E!$B$1:$AK$300,4,FALSE)=0,1000000,VLOOKUP(B159,E!$B$1:$AK$300,4,FALSE)),1000000)</f>
        <v>1E-3</v>
      </c>
      <c r="Z159" s="17" t="str">
        <f>IF(AA159=-1,IF(SUM(AA$159:AA$161)=-3,0,(0.7*M159)),AA159)</f>
        <v/>
      </c>
      <c r="AA159" s="17" t="str">
        <f>IF(M159="","",IF(AND(N159="&lt;",M159&lt;=V159),-1,(IF(N159="&lt;",0.7*M159,M159))))</f>
        <v/>
      </c>
      <c r="AC159" s="17" t="str">
        <f>IF(AD159=-1,IF(SUM(AD$159:AD$161)=-3,0,(0.7*O159)),AD159)</f>
        <v/>
      </c>
      <c r="AD159" s="17" t="str">
        <f>IF(O159="","",IF(AND(P159="&lt;",O159&lt;=V159),-1,(IF(P159="&lt;",0.7*O159,O159))))</f>
        <v/>
      </c>
      <c r="AF159" s="17" t="str">
        <f>IF(AG159=-1,IF(SUM(AG$159:AG$161)=-3,0,(0.7*Q159)),AG159)</f>
        <v/>
      </c>
      <c r="AG159" s="17" t="str">
        <f>IF(Q159="","",IF(AND(R159="&lt;",Q159&lt;=V159),-1,(IF(R159="&lt;",0.7*Q159,Q159))))</f>
        <v/>
      </c>
      <c r="AI159" s="68">
        <v>0</v>
      </c>
      <c r="AJ159" s="68">
        <v>0</v>
      </c>
      <c r="AK159" s="68">
        <v>1</v>
      </c>
      <c r="AO159" s="4">
        <f t="shared" ref="AO159:AO222" si="117">($AI159+($AJ159*25)+($AK159*10))/($AI159+($AJ159*AO$7)+($AK159*AO$6))</f>
        <v>3.3333333333333335</v>
      </c>
      <c r="AQ159" s="4">
        <f t="shared" ref="AQ159:AQ222" si="118">($AI159+($AJ159*25)+($AK159*10))/($AI159+($AJ159*AQ$7)+($AK159*AQ$6))</f>
        <v>3.8461538461538458</v>
      </c>
      <c r="AS159" s="4">
        <f t="shared" ref="AS159:AS222" si="119">($AI159+($AJ159*25)+($AK159*10))/($AI159+($AJ159*AS$7)+($AK159*AS$6))</f>
        <v>5</v>
      </c>
      <c r="AV159" s="4" t="str">
        <f t="shared" si="99"/>
        <v/>
      </c>
      <c r="AX159" s="4" t="str">
        <f t="shared" si="100"/>
        <v/>
      </c>
      <c r="AZ159" s="4" t="str">
        <f t="shared" si="101"/>
        <v/>
      </c>
    </row>
    <row r="160" spans="1:52" x14ac:dyDescent="0.2">
      <c r="A160" s="4" t="s">
        <v>99</v>
      </c>
      <c r="B160" s="4">
        <v>633</v>
      </c>
      <c r="C160" s="4" t="str">
        <f t="shared" si="0"/>
        <v>urn:immetingen:parameter:id:633</v>
      </c>
      <c r="D160" s="4" t="str">
        <f>IFERROR(IF(VLOOKUP($C160,'C'!$A$1:$N$1998,4,FALSE)=0,IF(VLOOKUP($C160,'C'!$A$1:$N$1998,7,FALSE)=0,VLOOKUP($C160,'C'!$A$1:$N$1998,10,FALSE),VLOOKUP($C160,'C'!$A$1:$N$1998,7,FALSE)),VLOOKUP($C160,'C'!$A$1:$N$1998,4,FALSE)),"")</f>
        <v/>
      </c>
      <c r="E160" s="4" t="str">
        <f>IFERROR(VLOOKUP($C160,'C'!$A$1:$N$1998,2,FALSE),"")</f>
        <v/>
      </c>
      <c r="F160" s="4" t="str">
        <f>IFERROR(IF(VLOOKUP($C160,'C'!$A$1:$N$1998,3,FALSE)=1,"&lt;",""),"")</f>
        <v/>
      </c>
      <c r="G160" s="4" t="str">
        <f>IFERROR(VLOOKUP($C160,'C'!$A$1:$N$1998,5,FALSE),"")</f>
        <v/>
      </c>
      <c r="H160" s="4" t="str">
        <f>IFERROR(IF(VLOOKUP($C160,'C'!$A$1:$N$1998,6,FALSE)=1,"&lt;",""),"")</f>
        <v/>
      </c>
      <c r="I160" s="4" t="str">
        <f>IFERROR(VLOOKUP($C160,'C'!$A$1:$N$1998,8,FALSE),"")</f>
        <v/>
      </c>
      <c r="J160" s="4" t="str">
        <f>IFERROR(IF(VLOOKUP($C160,'C'!$A$1:$N$1998,9,FALSE)=1,"&lt;",""),"")</f>
        <v/>
      </c>
      <c r="M160" s="4" t="str">
        <f t="shared" si="110"/>
        <v/>
      </c>
      <c r="N160" s="4" t="str">
        <f t="shared" si="114"/>
        <v/>
      </c>
      <c r="O160" s="4" t="str">
        <f t="shared" si="57"/>
        <v/>
      </c>
      <c r="P160" s="4" t="str">
        <f t="shared" si="115"/>
        <v/>
      </c>
      <c r="Q160" s="4" t="str">
        <f t="shared" si="58"/>
        <v/>
      </c>
      <c r="R160" s="4" t="str">
        <f t="shared" si="116"/>
        <v/>
      </c>
      <c r="V160" s="4">
        <f>IFERROR(IF(VLOOKUP(B160,E!$B$1:$AK$300,4,FALSE)=0,1000000,VLOOKUP(B160,E!$B$1:$AK$300,4,FALSE)),1000000)</f>
        <v>1E-3</v>
      </c>
      <c r="Z160" s="17" t="str">
        <f t="shared" ref="Z160:Z161" si="120">IF(AA160=-1,IF(SUM(AA$159:AA$161)=-3,0,(0.7*M160)),AA160)</f>
        <v/>
      </c>
      <c r="AA160" s="17" t="str">
        <f t="shared" ref="AA160:AA161" si="121">IF(M160="","",IF(AND(N160="&lt;",M160&lt;=V160),-1,(IF(N160="&lt;",0.7*M160,M160))))</f>
        <v/>
      </c>
      <c r="AC160" s="17" t="str">
        <f t="shared" ref="AC160:AC161" si="122">IF(AD160=-1,IF(SUM(AD$159:AD$161)=-3,0,(0.7*O160)),AD160)</f>
        <v/>
      </c>
      <c r="AD160" s="17" t="str">
        <f t="shared" ref="AD160:AD161" si="123">IF(O160="","",IF(AND(P160="&lt;",O160&lt;=V160),-1,(IF(P160="&lt;",0.7*O160,O160))))</f>
        <v/>
      </c>
      <c r="AF160" s="17" t="str">
        <f t="shared" ref="AF160:AF161" si="124">IF(AG160=-1,IF(SUM(AG$159:AG$161)=-3,0,(0.7*Q160)),AG160)</f>
        <v/>
      </c>
      <c r="AG160" s="17" t="str">
        <f t="shared" ref="AG160:AG161" si="125">IF(Q160="","",IF(AND(R160="&lt;",Q160&lt;=V160),-1,(IF(R160="&lt;",0.7*Q160,Q160))))</f>
        <v/>
      </c>
      <c r="AI160" s="68">
        <v>0</v>
      </c>
      <c r="AJ160" s="68">
        <v>0</v>
      </c>
      <c r="AK160" s="68">
        <v>1</v>
      </c>
      <c r="AO160" s="4">
        <f t="shared" si="117"/>
        <v>3.3333333333333335</v>
      </c>
      <c r="AQ160" s="4">
        <f t="shared" si="118"/>
        <v>3.8461538461538458</v>
      </c>
      <c r="AS160" s="4">
        <f t="shared" si="119"/>
        <v>5</v>
      </c>
      <c r="AV160" s="4" t="str">
        <f t="shared" si="99"/>
        <v/>
      </c>
      <c r="AX160" s="4" t="str">
        <f t="shared" si="100"/>
        <v/>
      </c>
      <c r="AZ160" s="4" t="str">
        <f t="shared" si="101"/>
        <v/>
      </c>
    </row>
    <row r="161" spans="1:52" x14ac:dyDescent="0.2">
      <c r="A161" s="4" t="s">
        <v>100</v>
      </c>
      <c r="B161" s="4">
        <v>704</v>
      </c>
      <c r="C161" s="4" t="str">
        <f t="shared" si="0"/>
        <v>urn:immetingen:parameter:id:704</v>
      </c>
      <c r="D161" s="4" t="str">
        <f>IFERROR(IF(VLOOKUP($C161,'C'!$A$1:$N$1998,4,FALSE)=0,IF(VLOOKUP($C161,'C'!$A$1:$N$1998,7,FALSE)=0,VLOOKUP($C161,'C'!$A$1:$N$1998,10,FALSE),VLOOKUP($C161,'C'!$A$1:$N$1998,7,FALSE)),VLOOKUP($C161,'C'!$A$1:$N$1998,4,FALSE)),"")</f>
        <v/>
      </c>
      <c r="E161" s="4" t="str">
        <f>IFERROR(VLOOKUP($C161,'C'!$A$1:$N$1998,2,FALSE),"")</f>
        <v/>
      </c>
      <c r="F161" s="4" t="str">
        <f>IFERROR(IF(VLOOKUP($C161,'C'!$A$1:$N$1998,3,FALSE)=1,"&lt;",""),"")</f>
        <v/>
      </c>
      <c r="G161" s="4" t="str">
        <f>IFERROR(VLOOKUP($C161,'C'!$A$1:$N$1998,5,FALSE),"")</f>
        <v/>
      </c>
      <c r="H161" s="4" t="str">
        <f>IFERROR(IF(VLOOKUP($C161,'C'!$A$1:$N$1998,6,FALSE)=1,"&lt;",""),"")</f>
        <v/>
      </c>
      <c r="I161" s="4" t="str">
        <f>IFERROR(VLOOKUP($C161,'C'!$A$1:$N$1998,8,FALSE),"")</f>
        <v/>
      </c>
      <c r="J161" s="4" t="str">
        <f>IFERROR(IF(VLOOKUP($C161,'C'!$A$1:$N$1998,9,FALSE)=1,"&lt;",""),"")</f>
        <v/>
      </c>
      <c r="M161" s="4" t="str">
        <f t="shared" si="110"/>
        <v/>
      </c>
      <c r="N161" s="4" t="str">
        <f t="shared" si="114"/>
        <v/>
      </c>
      <c r="O161" s="4" t="str">
        <f t="shared" si="57"/>
        <v/>
      </c>
      <c r="P161" s="4" t="str">
        <f t="shared" si="115"/>
        <v/>
      </c>
      <c r="Q161" s="4" t="str">
        <f t="shared" si="58"/>
        <v/>
      </c>
      <c r="R161" s="4" t="str">
        <f t="shared" si="116"/>
        <v/>
      </c>
      <c r="V161" s="4">
        <f>IFERROR(IF(VLOOKUP(B161,E!$B$1:$AK$300,4,FALSE)=0,1000000,VLOOKUP(B161,E!$B$1:$AK$300,4,FALSE)),1000000)</f>
        <v>1E-3</v>
      </c>
      <c r="Z161" s="17" t="str">
        <f t="shared" si="120"/>
        <v/>
      </c>
      <c r="AA161" s="17" t="str">
        <f t="shared" si="121"/>
        <v/>
      </c>
      <c r="AC161" s="17" t="str">
        <f t="shared" si="122"/>
        <v/>
      </c>
      <c r="AD161" s="17" t="str">
        <f t="shared" si="123"/>
        <v/>
      </c>
      <c r="AF161" s="17" t="str">
        <f t="shared" si="124"/>
        <v/>
      </c>
      <c r="AG161" s="17" t="str">
        <f t="shared" si="125"/>
        <v/>
      </c>
      <c r="AI161" s="68">
        <v>0</v>
      </c>
      <c r="AJ161" s="68">
        <v>0</v>
      </c>
      <c r="AK161" s="68">
        <v>1</v>
      </c>
      <c r="AO161" s="4">
        <f t="shared" si="117"/>
        <v>3.3333333333333335</v>
      </c>
      <c r="AQ161" s="4">
        <f t="shared" si="118"/>
        <v>3.8461538461538458</v>
      </c>
      <c r="AS161" s="4">
        <f t="shared" si="119"/>
        <v>5</v>
      </c>
      <c r="AV161" s="4" t="str">
        <f t="shared" si="99"/>
        <v/>
      </c>
      <c r="AX161" s="4" t="str">
        <f t="shared" si="100"/>
        <v/>
      </c>
      <c r="AZ161" s="4" t="str">
        <f t="shared" si="101"/>
        <v/>
      </c>
    </row>
    <row r="162" spans="1:52" x14ac:dyDescent="0.2">
      <c r="A162" s="4" t="s">
        <v>174</v>
      </c>
      <c r="B162" s="4">
        <v>689</v>
      </c>
      <c r="C162" s="4" t="str">
        <f t="shared" si="0"/>
        <v>urn:immetingen:parameter:id:689</v>
      </c>
      <c r="D162" s="17" t="str">
        <f>D160</f>
        <v/>
      </c>
      <c r="E162" s="4" t="str">
        <f>IFERROR(VLOOKUP($C162,'C'!$A$1:$N$1998,2,FALSE),"")</f>
        <v/>
      </c>
      <c r="F162" s="4" t="str">
        <f>IFERROR(IF(VLOOKUP($C162,'C'!$A$1:$N$1998,3,FALSE)=1,"&lt;",""),"")</f>
        <v/>
      </c>
      <c r="G162" s="4" t="str">
        <f>IFERROR(VLOOKUP($C162,'C'!$A$1:$N$1998,5,FALSE),"")</f>
        <v/>
      </c>
      <c r="H162" s="4" t="str">
        <f>IFERROR(IF(VLOOKUP($C162,'C'!$A$1:$N$1998,6,FALSE)=1,"&lt;",""),"")</f>
        <v/>
      </c>
      <c r="I162" s="4" t="str">
        <f>IFERROR(VLOOKUP($C162,'C'!$A$1:$N$1998,8,FALSE),"")</f>
        <v/>
      </c>
      <c r="J162" s="4" t="str">
        <f>IFERROR(IF(VLOOKUP($C162,'C'!$A$1:$N$1998,9,FALSE)=1,"&lt;",""),"")</f>
        <v/>
      </c>
      <c r="M162" s="4" t="str">
        <f t="shared" si="110"/>
        <v/>
      </c>
      <c r="N162" s="4" t="str">
        <f t="shared" si="114"/>
        <v/>
      </c>
      <c r="O162" s="4" t="str">
        <f t="shared" si="57"/>
        <v/>
      </c>
      <c r="P162" s="4" t="str">
        <f t="shared" si="115"/>
        <v/>
      </c>
      <c r="Q162" s="4" t="str">
        <f t="shared" si="58"/>
        <v/>
      </c>
      <c r="R162" s="4" t="str">
        <f t="shared" si="116"/>
        <v/>
      </c>
      <c r="V162" s="4">
        <f>IFERROR(IF(VLOOKUP(B162,E!$B$1:$AK$300,4,FALSE)=0,1000000,VLOOKUP(B162,E!$B$1:$AK$300,4,FALSE)),1000000)</f>
        <v>3.0000000000000001E-3</v>
      </c>
      <c r="Z162" s="17">
        <f>SUM(Z159:Z161)</f>
        <v>0</v>
      </c>
      <c r="AA162" s="55" t="str">
        <f>IF(M159="","",IF(Z162=0,SUM(M159:M161),Z162))</f>
        <v/>
      </c>
      <c r="AC162" s="17">
        <f>SUM(AC159:AC161)</f>
        <v>0</v>
      </c>
      <c r="AD162" s="55" t="str">
        <f>IF(O159="","",IF(AC162=0,SUM(O159:O161),AC162))</f>
        <v/>
      </c>
      <c r="AF162" s="17">
        <f>SUM(AF159:AF161)</f>
        <v>0</v>
      </c>
      <c r="AG162" s="55" t="str">
        <f>IF(Q159="","",IF(AF162=0,SUM(Q159:Q161),AF162))</f>
        <v/>
      </c>
      <c r="AI162" s="68">
        <v>0</v>
      </c>
      <c r="AJ162" s="68">
        <v>0</v>
      </c>
      <c r="AK162" s="68">
        <v>1</v>
      </c>
      <c r="AO162" s="4">
        <f t="shared" si="117"/>
        <v>3.3333333333333335</v>
      </c>
      <c r="AQ162" s="4">
        <f t="shared" si="118"/>
        <v>3.8461538461538458</v>
      </c>
      <c r="AS162" s="4">
        <f t="shared" si="119"/>
        <v>5</v>
      </c>
      <c r="AV162" s="4" t="str">
        <f t="shared" si="99"/>
        <v/>
      </c>
      <c r="AX162" s="4" t="str">
        <f t="shared" si="100"/>
        <v/>
      </c>
      <c r="AZ162" s="4" t="str">
        <f t="shared" si="101"/>
        <v/>
      </c>
    </row>
    <row r="163" spans="1:52" x14ac:dyDescent="0.2">
      <c r="A163" s="4" t="s">
        <v>101</v>
      </c>
      <c r="B163" s="4">
        <v>907</v>
      </c>
      <c r="C163" s="4" t="str">
        <f t="shared" si="0"/>
        <v>urn:immetingen:parameter:id:907</v>
      </c>
      <c r="D163" s="4" t="str">
        <f>IFERROR(IF(VLOOKUP($C163,'C'!$A$1:$N$1998,4,FALSE)=0,IF(VLOOKUP($C163,'C'!$A$1:$N$1998,7,FALSE)=0,VLOOKUP($C163,'C'!$A$1:$N$1998,10,FALSE),VLOOKUP($C163,'C'!$A$1:$N$1998,7,FALSE)),VLOOKUP($C163,'C'!$A$1:$N$1998,4,FALSE)),"")</f>
        <v/>
      </c>
      <c r="E163" s="4" t="str">
        <f>IFERROR(VLOOKUP($C163,'C'!$A$1:$N$1998,2,FALSE),"")</f>
        <v/>
      </c>
      <c r="F163" s="4" t="str">
        <f>IFERROR(IF(VLOOKUP($C163,'C'!$A$1:$N$1998,3,FALSE)=1,"&lt;",""),"")</f>
        <v/>
      </c>
      <c r="G163" s="4" t="str">
        <f>IFERROR(VLOOKUP($C163,'C'!$A$1:$N$1998,5,FALSE),"")</f>
        <v/>
      </c>
      <c r="H163" s="4" t="str">
        <f>IFERROR(IF(VLOOKUP($C163,'C'!$A$1:$N$1998,6,FALSE)=1,"&lt;",""),"")</f>
        <v/>
      </c>
      <c r="I163" s="4" t="str">
        <f>IFERROR(VLOOKUP($C163,'C'!$A$1:$N$1998,8,FALSE),"")</f>
        <v/>
      </c>
      <c r="J163" s="4" t="str">
        <f>IFERROR(IF(VLOOKUP($C163,'C'!$A$1:$N$1998,9,FALSE)=1,"&lt;",""),"")</f>
        <v/>
      </c>
      <c r="M163" s="4" t="str">
        <f t="shared" si="110"/>
        <v/>
      </c>
      <c r="N163" s="4" t="str">
        <f t="shared" si="114"/>
        <v/>
      </c>
      <c r="O163" s="4" t="str">
        <f t="shared" ref="O163:O226" si="126">IF(G163="","",IF($D163=131,G163/1000,G163))</f>
        <v/>
      </c>
      <c r="P163" s="4" t="str">
        <f t="shared" si="115"/>
        <v/>
      </c>
      <c r="Q163" s="4" t="str">
        <f t="shared" ref="Q163:Q226" si="127">IF(I163="","",IF($D163=131,I163/1000,I163))</f>
        <v/>
      </c>
      <c r="R163" s="4" t="str">
        <f t="shared" si="116"/>
        <v/>
      </c>
      <c r="V163" s="4">
        <f>IFERROR(IF(VLOOKUP(B163,E!$B$1:$AK$300,4,FALSE)=0,1000000,VLOOKUP(B163,E!$B$1:$AK$300,4,FALSE)),1000000)</f>
        <v>1E-3</v>
      </c>
      <c r="Z163" s="4" t="str">
        <f t="shared" ref="Z163:Z164" si="128">IF(M163="","",IF(AND(N163="&lt;",M163&lt;=$V163),-1,(IF(N163="&lt;",0.7*M163,M163))))</f>
        <v/>
      </c>
      <c r="AC163" s="4" t="str">
        <f t="shared" ref="AC163:AC164" si="129">IF(O163="","",IF(AND(P163="&lt;",O163&lt;=$V163),-1,(IF(P163="&lt;",0.7*O163,O163))))</f>
        <v/>
      </c>
      <c r="AF163" s="4" t="str">
        <f t="shared" ref="AF163:AF164" si="130">IF(Q163="","",IF(AND(R163="&lt;",Q163&lt;=$V163),-1,(IF(R163="&lt;",0.7*Q163,Q163))))</f>
        <v/>
      </c>
      <c r="AI163" s="68">
        <v>0</v>
      </c>
      <c r="AJ163" s="68">
        <v>0</v>
      </c>
      <c r="AK163" s="68">
        <v>1</v>
      </c>
      <c r="AO163" s="4">
        <f t="shared" si="117"/>
        <v>3.3333333333333335</v>
      </c>
      <c r="AQ163" s="4">
        <f t="shared" si="118"/>
        <v>3.8461538461538458</v>
      </c>
      <c r="AS163" s="4">
        <f t="shared" si="119"/>
        <v>5</v>
      </c>
      <c r="AV163" s="4" t="str">
        <f t="shared" si="99"/>
        <v/>
      </c>
      <c r="AX163" s="4" t="str">
        <f t="shared" si="100"/>
        <v/>
      </c>
      <c r="AZ163" s="4" t="str">
        <f t="shared" si="101"/>
        <v/>
      </c>
    </row>
    <row r="164" spans="1:52" x14ac:dyDescent="0.2">
      <c r="A164" s="4" t="s">
        <v>102</v>
      </c>
      <c r="B164" s="4">
        <v>1521</v>
      </c>
      <c r="C164" s="4" t="str">
        <f t="shared" si="0"/>
        <v>urn:immetingen:parameter:id:1521</v>
      </c>
      <c r="D164" s="4" t="str">
        <f>IFERROR(IF(VLOOKUP($C164,'C'!$A$1:$N$1998,4,FALSE)=0,IF(VLOOKUP($C164,'C'!$A$1:$N$1998,7,FALSE)=0,VLOOKUP($C164,'C'!$A$1:$N$1998,10,FALSE),VLOOKUP($C164,'C'!$A$1:$N$1998,7,FALSE)),VLOOKUP($C164,'C'!$A$1:$N$1998,4,FALSE)),"")</f>
        <v/>
      </c>
      <c r="E164" s="4" t="str">
        <f>IFERROR(VLOOKUP($C164,'C'!$A$1:$N$1998,2,FALSE),"")</f>
        <v/>
      </c>
      <c r="F164" s="4" t="str">
        <f>IFERROR(IF(VLOOKUP($C164,'C'!$A$1:$N$1998,3,FALSE)=1,"&lt;",""),"")</f>
        <v/>
      </c>
      <c r="G164" s="4" t="str">
        <f>IFERROR(VLOOKUP($C164,'C'!$A$1:$N$1998,5,FALSE),"")</f>
        <v/>
      </c>
      <c r="H164" s="4" t="str">
        <f>IFERROR(IF(VLOOKUP($C164,'C'!$A$1:$N$1998,6,FALSE)=1,"&lt;",""),"")</f>
        <v/>
      </c>
      <c r="I164" s="4" t="str">
        <f>IFERROR(VLOOKUP($C164,'C'!$A$1:$N$1998,8,FALSE),"")</f>
        <v/>
      </c>
      <c r="J164" s="4" t="str">
        <f>IFERROR(IF(VLOOKUP($C164,'C'!$A$1:$N$1998,9,FALSE)=1,"&lt;",""),"")</f>
        <v/>
      </c>
      <c r="M164" s="4" t="str">
        <f t="shared" si="110"/>
        <v/>
      </c>
      <c r="N164" s="4" t="str">
        <f t="shared" si="114"/>
        <v/>
      </c>
      <c r="O164" s="4" t="str">
        <f t="shared" si="126"/>
        <v/>
      </c>
      <c r="P164" s="4" t="str">
        <f t="shared" si="115"/>
        <v/>
      </c>
      <c r="Q164" s="4" t="str">
        <f t="shared" si="127"/>
        <v/>
      </c>
      <c r="R164" s="4" t="str">
        <f t="shared" si="116"/>
        <v/>
      </c>
      <c r="V164" s="4">
        <f>IFERROR(IF(VLOOKUP(B164,E!$B$1:$AK$300,4,FALSE)=0,1000000,VLOOKUP(B164,E!$B$1:$AK$300,4,FALSE)),1000000)</f>
        <v>1E-3</v>
      </c>
      <c r="Z164" s="4" t="str">
        <f t="shared" si="128"/>
        <v/>
      </c>
      <c r="AC164" s="4" t="str">
        <f t="shared" si="129"/>
        <v/>
      </c>
      <c r="AF164" s="4" t="str">
        <f t="shared" si="130"/>
        <v/>
      </c>
      <c r="AI164" s="68">
        <v>0</v>
      </c>
      <c r="AJ164" s="68">
        <v>0</v>
      </c>
      <c r="AK164" s="68">
        <v>1</v>
      </c>
      <c r="AO164" s="4">
        <f t="shared" si="117"/>
        <v>3.3333333333333335</v>
      </c>
      <c r="AQ164" s="4">
        <f t="shared" si="118"/>
        <v>3.8461538461538458</v>
      </c>
      <c r="AS164" s="4">
        <f t="shared" si="119"/>
        <v>5</v>
      </c>
      <c r="AV164" s="4" t="str">
        <f t="shared" si="99"/>
        <v/>
      </c>
      <c r="AX164" s="4" t="str">
        <f t="shared" si="100"/>
        <v/>
      </c>
      <c r="AZ164" s="4" t="str">
        <f t="shared" si="101"/>
        <v/>
      </c>
    </row>
    <row r="165" spans="1:52" x14ac:dyDescent="0.2">
      <c r="A165" s="4" t="s">
        <v>103</v>
      </c>
      <c r="B165" s="4">
        <v>271</v>
      </c>
      <c r="C165" s="4" t="str">
        <f t="shared" si="0"/>
        <v>urn:immetingen:parameter:id:271</v>
      </c>
      <c r="D165" s="4" t="str">
        <f>IFERROR(IF(VLOOKUP($C165,'C'!$A$1:$N$1998,4,FALSE)=0,IF(VLOOKUP($C165,'C'!$A$1:$N$1998,7,FALSE)=0,VLOOKUP($C165,'C'!$A$1:$N$1998,10,FALSE),VLOOKUP($C165,'C'!$A$1:$N$1998,7,FALSE)),VLOOKUP($C165,'C'!$A$1:$N$1998,4,FALSE)),"")</f>
        <v/>
      </c>
      <c r="E165" s="4" t="str">
        <f>IFERROR(VLOOKUP($C165,'C'!$A$1:$N$1998,2,FALSE),"")</f>
        <v/>
      </c>
      <c r="F165" s="4" t="str">
        <f>IFERROR(IF(VLOOKUP($C165,'C'!$A$1:$N$1998,3,FALSE)=1,"&lt;",""),"")</f>
        <v/>
      </c>
      <c r="G165" s="4" t="str">
        <f>IFERROR(VLOOKUP($C165,'C'!$A$1:$N$1998,5,FALSE),"")</f>
        <v/>
      </c>
      <c r="H165" s="4" t="str">
        <f>IFERROR(IF(VLOOKUP($C165,'C'!$A$1:$N$1998,6,FALSE)=1,"&lt;",""),"")</f>
        <v/>
      </c>
      <c r="I165" s="4" t="str">
        <f>IFERROR(VLOOKUP($C165,'C'!$A$1:$N$1998,8,FALSE),"")</f>
        <v/>
      </c>
      <c r="J165" s="4" t="str">
        <f>IFERROR(IF(VLOOKUP($C165,'C'!$A$1:$N$1998,9,FALSE)=1,"&lt;",""),"")</f>
        <v/>
      </c>
      <c r="M165" s="4" t="str">
        <f t="shared" si="110"/>
        <v/>
      </c>
      <c r="N165" s="4" t="str">
        <f t="shared" si="114"/>
        <v/>
      </c>
      <c r="O165" s="4" t="str">
        <f t="shared" si="126"/>
        <v/>
      </c>
      <c r="P165" s="4" t="str">
        <f t="shared" si="115"/>
        <v/>
      </c>
      <c r="Q165" s="4" t="str">
        <f t="shared" si="127"/>
        <v/>
      </c>
      <c r="R165" s="4" t="str">
        <f t="shared" si="116"/>
        <v/>
      </c>
      <c r="V165" s="4">
        <f>IFERROR(IF(VLOOKUP(B165,E!$B$1:$AK$300,4,FALSE)=0,1000000,VLOOKUP(B165,E!$B$1:$AK$300,4,FALSE)),1000000)</f>
        <v>1E-3</v>
      </c>
      <c r="Z165" s="17" t="str">
        <f>IF(AA165=-1,IF(SUM(AA$165:AA$168)=-4,0,(0.7*M165)),AA165)</f>
        <v/>
      </c>
      <c r="AA165" s="17" t="str">
        <f>IF(M165="","",IF(AND(N165="&lt;",M165&lt;=V165),-1,(IF(N165="&lt;",0.7*M165,M165))))</f>
        <v/>
      </c>
      <c r="AC165" s="17" t="str">
        <f>IF(AD165=-1,IF(SUM(AD$165:AD$168)=-4,0,(0.7*O165)),AD165)</f>
        <v/>
      </c>
      <c r="AD165" s="17" t="str">
        <f>IF(O165="","",IF(AND(P165="&lt;",O165&lt;=V165),-1,(IF(P165="&lt;",0.7*O165,O165))))</f>
        <v/>
      </c>
      <c r="AF165" s="17" t="str">
        <f>IF(AG165=-1,IF(SUM(AG$165:AG$168)=-4,0,(0.7*Q165)),AG165)</f>
        <v/>
      </c>
      <c r="AG165" s="17" t="str">
        <f>IF(Q165="","",IF(AND(R165="&lt;",Q165&lt;=V165),-1,(IF(R165="&lt;",0.7*Q165,Q165))))</f>
        <v/>
      </c>
      <c r="AI165" s="68">
        <v>0</v>
      </c>
      <c r="AJ165" s="68">
        <v>0</v>
      </c>
      <c r="AK165" s="68">
        <v>1</v>
      </c>
      <c r="AO165" s="4">
        <f t="shared" si="117"/>
        <v>3.3333333333333335</v>
      </c>
      <c r="AQ165" s="4">
        <f t="shared" si="118"/>
        <v>3.8461538461538458</v>
      </c>
      <c r="AS165" s="4">
        <f t="shared" si="119"/>
        <v>5</v>
      </c>
      <c r="AV165" s="4" t="str">
        <f t="shared" si="99"/>
        <v/>
      </c>
      <c r="AX165" s="4" t="str">
        <f t="shared" si="100"/>
        <v/>
      </c>
      <c r="AZ165" s="4" t="str">
        <f t="shared" si="101"/>
        <v/>
      </c>
    </row>
    <row r="166" spans="1:52" x14ac:dyDescent="0.2">
      <c r="A166" s="4" t="s">
        <v>104</v>
      </c>
      <c r="B166" s="4">
        <v>366</v>
      </c>
      <c r="C166" s="4" t="str">
        <f t="shared" si="0"/>
        <v>urn:immetingen:parameter:id:366</v>
      </c>
      <c r="D166" s="4" t="str">
        <f>IFERROR(IF(VLOOKUP($C166,'C'!$A$1:$N$1998,4,FALSE)=0,IF(VLOOKUP($C166,'C'!$A$1:$N$1998,7,FALSE)=0,VLOOKUP($C166,'C'!$A$1:$N$1998,10,FALSE),VLOOKUP($C166,'C'!$A$1:$N$1998,7,FALSE)),VLOOKUP($C166,'C'!$A$1:$N$1998,4,FALSE)),"")</f>
        <v/>
      </c>
      <c r="E166" s="4" t="str">
        <f>IFERROR(VLOOKUP($C166,'C'!$A$1:$N$1998,2,FALSE),"")</f>
        <v/>
      </c>
      <c r="F166" s="4" t="str">
        <f>IFERROR(IF(VLOOKUP($C166,'C'!$A$1:$N$1998,3,FALSE)=1,"&lt;",""),"")</f>
        <v/>
      </c>
      <c r="G166" s="4" t="str">
        <f>IFERROR(VLOOKUP($C166,'C'!$A$1:$N$1998,5,FALSE),"")</f>
        <v/>
      </c>
      <c r="H166" s="4" t="str">
        <f>IFERROR(IF(VLOOKUP($C166,'C'!$A$1:$N$1998,6,FALSE)=1,"&lt;",""),"")</f>
        <v/>
      </c>
      <c r="I166" s="4" t="str">
        <f>IFERROR(VLOOKUP($C166,'C'!$A$1:$N$1998,8,FALSE),"")</f>
        <v/>
      </c>
      <c r="J166" s="4" t="str">
        <f>IFERROR(IF(VLOOKUP($C166,'C'!$A$1:$N$1998,9,FALSE)=1,"&lt;",""),"")</f>
        <v/>
      </c>
      <c r="M166" s="4" t="str">
        <f t="shared" si="110"/>
        <v/>
      </c>
      <c r="N166" s="4" t="str">
        <f t="shared" si="114"/>
        <v/>
      </c>
      <c r="O166" s="4" t="str">
        <f t="shared" si="126"/>
        <v/>
      </c>
      <c r="P166" s="4" t="str">
        <f t="shared" si="115"/>
        <v/>
      </c>
      <c r="Q166" s="4" t="str">
        <f t="shared" si="127"/>
        <v/>
      </c>
      <c r="R166" s="4" t="str">
        <f t="shared" si="116"/>
        <v/>
      </c>
      <c r="V166" s="4">
        <f>IFERROR(IF(VLOOKUP(B166,E!$B$1:$AK$300,4,FALSE)=0,1000000,VLOOKUP(B166,E!$B$1:$AK$300,4,FALSE)),1000000)</f>
        <v>1E-3</v>
      </c>
      <c r="Z166" s="17" t="str">
        <f t="shared" ref="Z166:Z168" si="131">IF(AA166=-1,IF(SUM(AA$165:AA$168)=-4,0,(0.7*M166)),AA166)</f>
        <v/>
      </c>
      <c r="AA166" s="17" t="str">
        <f t="shared" ref="AA166:AA168" si="132">IF(M166="","",IF(AND(N166="&lt;",M166&lt;=V166),-1,(IF(N166="&lt;",0.7*M166,M166))))</f>
        <v/>
      </c>
      <c r="AC166" s="17" t="str">
        <f t="shared" ref="AC166:AC168" si="133">IF(AD166=-1,IF(SUM(AD$165:AD$168)=-4,0,(0.7*O166)),AD166)</f>
        <v/>
      </c>
      <c r="AD166" s="17" t="str">
        <f t="shared" ref="AD166:AD168" si="134">IF(O166="","",IF(AND(P166="&lt;",O166&lt;=V166),-1,(IF(P166="&lt;",0.7*O166,O166))))</f>
        <v/>
      </c>
      <c r="AF166" s="17" t="str">
        <f t="shared" ref="AF166:AF168" si="135">IF(AG166=-1,IF(SUM(AG$165:AG$168)=-4,0,(0.7*Q166)),AG166)</f>
        <v/>
      </c>
      <c r="AG166" s="17" t="str">
        <f t="shared" ref="AG166:AG168" si="136">IF(Q166="","",IF(AND(R166="&lt;",Q166&lt;=V166),-1,(IF(R166="&lt;",0.7*Q166,Q166))))</f>
        <v/>
      </c>
      <c r="AI166" s="68">
        <v>0</v>
      </c>
      <c r="AJ166" s="68">
        <v>0</v>
      </c>
      <c r="AK166" s="68">
        <v>1</v>
      </c>
      <c r="AO166" s="4">
        <f t="shared" si="117"/>
        <v>3.3333333333333335</v>
      </c>
      <c r="AQ166" s="4">
        <f t="shared" si="118"/>
        <v>3.8461538461538458</v>
      </c>
      <c r="AS166" s="4">
        <f t="shared" si="119"/>
        <v>5</v>
      </c>
      <c r="AV166" s="4" t="str">
        <f t="shared" si="99"/>
        <v/>
      </c>
      <c r="AX166" s="4" t="str">
        <f t="shared" si="100"/>
        <v/>
      </c>
      <c r="AZ166" s="4" t="str">
        <f t="shared" si="101"/>
        <v/>
      </c>
    </row>
    <row r="167" spans="1:52" x14ac:dyDescent="0.2">
      <c r="A167" s="4" t="s">
        <v>105</v>
      </c>
      <c r="B167" s="4">
        <v>816</v>
      </c>
      <c r="C167" s="4" t="str">
        <f t="shared" si="0"/>
        <v>urn:immetingen:parameter:id:816</v>
      </c>
      <c r="D167" s="4" t="str">
        <f>IFERROR(IF(VLOOKUP($C167,'C'!$A$1:$N$1998,4,FALSE)=0,IF(VLOOKUP($C167,'C'!$A$1:$N$1998,7,FALSE)=0,VLOOKUP($C167,'C'!$A$1:$N$1998,10,FALSE),VLOOKUP($C167,'C'!$A$1:$N$1998,7,FALSE)),VLOOKUP($C167,'C'!$A$1:$N$1998,4,FALSE)),"")</f>
        <v/>
      </c>
      <c r="E167" s="4" t="str">
        <f>IFERROR(VLOOKUP($C167,'C'!$A$1:$N$1998,2,FALSE),"")</f>
        <v/>
      </c>
      <c r="F167" s="4" t="str">
        <f>IFERROR(IF(VLOOKUP($C167,'C'!$A$1:$N$1998,3,FALSE)=1,"&lt;",""),"")</f>
        <v/>
      </c>
      <c r="G167" s="4" t="str">
        <f>IFERROR(VLOOKUP($C167,'C'!$A$1:$N$1998,5,FALSE),"")</f>
        <v/>
      </c>
      <c r="H167" s="4" t="str">
        <f>IFERROR(IF(VLOOKUP($C167,'C'!$A$1:$N$1998,6,FALSE)=1,"&lt;",""),"")</f>
        <v/>
      </c>
      <c r="I167" s="4" t="str">
        <f>IFERROR(VLOOKUP($C167,'C'!$A$1:$N$1998,8,FALSE),"")</f>
        <v/>
      </c>
      <c r="J167" s="4" t="str">
        <f>IFERROR(IF(VLOOKUP($C167,'C'!$A$1:$N$1998,9,FALSE)=1,"&lt;",""),"")</f>
        <v/>
      </c>
      <c r="M167" s="4" t="str">
        <f t="shared" si="110"/>
        <v/>
      </c>
      <c r="N167" s="4" t="str">
        <f t="shared" si="114"/>
        <v/>
      </c>
      <c r="O167" s="4" t="str">
        <f t="shared" si="126"/>
        <v/>
      </c>
      <c r="P167" s="4" t="str">
        <f t="shared" si="115"/>
        <v/>
      </c>
      <c r="Q167" s="4" t="str">
        <f t="shared" si="127"/>
        <v/>
      </c>
      <c r="R167" s="4" t="str">
        <f t="shared" si="116"/>
        <v/>
      </c>
      <c r="V167" s="4">
        <f>IFERROR(IF(VLOOKUP(B167,E!$B$1:$AK$300,4,FALSE)=0,1000000,VLOOKUP(B167,E!$B$1:$AK$300,4,FALSE)),1000000)</f>
        <v>1E-3</v>
      </c>
      <c r="Z167" s="17" t="str">
        <f t="shared" si="131"/>
        <v/>
      </c>
      <c r="AA167" s="17" t="str">
        <f t="shared" si="132"/>
        <v/>
      </c>
      <c r="AC167" s="17" t="str">
        <f t="shared" si="133"/>
        <v/>
      </c>
      <c r="AD167" s="17" t="str">
        <f t="shared" si="134"/>
        <v/>
      </c>
      <c r="AF167" s="17" t="str">
        <f t="shared" si="135"/>
        <v/>
      </c>
      <c r="AG167" s="17" t="str">
        <f t="shared" si="136"/>
        <v/>
      </c>
      <c r="AI167" s="68">
        <v>0</v>
      </c>
      <c r="AJ167" s="68">
        <v>0</v>
      </c>
      <c r="AK167" s="68">
        <v>1</v>
      </c>
      <c r="AO167" s="4">
        <f t="shared" si="117"/>
        <v>3.3333333333333335</v>
      </c>
      <c r="AQ167" s="4">
        <f t="shared" si="118"/>
        <v>3.8461538461538458</v>
      </c>
      <c r="AS167" s="4">
        <f t="shared" si="119"/>
        <v>5</v>
      </c>
      <c r="AV167" s="4" t="str">
        <f t="shared" si="99"/>
        <v/>
      </c>
      <c r="AX167" s="4" t="str">
        <f t="shared" si="100"/>
        <v/>
      </c>
      <c r="AZ167" s="4" t="str">
        <f t="shared" si="101"/>
        <v/>
      </c>
    </row>
    <row r="168" spans="1:52" x14ac:dyDescent="0.2">
      <c r="A168" s="4" t="s">
        <v>106</v>
      </c>
      <c r="B168" s="4">
        <v>562</v>
      </c>
      <c r="C168" s="4" t="str">
        <f t="shared" si="0"/>
        <v>urn:immetingen:parameter:id:562</v>
      </c>
      <c r="D168" s="4" t="str">
        <f>IFERROR(IF(VLOOKUP($C168,'C'!$A$1:$N$1998,4,FALSE)=0,IF(VLOOKUP($C168,'C'!$A$1:$N$1998,7,FALSE)=0,VLOOKUP($C168,'C'!$A$1:$N$1998,10,FALSE),VLOOKUP($C168,'C'!$A$1:$N$1998,7,FALSE)),VLOOKUP($C168,'C'!$A$1:$N$1998,4,FALSE)),"")</f>
        <v/>
      </c>
      <c r="E168" s="4" t="str">
        <f>IFERROR(VLOOKUP($C168,'C'!$A$1:$N$1998,2,FALSE),"")</f>
        <v/>
      </c>
      <c r="F168" s="4" t="str">
        <f>IFERROR(IF(VLOOKUP($C168,'C'!$A$1:$N$1998,3,FALSE)=1,"&lt;",""),"")</f>
        <v/>
      </c>
      <c r="G168" s="4" t="str">
        <f>IFERROR(VLOOKUP($C168,'C'!$A$1:$N$1998,5,FALSE),"")</f>
        <v/>
      </c>
      <c r="H168" s="4" t="str">
        <f>IFERROR(IF(VLOOKUP($C168,'C'!$A$1:$N$1998,6,FALSE)=1,"&lt;",""),"")</f>
        <v/>
      </c>
      <c r="I168" s="4" t="str">
        <f>IFERROR(VLOOKUP($C168,'C'!$A$1:$N$1998,8,FALSE),"")</f>
        <v/>
      </c>
      <c r="J168" s="4" t="str">
        <f>IFERROR(IF(VLOOKUP($C168,'C'!$A$1:$N$1998,9,FALSE)=1,"&lt;",""),"")</f>
        <v/>
      </c>
      <c r="M168" s="4" t="str">
        <f t="shared" si="110"/>
        <v/>
      </c>
      <c r="N168" s="4" t="str">
        <f t="shared" si="114"/>
        <v/>
      </c>
      <c r="O168" s="4" t="str">
        <f t="shared" si="126"/>
        <v/>
      </c>
      <c r="P168" s="4" t="str">
        <f t="shared" si="115"/>
        <v/>
      </c>
      <c r="Q168" s="4" t="str">
        <f t="shared" si="127"/>
        <v/>
      </c>
      <c r="R168" s="4" t="str">
        <f t="shared" si="116"/>
        <v/>
      </c>
      <c r="V168" s="4">
        <f>IFERROR(IF(VLOOKUP(B168,E!$B$1:$AK$300,4,FALSE)=0,1000000,VLOOKUP(B168,E!$B$1:$AK$300,4,FALSE)),1000000)</f>
        <v>1E-3</v>
      </c>
      <c r="Z168" s="17" t="str">
        <f t="shared" si="131"/>
        <v/>
      </c>
      <c r="AA168" s="17" t="str">
        <f t="shared" si="132"/>
        <v/>
      </c>
      <c r="AC168" s="17" t="str">
        <f t="shared" si="133"/>
        <v/>
      </c>
      <c r="AD168" s="17" t="str">
        <f t="shared" si="134"/>
        <v/>
      </c>
      <c r="AF168" s="17" t="str">
        <f t="shared" si="135"/>
        <v/>
      </c>
      <c r="AG168" s="17" t="str">
        <f t="shared" si="136"/>
        <v/>
      </c>
      <c r="AI168" s="68">
        <v>0</v>
      </c>
      <c r="AJ168" s="68">
        <v>0</v>
      </c>
      <c r="AK168" s="68">
        <v>1</v>
      </c>
      <c r="AO168" s="4">
        <f t="shared" si="117"/>
        <v>3.3333333333333335</v>
      </c>
      <c r="AQ168" s="4">
        <f t="shared" si="118"/>
        <v>3.8461538461538458</v>
      </c>
      <c r="AS168" s="4">
        <f t="shared" si="119"/>
        <v>5</v>
      </c>
      <c r="AV168" s="4" t="str">
        <f t="shared" si="99"/>
        <v/>
      </c>
      <c r="AX168" s="4" t="str">
        <f t="shared" si="100"/>
        <v/>
      </c>
      <c r="AZ168" s="4" t="str">
        <f t="shared" si="101"/>
        <v/>
      </c>
    </row>
    <row r="169" spans="1:52" x14ac:dyDescent="0.2">
      <c r="A169" s="4" t="s">
        <v>169</v>
      </c>
      <c r="B169" s="4">
        <v>849</v>
      </c>
      <c r="C169" s="4" t="str">
        <f t="shared" si="0"/>
        <v>urn:immetingen:parameter:id:849</v>
      </c>
      <c r="D169" s="17" t="str">
        <f>D165</f>
        <v/>
      </c>
      <c r="E169" s="4" t="str">
        <f>IFERROR(VLOOKUP($C169,'C'!$A$1:$N$1998,2,FALSE),"")</f>
        <v/>
      </c>
      <c r="F169" s="4" t="str">
        <f>IFERROR(IF(VLOOKUP($C169,'C'!$A$1:$N$1998,3,FALSE)=1,"&lt;",""),"")</f>
        <v/>
      </c>
      <c r="G169" s="4" t="str">
        <f>IFERROR(VLOOKUP($C169,'C'!$A$1:$N$1998,5,FALSE),"")</f>
        <v/>
      </c>
      <c r="H169" s="4" t="str">
        <f>IFERROR(IF(VLOOKUP($C169,'C'!$A$1:$N$1998,6,FALSE)=1,"&lt;",""),"")</f>
        <v/>
      </c>
      <c r="I169" s="4" t="str">
        <f>IFERROR(VLOOKUP($C169,'C'!$A$1:$N$1998,8,FALSE),"")</f>
        <v/>
      </c>
      <c r="J169" s="4" t="str">
        <f>IFERROR(IF(VLOOKUP($C169,'C'!$A$1:$N$1998,9,FALSE)=1,"&lt;",""),"")</f>
        <v/>
      </c>
      <c r="M169" s="4" t="str">
        <f t="shared" si="110"/>
        <v/>
      </c>
      <c r="N169" s="4" t="str">
        <f t="shared" si="114"/>
        <v/>
      </c>
      <c r="O169" s="4" t="str">
        <f t="shared" si="126"/>
        <v/>
      </c>
      <c r="P169" s="4" t="str">
        <f t="shared" si="115"/>
        <v/>
      </c>
      <c r="Q169" s="4" t="str">
        <f t="shared" si="127"/>
        <v/>
      </c>
      <c r="R169" s="4" t="str">
        <f t="shared" si="116"/>
        <v/>
      </c>
      <c r="V169" s="4">
        <f>IFERROR(IF(VLOOKUP(B169,E!$B$1:$AK$300,4,FALSE)=0,1000000,VLOOKUP(B169,E!$B$1:$AK$300,4,FALSE)),1000000)</f>
        <v>4.0000000000000001E-3</v>
      </c>
      <c r="Z169" s="17">
        <f>SUM(Z165:Z168)</f>
        <v>0</v>
      </c>
      <c r="AA169" s="55" t="str">
        <f>IF(M165="","",IF(Z169=0,SUM(M165:M168),Z169))</f>
        <v/>
      </c>
      <c r="AC169" s="17">
        <f>SUM(AC165:AC168)</f>
        <v>0</v>
      </c>
      <c r="AD169" s="55" t="str">
        <f>IF(O165="","",IF(AC169=0,SUM(O165:O168),AC169))</f>
        <v/>
      </c>
      <c r="AF169" s="17">
        <f>SUM(AF165:AF168)</f>
        <v>0</v>
      </c>
      <c r="AG169" s="55" t="str">
        <f>IF(Q165="","",IF(AF169=0,SUM(Q165:Q168),AF169))</f>
        <v/>
      </c>
      <c r="AI169" s="68">
        <v>0</v>
      </c>
      <c r="AJ169" s="68">
        <v>0</v>
      </c>
      <c r="AK169" s="68">
        <v>1</v>
      </c>
      <c r="AO169" s="4">
        <f t="shared" si="117"/>
        <v>3.3333333333333335</v>
      </c>
      <c r="AQ169" s="4">
        <f t="shared" si="118"/>
        <v>3.8461538461538458</v>
      </c>
      <c r="AS169" s="4">
        <f t="shared" si="119"/>
        <v>5</v>
      </c>
      <c r="AV169" s="4" t="str">
        <f t="shared" si="99"/>
        <v/>
      </c>
      <c r="AX169" s="4" t="str">
        <f t="shared" si="100"/>
        <v/>
      </c>
      <c r="AZ169" s="4" t="str">
        <f t="shared" si="101"/>
        <v/>
      </c>
    </row>
    <row r="170" spans="1:52" x14ac:dyDescent="0.2">
      <c r="A170" s="4" t="s">
        <v>107</v>
      </c>
      <c r="B170" s="4">
        <v>853</v>
      </c>
      <c r="C170" s="4" t="str">
        <f t="shared" si="0"/>
        <v>urn:immetingen:parameter:id:853</v>
      </c>
      <c r="D170" s="4" t="str">
        <f>IFERROR(IF(VLOOKUP($C170,'C'!$A$1:$N$1998,4,FALSE)=0,IF(VLOOKUP($C170,'C'!$A$1:$N$1998,7,FALSE)=0,VLOOKUP($C170,'C'!$A$1:$N$1998,10,FALSE),VLOOKUP($C170,'C'!$A$1:$N$1998,7,FALSE)),VLOOKUP($C170,'C'!$A$1:$N$1998,4,FALSE)),"")</f>
        <v/>
      </c>
      <c r="E170" s="4" t="str">
        <f>IFERROR(VLOOKUP($C170,'C'!$A$1:$N$1998,2,FALSE),"")</f>
        <v/>
      </c>
      <c r="F170" s="4" t="str">
        <f>IFERROR(IF(VLOOKUP($C170,'C'!$A$1:$N$1998,3,FALSE)=1,"&lt;",""),"")</f>
        <v/>
      </c>
      <c r="G170" s="4" t="str">
        <f>IFERROR(VLOOKUP($C170,'C'!$A$1:$N$1998,5,FALSE),"")</f>
        <v/>
      </c>
      <c r="H170" s="4" t="str">
        <f>IFERROR(IF(VLOOKUP($C170,'C'!$A$1:$N$1998,6,FALSE)=1,"&lt;",""),"")</f>
        <v/>
      </c>
      <c r="I170" s="4" t="str">
        <f>IFERROR(VLOOKUP($C170,'C'!$A$1:$N$1998,8,FALSE),"")</f>
        <v/>
      </c>
      <c r="J170" s="4" t="str">
        <f>IFERROR(IF(VLOOKUP($C170,'C'!$A$1:$N$1998,9,FALSE)=1,"&lt;",""),"")</f>
        <v/>
      </c>
      <c r="M170" s="4" t="str">
        <f t="shared" si="110"/>
        <v/>
      </c>
      <c r="N170" s="4" t="str">
        <f t="shared" si="114"/>
        <v/>
      </c>
      <c r="O170" s="4" t="str">
        <f t="shared" si="126"/>
        <v/>
      </c>
      <c r="P170" s="4" t="str">
        <f t="shared" si="115"/>
        <v/>
      </c>
      <c r="Q170" s="4" t="str">
        <f t="shared" si="127"/>
        <v/>
      </c>
      <c r="R170" s="4" t="str">
        <f t="shared" si="116"/>
        <v/>
      </c>
      <c r="V170" s="4">
        <f>IFERROR(IF(VLOOKUP(B170,E!$B$1:$AK$300,4,FALSE)=0,1000000,VLOOKUP(B170,E!$B$1:$AK$300,4,FALSE)),1000000)</f>
        <v>1E-3</v>
      </c>
      <c r="Z170" s="4" t="str">
        <f t="shared" ref="Z170" si="137">IF(M170="","",IF(AND(N170="&lt;",M170&lt;=$V170),-1,(IF(N170="&lt;",0.7*M170,M170))))</f>
        <v/>
      </c>
      <c r="AC170" s="4" t="str">
        <f t="shared" ref="AC170" si="138">IF(O170="","",IF(AND(P170="&lt;",O170&lt;=$V170),-1,(IF(P170="&lt;",0.7*O170,O170))))</f>
        <v/>
      </c>
      <c r="AF170" s="4" t="str">
        <f t="shared" ref="AF170" si="139">IF(Q170="","",IF(AND(R170="&lt;",Q170&lt;=$V170),-1,(IF(R170="&lt;",0.7*Q170,Q170))))</f>
        <v/>
      </c>
      <c r="AI170" s="68">
        <v>0</v>
      </c>
      <c r="AJ170" s="68">
        <v>0</v>
      </c>
      <c r="AK170" s="68">
        <v>1</v>
      </c>
      <c r="AO170" s="4">
        <f t="shared" si="117"/>
        <v>3.3333333333333335</v>
      </c>
      <c r="AQ170" s="4">
        <f t="shared" si="118"/>
        <v>3.8461538461538458</v>
      </c>
      <c r="AS170" s="4">
        <f t="shared" si="119"/>
        <v>5</v>
      </c>
      <c r="AV170" s="4" t="str">
        <f t="shared" si="99"/>
        <v/>
      </c>
      <c r="AX170" s="4" t="str">
        <f t="shared" si="100"/>
        <v/>
      </c>
      <c r="AZ170" s="4" t="str">
        <f t="shared" si="101"/>
        <v/>
      </c>
    </row>
    <row r="171" spans="1:52" x14ac:dyDescent="0.2">
      <c r="A171" s="4" t="s">
        <v>108</v>
      </c>
      <c r="B171" s="4">
        <v>272</v>
      </c>
      <c r="C171" s="4" t="str">
        <f t="shared" si="0"/>
        <v>urn:immetingen:parameter:id:272</v>
      </c>
      <c r="D171" s="4" t="str">
        <f>IFERROR(IF(VLOOKUP($C171,'C'!$A$1:$N$1998,4,FALSE)=0,IF(VLOOKUP($C171,'C'!$A$1:$N$1998,7,FALSE)=0,VLOOKUP($C171,'C'!$A$1:$N$1998,10,FALSE),VLOOKUP($C171,'C'!$A$1:$N$1998,7,FALSE)),VLOOKUP($C171,'C'!$A$1:$N$1998,4,FALSE)),"")</f>
        <v/>
      </c>
      <c r="E171" s="4" t="str">
        <f>IFERROR(VLOOKUP($C171,'C'!$A$1:$N$1998,2,FALSE),"")</f>
        <v/>
      </c>
      <c r="F171" s="4" t="str">
        <f>IFERROR(IF(VLOOKUP($C171,'C'!$A$1:$N$1998,3,FALSE)=1,"&lt;",""),"")</f>
        <v/>
      </c>
      <c r="G171" s="4" t="str">
        <f>IFERROR(VLOOKUP($C171,'C'!$A$1:$N$1998,5,FALSE),"")</f>
        <v/>
      </c>
      <c r="H171" s="4" t="str">
        <f>IFERROR(IF(VLOOKUP($C171,'C'!$A$1:$N$1998,6,FALSE)=1,"&lt;",""),"")</f>
        <v/>
      </c>
      <c r="I171" s="4" t="str">
        <f>IFERROR(VLOOKUP($C171,'C'!$A$1:$N$1998,8,FALSE),"")</f>
        <v/>
      </c>
      <c r="J171" s="4" t="str">
        <f>IFERROR(IF(VLOOKUP($C171,'C'!$A$1:$N$1998,9,FALSE)=1,"&lt;",""),"")</f>
        <v/>
      </c>
      <c r="M171" s="4" t="str">
        <f t="shared" si="110"/>
        <v/>
      </c>
      <c r="N171" s="4" t="str">
        <f t="shared" si="114"/>
        <v/>
      </c>
      <c r="O171" s="4" t="str">
        <f t="shared" si="126"/>
        <v/>
      </c>
      <c r="P171" s="4" t="str">
        <f t="shared" si="115"/>
        <v/>
      </c>
      <c r="Q171" s="4" t="str">
        <f t="shared" si="127"/>
        <v/>
      </c>
      <c r="R171" s="4" t="str">
        <f t="shared" si="116"/>
        <v/>
      </c>
      <c r="V171" s="4">
        <v>1E-3</v>
      </c>
      <c r="Z171" s="17" t="str">
        <f>IF(AA171=-1,IF(SUM(AA$171:AA$172)=-2,0,(0.7*M171)),AA171)</f>
        <v/>
      </c>
      <c r="AA171" s="17" t="str">
        <f>IF(M171="","",IF(AND(N171="&lt;",M171&lt;=V171),-1,(IF(N171="&lt;",0.7*M171,M171))))</f>
        <v/>
      </c>
      <c r="AC171" s="17" t="str">
        <f>IF(AD171=-1,IF(SUM(AD$171:AD$172)=-2,0,(0.7*O171)),AD171)</f>
        <v/>
      </c>
      <c r="AD171" s="17" t="str">
        <f>IF(O171="","",IF(AND(P171="&lt;",O171&lt;=V171),-1,(IF(P171="&lt;",0.7*O171,O171))))</f>
        <v/>
      </c>
      <c r="AF171" s="17" t="str">
        <f>IF(AG171=-1,IF(SUM(AG$171:AG$172)=-2,0,(0.7*Q171)),AG171)</f>
        <v/>
      </c>
      <c r="AG171" s="17" t="str">
        <f>IF(Q171="","",IF(AND(R171="&lt;",Q171&lt;=V171),-1,(IF(R171="&lt;",0.7*Q171,Q171))))</f>
        <v/>
      </c>
      <c r="AI171" s="68">
        <v>0</v>
      </c>
      <c r="AJ171" s="68">
        <v>0</v>
      </c>
      <c r="AK171" s="68">
        <v>1</v>
      </c>
      <c r="AO171" s="4">
        <f t="shared" si="117"/>
        <v>3.3333333333333335</v>
      </c>
      <c r="AQ171" s="4">
        <f t="shared" si="118"/>
        <v>3.8461538461538458</v>
      </c>
      <c r="AS171" s="4">
        <f t="shared" si="119"/>
        <v>5</v>
      </c>
      <c r="AV171" s="4" t="str">
        <f t="shared" si="99"/>
        <v/>
      </c>
      <c r="AX171" s="4" t="str">
        <f t="shared" si="100"/>
        <v/>
      </c>
      <c r="AZ171" s="4" t="str">
        <f t="shared" si="101"/>
        <v/>
      </c>
    </row>
    <row r="172" spans="1:52" x14ac:dyDescent="0.2">
      <c r="A172" s="4" t="s">
        <v>109</v>
      </c>
      <c r="B172" s="4">
        <v>1581</v>
      </c>
      <c r="C172" s="4" t="str">
        <f t="shared" ref="C172:C361" si="140">CONCATENATE("urn:immetingen:parameter:id:",B172)</f>
        <v>urn:immetingen:parameter:id:1581</v>
      </c>
      <c r="D172" s="4" t="str">
        <f>IFERROR(IF(VLOOKUP($C172,'C'!$A$1:$N$1998,4,FALSE)=0,IF(VLOOKUP($C172,'C'!$A$1:$N$1998,7,FALSE)=0,VLOOKUP($C172,'C'!$A$1:$N$1998,10,FALSE),VLOOKUP($C172,'C'!$A$1:$N$1998,7,FALSE)),VLOOKUP($C172,'C'!$A$1:$N$1998,4,FALSE)),"")</f>
        <v/>
      </c>
      <c r="E172" s="4" t="str">
        <f>IFERROR(VLOOKUP($C172,'C'!$A$1:$N$1998,2,FALSE),"")</f>
        <v/>
      </c>
      <c r="F172" s="4" t="str">
        <f>IFERROR(IF(VLOOKUP($C172,'C'!$A$1:$N$1998,3,FALSE)=1,"&lt;",""),"")</f>
        <v/>
      </c>
      <c r="G172" s="4" t="str">
        <f>IFERROR(VLOOKUP($C172,'C'!$A$1:$N$1998,5,FALSE),"")</f>
        <v/>
      </c>
      <c r="H172" s="4" t="str">
        <f>IFERROR(IF(VLOOKUP($C172,'C'!$A$1:$N$1998,6,FALSE)=1,"&lt;",""),"")</f>
        <v/>
      </c>
      <c r="I172" s="4" t="str">
        <f>IFERROR(VLOOKUP($C172,'C'!$A$1:$N$1998,8,FALSE),"")</f>
        <v/>
      </c>
      <c r="J172" s="4" t="str">
        <f>IFERROR(IF(VLOOKUP($C172,'C'!$A$1:$N$1998,9,FALSE)=1,"&lt;",""),"")</f>
        <v/>
      </c>
      <c r="M172" s="4" t="str">
        <f t="shared" si="110"/>
        <v/>
      </c>
      <c r="N172" s="4" t="str">
        <f t="shared" si="114"/>
        <v/>
      </c>
      <c r="O172" s="4" t="str">
        <f t="shared" si="126"/>
        <v/>
      </c>
      <c r="P172" s="4" t="str">
        <f t="shared" si="115"/>
        <v/>
      </c>
      <c r="Q172" s="4" t="str">
        <f t="shared" si="127"/>
        <v/>
      </c>
      <c r="R172" s="4" t="str">
        <f t="shared" si="116"/>
        <v/>
      </c>
      <c r="V172" s="4">
        <v>1E-3</v>
      </c>
      <c r="Z172" s="17" t="str">
        <f>IF(AA172=-1,IF(SUM(AA$171:AA$172)=-2,0,(0.7*M172)),AA172)</f>
        <v/>
      </c>
      <c r="AA172" s="17" t="str">
        <f>IF(M172="","",IF(AND(N172="&lt;",M172&lt;=V172),-1,(IF(N172="&lt;",0.7*M172,M172))))</f>
        <v/>
      </c>
      <c r="AC172" s="17" t="str">
        <f>IF(AD172=-1,IF(SUM(AD$171:AD$172)=-2,0,(0.7*O172)),AD172)</f>
        <v/>
      </c>
      <c r="AD172" s="17" t="str">
        <f>IF(O172="","",IF(AND(P172="&lt;",O172&lt;=V172),-1,(IF(P172="&lt;",0.7*O172,O172))))</f>
        <v/>
      </c>
      <c r="AF172" s="17" t="str">
        <f>IF(AG172=-1,IF(SUM(AG$171:AG$172)=-2,0,(0.7*Q172)),AG172)</f>
        <v/>
      </c>
      <c r="AG172" s="17" t="str">
        <f>IF(Q172="","",IF(AND(R172="&lt;",Q172&lt;=V172),-1,(IF(R172="&lt;",0.7*Q172,Q172))))</f>
        <v/>
      </c>
      <c r="AI172" s="68">
        <v>0</v>
      </c>
      <c r="AJ172" s="68">
        <v>0</v>
      </c>
      <c r="AK172" s="68">
        <v>1</v>
      </c>
      <c r="AO172" s="4">
        <f t="shared" si="117"/>
        <v>3.3333333333333335</v>
      </c>
      <c r="AQ172" s="4">
        <f t="shared" si="118"/>
        <v>3.8461538461538458</v>
      </c>
      <c r="AS172" s="4">
        <f t="shared" si="119"/>
        <v>5</v>
      </c>
      <c r="AV172" s="4" t="str">
        <f t="shared" si="99"/>
        <v/>
      </c>
      <c r="AX172" s="4" t="str">
        <f t="shared" si="100"/>
        <v/>
      </c>
      <c r="AZ172" s="4" t="str">
        <f t="shared" si="101"/>
        <v/>
      </c>
    </row>
    <row r="173" spans="1:52" x14ac:dyDescent="0.2">
      <c r="A173" s="4" t="s">
        <v>170</v>
      </c>
      <c r="B173" s="4">
        <v>857</v>
      </c>
      <c r="C173" s="4" t="str">
        <f t="shared" si="140"/>
        <v>urn:immetingen:parameter:id:857</v>
      </c>
      <c r="D173" s="4" t="str">
        <f>IFERROR(IF(VLOOKUP($C173,'C'!$A$1:$N$1998,4,FALSE)=0,IF(VLOOKUP($C173,'C'!$A$1:$N$1998,7,FALSE)=0,VLOOKUP($C173,'C'!$A$1:$N$1998,10,FALSE),VLOOKUP($C173,'C'!$A$1:$N$1998,7,FALSE)),VLOOKUP($C173,'C'!$A$1:$N$1998,4,FALSE)),"")</f>
        <v/>
      </c>
      <c r="E173" s="4" t="str">
        <f>IFERROR(VLOOKUP($C173,'C'!$A$1:$N$1998,2,FALSE),"")</f>
        <v/>
      </c>
      <c r="F173" s="4" t="str">
        <f>IFERROR(IF(VLOOKUP($C173,'C'!$A$1:$N$1998,3,FALSE)=1,"&lt;",""),"")</f>
        <v/>
      </c>
      <c r="G173" s="4" t="str">
        <f>IFERROR(VLOOKUP($C173,'C'!$A$1:$N$1998,5,FALSE),"")</f>
        <v/>
      </c>
      <c r="H173" s="4" t="str">
        <f>IFERROR(IF(VLOOKUP($C173,'C'!$A$1:$N$1998,6,FALSE)=1,"&lt;",""),"")</f>
        <v/>
      </c>
      <c r="I173" s="4" t="str">
        <f>IFERROR(VLOOKUP($C173,'C'!$A$1:$N$1998,8,FALSE),"")</f>
        <v/>
      </c>
      <c r="J173" s="4" t="str">
        <f>IFERROR(IF(VLOOKUP($C173,'C'!$A$1:$N$1998,9,FALSE)=1,"&lt;",""),"")</f>
        <v/>
      </c>
      <c r="M173" s="4" t="str">
        <f t="shared" si="110"/>
        <v/>
      </c>
      <c r="N173" s="4" t="str">
        <f t="shared" si="114"/>
        <v/>
      </c>
      <c r="O173" s="4" t="str">
        <f t="shared" si="126"/>
        <v/>
      </c>
      <c r="P173" s="4" t="str">
        <f t="shared" si="115"/>
        <v/>
      </c>
      <c r="Q173" s="4" t="str">
        <f t="shared" si="127"/>
        <v/>
      </c>
      <c r="R173" s="4" t="str">
        <f t="shared" si="116"/>
        <v/>
      </c>
      <c r="V173" s="4">
        <f>IFERROR(IF(VLOOKUP(B173,E!$B$1:$AK$300,4,FALSE)=0,1000000,VLOOKUP(B173,E!$B$1:$AK$300,4,FALSE)),1000000)</f>
        <v>2E-3</v>
      </c>
      <c r="Z173" s="17">
        <f>SUM(Z171:Z172)</f>
        <v>0</v>
      </c>
      <c r="AA173" s="55" t="str">
        <f>IF(M171="","",IF(Z173=0,SUM(M171:M172),Z173))</f>
        <v/>
      </c>
      <c r="AC173" s="17">
        <f>SUM(AC171:AC172)</f>
        <v>0</v>
      </c>
      <c r="AD173" s="55" t="str">
        <f>IF(O171="","",IF(AC173=0,SUM(O171:O172),AC173))</f>
        <v/>
      </c>
      <c r="AF173" s="17">
        <f>SUM(AF171:AF172)</f>
        <v>0</v>
      </c>
      <c r="AG173" s="55" t="str">
        <f>IF(Q171="","",IF(AF173=0,SUM(Q171:Q172),AF173))</f>
        <v/>
      </c>
      <c r="AI173" s="68">
        <v>0</v>
      </c>
      <c r="AJ173" s="68">
        <v>0</v>
      </c>
      <c r="AK173" s="68">
        <v>1</v>
      </c>
      <c r="AO173" s="4">
        <f t="shared" si="117"/>
        <v>3.3333333333333335</v>
      </c>
      <c r="AQ173" s="4">
        <f t="shared" si="118"/>
        <v>3.8461538461538458</v>
      </c>
      <c r="AS173" s="4">
        <f t="shared" si="119"/>
        <v>5</v>
      </c>
      <c r="AV173" s="4" t="str">
        <f t="shared" si="99"/>
        <v/>
      </c>
      <c r="AX173" s="4" t="str">
        <f t="shared" si="100"/>
        <v/>
      </c>
      <c r="AZ173" s="4" t="str">
        <f t="shared" si="101"/>
        <v/>
      </c>
    </row>
    <row r="174" spans="1:52" x14ac:dyDescent="0.2">
      <c r="A174" s="4" t="s">
        <v>110</v>
      </c>
      <c r="B174" s="4">
        <v>269</v>
      </c>
      <c r="C174" s="4" t="str">
        <f t="shared" si="140"/>
        <v>urn:immetingen:parameter:id:269</v>
      </c>
      <c r="D174" s="4" t="str">
        <f>IFERROR(IF(VLOOKUP($C174,'C'!$A$1:$N$1998,4,FALSE)=0,IF(VLOOKUP($C174,'C'!$A$1:$N$1998,7,FALSE)=0,VLOOKUP($C174,'C'!$A$1:$N$1998,10,FALSE),VLOOKUP($C174,'C'!$A$1:$N$1998,7,FALSE)),VLOOKUP($C174,'C'!$A$1:$N$1998,4,FALSE)),"")</f>
        <v/>
      </c>
      <c r="E174" s="4" t="str">
        <f>IFERROR(VLOOKUP($C174,'C'!$A$1:$N$1998,2,FALSE),"")</f>
        <v/>
      </c>
      <c r="F174" s="4" t="str">
        <f>IFERROR(IF(VLOOKUP($C174,'C'!$A$1:$N$1998,3,FALSE)=1,"&lt;",""),"")</f>
        <v/>
      </c>
      <c r="G174" s="4" t="str">
        <f>IFERROR(VLOOKUP($C174,'C'!$A$1:$N$1998,5,FALSE),"")</f>
        <v/>
      </c>
      <c r="H174" s="4" t="str">
        <f>IFERROR(IF(VLOOKUP($C174,'C'!$A$1:$N$1998,6,FALSE)=1,"&lt;",""),"")</f>
        <v/>
      </c>
      <c r="I174" s="4" t="str">
        <f>IFERROR(VLOOKUP($C174,'C'!$A$1:$N$1998,8,FALSE),"")</f>
        <v/>
      </c>
      <c r="J174" s="4" t="str">
        <f>IFERROR(IF(VLOOKUP($C174,'C'!$A$1:$N$1998,9,FALSE)=1,"&lt;",""),"")</f>
        <v/>
      </c>
      <c r="M174" s="4" t="str">
        <f t="shared" si="110"/>
        <v/>
      </c>
      <c r="N174" s="4" t="str">
        <f t="shared" si="114"/>
        <v/>
      </c>
      <c r="O174" s="4" t="str">
        <f t="shared" si="126"/>
        <v/>
      </c>
      <c r="P174" s="4" t="str">
        <f t="shared" si="115"/>
        <v/>
      </c>
      <c r="Q174" s="4" t="str">
        <f t="shared" si="127"/>
        <v/>
      </c>
      <c r="R174" s="4" t="str">
        <f t="shared" si="116"/>
        <v/>
      </c>
      <c r="V174" s="4">
        <f>IFERROR(IF(VLOOKUP(B174,E!$B$1:$AK$300,4,FALSE)=0,1000000,VLOOKUP(B174,E!$B$1:$AK$300,4,FALSE)),1000000)</f>
        <v>1E-3</v>
      </c>
      <c r="Z174" s="4" t="str">
        <f t="shared" ref="Z174:Z175" si="141">IF(M174="","",IF(AND(N174="&lt;",M174&lt;=$V174),-1,(IF(N174="&lt;",0.7*M174,M174))))</f>
        <v/>
      </c>
      <c r="AC174" s="4" t="str">
        <f t="shared" ref="AC174:AC175" si="142">IF(O174="","",IF(AND(P174="&lt;",O174&lt;=$V174),-1,(IF(P174="&lt;",0.7*O174,O174))))</f>
        <v/>
      </c>
      <c r="AF174" s="4" t="str">
        <f t="shared" ref="AF174:AF175" si="143">IF(Q174="","",IF(AND(R174="&lt;",Q174&lt;=$V174),-1,(IF(R174="&lt;",0.7*Q174,Q174))))</f>
        <v/>
      </c>
      <c r="AI174" s="68">
        <v>0</v>
      </c>
      <c r="AJ174" s="68">
        <v>0</v>
      </c>
      <c r="AK174" s="68">
        <v>1</v>
      </c>
      <c r="AO174" s="4">
        <f t="shared" si="117"/>
        <v>3.3333333333333335</v>
      </c>
      <c r="AQ174" s="4">
        <f t="shared" si="118"/>
        <v>3.8461538461538458</v>
      </c>
      <c r="AS174" s="4">
        <f t="shared" si="119"/>
        <v>5</v>
      </c>
      <c r="AV174" s="4" t="str">
        <f t="shared" si="99"/>
        <v/>
      </c>
      <c r="AX174" s="4" t="str">
        <f t="shared" si="100"/>
        <v/>
      </c>
      <c r="AZ174" s="4" t="str">
        <f t="shared" si="101"/>
        <v/>
      </c>
    </row>
    <row r="175" spans="1:52" x14ac:dyDescent="0.2">
      <c r="A175" s="4" t="s">
        <v>111</v>
      </c>
      <c r="B175" s="4">
        <v>2146</v>
      </c>
      <c r="C175" s="4" t="str">
        <f t="shared" si="140"/>
        <v>urn:immetingen:parameter:id:2146</v>
      </c>
      <c r="D175" s="4" t="str">
        <f>IFERROR(IF(VLOOKUP($C175,'C'!$A$1:$N$1998,4,FALSE)=0,IF(VLOOKUP($C175,'C'!$A$1:$N$1998,7,FALSE)=0,VLOOKUP($C175,'C'!$A$1:$N$1998,10,FALSE),VLOOKUP($C175,'C'!$A$1:$N$1998,7,FALSE)),VLOOKUP($C175,'C'!$A$1:$N$1998,4,FALSE)),"")</f>
        <v/>
      </c>
      <c r="E175" s="4" t="str">
        <f>IFERROR(VLOOKUP($C175,'C'!$A$1:$N$1998,2,FALSE),"")</f>
        <v/>
      </c>
      <c r="F175" s="4" t="str">
        <f>IFERROR(IF(VLOOKUP($C175,'C'!$A$1:$N$1998,3,FALSE)=1,"&lt;",""),"")</f>
        <v/>
      </c>
      <c r="G175" s="4" t="str">
        <f>IFERROR(VLOOKUP($C175,'C'!$A$1:$N$1998,5,FALSE),"")</f>
        <v/>
      </c>
      <c r="H175" s="4" t="str">
        <f>IFERROR(IF(VLOOKUP($C175,'C'!$A$1:$N$1998,6,FALSE)=1,"&lt;",""),"")</f>
        <v/>
      </c>
      <c r="I175" s="4" t="str">
        <f>IFERROR(VLOOKUP($C175,'C'!$A$1:$N$1998,8,FALSE),"")</f>
        <v/>
      </c>
      <c r="J175" s="4" t="str">
        <f>IFERROR(IF(VLOOKUP($C175,'C'!$A$1:$N$1998,9,FALSE)=1,"&lt;",""),"")</f>
        <v/>
      </c>
      <c r="M175" s="4" t="str">
        <f t="shared" si="110"/>
        <v/>
      </c>
      <c r="N175" s="4" t="str">
        <f t="shared" si="114"/>
        <v/>
      </c>
      <c r="O175" s="4" t="str">
        <f t="shared" si="126"/>
        <v/>
      </c>
      <c r="P175" s="4" t="str">
        <f t="shared" si="115"/>
        <v/>
      </c>
      <c r="Q175" s="4" t="str">
        <f t="shared" si="127"/>
        <v/>
      </c>
      <c r="R175" s="4" t="str">
        <f t="shared" si="116"/>
        <v/>
      </c>
      <c r="V175" s="4">
        <f>IFERROR(IF(VLOOKUP(B175,E!$B$1:$AK$300,4,FALSE)=0,1000000,VLOOKUP(B175,E!$B$1:$AK$300,4,FALSE)),1000000)</f>
        <v>1E-3</v>
      </c>
      <c r="Z175" s="4" t="str">
        <f t="shared" si="141"/>
        <v/>
      </c>
      <c r="AC175" s="4" t="str">
        <f t="shared" si="142"/>
        <v/>
      </c>
      <c r="AF175" s="4" t="str">
        <f t="shared" si="143"/>
        <v/>
      </c>
      <c r="AI175" s="68">
        <v>0</v>
      </c>
      <c r="AJ175" s="68">
        <v>0</v>
      </c>
      <c r="AK175" s="68">
        <v>1</v>
      </c>
      <c r="AO175" s="4">
        <f t="shared" si="117"/>
        <v>3.3333333333333335</v>
      </c>
      <c r="AQ175" s="4">
        <f t="shared" si="118"/>
        <v>3.8461538461538458</v>
      </c>
      <c r="AS175" s="4">
        <f t="shared" si="119"/>
        <v>5</v>
      </c>
      <c r="AV175" s="4" t="str">
        <f t="shared" si="99"/>
        <v/>
      </c>
      <c r="AX175" s="4" t="str">
        <f t="shared" si="100"/>
        <v/>
      </c>
      <c r="AZ175" s="4" t="str">
        <f t="shared" si="101"/>
        <v/>
      </c>
    </row>
    <row r="176" spans="1:52" x14ac:dyDescent="0.2">
      <c r="A176" s="4" t="s">
        <v>112</v>
      </c>
      <c r="B176" s="4">
        <v>1580</v>
      </c>
      <c r="C176" s="4" t="str">
        <f t="shared" si="140"/>
        <v>urn:immetingen:parameter:id:1580</v>
      </c>
      <c r="D176" s="4" t="str">
        <f>IFERROR(IF(VLOOKUP($C176,'C'!$A$1:$N$1998,4,FALSE)=0,IF(VLOOKUP($C176,'C'!$A$1:$N$1998,7,FALSE)=0,VLOOKUP($C176,'C'!$A$1:$N$1998,10,FALSE),VLOOKUP($C176,'C'!$A$1:$N$1998,7,FALSE)),VLOOKUP($C176,'C'!$A$1:$N$1998,4,FALSE)),"")</f>
        <v/>
      </c>
      <c r="E176" s="4" t="str">
        <f>IFERROR(VLOOKUP($C176,'C'!$A$1:$N$1998,2,FALSE),"")</f>
        <v/>
      </c>
      <c r="F176" s="4" t="str">
        <f>IFERROR(IF(VLOOKUP($C176,'C'!$A$1:$N$1998,3,FALSE)=1,"&lt;",""),"")</f>
        <v/>
      </c>
      <c r="G176" s="4" t="str">
        <f>IFERROR(VLOOKUP($C176,'C'!$A$1:$N$1998,5,FALSE),"")</f>
        <v/>
      </c>
      <c r="H176" s="4" t="str">
        <f>IFERROR(IF(VLOOKUP($C176,'C'!$A$1:$N$1998,6,FALSE)=1,"&lt;",""),"")</f>
        <v/>
      </c>
      <c r="I176" s="4" t="str">
        <f>IFERROR(VLOOKUP($C176,'C'!$A$1:$N$1998,8,FALSE),"")</f>
        <v/>
      </c>
      <c r="J176" s="4" t="str">
        <f>IFERROR(IF(VLOOKUP($C176,'C'!$A$1:$N$1998,9,FALSE)=1,"&lt;",""),"")</f>
        <v/>
      </c>
      <c r="M176" s="4" t="str">
        <f t="shared" si="110"/>
        <v/>
      </c>
      <c r="N176" s="4" t="str">
        <f t="shared" si="114"/>
        <v/>
      </c>
      <c r="O176" s="4" t="str">
        <f t="shared" si="126"/>
        <v/>
      </c>
      <c r="P176" s="4" t="str">
        <f t="shared" si="115"/>
        <v/>
      </c>
      <c r="Q176" s="4" t="str">
        <f t="shared" si="127"/>
        <v/>
      </c>
      <c r="R176" s="4" t="str">
        <f t="shared" si="116"/>
        <v/>
      </c>
      <c r="V176" s="4">
        <v>1E-3</v>
      </c>
      <c r="Z176" s="17" t="str">
        <f>IF(AA176=-1,IF(SUM(AA$176:AA$177)=-2,0,(0.7*M176)),AA176)</f>
        <v/>
      </c>
      <c r="AA176" s="17" t="str">
        <f>IF(M176="","",IF(AND(N176="&lt;",M176&lt;=V176),-1,(IF(N176="&lt;",0.7*M176,M176))))</f>
        <v/>
      </c>
      <c r="AC176" s="17" t="str">
        <f>IF(AD176=-1,IF(SUM(AD$176:AD$177)=-2,0,(0.7*O176)),AD176)</f>
        <v/>
      </c>
      <c r="AD176" s="17" t="str">
        <f>IF(O176="","",IF(AND(P176="&lt;",O176&lt;=V176),-1,(IF(P176="&lt;",0.7*O176,O176))))</f>
        <v/>
      </c>
      <c r="AF176" s="17" t="str">
        <f>IF(AG176=-1,IF(SUM(AG$176:AG$177)=-2,0,(0.7*Q176)),AG176)</f>
        <v/>
      </c>
      <c r="AG176" s="17" t="str">
        <f>IF(Q176="","",IF(AND(R176="&lt;",Q176&lt;=V176),-1,(IF(R176="&lt;",0.7*Q176,Q176))))</f>
        <v/>
      </c>
      <c r="AI176" s="68">
        <v>0</v>
      </c>
      <c r="AJ176" s="68">
        <v>0</v>
      </c>
      <c r="AK176" s="68">
        <v>1</v>
      </c>
      <c r="AO176" s="4">
        <f t="shared" si="117"/>
        <v>3.3333333333333335</v>
      </c>
      <c r="AQ176" s="4">
        <f t="shared" si="118"/>
        <v>3.8461538461538458</v>
      </c>
      <c r="AS176" s="4">
        <f t="shared" si="119"/>
        <v>5</v>
      </c>
      <c r="AV176" s="4" t="str">
        <f t="shared" si="99"/>
        <v/>
      </c>
      <c r="AX176" s="4" t="str">
        <f t="shared" si="100"/>
        <v/>
      </c>
      <c r="AZ176" s="4" t="str">
        <f t="shared" si="101"/>
        <v/>
      </c>
    </row>
    <row r="177" spans="1:52" x14ac:dyDescent="0.2">
      <c r="A177" s="4" t="s">
        <v>113</v>
      </c>
      <c r="B177" s="4">
        <v>522</v>
      </c>
      <c r="C177" s="4" t="str">
        <f t="shared" si="140"/>
        <v>urn:immetingen:parameter:id:522</v>
      </c>
      <c r="D177" s="4" t="str">
        <f>IFERROR(IF(VLOOKUP($C177,'C'!$A$1:$N$1998,4,FALSE)=0,IF(VLOOKUP($C177,'C'!$A$1:$N$1998,7,FALSE)=0,VLOOKUP($C177,'C'!$A$1:$N$1998,10,FALSE),VLOOKUP($C177,'C'!$A$1:$N$1998,7,FALSE)),VLOOKUP($C177,'C'!$A$1:$N$1998,4,FALSE)),"")</f>
        <v/>
      </c>
      <c r="E177" s="4" t="str">
        <f>IFERROR(VLOOKUP($C177,'C'!$A$1:$N$1998,2,FALSE),"")</f>
        <v/>
      </c>
      <c r="F177" s="4" t="str">
        <f>IFERROR(IF(VLOOKUP($C177,'C'!$A$1:$N$1998,3,FALSE)=1,"&lt;",""),"")</f>
        <v/>
      </c>
      <c r="G177" s="4" t="str">
        <f>IFERROR(VLOOKUP($C177,'C'!$A$1:$N$1998,5,FALSE),"")</f>
        <v/>
      </c>
      <c r="H177" s="4" t="str">
        <f>IFERROR(IF(VLOOKUP($C177,'C'!$A$1:$N$1998,6,FALSE)=1,"&lt;",""),"")</f>
        <v/>
      </c>
      <c r="I177" s="4" t="str">
        <f>IFERROR(VLOOKUP($C177,'C'!$A$1:$N$1998,8,FALSE),"")</f>
        <v/>
      </c>
      <c r="J177" s="4" t="str">
        <f>IFERROR(IF(VLOOKUP($C177,'C'!$A$1:$N$1998,9,FALSE)=1,"&lt;",""),"")</f>
        <v/>
      </c>
      <c r="M177" s="4" t="str">
        <f t="shared" si="110"/>
        <v/>
      </c>
      <c r="N177" s="4" t="str">
        <f t="shared" si="114"/>
        <v/>
      </c>
      <c r="O177" s="4" t="str">
        <f t="shared" si="126"/>
        <v/>
      </c>
      <c r="P177" s="4" t="str">
        <f t="shared" si="115"/>
        <v/>
      </c>
      <c r="Q177" s="4" t="str">
        <f t="shared" si="127"/>
        <v/>
      </c>
      <c r="R177" s="4" t="str">
        <f t="shared" si="116"/>
        <v/>
      </c>
      <c r="V177" s="4">
        <v>1E-3</v>
      </c>
      <c r="Z177" s="17" t="str">
        <f>IF(AA177=-1,IF(SUM(AA$176:AA$177)=-2,0,(0.7*M177)),AA177)</f>
        <v/>
      </c>
      <c r="AA177" s="17" t="str">
        <f>IF(M177="","",IF(AND(N177="&lt;",M177&lt;=V177),-1,(IF(N177="&lt;",0.7*M177,M177))))</f>
        <v/>
      </c>
      <c r="AC177" s="17" t="str">
        <f>IF(AD177=-1,IF(SUM(AD$176:AD$177)=-2,0,(0.7*O177)),AD177)</f>
        <v/>
      </c>
      <c r="AD177" s="17" t="str">
        <f>IF(O177="","",IF(AND(P177="&lt;",O177&lt;=V177),-1,(IF(P177="&lt;",0.7*O177,O177))))</f>
        <v/>
      </c>
      <c r="AF177" s="17" t="str">
        <f>IF(AG177=-1,IF(SUM(AG$176:AG$177)=-2,0,(0.7*Q177)),AG177)</f>
        <v/>
      </c>
      <c r="AG177" s="17" t="str">
        <f>IF(Q177="","",IF(AND(R177="&lt;",Q177&lt;=V177),-1,(IF(R177="&lt;",0.7*Q177,Q177))))</f>
        <v/>
      </c>
      <c r="AI177" s="68">
        <v>0</v>
      </c>
      <c r="AJ177" s="68">
        <v>0</v>
      </c>
      <c r="AK177" s="68">
        <v>1</v>
      </c>
      <c r="AO177" s="4">
        <f t="shared" si="117"/>
        <v>3.3333333333333335</v>
      </c>
      <c r="AQ177" s="4">
        <f t="shared" si="118"/>
        <v>3.8461538461538458</v>
      </c>
      <c r="AS177" s="4">
        <f t="shared" si="119"/>
        <v>5</v>
      </c>
      <c r="AV177" s="4" t="str">
        <f t="shared" si="99"/>
        <v/>
      </c>
      <c r="AX177" s="4" t="str">
        <f t="shared" si="100"/>
        <v/>
      </c>
      <c r="AZ177" s="4" t="str">
        <f t="shared" si="101"/>
        <v/>
      </c>
    </row>
    <row r="178" spans="1:52" x14ac:dyDescent="0.2">
      <c r="A178" s="4" t="s">
        <v>171</v>
      </c>
      <c r="B178" s="4">
        <v>480</v>
      </c>
      <c r="C178" s="4" t="str">
        <f t="shared" si="140"/>
        <v>urn:immetingen:parameter:id:480</v>
      </c>
      <c r="D178" s="17" t="str">
        <f>D176</f>
        <v/>
      </c>
      <c r="E178" s="4" t="str">
        <f>IFERROR(VLOOKUP($C178,'C'!$A$1:$N$1998,2,FALSE),"")</f>
        <v/>
      </c>
      <c r="F178" s="4" t="str">
        <f>IFERROR(IF(VLOOKUP($C178,'C'!$A$1:$N$1998,3,FALSE)=1,"&lt;",""),"")</f>
        <v/>
      </c>
      <c r="G178" s="4" t="str">
        <f>IFERROR(VLOOKUP($C178,'C'!$A$1:$N$1998,5,FALSE),"")</f>
        <v/>
      </c>
      <c r="H178" s="4" t="str">
        <f>IFERROR(IF(VLOOKUP($C178,'C'!$A$1:$N$1998,6,FALSE)=1,"&lt;",""),"")</f>
        <v/>
      </c>
      <c r="I178" s="4" t="str">
        <f>IFERROR(VLOOKUP($C178,'C'!$A$1:$N$1998,8,FALSE),"")</f>
        <v/>
      </c>
      <c r="J178" s="4" t="str">
        <f>IFERROR(IF(VLOOKUP($C178,'C'!$A$1:$N$1998,9,FALSE)=1,"&lt;",""),"")</f>
        <v/>
      </c>
      <c r="M178" s="4" t="str">
        <f t="shared" si="110"/>
        <v/>
      </c>
      <c r="N178" s="4" t="str">
        <f t="shared" si="114"/>
        <v/>
      </c>
      <c r="O178" s="4" t="str">
        <f t="shared" si="126"/>
        <v/>
      </c>
      <c r="P178" s="4" t="str">
        <f t="shared" si="115"/>
        <v/>
      </c>
      <c r="Q178" s="4" t="str">
        <f t="shared" si="127"/>
        <v/>
      </c>
      <c r="R178" s="4" t="str">
        <f t="shared" si="116"/>
        <v/>
      </c>
      <c r="V178" s="4">
        <f>IFERROR(IF(VLOOKUP(B178,E!$B$1:$AK$300,4,FALSE)=0,1000000,VLOOKUP(B178,E!$B$1:$AK$300,4,FALSE)),1000000)</f>
        <v>2E-3</v>
      </c>
      <c r="Z178" s="17">
        <f>SUM(Z176:Z177)</f>
        <v>0</v>
      </c>
      <c r="AA178" s="55" t="str">
        <f>IF(M176="","",IF(Z178=0,SUM(M176:M177),Z178))</f>
        <v/>
      </c>
      <c r="AC178" s="17">
        <f>SUM(AC176:AC177)</f>
        <v>0</v>
      </c>
      <c r="AD178" s="55" t="str">
        <f>IF(O176="","",IF(AC178=0,SUM(O176:O177),AC178))</f>
        <v/>
      </c>
      <c r="AF178" s="17">
        <f>SUM(AF176:AF177)</f>
        <v>0</v>
      </c>
      <c r="AG178" s="55" t="str">
        <f>IF(Q176="","",IF(AF178=0,SUM(Q176:Q177),AF178))</f>
        <v/>
      </c>
      <c r="AI178" s="68">
        <v>0</v>
      </c>
      <c r="AJ178" s="68">
        <v>0</v>
      </c>
      <c r="AK178" s="68">
        <v>1</v>
      </c>
      <c r="AO178" s="4">
        <f t="shared" si="117"/>
        <v>3.3333333333333335</v>
      </c>
      <c r="AQ178" s="4">
        <f t="shared" si="118"/>
        <v>3.8461538461538458</v>
      </c>
      <c r="AS178" s="4">
        <f t="shared" si="119"/>
        <v>5</v>
      </c>
      <c r="AV178" s="4" t="str">
        <f t="shared" si="99"/>
        <v/>
      </c>
      <c r="AX178" s="4" t="str">
        <f t="shared" si="100"/>
        <v/>
      </c>
      <c r="AZ178" s="4" t="str">
        <f t="shared" si="101"/>
        <v/>
      </c>
    </row>
    <row r="179" spans="1:52" x14ac:dyDescent="0.2">
      <c r="A179" s="4" t="s">
        <v>172</v>
      </c>
      <c r="B179" s="4">
        <v>2718</v>
      </c>
      <c r="C179" s="4" t="str">
        <f t="shared" si="140"/>
        <v>urn:immetingen:parameter:id:2718</v>
      </c>
      <c r="D179" s="4" t="str">
        <f>IFERROR(IF(VLOOKUP($C179,'C'!$A$1:$N$1998,4,FALSE)=0,IF(VLOOKUP($C179,'C'!$A$1:$N$1998,7,FALSE)=0,VLOOKUP($C179,'C'!$A$1:$N$1998,10,FALSE),VLOOKUP($C179,'C'!$A$1:$N$1998,7,FALSE)),VLOOKUP($C179,'C'!$A$1:$N$1998,4,FALSE)),"")</f>
        <v/>
      </c>
      <c r="E179" s="4" t="str">
        <f>IFERROR(VLOOKUP($C179,'C'!$A$1:$N$1998,2,FALSE),"")</f>
        <v/>
      </c>
      <c r="F179" s="4" t="str">
        <f>IFERROR(IF(VLOOKUP($C179,'C'!$A$1:$N$1998,3,FALSE)=1,"&lt;",""),"")</f>
        <v/>
      </c>
      <c r="G179" s="4" t="str">
        <f>IFERROR(VLOOKUP($C179,'C'!$A$1:$N$1998,5,FALSE),"")</f>
        <v/>
      </c>
      <c r="H179" s="4" t="str">
        <f>IFERROR(IF(VLOOKUP($C179,'C'!$A$1:$N$1998,6,FALSE)=1,"&lt;",""),"")</f>
        <v/>
      </c>
      <c r="I179" s="4" t="str">
        <f>IFERROR(VLOOKUP($C179,'C'!$A$1:$N$1998,8,FALSE),"")</f>
        <v/>
      </c>
      <c r="J179" s="4" t="str">
        <f>IFERROR(IF(VLOOKUP($C179,'C'!$A$1:$N$1998,9,FALSE)=1,"&lt;",""),"")</f>
        <v/>
      </c>
      <c r="M179" s="4" t="str">
        <f t="shared" si="110"/>
        <v/>
      </c>
      <c r="N179" s="4" t="str">
        <f t="shared" si="114"/>
        <v/>
      </c>
      <c r="O179" s="4" t="str">
        <f t="shared" si="126"/>
        <v/>
      </c>
      <c r="P179" s="4" t="str">
        <f t="shared" si="115"/>
        <v/>
      </c>
      <c r="Q179" s="4" t="str">
        <f t="shared" si="127"/>
        <v/>
      </c>
      <c r="R179" s="4" t="str">
        <f t="shared" si="116"/>
        <v/>
      </c>
      <c r="V179" s="4">
        <f>IFERROR(IF(VLOOKUP(B179,E!$B$1:$AK$300,4,FALSE)=0,1000000,VLOOKUP(B179,E!$B$1:$AK$300,4,FALSE)),1000000)</f>
        <v>1000000000</v>
      </c>
      <c r="Z179" s="4" t="str">
        <f t="shared" ref="Z179:Z242" si="144">IF(M179="","",IF(AND(N179="&lt;",M179&lt;=$V179),-1,(IF(N179="&lt;",0.7*M179,M179))))</f>
        <v/>
      </c>
      <c r="AC179" s="4" t="str">
        <f t="shared" ref="AC179:AC242" si="145">IF(O179="","",IF(AND(P179="&lt;",O179&lt;=$V179),-1,(IF(P179="&lt;",0.7*O179,O179))))</f>
        <v/>
      </c>
      <c r="AF179" s="4" t="str">
        <f t="shared" ref="AF179:AF242" si="146">IF(Q179="","",IF(AND(R179="&lt;",Q179&lt;=$V179),-1,(IF(R179="&lt;",0.7*Q179,Q179))))</f>
        <v/>
      </c>
      <c r="AI179" s="68">
        <v>0</v>
      </c>
      <c r="AJ179" s="68">
        <v>0</v>
      </c>
      <c r="AK179" s="68">
        <v>1</v>
      </c>
      <c r="AO179" s="4">
        <f t="shared" si="117"/>
        <v>3.3333333333333335</v>
      </c>
      <c r="AQ179" s="4">
        <f t="shared" si="118"/>
        <v>3.8461538461538458</v>
      </c>
      <c r="AS179" s="4">
        <f t="shared" si="119"/>
        <v>5</v>
      </c>
      <c r="AV179" s="4" t="str">
        <f t="shared" si="99"/>
        <v/>
      </c>
      <c r="AX179" s="4" t="str">
        <f t="shared" si="100"/>
        <v/>
      </c>
      <c r="AZ179" s="4" t="str">
        <f t="shared" si="101"/>
        <v/>
      </c>
    </row>
    <row r="180" spans="1:52" x14ac:dyDescent="0.2">
      <c r="A180" s="4" t="s">
        <v>643</v>
      </c>
      <c r="B180" s="4">
        <v>497</v>
      </c>
      <c r="C180" s="4" t="str">
        <f t="shared" si="140"/>
        <v>urn:immetingen:parameter:id:497</v>
      </c>
      <c r="D180" s="4" t="str">
        <f>IFERROR(IF(VLOOKUP($C180,'C'!$A$1:$N$1998,4,FALSE)=0,IF(VLOOKUP($C180,'C'!$A$1:$N$1998,7,FALSE)=0,VLOOKUP($C180,'C'!$A$1:$N$1998,10,FALSE),VLOOKUP($C180,'C'!$A$1:$N$1998,7,FALSE)),VLOOKUP($C180,'C'!$A$1:$N$1998,4,FALSE)),"")</f>
        <v/>
      </c>
      <c r="E180" s="4" t="str">
        <f>IFERROR(VLOOKUP($C180,'C'!$A$1:$N$1998,2,FALSE),"")</f>
        <v/>
      </c>
      <c r="F180" s="4" t="str">
        <f>IFERROR(IF(VLOOKUP($C180,'C'!$A$1:$N$1998,3,FALSE)=1,"&lt;",""),"")</f>
        <v/>
      </c>
      <c r="G180" s="4" t="str">
        <f>IFERROR(VLOOKUP($C180,'C'!$A$1:$N$1998,5,FALSE),"")</f>
        <v/>
      </c>
      <c r="H180" s="4" t="str">
        <f>IFERROR(IF(VLOOKUP($C180,'C'!$A$1:$N$1998,6,FALSE)=1,"&lt;",""),"")</f>
        <v/>
      </c>
      <c r="I180" s="4" t="str">
        <f>IFERROR(VLOOKUP($C180,'C'!$A$1:$N$1998,8,FALSE),"")</f>
        <v/>
      </c>
      <c r="J180" s="4" t="str">
        <f>IFERROR(IF(VLOOKUP($C180,'C'!$A$1:$N$1998,9,FALSE)=1,"&lt;",""),"")</f>
        <v/>
      </c>
      <c r="M180" s="4" t="str">
        <f t="shared" si="110"/>
        <v/>
      </c>
      <c r="N180" s="4" t="str">
        <f t="shared" si="114"/>
        <v/>
      </c>
      <c r="O180" s="4" t="str">
        <f t="shared" si="126"/>
        <v/>
      </c>
      <c r="P180" s="4" t="str">
        <f t="shared" si="115"/>
        <v/>
      </c>
      <c r="Q180" s="4" t="str">
        <f t="shared" si="127"/>
        <v/>
      </c>
      <c r="R180" s="4" t="str">
        <f t="shared" si="116"/>
        <v/>
      </c>
      <c r="V180" s="4">
        <f>IFERROR(IF(VLOOKUP(B180,E!$B$1:$AK$300,4,FALSE)=0,1000000,VLOOKUP(B180,E!$B$1:$AK$300,4,FALSE)),1000000)</f>
        <v>1000000</v>
      </c>
      <c r="Z180" s="4" t="str">
        <f t="shared" si="144"/>
        <v/>
      </c>
      <c r="AC180" s="4" t="str">
        <f t="shared" si="145"/>
        <v/>
      </c>
      <c r="AF180" s="4" t="str">
        <f t="shared" si="146"/>
        <v/>
      </c>
      <c r="AI180" s="68">
        <v>0</v>
      </c>
      <c r="AJ180" s="68">
        <v>0</v>
      </c>
      <c r="AK180" s="68">
        <v>1</v>
      </c>
      <c r="AO180" s="4">
        <f t="shared" si="117"/>
        <v>3.3333333333333335</v>
      </c>
      <c r="AQ180" s="4">
        <f t="shared" si="118"/>
        <v>3.8461538461538458</v>
      </c>
      <c r="AS180" s="4">
        <f t="shared" si="119"/>
        <v>5</v>
      </c>
      <c r="AV180" s="4" t="str">
        <f t="shared" si="99"/>
        <v/>
      </c>
      <c r="AX180" s="4" t="str">
        <f t="shared" si="100"/>
        <v/>
      </c>
      <c r="AZ180" s="4" t="str">
        <f t="shared" si="101"/>
        <v/>
      </c>
    </row>
    <row r="181" spans="1:52" x14ac:dyDescent="0.2">
      <c r="A181" s="4" t="s">
        <v>644</v>
      </c>
      <c r="B181" s="4">
        <v>365</v>
      </c>
      <c r="C181" s="4" t="str">
        <f t="shared" si="140"/>
        <v>urn:immetingen:parameter:id:365</v>
      </c>
      <c r="D181" s="4" t="str">
        <f>IFERROR(IF(VLOOKUP($C181,'C'!$A$1:$N$1998,4,FALSE)=0,IF(VLOOKUP($C181,'C'!$A$1:$N$1998,7,FALSE)=0,VLOOKUP($C181,'C'!$A$1:$N$1998,10,FALSE),VLOOKUP($C181,'C'!$A$1:$N$1998,7,FALSE)),VLOOKUP($C181,'C'!$A$1:$N$1998,4,FALSE)),"")</f>
        <v/>
      </c>
      <c r="E181" s="4" t="str">
        <f>IFERROR(VLOOKUP($C181,'C'!$A$1:$N$1998,2,FALSE),"")</f>
        <v/>
      </c>
      <c r="F181" s="4" t="str">
        <f>IFERROR(IF(VLOOKUP($C181,'C'!$A$1:$N$1998,3,FALSE)=1,"&lt;",""),"")</f>
        <v/>
      </c>
      <c r="G181" s="4" t="str">
        <f>IFERROR(VLOOKUP($C181,'C'!$A$1:$N$1998,5,FALSE),"")</f>
        <v/>
      </c>
      <c r="H181" s="4" t="str">
        <f>IFERROR(IF(VLOOKUP($C181,'C'!$A$1:$N$1998,6,FALSE)=1,"&lt;",""),"")</f>
        <v/>
      </c>
      <c r="I181" s="4" t="str">
        <f>IFERROR(VLOOKUP($C181,'C'!$A$1:$N$1998,8,FALSE),"")</f>
        <v/>
      </c>
      <c r="J181" s="4" t="str">
        <f>IFERROR(IF(VLOOKUP($C181,'C'!$A$1:$N$1998,9,FALSE)=1,"&lt;",""),"")</f>
        <v/>
      </c>
      <c r="M181" s="4" t="str">
        <f t="shared" si="110"/>
        <v/>
      </c>
      <c r="N181" s="4" t="str">
        <f t="shared" si="114"/>
        <v/>
      </c>
      <c r="O181" s="4" t="str">
        <f t="shared" si="126"/>
        <v/>
      </c>
      <c r="P181" s="4" t="str">
        <f t="shared" si="115"/>
        <v/>
      </c>
      <c r="Q181" s="4" t="str">
        <f t="shared" si="127"/>
        <v/>
      </c>
      <c r="R181" s="4" t="str">
        <f t="shared" si="116"/>
        <v/>
      </c>
      <c r="V181" s="4">
        <f>IFERROR(IF(VLOOKUP(B181,E!$B$1:$AK$300,4,FALSE)=0,1000000,VLOOKUP(B181,E!$B$1:$AK$300,4,FALSE)),1000000)</f>
        <v>1000000</v>
      </c>
      <c r="Z181" s="4" t="str">
        <f t="shared" si="144"/>
        <v/>
      </c>
      <c r="AC181" s="4" t="str">
        <f t="shared" si="145"/>
        <v/>
      </c>
      <c r="AF181" s="4" t="str">
        <f t="shared" si="146"/>
        <v/>
      </c>
      <c r="AI181" s="68">
        <v>0</v>
      </c>
      <c r="AJ181" s="68">
        <v>0</v>
      </c>
      <c r="AK181" s="68">
        <v>1</v>
      </c>
      <c r="AO181" s="4">
        <f t="shared" si="117"/>
        <v>3.3333333333333335</v>
      </c>
      <c r="AQ181" s="4">
        <f t="shared" si="118"/>
        <v>3.8461538461538458</v>
      </c>
      <c r="AS181" s="4">
        <f t="shared" si="119"/>
        <v>5</v>
      </c>
      <c r="AV181" s="4" t="str">
        <f t="shared" si="99"/>
        <v/>
      </c>
      <c r="AX181" s="4" t="str">
        <f t="shared" si="100"/>
        <v/>
      </c>
      <c r="AZ181" s="4" t="str">
        <f t="shared" si="101"/>
        <v/>
      </c>
    </row>
    <row r="182" spans="1:52" x14ac:dyDescent="0.2">
      <c r="A182" s="4" t="s">
        <v>645</v>
      </c>
      <c r="B182" s="4">
        <v>703</v>
      </c>
      <c r="C182" s="4" t="str">
        <f t="shared" si="140"/>
        <v>urn:immetingen:parameter:id:703</v>
      </c>
      <c r="D182" s="4" t="str">
        <f>IFERROR(IF(VLOOKUP($C182,'C'!$A$1:$N$1998,4,FALSE)=0,IF(VLOOKUP($C182,'C'!$A$1:$N$1998,7,FALSE)=0,VLOOKUP($C182,'C'!$A$1:$N$1998,10,FALSE),VLOOKUP($C182,'C'!$A$1:$N$1998,7,FALSE)),VLOOKUP($C182,'C'!$A$1:$N$1998,4,FALSE)),"")</f>
        <v/>
      </c>
      <c r="E182" s="4" t="str">
        <f>IFERROR(VLOOKUP($C182,'C'!$A$1:$N$1998,2,FALSE),"")</f>
        <v/>
      </c>
      <c r="F182" s="4" t="str">
        <f>IFERROR(IF(VLOOKUP($C182,'C'!$A$1:$N$1998,3,FALSE)=1,"&lt;",""),"")</f>
        <v/>
      </c>
      <c r="G182" s="4" t="str">
        <f>IFERROR(VLOOKUP($C182,'C'!$A$1:$N$1998,5,FALSE),"")</f>
        <v/>
      </c>
      <c r="H182" s="4" t="str">
        <f>IFERROR(IF(VLOOKUP($C182,'C'!$A$1:$N$1998,6,FALSE)=1,"&lt;",""),"")</f>
        <v/>
      </c>
      <c r="I182" s="4" t="str">
        <f>IFERROR(VLOOKUP($C182,'C'!$A$1:$N$1998,8,FALSE),"")</f>
        <v/>
      </c>
      <c r="J182" s="4" t="str">
        <f>IFERROR(IF(VLOOKUP($C182,'C'!$A$1:$N$1998,9,FALSE)=1,"&lt;",""),"")</f>
        <v/>
      </c>
      <c r="M182" s="4" t="str">
        <f t="shared" si="110"/>
        <v/>
      </c>
      <c r="N182" s="4" t="str">
        <f t="shared" si="114"/>
        <v/>
      </c>
      <c r="O182" s="4" t="str">
        <f t="shared" si="126"/>
        <v/>
      </c>
      <c r="P182" s="4" t="str">
        <f t="shared" si="115"/>
        <v/>
      </c>
      <c r="Q182" s="4" t="str">
        <f t="shared" si="127"/>
        <v/>
      </c>
      <c r="R182" s="4" t="str">
        <f t="shared" si="116"/>
        <v/>
      </c>
      <c r="V182" s="4">
        <f>IFERROR(IF(VLOOKUP(B182,E!$B$1:$AK$300,4,FALSE)=0,1000000,VLOOKUP(B182,E!$B$1:$AK$300,4,FALSE)),1000000)</f>
        <v>1000000</v>
      </c>
      <c r="Z182" s="4" t="str">
        <f t="shared" si="144"/>
        <v/>
      </c>
      <c r="AC182" s="4" t="str">
        <f t="shared" si="145"/>
        <v/>
      </c>
      <c r="AF182" s="4" t="str">
        <f t="shared" si="146"/>
        <v/>
      </c>
      <c r="AI182" s="68">
        <v>0</v>
      </c>
      <c r="AJ182" s="68">
        <v>0</v>
      </c>
      <c r="AK182" s="68">
        <v>1</v>
      </c>
      <c r="AO182" s="4">
        <f t="shared" si="117"/>
        <v>3.3333333333333335</v>
      </c>
      <c r="AQ182" s="4">
        <f t="shared" si="118"/>
        <v>3.8461538461538458</v>
      </c>
      <c r="AS182" s="4">
        <f t="shared" si="119"/>
        <v>5</v>
      </c>
      <c r="AV182" s="4" t="str">
        <f t="shared" si="99"/>
        <v/>
      </c>
      <c r="AX182" s="4" t="str">
        <f t="shared" si="100"/>
        <v/>
      </c>
      <c r="AZ182" s="4" t="str">
        <f t="shared" si="101"/>
        <v/>
      </c>
    </row>
    <row r="183" spans="1:52" x14ac:dyDescent="0.2">
      <c r="A183" s="4" t="s">
        <v>646</v>
      </c>
      <c r="B183" s="4">
        <v>2161</v>
      </c>
      <c r="C183" s="62" t="str">
        <f t="shared" si="140"/>
        <v>urn:immetingen:parameter:id:2161</v>
      </c>
      <c r="D183" s="17" t="str">
        <f>D181</f>
        <v/>
      </c>
      <c r="E183" s="62">
        <f>Invoer!D48</f>
        <v>0</v>
      </c>
      <c r="F183" s="62" t="str">
        <f>IF(Invoer!C48="&lt;","&lt;","")</f>
        <v/>
      </c>
      <c r="G183" s="62">
        <f>Invoer!F48</f>
        <v>0</v>
      </c>
      <c r="H183" s="62" t="str">
        <f>IF(Invoer!E48="&lt;","&lt;","")</f>
        <v/>
      </c>
      <c r="I183" s="62">
        <f>Invoer!H48</f>
        <v>0</v>
      </c>
      <c r="J183" s="62" t="str">
        <f>IF(Invoer!G48="&lt;","&lt;","")</f>
        <v/>
      </c>
      <c r="K183" s="62"/>
      <c r="L183" s="62"/>
      <c r="M183" s="4">
        <f t="shared" si="110"/>
        <v>0</v>
      </c>
      <c r="N183" s="4" t="str">
        <f t="shared" si="114"/>
        <v/>
      </c>
      <c r="O183" s="4">
        <f t="shared" si="126"/>
        <v>0</v>
      </c>
      <c r="P183" s="4" t="str">
        <f t="shared" si="115"/>
        <v/>
      </c>
      <c r="Q183" s="4">
        <f t="shared" si="127"/>
        <v>0</v>
      </c>
      <c r="R183" s="4" t="str">
        <f t="shared" si="116"/>
        <v/>
      </c>
      <c r="S183" s="62"/>
      <c r="T183" s="62"/>
      <c r="U183" s="62"/>
      <c r="V183" s="4">
        <f>IFERROR(IF(VLOOKUP(B183,E!$B$1:$AK$300,4,FALSE)=0,1000000,VLOOKUP(B183,E!$B$1:$AK$300,4,FALSE)),1000000)</f>
        <v>1000000</v>
      </c>
      <c r="W183" s="62"/>
      <c r="X183" s="62"/>
      <c r="Z183" s="4">
        <f t="shared" si="144"/>
        <v>0</v>
      </c>
      <c r="AC183" s="4">
        <f t="shared" si="145"/>
        <v>0</v>
      </c>
      <c r="AF183" s="4">
        <f t="shared" si="146"/>
        <v>0</v>
      </c>
      <c r="AI183" s="68">
        <v>0</v>
      </c>
      <c r="AJ183" s="68">
        <v>0</v>
      </c>
      <c r="AK183" s="68">
        <v>1</v>
      </c>
      <c r="AO183" s="4">
        <f t="shared" si="117"/>
        <v>3.3333333333333335</v>
      </c>
      <c r="AQ183" s="4">
        <f t="shared" si="118"/>
        <v>3.8461538461538458</v>
      </c>
      <c r="AS183" s="4">
        <f t="shared" si="119"/>
        <v>5</v>
      </c>
      <c r="AV183" s="4">
        <f t="shared" si="99"/>
        <v>0</v>
      </c>
      <c r="AX183" s="4">
        <f t="shared" si="100"/>
        <v>0</v>
      </c>
      <c r="AZ183" s="4">
        <f t="shared" si="101"/>
        <v>0</v>
      </c>
    </row>
    <row r="184" spans="1:52" x14ac:dyDescent="0.2">
      <c r="A184" s="4" t="s">
        <v>647</v>
      </c>
      <c r="B184" s="4">
        <v>865</v>
      </c>
      <c r="C184" s="4" t="str">
        <f t="shared" si="140"/>
        <v>urn:immetingen:parameter:id:865</v>
      </c>
      <c r="D184" s="4" t="str">
        <f>IFERROR(IF(VLOOKUP($C184,'C'!$A$1:$N$1998,4,FALSE)=0,IF(VLOOKUP($C184,'C'!$A$1:$N$1998,7,FALSE)=0,VLOOKUP($C184,'C'!$A$1:$N$1998,10,FALSE),VLOOKUP($C184,'C'!$A$1:$N$1998,7,FALSE)),VLOOKUP($C184,'C'!$A$1:$N$1998,4,FALSE)),"")</f>
        <v/>
      </c>
      <c r="E184" s="4" t="str">
        <f>IFERROR(VLOOKUP($C184,'C'!$A$1:$N$1998,2,FALSE),"")</f>
        <v/>
      </c>
      <c r="F184" s="4" t="str">
        <f>IFERROR(IF(VLOOKUP($C184,'C'!$A$1:$N$1998,3,FALSE)=1,"&lt;",""),"")</f>
        <v/>
      </c>
      <c r="G184" s="4" t="str">
        <f>IFERROR(VLOOKUP($C184,'C'!$A$1:$N$1998,5,FALSE),"")</f>
        <v/>
      </c>
      <c r="H184" s="4" t="str">
        <f>IFERROR(IF(VLOOKUP($C184,'C'!$A$1:$N$1998,6,FALSE)=1,"&lt;",""),"")</f>
        <v/>
      </c>
      <c r="I184" s="4" t="str">
        <f>IFERROR(VLOOKUP($C184,'C'!$A$1:$N$1998,8,FALSE),"")</f>
        <v/>
      </c>
      <c r="J184" s="4" t="str">
        <f>IFERROR(IF(VLOOKUP($C184,'C'!$A$1:$N$1998,9,FALSE)=1,"&lt;",""),"")</f>
        <v/>
      </c>
      <c r="M184" s="4" t="str">
        <f t="shared" si="110"/>
        <v/>
      </c>
      <c r="N184" s="4" t="str">
        <f t="shared" si="114"/>
        <v/>
      </c>
      <c r="O184" s="4" t="str">
        <f t="shared" si="126"/>
        <v/>
      </c>
      <c r="P184" s="4" t="str">
        <f t="shared" si="115"/>
        <v/>
      </c>
      <c r="Q184" s="4" t="str">
        <f t="shared" si="127"/>
        <v/>
      </c>
      <c r="R184" s="4" t="str">
        <f t="shared" si="116"/>
        <v/>
      </c>
      <c r="V184" s="4">
        <f>IFERROR(IF(VLOOKUP(B184,E!$B$1:$AK$300,4,FALSE)=0,1000000,VLOOKUP(B184,E!$B$1:$AK$300,4,FALSE)),1000000)</f>
        <v>1000000</v>
      </c>
      <c r="Z184" s="4" t="str">
        <f t="shared" si="144"/>
        <v/>
      </c>
      <c r="AC184" s="4" t="str">
        <f t="shared" si="145"/>
        <v/>
      </c>
      <c r="AF184" s="4" t="str">
        <f t="shared" si="146"/>
        <v/>
      </c>
      <c r="AI184" s="68">
        <v>0</v>
      </c>
      <c r="AJ184" s="68">
        <v>0</v>
      </c>
      <c r="AK184" s="68">
        <v>1</v>
      </c>
      <c r="AO184" s="4">
        <f t="shared" si="117"/>
        <v>3.3333333333333335</v>
      </c>
      <c r="AQ184" s="4">
        <f t="shared" si="118"/>
        <v>3.8461538461538458</v>
      </c>
      <c r="AS184" s="4">
        <f t="shared" si="119"/>
        <v>5</v>
      </c>
      <c r="AV184" s="4" t="str">
        <f t="shared" si="99"/>
        <v/>
      </c>
      <c r="AX184" s="4" t="str">
        <f t="shared" si="100"/>
        <v/>
      </c>
      <c r="AZ184" s="4" t="str">
        <f t="shared" si="101"/>
        <v/>
      </c>
    </row>
    <row r="185" spans="1:52" x14ac:dyDescent="0.2">
      <c r="A185" s="4" t="s">
        <v>648</v>
      </c>
      <c r="B185" s="4">
        <v>1455</v>
      </c>
      <c r="C185" s="4" t="str">
        <f t="shared" si="140"/>
        <v>urn:immetingen:parameter:id:1455</v>
      </c>
      <c r="D185" s="4" t="str">
        <f>IFERROR(IF(VLOOKUP($C185,'C'!$A$1:$N$1998,4,FALSE)=0,IF(VLOOKUP($C185,'C'!$A$1:$N$1998,7,FALSE)=0,VLOOKUP($C185,'C'!$A$1:$N$1998,10,FALSE),VLOOKUP($C185,'C'!$A$1:$N$1998,7,FALSE)),VLOOKUP($C185,'C'!$A$1:$N$1998,4,FALSE)),"")</f>
        <v/>
      </c>
      <c r="E185" s="4" t="str">
        <f>IFERROR(VLOOKUP($C185,'C'!$A$1:$N$1998,2,FALSE),"")</f>
        <v/>
      </c>
      <c r="F185" s="4" t="str">
        <f>IFERROR(IF(VLOOKUP($C185,'C'!$A$1:$N$1998,3,FALSE)=1,"&lt;",""),"")</f>
        <v/>
      </c>
      <c r="G185" s="4" t="str">
        <f>IFERROR(VLOOKUP($C185,'C'!$A$1:$N$1998,5,FALSE),"")</f>
        <v/>
      </c>
      <c r="H185" s="4" t="str">
        <f>IFERROR(IF(VLOOKUP($C185,'C'!$A$1:$N$1998,6,FALSE)=1,"&lt;",""),"")</f>
        <v/>
      </c>
      <c r="I185" s="4" t="str">
        <f>IFERROR(VLOOKUP($C185,'C'!$A$1:$N$1998,8,FALSE),"")</f>
        <v/>
      </c>
      <c r="J185" s="4" t="str">
        <f>IFERROR(IF(VLOOKUP($C185,'C'!$A$1:$N$1998,9,FALSE)=1,"&lt;",""),"")</f>
        <v/>
      </c>
      <c r="M185" s="4" t="str">
        <f t="shared" si="110"/>
        <v/>
      </c>
      <c r="N185" s="4" t="str">
        <f t="shared" si="114"/>
        <v/>
      </c>
      <c r="O185" s="4" t="str">
        <f t="shared" si="126"/>
        <v/>
      </c>
      <c r="P185" s="4" t="str">
        <f t="shared" si="115"/>
        <v/>
      </c>
      <c r="Q185" s="4" t="str">
        <f t="shared" si="127"/>
        <v/>
      </c>
      <c r="R185" s="4" t="str">
        <f t="shared" si="116"/>
        <v/>
      </c>
      <c r="V185" s="4">
        <f>IFERROR(IF(VLOOKUP(B185,E!$B$1:$AK$300,4,FALSE)=0,1000000,VLOOKUP(B185,E!$B$1:$AK$300,4,FALSE)),1000000)</f>
        <v>1000000</v>
      </c>
      <c r="Z185" s="4" t="str">
        <f t="shared" si="144"/>
        <v/>
      </c>
      <c r="AC185" s="4" t="str">
        <f t="shared" si="145"/>
        <v/>
      </c>
      <c r="AF185" s="4" t="str">
        <f t="shared" si="146"/>
        <v/>
      </c>
      <c r="AI185" s="68">
        <v>0</v>
      </c>
      <c r="AJ185" s="68">
        <v>0</v>
      </c>
      <c r="AK185" s="68">
        <v>1</v>
      </c>
      <c r="AO185" s="4">
        <f t="shared" si="117"/>
        <v>3.3333333333333335</v>
      </c>
      <c r="AQ185" s="4">
        <f t="shared" si="118"/>
        <v>3.8461538461538458</v>
      </c>
      <c r="AS185" s="4">
        <f t="shared" si="119"/>
        <v>5</v>
      </c>
      <c r="AV185" s="4" t="str">
        <f t="shared" si="99"/>
        <v/>
      </c>
      <c r="AX185" s="4" t="str">
        <f t="shared" si="100"/>
        <v/>
      </c>
      <c r="AZ185" s="4" t="str">
        <f t="shared" si="101"/>
        <v/>
      </c>
    </row>
    <row r="186" spans="1:52" x14ac:dyDescent="0.2">
      <c r="A186" s="4" t="s">
        <v>649</v>
      </c>
      <c r="B186" s="4">
        <v>1519</v>
      </c>
      <c r="C186" s="4" t="str">
        <f t="shared" si="140"/>
        <v>urn:immetingen:parameter:id:1519</v>
      </c>
      <c r="D186" s="4" t="str">
        <f>IFERROR(IF(VLOOKUP($C186,'C'!$A$1:$N$1998,4,FALSE)=0,IF(VLOOKUP($C186,'C'!$A$1:$N$1998,7,FALSE)=0,VLOOKUP($C186,'C'!$A$1:$N$1998,10,FALSE),VLOOKUP($C186,'C'!$A$1:$N$1998,7,FALSE)),VLOOKUP($C186,'C'!$A$1:$N$1998,4,FALSE)),"")</f>
        <v/>
      </c>
      <c r="E186" s="4" t="str">
        <f>IFERROR(VLOOKUP($C186,'C'!$A$1:$N$1998,2,FALSE),"")</f>
        <v/>
      </c>
      <c r="F186" s="4" t="str">
        <f>IFERROR(IF(VLOOKUP($C186,'C'!$A$1:$N$1998,3,FALSE)=1,"&lt;",""),"")</f>
        <v/>
      </c>
      <c r="G186" s="4" t="str">
        <f>IFERROR(VLOOKUP($C186,'C'!$A$1:$N$1998,5,FALSE),"")</f>
        <v/>
      </c>
      <c r="H186" s="4" t="str">
        <f>IFERROR(IF(VLOOKUP($C186,'C'!$A$1:$N$1998,6,FALSE)=1,"&lt;",""),"")</f>
        <v/>
      </c>
      <c r="I186" s="4" t="str">
        <f>IFERROR(VLOOKUP($C186,'C'!$A$1:$N$1998,8,FALSE),"")</f>
        <v/>
      </c>
      <c r="J186" s="4" t="str">
        <f>IFERROR(IF(VLOOKUP($C186,'C'!$A$1:$N$1998,9,FALSE)=1,"&lt;",""),"")</f>
        <v/>
      </c>
      <c r="M186" s="4" t="str">
        <f t="shared" si="110"/>
        <v/>
      </c>
      <c r="N186" s="4" t="str">
        <f t="shared" si="114"/>
        <v/>
      </c>
      <c r="O186" s="4" t="str">
        <f t="shared" si="126"/>
        <v/>
      </c>
      <c r="P186" s="4" t="str">
        <f t="shared" si="115"/>
        <v/>
      </c>
      <c r="Q186" s="4" t="str">
        <f t="shared" si="127"/>
        <v/>
      </c>
      <c r="R186" s="4" t="str">
        <f t="shared" si="116"/>
        <v/>
      </c>
      <c r="V186" s="4">
        <f>IFERROR(IF(VLOOKUP(B186,E!$B$1:$AK$300,4,FALSE)=0,1000000,VLOOKUP(B186,E!$B$1:$AK$300,4,FALSE)),1000000)</f>
        <v>1000000</v>
      </c>
      <c r="Z186" s="4" t="str">
        <f t="shared" si="144"/>
        <v/>
      </c>
      <c r="AC186" s="4" t="str">
        <f t="shared" si="145"/>
        <v/>
      </c>
      <c r="AF186" s="4" t="str">
        <f t="shared" si="146"/>
        <v/>
      </c>
      <c r="AI186" s="68">
        <v>0</v>
      </c>
      <c r="AJ186" s="68">
        <v>0</v>
      </c>
      <c r="AK186" s="68">
        <v>1</v>
      </c>
      <c r="AO186" s="4">
        <f t="shared" si="117"/>
        <v>3.3333333333333335</v>
      </c>
      <c r="AQ186" s="4">
        <f t="shared" si="118"/>
        <v>3.8461538461538458</v>
      </c>
      <c r="AS186" s="4">
        <f t="shared" si="119"/>
        <v>5</v>
      </c>
      <c r="AV186" s="4" t="str">
        <f t="shared" si="99"/>
        <v/>
      </c>
      <c r="AX186" s="4" t="str">
        <f t="shared" si="100"/>
        <v/>
      </c>
      <c r="AZ186" s="4" t="str">
        <f t="shared" si="101"/>
        <v/>
      </c>
    </row>
    <row r="187" spans="1:52" x14ac:dyDescent="0.2">
      <c r="A187" s="4" t="s">
        <v>650</v>
      </c>
      <c r="B187" s="4">
        <v>4773</v>
      </c>
      <c r="C187" s="62" t="str">
        <f t="shared" si="140"/>
        <v>urn:immetingen:parameter:id:4773</v>
      </c>
      <c r="D187" s="4" t="str">
        <f>IFERROR(IF(VLOOKUP($C187,'C'!$A$1:$N$1998,4,FALSE)=0,IF(VLOOKUP($C187,'C'!$A$1:$N$1998,7,FALSE)=0,VLOOKUP($C187,'C'!$A$1:$N$1998,10,FALSE),VLOOKUP($C187,'C'!$A$1:$N$1998,7,FALSE)),VLOOKUP($C187,'C'!$A$1:$N$1998,4,FALSE)),"")</f>
        <v/>
      </c>
      <c r="E187" s="62">
        <f>Invoer!D49</f>
        <v>0</v>
      </c>
      <c r="F187" s="62" t="str">
        <f>IF(Invoer!C49="&lt;","&lt;","")</f>
        <v/>
      </c>
      <c r="G187" s="62">
        <f>Invoer!F49</f>
        <v>0</v>
      </c>
      <c r="H187" s="62" t="str">
        <f>IF(Invoer!E49="&lt;","&lt;","")</f>
        <v/>
      </c>
      <c r="I187" s="62">
        <f>Invoer!H49</f>
        <v>0</v>
      </c>
      <c r="J187" s="62" t="str">
        <f>IF(Invoer!G49="&lt;","&lt;","")</f>
        <v/>
      </c>
      <c r="K187" s="62"/>
      <c r="L187" s="62"/>
      <c r="M187" s="4">
        <f t="shared" si="110"/>
        <v>0</v>
      </c>
      <c r="N187" s="4" t="str">
        <f t="shared" si="114"/>
        <v/>
      </c>
      <c r="O187" s="4">
        <f t="shared" si="126"/>
        <v>0</v>
      </c>
      <c r="P187" s="4" t="str">
        <f t="shared" si="115"/>
        <v/>
      </c>
      <c r="Q187" s="4">
        <f t="shared" si="127"/>
        <v>0</v>
      </c>
      <c r="R187" s="4" t="str">
        <f t="shared" si="116"/>
        <v/>
      </c>
      <c r="S187" s="62"/>
      <c r="T187" s="62"/>
      <c r="U187" s="62"/>
      <c r="V187" s="4">
        <f>IFERROR(IF(VLOOKUP(B187,E!$B$1:$AK$300,4,FALSE)=0,1000000,VLOOKUP(B187,E!$B$1:$AK$300,4,FALSE)),1000000)</f>
        <v>1000000</v>
      </c>
      <c r="W187" s="62"/>
      <c r="X187" s="62"/>
      <c r="Z187" s="4">
        <f t="shared" si="144"/>
        <v>0</v>
      </c>
      <c r="AC187" s="4">
        <f t="shared" si="145"/>
        <v>0</v>
      </c>
      <c r="AF187" s="4">
        <f t="shared" si="146"/>
        <v>0</v>
      </c>
      <c r="AI187" s="68">
        <v>0</v>
      </c>
      <c r="AJ187" s="68">
        <v>0</v>
      </c>
      <c r="AK187" s="68">
        <v>1</v>
      </c>
      <c r="AO187" s="4">
        <f t="shared" si="117"/>
        <v>3.3333333333333335</v>
      </c>
      <c r="AQ187" s="4">
        <f t="shared" si="118"/>
        <v>3.8461538461538458</v>
      </c>
      <c r="AS187" s="4">
        <f t="shared" si="119"/>
        <v>5</v>
      </c>
      <c r="AV187" s="4">
        <f t="shared" si="99"/>
        <v>0</v>
      </c>
      <c r="AX187" s="4">
        <f t="shared" si="100"/>
        <v>0</v>
      </c>
      <c r="AZ187" s="4">
        <f t="shared" si="101"/>
        <v>0</v>
      </c>
    </row>
    <row r="188" spans="1:52" x14ac:dyDescent="0.2">
      <c r="A188" s="4" t="s">
        <v>651</v>
      </c>
      <c r="B188" s="4">
        <v>1159</v>
      </c>
      <c r="C188" s="62" t="str">
        <f t="shared" si="140"/>
        <v>urn:immetingen:parameter:id:1159</v>
      </c>
      <c r="D188" s="4" t="str">
        <f>IFERROR(IF(VLOOKUP($C188,'C'!$A$1:$N$1998,4,FALSE)=0,IF(VLOOKUP($C188,'C'!$A$1:$N$1998,7,FALSE)=0,VLOOKUP($C188,'C'!$A$1:$N$1998,10,FALSE),VLOOKUP($C188,'C'!$A$1:$N$1998,7,FALSE)),VLOOKUP($C188,'C'!$A$1:$N$1998,4,FALSE)),"")</f>
        <v/>
      </c>
      <c r="E188" s="62">
        <f>Invoer!D50</f>
        <v>0</v>
      </c>
      <c r="F188" s="62" t="str">
        <f>IF(Invoer!C50="&lt;","&lt;","")</f>
        <v/>
      </c>
      <c r="G188" s="62">
        <f>Invoer!F50</f>
        <v>0</v>
      </c>
      <c r="H188" s="62" t="str">
        <f>IF(Invoer!E50="&lt;","&lt;","")</f>
        <v/>
      </c>
      <c r="I188" s="62">
        <f>Invoer!H50</f>
        <v>0</v>
      </c>
      <c r="J188" s="62" t="str">
        <f>IF(Invoer!G50="&lt;","&lt;","")</f>
        <v/>
      </c>
      <c r="K188" s="62"/>
      <c r="L188" s="62"/>
      <c r="M188" s="4">
        <f t="shared" si="110"/>
        <v>0</v>
      </c>
      <c r="N188" s="4" t="str">
        <f t="shared" si="114"/>
        <v/>
      </c>
      <c r="O188" s="4">
        <f t="shared" si="126"/>
        <v>0</v>
      </c>
      <c r="P188" s="4" t="str">
        <f t="shared" si="115"/>
        <v/>
      </c>
      <c r="Q188" s="4">
        <f t="shared" si="127"/>
        <v>0</v>
      </c>
      <c r="R188" s="4" t="str">
        <f t="shared" si="116"/>
        <v/>
      </c>
      <c r="S188" s="62"/>
      <c r="T188" s="62"/>
      <c r="U188" s="62"/>
      <c r="V188" s="4">
        <f>IFERROR(IF(VLOOKUP(B188,E!$B$1:$AK$300,4,FALSE)=0,1000000,VLOOKUP(B188,E!$B$1:$AK$300,4,FALSE)),1000000)</f>
        <v>1000000</v>
      </c>
      <c r="W188" s="62"/>
      <c r="X188" s="62"/>
      <c r="Z188" s="4">
        <f t="shared" si="144"/>
        <v>0</v>
      </c>
      <c r="AC188" s="4">
        <f t="shared" si="145"/>
        <v>0</v>
      </c>
      <c r="AF188" s="4">
        <f t="shared" si="146"/>
        <v>0</v>
      </c>
      <c r="AI188" s="68">
        <v>0</v>
      </c>
      <c r="AJ188" s="68">
        <v>0</v>
      </c>
      <c r="AK188" s="68">
        <v>1</v>
      </c>
      <c r="AO188" s="4">
        <f t="shared" si="117"/>
        <v>3.3333333333333335</v>
      </c>
      <c r="AQ188" s="4">
        <f t="shared" si="118"/>
        <v>3.8461538461538458</v>
      </c>
      <c r="AS188" s="4">
        <f t="shared" si="119"/>
        <v>5</v>
      </c>
      <c r="AV188" s="4">
        <f t="shared" si="99"/>
        <v>0</v>
      </c>
      <c r="AX188" s="4">
        <f t="shared" si="100"/>
        <v>0</v>
      </c>
      <c r="AZ188" s="4">
        <f t="shared" si="101"/>
        <v>0</v>
      </c>
    </row>
    <row r="189" spans="1:52" x14ac:dyDescent="0.2">
      <c r="A189" s="4" t="s">
        <v>652</v>
      </c>
      <c r="B189" s="4">
        <v>327</v>
      </c>
      <c r="C189" s="4" t="str">
        <f t="shared" si="140"/>
        <v>urn:immetingen:parameter:id:327</v>
      </c>
      <c r="D189" s="4" t="str">
        <f>IFERROR(IF(VLOOKUP($C189,'C'!$A$1:$N$1998,4,FALSE)=0,IF(VLOOKUP($C189,'C'!$A$1:$N$1998,7,FALSE)=0,VLOOKUP($C189,'C'!$A$1:$N$1998,10,FALSE),VLOOKUP($C189,'C'!$A$1:$N$1998,7,FALSE)),VLOOKUP($C189,'C'!$A$1:$N$1998,4,FALSE)),"")</f>
        <v/>
      </c>
      <c r="E189" s="4" t="str">
        <f>IFERROR(VLOOKUP($C189,'C'!$A$1:$N$1998,2,FALSE),"")</f>
        <v/>
      </c>
      <c r="F189" s="4" t="str">
        <f>IFERROR(IF(VLOOKUP($C189,'C'!$A$1:$N$1998,3,FALSE)=1,"&lt;",""),"")</f>
        <v/>
      </c>
      <c r="G189" s="4" t="str">
        <f>IFERROR(VLOOKUP($C189,'C'!$A$1:$N$1998,5,FALSE),"")</f>
        <v/>
      </c>
      <c r="H189" s="4" t="str">
        <f>IFERROR(IF(VLOOKUP($C189,'C'!$A$1:$N$1998,6,FALSE)=1,"&lt;",""),"")</f>
        <v/>
      </c>
      <c r="I189" s="4" t="str">
        <f>IFERROR(VLOOKUP($C189,'C'!$A$1:$N$1998,8,FALSE),"")</f>
        <v/>
      </c>
      <c r="J189" s="4" t="str">
        <f>IFERROR(IF(VLOOKUP($C189,'C'!$A$1:$N$1998,9,FALSE)=1,"&lt;",""),"")</f>
        <v/>
      </c>
      <c r="M189" s="4" t="str">
        <f t="shared" si="110"/>
        <v/>
      </c>
      <c r="N189" s="4" t="str">
        <f t="shared" si="114"/>
        <v/>
      </c>
      <c r="O189" s="4" t="str">
        <f t="shared" si="126"/>
        <v/>
      </c>
      <c r="P189" s="4" t="str">
        <f t="shared" si="115"/>
        <v/>
      </c>
      <c r="Q189" s="4" t="str">
        <f t="shared" si="127"/>
        <v/>
      </c>
      <c r="R189" s="4" t="str">
        <f t="shared" si="116"/>
        <v/>
      </c>
      <c r="V189" s="4">
        <f>IFERROR(IF(VLOOKUP(B189,E!$B$1:$AK$300,4,FALSE)=0,1000000,VLOOKUP(B189,E!$B$1:$AK$300,4,FALSE)),1000000)</f>
        <v>1000000</v>
      </c>
      <c r="Z189" s="4" t="str">
        <f t="shared" si="144"/>
        <v/>
      </c>
      <c r="AC189" s="4" t="str">
        <f t="shared" si="145"/>
        <v/>
      </c>
      <c r="AF189" s="4" t="str">
        <f t="shared" si="146"/>
        <v/>
      </c>
      <c r="AI189" s="68">
        <v>0</v>
      </c>
      <c r="AJ189" s="68">
        <v>0</v>
      </c>
      <c r="AK189" s="68">
        <v>1</v>
      </c>
      <c r="AO189" s="4">
        <f t="shared" si="117"/>
        <v>3.3333333333333335</v>
      </c>
      <c r="AQ189" s="4">
        <f t="shared" si="118"/>
        <v>3.8461538461538458</v>
      </c>
      <c r="AS189" s="4">
        <f t="shared" si="119"/>
        <v>5</v>
      </c>
      <c r="AV189" s="4" t="str">
        <f t="shared" si="99"/>
        <v/>
      </c>
      <c r="AX189" s="4" t="str">
        <f t="shared" si="100"/>
        <v/>
      </c>
      <c r="AZ189" s="4" t="str">
        <f t="shared" si="101"/>
        <v/>
      </c>
    </row>
    <row r="190" spans="1:52" x14ac:dyDescent="0.2">
      <c r="A190" s="4" t="s">
        <v>653</v>
      </c>
      <c r="B190" s="4">
        <v>328</v>
      </c>
      <c r="C190" s="4" t="str">
        <f t="shared" si="140"/>
        <v>urn:immetingen:parameter:id:328</v>
      </c>
      <c r="D190" s="4" t="str">
        <f>IFERROR(IF(VLOOKUP($C190,'C'!$A$1:$N$1998,4,FALSE)=0,IF(VLOOKUP($C190,'C'!$A$1:$N$1998,7,FALSE)=0,VLOOKUP($C190,'C'!$A$1:$N$1998,10,FALSE),VLOOKUP($C190,'C'!$A$1:$N$1998,7,FALSE)),VLOOKUP($C190,'C'!$A$1:$N$1998,4,FALSE)),"")</f>
        <v/>
      </c>
      <c r="E190" s="4" t="str">
        <f>IFERROR(VLOOKUP($C190,'C'!$A$1:$N$1998,2,FALSE),"")</f>
        <v/>
      </c>
      <c r="F190" s="4" t="str">
        <f>IFERROR(IF(VLOOKUP($C190,'C'!$A$1:$N$1998,3,FALSE)=1,"&lt;",""),"")</f>
        <v/>
      </c>
      <c r="G190" s="4" t="str">
        <f>IFERROR(VLOOKUP($C190,'C'!$A$1:$N$1998,5,FALSE),"")</f>
        <v/>
      </c>
      <c r="H190" s="4" t="str">
        <f>IFERROR(IF(VLOOKUP($C190,'C'!$A$1:$N$1998,6,FALSE)=1,"&lt;",""),"")</f>
        <v/>
      </c>
      <c r="I190" s="4" t="str">
        <f>IFERROR(VLOOKUP($C190,'C'!$A$1:$N$1998,8,FALSE),"")</f>
        <v/>
      </c>
      <c r="J190" s="4" t="str">
        <f>IFERROR(IF(VLOOKUP($C190,'C'!$A$1:$N$1998,9,FALSE)=1,"&lt;",""),"")</f>
        <v/>
      </c>
      <c r="M190" s="4" t="str">
        <f t="shared" si="110"/>
        <v/>
      </c>
      <c r="N190" s="4" t="str">
        <f t="shared" si="114"/>
        <v/>
      </c>
      <c r="O190" s="4" t="str">
        <f t="shared" si="126"/>
        <v/>
      </c>
      <c r="P190" s="4" t="str">
        <f t="shared" si="115"/>
        <v/>
      </c>
      <c r="Q190" s="4" t="str">
        <f t="shared" si="127"/>
        <v/>
      </c>
      <c r="R190" s="4" t="str">
        <f t="shared" si="116"/>
        <v/>
      </c>
      <c r="V190" s="4">
        <f>IFERROR(IF(VLOOKUP(B190,E!$B$1:$AK$300,4,FALSE)=0,1000000,VLOOKUP(B190,E!$B$1:$AK$300,4,FALSE)),1000000)</f>
        <v>1000000000</v>
      </c>
      <c r="Z190" s="4" t="str">
        <f t="shared" si="144"/>
        <v/>
      </c>
      <c r="AC190" s="4" t="str">
        <f t="shared" si="145"/>
        <v/>
      </c>
      <c r="AF190" s="4" t="str">
        <f t="shared" si="146"/>
        <v/>
      </c>
      <c r="AI190" s="68">
        <v>0</v>
      </c>
      <c r="AJ190" s="68">
        <v>0</v>
      </c>
      <c r="AK190" s="68">
        <v>1</v>
      </c>
      <c r="AO190" s="4">
        <f t="shared" si="117"/>
        <v>3.3333333333333335</v>
      </c>
      <c r="AQ190" s="4">
        <f t="shared" si="118"/>
        <v>3.8461538461538458</v>
      </c>
      <c r="AS190" s="4">
        <f t="shared" si="119"/>
        <v>5</v>
      </c>
      <c r="AV190" s="4" t="str">
        <f t="shared" si="99"/>
        <v/>
      </c>
      <c r="AX190" s="4" t="str">
        <f t="shared" si="100"/>
        <v/>
      </c>
      <c r="AZ190" s="4" t="str">
        <f t="shared" si="101"/>
        <v/>
      </c>
    </row>
    <row r="191" spans="1:52" x14ac:dyDescent="0.2">
      <c r="A191" s="4" t="s">
        <v>654</v>
      </c>
      <c r="B191" s="4">
        <v>461</v>
      </c>
      <c r="C191" s="4" t="str">
        <f t="shared" si="140"/>
        <v>urn:immetingen:parameter:id:461</v>
      </c>
      <c r="D191" s="4" t="str">
        <f>IFERROR(IF(VLOOKUP($C191,'C'!$A$1:$N$1998,4,FALSE)=0,IF(VLOOKUP($C191,'C'!$A$1:$N$1998,7,FALSE)=0,VLOOKUP($C191,'C'!$A$1:$N$1998,10,FALSE),VLOOKUP($C191,'C'!$A$1:$N$1998,7,FALSE)),VLOOKUP($C191,'C'!$A$1:$N$1998,4,FALSE)),"")</f>
        <v/>
      </c>
      <c r="E191" s="4" t="str">
        <f>IFERROR(VLOOKUP($C191,'C'!$A$1:$N$1998,2,FALSE),"")</f>
        <v/>
      </c>
      <c r="F191" s="4" t="str">
        <f>IFERROR(IF(VLOOKUP($C191,'C'!$A$1:$N$1998,3,FALSE)=1,"&lt;",""),"")</f>
        <v/>
      </c>
      <c r="G191" s="4" t="str">
        <f>IFERROR(VLOOKUP($C191,'C'!$A$1:$N$1998,5,FALSE),"")</f>
        <v/>
      </c>
      <c r="H191" s="4" t="str">
        <f>IFERROR(IF(VLOOKUP($C191,'C'!$A$1:$N$1998,6,FALSE)=1,"&lt;",""),"")</f>
        <v/>
      </c>
      <c r="I191" s="4" t="str">
        <f>IFERROR(VLOOKUP($C191,'C'!$A$1:$N$1998,8,FALSE),"")</f>
        <v/>
      </c>
      <c r="J191" s="4" t="str">
        <f>IFERROR(IF(VLOOKUP($C191,'C'!$A$1:$N$1998,9,FALSE)=1,"&lt;",""),"")</f>
        <v/>
      </c>
      <c r="M191" s="4" t="str">
        <f t="shared" si="110"/>
        <v/>
      </c>
      <c r="N191" s="4" t="str">
        <f t="shared" si="114"/>
        <v/>
      </c>
      <c r="O191" s="4" t="str">
        <f t="shared" si="126"/>
        <v/>
      </c>
      <c r="P191" s="4" t="str">
        <f t="shared" si="115"/>
        <v/>
      </c>
      <c r="Q191" s="4" t="str">
        <f t="shared" si="127"/>
        <v/>
      </c>
      <c r="R191" s="4" t="str">
        <f t="shared" si="116"/>
        <v/>
      </c>
      <c r="V191" s="4">
        <f>IFERROR(IF(VLOOKUP(B191,E!$B$1:$AK$300,4,FALSE)=0,1000000,VLOOKUP(B191,E!$B$1:$AK$300,4,FALSE)),1000000)</f>
        <v>1000000</v>
      </c>
      <c r="Z191" s="4" t="str">
        <f t="shared" si="144"/>
        <v/>
      </c>
      <c r="AC191" s="4" t="str">
        <f t="shared" si="145"/>
        <v/>
      </c>
      <c r="AF191" s="4" t="str">
        <f t="shared" si="146"/>
        <v/>
      </c>
      <c r="AI191" s="68">
        <v>0</v>
      </c>
      <c r="AJ191" s="68">
        <v>0</v>
      </c>
      <c r="AK191" s="68">
        <v>1</v>
      </c>
      <c r="AO191" s="4">
        <f t="shared" si="117"/>
        <v>3.3333333333333335</v>
      </c>
      <c r="AQ191" s="4">
        <f t="shared" si="118"/>
        <v>3.8461538461538458</v>
      </c>
      <c r="AS191" s="4">
        <f t="shared" si="119"/>
        <v>5</v>
      </c>
      <c r="AV191" s="4" t="str">
        <f t="shared" si="99"/>
        <v/>
      </c>
      <c r="AX191" s="4" t="str">
        <f t="shared" si="100"/>
        <v/>
      </c>
      <c r="AZ191" s="4" t="str">
        <f t="shared" si="101"/>
        <v/>
      </c>
    </row>
    <row r="192" spans="1:52" x14ac:dyDescent="0.2">
      <c r="A192" s="4" t="s">
        <v>861</v>
      </c>
      <c r="B192" s="4">
        <v>3125</v>
      </c>
      <c r="C192" s="62" t="str">
        <f t="shared" si="140"/>
        <v>urn:immetingen:parameter:id:3125</v>
      </c>
      <c r="D192" s="4" t="str">
        <f>IFERROR(IF(VLOOKUP($C192,'C'!$A$1:$N$1998,4,FALSE)=0,IF(VLOOKUP($C192,'C'!$A$1:$N$1998,7,FALSE)=0,VLOOKUP($C192,'C'!$A$1:$N$1998,10,FALSE),VLOOKUP($C192,'C'!$A$1:$N$1998,7,FALSE)),VLOOKUP($C192,'C'!$A$1:$N$1998,4,FALSE)),"")</f>
        <v/>
      </c>
      <c r="E192" s="62">
        <f>Invoer!D54</f>
        <v>0</v>
      </c>
      <c r="F192" s="62" t="str">
        <f>IF(Invoer!C51="&lt;","&lt;","")</f>
        <v/>
      </c>
      <c r="G192" s="62">
        <f>Invoer!F51</f>
        <v>0</v>
      </c>
      <c r="H192" s="62" t="str">
        <f>IF(Invoer!E51="&lt;","&lt;","")</f>
        <v/>
      </c>
      <c r="I192" s="62">
        <f>Invoer!H51</f>
        <v>0</v>
      </c>
      <c r="J192" s="62" t="str">
        <f>IF(Invoer!G51="&lt;","&lt;","")</f>
        <v/>
      </c>
      <c r="K192" s="62"/>
      <c r="L192" s="62"/>
      <c r="M192" s="4">
        <f t="shared" si="110"/>
        <v>0</v>
      </c>
      <c r="N192" s="4" t="str">
        <f t="shared" si="114"/>
        <v/>
      </c>
      <c r="O192" s="4">
        <f t="shared" si="126"/>
        <v>0</v>
      </c>
      <c r="P192" s="4" t="str">
        <f t="shared" si="115"/>
        <v/>
      </c>
      <c r="Q192" s="4">
        <f t="shared" si="127"/>
        <v>0</v>
      </c>
      <c r="R192" s="4" t="str">
        <f t="shared" si="116"/>
        <v/>
      </c>
      <c r="S192" s="62"/>
      <c r="T192" s="62"/>
      <c r="U192" s="62"/>
      <c r="V192" s="4">
        <f>IFERROR(IF(VLOOKUP(B192,E!$B$1:$AK$300,4,FALSE)=0,1000000,VLOOKUP(B192,E!$B$1:$AK$300,4,FALSE)),1000000)</f>
        <v>1000000</v>
      </c>
      <c r="W192" s="62"/>
      <c r="X192" s="62"/>
      <c r="Z192" s="4">
        <f t="shared" si="144"/>
        <v>0</v>
      </c>
      <c r="AC192" s="4">
        <f t="shared" si="145"/>
        <v>0</v>
      </c>
      <c r="AF192" s="4">
        <f t="shared" si="146"/>
        <v>0</v>
      </c>
      <c r="AI192" s="68">
        <v>0</v>
      </c>
      <c r="AJ192" s="68">
        <v>0</v>
      </c>
      <c r="AK192" s="68">
        <v>1</v>
      </c>
      <c r="AO192" s="4">
        <f t="shared" si="117"/>
        <v>3.3333333333333335</v>
      </c>
      <c r="AQ192" s="4">
        <f t="shared" si="118"/>
        <v>3.8461538461538458</v>
      </c>
      <c r="AS192" s="4">
        <f t="shared" si="119"/>
        <v>5</v>
      </c>
      <c r="AV192" s="4">
        <f t="shared" si="99"/>
        <v>0</v>
      </c>
      <c r="AX192" s="4">
        <f t="shared" si="100"/>
        <v>0</v>
      </c>
      <c r="AZ192" s="4">
        <f t="shared" si="101"/>
        <v>0</v>
      </c>
    </row>
    <row r="193" spans="1:52" x14ac:dyDescent="0.2">
      <c r="A193" s="4" t="s">
        <v>862</v>
      </c>
      <c r="B193" s="4">
        <v>3207</v>
      </c>
      <c r="C193" s="62" t="str">
        <f t="shared" si="140"/>
        <v>urn:immetingen:parameter:id:3207</v>
      </c>
      <c r="D193" s="4" t="str">
        <f>IFERROR(IF(VLOOKUP($C193,'C'!$A$1:$N$1998,4,FALSE)=0,IF(VLOOKUP($C193,'C'!$A$1:$N$1998,7,FALSE)=0,VLOOKUP($C193,'C'!$A$1:$N$1998,10,FALSE),VLOOKUP($C193,'C'!$A$1:$N$1998,7,FALSE)),VLOOKUP($C193,'C'!$A$1:$N$1998,4,FALSE)),"")</f>
        <v/>
      </c>
      <c r="E193" s="62">
        <f>Invoer!D55</f>
        <v>0</v>
      </c>
      <c r="F193" s="62" t="str">
        <f>IF(Invoer!C52="&lt;","&lt;","")</f>
        <v/>
      </c>
      <c r="G193" s="62">
        <f>Invoer!F52</f>
        <v>0</v>
      </c>
      <c r="H193" s="62" t="str">
        <f>IF(Invoer!E52="&lt;","&lt;","")</f>
        <v/>
      </c>
      <c r="I193" s="62">
        <f>Invoer!H52</f>
        <v>0</v>
      </c>
      <c r="J193" s="62" t="str">
        <f>IF(Invoer!G52="&lt;","&lt;","")</f>
        <v/>
      </c>
      <c r="K193" s="62"/>
      <c r="L193" s="62"/>
      <c r="M193" s="4">
        <f t="shared" si="110"/>
        <v>0</v>
      </c>
      <c r="N193" s="4" t="str">
        <f t="shared" si="114"/>
        <v/>
      </c>
      <c r="O193" s="4">
        <f t="shared" si="126"/>
        <v>0</v>
      </c>
      <c r="P193" s="4" t="str">
        <f t="shared" si="115"/>
        <v/>
      </c>
      <c r="Q193" s="4">
        <f t="shared" si="127"/>
        <v>0</v>
      </c>
      <c r="R193" s="4" t="str">
        <f t="shared" si="116"/>
        <v/>
      </c>
      <c r="S193" s="62"/>
      <c r="T193" s="62"/>
      <c r="U193" s="62"/>
      <c r="V193" s="4">
        <f>IFERROR(IF(VLOOKUP(B193,E!$B$1:$AK$300,4,FALSE)=0,1000000,VLOOKUP(B193,E!$B$1:$AK$300,4,FALSE)),1000000)</f>
        <v>1000000</v>
      </c>
      <c r="W193" s="62"/>
      <c r="X193" s="62"/>
      <c r="Z193" s="4">
        <f t="shared" si="144"/>
        <v>0</v>
      </c>
      <c r="AC193" s="4">
        <f t="shared" si="145"/>
        <v>0</v>
      </c>
      <c r="AF193" s="4">
        <f t="shared" si="146"/>
        <v>0</v>
      </c>
      <c r="AI193" s="68">
        <v>0</v>
      </c>
      <c r="AJ193" s="68">
        <v>0</v>
      </c>
      <c r="AK193" s="68">
        <v>1</v>
      </c>
      <c r="AO193" s="4">
        <f t="shared" si="117"/>
        <v>3.3333333333333335</v>
      </c>
      <c r="AQ193" s="4">
        <f t="shared" si="118"/>
        <v>3.8461538461538458</v>
      </c>
      <c r="AS193" s="4">
        <f t="shared" si="119"/>
        <v>5</v>
      </c>
      <c r="AV193" s="4">
        <f t="shared" si="99"/>
        <v>0</v>
      </c>
      <c r="AX193" s="4">
        <f t="shared" si="100"/>
        <v>0</v>
      </c>
      <c r="AZ193" s="4">
        <f t="shared" si="101"/>
        <v>0</v>
      </c>
    </row>
    <row r="194" spans="1:52" x14ac:dyDescent="0.2">
      <c r="A194" s="4" t="s">
        <v>655</v>
      </c>
      <c r="B194" s="4">
        <v>487</v>
      </c>
      <c r="C194" s="4" t="str">
        <f t="shared" si="140"/>
        <v>urn:immetingen:parameter:id:487</v>
      </c>
      <c r="D194" s="17" t="str">
        <f>D192</f>
        <v/>
      </c>
      <c r="E194" s="4" t="str">
        <f>IFERROR(VLOOKUP($C194,'C'!$A$1:$N$1998,2,FALSE),"")</f>
        <v/>
      </c>
      <c r="F194" s="4" t="str">
        <f>IFERROR(IF(VLOOKUP($C194,'C'!$A$1:$N$1998,3,FALSE)=1,"&lt;",""),"")</f>
        <v/>
      </c>
      <c r="G194" s="4" t="str">
        <f>IFERROR(VLOOKUP($C194,'C'!$A$1:$N$1998,5,FALSE),"")</f>
        <v/>
      </c>
      <c r="H194" s="4" t="str">
        <f>IFERROR(IF(VLOOKUP($C194,'C'!$A$1:$N$1998,6,FALSE)=1,"&lt;",""),"")</f>
        <v/>
      </c>
      <c r="I194" s="4" t="str">
        <f>IFERROR(VLOOKUP($C194,'C'!$A$1:$N$1998,8,FALSE),"")</f>
        <v/>
      </c>
      <c r="J194" s="4" t="str">
        <f>IFERROR(IF(VLOOKUP($C194,'C'!$A$1:$N$1998,9,FALSE)=1,"&lt;",""),"")</f>
        <v/>
      </c>
      <c r="M194" s="4" t="str">
        <f t="shared" si="110"/>
        <v/>
      </c>
      <c r="N194" s="4" t="str">
        <f t="shared" si="114"/>
        <v/>
      </c>
      <c r="O194" s="4" t="str">
        <f t="shared" si="126"/>
        <v/>
      </c>
      <c r="P194" s="4" t="str">
        <f t="shared" si="115"/>
        <v/>
      </c>
      <c r="Q194" s="4" t="str">
        <f t="shared" si="127"/>
        <v/>
      </c>
      <c r="R194" s="4" t="str">
        <f t="shared" si="116"/>
        <v/>
      </c>
      <c r="V194" s="4">
        <f>IFERROR(IF(VLOOKUP(B194,E!$B$1:$AK$300,4,FALSE)=0,1000000,VLOOKUP(B194,E!$B$1:$AK$300,4,FALSE)),1000000)</f>
        <v>1000000</v>
      </c>
      <c r="Z194" s="4" t="str">
        <f t="shared" si="144"/>
        <v/>
      </c>
      <c r="AC194" s="4" t="str">
        <f t="shared" si="145"/>
        <v/>
      </c>
      <c r="AF194" s="4" t="str">
        <f t="shared" si="146"/>
        <v/>
      </c>
      <c r="AI194" s="68">
        <v>0</v>
      </c>
      <c r="AJ194" s="68">
        <v>0</v>
      </c>
      <c r="AK194" s="68">
        <v>1</v>
      </c>
      <c r="AO194" s="4">
        <f t="shared" si="117"/>
        <v>3.3333333333333335</v>
      </c>
      <c r="AQ194" s="4">
        <f t="shared" si="118"/>
        <v>3.8461538461538458</v>
      </c>
      <c r="AS194" s="4">
        <f t="shared" si="119"/>
        <v>5</v>
      </c>
      <c r="AV194" s="4" t="str">
        <f t="shared" si="99"/>
        <v/>
      </c>
      <c r="AX194" s="4" t="str">
        <f t="shared" si="100"/>
        <v/>
      </c>
      <c r="AZ194" s="4" t="str">
        <f t="shared" si="101"/>
        <v/>
      </c>
    </row>
    <row r="195" spans="1:52" x14ac:dyDescent="0.2">
      <c r="A195" s="4" t="s">
        <v>656</v>
      </c>
      <c r="B195" s="4">
        <v>495</v>
      </c>
      <c r="C195" s="4" t="str">
        <f t="shared" si="140"/>
        <v>urn:immetingen:parameter:id:495</v>
      </c>
      <c r="D195" s="4" t="str">
        <f>IFERROR(IF(VLOOKUP($C195,'C'!$A$1:$N$1998,4,FALSE)=0,IF(VLOOKUP($C195,'C'!$A$1:$N$1998,7,FALSE)=0,VLOOKUP($C195,'C'!$A$1:$N$1998,10,FALSE),VLOOKUP($C195,'C'!$A$1:$N$1998,7,FALSE)),VLOOKUP($C195,'C'!$A$1:$N$1998,4,FALSE)),"")</f>
        <v/>
      </c>
      <c r="E195" s="4" t="str">
        <f>IFERROR(VLOOKUP($C195,'C'!$A$1:$N$1998,2,FALSE),"")</f>
        <v/>
      </c>
      <c r="F195" s="4" t="str">
        <f>IFERROR(IF(VLOOKUP($C195,'C'!$A$1:$N$1998,3,FALSE)=1,"&lt;",""),"")</f>
        <v/>
      </c>
      <c r="G195" s="4" t="str">
        <f>IFERROR(VLOOKUP($C195,'C'!$A$1:$N$1998,5,FALSE),"")</f>
        <v/>
      </c>
      <c r="H195" s="4" t="str">
        <f>IFERROR(IF(VLOOKUP($C195,'C'!$A$1:$N$1998,6,FALSE)=1,"&lt;",""),"")</f>
        <v/>
      </c>
      <c r="I195" s="4" t="str">
        <f>IFERROR(VLOOKUP($C195,'C'!$A$1:$N$1998,8,FALSE),"")</f>
        <v/>
      </c>
      <c r="J195" s="4" t="str">
        <f>IFERROR(IF(VLOOKUP($C195,'C'!$A$1:$N$1998,9,FALSE)=1,"&lt;",""),"")</f>
        <v/>
      </c>
      <c r="M195" s="4" t="str">
        <f t="shared" si="110"/>
        <v/>
      </c>
      <c r="N195" s="4" t="str">
        <f t="shared" si="114"/>
        <v/>
      </c>
      <c r="O195" s="4" t="str">
        <f t="shared" si="126"/>
        <v/>
      </c>
      <c r="P195" s="4" t="str">
        <f t="shared" si="115"/>
        <v/>
      </c>
      <c r="Q195" s="4" t="str">
        <f t="shared" si="127"/>
        <v/>
      </c>
      <c r="R195" s="4" t="str">
        <f t="shared" si="116"/>
        <v/>
      </c>
      <c r="V195" s="4">
        <f>IFERROR(IF(VLOOKUP(B195,E!$B$1:$AK$300,4,FALSE)=0,1000000,VLOOKUP(B195,E!$B$1:$AK$300,4,FALSE)),1000000)</f>
        <v>1000000</v>
      </c>
      <c r="Z195" s="4" t="str">
        <f t="shared" si="144"/>
        <v/>
      </c>
      <c r="AC195" s="4" t="str">
        <f t="shared" si="145"/>
        <v/>
      </c>
      <c r="AF195" s="4" t="str">
        <f t="shared" si="146"/>
        <v/>
      </c>
      <c r="AI195" s="68">
        <v>0</v>
      </c>
      <c r="AJ195" s="68">
        <v>0</v>
      </c>
      <c r="AK195" s="68">
        <v>1</v>
      </c>
      <c r="AO195" s="4">
        <f t="shared" si="117"/>
        <v>3.3333333333333335</v>
      </c>
      <c r="AQ195" s="4">
        <f t="shared" si="118"/>
        <v>3.8461538461538458</v>
      </c>
      <c r="AS195" s="4">
        <f t="shared" si="119"/>
        <v>5</v>
      </c>
      <c r="AV195" s="4" t="str">
        <f t="shared" si="99"/>
        <v/>
      </c>
      <c r="AX195" s="4" t="str">
        <f t="shared" si="100"/>
        <v/>
      </c>
      <c r="AZ195" s="4" t="str">
        <f t="shared" si="101"/>
        <v/>
      </c>
    </row>
    <row r="196" spans="1:52" x14ac:dyDescent="0.2">
      <c r="A196" s="4" t="s">
        <v>657</v>
      </c>
      <c r="B196" s="4">
        <v>496</v>
      </c>
      <c r="C196" s="4" t="str">
        <f t="shared" si="140"/>
        <v>urn:immetingen:parameter:id:496</v>
      </c>
      <c r="D196" s="4" t="str">
        <f>IFERROR(IF(VLOOKUP($C196,'C'!$A$1:$N$1998,4,FALSE)=0,IF(VLOOKUP($C196,'C'!$A$1:$N$1998,7,FALSE)=0,VLOOKUP($C196,'C'!$A$1:$N$1998,10,FALSE),VLOOKUP($C196,'C'!$A$1:$N$1998,7,FALSE)),VLOOKUP($C196,'C'!$A$1:$N$1998,4,FALSE)),"")</f>
        <v/>
      </c>
      <c r="E196" s="4" t="str">
        <f>IFERROR(VLOOKUP($C196,'C'!$A$1:$N$1998,2,FALSE),"")</f>
        <v/>
      </c>
      <c r="F196" s="4" t="str">
        <f>IFERROR(IF(VLOOKUP($C196,'C'!$A$1:$N$1998,3,FALSE)=1,"&lt;",""),"")</f>
        <v/>
      </c>
      <c r="G196" s="4" t="str">
        <f>IFERROR(VLOOKUP($C196,'C'!$A$1:$N$1998,5,FALSE),"")</f>
        <v/>
      </c>
      <c r="H196" s="4" t="str">
        <f>IFERROR(IF(VLOOKUP($C196,'C'!$A$1:$N$1998,6,FALSE)=1,"&lt;",""),"")</f>
        <v/>
      </c>
      <c r="I196" s="4" t="str">
        <f>IFERROR(VLOOKUP($C196,'C'!$A$1:$N$1998,8,FALSE),"")</f>
        <v/>
      </c>
      <c r="J196" s="4" t="str">
        <f>IFERROR(IF(VLOOKUP($C196,'C'!$A$1:$N$1998,9,FALSE)=1,"&lt;",""),"")</f>
        <v/>
      </c>
      <c r="M196" s="4" t="str">
        <f t="shared" si="110"/>
        <v/>
      </c>
      <c r="N196" s="4" t="str">
        <f t="shared" si="114"/>
        <v/>
      </c>
      <c r="O196" s="4" t="str">
        <f t="shared" si="126"/>
        <v/>
      </c>
      <c r="P196" s="4" t="str">
        <f t="shared" si="115"/>
        <v/>
      </c>
      <c r="Q196" s="4" t="str">
        <f t="shared" si="127"/>
        <v/>
      </c>
      <c r="R196" s="4" t="str">
        <f t="shared" si="116"/>
        <v/>
      </c>
      <c r="V196" s="4">
        <f>IFERROR(IF(VLOOKUP(B196,E!$B$1:$AK$300,4,FALSE)=0,1000000,VLOOKUP(B196,E!$B$1:$AK$300,4,FALSE)),1000000)</f>
        <v>1000000</v>
      </c>
      <c r="Z196" s="4" t="str">
        <f t="shared" si="144"/>
        <v/>
      </c>
      <c r="AC196" s="4" t="str">
        <f t="shared" si="145"/>
        <v/>
      </c>
      <c r="AF196" s="4" t="str">
        <f t="shared" si="146"/>
        <v/>
      </c>
      <c r="AI196" s="68">
        <v>0</v>
      </c>
      <c r="AJ196" s="68">
        <v>0</v>
      </c>
      <c r="AK196" s="68">
        <v>1</v>
      </c>
      <c r="AO196" s="4">
        <f t="shared" si="117"/>
        <v>3.3333333333333335</v>
      </c>
      <c r="AQ196" s="4">
        <f t="shared" si="118"/>
        <v>3.8461538461538458</v>
      </c>
      <c r="AS196" s="4">
        <f t="shared" si="119"/>
        <v>5</v>
      </c>
      <c r="AV196" s="4" t="str">
        <f t="shared" si="99"/>
        <v/>
      </c>
      <c r="AX196" s="4" t="str">
        <f t="shared" si="100"/>
        <v/>
      </c>
      <c r="AZ196" s="4" t="str">
        <f t="shared" si="101"/>
        <v/>
      </c>
    </row>
    <row r="197" spans="1:52" x14ac:dyDescent="0.2">
      <c r="A197" s="4" t="s">
        <v>658</v>
      </c>
      <c r="B197" s="4">
        <v>592</v>
      </c>
      <c r="C197" s="4" t="str">
        <f t="shared" si="140"/>
        <v>urn:immetingen:parameter:id:592</v>
      </c>
      <c r="D197" s="4" t="str">
        <f>IFERROR(IF(VLOOKUP($C197,'C'!$A$1:$N$1998,4,FALSE)=0,IF(VLOOKUP($C197,'C'!$A$1:$N$1998,7,FALSE)=0,VLOOKUP($C197,'C'!$A$1:$N$1998,10,FALSE),VLOOKUP($C197,'C'!$A$1:$N$1998,7,FALSE)),VLOOKUP($C197,'C'!$A$1:$N$1998,4,FALSE)),"")</f>
        <v/>
      </c>
      <c r="E197" s="4" t="str">
        <f>IFERROR(VLOOKUP($C197,'C'!$A$1:$N$1998,2,FALSE),"")</f>
        <v/>
      </c>
      <c r="F197" s="4" t="str">
        <f>IFERROR(IF(VLOOKUP($C197,'C'!$A$1:$N$1998,3,FALSE)=1,"&lt;",""),"")</f>
        <v/>
      </c>
      <c r="G197" s="4" t="str">
        <f>IFERROR(VLOOKUP($C197,'C'!$A$1:$N$1998,5,FALSE),"")</f>
        <v/>
      </c>
      <c r="H197" s="4" t="str">
        <f>IFERROR(IF(VLOOKUP($C197,'C'!$A$1:$N$1998,6,FALSE)=1,"&lt;",""),"")</f>
        <v/>
      </c>
      <c r="I197" s="4" t="str">
        <f>IFERROR(VLOOKUP($C197,'C'!$A$1:$N$1998,8,FALSE),"")</f>
        <v/>
      </c>
      <c r="J197" s="4" t="str">
        <f>IFERROR(IF(VLOOKUP($C197,'C'!$A$1:$N$1998,9,FALSE)=1,"&lt;",""),"")</f>
        <v/>
      </c>
      <c r="M197" s="4" t="str">
        <f t="shared" si="110"/>
        <v/>
      </c>
      <c r="N197" s="4" t="str">
        <f t="shared" si="114"/>
        <v/>
      </c>
      <c r="O197" s="4" t="str">
        <f t="shared" si="126"/>
        <v/>
      </c>
      <c r="P197" s="4" t="str">
        <f t="shared" si="115"/>
        <v/>
      </c>
      <c r="Q197" s="4" t="str">
        <f t="shared" si="127"/>
        <v/>
      </c>
      <c r="R197" s="4" t="str">
        <f t="shared" si="116"/>
        <v/>
      </c>
      <c r="V197" s="4">
        <f>IFERROR(IF(VLOOKUP(B197,E!$B$1:$AK$300,4,FALSE)=0,1000000,VLOOKUP(B197,E!$B$1:$AK$300,4,FALSE)),1000000)</f>
        <v>1000000</v>
      </c>
      <c r="Z197" s="4" t="str">
        <f t="shared" si="144"/>
        <v/>
      </c>
      <c r="AC197" s="4" t="str">
        <f t="shared" si="145"/>
        <v/>
      </c>
      <c r="AF197" s="4" t="str">
        <f t="shared" si="146"/>
        <v/>
      </c>
      <c r="AI197" s="68">
        <v>0</v>
      </c>
      <c r="AJ197" s="68">
        <v>0</v>
      </c>
      <c r="AK197" s="68">
        <v>1</v>
      </c>
      <c r="AO197" s="4">
        <f t="shared" si="117"/>
        <v>3.3333333333333335</v>
      </c>
      <c r="AQ197" s="4">
        <f t="shared" si="118"/>
        <v>3.8461538461538458</v>
      </c>
      <c r="AS197" s="4">
        <f t="shared" si="119"/>
        <v>5</v>
      </c>
      <c r="AV197" s="4" t="str">
        <f t="shared" si="99"/>
        <v/>
      </c>
      <c r="AX197" s="4" t="str">
        <f t="shared" si="100"/>
        <v/>
      </c>
      <c r="AZ197" s="4" t="str">
        <f t="shared" si="101"/>
        <v/>
      </c>
    </row>
    <row r="198" spans="1:52" x14ac:dyDescent="0.2">
      <c r="A198" s="4" t="s">
        <v>659</v>
      </c>
      <c r="B198" s="4">
        <v>624</v>
      </c>
      <c r="C198" s="4" t="str">
        <f t="shared" si="140"/>
        <v>urn:immetingen:parameter:id:624</v>
      </c>
      <c r="D198" s="4" t="str">
        <f>IFERROR(IF(VLOOKUP($C198,'C'!$A$1:$N$1998,4,FALSE)=0,IF(VLOOKUP($C198,'C'!$A$1:$N$1998,7,FALSE)=0,VLOOKUP($C198,'C'!$A$1:$N$1998,10,FALSE),VLOOKUP($C198,'C'!$A$1:$N$1998,7,FALSE)),VLOOKUP($C198,'C'!$A$1:$N$1998,4,FALSE)),"")</f>
        <v/>
      </c>
      <c r="E198" s="4" t="str">
        <f>IFERROR(VLOOKUP($C198,'C'!$A$1:$N$1998,2,FALSE),"")</f>
        <v/>
      </c>
      <c r="F198" s="4" t="str">
        <f>IFERROR(IF(VLOOKUP($C198,'C'!$A$1:$N$1998,3,FALSE)=1,"&lt;",""),"")</f>
        <v/>
      </c>
      <c r="G198" s="4" t="str">
        <f>IFERROR(VLOOKUP($C198,'C'!$A$1:$N$1998,5,FALSE),"")</f>
        <v/>
      </c>
      <c r="H198" s="4" t="str">
        <f>IFERROR(IF(VLOOKUP($C198,'C'!$A$1:$N$1998,6,FALSE)=1,"&lt;",""),"")</f>
        <v/>
      </c>
      <c r="I198" s="4" t="str">
        <f>IFERROR(VLOOKUP($C198,'C'!$A$1:$N$1998,8,FALSE),"")</f>
        <v/>
      </c>
      <c r="J198" s="4" t="str">
        <f>IFERROR(IF(VLOOKUP($C198,'C'!$A$1:$N$1998,9,FALSE)=1,"&lt;",""),"")</f>
        <v/>
      </c>
      <c r="M198" s="4" t="str">
        <f t="shared" si="110"/>
        <v/>
      </c>
      <c r="N198" s="4" t="str">
        <f t="shared" si="114"/>
        <v/>
      </c>
      <c r="O198" s="4" t="str">
        <f t="shared" si="126"/>
        <v/>
      </c>
      <c r="P198" s="4" t="str">
        <f t="shared" si="115"/>
        <v/>
      </c>
      <c r="Q198" s="4" t="str">
        <f t="shared" si="127"/>
        <v/>
      </c>
      <c r="R198" s="4" t="str">
        <f t="shared" si="116"/>
        <v/>
      </c>
      <c r="V198" s="4">
        <f>IFERROR(IF(VLOOKUP(B198,E!$B$1:$AK$300,4,FALSE)=0,1000000,VLOOKUP(B198,E!$B$1:$AK$300,4,FALSE)),1000000)</f>
        <v>1000000</v>
      </c>
      <c r="Z198" s="4" t="str">
        <f t="shared" si="144"/>
        <v/>
      </c>
      <c r="AC198" s="4" t="str">
        <f t="shared" si="145"/>
        <v/>
      </c>
      <c r="AF198" s="4" t="str">
        <f t="shared" si="146"/>
        <v/>
      </c>
      <c r="AI198" s="68">
        <v>0</v>
      </c>
      <c r="AJ198" s="68">
        <v>0</v>
      </c>
      <c r="AK198" s="68">
        <v>1</v>
      </c>
      <c r="AO198" s="4">
        <f t="shared" si="117"/>
        <v>3.3333333333333335</v>
      </c>
      <c r="AQ198" s="4">
        <f t="shared" si="118"/>
        <v>3.8461538461538458</v>
      </c>
      <c r="AS198" s="4">
        <f t="shared" si="119"/>
        <v>5</v>
      </c>
      <c r="AV198" s="4" t="str">
        <f t="shared" si="99"/>
        <v/>
      </c>
      <c r="AX198" s="4" t="str">
        <f t="shared" si="100"/>
        <v/>
      </c>
      <c r="AZ198" s="4" t="str">
        <f t="shared" si="101"/>
        <v/>
      </c>
    </row>
    <row r="199" spans="1:52" x14ac:dyDescent="0.2">
      <c r="A199" s="4" t="s">
        <v>660</v>
      </c>
      <c r="B199" s="4">
        <v>653</v>
      </c>
      <c r="C199" s="4" t="str">
        <f t="shared" si="140"/>
        <v>urn:immetingen:parameter:id:653</v>
      </c>
      <c r="D199" s="4" t="str">
        <f>IFERROR(IF(VLOOKUP($C199,'C'!$A$1:$N$1998,4,FALSE)=0,IF(VLOOKUP($C199,'C'!$A$1:$N$1998,7,FALSE)=0,VLOOKUP($C199,'C'!$A$1:$N$1998,10,FALSE),VLOOKUP($C199,'C'!$A$1:$N$1998,7,FALSE)),VLOOKUP($C199,'C'!$A$1:$N$1998,4,FALSE)),"")</f>
        <v/>
      </c>
      <c r="E199" s="4" t="str">
        <f>IFERROR(VLOOKUP($C199,'C'!$A$1:$N$1998,2,FALSE),"")</f>
        <v/>
      </c>
      <c r="F199" s="4" t="str">
        <f>IFERROR(IF(VLOOKUP($C199,'C'!$A$1:$N$1998,3,FALSE)=1,"&lt;",""),"")</f>
        <v/>
      </c>
      <c r="G199" s="4" t="str">
        <f>IFERROR(VLOOKUP($C199,'C'!$A$1:$N$1998,5,FALSE),"")</f>
        <v/>
      </c>
      <c r="H199" s="4" t="str">
        <f>IFERROR(IF(VLOOKUP($C199,'C'!$A$1:$N$1998,6,FALSE)=1,"&lt;",""),"")</f>
        <v/>
      </c>
      <c r="I199" s="4" t="str">
        <f>IFERROR(VLOOKUP($C199,'C'!$A$1:$N$1998,8,FALSE),"")</f>
        <v/>
      </c>
      <c r="J199" s="4" t="str">
        <f>IFERROR(IF(VLOOKUP($C199,'C'!$A$1:$N$1998,9,FALSE)=1,"&lt;",""),"")</f>
        <v/>
      </c>
      <c r="M199" s="4" t="str">
        <f t="shared" si="110"/>
        <v/>
      </c>
      <c r="N199" s="4" t="str">
        <f t="shared" si="114"/>
        <v/>
      </c>
      <c r="O199" s="4" t="str">
        <f t="shared" si="126"/>
        <v/>
      </c>
      <c r="P199" s="4" t="str">
        <f t="shared" si="115"/>
        <v/>
      </c>
      <c r="Q199" s="4" t="str">
        <f t="shared" si="127"/>
        <v/>
      </c>
      <c r="R199" s="4" t="str">
        <f t="shared" si="116"/>
        <v/>
      </c>
      <c r="V199" s="4">
        <f>IFERROR(IF(VLOOKUP(B199,E!$B$1:$AK$300,4,FALSE)=0,1000000,VLOOKUP(B199,E!$B$1:$AK$300,4,FALSE)),1000000)</f>
        <v>1000000</v>
      </c>
      <c r="Z199" s="4" t="str">
        <f t="shared" si="144"/>
        <v/>
      </c>
      <c r="AC199" s="4" t="str">
        <f t="shared" si="145"/>
        <v/>
      </c>
      <c r="AF199" s="4" t="str">
        <f t="shared" si="146"/>
        <v/>
      </c>
      <c r="AI199" s="68">
        <v>0</v>
      </c>
      <c r="AJ199" s="68">
        <v>0</v>
      </c>
      <c r="AK199" s="68">
        <v>1</v>
      </c>
      <c r="AO199" s="4">
        <f t="shared" si="117"/>
        <v>3.3333333333333335</v>
      </c>
      <c r="AQ199" s="4">
        <f t="shared" si="118"/>
        <v>3.8461538461538458</v>
      </c>
      <c r="AS199" s="4">
        <f t="shared" si="119"/>
        <v>5</v>
      </c>
      <c r="AV199" s="4" t="str">
        <f t="shared" si="99"/>
        <v/>
      </c>
      <c r="AX199" s="4" t="str">
        <f t="shared" si="100"/>
        <v/>
      </c>
      <c r="AZ199" s="4" t="str">
        <f t="shared" si="101"/>
        <v/>
      </c>
    </row>
    <row r="200" spans="1:52" x14ac:dyDescent="0.2">
      <c r="A200" s="4" t="s">
        <v>661</v>
      </c>
      <c r="B200" s="4">
        <v>680</v>
      </c>
      <c r="C200" s="4" t="str">
        <f t="shared" si="140"/>
        <v>urn:immetingen:parameter:id:680</v>
      </c>
      <c r="D200" s="4" t="str">
        <f>IFERROR(IF(VLOOKUP($C200,'C'!$A$1:$N$1998,4,FALSE)=0,IF(VLOOKUP($C200,'C'!$A$1:$N$1998,7,FALSE)=0,VLOOKUP($C200,'C'!$A$1:$N$1998,10,FALSE),VLOOKUP($C200,'C'!$A$1:$N$1998,7,FALSE)),VLOOKUP($C200,'C'!$A$1:$N$1998,4,FALSE)),"")</f>
        <v/>
      </c>
      <c r="E200" s="4" t="str">
        <f>IFERROR(VLOOKUP($C200,'C'!$A$1:$N$1998,2,FALSE),"")</f>
        <v/>
      </c>
      <c r="F200" s="4" t="str">
        <f>IFERROR(IF(VLOOKUP($C200,'C'!$A$1:$N$1998,3,FALSE)=1,"&lt;",""),"")</f>
        <v/>
      </c>
      <c r="G200" s="4" t="str">
        <f>IFERROR(VLOOKUP($C200,'C'!$A$1:$N$1998,5,FALSE),"")</f>
        <v/>
      </c>
      <c r="H200" s="4" t="str">
        <f>IFERROR(IF(VLOOKUP($C200,'C'!$A$1:$N$1998,6,FALSE)=1,"&lt;",""),"")</f>
        <v/>
      </c>
      <c r="I200" s="4" t="str">
        <f>IFERROR(VLOOKUP($C200,'C'!$A$1:$N$1998,8,FALSE),"")</f>
        <v/>
      </c>
      <c r="J200" s="4" t="str">
        <f>IFERROR(IF(VLOOKUP($C200,'C'!$A$1:$N$1998,9,FALSE)=1,"&lt;",""),"")</f>
        <v/>
      </c>
      <c r="M200" s="4" t="str">
        <f t="shared" si="110"/>
        <v/>
      </c>
      <c r="N200" s="4" t="str">
        <f t="shared" si="114"/>
        <v/>
      </c>
      <c r="O200" s="4" t="str">
        <f t="shared" si="126"/>
        <v/>
      </c>
      <c r="P200" s="4" t="str">
        <f t="shared" si="115"/>
        <v/>
      </c>
      <c r="Q200" s="4" t="str">
        <f t="shared" si="127"/>
        <v/>
      </c>
      <c r="R200" s="4" t="str">
        <f t="shared" si="116"/>
        <v/>
      </c>
      <c r="V200" s="4">
        <f>IFERROR(IF(VLOOKUP(B200,E!$B$1:$AK$300,4,FALSE)=0,1000000,VLOOKUP(B200,E!$B$1:$AK$300,4,FALSE)),1000000)</f>
        <v>1000000</v>
      </c>
      <c r="Z200" s="4" t="str">
        <f t="shared" si="144"/>
        <v/>
      </c>
      <c r="AC200" s="4" t="str">
        <f t="shared" si="145"/>
        <v/>
      </c>
      <c r="AF200" s="4" t="str">
        <f t="shared" si="146"/>
        <v/>
      </c>
      <c r="AI200" s="68">
        <v>0</v>
      </c>
      <c r="AJ200" s="68">
        <v>0</v>
      </c>
      <c r="AK200" s="68">
        <v>1</v>
      </c>
      <c r="AO200" s="4">
        <f t="shared" si="117"/>
        <v>3.3333333333333335</v>
      </c>
      <c r="AQ200" s="4">
        <f t="shared" si="118"/>
        <v>3.8461538461538458</v>
      </c>
      <c r="AS200" s="4">
        <f t="shared" si="119"/>
        <v>5</v>
      </c>
      <c r="AV200" s="4" t="str">
        <f t="shared" si="99"/>
        <v/>
      </c>
      <c r="AX200" s="4" t="str">
        <f t="shared" si="100"/>
        <v/>
      </c>
      <c r="AZ200" s="4" t="str">
        <f t="shared" si="101"/>
        <v/>
      </c>
    </row>
    <row r="201" spans="1:52" x14ac:dyDescent="0.2">
      <c r="A201" s="4" t="s">
        <v>662</v>
      </c>
      <c r="B201" s="4">
        <v>719</v>
      </c>
      <c r="C201" s="4" t="str">
        <f t="shared" si="140"/>
        <v>urn:immetingen:parameter:id:719</v>
      </c>
      <c r="D201" s="4" t="str">
        <f>IFERROR(IF(VLOOKUP($C201,'C'!$A$1:$N$1998,4,FALSE)=0,IF(VLOOKUP($C201,'C'!$A$1:$N$1998,7,FALSE)=0,VLOOKUP($C201,'C'!$A$1:$N$1998,10,FALSE),VLOOKUP($C201,'C'!$A$1:$N$1998,7,FALSE)),VLOOKUP($C201,'C'!$A$1:$N$1998,4,FALSE)),"")</f>
        <v/>
      </c>
      <c r="E201" s="4" t="str">
        <f>IFERROR(VLOOKUP($C201,'C'!$A$1:$N$1998,2,FALSE),"")</f>
        <v/>
      </c>
      <c r="F201" s="4" t="str">
        <f>IFERROR(IF(VLOOKUP($C201,'C'!$A$1:$N$1998,3,FALSE)=1,"&lt;",""),"")</f>
        <v/>
      </c>
      <c r="G201" s="4" t="str">
        <f>IFERROR(VLOOKUP($C201,'C'!$A$1:$N$1998,5,FALSE),"")</f>
        <v/>
      </c>
      <c r="H201" s="4" t="str">
        <f>IFERROR(IF(VLOOKUP($C201,'C'!$A$1:$N$1998,6,FALSE)=1,"&lt;",""),"")</f>
        <v/>
      </c>
      <c r="I201" s="4" t="str">
        <f>IFERROR(VLOOKUP($C201,'C'!$A$1:$N$1998,8,FALSE),"")</f>
        <v/>
      </c>
      <c r="J201" s="4" t="str">
        <f>IFERROR(IF(VLOOKUP($C201,'C'!$A$1:$N$1998,9,FALSE)=1,"&lt;",""),"")</f>
        <v/>
      </c>
      <c r="M201" s="4" t="str">
        <f t="shared" si="110"/>
        <v/>
      </c>
      <c r="N201" s="4" t="str">
        <f t="shared" si="114"/>
        <v/>
      </c>
      <c r="O201" s="4" t="str">
        <f t="shared" si="126"/>
        <v/>
      </c>
      <c r="P201" s="4" t="str">
        <f t="shared" si="115"/>
        <v/>
      </c>
      <c r="Q201" s="4" t="str">
        <f t="shared" si="127"/>
        <v/>
      </c>
      <c r="R201" s="4" t="str">
        <f t="shared" si="116"/>
        <v/>
      </c>
      <c r="V201" s="4">
        <f>IFERROR(IF(VLOOKUP(B201,E!$B$1:$AK$300,4,FALSE)=0,1000000,VLOOKUP(B201,E!$B$1:$AK$300,4,FALSE)),1000000)</f>
        <v>1000000</v>
      </c>
      <c r="Z201" s="4" t="str">
        <f t="shared" si="144"/>
        <v/>
      </c>
      <c r="AC201" s="4" t="str">
        <f t="shared" si="145"/>
        <v/>
      </c>
      <c r="AF201" s="4" t="str">
        <f t="shared" si="146"/>
        <v/>
      </c>
      <c r="AI201" s="68">
        <v>0</v>
      </c>
      <c r="AJ201" s="68">
        <v>0</v>
      </c>
      <c r="AK201" s="68">
        <v>1</v>
      </c>
      <c r="AO201" s="4">
        <f t="shared" si="117"/>
        <v>3.3333333333333335</v>
      </c>
      <c r="AQ201" s="4">
        <f t="shared" si="118"/>
        <v>3.8461538461538458</v>
      </c>
      <c r="AS201" s="4">
        <f t="shared" si="119"/>
        <v>5</v>
      </c>
      <c r="AV201" s="4" t="str">
        <f t="shared" si="99"/>
        <v/>
      </c>
      <c r="AX201" s="4" t="str">
        <f t="shared" si="100"/>
        <v/>
      </c>
      <c r="AZ201" s="4" t="str">
        <f t="shared" si="101"/>
        <v/>
      </c>
    </row>
    <row r="202" spans="1:52" x14ac:dyDescent="0.2">
      <c r="A202" s="4" t="s">
        <v>663</v>
      </c>
      <c r="B202" s="4">
        <v>741</v>
      </c>
      <c r="C202" s="4" t="str">
        <f t="shared" si="140"/>
        <v>urn:immetingen:parameter:id:741</v>
      </c>
      <c r="D202" s="4" t="str">
        <f>IFERROR(IF(VLOOKUP($C202,'C'!$A$1:$N$1998,4,FALSE)=0,IF(VLOOKUP($C202,'C'!$A$1:$N$1998,7,FALSE)=0,VLOOKUP($C202,'C'!$A$1:$N$1998,10,FALSE),VLOOKUP($C202,'C'!$A$1:$N$1998,7,FALSE)),VLOOKUP($C202,'C'!$A$1:$N$1998,4,FALSE)),"")</f>
        <v/>
      </c>
      <c r="E202" s="4" t="str">
        <f>IFERROR(VLOOKUP($C202,'C'!$A$1:$N$1998,2,FALSE),"")</f>
        <v/>
      </c>
      <c r="F202" s="4" t="str">
        <f>IFERROR(IF(VLOOKUP($C202,'C'!$A$1:$N$1998,3,FALSE)=1,"&lt;",""),"")</f>
        <v/>
      </c>
      <c r="G202" s="4" t="str">
        <f>IFERROR(VLOOKUP($C202,'C'!$A$1:$N$1998,5,FALSE),"")</f>
        <v/>
      </c>
      <c r="H202" s="4" t="str">
        <f>IFERROR(IF(VLOOKUP($C202,'C'!$A$1:$N$1998,6,FALSE)=1,"&lt;",""),"")</f>
        <v/>
      </c>
      <c r="I202" s="4" t="str">
        <f>IFERROR(VLOOKUP($C202,'C'!$A$1:$N$1998,8,FALSE),"")</f>
        <v/>
      </c>
      <c r="J202" s="4" t="str">
        <f>IFERROR(IF(VLOOKUP($C202,'C'!$A$1:$N$1998,9,FALSE)=1,"&lt;",""),"")</f>
        <v/>
      </c>
      <c r="M202" s="4" t="str">
        <f t="shared" si="110"/>
        <v/>
      </c>
      <c r="N202" s="4" t="str">
        <f t="shared" si="114"/>
        <v/>
      </c>
      <c r="O202" s="4" t="str">
        <f t="shared" si="126"/>
        <v/>
      </c>
      <c r="P202" s="4" t="str">
        <f t="shared" si="115"/>
        <v/>
      </c>
      <c r="Q202" s="4" t="str">
        <f t="shared" si="127"/>
        <v/>
      </c>
      <c r="R202" s="4" t="str">
        <f t="shared" si="116"/>
        <v/>
      </c>
      <c r="V202" s="4">
        <f>IFERROR(IF(VLOOKUP(B202,E!$B$1:$AK$300,4,FALSE)=0,1000000,VLOOKUP(B202,E!$B$1:$AK$300,4,FALSE)),1000000)</f>
        <v>1000000</v>
      </c>
      <c r="Z202" s="4" t="str">
        <f t="shared" si="144"/>
        <v/>
      </c>
      <c r="AC202" s="4" t="str">
        <f t="shared" si="145"/>
        <v/>
      </c>
      <c r="AF202" s="4" t="str">
        <f t="shared" si="146"/>
        <v/>
      </c>
      <c r="AI202" s="68">
        <v>0</v>
      </c>
      <c r="AJ202" s="68">
        <v>0</v>
      </c>
      <c r="AK202" s="68">
        <v>1</v>
      </c>
      <c r="AO202" s="4">
        <f t="shared" si="117"/>
        <v>3.3333333333333335</v>
      </c>
      <c r="AQ202" s="4">
        <f t="shared" si="118"/>
        <v>3.8461538461538458</v>
      </c>
      <c r="AS202" s="4">
        <f t="shared" si="119"/>
        <v>5</v>
      </c>
      <c r="AV202" s="4" t="str">
        <f t="shared" si="99"/>
        <v/>
      </c>
      <c r="AX202" s="4" t="str">
        <f t="shared" si="100"/>
        <v/>
      </c>
      <c r="AZ202" s="4" t="str">
        <f t="shared" si="101"/>
        <v/>
      </c>
    </row>
    <row r="203" spans="1:52" x14ac:dyDescent="0.2">
      <c r="A203" s="4" t="s">
        <v>664</v>
      </c>
      <c r="B203" s="4">
        <v>750</v>
      </c>
      <c r="C203" s="4" t="str">
        <f t="shared" si="140"/>
        <v>urn:immetingen:parameter:id:750</v>
      </c>
      <c r="D203" s="4" t="str">
        <f>IFERROR(IF(VLOOKUP($C203,'C'!$A$1:$N$1998,4,FALSE)=0,IF(VLOOKUP($C203,'C'!$A$1:$N$1998,7,FALSE)=0,VLOOKUP($C203,'C'!$A$1:$N$1998,10,FALSE),VLOOKUP($C203,'C'!$A$1:$N$1998,7,FALSE)),VLOOKUP($C203,'C'!$A$1:$N$1998,4,FALSE)),"")</f>
        <v/>
      </c>
      <c r="E203" s="4" t="str">
        <f>IFERROR(VLOOKUP($C203,'C'!$A$1:$N$1998,2,FALSE),"")</f>
        <v/>
      </c>
      <c r="F203" s="4" t="str">
        <f>IFERROR(IF(VLOOKUP($C203,'C'!$A$1:$N$1998,3,FALSE)=1,"&lt;",""),"")</f>
        <v/>
      </c>
      <c r="G203" s="4" t="str">
        <f>IFERROR(VLOOKUP($C203,'C'!$A$1:$N$1998,5,FALSE),"")</f>
        <v/>
      </c>
      <c r="H203" s="4" t="str">
        <f>IFERROR(IF(VLOOKUP($C203,'C'!$A$1:$N$1998,6,FALSE)=1,"&lt;",""),"")</f>
        <v/>
      </c>
      <c r="I203" s="4" t="str">
        <f>IFERROR(VLOOKUP($C203,'C'!$A$1:$N$1998,8,FALSE),"")</f>
        <v/>
      </c>
      <c r="J203" s="4" t="str">
        <f>IFERROR(IF(VLOOKUP($C203,'C'!$A$1:$N$1998,9,FALSE)=1,"&lt;",""),"")</f>
        <v/>
      </c>
      <c r="M203" s="4" t="str">
        <f t="shared" si="110"/>
        <v/>
      </c>
      <c r="N203" s="4" t="str">
        <f t="shared" si="114"/>
        <v/>
      </c>
      <c r="O203" s="4" t="str">
        <f t="shared" si="126"/>
        <v/>
      </c>
      <c r="P203" s="4" t="str">
        <f t="shared" si="115"/>
        <v/>
      </c>
      <c r="Q203" s="4" t="str">
        <f t="shared" si="127"/>
        <v/>
      </c>
      <c r="R203" s="4" t="str">
        <f t="shared" si="116"/>
        <v/>
      </c>
      <c r="V203" s="4">
        <f>IFERROR(IF(VLOOKUP(B203,E!$B$1:$AK$300,4,FALSE)=0,1000000,VLOOKUP(B203,E!$B$1:$AK$300,4,FALSE)),1000000)</f>
        <v>1000000</v>
      </c>
      <c r="Z203" s="4" t="str">
        <f t="shared" si="144"/>
        <v/>
      </c>
      <c r="AC203" s="4" t="str">
        <f t="shared" si="145"/>
        <v/>
      </c>
      <c r="AF203" s="4" t="str">
        <f t="shared" si="146"/>
        <v/>
      </c>
      <c r="AI203" s="68">
        <v>0</v>
      </c>
      <c r="AJ203" s="68">
        <v>0</v>
      </c>
      <c r="AK203" s="68">
        <v>1</v>
      </c>
      <c r="AO203" s="4">
        <f t="shared" si="117"/>
        <v>3.3333333333333335</v>
      </c>
      <c r="AQ203" s="4">
        <f t="shared" si="118"/>
        <v>3.8461538461538458</v>
      </c>
      <c r="AS203" s="4">
        <f t="shared" si="119"/>
        <v>5</v>
      </c>
      <c r="AV203" s="4" t="str">
        <f t="shared" si="99"/>
        <v/>
      </c>
      <c r="AX203" s="4" t="str">
        <f t="shared" si="100"/>
        <v/>
      </c>
      <c r="AZ203" s="4" t="str">
        <f t="shared" si="101"/>
        <v/>
      </c>
    </row>
    <row r="204" spans="1:52" x14ac:dyDescent="0.2">
      <c r="A204" s="4" t="s">
        <v>665</v>
      </c>
      <c r="B204" s="4">
        <v>760</v>
      </c>
      <c r="C204" s="4" t="str">
        <f t="shared" si="140"/>
        <v>urn:immetingen:parameter:id:760</v>
      </c>
      <c r="D204" s="4" t="str">
        <f>IFERROR(IF(VLOOKUP($C204,'C'!$A$1:$N$1998,4,FALSE)=0,IF(VLOOKUP($C204,'C'!$A$1:$N$1998,7,FALSE)=0,VLOOKUP($C204,'C'!$A$1:$N$1998,10,FALSE),VLOOKUP($C204,'C'!$A$1:$N$1998,7,FALSE)),VLOOKUP($C204,'C'!$A$1:$N$1998,4,FALSE)),"")</f>
        <v/>
      </c>
      <c r="E204" s="4" t="str">
        <f>IFERROR(VLOOKUP($C204,'C'!$A$1:$N$1998,2,FALSE),"")</f>
        <v/>
      </c>
      <c r="F204" s="4" t="str">
        <f>IFERROR(IF(VLOOKUP($C204,'C'!$A$1:$N$1998,3,FALSE)=1,"&lt;",""),"")</f>
        <v/>
      </c>
      <c r="G204" s="4" t="str">
        <f>IFERROR(VLOOKUP($C204,'C'!$A$1:$N$1998,5,FALSE),"")</f>
        <v/>
      </c>
      <c r="H204" s="4" t="str">
        <f>IFERROR(IF(VLOOKUP($C204,'C'!$A$1:$N$1998,6,FALSE)=1,"&lt;",""),"")</f>
        <v/>
      </c>
      <c r="I204" s="4" t="str">
        <f>IFERROR(VLOOKUP($C204,'C'!$A$1:$N$1998,8,FALSE),"")</f>
        <v/>
      </c>
      <c r="J204" s="4" t="str">
        <f>IFERROR(IF(VLOOKUP($C204,'C'!$A$1:$N$1998,9,FALSE)=1,"&lt;",""),"")</f>
        <v/>
      </c>
      <c r="M204" s="4" t="str">
        <f t="shared" si="110"/>
        <v/>
      </c>
      <c r="N204" s="4" t="str">
        <f t="shared" si="114"/>
        <v/>
      </c>
      <c r="O204" s="4" t="str">
        <f t="shared" si="126"/>
        <v/>
      </c>
      <c r="P204" s="4" t="str">
        <f t="shared" si="115"/>
        <v/>
      </c>
      <c r="Q204" s="4" t="str">
        <f t="shared" si="127"/>
        <v/>
      </c>
      <c r="R204" s="4" t="str">
        <f t="shared" si="116"/>
        <v/>
      </c>
      <c r="V204" s="4">
        <f>IFERROR(IF(VLOOKUP(B204,E!$B$1:$AK$300,4,FALSE)=0,1000000,VLOOKUP(B204,E!$B$1:$AK$300,4,FALSE)),1000000)</f>
        <v>1000000</v>
      </c>
      <c r="Z204" s="4" t="str">
        <f t="shared" si="144"/>
        <v/>
      </c>
      <c r="AC204" s="4" t="str">
        <f t="shared" si="145"/>
        <v/>
      </c>
      <c r="AF204" s="4" t="str">
        <f t="shared" si="146"/>
        <v/>
      </c>
      <c r="AI204" s="68">
        <v>0</v>
      </c>
      <c r="AJ204" s="68">
        <v>0</v>
      </c>
      <c r="AK204" s="68">
        <v>1</v>
      </c>
      <c r="AO204" s="4">
        <f t="shared" si="117"/>
        <v>3.3333333333333335</v>
      </c>
      <c r="AQ204" s="4">
        <f t="shared" si="118"/>
        <v>3.8461538461538458</v>
      </c>
      <c r="AS204" s="4">
        <f t="shared" si="119"/>
        <v>5</v>
      </c>
      <c r="AV204" s="4" t="str">
        <f t="shared" si="99"/>
        <v/>
      </c>
      <c r="AX204" s="4" t="str">
        <f t="shared" si="100"/>
        <v/>
      </c>
      <c r="AZ204" s="4" t="str">
        <f t="shared" si="101"/>
        <v/>
      </c>
    </row>
    <row r="205" spans="1:52" x14ac:dyDescent="0.2">
      <c r="A205" s="4" t="s">
        <v>666</v>
      </c>
      <c r="B205" s="4">
        <v>787</v>
      </c>
      <c r="C205" s="4" t="str">
        <f t="shared" si="140"/>
        <v>urn:immetingen:parameter:id:787</v>
      </c>
      <c r="D205" s="4" t="str">
        <f>IFERROR(IF(VLOOKUP($C205,'C'!$A$1:$N$1998,4,FALSE)=0,IF(VLOOKUP($C205,'C'!$A$1:$N$1998,7,FALSE)=0,VLOOKUP($C205,'C'!$A$1:$N$1998,10,FALSE),VLOOKUP($C205,'C'!$A$1:$N$1998,7,FALSE)),VLOOKUP($C205,'C'!$A$1:$N$1998,4,FALSE)),"")</f>
        <v/>
      </c>
      <c r="E205" s="4" t="str">
        <f>IFERROR(VLOOKUP($C205,'C'!$A$1:$N$1998,2,FALSE),"")</f>
        <v/>
      </c>
      <c r="F205" s="4" t="str">
        <f>IFERROR(IF(VLOOKUP($C205,'C'!$A$1:$N$1998,3,FALSE)=1,"&lt;",""),"")</f>
        <v/>
      </c>
      <c r="G205" s="4" t="str">
        <f>IFERROR(VLOOKUP($C205,'C'!$A$1:$N$1998,5,FALSE),"")</f>
        <v/>
      </c>
      <c r="H205" s="4" t="str">
        <f>IFERROR(IF(VLOOKUP($C205,'C'!$A$1:$N$1998,6,FALSE)=1,"&lt;",""),"")</f>
        <v/>
      </c>
      <c r="I205" s="4" t="str">
        <f>IFERROR(VLOOKUP($C205,'C'!$A$1:$N$1998,8,FALSE),"")</f>
        <v/>
      </c>
      <c r="J205" s="4" t="str">
        <f>IFERROR(IF(VLOOKUP($C205,'C'!$A$1:$N$1998,9,FALSE)=1,"&lt;",""),"")</f>
        <v/>
      </c>
      <c r="M205" s="4" t="str">
        <f t="shared" si="110"/>
        <v/>
      </c>
      <c r="N205" s="4" t="str">
        <f t="shared" si="114"/>
        <v/>
      </c>
      <c r="O205" s="4" t="str">
        <f t="shared" si="126"/>
        <v/>
      </c>
      <c r="P205" s="4" t="str">
        <f t="shared" si="115"/>
        <v/>
      </c>
      <c r="Q205" s="4" t="str">
        <f t="shared" si="127"/>
        <v/>
      </c>
      <c r="R205" s="4" t="str">
        <f t="shared" si="116"/>
        <v/>
      </c>
      <c r="V205" s="4">
        <f>IFERROR(IF(VLOOKUP(B205,E!$B$1:$AK$300,4,FALSE)=0,1000000,VLOOKUP(B205,E!$B$1:$AK$300,4,FALSE)),1000000)</f>
        <v>1000000</v>
      </c>
      <c r="Z205" s="4" t="str">
        <f t="shared" si="144"/>
        <v/>
      </c>
      <c r="AC205" s="4" t="str">
        <f t="shared" si="145"/>
        <v/>
      </c>
      <c r="AF205" s="4" t="str">
        <f t="shared" si="146"/>
        <v/>
      </c>
      <c r="AI205" s="68">
        <v>0</v>
      </c>
      <c r="AJ205" s="68">
        <v>0</v>
      </c>
      <c r="AK205" s="68">
        <v>1</v>
      </c>
      <c r="AO205" s="4">
        <f t="shared" si="117"/>
        <v>3.3333333333333335</v>
      </c>
      <c r="AQ205" s="4">
        <f t="shared" si="118"/>
        <v>3.8461538461538458</v>
      </c>
      <c r="AS205" s="4">
        <f t="shared" si="119"/>
        <v>5</v>
      </c>
      <c r="AV205" s="4" t="str">
        <f t="shared" ref="AV205:AV268" si="147">IFERROR(IF(F205="&lt;",0.7*M205*AO205,M205*AO205),"")</f>
        <v/>
      </c>
      <c r="AX205" s="4" t="str">
        <f t="shared" ref="AX205:AX268" si="148">IFERROR(IF(H205="&lt;",0.7*O205*AQ205,O205*AQ205),"")</f>
        <v/>
      </c>
      <c r="AZ205" s="4" t="str">
        <f t="shared" ref="AZ205:AZ268" si="149">IFERROR(IF(J205="&lt;",0.7*Q205*AS205,Q205*AS205),"")</f>
        <v/>
      </c>
    </row>
    <row r="206" spans="1:52" x14ac:dyDescent="0.2">
      <c r="A206" s="4" t="s">
        <v>667</v>
      </c>
      <c r="B206" s="4">
        <v>1127</v>
      </c>
      <c r="C206" s="4" t="str">
        <f t="shared" si="140"/>
        <v>urn:immetingen:parameter:id:1127</v>
      </c>
      <c r="D206" s="4" t="str">
        <f>IFERROR(IF(VLOOKUP($C206,'C'!$A$1:$N$1998,4,FALSE)=0,IF(VLOOKUP($C206,'C'!$A$1:$N$1998,7,FALSE)=0,VLOOKUP($C206,'C'!$A$1:$N$1998,10,FALSE),VLOOKUP($C206,'C'!$A$1:$N$1998,7,FALSE)),VLOOKUP($C206,'C'!$A$1:$N$1998,4,FALSE)),"")</f>
        <v/>
      </c>
      <c r="E206" s="4" t="str">
        <f>IFERROR(VLOOKUP($C206,'C'!$A$1:$N$1998,2,FALSE),"")</f>
        <v/>
      </c>
      <c r="F206" s="4" t="str">
        <f>IFERROR(IF(VLOOKUP($C206,'C'!$A$1:$N$1998,3,FALSE)=1,"&lt;",""),"")</f>
        <v/>
      </c>
      <c r="G206" s="4" t="str">
        <f>IFERROR(VLOOKUP($C206,'C'!$A$1:$N$1998,5,FALSE),"")</f>
        <v/>
      </c>
      <c r="H206" s="4" t="str">
        <f>IFERROR(IF(VLOOKUP($C206,'C'!$A$1:$N$1998,6,FALSE)=1,"&lt;",""),"")</f>
        <v/>
      </c>
      <c r="I206" s="4" t="str">
        <f>IFERROR(VLOOKUP($C206,'C'!$A$1:$N$1998,8,FALSE),"")</f>
        <v/>
      </c>
      <c r="J206" s="4" t="str">
        <f>IFERROR(IF(VLOOKUP($C206,'C'!$A$1:$N$1998,9,FALSE)=1,"&lt;",""),"")</f>
        <v/>
      </c>
      <c r="M206" s="4" t="str">
        <f t="shared" si="110"/>
        <v/>
      </c>
      <c r="N206" s="4" t="str">
        <f t="shared" si="114"/>
        <v/>
      </c>
      <c r="O206" s="4" t="str">
        <f t="shared" si="126"/>
        <v/>
      </c>
      <c r="P206" s="4" t="str">
        <f t="shared" si="115"/>
        <v/>
      </c>
      <c r="Q206" s="4" t="str">
        <f t="shared" si="127"/>
        <v/>
      </c>
      <c r="R206" s="4" t="str">
        <f t="shared" si="116"/>
        <v/>
      </c>
      <c r="V206" s="4">
        <f>IFERROR(IF(VLOOKUP(B206,E!$B$1:$AK$300,4,FALSE)=0,1000000,VLOOKUP(B206,E!$B$1:$AK$300,4,FALSE)),1000000)</f>
        <v>1000000</v>
      </c>
      <c r="Z206" s="4" t="str">
        <f t="shared" si="144"/>
        <v/>
      </c>
      <c r="AC206" s="4" t="str">
        <f t="shared" si="145"/>
        <v/>
      </c>
      <c r="AF206" s="4" t="str">
        <f t="shared" si="146"/>
        <v/>
      </c>
      <c r="AI206" s="68">
        <v>0</v>
      </c>
      <c r="AJ206" s="68">
        <v>0</v>
      </c>
      <c r="AK206" s="68">
        <v>1</v>
      </c>
      <c r="AO206" s="4">
        <f t="shared" si="117"/>
        <v>3.3333333333333335</v>
      </c>
      <c r="AQ206" s="4">
        <f t="shared" si="118"/>
        <v>3.8461538461538458</v>
      </c>
      <c r="AS206" s="4">
        <f t="shared" si="119"/>
        <v>5</v>
      </c>
      <c r="AV206" s="4" t="str">
        <f t="shared" si="147"/>
        <v/>
      </c>
      <c r="AX206" s="4" t="str">
        <f t="shared" si="148"/>
        <v/>
      </c>
      <c r="AZ206" s="4" t="str">
        <f t="shared" si="149"/>
        <v/>
      </c>
    </row>
    <row r="207" spans="1:52" x14ac:dyDescent="0.2">
      <c r="A207" s="4" t="s">
        <v>668</v>
      </c>
      <c r="B207" s="4">
        <v>1189</v>
      </c>
      <c r="C207" s="4" t="str">
        <f t="shared" si="140"/>
        <v>urn:immetingen:parameter:id:1189</v>
      </c>
      <c r="D207" s="4" t="str">
        <f>IFERROR(IF(VLOOKUP($C207,'C'!$A$1:$N$1998,4,FALSE)=0,IF(VLOOKUP($C207,'C'!$A$1:$N$1998,7,FALSE)=0,VLOOKUP($C207,'C'!$A$1:$N$1998,10,FALSE),VLOOKUP($C207,'C'!$A$1:$N$1998,7,FALSE)),VLOOKUP($C207,'C'!$A$1:$N$1998,4,FALSE)),"")</f>
        <v/>
      </c>
      <c r="E207" s="4" t="str">
        <f>IFERROR(VLOOKUP($C207,'C'!$A$1:$N$1998,2,FALSE),"")</f>
        <v/>
      </c>
      <c r="F207" s="4" t="str">
        <f>IFERROR(IF(VLOOKUP($C207,'C'!$A$1:$N$1998,3,FALSE)=1,"&lt;",""),"")</f>
        <v/>
      </c>
      <c r="G207" s="4" t="str">
        <f>IFERROR(VLOOKUP($C207,'C'!$A$1:$N$1998,5,FALSE),"")</f>
        <v/>
      </c>
      <c r="H207" s="4" t="str">
        <f>IFERROR(IF(VLOOKUP($C207,'C'!$A$1:$N$1998,6,FALSE)=1,"&lt;",""),"")</f>
        <v/>
      </c>
      <c r="I207" s="4" t="str">
        <f>IFERROR(VLOOKUP($C207,'C'!$A$1:$N$1998,8,FALSE),"")</f>
        <v/>
      </c>
      <c r="J207" s="4" t="str">
        <f>IFERROR(IF(VLOOKUP($C207,'C'!$A$1:$N$1998,9,FALSE)=1,"&lt;",""),"")</f>
        <v/>
      </c>
      <c r="M207" s="4" t="str">
        <f t="shared" si="110"/>
        <v/>
      </c>
      <c r="N207" s="4" t="str">
        <f t="shared" si="114"/>
        <v/>
      </c>
      <c r="O207" s="4" t="str">
        <f t="shared" si="126"/>
        <v/>
      </c>
      <c r="P207" s="4" t="str">
        <f t="shared" si="115"/>
        <v/>
      </c>
      <c r="Q207" s="4" t="str">
        <f t="shared" si="127"/>
        <v/>
      </c>
      <c r="R207" s="4" t="str">
        <f t="shared" si="116"/>
        <v/>
      </c>
      <c r="V207" s="4">
        <f>IFERROR(IF(VLOOKUP(B207,E!$B$1:$AK$300,4,FALSE)=0,1000000,VLOOKUP(B207,E!$B$1:$AK$300,4,FALSE)),1000000)</f>
        <v>1000000</v>
      </c>
      <c r="Z207" s="4" t="str">
        <f t="shared" si="144"/>
        <v/>
      </c>
      <c r="AC207" s="4" t="str">
        <f t="shared" si="145"/>
        <v/>
      </c>
      <c r="AF207" s="4" t="str">
        <f t="shared" si="146"/>
        <v/>
      </c>
      <c r="AI207" s="68">
        <v>0</v>
      </c>
      <c r="AJ207" s="68">
        <v>0</v>
      </c>
      <c r="AK207" s="68">
        <v>1</v>
      </c>
      <c r="AO207" s="4">
        <f t="shared" si="117"/>
        <v>3.3333333333333335</v>
      </c>
      <c r="AQ207" s="4">
        <f t="shared" si="118"/>
        <v>3.8461538461538458</v>
      </c>
      <c r="AS207" s="4">
        <f t="shared" si="119"/>
        <v>5</v>
      </c>
      <c r="AV207" s="4" t="str">
        <f t="shared" si="147"/>
        <v/>
      </c>
      <c r="AX207" s="4" t="str">
        <f t="shared" si="148"/>
        <v/>
      </c>
      <c r="AZ207" s="4" t="str">
        <f t="shared" si="149"/>
        <v/>
      </c>
    </row>
    <row r="208" spans="1:52" x14ac:dyDescent="0.2">
      <c r="A208" s="4" t="s">
        <v>669</v>
      </c>
      <c r="B208" s="4">
        <v>738</v>
      </c>
      <c r="C208" s="4" t="str">
        <f t="shared" si="140"/>
        <v>urn:immetingen:parameter:id:738</v>
      </c>
      <c r="D208" s="4" t="str">
        <f>IFERROR(IF(VLOOKUP($C208,'C'!$A$1:$N$1998,4,FALSE)=0,IF(VLOOKUP($C208,'C'!$A$1:$N$1998,7,FALSE)=0,VLOOKUP($C208,'C'!$A$1:$N$1998,10,FALSE),VLOOKUP($C208,'C'!$A$1:$N$1998,7,FALSE)),VLOOKUP($C208,'C'!$A$1:$N$1998,4,FALSE)),"")</f>
        <v/>
      </c>
      <c r="E208" s="4" t="str">
        <f>IFERROR(VLOOKUP($C208,'C'!$A$1:$N$1998,2,FALSE),"")</f>
        <v/>
      </c>
      <c r="F208" s="4" t="str">
        <f>IFERROR(IF(VLOOKUP($C208,'C'!$A$1:$N$1998,3,FALSE)=1,"&lt;",""),"")</f>
        <v/>
      </c>
      <c r="G208" s="4" t="str">
        <f>IFERROR(VLOOKUP($C208,'C'!$A$1:$N$1998,5,FALSE),"")</f>
        <v/>
      </c>
      <c r="H208" s="4" t="str">
        <f>IFERROR(IF(VLOOKUP($C208,'C'!$A$1:$N$1998,6,FALSE)=1,"&lt;",""),"")</f>
        <v/>
      </c>
      <c r="I208" s="4" t="str">
        <f>IFERROR(VLOOKUP($C208,'C'!$A$1:$N$1998,8,FALSE),"")</f>
        <v/>
      </c>
      <c r="J208" s="4" t="str">
        <f>IFERROR(IF(VLOOKUP($C208,'C'!$A$1:$N$1998,9,FALSE)=1,"&lt;",""),"")</f>
        <v/>
      </c>
      <c r="M208" s="4" t="str">
        <f t="shared" si="110"/>
        <v/>
      </c>
      <c r="N208" s="4" t="str">
        <f t="shared" si="114"/>
        <v/>
      </c>
      <c r="O208" s="4" t="str">
        <f t="shared" si="126"/>
        <v/>
      </c>
      <c r="P208" s="4" t="str">
        <f t="shared" si="115"/>
        <v/>
      </c>
      <c r="Q208" s="4" t="str">
        <f t="shared" si="127"/>
        <v/>
      </c>
      <c r="R208" s="4" t="str">
        <f t="shared" si="116"/>
        <v/>
      </c>
      <c r="V208" s="4">
        <f>IFERROR(IF(VLOOKUP(B208,E!$B$1:$AK$300,4,FALSE)=0,1000000,VLOOKUP(B208,E!$B$1:$AK$300,4,FALSE)),1000000)</f>
        <v>1000000</v>
      </c>
      <c r="Z208" s="4" t="str">
        <f t="shared" si="144"/>
        <v/>
      </c>
      <c r="AC208" s="4" t="str">
        <f t="shared" si="145"/>
        <v/>
      </c>
      <c r="AF208" s="4" t="str">
        <f t="shared" si="146"/>
        <v/>
      </c>
      <c r="AI208" s="68">
        <v>0</v>
      </c>
      <c r="AJ208" s="68">
        <v>0</v>
      </c>
      <c r="AK208" s="68">
        <v>1</v>
      </c>
      <c r="AO208" s="4">
        <f t="shared" si="117"/>
        <v>3.3333333333333335</v>
      </c>
      <c r="AQ208" s="4">
        <f t="shared" si="118"/>
        <v>3.8461538461538458</v>
      </c>
      <c r="AS208" s="4">
        <f t="shared" si="119"/>
        <v>5</v>
      </c>
      <c r="AV208" s="4" t="str">
        <f t="shared" si="147"/>
        <v/>
      </c>
      <c r="AX208" s="4" t="str">
        <f t="shared" si="148"/>
        <v/>
      </c>
      <c r="AZ208" s="4" t="str">
        <f t="shared" si="149"/>
        <v/>
      </c>
    </row>
    <row r="209" spans="1:52" x14ac:dyDescent="0.2">
      <c r="A209" s="4" t="s">
        <v>670</v>
      </c>
      <c r="B209" s="4">
        <v>1179</v>
      </c>
      <c r="C209" s="4" t="str">
        <f t="shared" si="140"/>
        <v>urn:immetingen:parameter:id:1179</v>
      </c>
      <c r="D209" s="4" t="str">
        <f>IFERROR(IF(VLOOKUP($C209,'C'!$A$1:$N$1998,4,FALSE)=0,IF(VLOOKUP($C209,'C'!$A$1:$N$1998,7,FALSE)=0,VLOOKUP($C209,'C'!$A$1:$N$1998,10,FALSE),VLOOKUP($C209,'C'!$A$1:$N$1998,7,FALSE)),VLOOKUP($C209,'C'!$A$1:$N$1998,4,FALSE)),"")</f>
        <v/>
      </c>
      <c r="E209" s="4" t="str">
        <f>IFERROR(VLOOKUP($C209,'C'!$A$1:$N$1998,2,FALSE),"")</f>
        <v/>
      </c>
      <c r="F209" s="4" t="str">
        <f>IFERROR(IF(VLOOKUP($C209,'C'!$A$1:$N$1998,3,FALSE)=1,"&lt;",""),"")</f>
        <v/>
      </c>
      <c r="G209" s="4" t="str">
        <f>IFERROR(VLOOKUP($C209,'C'!$A$1:$N$1998,5,FALSE),"")</f>
        <v/>
      </c>
      <c r="H209" s="4" t="str">
        <f>IFERROR(IF(VLOOKUP($C209,'C'!$A$1:$N$1998,6,FALSE)=1,"&lt;",""),"")</f>
        <v/>
      </c>
      <c r="I209" s="4" t="str">
        <f>IFERROR(VLOOKUP($C209,'C'!$A$1:$N$1998,8,FALSE),"")</f>
        <v/>
      </c>
      <c r="J209" s="4" t="str">
        <f>IFERROR(IF(VLOOKUP($C209,'C'!$A$1:$N$1998,9,FALSE)=1,"&lt;",""),"")</f>
        <v/>
      </c>
      <c r="M209" s="4" t="str">
        <f t="shared" si="110"/>
        <v/>
      </c>
      <c r="N209" s="4" t="str">
        <f t="shared" si="114"/>
        <v/>
      </c>
      <c r="O209" s="4" t="str">
        <f t="shared" si="126"/>
        <v/>
      </c>
      <c r="P209" s="4" t="str">
        <f t="shared" si="115"/>
        <v/>
      </c>
      <c r="Q209" s="4" t="str">
        <f t="shared" si="127"/>
        <v/>
      </c>
      <c r="R209" s="4" t="str">
        <f t="shared" si="116"/>
        <v/>
      </c>
      <c r="V209" s="4">
        <f>IFERROR(IF(VLOOKUP(B209,E!$B$1:$AK$300,4,FALSE)=0,1000000,VLOOKUP(B209,E!$B$1:$AK$300,4,FALSE)),1000000)</f>
        <v>1000000</v>
      </c>
      <c r="Z209" s="4" t="str">
        <f t="shared" si="144"/>
        <v/>
      </c>
      <c r="AC209" s="4" t="str">
        <f t="shared" si="145"/>
        <v/>
      </c>
      <c r="AF209" s="4" t="str">
        <f t="shared" si="146"/>
        <v/>
      </c>
      <c r="AI209" s="68">
        <v>0</v>
      </c>
      <c r="AJ209" s="68">
        <v>0</v>
      </c>
      <c r="AK209" s="68">
        <v>1</v>
      </c>
      <c r="AO209" s="4">
        <f t="shared" si="117"/>
        <v>3.3333333333333335</v>
      </c>
      <c r="AQ209" s="4">
        <f t="shared" si="118"/>
        <v>3.8461538461538458</v>
      </c>
      <c r="AS209" s="4">
        <f t="shared" si="119"/>
        <v>5</v>
      </c>
      <c r="AV209" s="4" t="str">
        <f t="shared" si="147"/>
        <v/>
      </c>
      <c r="AX209" s="4" t="str">
        <f t="shared" si="148"/>
        <v/>
      </c>
      <c r="AZ209" s="4" t="str">
        <f t="shared" si="149"/>
        <v/>
      </c>
    </row>
    <row r="210" spans="1:52" x14ac:dyDescent="0.2">
      <c r="A210" s="4" t="s">
        <v>671</v>
      </c>
      <c r="B210" s="4">
        <v>1408</v>
      </c>
      <c r="C210" s="4" t="str">
        <f t="shared" si="140"/>
        <v>urn:immetingen:parameter:id:1408</v>
      </c>
      <c r="D210" s="4" t="str">
        <f>IFERROR(IF(VLOOKUP($C210,'C'!$A$1:$N$1998,4,FALSE)=0,IF(VLOOKUP($C210,'C'!$A$1:$N$1998,7,FALSE)=0,VLOOKUP($C210,'C'!$A$1:$N$1998,10,FALSE),VLOOKUP($C210,'C'!$A$1:$N$1998,7,FALSE)),VLOOKUP($C210,'C'!$A$1:$N$1998,4,FALSE)),"")</f>
        <v/>
      </c>
      <c r="E210" s="4" t="str">
        <f>IFERROR(VLOOKUP($C210,'C'!$A$1:$N$1998,2,FALSE),"")</f>
        <v/>
      </c>
      <c r="F210" s="4" t="str">
        <f>IFERROR(IF(VLOOKUP($C210,'C'!$A$1:$N$1998,3,FALSE)=1,"&lt;",""),"")</f>
        <v/>
      </c>
      <c r="G210" s="4" t="str">
        <f>IFERROR(VLOOKUP($C210,'C'!$A$1:$N$1998,5,FALSE),"")</f>
        <v/>
      </c>
      <c r="H210" s="4" t="str">
        <f>IFERROR(IF(VLOOKUP($C210,'C'!$A$1:$N$1998,6,FALSE)=1,"&lt;",""),"")</f>
        <v/>
      </c>
      <c r="I210" s="4" t="str">
        <f>IFERROR(VLOOKUP($C210,'C'!$A$1:$N$1998,8,FALSE),"")</f>
        <v/>
      </c>
      <c r="J210" s="4" t="str">
        <f>IFERROR(IF(VLOOKUP($C210,'C'!$A$1:$N$1998,9,FALSE)=1,"&lt;",""),"")</f>
        <v/>
      </c>
      <c r="M210" s="4" t="str">
        <f t="shared" si="110"/>
        <v/>
      </c>
      <c r="N210" s="4" t="str">
        <f t="shared" si="114"/>
        <v/>
      </c>
      <c r="O210" s="4" t="str">
        <f t="shared" si="126"/>
        <v/>
      </c>
      <c r="P210" s="4" t="str">
        <f t="shared" si="115"/>
        <v/>
      </c>
      <c r="Q210" s="4" t="str">
        <f t="shared" si="127"/>
        <v/>
      </c>
      <c r="R210" s="4" t="str">
        <f t="shared" si="116"/>
        <v/>
      </c>
      <c r="V210" s="4">
        <f>IFERROR(IF(VLOOKUP(B210,E!$B$1:$AK$300,4,FALSE)=0,1000000,VLOOKUP(B210,E!$B$1:$AK$300,4,FALSE)),1000000)</f>
        <v>1000000</v>
      </c>
      <c r="Z210" s="4" t="str">
        <f t="shared" si="144"/>
        <v/>
      </c>
      <c r="AC210" s="4" t="str">
        <f t="shared" si="145"/>
        <v/>
      </c>
      <c r="AF210" s="4" t="str">
        <f t="shared" si="146"/>
        <v/>
      </c>
      <c r="AI210" s="68">
        <v>0</v>
      </c>
      <c r="AJ210" s="68">
        <v>0</v>
      </c>
      <c r="AK210" s="68">
        <v>1</v>
      </c>
      <c r="AO210" s="4">
        <f t="shared" si="117"/>
        <v>3.3333333333333335</v>
      </c>
      <c r="AQ210" s="4">
        <f t="shared" si="118"/>
        <v>3.8461538461538458</v>
      </c>
      <c r="AS210" s="4">
        <f t="shared" si="119"/>
        <v>5</v>
      </c>
      <c r="AV210" s="4" t="str">
        <f t="shared" si="147"/>
        <v/>
      </c>
      <c r="AX210" s="4" t="str">
        <f t="shared" si="148"/>
        <v/>
      </c>
      <c r="AZ210" s="4" t="str">
        <f t="shared" si="149"/>
        <v/>
      </c>
    </row>
    <row r="211" spans="1:52" x14ac:dyDescent="0.2">
      <c r="A211" s="4" t="s">
        <v>672</v>
      </c>
      <c r="B211" s="4">
        <v>1428</v>
      </c>
      <c r="C211" s="4" t="str">
        <f t="shared" si="140"/>
        <v>urn:immetingen:parameter:id:1428</v>
      </c>
      <c r="D211" s="4" t="str">
        <f>IFERROR(IF(VLOOKUP($C211,'C'!$A$1:$N$1998,4,FALSE)=0,IF(VLOOKUP($C211,'C'!$A$1:$N$1998,7,FALSE)=0,VLOOKUP($C211,'C'!$A$1:$N$1998,10,FALSE),VLOOKUP($C211,'C'!$A$1:$N$1998,7,FALSE)),VLOOKUP($C211,'C'!$A$1:$N$1998,4,FALSE)),"")</f>
        <v/>
      </c>
      <c r="E211" s="4" t="str">
        <f>IFERROR(VLOOKUP($C211,'C'!$A$1:$N$1998,2,FALSE),"")</f>
        <v/>
      </c>
      <c r="F211" s="4" t="str">
        <f>IFERROR(IF(VLOOKUP($C211,'C'!$A$1:$N$1998,3,FALSE)=1,"&lt;",""),"")</f>
        <v/>
      </c>
      <c r="G211" s="4" t="str">
        <f>IFERROR(VLOOKUP($C211,'C'!$A$1:$N$1998,5,FALSE),"")</f>
        <v/>
      </c>
      <c r="H211" s="4" t="str">
        <f>IFERROR(IF(VLOOKUP($C211,'C'!$A$1:$N$1998,6,FALSE)=1,"&lt;",""),"")</f>
        <v/>
      </c>
      <c r="I211" s="4" t="str">
        <f>IFERROR(VLOOKUP($C211,'C'!$A$1:$N$1998,8,FALSE),"")</f>
        <v/>
      </c>
      <c r="J211" s="4" t="str">
        <f>IFERROR(IF(VLOOKUP($C211,'C'!$A$1:$N$1998,9,FALSE)=1,"&lt;",""),"")</f>
        <v/>
      </c>
      <c r="M211" s="4" t="str">
        <f t="shared" si="110"/>
        <v/>
      </c>
      <c r="N211" s="4" t="str">
        <f t="shared" si="114"/>
        <v/>
      </c>
      <c r="O211" s="4" t="str">
        <f t="shared" si="126"/>
        <v/>
      </c>
      <c r="P211" s="4" t="str">
        <f t="shared" si="115"/>
        <v/>
      </c>
      <c r="Q211" s="4" t="str">
        <f t="shared" si="127"/>
        <v/>
      </c>
      <c r="R211" s="4" t="str">
        <f t="shared" si="116"/>
        <v/>
      </c>
      <c r="V211" s="4">
        <f>IFERROR(IF(VLOOKUP(B211,E!$B$1:$AK$300,4,FALSE)=0,1000000,VLOOKUP(B211,E!$B$1:$AK$300,4,FALSE)),1000000)</f>
        <v>1000000</v>
      </c>
      <c r="Z211" s="4" t="str">
        <f t="shared" si="144"/>
        <v/>
      </c>
      <c r="AC211" s="4" t="str">
        <f t="shared" si="145"/>
        <v/>
      </c>
      <c r="AF211" s="4" t="str">
        <f t="shared" si="146"/>
        <v/>
      </c>
      <c r="AI211" s="68">
        <v>0</v>
      </c>
      <c r="AJ211" s="68">
        <v>0</v>
      </c>
      <c r="AK211" s="68">
        <v>1</v>
      </c>
      <c r="AO211" s="4">
        <f t="shared" si="117"/>
        <v>3.3333333333333335</v>
      </c>
      <c r="AQ211" s="4">
        <f t="shared" si="118"/>
        <v>3.8461538461538458</v>
      </c>
      <c r="AS211" s="4">
        <f t="shared" si="119"/>
        <v>5</v>
      </c>
      <c r="AV211" s="4" t="str">
        <f t="shared" si="147"/>
        <v/>
      </c>
      <c r="AX211" s="4" t="str">
        <f t="shared" si="148"/>
        <v/>
      </c>
      <c r="AZ211" s="4" t="str">
        <f t="shared" si="149"/>
        <v/>
      </c>
    </row>
    <row r="212" spans="1:52" x14ac:dyDescent="0.2">
      <c r="A212" s="4" t="s">
        <v>673</v>
      </c>
      <c r="B212" s="4">
        <v>1589</v>
      </c>
      <c r="C212" s="62" t="str">
        <f t="shared" si="140"/>
        <v>urn:immetingen:parameter:id:1589</v>
      </c>
      <c r="D212" s="4" t="str">
        <f>IFERROR(IF(VLOOKUP($C212,'C'!$A$1:$N$1998,4,FALSE)=0,IF(VLOOKUP($C212,'C'!$A$1:$N$1998,7,FALSE)=0,VLOOKUP($C212,'C'!$A$1:$N$1998,10,FALSE),VLOOKUP($C212,'C'!$A$1:$N$1998,7,FALSE)),VLOOKUP($C212,'C'!$A$1:$N$1998,4,FALSE)),"")</f>
        <v/>
      </c>
      <c r="E212" s="62">
        <f>IFERROR(Invoer!D51,"")</f>
        <v>0</v>
      </c>
      <c r="F212" s="62" t="str">
        <f>IFERROR(IF(Invoer!C53="&lt;","&lt;",""),"")</f>
        <v/>
      </c>
      <c r="G212" s="62">
        <f>IFERROR(Invoer!F53,"")</f>
        <v>0</v>
      </c>
      <c r="H212" s="62" t="str">
        <f>IF(Invoer!E53="&lt;","&lt;","")</f>
        <v/>
      </c>
      <c r="I212" s="62">
        <f>IFERROR(Invoer!H53,"")</f>
        <v>0</v>
      </c>
      <c r="J212" s="62" t="str">
        <f>IFERROR(IF(Invoer!G53="&lt;","&lt;",""),"")</f>
        <v/>
      </c>
      <c r="K212" s="62"/>
      <c r="L212" s="62"/>
      <c r="M212" s="4">
        <f t="shared" si="110"/>
        <v>0</v>
      </c>
      <c r="N212" s="4" t="str">
        <f t="shared" si="114"/>
        <v/>
      </c>
      <c r="O212" s="4">
        <f t="shared" si="126"/>
        <v>0</v>
      </c>
      <c r="P212" s="4" t="str">
        <f t="shared" si="115"/>
        <v/>
      </c>
      <c r="Q212" s="4">
        <f t="shared" si="127"/>
        <v>0</v>
      </c>
      <c r="R212" s="4" t="str">
        <f t="shared" si="116"/>
        <v/>
      </c>
      <c r="S212" s="62"/>
      <c r="T212" s="62"/>
      <c r="U212" s="62"/>
      <c r="V212" s="4">
        <f>IFERROR(IF(VLOOKUP(B212,E!$B$1:$AK$300,4,FALSE)=0,1000000,VLOOKUP(B212,E!$B$1:$AK$300,4,FALSE)),1000000)</f>
        <v>1000000</v>
      </c>
      <c r="W212" s="62"/>
      <c r="X212" s="62"/>
      <c r="Z212" s="4">
        <f t="shared" si="144"/>
        <v>0</v>
      </c>
      <c r="AC212" s="4">
        <f t="shared" si="145"/>
        <v>0</v>
      </c>
      <c r="AF212" s="4">
        <f t="shared" si="146"/>
        <v>0</v>
      </c>
      <c r="AI212" s="68">
        <v>0</v>
      </c>
      <c r="AJ212" s="68">
        <v>0</v>
      </c>
      <c r="AK212" s="68">
        <v>1</v>
      </c>
      <c r="AO212" s="4">
        <f t="shared" si="117"/>
        <v>3.3333333333333335</v>
      </c>
      <c r="AQ212" s="4">
        <f t="shared" si="118"/>
        <v>3.8461538461538458</v>
      </c>
      <c r="AS212" s="4">
        <f t="shared" si="119"/>
        <v>5</v>
      </c>
      <c r="AV212" s="4">
        <f t="shared" si="147"/>
        <v>0</v>
      </c>
      <c r="AX212" s="4">
        <f t="shared" si="148"/>
        <v>0</v>
      </c>
      <c r="AZ212" s="4">
        <f t="shared" si="149"/>
        <v>0</v>
      </c>
    </row>
    <row r="213" spans="1:52" x14ac:dyDescent="0.2">
      <c r="A213" s="4" t="s">
        <v>674</v>
      </c>
      <c r="B213" s="4">
        <v>285</v>
      </c>
      <c r="C213" s="4" t="str">
        <f t="shared" si="140"/>
        <v>urn:immetingen:parameter:id:285</v>
      </c>
      <c r="D213" s="4" t="str">
        <f>IFERROR(IF(VLOOKUP($C213,'C'!$A$1:$N$1998,4,FALSE)=0,IF(VLOOKUP($C213,'C'!$A$1:$N$1998,7,FALSE)=0,VLOOKUP($C213,'C'!$A$1:$N$1998,10,FALSE),VLOOKUP($C213,'C'!$A$1:$N$1998,7,FALSE)),VLOOKUP($C213,'C'!$A$1:$N$1998,4,FALSE)),"")</f>
        <v/>
      </c>
      <c r="E213" s="4" t="str">
        <f>IFERROR(VLOOKUP($C213,'C'!$A$1:$N$1998,2,FALSE),"")</f>
        <v/>
      </c>
      <c r="F213" s="4" t="str">
        <f>IFERROR(IF(VLOOKUP($C213,'C'!$A$1:$N$1998,3,FALSE)=1,"&lt;",""),"")</f>
        <v/>
      </c>
      <c r="G213" s="4" t="str">
        <f>IFERROR(VLOOKUP($C213,'C'!$A$1:$N$1998,5,FALSE),"")</f>
        <v/>
      </c>
      <c r="H213" s="4" t="str">
        <f>IFERROR(IF(VLOOKUP($C213,'C'!$A$1:$N$1998,6,FALSE)=1,"&lt;",""),"")</f>
        <v/>
      </c>
      <c r="I213" s="4" t="str">
        <f>IFERROR(VLOOKUP($C213,'C'!$A$1:$N$1998,8,FALSE),"")</f>
        <v/>
      </c>
      <c r="J213" s="4" t="str">
        <f>IFERROR(IF(VLOOKUP($C213,'C'!$A$1:$N$1998,9,FALSE)=1,"&lt;",""),"")</f>
        <v/>
      </c>
      <c r="M213" s="4" t="str">
        <f t="shared" si="110"/>
        <v/>
      </c>
      <c r="N213" s="4" t="str">
        <f t="shared" si="114"/>
        <v/>
      </c>
      <c r="O213" s="4" t="str">
        <f t="shared" si="126"/>
        <v/>
      </c>
      <c r="P213" s="4" t="str">
        <f t="shared" si="115"/>
        <v/>
      </c>
      <c r="Q213" s="4" t="str">
        <f t="shared" si="127"/>
        <v/>
      </c>
      <c r="R213" s="4" t="str">
        <f t="shared" si="116"/>
        <v/>
      </c>
      <c r="V213" s="4">
        <f>IFERROR(IF(VLOOKUP(B213,E!$B$1:$AK$300,4,FALSE)=0,1000000,VLOOKUP(B213,E!$B$1:$AK$300,4,FALSE)),1000000)</f>
        <v>1000000</v>
      </c>
      <c r="Z213" s="4" t="str">
        <f t="shared" si="144"/>
        <v/>
      </c>
      <c r="AC213" s="4" t="str">
        <f t="shared" si="145"/>
        <v/>
      </c>
      <c r="AF213" s="4" t="str">
        <f t="shared" si="146"/>
        <v/>
      </c>
      <c r="AI213" s="68">
        <v>0</v>
      </c>
      <c r="AJ213" s="68">
        <v>0</v>
      </c>
      <c r="AK213" s="68">
        <v>1</v>
      </c>
      <c r="AO213" s="4">
        <f t="shared" si="117"/>
        <v>3.3333333333333335</v>
      </c>
      <c r="AQ213" s="4">
        <f t="shared" si="118"/>
        <v>3.8461538461538458</v>
      </c>
      <c r="AS213" s="4">
        <f t="shared" si="119"/>
        <v>5</v>
      </c>
      <c r="AV213" s="4" t="str">
        <f t="shared" si="147"/>
        <v/>
      </c>
      <c r="AX213" s="4" t="str">
        <f t="shared" si="148"/>
        <v/>
      </c>
      <c r="AZ213" s="4" t="str">
        <f t="shared" si="149"/>
        <v/>
      </c>
    </row>
    <row r="214" spans="1:52" x14ac:dyDescent="0.2">
      <c r="A214" s="4" t="s">
        <v>675</v>
      </c>
      <c r="B214" s="4">
        <v>324</v>
      </c>
      <c r="C214" s="4" t="str">
        <f t="shared" si="140"/>
        <v>urn:immetingen:parameter:id:324</v>
      </c>
      <c r="D214" s="4" t="str">
        <f>IFERROR(IF(VLOOKUP($C214,'C'!$A$1:$N$1998,4,FALSE)=0,IF(VLOOKUP($C214,'C'!$A$1:$N$1998,7,FALSE)=0,VLOOKUP($C214,'C'!$A$1:$N$1998,10,FALSE),VLOOKUP($C214,'C'!$A$1:$N$1998,7,FALSE)),VLOOKUP($C214,'C'!$A$1:$N$1998,4,FALSE)),"")</f>
        <v/>
      </c>
      <c r="E214" s="4" t="str">
        <f>IFERROR(VLOOKUP($C214,'C'!$A$1:$N$1998,2,FALSE),"")</f>
        <v/>
      </c>
      <c r="F214" s="4" t="str">
        <f>IFERROR(IF(VLOOKUP($C214,'C'!$A$1:$N$1998,3,FALSE)=1,"&lt;",""),"")</f>
        <v/>
      </c>
      <c r="G214" s="4" t="str">
        <f>IFERROR(VLOOKUP($C214,'C'!$A$1:$N$1998,5,FALSE),"")</f>
        <v/>
      </c>
      <c r="H214" s="4" t="str">
        <f>IFERROR(IF(VLOOKUP($C214,'C'!$A$1:$N$1998,6,FALSE)=1,"&lt;",""),"")</f>
        <v/>
      </c>
      <c r="I214" s="4" t="str">
        <f>IFERROR(VLOOKUP($C214,'C'!$A$1:$N$1998,8,FALSE),"")</f>
        <v/>
      </c>
      <c r="J214" s="4" t="str">
        <f>IFERROR(IF(VLOOKUP($C214,'C'!$A$1:$N$1998,9,FALSE)=1,"&lt;",""),"")</f>
        <v/>
      </c>
      <c r="M214" s="4" t="str">
        <f t="shared" si="110"/>
        <v/>
      </c>
      <c r="N214" s="4" t="str">
        <f t="shared" si="114"/>
        <v/>
      </c>
      <c r="O214" s="4" t="str">
        <f t="shared" si="126"/>
        <v/>
      </c>
      <c r="P214" s="4" t="str">
        <f t="shared" si="115"/>
        <v/>
      </c>
      <c r="Q214" s="4" t="str">
        <f t="shared" si="127"/>
        <v/>
      </c>
      <c r="R214" s="4" t="str">
        <f t="shared" si="116"/>
        <v/>
      </c>
      <c r="V214" s="4">
        <f>IFERROR(IF(VLOOKUP(B214,E!$B$1:$AK$300,4,FALSE)=0,1000000,VLOOKUP(B214,E!$B$1:$AK$300,4,FALSE)),1000000)</f>
        <v>1000000</v>
      </c>
      <c r="Z214" s="4" t="str">
        <f t="shared" si="144"/>
        <v/>
      </c>
      <c r="AC214" s="4" t="str">
        <f t="shared" si="145"/>
        <v/>
      </c>
      <c r="AF214" s="4" t="str">
        <f t="shared" si="146"/>
        <v/>
      </c>
      <c r="AI214" s="68">
        <v>0</v>
      </c>
      <c r="AJ214" s="68">
        <v>0</v>
      </c>
      <c r="AK214" s="68">
        <v>1</v>
      </c>
      <c r="AO214" s="4">
        <f t="shared" si="117"/>
        <v>3.3333333333333335</v>
      </c>
      <c r="AQ214" s="4">
        <f t="shared" si="118"/>
        <v>3.8461538461538458</v>
      </c>
      <c r="AS214" s="4">
        <f t="shared" si="119"/>
        <v>5</v>
      </c>
      <c r="AV214" s="4" t="str">
        <f t="shared" si="147"/>
        <v/>
      </c>
      <c r="AX214" s="4" t="str">
        <f t="shared" si="148"/>
        <v/>
      </c>
      <c r="AZ214" s="4" t="str">
        <f t="shared" si="149"/>
        <v/>
      </c>
    </row>
    <row r="215" spans="1:52" x14ac:dyDescent="0.2">
      <c r="A215" s="4" t="s">
        <v>676</v>
      </c>
      <c r="B215" s="4">
        <v>325</v>
      </c>
      <c r="C215" s="4" t="str">
        <f t="shared" si="140"/>
        <v>urn:immetingen:parameter:id:325</v>
      </c>
      <c r="D215" s="4" t="str">
        <f>IFERROR(IF(VLOOKUP($C215,'C'!$A$1:$N$1998,4,FALSE)=0,IF(VLOOKUP($C215,'C'!$A$1:$N$1998,7,FALSE)=0,VLOOKUP($C215,'C'!$A$1:$N$1998,10,FALSE),VLOOKUP($C215,'C'!$A$1:$N$1998,7,FALSE)),VLOOKUP($C215,'C'!$A$1:$N$1998,4,FALSE)),"")</f>
        <v/>
      </c>
      <c r="E215" s="4" t="str">
        <f>IFERROR(VLOOKUP($C215,'C'!$A$1:$N$1998,2,FALSE),"")</f>
        <v/>
      </c>
      <c r="F215" s="4" t="str">
        <f>IFERROR(IF(VLOOKUP($C215,'C'!$A$1:$N$1998,3,FALSE)=1,"&lt;",""),"")</f>
        <v/>
      </c>
      <c r="G215" s="4" t="str">
        <f>IFERROR(VLOOKUP($C215,'C'!$A$1:$N$1998,5,FALSE),"")</f>
        <v/>
      </c>
      <c r="H215" s="4" t="str">
        <f>IFERROR(IF(VLOOKUP($C215,'C'!$A$1:$N$1998,6,FALSE)=1,"&lt;",""),"")</f>
        <v/>
      </c>
      <c r="I215" s="4" t="str">
        <f>IFERROR(VLOOKUP($C215,'C'!$A$1:$N$1998,8,FALSE),"")</f>
        <v/>
      </c>
      <c r="J215" s="4" t="str">
        <f>IFERROR(IF(VLOOKUP($C215,'C'!$A$1:$N$1998,9,FALSE)=1,"&lt;",""),"")</f>
        <v/>
      </c>
      <c r="M215" s="4" t="str">
        <f t="shared" si="110"/>
        <v/>
      </c>
      <c r="N215" s="4" t="str">
        <f t="shared" si="114"/>
        <v/>
      </c>
      <c r="O215" s="4" t="str">
        <f t="shared" si="126"/>
        <v/>
      </c>
      <c r="P215" s="4" t="str">
        <f t="shared" si="115"/>
        <v/>
      </c>
      <c r="Q215" s="4" t="str">
        <f t="shared" si="127"/>
        <v/>
      </c>
      <c r="R215" s="4" t="str">
        <f t="shared" si="116"/>
        <v/>
      </c>
      <c r="V215" s="4">
        <f>IFERROR(IF(VLOOKUP(B215,E!$B$1:$AK$300,4,FALSE)=0,1000000,VLOOKUP(B215,E!$B$1:$AK$300,4,FALSE)),1000000)</f>
        <v>1000000000</v>
      </c>
      <c r="Z215" s="4" t="str">
        <f t="shared" si="144"/>
        <v/>
      </c>
      <c r="AC215" s="4" t="str">
        <f t="shared" si="145"/>
        <v/>
      </c>
      <c r="AF215" s="4" t="str">
        <f t="shared" si="146"/>
        <v/>
      </c>
      <c r="AI215" s="68">
        <v>0</v>
      </c>
      <c r="AJ215" s="68">
        <v>0</v>
      </c>
      <c r="AK215" s="68">
        <v>1</v>
      </c>
      <c r="AO215" s="4">
        <f t="shared" si="117"/>
        <v>3.3333333333333335</v>
      </c>
      <c r="AQ215" s="4">
        <f t="shared" si="118"/>
        <v>3.8461538461538458</v>
      </c>
      <c r="AS215" s="4">
        <f t="shared" si="119"/>
        <v>5</v>
      </c>
      <c r="AV215" s="4" t="str">
        <f t="shared" si="147"/>
        <v/>
      </c>
      <c r="AX215" s="4" t="str">
        <f t="shared" si="148"/>
        <v/>
      </c>
      <c r="AZ215" s="4" t="str">
        <f t="shared" si="149"/>
        <v/>
      </c>
    </row>
    <row r="216" spans="1:52" x14ac:dyDescent="0.2">
      <c r="A216" s="72" t="s">
        <v>832</v>
      </c>
      <c r="B216" s="4">
        <v>458</v>
      </c>
      <c r="C216" s="4" t="str">
        <f t="shared" si="140"/>
        <v>urn:immetingen:parameter:id:458</v>
      </c>
      <c r="D216" s="4" t="str">
        <f>IFERROR(IF(VLOOKUP($C216,'C'!$A$1:$N$1998,4,FALSE)=0,IF(VLOOKUP($C216,'C'!$A$1:$N$1998,7,FALSE)=0,VLOOKUP($C216,'C'!$A$1:$N$1998,10,FALSE),VLOOKUP($C216,'C'!$A$1:$N$1998,7,FALSE)),VLOOKUP($C216,'C'!$A$1:$N$1998,4,FALSE)),"")</f>
        <v/>
      </c>
      <c r="E216" s="4" t="str">
        <f>IFERROR(VLOOKUP($C216,'C'!$A$1:$N$1998,2,FALSE),"")</f>
        <v/>
      </c>
      <c r="F216" s="4" t="str">
        <f>IFERROR(IF(VLOOKUP($C216,'C'!$A$1:$N$1998,3,FALSE)=1,"&lt;",""),"")</f>
        <v/>
      </c>
      <c r="M216" s="4" t="str">
        <f t="shared" si="110"/>
        <v/>
      </c>
      <c r="N216" s="4" t="str">
        <f t="shared" si="114"/>
        <v/>
      </c>
      <c r="O216" s="4" t="str">
        <f t="shared" si="126"/>
        <v/>
      </c>
      <c r="P216" s="4" t="str">
        <f t="shared" si="115"/>
        <v/>
      </c>
      <c r="Q216" s="4" t="str">
        <f t="shared" si="127"/>
        <v/>
      </c>
      <c r="R216" s="4" t="str">
        <f t="shared" si="116"/>
        <v/>
      </c>
      <c r="V216" s="4">
        <f>IFERROR(IF(VLOOKUP(B216,E!$B$1:$AK$300,4,FALSE)=0,1000000,VLOOKUP(B216,E!$B$1:$AK$300,4,FALSE)),1000000)</f>
        <v>1000000000</v>
      </c>
      <c r="Z216" s="4" t="str">
        <f t="shared" si="144"/>
        <v/>
      </c>
      <c r="AC216" s="4" t="str">
        <f t="shared" si="145"/>
        <v/>
      </c>
      <c r="AF216" s="4" t="str">
        <f t="shared" si="146"/>
        <v/>
      </c>
      <c r="AI216" s="68">
        <v>0</v>
      </c>
      <c r="AJ216" s="68">
        <v>0</v>
      </c>
      <c r="AK216" s="68">
        <v>1</v>
      </c>
      <c r="AO216" s="4">
        <f t="shared" si="117"/>
        <v>3.3333333333333335</v>
      </c>
      <c r="AQ216" s="4">
        <f t="shared" si="118"/>
        <v>3.8461538461538458</v>
      </c>
      <c r="AS216" s="4">
        <f t="shared" si="119"/>
        <v>5</v>
      </c>
      <c r="AV216" s="4" t="str">
        <f t="shared" si="147"/>
        <v/>
      </c>
      <c r="AX216" s="4" t="str">
        <f t="shared" si="148"/>
        <v/>
      </c>
      <c r="AZ216" s="4" t="str">
        <f t="shared" si="149"/>
        <v/>
      </c>
    </row>
    <row r="217" spans="1:52" x14ac:dyDescent="0.2">
      <c r="A217" s="72" t="s">
        <v>833</v>
      </c>
      <c r="B217" s="4">
        <v>462</v>
      </c>
      <c r="C217" s="4" t="str">
        <f t="shared" si="140"/>
        <v>urn:immetingen:parameter:id:462</v>
      </c>
      <c r="D217" s="4" t="str">
        <f>IFERROR(IF(VLOOKUP($C217,'C'!$A$1:$N$1998,4,FALSE)=0,IF(VLOOKUP($C217,'C'!$A$1:$N$1998,7,FALSE)=0,VLOOKUP($C217,'C'!$A$1:$N$1998,10,FALSE),VLOOKUP($C217,'C'!$A$1:$N$1998,7,FALSE)),VLOOKUP($C217,'C'!$A$1:$N$1998,4,FALSE)),"")</f>
        <v/>
      </c>
      <c r="E217" s="4" t="str">
        <f>IFERROR(VLOOKUP($C217,'C'!$A$1:$N$1998,2,FALSE),"")</f>
        <v/>
      </c>
      <c r="F217" s="4" t="str">
        <f>IFERROR(IF(VLOOKUP($C217,'C'!$A$1:$N$1998,3,FALSE)=1,"&lt;",""),"")</f>
        <v/>
      </c>
      <c r="M217" s="4" t="str">
        <f t="shared" si="110"/>
        <v/>
      </c>
      <c r="N217" s="4" t="str">
        <f t="shared" si="114"/>
        <v/>
      </c>
      <c r="O217" s="4" t="str">
        <f t="shared" si="126"/>
        <v/>
      </c>
      <c r="P217" s="4" t="str">
        <f t="shared" si="115"/>
        <v/>
      </c>
      <c r="Q217" s="4" t="str">
        <f t="shared" si="127"/>
        <v/>
      </c>
      <c r="R217" s="4" t="str">
        <f t="shared" si="116"/>
        <v/>
      </c>
      <c r="V217" s="4">
        <f>IFERROR(IF(VLOOKUP(B217,E!$B$1:$AK$300,4,FALSE)=0,1000000,VLOOKUP(B217,E!$B$1:$AK$300,4,FALSE)),1000000)</f>
        <v>1000000000</v>
      </c>
      <c r="Z217" s="4" t="str">
        <f t="shared" si="144"/>
        <v/>
      </c>
      <c r="AC217" s="4" t="str">
        <f t="shared" si="145"/>
        <v/>
      </c>
      <c r="AF217" s="4" t="str">
        <f t="shared" si="146"/>
        <v/>
      </c>
      <c r="AI217" s="68">
        <v>0</v>
      </c>
      <c r="AJ217" s="68">
        <v>0</v>
      </c>
      <c r="AK217" s="68">
        <v>1</v>
      </c>
      <c r="AO217" s="4">
        <f t="shared" si="117"/>
        <v>3.3333333333333335</v>
      </c>
      <c r="AQ217" s="4">
        <f t="shared" si="118"/>
        <v>3.8461538461538458</v>
      </c>
      <c r="AS217" s="4">
        <f t="shared" si="119"/>
        <v>5</v>
      </c>
      <c r="AV217" s="4" t="str">
        <f t="shared" si="147"/>
        <v/>
      </c>
      <c r="AX217" s="4" t="str">
        <f t="shared" si="148"/>
        <v/>
      </c>
      <c r="AZ217" s="4" t="str">
        <f t="shared" si="149"/>
        <v/>
      </c>
    </row>
    <row r="218" spans="1:52" x14ac:dyDescent="0.2">
      <c r="A218" s="72" t="s">
        <v>834</v>
      </c>
      <c r="B218" s="4">
        <v>2253</v>
      </c>
      <c r="C218" s="4" t="str">
        <f t="shared" si="140"/>
        <v>urn:immetingen:parameter:id:2253</v>
      </c>
      <c r="D218" s="4" t="str">
        <f>IFERROR(IF(VLOOKUP($C218,'C'!$A$1:$N$1998,4,FALSE)=0,IF(VLOOKUP($C218,'C'!$A$1:$N$1998,7,FALSE)=0,VLOOKUP($C218,'C'!$A$1:$N$1998,10,FALSE),VLOOKUP($C218,'C'!$A$1:$N$1998,7,FALSE)),VLOOKUP($C218,'C'!$A$1:$N$1998,4,FALSE)),"")</f>
        <v/>
      </c>
      <c r="E218" s="4" t="str">
        <f>IFERROR(VLOOKUP($C218,'C'!$A$1:$N$1998,2,FALSE),"")</f>
        <v/>
      </c>
      <c r="F218" s="4" t="str">
        <f>IFERROR(IF(VLOOKUP($C218,'C'!$A$1:$N$1998,3,FALSE)=1,"&lt;",""),"")</f>
        <v/>
      </c>
      <c r="M218" s="4" t="str">
        <f t="shared" si="110"/>
        <v/>
      </c>
      <c r="N218" s="4" t="str">
        <f t="shared" si="114"/>
        <v/>
      </c>
      <c r="O218" s="4" t="str">
        <f t="shared" si="126"/>
        <v/>
      </c>
      <c r="P218" s="4" t="str">
        <f t="shared" si="115"/>
        <v/>
      </c>
      <c r="Q218" s="4" t="str">
        <f t="shared" si="127"/>
        <v/>
      </c>
      <c r="R218" s="4" t="str">
        <f t="shared" si="116"/>
        <v/>
      </c>
      <c r="V218" s="4">
        <f>IFERROR(IF(VLOOKUP(B218,E!$B$1:$AK$300,4,FALSE)=0,1000000,VLOOKUP(B218,E!$B$1:$AK$300,4,FALSE)),1000000)</f>
        <v>1000000000</v>
      </c>
      <c r="Z218" s="4" t="str">
        <f t="shared" si="144"/>
        <v/>
      </c>
      <c r="AC218" s="4" t="str">
        <f t="shared" si="145"/>
        <v/>
      </c>
      <c r="AF218" s="4" t="str">
        <f t="shared" si="146"/>
        <v/>
      </c>
      <c r="AI218" s="68">
        <v>0</v>
      </c>
      <c r="AJ218" s="68">
        <v>0</v>
      </c>
      <c r="AK218" s="68">
        <v>1</v>
      </c>
      <c r="AO218" s="4">
        <f t="shared" si="117"/>
        <v>3.3333333333333335</v>
      </c>
      <c r="AQ218" s="4">
        <f t="shared" si="118"/>
        <v>3.8461538461538458</v>
      </c>
      <c r="AS218" s="4">
        <f t="shared" si="119"/>
        <v>5</v>
      </c>
      <c r="AV218" s="4" t="str">
        <f t="shared" si="147"/>
        <v/>
      </c>
      <c r="AX218" s="4" t="str">
        <f t="shared" si="148"/>
        <v/>
      </c>
      <c r="AZ218" s="4" t="str">
        <f t="shared" si="149"/>
        <v/>
      </c>
    </row>
    <row r="219" spans="1:52" x14ac:dyDescent="0.2">
      <c r="A219" s="67" t="s">
        <v>835</v>
      </c>
      <c r="B219" s="4">
        <v>2244</v>
      </c>
      <c r="C219" s="4" t="str">
        <f t="shared" si="140"/>
        <v>urn:immetingen:parameter:id:2244</v>
      </c>
      <c r="D219" s="4" t="str">
        <f>IFERROR(IF(VLOOKUP($C219,'C'!$A$1:$N$1998,4,FALSE)=0,IF(VLOOKUP($C219,'C'!$A$1:$N$1998,7,FALSE)=0,VLOOKUP($C219,'C'!$A$1:$N$1998,10,FALSE),VLOOKUP($C219,'C'!$A$1:$N$1998,7,FALSE)),VLOOKUP($C219,'C'!$A$1:$N$1998,4,FALSE)),"")</f>
        <v/>
      </c>
      <c r="E219" s="4" t="str">
        <f>IFERROR(VLOOKUP($C219,'C'!$A$1:$N$1998,2,FALSE),"")</f>
        <v/>
      </c>
      <c r="F219" s="4" t="str">
        <f>IFERROR(IF(VLOOKUP($C219,'C'!$A$1:$N$1998,3,FALSE)=1,"&lt;",""),"")</f>
        <v/>
      </c>
      <c r="M219" s="4" t="str">
        <f t="shared" si="110"/>
        <v/>
      </c>
      <c r="N219" s="4" t="str">
        <f t="shared" si="114"/>
        <v/>
      </c>
      <c r="O219" s="4" t="str">
        <f t="shared" si="126"/>
        <v/>
      </c>
      <c r="P219" s="4" t="str">
        <f t="shared" si="115"/>
        <v/>
      </c>
      <c r="Q219" s="4" t="str">
        <f t="shared" si="127"/>
        <v/>
      </c>
      <c r="R219" s="4" t="str">
        <f t="shared" si="116"/>
        <v/>
      </c>
      <c r="V219" s="4">
        <f>IFERROR(IF(VLOOKUP(B219,E!$B$1:$AK$300,4,FALSE)=0,1000000,VLOOKUP(B219,E!$B$1:$AK$300,4,FALSE)),1000000)</f>
        <v>1000000000</v>
      </c>
      <c r="Z219" s="4" t="str">
        <f t="shared" si="144"/>
        <v/>
      </c>
      <c r="AC219" s="4" t="str">
        <f t="shared" si="145"/>
        <v/>
      </c>
      <c r="AF219" s="4" t="str">
        <f t="shared" si="146"/>
        <v/>
      </c>
      <c r="AI219" s="68">
        <v>0</v>
      </c>
      <c r="AJ219" s="68">
        <v>0</v>
      </c>
      <c r="AK219" s="68">
        <v>1</v>
      </c>
      <c r="AO219" s="4">
        <f t="shared" si="117"/>
        <v>3.3333333333333335</v>
      </c>
      <c r="AQ219" s="4">
        <f t="shared" si="118"/>
        <v>3.8461538461538458</v>
      </c>
      <c r="AS219" s="4">
        <f t="shared" si="119"/>
        <v>5</v>
      </c>
      <c r="AV219" s="4" t="str">
        <f t="shared" si="147"/>
        <v/>
      </c>
      <c r="AX219" s="4" t="str">
        <f t="shared" si="148"/>
        <v/>
      </c>
      <c r="AZ219" s="4" t="str">
        <f t="shared" si="149"/>
        <v/>
      </c>
    </row>
    <row r="220" spans="1:52" x14ac:dyDescent="0.2">
      <c r="A220" s="72" t="s">
        <v>836</v>
      </c>
      <c r="B220" s="4">
        <v>2583</v>
      </c>
      <c r="C220" s="4" t="str">
        <f t="shared" si="140"/>
        <v>urn:immetingen:parameter:id:2583</v>
      </c>
      <c r="D220" s="4" t="str">
        <f>IFERROR(IF(VLOOKUP($C220,'C'!$A$1:$N$1998,4,FALSE)=0,IF(VLOOKUP($C220,'C'!$A$1:$N$1998,7,FALSE)=0,VLOOKUP($C220,'C'!$A$1:$N$1998,10,FALSE),VLOOKUP($C220,'C'!$A$1:$N$1998,7,FALSE)),VLOOKUP($C220,'C'!$A$1:$N$1998,4,FALSE)),"")</f>
        <v/>
      </c>
      <c r="E220" s="4" t="str">
        <f>IFERROR(VLOOKUP($C220,'C'!$A$1:$N$1998,2,FALSE),"")</f>
        <v/>
      </c>
      <c r="F220" s="4" t="str">
        <f>IFERROR(IF(VLOOKUP($C220,'C'!$A$1:$N$1998,3,FALSE)=1,"&lt;",""),"")</f>
        <v/>
      </c>
      <c r="M220" s="4" t="str">
        <f t="shared" si="110"/>
        <v/>
      </c>
      <c r="N220" s="4" t="str">
        <f t="shared" si="114"/>
        <v/>
      </c>
      <c r="O220" s="4" t="str">
        <f t="shared" si="126"/>
        <v/>
      </c>
      <c r="P220" s="4" t="str">
        <f t="shared" si="115"/>
        <v/>
      </c>
      <c r="Q220" s="4" t="str">
        <f t="shared" si="127"/>
        <v/>
      </c>
      <c r="R220" s="4" t="str">
        <f t="shared" si="116"/>
        <v/>
      </c>
      <c r="V220" s="4">
        <f>IFERROR(IF(VLOOKUP(B220,E!$B$1:$AK$300,4,FALSE)=0,1000000,VLOOKUP(B220,E!$B$1:$AK$300,4,FALSE)),1000000)</f>
        <v>1000000000</v>
      </c>
      <c r="Z220" s="4" t="str">
        <f t="shared" si="144"/>
        <v/>
      </c>
      <c r="AC220" s="4" t="str">
        <f t="shared" si="145"/>
        <v/>
      </c>
      <c r="AF220" s="4" t="str">
        <f t="shared" si="146"/>
        <v/>
      </c>
      <c r="AI220" s="68">
        <v>0</v>
      </c>
      <c r="AJ220" s="68">
        <v>0</v>
      </c>
      <c r="AK220" s="68">
        <v>1</v>
      </c>
      <c r="AO220" s="4">
        <f t="shared" si="117"/>
        <v>3.3333333333333335</v>
      </c>
      <c r="AQ220" s="4">
        <f t="shared" si="118"/>
        <v>3.8461538461538458</v>
      </c>
      <c r="AS220" s="4">
        <f t="shared" si="119"/>
        <v>5</v>
      </c>
      <c r="AV220" s="4" t="str">
        <f t="shared" si="147"/>
        <v/>
      </c>
      <c r="AX220" s="4" t="str">
        <f t="shared" si="148"/>
        <v/>
      </c>
      <c r="AZ220" s="4" t="str">
        <f t="shared" si="149"/>
        <v/>
      </c>
    </row>
    <row r="221" spans="1:52" x14ac:dyDescent="0.2">
      <c r="A221" s="72" t="s">
        <v>837</v>
      </c>
      <c r="B221" s="4">
        <v>1712</v>
      </c>
      <c r="C221" s="4" t="str">
        <f t="shared" si="140"/>
        <v>urn:immetingen:parameter:id:1712</v>
      </c>
      <c r="D221" s="4" t="str">
        <f>IFERROR(IF(VLOOKUP($C221,'C'!$A$1:$N$1998,4,FALSE)=0,IF(VLOOKUP($C221,'C'!$A$1:$N$1998,7,FALSE)=0,VLOOKUP($C221,'C'!$A$1:$N$1998,10,FALSE),VLOOKUP($C221,'C'!$A$1:$N$1998,7,FALSE)),VLOOKUP($C221,'C'!$A$1:$N$1998,4,FALSE)),"")</f>
        <v/>
      </c>
      <c r="E221" s="4" t="str">
        <f>IFERROR(VLOOKUP($C221,'C'!$A$1:$N$1998,2,FALSE),"")</f>
        <v/>
      </c>
      <c r="F221" s="4" t="str">
        <f>IFERROR(IF(VLOOKUP($C221,'C'!$A$1:$N$1998,3,FALSE)=1,"&lt;",""),"")</f>
        <v/>
      </c>
      <c r="M221" s="4" t="str">
        <f t="shared" si="110"/>
        <v/>
      </c>
      <c r="N221" s="4" t="str">
        <f t="shared" si="114"/>
        <v/>
      </c>
      <c r="O221" s="4" t="str">
        <f t="shared" si="126"/>
        <v/>
      </c>
      <c r="P221" s="4" t="str">
        <f t="shared" si="115"/>
        <v/>
      </c>
      <c r="Q221" s="4" t="str">
        <f t="shared" si="127"/>
        <v/>
      </c>
      <c r="R221" s="4" t="str">
        <f t="shared" si="116"/>
        <v/>
      </c>
      <c r="V221" s="4">
        <f>IFERROR(IF(VLOOKUP(B221,E!$B$1:$AK$300,4,FALSE)=0,1000000,VLOOKUP(B221,E!$B$1:$AK$300,4,FALSE)),1000000)</f>
        <v>1000000000</v>
      </c>
      <c r="Z221" s="4" t="str">
        <f t="shared" si="144"/>
        <v/>
      </c>
      <c r="AC221" s="4" t="str">
        <f t="shared" si="145"/>
        <v/>
      </c>
      <c r="AF221" s="4" t="str">
        <f t="shared" si="146"/>
        <v/>
      </c>
      <c r="AI221" s="68">
        <v>0</v>
      </c>
      <c r="AJ221" s="68">
        <v>0</v>
      </c>
      <c r="AK221" s="68">
        <v>1</v>
      </c>
      <c r="AO221" s="4">
        <f t="shared" si="117"/>
        <v>3.3333333333333335</v>
      </c>
      <c r="AQ221" s="4">
        <f t="shared" si="118"/>
        <v>3.8461538461538458</v>
      </c>
      <c r="AS221" s="4">
        <f t="shared" si="119"/>
        <v>5</v>
      </c>
      <c r="AV221" s="4" t="str">
        <f t="shared" si="147"/>
        <v/>
      </c>
      <c r="AX221" s="4" t="str">
        <f t="shared" si="148"/>
        <v/>
      </c>
      <c r="AZ221" s="4" t="str">
        <f t="shared" si="149"/>
        <v/>
      </c>
    </row>
    <row r="222" spans="1:52" x14ac:dyDescent="0.2">
      <c r="A222" s="72" t="s">
        <v>838</v>
      </c>
      <c r="B222" s="4">
        <v>4129</v>
      </c>
      <c r="C222" s="4" t="str">
        <f t="shared" si="140"/>
        <v>urn:immetingen:parameter:id:4129</v>
      </c>
      <c r="D222" s="4" t="str">
        <f>IFERROR(IF(VLOOKUP($C222,'C'!$A$1:$N$1998,4,FALSE)=0,IF(VLOOKUP($C222,'C'!$A$1:$N$1998,7,FALSE)=0,VLOOKUP($C222,'C'!$A$1:$N$1998,10,FALSE),VLOOKUP($C222,'C'!$A$1:$N$1998,7,FALSE)),VLOOKUP($C222,'C'!$A$1:$N$1998,4,FALSE)),"")</f>
        <v/>
      </c>
      <c r="E222" s="4" t="str">
        <f>IFERROR(VLOOKUP($C222,'C'!$A$1:$N$1998,2,FALSE),"")</f>
        <v/>
      </c>
      <c r="F222" s="4" t="str">
        <f>IFERROR(IF(VLOOKUP($C222,'C'!$A$1:$N$1998,3,FALSE)=1,"&lt;",""),"")</f>
        <v/>
      </c>
      <c r="M222" s="4" t="str">
        <f t="shared" ref="M222:M285" si="150">IF(E222="","",IF($D222=131,E222/1000,E222))</f>
        <v/>
      </c>
      <c r="N222" s="4" t="str">
        <f t="shared" si="114"/>
        <v/>
      </c>
      <c r="O222" s="4" t="str">
        <f t="shared" si="126"/>
        <v/>
      </c>
      <c r="P222" s="4" t="str">
        <f t="shared" si="115"/>
        <v/>
      </c>
      <c r="Q222" s="4" t="str">
        <f t="shared" si="127"/>
        <v/>
      </c>
      <c r="R222" s="4" t="str">
        <f t="shared" si="116"/>
        <v/>
      </c>
      <c r="V222" s="4">
        <f>IFERROR(IF(VLOOKUP(B222,E!$B$1:$AK$300,4,FALSE)=0,1000000,VLOOKUP(B222,E!$B$1:$AK$300,4,FALSE)),1000000)</f>
        <v>1000000000</v>
      </c>
      <c r="Z222" s="4" t="str">
        <f t="shared" si="144"/>
        <v/>
      </c>
      <c r="AC222" s="4" t="str">
        <f t="shared" si="145"/>
        <v/>
      </c>
      <c r="AF222" s="4" t="str">
        <f t="shared" si="146"/>
        <v/>
      </c>
      <c r="AI222" s="68">
        <v>0</v>
      </c>
      <c r="AJ222" s="68">
        <v>0</v>
      </c>
      <c r="AK222" s="68">
        <v>1</v>
      </c>
      <c r="AO222" s="4">
        <f t="shared" si="117"/>
        <v>3.3333333333333335</v>
      </c>
      <c r="AQ222" s="4">
        <f t="shared" si="118"/>
        <v>3.8461538461538458</v>
      </c>
      <c r="AS222" s="4">
        <f t="shared" si="119"/>
        <v>5</v>
      </c>
      <c r="AV222" s="4" t="str">
        <f t="shared" si="147"/>
        <v/>
      </c>
      <c r="AX222" s="4" t="str">
        <f t="shared" si="148"/>
        <v/>
      </c>
      <c r="AZ222" s="4" t="str">
        <f t="shared" si="149"/>
        <v/>
      </c>
    </row>
    <row r="223" spans="1:52" x14ac:dyDescent="0.2">
      <c r="A223" s="4" t="s">
        <v>677</v>
      </c>
      <c r="B223" s="4">
        <v>1421</v>
      </c>
      <c r="C223" s="4" t="str">
        <f t="shared" si="140"/>
        <v>urn:immetingen:parameter:id:1421</v>
      </c>
      <c r="D223" s="4" t="str">
        <f>IFERROR(IF(VLOOKUP($C223,'C'!$A$1:$N$1998,4,FALSE)=0,IF(VLOOKUP($C223,'C'!$A$1:$N$1998,7,FALSE)=0,VLOOKUP($C223,'C'!$A$1:$N$1998,10,FALSE),VLOOKUP($C223,'C'!$A$1:$N$1998,7,FALSE)),VLOOKUP($C223,'C'!$A$1:$N$1998,4,FALSE)),"")</f>
        <v/>
      </c>
      <c r="E223" s="4" t="str">
        <f>IFERROR(VLOOKUP($C223,'C'!$A$1:$N$1998,2,FALSE),"")</f>
        <v/>
      </c>
      <c r="F223" s="4" t="str">
        <f>IFERROR(IF(VLOOKUP($C223,'C'!$A$1:$N$1998,3,FALSE)=1,"&lt;",""),"")</f>
        <v/>
      </c>
      <c r="G223" s="4" t="str">
        <f>IFERROR(VLOOKUP($C223,'C'!$A$1:$N$1998,5,FALSE),"")</f>
        <v/>
      </c>
      <c r="H223" s="4" t="str">
        <f>IFERROR(IF(VLOOKUP($C223,'C'!$A$1:$N$1998,6,FALSE)=1,"&lt;",""),"")</f>
        <v/>
      </c>
      <c r="I223" s="4" t="str">
        <f>IFERROR(VLOOKUP($C223,'C'!$A$1:$N$1998,8,FALSE),"")</f>
        <v/>
      </c>
      <c r="J223" s="4" t="str">
        <f>IFERROR(IF(VLOOKUP($C223,'C'!$A$1:$N$1998,9,FALSE)=1,"&lt;",""),"")</f>
        <v/>
      </c>
      <c r="M223" s="4" t="str">
        <f t="shared" si="150"/>
        <v/>
      </c>
      <c r="N223" s="4" t="str">
        <f t="shared" ref="N223:N286" si="151">IF(F223="","",F223)</f>
        <v/>
      </c>
      <c r="O223" s="4" t="str">
        <f t="shared" si="126"/>
        <v/>
      </c>
      <c r="P223" s="4" t="str">
        <f t="shared" ref="P223:P286" si="152">IF(H223="","",H223)</f>
        <v/>
      </c>
      <c r="Q223" s="4" t="str">
        <f t="shared" si="127"/>
        <v/>
      </c>
      <c r="R223" s="4" t="str">
        <f t="shared" ref="R223:R286" si="153">IF(J223="","",J223)</f>
        <v/>
      </c>
      <c r="V223" s="4">
        <f>IFERROR(IF(VLOOKUP(B223,E!$B$1:$AK$300,4,FALSE)=0,1000000,VLOOKUP(B223,E!$B$1:$AK$300,4,FALSE)),1000000)</f>
        <v>1000000</v>
      </c>
      <c r="Z223" s="4" t="str">
        <f t="shared" si="144"/>
        <v/>
      </c>
      <c r="AC223" s="4" t="str">
        <f t="shared" si="145"/>
        <v/>
      </c>
      <c r="AF223" s="4" t="str">
        <f t="shared" si="146"/>
        <v/>
      </c>
      <c r="AI223" s="68">
        <v>0</v>
      </c>
      <c r="AJ223" s="68">
        <v>0</v>
      </c>
      <c r="AK223" s="68">
        <v>1</v>
      </c>
      <c r="AO223" s="4">
        <f t="shared" ref="AO223:AO286" si="154">($AI223+($AJ223*25)+($AK223*10))/($AI223+($AJ223*AO$7)+($AK223*AO$6))</f>
        <v>3.3333333333333335</v>
      </c>
      <c r="AQ223" s="4">
        <f t="shared" ref="AQ223:AQ286" si="155">($AI223+($AJ223*25)+($AK223*10))/($AI223+($AJ223*AQ$7)+($AK223*AQ$6))</f>
        <v>3.8461538461538458</v>
      </c>
      <c r="AS223" s="4">
        <f t="shared" ref="AS223:AS286" si="156">($AI223+($AJ223*25)+($AK223*10))/($AI223+($AJ223*AS$7)+($AK223*AS$6))</f>
        <v>5</v>
      </c>
      <c r="AV223" s="4" t="str">
        <f t="shared" si="147"/>
        <v/>
      </c>
      <c r="AX223" s="4" t="str">
        <f t="shared" si="148"/>
        <v/>
      </c>
      <c r="AZ223" s="4" t="str">
        <f t="shared" si="149"/>
        <v/>
      </c>
    </row>
    <row r="224" spans="1:52" x14ac:dyDescent="0.2">
      <c r="A224" s="4" t="s">
        <v>678</v>
      </c>
      <c r="B224" s="4">
        <v>2173</v>
      </c>
      <c r="C224" s="4" t="str">
        <f t="shared" si="140"/>
        <v>urn:immetingen:parameter:id:2173</v>
      </c>
      <c r="D224" s="4" t="str">
        <f>IFERROR(IF(VLOOKUP($C224,'C'!$A$1:$N$1998,4,FALSE)=0,IF(VLOOKUP($C224,'C'!$A$1:$N$1998,7,FALSE)=0,VLOOKUP($C224,'C'!$A$1:$N$1998,10,FALSE),VLOOKUP($C224,'C'!$A$1:$N$1998,7,FALSE)),VLOOKUP($C224,'C'!$A$1:$N$1998,4,FALSE)),"")</f>
        <v/>
      </c>
      <c r="E224" s="4" t="str">
        <f>IFERROR(VLOOKUP($C224,'C'!$A$1:$N$1998,2,FALSE),"")</f>
        <v/>
      </c>
      <c r="F224" s="4" t="str">
        <f>IFERROR(IF(VLOOKUP($C224,'C'!$A$1:$N$1998,3,FALSE)=1,"&lt;",""),"")</f>
        <v/>
      </c>
      <c r="G224" s="4" t="str">
        <f>IFERROR(VLOOKUP($C224,'C'!$A$1:$N$1998,5,FALSE),"")</f>
        <v/>
      </c>
      <c r="H224" s="4" t="str">
        <f>IFERROR(IF(VLOOKUP($C224,'C'!$A$1:$N$1998,6,FALSE)=1,"&lt;",""),"")</f>
        <v/>
      </c>
      <c r="I224" s="4" t="str">
        <f>IFERROR(VLOOKUP($C224,'C'!$A$1:$N$1998,8,FALSE),"")</f>
        <v/>
      </c>
      <c r="J224" s="4" t="str">
        <f>IFERROR(IF(VLOOKUP($C224,'C'!$A$1:$N$1998,9,FALSE)=1,"&lt;",""),"")</f>
        <v/>
      </c>
      <c r="M224" s="4" t="str">
        <f t="shared" si="150"/>
        <v/>
      </c>
      <c r="N224" s="4" t="str">
        <f t="shared" si="151"/>
        <v/>
      </c>
      <c r="O224" s="4" t="str">
        <f t="shared" si="126"/>
        <v/>
      </c>
      <c r="P224" s="4" t="str">
        <f t="shared" si="152"/>
        <v/>
      </c>
      <c r="Q224" s="4" t="str">
        <f t="shared" si="127"/>
        <v/>
      </c>
      <c r="R224" s="4" t="str">
        <f t="shared" si="153"/>
        <v/>
      </c>
      <c r="V224" s="4">
        <f>IFERROR(IF(VLOOKUP(B224,E!$B$1:$AK$300,4,FALSE)=0,1000000,VLOOKUP(B224,E!$B$1:$AK$300,4,FALSE)),1000000)</f>
        <v>1000000</v>
      </c>
      <c r="Z224" s="4" t="str">
        <f t="shared" si="144"/>
        <v/>
      </c>
      <c r="AC224" s="4" t="str">
        <f t="shared" si="145"/>
        <v/>
      </c>
      <c r="AF224" s="4" t="str">
        <f t="shared" si="146"/>
        <v/>
      </c>
      <c r="AI224" s="68">
        <v>0</v>
      </c>
      <c r="AJ224" s="68">
        <v>0</v>
      </c>
      <c r="AK224" s="68">
        <v>1</v>
      </c>
      <c r="AO224" s="4">
        <f t="shared" si="154"/>
        <v>3.3333333333333335</v>
      </c>
      <c r="AQ224" s="4">
        <f t="shared" si="155"/>
        <v>3.8461538461538458</v>
      </c>
      <c r="AS224" s="4">
        <f t="shared" si="156"/>
        <v>5</v>
      </c>
      <c r="AV224" s="4" t="str">
        <f t="shared" si="147"/>
        <v/>
      </c>
      <c r="AX224" s="4" t="str">
        <f t="shared" si="148"/>
        <v/>
      </c>
      <c r="AZ224" s="4" t="str">
        <f t="shared" si="149"/>
        <v/>
      </c>
    </row>
    <row r="225" spans="1:52" x14ac:dyDescent="0.2">
      <c r="A225" s="4" t="s">
        <v>679</v>
      </c>
      <c r="B225" s="4">
        <v>1427</v>
      </c>
      <c r="C225" s="4" t="str">
        <f t="shared" si="140"/>
        <v>urn:immetingen:parameter:id:1427</v>
      </c>
      <c r="D225" s="4" t="str">
        <f>IFERROR(IF(VLOOKUP($C225,'C'!$A$1:$N$1998,4,FALSE)=0,IF(VLOOKUP($C225,'C'!$A$1:$N$1998,7,FALSE)=0,VLOOKUP($C225,'C'!$A$1:$N$1998,10,FALSE),VLOOKUP($C225,'C'!$A$1:$N$1998,7,FALSE)),VLOOKUP($C225,'C'!$A$1:$N$1998,4,FALSE)),"")</f>
        <v/>
      </c>
      <c r="E225" s="4" t="str">
        <f>IFERROR(VLOOKUP($C225,'C'!$A$1:$N$1998,2,FALSE),"")</f>
        <v/>
      </c>
      <c r="F225" s="4" t="str">
        <f>IFERROR(IF(VLOOKUP($C225,'C'!$A$1:$N$1998,3,FALSE)=1,"&lt;",""),"")</f>
        <v/>
      </c>
      <c r="G225" s="4" t="str">
        <f>IFERROR(VLOOKUP($C225,'C'!$A$1:$N$1998,5,FALSE),"")</f>
        <v/>
      </c>
      <c r="H225" s="4" t="str">
        <f>IFERROR(IF(VLOOKUP($C225,'C'!$A$1:$N$1998,6,FALSE)=1,"&lt;",""),"")</f>
        <v/>
      </c>
      <c r="I225" s="4" t="str">
        <f>IFERROR(VLOOKUP($C225,'C'!$A$1:$N$1998,8,FALSE),"")</f>
        <v/>
      </c>
      <c r="J225" s="4" t="str">
        <f>IFERROR(IF(VLOOKUP($C225,'C'!$A$1:$N$1998,9,FALSE)=1,"&lt;",""),"")</f>
        <v/>
      </c>
      <c r="M225" s="4" t="str">
        <f t="shared" si="150"/>
        <v/>
      </c>
      <c r="N225" s="4" t="str">
        <f t="shared" si="151"/>
        <v/>
      </c>
      <c r="O225" s="4" t="str">
        <f t="shared" si="126"/>
        <v/>
      </c>
      <c r="P225" s="4" t="str">
        <f t="shared" si="152"/>
        <v/>
      </c>
      <c r="Q225" s="4" t="str">
        <f t="shared" si="127"/>
        <v/>
      </c>
      <c r="R225" s="4" t="str">
        <f t="shared" si="153"/>
        <v/>
      </c>
      <c r="V225" s="4">
        <f>IFERROR(IF(VLOOKUP(B225,E!$B$1:$AK$300,4,FALSE)=0,1000000,VLOOKUP(B225,E!$B$1:$AK$300,4,FALSE)),1000000)</f>
        <v>1000000</v>
      </c>
      <c r="Z225" s="4" t="str">
        <f t="shared" si="144"/>
        <v/>
      </c>
      <c r="AC225" s="4" t="str">
        <f t="shared" si="145"/>
        <v/>
      </c>
      <c r="AF225" s="4" t="str">
        <f t="shared" si="146"/>
        <v/>
      </c>
      <c r="AI225" s="68">
        <v>0</v>
      </c>
      <c r="AJ225" s="68">
        <v>0</v>
      </c>
      <c r="AK225" s="68">
        <v>1</v>
      </c>
      <c r="AO225" s="4">
        <f t="shared" si="154"/>
        <v>3.3333333333333335</v>
      </c>
      <c r="AQ225" s="4">
        <f t="shared" si="155"/>
        <v>3.8461538461538458</v>
      </c>
      <c r="AS225" s="4">
        <f t="shared" si="156"/>
        <v>5</v>
      </c>
      <c r="AV225" s="4" t="str">
        <f t="shared" si="147"/>
        <v/>
      </c>
      <c r="AX225" s="4" t="str">
        <f t="shared" si="148"/>
        <v/>
      </c>
      <c r="AZ225" s="4" t="str">
        <f t="shared" si="149"/>
        <v/>
      </c>
    </row>
    <row r="226" spans="1:52" x14ac:dyDescent="0.2">
      <c r="A226" s="4" t="s">
        <v>680</v>
      </c>
      <c r="B226" s="4">
        <v>1480</v>
      </c>
      <c r="C226" s="4" t="str">
        <f t="shared" si="140"/>
        <v>urn:immetingen:parameter:id:1480</v>
      </c>
      <c r="D226" s="4" t="str">
        <f>IFERROR(IF(VLOOKUP($C226,'C'!$A$1:$N$1998,4,FALSE)=0,IF(VLOOKUP($C226,'C'!$A$1:$N$1998,7,FALSE)=0,VLOOKUP($C226,'C'!$A$1:$N$1998,10,FALSE),VLOOKUP($C226,'C'!$A$1:$N$1998,7,FALSE)),VLOOKUP($C226,'C'!$A$1:$N$1998,4,FALSE)),"")</f>
        <v/>
      </c>
      <c r="E226" s="4" t="str">
        <f>IFERROR(VLOOKUP($C226,'C'!$A$1:$N$1998,2,FALSE),"")</f>
        <v/>
      </c>
      <c r="F226" s="4" t="str">
        <f>IFERROR(IF(VLOOKUP($C226,'C'!$A$1:$N$1998,3,FALSE)=1,"&lt;",""),"")</f>
        <v/>
      </c>
      <c r="G226" s="4" t="str">
        <f>IFERROR(VLOOKUP($C226,'C'!$A$1:$N$1998,5,FALSE),"")</f>
        <v/>
      </c>
      <c r="H226" s="4" t="str">
        <f>IFERROR(IF(VLOOKUP($C226,'C'!$A$1:$N$1998,6,FALSE)=1,"&lt;",""),"")</f>
        <v/>
      </c>
      <c r="I226" s="4" t="str">
        <f>IFERROR(VLOOKUP($C226,'C'!$A$1:$N$1998,8,FALSE),"")</f>
        <v/>
      </c>
      <c r="J226" s="4" t="str">
        <f>IFERROR(IF(VLOOKUP($C226,'C'!$A$1:$N$1998,9,FALSE)=1,"&lt;",""),"")</f>
        <v/>
      </c>
      <c r="M226" s="4" t="str">
        <f t="shared" si="150"/>
        <v/>
      </c>
      <c r="N226" s="4" t="str">
        <f t="shared" si="151"/>
        <v/>
      </c>
      <c r="O226" s="4" t="str">
        <f t="shared" si="126"/>
        <v/>
      </c>
      <c r="P226" s="4" t="str">
        <f t="shared" si="152"/>
        <v/>
      </c>
      <c r="Q226" s="4" t="str">
        <f t="shared" si="127"/>
        <v/>
      </c>
      <c r="R226" s="4" t="str">
        <f t="shared" si="153"/>
        <v/>
      </c>
      <c r="V226" s="4">
        <f>IFERROR(IF(VLOOKUP(B226,E!$B$1:$AK$300,4,FALSE)=0,1000000,VLOOKUP(B226,E!$B$1:$AK$300,4,FALSE)),1000000)</f>
        <v>1000000</v>
      </c>
      <c r="Z226" s="4" t="str">
        <f t="shared" si="144"/>
        <v/>
      </c>
      <c r="AC226" s="4" t="str">
        <f t="shared" si="145"/>
        <v/>
      </c>
      <c r="AF226" s="4" t="str">
        <f t="shared" si="146"/>
        <v/>
      </c>
      <c r="AI226" s="68">
        <v>0</v>
      </c>
      <c r="AJ226" s="68">
        <v>0</v>
      </c>
      <c r="AK226" s="68">
        <v>1</v>
      </c>
      <c r="AO226" s="4">
        <f t="shared" si="154"/>
        <v>3.3333333333333335</v>
      </c>
      <c r="AQ226" s="4">
        <f t="shared" si="155"/>
        <v>3.8461538461538458</v>
      </c>
      <c r="AS226" s="4">
        <f t="shared" si="156"/>
        <v>5</v>
      </c>
      <c r="AV226" s="4" t="str">
        <f t="shared" si="147"/>
        <v/>
      </c>
      <c r="AX226" s="4" t="str">
        <f t="shared" si="148"/>
        <v/>
      </c>
      <c r="AZ226" s="4" t="str">
        <f t="shared" si="149"/>
        <v/>
      </c>
    </row>
    <row r="227" spans="1:52" x14ac:dyDescent="0.2">
      <c r="A227" s="4" t="s">
        <v>681</v>
      </c>
      <c r="B227" s="4">
        <v>1481</v>
      </c>
      <c r="C227" s="4" t="str">
        <f t="shared" si="140"/>
        <v>urn:immetingen:parameter:id:1481</v>
      </c>
      <c r="D227" s="4" t="str">
        <f>IFERROR(IF(VLOOKUP($C227,'C'!$A$1:$N$1998,4,FALSE)=0,IF(VLOOKUP($C227,'C'!$A$1:$N$1998,7,FALSE)=0,VLOOKUP($C227,'C'!$A$1:$N$1998,10,FALSE),VLOOKUP($C227,'C'!$A$1:$N$1998,7,FALSE)),VLOOKUP($C227,'C'!$A$1:$N$1998,4,FALSE)),"")</f>
        <v/>
      </c>
      <c r="E227" s="4" t="str">
        <f>IFERROR(VLOOKUP($C227,'C'!$A$1:$N$1998,2,FALSE),"")</f>
        <v/>
      </c>
      <c r="F227" s="4" t="str">
        <f>IFERROR(IF(VLOOKUP($C227,'C'!$A$1:$N$1998,3,FALSE)=1,"&lt;",""),"")</f>
        <v/>
      </c>
      <c r="G227" s="4" t="str">
        <f>IFERROR(VLOOKUP($C227,'C'!$A$1:$N$1998,5,FALSE),"")</f>
        <v/>
      </c>
      <c r="H227" s="4" t="str">
        <f>IFERROR(IF(VLOOKUP($C227,'C'!$A$1:$N$1998,6,FALSE)=1,"&lt;",""),"")</f>
        <v/>
      </c>
      <c r="I227" s="4" t="str">
        <f>IFERROR(VLOOKUP($C227,'C'!$A$1:$N$1998,8,FALSE),"")</f>
        <v/>
      </c>
      <c r="J227" s="4" t="str">
        <f>IFERROR(IF(VLOOKUP($C227,'C'!$A$1:$N$1998,9,FALSE)=1,"&lt;",""),"")</f>
        <v/>
      </c>
      <c r="M227" s="4" t="str">
        <f t="shared" si="150"/>
        <v/>
      </c>
      <c r="N227" s="4" t="str">
        <f t="shared" si="151"/>
        <v/>
      </c>
      <c r="O227" s="4" t="str">
        <f t="shared" ref="O227:O290" si="157">IF(G227="","",IF($D227=131,G227/1000,G227))</f>
        <v/>
      </c>
      <c r="P227" s="4" t="str">
        <f t="shared" si="152"/>
        <v/>
      </c>
      <c r="Q227" s="4" t="str">
        <f t="shared" ref="Q227:Q290" si="158">IF(I227="","",IF($D227=131,I227/1000,I227))</f>
        <v/>
      </c>
      <c r="R227" s="4" t="str">
        <f t="shared" si="153"/>
        <v/>
      </c>
      <c r="V227" s="4">
        <f>IFERROR(IF(VLOOKUP(B227,E!$B$1:$AK$300,4,FALSE)=0,1000000,VLOOKUP(B227,E!$B$1:$AK$300,4,FALSE)),1000000)</f>
        <v>1000000</v>
      </c>
      <c r="Z227" s="4" t="str">
        <f t="shared" si="144"/>
        <v/>
      </c>
      <c r="AC227" s="4" t="str">
        <f t="shared" si="145"/>
        <v/>
      </c>
      <c r="AF227" s="4" t="str">
        <f t="shared" si="146"/>
        <v/>
      </c>
      <c r="AI227" s="68">
        <v>0</v>
      </c>
      <c r="AJ227" s="68">
        <v>0</v>
      </c>
      <c r="AK227" s="68">
        <v>1</v>
      </c>
      <c r="AO227" s="4">
        <f t="shared" si="154"/>
        <v>3.3333333333333335</v>
      </c>
      <c r="AQ227" s="4">
        <f t="shared" si="155"/>
        <v>3.8461538461538458</v>
      </c>
      <c r="AS227" s="4">
        <f t="shared" si="156"/>
        <v>5</v>
      </c>
      <c r="AV227" s="4" t="str">
        <f t="shared" si="147"/>
        <v/>
      </c>
      <c r="AX227" s="4" t="str">
        <f t="shared" si="148"/>
        <v/>
      </c>
      <c r="AZ227" s="4" t="str">
        <f t="shared" si="149"/>
        <v/>
      </c>
    </row>
    <row r="228" spans="1:52" x14ac:dyDescent="0.2">
      <c r="A228" s="4" t="s">
        <v>682</v>
      </c>
      <c r="B228" s="4">
        <v>1524</v>
      </c>
      <c r="C228" s="4" t="str">
        <f t="shared" si="140"/>
        <v>urn:immetingen:parameter:id:1524</v>
      </c>
      <c r="D228" s="4" t="str">
        <f>IFERROR(IF(VLOOKUP($C228,'C'!$A$1:$N$1998,4,FALSE)=0,IF(VLOOKUP($C228,'C'!$A$1:$N$1998,7,FALSE)=0,VLOOKUP($C228,'C'!$A$1:$N$1998,10,FALSE),VLOOKUP($C228,'C'!$A$1:$N$1998,7,FALSE)),VLOOKUP($C228,'C'!$A$1:$N$1998,4,FALSE)),"")</f>
        <v/>
      </c>
      <c r="E228" s="4" t="str">
        <f>IFERROR(VLOOKUP($C228,'C'!$A$1:$N$1998,2,FALSE),"")</f>
        <v/>
      </c>
      <c r="F228" s="4" t="str">
        <f>IFERROR(IF(VLOOKUP($C228,'C'!$A$1:$N$1998,3,FALSE)=1,"&lt;",""),"")</f>
        <v/>
      </c>
      <c r="G228" s="4" t="str">
        <f>IFERROR(VLOOKUP($C228,'C'!$A$1:$N$1998,5,FALSE),"")</f>
        <v/>
      </c>
      <c r="H228" s="4" t="str">
        <f>IFERROR(IF(VLOOKUP($C228,'C'!$A$1:$N$1998,6,FALSE)=1,"&lt;",""),"")</f>
        <v/>
      </c>
      <c r="I228" s="4" t="str">
        <f>IFERROR(VLOOKUP($C228,'C'!$A$1:$N$1998,8,FALSE),"")</f>
        <v/>
      </c>
      <c r="J228" s="4" t="str">
        <f>IFERROR(IF(VLOOKUP($C228,'C'!$A$1:$N$1998,9,FALSE)=1,"&lt;",""),"")</f>
        <v/>
      </c>
      <c r="M228" s="4" t="str">
        <f t="shared" si="150"/>
        <v/>
      </c>
      <c r="N228" s="4" t="str">
        <f t="shared" si="151"/>
        <v/>
      </c>
      <c r="O228" s="4" t="str">
        <f t="shared" si="157"/>
        <v/>
      </c>
      <c r="P228" s="4" t="str">
        <f t="shared" si="152"/>
        <v/>
      </c>
      <c r="Q228" s="4" t="str">
        <f t="shared" si="158"/>
        <v/>
      </c>
      <c r="R228" s="4" t="str">
        <f t="shared" si="153"/>
        <v/>
      </c>
      <c r="V228" s="4">
        <f>IFERROR(IF(VLOOKUP(B228,E!$B$1:$AK$300,4,FALSE)=0,1000000,VLOOKUP(B228,E!$B$1:$AK$300,4,FALSE)),1000000)</f>
        <v>1000000</v>
      </c>
      <c r="Z228" s="4" t="str">
        <f t="shared" si="144"/>
        <v/>
      </c>
      <c r="AC228" s="4" t="str">
        <f t="shared" si="145"/>
        <v/>
      </c>
      <c r="AF228" s="4" t="str">
        <f t="shared" si="146"/>
        <v/>
      </c>
      <c r="AI228" s="68">
        <v>0</v>
      </c>
      <c r="AJ228" s="68">
        <v>0</v>
      </c>
      <c r="AK228" s="68">
        <v>1</v>
      </c>
      <c r="AO228" s="4">
        <f t="shared" si="154"/>
        <v>3.3333333333333335</v>
      </c>
      <c r="AQ228" s="4">
        <f t="shared" si="155"/>
        <v>3.8461538461538458</v>
      </c>
      <c r="AS228" s="4">
        <f t="shared" si="156"/>
        <v>5</v>
      </c>
      <c r="AV228" s="4" t="str">
        <f t="shared" si="147"/>
        <v/>
      </c>
      <c r="AX228" s="4" t="str">
        <f t="shared" si="148"/>
        <v/>
      </c>
      <c r="AZ228" s="4" t="str">
        <f t="shared" si="149"/>
        <v/>
      </c>
    </row>
    <row r="229" spans="1:52" x14ac:dyDescent="0.2">
      <c r="A229" s="4" t="s">
        <v>683</v>
      </c>
      <c r="B229" s="4">
        <v>1525</v>
      </c>
      <c r="C229" s="4" t="str">
        <f t="shared" si="140"/>
        <v>urn:immetingen:parameter:id:1525</v>
      </c>
      <c r="D229" s="4" t="str">
        <f>IFERROR(IF(VLOOKUP($C229,'C'!$A$1:$N$1998,4,FALSE)=0,IF(VLOOKUP($C229,'C'!$A$1:$N$1998,7,FALSE)=0,VLOOKUP($C229,'C'!$A$1:$N$1998,10,FALSE),VLOOKUP($C229,'C'!$A$1:$N$1998,7,FALSE)),VLOOKUP($C229,'C'!$A$1:$N$1998,4,FALSE)),"")</f>
        <v/>
      </c>
      <c r="E229" s="4" t="str">
        <f>IFERROR(VLOOKUP($C229,'C'!$A$1:$N$1998,2,FALSE),"")</f>
        <v/>
      </c>
      <c r="F229" s="4" t="str">
        <f>IFERROR(IF(VLOOKUP($C229,'C'!$A$1:$N$1998,3,FALSE)=1,"&lt;",""),"")</f>
        <v/>
      </c>
      <c r="G229" s="4" t="str">
        <f>IFERROR(VLOOKUP($C229,'C'!$A$1:$N$1998,5,FALSE),"")</f>
        <v/>
      </c>
      <c r="H229" s="4" t="str">
        <f>IFERROR(IF(VLOOKUP($C229,'C'!$A$1:$N$1998,6,FALSE)=1,"&lt;",""),"")</f>
        <v/>
      </c>
      <c r="I229" s="4" t="str">
        <f>IFERROR(VLOOKUP($C229,'C'!$A$1:$N$1998,8,FALSE),"")</f>
        <v/>
      </c>
      <c r="J229" s="4" t="str">
        <f>IFERROR(IF(VLOOKUP($C229,'C'!$A$1:$N$1998,9,FALSE)=1,"&lt;",""),"")</f>
        <v/>
      </c>
      <c r="M229" s="4" t="str">
        <f t="shared" si="150"/>
        <v/>
      </c>
      <c r="N229" s="4" t="str">
        <f t="shared" si="151"/>
        <v/>
      </c>
      <c r="O229" s="4" t="str">
        <f t="shared" si="157"/>
        <v/>
      </c>
      <c r="P229" s="4" t="str">
        <f t="shared" si="152"/>
        <v/>
      </c>
      <c r="Q229" s="4" t="str">
        <f t="shared" si="158"/>
        <v/>
      </c>
      <c r="R229" s="4" t="str">
        <f t="shared" si="153"/>
        <v/>
      </c>
      <c r="V229" s="4">
        <f>IFERROR(IF(VLOOKUP(B229,E!$B$1:$AK$300,4,FALSE)=0,1000000,VLOOKUP(B229,E!$B$1:$AK$300,4,FALSE)),1000000)</f>
        <v>1000000</v>
      </c>
      <c r="Z229" s="4" t="str">
        <f t="shared" si="144"/>
        <v/>
      </c>
      <c r="AC229" s="4" t="str">
        <f t="shared" si="145"/>
        <v/>
      </c>
      <c r="AF229" s="4" t="str">
        <f t="shared" si="146"/>
        <v/>
      </c>
      <c r="AI229" s="68">
        <v>0</v>
      </c>
      <c r="AJ229" s="68">
        <v>0</v>
      </c>
      <c r="AK229" s="68">
        <v>1</v>
      </c>
      <c r="AO229" s="4">
        <f t="shared" si="154"/>
        <v>3.3333333333333335</v>
      </c>
      <c r="AQ229" s="4">
        <f t="shared" si="155"/>
        <v>3.8461538461538458</v>
      </c>
      <c r="AS229" s="4">
        <f t="shared" si="156"/>
        <v>5</v>
      </c>
      <c r="AV229" s="4" t="str">
        <f t="shared" si="147"/>
        <v/>
      </c>
      <c r="AX229" s="4" t="str">
        <f t="shared" si="148"/>
        <v/>
      </c>
      <c r="AZ229" s="4" t="str">
        <f t="shared" si="149"/>
        <v/>
      </c>
    </row>
    <row r="230" spans="1:52" x14ac:dyDescent="0.2">
      <c r="A230" s="4" t="s">
        <v>684</v>
      </c>
      <c r="B230" s="4">
        <v>1586</v>
      </c>
      <c r="C230" s="4" t="str">
        <f t="shared" si="140"/>
        <v>urn:immetingen:parameter:id:1586</v>
      </c>
      <c r="D230" s="4" t="str">
        <f>IFERROR(IF(VLOOKUP($C230,'C'!$A$1:$N$1998,4,FALSE)=0,IF(VLOOKUP($C230,'C'!$A$1:$N$1998,7,FALSE)=0,VLOOKUP($C230,'C'!$A$1:$N$1998,10,FALSE),VLOOKUP($C230,'C'!$A$1:$N$1998,7,FALSE)),VLOOKUP($C230,'C'!$A$1:$N$1998,4,FALSE)),"")</f>
        <v/>
      </c>
      <c r="E230" s="4" t="str">
        <f>IFERROR(VLOOKUP($C230,'C'!$A$1:$N$1998,2,FALSE),"")</f>
        <v/>
      </c>
      <c r="F230" s="4" t="str">
        <f>IFERROR(IF(VLOOKUP($C230,'C'!$A$1:$N$1998,3,FALSE)=1,"&lt;",""),"")</f>
        <v/>
      </c>
      <c r="G230" s="4" t="str">
        <f>IFERROR(VLOOKUP($C230,'C'!$A$1:$N$1998,5,FALSE),"")</f>
        <v/>
      </c>
      <c r="H230" s="4" t="str">
        <f>IFERROR(IF(VLOOKUP($C230,'C'!$A$1:$N$1998,6,FALSE)=1,"&lt;",""),"")</f>
        <v/>
      </c>
      <c r="I230" s="4" t="str">
        <f>IFERROR(VLOOKUP($C230,'C'!$A$1:$N$1998,8,FALSE),"")</f>
        <v/>
      </c>
      <c r="J230" s="4" t="str">
        <f>IFERROR(IF(VLOOKUP($C230,'C'!$A$1:$N$1998,9,FALSE)=1,"&lt;",""),"")</f>
        <v/>
      </c>
      <c r="M230" s="4" t="str">
        <f t="shared" si="150"/>
        <v/>
      </c>
      <c r="N230" s="4" t="str">
        <f t="shared" si="151"/>
        <v/>
      </c>
      <c r="O230" s="4" t="str">
        <f t="shared" si="157"/>
        <v/>
      </c>
      <c r="P230" s="4" t="str">
        <f t="shared" si="152"/>
        <v/>
      </c>
      <c r="Q230" s="4" t="str">
        <f t="shared" si="158"/>
        <v/>
      </c>
      <c r="R230" s="4" t="str">
        <f t="shared" si="153"/>
        <v/>
      </c>
      <c r="V230" s="4">
        <f>IFERROR(IF(VLOOKUP(B230,E!$B$1:$AK$300,4,FALSE)=0,1000000,VLOOKUP(B230,E!$B$1:$AK$300,4,FALSE)),1000000)</f>
        <v>1000000</v>
      </c>
      <c r="Z230" s="4" t="str">
        <f t="shared" si="144"/>
        <v/>
      </c>
      <c r="AC230" s="4" t="str">
        <f t="shared" si="145"/>
        <v/>
      </c>
      <c r="AF230" s="4" t="str">
        <f t="shared" si="146"/>
        <v/>
      </c>
      <c r="AI230" s="68">
        <v>0</v>
      </c>
      <c r="AJ230" s="68">
        <v>0</v>
      </c>
      <c r="AK230" s="68">
        <v>1</v>
      </c>
      <c r="AO230" s="4">
        <f t="shared" si="154"/>
        <v>3.3333333333333335</v>
      </c>
      <c r="AQ230" s="4">
        <f t="shared" si="155"/>
        <v>3.8461538461538458</v>
      </c>
      <c r="AS230" s="4">
        <f t="shared" si="156"/>
        <v>5</v>
      </c>
      <c r="AV230" s="4" t="str">
        <f t="shared" si="147"/>
        <v/>
      </c>
      <c r="AX230" s="4" t="str">
        <f t="shared" si="148"/>
        <v/>
      </c>
      <c r="AZ230" s="4" t="str">
        <f t="shared" si="149"/>
        <v/>
      </c>
    </row>
    <row r="231" spans="1:52" x14ac:dyDescent="0.2">
      <c r="A231" s="4" t="s">
        <v>685</v>
      </c>
      <c r="B231" s="4">
        <v>1612</v>
      </c>
      <c r="C231" s="4" t="str">
        <f t="shared" si="140"/>
        <v>urn:immetingen:parameter:id:1612</v>
      </c>
      <c r="D231" s="4" t="str">
        <f>IFERROR(IF(VLOOKUP($C231,'C'!$A$1:$N$1998,4,FALSE)=0,IF(VLOOKUP($C231,'C'!$A$1:$N$1998,7,FALSE)=0,VLOOKUP($C231,'C'!$A$1:$N$1998,10,FALSE),VLOOKUP($C231,'C'!$A$1:$N$1998,7,FALSE)),VLOOKUP($C231,'C'!$A$1:$N$1998,4,FALSE)),"")</f>
        <v/>
      </c>
      <c r="E231" s="4" t="str">
        <f>IFERROR(VLOOKUP($C231,'C'!$A$1:$N$1998,2,FALSE),"")</f>
        <v/>
      </c>
      <c r="F231" s="4" t="str">
        <f>IFERROR(IF(VLOOKUP($C231,'C'!$A$1:$N$1998,3,FALSE)=1,"&lt;",""),"")</f>
        <v/>
      </c>
      <c r="G231" s="4" t="str">
        <f>IFERROR(VLOOKUP($C231,'C'!$A$1:$N$1998,5,FALSE),"")</f>
        <v/>
      </c>
      <c r="H231" s="4" t="str">
        <f>IFERROR(IF(VLOOKUP($C231,'C'!$A$1:$N$1998,6,FALSE)=1,"&lt;",""),"")</f>
        <v/>
      </c>
      <c r="I231" s="4" t="str">
        <f>IFERROR(VLOOKUP($C231,'C'!$A$1:$N$1998,8,FALSE),"")</f>
        <v/>
      </c>
      <c r="J231" s="4" t="str">
        <f>IFERROR(IF(VLOOKUP($C231,'C'!$A$1:$N$1998,9,FALSE)=1,"&lt;",""),"")</f>
        <v/>
      </c>
      <c r="M231" s="4" t="str">
        <f t="shared" si="150"/>
        <v/>
      </c>
      <c r="N231" s="4" t="str">
        <f t="shared" si="151"/>
        <v/>
      </c>
      <c r="O231" s="4" t="str">
        <f t="shared" si="157"/>
        <v/>
      </c>
      <c r="P231" s="4" t="str">
        <f t="shared" si="152"/>
        <v/>
      </c>
      <c r="Q231" s="4" t="str">
        <f t="shared" si="158"/>
        <v/>
      </c>
      <c r="R231" s="4" t="str">
        <f t="shared" si="153"/>
        <v/>
      </c>
      <c r="V231" s="4">
        <f>IFERROR(IF(VLOOKUP(B231,E!$B$1:$AK$300,4,FALSE)=0,1000000,VLOOKUP(B231,E!$B$1:$AK$300,4,FALSE)),1000000)</f>
        <v>1000000</v>
      </c>
      <c r="Z231" s="4" t="str">
        <f t="shared" si="144"/>
        <v/>
      </c>
      <c r="AC231" s="4" t="str">
        <f t="shared" si="145"/>
        <v/>
      </c>
      <c r="AF231" s="4" t="str">
        <f t="shared" si="146"/>
        <v/>
      </c>
      <c r="AI231" s="68">
        <v>0</v>
      </c>
      <c r="AJ231" s="68">
        <v>0</v>
      </c>
      <c r="AK231" s="68">
        <v>1</v>
      </c>
      <c r="AO231" s="4">
        <f t="shared" si="154"/>
        <v>3.3333333333333335</v>
      </c>
      <c r="AQ231" s="4">
        <f t="shared" si="155"/>
        <v>3.8461538461538458</v>
      </c>
      <c r="AS231" s="4">
        <f t="shared" si="156"/>
        <v>5</v>
      </c>
      <c r="AV231" s="4" t="str">
        <f t="shared" si="147"/>
        <v/>
      </c>
      <c r="AX231" s="4" t="str">
        <f t="shared" si="148"/>
        <v/>
      </c>
      <c r="AZ231" s="4" t="str">
        <f t="shared" si="149"/>
        <v/>
      </c>
    </row>
    <row r="232" spans="1:52" x14ac:dyDescent="0.2">
      <c r="A232" s="4" t="s">
        <v>686</v>
      </c>
      <c r="B232" s="4">
        <v>361</v>
      </c>
      <c r="C232" s="4" t="str">
        <f t="shared" si="140"/>
        <v>urn:immetingen:parameter:id:361</v>
      </c>
      <c r="D232" s="4" t="str">
        <f>IFERROR(IF(VLOOKUP($C232,'C'!$A$1:$N$1998,4,FALSE)=0,IF(VLOOKUP($C232,'C'!$A$1:$N$1998,7,FALSE)=0,VLOOKUP($C232,'C'!$A$1:$N$1998,10,FALSE),VLOOKUP($C232,'C'!$A$1:$N$1998,7,FALSE)),VLOOKUP($C232,'C'!$A$1:$N$1998,4,FALSE)),"")</f>
        <v/>
      </c>
      <c r="E232" s="4" t="str">
        <f>IFERROR(VLOOKUP($C232,'C'!$A$1:$N$1998,2,FALSE),"")</f>
        <v/>
      </c>
      <c r="F232" s="4" t="str">
        <f>IFERROR(IF(VLOOKUP($C232,'C'!$A$1:$N$1998,3,FALSE)=1,"&lt;",""),"")</f>
        <v/>
      </c>
      <c r="G232" s="4" t="str">
        <f>IFERROR(VLOOKUP($C232,'C'!$A$1:$N$1998,5,FALSE),"")</f>
        <v/>
      </c>
      <c r="H232" s="4" t="str">
        <f>IFERROR(IF(VLOOKUP($C232,'C'!$A$1:$N$1998,6,FALSE)=1,"&lt;",""),"")</f>
        <v/>
      </c>
      <c r="I232" s="4" t="str">
        <f>IFERROR(VLOOKUP($C232,'C'!$A$1:$N$1998,8,FALSE),"")</f>
        <v/>
      </c>
      <c r="J232" s="4" t="str">
        <f>IFERROR(IF(VLOOKUP($C232,'C'!$A$1:$N$1998,9,FALSE)=1,"&lt;",""),"")</f>
        <v/>
      </c>
      <c r="M232" s="4" t="str">
        <f t="shared" si="150"/>
        <v/>
      </c>
      <c r="N232" s="4" t="str">
        <f t="shared" si="151"/>
        <v/>
      </c>
      <c r="O232" s="4" t="str">
        <f t="shared" si="157"/>
        <v/>
      </c>
      <c r="P232" s="4" t="str">
        <f t="shared" si="152"/>
        <v/>
      </c>
      <c r="Q232" s="4" t="str">
        <f t="shared" si="158"/>
        <v/>
      </c>
      <c r="R232" s="4" t="str">
        <f t="shared" si="153"/>
        <v/>
      </c>
      <c r="V232" s="4">
        <f>IFERROR(IF(VLOOKUP(B232,E!$B$1:$AK$300,4,FALSE)=0,1000000,VLOOKUP(B232,E!$B$1:$AK$300,4,FALSE)),1000000)</f>
        <v>1000000000</v>
      </c>
      <c r="Z232" s="4" t="str">
        <f t="shared" si="144"/>
        <v/>
      </c>
      <c r="AC232" s="4" t="str">
        <f t="shared" si="145"/>
        <v/>
      </c>
      <c r="AF232" s="4" t="str">
        <f t="shared" si="146"/>
        <v/>
      </c>
      <c r="AI232" s="68">
        <v>0</v>
      </c>
      <c r="AJ232" s="68">
        <v>0</v>
      </c>
      <c r="AK232" s="68">
        <v>1</v>
      </c>
      <c r="AO232" s="4">
        <f t="shared" si="154"/>
        <v>3.3333333333333335</v>
      </c>
      <c r="AQ232" s="4">
        <f t="shared" si="155"/>
        <v>3.8461538461538458</v>
      </c>
      <c r="AS232" s="4">
        <f t="shared" si="156"/>
        <v>5</v>
      </c>
      <c r="AV232" s="4" t="str">
        <f t="shared" si="147"/>
        <v/>
      </c>
      <c r="AX232" s="4" t="str">
        <f t="shared" si="148"/>
        <v/>
      </c>
      <c r="AZ232" s="4" t="str">
        <f t="shared" si="149"/>
        <v/>
      </c>
    </row>
    <row r="233" spans="1:52" x14ac:dyDescent="0.2">
      <c r="A233" s="4" t="s">
        <v>687</v>
      </c>
      <c r="B233" s="4">
        <v>382</v>
      </c>
      <c r="C233" s="4" t="str">
        <f t="shared" si="140"/>
        <v>urn:immetingen:parameter:id:382</v>
      </c>
      <c r="D233" s="4" t="str">
        <f>IFERROR(IF(VLOOKUP($C233,'C'!$A$1:$N$1998,4,FALSE)=0,IF(VLOOKUP($C233,'C'!$A$1:$N$1998,7,FALSE)=0,VLOOKUP($C233,'C'!$A$1:$N$1998,10,FALSE),VLOOKUP($C233,'C'!$A$1:$N$1998,7,FALSE)),VLOOKUP($C233,'C'!$A$1:$N$1998,4,FALSE)),"")</f>
        <v/>
      </c>
      <c r="E233" s="4" t="str">
        <f>IFERROR(VLOOKUP($C233,'C'!$A$1:$N$1998,2,FALSE),"")</f>
        <v/>
      </c>
      <c r="F233" s="4" t="str">
        <f>IFERROR(IF(VLOOKUP($C233,'C'!$A$1:$N$1998,3,FALSE)=1,"&lt;",""),"")</f>
        <v/>
      </c>
      <c r="G233" s="4" t="str">
        <f>IFERROR(VLOOKUP($C233,'C'!$A$1:$N$1998,5,FALSE),"")</f>
        <v/>
      </c>
      <c r="H233" s="4" t="str">
        <f>IFERROR(IF(VLOOKUP($C233,'C'!$A$1:$N$1998,6,FALSE)=1,"&lt;",""),"")</f>
        <v/>
      </c>
      <c r="I233" s="4" t="str">
        <f>IFERROR(VLOOKUP($C233,'C'!$A$1:$N$1998,8,FALSE),"")</f>
        <v/>
      </c>
      <c r="J233" s="4" t="str">
        <f>IFERROR(IF(VLOOKUP($C233,'C'!$A$1:$N$1998,9,FALSE)=1,"&lt;",""),"")</f>
        <v/>
      </c>
      <c r="M233" s="4" t="str">
        <f t="shared" si="150"/>
        <v/>
      </c>
      <c r="N233" s="4" t="str">
        <f t="shared" si="151"/>
        <v/>
      </c>
      <c r="O233" s="4" t="str">
        <f t="shared" si="157"/>
        <v/>
      </c>
      <c r="P233" s="4" t="str">
        <f t="shared" si="152"/>
        <v/>
      </c>
      <c r="Q233" s="4" t="str">
        <f t="shared" si="158"/>
        <v/>
      </c>
      <c r="R233" s="4" t="str">
        <f t="shared" si="153"/>
        <v/>
      </c>
      <c r="V233" s="4">
        <f>IFERROR(IF(VLOOKUP(B233,E!$B$1:$AK$300,4,FALSE)=0,1000000,VLOOKUP(B233,E!$B$1:$AK$300,4,FALSE)),1000000)</f>
        <v>1000000000</v>
      </c>
      <c r="Z233" s="4" t="str">
        <f t="shared" si="144"/>
        <v/>
      </c>
      <c r="AC233" s="4" t="str">
        <f t="shared" si="145"/>
        <v/>
      </c>
      <c r="AF233" s="4" t="str">
        <f t="shared" si="146"/>
        <v/>
      </c>
      <c r="AI233" s="68">
        <v>0</v>
      </c>
      <c r="AJ233" s="68">
        <v>0</v>
      </c>
      <c r="AK233" s="68">
        <v>1</v>
      </c>
      <c r="AO233" s="4">
        <f t="shared" si="154"/>
        <v>3.3333333333333335</v>
      </c>
      <c r="AQ233" s="4">
        <f t="shared" si="155"/>
        <v>3.8461538461538458</v>
      </c>
      <c r="AS233" s="4">
        <f t="shared" si="156"/>
        <v>5</v>
      </c>
      <c r="AV233" s="4" t="str">
        <f t="shared" si="147"/>
        <v/>
      </c>
      <c r="AX233" s="4" t="str">
        <f t="shared" si="148"/>
        <v/>
      </c>
      <c r="AZ233" s="4" t="str">
        <f t="shared" si="149"/>
        <v/>
      </c>
    </row>
    <row r="234" spans="1:52" x14ac:dyDescent="0.2">
      <c r="A234" s="4" t="s">
        <v>688</v>
      </c>
      <c r="B234" s="4">
        <v>642</v>
      </c>
      <c r="C234" s="4" t="str">
        <f t="shared" si="140"/>
        <v>urn:immetingen:parameter:id:642</v>
      </c>
      <c r="D234" s="4" t="str">
        <f>IFERROR(IF(VLOOKUP($C234,'C'!$A$1:$N$1998,4,FALSE)=0,IF(VLOOKUP($C234,'C'!$A$1:$N$1998,7,FALSE)=0,VLOOKUP($C234,'C'!$A$1:$N$1998,10,FALSE),VLOOKUP($C234,'C'!$A$1:$N$1998,7,FALSE)),VLOOKUP($C234,'C'!$A$1:$N$1998,4,FALSE)),"")</f>
        <v/>
      </c>
      <c r="E234" s="4" t="str">
        <f>IFERROR(VLOOKUP($C234,'C'!$A$1:$N$1998,2,FALSE),"")</f>
        <v/>
      </c>
      <c r="F234" s="4" t="str">
        <f>IFERROR(IF(VLOOKUP($C234,'C'!$A$1:$N$1998,3,FALSE)=1,"&lt;",""),"")</f>
        <v/>
      </c>
      <c r="G234" s="4" t="str">
        <f>IFERROR(VLOOKUP($C234,'C'!$A$1:$N$1998,5,FALSE),"")</f>
        <v/>
      </c>
      <c r="H234" s="4" t="str">
        <f>IFERROR(IF(VLOOKUP($C234,'C'!$A$1:$N$1998,6,FALSE)=1,"&lt;",""),"")</f>
        <v/>
      </c>
      <c r="I234" s="4" t="str">
        <f>IFERROR(VLOOKUP($C234,'C'!$A$1:$N$1998,8,FALSE),"")</f>
        <v/>
      </c>
      <c r="J234" s="4" t="str">
        <f>IFERROR(IF(VLOOKUP($C234,'C'!$A$1:$N$1998,9,FALSE)=1,"&lt;",""),"")</f>
        <v/>
      </c>
      <c r="M234" s="4" t="str">
        <f t="shared" si="150"/>
        <v/>
      </c>
      <c r="N234" s="4" t="str">
        <f t="shared" si="151"/>
        <v/>
      </c>
      <c r="O234" s="4" t="str">
        <f t="shared" si="157"/>
        <v/>
      </c>
      <c r="P234" s="4" t="str">
        <f t="shared" si="152"/>
        <v/>
      </c>
      <c r="Q234" s="4" t="str">
        <f t="shared" si="158"/>
        <v/>
      </c>
      <c r="R234" s="4" t="str">
        <f t="shared" si="153"/>
        <v/>
      </c>
      <c r="V234" s="4">
        <f>IFERROR(IF(VLOOKUP(B234,E!$B$1:$AK$300,4,FALSE)=0,1000000,VLOOKUP(B234,E!$B$1:$AK$300,4,FALSE)),1000000)</f>
        <v>1000000000</v>
      </c>
      <c r="Z234" s="4" t="str">
        <f t="shared" si="144"/>
        <v/>
      </c>
      <c r="AC234" s="4" t="str">
        <f t="shared" si="145"/>
        <v/>
      </c>
      <c r="AF234" s="4" t="str">
        <f t="shared" si="146"/>
        <v/>
      </c>
      <c r="AI234" s="68">
        <v>0</v>
      </c>
      <c r="AJ234" s="68">
        <v>0</v>
      </c>
      <c r="AK234" s="68">
        <v>1</v>
      </c>
      <c r="AO234" s="4">
        <f t="shared" si="154"/>
        <v>3.3333333333333335</v>
      </c>
      <c r="AQ234" s="4">
        <f t="shared" si="155"/>
        <v>3.8461538461538458</v>
      </c>
      <c r="AS234" s="4">
        <f t="shared" si="156"/>
        <v>5</v>
      </c>
      <c r="AV234" s="4" t="str">
        <f t="shared" si="147"/>
        <v/>
      </c>
      <c r="AX234" s="4" t="str">
        <f t="shared" si="148"/>
        <v/>
      </c>
      <c r="AZ234" s="4" t="str">
        <f t="shared" si="149"/>
        <v/>
      </c>
    </row>
    <row r="235" spans="1:52" x14ac:dyDescent="0.2">
      <c r="A235" s="4" t="s">
        <v>689</v>
      </c>
      <c r="B235" s="4">
        <v>661</v>
      </c>
      <c r="C235" s="4" t="str">
        <f t="shared" si="140"/>
        <v>urn:immetingen:parameter:id:661</v>
      </c>
      <c r="D235" s="4" t="str">
        <f>IFERROR(IF(VLOOKUP($C235,'C'!$A$1:$N$1998,4,FALSE)=0,IF(VLOOKUP($C235,'C'!$A$1:$N$1998,7,FALSE)=0,VLOOKUP($C235,'C'!$A$1:$N$1998,10,FALSE),VLOOKUP($C235,'C'!$A$1:$N$1998,7,FALSE)),VLOOKUP($C235,'C'!$A$1:$N$1998,4,FALSE)),"")</f>
        <v/>
      </c>
      <c r="E235" s="4" t="str">
        <f>IFERROR(VLOOKUP($C235,'C'!$A$1:$N$1998,2,FALSE),"")</f>
        <v/>
      </c>
      <c r="F235" s="4" t="str">
        <f>IFERROR(IF(VLOOKUP($C235,'C'!$A$1:$N$1998,3,FALSE)=1,"&lt;",""),"")</f>
        <v/>
      </c>
      <c r="G235" s="4" t="str">
        <f>IFERROR(VLOOKUP($C235,'C'!$A$1:$N$1998,5,FALSE),"")</f>
        <v/>
      </c>
      <c r="H235" s="4" t="str">
        <f>IFERROR(IF(VLOOKUP($C235,'C'!$A$1:$N$1998,6,FALSE)=1,"&lt;",""),"")</f>
        <v/>
      </c>
      <c r="I235" s="4" t="str">
        <f>IFERROR(VLOOKUP($C235,'C'!$A$1:$N$1998,8,FALSE),"")</f>
        <v/>
      </c>
      <c r="J235" s="4" t="str">
        <f>IFERROR(IF(VLOOKUP($C235,'C'!$A$1:$N$1998,9,FALSE)=1,"&lt;",""),"")</f>
        <v/>
      </c>
      <c r="M235" s="4" t="str">
        <f t="shared" si="150"/>
        <v/>
      </c>
      <c r="N235" s="4" t="str">
        <f t="shared" si="151"/>
        <v/>
      </c>
      <c r="O235" s="4" t="str">
        <f t="shared" si="157"/>
        <v/>
      </c>
      <c r="P235" s="4" t="str">
        <f t="shared" si="152"/>
        <v/>
      </c>
      <c r="Q235" s="4" t="str">
        <f t="shared" si="158"/>
        <v/>
      </c>
      <c r="R235" s="4" t="str">
        <f t="shared" si="153"/>
        <v/>
      </c>
      <c r="V235" s="4">
        <f>IFERROR(IF(VLOOKUP(B235,E!$B$1:$AK$300,4,FALSE)=0,1000000,VLOOKUP(B235,E!$B$1:$AK$300,4,FALSE)),1000000)</f>
        <v>1000000000</v>
      </c>
      <c r="Z235" s="4" t="str">
        <f t="shared" si="144"/>
        <v/>
      </c>
      <c r="AC235" s="4" t="str">
        <f t="shared" si="145"/>
        <v/>
      </c>
      <c r="AF235" s="4" t="str">
        <f t="shared" si="146"/>
        <v/>
      </c>
      <c r="AI235" s="68">
        <v>0</v>
      </c>
      <c r="AJ235" s="68">
        <v>0</v>
      </c>
      <c r="AK235" s="68">
        <v>1</v>
      </c>
      <c r="AO235" s="4">
        <f t="shared" si="154"/>
        <v>3.3333333333333335</v>
      </c>
      <c r="AQ235" s="4">
        <f t="shared" si="155"/>
        <v>3.8461538461538458</v>
      </c>
      <c r="AS235" s="4">
        <f t="shared" si="156"/>
        <v>5</v>
      </c>
      <c r="AV235" s="4" t="str">
        <f t="shared" si="147"/>
        <v/>
      </c>
      <c r="AX235" s="4" t="str">
        <f t="shared" si="148"/>
        <v/>
      </c>
      <c r="AZ235" s="4" t="str">
        <f t="shared" si="149"/>
        <v/>
      </c>
    </row>
    <row r="236" spans="1:52" x14ac:dyDescent="0.2">
      <c r="A236" s="4" t="s">
        <v>839</v>
      </c>
      <c r="B236" s="4">
        <v>577</v>
      </c>
      <c r="C236" s="4" t="str">
        <f t="shared" si="140"/>
        <v>urn:immetingen:parameter:id:577</v>
      </c>
      <c r="D236" s="4" t="str">
        <f>IFERROR(IF(VLOOKUP($C236,'C'!$A$1:$N$1998,4,FALSE)=0,IF(VLOOKUP($C236,'C'!$A$1:$N$1998,7,FALSE)=0,VLOOKUP($C236,'C'!$A$1:$N$1998,10,FALSE),VLOOKUP($C236,'C'!$A$1:$N$1998,7,FALSE)),VLOOKUP($C236,'C'!$A$1:$N$1998,4,FALSE)),"")</f>
        <v/>
      </c>
      <c r="E236" s="4" t="str">
        <f>IFERROR(VLOOKUP($C236,'C'!$A$1:$N$1998,2,FALSE),"")</f>
        <v/>
      </c>
      <c r="F236" s="4" t="str">
        <f>IFERROR(IF(VLOOKUP($C236,'C'!$A$1:$N$1998,3,FALSE)=1,"&lt;",""),"")</f>
        <v/>
      </c>
      <c r="M236" s="4" t="str">
        <f t="shared" si="150"/>
        <v/>
      </c>
      <c r="N236" s="4" t="str">
        <f t="shared" si="151"/>
        <v/>
      </c>
      <c r="O236" s="4" t="str">
        <f t="shared" si="157"/>
        <v/>
      </c>
      <c r="P236" s="4" t="str">
        <f t="shared" si="152"/>
        <v/>
      </c>
      <c r="Q236" s="4" t="str">
        <f t="shared" si="158"/>
        <v/>
      </c>
      <c r="R236" s="4" t="str">
        <f t="shared" si="153"/>
        <v/>
      </c>
      <c r="V236" s="4">
        <f>IFERROR(IF(VLOOKUP(B236,E!$B$1:$AK$300,4,FALSE)=0,1000000,VLOOKUP(B236,E!$B$1:$AK$300,4,FALSE)),1000000)</f>
        <v>1000000000</v>
      </c>
      <c r="Z236" s="4" t="str">
        <f t="shared" si="144"/>
        <v/>
      </c>
      <c r="AC236" s="4" t="str">
        <f t="shared" si="145"/>
        <v/>
      </c>
      <c r="AF236" s="4" t="str">
        <f t="shared" si="146"/>
        <v/>
      </c>
      <c r="AI236" s="68">
        <v>0</v>
      </c>
      <c r="AJ236" s="68">
        <v>0</v>
      </c>
      <c r="AK236" s="68">
        <v>1</v>
      </c>
      <c r="AO236" s="4">
        <f t="shared" si="154"/>
        <v>3.3333333333333335</v>
      </c>
      <c r="AQ236" s="4">
        <f t="shared" si="155"/>
        <v>3.8461538461538458</v>
      </c>
      <c r="AS236" s="4">
        <f t="shared" si="156"/>
        <v>5</v>
      </c>
      <c r="AV236" s="4" t="str">
        <f t="shared" si="147"/>
        <v/>
      </c>
      <c r="AX236" s="4" t="str">
        <f t="shared" si="148"/>
        <v/>
      </c>
      <c r="AZ236" s="4" t="str">
        <f t="shared" si="149"/>
        <v/>
      </c>
    </row>
    <row r="237" spans="1:52" x14ac:dyDescent="0.2">
      <c r="A237" s="4" t="s">
        <v>690</v>
      </c>
      <c r="B237" s="4">
        <v>600</v>
      </c>
      <c r="C237" s="4" t="str">
        <f t="shared" si="140"/>
        <v>urn:immetingen:parameter:id:600</v>
      </c>
      <c r="D237" s="4" t="str">
        <f>IFERROR(IF(VLOOKUP($C237,'C'!$A$1:$N$1998,4,FALSE)=0,IF(VLOOKUP($C237,'C'!$A$1:$N$1998,7,FALSE)=0,VLOOKUP($C237,'C'!$A$1:$N$1998,10,FALSE),VLOOKUP($C237,'C'!$A$1:$N$1998,7,FALSE)),VLOOKUP($C237,'C'!$A$1:$N$1998,4,FALSE)),"")</f>
        <v/>
      </c>
      <c r="E237" s="4" t="str">
        <f>IFERROR(VLOOKUP($C237,'C'!$A$1:$N$1998,2,FALSE),"")</f>
        <v/>
      </c>
      <c r="F237" s="4" t="str">
        <f>IFERROR(IF(VLOOKUP($C237,'C'!$A$1:$N$1998,3,FALSE)=1,"&lt;",""),"")</f>
        <v/>
      </c>
      <c r="G237" s="4" t="str">
        <f>IFERROR(VLOOKUP($C237,'C'!$A$1:$N$1998,5,FALSE),"")</f>
        <v/>
      </c>
      <c r="H237" s="4" t="str">
        <f>IFERROR(IF(VLOOKUP($C237,'C'!$A$1:$N$1998,6,FALSE)=1,"&lt;",""),"")</f>
        <v/>
      </c>
      <c r="I237" s="4" t="str">
        <f>IFERROR(VLOOKUP($C237,'C'!$A$1:$N$1998,8,FALSE),"")</f>
        <v/>
      </c>
      <c r="J237" s="4" t="str">
        <f>IFERROR(IF(VLOOKUP($C237,'C'!$A$1:$N$1998,9,FALSE)=1,"&lt;",""),"")</f>
        <v/>
      </c>
      <c r="M237" s="4" t="str">
        <f t="shared" si="150"/>
        <v/>
      </c>
      <c r="N237" s="4" t="str">
        <f t="shared" si="151"/>
        <v/>
      </c>
      <c r="O237" s="4" t="str">
        <f t="shared" si="157"/>
        <v/>
      </c>
      <c r="P237" s="4" t="str">
        <f t="shared" si="152"/>
        <v/>
      </c>
      <c r="Q237" s="4" t="str">
        <f t="shared" si="158"/>
        <v/>
      </c>
      <c r="R237" s="4" t="str">
        <f t="shared" si="153"/>
        <v/>
      </c>
      <c r="V237" s="4">
        <f>IFERROR(IF(VLOOKUP(B237,E!$B$1:$AK$300,4,FALSE)=0,1000000,VLOOKUP(B237,E!$B$1:$AK$300,4,FALSE)),1000000)</f>
        <v>1000000000</v>
      </c>
      <c r="Z237" s="4" t="str">
        <f t="shared" si="144"/>
        <v/>
      </c>
      <c r="AC237" s="4" t="str">
        <f t="shared" si="145"/>
        <v/>
      </c>
      <c r="AF237" s="4" t="str">
        <f t="shared" si="146"/>
        <v/>
      </c>
      <c r="AI237" s="68">
        <v>0</v>
      </c>
      <c r="AJ237" s="68">
        <v>0</v>
      </c>
      <c r="AK237" s="68">
        <v>1</v>
      </c>
      <c r="AO237" s="4">
        <f t="shared" si="154"/>
        <v>3.3333333333333335</v>
      </c>
      <c r="AQ237" s="4">
        <f t="shared" si="155"/>
        <v>3.8461538461538458</v>
      </c>
      <c r="AS237" s="4">
        <f t="shared" si="156"/>
        <v>5</v>
      </c>
      <c r="AV237" s="4" t="str">
        <f t="shared" si="147"/>
        <v/>
      </c>
      <c r="AX237" s="4" t="str">
        <f t="shared" si="148"/>
        <v/>
      </c>
      <c r="AZ237" s="4" t="str">
        <f t="shared" si="149"/>
        <v/>
      </c>
    </row>
    <row r="238" spans="1:52" x14ac:dyDescent="0.2">
      <c r="A238" s="4" t="s">
        <v>691</v>
      </c>
      <c r="B238" s="4">
        <v>674</v>
      </c>
      <c r="C238" s="4" t="str">
        <f t="shared" si="140"/>
        <v>urn:immetingen:parameter:id:674</v>
      </c>
      <c r="D238" s="4" t="str">
        <f>IFERROR(IF(VLOOKUP($C238,'C'!$A$1:$N$1998,4,FALSE)=0,IF(VLOOKUP($C238,'C'!$A$1:$N$1998,7,FALSE)=0,VLOOKUP($C238,'C'!$A$1:$N$1998,10,FALSE),VLOOKUP($C238,'C'!$A$1:$N$1998,7,FALSE)),VLOOKUP($C238,'C'!$A$1:$N$1998,4,FALSE)),"")</f>
        <v/>
      </c>
      <c r="E238" s="4" t="str">
        <f>IFERROR(VLOOKUP($C238,'C'!$A$1:$N$1998,2,FALSE),"")</f>
        <v/>
      </c>
      <c r="F238" s="4" t="str">
        <f>IFERROR(IF(VLOOKUP($C238,'C'!$A$1:$N$1998,3,FALSE)=1,"&lt;",""),"")</f>
        <v/>
      </c>
      <c r="G238" s="4" t="str">
        <f>IFERROR(VLOOKUP($C238,'C'!$A$1:$N$1998,5,FALSE),"")</f>
        <v/>
      </c>
      <c r="H238" s="4" t="str">
        <f>IFERROR(IF(VLOOKUP($C238,'C'!$A$1:$N$1998,6,FALSE)=1,"&lt;",""),"")</f>
        <v/>
      </c>
      <c r="I238" s="4" t="str">
        <f>IFERROR(VLOOKUP($C238,'C'!$A$1:$N$1998,8,FALSE),"")</f>
        <v/>
      </c>
      <c r="J238" s="4" t="str">
        <f>IFERROR(IF(VLOOKUP($C238,'C'!$A$1:$N$1998,9,FALSE)=1,"&lt;",""),"")</f>
        <v/>
      </c>
      <c r="M238" s="4" t="str">
        <f t="shared" si="150"/>
        <v/>
      </c>
      <c r="N238" s="4" t="str">
        <f t="shared" si="151"/>
        <v/>
      </c>
      <c r="O238" s="4" t="str">
        <f t="shared" si="157"/>
        <v/>
      </c>
      <c r="P238" s="4" t="str">
        <f t="shared" si="152"/>
        <v/>
      </c>
      <c r="Q238" s="4" t="str">
        <f t="shared" si="158"/>
        <v/>
      </c>
      <c r="R238" s="4" t="str">
        <f t="shared" si="153"/>
        <v/>
      </c>
      <c r="V238" s="4">
        <f>IFERROR(IF(VLOOKUP(B238,E!$B$1:$AK$300,4,FALSE)=0,1000000,VLOOKUP(B238,E!$B$1:$AK$300,4,FALSE)),1000000)</f>
        <v>1000000</v>
      </c>
      <c r="Z238" s="4" t="str">
        <f t="shared" si="144"/>
        <v/>
      </c>
      <c r="AC238" s="4" t="str">
        <f t="shared" si="145"/>
        <v/>
      </c>
      <c r="AF238" s="4" t="str">
        <f t="shared" si="146"/>
        <v/>
      </c>
      <c r="AI238" s="68">
        <v>0</v>
      </c>
      <c r="AJ238" s="68">
        <v>0</v>
      </c>
      <c r="AK238" s="68">
        <v>1</v>
      </c>
      <c r="AO238" s="4">
        <f t="shared" si="154"/>
        <v>3.3333333333333335</v>
      </c>
      <c r="AQ238" s="4">
        <f t="shared" si="155"/>
        <v>3.8461538461538458</v>
      </c>
      <c r="AS238" s="4">
        <f t="shared" si="156"/>
        <v>5</v>
      </c>
      <c r="AV238" s="4" t="str">
        <f t="shared" si="147"/>
        <v/>
      </c>
      <c r="AX238" s="4" t="str">
        <f t="shared" si="148"/>
        <v/>
      </c>
      <c r="AZ238" s="4" t="str">
        <f t="shared" si="149"/>
        <v/>
      </c>
    </row>
    <row r="239" spans="1:52" x14ac:dyDescent="0.2">
      <c r="A239" s="72" t="s">
        <v>840</v>
      </c>
      <c r="B239" s="4">
        <v>808</v>
      </c>
      <c r="C239" s="4" t="str">
        <f t="shared" si="140"/>
        <v>urn:immetingen:parameter:id:808</v>
      </c>
      <c r="D239" s="4" t="str">
        <f>IFERROR(IF(VLOOKUP($C239,'C'!$A$1:$N$1998,4,FALSE)=0,IF(VLOOKUP($C239,'C'!$A$1:$N$1998,7,FALSE)=0,VLOOKUP($C239,'C'!$A$1:$N$1998,10,FALSE),VLOOKUP($C239,'C'!$A$1:$N$1998,7,FALSE)),VLOOKUP($C239,'C'!$A$1:$N$1998,4,FALSE)),"")</f>
        <v/>
      </c>
      <c r="E239" s="4" t="str">
        <f>IFERROR(VLOOKUP($C239,'C'!$A$1:$N$1998,2,FALSE),"")</f>
        <v/>
      </c>
      <c r="F239" s="4" t="str">
        <f>IFERROR(IF(VLOOKUP($C239,'C'!$A$1:$N$1998,3,FALSE)=1,"&lt;",""),"")</f>
        <v/>
      </c>
      <c r="M239" s="4" t="str">
        <f t="shared" si="150"/>
        <v/>
      </c>
      <c r="N239" s="4" t="str">
        <f t="shared" si="151"/>
        <v/>
      </c>
      <c r="O239" s="4" t="str">
        <f t="shared" si="157"/>
        <v/>
      </c>
      <c r="P239" s="4" t="str">
        <f t="shared" si="152"/>
        <v/>
      </c>
      <c r="Q239" s="4" t="str">
        <f t="shared" si="158"/>
        <v/>
      </c>
      <c r="R239" s="4" t="str">
        <f t="shared" si="153"/>
        <v/>
      </c>
      <c r="V239" s="4">
        <f>IFERROR(IF(VLOOKUP(B239,E!$B$1:$AK$300,4,FALSE)=0,1000000,VLOOKUP(B239,E!$B$1:$AK$300,4,FALSE)),1000000)</f>
        <v>1000000000</v>
      </c>
      <c r="Z239" s="4" t="str">
        <f t="shared" si="144"/>
        <v/>
      </c>
      <c r="AC239" s="4" t="str">
        <f t="shared" si="145"/>
        <v/>
      </c>
      <c r="AF239" s="4" t="str">
        <f t="shared" si="146"/>
        <v/>
      </c>
      <c r="AI239" s="68">
        <v>0</v>
      </c>
      <c r="AJ239" s="68">
        <v>0</v>
      </c>
      <c r="AK239" s="68">
        <v>1</v>
      </c>
      <c r="AO239" s="4">
        <f t="shared" si="154"/>
        <v>3.3333333333333335</v>
      </c>
      <c r="AQ239" s="4">
        <f t="shared" si="155"/>
        <v>3.8461538461538458</v>
      </c>
      <c r="AS239" s="4">
        <f t="shared" si="156"/>
        <v>5</v>
      </c>
      <c r="AV239" s="4" t="str">
        <f t="shared" si="147"/>
        <v/>
      </c>
      <c r="AX239" s="4" t="str">
        <f t="shared" si="148"/>
        <v/>
      </c>
      <c r="AZ239" s="4" t="str">
        <f t="shared" si="149"/>
        <v/>
      </c>
    </row>
    <row r="240" spans="1:52" x14ac:dyDescent="0.2">
      <c r="A240" s="4" t="s">
        <v>574</v>
      </c>
      <c r="B240" s="15">
        <v>83</v>
      </c>
      <c r="C240" s="15" t="str">
        <f>CONCATENATE("urn:immetingen:hoedanigheid:id:",B240)</f>
        <v>urn:immetingen:hoedanigheid:id:83</v>
      </c>
      <c r="D240" s="4" t="str">
        <f>IFERROR(IF(VLOOKUP($C240,'C'!$A$1:$N$1998,4,FALSE)=0,IF(VLOOKUP($C240,'C'!$A$1:$N$1998,7,FALSE)=0,VLOOKUP($C240,'C'!$A$1:$N$1998,10,FALSE),VLOOKUP($C240,'C'!$A$1:$N$1998,7,FALSE)),VLOOKUP($C240,'C'!$A$1:$N$1998,4,FALSE)),"")</f>
        <v/>
      </c>
      <c r="E240" s="15" t="str">
        <f>IFERROR(VLOOKUP($C240,'C'!$S$1:$AC$1998,2,FALSE),"")</f>
        <v/>
      </c>
      <c r="F240" s="15" t="str">
        <f>IFERROR(IF(VLOOKUP($C240,'C'!$S$1:$AC$1998,3,FALSE)=1,"&lt;",""),"")</f>
        <v/>
      </c>
      <c r="G240" s="15" t="str">
        <f>IFERROR(VLOOKUP($C240,'C'!$S$1:$AC$1998,5,FALSE),"")</f>
        <v/>
      </c>
      <c r="H240" s="15" t="str">
        <f>IFERROR(IF(VLOOKUP($C240,'C'!$S$1:$AC$1998,6,FALSE)=1,"&lt;",""),"")</f>
        <v/>
      </c>
      <c r="I240" s="15" t="str">
        <f>IFERROR(VLOOKUP($C240,'C'!$S$1:$AC$1998,8,FALSE),"")</f>
        <v/>
      </c>
      <c r="J240" s="15" t="str">
        <f>IFERROR(IF(VLOOKUP($C240,'C'!$S$1:$AC$1998,9,FALSE)=1,"&lt;",""),"")</f>
        <v/>
      </c>
      <c r="K240" s="15"/>
      <c r="L240" s="15"/>
      <c r="M240" s="4" t="str">
        <f t="shared" si="150"/>
        <v/>
      </c>
      <c r="N240" s="4" t="str">
        <f t="shared" si="151"/>
        <v/>
      </c>
      <c r="O240" s="4" t="str">
        <f t="shared" si="157"/>
        <v/>
      </c>
      <c r="P240" s="4" t="str">
        <f t="shared" si="152"/>
        <v/>
      </c>
      <c r="Q240" s="4" t="str">
        <f t="shared" si="158"/>
        <v/>
      </c>
      <c r="R240" s="4" t="str">
        <f t="shared" si="153"/>
        <v/>
      </c>
      <c r="S240" s="15"/>
      <c r="T240" s="15"/>
      <c r="U240" s="15"/>
      <c r="V240" s="4">
        <f>IFERROR(IF(VLOOKUP(B240,E!$B$1:$AK$300,4,FALSE)=0,1000000,VLOOKUP(B240,E!$B$1:$AK$300,4,FALSE)),1000000)</f>
        <v>1000000</v>
      </c>
      <c r="W240" s="15"/>
      <c r="X240" s="15"/>
      <c r="Z240" s="4" t="str">
        <f t="shared" si="144"/>
        <v/>
      </c>
      <c r="AC240" s="4" t="str">
        <f t="shared" si="145"/>
        <v/>
      </c>
      <c r="AF240" s="4" t="str">
        <f t="shared" si="146"/>
        <v/>
      </c>
      <c r="AI240" s="68">
        <v>0</v>
      </c>
      <c r="AJ240" s="68">
        <v>0</v>
      </c>
      <c r="AK240" s="68">
        <v>1</v>
      </c>
      <c r="AO240" s="4">
        <f t="shared" si="154"/>
        <v>3.3333333333333335</v>
      </c>
      <c r="AQ240" s="4">
        <f t="shared" si="155"/>
        <v>3.8461538461538458</v>
      </c>
      <c r="AS240" s="4">
        <f t="shared" si="156"/>
        <v>5</v>
      </c>
      <c r="AV240" s="4" t="str">
        <f t="shared" si="147"/>
        <v/>
      </c>
      <c r="AX240" s="4" t="str">
        <f t="shared" si="148"/>
        <v/>
      </c>
      <c r="AZ240" s="4" t="str">
        <f t="shared" si="149"/>
        <v/>
      </c>
    </row>
    <row r="241" spans="1:52" x14ac:dyDescent="0.2">
      <c r="A241" s="4" t="s">
        <v>27</v>
      </c>
      <c r="B241" s="15">
        <v>86</v>
      </c>
      <c r="C241" s="15" t="str">
        <f>CONCATENATE("urn:immetingen:hoedanigheid:id:",B241)</f>
        <v>urn:immetingen:hoedanigheid:id:86</v>
      </c>
      <c r="D241" s="15">
        <f>IFERROR(IF(VLOOKUP($C241,'C'!$S$1:$AC$1998,4,FALSE)=0,IF(VLOOKUP($C241,'C'!$S$1:$AC$1998,7,FALSE)=0,VLOOKUP($C241,'C'!$S$1:$AC$1998,10,FALSE),VLOOKUP($C241,'C'!$S$1:$AC$1998,7,FALSE)),VLOOKUP($C241,'C'!$S$1:$AC$1998,4,FALSE)),"")</f>
        <v>58</v>
      </c>
      <c r="E241" s="15">
        <f>IFERROR(VLOOKUP($C241,'C'!$S$1:$AC$1998,2,FALSE),"")</f>
        <v>5</v>
      </c>
      <c r="F241" s="15" t="str">
        <f>IFERROR(IF(VLOOKUP($C241,'C'!$S$1:$AC$1998,3,FALSE)=1,"&lt;",""),"")</f>
        <v>&lt;</v>
      </c>
      <c r="G241" s="15">
        <f>IFERROR(VLOOKUP($C241,'C'!$S$1:$AC$1998,5,FALSE),"")</f>
        <v>5</v>
      </c>
      <c r="H241" s="15" t="str">
        <f>IFERROR(IF(VLOOKUP($C241,'C'!$S$1:$AC$1998,6,FALSE)=1,"&lt;",""),"")</f>
        <v>&lt;</v>
      </c>
      <c r="I241" s="15">
        <f>IFERROR(VLOOKUP($C241,'C'!$S$1:$AC$1998,8,FALSE),"")</f>
        <v>5</v>
      </c>
      <c r="J241" s="15" t="str">
        <f>IFERROR(IF(VLOOKUP($C241,'C'!$S$1:$AC$1998,9,FALSE)=1,"&lt;",""),"")</f>
        <v>&lt;</v>
      </c>
      <c r="K241" s="15"/>
      <c r="L241" s="15"/>
      <c r="M241" s="4">
        <f t="shared" si="150"/>
        <v>5</v>
      </c>
      <c r="N241" s="4" t="str">
        <f t="shared" si="151"/>
        <v>&lt;</v>
      </c>
      <c r="O241" s="4">
        <f t="shared" si="157"/>
        <v>5</v>
      </c>
      <c r="P241" s="4" t="str">
        <f t="shared" si="152"/>
        <v>&lt;</v>
      </c>
      <c r="Q241" s="4">
        <f t="shared" si="158"/>
        <v>5</v>
      </c>
      <c r="R241" s="4" t="str">
        <f t="shared" si="153"/>
        <v>&lt;</v>
      </c>
      <c r="S241" s="15"/>
      <c r="T241" s="15"/>
      <c r="U241" s="15"/>
      <c r="V241" s="4">
        <f>IFERROR(IF(VLOOKUP(B241,E!$B$1:$AK$300,4,FALSE)=0,1000000,VLOOKUP(B241,E!$B$1:$AK$300,4,FALSE)),1000000)</f>
        <v>1000000</v>
      </c>
      <c r="W241" s="15"/>
      <c r="X241" s="15"/>
      <c r="Z241" s="4">
        <f t="shared" si="144"/>
        <v>-1</v>
      </c>
      <c r="AC241" s="4">
        <f t="shared" si="145"/>
        <v>-1</v>
      </c>
      <c r="AF241" s="4">
        <f t="shared" si="146"/>
        <v>-1</v>
      </c>
      <c r="AI241" s="68">
        <v>0</v>
      </c>
      <c r="AJ241" s="68">
        <v>0</v>
      </c>
      <c r="AK241" s="68">
        <v>1</v>
      </c>
      <c r="AO241" s="4">
        <f t="shared" si="154"/>
        <v>3.3333333333333335</v>
      </c>
      <c r="AQ241" s="4">
        <f t="shared" si="155"/>
        <v>3.8461538461538458</v>
      </c>
      <c r="AS241" s="4">
        <f t="shared" si="156"/>
        <v>5</v>
      </c>
      <c r="AV241" s="4">
        <f t="shared" si="147"/>
        <v>11.666666666666668</v>
      </c>
      <c r="AX241" s="4">
        <f t="shared" si="148"/>
        <v>13.46153846153846</v>
      </c>
      <c r="AZ241" s="4">
        <f t="shared" si="149"/>
        <v>17.5</v>
      </c>
    </row>
    <row r="242" spans="1:52" x14ac:dyDescent="0.2">
      <c r="A242" s="4" t="s">
        <v>717</v>
      </c>
      <c r="B242" s="15">
        <v>96</v>
      </c>
      <c r="C242" s="15" t="str">
        <f>CONCATENATE("urn:immetingen:hoedanigheid:id:",B242)</f>
        <v>urn:immetingen:hoedanigheid:id:96</v>
      </c>
      <c r="D242" s="15" t="str">
        <f>IFERROR(IF(VLOOKUP($C242,'C'!$S$1:$AC$1998,4,FALSE)=0,IF(VLOOKUP($C242,'C'!$S$1:$AC$1998,7,FALSE)=0,VLOOKUP($C242,'C'!$S$1:$AC$1998,10,FALSE),VLOOKUP($C242,'C'!$S$1:$AC$1998,7,FALSE)),VLOOKUP($C242,'C'!$S$1:$AC$1998,4,FALSE)),"")</f>
        <v/>
      </c>
      <c r="E242" s="15" t="str">
        <f>IFERROR(VLOOKUP($C242,'C'!$S$1:$AC$1998,2,FALSE),"")</f>
        <v/>
      </c>
      <c r="F242" s="15" t="str">
        <f>IFERROR(IF(VLOOKUP($C242,'C'!$S$1:$AC$1998,3,FALSE)=1,"&lt;",""),"")</f>
        <v/>
      </c>
      <c r="G242" s="15" t="str">
        <f>IFERROR(VLOOKUP($C242,'C'!$S$1:$AC$1998,5,FALSE),"")</f>
        <v/>
      </c>
      <c r="H242" s="15" t="str">
        <f>IFERROR(IF(VLOOKUP($C242,'C'!$S$1:$AC$1998,6,FALSE)=1,"&lt;",""),"")</f>
        <v/>
      </c>
      <c r="I242" s="15" t="str">
        <f>IFERROR(VLOOKUP($C242,'C'!$S$1:$AC$1998,8,FALSE),"")</f>
        <v/>
      </c>
      <c r="J242" s="15" t="str">
        <f>IFERROR(IF(VLOOKUP($C242,'C'!$S$1:$AC$1998,9,FALSE)=1,"&lt;",""),"")</f>
        <v/>
      </c>
      <c r="K242" s="15"/>
      <c r="L242" s="15"/>
      <c r="M242" s="4" t="str">
        <f t="shared" si="150"/>
        <v/>
      </c>
      <c r="N242" s="4" t="str">
        <f t="shared" si="151"/>
        <v/>
      </c>
      <c r="O242" s="4" t="str">
        <f t="shared" si="157"/>
        <v/>
      </c>
      <c r="P242" s="4" t="str">
        <f t="shared" si="152"/>
        <v/>
      </c>
      <c r="Q242" s="4" t="str">
        <f t="shared" si="158"/>
        <v/>
      </c>
      <c r="R242" s="4" t="str">
        <f t="shared" si="153"/>
        <v/>
      </c>
      <c r="S242" s="15"/>
      <c r="T242" s="15"/>
      <c r="U242" s="15"/>
      <c r="V242" s="4">
        <f>IFERROR(IF(VLOOKUP(B242,E!$B$1:$AK$300,4,FALSE)=0,1000000,VLOOKUP(B242,E!$B$1:$AK$300,4,FALSE)),1000000)</f>
        <v>1000000</v>
      </c>
      <c r="W242" s="15"/>
      <c r="X242" s="15"/>
      <c r="Z242" s="4" t="str">
        <f t="shared" si="144"/>
        <v/>
      </c>
      <c r="AC242" s="4" t="str">
        <f t="shared" si="145"/>
        <v/>
      </c>
      <c r="AF242" s="4" t="str">
        <f t="shared" si="146"/>
        <v/>
      </c>
      <c r="AI242" s="68">
        <v>0</v>
      </c>
      <c r="AJ242" s="68">
        <v>0</v>
      </c>
      <c r="AK242" s="68">
        <v>1</v>
      </c>
      <c r="AO242" s="4">
        <f t="shared" si="154"/>
        <v>3.3333333333333335</v>
      </c>
      <c r="AQ242" s="4">
        <f t="shared" si="155"/>
        <v>3.8461538461538458</v>
      </c>
      <c r="AS242" s="4">
        <f t="shared" si="156"/>
        <v>5</v>
      </c>
      <c r="AV242" s="4" t="str">
        <f t="shared" si="147"/>
        <v/>
      </c>
      <c r="AX242" s="4" t="str">
        <f t="shared" si="148"/>
        <v/>
      </c>
      <c r="AZ242" s="4" t="str">
        <f t="shared" si="149"/>
        <v/>
      </c>
    </row>
    <row r="243" spans="1:52" x14ac:dyDescent="0.2">
      <c r="A243" s="4" t="s">
        <v>28</v>
      </c>
      <c r="B243" s="15">
        <v>99</v>
      </c>
      <c r="C243" s="15" t="str">
        <f t="shared" ref="C243:C248" si="159">CONCATENATE("urn:immetingen:hoedanigheid:id:",B243)</f>
        <v>urn:immetingen:hoedanigheid:id:99</v>
      </c>
      <c r="D243" s="15">
        <f>IFERROR(IF(VLOOKUP($C243,'C'!$S$1:$AC$1998,4,FALSE)=0,IF(VLOOKUP($C243,'C'!$S$1:$AC$1998,7,FALSE)=0,VLOOKUP($C243,'C'!$S$1:$AC$1998,10,FALSE),VLOOKUP($C243,'C'!$S$1:$AC$1998,7,FALSE)),VLOOKUP($C243,'C'!$S$1:$AC$1998,4,FALSE)),"")</f>
        <v>58</v>
      </c>
      <c r="E243" s="15">
        <f>IFERROR(VLOOKUP($C243,'C'!$S$1:$AC$1998,2,FALSE),"")</f>
        <v>16</v>
      </c>
      <c r="F243" s="15" t="str">
        <f>IFERROR(IF(VLOOKUP($C243,'C'!$S$1:$AC$1998,3,FALSE)=1,"&lt;",""),"")</f>
        <v/>
      </c>
      <c r="G243" s="15">
        <f>IFERROR(VLOOKUP($C243,'C'!$S$1:$AC$1998,5,FALSE),"")</f>
        <v>5</v>
      </c>
      <c r="H243" s="15" t="str">
        <f>IFERROR(IF(VLOOKUP($C243,'C'!$S$1:$AC$1998,6,FALSE)=1,"&lt;",""),"")</f>
        <v>&lt;</v>
      </c>
      <c r="I243" s="15">
        <f>IFERROR(VLOOKUP($C243,'C'!$S$1:$AC$1998,8,FALSE),"")</f>
        <v>5</v>
      </c>
      <c r="J243" s="15" t="str">
        <f>IFERROR(IF(VLOOKUP($C243,'C'!$S$1:$AC$1998,9,FALSE)=1,"&lt;",""),"")</f>
        <v>&lt;</v>
      </c>
      <c r="K243" s="15"/>
      <c r="L243" s="15"/>
      <c r="M243" s="4">
        <f t="shared" si="150"/>
        <v>16</v>
      </c>
      <c r="N243" s="4" t="str">
        <f t="shared" si="151"/>
        <v/>
      </c>
      <c r="O243" s="4">
        <f t="shared" si="157"/>
        <v>5</v>
      </c>
      <c r="P243" s="4" t="str">
        <f t="shared" si="152"/>
        <v>&lt;</v>
      </c>
      <c r="Q243" s="4">
        <f t="shared" si="158"/>
        <v>5</v>
      </c>
      <c r="R243" s="4" t="str">
        <f t="shared" si="153"/>
        <v>&lt;</v>
      </c>
      <c r="S243" s="15"/>
      <c r="T243" s="15"/>
      <c r="U243" s="15"/>
      <c r="V243" s="4">
        <f>IFERROR(IF(VLOOKUP(B243,E!$B$1:$AK$300,4,FALSE)=0,1000000,VLOOKUP(B243,E!$B$1:$AK$300,4,FALSE)),1000000)</f>
        <v>1000000</v>
      </c>
      <c r="W243" s="15"/>
      <c r="X243" s="15"/>
      <c r="Z243" s="4">
        <f t="shared" ref="Z243:Z306" si="160">IF(M243="","",IF(AND(N243="&lt;",M243&lt;=$V243),-1,(IF(N243="&lt;",0.7*M243,M243))))</f>
        <v>16</v>
      </c>
      <c r="AC243" s="4">
        <f t="shared" ref="AC243:AC306" si="161">IF(O243="","",IF(AND(P243="&lt;",O243&lt;=$V243),-1,(IF(P243="&lt;",0.7*O243,O243))))</f>
        <v>-1</v>
      </c>
      <c r="AF243" s="4">
        <f t="shared" ref="AF243:AF306" si="162">IF(Q243="","",IF(AND(R243="&lt;",Q243&lt;=$V243),-1,(IF(R243="&lt;",0.7*Q243,Q243))))</f>
        <v>-1</v>
      </c>
      <c r="AI243" s="68">
        <v>0</v>
      </c>
      <c r="AJ243" s="68">
        <v>0</v>
      </c>
      <c r="AK243" s="68">
        <v>1</v>
      </c>
      <c r="AO243" s="4">
        <f t="shared" si="154"/>
        <v>3.3333333333333335</v>
      </c>
      <c r="AQ243" s="4">
        <f t="shared" si="155"/>
        <v>3.8461538461538458</v>
      </c>
      <c r="AS243" s="4">
        <f t="shared" si="156"/>
        <v>5</v>
      </c>
      <c r="AV243" s="4">
        <f t="shared" si="147"/>
        <v>53.333333333333336</v>
      </c>
      <c r="AX243" s="4">
        <f t="shared" si="148"/>
        <v>13.46153846153846</v>
      </c>
      <c r="AZ243" s="4">
        <f t="shared" si="149"/>
        <v>17.5</v>
      </c>
    </row>
    <row r="244" spans="1:52" x14ac:dyDescent="0.2">
      <c r="A244" s="4" t="s">
        <v>718</v>
      </c>
      <c r="B244" s="15">
        <v>103</v>
      </c>
      <c r="C244" s="15" t="str">
        <f t="shared" si="159"/>
        <v>urn:immetingen:hoedanigheid:id:103</v>
      </c>
      <c r="D244" s="15" t="str">
        <f>IFERROR(IF(VLOOKUP($C244,'C'!$S$1:$AC$1998,4,FALSE)=0,IF(VLOOKUP($C244,'C'!$S$1:$AC$1998,7,FALSE)=0,VLOOKUP($C244,'C'!$S$1:$AC$1998,10,FALSE),VLOOKUP($C244,'C'!$S$1:$AC$1998,7,FALSE)),VLOOKUP($C244,'C'!$S$1:$AC$1998,4,FALSE)),"")</f>
        <v/>
      </c>
      <c r="E244" s="15" t="str">
        <f>IFERROR(VLOOKUP($C244,'C'!$S$1:$AC$1998,2,FALSE),"")</f>
        <v/>
      </c>
      <c r="F244" s="15" t="str">
        <f>IFERROR(IF(VLOOKUP($C244,'C'!$S$1:$AC$1998,3,FALSE)=1,"&lt;",""),"")</f>
        <v/>
      </c>
      <c r="G244" s="15" t="str">
        <f>IFERROR(VLOOKUP($C244,'C'!$S$1:$AC$1998,5,FALSE),"")</f>
        <v/>
      </c>
      <c r="H244" s="15" t="str">
        <f>IFERROR(IF(VLOOKUP($C244,'C'!$S$1:$AC$1998,6,FALSE)=1,"&lt;",""),"")</f>
        <v/>
      </c>
      <c r="I244" s="15" t="str">
        <f>IFERROR(VLOOKUP($C244,'C'!$S$1:$AC$1998,8,FALSE),"")</f>
        <v/>
      </c>
      <c r="J244" s="15" t="str">
        <f>IFERROR(IF(VLOOKUP($C244,'C'!$S$1:$AC$1998,9,FALSE)=1,"&lt;",""),"")</f>
        <v/>
      </c>
      <c r="K244" s="15"/>
      <c r="L244" s="15"/>
      <c r="M244" s="4" t="str">
        <f t="shared" si="150"/>
        <v/>
      </c>
      <c r="N244" s="4" t="str">
        <f t="shared" si="151"/>
        <v/>
      </c>
      <c r="O244" s="4" t="str">
        <f t="shared" si="157"/>
        <v/>
      </c>
      <c r="P244" s="4" t="str">
        <f t="shared" si="152"/>
        <v/>
      </c>
      <c r="Q244" s="4" t="str">
        <f t="shared" si="158"/>
        <v/>
      </c>
      <c r="R244" s="4" t="str">
        <f t="shared" si="153"/>
        <v/>
      </c>
      <c r="S244" s="15"/>
      <c r="T244" s="15"/>
      <c r="U244" s="15"/>
      <c r="V244" s="4">
        <f>IFERROR(IF(VLOOKUP(B244,E!$B$1:$AK$300,4,FALSE)=0,1000000,VLOOKUP(B244,E!$B$1:$AK$300,4,FALSE)),1000000)</f>
        <v>1000000</v>
      </c>
      <c r="W244" s="15"/>
      <c r="X244" s="15"/>
      <c r="Z244" s="4" t="str">
        <f t="shared" si="160"/>
        <v/>
      </c>
      <c r="AC244" s="4" t="str">
        <f t="shared" si="161"/>
        <v/>
      </c>
      <c r="AF244" s="4" t="str">
        <f t="shared" si="162"/>
        <v/>
      </c>
      <c r="AI244" s="68">
        <v>0</v>
      </c>
      <c r="AJ244" s="68">
        <v>0</v>
      </c>
      <c r="AK244" s="68">
        <v>1</v>
      </c>
      <c r="AO244" s="4">
        <f t="shared" si="154"/>
        <v>3.3333333333333335</v>
      </c>
      <c r="AQ244" s="4">
        <f t="shared" si="155"/>
        <v>3.8461538461538458</v>
      </c>
      <c r="AS244" s="4">
        <f t="shared" si="156"/>
        <v>5</v>
      </c>
      <c r="AV244" s="4" t="str">
        <f t="shared" si="147"/>
        <v/>
      </c>
      <c r="AX244" s="4" t="str">
        <f t="shared" si="148"/>
        <v/>
      </c>
      <c r="AZ244" s="4" t="str">
        <f t="shared" si="149"/>
        <v/>
      </c>
    </row>
    <row r="245" spans="1:52" x14ac:dyDescent="0.2">
      <c r="A245" s="4" t="s">
        <v>719</v>
      </c>
      <c r="B245" s="4">
        <v>2100</v>
      </c>
      <c r="C245" s="62" t="str">
        <f t="shared" ref="C245" si="163">CONCATENATE("urn:immetingen:parameter:id:",B245)</f>
        <v>urn:immetingen:parameter:id:2100</v>
      </c>
      <c r="D245" s="62">
        <v>58</v>
      </c>
      <c r="E245" s="62">
        <f>Invoer!D54</f>
        <v>0</v>
      </c>
      <c r="F245" s="62" t="str">
        <f>IF(Invoer!C54="&lt;","&lt;","")</f>
        <v/>
      </c>
      <c r="G245" s="62">
        <f>Invoer!F54</f>
        <v>0</v>
      </c>
      <c r="H245" s="62" t="str">
        <f>IF(Invoer!E54="&lt;","&lt;","")</f>
        <v/>
      </c>
      <c r="I245" s="62">
        <f>Invoer!H54</f>
        <v>0</v>
      </c>
      <c r="J245" s="62" t="str">
        <f>IF(Invoer!G54="&lt;","&lt;","")</f>
        <v/>
      </c>
      <c r="K245" s="62"/>
      <c r="L245" s="62"/>
      <c r="M245" s="4">
        <f t="shared" si="150"/>
        <v>0</v>
      </c>
      <c r="N245" s="4" t="str">
        <f t="shared" si="151"/>
        <v/>
      </c>
      <c r="O245" s="4">
        <f t="shared" si="157"/>
        <v>0</v>
      </c>
      <c r="P245" s="4" t="str">
        <f t="shared" si="152"/>
        <v/>
      </c>
      <c r="Q245" s="4">
        <f t="shared" si="158"/>
        <v>0</v>
      </c>
      <c r="R245" s="4" t="str">
        <f t="shared" si="153"/>
        <v/>
      </c>
      <c r="S245" s="62"/>
      <c r="T245" s="62"/>
      <c r="U245" s="62"/>
      <c r="V245" s="4">
        <f>IFERROR(IF(VLOOKUP(B245,E!$B$1:$AK$300,4,FALSE)=0,1000000,VLOOKUP(B245,E!$B$1:$AK$300,4,FALSE)),1000000)</f>
        <v>1000000</v>
      </c>
      <c r="W245" s="62"/>
      <c r="X245" s="62"/>
      <c r="Z245" s="4">
        <f t="shared" si="160"/>
        <v>0</v>
      </c>
      <c r="AC245" s="4">
        <f t="shared" si="161"/>
        <v>0</v>
      </c>
      <c r="AF245" s="4">
        <f t="shared" si="162"/>
        <v>0</v>
      </c>
      <c r="AI245" s="68">
        <v>0</v>
      </c>
      <c r="AJ245" s="68">
        <v>0</v>
      </c>
      <c r="AK245" s="68">
        <v>1</v>
      </c>
      <c r="AO245" s="4">
        <f t="shared" si="154"/>
        <v>3.3333333333333335</v>
      </c>
      <c r="AQ245" s="4">
        <f t="shared" si="155"/>
        <v>3.8461538461538458</v>
      </c>
      <c r="AS245" s="4">
        <f t="shared" si="156"/>
        <v>5</v>
      </c>
      <c r="AV245" s="4">
        <f t="shared" si="147"/>
        <v>0</v>
      </c>
      <c r="AX245" s="4">
        <f t="shared" si="148"/>
        <v>0</v>
      </c>
      <c r="AZ245" s="4">
        <f t="shared" si="149"/>
        <v>0</v>
      </c>
    </row>
    <row r="246" spans="1:52" x14ac:dyDescent="0.2">
      <c r="A246" s="4" t="s">
        <v>29</v>
      </c>
      <c r="B246" s="15">
        <v>114</v>
      </c>
      <c r="C246" s="15" t="str">
        <f t="shared" si="159"/>
        <v>urn:immetingen:hoedanigheid:id:114</v>
      </c>
      <c r="D246" s="15">
        <f>IFERROR(IF(VLOOKUP($C246,'C'!$S$1:$AC$1998,4,FALSE)=0,IF(VLOOKUP($C246,'C'!$S$1:$AC$1998,7,FALSE)=0,VLOOKUP($C246,'C'!$S$1:$AC$1998,10,FALSE),VLOOKUP($C246,'C'!$S$1:$AC$1998,7,FALSE)),VLOOKUP($C246,'C'!$S$1:$AC$1998,4,FALSE)),"")</f>
        <v>58</v>
      </c>
      <c r="E246" s="15">
        <f>IFERROR(VLOOKUP($C246,'C'!$S$1:$AC$1998,2,FALSE),"")</f>
        <v>52</v>
      </c>
      <c r="F246" s="15" t="str">
        <f>IFERROR(IF(VLOOKUP($C246,'C'!$S$1:$AC$1998,3,FALSE)=1,"&lt;",""),"")</f>
        <v/>
      </c>
      <c r="G246" s="15">
        <f>IFERROR(VLOOKUP($C246,'C'!$S$1:$AC$1998,5,FALSE),"")</f>
        <v>8</v>
      </c>
      <c r="H246" s="15" t="str">
        <f>IFERROR(IF(VLOOKUP($C246,'C'!$S$1:$AC$1998,6,FALSE)=1,"&lt;",""),"")</f>
        <v/>
      </c>
      <c r="I246" s="15">
        <f>IFERROR(VLOOKUP($C246,'C'!$S$1:$AC$1998,8,FALSE),"")</f>
        <v>5</v>
      </c>
      <c r="J246" s="15" t="str">
        <f>IFERROR(IF(VLOOKUP($C246,'C'!$S$1:$AC$1998,9,FALSE)=1,"&lt;",""),"")</f>
        <v>&lt;</v>
      </c>
      <c r="K246" s="15"/>
      <c r="L246" s="15"/>
      <c r="M246" s="4">
        <f t="shared" si="150"/>
        <v>52</v>
      </c>
      <c r="N246" s="4" t="str">
        <f t="shared" si="151"/>
        <v/>
      </c>
      <c r="O246" s="4">
        <f t="shared" si="157"/>
        <v>8</v>
      </c>
      <c r="P246" s="4" t="str">
        <f t="shared" si="152"/>
        <v/>
      </c>
      <c r="Q246" s="4">
        <f t="shared" si="158"/>
        <v>5</v>
      </c>
      <c r="R246" s="4" t="str">
        <f t="shared" si="153"/>
        <v>&lt;</v>
      </c>
      <c r="S246" s="15"/>
      <c r="T246" s="15"/>
      <c r="U246" s="15"/>
      <c r="V246" s="4">
        <f>IFERROR(IF(VLOOKUP(B246,E!$B$1:$AK$300,4,FALSE)=0,1000000,VLOOKUP(B246,E!$B$1:$AK$300,4,FALSE)),1000000)</f>
        <v>1000000</v>
      </c>
      <c r="W246" s="15"/>
      <c r="X246" s="15"/>
      <c r="Z246" s="4">
        <f t="shared" si="160"/>
        <v>52</v>
      </c>
      <c r="AC246" s="4">
        <f t="shared" si="161"/>
        <v>8</v>
      </c>
      <c r="AF246" s="4">
        <f t="shared" si="162"/>
        <v>-1</v>
      </c>
      <c r="AI246" s="68">
        <v>0</v>
      </c>
      <c r="AJ246" s="68">
        <v>0</v>
      </c>
      <c r="AK246" s="68">
        <v>1</v>
      </c>
      <c r="AO246" s="4">
        <f t="shared" si="154"/>
        <v>3.3333333333333335</v>
      </c>
      <c r="AQ246" s="4">
        <f t="shared" si="155"/>
        <v>3.8461538461538458</v>
      </c>
      <c r="AS246" s="4">
        <f t="shared" si="156"/>
        <v>5</v>
      </c>
      <c r="AV246" s="4">
        <f t="shared" si="147"/>
        <v>173.33333333333334</v>
      </c>
      <c r="AX246" s="4">
        <f t="shared" si="148"/>
        <v>30.769230769230766</v>
      </c>
      <c r="AZ246" s="4">
        <f t="shared" si="149"/>
        <v>17.5</v>
      </c>
    </row>
    <row r="247" spans="1:52" x14ac:dyDescent="0.2">
      <c r="A247" s="4" t="s">
        <v>30</v>
      </c>
      <c r="B247" s="15">
        <v>122</v>
      </c>
      <c r="C247" s="15" t="str">
        <f t="shared" si="159"/>
        <v>urn:immetingen:hoedanigheid:id:122</v>
      </c>
      <c r="D247" s="15">
        <f>IFERROR(IF(VLOOKUP($C247,'C'!$S$1:$AC$1998,4,FALSE)=0,IF(VLOOKUP($C247,'C'!$S$1:$AC$1998,7,FALSE)=0,VLOOKUP($C247,'C'!$S$1:$AC$1998,10,FALSE),VLOOKUP($C247,'C'!$S$1:$AC$1998,7,FALSE)),VLOOKUP($C247,'C'!$S$1:$AC$1998,4,FALSE)),"")</f>
        <v>58</v>
      </c>
      <c r="E247" s="15">
        <f>IFERROR(VLOOKUP($C247,'C'!$S$1:$AC$1998,2,FALSE),"")</f>
        <v>62</v>
      </c>
      <c r="F247" s="15" t="str">
        <f>IFERROR(IF(VLOOKUP($C247,'C'!$S$1:$AC$1998,3,FALSE)=1,"&lt;",""),"")</f>
        <v/>
      </c>
      <c r="G247" s="15">
        <f>IFERROR(VLOOKUP($C247,'C'!$S$1:$AC$1998,5,FALSE),"")</f>
        <v>12</v>
      </c>
      <c r="H247" s="15" t="str">
        <f>IFERROR(IF(VLOOKUP($C247,'C'!$S$1:$AC$1998,6,FALSE)=1,"&lt;",""),"")</f>
        <v/>
      </c>
      <c r="I247" s="15">
        <f>IFERROR(VLOOKUP($C247,'C'!$S$1:$AC$1998,8,FALSE),"")</f>
        <v>5</v>
      </c>
      <c r="J247" s="15" t="str">
        <f>IFERROR(IF(VLOOKUP($C247,'C'!$S$1:$AC$1998,9,FALSE)=1,"&lt;",""),"")</f>
        <v>&lt;</v>
      </c>
      <c r="K247" s="15"/>
      <c r="L247" s="15"/>
      <c r="M247" s="4">
        <f t="shared" si="150"/>
        <v>62</v>
      </c>
      <c r="N247" s="4" t="str">
        <f t="shared" si="151"/>
        <v/>
      </c>
      <c r="O247" s="4">
        <f t="shared" si="157"/>
        <v>12</v>
      </c>
      <c r="P247" s="4" t="str">
        <f t="shared" si="152"/>
        <v/>
      </c>
      <c r="Q247" s="4">
        <f t="shared" si="158"/>
        <v>5</v>
      </c>
      <c r="R247" s="4" t="str">
        <f t="shared" si="153"/>
        <v>&lt;</v>
      </c>
      <c r="S247" s="15"/>
      <c r="T247" s="15"/>
      <c r="U247" s="15"/>
      <c r="V247" s="4">
        <f>IFERROR(IF(VLOOKUP(B247,E!$B$1:$AK$300,4,FALSE)=0,1000000,VLOOKUP(B247,E!$B$1:$AK$300,4,FALSE)),1000000)</f>
        <v>1000000</v>
      </c>
      <c r="W247" s="15"/>
      <c r="X247" s="15"/>
      <c r="Z247" s="4">
        <f t="shared" si="160"/>
        <v>62</v>
      </c>
      <c r="AC247" s="4">
        <f t="shared" si="161"/>
        <v>12</v>
      </c>
      <c r="AF247" s="4">
        <f t="shared" si="162"/>
        <v>-1</v>
      </c>
      <c r="AI247" s="68">
        <v>0</v>
      </c>
      <c r="AJ247" s="68">
        <v>0</v>
      </c>
      <c r="AK247" s="68">
        <v>1</v>
      </c>
      <c r="AO247" s="4">
        <f t="shared" si="154"/>
        <v>3.3333333333333335</v>
      </c>
      <c r="AQ247" s="4">
        <f t="shared" si="155"/>
        <v>3.8461538461538458</v>
      </c>
      <c r="AS247" s="4">
        <f t="shared" si="156"/>
        <v>5</v>
      </c>
      <c r="AV247" s="4">
        <f t="shared" si="147"/>
        <v>206.66666666666669</v>
      </c>
      <c r="AX247" s="4">
        <f t="shared" si="148"/>
        <v>46.153846153846146</v>
      </c>
      <c r="AZ247" s="4">
        <f t="shared" si="149"/>
        <v>17.5</v>
      </c>
    </row>
    <row r="248" spans="1:52" x14ac:dyDescent="0.2">
      <c r="A248" s="4" t="s">
        <v>31</v>
      </c>
      <c r="B248" s="15">
        <v>93</v>
      </c>
      <c r="C248" s="15" t="str">
        <f t="shared" si="159"/>
        <v>urn:immetingen:hoedanigheid:id:93</v>
      </c>
      <c r="D248" s="15">
        <f>IFERROR(IF(VLOOKUP($C248,'C'!$S$1:$AC$1998,4,FALSE)=0,IF(VLOOKUP($C248,'C'!$S$1:$AC$1998,7,FALSE)=0,VLOOKUP($C248,'C'!$S$1:$AC$1998,10,FALSE),VLOOKUP($C248,'C'!$S$1:$AC$1998,7,FALSE)),VLOOKUP($C248,'C'!$S$1:$AC$1998,4,FALSE)),"")</f>
        <v>58</v>
      </c>
      <c r="E248" s="15">
        <f>IFERROR(VLOOKUP($C248,'C'!$S$1:$AC$1998,2,FALSE),"")</f>
        <v>130</v>
      </c>
      <c r="F248" s="15" t="str">
        <f>IFERROR(IF(VLOOKUP($C248,'C'!$S$1:$AC$1998,3,FALSE)=1,"&lt;",""),"")</f>
        <v/>
      </c>
      <c r="G248" s="15">
        <f>IFERROR(VLOOKUP($C248,'C'!$S$1:$AC$1998,5,FALSE),"")</f>
        <v>20</v>
      </c>
      <c r="H248" s="15" t="str">
        <f>IFERROR(IF(VLOOKUP($C248,'C'!$S$1:$AC$1998,6,FALSE)=1,"&lt;",""),"")</f>
        <v>&lt;</v>
      </c>
      <c r="I248" s="15">
        <f>IFERROR(VLOOKUP($C248,'C'!$S$1:$AC$1998,8,FALSE),"")</f>
        <v>20</v>
      </c>
      <c r="J248" s="15" t="str">
        <f>IFERROR(IF(VLOOKUP($C248,'C'!$S$1:$AC$1998,9,FALSE)=1,"&lt;",""),"")</f>
        <v>&lt;</v>
      </c>
      <c r="K248" s="15"/>
      <c r="L248" s="15"/>
      <c r="M248" s="4">
        <f t="shared" si="150"/>
        <v>130</v>
      </c>
      <c r="N248" s="4" t="str">
        <f t="shared" si="151"/>
        <v/>
      </c>
      <c r="O248" s="4">
        <f t="shared" si="157"/>
        <v>20</v>
      </c>
      <c r="P248" s="4" t="str">
        <f t="shared" si="152"/>
        <v>&lt;</v>
      </c>
      <c r="Q248" s="4">
        <f t="shared" si="158"/>
        <v>20</v>
      </c>
      <c r="R248" s="4" t="str">
        <f t="shared" si="153"/>
        <v>&lt;</v>
      </c>
      <c r="S248" s="15"/>
      <c r="T248" s="15"/>
      <c r="U248" s="15"/>
      <c r="V248" s="75">
        <f>IFERROR(IF(VLOOKUP(1200,E!$B$1:$AK$300,4,FALSE)=0,1000000,VLOOKUP(1200,E!$B$1:$AK$300,4,FALSE)),1000000)</f>
        <v>35</v>
      </c>
      <c r="W248" s="15"/>
      <c r="X248" s="15"/>
      <c r="Z248" s="4">
        <f t="shared" si="160"/>
        <v>130</v>
      </c>
      <c r="AC248" s="4">
        <f t="shared" si="161"/>
        <v>-1</v>
      </c>
      <c r="AF248" s="4">
        <f t="shared" si="162"/>
        <v>-1</v>
      </c>
      <c r="AI248" s="68">
        <v>0</v>
      </c>
      <c r="AJ248" s="68">
        <v>0</v>
      </c>
      <c r="AK248" s="68">
        <v>1</v>
      </c>
      <c r="AO248" s="4">
        <f t="shared" si="154"/>
        <v>3.3333333333333335</v>
      </c>
      <c r="AQ248" s="4">
        <f t="shared" si="155"/>
        <v>3.8461538461538458</v>
      </c>
      <c r="AS248" s="4">
        <f t="shared" si="156"/>
        <v>5</v>
      </c>
      <c r="AV248" s="4">
        <f t="shared" si="147"/>
        <v>433.33333333333337</v>
      </c>
      <c r="AX248" s="4">
        <f t="shared" si="148"/>
        <v>53.84615384615384</v>
      </c>
      <c r="AZ248" s="4">
        <f t="shared" si="149"/>
        <v>70</v>
      </c>
    </row>
    <row r="249" spans="1:52" x14ac:dyDescent="0.2">
      <c r="A249" s="4" t="s">
        <v>692</v>
      </c>
      <c r="B249" s="4">
        <v>1234</v>
      </c>
      <c r="C249" s="62" t="str">
        <f t="shared" ref="C249" si="164">CONCATENATE("urn:immetingen:parameter:id:",B249)</f>
        <v>urn:immetingen:parameter:id:1234</v>
      </c>
      <c r="D249" s="62">
        <v>58</v>
      </c>
      <c r="E249" s="62">
        <f>Invoer!D55</f>
        <v>0</v>
      </c>
      <c r="F249" s="62" t="str">
        <f>IF(Invoer!C55="&lt;","&lt;","")</f>
        <v/>
      </c>
      <c r="G249" s="62">
        <f>Invoer!F55</f>
        <v>0</v>
      </c>
      <c r="H249" s="62" t="str">
        <f>IF(Invoer!E55="&lt;","&lt;","")</f>
        <v/>
      </c>
      <c r="I249" s="62">
        <f>Invoer!H55</f>
        <v>0</v>
      </c>
      <c r="J249" s="62" t="str">
        <f>IF(Invoer!G55="&lt;","&lt;","")</f>
        <v/>
      </c>
      <c r="K249" s="62"/>
      <c r="L249" s="62"/>
      <c r="M249" s="4">
        <f t="shared" si="150"/>
        <v>0</v>
      </c>
      <c r="N249" s="4" t="str">
        <f t="shared" si="151"/>
        <v/>
      </c>
      <c r="O249" s="4">
        <f t="shared" si="157"/>
        <v>0</v>
      </c>
      <c r="P249" s="4" t="str">
        <f t="shared" si="152"/>
        <v/>
      </c>
      <c r="Q249" s="4">
        <f t="shared" si="158"/>
        <v>0</v>
      </c>
      <c r="R249" s="4" t="str">
        <f t="shared" si="153"/>
        <v/>
      </c>
      <c r="S249" s="62"/>
      <c r="T249" s="62"/>
      <c r="U249" s="62"/>
      <c r="V249" s="4">
        <f>IFERROR(IF(VLOOKUP(B249,E!$B$1:$AK$300,4,FALSE)=0,1000000,VLOOKUP(B249,E!$B$1:$AK$300,4,FALSE)),1000000)</f>
        <v>1000000</v>
      </c>
      <c r="W249" s="62"/>
      <c r="X249" s="62"/>
      <c r="Z249" s="4">
        <f t="shared" si="160"/>
        <v>0</v>
      </c>
      <c r="AC249" s="4">
        <f t="shared" si="161"/>
        <v>0</v>
      </c>
      <c r="AF249" s="4">
        <f t="shared" si="162"/>
        <v>0</v>
      </c>
      <c r="AI249" s="68">
        <v>0</v>
      </c>
      <c r="AJ249" s="68">
        <v>0</v>
      </c>
      <c r="AK249" s="68">
        <v>1</v>
      </c>
      <c r="AO249" s="4">
        <f t="shared" si="154"/>
        <v>3.3333333333333335</v>
      </c>
      <c r="AQ249" s="4">
        <f t="shared" si="155"/>
        <v>3.8461538461538458</v>
      </c>
      <c r="AS249" s="4">
        <f t="shared" si="156"/>
        <v>5</v>
      </c>
      <c r="AV249" s="4">
        <f t="shared" si="147"/>
        <v>0</v>
      </c>
      <c r="AX249" s="4">
        <f t="shared" si="148"/>
        <v>0</v>
      </c>
      <c r="AZ249" s="4">
        <f t="shared" si="149"/>
        <v>0</v>
      </c>
    </row>
    <row r="250" spans="1:52" x14ac:dyDescent="0.2">
      <c r="A250" s="4" t="s">
        <v>529</v>
      </c>
      <c r="B250" s="4">
        <v>1435</v>
      </c>
      <c r="C250" s="4" t="str">
        <f t="shared" si="140"/>
        <v>urn:immetingen:parameter:id:1435</v>
      </c>
      <c r="D250" s="4" t="str">
        <f>IFERROR(IF(VLOOKUP($C250,'C'!$A$1:$N$1998,4,FALSE)=0,IF(VLOOKUP($C250,'C'!$A$1:$N$1998,7,FALSE)=0,VLOOKUP($C250,'C'!$A$1:$N$1998,10,FALSE),VLOOKUP($C250,'C'!$A$1:$N$1998,7,FALSE)),VLOOKUP($C250,'C'!$A$1:$N$1998,4,FALSE)),"")</f>
        <v/>
      </c>
      <c r="E250" s="4" t="str">
        <f>IFERROR(VLOOKUP($C250,'C'!$A$1:$N$1998,2,FALSE),"")</f>
        <v/>
      </c>
      <c r="F250" s="4" t="str">
        <f>IFERROR(IF(VLOOKUP($C250,'C'!$A$1:$N$1998,3,FALSE)=1,"&lt;",""),"")</f>
        <v/>
      </c>
      <c r="G250" s="4" t="str">
        <f>IFERROR(VLOOKUP($C250,'C'!$A$1:$N$1998,5,FALSE),"")</f>
        <v/>
      </c>
      <c r="H250" s="4" t="str">
        <f>IFERROR(IF(VLOOKUP($C250,'C'!$A$1:$N$1998,6,FALSE)=1,"&lt;",""),"")</f>
        <v/>
      </c>
      <c r="I250" s="4" t="str">
        <f>IFERROR(VLOOKUP($C250,'C'!$A$1:$N$1998,8,FALSE),"")</f>
        <v/>
      </c>
      <c r="J250" s="4" t="str">
        <f>IFERROR(IF(VLOOKUP($C250,'C'!$A$1:$N$1998,9,FALSE)=1,"&lt;",""),"")</f>
        <v/>
      </c>
      <c r="M250" s="4" t="str">
        <f t="shared" si="150"/>
        <v/>
      </c>
      <c r="N250" s="4" t="str">
        <f t="shared" si="151"/>
        <v/>
      </c>
      <c r="O250" s="4" t="str">
        <f t="shared" si="157"/>
        <v/>
      </c>
      <c r="P250" s="4" t="str">
        <f t="shared" si="152"/>
        <v/>
      </c>
      <c r="Q250" s="4" t="str">
        <f t="shared" si="158"/>
        <v/>
      </c>
      <c r="R250" s="4" t="str">
        <f t="shared" si="153"/>
        <v/>
      </c>
      <c r="V250" s="4">
        <f>IFERROR(IF(VLOOKUP(B250,E!$B$1:$AK$300,4,FALSE)=0,1000000,VLOOKUP(B250,E!$B$1:$AK$300,4,FALSE)),1000000)</f>
        <v>1000000</v>
      </c>
      <c r="Z250" s="4" t="str">
        <f t="shared" si="160"/>
        <v/>
      </c>
      <c r="AC250" s="4" t="str">
        <f t="shared" si="161"/>
        <v/>
      </c>
      <c r="AF250" s="4" t="str">
        <f t="shared" si="162"/>
        <v/>
      </c>
      <c r="AI250" s="68">
        <v>0</v>
      </c>
      <c r="AJ250" s="68">
        <v>0</v>
      </c>
      <c r="AK250" s="68">
        <v>1</v>
      </c>
      <c r="AO250" s="4">
        <f t="shared" si="154"/>
        <v>3.3333333333333335</v>
      </c>
      <c r="AQ250" s="4">
        <f t="shared" si="155"/>
        <v>3.8461538461538458</v>
      </c>
      <c r="AS250" s="4">
        <f t="shared" si="156"/>
        <v>5</v>
      </c>
      <c r="AV250" s="4" t="str">
        <f t="shared" si="147"/>
        <v/>
      </c>
      <c r="AX250" s="4" t="str">
        <f t="shared" si="148"/>
        <v/>
      </c>
      <c r="AZ250" s="4" t="str">
        <f t="shared" si="149"/>
        <v/>
      </c>
    </row>
    <row r="251" spans="1:52" x14ac:dyDescent="0.2">
      <c r="A251" s="4" t="s">
        <v>530</v>
      </c>
      <c r="B251" s="4">
        <v>158</v>
      </c>
      <c r="C251" s="4" t="str">
        <f t="shared" si="140"/>
        <v>urn:immetingen:parameter:id:158</v>
      </c>
      <c r="D251" s="4" t="str">
        <f>IFERROR(IF(VLOOKUP($C251,'C'!$A$1:$N$1998,4,FALSE)=0,IF(VLOOKUP($C251,'C'!$A$1:$N$1998,7,FALSE)=0,VLOOKUP($C251,'C'!$A$1:$N$1998,10,FALSE),VLOOKUP($C251,'C'!$A$1:$N$1998,7,FALSE)),VLOOKUP($C251,'C'!$A$1:$N$1998,4,FALSE)),"")</f>
        <v/>
      </c>
      <c r="E251" s="4" t="str">
        <f>IFERROR(VLOOKUP($C251,'C'!$A$1:$N$1998,2,FALSE),"")</f>
        <v/>
      </c>
      <c r="F251" s="4" t="str">
        <f>IFERROR(IF(VLOOKUP($C251,'C'!$A$1:$N$1998,3,FALSE)=1,"&lt;",""),"")</f>
        <v/>
      </c>
      <c r="G251" s="4" t="str">
        <f>IFERROR(VLOOKUP($C251,'C'!$A$1:$N$1998,5,FALSE),"")</f>
        <v/>
      </c>
      <c r="H251" s="4" t="str">
        <f>IFERROR(IF(VLOOKUP($C251,'C'!$A$1:$N$1998,6,FALSE)=1,"&lt;",""),"")</f>
        <v/>
      </c>
      <c r="I251" s="4" t="str">
        <f>IFERROR(VLOOKUP($C251,'C'!$A$1:$N$1998,8,FALSE),"")</f>
        <v/>
      </c>
      <c r="J251" s="4" t="str">
        <f>IFERROR(IF(VLOOKUP($C251,'C'!$A$1:$N$1998,9,FALSE)=1,"&lt;",""),"")</f>
        <v/>
      </c>
      <c r="M251" s="4" t="str">
        <f t="shared" si="150"/>
        <v/>
      </c>
      <c r="N251" s="4" t="str">
        <f t="shared" si="151"/>
        <v/>
      </c>
      <c r="O251" s="4" t="str">
        <f t="shared" si="157"/>
        <v/>
      </c>
      <c r="P251" s="4" t="str">
        <f t="shared" si="152"/>
        <v/>
      </c>
      <c r="Q251" s="4" t="str">
        <f t="shared" si="158"/>
        <v/>
      </c>
      <c r="R251" s="4" t="str">
        <f t="shared" si="153"/>
        <v/>
      </c>
      <c r="V251" s="4">
        <f>IFERROR(IF(VLOOKUP(B251,E!$B$1:$AK$300,4,FALSE)=0,1000000,VLOOKUP(B251,E!$B$1:$AK$300,4,FALSE)),1000000)</f>
        <v>1000000</v>
      </c>
      <c r="Z251" s="4" t="str">
        <f t="shared" si="160"/>
        <v/>
      </c>
      <c r="AC251" s="4" t="str">
        <f t="shared" si="161"/>
        <v/>
      </c>
      <c r="AF251" s="4" t="str">
        <f t="shared" si="162"/>
        <v/>
      </c>
      <c r="AI251" s="68">
        <v>0</v>
      </c>
      <c r="AJ251" s="68">
        <v>0</v>
      </c>
      <c r="AK251" s="68">
        <v>1</v>
      </c>
      <c r="AO251" s="4">
        <f t="shared" si="154"/>
        <v>3.3333333333333335</v>
      </c>
      <c r="AQ251" s="4">
        <f t="shared" si="155"/>
        <v>3.8461538461538458</v>
      </c>
      <c r="AS251" s="4">
        <f t="shared" si="156"/>
        <v>5</v>
      </c>
      <c r="AV251" s="4" t="str">
        <f t="shared" si="147"/>
        <v/>
      </c>
      <c r="AX251" s="4" t="str">
        <f t="shared" si="148"/>
        <v/>
      </c>
      <c r="AZ251" s="4" t="str">
        <f t="shared" si="149"/>
        <v/>
      </c>
    </row>
    <row r="252" spans="1:52" x14ac:dyDescent="0.2">
      <c r="A252" s="4" t="s">
        <v>531</v>
      </c>
      <c r="B252" s="4">
        <v>6434</v>
      </c>
      <c r="C252" s="4" t="str">
        <f t="shared" si="140"/>
        <v>urn:immetingen:parameter:id:6434</v>
      </c>
      <c r="D252" s="4" t="str">
        <f>IFERROR(IF(VLOOKUP($C252,'C'!$A$1:$N$1998,4,FALSE)=0,IF(VLOOKUP($C252,'C'!$A$1:$N$1998,7,FALSE)=0,VLOOKUP($C252,'C'!$A$1:$N$1998,10,FALSE),VLOOKUP($C252,'C'!$A$1:$N$1998,7,FALSE)),VLOOKUP($C252,'C'!$A$1:$N$1998,4,FALSE)),"")</f>
        <v/>
      </c>
      <c r="E252" s="4" t="str">
        <f>IFERROR(VLOOKUP($C252,'C'!$A$1:$N$1998,2,FALSE),"")</f>
        <v/>
      </c>
      <c r="F252" s="4" t="str">
        <f>IFERROR(IF(VLOOKUP($C252,'C'!$A$1:$N$1998,3,FALSE)=1,"&lt;",""),"")</f>
        <v/>
      </c>
      <c r="G252" s="4" t="str">
        <f>IFERROR(VLOOKUP($C252,'C'!$A$1:$N$1998,5,FALSE),"")</f>
        <v/>
      </c>
      <c r="H252" s="4" t="str">
        <f>IFERROR(IF(VLOOKUP($C252,'C'!$A$1:$N$1998,6,FALSE)=1,"&lt;",""),"")</f>
        <v/>
      </c>
      <c r="I252" s="4" t="str">
        <f>IFERROR(VLOOKUP($C252,'C'!$A$1:$N$1998,8,FALSE),"")</f>
        <v/>
      </c>
      <c r="J252" s="4" t="str">
        <f>IFERROR(IF(VLOOKUP($C252,'C'!$A$1:$N$1998,9,FALSE)=1,"&lt;",""),"")</f>
        <v/>
      </c>
      <c r="M252" s="4" t="str">
        <f t="shared" si="150"/>
        <v/>
      </c>
      <c r="N252" s="4" t="str">
        <f t="shared" si="151"/>
        <v/>
      </c>
      <c r="O252" s="4" t="str">
        <f t="shared" si="157"/>
        <v/>
      </c>
      <c r="P252" s="4" t="str">
        <f t="shared" si="152"/>
        <v/>
      </c>
      <c r="Q252" s="4" t="str">
        <f t="shared" si="158"/>
        <v/>
      </c>
      <c r="R252" s="4" t="str">
        <f t="shared" si="153"/>
        <v/>
      </c>
      <c r="V252" s="4">
        <f>IFERROR(IF(VLOOKUP(B252,E!$B$1:$AK$300,4,FALSE)=0,1000000,VLOOKUP(B252,E!$B$1:$AK$300,4,FALSE)),1000000)</f>
        <v>1000000</v>
      </c>
      <c r="Z252" s="4" t="str">
        <f t="shared" si="160"/>
        <v/>
      </c>
      <c r="AC252" s="4" t="str">
        <f t="shared" si="161"/>
        <v/>
      </c>
      <c r="AF252" s="4" t="str">
        <f t="shared" si="162"/>
        <v/>
      </c>
      <c r="AI252" s="68">
        <v>0</v>
      </c>
      <c r="AJ252" s="68">
        <v>0</v>
      </c>
      <c r="AK252" s="68">
        <v>1</v>
      </c>
      <c r="AO252" s="4">
        <f t="shared" si="154"/>
        <v>3.3333333333333335</v>
      </c>
      <c r="AQ252" s="4">
        <f t="shared" si="155"/>
        <v>3.8461538461538458</v>
      </c>
      <c r="AS252" s="4">
        <f t="shared" si="156"/>
        <v>5</v>
      </c>
      <c r="AV252" s="4" t="str">
        <f t="shared" si="147"/>
        <v/>
      </c>
      <c r="AX252" s="4" t="str">
        <f t="shared" si="148"/>
        <v/>
      </c>
      <c r="AZ252" s="4" t="str">
        <f t="shared" si="149"/>
        <v/>
      </c>
    </row>
    <row r="253" spans="1:52" x14ac:dyDescent="0.2">
      <c r="A253" s="4" t="s">
        <v>532</v>
      </c>
      <c r="B253" s="4">
        <v>149</v>
      </c>
      <c r="C253" s="4" t="str">
        <f t="shared" si="140"/>
        <v>urn:immetingen:parameter:id:149</v>
      </c>
      <c r="D253" s="4" t="str">
        <f>IFERROR(IF(VLOOKUP($C253,'C'!$A$1:$N$1998,4,FALSE)=0,IF(VLOOKUP($C253,'C'!$A$1:$N$1998,7,FALSE)=0,VLOOKUP($C253,'C'!$A$1:$N$1998,10,FALSE),VLOOKUP($C253,'C'!$A$1:$N$1998,7,FALSE)),VLOOKUP($C253,'C'!$A$1:$N$1998,4,FALSE)),"")</f>
        <v/>
      </c>
      <c r="E253" s="4" t="str">
        <f>IFERROR(VLOOKUP($C253,'C'!$A$1:$N$1998,2,FALSE),"")</f>
        <v/>
      </c>
      <c r="F253" s="4" t="str">
        <f>IFERROR(IF(VLOOKUP($C253,'C'!$A$1:$N$1998,3,FALSE)=1,"&lt;",""),"")</f>
        <v/>
      </c>
      <c r="G253" s="4" t="str">
        <f>IFERROR(VLOOKUP($C253,'C'!$A$1:$N$1998,5,FALSE),"")</f>
        <v/>
      </c>
      <c r="H253" s="4" t="str">
        <f>IFERROR(IF(VLOOKUP($C253,'C'!$A$1:$N$1998,6,FALSE)=1,"&lt;",""),"")</f>
        <v/>
      </c>
      <c r="I253" s="4" t="str">
        <f>IFERROR(VLOOKUP($C253,'C'!$A$1:$N$1998,8,FALSE),"")</f>
        <v/>
      </c>
      <c r="J253" s="4" t="str">
        <f>IFERROR(IF(VLOOKUP($C253,'C'!$A$1:$N$1998,9,FALSE)=1,"&lt;",""),"")</f>
        <v/>
      </c>
      <c r="M253" s="4" t="str">
        <f t="shared" si="150"/>
        <v/>
      </c>
      <c r="N253" s="4" t="str">
        <f t="shared" si="151"/>
        <v/>
      </c>
      <c r="O253" s="4" t="str">
        <f t="shared" si="157"/>
        <v/>
      </c>
      <c r="P253" s="4" t="str">
        <f t="shared" si="152"/>
        <v/>
      </c>
      <c r="Q253" s="4" t="str">
        <f t="shared" si="158"/>
        <v/>
      </c>
      <c r="R253" s="4" t="str">
        <f t="shared" si="153"/>
        <v/>
      </c>
      <c r="V253" s="4">
        <f>IFERROR(IF(VLOOKUP(B253,E!$B$1:$AK$300,4,FALSE)=0,1000000,VLOOKUP(B253,E!$B$1:$AK$300,4,FALSE)),1000000)</f>
        <v>1000000</v>
      </c>
      <c r="Z253" s="4" t="str">
        <f t="shared" si="160"/>
        <v/>
      </c>
      <c r="AC253" s="4" t="str">
        <f t="shared" si="161"/>
        <v/>
      </c>
      <c r="AF253" s="4" t="str">
        <f t="shared" si="162"/>
        <v/>
      </c>
      <c r="AI253" s="68">
        <v>0</v>
      </c>
      <c r="AJ253" s="68">
        <v>0</v>
      </c>
      <c r="AK253" s="68">
        <v>1</v>
      </c>
      <c r="AO253" s="4">
        <f t="shared" si="154"/>
        <v>3.3333333333333335</v>
      </c>
      <c r="AQ253" s="4">
        <f t="shared" si="155"/>
        <v>3.8461538461538458</v>
      </c>
      <c r="AS253" s="4">
        <f t="shared" si="156"/>
        <v>5</v>
      </c>
      <c r="AV253" s="4" t="str">
        <f t="shared" si="147"/>
        <v/>
      </c>
      <c r="AX253" s="4" t="str">
        <f t="shared" si="148"/>
        <v/>
      </c>
      <c r="AZ253" s="4" t="str">
        <f t="shared" si="149"/>
        <v/>
      </c>
    </row>
    <row r="254" spans="1:52" x14ac:dyDescent="0.2">
      <c r="A254" s="4" t="s">
        <v>533</v>
      </c>
      <c r="B254" s="4">
        <v>1710</v>
      </c>
      <c r="C254" s="4" t="str">
        <f t="shared" si="140"/>
        <v>urn:immetingen:parameter:id:1710</v>
      </c>
      <c r="D254" s="4" t="str">
        <f>IFERROR(IF(VLOOKUP($C254,'C'!$A$1:$N$1998,4,FALSE)=0,IF(VLOOKUP($C254,'C'!$A$1:$N$1998,7,FALSE)=0,VLOOKUP($C254,'C'!$A$1:$N$1998,10,FALSE),VLOOKUP($C254,'C'!$A$1:$N$1998,7,FALSE)),VLOOKUP($C254,'C'!$A$1:$N$1998,4,FALSE)),"")</f>
        <v/>
      </c>
      <c r="E254" s="4" t="str">
        <f>IFERROR(VLOOKUP($C254,'C'!$A$1:$N$1998,2,FALSE),"")</f>
        <v/>
      </c>
      <c r="F254" s="4" t="str">
        <f>IFERROR(IF(VLOOKUP($C254,'C'!$A$1:$N$1998,3,FALSE)=1,"&lt;",""),"")</f>
        <v/>
      </c>
      <c r="G254" s="4" t="str">
        <f>IFERROR(VLOOKUP($C254,'C'!$A$1:$N$1998,5,FALSE),"")</f>
        <v/>
      </c>
      <c r="H254" s="4" t="str">
        <f>IFERROR(IF(VLOOKUP($C254,'C'!$A$1:$N$1998,6,FALSE)=1,"&lt;",""),"")</f>
        <v/>
      </c>
      <c r="I254" s="4" t="str">
        <f>IFERROR(VLOOKUP($C254,'C'!$A$1:$N$1998,8,FALSE),"")</f>
        <v/>
      </c>
      <c r="J254" s="4" t="str">
        <f>IFERROR(IF(VLOOKUP($C254,'C'!$A$1:$N$1998,9,FALSE)=1,"&lt;",""),"")</f>
        <v/>
      </c>
      <c r="M254" s="4" t="str">
        <f t="shared" si="150"/>
        <v/>
      </c>
      <c r="N254" s="4" t="str">
        <f t="shared" si="151"/>
        <v/>
      </c>
      <c r="O254" s="4" t="str">
        <f t="shared" si="157"/>
        <v/>
      </c>
      <c r="P254" s="4" t="str">
        <f t="shared" si="152"/>
        <v/>
      </c>
      <c r="Q254" s="4" t="str">
        <f t="shared" si="158"/>
        <v/>
      </c>
      <c r="R254" s="4" t="str">
        <f t="shared" si="153"/>
        <v/>
      </c>
      <c r="V254" s="4">
        <f>IFERROR(IF(VLOOKUP(B254,E!$B$1:$AK$300,4,FALSE)=0,1000000,VLOOKUP(B254,E!$B$1:$AK$300,4,FALSE)),1000000)</f>
        <v>1000000</v>
      </c>
      <c r="Z254" s="4" t="str">
        <f t="shared" si="160"/>
        <v/>
      </c>
      <c r="AC254" s="4" t="str">
        <f t="shared" si="161"/>
        <v/>
      </c>
      <c r="AF254" s="4" t="str">
        <f t="shared" si="162"/>
        <v/>
      </c>
      <c r="AI254" s="68">
        <v>0</v>
      </c>
      <c r="AJ254" s="68">
        <v>0</v>
      </c>
      <c r="AK254" s="68">
        <v>1</v>
      </c>
      <c r="AO254" s="4">
        <f t="shared" si="154"/>
        <v>3.3333333333333335</v>
      </c>
      <c r="AQ254" s="4">
        <f t="shared" si="155"/>
        <v>3.8461538461538458</v>
      </c>
      <c r="AS254" s="4">
        <f t="shared" si="156"/>
        <v>5</v>
      </c>
      <c r="AV254" s="4" t="str">
        <f t="shared" si="147"/>
        <v/>
      </c>
      <c r="AX254" s="4" t="str">
        <f t="shared" si="148"/>
        <v/>
      </c>
      <c r="AZ254" s="4" t="str">
        <f t="shared" si="149"/>
        <v/>
      </c>
    </row>
    <row r="255" spans="1:52" x14ac:dyDescent="0.2">
      <c r="A255" s="4" t="s">
        <v>534</v>
      </c>
      <c r="B255" s="4">
        <v>905</v>
      </c>
      <c r="C255" s="4" t="str">
        <f t="shared" si="140"/>
        <v>urn:immetingen:parameter:id:905</v>
      </c>
      <c r="D255" s="4" t="str">
        <f>IFERROR(IF(VLOOKUP($C255,'C'!$A$1:$N$1998,4,FALSE)=0,IF(VLOOKUP($C255,'C'!$A$1:$N$1998,7,FALSE)=0,VLOOKUP($C255,'C'!$A$1:$N$1998,10,FALSE),VLOOKUP($C255,'C'!$A$1:$N$1998,7,FALSE)),VLOOKUP($C255,'C'!$A$1:$N$1998,4,FALSE)),"")</f>
        <v/>
      </c>
      <c r="E255" s="4" t="str">
        <f>IFERROR(VLOOKUP($C255,'C'!$A$1:$N$1998,2,FALSE),"")</f>
        <v/>
      </c>
      <c r="F255" s="4" t="str">
        <f>IFERROR(IF(VLOOKUP($C255,'C'!$A$1:$N$1998,3,FALSE)=1,"&lt;",""),"")</f>
        <v/>
      </c>
      <c r="G255" s="4" t="str">
        <f>IFERROR(VLOOKUP($C255,'C'!$A$1:$N$1998,5,FALSE),"")</f>
        <v/>
      </c>
      <c r="H255" s="4" t="str">
        <f>IFERROR(IF(VLOOKUP($C255,'C'!$A$1:$N$1998,6,FALSE)=1,"&lt;",""),"")</f>
        <v/>
      </c>
      <c r="I255" s="4" t="str">
        <f>IFERROR(VLOOKUP($C255,'C'!$A$1:$N$1998,8,FALSE),"")</f>
        <v/>
      </c>
      <c r="J255" s="4" t="str">
        <f>IFERROR(IF(VLOOKUP($C255,'C'!$A$1:$N$1998,9,FALSE)=1,"&lt;",""),"")</f>
        <v/>
      </c>
      <c r="M255" s="4" t="str">
        <f t="shared" si="150"/>
        <v/>
      </c>
      <c r="N255" s="4" t="str">
        <f t="shared" si="151"/>
        <v/>
      </c>
      <c r="O255" s="4" t="str">
        <f t="shared" si="157"/>
        <v/>
      </c>
      <c r="P255" s="4" t="str">
        <f t="shared" si="152"/>
        <v/>
      </c>
      <c r="Q255" s="4" t="str">
        <f t="shared" si="158"/>
        <v/>
      </c>
      <c r="R255" s="4" t="str">
        <f t="shared" si="153"/>
        <v/>
      </c>
      <c r="V255" s="4">
        <f>IFERROR(IF(VLOOKUP(B255,E!$B$1:$AK$300,4,FALSE)=0,1000000,VLOOKUP(B255,E!$B$1:$AK$300,4,FALSE)),1000000)</f>
        <v>1000000</v>
      </c>
      <c r="Z255" s="4" t="str">
        <f t="shared" si="160"/>
        <v/>
      </c>
      <c r="AC255" s="4" t="str">
        <f t="shared" si="161"/>
        <v/>
      </c>
      <c r="AF255" s="4" t="str">
        <f t="shared" si="162"/>
        <v/>
      </c>
      <c r="AI255" s="68">
        <v>0</v>
      </c>
      <c r="AJ255" s="68">
        <v>0</v>
      </c>
      <c r="AK255" s="68">
        <v>1</v>
      </c>
      <c r="AO255" s="4">
        <f t="shared" si="154"/>
        <v>3.3333333333333335</v>
      </c>
      <c r="AQ255" s="4">
        <f t="shared" si="155"/>
        <v>3.8461538461538458</v>
      </c>
      <c r="AS255" s="4">
        <f t="shared" si="156"/>
        <v>5</v>
      </c>
      <c r="AV255" s="4" t="str">
        <f t="shared" si="147"/>
        <v/>
      </c>
      <c r="AX255" s="4" t="str">
        <f t="shared" si="148"/>
        <v/>
      </c>
      <c r="AZ255" s="4" t="str">
        <f t="shared" si="149"/>
        <v/>
      </c>
    </row>
    <row r="256" spans="1:52" x14ac:dyDescent="0.2">
      <c r="A256" s="4" t="s">
        <v>535</v>
      </c>
      <c r="B256" s="4">
        <v>418</v>
      </c>
      <c r="C256" s="4" t="str">
        <f t="shared" si="140"/>
        <v>urn:immetingen:parameter:id:418</v>
      </c>
      <c r="D256" s="4" t="str">
        <f>IFERROR(IF(VLOOKUP($C256,'C'!$A$1:$N$1998,4,FALSE)=0,IF(VLOOKUP($C256,'C'!$A$1:$N$1998,7,FALSE)=0,VLOOKUP($C256,'C'!$A$1:$N$1998,10,FALSE),VLOOKUP($C256,'C'!$A$1:$N$1998,7,FALSE)),VLOOKUP($C256,'C'!$A$1:$N$1998,4,FALSE)),"")</f>
        <v/>
      </c>
      <c r="E256" s="4" t="str">
        <f>IFERROR(VLOOKUP($C256,'C'!$A$1:$N$1998,2,FALSE),"")</f>
        <v/>
      </c>
      <c r="F256" s="4" t="str">
        <f>IFERROR(IF(VLOOKUP($C256,'C'!$A$1:$N$1998,3,FALSE)=1,"&lt;",""),"")</f>
        <v/>
      </c>
      <c r="G256" s="4" t="str">
        <f>IFERROR(VLOOKUP($C256,'C'!$A$1:$N$1998,5,FALSE),"")</f>
        <v/>
      </c>
      <c r="H256" s="4" t="str">
        <f>IFERROR(IF(VLOOKUP($C256,'C'!$A$1:$N$1998,6,FALSE)=1,"&lt;",""),"")</f>
        <v/>
      </c>
      <c r="I256" s="4" t="str">
        <f>IFERROR(VLOOKUP($C256,'C'!$A$1:$N$1998,8,FALSE),"")</f>
        <v/>
      </c>
      <c r="J256" s="4" t="str">
        <f>IFERROR(IF(VLOOKUP($C256,'C'!$A$1:$N$1998,9,FALSE)=1,"&lt;",""),"")</f>
        <v/>
      </c>
      <c r="M256" s="4" t="str">
        <f t="shared" si="150"/>
        <v/>
      </c>
      <c r="N256" s="4" t="str">
        <f t="shared" si="151"/>
        <v/>
      </c>
      <c r="O256" s="4" t="str">
        <f t="shared" si="157"/>
        <v/>
      </c>
      <c r="P256" s="4" t="str">
        <f t="shared" si="152"/>
        <v/>
      </c>
      <c r="Q256" s="4" t="str">
        <f t="shared" si="158"/>
        <v/>
      </c>
      <c r="R256" s="4" t="str">
        <f t="shared" si="153"/>
        <v/>
      </c>
      <c r="V256" s="4">
        <f>IFERROR(IF(VLOOKUP(B256,E!$B$1:$AK$300,4,FALSE)=0,1000000,VLOOKUP(B256,E!$B$1:$AK$300,4,FALSE)),1000000)</f>
        <v>1000000</v>
      </c>
      <c r="Z256" s="4" t="str">
        <f t="shared" si="160"/>
        <v/>
      </c>
      <c r="AC256" s="4" t="str">
        <f t="shared" si="161"/>
        <v/>
      </c>
      <c r="AF256" s="4" t="str">
        <f t="shared" si="162"/>
        <v/>
      </c>
      <c r="AI256" s="68">
        <v>0</v>
      </c>
      <c r="AJ256" s="68">
        <v>0</v>
      </c>
      <c r="AK256" s="68">
        <v>1</v>
      </c>
      <c r="AO256" s="4">
        <f t="shared" si="154"/>
        <v>3.3333333333333335</v>
      </c>
      <c r="AQ256" s="4">
        <f t="shared" si="155"/>
        <v>3.8461538461538458</v>
      </c>
      <c r="AS256" s="4">
        <f t="shared" si="156"/>
        <v>5</v>
      </c>
      <c r="AV256" s="4" t="str">
        <f t="shared" si="147"/>
        <v/>
      </c>
      <c r="AX256" s="4" t="str">
        <f t="shared" si="148"/>
        <v/>
      </c>
      <c r="AZ256" s="4" t="str">
        <f t="shared" si="149"/>
        <v/>
      </c>
    </row>
    <row r="257" spans="1:52" x14ac:dyDescent="0.2">
      <c r="A257" s="4" t="s">
        <v>536</v>
      </c>
      <c r="B257" s="4">
        <v>732</v>
      </c>
      <c r="C257" s="4" t="str">
        <f t="shared" si="140"/>
        <v>urn:immetingen:parameter:id:732</v>
      </c>
      <c r="D257" s="4" t="str">
        <f>IFERROR(IF(VLOOKUP($C257,'C'!$A$1:$N$1998,4,FALSE)=0,IF(VLOOKUP($C257,'C'!$A$1:$N$1998,7,FALSE)=0,VLOOKUP($C257,'C'!$A$1:$N$1998,10,FALSE),VLOOKUP($C257,'C'!$A$1:$N$1998,7,FALSE)),VLOOKUP($C257,'C'!$A$1:$N$1998,4,FALSE)),"")</f>
        <v/>
      </c>
      <c r="E257" s="4" t="str">
        <f>IFERROR(VLOOKUP($C257,'C'!$A$1:$N$1998,2,FALSE),"")</f>
        <v/>
      </c>
      <c r="F257" s="4" t="str">
        <f>IFERROR(IF(VLOOKUP($C257,'C'!$A$1:$N$1998,3,FALSE)=1,"&lt;",""),"")</f>
        <v/>
      </c>
      <c r="G257" s="4" t="str">
        <f>IFERROR(VLOOKUP($C257,'C'!$A$1:$N$1998,5,FALSE),"")</f>
        <v/>
      </c>
      <c r="H257" s="4" t="str">
        <f>IFERROR(IF(VLOOKUP($C257,'C'!$A$1:$N$1998,6,FALSE)=1,"&lt;",""),"")</f>
        <v/>
      </c>
      <c r="I257" s="4" t="str">
        <f>IFERROR(VLOOKUP($C257,'C'!$A$1:$N$1998,8,FALSE),"")</f>
        <v/>
      </c>
      <c r="J257" s="4" t="str">
        <f>IFERROR(IF(VLOOKUP($C257,'C'!$A$1:$N$1998,9,FALSE)=1,"&lt;",""),"")</f>
        <v/>
      </c>
      <c r="M257" s="4" t="str">
        <f t="shared" si="150"/>
        <v/>
      </c>
      <c r="N257" s="4" t="str">
        <f t="shared" si="151"/>
        <v/>
      </c>
      <c r="O257" s="4" t="str">
        <f t="shared" si="157"/>
        <v/>
      </c>
      <c r="P257" s="4" t="str">
        <f t="shared" si="152"/>
        <v/>
      </c>
      <c r="Q257" s="4" t="str">
        <f t="shared" si="158"/>
        <v/>
      </c>
      <c r="R257" s="4" t="str">
        <f t="shared" si="153"/>
        <v/>
      </c>
      <c r="V257" s="4">
        <f>IFERROR(IF(VLOOKUP(B257,E!$B$1:$AK$300,4,FALSE)=0,1000000,VLOOKUP(B257,E!$B$1:$AK$300,4,FALSE)),1000000)</f>
        <v>1000000000</v>
      </c>
      <c r="Z257" s="4" t="str">
        <f t="shared" si="160"/>
        <v/>
      </c>
      <c r="AC257" s="4" t="str">
        <f t="shared" si="161"/>
        <v/>
      </c>
      <c r="AF257" s="4" t="str">
        <f t="shared" si="162"/>
        <v/>
      </c>
      <c r="AI257" s="68">
        <v>0</v>
      </c>
      <c r="AJ257" s="68">
        <v>0</v>
      </c>
      <c r="AK257" s="68">
        <v>1</v>
      </c>
      <c r="AO257" s="4">
        <f t="shared" si="154"/>
        <v>3.3333333333333335</v>
      </c>
      <c r="AQ257" s="4">
        <f t="shared" si="155"/>
        <v>3.8461538461538458</v>
      </c>
      <c r="AS257" s="4">
        <f t="shared" si="156"/>
        <v>5</v>
      </c>
      <c r="AV257" s="4" t="str">
        <f t="shared" si="147"/>
        <v/>
      </c>
      <c r="AX257" s="4" t="str">
        <f t="shared" si="148"/>
        <v/>
      </c>
      <c r="AZ257" s="4" t="str">
        <f t="shared" si="149"/>
        <v/>
      </c>
    </row>
    <row r="258" spans="1:52" x14ac:dyDescent="0.2">
      <c r="A258" s="72" t="s">
        <v>841</v>
      </c>
      <c r="B258" s="4">
        <v>639</v>
      </c>
      <c r="C258" s="4" t="str">
        <f t="shared" si="140"/>
        <v>urn:immetingen:parameter:id:639</v>
      </c>
      <c r="D258" s="4" t="str">
        <f>IFERROR(IF(VLOOKUP($C258,'C'!$A$1:$N$1998,4,FALSE)=0,IF(VLOOKUP($C258,'C'!$A$1:$N$1998,7,FALSE)=0,VLOOKUP($C258,'C'!$A$1:$N$1998,10,FALSE),VLOOKUP($C258,'C'!$A$1:$N$1998,7,FALSE)),VLOOKUP($C258,'C'!$A$1:$N$1998,4,FALSE)),"")</f>
        <v/>
      </c>
      <c r="E258" s="4" t="str">
        <f>IFERROR(VLOOKUP($C258,'C'!$A$1:$N$1998,2,FALSE),"")</f>
        <v/>
      </c>
      <c r="F258" s="4" t="str">
        <f>IFERROR(IF(VLOOKUP($C258,'C'!$A$1:$N$1998,3,FALSE)=1,"&lt;",""),"")</f>
        <v/>
      </c>
      <c r="M258" s="4" t="str">
        <f t="shared" si="150"/>
        <v/>
      </c>
      <c r="N258" s="4" t="str">
        <f t="shared" si="151"/>
        <v/>
      </c>
      <c r="O258" s="4" t="str">
        <f t="shared" si="157"/>
        <v/>
      </c>
      <c r="P258" s="4" t="str">
        <f t="shared" si="152"/>
        <v/>
      </c>
      <c r="Q258" s="4" t="str">
        <f t="shared" si="158"/>
        <v/>
      </c>
      <c r="R258" s="4" t="str">
        <f t="shared" si="153"/>
        <v/>
      </c>
      <c r="V258" s="4">
        <f>IFERROR(IF(VLOOKUP(B258,E!$B$1:$AK$300,4,FALSE)=0,1000000,VLOOKUP(B258,E!$B$1:$AK$300,4,FALSE)),1000000)</f>
        <v>1000000000</v>
      </c>
      <c r="Z258" s="4" t="str">
        <f t="shared" si="160"/>
        <v/>
      </c>
      <c r="AC258" s="4" t="str">
        <f t="shared" si="161"/>
        <v/>
      </c>
      <c r="AF258" s="4" t="str">
        <f t="shared" si="162"/>
        <v/>
      </c>
      <c r="AI258" s="68">
        <v>0</v>
      </c>
      <c r="AJ258" s="68">
        <v>0</v>
      </c>
      <c r="AK258" s="68">
        <v>1</v>
      </c>
      <c r="AO258" s="4">
        <f t="shared" si="154"/>
        <v>3.3333333333333335</v>
      </c>
      <c r="AQ258" s="4">
        <f t="shared" si="155"/>
        <v>3.8461538461538458</v>
      </c>
      <c r="AS258" s="4">
        <f t="shared" si="156"/>
        <v>5</v>
      </c>
      <c r="AV258" s="4" t="str">
        <f t="shared" si="147"/>
        <v/>
      </c>
      <c r="AX258" s="4" t="str">
        <f t="shared" si="148"/>
        <v/>
      </c>
      <c r="AZ258" s="4" t="str">
        <f t="shared" si="149"/>
        <v/>
      </c>
    </row>
    <row r="259" spans="1:52" x14ac:dyDescent="0.2">
      <c r="A259" s="4" t="s">
        <v>566</v>
      </c>
      <c r="B259" s="4">
        <v>1434</v>
      </c>
      <c r="C259" s="4" t="str">
        <f t="shared" si="140"/>
        <v>urn:immetingen:parameter:id:1434</v>
      </c>
      <c r="D259" s="4" t="str">
        <f>IFERROR(IF(VLOOKUP($C259,'C'!$A$1:$N$1998,4,FALSE)=0,IF(VLOOKUP($C259,'C'!$A$1:$N$1998,7,FALSE)=0,VLOOKUP($C259,'C'!$A$1:$N$1998,10,FALSE),VLOOKUP($C259,'C'!$A$1:$N$1998,7,FALSE)),VLOOKUP($C259,'C'!$A$1:$N$1998,4,FALSE)),"")</f>
        <v/>
      </c>
      <c r="E259" s="4" t="str">
        <f>IFERROR(VLOOKUP($C259,'C'!$A$1:$N$1998,2,FALSE),"")</f>
        <v/>
      </c>
      <c r="F259" s="4" t="str">
        <f>IFERROR(IF(VLOOKUP($C259,'C'!$A$1:$N$1998,3,FALSE)=1,"&lt;",""),"")</f>
        <v/>
      </c>
      <c r="G259" s="4" t="str">
        <f>IFERROR(VLOOKUP($C259,'C'!$A$1:$N$1998,5,FALSE),"")</f>
        <v/>
      </c>
      <c r="H259" s="4" t="str">
        <f>IFERROR(IF(VLOOKUP($C259,'C'!$A$1:$N$1998,6,FALSE)=1,"&lt;",""),"")</f>
        <v/>
      </c>
      <c r="I259" s="4" t="str">
        <f>IFERROR(VLOOKUP($C259,'C'!$A$1:$N$1998,8,FALSE),"")</f>
        <v/>
      </c>
      <c r="J259" s="4" t="str">
        <f>IFERROR(IF(VLOOKUP($C259,'C'!$A$1:$N$1998,9,FALSE)=1,"&lt;",""),"")</f>
        <v/>
      </c>
      <c r="M259" s="4" t="str">
        <f t="shared" si="150"/>
        <v/>
      </c>
      <c r="N259" s="4" t="str">
        <f t="shared" si="151"/>
        <v/>
      </c>
      <c r="O259" s="4" t="str">
        <f t="shared" si="157"/>
        <v/>
      </c>
      <c r="P259" s="4" t="str">
        <f t="shared" si="152"/>
        <v/>
      </c>
      <c r="Q259" s="4" t="str">
        <f t="shared" si="158"/>
        <v/>
      </c>
      <c r="R259" s="4" t="str">
        <f t="shared" si="153"/>
        <v/>
      </c>
      <c r="V259" s="4">
        <f>IFERROR(IF(VLOOKUP(B259,E!$B$1:$AK$300,4,FALSE)=0,1000000,VLOOKUP(B259,E!$B$1:$AK$300,4,FALSE)),1000000)</f>
        <v>0.1</v>
      </c>
      <c r="Z259" s="4" t="str">
        <f t="shared" si="160"/>
        <v/>
      </c>
      <c r="AC259" s="4" t="str">
        <f t="shared" si="161"/>
        <v/>
      </c>
      <c r="AF259" s="4" t="str">
        <f t="shared" si="162"/>
        <v/>
      </c>
      <c r="AI259" s="68">
        <v>0</v>
      </c>
      <c r="AJ259" s="68">
        <v>0</v>
      </c>
      <c r="AK259" s="68">
        <v>1</v>
      </c>
      <c r="AO259" s="4">
        <f t="shared" si="154"/>
        <v>3.3333333333333335</v>
      </c>
      <c r="AQ259" s="4">
        <f t="shared" si="155"/>
        <v>3.8461538461538458</v>
      </c>
      <c r="AS259" s="4">
        <f t="shared" si="156"/>
        <v>5</v>
      </c>
      <c r="AV259" s="4" t="str">
        <f t="shared" si="147"/>
        <v/>
      </c>
      <c r="AX259" s="4" t="str">
        <f t="shared" si="148"/>
        <v/>
      </c>
      <c r="AZ259" s="4" t="str">
        <f t="shared" si="149"/>
        <v/>
      </c>
    </row>
    <row r="260" spans="1:52" x14ac:dyDescent="0.2">
      <c r="A260" s="4" t="s">
        <v>567</v>
      </c>
      <c r="B260" s="4">
        <v>903</v>
      </c>
      <c r="C260" s="4" t="str">
        <f t="shared" si="140"/>
        <v>urn:immetingen:parameter:id:903</v>
      </c>
      <c r="D260" s="4" t="str">
        <f>IFERROR(IF(VLOOKUP($C260,'C'!$A$1:$N$1998,4,FALSE)=0,IF(VLOOKUP($C260,'C'!$A$1:$N$1998,7,FALSE)=0,VLOOKUP($C260,'C'!$A$1:$N$1998,10,FALSE),VLOOKUP($C260,'C'!$A$1:$N$1998,7,FALSE)),VLOOKUP($C260,'C'!$A$1:$N$1998,4,FALSE)),"")</f>
        <v/>
      </c>
      <c r="E260" s="4" t="str">
        <f>IFERROR(VLOOKUP($C260,'C'!$A$1:$N$1998,2,FALSE),"")</f>
        <v/>
      </c>
      <c r="F260" s="4" t="str">
        <f>IFERROR(IF(VLOOKUP($C260,'C'!$A$1:$N$1998,3,FALSE)=1,"&lt;",""),"")</f>
        <v/>
      </c>
      <c r="G260" s="4" t="str">
        <f>IFERROR(VLOOKUP($C260,'C'!$A$1:$N$1998,5,FALSE),"")</f>
        <v/>
      </c>
      <c r="H260" s="4" t="str">
        <f>IFERROR(IF(VLOOKUP($C260,'C'!$A$1:$N$1998,6,FALSE)=1,"&lt;",""),"")</f>
        <v/>
      </c>
      <c r="I260" s="4" t="str">
        <f>IFERROR(VLOOKUP($C260,'C'!$A$1:$N$1998,8,FALSE),"")</f>
        <v/>
      </c>
      <c r="J260" s="4" t="str">
        <f>IFERROR(IF(VLOOKUP($C260,'C'!$A$1:$N$1998,9,FALSE)=1,"&lt;",""),"")</f>
        <v/>
      </c>
      <c r="M260" s="4" t="str">
        <f t="shared" si="150"/>
        <v/>
      </c>
      <c r="N260" s="4" t="str">
        <f t="shared" si="151"/>
        <v/>
      </c>
      <c r="O260" s="4" t="str">
        <f t="shared" si="157"/>
        <v/>
      </c>
      <c r="P260" s="4" t="str">
        <f t="shared" si="152"/>
        <v/>
      </c>
      <c r="Q260" s="4" t="str">
        <f t="shared" si="158"/>
        <v/>
      </c>
      <c r="R260" s="4" t="str">
        <f t="shared" si="153"/>
        <v/>
      </c>
      <c r="V260" s="4">
        <f>IFERROR(IF(VLOOKUP(B260,E!$B$1:$AK$300,4,FALSE)=0,1000000,VLOOKUP(B260,E!$B$1:$AK$300,4,FALSE)),1000000)</f>
        <v>0.1</v>
      </c>
      <c r="Z260" s="4" t="str">
        <f t="shared" si="160"/>
        <v/>
      </c>
      <c r="AC260" s="4" t="str">
        <f t="shared" si="161"/>
        <v/>
      </c>
      <c r="AF260" s="4" t="str">
        <f t="shared" si="162"/>
        <v/>
      </c>
      <c r="AI260" s="68">
        <v>0</v>
      </c>
      <c r="AJ260" s="68">
        <v>0</v>
      </c>
      <c r="AK260" s="68">
        <v>1</v>
      </c>
      <c r="AO260" s="4">
        <f t="shared" si="154"/>
        <v>3.3333333333333335</v>
      </c>
      <c r="AQ260" s="4">
        <f t="shared" si="155"/>
        <v>3.8461538461538458</v>
      </c>
      <c r="AS260" s="4">
        <f t="shared" si="156"/>
        <v>5</v>
      </c>
      <c r="AV260" s="4" t="str">
        <f t="shared" si="147"/>
        <v/>
      </c>
      <c r="AX260" s="4" t="str">
        <f t="shared" si="148"/>
        <v/>
      </c>
      <c r="AZ260" s="4" t="str">
        <f t="shared" si="149"/>
        <v/>
      </c>
    </row>
    <row r="261" spans="1:52" x14ac:dyDescent="0.2">
      <c r="A261" s="4" t="s">
        <v>568</v>
      </c>
      <c r="B261" s="4">
        <v>45</v>
      </c>
      <c r="C261" s="4" t="str">
        <f t="shared" si="140"/>
        <v>urn:immetingen:parameter:id:45</v>
      </c>
      <c r="D261" s="4" t="str">
        <f>IFERROR(IF(VLOOKUP($C261,'C'!$A$1:$N$1998,4,FALSE)=0,IF(VLOOKUP($C261,'C'!$A$1:$N$1998,7,FALSE)=0,VLOOKUP($C261,'C'!$A$1:$N$1998,10,FALSE),VLOOKUP($C261,'C'!$A$1:$N$1998,7,FALSE)),VLOOKUP($C261,'C'!$A$1:$N$1998,4,FALSE)),"")</f>
        <v/>
      </c>
      <c r="E261" s="4" t="str">
        <f>IFERROR(VLOOKUP($C261,'C'!$A$1:$N$1998,2,FALSE),"")</f>
        <v/>
      </c>
      <c r="F261" s="4" t="str">
        <f>IFERROR(IF(VLOOKUP($C261,'C'!$A$1:$N$1998,3,FALSE)=1,"&lt;",""),"")</f>
        <v/>
      </c>
      <c r="G261" s="4" t="str">
        <f>IFERROR(VLOOKUP($C261,'C'!$A$1:$N$1998,5,FALSE),"")</f>
        <v/>
      </c>
      <c r="H261" s="4" t="str">
        <f>IFERROR(IF(VLOOKUP($C261,'C'!$A$1:$N$1998,6,FALSE)=1,"&lt;",""),"")</f>
        <v/>
      </c>
      <c r="I261" s="4" t="str">
        <f>IFERROR(VLOOKUP($C261,'C'!$A$1:$N$1998,8,FALSE),"")</f>
        <v/>
      </c>
      <c r="J261" s="4" t="str">
        <f>IFERROR(IF(VLOOKUP($C261,'C'!$A$1:$N$1998,9,FALSE)=1,"&lt;",""),"")</f>
        <v/>
      </c>
      <c r="M261" s="4" t="str">
        <f t="shared" si="150"/>
        <v/>
      </c>
      <c r="N261" s="4" t="str">
        <f t="shared" si="151"/>
        <v/>
      </c>
      <c r="O261" s="4" t="str">
        <f t="shared" si="157"/>
        <v/>
      </c>
      <c r="P261" s="4" t="str">
        <f t="shared" si="152"/>
        <v/>
      </c>
      <c r="Q261" s="4" t="str">
        <f t="shared" si="158"/>
        <v/>
      </c>
      <c r="R261" s="4" t="str">
        <f t="shared" si="153"/>
        <v/>
      </c>
      <c r="V261" s="4">
        <f>IFERROR(IF(VLOOKUP(B261,E!$B$1:$AK$300,4,FALSE)=0,1000000,VLOOKUP(B261,E!$B$1:$AK$300,4,FALSE)),1000000)</f>
        <v>0.1</v>
      </c>
      <c r="Z261" s="4" t="str">
        <f t="shared" si="160"/>
        <v/>
      </c>
      <c r="AC261" s="4" t="str">
        <f t="shared" si="161"/>
        <v/>
      </c>
      <c r="AF261" s="4" t="str">
        <f t="shared" si="162"/>
        <v/>
      </c>
      <c r="AI261" s="68">
        <v>0</v>
      </c>
      <c r="AJ261" s="68">
        <v>0</v>
      </c>
      <c r="AK261" s="68">
        <v>1</v>
      </c>
      <c r="AO261" s="4">
        <f t="shared" si="154"/>
        <v>3.3333333333333335</v>
      </c>
      <c r="AQ261" s="4">
        <f t="shared" si="155"/>
        <v>3.8461538461538458</v>
      </c>
      <c r="AS261" s="4">
        <f t="shared" si="156"/>
        <v>5</v>
      </c>
      <c r="AV261" s="4" t="str">
        <f t="shared" si="147"/>
        <v/>
      </c>
      <c r="AX261" s="4" t="str">
        <f t="shared" si="148"/>
        <v/>
      </c>
      <c r="AZ261" s="4" t="str">
        <f t="shared" si="149"/>
        <v/>
      </c>
    </row>
    <row r="262" spans="1:52" x14ac:dyDescent="0.2">
      <c r="A262" s="4" t="s">
        <v>569</v>
      </c>
      <c r="B262" s="4">
        <v>33</v>
      </c>
      <c r="C262" s="4" t="str">
        <f t="shared" si="140"/>
        <v>urn:immetingen:parameter:id:33</v>
      </c>
      <c r="D262" s="4" t="str">
        <f>IFERROR(IF(VLOOKUP($C262,'C'!$A$1:$N$1998,4,FALSE)=0,IF(VLOOKUP($C262,'C'!$A$1:$N$1998,7,FALSE)=0,VLOOKUP($C262,'C'!$A$1:$N$1998,10,FALSE),VLOOKUP($C262,'C'!$A$1:$N$1998,7,FALSE)),VLOOKUP($C262,'C'!$A$1:$N$1998,4,FALSE)),"")</f>
        <v/>
      </c>
      <c r="E262" s="4" t="str">
        <f>IFERROR(VLOOKUP($C262,'C'!$A$1:$N$1998,2,FALSE),"")</f>
        <v/>
      </c>
      <c r="F262" s="4" t="str">
        <f>IFERROR(IF(VLOOKUP($C262,'C'!$A$1:$N$1998,3,FALSE)=1,"&lt;",""),"")</f>
        <v/>
      </c>
      <c r="G262" s="4" t="str">
        <f>IFERROR(VLOOKUP($C262,'C'!$A$1:$N$1998,5,FALSE),"")</f>
        <v/>
      </c>
      <c r="H262" s="4" t="str">
        <f>IFERROR(IF(VLOOKUP($C262,'C'!$A$1:$N$1998,6,FALSE)=1,"&lt;",""),"")</f>
        <v/>
      </c>
      <c r="I262" s="4" t="str">
        <f>IFERROR(VLOOKUP($C262,'C'!$A$1:$N$1998,8,FALSE),"")</f>
        <v/>
      </c>
      <c r="J262" s="4" t="str">
        <f>IFERROR(IF(VLOOKUP($C262,'C'!$A$1:$N$1998,9,FALSE)=1,"&lt;",""),"")</f>
        <v/>
      </c>
      <c r="M262" s="4" t="str">
        <f t="shared" si="150"/>
        <v/>
      </c>
      <c r="N262" s="4" t="str">
        <f t="shared" si="151"/>
        <v/>
      </c>
      <c r="O262" s="4" t="str">
        <f t="shared" si="157"/>
        <v/>
      </c>
      <c r="P262" s="4" t="str">
        <f t="shared" si="152"/>
        <v/>
      </c>
      <c r="Q262" s="4" t="str">
        <f t="shared" si="158"/>
        <v/>
      </c>
      <c r="R262" s="4" t="str">
        <f t="shared" si="153"/>
        <v/>
      </c>
      <c r="V262" s="4">
        <f>IFERROR(IF(VLOOKUP(B262,E!$B$1:$AK$300,4,FALSE)=0,1000000,VLOOKUP(B262,E!$B$1:$AK$300,4,FALSE)),1000000)</f>
        <v>0.1</v>
      </c>
      <c r="Z262" s="4" t="str">
        <f t="shared" si="160"/>
        <v/>
      </c>
      <c r="AC262" s="4" t="str">
        <f t="shared" si="161"/>
        <v/>
      </c>
      <c r="AF262" s="4" t="str">
        <f t="shared" si="162"/>
        <v/>
      </c>
      <c r="AI262" s="68">
        <v>0</v>
      </c>
      <c r="AJ262" s="68">
        <v>0</v>
      </c>
      <c r="AK262" s="68">
        <v>1</v>
      </c>
      <c r="AO262" s="4">
        <f t="shared" si="154"/>
        <v>3.3333333333333335</v>
      </c>
      <c r="AQ262" s="4">
        <f t="shared" si="155"/>
        <v>3.8461538461538458</v>
      </c>
      <c r="AS262" s="4">
        <f t="shared" si="156"/>
        <v>5</v>
      </c>
      <c r="AV262" s="4" t="str">
        <f t="shared" si="147"/>
        <v/>
      </c>
      <c r="AX262" s="4" t="str">
        <f t="shared" si="148"/>
        <v/>
      </c>
      <c r="AZ262" s="4" t="str">
        <f t="shared" si="149"/>
        <v/>
      </c>
    </row>
    <row r="263" spans="1:52" x14ac:dyDescent="0.2">
      <c r="A263" s="4" t="s">
        <v>570</v>
      </c>
      <c r="B263" s="4">
        <v>1528</v>
      </c>
      <c r="C263" s="4" t="str">
        <f t="shared" si="140"/>
        <v>urn:immetingen:parameter:id:1528</v>
      </c>
      <c r="D263" s="4" t="str">
        <f>IFERROR(IF(VLOOKUP($C263,'C'!$A$1:$N$1998,4,FALSE)=0,IF(VLOOKUP($C263,'C'!$A$1:$N$1998,7,FALSE)=0,VLOOKUP($C263,'C'!$A$1:$N$1998,10,FALSE),VLOOKUP($C263,'C'!$A$1:$N$1998,7,FALSE)),VLOOKUP($C263,'C'!$A$1:$N$1998,4,FALSE)),"")</f>
        <v/>
      </c>
      <c r="E263" s="4" t="str">
        <f>IFERROR(VLOOKUP($C263,'C'!$A$1:$N$1998,2,FALSE),"")</f>
        <v/>
      </c>
      <c r="F263" s="4" t="str">
        <f>IFERROR(IF(VLOOKUP($C263,'C'!$A$1:$N$1998,3,FALSE)=1,"&lt;",""),"")</f>
        <v/>
      </c>
      <c r="G263" s="4" t="str">
        <f>IFERROR(VLOOKUP($C263,'C'!$A$1:$N$1998,5,FALSE),"")</f>
        <v/>
      </c>
      <c r="H263" s="4" t="str">
        <f>IFERROR(IF(VLOOKUP($C263,'C'!$A$1:$N$1998,6,FALSE)=1,"&lt;",""),"")</f>
        <v/>
      </c>
      <c r="I263" s="4" t="str">
        <f>IFERROR(VLOOKUP($C263,'C'!$A$1:$N$1998,8,FALSE),"")</f>
        <v/>
      </c>
      <c r="J263" s="4" t="str">
        <f>IFERROR(IF(VLOOKUP($C263,'C'!$A$1:$N$1998,9,FALSE)=1,"&lt;",""),"")</f>
        <v/>
      </c>
      <c r="M263" s="4" t="str">
        <f t="shared" si="150"/>
        <v/>
      </c>
      <c r="N263" s="4" t="str">
        <f t="shared" si="151"/>
        <v/>
      </c>
      <c r="O263" s="4" t="str">
        <f t="shared" si="157"/>
        <v/>
      </c>
      <c r="P263" s="4" t="str">
        <f t="shared" si="152"/>
        <v/>
      </c>
      <c r="Q263" s="4" t="str">
        <f t="shared" si="158"/>
        <v/>
      </c>
      <c r="R263" s="4" t="str">
        <f t="shared" si="153"/>
        <v/>
      </c>
      <c r="V263" s="4">
        <f>IFERROR(IF(VLOOKUP(B263,E!$B$1:$AK$300,4,FALSE)=0,1000000,VLOOKUP(B263,E!$B$1:$AK$300,4,FALSE)),1000000)</f>
        <v>1000000</v>
      </c>
      <c r="Z263" s="4" t="str">
        <f t="shared" si="160"/>
        <v/>
      </c>
      <c r="AC263" s="4" t="str">
        <f t="shared" si="161"/>
        <v/>
      </c>
      <c r="AF263" s="4" t="str">
        <f t="shared" si="162"/>
        <v/>
      </c>
      <c r="AI263" s="68">
        <v>0</v>
      </c>
      <c r="AJ263" s="68">
        <v>0</v>
      </c>
      <c r="AK263" s="68">
        <v>1</v>
      </c>
      <c r="AO263" s="4">
        <f t="shared" si="154"/>
        <v>3.3333333333333335</v>
      </c>
      <c r="AQ263" s="4">
        <f t="shared" si="155"/>
        <v>3.8461538461538458</v>
      </c>
      <c r="AS263" s="4">
        <f t="shared" si="156"/>
        <v>5</v>
      </c>
      <c r="AV263" s="4" t="str">
        <f t="shared" si="147"/>
        <v/>
      </c>
      <c r="AX263" s="4" t="str">
        <f t="shared" si="148"/>
        <v/>
      </c>
      <c r="AZ263" s="4" t="str">
        <f t="shared" si="149"/>
        <v/>
      </c>
    </row>
    <row r="264" spans="1:52" x14ac:dyDescent="0.2">
      <c r="A264" s="4" t="s">
        <v>571</v>
      </c>
      <c r="B264" s="4">
        <v>1474</v>
      </c>
      <c r="C264" s="4" t="str">
        <f t="shared" si="140"/>
        <v>urn:immetingen:parameter:id:1474</v>
      </c>
      <c r="D264" s="4" t="str">
        <f>IFERROR(IF(VLOOKUP($C264,'C'!$A$1:$N$1998,4,FALSE)=0,IF(VLOOKUP($C264,'C'!$A$1:$N$1998,7,FALSE)=0,VLOOKUP($C264,'C'!$A$1:$N$1998,10,FALSE),VLOOKUP($C264,'C'!$A$1:$N$1998,7,FALSE)),VLOOKUP($C264,'C'!$A$1:$N$1998,4,FALSE)),"")</f>
        <v/>
      </c>
      <c r="E264" s="4" t="str">
        <f>IFERROR(VLOOKUP($C264,'C'!$A$1:$N$1998,2,FALSE),"")</f>
        <v/>
      </c>
      <c r="F264" s="4" t="str">
        <f>IFERROR(IF(VLOOKUP($C264,'C'!$A$1:$N$1998,3,FALSE)=1,"&lt;",""),"")</f>
        <v/>
      </c>
      <c r="G264" s="4" t="str">
        <f>IFERROR(VLOOKUP($C264,'C'!$A$1:$N$1998,5,FALSE),"")</f>
        <v/>
      </c>
      <c r="H264" s="4" t="str">
        <f>IFERROR(IF(VLOOKUP($C264,'C'!$A$1:$N$1998,6,FALSE)=1,"&lt;",""),"")</f>
        <v/>
      </c>
      <c r="I264" s="4" t="str">
        <f>IFERROR(VLOOKUP($C264,'C'!$A$1:$N$1998,8,FALSE),"")</f>
        <v/>
      </c>
      <c r="J264" s="4" t="str">
        <f>IFERROR(IF(VLOOKUP($C264,'C'!$A$1:$N$1998,9,FALSE)=1,"&lt;",""),"")</f>
        <v/>
      </c>
      <c r="M264" s="4" t="str">
        <f t="shared" si="150"/>
        <v/>
      </c>
      <c r="N264" s="4" t="str">
        <f t="shared" si="151"/>
        <v/>
      </c>
      <c r="O264" s="4" t="str">
        <f t="shared" si="157"/>
        <v/>
      </c>
      <c r="P264" s="4" t="str">
        <f t="shared" si="152"/>
        <v/>
      </c>
      <c r="Q264" s="4" t="str">
        <f t="shared" si="158"/>
        <v/>
      </c>
      <c r="R264" s="4" t="str">
        <f t="shared" si="153"/>
        <v/>
      </c>
      <c r="V264" s="4">
        <f>IFERROR(IF(VLOOKUP(B264,E!$B$1:$AK$300,4,FALSE)=0,1000000,VLOOKUP(B264,E!$B$1:$AK$300,4,FALSE)),1000000)</f>
        <v>1000000</v>
      </c>
      <c r="Z264" s="4" t="str">
        <f t="shared" si="160"/>
        <v/>
      </c>
      <c r="AC264" s="4" t="str">
        <f t="shared" si="161"/>
        <v/>
      </c>
      <c r="AF264" s="4" t="str">
        <f t="shared" si="162"/>
        <v/>
      </c>
      <c r="AI264" s="68">
        <v>0</v>
      </c>
      <c r="AJ264" s="68">
        <v>0</v>
      </c>
      <c r="AK264" s="68">
        <v>1</v>
      </c>
      <c r="AO264" s="4">
        <f t="shared" si="154"/>
        <v>3.3333333333333335</v>
      </c>
      <c r="AQ264" s="4">
        <f t="shared" si="155"/>
        <v>3.8461538461538458</v>
      </c>
      <c r="AS264" s="4">
        <f t="shared" si="156"/>
        <v>5</v>
      </c>
      <c r="AV264" s="4" t="str">
        <f t="shared" si="147"/>
        <v/>
      </c>
      <c r="AX264" s="4" t="str">
        <f t="shared" si="148"/>
        <v/>
      </c>
      <c r="AZ264" s="4" t="str">
        <f t="shared" si="149"/>
        <v/>
      </c>
    </row>
    <row r="265" spans="1:52" x14ac:dyDescent="0.2">
      <c r="A265" s="4" t="s">
        <v>572</v>
      </c>
      <c r="B265" s="4">
        <v>1255</v>
      </c>
      <c r="C265" s="4" t="str">
        <f t="shared" si="140"/>
        <v>urn:immetingen:parameter:id:1255</v>
      </c>
      <c r="D265" s="4" t="str">
        <f>IFERROR(IF(VLOOKUP($C265,'C'!$A$1:$N$1998,4,FALSE)=0,IF(VLOOKUP($C265,'C'!$A$1:$N$1998,7,FALSE)=0,VLOOKUP($C265,'C'!$A$1:$N$1998,10,FALSE),VLOOKUP($C265,'C'!$A$1:$N$1998,7,FALSE)),VLOOKUP($C265,'C'!$A$1:$N$1998,4,FALSE)),"")</f>
        <v/>
      </c>
      <c r="E265" s="4" t="str">
        <f>IFERROR(VLOOKUP($C265,'C'!$A$1:$N$1998,2,FALSE),"")</f>
        <v/>
      </c>
      <c r="F265" s="4" t="str">
        <f>IFERROR(IF(VLOOKUP($C265,'C'!$A$1:$N$1998,3,FALSE)=1,"&lt;",""),"")</f>
        <v/>
      </c>
      <c r="G265" s="4" t="str">
        <f>IFERROR(VLOOKUP($C265,'C'!$A$1:$N$1998,5,FALSE),"")</f>
        <v/>
      </c>
      <c r="H265" s="4" t="str">
        <f>IFERROR(IF(VLOOKUP($C265,'C'!$A$1:$N$1998,6,FALSE)=1,"&lt;",""),"")</f>
        <v/>
      </c>
      <c r="I265" s="4" t="str">
        <f>IFERROR(VLOOKUP($C265,'C'!$A$1:$N$1998,8,FALSE),"")</f>
        <v/>
      </c>
      <c r="J265" s="4" t="str">
        <f>IFERROR(IF(VLOOKUP($C265,'C'!$A$1:$N$1998,9,FALSE)=1,"&lt;",""),"")</f>
        <v/>
      </c>
      <c r="M265" s="4" t="str">
        <f t="shared" si="150"/>
        <v/>
      </c>
      <c r="N265" s="4" t="str">
        <f t="shared" si="151"/>
        <v/>
      </c>
      <c r="O265" s="4" t="str">
        <f t="shared" si="157"/>
        <v/>
      </c>
      <c r="P265" s="4" t="str">
        <f t="shared" si="152"/>
        <v/>
      </c>
      <c r="Q265" s="4" t="str">
        <f t="shared" si="158"/>
        <v/>
      </c>
      <c r="R265" s="4" t="str">
        <f t="shared" si="153"/>
        <v/>
      </c>
      <c r="V265" s="4">
        <f>IFERROR(IF(VLOOKUP(B265,E!$B$1:$AK$300,4,FALSE)=0,1000000,VLOOKUP(B265,E!$B$1:$AK$300,4,FALSE)),1000000)</f>
        <v>1000000</v>
      </c>
      <c r="Z265" s="4" t="str">
        <f t="shared" si="160"/>
        <v/>
      </c>
      <c r="AC265" s="4" t="str">
        <f t="shared" si="161"/>
        <v/>
      </c>
      <c r="AF265" s="4" t="str">
        <f t="shared" si="162"/>
        <v/>
      </c>
      <c r="AI265" s="68">
        <v>0</v>
      </c>
      <c r="AJ265" s="68">
        <v>0</v>
      </c>
      <c r="AK265" s="68">
        <v>1</v>
      </c>
      <c r="AO265" s="4">
        <f t="shared" si="154"/>
        <v>3.3333333333333335</v>
      </c>
      <c r="AQ265" s="4">
        <f t="shared" si="155"/>
        <v>3.8461538461538458</v>
      </c>
      <c r="AS265" s="4">
        <f t="shared" si="156"/>
        <v>5</v>
      </c>
      <c r="AV265" s="4" t="str">
        <f t="shared" si="147"/>
        <v/>
      </c>
      <c r="AX265" s="4" t="str">
        <f t="shared" si="148"/>
        <v/>
      </c>
      <c r="AZ265" s="4" t="str">
        <f t="shared" si="149"/>
        <v/>
      </c>
    </row>
    <row r="266" spans="1:52" x14ac:dyDescent="0.2">
      <c r="A266" s="4" t="s">
        <v>573</v>
      </c>
      <c r="B266" s="4">
        <v>1360</v>
      </c>
      <c r="C266" s="4" t="str">
        <f t="shared" si="140"/>
        <v>urn:immetingen:parameter:id:1360</v>
      </c>
      <c r="D266" s="4" t="str">
        <f>IFERROR(IF(VLOOKUP($C266,'C'!$A$1:$N$1998,4,FALSE)=0,IF(VLOOKUP($C266,'C'!$A$1:$N$1998,7,FALSE)=0,VLOOKUP($C266,'C'!$A$1:$N$1998,10,FALSE),VLOOKUP($C266,'C'!$A$1:$N$1998,7,FALSE)),VLOOKUP($C266,'C'!$A$1:$N$1998,4,FALSE)),"")</f>
        <v/>
      </c>
      <c r="E266" s="4" t="str">
        <f>IFERROR(VLOOKUP($C266,'C'!$A$1:$N$1998,2,FALSE),"")</f>
        <v/>
      </c>
      <c r="F266" s="4" t="str">
        <f>IFERROR(IF(VLOOKUP($C266,'C'!$A$1:$N$1998,3,FALSE)=1,"&lt;",""),"")</f>
        <v/>
      </c>
      <c r="G266" s="4" t="str">
        <f>IFERROR(VLOOKUP($C266,'C'!$A$1:$N$1998,5,FALSE),"")</f>
        <v/>
      </c>
      <c r="H266" s="4" t="str">
        <f>IFERROR(IF(VLOOKUP($C266,'C'!$A$1:$N$1998,6,FALSE)=1,"&lt;",""),"")</f>
        <v/>
      </c>
      <c r="I266" s="4" t="str">
        <f>IFERROR(VLOOKUP($C266,'C'!$A$1:$N$1998,8,FALSE),"")</f>
        <v/>
      </c>
      <c r="J266" s="4" t="str">
        <f>IFERROR(IF(VLOOKUP($C266,'C'!$A$1:$N$1998,9,FALSE)=1,"&lt;",""),"")</f>
        <v/>
      </c>
      <c r="M266" s="4" t="str">
        <f t="shared" si="150"/>
        <v/>
      </c>
      <c r="N266" s="4" t="str">
        <f t="shared" si="151"/>
        <v/>
      </c>
      <c r="O266" s="4" t="str">
        <f t="shared" si="157"/>
        <v/>
      </c>
      <c r="P266" s="4" t="str">
        <f t="shared" si="152"/>
        <v/>
      </c>
      <c r="Q266" s="4" t="str">
        <f t="shared" si="158"/>
        <v/>
      </c>
      <c r="R266" s="4" t="str">
        <f t="shared" si="153"/>
        <v/>
      </c>
      <c r="V266" s="4">
        <f>IFERROR(IF(VLOOKUP(B266,E!$B$1:$AK$300,4,FALSE)=0,1000000,VLOOKUP(B266,E!$B$1:$AK$300,4,FALSE)),1000000)</f>
        <v>1000000</v>
      </c>
      <c r="Z266" s="4" t="str">
        <f t="shared" si="160"/>
        <v/>
      </c>
      <c r="AC266" s="4" t="str">
        <f t="shared" si="161"/>
        <v/>
      </c>
      <c r="AF266" s="4" t="str">
        <f t="shared" si="162"/>
        <v/>
      </c>
      <c r="AI266" s="68">
        <v>0</v>
      </c>
      <c r="AJ266" s="68">
        <v>0</v>
      </c>
      <c r="AK266" s="68">
        <v>1</v>
      </c>
      <c r="AO266" s="4">
        <f t="shared" si="154"/>
        <v>3.3333333333333335</v>
      </c>
      <c r="AQ266" s="4">
        <f t="shared" si="155"/>
        <v>3.8461538461538458</v>
      </c>
      <c r="AS266" s="4">
        <f t="shared" si="156"/>
        <v>5</v>
      </c>
      <c r="AV266" s="4" t="str">
        <f t="shared" si="147"/>
        <v/>
      </c>
      <c r="AX266" s="4" t="str">
        <f t="shared" si="148"/>
        <v/>
      </c>
      <c r="AZ266" s="4" t="str">
        <f t="shared" si="149"/>
        <v/>
      </c>
    </row>
    <row r="267" spans="1:52" x14ac:dyDescent="0.2">
      <c r="A267" s="72" t="s">
        <v>842</v>
      </c>
      <c r="B267" s="4">
        <v>154</v>
      </c>
      <c r="C267" s="4" t="str">
        <f t="shared" si="140"/>
        <v>urn:immetingen:parameter:id:154</v>
      </c>
      <c r="D267" s="4" t="str">
        <f>IFERROR(IF(VLOOKUP($C267,'C'!$A$1:$N$1998,4,FALSE)=0,IF(VLOOKUP($C267,'C'!$A$1:$N$1998,7,FALSE)=0,VLOOKUP($C267,'C'!$A$1:$N$1998,10,FALSE),VLOOKUP($C267,'C'!$A$1:$N$1998,7,FALSE)),VLOOKUP($C267,'C'!$A$1:$N$1998,4,FALSE)),"")</f>
        <v/>
      </c>
      <c r="E267" s="4" t="str">
        <f>IFERROR(VLOOKUP($C267,'C'!$A$1:$N$1998,2,FALSE),"")</f>
        <v/>
      </c>
      <c r="F267" s="4" t="str">
        <f>IFERROR(IF(VLOOKUP($C267,'C'!$A$1:$N$1998,3,FALSE)=1,"&lt;",""),"")</f>
        <v/>
      </c>
      <c r="M267" s="4" t="str">
        <f t="shared" si="150"/>
        <v/>
      </c>
      <c r="N267" s="4" t="str">
        <f t="shared" si="151"/>
        <v/>
      </c>
      <c r="O267" s="4" t="str">
        <f t="shared" si="157"/>
        <v/>
      </c>
      <c r="P267" s="4" t="str">
        <f t="shared" si="152"/>
        <v/>
      </c>
      <c r="Q267" s="4" t="str">
        <f t="shared" si="158"/>
        <v/>
      </c>
      <c r="R267" s="4" t="str">
        <f t="shared" si="153"/>
        <v/>
      </c>
      <c r="V267" s="4">
        <f>IFERROR(IF(VLOOKUP(B267,E!$B$1:$AK$300,4,FALSE)=0,1000000,VLOOKUP(B267,E!$B$1:$AK$300,4,FALSE)),1000000)</f>
        <v>0.1</v>
      </c>
      <c r="Z267" s="4" t="str">
        <f t="shared" si="160"/>
        <v/>
      </c>
      <c r="AC267" s="4" t="str">
        <f t="shared" si="161"/>
        <v/>
      </c>
      <c r="AF267" s="4" t="str">
        <f t="shared" si="162"/>
        <v/>
      </c>
      <c r="AI267" s="68">
        <v>0</v>
      </c>
      <c r="AJ267" s="68">
        <v>0</v>
      </c>
      <c r="AK267" s="68">
        <v>1</v>
      </c>
      <c r="AO267" s="4">
        <f t="shared" si="154"/>
        <v>3.3333333333333335</v>
      </c>
      <c r="AQ267" s="4">
        <f t="shared" si="155"/>
        <v>3.8461538461538458</v>
      </c>
      <c r="AS267" s="4">
        <f t="shared" si="156"/>
        <v>5</v>
      </c>
      <c r="AV267" s="4" t="str">
        <f t="shared" si="147"/>
        <v/>
      </c>
      <c r="AX267" s="4" t="str">
        <f t="shared" si="148"/>
        <v/>
      </c>
      <c r="AZ267" s="4" t="str">
        <f t="shared" si="149"/>
        <v/>
      </c>
    </row>
    <row r="268" spans="1:52" x14ac:dyDescent="0.2">
      <c r="A268" s="72" t="s">
        <v>843</v>
      </c>
      <c r="B268" s="4">
        <v>202</v>
      </c>
      <c r="C268" s="4" t="str">
        <f t="shared" si="140"/>
        <v>urn:immetingen:parameter:id:202</v>
      </c>
      <c r="D268" s="4" t="str">
        <f>IFERROR(IF(VLOOKUP($C268,'C'!$A$1:$N$1998,4,FALSE)=0,IF(VLOOKUP($C268,'C'!$A$1:$N$1998,7,FALSE)=0,VLOOKUP($C268,'C'!$A$1:$N$1998,10,FALSE),VLOOKUP($C268,'C'!$A$1:$N$1998,7,FALSE)),VLOOKUP($C268,'C'!$A$1:$N$1998,4,FALSE)),"")</f>
        <v/>
      </c>
      <c r="E268" s="4" t="str">
        <f>IFERROR(VLOOKUP($C268,'C'!$A$1:$N$1998,2,FALSE),"")</f>
        <v/>
      </c>
      <c r="F268" s="4" t="str">
        <f>IFERROR(IF(VLOOKUP($C268,'C'!$A$1:$N$1998,3,FALSE)=1,"&lt;",""),"")</f>
        <v/>
      </c>
      <c r="M268" s="4" t="str">
        <f t="shared" si="150"/>
        <v/>
      </c>
      <c r="N268" s="4" t="str">
        <f t="shared" si="151"/>
        <v/>
      </c>
      <c r="O268" s="4" t="str">
        <f t="shared" si="157"/>
        <v/>
      </c>
      <c r="P268" s="4" t="str">
        <f t="shared" si="152"/>
        <v/>
      </c>
      <c r="Q268" s="4" t="str">
        <f t="shared" si="158"/>
        <v/>
      </c>
      <c r="R268" s="4" t="str">
        <f t="shared" si="153"/>
        <v/>
      </c>
      <c r="V268" s="4">
        <f>IFERROR(IF(VLOOKUP(B268,E!$B$1:$AK$300,4,FALSE)=0,1000000,VLOOKUP(B268,E!$B$1:$AK$300,4,FALSE)),1000000)</f>
        <v>0.1</v>
      </c>
      <c r="Z268" s="4" t="str">
        <f t="shared" si="160"/>
        <v/>
      </c>
      <c r="AC268" s="4" t="str">
        <f t="shared" si="161"/>
        <v/>
      </c>
      <c r="AF268" s="4" t="str">
        <f t="shared" si="162"/>
        <v/>
      </c>
      <c r="AI268" s="68">
        <v>0</v>
      </c>
      <c r="AJ268" s="68">
        <v>0</v>
      </c>
      <c r="AK268" s="68">
        <v>1</v>
      </c>
      <c r="AO268" s="4">
        <f t="shared" si="154"/>
        <v>3.3333333333333335</v>
      </c>
      <c r="AQ268" s="4">
        <f t="shared" si="155"/>
        <v>3.8461538461538458</v>
      </c>
      <c r="AS268" s="4">
        <f t="shared" si="156"/>
        <v>5</v>
      </c>
      <c r="AV268" s="4" t="str">
        <f t="shared" si="147"/>
        <v/>
      </c>
      <c r="AX268" s="4" t="str">
        <f t="shared" si="148"/>
        <v/>
      </c>
      <c r="AZ268" s="4" t="str">
        <f t="shared" si="149"/>
        <v/>
      </c>
    </row>
    <row r="269" spans="1:52" x14ac:dyDescent="0.2">
      <c r="A269" s="72" t="s">
        <v>844</v>
      </c>
      <c r="B269" s="4">
        <v>232</v>
      </c>
      <c r="C269" s="4" t="str">
        <f t="shared" si="140"/>
        <v>urn:immetingen:parameter:id:232</v>
      </c>
      <c r="D269" s="4" t="str">
        <f>IFERROR(IF(VLOOKUP($C269,'C'!$A$1:$N$1998,4,FALSE)=0,IF(VLOOKUP($C269,'C'!$A$1:$N$1998,7,FALSE)=0,VLOOKUP($C269,'C'!$A$1:$N$1998,10,FALSE),VLOOKUP($C269,'C'!$A$1:$N$1998,7,FALSE)),VLOOKUP($C269,'C'!$A$1:$N$1998,4,FALSE)),"")</f>
        <v/>
      </c>
      <c r="E269" s="4" t="str">
        <f>IFERROR(VLOOKUP($C269,'C'!$A$1:$N$1998,2,FALSE),"")</f>
        <v/>
      </c>
      <c r="F269" s="4" t="str">
        <f>IFERROR(IF(VLOOKUP($C269,'C'!$A$1:$N$1998,3,FALSE)=1,"&lt;",""),"")</f>
        <v/>
      </c>
      <c r="M269" s="4" t="str">
        <f t="shared" si="150"/>
        <v/>
      </c>
      <c r="N269" s="4" t="str">
        <f t="shared" si="151"/>
        <v/>
      </c>
      <c r="O269" s="4" t="str">
        <f t="shared" si="157"/>
        <v/>
      </c>
      <c r="P269" s="4" t="str">
        <f t="shared" si="152"/>
        <v/>
      </c>
      <c r="Q269" s="4" t="str">
        <f t="shared" si="158"/>
        <v/>
      </c>
      <c r="R269" s="4" t="str">
        <f t="shared" si="153"/>
        <v/>
      </c>
      <c r="V269" s="4">
        <f>IFERROR(IF(VLOOKUP(B269,E!$B$1:$AK$300,4,FALSE)=0,1000000,VLOOKUP(B269,E!$B$1:$AK$300,4,FALSE)),1000000)</f>
        <v>0.1</v>
      </c>
      <c r="Z269" s="4" t="str">
        <f t="shared" si="160"/>
        <v/>
      </c>
      <c r="AC269" s="4" t="str">
        <f t="shared" si="161"/>
        <v/>
      </c>
      <c r="AF269" s="4" t="str">
        <f t="shared" si="162"/>
        <v/>
      </c>
      <c r="AI269" s="68">
        <v>0</v>
      </c>
      <c r="AJ269" s="68">
        <v>0</v>
      </c>
      <c r="AK269" s="68">
        <v>1</v>
      </c>
      <c r="AO269" s="4">
        <f t="shared" si="154"/>
        <v>3.3333333333333335</v>
      </c>
      <c r="AQ269" s="4">
        <f t="shared" si="155"/>
        <v>3.8461538461538458</v>
      </c>
      <c r="AS269" s="4">
        <f t="shared" si="156"/>
        <v>5</v>
      </c>
      <c r="AV269" s="4" t="str">
        <f t="shared" ref="AV269:AV333" si="165">IFERROR(IF(F269="&lt;",0.7*M269*AO269,M269*AO269),"")</f>
        <v/>
      </c>
      <c r="AX269" s="4" t="str">
        <f t="shared" ref="AX269:AX332" si="166">IFERROR(IF(H269="&lt;",0.7*O269*AQ269,O269*AQ269),"")</f>
        <v/>
      </c>
      <c r="AZ269" s="4" t="str">
        <f t="shared" ref="AZ269:AZ332" si="167">IFERROR(IF(J269="&lt;",0.7*Q269*AS269,Q269*AS269),"")</f>
        <v/>
      </c>
    </row>
    <row r="270" spans="1:52" x14ac:dyDescent="0.2">
      <c r="A270" s="4" t="s">
        <v>597</v>
      </c>
      <c r="B270" s="4">
        <v>110</v>
      </c>
      <c r="C270" s="62" t="str">
        <f t="shared" si="140"/>
        <v>urn:immetingen:parameter:id:110</v>
      </c>
      <c r="D270" s="4" t="str">
        <f>IFERROR(IF(VLOOKUP($C270,'C'!$A$1:$N$1998,4,FALSE)=0,IF(VLOOKUP($C270,'C'!$A$1:$N$1998,7,FALSE)=0,VLOOKUP($C270,'C'!$A$1:$N$1998,10,FALSE),VLOOKUP($C270,'C'!$A$1:$N$1998,7,FALSE)),VLOOKUP($C270,'C'!$A$1:$N$1998,4,FALSE)),"")</f>
        <v/>
      </c>
      <c r="E270" s="62">
        <f>Invoer!D43</f>
        <v>0</v>
      </c>
      <c r="F270" s="62" t="str">
        <f>IF(Invoer!C43="&lt;","&lt;","")</f>
        <v/>
      </c>
      <c r="G270" s="62">
        <f>Invoer!F43</f>
        <v>0</v>
      </c>
      <c r="H270" s="62" t="str">
        <f>IF(Invoer!E43="&lt;","&lt;","")</f>
        <v/>
      </c>
      <c r="I270" s="62">
        <f>Invoer!H43</f>
        <v>0</v>
      </c>
      <c r="J270" s="62" t="str">
        <f>IF(Invoer!G43="&lt;","&lt;","")</f>
        <v/>
      </c>
      <c r="K270" s="62"/>
      <c r="L270" s="62"/>
      <c r="M270" s="4">
        <f t="shared" si="150"/>
        <v>0</v>
      </c>
      <c r="N270" s="4" t="str">
        <f t="shared" si="151"/>
        <v/>
      </c>
      <c r="O270" s="4">
        <f t="shared" si="157"/>
        <v>0</v>
      </c>
      <c r="P270" s="4" t="str">
        <f t="shared" si="152"/>
        <v/>
      </c>
      <c r="Q270" s="4">
        <f t="shared" si="158"/>
        <v>0</v>
      </c>
      <c r="R270" s="4" t="str">
        <f t="shared" si="153"/>
        <v/>
      </c>
      <c r="S270" s="62"/>
      <c r="T270" s="62"/>
      <c r="U270" s="62"/>
      <c r="V270" s="4">
        <f>IFERROR(IF(VLOOKUP(B270,E!$B$1:$AK$300,4,FALSE)=0,1000000,VLOOKUP(B270,E!$B$1:$AK$300,4,FALSE)),1000000)</f>
        <v>1000000</v>
      </c>
      <c r="W270" s="62"/>
      <c r="X270" s="62"/>
      <c r="Z270" s="4">
        <f t="shared" si="160"/>
        <v>0</v>
      </c>
      <c r="AC270" s="4">
        <f t="shared" si="161"/>
        <v>0</v>
      </c>
      <c r="AF270" s="4">
        <f t="shared" si="162"/>
        <v>0</v>
      </c>
      <c r="AI270" s="68">
        <v>0</v>
      </c>
      <c r="AJ270" s="68">
        <v>0</v>
      </c>
      <c r="AK270" s="68">
        <v>1</v>
      </c>
      <c r="AO270" s="4">
        <f t="shared" si="154"/>
        <v>3.3333333333333335</v>
      </c>
      <c r="AQ270" s="4">
        <f t="shared" si="155"/>
        <v>3.8461538461538458</v>
      </c>
      <c r="AS270" s="4">
        <f t="shared" si="156"/>
        <v>5</v>
      </c>
      <c r="AV270" s="4">
        <f t="shared" si="165"/>
        <v>0</v>
      </c>
      <c r="AX270" s="4">
        <f t="shared" si="166"/>
        <v>0</v>
      </c>
      <c r="AZ270" s="4">
        <f t="shared" si="167"/>
        <v>0</v>
      </c>
    </row>
    <row r="271" spans="1:52" x14ac:dyDescent="0.2">
      <c r="A271" s="4" t="s">
        <v>598</v>
      </c>
      <c r="B271" s="4">
        <v>1331</v>
      </c>
      <c r="C271" s="4" t="str">
        <f t="shared" si="140"/>
        <v>urn:immetingen:parameter:id:1331</v>
      </c>
      <c r="D271" s="4" t="str">
        <f>IFERROR(IF(VLOOKUP($C271,'C'!$A$1:$N$1998,4,FALSE)=0,IF(VLOOKUP($C271,'C'!$A$1:$N$1998,7,FALSE)=0,VLOOKUP($C271,'C'!$A$1:$N$1998,10,FALSE),VLOOKUP($C271,'C'!$A$1:$N$1998,7,FALSE)),VLOOKUP($C271,'C'!$A$1:$N$1998,4,FALSE)),"")</f>
        <v/>
      </c>
      <c r="E271" s="4" t="str">
        <f>IFERROR(VLOOKUP($C271,'C'!$A$1:$N$1998,2,FALSE),"")</f>
        <v/>
      </c>
      <c r="F271" s="4" t="str">
        <f>IFERROR(IF(VLOOKUP($C271,'C'!$A$1:$N$1998,3,FALSE)=1,"&lt;",""),"")</f>
        <v/>
      </c>
      <c r="G271" s="4" t="str">
        <f>IFERROR(VLOOKUP($C271,'C'!$A$1:$N$1998,5,FALSE),"")</f>
        <v/>
      </c>
      <c r="H271" s="4" t="str">
        <f>IFERROR(IF(VLOOKUP($C271,'C'!$A$1:$N$1998,6,FALSE)=1,"&lt;",""),"")</f>
        <v/>
      </c>
      <c r="I271" s="4" t="str">
        <f>IFERROR(VLOOKUP($C271,'C'!$A$1:$N$1998,8,FALSE),"")</f>
        <v/>
      </c>
      <c r="J271" s="4" t="str">
        <f>IFERROR(IF(VLOOKUP($C271,'C'!$A$1:$N$1998,9,FALSE)=1,"&lt;",""),"")</f>
        <v/>
      </c>
      <c r="M271" s="4" t="str">
        <f t="shared" si="150"/>
        <v/>
      </c>
      <c r="N271" s="4" t="str">
        <f t="shared" si="151"/>
        <v/>
      </c>
      <c r="O271" s="4" t="str">
        <f t="shared" si="157"/>
        <v/>
      </c>
      <c r="P271" s="4" t="str">
        <f t="shared" si="152"/>
        <v/>
      </c>
      <c r="Q271" s="4" t="str">
        <f t="shared" si="158"/>
        <v/>
      </c>
      <c r="R271" s="4" t="str">
        <f t="shared" si="153"/>
        <v/>
      </c>
      <c r="V271" s="4">
        <f>IFERROR(IF(VLOOKUP(B271,E!$B$1:$AK$300,4,FALSE)=0,1000000,VLOOKUP(B271,E!$B$1:$AK$300,4,FALSE)),1000000)</f>
        <v>1000000</v>
      </c>
      <c r="Z271" s="4" t="str">
        <f t="shared" si="160"/>
        <v/>
      </c>
      <c r="AC271" s="4" t="str">
        <f t="shared" si="161"/>
        <v/>
      </c>
      <c r="AF271" s="4" t="str">
        <f t="shared" si="162"/>
        <v/>
      </c>
      <c r="AI271" s="68">
        <v>0</v>
      </c>
      <c r="AJ271" s="68">
        <v>0</v>
      </c>
      <c r="AK271" s="68">
        <v>1</v>
      </c>
      <c r="AO271" s="4">
        <f t="shared" si="154"/>
        <v>3.3333333333333335</v>
      </c>
      <c r="AQ271" s="4">
        <f t="shared" si="155"/>
        <v>3.8461538461538458</v>
      </c>
      <c r="AS271" s="4">
        <f t="shared" si="156"/>
        <v>5</v>
      </c>
      <c r="AV271" s="4" t="str">
        <f t="shared" si="165"/>
        <v/>
      </c>
      <c r="AX271" s="4" t="str">
        <f t="shared" si="166"/>
        <v/>
      </c>
      <c r="AZ271" s="4" t="str">
        <f t="shared" si="167"/>
        <v/>
      </c>
    </row>
    <row r="272" spans="1:52" x14ac:dyDescent="0.2">
      <c r="A272" s="4" t="s">
        <v>599</v>
      </c>
      <c r="B272" s="4">
        <v>193</v>
      </c>
      <c r="C272" s="62" t="str">
        <f t="shared" si="140"/>
        <v>urn:immetingen:parameter:id:193</v>
      </c>
      <c r="D272" s="4" t="str">
        <f>IFERROR(IF(VLOOKUP($C272,'C'!$A$1:$N$1998,4,FALSE)=0,IF(VLOOKUP($C272,'C'!$A$1:$N$1998,7,FALSE)=0,VLOOKUP($C272,'C'!$A$1:$N$1998,10,FALSE),VLOOKUP($C272,'C'!$A$1:$N$1998,7,FALSE)),VLOOKUP($C272,'C'!$A$1:$N$1998,4,FALSE)),"")</f>
        <v/>
      </c>
      <c r="E272" s="62">
        <f>Invoer!D44</f>
        <v>0</v>
      </c>
      <c r="F272" s="62" t="str">
        <f>IF(Invoer!C44="&lt;","&lt;","")</f>
        <v/>
      </c>
      <c r="G272" s="62">
        <f>Invoer!F44</f>
        <v>0</v>
      </c>
      <c r="H272" s="62" t="str">
        <f>IF(Invoer!E44="&lt;","&lt;","")</f>
        <v/>
      </c>
      <c r="I272" s="62">
        <f>Invoer!H44</f>
        <v>0</v>
      </c>
      <c r="J272" s="62" t="str">
        <f>IF(Invoer!G44="&lt;","&lt;","")</f>
        <v/>
      </c>
      <c r="K272" s="62"/>
      <c r="L272" s="62"/>
      <c r="M272" s="4">
        <f t="shared" si="150"/>
        <v>0</v>
      </c>
      <c r="N272" s="4" t="str">
        <f t="shared" si="151"/>
        <v/>
      </c>
      <c r="O272" s="4">
        <f t="shared" si="157"/>
        <v>0</v>
      </c>
      <c r="P272" s="4" t="str">
        <f t="shared" si="152"/>
        <v/>
      </c>
      <c r="Q272" s="4">
        <f t="shared" si="158"/>
        <v>0</v>
      </c>
      <c r="R272" s="4" t="str">
        <f t="shared" si="153"/>
        <v/>
      </c>
      <c r="S272" s="62"/>
      <c r="T272" s="62"/>
      <c r="U272" s="62"/>
      <c r="V272" s="4">
        <f>IFERROR(IF(VLOOKUP(B272,E!$B$1:$AK$300,4,FALSE)=0,1000000,VLOOKUP(B272,E!$B$1:$AK$300,4,FALSE)),1000000)</f>
        <v>1000000</v>
      </c>
      <c r="W272" s="62"/>
      <c r="X272" s="62"/>
      <c r="Z272" s="4">
        <f t="shared" si="160"/>
        <v>0</v>
      </c>
      <c r="AC272" s="4">
        <f t="shared" si="161"/>
        <v>0</v>
      </c>
      <c r="AF272" s="4">
        <f t="shared" si="162"/>
        <v>0</v>
      </c>
      <c r="AI272" s="68">
        <v>0</v>
      </c>
      <c r="AJ272" s="68">
        <v>0</v>
      </c>
      <c r="AK272" s="68">
        <v>1</v>
      </c>
      <c r="AO272" s="4">
        <f t="shared" si="154"/>
        <v>3.3333333333333335</v>
      </c>
      <c r="AQ272" s="4">
        <f t="shared" si="155"/>
        <v>3.8461538461538458</v>
      </c>
      <c r="AS272" s="4">
        <f t="shared" si="156"/>
        <v>5</v>
      </c>
      <c r="AV272" s="4">
        <f t="shared" si="165"/>
        <v>0</v>
      </c>
      <c r="AX272" s="4">
        <f t="shared" si="166"/>
        <v>0</v>
      </c>
      <c r="AZ272" s="4">
        <f t="shared" si="167"/>
        <v>0</v>
      </c>
    </row>
    <row r="273" spans="1:52" x14ac:dyDescent="0.2">
      <c r="A273" s="4" t="s">
        <v>600</v>
      </c>
      <c r="B273" s="4">
        <v>2247</v>
      </c>
      <c r="C273" s="62" t="str">
        <f t="shared" si="140"/>
        <v>urn:immetingen:parameter:id:2247</v>
      </c>
      <c r="D273" s="4" t="str">
        <f>IFERROR(IF(VLOOKUP($C273,'C'!$A$1:$N$1998,4,FALSE)=0,IF(VLOOKUP($C273,'C'!$A$1:$N$1998,7,FALSE)=0,VLOOKUP($C273,'C'!$A$1:$N$1998,10,FALSE),VLOOKUP($C273,'C'!$A$1:$N$1998,7,FALSE)),VLOOKUP($C273,'C'!$A$1:$N$1998,4,FALSE)),"")</f>
        <v/>
      </c>
      <c r="E273" s="62">
        <f>Invoer!D45</f>
        <v>0</v>
      </c>
      <c r="F273" s="62" t="str">
        <f>IF(Invoer!C45="&lt;","&lt;","")</f>
        <v/>
      </c>
      <c r="G273" s="62">
        <f>Invoer!F45</f>
        <v>0</v>
      </c>
      <c r="H273" s="62" t="str">
        <f>IF(Invoer!E45="&lt;","&lt;","")</f>
        <v/>
      </c>
      <c r="I273" s="62">
        <f>Invoer!H45</f>
        <v>0</v>
      </c>
      <c r="J273" s="62" t="str">
        <f>IF(Invoer!G45="&lt;","&lt;","")</f>
        <v/>
      </c>
      <c r="K273" s="62"/>
      <c r="L273" s="62"/>
      <c r="M273" s="4">
        <f t="shared" si="150"/>
        <v>0</v>
      </c>
      <c r="N273" s="4" t="str">
        <f t="shared" si="151"/>
        <v/>
      </c>
      <c r="O273" s="4">
        <f t="shared" si="157"/>
        <v>0</v>
      </c>
      <c r="P273" s="4" t="str">
        <f t="shared" si="152"/>
        <v/>
      </c>
      <c r="Q273" s="4">
        <f t="shared" si="158"/>
        <v>0</v>
      </c>
      <c r="R273" s="4" t="str">
        <f t="shared" si="153"/>
        <v/>
      </c>
      <c r="S273" s="62"/>
      <c r="T273" s="62"/>
      <c r="U273" s="62"/>
      <c r="V273" s="4">
        <f>IFERROR(IF(VLOOKUP(B273,E!$B$1:$AK$300,4,FALSE)=0,1000000,VLOOKUP(B273,E!$B$1:$AK$300,4,FALSE)),1000000)</f>
        <v>1000000</v>
      </c>
      <c r="W273" s="62"/>
      <c r="X273" s="62"/>
      <c r="Z273" s="4">
        <f t="shared" si="160"/>
        <v>0</v>
      </c>
      <c r="AC273" s="4">
        <f t="shared" si="161"/>
        <v>0</v>
      </c>
      <c r="AF273" s="4">
        <f t="shared" si="162"/>
        <v>0</v>
      </c>
      <c r="AI273" s="68">
        <v>0</v>
      </c>
      <c r="AJ273" s="68">
        <v>0</v>
      </c>
      <c r="AK273" s="68">
        <v>1</v>
      </c>
      <c r="AO273" s="4">
        <f t="shared" si="154"/>
        <v>3.3333333333333335</v>
      </c>
      <c r="AQ273" s="4">
        <f t="shared" si="155"/>
        <v>3.8461538461538458</v>
      </c>
      <c r="AS273" s="4">
        <f t="shared" si="156"/>
        <v>5</v>
      </c>
      <c r="AV273" s="4">
        <f t="shared" si="165"/>
        <v>0</v>
      </c>
      <c r="AX273" s="4">
        <f t="shared" si="166"/>
        <v>0</v>
      </c>
      <c r="AZ273" s="4">
        <f t="shared" si="167"/>
        <v>0</v>
      </c>
    </row>
    <row r="274" spans="1:52" x14ac:dyDescent="0.2">
      <c r="A274" s="4" t="s">
        <v>601</v>
      </c>
      <c r="B274" s="4">
        <v>751</v>
      </c>
      <c r="C274" s="4" t="str">
        <f t="shared" si="140"/>
        <v>urn:immetingen:parameter:id:751</v>
      </c>
      <c r="D274" s="4" t="str">
        <f>IFERROR(IF(VLOOKUP($C274,'C'!$A$1:$N$1998,4,FALSE)=0,IF(VLOOKUP($C274,'C'!$A$1:$N$1998,7,FALSE)=0,VLOOKUP($C274,'C'!$A$1:$N$1998,10,FALSE),VLOOKUP($C274,'C'!$A$1:$N$1998,7,FALSE)),VLOOKUP($C274,'C'!$A$1:$N$1998,4,FALSE)),"")</f>
        <v/>
      </c>
      <c r="E274" s="4" t="str">
        <f>IFERROR(VLOOKUP($C274,'C'!$A$1:$N$1998,2,FALSE),"")</f>
        <v/>
      </c>
      <c r="F274" s="4" t="str">
        <f>IFERROR(IF(VLOOKUP($C274,'C'!$A$1:$N$1998,3,FALSE)=1,"&lt;",""),"")</f>
        <v/>
      </c>
      <c r="G274" s="4" t="str">
        <f>IFERROR(VLOOKUP($C274,'C'!$A$1:$N$1998,5,FALSE),"")</f>
        <v/>
      </c>
      <c r="H274" s="4" t="str">
        <f>IFERROR(IF(VLOOKUP($C274,'C'!$A$1:$N$1998,6,FALSE)=1,"&lt;",""),"")</f>
        <v/>
      </c>
      <c r="I274" s="4" t="str">
        <f>IFERROR(VLOOKUP($C274,'C'!$A$1:$N$1998,8,FALSE),"")</f>
        <v/>
      </c>
      <c r="J274" s="4" t="str">
        <f>IFERROR(IF(VLOOKUP($C274,'C'!$A$1:$N$1998,9,FALSE)=1,"&lt;",""),"")</f>
        <v/>
      </c>
      <c r="M274" s="4" t="str">
        <f t="shared" si="150"/>
        <v/>
      </c>
      <c r="N274" s="4" t="str">
        <f t="shared" si="151"/>
        <v/>
      </c>
      <c r="O274" s="4" t="str">
        <f t="shared" si="157"/>
        <v/>
      </c>
      <c r="P274" s="4" t="str">
        <f t="shared" si="152"/>
        <v/>
      </c>
      <c r="Q274" s="4" t="str">
        <f t="shared" si="158"/>
        <v/>
      </c>
      <c r="R274" s="4" t="str">
        <f t="shared" si="153"/>
        <v/>
      </c>
      <c r="V274" s="4">
        <f>IFERROR(IF(VLOOKUP(B274,E!$B$1:$AK$300,4,FALSE)=0,1000000,VLOOKUP(B274,E!$B$1:$AK$300,4,FALSE)),1000000)</f>
        <v>1000000000</v>
      </c>
      <c r="Z274" s="4" t="str">
        <f t="shared" si="160"/>
        <v/>
      </c>
      <c r="AC274" s="4" t="str">
        <f t="shared" si="161"/>
        <v/>
      </c>
      <c r="AF274" s="4" t="str">
        <f t="shared" si="162"/>
        <v/>
      </c>
      <c r="AI274" s="68">
        <v>0</v>
      </c>
      <c r="AJ274" s="68">
        <v>0</v>
      </c>
      <c r="AK274" s="68">
        <v>1</v>
      </c>
      <c r="AO274" s="4">
        <f t="shared" si="154"/>
        <v>3.3333333333333335</v>
      </c>
      <c r="AQ274" s="4">
        <f t="shared" si="155"/>
        <v>3.8461538461538458</v>
      </c>
      <c r="AS274" s="4">
        <f t="shared" si="156"/>
        <v>5</v>
      </c>
      <c r="AV274" s="4" t="str">
        <f t="shared" si="165"/>
        <v/>
      </c>
      <c r="AX274" s="4" t="str">
        <f t="shared" si="166"/>
        <v/>
      </c>
      <c r="AZ274" s="4" t="str">
        <f t="shared" si="167"/>
        <v/>
      </c>
    </row>
    <row r="275" spans="1:52" x14ac:dyDescent="0.2">
      <c r="A275" s="4" t="s">
        <v>602</v>
      </c>
      <c r="B275" s="4">
        <v>170</v>
      </c>
      <c r="C275" s="4" t="str">
        <f t="shared" si="140"/>
        <v>urn:immetingen:parameter:id:170</v>
      </c>
      <c r="D275" s="4" t="str">
        <f>IFERROR(IF(VLOOKUP($C275,'C'!$A$1:$N$1998,4,FALSE)=0,IF(VLOOKUP($C275,'C'!$A$1:$N$1998,7,FALSE)=0,VLOOKUP($C275,'C'!$A$1:$N$1998,10,FALSE),VLOOKUP($C275,'C'!$A$1:$N$1998,7,FALSE)),VLOOKUP($C275,'C'!$A$1:$N$1998,4,FALSE)),"")</f>
        <v/>
      </c>
      <c r="E275" s="4" t="str">
        <f>IFERROR(VLOOKUP($C275,'C'!$A$1:$N$1998,2,FALSE),"")</f>
        <v/>
      </c>
      <c r="F275" s="4" t="str">
        <f>IFERROR(IF(VLOOKUP($C275,'C'!$A$1:$N$1998,3,FALSE)=1,"&lt;",""),"")</f>
        <v/>
      </c>
      <c r="G275" s="4" t="str">
        <f>IFERROR(VLOOKUP($C275,'C'!$A$1:$N$1998,5,FALSE),"")</f>
        <v/>
      </c>
      <c r="H275" s="4" t="str">
        <f>IFERROR(IF(VLOOKUP($C275,'C'!$A$1:$N$1998,6,FALSE)=1,"&lt;",""),"")</f>
        <v/>
      </c>
      <c r="I275" s="4" t="str">
        <f>IFERROR(VLOOKUP($C275,'C'!$A$1:$N$1998,8,FALSE),"")</f>
        <v/>
      </c>
      <c r="J275" s="4" t="str">
        <f>IFERROR(IF(VLOOKUP($C275,'C'!$A$1:$N$1998,9,FALSE)=1,"&lt;",""),"")</f>
        <v/>
      </c>
      <c r="M275" s="4" t="str">
        <f t="shared" si="150"/>
        <v/>
      </c>
      <c r="N275" s="4" t="str">
        <f t="shared" si="151"/>
        <v/>
      </c>
      <c r="O275" s="4" t="str">
        <f t="shared" si="157"/>
        <v/>
      </c>
      <c r="P275" s="4" t="str">
        <f t="shared" si="152"/>
        <v/>
      </c>
      <c r="Q275" s="4" t="str">
        <f t="shared" si="158"/>
        <v/>
      </c>
      <c r="R275" s="4" t="str">
        <f t="shared" si="153"/>
        <v/>
      </c>
      <c r="V275" s="4">
        <f>IFERROR(IF(VLOOKUP(B275,E!$B$1:$AK$300,4,FALSE)=0,1000000,VLOOKUP(B275,E!$B$1:$AK$300,4,FALSE)),1000000)</f>
        <v>1000000</v>
      </c>
      <c r="Z275" s="4" t="str">
        <f t="shared" si="160"/>
        <v/>
      </c>
      <c r="AC275" s="4" t="str">
        <f t="shared" si="161"/>
        <v/>
      </c>
      <c r="AF275" s="4" t="str">
        <f t="shared" si="162"/>
        <v/>
      </c>
      <c r="AI275" s="68">
        <v>0</v>
      </c>
      <c r="AJ275" s="68">
        <v>0</v>
      </c>
      <c r="AK275" s="68">
        <v>1</v>
      </c>
      <c r="AO275" s="4">
        <f t="shared" si="154"/>
        <v>3.3333333333333335</v>
      </c>
      <c r="AQ275" s="4">
        <f t="shared" si="155"/>
        <v>3.8461538461538458</v>
      </c>
      <c r="AS275" s="4">
        <f t="shared" si="156"/>
        <v>5</v>
      </c>
      <c r="AV275" s="4" t="str">
        <f t="shared" si="165"/>
        <v/>
      </c>
      <c r="AX275" s="4" t="str">
        <f t="shared" si="166"/>
        <v/>
      </c>
      <c r="AZ275" s="4" t="str">
        <f t="shared" si="167"/>
        <v/>
      </c>
    </row>
    <row r="276" spans="1:52" x14ac:dyDescent="0.2">
      <c r="A276" s="4" t="s">
        <v>603</v>
      </c>
      <c r="B276" s="4">
        <v>235</v>
      </c>
      <c r="C276" s="4" t="str">
        <f t="shared" si="140"/>
        <v>urn:immetingen:parameter:id:235</v>
      </c>
      <c r="D276" s="4" t="str">
        <f>IFERROR(IF(VLOOKUP($C276,'C'!$A$1:$N$1998,4,FALSE)=0,IF(VLOOKUP($C276,'C'!$A$1:$N$1998,7,FALSE)=0,VLOOKUP($C276,'C'!$A$1:$N$1998,10,FALSE),VLOOKUP($C276,'C'!$A$1:$N$1998,7,FALSE)),VLOOKUP($C276,'C'!$A$1:$N$1998,4,FALSE)),"")</f>
        <v/>
      </c>
      <c r="E276" s="4" t="str">
        <f>IFERROR(VLOOKUP($C276,'C'!$A$1:$N$1998,2,FALSE),"")</f>
        <v/>
      </c>
      <c r="F276" s="4" t="str">
        <f>IFERROR(IF(VLOOKUP($C276,'C'!$A$1:$N$1998,3,FALSE)=1,"&lt;",""),"")</f>
        <v/>
      </c>
      <c r="G276" s="4" t="str">
        <f>IFERROR(VLOOKUP($C276,'C'!$A$1:$N$1998,5,FALSE),"")</f>
        <v/>
      </c>
      <c r="H276" s="4" t="str">
        <f>IFERROR(IF(VLOOKUP($C276,'C'!$A$1:$N$1998,6,FALSE)=1,"&lt;",""),"")</f>
        <v/>
      </c>
      <c r="I276" s="4" t="str">
        <f>IFERROR(VLOOKUP($C276,'C'!$A$1:$N$1998,8,FALSE),"")</f>
        <v/>
      </c>
      <c r="J276" s="4" t="str">
        <f>IFERROR(IF(VLOOKUP($C276,'C'!$A$1:$N$1998,9,FALSE)=1,"&lt;",""),"")</f>
        <v/>
      </c>
      <c r="M276" s="4" t="str">
        <f t="shared" si="150"/>
        <v/>
      </c>
      <c r="N276" s="4" t="str">
        <f t="shared" si="151"/>
        <v/>
      </c>
      <c r="O276" s="4" t="str">
        <f t="shared" si="157"/>
        <v/>
      </c>
      <c r="P276" s="4" t="str">
        <f t="shared" si="152"/>
        <v/>
      </c>
      <c r="Q276" s="4" t="str">
        <f t="shared" si="158"/>
        <v/>
      </c>
      <c r="R276" s="4" t="str">
        <f t="shared" si="153"/>
        <v/>
      </c>
      <c r="V276" s="4">
        <f>IFERROR(IF(VLOOKUP(B276,E!$B$1:$AK$300,4,FALSE)=0,1000000,VLOOKUP(B276,E!$B$1:$AK$300,4,FALSE)),1000000)</f>
        <v>1000000</v>
      </c>
      <c r="Z276" s="4" t="str">
        <f t="shared" si="160"/>
        <v/>
      </c>
      <c r="AC276" s="4" t="str">
        <f t="shared" si="161"/>
        <v/>
      </c>
      <c r="AF276" s="4" t="str">
        <f t="shared" si="162"/>
        <v/>
      </c>
      <c r="AI276" s="68">
        <v>0</v>
      </c>
      <c r="AJ276" s="68">
        <v>0</v>
      </c>
      <c r="AK276" s="68">
        <v>1</v>
      </c>
      <c r="AO276" s="4">
        <f t="shared" si="154"/>
        <v>3.3333333333333335</v>
      </c>
      <c r="AQ276" s="4">
        <f t="shared" si="155"/>
        <v>3.8461538461538458</v>
      </c>
      <c r="AS276" s="4">
        <f t="shared" si="156"/>
        <v>5</v>
      </c>
      <c r="AV276" s="4" t="str">
        <f t="shared" si="165"/>
        <v/>
      </c>
      <c r="AX276" s="4" t="str">
        <f t="shared" si="166"/>
        <v/>
      </c>
      <c r="AZ276" s="4" t="str">
        <f t="shared" si="167"/>
        <v/>
      </c>
    </row>
    <row r="277" spans="1:52" x14ac:dyDescent="0.2">
      <c r="A277" s="4" t="s">
        <v>693</v>
      </c>
      <c r="B277" s="4">
        <v>1395</v>
      </c>
      <c r="C277" s="4" t="str">
        <f t="shared" si="140"/>
        <v>urn:immetingen:parameter:id:1395</v>
      </c>
      <c r="D277" s="4" t="str">
        <f>IFERROR(IF(VLOOKUP($C277,'C'!$A$1:$N$1998,4,FALSE)=0,IF(VLOOKUP($C277,'C'!$A$1:$N$1998,7,FALSE)=0,VLOOKUP($C277,'C'!$A$1:$N$1998,10,FALSE),VLOOKUP($C277,'C'!$A$1:$N$1998,7,FALSE)),VLOOKUP($C277,'C'!$A$1:$N$1998,4,FALSE)),"")</f>
        <v/>
      </c>
      <c r="E277" s="4" t="str">
        <f>IFERROR(VLOOKUP($C277,'C'!$A$1:$N$1998,2,FALSE),"")</f>
        <v/>
      </c>
      <c r="F277" s="4" t="str">
        <f>IFERROR(IF(VLOOKUP($C277,'C'!$A$1:$N$1998,3,FALSE)=1,"&lt;",""),"")</f>
        <v/>
      </c>
      <c r="G277" s="4" t="str">
        <f>IFERROR(VLOOKUP($C277,'C'!$A$1:$N$1998,5,FALSE),"")</f>
        <v/>
      </c>
      <c r="H277" s="4" t="str">
        <f>IFERROR(IF(VLOOKUP($C277,'C'!$A$1:$N$1998,6,FALSE)=1,"&lt;",""),"")</f>
        <v/>
      </c>
      <c r="I277" s="4" t="str">
        <f>IFERROR(VLOOKUP($C277,'C'!$A$1:$N$1998,8,FALSE),"")</f>
        <v/>
      </c>
      <c r="J277" s="4" t="str">
        <f>IFERROR(IF(VLOOKUP($C277,'C'!$A$1:$N$1998,9,FALSE)=1,"&lt;",""),"")</f>
        <v/>
      </c>
      <c r="M277" s="4" t="str">
        <f t="shared" si="150"/>
        <v/>
      </c>
      <c r="N277" s="4" t="str">
        <f t="shared" si="151"/>
        <v/>
      </c>
      <c r="O277" s="4" t="str">
        <f t="shared" si="157"/>
        <v/>
      </c>
      <c r="P277" s="4" t="str">
        <f t="shared" si="152"/>
        <v/>
      </c>
      <c r="Q277" s="4" t="str">
        <f t="shared" si="158"/>
        <v/>
      </c>
      <c r="R277" s="4" t="str">
        <f t="shared" si="153"/>
        <v/>
      </c>
      <c r="V277" s="4">
        <f>IFERROR(IF(VLOOKUP(B277,E!$B$1:$AK$300,4,FALSE)=0,1000000,VLOOKUP(B277,E!$B$1:$AK$300,4,FALSE)),1000000)</f>
        <v>1000000</v>
      </c>
      <c r="Z277" s="4" t="str">
        <f t="shared" si="160"/>
        <v/>
      </c>
      <c r="AC277" s="4" t="str">
        <f t="shared" si="161"/>
        <v/>
      </c>
      <c r="AF277" s="4" t="str">
        <f t="shared" si="162"/>
        <v/>
      </c>
      <c r="AI277" s="68">
        <v>0</v>
      </c>
      <c r="AJ277" s="68">
        <v>0</v>
      </c>
      <c r="AK277" s="68">
        <v>1</v>
      </c>
      <c r="AO277" s="4">
        <f t="shared" si="154"/>
        <v>3.3333333333333335</v>
      </c>
      <c r="AQ277" s="4">
        <f t="shared" si="155"/>
        <v>3.8461538461538458</v>
      </c>
      <c r="AS277" s="4">
        <f t="shared" si="156"/>
        <v>5</v>
      </c>
      <c r="AV277" s="4" t="str">
        <f t="shared" si="165"/>
        <v/>
      </c>
      <c r="AX277" s="4" t="str">
        <f t="shared" si="166"/>
        <v/>
      </c>
      <c r="AZ277" s="4" t="str">
        <f t="shared" si="167"/>
        <v/>
      </c>
    </row>
    <row r="278" spans="1:52" x14ac:dyDescent="0.2">
      <c r="A278" s="4" t="s">
        <v>694</v>
      </c>
      <c r="B278" s="4">
        <v>1396</v>
      </c>
      <c r="C278" s="4" t="str">
        <f t="shared" si="140"/>
        <v>urn:immetingen:parameter:id:1396</v>
      </c>
      <c r="D278" s="4" t="str">
        <f>IFERROR(IF(VLOOKUP($C278,'C'!$A$1:$N$1998,4,FALSE)=0,IF(VLOOKUP($C278,'C'!$A$1:$N$1998,7,FALSE)=0,VLOOKUP($C278,'C'!$A$1:$N$1998,10,FALSE),VLOOKUP($C278,'C'!$A$1:$N$1998,7,FALSE)),VLOOKUP($C278,'C'!$A$1:$N$1998,4,FALSE)),"")</f>
        <v/>
      </c>
      <c r="E278" s="4" t="str">
        <f>IFERROR(VLOOKUP($C278,'C'!$A$1:$N$1998,2,FALSE),"")</f>
        <v/>
      </c>
      <c r="F278" s="4" t="str">
        <f>IFERROR(IF(VLOOKUP($C278,'C'!$A$1:$N$1998,3,FALSE)=1,"&lt;",""),"")</f>
        <v/>
      </c>
      <c r="G278" s="4" t="str">
        <f>IFERROR(VLOOKUP($C278,'C'!$A$1:$N$1998,5,FALSE),"")</f>
        <v/>
      </c>
      <c r="H278" s="4" t="str">
        <f>IFERROR(IF(VLOOKUP($C278,'C'!$A$1:$N$1998,6,FALSE)=1,"&lt;",""),"")</f>
        <v/>
      </c>
      <c r="I278" s="4" t="str">
        <f>IFERROR(VLOOKUP($C278,'C'!$A$1:$N$1998,8,FALSE),"")</f>
        <v/>
      </c>
      <c r="J278" s="4" t="str">
        <f>IFERROR(IF(VLOOKUP($C278,'C'!$A$1:$N$1998,9,FALSE)=1,"&lt;",""),"")</f>
        <v/>
      </c>
      <c r="M278" s="4" t="str">
        <f t="shared" si="150"/>
        <v/>
      </c>
      <c r="N278" s="4" t="str">
        <f t="shared" si="151"/>
        <v/>
      </c>
      <c r="O278" s="4" t="str">
        <f t="shared" si="157"/>
        <v/>
      </c>
      <c r="P278" s="4" t="str">
        <f t="shared" si="152"/>
        <v/>
      </c>
      <c r="Q278" s="4" t="str">
        <f t="shared" si="158"/>
        <v/>
      </c>
      <c r="R278" s="4" t="str">
        <f t="shared" si="153"/>
        <v/>
      </c>
      <c r="V278" s="4">
        <f>IFERROR(IF(VLOOKUP(B278,E!$B$1:$AK$300,4,FALSE)=0,1000000,VLOOKUP(B278,E!$B$1:$AK$300,4,FALSE)),1000000)</f>
        <v>1000000</v>
      </c>
      <c r="Z278" s="4" t="str">
        <f t="shared" si="160"/>
        <v/>
      </c>
      <c r="AC278" s="4" t="str">
        <f t="shared" si="161"/>
        <v/>
      </c>
      <c r="AF278" s="4" t="str">
        <f t="shared" si="162"/>
        <v/>
      </c>
      <c r="AI278" s="68">
        <v>0</v>
      </c>
      <c r="AJ278" s="68">
        <v>0</v>
      </c>
      <c r="AK278" s="68">
        <v>1</v>
      </c>
      <c r="AO278" s="4">
        <f t="shared" si="154"/>
        <v>3.3333333333333335</v>
      </c>
      <c r="AQ278" s="4">
        <f t="shared" si="155"/>
        <v>3.8461538461538458</v>
      </c>
      <c r="AS278" s="4">
        <f t="shared" si="156"/>
        <v>5</v>
      </c>
      <c r="AV278" s="4" t="str">
        <f t="shared" si="165"/>
        <v/>
      </c>
      <c r="AX278" s="4" t="str">
        <f t="shared" si="166"/>
        <v/>
      </c>
      <c r="AZ278" s="4" t="str">
        <f t="shared" si="167"/>
        <v/>
      </c>
    </row>
    <row r="279" spans="1:52" x14ac:dyDescent="0.2">
      <c r="A279" s="4" t="s">
        <v>695</v>
      </c>
      <c r="B279" s="4">
        <v>1735</v>
      </c>
      <c r="C279" s="4" t="str">
        <f t="shared" si="140"/>
        <v>urn:immetingen:parameter:id:1735</v>
      </c>
      <c r="D279" s="4" t="str">
        <f>IFERROR(IF(VLOOKUP($C279,'C'!$A$1:$N$1998,4,FALSE)=0,IF(VLOOKUP($C279,'C'!$A$1:$N$1998,7,FALSE)=0,VLOOKUP($C279,'C'!$A$1:$N$1998,10,FALSE),VLOOKUP($C279,'C'!$A$1:$N$1998,7,FALSE)),VLOOKUP($C279,'C'!$A$1:$N$1998,4,FALSE)),"")</f>
        <v/>
      </c>
      <c r="E279" s="4" t="str">
        <f>IFERROR(VLOOKUP($C279,'C'!$A$1:$N$1998,2,FALSE),"")</f>
        <v/>
      </c>
      <c r="F279" s="4" t="str">
        <f>IFERROR(IF(VLOOKUP($C279,'C'!$A$1:$N$1998,3,FALSE)=1,"&lt;",""),"")</f>
        <v/>
      </c>
      <c r="G279" s="4" t="str">
        <f>IFERROR(VLOOKUP($C279,'C'!$A$1:$N$1998,5,FALSE),"")</f>
        <v/>
      </c>
      <c r="H279" s="4" t="str">
        <f>IFERROR(IF(VLOOKUP($C279,'C'!$A$1:$N$1998,6,FALSE)=1,"&lt;",""),"")</f>
        <v/>
      </c>
      <c r="I279" s="4" t="str">
        <f>IFERROR(VLOOKUP($C279,'C'!$A$1:$N$1998,8,FALSE),"")</f>
        <v/>
      </c>
      <c r="J279" s="4" t="str">
        <f>IFERROR(IF(VLOOKUP($C279,'C'!$A$1:$N$1998,9,FALSE)=1,"&lt;",""),"")</f>
        <v/>
      </c>
      <c r="M279" s="4" t="str">
        <f t="shared" si="150"/>
        <v/>
      </c>
      <c r="N279" s="4" t="str">
        <f t="shared" si="151"/>
        <v/>
      </c>
      <c r="O279" s="4" t="str">
        <f t="shared" si="157"/>
        <v/>
      </c>
      <c r="P279" s="4" t="str">
        <f t="shared" si="152"/>
        <v/>
      </c>
      <c r="Q279" s="4" t="str">
        <f t="shared" si="158"/>
        <v/>
      </c>
      <c r="R279" s="4" t="str">
        <f t="shared" si="153"/>
        <v/>
      </c>
      <c r="V279" s="4">
        <f>IFERROR(IF(VLOOKUP(B279,E!$B$1:$AK$300,4,FALSE)=0,1000000,VLOOKUP(B279,E!$B$1:$AK$300,4,FALSE)),1000000)</f>
        <v>1000000</v>
      </c>
      <c r="Z279" s="4" t="str">
        <f t="shared" si="160"/>
        <v/>
      </c>
      <c r="AC279" s="4" t="str">
        <f t="shared" si="161"/>
        <v/>
      </c>
      <c r="AF279" s="4" t="str">
        <f t="shared" si="162"/>
        <v/>
      </c>
      <c r="AI279" s="68">
        <v>0</v>
      </c>
      <c r="AJ279" s="68">
        <v>0</v>
      </c>
      <c r="AK279" s="68">
        <v>1</v>
      </c>
      <c r="AO279" s="4">
        <f t="shared" si="154"/>
        <v>3.3333333333333335</v>
      </c>
      <c r="AQ279" s="4">
        <f t="shared" si="155"/>
        <v>3.8461538461538458</v>
      </c>
      <c r="AS279" s="4">
        <f t="shared" si="156"/>
        <v>5</v>
      </c>
      <c r="AV279" s="4" t="str">
        <f t="shared" si="165"/>
        <v/>
      </c>
      <c r="AX279" s="4" t="str">
        <f t="shared" si="166"/>
        <v/>
      </c>
      <c r="AZ279" s="4" t="str">
        <f t="shared" si="167"/>
        <v/>
      </c>
    </row>
    <row r="280" spans="1:52" x14ac:dyDescent="0.2">
      <c r="A280" s="4" t="s">
        <v>696</v>
      </c>
      <c r="B280" s="4">
        <v>1736</v>
      </c>
      <c r="C280" s="4" t="str">
        <f t="shared" si="140"/>
        <v>urn:immetingen:parameter:id:1736</v>
      </c>
      <c r="D280" s="4" t="str">
        <f>IFERROR(IF(VLOOKUP($C280,'C'!$A$1:$N$1998,4,FALSE)=0,IF(VLOOKUP($C280,'C'!$A$1:$N$1998,7,FALSE)=0,VLOOKUP($C280,'C'!$A$1:$N$1998,10,FALSE),VLOOKUP($C280,'C'!$A$1:$N$1998,7,FALSE)),VLOOKUP($C280,'C'!$A$1:$N$1998,4,FALSE)),"")</f>
        <v/>
      </c>
      <c r="E280" s="4" t="str">
        <f>IFERROR(VLOOKUP($C280,'C'!$A$1:$N$1998,2,FALSE),"")</f>
        <v/>
      </c>
      <c r="F280" s="4" t="str">
        <f>IFERROR(IF(VLOOKUP($C280,'C'!$A$1:$N$1998,3,FALSE)=1,"&lt;",""),"")</f>
        <v/>
      </c>
      <c r="G280" s="4" t="str">
        <f>IFERROR(VLOOKUP($C280,'C'!$A$1:$N$1998,5,FALSE),"")</f>
        <v/>
      </c>
      <c r="H280" s="4" t="str">
        <f>IFERROR(IF(VLOOKUP($C280,'C'!$A$1:$N$1998,6,FALSE)=1,"&lt;",""),"")</f>
        <v/>
      </c>
      <c r="I280" s="4" t="str">
        <f>IFERROR(VLOOKUP($C280,'C'!$A$1:$N$1998,8,FALSE),"")</f>
        <v/>
      </c>
      <c r="J280" s="4" t="str">
        <f>IFERROR(IF(VLOOKUP($C280,'C'!$A$1:$N$1998,9,FALSE)=1,"&lt;",""),"")</f>
        <v/>
      </c>
      <c r="M280" s="4" t="str">
        <f t="shared" si="150"/>
        <v/>
      </c>
      <c r="N280" s="4" t="str">
        <f t="shared" si="151"/>
        <v/>
      </c>
      <c r="O280" s="4" t="str">
        <f t="shared" si="157"/>
        <v/>
      </c>
      <c r="P280" s="4" t="str">
        <f t="shared" si="152"/>
        <v/>
      </c>
      <c r="Q280" s="4" t="str">
        <f t="shared" si="158"/>
        <v/>
      </c>
      <c r="R280" s="4" t="str">
        <f t="shared" si="153"/>
        <v/>
      </c>
      <c r="V280" s="4">
        <f>IFERROR(IF(VLOOKUP(B280,E!$B$1:$AK$300,4,FALSE)=0,1000000,VLOOKUP(B280,E!$B$1:$AK$300,4,FALSE)),1000000)</f>
        <v>1000000</v>
      </c>
      <c r="Z280" s="4" t="str">
        <f t="shared" si="160"/>
        <v/>
      </c>
      <c r="AC280" s="4" t="str">
        <f t="shared" si="161"/>
        <v/>
      </c>
      <c r="AF280" s="4" t="str">
        <f t="shared" si="162"/>
        <v/>
      </c>
      <c r="AI280" s="68">
        <v>0</v>
      </c>
      <c r="AJ280" s="68">
        <v>0</v>
      </c>
      <c r="AK280" s="68">
        <v>1</v>
      </c>
      <c r="AO280" s="4">
        <f t="shared" si="154"/>
        <v>3.3333333333333335</v>
      </c>
      <c r="AQ280" s="4">
        <f t="shared" si="155"/>
        <v>3.8461538461538458</v>
      </c>
      <c r="AS280" s="4">
        <f t="shared" si="156"/>
        <v>5</v>
      </c>
      <c r="AV280" s="4" t="str">
        <f t="shared" si="165"/>
        <v/>
      </c>
      <c r="AX280" s="4" t="str">
        <f t="shared" si="166"/>
        <v/>
      </c>
      <c r="AZ280" s="4" t="str">
        <f t="shared" si="167"/>
        <v/>
      </c>
    </row>
    <row r="281" spans="1:52" x14ac:dyDescent="0.2">
      <c r="A281" s="4" t="s">
        <v>697</v>
      </c>
      <c r="B281" s="4">
        <v>147</v>
      </c>
      <c r="C281" s="4" t="str">
        <f t="shared" si="140"/>
        <v>urn:immetingen:parameter:id:147</v>
      </c>
      <c r="D281" s="4" t="str">
        <f>IFERROR(IF(VLOOKUP($C281,'C'!$A$1:$N$1998,4,FALSE)=0,IF(VLOOKUP($C281,'C'!$A$1:$N$1998,7,FALSE)=0,VLOOKUP($C281,'C'!$A$1:$N$1998,10,FALSE),VLOOKUP($C281,'C'!$A$1:$N$1998,7,FALSE)),VLOOKUP($C281,'C'!$A$1:$N$1998,4,FALSE)),"")</f>
        <v/>
      </c>
      <c r="E281" s="4" t="str">
        <f>IFERROR(VLOOKUP($C281,'C'!$A$1:$N$1998,2,FALSE),"")</f>
        <v/>
      </c>
      <c r="F281" s="4" t="str">
        <f>IFERROR(IF(VLOOKUP($C281,'C'!$A$1:$N$1998,3,FALSE)=1,"&lt;",""),"")</f>
        <v/>
      </c>
      <c r="G281" s="4" t="str">
        <f>IFERROR(VLOOKUP($C281,'C'!$A$1:$N$1998,5,FALSE),"")</f>
        <v/>
      </c>
      <c r="H281" s="4" t="str">
        <f>IFERROR(IF(VLOOKUP($C281,'C'!$A$1:$N$1998,6,FALSE)=1,"&lt;",""),"")</f>
        <v/>
      </c>
      <c r="I281" s="4" t="str">
        <f>IFERROR(VLOOKUP($C281,'C'!$A$1:$N$1998,8,FALSE),"")</f>
        <v/>
      </c>
      <c r="J281" s="4" t="str">
        <f>IFERROR(IF(VLOOKUP($C281,'C'!$A$1:$N$1998,9,FALSE)=1,"&lt;",""),"")</f>
        <v/>
      </c>
      <c r="M281" s="4" t="str">
        <f t="shared" si="150"/>
        <v/>
      </c>
      <c r="N281" s="4" t="str">
        <f t="shared" si="151"/>
        <v/>
      </c>
      <c r="O281" s="4" t="str">
        <f t="shared" si="157"/>
        <v/>
      </c>
      <c r="P281" s="4" t="str">
        <f t="shared" si="152"/>
        <v/>
      </c>
      <c r="Q281" s="4" t="str">
        <f t="shared" si="158"/>
        <v/>
      </c>
      <c r="R281" s="4" t="str">
        <f t="shared" si="153"/>
        <v/>
      </c>
      <c r="V281" s="4">
        <f>IFERROR(IF(VLOOKUP(B281,E!$B$1:$AK$300,4,FALSE)=0,1000000,VLOOKUP(B281,E!$B$1:$AK$300,4,FALSE)),1000000)</f>
        <v>1000000</v>
      </c>
      <c r="Z281" s="4" t="str">
        <f t="shared" si="160"/>
        <v/>
      </c>
      <c r="AC281" s="4" t="str">
        <f t="shared" si="161"/>
        <v/>
      </c>
      <c r="AF281" s="4" t="str">
        <f t="shared" si="162"/>
        <v/>
      </c>
      <c r="AI281" s="68">
        <v>0</v>
      </c>
      <c r="AJ281" s="68">
        <v>0</v>
      </c>
      <c r="AK281" s="68">
        <v>1</v>
      </c>
      <c r="AO281" s="4">
        <f t="shared" si="154"/>
        <v>3.3333333333333335</v>
      </c>
      <c r="AQ281" s="4">
        <f t="shared" si="155"/>
        <v>3.8461538461538458</v>
      </c>
      <c r="AS281" s="4">
        <f t="shared" si="156"/>
        <v>5</v>
      </c>
      <c r="AV281" s="4" t="str">
        <f t="shared" si="165"/>
        <v/>
      </c>
      <c r="AX281" s="4" t="str">
        <f t="shared" si="166"/>
        <v/>
      </c>
      <c r="AZ281" s="4" t="str">
        <f t="shared" si="167"/>
        <v/>
      </c>
    </row>
    <row r="282" spans="1:52" x14ac:dyDescent="0.2">
      <c r="A282" s="4" t="s">
        <v>698</v>
      </c>
      <c r="B282" s="4">
        <v>165</v>
      </c>
      <c r="C282" s="4" t="str">
        <f t="shared" si="140"/>
        <v>urn:immetingen:parameter:id:165</v>
      </c>
      <c r="D282" s="4" t="str">
        <f>IFERROR(IF(VLOOKUP($C282,'C'!$A$1:$N$1998,4,FALSE)=0,IF(VLOOKUP($C282,'C'!$A$1:$N$1998,7,FALSE)=0,VLOOKUP($C282,'C'!$A$1:$N$1998,10,FALSE),VLOOKUP($C282,'C'!$A$1:$N$1998,7,FALSE)),VLOOKUP($C282,'C'!$A$1:$N$1998,4,FALSE)),"")</f>
        <v/>
      </c>
      <c r="E282" s="4" t="str">
        <f>IFERROR(VLOOKUP($C282,'C'!$A$1:$N$1998,2,FALSE),"")</f>
        <v/>
      </c>
      <c r="F282" s="4" t="str">
        <f>IFERROR(IF(VLOOKUP($C282,'C'!$A$1:$N$1998,3,FALSE)=1,"&lt;",""),"")</f>
        <v/>
      </c>
      <c r="G282" s="4" t="str">
        <f>IFERROR(VLOOKUP($C282,'C'!$A$1:$N$1998,5,FALSE),"")</f>
        <v/>
      </c>
      <c r="H282" s="4" t="str">
        <f>IFERROR(IF(VLOOKUP($C282,'C'!$A$1:$N$1998,6,FALSE)=1,"&lt;",""),"")</f>
        <v/>
      </c>
      <c r="I282" s="4" t="str">
        <f>IFERROR(VLOOKUP($C282,'C'!$A$1:$N$1998,8,FALSE),"")</f>
        <v/>
      </c>
      <c r="J282" s="4" t="str">
        <f>IFERROR(IF(VLOOKUP($C282,'C'!$A$1:$N$1998,9,FALSE)=1,"&lt;",""),"")</f>
        <v/>
      </c>
      <c r="M282" s="4" t="str">
        <f t="shared" si="150"/>
        <v/>
      </c>
      <c r="N282" s="4" t="str">
        <f t="shared" si="151"/>
        <v/>
      </c>
      <c r="O282" s="4" t="str">
        <f t="shared" si="157"/>
        <v/>
      </c>
      <c r="P282" s="4" t="str">
        <f t="shared" si="152"/>
        <v/>
      </c>
      <c r="Q282" s="4" t="str">
        <f t="shared" si="158"/>
        <v/>
      </c>
      <c r="R282" s="4" t="str">
        <f t="shared" si="153"/>
        <v/>
      </c>
      <c r="V282" s="4">
        <f>IFERROR(IF(VLOOKUP(B282,E!$B$1:$AK$300,4,FALSE)=0,1000000,VLOOKUP(B282,E!$B$1:$AK$300,4,FALSE)),1000000)</f>
        <v>1000000</v>
      </c>
      <c r="Z282" s="4" t="str">
        <f t="shared" si="160"/>
        <v/>
      </c>
      <c r="AC282" s="4" t="str">
        <f t="shared" si="161"/>
        <v/>
      </c>
      <c r="AF282" s="4" t="str">
        <f t="shared" si="162"/>
        <v/>
      </c>
      <c r="AI282" s="68">
        <v>0</v>
      </c>
      <c r="AJ282" s="68">
        <v>0</v>
      </c>
      <c r="AK282" s="68">
        <v>1</v>
      </c>
      <c r="AO282" s="4">
        <f t="shared" si="154"/>
        <v>3.3333333333333335</v>
      </c>
      <c r="AQ282" s="4">
        <f t="shared" si="155"/>
        <v>3.8461538461538458</v>
      </c>
      <c r="AS282" s="4">
        <f t="shared" si="156"/>
        <v>5</v>
      </c>
      <c r="AV282" s="4" t="str">
        <f t="shared" si="165"/>
        <v/>
      </c>
      <c r="AX282" s="4" t="str">
        <f t="shared" si="166"/>
        <v/>
      </c>
      <c r="AZ282" s="4" t="str">
        <f t="shared" si="167"/>
        <v/>
      </c>
    </row>
    <row r="283" spans="1:52" x14ac:dyDescent="0.2">
      <c r="A283" s="4" t="s">
        <v>699</v>
      </c>
      <c r="B283" s="4">
        <v>2334</v>
      </c>
      <c r="C283" s="62" t="str">
        <f t="shared" si="140"/>
        <v>urn:immetingen:parameter:id:2334</v>
      </c>
      <c r="D283" s="4" t="str">
        <f>IFERROR(IF(VLOOKUP($C283,'C'!$A$1:$N$1998,4,FALSE)=0,IF(VLOOKUP($C283,'C'!$A$1:$N$1998,7,FALSE)=0,VLOOKUP($C283,'C'!$A$1:$N$1998,10,FALSE),VLOOKUP($C283,'C'!$A$1:$N$1998,7,FALSE)),VLOOKUP($C283,'C'!$A$1:$N$1998,4,FALSE)),"")</f>
        <v/>
      </c>
      <c r="E283" s="62">
        <f>Invoer!D56</f>
        <v>0</v>
      </c>
      <c r="F283" s="62" t="str">
        <f>IF(Invoer!C56="&lt;","&lt;","")</f>
        <v/>
      </c>
      <c r="G283" s="62">
        <f>Invoer!F56</f>
        <v>0</v>
      </c>
      <c r="H283" s="62" t="str">
        <f>IF(Invoer!E56="&lt;","&lt;","")</f>
        <v/>
      </c>
      <c r="I283" s="62">
        <f>Invoer!H56</f>
        <v>0</v>
      </c>
      <c r="J283" s="62" t="str">
        <f>IF(Invoer!G56="&lt;","&lt;","")</f>
        <v/>
      </c>
      <c r="K283" s="62"/>
      <c r="L283" s="62"/>
      <c r="M283" s="4">
        <f t="shared" si="150"/>
        <v>0</v>
      </c>
      <c r="N283" s="4" t="str">
        <f t="shared" si="151"/>
        <v/>
      </c>
      <c r="O283" s="4">
        <f t="shared" si="157"/>
        <v>0</v>
      </c>
      <c r="P283" s="4" t="str">
        <f t="shared" si="152"/>
        <v/>
      </c>
      <c r="Q283" s="4">
        <f t="shared" si="158"/>
        <v>0</v>
      </c>
      <c r="R283" s="4" t="str">
        <f t="shared" si="153"/>
        <v/>
      </c>
      <c r="S283" s="62"/>
      <c r="T283" s="62"/>
      <c r="U283" s="62"/>
      <c r="V283" s="4">
        <f>IFERROR(IF(VLOOKUP(B283,E!$B$1:$AK$300,4,FALSE)=0,1000000,VLOOKUP(B283,E!$B$1:$AK$300,4,FALSE)),1000000)</f>
        <v>1000000</v>
      </c>
      <c r="W283" s="62"/>
      <c r="X283" s="62"/>
      <c r="Z283" s="4">
        <f t="shared" si="160"/>
        <v>0</v>
      </c>
      <c r="AC283" s="4">
        <f t="shared" si="161"/>
        <v>0</v>
      </c>
      <c r="AF283" s="4">
        <f t="shared" si="162"/>
        <v>0</v>
      </c>
      <c r="AI283" s="68">
        <v>0</v>
      </c>
      <c r="AJ283" s="68">
        <v>0</v>
      </c>
      <c r="AK283" s="68">
        <v>1</v>
      </c>
      <c r="AO283" s="4">
        <f t="shared" si="154"/>
        <v>3.3333333333333335</v>
      </c>
      <c r="AQ283" s="4">
        <f t="shared" si="155"/>
        <v>3.8461538461538458</v>
      </c>
      <c r="AS283" s="4">
        <f t="shared" si="156"/>
        <v>5</v>
      </c>
      <c r="AV283" s="4">
        <f t="shared" si="165"/>
        <v>0</v>
      </c>
      <c r="AX283" s="4">
        <f t="shared" si="166"/>
        <v>0</v>
      </c>
      <c r="AZ283" s="4">
        <f t="shared" si="167"/>
        <v>0</v>
      </c>
    </row>
    <row r="284" spans="1:52" x14ac:dyDescent="0.2">
      <c r="A284" s="4" t="s">
        <v>700</v>
      </c>
      <c r="B284" s="4">
        <v>2413</v>
      </c>
      <c r="C284" s="62" t="str">
        <f t="shared" si="140"/>
        <v>urn:immetingen:parameter:id:2413</v>
      </c>
      <c r="D284" s="4" t="str">
        <f>IFERROR(IF(VLOOKUP($C284,'C'!$A$1:$N$1998,4,FALSE)=0,IF(VLOOKUP($C284,'C'!$A$1:$N$1998,7,FALSE)=0,VLOOKUP($C284,'C'!$A$1:$N$1998,10,FALSE),VLOOKUP($C284,'C'!$A$1:$N$1998,7,FALSE)),VLOOKUP($C284,'C'!$A$1:$N$1998,4,FALSE)),"")</f>
        <v/>
      </c>
      <c r="E284" s="62">
        <f>Invoer!D57</f>
        <v>0</v>
      </c>
      <c r="F284" s="62" t="str">
        <f>IF(Invoer!C57="&lt;","&lt;","")</f>
        <v/>
      </c>
      <c r="G284" s="62">
        <f>Invoer!F57</f>
        <v>0</v>
      </c>
      <c r="H284" s="62" t="str">
        <f>IF(Invoer!E57="&lt;","&lt;","")</f>
        <v/>
      </c>
      <c r="I284" s="62">
        <f>Invoer!H57</f>
        <v>0</v>
      </c>
      <c r="J284" s="62" t="str">
        <f>IF(Invoer!G57="&lt;","&lt;","")</f>
        <v/>
      </c>
      <c r="K284" s="62"/>
      <c r="L284" s="62"/>
      <c r="M284" s="4">
        <f t="shared" si="150"/>
        <v>0</v>
      </c>
      <c r="N284" s="4" t="str">
        <f t="shared" si="151"/>
        <v/>
      </c>
      <c r="O284" s="4">
        <f t="shared" si="157"/>
        <v>0</v>
      </c>
      <c r="P284" s="4" t="str">
        <f t="shared" si="152"/>
        <v/>
      </c>
      <c r="Q284" s="4">
        <f t="shared" si="158"/>
        <v>0</v>
      </c>
      <c r="R284" s="4" t="str">
        <f t="shared" si="153"/>
        <v/>
      </c>
      <c r="S284" s="62"/>
      <c r="T284" s="62"/>
      <c r="U284" s="62"/>
      <c r="V284" s="4">
        <f>IFERROR(IF(VLOOKUP(B284,E!$B$1:$AK$300,4,FALSE)=0,1000000,VLOOKUP(B284,E!$B$1:$AK$300,4,FALSE)),1000000)</f>
        <v>1000000</v>
      </c>
      <c r="W284" s="62"/>
      <c r="X284" s="62"/>
      <c r="Z284" s="4">
        <f t="shared" si="160"/>
        <v>0</v>
      </c>
      <c r="AC284" s="4">
        <f t="shared" si="161"/>
        <v>0</v>
      </c>
      <c r="AF284" s="4">
        <f t="shared" si="162"/>
        <v>0</v>
      </c>
      <c r="AI284" s="68">
        <v>0</v>
      </c>
      <c r="AJ284" s="68">
        <v>0</v>
      </c>
      <c r="AK284" s="68">
        <v>1</v>
      </c>
      <c r="AO284" s="4">
        <f t="shared" si="154"/>
        <v>3.3333333333333335</v>
      </c>
      <c r="AQ284" s="4">
        <f t="shared" si="155"/>
        <v>3.8461538461538458</v>
      </c>
      <c r="AS284" s="4">
        <f t="shared" si="156"/>
        <v>5</v>
      </c>
      <c r="AV284" s="4">
        <f t="shared" si="165"/>
        <v>0</v>
      </c>
      <c r="AX284" s="4">
        <f t="shared" si="166"/>
        <v>0</v>
      </c>
      <c r="AZ284" s="4">
        <f t="shared" si="167"/>
        <v>0</v>
      </c>
    </row>
    <row r="285" spans="1:52" x14ac:dyDescent="0.2">
      <c r="A285" s="4" t="s">
        <v>701</v>
      </c>
      <c r="B285" s="4">
        <v>2336</v>
      </c>
      <c r="C285" s="4" t="str">
        <f t="shared" si="140"/>
        <v>urn:immetingen:parameter:id:2336</v>
      </c>
      <c r="D285" s="4" t="str">
        <f>IFERROR(IF(VLOOKUP($C285,'C'!$A$1:$N$1998,4,FALSE)=0,IF(VLOOKUP($C285,'C'!$A$1:$N$1998,7,FALSE)=0,VLOOKUP($C285,'C'!$A$1:$N$1998,10,FALSE),VLOOKUP($C285,'C'!$A$1:$N$1998,7,FALSE)),VLOOKUP($C285,'C'!$A$1:$N$1998,4,FALSE)),"")</f>
        <v/>
      </c>
      <c r="E285" s="4" t="str">
        <f>IFERROR(VLOOKUP($C285,'C'!$A$1:$N$1998,2,FALSE),"")</f>
        <v/>
      </c>
      <c r="F285" s="4" t="str">
        <f>IFERROR(IF(VLOOKUP($C285,'C'!$A$1:$N$1998,3,FALSE)=1,"&lt;",""),"")</f>
        <v/>
      </c>
      <c r="G285" s="4" t="str">
        <f>IFERROR(VLOOKUP($C285,'C'!$A$1:$N$1998,5,FALSE),"")</f>
        <v/>
      </c>
      <c r="H285" s="4" t="str">
        <f>IFERROR(IF(VLOOKUP($C285,'C'!$A$1:$N$1998,6,FALSE)=1,"&lt;",""),"")</f>
        <v/>
      </c>
      <c r="I285" s="4" t="str">
        <f>IFERROR(VLOOKUP($C285,'C'!$A$1:$N$1998,8,FALSE),"")</f>
        <v/>
      </c>
      <c r="J285" s="4" t="str">
        <f>IFERROR(IF(VLOOKUP($C285,'C'!$A$1:$N$1998,9,FALSE)=1,"&lt;",""),"")</f>
        <v/>
      </c>
      <c r="M285" s="4" t="str">
        <f t="shared" si="150"/>
        <v/>
      </c>
      <c r="N285" s="4" t="str">
        <f t="shared" si="151"/>
        <v/>
      </c>
      <c r="O285" s="4" t="str">
        <f t="shared" si="157"/>
        <v/>
      </c>
      <c r="P285" s="4" t="str">
        <f t="shared" si="152"/>
        <v/>
      </c>
      <c r="Q285" s="4" t="str">
        <f t="shared" si="158"/>
        <v/>
      </c>
      <c r="R285" s="4" t="str">
        <f t="shared" si="153"/>
        <v/>
      </c>
      <c r="V285" s="4">
        <f>IFERROR(IF(VLOOKUP(B285,E!$B$1:$AK$300,4,FALSE)=0,1000000,VLOOKUP(B285,E!$B$1:$AK$300,4,FALSE)),1000000)</f>
        <v>1000000</v>
      </c>
      <c r="Z285" s="4" t="str">
        <f t="shared" si="160"/>
        <v/>
      </c>
      <c r="AC285" s="4" t="str">
        <f t="shared" si="161"/>
        <v/>
      </c>
      <c r="AF285" s="4" t="str">
        <f t="shared" si="162"/>
        <v/>
      </c>
      <c r="AI285" s="68">
        <v>0</v>
      </c>
      <c r="AJ285" s="68">
        <v>0</v>
      </c>
      <c r="AK285" s="68">
        <v>1</v>
      </c>
      <c r="AO285" s="4">
        <f t="shared" si="154"/>
        <v>3.3333333333333335</v>
      </c>
      <c r="AQ285" s="4">
        <f t="shared" si="155"/>
        <v>3.8461538461538458</v>
      </c>
      <c r="AS285" s="4">
        <f t="shared" si="156"/>
        <v>5</v>
      </c>
      <c r="AV285" s="4" t="str">
        <f t="shared" si="165"/>
        <v/>
      </c>
      <c r="AX285" s="4" t="str">
        <f t="shared" si="166"/>
        <v/>
      </c>
      <c r="AZ285" s="4" t="str">
        <f t="shared" si="167"/>
        <v/>
      </c>
    </row>
    <row r="286" spans="1:52" x14ac:dyDescent="0.2">
      <c r="A286" s="4" t="s">
        <v>702</v>
      </c>
      <c r="B286" s="4">
        <v>2337</v>
      </c>
      <c r="C286" s="4" t="str">
        <f t="shared" si="140"/>
        <v>urn:immetingen:parameter:id:2337</v>
      </c>
      <c r="D286" s="4" t="str">
        <f>IFERROR(IF(VLOOKUP($C286,'C'!$A$1:$N$1998,4,FALSE)=0,IF(VLOOKUP($C286,'C'!$A$1:$N$1998,7,FALSE)=0,VLOOKUP($C286,'C'!$A$1:$N$1998,10,FALSE),VLOOKUP($C286,'C'!$A$1:$N$1998,7,FALSE)),VLOOKUP($C286,'C'!$A$1:$N$1998,4,FALSE)),"")</f>
        <v/>
      </c>
      <c r="E286" s="4" t="str">
        <f>IFERROR(VLOOKUP($C286,'C'!$A$1:$N$1998,2,FALSE),"")</f>
        <v/>
      </c>
      <c r="F286" s="4" t="str">
        <f>IFERROR(IF(VLOOKUP($C286,'C'!$A$1:$N$1998,3,FALSE)=1,"&lt;",""),"")</f>
        <v/>
      </c>
      <c r="G286" s="4" t="str">
        <f>IFERROR(VLOOKUP($C286,'C'!$A$1:$N$1998,5,FALSE),"")</f>
        <v/>
      </c>
      <c r="H286" s="4" t="str">
        <f>IFERROR(IF(VLOOKUP($C286,'C'!$A$1:$N$1998,6,FALSE)=1,"&lt;",""),"")</f>
        <v/>
      </c>
      <c r="I286" s="4" t="str">
        <f>IFERROR(VLOOKUP($C286,'C'!$A$1:$N$1998,8,FALSE),"")</f>
        <v/>
      </c>
      <c r="J286" s="4" t="str">
        <f>IFERROR(IF(VLOOKUP($C286,'C'!$A$1:$N$1998,9,FALSE)=1,"&lt;",""),"")</f>
        <v/>
      </c>
      <c r="M286" s="4" t="str">
        <f t="shared" ref="M286:M349" si="168">IF(E286="","",IF($D286=131,E286/1000,E286))</f>
        <v/>
      </c>
      <c r="N286" s="4" t="str">
        <f t="shared" si="151"/>
        <v/>
      </c>
      <c r="O286" s="4" t="str">
        <f t="shared" si="157"/>
        <v/>
      </c>
      <c r="P286" s="4" t="str">
        <f t="shared" si="152"/>
        <v/>
      </c>
      <c r="Q286" s="4" t="str">
        <f t="shared" si="158"/>
        <v/>
      </c>
      <c r="R286" s="4" t="str">
        <f t="shared" si="153"/>
        <v/>
      </c>
      <c r="V286" s="4">
        <f>IFERROR(IF(VLOOKUP(B286,E!$B$1:$AK$300,4,FALSE)=0,1000000,VLOOKUP(B286,E!$B$1:$AK$300,4,FALSE)),1000000)</f>
        <v>1000000</v>
      </c>
      <c r="Z286" s="4" t="str">
        <f t="shared" si="160"/>
        <v/>
      </c>
      <c r="AC286" s="4" t="str">
        <f t="shared" si="161"/>
        <v/>
      </c>
      <c r="AF286" s="4" t="str">
        <f t="shared" si="162"/>
        <v/>
      </c>
      <c r="AI286" s="68">
        <v>0</v>
      </c>
      <c r="AJ286" s="68">
        <v>0</v>
      </c>
      <c r="AK286" s="68">
        <v>1</v>
      </c>
      <c r="AO286" s="4">
        <f t="shared" si="154"/>
        <v>3.3333333333333335</v>
      </c>
      <c r="AQ286" s="4">
        <f t="shared" si="155"/>
        <v>3.8461538461538458</v>
      </c>
      <c r="AS286" s="4">
        <f t="shared" si="156"/>
        <v>5</v>
      </c>
      <c r="AV286" s="4" t="str">
        <f t="shared" si="165"/>
        <v/>
      </c>
      <c r="AX286" s="4" t="str">
        <f t="shared" si="166"/>
        <v/>
      </c>
      <c r="AZ286" s="4" t="str">
        <f t="shared" si="167"/>
        <v/>
      </c>
    </row>
    <row r="287" spans="1:52" x14ac:dyDescent="0.2">
      <c r="A287" s="4" t="s">
        <v>703</v>
      </c>
      <c r="B287" s="4">
        <v>2338</v>
      </c>
      <c r="C287" s="4" t="str">
        <f t="shared" si="140"/>
        <v>urn:immetingen:parameter:id:2338</v>
      </c>
      <c r="D287" s="4" t="str">
        <f>IFERROR(IF(VLOOKUP($C287,'C'!$A$1:$N$1998,4,FALSE)=0,IF(VLOOKUP($C287,'C'!$A$1:$N$1998,7,FALSE)=0,VLOOKUP($C287,'C'!$A$1:$N$1998,10,FALSE),VLOOKUP($C287,'C'!$A$1:$N$1998,7,FALSE)),VLOOKUP($C287,'C'!$A$1:$N$1998,4,FALSE)),"")</f>
        <v/>
      </c>
      <c r="E287" s="4" t="str">
        <f>IFERROR(VLOOKUP($C287,'C'!$A$1:$N$1998,2,FALSE),"")</f>
        <v/>
      </c>
      <c r="F287" s="4" t="str">
        <f>IFERROR(IF(VLOOKUP($C287,'C'!$A$1:$N$1998,3,FALSE)=1,"&lt;",""),"")</f>
        <v/>
      </c>
      <c r="G287" s="4" t="str">
        <f>IFERROR(VLOOKUP($C287,'C'!$A$1:$N$1998,5,FALSE),"")</f>
        <v/>
      </c>
      <c r="H287" s="4" t="str">
        <f>IFERROR(IF(VLOOKUP($C287,'C'!$A$1:$N$1998,6,FALSE)=1,"&lt;",""),"")</f>
        <v/>
      </c>
      <c r="I287" s="4" t="str">
        <f>IFERROR(VLOOKUP($C287,'C'!$A$1:$N$1998,8,FALSE),"")</f>
        <v/>
      </c>
      <c r="J287" s="4" t="str">
        <f>IFERROR(IF(VLOOKUP($C287,'C'!$A$1:$N$1998,9,FALSE)=1,"&lt;",""),"")</f>
        <v/>
      </c>
      <c r="M287" s="4" t="str">
        <f t="shared" si="168"/>
        <v/>
      </c>
      <c r="N287" s="4" t="str">
        <f t="shared" ref="N287:N350" si="169">IF(F287="","",F287)</f>
        <v/>
      </c>
      <c r="O287" s="4" t="str">
        <f t="shared" si="157"/>
        <v/>
      </c>
      <c r="P287" s="4" t="str">
        <f t="shared" ref="P287:P350" si="170">IF(H287="","",H287)</f>
        <v/>
      </c>
      <c r="Q287" s="4" t="str">
        <f t="shared" si="158"/>
        <v/>
      </c>
      <c r="R287" s="4" t="str">
        <f t="shared" ref="R287:R350" si="171">IF(J287="","",J287)</f>
        <v/>
      </c>
      <c r="V287" s="4">
        <f>IFERROR(IF(VLOOKUP(B287,E!$B$1:$AK$300,4,FALSE)=0,1000000,VLOOKUP(B287,E!$B$1:$AK$300,4,FALSE)),1000000)</f>
        <v>1000000</v>
      </c>
      <c r="Z287" s="4" t="str">
        <f t="shared" si="160"/>
        <v/>
      </c>
      <c r="AC287" s="4" t="str">
        <f t="shared" si="161"/>
        <v/>
      </c>
      <c r="AF287" s="4" t="str">
        <f t="shared" si="162"/>
        <v/>
      </c>
      <c r="AI287" s="68">
        <v>0</v>
      </c>
      <c r="AJ287" s="68">
        <v>0</v>
      </c>
      <c r="AK287" s="68">
        <v>1</v>
      </c>
      <c r="AO287" s="4">
        <f t="shared" ref="AO287:AO326" si="172">($AI287+($AJ287*25)+($AK287*10))/($AI287+($AJ287*AO$7)+($AK287*AO$6))</f>
        <v>3.3333333333333335</v>
      </c>
      <c r="AQ287" s="4">
        <f t="shared" ref="AQ287:AQ326" si="173">($AI287+($AJ287*25)+($AK287*10))/($AI287+($AJ287*AQ$7)+($AK287*AQ$6))</f>
        <v>3.8461538461538458</v>
      </c>
      <c r="AS287" s="4">
        <f t="shared" ref="AS287:AS326" si="174">($AI287+($AJ287*25)+($AK287*10))/($AI287+($AJ287*AS$7)+($AK287*AS$6))</f>
        <v>5</v>
      </c>
      <c r="AV287" s="4" t="str">
        <f t="shared" si="165"/>
        <v/>
      </c>
      <c r="AX287" s="4" t="str">
        <f t="shared" si="166"/>
        <v/>
      </c>
      <c r="AZ287" s="4" t="str">
        <f t="shared" si="167"/>
        <v/>
      </c>
    </row>
    <row r="288" spans="1:52" x14ac:dyDescent="0.2">
      <c r="A288" s="4" t="s">
        <v>704</v>
      </c>
      <c r="B288" s="4">
        <v>459</v>
      </c>
      <c r="C288" s="4" t="str">
        <f t="shared" si="140"/>
        <v>urn:immetingen:parameter:id:459</v>
      </c>
      <c r="D288" s="4" t="str">
        <f>IFERROR(IF(VLOOKUP($C288,'C'!$A$1:$N$1998,4,FALSE)=0,IF(VLOOKUP($C288,'C'!$A$1:$N$1998,7,FALSE)=0,VLOOKUP($C288,'C'!$A$1:$N$1998,10,FALSE),VLOOKUP($C288,'C'!$A$1:$N$1998,7,FALSE)),VLOOKUP($C288,'C'!$A$1:$N$1998,4,FALSE)),"")</f>
        <v/>
      </c>
      <c r="E288" s="4" t="str">
        <f>IFERROR(VLOOKUP($C288,'C'!$A$1:$N$1998,2,FALSE),"")</f>
        <v/>
      </c>
      <c r="F288" s="4" t="str">
        <f>IFERROR(IF(VLOOKUP($C288,'C'!$A$1:$N$1998,3,FALSE)=1,"&lt;",""),"")</f>
        <v/>
      </c>
      <c r="G288" s="4" t="str">
        <f>IFERROR(VLOOKUP($C288,'C'!$A$1:$N$1998,5,FALSE),"")</f>
        <v/>
      </c>
      <c r="H288" s="4" t="str">
        <f>IFERROR(IF(VLOOKUP($C288,'C'!$A$1:$N$1998,6,FALSE)=1,"&lt;",""),"")</f>
        <v/>
      </c>
      <c r="I288" s="4" t="str">
        <f>IFERROR(VLOOKUP($C288,'C'!$A$1:$N$1998,8,FALSE),"")</f>
        <v/>
      </c>
      <c r="J288" s="4" t="str">
        <f>IFERROR(IF(VLOOKUP($C288,'C'!$A$1:$N$1998,9,FALSE)=1,"&lt;",""),"")</f>
        <v/>
      </c>
      <c r="M288" s="4" t="str">
        <f t="shared" si="168"/>
        <v/>
      </c>
      <c r="N288" s="4" t="str">
        <f t="shared" si="169"/>
        <v/>
      </c>
      <c r="O288" s="4" t="str">
        <f t="shared" si="157"/>
        <v/>
      </c>
      <c r="P288" s="4" t="str">
        <f t="shared" si="170"/>
        <v/>
      </c>
      <c r="Q288" s="4" t="str">
        <f t="shared" si="158"/>
        <v/>
      </c>
      <c r="R288" s="4" t="str">
        <f t="shared" si="171"/>
        <v/>
      </c>
      <c r="V288" s="4">
        <f>IFERROR(IF(VLOOKUP(B288,E!$B$1:$AK$300,4,FALSE)=0,1000000,VLOOKUP(B288,E!$B$1:$AK$300,4,FALSE)),1000000)</f>
        <v>1000000</v>
      </c>
      <c r="Z288" s="4" t="str">
        <f t="shared" si="160"/>
        <v/>
      </c>
      <c r="AC288" s="4" t="str">
        <f t="shared" si="161"/>
        <v/>
      </c>
      <c r="AF288" s="4" t="str">
        <f t="shared" si="162"/>
        <v/>
      </c>
      <c r="AI288" s="68">
        <v>0</v>
      </c>
      <c r="AJ288" s="68">
        <v>0</v>
      </c>
      <c r="AK288" s="68">
        <v>1</v>
      </c>
      <c r="AO288" s="4">
        <f t="shared" si="172"/>
        <v>3.3333333333333335</v>
      </c>
      <c r="AQ288" s="4">
        <f t="shared" si="173"/>
        <v>3.8461538461538458</v>
      </c>
      <c r="AS288" s="4">
        <f t="shared" si="174"/>
        <v>5</v>
      </c>
      <c r="AV288" s="4" t="str">
        <f t="shared" si="165"/>
        <v/>
      </c>
      <c r="AX288" s="4" t="str">
        <f t="shared" si="166"/>
        <v/>
      </c>
      <c r="AZ288" s="4" t="str">
        <f t="shared" si="167"/>
        <v/>
      </c>
    </row>
    <row r="289" spans="1:52" x14ac:dyDescent="0.2">
      <c r="A289" s="4" t="s">
        <v>705</v>
      </c>
      <c r="B289" s="4">
        <v>594</v>
      </c>
      <c r="C289" s="4" t="str">
        <f t="shared" si="140"/>
        <v>urn:immetingen:parameter:id:594</v>
      </c>
      <c r="D289" s="4" t="str">
        <f>IFERROR(IF(VLOOKUP($C289,'C'!$A$1:$N$1998,4,FALSE)=0,IF(VLOOKUP($C289,'C'!$A$1:$N$1998,7,FALSE)=0,VLOOKUP($C289,'C'!$A$1:$N$1998,10,FALSE),VLOOKUP($C289,'C'!$A$1:$N$1998,7,FALSE)),VLOOKUP($C289,'C'!$A$1:$N$1998,4,FALSE)),"")</f>
        <v/>
      </c>
      <c r="E289" s="4" t="str">
        <f>IFERROR(VLOOKUP($C289,'C'!$A$1:$N$1998,2,FALSE),"")</f>
        <v/>
      </c>
      <c r="F289" s="4" t="str">
        <f>IFERROR(IF(VLOOKUP($C289,'C'!$A$1:$N$1998,3,FALSE)=1,"&lt;",""),"")</f>
        <v/>
      </c>
      <c r="G289" s="4" t="str">
        <f>IFERROR(VLOOKUP($C289,'C'!$A$1:$N$1998,5,FALSE),"")</f>
        <v/>
      </c>
      <c r="H289" s="4" t="str">
        <f>IFERROR(IF(VLOOKUP($C289,'C'!$A$1:$N$1998,6,FALSE)=1,"&lt;",""),"")</f>
        <v/>
      </c>
      <c r="I289" s="4" t="str">
        <f>IFERROR(VLOOKUP($C289,'C'!$A$1:$N$1998,8,FALSE),"")</f>
        <v/>
      </c>
      <c r="J289" s="4" t="str">
        <f>IFERROR(IF(VLOOKUP($C289,'C'!$A$1:$N$1998,9,FALSE)=1,"&lt;",""),"")</f>
        <v/>
      </c>
      <c r="M289" s="4" t="str">
        <f t="shared" si="168"/>
        <v/>
      </c>
      <c r="N289" s="4" t="str">
        <f t="shared" si="169"/>
        <v/>
      </c>
      <c r="O289" s="4" t="str">
        <f t="shared" si="157"/>
        <v/>
      </c>
      <c r="P289" s="4" t="str">
        <f t="shared" si="170"/>
        <v/>
      </c>
      <c r="Q289" s="4" t="str">
        <f t="shared" si="158"/>
        <v/>
      </c>
      <c r="R289" s="4" t="str">
        <f t="shared" si="171"/>
        <v/>
      </c>
      <c r="V289" s="4">
        <f>IFERROR(IF(VLOOKUP(B289,E!$B$1:$AK$300,4,FALSE)=0,1000000,VLOOKUP(B289,E!$B$1:$AK$300,4,FALSE)),1000000)</f>
        <v>1000000</v>
      </c>
      <c r="Z289" s="4" t="str">
        <f t="shared" si="160"/>
        <v/>
      </c>
      <c r="AC289" s="4" t="str">
        <f t="shared" si="161"/>
        <v/>
      </c>
      <c r="AF289" s="4" t="str">
        <f t="shared" si="162"/>
        <v/>
      </c>
      <c r="AI289" s="68">
        <v>0</v>
      </c>
      <c r="AJ289" s="68">
        <v>0</v>
      </c>
      <c r="AK289" s="68">
        <v>1</v>
      </c>
      <c r="AO289" s="4">
        <f t="shared" si="172"/>
        <v>3.3333333333333335</v>
      </c>
      <c r="AQ289" s="4">
        <f t="shared" si="173"/>
        <v>3.8461538461538458</v>
      </c>
      <c r="AS289" s="4">
        <f t="shared" si="174"/>
        <v>5</v>
      </c>
      <c r="AV289" s="4" t="str">
        <f t="shared" si="165"/>
        <v/>
      </c>
      <c r="AX289" s="4" t="str">
        <f t="shared" si="166"/>
        <v/>
      </c>
      <c r="AZ289" s="4" t="str">
        <f t="shared" si="167"/>
        <v/>
      </c>
    </row>
    <row r="290" spans="1:52" x14ac:dyDescent="0.2">
      <c r="A290" s="4" t="s">
        <v>706</v>
      </c>
      <c r="B290" s="4">
        <v>2339</v>
      </c>
      <c r="C290" s="4" t="str">
        <f t="shared" si="140"/>
        <v>urn:immetingen:parameter:id:2339</v>
      </c>
      <c r="D290" s="4" t="str">
        <f>IFERROR(IF(VLOOKUP($C290,'C'!$A$1:$N$1998,4,FALSE)=0,IF(VLOOKUP($C290,'C'!$A$1:$N$1998,7,FALSE)=0,VLOOKUP($C290,'C'!$A$1:$N$1998,10,FALSE),VLOOKUP($C290,'C'!$A$1:$N$1998,7,FALSE)),VLOOKUP($C290,'C'!$A$1:$N$1998,4,FALSE)),"")</f>
        <v/>
      </c>
      <c r="E290" s="4" t="str">
        <f>IFERROR(VLOOKUP($C290,'C'!$A$1:$N$1998,2,FALSE),"")</f>
        <v/>
      </c>
      <c r="F290" s="4" t="str">
        <f>IFERROR(IF(VLOOKUP($C290,'C'!$A$1:$N$1998,3,FALSE)=1,"&lt;",""),"")</f>
        <v/>
      </c>
      <c r="G290" s="4" t="str">
        <f>IFERROR(VLOOKUP($C290,'C'!$A$1:$N$1998,5,FALSE),"")</f>
        <v/>
      </c>
      <c r="H290" s="4" t="str">
        <f>IFERROR(IF(VLOOKUP($C290,'C'!$A$1:$N$1998,6,FALSE)=1,"&lt;",""),"")</f>
        <v/>
      </c>
      <c r="I290" s="4" t="str">
        <f>IFERROR(VLOOKUP($C290,'C'!$A$1:$N$1998,8,FALSE),"")</f>
        <v/>
      </c>
      <c r="J290" s="4" t="str">
        <f>IFERROR(IF(VLOOKUP($C290,'C'!$A$1:$N$1998,9,FALSE)=1,"&lt;",""),"")</f>
        <v/>
      </c>
      <c r="M290" s="4" t="str">
        <f t="shared" si="168"/>
        <v/>
      </c>
      <c r="N290" s="4" t="str">
        <f t="shared" si="169"/>
        <v/>
      </c>
      <c r="O290" s="4" t="str">
        <f t="shared" si="157"/>
        <v/>
      </c>
      <c r="P290" s="4" t="str">
        <f t="shared" si="170"/>
        <v/>
      </c>
      <c r="Q290" s="4" t="str">
        <f t="shared" si="158"/>
        <v/>
      </c>
      <c r="R290" s="4" t="str">
        <f t="shared" si="171"/>
        <v/>
      </c>
      <c r="V290" s="4">
        <f>IFERROR(IF(VLOOKUP(B290,E!$B$1:$AK$300,4,FALSE)=0,1000000,VLOOKUP(B290,E!$B$1:$AK$300,4,FALSE)),1000000)</f>
        <v>1000000</v>
      </c>
      <c r="Z290" s="4" t="str">
        <f t="shared" si="160"/>
        <v/>
      </c>
      <c r="AC290" s="4" t="str">
        <f t="shared" si="161"/>
        <v/>
      </c>
      <c r="AF290" s="4" t="str">
        <f t="shared" si="162"/>
        <v/>
      </c>
      <c r="AI290" s="68">
        <v>0</v>
      </c>
      <c r="AJ290" s="68">
        <v>0</v>
      </c>
      <c r="AK290" s="68">
        <v>1</v>
      </c>
      <c r="AO290" s="4">
        <f t="shared" si="172"/>
        <v>3.3333333333333335</v>
      </c>
      <c r="AQ290" s="4">
        <f t="shared" si="173"/>
        <v>3.8461538461538458</v>
      </c>
      <c r="AS290" s="4">
        <f t="shared" si="174"/>
        <v>5</v>
      </c>
      <c r="AV290" s="4" t="str">
        <f t="shared" si="165"/>
        <v/>
      </c>
      <c r="AX290" s="4" t="str">
        <f t="shared" si="166"/>
        <v/>
      </c>
      <c r="AZ290" s="4" t="str">
        <f t="shared" si="167"/>
        <v/>
      </c>
    </row>
    <row r="291" spans="1:52" x14ac:dyDescent="0.2">
      <c r="A291" s="4" t="s">
        <v>707</v>
      </c>
      <c r="B291" s="4">
        <v>909</v>
      </c>
      <c r="C291" s="4" t="str">
        <f t="shared" si="140"/>
        <v>urn:immetingen:parameter:id:909</v>
      </c>
      <c r="D291" s="4" t="str">
        <f>IFERROR(IF(VLOOKUP($C291,'C'!$A$1:$N$1998,4,FALSE)=0,IF(VLOOKUP($C291,'C'!$A$1:$N$1998,7,FALSE)=0,VLOOKUP($C291,'C'!$A$1:$N$1998,10,FALSE),VLOOKUP($C291,'C'!$A$1:$N$1998,7,FALSE)),VLOOKUP($C291,'C'!$A$1:$N$1998,4,FALSE)),"")</f>
        <v/>
      </c>
      <c r="E291" s="4" t="str">
        <f>IFERROR(VLOOKUP($C291,'C'!$A$1:$N$1998,2,FALSE),"")</f>
        <v/>
      </c>
      <c r="F291" s="4" t="str">
        <f>IFERROR(IF(VLOOKUP($C291,'C'!$A$1:$N$1998,3,FALSE)=1,"&lt;",""),"")</f>
        <v/>
      </c>
      <c r="G291" s="4" t="str">
        <f>IFERROR(VLOOKUP($C291,'C'!$A$1:$N$1998,5,FALSE),"")</f>
        <v/>
      </c>
      <c r="H291" s="4" t="str">
        <f>IFERROR(IF(VLOOKUP($C291,'C'!$A$1:$N$1998,6,FALSE)=1,"&lt;",""),"")</f>
        <v/>
      </c>
      <c r="I291" s="4" t="str">
        <f>IFERROR(VLOOKUP($C291,'C'!$A$1:$N$1998,8,FALSE),"")</f>
        <v/>
      </c>
      <c r="J291" s="4" t="str">
        <f>IFERROR(IF(VLOOKUP($C291,'C'!$A$1:$N$1998,9,FALSE)=1,"&lt;",""),"")</f>
        <v/>
      </c>
      <c r="M291" s="4" t="str">
        <f t="shared" si="168"/>
        <v/>
      </c>
      <c r="N291" s="4" t="str">
        <f t="shared" si="169"/>
        <v/>
      </c>
      <c r="O291" s="4" t="str">
        <f t="shared" ref="O291:O354" si="175">IF(G291="","",IF($D291=131,G291/1000,G291))</f>
        <v/>
      </c>
      <c r="P291" s="4" t="str">
        <f t="shared" si="170"/>
        <v/>
      </c>
      <c r="Q291" s="4" t="str">
        <f t="shared" ref="Q291:Q354" si="176">IF(I291="","",IF($D291=131,I291/1000,I291))</f>
        <v/>
      </c>
      <c r="R291" s="4" t="str">
        <f t="shared" si="171"/>
        <v/>
      </c>
      <c r="V291" s="4">
        <f>IFERROR(IF(VLOOKUP(B291,E!$B$1:$AK$300,4,FALSE)=0,1000000,VLOOKUP(B291,E!$B$1:$AK$300,4,FALSE)),1000000)</f>
        <v>1000000</v>
      </c>
      <c r="Z291" s="4" t="str">
        <f t="shared" si="160"/>
        <v/>
      </c>
      <c r="AC291" s="4" t="str">
        <f t="shared" si="161"/>
        <v/>
      </c>
      <c r="AF291" s="4" t="str">
        <f t="shared" si="162"/>
        <v/>
      </c>
      <c r="AI291" s="68">
        <v>0</v>
      </c>
      <c r="AJ291" s="68">
        <v>0</v>
      </c>
      <c r="AK291" s="68">
        <v>1</v>
      </c>
      <c r="AO291" s="4">
        <f t="shared" si="172"/>
        <v>3.3333333333333335</v>
      </c>
      <c r="AQ291" s="4">
        <f t="shared" si="173"/>
        <v>3.8461538461538458</v>
      </c>
      <c r="AS291" s="4">
        <f t="shared" si="174"/>
        <v>5</v>
      </c>
      <c r="AV291" s="4" t="str">
        <f t="shared" si="165"/>
        <v/>
      </c>
      <c r="AX291" s="4" t="str">
        <f t="shared" si="166"/>
        <v/>
      </c>
      <c r="AZ291" s="4" t="str">
        <f t="shared" si="167"/>
        <v/>
      </c>
    </row>
    <row r="292" spans="1:52" x14ac:dyDescent="0.2">
      <c r="A292" s="4" t="s">
        <v>708</v>
      </c>
      <c r="B292" s="4">
        <v>1275</v>
      </c>
      <c r="C292" s="4" t="str">
        <f t="shared" si="140"/>
        <v>urn:immetingen:parameter:id:1275</v>
      </c>
      <c r="D292" s="4" t="str">
        <f>IFERROR(IF(VLOOKUP($C292,'C'!$A$1:$N$1998,4,FALSE)=0,IF(VLOOKUP($C292,'C'!$A$1:$N$1998,7,FALSE)=0,VLOOKUP($C292,'C'!$A$1:$N$1998,10,FALSE),VLOOKUP($C292,'C'!$A$1:$N$1998,7,FALSE)),VLOOKUP($C292,'C'!$A$1:$N$1998,4,FALSE)),"")</f>
        <v/>
      </c>
      <c r="E292" s="4" t="str">
        <f>IFERROR(VLOOKUP($C292,'C'!$A$1:$N$1998,2,FALSE),"")</f>
        <v/>
      </c>
      <c r="F292" s="4" t="str">
        <f>IFERROR(IF(VLOOKUP($C292,'C'!$A$1:$N$1998,3,FALSE)=1,"&lt;",""),"")</f>
        <v/>
      </c>
      <c r="G292" s="4" t="str">
        <f>IFERROR(VLOOKUP($C292,'C'!$A$1:$N$1998,5,FALSE),"")</f>
        <v/>
      </c>
      <c r="H292" s="4" t="str">
        <f>IFERROR(IF(VLOOKUP($C292,'C'!$A$1:$N$1998,6,FALSE)=1,"&lt;",""),"")</f>
        <v/>
      </c>
      <c r="I292" s="4" t="str">
        <f>IFERROR(VLOOKUP($C292,'C'!$A$1:$N$1998,8,FALSE),"")</f>
        <v/>
      </c>
      <c r="J292" s="4" t="str">
        <f>IFERROR(IF(VLOOKUP($C292,'C'!$A$1:$N$1998,9,FALSE)=1,"&lt;",""),"")</f>
        <v/>
      </c>
      <c r="M292" s="4" t="str">
        <f t="shared" si="168"/>
        <v/>
      </c>
      <c r="N292" s="4" t="str">
        <f t="shared" si="169"/>
        <v/>
      </c>
      <c r="O292" s="4" t="str">
        <f t="shared" si="175"/>
        <v/>
      </c>
      <c r="P292" s="4" t="str">
        <f t="shared" si="170"/>
        <v/>
      </c>
      <c r="Q292" s="4" t="str">
        <f t="shared" si="176"/>
        <v/>
      </c>
      <c r="R292" s="4" t="str">
        <f t="shared" si="171"/>
        <v/>
      </c>
      <c r="V292" s="4">
        <f>IFERROR(IF(VLOOKUP(B292,E!$B$1:$AK$300,4,FALSE)=0,1000000,VLOOKUP(B292,E!$B$1:$AK$300,4,FALSE)),1000000)</f>
        <v>1000000</v>
      </c>
      <c r="Z292" s="4" t="str">
        <f t="shared" si="160"/>
        <v/>
      </c>
      <c r="AC292" s="4" t="str">
        <f t="shared" si="161"/>
        <v/>
      </c>
      <c r="AF292" s="4" t="str">
        <f t="shared" si="162"/>
        <v/>
      </c>
      <c r="AI292" s="68">
        <v>0</v>
      </c>
      <c r="AJ292" s="68">
        <v>0</v>
      </c>
      <c r="AK292" s="68">
        <v>1</v>
      </c>
      <c r="AO292" s="4">
        <f t="shared" si="172"/>
        <v>3.3333333333333335</v>
      </c>
      <c r="AQ292" s="4">
        <f t="shared" si="173"/>
        <v>3.8461538461538458</v>
      </c>
      <c r="AS292" s="4">
        <f t="shared" si="174"/>
        <v>5</v>
      </c>
      <c r="AV292" s="4" t="str">
        <f t="shared" si="165"/>
        <v/>
      </c>
      <c r="AX292" s="4" t="str">
        <f t="shared" si="166"/>
        <v/>
      </c>
      <c r="AZ292" s="4" t="str">
        <f t="shared" si="167"/>
        <v/>
      </c>
    </row>
    <row r="293" spans="1:52" x14ac:dyDescent="0.2">
      <c r="A293" s="72" t="s">
        <v>845</v>
      </c>
      <c r="B293" s="4">
        <v>2159</v>
      </c>
      <c r="C293" s="4" t="str">
        <f t="shared" si="140"/>
        <v>urn:immetingen:parameter:id:2159</v>
      </c>
      <c r="D293" s="4" t="str">
        <f>IFERROR(IF(VLOOKUP($C293,'C'!$A$1:$N$1998,4,FALSE)=0,IF(VLOOKUP($C293,'C'!$A$1:$N$1998,7,FALSE)=0,VLOOKUP($C293,'C'!$A$1:$N$1998,10,FALSE),VLOOKUP($C293,'C'!$A$1:$N$1998,7,FALSE)),VLOOKUP($C293,'C'!$A$1:$N$1998,4,FALSE)),"")</f>
        <v/>
      </c>
      <c r="E293" s="4" t="str">
        <f>IFERROR(VLOOKUP($C293,'C'!$A$1:$N$1998,2,FALSE),"")</f>
        <v/>
      </c>
      <c r="F293" s="4" t="str">
        <f>IFERROR(IF(VLOOKUP($C293,'C'!$A$1:$N$1998,3,FALSE)=1,"&lt;",""),"")</f>
        <v/>
      </c>
      <c r="M293" s="4" t="str">
        <f t="shared" si="168"/>
        <v/>
      </c>
      <c r="N293" s="4" t="str">
        <f t="shared" si="169"/>
        <v/>
      </c>
      <c r="O293" s="4" t="str">
        <f t="shared" si="175"/>
        <v/>
      </c>
      <c r="P293" s="4" t="str">
        <f t="shared" si="170"/>
        <v/>
      </c>
      <c r="Q293" s="4" t="str">
        <f t="shared" si="176"/>
        <v/>
      </c>
      <c r="R293" s="4" t="str">
        <f t="shared" si="171"/>
        <v/>
      </c>
      <c r="V293" s="4">
        <f>IFERROR(IF(VLOOKUP(B293,E!$B$1:$AK$300,4,FALSE)=0,1000000,VLOOKUP(B293,E!$B$1:$AK$300,4,FALSE)),1000000)</f>
        <v>1000000000</v>
      </c>
      <c r="Z293" s="4" t="str">
        <f t="shared" si="160"/>
        <v/>
      </c>
      <c r="AC293" s="4" t="str">
        <f t="shared" si="161"/>
        <v/>
      </c>
      <c r="AF293" s="4" t="str">
        <f t="shared" si="162"/>
        <v/>
      </c>
      <c r="AI293" s="68">
        <v>0</v>
      </c>
      <c r="AJ293" s="68">
        <v>0</v>
      </c>
      <c r="AK293" s="68">
        <v>1</v>
      </c>
      <c r="AO293" s="4">
        <f t="shared" si="172"/>
        <v>3.3333333333333335</v>
      </c>
      <c r="AQ293" s="4">
        <f t="shared" si="173"/>
        <v>3.8461538461538458</v>
      </c>
      <c r="AS293" s="4">
        <f t="shared" si="174"/>
        <v>5</v>
      </c>
      <c r="AV293" s="4" t="str">
        <f t="shared" si="165"/>
        <v/>
      </c>
      <c r="AX293" s="4" t="str">
        <f t="shared" si="166"/>
        <v/>
      </c>
      <c r="AZ293" s="4" t="str">
        <f t="shared" si="167"/>
        <v/>
      </c>
    </row>
    <row r="294" spans="1:52" x14ac:dyDescent="0.2">
      <c r="A294" s="72" t="s">
        <v>846</v>
      </c>
      <c r="B294" s="4">
        <v>2719</v>
      </c>
      <c r="C294" s="4" t="str">
        <f t="shared" si="140"/>
        <v>urn:immetingen:parameter:id:2719</v>
      </c>
      <c r="D294" s="4" t="str">
        <f>IFERROR(IF(VLOOKUP($C294,'C'!$A$1:$N$1998,4,FALSE)=0,IF(VLOOKUP($C294,'C'!$A$1:$N$1998,7,FALSE)=0,VLOOKUP($C294,'C'!$A$1:$N$1998,10,FALSE),VLOOKUP($C294,'C'!$A$1:$N$1998,7,FALSE)),VLOOKUP($C294,'C'!$A$1:$N$1998,4,FALSE)),"")</f>
        <v/>
      </c>
      <c r="E294" s="4" t="str">
        <f>IFERROR(VLOOKUP($C294,'C'!$A$1:$N$1998,2,FALSE),"")</f>
        <v/>
      </c>
      <c r="F294" s="4" t="str">
        <f>IFERROR(IF(VLOOKUP($C294,'C'!$A$1:$N$1998,3,FALSE)=1,"&lt;",""),"")</f>
        <v/>
      </c>
      <c r="M294" s="4" t="str">
        <f t="shared" si="168"/>
        <v/>
      </c>
      <c r="N294" s="4" t="str">
        <f t="shared" si="169"/>
        <v/>
      </c>
      <c r="O294" s="4" t="str">
        <f t="shared" si="175"/>
        <v/>
      </c>
      <c r="P294" s="4" t="str">
        <f t="shared" si="170"/>
        <v/>
      </c>
      <c r="Q294" s="4" t="str">
        <f t="shared" si="176"/>
        <v/>
      </c>
      <c r="R294" s="4" t="str">
        <f t="shared" si="171"/>
        <v/>
      </c>
      <c r="V294" s="4">
        <f>IFERROR(IF(VLOOKUP(B294,E!$B$1:$AK$300,4,FALSE)=0,1000000,VLOOKUP(B294,E!$B$1:$AK$300,4,FALSE)),1000000)</f>
        <v>1000000000</v>
      </c>
      <c r="Z294" s="4" t="str">
        <f t="shared" si="160"/>
        <v/>
      </c>
      <c r="AC294" s="4" t="str">
        <f t="shared" si="161"/>
        <v/>
      </c>
      <c r="AF294" s="4" t="str">
        <f t="shared" si="162"/>
        <v/>
      </c>
      <c r="AI294" s="68">
        <v>0</v>
      </c>
      <c r="AJ294" s="68">
        <v>0</v>
      </c>
      <c r="AK294" s="68">
        <v>1</v>
      </c>
      <c r="AO294" s="4">
        <f t="shared" si="172"/>
        <v>3.3333333333333335</v>
      </c>
      <c r="AQ294" s="4">
        <f t="shared" si="173"/>
        <v>3.8461538461538458</v>
      </c>
      <c r="AS294" s="4">
        <f t="shared" si="174"/>
        <v>5</v>
      </c>
      <c r="AV294" s="4" t="str">
        <f t="shared" si="165"/>
        <v/>
      </c>
      <c r="AX294" s="4" t="str">
        <f t="shared" si="166"/>
        <v/>
      </c>
      <c r="AZ294" s="4" t="str">
        <f t="shared" si="167"/>
        <v/>
      </c>
    </row>
    <row r="295" spans="1:52" x14ac:dyDescent="0.2">
      <c r="A295" s="72" t="s">
        <v>847</v>
      </c>
      <c r="B295" s="4">
        <v>491</v>
      </c>
      <c r="C295" s="4" t="str">
        <f t="shared" si="140"/>
        <v>urn:immetingen:parameter:id:491</v>
      </c>
      <c r="D295" s="4" t="str">
        <f>IFERROR(IF(VLOOKUP($C295,'C'!$A$1:$N$1998,4,FALSE)=0,IF(VLOOKUP($C295,'C'!$A$1:$N$1998,7,FALSE)=0,VLOOKUP($C295,'C'!$A$1:$N$1998,10,FALSE),VLOOKUP($C295,'C'!$A$1:$N$1998,7,FALSE)),VLOOKUP($C295,'C'!$A$1:$N$1998,4,FALSE)),"")</f>
        <v/>
      </c>
      <c r="E295" s="4" t="str">
        <f>IFERROR(VLOOKUP($C295,'C'!$A$1:$N$1998,2,FALSE),"")</f>
        <v/>
      </c>
      <c r="F295" s="4" t="str">
        <f>IFERROR(IF(VLOOKUP($C295,'C'!$A$1:$N$1998,3,FALSE)=1,"&lt;",""),"")</f>
        <v/>
      </c>
      <c r="M295" s="4" t="str">
        <f t="shared" si="168"/>
        <v/>
      </c>
      <c r="N295" s="4" t="str">
        <f t="shared" si="169"/>
        <v/>
      </c>
      <c r="O295" s="4" t="str">
        <f t="shared" si="175"/>
        <v/>
      </c>
      <c r="P295" s="4" t="str">
        <f t="shared" si="170"/>
        <v/>
      </c>
      <c r="Q295" s="4" t="str">
        <f t="shared" si="176"/>
        <v/>
      </c>
      <c r="R295" s="4" t="str">
        <f t="shared" si="171"/>
        <v/>
      </c>
      <c r="V295" s="4">
        <f>IFERROR(IF(VLOOKUP(B295,E!$B$1:$AK$300,4,FALSE)=0,1000000,VLOOKUP(B295,E!$B$1:$AK$300,4,FALSE)),1000000)</f>
        <v>1000000000</v>
      </c>
      <c r="Z295" s="4" t="str">
        <f t="shared" si="160"/>
        <v/>
      </c>
      <c r="AC295" s="4" t="str">
        <f t="shared" si="161"/>
        <v/>
      </c>
      <c r="AF295" s="4" t="str">
        <f t="shared" si="162"/>
        <v/>
      </c>
      <c r="AI295" s="68">
        <v>0</v>
      </c>
      <c r="AJ295" s="68">
        <v>0</v>
      </c>
      <c r="AK295" s="68">
        <v>1</v>
      </c>
      <c r="AO295" s="4">
        <f t="shared" si="172"/>
        <v>3.3333333333333335</v>
      </c>
      <c r="AQ295" s="4">
        <f t="shared" si="173"/>
        <v>3.8461538461538458</v>
      </c>
      <c r="AS295" s="4">
        <f t="shared" si="174"/>
        <v>5</v>
      </c>
      <c r="AV295" s="4" t="str">
        <f t="shared" si="165"/>
        <v/>
      </c>
      <c r="AX295" s="4" t="str">
        <f t="shared" si="166"/>
        <v/>
      </c>
      <c r="AZ295" s="4" t="str">
        <f t="shared" si="167"/>
        <v/>
      </c>
    </row>
    <row r="296" spans="1:52" x14ac:dyDescent="0.2">
      <c r="A296" s="4" t="s">
        <v>523</v>
      </c>
      <c r="B296" s="4">
        <v>1852</v>
      </c>
      <c r="C296" s="4" t="str">
        <f t="shared" si="140"/>
        <v>urn:immetingen:parameter:id:1852</v>
      </c>
      <c r="D296" s="4" t="str">
        <f>IFERROR(IF(VLOOKUP($C296,'C'!$A$1:$N$1998,4,FALSE)=0,IF(VLOOKUP($C296,'C'!$A$1:$N$1998,7,FALSE)=0,VLOOKUP($C296,'C'!$A$1:$N$1998,10,FALSE),VLOOKUP($C296,'C'!$A$1:$N$1998,7,FALSE)),VLOOKUP($C296,'C'!$A$1:$N$1998,4,FALSE)),"")</f>
        <v/>
      </c>
      <c r="E296" s="4" t="str">
        <f>IFERROR(VLOOKUP($C296,'C'!$A$1:$N$1998,2,FALSE),"")</f>
        <v/>
      </c>
      <c r="F296" s="4" t="str">
        <f>IFERROR(IF(VLOOKUP($C296,'C'!$A$1:$N$1998,3,FALSE)=1,"&lt;",""),"")</f>
        <v/>
      </c>
      <c r="G296" s="4" t="str">
        <f>IFERROR(VLOOKUP($C296,'C'!$A$1:$N$1998,5,FALSE),"")</f>
        <v/>
      </c>
      <c r="H296" s="4" t="str">
        <f>IFERROR(IF(VLOOKUP($C296,'C'!$A$1:$N$1998,6,FALSE)=1,"&lt;",""),"")</f>
        <v/>
      </c>
      <c r="I296" s="4" t="str">
        <f>IFERROR(VLOOKUP($C296,'C'!$A$1:$N$1998,8,FALSE),"")</f>
        <v/>
      </c>
      <c r="J296" s="4" t="str">
        <f>IFERROR(IF(VLOOKUP($C296,'C'!$A$1:$N$1998,9,FALSE)=1,"&lt;",""),"")</f>
        <v/>
      </c>
      <c r="M296" s="4" t="str">
        <f t="shared" si="168"/>
        <v/>
      </c>
      <c r="N296" s="4" t="str">
        <f t="shared" si="169"/>
        <v/>
      </c>
      <c r="O296" s="4" t="str">
        <f t="shared" si="175"/>
        <v/>
      </c>
      <c r="P296" s="4" t="str">
        <f t="shared" si="170"/>
        <v/>
      </c>
      <c r="Q296" s="4" t="str">
        <f t="shared" si="176"/>
        <v/>
      </c>
      <c r="R296" s="4" t="str">
        <f t="shared" si="171"/>
        <v/>
      </c>
      <c r="V296" s="4">
        <f>IFERROR(IF(VLOOKUP(B296,E!$B$1:$AK$300,4,FALSE)=0,1000000,VLOOKUP(B296,E!$B$1:$AK$300,4,FALSE)),1000000)</f>
        <v>1000000</v>
      </c>
      <c r="Z296" s="4" t="str">
        <f t="shared" si="160"/>
        <v/>
      </c>
      <c r="AC296" s="4" t="str">
        <f t="shared" si="161"/>
        <v/>
      </c>
      <c r="AF296" s="4" t="str">
        <f t="shared" si="162"/>
        <v/>
      </c>
      <c r="AI296" s="68">
        <v>0</v>
      </c>
      <c r="AJ296" s="68">
        <v>0</v>
      </c>
      <c r="AK296" s="68">
        <v>1</v>
      </c>
      <c r="AO296" s="4">
        <f t="shared" si="172"/>
        <v>3.3333333333333335</v>
      </c>
      <c r="AQ296" s="4">
        <f t="shared" si="173"/>
        <v>3.8461538461538458</v>
      </c>
      <c r="AS296" s="4">
        <f t="shared" si="174"/>
        <v>5</v>
      </c>
      <c r="AV296" s="4" t="str">
        <f t="shared" si="165"/>
        <v/>
      </c>
      <c r="AX296" s="4" t="str">
        <f t="shared" si="166"/>
        <v/>
      </c>
      <c r="AZ296" s="4" t="str">
        <f t="shared" si="167"/>
        <v/>
      </c>
    </row>
    <row r="297" spans="1:52" x14ac:dyDescent="0.2">
      <c r="A297" s="4" t="s">
        <v>522</v>
      </c>
      <c r="B297" s="4">
        <v>1163</v>
      </c>
      <c r="C297" s="4" t="str">
        <f t="shared" si="140"/>
        <v>urn:immetingen:parameter:id:1163</v>
      </c>
      <c r="D297" s="4" t="str">
        <f>IFERROR(IF(VLOOKUP($C297,'C'!$A$1:$N$1998,4,FALSE)=0,IF(VLOOKUP($C297,'C'!$A$1:$N$1998,7,FALSE)=0,VLOOKUP($C297,'C'!$A$1:$N$1998,10,FALSE),VLOOKUP($C297,'C'!$A$1:$N$1998,7,FALSE)),VLOOKUP($C297,'C'!$A$1:$N$1998,4,FALSE)),"")</f>
        <v/>
      </c>
      <c r="E297" s="4" t="str">
        <f>IFERROR(VLOOKUP($C297,'C'!$A$1:$N$1998,2,FALSE),"")</f>
        <v/>
      </c>
      <c r="F297" s="4" t="str">
        <f>IFERROR(IF(VLOOKUP($C297,'C'!$A$1:$N$1998,3,FALSE)=1,"&lt;",""),"")</f>
        <v/>
      </c>
      <c r="G297" s="4" t="str">
        <f>IFERROR(VLOOKUP($C297,'C'!$A$1:$N$1998,5,FALSE),"")</f>
        <v/>
      </c>
      <c r="H297" s="4" t="str">
        <f>IFERROR(IF(VLOOKUP($C297,'C'!$A$1:$N$1998,6,FALSE)=1,"&lt;",""),"")</f>
        <v/>
      </c>
      <c r="I297" s="4" t="str">
        <f>IFERROR(VLOOKUP($C297,'C'!$A$1:$N$1998,8,FALSE),"")</f>
        <v/>
      </c>
      <c r="J297" s="4" t="str">
        <f>IFERROR(IF(VLOOKUP($C297,'C'!$A$1:$N$1998,9,FALSE)=1,"&lt;",""),"")</f>
        <v/>
      </c>
      <c r="M297" s="4" t="str">
        <f t="shared" si="168"/>
        <v/>
      </c>
      <c r="N297" s="4" t="str">
        <f t="shared" si="169"/>
        <v/>
      </c>
      <c r="O297" s="4" t="str">
        <f t="shared" si="175"/>
        <v/>
      </c>
      <c r="P297" s="4" t="str">
        <f t="shared" si="170"/>
        <v/>
      </c>
      <c r="Q297" s="4" t="str">
        <f t="shared" si="176"/>
        <v/>
      </c>
      <c r="R297" s="4" t="str">
        <f t="shared" si="171"/>
        <v/>
      </c>
      <c r="V297" s="4">
        <f>IFERROR(IF(VLOOKUP(B297,E!$B$1:$AK$300,4,FALSE)=0,1000000,VLOOKUP(B297,E!$B$1:$AK$300,4,FALSE)),1000000)</f>
        <v>0.1</v>
      </c>
      <c r="Z297" s="4" t="str">
        <f t="shared" si="160"/>
        <v/>
      </c>
      <c r="AC297" s="4" t="str">
        <f t="shared" si="161"/>
        <v/>
      </c>
      <c r="AF297" s="4" t="str">
        <f t="shared" si="162"/>
        <v/>
      </c>
      <c r="AI297" s="68">
        <v>0</v>
      </c>
      <c r="AJ297" s="68">
        <v>0</v>
      </c>
      <c r="AK297" s="68">
        <v>1</v>
      </c>
      <c r="AO297" s="4">
        <f t="shared" si="172"/>
        <v>3.3333333333333335</v>
      </c>
      <c r="AQ297" s="4">
        <f t="shared" si="173"/>
        <v>3.8461538461538458</v>
      </c>
      <c r="AS297" s="4">
        <f t="shared" si="174"/>
        <v>5</v>
      </c>
      <c r="AV297" s="4" t="str">
        <f t="shared" si="165"/>
        <v/>
      </c>
      <c r="AX297" s="4" t="str">
        <f t="shared" si="166"/>
        <v/>
      </c>
      <c r="AZ297" s="4" t="str">
        <f t="shared" si="167"/>
        <v/>
      </c>
    </row>
    <row r="298" spans="1:52" x14ac:dyDescent="0.2">
      <c r="A298" s="72" t="s">
        <v>848</v>
      </c>
      <c r="B298" s="4">
        <v>2561</v>
      </c>
      <c r="C298" s="4" t="str">
        <f t="shared" si="140"/>
        <v>urn:immetingen:parameter:id:2561</v>
      </c>
      <c r="D298" s="4" t="str">
        <f>IFERROR(IF(VLOOKUP($C298,'C'!$A$1:$N$1998,4,FALSE)=0,IF(VLOOKUP($C298,'C'!$A$1:$N$1998,7,FALSE)=0,VLOOKUP($C298,'C'!$A$1:$N$1998,10,FALSE),VLOOKUP($C298,'C'!$A$1:$N$1998,7,FALSE)),VLOOKUP($C298,'C'!$A$1:$N$1998,4,FALSE)),"")</f>
        <v/>
      </c>
      <c r="E298" s="4" t="str">
        <f>IFERROR(VLOOKUP($C298,'C'!$A$1:$N$1998,2,FALSE),"")</f>
        <v/>
      </c>
      <c r="F298" s="4" t="str">
        <f>IFERROR(IF(VLOOKUP($C298,'C'!$A$1:$N$1998,3,FALSE)=1,"&lt;",""),"")</f>
        <v/>
      </c>
      <c r="M298" s="4" t="str">
        <f t="shared" si="168"/>
        <v/>
      </c>
      <c r="N298" s="4" t="str">
        <f t="shared" si="169"/>
        <v/>
      </c>
      <c r="O298" s="4" t="str">
        <f t="shared" si="175"/>
        <v/>
      </c>
      <c r="P298" s="4" t="str">
        <f t="shared" si="170"/>
        <v/>
      </c>
      <c r="Q298" s="4" t="str">
        <f t="shared" si="176"/>
        <v/>
      </c>
      <c r="R298" s="4" t="str">
        <f t="shared" si="171"/>
        <v/>
      </c>
      <c r="V298" s="4">
        <f>IFERROR(IF(VLOOKUP(B298,E!$B$1:$AK$300,4,FALSE)=0,1000000,VLOOKUP(B298,E!$B$1:$AK$300,4,FALSE)),1000000)</f>
        <v>1000000000</v>
      </c>
      <c r="Z298" s="4" t="str">
        <f t="shared" si="160"/>
        <v/>
      </c>
      <c r="AC298" s="4" t="str">
        <f t="shared" si="161"/>
        <v/>
      </c>
      <c r="AF298" s="4" t="str">
        <f t="shared" si="162"/>
        <v/>
      </c>
      <c r="AI298" s="68">
        <v>0</v>
      </c>
      <c r="AJ298" s="68">
        <v>0</v>
      </c>
      <c r="AK298" s="68">
        <v>1</v>
      </c>
      <c r="AO298" s="4">
        <f t="shared" si="172"/>
        <v>3.3333333333333335</v>
      </c>
      <c r="AQ298" s="4">
        <f t="shared" si="173"/>
        <v>3.8461538461538458</v>
      </c>
      <c r="AS298" s="4">
        <f t="shared" si="174"/>
        <v>5</v>
      </c>
      <c r="AV298" s="4" t="str">
        <f t="shared" si="165"/>
        <v/>
      </c>
      <c r="AX298" s="4" t="str">
        <f t="shared" si="166"/>
        <v/>
      </c>
      <c r="AZ298" s="4" t="str">
        <f t="shared" si="167"/>
        <v/>
      </c>
    </row>
    <row r="299" spans="1:52" x14ac:dyDescent="0.2">
      <c r="A299" s="72" t="s">
        <v>849</v>
      </c>
      <c r="B299" s="4">
        <v>1385</v>
      </c>
      <c r="C299" s="4" t="str">
        <f t="shared" si="140"/>
        <v>urn:immetingen:parameter:id:1385</v>
      </c>
      <c r="D299" s="4" t="str">
        <f>IFERROR(IF(VLOOKUP($C299,'C'!$A$1:$N$1998,4,FALSE)=0,IF(VLOOKUP($C299,'C'!$A$1:$N$1998,7,FALSE)=0,VLOOKUP($C299,'C'!$A$1:$N$1998,10,FALSE),VLOOKUP($C299,'C'!$A$1:$N$1998,7,FALSE)),VLOOKUP($C299,'C'!$A$1:$N$1998,4,FALSE)),"")</f>
        <v/>
      </c>
      <c r="E299" s="4" t="str">
        <f>IFERROR(VLOOKUP($C299,'C'!$A$1:$N$1998,2,FALSE),"")</f>
        <v/>
      </c>
      <c r="F299" s="4" t="str">
        <f>IFERROR(IF(VLOOKUP($C299,'C'!$A$1:$N$1998,3,FALSE)=1,"&lt;",""),"")</f>
        <v/>
      </c>
      <c r="M299" s="4" t="str">
        <f t="shared" si="168"/>
        <v/>
      </c>
      <c r="N299" s="4" t="str">
        <f t="shared" si="169"/>
        <v/>
      </c>
      <c r="O299" s="4" t="str">
        <f t="shared" si="175"/>
        <v/>
      </c>
      <c r="P299" s="4" t="str">
        <f t="shared" si="170"/>
        <v/>
      </c>
      <c r="Q299" s="4" t="str">
        <f t="shared" si="176"/>
        <v/>
      </c>
      <c r="R299" s="4" t="str">
        <f t="shared" si="171"/>
        <v/>
      </c>
      <c r="V299" s="4">
        <f>IFERROR(IF(VLOOKUP(B299,E!$B$1:$AK$300,4,FALSE)=0,1000000,VLOOKUP(B299,E!$B$1:$AK$300,4,FALSE)),1000000)</f>
        <v>1000000000</v>
      </c>
      <c r="Z299" s="4" t="str">
        <f t="shared" si="160"/>
        <v/>
      </c>
      <c r="AC299" s="4" t="str">
        <f t="shared" si="161"/>
        <v/>
      </c>
      <c r="AF299" s="4" t="str">
        <f t="shared" si="162"/>
        <v/>
      </c>
      <c r="AI299" s="68">
        <v>0</v>
      </c>
      <c r="AJ299" s="68">
        <v>0</v>
      </c>
      <c r="AK299" s="68">
        <v>1</v>
      </c>
      <c r="AO299" s="4">
        <f t="shared" si="172"/>
        <v>3.3333333333333335</v>
      </c>
      <c r="AQ299" s="4">
        <f t="shared" si="173"/>
        <v>3.8461538461538458</v>
      </c>
      <c r="AS299" s="4">
        <f t="shared" si="174"/>
        <v>5</v>
      </c>
      <c r="AV299" s="4" t="str">
        <f t="shared" si="165"/>
        <v/>
      </c>
      <c r="AX299" s="4" t="str">
        <f t="shared" si="166"/>
        <v/>
      </c>
      <c r="AZ299" s="4" t="str">
        <f t="shared" si="167"/>
        <v/>
      </c>
    </row>
    <row r="300" spans="1:52" x14ac:dyDescent="0.2">
      <c r="A300" s="72" t="s">
        <v>850</v>
      </c>
      <c r="B300" s="4">
        <v>4417</v>
      </c>
      <c r="C300" s="4" t="str">
        <f t="shared" si="140"/>
        <v>urn:immetingen:parameter:id:4417</v>
      </c>
      <c r="D300" s="4" t="str">
        <f>IFERROR(IF(VLOOKUP($C300,'C'!$A$1:$N$1998,4,FALSE)=0,IF(VLOOKUP($C300,'C'!$A$1:$N$1998,7,FALSE)=0,VLOOKUP($C300,'C'!$A$1:$N$1998,10,FALSE),VLOOKUP($C300,'C'!$A$1:$N$1998,7,FALSE)),VLOOKUP($C300,'C'!$A$1:$N$1998,4,FALSE)),"")</f>
        <v/>
      </c>
      <c r="E300" s="4" t="str">
        <f>IFERROR(VLOOKUP($C300,'C'!$A$1:$N$1998,2,FALSE),"")</f>
        <v/>
      </c>
      <c r="F300" s="4" t="str">
        <f>IFERROR(IF(VLOOKUP($C300,'C'!$A$1:$N$1998,3,FALSE)=1,"&lt;",""),"")</f>
        <v/>
      </c>
      <c r="M300" s="4" t="str">
        <f t="shared" si="168"/>
        <v/>
      </c>
      <c r="N300" s="4" t="str">
        <f t="shared" si="169"/>
        <v/>
      </c>
      <c r="O300" s="4" t="str">
        <f t="shared" si="175"/>
        <v/>
      </c>
      <c r="P300" s="4" t="str">
        <f t="shared" si="170"/>
        <v/>
      </c>
      <c r="Q300" s="4" t="str">
        <f t="shared" si="176"/>
        <v/>
      </c>
      <c r="R300" s="4" t="str">
        <f t="shared" si="171"/>
        <v/>
      </c>
      <c r="V300" s="4">
        <f>IFERROR(IF(VLOOKUP(B300,E!$B$1:$AK$300,4,FALSE)=0,1000000,VLOOKUP(B300,E!$B$1:$AK$300,4,FALSE)),1000000)</f>
        <v>1000000000</v>
      </c>
      <c r="Z300" s="4" t="str">
        <f t="shared" si="160"/>
        <v/>
      </c>
      <c r="AC300" s="4" t="str">
        <f t="shared" si="161"/>
        <v/>
      </c>
      <c r="AF300" s="4" t="str">
        <f t="shared" si="162"/>
        <v/>
      </c>
      <c r="AI300" s="68">
        <v>0</v>
      </c>
      <c r="AJ300" s="68">
        <v>0</v>
      </c>
      <c r="AK300" s="68">
        <v>1</v>
      </c>
      <c r="AO300" s="4">
        <f t="shared" si="172"/>
        <v>3.3333333333333335</v>
      </c>
      <c r="AQ300" s="4">
        <f t="shared" si="173"/>
        <v>3.8461538461538458</v>
      </c>
      <c r="AS300" s="4">
        <f t="shared" si="174"/>
        <v>5</v>
      </c>
      <c r="AV300" s="4" t="str">
        <f t="shared" si="165"/>
        <v/>
      </c>
      <c r="AX300" s="4" t="str">
        <f t="shared" si="166"/>
        <v/>
      </c>
      <c r="AZ300" s="4" t="str">
        <f t="shared" si="167"/>
        <v/>
      </c>
    </row>
    <row r="301" spans="1:52" x14ac:dyDescent="0.2">
      <c r="A301" s="4" t="s">
        <v>709</v>
      </c>
      <c r="B301" s="4">
        <v>967</v>
      </c>
      <c r="C301" s="62" t="str">
        <f t="shared" si="140"/>
        <v>urn:immetingen:parameter:id:967</v>
      </c>
      <c r="D301" s="4" t="str">
        <f>IFERROR(IF(VLOOKUP($C301,'C'!$A$1:$N$1998,4,FALSE)=0,IF(VLOOKUP($C301,'C'!$A$1:$N$1998,7,FALSE)=0,VLOOKUP($C301,'C'!$A$1:$N$1998,10,FALSE),VLOOKUP($C301,'C'!$A$1:$N$1998,7,FALSE)),VLOOKUP($C301,'C'!$A$1:$N$1998,4,FALSE)),"")</f>
        <v/>
      </c>
      <c r="E301" s="62">
        <f>Invoer!D58</f>
        <v>0</v>
      </c>
      <c r="F301" s="62" t="str">
        <f>IF(Invoer!C58="&lt;","&lt;","")</f>
        <v/>
      </c>
      <c r="G301" s="62">
        <f>Invoer!F58</f>
        <v>0</v>
      </c>
      <c r="H301" s="62" t="str">
        <f>IF(Invoer!E58="&lt;","&lt;","")</f>
        <v/>
      </c>
      <c r="I301" s="62">
        <f>Invoer!H58</f>
        <v>0</v>
      </c>
      <c r="J301" s="62" t="str">
        <f>IF(Invoer!G58="&lt;","&lt;","")</f>
        <v/>
      </c>
      <c r="K301" s="62"/>
      <c r="L301" s="62"/>
      <c r="M301" s="4">
        <f t="shared" si="168"/>
        <v>0</v>
      </c>
      <c r="N301" s="4" t="str">
        <f t="shared" si="169"/>
        <v/>
      </c>
      <c r="O301" s="4">
        <f t="shared" si="175"/>
        <v>0</v>
      </c>
      <c r="P301" s="4" t="str">
        <f t="shared" si="170"/>
        <v/>
      </c>
      <c r="Q301" s="4">
        <f t="shared" si="176"/>
        <v>0</v>
      </c>
      <c r="R301" s="4" t="str">
        <f t="shared" si="171"/>
        <v/>
      </c>
      <c r="S301" s="62"/>
      <c r="T301" s="62"/>
      <c r="U301" s="62"/>
      <c r="V301" s="4">
        <f>IFERROR(IF(VLOOKUP(B301,E!$B$1:$AK$300,4,FALSE)=0,1000000,VLOOKUP(B301,E!$B$1:$AK$300,4,FALSE)),1000000)</f>
        <v>1000000</v>
      </c>
      <c r="W301" s="62"/>
      <c r="X301" s="62"/>
      <c r="Z301" s="4">
        <f t="shared" si="160"/>
        <v>0</v>
      </c>
      <c r="AC301" s="4">
        <f t="shared" si="161"/>
        <v>0</v>
      </c>
      <c r="AF301" s="4">
        <f t="shared" si="162"/>
        <v>0</v>
      </c>
      <c r="AI301" s="68">
        <v>0</v>
      </c>
      <c r="AJ301" s="68">
        <v>0</v>
      </c>
      <c r="AK301" s="68">
        <v>1</v>
      </c>
      <c r="AO301" s="4">
        <f t="shared" si="172"/>
        <v>3.3333333333333335</v>
      </c>
      <c r="AQ301" s="4">
        <f t="shared" si="173"/>
        <v>3.8461538461538458</v>
      </c>
      <c r="AS301" s="4">
        <f t="shared" si="174"/>
        <v>5</v>
      </c>
      <c r="AV301" s="4">
        <f t="shared" si="165"/>
        <v>0</v>
      </c>
      <c r="AX301" s="4">
        <f t="shared" si="166"/>
        <v>0</v>
      </c>
      <c r="AZ301" s="4">
        <f t="shared" si="167"/>
        <v>0</v>
      </c>
    </row>
    <row r="302" spans="1:52" x14ac:dyDescent="0.2">
      <c r="A302" s="4" t="s">
        <v>778</v>
      </c>
      <c r="B302" s="4">
        <v>250</v>
      </c>
      <c r="C302" s="4" t="str">
        <f t="shared" si="140"/>
        <v>urn:immetingen:parameter:id:250</v>
      </c>
      <c r="D302" s="4" t="str">
        <f>IFERROR(IF(VLOOKUP($C302,'C'!$A$1:$N$1998,4,FALSE)=0,IF(VLOOKUP($C302,'C'!$A$1:$N$1998,7,FALSE)=0,VLOOKUP($C302,'C'!$A$1:$N$1998,10,FALSE),VLOOKUP($C302,'C'!$A$1:$N$1998,7,FALSE)),VLOOKUP($C302,'C'!$A$1:$N$1998,4,FALSE)),"")</f>
        <v/>
      </c>
      <c r="E302" s="4" t="str">
        <f>IFERROR(VLOOKUP($C302,'C'!$A$1:$N$1998,2,FALSE),"")</f>
        <v/>
      </c>
      <c r="F302" s="4" t="str">
        <f>IFERROR(IF(VLOOKUP($C302,'C'!$A$1:$N$1998,3,FALSE)=1,"&lt;",""),"")</f>
        <v/>
      </c>
      <c r="G302" s="4" t="str">
        <f>IFERROR(VLOOKUP($C302,'C'!$A$1:$N$1998,5,FALSE),"")</f>
        <v/>
      </c>
      <c r="H302" s="4" t="str">
        <f>IFERROR(IF(VLOOKUP($C302,'C'!$A$1:$N$1998,6,FALSE)=1,"&lt;",""),"")</f>
        <v/>
      </c>
      <c r="I302" s="4" t="str">
        <f>IFERROR(VLOOKUP($C302,'C'!$A$1:$N$1998,8,FALSE),"")</f>
        <v/>
      </c>
      <c r="J302" s="4" t="str">
        <f>IFERROR(IF(VLOOKUP($C302,'C'!$A$1:$N$1998,9,FALSE)=1,"&lt;",""),"")</f>
        <v/>
      </c>
      <c r="M302" s="4" t="str">
        <f t="shared" si="168"/>
        <v/>
      </c>
      <c r="N302" s="4" t="str">
        <f t="shared" si="169"/>
        <v/>
      </c>
      <c r="O302" s="4" t="str">
        <f t="shared" si="175"/>
        <v/>
      </c>
      <c r="P302" s="4" t="str">
        <f t="shared" si="170"/>
        <v/>
      </c>
      <c r="Q302" s="4" t="str">
        <f t="shared" si="176"/>
        <v/>
      </c>
      <c r="R302" s="4" t="str">
        <f t="shared" si="171"/>
        <v/>
      </c>
      <c r="V302" s="4">
        <f>IFERROR(IF(VLOOKUP(B302,E!$B$1:$AK$300,4,FALSE)=0,1000000,VLOOKUP(B302,E!$B$1:$AK$300,4,FALSE)),1000000)</f>
        <v>1000000</v>
      </c>
      <c r="Z302" s="4" t="str">
        <f t="shared" si="160"/>
        <v/>
      </c>
      <c r="AC302" s="4" t="str">
        <f t="shared" si="161"/>
        <v/>
      </c>
      <c r="AF302" s="4" t="str">
        <f t="shared" si="162"/>
        <v/>
      </c>
      <c r="AI302" s="68">
        <v>0</v>
      </c>
      <c r="AJ302" s="68">
        <v>0</v>
      </c>
      <c r="AK302" s="68">
        <v>1</v>
      </c>
      <c r="AO302" s="4">
        <f t="shared" si="172"/>
        <v>3.3333333333333335</v>
      </c>
      <c r="AQ302" s="4">
        <f t="shared" si="173"/>
        <v>3.8461538461538458</v>
      </c>
      <c r="AS302" s="4">
        <f t="shared" si="174"/>
        <v>5</v>
      </c>
      <c r="AV302" s="4" t="str">
        <f t="shared" si="165"/>
        <v/>
      </c>
      <c r="AX302" s="4" t="str">
        <f t="shared" si="166"/>
        <v/>
      </c>
      <c r="AZ302" s="4" t="str">
        <f t="shared" si="167"/>
        <v/>
      </c>
    </row>
    <row r="303" spans="1:52" x14ac:dyDescent="0.2">
      <c r="A303" s="4" t="s">
        <v>779</v>
      </c>
      <c r="B303" s="4">
        <v>641</v>
      </c>
      <c r="C303" s="4" t="str">
        <f t="shared" si="140"/>
        <v>urn:immetingen:parameter:id:641</v>
      </c>
      <c r="D303" s="4" t="str">
        <f>IFERROR(IF(VLOOKUP($C303,'C'!$A$1:$N$1998,4,FALSE)=0,IF(VLOOKUP($C303,'C'!$A$1:$N$1998,7,FALSE)=0,VLOOKUP($C303,'C'!$A$1:$N$1998,10,FALSE),VLOOKUP($C303,'C'!$A$1:$N$1998,7,FALSE)),VLOOKUP($C303,'C'!$A$1:$N$1998,4,FALSE)),"")</f>
        <v/>
      </c>
      <c r="E303" s="4" t="str">
        <f>IFERROR(VLOOKUP($C303,'C'!$A$1:$N$1998,2,FALSE),"")</f>
        <v/>
      </c>
      <c r="F303" s="4" t="str">
        <f>IFERROR(IF(VLOOKUP($C303,'C'!$A$1:$N$1998,3,FALSE)=1,"&lt;",""),"")</f>
        <v/>
      </c>
      <c r="G303" s="4" t="str">
        <f>IFERROR(VLOOKUP($C303,'C'!$A$1:$N$1998,5,FALSE),"")</f>
        <v/>
      </c>
      <c r="H303" s="4" t="str">
        <f>IFERROR(IF(VLOOKUP($C303,'C'!$A$1:$N$1998,6,FALSE)=1,"&lt;",""),"")</f>
        <v/>
      </c>
      <c r="I303" s="4" t="str">
        <f>IFERROR(VLOOKUP($C303,'C'!$A$1:$N$1998,8,FALSE),"")</f>
        <v/>
      </c>
      <c r="J303" s="4" t="str">
        <f>IFERROR(IF(VLOOKUP($C303,'C'!$A$1:$N$1998,9,FALSE)=1,"&lt;",""),"")</f>
        <v/>
      </c>
      <c r="M303" s="4" t="str">
        <f t="shared" si="168"/>
        <v/>
      </c>
      <c r="N303" s="4" t="str">
        <f t="shared" si="169"/>
        <v/>
      </c>
      <c r="O303" s="4" t="str">
        <f t="shared" si="175"/>
        <v/>
      </c>
      <c r="P303" s="4" t="str">
        <f t="shared" si="170"/>
        <v/>
      </c>
      <c r="Q303" s="4" t="str">
        <f t="shared" si="176"/>
        <v/>
      </c>
      <c r="R303" s="4" t="str">
        <f t="shared" si="171"/>
        <v/>
      </c>
      <c r="V303" s="4">
        <f>IFERROR(IF(VLOOKUP(B303,E!$B$1:$AK$300,4,FALSE)=0,1000000,VLOOKUP(B303,E!$B$1:$AK$300,4,FALSE)),1000000)</f>
        <v>1000000</v>
      </c>
      <c r="Z303" s="4" t="str">
        <f t="shared" si="160"/>
        <v/>
      </c>
      <c r="AC303" s="4" t="str">
        <f t="shared" si="161"/>
        <v/>
      </c>
      <c r="AF303" s="4" t="str">
        <f t="shared" si="162"/>
        <v/>
      </c>
      <c r="AI303" s="68">
        <v>0</v>
      </c>
      <c r="AJ303" s="68">
        <v>0</v>
      </c>
      <c r="AK303" s="68">
        <v>1</v>
      </c>
      <c r="AO303" s="4">
        <f t="shared" si="172"/>
        <v>3.3333333333333335</v>
      </c>
      <c r="AQ303" s="4">
        <f t="shared" si="173"/>
        <v>3.8461538461538458</v>
      </c>
      <c r="AS303" s="4">
        <f t="shared" si="174"/>
        <v>5</v>
      </c>
      <c r="AV303" s="4" t="str">
        <f t="shared" si="165"/>
        <v/>
      </c>
      <c r="AX303" s="4" t="str">
        <f t="shared" si="166"/>
        <v/>
      </c>
      <c r="AZ303" s="4" t="str">
        <f t="shared" si="167"/>
        <v/>
      </c>
    </row>
    <row r="304" spans="1:52" x14ac:dyDescent="0.2">
      <c r="A304" s="4" t="s">
        <v>780</v>
      </c>
      <c r="B304" s="4">
        <v>1175</v>
      </c>
      <c r="C304" s="4" t="str">
        <f t="shared" si="140"/>
        <v>urn:immetingen:parameter:id:1175</v>
      </c>
      <c r="D304" s="4" t="str">
        <f>IFERROR(IF(VLOOKUP($C304,'C'!$A$1:$N$1998,4,FALSE)=0,IF(VLOOKUP($C304,'C'!$A$1:$N$1998,7,FALSE)=0,VLOOKUP($C304,'C'!$A$1:$N$1998,10,FALSE),VLOOKUP($C304,'C'!$A$1:$N$1998,7,FALSE)),VLOOKUP($C304,'C'!$A$1:$N$1998,4,FALSE)),"")</f>
        <v/>
      </c>
      <c r="E304" s="4" t="str">
        <f>IFERROR(VLOOKUP($C304,'C'!$A$1:$N$1998,2,FALSE),"")</f>
        <v/>
      </c>
      <c r="F304" s="4" t="str">
        <f>IFERROR(IF(VLOOKUP($C304,'C'!$A$1:$N$1998,3,FALSE)=1,"&lt;",""),"")</f>
        <v/>
      </c>
      <c r="G304" s="4" t="str">
        <f>IFERROR(VLOOKUP($C304,'C'!$A$1:$N$1998,5,FALSE),"")</f>
        <v/>
      </c>
      <c r="H304" s="4" t="str">
        <f>IFERROR(IF(VLOOKUP($C304,'C'!$A$1:$N$1998,6,FALSE)=1,"&lt;",""),"")</f>
        <v/>
      </c>
      <c r="I304" s="4" t="str">
        <f>IFERROR(VLOOKUP($C304,'C'!$A$1:$N$1998,8,FALSE),"")</f>
        <v/>
      </c>
      <c r="J304" s="4" t="str">
        <f>IFERROR(IF(VLOOKUP($C304,'C'!$A$1:$N$1998,9,FALSE)=1,"&lt;",""),"")</f>
        <v/>
      </c>
      <c r="M304" s="4" t="str">
        <f t="shared" si="168"/>
        <v/>
      </c>
      <c r="N304" s="4" t="str">
        <f t="shared" si="169"/>
        <v/>
      </c>
      <c r="O304" s="4" t="str">
        <f t="shared" si="175"/>
        <v/>
      </c>
      <c r="P304" s="4" t="str">
        <f t="shared" si="170"/>
        <v/>
      </c>
      <c r="Q304" s="4" t="str">
        <f t="shared" si="176"/>
        <v/>
      </c>
      <c r="R304" s="4" t="str">
        <f t="shared" si="171"/>
        <v/>
      </c>
      <c r="V304" s="4">
        <f>IFERROR(IF(VLOOKUP(B304,E!$B$1:$AK$300,4,FALSE)=0,1000000,VLOOKUP(B304,E!$B$1:$AK$300,4,FALSE)),1000000)</f>
        <v>1000000</v>
      </c>
      <c r="Z304" s="4" t="str">
        <f t="shared" si="160"/>
        <v/>
      </c>
      <c r="AC304" s="4" t="str">
        <f t="shared" si="161"/>
        <v/>
      </c>
      <c r="AF304" s="4" t="str">
        <f t="shared" si="162"/>
        <v/>
      </c>
      <c r="AI304" s="68">
        <v>0</v>
      </c>
      <c r="AJ304" s="68">
        <v>0</v>
      </c>
      <c r="AK304" s="68">
        <v>1</v>
      </c>
      <c r="AO304" s="4">
        <f t="shared" si="172"/>
        <v>3.3333333333333335</v>
      </c>
      <c r="AQ304" s="4">
        <f t="shared" si="173"/>
        <v>3.8461538461538458</v>
      </c>
      <c r="AS304" s="4">
        <f t="shared" si="174"/>
        <v>5</v>
      </c>
      <c r="AV304" s="4" t="str">
        <f t="shared" si="165"/>
        <v/>
      </c>
      <c r="AX304" s="4" t="str">
        <f t="shared" si="166"/>
        <v/>
      </c>
      <c r="AZ304" s="4" t="str">
        <f t="shared" si="167"/>
        <v/>
      </c>
    </row>
    <row r="305" spans="1:52" x14ac:dyDescent="0.2">
      <c r="A305" s="4" t="s">
        <v>781</v>
      </c>
      <c r="B305" s="4">
        <v>1171</v>
      </c>
      <c r="C305" s="4" t="str">
        <f t="shared" si="140"/>
        <v>urn:immetingen:parameter:id:1171</v>
      </c>
      <c r="D305" s="4" t="str">
        <f>IFERROR(IF(VLOOKUP($C305,'C'!$A$1:$N$1998,4,FALSE)=0,IF(VLOOKUP($C305,'C'!$A$1:$N$1998,7,FALSE)=0,VLOOKUP($C305,'C'!$A$1:$N$1998,10,FALSE),VLOOKUP($C305,'C'!$A$1:$N$1998,7,FALSE)),VLOOKUP($C305,'C'!$A$1:$N$1998,4,FALSE)),"")</f>
        <v/>
      </c>
      <c r="E305" s="4" t="str">
        <f>IFERROR(VLOOKUP($C305,'C'!$A$1:$N$1998,2,FALSE),"")</f>
        <v/>
      </c>
      <c r="F305" s="4" t="str">
        <f>IFERROR(IF(VLOOKUP($C305,'C'!$A$1:$N$1998,3,FALSE)=1,"&lt;",""),"")</f>
        <v/>
      </c>
      <c r="G305" s="4" t="str">
        <f>IFERROR(VLOOKUP($C305,'C'!$A$1:$N$1998,5,FALSE),"")</f>
        <v/>
      </c>
      <c r="H305" s="4" t="str">
        <f>IFERROR(IF(VLOOKUP($C305,'C'!$A$1:$N$1998,6,FALSE)=1,"&lt;",""),"")</f>
        <v/>
      </c>
      <c r="I305" s="4" t="str">
        <f>IFERROR(VLOOKUP($C305,'C'!$A$1:$N$1998,8,FALSE),"")</f>
        <v/>
      </c>
      <c r="J305" s="4" t="str">
        <f>IFERROR(IF(VLOOKUP($C305,'C'!$A$1:$N$1998,9,FALSE)=1,"&lt;",""),"")</f>
        <v/>
      </c>
      <c r="M305" s="4" t="str">
        <f t="shared" si="168"/>
        <v/>
      </c>
      <c r="N305" s="4" t="str">
        <f t="shared" si="169"/>
        <v/>
      </c>
      <c r="O305" s="4" t="str">
        <f t="shared" si="175"/>
        <v/>
      </c>
      <c r="P305" s="4" t="str">
        <f t="shared" si="170"/>
        <v/>
      </c>
      <c r="Q305" s="4" t="str">
        <f t="shared" si="176"/>
        <v/>
      </c>
      <c r="R305" s="4" t="str">
        <f t="shared" si="171"/>
        <v/>
      </c>
      <c r="V305" s="4">
        <f>IFERROR(IF(VLOOKUP(B305,E!$B$1:$AK$300,4,FALSE)=0,1000000,VLOOKUP(B305,E!$B$1:$AK$300,4,FALSE)),1000000)</f>
        <v>1000000000</v>
      </c>
      <c r="Z305" s="4" t="str">
        <f t="shared" si="160"/>
        <v/>
      </c>
      <c r="AC305" s="4" t="str">
        <f t="shared" si="161"/>
        <v/>
      </c>
      <c r="AF305" s="4" t="str">
        <f t="shared" si="162"/>
        <v/>
      </c>
      <c r="AI305" s="68">
        <v>0</v>
      </c>
      <c r="AJ305" s="68">
        <v>0</v>
      </c>
      <c r="AK305" s="68">
        <v>1</v>
      </c>
      <c r="AO305" s="4">
        <f t="shared" si="172"/>
        <v>3.3333333333333335</v>
      </c>
      <c r="AQ305" s="4">
        <f t="shared" si="173"/>
        <v>3.8461538461538458</v>
      </c>
      <c r="AS305" s="4">
        <f t="shared" si="174"/>
        <v>5</v>
      </c>
      <c r="AV305" s="4" t="str">
        <f t="shared" si="165"/>
        <v/>
      </c>
      <c r="AX305" s="4" t="str">
        <f t="shared" si="166"/>
        <v/>
      </c>
      <c r="AZ305" s="4" t="str">
        <f t="shared" si="167"/>
        <v/>
      </c>
    </row>
    <row r="306" spans="1:52" x14ac:dyDescent="0.2">
      <c r="A306" s="4" t="s">
        <v>782</v>
      </c>
      <c r="B306" s="4">
        <v>251</v>
      </c>
      <c r="C306" s="4" t="str">
        <f t="shared" si="140"/>
        <v>urn:immetingen:parameter:id:251</v>
      </c>
      <c r="D306" s="4" t="str">
        <f>IFERROR(IF(VLOOKUP($C306,'C'!$A$1:$N$1998,4,FALSE)=0,IF(VLOOKUP($C306,'C'!$A$1:$N$1998,7,FALSE)=0,VLOOKUP($C306,'C'!$A$1:$N$1998,10,FALSE),VLOOKUP($C306,'C'!$A$1:$N$1998,7,FALSE)),VLOOKUP($C306,'C'!$A$1:$N$1998,4,FALSE)),"")</f>
        <v/>
      </c>
      <c r="E306" s="4" t="str">
        <f>IFERROR(VLOOKUP($C306,'C'!$A$1:$N$1998,2,FALSE),"")</f>
        <v/>
      </c>
      <c r="F306" s="4" t="str">
        <f>IFERROR(IF(VLOOKUP($C306,'C'!$A$1:$N$1998,3,FALSE)=1,"&lt;",""),"")</f>
        <v/>
      </c>
      <c r="G306" s="4" t="str">
        <f>IFERROR(VLOOKUP($C306,'C'!$A$1:$N$1998,5,FALSE),"")</f>
        <v/>
      </c>
      <c r="H306" s="4" t="str">
        <f>IFERROR(IF(VLOOKUP($C306,'C'!$A$1:$N$1998,6,FALSE)=1,"&lt;",""),"")</f>
        <v/>
      </c>
      <c r="I306" s="4" t="str">
        <f>IFERROR(VLOOKUP($C306,'C'!$A$1:$N$1998,8,FALSE),"")</f>
        <v/>
      </c>
      <c r="J306" s="4" t="str">
        <f>IFERROR(IF(VLOOKUP($C306,'C'!$A$1:$N$1998,9,FALSE)=1,"&lt;",""),"")</f>
        <v/>
      </c>
      <c r="M306" s="4" t="str">
        <f t="shared" si="168"/>
        <v/>
      </c>
      <c r="N306" s="4" t="str">
        <f t="shared" si="169"/>
        <v/>
      </c>
      <c r="O306" s="4" t="str">
        <f t="shared" si="175"/>
        <v/>
      </c>
      <c r="P306" s="4" t="str">
        <f t="shared" si="170"/>
        <v/>
      </c>
      <c r="Q306" s="4" t="str">
        <f t="shared" si="176"/>
        <v/>
      </c>
      <c r="R306" s="4" t="str">
        <f t="shared" si="171"/>
        <v/>
      </c>
      <c r="V306" s="4">
        <f>IFERROR(IF(VLOOKUP(B306,E!$B$1:$AK$300,4,FALSE)=0,1000000,VLOOKUP(B306,E!$B$1:$AK$300,4,FALSE)),1000000)</f>
        <v>1000000</v>
      </c>
      <c r="Z306" s="4" t="str">
        <f t="shared" si="160"/>
        <v/>
      </c>
      <c r="AC306" s="4" t="str">
        <f t="shared" si="161"/>
        <v/>
      </c>
      <c r="AF306" s="4" t="str">
        <f t="shared" si="162"/>
        <v/>
      </c>
      <c r="AI306" s="68">
        <v>0</v>
      </c>
      <c r="AJ306" s="68">
        <v>0</v>
      </c>
      <c r="AK306" s="68">
        <v>1</v>
      </c>
      <c r="AO306" s="4">
        <f t="shared" si="172"/>
        <v>3.3333333333333335</v>
      </c>
      <c r="AQ306" s="4">
        <f t="shared" si="173"/>
        <v>3.8461538461538458</v>
      </c>
      <c r="AS306" s="4">
        <f t="shared" si="174"/>
        <v>5</v>
      </c>
      <c r="AV306" s="4" t="str">
        <f t="shared" si="165"/>
        <v/>
      </c>
      <c r="AX306" s="4" t="str">
        <f t="shared" si="166"/>
        <v/>
      </c>
      <c r="AZ306" s="4" t="str">
        <f t="shared" si="167"/>
        <v/>
      </c>
    </row>
    <row r="307" spans="1:52" x14ac:dyDescent="0.2">
      <c r="A307" s="4" t="s">
        <v>710</v>
      </c>
      <c r="B307" s="4">
        <v>1142</v>
      </c>
      <c r="C307" s="62" t="str">
        <f t="shared" si="140"/>
        <v>urn:immetingen:parameter:id:1142</v>
      </c>
      <c r="D307" s="4" t="str">
        <f>IFERROR(IF(VLOOKUP($C307,'C'!$A$1:$N$1998,4,FALSE)=0,IF(VLOOKUP($C307,'C'!$A$1:$N$1998,7,FALSE)=0,VLOOKUP($C307,'C'!$A$1:$N$1998,10,FALSE),VLOOKUP($C307,'C'!$A$1:$N$1998,7,FALSE)),VLOOKUP($C307,'C'!$A$1:$N$1998,4,FALSE)),"")</f>
        <v/>
      </c>
      <c r="E307" s="62">
        <f>Invoer!D59</f>
        <v>0</v>
      </c>
      <c r="F307" s="62" t="str">
        <f>IF(Invoer!C59="&lt;","&lt;","")</f>
        <v/>
      </c>
      <c r="G307" s="62">
        <f>Invoer!F59</f>
        <v>0</v>
      </c>
      <c r="H307" s="62" t="str">
        <f>IF(Invoer!E59="&lt;","&lt;","")</f>
        <v/>
      </c>
      <c r="I307" s="62">
        <f>Invoer!H59</f>
        <v>0</v>
      </c>
      <c r="J307" s="62" t="str">
        <f>IF(Invoer!G59="&lt;","&lt;","")</f>
        <v/>
      </c>
      <c r="K307" s="62"/>
      <c r="L307" s="62"/>
      <c r="M307" s="4">
        <f t="shared" si="168"/>
        <v>0</v>
      </c>
      <c r="N307" s="4" t="str">
        <f t="shared" si="169"/>
        <v/>
      </c>
      <c r="O307" s="4">
        <f t="shared" si="175"/>
        <v>0</v>
      </c>
      <c r="P307" s="4" t="str">
        <f t="shared" si="170"/>
        <v/>
      </c>
      <c r="Q307" s="4">
        <f t="shared" si="176"/>
        <v>0</v>
      </c>
      <c r="R307" s="4" t="str">
        <f t="shared" si="171"/>
        <v/>
      </c>
      <c r="S307" s="62"/>
      <c r="T307" s="62"/>
      <c r="U307" s="62"/>
      <c r="V307" s="4">
        <f>IFERROR(IF(VLOOKUP(B307,E!$B$1:$AK$300,4,FALSE)=0,1000000,VLOOKUP(B307,E!$B$1:$AK$300,4,FALSE)),1000000)</f>
        <v>1000000</v>
      </c>
      <c r="W307" s="62"/>
      <c r="X307" s="62"/>
      <c r="Z307" s="4">
        <f t="shared" ref="Z307:Z326" si="177">IF(M307="","",IF(AND(N307="&lt;",M307&lt;=$V307),-1,(IF(N307="&lt;",0.7*M307,M307))))</f>
        <v>0</v>
      </c>
      <c r="AC307" s="4">
        <f t="shared" ref="AC307:AC326" si="178">IF(O307="","",IF(AND(P307="&lt;",O307&lt;=$V307),-1,(IF(P307="&lt;",0.7*O307,O307))))</f>
        <v>0</v>
      </c>
      <c r="AF307" s="4">
        <f t="shared" ref="AF307:AF326" si="179">IF(Q307="","",IF(AND(R307="&lt;",Q307&lt;=$V307),-1,(IF(R307="&lt;",0.7*Q307,Q307))))</f>
        <v>0</v>
      </c>
      <c r="AI307" s="68">
        <v>0</v>
      </c>
      <c r="AJ307" s="68">
        <v>0</v>
      </c>
      <c r="AK307" s="68">
        <v>1</v>
      </c>
      <c r="AO307" s="4">
        <f t="shared" si="172"/>
        <v>3.3333333333333335</v>
      </c>
      <c r="AQ307" s="4">
        <f t="shared" si="173"/>
        <v>3.8461538461538458</v>
      </c>
      <c r="AS307" s="4">
        <f t="shared" si="174"/>
        <v>5</v>
      </c>
      <c r="AV307" s="4">
        <f t="shared" si="165"/>
        <v>0</v>
      </c>
      <c r="AX307" s="4">
        <f t="shared" si="166"/>
        <v>0</v>
      </c>
      <c r="AZ307" s="4">
        <f t="shared" si="167"/>
        <v>0</v>
      </c>
    </row>
    <row r="308" spans="1:52" x14ac:dyDescent="0.2">
      <c r="A308" s="4" t="s">
        <v>711</v>
      </c>
      <c r="B308" s="4">
        <v>1741</v>
      </c>
      <c r="C308" s="4" t="str">
        <f t="shared" si="140"/>
        <v>urn:immetingen:parameter:id:1741</v>
      </c>
      <c r="D308" s="4" t="str">
        <f>IFERROR(IF(VLOOKUP($C308,'C'!$A$1:$N$1998,4,FALSE)=0,IF(VLOOKUP($C308,'C'!$A$1:$N$1998,7,FALSE)=0,VLOOKUP($C308,'C'!$A$1:$N$1998,10,FALSE),VLOOKUP($C308,'C'!$A$1:$N$1998,7,FALSE)),VLOOKUP($C308,'C'!$A$1:$N$1998,4,FALSE)),"")</f>
        <v/>
      </c>
      <c r="E308" s="4" t="str">
        <f>IFERROR(VLOOKUP($C308,'C'!$A$1:$N$1998,2,FALSE),"")</f>
        <v/>
      </c>
      <c r="F308" s="4" t="str">
        <f>IFERROR(IF(VLOOKUP($C308,'C'!$A$1:$N$1998,3,FALSE)=1,"&lt;",""),"")</f>
        <v/>
      </c>
      <c r="G308" s="4" t="str">
        <f>IFERROR(VLOOKUP($C308,'C'!$A$1:$N$1998,5,FALSE),"")</f>
        <v/>
      </c>
      <c r="H308" s="4" t="str">
        <f>IFERROR(IF(VLOOKUP($C308,'C'!$A$1:$N$1998,6,FALSE)=1,"&lt;",""),"")</f>
        <v/>
      </c>
      <c r="I308" s="4" t="str">
        <f>IFERROR(VLOOKUP($C308,'C'!$A$1:$N$1998,8,FALSE),"")</f>
        <v/>
      </c>
      <c r="J308" s="4" t="str">
        <f>IFERROR(IF(VLOOKUP($C308,'C'!$A$1:$N$1998,9,FALSE)=1,"&lt;",""),"")</f>
        <v/>
      </c>
      <c r="M308" s="4" t="str">
        <f t="shared" si="168"/>
        <v/>
      </c>
      <c r="N308" s="4" t="str">
        <f t="shared" si="169"/>
        <v/>
      </c>
      <c r="O308" s="4" t="str">
        <f t="shared" si="175"/>
        <v/>
      </c>
      <c r="P308" s="4" t="str">
        <f t="shared" si="170"/>
        <v/>
      </c>
      <c r="Q308" s="4" t="str">
        <f t="shared" si="176"/>
        <v/>
      </c>
      <c r="R308" s="4" t="str">
        <f t="shared" si="171"/>
        <v/>
      </c>
      <c r="V308" s="4">
        <f>IFERROR(IF(VLOOKUP(B308,E!$B$1:$AK$300,4,FALSE)=0,1000000,VLOOKUP(B308,E!$B$1:$AK$300,4,FALSE)),1000000)</f>
        <v>1000000</v>
      </c>
      <c r="Z308" s="4" t="str">
        <f t="shared" si="177"/>
        <v/>
      </c>
      <c r="AC308" s="4" t="str">
        <f t="shared" si="178"/>
        <v/>
      </c>
      <c r="AF308" s="4" t="str">
        <f t="shared" si="179"/>
        <v/>
      </c>
      <c r="AI308" s="68">
        <v>0</v>
      </c>
      <c r="AJ308" s="68">
        <v>0</v>
      </c>
      <c r="AK308" s="68">
        <v>1</v>
      </c>
      <c r="AO308" s="4">
        <f t="shared" si="172"/>
        <v>3.3333333333333335</v>
      </c>
      <c r="AQ308" s="4">
        <f t="shared" si="173"/>
        <v>3.8461538461538458</v>
      </c>
      <c r="AS308" s="4">
        <f t="shared" si="174"/>
        <v>5</v>
      </c>
      <c r="AV308" s="4" t="str">
        <f t="shared" si="165"/>
        <v/>
      </c>
      <c r="AX308" s="4" t="str">
        <f t="shared" si="166"/>
        <v/>
      </c>
      <c r="AZ308" s="4" t="str">
        <f t="shared" si="167"/>
        <v/>
      </c>
    </row>
    <row r="309" spans="1:52" x14ac:dyDescent="0.2">
      <c r="A309" s="4" t="s">
        <v>712</v>
      </c>
      <c r="B309" s="4">
        <v>2333</v>
      </c>
      <c r="C309" s="4" t="str">
        <f t="shared" si="140"/>
        <v>urn:immetingen:parameter:id:2333</v>
      </c>
      <c r="D309" s="4" t="str">
        <f>IFERROR(IF(VLOOKUP($C309,'C'!$A$1:$N$1998,4,FALSE)=0,IF(VLOOKUP($C309,'C'!$A$1:$N$1998,7,FALSE)=0,VLOOKUP($C309,'C'!$A$1:$N$1998,10,FALSE),VLOOKUP($C309,'C'!$A$1:$N$1998,7,FALSE)),VLOOKUP($C309,'C'!$A$1:$N$1998,4,FALSE)),"")</f>
        <v/>
      </c>
      <c r="E309" s="4" t="str">
        <f>IFERROR(VLOOKUP($C309,'C'!$A$1:$N$1998,2,FALSE),"")</f>
        <v/>
      </c>
      <c r="F309" s="4" t="str">
        <f>IFERROR(IF(VLOOKUP($C309,'C'!$A$1:$N$1998,3,FALSE)=1,"&lt;",""),"")</f>
        <v/>
      </c>
      <c r="G309" s="4" t="str">
        <f>IFERROR(VLOOKUP($C309,'C'!$A$1:$N$1998,5,FALSE),"")</f>
        <v/>
      </c>
      <c r="H309" s="4" t="str">
        <f>IFERROR(IF(VLOOKUP($C309,'C'!$A$1:$N$1998,6,FALSE)=1,"&lt;",""),"")</f>
        <v/>
      </c>
      <c r="I309" s="4" t="str">
        <f>IFERROR(VLOOKUP($C309,'C'!$A$1:$N$1998,8,FALSE),"")</f>
        <v/>
      </c>
      <c r="J309" s="4" t="str">
        <f>IFERROR(IF(VLOOKUP($C309,'C'!$A$1:$N$1998,9,FALSE)=1,"&lt;",""),"")</f>
        <v/>
      </c>
      <c r="M309" s="4" t="str">
        <f t="shared" si="168"/>
        <v/>
      </c>
      <c r="N309" s="4" t="str">
        <f t="shared" si="169"/>
        <v/>
      </c>
      <c r="O309" s="4" t="str">
        <f t="shared" si="175"/>
        <v/>
      </c>
      <c r="P309" s="4" t="str">
        <f t="shared" si="170"/>
        <v/>
      </c>
      <c r="Q309" s="4" t="str">
        <f t="shared" si="176"/>
        <v/>
      </c>
      <c r="R309" s="4" t="str">
        <f t="shared" si="171"/>
        <v/>
      </c>
      <c r="V309" s="4">
        <f>IFERROR(IF(VLOOKUP(B309,E!$B$1:$AK$300,4,FALSE)=0,1000000,VLOOKUP(B309,E!$B$1:$AK$300,4,FALSE)),1000000)</f>
        <v>1000000</v>
      </c>
      <c r="Z309" s="4" t="str">
        <f t="shared" si="177"/>
        <v/>
      </c>
      <c r="AC309" s="4" t="str">
        <f t="shared" si="178"/>
        <v/>
      </c>
      <c r="AF309" s="4" t="str">
        <f t="shared" si="179"/>
        <v/>
      </c>
      <c r="AI309" s="68">
        <v>0</v>
      </c>
      <c r="AJ309" s="68">
        <v>0</v>
      </c>
      <c r="AK309" s="68">
        <v>1</v>
      </c>
      <c r="AO309" s="4">
        <f t="shared" si="172"/>
        <v>3.3333333333333335</v>
      </c>
      <c r="AQ309" s="4">
        <f t="shared" si="173"/>
        <v>3.8461538461538458</v>
      </c>
      <c r="AS309" s="4">
        <f t="shared" si="174"/>
        <v>5</v>
      </c>
      <c r="AV309" s="4" t="str">
        <f t="shared" si="165"/>
        <v/>
      </c>
      <c r="AX309" s="4" t="str">
        <f t="shared" si="166"/>
        <v/>
      </c>
      <c r="AZ309" s="4" t="str">
        <f t="shared" si="167"/>
        <v/>
      </c>
    </row>
    <row r="310" spans="1:52" x14ac:dyDescent="0.2">
      <c r="A310" s="4" t="s">
        <v>713</v>
      </c>
      <c r="B310" s="4">
        <v>2335</v>
      </c>
      <c r="C310" s="4" t="str">
        <f t="shared" si="140"/>
        <v>urn:immetingen:parameter:id:2335</v>
      </c>
      <c r="D310" s="4" t="str">
        <f>IFERROR(IF(VLOOKUP($C310,'C'!$A$1:$N$1998,4,FALSE)=0,IF(VLOOKUP($C310,'C'!$A$1:$N$1998,7,FALSE)=0,VLOOKUP($C310,'C'!$A$1:$N$1998,10,FALSE),VLOOKUP($C310,'C'!$A$1:$N$1998,7,FALSE)),VLOOKUP($C310,'C'!$A$1:$N$1998,4,FALSE)),"")</f>
        <v/>
      </c>
      <c r="E310" s="4" t="str">
        <f>IFERROR(VLOOKUP($C310,'C'!$A$1:$N$1998,2,FALSE),"")</f>
        <v/>
      </c>
      <c r="F310" s="4" t="str">
        <f>IFERROR(IF(VLOOKUP($C310,'C'!$A$1:$N$1998,3,FALSE)=1,"&lt;",""),"")</f>
        <v/>
      </c>
      <c r="G310" s="4" t="str">
        <f>IFERROR(VLOOKUP($C310,'C'!$A$1:$N$1998,5,FALSE),"")</f>
        <v/>
      </c>
      <c r="H310" s="4" t="str">
        <f>IFERROR(IF(VLOOKUP($C310,'C'!$A$1:$N$1998,6,FALSE)=1,"&lt;",""),"")</f>
        <v/>
      </c>
      <c r="I310" s="4" t="str">
        <f>IFERROR(VLOOKUP($C310,'C'!$A$1:$N$1998,8,FALSE),"")</f>
        <v/>
      </c>
      <c r="J310" s="4" t="str">
        <f>IFERROR(IF(VLOOKUP($C310,'C'!$A$1:$N$1998,9,FALSE)=1,"&lt;",""),"")</f>
        <v/>
      </c>
      <c r="M310" s="4" t="str">
        <f t="shared" si="168"/>
        <v/>
      </c>
      <c r="N310" s="4" t="str">
        <f t="shared" si="169"/>
        <v/>
      </c>
      <c r="O310" s="4" t="str">
        <f t="shared" si="175"/>
        <v/>
      </c>
      <c r="P310" s="4" t="str">
        <f t="shared" si="170"/>
        <v/>
      </c>
      <c r="Q310" s="4" t="str">
        <f t="shared" si="176"/>
        <v/>
      </c>
      <c r="R310" s="4" t="str">
        <f t="shared" si="171"/>
        <v/>
      </c>
      <c r="V310" s="4">
        <f>IFERROR(IF(VLOOKUP(B310,E!$B$1:$AK$300,4,FALSE)=0,1000000,VLOOKUP(B310,E!$B$1:$AK$300,4,FALSE)),1000000)</f>
        <v>1000000</v>
      </c>
      <c r="Z310" s="4" t="str">
        <f t="shared" si="177"/>
        <v/>
      </c>
      <c r="AC310" s="4" t="str">
        <f t="shared" si="178"/>
        <v/>
      </c>
      <c r="AF310" s="4" t="str">
        <f t="shared" si="179"/>
        <v/>
      </c>
      <c r="AI310" s="68">
        <v>0</v>
      </c>
      <c r="AJ310" s="68">
        <v>0</v>
      </c>
      <c r="AK310" s="68">
        <v>1</v>
      </c>
      <c r="AO310" s="4">
        <f t="shared" si="172"/>
        <v>3.3333333333333335</v>
      </c>
      <c r="AQ310" s="4">
        <f t="shared" si="173"/>
        <v>3.8461538461538458</v>
      </c>
      <c r="AS310" s="4">
        <f t="shared" si="174"/>
        <v>5</v>
      </c>
      <c r="AV310" s="4" t="str">
        <f t="shared" si="165"/>
        <v/>
      </c>
      <c r="AX310" s="4" t="str">
        <f t="shared" si="166"/>
        <v/>
      </c>
      <c r="AZ310" s="4" t="str">
        <f t="shared" si="167"/>
        <v/>
      </c>
    </row>
    <row r="311" spans="1:52" x14ac:dyDescent="0.2">
      <c r="A311" s="4" t="s">
        <v>714</v>
      </c>
      <c r="B311" s="4">
        <v>2340</v>
      </c>
      <c r="C311" s="4" t="str">
        <f t="shared" si="140"/>
        <v>urn:immetingen:parameter:id:2340</v>
      </c>
      <c r="D311" s="4" t="str">
        <f>IFERROR(IF(VLOOKUP($C311,'C'!$A$1:$N$1998,4,FALSE)=0,IF(VLOOKUP($C311,'C'!$A$1:$N$1998,7,FALSE)=0,VLOOKUP($C311,'C'!$A$1:$N$1998,10,FALSE),VLOOKUP($C311,'C'!$A$1:$N$1998,7,FALSE)),VLOOKUP($C311,'C'!$A$1:$N$1998,4,FALSE)),"")</f>
        <v/>
      </c>
      <c r="E311" s="4" t="str">
        <f>IFERROR(VLOOKUP($C311,'C'!$A$1:$N$1998,2,FALSE),"")</f>
        <v/>
      </c>
      <c r="F311" s="4" t="str">
        <f>IFERROR(IF(VLOOKUP($C311,'C'!$A$1:$N$1998,3,FALSE)=1,"&lt;",""),"")</f>
        <v/>
      </c>
      <c r="G311" s="4" t="str">
        <f>IFERROR(VLOOKUP($C311,'C'!$A$1:$N$1998,5,FALSE),"")</f>
        <v/>
      </c>
      <c r="H311" s="4" t="str">
        <f>IFERROR(IF(VLOOKUP($C311,'C'!$A$1:$N$1998,6,FALSE)=1,"&lt;",""),"")</f>
        <v/>
      </c>
      <c r="I311" s="4" t="str">
        <f>IFERROR(VLOOKUP($C311,'C'!$A$1:$N$1998,8,FALSE),"")</f>
        <v/>
      </c>
      <c r="J311" s="4" t="str">
        <f>IFERROR(IF(VLOOKUP($C311,'C'!$A$1:$N$1998,9,FALSE)=1,"&lt;",""),"")</f>
        <v/>
      </c>
      <c r="M311" s="4" t="str">
        <f t="shared" si="168"/>
        <v/>
      </c>
      <c r="N311" s="4" t="str">
        <f t="shared" si="169"/>
        <v/>
      </c>
      <c r="O311" s="4" t="str">
        <f t="shared" si="175"/>
        <v/>
      </c>
      <c r="P311" s="4" t="str">
        <f t="shared" si="170"/>
        <v/>
      </c>
      <c r="Q311" s="4" t="str">
        <f t="shared" si="176"/>
        <v/>
      </c>
      <c r="R311" s="4" t="str">
        <f t="shared" si="171"/>
        <v/>
      </c>
      <c r="V311" s="4">
        <f>IFERROR(IF(VLOOKUP(B311,E!$B$1:$AK$300,4,FALSE)=0,1000000,VLOOKUP(B311,E!$B$1:$AK$300,4,FALSE)),1000000)</f>
        <v>1000000</v>
      </c>
      <c r="Z311" s="4" t="str">
        <f t="shared" si="177"/>
        <v/>
      </c>
      <c r="AC311" s="4" t="str">
        <f t="shared" si="178"/>
        <v/>
      </c>
      <c r="AF311" s="4" t="str">
        <f t="shared" si="179"/>
        <v/>
      </c>
      <c r="AI311" s="68">
        <v>0</v>
      </c>
      <c r="AJ311" s="68">
        <v>0</v>
      </c>
      <c r="AK311" s="68">
        <v>1</v>
      </c>
      <c r="AO311" s="4">
        <f t="shared" si="172"/>
        <v>3.3333333333333335</v>
      </c>
      <c r="AQ311" s="4">
        <f t="shared" si="173"/>
        <v>3.8461538461538458</v>
      </c>
      <c r="AS311" s="4">
        <f t="shared" si="174"/>
        <v>5</v>
      </c>
      <c r="AV311" s="4" t="str">
        <f t="shared" si="165"/>
        <v/>
      </c>
      <c r="AX311" s="4" t="str">
        <f t="shared" si="166"/>
        <v/>
      </c>
      <c r="AZ311" s="4" t="str">
        <f t="shared" si="167"/>
        <v/>
      </c>
    </row>
    <row r="312" spans="1:52" x14ac:dyDescent="0.2">
      <c r="A312" s="4" t="s">
        <v>768</v>
      </c>
      <c r="B312" s="4">
        <v>1154</v>
      </c>
      <c r="C312" s="4" t="str">
        <f t="shared" si="140"/>
        <v>urn:immetingen:parameter:id:1154</v>
      </c>
      <c r="D312" s="4" t="str">
        <f>IFERROR(IF(VLOOKUP($C312,'C'!$A$1:$N$1998,4,FALSE)=0,IF(VLOOKUP($C312,'C'!$A$1:$N$1998,7,FALSE)=0,VLOOKUP($C312,'C'!$A$1:$N$1998,10,FALSE),VLOOKUP($C312,'C'!$A$1:$N$1998,7,FALSE)),VLOOKUP($C312,'C'!$A$1:$N$1998,4,FALSE)),"")</f>
        <v/>
      </c>
      <c r="E312" s="4" t="str">
        <f>IFERROR(VLOOKUP($C312,'C'!$A$1:$N$1998,2,FALSE),"")</f>
        <v/>
      </c>
      <c r="F312" s="4" t="str">
        <f>IFERROR(IF(VLOOKUP($C312,'C'!$A$1:$N$1998,3,FALSE)=1,"&lt;",""),"")</f>
        <v/>
      </c>
      <c r="G312" s="4" t="str">
        <f>IFERROR(VLOOKUP($C312,'C'!$A$1:$N$1998,5,FALSE),"")</f>
        <v/>
      </c>
      <c r="H312" s="4" t="str">
        <f>IFERROR(IF(VLOOKUP($C312,'C'!$A$1:$N$1998,6,FALSE)=1,"&lt;",""),"")</f>
        <v/>
      </c>
      <c r="I312" s="4" t="str">
        <f>IFERROR(VLOOKUP($C312,'C'!$A$1:$N$1998,8,FALSE),"")</f>
        <v/>
      </c>
      <c r="J312" s="4" t="str">
        <f>IFERROR(IF(VLOOKUP($C312,'C'!$A$1:$N$1998,9,FALSE)=1,"&lt;",""),"")</f>
        <v/>
      </c>
      <c r="M312" s="4" t="str">
        <f t="shared" si="168"/>
        <v/>
      </c>
      <c r="N312" s="4" t="str">
        <f t="shared" si="169"/>
        <v/>
      </c>
      <c r="O312" s="4" t="str">
        <f t="shared" si="175"/>
        <v/>
      </c>
      <c r="P312" s="4" t="str">
        <f t="shared" si="170"/>
        <v/>
      </c>
      <c r="Q312" s="4" t="str">
        <f t="shared" si="176"/>
        <v/>
      </c>
      <c r="R312" s="4" t="str">
        <f t="shared" si="171"/>
        <v/>
      </c>
      <c r="V312" s="4">
        <f>IFERROR(IF(VLOOKUP(B312,E!$B$1:$AK$300,4,FALSE)=0,1000000,VLOOKUP(B312,E!$B$1:$AK$300,4,FALSE)),1000000)</f>
        <v>1000000000</v>
      </c>
      <c r="Z312" s="4" t="str">
        <f t="shared" si="177"/>
        <v/>
      </c>
      <c r="AC312" s="4" t="str">
        <f t="shared" si="178"/>
        <v/>
      </c>
      <c r="AF312" s="4" t="str">
        <f t="shared" si="179"/>
        <v/>
      </c>
      <c r="AI312" s="68">
        <v>0</v>
      </c>
      <c r="AJ312" s="68">
        <v>0</v>
      </c>
      <c r="AK312" s="68">
        <v>1</v>
      </c>
      <c r="AO312" s="4">
        <f t="shared" si="172"/>
        <v>3.3333333333333335</v>
      </c>
      <c r="AQ312" s="4">
        <f t="shared" si="173"/>
        <v>3.8461538461538458</v>
      </c>
      <c r="AS312" s="4">
        <f t="shared" si="174"/>
        <v>5</v>
      </c>
      <c r="AV312" s="4" t="str">
        <f t="shared" si="165"/>
        <v/>
      </c>
      <c r="AX312" s="4" t="str">
        <f t="shared" si="166"/>
        <v/>
      </c>
      <c r="AZ312" s="4" t="str">
        <f t="shared" si="167"/>
        <v/>
      </c>
    </row>
    <row r="313" spans="1:52" x14ac:dyDescent="0.2">
      <c r="A313" s="4" t="s">
        <v>769</v>
      </c>
      <c r="B313" s="4">
        <v>716</v>
      </c>
      <c r="C313" s="4" t="str">
        <f t="shared" si="140"/>
        <v>urn:immetingen:parameter:id:716</v>
      </c>
      <c r="D313" s="4" t="str">
        <f>IFERROR(IF(VLOOKUP($C313,'C'!$A$1:$N$1998,4,FALSE)=0,IF(VLOOKUP($C313,'C'!$A$1:$N$1998,7,FALSE)=0,VLOOKUP($C313,'C'!$A$1:$N$1998,10,FALSE),VLOOKUP($C313,'C'!$A$1:$N$1998,7,FALSE)),VLOOKUP($C313,'C'!$A$1:$N$1998,4,FALSE)),"")</f>
        <v/>
      </c>
      <c r="E313" s="4" t="str">
        <f>IFERROR(VLOOKUP($C313,'C'!$A$1:$N$1998,2,FALSE),"")</f>
        <v/>
      </c>
      <c r="F313" s="4" t="str">
        <f>IFERROR(IF(VLOOKUP($C313,'C'!$A$1:$N$1998,3,FALSE)=1,"&lt;",""),"")</f>
        <v/>
      </c>
      <c r="G313" s="4" t="str">
        <f>IFERROR(VLOOKUP($C313,'C'!$A$1:$N$1998,5,FALSE),"")</f>
        <v/>
      </c>
      <c r="H313" s="4" t="str">
        <f>IFERROR(IF(VLOOKUP($C313,'C'!$A$1:$N$1998,6,FALSE)=1,"&lt;",""),"")</f>
        <v/>
      </c>
      <c r="I313" s="4" t="str">
        <f>IFERROR(VLOOKUP($C313,'C'!$A$1:$N$1998,8,FALSE),"")</f>
        <v/>
      </c>
      <c r="J313" s="4" t="str">
        <f>IFERROR(IF(VLOOKUP($C313,'C'!$A$1:$N$1998,9,FALSE)=1,"&lt;",""),"")</f>
        <v/>
      </c>
      <c r="M313" s="4" t="str">
        <f t="shared" si="168"/>
        <v/>
      </c>
      <c r="N313" s="4" t="str">
        <f t="shared" si="169"/>
        <v/>
      </c>
      <c r="O313" s="4" t="str">
        <f t="shared" si="175"/>
        <v/>
      </c>
      <c r="P313" s="4" t="str">
        <f t="shared" si="170"/>
        <v/>
      </c>
      <c r="Q313" s="4" t="str">
        <f t="shared" si="176"/>
        <v/>
      </c>
      <c r="R313" s="4" t="str">
        <f t="shared" si="171"/>
        <v/>
      </c>
      <c r="V313" s="4">
        <f>IFERROR(IF(VLOOKUP(B313,E!$B$1:$AK$300,4,FALSE)=0,1000000,VLOOKUP(B313,E!$B$1:$AK$300,4,FALSE)),1000000)</f>
        <v>1000000</v>
      </c>
      <c r="Z313" s="4" t="str">
        <f t="shared" si="177"/>
        <v/>
      </c>
      <c r="AC313" s="4" t="str">
        <f t="shared" si="178"/>
        <v/>
      </c>
      <c r="AF313" s="4" t="str">
        <f t="shared" si="179"/>
        <v/>
      </c>
      <c r="AI313" s="68">
        <v>0</v>
      </c>
      <c r="AJ313" s="68">
        <v>0</v>
      </c>
      <c r="AK313" s="68">
        <v>1</v>
      </c>
      <c r="AO313" s="4">
        <f t="shared" si="172"/>
        <v>3.3333333333333335</v>
      </c>
      <c r="AQ313" s="4">
        <f t="shared" si="173"/>
        <v>3.8461538461538458</v>
      </c>
      <c r="AS313" s="4">
        <f t="shared" si="174"/>
        <v>5</v>
      </c>
      <c r="AV313" s="4" t="str">
        <f t="shared" si="165"/>
        <v/>
      </c>
      <c r="AX313" s="4" t="str">
        <f t="shared" si="166"/>
        <v/>
      </c>
      <c r="AZ313" s="4" t="str">
        <f t="shared" si="167"/>
        <v/>
      </c>
    </row>
    <row r="314" spans="1:52" x14ac:dyDescent="0.2">
      <c r="A314" s="4" t="s">
        <v>770</v>
      </c>
      <c r="B314" s="4">
        <v>1258</v>
      </c>
      <c r="C314" s="4" t="str">
        <f t="shared" si="140"/>
        <v>urn:immetingen:parameter:id:1258</v>
      </c>
      <c r="D314" s="4" t="str">
        <f>IFERROR(IF(VLOOKUP($C314,'C'!$A$1:$N$1998,4,FALSE)=0,IF(VLOOKUP($C314,'C'!$A$1:$N$1998,7,FALSE)=0,VLOOKUP($C314,'C'!$A$1:$N$1998,10,FALSE),VLOOKUP($C314,'C'!$A$1:$N$1998,7,FALSE)),VLOOKUP($C314,'C'!$A$1:$N$1998,4,FALSE)),"")</f>
        <v/>
      </c>
      <c r="E314" s="4" t="str">
        <f>IFERROR(VLOOKUP($C314,'C'!$A$1:$N$1998,2,FALSE),"")</f>
        <v/>
      </c>
      <c r="F314" s="4" t="str">
        <f>IFERROR(IF(VLOOKUP($C314,'C'!$A$1:$N$1998,3,FALSE)=1,"&lt;",""),"")</f>
        <v/>
      </c>
      <c r="G314" s="4" t="str">
        <f>IFERROR(VLOOKUP($C314,'C'!$A$1:$N$1998,5,FALSE),"")</f>
        <v/>
      </c>
      <c r="H314" s="4" t="str">
        <f>IFERROR(IF(VLOOKUP($C314,'C'!$A$1:$N$1998,6,FALSE)=1,"&lt;",""),"")</f>
        <v/>
      </c>
      <c r="I314" s="4" t="str">
        <f>IFERROR(VLOOKUP($C314,'C'!$A$1:$N$1998,8,FALSE),"")</f>
        <v/>
      </c>
      <c r="J314" s="4" t="str">
        <f>IFERROR(IF(VLOOKUP($C314,'C'!$A$1:$N$1998,9,FALSE)=1,"&lt;",""),"")</f>
        <v/>
      </c>
      <c r="M314" s="4" t="str">
        <f t="shared" si="168"/>
        <v/>
      </c>
      <c r="N314" s="4" t="str">
        <f t="shared" si="169"/>
        <v/>
      </c>
      <c r="O314" s="4" t="str">
        <f t="shared" si="175"/>
        <v/>
      </c>
      <c r="P314" s="4" t="str">
        <f t="shared" si="170"/>
        <v/>
      </c>
      <c r="Q314" s="4" t="str">
        <f t="shared" si="176"/>
        <v/>
      </c>
      <c r="R314" s="4" t="str">
        <f t="shared" si="171"/>
        <v/>
      </c>
      <c r="V314" s="4">
        <f>IFERROR(IF(VLOOKUP(B314,E!$B$1:$AK$300,4,FALSE)=0,1000000,VLOOKUP(B314,E!$B$1:$AK$300,4,FALSE)),1000000)</f>
        <v>1000000</v>
      </c>
      <c r="Z314" s="4" t="str">
        <f t="shared" si="177"/>
        <v/>
      </c>
      <c r="AC314" s="4" t="str">
        <f t="shared" si="178"/>
        <v/>
      </c>
      <c r="AF314" s="4" t="str">
        <f t="shared" si="179"/>
        <v/>
      </c>
      <c r="AI314" s="68">
        <v>0</v>
      </c>
      <c r="AJ314" s="68">
        <v>0</v>
      </c>
      <c r="AK314" s="68">
        <v>1</v>
      </c>
      <c r="AO314" s="4">
        <f t="shared" si="172"/>
        <v>3.3333333333333335</v>
      </c>
      <c r="AQ314" s="4">
        <f t="shared" si="173"/>
        <v>3.8461538461538458</v>
      </c>
      <c r="AS314" s="4">
        <f t="shared" si="174"/>
        <v>5</v>
      </c>
      <c r="AV314" s="4" t="str">
        <f t="shared" si="165"/>
        <v/>
      </c>
      <c r="AX314" s="4" t="str">
        <f t="shared" si="166"/>
        <v/>
      </c>
      <c r="AZ314" s="4" t="str">
        <f t="shared" si="167"/>
        <v/>
      </c>
    </row>
    <row r="315" spans="1:52" x14ac:dyDescent="0.2">
      <c r="A315" s="4" t="s">
        <v>771</v>
      </c>
      <c r="B315" s="4">
        <v>174</v>
      </c>
      <c r="C315" s="4" t="str">
        <f t="shared" si="140"/>
        <v>urn:immetingen:parameter:id:174</v>
      </c>
      <c r="D315" s="4" t="str">
        <f>IFERROR(IF(VLOOKUP($C315,'C'!$A$1:$N$1998,4,FALSE)=0,IF(VLOOKUP($C315,'C'!$A$1:$N$1998,7,FALSE)=0,VLOOKUP($C315,'C'!$A$1:$N$1998,10,FALSE),VLOOKUP($C315,'C'!$A$1:$N$1998,7,FALSE)),VLOOKUP($C315,'C'!$A$1:$N$1998,4,FALSE)),"")</f>
        <v/>
      </c>
      <c r="E315" s="4" t="str">
        <f>IFERROR(VLOOKUP($C315,'C'!$A$1:$N$1998,2,FALSE),"")</f>
        <v/>
      </c>
      <c r="F315" s="4" t="str">
        <f>IFERROR(IF(VLOOKUP($C315,'C'!$A$1:$N$1998,3,FALSE)=1,"&lt;",""),"")</f>
        <v/>
      </c>
      <c r="G315" s="4" t="str">
        <f>IFERROR(VLOOKUP($C315,'C'!$A$1:$N$1998,5,FALSE),"")</f>
        <v/>
      </c>
      <c r="H315" s="4" t="str">
        <f>IFERROR(IF(VLOOKUP($C315,'C'!$A$1:$N$1998,6,FALSE)=1,"&lt;",""),"")</f>
        <v/>
      </c>
      <c r="I315" s="4" t="str">
        <f>IFERROR(VLOOKUP($C315,'C'!$A$1:$N$1998,8,FALSE),"")</f>
        <v/>
      </c>
      <c r="J315" s="4" t="str">
        <f>IFERROR(IF(VLOOKUP($C315,'C'!$A$1:$N$1998,9,FALSE)=1,"&lt;",""),"")</f>
        <v/>
      </c>
      <c r="M315" s="4" t="str">
        <f t="shared" si="168"/>
        <v/>
      </c>
      <c r="N315" s="4" t="str">
        <f t="shared" si="169"/>
        <v/>
      </c>
      <c r="O315" s="4" t="str">
        <f t="shared" si="175"/>
        <v/>
      </c>
      <c r="P315" s="4" t="str">
        <f t="shared" si="170"/>
        <v/>
      </c>
      <c r="Q315" s="4" t="str">
        <f t="shared" si="176"/>
        <v/>
      </c>
      <c r="R315" s="4" t="str">
        <f t="shared" si="171"/>
        <v/>
      </c>
      <c r="V315" s="4">
        <f>IFERROR(IF(VLOOKUP(B315,E!$B$1:$AK$300,4,FALSE)=0,1000000,VLOOKUP(B315,E!$B$1:$AK$300,4,FALSE)),1000000)</f>
        <v>1000000000</v>
      </c>
      <c r="Z315" s="4" t="str">
        <f t="shared" si="177"/>
        <v/>
      </c>
      <c r="AC315" s="4" t="str">
        <f t="shared" si="178"/>
        <v/>
      </c>
      <c r="AF315" s="4" t="str">
        <f t="shared" si="179"/>
        <v/>
      </c>
      <c r="AI315" s="68">
        <v>0</v>
      </c>
      <c r="AJ315" s="68">
        <v>0</v>
      </c>
      <c r="AK315" s="68">
        <v>1</v>
      </c>
      <c r="AO315" s="4">
        <f t="shared" si="172"/>
        <v>3.3333333333333335</v>
      </c>
      <c r="AQ315" s="4">
        <f t="shared" si="173"/>
        <v>3.8461538461538458</v>
      </c>
      <c r="AS315" s="4">
        <f t="shared" si="174"/>
        <v>5</v>
      </c>
      <c r="AV315" s="4" t="str">
        <f t="shared" si="165"/>
        <v/>
      </c>
      <c r="AX315" s="4" t="str">
        <f t="shared" si="166"/>
        <v/>
      </c>
      <c r="AZ315" s="4" t="str">
        <f t="shared" si="167"/>
        <v/>
      </c>
    </row>
    <row r="316" spans="1:52" x14ac:dyDescent="0.2">
      <c r="A316" s="4" t="s">
        <v>772</v>
      </c>
      <c r="B316" s="4">
        <v>1516</v>
      </c>
      <c r="C316" s="4" t="str">
        <f t="shared" si="140"/>
        <v>urn:immetingen:parameter:id:1516</v>
      </c>
      <c r="D316" s="4" t="str">
        <f>IFERROR(IF(VLOOKUP($C316,'C'!$A$1:$N$1998,4,FALSE)=0,IF(VLOOKUP($C316,'C'!$A$1:$N$1998,7,FALSE)=0,VLOOKUP($C316,'C'!$A$1:$N$1998,10,FALSE),VLOOKUP($C316,'C'!$A$1:$N$1998,7,FALSE)),VLOOKUP($C316,'C'!$A$1:$N$1998,4,FALSE)),"")</f>
        <v/>
      </c>
      <c r="E316" s="4" t="str">
        <f>IFERROR(VLOOKUP($C316,'C'!$A$1:$N$1998,2,FALSE),"")</f>
        <v/>
      </c>
      <c r="F316" s="4" t="str">
        <f>IFERROR(IF(VLOOKUP($C316,'C'!$A$1:$N$1998,3,FALSE)=1,"&lt;",""),"")</f>
        <v/>
      </c>
      <c r="G316" s="4" t="str">
        <f>IFERROR(VLOOKUP($C316,'C'!$A$1:$N$1998,5,FALSE),"")</f>
        <v/>
      </c>
      <c r="H316" s="4" t="str">
        <f>IFERROR(IF(VLOOKUP($C316,'C'!$A$1:$N$1998,6,FALSE)=1,"&lt;",""),"")</f>
        <v/>
      </c>
      <c r="I316" s="4" t="str">
        <f>IFERROR(VLOOKUP($C316,'C'!$A$1:$N$1998,8,FALSE),"")</f>
        <v/>
      </c>
      <c r="J316" s="4" t="str">
        <f>IFERROR(IF(VLOOKUP($C316,'C'!$A$1:$N$1998,9,FALSE)=1,"&lt;",""),"")</f>
        <v/>
      </c>
      <c r="M316" s="4" t="str">
        <f t="shared" si="168"/>
        <v/>
      </c>
      <c r="N316" s="4" t="str">
        <f t="shared" si="169"/>
        <v/>
      </c>
      <c r="O316" s="4" t="str">
        <f t="shared" si="175"/>
        <v/>
      </c>
      <c r="P316" s="4" t="str">
        <f t="shared" si="170"/>
        <v/>
      </c>
      <c r="Q316" s="4" t="str">
        <f t="shared" si="176"/>
        <v/>
      </c>
      <c r="R316" s="4" t="str">
        <f t="shared" si="171"/>
        <v/>
      </c>
      <c r="V316" s="4">
        <f>IFERROR(IF(VLOOKUP(B316,E!$B$1:$AK$300,4,FALSE)=0,1000000,VLOOKUP(B316,E!$B$1:$AK$300,4,FALSE)),1000000)</f>
        <v>1000000000</v>
      </c>
      <c r="Z316" s="4" t="str">
        <f t="shared" si="177"/>
        <v/>
      </c>
      <c r="AC316" s="4" t="str">
        <f t="shared" si="178"/>
        <v/>
      </c>
      <c r="AF316" s="4" t="str">
        <f t="shared" si="179"/>
        <v/>
      </c>
      <c r="AI316" s="68">
        <v>0</v>
      </c>
      <c r="AJ316" s="68">
        <v>0</v>
      </c>
      <c r="AK316" s="68">
        <v>1</v>
      </c>
      <c r="AO316" s="4">
        <f t="shared" si="172"/>
        <v>3.3333333333333335</v>
      </c>
      <c r="AQ316" s="4">
        <f t="shared" si="173"/>
        <v>3.8461538461538458</v>
      </c>
      <c r="AS316" s="4">
        <f t="shared" si="174"/>
        <v>5</v>
      </c>
      <c r="AV316" s="4" t="str">
        <f t="shared" si="165"/>
        <v/>
      </c>
      <c r="AX316" s="4" t="str">
        <f t="shared" si="166"/>
        <v/>
      </c>
      <c r="AZ316" s="4" t="str">
        <f t="shared" si="167"/>
        <v/>
      </c>
    </row>
    <row r="317" spans="1:52" x14ac:dyDescent="0.2">
      <c r="A317" s="4" t="s">
        <v>773</v>
      </c>
      <c r="B317" s="4">
        <v>894</v>
      </c>
      <c r="C317" s="4" t="str">
        <f t="shared" si="140"/>
        <v>urn:immetingen:parameter:id:894</v>
      </c>
      <c r="D317" s="4" t="str">
        <f>IFERROR(IF(VLOOKUP($C317,'C'!$A$1:$N$1998,4,FALSE)=0,IF(VLOOKUP($C317,'C'!$A$1:$N$1998,7,FALSE)=0,VLOOKUP($C317,'C'!$A$1:$N$1998,10,FALSE),VLOOKUP($C317,'C'!$A$1:$N$1998,7,FALSE)),VLOOKUP($C317,'C'!$A$1:$N$1998,4,FALSE)),"")</f>
        <v/>
      </c>
      <c r="E317" s="4" t="str">
        <f>IFERROR(VLOOKUP($C317,'C'!$A$1:$N$1998,2,FALSE),"")</f>
        <v/>
      </c>
      <c r="F317" s="4" t="str">
        <f>IFERROR(IF(VLOOKUP($C317,'C'!$A$1:$N$1998,3,FALSE)=1,"&lt;",""),"")</f>
        <v/>
      </c>
      <c r="G317" s="4" t="str">
        <f>IFERROR(VLOOKUP($C317,'C'!$A$1:$N$1998,5,FALSE),"")</f>
        <v/>
      </c>
      <c r="H317" s="4" t="str">
        <f>IFERROR(IF(VLOOKUP($C317,'C'!$A$1:$N$1998,6,FALSE)=1,"&lt;",""),"")</f>
        <v/>
      </c>
      <c r="I317" s="4" t="str">
        <f>IFERROR(VLOOKUP($C317,'C'!$A$1:$N$1998,8,FALSE),"")</f>
        <v/>
      </c>
      <c r="J317" s="4" t="str">
        <f>IFERROR(IF(VLOOKUP($C317,'C'!$A$1:$N$1998,9,FALSE)=1,"&lt;",""),"")</f>
        <v/>
      </c>
      <c r="M317" s="4" t="str">
        <f t="shared" si="168"/>
        <v/>
      </c>
      <c r="N317" s="4" t="str">
        <f t="shared" si="169"/>
        <v/>
      </c>
      <c r="O317" s="4" t="str">
        <f t="shared" si="175"/>
        <v/>
      </c>
      <c r="P317" s="4" t="str">
        <f t="shared" si="170"/>
        <v/>
      </c>
      <c r="Q317" s="4" t="str">
        <f t="shared" si="176"/>
        <v/>
      </c>
      <c r="R317" s="4" t="str">
        <f t="shared" si="171"/>
        <v/>
      </c>
      <c r="V317" s="4">
        <f>IFERROR(IF(VLOOKUP(B317,E!$B$1:$AK$300,4,FALSE)=0,1000000,VLOOKUP(B317,E!$B$1:$AK$300,4,FALSE)),1000000)</f>
        <v>1000000</v>
      </c>
      <c r="Z317" s="4" t="str">
        <f t="shared" si="177"/>
        <v/>
      </c>
      <c r="AC317" s="4" t="str">
        <f t="shared" si="178"/>
        <v/>
      </c>
      <c r="AF317" s="4" t="str">
        <f t="shared" si="179"/>
        <v/>
      </c>
      <c r="AI317" s="68">
        <v>0</v>
      </c>
      <c r="AJ317" s="68">
        <v>0</v>
      </c>
      <c r="AK317" s="68">
        <v>1</v>
      </c>
      <c r="AO317" s="4">
        <f t="shared" si="172"/>
        <v>3.3333333333333335</v>
      </c>
      <c r="AQ317" s="4">
        <f t="shared" si="173"/>
        <v>3.8461538461538458</v>
      </c>
      <c r="AS317" s="4">
        <f t="shared" si="174"/>
        <v>5</v>
      </c>
      <c r="AV317" s="4" t="str">
        <f t="shared" si="165"/>
        <v/>
      </c>
      <c r="AX317" s="4" t="str">
        <f t="shared" si="166"/>
        <v/>
      </c>
      <c r="AZ317" s="4" t="str">
        <f t="shared" si="167"/>
        <v/>
      </c>
    </row>
    <row r="318" spans="1:52" x14ac:dyDescent="0.2">
      <c r="A318" s="4" t="s">
        <v>774</v>
      </c>
      <c r="B318" s="4">
        <v>406</v>
      </c>
      <c r="C318" s="4" t="str">
        <f t="shared" si="140"/>
        <v>urn:immetingen:parameter:id:406</v>
      </c>
      <c r="D318" s="4" t="str">
        <f>IFERROR(IF(VLOOKUP($C318,'C'!$A$1:$N$1998,4,FALSE)=0,IF(VLOOKUP($C318,'C'!$A$1:$N$1998,7,FALSE)=0,VLOOKUP($C318,'C'!$A$1:$N$1998,10,FALSE),VLOOKUP($C318,'C'!$A$1:$N$1998,7,FALSE)),VLOOKUP($C318,'C'!$A$1:$N$1998,4,FALSE)),"")</f>
        <v/>
      </c>
      <c r="E318" s="4" t="str">
        <f>IFERROR(VLOOKUP($C318,'C'!$A$1:$N$1998,2,FALSE),"")</f>
        <v/>
      </c>
      <c r="F318" s="4" t="str">
        <f>IFERROR(IF(VLOOKUP($C318,'C'!$A$1:$N$1998,3,FALSE)=1,"&lt;",""),"")</f>
        <v/>
      </c>
      <c r="G318" s="4" t="str">
        <f>IFERROR(VLOOKUP($C318,'C'!$A$1:$N$1998,5,FALSE),"")</f>
        <v/>
      </c>
      <c r="H318" s="4" t="str">
        <f>IFERROR(IF(VLOOKUP($C318,'C'!$A$1:$N$1998,6,FALSE)=1,"&lt;",""),"")</f>
        <v/>
      </c>
      <c r="I318" s="4" t="str">
        <f>IFERROR(VLOOKUP($C318,'C'!$A$1:$N$1998,8,FALSE),"")</f>
        <v/>
      </c>
      <c r="J318" s="4" t="str">
        <f>IFERROR(IF(VLOOKUP($C318,'C'!$A$1:$N$1998,9,FALSE)=1,"&lt;",""),"")</f>
        <v/>
      </c>
      <c r="M318" s="4" t="str">
        <f t="shared" si="168"/>
        <v/>
      </c>
      <c r="N318" s="4" t="str">
        <f t="shared" si="169"/>
        <v/>
      </c>
      <c r="O318" s="4" t="str">
        <f t="shared" si="175"/>
        <v/>
      </c>
      <c r="P318" s="4" t="str">
        <f t="shared" si="170"/>
        <v/>
      </c>
      <c r="Q318" s="4" t="str">
        <f t="shared" si="176"/>
        <v/>
      </c>
      <c r="R318" s="4" t="str">
        <f t="shared" si="171"/>
        <v/>
      </c>
      <c r="V318" s="4">
        <f>IFERROR(IF(VLOOKUP(B318,E!$B$1:$AK$300,4,FALSE)=0,1000000,VLOOKUP(B318,E!$B$1:$AK$300,4,FALSE)),1000000)</f>
        <v>1000000</v>
      </c>
      <c r="Z318" s="4" t="str">
        <f t="shared" si="177"/>
        <v/>
      </c>
      <c r="AC318" s="4" t="str">
        <f t="shared" si="178"/>
        <v/>
      </c>
      <c r="AF318" s="4" t="str">
        <f t="shared" si="179"/>
        <v/>
      </c>
      <c r="AI318" s="68">
        <v>0</v>
      </c>
      <c r="AJ318" s="68">
        <v>0</v>
      </c>
      <c r="AK318" s="68">
        <v>1</v>
      </c>
      <c r="AO318" s="4">
        <f t="shared" si="172"/>
        <v>3.3333333333333335</v>
      </c>
      <c r="AQ318" s="4">
        <f t="shared" si="173"/>
        <v>3.8461538461538458</v>
      </c>
      <c r="AS318" s="4">
        <f t="shared" si="174"/>
        <v>5</v>
      </c>
      <c r="AV318" s="4" t="str">
        <f t="shared" si="165"/>
        <v/>
      </c>
      <c r="AX318" s="4" t="str">
        <f t="shared" si="166"/>
        <v/>
      </c>
      <c r="AZ318" s="4" t="str">
        <f t="shared" si="167"/>
        <v/>
      </c>
    </row>
    <row r="319" spans="1:52" x14ac:dyDescent="0.2">
      <c r="A319" s="4" t="s">
        <v>775</v>
      </c>
      <c r="B319" s="4">
        <v>1164</v>
      </c>
      <c r="C319" s="4" t="str">
        <f t="shared" si="140"/>
        <v>urn:immetingen:parameter:id:1164</v>
      </c>
      <c r="D319" s="4" t="str">
        <f>IFERROR(IF(VLOOKUP($C319,'C'!$A$1:$N$1998,4,FALSE)=0,IF(VLOOKUP($C319,'C'!$A$1:$N$1998,7,FALSE)=0,VLOOKUP($C319,'C'!$A$1:$N$1998,10,FALSE),VLOOKUP($C319,'C'!$A$1:$N$1998,7,FALSE)),VLOOKUP($C319,'C'!$A$1:$N$1998,4,FALSE)),"")</f>
        <v/>
      </c>
      <c r="E319" s="4" t="str">
        <f>IFERROR(VLOOKUP($C319,'C'!$A$1:$N$1998,2,FALSE),"")</f>
        <v/>
      </c>
      <c r="F319" s="4" t="str">
        <f>IFERROR(IF(VLOOKUP($C319,'C'!$A$1:$N$1998,3,FALSE)=1,"&lt;",""),"")</f>
        <v/>
      </c>
      <c r="G319" s="4" t="str">
        <f>IFERROR(VLOOKUP($C319,'C'!$A$1:$N$1998,5,FALSE),"")</f>
        <v/>
      </c>
      <c r="H319" s="4" t="str">
        <f>IFERROR(IF(VLOOKUP($C319,'C'!$A$1:$N$1998,6,FALSE)=1,"&lt;",""),"")</f>
        <v/>
      </c>
      <c r="I319" s="4" t="str">
        <f>IFERROR(VLOOKUP($C319,'C'!$A$1:$N$1998,8,FALSE),"")</f>
        <v/>
      </c>
      <c r="J319" s="4" t="str">
        <f>IFERROR(IF(VLOOKUP($C319,'C'!$A$1:$N$1998,9,FALSE)=1,"&lt;",""),"")</f>
        <v/>
      </c>
      <c r="M319" s="4" t="str">
        <f t="shared" si="168"/>
        <v/>
      </c>
      <c r="N319" s="4" t="str">
        <f t="shared" si="169"/>
        <v/>
      </c>
      <c r="O319" s="4" t="str">
        <f t="shared" si="175"/>
        <v/>
      </c>
      <c r="P319" s="4" t="str">
        <f t="shared" si="170"/>
        <v/>
      </c>
      <c r="Q319" s="4" t="str">
        <f t="shared" si="176"/>
        <v/>
      </c>
      <c r="R319" s="4" t="str">
        <f t="shared" si="171"/>
        <v/>
      </c>
      <c r="V319" s="4">
        <f>IFERROR(IF(VLOOKUP(B319,E!$B$1:$AK$300,4,FALSE)=0,1000000,VLOOKUP(B319,E!$B$1:$AK$300,4,FALSE)),1000000)</f>
        <v>1000000</v>
      </c>
      <c r="Z319" s="4" t="str">
        <f t="shared" si="177"/>
        <v/>
      </c>
      <c r="AC319" s="4" t="str">
        <f t="shared" si="178"/>
        <v/>
      </c>
      <c r="AF319" s="4" t="str">
        <f t="shared" si="179"/>
        <v/>
      </c>
      <c r="AI319" s="68">
        <v>0</v>
      </c>
      <c r="AJ319" s="68">
        <v>0</v>
      </c>
      <c r="AK319" s="68">
        <v>1</v>
      </c>
      <c r="AO319" s="4">
        <f t="shared" si="172"/>
        <v>3.3333333333333335</v>
      </c>
      <c r="AQ319" s="4">
        <f t="shared" si="173"/>
        <v>3.8461538461538458</v>
      </c>
      <c r="AS319" s="4">
        <f t="shared" si="174"/>
        <v>5</v>
      </c>
      <c r="AV319" s="4" t="str">
        <f t="shared" si="165"/>
        <v/>
      </c>
      <c r="AX319" s="4" t="str">
        <f t="shared" si="166"/>
        <v/>
      </c>
      <c r="AZ319" s="4" t="str">
        <f t="shared" si="167"/>
        <v/>
      </c>
    </row>
    <row r="320" spans="1:52" x14ac:dyDescent="0.2">
      <c r="A320" s="4" t="s">
        <v>776</v>
      </c>
      <c r="B320" s="4">
        <v>725</v>
      </c>
      <c r="C320" s="4" t="str">
        <f t="shared" si="140"/>
        <v>urn:immetingen:parameter:id:725</v>
      </c>
      <c r="D320" s="4" t="str">
        <f>IFERROR(IF(VLOOKUP($C320,'C'!$A$1:$N$1998,4,FALSE)=0,IF(VLOOKUP($C320,'C'!$A$1:$N$1998,7,FALSE)=0,VLOOKUP($C320,'C'!$A$1:$N$1998,10,FALSE),VLOOKUP($C320,'C'!$A$1:$N$1998,7,FALSE)),VLOOKUP($C320,'C'!$A$1:$N$1998,4,FALSE)),"")</f>
        <v/>
      </c>
      <c r="E320" s="4" t="str">
        <f>IFERROR(VLOOKUP($C320,'C'!$A$1:$N$1998,2,FALSE),"")</f>
        <v/>
      </c>
      <c r="F320" s="4" t="str">
        <f>IFERROR(IF(VLOOKUP($C320,'C'!$A$1:$N$1998,3,FALSE)=1,"&lt;",""),"")</f>
        <v/>
      </c>
      <c r="G320" s="4" t="str">
        <f>IFERROR(VLOOKUP($C320,'C'!$A$1:$N$1998,5,FALSE),"")</f>
        <v/>
      </c>
      <c r="H320" s="4" t="str">
        <f>IFERROR(IF(VLOOKUP($C320,'C'!$A$1:$N$1998,6,FALSE)=1,"&lt;",""),"")</f>
        <v/>
      </c>
      <c r="I320" s="4" t="str">
        <f>IFERROR(VLOOKUP($C320,'C'!$A$1:$N$1998,8,FALSE),"")</f>
        <v/>
      </c>
      <c r="J320" s="4" t="str">
        <f>IFERROR(IF(VLOOKUP($C320,'C'!$A$1:$N$1998,9,FALSE)=1,"&lt;",""),"")</f>
        <v/>
      </c>
      <c r="M320" s="4" t="str">
        <f t="shared" si="168"/>
        <v/>
      </c>
      <c r="N320" s="4" t="str">
        <f t="shared" si="169"/>
        <v/>
      </c>
      <c r="O320" s="4" t="str">
        <f t="shared" si="175"/>
        <v/>
      </c>
      <c r="P320" s="4" t="str">
        <f t="shared" si="170"/>
        <v/>
      </c>
      <c r="Q320" s="4" t="str">
        <f t="shared" si="176"/>
        <v/>
      </c>
      <c r="R320" s="4" t="str">
        <f t="shared" si="171"/>
        <v/>
      </c>
      <c r="V320" s="4">
        <f>IFERROR(IF(VLOOKUP(B320,E!$B$1:$AK$300,4,FALSE)=0,1000000,VLOOKUP(B320,E!$B$1:$AK$300,4,FALSE)),1000000)</f>
        <v>1000000000</v>
      </c>
      <c r="Z320" s="4" t="str">
        <f t="shared" si="177"/>
        <v/>
      </c>
      <c r="AC320" s="4" t="str">
        <f t="shared" si="178"/>
        <v/>
      </c>
      <c r="AF320" s="4" t="str">
        <f t="shared" si="179"/>
        <v/>
      </c>
      <c r="AI320" s="68">
        <v>0</v>
      </c>
      <c r="AJ320" s="68">
        <v>0</v>
      </c>
      <c r="AK320" s="68">
        <v>1</v>
      </c>
      <c r="AO320" s="4">
        <f t="shared" si="172"/>
        <v>3.3333333333333335</v>
      </c>
      <c r="AQ320" s="4">
        <f t="shared" si="173"/>
        <v>3.8461538461538458</v>
      </c>
      <c r="AS320" s="4">
        <f t="shared" si="174"/>
        <v>5</v>
      </c>
      <c r="AV320" s="4" t="str">
        <f t="shared" si="165"/>
        <v/>
      </c>
      <c r="AX320" s="4" t="str">
        <f t="shared" si="166"/>
        <v/>
      </c>
      <c r="AZ320" s="4" t="str">
        <f t="shared" si="167"/>
        <v/>
      </c>
    </row>
    <row r="321" spans="1:52" x14ac:dyDescent="0.2">
      <c r="A321" s="4" t="s">
        <v>777</v>
      </c>
      <c r="B321" s="4">
        <v>412</v>
      </c>
      <c r="C321" s="4" t="str">
        <f t="shared" si="140"/>
        <v>urn:immetingen:parameter:id:412</v>
      </c>
      <c r="D321" s="4" t="str">
        <f>IFERROR(IF(VLOOKUP($C321,'C'!$A$1:$N$1998,4,FALSE)=0,IF(VLOOKUP($C321,'C'!$A$1:$N$1998,7,FALSE)=0,VLOOKUP($C321,'C'!$A$1:$N$1998,10,FALSE),VLOOKUP($C321,'C'!$A$1:$N$1998,7,FALSE)),VLOOKUP($C321,'C'!$A$1:$N$1998,4,FALSE)),"")</f>
        <v/>
      </c>
      <c r="E321" s="4" t="str">
        <f>IFERROR(VLOOKUP($C321,'C'!$A$1:$N$1998,2,FALSE),"")</f>
        <v/>
      </c>
      <c r="F321" s="4" t="str">
        <f>IFERROR(IF(VLOOKUP($C321,'C'!$A$1:$N$1998,3,FALSE)=1,"&lt;",""),"")</f>
        <v/>
      </c>
      <c r="G321" s="4" t="str">
        <f>IFERROR(VLOOKUP($C321,'C'!$A$1:$N$1998,5,FALSE),"")</f>
        <v/>
      </c>
      <c r="H321" s="4" t="str">
        <f>IFERROR(IF(VLOOKUP($C321,'C'!$A$1:$N$1998,6,FALSE)=1,"&lt;",""),"")</f>
        <v/>
      </c>
      <c r="I321" s="4" t="str">
        <f>IFERROR(VLOOKUP($C321,'C'!$A$1:$N$1998,8,FALSE),"")</f>
        <v/>
      </c>
      <c r="J321" s="4" t="str">
        <f>IFERROR(IF(VLOOKUP($C321,'C'!$A$1:$N$1998,9,FALSE)=1,"&lt;",""),"")</f>
        <v/>
      </c>
      <c r="M321" s="4" t="str">
        <f t="shared" si="168"/>
        <v/>
      </c>
      <c r="N321" s="4" t="str">
        <f t="shared" si="169"/>
        <v/>
      </c>
      <c r="O321" s="4" t="str">
        <f t="shared" si="175"/>
        <v/>
      </c>
      <c r="P321" s="4" t="str">
        <f t="shared" si="170"/>
        <v/>
      </c>
      <c r="Q321" s="4" t="str">
        <f t="shared" si="176"/>
        <v/>
      </c>
      <c r="R321" s="4" t="str">
        <f t="shared" si="171"/>
        <v/>
      </c>
      <c r="V321" s="4">
        <f>IFERROR(IF(VLOOKUP(B321,E!$B$1:$AK$300,4,FALSE)=0,1000000,VLOOKUP(B321,E!$B$1:$AK$300,4,FALSE)),1000000)</f>
        <v>1000000000</v>
      </c>
      <c r="Z321" s="4" t="str">
        <f t="shared" si="177"/>
        <v/>
      </c>
      <c r="AC321" s="4" t="str">
        <f t="shared" si="178"/>
        <v/>
      </c>
      <c r="AF321" s="4" t="str">
        <f t="shared" si="179"/>
        <v/>
      </c>
      <c r="AI321" s="68">
        <v>0</v>
      </c>
      <c r="AJ321" s="68">
        <v>0</v>
      </c>
      <c r="AK321" s="68">
        <v>1</v>
      </c>
      <c r="AO321" s="4">
        <f t="shared" si="172"/>
        <v>3.3333333333333335</v>
      </c>
      <c r="AQ321" s="4">
        <f t="shared" si="173"/>
        <v>3.8461538461538458</v>
      </c>
      <c r="AS321" s="4">
        <f t="shared" si="174"/>
        <v>5</v>
      </c>
      <c r="AV321" s="4" t="str">
        <f t="shared" si="165"/>
        <v/>
      </c>
      <c r="AX321" s="4" t="str">
        <f t="shared" si="166"/>
        <v/>
      </c>
      <c r="AZ321" s="4" t="str">
        <f t="shared" si="167"/>
        <v/>
      </c>
    </row>
    <row r="322" spans="1:52" x14ac:dyDescent="0.2">
      <c r="A322" s="4" t="s">
        <v>767</v>
      </c>
      <c r="B322" s="4">
        <v>289</v>
      </c>
      <c r="C322" s="15" t="str">
        <f>CONCATENATE("urn:immetingen:hoedanigheid:id:",B322)</f>
        <v>urn:immetingen:hoedanigheid:id:289</v>
      </c>
      <c r="D322" s="4" t="str">
        <f>IFERROR(IF(VLOOKUP($C322,'C'!$A$1:$N$1998,4,FALSE)=0,IF(VLOOKUP($C322,'C'!$A$1:$N$1998,7,FALSE)=0,VLOOKUP($C322,'C'!$A$1:$N$1998,10,FALSE),VLOOKUP($C322,'C'!$A$1:$N$1998,7,FALSE)),VLOOKUP($C322,'C'!$A$1:$N$1998,4,FALSE)),"")</f>
        <v/>
      </c>
      <c r="E322" s="15" t="str">
        <f>IFERROR(VLOOKUP($C322,'C'!$S$1:$AC$1998,2,FALSE),"")</f>
        <v/>
      </c>
      <c r="F322" s="15" t="str">
        <f>IFERROR(IF(VLOOKUP($C322,'C'!$S$1:$AC$1998,3,FALSE)=1,"&lt;",""),"")</f>
        <v/>
      </c>
      <c r="G322" s="15" t="str">
        <f>IFERROR(VLOOKUP($C322,'C'!$S$1:$AC$1998,5,FALSE),"")</f>
        <v/>
      </c>
      <c r="H322" s="15" t="str">
        <f>IFERROR(IF(VLOOKUP($C322,'C'!$S$1:$AC$1998,6,FALSE)=1,"&lt;",""),"")</f>
        <v/>
      </c>
      <c r="I322" s="15" t="str">
        <f>IFERROR(VLOOKUP($C322,'C'!$S$1:$AC$1998,8,FALSE),"")</f>
        <v/>
      </c>
      <c r="J322" s="15" t="str">
        <f>IFERROR(IF(VLOOKUP($C322,'C'!$S$1:$AC$1998,9,FALSE)=1,"&lt;",""),"")</f>
        <v/>
      </c>
      <c r="K322" s="15"/>
      <c r="L322" s="15"/>
      <c r="M322" s="4" t="str">
        <f t="shared" si="168"/>
        <v/>
      </c>
      <c r="N322" s="4" t="str">
        <f t="shared" si="169"/>
        <v/>
      </c>
      <c r="O322" s="4" t="str">
        <f t="shared" si="175"/>
        <v/>
      </c>
      <c r="P322" s="4" t="str">
        <f t="shared" si="170"/>
        <v/>
      </c>
      <c r="Q322" s="4" t="str">
        <f t="shared" si="176"/>
        <v/>
      </c>
      <c r="R322" s="4" t="str">
        <f t="shared" si="171"/>
        <v/>
      </c>
      <c r="S322" s="15"/>
      <c r="T322" s="15"/>
      <c r="U322" s="15"/>
      <c r="V322" s="4">
        <f>IFERROR(IF(VLOOKUP(B322,E!$B$1:$AK$300,4,FALSE)=0,1000000,VLOOKUP(B322,E!$B$1:$AK$300,4,FALSE)),1000000)</f>
        <v>1000000</v>
      </c>
      <c r="W322" s="15"/>
      <c r="X322" s="15"/>
      <c r="Z322" s="4" t="str">
        <f t="shared" si="177"/>
        <v/>
      </c>
      <c r="AC322" s="4" t="str">
        <f t="shared" si="178"/>
        <v/>
      </c>
      <c r="AF322" s="4" t="str">
        <f t="shared" si="179"/>
        <v/>
      </c>
      <c r="AI322" s="68">
        <v>1</v>
      </c>
      <c r="AJ322" s="68">
        <v>0</v>
      </c>
      <c r="AK322" s="68">
        <v>0</v>
      </c>
      <c r="AO322" s="17">
        <v>1</v>
      </c>
      <c r="AQ322" s="17">
        <v>1</v>
      </c>
      <c r="AS322" s="17">
        <v>1</v>
      </c>
      <c r="AV322" s="4" t="str">
        <f t="shared" si="165"/>
        <v/>
      </c>
      <c r="AX322" s="4" t="str">
        <f t="shared" si="166"/>
        <v/>
      </c>
      <c r="AZ322" s="4" t="str">
        <f t="shared" si="167"/>
        <v/>
      </c>
    </row>
    <row r="323" spans="1:52" x14ac:dyDescent="0.2">
      <c r="A323" s="4" t="s">
        <v>57</v>
      </c>
      <c r="B323" s="4">
        <v>508</v>
      </c>
      <c r="C323" s="4" t="str">
        <f t="shared" si="140"/>
        <v>urn:immetingen:parameter:id:508</v>
      </c>
      <c r="D323" s="4" t="str">
        <f>IFERROR(IF(VLOOKUP($C323,'C'!$A$1:$N$1998,4,FALSE)=0,IF(VLOOKUP($C323,'C'!$A$1:$N$1998,7,FALSE)=0,VLOOKUP($C323,'C'!$A$1:$N$1998,10,FALSE),VLOOKUP($C323,'C'!$A$1:$N$1998,7,FALSE)),VLOOKUP($C323,'C'!$A$1:$N$1998,4,FALSE)),"")</f>
        <v/>
      </c>
      <c r="E323" s="4" t="str">
        <f>IFERROR(VLOOKUP($C323,'C'!$A$1:$N$1998,2,FALSE),"")</f>
        <v/>
      </c>
      <c r="F323" s="4" t="str">
        <f>IFERROR(IF(VLOOKUP($C323,'C'!$A$1:$N$1998,3,FALSE)=1,"&lt;",""),"")</f>
        <v/>
      </c>
      <c r="G323" s="4" t="str">
        <f>IFERROR(VLOOKUP($C323,'C'!$A$1:$N$1998,5,FALSE),"")</f>
        <v/>
      </c>
      <c r="H323" s="4" t="str">
        <f>IFERROR(IF(VLOOKUP($C323,'C'!$A$1:$N$1998,6,FALSE)=1,"&lt;",""),"")</f>
        <v/>
      </c>
      <c r="I323" s="4" t="str">
        <f>IFERROR(VLOOKUP($C323,'C'!$A$1:$N$1998,8,FALSE),"")</f>
        <v/>
      </c>
      <c r="J323" s="4" t="str">
        <f>IFERROR(IF(VLOOKUP($C323,'C'!$A$1:$N$1998,9,FALSE)=1,"&lt;",""),"")</f>
        <v/>
      </c>
      <c r="M323" s="4" t="str">
        <f t="shared" si="168"/>
        <v/>
      </c>
      <c r="N323" s="4" t="str">
        <f t="shared" si="169"/>
        <v/>
      </c>
      <c r="O323" s="4" t="str">
        <f t="shared" si="175"/>
        <v/>
      </c>
      <c r="P323" s="4" t="str">
        <f t="shared" si="170"/>
        <v/>
      </c>
      <c r="Q323" s="4" t="str">
        <f t="shared" si="176"/>
        <v/>
      </c>
      <c r="R323" s="4" t="str">
        <f t="shared" si="171"/>
        <v/>
      </c>
      <c r="V323" s="4">
        <f>IFERROR(IF(VLOOKUP(B323,E!$B$1:$AK$300,4,FALSE)=0,1000000,VLOOKUP(B323,E!$B$1:$AK$300,4,FALSE)),1000000)</f>
        <v>150</v>
      </c>
      <c r="Z323" s="4" t="str">
        <f t="shared" si="177"/>
        <v/>
      </c>
      <c r="AC323" s="4" t="str">
        <f t="shared" si="178"/>
        <v/>
      </c>
      <c r="AF323" s="4" t="str">
        <f t="shared" si="179"/>
        <v/>
      </c>
      <c r="AI323" s="68">
        <v>1</v>
      </c>
      <c r="AJ323" s="68">
        <v>0</v>
      </c>
      <c r="AK323" s="68">
        <v>0</v>
      </c>
      <c r="AO323" s="17">
        <v>1</v>
      </c>
      <c r="AQ323" s="17">
        <v>1</v>
      </c>
      <c r="AS323" s="17">
        <v>1</v>
      </c>
      <c r="AV323" s="4" t="str">
        <f t="shared" si="165"/>
        <v/>
      </c>
      <c r="AX323" s="4" t="str">
        <f t="shared" si="166"/>
        <v/>
      </c>
      <c r="AZ323" s="4" t="str">
        <f t="shared" si="167"/>
        <v/>
      </c>
    </row>
    <row r="324" spans="1:52" x14ac:dyDescent="0.2">
      <c r="A324" s="72" t="s">
        <v>851</v>
      </c>
      <c r="B324" s="4">
        <v>537</v>
      </c>
      <c r="C324" s="4" t="str">
        <f t="shared" si="140"/>
        <v>urn:immetingen:parameter:id:537</v>
      </c>
      <c r="D324" s="4" t="str">
        <f>IFERROR(IF(VLOOKUP($C324,'C'!$A$1:$N$1998,4,FALSE)=0,IF(VLOOKUP($C324,'C'!$A$1:$N$1998,7,FALSE)=0,VLOOKUP($C324,'C'!$A$1:$N$1998,10,FALSE),VLOOKUP($C324,'C'!$A$1:$N$1998,7,FALSE)),VLOOKUP($C324,'C'!$A$1:$N$1998,4,FALSE)),"")</f>
        <v/>
      </c>
      <c r="E324" s="4" t="str">
        <f>IFERROR(VLOOKUP($C324,'C'!$A$1:$N$1998,2,FALSE),"")</f>
        <v/>
      </c>
      <c r="F324" s="4" t="str">
        <f>IFERROR(IF(VLOOKUP($C324,'C'!$A$1:$N$1998,3,FALSE)=1,"&lt;",""),"")</f>
        <v/>
      </c>
      <c r="G324" s="4" t="str">
        <f>IFERROR(VLOOKUP($C324,'C'!$A$1:$N$1998,5,FALSE),"")</f>
        <v/>
      </c>
      <c r="H324" s="4" t="str">
        <f>IFERROR(IF(VLOOKUP($C324,'C'!$A$1:$N$1998,6,FALSE)=1,"&lt;",""),"")</f>
        <v/>
      </c>
      <c r="I324" s="4" t="str">
        <f>IFERROR(VLOOKUP($C324,'C'!$A$1:$N$1998,8,FALSE),"")</f>
        <v/>
      </c>
      <c r="J324" s="4" t="str">
        <f>IFERROR(IF(VLOOKUP($C324,'C'!$A$1:$N$1998,9,FALSE)=1,"&lt;",""),"")</f>
        <v/>
      </c>
      <c r="M324" s="4" t="str">
        <f t="shared" si="168"/>
        <v/>
      </c>
      <c r="N324" s="4" t="str">
        <f t="shared" si="169"/>
        <v/>
      </c>
      <c r="O324" s="4" t="str">
        <f t="shared" si="175"/>
        <v/>
      </c>
      <c r="P324" s="4" t="str">
        <f t="shared" si="170"/>
        <v/>
      </c>
      <c r="Q324" s="4" t="str">
        <f t="shared" si="176"/>
        <v/>
      </c>
      <c r="R324" s="4" t="str">
        <f t="shared" si="171"/>
        <v/>
      </c>
      <c r="V324" s="4">
        <f>IFERROR(IF(VLOOKUP(B324,E!$B$1:$AK$300,4,FALSE)=0,1000000,VLOOKUP(B324,E!$B$1:$AK$300,4,FALSE)),1000000)</f>
        <v>2</v>
      </c>
      <c r="Z324" s="4" t="str">
        <f t="shared" si="177"/>
        <v/>
      </c>
      <c r="AC324" s="4" t="str">
        <f t="shared" si="178"/>
        <v/>
      </c>
      <c r="AF324" s="4" t="str">
        <f t="shared" si="179"/>
        <v/>
      </c>
      <c r="AI324" s="68">
        <v>0</v>
      </c>
      <c r="AJ324" s="68">
        <v>0</v>
      </c>
      <c r="AK324" s="68">
        <v>1</v>
      </c>
      <c r="AO324" s="4">
        <f t="shared" si="172"/>
        <v>3.3333333333333335</v>
      </c>
      <c r="AQ324" s="4">
        <f t="shared" si="173"/>
        <v>3.8461538461538458</v>
      </c>
      <c r="AS324" s="4">
        <f t="shared" si="174"/>
        <v>5</v>
      </c>
      <c r="AV324" s="4" t="str">
        <f t="shared" si="165"/>
        <v/>
      </c>
      <c r="AX324" s="4" t="str">
        <f t="shared" si="166"/>
        <v/>
      </c>
      <c r="AZ324" s="4" t="str">
        <f t="shared" si="167"/>
        <v/>
      </c>
    </row>
    <row r="325" spans="1:52" x14ac:dyDescent="0.2">
      <c r="A325" s="72" t="s">
        <v>852</v>
      </c>
      <c r="B325" s="4">
        <v>2595</v>
      </c>
      <c r="C325" s="4" t="str">
        <f t="shared" si="140"/>
        <v>urn:immetingen:parameter:id:2595</v>
      </c>
      <c r="D325" s="4" t="str">
        <f>IFERROR(IF(VLOOKUP($C325,'C'!$A$1:$N$1998,4,FALSE)=0,IF(VLOOKUP($C325,'C'!$A$1:$N$1998,7,FALSE)=0,VLOOKUP($C325,'C'!$A$1:$N$1998,10,FALSE),VLOOKUP($C325,'C'!$A$1:$N$1998,7,FALSE)),VLOOKUP($C325,'C'!$A$1:$N$1998,4,FALSE)),"")</f>
        <v/>
      </c>
      <c r="E325" s="4" t="str">
        <f>IFERROR(VLOOKUP($C325,'C'!$A$1:$N$1998,2,FALSE),"")</f>
        <v/>
      </c>
      <c r="F325" s="4" t="str">
        <f>IFERROR(IF(VLOOKUP($C325,'C'!$A$1:$N$1998,3,FALSE)=1,"&lt;",""),"")</f>
        <v/>
      </c>
      <c r="G325" s="4" t="str">
        <f>IFERROR(VLOOKUP($C325,'C'!$A$1:$N$1998,5,FALSE),"")</f>
        <v/>
      </c>
      <c r="H325" s="4" t="str">
        <f>IFERROR(IF(VLOOKUP($C325,'C'!$A$1:$N$1998,6,FALSE)=1,"&lt;",""),"")</f>
        <v/>
      </c>
      <c r="I325" s="4" t="str">
        <f>IFERROR(VLOOKUP($C325,'C'!$A$1:$N$1998,8,FALSE),"")</f>
        <v/>
      </c>
      <c r="J325" s="4" t="str">
        <f>IFERROR(IF(VLOOKUP($C325,'C'!$A$1:$N$1998,9,FALSE)=1,"&lt;",""),"")</f>
        <v/>
      </c>
      <c r="M325" s="4" t="str">
        <f t="shared" si="168"/>
        <v/>
      </c>
      <c r="N325" s="4" t="str">
        <f t="shared" si="169"/>
        <v/>
      </c>
      <c r="O325" s="4" t="str">
        <f t="shared" si="175"/>
        <v/>
      </c>
      <c r="P325" s="4" t="str">
        <f t="shared" si="170"/>
        <v/>
      </c>
      <c r="Q325" s="4" t="str">
        <f t="shared" si="176"/>
        <v/>
      </c>
      <c r="R325" s="4" t="str">
        <f t="shared" si="171"/>
        <v/>
      </c>
      <c r="V325" s="4">
        <f>IFERROR(IF(VLOOKUP(B325,E!$B$1:$AK$300,4,FALSE)=0,1000000,VLOOKUP(B325,E!$B$1:$AK$300,4,FALSE)),1000000)</f>
        <v>1000000000</v>
      </c>
      <c r="Z325" s="4" t="str">
        <f t="shared" si="177"/>
        <v/>
      </c>
      <c r="AC325" s="4" t="str">
        <f t="shared" si="178"/>
        <v/>
      </c>
      <c r="AF325" s="4" t="str">
        <f t="shared" si="179"/>
        <v/>
      </c>
      <c r="AI325" s="68">
        <v>0</v>
      </c>
      <c r="AJ325" s="68">
        <v>0</v>
      </c>
      <c r="AK325" s="68">
        <v>1</v>
      </c>
      <c r="AO325" s="4">
        <f t="shared" si="172"/>
        <v>3.3333333333333335</v>
      </c>
      <c r="AQ325" s="4">
        <f t="shared" si="173"/>
        <v>3.8461538461538458</v>
      </c>
      <c r="AS325" s="4">
        <f t="shared" si="174"/>
        <v>5</v>
      </c>
      <c r="AV325" s="4" t="str">
        <f t="shared" si="165"/>
        <v/>
      </c>
      <c r="AX325" s="4" t="str">
        <f t="shared" si="166"/>
        <v/>
      </c>
      <c r="AZ325" s="4" t="str">
        <f t="shared" si="167"/>
        <v/>
      </c>
    </row>
    <row r="326" spans="1:52" x14ac:dyDescent="0.2">
      <c r="A326" s="72" t="s">
        <v>853</v>
      </c>
      <c r="B326" s="4">
        <v>1556</v>
      </c>
      <c r="C326" s="4" t="str">
        <f t="shared" si="140"/>
        <v>urn:immetingen:parameter:id:1556</v>
      </c>
      <c r="D326" s="4" t="str">
        <f>IFERROR(IF(VLOOKUP($C326,'C'!$A$1:$N$1998,4,FALSE)=0,IF(VLOOKUP($C326,'C'!$A$1:$N$1998,7,FALSE)=0,VLOOKUP($C326,'C'!$A$1:$N$1998,10,FALSE),VLOOKUP($C326,'C'!$A$1:$N$1998,7,FALSE)),VLOOKUP($C326,'C'!$A$1:$N$1998,4,FALSE)),"")</f>
        <v/>
      </c>
      <c r="E326" s="4" t="str">
        <f>IFERROR(VLOOKUP($C326,'C'!$A$1:$N$1998,2,FALSE),"")</f>
        <v/>
      </c>
      <c r="F326" s="4" t="str">
        <f>IFERROR(IF(VLOOKUP($C326,'C'!$A$1:$N$1998,3,FALSE)=1,"&lt;",""),"")</f>
        <v/>
      </c>
      <c r="G326" s="4" t="str">
        <f>IFERROR(VLOOKUP($C326,'C'!$A$1:$N$1998,5,FALSE),"")</f>
        <v/>
      </c>
      <c r="H326" s="4" t="str">
        <f>IFERROR(IF(VLOOKUP($C326,'C'!$A$1:$N$1998,6,FALSE)=1,"&lt;",""),"")</f>
        <v/>
      </c>
      <c r="I326" s="4" t="str">
        <f>IFERROR(VLOOKUP($C326,'C'!$A$1:$N$1998,8,FALSE),"")</f>
        <v/>
      </c>
      <c r="J326" s="4" t="str">
        <f>IFERROR(IF(VLOOKUP($C326,'C'!$A$1:$N$1998,9,FALSE)=1,"&lt;",""),"")</f>
        <v/>
      </c>
      <c r="M326" s="4" t="str">
        <f t="shared" si="168"/>
        <v/>
      </c>
      <c r="N326" s="4" t="str">
        <f t="shared" si="169"/>
        <v/>
      </c>
      <c r="O326" s="4" t="str">
        <f t="shared" si="175"/>
        <v/>
      </c>
      <c r="P326" s="4" t="str">
        <f t="shared" si="170"/>
        <v/>
      </c>
      <c r="Q326" s="4" t="str">
        <f t="shared" si="176"/>
        <v/>
      </c>
      <c r="R326" s="4" t="str">
        <f t="shared" si="171"/>
        <v/>
      </c>
      <c r="V326" s="4">
        <f>IFERROR(IF(VLOOKUP(B326,E!$B$1:$AK$300,4,FALSE)=0,1000000,VLOOKUP(B326,E!$B$1:$AK$300,4,FALSE)),1000000)</f>
        <v>1000000000</v>
      </c>
      <c r="Z326" s="4" t="str">
        <f t="shared" si="177"/>
        <v/>
      </c>
      <c r="AC326" s="4" t="str">
        <f t="shared" si="178"/>
        <v/>
      </c>
      <c r="AF326" s="4" t="str">
        <f t="shared" si="179"/>
        <v/>
      </c>
      <c r="AI326" s="68">
        <v>0</v>
      </c>
      <c r="AJ326" s="68">
        <v>0</v>
      </c>
      <c r="AK326" s="68">
        <v>1</v>
      </c>
      <c r="AO326" s="4">
        <f t="shared" si="172"/>
        <v>3.3333333333333335</v>
      </c>
      <c r="AQ326" s="4">
        <f t="shared" si="173"/>
        <v>3.8461538461538458</v>
      </c>
      <c r="AS326" s="4">
        <f t="shared" si="174"/>
        <v>5</v>
      </c>
      <c r="AV326" s="4" t="str">
        <f t="shared" si="165"/>
        <v/>
      </c>
      <c r="AX326" s="4" t="str">
        <f t="shared" si="166"/>
        <v/>
      </c>
      <c r="AZ326" s="4" t="str">
        <f t="shared" si="167"/>
        <v/>
      </c>
    </row>
    <row r="327" spans="1:52" x14ac:dyDescent="0.2">
      <c r="A327" s="4" t="s">
        <v>380</v>
      </c>
      <c r="B327" s="4">
        <v>4437</v>
      </c>
      <c r="C327" s="4" t="str">
        <f t="shared" si="140"/>
        <v>urn:immetingen:parameter:id:4437</v>
      </c>
      <c r="D327" s="4">
        <f>IFERROR(IF(VLOOKUP($C327,'C'!$A$1:$N$1998,4,FALSE)=0,IF(VLOOKUP($C327,'C'!$A$1:$N$1998,7,FALSE)=0,VLOOKUP($C327,'C'!$A$1:$N$1998,10,FALSE),VLOOKUP($C327,'C'!$A$1:$N$1998,7,FALSE)),VLOOKUP($C327,'C'!$A$1:$N$1998,4,FALSE)),"")</f>
        <v>131</v>
      </c>
      <c r="E327" s="4">
        <f>IFERROR(VLOOKUP($C327,'C'!$A$1:$N$1998,2,FALSE),"")</f>
        <v>0.1</v>
      </c>
      <c r="F327" s="4" t="str">
        <f>IF(VLOOKUP($C327,'C'!$A$1:$N$1998,3,FALSE)=1,"&lt;","")</f>
        <v>&lt;</v>
      </c>
      <c r="G327" s="4">
        <f>VLOOKUP($C327,'C'!$A$1:$N$1998,5,FALSE)</f>
        <v>0.1</v>
      </c>
      <c r="H327" s="4" t="str">
        <f>IF(VLOOKUP($C327,'C'!$A$1:$N$1998,6,FALSE)=1,"&lt;","")</f>
        <v/>
      </c>
      <c r="I327" s="4">
        <f>VLOOKUP($C327,'C'!$A$1:$N$1998,8,FALSE)</f>
        <v>0.1</v>
      </c>
      <c r="J327" s="4" t="str">
        <f>IF(VLOOKUP($C327,'C'!$A$1:$N$1998,9,FALSE)=1,"&lt;","")</f>
        <v/>
      </c>
      <c r="M327" s="4">
        <f t="shared" si="168"/>
        <v>1E-4</v>
      </c>
      <c r="N327" s="4" t="str">
        <f t="shared" si="169"/>
        <v>&lt;</v>
      </c>
      <c r="O327" s="4">
        <f t="shared" si="175"/>
        <v>1E-4</v>
      </c>
      <c r="P327" s="4" t="str">
        <f t="shared" si="170"/>
        <v/>
      </c>
      <c r="Q327" s="4">
        <f t="shared" si="176"/>
        <v>1E-4</v>
      </c>
      <c r="R327" s="4" t="str">
        <f t="shared" si="171"/>
        <v/>
      </c>
      <c r="V327" s="4">
        <f>IFERROR(IF(VLOOKUP(B327,E!$B$1:$AK$300,4,FALSE)=0,1000000,VLOOKUP(B327,E!$B$1:$AK$300,4,FALSE)),1000000)</f>
        <v>1E-4</v>
      </c>
      <c r="Z327" s="17">
        <f>IF(M327="","",IF(AND(N327="&lt;",M327&lt;=$V327),0,(IF(M327="&lt;",0.7*M327,M327))))</f>
        <v>0</v>
      </c>
      <c r="AA327" s="22">
        <f>IF(E327="",-1,0)</f>
        <v>0</v>
      </c>
      <c r="AB327" s="22">
        <f>IF(E327="",0,IF(F$360="&lt;",E327,Z327))</f>
        <v>0</v>
      </c>
      <c r="AC327" s="17">
        <f>IF(O327="","",IF(AND(P327="&lt;",O327&lt;=$V327),0,(IF(O327="&lt;",0.7*O327,O327))))</f>
        <v>1E-4</v>
      </c>
      <c r="AD327" s="22">
        <f>IF(G327="",-1,0)</f>
        <v>0</v>
      </c>
      <c r="AE327" s="22">
        <f>IF(G327="",0,IF(H$360="&lt;",G327,AC327))</f>
        <v>1E-4</v>
      </c>
      <c r="AF327" s="17">
        <f>IF(Q327="","",IF(AND(R327="&lt;",Q327&lt;=$V327),0,(IF(Q327="&lt;",0.7*Q327,Q327))))</f>
        <v>1E-4</v>
      </c>
      <c r="AG327" s="22">
        <f>IF(I327="",-1,0)</f>
        <v>0</v>
      </c>
      <c r="AH327" s="22">
        <f>IF(I327="",0,IF(J$360="&lt;",I327,AF327))</f>
        <v>1E-4</v>
      </c>
      <c r="AI327" s="68">
        <v>0</v>
      </c>
      <c r="AJ327" s="68">
        <v>0</v>
      </c>
      <c r="AK327" s="68">
        <v>1</v>
      </c>
      <c r="AO327" s="4">
        <f>($AI327+($AJ327*25)+($AK327*10))/($AI327+($AJ327*AO$7)+($AK327*AO$9))</f>
        <v>1</v>
      </c>
      <c r="AQ327" s="4">
        <f t="shared" ref="AQ327:AQ361" si="180">($AI327+($AJ327*25)+($AK327*10))/($AI327+($AJ327*AQ$7)+($AK327*AQ$9))</f>
        <v>1</v>
      </c>
      <c r="AS327" s="4">
        <f t="shared" ref="AS327:AS361" si="181">($AI327+($AJ327*25)+($AK327*10))/($AI327+($AJ327*AS$7)+($AK327*AS$9))</f>
        <v>1</v>
      </c>
      <c r="AV327" s="4">
        <f t="shared" si="165"/>
        <v>6.9999999999999994E-5</v>
      </c>
      <c r="AX327" s="4">
        <f t="shared" si="166"/>
        <v>1E-4</v>
      </c>
      <c r="AZ327" s="4">
        <f t="shared" si="167"/>
        <v>1E-4</v>
      </c>
    </row>
    <row r="328" spans="1:52" x14ac:dyDescent="0.2">
      <c r="A328" s="4" t="s">
        <v>381</v>
      </c>
      <c r="B328" s="4">
        <v>4448</v>
      </c>
      <c r="C328" s="4" t="str">
        <f t="shared" si="140"/>
        <v>urn:immetingen:parameter:id:4448</v>
      </c>
      <c r="D328" s="4">
        <f>IFERROR(IF(VLOOKUP($C328,'C'!$A$1:$N$1998,4,FALSE)=0,IF(VLOOKUP($C328,'C'!$A$1:$N$1998,7,FALSE)=0,VLOOKUP($C328,'C'!$A$1:$N$1998,10,FALSE),VLOOKUP($C328,'C'!$A$1:$N$1998,7,FALSE)),VLOOKUP($C328,'C'!$A$1:$N$1998,4,FALSE)),"")</f>
        <v>131</v>
      </c>
      <c r="E328" s="4">
        <f>IFERROR(VLOOKUP($C328,'C'!$A$1:$N$1998,2,FALSE),"")</f>
        <v>0.1</v>
      </c>
      <c r="F328" s="4" t="str">
        <f>IF(VLOOKUP($C328,'C'!$A$1:$N$1998,3,FALSE)=1,"&lt;","")</f>
        <v>&lt;</v>
      </c>
      <c r="G328" s="4">
        <f>VLOOKUP($C328,'C'!$A$1:$N$1998,5,FALSE)</f>
        <v>0.3</v>
      </c>
      <c r="H328" s="4" t="str">
        <f>IF(VLOOKUP($C328,'C'!$A$1:$N$1998,6,FALSE)=1,"&lt;","")</f>
        <v/>
      </c>
      <c r="I328" s="4">
        <f>VLOOKUP($C328,'C'!$A$1:$N$1998,8,FALSE)</f>
        <v>0.2</v>
      </c>
      <c r="J328" s="4" t="str">
        <f>IF(VLOOKUP($C328,'C'!$A$1:$N$1998,9,FALSE)=1,"&lt;","")</f>
        <v/>
      </c>
      <c r="M328" s="4">
        <f t="shared" si="168"/>
        <v>1E-4</v>
      </c>
      <c r="N328" s="4" t="str">
        <f t="shared" si="169"/>
        <v>&lt;</v>
      </c>
      <c r="O328" s="4">
        <f t="shared" si="175"/>
        <v>2.9999999999999997E-4</v>
      </c>
      <c r="P328" s="4" t="str">
        <f t="shared" si="170"/>
        <v/>
      </c>
      <c r="Q328" s="4">
        <f t="shared" si="176"/>
        <v>2.0000000000000001E-4</v>
      </c>
      <c r="R328" s="4" t="str">
        <f t="shared" si="171"/>
        <v/>
      </c>
      <c r="V328" s="4">
        <f>IFERROR(IF(VLOOKUP(B328,E!$B$1:$AK$300,4,FALSE)=0,1000000,VLOOKUP(B328,E!$B$1:$AK$300,4,FALSE)),1000000)</f>
        <v>1E-4</v>
      </c>
      <c r="Z328" s="17">
        <f t="shared" ref="Z328:Z332" si="182">IF(M328="","",IF(AND(N328="&lt;",M328&lt;=$V328),0,(IF(M328="&lt;",0.7*M328,M328))))</f>
        <v>0</v>
      </c>
      <c r="AA328" s="22">
        <f t="shared" ref="AA328:AA359" si="183">IF(E328="",-1,0)</f>
        <v>0</v>
      </c>
      <c r="AB328" s="22">
        <f t="shared" ref="AB328:AB359" si="184">IF(E328="",0,IF(F$360="&lt;",E328,Z328))</f>
        <v>0</v>
      </c>
      <c r="AC328" s="17">
        <f t="shared" ref="AC328:AC332" si="185">IF(O328="","",IF(AND(P328="&lt;",O328&lt;=$V328),0,(IF(O328="&lt;",0.7*O328,O328))))</f>
        <v>2.9999999999999997E-4</v>
      </c>
      <c r="AD328" s="22">
        <f t="shared" ref="AD328:AD359" si="186">IF(G328="",-1,0)</f>
        <v>0</v>
      </c>
      <c r="AE328" s="22">
        <f t="shared" ref="AE328:AE359" si="187">IF(G328="",0,IF(H$360="&lt;",G328,AC328))</f>
        <v>2.9999999999999997E-4</v>
      </c>
      <c r="AF328" s="17">
        <f t="shared" ref="AF328:AF359" si="188">IF(Q328="","",IF(AND(R328="&lt;",Q328&lt;=$V328),0,(IF(Q328="&lt;",0.7*Q328,Q328))))</f>
        <v>2.0000000000000001E-4</v>
      </c>
      <c r="AG328" s="22">
        <f t="shared" ref="AG328:AG359" si="189">IF(I328="",-1,0)</f>
        <v>0</v>
      </c>
      <c r="AH328" s="22">
        <f t="shared" ref="AH328:AH359" si="190">IF(I328="",0,IF(J$360="&lt;",I328,AF328))</f>
        <v>2.0000000000000001E-4</v>
      </c>
      <c r="AI328" s="68">
        <v>0</v>
      </c>
      <c r="AJ328" s="68">
        <v>0</v>
      </c>
      <c r="AK328" s="68">
        <v>1</v>
      </c>
      <c r="AO328" s="4">
        <f t="shared" ref="AO328:AO361" si="191">($AI328+($AJ328*25)+($AK328*10))/($AI328+($AJ328*AO$7)+($AK328*AO$9))</f>
        <v>1</v>
      </c>
      <c r="AQ328" s="4">
        <f t="shared" si="180"/>
        <v>1</v>
      </c>
      <c r="AS328" s="4">
        <f t="shared" si="181"/>
        <v>1</v>
      </c>
      <c r="AV328" s="4">
        <f t="shared" si="165"/>
        <v>6.9999999999999994E-5</v>
      </c>
      <c r="AX328" s="4">
        <f t="shared" si="166"/>
        <v>2.9999999999999997E-4</v>
      </c>
      <c r="AZ328" s="4">
        <f t="shared" si="167"/>
        <v>2.0000000000000001E-4</v>
      </c>
    </row>
    <row r="329" spans="1:52" x14ac:dyDescent="0.2">
      <c r="A329" s="4" t="s">
        <v>382</v>
      </c>
      <c r="B329" s="4">
        <v>4441</v>
      </c>
      <c r="C329" s="4" t="str">
        <f t="shared" si="140"/>
        <v>urn:immetingen:parameter:id:4441</v>
      </c>
      <c r="D329" s="4">
        <f>IFERROR(IF(VLOOKUP($C329,'C'!$A$1:$N$1998,4,FALSE)=0,IF(VLOOKUP($C329,'C'!$A$1:$N$1998,7,FALSE)=0,VLOOKUP($C329,'C'!$A$1:$N$1998,10,FALSE),VLOOKUP($C329,'C'!$A$1:$N$1998,7,FALSE)),VLOOKUP($C329,'C'!$A$1:$N$1998,4,FALSE)),"")</f>
        <v>131</v>
      </c>
      <c r="E329" s="4">
        <f>IFERROR(VLOOKUP($C329,'C'!$A$1:$N$1998,2,FALSE),"")</f>
        <v>0.1</v>
      </c>
      <c r="F329" s="4" t="str">
        <f>IF(VLOOKUP($C329,'C'!$A$1:$N$1998,3,FALSE)=1,"&lt;","")</f>
        <v>&lt;</v>
      </c>
      <c r="G329" s="4">
        <f>VLOOKUP($C329,'C'!$A$1:$N$1998,5,FALSE)</f>
        <v>0.2</v>
      </c>
      <c r="H329" s="4" t="str">
        <f>IF(VLOOKUP($C329,'C'!$A$1:$N$1998,6,FALSE)=1,"&lt;","")</f>
        <v/>
      </c>
      <c r="I329" s="4">
        <f>VLOOKUP($C329,'C'!$A$1:$N$1998,8,FALSE)</f>
        <v>0.2</v>
      </c>
      <c r="J329" s="4" t="str">
        <f>IF(VLOOKUP($C329,'C'!$A$1:$N$1998,9,FALSE)=1,"&lt;","")</f>
        <v/>
      </c>
      <c r="M329" s="4">
        <f t="shared" si="168"/>
        <v>1E-4</v>
      </c>
      <c r="N329" s="4" t="str">
        <f t="shared" si="169"/>
        <v>&lt;</v>
      </c>
      <c r="O329" s="4">
        <f t="shared" si="175"/>
        <v>2.0000000000000001E-4</v>
      </c>
      <c r="P329" s="4" t="str">
        <f t="shared" si="170"/>
        <v/>
      </c>
      <c r="Q329" s="4">
        <f t="shared" si="176"/>
        <v>2.0000000000000001E-4</v>
      </c>
      <c r="R329" s="4" t="str">
        <f t="shared" si="171"/>
        <v/>
      </c>
      <c r="V329" s="4">
        <f>IFERROR(IF(VLOOKUP(B329,E!$B$1:$AK$300,4,FALSE)=0,1000000,VLOOKUP(B329,E!$B$1:$AK$300,4,FALSE)),1000000)</f>
        <v>1E-4</v>
      </c>
      <c r="Z329" s="17">
        <f t="shared" si="182"/>
        <v>0</v>
      </c>
      <c r="AA329" s="22">
        <f t="shared" si="183"/>
        <v>0</v>
      </c>
      <c r="AB329" s="22">
        <f t="shared" si="184"/>
        <v>0</v>
      </c>
      <c r="AC329" s="17">
        <f t="shared" si="185"/>
        <v>2.0000000000000001E-4</v>
      </c>
      <c r="AD329" s="22">
        <f t="shared" si="186"/>
        <v>0</v>
      </c>
      <c r="AE329" s="22">
        <f t="shared" si="187"/>
        <v>2.0000000000000001E-4</v>
      </c>
      <c r="AF329" s="17">
        <f t="shared" si="188"/>
        <v>2.0000000000000001E-4</v>
      </c>
      <c r="AG329" s="22">
        <f t="shared" si="189"/>
        <v>0</v>
      </c>
      <c r="AH329" s="22">
        <f t="shared" si="190"/>
        <v>2.0000000000000001E-4</v>
      </c>
      <c r="AI329" s="68">
        <v>0</v>
      </c>
      <c r="AJ329" s="68">
        <v>0</v>
      </c>
      <c r="AK329" s="68">
        <v>1</v>
      </c>
      <c r="AO329" s="4">
        <f t="shared" si="191"/>
        <v>1</v>
      </c>
      <c r="AQ329" s="4">
        <f t="shared" si="180"/>
        <v>1</v>
      </c>
      <c r="AS329" s="4">
        <f t="shared" si="181"/>
        <v>1</v>
      </c>
      <c r="AV329" s="4">
        <f t="shared" si="165"/>
        <v>6.9999999999999994E-5</v>
      </c>
      <c r="AX329" s="4">
        <f t="shared" si="166"/>
        <v>2.0000000000000001E-4</v>
      </c>
      <c r="AZ329" s="4">
        <f t="shared" si="167"/>
        <v>2.0000000000000001E-4</v>
      </c>
    </row>
    <row r="330" spans="1:52" x14ac:dyDescent="0.2">
      <c r="A330" s="4" t="s">
        <v>383</v>
      </c>
      <c r="B330" s="4">
        <v>4440</v>
      </c>
      <c r="C330" s="4" t="str">
        <f t="shared" si="140"/>
        <v>urn:immetingen:parameter:id:4440</v>
      </c>
      <c r="D330" s="4">
        <f>IFERROR(IF(VLOOKUP($C330,'C'!$A$1:$N$1998,4,FALSE)=0,IF(VLOOKUP($C330,'C'!$A$1:$N$1998,7,FALSE)=0,VLOOKUP($C330,'C'!$A$1:$N$1998,10,FALSE),VLOOKUP($C330,'C'!$A$1:$N$1998,7,FALSE)),VLOOKUP($C330,'C'!$A$1:$N$1998,4,FALSE)),"")</f>
        <v>131</v>
      </c>
      <c r="E330" s="4">
        <f>IFERROR(VLOOKUP($C330,'C'!$A$1:$N$1998,2,FALSE),"")</f>
        <v>0.1</v>
      </c>
      <c r="F330" s="4" t="str">
        <f>IF(VLOOKUP($C330,'C'!$A$1:$N$1998,3,FALSE)=1,"&lt;","")</f>
        <v>&lt;</v>
      </c>
      <c r="G330" s="4">
        <f>VLOOKUP($C330,'C'!$A$1:$N$1998,5,FALSE)</f>
        <v>0.4</v>
      </c>
      <c r="H330" s="4" t="str">
        <f>IF(VLOOKUP($C330,'C'!$A$1:$N$1998,6,FALSE)=1,"&lt;","")</f>
        <v/>
      </c>
      <c r="I330" s="4">
        <f>VLOOKUP($C330,'C'!$A$1:$N$1998,8,FALSE)</f>
        <v>0.1</v>
      </c>
      <c r="J330" s="4" t="str">
        <f>IF(VLOOKUP($C330,'C'!$A$1:$N$1998,9,FALSE)=1,"&lt;","")</f>
        <v/>
      </c>
      <c r="M330" s="4">
        <f t="shared" si="168"/>
        <v>1E-4</v>
      </c>
      <c r="N330" s="4" t="str">
        <f t="shared" si="169"/>
        <v>&lt;</v>
      </c>
      <c r="O330" s="4">
        <f t="shared" si="175"/>
        <v>4.0000000000000002E-4</v>
      </c>
      <c r="P330" s="4" t="str">
        <f t="shared" si="170"/>
        <v/>
      </c>
      <c r="Q330" s="4">
        <f t="shared" si="176"/>
        <v>1E-4</v>
      </c>
      <c r="R330" s="4" t="str">
        <f t="shared" si="171"/>
        <v/>
      </c>
      <c r="V330" s="4">
        <f>IFERROR(IF(VLOOKUP(B330,E!$B$1:$AK$300,4,FALSE)=0,1000000,VLOOKUP(B330,E!$B$1:$AK$300,4,FALSE)),1000000)</f>
        <v>1E-4</v>
      </c>
      <c r="Z330" s="17">
        <f t="shared" si="182"/>
        <v>0</v>
      </c>
      <c r="AA330" s="22">
        <f t="shared" si="183"/>
        <v>0</v>
      </c>
      <c r="AB330" s="22">
        <f t="shared" si="184"/>
        <v>0</v>
      </c>
      <c r="AC330" s="17">
        <f t="shared" si="185"/>
        <v>4.0000000000000002E-4</v>
      </c>
      <c r="AD330" s="22">
        <f t="shared" si="186"/>
        <v>0</v>
      </c>
      <c r="AE330" s="22">
        <f t="shared" si="187"/>
        <v>4.0000000000000002E-4</v>
      </c>
      <c r="AF330" s="17">
        <f t="shared" si="188"/>
        <v>1E-4</v>
      </c>
      <c r="AG330" s="22">
        <f t="shared" si="189"/>
        <v>0</v>
      </c>
      <c r="AH330" s="22">
        <f t="shared" si="190"/>
        <v>1E-4</v>
      </c>
      <c r="AI330" s="68">
        <v>0</v>
      </c>
      <c r="AJ330" s="68">
        <v>0</v>
      </c>
      <c r="AK330" s="68">
        <v>1</v>
      </c>
      <c r="AO330" s="4">
        <f t="shared" si="191"/>
        <v>1</v>
      </c>
      <c r="AQ330" s="4">
        <f t="shared" si="180"/>
        <v>1</v>
      </c>
      <c r="AS330" s="4">
        <f t="shared" si="181"/>
        <v>1</v>
      </c>
      <c r="AV330" s="4">
        <f t="shared" si="165"/>
        <v>6.9999999999999994E-5</v>
      </c>
      <c r="AX330" s="4">
        <f t="shared" si="166"/>
        <v>4.0000000000000002E-4</v>
      </c>
      <c r="AZ330" s="4">
        <f t="shared" si="167"/>
        <v>1E-4</v>
      </c>
    </row>
    <row r="331" spans="1:52" x14ac:dyDescent="0.2">
      <c r="A331" s="4" t="s">
        <v>249</v>
      </c>
      <c r="B331" s="4">
        <v>4443</v>
      </c>
      <c r="C331" s="4" t="str">
        <f t="shared" si="140"/>
        <v>urn:immetingen:parameter:id:4443</v>
      </c>
      <c r="D331" s="4">
        <f>IFERROR(IF(VLOOKUP($C331,'C'!$A$1:$N$1998,4,FALSE)=0,IF(VLOOKUP($C331,'C'!$A$1:$N$1998,7,FALSE)=0,VLOOKUP($C331,'C'!$A$1:$N$1998,10,FALSE),VLOOKUP($C331,'C'!$A$1:$N$1998,7,FALSE)),VLOOKUP($C331,'C'!$A$1:$N$1998,4,FALSE)),"")</f>
        <v>131</v>
      </c>
      <c r="E331" s="4">
        <f>IFERROR(VLOOKUP($C331,'C'!$A$1:$N$1998,2,FALSE),"")</f>
        <v>0.2</v>
      </c>
      <c r="F331" s="4" t="str">
        <f>IF(VLOOKUP($C331,'C'!$A$1:$N$1998,3,FALSE)=1,"&lt;","")</f>
        <v/>
      </c>
      <c r="G331" s="4">
        <f>VLOOKUP($C331,'C'!$A$1:$N$1998,5,FALSE)</f>
        <v>1.3</v>
      </c>
      <c r="H331" s="4" t="str">
        <f>IF(VLOOKUP($C331,'C'!$A$1:$N$1998,6,FALSE)=1,"&lt;","")</f>
        <v/>
      </c>
      <c r="I331" s="4">
        <f>VLOOKUP($C331,'C'!$A$1:$N$1998,8,FALSE)</f>
        <v>0.2</v>
      </c>
      <c r="J331" s="4" t="str">
        <f>IF(VLOOKUP($C331,'C'!$A$1:$N$1998,9,FALSE)=1,"&lt;","")</f>
        <v/>
      </c>
      <c r="M331" s="4">
        <f t="shared" si="168"/>
        <v>2.0000000000000001E-4</v>
      </c>
      <c r="N331" s="4" t="str">
        <f t="shared" si="169"/>
        <v/>
      </c>
      <c r="O331" s="4">
        <f t="shared" si="175"/>
        <v>1.2999999999999999E-3</v>
      </c>
      <c r="P331" s="4" t="str">
        <f t="shared" si="170"/>
        <v/>
      </c>
      <c r="Q331" s="4">
        <f t="shared" si="176"/>
        <v>2.0000000000000001E-4</v>
      </c>
      <c r="R331" s="4" t="str">
        <f t="shared" si="171"/>
        <v/>
      </c>
      <c r="V331" s="4">
        <f>IFERROR(IF(VLOOKUP(B331,E!$B$1:$AK$300,4,FALSE)=0,1000000,VLOOKUP(B331,E!$B$1:$AK$300,4,FALSE)),1000000)</f>
        <v>1E-4</v>
      </c>
      <c r="Z331" s="17">
        <f t="shared" si="182"/>
        <v>2.0000000000000001E-4</v>
      </c>
      <c r="AA331" s="22">
        <f t="shared" si="183"/>
        <v>0</v>
      </c>
      <c r="AB331" s="22">
        <f t="shared" si="184"/>
        <v>2.0000000000000001E-4</v>
      </c>
      <c r="AC331" s="17">
        <f t="shared" si="185"/>
        <v>1.2999999999999999E-3</v>
      </c>
      <c r="AD331" s="22">
        <f t="shared" si="186"/>
        <v>0</v>
      </c>
      <c r="AE331" s="22">
        <f t="shared" si="187"/>
        <v>1.2999999999999999E-3</v>
      </c>
      <c r="AF331" s="17">
        <f t="shared" si="188"/>
        <v>2.0000000000000001E-4</v>
      </c>
      <c r="AG331" s="22">
        <f t="shared" si="189"/>
        <v>0</v>
      </c>
      <c r="AH331" s="22">
        <f t="shared" si="190"/>
        <v>2.0000000000000001E-4</v>
      </c>
      <c r="AI331" s="68">
        <v>0</v>
      </c>
      <c r="AJ331" s="68">
        <v>0</v>
      </c>
      <c r="AK331" s="68">
        <v>1</v>
      </c>
      <c r="AO331" s="4">
        <f t="shared" si="191"/>
        <v>1</v>
      </c>
      <c r="AQ331" s="4">
        <f t="shared" si="180"/>
        <v>1</v>
      </c>
      <c r="AS331" s="4">
        <f t="shared" si="181"/>
        <v>1</v>
      </c>
      <c r="AV331" s="4">
        <f t="shared" si="165"/>
        <v>2.0000000000000001E-4</v>
      </c>
      <c r="AX331" s="4">
        <f t="shared" si="166"/>
        <v>1.2999999999999999E-3</v>
      </c>
      <c r="AZ331" s="4">
        <f t="shared" si="167"/>
        <v>2.0000000000000001E-4</v>
      </c>
    </row>
    <row r="332" spans="1:52" x14ac:dyDescent="0.2">
      <c r="A332" s="4" t="s">
        <v>250</v>
      </c>
      <c r="B332" s="4">
        <v>5577</v>
      </c>
      <c r="C332" s="4" t="str">
        <f t="shared" si="140"/>
        <v>urn:immetingen:parameter:id:5577</v>
      </c>
      <c r="D332" s="4">
        <f>IFERROR(IF(VLOOKUP($C332,'C'!$A$1:$N$1998,4,FALSE)=0,IF(VLOOKUP($C332,'C'!$A$1:$N$1998,7,FALSE)=0,VLOOKUP($C332,'C'!$A$1:$N$1998,10,FALSE),VLOOKUP($C332,'C'!$A$1:$N$1998,7,FALSE)),VLOOKUP($C332,'C'!$A$1:$N$1998,4,FALSE)),"")</f>
        <v>131</v>
      </c>
      <c r="E332" s="4">
        <f>IFERROR(VLOOKUP($C332,'C'!$A$1:$N$1998,2,FALSE),"")</f>
        <v>0.1</v>
      </c>
      <c r="F332" s="4" t="str">
        <f>IF(VLOOKUP($C332,'C'!$A$1:$N$1998,3,FALSE)=1,"&lt;","")</f>
        <v>&lt;</v>
      </c>
      <c r="G332" s="4">
        <f>VLOOKUP($C332,'C'!$A$1:$N$1998,5,FALSE)</f>
        <v>0.1</v>
      </c>
      <c r="H332" s="4" t="str">
        <f>IF(VLOOKUP($C332,'C'!$A$1:$N$1998,6,FALSE)=1,"&lt;","")</f>
        <v>&lt;</v>
      </c>
      <c r="I332" s="4">
        <f>VLOOKUP($C332,'C'!$A$1:$N$1998,8,FALSE)</f>
        <v>0.1</v>
      </c>
      <c r="J332" s="4" t="str">
        <f>IF(VLOOKUP($C332,'C'!$A$1:$N$1998,9,FALSE)=1,"&lt;","")</f>
        <v>&lt;</v>
      </c>
      <c r="M332" s="4">
        <f t="shared" si="168"/>
        <v>1E-4</v>
      </c>
      <c r="N332" s="4" t="str">
        <f t="shared" si="169"/>
        <v>&lt;</v>
      </c>
      <c r="O332" s="4">
        <f t="shared" si="175"/>
        <v>1E-4</v>
      </c>
      <c r="P332" s="4" t="str">
        <f t="shared" si="170"/>
        <v>&lt;</v>
      </c>
      <c r="Q332" s="4">
        <f t="shared" si="176"/>
        <v>1E-4</v>
      </c>
      <c r="R332" s="4" t="str">
        <f t="shared" si="171"/>
        <v>&lt;</v>
      </c>
      <c r="V332" s="4">
        <f>IFERROR(IF(VLOOKUP(B332,E!$B$1:$AK$300,4,FALSE)=0,1000000,VLOOKUP(B332,E!$B$1:$AK$300,4,FALSE)),1000000)</f>
        <v>1E-4</v>
      </c>
      <c r="Z332" s="17">
        <f t="shared" si="182"/>
        <v>0</v>
      </c>
      <c r="AA332" s="22">
        <f t="shared" si="183"/>
        <v>0</v>
      </c>
      <c r="AB332" s="22">
        <f t="shared" si="184"/>
        <v>0</v>
      </c>
      <c r="AC332" s="17">
        <f t="shared" si="185"/>
        <v>0</v>
      </c>
      <c r="AD332" s="22">
        <f t="shared" si="186"/>
        <v>0</v>
      </c>
      <c r="AE332" s="22">
        <f t="shared" si="187"/>
        <v>0</v>
      </c>
      <c r="AF332" s="17">
        <f t="shared" si="188"/>
        <v>0</v>
      </c>
      <c r="AG332" s="22">
        <f t="shared" si="189"/>
        <v>0</v>
      </c>
      <c r="AH332" s="22">
        <f t="shared" si="190"/>
        <v>0</v>
      </c>
      <c r="AI332" s="68">
        <v>0</v>
      </c>
      <c r="AJ332" s="68">
        <v>0</v>
      </c>
      <c r="AK332" s="68">
        <v>1</v>
      </c>
      <c r="AO332" s="4">
        <f t="shared" si="191"/>
        <v>1</v>
      </c>
      <c r="AQ332" s="4">
        <f t="shared" si="180"/>
        <v>1</v>
      </c>
      <c r="AS332" s="4">
        <f t="shared" si="181"/>
        <v>1</v>
      </c>
      <c r="AV332" s="4">
        <f t="shared" si="165"/>
        <v>6.9999999999999994E-5</v>
      </c>
      <c r="AX332" s="4">
        <f t="shared" si="166"/>
        <v>6.9999999999999994E-5</v>
      </c>
      <c r="AZ332" s="4">
        <f t="shared" si="167"/>
        <v>6.9999999999999994E-5</v>
      </c>
    </row>
    <row r="333" spans="1:52" x14ac:dyDescent="0.2">
      <c r="A333" s="4" t="s">
        <v>251</v>
      </c>
      <c r="B333" s="4">
        <v>6039</v>
      </c>
      <c r="C333" s="4" t="str">
        <f t="shared" si="140"/>
        <v>urn:immetingen:parameter:id:6039</v>
      </c>
      <c r="D333" s="4">
        <f>IFERROR(IF(VLOOKUP($C333,'C'!$A$1:$N$1998,4,FALSE)=0,IF(VLOOKUP($C333,'C'!$A$1:$N$1998,7,FALSE)=0,VLOOKUP($C333,'C'!$A$1:$N$1998,10,FALSE),VLOOKUP($C333,'C'!$A$1:$N$1998,7,FALSE)),VLOOKUP($C333,'C'!$A$1:$N$1998,4,FALSE)),"")</f>
        <v>131</v>
      </c>
      <c r="E333" s="17">
        <f>IFERROR(IF(AND(E331=0.1,E332=0.1,F331="&lt;",F332="&lt;"),0.1,IF(AND(F331="&lt;",F332="&lt;"),SUM(E331:E332),IF(AND(F331="",F332=""),SUM(E331:E332),IF(AND(F331="&lt;",F332=""),(0.7*E331)+E332,IF(AND(F331="",F332="&lt;"),E331+(0.7*E332),(0.7*E331)+(0.7*E332)))))),"")</f>
        <v>0.27</v>
      </c>
      <c r="F333" s="17" t="str">
        <f>IF(AND(F331="&lt;",F332="&lt;"),"&lt;","")</f>
        <v/>
      </c>
      <c r="G333" s="17">
        <f>IF(AND(G331=0.1,G332=0.1,H331="&lt;",H332="&lt;"),0.1,IF(AND(H331="&lt;",H332="&lt;"),SUM(G331:G332),IF(AND(H331="",H332=""),SUM(G331:G332),IF(AND(H331="&lt;",H332=""),(0.7*G331)+G332,IF(AND(H331="",H332="&lt;"),G331+(0.7*G332),(0.7*G331)+(0.7*G332))))))</f>
        <v>1.37</v>
      </c>
      <c r="H333" s="17" t="str">
        <f>IF(AND(H331="&lt;",H332="&lt;"),"&lt;","")</f>
        <v/>
      </c>
      <c r="I333" s="17">
        <f>IF(AND(I331=0.1,I332=0.1,J331="&lt;",J332="&lt;"),0.1,IF(AND(J331="&lt;",J332="&lt;"),SUM(I331:I332),IF(AND(J331="",J332=""),SUM(I331:I332),IF(AND(J331="&lt;",J332=""),(0.7*I331)+I332,IF(AND(J331="",J332="&lt;"),I331+(0.7*I332),(0.7*I331)+(0.7*I332))))))</f>
        <v>0.27</v>
      </c>
      <c r="J333" s="17" t="str">
        <f>IF(AND(J331="&lt;",J332="&lt;"),"&lt;","")</f>
        <v/>
      </c>
      <c r="K333" s="17"/>
      <c r="L333" s="17"/>
      <c r="M333" s="4">
        <f t="shared" si="168"/>
        <v>2.7E-4</v>
      </c>
      <c r="N333" s="4" t="str">
        <f t="shared" si="169"/>
        <v/>
      </c>
      <c r="O333" s="4">
        <f t="shared" si="175"/>
        <v>1.3700000000000001E-3</v>
      </c>
      <c r="P333" s="4" t="str">
        <f t="shared" si="170"/>
        <v/>
      </c>
      <c r="Q333" s="4">
        <f t="shared" si="176"/>
        <v>2.7E-4</v>
      </c>
      <c r="R333" s="4" t="str">
        <f t="shared" si="171"/>
        <v/>
      </c>
      <c r="V333" s="4">
        <v>2.0000000000000001E-4</v>
      </c>
      <c r="Z333" s="17">
        <f>IF(F333="&lt;",0.7*E333,E333)</f>
        <v>0.27</v>
      </c>
      <c r="AC333" s="17">
        <f>IF(H333="&lt;",0.7*G333,G333)</f>
        <v>1.37</v>
      </c>
      <c r="AF333" s="17">
        <f>IF(J333="&lt;",0.7*I333,I333)</f>
        <v>0.27</v>
      </c>
      <c r="AI333" s="68">
        <v>0</v>
      </c>
      <c r="AJ333" s="68">
        <v>0</v>
      </c>
      <c r="AK333" s="68">
        <v>1</v>
      </c>
      <c r="AO333" s="4">
        <f t="shared" si="191"/>
        <v>1</v>
      </c>
      <c r="AQ333" s="4">
        <f t="shared" si="180"/>
        <v>1</v>
      </c>
      <c r="AS333" s="4">
        <f t="shared" si="181"/>
        <v>1</v>
      </c>
      <c r="AV333" s="4">
        <f t="shared" si="165"/>
        <v>2.7E-4</v>
      </c>
      <c r="AX333" s="4">
        <f t="shared" ref="AX333:AX368" si="192">IFERROR(IF(H333="&lt;",0.7*O333*AQ333,O333*AQ333),"")</f>
        <v>1.3700000000000001E-3</v>
      </c>
      <c r="AZ333" s="4">
        <f t="shared" ref="AZ333:AZ368" si="193">IFERROR(IF(J333="&lt;",0.7*Q333*AS333,Q333*AS333),"")</f>
        <v>2.7E-4</v>
      </c>
    </row>
    <row r="334" spans="1:52" x14ac:dyDescent="0.2">
      <c r="A334" s="4" t="s">
        <v>384</v>
      </c>
      <c r="B334" s="4">
        <v>4442</v>
      </c>
      <c r="C334" s="4" t="str">
        <f t="shared" si="140"/>
        <v>urn:immetingen:parameter:id:4442</v>
      </c>
      <c r="D334" s="4">
        <f>IFERROR(IF(VLOOKUP($C334,'C'!$A$1:$N$1998,4,FALSE)=0,IF(VLOOKUP($C334,'C'!$A$1:$N$1998,7,FALSE)=0,VLOOKUP($C334,'C'!$A$1:$N$1998,10,FALSE),VLOOKUP($C334,'C'!$A$1:$N$1998,7,FALSE)),VLOOKUP($C334,'C'!$A$1:$N$1998,4,FALSE)),"")</f>
        <v>131</v>
      </c>
      <c r="E334" s="4">
        <f>IFERROR(VLOOKUP($C334,'C'!$A$1:$N$1998,2,FALSE),"")</f>
        <v>0.1</v>
      </c>
      <c r="F334" s="4" t="str">
        <f>IF(VLOOKUP($C334,'C'!$A$1:$N$1998,3,FALSE)=1,"&lt;","")</f>
        <v>&lt;</v>
      </c>
      <c r="G334" s="4">
        <f>VLOOKUP($C334,'C'!$A$1:$N$1998,5,FALSE)</f>
        <v>0.6</v>
      </c>
      <c r="H334" s="4" t="str">
        <f>IF(VLOOKUP($C334,'C'!$A$1:$N$1998,6,FALSE)=1,"&lt;","")</f>
        <v/>
      </c>
      <c r="I334" s="4">
        <f>VLOOKUP($C334,'C'!$A$1:$N$1998,8,FALSE)</f>
        <v>0.1</v>
      </c>
      <c r="J334" s="4" t="str">
        <f>IF(VLOOKUP($C334,'C'!$A$1:$N$1998,9,FALSE)=1,"&lt;","")</f>
        <v>&lt;</v>
      </c>
      <c r="M334" s="4">
        <f t="shared" si="168"/>
        <v>1E-4</v>
      </c>
      <c r="N334" s="4" t="str">
        <f t="shared" si="169"/>
        <v>&lt;</v>
      </c>
      <c r="O334" s="4">
        <f t="shared" si="175"/>
        <v>5.9999999999999995E-4</v>
      </c>
      <c r="P334" s="4" t="str">
        <f t="shared" si="170"/>
        <v/>
      </c>
      <c r="Q334" s="4">
        <f t="shared" si="176"/>
        <v>1E-4</v>
      </c>
      <c r="R334" s="4" t="str">
        <f t="shared" si="171"/>
        <v>&lt;</v>
      </c>
      <c r="V334" s="4">
        <f>IFERROR(IF(VLOOKUP(B334,E!$B$1:$AK$300,4,FALSE)=0,1000000,VLOOKUP(B334,E!$B$1:$AK$300,4,FALSE)),1000000)</f>
        <v>1E-4</v>
      </c>
      <c r="Z334" s="17">
        <f>IF(M334="","",IF(AND(N334="&lt;",M334&lt;=$V334),0,(IF(M334="&lt;",0.7*M334,M334))))</f>
        <v>0</v>
      </c>
      <c r="AA334" s="22">
        <f t="shared" si="183"/>
        <v>0</v>
      </c>
      <c r="AB334" s="22">
        <f t="shared" si="184"/>
        <v>0</v>
      </c>
      <c r="AC334" s="17">
        <f>IF(O334="","",IF(AND(P334="&lt;",O334&lt;=$V334),0,(IF(O334="&lt;",0.7*O334,O334))))</f>
        <v>5.9999999999999995E-4</v>
      </c>
      <c r="AD334" s="22">
        <f t="shared" si="186"/>
        <v>0</v>
      </c>
      <c r="AE334" s="22">
        <f t="shared" si="187"/>
        <v>5.9999999999999995E-4</v>
      </c>
      <c r="AF334" s="17">
        <f t="shared" si="188"/>
        <v>0</v>
      </c>
      <c r="AG334" s="22">
        <f t="shared" si="189"/>
        <v>0</v>
      </c>
      <c r="AH334" s="22">
        <f t="shared" si="190"/>
        <v>0</v>
      </c>
      <c r="AI334" s="68">
        <v>0</v>
      </c>
      <c r="AJ334" s="68">
        <v>0</v>
      </c>
      <c r="AK334" s="68">
        <v>1</v>
      </c>
      <c r="AO334" s="4">
        <f t="shared" si="191"/>
        <v>1</v>
      </c>
      <c r="AQ334" s="4">
        <f t="shared" si="180"/>
        <v>1</v>
      </c>
      <c r="AS334" s="4">
        <f t="shared" si="181"/>
        <v>1</v>
      </c>
      <c r="AV334" s="4">
        <f t="shared" ref="AV334:AV368" si="194">IFERROR(IF(F334="&lt;",0.7*M334*AO334,M334*AO334),"")</f>
        <v>6.9999999999999994E-5</v>
      </c>
      <c r="AX334" s="4">
        <f t="shared" si="192"/>
        <v>5.9999999999999995E-4</v>
      </c>
      <c r="AZ334" s="4">
        <f t="shared" si="193"/>
        <v>6.9999999999999994E-5</v>
      </c>
    </row>
    <row r="335" spans="1:52" x14ac:dyDescent="0.2">
      <c r="A335" s="4" t="s">
        <v>385</v>
      </c>
      <c r="B335" s="4">
        <v>4438</v>
      </c>
      <c r="C335" s="4" t="str">
        <f t="shared" si="140"/>
        <v>urn:immetingen:parameter:id:4438</v>
      </c>
      <c r="D335" s="4">
        <f>IFERROR(IF(VLOOKUP($C335,'C'!$A$1:$N$1998,4,FALSE)=0,IF(VLOOKUP($C335,'C'!$A$1:$N$1998,7,FALSE)=0,VLOOKUP($C335,'C'!$A$1:$N$1998,10,FALSE),VLOOKUP($C335,'C'!$A$1:$N$1998,7,FALSE)),VLOOKUP($C335,'C'!$A$1:$N$1998,4,FALSE)),"")</f>
        <v>131</v>
      </c>
      <c r="E335" s="4">
        <f>IFERROR(VLOOKUP($C335,'C'!$A$1:$N$1998,2,FALSE),"")</f>
        <v>0.1</v>
      </c>
      <c r="F335" s="4" t="str">
        <f>IF(VLOOKUP($C335,'C'!$A$1:$N$1998,3,FALSE)=1,"&lt;","")</f>
        <v>&lt;</v>
      </c>
      <c r="G335" s="4">
        <f>VLOOKUP($C335,'C'!$A$1:$N$1998,5,FALSE)</f>
        <v>24</v>
      </c>
      <c r="H335" s="4" t="str">
        <f>IF(VLOOKUP($C335,'C'!$A$1:$N$1998,6,FALSE)=1,"&lt;","")</f>
        <v/>
      </c>
      <c r="I335" s="4">
        <f>VLOOKUP($C335,'C'!$A$1:$N$1998,8,FALSE)</f>
        <v>0.1</v>
      </c>
      <c r="J335" s="4" t="str">
        <f>IF(VLOOKUP($C335,'C'!$A$1:$N$1998,9,FALSE)=1,"&lt;","")</f>
        <v>&lt;</v>
      </c>
      <c r="M335" s="4">
        <f t="shared" si="168"/>
        <v>1E-4</v>
      </c>
      <c r="N335" s="4" t="str">
        <f t="shared" si="169"/>
        <v>&lt;</v>
      </c>
      <c r="O335" s="4">
        <f t="shared" si="175"/>
        <v>2.4E-2</v>
      </c>
      <c r="P335" s="4" t="str">
        <f t="shared" si="170"/>
        <v/>
      </c>
      <c r="Q335" s="4">
        <f t="shared" si="176"/>
        <v>1E-4</v>
      </c>
      <c r="R335" s="4" t="str">
        <f t="shared" si="171"/>
        <v>&lt;</v>
      </c>
      <c r="V335" s="4">
        <f>IFERROR(IF(VLOOKUP(B335,E!$B$1:$AK$300,4,FALSE)=0,1000000,VLOOKUP(B335,E!$B$1:$AK$300,4,FALSE)),1000000)</f>
        <v>1E-4</v>
      </c>
      <c r="Z335" s="17">
        <f t="shared" ref="Z335:Z347" si="195">IF(M335="","",IF(AND(N335="&lt;",M335&lt;=$V335),0,(IF(M335="&lt;",0.7*M335,M335))))</f>
        <v>0</v>
      </c>
      <c r="AA335" s="22">
        <f t="shared" si="183"/>
        <v>0</v>
      </c>
      <c r="AB335" s="22">
        <f t="shared" si="184"/>
        <v>0</v>
      </c>
      <c r="AC335" s="17">
        <f t="shared" ref="AC335:AC359" si="196">IF(O335="","",IF(AND(P335="&lt;",O335&lt;=$V335),0,(IF(O335="&lt;",0.7*O335,O335))))</f>
        <v>2.4E-2</v>
      </c>
      <c r="AD335" s="22">
        <f t="shared" si="186"/>
        <v>0</v>
      </c>
      <c r="AE335" s="22">
        <f t="shared" si="187"/>
        <v>2.4E-2</v>
      </c>
      <c r="AF335" s="17">
        <f t="shared" si="188"/>
        <v>0</v>
      </c>
      <c r="AG335" s="22">
        <f t="shared" si="189"/>
        <v>0</v>
      </c>
      <c r="AH335" s="22">
        <f t="shared" si="190"/>
        <v>0</v>
      </c>
      <c r="AI335" s="68">
        <v>0</v>
      </c>
      <c r="AJ335" s="68">
        <v>0</v>
      </c>
      <c r="AK335" s="68">
        <v>1</v>
      </c>
      <c r="AO335" s="4">
        <f t="shared" si="191"/>
        <v>1</v>
      </c>
      <c r="AQ335" s="4">
        <f t="shared" si="180"/>
        <v>1</v>
      </c>
      <c r="AS335" s="4">
        <f t="shared" si="181"/>
        <v>1</v>
      </c>
      <c r="AV335" s="4">
        <f t="shared" si="194"/>
        <v>6.9999999999999994E-5</v>
      </c>
      <c r="AX335" s="4">
        <f t="shared" si="192"/>
        <v>2.4E-2</v>
      </c>
      <c r="AZ335" s="4">
        <f t="shared" si="193"/>
        <v>6.9999999999999994E-5</v>
      </c>
    </row>
    <row r="336" spans="1:52" x14ac:dyDescent="0.2">
      <c r="A336" s="4" t="s">
        <v>386</v>
      </c>
      <c r="B336" s="4">
        <v>4451</v>
      </c>
      <c r="C336" s="4" t="str">
        <f t="shared" si="140"/>
        <v>urn:immetingen:parameter:id:4451</v>
      </c>
      <c r="D336" s="4">
        <f>IFERROR(IF(VLOOKUP($C336,'C'!$A$1:$N$1998,4,FALSE)=0,IF(VLOOKUP($C336,'C'!$A$1:$N$1998,7,FALSE)=0,VLOOKUP($C336,'C'!$A$1:$N$1998,10,FALSE),VLOOKUP($C336,'C'!$A$1:$N$1998,7,FALSE)),VLOOKUP($C336,'C'!$A$1:$N$1998,4,FALSE)),"")</f>
        <v>131</v>
      </c>
      <c r="E336" s="4">
        <f>IFERROR(VLOOKUP($C336,'C'!$A$1:$N$1998,2,FALSE),"")</f>
        <v>0.1</v>
      </c>
      <c r="F336" s="4" t="str">
        <f>IF(VLOOKUP($C336,'C'!$A$1:$N$1998,3,FALSE)=1,"&lt;","")</f>
        <v>&lt;</v>
      </c>
      <c r="G336" s="4">
        <f>VLOOKUP($C336,'C'!$A$1:$N$1998,5,FALSE)</f>
        <v>2.9</v>
      </c>
      <c r="H336" s="4" t="str">
        <f>IF(VLOOKUP($C336,'C'!$A$1:$N$1998,6,FALSE)=1,"&lt;","")</f>
        <v/>
      </c>
      <c r="I336" s="4">
        <f>VLOOKUP($C336,'C'!$A$1:$N$1998,8,FALSE)</f>
        <v>0.1</v>
      </c>
      <c r="J336" s="4" t="str">
        <f>IF(VLOOKUP($C336,'C'!$A$1:$N$1998,9,FALSE)=1,"&lt;","")</f>
        <v>&lt;</v>
      </c>
      <c r="M336" s="4">
        <f t="shared" si="168"/>
        <v>1E-4</v>
      </c>
      <c r="N336" s="4" t="str">
        <f t="shared" si="169"/>
        <v>&lt;</v>
      </c>
      <c r="O336" s="4">
        <f t="shared" si="175"/>
        <v>2.8999999999999998E-3</v>
      </c>
      <c r="P336" s="4" t="str">
        <f t="shared" si="170"/>
        <v/>
      </c>
      <c r="Q336" s="4">
        <f t="shared" si="176"/>
        <v>1E-4</v>
      </c>
      <c r="R336" s="4" t="str">
        <f t="shared" si="171"/>
        <v>&lt;</v>
      </c>
      <c r="V336" s="4">
        <f>IFERROR(IF(VLOOKUP(B336,E!$B$1:$AK$300,4,FALSE)=0,1000000,VLOOKUP(B336,E!$B$1:$AK$300,4,FALSE)),1000000)</f>
        <v>1E-4</v>
      </c>
      <c r="Z336" s="17">
        <f t="shared" si="195"/>
        <v>0</v>
      </c>
      <c r="AA336" s="22">
        <f t="shared" si="183"/>
        <v>0</v>
      </c>
      <c r="AB336" s="22">
        <f t="shared" si="184"/>
        <v>0</v>
      </c>
      <c r="AC336" s="17">
        <f t="shared" si="196"/>
        <v>2.8999999999999998E-3</v>
      </c>
      <c r="AD336" s="22">
        <f t="shared" si="186"/>
        <v>0</v>
      </c>
      <c r="AE336" s="22">
        <f t="shared" si="187"/>
        <v>2.8999999999999998E-3</v>
      </c>
      <c r="AF336" s="17">
        <f t="shared" si="188"/>
        <v>0</v>
      </c>
      <c r="AG336" s="22">
        <f t="shared" si="189"/>
        <v>0</v>
      </c>
      <c r="AH336" s="22">
        <f t="shared" si="190"/>
        <v>0</v>
      </c>
      <c r="AI336" s="68">
        <v>0</v>
      </c>
      <c r="AJ336" s="68">
        <v>0</v>
      </c>
      <c r="AK336" s="68">
        <v>1</v>
      </c>
      <c r="AO336" s="4">
        <f t="shared" si="191"/>
        <v>1</v>
      </c>
      <c r="AQ336" s="4">
        <f t="shared" si="180"/>
        <v>1</v>
      </c>
      <c r="AS336" s="4">
        <f t="shared" si="181"/>
        <v>1</v>
      </c>
      <c r="AV336" s="4">
        <f t="shared" si="194"/>
        <v>6.9999999999999994E-5</v>
      </c>
      <c r="AX336" s="4">
        <f t="shared" si="192"/>
        <v>2.8999999999999998E-3</v>
      </c>
      <c r="AZ336" s="4">
        <f t="shared" si="193"/>
        <v>6.9999999999999994E-5</v>
      </c>
    </row>
    <row r="337" spans="1:52" x14ac:dyDescent="0.2">
      <c r="A337" s="4" t="s">
        <v>387</v>
      </c>
      <c r="B337" s="4">
        <v>4439</v>
      </c>
      <c r="C337" s="4" t="str">
        <f t="shared" si="140"/>
        <v>urn:immetingen:parameter:id:4439</v>
      </c>
      <c r="D337" s="4">
        <f>IFERROR(IF(VLOOKUP($C337,'C'!$A$1:$N$1998,4,FALSE)=0,IF(VLOOKUP($C337,'C'!$A$1:$N$1998,7,FALSE)=0,VLOOKUP($C337,'C'!$A$1:$N$1998,10,FALSE),VLOOKUP($C337,'C'!$A$1:$N$1998,7,FALSE)),VLOOKUP($C337,'C'!$A$1:$N$1998,4,FALSE)),"")</f>
        <v>131</v>
      </c>
      <c r="E337" s="4">
        <f>IFERROR(VLOOKUP($C337,'C'!$A$1:$N$1998,2,FALSE),"")</f>
        <v>0.1</v>
      </c>
      <c r="F337" s="4" t="str">
        <f>IF(VLOOKUP($C337,'C'!$A$1:$N$1998,3,FALSE)=1,"&lt;","")</f>
        <v>&lt;</v>
      </c>
      <c r="G337" s="4">
        <f>VLOOKUP($C337,'C'!$A$1:$N$1998,5,FALSE)</f>
        <v>32</v>
      </c>
      <c r="H337" s="4" t="str">
        <f>IF(VLOOKUP($C337,'C'!$A$1:$N$1998,6,FALSE)=1,"&lt;","")</f>
        <v/>
      </c>
      <c r="I337" s="4">
        <f>VLOOKUP($C337,'C'!$A$1:$N$1998,8,FALSE)</f>
        <v>0.1</v>
      </c>
      <c r="J337" s="4" t="str">
        <f>IF(VLOOKUP($C337,'C'!$A$1:$N$1998,9,FALSE)=1,"&lt;","")</f>
        <v>&lt;</v>
      </c>
      <c r="M337" s="4">
        <f t="shared" si="168"/>
        <v>1E-4</v>
      </c>
      <c r="N337" s="4" t="str">
        <f t="shared" si="169"/>
        <v>&lt;</v>
      </c>
      <c r="O337" s="4">
        <f t="shared" si="175"/>
        <v>3.2000000000000001E-2</v>
      </c>
      <c r="P337" s="4" t="str">
        <f t="shared" si="170"/>
        <v/>
      </c>
      <c r="Q337" s="4">
        <f t="shared" si="176"/>
        <v>1E-4</v>
      </c>
      <c r="R337" s="4" t="str">
        <f t="shared" si="171"/>
        <v>&lt;</v>
      </c>
      <c r="V337" s="4">
        <f>IFERROR(IF(VLOOKUP(B337,E!$B$1:$AK$300,4,FALSE)=0,1000000,VLOOKUP(B337,E!$B$1:$AK$300,4,FALSE)),1000000)</f>
        <v>1E-4</v>
      </c>
      <c r="Z337" s="17">
        <f t="shared" si="195"/>
        <v>0</v>
      </c>
      <c r="AA337" s="22">
        <f t="shared" si="183"/>
        <v>0</v>
      </c>
      <c r="AB337" s="22">
        <f t="shared" si="184"/>
        <v>0</v>
      </c>
      <c r="AC337" s="17">
        <f t="shared" si="196"/>
        <v>3.2000000000000001E-2</v>
      </c>
      <c r="AD337" s="22">
        <f t="shared" si="186"/>
        <v>0</v>
      </c>
      <c r="AE337" s="22">
        <f t="shared" si="187"/>
        <v>3.2000000000000001E-2</v>
      </c>
      <c r="AF337" s="17">
        <f t="shared" si="188"/>
        <v>0</v>
      </c>
      <c r="AG337" s="22">
        <f t="shared" si="189"/>
        <v>0</v>
      </c>
      <c r="AH337" s="22">
        <f t="shared" si="190"/>
        <v>0</v>
      </c>
      <c r="AI337" s="68">
        <v>0</v>
      </c>
      <c r="AJ337" s="68">
        <v>0</v>
      </c>
      <c r="AK337" s="68">
        <v>1</v>
      </c>
      <c r="AO337" s="4">
        <f t="shared" si="191"/>
        <v>1</v>
      </c>
      <c r="AQ337" s="4">
        <f t="shared" si="180"/>
        <v>1</v>
      </c>
      <c r="AS337" s="4">
        <f t="shared" si="181"/>
        <v>1</v>
      </c>
      <c r="AV337" s="4">
        <f t="shared" si="194"/>
        <v>6.9999999999999994E-5</v>
      </c>
      <c r="AX337" s="4">
        <f t="shared" si="192"/>
        <v>3.2000000000000001E-2</v>
      </c>
      <c r="AZ337" s="4">
        <f t="shared" si="193"/>
        <v>6.9999999999999994E-5</v>
      </c>
    </row>
    <row r="338" spans="1:52" x14ac:dyDescent="0.2">
      <c r="A338" s="4" t="s">
        <v>388</v>
      </c>
      <c r="B338" s="4">
        <v>4449</v>
      </c>
      <c r="C338" s="4" t="str">
        <f t="shared" si="140"/>
        <v>urn:immetingen:parameter:id:4449</v>
      </c>
      <c r="D338" s="4" t="str">
        <f>IFERROR(IF(VLOOKUP($C338,'C'!$A$1:$N$1998,4,FALSE)=0,IF(VLOOKUP($C338,'C'!$A$1:$N$1998,7,FALSE)=0,VLOOKUP($C338,'C'!$A$1:$N$1998,10,FALSE),VLOOKUP($C338,'C'!$A$1:$N$1998,7,FALSE)),VLOOKUP($C338,'C'!$A$1:$N$1998,4,FALSE)),"")</f>
        <v/>
      </c>
      <c r="E338" s="4" t="str">
        <f>IFERROR(VLOOKUP($C338,'C'!$A$1:$N$1998,2,FALSE),"")</f>
        <v/>
      </c>
      <c r="F338" s="4" t="str">
        <f>IFERROR(IF(VLOOKUP($C338,'C'!$A$1:$N$1998,3,FALSE)=1,"&lt;",""),"")</f>
        <v/>
      </c>
      <c r="G338" s="4" t="str">
        <f>IFERROR(VLOOKUP($C338,'C'!$A$1:$N$1998,5,FALSE),"")</f>
        <v/>
      </c>
      <c r="H338" s="4" t="str">
        <f>IFERROR(IF(VLOOKUP($C338,'C'!$A$1:$N$1998,6,FALSE)=1,"&lt;",""),"")</f>
        <v/>
      </c>
      <c r="I338" s="4" t="str">
        <f>IFERROR(VLOOKUP($C338,'C'!$A$1:$N$1998,8,FALSE),"")</f>
        <v/>
      </c>
      <c r="J338" s="4" t="str">
        <f>IFERROR(IF(VLOOKUP($C338,'C'!$A$1:$N$1998,9,FALSE)=1,"&lt;",""),"")</f>
        <v/>
      </c>
      <c r="M338" s="4" t="str">
        <f t="shared" si="168"/>
        <v/>
      </c>
      <c r="N338" s="4" t="str">
        <f t="shared" si="169"/>
        <v/>
      </c>
      <c r="O338" s="4" t="str">
        <f t="shared" si="175"/>
        <v/>
      </c>
      <c r="P338" s="4" t="str">
        <f t="shared" si="170"/>
        <v/>
      </c>
      <c r="Q338" s="4" t="str">
        <f t="shared" si="176"/>
        <v/>
      </c>
      <c r="R338" s="4" t="str">
        <f t="shared" si="171"/>
        <v/>
      </c>
      <c r="V338" s="4">
        <f>IFERROR(IF(VLOOKUP(B338,E!$B$1:$AK$300,4,FALSE)=0,1000000,VLOOKUP(B338,E!$B$1:$AK$300,4,FALSE)),1000000)</f>
        <v>1E-4</v>
      </c>
      <c r="Z338" s="17" t="str">
        <f t="shared" si="195"/>
        <v/>
      </c>
      <c r="AA338" s="22">
        <f t="shared" si="183"/>
        <v>-1</v>
      </c>
      <c r="AB338" s="22">
        <f t="shared" si="184"/>
        <v>0</v>
      </c>
      <c r="AC338" s="17" t="str">
        <f t="shared" si="196"/>
        <v/>
      </c>
      <c r="AD338" s="22">
        <f t="shared" si="186"/>
        <v>-1</v>
      </c>
      <c r="AE338" s="22">
        <f t="shared" si="187"/>
        <v>0</v>
      </c>
      <c r="AF338" s="17" t="str">
        <f t="shared" si="188"/>
        <v/>
      </c>
      <c r="AG338" s="22">
        <f t="shared" si="189"/>
        <v>-1</v>
      </c>
      <c r="AH338" s="22">
        <f t="shared" si="190"/>
        <v>0</v>
      </c>
      <c r="AI338" s="68">
        <v>0</v>
      </c>
      <c r="AJ338" s="68">
        <v>0</v>
      </c>
      <c r="AK338" s="68">
        <v>1</v>
      </c>
      <c r="AO338" s="4">
        <f t="shared" si="191"/>
        <v>1</v>
      </c>
      <c r="AQ338" s="4">
        <f t="shared" si="180"/>
        <v>1</v>
      </c>
      <c r="AS338" s="4">
        <f t="shared" si="181"/>
        <v>1</v>
      </c>
      <c r="AV338" s="4" t="str">
        <f t="shared" si="194"/>
        <v/>
      </c>
      <c r="AX338" s="4" t="str">
        <f t="shared" si="192"/>
        <v/>
      </c>
      <c r="AZ338" s="4" t="str">
        <f t="shared" si="193"/>
        <v/>
      </c>
    </row>
    <row r="339" spans="1:52" x14ac:dyDescent="0.2">
      <c r="A339" s="4" t="s">
        <v>389</v>
      </c>
      <c r="B339" s="4">
        <v>4450</v>
      </c>
      <c r="C339" s="4" t="str">
        <f t="shared" si="140"/>
        <v>urn:immetingen:parameter:id:4450</v>
      </c>
      <c r="D339" s="4" t="str">
        <f>IFERROR(IF(VLOOKUP($C339,'C'!$A$1:$N$1998,4,FALSE)=0,IF(VLOOKUP($C339,'C'!$A$1:$N$1998,7,FALSE)=0,VLOOKUP($C339,'C'!$A$1:$N$1998,10,FALSE),VLOOKUP($C339,'C'!$A$1:$N$1998,7,FALSE)),VLOOKUP($C339,'C'!$A$1:$N$1998,4,FALSE)),"")</f>
        <v/>
      </c>
      <c r="E339" s="4" t="str">
        <f>IFERROR(VLOOKUP($C339,'C'!$A$1:$N$1998,2,FALSE),"")</f>
        <v/>
      </c>
      <c r="F339" s="4" t="str">
        <f>IFERROR(IF(VLOOKUP($C339,'C'!$A$1:$N$1998,3,FALSE)=1,"&lt;",""),"")</f>
        <v/>
      </c>
      <c r="G339" s="4" t="str">
        <f>IFERROR(VLOOKUP($C339,'C'!$A$1:$N$1998,5,FALSE),"")</f>
        <v/>
      </c>
      <c r="H339" s="4" t="str">
        <f>IFERROR(IF(VLOOKUP($C339,'C'!$A$1:$N$1998,6,FALSE)=1,"&lt;",""),"")</f>
        <v/>
      </c>
      <c r="I339" s="4" t="str">
        <f>IFERROR(VLOOKUP($C339,'C'!$A$1:$N$1998,8,FALSE),"")</f>
        <v/>
      </c>
      <c r="J339" s="4" t="str">
        <f>IFERROR(IF(VLOOKUP($C339,'C'!$A$1:$N$1998,9,FALSE)=1,"&lt;",""),"")</f>
        <v/>
      </c>
      <c r="M339" s="4" t="str">
        <f t="shared" si="168"/>
        <v/>
      </c>
      <c r="N339" s="4" t="str">
        <f t="shared" si="169"/>
        <v/>
      </c>
      <c r="O339" s="4" t="str">
        <f t="shared" si="175"/>
        <v/>
      </c>
      <c r="P339" s="4" t="str">
        <f t="shared" si="170"/>
        <v/>
      </c>
      <c r="Q339" s="4" t="str">
        <f t="shared" si="176"/>
        <v/>
      </c>
      <c r="R339" s="4" t="str">
        <f t="shared" si="171"/>
        <v/>
      </c>
      <c r="V339" s="4">
        <f>IFERROR(IF(VLOOKUP(B339,E!$B$1:$AK$300,4,FALSE)=0,1000000,VLOOKUP(B339,E!$B$1:$AK$300,4,FALSE)),1000000)</f>
        <v>1E-4</v>
      </c>
      <c r="Z339" s="17" t="str">
        <f t="shared" si="195"/>
        <v/>
      </c>
      <c r="AA339" s="22">
        <f t="shared" si="183"/>
        <v>-1</v>
      </c>
      <c r="AB339" s="22">
        <f t="shared" si="184"/>
        <v>0</v>
      </c>
      <c r="AC339" s="17" t="str">
        <f t="shared" si="196"/>
        <v/>
      </c>
      <c r="AD339" s="22">
        <f t="shared" si="186"/>
        <v>-1</v>
      </c>
      <c r="AE339" s="22">
        <f t="shared" si="187"/>
        <v>0</v>
      </c>
      <c r="AF339" s="17" t="str">
        <f t="shared" si="188"/>
        <v/>
      </c>
      <c r="AG339" s="22">
        <f t="shared" si="189"/>
        <v>-1</v>
      </c>
      <c r="AH339" s="22">
        <f t="shared" si="190"/>
        <v>0</v>
      </c>
      <c r="AI339" s="68">
        <v>0</v>
      </c>
      <c r="AJ339" s="68">
        <v>0</v>
      </c>
      <c r="AK339" s="68">
        <v>1</v>
      </c>
      <c r="AO339" s="4">
        <f t="shared" si="191"/>
        <v>1</v>
      </c>
      <c r="AQ339" s="4">
        <f t="shared" si="180"/>
        <v>1</v>
      </c>
      <c r="AS339" s="4">
        <f t="shared" si="181"/>
        <v>1</v>
      </c>
      <c r="AV339" s="4" t="str">
        <f t="shared" si="194"/>
        <v/>
      </c>
      <c r="AX339" s="4" t="str">
        <f t="shared" si="192"/>
        <v/>
      </c>
      <c r="AZ339" s="4" t="str">
        <f t="shared" si="193"/>
        <v/>
      </c>
    </row>
    <row r="340" spans="1:52" x14ac:dyDescent="0.2">
      <c r="A340" s="4" t="s">
        <v>390</v>
      </c>
      <c r="B340" s="4">
        <v>5735</v>
      </c>
      <c r="C340" s="4" t="str">
        <f t="shared" si="140"/>
        <v>urn:immetingen:parameter:id:5735</v>
      </c>
      <c r="D340" s="4" t="str">
        <f>IFERROR(IF(VLOOKUP($C340,'C'!$A$1:$N$1998,4,FALSE)=0,IF(VLOOKUP($C340,'C'!$A$1:$N$1998,7,FALSE)=0,VLOOKUP($C340,'C'!$A$1:$N$1998,10,FALSE),VLOOKUP($C340,'C'!$A$1:$N$1998,7,FALSE)),VLOOKUP($C340,'C'!$A$1:$N$1998,4,FALSE)),"")</f>
        <v/>
      </c>
      <c r="E340" s="4" t="str">
        <f>IFERROR(VLOOKUP($C340,'C'!$A$1:$N$1998,2,FALSE),"")</f>
        <v/>
      </c>
      <c r="F340" s="4" t="str">
        <f>IFERROR(IF(VLOOKUP($C340,'C'!$A$1:$N$1998,3,FALSE)=1,"&lt;",""),"")</f>
        <v/>
      </c>
      <c r="G340" s="4" t="str">
        <f>IFERROR(VLOOKUP($C340,'C'!$A$1:$N$1998,5,FALSE),"")</f>
        <v/>
      </c>
      <c r="H340" s="4" t="str">
        <f>IFERROR(IF(VLOOKUP($C340,'C'!$A$1:$N$1998,6,FALSE)=1,"&lt;",""),"")</f>
        <v/>
      </c>
      <c r="I340" s="4" t="str">
        <f>IFERROR(VLOOKUP($C340,'C'!$A$1:$N$1998,8,FALSE),"")</f>
        <v/>
      </c>
      <c r="J340" s="4" t="str">
        <f>IFERROR(IF(VLOOKUP($C340,'C'!$A$1:$N$1998,9,FALSE)=1,"&lt;",""),"")</f>
        <v/>
      </c>
      <c r="M340" s="4" t="str">
        <f t="shared" si="168"/>
        <v/>
      </c>
      <c r="N340" s="4" t="str">
        <f t="shared" si="169"/>
        <v/>
      </c>
      <c r="O340" s="4" t="str">
        <f t="shared" si="175"/>
        <v/>
      </c>
      <c r="P340" s="4" t="str">
        <f t="shared" si="170"/>
        <v/>
      </c>
      <c r="Q340" s="4" t="str">
        <f t="shared" si="176"/>
        <v/>
      </c>
      <c r="R340" s="4" t="str">
        <f t="shared" si="171"/>
        <v/>
      </c>
      <c r="V340" s="4">
        <f>IFERROR(IF(VLOOKUP(B340,E!$B$1:$AK$300,4,FALSE)=0,1000000,VLOOKUP(B340,E!$B$1:$AK$300,4,FALSE)),1000000)</f>
        <v>1E-4</v>
      </c>
      <c r="Z340" s="17" t="str">
        <f t="shared" si="195"/>
        <v/>
      </c>
      <c r="AA340" s="22">
        <f t="shared" si="183"/>
        <v>-1</v>
      </c>
      <c r="AB340" s="22">
        <f t="shared" si="184"/>
        <v>0</v>
      </c>
      <c r="AC340" s="17" t="str">
        <f t="shared" si="196"/>
        <v/>
      </c>
      <c r="AD340" s="22">
        <f t="shared" si="186"/>
        <v>-1</v>
      </c>
      <c r="AE340" s="22">
        <f t="shared" si="187"/>
        <v>0</v>
      </c>
      <c r="AF340" s="17" t="str">
        <f t="shared" si="188"/>
        <v/>
      </c>
      <c r="AG340" s="22">
        <f t="shared" si="189"/>
        <v>-1</v>
      </c>
      <c r="AH340" s="22">
        <f t="shared" si="190"/>
        <v>0</v>
      </c>
      <c r="AI340" s="68">
        <v>0</v>
      </c>
      <c r="AJ340" s="68">
        <v>0</v>
      </c>
      <c r="AK340" s="68">
        <v>1</v>
      </c>
      <c r="AO340" s="4">
        <f t="shared" si="191"/>
        <v>1</v>
      </c>
      <c r="AQ340" s="4">
        <f t="shared" si="180"/>
        <v>1</v>
      </c>
      <c r="AS340" s="4">
        <f t="shared" si="181"/>
        <v>1</v>
      </c>
      <c r="AV340" s="4" t="str">
        <f t="shared" si="194"/>
        <v/>
      </c>
      <c r="AX340" s="4" t="str">
        <f t="shared" si="192"/>
        <v/>
      </c>
      <c r="AZ340" s="4" t="str">
        <f t="shared" si="193"/>
        <v/>
      </c>
    </row>
    <row r="341" spans="1:52" x14ac:dyDescent="0.2">
      <c r="A341" s="4" t="s">
        <v>391</v>
      </c>
      <c r="B341" s="4">
        <v>5736</v>
      </c>
      <c r="C341" s="4" t="str">
        <f t="shared" si="140"/>
        <v>urn:immetingen:parameter:id:5736</v>
      </c>
      <c r="D341" s="4" t="str">
        <f>IFERROR(IF(VLOOKUP($C341,'C'!$A$1:$N$1998,4,FALSE)=0,IF(VLOOKUP($C341,'C'!$A$1:$N$1998,7,FALSE)=0,VLOOKUP($C341,'C'!$A$1:$N$1998,10,FALSE),VLOOKUP($C341,'C'!$A$1:$N$1998,7,FALSE)),VLOOKUP($C341,'C'!$A$1:$N$1998,4,FALSE)),"")</f>
        <v/>
      </c>
      <c r="E341" s="4" t="str">
        <f>IFERROR(VLOOKUP($C341,'C'!$A$1:$N$1998,2,FALSE),"")</f>
        <v/>
      </c>
      <c r="F341" s="4" t="str">
        <f>IFERROR(IF(VLOOKUP($C341,'C'!$A$1:$N$1998,3,FALSE)=1,"&lt;",""),"")</f>
        <v/>
      </c>
      <c r="G341" s="4" t="str">
        <f>IFERROR(VLOOKUP($C341,'C'!$A$1:$N$1998,5,FALSE),"")</f>
        <v/>
      </c>
      <c r="H341" s="4" t="str">
        <f>IFERROR(IF(VLOOKUP($C341,'C'!$A$1:$N$1998,6,FALSE)=1,"&lt;",""),"")</f>
        <v/>
      </c>
      <c r="I341" s="4" t="str">
        <f>IFERROR(VLOOKUP($C341,'C'!$A$1:$N$1998,8,FALSE),"")</f>
        <v/>
      </c>
      <c r="J341" s="4" t="str">
        <f>IFERROR(IF(VLOOKUP($C341,'C'!$A$1:$N$1998,9,FALSE)=1,"&lt;",""),"")</f>
        <v/>
      </c>
      <c r="M341" s="4" t="str">
        <f t="shared" si="168"/>
        <v/>
      </c>
      <c r="N341" s="4" t="str">
        <f t="shared" si="169"/>
        <v/>
      </c>
      <c r="O341" s="4" t="str">
        <f t="shared" si="175"/>
        <v/>
      </c>
      <c r="P341" s="4" t="str">
        <f t="shared" si="170"/>
        <v/>
      </c>
      <c r="Q341" s="4" t="str">
        <f t="shared" si="176"/>
        <v/>
      </c>
      <c r="R341" s="4" t="str">
        <f t="shared" si="171"/>
        <v/>
      </c>
      <c r="V341" s="4">
        <f>IFERROR(IF(VLOOKUP(B341,E!$B$1:$AK$300,4,FALSE)=0,1000000,VLOOKUP(B341,E!$B$1:$AK$300,4,FALSE)),1000000)</f>
        <v>1E-4</v>
      </c>
      <c r="Z341" s="17" t="str">
        <f t="shared" si="195"/>
        <v/>
      </c>
      <c r="AA341" s="22">
        <f t="shared" si="183"/>
        <v>-1</v>
      </c>
      <c r="AB341" s="22">
        <f t="shared" si="184"/>
        <v>0</v>
      </c>
      <c r="AC341" s="17" t="str">
        <f t="shared" si="196"/>
        <v/>
      </c>
      <c r="AD341" s="22">
        <f t="shared" si="186"/>
        <v>-1</v>
      </c>
      <c r="AE341" s="22">
        <f t="shared" si="187"/>
        <v>0</v>
      </c>
      <c r="AF341" s="17" t="str">
        <f t="shared" si="188"/>
        <v/>
      </c>
      <c r="AG341" s="22">
        <f t="shared" si="189"/>
        <v>-1</v>
      </c>
      <c r="AH341" s="22">
        <f t="shared" si="190"/>
        <v>0</v>
      </c>
      <c r="AI341" s="68">
        <v>0</v>
      </c>
      <c r="AJ341" s="68">
        <v>0</v>
      </c>
      <c r="AK341" s="68">
        <v>1</v>
      </c>
      <c r="AO341" s="4">
        <f t="shared" si="191"/>
        <v>1</v>
      </c>
      <c r="AQ341" s="4">
        <f t="shared" si="180"/>
        <v>1</v>
      </c>
      <c r="AS341" s="4">
        <f t="shared" si="181"/>
        <v>1</v>
      </c>
      <c r="AV341" s="4" t="str">
        <f t="shared" si="194"/>
        <v/>
      </c>
      <c r="AX341" s="4" t="str">
        <f t="shared" si="192"/>
        <v/>
      </c>
      <c r="AZ341" s="4" t="str">
        <f t="shared" si="193"/>
        <v/>
      </c>
    </row>
    <row r="342" spans="1:52" x14ac:dyDescent="0.2">
      <c r="A342" s="4" t="s">
        <v>392</v>
      </c>
      <c r="B342" s="4">
        <v>3895</v>
      </c>
      <c r="C342" s="4" t="str">
        <f t="shared" si="140"/>
        <v>urn:immetingen:parameter:id:3895</v>
      </c>
      <c r="D342" s="4">
        <f>IFERROR(IF(VLOOKUP($C342,'C'!$A$1:$N$1998,4,FALSE)=0,IF(VLOOKUP($C342,'C'!$A$1:$N$1998,7,FALSE)=0,VLOOKUP($C342,'C'!$A$1:$N$1998,10,FALSE),VLOOKUP($C342,'C'!$A$1:$N$1998,7,FALSE)),VLOOKUP($C342,'C'!$A$1:$N$1998,4,FALSE)),"")</f>
        <v>131</v>
      </c>
      <c r="E342" s="4">
        <f>IFERROR(VLOOKUP($C342,'C'!$A$1:$N$1998,2,FALSE),"")</f>
        <v>0.1</v>
      </c>
      <c r="F342" s="4" t="str">
        <f>IF(VLOOKUP($C342,'C'!$A$1:$N$1998,3,FALSE)=1,"&lt;","")</f>
        <v>&lt;</v>
      </c>
      <c r="G342" s="4">
        <f>VLOOKUP($C342,'C'!$A$1:$N$1998,5,FALSE)</f>
        <v>0.1</v>
      </c>
      <c r="H342" s="4" t="str">
        <f>IF(VLOOKUP($C342,'C'!$A$1:$N$1998,6,FALSE)=1,"&lt;","")</f>
        <v>&lt;</v>
      </c>
      <c r="I342" s="4">
        <f>VLOOKUP($C342,'C'!$A$1:$N$1998,8,FALSE)</f>
        <v>0.1</v>
      </c>
      <c r="J342" s="4" t="str">
        <f>IF(VLOOKUP($C342,'C'!$A$1:$N$1998,9,FALSE)=1,"&lt;","")</f>
        <v>&lt;</v>
      </c>
      <c r="M342" s="4">
        <f t="shared" si="168"/>
        <v>1E-4</v>
      </c>
      <c r="N342" s="4" t="str">
        <f t="shared" si="169"/>
        <v>&lt;</v>
      </c>
      <c r="O342" s="4">
        <f t="shared" si="175"/>
        <v>1E-4</v>
      </c>
      <c r="P342" s="4" t="str">
        <f t="shared" si="170"/>
        <v>&lt;</v>
      </c>
      <c r="Q342" s="4">
        <f t="shared" si="176"/>
        <v>1E-4</v>
      </c>
      <c r="R342" s="4" t="str">
        <f t="shared" si="171"/>
        <v>&lt;</v>
      </c>
      <c r="V342" s="4">
        <f>IFERROR(IF(VLOOKUP(B342,E!$B$1:$AK$300,4,FALSE)=0,1000000,VLOOKUP(B342,E!$B$1:$AK$300,4,FALSE)),1000000)</f>
        <v>1E-4</v>
      </c>
      <c r="Z342" s="17">
        <f t="shared" si="195"/>
        <v>0</v>
      </c>
      <c r="AA342" s="22">
        <f t="shared" si="183"/>
        <v>0</v>
      </c>
      <c r="AB342" s="22">
        <f t="shared" si="184"/>
        <v>0</v>
      </c>
      <c r="AC342" s="17">
        <f t="shared" si="196"/>
        <v>0</v>
      </c>
      <c r="AD342" s="22">
        <f t="shared" si="186"/>
        <v>0</v>
      </c>
      <c r="AE342" s="22">
        <f t="shared" si="187"/>
        <v>0</v>
      </c>
      <c r="AF342" s="17">
        <f t="shared" si="188"/>
        <v>0</v>
      </c>
      <c r="AG342" s="22">
        <f t="shared" si="189"/>
        <v>0</v>
      </c>
      <c r="AH342" s="22">
        <f t="shared" si="190"/>
        <v>0</v>
      </c>
      <c r="AI342" s="68">
        <v>0</v>
      </c>
      <c r="AJ342" s="68">
        <v>0</v>
      </c>
      <c r="AK342" s="68">
        <v>1</v>
      </c>
      <c r="AO342" s="4">
        <f t="shared" si="191"/>
        <v>1</v>
      </c>
      <c r="AQ342" s="4">
        <f t="shared" si="180"/>
        <v>1</v>
      </c>
      <c r="AS342" s="4">
        <f t="shared" si="181"/>
        <v>1</v>
      </c>
      <c r="AV342" s="4">
        <f t="shared" si="194"/>
        <v>6.9999999999999994E-5</v>
      </c>
      <c r="AX342" s="4">
        <f t="shared" si="192"/>
        <v>6.9999999999999994E-5</v>
      </c>
      <c r="AZ342" s="4">
        <f t="shared" si="193"/>
        <v>6.9999999999999994E-5</v>
      </c>
    </row>
    <row r="343" spans="1:52" x14ac:dyDescent="0.2">
      <c r="A343" s="4" t="s">
        <v>393</v>
      </c>
      <c r="B343" s="4">
        <v>5935</v>
      </c>
      <c r="C343" s="4" t="str">
        <f t="shared" si="140"/>
        <v>urn:immetingen:parameter:id:5935</v>
      </c>
      <c r="D343" s="4">
        <f>IFERROR(IF(VLOOKUP($C343,'C'!$A$1:$N$1998,4,FALSE)=0,IF(VLOOKUP($C343,'C'!$A$1:$N$1998,7,FALSE)=0,VLOOKUP($C343,'C'!$A$1:$N$1998,10,FALSE),VLOOKUP($C343,'C'!$A$1:$N$1998,7,FALSE)),VLOOKUP($C343,'C'!$A$1:$N$1998,4,FALSE)),"")</f>
        <v>131</v>
      </c>
      <c r="E343" s="4">
        <f>IFERROR(VLOOKUP($C343,'C'!$A$1:$N$1998,2,FALSE),"")</f>
        <v>0.1</v>
      </c>
      <c r="F343" s="4" t="str">
        <f>IF(VLOOKUP($C343,'C'!$A$1:$N$1998,3,FALSE)=1,"&lt;","")</f>
        <v>&lt;</v>
      </c>
      <c r="G343" s="4">
        <f>VLOOKUP($C343,'C'!$A$1:$N$1998,5,FALSE)</f>
        <v>0.1</v>
      </c>
      <c r="H343" s="4" t="str">
        <f>IF(VLOOKUP($C343,'C'!$A$1:$N$1998,6,FALSE)=1,"&lt;","")</f>
        <v>&lt;</v>
      </c>
      <c r="I343" s="4">
        <f>VLOOKUP($C343,'C'!$A$1:$N$1998,8,FALSE)</f>
        <v>0.1</v>
      </c>
      <c r="J343" s="4" t="str">
        <f>IF(VLOOKUP($C343,'C'!$A$1:$N$1998,9,FALSE)=1,"&lt;","")</f>
        <v>&lt;</v>
      </c>
      <c r="M343" s="4">
        <f t="shared" si="168"/>
        <v>1E-4</v>
      </c>
      <c r="N343" s="4" t="str">
        <f t="shared" si="169"/>
        <v>&lt;</v>
      </c>
      <c r="O343" s="4">
        <f t="shared" si="175"/>
        <v>1E-4</v>
      </c>
      <c r="P343" s="4" t="str">
        <f t="shared" si="170"/>
        <v>&lt;</v>
      </c>
      <c r="Q343" s="4">
        <f t="shared" si="176"/>
        <v>1E-4</v>
      </c>
      <c r="R343" s="4" t="str">
        <f t="shared" si="171"/>
        <v>&lt;</v>
      </c>
      <c r="V343" s="4">
        <f>IFERROR(IF(VLOOKUP(B343,E!$B$1:$AK$300,4,FALSE)=0,1000000,VLOOKUP(B343,E!$B$1:$AK$300,4,FALSE)),1000000)</f>
        <v>1E-4</v>
      </c>
      <c r="Z343" s="17">
        <f t="shared" si="195"/>
        <v>0</v>
      </c>
      <c r="AA343" s="22">
        <f t="shared" si="183"/>
        <v>0</v>
      </c>
      <c r="AB343" s="22">
        <f t="shared" si="184"/>
        <v>0</v>
      </c>
      <c r="AC343" s="17">
        <f t="shared" si="196"/>
        <v>0</v>
      </c>
      <c r="AD343" s="22">
        <f t="shared" si="186"/>
        <v>0</v>
      </c>
      <c r="AE343" s="22">
        <f t="shared" si="187"/>
        <v>0</v>
      </c>
      <c r="AF343" s="17">
        <f t="shared" si="188"/>
        <v>0</v>
      </c>
      <c r="AG343" s="22">
        <f t="shared" si="189"/>
        <v>0</v>
      </c>
      <c r="AH343" s="22">
        <f t="shared" si="190"/>
        <v>0</v>
      </c>
      <c r="AI343" s="68">
        <v>0</v>
      </c>
      <c r="AJ343" s="68">
        <v>0</v>
      </c>
      <c r="AK343" s="68">
        <v>1</v>
      </c>
      <c r="AO343" s="4">
        <f t="shared" si="191"/>
        <v>1</v>
      </c>
      <c r="AQ343" s="4">
        <f t="shared" si="180"/>
        <v>1</v>
      </c>
      <c r="AS343" s="4">
        <f t="shared" si="181"/>
        <v>1</v>
      </c>
      <c r="AV343" s="4">
        <f t="shared" si="194"/>
        <v>6.9999999999999994E-5</v>
      </c>
      <c r="AX343" s="4">
        <f t="shared" si="192"/>
        <v>6.9999999999999994E-5</v>
      </c>
      <c r="AZ343" s="4">
        <f t="shared" si="193"/>
        <v>6.9999999999999994E-5</v>
      </c>
    </row>
    <row r="344" spans="1:52" x14ac:dyDescent="0.2">
      <c r="A344" s="4" t="s">
        <v>394</v>
      </c>
      <c r="B344" s="4">
        <v>3932</v>
      </c>
      <c r="C344" s="4" t="str">
        <f t="shared" si="140"/>
        <v>urn:immetingen:parameter:id:3932</v>
      </c>
      <c r="D344" s="4">
        <f>IFERROR(IF(VLOOKUP($C344,'C'!$A$1:$N$1998,4,FALSE)=0,IF(VLOOKUP($C344,'C'!$A$1:$N$1998,7,FALSE)=0,VLOOKUP($C344,'C'!$A$1:$N$1998,10,FALSE),VLOOKUP($C344,'C'!$A$1:$N$1998,7,FALSE)),VLOOKUP($C344,'C'!$A$1:$N$1998,4,FALSE)),"")</f>
        <v>131</v>
      </c>
      <c r="E344" s="4">
        <f>IFERROR(VLOOKUP($C344,'C'!$A$1:$N$1998,2,FALSE),"")</f>
        <v>0.1</v>
      </c>
      <c r="F344" s="4" t="str">
        <f>IF(VLOOKUP($C344,'C'!$A$1:$N$1998,3,FALSE)=1,"&lt;","")</f>
        <v>&lt;</v>
      </c>
      <c r="G344" s="4">
        <f>VLOOKUP($C344,'C'!$A$1:$N$1998,5,FALSE)</f>
        <v>0.1</v>
      </c>
      <c r="H344" s="4" t="str">
        <f>IF(VLOOKUP($C344,'C'!$A$1:$N$1998,6,FALSE)=1,"&lt;","")</f>
        <v>&lt;</v>
      </c>
      <c r="I344" s="4">
        <f>VLOOKUP($C344,'C'!$A$1:$N$1998,8,FALSE)</f>
        <v>0.1</v>
      </c>
      <c r="J344" s="4" t="str">
        <f>IF(VLOOKUP($C344,'C'!$A$1:$N$1998,9,FALSE)=1,"&lt;","")</f>
        <v>&lt;</v>
      </c>
      <c r="M344" s="4">
        <f t="shared" si="168"/>
        <v>1E-4</v>
      </c>
      <c r="N344" s="4" t="str">
        <f t="shared" si="169"/>
        <v>&lt;</v>
      </c>
      <c r="O344" s="4">
        <f t="shared" si="175"/>
        <v>1E-4</v>
      </c>
      <c r="P344" s="4" t="str">
        <f t="shared" si="170"/>
        <v>&lt;</v>
      </c>
      <c r="Q344" s="4">
        <f t="shared" si="176"/>
        <v>1E-4</v>
      </c>
      <c r="R344" s="4" t="str">
        <f t="shared" si="171"/>
        <v>&lt;</v>
      </c>
      <c r="V344" s="4">
        <f>IFERROR(IF(VLOOKUP(B344,E!$B$1:$AK$300,4,FALSE)=0,1000000,VLOOKUP(B344,E!$B$1:$AK$300,4,FALSE)),1000000)</f>
        <v>1E-4</v>
      </c>
      <c r="Z344" s="17">
        <f t="shared" si="195"/>
        <v>0</v>
      </c>
      <c r="AA344" s="22">
        <f t="shared" si="183"/>
        <v>0</v>
      </c>
      <c r="AB344" s="22">
        <f t="shared" si="184"/>
        <v>0</v>
      </c>
      <c r="AC344" s="17">
        <f t="shared" si="196"/>
        <v>0</v>
      </c>
      <c r="AD344" s="22">
        <f t="shared" si="186"/>
        <v>0</v>
      </c>
      <c r="AE344" s="22">
        <f t="shared" si="187"/>
        <v>0</v>
      </c>
      <c r="AF344" s="17">
        <f t="shared" si="188"/>
        <v>0</v>
      </c>
      <c r="AG344" s="22">
        <f t="shared" si="189"/>
        <v>0</v>
      </c>
      <c r="AH344" s="22">
        <f t="shared" si="190"/>
        <v>0</v>
      </c>
      <c r="AI344" s="68">
        <v>0</v>
      </c>
      <c r="AJ344" s="68">
        <v>0</v>
      </c>
      <c r="AK344" s="68">
        <v>1</v>
      </c>
      <c r="AO344" s="4">
        <f t="shared" si="191"/>
        <v>1</v>
      </c>
      <c r="AQ344" s="4">
        <f t="shared" si="180"/>
        <v>1</v>
      </c>
      <c r="AS344" s="4">
        <f t="shared" si="181"/>
        <v>1</v>
      </c>
      <c r="AV344" s="4">
        <f t="shared" si="194"/>
        <v>6.9999999999999994E-5</v>
      </c>
      <c r="AX344" s="4">
        <f t="shared" si="192"/>
        <v>6.9999999999999994E-5</v>
      </c>
      <c r="AZ344" s="4">
        <f t="shared" si="193"/>
        <v>6.9999999999999994E-5</v>
      </c>
    </row>
    <row r="345" spans="1:52" x14ac:dyDescent="0.2">
      <c r="A345" s="4" t="s">
        <v>395</v>
      </c>
      <c r="B345" s="4">
        <v>3931</v>
      </c>
      <c r="C345" s="4" t="str">
        <f t="shared" si="140"/>
        <v>urn:immetingen:parameter:id:3931</v>
      </c>
      <c r="D345" s="4">
        <f>IFERROR(IF(VLOOKUP($C345,'C'!$A$1:$N$1998,4,FALSE)=0,IF(VLOOKUP($C345,'C'!$A$1:$N$1998,7,FALSE)=0,VLOOKUP($C345,'C'!$A$1:$N$1998,10,FALSE),VLOOKUP($C345,'C'!$A$1:$N$1998,7,FALSE)),VLOOKUP($C345,'C'!$A$1:$N$1998,4,FALSE)),"")</f>
        <v>131</v>
      </c>
      <c r="E345" s="4">
        <f>IFERROR(VLOOKUP($C345,'C'!$A$1:$N$1998,2,FALSE),"")</f>
        <v>0.1</v>
      </c>
      <c r="F345" s="4" t="str">
        <f>IF(VLOOKUP($C345,'C'!$A$1:$N$1998,3,FALSE)=1,"&lt;","")</f>
        <v>&lt;</v>
      </c>
      <c r="G345" s="4">
        <f>VLOOKUP($C345,'C'!$A$1:$N$1998,5,FALSE)</f>
        <v>0.1</v>
      </c>
      <c r="H345" s="4" t="str">
        <f>IF(VLOOKUP($C345,'C'!$A$1:$N$1998,6,FALSE)=1,"&lt;","")</f>
        <v>&lt;</v>
      </c>
      <c r="I345" s="4">
        <f>VLOOKUP($C345,'C'!$A$1:$N$1998,8,FALSE)</f>
        <v>0.1</v>
      </c>
      <c r="J345" s="4" t="str">
        <f>IF(VLOOKUP($C345,'C'!$A$1:$N$1998,9,FALSE)=1,"&lt;","")</f>
        <v>&lt;</v>
      </c>
      <c r="M345" s="4">
        <f t="shared" si="168"/>
        <v>1E-4</v>
      </c>
      <c r="N345" s="4" t="str">
        <f t="shared" si="169"/>
        <v>&lt;</v>
      </c>
      <c r="O345" s="4">
        <f t="shared" si="175"/>
        <v>1E-4</v>
      </c>
      <c r="P345" s="4" t="str">
        <f t="shared" si="170"/>
        <v>&lt;</v>
      </c>
      <c r="Q345" s="4">
        <f t="shared" si="176"/>
        <v>1E-4</v>
      </c>
      <c r="R345" s="4" t="str">
        <f t="shared" si="171"/>
        <v>&lt;</v>
      </c>
      <c r="V345" s="4">
        <f>IFERROR(IF(VLOOKUP(B345,E!$B$1:$AK$300,4,FALSE)=0,1000000,VLOOKUP(B345,E!$B$1:$AK$300,4,FALSE)),1000000)</f>
        <v>1E-4</v>
      </c>
      <c r="Z345" s="17">
        <f t="shared" si="195"/>
        <v>0</v>
      </c>
      <c r="AA345" s="22">
        <f t="shared" si="183"/>
        <v>0</v>
      </c>
      <c r="AB345" s="22">
        <f t="shared" si="184"/>
        <v>0</v>
      </c>
      <c r="AC345" s="17">
        <f t="shared" si="196"/>
        <v>0</v>
      </c>
      <c r="AD345" s="22">
        <f t="shared" si="186"/>
        <v>0</v>
      </c>
      <c r="AE345" s="22">
        <f t="shared" si="187"/>
        <v>0</v>
      </c>
      <c r="AF345" s="17">
        <f t="shared" si="188"/>
        <v>0</v>
      </c>
      <c r="AG345" s="22">
        <f t="shared" si="189"/>
        <v>0</v>
      </c>
      <c r="AH345" s="22">
        <f t="shared" si="190"/>
        <v>0</v>
      </c>
      <c r="AI345" s="68">
        <v>0</v>
      </c>
      <c r="AJ345" s="68">
        <v>0</v>
      </c>
      <c r="AK345" s="68">
        <v>1</v>
      </c>
      <c r="AO345" s="4">
        <f t="shared" si="191"/>
        <v>1</v>
      </c>
      <c r="AQ345" s="4">
        <f t="shared" si="180"/>
        <v>1</v>
      </c>
      <c r="AS345" s="4">
        <f t="shared" si="181"/>
        <v>1</v>
      </c>
      <c r="AV345" s="4">
        <f t="shared" si="194"/>
        <v>6.9999999999999994E-5</v>
      </c>
      <c r="AX345" s="4">
        <f t="shared" si="192"/>
        <v>6.9999999999999994E-5</v>
      </c>
      <c r="AZ345" s="4">
        <f t="shared" si="193"/>
        <v>6.9999999999999994E-5</v>
      </c>
    </row>
    <row r="346" spans="1:52" x14ac:dyDescent="0.2">
      <c r="A346" s="4" t="s">
        <v>235</v>
      </c>
      <c r="B346" s="4">
        <v>4445</v>
      </c>
      <c r="C346" s="4" t="str">
        <f t="shared" si="140"/>
        <v>urn:immetingen:parameter:id:4445</v>
      </c>
      <c r="D346" s="4">
        <f>IFERROR(IF(VLOOKUP($C346,'C'!$A$1:$N$1998,4,FALSE)=0,IF(VLOOKUP($C346,'C'!$A$1:$N$1998,7,FALSE)=0,VLOOKUP($C346,'C'!$A$1:$N$1998,10,FALSE),VLOOKUP($C346,'C'!$A$1:$N$1998,7,FALSE)),VLOOKUP($C346,'C'!$A$1:$N$1998,4,FALSE)),"")</f>
        <v>131</v>
      </c>
      <c r="E346" s="4">
        <f>IFERROR(VLOOKUP($C346,'C'!$A$1:$N$1998,2,FALSE),"")</f>
        <v>0.4</v>
      </c>
      <c r="F346" s="4" t="str">
        <f>IF(VLOOKUP($C346,'C'!$A$1:$N$1998,3,FALSE)=1,"&lt;","")</f>
        <v/>
      </c>
      <c r="G346" s="4">
        <f>VLOOKUP($C346,'C'!$A$1:$N$1998,5,FALSE)</f>
        <v>0.4</v>
      </c>
      <c r="H346" s="4" t="str">
        <f>IF(VLOOKUP($C346,'C'!$A$1:$N$1998,6,FALSE)=1,"&lt;","")</f>
        <v/>
      </c>
      <c r="I346" s="4">
        <f>VLOOKUP($C346,'C'!$A$1:$N$1998,8,FALSE)</f>
        <v>0.6</v>
      </c>
      <c r="J346" s="4" t="str">
        <f>IF(VLOOKUP($C346,'C'!$A$1:$N$1998,9,FALSE)=1,"&lt;","")</f>
        <v/>
      </c>
      <c r="M346" s="4">
        <f t="shared" si="168"/>
        <v>4.0000000000000002E-4</v>
      </c>
      <c r="N346" s="4" t="str">
        <f t="shared" si="169"/>
        <v/>
      </c>
      <c r="O346" s="4">
        <f t="shared" si="175"/>
        <v>4.0000000000000002E-4</v>
      </c>
      <c r="P346" s="4" t="str">
        <f t="shared" si="170"/>
        <v/>
      </c>
      <c r="Q346" s="4">
        <f t="shared" si="176"/>
        <v>5.9999999999999995E-4</v>
      </c>
      <c r="R346" s="4" t="str">
        <f t="shared" si="171"/>
        <v/>
      </c>
      <c r="V346" s="4">
        <f>IFERROR(IF(VLOOKUP(B346,E!$B$1:$AK$300,4,FALSE)=0,1000000,VLOOKUP(B346,E!$B$1:$AK$300,4,FALSE)),1000000)</f>
        <v>1E-4</v>
      </c>
      <c r="Z346" s="17">
        <f t="shared" si="195"/>
        <v>4.0000000000000002E-4</v>
      </c>
      <c r="AA346" s="22">
        <f t="shared" si="183"/>
        <v>0</v>
      </c>
      <c r="AB346" s="22">
        <f t="shared" si="184"/>
        <v>4.0000000000000002E-4</v>
      </c>
      <c r="AC346" s="17">
        <f t="shared" si="196"/>
        <v>4.0000000000000002E-4</v>
      </c>
      <c r="AD346" s="22">
        <f t="shared" si="186"/>
        <v>0</v>
      </c>
      <c r="AE346" s="22">
        <f t="shared" si="187"/>
        <v>4.0000000000000002E-4</v>
      </c>
      <c r="AF346" s="17">
        <f t="shared" si="188"/>
        <v>5.9999999999999995E-4</v>
      </c>
      <c r="AG346" s="22">
        <f t="shared" si="189"/>
        <v>0</v>
      </c>
      <c r="AH346" s="22">
        <f t="shared" si="190"/>
        <v>5.9999999999999995E-4</v>
      </c>
      <c r="AI346" s="68">
        <v>0</v>
      </c>
      <c r="AJ346" s="68">
        <v>0</v>
      </c>
      <c r="AK346" s="68">
        <v>1</v>
      </c>
      <c r="AO346" s="4">
        <f t="shared" si="191"/>
        <v>1</v>
      </c>
      <c r="AQ346" s="4">
        <f t="shared" si="180"/>
        <v>1</v>
      </c>
      <c r="AS346" s="4">
        <f t="shared" si="181"/>
        <v>1</v>
      </c>
      <c r="AV346" s="4">
        <f t="shared" si="194"/>
        <v>4.0000000000000002E-4</v>
      </c>
      <c r="AX346" s="4">
        <f t="shared" si="192"/>
        <v>4.0000000000000002E-4</v>
      </c>
      <c r="AZ346" s="4">
        <f t="shared" si="193"/>
        <v>5.9999999999999995E-4</v>
      </c>
    </row>
    <row r="347" spans="1:52" x14ac:dyDescent="0.2">
      <c r="A347" s="4" t="s">
        <v>236</v>
      </c>
      <c r="B347" s="4">
        <v>5518</v>
      </c>
      <c r="C347" s="4" t="str">
        <f t="shared" si="140"/>
        <v>urn:immetingen:parameter:id:5518</v>
      </c>
      <c r="D347" s="4">
        <f>IFERROR(IF(VLOOKUP($C347,'C'!$A$1:$N$1998,4,FALSE)=0,IF(VLOOKUP($C347,'C'!$A$1:$N$1998,7,FALSE)=0,VLOOKUP($C347,'C'!$A$1:$N$1998,10,FALSE),VLOOKUP($C347,'C'!$A$1:$N$1998,7,FALSE)),VLOOKUP($C347,'C'!$A$1:$N$1998,4,FALSE)),"")</f>
        <v>131</v>
      </c>
      <c r="E347" s="4">
        <f>IFERROR(VLOOKUP($C347,'C'!$A$1:$N$1998,2,FALSE),"")</f>
        <v>0.1</v>
      </c>
      <c r="F347" s="4" t="str">
        <f>IF(VLOOKUP($C347,'C'!$A$1:$N$1998,3,FALSE)=1,"&lt;","")</f>
        <v>&lt;</v>
      </c>
      <c r="G347" s="4">
        <f>VLOOKUP($C347,'C'!$A$1:$N$1998,5,FALSE)</f>
        <v>0.1</v>
      </c>
      <c r="H347" s="4" t="str">
        <f>IF(VLOOKUP($C347,'C'!$A$1:$N$1998,6,FALSE)=1,"&lt;","")</f>
        <v>&lt;</v>
      </c>
      <c r="I347" s="4">
        <f>VLOOKUP($C347,'C'!$A$1:$N$1998,8,FALSE)</f>
        <v>0.1</v>
      </c>
      <c r="J347" s="4" t="str">
        <f>IF(VLOOKUP($C347,'C'!$A$1:$N$1998,9,FALSE)=1,"&lt;","")</f>
        <v/>
      </c>
      <c r="M347" s="4">
        <f t="shared" si="168"/>
        <v>1E-4</v>
      </c>
      <c r="N347" s="4" t="str">
        <f t="shared" si="169"/>
        <v>&lt;</v>
      </c>
      <c r="O347" s="4">
        <f t="shared" si="175"/>
        <v>1E-4</v>
      </c>
      <c r="P347" s="4" t="str">
        <f t="shared" si="170"/>
        <v>&lt;</v>
      </c>
      <c r="Q347" s="4">
        <f t="shared" si="176"/>
        <v>1E-4</v>
      </c>
      <c r="R347" s="4" t="str">
        <f t="shared" si="171"/>
        <v/>
      </c>
      <c r="V347" s="4">
        <f>IFERROR(IF(VLOOKUP(B347,E!$B$1:$AK$300,4,FALSE)=0,1000000,VLOOKUP(B347,E!$B$1:$AK$300,4,FALSE)),1000000)</f>
        <v>1E-4</v>
      </c>
      <c r="Z347" s="17">
        <f t="shared" si="195"/>
        <v>0</v>
      </c>
      <c r="AA347" s="22">
        <f t="shared" si="183"/>
        <v>0</v>
      </c>
      <c r="AB347" s="22">
        <f t="shared" si="184"/>
        <v>0</v>
      </c>
      <c r="AC347" s="17">
        <f t="shared" si="196"/>
        <v>0</v>
      </c>
      <c r="AD347" s="22">
        <f t="shared" si="186"/>
        <v>0</v>
      </c>
      <c r="AE347" s="22">
        <f t="shared" si="187"/>
        <v>0</v>
      </c>
      <c r="AF347" s="17">
        <f t="shared" si="188"/>
        <v>1E-4</v>
      </c>
      <c r="AG347" s="22">
        <f t="shared" si="189"/>
        <v>0</v>
      </c>
      <c r="AH347" s="22">
        <f t="shared" si="190"/>
        <v>1E-4</v>
      </c>
      <c r="AI347" s="68">
        <v>0</v>
      </c>
      <c r="AJ347" s="68">
        <v>0</v>
      </c>
      <c r="AK347" s="68">
        <v>1</v>
      </c>
      <c r="AO347" s="4">
        <f t="shared" si="191"/>
        <v>1</v>
      </c>
      <c r="AQ347" s="4">
        <f t="shared" si="180"/>
        <v>1</v>
      </c>
      <c r="AS347" s="4">
        <f t="shared" si="181"/>
        <v>1</v>
      </c>
      <c r="AV347" s="4">
        <f t="shared" si="194"/>
        <v>6.9999999999999994E-5</v>
      </c>
      <c r="AX347" s="4">
        <f t="shared" si="192"/>
        <v>6.9999999999999994E-5</v>
      </c>
      <c r="AZ347" s="4">
        <f t="shared" si="193"/>
        <v>1E-4</v>
      </c>
    </row>
    <row r="348" spans="1:52" x14ac:dyDescent="0.2">
      <c r="A348" s="4" t="s">
        <v>240</v>
      </c>
      <c r="B348" s="4">
        <v>6040</v>
      </c>
      <c r="C348" s="4" t="str">
        <f t="shared" si="140"/>
        <v>urn:immetingen:parameter:id:6040</v>
      </c>
      <c r="D348" s="4">
        <f>IFERROR(IF(VLOOKUP($C348,'C'!$A$1:$N$1998,4,FALSE)=0,IF(VLOOKUP($C348,'C'!$A$1:$N$1998,7,FALSE)=0,VLOOKUP($C348,'C'!$A$1:$N$1998,10,FALSE),VLOOKUP($C348,'C'!$A$1:$N$1998,7,FALSE)),VLOOKUP($C348,'C'!$A$1:$N$1998,4,FALSE)),"")</f>
        <v>131</v>
      </c>
      <c r="E348" s="17">
        <f>IFERROR(IF(AND(E346=0.1,E347=0.1,F346="&lt;",F347="&lt;"),0.1,IF(AND(F346="&lt;",F347="&lt;"),SUM(E346:E347),IF(AND(F346="",F347=""),SUM(E346:E347),IF(AND(F346="&lt;",F347=""),(0.7*E346)+E347,IF(AND(F346="",F347="&lt;"),E346+(0.7*E347),(0.7*E346)+(0.7*E347)))))),"")</f>
        <v>0.47000000000000003</v>
      </c>
      <c r="F348" s="17" t="str">
        <f>IF(AND(F346="&lt;",F347="&lt;"),"&lt;","")</f>
        <v/>
      </c>
      <c r="G348" s="17">
        <f>IF(AND(G346=0.1,G347=0.1,H346="&lt;",H347="&lt;"),0.1,IF(AND(H346="&lt;",H347="&lt;"),SUM(G346:G347),IF(AND(H346="",H347=""),SUM(G346:G347),IF(AND(H346="&lt;",H347=""),(0.7*G346)+G347,IF(AND(H346="",H347="&lt;"),G346+(0.7*G347),(0.7*G346)+(0.7*G347))))))</f>
        <v>0.47000000000000003</v>
      </c>
      <c r="H348" s="17" t="str">
        <f>IF(AND(H346="&lt;",H347="&lt;"),"&lt;","")</f>
        <v/>
      </c>
      <c r="I348" s="17">
        <f>IF(AND(I346=0.1,I347=0.1,J346="&lt;",J347="&lt;"),0.1,IF(AND(J346="&lt;",J347="&lt;"),SUM(I346:I347),IF(AND(J346="",J347=""),SUM(I346:I347),IF(AND(J346="&lt;",J347=""),(0.7*I346)+I347,IF(AND(J346="",J347="&lt;"),I346+(0.7*I347),(0.7*I346)+(0.7*I347))))))</f>
        <v>0.7</v>
      </c>
      <c r="J348" s="17" t="str">
        <f>IF(AND(J346="&lt;",J347="&lt;"),"&lt;","")</f>
        <v/>
      </c>
      <c r="K348" s="17"/>
      <c r="L348" s="17"/>
      <c r="M348" s="4">
        <f t="shared" si="168"/>
        <v>4.7000000000000004E-4</v>
      </c>
      <c r="N348" s="4" t="str">
        <f t="shared" si="169"/>
        <v/>
      </c>
      <c r="O348" s="4">
        <f t="shared" si="175"/>
        <v>4.7000000000000004E-4</v>
      </c>
      <c r="P348" s="4" t="str">
        <f t="shared" si="170"/>
        <v/>
      </c>
      <c r="Q348" s="4">
        <f t="shared" si="176"/>
        <v>6.9999999999999999E-4</v>
      </c>
      <c r="R348" s="4" t="str">
        <f t="shared" si="171"/>
        <v/>
      </c>
      <c r="V348" s="4">
        <v>2.0000000000000001E-4</v>
      </c>
      <c r="Z348" s="17">
        <f>IF(F348="&lt;",0.7*E348,E348)</f>
        <v>0.47000000000000003</v>
      </c>
      <c r="AC348" s="17">
        <f>IF(H348="&lt;",0.7*G348,G348)</f>
        <v>0.47000000000000003</v>
      </c>
      <c r="AF348" s="17">
        <f>IF(J348="&lt;",0.7*I348,I348)</f>
        <v>0.7</v>
      </c>
      <c r="AI348" s="68">
        <v>0</v>
      </c>
      <c r="AJ348" s="68">
        <v>0</v>
      </c>
      <c r="AK348" s="68">
        <v>1</v>
      </c>
      <c r="AO348" s="4">
        <f t="shared" si="191"/>
        <v>1</v>
      </c>
      <c r="AQ348" s="4">
        <f t="shared" si="180"/>
        <v>1</v>
      </c>
      <c r="AS348" s="4">
        <f t="shared" si="181"/>
        <v>1</v>
      </c>
      <c r="AV348" s="4">
        <f t="shared" si="194"/>
        <v>4.7000000000000004E-4</v>
      </c>
      <c r="AX348" s="4">
        <f t="shared" si="192"/>
        <v>4.7000000000000004E-4</v>
      </c>
      <c r="AZ348" s="4">
        <f t="shared" si="193"/>
        <v>6.9999999999999999E-4</v>
      </c>
    </row>
    <row r="349" spans="1:52" x14ac:dyDescent="0.2">
      <c r="A349" s="4" t="s">
        <v>396</v>
      </c>
      <c r="B349" s="4">
        <v>3898</v>
      </c>
      <c r="C349" s="4" t="str">
        <f t="shared" si="140"/>
        <v>urn:immetingen:parameter:id:3898</v>
      </c>
      <c r="D349" s="4">
        <f>IFERROR(IF(VLOOKUP($C349,'C'!$A$1:$N$1998,4,FALSE)=0,IF(VLOOKUP($C349,'C'!$A$1:$N$1998,7,FALSE)=0,VLOOKUP($C349,'C'!$A$1:$N$1998,10,FALSE),VLOOKUP($C349,'C'!$A$1:$N$1998,7,FALSE)),VLOOKUP($C349,'C'!$A$1:$N$1998,4,FALSE)),"")</f>
        <v>131</v>
      </c>
      <c r="E349" s="4">
        <f>IFERROR(VLOOKUP($C349,'C'!$A$1:$N$1998,2,FALSE),"")</f>
        <v>0.1</v>
      </c>
      <c r="F349" s="4" t="str">
        <f>IFERROR(IF(VLOOKUP($C349,'C'!$A$1:$N$1998,3,FALSE)=1,"&lt;",""),"")</f>
        <v>&lt;</v>
      </c>
      <c r="G349" s="4">
        <f>IFERROR(VLOOKUP($C349,'C'!$A$1:$N$1998,5,FALSE),"")</f>
        <v>0.1</v>
      </c>
      <c r="H349" s="4" t="str">
        <f>IFERROR(IF(VLOOKUP($C349,'C'!$A$1:$N$1998,6,FALSE)=1,"&lt;",""),"")</f>
        <v>&lt;</v>
      </c>
      <c r="I349" s="4">
        <f>IFERROR(VLOOKUP($C349,'C'!$A$1:$N$1998,8,FALSE),"")</f>
        <v>0.1</v>
      </c>
      <c r="J349" s="4" t="str">
        <f>IFERROR(IF(VLOOKUP($C349,'C'!$A$1:$N$1998,9,FALSE)=1,"&lt;",""),"")</f>
        <v>&lt;</v>
      </c>
      <c r="M349" s="4">
        <f t="shared" si="168"/>
        <v>1E-4</v>
      </c>
      <c r="N349" s="4" t="str">
        <f t="shared" si="169"/>
        <v>&lt;</v>
      </c>
      <c r="O349" s="4">
        <f t="shared" si="175"/>
        <v>1E-4</v>
      </c>
      <c r="P349" s="4" t="str">
        <f t="shared" si="170"/>
        <v>&lt;</v>
      </c>
      <c r="Q349" s="4">
        <f t="shared" si="176"/>
        <v>1E-4</v>
      </c>
      <c r="R349" s="4" t="str">
        <f t="shared" si="171"/>
        <v>&lt;</v>
      </c>
      <c r="V349" s="4">
        <f>IFERROR(IF(VLOOKUP(B349,E!$B$1:$AK$300,4,FALSE)=0,1000000,VLOOKUP(B349,E!$B$1:$AK$300,4,FALSE)),1000000)</f>
        <v>1E-4</v>
      </c>
      <c r="Z349" s="17">
        <f>IF(M349="","",IF(AND(N349="&lt;",M349&lt;=$V349),0,(IF(M349="&lt;",0.7*M349,M349))))</f>
        <v>0</v>
      </c>
      <c r="AA349" s="22">
        <f t="shared" si="183"/>
        <v>0</v>
      </c>
      <c r="AB349" s="22">
        <f t="shared" si="184"/>
        <v>0</v>
      </c>
      <c r="AC349" s="17">
        <f t="shared" si="196"/>
        <v>0</v>
      </c>
      <c r="AD349" s="22">
        <f t="shared" si="186"/>
        <v>0</v>
      </c>
      <c r="AE349" s="22">
        <f t="shared" si="187"/>
        <v>0</v>
      </c>
      <c r="AF349" s="17">
        <f t="shared" si="188"/>
        <v>0</v>
      </c>
      <c r="AG349" s="22">
        <f t="shared" si="189"/>
        <v>0</v>
      </c>
      <c r="AH349" s="22">
        <f t="shared" si="190"/>
        <v>0</v>
      </c>
      <c r="AI349" s="68">
        <v>0</v>
      </c>
      <c r="AJ349" s="68">
        <v>0</v>
      </c>
      <c r="AK349" s="68">
        <v>1</v>
      </c>
      <c r="AO349" s="4">
        <f t="shared" si="191"/>
        <v>1</v>
      </c>
      <c r="AQ349" s="4">
        <f t="shared" si="180"/>
        <v>1</v>
      </c>
      <c r="AS349" s="4">
        <f t="shared" si="181"/>
        <v>1</v>
      </c>
      <c r="AV349" s="4">
        <f t="shared" si="194"/>
        <v>6.9999999999999994E-5</v>
      </c>
      <c r="AX349" s="4">
        <f t="shared" si="192"/>
        <v>6.9999999999999994E-5</v>
      </c>
      <c r="AZ349" s="4">
        <f t="shared" si="193"/>
        <v>6.9999999999999994E-5</v>
      </c>
    </row>
    <row r="350" spans="1:52" x14ac:dyDescent="0.2">
      <c r="A350" s="4" t="s">
        <v>397</v>
      </c>
      <c r="B350" s="4">
        <v>5996</v>
      </c>
      <c r="C350" s="4" t="str">
        <f t="shared" si="140"/>
        <v>urn:immetingen:parameter:id:5996</v>
      </c>
      <c r="D350" s="4">
        <f>IFERROR(IF(VLOOKUP($C350,'C'!$A$1:$N$1998,4,FALSE)=0,IF(VLOOKUP($C350,'C'!$A$1:$N$1998,7,FALSE)=0,VLOOKUP($C350,'C'!$A$1:$N$1998,10,FALSE),VLOOKUP($C350,'C'!$A$1:$N$1998,7,FALSE)),VLOOKUP($C350,'C'!$A$1:$N$1998,4,FALSE)),"")</f>
        <v>131</v>
      </c>
      <c r="E350" s="4">
        <f>IFERROR(VLOOKUP($C350,'C'!$A$1:$N$1998,2,FALSE),"")</f>
        <v>0.1</v>
      </c>
      <c r="F350" s="4" t="str">
        <f>IFERROR(IF(VLOOKUP($C350,'C'!$A$1:$N$1998,3,FALSE)=1,"&lt;",""),"")</f>
        <v>&lt;</v>
      </c>
      <c r="G350" s="4">
        <f>IFERROR(VLOOKUP($C350,'C'!$A$1:$N$1998,5,FALSE),"")</f>
        <v>0.1</v>
      </c>
      <c r="H350" s="4" t="str">
        <f>IFERROR(IF(VLOOKUP($C350,'C'!$A$1:$N$1998,6,FALSE)=1,"&lt;",""),"")</f>
        <v>&lt;</v>
      </c>
      <c r="I350" s="4">
        <f>IFERROR(VLOOKUP($C350,'C'!$A$1:$N$1998,8,FALSE),"")</f>
        <v>0.1</v>
      </c>
      <c r="J350" s="4" t="str">
        <f>IFERROR(IF(VLOOKUP($C350,'C'!$A$1:$N$1998,9,FALSE)=1,"&lt;",""),"")</f>
        <v>&lt;</v>
      </c>
      <c r="M350" s="4">
        <f t="shared" ref="M350:Q368" si="197">IF(E350="","",IF($D350=131,E350/1000,E350))</f>
        <v>1E-4</v>
      </c>
      <c r="N350" s="4" t="str">
        <f t="shared" si="169"/>
        <v>&lt;</v>
      </c>
      <c r="O350" s="4">
        <f t="shared" si="175"/>
        <v>1E-4</v>
      </c>
      <c r="P350" s="4" t="str">
        <f t="shared" si="170"/>
        <v>&lt;</v>
      </c>
      <c r="Q350" s="4">
        <f t="shared" si="176"/>
        <v>1E-4</v>
      </c>
      <c r="R350" s="4" t="str">
        <f t="shared" si="171"/>
        <v>&lt;</v>
      </c>
      <c r="V350" s="4">
        <f>IFERROR(IF(VLOOKUP(B350,E!$B$1:$AK$300,4,FALSE)=0,1000000,VLOOKUP(B350,E!$B$1:$AK$300,4,FALSE)),1000000)</f>
        <v>1E-4</v>
      </c>
      <c r="Z350" s="17">
        <f t="shared" ref="Z350:Z359" si="198">IF(M350="","",IF(AND(N350="&lt;",M350&lt;=$V350),0,(IF(M350="&lt;",0.7*M350,M350))))</f>
        <v>0</v>
      </c>
      <c r="AA350" s="22">
        <f t="shared" si="183"/>
        <v>0</v>
      </c>
      <c r="AB350" s="22">
        <f t="shared" si="184"/>
        <v>0</v>
      </c>
      <c r="AC350" s="17">
        <f t="shared" si="196"/>
        <v>0</v>
      </c>
      <c r="AD350" s="22">
        <f t="shared" si="186"/>
        <v>0</v>
      </c>
      <c r="AE350" s="22">
        <f t="shared" si="187"/>
        <v>0</v>
      </c>
      <c r="AF350" s="17">
        <f t="shared" si="188"/>
        <v>0</v>
      </c>
      <c r="AG350" s="22">
        <f t="shared" si="189"/>
        <v>0</v>
      </c>
      <c r="AH350" s="22">
        <f t="shared" si="190"/>
        <v>0</v>
      </c>
      <c r="AI350" s="68">
        <v>0</v>
      </c>
      <c r="AJ350" s="68">
        <v>0</v>
      </c>
      <c r="AK350" s="68">
        <v>1</v>
      </c>
      <c r="AO350" s="4">
        <f t="shared" si="191"/>
        <v>1</v>
      </c>
      <c r="AQ350" s="4">
        <f t="shared" si="180"/>
        <v>1</v>
      </c>
      <c r="AS350" s="4">
        <f t="shared" si="181"/>
        <v>1</v>
      </c>
      <c r="AV350" s="4">
        <f t="shared" si="194"/>
        <v>6.9999999999999994E-5</v>
      </c>
      <c r="AX350" s="4">
        <f t="shared" si="192"/>
        <v>6.9999999999999994E-5</v>
      </c>
      <c r="AZ350" s="4">
        <f t="shared" si="193"/>
        <v>6.9999999999999994E-5</v>
      </c>
    </row>
    <row r="351" spans="1:52" x14ac:dyDescent="0.2">
      <c r="A351" s="4" t="s">
        <v>398</v>
      </c>
      <c r="B351" s="4">
        <v>5517</v>
      </c>
      <c r="C351" s="4" t="str">
        <f t="shared" si="140"/>
        <v>urn:immetingen:parameter:id:5517</v>
      </c>
      <c r="D351" s="4">
        <f>IFERROR(IF(VLOOKUP($C351,'C'!$A$1:$N$1998,4,FALSE)=0,IF(VLOOKUP($C351,'C'!$A$1:$N$1998,7,FALSE)=0,VLOOKUP($C351,'C'!$A$1:$N$1998,10,FALSE),VLOOKUP($C351,'C'!$A$1:$N$1998,7,FALSE)),VLOOKUP($C351,'C'!$A$1:$N$1998,4,FALSE)),"")</f>
        <v>131</v>
      </c>
      <c r="E351" s="4">
        <f>IFERROR(VLOOKUP($C351,'C'!$A$1:$N$1998,2,FALSE),"")</f>
        <v>0.1</v>
      </c>
      <c r="F351" s="4" t="str">
        <f>IFERROR(IF(VLOOKUP($C351,'C'!$A$1:$N$1998,3,FALSE)=1,"&lt;",""),"")</f>
        <v>&lt;</v>
      </c>
      <c r="G351" s="4">
        <f>IFERROR(VLOOKUP($C351,'C'!$A$1:$N$1998,5,FALSE),"")</f>
        <v>0.1</v>
      </c>
      <c r="H351" s="4" t="str">
        <f>IFERROR(IF(VLOOKUP($C351,'C'!$A$1:$N$1998,6,FALSE)=1,"&lt;",""),"")</f>
        <v>&lt;</v>
      </c>
      <c r="I351" s="4">
        <f>IFERROR(VLOOKUP($C351,'C'!$A$1:$N$1998,8,FALSE),"")</f>
        <v>0.1</v>
      </c>
      <c r="J351" s="4" t="str">
        <f>IFERROR(IF(VLOOKUP($C351,'C'!$A$1:$N$1998,9,FALSE)=1,"&lt;",""),"")</f>
        <v>&lt;</v>
      </c>
      <c r="M351" s="4">
        <f t="shared" si="197"/>
        <v>1E-4</v>
      </c>
      <c r="N351" s="4" t="str">
        <f t="shared" ref="N351:R368" si="199">IF(F351="","",F351)</f>
        <v>&lt;</v>
      </c>
      <c r="O351" s="4">
        <f t="shared" si="175"/>
        <v>1E-4</v>
      </c>
      <c r="P351" s="4" t="str">
        <f t="shared" ref="P351:P361" si="200">IF(H351="","",H351)</f>
        <v>&lt;</v>
      </c>
      <c r="Q351" s="4">
        <f t="shared" si="176"/>
        <v>1E-4</v>
      </c>
      <c r="R351" s="4" t="str">
        <f t="shared" ref="R351:R361" si="201">IF(J351="","",J351)</f>
        <v>&lt;</v>
      </c>
      <c r="V351" s="4">
        <f>IFERROR(IF(VLOOKUP(B351,E!$B$1:$AK$300,4,FALSE)=0,1000000,VLOOKUP(B351,E!$B$1:$AK$300,4,FALSE)),1000000)</f>
        <v>1E-4</v>
      </c>
      <c r="Z351" s="17">
        <f t="shared" si="198"/>
        <v>0</v>
      </c>
      <c r="AA351" s="22">
        <f t="shared" si="183"/>
        <v>0</v>
      </c>
      <c r="AB351" s="22">
        <f t="shared" si="184"/>
        <v>0</v>
      </c>
      <c r="AC351" s="17">
        <f t="shared" si="196"/>
        <v>0</v>
      </c>
      <c r="AD351" s="22">
        <f t="shared" si="186"/>
        <v>0</v>
      </c>
      <c r="AE351" s="22">
        <f t="shared" si="187"/>
        <v>0</v>
      </c>
      <c r="AF351" s="17">
        <f t="shared" si="188"/>
        <v>0</v>
      </c>
      <c r="AG351" s="22">
        <f t="shared" si="189"/>
        <v>0</v>
      </c>
      <c r="AH351" s="22">
        <f t="shared" si="190"/>
        <v>0</v>
      </c>
      <c r="AI351" s="68">
        <v>0</v>
      </c>
      <c r="AJ351" s="68">
        <v>0</v>
      </c>
      <c r="AK351" s="68">
        <v>1</v>
      </c>
      <c r="AO351" s="4">
        <f t="shared" si="191"/>
        <v>1</v>
      </c>
      <c r="AQ351" s="4">
        <f t="shared" si="180"/>
        <v>1</v>
      </c>
      <c r="AS351" s="4">
        <f t="shared" si="181"/>
        <v>1</v>
      </c>
      <c r="AV351" s="4">
        <f t="shared" si="194"/>
        <v>6.9999999999999994E-5</v>
      </c>
      <c r="AX351" s="4">
        <f t="shared" si="192"/>
        <v>6.9999999999999994E-5</v>
      </c>
      <c r="AZ351" s="4">
        <f t="shared" si="193"/>
        <v>6.9999999999999994E-5</v>
      </c>
    </row>
    <row r="352" spans="1:52" x14ac:dyDescent="0.2">
      <c r="A352" s="4" t="s">
        <v>399</v>
      </c>
      <c r="B352" s="4">
        <v>5830</v>
      </c>
      <c r="C352" s="4" t="str">
        <f t="shared" si="140"/>
        <v>urn:immetingen:parameter:id:5830</v>
      </c>
      <c r="D352" s="4">
        <f>IFERROR(IF(VLOOKUP($C352,'C'!$A$1:$N$1998,4,FALSE)=0,IF(VLOOKUP($C352,'C'!$A$1:$N$1998,7,FALSE)=0,VLOOKUP($C352,'C'!$A$1:$N$1998,10,FALSE),VLOOKUP($C352,'C'!$A$1:$N$1998,7,FALSE)),VLOOKUP($C352,'C'!$A$1:$N$1998,4,FALSE)),"")</f>
        <v>131</v>
      </c>
      <c r="E352" s="4">
        <f>IFERROR(VLOOKUP($C352,'C'!$A$1:$N$1998,2,FALSE),"")</f>
        <v>0.1</v>
      </c>
      <c r="F352" s="4" t="str">
        <f>IFERROR(IF(VLOOKUP($C352,'C'!$A$1:$N$1998,3,FALSE)=1,"&lt;",""),"")</f>
        <v>&lt;</v>
      </c>
      <c r="G352" s="4">
        <f>IFERROR(VLOOKUP($C352,'C'!$A$1:$N$1998,5,FALSE),"")</f>
        <v>0.1</v>
      </c>
      <c r="H352" s="4" t="str">
        <f>IFERROR(IF(VLOOKUP($C352,'C'!$A$1:$N$1998,6,FALSE)=1,"&lt;",""),"")</f>
        <v>&lt;</v>
      </c>
      <c r="I352" s="4">
        <f>IFERROR(VLOOKUP($C352,'C'!$A$1:$N$1998,8,FALSE),"")</f>
        <v>0.1</v>
      </c>
      <c r="J352" s="4" t="str">
        <f>IFERROR(IF(VLOOKUP($C352,'C'!$A$1:$N$1998,9,FALSE)=1,"&lt;",""),"")</f>
        <v>&lt;</v>
      </c>
      <c r="M352" s="4">
        <f t="shared" si="197"/>
        <v>1E-4</v>
      </c>
      <c r="N352" s="4" t="str">
        <f t="shared" si="199"/>
        <v>&lt;</v>
      </c>
      <c r="O352" s="4">
        <f t="shared" si="175"/>
        <v>1E-4</v>
      </c>
      <c r="P352" s="4" t="str">
        <f t="shared" si="200"/>
        <v>&lt;</v>
      </c>
      <c r="Q352" s="4">
        <f t="shared" si="176"/>
        <v>1E-4</v>
      </c>
      <c r="R352" s="4" t="str">
        <f t="shared" si="201"/>
        <v>&lt;</v>
      </c>
      <c r="V352" s="4">
        <f>IFERROR(IF(VLOOKUP(B352,E!$B$1:$AK$300,4,FALSE)=0,1000000,VLOOKUP(B352,E!$B$1:$AK$300,4,FALSE)),1000000)</f>
        <v>1E-4</v>
      </c>
      <c r="Z352" s="17">
        <f t="shared" si="198"/>
        <v>0</v>
      </c>
      <c r="AA352" s="22">
        <f t="shared" si="183"/>
        <v>0</v>
      </c>
      <c r="AB352" s="22">
        <f t="shared" si="184"/>
        <v>0</v>
      </c>
      <c r="AC352" s="17">
        <f t="shared" si="196"/>
        <v>0</v>
      </c>
      <c r="AD352" s="22">
        <f t="shared" si="186"/>
        <v>0</v>
      </c>
      <c r="AE352" s="22">
        <f t="shared" si="187"/>
        <v>0</v>
      </c>
      <c r="AF352" s="17">
        <f t="shared" si="188"/>
        <v>0</v>
      </c>
      <c r="AG352" s="22">
        <f t="shared" si="189"/>
        <v>0</v>
      </c>
      <c r="AH352" s="22">
        <f t="shared" si="190"/>
        <v>0</v>
      </c>
      <c r="AI352" s="68">
        <v>0</v>
      </c>
      <c r="AJ352" s="68">
        <v>0</v>
      </c>
      <c r="AK352" s="68">
        <v>1</v>
      </c>
      <c r="AO352" s="4">
        <f t="shared" si="191"/>
        <v>1</v>
      </c>
      <c r="AQ352" s="4">
        <f t="shared" si="180"/>
        <v>1</v>
      </c>
      <c r="AS352" s="4">
        <f t="shared" si="181"/>
        <v>1</v>
      </c>
      <c r="AV352" s="4">
        <f t="shared" si="194"/>
        <v>6.9999999999999994E-5</v>
      </c>
      <c r="AX352" s="4">
        <f t="shared" si="192"/>
        <v>6.9999999999999994E-5</v>
      </c>
      <c r="AZ352" s="4">
        <f t="shared" si="193"/>
        <v>6.9999999999999994E-5</v>
      </c>
    </row>
    <row r="353" spans="1:52" x14ac:dyDescent="0.2">
      <c r="A353" s="4" t="s">
        <v>400</v>
      </c>
      <c r="B353" s="4">
        <v>5831</v>
      </c>
      <c r="C353" s="4" t="str">
        <f t="shared" si="140"/>
        <v>urn:immetingen:parameter:id:5831</v>
      </c>
      <c r="D353" s="4" t="str">
        <f>IFERROR(IF(VLOOKUP($C353,'C'!$A$1:$N$1998,4,FALSE)=0,IF(VLOOKUP($C353,'C'!$A$1:$N$1998,7,FALSE)=0,VLOOKUP($C353,'C'!$A$1:$N$1998,10,FALSE),VLOOKUP($C353,'C'!$A$1:$N$1998,7,FALSE)),VLOOKUP($C353,'C'!$A$1:$N$1998,4,FALSE)),"")</f>
        <v/>
      </c>
      <c r="E353" s="4" t="str">
        <f>IFERROR(VLOOKUP($C353,'C'!$A$1:$N$1998,2,FALSE),"")</f>
        <v/>
      </c>
      <c r="F353" s="4" t="str">
        <f>IFERROR(IF(VLOOKUP($C353,'C'!$A$1:$N$1998,3,FALSE)=1,"&lt;",""),"")</f>
        <v/>
      </c>
      <c r="G353" s="4" t="str">
        <f>IFERROR(VLOOKUP($C353,'C'!$A$1:$N$1998,5,FALSE),"")</f>
        <v/>
      </c>
      <c r="H353" s="4" t="str">
        <f>IFERROR(IF(VLOOKUP($C353,'C'!$A$1:$N$1998,6,FALSE)=1,"&lt;",""),"")</f>
        <v/>
      </c>
      <c r="I353" s="4" t="str">
        <f>IFERROR(VLOOKUP($C353,'C'!$A$1:$N$1998,8,FALSE),"")</f>
        <v/>
      </c>
      <c r="J353" s="4" t="str">
        <f>IFERROR(IF(VLOOKUP($C353,'C'!$A$1:$N$1998,9,FALSE)=1,"&lt;",""),"")</f>
        <v/>
      </c>
      <c r="M353" s="4" t="str">
        <f t="shared" si="197"/>
        <v/>
      </c>
      <c r="N353" s="4" t="str">
        <f t="shared" si="199"/>
        <v/>
      </c>
      <c r="O353" s="4" t="str">
        <f t="shared" si="175"/>
        <v/>
      </c>
      <c r="P353" s="4" t="str">
        <f t="shared" si="200"/>
        <v/>
      </c>
      <c r="Q353" s="4" t="str">
        <f t="shared" si="176"/>
        <v/>
      </c>
      <c r="R353" s="4" t="str">
        <f t="shared" si="201"/>
        <v/>
      </c>
      <c r="V353" s="4">
        <f>IFERROR(IF(VLOOKUP(B353,E!$B$1:$AK$300,4,FALSE)=0,1000000,VLOOKUP(B353,E!$B$1:$AK$300,4,FALSE)),1000000)</f>
        <v>1E-4</v>
      </c>
      <c r="Z353" s="17" t="str">
        <f t="shared" si="198"/>
        <v/>
      </c>
      <c r="AA353" s="22">
        <f t="shared" si="183"/>
        <v>-1</v>
      </c>
      <c r="AB353" s="22">
        <f t="shared" si="184"/>
        <v>0</v>
      </c>
      <c r="AC353" s="17" t="str">
        <f t="shared" si="196"/>
        <v/>
      </c>
      <c r="AD353" s="22">
        <f t="shared" si="186"/>
        <v>-1</v>
      </c>
      <c r="AE353" s="22">
        <f t="shared" si="187"/>
        <v>0</v>
      </c>
      <c r="AF353" s="17" t="str">
        <f t="shared" si="188"/>
        <v/>
      </c>
      <c r="AG353" s="22">
        <f t="shared" si="189"/>
        <v>-1</v>
      </c>
      <c r="AH353" s="22">
        <f t="shared" si="190"/>
        <v>0</v>
      </c>
      <c r="AI353" s="68">
        <v>0</v>
      </c>
      <c r="AJ353" s="68">
        <v>0</v>
      </c>
      <c r="AK353" s="68">
        <v>1</v>
      </c>
      <c r="AO353" s="4">
        <f t="shared" si="191"/>
        <v>1</v>
      </c>
      <c r="AQ353" s="4">
        <f t="shared" si="180"/>
        <v>1</v>
      </c>
      <c r="AS353" s="4">
        <f t="shared" si="181"/>
        <v>1</v>
      </c>
      <c r="AV353" s="4" t="str">
        <f t="shared" si="194"/>
        <v/>
      </c>
      <c r="AX353" s="4" t="str">
        <f t="shared" si="192"/>
        <v/>
      </c>
      <c r="AZ353" s="4" t="str">
        <f t="shared" si="193"/>
        <v/>
      </c>
    </row>
    <row r="354" spans="1:52" x14ac:dyDescent="0.2">
      <c r="A354" s="4" t="s">
        <v>401</v>
      </c>
      <c r="B354" s="4">
        <v>5937</v>
      </c>
      <c r="C354" s="4" t="str">
        <f t="shared" si="140"/>
        <v>urn:immetingen:parameter:id:5937</v>
      </c>
      <c r="D354" s="4" t="str">
        <f>IFERROR(IF(VLOOKUP($C354,'C'!$A$1:$N$1998,4,FALSE)=0,IF(VLOOKUP($C354,'C'!$A$1:$N$1998,7,FALSE)=0,VLOOKUP($C354,'C'!$A$1:$N$1998,10,FALSE),VLOOKUP($C354,'C'!$A$1:$N$1998,7,FALSE)),VLOOKUP($C354,'C'!$A$1:$N$1998,4,FALSE)),"")</f>
        <v/>
      </c>
      <c r="E354" s="4" t="str">
        <f>IFERROR(VLOOKUP($C354,'C'!$A$1:$N$1998,2,FALSE),"")</f>
        <v/>
      </c>
      <c r="F354" s="4" t="str">
        <f>IFERROR(IF(VLOOKUP($C354,'C'!$A$1:$N$1998,3,FALSE)=1,"&lt;",""),"")</f>
        <v/>
      </c>
      <c r="G354" s="4" t="str">
        <f>IFERROR(VLOOKUP($C354,'C'!$A$1:$N$1998,5,FALSE),"")</f>
        <v/>
      </c>
      <c r="H354" s="4" t="str">
        <f>IFERROR(IF(VLOOKUP($C354,'C'!$A$1:$N$1998,6,FALSE)=1,"&lt;",""),"")</f>
        <v/>
      </c>
      <c r="I354" s="4" t="str">
        <f>IFERROR(VLOOKUP($C354,'C'!$A$1:$N$1998,8,FALSE),"")</f>
        <v/>
      </c>
      <c r="J354" s="4" t="str">
        <f>IFERROR(IF(VLOOKUP($C354,'C'!$A$1:$N$1998,9,FALSE)=1,"&lt;",""),"")</f>
        <v/>
      </c>
      <c r="M354" s="4" t="str">
        <f t="shared" si="197"/>
        <v/>
      </c>
      <c r="N354" s="4" t="str">
        <f t="shared" si="199"/>
        <v/>
      </c>
      <c r="O354" s="4" t="str">
        <f t="shared" si="175"/>
        <v/>
      </c>
      <c r="P354" s="4" t="str">
        <f t="shared" si="200"/>
        <v/>
      </c>
      <c r="Q354" s="4" t="str">
        <f t="shared" si="176"/>
        <v/>
      </c>
      <c r="R354" s="4" t="str">
        <f t="shared" si="201"/>
        <v/>
      </c>
      <c r="V354" s="4">
        <f>IFERROR(IF(VLOOKUP(B354,E!$B$1:$AK$300,4,FALSE)=0,1000000,VLOOKUP(B354,E!$B$1:$AK$300,4,FALSE)),1000000)</f>
        <v>1E-4</v>
      </c>
      <c r="Z354" s="17" t="str">
        <f t="shared" si="198"/>
        <v/>
      </c>
      <c r="AA354" s="22">
        <f t="shared" si="183"/>
        <v>-1</v>
      </c>
      <c r="AB354" s="22">
        <f t="shared" si="184"/>
        <v>0</v>
      </c>
      <c r="AC354" s="17" t="str">
        <f t="shared" si="196"/>
        <v/>
      </c>
      <c r="AD354" s="22">
        <f t="shared" si="186"/>
        <v>-1</v>
      </c>
      <c r="AE354" s="22">
        <f t="shared" si="187"/>
        <v>0</v>
      </c>
      <c r="AF354" s="17" t="str">
        <f t="shared" si="188"/>
        <v/>
      </c>
      <c r="AG354" s="22">
        <f t="shared" si="189"/>
        <v>-1</v>
      </c>
      <c r="AH354" s="22">
        <f t="shared" si="190"/>
        <v>0</v>
      </c>
      <c r="AI354" s="68">
        <v>0</v>
      </c>
      <c r="AJ354" s="68">
        <v>0</v>
      </c>
      <c r="AK354" s="68">
        <v>1</v>
      </c>
      <c r="AO354" s="4">
        <f t="shared" si="191"/>
        <v>1</v>
      </c>
      <c r="AQ354" s="4">
        <f t="shared" si="180"/>
        <v>1</v>
      </c>
      <c r="AS354" s="4">
        <f t="shared" si="181"/>
        <v>1</v>
      </c>
      <c r="AV354" s="4" t="str">
        <f t="shared" si="194"/>
        <v/>
      </c>
      <c r="AX354" s="4" t="str">
        <f t="shared" si="192"/>
        <v/>
      </c>
      <c r="AZ354" s="4" t="str">
        <f t="shared" si="193"/>
        <v/>
      </c>
    </row>
    <row r="355" spans="1:52" x14ac:dyDescent="0.2">
      <c r="A355" s="4" t="s">
        <v>402</v>
      </c>
      <c r="B355" s="4">
        <v>5744</v>
      </c>
      <c r="C355" s="4" t="str">
        <f t="shared" si="140"/>
        <v>urn:immetingen:parameter:id:5744</v>
      </c>
      <c r="D355" s="4" t="str">
        <f>IFERROR(IF(VLOOKUP($C355,'C'!$A$1:$N$1998,4,FALSE)=0,IF(VLOOKUP($C355,'C'!$A$1:$N$1998,7,FALSE)=0,VLOOKUP($C355,'C'!$A$1:$N$1998,10,FALSE),VLOOKUP($C355,'C'!$A$1:$N$1998,7,FALSE)),VLOOKUP($C355,'C'!$A$1:$N$1998,4,FALSE)),"")</f>
        <v/>
      </c>
      <c r="E355" s="4" t="str">
        <f>IFERROR(VLOOKUP($C355,'C'!$A$1:$N$1998,2,FALSE),"")</f>
        <v/>
      </c>
      <c r="F355" s="4" t="str">
        <f>IFERROR(IF(VLOOKUP($C355,'C'!$A$1:$N$1998,3,FALSE)=1,"&lt;",""),"")</f>
        <v/>
      </c>
      <c r="G355" s="4" t="str">
        <f>IFERROR(VLOOKUP($C355,'C'!$A$1:$N$1998,5,FALSE),"")</f>
        <v/>
      </c>
      <c r="H355" s="4" t="str">
        <f>IFERROR(IF(VLOOKUP($C355,'C'!$A$1:$N$1998,6,FALSE)=1,"&lt;",""),"")</f>
        <v/>
      </c>
      <c r="I355" s="4" t="str">
        <f>IFERROR(VLOOKUP($C355,'C'!$A$1:$N$1998,8,FALSE),"")</f>
        <v/>
      </c>
      <c r="J355" s="4" t="str">
        <f>IFERROR(IF(VLOOKUP($C355,'C'!$A$1:$N$1998,9,FALSE)=1,"&lt;",""),"")</f>
        <v/>
      </c>
      <c r="M355" s="4" t="str">
        <f t="shared" si="197"/>
        <v/>
      </c>
      <c r="N355" s="4" t="str">
        <f t="shared" si="199"/>
        <v/>
      </c>
      <c r="O355" s="4" t="str">
        <f t="shared" ref="O355:O361" si="202">IF(G355="","",IF($D355=131,G355/1000,G355))</f>
        <v/>
      </c>
      <c r="P355" s="4" t="str">
        <f t="shared" si="200"/>
        <v/>
      </c>
      <c r="Q355" s="4" t="str">
        <f t="shared" ref="Q355:Q361" si="203">IF(I355="","",IF($D355=131,I355/1000,I355))</f>
        <v/>
      </c>
      <c r="R355" s="4" t="str">
        <f t="shared" si="201"/>
        <v/>
      </c>
      <c r="V355" s="4">
        <f>IFERROR(IF(VLOOKUP(B355,E!$B$1:$AK$300,4,FALSE)=0,1000000,VLOOKUP(B355,E!$B$1:$AK$300,4,FALSE)),1000000)</f>
        <v>1E-4</v>
      </c>
      <c r="Z355" s="17" t="str">
        <f t="shared" si="198"/>
        <v/>
      </c>
      <c r="AA355" s="22">
        <f t="shared" si="183"/>
        <v>-1</v>
      </c>
      <c r="AB355" s="22">
        <f t="shared" si="184"/>
        <v>0</v>
      </c>
      <c r="AC355" s="17" t="str">
        <f t="shared" si="196"/>
        <v/>
      </c>
      <c r="AD355" s="22">
        <f t="shared" si="186"/>
        <v>-1</v>
      </c>
      <c r="AE355" s="22">
        <f t="shared" si="187"/>
        <v>0</v>
      </c>
      <c r="AF355" s="17" t="str">
        <f t="shared" si="188"/>
        <v/>
      </c>
      <c r="AG355" s="22">
        <f t="shared" si="189"/>
        <v>-1</v>
      </c>
      <c r="AH355" s="22">
        <f t="shared" si="190"/>
        <v>0</v>
      </c>
      <c r="AI355" s="68">
        <v>0</v>
      </c>
      <c r="AJ355" s="68">
        <v>0</v>
      </c>
      <c r="AK355" s="68">
        <v>1</v>
      </c>
      <c r="AO355" s="4">
        <f t="shared" si="191"/>
        <v>1</v>
      </c>
      <c r="AQ355" s="4">
        <f t="shared" si="180"/>
        <v>1</v>
      </c>
      <c r="AS355" s="4">
        <f t="shared" si="181"/>
        <v>1</v>
      </c>
      <c r="AV355" s="4" t="str">
        <f t="shared" si="194"/>
        <v/>
      </c>
      <c r="AX355" s="4" t="str">
        <f t="shared" si="192"/>
        <v/>
      </c>
      <c r="AZ355" s="4" t="str">
        <f t="shared" si="193"/>
        <v/>
      </c>
    </row>
    <row r="356" spans="1:52" x14ac:dyDescent="0.2">
      <c r="A356" s="4" t="s">
        <v>403</v>
      </c>
      <c r="B356" s="4">
        <v>4446</v>
      </c>
      <c r="C356" s="4" t="str">
        <f t="shared" si="140"/>
        <v>urn:immetingen:parameter:id:4446</v>
      </c>
      <c r="D356" s="4">
        <f>IFERROR(IF(VLOOKUP($C356,'C'!$A$1:$N$1998,4,FALSE)=0,IF(VLOOKUP($C356,'C'!$A$1:$N$1998,7,FALSE)=0,VLOOKUP($C356,'C'!$A$1:$N$1998,10,FALSE),VLOOKUP($C356,'C'!$A$1:$N$1998,7,FALSE)),VLOOKUP($C356,'C'!$A$1:$N$1998,4,FALSE)),"")</f>
        <v>131</v>
      </c>
      <c r="E356" s="4">
        <f>IFERROR(VLOOKUP($C356,'C'!$A$1:$N$1998,2,FALSE),"")</f>
        <v>0.1</v>
      </c>
      <c r="F356" s="4" t="str">
        <f>IFERROR(IF(VLOOKUP($C356,'C'!$A$1:$N$1998,3,FALSE)=1,"&lt;",""),"")</f>
        <v>&lt;</v>
      </c>
      <c r="G356" s="4">
        <f>IFERROR(VLOOKUP($C356,'C'!$A$1:$N$1998,5,FALSE),"")</f>
        <v>0.1</v>
      </c>
      <c r="H356" s="4" t="str">
        <f>IFERROR(IF(VLOOKUP($C356,'C'!$A$1:$N$1998,6,FALSE)=1,"&lt;",""),"")</f>
        <v>&lt;</v>
      </c>
      <c r="I356" s="4">
        <f>IFERROR(VLOOKUP($C356,'C'!$A$1:$N$1998,8,FALSE),"")</f>
        <v>0.1</v>
      </c>
      <c r="J356" s="4" t="str">
        <f>IFERROR(IF(VLOOKUP($C356,'C'!$A$1:$N$1998,9,FALSE)=1,"&lt;",""),"")</f>
        <v>&lt;</v>
      </c>
      <c r="M356" s="4">
        <f t="shared" si="197"/>
        <v>1E-4</v>
      </c>
      <c r="N356" s="4" t="str">
        <f t="shared" si="199"/>
        <v>&lt;</v>
      </c>
      <c r="O356" s="4">
        <f t="shared" si="202"/>
        <v>1E-4</v>
      </c>
      <c r="P356" s="4" t="str">
        <f t="shared" si="200"/>
        <v>&lt;</v>
      </c>
      <c r="Q356" s="4">
        <f t="shared" si="203"/>
        <v>1E-4</v>
      </c>
      <c r="R356" s="4" t="str">
        <f t="shared" si="201"/>
        <v>&lt;</v>
      </c>
      <c r="V356" s="4">
        <f>IFERROR(IF(VLOOKUP(B356,E!$B$1:$AK$300,4,FALSE)=0,1000000,VLOOKUP(B356,E!$B$1:$AK$300,4,FALSE)),1000000)</f>
        <v>1E-4</v>
      </c>
      <c r="Z356" s="17">
        <f t="shared" si="198"/>
        <v>0</v>
      </c>
      <c r="AA356" s="22">
        <f t="shared" si="183"/>
        <v>0</v>
      </c>
      <c r="AB356" s="22">
        <f t="shared" si="184"/>
        <v>0</v>
      </c>
      <c r="AC356" s="17">
        <f t="shared" si="196"/>
        <v>0</v>
      </c>
      <c r="AD356" s="22">
        <f t="shared" si="186"/>
        <v>0</v>
      </c>
      <c r="AE356" s="22">
        <f t="shared" si="187"/>
        <v>0</v>
      </c>
      <c r="AF356" s="17">
        <f t="shared" si="188"/>
        <v>0</v>
      </c>
      <c r="AG356" s="22">
        <f t="shared" si="189"/>
        <v>0</v>
      </c>
      <c r="AH356" s="22">
        <f t="shared" si="190"/>
        <v>0</v>
      </c>
      <c r="AI356" s="68">
        <v>0</v>
      </c>
      <c r="AJ356" s="68">
        <v>0</v>
      </c>
      <c r="AK356" s="68">
        <v>1</v>
      </c>
      <c r="AO356" s="4">
        <f t="shared" si="191"/>
        <v>1</v>
      </c>
      <c r="AQ356" s="4">
        <f t="shared" si="180"/>
        <v>1</v>
      </c>
      <c r="AS356" s="4">
        <f t="shared" si="181"/>
        <v>1</v>
      </c>
      <c r="AV356" s="4">
        <f t="shared" si="194"/>
        <v>6.9999999999999994E-5</v>
      </c>
      <c r="AX356" s="4">
        <f t="shared" si="192"/>
        <v>6.9999999999999994E-5</v>
      </c>
      <c r="AZ356" s="4">
        <f t="shared" si="193"/>
        <v>6.9999999999999994E-5</v>
      </c>
    </row>
    <row r="357" spans="1:52" x14ac:dyDescent="0.2">
      <c r="A357" s="4" t="s">
        <v>404</v>
      </c>
      <c r="B357" s="4">
        <v>6001</v>
      </c>
      <c r="C357" s="4" t="str">
        <f t="shared" si="140"/>
        <v>urn:immetingen:parameter:id:6001</v>
      </c>
      <c r="D357" s="4" t="str">
        <f>IFERROR(IF(VLOOKUP($C357,'C'!$A$1:$N$1998,4,FALSE)=0,IF(VLOOKUP($C357,'C'!$A$1:$N$1998,7,FALSE)=0,VLOOKUP($C357,'C'!$A$1:$N$1998,10,FALSE),VLOOKUP($C357,'C'!$A$1:$N$1998,7,FALSE)),VLOOKUP($C357,'C'!$A$1:$N$1998,4,FALSE)),"")</f>
        <v/>
      </c>
      <c r="E357" s="4" t="str">
        <f>IFERROR(VLOOKUP($C357,'C'!$A$1:$N$1998,2,FALSE),"")</f>
        <v/>
      </c>
      <c r="F357" s="4" t="str">
        <f>IFERROR(IF(VLOOKUP($C357,'C'!$A$1:$N$1998,3,FALSE)=1,"&lt;",""),"")</f>
        <v/>
      </c>
      <c r="G357" s="4" t="str">
        <f>IFERROR(VLOOKUP($C357,'C'!$A$1:$N$1998,5,FALSE),"")</f>
        <v/>
      </c>
      <c r="H357" s="4" t="str">
        <f>IFERROR(IF(VLOOKUP($C357,'C'!$A$1:$N$1998,6,FALSE)=1,"&lt;",""),"")</f>
        <v/>
      </c>
      <c r="I357" s="4" t="str">
        <f>IFERROR(VLOOKUP($C357,'C'!$A$1:$N$1998,8,FALSE),"")</f>
        <v/>
      </c>
      <c r="J357" s="4" t="str">
        <f>IFERROR(IF(VLOOKUP($C357,'C'!$A$1:$N$1998,9,FALSE)=1,"&lt;",""),"")</f>
        <v/>
      </c>
      <c r="M357" s="4" t="str">
        <f t="shared" si="197"/>
        <v/>
      </c>
      <c r="N357" s="4" t="str">
        <f t="shared" si="199"/>
        <v/>
      </c>
      <c r="O357" s="4" t="str">
        <f t="shared" si="202"/>
        <v/>
      </c>
      <c r="P357" s="4" t="str">
        <f t="shared" si="200"/>
        <v/>
      </c>
      <c r="Q357" s="4" t="str">
        <f t="shared" si="203"/>
        <v/>
      </c>
      <c r="R357" s="4" t="str">
        <f t="shared" si="201"/>
        <v/>
      </c>
      <c r="V357" s="4">
        <f>IFERROR(IF(VLOOKUP(B357,E!$B$1:$AK$300,4,FALSE)=0,1000000,VLOOKUP(B357,E!$B$1:$AK$300,4,FALSE)),1000000)</f>
        <v>1E-4</v>
      </c>
      <c r="Z357" s="17" t="str">
        <f t="shared" si="198"/>
        <v/>
      </c>
      <c r="AA357" s="22">
        <f t="shared" si="183"/>
        <v>-1</v>
      </c>
      <c r="AB357" s="22">
        <f t="shared" si="184"/>
        <v>0</v>
      </c>
      <c r="AC357" s="17" t="str">
        <f t="shared" si="196"/>
        <v/>
      </c>
      <c r="AD357" s="22">
        <f t="shared" si="186"/>
        <v>-1</v>
      </c>
      <c r="AE357" s="22">
        <f t="shared" si="187"/>
        <v>0</v>
      </c>
      <c r="AF357" s="17" t="str">
        <f t="shared" si="188"/>
        <v/>
      </c>
      <c r="AG357" s="22">
        <f t="shared" si="189"/>
        <v>-1</v>
      </c>
      <c r="AH357" s="22">
        <f t="shared" si="190"/>
        <v>0</v>
      </c>
      <c r="AI357" s="68">
        <v>0</v>
      </c>
      <c r="AJ357" s="68">
        <v>0</v>
      </c>
      <c r="AK357" s="68">
        <v>1</v>
      </c>
      <c r="AO357" s="4">
        <f t="shared" si="191"/>
        <v>1</v>
      </c>
      <c r="AQ357" s="4">
        <f t="shared" si="180"/>
        <v>1</v>
      </c>
      <c r="AS357" s="4">
        <f t="shared" si="181"/>
        <v>1</v>
      </c>
      <c r="AV357" s="4" t="str">
        <f t="shared" si="194"/>
        <v/>
      </c>
      <c r="AX357" s="4" t="str">
        <f t="shared" si="192"/>
        <v/>
      </c>
      <c r="AZ357" s="4" t="str">
        <f t="shared" si="193"/>
        <v/>
      </c>
    </row>
    <row r="358" spans="1:52" x14ac:dyDescent="0.2">
      <c r="A358" s="4" t="s">
        <v>405</v>
      </c>
      <c r="B358" s="4">
        <v>5998</v>
      </c>
      <c r="C358" s="4" t="str">
        <f t="shared" si="140"/>
        <v>urn:immetingen:parameter:id:5998</v>
      </c>
      <c r="D358" s="4" t="str">
        <f>IFERROR(IF(VLOOKUP($C358,'C'!$A$1:$N$1998,4,FALSE)=0,IF(VLOOKUP($C358,'C'!$A$1:$N$1998,7,FALSE)=0,VLOOKUP($C358,'C'!$A$1:$N$1998,10,FALSE),VLOOKUP($C358,'C'!$A$1:$N$1998,7,FALSE)),VLOOKUP($C358,'C'!$A$1:$N$1998,4,FALSE)),"")</f>
        <v/>
      </c>
      <c r="E358" s="4" t="str">
        <f>IFERROR(VLOOKUP($C358,'C'!$A$1:$N$1998,2,FALSE),"")</f>
        <v/>
      </c>
      <c r="F358" s="4" t="str">
        <f>IFERROR(IF(VLOOKUP($C358,'C'!$A$1:$N$1998,3,FALSE)=1,"&lt;",""),"")</f>
        <v/>
      </c>
      <c r="G358" s="4" t="str">
        <f>IFERROR(VLOOKUP($C358,'C'!$A$1:$N$1998,5,FALSE),"")</f>
        <v/>
      </c>
      <c r="H358" s="4" t="str">
        <f>IFERROR(IF(VLOOKUP($C358,'C'!$A$1:$N$1998,6,FALSE)=1,"&lt;",""),"")</f>
        <v/>
      </c>
      <c r="I358" s="4" t="str">
        <f>IFERROR(VLOOKUP($C358,'C'!$A$1:$N$1998,8,FALSE),"")</f>
        <v/>
      </c>
      <c r="J358" s="4" t="str">
        <f>IFERROR(IF(VLOOKUP($C358,'C'!$A$1:$N$1998,9,FALSE)=1,"&lt;",""),"")</f>
        <v/>
      </c>
      <c r="M358" s="4" t="str">
        <f t="shared" si="197"/>
        <v/>
      </c>
      <c r="N358" s="4" t="str">
        <f t="shared" si="199"/>
        <v/>
      </c>
      <c r="O358" s="4" t="str">
        <f t="shared" si="202"/>
        <v/>
      </c>
      <c r="P358" s="4" t="str">
        <f t="shared" si="200"/>
        <v/>
      </c>
      <c r="Q358" s="4" t="str">
        <f t="shared" si="203"/>
        <v/>
      </c>
      <c r="R358" s="4" t="str">
        <f t="shared" si="201"/>
        <v/>
      </c>
      <c r="V358" s="4">
        <f>IFERROR(IF(VLOOKUP(B358,E!$B$1:$AK$300,4,FALSE)=0,1000000,VLOOKUP(B358,E!$B$1:$AK$300,4,FALSE)),1000000)</f>
        <v>1E-4</v>
      </c>
      <c r="Z358" s="17" t="str">
        <f t="shared" si="198"/>
        <v/>
      </c>
      <c r="AA358" s="22">
        <f t="shared" si="183"/>
        <v>-1</v>
      </c>
      <c r="AB358" s="22">
        <f t="shared" si="184"/>
        <v>0</v>
      </c>
      <c r="AC358" s="17" t="str">
        <f t="shared" si="196"/>
        <v/>
      </c>
      <c r="AD358" s="22">
        <f t="shared" si="186"/>
        <v>-1</v>
      </c>
      <c r="AE358" s="22">
        <f t="shared" si="187"/>
        <v>0</v>
      </c>
      <c r="AF358" s="17" t="str">
        <f t="shared" si="188"/>
        <v/>
      </c>
      <c r="AG358" s="22">
        <f t="shared" si="189"/>
        <v>-1</v>
      </c>
      <c r="AH358" s="22">
        <f t="shared" si="190"/>
        <v>0</v>
      </c>
      <c r="AI358" s="68">
        <v>0</v>
      </c>
      <c r="AJ358" s="68">
        <v>0</v>
      </c>
      <c r="AK358" s="68">
        <v>1</v>
      </c>
      <c r="AO358" s="4">
        <f t="shared" si="191"/>
        <v>1</v>
      </c>
      <c r="AQ358" s="4">
        <f t="shared" si="180"/>
        <v>1</v>
      </c>
      <c r="AS358" s="4">
        <f t="shared" si="181"/>
        <v>1</v>
      </c>
      <c r="AV358" s="4" t="str">
        <f t="shared" si="194"/>
        <v/>
      </c>
      <c r="AX358" s="4" t="str">
        <f t="shared" si="192"/>
        <v/>
      </c>
      <c r="AZ358" s="4" t="str">
        <f t="shared" si="193"/>
        <v/>
      </c>
    </row>
    <row r="359" spans="1:52" x14ac:dyDescent="0.2">
      <c r="A359" s="4" t="s">
        <v>406</v>
      </c>
      <c r="B359" s="4">
        <v>5741</v>
      </c>
      <c r="C359" s="4" t="str">
        <f t="shared" si="140"/>
        <v>urn:immetingen:parameter:id:5741</v>
      </c>
      <c r="D359" s="4" t="str">
        <f>IFERROR(IF(VLOOKUP($C359,'C'!$A$1:$N$1998,4,FALSE)=0,IF(VLOOKUP($C359,'C'!$A$1:$N$1998,7,FALSE)=0,VLOOKUP($C359,'C'!$A$1:$N$1998,10,FALSE),VLOOKUP($C359,'C'!$A$1:$N$1998,7,FALSE)),VLOOKUP($C359,'C'!$A$1:$N$1998,4,FALSE)),"")</f>
        <v/>
      </c>
      <c r="E359" s="4" t="str">
        <f>IFERROR(VLOOKUP($C359,'C'!$A$1:$N$1998,2,FALSE),"")</f>
        <v/>
      </c>
      <c r="F359" s="4" t="str">
        <f>IFERROR(IF(VLOOKUP($C359,'C'!$A$1:$N$1998,3,FALSE)=1,"&lt;",""),"")</f>
        <v/>
      </c>
      <c r="G359" s="4" t="str">
        <f>IFERROR(VLOOKUP($C359,'C'!$A$1:$N$1998,5,FALSE),"")</f>
        <v/>
      </c>
      <c r="H359" s="4" t="str">
        <f>IFERROR(IF(VLOOKUP($C359,'C'!$A$1:$N$1998,6,FALSE)=1,"&lt;",""),"")</f>
        <v/>
      </c>
      <c r="I359" s="4" t="str">
        <f>IFERROR(VLOOKUP($C359,'C'!$A$1:$N$1998,8,FALSE),"")</f>
        <v/>
      </c>
      <c r="J359" s="4" t="str">
        <f>IFERROR(IF(VLOOKUP($C359,'C'!$A$1:$N$1998,9,FALSE)=1,"&lt;",""),"")</f>
        <v/>
      </c>
      <c r="M359" s="4" t="str">
        <f t="shared" si="197"/>
        <v/>
      </c>
      <c r="N359" s="4" t="str">
        <f t="shared" si="199"/>
        <v/>
      </c>
      <c r="O359" s="4" t="str">
        <f t="shared" si="202"/>
        <v/>
      </c>
      <c r="P359" s="4" t="str">
        <f t="shared" si="200"/>
        <v/>
      </c>
      <c r="Q359" s="4" t="str">
        <f t="shared" si="203"/>
        <v/>
      </c>
      <c r="R359" s="4" t="str">
        <f t="shared" si="201"/>
        <v/>
      </c>
      <c r="V359" s="4">
        <f>IFERROR(IF(VLOOKUP(B359,E!$B$1:$AK$300,4,FALSE)=0,1000000,VLOOKUP(B359,E!$B$1:$AK$300,4,FALSE)),1000000)</f>
        <v>1E-4</v>
      </c>
      <c r="Z359" s="17" t="str">
        <f t="shared" si="198"/>
        <v/>
      </c>
      <c r="AA359" s="22">
        <f t="shared" si="183"/>
        <v>-1</v>
      </c>
      <c r="AB359" s="22">
        <f t="shared" si="184"/>
        <v>0</v>
      </c>
      <c r="AC359" s="17" t="str">
        <f t="shared" si="196"/>
        <v/>
      </c>
      <c r="AD359" s="22">
        <f t="shared" si="186"/>
        <v>-1</v>
      </c>
      <c r="AE359" s="22">
        <f t="shared" si="187"/>
        <v>0</v>
      </c>
      <c r="AF359" s="17" t="str">
        <f t="shared" si="188"/>
        <v/>
      </c>
      <c r="AG359" s="22">
        <f t="shared" si="189"/>
        <v>-1</v>
      </c>
      <c r="AH359" s="22">
        <f t="shared" si="190"/>
        <v>0</v>
      </c>
      <c r="AI359" s="68">
        <v>0</v>
      </c>
      <c r="AJ359" s="68">
        <v>0</v>
      </c>
      <c r="AK359" s="68">
        <v>1</v>
      </c>
      <c r="AO359" s="4">
        <f t="shared" si="191"/>
        <v>1</v>
      </c>
      <c r="AQ359" s="4">
        <f t="shared" si="180"/>
        <v>1</v>
      </c>
      <c r="AS359" s="4">
        <f t="shared" si="181"/>
        <v>1</v>
      </c>
      <c r="AV359" s="4" t="str">
        <f t="shared" si="194"/>
        <v/>
      </c>
      <c r="AX359" s="4" t="str">
        <f t="shared" si="192"/>
        <v/>
      </c>
      <c r="AZ359" s="4" t="str">
        <f t="shared" si="193"/>
        <v/>
      </c>
    </row>
    <row r="360" spans="1:52" x14ac:dyDescent="0.2">
      <c r="A360" s="4" t="s">
        <v>789</v>
      </c>
      <c r="B360" s="4">
        <v>90001</v>
      </c>
      <c r="C360" s="4" t="str">
        <f t="shared" si="140"/>
        <v>urn:immetingen:parameter:id:90001</v>
      </c>
      <c r="D360" s="4" t="str">
        <f>IFERROR(IF(VLOOKUP($C360,'C'!$A$1:$N$1998,4,FALSE)=0,IF(VLOOKUP($C360,'C'!$A$1:$N$1998,7,FALSE)=0,VLOOKUP($C360,'C'!$A$1:$N$1998,10,FALSE),VLOOKUP($C360,'C'!$A$1:$N$1998,7,FALSE)),VLOOKUP($C360,'C'!$A$1:$N$1998,4,FALSE)),"")</f>
        <v/>
      </c>
      <c r="E360" s="17">
        <f>IF(F360="&lt;",AB360,IF(ISERROR(IF(F360="",Z360*1000,SUM(E327:E332,E334:E347,E349:E359)))=TRUE,"",IF(F360="",Z360*1000,SUM(E327:E332,E334:E347,E349:E359))))</f>
        <v>0.60000000000000009</v>
      </c>
      <c r="F360" s="17" t="str">
        <f t="array" ref="F360">IF(SUM((LEN(F327:F332)-LEN(SUBSTITUTE(F327:F332,"&lt;","")))/LEN("&lt;"))+SUM((LEN(F334:F347)-LEN(SUBSTITUTE(F334:F347,"&lt;","")))/LEN("&lt;"))+SUM((LEN(F349:F359)-LEN(SUBSTITUTE(F349:F359,"&lt;","")))/LEN("&lt;"))=31-(COUNTIF(E327:E332,"")+COUNTIF(E334:E347,"")+COUNTIF(E349:E359,"")),"&lt;","")</f>
        <v/>
      </c>
      <c r="G360" s="17">
        <f>IF(H360="&lt;",AE360,IF(ISERROR(IF(H360="",AC360*1000,SUM(G327:G332,G334:G347,G349:G359)))=TRUE,"",IF(H360="",AC360*1000,SUM(G327:G332,G334:G347,G349:G359))))</f>
        <v>62.199999999999996</v>
      </c>
      <c r="H360" s="17" t="str">
        <f t="array" ref="H360">IF(SUM((LEN(H327:H332)-LEN(SUBSTITUTE(H327:H332,"&lt;","")))/LEN("&lt;"))+SUM((LEN(H334:H347)-LEN(SUBSTITUTE(H334:H347,"&lt;","")))/LEN("&lt;"))+SUM((LEN(H349:H359)-LEN(SUBSTITUTE(H349:H359,"&lt;","")))/LEN("&lt;"))=31-(COUNTIF(G327:G332,"")+COUNTIF(G334:G347,"")+COUNTIF(G349:G359,"")),"&lt;","")</f>
        <v/>
      </c>
      <c r="I360" s="17">
        <f>IF(J360="&lt;",AH360,IF(ISERROR(IF(J360="",AF360*1000,SUM(I327:I332,I334:I347,I349:I359)))=TRUE,"",IF(J360="",AF360*1000,SUM(I327:I332,I334:I347,I349:I359))))</f>
        <v>1.5</v>
      </c>
      <c r="J360" s="17" t="str">
        <f t="array" ref="J360">IF(SUM((LEN(J327:J332)-LEN(SUBSTITUTE(J327:J332,"&lt;","")))/LEN("&lt;"))+SUM((LEN(J334:J347)-LEN(SUBSTITUTE(J334:J347,"&lt;","")))/LEN("&lt;"))+SUM((LEN(J349:J359)-LEN(SUBSTITUTE(J349:J359,"&lt;","")))/LEN("&lt;"))=31-(COUNTIF(I327:I332,"")+COUNTIF(I334:I347,"")+COUNTIF(I349:I359,"")),"&lt;","")</f>
        <v/>
      </c>
      <c r="K360" s="17"/>
      <c r="L360" s="17"/>
      <c r="M360" s="4">
        <f t="shared" si="197"/>
        <v>0.60000000000000009</v>
      </c>
      <c r="N360" s="4" t="str">
        <f t="shared" si="199"/>
        <v/>
      </c>
      <c r="O360" s="4">
        <f t="shared" si="202"/>
        <v>62.199999999999996</v>
      </c>
      <c r="P360" s="4" t="str">
        <f t="shared" si="200"/>
        <v/>
      </c>
      <c r="Q360" s="4">
        <f t="shared" si="203"/>
        <v>1.5</v>
      </c>
      <c r="R360" s="4" t="str">
        <f t="shared" si="201"/>
        <v/>
      </c>
      <c r="V360" s="22">
        <f>(28+AA360)*0.0001</f>
        <v>1.8000000000000002E-3</v>
      </c>
      <c r="Z360" s="17">
        <f>SUM(Z327:Z332,Z334:Z347,Z349:Z359)</f>
        <v>6.0000000000000006E-4</v>
      </c>
      <c r="AA360" s="22">
        <f>SUM(AA327:AA359)</f>
        <v>-10</v>
      </c>
      <c r="AB360" s="22">
        <f>SUM(AB327:AB359)</f>
        <v>6.0000000000000006E-4</v>
      </c>
      <c r="AC360" s="17">
        <f>SUM(AC327:AC332,AC334:AC347,AC349:AC359)</f>
        <v>6.2199999999999998E-2</v>
      </c>
      <c r="AD360" s="22">
        <f>SUM(AD327:AD359)</f>
        <v>-10</v>
      </c>
      <c r="AE360" s="22">
        <f>SUM(AE327:AE359)</f>
        <v>6.2199999999999998E-2</v>
      </c>
      <c r="AF360" s="17">
        <f>SUM(AF327:AF332,AF334:AF347,AF349:AF359)</f>
        <v>1.5E-3</v>
      </c>
      <c r="AG360" s="22">
        <f>SUM(AG327:AG359)</f>
        <v>-10</v>
      </c>
      <c r="AH360" s="22">
        <f>SUM(AH327:AH359)</f>
        <v>1.5E-3</v>
      </c>
      <c r="AI360" s="68">
        <v>0</v>
      </c>
      <c r="AJ360" s="68">
        <v>0</v>
      </c>
      <c r="AK360" s="68">
        <v>1</v>
      </c>
      <c r="AO360" s="4">
        <f t="shared" si="191"/>
        <v>1</v>
      </c>
      <c r="AQ360" s="4">
        <f t="shared" si="180"/>
        <v>1</v>
      </c>
      <c r="AS360" s="4">
        <f t="shared" si="181"/>
        <v>1</v>
      </c>
      <c r="AV360" s="4">
        <f t="shared" si="194"/>
        <v>0.60000000000000009</v>
      </c>
      <c r="AX360" s="4">
        <f t="shared" si="192"/>
        <v>62.199999999999996</v>
      </c>
      <c r="AZ360" s="4">
        <f t="shared" si="193"/>
        <v>1.5</v>
      </c>
    </row>
    <row r="361" spans="1:52" x14ac:dyDescent="0.2">
      <c r="A361" s="4" t="s">
        <v>267</v>
      </c>
      <c r="B361" s="4">
        <v>90002</v>
      </c>
      <c r="C361" s="4" t="str">
        <f t="shared" si="140"/>
        <v>urn:immetingen:parameter:id:90002</v>
      </c>
      <c r="D361" s="4" t="str">
        <f>IFERROR(IF(VLOOKUP($C361,'C'!$A$1:$N$1998,4,FALSE)=0,IF(VLOOKUP($C361,'C'!$A$1:$N$1998,7,FALSE)=0,VLOOKUP($C361,'C'!$A$1:$N$1998,10,FALSE),VLOOKUP($C361,'C'!$A$1:$N$1998,7,FALSE)),VLOOKUP($C361,'C'!$A$1:$N$1998,4,FALSE)),"")</f>
        <v/>
      </c>
      <c r="E361" s="17" t="str">
        <f>IF(F361="&lt;",AB361,IF(ISERROR(IF(F361="",Z361,SUM(E327:E330,E334:E345,E349:E359)))=TRUE,"",IF(F361="",Z361,SUM(E327:E330,E334:E345,E349:E359))))</f>
        <v/>
      </c>
      <c r="F361" s="17" t="str">
        <f>IF(COUNTIF(F327:F330,"")+COUNTIF(F334:F345,"")+COUNTIF(F349:F359,"")=0,"&lt;","")</f>
        <v/>
      </c>
      <c r="G361" s="17" t="str">
        <f>IF(H361="&lt;",AE361,IF(ISERROR(IF(H361="",AC361,SUM(G327:G330,G334:G345,G349:G359)))=TRUE,"",IF(H361="",AC361,SUM(G327:G330,G334:G345,G349:G359))))</f>
        <v/>
      </c>
      <c r="H361" s="17" t="str">
        <f>IF(COUNTIF(H327:H330,"")+COUNTIF(H334:H345,"")+COUNTIF(H349:H359,"")=0,"&lt;","")</f>
        <v/>
      </c>
      <c r="I361" s="17" t="str">
        <f>IF(J361="&lt;",AH361,IF(ISERROR(IF(J361="",AF361,SUM(I327:I330,I334:I345,I349:I359)))=TRUE,"",IF(J361="",AF361,SUM(I327:I330,I334:I345,I349:I359))))</f>
        <v/>
      </c>
      <c r="J361" s="17" t="str">
        <f>IF(COUNTIF(J327:J330,"")+COUNTIF(J334:J345,"")+COUNTIF(J349:J359,"")=0,"&lt;","")</f>
        <v/>
      </c>
      <c r="K361" s="17"/>
      <c r="L361" s="17"/>
      <c r="M361" s="4" t="str">
        <f t="shared" si="197"/>
        <v/>
      </c>
      <c r="N361" s="4" t="str">
        <f t="shared" si="199"/>
        <v/>
      </c>
      <c r="O361" s="4" t="str">
        <f t="shared" si="202"/>
        <v/>
      </c>
      <c r="P361" s="4" t="str">
        <f t="shared" si="200"/>
        <v/>
      </c>
      <c r="Q361" s="4" t="str">
        <f t="shared" si="203"/>
        <v/>
      </c>
      <c r="R361" s="4" t="str">
        <f t="shared" si="201"/>
        <v/>
      </c>
      <c r="V361" s="22">
        <f>(28+AA361)*0.1</f>
        <v>1.8</v>
      </c>
      <c r="Z361" s="17" t="str">
        <f t="shared" ref="Z361:Z369" si="204">IF(F361="","",IF(AND(F361="&lt;",E361&lt;=$V361),-1,(IF(F361="&lt;",0.7*E361,E361))))</f>
        <v/>
      </c>
      <c r="AA361" s="22">
        <f>SUM(AA327:AA330,AA334:AA345,AA349:AA359)</f>
        <v>-10</v>
      </c>
      <c r="AB361" s="22">
        <f t="shared" ref="AB361" si="205">SUM(AB327:AB330,AB334:AB345,AB349:AB359)</f>
        <v>0</v>
      </c>
      <c r="AC361" s="17" t="str">
        <f>IF(H361="","",IF(AND(H361="&lt;",G361&lt;=$V361),-1,(IF(H361="&lt;",0.7*G361,G361))))</f>
        <v/>
      </c>
      <c r="AD361" s="22">
        <f t="shared" ref="AD361:AH361" si="206">SUM(AD327:AD330,AD334:AD345,AD349:AD359)</f>
        <v>-10</v>
      </c>
      <c r="AE361" s="22">
        <f t="shared" si="206"/>
        <v>6.0499999999999998E-2</v>
      </c>
      <c r="AF361" s="17" t="str">
        <f>IF(J361="","",IF(AND(J361="&lt;",I361&lt;=$V361),-1,(IF(J361="&lt;",0.7*I361,I361))))</f>
        <v/>
      </c>
      <c r="AG361" s="22">
        <f t="shared" si="206"/>
        <v>-10</v>
      </c>
      <c r="AH361" s="22">
        <f t="shared" si="206"/>
        <v>6.0000000000000006E-4</v>
      </c>
      <c r="AI361" s="68">
        <v>0</v>
      </c>
      <c r="AJ361" s="68">
        <v>0</v>
      </c>
      <c r="AK361" s="68">
        <v>1</v>
      </c>
      <c r="AO361" s="4">
        <f t="shared" si="191"/>
        <v>1</v>
      </c>
      <c r="AQ361" s="4">
        <f t="shared" si="180"/>
        <v>1</v>
      </c>
      <c r="AS361" s="4">
        <f t="shared" si="181"/>
        <v>1</v>
      </c>
      <c r="AV361" s="4" t="str">
        <f t="shared" si="194"/>
        <v/>
      </c>
      <c r="AX361" s="4" t="str">
        <f t="shared" si="192"/>
        <v/>
      </c>
      <c r="AZ361" s="4" t="str">
        <f t="shared" si="193"/>
        <v/>
      </c>
    </row>
    <row r="362" spans="1:52" x14ac:dyDescent="0.2">
      <c r="A362" s="4" t="s">
        <v>854</v>
      </c>
      <c r="B362" s="4">
        <v>313</v>
      </c>
      <c r="C362" s="4" t="str">
        <f t="shared" ref="C362:C368" si="207">CONCATENATE("urn:immetingen:parameter:id:",B362)</f>
        <v>urn:immetingen:parameter:id:313</v>
      </c>
      <c r="D362" s="4" t="str">
        <f>IFERROR(IF(VLOOKUP($C362,'C'!$A$1:$N$1998,4,FALSE)=0,IF(VLOOKUP($C362,'C'!$A$1:$N$1998,7,FALSE)=0,VLOOKUP($C362,'C'!$A$1:$N$1998,10,FALSE),VLOOKUP($C362,'C'!$A$1:$N$1998,7,FALSE)),VLOOKUP($C362,'C'!$A$1:$N$1998,4,FALSE)),"")</f>
        <v/>
      </c>
      <c r="E362" s="15"/>
      <c r="F362" s="4" t="str">
        <f>IFERROR(IF(VLOOKUP($C362,'C'!$A$1:$N$1998,3,FALSE)=1,"&lt;",""),"")</f>
        <v/>
      </c>
      <c r="M362" s="4" t="str">
        <f t="shared" si="197"/>
        <v/>
      </c>
      <c r="N362" s="4" t="str">
        <f t="shared" ref="N362" si="208">F362</f>
        <v/>
      </c>
      <c r="V362" s="4">
        <f>IFERROR(IF(VLOOKUP(B362,E!$B$1:$AK$300,4,FALSE)=0,1000000,VLOOKUP(B362,E!$B$1:$AK$300,4,FALSE)),1000000)</f>
        <v>1000000000</v>
      </c>
      <c r="Z362" s="4" t="str">
        <f t="shared" ref="Z362:Z368" si="209">IF(M362="","",IF(AND(N362="&lt;",M362&lt;=$V362),-1,(IF(N362="&lt;",0.7*M362,M362))))</f>
        <v/>
      </c>
      <c r="AC362" s="4" t="str">
        <f t="shared" ref="AC362:AC368" si="210">IF(O362="","",IF(AND(P362="&lt;",O362&lt;=$V362),-1,(IF(P362="&lt;",0.7*O362,O362))))</f>
        <v/>
      </c>
      <c r="AF362" s="4" t="str">
        <f t="shared" ref="AF362:AF368" si="211">IF(Q362="","",IF(AND(R362="&lt;",Q362&lt;=$V362),-1,(IF(R362="&lt;",0.7*Q362,Q362))))</f>
        <v/>
      </c>
      <c r="AI362" s="68">
        <v>0</v>
      </c>
      <c r="AJ362" s="68">
        <v>0</v>
      </c>
      <c r="AK362" s="68">
        <v>1</v>
      </c>
      <c r="AO362" s="17">
        <v>1</v>
      </c>
      <c r="AQ362" s="17">
        <v>1</v>
      </c>
      <c r="AS362" s="17">
        <v>1</v>
      </c>
      <c r="AV362" s="4" t="str">
        <f t="shared" si="194"/>
        <v/>
      </c>
      <c r="AX362" s="4">
        <f t="shared" si="192"/>
        <v>0</v>
      </c>
      <c r="AZ362" s="4">
        <f t="shared" si="193"/>
        <v>0</v>
      </c>
    </row>
    <row r="363" spans="1:52" x14ac:dyDescent="0.2">
      <c r="A363" s="72" t="s">
        <v>855</v>
      </c>
      <c r="B363" s="4">
        <v>542</v>
      </c>
      <c r="C363" s="4" t="str">
        <f t="shared" si="207"/>
        <v>urn:immetingen:parameter:id:542</v>
      </c>
      <c r="D363" s="4" t="str">
        <f>IFERROR(IF(VLOOKUP($C363,'C'!$A$1:$N$1998,4,FALSE)=0,IF(VLOOKUP($C363,'C'!$A$1:$N$1998,7,FALSE)=0,VLOOKUP($C363,'C'!$A$1:$N$1998,10,FALSE),VLOOKUP($C363,'C'!$A$1:$N$1998,7,FALSE)),VLOOKUP($C363,'C'!$A$1:$N$1998,4,FALSE)),"")</f>
        <v/>
      </c>
      <c r="E363" s="4" t="str">
        <f>IFERROR(VLOOKUP($C363,'C'!$A$1:$N$1998,2,FALSE),"")</f>
        <v/>
      </c>
      <c r="F363" s="4" t="str">
        <f>IFERROR(IF(VLOOKUP($C363,'C'!$A$1:$N$1998,3,FALSE)=1,"&lt;",""),"")</f>
        <v/>
      </c>
      <c r="G363" s="4" t="str">
        <f>IFERROR(VLOOKUP($C363,'C'!$A$1:$N$1998,2,FALSE),"")</f>
        <v/>
      </c>
      <c r="H363" s="4" t="str">
        <f>IFERROR(IF(VLOOKUP($C363,'C'!$A$1:$N$1998,3,FALSE)=1,"&lt;",""),"")</f>
        <v/>
      </c>
      <c r="I363" s="4" t="str">
        <f>IFERROR(VLOOKUP($C363,'C'!$A$1:$N$1998,2,FALSE),"")</f>
        <v/>
      </c>
      <c r="J363" s="4" t="str">
        <f>IFERROR(IF(VLOOKUP($C363,'C'!$A$1:$N$1998,3,FALSE)=1,"&lt;",""),"")</f>
        <v/>
      </c>
      <c r="M363" s="4" t="str">
        <f t="shared" si="197"/>
        <v/>
      </c>
      <c r="N363" s="4" t="str">
        <f t="shared" si="199"/>
        <v/>
      </c>
      <c r="O363" s="4" t="str">
        <f t="shared" si="197"/>
        <v/>
      </c>
      <c r="P363" s="4" t="str">
        <f t="shared" si="199"/>
        <v/>
      </c>
      <c r="Q363" s="4" t="str">
        <f t="shared" si="197"/>
        <v/>
      </c>
      <c r="R363" s="4" t="str">
        <f t="shared" si="199"/>
        <v/>
      </c>
      <c r="V363" s="4">
        <f>IFERROR(IF(VLOOKUP(B363,E!$B$1:$AK$300,4,FALSE)=0,1000000,VLOOKUP(B363,E!$B$1:$AK$300,4,FALSE)),1000000)</f>
        <v>1000000000</v>
      </c>
      <c r="Z363" s="4" t="str">
        <f t="shared" si="209"/>
        <v/>
      </c>
      <c r="AC363" s="4" t="str">
        <f t="shared" si="210"/>
        <v/>
      </c>
      <c r="AF363" s="4" t="str">
        <f t="shared" si="211"/>
        <v/>
      </c>
      <c r="AI363" s="68">
        <v>0</v>
      </c>
      <c r="AJ363" s="68">
        <v>0</v>
      </c>
      <c r="AK363" s="68">
        <v>1</v>
      </c>
      <c r="AO363" s="4">
        <f t="shared" ref="AO363:AO368" si="212">($AI363+($AJ363*25)+($AK363*10))/($AI363+($AJ363*AO$7)+($AK363*AO$6))</f>
        <v>3.3333333333333335</v>
      </c>
      <c r="AQ363" s="4">
        <f t="shared" ref="AQ363:AQ368" si="213">($AI363+($AJ363*25)+($AK363*10))/($AI363+($AJ363*AQ$7)+($AK363*AQ$6))</f>
        <v>3.8461538461538458</v>
      </c>
      <c r="AS363" s="4">
        <f t="shared" ref="AS363:AS368" si="214">($AI363+($AJ363*25)+($AK363*10))/($AI363+($AJ363*AS$7)+($AK363*AS$6))</f>
        <v>5</v>
      </c>
      <c r="AV363" s="4" t="str">
        <f t="shared" si="194"/>
        <v/>
      </c>
      <c r="AX363" s="4" t="str">
        <f t="shared" si="192"/>
        <v/>
      </c>
      <c r="AZ363" s="4" t="str">
        <f t="shared" si="193"/>
        <v/>
      </c>
    </row>
    <row r="364" spans="1:52" x14ac:dyDescent="0.2">
      <c r="A364" s="72" t="s">
        <v>856</v>
      </c>
      <c r="B364" s="4">
        <v>1451</v>
      </c>
      <c r="C364" s="4" t="str">
        <f t="shared" si="207"/>
        <v>urn:immetingen:parameter:id:1451</v>
      </c>
      <c r="D364" s="4" t="str">
        <f>IFERROR(IF(VLOOKUP($C364,'C'!$A$1:$N$1998,4,FALSE)=0,IF(VLOOKUP($C364,'C'!$A$1:$N$1998,7,FALSE)=0,VLOOKUP($C364,'C'!$A$1:$N$1998,10,FALSE),VLOOKUP($C364,'C'!$A$1:$N$1998,7,FALSE)),VLOOKUP($C364,'C'!$A$1:$N$1998,4,FALSE)),"")</f>
        <v/>
      </c>
      <c r="E364" s="4" t="str">
        <f>IFERROR(VLOOKUP($C364,'C'!$A$1:$N$1998,2,FALSE),"")</f>
        <v/>
      </c>
      <c r="F364" s="4" t="str">
        <f>IFERROR(IF(VLOOKUP($C364,'C'!$A$1:$N$1998,3,FALSE)=1,"&lt;",""),"")</f>
        <v/>
      </c>
      <c r="G364" s="4" t="str">
        <f>IFERROR(VLOOKUP($C364,'C'!$A$1:$N$1998,2,FALSE),"")</f>
        <v/>
      </c>
      <c r="H364" s="4" t="str">
        <f>IFERROR(IF(VLOOKUP($C364,'C'!$A$1:$N$1998,3,FALSE)=1,"&lt;",""),"")</f>
        <v/>
      </c>
      <c r="I364" s="4" t="str">
        <f>IFERROR(VLOOKUP($C364,'C'!$A$1:$N$1998,2,FALSE),"")</f>
        <v/>
      </c>
      <c r="J364" s="4" t="str">
        <f>IFERROR(IF(VLOOKUP($C364,'C'!$A$1:$N$1998,3,FALSE)=1,"&lt;",""),"")</f>
        <v/>
      </c>
      <c r="M364" s="4" t="str">
        <f t="shared" si="197"/>
        <v/>
      </c>
      <c r="N364" s="4" t="str">
        <f t="shared" si="199"/>
        <v/>
      </c>
      <c r="O364" s="4" t="str">
        <f t="shared" si="197"/>
        <v/>
      </c>
      <c r="P364" s="4" t="str">
        <f t="shared" si="199"/>
        <v/>
      </c>
      <c r="Q364" s="4" t="str">
        <f t="shared" si="197"/>
        <v/>
      </c>
      <c r="R364" s="4" t="str">
        <f t="shared" si="199"/>
        <v/>
      </c>
      <c r="V364" s="4">
        <f>IFERROR(IF(VLOOKUP(B364,E!$B$1:$AK$300,4,FALSE)=0,1000000,VLOOKUP(B364,E!$B$1:$AK$300,4,FALSE)),1000000)</f>
        <v>1000000000</v>
      </c>
      <c r="Z364" s="4" t="str">
        <f t="shared" si="209"/>
        <v/>
      </c>
      <c r="AC364" s="4" t="str">
        <f t="shared" si="210"/>
        <v/>
      </c>
      <c r="AF364" s="4" t="str">
        <f t="shared" si="211"/>
        <v/>
      </c>
      <c r="AI364" s="68">
        <v>0</v>
      </c>
      <c r="AJ364" s="68">
        <v>0</v>
      </c>
      <c r="AK364" s="68">
        <v>1</v>
      </c>
      <c r="AO364" s="4">
        <f t="shared" si="212"/>
        <v>3.3333333333333335</v>
      </c>
      <c r="AQ364" s="4">
        <f t="shared" si="213"/>
        <v>3.8461538461538458</v>
      </c>
      <c r="AS364" s="4">
        <f t="shared" si="214"/>
        <v>5</v>
      </c>
      <c r="AV364" s="4" t="str">
        <f t="shared" si="194"/>
        <v/>
      </c>
      <c r="AX364" s="4" t="str">
        <f t="shared" si="192"/>
        <v/>
      </c>
      <c r="AZ364" s="4" t="str">
        <f t="shared" si="193"/>
        <v/>
      </c>
    </row>
    <row r="365" spans="1:52" x14ac:dyDescent="0.2">
      <c r="A365" s="72" t="s">
        <v>857</v>
      </c>
      <c r="B365" s="4">
        <v>1544</v>
      </c>
      <c r="C365" s="4" t="str">
        <f t="shared" si="207"/>
        <v>urn:immetingen:parameter:id:1544</v>
      </c>
      <c r="D365" s="4" t="str">
        <f>IFERROR(IF(VLOOKUP($C365,'C'!$A$1:$N$1998,4,FALSE)=0,IF(VLOOKUP($C365,'C'!$A$1:$N$1998,7,FALSE)=0,VLOOKUP($C365,'C'!$A$1:$N$1998,10,FALSE),VLOOKUP($C365,'C'!$A$1:$N$1998,7,FALSE)),VLOOKUP($C365,'C'!$A$1:$N$1998,4,FALSE)),"")</f>
        <v/>
      </c>
      <c r="E365" s="4" t="str">
        <f>IFERROR(VLOOKUP($C365,'C'!$A$1:$N$1998,2,FALSE),"")</f>
        <v/>
      </c>
      <c r="F365" s="4" t="str">
        <f>IFERROR(IF(VLOOKUP($C365,'C'!$A$1:$N$1998,3,FALSE)=1,"&lt;",""),"")</f>
        <v/>
      </c>
      <c r="G365" s="4" t="str">
        <f>IFERROR(VLOOKUP($C365,'C'!$A$1:$N$1998,2,FALSE),"")</f>
        <v/>
      </c>
      <c r="H365" s="4" t="str">
        <f>IFERROR(IF(VLOOKUP($C365,'C'!$A$1:$N$1998,3,FALSE)=1,"&lt;",""),"")</f>
        <v/>
      </c>
      <c r="I365" s="4" t="str">
        <f>IFERROR(VLOOKUP($C365,'C'!$A$1:$N$1998,2,FALSE),"")</f>
        <v/>
      </c>
      <c r="J365" s="4" t="str">
        <f>IFERROR(IF(VLOOKUP($C365,'C'!$A$1:$N$1998,3,FALSE)=1,"&lt;",""),"")</f>
        <v/>
      </c>
      <c r="M365" s="4" t="str">
        <f t="shared" si="197"/>
        <v/>
      </c>
      <c r="N365" s="4" t="str">
        <f t="shared" si="199"/>
        <v/>
      </c>
      <c r="O365" s="4" t="str">
        <f t="shared" si="197"/>
        <v/>
      </c>
      <c r="P365" s="4" t="str">
        <f t="shared" si="199"/>
        <v/>
      </c>
      <c r="Q365" s="4" t="str">
        <f t="shared" si="197"/>
        <v/>
      </c>
      <c r="R365" s="4" t="str">
        <f t="shared" si="199"/>
        <v/>
      </c>
      <c r="V365" s="4">
        <f>IFERROR(IF(VLOOKUP(B365,E!$B$1:$AK$300,4,FALSE)=0,1000000,VLOOKUP(B365,E!$B$1:$AK$300,4,FALSE)),1000000)</f>
        <v>1000000000</v>
      </c>
      <c r="Z365" s="4" t="str">
        <f t="shared" si="209"/>
        <v/>
      </c>
      <c r="AC365" s="4" t="str">
        <f t="shared" si="210"/>
        <v/>
      </c>
      <c r="AF365" s="4" t="str">
        <f t="shared" si="211"/>
        <v/>
      </c>
      <c r="AI365" s="68">
        <v>0</v>
      </c>
      <c r="AJ365" s="68">
        <v>0</v>
      </c>
      <c r="AK365" s="68">
        <v>1</v>
      </c>
      <c r="AO365" s="4">
        <f t="shared" si="212"/>
        <v>3.3333333333333335</v>
      </c>
      <c r="AQ365" s="4">
        <f t="shared" si="213"/>
        <v>3.8461538461538458</v>
      </c>
      <c r="AS365" s="4">
        <f t="shared" si="214"/>
        <v>5</v>
      </c>
      <c r="AV365" s="4" t="str">
        <f t="shared" si="194"/>
        <v/>
      </c>
      <c r="AX365" s="4" t="str">
        <f t="shared" si="192"/>
        <v/>
      </c>
      <c r="AZ365" s="4" t="str">
        <f t="shared" si="193"/>
        <v/>
      </c>
    </row>
    <row r="366" spans="1:52" x14ac:dyDescent="0.2">
      <c r="A366" s="72" t="s">
        <v>858</v>
      </c>
      <c r="B366" s="4">
        <v>1546</v>
      </c>
      <c r="C366" s="4" t="str">
        <f t="shared" si="207"/>
        <v>urn:immetingen:parameter:id:1546</v>
      </c>
      <c r="D366" s="4" t="str">
        <f>IFERROR(IF(VLOOKUP($C366,'C'!$A$1:$N$1998,4,FALSE)=0,IF(VLOOKUP($C366,'C'!$A$1:$N$1998,7,FALSE)=0,VLOOKUP($C366,'C'!$A$1:$N$1998,10,FALSE),VLOOKUP($C366,'C'!$A$1:$N$1998,7,FALSE)),VLOOKUP($C366,'C'!$A$1:$N$1998,4,FALSE)),"")</f>
        <v/>
      </c>
      <c r="E366" s="4" t="str">
        <f>IFERROR(VLOOKUP($C366,'C'!$A$1:$N$1998,2,FALSE),"")</f>
        <v/>
      </c>
      <c r="F366" s="4" t="str">
        <f>IFERROR(IF(VLOOKUP($C366,'C'!$A$1:$N$1998,3,FALSE)=1,"&lt;",""),"")</f>
        <v/>
      </c>
      <c r="G366" s="4" t="str">
        <f>IFERROR(VLOOKUP($C366,'C'!$A$1:$N$1998,2,FALSE),"")</f>
        <v/>
      </c>
      <c r="H366" s="4" t="str">
        <f>IFERROR(IF(VLOOKUP($C366,'C'!$A$1:$N$1998,3,FALSE)=1,"&lt;",""),"")</f>
        <v/>
      </c>
      <c r="I366" s="4" t="str">
        <f>IFERROR(VLOOKUP($C366,'C'!$A$1:$N$1998,2,FALSE),"")</f>
        <v/>
      </c>
      <c r="J366" s="4" t="str">
        <f>IFERROR(IF(VLOOKUP($C366,'C'!$A$1:$N$1998,3,FALSE)=1,"&lt;",""),"")</f>
        <v/>
      </c>
      <c r="M366" s="4" t="str">
        <f t="shared" si="197"/>
        <v/>
      </c>
      <c r="N366" s="4" t="str">
        <f t="shared" si="199"/>
        <v/>
      </c>
      <c r="O366" s="4" t="str">
        <f t="shared" si="197"/>
        <v/>
      </c>
      <c r="P366" s="4" t="str">
        <f t="shared" si="199"/>
        <v/>
      </c>
      <c r="Q366" s="4" t="str">
        <f t="shared" si="197"/>
        <v/>
      </c>
      <c r="R366" s="4" t="str">
        <f t="shared" si="199"/>
        <v/>
      </c>
      <c r="V366" s="4">
        <f>IFERROR(IF(VLOOKUP(B366,E!$B$1:$AK$300,4,FALSE)=0,1000000,VLOOKUP(B366,E!$B$1:$AK$300,4,FALSE)),1000000)</f>
        <v>1000000000</v>
      </c>
      <c r="Z366" s="4" t="str">
        <f t="shared" si="209"/>
        <v/>
      </c>
      <c r="AC366" s="4" t="str">
        <f t="shared" si="210"/>
        <v/>
      </c>
      <c r="AF366" s="4" t="str">
        <f t="shared" si="211"/>
        <v/>
      </c>
      <c r="AI366" s="68">
        <v>0</v>
      </c>
      <c r="AJ366" s="68">
        <v>0</v>
      </c>
      <c r="AK366" s="68">
        <v>1</v>
      </c>
      <c r="AO366" s="4">
        <f t="shared" si="212"/>
        <v>3.3333333333333335</v>
      </c>
      <c r="AQ366" s="4">
        <f t="shared" si="213"/>
        <v>3.8461538461538458</v>
      </c>
      <c r="AS366" s="4">
        <f t="shared" si="214"/>
        <v>5</v>
      </c>
      <c r="AV366" s="4" t="str">
        <f t="shared" si="194"/>
        <v/>
      </c>
      <c r="AX366" s="4" t="str">
        <f t="shared" si="192"/>
        <v/>
      </c>
      <c r="AZ366" s="4" t="str">
        <f t="shared" si="193"/>
        <v/>
      </c>
    </row>
    <row r="367" spans="1:52" x14ac:dyDescent="0.2">
      <c r="A367" s="72" t="s">
        <v>859</v>
      </c>
      <c r="B367" s="4">
        <v>254</v>
      </c>
      <c r="C367" s="4" t="str">
        <f t="shared" si="207"/>
        <v>urn:immetingen:parameter:id:254</v>
      </c>
      <c r="D367" s="4" t="str">
        <f>IFERROR(IF(VLOOKUP($C367,'C'!$A$1:$N$1998,4,FALSE)=0,IF(VLOOKUP($C367,'C'!$A$1:$N$1998,7,FALSE)=0,VLOOKUP($C367,'C'!$A$1:$N$1998,10,FALSE),VLOOKUP($C367,'C'!$A$1:$N$1998,7,FALSE)),VLOOKUP($C367,'C'!$A$1:$N$1998,4,FALSE)),"")</f>
        <v/>
      </c>
      <c r="E367" s="4" t="str">
        <f>IFERROR(VLOOKUP($C367,'C'!$A$1:$N$1998,2,FALSE),"")</f>
        <v/>
      </c>
      <c r="F367" s="4" t="str">
        <f>IFERROR(IF(VLOOKUP($C367,'C'!$A$1:$N$1998,3,FALSE)=1,"&lt;",""),"")</f>
        <v/>
      </c>
      <c r="G367" s="4" t="str">
        <f>IFERROR(VLOOKUP($C367,'C'!$A$1:$N$1998,2,FALSE),"")</f>
        <v/>
      </c>
      <c r="H367" s="4" t="str">
        <f>IFERROR(IF(VLOOKUP($C367,'C'!$A$1:$N$1998,3,FALSE)=1,"&lt;",""),"")</f>
        <v/>
      </c>
      <c r="I367" s="4" t="str">
        <f>IFERROR(VLOOKUP($C367,'C'!$A$1:$N$1998,2,FALSE),"")</f>
        <v/>
      </c>
      <c r="J367" s="4" t="str">
        <f>IFERROR(IF(VLOOKUP($C367,'C'!$A$1:$N$1998,3,FALSE)=1,"&lt;",""),"")</f>
        <v/>
      </c>
      <c r="M367" s="4" t="str">
        <f t="shared" si="197"/>
        <v/>
      </c>
      <c r="N367" s="4" t="str">
        <f t="shared" si="199"/>
        <v/>
      </c>
      <c r="O367" s="4" t="str">
        <f t="shared" si="197"/>
        <v/>
      </c>
      <c r="P367" s="4" t="str">
        <f t="shared" si="199"/>
        <v/>
      </c>
      <c r="Q367" s="4" t="str">
        <f t="shared" si="197"/>
        <v/>
      </c>
      <c r="R367" s="4" t="str">
        <f t="shared" si="199"/>
        <v/>
      </c>
      <c r="V367" s="4">
        <f>IFERROR(IF(VLOOKUP(B367,E!$B$1:$AK$300,4,FALSE)=0,1000000,VLOOKUP(B367,E!$B$1:$AK$300,4,FALSE)),1000000)</f>
        <v>1000000000</v>
      </c>
      <c r="Z367" s="4" t="str">
        <f t="shared" si="209"/>
        <v/>
      </c>
      <c r="AC367" s="4" t="str">
        <f t="shared" si="210"/>
        <v/>
      </c>
      <c r="AF367" s="4" t="str">
        <f t="shared" si="211"/>
        <v/>
      </c>
      <c r="AI367" s="68">
        <v>0</v>
      </c>
      <c r="AJ367" s="68">
        <v>0</v>
      </c>
      <c r="AK367" s="68">
        <v>1</v>
      </c>
      <c r="AO367" s="4">
        <f t="shared" si="212"/>
        <v>3.3333333333333335</v>
      </c>
      <c r="AQ367" s="4">
        <f t="shared" si="213"/>
        <v>3.8461538461538458</v>
      </c>
      <c r="AS367" s="4">
        <f t="shared" si="214"/>
        <v>5</v>
      </c>
      <c r="AV367" s="4" t="str">
        <f t="shared" si="194"/>
        <v/>
      </c>
      <c r="AX367" s="4" t="str">
        <f t="shared" si="192"/>
        <v/>
      </c>
      <c r="AZ367" s="4" t="str">
        <f t="shared" si="193"/>
        <v/>
      </c>
    </row>
    <row r="368" spans="1:52" x14ac:dyDescent="0.2">
      <c r="A368" s="72" t="s">
        <v>860</v>
      </c>
      <c r="B368" s="4">
        <v>785</v>
      </c>
      <c r="C368" s="4" t="str">
        <f t="shared" si="207"/>
        <v>urn:immetingen:parameter:id:785</v>
      </c>
      <c r="D368" s="4" t="str">
        <f>IFERROR(IF(VLOOKUP($C368,'C'!$A$1:$N$1998,4,FALSE)=0,IF(VLOOKUP($C368,'C'!$A$1:$N$1998,7,FALSE)=0,VLOOKUP($C368,'C'!$A$1:$N$1998,10,FALSE),VLOOKUP($C368,'C'!$A$1:$N$1998,7,FALSE)),VLOOKUP($C368,'C'!$A$1:$N$1998,4,FALSE)),"")</f>
        <v/>
      </c>
      <c r="E368" s="4" t="str">
        <f>IFERROR(VLOOKUP($C368,'C'!$A$1:$N$1998,2,FALSE),"")</f>
        <v/>
      </c>
      <c r="F368" s="4" t="str">
        <f>IFERROR(IF(VLOOKUP($C368,'C'!$A$1:$N$1998,3,FALSE)=1,"&lt;",""),"")</f>
        <v/>
      </c>
      <c r="G368" s="4" t="str">
        <f>IFERROR(VLOOKUP($C368,'C'!$A$1:$N$1998,2,FALSE),"")</f>
        <v/>
      </c>
      <c r="H368" s="4" t="str">
        <f>IFERROR(IF(VLOOKUP($C368,'C'!$A$1:$N$1998,3,FALSE)=1,"&lt;",""),"")</f>
        <v/>
      </c>
      <c r="I368" s="4" t="str">
        <f>IFERROR(VLOOKUP($C368,'C'!$A$1:$N$1998,2,FALSE),"")</f>
        <v/>
      </c>
      <c r="J368" s="4" t="str">
        <f>IFERROR(IF(VLOOKUP($C368,'C'!$A$1:$N$1998,3,FALSE)=1,"&lt;",""),"")</f>
        <v/>
      </c>
      <c r="M368" s="4" t="str">
        <f t="shared" si="197"/>
        <v/>
      </c>
      <c r="N368" s="4" t="str">
        <f t="shared" si="199"/>
        <v/>
      </c>
      <c r="P368" s="4" t="str">
        <f t="shared" si="199"/>
        <v/>
      </c>
      <c r="Q368" s="4" t="str">
        <f t="shared" si="197"/>
        <v/>
      </c>
      <c r="R368" s="4" t="str">
        <f t="shared" si="199"/>
        <v/>
      </c>
      <c r="V368" s="4">
        <f>IFERROR(IF(VLOOKUP(B368,E!$B$1:$AK$300,4,FALSE)=0,1000000,VLOOKUP(B368,E!$B$1:$AK$300,4,FALSE)),1000000)</f>
        <v>1000000000</v>
      </c>
      <c r="Z368" s="4" t="str">
        <f t="shared" si="209"/>
        <v/>
      </c>
      <c r="AC368" s="4" t="str">
        <f t="shared" si="210"/>
        <v/>
      </c>
      <c r="AF368" s="4" t="str">
        <f t="shared" si="211"/>
        <v/>
      </c>
      <c r="AI368" s="68">
        <v>0</v>
      </c>
      <c r="AJ368" s="68">
        <v>0</v>
      </c>
      <c r="AK368" s="68">
        <v>1</v>
      </c>
      <c r="AO368" s="4">
        <f t="shared" si="212"/>
        <v>3.3333333333333335</v>
      </c>
      <c r="AQ368" s="4">
        <f t="shared" si="213"/>
        <v>3.8461538461538458</v>
      </c>
      <c r="AS368" s="4">
        <f t="shared" si="214"/>
        <v>5</v>
      </c>
      <c r="AV368" s="4" t="str">
        <f t="shared" si="194"/>
        <v/>
      </c>
      <c r="AX368" s="4">
        <f t="shared" si="192"/>
        <v>0</v>
      </c>
      <c r="AZ368" s="4" t="str">
        <f t="shared" si="193"/>
        <v/>
      </c>
    </row>
    <row r="369" spans="26:32" x14ac:dyDescent="0.2">
      <c r="Z369" s="4" t="str">
        <f t="shared" si="204"/>
        <v/>
      </c>
      <c r="AF369" s="4" t="str">
        <f t="shared" ref="AF369" si="215">IF(S369="","",IF(AND(T369="&lt;",S369&lt;=$V369),-1,(IF(S369="&lt;",0.7*S369,S369))))</f>
        <v/>
      </c>
    </row>
    <row r="401" spans="52:52" x14ac:dyDescent="0.2">
      <c r="AZ401" s="4" t="s">
        <v>408</v>
      </c>
    </row>
    <row r="402" spans="52:52" x14ac:dyDescent="0.2">
      <c r="AZ402" s="4" t="s">
        <v>409</v>
      </c>
    </row>
    <row r="437" spans="52:52" x14ac:dyDescent="0.2">
      <c r="AZ437" s="4" t="s">
        <v>408</v>
      </c>
    </row>
    <row r="438" spans="52:52" x14ac:dyDescent="0.2">
      <c r="AZ438" s="4" t="s">
        <v>409</v>
      </c>
    </row>
    <row r="473" spans="52:52" x14ac:dyDescent="0.2">
      <c r="AZ473" s="4" t="s">
        <v>408</v>
      </c>
    </row>
    <row r="474" spans="52:52" x14ac:dyDescent="0.2">
      <c r="AZ474" s="4" t="s">
        <v>409</v>
      </c>
    </row>
    <row r="509" spans="52:52" x14ac:dyDescent="0.2">
      <c r="AZ509" s="4" t="s">
        <v>408</v>
      </c>
    </row>
    <row r="510" spans="52:52" x14ac:dyDescent="0.2">
      <c r="AZ510" s="4" t="s">
        <v>409</v>
      </c>
    </row>
    <row r="545" spans="52:52" x14ac:dyDescent="0.2">
      <c r="AZ545" s="4" t="s">
        <v>408</v>
      </c>
    </row>
    <row r="546" spans="52:52" x14ac:dyDescent="0.2">
      <c r="AZ546" s="4" t="s">
        <v>409</v>
      </c>
    </row>
    <row r="581" spans="52:52" x14ac:dyDescent="0.2">
      <c r="AZ581" s="4" t="s">
        <v>408</v>
      </c>
    </row>
    <row r="582" spans="52:52" x14ac:dyDescent="0.2">
      <c r="AZ582" s="4" t="s">
        <v>409</v>
      </c>
    </row>
    <row r="617" spans="52:52" x14ac:dyDescent="0.2">
      <c r="AZ617" s="4" t="s">
        <v>408</v>
      </c>
    </row>
    <row r="618" spans="52:52" x14ac:dyDescent="0.2">
      <c r="AZ618" s="4" t="s">
        <v>409</v>
      </c>
    </row>
    <row r="653" spans="52:52" x14ac:dyDescent="0.2">
      <c r="AZ653" s="4" t="s">
        <v>408</v>
      </c>
    </row>
    <row r="654" spans="52:52" x14ac:dyDescent="0.2">
      <c r="AZ654" s="4" t="s">
        <v>409</v>
      </c>
    </row>
    <row r="689" spans="52:52" x14ac:dyDescent="0.2">
      <c r="AZ689" s="4" t="s">
        <v>408</v>
      </c>
    </row>
    <row r="690" spans="52:52" x14ac:dyDescent="0.2">
      <c r="AZ690" s="4" t="s">
        <v>409</v>
      </c>
    </row>
    <row r="725" spans="52:54" x14ac:dyDescent="0.2">
      <c r="AZ725" s="4" t="s">
        <v>408</v>
      </c>
    </row>
    <row r="726" spans="52:54" x14ac:dyDescent="0.2">
      <c r="AZ726" s="4" t="s">
        <v>409</v>
      </c>
    </row>
    <row r="761" spans="52:52" x14ac:dyDescent="0.2">
      <c r="AZ761" s="4" t="s">
        <v>408</v>
      </c>
    </row>
    <row r="762" spans="52:52" x14ac:dyDescent="0.2">
      <c r="AZ762" s="4" t="s">
        <v>409</v>
      </c>
    </row>
    <row r="797" spans="52:52" x14ac:dyDescent="0.2">
      <c r="AZ797" s="4" t="s">
        <v>408</v>
      </c>
    </row>
    <row r="798" spans="52:52" x14ac:dyDescent="0.2">
      <c r="AZ798" s="4" t="s">
        <v>409</v>
      </c>
    </row>
  </sheetData>
  <sheetProtection selectLockedCells="1"/>
  <pageMargins left="0.75" right="0.75" top="1" bottom="1" header="0.5" footer="0.5"/>
  <pageSetup paperSize="9" orientation="portrait" r:id="rId1"/>
  <headerFooter alignWithMargins="0"/>
  <ignoredErrors>
    <ignoredError sqref="N16" formula="1"/>
  </ignoredErrors>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EEED0C-D11C-4F70-8F0A-71F472579C64}">
  <sheetPr codeName="Blad14">
    <tabColor theme="5" tint="-0.249977111117893"/>
  </sheetPr>
  <dimension ref="A1:BG415"/>
  <sheetViews>
    <sheetView zoomScaleNormal="100" workbookViewId="0">
      <pane xSplit="1" ySplit="6" topLeftCell="B7" activePane="bottomRight" state="frozen"/>
      <selection pane="topRight"/>
      <selection pane="bottomLeft"/>
      <selection pane="bottomRight"/>
    </sheetView>
  </sheetViews>
  <sheetFormatPr defaultColWidth="8.85546875" defaultRowHeight="11.25" x14ac:dyDescent="0.2"/>
  <cols>
    <col min="1" max="1" width="25.140625" style="4" customWidth="1"/>
    <col min="2" max="2" width="8.85546875" style="4"/>
    <col min="3" max="3" width="2.7109375" style="4" customWidth="1"/>
    <col min="4" max="4" width="8.85546875" style="4"/>
    <col min="5" max="5" width="2.7109375" style="4" customWidth="1"/>
    <col min="6" max="6" width="8.85546875" style="4"/>
    <col min="7" max="7" width="2.7109375" style="4" customWidth="1"/>
    <col min="8" max="8" width="10.28515625" style="4" customWidth="1"/>
    <col min="9" max="14" width="8.85546875" style="4"/>
    <col min="15" max="15" width="11.28515625" style="4" customWidth="1"/>
    <col min="16" max="16" width="16.5703125" style="4" customWidth="1"/>
    <col min="17" max="17" width="8.85546875" style="4"/>
    <col min="18" max="19" width="4.7109375" style="5" customWidth="1"/>
    <col min="20" max="20" width="8.85546875" style="4"/>
    <col min="21" max="22" width="4.7109375" style="5" customWidth="1"/>
    <col min="23" max="23" width="8.85546875" style="4"/>
    <col min="24" max="25" width="4.7109375" style="5" customWidth="1"/>
    <col min="26" max="34" width="8.85546875" style="4"/>
    <col min="35" max="35" width="8.85546875" style="6"/>
    <col min="36" max="36" width="9.85546875" style="6" bestFit="1" customWidth="1"/>
    <col min="37" max="37" width="8.85546875" style="6"/>
    <col min="38" max="38" width="9.85546875" style="6" bestFit="1" customWidth="1"/>
    <col min="39" max="39" width="8.85546875" style="6"/>
    <col min="40" max="40" width="9.85546875" style="6" bestFit="1" customWidth="1"/>
    <col min="41" max="42" width="8.85546875" style="4"/>
    <col min="43" max="43" width="3.28515625" style="4" customWidth="1"/>
    <col min="44" max="44" width="8.85546875" style="4"/>
    <col min="45" max="45" width="3.28515625" style="4" customWidth="1"/>
    <col min="46" max="47" width="5.7109375" style="4" customWidth="1"/>
    <col min="48" max="48" width="8.85546875" style="4"/>
    <col min="49" max="49" width="3.28515625" style="4" customWidth="1"/>
    <col min="50" max="50" width="8.85546875" style="4"/>
    <col min="51" max="51" width="3.28515625" style="4" customWidth="1"/>
    <col min="52" max="53" width="5.7109375" style="4" customWidth="1"/>
    <col min="54" max="54" width="8.85546875" style="4"/>
    <col min="55" max="55" width="3.28515625" style="4" customWidth="1"/>
    <col min="56" max="56" width="8.85546875" style="6"/>
    <col min="57" max="57" width="3.28515625" style="6" customWidth="1"/>
    <col min="58" max="58" width="5.7109375" style="6" customWidth="1"/>
    <col min="59" max="59" width="5.7109375" style="4" customWidth="1"/>
    <col min="60" max="16384" width="8.85546875" style="4"/>
  </cols>
  <sheetData>
    <row r="1" spans="1:59" x14ac:dyDescent="0.2">
      <c r="AP1" s="24" t="s">
        <v>818</v>
      </c>
      <c r="AQ1" s="6"/>
      <c r="AR1" s="6"/>
      <c r="AS1" s="6"/>
      <c r="AW1" s="6"/>
      <c r="AX1" s="6"/>
      <c r="AY1" s="6"/>
      <c r="AZ1" s="6"/>
      <c r="BA1" s="6"/>
      <c r="BB1" s="6"/>
      <c r="BC1" s="6"/>
    </row>
    <row r="2" spans="1:59" x14ac:dyDescent="0.2">
      <c r="B2" s="8">
        <f>IF(Invoer!C16=0,99,Invoer!C16)</f>
        <v>1</v>
      </c>
      <c r="C2" s="8"/>
      <c r="D2" s="8">
        <f>IF(Invoer!E16=0,99,Invoer!E16)</f>
        <v>2</v>
      </c>
      <c r="E2" s="8"/>
      <c r="F2" s="8">
        <f>IF(Invoer!G16=0,99,Invoer!G16)</f>
        <v>3</v>
      </c>
      <c r="G2" s="8"/>
      <c r="H2" s="8"/>
      <c r="I2" s="8" t="s">
        <v>816</v>
      </c>
      <c r="J2" s="13"/>
      <c r="K2" s="8"/>
      <c r="L2" s="8"/>
      <c r="M2" s="8"/>
      <c r="N2" s="8"/>
      <c r="P2" s="4" t="s">
        <v>193</v>
      </c>
      <c r="AA2" s="4" t="s">
        <v>2087</v>
      </c>
      <c r="AE2" s="4" t="s">
        <v>2091</v>
      </c>
      <c r="AI2" s="14" t="s">
        <v>142</v>
      </c>
      <c r="AJ2" s="14"/>
      <c r="AP2" s="6" t="s">
        <v>154</v>
      </c>
      <c r="AQ2" s="6"/>
      <c r="AR2" s="6" t="s">
        <v>938</v>
      </c>
      <c r="AS2" s="6"/>
      <c r="AT2" s="6" t="s">
        <v>944</v>
      </c>
      <c r="AU2" s="6" t="s">
        <v>2140</v>
      </c>
      <c r="AV2" s="6" t="s">
        <v>154</v>
      </c>
      <c r="AW2" s="6"/>
      <c r="AX2" s="6" t="s">
        <v>938</v>
      </c>
      <c r="AY2" s="6"/>
      <c r="AZ2" s="6" t="s">
        <v>944</v>
      </c>
      <c r="BA2" s="6" t="s">
        <v>2140</v>
      </c>
      <c r="BB2" s="6" t="s">
        <v>154</v>
      </c>
      <c r="BC2" s="6"/>
      <c r="BD2" s="6" t="s">
        <v>938</v>
      </c>
      <c r="BF2" s="6" t="s">
        <v>944</v>
      </c>
      <c r="BG2" s="6" t="s">
        <v>2140</v>
      </c>
    </row>
    <row r="3" spans="1:59" x14ac:dyDescent="0.2">
      <c r="B3" s="8"/>
      <c r="C3" s="8"/>
      <c r="D3" s="8"/>
      <c r="E3" s="8"/>
      <c r="F3" s="8"/>
      <c r="G3" s="8"/>
      <c r="H3" s="8"/>
      <c r="I3" s="8"/>
      <c r="J3" s="13"/>
      <c r="K3" s="8"/>
      <c r="L3" s="8"/>
      <c r="M3" s="8"/>
      <c r="N3" s="8"/>
      <c r="P3" s="4" t="s">
        <v>939</v>
      </c>
      <c r="AA3" s="11"/>
      <c r="AI3" s="24" t="s">
        <v>811</v>
      </c>
      <c r="AJ3" s="14"/>
      <c r="AK3" s="6" t="s">
        <v>812</v>
      </c>
      <c r="AM3" s="6" t="s">
        <v>813</v>
      </c>
      <c r="AP3" s="6">
        <f>HLOOKUP(SMALL($B$2:$G$2,1),$B$2:$G$286,1,FALSE)</f>
        <v>1</v>
      </c>
      <c r="AQ3" s="6"/>
      <c r="AR3" s="6"/>
      <c r="AS3" s="6"/>
      <c r="AT3" s="6"/>
      <c r="AU3" s="6"/>
      <c r="AV3" s="6">
        <f>HLOOKUP(SMALL($B$2:$G$2,2),$B$2:$G$276,1,FALSE)</f>
        <v>2</v>
      </c>
      <c r="AW3" s="6"/>
      <c r="AX3" s="6"/>
      <c r="AY3" s="6"/>
      <c r="AZ3" s="6"/>
      <c r="BA3" s="6"/>
      <c r="BB3" s="6">
        <f>HLOOKUP(SMALL($B$2:$G$2,3),$B$2:$G$276,1,FALSE)</f>
        <v>3</v>
      </c>
      <c r="BC3" s="6"/>
    </row>
    <row r="4" spans="1:59" x14ac:dyDescent="0.2">
      <c r="C4" s="8">
        <f>B2</f>
        <v>1</v>
      </c>
      <c r="E4" s="8">
        <f>D2</f>
        <v>2</v>
      </c>
      <c r="G4" s="8">
        <f>F2</f>
        <v>3</v>
      </c>
      <c r="H4" s="8"/>
      <c r="I4" s="8">
        <f>B2</f>
        <v>1</v>
      </c>
      <c r="J4" s="8"/>
      <c r="K4" s="8">
        <f>D2</f>
        <v>2</v>
      </c>
      <c r="L4" s="8"/>
      <c r="M4" s="8">
        <f>F2</f>
        <v>3</v>
      </c>
      <c r="N4" s="8"/>
      <c r="Q4" s="8">
        <f>B2</f>
        <v>1</v>
      </c>
      <c r="R4" s="84">
        <f>Q4+0.1</f>
        <v>1.1000000000000001</v>
      </c>
      <c r="S4" s="84">
        <f>Q4+0.2</f>
        <v>1.2</v>
      </c>
      <c r="T4" s="8">
        <f>D2</f>
        <v>2</v>
      </c>
      <c r="U4" s="84">
        <f>T4+0.1</f>
        <v>2.1</v>
      </c>
      <c r="V4" s="84">
        <f>T4+0.2</f>
        <v>2.2000000000000002</v>
      </c>
      <c r="W4" s="8">
        <f>F2</f>
        <v>3</v>
      </c>
      <c r="X4" s="84">
        <f>W4+0.1</f>
        <v>3.1</v>
      </c>
      <c r="Y4" s="84">
        <f>W4+0.2</f>
        <v>3.2</v>
      </c>
      <c r="AA4" s="8">
        <f>B2</f>
        <v>1</v>
      </c>
      <c r="AB4" s="8">
        <f>D2</f>
        <v>2</v>
      </c>
      <c r="AC4" s="8">
        <f>F2</f>
        <v>3</v>
      </c>
      <c r="AD4" s="8"/>
      <c r="AE4" s="8">
        <f>B2</f>
        <v>1</v>
      </c>
      <c r="AF4" s="8">
        <f>D2</f>
        <v>2</v>
      </c>
      <c r="AG4" s="8">
        <f>F2</f>
        <v>3</v>
      </c>
      <c r="AI4" s="78">
        <f>B2</f>
        <v>1</v>
      </c>
      <c r="AJ4" s="79">
        <f>AI4+0.1</f>
        <v>1.1000000000000001</v>
      </c>
      <c r="AK4" s="78">
        <f>D2</f>
        <v>2</v>
      </c>
      <c r="AL4" s="79">
        <f>AK4+0.1</f>
        <v>2.1</v>
      </c>
      <c r="AM4" s="78">
        <f>F2</f>
        <v>3</v>
      </c>
      <c r="AN4" s="79">
        <f>AM4+0.1</f>
        <v>3.1</v>
      </c>
      <c r="AP4" s="6"/>
      <c r="AQ4" s="6">
        <f>AP3</f>
        <v>1</v>
      </c>
      <c r="AR4" s="6">
        <f>AP3</f>
        <v>1</v>
      </c>
      <c r="AS4" s="6">
        <f>AP3</f>
        <v>1</v>
      </c>
      <c r="AT4" s="6">
        <f>AP3</f>
        <v>1</v>
      </c>
      <c r="AU4" s="6">
        <f>AP3</f>
        <v>1</v>
      </c>
      <c r="AV4" s="6"/>
      <c r="AW4" s="6">
        <f>AV3</f>
        <v>2</v>
      </c>
      <c r="AX4" s="6">
        <f>AV3</f>
        <v>2</v>
      </c>
      <c r="AY4" s="6">
        <f>AV3</f>
        <v>2</v>
      </c>
      <c r="AZ4" s="6">
        <f>AV3</f>
        <v>2</v>
      </c>
      <c r="BA4" s="6">
        <f>AV3</f>
        <v>2</v>
      </c>
      <c r="BB4" s="6"/>
      <c r="BC4" s="6">
        <f>BB3</f>
        <v>3</v>
      </c>
      <c r="BD4" s="6">
        <f>BB3</f>
        <v>3</v>
      </c>
      <c r="BE4" s="6">
        <f>BB3</f>
        <v>3</v>
      </c>
      <c r="BF4" s="6">
        <f>BB3</f>
        <v>3</v>
      </c>
      <c r="BG4" s="4">
        <f>BB3</f>
        <v>3</v>
      </c>
    </row>
    <row r="5" spans="1:59" x14ac:dyDescent="0.2">
      <c r="B5" s="4" t="str">
        <f>Invoer!C18</f>
        <v>MMA01</v>
      </c>
      <c r="D5" s="4" t="str">
        <f>Invoer!E18</f>
        <v>MMA02</v>
      </c>
      <c r="F5" s="4" t="str">
        <f>Invoer!G18</f>
        <v>MMA03</v>
      </c>
      <c r="J5" s="8">
        <f>I4</f>
        <v>1</v>
      </c>
      <c r="L5" s="8">
        <f>K4</f>
        <v>2</v>
      </c>
      <c r="N5" s="8">
        <f>M4</f>
        <v>3</v>
      </c>
      <c r="Q5" s="15"/>
      <c r="AA5" s="4" t="s">
        <v>182</v>
      </c>
      <c r="AE5" s="4" t="s">
        <v>182</v>
      </c>
      <c r="AI5" s="6" t="s">
        <v>154</v>
      </c>
      <c r="AJ5" s="6" t="s">
        <v>938</v>
      </c>
      <c r="AK5" s="6" t="s">
        <v>154</v>
      </c>
      <c r="AL5" s="6" t="s">
        <v>938</v>
      </c>
      <c r="AM5" s="6" t="s">
        <v>154</v>
      </c>
      <c r="AN5" s="6" t="s">
        <v>938</v>
      </c>
      <c r="AP5" s="24" t="str">
        <f>HLOOKUP(SMALL($B$2:$G$2,1),$B$2:$G$276,ROW(AP5),FALSE)</f>
        <v>MMA01 A01 (0-50) A03 (0-50) A08 (0-50) A09 (0-50)</v>
      </c>
      <c r="AQ5" s="24"/>
      <c r="AR5" s="24"/>
      <c r="AS5" s="24"/>
      <c r="AT5" s="24"/>
      <c r="AU5" s="24"/>
      <c r="AV5" s="24" t="str">
        <f>HLOOKUP(SMALL($B$2:$G$2,2),$B$2:$G$286,ROW(AV5),FALSE)</f>
        <v>MMA02 A02 (0-50) A04 (0-50)</v>
      </c>
      <c r="AW5" s="24"/>
      <c r="AX5" s="24"/>
      <c r="AY5" s="24"/>
      <c r="AZ5" s="24"/>
      <c r="BA5" s="24"/>
      <c r="BB5" s="24" t="str">
        <f>HLOOKUP(SMALL($B$2:$G$2,3),$B$2:$G$286,ROW(BB5),FALSE)</f>
        <v>MMA03 A05 (0-50) A10 (0-50) A11 (0-50) A12 (0-50)</v>
      </c>
      <c r="BC5" s="24"/>
    </row>
    <row r="6" spans="1:59" x14ac:dyDescent="0.2">
      <c r="B6" s="4" t="str">
        <f>F!E4</f>
        <v>MMA01 A01 (0-50) A03 (0-50) A08 (0-50) A09 (0-50)</v>
      </c>
      <c r="D6" s="4" t="str">
        <f>F!G4</f>
        <v>MMA02 A02 (0-50) A04 (0-50)</v>
      </c>
      <c r="F6" s="4" t="str">
        <f>F!I4</f>
        <v>MMA03 A05 (0-50) A10 (0-50) A11 (0-50) A12 (0-50)</v>
      </c>
      <c r="I6" s="4" t="s">
        <v>811</v>
      </c>
      <c r="K6" s="4" t="s">
        <v>812</v>
      </c>
      <c r="M6" s="4" t="s">
        <v>813</v>
      </c>
      <c r="Q6" s="4" t="s">
        <v>811</v>
      </c>
      <c r="R6" s="5" t="s">
        <v>2139</v>
      </c>
      <c r="S6" s="5" t="s">
        <v>2140</v>
      </c>
      <c r="T6" s="4" t="s">
        <v>812</v>
      </c>
      <c r="U6" s="5" t="s">
        <v>2139</v>
      </c>
      <c r="V6" s="5" t="s">
        <v>2140</v>
      </c>
      <c r="W6" s="4" t="s">
        <v>813</v>
      </c>
      <c r="X6" s="5" t="s">
        <v>2139</v>
      </c>
      <c r="Y6" s="5" t="s">
        <v>2140</v>
      </c>
      <c r="AA6" s="4" t="s">
        <v>183</v>
      </c>
      <c r="AE6" s="4" t="s">
        <v>183</v>
      </c>
      <c r="AP6" s="24" t="str">
        <f>HLOOKUP(SMALL($B$2:$G$2,1),$B$2:$G$6,4,FALSE)</f>
        <v>MMA01</v>
      </c>
      <c r="AQ6" s="6"/>
      <c r="AR6" s="6"/>
      <c r="AS6" s="6"/>
      <c r="AT6" s="24"/>
      <c r="AU6" s="24"/>
      <c r="AV6" s="24" t="str">
        <f>HLOOKUP(SMALL($B$2:$G$2,2),$B$2:$G$6,4,FALSE)</f>
        <v>MMA02</v>
      </c>
      <c r="AW6" s="6"/>
      <c r="AX6" s="6"/>
      <c r="AY6" s="6"/>
      <c r="AZ6" s="24"/>
      <c r="BA6" s="24"/>
      <c r="BB6" s="24" t="str">
        <f>HLOOKUP(SMALL($B$2:$G$2,3),$B$2:$G$6,4,FALSE)</f>
        <v>MMA03</v>
      </c>
      <c r="BC6" s="6"/>
    </row>
    <row r="7" spans="1:59" x14ac:dyDescent="0.2">
      <c r="A7" s="4" t="str">
        <f>F!A7</f>
        <v>Droge stof (gew.%)</v>
      </c>
      <c r="B7" s="6">
        <f>IF(ISNUMBER(F!E7)=FALSE,"--",IF(F!E7=0,"--",F!E7))</f>
        <v>92.2</v>
      </c>
      <c r="D7" s="6">
        <f>IF(ISNUMBER(F!G7)=FALSE,"--",IF(F!G7=0,"--",F!G7))</f>
        <v>92.7</v>
      </c>
      <c r="F7" s="6">
        <f>IF(ISNUMBER(F!I7)=FALSE,"--",IF(F!I7=0,"--",F!I7))</f>
        <v>93.5</v>
      </c>
      <c r="P7" s="4" t="str">
        <f>IFERROR(IF(VLOOKUP(F!$B7,E!$B$1:$AK$300,5,FALSE)+VLOOKUP(F!$B7,E!$B$1:$AK$300,6,FALSE)+VLOOKUP(F!$B7,E!$B$1:$AK$300,7,FALSE)+VLOOKUP(F!$B7,E!$B$1:$AK$300,8,FALSE)&lt;&gt;4000000000,"toetsen","niet toetsen"),"")</f>
        <v/>
      </c>
      <c r="Q7" s="6"/>
      <c r="T7" s="6"/>
      <c r="W7" s="6"/>
      <c r="AI7" s="16">
        <f>B7</f>
        <v>92.2</v>
      </c>
      <c r="AJ7" s="16">
        <f>AI7</f>
        <v>92.2</v>
      </c>
      <c r="AK7" s="16">
        <f>D7</f>
        <v>92.7</v>
      </c>
      <c r="AL7" s="16">
        <f>AK7</f>
        <v>92.7</v>
      </c>
      <c r="AM7" s="16">
        <f>F7</f>
        <v>93.5</v>
      </c>
      <c r="AN7" s="16">
        <f>AM7</f>
        <v>93.5</v>
      </c>
      <c r="AP7" s="6">
        <f>HLOOKUP(SMALL($AI$4:$AN$4,1),$AI$4:$AN$501,ROW(AP7)-3,FALSE)</f>
        <v>92.2</v>
      </c>
      <c r="AQ7" s="6" t="str">
        <f>IF(HLOOKUP(SMALL($C$4:$G$4,1),$C$4:$G$501,ROW(AP7)-3,FALSE)="&lt;","&lt;","")</f>
        <v/>
      </c>
      <c r="AR7" s="6">
        <f>HLOOKUP(SMALL($AI$4:$AN$4,2),$AI$4:$AN$501,ROW(AP7)-3,FALSE)</f>
        <v>92.2</v>
      </c>
      <c r="AS7" s="6" t="str">
        <f>IF(AR7="rg","&lt;","")</f>
        <v/>
      </c>
      <c r="AT7" s="6" t="str">
        <f>IF(AR7="--","",IF(HLOOKUP(SMALL($Q$4:$Y$4,2),$Q$4:$Y$501,ROW(AP7)-3,FALSE)=0,"",HLOOKUP(SMALL($Q$4:$Y$4,2),$Q$4:$Y$501,ROW(AP7)-3,FALSE)))</f>
        <v/>
      </c>
      <c r="AU7" s="6" t="str">
        <f>IFERROR(IF(AR7="--","",IF(HLOOKUP(SMALL($Q$4:$Y$4,3),$Q$4:$Y$501,ROW(AP7)-3,FALSE)=0,"",IF(HLOOKUP(SMALL($Q$4:$Y$4,3),$Q$4:$Y$501,ROW(AP7)-3,FALSE)="nee",VLOOKUP("De kwaliteitseis emissiearme grond (maximale concentratie) wordt overschreden.",H!$O$10:'H'!$P$59,2,FALSE),""))),"")</f>
        <v/>
      </c>
      <c r="AV7" s="6">
        <f t="shared" ref="AV7:AV70" si="0">HLOOKUP(SMALL($AI$4:$AN$4,3),$AI$4:$AN$501,ROW(AP7)-3,FALSE)</f>
        <v>92.7</v>
      </c>
      <c r="AW7" s="6" t="str">
        <f t="shared" ref="AW7:AW70" si="1">IF(HLOOKUP(SMALL($C$4:$G$4,2),$C$4:$G$501,ROW(AP7)-3,FALSE)="&lt;","&lt;","")</f>
        <v/>
      </c>
      <c r="AX7" s="6">
        <f t="shared" ref="AX7:AX70" si="2">HLOOKUP(SMALL($AI$4:$AN$4,4),$AI$4:$AN$501,ROW(AP7)-3,FALSE)</f>
        <v>92.7</v>
      </c>
      <c r="AY7" s="6" t="str">
        <f>IF(AX7="rg","&lt;","")</f>
        <v/>
      </c>
      <c r="AZ7" s="6" t="str">
        <f>IF(AX7="--","",IF(HLOOKUP(SMALL($Q$4:$Y$4,5),$Q$4:$Y$501,ROW(AP7)-3,FALSE)=0,"",HLOOKUP(SMALL($Q$4:$Y$4,5),$Q$4:$Y$501,ROW(AP7)-3,FALSE)))</f>
        <v/>
      </c>
      <c r="BA7" s="6" t="str">
        <f>IFERROR(IF(AR7="--","",IF(HLOOKUP(SMALL($Q$4:$Y$4,6),$Q$4:$Y$501,ROW(AP7)-3,FALSE)=0,"",IF(HLOOKUP(SMALL($Q$4:$Y$4,6),$Q$4:$Y$501,ROW(AP7)-3,FALSE)="nee",VLOOKUP("De kwaliteitseis emissiearme grond (maximale concentratie) wordt overschreden.",H!$O$10:'H'!$P$59,2,FALSE),""))),"")</f>
        <v/>
      </c>
      <c r="BB7" s="6">
        <f t="shared" ref="BB7:BB70" si="3">HLOOKUP(SMALL($AI$4:$AN$4,5),$AI$4:$AN$501,ROW(AP7)-3,FALSE)</f>
        <v>93.5</v>
      </c>
      <c r="BC7" s="6" t="str">
        <f t="shared" ref="BC7:BC70" si="4">IF(HLOOKUP(SMALL($C$4:$G$4,3),$C$4:$G$501,ROW(AP7)-3,FALSE)="&lt;","&lt;","")</f>
        <v/>
      </c>
      <c r="BD7" s="6">
        <f t="shared" ref="BD7:BD70" si="5">HLOOKUP(SMALL($AI$4:$AN$4,6),$AI$4:$AN$501,ROW(AP7)-3,FALSE)</f>
        <v>93.5</v>
      </c>
      <c r="BE7" s="6" t="str">
        <f>IF(BD7="rg","&lt;","")</f>
        <v/>
      </c>
      <c r="BF7" s="6" t="str">
        <f>IF(BD7="--","",IF(HLOOKUP(SMALL($Q$4:$Y$4,8),$Q$4:$Y$501,ROW(AP7)-3,FALSE)=0,"",HLOOKUP(SMALL($Q$4:$Y$4,8),$Q$4:$Y$501,ROW(AP7)-3,FALSE)))</f>
        <v/>
      </c>
      <c r="BG7" s="4" t="str">
        <f>IFERROR(IF(AR7="--","",IF(HLOOKUP(SMALL($Q$4:$Y$4,9),$Q$4:$Y$501,ROW(AP7)-3,FALSE)=0,"",IF(HLOOKUP(SMALL($Q$4:$Y$4,9),$Q$4:$Y$501,ROW(AP7)-3,FALSE)="nee",VLOOKUP("De kwaliteitseis emissiearme grond (maximale concentratie) wordt overschreden.",H!$O$10:'H'!$P$59,2,FALSE),""))),"")</f>
        <v/>
      </c>
    </row>
    <row r="8" spans="1:59" x14ac:dyDescent="0.2">
      <c r="A8" s="4" t="str">
        <f>F!A8</f>
        <v>Organische stof (gew.%ds)</v>
      </c>
      <c r="B8" s="6">
        <f>IF(ISNUMBER(F!E8)=FALSE,"--",IF(F!E8=0,"--",F!E8))</f>
        <v>3</v>
      </c>
      <c r="C8" s="6" t="str">
        <f>IF(B8="--","",F!F8)</f>
        <v/>
      </c>
      <c r="D8" s="6">
        <f>IF(ISNUMBER(F!G8)=FALSE,"--",IF(F!G8=0,"--",F!G8))</f>
        <v>2.6</v>
      </c>
      <c r="E8" s="6" t="str">
        <f>IF(D8="--","",F!H8)</f>
        <v/>
      </c>
      <c r="F8" s="6">
        <f>IF(ISNUMBER(F!I8)=FALSE,"--",IF(F!I8=0,"--",F!I8))</f>
        <v>2</v>
      </c>
      <c r="G8" s="6" t="str">
        <f>IF(F8="--","",F!J8)</f>
        <v/>
      </c>
      <c r="H8" s="6"/>
      <c r="I8" s="6"/>
      <c r="J8" s="6"/>
      <c r="K8" s="6"/>
      <c r="L8" s="6"/>
      <c r="M8" s="6"/>
      <c r="N8" s="6"/>
      <c r="P8" s="4" t="str">
        <f>IFERROR(IF(VLOOKUP(F!$B8,E!$B$1:$AK$300,5,FALSE)+VLOOKUP(F!$B8,E!$B$1:$AK$300,6,FALSE)+VLOOKUP(F!$B8,E!$B$1:$AK$300,7,FALSE)+VLOOKUP(F!$B8,E!$B$1:$AK$300,8,FALSE)&lt;&gt;4000000000,"toetsen","niet toetsen"),"")</f>
        <v/>
      </c>
      <c r="Q8" s="6"/>
      <c r="T8" s="6"/>
      <c r="W8" s="6"/>
      <c r="AI8" s="16">
        <f>B8</f>
        <v>3</v>
      </c>
      <c r="AJ8" s="16">
        <f>IF(AI8="--","--",10)</f>
        <v>10</v>
      </c>
      <c r="AK8" s="16">
        <f>D8</f>
        <v>2.6</v>
      </c>
      <c r="AL8" s="16">
        <f>IF(AK8="--","--",10)</f>
        <v>10</v>
      </c>
      <c r="AM8" s="16">
        <f>F8</f>
        <v>2</v>
      </c>
      <c r="AN8" s="16">
        <f>IF(AM8="--","--",10)</f>
        <v>10</v>
      </c>
      <c r="AP8" s="6">
        <f t="shared" ref="AP8:AP71" si="6">HLOOKUP(SMALL($AI$4:$AN$4,1),$AI$4:$AN$501,ROW(AP8)-3,FALSE)</f>
        <v>3</v>
      </c>
      <c r="AQ8" s="6" t="str">
        <f t="shared" ref="AQ8:AQ71" si="7">IF(HLOOKUP(SMALL($C$4:$G$4,1),$C$4:$G$501,ROW(AP8)-3,FALSE)="&lt;","&lt;","")</f>
        <v/>
      </c>
      <c r="AR8" s="6">
        <f t="shared" ref="AR8:AR71" si="8">HLOOKUP(SMALL($AI$4:$AN$4,2),$AI$4:$AN$501,ROW(AP8)-3,FALSE)</f>
        <v>10</v>
      </c>
      <c r="AS8" s="6" t="str">
        <f t="shared" ref="AS8:AS71" si="9">IF(AR8="rg","&lt;","")</f>
        <v/>
      </c>
      <c r="AT8" s="6" t="str">
        <f t="shared" ref="AT8:AT71" si="10">IF(AR8="--","",IF(HLOOKUP(SMALL($Q$4:$Y$4,2),$Q$4:$Y$501,ROW(AP8)-3,FALSE)=0,"",HLOOKUP(SMALL($Q$4:$Y$4,2),$Q$4:$Y$501,ROW(AP8)-3,FALSE)))</f>
        <v/>
      </c>
      <c r="AU8" s="6" t="str">
        <f>IFERROR(IF(AR8="--","",IF(HLOOKUP(SMALL($Q$4:$Y$4,3),$Q$4:$Y$501,ROW(AP8)-3,FALSE)=0,"",IF(HLOOKUP(SMALL($Q$4:$Y$4,3),$Q$4:$Y$501,ROW(AP8)-3,FALSE)="nee",VLOOKUP("De kwaliteitseis emissiearme grond (maximale concentratie) wordt overschreden.",H!$O$10:'H'!$P$59,2,FALSE),""))),"")</f>
        <v/>
      </c>
      <c r="AV8" s="6">
        <f t="shared" si="0"/>
        <v>2.6</v>
      </c>
      <c r="AW8" s="6" t="str">
        <f t="shared" si="1"/>
        <v/>
      </c>
      <c r="AX8" s="6">
        <f t="shared" si="2"/>
        <v>10</v>
      </c>
      <c r="AY8" s="6" t="str">
        <f t="shared" ref="AY8:AY71" si="11">IF(AX8="rg","&lt;","")</f>
        <v/>
      </c>
      <c r="AZ8" s="6" t="str">
        <f t="shared" ref="AZ8:AZ71" si="12">IF(AX8="--","",IF(HLOOKUP(SMALL($Q$4:$Y$4,5),$Q$4:$Y$501,ROW(AP8)-3,FALSE)=0,"",HLOOKUP(SMALL($Q$4:$Y$4,5),$Q$4:$Y$501,ROW(AP8)-3,FALSE)))</f>
        <v/>
      </c>
      <c r="BA8" s="6" t="str">
        <f>IFERROR(IF(AR8="--","",IF(HLOOKUP(SMALL($Q$4:$Y$4,6),$Q$4:$Y$501,ROW(AP8)-3,FALSE)=0,"",IF(HLOOKUP(SMALL($Q$4:$Y$4,6),$Q$4:$Y$501,ROW(AP8)-3,FALSE)="nee",VLOOKUP("De kwaliteitseis emissiearme grond (maximale concentratie) wordt overschreden.",H!$O$10:'H'!$P$59,2,FALSE),""))),"")</f>
        <v/>
      </c>
      <c r="BB8" s="6">
        <f t="shared" si="3"/>
        <v>2</v>
      </c>
      <c r="BC8" s="6" t="str">
        <f t="shared" si="4"/>
        <v/>
      </c>
      <c r="BD8" s="6">
        <f t="shared" si="5"/>
        <v>10</v>
      </c>
      <c r="BE8" s="6" t="str">
        <f t="shared" ref="BE8:BE71" si="13">IF(BD8="rg","&lt;","")</f>
        <v/>
      </c>
      <c r="BF8" s="6" t="str">
        <f t="shared" ref="BF8:BF71" si="14">IF(BD8="--","",IF(HLOOKUP(SMALL($Q$4:$Y$4,8),$Q$4:$Y$501,ROW(AP8)-3,FALSE)=0,"",HLOOKUP(SMALL($Q$4:$Y$4,8),$Q$4:$Y$501,ROW(AP8)-3,FALSE)))</f>
        <v/>
      </c>
      <c r="BG8" s="4" t="str">
        <f>IFERROR(IF(AR8="--","",IF(HLOOKUP(SMALL($Q$4:$Y$4,9),$Q$4:$Y$501,ROW(AP8)-3,FALSE)=0,"",IF(HLOOKUP(SMALL($Q$4:$Y$4,9),$Q$4:$Y$501,ROW(AP8)-3,FALSE)="nee",VLOOKUP("De kwaliteitseis emissiearme grond (maximale concentratie) wordt overschreden.",H!$O$10:'H'!$P$59,2,FALSE),""))),"")</f>
        <v/>
      </c>
    </row>
    <row r="9" spans="1:59" x14ac:dyDescent="0.2">
      <c r="A9" s="4" t="str">
        <f>F!A9</f>
        <v>Lutum (gew.%ds)</v>
      </c>
      <c r="B9" s="6">
        <f>IF(ISNUMBER(F!E9)=FALSE,"--",IF(F!E9=0,"--",F!E9))</f>
        <v>7.2</v>
      </c>
      <c r="C9" s="6" t="str">
        <f>IF(B9="--","",F!F9)</f>
        <v/>
      </c>
      <c r="D9" s="6">
        <f>IF(ISNUMBER(F!G9)=FALSE,"--",IF(F!G9=0,"--",F!G9))</f>
        <v>6.8</v>
      </c>
      <c r="E9" s="6" t="str">
        <f>IF(D9="--","",F!H9)</f>
        <v/>
      </c>
      <c r="F9" s="6">
        <f>IF(ISNUMBER(F!I9)=FALSE,"--",IF(F!I9=0,"--",F!I9))</f>
        <v>6.6</v>
      </c>
      <c r="G9" s="6" t="str">
        <f>IF(F9="--","",F!J9)</f>
        <v/>
      </c>
      <c r="H9" s="6"/>
      <c r="I9" s="6"/>
      <c r="J9" s="6"/>
      <c r="K9" s="6"/>
      <c r="L9" s="6"/>
      <c r="M9" s="6"/>
      <c r="N9" s="6"/>
      <c r="P9" s="4" t="str">
        <f>IFERROR(IF(VLOOKUP(F!$B9,E!$B$1:$AK$300,5,FALSE)+VLOOKUP(F!$B9,E!$B$1:$AK$300,6,FALSE)+VLOOKUP(F!$B9,E!$B$1:$AK$300,7,FALSE)+VLOOKUP(F!$B9,E!$B$1:$AK$300,8,FALSE)&lt;&gt;4000000000,"toetsen","niet toetsen"),"")</f>
        <v/>
      </c>
      <c r="Q9" s="6"/>
      <c r="T9" s="6"/>
      <c r="W9" s="6"/>
      <c r="AI9" s="16">
        <f>B9</f>
        <v>7.2</v>
      </c>
      <c r="AJ9" s="16">
        <f>IF(AI9="--","--",25)</f>
        <v>25</v>
      </c>
      <c r="AK9" s="16">
        <f>D9</f>
        <v>6.8</v>
      </c>
      <c r="AL9" s="16">
        <f>IF(AK9="--","--",25)</f>
        <v>25</v>
      </c>
      <c r="AM9" s="16">
        <f>F9</f>
        <v>6.6</v>
      </c>
      <c r="AN9" s="16">
        <f>IF(AM9="--","--",25)</f>
        <v>25</v>
      </c>
      <c r="AP9" s="6">
        <f t="shared" si="6"/>
        <v>7.2</v>
      </c>
      <c r="AQ9" s="6" t="str">
        <f t="shared" si="7"/>
        <v/>
      </c>
      <c r="AR9" s="6">
        <f t="shared" si="8"/>
        <v>25</v>
      </c>
      <c r="AS9" s="6" t="str">
        <f t="shared" si="9"/>
        <v/>
      </c>
      <c r="AT9" s="6" t="str">
        <f t="shared" si="10"/>
        <v/>
      </c>
      <c r="AU9" s="6" t="str">
        <f>IFERROR(IF(AR9="--","",IF(HLOOKUP(SMALL($Q$4:$Y$4,3),$Q$4:$Y$501,ROW(AP9)-3,FALSE)=0,"",IF(HLOOKUP(SMALL($Q$4:$Y$4,3),$Q$4:$Y$501,ROW(AP9)-3,FALSE)="nee",VLOOKUP("De kwaliteitseis emissiearme grond (maximale concentratie) wordt overschreden.",H!$O$10:'H'!$P$59,2,FALSE),""))),"")</f>
        <v/>
      </c>
      <c r="AV9" s="6">
        <f t="shared" si="0"/>
        <v>6.8</v>
      </c>
      <c r="AW9" s="6" t="str">
        <f t="shared" si="1"/>
        <v/>
      </c>
      <c r="AX9" s="6">
        <f t="shared" si="2"/>
        <v>25</v>
      </c>
      <c r="AY9" s="6" t="str">
        <f t="shared" si="11"/>
        <v/>
      </c>
      <c r="AZ9" s="6" t="str">
        <f t="shared" si="12"/>
        <v/>
      </c>
      <c r="BA9" s="6" t="str">
        <f>IFERROR(IF(AR9="--","",IF(HLOOKUP(SMALL($Q$4:$Y$4,6),$Q$4:$Y$501,ROW(AP9)-3,FALSE)=0,"",IF(HLOOKUP(SMALL($Q$4:$Y$4,6),$Q$4:$Y$501,ROW(AP9)-3,FALSE)="nee",VLOOKUP("De kwaliteitseis emissiearme grond (maximale concentratie) wordt overschreden.",H!$O$10:'H'!$P$59,2,FALSE),""))),"")</f>
        <v/>
      </c>
      <c r="BB9" s="6">
        <f t="shared" si="3"/>
        <v>6.6</v>
      </c>
      <c r="BC9" s="6" t="str">
        <f t="shared" si="4"/>
        <v/>
      </c>
      <c r="BD9" s="6">
        <f t="shared" si="5"/>
        <v>25</v>
      </c>
      <c r="BE9" s="6" t="str">
        <f t="shared" si="13"/>
        <v/>
      </c>
      <c r="BF9" s="6" t="str">
        <f t="shared" si="14"/>
        <v/>
      </c>
      <c r="BG9" s="4" t="str">
        <f>IFERROR(IF(AR9="--","",IF(HLOOKUP(SMALL($Q$4:$Y$4,9),$Q$4:$Y$501,ROW(AP9)-3,FALSE)=0,"",IF(HLOOKUP(SMALL($Q$4:$Y$4,9),$Q$4:$Y$501,ROW(AP9)-3,FALSE)="nee",VLOOKUP("De kwaliteitseis emissiearme grond (maximale concentratie) wordt overschreden.",H!$O$10:'H'!$P$59,2,FALSE),""))),"")</f>
        <v/>
      </c>
    </row>
    <row r="10" spans="1:59" x14ac:dyDescent="0.2">
      <c r="A10" s="4" t="str">
        <f>F!A10</f>
        <v>pH(CaCl2)</v>
      </c>
      <c r="B10" s="6" t="str">
        <f>IF(ISNUMBER(F!E10)=FALSE,"--",IF(F!E10=0,"--",F!E10))</f>
        <v>--</v>
      </c>
      <c r="C10" s="6" t="str">
        <f>IF(B10="--","",F!F10)</f>
        <v/>
      </c>
      <c r="D10" s="6" t="str">
        <f>IF(ISNUMBER(F!G10)=FALSE,"--",IF(F!G10=0,"--",F!G10))</f>
        <v>--</v>
      </c>
      <c r="E10" s="6" t="str">
        <f>IF(D10="--","",F!H10)</f>
        <v/>
      </c>
      <c r="F10" s="6" t="str">
        <f>IF(ISNUMBER(F!I10)=FALSE,"--",IF(F!I10=0,"--",F!I10))</f>
        <v>--</v>
      </c>
      <c r="G10" s="6" t="str">
        <f>IF(F10="--","",F!J10)</f>
        <v/>
      </c>
      <c r="H10" s="6"/>
      <c r="I10" s="6"/>
      <c r="J10" s="6"/>
      <c r="K10" s="6"/>
      <c r="L10" s="6"/>
      <c r="M10" s="6"/>
      <c r="N10" s="6"/>
      <c r="P10" s="4" t="str">
        <f>IFERROR(IF(VLOOKUP(F!$B10,E!$B$1:$AK$300,5,FALSE)+VLOOKUP(F!$B10,E!$B$1:$AK$300,6,FALSE)+VLOOKUP(F!$B10,E!$B$1:$AK$300,7,FALSE)+VLOOKUP(F!$B10,E!$B$1:$AK$300,8,FALSE)&lt;&gt;4000000000,"toetsen","niet toetsen"),"")</f>
        <v/>
      </c>
      <c r="Q10" s="6"/>
      <c r="T10" s="6"/>
      <c r="W10" s="6"/>
      <c r="AI10" s="16" t="str">
        <f>B10</f>
        <v>--</v>
      </c>
      <c r="AJ10" s="16" t="str">
        <f t="shared" ref="AJ10" si="15">AI10</f>
        <v>--</v>
      </c>
      <c r="AK10" s="16" t="str">
        <f>D10</f>
        <v>--</v>
      </c>
      <c r="AL10" s="16" t="str">
        <f t="shared" ref="AL10:AL11" si="16">AK10</f>
        <v>--</v>
      </c>
      <c r="AM10" s="16" t="str">
        <f>F10</f>
        <v>--</v>
      </c>
      <c r="AN10" s="16" t="str">
        <f t="shared" ref="AN10" si="17">AM10</f>
        <v>--</v>
      </c>
      <c r="AP10" s="6" t="str">
        <f t="shared" si="6"/>
        <v>--</v>
      </c>
      <c r="AQ10" s="6" t="str">
        <f t="shared" si="7"/>
        <v/>
      </c>
      <c r="AR10" s="6" t="str">
        <f t="shared" si="8"/>
        <v>--</v>
      </c>
      <c r="AS10" s="6" t="str">
        <f t="shared" si="9"/>
        <v/>
      </c>
      <c r="AT10" s="6" t="str">
        <f t="shared" si="10"/>
        <v/>
      </c>
      <c r="AU10" s="6" t="str">
        <f>IFERROR(IF(AR10="--","",IF(HLOOKUP(SMALL($Q$4:$Y$4,3),$Q$4:$Y$501,ROW(AP10)-3,FALSE)=0,"",IF(HLOOKUP(SMALL($Q$4:$Y$4,3),$Q$4:$Y$501,ROW(AP10)-3,FALSE)="nee",VLOOKUP("De kwaliteitseis emissiearme grond (maximale concentratie) wordt overschreden.",H!$O$10:'H'!$P$59,2,FALSE),""))),"")</f>
        <v/>
      </c>
      <c r="AV10" s="6" t="str">
        <f t="shared" si="0"/>
        <v>--</v>
      </c>
      <c r="AW10" s="6" t="str">
        <f t="shared" si="1"/>
        <v/>
      </c>
      <c r="AX10" s="6" t="str">
        <f t="shared" si="2"/>
        <v>--</v>
      </c>
      <c r="AY10" s="6" t="str">
        <f t="shared" si="11"/>
        <v/>
      </c>
      <c r="AZ10" s="6" t="str">
        <f t="shared" si="12"/>
        <v/>
      </c>
      <c r="BA10" s="6" t="str">
        <f>IFERROR(IF(AR10="--","",IF(HLOOKUP(SMALL($Q$4:$Y$4,6),$Q$4:$Y$501,ROW(AP10)-3,FALSE)=0,"",IF(HLOOKUP(SMALL($Q$4:$Y$4,6),$Q$4:$Y$501,ROW(AP10)-3,FALSE)="nee",VLOOKUP("De kwaliteitseis emissiearme grond (maximale concentratie) wordt overschreden.",H!$O$10:'H'!$P$59,2,FALSE),""))),"")</f>
        <v/>
      </c>
      <c r="BB10" s="6" t="str">
        <f t="shared" si="3"/>
        <v>--</v>
      </c>
      <c r="BC10" s="6" t="str">
        <f t="shared" si="4"/>
        <v/>
      </c>
      <c r="BD10" s="6" t="str">
        <f t="shared" si="5"/>
        <v>--</v>
      </c>
      <c r="BE10" s="6" t="str">
        <f t="shared" si="13"/>
        <v/>
      </c>
      <c r="BF10" s="6" t="str">
        <f t="shared" si="14"/>
        <v/>
      </c>
      <c r="BG10" s="4" t="str">
        <f>IFERROR(IF(AR10="--","",IF(HLOOKUP(SMALL($Q$4:$Y$4,9),$Q$4:$Y$501,ROW(AP10)-3,FALSE)=0,"",IF(HLOOKUP(SMALL($Q$4:$Y$4,9),$Q$4:$Y$501,ROW(AP10)-3,FALSE)="nee",VLOOKUP("De kwaliteitseis emissiearme grond (maximale concentratie) wordt overschreden.",H!$O$10:'H'!$P$59,2,FALSE),""))),"")</f>
        <v/>
      </c>
    </row>
    <row r="11" spans="1:59" x14ac:dyDescent="0.2">
      <c r="A11" s="4" t="str">
        <f>F!A11</f>
        <v>Temperatuur t.b.v. pH (°C)</v>
      </c>
      <c r="B11" s="6" t="str">
        <f>IF(ISNUMBER(F!E11)=FALSE,"--",IF(F!E11=0,"--",F!E11))</f>
        <v>--</v>
      </c>
      <c r="C11" s="6" t="str">
        <f>IF(B11="--","",F!F11)</f>
        <v/>
      </c>
      <c r="D11" s="6" t="str">
        <f>IF(ISNUMBER(F!G11)=FALSE,"--",IF(F!G11=0,"--",F!G11))</f>
        <v>--</v>
      </c>
      <c r="E11" s="6" t="str">
        <f>IF(D11="--","",F!H11)</f>
        <v/>
      </c>
      <c r="F11" s="6" t="str">
        <f>IF(ISNUMBER(F!I11)=FALSE,"--",IF(F!I11=0,"--",F!I11))</f>
        <v>--</v>
      </c>
      <c r="G11" s="6" t="str">
        <f>IF(F11="--","",F!J11)</f>
        <v/>
      </c>
      <c r="H11" s="6"/>
      <c r="I11" s="6"/>
      <c r="J11" s="6"/>
      <c r="K11" s="6"/>
      <c r="L11" s="6"/>
      <c r="M11" s="6"/>
      <c r="N11" s="6"/>
      <c r="P11" s="4" t="str">
        <f>IFERROR(IF(VLOOKUP(F!$B11,E!$B$1:$AK$300,5,FALSE)+VLOOKUP(F!$B11,E!$B$1:$AK$300,6,FALSE)+VLOOKUP(F!$B11,E!$B$1:$AK$300,7,FALSE)+VLOOKUP(F!$B11,E!$B$1:$AK$300,8,FALSE)&lt;&gt;4000000000,"toetsen","niet toetsen"),"")</f>
        <v/>
      </c>
      <c r="Q11" s="6"/>
      <c r="T11" s="6"/>
      <c r="W11" s="6"/>
      <c r="AI11" s="16" t="str">
        <f>B11</f>
        <v>--</v>
      </c>
      <c r="AJ11" s="16" t="str">
        <f t="shared" ref="AJ11" si="18">AI11</f>
        <v>--</v>
      </c>
      <c r="AK11" s="16" t="str">
        <f>D11</f>
        <v>--</v>
      </c>
      <c r="AL11" s="16" t="str">
        <f t="shared" si="16"/>
        <v>--</v>
      </c>
      <c r="AM11" s="16" t="str">
        <f>F11</f>
        <v>--</v>
      </c>
      <c r="AN11" s="16" t="str">
        <f t="shared" ref="AN11" si="19">AM11</f>
        <v>--</v>
      </c>
      <c r="AP11" s="6" t="str">
        <f t="shared" si="6"/>
        <v>--</v>
      </c>
      <c r="AQ11" s="6" t="str">
        <f t="shared" si="7"/>
        <v/>
      </c>
      <c r="AR11" s="6" t="str">
        <f t="shared" si="8"/>
        <v>--</v>
      </c>
      <c r="AS11" s="6" t="str">
        <f t="shared" si="9"/>
        <v/>
      </c>
      <c r="AT11" s="6" t="str">
        <f t="shared" si="10"/>
        <v/>
      </c>
      <c r="AU11" s="6" t="str">
        <f>IFERROR(IF(AR11="--","",IF(HLOOKUP(SMALL($Q$4:$Y$4,3),$Q$4:$Y$501,ROW(AP11)-3,FALSE)=0,"",IF(HLOOKUP(SMALL($Q$4:$Y$4,3),$Q$4:$Y$501,ROW(AP11)-3,FALSE)="nee",VLOOKUP("De kwaliteitseis emissiearme grond (maximale concentratie) wordt overschreden.",H!$O$10:'H'!$P$59,2,FALSE),""))),"")</f>
        <v/>
      </c>
      <c r="AV11" s="6" t="str">
        <f t="shared" si="0"/>
        <v>--</v>
      </c>
      <c r="AW11" s="6" t="str">
        <f t="shared" si="1"/>
        <v/>
      </c>
      <c r="AX11" s="6" t="str">
        <f t="shared" si="2"/>
        <v>--</v>
      </c>
      <c r="AY11" s="6" t="str">
        <f t="shared" si="11"/>
        <v/>
      </c>
      <c r="AZ11" s="6" t="str">
        <f t="shared" si="12"/>
        <v/>
      </c>
      <c r="BA11" s="6" t="str">
        <f>IFERROR(IF(AR11="--","",IF(HLOOKUP(SMALL($Q$4:$Y$4,6),$Q$4:$Y$501,ROW(AP11)-3,FALSE)=0,"",IF(HLOOKUP(SMALL($Q$4:$Y$4,6),$Q$4:$Y$501,ROW(AP11)-3,FALSE)="nee",VLOOKUP("De kwaliteitseis emissiearme grond (maximale concentratie) wordt overschreden.",H!$O$10:'H'!$P$59,2,FALSE),""))),"")</f>
        <v/>
      </c>
      <c r="BB11" s="6" t="str">
        <f t="shared" si="3"/>
        <v>--</v>
      </c>
      <c r="BC11" s="6" t="str">
        <f t="shared" si="4"/>
        <v/>
      </c>
      <c r="BD11" s="6" t="str">
        <f t="shared" si="5"/>
        <v>--</v>
      </c>
      <c r="BE11" s="6" t="str">
        <f t="shared" si="13"/>
        <v/>
      </c>
      <c r="BF11" s="6" t="str">
        <f t="shared" si="14"/>
        <v/>
      </c>
      <c r="BG11" s="4" t="str">
        <f>IFERROR(IF(AR11="--","",IF(HLOOKUP(SMALL($Q$4:$Y$4,9),$Q$4:$Y$501,ROW(AP11)-3,FALSE)=0,"",IF(HLOOKUP(SMALL($Q$4:$Y$4,9),$Q$4:$Y$501,ROW(AP11)-3,FALSE)="nee",VLOOKUP("De kwaliteitseis emissiearme grond (maximale concentratie) wordt overschreden.",H!$O$10:'H'!$P$59,2,FALSE),""))),"")</f>
        <v/>
      </c>
    </row>
    <row r="12" spans="1:59" x14ac:dyDescent="0.2">
      <c r="A12" s="4" t="str">
        <f>F!A12</f>
        <v>Antimoon</v>
      </c>
      <c r="B12" s="6" t="str">
        <f>IF(ISNUMBER(F!E12)=FALSE,"--",IF(F!E12=0,"--",F!E12))</f>
        <v>--</v>
      </c>
      <c r="C12" s="6" t="str">
        <f>IF(B12="--","",F!F12)</f>
        <v/>
      </c>
      <c r="D12" s="6" t="str">
        <f>IF(ISNUMBER(F!G12)=FALSE,"--",IF(F!G12=0,"--",F!G12))</f>
        <v>--</v>
      </c>
      <c r="E12" s="6" t="str">
        <f>IF(D12="--","",F!H12)</f>
        <v/>
      </c>
      <c r="F12" s="6" t="str">
        <f>IF(ISNUMBER(F!I12)=FALSE,"--",IF(F!I12=0,"--",F!I12))</f>
        <v>--</v>
      </c>
      <c r="G12" s="6" t="str">
        <f>IF(F12="--","",F!J12)</f>
        <v/>
      </c>
      <c r="H12" s="6"/>
      <c r="I12" s="6" t="str">
        <f>IF(F!Z12=-1,-1,F!AV12)</f>
        <v/>
      </c>
      <c r="J12" s="6"/>
      <c r="K12" s="6" t="str">
        <f>IF(F!AC12=-1,-1,F!AX12)</f>
        <v/>
      </c>
      <c r="L12" s="6"/>
      <c r="M12" s="6" t="str">
        <f>IF(F!AF12=-1,-1,F!AZ12)</f>
        <v/>
      </c>
      <c r="N12" s="6"/>
      <c r="O12" s="4" t="str">
        <f>IF(Q12="0","-",IF(Q12="","",IF(AND(VLOOKUP(F!$B12,E!$B$1:$AK$300,12,FALSE)&lt;&gt;1000000000,Q12&gt;VLOOKUP(F!$B12,E!$B$1:$AK$300,12,FALSE)),"●●●●",IF((OR(AND(Q12&lt;=VLOOKUP(F!$B12,E!$B$1:$AK$300,5,FALSE),(VLOOKUP(F!$B12,E!$B$1:$AK$300,5,FALSE)&lt;&gt;1000000000)),Q12=-1)=TRUE),"-",(IF(AND(Q12&lt;=VLOOKUP(F!$B12,E!$B$1:$AK$300,6,FALSE),(VLOOKUP(F!$B12,E!$B$1:$AK$300,6,FALSE)&lt;&gt;1000000000)),"●",(IF(AND(Q12&lt;=VLOOKUP(F!$B12,E!$B$1:$AK$300,7,FALSE),(VLOOKUP(F!$B12,E!$B$1:$AK$300,7,FALSE)&lt;&gt;1000000000)),"●●",(IF(AND(Q12&lt;=VLOOKUP(F!$B12,E!$B$1:$AK$300,8,FALSE),(VLOOKUP(F!$B12,E!$B$1:$AK$300,8,FALSE)&lt;&gt;1000000000)),"●●●",(IF(AND(Q12&lt;=VLOOKUP(F!$B12,E!$B$1:$AK$300,8,FALSE),(VLOOKUP(F!$B12,E!$B$1:$AK$300,8,FALSE)&lt;&gt;1000000000)),"●●●",(IF(AND(Q12&lt;=VLOOKUP(F!$B12,E!$B$1:$AK$300,8,FALSE),(VLOOKUP(F!$B12,E!$B$1:$AK$300,8,FALSE)&lt;&gt;1000000000)),IF(Q12&lt;=VLOOKUP(F!$B12,E!$B$1:$AK$300,7,FALSE)&lt;&gt;1000000000,IF(Q12&lt;=VLOOKUP(F!$B12,E!$B$1:$AK$300,6,FALSE)&lt;&gt;1000000000,IF(Q12&lt;=VLOOKUP(F!$B12,E!$B$1:$AK$300,5,FALSE)&lt;&gt;1000000000,"-","●"),"●●"),"●●●"),"●●●●"))))))))))))))</f>
        <v/>
      </c>
      <c r="P12" s="4" t="str">
        <f>IFERROR(IF(AND(VLOOKUP(F!$B12,E!$B$1:$AK$300,5,FALSE)&lt;&gt;1000000000,VLOOKUP(F!$B12,E!$B$1:$AK$300,6,FALSE)=1000000000,VLOOKUP(F!$B12,E!$B$1:$AK$300,7,FALSE)=1000000000,VLOOKUP(F!$B12,E!$B$1:$AK$300,8,FALSE)=1000000000,VLOOKUP(F!$B12,E!$B$1:$AK$300,9,FALSE)=1000000000),"toetsen alleen LN",IF(AND(VLOOKUP(F!$B12,E!$B$1:$AK$300,5,FALSE)=1000000000,VLOOKUP(F!$B12,E!$B$1:$AK$300,6,FALSE)=1000000000,VLOOKUP(F!$B12,E!$B$1:$AK$300,7,FALSE)=1000000000,VLOOKUP(F!$B12,E!$B$1:$AK$300,8,FALSE)&lt;&gt;1000000000,VLOOKUP(F!$B12,E!$B$1:$AK$300,9,FALSE)&lt;&gt;1000000000),"toetsen alleen MV en SV",IF(AND(VLOOKUP(F!$B12,E!$B$1:$AK$300,5,FALSE)&lt;&gt;1000000000,VLOOKUP(F!$B12,E!$B$1:$AK$300,6,FALSE)&lt;&gt;1000000000,VLOOKUP(F!$B12,E!$B$1:$AK$300,7,FALSE)&lt;&gt;1000000000,VLOOKUP(F!$B12,E!$B$1:$AK$300,8,FALSE)=1000000000,VLOOKUP(F!$B12,E!$B$1:$AK$300,9,FALSE)=1000000000),"toetsen geen MV en SV",IF(VLOOKUP(F!$B12,E!$B$1:$AK$300,5,FALSE)+VLOOKUP(F!$B12,E!$B$1:$AK$300,6,FALSE)+VLOOKUP(F!$B12,E!$B$1:$AK$300,7,FALSE)+VLOOKUP(F!$B12,E!$B$1:$AK$300,8,FALSE)&lt;&gt;4000000000,"toetsen",IF(VLOOKUP(F!$B12,E!$B$1:$AK$300,12,FALSE)&lt;&gt;1000000000,"toetsen alleen IW","niet toetsen"))))),"")</f>
        <v>toetsen</v>
      </c>
      <c r="Q12" s="6" t="str">
        <f t="shared" ref="Q12:Q76" si="20">I12</f>
        <v/>
      </c>
      <c r="R12" s="5" t="str">
        <f>IF($B12="--","",IF($P12="toetsen",toetsen(F!$B12,Q12),IF($P12="toetsen alleen IW",toetsen_alleen_IW(F!$B12,Q12),IF($P12="toetsen alleen LN",toetsen_alleen_LN(F!$B12,Q12),IF($P12="toetsen geen MV en SV",toetsen_geen_MV_en_SV(F!$B12,Q12),IF($P12="toetsen alleen MV en SV",toetsen_alleen_MV_en_SV(F!$B12,Q12),""))))))</f>
        <v/>
      </c>
      <c r="S12" s="5" t="str">
        <f>IF($P12="toetsen",IF(OR(Q12="",VLOOKUP(F!$B12,E!$B$1:$AK$300,10,FALSE)=1000000000),"",IF(Q12&lt;=VLOOKUP(F!$B12,E!$B$1:$AK$300,10,FALSE),"ja","nee")),"")</f>
        <v/>
      </c>
      <c r="T12" s="78" t="str">
        <f t="shared" ref="T12:T75" si="21">K12</f>
        <v/>
      </c>
      <c r="U12" s="5" t="str">
        <f>IF($D12="--","",IF($P12="toetsen",toetsen(F!$B12,T12),IF($P12="toetsen alleen IW",toetsen_alleen_IW(F!$B12,T12),IF($P12="toetsen alleen LN",toetsen_alleen_LN(F!$B12,T12),IF($P12="toetsen geen MV en SV",toetsen_geen_MV_en_SV(F!$B12,T12),IF($P12="toetsen alleen MV en SV",toetsen_alleen_MV_en_SV(F!$B12,T12),""))))))</f>
        <v/>
      </c>
      <c r="V12" s="5" t="str">
        <f>IF($P12="toetsen",IF(OR(T12="",VLOOKUP(F!$B12,E!$B$1:$AK$300,10,FALSE)=1000000000),"",IF(T12&lt;=VLOOKUP(F!$B12,E!$B$1:$AK$300,10,FALSE),"ja","nee")),"")</f>
        <v/>
      </c>
      <c r="W12" s="6" t="str">
        <f t="shared" ref="W12:W75" si="22">M12</f>
        <v/>
      </c>
      <c r="X12" s="5" t="str">
        <f>IF($F12="--","",IF($P12="toetsen",toetsen(F!$B12,W12),IF($P12="toetsen alleen IW",toetsen_alleen_IW(F!$B12,W12),IF($P12="toetsen alleen LN",toetsen_alleen_LN(F!$B12,W12),IF($P12="toetsen geen MV en SV",toetsen_geen_MV_en_SV(F!$B12,W12),IF($P12="toetsen alleen MV en SV",toetsen_alleen_MV_en_SV(F!$B12,W12),""))))))</f>
        <v/>
      </c>
      <c r="Y12" s="5" t="str">
        <f>IF($P12="toetsen",IF(OR(W12="",VLOOKUP(F!$B12,E!$B$1:$AK$300,10,FALSE)=1000000000),"",IF(W12&lt;=VLOOKUP(F!$B12,E!$B$1:$AK$300,10,FALSE),"ja","nee")),"")</f>
        <v/>
      </c>
      <c r="Z12" s="4" t="str">
        <f>HLOOKUP(SMALL(G!$Q$4:'G'!$Y$4,1),G!$Q$4:'G'!$Y$501,ROW(G!Q12)-3,FALSE)</f>
        <v/>
      </c>
      <c r="AA12" s="4" t="str">
        <f>IFERROR(IF(Q12="","",(IF(Q12&gt;2*VLOOKUP(F!$B12,E!$B$1:$AK$300,5,FALSE),1,0))),"")</f>
        <v/>
      </c>
      <c r="AB12" s="4" t="str">
        <f>IFERROR(IF(T12="","",(IF(T12&gt;2*VLOOKUP(F!$B12,E!$B$1:$AK$300,5,FALSE),1,0))),"")</f>
        <v/>
      </c>
      <c r="AC12" s="4" t="str">
        <f>IFERROR(IF(W12="","",(IF(W12&gt;2*VLOOKUP(F!$B12,E!$B$1:$AK$300,5,FALSE),1,0))),"")</f>
        <v/>
      </c>
      <c r="AE12" s="4" t="str">
        <f>IFERROR(IF(Q12="","",(IF(Q12&gt;VLOOKUP(F!$B12,E!$B$1:$AK$300,6,FALSE)+VLOOKUP(F!$B12,E!$B$1:$AK$300,5,FALSE),1,0))),"")</f>
        <v/>
      </c>
      <c r="AF12" s="4" t="str">
        <f>IFERROR(IF(T12="","",(IF(T12&gt;VLOOKUP(F!$B12,E!$B$1:$AK$300,6,FALSE)+VLOOKUP(F!$B12,E!$B$1:$AK$300,5,FALSE),1,0))),"")</f>
        <v/>
      </c>
      <c r="AG12" s="4" t="str">
        <f>IFERROR(IF(W12="","",(IF(W12&gt;VLOOKUP(F!$B12,E!$B$1:$AK$300,6,FALSE)+VLOOKUP(F!$B12,E!$B$1:$AK$300,5,FALSE),1,0))),"")</f>
        <v/>
      </c>
      <c r="AI12" s="6" t="str">
        <f t="shared" ref="AI12:AI75" si="23">IF(B12="--",B12,(IF(B12&lt;1,FIXED(B12,2),IF(B12&lt;10,FIXED(B12,1),IF(B12&lt;100,FIXED(B12,0),IF(B12&lt;1000,MROUND(B12,10),MROUND(B12,100)))))))</f>
        <v>--</v>
      </c>
      <c r="AJ12" s="6" t="str">
        <f>IF(AI12="--","--",IF(F!$D12=131,IF(I12=-1,"rg",IF(I12="","--",IF(I12*1000&lt;1,FIXED(I12*1000,3),IF(I12*1000&lt;10,FIXED(I12*1000,2),(IF(I12*1000&lt;100,FIXED(I12*1000,1),IF(I12*1000&lt;1000,FIXED(I12*1000,0),MROUND(I12*1000,10)))))))),IF(I12=-1,"rg",IF(I12="","--",IF(I12&lt;1,FIXED(I12,3),IF(I12&lt;10,FIXED(I12,2),(IF(I12&lt;100,FIXED(I12,1),IF(I12&lt;1000,FIXED(I12,0),MROUND(I12,10))))))))))</f>
        <v>--</v>
      </c>
      <c r="AK12" s="6" t="str">
        <f t="shared" ref="AK12:AK75" si="24">IF(D12="--",D12,(IF(D12&lt;1,FIXED(D12,2),IF(D12&lt;10,FIXED(D12,1),IF(D12&lt;100,FIXED(D12,0),IF(D12&lt;1000,MROUND(D12,10),MROUND(D12,100)))))))</f>
        <v>--</v>
      </c>
      <c r="AL12" s="6" t="str">
        <f>IF(AK12="--","--",IF(F!$D12=131,IF(K12=-1,"rg",IF(K12="","--",IF(K12*1000&lt;1,FIXED(K12*1000,3),IF(K12*1000&lt;10,FIXED(K12*1000,2),(IF(K12*1000&lt;100,FIXED(K12*1000,1),IF(K12*1000&lt;1000,FIXED(K12*1000,0),MROUND(K12*1000,10)))))))),IF(K12=-1,"rg",IF(K12="","--",IF(K12&lt;1,FIXED(K12,3),IF(K12&lt;10,FIXED(K12,2),(IF(K12&lt;100,FIXED(K12,1),IF(K12&lt;1000,FIXED(K12,0),MROUND(K12,10))))))))))</f>
        <v>--</v>
      </c>
      <c r="AM12" s="6" t="str">
        <f t="shared" ref="AM12:AM75" si="25">IF(F12="--",F12,(IF(F12&lt;1,FIXED(F12,2),IF(F12&lt;10,FIXED(F12,1),IF(F12&lt;100,FIXED(F12,0),IF(F12&lt;1000,MROUND(F12,10),MROUND(F12,100)))))))</f>
        <v>--</v>
      </c>
      <c r="AN12" s="6" t="str">
        <f>IF(AM12="--","--",IF(F!$D12=131,IF(M12=-1,"rg",IF(M12="","--",IF(M12*1000&lt;1,FIXED(M12*1000,3),IF(M12*1000&lt;10,FIXED(M12*1000,2),(IF(M12*1000&lt;100,FIXED(M12*1000,1),IF(M12*1000&lt;1000,FIXED(M12*1000,0),MROUND(M12*1000,10)))))))),IF(M12=-1,"rg",IF(M12="","--",IF(M12&lt;1,FIXED(M12,3),IF(M12&lt;10,FIXED(M12,2),(IF(M12&lt;100,FIXED(M12,1),IF(M12&lt;1000,FIXED(M12,0),MROUND(M12,10))))))))))</f>
        <v>--</v>
      </c>
      <c r="AP12" s="6" t="str">
        <f t="shared" si="6"/>
        <v>--</v>
      </c>
      <c r="AQ12" s="6" t="str">
        <f t="shared" si="7"/>
        <v/>
      </c>
      <c r="AR12" s="6" t="str">
        <f t="shared" si="8"/>
        <v>--</v>
      </c>
      <c r="AS12" s="6" t="str">
        <f t="shared" si="9"/>
        <v/>
      </c>
      <c r="AT12" s="6" t="str">
        <f t="shared" si="10"/>
        <v/>
      </c>
      <c r="AU12" s="6" t="str">
        <f>IFERROR(IF(AR12="--","",IF(HLOOKUP(SMALL($Q$4:$Y$4,3),$Q$4:$Y$501,ROW(AP12)-3,FALSE)=0,"",IF(HLOOKUP(SMALL($Q$4:$Y$4,3),$Q$4:$Y$501,ROW(AP12)-3,FALSE)="nee",VLOOKUP("De kwaliteitseis emissiearme grond (maximale concentratie) wordt overschreden.",H!$O$10:'H'!$P$59,2,FALSE),""))),"")</f>
        <v/>
      </c>
      <c r="AV12" s="6" t="str">
        <f t="shared" si="0"/>
        <v>--</v>
      </c>
      <c r="AW12" s="6" t="str">
        <f t="shared" si="1"/>
        <v/>
      </c>
      <c r="AX12" s="6" t="str">
        <f t="shared" si="2"/>
        <v>--</v>
      </c>
      <c r="AY12" s="6" t="str">
        <f t="shared" si="11"/>
        <v/>
      </c>
      <c r="AZ12" s="6" t="str">
        <f t="shared" si="12"/>
        <v/>
      </c>
      <c r="BA12" s="6" t="str">
        <f>IFERROR(IF(AR12="--","",IF(HLOOKUP(SMALL($Q$4:$Y$4,6),$Q$4:$Y$501,ROW(AP12)-3,FALSE)=0,"",IF(HLOOKUP(SMALL($Q$4:$Y$4,6),$Q$4:$Y$501,ROW(AP12)-3,FALSE)="nee",VLOOKUP("De kwaliteitseis emissiearme grond (maximale concentratie) wordt overschreden.",H!$O$10:'H'!$P$59,2,FALSE),""))),"")</f>
        <v/>
      </c>
      <c r="BB12" s="6" t="str">
        <f t="shared" si="3"/>
        <v>--</v>
      </c>
      <c r="BC12" s="6" t="str">
        <f t="shared" si="4"/>
        <v/>
      </c>
      <c r="BD12" s="6" t="str">
        <f t="shared" si="5"/>
        <v>--</v>
      </c>
      <c r="BE12" s="6" t="str">
        <f t="shared" si="13"/>
        <v/>
      </c>
      <c r="BF12" s="6" t="str">
        <f t="shared" si="14"/>
        <v/>
      </c>
      <c r="BG12" s="4" t="str">
        <f>IFERROR(IF(AR12="--","",IF(HLOOKUP(SMALL($Q$4:$Y$4,9),$Q$4:$Y$501,ROW(AP12)-3,FALSE)=0,"",IF(HLOOKUP(SMALL($Q$4:$Y$4,9),$Q$4:$Y$501,ROW(AP12)-3,FALSE)="nee",VLOOKUP("De kwaliteitseis emissiearme grond (maximale concentratie) wordt overschreden.",H!$O$10:'H'!$P$59,2,FALSE),""))),"")</f>
        <v/>
      </c>
    </row>
    <row r="13" spans="1:59" x14ac:dyDescent="0.2">
      <c r="A13" s="4" t="str">
        <f>F!A13</f>
        <v>Arseen</v>
      </c>
      <c r="B13" s="6">
        <f>IF(ISNUMBER(F!E13)=FALSE,"--",IF(F!E13=0,"--",F!E13))</f>
        <v>7.9</v>
      </c>
      <c r="C13" s="6" t="str">
        <f>IF(B13="--","",F!F13)</f>
        <v/>
      </c>
      <c r="D13" s="6">
        <f>IF(ISNUMBER(F!G13)=FALSE,"--",IF(F!G13=0,"--",F!G13))</f>
        <v>6.7</v>
      </c>
      <c r="E13" s="6" t="str">
        <f>IF(D13="--","",F!H13)</f>
        <v/>
      </c>
      <c r="F13" s="6">
        <f>IF(ISNUMBER(F!I13)=FALSE,"--",IF(F!I13=0,"--",F!I13))</f>
        <v>5.3</v>
      </c>
      <c r="G13" s="6" t="str">
        <f>IF(F13="--","",F!J13)</f>
        <v/>
      </c>
      <c r="H13" s="6"/>
      <c r="I13" s="6">
        <f>IF(F!Z13=-1,-1,F!AV13)</f>
        <v>12.007337526205452</v>
      </c>
      <c r="J13" s="6"/>
      <c r="K13" s="6">
        <f>IF(F!AC13=-1,-1,F!AX13)</f>
        <v>10.357142857142859</v>
      </c>
      <c r="L13" s="6"/>
      <c r="M13" s="6">
        <f>IF(F!AF13=-1,-1,F!AZ13)</f>
        <v>8.335140997830802</v>
      </c>
      <c r="N13" s="6"/>
      <c r="P13" s="4" t="str">
        <f>IFERROR(IF(AND(VLOOKUP(F!$B13,E!$B$1:$AK$300,5,FALSE)&lt;&gt;1000000000,VLOOKUP(F!$B13,E!$B$1:$AK$300,6,FALSE)=1000000000,VLOOKUP(F!$B13,E!$B$1:$AK$300,7,FALSE)=1000000000,VLOOKUP(F!$B13,E!$B$1:$AK$300,8,FALSE)=1000000000,VLOOKUP(F!$B13,E!$B$1:$AK$300,9,FALSE)=1000000000),"toetsen alleen LN",IF(AND(VLOOKUP(F!$B13,E!$B$1:$AK$300,5,FALSE)=1000000000,VLOOKUP(F!$B13,E!$B$1:$AK$300,6,FALSE)=1000000000,VLOOKUP(F!$B13,E!$B$1:$AK$300,7,FALSE)=1000000000,VLOOKUP(F!$B13,E!$B$1:$AK$300,8,FALSE)&lt;&gt;1000000000,VLOOKUP(F!$B13,E!$B$1:$AK$300,9,FALSE)&lt;&gt;1000000000),"toetsen alleen MV en SV",IF(AND(VLOOKUP(F!$B13,E!$B$1:$AK$300,5,FALSE)&lt;&gt;1000000000,VLOOKUP(F!$B13,E!$B$1:$AK$300,6,FALSE)&lt;&gt;1000000000,VLOOKUP(F!$B13,E!$B$1:$AK$300,7,FALSE)&lt;&gt;1000000000,VLOOKUP(F!$B13,E!$B$1:$AK$300,8,FALSE)=1000000000,VLOOKUP(F!$B13,E!$B$1:$AK$300,9,FALSE)=1000000000),"toetsen geen MV en SV",IF(VLOOKUP(F!$B13,E!$B$1:$AK$300,5,FALSE)+VLOOKUP(F!$B13,E!$B$1:$AK$300,6,FALSE)+VLOOKUP(F!$B13,E!$B$1:$AK$300,7,FALSE)+VLOOKUP(F!$B13,E!$B$1:$AK$300,8,FALSE)&lt;&gt;4000000000,"toetsen",IF(VLOOKUP(F!$B13,E!$B$1:$AK$300,12,FALSE)&lt;&gt;1000000000,"toetsen alleen IW","niet toetsen"))))),"")</f>
        <v>toetsen</v>
      </c>
      <c r="Q13" s="6">
        <f t="shared" si="20"/>
        <v>12.007337526205452</v>
      </c>
      <c r="R13" s="5" t="str">
        <f>IF($B13="--","",IF($P13="toetsen",toetsen(F!$B13,Q13),IF($P13="toetsen alleen IW",toetsen_alleen_IW(F!$B13,Q13),IF($P13="toetsen alleen LN",toetsen_alleen_LN(F!$B13,Q13),IF($P13="toetsen geen MV en SV",toetsen_geen_MV_en_SV(F!$B13,Q13),IF($P13="toetsen alleen MV en SV",toetsen_alleen_MV_en_SV(F!$B13,Q13),""))))))</f>
        <v>-</v>
      </c>
      <c r="S13" s="5" t="str">
        <f>IF($P13="toetsen",IF(OR(Q13="",VLOOKUP(F!$B13,E!$B$1:$AK$300,10,FALSE)=1000000000),"",IF(Q13&lt;=VLOOKUP(F!$B13,E!$B$1:$AK$300,10,FALSE),"ja","nee")),"")</f>
        <v>ja</v>
      </c>
      <c r="T13" s="78">
        <f t="shared" si="21"/>
        <v>10.357142857142859</v>
      </c>
      <c r="U13" s="5" t="str">
        <f>IF($D13="--","",IF($P13="toetsen",toetsen(F!$B13,T13),IF($P13="toetsen alleen IW",toetsen_alleen_IW(F!$B13,T13),IF($P13="toetsen alleen LN",toetsen_alleen_LN(F!$B13,T13),IF($P13="toetsen geen MV en SV",toetsen_geen_MV_en_SV(F!$B13,T13),IF($P13="toetsen alleen MV en SV",toetsen_alleen_MV_en_SV(F!$B13,T13),""))))))</f>
        <v>-</v>
      </c>
      <c r="V13" s="5" t="str">
        <f>IF($P13="toetsen",IF(OR(T13="",VLOOKUP(F!$B13,E!$B$1:$AK$300,10,FALSE)=1000000000),"",IF(T13&lt;=VLOOKUP(F!$B13,E!$B$1:$AK$300,10,FALSE),"ja","nee")),"")</f>
        <v>ja</v>
      </c>
      <c r="W13" s="6">
        <f t="shared" si="22"/>
        <v>8.335140997830802</v>
      </c>
      <c r="X13" s="5" t="str">
        <f>IF($F13="--","",IF($P13="toetsen",toetsen(F!$B13,W13),IF($P13="toetsen alleen IW",toetsen_alleen_IW(F!$B13,W13),IF($P13="toetsen alleen LN",toetsen_alleen_LN(F!$B13,W13),IF($P13="toetsen geen MV en SV",toetsen_geen_MV_en_SV(F!$B13,W13),IF($P13="toetsen alleen MV en SV",toetsen_alleen_MV_en_SV(F!$B13,W13),""))))))</f>
        <v>-</v>
      </c>
      <c r="Y13" s="5" t="str">
        <f>IF($P13="toetsen",IF(OR(W13="",VLOOKUP(F!$B13,E!$B$1:$AK$300,10,FALSE)=1000000000),"",IF(W13&lt;=VLOOKUP(F!$B13,E!$B$1:$AK$300,10,FALSE),"ja","nee")),"")</f>
        <v>ja</v>
      </c>
      <c r="AA13" s="4">
        <f>IFERROR(IF(Q13="","",(IF(Q13&gt;2*VLOOKUP(F!$B13,E!$B$1:$AK$300,5,FALSE),1,0))),"")</f>
        <v>0</v>
      </c>
      <c r="AB13" s="4">
        <f>IFERROR(IF(T13="","",(IF(T13&gt;2*VLOOKUP(F!$B13,E!$B$1:$AK$300,5,FALSE),1,0))),"")</f>
        <v>0</v>
      </c>
      <c r="AC13" s="4">
        <f>IFERROR(IF(W13="","",(IF(W13&gt;2*VLOOKUP(F!$B13,E!$B$1:$AK$300,5,FALSE),1,0))),"")</f>
        <v>0</v>
      </c>
      <c r="AE13" s="4">
        <f>IFERROR(IF(Q13="","",(IF(Q13&gt;VLOOKUP(F!$B13,E!$B$1:$AK$300,6,FALSE)+VLOOKUP(F!$B13,E!$B$1:$AK$300,5,FALSE),1,0))),"")</f>
        <v>0</v>
      </c>
      <c r="AF13" s="4">
        <f>IFERROR(IF(T13="","",(IF(T13&gt;VLOOKUP(F!$B13,E!$B$1:$AK$300,6,FALSE)+VLOOKUP(F!$B13,E!$B$1:$AK$300,5,FALSE),1,0))),"")</f>
        <v>0</v>
      </c>
      <c r="AG13" s="4">
        <f>IFERROR(IF(W13="","",(IF(W13&gt;VLOOKUP(F!$B13,E!$B$1:$AK$300,6,FALSE)+VLOOKUP(F!$B13,E!$B$1:$AK$300,5,FALSE),1,0))),"")</f>
        <v>0</v>
      </c>
      <c r="AI13" s="6" t="str">
        <f t="shared" si="23"/>
        <v>7,9</v>
      </c>
      <c r="AJ13" s="6" t="str">
        <f>IF(AI13="--","--",IF(F!$D13=131,IF(I13=-1,"rg",IF(I13="","--",IF(I13*1000&lt;1,FIXED(I13*1000,3),IF(I13*1000&lt;10,FIXED(I13*1000,2),(IF(I13*1000&lt;100,FIXED(I13*1000,1),IF(I13*1000&lt;1000,FIXED(I13*1000,0),MROUND(I13*1000,10)))))))),IF(I13=-1,"rg",IF(I13="","--",IF(I13&lt;1,FIXED(I13,3),IF(I13&lt;10,FIXED(I13,2),(IF(I13&lt;100,FIXED(I13,1),IF(I13&lt;1000,FIXED(I13,0),MROUND(I13,10))))))))))</f>
        <v>12,0</v>
      </c>
      <c r="AK13" s="6" t="str">
        <f t="shared" si="24"/>
        <v>6,7</v>
      </c>
      <c r="AL13" s="6" t="str">
        <f>IF(AK13="--","--",IF(F!$D13=131,IF(K13=-1,"rg",IF(K13="","--",IF(K13*1000&lt;1,FIXED(K13*1000,3),IF(K13*1000&lt;10,FIXED(K13*1000,2),(IF(K13*1000&lt;100,FIXED(K13*1000,1),IF(K13*1000&lt;1000,FIXED(K13*1000,0),MROUND(K13*1000,10)))))))),IF(K13=-1,"rg",IF(K13="","--",IF(K13&lt;1,FIXED(K13,3),IF(K13&lt;10,FIXED(K13,2),(IF(K13&lt;100,FIXED(K13,1),IF(K13&lt;1000,FIXED(K13,0),MROUND(K13,10))))))))))</f>
        <v>10,4</v>
      </c>
      <c r="AM13" s="6" t="str">
        <f t="shared" si="25"/>
        <v>5,3</v>
      </c>
      <c r="AN13" s="6" t="str">
        <f>IF(AM13="--","--",IF(F!$D13=131,IF(M13=-1,"rg",IF(M13="","--",IF(M13*1000&lt;1,FIXED(M13*1000,3),IF(M13*1000&lt;10,FIXED(M13*1000,2),(IF(M13*1000&lt;100,FIXED(M13*1000,1),IF(M13*1000&lt;1000,FIXED(M13*1000,0),MROUND(M13*1000,10)))))))),IF(M13=-1,"rg",IF(M13="","--",IF(M13&lt;1,FIXED(M13,3),IF(M13&lt;10,FIXED(M13,2),(IF(M13&lt;100,FIXED(M13,1),IF(M13&lt;1000,FIXED(M13,0),MROUND(M13,10))))))))))</f>
        <v>8,34</v>
      </c>
      <c r="AP13" s="6" t="str">
        <f t="shared" si="6"/>
        <v>7,9</v>
      </c>
      <c r="AQ13" s="6" t="str">
        <f t="shared" si="7"/>
        <v/>
      </c>
      <c r="AR13" s="6" t="str">
        <f t="shared" si="8"/>
        <v>12,0</v>
      </c>
      <c r="AS13" s="6" t="str">
        <f t="shared" si="9"/>
        <v/>
      </c>
      <c r="AT13" s="6" t="str">
        <f t="shared" si="10"/>
        <v>-</v>
      </c>
      <c r="AU13" s="6" t="str">
        <f>IFERROR(IF(AR13="--","",IF(HLOOKUP(SMALL($Q$4:$Y$4,3),$Q$4:$Y$501,ROW(AP13)-3,FALSE)=0,"",IF(HLOOKUP(SMALL($Q$4:$Y$4,3),$Q$4:$Y$501,ROW(AP13)-3,FALSE)="nee",VLOOKUP("De kwaliteitseis emissiearme grond (maximale concentratie) wordt overschreden.",H!$O$10:'H'!$P$59,2,FALSE),""))),"")</f>
        <v/>
      </c>
      <c r="AV13" s="6" t="str">
        <f t="shared" si="0"/>
        <v>6,7</v>
      </c>
      <c r="AW13" s="6" t="str">
        <f t="shared" si="1"/>
        <v/>
      </c>
      <c r="AX13" s="6" t="str">
        <f t="shared" si="2"/>
        <v>10,4</v>
      </c>
      <c r="AY13" s="6" t="str">
        <f t="shared" si="11"/>
        <v/>
      </c>
      <c r="AZ13" s="6" t="str">
        <f t="shared" si="12"/>
        <v>-</v>
      </c>
      <c r="BA13" s="6" t="str">
        <f>IFERROR(IF(AR13="--","",IF(HLOOKUP(SMALL($Q$4:$Y$4,6),$Q$4:$Y$501,ROW(AP13)-3,FALSE)=0,"",IF(HLOOKUP(SMALL($Q$4:$Y$4,6),$Q$4:$Y$501,ROW(AP13)-3,FALSE)="nee",VLOOKUP("De kwaliteitseis emissiearme grond (maximale concentratie) wordt overschreden.",H!$O$10:'H'!$P$59,2,FALSE),""))),"")</f>
        <v/>
      </c>
      <c r="BB13" s="6" t="str">
        <f t="shared" si="3"/>
        <v>5,3</v>
      </c>
      <c r="BC13" s="6" t="str">
        <f t="shared" si="4"/>
        <v/>
      </c>
      <c r="BD13" s="6" t="str">
        <f t="shared" si="5"/>
        <v>8,34</v>
      </c>
      <c r="BE13" s="6" t="str">
        <f t="shared" si="13"/>
        <v/>
      </c>
      <c r="BF13" s="6" t="str">
        <f t="shared" si="14"/>
        <v>-</v>
      </c>
      <c r="BG13" s="4" t="str">
        <f>IFERROR(IF(AR13="--","",IF(HLOOKUP(SMALL($Q$4:$Y$4,9),$Q$4:$Y$501,ROW(AP13)-3,FALSE)=0,"",IF(HLOOKUP(SMALL($Q$4:$Y$4,9),$Q$4:$Y$501,ROW(AP13)-3,FALSE)="nee",VLOOKUP("De kwaliteitseis emissiearme grond (maximale concentratie) wordt overschreden.",H!$O$10:'H'!$P$59,2,FALSE),""))),"")</f>
        <v/>
      </c>
    </row>
    <row r="14" spans="1:59" x14ac:dyDescent="0.2">
      <c r="A14" s="4" t="str">
        <f>F!A14</f>
        <v>Barium</v>
      </c>
      <c r="B14" s="6">
        <f>IF(ISNUMBER(F!E14)=FALSE,"--",IF(F!E14=0,"--",F!E14))</f>
        <v>48</v>
      </c>
      <c r="C14" s="6" t="str">
        <f>IF(B14="--","",F!F14)</f>
        <v/>
      </c>
      <c r="D14" s="6">
        <f>IF(ISNUMBER(F!G14)=FALSE,"--",IF(F!G14=0,"--",F!G14))</f>
        <v>25</v>
      </c>
      <c r="E14" s="6" t="str">
        <f>IF(D14="--","",F!H14)</f>
        <v/>
      </c>
      <c r="F14" s="6">
        <f>IF(ISNUMBER(F!I14)=FALSE,"--",IF(F!I14=0,"--",F!I14))</f>
        <v>24</v>
      </c>
      <c r="G14" s="6" t="str">
        <f>IF(F14="--","",F!J14)</f>
        <v/>
      </c>
      <c r="H14" s="6"/>
      <c r="I14" s="6">
        <f>IF(F!Z14=-1,-1,F!AV14)</f>
        <v>112.72727272727273</v>
      </c>
      <c r="J14" s="6"/>
      <c r="K14" s="6">
        <f>IF(F!AC14=-1,-1,F!AX14)</f>
        <v>60.546875</v>
      </c>
      <c r="L14" s="6"/>
      <c r="M14" s="6">
        <f>IF(F!AF14=-1,-1,F!AZ14)</f>
        <v>59.047619047619051</v>
      </c>
      <c r="N14" s="6"/>
      <c r="P14" s="4" t="str">
        <f>IFERROR(IF(AND(VLOOKUP(F!$B14,E!$B$1:$AK$300,5,FALSE)&lt;&gt;1000000000,VLOOKUP(F!$B14,E!$B$1:$AK$300,6,FALSE)=1000000000,VLOOKUP(F!$B14,E!$B$1:$AK$300,7,FALSE)=1000000000,VLOOKUP(F!$B14,E!$B$1:$AK$300,8,FALSE)=1000000000,VLOOKUP(F!$B14,E!$B$1:$AK$300,9,FALSE)=1000000000),"toetsen alleen LN",IF(AND(VLOOKUP(F!$B14,E!$B$1:$AK$300,5,FALSE)=1000000000,VLOOKUP(F!$B14,E!$B$1:$AK$300,6,FALSE)=1000000000,VLOOKUP(F!$B14,E!$B$1:$AK$300,7,FALSE)=1000000000,VLOOKUP(F!$B14,E!$B$1:$AK$300,8,FALSE)&lt;&gt;1000000000,VLOOKUP(F!$B14,E!$B$1:$AK$300,9,FALSE)&lt;&gt;1000000000),"toetsen alleen MV en SV",IF(AND(VLOOKUP(F!$B14,E!$B$1:$AK$300,5,FALSE)&lt;&gt;1000000000,VLOOKUP(F!$B14,E!$B$1:$AK$300,6,FALSE)&lt;&gt;1000000000,VLOOKUP(F!$B14,E!$B$1:$AK$300,7,FALSE)&lt;&gt;1000000000,VLOOKUP(F!$B14,E!$B$1:$AK$300,8,FALSE)=1000000000,VLOOKUP(F!$B14,E!$B$1:$AK$300,9,FALSE)=1000000000),"toetsen geen MV en SV",IF(VLOOKUP(F!$B14,E!$B$1:$AK$300,5,FALSE)+VLOOKUP(F!$B14,E!$B$1:$AK$300,6,FALSE)+VLOOKUP(F!$B14,E!$B$1:$AK$300,7,FALSE)+VLOOKUP(F!$B14,E!$B$1:$AK$300,8,FALSE)&lt;&gt;4000000000,"toetsen",IF(VLOOKUP(F!$B14,E!$B$1:$AK$300,12,FALSE)&lt;&gt;1000000000,"toetsen alleen IW","niet toetsen"))))),"")</f>
        <v>toetsen alleen IW</v>
      </c>
      <c r="Q14" s="6">
        <f t="shared" si="20"/>
        <v>112.72727272727273</v>
      </c>
      <c r="R14" s="93" t="str">
        <f>IF($B14="--","",IF(IF($P14="toetsen",toetsen(F!$B14,Q14),IF($P14="toetsen alleen IW",toetsen_alleen_IW(F!$B14,Q14),IF($P14="toetsen alleen LN",toetsen_alleen_LN(F!$B14,Q14),IF($P14="toetsen geen MV en SV",toetsen_geen_MV_en_SV(F!$B14,Q14),IF($P14="toetsen alleen MV en SV",toetsen_alleen_MV_en_SV(F!$B14,Q14),"")))))="-","",IF($P14="toetsen",toetsen(F!$B14,Q14),IF($P14="toetsen alleen IW",toetsen_alleen_IW(F!$B14,Q14),IF($P14="toetsen alleen LN",toetsen_alleen_LN(F!$B14,Q14),IF($P14="toetsen geen MV en SV",toetsen_geen_MV_en_SV(F!$B14,Q14),IF($P14="toetsen alleen MV en SV",toetsen_alleen_MV_en_SV(F!$B14,Q14),"")))))))</f>
        <v/>
      </c>
      <c r="S14" s="5" t="str">
        <f>IF($P14="toetsen",IF(OR(Q14="",VLOOKUP(F!$B14,E!$B$1:$AK$300,10,FALSE)=1000000000),"",IF(Q14&lt;=VLOOKUP(F!$B14,E!$B$1:$AK$300,10,FALSE),"ja","nee")),"")</f>
        <v/>
      </c>
      <c r="T14" s="78">
        <f t="shared" si="21"/>
        <v>60.546875</v>
      </c>
      <c r="U14" s="93" t="str">
        <f>IF($D14="--","",IF(IF($P14="toetsen",toetsen(F!$B14,T14),IF($P14="toetsen alleen IW",toetsen_alleen_IW(F!$B14,T14),IF($P14="toetsen alleen LN",toetsen_alleen_LN(F!$B14,T14),IF($P14="toetsen geen MV en SV",toetsen_geen_MV_en_SV(F!$B14,T14),IF($P14="toetsen alleen MV en SV",toetsen_alleen_MV_en_SV(F!$B14,T14),"")))))="-","",IF($P14="toetsen",toetsen(F!$B14,T14),IF($P14="toetsen alleen IW",toetsen_alleen_IW(F!$B14,T14),IF($P14="toetsen alleen LN",toetsen_alleen_LN(F!$B14,T14),IF($P14="toetsen geen MV en SV",toetsen_geen_MV_en_SV(F!$B14,T14),IF($P14="toetsen alleen MV en SV",toetsen_alleen_MV_en_SV(F!$B14,T14),"")))))))</f>
        <v/>
      </c>
      <c r="V14" s="5" t="str">
        <f>IF($P14="toetsen",IF(OR(T14="",VLOOKUP(F!$B14,E!$B$1:$AK$300,10,FALSE)=1000000000),"",IF(T14&lt;=VLOOKUP(F!$B14,E!$B$1:$AK$300,10,FALSE),"ja","nee")),"")</f>
        <v/>
      </c>
      <c r="W14" s="6">
        <f t="shared" si="22"/>
        <v>59.047619047619051</v>
      </c>
      <c r="X14" s="93" t="str">
        <f>IF($F14="--","",IF(IF($P14="toetsen",toetsen(F!$B14,W14),IF($P14="toetsen alleen IW",toetsen_alleen_IW(F!$B14,W14),IF($P14="toetsen alleen LN",toetsen_alleen_LN(F!$B14,W14),IF($P14="toetsen geen MV en SV",toetsen_geen_MV_en_SV(F!$B14,W14),IF($P14="toetsen alleen MV en SV",toetsen_alleen_MV_en_SV(F!$B14,W14),"")))))="-","",IF($P14="toetsen",toetsen(F!$B14,W14),IF($P14="toetsen alleen IW",toetsen_alleen_IW(F!$B14,W14),IF($P14="toetsen alleen LN",toetsen_alleen_LN(F!$B14,W14),IF($P14="toetsen geen MV en SV",toetsen_geen_MV_en_SV(F!$B14,W14),IF($P14="toetsen alleen MV en SV",toetsen_alleen_MV_en_SV(F!$B14,W14),"")))))))</f>
        <v/>
      </c>
      <c r="Y14" s="5" t="str">
        <f>IF($P14="toetsen",IF(OR(W14="",VLOOKUP(F!$B14,E!$B$1:$AK$300,10,FALSE)=1000000000),"",IF(W14&lt;=VLOOKUP(F!$B14,E!$B$1:$AK$300,10,FALSE),"ja","nee")),"")</f>
        <v/>
      </c>
      <c r="AA14" s="4">
        <f>IFERROR(IF(Q14="","",(IF(Q14&gt;2*VLOOKUP(F!$B14,E!$B$1:$AK$300,5,FALSE),1,0))),"")</f>
        <v>0</v>
      </c>
      <c r="AB14" s="4">
        <f>IFERROR(IF(T14="","",(IF(T14&gt;2*VLOOKUP(F!$B14,E!$B$1:$AK$300,5,FALSE),1,0))),"")</f>
        <v>0</v>
      </c>
      <c r="AC14" s="4">
        <f>IFERROR(IF(W14="","",(IF(W14&gt;2*VLOOKUP(F!$B14,E!$B$1:$AK$300,5,FALSE),1,0))),"")</f>
        <v>0</v>
      </c>
      <c r="AE14" s="4">
        <f>IFERROR(IF(Q14="","",(IF(Q14&gt;VLOOKUP(F!$B14,E!$B$1:$AK$300,6,FALSE)+VLOOKUP(F!$B14,E!$B$1:$AK$300,5,FALSE),1,0))),"")</f>
        <v>0</v>
      </c>
      <c r="AF14" s="4">
        <f>IFERROR(IF(T14="","",(IF(T14&gt;VLOOKUP(F!$B14,E!$B$1:$AK$300,6,FALSE)+VLOOKUP(F!$B14,E!$B$1:$AK$300,5,FALSE),1,0))),"")</f>
        <v>0</v>
      </c>
      <c r="AG14" s="4">
        <f>IFERROR(IF(W14="","",(IF(W14&gt;VLOOKUP(F!$B14,E!$B$1:$AK$300,6,FALSE)+VLOOKUP(F!$B14,E!$B$1:$AK$300,5,FALSE),1,0))),"")</f>
        <v>0</v>
      </c>
      <c r="AI14" s="6" t="str">
        <f t="shared" si="23"/>
        <v>48</v>
      </c>
      <c r="AJ14" s="6" t="str">
        <f>IF(AI14="--","--",IF(F!$D14=131,IF(I14=-1,"rg",IF(I14="","--",IF(I14*1000&lt;1,FIXED(I14*1000,3),IF(I14*1000&lt;10,FIXED(I14*1000,2),(IF(I14*1000&lt;100,FIXED(I14*1000,1),IF(I14*1000&lt;1000,FIXED(I14*1000,0),MROUND(I14*1000,10)))))))),IF(I14=-1,"rg",IF(I14="","--",IF(I14&lt;1,FIXED(I14,3),IF(I14&lt;10,FIXED(I14,2),(IF(I14&lt;100,FIXED(I14,1),IF(I14&lt;1000,FIXED(I14,0),MROUND(I14,10))))))))))</f>
        <v>113</v>
      </c>
      <c r="AK14" s="6" t="str">
        <f t="shared" si="24"/>
        <v>25</v>
      </c>
      <c r="AL14" s="6" t="str">
        <f>IF(AK14="--","--",IF(F!$D14=131,IF(K14=-1,"rg",IF(K14="","--",IF(K14*1000&lt;1,FIXED(K14*1000,3),IF(K14*1000&lt;10,FIXED(K14*1000,2),(IF(K14*1000&lt;100,FIXED(K14*1000,1),IF(K14*1000&lt;1000,FIXED(K14*1000,0),MROUND(K14*1000,10)))))))),IF(K14=-1,"rg",IF(K14="","--",IF(K14&lt;1,FIXED(K14,3),IF(K14&lt;10,FIXED(K14,2),(IF(K14&lt;100,FIXED(K14,1),IF(K14&lt;1000,FIXED(K14,0),MROUND(K14,10))))))))))</f>
        <v>60,5</v>
      </c>
      <c r="AM14" s="6" t="str">
        <f t="shared" si="25"/>
        <v>24</v>
      </c>
      <c r="AN14" s="6" t="str">
        <f>IF(AM14="--","--",IF(F!$D14=131,IF(M14=-1,"rg",IF(M14="","--",IF(M14*1000&lt;1,FIXED(M14*1000,3),IF(M14*1000&lt;10,FIXED(M14*1000,2),(IF(M14*1000&lt;100,FIXED(M14*1000,1),IF(M14*1000&lt;1000,FIXED(M14*1000,0),MROUND(M14*1000,10)))))))),IF(M14=-1,"rg",IF(M14="","--",IF(M14&lt;1,FIXED(M14,3),IF(M14&lt;10,FIXED(M14,2),(IF(M14&lt;100,FIXED(M14,1),IF(M14&lt;1000,FIXED(M14,0),MROUND(M14,10))))))))))</f>
        <v>59,0</v>
      </c>
      <c r="AP14" s="6" t="str">
        <f t="shared" si="6"/>
        <v>48</v>
      </c>
      <c r="AQ14" s="6" t="str">
        <f t="shared" si="7"/>
        <v/>
      </c>
      <c r="AR14" s="6" t="str">
        <f t="shared" si="8"/>
        <v>113</v>
      </c>
      <c r="AS14" s="6" t="str">
        <f t="shared" si="9"/>
        <v/>
      </c>
      <c r="AT14" s="6" t="str">
        <f t="shared" si="10"/>
        <v/>
      </c>
      <c r="AU14" s="6" t="str">
        <f>IFERROR(IF(AR14="--","",IF(HLOOKUP(SMALL($Q$4:$Y$4,3),$Q$4:$Y$501,ROW(AP14)-3,FALSE)=0,"",IF(HLOOKUP(SMALL($Q$4:$Y$4,3),$Q$4:$Y$501,ROW(AP14)-3,FALSE)="nee",VLOOKUP("De kwaliteitseis emissiearme grond (maximale concentratie) wordt overschreden.",H!$O$10:'H'!$P$59,2,FALSE),""))),"")</f>
        <v/>
      </c>
      <c r="AV14" s="6" t="str">
        <f t="shared" si="0"/>
        <v>25</v>
      </c>
      <c r="AW14" s="6" t="str">
        <f t="shared" si="1"/>
        <v/>
      </c>
      <c r="AX14" s="6" t="str">
        <f t="shared" si="2"/>
        <v>60,5</v>
      </c>
      <c r="AY14" s="6" t="str">
        <f t="shared" si="11"/>
        <v/>
      </c>
      <c r="AZ14" s="6" t="str">
        <f t="shared" si="12"/>
        <v/>
      </c>
      <c r="BA14" s="6" t="str">
        <f>IFERROR(IF(AR14="--","",IF(HLOOKUP(SMALL($Q$4:$Y$4,6),$Q$4:$Y$501,ROW(AP14)-3,FALSE)=0,"",IF(HLOOKUP(SMALL($Q$4:$Y$4,6),$Q$4:$Y$501,ROW(AP14)-3,FALSE)="nee",VLOOKUP("De kwaliteitseis emissiearme grond (maximale concentratie) wordt overschreden.",H!$O$10:'H'!$P$59,2,FALSE),""))),"")</f>
        <v/>
      </c>
      <c r="BB14" s="6" t="str">
        <f t="shared" si="3"/>
        <v>24</v>
      </c>
      <c r="BC14" s="6" t="str">
        <f t="shared" si="4"/>
        <v/>
      </c>
      <c r="BD14" s="6" t="str">
        <f t="shared" si="5"/>
        <v>59,0</v>
      </c>
      <c r="BE14" s="6" t="str">
        <f t="shared" si="13"/>
        <v/>
      </c>
      <c r="BF14" s="6" t="str">
        <f t="shared" si="14"/>
        <v/>
      </c>
      <c r="BG14" s="4" t="str">
        <f>IFERROR(IF(AR14="--","",IF(HLOOKUP(SMALL($Q$4:$Y$4,9),$Q$4:$Y$501,ROW(AP14)-3,FALSE)=0,"",IF(HLOOKUP(SMALL($Q$4:$Y$4,9),$Q$4:$Y$501,ROW(AP14)-3,FALSE)="nee",VLOOKUP("De kwaliteitseis emissiearme grond (maximale concentratie) wordt overschreden.",H!$O$10:'H'!$P$59,2,FALSE),""))),"")</f>
        <v/>
      </c>
    </row>
    <row r="15" spans="1:59" x14ac:dyDescent="0.2">
      <c r="A15" s="4" t="str">
        <f>F!A15</f>
        <v>Berylium</v>
      </c>
      <c r="B15" s="6" t="str">
        <f>IF(ISNUMBER(F!E15)=FALSE,"--",IF(F!E15=0,"--",F!E15))</f>
        <v>--</v>
      </c>
      <c r="C15" s="6" t="str">
        <f>IF(B15="--","",F!F15)</f>
        <v/>
      </c>
      <c r="D15" s="6" t="str">
        <f>IF(ISNUMBER(F!G15)=FALSE,"--",IF(F!G15=0,"--",F!G15))</f>
        <v>--</v>
      </c>
      <c r="E15" s="6" t="str">
        <f>IF(D15="--","",F!H15)</f>
        <v/>
      </c>
      <c r="F15" s="6" t="str">
        <f>IF(ISNUMBER(F!I15)=FALSE,"--",IF(F!I15=0,"--",F!I15))</f>
        <v>--</v>
      </c>
      <c r="G15" s="6" t="str">
        <f>IF(F15="--","",F!J15)</f>
        <v/>
      </c>
      <c r="H15" s="6"/>
      <c r="I15" s="6" t="str">
        <f>IF(F!Z15=-1,-1,F!AV15)</f>
        <v/>
      </c>
      <c r="J15" s="6"/>
      <c r="K15" s="6" t="str">
        <f>IF(F!AC15=-1,-1,F!AX15)</f>
        <v/>
      </c>
      <c r="L15" s="6"/>
      <c r="M15" s="6" t="str">
        <f>IF(F!AF15=-1,-1,F!AZ15)</f>
        <v/>
      </c>
      <c r="N15" s="6"/>
      <c r="P15" s="4" t="str">
        <f>IFERROR(IF(AND(VLOOKUP(F!$B15,E!$B$1:$AK$300,5,FALSE)&lt;&gt;1000000000,VLOOKUP(F!$B15,E!$B$1:$AK$300,6,FALSE)=1000000000,VLOOKUP(F!$B15,E!$B$1:$AK$300,7,FALSE)=1000000000,VLOOKUP(F!$B15,E!$B$1:$AK$300,8,FALSE)=1000000000,VLOOKUP(F!$B15,E!$B$1:$AK$300,9,FALSE)=1000000000),"toetsen alleen LN",IF(AND(VLOOKUP(F!$B15,E!$B$1:$AK$300,5,FALSE)=1000000000,VLOOKUP(F!$B15,E!$B$1:$AK$300,6,FALSE)=1000000000,VLOOKUP(F!$B15,E!$B$1:$AK$300,7,FALSE)=1000000000,VLOOKUP(F!$B15,E!$B$1:$AK$300,8,FALSE)&lt;&gt;1000000000,VLOOKUP(F!$B15,E!$B$1:$AK$300,9,FALSE)&lt;&gt;1000000000),"toetsen alleen MV en SV",IF(AND(VLOOKUP(F!$B15,E!$B$1:$AK$300,5,FALSE)&lt;&gt;1000000000,VLOOKUP(F!$B15,E!$B$1:$AK$300,6,FALSE)&lt;&gt;1000000000,VLOOKUP(F!$B15,E!$B$1:$AK$300,7,FALSE)&lt;&gt;1000000000,VLOOKUP(F!$B15,E!$B$1:$AK$300,8,FALSE)=1000000000,VLOOKUP(F!$B15,E!$B$1:$AK$300,9,FALSE)=1000000000),"toetsen geen MV en SV",IF(VLOOKUP(F!$B15,E!$B$1:$AK$300,5,FALSE)+VLOOKUP(F!$B15,E!$B$1:$AK$300,6,FALSE)+VLOOKUP(F!$B15,E!$B$1:$AK$300,7,FALSE)+VLOOKUP(F!$B15,E!$B$1:$AK$300,8,FALSE)&lt;&gt;4000000000,"toetsen",IF(VLOOKUP(F!$B15,E!$B$1:$AK$300,12,FALSE)&lt;&gt;1000000000,"toetsen alleen IW","niet toetsen"))))),"")</f>
        <v>niet toetsen</v>
      </c>
      <c r="Q15" s="6" t="str">
        <f t="shared" si="20"/>
        <v/>
      </c>
      <c r="R15" s="5" t="str">
        <f>IF($B15="--","",IF($P15="toetsen",toetsen(F!$B15,Q15),IF($P15="toetsen alleen IW",toetsen_alleen_IW(F!$B15,Q15),IF($P15="toetsen alleen LN",toetsen_alleen_LN(F!$B15,Q15),IF($P15="toetsen geen MV en SV",toetsen_geen_MV_en_SV(F!$B15,Q15),IF($P15="toetsen alleen MV en SV",toetsen_alleen_MV_en_SV(F!$B15,Q15),""))))))</f>
        <v/>
      </c>
      <c r="S15" s="5" t="str">
        <f>IF($P15="toetsen",IF(OR(Q15="",VLOOKUP(F!$B15,E!$B$1:$AK$300,10,FALSE)=1000000000),"",IF(Q15&lt;=VLOOKUP(F!$B15,E!$B$1:$AK$300,10,FALSE),"ja","nee")),"")</f>
        <v/>
      </c>
      <c r="T15" s="78" t="str">
        <f t="shared" si="21"/>
        <v/>
      </c>
      <c r="U15" s="5" t="str">
        <f>IF($D15="--","",IF($P15="toetsen",toetsen(F!$B15,T15),IF($P15="toetsen alleen IW",toetsen_alleen_IW(F!$B15,T15),IF($P15="toetsen alleen LN",toetsen_alleen_LN(F!$B15,T15),IF($P15="toetsen geen MV en SV",toetsen_geen_MV_en_SV(F!$B15,T15),IF($P15="toetsen alleen MV en SV",toetsen_alleen_MV_en_SV(F!$B15,T15),""))))))</f>
        <v/>
      </c>
      <c r="V15" s="5" t="str">
        <f>IF($P15="toetsen",IF(OR(T15="",VLOOKUP(F!$B15,E!$B$1:$AK$300,10,FALSE)=1000000000),"",IF(T15&lt;=VLOOKUP(F!$B15,E!$B$1:$AK$300,10,FALSE),"ja","nee")),"")</f>
        <v/>
      </c>
      <c r="W15" s="6" t="str">
        <f t="shared" si="22"/>
        <v/>
      </c>
      <c r="X15" s="5" t="str">
        <f>IF($F15="--","",IF($P15="toetsen",toetsen(F!$B15,W15),IF($P15="toetsen alleen IW",toetsen_alleen_IW(F!$B15,W15),IF($P15="toetsen alleen LN",toetsen_alleen_LN(F!$B15,W15),IF($P15="toetsen geen MV en SV",toetsen_geen_MV_en_SV(F!$B15,W15),IF($P15="toetsen alleen MV en SV",toetsen_alleen_MV_en_SV(F!$B15,W15),""))))))</f>
        <v/>
      </c>
      <c r="Y15" s="5" t="str">
        <f>IF($P15="toetsen",IF(OR(W15="",VLOOKUP(F!$B15,E!$B$1:$AK$300,10,FALSE)=1000000000),"",IF(W15&lt;=VLOOKUP(F!$B15,E!$B$1:$AK$300,10,FALSE),"ja","nee")),"")</f>
        <v/>
      </c>
      <c r="AA15" s="4" t="str">
        <f>IFERROR(IF(Q15="","",(IF(Q15&gt;2*VLOOKUP(F!$B15,E!$B$1:$AK$300,5,FALSE),1,0))),"")</f>
        <v/>
      </c>
      <c r="AB15" s="4" t="str">
        <f>IFERROR(IF(T15="","",(IF(T15&gt;2*VLOOKUP(F!$B15,E!$B$1:$AK$300,5,FALSE),1,0))),"")</f>
        <v/>
      </c>
      <c r="AC15" s="4" t="str">
        <f>IFERROR(IF(W15="","",(IF(W15&gt;2*VLOOKUP(F!$B15,E!$B$1:$AK$300,5,FALSE),1,0))),"")</f>
        <v/>
      </c>
      <c r="AE15" s="4" t="str">
        <f>IFERROR(IF(Q15="","",(IF(Q15&gt;VLOOKUP(F!$B15,E!$B$1:$AK$300,6,FALSE)+VLOOKUP(F!$B15,E!$B$1:$AK$300,5,FALSE),1,0))),"")</f>
        <v/>
      </c>
      <c r="AF15" s="4" t="str">
        <f>IFERROR(IF(T15="","",(IF(T15&gt;VLOOKUP(F!$B15,E!$B$1:$AK$300,6,FALSE)+VLOOKUP(F!$B15,E!$B$1:$AK$300,5,FALSE),1,0))),"")</f>
        <v/>
      </c>
      <c r="AG15" s="4" t="str">
        <f>IFERROR(IF(W15="","",(IF(W15&gt;VLOOKUP(F!$B15,E!$B$1:$AK$300,6,FALSE)+VLOOKUP(F!$B15,E!$B$1:$AK$300,5,FALSE),1,0))),"")</f>
        <v/>
      </c>
      <c r="AI15" s="6" t="str">
        <f t="shared" si="23"/>
        <v>--</v>
      </c>
      <c r="AJ15" s="6" t="str">
        <f>IF(AI15="--","--",IF(F!$D15=131,IF(I15=-1,"rg",IF(I15="","--",IF(I15*1000&lt;1,FIXED(I15*1000,3),IF(I15*1000&lt;10,FIXED(I15*1000,2),(IF(I15*1000&lt;100,FIXED(I15*1000,1),IF(I15*1000&lt;1000,FIXED(I15*1000,0),MROUND(I15*1000,10)))))))),IF(I15=-1,"rg",IF(I15="","--",IF(I15&lt;1,FIXED(I15,3),IF(I15&lt;10,FIXED(I15,2),(IF(I15&lt;100,FIXED(I15,1),IF(I15&lt;1000,FIXED(I15,0),MROUND(I15,10))))))))))</f>
        <v>--</v>
      </c>
      <c r="AK15" s="6" t="str">
        <f t="shared" si="24"/>
        <v>--</v>
      </c>
      <c r="AL15" s="6" t="str">
        <f>IF(AK15="--","--",IF(F!$D15=131,IF(K15=-1,"rg",IF(K15="","--",IF(K15*1000&lt;1,FIXED(K15*1000,3),IF(K15*1000&lt;10,FIXED(K15*1000,2),(IF(K15*1000&lt;100,FIXED(K15*1000,1),IF(K15*1000&lt;1000,FIXED(K15*1000,0),MROUND(K15*1000,10)))))))),IF(K15=-1,"rg",IF(K15="","--",IF(K15&lt;1,FIXED(K15,3),IF(K15&lt;10,FIXED(K15,2),(IF(K15&lt;100,FIXED(K15,1),IF(K15&lt;1000,FIXED(K15,0),MROUND(K15,10))))))))))</f>
        <v>--</v>
      </c>
      <c r="AM15" s="6" t="str">
        <f t="shared" si="25"/>
        <v>--</v>
      </c>
      <c r="AN15" s="6" t="str">
        <f>IF(AM15="--","--",IF(F!$D15=131,IF(M15=-1,"rg",IF(M15="","--",IF(M15*1000&lt;1,FIXED(M15*1000,3),IF(M15*1000&lt;10,FIXED(M15*1000,2),(IF(M15*1000&lt;100,FIXED(M15*1000,1),IF(M15*1000&lt;1000,FIXED(M15*1000,0),MROUND(M15*1000,10)))))))),IF(M15=-1,"rg",IF(M15="","--",IF(M15&lt;1,FIXED(M15,3),IF(M15&lt;10,FIXED(M15,2),(IF(M15&lt;100,FIXED(M15,1),IF(M15&lt;1000,FIXED(M15,0),MROUND(M15,10))))))))))</f>
        <v>--</v>
      </c>
      <c r="AP15" s="6" t="str">
        <f t="shared" si="6"/>
        <v>--</v>
      </c>
      <c r="AQ15" s="6" t="str">
        <f t="shared" si="7"/>
        <v/>
      </c>
      <c r="AR15" s="6" t="str">
        <f t="shared" si="8"/>
        <v>--</v>
      </c>
      <c r="AS15" s="6" t="str">
        <f t="shared" si="9"/>
        <v/>
      </c>
      <c r="AT15" s="6" t="str">
        <f t="shared" si="10"/>
        <v/>
      </c>
      <c r="AU15" s="6" t="str">
        <f>IFERROR(IF(AR15="--","",IF(HLOOKUP(SMALL($Q$4:$Y$4,3),$Q$4:$Y$501,ROW(AP15)-3,FALSE)=0,"",IF(HLOOKUP(SMALL($Q$4:$Y$4,3),$Q$4:$Y$501,ROW(AP15)-3,FALSE)="nee",VLOOKUP("De kwaliteitseis emissiearme grond (maximale concentratie) wordt overschreden.",H!$O$10:'H'!$P$59,2,FALSE),""))),"")</f>
        <v/>
      </c>
      <c r="AV15" s="6" t="str">
        <f t="shared" si="0"/>
        <v>--</v>
      </c>
      <c r="AW15" s="6" t="str">
        <f t="shared" si="1"/>
        <v/>
      </c>
      <c r="AX15" s="6" t="str">
        <f t="shared" si="2"/>
        <v>--</v>
      </c>
      <c r="AY15" s="6" t="str">
        <f t="shared" si="11"/>
        <v/>
      </c>
      <c r="AZ15" s="6" t="str">
        <f t="shared" si="12"/>
        <v/>
      </c>
      <c r="BA15" s="6" t="str">
        <f>IFERROR(IF(AR15="--","",IF(HLOOKUP(SMALL($Q$4:$Y$4,6),$Q$4:$Y$501,ROW(AP15)-3,FALSE)=0,"",IF(HLOOKUP(SMALL($Q$4:$Y$4,6),$Q$4:$Y$501,ROW(AP15)-3,FALSE)="nee",VLOOKUP("De kwaliteitseis emissiearme grond (maximale concentratie) wordt overschreden.",H!$O$10:'H'!$P$59,2,FALSE),""))),"")</f>
        <v/>
      </c>
      <c r="BB15" s="6" t="str">
        <f t="shared" si="3"/>
        <v>--</v>
      </c>
      <c r="BC15" s="6" t="str">
        <f t="shared" si="4"/>
        <v/>
      </c>
      <c r="BD15" s="6" t="str">
        <f t="shared" si="5"/>
        <v>--</v>
      </c>
      <c r="BE15" s="6" t="str">
        <f t="shared" si="13"/>
        <v/>
      </c>
      <c r="BF15" s="6" t="str">
        <f t="shared" si="14"/>
        <v/>
      </c>
      <c r="BG15" s="4" t="str">
        <f>IFERROR(IF(AR15="--","",IF(HLOOKUP(SMALL($Q$4:$Y$4,9),$Q$4:$Y$501,ROW(AP15)-3,FALSE)=0,"",IF(HLOOKUP(SMALL($Q$4:$Y$4,9),$Q$4:$Y$501,ROW(AP15)-3,FALSE)="nee",VLOOKUP("De kwaliteitseis emissiearme grond (maximale concentratie) wordt overschreden.",H!$O$10:'H'!$P$59,2,FALSE),""))),"")</f>
        <v/>
      </c>
    </row>
    <row r="16" spans="1:59" x14ac:dyDescent="0.2">
      <c r="A16" s="4" t="str">
        <f>F!A16</f>
        <v>Cadmium</v>
      </c>
      <c r="B16" s="6">
        <f>IF(ISNUMBER(F!E16)=FALSE,"--",IF(F!E16=0,"--",F!E16))</f>
        <v>0.21</v>
      </c>
      <c r="C16" s="6" t="str">
        <f>IF(B16="--","",F!F16)</f>
        <v/>
      </c>
      <c r="D16" s="6">
        <f>IF(ISNUMBER(F!G16)=FALSE,"--",IF(F!G16=0,"--",F!G16))</f>
        <v>0.24</v>
      </c>
      <c r="E16" s="6" t="str">
        <f>IF(D16="--","",F!H16)</f>
        <v/>
      </c>
      <c r="F16" s="6">
        <f>IF(ISNUMBER(F!I16)=FALSE,"--",IF(F!I16=0,"--",F!I16))</f>
        <v>0.2</v>
      </c>
      <c r="G16" s="6" t="str">
        <f>IF(F16="--","",F!J16)</f>
        <v>&lt;</v>
      </c>
      <c r="H16" s="6"/>
      <c r="I16" s="6">
        <f>IF(F!Z16=-1,-1,F!AV16)</f>
        <v>0.32109466303077522</v>
      </c>
      <c r="J16" s="6"/>
      <c r="K16" s="6">
        <f>IF(F!AC16=-1,-1,F!AX16)</f>
        <v>0.37514934289127844</v>
      </c>
      <c r="L16" s="6"/>
      <c r="M16" s="6">
        <f>IF(F!AF16=-1,-1,F!AZ16)</f>
        <v>-1</v>
      </c>
      <c r="N16" s="6"/>
      <c r="P16" s="4" t="str">
        <f>IFERROR(IF(AND(VLOOKUP(F!$B16,E!$B$1:$AK$300,5,FALSE)&lt;&gt;1000000000,VLOOKUP(F!$B16,E!$B$1:$AK$300,6,FALSE)=1000000000,VLOOKUP(F!$B16,E!$B$1:$AK$300,7,FALSE)=1000000000,VLOOKUP(F!$B16,E!$B$1:$AK$300,8,FALSE)=1000000000,VLOOKUP(F!$B16,E!$B$1:$AK$300,9,FALSE)=1000000000),"toetsen alleen LN",IF(AND(VLOOKUP(F!$B16,E!$B$1:$AK$300,5,FALSE)=1000000000,VLOOKUP(F!$B16,E!$B$1:$AK$300,6,FALSE)=1000000000,VLOOKUP(F!$B16,E!$B$1:$AK$300,7,FALSE)=1000000000,VLOOKUP(F!$B16,E!$B$1:$AK$300,8,FALSE)&lt;&gt;1000000000,VLOOKUP(F!$B16,E!$B$1:$AK$300,9,FALSE)&lt;&gt;1000000000),"toetsen alleen MV en SV",IF(AND(VLOOKUP(F!$B16,E!$B$1:$AK$300,5,FALSE)&lt;&gt;1000000000,VLOOKUP(F!$B16,E!$B$1:$AK$300,6,FALSE)&lt;&gt;1000000000,VLOOKUP(F!$B16,E!$B$1:$AK$300,7,FALSE)&lt;&gt;1000000000,VLOOKUP(F!$B16,E!$B$1:$AK$300,8,FALSE)=1000000000,VLOOKUP(F!$B16,E!$B$1:$AK$300,9,FALSE)=1000000000),"toetsen geen MV en SV",IF(VLOOKUP(F!$B16,E!$B$1:$AK$300,5,FALSE)+VLOOKUP(F!$B16,E!$B$1:$AK$300,6,FALSE)+VLOOKUP(F!$B16,E!$B$1:$AK$300,7,FALSE)+VLOOKUP(F!$B16,E!$B$1:$AK$300,8,FALSE)&lt;&gt;4000000000,"toetsen",IF(VLOOKUP(F!$B16,E!$B$1:$AK$300,12,FALSE)&lt;&gt;1000000000,"toetsen alleen IW","niet toetsen"))))),"")</f>
        <v>toetsen</v>
      </c>
      <c r="Q16" s="6">
        <f t="shared" si="20"/>
        <v>0.32109466303077522</v>
      </c>
      <c r="R16" s="5" t="str">
        <f>IF($B16="--","",IF($P16="toetsen",toetsen(F!$B16,Q16),IF($P16="toetsen alleen IW",toetsen_alleen_IW(F!$B16,Q16),IF($P16="toetsen alleen LN",toetsen_alleen_LN(F!$B16,Q16),IF($P16="toetsen geen MV en SV",toetsen_geen_MV_en_SV(F!$B16,Q16),IF($P16="toetsen alleen MV en SV",toetsen_alleen_MV_en_SV(F!$B16,Q16),""))))))</f>
        <v>-</v>
      </c>
      <c r="S16" s="5" t="str">
        <f>IF($P16="toetsen",IF(OR(Q16="",VLOOKUP(F!$B16,E!$B$1:$AK$300,10,FALSE)=1000000000),"",IF(Q16&lt;=VLOOKUP(F!$B16,E!$B$1:$AK$300,10,FALSE),"ja","nee")),"")</f>
        <v>ja</v>
      </c>
      <c r="T16" s="78">
        <f t="shared" si="21"/>
        <v>0.37514934289127844</v>
      </c>
      <c r="U16" s="5" t="str">
        <f>IF($D16="--","",IF($P16="toetsen",toetsen(F!$B16,T16),IF($P16="toetsen alleen IW",toetsen_alleen_IW(F!$B16,T16),IF($P16="toetsen alleen LN",toetsen_alleen_LN(F!$B16,T16),IF($P16="toetsen geen MV en SV",toetsen_geen_MV_en_SV(F!$B16,T16),IF($P16="toetsen alleen MV en SV",toetsen_alleen_MV_en_SV(F!$B16,T16),""))))))</f>
        <v>-</v>
      </c>
      <c r="V16" s="5" t="str">
        <f>IF($P16="toetsen",IF(OR(T16="",VLOOKUP(F!$B16,E!$B$1:$AK$300,10,FALSE)=1000000000),"",IF(T16&lt;=VLOOKUP(F!$B16,E!$B$1:$AK$300,10,FALSE),"ja","nee")),"")</f>
        <v>ja</v>
      </c>
      <c r="W16" s="6">
        <f t="shared" si="22"/>
        <v>-1</v>
      </c>
      <c r="X16" s="5" t="str">
        <f>IF($F16="--","",IF($P16="toetsen",toetsen(F!$B16,W16),IF($P16="toetsen alleen IW",toetsen_alleen_IW(F!$B16,W16),IF($P16="toetsen alleen LN",toetsen_alleen_LN(F!$B16,W16),IF($P16="toetsen geen MV en SV",toetsen_geen_MV_en_SV(F!$B16,W16),IF($P16="toetsen alleen MV en SV",toetsen_alleen_MV_en_SV(F!$B16,W16),""))))))</f>
        <v>-</v>
      </c>
      <c r="Y16" s="5" t="str">
        <f>IF($P16="toetsen",IF(OR(W16="",VLOOKUP(F!$B16,E!$B$1:$AK$300,10,FALSE)=1000000000),"",IF(W16&lt;=VLOOKUP(F!$B16,E!$B$1:$AK$300,10,FALSE),"ja","nee")),"")</f>
        <v>ja</v>
      </c>
      <c r="AA16" s="4">
        <f>IFERROR(IF(Q16="","",(IF(Q16&gt;2*VLOOKUP(F!$B16,E!$B$1:$AK$300,5,FALSE),1,0))),"")</f>
        <v>0</v>
      </c>
      <c r="AB16" s="4">
        <f>IFERROR(IF(T16="","",(IF(T16&gt;2*VLOOKUP(F!$B16,E!$B$1:$AK$300,5,FALSE),1,0))),"")</f>
        <v>0</v>
      </c>
      <c r="AC16" s="4">
        <f>IFERROR(IF(W16="","",(IF(W16&gt;2*VLOOKUP(F!$B16,E!$B$1:$AK$300,5,FALSE),1,0))),"")</f>
        <v>0</v>
      </c>
      <c r="AE16" s="4">
        <f>IFERROR(IF(Q16="","",(IF(Q16&gt;VLOOKUP(F!$B16,E!$B$1:$AK$300,6,FALSE)+VLOOKUP(F!$B16,E!$B$1:$AK$300,5,FALSE),1,0))),"")</f>
        <v>0</v>
      </c>
      <c r="AF16" s="4">
        <f>IFERROR(IF(T16="","",(IF(T16&gt;VLOOKUP(F!$B16,E!$B$1:$AK$300,6,FALSE)+VLOOKUP(F!$B16,E!$B$1:$AK$300,5,FALSE),1,0))),"")</f>
        <v>0</v>
      </c>
      <c r="AG16" s="4">
        <f>IFERROR(IF(W16="","",(IF(W16&gt;VLOOKUP(F!$B16,E!$B$1:$AK$300,6,FALSE)+VLOOKUP(F!$B16,E!$B$1:$AK$300,5,FALSE),1,0))),"")</f>
        <v>0</v>
      </c>
      <c r="AI16" s="6" t="str">
        <f t="shared" si="23"/>
        <v>0,21</v>
      </c>
      <c r="AJ16" s="6" t="str">
        <f>IF(AI16="--","--",IF(F!$D16=131,IF(I16=-1,"rg",IF(I16="","--",IF(I16*1000&lt;1,FIXED(I16*1000,3),IF(I16*1000&lt;10,FIXED(I16*1000,2),(IF(I16*1000&lt;100,FIXED(I16*1000,1),IF(I16*1000&lt;1000,FIXED(I16*1000,0),MROUND(I16*1000,10)))))))),IF(I16=-1,"rg",IF(I16="","--",IF(I16&lt;1,FIXED(I16,3),IF(I16&lt;10,FIXED(I16,2),(IF(I16&lt;100,FIXED(I16,1),IF(I16&lt;1000,FIXED(I16,0),MROUND(I16,10))))))))))</f>
        <v>0,321</v>
      </c>
      <c r="AK16" s="6" t="str">
        <f t="shared" si="24"/>
        <v>0,24</v>
      </c>
      <c r="AL16" s="6" t="str">
        <f>IF(AK16="--","--",IF(F!$D16=131,IF(K16=-1,"rg",IF(K16="","--",IF(K16*1000&lt;1,FIXED(K16*1000,3),IF(K16*1000&lt;10,FIXED(K16*1000,2),(IF(K16*1000&lt;100,FIXED(K16*1000,1),IF(K16*1000&lt;1000,FIXED(K16*1000,0),MROUND(K16*1000,10)))))))),IF(K16=-1,"rg",IF(K16="","--",IF(K16&lt;1,FIXED(K16,3),IF(K16&lt;10,FIXED(K16,2),(IF(K16&lt;100,FIXED(K16,1),IF(K16&lt;1000,FIXED(K16,0),MROUND(K16,10))))))))))</f>
        <v>0,375</v>
      </c>
      <c r="AM16" s="6" t="str">
        <f t="shared" si="25"/>
        <v>0,20</v>
      </c>
      <c r="AN16" s="6" t="str">
        <f>IF(AM16="--","--",IF(F!$D16=131,IF(M16=-1,"rg",IF(M16="","--",IF(M16*1000&lt;1,FIXED(M16*1000,3),IF(M16*1000&lt;10,FIXED(M16*1000,2),(IF(M16*1000&lt;100,FIXED(M16*1000,1),IF(M16*1000&lt;1000,FIXED(M16*1000,0),MROUND(M16*1000,10)))))))),IF(M16=-1,"rg",IF(M16="","--",IF(M16&lt;1,FIXED(M16,3),IF(M16&lt;10,FIXED(M16,2),(IF(M16&lt;100,FIXED(M16,1),IF(M16&lt;1000,FIXED(M16,0),MROUND(M16,10))))))))))</f>
        <v>rg</v>
      </c>
      <c r="AP16" s="6" t="str">
        <f t="shared" si="6"/>
        <v>0,21</v>
      </c>
      <c r="AQ16" s="6" t="str">
        <f t="shared" si="7"/>
        <v/>
      </c>
      <c r="AR16" s="6" t="str">
        <f t="shared" si="8"/>
        <v>0,321</v>
      </c>
      <c r="AS16" s="6" t="str">
        <f t="shared" si="9"/>
        <v/>
      </c>
      <c r="AT16" s="6" t="str">
        <f t="shared" si="10"/>
        <v>-</v>
      </c>
      <c r="AU16" s="6" t="str">
        <f>IFERROR(IF(AR16="--","",IF(HLOOKUP(SMALL($Q$4:$Y$4,3),$Q$4:$Y$501,ROW(AP16)-3,FALSE)=0,"",IF(HLOOKUP(SMALL($Q$4:$Y$4,3),$Q$4:$Y$501,ROW(AP16)-3,FALSE)="nee",VLOOKUP("De kwaliteitseis emissiearme grond (maximale concentratie) wordt overschreden.",H!$O$10:'H'!$P$59,2,FALSE),""))),"")</f>
        <v/>
      </c>
      <c r="AV16" s="6" t="str">
        <f t="shared" si="0"/>
        <v>0,24</v>
      </c>
      <c r="AW16" s="6" t="str">
        <f t="shared" si="1"/>
        <v/>
      </c>
      <c r="AX16" s="6" t="str">
        <f t="shared" si="2"/>
        <v>0,375</v>
      </c>
      <c r="AY16" s="6" t="str">
        <f t="shared" si="11"/>
        <v/>
      </c>
      <c r="AZ16" s="6" t="str">
        <f t="shared" si="12"/>
        <v>-</v>
      </c>
      <c r="BA16" s="6" t="str">
        <f>IFERROR(IF(AR16="--","",IF(HLOOKUP(SMALL($Q$4:$Y$4,6),$Q$4:$Y$501,ROW(AP16)-3,FALSE)=0,"",IF(HLOOKUP(SMALL($Q$4:$Y$4,6),$Q$4:$Y$501,ROW(AP16)-3,FALSE)="nee",VLOOKUP("De kwaliteitseis emissiearme grond (maximale concentratie) wordt overschreden.",H!$O$10:'H'!$P$59,2,FALSE),""))),"")</f>
        <v/>
      </c>
      <c r="BB16" s="6" t="str">
        <f t="shared" si="3"/>
        <v>0,20</v>
      </c>
      <c r="BC16" s="6" t="str">
        <f t="shared" si="4"/>
        <v>&lt;</v>
      </c>
      <c r="BD16" s="6" t="str">
        <f t="shared" si="5"/>
        <v>rg</v>
      </c>
      <c r="BE16" s="6" t="str">
        <f t="shared" si="13"/>
        <v>&lt;</v>
      </c>
      <c r="BF16" s="6" t="str">
        <f t="shared" si="14"/>
        <v>-</v>
      </c>
      <c r="BG16" s="4" t="str">
        <f>IFERROR(IF(AR16="--","",IF(HLOOKUP(SMALL($Q$4:$Y$4,9),$Q$4:$Y$501,ROW(AP16)-3,FALSE)=0,"",IF(HLOOKUP(SMALL($Q$4:$Y$4,9),$Q$4:$Y$501,ROW(AP16)-3,FALSE)="nee",VLOOKUP("De kwaliteitseis emissiearme grond (maximale concentratie) wordt overschreden.",H!$O$10:'H'!$P$59,2,FALSE),""))),"")</f>
        <v/>
      </c>
    </row>
    <row r="17" spans="1:59" x14ac:dyDescent="0.2">
      <c r="A17" s="4" t="str">
        <f>F!A17</f>
        <v>Chroom</v>
      </c>
      <c r="B17" s="6" t="str">
        <f>IF(ISNUMBER(F!E17)=FALSE,"--",IF(F!E17=0,"--",F!E17))</f>
        <v>--</v>
      </c>
      <c r="C17" s="6" t="str">
        <f>IF(B17="--","",F!F17)</f>
        <v/>
      </c>
      <c r="D17" s="6" t="str">
        <f>IF(ISNUMBER(F!G17)=FALSE,"--",IF(F!G17=0,"--",F!G17))</f>
        <v>--</v>
      </c>
      <c r="E17" s="6" t="str">
        <f>IF(D17="--","",F!H17)</f>
        <v/>
      </c>
      <c r="F17" s="6" t="str">
        <f>IF(ISNUMBER(F!I17)=FALSE,"--",IF(F!I17=0,"--",F!I17))</f>
        <v>--</v>
      </c>
      <c r="G17" s="6" t="str">
        <f>IF(F17="--","",F!J17)</f>
        <v/>
      </c>
      <c r="H17" s="6"/>
      <c r="I17" s="6" t="str">
        <f>IF(F!Z17=-1,-1,F!AV17)</f>
        <v/>
      </c>
      <c r="J17" s="6"/>
      <c r="K17" s="6" t="str">
        <f>IF(F!AC17=-1,-1,F!AX17)</f>
        <v/>
      </c>
      <c r="L17" s="6"/>
      <c r="M17" s="6" t="str">
        <f>IF(F!AF17=-1,-1,F!AZ17)</f>
        <v/>
      </c>
      <c r="N17" s="6"/>
      <c r="P17" s="4" t="str">
        <f>IFERROR(IF(AND(VLOOKUP(F!$B17,E!$B$1:$AK$300,5,FALSE)&lt;&gt;1000000000,VLOOKUP(F!$B17,E!$B$1:$AK$300,6,FALSE)=1000000000,VLOOKUP(F!$B17,E!$B$1:$AK$300,7,FALSE)=1000000000,VLOOKUP(F!$B17,E!$B$1:$AK$300,8,FALSE)=1000000000,VLOOKUP(F!$B17,E!$B$1:$AK$300,9,FALSE)=1000000000),"toetsen alleen LN",IF(AND(VLOOKUP(F!$B17,E!$B$1:$AK$300,5,FALSE)=1000000000,VLOOKUP(F!$B17,E!$B$1:$AK$300,6,FALSE)=1000000000,VLOOKUP(F!$B17,E!$B$1:$AK$300,7,FALSE)=1000000000,VLOOKUP(F!$B17,E!$B$1:$AK$300,8,FALSE)&lt;&gt;1000000000,VLOOKUP(F!$B17,E!$B$1:$AK$300,9,FALSE)&lt;&gt;1000000000),"toetsen alleen MV en SV",IF(AND(VLOOKUP(F!$B17,E!$B$1:$AK$300,5,FALSE)&lt;&gt;1000000000,VLOOKUP(F!$B17,E!$B$1:$AK$300,6,FALSE)&lt;&gt;1000000000,VLOOKUP(F!$B17,E!$B$1:$AK$300,7,FALSE)&lt;&gt;1000000000,VLOOKUP(F!$B17,E!$B$1:$AK$300,8,FALSE)=1000000000,VLOOKUP(F!$B17,E!$B$1:$AK$300,9,FALSE)=1000000000),"toetsen geen MV en SV",IF(VLOOKUP(F!$B17,E!$B$1:$AK$300,5,FALSE)+VLOOKUP(F!$B17,E!$B$1:$AK$300,6,FALSE)+VLOOKUP(F!$B17,E!$B$1:$AK$300,7,FALSE)+VLOOKUP(F!$B17,E!$B$1:$AK$300,8,FALSE)&lt;&gt;4000000000,"toetsen",IF(VLOOKUP(F!$B17,E!$B$1:$AK$300,12,FALSE)&lt;&gt;1000000000,"toetsen alleen IW","niet toetsen"))))),"")</f>
        <v>toetsen</v>
      </c>
      <c r="Q17" s="6" t="str">
        <f t="shared" si="20"/>
        <v/>
      </c>
      <c r="R17" s="5" t="str">
        <f>IF($B17="--","",IF($P17="toetsen",toetsen(F!$B17,Q17),IF($P17="toetsen alleen IW",toetsen_alleen_IW(F!$B17,Q17),IF($P17="toetsen alleen LN",toetsen_alleen_LN(F!$B17,Q17),IF($P17="toetsen geen MV en SV",toetsen_geen_MV_en_SV(F!$B17,Q17),IF($P17="toetsen alleen MV en SV",toetsen_alleen_MV_en_SV(F!$B17,Q17),""))))))</f>
        <v/>
      </c>
      <c r="S17" s="5" t="str">
        <f>IF($P17="toetsen",IF(OR(Q17="",VLOOKUP(F!$B17,E!$B$1:$AK$300,10,FALSE)=1000000000),"",IF(Q17&lt;=VLOOKUP(F!$B17,E!$B$1:$AK$300,10,FALSE),"ja","nee")),"")</f>
        <v/>
      </c>
      <c r="T17" s="78" t="str">
        <f t="shared" si="21"/>
        <v/>
      </c>
      <c r="U17" s="5" t="str">
        <f>IF($D17="--","",IF($P17="toetsen",toetsen(F!$B17,T17),IF($P17="toetsen alleen IW",toetsen_alleen_IW(F!$B17,T17),IF($P17="toetsen alleen LN",toetsen_alleen_LN(F!$B17,T17),IF($P17="toetsen geen MV en SV",toetsen_geen_MV_en_SV(F!$B17,T17),IF($P17="toetsen alleen MV en SV",toetsen_alleen_MV_en_SV(F!$B17,T17),""))))))</f>
        <v/>
      </c>
      <c r="V17" s="5" t="str">
        <f>IF($P17="toetsen",IF(OR(T17="",VLOOKUP(F!$B17,E!$B$1:$AK$300,10,FALSE)=1000000000),"",IF(T17&lt;=VLOOKUP(F!$B17,E!$B$1:$AK$300,10,FALSE),"ja","nee")),"")</f>
        <v/>
      </c>
      <c r="W17" s="6" t="str">
        <f t="shared" si="22"/>
        <v/>
      </c>
      <c r="X17" s="5" t="str">
        <f>IF($F17="--","",IF($P17="toetsen",toetsen(F!$B17,W17),IF($P17="toetsen alleen IW",toetsen_alleen_IW(F!$B17,W17),IF($P17="toetsen alleen LN",toetsen_alleen_LN(F!$B17,W17),IF($P17="toetsen geen MV en SV",toetsen_geen_MV_en_SV(F!$B17,W17),IF($P17="toetsen alleen MV en SV",toetsen_alleen_MV_en_SV(F!$B17,W17),""))))))</f>
        <v/>
      </c>
      <c r="Y17" s="5" t="str">
        <f>IF($P17="toetsen",IF(OR(W17="",VLOOKUP(F!$B17,E!$B$1:$AK$300,10,FALSE)=1000000000),"",IF(W17&lt;=VLOOKUP(F!$B17,E!$B$1:$AK$300,10,FALSE),"ja","nee")),"")</f>
        <v/>
      </c>
      <c r="AA17" s="4" t="str">
        <f>IFERROR(IF(Q17="","",(IF(Q17&gt;2*VLOOKUP(F!$B17,E!$B$1:$AK$300,5,FALSE),1,0))),"")</f>
        <v/>
      </c>
      <c r="AB17" s="4" t="str">
        <f>IFERROR(IF(T17="","",(IF(T17&gt;2*VLOOKUP(F!$B17,E!$B$1:$AK$300,5,FALSE),1,0))),"")</f>
        <v/>
      </c>
      <c r="AC17" s="4" t="str">
        <f>IFERROR(IF(W17="","",(IF(W17&gt;2*VLOOKUP(F!$B17,E!$B$1:$AK$300,5,FALSE),1,0))),"")</f>
        <v/>
      </c>
      <c r="AE17" s="4" t="str">
        <f>IFERROR(IF(Q17="","",(IF(Q17&gt;VLOOKUP(F!$B17,E!$B$1:$AK$300,6,FALSE)+VLOOKUP(F!$B17,E!$B$1:$AK$300,5,FALSE),1,0))),"")</f>
        <v/>
      </c>
      <c r="AF17" s="4" t="str">
        <f>IFERROR(IF(T17="","",(IF(T17&gt;VLOOKUP(F!$B17,E!$B$1:$AK$300,6,FALSE)+VLOOKUP(F!$B17,E!$B$1:$AK$300,5,FALSE),1,0))),"")</f>
        <v/>
      </c>
      <c r="AG17" s="4" t="str">
        <f>IFERROR(IF(W17="","",(IF(W17&gt;VLOOKUP(F!$B17,E!$B$1:$AK$300,6,FALSE)+VLOOKUP(F!$B17,E!$B$1:$AK$300,5,FALSE),1,0))),"")</f>
        <v/>
      </c>
      <c r="AI17" s="6" t="str">
        <f t="shared" si="23"/>
        <v>--</v>
      </c>
      <c r="AJ17" s="6" t="str">
        <f>IF(AI17="--","--",IF(F!$D17=131,IF(I17=-1,"rg",IF(I17="","--",IF(I17*1000&lt;1,FIXED(I17*1000,3),IF(I17*1000&lt;10,FIXED(I17*1000,2),(IF(I17*1000&lt;100,FIXED(I17*1000,1),IF(I17*1000&lt;1000,FIXED(I17*1000,0),MROUND(I17*1000,10)))))))),IF(I17=-1,"rg",IF(I17="","--",IF(I17&lt;1,FIXED(I17,3),IF(I17&lt;10,FIXED(I17,2),(IF(I17&lt;100,FIXED(I17,1),IF(I17&lt;1000,FIXED(I17,0),MROUND(I17,10))))))))))</f>
        <v>--</v>
      </c>
      <c r="AK17" s="6" t="str">
        <f t="shared" si="24"/>
        <v>--</v>
      </c>
      <c r="AL17" s="6" t="str">
        <f>IF(AK17="--","--",IF(F!$D17=131,IF(K17=-1,"rg",IF(K17="","--",IF(K17*1000&lt;1,FIXED(K17*1000,3),IF(K17*1000&lt;10,FIXED(K17*1000,2),(IF(K17*1000&lt;100,FIXED(K17*1000,1),IF(K17*1000&lt;1000,FIXED(K17*1000,0),MROUND(K17*1000,10)))))))),IF(K17=-1,"rg",IF(K17="","--",IF(K17&lt;1,FIXED(K17,3),IF(K17&lt;10,FIXED(K17,2),(IF(K17&lt;100,FIXED(K17,1),IF(K17&lt;1000,FIXED(K17,0),MROUND(K17,10))))))))))</f>
        <v>--</v>
      </c>
      <c r="AM17" s="6" t="str">
        <f t="shared" si="25"/>
        <v>--</v>
      </c>
      <c r="AN17" s="6" t="str">
        <f>IF(AM17="--","--",IF(F!$D17=131,IF(M17=-1,"rg",IF(M17="","--",IF(M17*1000&lt;1,FIXED(M17*1000,3),IF(M17*1000&lt;10,FIXED(M17*1000,2),(IF(M17*1000&lt;100,FIXED(M17*1000,1),IF(M17*1000&lt;1000,FIXED(M17*1000,0),MROUND(M17*1000,10)))))))),IF(M17=-1,"rg",IF(M17="","--",IF(M17&lt;1,FIXED(M17,3),IF(M17&lt;10,FIXED(M17,2),(IF(M17&lt;100,FIXED(M17,1),IF(M17&lt;1000,FIXED(M17,0),MROUND(M17,10))))))))))</f>
        <v>--</v>
      </c>
      <c r="AP17" s="6" t="str">
        <f t="shared" si="6"/>
        <v>--</v>
      </c>
      <c r="AQ17" s="6" t="str">
        <f t="shared" si="7"/>
        <v/>
      </c>
      <c r="AR17" s="6" t="str">
        <f t="shared" si="8"/>
        <v>--</v>
      </c>
      <c r="AS17" s="6" t="str">
        <f t="shared" si="9"/>
        <v/>
      </c>
      <c r="AT17" s="6" t="str">
        <f t="shared" si="10"/>
        <v/>
      </c>
      <c r="AU17" s="6" t="str">
        <f>IFERROR(IF(AR17="--","",IF(HLOOKUP(SMALL($Q$4:$Y$4,3),$Q$4:$Y$501,ROW(AP17)-3,FALSE)=0,"",IF(HLOOKUP(SMALL($Q$4:$Y$4,3),$Q$4:$Y$501,ROW(AP17)-3,FALSE)="nee",VLOOKUP("De kwaliteitseis emissiearme grond (maximale concentratie) wordt overschreden.",H!$O$10:'H'!$P$59,2,FALSE),""))),"")</f>
        <v/>
      </c>
      <c r="AV17" s="6" t="str">
        <f t="shared" si="0"/>
        <v>--</v>
      </c>
      <c r="AW17" s="6" t="str">
        <f t="shared" si="1"/>
        <v/>
      </c>
      <c r="AX17" s="6" t="str">
        <f t="shared" si="2"/>
        <v>--</v>
      </c>
      <c r="AY17" s="6" t="str">
        <f t="shared" si="11"/>
        <v/>
      </c>
      <c r="AZ17" s="6" t="str">
        <f t="shared" si="12"/>
        <v/>
      </c>
      <c r="BA17" s="6" t="str">
        <f>IFERROR(IF(AR17="--","",IF(HLOOKUP(SMALL($Q$4:$Y$4,6),$Q$4:$Y$501,ROW(AP17)-3,FALSE)=0,"",IF(HLOOKUP(SMALL($Q$4:$Y$4,6),$Q$4:$Y$501,ROW(AP17)-3,FALSE)="nee",VLOOKUP("De kwaliteitseis emissiearme grond (maximale concentratie) wordt overschreden.",H!$O$10:'H'!$P$59,2,FALSE),""))),"")</f>
        <v/>
      </c>
      <c r="BB17" s="6" t="str">
        <f t="shared" si="3"/>
        <v>--</v>
      </c>
      <c r="BC17" s="6" t="str">
        <f t="shared" si="4"/>
        <v/>
      </c>
      <c r="BD17" s="6" t="str">
        <f t="shared" si="5"/>
        <v>--</v>
      </c>
      <c r="BE17" s="6" t="str">
        <f t="shared" si="13"/>
        <v/>
      </c>
      <c r="BF17" s="6" t="str">
        <f t="shared" si="14"/>
        <v/>
      </c>
      <c r="BG17" s="4" t="str">
        <f>IFERROR(IF(AR17="--","",IF(HLOOKUP(SMALL($Q$4:$Y$4,9),$Q$4:$Y$501,ROW(AP17)-3,FALSE)=0,"",IF(HLOOKUP(SMALL($Q$4:$Y$4,9),$Q$4:$Y$501,ROW(AP17)-3,FALSE)="nee",VLOOKUP("De kwaliteitseis emissiearme grond (maximale concentratie) wordt overschreden.",H!$O$10:'H'!$P$59,2,FALSE),""))),"")</f>
        <v/>
      </c>
    </row>
    <row r="18" spans="1:59" x14ac:dyDescent="0.2">
      <c r="A18" s="4" t="str">
        <f>F!A18</f>
        <v>Chroom III</v>
      </c>
      <c r="B18" s="6" t="str">
        <f>IF(ISNUMBER(F!E18)=FALSE,"--",IF(F!E18=0,"--",F!E18))</f>
        <v>--</v>
      </c>
      <c r="C18" s="6" t="str">
        <f>IF(B18="--","",F!F18)</f>
        <v/>
      </c>
      <c r="D18" s="6" t="str">
        <f>IF(ISNUMBER(F!G18)=FALSE,"--",IF(F!G18=0,"--",F!G18))</f>
        <v>--</v>
      </c>
      <c r="E18" s="6" t="str">
        <f>IF(D18="--","",F!H18)</f>
        <v/>
      </c>
      <c r="F18" s="6" t="str">
        <f>IF(ISNUMBER(F!I18)=FALSE,"--",IF(F!I18=0,"--",F!I18))</f>
        <v>--</v>
      </c>
      <c r="G18" s="6" t="str">
        <f>IF(F18="--","",F!J18)</f>
        <v/>
      </c>
      <c r="H18" s="6"/>
      <c r="I18" s="6" t="str">
        <f>IF(F!Z18=-1,-1,F!AV18)</f>
        <v/>
      </c>
      <c r="J18" s="6"/>
      <c r="K18" s="6" t="str">
        <f>IF(F!AC18=-1,-1,F!AX18)</f>
        <v/>
      </c>
      <c r="L18" s="6"/>
      <c r="M18" s="6" t="str">
        <f>IF(F!AF18=-1,-1,F!AZ18)</f>
        <v/>
      </c>
      <c r="N18" s="6"/>
      <c r="P18" s="4" t="str">
        <f>IFERROR(IF(AND(VLOOKUP(F!$B18,E!$B$1:$AK$300,5,FALSE)&lt;&gt;1000000000,VLOOKUP(F!$B18,E!$B$1:$AK$300,6,FALSE)=1000000000,VLOOKUP(F!$B18,E!$B$1:$AK$300,7,FALSE)=1000000000,VLOOKUP(F!$B18,E!$B$1:$AK$300,8,FALSE)=1000000000,VLOOKUP(F!$B18,E!$B$1:$AK$300,9,FALSE)=1000000000),"toetsen alleen LN",IF(AND(VLOOKUP(F!$B18,E!$B$1:$AK$300,5,FALSE)=1000000000,VLOOKUP(F!$B18,E!$B$1:$AK$300,6,FALSE)=1000000000,VLOOKUP(F!$B18,E!$B$1:$AK$300,7,FALSE)=1000000000,VLOOKUP(F!$B18,E!$B$1:$AK$300,8,FALSE)&lt;&gt;1000000000,VLOOKUP(F!$B18,E!$B$1:$AK$300,9,FALSE)&lt;&gt;1000000000),"toetsen alleen MV en SV",IF(AND(VLOOKUP(F!$B18,E!$B$1:$AK$300,5,FALSE)&lt;&gt;1000000000,VLOOKUP(F!$B18,E!$B$1:$AK$300,6,FALSE)&lt;&gt;1000000000,VLOOKUP(F!$B18,E!$B$1:$AK$300,7,FALSE)&lt;&gt;1000000000,VLOOKUP(F!$B18,E!$B$1:$AK$300,8,FALSE)=1000000000,VLOOKUP(F!$B18,E!$B$1:$AK$300,9,FALSE)=1000000000),"toetsen geen MV en SV",IF(VLOOKUP(F!$B18,E!$B$1:$AK$300,5,FALSE)+VLOOKUP(F!$B18,E!$B$1:$AK$300,6,FALSE)+VLOOKUP(F!$B18,E!$B$1:$AK$300,7,FALSE)+VLOOKUP(F!$B18,E!$B$1:$AK$300,8,FALSE)&lt;&gt;4000000000,"toetsen",IF(VLOOKUP(F!$B18,E!$B$1:$AK$300,12,FALSE)&lt;&gt;1000000000,"toetsen alleen IW","niet toetsen"))))),"")</f>
        <v>toetsen alleen IW</v>
      </c>
      <c r="Q18" s="6" t="str">
        <f t="shared" si="20"/>
        <v/>
      </c>
      <c r="R18" s="5" t="str">
        <f>IF($B18="--","",IF($P18="toetsen",toetsen(F!$B18,Q18),IF($P18="toetsen alleen IW",toetsen_alleen_IW(F!$B18,Q18),IF($P18="toetsen alleen LN",toetsen_alleen_LN(F!$B18,Q18),IF($P18="toetsen geen MV en SV",toetsen_geen_MV_en_SV(F!$B18,Q18),IF($P18="toetsen alleen MV en SV",toetsen_alleen_MV_en_SV(F!$B18,Q18),""))))))</f>
        <v/>
      </c>
      <c r="S18" s="5" t="str">
        <f>IF($P18="toetsen",IF(OR(Q18="",VLOOKUP(F!$B18,E!$B$1:$AK$300,10,FALSE)=1000000000),"",IF(Q18&lt;=VLOOKUP(F!$B18,E!$B$1:$AK$300,10,FALSE),"ja","nee")),"")</f>
        <v/>
      </c>
      <c r="T18" s="78" t="str">
        <f t="shared" si="21"/>
        <v/>
      </c>
      <c r="U18" s="5" t="str">
        <f>IF($D18="--","",IF($P18="toetsen",toetsen(F!$B18,T18),IF($P18="toetsen alleen IW",toetsen_alleen_IW(F!$B18,T18),IF($P18="toetsen alleen LN",toetsen_alleen_LN(F!$B18,T18),IF($P18="toetsen geen MV en SV",toetsen_geen_MV_en_SV(F!$B18,T18),IF($P18="toetsen alleen MV en SV",toetsen_alleen_MV_en_SV(F!$B18,T18),""))))))</f>
        <v/>
      </c>
      <c r="V18" s="5" t="str">
        <f>IF($P18="toetsen",IF(OR(T18="",VLOOKUP(F!$B18,E!$B$1:$AK$300,10,FALSE)=1000000000),"",IF(T18&lt;=VLOOKUP(F!$B18,E!$B$1:$AK$300,10,FALSE),"ja","nee")),"")</f>
        <v/>
      </c>
      <c r="W18" s="6" t="str">
        <f t="shared" si="22"/>
        <v/>
      </c>
      <c r="X18" s="5" t="str">
        <f>IF($F18="--","",IF($P18="toetsen",toetsen(F!$B18,W18),IF($P18="toetsen alleen IW",toetsen_alleen_IW(F!$B18,W18),IF($P18="toetsen alleen LN",toetsen_alleen_LN(F!$B18,W18),IF($P18="toetsen geen MV en SV",toetsen_geen_MV_en_SV(F!$B18,W18),IF($P18="toetsen alleen MV en SV",toetsen_alleen_MV_en_SV(F!$B18,W18),""))))))</f>
        <v/>
      </c>
      <c r="Y18" s="5" t="str">
        <f>IF($P18="toetsen",IF(OR(W18="",VLOOKUP(F!$B18,E!$B$1:$AK$300,10,FALSE)=1000000000),"",IF(W18&lt;=VLOOKUP(F!$B18,E!$B$1:$AK$300,10,FALSE),"ja","nee")),"")</f>
        <v/>
      </c>
      <c r="AA18" s="4" t="str">
        <f>IFERROR(IF(Q18="","",(IF(Q18&gt;2*VLOOKUP(F!$B18,E!$B$1:$AK$300,5,FALSE),1,0))),"")</f>
        <v/>
      </c>
      <c r="AB18" s="4" t="str">
        <f>IFERROR(IF(T18="","",(IF(T18&gt;2*VLOOKUP(F!$B18,E!$B$1:$AK$300,5,FALSE),1,0))),"")</f>
        <v/>
      </c>
      <c r="AC18" s="4" t="str">
        <f>IFERROR(IF(W18="","",(IF(W18&gt;2*VLOOKUP(F!$B18,E!$B$1:$AK$300,5,FALSE),1,0))),"")</f>
        <v/>
      </c>
      <c r="AE18" s="4" t="str">
        <f>IFERROR(IF(Q18="","",(IF(Q18&gt;VLOOKUP(F!$B18,E!$B$1:$AK$300,6,FALSE)+VLOOKUP(F!$B18,E!$B$1:$AK$300,5,FALSE),1,0))),"")</f>
        <v/>
      </c>
      <c r="AF18" s="4" t="str">
        <f>IFERROR(IF(T18="","",(IF(T18&gt;VLOOKUP(F!$B18,E!$B$1:$AK$300,6,FALSE)+VLOOKUP(F!$B18,E!$B$1:$AK$300,5,FALSE),1,0))),"")</f>
        <v/>
      </c>
      <c r="AG18" s="4" t="str">
        <f>IFERROR(IF(W18="","",(IF(W18&gt;VLOOKUP(F!$B18,E!$B$1:$AK$300,6,FALSE)+VLOOKUP(F!$B18,E!$B$1:$AK$300,5,FALSE),1,0))),"")</f>
        <v/>
      </c>
      <c r="AI18" s="6" t="str">
        <f t="shared" si="23"/>
        <v>--</v>
      </c>
      <c r="AJ18" s="6" t="str">
        <f>IF(AI18="--","--",IF(F!$D18=131,IF(I18=-1,"rg",IF(I18="","--",IF(I18*1000&lt;1,FIXED(I18*1000,3),IF(I18*1000&lt;10,FIXED(I18*1000,2),(IF(I18*1000&lt;100,FIXED(I18*1000,1),IF(I18*1000&lt;1000,FIXED(I18*1000,0),MROUND(I18*1000,10)))))))),IF(I18=-1,"rg",IF(I18="","--",IF(I18&lt;1,FIXED(I18,3),IF(I18&lt;10,FIXED(I18,2),(IF(I18&lt;100,FIXED(I18,1),IF(I18&lt;1000,FIXED(I18,0),MROUND(I18,10))))))))))</f>
        <v>--</v>
      </c>
      <c r="AK18" s="6" t="str">
        <f t="shared" si="24"/>
        <v>--</v>
      </c>
      <c r="AL18" s="6" t="str">
        <f>IF(AK18="--","--",IF(F!$D18=131,IF(K18=-1,"rg",IF(K18="","--",IF(K18*1000&lt;1,FIXED(K18*1000,3),IF(K18*1000&lt;10,FIXED(K18*1000,2),(IF(K18*1000&lt;100,FIXED(K18*1000,1),IF(K18*1000&lt;1000,FIXED(K18*1000,0),MROUND(K18*1000,10)))))))),IF(K18=-1,"rg",IF(K18="","--",IF(K18&lt;1,FIXED(K18,3),IF(K18&lt;10,FIXED(K18,2),(IF(K18&lt;100,FIXED(K18,1),IF(K18&lt;1000,FIXED(K18,0),MROUND(K18,10))))))))))</f>
        <v>--</v>
      </c>
      <c r="AM18" s="6" t="str">
        <f t="shared" si="25"/>
        <v>--</v>
      </c>
      <c r="AN18" s="6" t="str">
        <f>IF(AM18="--","--",IF(F!$D18=131,IF(M18=-1,"rg",IF(M18="","--",IF(M18*1000&lt;1,FIXED(M18*1000,3),IF(M18*1000&lt;10,FIXED(M18*1000,2),(IF(M18*1000&lt;100,FIXED(M18*1000,1),IF(M18*1000&lt;1000,FIXED(M18*1000,0),MROUND(M18*1000,10)))))))),IF(M18=-1,"rg",IF(M18="","--",IF(M18&lt;1,FIXED(M18,3),IF(M18&lt;10,FIXED(M18,2),(IF(M18&lt;100,FIXED(M18,1),IF(M18&lt;1000,FIXED(M18,0),MROUND(M18,10))))))))))</f>
        <v>--</v>
      </c>
      <c r="AP18" s="6" t="str">
        <f t="shared" si="6"/>
        <v>--</v>
      </c>
      <c r="AQ18" s="6" t="str">
        <f t="shared" si="7"/>
        <v/>
      </c>
      <c r="AR18" s="6" t="str">
        <f t="shared" si="8"/>
        <v>--</v>
      </c>
      <c r="AS18" s="6" t="str">
        <f t="shared" si="9"/>
        <v/>
      </c>
      <c r="AT18" s="6" t="str">
        <f t="shared" si="10"/>
        <v/>
      </c>
      <c r="AU18" s="6" t="str">
        <f>IFERROR(IF(AR18="--","",IF(HLOOKUP(SMALL($Q$4:$Y$4,3),$Q$4:$Y$501,ROW(AP18)-3,FALSE)=0,"",IF(HLOOKUP(SMALL($Q$4:$Y$4,3),$Q$4:$Y$501,ROW(AP18)-3,FALSE)="nee",VLOOKUP("De kwaliteitseis emissiearme grond (maximale concentratie) wordt overschreden.",H!$O$10:'H'!$P$59,2,FALSE),""))),"")</f>
        <v/>
      </c>
      <c r="AV18" s="6" t="str">
        <f t="shared" si="0"/>
        <v>--</v>
      </c>
      <c r="AW18" s="6" t="str">
        <f t="shared" si="1"/>
        <v/>
      </c>
      <c r="AX18" s="6" t="str">
        <f t="shared" si="2"/>
        <v>--</v>
      </c>
      <c r="AY18" s="6" t="str">
        <f t="shared" si="11"/>
        <v/>
      </c>
      <c r="AZ18" s="6" t="str">
        <f t="shared" si="12"/>
        <v/>
      </c>
      <c r="BA18" s="6" t="str">
        <f>IFERROR(IF(AR18="--","",IF(HLOOKUP(SMALL($Q$4:$Y$4,6),$Q$4:$Y$501,ROW(AP18)-3,FALSE)=0,"",IF(HLOOKUP(SMALL($Q$4:$Y$4,6),$Q$4:$Y$501,ROW(AP18)-3,FALSE)="nee",VLOOKUP("De kwaliteitseis emissiearme grond (maximale concentratie) wordt overschreden.",H!$O$10:'H'!$P$59,2,FALSE),""))),"")</f>
        <v/>
      </c>
      <c r="BB18" s="6" t="str">
        <f t="shared" si="3"/>
        <v>--</v>
      </c>
      <c r="BC18" s="6" t="str">
        <f t="shared" si="4"/>
        <v/>
      </c>
      <c r="BD18" s="6" t="str">
        <f t="shared" si="5"/>
        <v>--</v>
      </c>
      <c r="BE18" s="6" t="str">
        <f t="shared" si="13"/>
        <v/>
      </c>
      <c r="BF18" s="6" t="str">
        <f t="shared" si="14"/>
        <v/>
      </c>
      <c r="BG18" s="4" t="str">
        <f>IFERROR(IF(AR18="--","",IF(HLOOKUP(SMALL($Q$4:$Y$4,9),$Q$4:$Y$501,ROW(AP18)-3,FALSE)=0,"",IF(HLOOKUP(SMALL($Q$4:$Y$4,9),$Q$4:$Y$501,ROW(AP18)-3,FALSE)="nee",VLOOKUP("De kwaliteitseis emissiearme grond (maximale concentratie) wordt overschreden.",H!$O$10:'H'!$P$59,2,FALSE),""))),"")</f>
        <v/>
      </c>
    </row>
    <row r="19" spans="1:59" x14ac:dyDescent="0.2">
      <c r="A19" s="4" t="str">
        <f>F!A19</f>
        <v>Chroom VI</v>
      </c>
      <c r="B19" s="6" t="str">
        <f>IF(ISNUMBER(F!E19)=FALSE,"--",IF(F!E19=0,"--",F!E19))</f>
        <v>--</v>
      </c>
      <c r="C19" s="6" t="str">
        <f>IF(B19="--","",F!F19)</f>
        <v/>
      </c>
      <c r="D19" s="6" t="str">
        <f>IF(ISNUMBER(F!G19)=FALSE,"--",IF(F!G19=0,"--",F!G19))</f>
        <v>--</v>
      </c>
      <c r="E19" s="6" t="str">
        <f>IF(D19="--","",F!H19)</f>
        <v/>
      </c>
      <c r="F19" s="6" t="str">
        <f>IF(ISNUMBER(F!I19)=FALSE,"--",IF(F!I19=0,"--",F!I19))</f>
        <v>--</v>
      </c>
      <c r="G19" s="6" t="str">
        <f>IF(F19="--","",F!J19)</f>
        <v/>
      </c>
      <c r="H19" s="6"/>
      <c r="I19" s="6" t="str">
        <f>IF(F!Z19=-1,-1,F!AV19)</f>
        <v/>
      </c>
      <c r="J19" s="6"/>
      <c r="K19" s="6" t="str">
        <f>IF(F!AC19=-1,-1,F!AX19)</f>
        <v/>
      </c>
      <c r="L19" s="6"/>
      <c r="M19" s="6" t="str">
        <f>IF(F!AF19=-1,-1,F!AZ19)</f>
        <v/>
      </c>
      <c r="N19" s="6"/>
      <c r="P19" s="4" t="str">
        <f>IFERROR(IF(AND(VLOOKUP(F!$B19,E!$B$1:$AK$300,5,FALSE)&lt;&gt;1000000000,VLOOKUP(F!$B19,E!$B$1:$AK$300,6,FALSE)=1000000000,VLOOKUP(F!$B19,E!$B$1:$AK$300,7,FALSE)=1000000000,VLOOKUP(F!$B19,E!$B$1:$AK$300,8,FALSE)=1000000000,VLOOKUP(F!$B19,E!$B$1:$AK$300,9,FALSE)=1000000000),"toetsen alleen LN",IF(AND(VLOOKUP(F!$B19,E!$B$1:$AK$300,5,FALSE)=1000000000,VLOOKUP(F!$B19,E!$B$1:$AK$300,6,FALSE)=1000000000,VLOOKUP(F!$B19,E!$B$1:$AK$300,7,FALSE)=1000000000,VLOOKUP(F!$B19,E!$B$1:$AK$300,8,FALSE)&lt;&gt;1000000000,VLOOKUP(F!$B19,E!$B$1:$AK$300,9,FALSE)&lt;&gt;1000000000),"toetsen alleen MV en SV",IF(AND(VLOOKUP(F!$B19,E!$B$1:$AK$300,5,FALSE)&lt;&gt;1000000000,VLOOKUP(F!$B19,E!$B$1:$AK$300,6,FALSE)&lt;&gt;1000000000,VLOOKUP(F!$B19,E!$B$1:$AK$300,7,FALSE)&lt;&gt;1000000000,VLOOKUP(F!$B19,E!$B$1:$AK$300,8,FALSE)=1000000000,VLOOKUP(F!$B19,E!$B$1:$AK$300,9,FALSE)=1000000000),"toetsen geen MV en SV",IF(VLOOKUP(F!$B19,E!$B$1:$AK$300,5,FALSE)+VLOOKUP(F!$B19,E!$B$1:$AK$300,6,FALSE)+VLOOKUP(F!$B19,E!$B$1:$AK$300,7,FALSE)+VLOOKUP(F!$B19,E!$B$1:$AK$300,8,FALSE)&lt;&gt;4000000000,"toetsen",IF(VLOOKUP(F!$B19,E!$B$1:$AK$300,12,FALSE)&lt;&gt;1000000000,"toetsen alleen IW","niet toetsen"))))),"")</f>
        <v>toetsen alleen IW</v>
      </c>
      <c r="Q19" s="6" t="str">
        <f t="shared" si="20"/>
        <v/>
      </c>
      <c r="R19" s="5" t="str">
        <f>IF($B19="--","",IF($P19="toetsen",toetsen(F!$B19,Q19),IF($P19="toetsen alleen IW",toetsen_alleen_IW(F!$B19,Q19),IF($P19="toetsen alleen LN",toetsen_alleen_LN(F!$B19,Q19),IF($P19="toetsen geen MV en SV",toetsen_geen_MV_en_SV(F!$B19,Q19),IF($P19="toetsen alleen MV en SV",toetsen_alleen_MV_en_SV(F!$B19,Q19),""))))))</f>
        <v/>
      </c>
      <c r="S19" s="5" t="str">
        <f>IF($P19="toetsen",IF(OR(Q19="",VLOOKUP(F!$B19,E!$B$1:$AK$300,10,FALSE)=1000000000),"",IF(Q19&lt;=VLOOKUP(F!$B19,E!$B$1:$AK$300,10,FALSE),"ja","nee")),"")</f>
        <v/>
      </c>
      <c r="T19" s="78" t="str">
        <f t="shared" si="21"/>
        <v/>
      </c>
      <c r="U19" s="5" t="str">
        <f>IF($D19="--","",IF($P19="toetsen",toetsen(F!$B19,T19),IF($P19="toetsen alleen IW",toetsen_alleen_IW(F!$B19,T19),IF($P19="toetsen alleen LN",toetsen_alleen_LN(F!$B19,T19),IF($P19="toetsen geen MV en SV",toetsen_geen_MV_en_SV(F!$B19,T19),IF($P19="toetsen alleen MV en SV",toetsen_alleen_MV_en_SV(F!$B19,T19),""))))))</f>
        <v/>
      </c>
      <c r="V19" s="5" t="str">
        <f>IF($P19="toetsen",IF(OR(T19="",VLOOKUP(F!$B19,E!$B$1:$AK$300,10,FALSE)=1000000000),"",IF(T19&lt;=VLOOKUP(F!$B19,E!$B$1:$AK$300,10,FALSE),"ja","nee")),"")</f>
        <v/>
      </c>
      <c r="W19" s="6" t="str">
        <f t="shared" si="22"/>
        <v/>
      </c>
      <c r="X19" s="5" t="str">
        <f>IF($F19="--","",IF($P19="toetsen",toetsen(F!$B19,W19),IF($P19="toetsen alleen IW",toetsen_alleen_IW(F!$B19,W19),IF($P19="toetsen alleen LN",toetsen_alleen_LN(F!$B19,W19),IF($P19="toetsen geen MV en SV",toetsen_geen_MV_en_SV(F!$B19,W19),IF($P19="toetsen alleen MV en SV",toetsen_alleen_MV_en_SV(F!$B19,W19),""))))))</f>
        <v/>
      </c>
      <c r="Y19" s="5" t="str">
        <f>IF($P19="toetsen",IF(OR(W19="",VLOOKUP(F!$B19,E!$B$1:$AK$300,10,FALSE)=1000000000),"",IF(W19&lt;=VLOOKUP(F!$B19,E!$B$1:$AK$300,10,FALSE),"ja","nee")),"")</f>
        <v/>
      </c>
      <c r="AA19" s="4" t="str">
        <f>IFERROR(IF(Q19="","",(IF(Q19&gt;2*VLOOKUP(F!$B19,E!$B$1:$AK$300,5,FALSE),1,0))),"")</f>
        <v/>
      </c>
      <c r="AB19" s="4" t="str">
        <f>IFERROR(IF(T19="","",(IF(T19&gt;2*VLOOKUP(F!$B19,E!$B$1:$AK$300,5,FALSE),1,0))),"")</f>
        <v/>
      </c>
      <c r="AC19" s="4" t="str">
        <f>IFERROR(IF(W19="","",(IF(W19&gt;2*VLOOKUP(F!$B19,E!$B$1:$AK$300,5,FALSE),1,0))),"")</f>
        <v/>
      </c>
      <c r="AE19" s="4" t="str">
        <f>IFERROR(IF(Q19="","",(IF(Q19&gt;VLOOKUP(F!$B19,E!$B$1:$AK$300,6,FALSE)+VLOOKUP(F!$B19,E!$B$1:$AK$300,5,FALSE),1,0))),"")</f>
        <v/>
      </c>
      <c r="AF19" s="4" t="str">
        <f>IFERROR(IF(T19="","",(IF(T19&gt;VLOOKUP(F!$B19,E!$B$1:$AK$300,6,FALSE)+VLOOKUP(F!$B19,E!$B$1:$AK$300,5,FALSE),1,0))),"")</f>
        <v/>
      </c>
      <c r="AG19" s="4" t="str">
        <f>IFERROR(IF(W19="","",(IF(W19&gt;VLOOKUP(F!$B19,E!$B$1:$AK$300,6,FALSE)+VLOOKUP(F!$B19,E!$B$1:$AK$300,5,FALSE),1,0))),"")</f>
        <v/>
      </c>
      <c r="AI19" s="6" t="str">
        <f t="shared" si="23"/>
        <v>--</v>
      </c>
      <c r="AJ19" s="6" t="str">
        <f>IF(AI19="--","--",IF(F!$D19=131,IF(I19=-1,"rg",IF(I19="","--",IF(I19*1000&lt;1,FIXED(I19*1000,3),IF(I19*1000&lt;10,FIXED(I19*1000,2),(IF(I19*1000&lt;100,FIXED(I19*1000,1),IF(I19*1000&lt;1000,FIXED(I19*1000,0),MROUND(I19*1000,10)))))))),IF(I19=-1,"rg",IF(I19="","--",IF(I19&lt;1,FIXED(I19,3),IF(I19&lt;10,FIXED(I19,2),(IF(I19&lt;100,FIXED(I19,1),IF(I19&lt;1000,FIXED(I19,0),MROUND(I19,10))))))))))</f>
        <v>--</v>
      </c>
      <c r="AK19" s="6" t="str">
        <f t="shared" si="24"/>
        <v>--</v>
      </c>
      <c r="AL19" s="6" t="str">
        <f>IF(AK19="--","--",IF(F!$D19=131,IF(K19=-1,"rg",IF(K19="","--",IF(K19*1000&lt;1,FIXED(K19*1000,3),IF(K19*1000&lt;10,FIXED(K19*1000,2),(IF(K19*1000&lt;100,FIXED(K19*1000,1),IF(K19*1000&lt;1000,FIXED(K19*1000,0),MROUND(K19*1000,10)))))))),IF(K19=-1,"rg",IF(K19="","--",IF(K19&lt;1,FIXED(K19,3),IF(K19&lt;10,FIXED(K19,2),(IF(K19&lt;100,FIXED(K19,1),IF(K19&lt;1000,FIXED(K19,0),MROUND(K19,10))))))))))</f>
        <v>--</v>
      </c>
      <c r="AM19" s="6" t="str">
        <f t="shared" si="25"/>
        <v>--</v>
      </c>
      <c r="AN19" s="6" t="str">
        <f>IF(AM19="--","--",IF(F!$D19=131,IF(M19=-1,"rg",IF(M19="","--",IF(M19*1000&lt;1,FIXED(M19*1000,3),IF(M19*1000&lt;10,FIXED(M19*1000,2),(IF(M19*1000&lt;100,FIXED(M19*1000,1),IF(M19*1000&lt;1000,FIXED(M19*1000,0),MROUND(M19*1000,10)))))))),IF(M19=-1,"rg",IF(M19="","--",IF(M19&lt;1,FIXED(M19,3),IF(M19&lt;10,FIXED(M19,2),(IF(M19&lt;100,FIXED(M19,1),IF(M19&lt;1000,FIXED(M19,0),MROUND(M19,10))))))))))</f>
        <v>--</v>
      </c>
      <c r="AP19" s="6" t="str">
        <f t="shared" si="6"/>
        <v>--</v>
      </c>
      <c r="AQ19" s="6" t="str">
        <f t="shared" si="7"/>
        <v/>
      </c>
      <c r="AR19" s="6" t="str">
        <f t="shared" si="8"/>
        <v>--</v>
      </c>
      <c r="AS19" s="6" t="str">
        <f t="shared" si="9"/>
        <v/>
      </c>
      <c r="AT19" s="6" t="str">
        <f t="shared" si="10"/>
        <v/>
      </c>
      <c r="AU19" s="6" t="str">
        <f>IFERROR(IF(AR19="--","",IF(HLOOKUP(SMALL($Q$4:$Y$4,3),$Q$4:$Y$501,ROW(AP19)-3,FALSE)=0,"",IF(HLOOKUP(SMALL($Q$4:$Y$4,3),$Q$4:$Y$501,ROW(AP19)-3,FALSE)="nee",VLOOKUP("De kwaliteitseis emissiearme grond (maximale concentratie) wordt overschreden.",H!$O$10:'H'!$P$59,2,FALSE),""))),"")</f>
        <v/>
      </c>
      <c r="AV19" s="6" t="str">
        <f t="shared" si="0"/>
        <v>--</v>
      </c>
      <c r="AW19" s="6" t="str">
        <f t="shared" si="1"/>
        <v/>
      </c>
      <c r="AX19" s="6" t="str">
        <f t="shared" si="2"/>
        <v>--</v>
      </c>
      <c r="AY19" s="6" t="str">
        <f t="shared" si="11"/>
        <v/>
      </c>
      <c r="AZ19" s="6" t="str">
        <f t="shared" si="12"/>
        <v/>
      </c>
      <c r="BA19" s="6" t="str">
        <f>IFERROR(IF(AR19="--","",IF(HLOOKUP(SMALL($Q$4:$Y$4,6),$Q$4:$Y$501,ROW(AP19)-3,FALSE)=0,"",IF(HLOOKUP(SMALL($Q$4:$Y$4,6),$Q$4:$Y$501,ROW(AP19)-3,FALSE)="nee",VLOOKUP("De kwaliteitseis emissiearme grond (maximale concentratie) wordt overschreden.",H!$O$10:'H'!$P$59,2,FALSE),""))),"")</f>
        <v/>
      </c>
      <c r="BB19" s="6" t="str">
        <f t="shared" si="3"/>
        <v>--</v>
      </c>
      <c r="BC19" s="6" t="str">
        <f t="shared" si="4"/>
        <v/>
      </c>
      <c r="BD19" s="6" t="str">
        <f t="shared" si="5"/>
        <v>--</v>
      </c>
      <c r="BE19" s="6" t="str">
        <f t="shared" si="13"/>
        <v/>
      </c>
      <c r="BF19" s="6" t="str">
        <f t="shared" si="14"/>
        <v/>
      </c>
      <c r="BG19" s="4" t="str">
        <f>IFERROR(IF(AR19="--","",IF(HLOOKUP(SMALL($Q$4:$Y$4,9),$Q$4:$Y$501,ROW(AP19)-3,FALSE)=0,"",IF(HLOOKUP(SMALL($Q$4:$Y$4,9),$Q$4:$Y$501,ROW(AP19)-3,FALSE)="nee",VLOOKUP("De kwaliteitseis emissiearme grond (maximale concentratie) wordt overschreden.",H!$O$10:'H'!$P$59,2,FALSE),""))),"")</f>
        <v/>
      </c>
    </row>
    <row r="20" spans="1:59" x14ac:dyDescent="0.2">
      <c r="A20" s="4" t="str">
        <f>F!A20</f>
        <v>Kalium</v>
      </c>
      <c r="B20" s="6" t="str">
        <f>IF(ISNUMBER(F!E20)=FALSE,"--",IF(F!E20=0,"--",F!E20))</f>
        <v>--</v>
      </c>
      <c r="C20" s="6" t="str">
        <f>IF(B20="--","",F!F20)</f>
        <v/>
      </c>
      <c r="D20" s="6" t="str">
        <f>IF(ISNUMBER(F!G20)=FALSE,"--",IF(F!G20=0,"--",F!G20))</f>
        <v>--</v>
      </c>
      <c r="E20" s="6" t="str">
        <f>IF(D20="--","",F!H20)</f>
        <v/>
      </c>
      <c r="F20" s="6" t="str">
        <f>IF(ISNUMBER(F!I20)=FALSE,"--",IF(F!I20=0,"--",F!I20))</f>
        <v>--</v>
      </c>
      <c r="G20" s="6" t="str">
        <f>IF(F20="--","",F!J20)</f>
        <v/>
      </c>
      <c r="H20" s="6"/>
      <c r="I20" s="6" t="str">
        <f>IF(F!Z20=-1,-1,F!AV20)</f>
        <v/>
      </c>
      <c r="J20" s="6"/>
      <c r="K20" s="6" t="str">
        <f>IF(F!AC20=-1,-1,F!AX20)</f>
        <v/>
      </c>
      <c r="L20" s="6"/>
      <c r="M20" s="6" t="str">
        <f>IF(F!AF20=-1,-1,F!AZ20)</f>
        <v/>
      </c>
      <c r="N20" s="6"/>
      <c r="P20" s="4" t="str">
        <f>IFERROR(IF(AND(VLOOKUP(F!$B20,E!$B$1:$AK$300,5,FALSE)&lt;&gt;1000000000,VLOOKUP(F!$B20,E!$B$1:$AK$300,6,FALSE)=1000000000,VLOOKUP(F!$B20,E!$B$1:$AK$300,7,FALSE)=1000000000,VLOOKUP(F!$B20,E!$B$1:$AK$300,8,FALSE)=1000000000,VLOOKUP(F!$B20,E!$B$1:$AK$300,9,FALSE)=1000000000),"toetsen alleen LN",IF(AND(VLOOKUP(F!$B20,E!$B$1:$AK$300,5,FALSE)=1000000000,VLOOKUP(F!$B20,E!$B$1:$AK$300,6,FALSE)=1000000000,VLOOKUP(F!$B20,E!$B$1:$AK$300,7,FALSE)=1000000000,VLOOKUP(F!$B20,E!$B$1:$AK$300,8,FALSE)&lt;&gt;1000000000,VLOOKUP(F!$B20,E!$B$1:$AK$300,9,FALSE)&lt;&gt;1000000000),"toetsen alleen MV en SV",IF(AND(VLOOKUP(F!$B20,E!$B$1:$AK$300,5,FALSE)&lt;&gt;1000000000,VLOOKUP(F!$B20,E!$B$1:$AK$300,6,FALSE)&lt;&gt;1000000000,VLOOKUP(F!$B20,E!$B$1:$AK$300,7,FALSE)&lt;&gt;1000000000,VLOOKUP(F!$B20,E!$B$1:$AK$300,8,FALSE)=1000000000,VLOOKUP(F!$B20,E!$B$1:$AK$300,9,FALSE)=1000000000),"toetsen geen MV en SV",IF(VLOOKUP(F!$B20,E!$B$1:$AK$300,5,FALSE)+VLOOKUP(F!$B20,E!$B$1:$AK$300,6,FALSE)+VLOOKUP(F!$B20,E!$B$1:$AK$300,7,FALSE)+VLOOKUP(F!$B20,E!$B$1:$AK$300,8,FALSE)&lt;&gt;4000000000,"toetsen",IF(VLOOKUP(F!$B20,E!$B$1:$AK$300,12,FALSE)&lt;&gt;1000000000,"toetsen alleen IW","niet toetsen"))))),"")</f>
        <v/>
      </c>
      <c r="Q20" s="6" t="str">
        <f t="shared" si="20"/>
        <v/>
      </c>
      <c r="R20" s="5" t="str">
        <f>IF($B20="--","",IF($P20="toetsen",toetsen(F!$B20,Q20),IF($P20="toetsen alleen IW",toetsen_alleen_IW(F!$B20,Q20),IF($P20="toetsen alleen LN",toetsen_alleen_LN(F!$B20,Q20),IF($P20="toetsen geen MV en SV",toetsen_geen_MV_en_SV(F!$B20,Q20),IF($P20="toetsen alleen MV en SV",toetsen_alleen_MV_en_SV(F!$B20,Q20),""))))))</f>
        <v/>
      </c>
      <c r="S20" s="5" t="str">
        <f>IF($P20="toetsen",IF(OR(Q20="",VLOOKUP(F!$B20,E!$B$1:$AK$300,10,FALSE)=1000000000),"",IF(Q20&lt;=VLOOKUP(F!$B20,E!$B$1:$AK$300,10,FALSE),"ja","nee")),"")</f>
        <v/>
      </c>
      <c r="T20" s="78" t="str">
        <f t="shared" si="21"/>
        <v/>
      </c>
      <c r="U20" s="5" t="str">
        <f>IF($D20="--","",IF($P20="toetsen",toetsen(F!$B20,T20),IF($P20="toetsen alleen IW",toetsen_alleen_IW(F!$B20,T20),IF($P20="toetsen alleen LN",toetsen_alleen_LN(F!$B20,T20),IF($P20="toetsen geen MV en SV",toetsen_geen_MV_en_SV(F!$B20,T20),IF($P20="toetsen alleen MV en SV",toetsen_alleen_MV_en_SV(F!$B20,T20),""))))))</f>
        <v/>
      </c>
      <c r="V20" s="5" t="str">
        <f>IF($P20="toetsen",IF(OR(T20="",VLOOKUP(F!$B20,E!$B$1:$AK$300,10,FALSE)=1000000000),"",IF(T20&lt;=VLOOKUP(F!$B20,E!$B$1:$AK$300,10,FALSE),"ja","nee")),"")</f>
        <v/>
      </c>
      <c r="W20" s="6" t="str">
        <f t="shared" si="22"/>
        <v/>
      </c>
      <c r="X20" s="5" t="str">
        <f>IF($F20="--","",IF($P20="toetsen",toetsen(F!$B20,W20),IF($P20="toetsen alleen IW",toetsen_alleen_IW(F!$B20,W20),IF($P20="toetsen alleen LN",toetsen_alleen_LN(F!$B20,W20),IF($P20="toetsen geen MV en SV",toetsen_geen_MV_en_SV(F!$B20,W20),IF($P20="toetsen alleen MV en SV",toetsen_alleen_MV_en_SV(F!$B20,W20),""))))))</f>
        <v/>
      </c>
      <c r="Y20" s="5" t="str">
        <f>IF($P20="toetsen",IF(OR(W20="",VLOOKUP(F!$B20,E!$B$1:$AK$300,10,FALSE)=1000000000),"",IF(W20&lt;=VLOOKUP(F!$B20,E!$B$1:$AK$300,10,FALSE),"ja","nee")),"")</f>
        <v/>
      </c>
      <c r="AA20" s="4" t="str">
        <f>IFERROR(IF(Q20="","",(IF(Q20&gt;2*VLOOKUP(F!$B20,E!$B$1:$AK$300,5,FALSE),1,0))),"")</f>
        <v/>
      </c>
      <c r="AB20" s="4" t="str">
        <f>IFERROR(IF(T20="","",(IF(T20&gt;2*VLOOKUP(F!$B20,E!$B$1:$AK$300,5,FALSE),1,0))),"")</f>
        <v/>
      </c>
      <c r="AC20" s="4" t="str">
        <f>IFERROR(IF(W20="","",(IF(W20&gt;2*VLOOKUP(F!$B20,E!$B$1:$AK$300,5,FALSE),1,0))),"")</f>
        <v/>
      </c>
      <c r="AE20" s="4" t="str">
        <f>IFERROR(IF(Q20="","",(IF(Q20&gt;VLOOKUP(F!$B20,E!$B$1:$AK$300,6,FALSE)+VLOOKUP(F!$B20,E!$B$1:$AK$300,5,FALSE),1,0))),"")</f>
        <v/>
      </c>
      <c r="AF20" s="4" t="str">
        <f>IFERROR(IF(T20="","",(IF(T20&gt;VLOOKUP(F!$B20,E!$B$1:$AK$300,6,FALSE)+VLOOKUP(F!$B20,E!$B$1:$AK$300,5,FALSE),1,0))),"")</f>
        <v/>
      </c>
      <c r="AG20" s="4" t="str">
        <f>IFERROR(IF(W20="","",(IF(W20&gt;VLOOKUP(F!$B20,E!$B$1:$AK$300,6,FALSE)+VLOOKUP(F!$B20,E!$B$1:$AK$300,5,FALSE),1,0))),"")</f>
        <v/>
      </c>
      <c r="AI20" s="6" t="str">
        <f t="shared" si="23"/>
        <v>--</v>
      </c>
      <c r="AJ20" s="6" t="str">
        <f>IF(AI20="--","--",IF(F!$D20=131,IF(I20=-1,"rg",IF(I20="","--",IF(I20*1000&lt;1,FIXED(I20*1000,3),IF(I20*1000&lt;10,FIXED(I20*1000,2),(IF(I20*1000&lt;100,FIXED(I20*1000,1),IF(I20*1000&lt;1000,FIXED(I20*1000,0),MROUND(I20*1000,10)))))))),IF(I20=-1,"rg",IF(I20="","--",IF(I20&lt;1,FIXED(I20,3),IF(I20&lt;10,FIXED(I20,2),(IF(I20&lt;100,FIXED(I20,1),IF(I20&lt;1000,FIXED(I20,0),MROUND(I20,10))))))))))</f>
        <v>--</v>
      </c>
      <c r="AK20" s="6" t="str">
        <f t="shared" si="24"/>
        <v>--</v>
      </c>
      <c r="AL20" s="6" t="str">
        <f>IF(AK20="--","--",IF(F!$D20=131,IF(K20=-1,"rg",IF(K20="","--",IF(K20*1000&lt;1,FIXED(K20*1000,3),IF(K20*1000&lt;10,FIXED(K20*1000,2),(IF(K20*1000&lt;100,FIXED(K20*1000,1),IF(K20*1000&lt;1000,FIXED(K20*1000,0),MROUND(K20*1000,10)))))))),IF(K20=-1,"rg",IF(K20="","--",IF(K20&lt;1,FIXED(K20,3),IF(K20&lt;10,FIXED(K20,2),(IF(K20&lt;100,FIXED(K20,1),IF(K20&lt;1000,FIXED(K20,0),MROUND(K20,10))))))))))</f>
        <v>--</v>
      </c>
      <c r="AM20" s="6" t="str">
        <f t="shared" si="25"/>
        <v>--</v>
      </c>
      <c r="AN20" s="6" t="str">
        <f>IF(AM20="--","--",IF(F!$D20=131,IF(M20=-1,"rg",IF(M20="","--",IF(M20*1000&lt;1,FIXED(M20*1000,3),IF(M20*1000&lt;10,FIXED(M20*1000,2),(IF(M20*1000&lt;100,FIXED(M20*1000,1),IF(M20*1000&lt;1000,FIXED(M20*1000,0),MROUND(M20*1000,10)))))))),IF(M20=-1,"rg",IF(M20="","--",IF(M20&lt;1,FIXED(M20,3),IF(M20&lt;10,FIXED(M20,2),(IF(M20&lt;100,FIXED(M20,1),IF(M20&lt;1000,FIXED(M20,0),MROUND(M20,10))))))))))</f>
        <v>--</v>
      </c>
      <c r="AP20" s="6" t="str">
        <f t="shared" si="6"/>
        <v>--</v>
      </c>
      <c r="AQ20" s="6" t="str">
        <f t="shared" si="7"/>
        <v/>
      </c>
      <c r="AR20" s="6" t="str">
        <f t="shared" si="8"/>
        <v>--</v>
      </c>
      <c r="AS20" s="6" t="str">
        <f t="shared" si="9"/>
        <v/>
      </c>
      <c r="AT20" s="6" t="str">
        <f t="shared" si="10"/>
        <v/>
      </c>
      <c r="AU20" s="6" t="str">
        <f>IFERROR(IF(AR20="--","",IF(HLOOKUP(SMALL($Q$4:$Y$4,3),$Q$4:$Y$501,ROW(AP20)-3,FALSE)=0,"",IF(HLOOKUP(SMALL($Q$4:$Y$4,3),$Q$4:$Y$501,ROW(AP20)-3,FALSE)="nee",VLOOKUP("De kwaliteitseis emissiearme grond (maximale concentratie) wordt overschreden.",H!$O$10:'H'!$P$59,2,FALSE),""))),"")</f>
        <v/>
      </c>
      <c r="AV20" s="6" t="str">
        <f t="shared" si="0"/>
        <v>--</v>
      </c>
      <c r="AW20" s="6" t="str">
        <f t="shared" si="1"/>
        <v/>
      </c>
      <c r="AX20" s="6" t="str">
        <f t="shared" si="2"/>
        <v>--</v>
      </c>
      <c r="AY20" s="6" t="str">
        <f t="shared" si="11"/>
        <v/>
      </c>
      <c r="AZ20" s="6" t="str">
        <f t="shared" si="12"/>
        <v/>
      </c>
      <c r="BA20" s="6" t="str">
        <f>IFERROR(IF(AR20="--","",IF(HLOOKUP(SMALL($Q$4:$Y$4,6),$Q$4:$Y$501,ROW(AP20)-3,FALSE)=0,"",IF(HLOOKUP(SMALL($Q$4:$Y$4,6),$Q$4:$Y$501,ROW(AP20)-3,FALSE)="nee",VLOOKUP("De kwaliteitseis emissiearme grond (maximale concentratie) wordt overschreden.",H!$O$10:'H'!$P$59,2,FALSE),""))),"")</f>
        <v/>
      </c>
      <c r="BB20" s="6" t="str">
        <f t="shared" si="3"/>
        <v>--</v>
      </c>
      <c r="BC20" s="6" t="str">
        <f t="shared" si="4"/>
        <v/>
      </c>
      <c r="BD20" s="6" t="str">
        <f t="shared" si="5"/>
        <v>--</v>
      </c>
      <c r="BE20" s="6" t="str">
        <f t="shared" si="13"/>
        <v/>
      </c>
      <c r="BF20" s="6" t="str">
        <f t="shared" si="14"/>
        <v/>
      </c>
      <c r="BG20" s="4" t="str">
        <f>IFERROR(IF(AR20="--","",IF(HLOOKUP(SMALL($Q$4:$Y$4,9),$Q$4:$Y$501,ROW(AP20)-3,FALSE)=0,"",IF(HLOOKUP(SMALL($Q$4:$Y$4,9),$Q$4:$Y$501,ROW(AP20)-3,FALSE)="nee",VLOOKUP("De kwaliteitseis emissiearme grond (maximale concentratie) wordt overschreden.",H!$O$10:'H'!$P$59,2,FALSE),""))),"")</f>
        <v/>
      </c>
    </row>
    <row r="21" spans="1:59" x14ac:dyDescent="0.2">
      <c r="A21" s="4" t="str">
        <f>F!A21</f>
        <v>Kobalt</v>
      </c>
      <c r="B21" s="6">
        <f>IF(ISNUMBER(F!E21)=FALSE,"--",IF(F!E21=0,"--",F!E21))</f>
        <v>4.4000000000000004</v>
      </c>
      <c r="C21" s="6" t="str">
        <f>IF(B21="--","",F!F21)</f>
        <v/>
      </c>
      <c r="D21" s="6">
        <f>IF(ISNUMBER(F!G21)=FALSE,"--",IF(F!G21=0,"--",F!G21))</f>
        <v>3.4</v>
      </c>
      <c r="E21" s="6" t="str">
        <f>IF(D21="--","",F!H21)</f>
        <v/>
      </c>
      <c r="F21" s="6">
        <f>IF(ISNUMBER(F!I21)=FALSE,"--",IF(F!I21=0,"--",F!I21))</f>
        <v>3.2</v>
      </c>
      <c r="G21" s="6" t="str">
        <f>IF(F21="--","",F!J21)</f>
        <v/>
      </c>
      <c r="H21" s="6"/>
      <c r="I21" s="6">
        <f>IF(F!Z21=-1,-1,F!AV21)</f>
        <v>9.860557768924302</v>
      </c>
      <c r="J21" s="6"/>
      <c r="K21" s="6">
        <f>IF(F!AC21=-1,-1,F!AX21)</f>
        <v>7.8381147540983607</v>
      </c>
      <c r="L21" s="6"/>
      <c r="M21" s="6">
        <f>IF(F!AF21=-1,-1,F!AZ21)</f>
        <v>7.4844074844074857</v>
      </c>
      <c r="N21" s="6"/>
      <c r="P21" s="4" t="str">
        <f>IFERROR(IF(AND(VLOOKUP(F!$B21,E!$B$1:$AK$300,5,FALSE)&lt;&gt;1000000000,VLOOKUP(F!$B21,E!$B$1:$AK$300,6,FALSE)=1000000000,VLOOKUP(F!$B21,E!$B$1:$AK$300,7,FALSE)=1000000000,VLOOKUP(F!$B21,E!$B$1:$AK$300,8,FALSE)=1000000000,VLOOKUP(F!$B21,E!$B$1:$AK$300,9,FALSE)=1000000000),"toetsen alleen LN",IF(AND(VLOOKUP(F!$B21,E!$B$1:$AK$300,5,FALSE)=1000000000,VLOOKUP(F!$B21,E!$B$1:$AK$300,6,FALSE)=1000000000,VLOOKUP(F!$B21,E!$B$1:$AK$300,7,FALSE)=1000000000,VLOOKUP(F!$B21,E!$B$1:$AK$300,8,FALSE)&lt;&gt;1000000000,VLOOKUP(F!$B21,E!$B$1:$AK$300,9,FALSE)&lt;&gt;1000000000),"toetsen alleen MV en SV",IF(AND(VLOOKUP(F!$B21,E!$B$1:$AK$300,5,FALSE)&lt;&gt;1000000000,VLOOKUP(F!$B21,E!$B$1:$AK$300,6,FALSE)&lt;&gt;1000000000,VLOOKUP(F!$B21,E!$B$1:$AK$300,7,FALSE)&lt;&gt;1000000000,VLOOKUP(F!$B21,E!$B$1:$AK$300,8,FALSE)=1000000000,VLOOKUP(F!$B21,E!$B$1:$AK$300,9,FALSE)=1000000000),"toetsen geen MV en SV",IF(VLOOKUP(F!$B21,E!$B$1:$AK$300,5,FALSE)+VLOOKUP(F!$B21,E!$B$1:$AK$300,6,FALSE)+VLOOKUP(F!$B21,E!$B$1:$AK$300,7,FALSE)+VLOOKUP(F!$B21,E!$B$1:$AK$300,8,FALSE)&lt;&gt;4000000000,"toetsen",IF(VLOOKUP(F!$B21,E!$B$1:$AK$300,12,FALSE)&lt;&gt;1000000000,"toetsen alleen IW","niet toetsen"))))),"")</f>
        <v>toetsen</v>
      </c>
      <c r="Q21" s="6">
        <f t="shared" si="20"/>
        <v>9.860557768924302</v>
      </c>
      <c r="R21" s="5" t="str">
        <f>IF($B21="--","",IF($P21="toetsen",toetsen(F!$B21,Q21),IF($P21="toetsen alleen IW",toetsen_alleen_IW(F!$B21,Q21),IF($P21="toetsen alleen LN",toetsen_alleen_LN(F!$B21,Q21),IF($P21="toetsen geen MV en SV",toetsen_geen_MV_en_SV(F!$B21,Q21),IF($P21="toetsen alleen MV en SV",toetsen_alleen_MV_en_SV(F!$B21,Q21),""))))))</f>
        <v>-</v>
      </c>
      <c r="S21" s="5" t="str">
        <f>IF($P21="toetsen",IF(OR(Q21="",VLOOKUP(F!$B21,E!$B$1:$AK$300,10,FALSE)=1000000000),"",IF(Q21&lt;=VLOOKUP(F!$B21,E!$B$1:$AK$300,10,FALSE),"ja","nee")),"")</f>
        <v>ja</v>
      </c>
      <c r="T21" s="78">
        <f t="shared" si="21"/>
        <v>7.8381147540983607</v>
      </c>
      <c r="U21" s="5" t="str">
        <f>IF($D21="--","",IF($P21="toetsen",toetsen(F!$B21,T21),IF($P21="toetsen alleen IW",toetsen_alleen_IW(F!$B21,T21),IF($P21="toetsen alleen LN",toetsen_alleen_LN(F!$B21,T21),IF($P21="toetsen geen MV en SV",toetsen_geen_MV_en_SV(F!$B21,T21),IF($P21="toetsen alleen MV en SV",toetsen_alleen_MV_en_SV(F!$B21,T21),""))))))</f>
        <v>-</v>
      </c>
      <c r="V21" s="5" t="str">
        <f>IF($P21="toetsen",IF(OR(T21="",VLOOKUP(F!$B21,E!$B$1:$AK$300,10,FALSE)=1000000000),"",IF(T21&lt;=VLOOKUP(F!$B21,E!$B$1:$AK$300,10,FALSE),"ja","nee")),"")</f>
        <v>ja</v>
      </c>
      <c r="W21" s="6">
        <f t="shared" si="22"/>
        <v>7.4844074844074857</v>
      </c>
      <c r="X21" s="5" t="str">
        <f>IF($F21="--","",IF($P21="toetsen",toetsen(F!$B21,W21),IF($P21="toetsen alleen IW",toetsen_alleen_IW(F!$B21,W21),IF($P21="toetsen alleen LN",toetsen_alleen_LN(F!$B21,W21),IF($P21="toetsen geen MV en SV",toetsen_geen_MV_en_SV(F!$B21,W21),IF($P21="toetsen alleen MV en SV",toetsen_alleen_MV_en_SV(F!$B21,W21),""))))))</f>
        <v>-</v>
      </c>
      <c r="Y21" s="5" t="str">
        <f>IF($P21="toetsen",IF(OR(W21="",VLOOKUP(F!$B21,E!$B$1:$AK$300,10,FALSE)=1000000000),"",IF(W21&lt;=VLOOKUP(F!$B21,E!$B$1:$AK$300,10,FALSE),"ja","nee")),"")</f>
        <v>ja</v>
      </c>
      <c r="AA21" s="4">
        <f>IFERROR(IF(Q21="","",(IF(Q21&gt;2*VLOOKUP(F!$B21,E!$B$1:$AK$300,5,FALSE),1,0))),"")</f>
        <v>0</v>
      </c>
      <c r="AB21" s="4">
        <f>IFERROR(IF(T21="","",(IF(T21&gt;2*VLOOKUP(F!$B21,E!$B$1:$AK$300,5,FALSE),1,0))),"")</f>
        <v>0</v>
      </c>
      <c r="AC21" s="4">
        <f>IFERROR(IF(W21="","",(IF(W21&gt;2*VLOOKUP(F!$B21,E!$B$1:$AK$300,5,FALSE),1,0))),"")</f>
        <v>0</v>
      </c>
      <c r="AE21" s="4">
        <f>IFERROR(IF(Q21="","",(IF(Q21&gt;VLOOKUP(F!$B21,E!$B$1:$AK$300,6,FALSE)+VLOOKUP(F!$B21,E!$B$1:$AK$300,5,FALSE),1,0))),"")</f>
        <v>0</v>
      </c>
      <c r="AF21" s="4">
        <f>IFERROR(IF(T21="","",(IF(T21&gt;VLOOKUP(F!$B21,E!$B$1:$AK$300,6,FALSE)+VLOOKUP(F!$B21,E!$B$1:$AK$300,5,FALSE),1,0))),"")</f>
        <v>0</v>
      </c>
      <c r="AG21" s="4">
        <f>IFERROR(IF(W21="","",(IF(W21&gt;VLOOKUP(F!$B21,E!$B$1:$AK$300,6,FALSE)+VLOOKUP(F!$B21,E!$B$1:$AK$300,5,FALSE),1,0))),"")</f>
        <v>0</v>
      </c>
      <c r="AI21" s="6" t="str">
        <f t="shared" si="23"/>
        <v>4,4</v>
      </c>
      <c r="AJ21" s="6" t="str">
        <f>IF(AI21="--","--",IF(F!$D21=131,IF(I21=-1,"rg",IF(I21="","--",IF(I21*1000&lt;1,FIXED(I21*1000,3),IF(I21*1000&lt;10,FIXED(I21*1000,2),(IF(I21*1000&lt;100,FIXED(I21*1000,1),IF(I21*1000&lt;1000,FIXED(I21*1000,0),MROUND(I21*1000,10)))))))),IF(I21=-1,"rg",IF(I21="","--",IF(I21&lt;1,FIXED(I21,3),IF(I21&lt;10,FIXED(I21,2),(IF(I21&lt;100,FIXED(I21,1),IF(I21&lt;1000,FIXED(I21,0),MROUND(I21,10))))))))))</f>
        <v>9,86</v>
      </c>
      <c r="AK21" s="6" t="str">
        <f t="shared" si="24"/>
        <v>3,4</v>
      </c>
      <c r="AL21" s="6" t="str">
        <f>IF(AK21="--","--",IF(F!$D21=131,IF(K21=-1,"rg",IF(K21="","--",IF(K21*1000&lt;1,FIXED(K21*1000,3),IF(K21*1000&lt;10,FIXED(K21*1000,2),(IF(K21*1000&lt;100,FIXED(K21*1000,1),IF(K21*1000&lt;1000,FIXED(K21*1000,0),MROUND(K21*1000,10)))))))),IF(K21=-1,"rg",IF(K21="","--",IF(K21&lt;1,FIXED(K21,3),IF(K21&lt;10,FIXED(K21,2),(IF(K21&lt;100,FIXED(K21,1),IF(K21&lt;1000,FIXED(K21,0),MROUND(K21,10))))))))))</f>
        <v>7,84</v>
      </c>
      <c r="AM21" s="6" t="str">
        <f t="shared" si="25"/>
        <v>3,2</v>
      </c>
      <c r="AN21" s="6" t="str">
        <f>IF(AM21="--","--",IF(F!$D21=131,IF(M21=-1,"rg",IF(M21="","--",IF(M21*1000&lt;1,FIXED(M21*1000,3),IF(M21*1000&lt;10,FIXED(M21*1000,2),(IF(M21*1000&lt;100,FIXED(M21*1000,1),IF(M21*1000&lt;1000,FIXED(M21*1000,0),MROUND(M21*1000,10)))))))),IF(M21=-1,"rg",IF(M21="","--",IF(M21&lt;1,FIXED(M21,3),IF(M21&lt;10,FIXED(M21,2),(IF(M21&lt;100,FIXED(M21,1),IF(M21&lt;1000,FIXED(M21,0),MROUND(M21,10))))))))))</f>
        <v>7,48</v>
      </c>
      <c r="AP21" s="6" t="str">
        <f t="shared" si="6"/>
        <v>4,4</v>
      </c>
      <c r="AQ21" s="6" t="str">
        <f t="shared" si="7"/>
        <v/>
      </c>
      <c r="AR21" s="6" t="str">
        <f t="shared" si="8"/>
        <v>9,86</v>
      </c>
      <c r="AS21" s="6" t="str">
        <f t="shared" si="9"/>
        <v/>
      </c>
      <c r="AT21" s="6" t="str">
        <f t="shared" si="10"/>
        <v>-</v>
      </c>
      <c r="AU21" s="6" t="str">
        <f>IFERROR(IF(AR21="--","",IF(HLOOKUP(SMALL($Q$4:$Y$4,3),$Q$4:$Y$501,ROW(AP21)-3,FALSE)=0,"",IF(HLOOKUP(SMALL($Q$4:$Y$4,3),$Q$4:$Y$501,ROW(AP21)-3,FALSE)="nee",VLOOKUP("De kwaliteitseis emissiearme grond (maximale concentratie) wordt overschreden.",H!$O$10:'H'!$P$59,2,FALSE),""))),"")</f>
        <v/>
      </c>
      <c r="AV21" s="6" t="str">
        <f t="shared" si="0"/>
        <v>3,4</v>
      </c>
      <c r="AW21" s="6" t="str">
        <f t="shared" si="1"/>
        <v/>
      </c>
      <c r="AX21" s="6" t="str">
        <f t="shared" si="2"/>
        <v>7,84</v>
      </c>
      <c r="AY21" s="6" t="str">
        <f t="shared" si="11"/>
        <v/>
      </c>
      <c r="AZ21" s="6" t="str">
        <f t="shared" si="12"/>
        <v>-</v>
      </c>
      <c r="BA21" s="6" t="str">
        <f>IFERROR(IF(AR21="--","",IF(HLOOKUP(SMALL($Q$4:$Y$4,6),$Q$4:$Y$501,ROW(AP21)-3,FALSE)=0,"",IF(HLOOKUP(SMALL($Q$4:$Y$4,6),$Q$4:$Y$501,ROW(AP21)-3,FALSE)="nee",VLOOKUP("De kwaliteitseis emissiearme grond (maximale concentratie) wordt overschreden.",H!$O$10:'H'!$P$59,2,FALSE),""))),"")</f>
        <v/>
      </c>
      <c r="BB21" s="6" t="str">
        <f t="shared" si="3"/>
        <v>3,2</v>
      </c>
      <c r="BC21" s="6" t="str">
        <f t="shared" si="4"/>
        <v/>
      </c>
      <c r="BD21" s="6" t="str">
        <f t="shared" si="5"/>
        <v>7,48</v>
      </c>
      <c r="BE21" s="6" t="str">
        <f t="shared" si="13"/>
        <v/>
      </c>
      <c r="BF21" s="6" t="str">
        <f t="shared" si="14"/>
        <v>-</v>
      </c>
      <c r="BG21" s="4" t="str">
        <f>IFERROR(IF(AR21="--","",IF(HLOOKUP(SMALL($Q$4:$Y$4,9),$Q$4:$Y$501,ROW(AP21)-3,FALSE)=0,"",IF(HLOOKUP(SMALL($Q$4:$Y$4,9),$Q$4:$Y$501,ROW(AP21)-3,FALSE)="nee",VLOOKUP("De kwaliteitseis emissiearme grond (maximale concentratie) wordt overschreden.",H!$O$10:'H'!$P$59,2,FALSE),""))),"")</f>
        <v/>
      </c>
    </row>
    <row r="22" spans="1:59" x14ac:dyDescent="0.2">
      <c r="A22" s="4" t="str">
        <f>F!A22</f>
        <v>Koper</v>
      </c>
      <c r="B22" s="6">
        <f>IF(ISNUMBER(F!E22)=FALSE,"--",IF(F!E22=0,"--",F!E22))</f>
        <v>12</v>
      </c>
      <c r="C22" s="6" t="str">
        <f>IF(B22="--","",F!F22)</f>
        <v/>
      </c>
      <c r="D22" s="6">
        <f>IF(ISNUMBER(F!G22)=FALSE,"--",IF(F!G22=0,"--",F!G22))</f>
        <v>9.9</v>
      </c>
      <c r="E22" s="6" t="str">
        <f>IF(D22="--","",F!H22)</f>
        <v/>
      </c>
      <c r="F22" s="6">
        <f>IF(ISNUMBER(F!I22)=FALSE,"--",IF(F!I22=0,"--",F!I22))</f>
        <v>5.3</v>
      </c>
      <c r="G22" s="6" t="str">
        <f>IF(F22="--","",F!J22)</f>
        <v/>
      </c>
      <c r="H22" s="6"/>
      <c r="I22" s="6">
        <f>IF(F!Z22=-1,-1,F!AV22)</f>
        <v>20.454545454545453</v>
      </c>
      <c r="J22" s="6"/>
      <c r="K22" s="6">
        <f>IF(F!AC22=-1,-1,F!AX22)</f>
        <v>17.267441860465119</v>
      </c>
      <c r="L22" s="6"/>
      <c r="M22" s="6">
        <f>IF(F!AF22=-1,-1,F!AZ22)</f>
        <v>9.4642857142857153</v>
      </c>
      <c r="N22" s="6"/>
      <c r="P22" s="4" t="str">
        <f>IFERROR(IF(AND(VLOOKUP(F!$B22,E!$B$1:$AK$300,5,FALSE)&lt;&gt;1000000000,VLOOKUP(F!$B22,E!$B$1:$AK$300,6,FALSE)=1000000000,VLOOKUP(F!$B22,E!$B$1:$AK$300,7,FALSE)=1000000000,VLOOKUP(F!$B22,E!$B$1:$AK$300,8,FALSE)=1000000000,VLOOKUP(F!$B22,E!$B$1:$AK$300,9,FALSE)=1000000000),"toetsen alleen LN",IF(AND(VLOOKUP(F!$B22,E!$B$1:$AK$300,5,FALSE)=1000000000,VLOOKUP(F!$B22,E!$B$1:$AK$300,6,FALSE)=1000000000,VLOOKUP(F!$B22,E!$B$1:$AK$300,7,FALSE)=1000000000,VLOOKUP(F!$B22,E!$B$1:$AK$300,8,FALSE)&lt;&gt;1000000000,VLOOKUP(F!$B22,E!$B$1:$AK$300,9,FALSE)&lt;&gt;1000000000),"toetsen alleen MV en SV",IF(AND(VLOOKUP(F!$B22,E!$B$1:$AK$300,5,FALSE)&lt;&gt;1000000000,VLOOKUP(F!$B22,E!$B$1:$AK$300,6,FALSE)&lt;&gt;1000000000,VLOOKUP(F!$B22,E!$B$1:$AK$300,7,FALSE)&lt;&gt;1000000000,VLOOKUP(F!$B22,E!$B$1:$AK$300,8,FALSE)=1000000000,VLOOKUP(F!$B22,E!$B$1:$AK$300,9,FALSE)=1000000000),"toetsen geen MV en SV",IF(VLOOKUP(F!$B22,E!$B$1:$AK$300,5,FALSE)+VLOOKUP(F!$B22,E!$B$1:$AK$300,6,FALSE)+VLOOKUP(F!$B22,E!$B$1:$AK$300,7,FALSE)+VLOOKUP(F!$B22,E!$B$1:$AK$300,8,FALSE)&lt;&gt;4000000000,"toetsen",IF(VLOOKUP(F!$B22,E!$B$1:$AK$300,12,FALSE)&lt;&gt;1000000000,"toetsen alleen IW","niet toetsen"))))),"")</f>
        <v>toetsen</v>
      </c>
      <c r="Q22" s="6">
        <f t="shared" si="20"/>
        <v>20.454545454545453</v>
      </c>
      <c r="R22" s="5" t="str">
        <f>IF($B22="--","",IF($P22="toetsen",toetsen(F!$B22,Q22),IF($P22="toetsen alleen IW",toetsen_alleen_IW(F!$B22,Q22),IF($P22="toetsen alleen LN",toetsen_alleen_LN(F!$B22,Q22),IF($P22="toetsen geen MV en SV",toetsen_geen_MV_en_SV(F!$B22,Q22),IF($P22="toetsen alleen MV en SV",toetsen_alleen_MV_en_SV(F!$B22,Q22),""))))))</f>
        <v>-</v>
      </c>
      <c r="S22" s="5" t="str">
        <f>IF($P22="toetsen",IF(OR(Q22="",VLOOKUP(F!$B22,E!$B$1:$AK$300,10,FALSE)=1000000000),"",IF(Q22&lt;=VLOOKUP(F!$B22,E!$B$1:$AK$300,10,FALSE),"ja","nee")),"")</f>
        <v>ja</v>
      </c>
      <c r="T22" s="78">
        <f t="shared" si="21"/>
        <v>17.267441860465119</v>
      </c>
      <c r="U22" s="5" t="str">
        <f>IF($D22="--","",IF($P22="toetsen",toetsen(F!$B22,T22),IF($P22="toetsen alleen IW",toetsen_alleen_IW(F!$B22,T22),IF($P22="toetsen alleen LN",toetsen_alleen_LN(F!$B22,T22),IF($P22="toetsen geen MV en SV",toetsen_geen_MV_en_SV(F!$B22,T22),IF($P22="toetsen alleen MV en SV",toetsen_alleen_MV_en_SV(F!$B22,T22),""))))))</f>
        <v>-</v>
      </c>
      <c r="V22" s="5" t="str">
        <f>IF($P22="toetsen",IF(OR(T22="",VLOOKUP(F!$B22,E!$B$1:$AK$300,10,FALSE)=1000000000),"",IF(T22&lt;=VLOOKUP(F!$B22,E!$B$1:$AK$300,10,FALSE),"ja","nee")),"")</f>
        <v>ja</v>
      </c>
      <c r="W22" s="6">
        <f t="shared" si="22"/>
        <v>9.4642857142857153</v>
      </c>
      <c r="X22" s="5" t="str">
        <f>IF($F22="--","",IF($P22="toetsen",toetsen(F!$B22,W22),IF($P22="toetsen alleen IW",toetsen_alleen_IW(F!$B22,W22),IF($P22="toetsen alleen LN",toetsen_alleen_LN(F!$B22,W22),IF($P22="toetsen geen MV en SV",toetsen_geen_MV_en_SV(F!$B22,W22),IF($P22="toetsen alleen MV en SV",toetsen_alleen_MV_en_SV(F!$B22,W22),""))))))</f>
        <v>-</v>
      </c>
      <c r="Y22" s="5" t="str">
        <f>IF($P22="toetsen",IF(OR(W22="",VLOOKUP(F!$B22,E!$B$1:$AK$300,10,FALSE)=1000000000),"",IF(W22&lt;=VLOOKUP(F!$B22,E!$B$1:$AK$300,10,FALSE),"ja","nee")),"")</f>
        <v>ja</v>
      </c>
      <c r="AA22" s="4">
        <f>IFERROR(IF(Q22="","",(IF(Q22&gt;2*VLOOKUP(F!$B22,E!$B$1:$AK$300,5,FALSE),1,0))),"")</f>
        <v>0</v>
      </c>
      <c r="AB22" s="4">
        <f>IFERROR(IF(T22="","",(IF(T22&gt;2*VLOOKUP(F!$B22,E!$B$1:$AK$300,5,FALSE),1,0))),"")</f>
        <v>0</v>
      </c>
      <c r="AC22" s="4">
        <f>IFERROR(IF(W22="","",(IF(W22&gt;2*VLOOKUP(F!$B22,E!$B$1:$AK$300,5,FALSE),1,0))),"")</f>
        <v>0</v>
      </c>
      <c r="AE22" s="4">
        <f>IFERROR(IF(Q22="","",(IF(Q22&gt;VLOOKUP(F!$B22,E!$B$1:$AK$300,6,FALSE)+VLOOKUP(F!$B22,E!$B$1:$AK$300,5,FALSE),1,0))),"")</f>
        <v>0</v>
      </c>
      <c r="AF22" s="4">
        <f>IFERROR(IF(T22="","",(IF(T22&gt;VLOOKUP(F!$B22,E!$B$1:$AK$300,6,FALSE)+VLOOKUP(F!$B22,E!$B$1:$AK$300,5,FALSE),1,0))),"")</f>
        <v>0</v>
      </c>
      <c r="AG22" s="4">
        <f>IFERROR(IF(W22="","",(IF(W22&gt;VLOOKUP(F!$B22,E!$B$1:$AK$300,6,FALSE)+VLOOKUP(F!$B22,E!$B$1:$AK$300,5,FALSE),1,0))),"")</f>
        <v>0</v>
      </c>
      <c r="AI22" s="6" t="str">
        <f t="shared" si="23"/>
        <v>12</v>
      </c>
      <c r="AJ22" s="6" t="str">
        <f>IF(AI22="--","--",IF(F!$D22=131,IF(I22=-1,"rg",IF(I22="","--",IF(I22*1000&lt;1,FIXED(I22*1000,3),IF(I22*1000&lt;10,FIXED(I22*1000,2),(IF(I22*1000&lt;100,FIXED(I22*1000,1),IF(I22*1000&lt;1000,FIXED(I22*1000,0),MROUND(I22*1000,10)))))))),IF(I22=-1,"rg",IF(I22="","--",IF(I22&lt;1,FIXED(I22,3),IF(I22&lt;10,FIXED(I22,2),(IF(I22&lt;100,FIXED(I22,1),IF(I22&lt;1000,FIXED(I22,0),MROUND(I22,10))))))))))</f>
        <v>20,5</v>
      </c>
      <c r="AK22" s="6" t="str">
        <f t="shared" si="24"/>
        <v>9,9</v>
      </c>
      <c r="AL22" s="6" t="str">
        <f>IF(AK22="--","--",IF(F!$D22=131,IF(K22=-1,"rg",IF(K22="","--",IF(K22*1000&lt;1,FIXED(K22*1000,3),IF(K22*1000&lt;10,FIXED(K22*1000,2),(IF(K22*1000&lt;100,FIXED(K22*1000,1),IF(K22*1000&lt;1000,FIXED(K22*1000,0),MROUND(K22*1000,10)))))))),IF(K22=-1,"rg",IF(K22="","--",IF(K22&lt;1,FIXED(K22,3),IF(K22&lt;10,FIXED(K22,2),(IF(K22&lt;100,FIXED(K22,1),IF(K22&lt;1000,FIXED(K22,0),MROUND(K22,10))))))))))</f>
        <v>17,3</v>
      </c>
      <c r="AM22" s="6" t="str">
        <f t="shared" si="25"/>
        <v>5,3</v>
      </c>
      <c r="AN22" s="6" t="str">
        <f>IF(AM22="--","--",IF(F!$D22=131,IF(M22=-1,"rg",IF(M22="","--",IF(M22*1000&lt;1,FIXED(M22*1000,3),IF(M22*1000&lt;10,FIXED(M22*1000,2),(IF(M22*1000&lt;100,FIXED(M22*1000,1),IF(M22*1000&lt;1000,FIXED(M22*1000,0),MROUND(M22*1000,10)))))))),IF(M22=-1,"rg",IF(M22="","--",IF(M22&lt;1,FIXED(M22,3),IF(M22&lt;10,FIXED(M22,2),(IF(M22&lt;100,FIXED(M22,1),IF(M22&lt;1000,FIXED(M22,0),MROUND(M22,10))))))))))</f>
        <v>9,46</v>
      </c>
      <c r="AP22" s="6" t="str">
        <f t="shared" si="6"/>
        <v>12</v>
      </c>
      <c r="AQ22" s="6" t="str">
        <f t="shared" si="7"/>
        <v/>
      </c>
      <c r="AR22" s="6" t="str">
        <f t="shared" si="8"/>
        <v>20,5</v>
      </c>
      <c r="AS22" s="6" t="str">
        <f t="shared" si="9"/>
        <v/>
      </c>
      <c r="AT22" s="6" t="str">
        <f t="shared" si="10"/>
        <v>-</v>
      </c>
      <c r="AU22" s="6" t="str">
        <f>IFERROR(IF(AR22="--","",IF(HLOOKUP(SMALL($Q$4:$Y$4,3),$Q$4:$Y$501,ROW(AP22)-3,FALSE)=0,"",IF(HLOOKUP(SMALL($Q$4:$Y$4,3),$Q$4:$Y$501,ROW(AP22)-3,FALSE)="nee",VLOOKUP("De kwaliteitseis emissiearme grond (maximale concentratie) wordt overschreden.",H!$O$10:'H'!$P$59,2,FALSE),""))),"")</f>
        <v/>
      </c>
      <c r="AV22" s="6" t="str">
        <f t="shared" si="0"/>
        <v>9,9</v>
      </c>
      <c r="AW22" s="6" t="str">
        <f t="shared" si="1"/>
        <v/>
      </c>
      <c r="AX22" s="6" t="str">
        <f t="shared" si="2"/>
        <v>17,3</v>
      </c>
      <c r="AY22" s="6" t="str">
        <f t="shared" si="11"/>
        <v/>
      </c>
      <c r="AZ22" s="6" t="str">
        <f t="shared" si="12"/>
        <v>-</v>
      </c>
      <c r="BA22" s="6" t="str">
        <f>IFERROR(IF(AR22="--","",IF(HLOOKUP(SMALL($Q$4:$Y$4,6),$Q$4:$Y$501,ROW(AP22)-3,FALSE)=0,"",IF(HLOOKUP(SMALL($Q$4:$Y$4,6),$Q$4:$Y$501,ROW(AP22)-3,FALSE)="nee",VLOOKUP("De kwaliteitseis emissiearme grond (maximale concentratie) wordt overschreden.",H!$O$10:'H'!$P$59,2,FALSE),""))),"")</f>
        <v/>
      </c>
      <c r="BB22" s="6" t="str">
        <f t="shared" si="3"/>
        <v>5,3</v>
      </c>
      <c r="BC22" s="6" t="str">
        <f t="shared" si="4"/>
        <v/>
      </c>
      <c r="BD22" s="6" t="str">
        <f t="shared" si="5"/>
        <v>9,46</v>
      </c>
      <c r="BE22" s="6" t="str">
        <f t="shared" si="13"/>
        <v/>
      </c>
      <c r="BF22" s="6" t="str">
        <f t="shared" si="14"/>
        <v>-</v>
      </c>
      <c r="BG22" s="4" t="str">
        <f>IFERROR(IF(AR22="--","",IF(HLOOKUP(SMALL($Q$4:$Y$4,9),$Q$4:$Y$501,ROW(AP22)-3,FALSE)=0,"",IF(HLOOKUP(SMALL($Q$4:$Y$4,9),$Q$4:$Y$501,ROW(AP22)-3,FALSE)="nee",VLOOKUP("De kwaliteitseis emissiearme grond (maximale concentratie) wordt overschreden.",H!$O$10:'H'!$P$59,2,FALSE),""))),"")</f>
        <v/>
      </c>
    </row>
    <row r="23" spans="1:59" x14ac:dyDescent="0.2">
      <c r="A23" s="4" t="str">
        <f>F!A23</f>
        <v>Kwik</v>
      </c>
      <c r="B23" s="6">
        <f>IF(ISNUMBER(F!E23)=FALSE,"--",IF(F!E23=0,"--",F!E23))</f>
        <v>0.05</v>
      </c>
      <c r="C23" s="6" t="str">
        <f>IF(B23="--","",F!F23)</f>
        <v>&lt;</v>
      </c>
      <c r="D23" s="6">
        <f>IF(ISNUMBER(F!G23)=FALSE,"--",IF(F!G23=0,"--",F!G23))</f>
        <v>0.06</v>
      </c>
      <c r="E23" s="6" t="str">
        <f>IF(D23="--","",F!H23)</f>
        <v/>
      </c>
      <c r="F23" s="6">
        <f>IF(ISNUMBER(F!I23)=FALSE,"--",IF(F!I23=0,"--",F!I23))</f>
        <v>0.05</v>
      </c>
      <c r="G23" s="6" t="str">
        <f>IF(F23="--","",F!J23)</f>
        <v>&lt;</v>
      </c>
      <c r="H23" s="6"/>
      <c r="I23" s="6">
        <f>IF(F!Z23=-1,-1,F!AV23)</f>
        <v>-1</v>
      </c>
      <c r="J23" s="6"/>
      <c r="K23" s="6">
        <f>IF(F!AC23=-1,-1,F!AX23)</f>
        <v>7.9634350004394838E-2</v>
      </c>
      <c r="L23" s="6"/>
      <c r="M23" s="6">
        <f>IF(F!AF23=-1,-1,F!AZ23)</f>
        <v>-1</v>
      </c>
      <c r="N23" s="6"/>
      <c r="P23" s="4" t="str">
        <f>IFERROR(IF(AND(VLOOKUP(F!$B23,E!$B$1:$AK$300,5,FALSE)&lt;&gt;1000000000,VLOOKUP(F!$B23,E!$B$1:$AK$300,6,FALSE)=1000000000,VLOOKUP(F!$B23,E!$B$1:$AK$300,7,FALSE)=1000000000,VLOOKUP(F!$B23,E!$B$1:$AK$300,8,FALSE)=1000000000,VLOOKUP(F!$B23,E!$B$1:$AK$300,9,FALSE)=1000000000),"toetsen alleen LN",IF(AND(VLOOKUP(F!$B23,E!$B$1:$AK$300,5,FALSE)=1000000000,VLOOKUP(F!$B23,E!$B$1:$AK$300,6,FALSE)=1000000000,VLOOKUP(F!$B23,E!$B$1:$AK$300,7,FALSE)=1000000000,VLOOKUP(F!$B23,E!$B$1:$AK$300,8,FALSE)&lt;&gt;1000000000,VLOOKUP(F!$B23,E!$B$1:$AK$300,9,FALSE)&lt;&gt;1000000000),"toetsen alleen MV en SV",IF(AND(VLOOKUP(F!$B23,E!$B$1:$AK$300,5,FALSE)&lt;&gt;1000000000,VLOOKUP(F!$B23,E!$B$1:$AK$300,6,FALSE)&lt;&gt;1000000000,VLOOKUP(F!$B23,E!$B$1:$AK$300,7,FALSE)&lt;&gt;1000000000,VLOOKUP(F!$B23,E!$B$1:$AK$300,8,FALSE)=1000000000,VLOOKUP(F!$B23,E!$B$1:$AK$300,9,FALSE)=1000000000),"toetsen geen MV en SV",IF(VLOOKUP(F!$B23,E!$B$1:$AK$300,5,FALSE)+VLOOKUP(F!$B23,E!$B$1:$AK$300,6,FALSE)+VLOOKUP(F!$B23,E!$B$1:$AK$300,7,FALSE)+VLOOKUP(F!$B23,E!$B$1:$AK$300,8,FALSE)&lt;&gt;4000000000,"toetsen",IF(VLOOKUP(F!$B23,E!$B$1:$AK$300,12,FALSE)&lt;&gt;1000000000,"toetsen alleen IW","niet toetsen"))))),"")</f>
        <v>toetsen</v>
      </c>
      <c r="Q23" s="6">
        <f t="shared" si="20"/>
        <v>-1</v>
      </c>
      <c r="R23" s="5" t="str">
        <f>IF($B23="--","",IF($P23="toetsen",toetsen(F!$B23,Q23),IF($P23="toetsen alleen IW",toetsen_alleen_IW(F!$B23,Q23),IF($P23="toetsen alleen LN",toetsen_alleen_LN(F!$B23,Q23),IF($P23="toetsen geen MV en SV",toetsen_geen_MV_en_SV(F!$B23,Q23),IF($P23="toetsen alleen MV en SV",toetsen_alleen_MV_en_SV(F!$B23,Q23),""))))))</f>
        <v>-</v>
      </c>
      <c r="S23" s="5" t="str">
        <f>IF($P23="toetsen",IF(OR(Q23="",VLOOKUP(F!$B23,E!$B$1:$AK$300,10,FALSE)=1000000000),"",IF(Q23&lt;=VLOOKUP(F!$B23,E!$B$1:$AK$300,10,FALSE),"ja","nee")),"")</f>
        <v>ja</v>
      </c>
      <c r="T23" s="78">
        <f t="shared" si="21"/>
        <v>7.9634350004394838E-2</v>
      </c>
      <c r="U23" s="5" t="str">
        <f>IF($D23="--","",IF($P23="toetsen",toetsen(F!$B23,T23),IF($P23="toetsen alleen IW",toetsen_alleen_IW(F!$B23,T23),IF($P23="toetsen alleen LN",toetsen_alleen_LN(F!$B23,T23),IF($P23="toetsen geen MV en SV",toetsen_geen_MV_en_SV(F!$B23,T23),IF($P23="toetsen alleen MV en SV",toetsen_alleen_MV_en_SV(F!$B23,T23),""))))))</f>
        <v>-</v>
      </c>
      <c r="V23" s="5" t="str">
        <f>IF($P23="toetsen",IF(OR(T23="",VLOOKUP(F!$B23,E!$B$1:$AK$300,10,FALSE)=1000000000),"",IF(T23&lt;=VLOOKUP(F!$B23,E!$B$1:$AK$300,10,FALSE),"ja","nee")),"")</f>
        <v>ja</v>
      </c>
      <c r="W23" s="6">
        <f t="shared" si="22"/>
        <v>-1</v>
      </c>
      <c r="X23" s="5" t="str">
        <f>IF($F23="--","",IF($P23="toetsen",toetsen(F!$B23,W23),IF($P23="toetsen alleen IW",toetsen_alleen_IW(F!$B23,W23),IF($P23="toetsen alleen LN",toetsen_alleen_LN(F!$B23,W23),IF($P23="toetsen geen MV en SV",toetsen_geen_MV_en_SV(F!$B23,W23),IF($P23="toetsen alleen MV en SV",toetsen_alleen_MV_en_SV(F!$B23,W23),""))))))</f>
        <v>-</v>
      </c>
      <c r="Y23" s="5" t="str">
        <f>IF($P23="toetsen",IF(OR(W23="",VLOOKUP(F!$B23,E!$B$1:$AK$300,10,FALSE)=1000000000),"",IF(W23&lt;=VLOOKUP(F!$B23,E!$B$1:$AK$300,10,FALSE),"ja","nee")),"")</f>
        <v>ja</v>
      </c>
      <c r="AA23" s="4">
        <f>IFERROR(IF(Q23="","",(IF(Q23&gt;2*VLOOKUP(F!$B23,E!$B$1:$AK$300,5,FALSE),1,0))),"")</f>
        <v>0</v>
      </c>
      <c r="AB23" s="4">
        <f>IFERROR(IF(T23="","",(IF(T23&gt;2*VLOOKUP(F!$B23,E!$B$1:$AK$300,5,FALSE),1,0))),"")</f>
        <v>0</v>
      </c>
      <c r="AC23" s="4">
        <f>IFERROR(IF(W23="","",(IF(W23&gt;2*VLOOKUP(F!$B23,E!$B$1:$AK$300,5,FALSE),1,0))),"")</f>
        <v>0</v>
      </c>
      <c r="AE23" s="4">
        <f>IFERROR(IF(Q23="","",(IF(Q23&gt;VLOOKUP(F!$B23,E!$B$1:$AK$300,6,FALSE)+VLOOKUP(F!$B23,E!$B$1:$AK$300,5,FALSE),1,0))),"")</f>
        <v>0</v>
      </c>
      <c r="AF23" s="4">
        <f>IFERROR(IF(T23="","",(IF(T23&gt;VLOOKUP(F!$B23,E!$B$1:$AK$300,6,FALSE)+VLOOKUP(F!$B23,E!$B$1:$AK$300,5,FALSE),1,0))),"")</f>
        <v>0</v>
      </c>
      <c r="AG23" s="4">
        <f>IFERROR(IF(W23="","",(IF(W23&gt;VLOOKUP(F!$B23,E!$B$1:$AK$300,6,FALSE)+VLOOKUP(F!$B23,E!$B$1:$AK$300,5,FALSE),1,0))),"")</f>
        <v>0</v>
      </c>
      <c r="AI23" s="6" t="str">
        <f t="shared" si="23"/>
        <v>0,05</v>
      </c>
      <c r="AJ23" s="6" t="str">
        <f>IF(AI23="--","--",IF(F!$D23=131,IF(I23=-1,"rg",IF(I23="","--",IF(I23*1000&lt;1,FIXED(I23*1000,3),IF(I23*1000&lt;10,FIXED(I23*1000,2),(IF(I23*1000&lt;100,FIXED(I23*1000,1),IF(I23*1000&lt;1000,FIXED(I23*1000,0),MROUND(I23*1000,10)))))))),IF(I23=-1,"rg",IF(I23="","--",IF(I23&lt;1,FIXED(I23,3),IF(I23&lt;10,FIXED(I23,2),(IF(I23&lt;100,FIXED(I23,1),IF(I23&lt;1000,FIXED(I23,0),MROUND(I23,10))))))))))</f>
        <v>rg</v>
      </c>
      <c r="AK23" s="6" t="str">
        <f t="shared" si="24"/>
        <v>0,06</v>
      </c>
      <c r="AL23" s="6" t="str">
        <f>IF(AK23="--","--",IF(F!$D23=131,IF(K23=-1,"rg",IF(K23="","--",IF(K23*1000&lt;1,FIXED(K23*1000,3),IF(K23*1000&lt;10,FIXED(K23*1000,2),(IF(K23*1000&lt;100,FIXED(K23*1000,1),IF(K23*1000&lt;1000,FIXED(K23*1000,0),MROUND(K23*1000,10)))))))),IF(K23=-1,"rg",IF(K23="","--",IF(K23&lt;1,FIXED(K23,3),IF(K23&lt;10,FIXED(K23,2),(IF(K23&lt;100,FIXED(K23,1),IF(K23&lt;1000,FIXED(K23,0),MROUND(K23,10))))))))))</f>
        <v>0,080</v>
      </c>
      <c r="AM23" s="6" t="str">
        <f t="shared" si="25"/>
        <v>0,05</v>
      </c>
      <c r="AN23" s="6" t="str">
        <f>IF(AM23="--","--",IF(F!$D23=131,IF(M23=-1,"rg",IF(M23="","--",IF(M23*1000&lt;1,FIXED(M23*1000,3),IF(M23*1000&lt;10,FIXED(M23*1000,2),(IF(M23*1000&lt;100,FIXED(M23*1000,1),IF(M23*1000&lt;1000,FIXED(M23*1000,0),MROUND(M23*1000,10)))))))),IF(M23=-1,"rg",IF(M23="","--",IF(M23&lt;1,FIXED(M23,3),IF(M23&lt;10,FIXED(M23,2),(IF(M23&lt;100,FIXED(M23,1),IF(M23&lt;1000,FIXED(M23,0),MROUND(M23,10))))))))))</f>
        <v>rg</v>
      </c>
      <c r="AP23" s="6" t="str">
        <f t="shared" si="6"/>
        <v>0,05</v>
      </c>
      <c r="AQ23" s="6" t="str">
        <f t="shared" si="7"/>
        <v>&lt;</v>
      </c>
      <c r="AR23" s="6" t="str">
        <f t="shared" si="8"/>
        <v>rg</v>
      </c>
      <c r="AS23" s="6" t="str">
        <f t="shared" si="9"/>
        <v>&lt;</v>
      </c>
      <c r="AT23" s="6" t="str">
        <f t="shared" si="10"/>
        <v>-</v>
      </c>
      <c r="AU23" s="6" t="str">
        <f>IFERROR(IF(AR23="--","",IF(HLOOKUP(SMALL($Q$4:$Y$4,3),$Q$4:$Y$501,ROW(AP23)-3,FALSE)=0,"",IF(HLOOKUP(SMALL($Q$4:$Y$4,3),$Q$4:$Y$501,ROW(AP23)-3,FALSE)="nee",VLOOKUP("De kwaliteitseis emissiearme grond (maximale concentratie) wordt overschreden.",H!$O$10:'H'!$P$59,2,FALSE),""))),"")</f>
        <v/>
      </c>
      <c r="AV23" s="6" t="str">
        <f t="shared" si="0"/>
        <v>0,06</v>
      </c>
      <c r="AW23" s="6" t="str">
        <f t="shared" si="1"/>
        <v/>
      </c>
      <c r="AX23" s="6" t="str">
        <f t="shared" si="2"/>
        <v>0,080</v>
      </c>
      <c r="AY23" s="6" t="str">
        <f t="shared" si="11"/>
        <v/>
      </c>
      <c r="AZ23" s="6" t="str">
        <f t="shared" si="12"/>
        <v>-</v>
      </c>
      <c r="BA23" s="6" t="str">
        <f>IFERROR(IF(AR23="--","",IF(HLOOKUP(SMALL($Q$4:$Y$4,6),$Q$4:$Y$501,ROW(AP23)-3,FALSE)=0,"",IF(HLOOKUP(SMALL($Q$4:$Y$4,6),$Q$4:$Y$501,ROW(AP23)-3,FALSE)="nee",VLOOKUP("De kwaliteitseis emissiearme grond (maximale concentratie) wordt overschreden.",H!$O$10:'H'!$P$59,2,FALSE),""))),"")</f>
        <v/>
      </c>
      <c r="BB23" s="6" t="str">
        <f t="shared" si="3"/>
        <v>0,05</v>
      </c>
      <c r="BC23" s="6" t="str">
        <f t="shared" si="4"/>
        <v>&lt;</v>
      </c>
      <c r="BD23" s="6" t="str">
        <f t="shared" si="5"/>
        <v>rg</v>
      </c>
      <c r="BE23" s="6" t="str">
        <f t="shared" si="13"/>
        <v>&lt;</v>
      </c>
      <c r="BF23" s="6" t="str">
        <f t="shared" si="14"/>
        <v>-</v>
      </c>
      <c r="BG23" s="4" t="str">
        <f>IFERROR(IF(AR23="--","",IF(HLOOKUP(SMALL($Q$4:$Y$4,9),$Q$4:$Y$501,ROW(AP23)-3,FALSE)=0,"",IF(HLOOKUP(SMALL($Q$4:$Y$4,9),$Q$4:$Y$501,ROW(AP23)-3,FALSE)="nee",VLOOKUP("De kwaliteitseis emissiearme grond (maximale concentratie) wordt overschreden.",H!$O$10:'H'!$P$59,2,FALSE),""))),"")</f>
        <v/>
      </c>
    </row>
    <row r="24" spans="1:59" x14ac:dyDescent="0.2">
      <c r="A24" s="4" t="str">
        <f>F!A24</f>
        <v>Kwik (anorganisch)</v>
      </c>
      <c r="B24" s="6" t="str">
        <f>IF(ISNUMBER(F!E24)=FALSE,"--",IF(F!E24=0,"--",F!E24))</f>
        <v>--</v>
      </c>
      <c r="C24" s="6" t="str">
        <f>IF(B24="--","",F!F24)</f>
        <v/>
      </c>
      <c r="D24" s="6" t="str">
        <f>IF(ISNUMBER(F!G24)=FALSE,"--",IF(F!G24=0,"--",F!G24))</f>
        <v>--</v>
      </c>
      <c r="E24" s="6" t="str">
        <f>IF(D24="--","",F!H24)</f>
        <v/>
      </c>
      <c r="F24" s="6" t="str">
        <f>IF(ISNUMBER(F!I24)=FALSE,"--",IF(F!I24=0,"--",F!I24))</f>
        <v>--</v>
      </c>
      <c r="G24" s="6" t="str">
        <f>IF(F24="--","",F!J24)</f>
        <v/>
      </c>
      <c r="H24" s="6"/>
      <c r="I24" s="6" t="str">
        <f>IF(F!Z24=-1,-1,F!AV24)</f>
        <v/>
      </c>
      <c r="J24" s="6"/>
      <c r="K24" s="6" t="str">
        <f>IF(F!AC24=-1,-1,F!AX24)</f>
        <v/>
      </c>
      <c r="L24" s="6"/>
      <c r="M24" s="6" t="str">
        <f>IF(F!AF24=-1,-1,F!AZ24)</f>
        <v/>
      </c>
      <c r="N24" s="6"/>
      <c r="P24" s="4" t="str">
        <f>IFERROR(IF(AND(VLOOKUP(F!$B24,E!$B$1:$AK$300,5,FALSE)&lt;&gt;1000000000,VLOOKUP(F!$B24,E!$B$1:$AK$300,6,FALSE)=1000000000,VLOOKUP(F!$B24,E!$B$1:$AK$300,7,FALSE)=1000000000,VLOOKUP(F!$B24,E!$B$1:$AK$300,8,FALSE)=1000000000,VLOOKUP(F!$B24,E!$B$1:$AK$300,9,FALSE)=1000000000),"toetsen alleen LN",IF(AND(VLOOKUP(F!$B24,E!$B$1:$AK$300,5,FALSE)=1000000000,VLOOKUP(F!$B24,E!$B$1:$AK$300,6,FALSE)=1000000000,VLOOKUP(F!$B24,E!$B$1:$AK$300,7,FALSE)=1000000000,VLOOKUP(F!$B24,E!$B$1:$AK$300,8,FALSE)&lt;&gt;1000000000,VLOOKUP(F!$B24,E!$B$1:$AK$300,9,FALSE)&lt;&gt;1000000000),"toetsen alleen MV en SV",IF(AND(VLOOKUP(F!$B24,E!$B$1:$AK$300,5,FALSE)&lt;&gt;1000000000,VLOOKUP(F!$B24,E!$B$1:$AK$300,6,FALSE)&lt;&gt;1000000000,VLOOKUP(F!$B24,E!$B$1:$AK$300,7,FALSE)&lt;&gt;1000000000,VLOOKUP(F!$B24,E!$B$1:$AK$300,8,FALSE)=1000000000,VLOOKUP(F!$B24,E!$B$1:$AK$300,9,FALSE)=1000000000),"toetsen geen MV en SV",IF(VLOOKUP(F!$B24,E!$B$1:$AK$300,5,FALSE)+VLOOKUP(F!$B24,E!$B$1:$AK$300,6,FALSE)+VLOOKUP(F!$B24,E!$B$1:$AK$300,7,FALSE)+VLOOKUP(F!$B24,E!$B$1:$AK$300,8,FALSE)&lt;&gt;4000000000,"toetsen",IF(VLOOKUP(F!$B24,E!$B$1:$AK$300,12,FALSE)&lt;&gt;1000000000,"toetsen alleen IW","niet toetsen"))))),"")</f>
        <v>toetsen alleen IW</v>
      </c>
      <c r="Q24" s="6" t="str">
        <f t="shared" si="20"/>
        <v/>
      </c>
      <c r="R24" s="5" t="str">
        <f>IF($B24="--","",IF($P24="toetsen",toetsen(F!$B24,Q24),IF($P24="toetsen alleen IW",toetsen_alleen_IW(F!$B24,Q24),IF($P24="toetsen alleen LN",toetsen_alleen_LN(F!$B24,Q24),IF($P24="toetsen geen MV en SV",toetsen_geen_MV_en_SV(F!$B24,Q24),IF($P24="toetsen alleen MV en SV",toetsen_alleen_MV_en_SV(F!$B24,Q24),""))))))</f>
        <v/>
      </c>
      <c r="S24" s="5" t="str">
        <f>IF($P24="toetsen",IF(OR(Q24="",VLOOKUP(F!$B24,E!$B$1:$AK$300,10,FALSE)=1000000000),"",IF(Q24&lt;=VLOOKUP(F!$B24,E!$B$1:$AK$300,10,FALSE),"ja","nee")),"")</f>
        <v/>
      </c>
      <c r="T24" s="78" t="str">
        <f t="shared" si="21"/>
        <v/>
      </c>
      <c r="U24" s="5" t="str">
        <f>IF($D24="--","",IF($P24="toetsen",toetsen(F!$B24,T24),IF($P24="toetsen alleen IW",toetsen_alleen_IW(F!$B24,T24),IF($P24="toetsen alleen LN",toetsen_alleen_LN(F!$B24,T24),IF($P24="toetsen geen MV en SV",toetsen_geen_MV_en_SV(F!$B24,T24),IF($P24="toetsen alleen MV en SV",toetsen_alleen_MV_en_SV(F!$B24,T24),""))))))</f>
        <v/>
      </c>
      <c r="V24" s="5" t="str">
        <f>IF($P24="toetsen",IF(OR(T24="",VLOOKUP(F!$B24,E!$B$1:$AK$300,10,FALSE)=1000000000),"",IF(T24&lt;=VLOOKUP(F!$B24,E!$B$1:$AK$300,10,FALSE),"ja","nee")),"")</f>
        <v/>
      </c>
      <c r="W24" s="6" t="str">
        <f t="shared" si="22"/>
        <v/>
      </c>
      <c r="X24" s="5" t="str">
        <f>IF($F24="--","",IF($P24="toetsen",toetsen(F!$B24,W24),IF($P24="toetsen alleen IW",toetsen_alleen_IW(F!$B24,W24),IF($P24="toetsen alleen LN",toetsen_alleen_LN(F!$B24,W24),IF($P24="toetsen geen MV en SV",toetsen_geen_MV_en_SV(F!$B24,W24),IF($P24="toetsen alleen MV en SV",toetsen_alleen_MV_en_SV(F!$B24,W24),""))))))</f>
        <v/>
      </c>
      <c r="Y24" s="5" t="str">
        <f>IF($P24="toetsen",IF(OR(W24="",VLOOKUP(F!$B24,E!$B$1:$AK$300,10,FALSE)=1000000000),"",IF(W24&lt;=VLOOKUP(F!$B24,E!$B$1:$AK$300,10,FALSE),"ja","nee")),"")</f>
        <v/>
      </c>
      <c r="AA24" s="4" t="str">
        <f>IFERROR(IF(Q24="","",(IF(Q24&gt;2*VLOOKUP(F!$B24,E!$B$1:$AK$300,5,FALSE),1,0))),"")</f>
        <v/>
      </c>
      <c r="AB24" s="4" t="str">
        <f>IFERROR(IF(T24="","",(IF(T24&gt;2*VLOOKUP(F!$B24,E!$B$1:$AK$300,5,FALSE),1,0))),"")</f>
        <v/>
      </c>
      <c r="AC24" s="4" t="str">
        <f>IFERROR(IF(W24="","",(IF(W24&gt;2*VLOOKUP(F!$B24,E!$B$1:$AK$300,5,FALSE),1,0))),"")</f>
        <v/>
      </c>
      <c r="AE24" s="4" t="str">
        <f>IFERROR(IF(Q24="","",(IF(Q24&gt;VLOOKUP(F!$B24,E!$B$1:$AK$300,6,FALSE)+VLOOKUP(F!$B24,E!$B$1:$AK$300,5,FALSE),1,0))),"")</f>
        <v/>
      </c>
      <c r="AF24" s="4" t="str">
        <f>IFERROR(IF(T24="","",(IF(T24&gt;VLOOKUP(F!$B24,E!$B$1:$AK$300,6,FALSE)+VLOOKUP(F!$B24,E!$B$1:$AK$300,5,FALSE),1,0))),"")</f>
        <v/>
      </c>
      <c r="AG24" s="4" t="str">
        <f>IFERROR(IF(W24="","",(IF(W24&gt;VLOOKUP(F!$B24,E!$B$1:$AK$300,6,FALSE)+VLOOKUP(F!$B24,E!$B$1:$AK$300,5,FALSE),1,0))),"")</f>
        <v/>
      </c>
      <c r="AI24" s="6" t="str">
        <f t="shared" si="23"/>
        <v>--</v>
      </c>
      <c r="AJ24" s="6" t="str">
        <f>IF(AI24="--","--",IF(F!$D24=131,IF(I24=-1,"rg",IF(I24="","--",IF(I24*1000&lt;1,FIXED(I24*1000,3),IF(I24*1000&lt;10,FIXED(I24*1000,2),(IF(I24*1000&lt;100,FIXED(I24*1000,1),IF(I24*1000&lt;1000,FIXED(I24*1000,0),MROUND(I24*1000,10)))))))),IF(I24=-1,"rg",IF(I24="","--",IF(I24&lt;1,FIXED(I24,3),IF(I24&lt;10,FIXED(I24,2),(IF(I24&lt;100,FIXED(I24,1),IF(I24&lt;1000,FIXED(I24,0),MROUND(I24,10))))))))))</f>
        <v>--</v>
      </c>
      <c r="AK24" s="6" t="str">
        <f t="shared" si="24"/>
        <v>--</v>
      </c>
      <c r="AL24" s="6" t="str">
        <f>IF(AK24="--","--",IF(F!$D24=131,IF(K24=-1,"rg",IF(K24="","--",IF(K24*1000&lt;1,FIXED(K24*1000,3),IF(K24*1000&lt;10,FIXED(K24*1000,2),(IF(K24*1000&lt;100,FIXED(K24*1000,1),IF(K24*1000&lt;1000,FIXED(K24*1000,0),MROUND(K24*1000,10)))))))),IF(K24=-1,"rg",IF(K24="","--",IF(K24&lt;1,FIXED(K24,3),IF(K24&lt;10,FIXED(K24,2),(IF(K24&lt;100,FIXED(K24,1),IF(K24&lt;1000,FIXED(K24,0),MROUND(K24,10))))))))))</f>
        <v>--</v>
      </c>
      <c r="AM24" s="6" t="str">
        <f t="shared" si="25"/>
        <v>--</v>
      </c>
      <c r="AN24" s="6" t="str">
        <f>IF(AM24="--","--",IF(F!$D24=131,IF(M24=-1,"rg",IF(M24="","--",IF(M24*1000&lt;1,FIXED(M24*1000,3),IF(M24*1000&lt;10,FIXED(M24*1000,2),(IF(M24*1000&lt;100,FIXED(M24*1000,1),IF(M24*1000&lt;1000,FIXED(M24*1000,0),MROUND(M24*1000,10)))))))),IF(M24=-1,"rg",IF(M24="","--",IF(M24&lt;1,FIXED(M24,3),IF(M24&lt;10,FIXED(M24,2),(IF(M24&lt;100,FIXED(M24,1),IF(M24&lt;1000,FIXED(M24,0),MROUND(M24,10))))))))))</f>
        <v>--</v>
      </c>
      <c r="AP24" s="6" t="str">
        <f t="shared" si="6"/>
        <v>--</v>
      </c>
      <c r="AQ24" s="6" t="str">
        <f t="shared" si="7"/>
        <v/>
      </c>
      <c r="AR24" s="6" t="str">
        <f t="shared" si="8"/>
        <v>--</v>
      </c>
      <c r="AS24" s="6" t="str">
        <f t="shared" si="9"/>
        <v/>
      </c>
      <c r="AT24" s="6" t="str">
        <f t="shared" si="10"/>
        <v/>
      </c>
      <c r="AU24" s="6" t="str">
        <f>IFERROR(IF(AR24="--","",IF(HLOOKUP(SMALL($Q$4:$Y$4,3),$Q$4:$Y$501,ROW(AP24)-3,FALSE)=0,"",IF(HLOOKUP(SMALL($Q$4:$Y$4,3),$Q$4:$Y$501,ROW(AP24)-3,FALSE)="nee",VLOOKUP("De kwaliteitseis emissiearme grond (maximale concentratie) wordt overschreden.",H!$O$10:'H'!$P$59,2,FALSE),""))),"")</f>
        <v/>
      </c>
      <c r="AV24" s="6" t="str">
        <f t="shared" si="0"/>
        <v>--</v>
      </c>
      <c r="AW24" s="6" t="str">
        <f t="shared" si="1"/>
        <v/>
      </c>
      <c r="AX24" s="6" t="str">
        <f t="shared" si="2"/>
        <v>--</v>
      </c>
      <c r="AY24" s="6" t="str">
        <f t="shared" si="11"/>
        <v/>
      </c>
      <c r="AZ24" s="6" t="str">
        <f t="shared" si="12"/>
        <v/>
      </c>
      <c r="BA24" s="6" t="str">
        <f>IFERROR(IF(AR24="--","",IF(HLOOKUP(SMALL($Q$4:$Y$4,6),$Q$4:$Y$501,ROW(AP24)-3,FALSE)=0,"",IF(HLOOKUP(SMALL($Q$4:$Y$4,6),$Q$4:$Y$501,ROW(AP24)-3,FALSE)="nee",VLOOKUP("De kwaliteitseis emissiearme grond (maximale concentratie) wordt overschreden.",H!$O$10:'H'!$P$59,2,FALSE),""))),"")</f>
        <v/>
      </c>
      <c r="BB24" s="6" t="str">
        <f t="shared" si="3"/>
        <v>--</v>
      </c>
      <c r="BC24" s="6" t="str">
        <f t="shared" si="4"/>
        <v/>
      </c>
      <c r="BD24" s="6" t="str">
        <f t="shared" si="5"/>
        <v>--</v>
      </c>
      <c r="BE24" s="6" t="str">
        <f t="shared" si="13"/>
        <v/>
      </c>
      <c r="BF24" s="6" t="str">
        <f t="shared" si="14"/>
        <v/>
      </c>
      <c r="BG24" s="4" t="str">
        <f>IFERROR(IF(AR24="--","",IF(HLOOKUP(SMALL($Q$4:$Y$4,9),$Q$4:$Y$501,ROW(AP24)-3,FALSE)=0,"",IF(HLOOKUP(SMALL($Q$4:$Y$4,9),$Q$4:$Y$501,ROW(AP24)-3,FALSE)="nee",VLOOKUP("De kwaliteitseis emissiearme grond (maximale concentratie) wordt overschreden.",H!$O$10:'H'!$P$59,2,FALSE),""))),"")</f>
        <v/>
      </c>
    </row>
    <row r="25" spans="1:59" x14ac:dyDescent="0.2">
      <c r="A25" s="4" t="str">
        <f>F!A25</f>
        <v>Kwik (organisch)</v>
      </c>
      <c r="B25" s="6" t="str">
        <f>IF(ISNUMBER(F!E25)=FALSE,"--",IF(F!E25=0,"--",F!E25))</f>
        <v>--</v>
      </c>
      <c r="C25" s="6" t="str">
        <f>IF(B25="--","",F!F25)</f>
        <v/>
      </c>
      <c r="D25" s="6" t="str">
        <f>IF(ISNUMBER(F!G25)=FALSE,"--",IF(F!G25=0,"--",F!G25))</f>
        <v>--</v>
      </c>
      <c r="E25" s="6" t="str">
        <f>IF(D25="--","",F!H25)</f>
        <v/>
      </c>
      <c r="F25" s="6" t="str">
        <f>IF(ISNUMBER(F!I25)=FALSE,"--",IF(F!I25=0,"--",F!I25))</f>
        <v>--</v>
      </c>
      <c r="G25" s="6" t="str">
        <f>IF(F25="--","",F!J25)</f>
        <v/>
      </c>
      <c r="H25" s="6"/>
      <c r="I25" s="6" t="str">
        <f>IF(F!Z25=-1,-1,F!AV25)</f>
        <v/>
      </c>
      <c r="J25" s="6"/>
      <c r="K25" s="6" t="str">
        <f>IF(F!AC25=-1,-1,F!AX25)</f>
        <v/>
      </c>
      <c r="L25" s="6"/>
      <c r="M25" s="6" t="str">
        <f>IF(F!AF25=-1,-1,F!AZ25)</f>
        <v/>
      </c>
      <c r="N25" s="6"/>
      <c r="P25" s="4" t="str">
        <f>IFERROR(IF(AND(VLOOKUP(F!$B25,E!$B$1:$AK$300,5,FALSE)&lt;&gt;1000000000,VLOOKUP(F!$B25,E!$B$1:$AK$300,6,FALSE)=1000000000,VLOOKUP(F!$B25,E!$B$1:$AK$300,7,FALSE)=1000000000,VLOOKUP(F!$B25,E!$B$1:$AK$300,8,FALSE)=1000000000,VLOOKUP(F!$B25,E!$B$1:$AK$300,9,FALSE)=1000000000),"toetsen alleen LN",IF(AND(VLOOKUP(F!$B25,E!$B$1:$AK$300,5,FALSE)=1000000000,VLOOKUP(F!$B25,E!$B$1:$AK$300,6,FALSE)=1000000000,VLOOKUP(F!$B25,E!$B$1:$AK$300,7,FALSE)=1000000000,VLOOKUP(F!$B25,E!$B$1:$AK$300,8,FALSE)&lt;&gt;1000000000,VLOOKUP(F!$B25,E!$B$1:$AK$300,9,FALSE)&lt;&gt;1000000000),"toetsen alleen MV en SV",IF(AND(VLOOKUP(F!$B25,E!$B$1:$AK$300,5,FALSE)&lt;&gt;1000000000,VLOOKUP(F!$B25,E!$B$1:$AK$300,6,FALSE)&lt;&gt;1000000000,VLOOKUP(F!$B25,E!$B$1:$AK$300,7,FALSE)&lt;&gt;1000000000,VLOOKUP(F!$B25,E!$B$1:$AK$300,8,FALSE)=1000000000,VLOOKUP(F!$B25,E!$B$1:$AK$300,9,FALSE)=1000000000),"toetsen geen MV en SV",IF(VLOOKUP(F!$B25,E!$B$1:$AK$300,5,FALSE)+VLOOKUP(F!$B25,E!$B$1:$AK$300,6,FALSE)+VLOOKUP(F!$B25,E!$B$1:$AK$300,7,FALSE)+VLOOKUP(F!$B25,E!$B$1:$AK$300,8,FALSE)&lt;&gt;4000000000,"toetsen",IF(VLOOKUP(F!$B25,E!$B$1:$AK$300,12,FALSE)&lt;&gt;1000000000,"toetsen alleen IW","niet toetsen"))))),"")</f>
        <v>toetsen alleen IW</v>
      </c>
      <c r="Q25" s="6" t="str">
        <f t="shared" si="20"/>
        <v/>
      </c>
      <c r="R25" s="5" t="str">
        <f>IF($B25="--","",IF($P25="toetsen",toetsen(F!$B25,Q25),IF($P25="toetsen alleen IW",toetsen_alleen_IW(F!$B25,Q25),IF($P25="toetsen alleen LN",toetsen_alleen_LN(F!$B25,Q25),IF($P25="toetsen geen MV en SV",toetsen_geen_MV_en_SV(F!$B25,Q25),IF($P25="toetsen alleen MV en SV",toetsen_alleen_MV_en_SV(F!$B25,Q25),""))))))</f>
        <v/>
      </c>
      <c r="S25" s="5" t="str">
        <f>IF($P25="toetsen",IF(OR(Q25="",VLOOKUP(F!$B25,E!$B$1:$AK$300,10,FALSE)=1000000000),"",IF(Q25&lt;=VLOOKUP(F!$B25,E!$B$1:$AK$300,10,FALSE),"ja","nee")),"")</f>
        <v/>
      </c>
      <c r="T25" s="78" t="str">
        <f t="shared" si="21"/>
        <v/>
      </c>
      <c r="U25" s="5" t="str">
        <f>IF($D25="--","",IF($P25="toetsen",toetsen(F!$B25,T25),IF($P25="toetsen alleen IW",toetsen_alleen_IW(F!$B25,T25),IF($P25="toetsen alleen LN",toetsen_alleen_LN(F!$B25,T25),IF($P25="toetsen geen MV en SV",toetsen_geen_MV_en_SV(F!$B25,T25),IF($P25="toetsen alleen MV en SV",toetsen_alleen_MV_en_SV(F!$B25,T25),""))))))</f>
        <v/>
      </c>
      <c r="V25" s="5" t="str">
        <f>IF($P25="toetsen",IF(OR(T25="",VLOOKUP(F!$B25,E!$B$1:$AK$300,10,FALSE)=1000000000),"",IF(T25&lt;=VLOOKUP(F!$B25,E!$B$1:$AK$300,10,FALSE),"ja","nee")),"")</f>
        <v/>
      </c>
      <c r="W25" s="6" t="str">
        <f t="shared" si="22"/>
        <v/>
      </c>
      <c r="X25" s="5" t="str">
        <f>IF($F25="--","",IF($P25="toetsen",toetsen(F!$B25,W25),IF($P25="toetsen alleen IW",toetsen_alleen_IW(F!$B25,W25),IF($P25="toetsen alleen LN",toetsen_alleen_LN(F!$B25,W25),IF($P25="toetsen geen MV en SV",toetsen_geen_MV_en_SV(F!$B25,W25),IF($P25="toetsen alleen MV en SV",toetsen_alleen_MV_en_SV(F!$B25,W25),""))))))</f>
        <v/>
      </c>
      <c r="Y25" s="5" t="str">
        <f>IF($P25="toetsen",IF(OR(W25="",VLOOKUP(F!$B25,E!$B$1:$AK$300,10,FALSE)=1000000000),"",IF(W25&lt;=VLOOKUP(F!$B25,E!$B$1:$AK$300,10,FALSE),"ja","nee")),"")</f>
        <v/>
      </c>
      <c r="AA25" s="4" t="str">
        <f>IFERROR(IF(Q25="","",(IF(Q25&gt;2*VLOOKUP(F!$B25,E!$B$1:$AK$300,5,FALSE),1,0))),"")</f>
        <v/>
      </c>
      <c r="AB25" s="4" t="str">
        <f>IFERROR(IF(T25="","",(IF(T25&gt;2*VLOOKUP(F!$B25,E!$B$1:$AK$300,5,FALSE),1,0))),"")</f>
        <v/>
      </c>
      <c r="AC25" s="4" t="str">
        <f>IFERROR(IF(W25="","",(IF(W25&gt;2*VLOOKUP(F!$B25,E!$B$1:$AK$300,5,FALSE),1,0))),"")</f>
        <v/>
      </c>
      <c r="AE25" s="4" t="str">
        <f>IFERROR(IF(Q25="","",(IF(Q25&gt;VLOOKUP(F!$B25,E!$B$1:$AK$300,6,FALSE)+VLOOKUP(F!$B25,E!$B$1:$AK$300,5,FALSE),1,0))),"")</f>
        <v/>
      </c>
      <c r="AF25" s="4" t="str">
        <f>IFERROR(IF(T25="","",(IF(T25&gt;VLOOKUP(F!$B25,E!$B$1:$AK$300,6,FALSE)+VLOOKUP(F!$B25,E!$B$1:$AK$300,5,FALSE),1,0))),"")</f>
        <v/>
      </c>
      <c r="AG25" s="4" t="str">
        <f>IFERROR(IF(W25="","",(IF(W25&gt;VLOOKUP(F!$B25,E!$B$1:$AK$300,6,FALSE)+VLOOKUP(F!$B25,E!$B$1:$AK$300,5,FALSE),1,0))),"")</f>
        <v/>
      </c>
      <c r="AI25" s="6" t="str">
        <f t="shared" si="23"/>
        <v>--</v>
      </c>
      <c r="AJ25" s="6" t="str">
        <f>IF(AI25="--","--",IF(F!$D25=131,IF(I25=-1,"rg",IF(I25="","--",IF(I25*1000&lt;1,FIXED(I25*1000,3),IF(I25*1000&lt;10,FIXED(I25*1000,2),(IF(I25*1000&lt;100,FIXED(I25*1000,1),IF(I25*1000&lt;1000,FIXED(I25*1000,0),MROUND(I25*1000,10)))))))),IF(I25=-1,"rg",IF(I25="","--",IF(I25&lt;1,FIXED(I25,3),IF(I25&lt;10,FIXED(I25,2),(IF(I25&lt;100,FIXED(I25,1),IF(I25&lt;1000,FIXED(I25,0),MROUND(I25,10))))))))))</f>
        <v>--</v>
      </c>
      <c r="AK25" s="6" t="str">
        <f t="shared" si="24"/>
        <v>--</v>
      </c>
      <c r="AL25" s="6" t="str">
        <f>IF(AK25="--","--",IF(F!$D25=131,IF(K25=-1,"rg",IF(K25="","--",IF(K25*1000&lt;1,FIXED(K25*1000,3),IF(K25*1000&lt;10,FIXED(K25*1000,2),(IF(K25*1000&lt;100,FIXED(K25*1000,1),IF(K25*1000&lt;1000,FIXED(K25*1000,0),MROUND(K25*1000,10)))))))),IF(K25=-1,"rg",IF(K25="","--",IF(K25&lt;1,FIXED(K25,3),IF(K25&lt;10,FIXED(K25,2),(IF(K25&lt;100,FIXED(K25,1),IF(K25&lt;1000,FIXED(K25,0),MROUND(K25,10))))))))))</f>
        <v>--</v>
      </c>
      <c r="AM25" s="6" t="str">
        <f t="shared" si="25"/>
        <v>--</v>
      </c>
      <c r="AN25" s="6" t="str">
        <f>IF(AM25="--","--",IF(F!$D25=131,IF(M25=-1,"rg",IF(M25="","--",IF(M25*1000&lt;1,FIXED(M25*1000,3),IF(M25*1000&lt;10,FIXED(M25*1000,2),(IF(M25*1000&lt;100,FIXED(M25*1000,1),IF(M25*1000&lt;1000,FIXED(M25*1000,0),MROUND(M25*1000,10)))))))),IF(M25=-1,"rg",IF(M25="","--",IF(M25&lt;1,FIXED(M25,3),IF(M25&lt;10,FIXED(M25,2),(IF(M25&lt;100,FIXED(M25,1),IF(M25&lt;1000,FIXED(M25,0),MROUND(M25,10))))))))))</f>
        <v>--</v>
      </c>
      <c r="AP25" s="6" t="str">
        <f t="shared" si="6"/>
        <v>--</v>
      </c>
      <c r="AQ25" s="6" t="str">
        <f t="shared" si="7"/>
        <v/>
      </c>
      <c r="AR25" s="6" t="str">
        <f t="shared" si="8"/>
        <v>--</v>
      </c>
      <c r="AS25" s="6" t="str">
        <f t="shared" si="9"/>
        <v/>
      </c>
      <c r="AT25" s="6" t="str">
        <f t="shared" si="10"/>
        <v/>
      </c>
      <c r="AU25" s="6" t="str">
        <f>IFERROR(IF(AR25="--","",IF(HLOOKUP(SMALL($Q$4:$Y$4,3),$Q$4:$Y$501,ROW(AP25)-3,FALSE)=0,"",IF(HLOOKUP(SMALL($Q$4:$Y$4,3),$Q$4:$Y$501,ROW(AP25)-3,FALSE)="nee",VLOOKUP("De kwaliteitseis emissiearme grond (maximale concentratie) wordt overschreden.",H!$O$10:'H'!$P$59,2,FALSE),""))),"")</f>
        <v/>
      </c>
      <c r="AV25" s="6" t="str">
        <f t="shared" si="0"/>
        <v>--</v>
      </c>
      <c r="AW25" s="6" t="str">
        <f t="shared" si="1"/>
        <v/>
      </c>
      <c r="AX25" s="6" t="str">
        <f t="shared" si="2"/>
        <v>--</v>
      </c>
      <c r="AY25" s="6" t="str">
        <f t="shared" si="11"/>
        <v/>
      </c>
      <c r="AZ25" s="6" t="str">
        <f t="shared" si="12"/>
        <v/>
      </c>
      <c r="BA25" s="6" t="str">
        <f>IFERROR(IF(AR25="--","",IF(HLOOKUP(SMALL($Q$4:$Y$4,6),$Q$4:$Y$501,ROW(AP25)-3,FALSE)=0,"",IF(HLOOKUP(SMALL($Q$4:$Y$4,6),$Q$4:$Y$501,ROW(AP25)-3,FALSE)="nee",VLOOKUP("De kwaliteitseis emissiearme grond (maximale concentratie) wordt overschreden.",H!$O$10:'H'!$P$59,2,FALSE),""))),"")</f>
        <v/>
      </c>
      <c r="BB25" s="6" t="str">
        <f t="shared" si="3"/>
        <v>--</v>
      </c>
      <c r="BC25" s="6" t="str">
        <f t="shared" si="4"/>
        <v/>
      </c>
      <c r="BD25" s="6" t="str">
        <f t="shared" si="5"/>
        <v>--</v>
      </c>
      <c r="BE25" s="6" t="str">
        <f t="shared" si="13"/>
        <v/>
      </c>
      <c r="BF25" s="6" t="str">
        <f t="shared" si="14"/>
        <v/>
      </c>
      <c r="BG25" s="4" t="str">
        <f>IFERROR(IF(AR25="--","",IF(HLOOKUP(SMALL($Q$4:$Y$4,9),$Q$4:$Y$501,ROW(AP25)-3,FALSE)=0,"",IF(HLOOKUP(SMALL($Q$4:$Y$4,9),$Q$4:$Y$501,ROW(AP25)-3,FALSE)="nee",VLOOKUP("De kwaliteitseis emissiearme grond (maximale concentratie) wordt overschreden.",H!$O$10:'H'!$P$59,2,FALSE),""))),"")</f>
        <v/>
      </c>
    </row>
    <row r="26" spans="1:59" x14ac:dyDescent="0.2">
      <c r="A26" s="4" t="str">
        <f>F!A26</f>
        <v>Lood</v>
      </c>
      <c r="B26" s="6">
        <f>IF(ISNUMBER(F!E26)=FALSE,"--",IF(F!E26=0,"--",F!E26))</f>
        <v>31</v>
      </c>
      <c r="C26" s="6" t="str">
        <f>IF(B26="--","",F!F26)</f>
        <v/>
      </c>
      <c r="D26" s="6">
        <f>IF(ISNUMBER(F!G26)=FALSE,"--",IF(F!G26=0,"--",F!G26))</f>
        <v>56</v>
      </c>
      <c r="E26" s="6" t="str">
        <f>IF(D26="--","",F!H26)</f>
        <v/>
      </c>
      <c r="F26" s="6">
        <f>IF(ISNUMBER(F!I26)=FALSE,"--",IF(F!I26=0,"--",F!I26))</f>
        <v>11</v>
      </c>
      <c r="G26" s="6" t="str">
        <f>IF(F26="--","",F!J26)</f>
        <v/>
      </c>
      <c r="H26" s="6"/>
      <c r="I26" s="6">
        <f>IF(F!Z26=-1,-1,F!AV26)</f>
        <v>43.770764119601331</v>
      </c>
      <c r="J26" s="6"/>
      <c r="K26" s="6">
        <f>IF(F!AC26=-1,-1,F!AX26)</f>
        <v>80.134680134680139</v>
      </c>
      <c r="L26" s="6"/>
      <c r="M26" s="6">
        <f>IF(F!AF26=-1,-1,F!AZ26)</f>
        <v>15.955631399317406</v>
      </c>
      <c r="N26" s="6"/>
      <c r="P26" s="4" t="str">
        <f>IFERROR(IF(AND(VLOOKUP(F!$B26,E!$B$1:$AK$300,5,FALSE)&lt;&gt;1000000000,VLOOKUP(F!$B26,E!$B$1:$AK$300,6,FALSE)=1000000000,VLOOKUP(F!$B26,E!$B$1:$AK$300,7,FALSE)=1000000000,VLOOKUP(F!$B26,E!$B$1:$AK$300,8,FALSE)=1000000000,VLOOKUP(F!$B26,E!$B$1:$AK$300,9,FALSE)=1000000000),"toetsen alleen LN",IF(AND(VLOOKUP(F!$B26,E!$B$1:$AK$300,5,FALSE)=1000000000,VLOOKUP(F!$B26,E!$B$1:$AK$300,6,FALSE)=1000000000,VLOOKUP(F!$B26,E!$B$1:$AK$300,7,FALSE)=1000000000,VLOOKUP(F!$B26,E!$B$1:$AK$300,8,FALSE)&lt;&gt;1000000000,VLOOKUP(F!$B26,E!$B$1:$AK$300,9,FALSE)&lt;&gt;1000000000),"toetsen alleen MV en SV",IF(AND(VLOOKUP(F!$B26,E!$B$1:$AK$300,5,FALSE)&lt;&gt;1000000000,VLOOKUP(F!$B26,E!$B$1:$AK$300,6,FALSE)&lt;&gt;1000000000,VLOOKUP(F!$B26,E!$B$1:$AK$300,7,FALSE)&lt;&gt;1000000000,VLOOKUP(F!$B26,E!$B$1:$AK$300,8,FALSE)=1000000000,VLOOKUP(F!$B26,E!$B$1:$AK$300,9,FALSE)=1000000000),"toetsen geen MV en SV",IF(VLOOKUP(F!$B26,E!$B$1:$AK$300,5,FALSE)+VLOOKUP(F!$B26,E!$B$1:$AK$300,6,FALSE)+VLOOKUP(F!$B26,E!$B$1:$AK$300,7,FALSE)+VLOOKUP(F!$B26,E!$B$1:$AK$300,8,FALSE)&lt;&gt;4000000000,"toetsen",IF(VLOOKUP(F!$B26,E!$B$1:$AK$300,12,FALSE)&lt;&gt;1000000000,"toetsen alleen IW","niet toetsen"))))),"")</f>
        <v>toetsen</v>
      </c>
      <c r="Q26" s="6">
        <f t="shared" si="20"/>
        <v>43.770764119601331</v>
      </c>
      <c r="R26" s="5" t="str">
        <f>IF($B26="--","",IF($P26="toetsen",toetsen(F!$B26,Q26),IF($P26="toetsen alleen IW",toetsen_alleen_IW(F!$B26,Q26),IF($P26="toetsen alleen LN",toetsen_alleen_LN(F!$B26,Q26),IF($P26="toetsen geen MV en SV",toetsen_geen_MV_en_SV(F!$B26,Q26),IF($P26="toetsen alleen MV en SV",toetsen_alleen_MV_en_SV(F!$B26,Q26),""))))))</f>
        <v>-</v>
      </c>
      <c r="S26" s="5" t="str">
        <f>IF($P26="toetsen",IF(OR(Q26="",VLOOKUP(F!$B26,E!$B$1:$AK$300,10,FALSE)=1000000000),"",IF(Q26&lt;=VLOOKUP(F!$B26,E!$B$1:$AK$300,10,FALSE),"ja","nee")),"")</f>
        <v>ja</v>
      </c>
      <c r="T26" s="78">
        <f t="shared" si="21"/>
        <v>80.134680134680139</v>
      </c>
      <c r="U26" s="5" t="str">
        <f>IF($D26="--","",IF($P26="toetsen",toetsen(F!$B26,T26),IF($P26="toetsen alleen IW",toetsen_alleen_IW(F!$B26,T26),IF($P26="toetsen alleen LN",toetsen_alleen_LN(F!$B26,T26),IF($P26="toetsen geen MV en SV",toetsen_geen_MV_en_SV(F!$B26,T26),IF($P26="toetsen alleen MV en SV",toetsen_alleen_MV_en_SV(F!$B26,T26),""))))))</f>
        <v>●</v>
      </c>
      <c r="V26" s="5" t="str">
        <f>IF($P26="toetsen",IF(OR(T26="",VLOOKUP(F!$B26,E!$B$1:$AK$300,10,FALSE)=1000000000),"",IF(T26&lt;=VLOOKUP(F!$B26,E!$B$1:$AK$300,10,FALSE),"ja","nee")),"")</f>
        <v>ja</v>
      </c>
      <c r="W26" s="6">
        <f t="shared" si="22"/>
        <v>15.955631399317406</v>
      </c>
      <c r="X26" s="5" t="str">
        <f>IF($F26="--","",IF($P26="toetsen",toetsen(F!$B26,W26),IF($P26="toetsen alleen IW",toetsen_alleen_IW(F!$B26,W26),IF($P26="toetsen alleen LN",toetsen_alleen_LN(F!$B26,W26),IF($P26="toetsen geen MV en SV",toetsen_geen_MV_en_SV(F!$B26,W26),IF($P26="toetsen alleen MV en SV",toetsen_alleen_MV_en_SV(F!$B26,W26),""))))))</f>
        <v>-</v>
      </c>
      <c r="Y26" s="5" t="str">
        <f>IF($P26="toetsen",IF(OR(W26="",VLOOKUP(F!$B26,E!$B$1:$AK$300,10,FALSE)=1000000000),"",IF(W26&lt;=VLOOKUP(F!$B26,E!$B$1:$AK$300,10,FALSE),"ja","nee")),"")</f>
        <v>ja</v>
      </c>
      <c r="AA26" s="4">
        <f>IFERROR(IF(Q26="","",(IF(Q26&gt;2*VLOOKUP(F!$B26,E!$B$1:$AK$300,5,FALSE),1,0))),"")</f>
        <v>0</v>
      </c>
      <c r="AB26" s="4">
        <f>IFERROR(IF(T26="","",(IF(T26&gt;2*VLOOKUP(F!$B26,E!$B$1:$AK$300,5,FALSE),1,0))),"")</f>
        <v>0</v>
      </c>
      <c r="AC26" s="4">
        <f>IFERROR(IF(W26="","",(IF(W26&gt;2*VLOOKUP(F!$B26,E!$B$1:$AK$300,5,FALSE),1,0))),"")</f>
        <v>0</v>
      </c>
      <c r="AE26" s="4">
        <f>IFERROR(IF(Q26="","",(IF(Q26&gt;VLOOKUP(F!$B26,E!$B$1:$AK$300,6,FALSE)+VLOOKUP(F!$B26,E!$B$1:$AK$300,5,FALSE),1,0))),"")</f>
        <v>0</v>
      </c>
      <c r="AF26" s="4">
        <f>IFERROR(IF(T26="","",(IF(T26&gt;VLOOKUP(F!$B26,E!$B$1:$AK$300,6,FALSE)+VLOOKUP(F!$B26,E!$B$1:$AK$300,5,FALSE),1,0))),"")</f>
        <v>0</v>
      </c>
      <c r="AG26" s="4">
        <f>IFERROR(IF(W26="","",(IF(W26&gt;VLOOKUP(F!$B26,E!$B$1:$AK$300,6,FALSE)+VLOOKUP(F!$B26,E!$B$1:$AK$300,5,FALSE),1,0))),"")</f>
        <v>0</v>
      </c>
      <c r="AI26" s="6" t="str">
        <f t="shared" si="23"/>
        <v>31</v>
      </c>
      <c r="AJ26" s="6" t="str">
        <f>IF(AI26="--","--",IF(F!$D26=131,IF(I26=-1,"rg",IF(I26="","--",IF(I26*1000&lt;1,FIXED(I26*1000,3),IF(I26*1000&lt;10,FIXED(I26*1000,2),(IF(I26*1000&lt;100,FIXED(I26*1000,1),IF(I26*1000&lt;1000,FIXED(I26*1000,0),MROUND(I26*1000,10)))))))),IF(I26=-1,"rg",IF(I26="","--",IF(I26&lt;1,FIXED(I26,3),IF(I26&lt;10,FIXED(I26,2),(IF(I26&lt;100,FIXED(I26,1),IF(I26&lt;1000,FIXED(I26,0),MROUND(I26,10))))))))))</f>
        <v>43,8</v>
      </c>
      <c r="AK26" s="6" t="str">
        <f t="shared" si="24"/>
        <v>56</v>
      </c>
      <c r="AL26" s="6" t="str">
        <f>IF(AK26="--","--",IF(F!$D26=131,IF(K26=-1,"rg",IF(K26="","--",IF(K26*1000&lt;1,FIXED(K26*1000,3),IF(K26*1000&lt;10,FIXED(K26*1000,2),(IF(K26*1000&lt;100,FIXED(K26*1000,1),IF(K26*1000&lt;1000,FIXED(K26*1000,0),MROUND(K26*1000,10)))))))),IF(K26=-1,"rg",IF(K26="","--",IF(K26&lt;1,FIXED(K26,3),IF(K26&lt;10,FIXED(K26,2),(IF(K26&lt;100,FIXED(K26,1),IF(K26&lt;1000,FIXED(K26,0),MROUND(K26,10))))))))))</f>
        <v>80,1</v>
      </c>
      <c r="AM26" s="6" t="str">
        <f t="shared" si="25"/>
        <v>11</v>
      </c>
      <c r="AN26" s="6" t="str">
        <f>IF(AM26="--","--",IF(F!$D26=131,IF(M26=-1,"rg",IF(M26="","--",IF(M26*1000&lt;1,FIXED(M26*1000,3),IF(M26*1000&lt;10,FIXED(M26*1000,2),(IF(M26*1000&lt;100,FIXED(M26*1000,1),IF(M26*1000&lt;1000,FIXED(M26*1000,0),MROUND(M26*1000,10)))))))),IF(M26=-1,"rg",IF(M26="","--",IF(M26&lt;1,FIXED(M26,3),IF(M26&lt;10,FIXED(M26,2),(IF(M26&lt;100,FIXED(M26,1),IF(M26&lt;1000,FIXED(M26,0),MROUND(M26,10))))))))))</f>
        <v>16,0</v>
      </c>
      <c r="AP26" s="6" t="str">
        <f t="shared" si="6"/>
        <v>31</v>
      </c>
      <c r="AQ26" s="6" t="str">
        <f t="shared" si="7"/>
        <v/>
      </c>
      <c r="AR26" s="6" t="str">
        <f t="shared" si="8"/>
        <v>43,8</v>
      </c>
      <c r="AS26" s="6" t="str">
        <f t="shared" si="9"/>
        <v/>
      </c>
      <c r="AT26" s="6" t="str">
        <f t="shared" si="10"/>
        <v>-</v>
      </c>
      <c r="AU26" s="6" t="str">
        <f>IFERROR(IF(AR26="--","",IF(HLOOKUP(SMALL($Q$4:$Y$4,3),$Q$4:$Y$501,ROW(AP26)-3,FALSE)=0,"",IF(HLOOKUP(SMALL($Q$4:$Y$4,3),$Q$4:$Y$501,ROW(AP26)-3,FALSE)="nee",VLOOKUP("De kwaliteitseis emissiearme grond (maximale concentratie) wordt overschreden.",H!$O$10:'H'!$P$59,2,FALSE),""))),"")</f>
        <v/>
      </c>
      <c r="AV26" s="6" t="str">
        <f t="shared" si="0"/>
        <v>56</v>
      </c>
      <c r="AW26" s="6" t="str">
        <f t="shared" si="1"/>
        <v/>
      </c>
      <c r="AX26" s="6" t="str">
        <f t="shared" si="2"/>
        <v>80,1</v>
      </c>
      <c r="AY26" s="6" t="str">
        <f t="shared" si="11"/>
        <v/>
      </c>
      <c r="AZ26" s="6" t="str">
        <f t="shared" si="12"/>
        <v>●</v>
      </c>
      <c r="BA26" s="6" t="str">
        <f>IFERROR(IF(AR26="--","",IF(HLOOKUP(SMALL($Q$4:$Y$4,6),$Q$4:$Y$501,ROW(AP26)-3,FALSE)=0,"",IF(HLOOKUP(SMALL($Q$4:$Y$4,6),$Q$4:$Y$501,ROW(AP26)-3,FALSE)="nee",VLOOKUP("De kwaliteitseis emissiearme grond (maximale concentratie) wordt overschreden.",H!$O$10:'H'!$P$59,2,FALSE),""))),"")</f>
        <v/>
      </c>
      <c r="BB26" s="6" t="str">
        <f t="shared" si="3"/>
        <v>11</v>
      </c>
      <c r="BC26" s="6" t="str">
        <f t="shared" si="4"/>
        <v/>
      </c>
      <c r="BD26" s="6" t="str">
        <f t="shared" si="5"/>
        <v>16,0</v>
      </c>
      <c r="BE26" s="6" t="str">
        <f t="shared" si="13"/>
        <v/>
      </c>
      <c r="BF26" s="6" t="str">
        <f t="shared" si="14"/>
        <v>-</v>
      </c>
      <c r="BG26" s="4" t="str">
        <f>IFERROR(IF(AR26="--","",IF(HLOOKUP(SMALL($Q$4:$Y$4,9),$Q$4:$Y$501,ROW(AP26)-3,FALSE)=0,"",IF(HLOOKUP(SMALL($Q$4:$Y$4,9),$Q$4:$Y$501,ROW(AP26)-3,FALSE)="nee",VLOOKUP("De kwaliteitseis emissiearme grond (maximale concentratie) wordt overschreden.",H!$O$10:'H'!$P$59,2,FALSE),""))),"")</f>
        <v/>
      </c>
    </row>
    <row r="27" spans="1:59" x14ac:dyDescent="0.2">
      <c r="A27" s="4" t="str">
        <f>F!A27</f>
        <v>Molybdeen</v>
      </c>
      <c r="B27" s="6">
        <f>IF(ISNUMBER(F!E27)=FALSE,"--",IF(F!E27=0,"--",F!E27))</f>
        <v>1.5</v>
      </c>
      <c r="C27" s="6" t="str">
        <f>IF(B27="--","",F!F27)</f>
        <v>&lt;</v>
      </c>
      <c r="D27" s="6">
        <f>IF(ISNUMBER(F!G27)=FALSE,"--",IF(F!G27=0,"--",F!G27))</f>
        <v>1.5</v>
      </c>
      <c r="E27" s="6" t="str">
        <f>IF(D27="--","",F!H27)</f>
        <v>&lt;</v>
      </c>
      <c r="F27" s="6">
        <f>IF(ISNUMBER(F!I27)=FALSE,"--",IF(F!I27=0,"--",F!I27))</f>
        <v>1.5</v>
      </c>
      <c r="G27" s="6" t="str">
        <f>IF(F27="--","",F!J27)</f>
        <v>&lt;</v>
      </c>
      <c r="H27" s="6"/>
      <c r="I27" s="6">
        <f>IF(F!Z27=-1,-1,F!AV27)</f>
        <v>-1</v>
      </c>
      <c r="J27" s="6"/>
      <c r="K27" s="6">
        <f>IF(F!AC27=-1,-1,F!AX27)</f>
        <v>-1</v>
      </c>
      <c r="L27" s="6"/>
      <c r="M27" s="6">
        <f>IF(F!AF27=-1,-1,F!AZ27)</f>
        <v>-1</v>
      </c>
      <c r="N27" s="6"/>
      <c r="P27" s="4" t="str">
        <f>IFERROR(IF(AND(VLOOKUP(F!$B27,E!$B$1:$AK$300,5,FALSE)&lt;&gt;1000000000,VLOOKUP(F!$B27,E!$B$1:$AK$300,6,FALSE)=1000000000,VLOOKUP(F!$B27,E!$B$1:$AK$300,7,FALSE)=1000000000,VLOOKUP(F!$B27,E!$B$1:$AK$300,8,FALSE)=1000000000,VLOOKUP(F!$B27,E!$B$1:$AK$300,9,FALSE)=1000000000),"toetsen alleen LN",IF(AND(VLOOKUP(F!$B27,E!$B$1:$AK$300,5,FALSE)=1000000000,VLOOKUP(F!$B27,E!$B$1:$AK$300,6,FALSE)=1000000000,VLOOKUP(F!$B27,E!$B$1:$AK$300,7,FALSE)=1000000000,VLOOKUP(F!$B27,E!$B$1:$AK$300,8,FALSE)&lt;&gt;1000000000,VLOOKUP(F!$B27,E!$B$1:$AK$300,9,FALSE)&lt;&gt;1000000000),"toetsen alleen MV en SV",IF(AND(VLOOKUP(F!$B27,E!$B$1:$AK$300,5,FALSE)&lt;&gt;1000000000,VLOOKUP(F!$B27,E!$B$1:$AK$300,6,FALSE)&lt;&gt;1000000000,VLOOKUP(F!$B27,E!$B$1:$AK$300,7,FALSE)&lt;&gt;1000000000,VLOOKUP(F!$B27,E!$B$1:$AK$300,8,FALSE)=1000000000,VLOOKUP(F!$B27,E!$B$1:$AK$300,9,FALSE)=1000000000),"toetsen geen MV en SV",IF(VLOOKUP(F!$B27,E!$B$1:$AK$300,5,FALSE)+VLOOKUP(F!$B27,E!$B$1:$AK$300,6,FALSE)+VLOOKUP(F!$B27,E!$B$1:$AK$300,7,FALSE)+VLOOKUP(F!$B27,E!$B$1:$AK$300,8,FALSE)&lt;&gt;4000000000,"toetsen",IF(VLOOKUP(F!$B27,E!$B$1:$AK$300,12,FALSE)&lt;&gt;1000000000,"toetsen alleen IW","niet toetsen"))))),"")</f>
        <v>toetsen</v>
      </c>
      <c r="Q27" s="6">
        <f t="shared" si="20"/>
        <v>-1</v>
      </c>
      <c r="R27" s="5" t="str">
        <f>IF($B27="--","",IF($P27="toetsen",toetsen(F!$B27,Q27),IF($P27="toetsen alleen IW",toetsen_alleen_IW(F!$B27,Q27),IF($P27="toetsen alleen LN",toetsen_alleen_LN(F!$B27,Q27),IF($P27="toetsen geen MV en SV",toetsen_geen_MV_en_SV(F!$B27,Q27),IF($P27="toetsen alleen MV en SV",toetsen_alleen_MV_en_SV(F!$B27,Q27),""))))))</f>
        <v>-</v>
      </c>
      <c r="S27" s="5" t="str">
        <f>IF($P27="toetsen",IF(OR(Q27="",VLOOKUP(F!$B27,E!$B$1:$AK$300,10,FALSE)=1000000000),"",IF(Q27&lt;=VLOOKUP(F!$B27,E!$B$1:$AK$300,10,FALSE),"ja","nee")),"")</f>
        <v>ja</v>
      </c>
      <c r="T27" s="78">
        <f t="shared" si="21"/>
        <v>-1</v>
      </c>
      <c r="U27" s="5" t="str">
        <f>IF($D27="--","",IF($P27="toetsen",toetsen(F!$B27,T27),IF($P27="toetsen alleen IW",toetsen_alleen_IW(F!$B27,T27),IF($P27="toetsen alleen LN",toetsen_alleen_LN(F!$B27,T27),IF($P27="toetsen geen MV en SV",toetsen_geen_MV_en_SV(F!$B27,T27),IF($P27="toetsen alleen MV en SV",toetsen_alleen_MV_en_SV(F!$B27,T27),""))))))</f>
        <v>-</v>
      </c>
      <c r="V27" s="5" t="str">
        <f>IF($P27="toetsen",IF(OR(T27="",VLOOKUP(F!$B27,E!$B$1:$AK$300,10,FALSE)=1000000000),"",IF(T27&lt;=VLOOKUP(F!$B27,E!$B$1:$AK$300,10,FALSE),"ja","nee")),"")</f>
        <v>ja</v>
      </c>
      <c r="W27" s="6">
        <f t="shared" si="22"/>
        <v>-1</v>
      </c>
      <c r="X27" s="5" t="str">
        <f>IF($F27="--","",IF($P27="toetsen",toetsen(F!$B27,W27),IF($P27="toetsen alleen IW",toetsen_alleen_IW(F!$B27,W27),IF($P27="toetsen alleen LN",toetsen_alleen_LN(F!$B27,W27),IF($P27="toetsen geen MV en SV",toetsen_geen_MV_en_SV(F!$B27,W27),IF($P27="toetsen alleen MV en SV",toetsen_alleen_MV_en_SV(F!$B27,W27),""))))))</f>
        <v>-</v>
      </c>
      <c r="Y27" s="5" t="str">
        <f>IF($P27="toetsen",IF(OR(W27="",VLOOKUP(F!$B27,E!$B$1:$AK$300,10,FALSE)=1000000000),"",IF(W27&lt;=VLOOKUP(F!$B27,E!$B$1:$AK$300,10,FALSE),"ja","nee")),"")</f>
        <v>ja</v>
      </c>
      <c r="AA27" s="4">
        <f>IFERROR(IF(Q27="","",(IF(Q27&gt;2*VLOOKUP(F!$B27,E!$B$1:$AK$300,5,FALSE),1,0))),"")</f>
        <v>0</v>
      </c>
      <c r="AB27" s="4">
        <f>IFERROR(IF(T27="","",(IF(T27&gt;2*VLOOKUP(F!$B27,E!$B$1:$AK$300,5,FALSE),1,0))),"")</f>
        <v>0</v>
      </c>
      <c r="AC27" s="4">
        <f>IFERROR(IF(W27="","",(IF(W27&gt;2*VLOOKUP(F!$B27,E!$B$1:$AK$300,5,FALSE),1,0))),"")</f>
        <v>0</v>
      </c>
      <c r="AE27" s="4">
        <f>IFERROR(IF(Q27="","",(IF(Q27&gt;VLOOKUP(F!$B27,E!$B$1:$AK$300,6,FALSE)+VLOOKUP(F!$B27,E!$B$1:$AK$300,5,FALSE),1,0))),"")</f>
        <v>0</v>
      </c>
      <c r="AF27" s="4">
        <f>IFERROR(IF(T27="","",(IF(T27&gt;VLOOKUP(F!$B27,E!$B$1:$AK$300,6,FALSE)+VLOOKUP(F!$B27,E!$B$1:$AK$300,5,FALSE),1,0))),"")</f>
        <v>0</v>
      </c>
      <c r="AG27" s="4">
        <f>IFERROR(IF(W27="","",(IF(W27&gt;VLOOKUP(F!$B27,E!$B$1:$AK$300,6,FALSE)+VLOOKUP(F!$B27,E!$B$1:$AK$300,5,FALSE),1,0))),"")</f>
        <v>0</v>
      </c>
      <c r="AI27" s="6" t="str">
        <f t="shared" si="23"/>
        <v>1,5</v>
      </c>
      <c r="AJ27" s="6" t="str">
        <f>IF(AI27="--","--",IF(F!$D27=131,IF(I27=-1,"rg",IF(I27="","--",IF(I27*1000&lt;1,FIXED(I27*1000,3),IF(I27*1000&lt;10,FIXED(I27*1000,2),(IF(I27*1000&lt;100,FIXED(I27*1000,1),IF(I27*1000&lt;1000,FIXED(I27*1000,0),MROUND(I27*1000,10)))))))),IF(I27=-1,"rg",IF(I27="","--",IF(I27&lt;1,FIXED(I27,3),IF(I27&lt;10,FIXED(I27,2),(IF(I27&lt;100,FIXED(I27,1),IF(I27&lt;1000,FIXED(I27,0),MROUND(I27,10))))))))))</f>
        <v>rg</v>
      </c>
      <c r="AK27" s="6" t="str">
        <f t="shared" si="24"/>
        <v>1,5</v>
      </c>
      <c r="AL27" s="6" t="str">
        <f>IF(AK27="--","--",IF(F!$D27=131,IF(K27=-1,"rg",IF(K27="","--",IF(K27*1000&lt;1,FIXED(K27*1000,3),IF(K27*1000&lt;10,FIXED(K27*1000,2),(IF(K27*1000&lt;100,FIXED(K27*1000,1),IF(K27*1000&lt;1000,FIXED(K27*1000,0),MROUND(K27*1000,10)))))))),IF(K27=-1,"rg",IF(K27="","--",IF(K27&lt;1,FIXED(K27,3),IF(K27&lt;10,FIXED(K27,2),(IF(K27&lt;100,FIXED(K27,1),IF(K27&lt;1000,FIXED(K27,0),MROUND(K27,10))))))))))</f>
        <v>rg</v>
      </c>
      <c r="AM27" s="6" t="str">
        <f t="shared" si="25"/>
        <v>1,5</v>
      </c>
      <c r="AN27" s="6" t="str">
        <f>IF(AM27="--","--",IF(F!$D27=131,IF(M27=-1,"rg",IF(M27="","--",IF(M27*1000&lt;1,FIXED(M27*1000,3),IF(M27*1000&lt;10,FIXED(M27*1000,2),(IF(M27*1000&lt;100,FIXED(M27*1000,1),IF(M27*1000&lt;1000,FIXED(M27*1000,0),MROUND(M27*1000,10)))))))),IF(M27=-1,"rg",IF(M27="","--",IF(M27&lt;1,FIXED(M27,3),IF(M27&lt;10,FIXED(M27,2),(IF(M27&lt;100,FIXED(M27,1),IF(M27&lt;1000,FIXED(M27,0),MROUND(M27,10))))))))))</f>
        <v>rg</v>
      </c>
      <c r="AP27" s="6" t="str">
        <f t="shared" si="6"/>
        <v>1,5</v>
      </c>
      <c r="AQ27" s="6" t="str">
        <f t="shared" si="7"/>
        <v>&lt;</v>
      </c>
      <c r="AR27" s="6" t="str">
        <f t="shared" si="8"/>
        <v>rg</v>
      </c>
      <c r="AS27" s="6" t="str">
        <f t="shared" si="9"/>
        <v>&lt;</v>
      </c>
      <c r="AT27" s="6" t="str">
        <f t="shared" si="10"/>
        <v>-</v>
      </c>
      <c r="AU27" s="6" t="str">
        <f>IFERROR(IF(AR27="--","",IF(HLOOKUP(SMALL($Q$4:$Y$4,3),$Q$4:$Y$501,ROW(AP27)-3,FALSE)=0,"",IF(HLOOKUP(SMALL($Q$4:$Y$4,3),$Q$4:$Y$501,ROW(AP27)-3,FALSE)="nee",VLOOKUP("De kwaliteitseis emissiearme grond (maximale concentratie) wordt overschreden.",H!$O$10:'H'!$P$59,2,FALSE),""))),"")</f>
        <v/>
      </c>
      <c r="AV27" s="6" t="str">
        <f t="shared" si="0"/>
        <v>1,5</v>
      </c>
      <c r="AW27" s="6" t="str">
        <f t="shared" si="1"/>
        <v>&lt;</v>
      </c>
      <c r="AX27" s="6" t="str">
        <f t="shared" si="2"/>
        <v>rg</v>
      </c>
      <c r="AY27" s="6" t="str">
        <f t="shared" si="11"/>
        <v>&lt;</v>
      </c>
      <c r="AZ27" s="6" t="str">
        <f t="shared" si="12"/>
        <v>-</v>
      </c>
      <c r="BA27" s="6" t="str">
        <f>IFERROR(IF(AR27="--","",IF(HLOOKUP(SMALL($Q$4:$Y$4,6),$Q$4:$Y$501,ROW(AP27)-3,FALSE)=0,"",IF(HLOOKUP(SMALL($Q$4:$Y$4,6),$Q$4:$Y$501,ROW(AP27)-3,FALSE)="nee",VLOOKUP("De kwaliteitseis emissiearme grond (maximale concentratie) wordt overschreden.",H!$O$10:'H'!$P$59,2,FALSE),""))),"")</f>
        <v/>
      </c>
      <c r="BB27" s="6" t="str">
        <f t="shared" si="3"/>
        <v>1,5</v>
      </c>
      <c r="BC27" s="6" t="str">
        <f t="shared" si="4"/>
        <v>&lt;</v>
      </c>
      <c r="BD27" s="6" t="str">
        <f t="shared" si="5"/>
        <v>rg</v>
      </c>
      <c r="BE27" s="6" t="str">
        <f t="shared" si="13"/>
        <v>&lt;</v>
      </c>
      <c r="BF27" s="6" t="str">
        <f t="shared" si="14"/>
        <v>-</v>
      </c>
      <c r="BG27" s="4" t="str">
        <f>IFERROR(IF(AR27="--","",IF(HLOOKUP(SMALL($Q$4:$Y$4,9),$Q$4:$Y$501,ROW(AP27)-3,FALSE)=0,"",IF(HLOOKUP(SMALL($Q$4:$Y$4,9),$Q$4:$Y$501,ROW(AP27)-3,FALSE)="nee",VLOOKUP("De kwaliteitseis emissiearme grond (maximale concentratie) wordt overschreden.",H!$O$10:'H'!$P$59,2,FALSE),""))),"")</f>
        <v/>
      </c>
    </row>
    <row r="28" spans="1:59" x14ac:dyDescent="0.2">
      <c r="A28" s="4" t="str">
        <f>F!A28</f>
        <v>Nikkel</v>
      </c>
      <c r="B28" s="6">
        <f>IF(ISNUMBER(F!E28)=FALSE,"--",IF(F!E28=0,"--",F!E28))</f>
        <v>14</v>
      </c>
      <c r="C28" s="6" t="str">
        <f>IF(B28="--","",F!F28)</f>
        <v/>
      </c>
      <c r="D28" s="6">
        <f>IF(ISNUMBER(F!G28)=FALSE,"--",IF(F!G28=0,"--",F!G28))</f>
        <v>10</v>
      </c>
      <c r="E28" s="6" t="str">
        <f>IF(D28="--","",F!H28)</f>
        <v/>
      </c>
      <c r="F28" s="6">
        <f>IF(ISNUMBER(F!I28)=FALSE,"--",IF(F!I28=0,"--",F!I28))</f>
        <v>9.1999999999999993</v>
      </c>
      <c r="G28" s="6" t="str">
        <f>IF(F28="--","",F!J28)</f>
        <v/>
      </c>
      <c r="H28" s="6"/>
      <c r="I28" s="6">
        <f>IF(F!Z28=-1,-1,F!AV28)</f>
        <v>28.488372093023258</v>
      </c>
      <c r="J28" s="6"/>
      <c r="K28" s="6">
        <f>IF(F!AC28=-1,-1,F!AX28)</f>
        <v>20.833333333333329</v>
      </c>
      <c r="L28" s="6"/>
      <c r="M28" s="6">
        <f>IF(F!AF28=-1,-1,F!AZ28)</f>
        <v>19.397590361445783</v>
      </c>
      <c r="N28" s="6"/>
      <c r="P28" s="4" t="str">
        <f>IFERROR(IF(AND(VLOOKUP(F!$B28,E!$B$1:$AK$300,5,FALSE)&lt;&gt;1000000000,VLOOKUP(F!$B28,E!$B$1:$AK$300,6,FALSE)=1000000000,VLOOKUP(F!$B28,E!$B$1:$AK$300,7,FALSE)=1000000000,VLOOKUP(F!$B28,E!$B$1:$AK$300,8,FALSE)=1000000000,VLOOKUP(F!$B28,E!$B$1:$AK$300,9,FALSE)=1000000000),"toetsen alleen LN",IF(AND(VLOOKUP(F!$B28,E!$B$1:$AK$300,5,FALSE)=1000000000,VLOOKUP(F!$B28,E!$B$1:$AK$300,6,FALSE)=1000000000,VLOOKUP(F!$B28,E!$B$1:$AK$300,7,FALSE)=1000000000,VLOOKUP(F!$B28,E!$B$1:$AK$300,8,FALSE)&lt;&gt;1000000000,VLOOKUP(F!$B28,E!$B$1:$AK$300,9,FALSE)&lt;&gt;1000000000),"toetsen alleen MV en SV",IF(AND(VLOOKUP(F!$B28,E!$B$1:$AK$300,5,FALSE)&lt;&gt;1000000000,VLOOKUP(F!$B28,E!$B$1:$AK$300,6,FALSE)&lt;&gt;1000000000,VLOOKUP(F!$B28,E!$B$1:$AK$300,7,FALSE)&lt;&gt;1000000000,VLOOKUP(F!$B28,E!$B$1:$AK$300,8,FALSE)=1000000000,VLOOKUP(F!$B28,E!$B$1:$AK$300,9,FALSE)=1000000000),"toetsen geen MV en SV",IF(VLOOKUP(F!$B28,E!$B$1:$AK$300,5,FALSE)+VLOOKUP(F!$B28,E!$B$1:$AK$300,6,FALSE)+VLOOKUP(F!$B28,E!$B$1:$AK$300,7,FALSE)+VLOOKUP(F!$B28,E!$B$1:$AK$300,8,FALSE)&lt;&gt;4000000000,"toetsen",IF(VLOOKUP(F!$B28,E!$B$1:$AK$300,12,FALSE)&lt;&gt;1000000000,"toetsen alleen IW","niet toetsen"))))),"")</f>
        <v>toetsen</v>
      </c>
      <c r="Q28" s="6">
        <f t="shared" si="20"/>
        <v>28.488372093023258</v>
      </c>
      <c r="R28" s="5" t="str">
        <f>IF($B28="--","",IF($P28="toetsen",toetsen(F!$B28,Q28),IF($P28="toetsen alleen IW",toetsen_alleen_IW(F!$B28,Q28),IF($P28="toetsen alleen LN",toetsen_alleen_LN(F!$B28,Q28),IF($P28="toetsen geen MV en SV",toetsen_geen_MV_en_SV(F!$B28,Q28),IF($P28="toetsen alleen MV en SV",toetsen_alleen_MV_en_SV(F!$B28,Q28),""))))))</f>
        <v>-</v>
      </c>
      <c r="S28" s="5" t="str">
        <f>IF($P28="toetsen",IF(OR(Q28="",VLOOKUP(F!$B28,E!$B$1:$AK$300,10,FALSE)=1000000000),"",IF(Q28&lt;=VLOOKUP(F!$B28,E!$B$1:$AK$300,10,FALSE),"ja","nee")),"")</f>
        <v>ja</v>
      </c>
      <c r="T28" s="78">
        <f t="shared" si="21"/>
        <v>20.833333333333329</v>
      </c>
      <c r="U28" s="5" t="str">
        <f>IF($D28="--","",IF($P28="toetsen",toetsen(F!$B28,T28),IF($P28="toetsen alleen IW",toetsen_alleen_IW(F!$B28,T28),IF($P28="toetsen alleen LN",toetsen_alleen_LN(F!$B28,T28),IF($P28="toetsen geen MV en SV",toetsen_geen_MV_en_SV(F!$B28,T28),IF($P28="toetsen alleen MV en SV",toetsen_alleen_MV_en_SV(F!$B28,T28),""))))))</f>
        <v>-</v>
      </c>
      <c r="V28" s="5" t="str">
        <f>IF($P28="toetsen",IF(OR(T28="",VLOOKUP(F!$B28,E!$B$1:$AK$300,10,FALSE)=1000000000),"",IF(T28&lt;=VLOOKUP(F!$B28,E!$B$1:$AK$300,10,FALSE),"ja","nee")),"")</f>
        <v>ja</v>
      </c>
      <c r="W28" s="6">
        <f t="shared" si="22"/>
        <v>19.397590361445783</v>
      </c>
      <c r="X28" s="5" t="str">
        <f>IF($F28="--","",IF($P28="toetsen",toetsen(F!$B28,W28),IF($P28="toetsen alleen IW",toetsen_alleen_IW(F!$B28,W28),IF($P28="toetsen alleen LN",toetsen_alleen_LN(F!$B28,W28),IF($P28="toetsen geen MV en SV",toetsen_geen_MV_en_SV(F!$B28,W28),IF($P28="toetsen alleen MV en SV",toetsen_alleen_MV_en_SV(F!$B28,W28),""))))))</f>
        <v>-</v>
      </c>
      <c r="Y28" s="5" t="str">
        <f>IF($P28="toetsen",IF(OR(W28="",VLOOKUP(F!$B28,E!$B$1:$AK$300,10,FALSE)=1000000000),"",IF(W28&lt;=VLOOKUP(F!$B28,E!$B$1:$AK$300,10,FALSE),"ja","nee")),"")</f>
        <v>ja</v>
      </c>
      <c r="AA28" s="4">
        <f>IFERROR(IF(Q28="","",(IF(Q28&gt;2*VLOOKUP(F!$B28,E!$B$1:$AK$300,5,FALSE),1,0))),"")</f>
        <v>0</v>
      </c>
      <c r="AB28" s="4">
        <f>IFERROR(IF(T28="","",(IF(T28&gt;2*VLOOKUP(F!$B28,E!$B$1:$AK$300,5,FALSE),1,0))),"")</f>
        <v>0</v>
      </c>
      <c r="AC28" s="4">
        <f>IFERROR(IF(W28="","",(IF(W28&gt;2*VLOOKUP(F!$B28,E!$B$1:$AK$300,5,FALSE),1,0))),"")</f>
        <v>0</v>
      </c>
      <c r="AE28" s="4">
        <f>IFERROR(IF(Q28="","",(IF(Q28&gt;VLOOKUP(F!$B28,E!$B$1:$AK$300,6,FALSE)+VLOOKUP(F!$B28,E!$B$1:$AK$300,5,FALSE),1,0))),"")</f>
        <v>0</v>
      </c>
      <c r="AF28" s="4">
        <f>IFERROR(IF(T28="","",(IF(T28&gt;VLOOKUP(F!$B28,E!$B$1:$AK$300,6,FALSE)+VLOOKUP(F!$B28,E!$B$1:$AK$300,5,FALSE),1,0))),"")</f>
        <v>0</v>
      </c>
      <c r="AG28" s="4">
        <f>IFERROR(IF(W28="","",(IF(W28&gt;VLOOKUP(F!$B28,E!$B$1:$AK$300,6,FALSE)+VLOOKUP(F!$B28,E!$B$1:$AK$300,5,FALSE),1,0))),"")</f>
        <v>0</v>
      </c>
      <c r="AI28" s="6" t="str">
        <f t="shared" si="23"/>
        <v>14</v>
      </c>
      <c r="AJ28" s="6" t="str">
        <f>IF(AI28="--","--",IF(F!$D28=131,IF(I28=-1,"rg",IF(I28="","--",IF(I28*1000&lt;1,FIXED(I28*1000,3),IF(I28*1000&lt;10,FIXED(I28*1000,2),(IF(I28*1000&lt;100,FIXED(I28*1000,1),IF(I28*1000&lt;1000,FIXED(I28*1000,0),MROUND(I28*1000,10)))))))),IF(I28=-1,"rg",IF(I28="","--",IF(I28&lt;1,FIXED(I28,3),IF(I28&lt;10,FIXED(I28,2),(IF(I28&lt;100,FIXED(I28,1),IF(I28&lt;1000,FIXED(I28,0),MROUND(I28,10))))))))))</f>
        <v>28,5</v>
      </c>
      <c r="AK28" s="6" t="str">
        <f t="shared" si="24"/>
        <v>10</v>
      </c>
      <c r="AL28" s="6" t="str">
        <f>IF(AK28="--","--",IF(F!$D28=131,IF(K28=-1,"rg",IF(K28="","--",IF(K28*1000&lt;1,FIXED(K28*1000,3),IF(K28*1000&lt;10,FIXED(K28*1000,2),(IF(K28*1000&lt;100,FIXED(K28*1000,1),IF(K28*1000&lt;1000,FIXED(K28*1000,0),MROUND(K28*1000,10)))))))),IF(K28=-1,"rg",IF(K28="","--",IF(K28&lt;1,FIXED(K28,3),IF(K28&lt;10,FIXED(K28,2),(IF(K28&lt;100,FIXED(K28,1),IF(K28&lt;1000,FIXED(K28,0),MROUND(K28,10))))))))))</f>
        <v>20,8</v>
      </c>
      <c r="AM28" s="6" t="str">
        <f t="shared" si="25"/>
        <v>9,2</v>
      </c>
      <c r="AN28" s="6" t="str">
        <f>IF(AM28="--","--",IF(F!$D28=131,IF(M28=-1,"rg",IF(M28="","--",IF(M28*1000&lt;1,FIXED(M28*1000,3),IF(M28*1000&lt;10,FIXED(M28*1000,2),(IF(M28*1000&lt;100,FIXED(M28*1000,1),IF(M28*1000&lt;1000,FIXED(M28*1000,0),MROUND(M28*1000,10)))))))),IF(M28=-1,"rg",IF(M28="","--",IF(M28&lt;1,FIXED(M28,3),IF(M28&lt;10,FIXED(M28,2),(IF(M28&lt;100,FIXED(M28,1),IF(M28&lt;1000,FIXED(M28,0),MROUND(M28,10))))))))))</f>
        <v>19,4</v>
      </c>
      <c r="AP28" s="6" t="str">
        <f t="shared" si="6"/>
        <v>14</v>
      </c>
      <c r="AQ28" s="6" t="str">
        <f t="shared" si="7"/>
        <v/>
      </c>
      <c r="AR28" s="6" t="str">
        <f t="shared" si="8"/>
        <v>28,5</v>
      </c>
      <c r="AS28" s="6" t="str">
        <f t="shared" si="9"/>
        <v/>
      </c>
      <c r="AT28" s="6" t="str">
        <f t="shared" si="10"/>
        <v>-</v>
      </c>
      <c r="AU28" s="6" t="str">
        <f>IFERROR(IF(AR28="--","",IF(HLOOKUP(SMALL($Q$4:$Y$4,3),$Q$4:$Y$501,ROW(AP28)-3,FALSE)=0,"",IF(HLOOKUP(SMALL($Q$4:$Y$4,3),$Q$4:$Y$501,ROW(AP28)-3,FALSE)="nee",VLOOKUP("De kwaliteitseis emissiearme grond (maximale concentratie) wordt overschreden.",H!$O$10:'H'!$P$59,2,FALSE),""))),"")</f>
        <v/>
      </c>
      <c r="AV28" s="6" t="str">
        <f t="shared" si="0"/>
        <v>10</v>
      </c>
      <c r="AW28" s="6" t="str">
        <f t="shared" si="1"/>
        <v/>
      </c>
      <c r="AX28" s="6" t="str">
        <f t="shared" si="2"/>
        <v>20,8</v>
      </c>
      <c r="AY28" s="6" t="str">
        <f t="shared" si="11"/>
        <v/>
      </c>
      <c r="AZ28" s="6" t="str">
        <f t="shared" si="12"/>
        <v>-</v>
      </c>
      <c r="BA28" s="6" t="str">
        <f>IFERROR(IF(AR28="--","",IF(HLOOKUP(SMALL($Q$4:$Y$4,6),$Q$4:$Y$501,ROW(AP28)-3,FALSE)=0,"",IF(HLOOKUP(SMALL($Q$4:$Y$4,6),$Q$4:$Y$501,ROW(AP28)-3,FALSE)="nee",VLOOKUP("De kwaliteitseis emissiearme grond (maximale concentratie) wordt overschreden.",H!$O$10:'H'!$P$59,2,FALSE),""))),"")</f>
        <v/>
      </c>
      <c r="BB28" s="6" t="str">
        <f t="shared" si="3"/>
        <v>9,2</v>
      </c>
      <c r="BC28" s="6" t="str">
        <f t="shared" si="4"/>
        <v/>
      </c>
      <c r="BD28" s="6" t="str">
        <f t="shared" si="5"/>
        <v>19,4</v>
      </c>
      <c r="BE28" s="6" t="str">
        <f t="shared" si="13"/>
        <v/>
      </c>
      <c r="BF28" s="6" t="str">
        <f t="shared" si="14"/>
        <v>-</v>
      </c>
      <c r="BG28" s="4" t="str">
        <f>IFERROR(IF(AR28="--","",IF(HLOOKUP(SMALL($Q$4:$Y$4,9),$Q$4:$Y$501,ROW(AP28)-3,FALSE)=0,"",IF(HLOOKUP(SMALL($Q$4:$Y$4,9),$Q$4:$Y$501,ROW(AP28)-3,FALSE)="nee",VLOOKUP("De kwaliteitseis emissiearme grond (maximale concentratie) wordt overschreden.",H!$O$10:'H'!$P$59,2,FALSE),""))),"")</f>
        <v/>
      </c>
    </row>
    <row r="29" spans="1:59" x14ac:dyDescent="0.2">
      <c r="A29" s="4" t="str">
        <f>F!A29</f>
        <v>Seleen</v>
      </c>
      <c r="B29" s="6" t="str">
        <f>IF(ISNUMBER(F!E29)=FALSE,"--",IF(F!E29=0,"--",F!E29))</f>
        <v>--</v>
      </c>
      <c r="C29" s="6" t="str">
        <f>IF(B29="--","",F!F29)</f>
        <v/>
      </c>
      <c r="D29" s="6" t="str">
        <f>IF(ISNUMBER(F!G29)=FALSE,"--",IF(F!G29=0,"--",F!G29))</f>
        <v>--</v>
      </c>
      <c r="E29" s="6" t="str">
        <f>IF(D29="--","",F!H29)</f>
        <v/>
      </c>
      <c r="F29" s="6" t="str">
        <f>IF(ISNUMBER(F!I29)=FALSE,"--",IF(F!I29=0,"--",F!I29))</f>
        <v>--</v>
      </c>
      <c r="G29" s="6" t="str">
        <f>IF(F29="--","",F!J29)</f>
        <v/>
      </c>
      <c r="H29" s="6"/>
      <c r="I29" s="6" t="str">
        <f>IF(F!Z29=-1,-1,F!AV29)</f>
        <v/>
      </c>
      <c r="J29" s="6"/>
      <c r="K29" s="6" t="str">
        <f>IF(F!AC29=-1,-1,F!AX29)</f>
        <v/>
      </c>
      <c r="L29" s="6"/>
      <c r="M29" s="6" t="str">
        <f>IF(F!AF29=-1,-1,F!AZ29)</f>
        <v/>
      </c>
      <c r="N29" s="6"/>
      <c r="P29" s="4" t="str">
        <f>IFERROR(IF(AND(VLOOKUP(F!$B29,E!$B$1:$AK$300,5,FALSE)&lt;&gt;1000000000,VLOOKUP(F!$B29,E!$B$1:$AK$300,6,FALSE)=1000000000,VLOOKUP(F!$B29,E!$B$1:$AK$300,7,FALSE)=1000000000,VLOOKUP(F!$B29,E!$B$1:$AK$300,8,FALSE)=1000000000,VLOOKUP(F!$B29,E!$B$1:$AK$300,9,FALSE)=1000000000),"toetsen alleen LN",IF(AND(VLOOKUP(F!$B29,E!$B$1:$AK$300,5,FALSE)=1000000000,VLOOKUP(F!$B29,E!$B$1:$AK$300,6,FALSE)=1000000000,VLOOKUP(F!$B29,E!$B$1:$AK$300,7,FALSE)=1000000000,VLOOKUP(F!$B29,E!$B$1:$AK$300,8,FALSE)&lt;&gt;1000000000,VLOOKUP(F!$B29,E!$B$1:$AK$300,9,FALSE)&lt;&gt;1000000000),"toetsen alleen MV en SV",IF(AND(VLOOKUP(F!$B29,E!$B$1:$AK$300,5,FALSE)&lt;&gt;1000000000,VLOOKUP(F!$B29,E!$B$1:$AK$300,6,FALSE)&lt;&gt;1000000000,VLOOKUP(F!$B29,E!$B$1:$AK$300,7,FALSE)&lt;&gt;1000000000,VLOOKUP(F!$B29,E!$B$1:$AK$300,8,FALSE)=1000000000,VLOOKUP(F!$B29,E!$B$1:$AK$300,9,FALSE)=1000000000),"toetsen geen MV en SV",IF(VLOOKUP(F!$B29,E!$B$1:$AK$300,5,FALSE)+VLOOKUP(F!$B29,E!$B$1:$AK$300,6,FALSE)+VLOOKUP(F!$B29,E!$B$1:$AK$300,7,FALSE)+VLOOKUP(F!$B29,E!$B$1:$AK$300,8,FALSE)&lt;&gt;4000000000,"toetsen",IF(VLOOKUP(F!$B29,E!$B$1:$AK$300,12,FALSE)&lt;&gt;1000000000,"toetsen alleen IW","niet toetsen"))))),"")</f>
        <v/>
      </c>
      <c r="Q29" s="6" t="str">
        <f t="shared" si="20"/>
        <v/>
      </c>
      <c r="R29" s="5" t="str">
        <f>IF($B29="--","",IF($P29="toetsen",toetsen(F!$B29,Q29),IF($P29="toetsen alleen IW",toetsen_alleen_IW(F!$B29,Q29),IF($P29="toetsen alleen LN",toetsen_alleen_LN(F!$B29,Q29),IF($P29="toetsen geen MV en SV",toetsen_geen_MV_en_SV(F!$B29,Q29),IF($P29="toetsen alleen MV en SV",toetsen_alleen_MV_en_SV(F!$B29,Q29),""))))))</f>
        <v/>
      </c>
      <c r="S29" s="5" t="str">
        <f>IF($P29="toetsen",IF(OR(Q29="",VLOOKUP(F!$B29,E!$B$1:$AK$300,10,FALSE)=1000000000),"",IF(Q29&lt;=VLOOKUP(F!$B29,E!$B$1:$AK$300,10,FALSE),"ja","nee")),"")</f>
        <v/>
      </c>
      <c r="T29" s="78" t="str">
        <f t="shared" si="21"/>
        <v/>
      </c>
      <c r="U29" s="5" t="str">
        <f>IF($D29="--","",IF($P29="toetsen",toetsen(F!$B29,T29),IF($P29="toetsen alleen IW",toetsen_alleen_IW(F!$B29,T29),IF($P29="toetsen alleen LN",toetsen_alleen_LN(F!$B29,T29),IF($P29="toetsen geen MV en SV",toetsen_geen_MV_en_SV(F!$B29,T29),IF($P29="toetsen alleen MV en SV",toetsen_alleen_MV_en_SV(F!$B29,T29),""))))))</f>
        <v/>
      </c>
      <c r="V29" s="5" t="str">
        <f>IF($P29="toetsen",IF(OR(T29="",VLOOKUP(F!$B29,E!$B$1:$AK$300,10,FALSE)=1000000000),"",IF(T29&lt;=VLOOKUP(F!$B29,E!$B$1:$AK$300,10,FALSE),"ja","nee")),"")</f>
        <v/>
      </c>
      <c r="W29" s="6" t="str">
        <f t="shared" si="22"/>
        <v/>
      </c>
      <c r="X29" s="5" t="str">
        <f>IF($F29="--","",IF($P29="toetsen",toetsen(F!$B29,W29),IF($P29="toetsen alleen IW",toetsen_alleen_IW(F!$B29,W29),IF($P29="toetsen alleen LN",toetsen_alleen_LN(F!$B29,W29),IF($P29="toetsen geen MV en SV",toetsen_geen_MV_en_SV(F!$B29,W29),IF($P29="toetsen alleen MV en SV",toetsen_alleen_MV_en_SV(F!$B29,W29),""))))))</f>
        <v/>
      </c>
      <c r="Y29" s="5" t="str">
        <f>IF($P29="toetsen",IF(OR(W29="",VLOOKUP(F!$B29,E!$B$1:$AK$300,10,FALSE)=1000000000),"",IF(W29&lt;=VLOOKUP(F!$B29,E!$B$1:$AK$300,10,FALSE),"ja","nee")),"")</f>
        <v/>
      </c>
      <c r="AA29" s="4" t="str">
        <f>IFERROR(IF(Q29="","",(IF(Q29&gt;2*VLOOKUP(F!$B29,E!$B$1:$AK$300,5,FALSE),1,0))),"")</f>
        <v/>
      </c>
      <c r="AB29" s="4" t="str">
        <f>IFERROR(IF(T29="","",(IF(T29&gt;2*VLOOKUP(F!$B29,E!$B$1:$AK$300,5,FALSE),1,0))),"")</f>
        <v/>
      </c>
      <c r="AC29" s="4" t="str">
        <f>IFERROR(IF(W29="","",(IF(W29&gt;2*VLOOKUP(F!$B29,E!$B$1:$AK$300,5,FALSE),1,0))),"")</f>
        <v/>
      </c>
      <c r="AE29" s="4" t="str">
        <f>IFERROR(IF(Q29="","",(IF(Q29&gt;VLOOKUP(F!$B29,E!$B$1:$AK$300,6,FALSE)+VLOOKUP(F!$B29,E!$B$1:$AK$300,5,FALSE),1,0))),"")</f>
        <v/>
      </c>
      <c r="AF29" s="4" t="str">
        <f>IFERROR(IF(T29="","",(IF(T29&gt;VLOOKUP(F!$B29,E!$B$1:$AK$300,6,FALSE)+VLOOKUP(F!$B29,E!$B$1:$AK$300,5,FALSE),1,0))),"")</f>
        <v/>
      </c>
      <c r="AG29" s="4" t="str">
        <f>IFERROR(IF(W29="","",(IF(W29&gt;VLOOKUP(F!$B29,E!$B$1:$AK$300,6,FALSE)+VLOOKUP(F!$B29,E!$B$1:$AK$300,5,FALSE),1,0))),"")</f>
        <v/>
      </c>
      <c r="AI29" s="6" t="str">
        <f t="shared" si="23"/>
        <v>--</v>
      </c>
      <c r="AJ29" s="6" t="str">
        <f>IF(AI29="--","--",IF(F!$D29=131,IF(I29=-1,"rg",IF(I29="","--",IF(I29*1000&lt;1,FIXED(I29*1000,3),IF(I29*1000&lt;10,FIXED(I29*1000,2),(IF(I29*1000&lt;100,FIXED(I29*1000,1),IF(I29*1000&lt;1000,FIXED(I29*1000,0),MROUND(I29*1000,10)))))))),IF(I29=-1,"rg",IF(I29="","--",IF(I29&lt;1,FIXED(I29,3),IF(I29&lt;10,FIXED(I29,2),(IF(I29&lt;100,FIXED(I29,1),IF(I29&lt;1000,FIXED(I29,0),MROUND(I29,10))))))))))</f>
        <v>--</v>
      </c>
      <c r="AK29" s="6" t="str">
        <f t="shared" si="24"/>
        <v>--</v>
      </c>
      <c r="AL29" s="6" t="str">
        <f>IF(AK29="--","--",IF(F!$D29=131,IF(K29=-1,"rg",IF(K29="","--",IF(K29*1000&lt;1,FIXED(K29*1000,3),IF(K29*1000&lt;10,FIXED(K29*1000,2),(IF(K29*1000&lt;100,FIXED(K29*1000,1),IF(K29*1000&lt;1000,FIXED(K29*1000,0),MROUND(K29*1000,10)))))))),IF(K29=-1,"rg",IF(K29="","--",IF(K29&lt;1,FIXED(K29,3),IF(K29&lt;10,FIXED(K29,2),(IF(K29&lt;100,FIXED(K29,1),IF(K29&lt;1000,FIXED(K29,0),MROUND(K29,10))))))))))</f>
        <v>--</v>
      </c>
      <c r="AM29" s="6" t="str">
        <f t="shared" si="25"/>
        <v>--</v>
      </c>
      <c r="AN29" s="6" t="str">
        <f>IF(AM29="--","--",IF(F!$D29=131,IF(M29=-1,"rg",IF(M29="","--",IF(M29*1000&lt;1,FIXED(M29*1000,3),IF(M29*1000&lt;10,FIXED(M29*1000,2),(IF(M29*1000&lt;100,FIXED(M29*1000,1),IF(M29*1000&lt;1000,FIXED(M29*1000,0),MROUND(M29*1000,10)))))))),IF(M29=-1,"rg",IF(M29="","--",IF(M29&lt;1,FIXED(M29,3),IF(M29&lt;10,FIXED(M29,2),(IF(M29&lt;100,FIXED(M29,1),IF(M29&lt;1000,FIXED(M29,0),MROUND(M29,10))))))))))</f>
        <v>--</v>
      </c>
      <c r="AP29" s="6" t="str">
        <f t="shared" si="6"/>
        <v>--</v>
      </c>
      <c r="AQ29" s="6" t="str">
        <f t="shared" si="7"/>
        <v/>
      </c>
      <c r="AR29" s="6" t="str">
        <f t="shared" si="8"/>
        <v>--</v>
      </c>
      <c r="AS29" s="6" t="str">
        <f t="shared" si="9"/>
        <v/>
      </c>
      <c r="AT29" s="6" t="str">
        <f t="shared" si="10"/>
        <v/>
      </c>
      <c r="AU29" s="6" t="str">
        <f>IFERROR(IF(AR29="--","",IF(HLOOKUP(SMALL($Q$4:$Y$4,3),$Q$4:$Y$501,ROW(AP29)-3,FALSE)=0,"",IF(HLOOKUP(SMALL($Q$4:$Y$4,3),$Q$4:$Y$501,ROW(AP29)-3,FALSE)="nee",VLOOKUP("De kwaliteitseis emissiearme grond (maximale concentratie) wordt overschreden.",H!$O$10:'H'!$P$59,2,FALSE),""))),"")</f>
        <v/>
      </c>
      <c r="AV29" s="6" t="str">
        <f t="shared" si="0"/>
        <v>--</v>
      </c>
      <c r="AW29" s="6" t="str">
        <f t="shared" si="1"/>
        <v/>
      </c>
      <c r="AX29" s="6" t="str">
        <f t="shared" si="2"/>
        <v>--</v>
      </c>
      <c r="AY29" s="6" t="str">
        <f t="shared" si="11"/>
        <v/>
      </c>
      <c r="AZ29" s="6" t="str">
        <f t="shared" si="12"/>
        <v/>
      </c>
      <c r="BA29" s="6" t="str">
        <f>IFERROR(IF(AR29="--","",IF(HLOOKUP(SMALL($Q$4:$Y$4,6),$Q$4:$Y$501,ROW(AP29)-3,FALSE)=0,"",IF(HLOOKUP(SMALL($Q$4:$Y$4,6),$Q$4:$Y$501,ROW(AP29)-3,FALSE)="nee",VLOOKUP("De kwaliteitseis emissiearme grond (maximale concentratie) wordt overschreden.",H!$O$10:'H'!$P$59,2,FALSE),""))),"")</f>
        <v/>
      </c>
      <c r="BB29" s="6" t="str">
        <f t="shared" si="3"/>
        <v>--</v>
      </c>
      <c r="BC29" s="6" t="str">
        <f t="shared" si="4"/>
        <v/>
      </c>
      <c r="BD29" s="6" t="str">
        <f t="shared" si="5"/>
        <v>--</v>
      </c>
      <c r="BE29" s="6" t="str">
        <f t="shared" si="13"/>
        <v/>
      </c>
      <c r="BF29" s="6" t="str">
        <f t="shared" si="14"/>
        <v/>
      </c>
      <c r="BG29" s="4" t="str">
        <f>IFERROR(IF(AR29="--","",IF(HLOOKUP(SMALL($Q$4:$Y$4,9),$Q$4:$Y$501,ROW(AP29)-3,FALSE)=0,"",IF(HLOOKUP(SMALL($Q$4:$Y$4,9),$Q$4:$Y$501,ROW(AP29)-3,FALSE)="nee",VLOOKUP("De kwaliteitseis emissiearme grond (maximale concentratie) wordt overschreden.",H!$O$10:'H'!$P$59,2,FALSE),""))),"")</f>
        <v/>
      </c>
    </row>
    <row r="30" spans="1:59" x14ac:dyDescent="0.2">
      <c r="A30" s="4" t="str">
        <f>F!A30</f>
        <v>Tin</v>
      </c>
      <c r="B30" s="6" t="str">
        <f>IF(ISNUMBER(F!E30)=FALSE,"--",IF(F!E30=0,"--",F!E30))</f>
        <v>--</v>
      </c>
      <c r="C30" s="6" t="str">
        <f>IF(B30="--","",F!F30)</f>
        <v/>
      </c>
      <c r="D30" s="6" t="str">
        <f>IF(ISNUMBER(F!G30)=FALSE,"--",IF(F!G30=0,"--",F!G30))</f>
        <v>--</v>
      </c>
      <c r="E30" s="6" t="str">
        <f>IF(D30="--","",F!H30)</f>
        <v/>
      </c>
      <c r="F30" s="6" t="str">
        <f>IF(ISNUMBER(F!I30)=FALSE,"--",IF(F!I30=0,"--",F!I30))</f>
        <v>--</v>
      </c>
      <c r="G30" s="6" t="str">
        <f>IF(F30="--","",F!J30)</f>
        <v/>
      </c>
      <c r="H30" s="6"/>
      <c r="I30" s="6" t="str">
        <f>IF(F!Z30=-1,-1,F!AV30)</f>
        <v/>
      </c>
      <c r="J30" s="6"/>
      <c r="K30" s="6" t="str">
        <f>IF(F!AC30=-1,-1,F!AX30)</f>
        <v/>
      </c>
      <c r="L30" s="6"/>
      <c r="M30" s="6" t="str">
        <f>IF(F!AF30=-1,-1,F!AZ30)</f>
        <v/>
      </c>
      <c r="N30" s="6"/>
      <c r="P30" s="4" t="str">
        <f>IFERROR(IF(AND(VLOOKUP(F!$B30,E!$B$1:$AK$300,5,FALSE)&lt;&gt;1000000000,VLOOKUP(F!$B30,E!$B$1:$AK$300,6,FALSE)=1000000000,VLOOKUP(F!$B30,E!$B$1:$AK$300,7,FALSE)=1000000000,VLOOKUP(F!$B30,E!$B$1:$AK$300,8,FALSE)=1000000000,VLOOKUP(F!$B30,E!$B$1:$AK$300,9,FALSE)=1000000000),"toetsen alleen LN",IF(AND(VLOOKUP(F!$B30,E!$B$1:$AK$300,5,FALSE)=1000000000,VLOOKUP(F!$B30,E!$B$1:$AK$300,6,FALSE)=1000000000,VLOOKUP(F!$B30,E!$B$1:$AK$300,7,FALSE)=1000000000,VLOOKUP(F!$B30,E!$B$1:$AK$300,8,FALSE)&lt;&gt;1000000000,VLOOKUP(F!$B30,E!$B$1:$AK$300,9,FALSE)&lt;&gt;1000000000),"toetsen alleen MV en SV",IF(AND(VLOOKUP(F!$B30,E!$B$1:$AK$300,5,FALSE)&lt;&gt;1000000000,VLOOKUP(F!$B30,E!$B$1:$AK$300,6,FALSE)&lt;&gt;1000000000,VLOOKUP(F!$B30,E!$B$1:$AK$300,7,FALSE)&lt;&gt;1000000000,VLOOKUP(F!$B30,E!$B$1:$AK$300,8,FALSE)=1000000000,VLOOKUP(F!$B30,E!$B$1:$AK$300,9,FALSE)=1000000000),"toetsen geen MV en SV",IF(VLOOKUP(F!$B30,E!$B$1:$AK$300,5,FALSE)+VLOOKUP(F!$B30,E!$B$1:$AK$300,6,FALSE)+VLOOKUP(F!$B30,E!$B$1:$AK$300,7,FALSE)+VLOOKUP(F!$B30,E!$B$1:$AK$300,8,FALSE)&lt;&gt;4000000000,"toetsen",IF(VLOOKUP(F!$B30,E!$B$1:$AK$300,12,FALSE)&lt;&gt;1000000000,"toetsen alleen IW","niet toetsen"))))),"")</f>
        <v>toetsen geen MV en SV</v>
      </c>
      <c r="Q30" s="6" t="str">
        <f t="shared" si="20"/>
        <v/>
      </c>
      <c r="R30" s="5" t="str">
        <f>IF($B30="--","",IF($P30="toetsen",toetsen(F!$B30,Q30),IF($P30="toetsen alleen IW",toetsen_alleen_IW(F!$B30,Q30),IF($P30="toetsen alleen LN",toetsen_alleen_LN(F!$B30,Q30),IF($P30="toetsen geen MV en SV",toetsen_geen_MV_en_SV(F!$B30,Q30),IF($P30="toetsen alleen MV en SV",toetsen_alleen_MV_en_SV(F!$B30,Q30),""))))))</f>
        <v/>
      </c>
      <c r="S30" s="5" t="str">
        <f>IF($P30="toetsen",IF(OR(Q30="",VLOOKUP(F!$B30,E!$B$1:$AK$300,10,FALSE)=1000000000),"",IF(Q30&lt;=VLOOKUP(F!$B30,E!$B$1:$AK$300,10,FALSE),"ja","nee")),"")</f>
        <v/>
      </c>
      <c r="T30" s="78" t="str">
        <f t="shared" si="21"/>
        <v/>
      </c>
      <c r="U30" s="5" t="str">
        <f>IF($D30="--","",IF($P30="toetsen",toetsen(F!$B30,T30),IF($P30="toetsen alleen IW",toetsen_alleen_IW(F!$B30,T30),IF($P30="toetsen alleen LN",toetsen_alleen_LN(F!$B30,T30),IF($P30="toetsen geen MV en SV",toetsen_geen_MV_en_SV(F!$B30,T30),IF($P30="toetsen alleen MV en SV",toetsen_alleen_MV_en_SV(F!$B30,T30),""))))))</f>
        <v/>
      </c>
      <c r="V30" s="5" t="str">
        <f>IF($P30="toetsen",IF(OR(T30="",VLOOKUP(F!$B30,E!$B$1:$AK$300,10,FALSE)=1000000000),"",IF(T30&lt;=VLOOKUP(F!$B30,E!$B$1:$AK$300,10,FALSE),"ja","nee")),"")</f>
        <v/>
      </c>
      <c r="W30" s="6" t="str">
        <f t="shared" si="22"/>
        <v/>
      </c>
      <c r="X30" s="5" t="str">
        <f>IF($F30="--","",IF($P30="toetsen",toetsen(F!$B30,W30),IF($P30="toetsen alleen IW",toetsen_alleen_IW(F!$B30,W30),IF($P30="toetsen alleen LN",toetsen_alleen_LN(F!$B30,W30),IF($P30="toetsen geen MV en SV",toetsen_geen_MV_en_SV(F!$B30,W30),IF($P30="toetsen alleen MV en SV",toetsen_alleen_MV_en_SV(F!$B30,W30),""))))))</f>
        <v/>
      </c>
      <c r="Y30" s="5" t="str">
        <f>IF($P30="toetsen",IF(OR(W30="",VLOOKUP(F!$B30,E!$B$1:$AK$300,10,FALSE)=1000000000),"",IF(W30&lt;=VLOOKUP(F!$B30,E!$B$1:$AK$300,10,FALSE),"ja","nee")),"")</f>
        <v/>
      </c>
      <c r="AA30" s="4" t="str">
        <f>IFERROR(IF(Q30="","",(IF(Q30&gt;2*VLOOKUP(F!$B30,E!$B$1:$AK$300,5,FALSE),1,0))),"")</f>
        <v/>
      </c>
      <c r="AB30" s="4" t="str">
        <f>IFERROR(IF(T30="","",(IF(T30&gt;2*VLOOKUP(F!$B30,E!$B$1:$AK$300,5,FALSE),1,0))),"")</f>
        <v/>
      </c>
      <c r="AC30" s="4" t="str">
        <f>IFERROR(IF(W30="","",(IF(W30&gt;2*VLOOKUP(F!$B30,E!$B$1:$AK$300,5,FALSE),1,0))),"")</f>
        <v/>
      </c>
      <c r="AE30" s="4" t="str">
        <f>IFERROR(IF(Q30="","",(IF(Q30&gt;VLOOKUP(F!$B30,E!$B$1:$AK$300,6,FALSE)+VLOOKUP(F!$B30,E!$B$1:$AK$300,5,FALSE),1,0))),"")</f>
        <v/>
      </c>
      <c r="AF30" s="4" t="str">
        <f>IFERROR(IF(T30="","",(IF(T30&gt;VLOOKUP(F!$B30,E!$B$1:$AK$300,6,FALSE)+VLOOKUP(F!$B30,E!$B$1:$AK$300,5,FALSE),1,0))),"")</f>
        <v/>
      </c>
      <c r="AG30" s="4" t="str">
        <f>IFERROR(IF(W30="","",(IF(W30&gt;VLOOKUP(F!$B30,E!$B$1:$AK$300,6,FALSE)+VLOOKUP(F!$B30,E!$B$1:$AK$300,5,FALSE),1,0))),"")</f>
        <v/>
      </c>
      <c r="AI30" s="6" t="str">
        <f t="shared" si="23"/>
        <v>--</v>
      </c>
      <c r="AJ30" s="6" t="str">
        <f>IF(AI30="--","--",IF(F!$D30=131,IF(I30=-1,"rg",IF(I30="","--",IF(I30*1000&lt;1,FIXED(I30*1000,3),IF(I30*1000&lt;10,FIXED(I30*1000,2),(IF(I30*1000&lt;100,FIXED(I30*1000,1),IF(I30*1000&lt;1000,FIXED(I30*1000,0),MROUND(I30*1000,10)))))))),IF(I30=-1,"rg",IF(I30="","--",IF(I30&lt;1,FIXED(I30,3),IF(I30&lt;10,FIXED(I30,2),(IF(I30&lt;100,FIXED(I30,1),IF(I30&lt;1000,FIXED(I30,0),MROUND(I30,10))))))))))</f>
        <v>--</v>
      </c>
      <c r="AK30" s="6" t="str">
        <f t="shared" si="24"/>
        <v>--</v>
      </c>
      <c r="AL30" s="6" t="str">
        <f>IF(AK30="--","--",IF(F!$D30=131,IF(K30=-1,"rg",IF(K30="","--",IF(K30*1000&lt;1,FIXED(K30*1000,3),IF(K30*1000&lt;10,FIXED(K30*1000,2),(IF(K30*1000&lt;100,FIXED(K30*1000,1),IF(K30*1000&lt;1000,FIXED(K30*1000,0),MROUND(K30*1000,10)))))))),IF(K30=-1,"rg",IF(K30="","--",IF(K30&lt;1,FIXED(K30,3),IF(K30&lt;10,FIXED(K30,2),(IF(K30&lt;100,FIXED(K30,1),IF(K30&lt;1000,FIXED(K30,0),MROUND(K30,10))))))))))</f>
        <v>--</v>
      </c>
      <c r="AM30" s="6" t="str">
        <f t="shared" si="25"/>
        <v>--</v>
      </c>
      <c r="AN30" s="6" t="str">
        <f>IF(AM30="--","--",IF(F!$D30=131,IF(M30=-1,"rg",IF(M30="","--",IF(M30*1000&lt;1,FIXED(M30*1000,3),IF(M30*1000&lt;10,FIXED(M30*1000,2),(IF(M30*1000&lt;100,FIXED(M30*1000,1),IF(M30*1000&lt;1000,FIXED(M30*1000,0),MROUND(M30*1000,10)))))))),IF(M30=-1,"rg",IF(M30="","--",IF(M30&lt;1,FIXED(M30,3),IF(M30&lt;10,FIXED(M30,2),(IF(M30&lt;100,FIXED(M30,1),IF(M30&lt;1000,FIXED(M30,0),MROUND(M30,10))))))))))</f>
        <v>--</v>
      </c>
      <c r="AP30" s="6" t="str">
        <f t="shared" si="6"/>
        <v>--</v>
      </c>
      <c r="AQ30" s="6" t="str">
        <f t="shared" si="7"/>
        <v/>
      </c>
      <c r="AR30" s="6" t="str">
        <f t="shared" si="8"/>
        <v>--</v>
      </c>
      <c r="AS30" s="6" t="str">
        <f t="shared" si="9"/>
        <v/>
      </c>
      <c r="AT30" s="6" t="str">
        <f t="shared" si="10"/>
        <v/>
      </c>
      <c r="AU30" s="6" t="str">
        <f>IFERROR(IF(AR30="--","",IF(HLOOKUP(SMALL($Q$4:$Y$4,3),$Q$4:$Y$501,ROW(AP30)-3,FALSE)=0,"",IF(HLOOKUP(SMALL($Q$4:$Y$4,3),$Q$4:$Y$501,ROW(AP30)-3,FALSE)="nee",VLOOKUP("De kwaliteitseis emissiearme grond (maximale concentratie) wordt overschreden.",H!$O$10:'H'!$P$59,2,FALSE),""))),"")</f>
        <v/>
      </c>
      <c r="AV30" s="6" t="str">
        <f t="shared" si="0"/>
        <v>--</v>
      </c>
      <c r="AW30" s="6" t="str">
        <f t="shared" si="1"/>
        <v/>
      </c>
      <c r="AX30" s="6" t="str">
        <f t="shared" si="2"/>
        <v>--</v>
      </c>
      <c r="AY30" s="6" t="str">
        <f t="shared" si="11"/>
        <v/>
      </c>
      <c r="AZ30" s="6" t="str">
        <f t="shared" si="12"/>
        <v/>
      </c>
      <c r="BA30" s="6" t="str">
        <f>IFERROR(IF(AR30="--","",IF(HLOOKUP(SMALL($Q$4:$Y$4,6),$Q$4:$Y$501,ROW(AP30)-3,FALSE)=0,"",IF(HLOOKUP(SMALL($Q$4:$Y$4,6),$Q$4:$Y$501,ROW(AP30)-3,FALSE)="nee",VLOOKUP("De kwaliteitseis emissiearme grond (maximale concentratie) wordt overschreden.",H!$O$10:'H'!$P$59,2,FALSE),""))),"")</f>
        <v/>
      </c>
      <c r="BB30" s="6" t="str">
        <f t="shared" si="3"/>
        <v>--</v>
      </c>
      <c r="BC30" s="6" t="str">
        <f t="shared" si="4"/>
        <v/>
      </c>
      <c r="BD30" s="6" t="str">
        <f t="shared" si="5"/>
        <v>--</v>
      </c>
      <c r="BE30" s="6" t="str">
        <f t="shared" si="13"/>
        <v/>
      </c>
      <c r="BF30" s="6" t="str">
        <f t="shared" si="14"/>
        <v/>
      </c>
      <c r="BG30" s="4" t="str">
        <f>IFERROR(IF(AR30="--","",IF(HLOOKUP(SMALL($Q$4:$Y$4,9),$Q$4:$Y$501,ROW(AP30)-3,FALSE)=0,"",IF(HLOOKUP(SMALL($Q$4:$Y$4,9),$Q$4:$Y$501,ROW(AP30)-3,FALSE)="nee",VLOOKUP("De kwaliteitseis emissiearme grond (maximale concentratie) wordt overschreden.",H!$O$10:'H'!$P$59,2,FALSE),""))),"")</f>
        <v/>
      </c>
    </row>
    <row r="31" spans="1:59" x14ac:dyDescent="0.2">
      <c r="A31" s="4" t="str">
        <f>F!A31</f>
        <v>Vanadium</v>
      </c>
      <c r="B31" s="6" t="str">
        <f>IF(ISNUMBER(F!E31)=FALSE,"--",IF(F!E31=0,"--",F!E31))</f>
        <v>--</v>
      </c>
      <c r="C31" s="6" t="str">
        <f>IF(B31="--","",F!F31)</f>
        <v/>
      </c>
      <c r="D31" s="6" t="str">
        <f>IF(ISNUMBER(F!G31)=FALSE,"--",IF(F!G31=0,"--",F!G31))</f>
        <v>--</v>
      </c>
      <c r="E31" s="6" t="str">
        <f>IF(D31="--","",F!H31)</f>
        <v/>
      </c>
      <c r="F31" s="6" t="str">
        <f>IF(ISNUMBER(F!I31)=FALSE,"--",IF(F!I31=0,"--",F!I31))</f>
        <v>--</v>
      </c>
      <c r="G31" s="6" t="str">
        <f>IF(F31="--","",F!J31)</f>
        <v/>
      </c>
      <c r="H31" s="6"/>
      <c r="I31" s="6" t="str">
        <f>IF(F!Z31=-1,-1,F!AV31)</f>
        <v/>
      </c>
      <c r="J31" s="6"/>
      <c r="K31" s="6" t="str">
        <f>IF(F!AC31=-1,-1,F!AX31)</f>
        <v/>
      </c>
      <c r="L31" s="6"/>
      <c r="M31" s="6" t="str">
        <f>IF(F!AF31=-1,-1,F!AZ31)</f>
        <v/>
      </c>
      <c r="N31" s="6"/>
      <c r="P31" s="4" t="str">
        <f>IFERROR(IF(AND(VLOOKUP(F!$B31,E!$B$1:$AK$300,5,FALSE)&lt;&gt;1000000000,VLOOKUP(F!$B31,E!$B$1:$AK$300,6,FALSE)=1000000000,VLOOKUP(F!$B31,E!$B$1:$AK$300,7,FALSE)=1000000000,VLOOKUP(F!$B31,E!$B$1:$AK$300,8,FALSE)=1000000000,VLOOKUP(F!$B31,E!$B$1:$AK$300,9,FALSE)=1000000000),"toetsen alleen LN",IF(AND(VLOOKUP(F!$B31,E!$B$1:$AK$300,5,FALSE)=1000000000,VLOOKUP(F!$B31,E!$B$1:$AK$300,6,FALSE)=1000000000,VLOOKUP(F!$B31,E!$B$1:$AK$300,7,FALSE)=1000000000,VLOOKUP(F!$B31,E!$B$1:$AK$300,8,FALSE)&lt;&gt;1000000000,VLOOKUP(F!$B31,E!$B$1:$AK$300,9,FALSE)&lt;&gt;1000000000),"toetsen alleen MV en SV",IF(AND(VLOOKUP(F!$B31,E!$B$1:$AK$300,5,FALSE)&lt;&gt;1000000000,VLOOKUP(F!$B31,E!$B$1:$AK$300,6,FALSE)&lt;&gt;1000000000,VLOOKUP(F!$B31,E!$B$1:$AK$300,7,FALSE)&lt;&gt;1000000000,VLOOKUP(F!$B31,E!$B$1:$AK$300,8,FALSE)=1000000000,VLOOKUP(F!$B31,E!$B$1:$AK$300,9,FALSE)=1000000000),"toetsen geen MV en SV",IF(VLOOKUP(F!$B31,E!$B$1:$AK$300,5,FALSE)+VLOOKUP(F!$B31,E!$B$1:$AK$300,6,FALSE)+VLOOKUP(F!$B31,E!$B$1:$AK$300,7,FALSE)+VLOOKUP(F!$B31,E!$B$1:$AK$300,8,FALSE)&lt;&gt;4000000000,"toetsen",IF(VLOOKUP(F!$B31,E!$B$1:$AK$300,12,FALSE)&lt;&gt;1000000000,"toetsen alleen IW","niet toetsen"))))),"")</f>
        <v>toetsen geen MV en SV</v>
      </c>
      <c r="Q31" s="6" t="str">
        <f t="shared" si="20"/>
        <v/>
      </c>
      <c r="R31" s="5" t="str">
        <f>IF($B31="--","",IF($P31="toetsen",toetsen(F!$B31,Q31),IF($P31="toetsen alleen IW",toetsen_alleen_IW(F!$B31,Q31),IF($P31="toetsen alleen LN",toetsen_alleen_LN(F!$B31,Q31),IF($P31="toetsen geen MV en SV",toetsen_geen_MV_en_SV(F!$B31,Q31),IF($P31="toetsen alleen MV en SV",toetsen_alleen_MV_en_SV(F!$B31,Q31),""))))))</f>
        <v/>
      </c>
      <c r="S31" s="5" t="str">
        <f>IF($P31="toetsen",IF(OR(Q31="",VLOOKUP(F!$B31,E!$B$1:$AK$300,10,FALSE)=1000000000),"",IF(Q31&lt;=VLOOKUP(F!$B31,E!$B$1:$AK$300,10,FALSE),"ja","nee")),"")</f>
        <v/>
      </c>
      <c r="T31" s="78" t="str">
        <f t="shared" si="21"/>
        <v/>
      </c>
      <c r="U31" s="5" t="str">
        <f>IF($D31="--","",IF($P31="toetsen",toetsen(F!$B31,T31),IF($P31="toetsen alleen IW",toetsen_alleen_IW(F!$B31,T31),IF($P31="toetsen alleen LN",toetsen_alleen_LN(F!$B31,T31),IF($P31="toetsen geen MV en SV",toetsen_geen_MV_en_SV(F!$B31,T31),IF($P31="toetsen alleen MV en SV",toetsen_alleen_MV_en_SV(F!$B31,T31),""))))))</f>
        <v/>
      </c>
      <c r="V31" s="5" t="str">
        <f>IF($P31="toetsen",IF(OR(T31="",VLOOKUP(F!$B31,E!$B$1:$AK$300,10,FALSE)=1000000000),"",IF(T31&lt;=VLOOKUP(F!$B31,E!$B$1:$AK$300,10,FALSE),"ja","nee")),"")</f>
        <v/>
      </c>
      <c r="W31" s="6" t="str">
        <f t="shared" si="22"/>
        <v/>
      </c>
      <c r="X31" s="5" t="str">
        <f>IF($F31="--","",IF($P31="toetsen",toetsen(F!$B31,W31),IF($P31="toetsen alleen IW",toetsen_alleen_IW(F!$B31,W31),IF($P31="toetsen alleen LN",toetsen_alleen_LN(F!$B31,W31),IF($P31="toetsen geen MV en SV",toetsen_geen_MV_en_SV(F!$B31,W31),IF($P31="toetsen alleen MV en SV",toetsen_alleen_MV_en_SV(F!$B31,W31),""))))))</f>
        <v/>
      </c>
      <c r="Y31" s="5" t="str">
        <f>IF($P31="toetsen",IF(OR(W31="",VLOOKUP(F!$B31,E!$B$1:$AK$300,10,FALSE)=1000000000),"",IF(W31&lt;=VLOOKUP(F!$B31,E!$B$1:$AK$300,10,FALSE),"ja","nee")),"")</f>
        <v/>
      </c>
      <c r="AA31" s="4" t="str">
        <f>IFERROR(IF(Q31="","",(IF(Q31&gt;2*VLOOKUP(F!$B31,E!$B$1:$AK$300,5,FALSE),1,0))),"")</f>
        <v/>
      </c>
      <c r="AB31" s="4" t="str">
        <f>IFERROR(IF(T31="","",(IF(T31&gt;2*VLOOKUP(F!$B31,E!$B$1:$AK$300,5,FALSE),1,0))),"")</f>
        <v/>
      </c>
      <c r="AC31" s="4" t="str">
        <f>IFERROR(IF(W31="","",(IF(W31&gt;2*VLOOKUP(F!$B31,E!$B$1:$AK$300,5,FALSE),1,0))),"")</f>
        <v/>
      </c>
      <c r="AE31" s="4" t="str">
        <f>IFERROR(IF(Q31="","",(IF(Q31&gt;VLOOKUP(F!$B31,E!$B$1:$AK$300,6,FALSE)+VLOOKUP(F!$B31,E!$B$1:$AK$300,5,FALSE),1,0))),"")</f>
        <v/>
      </c>
      <c r="AF31" s="4" t="str">
        <f>IFERROR(IF(T31="","",(IF(T31&gt;VLOOKUP(F!$B31,E!$B$1:$AK$300,6,FALSE)+VLOOKUP(F!$B31,E!$B$1:$AK$300,5,FALSE),1,0))),"")</f>
        <v/>
      </c>
      <c r="AG31" s="4" t="str">
        <f>IFERROR(IF(W31="","",(IF(W31&gt;VLOOKUP(F!$B31,E!$B$1:$AK$300,6,FALSE)+VLOOKUP(F!$B31,E!$B$1:$AK$300,5,FALSE),1,0))),"")</f>
        <v/>
      </c>
      <c r="AI31" s="6" t="str">
        <f t="shared" si="23"/>
        <v>--</v>
      </c>
      <c r="AJ31" s="6" t="str">
        <f>IF(AI31="--","--",IF(F!$D31=131,IF(I31=-1,"rg",IF(I31="","--",IF(I31*1000&lt;1,FIXED(I31*1000,3),IF(I31*1000&lt;10,FIXED(I31*1000,2),(IF(I31*1000&lt;100,FIXED(I31*1000,1),IF(I31*1000&lt;1000,FIXED(I31*1000,0),MROUND(I31*1000,10)))))))),IF(I31=-1,"rg",IF(I31="","--",IF(I31&lt;1,FIXED(I31,3),IF(I31&lt;10,FIXED(I31,2),(IF(I31&lt;100,FIXED(I31,1),IF(I31&lt;1000,FIXED(I31,0),MROUND(I31,10))))))))))</f>
        <v>--</v>
      </c>
      <c r="AK31" s="6" t="str">
        <f t="shared" si="24"/>
        <v>--</v>
      </c>
      <c r="AL31" s="6" t="str">
        <f>IF(AK31="--","--",IF(F!$D31=131,IF(K31=-1,"rg",IF(K31="","--",IF(K31*1000&lt;1,FIXED(K31*1000,3),IF(K31*1000&lt;10,FIXED(K31*1000,2),(IF(K31*1000&lt;100,FIXED(K31*1000,1),IF(K31*1000&lt;1000,FIXED(K31*1000,0),MROUND(K31*1000,10)))))))),IF(K31=-1,"rg",IF(K31="","--",IF(K31&lt;1,FIXED(K31,3),IF(K31&lt;10,FIXED(K31,2),(IF(K31&lt;100,FIXED(K31,1),IF(K31&lt;1000,FIXED(K31,0),MROUND(K31,10))))))))))</f>
        <v>--</v>
      </c>
      <c r="AM31" s="6" t="str">
        <f t="shared" si="25"/>
        <v>--</v>
      </c>
      <c r="AN31" s="6" t="str">
        <f>IF(AM31="--","--",IF(F!$D31=131,IF(M31=-1,"rg",IF(M31="","--",IF(M31*1000&lt;1,FIXED(M31*1000,3),IF(M31*1000&lt;10,FIXED(M31*1000,2),(IF(M31*1000&lt;100,FIXED(M31*1000,1),IF(M31*1000&lt;1000,FIXED(M31*1000,0),MROUND(M31*1000,10)))))))),IF(M31=-1,"rg",IF(M31="","--",IF(M31&lt;1,FIXED(M31,3),IF(M31&lt;10,FIXED(M31,2),(IF(M31&lt;100,FIXED(M31,1),IF(M31&lt;1000,FIXED(M31,0),MROUND(M31,10))))))))))</f>
        <v>--</v>
      </c>
      <c r="AP31" s="6" t="str">
        <f t="shared" si="6"/>
        <v>--</v>
      </c>
      <c r="AQ31" s="6" t="str">
        <f t="shared" si="7"/>
        <v/>
      </c>
      <c r="AR31" s="6" t="str">
        <f t="shared" si="8"/>
        <v>--</v>
      </c>
      <c r="AS31" s="6" t="str">
        <f t="shared" si="9"/>
        <v/>
      </c>
      <c r="AT31" s="6" t="str">
        <f t="shared" si="10"/>
        <v/>
      </c>
      <c r="AU31" s="6" t="str">
        <f>IFERROR(IF(AR31="--","",IF(HLOOKUP(SMALL($Q$4:$Y$4,3),$Q$4:$Y$501,ROW(AP31)-3,FALSE)=0,"",IF(HLOOKUP(SMALL($Q$4:$Y$4,3),$Q$4:$Y$501,ROW(AP31)-3,FALSE)="nee",VLOOKUP("De kwaliteitseis emissiearme grond (maximale concentratie) wordt overschreden.",H!$O$10:'H'!$P$59,2,FALSE),""))),"")</f>
        <v/>
      </c>
      <c r="AV31" s="6" t="str">
        <f t="shared" si="0"/>
        <v>--</v>
      </c>
      <c r="AW31" s="6" t="str">
        <f t="shared" si="1"/>
        <v/>
      </c>
      <c r="AX31" s="6" t="str">
        <f t="shared" si="2"/>
        <v>--</v>
      </c>
      <c r="AY31" s="6" t="str">
        <f t="shared" si="11"/>
        <v/>
      </c>
      <c r="AZ31" s="6" t="str">
        <f t="shared" si="12"/>
        <v/>
      </c>
      <c r="BA31" s="6" t="str">
        <f>IFERROR(IF(AR31="--","",IF(HLOOKUP(SMALL($Q$4:$Y$4,6),$Q$4:$Y$501,ROW(AP31)-3,FALSE)=0,"",IF(HLOOKUP(SMALL($Q$4:$Y$4,6),$Q$4:$Y$501,ROW(AP31)-3,FALSE)="nee",VLOOKUP("De kwaliteitseis emissiearme grond (maximale concentratie) wordt overschreden.",H!$O$10:'H'!$P$59,2,FALSE),""))),"")</f>
        <v/>
      </c>
      <c r="BB31" s="6" t="str">
        <f t="shared" si="3"/>
        <v>--</v>
      </c>
      <c r="BC31" s="6" t="str">
        <f t="shared" si="4"/>
        <v/>
      </c>
      <c r="BD31" s="6" t="str">
        <f t="shared" si="5"/>
        <v>--</v>
      </c>
      <c r="BE31" s="6" t="str">
        <f t="shared" si="13"/>
        <v/>
      </c>
      <c r="BF31" s="6" t="str">
        <f t="shared" si="14"/>
        <v/>
      </c>
      <c r="BG31" s="4" t="str">
        <f>IFERROR(IF(AR31="--","",IF(HLOOKUP(SMALL($Q$4:$Y$4,9),$Q$4:$Y$501,ROW(AP31)-3,FALSE)=0,"",IF(HLOOKUP(SMALL($Q$4:$Y$4,9),$Q$4:$Y$501,ROW(AP31)-3,FALSE)="nee",VLOOKUP("De kwaliteitseis emissiearme grond (maximale concentratie) wordt overschreden.",H!$O$10:'H'!$P$59,2,FALSE),""))),"")</f>
        <v/>
      </c>
    </row>
    <row r="32" spans="1:59" x14ac:dyDescent="0.2">
      <c r="A32" s="4" t="str">
        <f>F!A32</f>
        <v>Zink</v>
      </c>
      <c r="B32" s="6">
        <f>IF(ISNUMBER(F!E32)=FALSE,"--",IF(F!E32=0,"--",F!E32))</f>
        <v>58</v>
      </c>
      <c r="C32" s="6" t="str">
        <f>IF(B32="--","",F!F32)</f>
        <v/>
      </c>
      <c r="D32" s="6">
        <f>IF(ISNUMBER(F!G32)=FALSE,"--",IF(F!G32=0,"--",F!G32))</f>
        <v>56</v>
      </c>
      <c r="E32" s="6" t="str">
        <f>IF(D32="--","",F!H32)</f>
        <v/>
      </c>
      <c r="F32" s="6">
        <f>IF(ISNUMBER(F!I32)=FALSE,"--",IF(F!I32=0,"--",F!I32))</f>
        <v>30</v>
      </c>
      <c r="G32" s="6" t="str">
        <f>IF(F32="--","",F!J32)</f>
        <v/>
      </c>
      <c r="H32" s="6"/>
      <c r="I32" s="6">
        <f>IF(F!Z32=-1,-1,F!AV32)</f>
        <v>106.70170827858082</v>
      </c>
      <c r="J32" s="6"/>
      <c r="K32" s="6">
        <f>IF(F!AC32=-1,-1,F!AX32)</f>
        <v>105.51816958277252</v>
      </c>
      <c r="L32" s="6"/>
      <c r="M32" s="6">
        <f>IF(F!AF32=-1,-1,F!AZ32)</f>
        <v>57.692307692307693</v>
      </c>
      <c r="N32" s="6"/>
      <c r="P32" s="4" t="str">
        <f>IFERROR(IF(AND(VLOOKUP(F!$B32,E!$B$1:$AK$300,5,FALSE)&lt;&gt;1000000000,VLOOKUP(F!$B32,E!$B$1:$AK$300,6,FALSE)=1000000000,VLOOKUP(F!$B32,E!$B$1:$AK$300,7,FALSE)=1000000000,VLOOKUP(F!$B32,E!$B$1:$AK$300,8,FALSE)=1000000000,VLOOKUP(F!$B32,E!$B$1:$AK$300,9,FALSE)=1000000000),"toetsen alleen LN",IF(AND(VLOOKUP(F!$B32,E!$B$1:$AK$300,5,FALSE)=1000000000,VLOOKUP(F!$B32,E!$B$1:$AK$300,6,FALSE)=1000000000,VLOOKUP(F!$B32,E!$B$1:$AK$300,7,FALSE)=1000000000,VLOOKUP(F!$B32,E!$B$1:$AK$300,8,FALSE)&lt;&gt;1000000000,VLOOKUP(F!$B32,E!$B$1:$AK$300,9,FALSE)&lt;&gt;1000000000),"toetsen alleen MV en SV",IF(AND(VLOOKUP(F!$B32,E!$B$1:$AK$300,5,FALSE)&lt;&gt;1000000000,VLOOKUP(F!$B32,E!$B$1:$AK$300,6,FALSE)&lt;&gt;1000000000,VLOOKUP(F!$B32,E!$B$1:$AK$300,7,FALSE)&lt;&gt;1000000000,VLOOKUP(F!$B32,E!$B$1:$AK$300,8,FALSE)=1000000000,VLOOKUP(F!$B32,E!$B$1:$AK$300,9,FALSE)=1000000000),"toetsen geen MV en SV",IF(VLOOKUP(F!$B32,E!$B$1:$AK$300,5,FALSE)+VLOOKUP(F!$B32,E!$B$1:$AK$300,6,FALSE)+VLOOKUP(F!$B32,E!$B$1:$AK$300,7,FALSE)+VLOOKUP(F!$B32,E!$B$1:$AK$300,8,FALSE)&lt;&gt;4000000000,"toetsen",IF(VLOOKUP(F!$B32,E!$B$1:$AK$300,12,FALSE)&lt;&gt;1000000000,"toetsen alleen IW","niet toetsen"))))),"")</f>
        <v>toetsen</v>
      </c>
      <c r="Q32" s="6">
        <f t="shared" si="20"/>
        <v>106.70170827858082</v>
      </c>
      <c r="R32" s="5" t="str">
        <f>IF($B32="--","",IF($P32="toetsen",toetsen(F!$B32,Q32),IF($P32="toetsen alleen IW",toetsen_alleen_IW(F!$B32,Q32),IF($P32="toetsen alleen LN",toetsen_alleen_LN(F!$B32,Q32),IF($P32="toetsen geen MV en SV",toetsen_geen_MV_en_SV(F!$B32,Q32),IF($P32="toetsen alleen MV en SV",toetsen_alleen_MV_en_SV(F!$B32,Q32),""))))))</f>
        <v>-</v>
      </c>
      <c r="S32" s="5" t="str">
        <f>IF($P32="toetsen",IF(OR(Q32="",VLOOKUP(F!$B32,E!$B$1:$AK$300,10,FALSE)=1000000000),"",IF(Q32&lt;=VLOOKUP(F!$B32,E!$B$1:$AK$300,10,FALSE),"ja","nee")),"")</f>
        <v>ja</v>
      </c>
      <c r="T32" s="78">
        <f t="shared" si="21"/>
        <v>105.51816958277252</v>
      </c>
      <c r="U32" s="5" t="str">
        <f>IF($D32="--","",IF($P32="toetsen",toetsen(F!$B32,T32),IF($P32="toetsen alleen IW",toetsen_alleen_IW(F!$B32,T32),IF($P32="toetsen alleen LN",toetsen_alleen_LN(F!$B32,T32),IF($P32="toetsen geen MV en SV",toetsen_geen_MV_en_SV(F!$B32,T32),IF($P32="toetsen alleen MV en SV",toetsen_alleen_MV_en_SV(F!$B32,T32),""))))))</f>
        <v>-</v>
      </c>
      <c r="V32" s="5" t="str">
        <f>IF($P32="toetsen",IF(OR(T32="",VLOOKUP(F!$B32,E!$B$1:$AK$300,10,FALSE)=1000000000),"",IF(T32&lt;=VLOOKUP(F!$B32,E!$B$1:$AK$300,10,FALSE),"ja","nee")),"")</f>
        <v>ja</v>
      </c>
      <c r="W32" s="6">
        <f t="shared" si="22"/>
        <v>57.692307692307693</v>
      </c>
      <c r="X32" s="5" t="str">
        <f>IF($F32="--","",IF($P32="toetsen",toetsen(F!$B32,W32),IF($P32="toetsen alleen IW",toetsen_alleen_IW(F!$B32,W32),IF($P32="toetsen alleen LN",toetsen_alleen_LN(F!$B32,W32),IF($P32="toetsen geen MV en SV",toetsen_geen_MV_en_SV(F!$B32,W32),IF($P32="toetsen alleen MV en SV",toetsen_alleen_MV_en_SV(F!$B32,W32),""))))))</f>
        <v>-</v>
      </c>
      <c r="Y32" s="5" t="str">
        <f>IF($P32="toetsen",IF(OR(W32="",VLOOKUP(F!$B32,E!$B$1:$AK$300,10,FALSE)=1000000000),"",IF(W32&lt;=VLOOKUP(F!$B32,E!$B$1:$AK$300,10,FALSE),"ja","nee")),"")</f>
        <v>ja</v>
      </c>
      <c r="AA32" s="4">
        <f>IFERROR(IF(Q32="","",(IF(Q32&gt;2*VLOOKUP(F!$B32,E!$B$1:$AK$300,5,FALSE),1,0))),"")</f>
        <v>0</v>
      </c>
      <c r="AB32" s="4">
        <f>IFERROR(IF(T32="","",(IF(T32&gt;2*VLOOKUP(F!$B32,E!$B$1:$AK$300,5,FALSE),1,0))),"")</f>
        <v>0</v>
      </c>
      <c r="AC32" s="4">
        <f>IFERROR(IF(W32="","",(IF(W32&gt;2*VLOOKUP(F!$B32,E!$B$1:$AK$300,5,FALSE),1,0))),"")</f>
        <v>0</v>
      </c>
      <c r="AE32" s="4">
        <f>IFERROR(IF(Q32="","",(IF(Q32&gt;VLOOKUP(F!$B32,E!$B$1:$AK$300,6,FALSE)+VLOOKUP(F!$B32,E!$B$1:$AK$300,5,FALSE),1,0))),"")</f>
        <v>0</v>
      </c>
      <c r="AF32" s="4">
        <f>IFERROR(IF(T32="","",(IF(T32&gt;VLOOKUP(F!$B32,E!$B$1:$AK$300,6,FALSE)+VLOOKUP(F!$B32,E!$B$1:$AK$300,5,FALSE),1,0))),"")</f>
        <v>0</v>
      </c>
      <c r="AG32" s="4">
        <f>IFERROR(IF(W32="","",(IF(W32&gt;VLOOKUP(F!$B32,E!$B$1:$AK$300,6,FALSE)+VLOOKUP(F!$B32,E!$B$1:$AK$300,5,FALSE),1,0))),"")</f>
        <v>0</v>
      </c>
      <c r="AI32" s="6" t="str">
        <f t="shared" si="23"/>
        <v>58</v>
      </c>
      <c r="AJ32" s="6" t="str">
        <f>IF(AI32="--","--",IF(F!$D32=131,IF(I32=-1,"rg",IF(I32="","--",IF(I32*1000&lt;1,FIXED(I32*1000,3),IF(I32*1000&lt;10,FIXED(I32*1000,2),(IF(I32*1000&lt;100,FIXED(I32*1000,1),IF(I32*1000&lt;1000,FIXED(I32*1000,0),MROUND(I32*1000,10)))))))),IF(I32=-1,"rg",IF(I32="","--",IF(I32&lt;1,FIXED(I32,3),IF(I32&lt;10,FIXED(I32,2),(IF(I32&lt;100,FIXED(I32,1),IF(I32&lt;1000,FIXED(I32,0),MROUND(I32,10))))))))))</f>
        <v>107</v>
      </c>
      <c r="AK32" s="6" t="str">
        <f t="shared" si="24"/>
        <v>56</v>
      </c>
      <c r="AL32" s="6" t="str">
        <f>IF(AK32="--","--",IF(F!$D32=131,IF(K32=-1,"rg",IF(K32="","--",IF(K32*1000&lt;1,FIXED(K32*1000,3),IF(K32*1000&lt;10,FIXED(K32*1000,2),(IF(K32*1000&lt;100,FIXED(K32*1000,1),IF(K32*1000&lt;1000,FIXED(K32*1000,0),MROUND(K32*1000,10)))))))),IF(K32=-1,"rg",IF(K32="","--",IF(K32&lt;1,FIXED(K32,3),IF(K32&lt;10,FIXED(K32,2),(IF(K32&lt;100,FIXED(K32,1),IF(K32&lt;1000,FIXED(K32,0),MROUND(K32,10))))))))))</f>
        <v>106</v>
      </c>
      <c r="AM32" s="6" t="str">
        <f t="shared" si="25"/>
        <v>30</v>
      </c>
      <c r="AN32" s="6" t="str">
        <f>IF(AM32="--","--",IF(F!$D32=131,IF(M32=-1,"rg",IF(M32="","--",IF(M32*1000&lt;1,FIXED(M32*1000,3),IF(M32*1000&lt;10,FIXED(M32*1000,2),(IF(M32*1000&lt;100,FIXED(M32*1000,1),IF(M32*1000&lt;1000,FIXED(M32*1000,0),MROUND(M32*1000,10)))))))),IF(M32=-1,"rg",IF(M32="","--",IF(M32&lt;1,FIXED(M32,3),IF(M32&lt;10,FIXED(M32,2),(IF(M32&lt;100,FIXED(M32,1),IF(M32&lt;1000,FIXED(M32,0),MROUND(M32,10))))))))))</f>
        <v>57,7</v>
      </c>
      <c r="AP32" s="6" t="str">
        <f t="shared" si="6"/>
        <v>58</v>
      </c>
      <c r="AQ32" s="6" t="str">
        <f t="shared" si="7"/>
        <v/>
      </c>
      <c r="AR32" s="6" t="str">
        <f t="shared" si="8"/>
        <v>107</v>
      </c>
      <c r="AS32" s="6" t="str">
        <f t="shared" si="9"/>
        <v/>
      </c>
      <c r="AT32" s="6" t="str">
        <f t="shared" si="10"/>
        <v>-</v>
      </c>
      <c r="AU32" s="6" t="str">
        <f>IFERROR(IF(AR32="--","",IF(HLOOKUP(SMALL($Q$4:$Y$4,3),$Q$4:$Y$501,ROW(AP32)-3,FALSE)=0,"",IF(HLOOKUP(SMALL($Q$4:$Y$4,3),$Q$4:$Y$501,ROW(AP32)-3,FALSE)="nee",VLOOKUP("De kwaliteitseis emissiearme grond (maximale concentratie) wordt overschreden.",H!$O$10:'H'!$P$59,2,FALSE),""))),"")</f>
        <v/>
      </c>
      <c r="AV32" s="6" t="str">
        <f t="shared" si="0"/>
        <v>56</v>
      </c>
      <c r="AW32" s="6" t="str">
        <f t="shared" si="1"/>
        <v/>
      </c>
      <c r="AX32" s="6" t="str">
        <f t="shared" si="2"/>
        <v>106</v>
      </c>
      <c r="AY32" s="6" t="str">
        <f t="shared" si="11"/>
        <v/>
      </c>
      <c r="AZ32" s="6" t="str">
        <f t="shared" si="12"/>
        <v>-</v>
      </c>
      <c r="BA32" s="6" t="str">
        <f>IFERROR(IF(AR32="--","",IF(HLOOKUP(SMALL($Q$4:$Y$4,6),$Q$4:$Y$501,ROW(AP32)-3,FALSE)=0,"",IF(HLOOKUP(SMALL($Q$4:$Y$4,6),$Q$4:$Y$501,ROW(AP32)-3,FALSE)="nee",VLOOKUP("De kwaliteitseis emissiearme grond (maximale concentratie) wordt overschreden.",H!$O$10:'H'!$P$59,2,FALSE),""))),"")</f>
        <v/>
      </c>
      <c r="BB32" s="6" t="str">
        <f t="shared" si="3"/>
        <v>30</v>
      </c>
      <c r="BC32" s="6" t="str">
        <f t="shared" si="4"/>
        <v/>
      </c>
      <c r="BD32" s="6" t="str">
        <f t="shared" si="5"/>
        <v>57,7</v>
      </c>
      <c r="BE32" s="6" t="str">
        <f t="shared" si="13"/>
        <v/>
      </c>
      <c r="BF32" s="6" t="str">
        <f t="shared" si="14"/>
        <v>-</v>
      </c>
      <c r="BG32" s="4" t="str">
        <f>IFERROR(IF(AR32="--","",IF(HLOOKUP(SMALL($Q$4:$Y$4,9),$Q$4:$Y$501,ROW(AP32)-3,FALSE)=0,"",IF(HLOOKUP(SMALL($Q$4:$Y$4,9),$Q$4:$Y$501,ROW(AP32)-3,FALSE)="nee",VLOOKUP("De kwaliteitseis emissiearme grond (maximale concentratie) wordt overschreden.",H!$O$10:'H'!$P$59,2,FALSE),""))),"")</f>
        <v/>
      </c>
    </row>
    <row r="33" spans="1:59" x14ac:dyDescent="0.2">
      <c r="A33" s="4" t="str">
        <f>F!A33</f>
        <v>Naftaleen</v>
      </c>
      <c r="B33" s="6">
        <f>IF(ISNUMBER(F!E33)=FALSE,"--",IF(F!E33=0,"--",F!E33))</f>
        <v>0.01</v>
      </c>
      <c r="C33" s="6" t="str">
        <f>IF(B33="--","",F!F33)</f>
        <v>&lt;</v>
      </c>
      <c r="D33" s="6">
        <f>IF(ISNUMBER(F!G33)=FALSE,"--",IF(F!G33=0,"--",F!G33))</f>
        <v>0.01</v>
      </c>
      <c r="E33" s="6" t="str">
        <f>IF(D33="--","",F!H33)</f>
        <v>&lt;</v>
      </c>
      <c r="F33" s="6">
        <f>IF(ISNUMBER(F!I33)=FALSE,"--",IF(F!I33=0,"--",F!I33))</f>
        <v>0.01</v>
      </c>
      <c r="G33" s="6" t="str">
        <f>IF(F33="--","",F!J33)</f>
        <v/>
      </c>
      <c r="H33" s="6"/>
      <c r="I33" s="16">
        <f>IF(F!AA33=-1,-1,F!AV33)</f>
        <v>-1</v>
      </c>
      <c r="J33" s="6"/>
      <c r="K33" s="16">
        <f>IF(F!AD33=-1,-1,F!AX33)</f>
        <v>-1</v>
      </c>
      <c r="L33" s="6"/>
      <c r="M33" s="16">
        <f>IF(F!AG33=-1,-1,F!AZ33)</f>
        <v>0.01</v>
      </c>
      <c r="N33" s="6"/>
      <c r="P33" s="4" t="str">
        <f>IFERROR(IF(AND(VLOOKUP(F!$B33,E!$B$1:$AK$300,5,FALSE)&lt;&gt;1000000000,VLOOKUP(F!$B33,E!$B$1:$AK$300,6,FALSE)=1000000000,VLOOKUP(F!$B33,E!$B$1:$AK$300,7,FALSE)=1000000000,VLOOKUP(F!$B33,E!$B$1:$AK$300,8,FALSE)=1000000000,VLOOKUP(F!$B33,E!$B$1:$AK$300,9,FALSE)=1000000000),"toetsen alleen LN",IF(AND(VLOOKUP(F!$B33,E!$B$1:$AK$300,5,FALSE)=1000000000,VLOOKUP(F!$B33,E!$B$1:$AK$300,6,FALSE)=1000000000,VLOOKUP(F!$B33,E!$B$1:$AK$300,7,FALSE)=1000000000,VLOOKUP(F!$B33,E!$B$1:$AK$300,8,FALSE)&lt;&gt;1000000000,VLOOKUP(F!$B33,E!$B$1:$AK$300,9,FALSE)&lt;&gt;1000000000),"toetsen alleen MV en SV",IF(AND(VLOOKUP(F!$B33,E!$B$1:$AK$300,5,FALSE)&lt;&gt;1000000000,VLOOKUP(F!$B33,E!$B$1:$AK$300,6,FALSE)&lt;&gt;1000000000,VLOOKUP(F!$B33,E!$B$1:$AK$300,7,FALSE)&lt;&gt;1000000000,VLOOKUP(F!$B33,E!$B$1:$AK$300,8,FALSE)=1000000000,VLOOKUP(F!$B33,E!$B$1:$AK$300,9,FALSE)=1000000000),"toetsen geen MV en SV",IF(VLOOKUP(F!$B33,E!$B$1:$AK$300,5,FALSE)+VLOOKUP(F!$B33,E!$B$1:$AK$300,6,FALSE)+VLOOKUP(F!$B33,E!$B$1:$AK$300,7,FALSE)+VLOOKUP(F!$B33,E!$B$1:$AK$300,8,FALSE)&lt;&gt;4000000000,"toetsen",IF(VLOOKUP(F!$B33,E!$B$1:$AK$300,12,FALSE)&lt;&gt;1000000000,"toetsen alleen IW","niet toetsen"))))),"")</f>
        <v>niet toetsen</v>
      </c>
      <c r="Q33" s="6">
        <f t="shared" si="20"/>
        <v>-1</v>
      </c>
      <c r="R33" s="5" t="str">
        <f>IF($B33="--","",IF($P33="toetsen",toetsen(F!$B33,Q33),IF($P33="toetsen alleen IW",toetsen_alleen_IW(F!$B33,Q33),IF($P33="toetsen alleen LN",toetsen_alleen_LN(F!$B33,Q33),IF($P33="toetsen geen MV en SV",toetsen_geen_MV_en_SV(F!$B33,Q33),IF($P33="toetsen alleen MV en SV",toetsen_alleen_MV_en_SV(F!$B33,Q33),""))))))</f>
        <v/>
      </c>
      <c r="S33" s="5" t="str">
        <f>IF($P33="toetsen",IF(OR(Q33="",VLOOKUP(F!$B33,E!$B$1:$AK$300,10,FALSE)=1000000000),"",IF(Q33&lt;=VLOOKUP(F!$B33,E!$B$1:$AK$300,10,FALSE),"ja","nee")),"")</f>
        <v/>
      </c>
      <c r="T33" s="78">
        <f t="shared" si="21"/>
        <v>-1</v>
      </c>
      <c r="U33" s="5" t="str">
        <f>IF($D33="--","",IF($P33="toetsen",toetsen(F!$B33,T33),IF($P33="toetsen alleen IW",toetsen_alleen_IW(F!$B33,T33),IF($P33="toetsen alleen LN",toetsen_alleen_LN(F!$B33,T33),IF($P33="toetsen geen MV en SV",toetsen_geen_MV_en_SV(F!$B33,T33),IF($P33="toetsen alleen MV en SV",toetsen_alleen_MV_en_SV(F!$B33,T33),""))))))</f>
        <v/>
      </c>
      <c r="V33" s="5" t="str">
        <f>IF($P33="toetsen",IF(OR(T33="",VLOOKUP(F!$B33,E!$B$1:$AK$300,10,FALSE)=1000000000),"",IF(T33&lt;=VLOOKUP(F!$B33,E!$B$1:$AK$300,10,FALSE),"ja","nee")),"")</f>
        <v/>
      </c>
      <c r="W33" s="6">
        <f t="shared" si="22"/>
        <v>0.01</v>
      </c>
      <c r="X33" s="5" t="str">
        <f>IF($F33="--","",IF($P33="toetsen",toetsen(F!$B33,W33),IF($P33="toetsen alleen IW",toetsen_alleen_IW(F!$B33,W33),IF($P33="toetsen alleen LN",toetsen_alleen_LN(F!$B33,W33),IF($P33="toetsen geen MV en SV",toetsen_geen_MV_en_SV(F!$B33,W33),IF($P33="toetsen alleen MV en SV",toetsen_alleen_MV_en_SV(F!$B33,W33),""))))))</f>
        <v/>
      </c>
      <c r="Y33" s="5" t="str">
        <f>IF($P33="toetsen",IF(OR(W33="",VLOOKUP(F!$B33,E!$B$1:$AK$300,10,FALSE)=1000000000),"",IF(W33&lt;=VLOOKUP(F!$B33,E!$B$1:$AK$300,10,FALSE),"ja","nee")),"")</f>
        <v/>
      </c>
      <c r="AA33" s="4">
        <f>IFERROR(IF(Q33="","",(IF(Q33&gt;2*VLOOKUP(F!$B33,E!$B$1:$AK$300,5,FALSE),1,0))),"")</f>
        <v>0</v>
      </c>
      <c r="AB33" s="4">
        <f>IFERROR(IF(T33="","",(IF(T33&gt;2*VLOOKUP(F!$B33,E!$B$1:$AK$300,5,FALSE),1,0))),"")</f>
        <v>0</v>
      </c>
      <c r="AC33" s="4">
        <f>IFERROR(IF(W33="","",(IF(W33&gt;2*VLOOKUP(F!$B33,E!$B$1:$AK$300,5,FALSE),1,0))),"")</f>
        <v>0</v>
      </c>
      <c r="AE33" s="4">
        <f>IFERROR(IF(Q33="","",(IF(Q33&gt;VLOOKUP(F!$B33,E!$B$1:$AK$300,6,FALSE)+VLOOKUP(F!$B33,E!$B$1:$AK$300,5,FALSE),1,0))),"")</f>
        <v>0</v>
      </c>
      <c r="AF33" s="4">
        <f>IFERROR(IF(T33="","",(IF(T33&gt;VLOOKUP(F!$B33,E!$B$1:$AK$300,6,FALSE)+VLOOKUP(F!$B33,E!$B$1:$AK$300,5,FALSE),1,0))),"")</f>
        <v>0</v>
      </c>
      <c r="AG33" s="4">
        <f>IFERROR(IF(W33="","",(IF(W33&gt;VLOOKUP(F!$B33,E!$B$1:$AK$300,6,FALSE)+VLOOKUP(F!$B33,E!$B$1:$AK$300,5,FALSE),1,0))),"")</f>
        <v>0</v>
      </c>
      <c r="AI33" s="6" t="str">
        <f t="shared" si="23"/>
        <v>0,01</v>
      </c>
      <c r="AJ33" s="6" t="str">
        <f>IF(AI33="--","--",IF(F!$D33=131,IF(I33=-1,"rg",IF(I33="","--",IF(I33*1000&lt;1,FIXED(I33*1000,3),IF(I33*1000&lt;10,FIXED(I33*1000,2),(IF(I33*1000&lt;100,FIXED(I33*1000,1),IF(I33*1000&lt;1000,FIXED(I33*1000,0),MROUND(I33*1000,10)))))))),IF(I33=-1,"rg",IF(I33="","--",IF(I33&lt;1,FIXED(I33,3),IF(I33&lt;10,FIXED(I33,2),(IF(I33&lt;100,FIXED(I33,1),IF(I33&lt;1000,FIXED(I33,0),MROUND(I33,10))))))))))</f>
        <v>rg</v>
      </c>
      <c r="AK33" s="6" t="str">
        <f t="shared" si="24"/>
        <v>0,01</v>
      </c>
      <c r="AL33" s="6" t="str">
        <f>IF(AK33="--","--",IF(F!$D33=131,IF(K33=-1,"rg",IF(K33="","--",IF(K33*1000&lt;1,FIXED(K33*1000,3),IF(K33*1000&lt;10,FIXED(K33*1000,2),(IF(K33*1000&lt;100,FIXED(K33*1000,1),IF(K33*1000&lt;1000,FIXED(K33*1000,0),MROUND(K33*1000,10)))))))),IF(K33=-1,"rg",IF(K33="","--",IF(K33&lt;1,FIXED(K33,3),IF(K33&lt;10,FIXED(K33,2),(IF(K33&lt;100,FIXED(K33,1),IF(K33&lt;1000,FIXED(K33,0),MROUND(K33,10))))))))))</f>
        <v>rg</v>
      </c>
      <c r="AM33" s="6" t="str">
        <f t="shared" si="25"/>
        <v>0,01</v>
      </c>
      <c r="AN33" s="6" t="str">
        <f>IF(AM33="--","--",IF(F!$D33=131,IF(M33=-1,"rg",IF(M33="","--",IF(M33*1000&lt;1,FIXED(M33*1000,3),IF(M33*1000&lt;10,FIXED(M33*1000,2),(IF(M33*1000&lt;100,FIXED(M33*1000,1),IF(M33*1000&lt;1000,FIXED(M33*1000,0),MROUND(M33*1000,10)))))))),IF(M33=-1,"rg",IF(M33="","--",IF(M33&lt;1,FIXED(M33,3),IF(M33&lt;10,FIXED(M33,2),(IF(M33&lt;100,FIXED(M33,1),IF(M33&lt;1000,FIXED(M33,0),MROUND(M33,10))))))))))</f>
        <v>0,010</v>
      </c>
      <c r="AP33" s="6" t="str">
        <f t="shared" si="6"/>
        <v>0,01</v>
      </c>
      <c r="AQ33" s="6" t="str">
        <f t="shared" si="7"/>
        <v>&lt;</v>
      </c>
      <c r="AR33" s="6" t="str">
        <f t="shared" si="8"/>
        <v>rg</v>
      </c>
      <c r="AS33" s="6" t="str">
        <f t="shared" si="9"/>
        <v>&lt;</v>
      </c>
      <c r="AT33" s="6" t="str">
        <f t="shared" si="10"/>
        <v/>
      </c>
      <c r="AU33" s="6" t="str">
        <f>IFERROR(IF(AR33="--","",IF(HLOOKUP(SMALL($Q$4:$Y$4,3),$Q$4:$Y$501,ROW(AP33)-3,FALSE)=0,"",IF(HLOOKUP(SMALL($Q$4:$Y$4,3),$Q$4:$Y$501,ROW(AP33)-3,FALSE)="nee",VLOOKUP("De kwaliteitseis emissiearme grond (maximale concentratie) wordt overschreden.",H!$O$10:'H'!$P$59,2,FALSE),""))),"")</f>
        <v/>
      </c>
      <c r="AV33" s="6" t="str">
        <f t="shared" si="0"/>
        <v>0,01</v>
      </c>
      <c r="AW33" s="6" t="str">
        <f t="shared" si="1"/>
        <v>&lt;</v>
      </c>
      <c r="AX33" s="6" t="str">
        <f t="shared" si="2"/>
        <v>rg</v>
      </c>
      <c r="AY33" s="6" t="str">
        <f t="shared" si="11"/>
        <v>&lt;</v>
      </c>
      <c r="AZ33" s="6" t="str">
        <f t="shared" si="12"/>
        <v/>
      </c>
      <c r="BA33" s="6" t="str">
        <f>IFERROR(IF(AR33="--","",IF(HLOOKUP(SMALL($Q$4:$Y$4,6),$Q$4:$Y$501,ROW(AP33)-3,FALSE)=0,"",IF(HLOOKUP(SMALL($Q$4:$Y$4,6),$Q$4:$Y$501,ROW(AP33)-3,FALSE)="nee",VLOOKUP("De kwaliteitseis emissiearme grond (maximale concentratie) wordt overschreden.",H!$O$10:'H'!$P$59,2,FALSE),""))),"")</f>
        <v/>
      </c>
      <c r="BB33" s="6" t="str">
        <f t="shared" si="3"/>
        <v>0,01</v>
      </c>
      <c r="BC33" s="6" t="str">
        <f t="shared" si="4"/>
        <v/>
      </c>
      <c r="BD33" s="6" t="str">
        <f t="shared" si="5"/>
        <v>0,010</v>
      </c>
      <c r="BE33" s="6" t="str">
        <f t="shared" si="13"/>
        <v/>
      </c>
      <c r="BF33" s="6" t="str">
        <f t="shared" si="14"/>
        <v/>
      </c>
      <c r="BG33" s="4" t="str">
        <f>IFERROR(IF(AR33="--","",IF(HLOOKUP(SMALL($Q$4:$Y$4,9),$Q$4:$Y$501,ROW(AP33)-3,FALSE)=0,"",IF(HLOOKUP(SMALL($Q$4:$Y$4,9),$Q$4:$Y$501,ROW(AP33)-3,FALSE)="nee",VLOOKUP("De kwaliteitseis emissiearme grond (maximale concentratie) wordt overschreden.",H!$O$10:'H'!$P$59,2,FALSE),""))),"")</f>
        <v/>
      </c>
    </row>
    <row r="34" spans="1:59" x14ac:dyDescent="0.2">
      <c r="A34" s="4" t="str">
        <f>F!A34</f>
        <v>Antraceen</v>
      </c>
      <c r="B34" s="6">
        <f>IF(ISNUMBER(F!E34)=FALSE,"--",IF(F!E34=0,"--",F!E34))</f>
        <v>0.41</v>
      </c>
      <c r="C34" s="6" t="str">
        <f>IF(B34="--","",F!F34)</f>
        <v/>
      </c>
      <c r="D34" s="6">
        <f>IF(ISNUMBER(F!G34)=FALSE,"--",IF(F!G34=0,"--",F!G34))</f>
        <v>0.08</v>
      </c>
      <c r="E34" s="6" t="str">
        <f>IF(D34="--","",F!H34)</f>
        <v/>
      </c>
      <c r="F34" s="6">
        <f>IF(ISNUMBER(F!I34)=FALSE,"--",IF(F!I34=0,"--",F!I34))</f>
        <v>0.01</v>
      </c>
      <c r="G34" s="6" t="str">
        <f>IF(F34="--","",F!J34)</f>
        <v/>
      </c>
      <c r="H34" s="6"/>
      <c r="I34" s="16">
        <f>IF(F!AA34=-1,-1,F!AV34)</f>
        <v>0.41</v>
      </c>
      <c r="J34" s="6"/>
      <c r="K34" s="16">
        <f>IF(F!AD34=-1,-1,F!AX34)</f>
        <v>0.08</v>
      </c>
      <c r="L34" s="6"/>
      <c r="M34" s="16">
        <f>IF(F!AG34=-1,-1,F!AZ34)</f>
        <v>0.01</v>
      </c>
      <c r="N34" s="6"/>
      <c r="P34" s="4" t="str">
        <f>IFERROR(IF(AND(VLOOKUP(F!$B34,E!$B$1:$AK$300,5,FALSE)&lt;&gt;1000000000,VLOOKUP(F!$B34,E!$B$1:$AK$300,6,FALSE)=1000000000,VLOOKUP(F!$B34,E!$B$1:$AK$300,7,FALSE)=1000000000,VLOOKUP(F!$B34,E!$B$1:$AK$300,8,FALSE)=1000000000,VLOOKUP(F!$B34,E!$B$1:$AK$300,9,FALSE)=1000000000),"toetsen alleen LN",IF(AND(VLOOKUP(F!$B34,E!$B$1:$AK$300,5,FALSE)=1000000000,VLOOKUP(F!$B34,E!$B$1:$AK$300,6,FALSE)=1000000000,VLOOKUP(F!$B34,E!$B$1:$AK$300,7,FALSE)=1000000000,VLOOKUP(F!$B34,E!$B$1:$AK$300,8,FALSE)&lt;&gt;1000000000,VLOOKUP(F!$B34,E!$B$1:$AK$300,9,FALSE)&lt;&gt;1000000000),"toetsen alleen MV en SV",IF(AND(VLOOKUP(F!$B34,E!$B$1:$AK$300,5,FALSE)&lt;&gt;1000000000,VLOOKUP(F!$B34,E!$B$1:$AK$300,6,FALSE)&lt;&gt;1000000000,VLOOKUP(F!$B34,E!$B$1:$AK$300,7,FALSE)&lt;&gt;1000000000,VLOOKUP(F!$B34,E!$B$1:$AK$300,8,FALSE)=1000000000,VLOOKUP(F!$B34,E!$B$1:$AK$300,9,FALSE)=1000000000),"toetsen geen MV en SV",IF(VLOOKUP(F!$B34,E!$B$1:$AK$300,5,FALSE)+VLOOKUP(F!$B34,E!$B$1:$AK$300,6,FALSE)+VLOOKUP(F!$B34,E!$B$1:$AK$300,7,FALSE)+VLOOKUP(F!$B34,E!$B$1:$AK$300,8,FALSE)&lt;&gt;4000000000,"toetsen",IF(VLOOKUP(F!$B34,E!$B$1:$AK$300,12,FALSE)&lt;&gt;1000000000,"toetsen alleen IW","niet toetsen"))))),"")</f>
        <v>niet toetsen</v>
      </c>
      <c r="Q34" s="6">
        <f t="shared" si="20"/>
        <v>0.41</v>
      </c>
      <c r="R34" s="5" t="str">
        <f>IF($B34="--","",IF($P34="toetsen",toetsen(F!$B34,Q34),IF($P34="toetsen alleen IW",toetsen_alleen_IW(F!$B34,Q34),IF($P34="toetsen alleen LN",toetsen_alleen_LN(F!$B34,Q34),IF($P34="toetsen geen MV en SV",toetsen_geen_MV_en_SV(F!$B34,Q34),IF($P34="toetsen alleen MV en SV",toetsen_alleen_MV_en_SV(F!$B34,Q34),""))))))</f>
        <v/>
      </c>
      <c r="S34" s="5" t="str">
        <f>IF($P34="toetsen",IF(OR(Q34="",VLOOKUP(F!$B34,E!$B$1:$AK$300,10,FALSE)=1000000000),"",IF(Q34&lt;=VLOOKUP(F!$B34,E!$B$1:$AK$300,10,FALSE),"ja","nee")),"")</f>
        <v/>
      </c>
      <c r="T34" s="78">
        <f t="shared" si="21"/>
        <v>0.08</v>
      </c>
      <c r="U34" s="5" t="str">
        <f>IF($D34="--","",IF($P34="toetsen",toetsen(F!$B34,T34),IF($P34="toetsen alleen IW",toetsen_alleen_IW(F!$B34,T34),IF($P34="toetsen alleen LN",toetsen_alleen_LN(F!$B34,T34),IF($P34="toetsen geen MV en SV",toetsen_geen_MV_en_SV(F!$B34,T34),IF($P34="toetsen alleen MV en SV",toetsen_alleen_MV_en_SV(F!$B34,T34),""))))))</f>
        <v/>
      </c>
      <c r="V34" s="5" t="str">
        <f>IF($P34="toetsen",IF(OR(T34="",VLOOKUP(F!$B34,E!$B$1:$AK$300,10,FALSE)=1000000000),"",IF(T34&lt;=VLOOKUP(F!$B34,E!$B$1:$AK$300,10,FALSE),"ja","nee")),"")</f>
        <v/>
      </c>
      <c r="W34" s="6">
        <f t="shared" si="22"/>
        <v>0.01</v>
      </c>
      <c r="X34" s="5" t="str">
        <f>IF($F34="--","",IF($P34="toetsen",toetsen(F!$B34,W34),IF($P34="toetsen alleen IW",toetsen_alleen_IW(F!$B34,W34),IF($P34="toetsen alleen LN",toetsen_alleen_LN(F!$B34,W34),IF($P34="toetsen geen MV en SV",toetsen_geen_MV_en_SV(F!$B34,W34),IF($P34="toetsen alleen MV en SV",toetsen_alleen_MV_en_SV(F!$B34,W34),""))))))</f>
        <v/>
      </c>
      <c r="Y34" s="5" t="str">
        <f>IF($P34="toetsen",IF(OR(W34="",VLOOKUP(F!$B34,E!$B$1:$AK$300,10,FALSE)=1000000000),"",IF(W34&lt;=VLOOKUP(F!$B34,E!$B$1:$AK$300,10,FALSE),"ja","nee")),"")</f>
        <v/>
      </c>
      <c r="AA34" s="4">
        <f>IFERROR(IF(Q34="","",(IF(Q34&gt;2*VLOOKUP(F!$B34,E!$B$1:$AK$300,5,FALSE),1,0))),"")</f>
        <v>0</v>
      </c>
      <c r="AB34" s="4">
        <f>IFERROR(IF(T34="","",(IF(T34&gt;2*VLOOKUP(F!$B34,E!$B$1:$AK$300,5,FALSE),1,0))),"")</f>
        <v>0</v>
      </c>
      <c r="AC34" s="4">
        <f>IFERROR(IF(W34="","",(IF(W34&gt;2*VLOOKUP(F!$B34,E!$B$1:$AK$300,5,FALSE),1,0))),"")</f>
        <v>0</v>
      </c>
      <c r="AE34" s="4">
        <f>IFERROR(IF(Q34="","",(IF(Q34&gt;VLOOKUP(F!$B34,E!$B$1:$AK$300,6,FALSE)+VLOOKUP(F!$B34,E!$B$1:$AK$300,5,FALSE),1,0))),"")</f>
        <v>0</v>
      </c>
      <c r="AF34" s="4">
        <f>IFERROR(IF(T34="","",(IF(T34&gt;VLOOKUP(F!$B34,E!$B$1:$AK$300,6,FALSE)+VLOOKUP(F!$B34,E!$B$1:$AK$300,5,FALSE),1,0))),"")</f>
        <v>0</v>
      </c>
      <c r="AG34" s="4">
        <f>IFERROR(IF(W34="","",(IF(W34&gt;VLOOKUP(F!$B34,E!$B$1:$AK$300,6,FALSE)+VLOOKUP(F!$B34,E!$B$1:$AK$300,5,FALSE),1,0))),"")</f>
        <v>0</v>
      </c>
      <c r="AI34" s="6" t="str">
        <f t="shared" si="23"/>
        <v>0,41</v>
      </c>
      <c r="AJ34" s="6" t="str">
        <f>IF(AI34="--","--",IF(F!$D34=131,IF(I34=-1,"rg",IF(I34="","--",IF(I34*1000&lt;1,FIXED(I34*1000,3),IF(I34*1000&lt;10,FIXED(I34*1000,2),(IF(I34*1000&lt;100,FIXED(I34*1000,1),IF(I34*1000&lt;1000,FIXED(I34*1000,0),MROUND(I34*1000,10)))))))),IF(I34=-1,"rg",IF(I34="","--",IF(I34&lt;1,FIXED(I34,3),IF(I34&lt;10,FIXED(I34,2),(IF(I34&lt;100,FIXED(I34,1),IF(I34&lt;1000,FIXED(I34,0),MROUND(I34,10))))))))))</f>
        <v>0,410</v>
      </c>
      <c r="AK34" s="6" t="str">
        <f t="shared" si="24"/>
        <v>0,08</v>
      </c>
      <c r="AL34" s="6" t="str">
        <f>IF(AK34="--","--",IF(F!$D34=131,IF(K34=-1,"rg",IF(K34="","--",IF(K34*1000&lt;1,FIXED(K34*1000,3),IF(K34*1000&lt;10,FIXED(K34*1000,2),(IF(K34*1000&lt;100,FIXED(K34*1000,1),IF(K34*1000&lt;1000,FIXED(K34*1000,0),MROUND(K34*1000,10)))))))),IF(K34=-1,"rg",IF(K34="","--",IF(K34&lt;1,FIXED(K34,3),IF(K34&lt;10,FIXED(K34,2),(IF(K34&lt;100,FIXED(K34,1),IF(K34&lt;1000,FIXED(K34,0),MROUND(K34,10))))))))))</f>
        <v>0,080</v>
      </c>
      <c r="AM34" s="6" t="str">
        <f t="shared" si="25"/>
        <v>0,01</v>
      </c>
      <c r="AN34" s="6" t="str">
        <f>IF(AM34="--","--",IF(F!$D34=131,IF(M34=-1,"rg",IF(M34="","--",IF(M34*1000&lt;1,FIXED(M34*1000,3),IF(M34*1000&lt;10,FIXED(M34*1000,2),(IF(M34*1000&lt;100,FIXED(M34*1000,1),IF(M34*1000&lt;1000,FIXED(M34*1000,0),MROUND(M34*1000,10)))))))),IF(M34=-1,"rg",IF(M34="","--",IF(M34&lt;1,FIXED(M34,3),IF(M34&lt;10,FIXED(M34,2),(IF(M34&lt;100,FIXED(M34,1),IF(M34&lt;1000,FIXED(M34,0),MROUND(M34,10))))))))))</f>
        <v>0,010</v>
      </c>
      <c r="AP34" s="6" t="str">
        <f t="shared" si="6"/>
        <v>0,41</v>
      </c>
      <c r="AQ34" s="6" t="str">
        <f t="shared" si="7"/>
        <v/>
      </c>
      <c r="AR34" s="6" t="str">
        <f t="shared" si="8"/>
        <v>0,410</v>
      </c>
      <c r="AS34" s="6" t="str">
        <f t="shared" si="9"/>
        <v/>
      </c>
      <c r="AT34" s="6" t="str">
        <f t="shared" si="10"/>
        <v/>
      </c>
      <c r="AU34" s="6" t="str">
        <f>IFERROR(IF(AR34="--","",IF(HLOOKUP(SMALL($Q$4:$Y$4,3),$Q$4:$Y$501,ROW(AP34)-3,FALSE)=0,"",IF(HLOOKUP(SMALL($Q$4:$Y$4,3),$Q$4:$Y$501,ROW(AP34)-3,FALSE)="nee",VLOOKUP("De kwaliteitseis emissiearme grond (maximale concentratie) wordt overschreden.",H!$O$10:'H'!$P$59,2,FALSE),""))),"")</f>
        <v/>
      </c>
      <c r="AV34" s="6" t="str">
        <f t="shared" si="0"/>
        <v>0,08</v>
      </c>
      <c r="AW34" s="6" t="str">
        <f t="shared" si="1"/>
        <v/>
      </c>
      <c r="AX34" s="6" t="str">
        <f t="shared" si="2"/>
        <v>0,080</v>
      </c>
      <c r="AY34" s="6" t="str">
        <f t="shared" si="11"/>
        <v/>
      </c>
      <c r="AZ34" s="6" t="str">
        <f t="shared" si="12"/>
        <v/>
      </c>
      <c r="BA34" s="6" t="str">
        <f>IFERROR(IF(AR34="--","",IF(HLOOKUP(SMALL($Q$4:$Y$4,6),$Q$4:$Y$501,ROW(AP34)-3,FALSE)=0,"",IF(HLOOKUP(SMALL($Q$4:$Y$4,6),$Q$4:$Y$501,ROW(AP34)-3,FALSE)="nee",VLOOKUP("De kwaliteitseis emissiearme grond (maximale concentratie) wordt overschreden.",H!$O$10:'H'!$P$59,2,FALSE),""))),"")</f>
        <v/>
      </c>
      <c r="BB34" s="6" t="str">
        <f t="shared" si="3"/>
        <v>0,01</v>
      </c>
      <c r="BC34" s="6" t="str">
        <f t="shared" si="4"/>
        <v/>
      </c>
      <c r="BD34" s="6" t="str">
        <f t="shared" si="5"/>
        <v>0,010</v>
      </c>
      <c r="BE34" s="6" t="str">
        <f t="shared" si="13"/>
        <v/>
      </c>
      <c r="BF34" s="6" t="str">
        <f t="shared" si="14"/>
        <v/>
      </c>
      <c r="BG34" s="4" t="str">
        <f>IFERROR(IF(AR34="--","",IF(HLOOKUP(SMALL($Q$4:$Y$4,9),$Q$4:$Y$501,ROW(AP34)-3,FALSE)=0,"",IF(HLOOKUP(SMALL($Q$4:$Y$4,9),$Q$4:$Y$501,ROW(AP34)-3,FALSE)="nee",VLOOKUP("De kwaliteitseis emissiearme grond (maximale concentratie) wordt overschreden.",H!$O$10:'H'!$P$59,2,FALSE),""))),"")</f>
        <v/>
      </c>
    </row>
    <row r="35" spans="1:59" x14ac:dyDescent="0.2">
      <c r="A35" s="4" t="str">
        <f>F!A35</f>
        <v>Fenantreen</v>
      </c>
      <c r="B35" s="6">
        <f>IF(ISNUMBER(F!E35)=FALSE,"--",IF(F!E35=0,"--",F!E35))</f>
        <v>1.4</v>
      </c>
      <c r="C35" s="6" t="str">
        <f>IF(B35="--","",F!F35)</f>
        <v/>
      </c>
      <c r="D35" s="6">
        <f>IF(ISNUMBER(F!G35)=FALSE,"--",IF(F!G35=0,"--",F!G35))</f>
        <v>0.22</v>
      </c>
      <c r="E35" s="6" t="str">
        <f>IF(D35="--","",F!H35)</f>
        <v/>
      </c>
      <c r="F35" s="6">
        <f>IF(ISNUMBER(F!I35)=FALSE,"--",IF(F!I35=0,"--",F!I35))</f>
        <v>0.05</v>
      </c>
      <c r="G35" s="6" t="str">
        <f>IF(F35="--","",F!J35)</f>
        <v/>
      </c>
      <c r="H35" s="6"/>
      <c r="I35" s="16">
        <f>IF(F!AA35=-1,-1,F!AV35)</f>
        <v>1.4</v>
      </c>
      <c r="J35" s="6"/>
      <c r="K35" s="16">
        <f>IF(F!AD35=-1,-1,F!AX35)</f>
        <v>0.22</v>
      </c>
      <c r="L35" s="6"/>
      <c r="M35" s="16">
        <f>IF(F!AG35=-1,-1,F!AZ35)</f>
        <v>0.05</v>
      </c>
      <c r="N35" s="6"/>
      <c r="P35" s="4" t="str">
        <f>IFERROR(IF(AND(VLOOKUP(F!$B35,E!$B$1:$AK$300,5,FALSE)&lt;&gt;1000000000,VLOOKUP(F!$B35,E!$B$1:$AK$300,6,FALSE)=1000000000,VLOOKUP(F!$B35,E!$B$1:$AK$300,7,FALSE)=1000000000,VLOOKUP(F!$B35,E!$B$1:$AK$300,8,FALSE)=1000000000,VLOOKUP(F!$B35,E!$B$1:$AK$300,9,FALSE)=1000000000),"toetsen alleen LN",IF(AND(VLOOKUP(F!$B35,E!$B$1:$AK$300,5,FALSE)=1000000000,VLOOKUP(F!$B35,E!$B$1:$AK$300,6,FALSE)=1000000000,VLOOKUP(F!$B35,E!$B$1:$AK$300,7,FALSE)=1000000000,VLOOKUP(F!$B35,E!$B$1:$AK$300,8,FALSE)&lt;&gt;1000000000,VLOOKUP(F!$B35,E!$B$1:$AK$300,9,FALSE)&lt;&gt;1000000000),"toetsen alleen MV en SV",IF(AND(VLOOKUP(F!$B35,E!$B$1:$AK$300,5,FALSE)&lt;&gt;1000000000,VLOOKUP(F!$B35,E!$B$1:$AK$300,6,FALSE)&lt;&gt;1000000000,VLOOKUP(F!$B35,E!$B$1:$AK$300,7,FALSE)&lt;&gt;1000000000,VLOOKUP(F!$B35,E!$B$1:$AK$300,8,FALSE)=1000000000,VLOOKUP(F!$B35,E!$B$1:$AK$300,9,FALSE)=1000000000),"toetsen geen MV en SV",IF(VLOOKUP(F!$B35,E!$B$1:$AK$300,5,FALSE)+VLOOKUP(F!$B35,E!$B$1:$AK$300,6,FALSE)+VLOOKUP(F!$B35,E!$B$1:$AK$300,7,FALSE)+VLOOKUP(F!$B35,E!$B$1:$AK$300,8,FALSE)&lt;&gt;4000000000,"toetsen",IF(VLOOKUP(F!$B35,E!$B$1:$AK$300,12,FALSE)&lt;&gt;1000000000,"toetsen alleen IW","niet toetsen"))))),"")</f>
        <v>niet toetsen</v>
      </c>
      <c r="Q35" s="6">
        <f t="shared" si="20"/>
        <v>1.4</v>
      </c>
      <c r="R35" s="5" t="str">
        <f>IF($B35="--","",IF($P35="toetsen",toetsen(F!$B35,Q35),IF($P35="toetsen alleen IW",toetsen_alleen_IW(F!$B35,Q35),IF($P35="toetsen alleen LN",toetsen_alleen_LN(F!$B35,Q35),IF($P35="toetsen geen MV en SV",toetsen_geen_MV_en_SV(F!$B35,Q35),IF($P35="toetsen alleen MV en SV",toetsen_alleen_MV_en_SV(F!$B35,Q35),""))))))</f>
        <v/>
      </c>
      <c r="S35" s="5" t="str">
        <f>IF($P35="toetsen",IF(OR(Q35="",VLOOKUP(F!$B35,E!$B$1:$AK$300,10,FALSE)=1000000000),"",IF(Q35&lt;=VLOOKUP(F!$B35,E!$B$1:$AK$300,10,FALSE),"ja","nee")),"")</f>
        <v/>
      </c>
      <c r="T35" s="78">
        <f t="shared" si="21"/>
        <v>0.22</v>
      </c>
      <c r="U35" s="5" t="str">
        <f>IF($D35="--","",IF($P35="toetsen",toetsen(F!$B35,T35),IF($P35="toetsen alleen IW",toetsen_alleen_IW(F!$B35,T35),IF($P35="toetsen alleen LN",toetsen_alleen_LN(F!$B35,T35),IF($P35="toetsen geen MV en SV",toetsen_geen_MV_en_SV(F!$B35,T35),IF($P35="toetsen alleen MV en SV",toetsen_alleen_MV_en_SV(F!$B35,T35),""))))))</f>
        <v/>
      </c>
      <c r="V35" s="5" t="str">
        <f>IF($P35="toetsen",IF(OR(T35="",VLOOKUP(F!$B35,E!$B$1:$AK$300,10,FALSE)=1000000000),"",IF(T35&lt;=VLOOKUP(F!$B35,E!$B$1:$AK$300,10,FALSE),"ja","nee")),"")</f>
        <v/>
      </c>
      <c r="W35" s="6">
        <f t="shared" si="22"/>
        <v>0.05</v>
      </c>
      <c r="X35" s="5" t="str">
        <f>IF($F35="--","",IF($P35="toetsen",toetsen(F!$B35,W35),IF($P35="toetsen alleen IW",toetsen_alleen_IW(F!$B35,W35),IF($P35="toetsen alleen LN",toetsen_alleen_LN(F!$B35,W35),IF($P35="toetsen geen MV en SV",toetsen_geen_MV_en_SV(F!$B35,W35),IF($P35="toetsen alleen MV en SV",toetsen_alleen_MV_en_SV(F!$B35,W35),""))))))</f>
        <v/>
      </c>
      <c r="Y35" s="5" t="str">
        <f>IF($P35="toetsen",IF(OR(W35="",VLOOKUP(F!$B35,E!$B$1:$AK$300,10,FALSE)=1000000000),"",IF(W35&lt;=VLOOKUP(F!$B35,E!$B$1:$AK$300,10,FALSE),"ja","nee")),"")</f>
        <v/>
      </c>
      <c r="AA35" s="4">
        <f>IFERROR(IF(Q35="","",(IF(Q35&gt;2*VLOOKUP(F!$B35,E!$B$1:$AK$300,5,FALSE),1,0))),"")</f>
        <v>0</v>
      </c>
      <c r="AB35" s="4">
        <f>IFERROR(IF(T35="","",(IF(T35&gt;2*VLOOKUP(F!$B35,E!$B$1:$AK$300,5,FALSE),1,0))),"")</f>
        <v>0</v>
      </c>
      <c r="AC35" s="4">
        <f>IFERROR(IF(W35="","",(IF(W35&gt;2*VLOOKUP(F!$B35,E!$B$1:$AK$300,5,FALSE),1,0))),"")</f>
        <v>0</v>
      </c>
      <c r="AE35" s="4">
        <f>IFERROR(IF(Q35="","",(IF(Q35&gt;VLOOKUP(F!$B35,E!$B$1:$AK$300,6,FALSE)+VLOOKUP(F!$B35,E!$B$1:$AK$300,5,FALSE),1,0))),"")</f>
        <v>0</v>
      </c>
      <c r="AF35" s="4">
        <f>IFERROR(IF(T35="","",(IF(T35&gt;VLOOKUP(F!$B35,E!$B$1:$AK$300,6,FALSE)+VLOOKUP(F!$B35,E!$B$1:$AK$300,5,FALSE),1,0))),"")</f>
        <v>0</v>
      </c>
      <c r="AG35" s="4">
        <f>IFERROR(IF(W35="","",(IF(W35&gt;VLOOKUP(F!$B35,E!$B$1:$AK$300,6,FALSE)+VLOOKUP(F!$B35,E!$B$1:$AK$300,5,FALSE),1,0))),"")</f>
        <v>0</v>
      </c>
      <c r="AI35" s="6" t="str">
        <f t="shared" si="23"/>
        <v>1,4</v>
      </c>
      <c r="AJ35" s="6" t="str">
        <f>IF(AI35="--","--",IF(F!$D35=131,IF(I35=-1,"rg",IF(I35="","--",IF(I35*1000&lt;1,FIXED(I35*1000,3),IF(I35*1000&lt;10,FIXED(I35*1000,2),(IF(I35*1000&lt;100,FIXED(I35*1000,1),IF(I35*1000&lt;1000,FIXED(I35*1000,0),MROUND(I35*1000,10)))))))),IF(I35=-1,"rg",IF(I35="","--",IF(I35&lt;1,FIXED(I35,3),IF(I35&lt;10,FIXED(I35,2),(IF(I35&lt;100,FIXED(I35,1),IF(I35&lt;1000,FIXED(I35,0),MROUND(I35,10))))))))))</f>
        <v>1,40</v>
      </c>
      <c r="AK35" s="6" t="str">
        <f t="shared" si="24"/>
        <v>0,22</v>
      </c>
      <c r="AL35" s="6" t="str">
        <f>IF(AK35="--","--",IF(F!$D35=131,IF(K35=-1,"rg",IF(K35="","--",IF(K35*1000&lt;1,FIXED(K35*1000,3),IF(K35*1000&lt;10,FIXED(K35*1000,2),(IF(K35*1000&lt;100,FIXED(K35*1000,1),IF(K35*1000&lt;1000,FIXED(K35*1000,0),MROUND(K35*1000,10)))))))),IF(K35=-1,"rg",IF(K35="","--",IF(K35&lt;1,FIXED(K35,3),IF(K35&lt;10,FIXED(K35,2),(IF(K35&lt;100,FIXED(K35,1),IF(K35&lt;1000,FIXED(K35,0),MROUND(K35,10))))))))))</f>
        <v>0,220</v>
      </c>
      <c r="AM35" s="6" t="str">
        <f t="shared" si="25"/>
        <v>0,05</v>
      </c>
      <c r="AN35" s="6" t="str">
        <f>IF(AM35="--","--",IF(F!$D35=131,IF(M35=-1,"rg",IF(M35="","--",IF(M35*1000&lt;1,FIXED(M35*1000,3),IF(M35*1000&lt;10,FIXED(M35*1000,2),(IF(M35*1000&lt;100,FIXED(M35*1000,1),IF(M35*1000&lt;1000,FIXED(M35*1000,0),MROUND(M35*1000,10)))))))),IF(M35=-1,"rg",IF(M35="","--",IF(M35&lt;1,FIXED(M35,3),IF(M35&lt;10,FIXED(M35,2),(IF(M35&lt;100,FIXED(M35,1),IF(M35&lt;1000,FIXED(M35,0),MROUND(M35,10))))))))))</f>
        <v>0,050</v>
      </c>
      <c r="AP35" s="6" t="str">
        <f t="shared" si="6"/>
        <v>1,4</v>
      </c>
      <c r="AQ35" s="6" t="str">
        <f t="shared" si="7"/>
        <v/>
      </c>
      <c r="AR35" s="6" t="str">
        <f t="shared" si="8"/>
        <v>1,40</v>
      </c>
      <c r="AS35" s="6" t="str">
        <f t="shared" si="9"/>
        <v/>
      </c>
      <c r="AT35" s="6" t="str">
        <f t="shared" si="10"/>
        <v/>
      </c>
      <c r="AU35" s="6" t="str">
        <f>IFERROR(IF(AR35="--","",IF(HLOOKUP(SMALL($Q$4:$Y$4,3),$Q$4:$Y$501,ROW(AP35)-3,FALSE)=0,"",IF(HLOOKUP(SMALL($Q$4:$Y$4,3),$Q$4:$Y$501,ROW(AP35)-3,FALSE)="nee",VLOOKUP("De kwaliteitseis emissiearme grond (maximale concentratie) wordt overschreden.",H!$O$10:'H'!$P$59,2,FALSE),""))),"")</f>
        <v/>
      </c>
      <c r="AV35" s="6" t="str">
        <f t="shared" si="0"/>
        <v>0,22</v>
      </c>
      <c r="AW35" s="6" t="str">
        <f t="shared" si="1"/>
        <v/>
      </c>
      <c r="AX35" s="6" t="str">
        <f t="shared" si="2"/>
        <v>0,220</v>
      </c>
      <c r="AY35" s="6" t="str">
        <f t="shared" si="11"/>
        <v/>
      </c>
      <c r="AZ35" s="6" t="str">
        <f t="shared" si="12"/>
        <v/>
      </c>
      <c r="BA35" s="6" t="str">
        <f>IFERROR(IF(AR35="--","",IF(HLOOKUP(SMALL($Q$4:$Y$4,6),$Q$4:$Y$501,ROW(AP35)-3,FALSE)=0,"",IF(HLOOKUP(SMALL($Q$4:$Y$4,6),$Q$4:$Y$501,ROW(AP35)-3,FALSE)="nee",VLOOKUP("De kwaliteitseis emissiearme grond (maximale concentratie) wordt overschreden.",H!$O$10:'H'!$P$59,2,FALSE),""))),"")</f>
        <v/>
      </c>
      <c r="BB35" s="6" t="str">
        <f t="shared" si="3"/>
        <v>0,05</v>
      </c>
      <c r="BC35" s="6" t="str">
        <f t="shared" si="4"/>
        <v/>
      </c>
      <c r="BD35" s="6" t="str">
        <f t="shared" si="5"/>
        <v>0,050</v>
      </c>
      <c r="BE35" s="6" t="str">
        <f t="shared" si="13"/>
        <v/>
      </c>
      <c r="BF35" s="6" t="str">
        <f t="shared" si="14"/>
        <v/>
      </c>
      <c r="BG35" s="4" t="str">
        <f>IFERROR(IF(AR35="--","",IF(HLOOKUP(SMALL($Q$4:$Y$4,9),$Q$4:$Y$501,ROW(AP35)-3,FALSE)=0,"",IF(HLOOKUP(SMALL($Q$4:$Y$4,9),$Q$4:$Y$501,ROW(AP35)-3,FALSE)="nee",VLOOKUP("De kwaliteitseis emissiearme grond (maximale concentratie) wordt overschreden.",H!$O$10:'H'!$P$59,2,FALSE),""))),"")</f>
        <v/>
      </c>
    </row>
    <row r="36" spans="1:59" x14ac:dyDescent="0.2">
      <c r="A36" s="4" t="str">
        <f>F!A36</f>
        <v>Fluoranteen</v>
      </c>
      <c r="B36" s="6">
        <f>IF(ISNUMBER(F!E36)=FALSE,"--",IF(F!E36=0,"--",F!E36))</f>
        <v>4.2</v>
      </c>
      <c r="C36" s="6" t="str">
        <f>IF(B36="--","",F!F36)</f>
        <v/>
      </c>
      <c r="D36" s="6">
        <f>IF(ISNUMBER(F!G36)=FALSE,"--",IF(F!G36=0,"--",F!G36))</f>
        <v>0.98</v>
      </c>
      <c r="E36" s="6" t="str">
        <f>IF(D36="--","",F!H36)</f>
        <v/>
      </c>
      <c r="F36" s="6">
        <f>IF(ISNUMBER(F!I36)=FALSE,"--",IF(F!I36=0,"--",F!I36))</f>
        <v>0.16</v>
      </c>
      <c r="G36" s="6" t="str">
        <f>IF(F36="--","",F!J36)</f>
        <v/>
      </c>
      <c r="H36" s="6"/>
      <c r="I36" s="16">
        <f>IF(F!AA36=-1,-1,F!AV36)</f>
        <v>4.2</v>
      </c>
      <c r="J36" s="6"/>
      <c r="K36" s="16">
        <f>IF(F!AD36=-1,-1,F!AX36)</f>
        <v>0.98</v>
      </c>
      <c r="L36" s="6"/>
      <c r="M36" s="16">
        <f>IF(F!AG36=-1,-1,F!AZ36)</f>
        <v>0.16</v>
      </c>
      <c r="N36" s="6"/>
      <c r="P36" s="4" t="str">
        <f>IFERROR(IF(AND(VLOOKUP(F!$B36,E!$B$1:$AK$300,5,FALSE)&lt;&gt;1000000000,VLOOKUP(F!$B36,E!$B$1:$AK$300,6,FALSE)=1000000000,VLOOKUP(F!$B36,E!$B$1:$AK$300,7,FALSE)=1000000000,VLOOKUP(F!$B36,E!$B$1:$AK$300,8,FALSE)=1000000000,VLOOKUP(F!$B36,E!$B$1:$AK$300,9,FALSE)=1000000000),"toetsen alleen LN",IF(AND(VLOOKUP(F!$B36,E!$B$1:$AK$300,5,FALSE)=1000000000,VLOOKUP(F!$B36,E!$B$1:$AK$300,6,FALSE)=1000000000,VLOOKUP(F!$B36,E!$B$1:$AK$300,7,FALSE)=1000000000,VLOOKUP(F!$B36,E!$B$1:$AK$300,8,FALSE)&lt;&gt;1000000000,VLOOKUP(F!$B36,E!$B$1:$AK$300,9,FALSE)&lt;&gt;1000000000),"toetsen alleen MV en SV",IF(AND(VLOOKUP(F!$B36,E!$B$1:$AK$300,5,FALSE)&lt;&gt;1000000000,VLOOKUP(F!$B36,E!$B$1:$AK$300,6,FALSE)&lt;&gt;1000000000,VLOOKUP(F!$B36,E!$B$1:$AK$300,7,FALSE)&lt;&gt;1000000000,VLOOKUP(F!$B36,E!$B$1:$AK$300,8,FALSE)=1000000000,VLOOKUP(F!$B36,E!$B$1:$AK$300,9,FALSE)=1000000000),"toetsen geen MV en SV",IF(VLOOKUP(F!$B36,E!$B$1:$AK$300,5,FALSE)+VLOOKUP(F!$B36,E!$B$1:$AK$300,6,FALSE)+VLOOKUP(F!$B36,E!$B$1:$AK$300,7,FALSE)+VLOOKUP(F!$B36,E!$B$1:$AK$300,8,FALSE)&lt;&gt;4000000000,"toetsen",IF(VLOOKUP(F!$B36,E!$B$1:$AK$300,12,FALSE)&lt;&gt;1000000000,"toetsen alleen IW","niet toetsen"))))),"")</f>
        <v>niet toetsen</v>
      </c>
      <c r="Q36" s="6">
        <f t="shared" si="20"/>
        <v>4.2</v>
      </c>
      <c r="R36" s="5" t="str">
        <f>IF($B36="--","",IF($P36="toetsen",toetsen(F!$B36,Q36),IF($P36="toetsen alleen IW",toetsen_alleen_IW(F!$B36,Q36),IF($P36="toetsen alleen LN",toetsen_alleen_LN(F!$B36,Q36),IF($P36="toetsen geen MV en SV",toetsen_geen_MV_en_SV(F!$B36,Q36),IF($P36="toetsen alleen MV en SV",toetsen_alleen_MV_en_SV(F!$B36,Q36),""))))))</f>
        <v/>
      </c>
      <c r="S36" s="5" t="str">
        <f>IF($P36="toetsen",IF(OR(Q36="",VLOOKUP(F!$B36,E!$B$1:$AK$300,10,FALSE)=1000000000),"",IF(Q36&lt;=VLOOKUP(F!$B36,E!$B$1:$AK$300,10,FALSE),"ja","nee")),"")</f>
        <v/>
      </c>
      <c r="T36" s="78">
        <f t="shared" si="21"/>
        <v>0.98</v>
      </c>
      <c r="U36" s="5" t="str">
        <f>IF($D36="--","",IF($P36="toetsen",toetsen(F!$B36,T36),IF($P36="toetsen alleen IW",toetsen_alleen_IW(F!$B36,T36),IF($P36="toetsen alleen LN",toetsen_alleen_LN(F!$B36,T36),IF($P36="toetsen geen MV en SV",toetsen_geen_MV_en_SV(F!$B36,T36),IF($P36="toetsen alleen MV en SV",toetsen_alleen_MV_en_SV(F!$B36,T36),""))))))</f>
        <v/>
      </c>
      <c r="V36" s="5" t="str">
        <f>IF($P36="toetsen",IF(OR(T36="",VLOOKUP(F!$B36,E!$B$1:$AK$300,10,FALSE)=1000000000),"",IF(T36&lt;=VLOOKUP(F!$B36,E!$B$1:$AK$300,10,FALSE),"ja","nee")),"")</f>
        <v/>
      </c>
      <c r="W36" s="6">
        <f t="shared" si="22"/>
        <v>0.16</v>
      </c>
      <c r="X36" s="5" t="str">
        <f>IF($F36="--","",IF($P36="toetsen",toetsen(F!$B36,W36),IF($P36="toetsen alleen IW",toetsen_alleen_IW(F!$B36,W36),IF($P36="toetsen alleen LN",toetsen_alleen_LN(F!$B36,W36),IF($P36="toetsen geen MV en SV",toetsen_geen_MV_en_SV(F!$B36,W36),IF($P36="toetsen alleen MV en SV",toetsen_alleen_MV_en_SV(F!$B36,W36),""))))))</f>
        <v/>
      </c>
      <c r="Y36" s="5" t="str">
        <f>IF($P36="toetsen",IF(OR(W36="",VLOOKUP(F!$B36,E!$B$1:$AK$300,10,FALSE)=1000000000),"",IF(W36&lt;=VLOOKUP(F!$B36,E!$B$1:$AK$300,10,FALSE),"ja","nee")),"")</f>
        <v/>
      </c>
      <c r="AA36" s="4">
        <f>IFERROR(IF(Q36="","",(IF(Q36&gt;2*VLOOKUP(F!$B36,E!$B$1:$AK$300,5,FALSE),1,0))),"")</f>
        <v>0</v>
      </c>
      <c r="AB36" s="4">
        <f>IFERROR(IF(T36="","",(IF(T36&gt;2*VLOOKUP(F!$B36,E!$B$1:$AK$300,5,FALSE),1,0))),"")</f>
        <v>0</v>
      </c>
      <c r="AC36" s="4">
        <f>IFERROR(IF(W36="","",(IF(W36&gt;2*VLOOKUP(F!$B36,E!$B$1:$AK$300,5,FALSE),1,0))),"")</f>
        <v>0</v>
      </c>
      <c r="AE36" s="4">
        <f>IFERROR(IF(Q36="","",(IF(Q36&gt;VLOOKUP(F!$B36,E!$B$1:$AK$300,6,FALSE)+VLOOKUP(F!$B36,E!$B$1:$AK$300,5,FALSE),1,0))),"")</f>
        <v>0</v>
      </c>
      <c r="AF36" s="4">
        <f>IFERROR(IF(T36="","",(IF(T36&gt;VLOOKUP(F!$B36,E!$B$1:$AK$300,6,FALSE)+VLOOKUP(F!$B36,E!$B$1:$AK$300,5,FALSE),1,0))),"")</f>
        <v>0</v>
      </c>
      <c r="AG36" s="4">
        <f>IFERROR(IF(W36="","",(IF(W36&gt;VLOOKUP(F!$B36,E!$B$1:$AK$300,6,FALSE)+VLOOKUP(F!$B36,E!$B$1:$AK$300,5,FALSE),1,0))),"")</f>
        <v>0</v>
      </c>
      <c r="AI36" s="6" t="str">
        <f t="shared" si="23"/>
        <v>4,2</v>
      </c>
      <c r="AJ36" s="6" t="str">
        <f>IF(AI36="--","--",IF(F!$D36=131,IF(I36=-1,"rg",IF(I36="","--",IF(I36*1000&lt;1,FIXED(I36*1000,3),IF(I36*1000&lt;10,FIXED(I36*1000,2),(IF(I36*1000&lt;100,FIXED(I36*1000,1),IF(I36*1000&lt;1000,FIXED(I36*1000,0),MROUND(I36*1000,10)))))))),IF(I36=-1,"rg",IF(I36="","--",IF(I36&lt;1,FIXED(I36,3),IF(I36&lt;10,FIXED(I36,2),(IF(I36&lt;100,FIXED(I36,1),IF(I36&lt;1000,FIXED(I36,0),MROUND(I36,10))))))))))</f>
        <v>4,20</v>
      </c>
      <c r="AK36" s="6" t="str">
        <f t="shared" si="24"/>
        <v>0,98</v>
      </c>
      <c r="AL36" s="6" t="str">
        <f>IF(AK36="--","--",IF(F!$D36=131,IF(K36=-1,"rg",IF(K36="","--",IF(K36*1000&lt;1,FIXED(K36*1000,3),IF(K36*1000&lt;10,FIXED(K36*1000,2),(IF(K36*1000&lt;100,FIXED(K36*1000,1),IF(K36*1000&lt;1000,FIXED(K36*1000,0),MROUND(K36*1000,10)))))))),IF(K36=-1,"rg",IF(K36="","--",IF(K36&lt;1,FIXED(K36,3),IF(K36&lt;10,FIXED(K36,2),(IF(K36&lt;100,FIXED(K36,1),IF(K36&lt;1000,FIXED(K36,0),MROUND(K36,10))))))))))</f>
        <v>0,980</v>
      </c>
      <c r="AM36" s="6" t="str">
        <f t="shared" si="25"/>
        <v>0,16</v>
      </c>
      <c r="AN36" s="6" t="str">
        <f>IF(AM36="--","--",IF(F!$D36=131,IF(M36=-1,"rg",IF(M36="","--",IF(M36*1000&lt;1,FIXED(M36*1000,3),IF(M36*1000&lt;10,FIXED(M36*1000,2),(IF(M36*1000&lt;100,FIXED(M36*1000,1),IF(M36*1000&lt;1000,FIXED(M36*1000,0),MROUND(M36*1000,10)))))))),IF(M36=-1,"rg",IF(M36="","--",IF(M36&lt;1,FIXED(M36,3),IF(M36&lt;10,FIXED(M36,2),(IF(M36&lt;100,FIXED(M36,1),IF(M36&lt;1000,FIXED(M36,0),MROUND(M36,10))))))))))</f>
        <v>0,160</v>
      </c>
      <c r="AP36" s="6" t="str">
        <f t="shared" si="6"/>
        <v>4,2</v>
      </c>
      <c r="AQ36" s="6" t="str">
        <f t="shared" si="7"/>
        <v/>
      </c>
      <c r="AR36" s="6" t="str">
        <f t="shared" si="8"/>
        <v>4,20</v>
      </c>
      <c r="AS36" s="6" t="str">
        <f t="shared" si="9"/>
        <v/>
      </c>
      <c r="AT36" s="6" t="str">
        <f t="shared" si="10"/>
        <v/>
      </c>
      <c r="AU36" s="6" t="str">
        <f>IFERROR(IF(AR36="--","",IF(HLOOKUP(SMALL($Q$4:$Y$4,3),$Q$4:$Y$501,ROW(AP36)-3,FALSE)=0,"",IF(HLOOKUP(SMALL($Q$4:$Y$4,3),$Q$4:$Y$501,ROW(AP36)-3,FALSE)="nee",VLOOKUP("De kwaliteitseis emissiearme grond (maximale concentratie) wordt overschreden.",H!$O$10:'H'!$P$59,2,FALSE),""))),"")</f>
        <v/>
      </c>
      <c r="AV36" s="6" t="str">
        <f t="shared" si="0"/>
        <v>0,98</v>
      </c>
      <c r="AW36" s="6" t="str">
        <f t="shared" si="1"/>
        <v/>
      </c>
      <c r="AX36" s="6" t="str">
        <f t="shared" si="2"/>
        <v>0,980</v>
      </c>
      <c r="AY36" s="6" t="str">
        <f t="shared" si="11"/>
        <v/>
      </c>
      <c r="AZ36" s="6" t="str">
        <f t="shared" si="12"/>
        <v/>
      </c>
      <c r="BA36" s="6" t="str">
        <f>IFERROR(IF(AR36="--","",IF(HLOOKUP(SMALL($Q$4:$Y$4,6),$Q$4:$Y$501,ROW(AP36)-3,FALSE)=0,"",IF(HLOOKUP(SMALL($Q$4:$Y$4,6),$Q$4:$Y$501,ROW(AP36)-3,FALSE)="nee",VLOOKUP("De kwaliteitseis emissiearme grond (maximale concentratie) wordt overschreden.",H!$O$10:'H'!$P$59,2,FALSE),""))),"")</f>
        <v/>
      </c>
      <c r="BB36" s="6" t="str">
        <f t="shared" si="3"/>
        <v>0,16</v>
      </c>
      <c r="BC36" s="6" t="str">
        <f t="shared" si="4"/>
        <v/>
      </c>
      <c r="BD36" s="6" t="str">
        <f t="shared" si="5"/>
        <v>0,160</v>
      </c>
      <c r="BE36" s="6" t="str">
        <f t="shared" si="13"/>
        <v/>
      </c>
      <c r="BF36" s="6" t="str">
        <f t="shared" si="14"/>
        <v/>
      </c>
      <c r="BG36" s="4" t="str">
        <f>IFERROR(IF(AR36="--","",IF(HLOOKUP(SMALL($Q$4:$Y$4,9),$Q$4:$Y$501,ROW(AP36)-3,FALSE)=0,"",IF(HLOOKUP(SMALL($Q$4:$Y$4,9),$Q$4:$Y$501,ROW(AP36)-3,FALSE)="nee",VLOOKUP("De kwaliteitseis emissiearme grond (maximale concentratie) wordt overschreden.",H!$O$10:'H'!$P$59,2,FALSE),""))),"")</f>
        <v/>
      </c>
    </row>
    <row r="37" spans="1:59" x14ac:dyDescent="0.2">
      <c r="A37" s="4" t="str">
        <f>F!A37</f>
        <v>Benzo(a)antraceen</v>
      </c>
      <c r="B37" s="6">
        <f>IF(ISNUMBER(F!E37)=FALSE,"--",IF(F!E37=0,"--",F!E37))</f>
        <v>2</v>
      </c>
      <c r="C37" s="6" t="str">
        <f>IF(B37="--","",F!F37)</f>
        <v/>
      </c>
      <c r="D37" s="6">
        <f>IF(ISNUMBER(F!G37)=FALSE,"--",IF(F!G37=0,"--",F!G37))</f>
        <v>0.54</v>
      </c>
      <c r="E37" s="6" t="str">
        <f>IF(D37="--","",F!H37)</f>
        <v/>
      </c>
      <c r="F37" s="6">
        <f>IF(ISNUMBER(F!I37)=FALSE,"--",IF(F!I37=0,"--",F!I37))</f>
        <v>0.08</v>
      </c>
      <c r="G37" s="6" t="str">
        <f>IF(F37="--","",F!J37)</f>
        <v/>
      </c>
      <c r="H37" s="6"/>
      <c r="I37" s="16">
        <f>IF(F!AA37=-1,-1,F!AV37)</f>
        <v>2</v>
      </c>
      <c r="J37" s="6"/>
      <c r="K37" s="16">
        <f>IF(F!AD37=-1,-1,F!AX37)</f>
        <v>0.54</v>
      </c>
      <c r="L37" s="6"/>
      <c r="M37" s="16">
        <f>IF(F!AG37=-1,-1,F!AZ37)</f>
        <v>0.08</v>
      </c>
      <c r="N37" s="6"/>
      <c r="P37" s="4" t="str">
        <f>IFERROR(IF(AND(VLOOKUP(F!$B37,E!$B$1:$AK$300,5,FALSE)&lt;&gt;1000000000,VLOOKUP(F!$B37,E!$B$1:$AK$300,6,FALSE)=1000000000,VLOOKUP(F!$B37,E!$B$1:$AK$300,7,FALSE)=1000000000,VLOOKUP(F!$B37,E!$B$1:$AK$300,8,FALSE)=1000000000,VLOOKUP(F!$B37,E!$B$1:$AK$300,9,FALSE)=1000000000),"toetsen alleen LN",IF(AND(VLOOKUP(F!$B37,E!$B$1:$AK$300,5,FALSE)=1000000000,VLOOKUP(F!$B37,E!$B$1:$AK$300,6,FALSE)=1000000000,VLOOKUP(F!$B37,E!$B$1:$AK$300,7,FALSE)=1000000000,VLOOKUP(F!$B37,E!$B$1:$AK$300,8,FALSE)&lt;&gt;1000000000,VLOOKUP(F!$B37,E!$B$1:$AK$300,9,FALSE)&lt;&gt;1000000000),"toetsen alleen MV en SV",IF(AND(VLOOKUP(F!$B37,E!$B$1:$AK$300,5,FALSE)&lt;&gt;1000000000,VLOOKUP(F!$B37,E!$B$1:$AK$300,6,FALSE)&lt;&gt;1000000000,VLOOKUP(F!$B37,E!$B$1:$AK$300,7,FALSE)&lt;&gt;1000000000,VLOOKUP(F!$B37,E!$B$1:$AK$300,8,FALSE)=1000000000,VLOOKUP(F!$B37,E!$B$1:$AK$300,9,FALSE)=1000000000),"toetsen geen MV en SV",IF(VLOOKUP(F!$B37,E!$B$1:$AK$300,5,FALSE)+VLOOKUP(F!$B37,E!$B$1:$AK$300,6,FALSE)+VLOOKUP(F!$B37,E!$B$1:$AK$300,7,FALSE)+VLOOKUP(F!$B37,E!$B$1:$AK$300,8,FALSE)&lt;&gt;4000000000,"toetsen",IF(VLOOKUP(F!$B37,E!$B$1:$AK$300,12,FALSE)&lt;&gt;1000000000,"toetsen alleen IW","niet toetsen"))))),"")</f>
        <v>niet toetsen</v>
      </c>
      <c r="Q37" s="6">
        <f t="shared" si="20"/>
        <v>2</v>
      </c>
      <c r="R37" s="5" t="str">
        <f>IF($B37="--","",IF($P37="toetsen",toetsen(F!$B37,Q37),IF($P37="toetsen alleen IW",toetsen_alleen_IW(F!$B37,Q37),IF($P37="toetsen alleen LN",toetsen_alleen_LN(F!$B37,Q37),IF($P37="toetsen geen MV en SV",toetsen_geen_MV_en_SV(F!$B37,Q37),IF($P37="toetsen alleen MV en SV",toetsen_alleen_MV_en_SV(F!$B37,Q37),""))))))</f>
        <v/>
      </c>
      <c r="S37" s="5" t="str">
        <f>IF($P37="toetsen",IF(OR(Q37="",VLOOKUP(F!$B37,E!$B$1:$AK$300,10,FALSE)=1000000000),"",IF(Q37&lt;=VLOOKUP(F!$B37,E!$B$1:$AK$300,10,FALSE),"ja","nee")),"")</f>
        <v/>
      </c>
      <c r="T37" s="78">
        <f t="shared" si="21"/>
        <v>0.54</v>
      </c>
      <c r="U37" s="5" t="str">
        <f>IF($D37="--","",IF($P37="toetsen",toetsen(F!$B37,T37),IF($P37="toetsen alleen IW",toetsen_alleen_IW(F!$B37,T37),IF($P37="toetsen alleen LN",toetsen_alleen_LN(F!$B37,T37),IF($P37="toetsen geen MV en SV",toetsen_geen_MV_en_SV(F!$B37,T37),IF($P37="toetsen alleen MV en SV",toetsen_alleen_MV_en_SV(F!$B37,T37),""))))))</f>
        <v/>
      </c>
      <c r="V37" s="5" t="str">
        <f>IF($P37="toetsen",IF(OR(T37="",VLOOKUP(F!$B37,E!$B$1:$AK$300,10,FALSE)=1000000000),"",IF(T37&lt;=VLOOKUP(F!$B37,E!$B$1:$AK$300,10,FALSE),"ja","nee")),"")</f>
        <v/>
      </c>
      <c r="W37" s="6">
        <f t="shared" si="22"/>
        <v>0.08</v>
      </c>
      <c r="X37" s="5" t="str">
        <f>IF($F37="--","",IF($P37="toetsen",toetsen(F!$B37,W37),IF($P37="toetsen alleen IW",toetsen_alleen_IW(F!$B37,W37),IF($P37="toetsen alleen LN",toetsen_alleen_LN(F!$B37,W37),IF($P37="toetsen geen MV en SV",toetsen_geen_MV_en_SV(F!$B37,W37),IF($P37="toetsen alleen MV en SV",toetsen_alleen_MV_en_SV(F!$B37,W37),""))))))</f>
        <v/>
      </c>
      <c r="Y37" s="5" t="str">
        <f>IF($P37="toetsen",IF(OR(W37="",VLOOKUP(F!$B37,E!$B$1:$AK$300,10,FALSE)=1000000000),"",IF(W37&lt;=VLOOKUP(F!$B37,E!$B$1:$AK$300,10,FALSE),"ja","nee")),"")</f>
        <v/>
      </c>
      <c r="AA37" s="4">
        <f>IFERROR(IF(Q37="","",(IF(Q37&gt;2*VLOOKUP(F!$B37,E!$B$1:$AK$300,5,FALSE),1,0))),"")</f>
        <v>0</v>
      </c>
      <c r="AB37" s="4">
        <f>IFERROR(IF(T37="","",(IF(T37&gt;2*VLOOKUP(F!$B37,E!$B$1:$AK$300,5,FALSE),1,0))),"")</f>
        <v>0</v>
      </c>
      <c r="AC37" s="4">
        <f>IFERROR(IF(W37="","",(IF(W37&gt;2*VLOOKUP(F!$B37,E!$B$1:$AK$300,5,FALSE),1,0))),"")</f>
        <v>0</v>
      </c>
      <c r="AE37" s="4">
        <f>IFERROR(IF(Q37="","",(IF(Q37&gt;VLOOKUP(F!$B37,E!$B$1:$AK$300,6,FALSE)+VLOOKUP(F!$B37,E!$B$1:$AK$300,5,FALSE),1,0))),"")</f>
        <v>0</v>
      </c>
      <c r="AF37" s="4">
        <f>IFERROR(IF(T37="","",(IF(T37&gt;VLOOKUP(F!$B37,E!$B$1:$AK$300,6,FALSE)+VLOOKUP(F!$B37,E!$B$1:$AK$300,5,FALSE),1,0))),"")</f>
        <v>0</v>
      </c>
      <c r="AG37" s="4">
        <f>IFERROR(IF(W37="","",(IF(W37&gt;VLOOKUP(F!$B37,E!$B$1:$AK$300,6,FALSE)+VLOOKUP(F!$B37,E!$B$1:$AK$300,5,FALSE),1,0))),"")</f>
        <v>0</v>
      </c>
      <c r="AI37" s="6" t="str">
        <f t="shared" si="23"/>
        <v>2,0</v>
      </c>
      <c r="AJ37" s="6" t="str">
        <f>IF(AI37="--","--",IF(F!$D37=131,IF(I37=-1,"rg",IF(I37="","--",IF(I37*1000&lt;1,FIXED(I37*1000,3),IF(I37*1000&lt;10,FIXED(I37*1000,2),(IF(I37*1000&lt;100,FIXED(I37*1000,1),IF(I37*1000&lt;1000,FIXED(I37*1000,0),MROUND(I37*1000,10)))))))),IF(I37=-1,"rg",IF(I37="","--",IF(I37&lt;1,FIXED(I37,3),IF(I37&lt;10,FIXED(I37,2),(IF(I37&lt;100,FIXED(I37,1),IF(I37&lt;1000,FIXED(I37,0),MROUND(I37,10))))))))))</f>
        <v>2,00</v>
      </c>
      <c r="AK37" s="6" t="str">
        <f t="shared" si="24"/>
        <v>0,54</v>
      </c>
      <c r="AL37" s="6" t="str">
        <f>IF(AK37="--","--",IF(F!$D37=131,IF(K37=-1,"rg",IF(K37="","--",IF(K37*1000&lt;1,FIXED(K37*1000,3),IF(K37*1000&lt;10,FIXED(K37*1000,2),(IF(K37*1000&lt;100,FIXED(K37*1000,1),IF(K37*1000&lt;1000,FIXED(K37*1000,0),MROUND(K37*1000,10)))))))),IF(K37=-1,"rg",IF(K37="","--",IF(K37&lt;1,FIXED(K37,3),IF(K37&lt;10,FIXED(K37,2),(IF(K37&lt;100,FIXED(K37,1),IF(K37&lt;1000,FIXED(K37,0),MROUND(K37,10))))))))))</f>
        <v>0,540</v>
      </c>
      <c r="AM37" s="6" t="str">
        <f t="shared" si="25"/>
        <v>0,08</v>
      </c>
      <c r="AN37" s="6" t="str">
        <f>IF(AM37="--","--",IF(F!$D37=131,IF(M37=-1,"rg",IF(M37="","--",IF(M37*1000&lt;1,FIXED(M37*1000,3),IF(M37*1000&lt;10,FIXED(M37*1000,2),(IF(M37*1000&lt;100,FIXED(M37*1000,1),IF(M37*1000&lt;1000,FIXED(M37*1000,0),MROUND(M37*1000,10)))))))),IF(M37=-1,"rg",IF(M37="","--",IF(M37&lt;1,FIXED(M37,3),IF(M37&lt;10,FIXED(M37,2),(IF(M37&lt;100,FIXED(M37,1),IF(M37&lt;1000,FIXED(M37,0),MROUND(M37,10))))))))))</f>
        <v>0,080</v>
      </c>
      <c r="AP37" s="6" t="str">
        <f t="shared" si="6"/>
        <v>2,0</v>
      </c>
      <c r="AQ37" s="6" t="str">
        <f t="shared" si="7"/>
        <v/>
      </c>
      <c r="AR37" s="6" t="str">
        <f t="shared" si="8"/>
        <v>2,00</v>
      </c>
      <c r="AS37" s="6" t="str">
        <f t="shared" si="9"/>
        <v/>
      </c>
      <c r="AT37" s="6" t="str">
        <f t="shared" si="10"/>
        <v/>
      </c>
      <c r="AU37" s="6" t="str">
        <f>IFERROR(IF(AR37="--","",IF(HLOOKUP(SMALL($Q$4:$Y$4,3),$Q$4:$Y$501,ROW(AP37)-3,FALSE)=0,"",IF(HLOOKUP(SMALL($Q$4:$Y$4,3),$Q$4:$Y$501,ROW(AP37)-3,FALSE)="nee",VLOOKUP("De kwaliteitseis emissiearme grond (maximale concentratie) wordt overschreden.",H!$O$10:'H'!$P$59,2,FALSE),""))),"")</f>
        <v/>
      </c>
      <c r="AV37" s="6" t="str">
        <f t="shared" si="0"/>
        <v>0,54</v>
      </c>
      <c r="AW37" s="6" t="str">
        <f t="shared" si="1"/>
        <v/>
      </c>
      <c r="AX37" s="6" t="str">
        <f t="shared" si="2"/>
        <v>0,540</v>
      </c>
      <c r="AY37" s="6" t="str">
        <f t="shared" si="11"/>
        <v/>
      </c>
      <c r="AZ37" s="6" t="str">
        <f t="shared" si="12"/>
        <v/>
      </c>
      <c r="BA37" s="6" t="str">
        <f>IFERROR(IF(AR37="--","",IF(HLOOKUP(SMALL($Q$4:$Y$4,6),$Q$4:$Y$501,ROW(AP37)-3,FALSE)=0,"",IF(HLOOKUP(SMALL($Q$4:$Y$4,6),$Q$4:$Y$501,ROW(AP37)-3,FALSE)="nee",VLOOKUP("De kwaliteitseis emissiearme grond (maximale concentratie) wordt overschreden.",H!$O$10:'H'!$P$59,2,FALSE),""))),"")</f>
        <v/>
      </c>
      <c r="BB37" s="6" t="str">
        <f t="shared" si="3"/>
        <v>0,08</v>
      </c>
      <c r="BC37" s="6" t="str">
        <f t="shared" si="4"/>
        <v/>
      </c>
      <c r="BD37" s="6" t="str">
        <f t="shared" si="5"/>
        <v>0,080</v>
      </c>
      <c r="BE37" s="6" t="str">
        <f t="shared" si="13"/>
        <v/>
      </c>
      <c r="BF37" s="6" t="str">
        <f t="shared" si="14"/>
        <v/>
      </c>
      <c r="BG37" s="4" t="str">
        <f>IFERROR(IF(AR37="--","",IF(HLOOKUP(SMALL($Q$4:$Y$4,9),$Q$4:$Y$501,ROW(AP37)-3,FALSE)=0,"",IF(HLOOKUP(SMALL($Q$4:$Y$4,9),$Q$4:$Y$501,ROW(AP37)-3,FALSE)="nee",VLOOKUP("De kwaliteitseis emissiearme grond (maximale concentratie) wordt overschreden.",H!$O$10:'H'!$P$59,2,FALSE),""))),"")</f>
        <v/>
      </c>
    </row>
    <row r="38" spans="1:59" x14ac:dyDescent="0.2">
      <c r="A38" s="4" t="str">
        <f>F!A38</f>
        <v>Chryseen</v>
      </c>
      <c r="B38" s="6">
        <f>IF(ISNUMBER(F!E38)=FALSE,"--",IF(F!E38=0,"--",F!E38))</f>
        <v>1.8</v>
      </c>
      <c r="C38" s="6" t="str">
        <f>IF(B38="--","",F!F38)</f>
        <v/>
      </c>
      <c r="D38" s="6">
        <f>IF(ISNUMBER(F!G38)=FALSE,"--",IF(F!G38=0,"--",F!G38))</f>
        <v>0.57999999999999996</v>
      </c>
      <c r="E38" s="6" t="str">
        <f>IF(D38="--","",F!H38)</f>
        <v/>
      </c>
      <c r="F38" s="6">
        <f>IF(ISNUMBER(F!I38)=FALSE,"--",IF(F!I38=0,"--",F!I38))</f>
        <v>0.06</v>
      </c>
      <c r="G38" s="6" t="str">
        <f>IF(F38="--","",F!J38)</f>
        <v/>
      </c>
      <c r="H38" s="6"/>
      <c r="I38" s="16">
        <f>IF(F!AA38=-1,-1,F!AV38)</f>
        <v>1.8</v>
      </c>
      <c r="J38" s="6"/>
      <c r="K38" s="16">
        <f>IF(F!AD38=-1,-1,F!AX38)</f>
        <v>0.57999999999999996</v>
      </c>
      <c r="L38" s="6"/>
      <c r="M38" s="16">
        <f>IF(F!AG38=-1,-1,F!AZ38)</f>
        <v>0.06</v>
      </c>
      <c r="N38" s="6"/>
      <c r="P38" s="4" t="str">
        <f>IFERROR(IF(AND(VLOOKUP(F!$B38,E!$B$1:$AK$300,5,FALSE)&lt;&gt;1000000000,VLOOKUP(F!$B38,E!$B$1:$AK$300,6,FALSE)=1000000000,VLOOKUP(F!$B38,E!$B$1:$AK$300,7,FALSE)=1000000000,VLOOKUP(F!$B38,E!$B$1:$AK$300,8,FALSE)=1000000000,VLOOKUP(F!$B38,E!$B$1:$AK$300,9,FALSE)=1000000000),"toetsen alleen LN",IF(AND(VLOOKUP(F!$B38,E!$B$1:$AK$300,5,FALSE)=1000000000,VLOOKUP(F!$B38,E!$B$1:$AK$300,6,FALSE)=1000000000,VLOOKUP(F!$B38,E!$B$1:$AK$300,7,FALSE)=1000000000,VLOOKUP(F!$B38,E!$B$1:$AK$300,8,FALSE)&lt;&gt;1000000000,VLOOKUP(F!$B38,E!$B$1:$AK$300,9,FALSE)&lt;&gt;1000000000),"toetsen alleen MV en SV",IF(AND(VLOOKUP(F!$B38,E!$B$1:$AK$300,5,FALSE)&lt;&gt;1000000000,VLOOKUP(F!$B38,E!$B$1:$AK$300,6,FALSE)&lt;&gt;1000000000,VLOOKUP(F!$B38,E!$B$1:$AK$300,7,FALSE)&lt;&gt;1000000000,VLOOKUP(F!$B38,E!$B$1:$AK$300,8,FALSE)=1000000000,VLOOKUP(F!$B38,E!$B$1:$AK$300,9,FALSE)=1000000000),"toetsen geen MV en SV",IF(VLOOKUP(F!$B38,E!$B$1:$AK$300,5,FALSE)+VLOOKUP(F!$B38,E!$B$1:$AK$300,6,FALSE)+VLOOKUP(F!$B38,E!$B$1:$AK$300,7,FALSE)+VLOOKUP(F!$B38,E!$B$1:$AK$300,8,FALSE)&lt;&gt;4000000000,"toetsen",IF(VLOOKUP(F!$B38,E!$B$1:$AK$300,12,FALSE)&lt;&gt;1000000000,"toetsen alleen IW","niet toetsen"))))),"")</f>
        <v>niet toetsen</v>
      </c>
      <c r="Q38" s="6">
        <f t="shared" si="20"/>
        <v>1.8</v>
      </c>
      <c r="R38" s="5" t="str">
        <f>IF($B38="--","",IF($P38="toetsen",toetsen(F!$B38,Q38),IF($P38="toetsen alleen IW",toetsen_alleen_IW(F!$B38,Q38),IF($P38="toetsen alleen LN",toetsen_alleen_LN(F!$B38,Q38),IF($P38="toetsen geen MV en SV",toetsen_geen_MV_en_SV(F!$B38,Q38),IF($P38="toetsen alleen MV en SV",toetsen_alleen_MV_en_SV(F!$B38,Q38),""))))))</f>
        <v/>
      </c>
      <c r="S38" s="5" t="str">
        <f>IF($P38="toetsen",IF(OR(Q38="",VLOOKUP(F!$B38,E!$B$1:$AK$300,10,FALSE)=1000000000),"",IF(Q38&lt;=VLOOKUP(F!$B38,E!$B$1:$AK$300,10,FALSE),"ja","nee")),"")</f>
        <v/>
      </c>
      <c r="T38" s="78">
        <f t="shared" si="21"/>
        <v>0.57999999999999996</v>
      </c>
      <c r="U38" s="5" t="str">
        <f>IF($D38="--","",IF($P38="toetsen",toetsen(F!$B38,T38),IF($P38="toetsen alleen IW",toetsen_alleen_IW(F!$B38,T38),IF($P38="toetsen alleen LN",toetsen_alleen_LN(F!$B38,T38),IF($P38="toetsen geen MV en SV",toetsen_geen_MV_en_SV(F!$B38,T38),IF($P38="toetsen alleen MV en SV",toetsen_alleen_MV_en_SV(F!$B38,T38),""))))))</f>
        <v/>
      </c>
      <c r="V38" s="5" t="str">
        <f>IF($P38="toetsen",IF(OR(T38="",VLOOKUP(F!$B38,E!$B$1:$AK$300,10,FALSE)=1000000000),"",IF(T38&lt;=VLOOKUP(F!$B38,E!$B$1:$AK$300,10,FALSE),"ja","nee")),"")</f>
        <v/>
      </c>
      <c r="W38" s="6">
        <f t="shared" si="22"/>
        <v>0.06</v>
      </c>
      <c r="X38" s="5" t="str">
        <f>IF($F38="--","",IF($P38="toetsen",toetsen(F!$B38,W38),IF($P38="toetsen alleen IW",toetsen_alleen_IW(F!$B38,W38),IF($P38="toetsen alleen LN",toetsen_alleen_LN(F!$B38,W38),IF($P38="toetsen geen MV en SV",toetsen_geen_MV_en_SV(F!$B38,W38),IF($P38="toetsen alleen MV en SV",toetsen_alleen_MV_en_SV(F!$B38,W38),""))))))</f>
        <v/>
      </c>
      <c r="Y38" s="5" t="str">
        <f>IF($P38="toetsen",IF(OR(W38="",VLOOKUP(F!$B38,E!$B$1:$AK$300,10,FALSE)=1000000000),"",IF(W38&lt;=VLOOKUP(F!$B38,E!$B$1:$AK$300,10,FALSE),"ja","nee")),"")</f>
        <v/>
      </c>
      <c r="AA38" s="4">
        <f>IFERROR(IF(Q38="","",(IF(Q38&gt;2*VLOOKUP(F!$B38,E!$B$1:$AK$300,5,FALSE),1,0))),"")</f>
        <v>0</v>
      </c>
      <c r="AB38" s="4">
        <f>IFERROR(IF(T38="","",(IF(T38&gt;2*VLOOKUP(F!$B38,E!$B$1:$AK$300,5,FALSE),1,0))),"")</f>
        <v>0</v>
      </c>
      <c r="AC38" s="4">
        <f>IFERROR(IF(W38="","",(IF(W38&gt;2*VLOOKUP(F!$B38,E!$B$1:$AK$300,5,FALSE),1,0))),"")</f>
        <v>0</v>
      </c>
      <c r="AE38" s="4">
        <f>IFERROR(IF(Q38="","",(IF(Q38&gt;VLOOKUP(F!$B38,E!$B$1:$AK$300,6,FALSE)+VLOOKUP(F!$B38,E!$B$1:$AK$300,5,FALSE),1,0))),"")</f>
        <v>0</v>
      </c>
      <c r="AF38" s="4">
        <f>IFERROR(IF(T38="","",(IF(T38&gt;VLOOKUP(F!$B38,E!$B$1:$AK$300,6,FALSE)+VLOOKUP(F!$B38,E!$B$1:$AK$300,5,FALSE),1,0))),"")</f>
        <v>0</v>
      </c>
      <c r="AG38" s="4">
        <f>IFERROR(IF(W38="","",(IF(W38&gt;VLOOKUP(F!$B38,E!$B$1:$AK$300,6,FALSE)+VLOOKUP(F!$B38,E!$B$1:$AK$300,5,FALSE),1,0))),"")</f>
        <v>0</v>
      </c>
      <c r="AI38" s="6" t="str">
        <f t="shared" si="23"/>
        <v>1,8</v>
      </c>
      <c r="AJ38" s="6" t="str">
        <f>IF(AI38="--","--",IF(F!$D38=131,IF(I38=-1,"rg",IF(I38="","--",IF(I38*1000&lt;1,FIXED(I38*1000,3),IF(I38*1000&lt;10,FIXED(I38*1000,2),(IF(I38*1000&lt;100,FIXED(I38*1000,1),IF(I38*1000&lt;1000,FIXED(I38*1000,0),MROUND(I38*1000,10)))))))),IF(I38=-1,"rg",IF(I38="","--",IF(I38&lt;1,FIXED(I38,3),IF(I38&lt;10,FIXED(I38,2),(IF(I38&lt;100,FIXED(I38,1),IF(I38&lt;1000,FIXED(I38,0),MROUND(I38,10))))))))))</f>
        <v>1,80</v>
      </c>
      <c r="AK38" s="6" t="str">
        <f t="shared" si="24"/>
        <v>0,58</v>
      </c>
      <c r="AL38" s="6" t="str">
        <f>IF(AK38="--","--",IF(F!$D38=131,IF(K38=-1,"rg",IF(K38="","--",IF(K38*1000&lt;1,FIXED(K38*1000,3),IF(K38*1000&lt;10,FIXED(K38*1000,2),(IF(K38*1000&lt;100,FIXED(K38*1000,1),IF(K38*1000&lt;1000,FIXED(K38*1000,0),MROUND(K38*1000,10)))))))),IF(K38=-1,"rg",IF(K38="","--",IF(K38&lt;1,FIXED(K38,3),IF(K38&lt;10,FIXED(K38,2),(IF(K38&lt;100,FIXED(K38,1),IF(K38&lt;1000,FIXED(K38,0),MROUND(K38,10))))))))))</f>
        <v>0,580</v>
      </c>
      <c r="AM38" s="6" t="str">
        <f t="shared" si="25"/>
        <v>0,06</v>
      </c>
      <c r="AN38" s="6" t="str">
        <f>IF(AM38="--","--",IF(F!$D38=131,IF(M38=-1,"rg",IF(M38="","--",IF(M38*1000&lt;1,FIXED(M38*1000,3),IF(M38*1000&lt;10,FIXED(M38*1000,2),(IF(M38*1000&lt;100,FIXED(M38*1000,1),IF(M38*1000&lt;1000,FIXED(M38*1000,0),MROUND(M38*1000,10)))))))),IF(M38=-1,"rg",IF(M38="","--",IF(M38&lt;1,FIXED(M38,3),IF(M38&lt;10,FIXED(M38,2),(IF(M38&lt;100,FIXED(M38,1),IF(M38&lt;1000,FIXED(M38,0),MROUND(M38,10))))))))))</f>
        <v>0,060</v>
      </c>
      <c r="AP38" s="6" t="str">
        <f t="shared" si="6"/>
        <v>1,8</v>
      </c>
      <c r="AQ38" s="6" t="str">
        <f t="shared" si="7"/>
        <v/>
      </c>
      <c r="AR38" s="6" t="str">
        <f t="shared" si="8"/>
        <v>1,80</v>
      </c>
      <c r="AS38" s="6" t="str">
        <f t="shared" si="9"/>
        <v/>
      </c>
      <c r="AT38" s="6" t="str">
        <f t="shared" si="10"/>
        <v/>
      </c>
      <c r="AU38" s="6" t="str">
        <f>IFERROR(IF(AR38="--","",IF(HLOOKUP(SMALL($Q$4:$Y$4,3),$Q$4:$Y$501,ROW(AP38)-3,FALSE)=0,"",IF(HLOOKUP(SMALL($Q$4:$Y$4,3),$Q$4:$Y$501,ROW(AP38)-3,FALSE)="nee",VLOOKUP("De kwaliteitseis emissiearme grond (maximale concentratie) wordt overschreden.",H!$O$10:'H'!$P$59,2,FALSE),""))),"")</f>
        <v/>
      </c>
      <c r="AV38" s="6" t="str">
        <f t="shared" si="0"/>
        <v>0,58</v>
      </c>
      <c r="AW38" s="6" t="str">
        <f t="shared" si="1"/>
        <v/>
      </c>
      <c r="AX38" s="6" t="str">
        <f t="shared" si="2"/>
        <v>0,580</v>
      </c>
      <c r="AY38" s="6" t="str">
        <f t="shared" si="11"/>
        <v/>
      </c>
      <c r="AZ38" s="6" t="str">
        <f t="shared" si="12"/>
        <v/>
      </c>
      <c r="BA38" s="6" t="str">
        <f>IFERROR(IF(AR38="--","",IF(HLOOKUP(SMALL($Q$4:$Y$4,6),$Q$4:$Y$501,ROW(AP38)-3,FALSE)=0,"",IF(HLOOKUP(SMALL($Q$4:$Y$4,6),$Q$4:$Y$501,ROW(AP38)-3,FALSE)="nee",VLOOKUP("De kwaliteitseis emissiearme grond (maximale concentratie) wordt overschreden.",H!$O$10:'H'!$P$59,2,FALSE),""))),"")</f>
        <v/>
      </c>
      <c r="BB38" s="6" t="str">
        <f t="shared" si="3"/>
        <v>0,06</v>
      </c>
      <c r="BC38" s="6" t="str">
        <f t="shared" si="4"/>
        <v/>
      </c>
      <c r="BD38" s="6" t="str">
        <f t="shared" si="5"/>
        <v>0,060</v>
      </c>
      <c r="BE38" s="6" t="str">
        <f t="shared" si="13"/>
        <v/>
      </c>
      <c r="BF38" s="6" t="str">
        <f t="shared" si="14"/>
        <v/>
      </c>
      <c r="BG38" s="4" t="str">
        <f>IFERROR(IF(AR38="--","",IF(HLOOKUP(SMALL($Q$4:$Y$4,9),$Q$4:$Y$501,ROW(AP38)-3,FALSE)=0,"",IF(HLOOKUP(SMALL($Q$4:$Y$4,9),$Q$4:$Y$501,ROW(AP38)-3,FALSE)="nee",VLOOKUP("De kwaliteitseis emissiearme grond (maximale concentratie) wordt overschreden.",H!$O$10:'H'!$P$59,2,FALSE),""))),"")</f>
        <v/>
      </c>
    </row>
    <row r="39" spans="1:59" x14ac:dyDescent="0.2">
      <c r="A39" s="4" t="str">
        <f>F!A39</f>
        <v>Benzo(a)pyreen</v>
      </c>
      <c r="B39" s="6">
        <f>IF(ISNUMBER(F!E39)=FALSE,"--",IF(F!E39=0,"--",F!E39))</f>
        <v>1.6</v>
      </c>
      <c r="C39" s="6" t="str">
        <f>IF(B39="--","",F!F39)</f>
        <v/>
      </c>
      <c r="D39" s="6">
        <f>IF(ISNUMBER(F!G39)=FALSE,"--",IF(F!G39=0,"--",F!G39))</f>
        <v>0.56000000000000005</v>
      </c>
      <c r="E39" s="6" t="str">
        <f>IF(D39="--","",F!H39)</f>
        <v/>
      </c>
      <c r="F39" s="6">
        <f>IF(ISNUMBER(F!I39)=FALSE,"--",IF(F!I39=0,"--",F!I39))</f>
        <v>0.09</v>
      </c>
      <c r="G39" s="6" t="str">
        <f>IF(F39="--","",F!J39)</f>
        <v/>
      </c>
      <c r="H39" s="6"/>
      <c r="I39" s="16">
        <f>IF(F!AA39=-1,-1,F!AV39)</f>
        <v>1.6</v>
      </c>
      <c r="J39" s="6"/>
      <c r="K39" s="16">
        <f>IF(F!AD39=-1,-1,F!AX39)</f>
        <v>0.56000000000000005</v>
      </c>
      <c r="L39" s="6"/>
      <c r="M39" s="16">
        <f>IF(F!AG39=-1,-1,F!AZ39)</f>
        <v>0.09</v>
      </c>
      <c r="N39" s="6"/>
      <c r="P39" s="4" t="str">
        <f>IFERROR(IF(AND(VLOOKUP(F!$B39,E!$B$1:$AK$300,5,FALSE)&lt;&gt;1000000000,VLOOKUP(F!$B39,E!$B$1:$AK$300,6,FALSE)=1000000000,VLOOKUP(F!$B39,E!$B$1:$AK$300,7,FALSE)=1000000000,VLOOKUP(F!$B39,E!$B$1:$AK$300,8,FALSE)=1000000000,VLOOKUP(F!$B39,E!$B$1:$AK$300,9,FALSE)=1000000000),"toetsen alleen LN",IF(AND(VLOOKUP(F!$B39,E!$B$1:$AK$300,5,FALSE)=1000000000,VLOOKUP(F!$B39,E!$B$1:$AK$300,6,FALSE)=1000000000,VLOOKUP(F!$B39,E!$B$1:$AK$300,7,FALSE)=1000000000,VLOOKUP(F!$B39,E!$B$1:$AK$300,8,FALSE)&lt;&gt;1000000000,VLOOKUP(F!$B39,E!$B$1:$AK$300,9,FALSE)&lt;&gt;1000000000),"toetsen alleen MV en SV",IF(AND(VLOOKUP(F!$B39,E!$B$1:$AK$300,5,FALSE)&lt;&gt;1000000000,VLOOKUP(F!$B39,E!$B$1:$AK$300,6,FALSE)&lt;&gt;1000000000,VLOOKUP(F!$B39,E!$B$1:$AK$300,7,FALSE)&lt;&gt;1000000000,VLOOKUP(F!$B39,E!$B$1:$AK$300,8,FALSE)=1000000000,VLOOKUP(F!$B39,E!$B$1:$AK$300,9,FALSE)=1000000000),"toetsen geen MV en SV",IF(VLOOKUP(F!$B39,E!$B$1:$AK$300,5,FALSE)+VLOOKUP(F!$B39,E!$B$1:$AK$300,6,FALSE)+VLOOKUP(F!$B39,E!$B$1:$AK$300,7,FALSE)+VLOOKUP(F!$B39,E!$B$1:$AK$300,8,FALSE)&lt;&gt;4000000000,"toetsen",IF(VLOOKUP(F!$B39,E!$B$1:$AK$300,12,FALSE)&lt;&gt;1000000000,"toetsen alleen IW","niet toetsen"))))),"")</f>
        <v>niet toetsen</v>
      </c>
      <c r="Q39" s="6">
        <f t="shared" si="20"/>
        <v>1.6</v>
      </c>
      <c r="R39" s="5" t="str">
        <f>IF($B39="--","",IF($P39="toetsen",toetsen(F!$B39,Q39),IF($P39="toetsen alleen IW",toetsen_alleen_IW(F!$B39,Q39),IF($P39="toetsen alleen LN",toetsen_alleen_LN(F!$B39,Q39),IF($P39="toetsen geen MV en SV",toetsen_geen_MV_en_SV(F!$B39,Q39),IF($P39="toetsen alleen MV en SV",toetsen_alleen_MV_en_SV(F!$B39,Q39),""))))))</f>
        <v/>
      </c>
      <c r="S39" s="5" t="str">
        <f>IF($P39="toetsen",IF(OR(Q39="",VLOOKUP(F!$B39,E!$B$1:$AK$300,10,FALSE)=1000000000),"",IF(Q39&lt;=VLOOKUP(F!$B39,E!$B$1:$AK$300,10,FALSE),"ja","nee")),"")</f>
        <v/>
      </c>
      <c r="T39" s="78">
        <f t="shared" si="21"/>
        <v>0.56000000000000005</v>
      </c>
      <c r="U39" s="5" t="str">
        <f>IF($D39="--","",IF($P39="toetsen",toetsen(F!$B39,T39),IF($P39="toetsen alleen IW",toetsen_alleen_IW(F!$B39,T39),IF($P39="toetsen alleen LN",toetsen_alleen_LN(F!$B39,T39),IF($P39="toetsen geen MV en SV",toetsen_geen_MV_en_SV(F!$B39,T39),IF($P39="toetsen alleen MV en SV",toetsen_alleen_MV_en_SV(F!$B39,T39),""))))))</f>
        <v/>
      </c>
      <c r="V39" s="5" t="str">
        <f>IF($P39="toetsen",IF(OR(T39="",VLOOKUP(F!$B39,E!$B$1:$AK$300,10,FALSE)=1000000000),"",IF(T39&lt;=VLOOKUP(F!$B39,E!$B$1:$AK$300,10,FALSE),"ja","nee")),"")</f>
        <v/>
      </c>
      <c r="W39" s="6">
        <f t="shared" si="22"/>
        <v>0.09</v>
      </c>
      <c r="X39" s="5" t="str">
        <f>IF($F39="--","",IF($P39="toetsen",toetsen(F!$B39,W39),IF($P39="toetsen alleen IW",toetsen_alleen_IW(F!$B39,W39),IF($P39="toetsen alleen LN",toetsen_alleen_LN(F!$B39,W39),IF($P39="toetsen geen MV en SV",toetsen_geen_MV_en_SV(F!$B39,W39),IF($P39="toetsen alleen MV en SV",toetsen_alleen_MV_en_SV(F!$B39,W39),""))))))</f>
        <v/>
      </c>
      <c r="Y39" s="5" t="str">
        <f>IF($P39="toetsen",IF(OR(W39="",VLOOKUP(F!$B39,E!$B$1:$AK$300,10,FALSE)=1000000000),"",IF(W39&lt;=VLOOKUP(F!$B39,E!$B$1:$AK$300,10,FALSE),"ja","nee")),"")</f>
        <v/>
      </c>
      <c r="AA39" s="4">
        <f>IFERROR(IF(Q39="","",(IF(Q39&gt;2*VLOOKUP(F!$B39,E!$B$1:$AK$300,5,FALSE),1,0))),"")</f>
        <v>0</v>
      </c>
      <c r="AB39" s="4">
        <f>IFERROR(IF(T39="","",(IF(T39&gt;2*VLOOKUP(F!$B39,E!$B$1:$AK$300,5,FALSE),1,0))),"")</f>
        <v>0</v>
      </c>
      <c r="AC39" s="4">
        <f>IFERROR(IF(W39="","",(IF(W39&gt;2*VLOOKUP(F!$B39,E!$B$1:$AK$300,5,FALSE),1,0))),"")</f>
        <v>0</v>
      </c>
      <c r="AE39" s="4">
        <f>IFERROR(IF(Q39="","",(IF(Q39&gt;VLOOKUP(F!$B39,E!$B$1:$AK$300,6,FALSE)+VLOOKUP(F!$B39,E!$B$1:$AK$300,5,FALSE),1,0))),"")</f>
        <v>0</v>
      </c>
      <c r="AF39" s="4">
        <f>IFERROR(IF(T39="","",(IF(T39&gt;VLOOKUP(F!$B39,E!$B$1:$AK$300,6,FALSE)+VLOOKUP(F!$B39,E!$B$1:$AK$300,5,FALSE),1,0))),"")</f>
        <v>0</v>
      </c>
      <c r="AG39" s="4">
        <f>IFERROR(IF(W39="","",(IF(W39&gt;VLOOKUP(F!$B39,E!$B$1:$AK$300,6,FALSE)+VLOOKUP(F!$B39,E!$B$1:$AK$300,5,FALSE),1,0))),"")</f>
        <v>0</v>
      </c>
      <c r="AI39" s="6" t="str">
        <f t="shared" si="23"/>
        <v>1,6</v>
      </c>
      <c r="AJ39" s="6" t="str">
        <f>IF(AI39="--","--",IF(F!$D39=131,IF(I39=-1,"rg",IF(I39="","--",IF(I39*1000&lt;1,FIXED(I39*1000,3),IF(I39*1000&lt;10,FIXED(I39*1000,2),(IF(I39*1000&lt;100,FIXED(I39*1000,1),IF(I39*1000&lt;1000,FIXED(I39*1000,0),MROUND(I39*1000,10)))))))),IF(I39=-1,"rg",IF(I39="","--",IF(I39&lt;1,FIXED(I39,3),IF(I39&lt;10,FIXED(I39,2),(IF(I39&lt;100,FIXED(I39,1),IF(I39&lt;1000,FIXED(I39,0),MROUND(I39,10))))))))))</f>
        <v>1,60</v>
      </c>
      <c r="AK39" s="6" t="str">
        <f t="shared" si="24"/>
        <v>0,56</v>
      </c>
      <c r="AL39" s="6" t="str">
        <f>IF(AK39="--","--",IF(F!$D39=131,IF(K39=-1,"rg",IF(K39="","--",IF(K39*1000&lt;1,FIXED(K39*1000,3),IF(K39*1000&lt;10,FIXED(K39*1000,2),(IF(K39*1000&lt;100,FIXED(K39*1000,1),IF(K39*1000&lt;1000,FIXED(K39*1000,0),MROUND(K39*1000,10)))))))),IF(K39=-1,"rg",IF(K39="","--",IF(K39&lt;1,FIXED(K39,3),IF(K39&lt;10,FIXED(K39,2),(IF(K39&lt;100,FIXED(K39,1),IF(K39&lt;1000,FIXED(K39,0),MROUND(K39,10))))))))))</f>
        <v>0,560</v>
      </c>
      <c r="AM39" s="6" t="str">
        <f t="shared" si="25"/>
        <v>0,09</v>
      </c>
      <c r="AN39" s="6" t="str">
        <f>IF(AM39="--","--",IF(F!$D39=131,IF(M39=-1,"rg",IF(M39="","--",IF(M39*1000&lt;1,FIXED(M39*1000,3),IF(M39*1000&lt;10,FIXED(M39*1000,2),(IF(M39*1000&lt;100,FIXED(M39*1000,1),IF(M39*1000&lt;1000,FIXED(M39*1000,0),MROUND(M39*1000,10)))))))),IF(M39=-1,"rg",IF(M39="","--",IF(M39&lt;1,FIXED(M39,3),IF(M39&lt;10,FIXED(M39,2),(IF(M39&lt;100,FIXED(M39,1),IF(M39&lt;1000,FIXED(M39,0),MROUND(M39,10))))))))))</f>
        <v>0,090</v>
      </c>
      <c r="AP39" s="6" t="str">
        <f t="shared" si="6"/>
        <v>1,6</v>
      </c>
      <c r="AQ39" s="6" t="str">
        <f t="shared" si="7"/>
        <v/>
      </c>
      <c r="AR39" s="6" t="str">
        <f t="shared" si="8"/>
        <v>1,60</v>
      </c>
      <c r="AS39" s="6" t="str">
        <f t="shared" si="9"/>
        <v/>
      </c>
      <c r="AT39" s="6" t="str">
        <f t="shared" si="10"/>
        <v/>
      </c>
      <c r="AU39" s="6" t="str">
        <f>IFERROR(IF(AR39="--","",IF(HLOOKUP(SMALL($Q$4:$Y$4,3),$Q$4:$Y$501,ROW(AP39)-3,FALSE)=0,"",IF(HLOOKUP(SMALL($Q$4:$Y$4,3),$Q$4:$Y$501,ROW(AP39)-3,FALSE)="nee",VLOOKUP("De kwaliteitseis emissiearme grond (maximale concentratie) wordt overschreden.",H!$O$10:'H'!$P$59,2,FALSE),""))),"")</f>
        <v/>
      </c>
      <c r="AV39" s="6" t="str">
        <f t="shared" si="0"/>
        <v>0,56</v>
      </c>
      <c r="AW39" s="6" t="str">
        <f t="shared" si="1"/>
        <v/>
      </c>
      <c r="AX39" s="6" t="str">
        <f t="shared" si="2"/>
        <v>0,560</v>
      </c>
      <c r="AY39" s="6" t="str">
        <f t="shared" si="11"/>
        <v/>
      </c>
      <c r="AZ39" s="6" t="str">
        <f t="shared" si="12"/>
        <v/>
      </c>
      <c r="BA39" s="6" t="str">
        <f>IFERROR(IF(AR39="--","",IF(HLOOKUP(SMALL($Q$4:$Y$4,6),$Q$4:$Y$501,ROW(AP39)-3,FALSE)=0,"",IF(HLOOKUP(SMALL($Q$4:$Y$4,6),$Q$4:$Y$501,ROW(AP39)-3,FALSE)="nee",VLOOKUP("De kwaliteitseis emissiearme grond (maximale concentratie) wordt overschreden.",H!$O$10:'H'!$P$59,2,FALSE),""))),"")</f>
        <v/>
      </c>
      <c r="BB39" s="6" t="str">
        <f t="shared" si="3"/>
        <v>0,09</v>
      </c>
      <c r="BC39" s="6" t="str">
        <f t="shared" si="4"/>
        <v/>
      </c>
      <c r="BD39" s="6" t="str">
        <f t="shared" si="5"/>
        <v>0,090</v>
      </c>
      <c r="BE39" s="6" t="str">
        <f t="shared" si="13"/>
        <v/>
      </c>
      <c r="BF39" s="6" t="str">
        <f t="shared" si="14"/>
        <v/>
      </c>
      <c r="BG39" s="4" t="str">
        <f>IFERROR(IF(AR39="--","",IF(HLOOKUP(SMALL($Q$4:$Y$4,9),$Q$4:$Y$501,ROW(AP39)-3,FALSE)=0,"",IF(HLOOKUP(SMALL($Q$4:$Y$4,9),$Q$4:$Y$501,ROW(AP39)-3,FALSE)="nee",VLOOKUP("De kwaliteitseis emissiearme grond (maximale concentratie) wordt overschreden.",H!$O$10:'H'!$P$59,2,FALSE),""))),"")</f>
        <v/>
      </c>
    </row>
    <row r="40" spans="1:59" x14ac:dyDescent="0.2">
      <c r="A40" s="4" t="str">
        <f>F!A40</f>
        <v>Benzo(ghi)peryleen</v>
      </c>
      <c r="B40" s="6">
        <f>IF(ISNUMBER(F!E40)=FALSE,"--",IF(F!E40=0,"--",F!E40))</f>
        <v>1</v>
      </c>
      <c r="C40" s="6" t="str">
        <f>IF(B40="--","",F!F40)</f>
        <v/>
      </c>
      <c r="D40" s="6">
        <f>IF(ISNUMBER(F!G40)=FALSE,"--",IF(F!G40=0,"--",F!G40))</f>
        <v>0.41</v>
      </c>
      <c r="E40" s="6" t="str">
        <f>IF(D40="--","",F!H40)</f>
        <v/>
      </c>
      <c r="F40" s="6">
        <f>IF(ISNUMBER(F!I40)=FALSE,"--",IF(F!I40=0,"--",F!I40))</f>
        <v>7.0000000000000007E-2</v>
      </c>
      <c r="G40" s="6" t="str">
        <f>IF(F40="--","",F!J40)</f>
        <v/>
      </c>
      <c r="H40" s="6"/>
      <c r="I40" s="16">
        <f>IF(F!AA40=-1,-1,F!AV40)</f>
        <v>1</v>
      </c>
      <c r="J40" s="6"/>
      <c r="K40" s="16">
        <f>IF(F!AD40=-1,-1,F!AX40)</f>
        <v>0.41</v>
      </c>
      <c r="L40" s="6"/>
      <c r="M40" s="16">
        <f>IF(F!AG40=-1,-1,F!AZ40)</f>
        <v>7.0000000000000007E-2</v>
      </c>
      <c r="N40" s="6"/>
      <c r="P40" s="4" t="str">
        <f>IFERROR(IF(AND(VLOOKUP(F!$B40,E!$B$1:$AK$300,5,FALSE)&lt;&gt;1000000000,VLOOKUP(F!$B40,E!$B$1:$AK$300,6,FALSE)=1000000000,VLOOKUP(F!$B40,E!$B$1:$AK$300,7,FALSE)=1000000000,VLOOKUP(F!$B40,E!$B$1:$AK$300,8,FALSE)=1000000000,VLOOKUP(F!$B40,E!$B$1:$AK$300,9,FALSE)=1000000000),"toetsen alleen LN",IF(AND(VLOOKUP(F!$B40,E!$B$1:$AK$300,5,FALSE)=1000000000,VLOOKUP(F!$B40,E!$B$1:$AK$300,6,FALSE)=1000000000,VLOOKUP(F!$B40,E!$B$1:$AK$300,7,FALSE)=1000000000,VLOOKUP(F!$B40,E!$B$1:$AK$300,8,FALSE)&lt;&gt;1000000000,VLOOKUP(F!$B40,E!$B$1:$AK$300,9,FALSE)&lt;&gt;1000000000),"toetsen alleen MV en SV",IF(AND(VLOOKUP(F!$B40,E!$B$1:$AK$300,5,FALSE)&lt;&gt;1000000000,VLOOKUP(F!$B40,E!$B$1:$AK$300,6,FALSE)&lt;&gt;1000000000,VLOOKUP(F!$B40,E!$B$1:$AK$300,7,FALSE)&lt;&gt;1000000000,VLOOKUP(F!$B40,E!$B$1:$AK$300,8,FALSE)=1000000000,VLOOKUP(F!$B40,E!$B$1:$AK$300,9,FALSE)=1000000000),"toetsen geen MV en SV",IF(VLOOKUP(F!$B40,E!$B$1:$AK$300,5,FALSE)+VLOOKUP(F!$B40,E!$B$1:$AK$300,6,FALSE)+VLOOKUP(F!$B40,E!$B$1:$AK$300,7,FALSE)+VLOOKUP(F!$B40,E!$B$1:$AK$300,8,FALSE)&lt;&gt;4000000000,"toetsen",IF(VLOOKUP(F!$B40,E!$B$1:$AK$300,12,FALSE)&lt;&gt;1000000000,"toetsen alleen IW","niet toetsen"))))),"")</f>
        <v>niet toetsen</v>
      </c>
      <c r="Q40" s="6">
        <f t="shared" si="20"/>
        <v>1</v>
      </c>
      <c r="R40" s="5" t="str">
        <f>IF($B40="--","",IF($P40="toetsen",toetsen(F!$B40,Q40),IF($P40="toetsen alleen IW",toetsen_alleen_IW(F!$B40,Q40),IF($P40="toetsen alleen LN",toetsen_alleen_LN(F!$B40,Q40),IF($P40="toetsen geen MV en SV",toetsen_geen_MV_en_SV(F!$B40,Q40),IF($P40="toetsen alleen MV en SV",toetsen_alleen_MV_en_SV(F!$B40,Q40),""))))))</f>
        <v/>
      </c>
      <c r="S40" s="5" t="str">
        <f>IF($P40="toetsen",IF(OR(Q40="",VLOOKUP(F!$B40,E!$B$1:$AK$300,10,FALSE)=1000000000),"",IF(Q40&lt;=VLOOKUP(F!$B40,E!$B$1:$AK$300,10,FALSE),"ja","nee")),"")</f>
        <v/>
      </c>
      <c r="T40" s="78">
        <f t="shared" si="21"/>
        <v>0.41</v>
      </c>
      <c r="U40" s="5" t="str">
        <f>IF($D40="--","",IF($P40="toetsen",toetsen(F!$B40,T40),IF($P40="toetsen alleen IW",toetsen_alleen_IW(F!$B40,T40),IF($P40="toetsen alleen LN",toetsen_alleen_LN(F!$B40,T40),IF($P40="toetsen geen MV en SV",toetsen_geen_MV_en_SV(F!$B40,T40),IF($P40="toetsen alleen MV en SV",toetsen_alleen_MV_en_SV(F!$B40,T40),""))))))</f>
        <v/>
      </c>
      <c r="V40" s="5" t="str">
        <f>IF($P40="toetsen",IF(OR(T40="",VLOOKUP(F!$B40,E!$B$1:$AK$300,10,FALSE)=1000000000),"",IF(T40&lt;=VLOOKUP(F!$B40,E!$B$1:$AK$300,10,FALSE),"ja","nee")),"")</f>
        <v/>
      </c>
      <c r="W40" s="6">
        <f t="shared" si="22"/>
        <v>7.0000000000000007E-2</v>
      </c>
      <c r="X40" s="5" t="str">
        <f>IF($F40="--","",IF($P40="toetsen",toetsen(F!$B40,W40),IF($P40="toetsen alleen IW",toetsen_alleen_IW(F!$B40,W40),IF($P40="toetsen alleen LN",toetsen_alleen_LN(F!$B40,W40),IF($P40="toetsen geen MV en SV",toetsen_geen_MV_en_SV(F!$B40,W40),IF($P40="toetsen alleen MV en SV",toetsen_alleen_MV_en_SV(F!$B40,W40),""))))))</f>
        <v/>
      </c>
      <c r="Y40" s="5" t="str">
        <f>IF($P40="toetsen",IF(OR(W40="",VLOOKUP(F!$B40,E!$B$1:$AK$300,10,FALSE)=1000000000),"",IF(W40&lt;=VLOOKUP(F!$B40,E!$B$1:$AK$300,10,FALSE),"ja","nee")),"")</f>
        <v/>
      </c>
      <c r="AA40" s="4">
        <f>IFERROR(IF(Q40="","",(IF(Q40&gt;2*VLOOKUP(F!$B40,E!$B$1:$AK$300,5,FALSE),1,0))),"")</f>
        <v>0</v>
      </c>
      <c r="AB40" s="4">
        <f>IFERROR(IF(T40="","",(IF(T40&gt;2*VLOOKUP(F!$B40,E!$B$1:$AK$300,5,FALSE),1,0))),"")</f>
        <v>0</v>
      </c>
      <c r="AC40" s="4">
        <f>IFERROR(IF(W40="","",(IF(W40&gt;2*VLOOKUP(F!$B40,E!$B$1:$AK$300,5,FALSE),1,0))),"")</f>
        <v>0</v>
      </c>
      <c r="AE40" s="4">
        <f>IFERROR(IF(Q40="","",(IF(Q40&gt;VLOOKUP(F!$B40,E!$B$1:$AK$300,6,FALSE)+VLOOKUP(F!$B40,E!$B$1:$AK$300,5,FALSE),1,0))),"")</f>
        <v>0</v>
      </c>
      <c r="AF40" s="4">
        <f>IFERROR(IF(T40="","",(IF(T40&gt;VLOOKUP(F!$B40,E!$B$1:$AK$300,6,FALSE)+VLOOKUP(F!$B40,E!$B$1:$AK$300,5,FALSE),1,0))),"")</f>
        <v>0</v>
      </c>
      <c r="AG40" s="4">
        <f>IFERROR(IF(W40="","",(IF(W40&gt;VLOOKUP(F!$B40,E!$B$1:$AK$300,6,FALSE)+VLOOKUP(F!$B40,E!$B$1:$AK$300,5,FALSE),1,0))),"")</f>
        <v>0</v>
      </c>
      <c r="AI40" s="6" t="str">
        <f t="shared" si="23"/>
        <v>1,0</v>
      </c>
      <c r="AJ40" s="6" t="str">
        <f>IF(AI40="--","--",IF(F!$D40=131,IF(I40=-1,"rg",IF(I40="","--",IF(I40*1000&lt;1,FIXED(I40*1000,3),IF(I40*1000&lt;10,FIXED(I40*1000,2),(IF(I40*1000&lt;100,FIXED(I40*1000,1),IF(I40*1000&lt;1000,FIXED(I40*1000,0),MROUND(I40*1000,10)))))))),IF(I40=-1,"rg",IF(I40="","--",IF(I40&lt;1,FIXED(I40,3),IF(I40&lt;10,FIXED(I40,2),(IF(I40&lt;100,FIXED(I40,1),IF(I40&lt;1000,FIXED(I40,0),MROUND(I40,10))))))))))</f>
        <v>1,00</v>
      </c>
      <c r="AK40" s="6" t="str">
        <f t="shared" si="24"/>
        <v>0,41</v>
      </c>
      <c r="AL40" s="6" t="str">
        <f>IF(AK40="--","--",IF(F!$D40=131,IF(K40=-1,"rg",IF(K40="","--",IF(K40*1000&lt;1,FIXED(K40*1000,3),IF(K40*1000&lt;10,FIXED(K40*1000,2),(IF(K40*1000&lt;100,FIXED(K40*1000,1),IF(K40*1000&lt;1000,FIXED(K40*1000,0),MROUND(K40*1000,10)))))))),IF(K40=-1,"rg",IF(K40="","--",IF(K40&lt;1,FIXED(K40,3),IF(K40&lt;10,FIXED(K40,2),(IF(K40&lt;100,FIXED(K40,1),IF(K40&lt;1000,FIXED(K40,0),MROUND(K40,10))))))))))</f>
        <v>0,410</v>
      </c>
      <c r="AM40" s="6" t="str">
        <f t="shared" si="25"/>
        <v>0,07</v>
      </c>
      <c r="AN40" s="6" t="str">
        <f>IF(AM40="--","--",IF(F!$D40=131,IF(M40=-1,"rg",IF(M40="","--",IF(M40*1000&lt;1,FIXED(M40*1000,3),IF(M40*1000&lt;10,FIXED(M40*1000,2),(IF(M40*1000&lt;100,FIXED(M40*1000,1),IF(M40*1000&lt;1000,FIXED(M40*1000,0),MROUND(M40*1000,10)))))))),IF(M40=-1,"rg",IF(M40="","--",IF(M40&lt;1,FIXED(M40,3),IF(M40&lt;10,FIXED(M40,2),(IF(M40&lt;100,FIXED(M40,1),IF(M40&lt;1000,FIXED(M40,0),MROUND(M40,10))))))))))</f>
        <v>0,070</v>
      </c>
      <c r="AP40" s="6" t="str">
        <f t="shared" si="6"/>
        <v>1,0</v>
      </c>
      <c r="AQ40" s="6" t="str">
        <f t="shared" si="7"/>
        <v/>
      </c>
      <c r="AR40" s="6" t="str">
        <f t="shared" si="8"/>
        <v>1,00</v>
      </c>
      <c r="AS40" s="6" t="str">
        <f t="shared" si="9"/>
        <v/>
      </c>
      <c r="AT40" s="6" t="str">
        <f t="shared" si="10"/>
        <v/>
      </c>
      <c r="AU40" s="6" t="str">
        <f>IFERROR(IF(AR40="--","",IF(HLOOKUP(SMALL($Q$4:$Y$4,3),$Q$4:$Y$501,ROW(AP40)-3,FALSE)=0,"",IF(HLOOKUP(SMALL($Q$4:$Y$4,3),$Q$4:$Y$501,ROW(AP40)-3,FALSE)="nee",VLOOKUP("De kwaliteitseis emissiearme grond (maximale concentratie) wordt overschreden.",H!$O$10:'H'!$P$59,2,FALSE),""))),"")</f>
        <v/>
      </c>
      <c r="AV40" s="6" t="str">
        <f t="shared" si="0"/>
        <v>0,41</v>
      </c>
      <c r="AW40" s="6" t="str">
        <f t="shared" si="1"/>
        <v/>
      </c>
      <c r="AX40" s="6" t="str">
        <f t="shared" si="2"/>
        <v>0,410</v>
      </c>
      <c r="AY40" s="6" t="str">
        <f t="shared" si="11"/>
        <v/>
      </c>
      <c r="AZ40" s="6" t="str">
        <f t="shared" si="12"/>
        <v/>
      </c>
      <c r="BA40" s="6" t="str">
        <f>IFERROR(IF(AR40="--","",IF(HLOOKUP(SMALL($Q$4:$Y$4,6),$Q$4:$Y$501,ROW(AP40)-3,FALSE)=0,"",IF(HLOOKUP(SMALL($Q$4:$Y$4,6),$Q$4:$Y$501,ROW(AP40)-3,FALSE)="nee",VLOOKUP("De kwaliteitseis emissiearme grond (maximale concentratie) wordt overschreden.",H!$O$10:'H'!$P$59,2,FALSE),""))),"")</f>
        <v/>
      </c>
      <c r="BB40" s="6" t="str">
        <f t="shared" si="3"/>
        <v>0,07</v>
      </c>
      <c r="BC40" s="6" t="str">
        <f t="shared" si="4"/>
        <v/>
      </c>
      <c r="BD40" s="6" t="str">
        <f t="shared" si="5"/>
        <v>0,070</v>
      </c>
      <c r="BE40" s="6" t="str">
        <f t="shared" si="13"/>
        <v/>
      </c>
      <c r="BF40" s="6" t="str">
        <f t="shared" si="14"/>
        <v/>
      </c>
      <c r="BG40" s="4" t="str">
        <f>IFERROR(IF(AR40="--","",IF(HLOOKUP(SMALL($Q$4:$Y$4,9),$Q$4:$Y$501,ROW(AP40)-3,FALSE)=0,"",IF(HLOOKUP(SMALL($Q$4:$Y$4,9),$Q$4:$Y$501,ROW(AP40)-3,FALSE)="nee",VLOOKUP("De kwaliteitseis emissiearme grond (maximale concentratie) wordt overschreden.",H!$O$10:'H'!$P$59,2,FALSE),""))),"")</f>
        <v/>
      </c>
    </row>
    <row r="41" spans="1:59" x14ac:dyDescent="0.2">
      <c r="A41" s="4" t="str">
        <f>F!A41</f>
        <v>Benzo(k)fluoranteen</v>
      </c>
      <c r="B41" s="6">
        <f>IF(ISNUMBER(F!E41)=FALSE,"--",IF(F!E41=0,"--",F!E41))</f>
        <v>0.81</v>
      </c>
      <c r="C41" s="6" t="str">
        <f>IF(B41="--","",F!F41)</f>
        <v/>
      </c>
      <c r="D41" s="6">
        <f>IF(ISNUMBER(F!G41)=FALSE,"--",IF(F!G41=0,"--",F!G41))</f>
        <v>0.28000000000000003</v>
      </c>
      <c r="E41" s="6" t="str">
        <f>IF(D41="--","",F!H41)</f>
        <v/>
      </c>
      <c r="F41" s="6">
        <f>IF(ISNUMBER(F!I41)=FALSE,"--",IF(F!I41=0,"--",F!I41))</f>
        <v>0.04</v>
      </c>
      <c r="G41" s="6" t="str">
        <f>IF(F41="--","",F!J41)</f>
        <v/>
      </c>
      <c r="H41" s="6"/>
      <c r="I41" s="16">
        <f>IF(F!AA41=-1,-1,F!AV41)</f>
        <v>0.81</v>
      </c>
      <c r="J41" s="6"/>
      <c r="K41" s="16">
        <f>IF(F!AD41=-1,-1,F!AX41)</f>
        <v>0.28000000000000003</v>
      </c>
      <c r="L41" s="6"/>
      <c r="M41" s="16">
        <f>IF(F!AG41=-1,-1,F!AZ41)</f>
        <v>0.04</v>
      </c>
      <c r="N41" s="6"/>
      <c r="P41" s="4" t="str">
        <f>IFERROR(IF(AND(VLOOKUP(F!$B41,E!$B$1:$AK$300,5,FALSE)&lt;&gt;1000000000,VLOOKUP(F!$B41,E!$B$1:$AK$300,6,FALSE)=1000000000,VLOOKUP(F!$B41,E!$B$1:$AK$300,7,FALSE)=1000000000,VLOOKUP(F!$B41,E!$B$1:$AK$300,8,FALSE)=1000000000,VLOOKUP(F!$B41,E!$B$1:$AK$300,9,FALSE)=1000000000),"toetsen alleen LN",IF(AND(VLOOKUP(F!$B41,E!$B$1:$AK$300,5,FALSE)=1000000000,VLOOKUP(F!$B41,E!$B$1:$AK$300,6,FALSE)=1000000000,VLOOKUP(F!$B41,E!$B$1:$AK$300,7,FALSE)=1000000000,VLOOKUP(F!$B41,E!$B$1:$AK$300,8,FALSE)&lt;&gt;1000000000,VLOOKUP(F!$B41,E!$B$1:$AK$300,9,FALSE)&lt;&gt;1000000000),"toetsen alleen MV en SV",IF(AND(VLOOKUP(F!$B41,E!$B$1:$AK$300,5,FALSE)&lt;&gt;1000000000,VLOOKUP(F!$B41,E!$B$1:$AK$300,6,FALSE)&lt;&gt;1000000000,VLOOKUP(F!$B41,E!$B$1:$AK$300,7,FALSE)&lt;&gt;1000000000,VLOOKUP(F!$B41,E!$B$1:$AK$300,8,FALSE)=1000000000,VLOOKUP(F!$B41,E!$B$1:$AK$300,9,FALSE)=1000000000),"toetsen geen MV en SV",IF(VLOOKUP(F!$B41,E!$B$1:$AK$300,5,FALSE)+VLOOKUP(F!$B41,E!$B$1:$AK$300,6,FALSE)+VLOOKUP(F!$B41,E!$B$1:$AK$300,7,FALSE)+VLOOKUP(F!$B41,E!$B$1:$AK$300,8,FALSE)&lt;&gt;4000000000,"toetsen",IF(VLOOKUP(F!$B41,E!$B$1:$AK$300,12,FALSE)&lt;&gt;1000000000,"toetsen alleen IW","niet toetsen"))))),"")</f>
        <v>niet toetsen</v>
      </c>
      <c r="Q41" s="6">
        <f t="shared" si="20"/>
        <v>0.81</v>
      </c>
      <c r="R41" s="5" t="str">
        <f>IF($B41="--","",IF($P41="toetsen",toetsen(F!$B41,Q41),IF($P41="toetsen alleen IW",toetsen_alleen_IW(F!$B41,Q41),IF($P41="toetsen alleen LN",toetsen_alleen_LN(F!$B41,Q41),IF($P41="toetsen geen MV en SV",toetsen_geen_MV_en_SV(F!$B41,Q41),IF($P41="toetsen alleen MV en SV",toetsen_alleen_MV_en_SV(F!$B41,Q41),""))))))</f>
        <v/>
      </c>
      <c r="S41" s="5" t="str">
        <f>IF($P41="toetsen",IF(OR(Q41="",VLOOKUP(F!$B41,E!$B$1:$AK$300,10,FALSE)=1000000000),"",IF(Q41&lt;=VLOOKUP(F!$B41,E!$B$1:$AK$300,10,FALSE),"ja","nee")),"")</f>
        <v/>
      </c>
      <c r="T41" s="78">
        <f t="shared" si="21"/>
        <v>0.28000000000000003</v>
      </c>
      <c r="U41" s="5" t="str">
        <f>IF($D41="--","",IF($P41="toetsen",toetsen(F!$B41,T41),IF($P41="toetsen alleen IW",toetsen_alleen_IW(F!$B41,T41),IF($P41="toetsen alleen LN",toetsen_alleen_LN(F!$B41,T41),IF($P41="toetsen geen MV en SV",toetsen_geen_MV_en_SV(F!$B41,T41),IF($P41="toetsen alleen MV en SV",toetsen_alleen_MV_en_SV(F!$B41,T41),""))))))</f>
        <v/>
      </c>
      <c r="V41" s="5" t="str">
        <f>IF($P41="toetsen",IF(OR(T41="",VLOOKUP(F!$B41,E!$B$1:$AK$300,10,FALSE)=1000000000),"",IF(T41&lt;=VLOOKUP(F!$B41,E!$B$1:$AK$300,10,FALSE),"ja","nee")),"")</f>
        <v/>
      </c>
      <c r="W41" s="6">
        <f t="shared" si="22"/>
        <v>0.04</v>
      </c>
      <c r="X41" s="5" t="str">
        <f>IF($F41="--","",IF($P41="toetsen",toetsen(F!$B41,W41),IF($P41="toetsen alleen IW",toetsen_alleen_IW(F!$B41,W41),IF($P41="toetsen alleen LN",toetsen_alleen_LN(F!$B41,W41),IF($P41="toetsen geen MV en SV",toetsen_geen_MV_en_SV(F!$B41,W41),IF($P41="toetsen alleen MV en SV",toetsen_alleen_MV_en_SV(F!$B41,W41),""))))))</f>
        <v/>
      </c>
      <c r="Y41" s="5" t="str">
        <f>IF($P41="toetsen",IF(OR(W41="",VLOOKUP(F!$B41,E!$B$1:$AK$300,10,FALSE)=1000000000),"",IF(W41&lt;=VLOOKUP(F!$B41,E!$B$1:$AK$300,10,FALSE),"ja","nee")),"")</f>
        <v/>
      </c>
      <c r="AA41" s="4">
        <f>IFERROR(IF(Q41="","",(IF(Q41&gt;2*VLOOKUP(F!$B41,E!$B$1:$AK$300,5,FALSE),1,0))),"")</f>
        <v>0</v>
      </c>
      <c r="AB41" s="4">
        <f>IFERROR(IF(T41="","",(IF(T41&gt;2*VLOOKUP(F!$B41,E!$B$1:$AK$300,5,FALSE),1,0))),"")</f>
        <v>0</v>
      </c>
      <c r="AC41" s="4">
        <f>IFERROR(IF(W41="","",(IF(W41&gt;2*VLOOKUP(F!$B41,E!$B$1:$AK$300,5,FALSE),1,0))),"")</f>
        <v>0</v>
      </c>
      <c r="AE41" s="4">
        <f>IFERROR(IF(Q41="","",(IF(Q41&gt;VLOOKUP(F!$B41,E!$B$1:$AK$300,6,FALSE)+VLOOKUP(F!$B41,E!$B$1:$AK$300,5,FALSE),1,0))),"")</f>
        <v>0</v>
      </c>
      <c r="AF41" s="4">
        <f>IFERROR(IF(T41="","",(IF(T41&gt;VLOOKUP(F!$B41,E!$B$1:$AK$300,6,FALSE)+VLOOKUP(F!$B41,E!$B$1:$AK$300,5,FALSE),1,0))),"")</f>
        <v>0</v>
      </c>
      <c r="AG41" s="4">
        <f>IFERROR(IF(W41="","",(IF(W41&gt;VLOOKUP(F!$B41,E!$B$1:$AK$300,6,FALSE)+VLOOKUP(F!$B41,E!$B$1:$AK$300,5,FALSE),1,0))),"")</f>
        <v>0</v>
      </c>
      <c r="AI41" s="6" t="str">
        <f t="shared" si="23"/>
        <v>0,81</v>
      </c>
      <c r="AJ41" s="6" t="str">
        <f>IF(AI41="--","--",IF(F!$D41=131,IF(I41=-1,"rg",IF(I41="","--",IF(I41*1000&lt;1,FIXED(I41*1000,3),IF(I41*1000&lt;10,FIXED(I41*1000,2),(IF(I41*1000&lt;100,FIXED(I41*1000,1),IF(I41*1000&lt;1000,FIXED(I41*1000,0),MROUND(I41*1000,10)))))))),IF(I41=-1,"rg",IF(I41="","--",IF(I41&lt;1,FIXED(I41,3),IF(I41&lt;10,FIXED(I41,2),(IF(I41&lt;100,FIXED(I41,1),IF(I41&lt;1000,FIXED(I41,0),MROUND(I41,10))))))))))</f>
        <v>0,810</v>
      </c>
      <c r="AK41" s="6" t="str">
        <f t="shared" si="24"/>
        <v>0,28</v>
      </c>
      <c r="AL41" s="6" t="str">
        <f>IF(AK41="--","--",IF(F!$D41=131,IF(K41=-1,"rg",IF(K41="","--",IF(K41*1000&lt;1,FIXED(K41*1000,3),IF(K41*1000&lt;10,FIXED(K41*1000,2),(IF(K41*1000&lt;100,FIXED(K41*1000,1),IF(K41*1000&lt;1000,FIXED(K41*1000,0),MROUND(K41*1000,10)))))))),IF(K41=-1,"rg",IF(K41="","--",IF(K41&lt;1,FIXED(K41,3),IF(K41&lt;10,FIXED(K41,2),(IF(K41&lt;100,FIXED(K41,1),IF(K41&lt;1000,FIXED(K41,0),MROUND(K41,10))))))))))</f>
        <v>0,280</v>
      </c>
      <c r="AM41" s="6" t="str">
        <f t="shared" si="25"/>
        <v>0,04</v>
      </c>
      <c r="AN41" s="6" t="str">
        <f>IF(AM41="--","--",IF(F!$D41=131,IF(M41=-1,"rg",IF(M41="","--",IF(M41*1000&lt;1,FIXED(M41*1000,3),IF(M41*1000&lt;10,FIXED(M41*1000,2),(IF(M41*1000&lt;100,FIXED(M41*1000,1),IF(M41*1000&lt;1000,FIXED(M41*1000,0),MROUND(M41*1000,10)))))))),IF(M41=-1,"rg",IF(M41="","--",IF(M41&lt;1,FIXED(M41,3),IF(M41&lt;10,FIXED(M41,2),(IF(M41&lt;100,FIXED(M41,1),IF(M41&lt;1000,FIXED(M41,0),MROUND(M41,10))))))))))</f>
        <v>0,040</v>
      </c>
      <c r="AP41" s="6" t="str">
        <f t="shared" si="6"/>
        <v>0,81</v>
      </c>
      <c r="AQ41" s="6" t="str">
        <f t="shared" si="7"/>
        <v/>
      </c>
      <c r="AR41" s="6" t="str">
        <f t="shared" si="8"/>
        <v>0,810</v>
      </c>
      <c r="AS41" s="6" t="str">
        <f t="shared" si="9"/>
        <v/>
      </c>
      <c r="AT41" s="6" t="str">
        <f t="shared" si="10"/>
        <v/>
      </c>
      <c r="AU41" s="6" t="str">
        <f>IFERROR(IF(AR41="--","",IF(HLOOKUP(SMALL($Q$4:$Y$4,3),$Q$4:$Y$501,ROW(AP41)-3,FALSE)=0,"",IF(HLOOKUP(SMALL($Q$4:$Y$4,3),$Q$4:$Y$501,ROW(AP41)-3,FALSE)="nee",VLOOKUP("De kwaliteitseis emissiearme grond (maximale concentratie) wordt overschreden.",H!$O$10:'H'!$P$59,2,FALSE),""))),"")</f>
        <v/>
      </c>
      <c r="AV41" s="6" t="str">
        <f t="shared" si="0"/>
        <v>0,28</v>
      </c>
      <c r="AW41" s="6" t="str">
        <f t="shared" si="1"/>
        <v/>
      </c>
      <c r="AX41" s="6" t="str">
        <f t="shared" si="2"/>
        <v>0,280</v>
      </c>
      <c r="AY41" s="6" t="str">
        <f t="shared" si="11"/>
        <v/>
      </c>
      <c r="AZ41" s="6" t="str">
        <f t="shared" si="12"/>
        <v/>
      </c>
      <c r="BA41" s="6" t="str">
        <f>IFERROR(IF(AR41="--","",IF(HLOOKUP(SMALL($Q$4:$Y$4,6),$Q$4:$Y$501,ROW(AP41)-3,FALSE)=0,"",IF(HLOOKUP(SMALL($Q$4:$Y$4,6),$Q$4:$Y$501,ROW(AP41)-3,FALSE)="nee",VLOOKUP("De kwaliteitseis emissiearme grond (maximale concentratie) wordt overschreden.",H!$O$10:'H'!$P$59,2,FALSE),""))),"")</f>
        <v/>
      </c>
      <c r="BB41" s="6" t="str">
        <f t="shared" si="3"/>
        <v>0,04</v>
      </c>
      <c r="BC41" s="6" t="str">
        <f t="shared" si="4"/>
        <v/>
      </c>
      <c r="BD41" s="6" t="str">
        <f t="shared" si="5"/>
        <v>0,040</v>
      </c>
      <c r="BE41" s="6" t="str">
        <f t="shared" si="13"/>
        <v/>
      </c>
      <c r="BF41" s="6" t="str">
        <f t="shared" si="14"/>
        <v/>
      </c>
      <c r="BG41" s="4" t="str">
        <f>IFERROR(IF(AR41="--","",IF(HLOOKUP(SMALL($Q$4:$Y$4,9),$Q$4:$Y$501,ROW(AP41)-3,FALSE)=0,"",IF(HLOOKUP(SMALL($Q$4:$Y$4,9),$Q$4:$Y$501,ROW(AP41)-3,FALSE)="nee",VLOOKUP("De kwaliteitseis emissiearme grond (maximale concentratie) wordt overschreden.",H!$O$10:'H'!$P$59,2,FALSE),""))),"")</f>
        <v/>
      </c>
    </row>
    <row r="42" spans="1:59" x14ac:dyDescent="0.2">
      <c r="A42" s="4" t="str">
        <f>F!A42</f>
        <v>Indeno(1,2,3-cd)pyreen</v>
      </c>
      <c r="B42" s="6">
        <f>IF(ISNUMBER(F!E42)=FALSE,"--",IF(F!E42=0,"--",F!E42))</f>
        <v>1.1000000000000001</v>
      </c>
      <c r="C42" s="6" t="str">
        <f>IF(B42="--","",F!F42)</f>
        <v/>
      </c>
      <c r="D42" s="6">
        <f>IF(ISNUMBER(F!G42)=FALSE,"--",IF(F!G42=0,"--",F!G42))</f>
        <v>0.39</v>
      </c>
      <c r="E42" s="6" t="str">
        <f>IF(D42="--","",F!H42)</f>
        <v/>
      </c>
      <c r="F42" s="6">
        <f>IF(ISNUMBER(F!I42)=FALSE,"--",IF(F!I42=0,"--",F!I42))</f>
        <v>0.06</v>
      </c>
      <c r="G42" s="6" t="str">
        <f>IF(F42="--","",F!J42)</f>
        <v/>
      </c>
      <c r="H42" s="6"/>
      <c r="I42" s="16">
        <f>IF(F!AA42=-1,-1,F!AV42)</f>
        <v>1.1000000000000001</v>
      </c>
      <c r="J42" s="6"/>
      <c r="K42" s="16">
        <f>IF(F!AD42=-1,-1,F!AX42)</f>
        <v>0.39</v>
      </c>
      <c r="L42" s="6"/>
      <c r="M42" s="16">
        <f>IF(F!AG42=-1,-1,F!AZ42)</f>
        <v>0.06</v>
      </c>
      <c r="N42" s="6"/>
      <c r="P42" s="4" t="str">
        <f>IFERROR(IF(AND(VLOOKUP(F!$B42,E!$B$1:$AK$300,5,FALSE)&lt;&gt;1000000000,VLOOKUP(F!$B42,E!$B$1:$AK$300,6,FALSE)=1000000000,VLOOKUP(F!$B42,E!$B$1:$AK$300,7,FALSE)=1000000000,VLOOKUP(F!$B42,E!$B$1:$AK$300,8,FALSE)=1000000000,VLOOKUP(F!$B42,E!$B$1:$AK$300,9,FALSE)=1000000000),"toetsen alleen LN",IF(AND(VLOOKUP(F!$B42,E!$B$1:$AK$300,5,FALSE)=1000000000,VLOOKUP(F!$B42,E!$B$1:$AK$300,6,FALSE)=1000000000,VLOOKUP(F!$B42,E!$B$1:$AK$300,7,FALSE)=1000000000,VLOOKUP(F!$B42,E!$B$1:$AK$300,8,FALSE)&lt;&gt;1000000000,VLOOKUP(F!$B42,E!$B$1:$AK$300,9,FALSE)&lt;&gt;1000000000),"toetsen alleen MV en SV",IF(AND(VLOOKUP(F!$B42,E!$B$1:$AK$300,5,FALSE)&lt;&gt;1000000000,VLOOKUP(F!$B42,E!$B$1:$AK$300,6,FALSE)&lt;&gt;1000000000,VLOOKUP(F!$B42,E!$B$1:$AK$300,7,FALSE)&lt;&gt;1000000000,VLOOKUP(F!$B42,E!$B$1:$AK$300,8,FALSE)=1000000000,VLOOKUP(F!$B42,E!$B$1:$AK$300,9,FALSE)=1000000000),"toetsen geen MV en SV",IF(VLOOKUP(F!$B42,E!$B$1:$AK$300,5,FALSE)+VLOOKUP(F!$B42,E!$B$1:$AK$300,6,FALSE)+VLOOKUP(F!$B42,E!$B$1:$AK$300,7,FALSE)+VLOOKUP(F!$B42,E!$B$1:$AK$300,8,FALSE)&lt;&gt;4000000000,"toetsen",IF(VLOOKUP(F!$B42,E!$B$1:$AK$300,12,FALSE)&lt;&gt;1000000000,"toetsen alleen IW","niet toetsen"))))),"")</f>
        <v>niet toetsen</v>
      </c>
      <c r="Q42" s="6">
        <f t="shared" si="20"/>
        <v>1.1000000000000001</v>
      </c>
      <c r="R42" s="5" t="str">
        <f>IF($B42="--","",IF($P42="toetsen",toetsen(F!$B42,Q42),IF($P42="toetsen alleen IW",toetsen_alleen_IW(F!$B42,Q42),IF($P42="toetsen alleen LN",toetsen_alleen_LN(F!$B42,Q42),IF($P42="toetsen geen MV en SV",toetsen_geen_MV_en_SV(F!$B42,Q42),IF($P42="toetsen alleen MV en SV",toetsen_alleen_MV_en_SV(F!$B42,Q42),""))))))</f>
        <v/>
      </c>
      <c r="S42" s="5" t="str">
        <f>IF($P42="toetsen",IF(OR(Q42="",VLOOKUP(F!$B42,E!$B$1:$AK$300,10,FALSE)=1000000000),"",IF(Q42&lt;=VLOOKUP(F!$B42,E!$B$1:$AK$300,10,FALSE),"ja","nee")),"")</f>
        <v/>
      </c>
      <c r="T42" s="78">
        <f t="shared" si="21"/>
        <v>0.39</v>
      </c>
      <c r="U42" s="5" t="str">
        <f>IF($D42="--","",IF($P42="toetsen",toetsen(F!$B42,T42),IF($P42="toetsen alleen IW",toetsen_alleen_IW(F!$B42,T42),IF($P42="toetsen alleen LN",toetsen_alleen_LN(F!$B42,T42),IF($P42="toetsen geen MV en SV",toetsen_geen_MV_en_SV(F!$B42,T42),IF($P42="toetsen alleen MV en SV",toetsen_alleen_MV_en_SV(F!$B42,T42),""))))))</f>
        <v/>
      </c>
      <c r="V42" s="5" t="str">
        <f>IF($P42="toetsen",IF(OR(T42="",VLOOKUP(F!$B42,E!$B$1:$AK$300,10,FALSE)=1000000000),"",IF(T42&lt;=VLOOKUP(F!$B42,E!$B$1:$AK$300,10,FALSE),"ja","nee")),"")</f>
        <v/>
      </c>
      <c r="W42" s="6">
        <f t="shared" si="22"/>
        <v>0.06</v>
      </c>
      <c r="X42" s="5" t="str">
        <f>IF($F42="--","",IF($P42="toetsen",toetsen(F!$B42,W42),IF($P42="toetsen alleen IW",toetsen_alleen_IW(F!$B42,W42),IF($P42="toetsen alleen LN",toetsen_alleen_LN(F!$B42,W42),IF($P42="toetsen geen MV en SV",toetsen_geen_MV_en_SV(F!$B42,W42),IF($P42="toetsen alleen MV en SV",toetsen_alleen_MV_en_SV(F!$B42,W42),""))))))</f>
        <v/>
      </c>
      <c r="Y42" s="5" t="str">
        <f>IF($P42="toetsen",IF(OR(W42="",VLOOKUP(F!$B42,E!$B$1:$AK$300,10,FALSE)=1000000000),"",IF(W42&lt;=VLOOKUP(F!$B42,E!$B$1:$AK$300,10,FALSE),"ja","nee")),"")</f>
        <v/>
      </c>
      <c r="AA42" s="4">
        <f>IFERROR(IF(Q42="","",(IF(Q42&gt;2*VLOOKUP(F!$B42,E!$B$1:$AK$300,5,FALSE),1,0))),"")</f>
        <v>0</v>
      </c>
      <c r="AB42" s="4">
        <f>IFERROR(IF(T42="","",(IF(T42&gt;2*VLOOKUP(F!$B42,E!$B$1:$AK$300,5,FALSE),1,0))),"")</f>
        <v>0</v>
      </c>
      <c r="AC42" s="4">
        <f>IFERROR(IF(W42="","",(IF(W42&gt;2*VLOOKUP(F!$B42,E!$B$1:$AK$300,5,FALSE),1,0))),"")</f>
        <v>0</v>
      </c>
      <c r="AE42" s="4">
        <f>IFERROR(IF(Q42="","",(IF(Q42&gt;VLOOKUP(F!$B42,E!$B$1:$AK$300,6,FALSE)+VLOOKUP(F!$B42,E!$B$1:$AK$300,5,FALSE),1,0))),"")</f>
        <v>0</v>
      </c>
      <c r="AF42" s="4">
        <f>IFERROR(IF(T42="","",(IF(T42&gt;VLOOKUP(F!$B42,E!$B$1:$AK$300,6,FALSE)+VLOOKUP(F!$B42,E!$B$1:$AK$300,5,FALSE),1,0))),"")</f>
        <v>0</v>
      </c>
      <c r="AG42" s="4">
        <f>IFERROR(IF(W42="","",(IF(W42&gt;VLOOKUP(F!$B42,E!$B$1:$AK$300,6,FALSE)+VLOOKUP(F!$B42,E!$B$1:$AK$300,5,FALSE),1,0))),"")</f>
        <v>0</v>
      </c>
      <c r="AI42" s="6" t="str">
        <f t="shared" si="23"/>
        <v>1,1</v>
      </c>
      <c r="AJ42" s="6" t="str">
        <f>IF(AI42="--","--",IF(F!$D42=131,IF(I42=-1,"rg",IF(I42="","--",IF(I42*1000&lt;1,FIXED(I42*1000,3),IF(I42*1000&lt;10,FIXED(I42*1000,2),(IF(I42*1000&lt;100,FIXED(I42*1000,1),IF(I42*1000&lt;1000,FIXED(I42*1000,0),MROUND(I42*1000,10)))))))),IF(I42=-1,"rg",IF(I42="","--",IF(I42&lt;1,FIXED(I42,3),IF(I42&lt;10,FIXED(I42,2),(IF(I42&lt;100,FIXED(I42,1),IF(I42&lt;1000,FIXED(I42,0),MROUND(I42,10))))))))))</f>
        <v>1,10</v>
      </c>
      <c r="AK42" s="6" t="str">
        <f t="shared" si="24"/>
        <v>0,39</v>
      </c>
      <c r="AL42" s="6" t="str">
        <f>IF(AK42="--","--",IF(F!$D42=131,IF(K42=-1,"rg",IF(K42="","--",IF(K42*1000&lt;1,FIXED(K42*1000,3),IF(K42*1000&lt;10,FIXED(K42*1000,2),(IF(K42*1000&lt;100,FIXED(K42*1000,1),IF(K42*1000&lt;1000,FIXED(K42*1000,0),MROUND(K42*1000,10)))))))),IF(K42=-1,"rg",IF(K42="","--",IF(K42&lt;1,FIXED(K42,3),IF(K42&lt;10,FIXED(K42,2),(IF(K42&lt;100,FIXED(K42,1),IF(K42&lt;1000,FIXED(K42,0),MROUND(K42,10))))))))))</f>
        <v>0,390</v>
      </c>
      <c r="AM42" s="6" t="str">
        <f t="shared" si="25"/>
        <v>0,06</v>
      </c>
      <c r="AN42" s="6" t="str">
        <f>IF(AM42="--","--",IF(F!$D42=131,IF(M42=-1,"rg",IF(M42="","--",IF(M42*1000&lt;1,FIXED(M42*1000,3),IF(M42*1000&lt;10,FIXED(M42*1000,2),(IF(M42*1000&lt;100,FIXED(M42*1000,1),IF(M42*1000&lt;1000,FIXED(M42*1000,0),MROUND(M42*1000,10)))))))),IF(M42=-1,"rg",IF(M42="","--",IF(M42&lt;1,FIXED(M42,3),IF(M42&lt;10,FIXED(M42,2),(IF(M42&lt;100,FIXED(M42,1),IF(M42&lt;1000,FIXED(M42,0),MROUND(M42,10))))))))))</f>
        <v>0,060</v>
      </c>
      <c r="AP42" s="6" t="str">
        <f t="shared" si="6"/>
        <v>1,1</v>
      </c>
      <c r="AQ42" s="6" t="str">
        <f t="shared" si="7"/>
        <v/>
      </c>
      <c r="AR42" s="6" t="str">
        <f t="shared" si="8"/>
        <v>1,10</v>
      </c>
      <c r="AS42" s="6" t="str">
        <f t="shared" si="9"/>
        <v/>
      </c>
      <c r="AT42" s="6" t="str">
        <f t="shared" si="10"/>
        <v/>
      </c>
      <c r="AU42" s="6" t="str">
        <f>IFERROR(IF(AR42="--","",IF(HLOOKUP(SMALL($Q$4:$Y$4,3),$Q$4:$Y$501,ROW(AP42)-3,FALSE)=0,"",IF(HLOOKUP(SMALL($Q$4:$Y$4,3),$Q$4:$Y$501,ROW(AP42)-3,FALSE)="nee",VLOOKUP("De kwaliteitseis emissiearme grond (maximale concentratie) wordt overschreden.",H!$O$10:'H'!$P$59,2,FALSE),""))),"")</f>
        <v/>
      </c>
      <c r="AV42" s="6" t="str">
        <f t="shared" si="0"/>
        <v>0,39</v>
      </c>
      <c r="AW42" s="6" t="str">
        <f t="shared" si="1"/>
        <v/>
      </c>
      <c r="AX42" s="6" t="str">
        <f t="shared" si="2"/>
        <v>0,390</v>
      </c>
      <c r="AY42" s="6" t="str">
        <f t="shared" si="11"/>
        <v/>
      </c>
      <c r="AZ42" s="6" t="str">
        <f t="shared" si="12"/>
        <v/>
      </c>
      <c r="BA42" s="6" t="str">
        <f>IFERROR(IF(AR42="--","",IF(HLOOKUP(SMALL($Q$4:$Y$4,6),$Q$4:$Y$501,ROW(AP42)-3,FALSE)=0,"",IF(HLOOKUP(SMALL($Q$4:$Y$4,6),$Q$4:$Y$501,ROW(AP42)-3,FALSE)="nee",VLOOKUP("De kwaliteitseis emissiearme grond (maximale concentratie) wordt overschreden.",H!$O$10:'H'!$P$59,2,FALSE),""))),"")</f>
        <v/>
      </c>
      <c r="BB42" s="6" t="str">
        <f t="shared" si="3"/>
        <v>0,06</v>
      </c>
      <c r="BC42" s="6" t="str">
        <f t="shared" si="4"/>
        <v/>
      </c>
      <c r="BD42" s="6" t="str">
        <f t="shared" si="5"/>
        <v>0,060</v>
      </c>
      <c r="BE42" s="6" t="str">
        <f t="shared" si="13"/>
        <v/>
      </c>
      <c r="BF42" s="6" t="str">
        <f t="shared" si="14"/>
        <v/>
      </c>
      <c r="BG42" s="4" t="str">
        <f>IFERROR(IF(AR42="--","",IF(HLOOKUP(SMALL($Q$4:$Y$4,9),$Q$4:$Y$501,ROW(AP42)-3,FALSE)=0,"",IF(HLOOKUP(SMALL($Q$4:$Y$4,9),$Q$4:$Y$501,ROW(AP42)-3,FALSE)="nee",VLOOKUP("De kwaliteitseis emissiearme grond (maximale concentratie) wordt overschreden.",H!$O$10:'H'!$P$59,2,FALSE),""))),"")</f>
        <v/>
      </c>
    </row>
    <row r="43" spans="1:59" x14ac:dyDescent="0.2">
      <c r="A43" s="4" t="str">
        <f>F!A43</f>
        <v>Acenaftyleen</v>
      </c>
      <c r="B43" s="6" t="str">
        <f>IF(ISNUMBER(F!E43)=FALSE,"--",IF(F!E43=0,"--",F!E43))</f>
        <v>--</v>
      </c>
      <c r="C43" s="6" t="str">
        <f>IF(B43="--","",F!F43)</f>
        <v/>
      </c>
      <c r="D43" s="6" t="str">
        <f>IF(ISNUMBER(F!G43)=FALSE,"--",IF(F!G43=0,"--",F!G43))</f>
        <v>--</v>
      </c>
      <c r="E43" s="6" t="str">
        <f>IF(D43="--","",F!H43)</f>
        <v/>
      </c>
      <c r="F43" s="6" t="str">
        <f>IF(ISNUMBER(F!I43)=FALSE,"--",IF(F!I43=0,"--",F!I43))</f>
        <v>--</v>
      </c>
      <c r="G43" s="6" t="str">
        <f>IF(F43="--","",F!J43)</f>
        <v/>
      </c>
      <c r="H43" s="6"/>
      <c r="I43" s="6" t="str">
        <f>IF(F!Z43=-1,-1,F!AV43)</f>
        <v/>
      </c>
      <c r="J43" s="6"/>
      <c r="K43" s="6" t="str">
        <f>IF(F!AC43=-1,-1,F!AX43)</f>
        <v/>
      </c>
      <c r="L43" s="6"/>
      <c r="M43" s="6" t="str">
        <f>IF(F!AF43=-1,-1,F!AZ43)</f>
        <v/>
      </c>
      <c r="N43" s="6"/>
      <c r="P43" s="4" t="str">
        <f>IFERROR(IF(AND(VLOOKUP(F!$B43,E!$B$1:$AK$300,5,FALSE)&lt;&gt;1000000000,VLOOKUP(F!$B43,E!$B$1:$AK$300,6,FALSE)=1000000000,VLOOKUP(F!$B43,E!$B$1:$AK$300,7,FALSE)=1000000000,VLOOKUP(F!$B43,E!$B$1:$AK$300,8,FALSE)=1000000000,VLOOKUP(F!$B43,E!$B$1:$AK$300,9,FALSE)=1000000000),"toetsen alleen LN",IF(AND(VLOOKUP(F!$B43,E!$B$1:$AK$300,5,FALSE)=1000000000,VLOOKUP(F!$B43,E!$B$1:$AK$300,6,FALSE)=1000000000,VLOOKUP(F!$B43,E!$B$1:$AK$300,7,FALSE)=1000000000,VLOOKUP(F!$B43,E!$B$1:$AK$300,8,FALSE)&lt;&gt;1000000000,VLOOKUP(F!$B43,E!$B$1:$AK$300,9,FALSE)&lt;&gt;1000000000),"toetsen alleen MV en SV",IF(AND(VLOOKUP(F!$B43,E!$B$1:$AK$300,5,FALSE)&lt;&gt;1000000000,VLOOKUP(F!$B43,E!$B$1:$AK$300,6,FALSE)&lt;&gt;1000000000,VLOOKUP(F!$B43,E!$B$1:$AK$300,7,FALSE)&lt;&gt;1000000000,VLOOKUP(F!$B43,E!$B$1:$AK$300,8,FALSE)=1000000000,VLOOKUP(F!$B43,E!$B$1:$AK$300,9,FALSE)=1000000000),"toetsen geen MV en SV",IF(VLOOKUP(F!$B43,E!$B$1:$AK$300,5,FALSE)+VLOOKUP(F!$B43,E!$B$1:$AK$300,6,FALSE)+VLOOKUP(F!$B43,E!$B$1:$AK$300,7,FALSE)+VLOOKUP(F!$B43,E!$B$1:$AK$300,8,FALSE)&lt;&gt;4000000000,"toetsen",IF(VLOOKUP(F!$B43,E!$B$1:$AK$300,12,FALSE)&lt;&gt;1000000000,"toetsen alleen IW","niet toetsen"))))),"")</f>
        <v/>
      </c>
      <c r="Q43" s="6" t="str">
        <f t="shared" si="20"/>
        <v/>
      </c>
      <c r="R43" s="5" t="str">
        <f>IF($B43="--","",IF($P43="toetsen",toetsen(F!$B43,Q43),IF($P43="toetsen alleen IW",toetsen_alleen_IW(F!$B43,Q43),IF($P43="toetsen alleen LN",toetsen_alleen_LN(F!$B43,Q43),IF($P43="toetsen geen MV en SV",toetsen_geen_MV_en_SV(F!$B43,Q43),IF($P43="toetsen alleen MV en SV",toetsen_alleen_MV_en_SV(F!$B43,Q43),""))))))</f>
        <v/>
      </c>
      <c r="S43" s="5" t="str">
        <f>IF($P43="toetsen",IF(OR(Q43="",VLOOKUP(F!$B43,E!$B$1:$AK$300,10,FALSE)=1000000000),"",IF(Q43&lt;=VLOOKUP(F!$B43,E!$B$1:$AK$300,10,FALSE),"ja","nee")),"")</f>
        <v/>
      </c>
      <c r="T43" s="78" t="str">
        <f t="shared" si="21"/>
        <v/>
      </c>
      <c r="U43" s="5" t="str">
        <f>IF($D43="--","",IF($P43="toetsen",toetsen(F!$B43,T43),IF($P43="toetsen alleen IW",toetsen_alleen_IW(F!$B43,T43),IF($P43="toetsen alleen LN",toetsen_alleen_LN(F!$B43,T43),IF($P43="toetsen geen MV en SV",toetsen_geen_MV_en_SV(F!$B43,T43),IF($P43="toetsen alleen MV en SV",toetsen_alleen_MV_en_SV(F!$B43,T43),""))))))</f>
        <v/>
      </c>
      <c r="V43" s="5" t="str">
        <f>IF($P43="toetsen",IF(OR(T43="",VLOOKUP(F!$B43,E!$B$1:$AK$300,10,FALSE)=1000000000),"",IF(T43&lt;=VLOOKUP(F!$B43,E!$B$1:$AK$300,10,FALSE),"ja","nee")),"")</f>
        <v/>
      </c>
      <c r="W43" s="6" t="str">
        <f t="shared" si="22"/>
        <v/>
      </c>
      <c r="X43" s="5" t="str">
        <f>IF($F43="--","",IF($P43="toetsen",toetsen(F!$B43,W43),IF($P43="toetsen alleen IW",toetsen_alleen_IW(F!$B43,W43),IF($P43="toetsen alleen LN",toetsen_alleen_LN(F!$B43,W43),IF($P43="toetsen geen MV en SV",toetsen_geen_MV_en_SV(F!$B43,W43),IF($P43="toetsen alleen MV en SV",toetsen_alleen_MV_en_SV(F!$B43,W43),""))))))</f>
        <v/>
      </c>
      <c r="Y43" s="5" t="str">
        <f>IF($P43="toetsen",IF(OR(W43="",VLOOKUP(F!$B43,E!$B$1:$AK$300,10,FALSE)=1000000000),"",IF(W43&lt;=VLOOKUP(F!$B43,E!$B$1:$AK$300,10,FALSE),"ja","nee")),"")</f>
        <v/>
      </c>
      <c r="AA43" s="4" t="str">
        <f>IFERROR(IF(Q43="","",(IF(Q43&gt;2*VLOOKUP(F!$B43,E!$B$1:$AK$300,5,FALSE),1,0))),"")</f>
        <v/>
      </c>
      <c r="AB43" s="4" t="str">
        <f>IFERROR(IF(T43="","",(IF(T43&gt;2*VLOOKUP(F!$B43,E!$B$1:$AK$300,5,FALSE),1,0))),"")</f>
        <v/>
      </c>
      <c r="AC43" s="4" t="str">
        <f>IFERROR(IF(W43="","",(IF(W43&gt;2*VLOOKUP(F!$B43,E!$B$1:$AK$300,5,FALSE),1,0))),"")</f>
        <v/>
      </c>
      <c r="AE43" s="4" t="str">
        <f>IFERROR(IF(Q43="","",(IF(Q43&gt;VLOOKUP(F!$B43,E!$B$1:$AK$300,6,FALSE)+VLOOKUP(F!$B43,E!$B$1:$AK$300,5,FALSE),1,0))),"")</f>
        <v/>
      </c>
      <c r="AF43" s="4" t="str">
        <f>IFERROR(IF(T43="","",(IF(T43&gt;VLOOKUP(F!$B43,E!$B$1:$AK$300,6,FALSE)+VLOOKUP(F!$B43,E!$B$1:$AK$300,5,FALSE),1,0))),"")</f>
        <v/>
      </c>
      <c r="AG43" s="4" t="str">
        <f>IFERROR(IF(W43="","",(IF(W43&gt;VLOOKUP(F!$B43,E!$B$1:$AK$300,6,FALSE)+VLOOKUP(F!$B43,E!$B$1:$AK$300,5,FALSE),1,0))),"")</f>
        <v/>
      </c>
      <c r="AI43" s="6" t="str">
        <f t="shared" si="23"/>
        <v>--</v>
      </c>
      <c r="AJ43" s="6" t="str">
        <f>IF(AI43="--","--",IF(F!$D43=131,IF(I43=-1,"rg",IF(I43="","--",IF(I43*1000&lt;1,FIXED(I43*1000,3),IF(I43*1000&lt;10,FIXED(I43*1000,2),(IF(I43*1000&lt;100,FIXED(I43*1000,1),IF(I43*1000&lt;1000,FIXED(I43*1000,0),MROUND(I43*1000,10)))))))),IF(I43=-1,"rg",IF(I43="","--",IF(I43&lt;1,FIXED(I43,3),IF(I43&lt;10,FIXED(I43,2),(IF(I43&lt;100,FIXED(I43,1),IF(I43&lt;1000,FIXED(I43,0),MROUND(I43,10))))))))))</f>
        <v>--</v>
      </c>
      <c r="AK43" s="6" t="str">
        <f t="shared" si="24"/>
        <v>--</v>
      </c>
      <c r="AL43" s="6" t="str">
        <f>IF(AK43="--","--",IF(F!$D43=131,IF(K43=-1,"rg",IF(K43="","--",IF(K43*1000&lt;1,FIXED(K43*1000,3),IF(K43*1000&lt;10,FIXED(K43*1000,2),(IF(K43*1000&lt;100,FIXED(K43*1000,1),IF(K43*1000&lt;1000,FIXED(K43*1000,0),MROUND(K43*1000,10)))))))),IF(K43=-1,"rg",IF(K43="","--",IF(K43&lt;1,FIXED(K43,3),IF(K43&lt;10,FIXED(K43,2),(IF(K43&lt;100,FIXED(K43,1),IF(K43&lt;1000,FIXED(K43,0),MROUND(K43,10))))))))))</f>
        <v>--</v>
      </c>
      <c r="AM43" s="6" t="str">
        <f t="shared" si="25"/>
        <v>--</v>
      </c>
      <c r="AN43" s="6" t="str">
        <f>IF(AM43="--","--",IF(F!$D43=131,IF(M43=-1,"rg",IF(M43="","--",IF(M43*1000&lt;1,FIXED(M43*1000,3),IF(M43*1000&lt;10,FIXED(M43*1000,2),(IF(M43*1000&lt;100,FIXED(M43*1000,1),IF(M43*1000&lt;1000,FIXED(M43*1000,0),MROUND(M43*1000,10)))))))),IF(M43=-1,"rg",IF(M43="","--",IF(M43&lt;1,FIXED(M43,3),IF(M43&lt;10,FIXED(M43,2),(IF(M43&lt;100,FIXED(M43,1),IF(M43&lt;1000,FIXED(M43,0),MROUND(M43,10))))))))))</f>
        <v>--</v>
      </c>
      <c r="AP43" s="6" t="str">
        <f t="shared" si="6"/>
        <v>--</v>
      </c>
      <c r="AQ43" s="6" t="str">
        <f t="shared" si="7"/>
        <v/>
      </c>
      <c r="AR43" s="6" t="str">
        <f t="shared" si="8"/>
        <v>--</v>
      </c>
      <c r="AS43" s="6" t="str">
        <f t="shared" si="9"/>
        <v/>
      </c>
      <c r="AT43" s="6" t="str">
        <f t="shared" si="10"/>
        <v/>
      </c>
      <c r="AU43" s="6" t="str">
        <f>IFERROR(IF(AR43="--","",IF(HLOOKUP(SMALL($Q$4:$Y$4,3),$Q$4:$Y$501,ROW(AP43)-3,FALSE)=0,"",IF(HLOOKUP(SMALL($Q$4:$Y$4,3),$Q$4:$Y$501,ROW(AP43)-3,FALSE)="nee",VLOOKUP("De kwaliteitseis emissiearme grond (maximale concentratie) wordt overschreden.",H!$O$10:'H'!$P$59,2,FALSE),""))),"")</f>
        <v/>
      </c>
      <c r="AV43" s="6" t="str">
        <f t="shared" si="0"/>
        <v>--</v>
      </c>
      <c r="AW43" s="6" t="str">
        <f t="shared" si="1"/>
        <v/>
      </c>
      <c r="AX43" s="6" t="str">
        <f t="shared" si="2"/>
        <v>--</v>
      </c>
      <c r="AY43" s="6" t="str">
        <f t="shared" si="11"/>
        <v/>
      </c>
      <c r="AZ43" s="6" t="str">
        <f t="shared" si="12"/>
        <v/>
      </c>
      <c r="BA43" s="6" t="str">
        <f>IFERROR(IF(AR43="--","",IF(HLOOKUP(SMALL($Q$4:$Y$4,6),$Q$4:$Y$501,ROW(AP43)-3,FALSE)=0,"",IF(HLOOKUP(SMALL($Q$4:$Y$4,6),$Q$4:$Y$501,ROW(AP43)-3,FALSE)="nee",VLOOKUP("De kwaliteitseis emissiearme grond (maximale concentratie) wordt overschreden.",H!$O$10:'H'!$P$59,2,FALSE),""))),"")</f>
        <v/>
      </c>
      <c r="BB43" s="6" t="str">
        <f t="shared" si="3"/>
        <v>--</v>
      </c>
      <c r="BC43" s="6" t="str">
        <f t="shared" si="4"/>
        <v/>
      </c>
      <c r="BD43" s="6" t="str">
        <f t="shared" si="5"/>
        <v>--</v>
      </c>
      <c r="BE43" s="6" t="str">
        <f t="shared" si="13"/>
        <v/>
      </c>
      <c r="BF43" s="6" t="str">
        <f t="shared" si="14"/>
        <v/>
      </c>
      <c r="BG43" s="4" t="str">
        <f>IFERROR(IF(AR43="--","",IF(HLOOKUP(SMALL($Q$4:$Y$4,9),$Q$4:$Y$501,ROW(AP43)-3,FALSE)=0,"",IF(HLOOKUP(SMALL($Q$4:$Y$4,9),$Q$4:$Y$501,ROW(AP43)-3,FALSE)="nee",VLOOKUP("De kwaliteitseis emissiearme grond (maximale concentratie) wordt overschreden.",H!$O$10:'H'!$P$59,2,FALSE),""))),"")</f>
        <v/>
      </c>
    </row>
    <row r="44" spans="1:59" x14ac:dyDescent="0.2">
      <c r="A44" s="4" t="str">
        <f>F!A44</f>
        <v>Acenafteen</v>
      </c>
      <c r="B44" s="6" t="str">
        <f>IF(ISNUMBER(F!E44)=FALSE,"--",IF(F!E44=0,"--",F!E44))</f>
        <v>--</v>
      </c>
      <c r="C44" s="6" t="str">
        <f>IF(B44="--","",F!F44)</f>
        <v/>
      </c>
      <c r="D44" s="6" t="str">
        <f>IF(ISNUMBER(F!G44)=FALSE,"--",IF(F!G44=0,"--",F!G44))</f>
        <v>--</v>
      </c>
      <c r="E44" s="6" t="str">
        <f>IF(D44="--","",F!H44)</f>
        <v/>
      </c>
      <c r="F44" s="6" t="str">
        <f>IF(ISNUMBER(F!I44)=FALSE,"--",IF(F!I44=0,"--",F!I44))</f>
        <v>--</v>
      </c>
      <c r="G44" s="6" t="str">
        <f>IF(F44="--","",F!J44)</f>
        <v/>
      </c>
      <c r="H44" s="6"/>
      <c r="I44" s="6" t="str">
        <f>IF(F!Z44=-1,-1,F!AV44)</f>
        <v/>
      </c>
      <c r="J44" s="6"/>
      <c r="K44" s="6" t="str">
        <f>IF(F!AC44=-1,-1,F!AX44)</f>
        <v/>
      </c>
      <c r="L44" s="6"/>
      <c r="M44" s="6" t="str">
        <f>IF(F!AF44=-1,-1,F!AZ44)</f>
        <v/>
      </c>
      <c r="N44" s="6"/>
      <c r="P44" s="4" t="str">
        <f>IFERROR(IF(AND(VLOOKUP(F!$B44,E!$B$1:$AK$300,5,FALSE)&lt;&gt;1000000000,VLOOKUP(F!$B44,E!$B$1:$AK$300,6,FALSE)=1000000000,VLOOKUP(F!$B44,E!$B$1:$AK$300,7,FALSE)=1000000000,VLOOKUP(F!$B44,E!$B$1:$AK$300,8,FALSE)=1000000000,VLOOKUP(F!$B44,E!$B$1:$AK$300,9,FALSE)=1000000000),"toetsen alleen LN",IF(AND(VLOOKUP(F!$B44,E!$B$1:$AK$300,5,FALSE)=1000000000,VLOOKUP(F!$B44,E!$B$1:$AK$300,6,FALSE)=1000000000,VLOOKUP(F!$B44,E!$B$1:$AK$300,7,FALSE)=1000000000,VLOOKUP(F!$B44,E!$B$1:$AK$300,8,FALSE)&lt;&gt;1000000000,VLOOKUP(F!$B44,E!$B$1:$AK$300,9,FALSE)&lt;&gt;1000000000),"toetsen alleen MV en SV",IF(AND(VLOOKUP(F!$B44,E!$B$1:$AK$300,5,FALSE)&lt;&gt;1000000000,VLOOKUP(F!$B44,E!$B$1:$AK$300,6,FALSE)&lt;&gt;1000000000,VLOOKUP(F!$B44,E!$B$1:$AK$300,7,FALSE)&lt;&gt;1000000000,VLOOKUP(F!$B44,E!$B$1:$AK$300,8,FALSE)=1000000000,VLOOKUP(F!$B44,E!$B$1:$AK$300,9,FALSE)=1000000000),"toetsen geen MV en SV",IF(VLOOKUP(F!$B44,E!$B$1:$AK$300,5,FALSE)+VLOOKUP(F!$B44,E!$B$1:$AK$300,6,FALSE)+VLOOKUP(F!$B44,E!$B$1:$AK$300,7,FALSE)+VLOOKUP(F!$B44,E!$B$1:$AK$300,8,FALSE)&lt;&gt;4000000000,"toetsen",IF(VLOOKUP(F!$B44,E!$B$1:$AK$300,12,FALSE)&lt;&gt;1000000000,"toetsen alleen IW","niet toetsen"))))),"")</f>
        <v/>
      </c>
      <c r="Q44" s="6" t="str">
        <f t="shared" si="20"/>
        <v/>
      </c>
      <c r="R44" s="5" t="str">
        <f>IF($B44="--","",IF($P44="toetsen",toetsen(F!$B44,Q44),IF($P44="toetsen alleen IW",toetsen_alleen_IW(F!$B44,Q44),IF($P44="toetsen alleen LN",toetsen_alleen_LN(F!$B44,Q44),IF($P44="toetsen geen MV en SV",toetsen_geen_MV_en_SV(F!$B44,Q44),IF($P44="toetsen alleen MV en SV",toetsen_alleen_MV_en_SV(F!$B44,Q44),""))))))</f>
        <v/>
      </c>
      <c r="S44" s="5" t="str">
        <f>IF($P44="toetsen",IF(OR(Q44="",VLOOKUP(F!$B44,E!$B$1:$AK$300,10,FALSE)=1000000000),"",IF(Q44&lt;=VLOOKUP(F!$B44,E!$B$1:$AK$300,10,FALSE),"ja","nee")),"")</f>
        <v/>
      </c>
      <c r="T44" s="78" t="str">
        <f t="shared" si="21"/>
        <v/>
      </c>
      <c r="U44" s="5" t="str">
        <f>IF($D44="--","",IF($P44="toetsen",toetsen(F!$B44,T44),IF($P44="toetsen alleen IW",toetsen_alleen_IW(F!$B44,T44),IF($P44="toetsen alleen LN",toetsen_alleen_LN(F!$B44,T44),IF($P44="toetsen geen MV en SV",toetsen_geen_MV_en_SV(F!$B44,T44),IF($P44="toetsen alleen MV en SV",toetsen_alleen_MV_en_SV(F!$B44,T44),""))))))</f>
        <v/>
      </c>
      <c r="V44" s="5" t="str">
        <f>IF($P44="toetsen",IF(OR(T44="",VLOOKUP(F!$B44,E!$B$1:$AK$300,10,FALSE)=1000000000),"",IF(T44&lt;=VLOOKUP(F!$B44,E!$B$1:$AK$300,10,FALSE),"ja","nee")),"")</f>
        <v/>
      </c>
      <c r="W44" s="6" t="str">
        <f t="shared" si="22"/>
        <v/>
      </c>
      <c r="X44" s="5" t="str">
        <f>IF($F44="--","",IF($P44="toetsen",toetsen(F!$B44,W44),IF($P44="toetsen alleen IW",toetsen_alleen_IW(F!$B44,W44),IF($P44="toetsen alleen LN",toetsen_alleen_LN(F!$B44,W44),IF($P44="toetsen geen MV en SV",toetsen_geen_MV_en_SV(F!$B44,W44),IF($P44="toetsen alleen MV en SV",toetsen_alleen_MV_en_SV(F!$B44,W44),""))))))</f>
        <v/>
      </c>
      <c r="Y44" s="5" t="str">
        <f>IF($P44="toetsen",IF(OR(W44="",VLOOKUP(F!$B44,E!$B$1:$AK$300,10,FALSE)=1000000000),"",IF(W44&lt;=VLOOKUP(F!$B44,E!$B$1:$AK$300,10,FALSE),"ja","nee")),"")</f>
        <v/>
      </c>
      <c r="AA44" s="4" t="str">
        <f>IFERROR(IF(Q44="","",(IF(Q44&gt;2*VLOOKUP(F!$B44,E!$B$1:$AK$300,5,FALSE),1,0))),"")</f>
        <v/>
      </c>
      <c r="AB44" s="4" t="str">
        <f>IFERROR(IF(T44="","",(IF(T44&gt;2*VLOOKUP(F!$B44,E!$B$1:$AK$300,5,FALSE),1,0))),"")</f>
        <v/>
      </c>
      <c r="AC44" s="4" t="str">
        <f>IFERROR(IF(W44="","",(IF(W44&gt;2*VLOOKUP(F!$B44,E!$B$1:$AK$300,5,FALSE),1,0))),"")</f>
        <v/>
      </c>
      <c r="AE44" s="4" t="str">
        <f>IFERROR(IF(Q44="","",(IF(Q44&gt;VLOOKUP(F!$B44,E!$B$1:$AK$300,6,FALSE)+VLOOKUP(F!$B44,E!$B$1:$AK$300,5,FALSE),1,0))),"")</f>
        <v/>
      </c>
      <c r="AF44" s="4" t="str">
        <f>IFERROR(IF(T44="","",(IF(T44&gt;VLOOKUP(F!$B44,E!$B$1:$AK$300,6,FALSE)+VLOOKUP(F!$B44,E!$B$1:$AK$300,5,FALSE),1,0))),"")</f>
        <v/>
      </c>
      <c r="AG44" s="4" t="str">
        <f>IFERROR(IF(W44="","",(IF(W44&gt;VLOOKUP(F!$B44,E!$B$1:$AK$300,6,FALSE)+VLOOKUP(F!$B44,E!$B$1:$AK$300,5,FALSE),1,0))),"")</f>
        <v/>
      </c>
      <c r="AI44" s="6" t="str">
        <f t="shared" si="23"/>
        <v>--</v>
      </c>
      <c r="AJ44" s="6" t="str">
        <f>IF(AI44="--","--",IF(F!$D44=131,IF(I44=-1,"rg",IF(I44="","--",IF(I44*1000&lt;1,FIXED(I44*1000,3),IF(I44*1000&lt;10,FIXED(I44*1000,2),(IF(I44*1000&lt;100,FIXED(I44*1000,1),IF(I44*1000&lt;1000,FIXED(I44*1000,0),MROUND(I44*1000,10)))))))),IF(I44=-1,"rg",IF(I44="","--",IF(I44&lt;1,FIXED(I44,3),IF(I44&lt;10,FIXED(I44,2),(IF(I44&lt;100,FIXED(I44,1),IF(I44&lt;1000,FIXED(I44,0),MROUND(I44,10))))))))))</f>
        <v>--</v>
      </c>
      <c r="AK44" s="6" t="str">
        <f t="shared" si="24"/>
        <v>--</v>
      </c>
      <c r="AL44" s="6" t="str">
        <f>IF(AK44="--","--",IF(F!$D44=131,IF(K44=-1,"rg",IF(K44="","--",IF(K44*1000&lt;1,FIXED(K44*1000,3),IF(K44*1000&lt;10,FIXED(K44*1000,2),(IF(K44*1000&lt;100,FIXED(K44*1000,1),IF(K44*1000&lt;1000,FIXED(K44*1000,0),MROUND(K44*1000,10)))))))),IF(K44=-1,"rg",IF(K44="","--",IF(K44&lt;1,FIXED(K44,3),IF(K44&lt;10,FIXED(K44,2),(IF(K44&lt;100,FIXED(K44,1),IF(K44&lt;1000,FIXED(K44,0),MROUND(K44,10))))))))))</f>
        <v>--</v>
      </c>
      <c r="AM44" s="6" t="str">
        <f t="shared" si="25"/>
        <v>--</v>
      </c>
      <c r="AN44" s="6" t="str">
        <f>IF(AM44="--","--",IF(F!$D44=131,IF(M44=-1,"rg",IF(M44="","--",IF(M44*1000&lt;1,FIXED(M44*1000,3),IF(M44*1000&lt;10,FIXED(M44*1000,2),(IF(M44*1000&lt;100,FIXED(M44*1000,1),IF(M44*1000&lt;1000,FIXED(M44*1000,0),MROUND(M44*1000,10)))))))),IF(M44=-1,"rg",IF(M44="","--",IF(M44&lt;1,FIXED(M44,3),IF(M44&lt;10,FIXED(M44,2),(IF(M44&lt;100,FIXED(M44,1),IF(M44&lt;1000,FIXED(M44,0),MROUND(M44,10))))))))))</f>
        <v>--</v>
      </c>
      <c r="AP44" s="6" t="str">
        <f t="shared" si="6"/>
        <v>--</v>
      </c>
      <c r="AQ44" s="6" t="str">
        <f t="shared" si="7"/>
        <v/>
      </c>
      <c r="AR44" s="6" t="str">
        <f t="shared" si="8"/>
        <v>--</v>
      </c>
      <c r="AS44" s="6" t="str">
        <f t="shared" si="9"/>
        <v/>
      </c>
      <c r="AT44" s="6" t="str">
        <f t="shared" si="10"/>
        <v/>
      </c>
      <c r="AU44" s="6" t="str">
        <f>IFERROR(IF(AR44="--","",IF(HLOOKUP(SMALL($Q$4:$Y$4,3),$Q$4:$Y$501,ROW(AP44)-3,FALSE)=0,"",IF(HLOOKUP(SMALL($Q$4:$Y$4,3),$Q$4:$Y$501,ROW(AP44)-3,FALSE)="nee",VLOOKUP("De kwaliteitseis emissiearme grond (maximale concentratie) wordt overschreden.",H!$O$10:'H'!$P$59,2,FALSE),""))),"")</f>
        <v/>
      </c>
      <c r="AV44" s="6" t="str">
        <f t="shared" si="0"/>
        <v>--</v>
      </c>
      <c r="AW44" s="6" t="str">
        <f t="shared" si="1"/>
        <v/>
      </c>
      <c r="AX44" s="6" t="str">
        <f t="shared" si="2"/>
        <v>--</v>
      </c>
      <c r="AY44" s="6" t="str">
        <f t="shared" si="11"/>
        <v/>
      </c>
      <c r="AZ44" s="6" t="str">
        <f t="shared" si="12"/>
        <v/>
      </c>
      <c r="BA44" s="6" t="str">
        <f>IFERROR(IF(AR44="--","",IF(HLOOKUP(SMALL($Q$4:$Y$4,6),$Q$4:$Y$501,ROW(AP44)-3,FALSE)=0,"",IF(HLOOKUP(SMALL($Q$4:$Y$4,6),$Q$4:$Y$501,ROW(AP44)-3,FALSE)="nee",VLOOKUP("De kwaliteitseis emissiearme grond (maximale concentratie) wordt overschreden.",H!$O$10:'H'!$P$59,2,FALSE),""))),"")</f>
        <v/>
      </c>
      <c r="BB44" s="6" t="str">
        <f t="shared" si="3"/>
        <v>--</v>
      </c>
      <c r="BC44" s="6" t="str">
        <f t="shared" si="4"/>
        <v/>
      </c>
      <c r="BD44" s="6" t="str">
        <f t="shared" si="5"/>
        <v>--</v>
      </c>
      <c r="BE44" s="6" t="str">
        <f t="shared" si="13"/>
        <v/>
      </c>
      <c r="BF44" s="6" t="str">
        <f t="shared" si="14"/>
        <v/>
      </c>
      <c r="BG44" s="4" t="str">
        <f>IFERROR(IF(AR44="--","",IF(HLOOKUP(SMALL($Q$4:$Y$4,9),$Q$4:$Y$501,ROW(AP44)-3,FALSE)=0,"",IF(HLOOKUP(SMALL($Q$4:$Y$4,9),$Q$4:$Y$501,ROW(AP44)-3,FALSE)="nee",VLOOKUP("De kwaliteitseis emissiearme grond (maximale concentratie) wordt overschreden.",H!$O$10:'H'!$P$59,2,FALSE),""))),"")</f>
        <v/>
      </c>
    </row>
    <row r="45" spans="1:59" x14ac:dyDescent="0.2">
      <c r="A45" s="4" t="str">
        <f>F!A45</f>
        <v>Fluoreen</v>
      </c>
      <c r="B45" s="6" t="str">
        <f>IF(ISNUMBER(F!E45)=FALSE,"--",IF(F!E45=0,"--",F!E45))</f>
        <v>--</v>
      </c>
      <c r="C45" s="6" t="str">
        <f>IF(B45="--","",F!F45)</f>
        <v/>
      </c>
      <c r="D45" s="6" t="str">
        <f>IF(ISNUMBER(F!G45)=FALSE,"--",IF(F!G45=0,"--",F!G45))</f>
        <v>--</v>
      </c>
      <c r="E45" s="6" t="str">
        <f>IF(D45="--","",F!H45)</f>
        <v/>
      </c>
      <c r="F45" s="6" t="str">
        <f>IF(ISNUMBER(F!I45)=FALSE,"--",IF(F!I45=0,"--",F!I45))</f>
        <v>--</v>
      </c>
      <c r="G45" s="6" t="str">
        <f>IF(F45="--","",F!J45)</f>
        <v/>
      </c>
      <c r="H45" s="6"/>
      <c r="I45" s="6" t="str">
        <f>IF(F!Z45=-1,-1,F!AV45)</f>
        <v/>
      </c>
      <c r="J45" s="6"/>
      <c r="K45" s="6" t="str">
        <f>IF(F!AC45=-1,-1,F!AX45)</f>
        <v/>
      </c>
      <c r="L45" s="6"/>
      <c r="M45" s="6" t="str">
        <f>IF(F!AF45=-1,-1,F!AZ45)</f>
        <v/>
      </c>
      <c r="N45" s="6"/>
      <c r="P45" s="4" t="str">
        <f>IFERROR(IF(AND(VLOOKUP(F!$B45,E!$B$1:$AK$300,5,FALSE)&lt;&gt;1000000000,VLOOKUP(F!$B45,E!$B$1:$AK$300,6,FALSE)=1000000000,VLOOKUP(F!$B45,E!$B$1:$AK$300,7,FALSE)=1000000000,VLOOKUP(F!$B45,E!$B$1:$AK$300,8,FALSE)=1000000000,VLOOKUP(F!$B45,E!$B$1:$AK$300,9,FALSE)=1000000000),"toetsen alleen LN",IF(AND(VLOOKUP(F!$B45,E!$B$1:$AK$300,5,FALSE)=1000000000,VLOOKUP(F!$B45,E!$B$1:$AK$300,6,FALSE)=1000000000,VLOOKUP(F!$B45,E!$B$1:$AK$300,7,FALSE)=1000000000,VLOOKUP(F!$B45,E!$B$1:$AK$300,8,FALSE)&lt;&gt;1000000000,VLOOKUP(F!$B45,E!$B$1:$AK$300,9,FALSE)&lt;&gt;1000000000),"toetsen alleen MV en SV",IF(AND(VLOOKUP(F!$B45,E!$B$1:$AK$300,5,FALSE)&lt;&gt;1000000000,VLOOKUP(F!$B45,E!$B$1:$AK$300,6,FALSE)&lt;&gt;1000000000,VLOOKUP(F!$B45,E!$B$1:$AK$300,7,FALSE)&lt;&gt;1000000000,VLOOKUP(F!$B45,E!$B$1:$AK$300,8,FALSE)=1000000000,VLOOKUP(F!$B45,E!$B$1:$AK$300,9,FALSE)=1000000000),"toetsen geen MV en SV",IF(VLOOKUP(F!$B45,E!$B$1:$AK$300,5,FALSE)+VLOOKUP(F!$B45,E!$B$1:$AK$300,6,FALSE)+VLOOKUP(F!$B45,E!$B$1:$AK$300,7,FALSE)+VLOOKUP(F!$B45,E!$B$1:$AK$300,8,FALSE)&lt;&gt;4000000000,"toetsen",IF(VLOOKUP(F!$B45,E!$B$1:$AK$300,12,FALSE)&lt;&gt;1000000000,"toetsen alleen IW","niet toetsen"))))),"")</f>
        <v/>
      </c>
      <c r="Q45" s="6" t="str">
        <f t="shared" si="20"/>
        <v/>
      </c>
      <c r="R45" s="5" t="str">
        <f>IF($B45="--","",IF($P45="toetsen",toetsen(F!$B45,Q45),IF($P45="toetsen alleen IW",toetsen_alleen_IW(F!$B45,Q45),IF($P45="toetsen alleen LN",toetsen_alleen_LN(F!$B45,Q45),IF($P45="toetsen geen MV en SV",toetsen_geen_MV_en_SV(F!$B45,Q45),IF($P45="toetsen alleen MV en SV",toetsen_alleen_MV_en_SV(F!$B45,Q45),""))))))</f>
        <v/>
      </c>
      <c r="S45" s="5" t="str">
        <f>IF($P45="toetsen",IF(OR(Q45="",VLOOKUP(F!$B45,E!$B$1:$AK$300,10,FALSE)=1000000000),"",IF(Q45&lt;=VLOOKUP(F!$B45,E!$B$1:$AK$300,10,FALSE),"ja","nee")),"")</f>
        <v/>
      </c>
      <c r="T45" s="78" t="str">
        <f t="shared" si="21"/>
        <v/>
      </c>
      <c r="U45" s="5" t="str">
        <f>IF($D45="--","",IF($P45="toetsen",toetsen(F!$B45,T45),IF($P45="toetsen alleen IW",toetsen_alleen_IW(F!$B45,T45),IF($P45="toetsen alleen LN",toetsen_alleen_LN(F!$B45,T45),IF($P45="toetsen geen MV en SV",toetsen_geen_MV_en_SV(F!$B45,T45),IF($P45="toetsen alleen MV en SV",toetsen_alleen_MV_en_SV(F!$B45,T45),""))))))</f>
        <v/>
      </c>
      <c r="V45" s="5" t="str">
        <f>IF($P45="toetsen",IF(OR(T45="",VLOOKUP(F!$B45,E!$B$1:$AK$300,10,FALSE)=1000000000),"",IF(T45&lt;=VLOOKUP(F!$B45,E!$B$1:$AK$300,10,FALSE),"ja","nee")),"")</f>
        <v/>
      </c>
      <c r="W45" s="6" t="str">
        <f t="shared" si="22"/>
        <v/>
      </c>
      <c r="X45" s="5" t="str">
        <f>IF($F45="--","",IF($P45="toetsen",toetsen(F!$B45,W45),IF($P45="toetsen alleen IW",toetsen_alleen_IW(F!$B45,W45),IF($P45="toetsen alleen LN",toetsen_alleen_LN(F!$B45,W45),IF($P45="toetsen geen MV en SV",toetsen_geen_MV_en_SV(F!$B45,W45),IF($P45="toetsen alleen MV en SV",toetsen_alleen_MV_en_SV(F!$B45,W45),""))))))</f>
        <v/>
      </c>
      <c r="Y45" s="5" t="str">
        <f>IF($P45="toetsen",IF(OR(W45="",VLOOKUP(F!$B45,E!$B$1:$AK$300,10,FALSE)=1000000000),"",IF(W45&lt;=VLOOKUP(F!$B45,E!$B$1:$AK$300,10,FALSE),"ja","nee")),"")</f>
        <v/>
      </c>
      <c r="AA45" s="4" t="str">
        <f>IFERROR(IF(Q45="","",(IF(Q45&gt;2*VLOOKUP(F!$B45,E!$B$1:$AK$300,5,FALSE),1,0))),"")</f>
        <v/>
      </c>
      <c r="AB45" s="4" t="str">
        <f>IFERROR(IF(T45="","",(IF(T45&gt;2*VLOOKUP(F!$B45,E!$B$1:$AK$300,5,FALSE),1,0))),"")</f>
        <v/>
      </c>
      <c r="AC45" s="4" t="str">
        <f>IFERROR(IF(W45="","",(IF(W45&gt;2*VLOOKUP(F!$B45,E!$B$1:$AK$300,5,FALSE),1,0))),"")</f>
        <v/>
      </c>
      <c r="AE45" s="4" t="str">
        <f>IFERROR(IF(Q45="","",(IF(Q45&gt;VLOOKUP(F!$B45,E!$B$1:$AK$300,6,FALSE)+VLOOKUP(F!$B45,E!$B$1:$AK$300,5,FALSE),1,0))),"")</f>
        <v/>
      </c>
      <c r="AF45" s="4" t="str">
        <f>IFERROR(IF(T45="","",(IF(T45&gt;VLOOKUP(F!$B45,E!$B$1:$AK$300,6,FALSE)+VLOOKUP(F!$B45,E!$B$1:$AK$300,5,FALSE),1,0))),"")</f>
        <v/>
      </c>
      <c r="AG45" s="4" t="str">
        <f>IFERROR(IF(W45="","",(IF(W45&gt;VLOOKUP(F!$B45,E!$B$1:$AK$300,6,FALSE)+VLOOKUP(F!$B45,E!$B$1:$AK$300,5,FALSE),1,0))),"")</f>
        <v/>
      </c>
      <c r="AI45" s="6" t="str">
        <f t="shared" si="23"/>
        <v>--</v>
      </c>
      <c r="AJ45" s="6" t="str">
        <f>IF(AI45="--","--",IF(F!$D45=131,IF(I45=-1,"rg",IF(I45="","--",IF(I45*1000&lt;1,FIXED(I45*1000,3),IF(I45*1000&lt;10,FIXED(I45*1000,2),(IF(I45*1000&lt;100,FIXED(I45*1000,1),IF(I45*1000&lt;1000,FIXED(I45*1000,0),MROUND(I45*1000,10)))))))),IF(I45=-1,"rg",IF(I45="","--",IF(I45&lt;1,FIXED(I45,3),IF(I45&lt;10,FIXED(I45,2),(IF(I45&lt;100,FIXED(I45,1),IF(I45&lt;1000,FIXED(I45,0),MROUND(I45,10))))))))))</f>
        <v>--</v>
      </c>
      <c r="AK45" s="6" t="str">
        <f t="shared" si="24"/>
        <v>--</v>
      </c>
      <c r="AL45" s="6" t="str">
        <f>IF(AK45="--","--",IF(F!$D45=131,IF(K45=-1,"rg",IF(K45="","--",IF(K45*1000&lt;1,FIXED(K45*1000,3),IF(K45*1000&lt;10,FIXED(K45*1000,2),(IF(K45*1000&lt;100,FIXED(K45*1000,1),IF(K45*1000&lt;1000,FIXED(K45*1000,0),MROUND(K45*1000,10)))))))),IF(K45=-1,"rg",IF(K45="","--",IF(K45&lt;1,FIXED(K45,3),IF(K45&lt;10,FIXED(K45,2),(IF(K45&lt;100,FIXED(K45,1),IF(K45&lt;1000,FIXED(K45,0),MROUND(K45,10))))))))))</f>
        <v>--</v>
      </c>
      <c r="AM45" s="6" t="str">
        <f t="shared" si="25"/>
        <v>--</v>
      </c>
      <c r="AN45" s="6" t="str">
        <f>IF(AM45="--","--",IF(F!$D45=131,IF(M45=-1,"rg",IF(M45="","--",IF(M45*1000&lt;1,FIXED(M45*1000,3),IF(M45*1000&lt;10,FIXED(M45*1000,2),(IF(M45*1000&lt;100,FIXED(M45*1000,1),IF(M45*1000&lt;1000,FIXED(M45*1000,0),MROUND(M45*1000,10)))))))),IF(M45=-1,"rg",IF(M45="","--",IF(M45&lt;1,FIXED(M45,3),IF(M45&lt;10,FIXED(M45,2),(IF(M45&lt;100,FIXED(M45,1),IF(M45&lt;1000,FIXED(M45,0),MROUND(M45,10))))))))))</f>
        <v>--</v>
      </c>
      <c r="AP45" s="6" t="str">
        <f t="shared" si="6"/>
        <v>--</v>
      </c>
      <c r="AQ45" s="6" t="str">
        <f t="shared" si="7"/>
        <v/>
      </c>
      <c r="AR45" s="6" t="str">
        <f t="shared" si="8"/>
        <v>--</v>
      </c>
      <c r="AS45" s="6" t="str">
        <f t="shared" si="9"/>
        <v/>
      </c>
      <c r="AT45" s="6" t="str">
        <f t="shared" si="10"/>
        <v/>
      </c>
      <c r="AU45" s="6" t="str">
        <f>IFERROR(IF(AR45="--","",IF(HLOOKUP(SMALL($Q$4:$Y$4,3),$Q$4:$Y$501,ROW(AP45)-3,FALSE)=0,"",IF(HLOOKUP(SMALL($Q$4:$Y$4,3),$Q$4:$Y$501,ROW(AP45)-3,FALSE)="nee",VLOOKUP("De kwaliteitseis emissiearme grond (maximale concentratie) wordt overschreden.",H!$O$10:'H'!$P$59,2,FALSE),""))),"")</f>
        <v/>
      </c>
      <c r="AV45" s="6" t="str">
        <f t="shared" si="0"/>
        <v>--</v>
      </c>
      <c r="AW45" s="6" t="str">
        <f t="shared" si="1"/>
        <v/>
      </c>
      <c r="AX45" s="6" t="str">
        <f t="shared" si="2"/>
        <v>--</v>
      </c>
      <c r="AY45" s="6" t="str">
        <f t="shared" si="11"/>
        <v/>
      </c>
      <c r="AZ45" s="6" t="str">
        <f t="shared" si="12"/>
        <v/>
      </c>
      <c r="BA45" s="6" t="str">
        <f>IFERROR(IF(AR45="--","",IF(HLOOKUP(SMALL($Q$4:$Y$4,6),$Q$4:$Y$501,ROW(AP45)-3,FALSE)=0,"",IF(HLOOKUP(SMALL($Q$4:$Y$4,6),$Q$4:$Y$501,ROW(AP45)-3,FALSE)="nee",VLOOKUP("De kwaliteitseis emissiearme grond (maximale concentratie) wordt overschreden.",H!$O$10:'H'!$P$59,2,FALSE),""))),"")</f>
        <v/>
      </c>
      <c r="BB45" s="6" t="str">
        <f t="shared" si="3"/>
        <v>--</v>
      </c>
      <c r="BC45" s="6" t="str">
        <f t="shared" si="4"/>
        <v/>
      </c>
      <c r="BD45" s="6" t="str">
        <f t="shared" si="5"/>
        <v>--</v>
      </c>
      <c r="BE45" s="6" t="str">
        <f t="shared" si="13"/>
        <v/>
      </c>
      <c r="BF45" s="6" t="str">
        <f t="shared" si="14"/>
        <v/>
      </c>
      <c r="BG45" s="4" t="str">
        <f>IFERROR(IF(AR45="--","",IF(HLOOKUP(SMALL($Q$4:$Y$4,9),$Q$4:$Y$501,ROW(AP45)-3,FALSE)=0,"",IF(HLOOKUP(SMALL($Q$4:$Y$4,9),$Q$4:$Y$501,ROW(AP45)-3,FALSE)="nee",VLOOKUP("De kwaliteitseis emissiearme grond (maximale concentratie) wordt overschreden.",H!$O$10:'H'!$P$59,2,FALSE),""))),"")</f>
        <v/>
      </c>
    </row>
    <row r="46" spans="1:59" x14ac:dyDescent="0.2">
      <c r="A46" s="4" t="str">
        <f>F!A46</f>
        <v>Pyreen</v>
      </c>
      <c r="B46" s="6" t="str">
        <f>IF(ISNUMBER(F!E46)=FALSE,"--",IF(F!E46=0,"--",F!E46))</f>
        <v>--</v>
      </c>
      <c r="C46" s="6" t="str">
        <f>IF(B46="--","",F!F46)</f>
        <v/>
      </c>
      <c r="D46" s="6" t="str">
        <f>IF(ISNUMBER(F!G46)=FALSE,"--",IF(F!G46=0,"--",F!G46))</f>
        <v>--</v>
      </c>
      <c r="E46" s="6" t="str">
        <f>IF(D46="--","",F!H46)</f>
        <v/>
      </c>
      <c r="F46" s="6" t="str">
        <f>IF(ISNUMBER(F!I46)=FALSE,"--",IF(F!I46=0,"--",F!I46))</f>
        <v>--</v>
      </c>
      <c r="G46" s="6" t="str">
        <f>IF(F46="--","",F!J46)</f>
        <v/>
      </c>
      <c r="H46" s="6"/>
      <c r="I46" s="6" t="str">
        <f>IF(F!Z46=-1,-1,F!AV46)</f>
        <v/>
      </c>
      <c r="J46" s="6"/>
      <c r="K46" s="6" t="str">
        <f>IF(F!AC46=-1,-1,F!AX46)</f>
        <v/>
      </c>
      <c r="L46" s="6"/>
      <c r="M46" s="6" t="str">
        <f>IF(F!AF46=-1,-1,F!AZ46)</f>
        <v/>
      </c>
      <c r="N46" s="6"/>
      <c r="P46" s="4" t="str">
        <f>IFERROR(IF(AND(VLOOKUP(F!$B46,E!$B$1:$AK$300,5,FALSE)&lt;&gt;1000000000,VLOOKUP(F!$B46,E!$B$1:$AK$300,6,FALSE)=1000000000,VLOOKUP(F!$B46,E!$B$1:$AK$300,7,FALSE)=1000000000,VLOOKUP(F!$B46,E!$B$1:$AK$300,8,FALSE)=1000000000,VLOOKUP(F!$B46,E!$B$1:$AK$300,9,FALSE)=1000000000),"toetsen alleen LN",IF(AND(VLOOKUP(F!$B46,E!$B$1:$AK$300,5,FALSE)=1000000000,VLOOKUP(F!$B46,E!$B$1:$AK$300,6,FALSE)=1000000000,VLOOKUP(F!$B46,E!$B$1:$AK$300,7,FALSE)=1000000000,VLOOKUP(F!$B46,E!$B$1:$AK$300,8,FALSE)&lt;&gt;1000000000,VLOOKUP(F!$B46,E!$B$1:$AK$300,9,FALSE)&lt;&gt;1000000000),"toetsen alleen MV en SV",IF(AND(VLOOKUP(F!$B46,E!$B$1:$AK$300,5,FALSE)&lt;&gt;1000000000,VLOOKUP(F!$B46,E!$B$1:$AK$300,6,FALSE)&lt;&gt;1000000000,VLOOKUP(F!$B46,E!$B$1:$AK$300,7,FALSE)&lt;&gt;1000000000,VLOOKUP(F!$B46,E!$B$1:$AK$300,8,FALSE)=1000000000,VLOOKUP(F!$B46,E!$B$1:$AK$300,9,FALSE)=1000000000),"toetsen geen MV en SV",IF(VLOOKUP(F!$B46,E!$B$1:$AK$300,5,FALSE)+VLOOKUP(F!$B46,E!$B$1:$AK$300,6,FALSE)+VLOOKUP(F!$B46,E!$B$1:$AK$300,7,FALSE)+VLOOKUP(F!$B46,E!$B$1:$AK$300,8,FALSE)&lt;&gt;4000000000,"toetsen",IF(VLOOKUP(F!$B46,E!$B$1:$AK$300,12,FALSE)&lt;&gt;1000000000,"toetsen alleen IW","niet toetsen"))))),"")</f>
        <v/>
      </c>
      <c r="Q46" s="6" t="str">
        <f t="shared" si="20"/>
        <v/>
      </c>
      <c r="R46" s="5" t="str">
        <f>IF($B46="--","",IF($P46="toetsen",toetsen(F!$B46,Q46),IF($P46="toetsen alleen IW",toetsen_alleen_IW(F!$B46,Q46),IF($P46="toetsen alleen LN",toetsen_alleen_LN(F!$B46,Q46),IF($P46="toetsen geen MV en SV",toetsen_geen_MV_en_SV(F!$B46,Q46),IF($P46="toetsen alleen MV en SV",toetsen_alleen_MV_en_SV(F!$B46,Q46),""))))))</f>
        <v/>
      </c>
      <c r="S46" s="5" t="str">
        <f>IF($P46="toetsen",IF(OR(Q46="",VLOOKUP(F!$B46,E!$B$1:$AK$300,10,FALSE)=1000000000),"",IF(Q46&lt;=VLOOKUP(F!$B46,E!$B$1:$AK$300,10,FALSE),"ja","nee")),"")</f>
        <v/>
      </c>
      <c r="T46" s="78" t="str">
        <f t="shared" si="21"/>
        <v/>
      </c>
      <c r="U46" s="5" t="str">
        <f>IF($D46="--","",IF($P46="toetsen",toetsen(F!$B46,T46),IF($P46="toetsen alleen IW",toetsen_alleen_IW(F!$B46,T46),IF($P46="toetsen alleen LN",toetsen_alleen_LN(F!$B46,T46),IF($P46="toetsen geen MV en SV",toetsen_geen_MV_en_SV(F!$B46,T46),IF($P46="toetsen alleen MV en SV",toetsen_alleen_MV_en_SV(F!$B46,T46),""))))))</f>
        <v/>
      </c>
      <c r="V46" s="5" t="str">
        <f>IF($P46="toetsen",IF(OR(T46="",VLOOKUP(F!$B46,E!$B$1:$AK$300,10,FALSE)=1000000000),"",IF(T46&lt;=VLOOKUP(F!$B46,E!$B$1:$AK$300,10,FALSE),"ja","nee")),"")</f>
        <v/>
      </c>
      <c r="W46" s="6" t="str">
        <f t="shared" si="22"/>
        <v/>
      </c>
      <c r="X46" s="5" t="str">
        <f>IF($F46="--","",IF($P46="toetsen",toetsen(F!$B46,W46),IF($P46="toetsen alleen IW",toetsen_alleen_IW(F!$B46,W46),IF($P46="toetsen alleen LN",toetsen_alleen_LN(F!$B46,W46),IF($P46="toetsen geen MV en SV",toetsen_geen_MV_en_SV(F!$B46,W46),IF($P46="toetsen alleen MV en SV",toetsen_alleen_MV_en_SV(F!$B46,W46),""))))))</f>
        <v/>
      </c>
      <c r="Y46" s="5" t="str">
        <f>IF($P46="toetsen",IF(OR(W46="",VLOOKUP(F!$B46,E!$B$1:$AK$300,10,FALSE)=1000000000),"",IF(W46&lt;=VLOOKUP(F!$B46,E!$B$1:$AK$300,10,FALSE),"ja","nee")),"")</f>
        <v/>
      </c>
      <c r="AA46" s="4" t="str">
        <f>IFERROR(IF(Q46="","",(IF(Q46&gt;2*VLOOKUP(F!$B46,E!$B$1:$AK$300,5,FALSE),1,0))),"")</f>
        <v/>
      </c>
      <c r="AB46" s="4" t="str">
        <f>IFERROR(IF(T46="","",(IF(T46&gt;2*VLOOKUP(F!$B46,E!$B$1:$AK$300,5,FALSE),1,0))),"")</f>
        <v/>
      </c>
      <c r="AC46" s="4" t="str">
        <f>IFERROR(IF(W46="","",(IF(W46&gt;2*VLOOKUP(F!$B46,E!$B$1:$AK$300,5,FALSE),1,0))),"")</f>
        <v/>
      </c>
      <c r="AE46" s="4" t="str">
        <f>IFERROR(IF(Q46="","",(IF(Q46&gt;VLOOKUP(F!$B46,E!$B$1:$AK$300,6,FALSE)+VLOOKUP(F!$B46,E!$B$1:$AK$300,5,FALSE),1,0))),"")</f>
        <v/>
      </c>
      <c r="AF46" s="4" t="str">
        <f>IFERROR(IF(T46="","",(IF(T46&gt;VLOOKUP(F!$B46,E!$B$1:$AK$300,6,FALSE)+VLOOKUP(F!$B46,E!$B$1:$AK$300,5,FALSE),1,0))),"")</f>
        <v/>
      </c>
      <c r="AG46" s="4" t="str">
        <f>IFERROR(IF(W46="","",(IF(W46&gt;VLOOKUP(F!$B46,E!$B$1:$AK$300,6,FALSE)+VLOOKUP(F!$B46,E!$B$1:$AK$300,5,FALSE),1,0))),"")</f>
        <v/>
      </c>
      <c r="AI46" s="6" t="str">
        <f t="shared" si="23"/>
        <v>--</v>
      </c>
      <c r="AJ46" s="6" t="str">
        <f>IF(AI46="--","--",IF(F!$D46=131,IF(I46=-1,"rg",IF(I46="","--",IF(I46*1000&lt;1,FIXED(I46*1000,3),IF(I46*1000&lt;10,FIXED(I46*1000,2),(IF(I46*1000&lt;100,FIXED(I46*1000,1),IF(I46*1000&lt;1000,FIXED(I46*1000,0),MROUND(I46*1000,10)))))))),IF(I46=-1,"rg",IF(I46="","--",IF(I46&lt;1,FIXED(I46,3),IF(I46&lt;10,FIXED(I46,2),(IF(I46&lt;100,FIXED(I46,1),IF(I46&lt;1000,FIXED(I46,0),MROUND(I46,10))))))))))</f>
        <v>--</v>
      </c>
      <c r="AK46" s="6" t="str">
        <f t="shared" si="24"/>
        <v>--</v>
      </c>
      <c r="AL46" s="6" t="str">
        <f>IF(AK46="--","--",IF(F!$D46=131,IF(K46=-1,"rg",IF(K46="","--",IF(K46*1000&lt;1,FIXED(K46*1000,3),IF(K46*1000&lt;10,FIXED(K46*1000,2),(IF(K46*1000&lt;100,FIXED(K46*1000,1),IF(K46*1000&lt;1000,FIXED(K46*1000,0),MROUND(K46*1000,10)))))))),IF(K46=-1,"rg",IF(K46="","--",IF(K46&lt;1,FIXED(K46,3),IF(K46&lt;10,FIXED(K46,2),(IF(K46&lt;100,FIXED(K46,1),IF(K46&lt;1000,FIXED(K46,0),MROUND(K46,10))))))))))</f>
        <v>--</v>
      </c>
      <c r="AM46" s="6" t="str">
        <f t="shared" si="25"/>
        <v>--</v>
      </c>
      <c r="AN46" s="6" t="str">
        <f>IF(AM46="--","--",IF(F!$D46=131,IF(M46=-1,"rg",IF(M46="","--",IF(M46*1000&lt;1,FIXED(M46*1000,3),IF(M46*1000&lt;10,FIXED(M46*1000,2),(IF(M46*1000&lt;100,FIXED(M46*1000,1),IF(M46*1000&lt;1000,FIXED(M46*1000,0),MROUND(M46*1000,10)))))))),IF(M46=-1,"rg",IF(M46="","--",IF(M46&lt;1,FIXED(M46,3),IF(M46&lt;10,FIXED(M46,2),(IF(M46&lt;100,FIXED(M46,1),IF(M46&lt;1000,FIXED(M46,0),MROUND(M46,10))))))))))</f>
        <v>--</v>
      </c>
      <c r="AP46" s="6" t="str">
        <f t="shared" si="6"/>
        <v>--</v>
      </c>
      <c r="AQ46" s="6" t="str">
        <f t="shared" si="7"/>
        <v/>
      </c>
      <c r="AR46" s="6" t="str">
        <f t="shared" si="8"/>
        <v>--</v>
      </c>
      <c r="AS46" s="6" t="str">
        <f t="shared" si="9"/>
        <v/>
      </c>
      <c r="AT46" s="6" t="str">
        <f t="shared" si="10"/>
        <v/>
      </c>
      <c r="AU46" s="6" t="str">
        <f>IFERROR(IF(AR46="--","",IF(HLOOKUP(SMALL($Q$4:$Y$4,3),$Q$4:$Y$501,ROW(AP46)-3,FALSE)=0,"",IF(HLOOKUP(SMALL($Q$4:$Y$4,3),$Q$4:$Y$501,ROW(AP46)-3,FALSE)="nee",VLOOKUP("De kwaliteitseis emissiearme grond (maximale concentratie) wordt overschreden.",H!$O$10:'H'!$P$59,2,FALSE),""))),"")</f>
        <v/>
      </c>
      <c r="AV46" s="6" t="str">
        <f t="shared" si="0"/>
        <v>--</v>
      </c>
      <c r="AW46" s="6" t="str">
        <f t="shared" si="1"/>
        <v/>
      </c>
      <c r="AX46" s="6" t="str">
        <f t="shared" si="2"/>
        <v>--</v>
      </c>
      <c r="AY46" s="6" t="str">
        <f t="shared" si="11"/>
        <v/>
      </c>
      <c r="AZ46" s="6" t="str">
        <f t="shared" si="12"/>
        <v/>
      </c>
      <c r="BA46" s="6" t="str">
        <f>IFERROR(IF(AR46="--","",IF(HLOOKUP(SMALL($Q$4:$Y$4,6),$Q$4:$Y$501,ROW(AP46)-3,FALSE)=0,"",IF(HLOOKUP(SMALL($Q$4:$Y$4,6),$Q$4:$Y$501,ROW(AP46)-3,FALSE)="nee",VLOOKUP("De kwaliteitseis emissiearme grond (maximale concentratie) wordt overschreden.",H!$O$10:'H'!$P$59,2,FALSE),""))),"")</f>
        <v/>
      </c>
      <c r="BB46" s="6" t="str">
        <f t="shared" si="3"/>
        <v>--</v>
      </c>
      <c r="BC46" s="6" t="str">
        <f t="shared" si="4"/>
        <v/>
      </c>
      <c r="BD46" s="6" t="str">
        <f t="shared" si="5"/>
        <v>--</v>
      </c>
      <c r="BE46" s="6" t="str">
        <f t="shared" si="13"/>
        <v/>
      </c>
      <c r="BF46" s="6" t="str">
        <f t="shared" si="14"/>
        <v/>
      </c>
      <c r="BG46" s="4" t="str">
        <f>IFERROR(IF(AR46="--","",IF(HLOOKUP(SMALL($Q$4:$Y$4,9),$Q$4:$Y$501,ROW(AP46)-3,FALSE)=0,"",IF(HLOOKUP(SMALL($Q$4:$Y$4,9),$Q$4:$Y$501,ROW(AP46)-3,FALSE)="nee",VLOOKUP("De kwaliteitseis emissiearme grond (maximale concentratie) wordt overschreden.",H!$O$10:'H'!$P$59,2,FALSE),""))),"")</f>
        <v/>
      </c>
    </row>
    <row r="47" spans="1:59" x14ac:dyDescent="0.2">
      <c r="A47" s="4" t="str">
        <f>F!A47</f>
        <v>Benzo(b)fluoranteen</v>
      </c>
      <c r="B47" s="6" t="str">
        <f>IF(ISNUMBER(F!E47)=FALSE,"--",IF(F!E47=0,"--",F!E47))</f>
        <v>--</v>
      </c>
      <c r="C47" s="6" t="str">
        <f>IF(B47="--","",F!F47)</f>
        <v/>
      </c>
      <c r="D47" s="6" t="str">
        <f>IF(ISNUMBER(F!G47)=FALSE,"--",IF(F!G47=0,"--",F!G47))</f>
        <v>--</v>
      </c>
      <c r="E47" s="6" t="str">
        <f>IF(D47="--","",F!H47)</f>
        <v/>
      </c>
      <c r="F47" s="6" t="str">
        <f>IF(ISNUMBER(F!I47)=FALSE,"--",IF(F!I47=0,"--",F!I47))</f>
        <v>--</v>
      </c>
      <c r="G47" s="6" t="str">
        <f>IF(F47="--","",F!J47)</f>
        <v/>
      </c>
      <c r="H47" s="6"/>
      <c r="I47" s="6" t="str">
        <f>IF(F!Z47=-1,-1,F!AV47)</f>
        <v/>
      </c>
      <c r="J47" s="6"/>
      <c r="K47" s="6" t="str">
        <f>IF(F!AC47=-1,-1,F!AX47)</f>
        <v/>
      </c>
      <c r="L47" s="6"/>
      <c r="M47" s="6" t="str">
        <f>IF(F!AF47=-1,-1,F!AZ47)</f>
        <v/>
      </c>
      <c r="N47" s="6"/>
      <c r="P47" s="4" t="str">
        <f>IFERROR(IF(AND(VLOOKUP(F!$B47,E!$B$1:$AK$300,5,FALSE)&lt;&gt;1000000000,VLOOKUP(F!$B47,E!$B$1:$AK$300,6,FALSE)=1000000000,VLOOKUP(F!$B47,E!$B$1:$AK$300,7,FALSE)=1000000000,VLOOKUP(F!$B47,E!$B$1:$AK$300,8,FALSE)=1000000000,VLOOKUP(F!$B47,E!$B$1:$AK$300,9,FALSE)=1000000000),"toetsen alleen LN",IF(AND(VLOOKUP(F!$B47,E!$B$1:$AK$300,5,FALSE)=1000000000,VLOOKUP(F!$B47,E!$B$1:$AK$300,6,FALSE)=1000000000,VLOOKUP(F!$B47,E!$B$1:$AK$300,7,FALSE)=1000000000,VLOOKUP(F!$B47,E!$B$1:$AK$300,8,FALSE)&lt;&gt;1000000000,VLOOKUP(F!$B47,E!$B$1:$AK$300,9,FALSE)&lt;&gt;1000000000),"toetsen alleen MV en SV",IF(AND(VLOOKUP(F!$B47,E!$B$1:$AK$300,5,FALSE)&lt;&gt;1000000000,VLOOKUP(F!$B47,E!$B$1:$AK$300,6,FALSE)&lt;&gt;1000000000,VLOOKUP(F!$B47,E!$B$1:$AK$300,7,FALSE)&lt;&gt;1000000000,VLOOKUP(F!$B47,E!$B$1:$AK$300,8,FALSE)=1000000000,VLOOKUP(F!$B47,E!$B$1:$AK$300,9,FALSE)=1000000000),"toetsen geen MV en SV",IF(VLOOKUP(F!$B47,E!$B$1:$AK$300,5,FALSE)+VLOOKUP(F!$B47,E!$B$1:$AK$300,6,FALSE)+VLOOKUP(F!$B47,E!$B$1:$AK$300,7,FALSE)+VLOOKUP(F!$B47,E!$B$1:$AK$300,8,FALSE)&lt;&gt;4000000000,"toetsen",IF(VLOOKUP(F!$B47,E!$B$1:$AK$300,12,FALSE)&lt;&gt;1000000000,"toetsen alleen IW","niet toetsen"))))),"")</f>
        <v/>
      </c>
      <c r="Q47" s="6" t="str">
        <f t="shared" si="20"/>
        <v/>
      </c>
      <c r="R47" s="5" t="str">
        <f>IF($B47="--","",IF($P47="toetsen",toetsen(F!$B47,Q47),IF($P47="toetsen alleen IW",toetsen_alleen_IW(F!$B47,Q47),IF($P47="toetsen alleen LN",toetsen_alleen_LN(F!$B47,Q47),IF($P47="toetsen geen MV en SV",toetsen_geen_MV_en_SV(F!$B47,Q47),IF($P47="toetsen alleen MV en SV",toetsen_alleen_MV_en_SV(F!$B47,Q47),""))))))</f>
        <v/>
      </c>
      <c r="S47" s="5" t="str">
        <f>IF($P47="toetsen",IF(OR(Q47="",VLOOKUP(F!$B47,E!$B$1:$AK$300,10,FALSE)=1000000000),"",IF(Q47&lt;=VLOOKUP(F!$B47,E!$B$1:$AK$300,10,FALSE),"ja","nee")),"")</f>
        <v/>
      </c>
      <c r="T47" s="78" t="str">
        <f t="shared" si="21"/>
        <v/>
      </c>
      <c r="U47" s="5" t="str">
        <f>IF($D47="--","",IF($P47="toetsen",toetsen(F!$B47,T47),IF($P47="toetsen alleen IW",toetsen_alleen_IW(F!$B47,T47),IF($P47="toetsen alleen LN",toetsen_alleen_LN(F!$B47,T47),IF($P47="toetsen geen MV en SV",toetsen_geen_MV_en_SV(F!$B47,T47),IF($P47="toetsen alleen MV en SV",toetsen_alleen_MV_en_SV(F!$B47,T47),""))))))</f>
        <v/>
      </c>
      <c r="V47" s="5" t="str">
        <f>IF($P47="toetsen",IF(OR(T47="",VLOOKUP(F!$B47,E!$B$1:$AK$300,10,FALSE)=1000000000),"",IF(T47&lt;=VLOOKUP(F!$B47,E!$B$1:$AK$300,10,FALSE),"ja","nee")),"")</f>
        <v/>
      </c>
      <c r="W47" s="6" t="str">
        <f t="shared" si="22"/>
        <v/>
      </c>
      <c r="X47" s="5" t="str">
        <f>IF($F47="--","",IF($P47="toetsen",toetsen(F!$B47,W47),IF($P47="toetsen alleen IW",toetsen_alleen_IW(F!$B47,W47),IF($P47="toetsen alleen LN",toetsen_alleen_LN(F!$B47,W47),IF($P47="toetsen geen MV en SV",toetsen_geen_MV_en_SV(F!$B47,W47),IF($P47="toetsen alleen MV en SV",toetsen_alleen_MV_en_SV(F!$B47,W47),""))))))</f>
        <v/>
      </c>
      <c r="Y47" s="5" t="str">
        <f>IF($P47="toetsen",IF(OR(W47="",VLOOKUP(F!$B47,E!$B$1:$AK$300,10,FALSE)=1000000000),"",IF(W47&lt;=VLOOKUP(F!$B47,E!$B$1:$AK$300,10,FALSE),"ja","nee")),"")</f>
        <v/>
      </c>
      <c r="AA47" s="4" t="str">
        <f>IFERROR(IF(Q47="","",(IF(Q47&gt;2*VLOOKUP(F!$B47,E!$B$1:$AK$300,5,FALSE),1,0))),"")</f>
        <v/>
      </c>
      <c r="AB47" s="4" t="str">
        <f>IFERROR(IF(T47="","",(IF(T47&gt;2*VLOOKUP(F!$B47,E!$B$1:$AK$300,5,FALSE),1,0))),"")</f>
        <v/>
      </c>
      <c r="AC47" s="4" t="str">
        <f>IFERROR(IF(W47="","",(IF(W47&gt;2*VLOOKUP(F!$B47,E!$B$1:$AK$300,5,FALSE),1,0))),"")</f>
        <v/>
      </c>
      <c r="AE47" s="4" t="str">
        <f>IFERROR(IF(Q47="","",(IF(Q47&gt;VLOOKUP(F!$B47,E!$B$1:$AK$300,6,FALSE)+VLOOKUP(F!$B47,E!$B$1:$AK$300,5,FALSE),1,0))),"")</f>
        <v/>
      </c>
      <c r="AF47" s="4" t="str">
        <f>IFERROR(IF(T47="","",(IF(T47&gt;VLOOKUP(F!$B47,E!$B$1:$AK$300,6,FALSE)+VLOOKUP(F!$B47,E!$B$1:$AK$300,5,FALSE),1,0))),"")</f>
        <v/>
      </c>
      <c r="AG47" s="4" t="str">
        <f>IFERROR(IF(W47="","",(IF(W47&gt;VLOOKUP(F!$B47,E!$B$1:$AK$300,6,FALSE)+VLOOKUP(F!$B47,E!$B$1:$AK$300,5,FALSE),1,0))),"")</f>
        <v/>
      </c>
      <c r="AI47" s="6" t="str">
        <f t="shared" si="23"/>
        <v>--</v>
      </c>
      <c r="AJ47" s="6" t="str">
        <f>IF(AI47="--","--",IF(F!$D47=131,IF(I47=-1,"rg",IF(I47="","--",IF(I47*1000&lt;1,FIXED(I47*1000,3),IF(I47*1000&lt;10,FIXED(I47*1000,2),(IF(I47*1000&lt;100,FIXED(I47*1000,1),IF(I47*1000&lt;1000,FIXED(I47*1000,0),MROUND(I47*1000,10)))))))),IF(I47=-1,"rg",IF(I47="","--",IF(I47&lt;1,FIXED(I47,3),IF(I47&lt;10,FIXED(I47,2),(IF(I47&lt;100,FIXED(I47,1),IF(I47&lt;1000,FIXED(I47,0),MROUND(I47,10))))))))))</f>
        <v>--</v>
      </c>
      <c r="AK47" s="6" t="str">
        <f t="shared" si="24"/>
        <v>--</v>
      </c>
      <c r="AL47" s="6" t="str">
        <f>IF(AK47="--","--",IF(F!$D47=131,IF(K47=-1,"rg",IF(K47="","--",IF(K47*1000&lt;1,FIXED(K47*1000,3),IF(K47*1000&lt;10,FIXED(K47*1000,2),(IF(K47*1000&lt;100,FIXED(K47*1000,1),IF(K47*1000&lt;1000,FIXED(K47*1000,0),MROUND(K47*1000,10)))))))),IF(K47=-1,"rg",IF(K47="","--",IF(K47&lt;1,FIXED(K47,3),IF(K47&lt;10,FIXED(K47,2),(IF(K47&lt;100,FIXED(K47,1),IF(K47&lt;1000,FIXED(K47,0),MROUND(K47,10))))))))))</f>
        <v>--</v>
      </c>
      <c r="AM47" s="6" t="str">
        <f t="shared" si="25"/>
        <v>--</v>
      </c>
      <c r="AN47" s="6" t="str">
        <f>IF(AM47="--","--",IF(F!$D47=131,IF(M47=-1,"rg",IF(M47="","--",IF(M47*1000&lt;1,FIXED(M47*1000,3),IF(M47*1000&lt;10,FIXED(M47*1000,2),(IF(M47*1000&lt;100,FIXED(M47*1000,1),IF(M47*1000&lt;1000,FIXED(M47*1000,0),MROUND(M47*1000,10)))))))),IF(M47=-1,"rg",IF(M47="","--",IF(M47&lt;1,FIXED(M47,3),IF(M47&lt;10,FIXED(M47,2),(IF(M47&lt;100,FIXED(M47,1),IF(M47&lt;1000,FIXED(M47,0),MROUND(M47,10))))))))))</f>
        <v>--</v>
      </c>
      <c r="AP47" s="6" t="str">
        <f t="shared" si="6"/>
        <v>--</v>
      </c>
      <c r="AQ47" s="6" t="str">
        <f t="shared" si="7"/>
        <v/>
      </c>
      <c r="AR47" s="6" t="str">
        <f t="shared" si="8"/>
        <v>--</v>
      </c>
      <c r="AS47" s="6" t="str">
        <f t="shared" si="9"/>
        <v/>
      </c>
      <c r="AT47" s="6" t="str">
        <f t="shared" si="10"/>
        <v/>
      </c>
      <c r="AU47" s="6" t="str">
        <f>IFERROR(IF(AR47="--","",IF(HLOOKUP(SMALL($Q$4:$Y$4,3),$Q$4:$Y$501,ROW(AP47)-3,FALSE)=0,"",IF(HLOOKUP(SMALL($Q$4:$Y$4,3),$Q$4:$Y$501,ROW(AP47)-3,FALSE)="nee",VLOOKUP("De kwaliteitseis emissiearme grond (maximale concentratie) wordt overschreden.",H!$O$10:'H'!$P$59,2,FALSE),""))),"")</f>
        <v/>
      </c>
      <c r="AV47" s="6" t="str">
        <f t="shared" si="0"/>
        <v>--</v>
      </c>
      <c r="AW47" s="6" t="str">
        <f t="shared" si="1"/>
        <v/>
      </c>
      <c r="AX47" s="6" t="str">
        <f t="shared" si="2"/>
        <v>--</v>
      </c>
      <c r="AY47" s="6" t="str">
        <f t="shared" si="11"/>
        <v/>
      </c>
      <c r="AZ47" s="6" t="str">
        <f t="shared" si="12"/>
        <v/>
      </c>
      <c r="BA47" s="6" t="str">
        <f>IFERROR(IF(AR47="--","",IF(HLOOKUP(SMALL($Q$4:$Y$4,6),$Q$4:$Y$501,ROW(AP47)-3,FALSE)=0,"",IF(HLOOKUP(SMALL($Q$4:$Y$4,6),$Q$4:$Y$501,ROW(AP47)-3,FALSE)="nee",VLOOKUP("De kwaliteitseis emissiearme grond (maximale concentratie) wordt overschreden.",H!$O$10:'H'!$P$59,2,FALSE),""))),"")</f>
        <v/>
      </c>
      <c r="BB47" s="6" t="str">
        <f t="shared" si="3"/>
        <v>--</v>
      </c>
      <c r="BC47" s="6" t="str">
        <f t="shared" si="4"/>
        <v/>
      </c>
      <c r="BD47" s="6" t="str">
        <f t="shared" si="5"/>
        <v>--</v>
      </c>
      <c r="BE47" s="6" t="str">
        <f t="shared" si="13"/>
        <v/>
      </c>
      <c r="BF47" s="6" t="str">
        <f t="shared" si="14"/>
        <v/>
      </c>
      <c r="BG47" s="4" t="str">
        <f>IFERROR(IF(AR47="--","",IF(HLOOKUP(SMALL($Q$4:$Y$4,9),$Q$4:$Y$501,ROW(AP47)-3,FALSE)=0,"",IF(HLOOKUP(SMALL($Q$4:$Y$4,9),$Q$4:$Y$501,ROW(AP47)-3,FALSE)="nee",VLOOKUP("De kwaliteitseis emissiearme grond (maximale concentratie) wordt overschreden.",H!$O$10:'H'!$P$59,2,FALSE),""))),"")</f>
        <v/>
      </c>
    </row>
    <row r="48" spans="1:59" x14ac:dyDescent="0.2">
      <c r="A48" s="4" t="str">
        <f>F!A48</f>
        <v>Dibenz(a,h)antraceen</v>
      </c>
      <c r="B48" s="6" t="str">
        <f>IF(ISNUMBER(F!E48)=FALSE,"--",IF(F!E48=0,"--",F!E48))</f>
        <v>--</v>
      </c>
      <c r="C48" s="6" t="str">
        <f>IF(B48="--","",F!F48)</f>
        <v/>
      </c>
      <c r="D48" s="6" t="str">
        <f>IF(ISNUMBER(F!G48)=FALSE,"--",IF(F!G48=0,"--",F!G48))</f>
        <v>--</v>
      </c>
      <c r="E48" s="6" t="str">
        <f>IF(D48="--","",F!H48)</f>
        <v/>
      </c>
      <c r="F48" s="6" t="str">
        <f>IF(ISNUMBER(F!I48)=FALSE,"--",IF(F!I48=0,"--",F!I48))</f>
        <v>--</v>
      </c>
      <c r="G48" s="6" t="str">
        <f>IF(F48="--","",F!J48)</f>
        <v/>
      </c>
      <c r="H48" s="6"/>
      <c r="I48" s="6" t="str">
        <f>IF(F!Z48=-1,-1,F!AV48)</f>
        <v/>
      </c>
      <c r="J48" s="6"/>
      <c r="K48" s="6" t="str">
        <f>IF(F!AC48=-1,-1,F!AX48)</f>
        <v/>
      </c>
      <c r="L48" s="6"/>
      <c r="M48" s="6" t="str">
        <f>IF(F!AF48=-1,-1,F!AZ48)</f>
        <v/>
      </c>
      <c r="N48" s="6"/>
      <c r="P48" s="4" t="str">
        <f>IFERROR(IF(AND(VLOOKUP(F!$B48,E!$B$1:$AK$300,5,FALSE)&lt;&gt;1000000000,VLOOKUP(F!$B48,E!$B$1:$AK$300,6,FALSE)=1000000000,VLOOKUP(F!$B48,E!$B$1:$AK$300,7,FALSE)=1000000000,VLOOKUP(F!$B48,E!$B$1:$AK$300,8,FALSE)=1000000000,VLOOKUP(F!$B48,E!$B$1:$AK$300,9,FALSE)=1000000000),"toetsen alleen LN",IF(AND(VLOOKUP(F!$B48,E!$B$1:$AK$300,5,FALSE)=1000000000,VLOOKUP(F!$B48,E!$B$1:$AK$300,6,FALSE)=1000000000,VLOOKUP(F!$B48,E!$B$1:$AK$300,7,FALSE)=1000000000,VLOOKUP(F!$B48,E!$B$1:$AK$300,8,FALSE)&lt;&gt;1000000000,VLOOKUP(F!$B48,E!$B$1:$AK$300,9,FALSE)&lt;&gt;1000000000),"toetsen alleen MV en SV",IF(AND(VLOOKUP(F!$B48,E!$B$1:$AK$300,5,FALSE)&lt;&gt;1000000000,VLOOKUP(F!$B48,E!$B$1:$AK$300,6,FALSE)&lt;&gt;1000000000,VLOOKUP(F!$B48,E!$B$1:$AK$300,7,FALSE)&lt;&gt;1000000000,VLOOKUP(F!$B48,E!$B$1:$AK$300,8,FALSE)=1000000000,VLOOKUP(F!$B48,E!$B$1:$AK$300,9,FALSE)=1000000000),"toetsen geen MV en SV",IF(VLOOKUP(F!$B48,E!$B$1:$AK$300,5,FALSE)+VLOOKUP(F!$B48,E!$B$1:$AK$300,6,FALSE)+VLOOKUP(F!$B48,E!$B$1:$AK$300,7,FALSE)+VLOOKUP(F!$B48,E!$B$1:$AK$300,8,FALSE)&lt;&gt;4000000000,"toetsen",IF(VLOOKUP(F!$B48,E!$B$1:$AK$300,12,FALSE)&lt;&gt;1000000000,"toetsen alleen IW","niet toetsen"))))),"")</f>
        <v/>
      </c>
      <c r="Q48" s="6" t="str">
        <f t="shared" si="20"/>
        <v/>
      </c>
      <c r="R48" s="5" t="str">
        <f>IF($B48="--","",IF($P48="toetsen",toetsen(F!$B48,Q48),IF($P48="toetsen alleen IW",toetsen_alleen_IW(F!$B48,Q48),IF($P48="toetsen alleen LN",toetsen_alleen_LN(F!$B48,Q48),IF($P48="toetsen geen MV en SV",toetsen_geen_MV_en_SV(F!$B48,Q48),IF($P48="toetsen alleen MV en SV",toetsen_alleen_MV_en_SV(F!$B48,Q48),""))))))</f>
        <v/>
      </c>
      <c r="S48" s="5" t="str">
        <f>IF($P48="toetsen",IF(OR(Q48="",VLOOKUP(F!$B48,E!$B$1:$AK$300,10,FALSE)=1000000000),"",IF(Q48&lt;=VLOOKUP(F!$B48,E!$B$1:$AK$300,10,FALSE),"ja","nee")),"")</f>
        <v/>
      </c>
      <c r="T48" s="78" t="str">
        <f t="shared" si="21"/>
        <v/>
      </c>
      <c r="U48" s="5" t="str">
        <f>IF($D48="--","",IF($P48="toetsen",toetsen(F!$B48,T48),IF($P48="toetsen alleen IW",toetsen_alleen_IW(F!$B48,T48),IF($P48="toetsen alleen LN",toetsen_alleen_LN(F!$B48,T48),IF($P48="toetsen geen MV en SV",toetsen_geen_MV_en_SV(F!$B48,T48),IF($P48="toetsen alleen MV en SV",toetsen_alleen_MV_en_SV(F!$B48,T48),""))))))</f>
        <v/>
      </c>
      <c r="V48" s="5" t="str">
        <f>IF($P48="toetsen",IF(OR(T48="",VLOOKUP(F!$B48,E!$B$1:$AK$300,10,FALSE)=1000000000),"",IF(T48&lt;=VLOOKUP(F!$B48,E!$B$1:$AK$300,10,FALSE),"ja","nee")),"")</f>
        <v/>
      </c>
      <c r="W48" s="6" t="str">
        <f t="shared" si="22"/>
        <v/>
      </c>
      <c r="X48" s="5" t="str">
        <f>IF($F48="--","",IF($P48="toetsen",toetsen(F!$B48,W48),IF($P48="toetsen alleen IW",toetsen_alleen_IW(F!$B48,W48),IF($P48="toetsen alleen LN",toetsen_alleen_LN(F!$B48,W48),IF($P48="toetsen geen MV en SV",toetsen_geen_MV_en_SV(F!$B48,W48),IF($P48="toetsen alleen MV en SV",toetsen_alleen_MV_en_SV(F!$B48,W48),""))))))</f>
        <v/>
      </c>
      <c r="Y48" s="5" t="str">
        <f>IF($P48="toetsen",IF(OR(W48="",VLOOKUP(F!$B48,E!$B$1:$AK$300,10,FALSE)=1000000000),"",IF(W48&lt;=VLOOKUP(F!$B48,E!$B$1:$AK$300,10,FALSE),"ja","nee")),"")</f>
        <v/>
      </c>
      <c r="AA48" s="4" t="str">
        <f>IFERROR(IF(Q48="","",(IF(Q48&gt;2*VLOOKUP(F!$B48,E!$B$1:$AK$300,5,FALSE),1,0))),"")</f>
        <v/>
      </c>
      <c r="AB48" s="4" t="str">
        <f>IFERROR(IF(T48="","",(IF(T48&gt;2*VLOOKUP(F!$B48,E!$B$1:$AK$300,5,FALSE),1,0))),"")</f>
        <v/>
      </c>
      <c r="AC48" s="4" t="str">
        <f>IFERROR(IF(W48="","",(IF(W48&gt;2*VLOOKUP(F!$B48,E!$B$1:$AK$300,5,FALSE),1,0))),"")</f>
        <v/>
      </c>
      <c r="AE48" s="4" t="str">
        <f>IFERROR(IF(Q48="","",(IF(Q48&gt;VLOOKUP(F!$B48,E!$B$1:$AK$300,6,FALSE)+VLOOKUP(F!$B48,E!$B$1:$AK$300,5,FALSE),1,0))),"")</f>
        <v/>
      </c>
      <c r="AF48" s="4" t="str">
        <f>IFERROR(IF(T48="","",(IF(T48&gt;VLOOKUP(F!$B48,E!$B$1:$AK$300,6,FALSE)+VLOOKUP(F!$B48,E!$B$1:$AK$300,5,FALSE),1,0))),"")</f>
        <v/>
      </c>
      <c r="AG48" s="4" t="str">
        <f>IFERROR(IF(W48="","",(IF(W48&gt;VLOOKUP(F!$B48,E!$B$1:$AK$300,6,FALSE)+VLOOKUP(F!$B48,E!$B$1:$AK$300,5,FALSE),1,0))),"")</f>
        <v/>
      </c>
      <c r="AI48" s="6" t="str">
        <f t="shared" si="23"/>
        <v>--</v>
      </c>
      <c r="AJ48" s="6" t="str">
        <f>IF(AI48="--","--",IF(F!$D48=131,IF(I48=-1,"rg",IF(I48="","--",IF(I48*1000&lt;1,FIXED(I48*1000,3),IF(I48*1000&lt;10,FIXED(I48*1000,2),(IF(I48*1000&lt;100,FIXED(I48*1000,1),IF(I48*1000&lt;1000,FIXED(I48*1000,0),MROUND(I48*1000,10)))))))),IF(I48=-1,"rg",IF(I48="","--",IF(I48&lt;1,FIXED(I48,3),IF(I48&lt;10,FIXED(I48,2),(IF(I48&lt;100,FIXED(I48,1),IF(I48&lt;1000,FIXED(I48,0),MROUND(I48,10))))))))))</f>
        <v>--</v>
      </c>
      <c r="AK48" s="6" t="str">
        <f t="shared" si="24"/>
        <v>--</v>
      </c>
      <c r="AL48" s="6" t="str">
        <f>IF(AK48="--","--",IF(F!$D48=131,IF(K48=-1,"rg",IF(K48="","--",IF(K48*1000&lt;1,FIXED(K48*1000,3),IF(K48*1000&lt;10,FIXED(K48*1000,2),(IF(K48*1000&lt;100,FIXED(K48*1000,1),IF(K48*1000&lt;1000,FIXED(K48*1000,0),MROUND(K48*1000,10)))))))),IF(K48=-1,"rg",IF(K48="","--",IF(K48&lt;1,FIXED(K48,3),IF(K48&lt;10,FIXED(K48,2),(IF(K48&lt;100,FIXED(K48,1),IF(K48&lt;1000,FIXED(K48,0),MROUND(K48,10))))))))))</f>
        <v>--</v>
      </c>
      <c r="AM48" s="6" t="str">
        <f t="shared" si="25"/>
        <v>--</v>
      </c>
      <c r="AN48" s="6" t="str">
        <f>IF(AM48="--","--",IF(F!$D48=131,IF(M48=-1,"rg",IF(M48="","--",IF(M48*1000&lt;1,FIXED(M48*1000,3),IF(M48*1000&lt;10,FIXED(M48*1000,2),(IF(M48*1000&lt;100,FIXED(M48*1000,1),IF(M48*1000&lt;1000,FIXED(M48*1000,0),MROUND(M48*1000,10)))))))),IF(M48=-1,"rg",IF(M48="","--",IF(M48&lt;1,FIXED(M48,3),IF(M48&lt;10,FIXED(M48,2),(IF(M48&lt;100,FIXED(M48,1),IF(M48&lt;1000,FIXED(M48,0),MROUND(M48,10))))))))))</f>
        <v>--</v>
      </c>
      <c r="AP48" s="6" t="str">
        <f t="shared" si="6"/>
        <v>--</v>
      </c>
      <c r="AQ48" s="6" t="str">
        <f t="shared" si="7"/>
        <v/>
      </c>
      <c r="AR48" s="6" t="str">
        <f t="shared" si="8"/>
        <v>--</v>
      </c>
      <c r="AS48" s="6" t="str">
        <f t="shared" si="9"/>
        <v/>
      </c>
      <c r="AT48" s="6" t="str">
        <f t="shared" si="10"/>
        <v/>
      </c>
      <c r="AU48" s="6" t="str">
        <f>IFERROR(IF(AR48="--","",IF(HLOOKUP(SMALL($Q$4:$Y$4,3),$Q$4:$Y$501,ROW(AP48)-3,FALSE)=0,"",IF(HLOOKUP(SMALL($Q$4:$Y$4,3),$Q$4:$Y$501,ROW(AP48)-3,FALSE)="nee",VLOOKUP("De kwaliteitseis emissiearme grond (maximale concentratie) wordt overschreden.",H!$O$10:'H'!$P$59,2,FALSE),""))),"")</f>
        <v/>
      </c>
      <c r="AV48" s="6" t="str">
        <f t="shared" si="0"/>
        <v>--</v>
      </c>
      <c r="AW48" s="6" t="str">
        <f t="shared" si="1"/>
        <v/>
      </c>
      <c r="AX48" s="6" t="str">
        <f t="shared" si="2"/>
        <v>--</v>
      </c>
      <c r="AY48" s="6" t="str">
        <f t="shared" si="11"/>
        <v/>
      </c>
      <c r="AZ48" s="6" t="str">
        <f t="shared" si="12"/>
        <v/>
      </c>
      <c r="BA48" s="6" t="str">
        <f>IFERROR(IF(AR48="--","",IF(HLOOKUP(SMALL($Q$4:$Y$4,6),$Q$4:$Y$501,ROW(AP48)-3,FALSE)=0,"",IF(HLOOKUP(SMALL($Q$4:$Y$4,6),$Q$4:$Y$501,ROW(AP48)-3,FALSE)="nee",VLOOKUP("De kwaliteitseis emissiearme grond (maximale concentratie) wordt overschreden.",H!$O$10:'H'!$P$59,2,FALSE),""))),"")</f>
        <v/>
      </c>
      <c r="BB48" s="6" t="str">
        <f t="shared" si="3"/>
        <v>--</v>
      </c>
      <c r="BC48" s="6" t="str">
        <f t="shared" si="4"/>
        <v/>
      </c>
      <c r="BD48" s="6" t="str">
        <f t="shared" si="5"/>
        <v>--</v>
      </c>
      <c r="BE48" s="6" t="str">
        <f t="shared" si="13"/>
        <v/>
      </c>
      <c r="BF48" s="6" t="str">
        <f t="shared" si="14"/>
        <v/>
      </c>
      <c r="BG48" s="4" t="str">
        <f>IFERROR(IF(AR48="--","",IF(HLOOKUP(SMALL($Q$4:$Y$4,9),$Q$4:$Y$501,ROW(AP48)-3,FALSE)=0,"",IF(HLOOKUP(SMALL($Q$4:$Y$4,9),$Q$4:$Y$501,ROW(AP48)-3,FALSE)="nee",VLOOKUP("De kwaliteitseis emissiearme grond (maximale concentratie) wordt overschreden.",H!$O$10:'H'!$P$59,2,FALSE),""))),"")</f>
        <v/>
      </c>
    </row>
    <row r="49" spans="1:59" x14ac:dyDescent="0.2">
      <c r="A49" s="4" t="str">
        <f>F!A49</f>
        <v>PAK 10 van VROM</v>
      </c>
      <c r="B49" s="6">
        <f>IF(ISNUMBER(F!E49)=FALSE,"--",IF(F!E49=0,"--",F!E49))</f>
        <v>14.327</v>
      </c>
      <c r="C49" s="6" t="str">
        <f>IF(B49="--","",F!F49)</f>
        <v/>
      </c>
      <c r="D49" s="6">
        <f>IF(ISNUMBER(F!G49)=FALSE,"--",IF(F!G49=0,"--",F!G49))</f>
        <v>4.0469999999999997</v>
      </c>
      <c r="E49" s="6" t="str">
        <f>IF(D49="--","",F!H49)</f>
        <v/>
      </c>
      <c r="F49" s="6">
        <f>IF(ISNUMBER(F!I49)=FALSE,"--",IF(F!I49=0,"--",F!I49))</f>
        <v>0.63000000000000012</v>
      </c>
      <c r="G49" s="6" t="str">
        <f>IF(F49="--","",F!J49)</f>
        <v/>
      </c>
      <c r="H49" s="6"/>
      <c r="I49" s="92">
        <f>IF(F!Z49=0,-1,F!AV49)</f>
        <v>14.327</v>
      </c>
      <c r="J49" s="6"/>
      <c r="K49" s="92">
        <f>IF(F!AC49=0,-1,F!AX49)</f>
        <v>4.0469999999999997</v>
      </c>
      <c r="L49" s="6"/>
      <c r="M49" s="92">
        <f>IF(F!AF49=0,-1,F!AZ49)</f>
        <v>0.63000000000000012</v>
      </c>
      <c r="N49" s="6"/>
      <c r="P49" s="4" t="str">
        <f>IFERROR(IF(AND(VLOOKUP(F!$B49,E!$B$1:$AK$300,5,FALSE)&lt;&gt;1000000000,VLOOKUP(F!$B49,E!$B$1:$AK$300,6,FALSE)=1000000000,VLOOKUP(F!$B49,E!$B$1:$AK$300,7,FALSE)=1000000000,VLOOKUP(F!$B49,E!$B$1:$AK$300,8,FALSE)=1000000000,VLOOKUP(F!$B49,E!$B$1:$AK$300,9,FALSE)=1000000000),"toetsen alleen LN",IF(AND(VLOOKUP(F!$B49,E!$B$1:$AK$300,5,FALSE)=1000000000,VLOOKUP(F!$B49,E!$B$1:$AK$300,6,FALSE)=1000000000,VLOOKUP(F!$B49,E!$B$1:$AK$300,7,FALSE)=1000000000,VLOOKUP(F!$B49,E!$B$1:$AK$300,8,FALSE)&lt;&gt;1000000000,VLOOKUP(F!$B49,E!$B$1:$AK$300,9,FALSE)&lt;&gt;1000000000),"toetsen alleen MV en SV",IF(AND(VLOOKUP(F!$B49,E!$B$1:$AK$300,5,FALSE)&lt;&gt;1000000000,VLOOKUP(F!$B49,E!$B$1:$AK$300,6,FALSE)&lt;&gt;1000000000,VLOOKUP(F!$B49,E!$B$1:$AK$300,7,FALSE)&lt;&gt;1000000000,VLOOKUP(F!$B49,E!$B$1:$AK$300,8,FALSE)=1000000000,VLOOKUP(F!$B49,E!$B$1:$AK$300,9,FALSE)=1000000000),"toetsen geen MV en SV",IF(VLOOKUP(F!$B49,E!$B$1:$AK$300,5,FALSE)+VLOOKUP(F!$B49,E!$B$1:$AK$300,6,FALSE)+VLOOKUP(F!$B49,E!$B$1:$AK$300,7,FALSE)+VLOOKUP(F!$B49,E!$B$1:$AK$300,8,FALSE)&lt;&gt;4000000000,"toetsen",IF(VLOOKUP(F!$B49,E!$B$1:$AK$300,12,FALSE)&lt;&gt;1000000000,"toetsen alleen IW","niet toetsen"))))),"")</f>
        <v>toetsen</v>
      </c>
      <c r="Q49" s="6">
        <f t="shared" si="20"/>
        <v>14.327</v>
      </c>
      <c r="R49" s="5" t="str">
        <f>IF($B49="--","",IF($P49="toetsen",toetsen(F!$B49,Q49),IF($P49="toetsen alleen IW",toetsen_alleen_IW(F!$B49,Q49),IF($P49="toetsen alleen LN",toetsen_alleen_LN(F!$B49,Q49),IF($P49="toetsen geen MV en SV",toetsen_geen_MV_en_SV(F!$B49,Q49),IF($P49="toetsen alleen MV en SV",toetsen_alleen_MV_en_SV(F!$B49,Q49),""))))))</f>
        <v>●●</v>
      </c>
      <c r="S49" s="5" t="str">
        <f>IF($P49="toetsen",IF(OR(Q49="",VLOOKUP(F!$B49,E!$B$1:$AK$300,10,FALSE)=1000000000),"",IF(Q49&lt;=VLOOKUP(F!$B49,E!$B$1:$AK$300,10,FALSE),"ja","nee")),"")</f>
        <v/>
      </c>
      <c r="T49" s="78">
        <f t="shared" si="21"/>
        <v>4.0469999999999997</v>
      </c>
      <c r="U49" s="5" t="str">
        <f>IF($D49="--","",IF($P49="toetsen",toetsen(F!$B49,T49),IF($P49="toetsen alleen IW",toetsen_alleen_IW(F!$B49,T49),IF($P49="toetsen alleen LN",toetsen_alleen_LN(F!$B49,T49),IF($P49="toetsen geen MV en SV",toetsen_geen_MV_en_SV(F!$B49,T49),IF($P49="toetsen alleen MV en SV",toetsen_alleen_MV_en_SV(F!$B49,T49),""))))))</f>
        <v>●</v>
      </c>
      <c r="V49" s="5" t="str">
        <f>IF($P49="toetsen",IF(OR(T49="",VLOOKUP(F!$B49,E!$B$1:$AK$300,10,FALSE)=1000000000),"",IF(T49&lt;=VLOOKUP(F!$B49,E!$B$1:$AK$300,10,FALSE),"ja","nee")),"")</f>
        <v/>
      </c>
      <c r="W49" s="6">
        <f t="shared" si="22"/>
        <v>0.63000000000000012</v>
      </c>
      <c r="X49" s="5" t="str">
        <f>IF($F49="--","",IF($P49="toetsen",toetsen(F!$B49,W49),IF($P49="toetsen alleen IW",toetsen_alleen_IW(F!$B49,W49),IF($P49="toetsen alleen LN",toetsen_alleen_LN(F!$B49,W49),IF($P49="toetsen geen MV en SV",toetsen_geen_MV_en_SV(F!$B49,W49),IF($P49="toetsen alleen MV en SV",toetsen_alleen_MV_en_SV(F!$B49,W49),""))))))</f>
        <v>-</v>
      </c>
      <c r="Y49" s="5" t="str">
        <f>IF($P49="toetsen",IF(OR(W49="",VLOOKUP(F!$B49,E!$B$1:$AK$300,10,FALSE)=1000000000),"",IF(W49&lt;=VLOOKUP(F!$B49,E!$B$1:$AK$300,10,FALSE),"ja","nee")),"")</f>
        <v/>
      </c>
      <c r="AA49" s="4">
        <f>IFERROR(IF(Q49="","",(IF(Q49&gt;2*VLOOKUP(F!$B49,E!$B$1:$AK$300,5,FALSE),1,0))),"")</f>
        <v>1</v>
      </c>
      <c r="AB49" s="4">
        <f>IFERROR(IF(T49="","",(IF(T49&gt;2*VLOOKUP(F!$B49,E!$B$1:$AK$300,5,FALSE),1,0))),"")</f>
        <v>1</v>
      </c>
      <c r="AC49" s="4">
        <f>IFERROR(IF(W49="","",(IF(W49&gt;2*VLOOKUP(F!$B49,E!$B$1:$AK$300,5,FALSE),1,0))),"")</f>
        <v>0</v>
      </c>
      <c r="AE49" s="4">
        <f>IFERROR(IF(Q49="","",(IF(Q49&gt;VLOOKUP(F!$B49,E!$B$1:$AK$300,6,FALSE)+VLOOKUP(F!$B49,E!$B$1:$AK$300,5,FALSE),1,0))),"")</f>
        <v>1</v>
      </c>
      <c r="AF49" s="4">
        <f>IFERROR(IF(T49="","",(IF(T49&gt;VLOOKUP(F!$B49,E!$B$1:$AK$300,6,FALSE)+VLOOKUP(F!$B49,E!$B$1:$AK$300,5,FALSE),1,0))),"")</f>
        <v>0</v>
      </c>
      <c r="AG49" s="4">
        <f>IFERROR(IF(W49="","",(IF(W49&gt;VLOOKUP(F!$B49,E!$B$1:$AK$300,6,FALSE)+VLOOKUP(F!$B49,E!$B$1:$AK$300,5,FALSE),1,0))),"")</f>
        <v>0</v>
      </c>
      <c r="AI49" s="6" t="str">
        <f t="shared" si="23"/>
        <v>14</v>
      </c>
      <c r="AJ49" s="6" t="str">
        <f>IF(AI49="--","--",IF(F!$D49=131,IF(I49=-1,"rg",IF(I49="","--",IF(I49*1000&lt;1,FIXED(I49*1000,3),IF(I49*1000&lt;10,FIXED(I49*1000,2),(IF(I49*1000&lt;100,FIXED(I49*1000,1),IF(I49*1000&lt;1000,FIXED(I49*1000,0),MROUND(I49*1000,10)))))))),IF(I49=-1,"rg",IF(I49="","--",IF(I49&lt;1,FIXED(I49,3),IF(I49&lt;10,FIXED(I49,2),(IF(I49&lt;100,FIXED(I49,1),IF(I49&lt;1000,FIXED(I49,0),MROUND(I49,10))))))))))</f>
        <v>14,3</v>
      </c>
      <c r="AK49" s="6" t="str">
        <f t="shared" si="24"/>
        <v>4,0</v>
      </c>
      <c r="AL49" s="6" t="str">
        <f>IF(AK49="--","--",IF(F!$D49=131,IF(K49=-1,"rg",IF(K49="","--",IF(K49*1000&lt;1,FIXED(K49*1000,3),IF(K49*1000&lt;10,FIXED(K49*1000,2),(IF(K49*1000&lt;100,FIXED(K49*1000,1),IF(K49*1000&lt;1000,FIXED(K49*1000,0),MROUND(K49*1000,10)))))))),IF(K49=-1,"rg",IF(K49="","--",IF(K49&lt;1,FIXED(K49,3),IF(K49&lt;10,FIXED(K49,2),(IF(K49&lt;100,FIXED(K49,1),IF(K49&lt;1000,FIXED(K49,0),MROUND(K49,10))))))))))</f>
        <v>4,05</v>
      </c>
      <c r="AM49" s="6" t="str">
        <f t="shared" si="25"/>
        <v>0,63</v>
      </c>
      <c r="AN49" s="6" t="str">
        <f>IF(AM49="--","--",IF(F!$D49=131,IF(M49=-1,"rg",IF(M49="","--",IF(M49*1000&lt;1,FIXED(M49*1000,3),IF(M49*1000&lt;10,FIXED(M49*1000,2),(IF(M49*1000&lt;100,FIXED(M49*1000,1),IF(M49*1000&lt;1000,FIXED(M49*1000,0),MROUND(M49*1000,10)))))))),IF(M49=-1,"rg",IF(M49="","--",IF(M49&lt;1,FIXED(M49,3),IF(M49&lt;10,FIXED(M49,2),(IF(M49&lt;100,FIXED(M49,1),IF(M49&lt;1000,FIXED(M49,0),MROUND(M49,10))))))))))</f>
        <v>0,630</v>
      </c>
      <c r="AP49" s="6" t="str">
        <f t="shared" si="6"/>
        <v>14</v>
      </c>
      <c r="AQ49" s="6" t="str">
        <f t="shared" si="7"/>
        <v/>
      </c>
      <c r="AR49" s="6" t="str">
        <f t="shared" si="8"/>
        <v>14,3</v>
      </c>
      <c r="AS49" s="6" t="str">
        <f t="shared" si="9"/>
        <v/>
      </c>
      <c r="AT49" s="6" t="str">
        <f t="shared" si="10"/>
        <v>●●</v>
      </c>
      <c r="AU49" s="6" t="str">
        <f>IFERROR(IF(AR49="--","",IF(HLOOKUP(SMALL($Q$4:$Y$4,3),$Q$4:$Y$501,ROW(AP49)-3,FALSE)=0,"",IF(HLOOKUP(SMALL($Q$4:$Y$4,3),$Q$4:$Y$501,ROW(AP49)-3,FALSE)="nee",VLOOKUP("De kwaliteitseis emissiearme grond (maximale concentratie) wordt overschreden.",H!$O$10:'H'!$P$59,2,FALSE),""))),"")</f>
        <v/>
      </c>
      <c r="AV49" s="6" t="str">
        <f t="shared" si="0"/>
        <v>4,0</v>
      </c>
      <c r="AW49" s="6" t="str">
        <f t="shared" si="1"/>
        <v/>
      </c>
      <c r="AX49" s="6" t="str">
        <f t="shared" si="2"/>
        <v>4,05</v>
      </c>
      <c r="AY49" s="6" t="str">
        <f t="shared" si="11"/>
        <v/>
      </c>
      <c r="AZ49" s="6" t="str">
        <f t="shared" si="12"/>
        <v>●</v>
      </c>
      <c r="BA49" s="6" t="str">
        <f>IFERROR(IF(AR49="--","",IF(HLOOKUP(SMALL($Q$4:$Y$4,6),$Q$4:$Y$501,ROW(AP49)-3,FALSE)=0,"",IF(HLOOKUP(SMALL($Q$4:$Y$4,6),$Q$4:$Y$501,ROW(AP49)-3,FALSE)="nee",VLOOKUP("De kwaliteitseis emissiearme grond (maximale concentratie) wordt overschreden.",H!$O$10:'H'!$P$59,2,FALSE),""))),"")</f>
        <v/>
      </c>
      <c r="BB49" s="6" t="str">
        <f t="shared" si="3"/>
        <v>0,63</v>
      </c>
      <c r="BC49" s="6" t="str">
        <f t="shared" si="4"/>
        <v/>
      </c>
      <c r="BD49" s="6" t="str">
        <f t="shared" si="5"/>
        <v>0,630</v>
      </c>
      <c r="BE49" s="6" t="str">
        <f t="shared" si="13"/>
        <v/>
      </c>
      <c r="BF49" s="6" t="str">
        <f t="shared" si="14"/>
        <v>-</v>
      </c>
      <c r="BG49" s="4" t="str">
        <f>IFERROR(IF(AR49="--","",IF(HLOOKUP(SMALL($Q$4:$Y$4,9),$Q$4:$Y$501,ROW(AP49)-3,FALSE)=0,"",IF(HLOOKUP(SMALL($Q$4:$Y$4,9),$Q$4:$Y$501,ROW(AP49)-3,FALSE)="nee",VLOOKUP("De kwaliteitseis emissiearme grond (maximale concentratie) wordt overschreden.",H!$O$10:'H'!$P$59,2,FALSE),""))),"")</f>
        <v/>
      </c>
    </row>
    <row r="50" spans="1:59" x14ac:dyDescent="0.2">
      <c r="A50" s="4" t="str">
        <f>F!A50</f>
        <v>PCB 28</v>
      </c>
      <c r="B50" s="6">
        <f>IF(ISNUMBER(F!E50)=FALSE,"--",IF(F!E50=0,"--",F!E50))</f>
        <v>1</v>
      </c>
      <c r="C50" s="6" t="str">
        <f>IF(B50="--","",F!F50)</f>
        <v>&lt;</v>
      </c>
      <c r="D50" s="6">
        <f>IF(ISNUMBER(F!G50)=FALSE,"--",IF(F!G50=0,"--",F!G50))</f>
        <v>1</v>
      </c>
      <c r="E50" s="6" t="str">
        <f>IF(D50="--","",F!H50)</f>
        <v>&lt;</v>
      </c>
      <c r="F50" s="6">
        <f>IF(ISNUMBER(F!I50)=FALSE,"--",IF(F!I50=0,"--",F!I50))</f>
        <v>1</v>
      </c>
      <c r="G50" s="6" t="str">
        <f>IF(F50="--","",F!J50)</f>
        <v>&lt;</v>
      </c>
      <c r="H50" s="6"/>
      <c r="I50" s="16">
        <f>IF(F!AA50=-1,-1,F!AV50)</f>
        <v>-1</v>
      </c>
      <c r="J50" s="6"/>
      <c r="K50" s="16">
        <f>IF(F!AD50=-1,-1,F!AX50)</f>
        <v>-1</v>
      </c>
      <c r="L50" s="6"/>
      <c r="M50" s="16">
        <f>IF(F!AG50=-1,-1,F!AZ50)</f>
        <v>-1</v>
      </c>
      <c r="N50" s="6"/>
      <c r="P50" s="4" t="str">
        <f>IFERROR(IF(AND(VLOOKUP(F!$B50,E!$B$1:$AK$300,5,FALSE)&lt;&gt;1000000000,VLOOKUP(F!$B50,E!$B$1:$AK$300,6,FALSE)=1000000000,VLOOKUP(F!$B50,E!$B$1:$AK$300,7,FALSE)=1000000000,VLOOKUP(F!$B50,E!$B$1:$AK$300,8,FALSE)=1000000000,VLOOKUP(F!$B50,E!$B$1:$AK$300,9,FALSE)=1000000000),"toetsen alleen LN",IF(AND(VLOOKUP(F!$B50,E!$B$1:$AK$300,5,FALSE)=1000000000,VLOOKUP(F!$B50,E!$B$1:$AK$300,6,FALSE)=1000000000,VLOOKUP(F!$B50,E!$B$1:$AK$300,7,FALSE)=1000000000,VLOOKUP(F!$B50,E!$B$1:$AK$300,8,FALSE)&lt;&gt;1000000000,VLOOKUP(F!$B50,E!$B$1:$AK$300,9,FALSE)&lt;&gt;1000000000),"toetsen alleen MV en SV",IF(AND(VLOOKUP(F!$B50,E!$B$1:$AK$300,5,FALSE)&lt;&gt;1000000000,VLOOKUP(F!$B50,E!$B$1:$AK$300,6,FALSE)&lt;&gt;1000000000,VLOOKUP(F!$B50,E!$B$1:$AK$300,7,FALSE)&lt;&gt;1000000000,VLOOKUP(F!$B50,E!$B$1:$AK$300,8,FALSE)=1000000000,VLOOKUP(F!$B50,E!$B$1:$AK$300,9,FALSE)=1000000000),"toetsen geen MV en SV",IF(VLOOKUP(F!$B50,E!$B$1:$AK$300,5,FALSE)+VLOOKUP(F!$B50,E!$B$1:$AK$300,6,FALSE)+VLOOKUP(F!$B50,E!$B$1:$AK$300,7,FALSE)+VLOOKUP(F!$B50,E!$B$1:$AK$300,8,FALSE)&lt;&gt;4000000000,"toetsen",IF(VLOOKUP(F!$B50,E!$B$1:$AK$300,12,FALSE)&lt;&gt;1000000000,"toetsen alleen IW","niet toetsen"))))),"")</f>
        <v>niet toetsen</v>
      </c>
      <c r="Q50" s="6">
        <f t="shared" si="20"/>
        <v>-1</v>
      </c>
      <c r="R50" s="5" t="str">
        <f>IF($B50="--","",IF($P50="toetsen",toetsen(F!$B50,Q50),IF($P50="toetsen alleen IW",toetsen_alleen_IW(F!$B50,Q50),IF($P50="toetsen alleen LN",toetsen_alleen_LN(F!$B50,Q50),IF($P50="toetsen geen MV en SV",toetsen_geen_MV_en_SV(F!$B50,Q50),IF($P50="toetsen alleen MV en SV",toetsen_alleen_MV_en_SV(F!$B50,Q50),""))))))</f>
        <v/>
      </c>
      <c r="S50" s="5" t="str">
        <f>IF($P50="toetsen",IF(OR(Q50="",VLOOKUP(F!$B50,E!$B$1:$AK$300,10,FALSE)=1000000000),"",IF(Q50&lt;=VLOOKUP(F!$B50,E!$B$1:$AK$300,10,FALSE),"ja","nee")),"")</f>
        <v/>
      </c>
      <c r="T50" s="78">
        <f t="shared" si="21"/>
        <v>-1</v>
      </c>
      <c r="U50" s="5" t="str">
        <f>IF($D50="--","",IF($P50="toetsen",toetsen(F!$B50,T50),IF($P50="toetsen alleen IW",toetsen_alleen_IW(F!$B50,T50),IF($P50="toetsen alleen LN",toetsen_alleen_LN(F!$B50,T50),IF($P50="toetsen geen MV en SV",toetsen_geen_MV_en_SV(F!$B50,T50),IF($P50="toetsen alleen MV en SV",toetsen_alleen_MV_en_SV(F!$B50,T50),""))))))</f>
        <v/>
      </c>
      <c r="V50" s="5" t="str">
        <f>IF($P50="toetsen",IF(OR(T50="",VLOOKUP(F!$B50,E!$B$1:$AK$300,10,FALSE)=1000000000),"",IF(T50&lt;=VLOOKUP(F!$B50,E!$B$1:$AK$300,10,FALSE),"ja","nee")),"")</f>
        <v/>
      </c>
      <c r="W50" s="6">
        <f t="shared" si="22"/>
        <v>-1</v>
      </c>
      <c r="X50" s="5" t="str">
        <f>IF($F50="--","",IF($P50="toetsen",toetsen(F!$B50,W50),IF($P50="toetsen alleen IW",toetsen_alleen_IW(F!$B50,W50),IF($P50="toetsen alleen LN",toetsen_alleen_LN(F!$B50,W50),IF($P50="toetsen geen MV en SV",toetsen_geen_MV_en_SV(F!$B50,W50),IF($P50="toetsen alleen MV en SV",toetsen_alleen_MV_en_SV(F!$B50,W50),""))))))</f>
        <v/>
      </c>
      <c r="Y50" s="5" t="str">
        <f>IF($P50="toetsen",IF(OR(W50="",VLOOKUP(F!$B50,E!$B$1:$AK$300,10,FALSE)=1000000000),"",IF(W50&lt;=VLOOKUP(F!$B50,E!$B$1:$AK$300,10,FALSE),"ja","nee")),"")</f>
        <v/>
      </c>
      <c r="AA50" s="4">
        <f>IFERROR(IF(Q50="","",(IF(Q50&gt;2*VLOOKUP(F!$B50,E!$B$1:$AK$300,5,FALSE),1,0))),"")</f>
        <v>0</v>
      </c>
      <c r="AB50" s="4">
        <f>IFERROR(IF(T50="","",(IF(T50&gt;2*VLOOKUP(F!$B50,E!$B$1:$AK$300,5,FALSE),1,0))),"")</f>
        <v>0</v>
      </c>
      <c r="AC50" s="4">
        <f>IFERROR(IF(W50="","",(IF(W50&gt;2*VLOOKUP(F!$B50,E!$B$1:$AK$300,5,FALSE),1,0))),"")</f>
        <v>0</v>
      </c>
      <c r="AE50" s="4">
        <f>IFERROR(IF(Q50="","",(IF(Q50&gt;VLOOKUP(F!$B50,E!$B$1:$AK$300,6,FALSE)+VLOOKUP(F!$B50,E!$B$1:$AK$300,5,FALSE),1,0))),"")</f>
        <v>0</v>
      </c>
      <c r="AF50" s="4">
        <f>IFERROR(IF(T50="","",(IF(T50&gt;VLOOKUP(F!$B50,E!$B$1:$AK$300,6,FALSE)+VLOOKUP(F!$B50,E!$B$1:$AK$300,5,FALSE),1,0))),"")</f>
        <v>0</v>
      </c>
      <c r="AG50" s="4">
        <f>IFERROR(IF(W50="","",(IF(W50&gt;VLOOKUP(F!$B50,E!$B$1:$AK$300,6,FALSE)+VLOOKUP(F!$B50,E!$B$1:$AK$300,5,FALSE),1,0))),"")</f>
        <v>0</v>
      </c>
      <c r="AI50" s="6" t="str">
        <f t="shared" si="23"/>
        <v>1,0</v>
      </c>
      <c r="AJ50" s="6" t="str">
        <f>IF(AI50="--","--",IF(F!$D50=131,IF(I50=-1,"rg",IF(I50="","--",IF(I50*1000&lt;1,FIXED(I50*1000,3),IF(I50*1000&lt;10,FIXED(I50*1000,2),(IF(I50*1000&lt;100,FIXED(I50*1000,1),IF(I50*1000&lt;1000,FIXED(I50*1000,0),MROUND(I50*1000,10)))))))),IF(I50=-1,"rg",IF(I50="","--",IF(I50&lt;1,FIXED(I50,3),IF(I50&lt;10,FIXED(I50,2),(IF(I50&lt;100,FIXED(I50,1),IF(I50&lt;1000,FIXED(I50,0),MROUND(I50,10))))))))))</f>
        <v>rg</v>
      </c>
      <c r="AK50" s="6" t="str">
        <f t="shared" si="24"/>
        <v>1,0</v>
      </c>
      <c r="AL50" s="6" t="str">
        <f>IF(AK50="--","--",IF(F!$D50=131,IF(K50=-1,"rg",IF(K50="","--",IF(K50*1000&lt;1,FIXED(K50*1000,3),IF(K50*1000&lt;10,FIXED(K50*1000,2),(IF(K50*1000&lt;100,FIXED(K50*1000,1),IF(K50*1000&lt;1000,FIXED(K50*1000,0),MROUND(K50*1000,10)))))))),IF(K50=-1,"rg",IF(K50="","--",IF(K50&lt;1,FIXED(K50,3),IF(K50&lt;10,FIXED(K50,2),(IF(K50&lt;100,FIXED(K50,1),IF(K50&lt;1000,FIXED(K50,0),MROUND(K50,10))))))))))</f>
        <v>rg</v>
      </c>
      <c r="AM50" s="6" t="str">
        <f t="shared" si="25"/>
        <v>1,0</v>
      </c>
      <c r="AN50" s="6" t="str">
        <f>IF(AM50="--","--",IF(F!$D50=131,IF(M50=-1,"rg",IF(M50="","--",IF(M50*1000&lt;1,FIXED(M50*1000,3),IF(M50*1000&lt;10,FIXED(M50*1000,2),(IF(M50*1000&lt;100,FIXED(M50*1000,1),IF(M50*1000&lt;1000,FIXED(M50*1000,0),MROUND(M50*1000,10)))))))),IF(M50=-1,"rg",IF(M50="","--",IF(M50&lt;1,FIXED(M50,3),IF(M50&lt;10,FIXED(M50,2),(IF(M50&lt;100,FIXED(M50,1),IF(M50&lt;1000,FIXED(M50,0),MROUND(M50,10))))))))))</f>
        <v>rg</v>
      </c>
      <c r="AP50" s="6" t="str">
        <f t="shared" si="6"/>
        <v>1,0</v>
      </c>
      <c r="AQ50" s="6" t="str">
        <f t="shared" si="7"/>
        <v>&lt;</v>
      </c>
      <c r="AR50" s="6" t="str">
        <f t="shared" si="8"/>
        <v>rg</v>
      </c>
      <c r="AS50" s="6" t="str">
        <f t="shared" si="9"/>
        <v>&lt;</v>
      </c>
      <c r="AT50" s="6" t="str">
        <f t="shared" si="10"/>
        <v/>
      </c>
      <c r="AU50" s="6" t="str">
        <f>IFERROR(IF(AR50="--","",IF(HLOOKUP(SMALL($Q$4:$Y$4,3),$Q$4:$Y$501,ROW(AP50)-3,FALSE)=0,"",IF(HLOOKUP(SMALL($Q$4:$Y$4,3),$Q$4:$Y$501,ROW(AP50)-3,FALSE)="nee",VLOOKUP("De kwaliteitseis emissiearme grond (maximale concentratie) wordt overschreden.",H!$O$10:'H'!$P$59,2,FALSE),""))),"")</f>
        <v/>
      </c>
      <c r="AV50" s="6" t="str">
        <f t="shared" si="0"/>
        <v>1,0</v>
      </c>
      <c r="AW50" s="6" t="str">
        <f t="shared" si="1"/>
        <v>&lt;</v>
      </c>
      <c r="AX50" s="6" t="str">
        <f t="shared" si="2"/>
        <v>rg</v>
      </c>
      <c r="AY50" s="6" t="str">
        <f t="shared" si="11"/>
        <v>&lt;</v>
      </c>
      <c r="AZ50" s="6" t="str">
        <f t="shared" si="12"/>
        <v/>
      </c>
      <c r="BA50" s="6" t="str">
        <f>IFERROR(IF(AR50="--","",IF(HLOOKUP(SMALL($Q$4:$Y$4,6),$Q$4:$Y$501,ROW(AP50)-3,FALSE)=0,"",IF(HLOOKUP(SMALL($Q$4:$Y$4,6),$Q$4:$Y$501,ROW(AP50)-3,FALSE)="nee",VLOOKUP("De kwaliteitseis emissiearme grond (maximale concentratie) wordt overschreden.",H!$O$10:'H'!$P$59,2,FALSE),""))),"")</f>
        <v/>
      </c>
      <c r="BB50" s="6" t="str">
        <f t="shared" si="3"/>
        <v>1,0</v>
      </c>
      <c r="BC50" s="6" t="str">
        <f t="shared" si="4"/>
        <v>&lt;</v>
      </c>
      <c r="BD50" s="6" t="str">
        <f t="shared" si="5"/>
        <v>rg</v>
      </c>
      <c r="BE50" s="6" t="str">
        <f t="shared" si="13"/>
        <v>&lt;</v>
      </c>
      <c r="BF50" s="6" t="str">
        <f t="shared" si="14"/>
        <v/>
      </c>
      <c r="BG50" s="4" t="str">
        <f>IFERROR(IF(AR50="--","",IF(HLOOKUP(SMALL($Q$4:$Y$4,9),$Q$4:$Y$501,ROW(AP50)-3,FALSE)=0,"",IF(HLOOKUP(SMALL($Q$4:$Y$4,9),$Q$4:$Y$501,ROW(AP50)-3,FALSE)="nee",VLOOKUP("De kwaliteitseis emissiearme grond (maximale concentratie) wordt overschreden.",H!$O$10:'H'!$P$59,2,FALSE),""))),"")</f>
        <v/>
      </c>
    </row>
    <row r="51" spans="1:59" x14ac:dyDescent="0.2">
      <c r="A51" s="4" t="str">
        <f>F!A51</f>
        <v>PCB 52</v>
      </c>
      <c r="B51" s="6">
        <f>IF(ISNUMBER(F!E51)=FALSE,"--",IF(F!E51=0,"--",F!E51))</f>
        <v>1</v>
      </c>
      <c r="C51" s="6" t="str">
        <f>IF(B51="--","",F!F51)</f>
        <v>&lt;</v>
      </c>
      <c r="D51" s="6">
        <f>IF(ISNUMBER(F!G51)=FALSE,"--",IF(F!G51=0,"--",F!G51))</f>
        <v>1</v>
      </c>
      <c r="E51" s="6" t="str">
        <f>IF(D51="--","",F!H51)</f>
        <v>&lt;</v>
      </c>
      <c r="F51" s="6">
        <f>IF(ISNUMBER(F!I51)=FALSE,"--",IF(F!I51=0,"--",F!I51))</f>
        <v>1</v>
      </c>
      <c r="G51" s="6" t="str">
        <f>IF(F51="--","",F!J51)</f>
        <v>&lt;</v>
      </c>
      <c r="H51" s="6"/>
      <c r="I51" s="16">
        <f>IF(F!AA51=-1,-1,F!AV51)</f>
        <v>-1</v>
      </c>
      <c r="J51" s="6"/>
      <c r="K51" s="16">
        <f>IF(F!AD51=-1,-1,F!AX51)</f>
        <v>-1</v>
      </c>
      <c r="L51" s="6"/>
      <c r="M51" s="16">
        <f>IF(F!AG51=-1,-1,F!AZ51)</f>
        <v>-1</v>
      </c>
      <c r="N51" s="6"/>
      <c r="P51" s="4" t="str">
        <f>IFERROR(IF(AND(VLOOKUP(F!$B51,E!$B$1:$AK$300,5,FALSE)&lt;&gt;1000000000,VLOOKUP(F!$B51,E!$B$1:$AK$300,6,FALSE)=1000000000,VLOOKUP(F!$B51,E!$B$1:$AK$300,7,FALSE)=1000000000,VLOOKUP(F!$B51,E!$B$1:$AK$300,8,FALSE)=1000000000,VLOOKUP(F!$B51,E!$B$1:$AK$300,9,FALSE)=1000000000),"toetsen alleen LN",IF(AND(VLOOKUP(F!$B51,E!$B$1:$AK$300,5,FALSE)=1000000000,VLOOKUP(F!$B51,E!$B$1:$AK$300,6,FALSE)=1000000000,VLOOKUP(F!$B51,E!$B$1:$AK$300,7,FALSE)=1000000000,VLOOKUP(F!$B51,E!$B$1:$AK$300,8,FALSE)&lt;&gt;1000000000,VLOOKUP(F!$B51,E!$B$1:$AK$300,9,FALSE)&lt;&gt;1000000000),"toetsen alleen MV en SV",IF(AND(VLOOKUP(F!$B51,E!$B$1:$AK$300,5,FALSE)&lt;&gt;1000000000,VLOOKUP(F!$B51,E!$B$1:$AK$300,6,FALSE)&lt;&gt;1000000000,VLOOKUP(F!$B51,E!$B$1:$AK$300,7,FALSE)&lt;&gt;1000000000,VLOOKUP(F!$B51,E!$B$1:$AK$300,8,FALSE)=1000000000,VLOOKUP(F!$B51,E!$B$1:$AK$300,9,FALSE)=1000000000),"toetsen geen MV en SV",IF(VLOOKUP(F!$B51,E!$B$1:$AK$300,5,FALSE)+VLOOKUP(F!$B51,E!$B$1:$AK$300,6,FALSE)+VLOOKUP(F!$B51,E!$B$1:$AK$300,7,FALSE)+VLOOKUP(F!$B51,E!$B$1:$AK$300,8,FALSE)&lt;&gt;4000000000,"toetsen",IF(VLOOKUP(F!$B51,E!$B$1:$AK$300,12,FALSE)&lt;&gt;1000000000,"toetsen alleen IW","niet toetsen"))))),"")</f>
        <v>niet toetsen</v>
      </c>
      <c r="Q51" s="6">
        <f t="shared" si="20"/>
        <v>-1</v>
      </c>
      <c r="R51" s="5" t="str">
        <f>IF($B51="--","",IF($P51="toetsen",toetsen(F!$B51,Q51),IF($P51="toetsen alleen IW",toetsen_alleen_IW(F!$B51,Q51),IF($P51="toetsen alleen LN",toetsen_alleen_LN(F!$B51,Q51),IF($P51="toetsen geen MV en SV",toetsen_geen_MV_en_SV(F!$B51,Q51),IF($P51="toetsen alleen MV en SV",toetsen_alleen_MV_en_SV(F!$B51,Q51),""))))))</f>
        <v/>
      </c>
      <c r="S51" s="5" t="str">
        <f>IF($P51="toetsen",IF(OR(Q51="",VLOOKUP(F!$B51,E!$B$1:$AK$300,10,FALSE)=1000000000),"",IF(Q51&lt;=VLOOKUP(F!$B51,E!$B$1:$AK$300,10,FALSE),"ja","nee")),"")</f>
        <v/>
      </c>
      <c r="T51" s="78">
        <f t="shared" si="21"/>
        <v>-1</v>
      </c>
      <c r="U51" s="5" t="str">
        <f>IF($D51="--","",IF($P51="toetsen",toetsen(F!$B51,T51),IF($P51="toetsen alleen IW",toetsen_alleen_IW(F!$B51,T51),IF($P51="toetsen alleen LN",toetsen_alleen_LN(F!$B51,T51),IF($P51="toetsen geen MV en SV",toetsen_geen_MV_en_SV(F!$B51,T51),IF($P51="toetsen alleen MV en SV",toetsen_alleen_MV_en_SV(F!$B51,T51),""))))))</f>
        <v/>
      </c>
      <c r="V51" s="5" t="str">
        <f>IF($P51="toetsen",IF(OR(T51="",VLOOKUP(F!$B51,E!$B$1:$AK$300,10,FALSE)=1000000000),"",IF(T51&lt;=VLOOKUP(F!$B51,E!$B$1:$AK$300,10,FALSE),"ja","nee")),"")</f>
        <v/>
      </c>
      <c r="W51" s="6">
        <f t="shared" si="22"/>
        <v>-1</v>
      </c>
      <c r="X51" s="5" t="str">
        <f>IF($F51="--","",IF($P51="toetsen",toetsen(F!$B51,W51),IF($P51="toetsen alleen IW",toetsen_alleen_IW(F!$B51,W51),IF($P51="toetsen alleen LN",toetsen_alleen_LN(F!$B51,W51),IF($P51="toetsen geen MV en SV",toetsen_geen_MV_en_SV(F!$B51,W51),IF($P51="toetsen alleen MV en SV",toetsen_alleen_MV_en_SV(F!$B51,W51),""))))))</f>
        <v/>
      </c>
      <c r="Y51" s="5" t="str">
        <f>IF($P51="toetsen",IF(OR(W51="",VLOOKUP(F!$B51,E!$B$1:$AK$300,10,FALSE)=1000000000),"",IF(W51&lt;=VLOOKUP(F!$B51,E!$B$1:$AK$300,10,FALSE),"ja","nee")),"")</f>
        <v/>
      </c>
      <c r="AA51" s="4">
        <f>IFERROR(IF(Q51="","",(IF(Q51&gt;2*VLOOKUP(F!$B51,E!$B$1:$AK$300,5,FALSE),1,0))),"")</f>
        <v>0</v>
      </c>
      <c r="AB51" s="4">
        <f>IFERROR(IF(T51="","",(IF(T51&gt;2*VLOOKUP(F!$B51,E!$B$1:$AK$300,5,FALSE),1,0))),"")</f>
        <v>0</v>
      </c>
      <c r="AC51" s="4">
        <f>IFERROR(IF(W51="","",(IF(W51&gt;2*VLOOKUP(F!$B51,E!$B$1:$AK$300,5,FALSE),1,0))),"")</f>
        <v>0</v>
      </c>
      <c r="AE51" s="4">
        <f>IFERROR(IF(Q51="","",(IF(Q51&gt;VLOOKUP(F!$B51,E!$B$1:$AK$300,6,FALSE)+VLOOKUP(F!$B51,E!$B$1:$AK$300,5,FALSE),1,0))),"")</f>
        <v>0</v>
      </c>
      <c r="AF51" s="4">
        <f>IFERROR(IF(T51="","",(IF(T51&gt;VLOOKUP(F!$B51,E!$B$1:$AK$300,6,FALSE)+VLOOKUP(F!$B51,E!$B$1:$AK$300,5,FALSE),1,0))),"")</f>
        <v>0</v>
      </c>
      <c r="AG51" s="4">
        <f>IFERROR(IF(W51="","",(IF(W51&gt;VLOOKUP(F!$B51,E!$B$1:$AK$300,6,FALSE)+VLOOKUP(F!$B51,E!$B$1:$AK$300,5,FALSE),1,0))),"")</f>
        <v>0</v>
      </c>
      <c r="AI51" s="6" t="str">
        <f t="shared" si="23"/>
        <v>1,0</v>
      </c>
      <c r="AJ51" s="6" t="str">
        <f>IF(AI51="--","--",IF(F!$D51=131,IF(I51=-1,"rg",IF(I51="","--",IF(I51*1000&lt;1,FIXED(I51*1000,3),IF(I51*1000&lt;10,FIXED(I51*1000,2),(IF(I51*1000&lt;100,FIXED(I51*1000,1),IF(I51*1000&lt;1000,FIXED(I51*1000,0),MROUND(I51*1000,10)))))))),IF(I51=-1,"rg",IF(I51="","--",IF(I51&lt;1,FIXED(I51,3),IF(I51&lt;10,FIXED(I51,2),(IF(I51&lt;100,FIXED(I51,1),IF(I51&lt;1000,FIXED(I51,0),MROUND(I51,10))))))))))</f>
        <v>rg</v>
      </c>
      <c r="AK51" s="6" t="str">
        <f t="shared" si="24"/>
        <v>1,0</v>
      </c>
      <c r="AL51" s="6" t="str">
        <f>IF(AK51="--","--",IF(F!$D51=131,IF(K51=-1,"rg",IF(K51="","--",IF(K51*1000&lt;1,FIXED(K51*1000,3),IF(K51*1000&lt;10,FIXED(K51*1000,2),(IF(K51*1000&lt;100,FIXED(K51*1000,1),IF(K51*1000&lt;1000,FIXED(K51*1000,0),MROUND(K51*1000,10)))))))),IF(K51=-1,"rg",IF(K51="","--",IF(K51&lt;1,FIXED(K51,3),IF(K51&lt;10,FIXED(K51,2),(IF(K51&lt;100,FIXED(K51,1),IF(K51&lt;1000,FIXED(K51,0),MROUND(K51,10))))))))))</f>
        <v>rg</v>
      </c>
      <c r="AM51" s="6" t="str">
        <f t="shared" si="25"/>
        <v>1,0</v>
      </c>
      <c r="AN51" s="6" t="str">
        <f>IF(AM51="--","--",IF(F!$D51=131,IF(M51=-1,"rg",IF(M51="","--",IF(M51*1000&lt;1,FIXED(M51*1000,3),IF(M51*1000&lt;10,FIXED(M51*1000,2),(IF(M51*1000&lt;100,FIXED(M51*1000,1),IF(M51*1000&lt;1000,FIXED(M51*1000,0),MROUND(M51*1000,10)))))))),IF(M51=-1,"rg",IF(M51="","--",IF(M51&lt;1,FIXED(M51,3),IF(M51&lt;10,FIXED(M51,2),(IF(M51&lt;100,FIXED(M51,1),IF(M51&lt;1000,FIXED(M51,0),MROUND(M51,10))))))))))</f>
        <v>rg</v>
      </c>
      <c r="AP51" s="6" t="str">
        <f t="shared" si="6"/>
        <v>1,0</v>
      </c>
      <c r="AQ51" s="6" t="str">
        <f t="shared" si="7"/>
        <v>&lt;</v>
      </c>
      <c r="AR51" s="6" t="str">
        <f t="shared" si="8"/>
        <v>rg</v>
      </c>
      <c r="AS51" s="6" t="str">
        <f t="shared" si="9"/>
        <v>&lt;</v>
      </c>
      <c r="AT51" s="6" t="str">
        <f t="shared" si="10"/>
        <v/>
      </c>
      <c r="AU51" s="6" t="str">
        <f>IFERROR(IF(AR51="--","",IF(HLOOKUP(SMALL($Q$4:$Y$4,3),$Q$4:$Y$501,ROW(AP51)-3,FALSE)=0,"",IF(HLOOKUP(SMALL($Q$4:$Y$4,3),$Q$4:$Y$501,ROW(AP51)-3,FALSE)="nee",VLOOKUP("De kwaliteitseis emissiearme grond (maximale concentratie) wordt overschreden.",H!$O$10:'H'!$P$59,2,FALSE),""))),"")</f>
        <v/>
      </c>
      <c r="AV51" s="6" t="str">
        <f t="shared" si="0"/>
        <v>1,0</v>
      </c>
      <c r="AW51" s="6" t="str">
        <f t="shared" si="1"/>
        <v>&lt;</v>
      </c>
      <c r="AX51" s="6" t="str">
        <f t="shared" si="2"/>
        <v>rg</v>
      </c>
      <c r="AY51" s="6" t="str">
        <f t="shared" si="11"/>
        <v>&lt;</v>
      </c>
      <c r="AZ51" s="6" t="str">
        <f t="shared" si="12"/>
        <v/>
      </c>
      <c r="BA51" s="6" t="str">
        <f>IFERROR(IF(AR51="--","",IF(HLOOKUP(SMALL($Q$4:$Y$4,6),$Q$4:$Y$501,ROW(AP51)-3,FALSE)=0,"",IF(HLOOKUP(SMALL($Q$4:$Y$4,6),$Q$4:$Y$501,ROW(AP51)-3,FALSE)="nee",VLOOKUP("De kwaliteitseis emissiearme grond (maximale concentratie) wordt overschreden.",H!$O$10:'H'!$P$59,2,FALSE),""))),"")</f>
        <v/>
      </c>
      <c r="BB51" s="6" t="str">
        <f t="shared" si="3"/>
        <v>1,0</v>
      </c>
      <c r="BC51" s="6" t="str">
        <f t="shared" si="4"/>
        <v>&lt;</v>
      </c>
      <c r="BD51" s="6" t="str">
        <f t="shared" si="5"/>
        <v>rg</v>
      </c>
      <c r="BE51" s="6" t="str">
        <f t="shared" si="13"/>
        <v>&lt;</v>
      </c>
      <c r="BF51" s="6" t="str">
        <f t="shared" si="14"/>
        <v/>
      </c>
      <c r="BG51" s="4" t="str">
        <f>IFERROR(IF(AR51="--","",IF(HLOOKUP(SMALL($Q$4:$Y$4,9),$Q$4:$Y$501,ROW(AP51)-3,FALSE)=0,"",IF(HLOOKUP(SMALL($Q$4:$Y$4,9),$Q$4:$Y$501,ROW(AP51)-3,FALSE)="nee",VLOOKUP("De kwaliteitseis emissiearme grond (maximale concentratie) wordt overschreden.",H!$O$10:'H'!$P$59,2,FALSE),""))),"")</f>
        <v/>
      </c>
    </row>
    <row r="52" spans="1:59" x14ac:dyDescent="0.2">
      <c r="A52" s="4" t="str">
        <f>F!A52</f>
        <v>PCB 101</v>
      </c>
      <c r="B52" s="6">
        <f>IF(ISNUMBER(F!E52)=FALSE,"--",IF(F!E52=0,"--",F!E52))</f>
        <v>2.6</v>
      </c>
      <c r="C52" s="6" t="str">
        <f>IF(B52="--","",F!F52)</f>
        <v/>
      </c>
      <c r="D52" s="6">
        <f>IF(ISNUMBER(F!G52)=FALSE,"--",IF(F!G52=0,"--",F!G52))</f>
        <v>1</v>
      </c>
      <c r="E52" s="6" t="str">
        <f>IF(D52="--","",F!H52)</f>
        <v>&lt;</v>
      </c>
      <c r="F52" s="6">
        <f>IF(ISNUMBER(F!I52)=FALSE,"--",IF(F!I52=0,"--",F!I52))</f>
        <v>1</v>
      </c>
      <c r="G52" s="6" t="str">
        <f>IF(F52="--","",F!J52)</f>
        <v>&lt;</v>
      </c>
      <c r="H52" s="6"/>
      <c r="I52" s="16">
        <f>IF(F!AA52=-1,-1,F!AV52)</f>
        <v>8.6666666666666663E-3</v>
      </c>
      <c r="J52" s="6"/>
      <c r="K52" s="16">
        <f>IF(F!AD52=-1,-1,F!AX52)</f>
        <v>-1</v>
      </c>
      <c r="L52" s="6"/>
      <c r="M52" s="16">
        <f>IF(F!AG52=-1,-1,F!AZ52)</f>
        <v>-1</v>
      </c>
      <c r="N52" s="6"/>
      <c r="P52" s="4" t="str">
        <f>IFERROR(IF(AND(VLOOKUP(F!$B52,E!$B$1:$AK$300,5,FALSE)&lt;&gt;1000000000,VLOOKUP(F!$B52,E!$B$1:$AK$300,6,FALSE)=1000000000,VLOOKUP(F!$B52,E!$B$1:$AK$300,7,FALSE)=1000000000,VLOOKUP(F!$B52,E!$B$1:$AK$300,8,FALSE)=1000000000,VLOOKUP(F!$B52,E!$B$1:$AK$300,9,FALSE)=1000000000),"toetsen alleen LN",IF(AND(VLOOKUP(F!$B52,E!$B$1:$AK$300,5,FALSE)=1000000000,VLOOKUP(F!$B52,E!$B$1:$AK$300,6,FALSE)=1000000000,VLOOKUP(F!$B52,E!$B$1:$AK$300,7,FALSE)=1000000000,VLOOKUP(F!$B52,E!$B$1:$AK$300,8,FALSE)&lt;&gt;1000000000,VLOOKUP(F!$B52,E!$B$1:$AK$300,9,FALSE)&lt;&gt;1000000000),"toetsen alleen MV en SV",IF(AND(VLOOKUP(F!$B52,E!$B$1:$AK$300,5,FALSE)&lt;&gt;1000000000,VLOOKUP(F!$B52,E!$B$1:$AK$300,6,FALSE)&lt;&gt;1000000000,VLOOKUP(F!$B52,E!$B$1:$AK$300,7,FALSE)&lt;&gt;1000000000,VLOOKUP(F!$B52,E!$B$1:$AK$300,8,FALSE)=1000000000,VLOOKUP(F!$B52,E!$B$1:$AK$300,9,FALSE)=1000000000),"toetsen geen MV en SV",IF(VLOOKUP(F!$B52,E!$B$1:$AK$300,5,FALSE)+VLOOKUP(F!$B52,E!$B$1:$AK$300,6,FALSE)+VLOOKUP(F!$B52,E!$B$1:$AK$300,7,FALSE)+VLOOKUP(F!$B52,E!$B$1:$AK$300,8,FALSE)&lt;&gt;4000000000,"toetsen",IF(VLOOKUP(F!$B52,E!$B$1:$AK$300,12,FALSE)&lt;&gt;1000000000,"toetsen alleen IW","niet toetsen"))))),"")</f>
        <v>niet toetsen</v>
      </c>
      <c r="Q52" s="6">
        <f t="shared" si="20"/>
        <v>8.6666666666666663E-3</v>
      </c>
      <c r="R52" s="5" t="str">
        <f>IF($B52="--","",IF($P52="toetsen",toetsen(F!$B52,Q52),IF($P52="toetsen alleen IW",toetsen_alleen_IW(F!$B52,Q52),IF($P52="toetsen alleen LN",toetsen_alleen_LN(F!$B52,Q52),IF($P52="toetsen geen MV en SV",toetsen_geen_MV_en_SV(F!$B52,Q52),IF($P52="toetsen alleen MV en SV",toetsen_alleen_MV_en_SV(F!$B52,Q52),""))))))</f>
        <v/>
      </c>
      <c r="S52" s="5" t="str">
        <f>IF($P52="toetsen",IF(OR(Q52="",VLOOKUP(F!$B52,E!$B$1:$AK$300,10,FALSE)=1000000000),"",IF(Q52&lt;=VLOOKUP(F!$B52,E!$B$1:$AK$300,10,FALSE),"ja","nee")),"")</f>
        <v/>
      </c>
      <c r="T52" s="78">
        <f t="shared" si="21"/>
        <v>-1</v>
      </c>
      <c r="U52" s="5" t="str">
        <f>IF($D52="--","",IF($P52="toetsen",toetsen(F!$B52,T52),IF($P52="toetsen alleen IW",toetsen_alleen_IW(F!$B52,T52),IF($P52="toetsen alleen LN",toetsen_alleen_LN(F!$B52,T52),IF($P52="toetsen geen MV en SV",toetsen_geen_MV_en_SV(F!$B52,T52),IF($P52="toetsen alleen MV en SV",toetsen_alleen_MV_en_SV(F!$B52,T52),""))))))</f>
        <v/>
      </c>
      <c r="V52" s="5" t="str">
        <f>IF($P52="toetsen",IF(OR(T52="",VLOOKUP(F!$B52,E!$B$1:$AK$300,10,FALSE)=1000000000),"",IF(T52&lt;=VLOOKUP(F!$B52,E!$B$1:$AK$300,10,FALSE),"ja","nee")),"")</f>
        <v/>
      </c>
      <c r="W52" s="6">
        <f t="shared" si="22"/>
        <v>-1</v>
      </c>
      <c r="X52" s="5" t="str">
        <f>IF($F52="--","",IF($P52="toetsen",toetsen(F!$B52,W52),IF($P52="toetsen alleen IW",toetsen_alleen_IW(F!$B52,W52),IF($P52="toetsen alleen LN",toetsen_alleen_LN(F!$B52,W52),IF($P52="toetsen geen MV en SV",toetsen_geen_MV_en_SV(F!$B52,W52),IF($P52="toetsen alleen MV en SV",toetsen_alleen_MV_en_SV(F!$B52,W52),""))))))</f>
        <v/>
      </c>
      <c r="Y52" s="5" t="str">
        <f>IF($P52="toetsen",IF(OR(W52="",VLOOKUP(F!$B52,E!$B$1:$AK$300,10,FALSE)=1000000000),"",IF(W52&lt;=VLOOKUP(F!$B52,E!$B$1:$AK$300,10,FALSE),"ja","nee")),"")</f>
        <v/>
      </c>
      <c r="AA52" s="4">
        <f>IFERROR(IF(Q52="","",(IF(Q52&gt;2*VLOOKUP(F!$B52,E!$B$1:$AK$300,5,FALSE),1,0))),"")</f>
        <v>0</v>
      </c>
      <c r="AB52" s="4">
        <f>IFERROR(IF(T52="","",(IF(T52&gt;2*VLOOKUP(F!$B52,E!$B$1:$AK$300,5,FALSE),1,0))),"")</f>
        <v>0</v>
      </c>
      <c r="AC52" s="4">
        <f>IFERROR(IF(W52="","",(IF(W52&gt;2*VLOOKUP(F!$B52,E!$B$1:$AK$300,5,FALSE),1,0))),"")</f>
        <v>0</v>
      </c>
      <c r="AE52" s="4">
        <f>IFERROR(IF(Q52="","",(IF(Q52&gt;VLOOKUP(F!$B52,E!$B$1:$AK$300,6,FALSE)+VLOOKUP(F!$B52,E!$B$1:$AK$300,5,FALSE),1,0))),"")</f>
        <v>0</v>
      </c>
      <c r="AF52" s="4">
        <f>IFERROR(IF(T52="","",(IF(T52&gt;VLOOKUP(F!$B52,E!$B$1:$AK$300,6,FALSE)+VLOOKUP(F!$B52,E!$B$1:$AK$300,5,FALSE),1,0))),"")</f>
        <v>0</v>
      </c>
      <c r="AG52" s="4">
        <f>IFERROR(IF(W52="","",(IF(W52&gt;VLOOKUP(F!$B52,E!$B$1:$AK$300,6,FALSE)+VLOOKUP(F!$B52,E!$B$1:$AK$300,5,FALSE),1,0))),"")</f>
        <v>0</v>
      </c>
      <c r="AI52" s="6" t="str">
        <f t="shared" si="23"/>
        <v>2,6</v>
      </c>
      <c r="AJ52" s="6" t="str">
        <f>IF(AI52="--","--",IF(F!$D52=131,IF(I52=-1,"rg",IF(I52="","--",IF(I52*1000&lt;1,FIXED(I52*1000,3),IF(I52*1000&lt;10,FIXED(I52*1000,2),(IF(I52*1000&lt;100,FIXED(I52*1000,1),IF(I52*1000&lt;1000,FIXED(I52*1000,0),MROUND(I52*1000,10)))))))),IF(I52=-1,"rg",IF(I52="","--",IF(I52&lt;1,FIXED(I52,3),IF(I52&lt;10,FIXED(I52,2),(IF(I52&lt;100,FIXED(I52,1),IF(I52&lt;1000,FIXED(I52,0),MROUND(I52,10))))))))))</f>
        <v>8,67</v>
      </c>
      <c r="AK52" s="6" t="str">
        <f t="shared" si="24"/>
        <v>1,0</v>
      </c>
      <c r="AL52" s="6" t="str">
        <f>IF(AK52="--","--",IF(F!$D52=131,IF(K52=-1,"rg",IF(K52="","--",IF(K52*1000&lt;1,FIXED(K52*1000,3),IF(K52*1000&lt;10,FIXED(K52*1000,2),(IF(K52*1000&lt;100,FIXED(K52*1000,1),IF(K52*1000&lt;1000,FIXED(K52*1000,0),MROUND(K52*1000,10)))))))),IF(K52=-1,"rg",IF(K52="","--",IF(K52&lt;1,FIXED(K52,3),IF(K52&lt;10,FIXED(K52,2),(IF(K52&lt;100,FIXED(K52,1),IF(K52&lt;1000,FIXED(K52,0),MROUND(K52,10))))))))))</f>
        <v>rg</v>
      </c>
      <c r="AM52" s="6" t="str">
        <f t="shared" si="25"/>
        <v>1,0</v>
      </c>
      <c r="AN52" s="6" t="str">
        <f>IF(AM52="--","--",IF(F!$D52=131,IF(M52=-1,"rg",IF(M52="","--",IF(M52*1000&lt;1,FIXED(M52*1000,3),IF(M52*1000&lt;10,FIXED(M52*1000,2),(IF(M52*1000&lt;100,FIXED(M52*1000,1),IF(M52*1000&lt;1000,FIXED(M52*1000,0),MROUND(M52*1000,10)))))))),IF(M52=-1,"rg",IF(M52="","--",IF(M52&lt;1,FIXED(M52,3),IF(M52&lt;10,FIXED(M52,2),(IF(M52&lt;100,FIXED(M52,1),IF(M52&lt;1000,FIXED(M52,0),MROUND(M52,10))))))))))</f>
        <v>rg</v>
      </c>
      <c r="AP52" s="6" t="str">
        <f t="shared" si="6"/>
        <v>2,6</v>
      </c>
      <c r="AQ52" s="6" t="str">
        <f t="shared" si="7"/>
        <v/>
      </c>
      <c r="AR52" s="6" t="str">
        <f t="shared" si="8"/>
        <v>8,67</v>
      </c>
      <c r="AS52" s="6" t="str">
        <f t="shared" si="9"/>
        <v/>
      </c>
      <c r="AT52" s="6" t="str">
        <f t="shared" si="10"/>
        <v/>
      </c>
      <c r="AU52" s="6" t="str">
        <f>IFERROR(IF(AR52="--","",IF(HLOOKUP(SMALL($Q$4:$Y$4,3),$Q$4:$Y$501,ROW(AP52)-3,FALSE)=0,"",IF(HLOOKUP(SMALL($Q$4:$Y$4,3),$Q$4:$Y$501,ROW(AP52)-3,FALSE)="nee",VLOOKUP("De kwaliteitseis emissiearme grond (maximale concentratie) wordt overschreden.",H!$O$10:'H'!$P$59,2,FALSE),""))),"")</f>
        <v/>
      </c>
      <c r="AV52" s="6" t="str">
        <f t="shared" si="0"/>
        <v>1,0</v>
      </c>
      <c r="AW52" s="6" t="str">
        <f t="shared" si="1"/>
        <v>&lt;</v>
      </c>
      <c r="AX52" s="6" t="str">
        <f t="shared" si="2"/>
        <v>rg</v>
      </c>
      <c r="AY52" s="6" t="str">
        <f t="shared" si="11"/>
        <v>&lt;</v>
      </c>
      <c r="AZ52" s="6" t="str">
        <f t="shared" si="12"/>
        <v/>
      </c>
      <c r="BA52" s="6" t="str">
        <f>IFERROR(IF(AR52="--","",IF(HLOOKUP(SMALL($Q$4:$Y$4,6),$Q$4:$Y$501,ROW(AP52)-3,FALSE)=0,"",IF(HLOOKUP(SMALL($Q$4:$Y$4,6),$Q$4:$Y$501,ROW(AP52)-3,FALSE)="nee",VLOOKUP("De kwaliteitseis emissiearme grond (maximale concentratie) wordt overschreden.",H!$O$10:'H'!$P$59,2,FALSE),""))),"")</f>
        <v/>
      </c>
      <c r="BB52" s="6" t="str">
        <f t="shared" si="3"/>
        <v>1,0</v>
      </c>
      <c r="BC52" s="6" t="str">
        <f t="shared" si="4"/>
        <v>&lt;</v>
      </c>
      <c r="BD52" s="6" t="str">
        <f t="shared" si="5"/>
        <v>rg</v>
      </c>
      <c r="BE52" s="6" t="str">
        <f t="shared" si="13"/>
        <v>&lt;</v>
      </c>
      <c r="BF52" s="6" t="str">
        <f t="shared" si="14"/>
        <v/>
      </c>
      <c r="BG52" s="4" t="str">
        <f>IFERROR(IF(AR52="--","",IF(HLOOKUP(SMALL($Q$4:$Y$4,9),$Q$4:$Y$501,ROW(AP52)-3,FALSE)=0,"",IF(HLOOKUP(SMALL($Q$4:$Y$4,9),$Q$4:$Y$501,ROW(AP52)-3,FALSE)="nee",VLOOKUP("De kwaliteitseis emissiearme grond (maximale concentratie) wordt overschreden.",H!$O$10:'H'!$P$59,2,FALSE),""))),"")</f>
        <v/>
      </c>
    </row>
    <row r="53" spans="1:59" x14ac:dyDescent="0.2">
      <c r="A53" s="4" t="str">
        <f>F!A53</f>
        <v>PCB 118</v>
      </c>
      <c r="B53" s="6">
        <f>IF(ISNUMBER(F!E53)=FALSE,"--",IF(F!E53=0,"--",F!E53))</f>
        <v>1</v>
      </c>
      <c r="C53" s="6" t="str">
        <f>IF(B53="--","",F!F53)</f>
        <v>&lt;</v>
      </c>
      <c r="D53" s="6">
        <f>IF(ISNUMBER(F!G53)=FALSE,"--",IF(F!G53=0,"--",F!G53))</f>
        <v>1</v>
      </c>
      <c r="E53" s="6" t="str">
        <f>IF(D53="--","",F!H53)</f>
        <v>&lt;</v>
      </c>
      <c r="F53" s="6">
        <f>IF(ISNUMBER(F!I53)=FALSE,"--",IF(F!I53=0,"--",F!I53))</f>
        <v>1</v>
      </c>
      <c r="G53" s="6" t="str">
        <f>IF(F53="--","",F!J53)</f>
        <v>&lt;</v>
      </c>
      <c r="H53" s="6"/>
      <c r="I53" s="16">
        <f>IF(F!AA53=-1,-1,F!AV53)</f>
        <v>-1</v>
      </c>
      <c r="J53" s="6"/>
      <c r="K53" s="16">
        <f>IF(F!AD53=-1,-1,F!AX53)</f>
        <v>-1</v>
      </c>
      <c r="L53" s="6"/>
      <c r="M53" s="16">
        <f>IF(F!AG53=-1,-1,F!AZ53)</f>
        <v>-1</v>
      </c>
      <c r="N53" s="6"/>
      <c r="P53" s="4" t="str">
        <f>IFERROR(IF(AND(VLOOKUP(F!$B53,E!$B$1:$AK$300,5,FALSE)&lt;&gt;1000000000,VLOOKUP(F!$B53,E!$B$1:$AK$300,6,FALSE)=1000000000,VLOOKUP(F!$B53,E!$B$1:$AK$300,7,FALSE)=1000000000,VLOOKUP(F!$B53,E!$B$1:$AK$300,8,FALSE)=1000000000,VLOOKUP(F!$B53,E!$B$1:$AK$300,9,FALSE)=1000000000),"toetsen alleen LN",IF(AND(VLOOKUP(F!$B53,E!$B$1:$AK$300,5,FALSE)=1000000000,VLOOKUP(F!$B53,E!$B$1:$AK$300,6,FALSE)=1000000000,VLOOKUP(F!$B53,E!$B$1:$AK$300,7,FALSE)=1000000000,VLOOKUP(F!$B53,E!$B$1:$AK$300,8,FALSE)&lt;&gt;1000000000,VLOOKUP(F!$B53,E!$B$1:$AK$300,9,FALSE)&lt;&gt;1000000000),"toetsen alleen MV en SV",IF(AND(VLOOKUP(F!$B53,E!$B$1:$AK$300,5,FALSE)&lt;&gt;1000000000,VLOOKUP(F!$B53,E!$B$1:$AK$300,6,FALSE)&lt;&gt;1000000000,VLOOKUP(F!$B53,E!$B$1:$AK$300,7,FALSE)&lt;&gt;1000000000,VLOOKUP(F!$B53,E!$B$1:$AK$300,8,FALSE)=1000000000,VLOOKUP(F!$B53,E!$B$1:$AK$300,9,FALSE)=1000000000),"toetsen geen MV en SV",IF(VLOOKUP(F!$B53,E!$B$1:$AK$300,5,FALSE)+VLOOKUP(F!$B53,E!$B$1:$AK$300,6,FALSE)+VLOOKUP(F!$B53,E!$B$1:$AK$300,7,FALSE)+VLOOKUP(F!$B53,E!$B$1:$AK$300,8,FALSE)&lt;&gt;4000000000,"toetsen",IF(VLOOKUP(F!$B53,E!$B$1:$AK$300,12,FALSE)&lt;&gt;1000000000,"toetsen alleen IW","niet toetsen"))))),"")</f>
        <v>niet toetsen</v>
      </c>
      <c r="Q53" s="6">
        <f t="shared" si="20"/>
        <v>-1</v>
      </c>
      <c r="R53" s="5" t="str">
        <f>IF($B53="--","",IF($P53="toetsen",toetsen(F!$B53,Q53),IF($P53="toetsen alleen IW",toetsen_alleen_IW(F!$B53,Q53),IF($P53="toetsen alleen LN",toetsen_alleen_LN(F!$B53,Q53),IF($P53="toetsen geen MV en SV",toetsen_geen_MV_en_SV(F!$B53,Q53),IF($P53="toetsen alleen MV en SV",toetsen_alleen_MV_en_SV(F!$B53,Q53),""))))))</f>
        <v/>
      </c>
      <c r="S53" s="5" t="str">
        <f>IF($P53="toetsen",IF(OR(Q53="",VLOOKUP(F!$B53,E!$B$1:$AK$300,10,FALSE)=1000000000),"",IF(Q53&lt;=VLOOKUP(F!$B53,E!$B$1:$AK$300,10,FALSE),"ja","nee")),"")</f>
        <v/>
      </c>
      <c r="T53" s="78">
        <f t="shared" si="21"/>
        <v>-1</v>
      </c>
      <c r="U53" s="5" t="str">
        <f>IF($D53="--","",IF($P53="toetsen",toetsen(F!$B53,T53),IF($P53="toetsen alleen IW",toetsen_alleen_IW(F!$B53,T53),IF($P53="toetsen alleen LN",toetsen_alleen_LN(F!$B53,T53),IF($P53="toetsen geen MV en SV",toetsen_geen_MV_en_SV(F!$B53,T53),IF($P53="toetsen alleen MV en SV",toetsen_alleen_MV_en_SV(F!$B53,T53),""))))))</f>
        <v/>
      </c>
      <c r="V53" s="5" t="str">
        <f>IF($P53="toetsen",IF(OR(T53="",VLOOKUP(F!$B53,E!$B$1:$AK$300,10,FALSE)=1000000000),"",IF(T53&lt;=VLOOKUP(F!$B53,E!$B$1:$AK$300,10,FALSE),"ja","nee")),"")</f>
        <v/>
      </c>
      <c r="W53" s="6">
        <f t="shared" si="22"/>
        <v>-1</v>
      </c>
      <c r="X53" s="5" t="str">
        <f>IF($F53="--","",IF($P53="toetsen",toetsen(F!$B53,W53),IF($P53="toetsen alleen IW",toetsen_alleen_IW(F!$B53,W53),IF($P53="toetsen alleen LN",toetsen_alleen_LN(F!$B53,W53),IF($P53="toetsen geen MV en SV",toetsen_geen_MV_en_SV(F!$B53,W53),IF($P53="toetsen alleen MV en SV",toetsen_alleen_MV_en_SV(F!$B53,W53),""))))))</f>
        <v/>
      </c>
      <c r="Y53" s="5" t="str">
        <f>IF($P53="toetsen",IF(OR(W53="",VLOOKUP(F!$B53,E!$B$1:$AK$300,10,FALSE)=1000000000),"",IF(W53&lt;=VLOOKUP(F!$B53,E!$B$1:$AK$300,10,FALSE),"ja","nee")),"")</f>
        <v/>
      </c>
      <c r="AA53" s="4">
        <f>IFERROR(IF(Q53="","",(IF(Q53&gt;2*VLOOKUP(F!$B53,E!$B$1:$AK$300,5,FALSE),1,0))),"")</f>
        <v>0</v>
      </c>
      <c r="AB53" s="4">
        <f>IFERROR(IF(T53="","",(IF(T53&gt;2*VLOOKUP(F!$B53,E!$B$1:$AK$300,5,FALSE),1,0))),"")</f>
        <v>0</v>
      </c>
      <c r="AC53" s="4">
        <f>IFERROR(IF(W53="","",(IF(W53&gt;2*VLOOKUP(F!$B53,E!$B$1:$AK$300,5,FALSE),1,0))),"")</f>
        <v>0</v>
      </c>
      <c r="AE53" s="4">
        <f>IFERROR(IF(Q53="","",(IF(Q53&gt;VLOOKUP(F!$B53,E!$B$1:$AK$300,6,FALSE)+VLOOKUP(F!$B53,E!$B$1:$AK$300,5,FALSE),1,0))),"")</f>
        <v>0</v>
      </c>
      <c r="AF53" s="4">
        <f>IFERROR(IF(T53="","",(IF(T53&gt;VLOOKUP(F!$B53,E!$B$1:$AK$300,6,FALSE)+VLOOKUP(F!$B53,E!$B$1:$AK$300,5,FALSE),1,0))),"")</f>
        <v>0</v>
      </c>
      <c r="AG53" s="4">
        <f>IFERROR(IF(W53="","",(IF(W53&gt;VLOOKUP(F!$B53,E!$B$1:$AK$300,6,FALSE)+VLOOKUP(F!$B53,E!$B$1:$AK$300,5,FALSE),1,0))),"")</f>
        <v>0</v>
      </c>
      <c r="AI53" s="6" t="str">
        <f t="shared" si="23"/>
        <v>1,0</v>
      </c>
      <c r="AJ53" s="6" t="str">
        <f>IF(AI53="--","--",IF(F!$D53=131,IF(I53=-1,"rg",IF(I53="","--",IF(I53*1000&lt;1,FIXED(I53*1000,3),IF(I53*1000&lt;10,FIXED(I53*1000,2),(IF(I53*1000&lt;100,FIXED(I53*1000,1),IF(I53*1000&lt;1000,FIXED(I53*1000,0),MROUND(I53*1000,10)))))))),IF(I53=-1,"rg",IF(I53="","--",IF(I53&lt;1,FIXED(I53,3),IF(I53&lt;10,FIXED(I53,2),(IF(I53&lt;100,FIXED(I53,1),IF(I53&lt;1000,FIXED(I53,0),MROUND(I53,10))))))))))</f>
        <v>rg</v>
      </c>
      <c r="AK53" s="6" t="str">
        <f t="shared" si="24"/>
        <v>1,0</v>
      </c>
      <c r="AL53" s="6" t="str">
        <f>IF(AK53="--","--",IF(F!$D53=131,IF(K53=-1,"rg",IF(K53="","--",IF(K53*1000&lt;1,FIXED(K53*1000,3),IF(K53*1000&lt;10,FIXED(K53*1000,2),(IF(K53*1000&lt;100,FIXED(K53*1000,1),IF(K53*1000&lt;1000,FIXED(K53*1000,0),MROUND(K53*1000,10)))))))),IF(K53=-1,"rg",IF(K53="","--",IF(K53&lt;1,FIXED(K53,3),IF(K53&lt;10,FIXED(K53,2),(IF(K53&lt;100,FIXED(K53,1),IF(K53&lt;1000,FIXED(K53,0),MROUND(K53,10))))))))))</f>
        <v>rg</v>
      </c>
      <c r="AM53" s="6" t="str">
        <f t="shared" si="25"/>
        <v>1,0</v>
      </c>
      <c r="AN53" s="6" t="str">
        <f>IF(AM53="--","--",IF(F!$D53=131,IF(M53=-1,"rg",IF(M53="","--",IF(M53*1000&lt;1,FIXED(M53*1000,3),IF(M53*1000&lt;10,FIXED(M53*1000,2),(IF(M53*1000&lt;100,FIXED(M53*1000,1),IF(M53*1000&lt;1000,FIXED(M53*1000,0),MROUND(M53*1000,10)))))))),IF(M53=-1,"rg",IF(M53="","--",IF(M53&lt;1,FIXED(M53,3),IF(M53&lt;10,FIXED(M53,2),(IF(M53&lt;100,FIXED(M53,1),IF(M53&lt;1000,FIXED(M53,0),MROUND(M53,10))))))))))</f>
        <v>rg</v>
      </c>
      <c r="AP53" s="6" t="str">
        <f t="shared" si="6"/>
        <v>1,0</v>
      </c>
      <c r="AQ53" s="6" t="str">
        <f t="shared" si="7"/>
        <v>&lt;</v>
      </c>
      <c r="AR53" s="6" t="str">
        <f t="shared" si="8"/>
        <v>rg</v>
      </c>
      <c r="AS53" s="6" t="str">
        <f t="shared" si="9"/>
        <v>&lt;</v>
      </c>
      <c r="AT53" s="6" t="str">
        <f t="shared" si="10"/>
        <v/>
      </c>
      <c r="AU53" s="6" t="str">
        <f>IFERROR(IF(AR53="--","",IF(HLOOKUP(SMALL($Q$4:$Y$4,3),$Q$4:$Y$501,ROW(AP53)-3,FALSE)=0,"",IF(HLOOKUP(SMALL($Q$4:$Y$4,3),$Q$4:$Y$501,ROW(AP53)-3,FALSE)="nee",VLOOKUP("De kwaliteitseis emissiearme grond (maximale concentratie) wordt overschreden.",H!$O$10:'H'!$P$59,2,FALSE),""))),"")</f>
        <v/>
      </c>
      <c r="AV53" s="6" t="str">
        <f t="shared" si="0"/>
        <v>1,0</v>
      </c>
      <c r="AW53" s="6" t="str">
        <f t="shared" si="1"/>
        <v>&lt;</v>
      </c>
      <c r="AX53" s="6" t="str">
        <f t="shared" si="2"/>
        <v>rg</v>
      </c>
      <c r="AY53" s="6" t="str">
        <f t="shared" si="11"/>
        <v>&lt;</v>
      </c>
      <c r="AZ53" s="6" t="str">
        <f t="shared" si="12"/>
        <v/>
      </c>
      <c r="BA53" s="6" t="str">
        <f>IFERROR(IF(AR53="--","",IF(HLOOKUP(SMALL($Q$4:$Y$4,6),$Q$4:$Y$501,ROW(AP53)-3,FALSE)=0,"",IF(HLOOKUP(SMALL($Q$4:$Y$4,6),$Q$4:$Y$501,ROW(AP53)-3,FALSE)="nee",VLOOKUP("De kwaliteitseis emissiearme grond (maximale concentratie) wordt overschreden.",H!$O$10:'H'!$P$59,2,FALSE),""))),"")</f>
        <v/>
      </c>
      <c r="BB53" s="6" t="str">
        <f t="shared" si="3"/>
        <v>1,0</v>
      </c>
      <c r="BC53" s="6" t="str">
        <f t="shared" si="4"/>
        <v>&lt;</v>
      </c>
      <c r="BD53" s="6" t="str">
        <f t="shared" si="5"/>
        <v>rg</v>
      </c>
      <c r="BE53" s="6" t="str">
        <f t="shared" si="13"/>
        <v>&lt;</v>
      </c>
      <c r="BF53" s="6" t="str">
        <f t="shared" si="14"/>
        <v/>
      </c>
      <c r="BG53" s="4" t="str">
        <f>IFERROR(IF(AR53="--","",IF(HLOOKUP(SMALL($Q$4:$Y$4,9),$Q$4:$Y$501,ROW(AP53)-3,FALSE)=0,"",IF(HLOOKUP(SMALL($Q$4:$Y$4,9),$Q$4:$Y$501,ROW(AP53)-3,FALSE)="nee",VLOOKUP("De kwaliteitseis emissiearme grond (maximale concentratie) wordt overschreden.",H!$O$10:'H'!$P$59,2,FALSE),""))),"")</f>
        <v/>
      </c>
    </row>
    <row r="54" spans="1:59" x14ac:dyDescent="0.2">
      <c r="A54" s="4" t="str">
        <f>F!A54</f>
        <v>PCB 138</v>
      </c>
      <c r="B54" s="6">
        <f>IF(ISNUMBER(F!E54)=FALSE,"--",IF(F!E54=0,"--",F!E54))</f>
        <v>5.8</v>
      </c>
      <c r="C54" s="6" t="str">
        <f>IF(B54="--","",F!F54)</f>
        <v/>
      </c>
      <c r="D54" s="6">
        <f>IF(ISNUMBER(F!G54)=FALSE,"--",IF(F!G54=0,"--",F!G54))</f>
        <v>1</v>
      </c>
      <c r="E54" s="6" t="str">
        <f>IF(D54="--","",F!H54)</f>
        <v>&lt;</v>
      </c>
      <c r="F54" s="6">
        <f>IF(ISNUMBER(F!I54)=FALSE,"--",IF(F!I54=0,"--",F!I54))</f>
        <v>1</v>
      </c>
      <c r="G54" s="6" t="str">
        <f>IF(F54="--","",F!J54)</f>
        <v>&lt;</v>
      </c>
      <c r="H54" s="6"/>
      <c r="I54" s="16">
        <f>IF(F!AA54=-1,-1,F!AV54)</f>
        <v>1.9333333333333334E-2</v>
      </c>
      <c r="J54" s="6"/>
      <c r="K54" s="16">
        <f>IF(F!AD54=-1,-1,F!AX54)</f>
        <v>-1</v>
      </c>
      <c r="L54" s="6"/>
      <c r="M54" s="16">
        <f>IF(F!AG54=-1,-1,F!AZ54)</f>
        <v>-1</v>
      </c>
      <c r="N54" s="6"/>
      <c r="P54" s="4" t="str">
        <f>IFERROR(IF(AND(VLOOKUP(F!$B54,E!$B$1:$AK$300,5,FALSE)&lt;&gt;1000000000,VLOOKUP(F!$B54,E!$B$1:$AK$300,6,FALSE)=1000000000,VLOOKUP(F!$B54,E!$B$1:$AK$300,7,FALSE)=1000000000,VLOOKUP(F!$B54,E!$B$1:$AK$300,8,FALSE)=1000000000,VLOOKUP(F!$B54,E!$B$1:$AK$300,9,FALSE)=1000000000),"toetsen alleen LN",IF(AND(VLOOKUP(F!$B54,E!$B$1:$AK$300,5,FALSE)=1000000000,VLOOKUP(F!$B54,E!$B$1:$AK$300,6,FALSE)=1000000000,VLOOKUP(F!$B54,E!$B$1:$AK$300,7,FALSE)=1000000000,VLOOKUP(F!$B54,E!$B$1:$AK$300,8,FALSE)&lt;&gt;1000000000,VLOOKUP(F!$B54,E!$B$1:$AK$300,9,FALSE)&lt;&gt;1000000000),"toetsen alleen MV en SV",IF(AND(VLOOKUP(F!$B54,E!$B$1:$AK$300,5,FALSE)&lt;&gt;1000000000,VLOOKUP(F!$B54,E!$B$1:$AK$300,6,FALSE)&lt;&gt;1000000000,VLOOKUP(F!$B54,E!$B$1:$AK$300,7,FALSE)&lt;&gt;1000000000,VLOOKUP(F!$B54,E!$B$1:$AK$300,8,FALSE)=1000000000,VLOOKUP(F!$B54,E!$B$1:$AK$300,9,FALSE)=1000000000),"toetsen geen MV en SV",IF(VLOOKUP(F!$B54,E!$B$1:$AK$300,5,FALSE)+VLOOKUP(F!$B54,E!$B$1:$AK$300,6,FALSE)+VLOOKUP(F!$B54,E!$B$1:$AK$300,7,FALSE)+VLOOKUP(F!$B54,E!$B$1:$AK$300,8,FALSE)&lt;&gt;4000000000,"toetsen",IF(VLOOKUP(F!$B54,E!$B$1:$AK$300,12,FALSE)&lt;&gt;1000000000,"toetsen alleen IW","niet toetsen"))))),"")</f>
        <v>niet toetsen</v>
      </c>
      <c r="Q54" s="6">
        <f t="shared" si="20"/>
        <v>1.9333333333333334E-2</v>
      </c>
      <c r="R54" s="5" t="str">
        <f>IF($B54="--","",IF($P54="toetsen",toetsen(F!$B54,Q54),IF($P54="toetsen alleen IW",toetsen_alleen_IW(F!$B54,Q54),IF($P54="toetsen alleen LN",toetsen_alleen_LN(F!$B54,Q54),IF($P54="toetsen geen MV en SV",toetsen_geen_MV_en_SV(F!$B54,Q54),IF($P54="toetsen alleen MV en SV",toetsen_alleen_MV_en_SV(F!$B54,Q54),""))))))</f>
        <v/>
      </c>
      <c r="S54" s="5" t="str">
        <f>IF($P54="toetsen",IF(OR(Q54="",VLOOKUP(F!$B54,E!$B$1:$AK$300,10,FALSE)=1000000000),"",IF(Q54&lt;=VLOOKUP(F!$B54,E!$B$1:$AK$300,10,FALSE),"ja","nee")),"")</f>
        <v/>
      </c>
      <c r="T54" s="78">
        <f t="shared" si="21"/>
        <v>-1</v>
      </c>
      <c r="U54" s="5" t="str">
        <f>IF($D54="--","",IF($P54="toetsen",toetsen(F!$B54,T54),IF($P54="toetsen alleen IW",toetsen_alleen_IW(F!$B54,T54),IF($P54="toetsen alleen LN",toetsen_alleen_LN(F!$B54,T54),IF($P54="toetsen geen MV en SV",toetsen_geen_MV_en_SV(F!$B54,T54),IF($P54="toetsen alleen MV en SV",toetsen_alleen_MV_en_SV(F!$B54,T54),""))))))</f>
        <v/>
      </c>
      <c r="V54" s="5" t="str">
        <f>IF($P54="toetsen",IF(OR(T54="",VLOOKUP(F!$B54,E!$B$1:$AK$300,10,FALSE)=1000000000),"",IF(T54&lt;=VLOOKUP(F!$B54,E!$B$1:$AK$300,10,FALSE),"ja","nee")),"")</f>
        <v/>
      </c>
      <c r="W54" s="6">
        <f t="shared" si="22"/>
        <v>-1</v>
      </c>
      <c r="X54" s="5" t="str">
        <f>IF($F54="--","",IF($P54="toetsen",toetsen(F!$B54,W54),IF($P54="toetsen alleen IW",toetsen_alleen_IW(F!$B54,W54),IF($P54="toetsen alleen LN",toetsen_alleen_LN(F!$B54,W54),IF($P54="toetsen geen MV en SV",toetsen_geen_MV_en_SV(F!$B54,W54),IF($P54="toetsen alleen MV en SV",toetsen_alleen_MV_en_SV(F!$B54,W54),""))))))</f>
        <v/>
      </c>
      <c r="Y54" s="5" t="str">
        <f>IF($P54="toetsen",IF(OR(W54="",VLOOKUP(F!$B54,E!$B$1:$AK$300,10,FALSE)=1000000000),"",IF(W54&lt;=VLOOKUP(F!$B54,E!$B$1:$AK$300,10,FALSE),"ja","nee")),"")</f>
        <v/>
      </c>
      <c r="AA54" s="4">
        <f>IFERROR(IF(Q54="","",(IF(Q54&gt;2*VLOOKUP(F!$B54,E!$B$1:$AK$300,5,FALSE),1,0))),"")</f>
        <v>0</v>
      </c>
      <c r="AB54" s="4">
        <f>IFERROR(IF(T54="","",(IF(T54&gt;2*VLOOKUP(F!$B54,E!$B$1:$AK$300,5,FALSE),1,0))),"")</f>
        <v>0</v>
      </c>
      <c r="AC54" s="4">
        <f>IFERROR(IF(W54="","",(IF(W54&gt;2*VLOOKUP(F!$B54,E!$B$1:$AK$300,5,FALSE),1,0))),"")</f>
        <v>0</v>
      </c>
      <c r="AE54" s="4">
        <f>IFERROR(IF(Q54="","",(IF(Q54&gt;VLOOKUP(F!$B54,E!$B$1:$AK$300,6,FALSE)+VLOOKUP(F!$B54,E!$B$1:$AK$300,5,FALSE),1,0))),"")</f>
        <v>0</v>
      </c>
      <c r="AF54" s="4">
        <f>IFERROR(IF(T54="","",(IF(T54&gt;VLOOKUP(F!$B54,E!$B$1:$AK$300,6,FALSE)+VLOOKUP(F!$B54,E!$B$1:$AK$300,5,FALSE),1,0))),"")</f>
        <v>0</v>
      </c>
      <c r="AG54" s="4">
        <f>IFERROR(IF(W54="","",(IF(W54&gt;VLOOKUP(F!$B54,E!$B$1:$AK$300,6,FALSE)+VLOOKUP(F!$B54,E!$B$1:$AK$300,5,FALSE),1,0))),"")</f>
        <v>0</v>
      </c>
      <c r="AI54" s="6" t="str">
        <f t="shared" si="23"/>
        <v>5,8</v>
      </c>
      <c r="AJ54" s="6" t="str">
        <f>IF(AI54="--","--",IF(F!$D54=131,IF(I54=-1,"rg",IF(I54="","--",IF(I54*1000&lt;1,FIXED(I54*1000,3),IF(I54*1000&lt;10,FIXED(I54*1000,2),(IF(I54*1000&lt;100,FIXED(I54*1000,1),IF(I54*1000&lt;1000,FIXED(I54*1000,0),MROUND(I54*1000,10)))))))),IF(I54=-1,"rg",IF(I54="","--",IF(I54&lt;1,FIXED(I54,3),IF(I54&lt;10,FIXED(I54,2),(IF(I54&lt;100,FIXED(I54,1),IF(I54&lt;1000,FIXED(I54,0),MROUND(I54,10))))))))))</f>
        <v>19,3</v>
      </c>
      <c r="AK54" s="6" t="str">
        <f t="shared" si="24"/>
        <v>1,0</v>
      </c>
      <c r="AL54" s="6" t="str">
        <f>IF(AK54="--","--",IF(F!$D54=131,IF(K54=-1,"rg",IF(K54="","--",IF(K54*1000&lt;1,FIXED(K54*1000,3),IF(K54*1000&lt;10,FIXED(K54*1000,2),(IF(K54*1000&lt;100,FIXED(K54*1000,1),IF(K54*1000&lt;1000,FIXED(K54*1000,0),MROUND(K54*1000,10)))))))),IF(K54=-1,"rg",IF(K54="","--",IF(K54&lt;1,FIXED(K54,3),IF(K54&lt;10,FIXED(K54,2),(IF(K54&lt;100,FIXED(K54,1),IF(K54&lt;1000,FIXED(K54,0),MROUND(K54,10))))))))))</f>
        <v>rg</v>
      </c>
      <c r="AM54" s="6" t="str">
        <f t="shared" si="25"/>
        <v>1,0</v>
      </c>
      <c r="AN54" s="6" t="str">
        <f>IF(AM54="--","--",IF(F!$D54=131,IF(M54=-1,"rg",IF(M54="","--",IF(M54*1000&lt;1,FIXED(M54*1000,3),IF(M54*1000&lt;10,FIXED(M54*1000,2),(IF(M54*1000&lt;100,FIXED(M54*1000,1),IF(M54*1000&lt;1000,FIXED(M54*1000,0),MROUND(M54*1000,10)))))))),IF(M54=-1,"rg",IF(M54="","--",IF(M54&lt;1,FIXED(M54,3),IF(M54&lt;10,FIXED(M54,2),(IF(M54&lt;100,FIXED(M54,1),IF(M54&lt;1000,FIXED(M54,0),MROUND(M54,10))))))))))</f>
        <v>rg</v>
      </c>
      <c r="AP54" s="6" t="str">
        <f t="shared" si="6"/>
        <v>5,8</v>
      </c>
      <c r="AQ54" s="6" t="str">
        <f t="shared" si="7"/>
        <v/>
      </c>
      <c r="AR54" s="6" t="str">
        <f t="shared" si="8"/>
        <v>19,3</v>
      </c>
      <c r="AS54" s="6" t="str">
        <f t="shared" si="9"/>
        <v/>
      </c>
      <c r="AT54" s="6" t="str">
        <f t="shared" si="10"/>
        <v/>
      </c>
      <c r="AU54" s="6" t="str">
        <f>IFERROR(IF(AR54="--","",IF(HLOOKUP(SMALL($Q$4:$Y$4,3),$Q$4:$Y$501,ROW(AP54)-3,FALSE)=0,"",IF(HLOOKUP(SMALL($Q$4:$Y$4,3),$Q$4:$Y$501,ROW(AP54)-3,FALSE)="nee",VLOOKUP("De kwaliteitseis emissiearme grond (maximale concentratie) wordt overschreden.",H!$O$10:'H'!$P$59,2,FALSE),""))),"")</f>
        <v/>
      </c>
      <c r="AV54" s="6" t="str">
        <f t="shared" si="0"/>
        <v>1,0</v>
      </c>
      <c r="AW54" s="6" t="str">
        <f t="shared" si="1"/>
        <v>&lt;</v>
      </c>
      <c r="AX54" s="6" t="str">
        <f t="shared" si="2"/>
        <v>rg</v>
      </c>
      <c r="AY54" s="6" t="str">
        <f t="shared" si="11"/>
        <v>&lt;</v>
      </c>
      <c r="AZ54" s="6" t="str">
        <f t="shared" si="12"/>
        <v/>
      </c>
      <c r="BA54" s="6" t="str">
        <f>IFERROR(IF(AR54="--","",IF(HLOOKUP(SMALL($Q$4:$Y$4,6),$Q$4:$Y$501,ROW(AP54)-3,FALSE)=0,"",IF(HLOOKUP(SMALL($Q$4:$Y$4,6),$Q$4:$Y$501,ROW(AP54)-3,FALSE)="nee",VLOOKUP("De kwaliteitseis emissiearme grond (maximale concentratie) wordt overschreden.",H!$O$10:'H'!$P$59,2,FALSE),""))),"")</f>
        <v/>
      </c>
      <c r="BB54" s="6" t="str">
        <f t="shared" si="3"/>
        <v>1,0</v>
      </c>
      <c r="BC54" s="6" t="str">
        <f t="shared" si="4"/>
        <v>&lt;</v>
      </c>
      <c r="BD54" s="6" t="str">
        <f t="shared" si="5"/>
        <v>rg</v>
      </c>
      <c r="BE54" s="6" t="str">
        <f t="shared" si="13"/>
        <v>&lt;</v>
      </c>
      <c r="BF54" s="6" t="str">
        <f t="shared" si="14"/>
        <v/>
      </c>
      <c r="BG54" s="4" t="str">
        <f>IFERROR(IF(AR54="--","",IF(HLOOKUP(SMALL($Q$4:$Y$4,9),$Q$4:$Y$501,ROW(AP54)-3,FALSE)=0,"",IF(HLOOKUP(SMALL($Q$4:$Y$4,9),$Q$4:$Y$501,ROW(AP54)-3,FALSE)="nee",VLOOKUP("De kwaliteitseis emissiearme grond (maximale concentratie) wordt overschreden.",H!$O$10:'H'!$P$59,2,FALSE),""))),"")</f>
        <v/>
      </c>
    </row>
    <row r="55" spans="1:59" x14ac:dyDescent="0.2">
      <c r="A55" s="4" t="str">
        <f>F!A55</f>
        <v>PCB 153</v>
      </c>
      <c r="B55" s="6">
        <f>IF(ISNUMBER(F!E55)=FALSE,"--",IF(F!E55=0,"--",F!E55))</f>
        <v>6</v>
      </c>
      <c r="C55" s="6" t="str">
        <f>IF(B55="--","",F!F55)</f>
        <v/>
      </c>
      <c r="D55" s="6">
        <f>IF(ISNUMBER(F!G55)=FALSE,"--",IF(F!G55=0,"--",F!G55))</f>
        <v>1</v>
      </c>
      <c r="E55" s="6" t="str">
        <f>IF(D55="--","",F!H55)</f>
        <v>&lt;</v>
      </c>
      <c r="F55" s="6">
        <f>IF(ISNUMBER(F!I55)=FALSE,"--",IF(F!I55=0,"--",F!I55))</f>
        <v>1</v>
      </c>
      <c r="G55" s="6" t="str">
        <f>IF(F55="--","",F!J55)</f>
        <v>&lt;</v>
      </c>
      <c r="H55" s="6"/>
      <c r="I55" s="16">
        <f>IF(F!AA55=-1,-1,F!AV55)</f>
        <v>0.02</v>
      </c>
      <c r="J55" s="6"/>
      <c r="K55" s="16">
        <f>IF(F!AD55=-1,-1,F!AX55)</f>
        <v>-1</v>
      </c>
      <c r="L55" s="6"/>
      <c r="M55" s="16">
        <f>IF(F!AG55=-1,-1,F!AZ55)</f>
        <v>-1</v>
      </c>
      <c r="N55" s="6"/>
      <c r="P55" s="4" t="str">
        <f>IFERROR(IF(AND(VLOOKUP(F!$B55,E!$B$1:$AK$300,5,FALSE)&lt;&gt;1000000000,VLOOKUP(F!$B55,E!$B$1:$AK$300,6,FALSE)=1000000000,VLOOKUP(F!$B55,E!$B$1:$AK$300,7,FALSE)=1000000000,VLOOKUP(F!$B55,E!$B$1:$AK$300,8,FALSE)=1000000000,VLOOKUP(F!$B55,E!$B$1:$AK$300,9,FALSE)=1000000000),"toetsen alleen LN",IF(AND(VLOOKUP(F!$B55,E!$B$1:$AK$300,5,FALSE)=1000000000,VLOOKUP(F!$B55,E!$B$1:$AK$300,6,FALSE)=1000000000,VLOOKUP(F!$B55,E!$B$1:$AK$300,7,FALSE)=1000000000,VLOOKUP(F!$B55,E!$B$1:$AK$300,8,FALSE)&lt;&gt;1000000000,VLOOKUP(F!$B55,E!$B$1:$AK$300,9,FALSE)&lt;&gt;1000000000),"toetsen alleen MV en SV",IF(AND(VLOOKUP(F!$B55,E!$B$1:$AK$300,5,FALSE)&lt;&gt;1000000000,VLOOKUP(F!$B55,E!$B$1:$AK$300,6,FALSE)&lt;&gt;1000000000,VLOOKUP(F!$B55,E!$B$1:$AK$300,7,FALSE)&lt;&gt;1000000000,VLOOKUP(F!$B55,E!$B$1:$AK$300,8,FALSE)=1000000000,VLOOKUP(F!$B55,E!$B$1:$AK$300,9,FALSE)=1000000000),"toetsen geen MV en SV",IF(VLOOKUP(F!$B55,E!$B$1:$AK$300,5,FALSE)+VLOOKUP(F!$B55,E!$B$1:$AK$300,6,FALSE)+VLOOKUP(F!$B55,E!$B$1:$AK$300,7,FALSE)+VLOOKUP(F!$B55,E!$B$1:$AK$300,8,FALSE)&lt;&gt;4000000000,"toetsen",IF(VLOOKUP(F!$B55,E!$B$1:$AK$300,12,FALSE)&lt;&gt;1000000000,"toetsen alleen IW","niet toetsen"))))),"")</f>
        <v>niet toetsen</v>
      </c>
      <c r="Q55" s="6">
        <f t="shared" si="20"/>
        <v>0.02</v>
      </c>
      <c r="R55" s="5" t="str">
        <f>IF($B55="--","",IF($P55="toetsen",toetsen(F!$B55,Q55),IF($P55="toetsen alleen IW",toetsen_alleen_IW(F!$B55,Q55),IF($P55="toetsen alleen LN",toetsen_alleen_LN(F!$B55,Q55),IF($P55="toetsen geen MV en SV",toetsen_geen_MV_en_SV(F!$B55,Q55),IF($P55="toetsen alleen MV en SV",toetsen_alleen_MV_en_SV(F!$B55,Q55),""))))))</f>
        <v/>
      </c>
      <c r="S55" s="5" t="str">
        <f>IF($P55="toetsen",IF(OR(Q55="",VLOOKUP(F!$B55,E!$B$1:$AK$300,10,FALSE)=1000000000),"",IF(Q55&lt;=VLOOKUP(F!$B55,E!$B$1:$AK$300,10,FALSE),"ja","nee")),"")</f>
        <v/>
      </c>
      <c r="T55" s="78">
        <f t="shared" si="21"/>
        <v>-1</v>
      </c>
      <c r="U55" s="5" t="str">
        <f>IF($D55="--","",IF($P55="toetsen",toetsen(F!$B55,T55),IF($P55="toetsen alleen IW",toetsen_alleen_IW(F!$B55,T55),IF($P55="toetsen alleen LN",toetsen_alleen_LN(F!$B55,T55),IF($P55="toetsen geen MV en SV",toetsen_geen_MV_en_SV(F!$B55,T55),IF($P55="toetsen alleen MV en SV",toetsen_alleen_MV_en_SV(F!$B55,T55),""))))))</f>
        <v/>
      </c>
      <c r="V55" s="5" t="str">
        <f>IF($P55="toetsen",IF(OR(T55="",VLOOKUP(F!$B55,E!$B$1:$AK$300,10,FALSE)=1000000000),"",IF(T55&lt;=VLOOKUP(F!$B55,E!$B$1:$AK$300,10,FALSE),"ja","nee")),"")</f>
        <v/>
      </c>
      <c r="W55" s="6">
        <f t="shared" si="22"/>
        <v>-1</v>
      </c>
      <c r="X55" s="5" t="str">
        <f>IF($F55="--","",IF($P55="toetsen",toetsen(F!$B55,W55),IF($P55="toetsen alleen IW",toetsen_alleen_IW(F!$B55,W55),IF($P55="toetsen alleen LN",toetsen_alleen_LN(F!$B55,W55),IF($P55="toetsen geen MV en SV",toetsen_geen_MV_en_SV(F!$B55,W55),IF($P55="toetsen alleen MV en SV",toetsen_alleen_MV_en_SV(F!$B55,W55),""))))))</f>
        <v/>
      </c>
      <c r="Y55" s="5" t="str">
        <f>IF($P55="toetsen",IF(OR(W55="",VLOOKUP(F!$B55,E!$B$1:$AK$300,10,FALSE)=1000000000),"",IF(W55&lt;=VLOOKUP(F!$B55,E!$B$1:$AK$300,10,FALSE),"ja","nee")),"")</f>
        <v/>
      </c>
      <c r="AA55" s="4">
        <f>IFERROR(IF(Q55="","",(IF(Q55&gt;2*VLOOKUP(F!$B55,E!$B$1:$AK$300,5,FALSE),1,0))),"")</f>
        <v>0</v>
      </c>
      <c r="AB55" s="4">
        <f>IFERROR(IF(T55="","",(IF(T55&gt;2*VLOOKUP(F!$B55,E!$B$1:$AK$300,5,FALSE),1,0))),"")</f>
        <v>0</v>
      </c>
      <c r="AC55" s="4">
        <f>IFERROR(IF(W55="","",(IF(W55&gt;2*VLOOKUP(F!$B55,E!$B$1:$AK$300,5,FALSE),1,0))),"")</f>
        <v>0</v>
      </c>
      <c r="AE55" s="4">
        <f>IFERROR(IF(Q55="","",(IF(Q55&gt;VLOOKUP(F!$B55,E!$B$1:$AK$300,6,FALSE)+VLOOKUP(F!$B55,E!$B$1:$AK$300,5,FALSE),1,0))),"")</f>
        <v>0</v>
      </c>
      <c r="AF55" s="4">
        <f>IFERROR(IF(T55="","",(IF(T55&gt;VLOOKUP(F!$B55,E!$B$1:$AK$300,6,FALSE)+VLOOKUP(F!$B55,E!$B$1:$AK$300,5,FALSE),1,0))),"")</f>
        <v>0</v>
      </c>
      <c r="AG55" s="4">
        <f>IFERROR(IF(W55="","",(IF(W55&gt;VLOOKUP(F!$B55,E!$B$1:$AK$300,6,FALSE)+VLOOKUP(F!$B55,E!$B$1:$AK$300,5,FALSE),1,0))),"")</f>
        <v>0</v>
      </c>
      <c r="AI55" s="6" t="str">
        <f t="shared" si="23"/>
        <v>6,0</v>
      </c>
      <c r="AJ55" s="6" t="str">
        <f>IF(AI55="--","--",IF(F!$D55=131,IF(I55=-1,"rg",IF(I55="","--",IF(I55*1000&lt;1,FIXED(I55*1000,3),IF(I55*1000&lt;10,FIXED(I55*1000,2),(IF(I55*1000&lt;100,FIXED(I55*1000,1),IF(I55*1000&lt;1000,FIXED(I55*1000,0),MROUND(I55*1000,10)))))))),IF(I55=-1,"rg",IF(I55="","--",IF(I55&lt;1,FIXED(I55,3),IF(I55&lt;10,FIXED(I55,2),(IF(I55&lt;100,FIXED(I55,1),IF(I55&lt;1000,FIXED(I55,0),MROUND(I55,10))))))))))</f>
        <v>20,0</v>
      </c>
      <c r="AK55" s="6" t="str">
        <f t="shared" si="24"/>
        <v>1,0</v>
      </c>
      <c r="AL55" s="6" t="str">
        <f>IF(AK55="--","--",IF(F!$D55=131,IF(K55=-1,"rg",IF(K55="","--",IF(K55*1000&lt;1,FIXED(K55*1000,3),IF(K55*1000&lt;10,FIXED(K55*1000,2),(IF(K55*1000&lt;100,FIXED(K55*1000,1),IF(K55*1000&lt;1000,FIXED(K55*1000,0),MROUND(K55*1000,10)))))))),IF(K55=-1,"rg",IF(K55="","--",IF(K55&lt;1,FIXED(K55,3),IF(K55&lt;10,FIXED(K55,2),(IF(K55&lt;100,FIXED(K55,1),IF(K55&lt;1000,FIXED(K55,0),MROUND(K55,10))))))))))</f>
        <v>rg</v>
      </c>
      <c r="AM55" s="6" t="str">
        <f t="shared" si="25"/>
        <v>1,0</v>
      </c>
      <c r="AN55" s="6" t="str">
        <f>IF(AM55="--","--",IF(F!$D55=131,IF(M55=-1,"rg",IF(M55="","--",IF(M55*1000&lt;1,FIXED(M55*1000,3),IF(M55*1000&lt;10,FIXED(M55*1000,2),(IF(M55*1000&lt;100,FIXED(M55*1000,1),IF(M55*1000&lt;1000,FIXED(M55*1000,0),MROUND(M55*1000,10)))))))),IF(M55=-1,"rg",IF(M55="","--",IF(M55&lt;1,FIXED(M55,3),IF(M55&lt;10,FIXED(M55,2),(IF(M55&lt;100,FIXED(M55,1),IF(M55&lt;1000,FIXED(M55,0),MROUND(M55,10))))))))))</f>
        <v>rg</v>
      </c>
      <c r="AP55" s="6" t="str">
        <f t="shared" si="6"/>
        <v>6,0</v>
      </c>
      <c r="AQ55" s="6" t="str">
        <f t="shared" si="7"/>
        <v/>
      </c>
      <c r="AR55" s="6" t="str">
        <f t="shared" si="8"/>
        <v>20,0</v>
      </c>
      <c r="AS55" s="6" t="str">
        <f t="shared" si="9"/>
        <v/>
      </c>
      <c r="AT55" s="6" t="str">
        <f t="shared" si="10"/>
        <v/>
      </c>
      <c r="AU55" s="6" t="str">
        <f>IFERROR(IF(AR55="--","",IF(HLOOKUP(SMALL($Q$4:$Y$4,3),$Q$4:$Y$501,ROW(AP55)-3,FALSE)=0,"",IF(HLOOKUP(SMALL($Q$4:$Y$4,3),$Q$4:$Y$501,ROW(AP55)-3,FALSE)="nee",VLOOKUP("De kwaliteitseis emissiearme grond (maximale concentratie) wordt overschreden.",H!$O$10:'H'!$P$59,2,FALSE),""))),"")</f>
        <v/>
      </c>
      <c r="AV55" s="6" t="str">
        <f t="shared" si="0"/>
        <v>1,0</v>
      </c>
      <c r="AW55" s="6" t="str">
        <f t="shared" si="1"/>
        <v>&lt;</v>
      </c>
      <c r="AX55" s="6" t="str">
        <f t="shared" si="2"/>
        <v>rg</v>
      </c>
      <c r="AY55" s="6" t="str">
        <f t="shared" si="11"/>
        <v>&lt;</v>
      </c>
      <c r="AZ55" s="6" t="str">
        <f t="shared" si="12"/>
        <v/>
      </c>
      <c r="BA55" s="6" t="str">
        <f>IFERROR(IF(AR55="--","",IF(HLOOKUP(SMALL($Q$4:$Y$4,6),$Q$4:$Y$501,ROW(AP55)-3,FALSE)=0,"",IF(HLOOKUP(SMALL($Q$4:$Y$4,6),$Q$4:$Y$501,ROW(AP55)-3,FALSE)="nee",VLOOKUP("De kwaliteitseis emissiearme grond (maximale concentratie) wordt overschreden.",H!$O$10:'H'!$P$59,2,FALSE),""))),"")</f>
        <v/>
      </c>
      <c r="BB55" s="6" t="str">
        <f t="shared" si="3"/>
        <v>1,0</v>
      </c>
      <c r="BC55" s="6" t="str">
        <f t="shared" si="4"/>
        <v>&lt;</v>
      </c>
      <c r="BD55" s="6" t="str">
        <f t="shared" si="5"/>
        <v>rg</v>
      </c>
      <c r="BE55" s="6" t="str">
        <f t="shared" si="13"/>
        <v>&lt;</v>
      </c>
      <c r="BF55" s="6" t="str">
        <f t="shared" si="14"/>
        <v/>
      </c>
      <c r="BG55" s="4" t="str">
        <f>IFERROR(IF(AR55="--","",IF(HLOOKUP(SMALL($Q$4:$Y$4,9),$Q$4:$Y$501,ROW(AP55)-3,FALSE)=0,"",IF(HLOOKUP(SMALL($Q$4:$Y$4,9),$Q$4:$Y$501,ROW(AP55)-3,FALSE)="nee",VLOOKUP("De kwaliteitseis emissiearme grond (maximale concentratie) wordt overschreden.",H!$O$10:'H'!$P$59,2,FALSE),""))),"")</f>
        <v/>
      </c>
    </row>
    <row r="56" spans="1:59" x14ac:dyDescent="0.2">
      <c r="A56" s="4" t="str">
        <f>F!A56</f>
        <v>PCB 180</v>
      </c>
      <c r="B56" s="6">
        <f>IF(ISNUMBER(F!E56)=FALSE,"--",IF(F!E56=0,"--",F!E56))</f>
        <v>4.9000000000000004</v>
      </c>
      <c r="C56" s="6" t="str">
        <f>IF(B56="--","",F!F56)</f>
        <v/>
      </c>
      <c r="D56" s="6">
        <f>IF(ISNUMBER(F!G56)=FALSE,"--",IF(F!G56=0,"--",F!G56))</f>
        <v>1</v>
      </c>
      <c r="E56" s="6" t="str">
        <f>IF(D56="--","",F!H56)</f>
        <v>&lt;</v>
      </c>
      <c r="F56" s="6">
        <f>IF(ISNUMBER(F!I56)=FALSE,"--",IF(F!I56=0,"--",F!I56))</f>
        <v>1</v>
      </c>
      <c r="G56" s="6" t="str">
        <f>IF(F56="--","",F!J56)</f>
        <v>&lt;</v>
      </c>
      <c r="H56" s="6"/>
      <c r="I56" s="16">
        <f>IF(F!AA56=-1,-1,F!AV56)</f>
        <v>1.6333333333333335E-2</v>
      </c>
      <c r="J56" s="6"/>
      <c r="K56" s="16">
        <f>IF(F!AD56=-1,-1,F!AX56)</f>
        <v>-1</v>
      </c>
      <c r="L56" s="6"/>
      <c r="M56" s="16">
        <f>IF(F!AG56=-1,-1,F!AZ56)</f>
        <v>-1</v>
      </c>
      <c r="N56" s="6"/>
      <c r="P56" s="4" t="str">
        <f>IFERROR(IF(AND(VLOOKUP(F!$B56,E!$B$1:$AK$300,5,FALSE)&lt;&gt;1000000000,VLOOKUP(F!$B56,E!$B$1:$AK$300,6,FALSE)=1000000000,VLOOKUP(F!$B56,E!$B$1:$AK$300,7,FALSE)=1000000000,VLOOKUP(F!$B56,E!$B$1:$AK$300,8,FALSE)=1000000000,VLOOKUP(F!$B56,E!$B$1:$AK$300,9,FALSE)=1000000000),"toetsen alleen LN",IF(AND(VLOOKUP(F!$B56,E!$B$1:$AK$300,5,FALSE)=1000000000,VLOOKUP(F!$B56,E!$B$1:$AK$300,6,FALSE)=1000000000,VLOOKUP(F!$B56,E!$B$1:$AK$300,7,FALSE)=1000000000,VLOOKUP(F!$B56,E!$B$1:$AK$300,8,FALSE)&lt;&gt;1000000000,VLOOKUP(F!$B56,E!$B$1:$AK$300,9,FALSE)&lt;&gt;1000000000),"toetsen alleen MV en SV",IF(AND(VLOOKUP(F!$B56,E!$B$1:$AK$300,5,FALSE)&lt;&gt;1000000000,VLOOKUP(F!$B56,E!$B$1:$AK$300,6,FALSE)&lt;&gt;1000000000,VLOOKUP(F!$B56,E!$B$1:$AK$300,7,FALSE)&lt;&gt;1000000000,VLOOKUP(F!$B56,E!$B$1:$AK$300,8,FALSE)=1000000000,VLOOKUP(F!$B56,E!$B$1:$AK$300,9,FALSE)=1000000000),"toetsen geen MV en SV",IF(VLOOKUP(F!$B56,E!$B$1:$AK$300,5,FALSE)+VLOOKUP(F!$B56,E!$B$1:$AK$300,6,FALSE)+VLOOKUP(F!$B56,E!$B$1:$AK$300,7,FALSE)+VLOOKUP(F!$B56,E!$B$1:$AK$300,8,FALSE)&lt;&gt;4000000000,"toetsen",IF(VLOOKUP(F!$B56,E!$B$1:$AK$300,12,FALSE)&lt;&gt;1000000000,"toetsen alleen IW","niet toetsen"))))),"")</f>
        <v>niet toetsen</v>
      </c>
      <c r="Q56" s="6">
        <f t="shared" si="20"/>
        <v>1.6333333333333335E-2</v>
      </c>
      <c r="R56" s="5" t="str">
        <f>IF($B56="--","",IF($P56="toetsen",toetsen(F!$B56,Q56),IF($P56="toetsen alleen IW",toetsen_alleen_IW(F!$B56,Q56),IF($P56="toetsen alleen LN",toetsen_alleen_LN(F!$B56,Q56),IF($P56="toetsen geen MV en SV",toetsen_geen_MV_en_SV(F!$B56,Q56),IF($P56="toetsen alleen MV en SV",toetsen_alleen_MV_en_SV(F!$B56,Q56),""))))))</f>
        <v/>
      </c>
      <c r="S56" s="5" t="str">
        <f>IF($P56="toetsen",IF(OR(Q56="",VLOOKUP(F!$B56,E!$B$1:$AK$300,10,FALSE)=1000000000),"",IF(Q56&lt;=VLOOKUP(F!$B56,E!$B$1:$AK$300,10,FALSE),"ja","nee")),"")</f>
        <v/>
      </c>
      <c r="T56" s="78">
        <f t="shared" si="21"/>
        <v>-1</v>
      </c>
      <c r="U56" s="5" t="str">
        <f>IF($D56="--","",IF($P56="toetsen",toetsen(F!$B56,T56),IF($P56="toetsen alleen IW",toetsen_alleen_IW(F!$B56,T56),IF($P56="toetsen alleen LN",toetsen_alleen_LN(F!$B56,T56),IF($P56="toetsen geen MV en SV",toetsen_geen_MV_en_SV(F!$B56,T56),IF($P56="toetsen alleen MV en SV",toetsen_alleen_MV_en_SV(F!$B56,T56),""))))))</f>
        <v/>
      </c>
      <c r="V56" s="5" t="str">
        <f>IF($P56="toetsen",IF(OR(T56="",VLOOKUP(F!$B56,E!$B$1:$AK$300,10,FALSE)=1000000000),"",IF(T56&lt;=VLOOKUP(F!$B56,E!$B$1:$AK$300,10,FALSE),"ja","nee")),"")</f>
        <v/>
      </c>
      <c r="W56" s="6">
        <f t="shared" si="22"/>
        <v>-1</v>
      </c>
      <c r="X56" s="5" t="str">
        <f>IF($F56="--","",IF($P56="toetsen",toetsen(F!$B56,W56),IF($P56="toetsen alleen IW",toetsen_alleen_IW(F!$B56,W56),IF($P56="toetsen alleen LN",toetsen_alleen_LN(F!$B56,W56),IF($P56="toetsen geen MV en SV",toetsen_geen_MV_en_SV(F!$B56,W56),IF($P56="toetsen alleen MV en SV",toetsen_alleen_MV_en_SV(F!$B56,W56),""))))))</f>
        <v/>
      </c>
      <c r="Y56" s="5" t="str">
        <f>IF($P56="toetsen",IF(OR(W56="",VLOOKUP(F!$B56,E!$B$1:$AK$300,10,FALSE)=1000000000),"",IF(W56&lt;=VLOOKUP(F!$B56,E!$B$1:$AK$300,10,FALSE),"ja","nee")),"")</f>
        <v/>
      </c>
      <c r="AA56" s="4">
        <f>IFERROR(IF(Q56="","",(IF(Q56&gt;2*VLOOKUP(F!$B56,E!$B$1:$AK$300,5,FALSE),1,0))),"")</f>
        <v>0</v>
      </c>
      <c r="AB56" s="4">
        <f>IFERROR(IF(T56="","",(IF(T56&gt;2*VLOOKUP(F!$B56,E!$B$1:$AK$300,5,FALSE),1,0))),"")</f>
        <v>0</v>
      </c>
      <c r="AC56" s="4">
        <f>IFERROR(IF(W56="","",(IF(W56&gt;2*VLOOKUP(F!$B56,E!$B$1:$AK$300,5,FALSE),1,0))),"")</f>
        <v>0</v>
      </c>
      <c r="AE56" s="4">
        <f>IFERROR(IF(Q56="","",(IF(Q56&gt;VLOOKUP(F!$B56,E!$B$1:$AK$300,6,FALSE)+VLOOKUP(F!$B56,E!$B$1:$AK$300,5,FALSE),1,0))),"")</f>
        <v>0</v>
      </c>
      <c r="AF56" s="4">
        <f>IFERROR(IF(T56="","",(IF(T56&gt;VLOOKUP(F!$B56,E!$B$1:$AK$300,6,FALSE)+VLOOKUP(F!$B56,E!$B$1:$AK$300,5,FALSE),1,0))),"")</f>
        <v>0</v>
      </c>
      <c r="AG56" s="4">
        <f>IFERROR(IF(W56="","",(IF(W56&gt;VLOOKUP(F!$B56,E!$B$1:$AK$300,6,FALSE)+VLOOKUP(F!$B56,E!$B$1:$AK$300,5,FALSE),1,0))),"")</f>
        <v>0</v>
      </c>
      <c r="AI56" s="6" t="str">
        <f t="shared" si="23"/>
        <v>4,9</v>
      </c>
      <c r="AJ56" s="6" t="str">
        <f>IF(AI56="--","--",IF(F!$D56=131,IF(I56=-1,"rg",IF(I56="","--",IF(I56*1000&lt;1,FIXED(I56*1000,3),IF(I56*1000&lt;10,FIXED(I56*1000,2),(IF(I56*1000&lt;100,FIXED(I56*1000,1),IF(I56*1000&lt;1000,FIXED(I56*1000,0),MROUND(I56*1000,10)))))))),IF(I56=-1,"rg",IF(I56="","--",IF(I56&lt;1,FIXED(I56,3),IF(I56&lt;10,FIXED(I56,2),(IF(I56&lt;100,FIXED(I56,1),IF(I56&lt;1000,FIXED(I56,0),MROUND(I56,10))))))))))</f>
        <v>16,3</v>
      </c>
      <c r="AK56" s="6" t="str">
        <f t="shared" si="24"/>
        <v>1,0</v>
      </c>
      <c r="AL56" s="6" t="str">
        <f>IF(AK56="--","--",IF(F!$D56=131,IF(K56=-1,"rg",IF(K56="","--",IF(K56*1000&lt;1,FIXED(K56*1000,3),IF(K56*1000&lt;10,FIXED(K56*1000,2),(IF(K56*1000&lt;100,FIXED(K56*1000,1),IF(K56*1000&lt;1000,FIXED(K56*1000,0),MROUND(K56*1000,10)))))))),IF(K56=-1,"rg",IF(K56="","--",IF(K56&lt;1,FIXED(K56,3),IF(K56&lt;10,FIXED(K56,2),(IF(K56&lt;100,FIXED(K56,1),IF(K56&lt;1000,FIXED(K56,0),MROUND(K56,10))))))))))</f>
        <v>rg</v>
      </c>
      <c r="AM56" s="6" t="str">
        <f t="shared" si="25"/>
        <v>1,0</v>
      </c>
      <c r="AN56" s="6" t="str">
        <f>IF(AM56="--","--",IF(F!$D56=131,IF(M56=-1,"rg",IF(M56="","--",IF(M56*1000&lt;1,FIXED(M56*1000,3),IF(M56*1000&lt;10,FIXED(M56*1000,2),(IF(M56*1000&lt;100,FIXED(M56*1000,1),IF(M56*1000&lt;1000,FIXED(M56*1000,0),MROUND(M56*1000,10)))))))),IF(M56=-1,"rg",IF(M56="","--",IF(M56&lt;1,FIXED(M56,3),IF(M56&lt;10,FIXED(M56,2),(IF(M56&lt;100,FIXED(M56,1),IF(M56&lt;1000,FIXED(M56,0),MROUND(M56,10))))))))))</f>
        <v>rg</v>
      </c>
      <c r="AP56" s="6" t="str">
        <f t="shared" si="6"/>
        <v>4,9</v>
      </c>
      <c r="AQ56" s="6" t="str">
        <f t="shared" si="7"/>
        <v/>
      </c>
      <c r="AR56" s="6" t="str">
        <f t="shared" si="8"/>
        <v>16,3</v>
      </c>
      <c r="AS56" s="6" t="str">
        <f t="shared" si="9"/>
        <v/>
      </c>
      <c r="AT56" s="6" t="str">
        <f t="shared" si="10"/>
        <v/>
      </c>
      <c r="AU56" s="6" t="str">
        <f>IFERROR(IF(AR56="--","",IF(HLOOKUP(SMALL($Q$4:$Y$4,3),$Q$4:$Y$501,ROW(AP56)-3,FALSE)=0,"",IF(HLOOKUP(SMALL($Q$4:$Y$4,3),$Q$4:$Y$501,ROW(AP56)-3,FALSE)="nee",VLOOKUP("De kwaliteitseis emissiearme grond (maximale concentratie) wordt overschreden.",H!$O$10:'H'!$P$59,2,FALSE),""))),"")</f>
        <v/>
      </c>
      <c r="AV56" s="6" t="str">
        <f t="shared" si="0"/>
        <v>1,0</v>
      </c>
      <c r="AW56" s="6" t="str">
        <f t="shared" si="1"/>
        <v>&lt;</v>
      </c>
      <c r="AX56" s="6" t="str">
        <f t="shared" si="2"/>
        <v>rg</v>
      </c>
      <c r="AY56" s="6" t="str">
        <f t="shared" si="11"/>
        <v>&lt;</v>
      </c>
      <c r="AZ56" s="6" t="str">
        <f t="shared" si="12"/>
        <v/>
      </c>
      <c r="BA56" s="6" t="str">
        <f>IFERROR(IF(AR56="--","",IF(HLOOKUP(SMALL($Q$4:$Y$4,6),$Q$4:$Y$501,ROW(AP56)-3,FALSE)=0,"",IF(HLOOKUP(SMALL($Q$4:$Y$4,6),$Q$4:$Y$501,ROW(AP56)-3,FALSE)="nee",VLOOKUP("De kwaliteitseis emissiearme grond (maximale concentratie) wordt overschreden.",H!$O$10:'H'!$P$59,2,FALSE),""))),"")</f>
        <v/>
      </c>
      <c r="BB56" s="6" t="str">
        <f t="shared" si="3"/>
        <v>1,0</v>
      </c>
      <c r="BC56" s="6" t="str">
        <f t="shared" si="4"/>
        <v>&lt;</v>
      </c>
      <c r="BD56" s="6" t="str">
        <f t="shared" si="5"/>
        <v>rg</v>
      </c>
      <c r="BE56" s="6" t="str">
        <f t="shared" si="13"/>
        <v>&lt;</v>
      </c>
      <c r="BF56" s="6" t="str">
        <f t="shared" si="14"/>
        <v/>
      </c>
      <c r="BG56" s="4" t="str">
        <f>IFERROR(IF(AR56="--","",IF(HLOOKUP(SMALL($Q$4:$Y$4,9),$Q$4:$Y$501,ROW(AP56)-3,FALSE)=0,"",IF(HLOOKUP(SMALL($Q$4:$Y$4,9),$Q$4:$Y$501,ROW(AP56)-3,FALSE)="nee",VLOOKUP("De kwaliteitseis emissiearme grond (maximale concentratie) wordt overschreden.",H!$O$10:'H'!$P$59,2,FALSE),""))),"")</f>
        <v/>
      </c>
    </row>
    <row r="57" spans="1:59" x14ac:dyDescent="0.2">
      <c r="A57" s="4" t="str">
        <f>F!A57</f>
        <v>PCB som 7</v>
      </c>
      <c r="B57" s="6">
        <f>IF(ISNUMBER(F!E57)=FALSE,"--",IF(F!E57=0,"--",F!E57))</f>
        <v>21.400000000000002</v>
      </c>
      <c r="C57" s="6" t="str">
        <f>IF(B57="--","",F!F57)</f>
        <v/>
      </c>
      <c r="D57" s="6">
        <f>IF(ISNUMBER(F!G57)=FALSE,"--",IF(F!G57=0,"--",F!G57))</f>
        <v>7</v>
      </c>
      <c r="E57" s="6" t="str">
        <f>IF(D57="--","",F!H57)</f>
        <v>&lt;</v>
      </c>
      <c r="F57" s="6">
        <f>IF(ISNUMBER(F!I57)=FALSE,"--",IF(F!I57=0,"--",F!I57))</f>
        <v>7</v>
      </c>
      <c r="G57" s="6" t="str">
        <f>IF(F57="--","",F!J57)</f>
        <v>&lt;</v>
      </c>
      <c r="H57" s="6"/>
      <c r="I57" s="92">
        <f>IF(F!Z57=0,-1,F!AV57)</f>
        <v>7.1333333333333346E-2</v>
      </c>
      <c r="J57" s="6"/>
      <c r="K57" s="92">
        <f>IF(F!AC57=0,-1,F!AX57)</f>
        <v>-1</v>
      </c>
      <c r="L57" s="6"/>
      <c r="M57" s="92">
        <f>IF(F!AF57=0,-1,F!AZ57)</f>
        <v>-1</v>
      </c>
      <c r="N57" s="6"/>
      <c r="P57" s="4" t="str">
        <f>IFERROR(IF(AND(VLOOKUP(F!$B57,E!$B$1:$AK$300,5,FALSE)&lt;&gt;1000000000,VLOOKUP(F!$B57,E!$B$1:$AK$300,6,FALSE)=1000000000,VLOOKUP(F!$B57,E!$B$1:$AK$300,7,FALSE)=1000000000,VLOOKUP(F!$B57,E!$B$1:$AK$300,8,FALSE)=1000000000,VLOOKUP(F!$B57,E!$B$1:$AK$300,9,FALSE)=1000000000),"toetsen alleen LN",IF(AND(VLOOKUP(F!$B57,E!$B$1:$AK$300,5,FALSE)=1000000000,VLOOKUP(F!$B57,E!$B$1:$AK$300,6,FALSE)=1000000000,VLOOKUP(F!$B57,E!$B$1:$AK$300,7,FALSE)=1000000000,VLOOKUP(F!$B57,E!$B$1:$AK$300,8,FALSE)&lt;&gt;1000000000,VLOOKUP(F!$B57,E!$B$1:$AK$300,9,FALSE)&lt;&gt;1000000000),"toetsen alleen MV en SV",IF(AND(VLOOKUP(F!$B57,E!$B$1:$AK$300,5,FALSE)&lt;&gt;1000000000,VLOOKUP(F!$B57,E!$B$1:$AK$300,6,FALSE)&lt;&gt;1000000000,VLOOKUP(F!$B57,E!$B$1:$AK$300,7,FALSE)&lt;&gt;1000000000,VLOOKUP(F!$B57,E!$B$1:$AK$300,8,FALSE)=1000000000,VLOOKUP(F!$B57,E!$B$1:$AK$300,9,FALSE)=1000000000),"toetsen geen MV en SV",IF(VLOOKUP(F!$B57,E!$B$1:$AK$300,5,FALSE)+VLOOKUP(F!$B57,E!$B$1:$AK$300,6,FALSE)+VLOOKUP(F!$B57,E!$B$1:$AK$300,7,FALSE)+VLOOKUP(F!$B57,E!$B$1:$AK$300,8,FALSE)&lt;&gt;4000000000,"toetsen",IF(VLOOKUP(F!$B57,E!$B$1:$AK$300,12,FALSE)&lt;&gt;1000000000,"toetsen alleen IW","niet toetsen"))))),"")</f>
        <v>toetsen</v>
      </c>
      <c r="Q57" s="6">
        <f t="shared" si="20"/>
        <v>7.1333333333333346E-2</v>
      </c>
      <c r="R57" s="5" t="str">
        <f>IF($B57="--","",IF($P57="toetsen",toetsen(F!$B57,Q57),IF($P57="toetsen alleen IW",toetsen_alleen_IW(F!$B57,Q57),IF($P57="toetsen alleen LN",toetsen_alleen_LN(F!$B57,Q57),IF($P57="toetsen geen MV en SV",toetsen_geen_MV_en_SV(F!$B57,Q57),IF($P57="toetsen alleen MV en SV",toetsen_alleen_MV_en_SV(F!$B57,Q57),""))))))</f>
        <v>●●</v>
      </c>
      <c r="S57" s="5" t="str">
        <f>IF($P57="toetsen",IF(OR(Q57="",VLOOKUP(F!$B57,E!$B$1:$AK$300,10,FALSE)=1000000000),"",IF(Q57&lt;=VLOOKUP(F!$B57,E!$B$1:$AK$300,10,FALSE),"ja","nee")),"")</f>
        <v/>
      </c>
      <c r="T57" s="78">
        <f t="shared" si="21"/>
        <v>-1</v>
      </c>
      <c r="U57" s="5" t="str">
        <f>IF($D57="--","",IF($P57="toetsen",toetsen(F!$B57,T57),IF($P57="toetsen alleen IW",toetsen_alleen_IW(F!$B57,T57),IF($P57="toetsen alleen LN",toetsen_alleen_LN(F!$B57,T57),IF($P57="toetsen geen MV en SV",toetsen_geen_MV_en_SV(F!$B57,T57),IF($P57="toetsen alleen MV en SV",toetsen_alleen_MV_en_SV(F!$B57,T57),""))))))</f>
        <v>-</v>
      </c>
      <c r="V57" s="5" t="str">
        <f>IF($P57="toetsen",IF(OR(T57="",VLOOKUP(F!$B57,E!$B$1:$AK$300,10,FALSE)=1000000000),"",IF(T57&lt;=VLOOKUP(F!$B57,E!$B$1:$AK$300,10,FALSE),"ja","nee")),"")</f>
        <v/>
      </c>
      <c r="W57" s="6">
        <f t="shared" si="22"/>
        <v>-1</v>
      </c>
      <c r="X57" s="5" t="str">
        <f>IF($F57="--","",IF($P57="toetsen",toetsen(F!$B57,W57),IF($P57="toetsen alleen IW",toetsen_alleen_IW(F!$B57,W57),IF($P57="toetsen alleen LN",toetsen_alleen_LN(F!$B57,W57),IF($P57="toetsen geen MV en SV",toetsen_geen_MV_en_SV(F!$B57,W57),IF($P57="toetsen alleen MV en SV",toetsen_alleen_MV_en_SV(F!$B57,W57),""))))))</f>
        <v>-</v>
      </c>
      <c r="Y57" s="5" t="str">
        <f>IF($P57="toetsen",IF(OR(W57="",VLOOKUP(F!$B57,E!$B$1:$AK$300,10,FALSE)=1000000000),"",IF(W57&lt;=VLOOKUP(F!$B57,E!$B$1:$AK$300,10,FALSE),"ja","nee")),"")</f>
        <v/>
      </c>
      <c r="AA57" s="4">
        <f>IFERROR(IF(Q57="","",(IF(Q57&gt;2*VLOOKUP(F!$B57,E!$B$1:$AK$300,5,FALSE),1,0))),"")</f>
        <v>1</v>
      </c>
      <c r="AB57" s="4">
        <f>IFERROR(IF(T57="","",(IF(T57&gt;2*VLOOKUP(F!$B57,E!$B$1:$AK$300,5,FALSE),1,0))),"")</f>
        <v>0</v>
      </c>
      <c r="AC57" s="4">
        <f>IFERROR(IF(W57="","",(IF(W57&gt;2*VLOOKUP(F!$B57,E!$B$1:$AK$300,5,FALSE),1,0))),"")</f>
        <v>0</v>
      </c>
      <c r="AE57" s="4">
        <f>IFERROR(IF(Q57="","",(IF(Q57&gt;VLOOKUP(F!$B57,E!$B$1:$AK$300,6,FALSE)+VLOOKUP(F!$B57,E!$B$1:$AK$300,5,FALSE),1,0))),"")</f>
        <v>1</v>
      </c>
      <c r="AF57" s="4">
        <f>IFERROR(IF(T57="","",(IF(T57&gt;VLOOKUP(F!$B57,E!$B$1:$AK$300,6,FALSE)+VLOOKUP(F!$B57,E!$B$1:$AK$300,5,FALSE),1,0))),"")</f>
        <v>0</v>
      </c>
      <c r="AG57" s="4">
        <f>IFERROR(IF(W57="","",(IF(W57&gt;VLOOKUP(F!$B57,E!$B$1:$AK$300,6,FALSE)+VLOOKUP(F!$B57,E!$B$1:$AK$300,5,FALSE),1,0))),"")</f>
        <v>0</v>
      </c>
      <c r="AI57" s="6" t="str">
        <f t="shared" si="23"/>
        <v>21</v>
      </c>
      <c r="AJ57" s="6" t="str">
        <f>IF(AI57="--","--",IF(F!$D57=131,IF(I57=-1,"rg",IF(I57="","--",IF(I57*1000&lt;1,FIXED(I57*1000,3),IF(I57*1000&lt;10,FIXED(I57*1000,2),(IF(I57*1000&lt;100,FIXED(I57*1000,1),IF(I57*1000&lt;1000,FIXED(I57*1000,0),MROUND(I57*1000,10)))))))),IF(I57=-1,"rg",IF(I57="","--",IF(I57&lt;1,FIXED(I57,3),IF(I57&lt;10,FIXED(I57,2),(IF(I57&lt;100,FIXED(I57,1),IF(I57&lt;1000,FIXED(I57,0),MROUND(I57,10))))))))))</f>
        <v>71,3</v>
      </c>
      <c r="AK57" s="6" t="str">
        <f t="shared" si="24"/>
        <v>7,0</v>
      </c>
      <c r="AL57" s="6" t="str">
        <f>IF(AK57="--","--",IF(F!$D57=131,IF(K57=-1,"rg",IF(K57="","--",IF(K57*1000&lt;1,FIXED(K57*1000,3),IF(K57*1000&lt;10,FIXED(K57*1000,2),(IF(K57*1000&lt;100,FIXED(K57*1000,1),IF(K57*1000&lt;1000,FIXED(K57*1000,0),MROUND(K57*1000,10)))))))),IF(K57=-1,"rg",IF(K57="","--",IF(K57&lt;1,FIXED(K57,3),IF(K57&lt;10,FIXED(K57,2),(IF(K57&lt;100,FIXED(K57,1),IF(K57&lt;1000,FIXED(K57,0),MROUND(K57,10))))))))))</f>
        <v>rg</v>
      </c>
      <c r="AM57" s="6" t="str">
        <f t="shared" si="25"/>
        <v>7,0</v>
      </c>
      <c r="AN57" s="6" t="str">
        <f>IF(AM57="--","--",IF(F!$D57=131,IF(M57=-1,"rg",IF(M57="","--",IF(M57*1000&lt;1,FIXED(M57*1000,3),IF(M57*1000&lt;10,FIXED(M57*1000,2),(IF(M57*1000&lt;100,FIXED(M57*1000,1),IF(M57*1000&lt;1000,FIXED(M57*1000,0),MROUND(M57*1000,10)))))))),IF(M57=-1,"rg",IF(M57="","--",IF(M57&lt;1,FIXED(M57,3),IF(M57&lt;10,FIXED(M57,2),(IF(M57&lt;100,FIXED(M57,1),IF(M57&lt;1000,FIXED(M57,0),MROUND(M57,10))))))))))</f>
        <v>rg</v>
      </c>
      <c r="AP57" s="6" t="str">
        <f t="shared" si="6"/>
        <v>21</v>
      </c>
      <c r="AQ57" s="6" t="str">
        <f t="shared" si="7"/>
        <v/>
      </c>
      <c r="AR57" s="6" t="str">
        <f t="shared" si="8"/>
        <v>71,3</v>
      </c>
      <c r="AS57" s="6" t="str">
        <f t="shared" si="9"/>
        <v/>
      </c>
      <c r="AT57" s="6" t="str">
        <f t="shared" si="10"/>
        <v>●●</v>
      </c>
      <c r="AU57" s="6" t="str">
        <f>IFERROR(IF(AR57="--","",IF(HLOOKUP(SMALL($Q$4:$Y$4,3),$Q$4:$Y$501,ROW(AP57)-3,FALSE)=0,"",IF(HLOOKUP(SMALL($Q$4:$Y$4,3),$Q$4:$Y$501,ROW(AP57)-3,FALSE)="nee",VLOOKUP("De kwaliteitseis emissiearme grond (maximale concentratie) wordt overschreden.",H!$O$10:'H'!$P$59,2,FALSE),""))),"")</f>
        <v/>
      </c>
      <c r="AV57" s="6" t="str">
        <f t="shared" si="0"/>
        <v>7,0</v>
      </c>
      <c r="AW57" s="6" t="str">
        <f t="shared" si="1"/>
        <v>&lt;</v>
      </c>
      <c r="AX57" s="6" t="str">
        <f t="shared" si="2"/>
        <v>rg</v>
      </c>
      <c r="AY57" s="6" t="str">
        <f t="shared" si="11"/>
        <v>&lt;</v>
      </c>
      <c r="AZ57" s="6" t="str">
        <f t="shared" si="12"/>
        <v>-</v>
      </c>
      <c r="BA57" s="6" t="str">
        <f>IFERROR(IF(AR57="--","",IF(HLOOKUP(SMALL($Q$4:$Y$4,6),$Q$4:$Y$501,ROW(AP57)-3,FALSE)=0,"",IF(HLOOKUP(SMALL($Q$4:$Y$4,6),$Q$4:$Y$501,ROW(AP57)-3,FALSE)="nee",VLOOKUP("De kwaliteitseis emissiearme grond (maximale concentratie) wordt overschreden.",H!$O$10:'H'!$P$59,2,FALSE),""))),"")</f>
        <v/>
      </c>
      <c r="BB57" s="6" t="str">
        <f t="shared" si="3"/>
        <v>7,0</v>
      </c>
      <c r="BC57" s="6" t="str">
        <f t="shared" si="4"/>
        <v>&lt;</v>
      </c>
      <c r="BD57" s="6" t="str">
        <f t="shared" si="5"/>
        <v>rg</v>
      </c>
      <c r="BE57" s="6" t="str">
        <f t="shared" si="13"/>
        <v>&lt;</v>
      </c>
      <c r="BF57" s="6" t="str">
        <f t="shared" si="14"/>
        <v>-</v>
      </c>
      <c r="BG57" s="4" t="str">
        <f>IFERROR(IF(AR57="--","",IF(HLOOKUP(SMALL($Q$4:$Y$4,9),$Q$4:$Y$501,ROW(AP57)-3,FALSE)=0,"",IF(HLOOKUP(SMALL($Q$4:$Y$4,9),$Q$4:$Y$501,ROW(AP57)-3,FALSE)="nee",VLOOKUP("De kwaliteitseis emissiearme grond (maximale concentratie) wordt overschreden.",H!$O$10:'H'!$P$59,2,FALSE),""))),"")</f>
        <v/>
      </c>
    </row>
    <row r="58" spans="1:59" x14ac:dyDescent="0.2">
      <c r="A58" s="4" t="str">
        <f>F!A58</f>
        <v>Benzeen</v>
      </c>
      <c r="B58" s="6" t="str">
        <f>IF(ISNUMBER(F!E58)=FALSE,"--",IF(F!E58=0,"--",F!E58))</f>
        <v>--</v>
      </c>
      <c r="C58" s="6" t="str">
        <f>IF(B58="--","",F!F58)</f>
        <v/>
      </c>
      <c r="D58" s="6" t="str">
        <f>IF(ISNUMBER(F!G58)=FALSE,"--",IF(F!G58=0,"--",F!G58))</f>
        <v>--</v>
      </c>
      <c r="E58" s="6" t="str">
        <f>IF(D58="--","",F!H58)</f>
        <v/>
      </c>
      <c r="F58" s="6" t="str">
        <f>IF(ISNUMBER(F!I58)=FALSE,"--",IF(F!I58=0,"--",F!I58))</f>
        <v>--</v>
      </c>
      <c r="G58" s="6" t="str">
        <f>IF(F58="--","",F!J58)</f>
        <v/>
      </c>
      <c r="H58" s="6"/>
      <c r="I58" s="6" t="str">
        <f>IF(F!Z58=-1,-1,F!AV58)</f>
        <v/>
      </c>
      <c r="J58" s="6"/>
      <c r="K58" s="6" t="str">
        <f>IF(F!AC58=-1,-1,F!AX58)</f>
        <v/>
      </c>
      <c r="L58" s="6"/>
      <c r="M58" s="6" t="str">
        <f>IF(F!AF58=-1,-1,F!AZ58)</f>
        <v/>
      </c>
      <c r="N58" s="6"/>
      <c r="P58" s="4" t="str">
        <f>IFERROR(IF(AND(VLOOKUP(F!$B58,E!$B$1:$AK$300,5,FALSE)&lt;&gt;1000000000,VLOOKUP(F!$B58,E!$B$1:$AK$300,6,FALSE)=1000000000,VLOOKUP(F!$B58,E!$B$1:$AK$300,7,FALSE)=1000000000,VLOOKUP(F!$B58,E!$B$1:$AK$300,8,FALSE)=1000000000,VLOOKUP(F!$B58,E!$B$1:$AK$300,9,FALSE)=1000000000),"toetsen alleen LN",IF(AND(VLOOKUP(F!$B58,E!$B$1:$AK$300,5,FALSE)=1000000000,VLOOKUP(F!$B58,E!$B$1:$AK$300,6,FALSE)=1000000000,VLOOKUP(F!$B58,E!$B$1:$AK$300,7,FALSE)=1000000000,VLOOKUP(F!$B58,E!$B$1:$AK$300,8,FALSE)&lt;&gt;1000000000,VLOOKUP(F!$B58,E!$B$1:$AK$300,9,FALSE)&lt;&gt;1000000000),"toetsen alleen MV en SV",IF(AND(VLOOKUP(F!$B58,E!$B$1:$AK$300,5,FALSE)&lt;&gt;1000000000,VLOOKUP(F!$B58,E!$B$1:$AK$300,6,FALSE)&lt;&gt;1000000000,VLOOKUP(F!$B58,E!$B$1:$AK$300,7,FALSE)&lt;&gt;1000000000,VLOOKUP(F!$B58,E!$B$1:$AK$300,8,FALSE)=1000000000,VLOOKUP(F!$B58,E!$B$1:$AK$300,9,FALSE)=1000000000),"toetsen geen MV en SV",IF(VLOOKUP(F!$B58,E!$B$1:$AK$300,5,FALSE)+VLOOKUP(F!$B58,E!$B$1:$AK$300,6,FALSE)+VLOOKUP(F!$B58,E!$B$1:$AK$300,7,FALSE)+VLOOKUP(F!$B58,E!$B$1:$AK$300,8,FALSE)&lt;&gt;4000000000,"toetsen",IF(VLOOKUP(F!$B58,E!$B$1:$AK$300,12,FALSE)&lt;&gt;1000000000,"toetsen alleen IW","niet toetsen"))))),"")</f>
        <v>toetsen</v>
      </c>
      <c r="Q58" s="6" t="str">
        <f t="shared" si="20"/>
        <v/>
      </c>
      <c r="R58" s="5" t="str">
        <f>IF($B58="--","",IF($P58="toetsen",toetsen(F!$B58,Q58),IF($P58="toetsen alleen IW",toetsen_alleen_IW(F!$B58,Q58),IF($P58="toetsen alleen LN",toetsen_alleen_LN(F!$B58,Q58),IF($P58="toetsen geen MV en SV",toetsen_geen_MV_en_SV(F!$B58,Q58),IF($P58="toetsen alleen MV en SV",toetsen_alleen_MV_en_SV(F!$B58,Q58),""))))))</f>
        <v/>
      </c>
      <c r="S58" s="5" t="str">
        <f>IF($P58="toetsen",IF(OR(Q58="",VLOOKUP(F!$B58,E!$B$1:$AK$300,10,FALSE)=1000000000),"",IF(Q58&lt;=VLOOKUP(F!$B58,E!$B$1:$AK$300,10,FALSE),"ja","nee")),"")</f>
        <v/>
      </c>
      <c r="T58" s="78" t="str">
        <f t="shared" si="21"/>
        <v/>
      </c>
      <c r="U58" s="5" t="str">
        <f>IF($D58="--","",IF($P58="toetsen",toetsen(F!$B58,T58),IF($P58="toetsen alleen IW",toetsen_alleen_IW(F!$B58,T58),IF($P58="toetsen alleen LN",toetsen_alleen_LN(F!$B58,T58),IF($P58="toetsen geen MV en SV",toetsen_geen_MV_en_SV(F!$B58,T58),IF($P58="toetsen alleen MV en SV",toetsen_alleen_MV_en_SV(F!$B58,T58),""))))))</f>
        <v/>
      </c>
      <c r="V58" s="5" t="str">
        <f>IF($P58="toetsen",IF(OR(T58="",VLOOKUP(F!$B58,E!$B$1:$AK$300,10,FALSE)=1000000000),"",IF(T58&lt;=VLOOKUP(F!$B58,E!$B$1:$AK$300,10,FALSE),"ja","nee")),"")</f>
        <v/>
      </c>
      <c r="W58" s="6" t="str">
        <f t="shared" si="22"/>
        <v/>
      </c>
      <c r="X58" s="5" t="str">
        <f>IF($F58="--","",IF($P58="toetsen",toetsen(F!$B58,W58),IF($P58="toetsen alleen IW",toetsen_alleen_IW(F!$B58,W58),IF($P58="toetsen alleen LN",toetsen_alleen_LN(F!$B58,W58),IF($P58="toetsen geen MV en SV",toetsen_geen_MV_en_SV(F!$B58,W58),IF($P58="toetsen alleen MV en SV",toetsen_alleen_MV_en_SV(F!$B58,W58),""))))))</f>
        <v/>
      </c>
      <c r="Y58" s="5" t="str">
        <f>IF($P58="toetsen",IF(OR(W58="",VLOOKUP(F!$B58,E!$B$1:$AK$300,10,FALSE)=1000000000),"",IF(W58&lt;=VLOOKUP(F!$B58,E!$B$1:$AK$300,10,FALSE),"ja","nee")),"")</f>
        <v/>
      </c>
      <c r="AA58" s="4" t="str">
        <f>IFERROR(IF(Q58="","",(IF(Q58&gt;2*VLOOKUP(F!$B58,E!$B$1:$AK$300,5,FALSE),1,0))),"")</f>
        <v/>
      </c>
      <c r="AB58" s="4" t="str">
        <f>IFERROR(IF(T58="","",(IF(T58&gt;2*VLOOKUP(F!$B58,E!$B$1:$AK$300,5,FALSE),1,0))),"")</f>
        <v/>
      </c>
      <c r="AC58" s="4" t="str">
        <f>IFERROR(IF(W58="","",(IF(W58&gt;2*VLOOKUP(F!$B58,E!$B$1:$AK$300,5,FALSE),1,0))),"")</f>
        <v/>
      </c>
      <c r="AE58" s="4" t="str">
        <f>IFERROR(IF(Q58="","",(IF(Q58&gt;VLOOKUP(F!$B58,E!$B$1:$AK$300,6,FALSE)+VLOOKUP(F!$B58,E!$B$1:$AK$300,5,FALSE),1,0))),"")</f>
        <v/>
      </c>
      <c r="AF58" s="4" t="str">
        <f>IFERROR(IF(T58="","",(IF(T58&gt;VLOOKUP(F!$B58,E!$B$1:$AK$300,6,FALSE)+VLOOKUP(F!$B58,E!$B$1:$AK$300,5,FALSE),1,0))),"")</f>
        <v/>
      </c>
      <c r="AG58" s="4" t="str">
        <f>IFERROR(IF(W58="","",(IF(W58&gt;VLOOKUP(F!$B58,E!$B$1:$AK$300,6,FALSE)+VLOOKUP(F!$B58,E!$B$1:$AK$300,5,FALSE),1,0))),"")</f>
        <v/>
      </c>
      <c r="AI58" s="6" t="str">
        <f t="shared" si="23"/>
        <v>--</v>
      </c>
      <c r="AJ58" s="6" t="str">
        <f>IF(AI58="--","--",IF(F!$D58=131,IF(I58=-1,"rg",IF(I58="","--",IF(I58*1000&lt;1,FIXED(I58*1000,3),IF(I58*1000&lt;10,FIXED(I58*1000,2),(IF(I58*1000&lt;100,FIXED(I58*1000,1),IF(I58*1000&lt;1000,FIXED(I58*1000,0),MROUND(I58*1000,10)))))))),IF(I58=-1,"rg",IF(I58="","--",IF(I58&lt;1,FIXED(I58,3),IF(I58&lt;10,FIXED(I58,2),(IF(I58&lt;100,FIXED(I58,1),IF(I58&lt;1000,FIXED(I58,0),MROUND(I58,10))))))))))</f>
        <v>--</v>
      </c>
      <c r="AK58" s="6" t="str">
        <f t="shared" si="24"/>
        <v>--</v>
      </c>
      <c r="AL58" s="6" t="str">
        <f>IF(AK58="--","--",IF(F!$D58=131,IF(K58=-1,"rg",IF(K58="","--",IF(K58*1000&lt;1,FIXED(K58*1000,3),IF(K58*1000&lt;10,FIXED(K58*1000,2),(IF(K58*1000&lt;100,FIXED(K58*1000,1),IF(K58*1000&lt;1000,FIXED(K58*1000,0),MROUND(K58*1000,10)))))))),IF(K58=-1,"rg",IF(K58="","--",IF(K58&lt;1,FIXED(K58,3),IF(K58&lt;10,FIXED(K58,2),(IF(K58&lt;100,FIXED(K58,1),IF(K58&lt;1000,FIXED(K58,0),MROUND(K58,10))))))))))</f>
        <v>--</v>
      </c>
      <c r="AM58" s="6" t="str">
        <f t="shared" si="25"/>
        <v>--</v>
      </c>
      <c r="AN58" s="6" t="str">
        <f>IF(AM58="--","--",IF(F!$D58=131,IF(M58=-1,"rg",IF(M58="","--",IF(M58*1000&lt;1,FIXED(M58*1000,3),IF(M58*1000&lt;10,FIXED(M58*1000,2),(IF(M58*1000&lt;100,FIXED(M58*1000,1),IF(M58*1000&lt;1000,FIXED(M58*1000,0),MROUND(M58*1000,10)))))))),IF(M58=-1,"rg",IF(M58="","--",IF(M58&lt;1,FIXED(M58,3),IF(M58&lt;10,FIXED(M58,2),(IF(M58&lt;100,FIXED(M58,1),IF(M58&lt;1000,FIXED(M58,0),MROUND(M58,10))))))))))</f>
        <v>--</v>
      </c>
      <c r="AP58" s="6" t="str">
        <f t="shared" si="6"/>
        <v>--</v>
      </c>
      <c r="AQ58" s="6" t="str">
        <f t="shared" si="7"/>
        <v/>
      </c>
      <c r="AR58" s="6" t="str">
        <f t="shared" si="8"/>
        <v>--</v>
      </c>
      <c r="AS58" s="6" t="str">
        <f t="shared" si="9"/>
        <v/>
      </c>
      <c r="AT58" s="6" t="str">
        <f t="shared" si="10"/>
        <v/>
      </c>
      <c r="AU58" s="6" t="str">
        <f>IFERROR(IF(AR58="--","",IF(HLOOKUP(SMALL($Q$4:$Y$4,3),$Q$4:$Y$501,ROW(AP58)-3,FALSE)=0,"",IF(HLOOKUP(SMALL($Q$4:$Y$4,3),$Q$4:$Y$501,ROW(AP58)-3,FALSE)="nee",VLOOKUP("De kwaliteitseis emissiearme grond (maximale concentratie) wordt overschreden.",H!$O$10:'H'!$P$59,2,FALSE),""))),"")</f>
        <v/>
      </c>
      <c r="AV58" s="6" t="str">
        <f t="shared" si="0"/>
        <v>--</v>
      </c>
      <c r="AW58" s="6" t="str">
        <f t="shared" si="1"/>
        <v/>
      </c>
      <c r="AX58" s="6" t="str">
        <f t="shared" si="2"/>
        <v>--</v>
      </c>
      <c r="AY58" s="6" t="str">
        <f t="shared" si="11"/>
        <v/>
      </c>
      <c r="AZ58" s="6" t="str">
        <f t="shared" si="12"/>
        <v/>
      </c>
      <c r="BA58" s="6" t="str">
        <f>IFERROR(IF(AR58="--","",IF(HLOOKUP(SMALL($Q$4:$Y$4,6),$Q$4:$Y$501,ROW(AP58)-3,FALSE)=0,"",IF(HLOOKUP(SMALL($Q$4:$Y$4,6),$Q$4:$Y$501,ROW(AP58)-3,FALSE)="nee",VLOOKUP("De kwaliteitseis emissiearme grond (maximale concentratie) wordt overschreden.",H!$O$10:'H'!$P$59,2,FALSE),""))),"")</f>
        <v/>
      </c>
      <c r="BB58" s="6" t="str">
        <f t="shared" si="3"/>
        <v>--</v>
      </c>
      <c r="BC58" s="6" t="str">
        <f t="shared" si="4"/>
        <v/>
      </c>
      <c r="BD58" s="6" t="str">
        <f t="shared" si="5"/>
        <v>--</v>
      </c>
      <c r="BE58" s="6" t="str">
        <f t="shared" si="13"/>
        <v/>
      </c>
      <c r="BF58" s="6" t="str">
        <f t="shared" si="14"/>
        <v/>
      </c>
      <c r="BG58" s="4" t="str">
        <f>IFERROR(IF(AR58="--","",IF(HLOOKUP(SMALL($Q$4:$Y$4,9),$Q$4:$Y$501,ROW(AP58)-3,FALSE)=0,"",IF(HLOOKUP(SMALL($Q$4:$Y$4,9),$Q$4:$Y$501,ROW(AP58)-3,FALSE)="nee",VLOOKUP("De kwaliteitseis emissiearme grond (maximale concentratie) wordt overschreden.",H!$O$10:'H'!$P$59,2,FALSE),""))),"")</f>
        <v/>
      </c>
    </row>
    <row r="59" spans="1:59" x14ac:dyDescent="0.2">
      <c r="A59" s="4" t="str">
        <f>F!A59</f>
        <v>Tolueen</v>
      </c>
      <c r="B59" s="6" t="str">
        <f>IF(ISNUMBER(F!E59)=FALSE,"--",IF(F!E59=0,"--",F!E59))</f>
        <v>--</v>
      </c>
      <c r="C59" s="6" t="str">
        <f>IF(B59="--","",F!F59)</f>
        <v/>
      </c>
      <c r="D59" s="6" t="str">
        <f>IF(ISNUMBER(F!G59)=FALSE,"--",IF(F!G59=0,"--",F!G59))</f>
        <v>--</v>
      </c>
      <c r="E59" s="6" t="str">
        <f>IF(D59="--","",F!H59)</f>
        <v/>
      </c>
      <c r="F59" s="6" t="str">
        <f>IF(ISNUMBER(F!I59)=FALSE,"--",IF(F!I59=0,"--",F!I59))</f>
        <v>--</v>
      </c>
      <c r="G59" s="6" t="str">
        <f>IF(F59="--","",F!J59)</f>
        <v/>
      </c>
      <c r="H59" s="6"/>
      <c r="I59" s="6" t="str">
        <f>IF(F!Z59=-1,-1,F!AV59)</f>
        <v/>
      </c>
      <c r="J59" s="6"/>
      <c r="K59" s="6" t="str">
        <f>IF(F!AC59=-1,-1,F!AX59)</f>
        <v/>
      </c>
      <c r="L59" s="6"/>
      <c r="M59" s="6" t="str">
        <f>IF(F!AF59=-1,-1,F!AZ59)</f>
        <v/>
      </c>
      <c r="N59" s="6"/>
      <c r="P59" s="4" t="str">
        <f>IFERROR(IF(AND(VLOOKUP(F!$B59,E!$B$1:$AK$300,5,FALSE)&lt;&gt;1000000000,VLOOKUP(F!$B59,E!$B$1:$AK$300,6,FALSE)=1000000000,VLOOKUP(F!$B59,E!$B$1:$AK$300,7,FALSE)=1000000000,VLOOKUP(F!$B59,E!$B$1:$AK$300,8,FALSE)=1000000000,VLOOKUP(F!$B59,E!$B$1:$AK$300,9,FALSE)=1000000000),"toetsen alleen LN",IF(AND(VLOOKUP(F!$B59,E!$B$1:$AK$300,5,FALSE)=1000000000,VLOOKUP(F!$B59,E!$B$1:$AK$300,6,FALSE)=1000000000,VLOOKUP(F!$B59,E!$B$1:$AK$300,7,FALSE)=1000000000,VLOOKUP(F!$B59,E!$B$1:$AK$300,8,FALSE)&lt;&gt;1000000000,VLOOKUP(F!$B59,E!$B$1:$AK$300,9,FALSE)&lt;&gt;1000000000),"toetsen alleen MV en SV",IF(AND(VLOOKUP(F!$B59,E!$B$1:$AK$300,5,FALSE)&lt;&gt;1000000000,VLOOKUP(F!$B59,E!$B$1:$AK$300,6,FALSE)&lt;&gt;1000000000,VLOOKUP(F!$B59,E!$B$1:$AK$300,7,FALSE)&lt;&gt;1000000000,VLOOKUP(F!$B59,E!$B$1:$AK$300,8,FALSE)=1000000000,VLOOKUP(F!$B59,E!$B$1:$AK$300,9,FALSE)=1000000000),"toetsen geen MV en SV",IF(VLOOKUP(F!$B59,E!$B$1:$AK$300,5,FALSE)+VLOOKUP(F!$B59,E!$B$1:$AK$300,6,FALSE)+VLOOKUP(F!$B59,E!$B$1:$AK$300,7,FALSE)+VLOOKUP(F!$B59,E!$B$1:$AK$300,8,FALSE)&lt;&gt;4000000000,"toetsen",IF(VLOOKUP(F!$B59,E!$B$1:$AK$300,12,FALSE)&lt;&gt;1000000000,"toetsen alleen IW","niet toetsen"))))),"")</f>
        <v>toetsen</v>
      </c>
      <c r="Q59" s="6" t="str">
        <f t="shared" si="20"/>
        <v/>
      </c>
      <c r="R59" s="5" t="str">
        <f>IF($B59="--","",IF($P59="toetsen",toetsen(F!$B59,Q59),IF($P59="toetsen alleen IW",toetsen_alleen_IW(F!$B59,Q59),IF($P59="toetsen alleen LN",toetsen_alleen_LN(F!$B59,Q59),IF($P59="toetsen geen MV en SV",toetsen_geen_MV_en_SV(F!$B59,Q59),IF($P59="toetsen alleen MV en SV",toetsen_alleen_MV_en_SV(F!$B59,Q59),""))))))</f>
        <v/>
      </c>
      <c r="S59" s="5" t="str">
        <f>IF($P59="toetsen",IF(OR(Q59="",VLOOKUP(F!$B59,E!$B$1:$AK$300,10,FALSE)=1000000000),"",IF(Q59&lt;=VLOOKUP(F!$B59,E!$B$1:$AK$300,10,FALSE),"ja","nee")),"")</f>
        <v/>
      </c>
      <c r="T59" s="78" t="str">
        <f t="shared" si="21"/>
        <v/>
      </c>
      <c r="U59" s="5" t="str">
        <f>IF($D59="--","",IF($P59="toetsen",toetsen(F!$B59,T59),IF($P59="toetsen alleen IW",toetsen_alleen_IW(F!$B59,T59),IF($P59="toetsen alleen LN",toetsen_alleen_LN(F!$B59,T59),IF($P59="toetsen geen MV en SV",toetsen_geen_MV_en_SV(F!$B59,T59),IF($P59="toetsen alleen MV en SV",toetsen_alleen_MV_en_SV(F!$B59,T59),""))))))</f>
        <v/>
      </c>
      <c r="V59" s="5" t="str">
        <f>IF($P59="toetsen",IF(OR(T59="",VLOOKUP(F!$B59,E!$B$1:$AK$300,10,FALSE)=1000000000),"",IF(T59&lt;=VLOOKUP(F!$B59,E!$B$1:$AK$300,10,FALSE),"ja","nee")),"")</f>
        <v/>
      </c>
      <c r="W59" s="6" t="str">
        <f t="shared" si="22"/>
        <v/>
      </c>
      <c r="X59" s="5" t="str">
        <f>IF($F59="--","",IF($P59="toetsen",toetsen(F!$B59,W59),IF($P59="toetsen alleen IW",toetsen_alleen_IW(F!$B59,W59),IF($P59="toetsen alleen LN",toetsen_alleen_LN(F!$B59,W59),IF($P59="toetsen geen MV en SV",toetsen_geen_MV_en_SV(F!$B59,W59),IF($P59="toetsen alleen MV en SV",toetsen_alleen_MV_en_SV(F!$B59,W59),""))))))</f>
        <v/>
      </c>
      <c r="Y59" s="5" t="str">
        <f>IF($P59="toetsen",IF(OR(W59="",VLOOKUP(F!$B59,E!$B$1:$AK$300,10,FALSE)=1000000000),"",IF(W59&lt;=VLOOKUP(F!$B59,E!$B$1:$AK$300,10,FALSE),"ja","nee")),"")</f>
        <v/>
      </c>
      <c r="AA59" s="4" t="str">
        <f>IFERROR(IF(Q59="","",(IF(Q59&gt;2*VLOOKUP(F!$B59,E!$B$1:$AK$300,5,FALSE),1,0))),"")</f>
        <v/>
      </c>
      <c r="AB59" s="4" t="str">
        <f>IFERROR(IF(T59="","",(IF(T59&gt;2*VLOOKUP(F!$B59,E!$B$1:$AK$300,5,FALSE),1,0))),"")</f>
        <v/>
      </c>
      <c r="AC59" s="4" t="str">
        <f>IFERROR(IF(W59="","",(IF(W59&gt;2*VLOOKUP(F!$B59,E!$B$1:$AK$300,5,FALSE),1,0))),"")</f>
        <v/>
      </c>
      <c r="AE59" s="4" t="str">
        <f>IFERROR(IF(Q59="","",(IF(Q59&gt;VLOOKUP(F!$B59,E!$B$1:$AK$300,6,FALSE)+VLOOKUP(F!$B59,E!$B$1:$AK$300,5,FALSE),1,0))),"")</f>
        <v/>
      </c>
      <c r="AF59" s="4" t="str">
        <f>IFERROR(IF(T59="","",(IF(T59&gt;VLOOKUP(F!$B59,E!$B$1:$AK$300,6,FALSE)+VLOOKUP(F!$B59,E!$B$1:$AK$300,5,FALSE),1,0))),"")</f>
        <v/>
      </c>
      <c r="AG59" s="4" t="str">
        <f>IFERROR(IF(W59="","",(IF(W59&gt;VLOOKUP(F!$B59,E!$B$1:$AK$300,6,FALSE)+VLOOKUP(F!$B59,E!$B$1:$AK$300,5,FALSE),1,0))),"")</f>
        <v/>
      </c>
      <c r="AI59" s="6" t="str">
        <f t="shared" si="23"/>
        <v>--</v>
      </c>
      <c r="AJ59" s="6" t="str">
        <f>IF(AI59="--","--",IF(F!$D59=131,IF(I59=-1,"rg",IF(I59="","--",IF(I59*1000&lt;1,FIXED(I59*1000,3),IF(I59*1000&lt;10,FIXED(I59*1000,2),(IF(I59*1000&lt;100,FIXED(I59*1000,1),IF(I59*1000&lt;1000,FIXED(I59*1000,0),MROUND(I59*1000,10)))))))),IF(I59=-1,"rg",IF(I59="","--",IF(I59&lt;1,FIXED(I59,3),IF(I59&lt;10,FIXED(I59,2),(IF(I59&lt;100,FIXED(I59,1),IF(I59&lt;1000,FIXED(I59,0),MROUND(I59,10))))))))))</f>
        <v>--</v>
      </c>
      <c r="AK59" s="6" t="str">
        <f t="shared" si="24"/>
        <v>--</v>
      </c>
      <c r="AL59" s="6" t="str">
        <f>IF(AK59="--","--",IF(F!$D59=131,IF(K59=-1,"rg",IF(K59="","--",IF(K59*1000&lt;1,FIXED(K59*1000,3),IF(K59*1000&lt;10,FIXED(K59*1000,2),(IF(K59*1000&lt;100,FIXED(K59*1000,1),IF(K59*1000&lt;1000,FIXED(K59*1000,0),MROUND(K59*1000,10)))))))),IF(K59=-1,"rg",IF(K59="","--",IF(K59&lt;1,FIXED(K59,3),IF(K59&lt;10,FIXED(K59,2),(IF(K59&lt;100,FIXED(K59,1),IF(K59&lt;1000,FIXED(K59,0),MROUND(K59,10))))))))))</f>
        <v>--</v>
      </c>
      <c r="AM59" s="6" t="str">
        <f t="shared" si="25"/>
        <v>--</v>
      </c>
      <c r="AN59" s="6" t="str">
        <f>IF(AM59="--","--",IF(F!$D59=131,IF(M59=-1,"rg",IF(M59="","--",IF(M59*1000&lt;1,FIXED(M59*1000,3),IF(M59*1000&lt;10,FIXED(M59*1000,2),(IF(M59*1000&lt;100,FIXED(M59*1000,1),IF(M59*1000&lt;1000,FIXED(M59*1000,0),MROUND(M59*1000,10)))))))),IF(M59=-1,"rg",IF(M59="","--",IF(M59&lt;1,FIXED(M59,3),IF(M59&lt;10,FIXED(M59,2),(IF(M59&lt;100,FIXED(M59,1),IF(M59&lt;1000,FIXED(M59,0),MROUND(M59,10))))))))))</f>
        <v>--</v>
      </c>
      <c r="AP59" s="6" t="str">
        <f t="shared" si="6"/>
        <v>--</v>
      </c>
      <c r="AQ59" s="6" t="str">
        <f t="shared" si="7"/>
        <v/>
      </c>
      <c r="AR59" s="6" t="str">
        <f t="shared" si="8"/>
        <v>--</v>
      </c>
      <c r="AS59" s="6" t="str">
        <f t="shared" si="9"/>
        <v/>
      </c>
      <c r="AT59" s="6" t="str">
        <f t="shared" si="10"/>
        <v/>
      </c>
      <c r="AU59" s="6" t="str">
        <f>IFERROR(IF(AR59="--","",IF(HLOOKUP(SMALL($Q$4:$Y$4,3),$Q$4:$Y$501,ROW(AP59)-3,FALSE)=0,"",IF(HLOOKUP(SMALL($Q$4:$Y$4,3),$Q$4:$Y$501,ROW(AP59)-3,FALSE)="nee",VLOOKUP("De kwaliteitseis emissiearme grond (maximale concentratie) wordt overschreden.",H!$O$10:'H'!$P$59,2,FALSE),""))),"")</f>
        <v/>
      </c>
      <c r="AV59" s="6" t="str">
        <f t="shared" si="0"/>
        <v>--</v>
      </c>
      <c r="AW59" s="6" t="str">
        <f t="shared" si="1"/>
        <v/>
      </c>
      <c r="AX59" s="6" t="str">
        <f t="shared" si="2"/>
        <v>--</v>
      </c>
      <c r="AY59" s="6" t="str">
        <f t="shared" si="11"/>
        <v/>
      </c>
      <c r="AZ59" s="6" t="str">
        <f t="shared" si="12"/>
        <v/>
      </c>
      <c r="BA59" s="6" t="str">
        <f>IFERROR(IF(AR59="--","",IF(HLOOKUP(SMALL($Q$4:$Y$4,6),$Q$4:$Y$501,ROW(AP59)-3,FALSE)=0,"",IF(HLOOKUP(SMALL($Q$4:$Y$4,6),$Q$4:$Y$501,ROW(AP59)-3,FALSE)="nee",VLOOKUP("De kwaliteitseis emissiearme grond (maximale concentratie) wordt overschreden.",H!$O$10:'H'!$P$59,2,FALSE),""))),"")</f>
        <v/>
      </c>
      <c r="BB59" s="6" t="str">
        <f t="shared" si="3"/>
        <v>--</v>
      </c>
      <c r="BC59" s="6" t="str">
        <f t="shared" si="4"/>
        <v/>
      </c>
      <c r="BD59" s="6" t="str">
        <f t="shared" si="5"/>
        <v>--</v>
      </c>
      <c r="BE59" s="6" t="str">
        <f t="shared" si="13"/>
        <v/>
      </c>
      <c r="BF59" s="6" t="str">
        <f t="shared" si="14"/>
        <v/>
      </c>
      <c r="BG59" s="4" t="str">
        <f>IFERROR(IF(AR59="--","",IF(HLOOKUP(SMALL($Q$4:$Y$4,9),$Q$4:$Y$501,ROW(AP59)-3,FALSE)=0,"",IF(HLOOKUP(SMALL($Q$4:$Y$4,9),$Q$4:$Y$501,ROW(AP59)-3,FALSE)="nee",VLOOKUP("De kwaliteitseis emissiearme grond (maximale concentratie) wordt overschreden.",H!$O$10:'H'!$P$59,2,FALSE),""))),"")</f>
        <v/>
      </c>
    </row>
    <row r="60" spans="1:59" x14ac:dyDescent="0.2">
      <c r="A60" s="4" t="str">
        <f>F!A60</f>
        <v>Ethylbenzeen</v>
      </c>
      <c r="B60" s="6" t="str">
        <f>IF(ISNUMBER(F!E60)=FALSE,"--",IF(F!E60=0,"--",F!E60))</f>
        <v>--</v>
      </c>
      <c r="C60" s="6" t="str">
        <f>IF(B60="--","",F!F60)</f>
        <v/>
      </c>
      <c r="D60" s="6" t="str">
        <f>IF(ISNUMBER(F!G60)=FALSE,"--",IF(F!G60=0,"--",F!G60))</f>
        <v>--</v>
      </c>
      <c r="E60" s="6" t="str">
        <f>IF(D60="--","",F!H60)</f>
        <v/>
      </c>
      <c r="F60" s="6" t="str">
        <f>IF(ISNUMBER(F!I60)=FALSE,"--",IF(F!I60=0,"--",F!I60))</f>
        <v>--</v>
      </c>
      <c r="G60" s="6" t="str">
        <f>IF(F60="--","",F!J60)</f>
        <v/>
      </c>
      <c r="H60" s="6"/>
      <c r="I60" s="6" t="str">
        <f>IF(F!Z60=-1,-1,F!AV60)</f>
        <v/>
      </c>
      <c r="J60" s="6"/>
      <c r="K60" s="6" t="str">
        <f>IF(F!AC60=-1,-1,F!AX60)</f>
        <v/>
      </c>
      <c r="L60" s="6"/>
      <c r="M60" s="6" t="str">
        <f>IF(F!AF60=-1,-1,F!AZ60)</f>
        <v/>
      </c>
      <c r="N60" s="6"/>
      <c r="P60" s="4" t="str">
        <f>IFERROR(IF(AND(VLOOKUP(F!$B60,E!$B$1:$AK$300,5,FALSE)&lt;&gt;1000000000,VLOOKUP(F!$B60,E!$B$1:$AK$300,6,FALSE)=1000000000,VLOOKUP(F!$B60,E!$B$1:$AK$300,7,FALSE)=1000000000,VLOOKUP(F!$B60,E!$B$1:$AK$300,8,FALSE)=1000000000,VLOOKUP(F!$B60,E!$B$1:$AK$300,9,FALSE)=1000000000),"toetsen alleen LN",IF(AND(VLOOKUP(F!$B60,E!$B$1:$AK$300,5,FALSE)=1000000000,VLOOKUP(F!$B60,E!$B$1:$AK$300,6,FALSE)=1000000000,VLOOKUP(F!$B60,E!$B$1:$AK$300,7,FALSE)=1000000000,VLOOKUP(F!$B60,E!$B$1:$AK$300,8,FALSE)&lt;&gt;1000000000,VLOOKUP(F!$B60,E!$B$1:$AK$300,9,FALSE)&lt;&gt;1000000000),"toetsen alleen MV en SV",IF(AND(VLOOKUP(F!$B60,E!$B$1:$AK$300,5,FALSE)&lt;&gt;1000000000,VLOOKUP(F!$B60,E!$B$1:$AK$300,6,FALSE)&lt;&gt;1000000000,VLOOKUP(F!$B60,E!$B$1:$AK$300,7,FALSE)&lt;&gt;1000000000,VLOOKUP(F!$B60,E!$B$1:$AK$300,8,FALSE)=1000000000,VLOOKUP(F!$B60,E!$B$1:$AK$300,9,FALSE)=1000000000),"toetsen geen MV en SV",IF(VLOOKUP(F!$B60,E!$B$1:$AK$300,5,FALSE)+VLOOKUP(F!$B60,E!$B$1:$AK$300,6,FALSE)+VLOOKUP(F!$B60,E!$B$1:$AK$300,7,FALSE)+VLOOKUP(F!$B60,E!$B$1:$AK$300,8,FALSE)&lt;&gt;4000000000,"toetsen",IF(VLOOKUP(F!$B60,E!$B$1:$AK$300,12,FALSE)&lt;&gt;1000000000,"toetsen alleen IW","niet toetsen"))))),"")</f>
        <v>toetsen</v>
      </c>
      <c r="Q60" s="6" t="str">
        <f t="shared" si="20"/>
        <v/>
      </c>
      <c r="R60" s="5" t="str">
        <f>IF($B60="--","",IF($P60="toetsen",toetsen(F!$B60,Q60),IF($P60="toetsen alleen IW",toetsen_alleen_IW(F!$B60,Q60),IF($P60="toetsen alleen LN",toetsen_alleen_LN(F!$B60,Q60),IF($P60="toetsen geen MV en SV",toetsen_geen_MV_en_SV(F!$B60,Q60),IF($P60="toetsen alleen MV en SV",toetsen_alleen_MV_en_SV(F!$B60,Q60),""))))))</f>
        <v/>
      </c>
      <c r="S60" s="5" t="str">
        <f>IF($P60="toetsen",IF(OR(Q60="",VLOOKUP(F!$B60,E!$B$1:$AK$300,10,FALSE)=1000000000),"",IF(Q60&lt;=VLOOKUP(F!$B60,E!$B$1:$AK$300,10,FALSE),"ja","nee")),"")</f>
        <v/>
      </c>
      <c r="T60" s="78" t="str">
        <f t="shared" si="21"/>
        <v/>
      </c>
      <c r="U60" s="5" t="str">
        <f>IF($D60="--","",IF($P60="toetsen",toetsen(F!$B60,T60),IF($P60="toetsen alleen IW",toetsen_alleen_IW(F!$B60,T60),IF($P60="toetsen alleen LN",toetsen_alleen_LN(F!$B60,T60),IF($P60="toetsen geen MV en SV",toetsen_geen_MV_en_SV(F!$B60,T60),IF($P60="toetsen alleen MV en SV",toetsen_alleen_MV_en_SV(F!$B60,T60),""))))))</f>
        <v/>
      </c>
      <c r="V60" s="5" t="str">
        <f>IF($P60="toetsen",IF(OR(T60="",VLOOKUP(F!$B60,E!$B$1:$AK$300,10,FALSE)=1000000000),"",IF(T60&lt;=VLOOKUP(F!$B60,E!$B$1:$AK$300,10,FALSE),"ja","nee")),"")</f>
        <v/>
      </c>
      <c r="W60" s="6" t="str">
        <f t="shared" si="22"/>
        <v/>
      </c>
      <c r="X60" s="5" t="str">
        <f>IF($F60="--","",IF($P60="toetsen",toetsen(F!$B60,W60),IF($P60="toetsen alleen IW",toetsen_alleen_IW(F!$B60,W60),IF($P60="toetsen alleen LN",toetsen_alleen_LN(F!$B60,W60),IF($P60="toetsen geen MV en SV",toetsen_geen_MV_en_SV(F!$B60,W60),IF($P60="toetsen alleen MV en SV",toetsen_alleen_MV_en_SV(F!$B60,W60),""))))))</f>
        <v/>
      </c>
      <c r="Y60" s="5" t="str">
        <f>IF($P60="toetsen",IF(OR(W60="",VLOOKUP(F!$B60,E!$B$1:$AK$300,10,FALSE)=1000000000),"",IF(W60&lt;=VLOOKUP(F!$B60,E!$B$1:$AK$300,10,FALSE),"ja","nee")),"")</f>
        <v/>
      </c>
      <c r="AA60" s="4" t="str">
        <f>IFERROR(IF(Q60="","",(IF(Q60&gt;2*VLOOKUP(F!$B60,E!$B$1:$AK$300,5,FALSE),1,0))),"")</f>
        <v/>
      </c>
      <c r="AB60" s="4" t="str">
        <f>IFERROR(IF(T60="","",(IF(T60&gt;2*VLOOKUP(F!$B60,E!$B$1:$AK$300,5,FALSE),1,0))),"")</f>
        <v/>
      </c>
      <c r="AC60" s="4" t="str">
        <f>IFERROR(IF(W60="","",(IF(W60&gt;2*VLOOKUP(F!$B60,E!$B$1:$AK$300,5,FALSE),1,0))),"")</f>
        <v/>
      </c>
      <c r="AE60" s="4" t="str">
        <f>IFERROR(IF(Q60="","",(IF(Q60&gt;VLOOKUP(F!$B60,E!$B$1:$AK$300,6,FALSE)+VLOOKUP(F!$B60,E!$B$1:$AK$300,5,FALSE),1,0))),"")</f>
        <v/>
      </c>
      <c r="AF60" s="4" t="str">
        <f>IFERROR(IF(T60="","",(IF(T60&gt;VLOOKUP(F!$B60,E!$B$1:$AK$300,6,FALSE)+VLOOKUP(F!$B60,E!$B$1:$AK$300,5,FALSE),1,0))),"")</f>
        <v/>
      </c>
      <c r="AG60" s="4" t="str">
        <f>IFERROR(IF(W60="","",(IF(W60&gt;VLOOKUP(F!$B60,E!$B$1:$AK$300,6,FALSE)+VLOOKUP(F!$B60,E!$B$1:$AK$300,5,FALSE),1,0))),"")</f>
        <v/>
      </c>
      <c r="AI60" s="6" t="str">
        <f t="shared" si="23"/>
        <v>--</v>
      </c>
      <c r="AJ60" s="6" t="str">
        <f>IF(AI60="--","--",IF(F!$D60=131,IF(I60=-1,"rg",IF(I60="","--",IF(I60*1000&lt;1,FIXED(I60*1000,3),IF(I60*1000&lt;10,FIXED(I60*1000,2),(IF(I60*1000&lt;100,FIXED(I60*1000,1),IF(I60*1000&lt;1000,FIXED(I60*1000,0),MROUND(I60*1000,10)))))))),IF(I60=-1,"rg",IF(I60="","--",IF(I60&lt;1,FIXED(I60,3),IF(I60&lt;10,FIXED(I60,2),(IF(I60&lt;100,FIXED(I60,1),IF(I60&lt;1000,FIXED(I60,0),MROUND(I60,10))))))))))</f>
        <v>--</v>
      </c>
      <c r="AK60" s="6" t="str">
        <f t="shared" si="24"/>
        <v>--</v>
      </c>
      <c r="AL60" s="6" t="str">
        <f>IF(AK60="--","--",IF(F!$D60=131,IF(K60=-1,"rg",IF(K60="","--",IF(K60*1000&lt;1,FIXED(K60*1000,3),IF(K60*1000&lt;10,FIXED(K60*1000,2),(IF(K60*1000&lt;100,FIXED(K60*1000,1),IF(K60*1000&lt;1000,FIXED(K60*1000,0),MROUND(K60*1000,10)))))))),IF(K60=-1,"rg",IF(K60="","--",IF(K60&lt;1,FIXED(K60,3),IF(K60&lt;10,FIXED(K60,2),(IF(K60&lt;100,FIXED(K60,1),IF(K60&lt;1000,FIXED(K60,0),MROUND(K60,10))))))))))</f>
        <v>--</v>
      </c>
      <c r="AM60" s="6" t="str">
        <f t="shared" si="25"/>
        <v>--</v>
      </c>
      <c r="AN60" s="6" t="str">
        <f>IF(AM60="--","--",IF(F!$D60=131,IF(M60=-1,"rg",IF(M60="","--",IF(M60*1000&lt;1,FIXED(M60*1000,3),IF(M60*1000&lt;10,FIXED(M60*1000,2),(IF(M60*1000&lt;100,FIXED(M60*1000,1),IF(M60*1000&lt;1000,FIXED(M60*1000,0),MROUND(M60*1000,10)))))))),IF(M60=-1,"rg",IF(M60="","--",IF(M60&lt;1,FIXED(M60,3),IF(M60&lt;10,FIXED(M60,2),(IF(M60&lt;100,FIXED(M60,1),IF(M60&lt;1000,FIXED(M60,0),MROUND(M60,10))))))))))</f>
        <v>--</v>
      </c>
      <c r="AP60" s="6" t="str">
        <f t="shared" si="6"/>
        <v>--</v>
      </c>
      <c r="AQ60" s="6" t="str">
        <f t="shared" si="7"/>
        <v/>
      </c>
      <c r="AR60" s="6" t="str">
        <f t="shared" si="8"/>
        <v>--</v>
      </c>
      <c r="AS60" s="6" t="str">
        <f t="shared" si="9"/>
        <v/>
      </c>
      <c r="AT60" s="6" t="str">
        <f t="shared" si="10"/>
        <v/>
      </c>
      <c r="AU60" s="6" t="str">
        <f>IFERROR(IF(AR60="--","",IF(HLOOKUP(SMALL($Q$4:$Y$4,3),$Q$4:$Y$501,ROW(AP60)-3,FALSE)=0,"",IF(HLOOKUP(SMALL($Q$4:$Y$4,3),$Q$4:$Y$501,ROW(AP60)-3,FALSE)="nee",VLOOKUP("De kwaliteitseis emissiearme grond (maximale concentratie) wordt overschreden.",H!$O$10:'H'!$P$59,2,FALSE),""))),"")</f>
        <v/>
      </c>
      <c r="AV60" s="6" t="str">
        <f t="shared" si="0"/>
        <v>--</v>
      </c>
      <c r="AW60" s="6" t="str">
        <f t="shared" si="1"/>
        <v/>
      </c>
      <c r="AX60" s="6" t="str">
        <f t="shared" si="2"/>
        <v>--</v>
      </c>
      <c r="AY60" s="6" t="str">
        <f t="shared" si="11"/>
        <v/>
      </c>
      <c r="AZ60" s="6" t="str">
        <f t="shared" si="12"/>
        <v/>
      </c>
      <c r="BA60" s="6" t="str">
        <f>IFERROR(IF(AR60="--","",IF(HLOOKUP(SMALL($Q$4:$Y$4,6),$Q$4:$Y$501,ROW(AP60)-3,FALSE)=0,"",IF(HLOOKUP(SMALL($Q$4:$Y$4,6),$Q$4:$Y$501,ROW(AP60)-3,FALSE)="nee",VLOOKUP("De kwaliteitseis emissiearme grond (maximale concentratie) wordt overschreden.",H!$O$10:'H'!$P$59,2,FALSE),""))),"")</f>
        <v/>
      </c>
      <c r="BB60" s="6" t="str">
        <f t="shared" si="3"/>
        <v>--</v>
      </c>
      <c r="BC60" s="6" t="str">
        <f t="shared" si="4"/>
        <v/>
      </c>
      <c r="BD60" s="6" t="str">
        <f t="shared" si="5"/>
        <v>--</v>
      </c>
      <c r="BE60" s="6" t="str">
        <f t="shared" si="13"/>
        <v/>
      </c>
      <c r="BF60" s="6" t="str">
        <f t="shared" si="14"/>
        <v/>
      </c>
      <c r="BG60" s="4" t="str">
        <f>IFERROR(IF(AR60="--","",IF(HLOOKUP(SMALL($Q$4:$Y$4,9),$Q$4:$Y$501,ROW(AP60)-3,FALSE)=0,"",IF(HLOOKUP(SMALL($Q$4:$Y$4,9),$Q$4:$Y$501,ROW(AP60)-3,FALSE)="nee",VLOOKUP("De kwaliteitseis emissiearme grond (maximale concentratie) wordt overschreden.",H!$O$10:'H'!$P$59,2,FALSE),""))),"")</f>
        <v/>
      </c>
    </row>
    <row r="61" spans="1:59" x14ac:dyDescent="0.2">
      <c r="A61" s="4" t="str">
        <f>F!A61</f>
        <v>O-xyleen</v>
      </c>
      <c r="B61" s="6" t="str">
        <f>IF(ISNUMBER(F!E61)=FALSE,"--",IF(F!E61=0,"--",F!E61))</f>
        <v>--</v>
      </c>
      <c r="C61" s="6" t="str">
        <f>IF(B61="--","",F!F61)</f>
        <v/>
      </c>
      <c r="D61" s="6" t="str">
        <f>IF(ISNUMBER(F!G61)=FALSE,"--",IF(F!G61=0,"--",F!G61))</f>
        <v>--</v>
      </c>
      <c r="E61" s="6" t="str">
        <f>IF(D61="--","",F!H61)</f>
        <v/>
      </c>
      <c r="F61" s="6" t="str">
        <f>IF(ISNUMBER(F!I61)=FALSE,"--",IF(F!I61=0,"--",F!I61))</f>
        <v>--</v>
      </c>
      <c r="G61" s="6" t="str">
        <f>IF(F61="--","",F!J61)</f>
        <v/>
      </c>
      <c r="H61" s="6"/>
      <c r="I61" s="16" t="str">
        <f>IF(F!Z61=0,-1,F!AV61)</f>
        <v/>
      </c>
      <c r="J61" s="6"/>
      <c r="K61" s="16" t="str">
        <f>IF(F!AC61=0,-1,F!AX61)</f>
        <v/>
      </c>
      <c r="L61" s="6"/>
      <c r="M61" s="16" t="str">
        <f>IF(F!AF61=0,-1,F!AZ61)</f>
        <v/>
      </c>
      <c r="N61" s="6"/>
      <c r="P61" s="4" t="str">
        <f>IFERROR(IF(AND(VLOOKUP(F!$B61,E!$B$1:$AK$300,5,FALSE)&lt;&gt;1000000000,VLOOKUP(F!$B61,E!$B$1:$AK$300,6,FALSE)=1000000000,VLOOKUP(F!$B61,E!$B$1:$AK$300,7,FALSE)=1000000000,VLOOKUP(F!$B61,E!$B$1:$AK$300,8,FALSE)=1000000000,VLOOKUP(F!$B61,E!$B$1:$AK$300,9,FALSE)=1000000000),"toetsen alleen LN",IF(AND(VLOOKUP(F!$B61,E!$B$1:$AK$300,5,FALSE)=1000000000,VLOOKUP(F!$B61,E!$B$1:$AK$300,6,FALSE)=1000000000,VLOOKUP(F!$B61,E!$B$1:$AK$300,7,FALSE)=1000000000,VLOOKUP(F!$B61,E!$B$1:$AK$300,8,FALSE)&lt;&gt;1000000000,VLOOKUP(F!$B61,E!$B$1:$AK$300,9,FALSE)&lt;&gt;1000000000),"toetsen alleen MV en SV",IF(AND(VLOOKUP(F!$B61,E!$B$1:$AK$300,5,FALSE)&lt;&gt;1000000000,VLOOKUP(F!$B61,E!$B$1:$AK$300,6,FALSE)&lt;&gt;1000000000,VLOOKUP(F!$B61,E!$B$1:$AK$300,7,FALSE)&lt;&gt;1000000000,VLOOKUP(F!$B61,E!$B$1:$AK$300,8,FALSE)=1000000000,VLOOKUP(F!$B61,E!$B$1:$AK$300,9,FALSE)=1000000000),"toetsen geen MV en SV",IF(VLOOKUP(F!$B61,E!$B$1:$AK$300,5,FALSE)+VLOOKUP(F!$B61,E!$B$1:$AK$300,6,FALSE)+VLOOKUP(F!$B61,E!$B$1:$AK$300,7,FALSE)+VLOOKUP(F!$B61,E!$B$1:$AK$300,8,FALSE)&lt;&gt;4000000000,"toetsen",IF(VLOOKUP(F!$B61,E!$B$1:$AK$300,12,FALSE)&lt;&gt;1000000000,"toetsen alleen IW","niet toetsen"))))),"")</f>
        <v/>
      </c>
      <c r="Q61" s="6" t="str">
        <f t="shared" si="20"/>
        <v/>
      </c>
      <c r="R61" s="5" t="str">
        <f>IF($B61="--","",IF($P61="toetsen",toetsen(F!$B61,Q61),IF($P61="toetsen alleen IW",toetsen_alleen_IW(F!$B61,Q61),IF($P61="toetsen alleen LN",toetsen_alleen_LN(F!$B61,Q61),IF($P61="toetsen geen MV en SV",toetsen_geen_MV_en_SV(F!$B61,Q61),IF($P61="toetsen alleen MV en SV",toetsen_alleen_MV_en_SV(F!$B61,Q61),""))))))</f>
        <v/>
      </c>
      <c r="S61" s="5" t="str">
        <f>IF($P61="toetsen",IF(OR(Q61="",VLOOKUP(F!$B61,E!$B$1:$AK$300,10,FALSE)=1000000000),"",IF(Q61&lt;=VLOOKUP(F!$B61,E!$B$1:$AK$300,10,FALSE),"ja","nee")),"")</f>
        <v/>
      </c>
      <c r="T61" s="78" t="str">
        <f t="shared" si="21"/>
        <v/>
      </c>
      <c r="U61" s="5" t="str">
        <f>IF($D61="--","",IF($P61="toetsen",toetsen(F!$B61,T61),IF($P61="toetsen alleen IW",toetsen_alleen_IW(F!$B61,T61),IF($P61="toetsen alleen LN",toetsen_alleen_LN(F!$B61,T61),IF($P61="toetsen geen MV en SV",toetsen_geen_MV_en_SV(F!$B61,T61),IF($P61="toetsen alleen MV en SV",toetsen_alleen_MV_en_SV(F!$B61,T61),""))))))</f>
        <v/>
      </c>
      <c r="V61" s="5" t="str">
        <f>IF($P61="toetsen",IF(OR(T61="",VLOOKUP(F!$B61,E!$B$1:$AK$300,10,FALSE)=1000000000),"",IF(T61&lt;=VLOOKUP(F!$B61,E!$B$1:$AK$300,10,FALSE),"ja","nee")),"")</f>
        <v/>
      </c>
      <c r="W61" s="6" t="str">
        <f t="shared" si="22"/>
        <v/>
      </c>
      <c r="X61" s="5" t="str">
        <f>IF($F61="--","",IF($P61="toetsen",toetsen(F!$B61,W61),IF($P61="toetsen alleen IW",toetsen_alleen_IW(F!$B61,W61),IF($P61="toetsen alleen LN",toetsen_alleen_LN(F!$B61,W61),IF($P61="toetsen geen MV en SV",toetsen_geen_MV_en_SV(F!$B61,W61),IF($P61="toetsen alleen MV en SV",toetsen_alleen_MV_en_SV(F!$B61,W61),""))))))</f>
        <v/>
      </c>
      <c r="Y61" s="5" t="str">
        <f>IF($P61="toetsen",IF(OR(W61="",VLOOKUP(F!$B61,E!$B$1:$AK$300,10,FALSE)=1000000000),"",IF(W61&lt;=VLOOKUP(F!$B61,E!$B$1:$AK$300,10,FALSE),"ja","nee")),"")</f>
        <v/>
      </c>
      <c r="AA61" s="4" t="str">
        <f>IFERROR(IF(Q61="","",(IF(Q61&gt;2*VLOOKUP(F!$B61,E!$B$1:$AK$300,5,FALSE),1,0))),"")</f>
        <v/>
      </c>
      <c r="AB61" s="4" t="str">
        <f>IFERROR(IF(T61="","",(IF(T61&gt;2*VLOOKUP(F!$B61,E!$B$1:$AK$300,5,FALSE),1,0))),"")</f>
        <v/>
      </c>
      <c r="AC61" s="4" t="str">
        <f>IFERROR(IF(W61="","",(IF(W61&gt;2*VLOOKUP(F!$B61,E!$B$1:$AK$300,5,FALSE),1,0))),"")</f>
        <v/>
      </c>
      <c r="AE61" s="4" t="str">
        <f>IFERROR(IF(Q61="","",(IF(Q61&gt;VLOOKUP(F!$B61,E!$B$1:$AK$300,6,FALSE)+VLOOKUP(F!$B61,E!$B$1:$AK$300,5,FALSE),1,0))),"")</f>
        <v/>
      </c>
      <c r="AF61" s="4" t="str">
        <f>IFERROR(IF(T61="","",(IF(T61&gt;VLOOKUP(F!$B61,E!$B$1:$AK$300,6,FALSE)+VLOOKUP(F!$B61,E!$B$1:$AK$300,5,FALSE),1,0))),"")</f>
        <v/>
      </c>
      <c r="AG61" s="4" t="str">
        <f>IFERROR(IF(W61="","",(IF(W61&gt;VLOOKUP(F!$B61,E!$B$1:$AK$300,6,FALSE)+VLOOKUP(F!$B61,E!$B$1:$AK$300,5,FALSE),1,0))),"")</f>
        <v/>
      </c>
      <c r="AI61" s="6" t="str">
        <f t="shared" si="23"/>
        <v>--</v>
      </c>
      <c r="AJ61" s="6" t="str">
        <f>IF(AI61="--","--",IF(F!$D61=131,IF(I61=-1,"rg",IF(I61="","--",IF(I61*1000&lt;1,FIXED(I61*1000,3),IF(I61*1000&lt;10,FIXED(I61*1000,2),(IF(I61*1000&lt;100,FIXED(I61*1000,1),IF(I61*1000&lt;1000,FIXED(I61*1000,0),MROUND(I61*1000,10)))))))),IF(I61=-1,"rg",IF(I61="","--",IF(I61&lt;1,FIXED(I61,3),IF(I61&lt;10,FIXED(I61,2),(IF(I61&lt;100,FIXED(I61,1),IF(I61&lt;1000,FIXED(I61,0),MROUND(I61,10))))))))))</f>
        <v>--</v>
      </c>
      <c r="AK61" s="6" t="str">
        <f t="shared" si="24"/>
        <v>--</v>
      </c>
      <c r="AL61" s="6" t="str">
        <f>IF(AK61="--","--",IF(F!$D61=131,IF(K61=-1,"rg",IF(K61="","--",IF(K61*1000&lt;1,FIXED(K61*1000,3),IF(K61*1000&lt;10,FIXED(K61*1000,2),(IF(K61*1000&lt;100,FIXED(K61*1000,1),IF(K61*1000&lt;1000,FIXED(K61*1000,0),MROUND(K61*1000,10)))))))),IF(K61=-1,"rg",IF(K61="","--",IF(K61&lt;1,FIXED(K61,3),IF(K61&lt;10,FIXED(K61,2),(IF(K61&lt;100,FIXED(K61,1),IF(K61&lt;1000,FIXED(K61,0),MROUND(K61,10))))))))))</f>
        <v>--</v>
      </c>
      <c r="AM61" s="6" t="str">
        <f t="shared" si="25"/>
        <v>--</v>
      </c>
      <c r="AN61" s="6" t="str">
        <f>IF(AM61="--","--",IF(F!$D61=131,IF(M61=-1,"rg",IF(M61="","--",IF(M61*1000&lt;1,FIXED(M61*1000,3),IF(M61*1000&lt;10,FIXED(M61*1000,2),(IF(M61*1000&lt;100,FIXED(M61*1000,1),IF(M61*1000&lt;1000,FIXED(M61*1000,0),MROUND(M61*1000,10)))))))),IF(M61=-1,"rg",IF(M61="","--",IF(M61&lt;1,FIXED(M61,3),IF(M61&lt;10,FIXED(M61,2),(IF(M61&lt;100,FIXED(M61,1),IF(M61&lt;1000,FIXED(M61,0),MROUND(M61,10))))))))))</f>
        <v>--</v>
      </c>
      <c r="AP61" s="6" t="str">
        <f t="shared" si="6"/>
        <v>--</v>
      </c>
      <c r="AQ61" s="6" t="str">
        <f t="shared" si="7"/>
        <v/>
      </c>
      <c r="AR61" s="6" t="str">
        <f t="shared" si="8"/>
        <v>--</v>
      </c>
      <c r="AS61" s="6" t="str">
        <f t="shared" si="9"/>
        <v/>
      </c>
      <c r="AT61" s="6" t="str">
        <f t="shared" si="10"/>
        <v/>
      </c>
      <c r="AU61" s="6" t="str">
        <f>IFERROR(IF(AR61="--","",IF(HLOOKUP(SMALL($Q$4:$Y$4,3),$Q$4:$Y$501,ROW(AP61)-3,FALSE)=0,"",IF(HLOOKUP(SMALL($Q$4:$Y$4,3),$Q$4:$Y$501,ROW(AP61)-3,FALSE)="nee",VLOOKUP("De kwaliteitseis emissiearme grond (maximale concentratie) wordt overschreden.",H!$O$10:'H'!$P$59,2,FALSE),""))),"")</f>
        <v/>
      </c>
      <c r="AV61" s="6" t="str">
        <f t="shared" si="0"/>
        <v>--</v>
      </c>
      <c r="AW61" s="6" t="str">
        <f t="shared" si="1"/>
        <v/>
      </c>
      <c r="AX61" s="6" t="str">
        <f t="shared" si="2"/>
        <v>--</v>
      </c>
      <c r="AY61" s="6" t="str">
        <f t="shared" si="11"/>
        <v/>
      </c>
      <c r="AZ61" s="6" t="str">
        <f t="shared" si="12"/>
        <v/>
      </c>
      <c r="BA61" s="6" t="str">
        <f>IFERROR(IF(AR61="--","",IF(HLOOKUP(SMALL($Q$4:$Y$4,6),$Q$4:$Y$501,ROW(AP61)-3,FALSE)=0,"",IF(HLOOKUP(SMALL($Q$4:$Y$4,6),$Q$4:$Y$501,ROW(AP61)-3,FALSE)="nee",VLOOKUP("De kwaliteitseis emissiearme grond (maximale concentratie) wordt overschreden.",H!$O$10:'H'!$P$59,2,FALSE),""))),"")</f>
        <v/>
      </c>
      <c r="BB61" s="6" t="str">
        <f t="shared" si="3"/>
        <v>--</v>
      </c>
      <c r="BC61" s="6" t="str">
        <f t="shared" si="4"/>
        <v/>
      </c>
      <c r="BD61" s="6" t="str">
        <f t="shared" si="5"/>
        <v>--</v>
      </c>
      <c r="BE61" s="6" t="str">
        <f t="shared" si="13"/>
        <v/>
      </c>
      <c r="BF61" s="6" t="str">
        <f t="shared" si="14"/>
        <v/>
      </c>
      <c r="BG61" s="4" t="str">
        <f>IFERROR(IF(AR61="--","",IF(HLOOKUP(SMALL($Q$4:$Y$4,9),$Q$4:$Y$501,ROW(AP61)-3,FALSE)=0,"",IF(HLOOKUP(SMALL($Q$4:$Y$4,9),$Q$4:$Y$501,ROW(AP61)-3,FALSE)="nee",VLOOKUP("De kwaliteitseis emissiearme grond (maximale concentratie) wordt overschreden.",H!$O$10:'H'!$P$59,2,FALSE),""))),"")</f>
        <v/>
      </c>
    </row>
    <row r="62" spans="1:59" x14ac:dyDescent="0.2">
      <c r="A62" s="4" t="str">
        <f>F!A62</f>
        <v>P- en m-xyleen</v>
      </c>
      <c r="B62" s="6" t="str">
        <f>IF(ISNUMBER(F!E62)=FALSE,"--",IF(F!E62=0,"--",F!E62))</f>
        <v>--</v>
      </c>
      <c r="C62" s="6" t="str">
        <f>IF(B62="--","",F!F62)</f>
        <v/>
      </c>
      <c r="D62" s="6" t="str">
        <f>IF(ISNUMBER(F!G62)=FALSE,"--",IF(F!G62=0,"--",F!G62))</f>
        <v>--</v>
      </c>
      <c r="E62" s="6" t="str">
        <f>IF(D62="--","",F!H62)</f>
        <v/>
      </c>
      <c r="F62" s="6" t="str">
        <f>IF(ISNUMBER(F!I62)=FALSE,"--",IF(F!I62=0,"--",F!I62))</f>
        <v>--</v>
      </c>
      <c r="G62" s="6" t="str">
        <f>IF(F62="--","",F!J62)</f>
        <v/>
      </c>
      <c r="H62" s="6"/>
      <c r="I62" s="16" t="str">
        <f>IF(F!Z62=0,-1,F!AV62)</f>
        <v/>
      </c>
      <c r="J62" s="6"/>
      <c r="K62" s="16" t="str">
        <f>IF(F!AC62=0,-1,F!AX62)</f>
        <v/>
      </c>
      <c r="L62" s="6"/>
      <c r="M62" s="16" t="str">
        <f>IF(F!AF62=0,-1,F!AZ62)</f>
        <v/>
      </c>
      <c r="N62" s="6"/>
      <c r="P62" s="4" t="str">
        <f>IFERROR(IF(AND(VLOOKUP(F!$B62,E!$B$1:$AK$300,5,FALSE)&lt;&gt;1000000000,VLOOKUP(F!$B62,E!$B$1:$AK$300,6,FALSE)=1000000000,VLOOKUP(F!$B62,E!$B$1:$AK$300,7,FALSE)=1000000000,VLOOKUP(F!$B62,E!$B$1:$AK$300,8,FALSE)=1000000000,VLOOKUP(F!$B62,E!$B$1:$AK$300,9,FALSE)=1000000000),"toetsen alleen LN",IF(AND(VLOOKUP(F!$B62,E!$B$1:$AK$300,5,FALSE)=1000000000,VLOOKUP(F!$B62,E!$B$1:$AK$300,6,FALSE)=1000000000,VLOOKUP(F!$B62,E!$B$1:$AK$300,7,FALSE)=1000000000,VLOOKUP(F!$B62,E!$B$1:$AK$300,8,FALSE)&lt;&gt;1000000000,VLOOKUP(F!$B62,E!$B$1:$AK$300,9,FALSE)&lt;&gt;1000000000),"toetsen alleen MV en SV",IF(AND(VLOOKUP(F!$B62,E!$B$1:$AK$300,5,FALSE)&lt;&gt;1000000000,VLOOKUP(F!$B62,E!$B$1:$AK$300,6,FALSE)&lt;&gt;1000000000,VLOOKUP(F!$B62,E!$B$1:$AK$300,7,FALSE)&lt;&gt;1000000000,VLOOKUP(F!$B62,E!$B$1:$AK$300,8,FALSE)=1000000000,VLOOKUP(F!$B62,E!$B$1:$AK$300,9,FALSE)=1000000000),"toetsen geen MV en SV",IF(VLOOKUP(F!$B62,E!$B$1:$AK$300,5,FALSE)+VLOOKUP(F!$B62,E!$B$1:$AK$300,6,FALSE)+VLOOKUP(F!$B62,E!$B$1:$AK$300,7,FALSE)+VLOOKUP(F!$B62,E!$B$1:$AK$300,8,FALSE)&lt;&gt;4000000000,"toetsen",IF(VLOOKUP(F!$B62,E!$B$1:$AK$300,12,FALSE)&lt;&gt;1000000000,"toetsen alleen IW","niet toetsen"))))),"")</f>
        <v/>
      </c>
      <c r="Q62" s="6" t="str">
        <f t="shared" si="20"/>
        <v/>
      </c>
      <c r="R62" s="5" t="str">
        <f>IF($B62="--","",IF($P62="toetsen",toetsen(F!$B62,Q62),IF($P62="toetsen alleen IW",toetsen_alleen_IW(F!$B62,Q62),IF($P62="toetsen alleen LN",toetsen_alleen_LN(F!$B62,Q62),IF($P62="toetsen geen MV en SV",toetsen_geen_MV_en_SV(F!$B62,Q62),IF($P62="toetsen alleen MV en SV",toetsen_alleen_MV_en_SV(F!$B62,Q62),""))))))</f>
        <v/>
      </c>
      <c r="S62" s="5" t="str">
        <f>IF($P62="toetsen",IF(OR(Q62="",VLOOKUP(F!$B62,E!$B$1:$AK$300,10,FALSE)=1000000000),"",IF(Q62&lt;=VLOOKUP(F!$B62,E!$B$1:$AK$300,10,FALSE),"ja","nee")),"")</f>
        <v/>
      </c>
      <c r="T62" s="78" t="str">
        <f t="shared" si="21"/>
        <v/>
      </c>
      <c r="U62" s="5" t="str">
        <f>IF($D62="--","",IF($P62="toetsen",toetsen(F!$B62,T62),IF($P62="toetsen alleen IW",toetsen_alleen_IW(F!$B62,T62),IF($P62="toetsen alleen LN",toetsen_alleen_LN(F!$B62,T62),IF($P62="toetsen geen MV en SV",toetsen_geen_MV_en_SV(F!$B62,T62),IF($P62="toetsen alleen MV en SV",toetsen_alleen_MV_en_SV(F!$B62,T62),""))))))</f>
        <v/>
      </c>
      <c r="V62" s="5" t="str">
        <f>IF($P62="toetsen",IF(OR(T62="",VLOOKUP(F!$B62,E!$B$1:$AK$300,10,FALSE)=1000000000),"",IF(T62&lt;=VLOOKUP(F!$B62,E!$B$1:$AK$300,10,FALSE),"ja","nee")),"")</f>
        <v/>
      </c>
      <c r="W62" s="6" t="str">
        <f t="shared" si="22"/>
        <v/>
      </c>
      <c r="X62" s="5" t="str">
        <f>IF($F62="--","",IF($P62="toetsen",toetsen(F!$B62,W62),IF($P62="toetsen alleen IW",toetsen_alleen_IW(F!$B62,W62),IF($P62="toetsen alleen LN",toetsen_alleen_LN(F!$B62,W62),IF($P62="toetsen geen MV en SV",toetsen_geen_MV_en_SV(F!$B62,W62),IF($P62="toetsen alleen MV en SV",toetsen_alleen_MV_en_SV(F!$B62,W62),""))))))</f>
        <v/>
      </c>
      <c r="Y62" s="5" t="str">
        <f>IF($P62="toetsen",IF(OR(W62="",VLOOKUP(F!$B62,E!$B$1:$AK$300,10,FALSE)=1000000000),"",IF(W62&lt;=VLOOKUP(F!$B62,E!$B$1:$AK$300,10,FALSE),"ja","nee")),"")</f>
        <v/>
      </c>
      <c r="AA62" s="4" t="str">
        <f>IFERROR(IF(Q62="","",(IF(Q62&gt;2*VLOOKUP(F!$B62,E!$B$1:$AK$300,5,FALSE),1,0))),"")</f>
        <v/>
      </c>
      <c r="AB62" s="4" t="str">
        <f>IFERROR(IF(T62="","",(IF(T62&gt;2*VLOOKUP(F!$B62,E!$B$1:$AK$300,5,FALSE),1,0))),"")</f>
        <v/>
      </c>
      <c r="AC62" s="4" t="str">
        <f>IFERROR(IF(W62="","",(IF(W62&gt;2*VLOOKUP(F!$B62,E!$B$1:$AK$300,5,FALSE),1,0))),"")</f>
        <v/>
      </c>
      <c r="AE62" s="4" t="str">
        <f>IFERROR(IF(Q62="","",(IF(Q62&gt;VLOOKUP(F!$B62,E!$B$1:$AK$300,6,FALSE)+VLOOKUP(F!$B62,E!$B$1:$AK$300,5,FALSE),1,0))),"")</f>
        <v/>
      </c>
      <c r="AF62" s="4" t="str">
        <f>IFERROR(IF(T62="","",(IF(T62&gt;VLOOKUP(F!$B62,E!$B$1:$AK$300,6,FALSE)+VLOOKUP(F!$B62,E!$B$1:$AK$300,5,FALSE),1,0))),"")</f>
        <v/>
      </c>
      <c r="AG62" s="4" t="str">
        <f>IFERROR(IF(W62="","",(IF(W62&gt;VLOOKUP(F!$B62,E!$B$1:$AK$300,6,FALSE)+VLOOKUP(F!$B62,E!$B$1:$AK$300,5,FALSE),1,0))),"")</f>
        <v/>
      </c>
      <c r="AI62" s="6" t="str">
        <f t="shared" si="23"/>
        <v>--</v>
      </c>
      <c r="AJ62" s="6" t="str">
        <f>IF(AI62="--","--",IF(F!$D62=131,IF(I62=-1,"rg",IF(I62="","--",IF(I62*1000&lt;1,FIXED(I62*1000,3),IF(I62*1000&lt;10,FIXED(I62*1000,2),(IF(I62*1000&lt;100,FIXED(I62*1000,1),IF(I62*1000&lt;1000,FIXED(I62*1000,0),MROUND(I62*1000,10)))))))),IF(I62=-1,"rg",IF(I62="","--",IF(I62&lt;1,FIXED(I62,3),IF(I62&lt;10,FIXED(I62,2),(IF(I62&lt;100,FIXED(I62,1),IF(I62&lt;1000,FIXED(I62,0),MROUND(I62,10))))))))))</f>
        <v>--</v>
      </c>
      <c r="AK62" s="6" t="str">
        <f t="shared" si="24"/>
        <v>--</v>
      </c>
      <c r="AL62" s="6" t="str">
        <f>IF(AK62="--","--",IF(F!$D62=131,IF(K62=-1,"rg",IF(K62="","--",IF(K62*1000&lt;1,FIXED(K62*1000,3),IF(K62*1000&lt;10,FIXED(K62*1000,2),(IF(K62*1000&lt;100,FIXED(K62*1000,1),IF(K62*1000&lt;1000,FIXED(K62*1000,0),MROUND(K62*1000,10)))))))),IF(K62=-1,"rg",IF(K62="","--",IF(K62&lt;1,FIXED(K62,3),IF(K62&lt;10,FIXED(K62,2),(IF(K62&lt;100,FIXED(K62,1),IF(K62&lt;1000,FIXED(K62,0),MROUND(K62,10))))))))))</f>
        <v>--</v>
      </c>
      <c r="AM62" s="6" t="str">
        <f t="shared" si="25"/>
        <v>--</v>
      </c>
      <c r="AN62" s="6" t="str">
        <f>IF(AM62="--","--",IF(F!$D62=131,IF(M62=-1,"rg",IF(M62="","--",IF(M62*1000&lt;1,FIXED(M62*1000,3),IF(M62*1000&lt;10,FIXED(M62*1000,2),(IF(M62*1000&lt;100,FIXED(M62*1000,1),IF(M62*1000&lt;1000,FIXED(M62*1000,0),MROUND(M62*1000,10)))))))),IF(M62=-1,"rg",IF(M62="","--",IF(M62&lt;1,FIXED(M62,3),IF(M62&lt;10,FIXED(M62,2),(IF(M62&lt;100,FIXED(M62,1),IF(M62&lt;1000,FIXED(M62,0),MROUND(M62,10))))))))))</f>
        <v>--</v>
      </c>
      <c r="AP62" s="6" t="str">
        <f t="shared" si="6"/>
        <v>--</v>
      </c>
      <c r="AQ62" s="6" t="str">
        <f t="shared" si="7"/>
        <v/>
      </c>
      <c r="AR62" s="6" t="str">
        <f t="shared" si="8"/>
        <v>--</v>
      </c>
      <c r="AS62" s="6" t="str">
        <f t="shared" si="9"/>
        <v/>
      </c>
      <c r="AT62" s="6" t="str">
        <f t="shared" si="10"/>
        <v/>
      </c>
      <c r="AU62" s="6" t="str">
        <f>IFERROR(IF(AR62="--","",IF(HLOOKUP(SMALL($Q$4:$Y$4,3),$Q$4:$Y$501,ROW(AP62)-3,FALSE)=0,"",IF(HLOOKUP(SMALL($Q$4:$Y$4,3),$Q$4:$Y$501,ROW(AP62)-3,FALSE)="nee",VLOOKUP("De kwaliteitseis emissiearme grond (maximale concentratie) wordt overschreden.",H!$O$10:'H'!$P$59,2,FALSE),""))),"")</f>
        <v/>
      </c>
      <c r="AV62" s="6" t="str">
        <f t="shared" si="0"/>
        <v>--</v>
      </c>
      <c r="AW62" s="6" t="str">
        <f t="shared" si="1"/>
        <v/>
      </c>
      <c r="AX62" s="6" t="str">
        <f t="shared" si="2"/>
        <v>--</v>
      </c>
      <c r="AY62" s="6" t="str">
        <f t="shared" si="11"/>
        <v/>
      </c>
      <c r="AZ62" s="6" t="str">
        <f t="shared" si="12"/>
        <v/>
      </c>
      <c r="BA62" s="6" t="str">
        <f>IFERROR(IF(AR62="--","",IF(HLOOKUP(SMALL($Q$4:$Y$4,6),$Q$4:$Y$501,ROW(AP62)-3,FALSE)=0,"",IF(HLOOKUP(SMALL($Q$4:$Y$4,6),$Q$4:$Y$501,ROW(AP62)-3,FALSE)="nee",VLOOKUP("De kwaliteitseis emissiearme grond (maximale concentratie) wordt overschreden.",H!$O$10:'H'!$P$59,2,FALSE),""))),"")</f>
        <v/>
      </c>
      <c r="BB62" s="6" t="str">
        <f t="shared" si="3"/>
        <v>--</v>
      </c>
      <c r="BC62" s="6" t="str">
        <f t="shared" si="4"/>
        <v/>
      </c>
      <c r="BD62" s="6" t="str">
        <f t="shared" si="5"/>
        <v>--</v>
      </c>
      <c r="BE62" s="6" t="str">
        <f t="shared" si="13"/>
        <v/>
      </c>
      <c r="BF62" s="6" t="str">
        <f t="shared" si="14"/>
        <v/>
      </c>
      <c r="BG62" s="4" t="str">
        <f>IFERROR(IF(AR62="--","",IF(HLOOKUP(SMALL($Q$4:$Y$4,9),$Q$4:$Y$501,ROW(AP62)-3,FALSE)=0,"",IF(HLOOKUP(SMALL($Q$4:$Y$4,9),$Q$4:$Y$501,ROW(AP62)-3,FALSE)="nee",VLOOKUP("De kwaliteitseis emissiearme grond (maximale concentratie) wordt overschreden.",H!$O$10:'H'!$P$59,2,FALSE),""))),"")</f>
        <v/>
      </c>
    </row>
    <row r="63" spans="1:59" x14ac:dyDescent="0.2">
      <c r="A63" s="4" t="str">
        <f>F!A63</f>
        <v>Xylenen</v>
      </c>
      <c r="B63" s="6" t="str">
        <f>IF(ISNUMBER(F!E63)=FALSE,"--",IF(F!E63=0,"--",F!E63))</f>
        <v>--</v>
      </c>
      <c r="C63" s="6" t="str">
        <f>IF(B63="--","",F!F63)</f>
        <v/>
      </c>
      <c r="D63" s="6" t="str">
        <f>IF(ISNUMBER(F!G63)=FALSE,"--",IF(F!G63=0,"--",F!G63))</f>
        <v>--</v>
      </c>
      <c r="E63" s="6" t="str">
        <f>IF(D63="--","",F!H63)</f>
        <v/>
      </c>
      <c r="F63" s="6" t="str">
        <f>IF(ISNUMBER(F!I63)=FALSE,"--",IF(F!I63=0,"--",F!I63))</f>
        <v>--</v>
      </c>
      <c r="G63" s="6" t="str">
        <f>IF(F63="--","",F!J63)</f>
        <v/>
      </c>
      <c r="H63" s="6"/>
      <c r="I63" s="161" t="str">
        <f>IF(F!Z63=0,-1,F!AV63)</f>
        <v/>
      </c>
      <c r="J63" s="6"/>
      <c r="K63" s="161" t="str">
        <f>IF(F!AC63=0,-1,F!AX63)</f>
        <v/>
      </c>
      <c r="L63" s="6"/>
      <c r="M63" s="161" t="str">
        <f>IF(F!AF63=0,-1,F!AZ63)</f>
        <v/>
      </c>
      <c r="N63" s="6"/>
      <c r="P63" s="4" t="str">
        <f>IFERROR(IF(AND(VLOOKUP(F!$B63,E!$B$1:$AK$300,5,FALSE)&lt;&gt;1000000000,VLOOKUP(F!$B63,E!$B$1:$AK$300,6,FALSE)=1000000000,VLOOKUP(F!$B63,E!$B$1:$AK$300,7,FALSE)=1000000000,VLOOKUP(F!$B63,E!$B$1:$AK$300,8,FALSE)=1000000000,VLOOKUP(F!$B63,E!$B$1:$AK$300,9,FALSE)=1000000000),"toetsen alleen LN",IF(AND(VLOOKUP(F!$B63,E!$B$1:$AK$300,5,FALSE)=1000000000,VLOOKUP(F!$B63,E!$B$1:$AK$300,6,FALSE)=1000000000,VLOOKUP(F!$B63,E!$B$1:$AK$300,7,FALSE)=1000000000,VLOOKUP(F!$B63,E!$B$1:$AK$300,8,FALSE)&lt;&gt;1000000000,VLOOKUP(F!$B63,E!$B$1:$AK$300,9,FALSE)&lt;&gt;1000000000),"toetsen alleen MV en SV",IF(AND(VLOOKUP(F!$B63,E!$B$1:$AK$300,5,FALSE)&lt;&gt;1000000000,VLOOKUP(F!$B63,E!$B$1:$AK$300,6,FALSE)&lt;&gt;1000000000,VLOOKUP(F!$B63,E!$B$1:$AK$300,7,FALSE)&lt;&gt;1000000000,VLOOKUP(F!$B63,E!$B$1:$AK$300,8,FALSE)=1000000000,VLOOKUP(F!$B63,E!$B$1:$AK$300,9,FALSE)=1000000000),"toetsen geen MV en SV",IF(VLOOKUP(F!$B63,E!$B$1:$AK$300,5,FALSE)+VLOOKUP(F!$B63,E!$B$1:$AK$300,6,FALSE)+VLOOKUP(F!$B63,E!$B$1:$AK$300,7,FALSE)+VLOOKUP(F!$B63,E!$B$1:$AK$300,8,FALSE)&lt;&gt;4000000000,"toetsen",IF(VLOOKUP(F!$B63,E!$B$1:$AK$300,12,FALSE)&lt;&gt;1000000000,"toetsen alleen IW","niet toetsen"))))),"")</f>
        <v>toetsen</v>
      </c>
      <c r="Q63" s="6" t="str">
        <f t="shared" si="20"/>
        <v/>
      </c>
      <c r="R63" s="5" t="str">
        <f>IF($B63="--","",IF($P63="toetsen",toetsen(F!$B63,Q63),IF($P63="toetsen alleen IW",toetsen_alleen_IW(F!$B63,Q63),IF($P63="toetsen alleen LN",toetsen_alleen_LN(F!$B63,Q63),IF($P63="toetsen geen MV en SV",toetsen_geen_MV_en_SV(F!$B63,Q63),IF($P63="toetsen alleen MV en SV",toetsen_alleen_MV_en_SV(F!$B63,Q63),""))))))</f>
        <v/>
      </c>
      <c r="S63" s="5" t="str">
        <f>IF($P63="toetsen",IF(OR(Q63="",VLOOKUP(F!$B63,E!$B$1:$AK$300,10,FALSE)=1000000000),"",IF(Q63&lt;=VLOOKUP(F!$B63,E!$B$1:$AK$300,10,FALSE),"ja","nee")),"")</f>
        <v/>
      </c>
      <c r="T63" s="78" t="str">
        <f t="shared" si="21"/>
        <v/>
      </c>
      <c r="U63" s="5" t="str">
        <f>IF($D63="--","",IF($P63="toetsen",toetsen(F!$B63,T63),IF($P63="toetsen alleen IW",toetsen_alleen_IW(F!$B63,T63),IF($P63="toetsen alleen LN",toetsen_alleen_LN(F!$B63,T63),IF($P63="toetsen geen MV en SV",toetsen_geen_MV_en_SV(F!$B63,T63),IF($P63="toetsen alleen MV en SV",toetsen_alleen_MV_en_SV(F!$B63,T63),""))))))</f>
        <v/>
      </c>
      <c r="V63" s="5" t="str">
        <f>IF($P63="toetsen",IF(OR(T63="",VLOOKUP(F!$B63,E!$B$1:$AK$300,10,FALSE)=1000000000),"",IF(T63&lt;=VLOOKUP(F!$B63,E!$B$1:$AK$300,10,FALSE),"ja","nee")),"")</f>
        <v/>
      </c>
      <c r="W63" s="6" t="str">
        <f t="shared" si="22"/>
        <v/>
      </c>
      <c r="X63" s="5" t="str">
        <f>IF($F63="--","",IF($P63="toetsen",toetsen(F!$B63,W63),IF($P63="toetsen alleen IW",toetsen_alleen_IW(F!$B63,W63),IF($P63="toetsen alleen LN",toetsen_alleen_LN(F!$B63,W63),IF($P63="toetsen geen MV en SV",toetsen_geen_MV_en_SV(F!$B63,W63),IF($P63="toetsen alleen MV en SV",toetsen_alleen_MV_en_SV(F!$B63,W63),""))))))</f>
        <v/>
      </c>
      <c r="Y63" s="5" t="str">
        <f>IF($P63="toetsen",IF(OR(W63="",VLOOKUP(F!$B63,E!$B$1:$AK$300,10,FALSE)=1000000000),"",IF(W63&lt;=VLOOKUP(F!$B63,E!$B$1:$AK$300,10,FALSE),"ja","nee")),"")</f>
        <v/>
      </c>
      <c r="AA63" s="4" t="str">
        <f>IFERROR(IF(Q63="","",(IF(Q63&gt;2*VLOOKUP(F!$B63,E!$B$1:$AK$300,5,FALSE),1,0))),"")</f>
        <v/>
      </c>
      <c r="AB63" s="4" t="str">
        <f>IFERROR(IF(T63="","",(IF(T63&gt;2*VLOOKUP(F!$B63,E!$B$1:$AK$300,5,FALSE),1,0))),"")</f>
        <v/>
      </c>
      <c r="AC63" s="4" t="str">
        <f>IFERROR(IF(W63="","",(IF(W63&gt;2*VLOOKUP(F!$B63,E!$B$1:$AK$300,5,FALSE),1,0))),"")</f>
        <v/>
      </c>
      <c r="AE63" s="4" t="str">
        <f>IFERROR(IF(Q63="","",(IF(Q63&gt;VLOOKUP(F!$B63,E!$B$1:$AK$300,6,FALSE)+VLOOKUP(F!$B63,E!$B$1:$AK$300,5,FALSE),1,0))),"")</f>
        <v/>
      </c>
      <c r="AF63" s="4" t="str">
        <f>IFERROR(IF(T63="","",(IF(T63&gt;VLOOKUP(F!$B63,E!$B$1:$AK$300,6,FALSE)+VLOOKUP(F!$B63,E!$B$1:$AK$300,5,FALSE),1,0))),"")</f>
        <v/>
      </c>
      <c r="AG63" s="4" t="str">
        <f>IFERROR(IF(W63="","",(IF(W63&gt;VLOOKUP(F!$B63,E!$B$1:$AK$300,6,FALSE)+VLOOKUP(F!$B63,E!$B$1:$AK$300,5,FALSE),1,0))),"")</f>
        <v/>
      </c>
      <c r="AI63" s="6" t="str">
        <f t="shared" si="23"/>
        <v>--</v>
      </c>
      <c r="AJ63" s="6" t="str">
        <f>IF(AI63="--","--",IF(F!$D63=131,IF(I63=-1,"rg",IF(I63="","--",IF(I63*1000&lt;1,FIXED(I63*1000,3),IF(I63*1000&lt;10,FIXED(I63*1000,2),(IF(I63*1000&lt;100,FIXED(I63*1000,1),IF(I63*1000&lt;1000,FIXED(I63*1000,0),MROUND(I63*1000,10)))))))),IF(I63=-1,"rg",IF(I63="","--",IF(I63&lt;1,FIXED(I63,3),IF(I63&lt;10,FIXED(I63,2),(IF(I63&lt;100,FIXED(I63,1),IF(I63&lt;1000,FIXED(I63,0),MROUND(I63,10))))))))))</f>
        <v>--</v>
      </c>
      <c r="AK63" s="6" t="str">
        <f t="shared" si="24"/>
        <v>--</v>
      </c>
      <c r="AL63" s="6" t="str">
        <f>IF(AK63="--","--",IF(F!$D63=131,IF(K63=-1,"rg",IF(K63="","--",IF(K63*1000&lt;1,FIXED(K63*1000,3),IF(K63*1000&lt;10,FIXED(K63*1000,2),(IF(K63*1000&lt;100,FIXED(K63*1000,1),IF(K63*1000&lt;1000,FIXED(K63*1000,0),MROUND(K63*1000,10)))))))),IF(K63=-1,"rg",IF(K63="","--",IF(K63&lt;1,FIXED(K63,3),IF(K63&lt;10,FIXED(K63,2),(IF(K63&lt;100,FIXED(K63,1),IF(K63&lt;1000,FIXED(K63,0),MROUND(K63,10))))))))))</f>
        <v>--</v>
      </c>
      <c r="AM63" s="6" t="str">
        <f t="shared" si="25"/>
        <v>--</v>
      </c>
      <c r="AN63" s="6" t="str">
        <f>IF(AM63="--","--",IF(F!$D63=131,IF(M63=-1,"rg",IF(M63="","--",IF(M63*1000&lt;1,FIXED(M63*1000,3),IF(M63*1000&lt;10,FIXED(M63*1000,2),(IF(M63*1000&lt;100,FIXED(M63*1000,1),IF(M63*1000&lt;1000,FIXED(M63*1000,0),MROUND(M63*1000,10)))))))),IF(M63=-1,"rg",IF(M63="","--",IF(M63&lt;1,FIXED(M63,3),IF(M63&lt;10,FIXED(M63,2),(IF(M63&lt;100,FIXED(M63,1),IF(M63&lt;1000,FIXED(M63,0),MROUND(M63,10))))))))))</f>
        <v>--</v>
      </c>
      <c r="AP63" s="6" t="str">
        <f t="shared" si="6"/>
        <v>--</v>
      </c>
      <c r="AQ63" s="6" t="str">
        <f t="shared" si="7"/>
        <v/>
      </c>
      <c r="AR63" s="6" t="str">
        <f t="shared" si="8"/>
        <v>--</v>
      </c>
      <c r="AS63" s="6" t="str">
        <f t="shared" si="9"/>
        <v/>
      </c>
      <c r="AT63" s="6" t="str">
        <f t="shared" si="10"/>
        <v/>
      </c>
      <c r="AU63" s="6" t="str">
        <f>IFERROR(IF(AR63="--","",IF(HLOOKUP(SMALL($Q$4:$Y$4,3),$Q$4:$Y$501,ROW(AP63)-3,FALSE)=0,"",IF(HLOOKUP(SMALL($Q$4:$Y$4,3),$Q$4:$Y$501,ROW(AP63)-3,FALSE)="nee",VLOOKUP("De kwaliteitseis emissiearme grond (maximale concentratie) wordt overschreden.",H!$O$10:'H'!$P$59,2,FALSE),""))),"")</f>
        <v/>
      </c>
      <c r="AV63" s="6" t="str">
        <f t="shared" si="0"/>
        <v>--</v>
      </c>
      <c r="AW63" s="6" t="str">
        <f t="shared" si="1"/>
        <v/>
      </c>
      <c r="AX63" s="6" t="str">
        <f t="shared" si="2"/>
        <v>--</v>
      </c>
      <c r="AY63" s="6" t="str">
        <f t="shared" si="11"/>
        <v/>
      </c>
      <c r="AZ63" s="6" t="str">
        <f t="shared" si="12"/>
        <v/>
      </c>
      <c r="BA63" s="6" t="str">
        <f>IFERROR(IF(AR63="--","",IF(HLOOKUP(SMALL($Q$4:$Y$4,6),$Q$4:$Y$501,ROW(AP63)-3,FALSE)=0,"",IF(HLOOKUP(SMALL($Q$4:$Y$4,6),$Q$4:$Y$501,ROW(AP63)-3,FALSE)="nee",VLOOKUP("De kwaliteitseis emissiearme grond (maximale concentratie) wordt overschreden.",H!$O$10:'H'!$P$59,2,FALSE),""))),"")</f>
        <v/>
      </c>
      <c r="BB63" s="6" t="str">
        <f t="shared" si="3"/>
        <v>--</v>
      </c>
      <c r="BC63" s="6" t="str">
        <f t="shared" si="4"/>
        <v/>
      </c>
      <c r="BD63" s="6" t="str">
        <f t="shared" si="5"/>
        <v>--</v>
      </c>
      <c r="BE63" s="6" t="str">
        <f t="shared" si="13"/>
        <v/>
      </c>
      <c r="BF63" s="6" t="str">
        <f t="shared" si="14"/>
        <v/>
      </c>
      <c r="BG63" s="4" t="str">
        <f>IFERROR(IF(AR63="--","",IF(HLOOKUP(SMALL($Q$4:$Y$4,9),$Q$4:$Y$501,ROW(AP63)-3,FALSE)=0,"",IF(HLOOKUP(SMALL($Q$4:$Y$4,9),$Q$4:$Y$501,ROW(AP63)-3,FALSE)="nee",VLOOKUP("De kwaliteitseis emissiearme grond (maximale concentratie) wordt overschreden.",H!$O$10:'H'!$P$59,2,FALSE),""))),"")</f>
        <v/>
      </c>
    </row>
    <row r="64" spans="1:59" x14ac:dyDescent="0.2">
      <c r="A64" s="4" t="str">
        <f>F!A64</f>
        <v>Totaal BTEX</v>
      </c>
      <c r="B64" s="6" t="str">
        <f>IF(ISNUMBER(F!E64)=FALSE,"--",IF(F!E64=0,"--",F!E64))</f>
        <v>--</v>
      </c>
      <c r="C64" s="6" t="str">
        <f>IF(B64="--","",F!F64)</f>
        <v/>
      </c>
      <c r="D64" s="6" t="str">
        <f>IF(ISNUMBER(F!G64)=FALSE,"--",IF(F!G64=0,"--",F!G64))</f>
        <v>--</v>
      </c>
      <c r="E64" s="6" t="str">
        <f>IF(D64="--","",F!H64)</f>
        <v/>
      </c>
      <c r="F64" s="6" t="str">
        <f>IF(ISNUMBER(F!I64)=FALSE,"--",IF(F!I64=0,"--",F!I64))</f>
        <v>--</v>
      </c>
      <c r="G64" s="6" t="str">
        <f>IF(F64="--","",F!J64)</f>
        <v/>
      </c>
      <c r="H64" s="6"/>
      <c r="I64" s="6" t="str">
        <f>IF(F!Z64=-1,-1,F!AV64)</f>
        <v/>
      </c>
      <c r="J64" s="6"/>
      <c r="K64" s="6" t="str">
        <f>IF(F!AC64=-1,-1,F!AX64)</f>
        <v/>
      </c>
      <c r="L64" s="6"/>
      <c r="M64" s="6" t="str">
        <f>IF(F!AF64=-1,-1,F!AZ64)</f>
        <v/>
      </c>
      <c r="N64" s="6"/>
      <c r="P64" s="4" t="str">
        <f>IFERROR(IF(AND(VLOOKUP(F!$B64,E!$B$1:$AK$300,5,FALSE)&lt;&gt;1000000000,VLOOKUP(F!$B64,E!$B$1:$AK$300,6,FALSE)=1000000000,VLOOKUP(F!$B64,E!$B$1:$AK$300,7,FALSE)=1000000000,VLOOKUP(F!$B64,E!$B$1:$AK$300,8,FALSE)=1000000000,VLOOKUP(F!$B64,E!$B$1:$AK$300,9,FALSE)=1000000000),"toetsen alleen LN",IF(AND(VLOOKUP(F!$B64,E!$B$1:$AK$300,5,FALSE)=1000000000,VLOOKUP(F!$B64,E!$B$1:$AK$300,6,FALSE)=1000000000,VLOOKUP(F!$B64,E!$B$1:$AK$300,7,FALSE)=1000000000,VLOOKUP(F!$B64,E!$B$1:$AK$300,8,FALSE)&lt;&gt;1000000000,VLOOKUP(F!$B64,E!$B$1:$AK$300,9,FALSE)&lt;&gt;1000000000),"toetsen alleen MV en SV",IF(AND(VLOOKUP(F!$B64,E!$B$1:$AK$300,5,FALSE)&lt;&gt;1000000000,VLOOKUP(F!$B64,E!$B$1:$AK$300,6,FALSE)&lt;&gt;1000000000,VLOOKUP(F!$B64,E!$B$1:$AK$300,7,FALSE)&lt;&gt;1000000000,VLOOKUP(F!$B64,E!$B$1:$AK$300,8,FALSE)=1000000000,VLOOKUP(F!$B64,E!$B$1:$AK$300,9,FALSE)=1000000000),"toetsen geen MV en SV",IF(VLOOKUP(F!$B64,E!$B$1:$AK$300,5,FALSE)+VLOOKUP(F!$B64,E!$B$1:$AK$300,6,FALSE)+VLOOKUP(F!$B64,E!$B$1:$AK$300,7,FALSE)+VLOOKUP(F!$B64,E!$B$1:$AK$300,8,FALSE)&lt;&gt;4000000000,"toetsen",IF(VLOOKUP(F!$B64,E!$B$1:$AK$300,12,FALSE)&lt;&gt;1000000000,"toetsen alleen IW","niet toetsen"))))),"")</f>
        <v/>
      </c>
      <c r="Q64" s="6" t="str">
        <f t="shared" si="20"/>
        <v/>
      </c>
      <c r="R64" s="5" t="str">
        <f>IF($B64="--","",IF($P64="toetsen",toetsen(F!$B64,Q64),IF($P64="toetsen alleen IW",toetsen_alleen_IW(F!$B64,Q64),IF($P64="toetsen alleen LN",toetsen_alleen_LN(F!$B64,Q64),IF($P64="toetsen geen MV en SV",toetsen_geen_MV_en_SV(F!$B64,Q64),IF($P64="toetsen alleen MV en SV",toetsen_alleen_MV_en_SV(F!$B64,Q64),""))))))</f>
        <v/>
      </c>
      <c r="S64" s="5" t="str">
        <f>IF($P64="toetsen",IF(OR(Q64="",VLOOKUP(F!$B64,E!$B$1:$AK$300,10,FALSE)=1000000000),"",IF(Q64&lt;=VLOOKUP(F!$B64,E!$B$1:$AK$300,10,FALSE),"ja","nee")),"")</f>
        <v/>
      </c>
      <c r="T64" s="78" t="str">
        <f t="shared" si="21"/>
        <v/>
      </c>
      <c r="U64" s="5" t="str">
        <f>IF($D64="--","",IF($P64="toetsen",toetsen(F!$B64,T64),IF($P64="toetsen alleen IW",toetsen_alleen_IW(F!$B64,T64),IF($P64="toetsen alleen LN",toetsen_alleen_LN(F!$B64,T64),IF($P64="toetsen geen MV en SV",toetsen_geen_MV_en_SV(F!$B64,T64),IF($P64="toetsen alleen MV en SV",toetsen_alleen_MV_en_SV(F!$B64,T64),""))))))</f>
        <v/>
      </c>
      <c r="V64" s="5" t="str">
        <f>IF($P64="toetsen",IF(OR(T64="",VLOOKUP(F!$B64,E!$B$1:$AK$300,10,FALSE)=1000000000),"",IF(T64&lt;=VLOOKUP(F!$B64,E!$B$1:$AK$300,10,FALSE),"ja","nee")),"")</f>
        <v/>
      </c>
      <c r="W64" s="6" t="str">
        <f t="shared" si="22"/>
        <v/>
      </c>
      <c r="X64" s="5" t="str">
        <f>IF($F64="--","",IF($P64="toetsen",toetsen(F!$B64,W64),IF($P64="toetsen alleen IW",toetsen_alleen_IW(F!$B64,W64),IF($P64="toetsen alleen LN",toetsen_alleen_LN(F!$B64,W64),IF($P64="toetsen geen MV en SV",toetsen_geen_MV_en_SV(F!$B64,W64),IF($P64="toetsen alleen MV en SV",toetsen_alleen_MV_en_SV(F!$B64,W64),""))))))</f>
        <v/>
      </c>
      <c r="Y64" s="5" t="str">
        <f>IF($P64="toetsen",IF(OR(W64="",VLOOKUP(F!$B64,E!$B$1:$AK$300,10,FALSE)=1000000000),"",IF(W64&lt;=VLOOKUP(F!$B64,E!$B$1:$AK$300,10,FALSE),"ja","nee")),"")</f>
        <v/>
      </c>
      <c r="AA64" s="4" t="str">
        <f>IFERROR(IF(Q64="","",(IF(Q64&gt;2*VLOOKUP(F!$B64,E!$B$1:$AK$300,5,FALSE),1,0))),"")</f>
        <v/>
      </c>
      <c r="AB64" s="4" t="str">
        <f>IFERROR(IF(T64="","",(IF(T64&gt;2*VLOOKUP(F!$B64,E!$B$1:$AK$300,5,FALSE),1,0))),"")</f>
        <v/>
      </c>
      <c r="AC64" s="4" t="str">
        <f>IFERROR(IF(W64="","",(IF(W64&gt;2*VLOOKUP(F!$B64,E!$B$1:$AK$300,5,FALSE),1,0))),"")</f>
        <v/>
      </c>
      <c r="AE64" s="4" t="str">
        <f>IFERROR(IF(Q64="","",(IF(Q64&gt;VLOOKUP(F!$B64,E!$B$1:$AK$300,6,FALSE)+VLOOKUP(F!$B64,E!$B$1:$AK$300,5,FALSE),1,0))),"")</f>
        <v/>
      </c>
      <c r="AF64" s="4" t="str">
        <f>IFERROR(IF(T64="","",(IF(T64&gt;VLOOKUP(F!$B64,E!$B$1:$AK$300,6,FALSE)+VLOOKUP(F!$B64,E!$B$1:$AK$300,5,FALSE),1,0))),"")</f>
        <v/>
      </c>
      <c r="AG64" s="4" t="str">
        <f>IFERROR(IF(W64="","",(IF(W64&gt;VLOOKUP(F!$B64,E!$B$1:$AK$300,6,FALSE)+VLOOKUP(F!$B64,E!$B$1:$AK$300,5,FALSE),1,0))),"")</f>
        <v/>
      </c>
      <c r="AI64" s="6" t="str">
        <f t="shared" si="23"/>
        <v>--</v>
      </c>
      <c r="AJ64" s="6" t="str">
        <f>IF(AI64="--","--",IF(F!$D64=131,IF(I64=-1,"rg",IF(I64="","--",IF(I64*1000&lt;1,FIXED(I64*1000,3),IF(I64*1000&lt;10,FIXED(I64*1000,2),(IF(I64*1000&lt;100,FIXED(I64*1000,1),IF(I64*1000&lt;1000,FIXED(I64*1000,0),MROUND(I64*1000,10)))))))),IF(I64=-1,"rg",IF(I64="","--",IF(I64&lt;1,FIXED(I64,3),IF(I64&lt;10,FIXED(I64,2),(IF(I64&lt;100,FIXED(I64,1),IF(I64&lt;1000,FIXED(I64,0),MROUND(I64,10))))))))))</f>
        <v>--</v>
      </c>
      <c r="AK64" s="6" t="str">
        <f t="shared" si="24"/>
        <v>--</v>
      </c>
      <c r="AL64" s="6" t="str">
        <f>IF(AK64="--","--",IF(F!$D64=131,IF(K64=-1,"rg",IF(K64="","--",IF(K64*1000&lt;1,FIXED(K64*1000,3),IF(K64*1000&lt;10,FIXED(K64*1000,2),(IF(K64*1000&lt;100,FIXED(K64*1000,1),IF(K64*1000&lt;1000,FIXED(K64*1000,0),MROUND(K64*1000,10)))))))),IF(K64=-1,"rg",IF(K64="","--",IF(K64&lt;1,FIXED(K64,3),IF(K64&lt;10,FIXED(K64,2),(IF(K64&lt;100,FIXED(K64,1),IF(K64&lt;1000,FIXED(K64,0),MROUND(K64,10))))))))))</f>
        <v>--</v>
      </c>
      <c r="AM64" s="6" t="str">
        <f t="shared" si="25"/>
        <v>--</v>
      </c>
      <c r="AN64" s="6" t="str">
        <f>IF(AM64="--","--",IF(F!$D64=131,IF(M64=-1,"rg",IF(M64="","--",IF(M64*1000&lt;1,FIXED(M64*1000,3),IF(M64*1000&lt;10,FIXED(M64*1000,2),(IF(M64*1000&lt;100,FIXED(M64*1000,1),IF(M64*1000&lt;1000,FIXED(M64*1000,0),MROUND(M64*1000,10)))))))),IF(M64=-1,"rg",IF(M64="","--",IF(M64&lt;1,FIXED(M64,3),IF(M64&lt;10,FIXED(M64,2),(IF(M64&lt;100,FIXED(M64,1),IF(M64&lt;1000,FIXED(M64,0),MROUND(M64,10))))))))))</f>
        <v>--</v>
      </c>
      <c r="AP64" s="6" t="str">
        <f t="shared" si="6"/>
        <v>--</v>
      </c>
      <c r="AQ64" s="6" t="str">
        <f t="shared" si="7"/>
        <v/>
      </c>
      <c r="AR64" s="6" t="str">
        <f t="shared" si="8"/>
        <v>--</v>
      </c>
      <c r="AS64" s="6" t="str">
        <f t="shared" si="9"/>
        <v/>
      </c>
      <c r="AT64" s="6" t="str">
        <f t="shared" si="10"/>
        <v/>
      </c>
      <c r="AU64" s="6" t="str">
        <f>IFERROR(IF(AR64="--","",IF(HLOOKUP(SMALL($Q$4:$Y$4,3),$Q$4:$Y$501,ROW(AP64)-3,FALSE)=0,"",IF(HLOOKUP(SMALL($Q$4:$Y$4,3),$Q$4:$Y$501,ROW(AP64)-3,FALSE)="nee",VLOOKUP("De kwaliteitseis emissiearme grond (maximale concentratie) wordt overschreden.",H!$O$10:'H'!$P$59,2,FALSE),""))),"")</f>
        <v/>
      </c>
      <c r="AV64" s="6" t="str">
        <f t="shared" si="0"/>
        <v>--</v>
      </c>
      <c r="AW64" s="6" t="str">
        <f t="shared" si="1"/>
        <v/>
      </c>
      <c r="AX64" s="6" t="str">
        <f t="shared" si="2"/>
        <v>--</v>
      </c>
      <c r="AY64" s="6" t="str">
        <f t="shared" si="11"/>
        <v/>
      </c>
      <c r="AZ64" s="6" t="str">
        <f t="shared" si="12"/>
        <v/>
      </c>
      <c r="BA64" s="6" t="str">
        <f>IFERROR(IF(AR64="--","",IF(HLOOKUP(SMALL($Q$4:$Y$4,6),$Q$4:$Y$501,ROW(AP64)-3,FALSE)=0,"",IF(HLOOKUP(SMALL($Q$4:$Y$4,6),$Q$4:$Y$501,ROW(AP64)-3,FALSE)="nee",VLOOKUP("De kwaliteitseis emissiearme grond (maximale concentratie) wordt overschreden.",H!$O$10:'H'!$P$59,2,FALSE),""))),"")</f>
        <v/>
      </c>
      <c r="BB64" s="6" t="str">
        <f t="shared" si="3"/>
        <v>--</v>
      </c>
      <c r="BC64" s="6" t="str">
        <f t="shared" si="4"/>
        <v/>
      </c>
      <c r="BD64" s="6" t="str">
        <f t="shared" si="5"/>
        <v>--</v>
      </c>
      <c r="BE64" s="6" t="str">
        <f t="shared" si="13"/>
        <v/>
      </c>
      <c r="BF64" s="6" t="str">
        <f t="shared" si="14"/>
        <v/>
      </c>
      <c r="BG64" s="4" t="str">
        <f>IFERROR(IF(AR64="--","",IF(HLOOKUP(SMALL($Q$4:$Y$4,9),$Q$4:$Y$501,ROW(AP64)-3,FALSE)=0,"",IF(HLOOKUP(SMALL($Q$4:$Y$4,9),$Q$4:$Y$501,ROW(AP64)-3,FALSE)="nee",VLOOKUP("De kwaliteitseis emissiearme grond (maximale concentratie) wordt overschreden.",H!$O$10:'H'!$P$59,2,FALSE),""))),"")</f>
        <v/>
      </c>
    </row>
    <row r="65" spans="1:59" x14ac:dyDescent="0.2">
      <c r="A65" s="4" t="str">
        <f>F!A65</f>
        <v>Styreen (vinylbenzeen)</v>
      </c>
      <c r="B65" s="6" t="str">
        <f>IF(ISNUMBER(F!E65)=FALSE,"--",IF(F!E65=0,"--",F!E65))</f>
        <v>--</v>
      </c>
      <c r="C65" s="6" t="str">
        <f>IF(B65="--","",F!F65)</f>
        <v/>
      </c>
      <c r="D65" s="6" t="str">
        <f>IF(ISNUMBER(F!G65)=FALSE,"--",IF(F!G65=0,"--",F!G65))</f>
        <v>--</v>
      </c>
      <c r="E65" s="6" t="str">
        <f>IF(D65="--","",F!H65)</f>
        <v/>
      </c>
      <c r="F65" s="6" t="str">
        <f>IF(ISNUMBER(F!I65)=FALSE,"--",IF(F!I65=0,"--",F!I65))</f>
        <v>--</v>
      </c>
      <c r="G65" s="6" t="str">
        <f>IF(F65="--","",F!J65)</f>
        <v/>
      </c>
      <c r="H65" s="6"/>
      <c r="I65" s="6" t="str">
        <f>IF(F!Z65=-1,-1,F!AV65)</f>
        <v/>
      </c>
      <c r="J65" s="6"/>
      <c r="K65" s="6" t="str">
        <f>IF(F!AC65=-1,-1,F!AX65)</f>
        <v/>
      </c>
      <c r="L65" s="6"/>
      <c r="M65" s="6" t="str">
        <f>IF(F!AF65=-1,-1,F!AZ65)</f>
        <v/>
      </c>
      <c r="N65" s="6"/>
      <c r="P65" s="4" t="str">
        <f>IFERROR(IF(AND(VLOOKUP(F!$B65,E!$B$1:$AK$300,5,FALSE)&lt;&gt;1000000000,VLOOKUP(F!$B65,E!$B$1:$AK$300,6,FALSE)=1000000000,VLOOKUP(F!$B65,E!$B$1:$AK$300,7,FALSE)=1000000000,VLOOKUP(F!$B65,E!$B$1:$AK$300,8,FALSE)=1000000000,VLOOKUP(F!$B65,E!$B$1:$AK$300,9,FALSE)=1000000000),"toetsen alleen LN",IF(AND(VLOOKUP(F!$B65,E!$B$1:$AK$300,5,FALSE)=1000000000,VLOOKUP(F!$B65,E!$B$1:$AK$300,6,FALSE)=1000000000,VLOOKUP(F!$B65,E!$B$1:$AK$300,7,FALSE)=1000000000,VLOOKUP(F!$B65,E!$B$1:$AK$300,8,FALSE)&lt;&gt;1000000000,VLOOKUP(F!$B65,E!$B$1:$AK$300,9,FALSE)&lt;&gt;1000000000),"toetsen alleen MV en SV",IF(AND(VLOOKUP(F!$B65,E!$B$1:$AK$300,5,FALSE)&lt;&gt;1000000000,VLOOKUP(F!$B65,E!$B$1:$AK$300,6,FALSE)&lt;&gt;1000000000,VLOOKUP(F!$B65,E!$B$1:$AK$300,7,FALSE)&lt;&gt;1000000000,VLOOKUP(F!$B65,E!$B$1:$AK$300,8,FALSE)=1000000000,VLOOKUP(F!$B65,E!$B$1:$AK$300,9,FALSE)=1000000000),"toetsen geen MV en SV",IF(VLOOKUP(F!$B65,E!$B$1:$AK$300,5,FALSE)+VLOOKUP(F!$B65,E!$B$1:$AK$300,6,FALSE)+VLOOKUP(F!$B65,E!$B$1:$AK$300,7,FALSE)+VLOOKUP(F!$B65,E!$B$1:$AK$300,8,FALSE)&lt;&gt;4000000000,"toetsen",IF(VLOOKUP(F!$B65,E!$B$1:$AK$300,12,FALSE)&lt;&gt;1000000000,"toetsen alleen IW","niet toetsen"))))),"")</f>
        <v>toetsen</v>
      </c>
      <c r="Q65" s="6" t="str">
        <f t="shared" si="20"/>
        <v/>
      </c>
      <c r="R65" s="5" t="str">
        <f>IF($B65="--","",IF($P65="toetsen",toetsen(F!$B65,Q65),IF($P65="toetsen alleen IW",toetsen_alleen_IW(F!$B65,Q65),IF($P65="toetsen alleen LN",toetsen_alleen_LN(F!$B65,Q65),IF($P65="toetsen geen MV en SV",toetsen_geen_MV_en_SV(F!$B65,Q65),IF($P65="toetsen alleen MV en SV",toetsen_alleen_MV_en_SV(F!$B65,Q65),""))))))</f>
        <v/>
      </c>
      <c r="S65" s="5" t="str">
        <f>IF($P65="toetsen",IF(OR(Q65="",VLOOKUP(F!$B65,E!$B$1:$AK$300,10,FALSE)=1000000000),"",IF(Q65&lt;=VLOOKUP(F!$B65,E!$B$1:$AK$300,10,FALSE),"ja","nee")),"")</f>
        <v/>
      </c>
      <c r="T65" s="78" t="str">
        <f t="shared" si="21"/>
        <v/>
      </c>
      <c r="U65" s="5" t="str">
        <f>IF($D65="--","",IF($P65="toetsen",toetsen(F!$B65,T65),IF($P65="toetsen alleen IW",toetsen_alleen_IW(F!$B65,T65),IF($P65="toetsen alleen LN",toetsen_alleen_LN(F!$B65,T65),IF($P65="toetsen geen MV en SV",toetsen_geen_MV_en_SV(F!$B65,T65),IF($P65="toetsen alleen MV en SV",toetsen_alleen_MV_en_SV(F!$B65,T65),""))))))</f>
        <v/>
      </c>
      <c r="V65" s="5" t="str">
        <f>IF($P65="toetsen",IF(OR(T65="",VLOOKUP(F!$B65,E!$B$1:$AK$300,10,FALSE)=1000000000),"",IF(T65&lt;=VLOOKUP(F!$B65,E!$B$1:$AK$300,10,FALSE),"ja","nee")),"")</f>
        <v/>
      </c>
      <c r="W65" s="6" t="str">
        <f t="shared" si="22"/>
        <v/>
      </c>
      <c r="X65" s="5" t="str">
        <f>IF($F65="--","",IF($P65="toetsen",toetsen(F!$B65,W65),IF($P65="toetsen alleen IW",toetsen_alleen_IW(F!$B65,W65),IF($P65="toetsen alleen LN",toetsen_alleen_LN(F!$B65,W65),IF($P65="toetsen geen MV en SV",toetsen_geen_MV_en_SV(F!$B65,W65),IF($P65="toetsen alleen MV en SV",toetsen_alleen_MV_en_SV(F!$B65,W65),""))))))</f>
        <v/>
      </c>
      <c r="Y65" s="5" t="str">
        <f>IF($P65="toetsen",IF(OR(W65="",VLOOKUP(F!$B65,E!$B$1:$AK$300,10,FALSE)=1000000000),"",IF(W65&lt;=VLOOKUP(F!$B65,E!$B$1:$AK$300,10,FALSE),"ja","nee")),"")</f>
        <v/>
      </c>
      <c r="AA65" s="4" t="str">
        <f>IFERROR(IF(Q65="","",(IF(Q65&gt;2*VLOOKUP(F!$B65,E!$B$1:$AK$300,5,FALSE),1,0))),"")</f>
        <v/>
      </c>
      <c r="AB65" s="4" t="str">
        <f>IFERROR(IF(T65="","",(IF(T65&gt;2*VLOOKUP(F!$B65,E!$B$1:$AK$300,5,FALSE),1,0))),"")</f>
        <v/>
      </c>
      <c r="AC65" s="4" t="str">
        <f>IFERROR(IF(W65="","",(IF(W65&gt;2*VLOOKUP(F!$B65,E!$B$1:$AK$300,5,FALSE),1,0))),"")</f>
        <v/>
      </c>
      <c r="AE65" s="4" t="str">
        <f>IFERROR(IF(Q65="","",(IF(Q65&gt;VLOOKUP(F!$B65,E!$B$1:$AK$300,6,FALSE)+VLOOKUP(F!$B65,E!$B$1:$AK$300,5,FALSE),1,0))),"")</f>
        <v/>
      </c>
      <c r="AF65" s="4" t="str">
        <f>IFERROR(IF(T65="","",(IF(T65&gt;VLOOKUP(F!$B65,E!$B$1:$AK$300,6,FALSE)+VLOOKUP(F!$B65,E!$B$1:$AK$300,5,FALSE),1,0))),"")</f>
        <v/>
      </c>
      <c r="AG65" s="4" t="str">
        <f>IFERROR(IF(W65="","",(IF(W65&gt;VLOOKUP(F!$B65,E!$B$1:$AK$300,6,FALSE)+VLOOKUP(F!$B65,E!$B$1:$AK$300,5,FALSE),1,0))),"")</f>
        <v/>
      </c>
      <c r="AI65" s="6" t="str">
        <f t="shared" si="23"/>
        <v>--</v>
      </c>
      <c r="AJ65" s="6" t="str">
        <f>IF(AI65="--","--",IF(F!$D65=131,IF(I65=-1,"rg",IF(I65="","--",IF(I65*1000&lt;1,FIXED(I65*1000,3),IF(I65*1000&lt;10,FIXED(I65*1000,2),(IF(I65*1000&lt;100,FIXED(I65*1000,1),IF(I65*1000&lt;1000,FIXED(I65*1000,0),MROUND(I65*1000,10)))))))),IF(I65=-1,"rg",IF(I65="","--",IF(I65&lt;1,FIXED(I65,3),IF(I65&lt;10,FIXED(I65,2),(IF(I65&lt;100,FIXED(I65,1),IF(I65&lt;1000,FIXED(I65,0),MROUND(I65,10))))))))))</f>
        <v>--</v>
      </c>
      <c r="AK65" s="6" t="str">
        <f t="shared" si="24"/>
        <v>--</v>
      </c>
      <c r="AL65" s="6" t="str">
        <f>IF(AK65="--","--",IF(F!$D65=131,IF(K65=-1,"rg",IF(K65="","--",IF(K65*1000&lt;1,FIXED(K65*1000,3),IF(K65*1000&lt;10,FIXED(K65*1000,2),(IF(K65*1000&lt;100,FIXED(K65*1000,1),IF(K65*1000&lt;1000,FIXED(K65*1000,0),MROUND(K65*1000,10)))))))),IF(K65=-1,"rg",IF(K65="","--",IF(K65&lt;1,FIXED(K65,3),IF(K65&lt;10,FIXED(K65,2),(IF(K65&lt;100,FIXED(K65,1),IF(K65&lt;1000,FIXED(K65,0),MROUND(K65,10))))))))))</f>
        <v>--</v>
      </c>
      <c r="AM65" s="6" t="str">
        <f t="shared" si="25"/>
        <v>--</v>
      </c>
      <c r="AN65" s="6" t="str">
        <f>IF(AM65="--","--",IF(F!$D65=131,IF(M65=-1,"rg",IF(M65="","--",IF(M65*1000&lt;1,FIXED(M65*1000,3),IF(M65*1000&lt;10,FIXED(M65*1000,2),(IF(M65*1000&lt;100,FIXED(M65*1000,1),IF(M65*1000&lt;1000,FIXED(M65*1000,0),MROUND(M65*1000,10)))))))),IF(M65=-1,"rg",IF(M65="","--",IF(M65&lt;1,FIXED(M65,3),IF(M65&lt;10,FIXED(M65,2),(IF(M65&lt;100,FIXED(M65,1),IF(M65&lt;1000,FIXED(M65,0),MROUND(M65,10))))))))))</f>
        <v>--</v>
      </c>
      <c r="AP65" s="6" t="str">
        <f t="shared" si="6"/>
        <v>--</v>
      </c>
      <c r="AQ65" s="6" t="str">
        <f t="shared" si="7"/>
        <v/>
      </c>
      <c r="AR65" s="6" t="str">
        <f t="shared" si="8"/>
        <v>--</v>
      </c>
      <c r="AS65" s="6" t="str">
        <f t="shared" si="9"/>
        <v/>
      </c>
      <c r="AT65" s="6" t="str">
        <f t="shared" si="10"/>
        <v/>
      </c>
      <c r="AU65" s="6" t="str">
        <f>IFERROR(IF(AR65="--","",IF(HLOOKUP(SMALL($Q$4:$Y$4,3),$Q$4:$Y$501,ROW(AP65)-3,FALSE)=0,"",IF(HLOOKUP(SMALL($Q$4:$Y$4,3),$Q$4:$Y$501,ROW(AP65)-3,FALSE)="nee",VLOOKUP("De kwaliteitseis emissiearme grond (maximale concentratie) wordt overschreden.",H!$O$10:'H'!$P$59,2,FALSE),""))),"")</f>
        <v/>
      </c>
      <c r="AV65" s="6" t="str">
        <f t="shared" si="0"/>
        <v>--</v>
      </c>
      <c r="AW65" s="6" t="str">
        <f t="shared" si="1"/>
        <v/>
      </c>
      <c r="AX65" s="6" t="str">
        <f t="shared" si="2"/>
        <v>--</v>
      </c>
      <c r="AY65" s="6" t="str">
        <f t="shared" si="11"/>
        <v/>
      </c>
      <c r="AZ65" s="6" t="str">
        <f t="shared" si="12"/>
        <v/>
      </c>
      <c r="BA65" s="6" t="str">
        <f>IFERROR(IF(AR65="--","",IF(HLOOKUP(SMALL($Q$4:$Y$4,6),$Q$4:$Y$501,ROW(AP65)-3,FALSE)=0,"",IF(HLOOKUP(SMALL($Q$4:$Y$4,6),$Q$4:$Y$501,ROW(AP65)-3,FALSE)="nee",VLOOKUP("De kwaliteitseis emissiearme grond (maximale concentratie) wordt overschreden.",H!$O$10:'H'!$P$59,2,FALSE),""))),"")</f>
        <v/>
      </c>
      <c r="BB65" s="6" t="str">
        <f t="shared" si="3"/>
        <v>--</v>
      </c>
      <c r="BC65" s="6" t="str">
        <f t="shared" si="4"/>
        <v/>
      </c>
      <c r="BD65" s="6" t="str">
        <f t="shared" si="5"/>
        <v>--</v>
      </c>
      <c r="BE65" s="6" t="str">
        <f t="shared" si="13"/>
        <v/>
      </c>
      <c r="BF65" s="6" t="str">
        <f t="shared" si="14"/>
        <v/>
      </c>
      <c r="BG65" s="4" t="str">
        <f>IFERROR(IF(AR65="--","",IF(HLOOKUP(SMALL($Q$4:$Y$4,9),$Q$4:$Y$501,ROW(AP65)-3,FALSE)=0,"",IF(HLOOKUP(SMALL($Q$4:$Y$4,9),$Q$4:$Y$501,ROW(AP65)-3,FALSE)="nee",VLOOKUP("De kwaliteitseis emissiearme grond (maximale concentratie) wordt overschreden.",H!$O$10:'H'!$P$59,2,FALSE),""))),"")</f>
        <v/>
      </c>
    </row>
    <row r="66" spans="1:59" x14ac:dyDescent="0.2">
      <c r="A66" s="4" t="str">
        <f>F!A66</f>
        <v>1,2,3-Trimethylbenzeen</v>
      </c>
      <c r="B66" s="6" t="str">
        <f>IF(ISNUMBER(F!E66)=FALSE,"--",IF(F!E66=0,"--",F!E66))</f>
        <v>--</v>
      </c>
      <c r="C66" s="6" t="str">
        <f>IF(B66="--","",F!F66)</f>
        <v/>
      </c>
      <c r="D66" s="6" t="str">
        <f>IF(ISNUMBER(F!G66)=FALSE,"--",IF(F!G66=0,"--",F!G66))</f>
        <v>--</v>
      </c>
      <c r="E66" s="6" t="str">
        <f>IF(D66="--","",F!H66)</f>
        <v/>
      </c>
      <c r="F66" s="6" t="str">
        <f>IF(ISNUMBER(F!I66)=FALSE,"--",IF(F!I66=0,"--",F!I66))</f>
        <v>--</v>
      </c>
      <c r="G66" s="6" t="str">
        <f>IF(F66="--","",F!J66)</f>
        <v/>
      </c>
      <c r="H66" s="6"/>
      <c r="I66" s="6" t="str">
        <f>IF(F!Z66=-1,-1,F!AV66)</f>
        <v/>
      </c>
      <c r="J66" s="6"/>
      <c r="K66" s="6" t="str">
        <f>IF(F!AC66=-1,-1,F!AX66)</f>
        <v/>
      </c>
      <c r="L66" s="6"/>
      <c r="M66" s="6" t="str">
        <f>IF(F!AF66=-1,-1,F!AZ66)</f>
        <v/>
      </c>
      <c r="N66" s="6"/>
      <c r="P66" s="4" t="str">
        <f>IFERROR(IF(AND(VLOOKUP(F!$B66,E!$B$1:$AK$300,5,FALSE)&lt;&gt;1000000000,VLOOKUP(F!$B66,E!$B$1:$AK$300,6,FALSE)=1000000000,VLOOKUP(F!$B66,E!$B$1:$AK$300,7,FALSE)=1000000000,VLOOKUP(F!$B66,E!$B$1:$AK$300,8,FALSE)=1000000000,VLOOKUP(F!$B66,E!$B$1:$AK$300,9,FALSE)=1000000000),"toetsen alleen LN",IF(AND(VLOOKUP(F!$B66,E!$B$1:$AK$300,5,FALSE)=1000000000,VLOOKUP(F!$B66,E!$B$1:$AK$300,6,FALSE)=1000000000,VLOOKUP(F!$B66,E!$B$1:$AK$300,7,FALSE)=1000000000,VLOOKUP(F!$B66,E!$B$1:$AK$300,8,FALSE)&lt;&gt;1000000000,VLOOKUP(F!$B66,E!$B$1:$AK$300,9,FALSE)&lt;&gt;1000000000),"toetsen alleen MV en SV",IF(AND(VLOOKUP(F!$B66,E!$B$1:$AK$300,5,FALSE)&lt;&gt;1000000000,VLOOKUP(F!$B66,E!$B$1:$AK$300,6,FALSE)&lt;&gt;1000000000,VLOOKUP(F!$B66,E!$B$1:$AK$300,7,FALSE)&lt;&gt;1000000000,VLOOKUP(F!$B66,E!$B$1:$AK$300,8,FALSE)=1000000000,VLOOKUP(F!$B66,E!$B$1:$AK$300,9,FALSE)=1000000000),"toetsen geen MV en SV",IF(VLOOKUP(F!$B66,E!$B$1:$AK$300,5,FALSE)+VLOOKUP(F!$B66,E!$B$1:$AK$300,6,FALSE)+VLOOKUP(F!$B66,E!$B$1:$AK$300,7,FALSE)+VLOOKUP(F!$B66,E!$B$1:$AK$300,8,FALSE)&lt;&gt;4000000000,"toetsen",IF(VLOOKUP(F!$B66,E!$B$1:$AK$300,12,FALSE)&lt;&gt;1000000000,"toetsen alleen IW","niet toetsen"))))),"")</f>
        <v>toetsen geen MV en SV</v>
      </c>
      <c r="Q66" s="6" t="str">
        <f t="shared" si="20"/>
        <v/>
      </c>
      <c r="R66" s="5" t="str">
        <f>IF($B66="--","",IF($P66="toetsen",toetsen(F!$B66,Q66),IF($P66="toetsen alleen IW",toetsen_alleen_IW(F!$B66,Q66),IF($P66="toetsen alleen LN",toetsen_alleen_LN(F!$B66,Q66),IF($P66="toetsen geen MV en SV",toetsen_geen_MV_en_SV(F!$B66,Q66),IF($P66="toetsen alleen MV en SV",toetsen_alleen_MV_en_SV(F!$B66,Q66),""))))))</f>
        <v/>
      </c>
      <c r="S66" s="5" t="str">
        <f>IF($P66="toetsen",IF(OR(Q66="",VLOOKUP(F!$B66,E!$B$1:$AK$300,10,FALSE)=1000000000),"",IF(Q66&lt;=VLOOKUP(F!$B66,E!$B$1:$AK$300,10,FALSE),"ja","nee")),"")</f>
        <v/>
      </c>
      <c r="T66" s="78" t="str">
        <f t="shared" si="21"/>
        <v/>
      </c>
      <c r="U66" s="5" t="str">
        <f>IF($D66="--","",IF($P66="toetsen",toetsen(F!$B66,T66),IF($P66="toetsen alleen IW",toetsen_alleen_IW(F!$B66,T66),IF($P66="toetsen alleen LN",toetsen_alleen_LN(F!$B66,T66),IF($P66="toetsen geen MV en SV",toetsen_geen_MV_en_SV(F!$B66,T66),IF($P66="toetsen alleen MV en SV",toetsen_alleen_MV_en_SV(F!$B66,T66),""))))))</f>
        <v/>
      </c>
      <c r="V66" s="5" t="str">
        <f>IF($P66="toetsen",IF(OR(T66="",VLOOKUP(F!$B66,E!$B$1:$AK$300,10,FALSE)=1000000000),"",IF(T66&lt;=VLOOKUP(F!$B66,E!$B$1:$AK$300,10,FALSE),"ja","nee")),"")</f>
        <v/>
      </c>
      <c r="W66" s="6" t="str">
        <f t="shared" si="22"/>
        <v/>
      </c>
      <c r="X66" s="5" t="str">
        <f>IF($F66="--","",IF($P66="toetsen",toetsen(F!$B66,W66),IF($P66="toetsen alleen IW",toetsen_alleen_IW(F!$B66,W66),IF($P66="toetsen alleen LN",toetsen_alleen_LN(F!$B66,W66),IF($P66="toetsen geen MV en SV",toetsen_geen_MV_en_SV(F!$B66,W66),IF($P66="toetsen alleen MV en SV",toetsen_alleen_MV_en_SV(F!$B66,W66),""))))))</f>
        <v/>
      </c>
      <c r="Y66" s="5" t="str">
        <f>IF($P66="toetsen",IF(OR(W66="",VLOOKUP(F!$B66,E!$B$1:$AK$300,10,FALSE)=1000000000),"",IF(W66&lt;=VLOOKUP(F!$B66,E!$B$1:$AK$300,10,FALSE),"ja","nee")),"")</f>
        <v/>
      </c>
      <c r="AA66" s="4" t="str">
        <f>IFERROR(IF(Q66="","",(IF(Q66&gt;2*VLOOKUP(F!$B66,E!$B$1:$AK$300,5,FALSE),1,0))),"")</f>
        <v/>
      </c>
      <c r="AB66" s="4" t="str">
        <f>IFERROR(IF(T66="","",(IF(T66&gt;2*VLOOKUP(F!$B66,E!$B$1:$AK$300,5,FALSE),1,0))),"")</f>
        <v/>
      </c>
      <c r="AC66" s="4" t="str">
        <f>IFERROR(IF(W66="","",(IF(W66&gt;2*VLOOKUP(F!$B66,E!$B$1:$AK$300,5,FALSE),1,0))),"")</f>
        <v/>
      </c>
      <c r="AE66" s="4" t="str">
        <f>IFERROR(IF(Q66="","",(IF(Q66&gt;VLOOKUP(F!$B66,E!$B$1:$AK$300,6,FALSE)+VLOOKUP(F!$B66,E!$B$1:$AK$300,5,FALSE),1,0))),"")</f>
        <v/>
      </c>
      <c r="AF66" s="4" t="str">
        <f>IFERROR(IF(T66="","",(IF(T66&gt;VLOOKUP(F!$B66,E!$B$1:$AK$300,6,FALSE)+VLOOKUP(F!$B66,E!$B$1:$AK$300,5,FALSE),1,0))),"")</f>
        <v/>
      </c>
      <c r="AG66" s="4" t="str">
        <f>IFERROR(IF(W66="","",(IF(W66&gt;VLOOKUP(F!$B66,E!$B$1:$AK$300,6,FALSE)+VLOOKUP(F!$B66,E!$B$1:$AK$300,5,FALSE),1,0))),"")</f>
        <v/>
      </c>
      <c r="AI66" s="6" t="str">
        <f t="shared" si="23"/>
        <v>--</v>
      </c>
      <c r="AJ66" s="6" t="str">
        <f>IF(AI66="--","--",IF(F!$D66=131,IF(I66=-1,"rg",IF(I66="","--",IF(I66*1000&lt;1,FIXED(I66*1000,3),IF(I66*1000&lt;10,FIXED(I66*1000,2),(IF(I66*1000&lt;100,FIXED(I66*1000,1),IF(I66*1000&lt;1000,FIXED(I66*1000,0),MROUND(I66*1000,10)))))))),IF(I66=-1,"rg",IF(I66="","--",IF(I66&lt;1,FIXED(I66,3),IF(I66&lt;10,FIXED(I66,2),(IF(I66&lt;100,FIXED(I66,1),IF(I66&lt;1000,FIXED(I66,0),MROUND(I66,10))))))))))</f>
        <v>--</v>
      </c>
      <c r="AK66" s="6" t="str">
        <f t="shared" si="24"/>
        <v>--</v>
      </c>
      <c r="AL66" s="6" t="str">
        <f>IF(AK66="--","--",IF(F!$D66=131,IF(K66=-1,"rg",IF(K66="","--",IF(K66*1000&lt;1,FIXED(K66*1000,3),IF(K66*1000&lt;10,FIXED(K66*1000,2),(IF(K66*1000&lt;100,FIXED(K66*1000,1),IF(K66*1000&lt;1000,FIXED(K66*1000,0),MROUND(K66*1000,10)))))))),IF(K66=-1,"rg",IF(K66="","--",IF(K66&lt;1,FIXED(K66,3),IF(K66&lt;10,FIXED(K66,2),(IF(K66&lt;100,FIXED(K66,1),IF(K66&lt;1000,FIXED(K66,0),MROUND(K66,10))))))))))</f>
        <v>--</v>
      </c>
      <c r="AM66" s="6" t="str">
        <f t="shared" si="25"/>
        <v>--</v>
      </c>
      <c r="AN66" s="6" t="str">
        <f>IF(AM66="--","--",IF(F!$D66=131,IF(M66=-1,"rg",IF(M66="","--",IF(M66*1000&lt;1,FIXED(M66*1000,3),IF(M66*1000&lt;10,FIXED(M66*1000,2),(IF(M66*1000&lt;100,FIXED(M66*1000,1),IF(M66*1000&lt;1000,FIXED(M66*1000,0),MROUND(M66*1000,10)))))))),IF(M66=-1,"rg",IF(M66="","--",IF(M66&lt;1,FIXED(M66,3),IF(M66&lt;10,FIXED(M66,2),(IF(M66&lt;100,FIXED(M66,1),IF(M66&lt;1000,FIXED(M66,0),MROUND(M66,10))))))))))</f>
        <v>--</v>
      </c>
      <c r="AP66" s="6" t="str">
        <f t="shared" si="6"/>
        <v>--</v>
      </c>
      <c r="AQ66" s="6" t="str">
        <f t="shared" si="7"/>
        <v/>
      </c>
      <c r="AR66" s="6" t="str">
        <f t="shared" si="8"/>
        <v>--</v>
      </c>
      <c r="AS66" s="6" t="str">
        <f t="shared" si="9"/>
        <v/>
      </c>
      <c r="AT66" s="6" t="str">
        <f t="shared" si="10"/>
        <v/>
      </c>
      <c r="AU66" s="6" t="str">
        <f>IFERROR(IF(AR66="--","",IF(HLOOKUP(SMALL($Q$4:$Y$4,3),$Q$4:$Y$501,ROW(AP66)-3,FALSE)=0,"",IF(HLOOKUP(SMALL($Q$4:$Y$4,3),$Q$4:$Y$501,ROW(AP66)-3,FALSE)="nee",VLOOKUP("De kwaliteitseis emissiearme grond (maximale concentratie) wordt overschreden.",H!$O$10:'H'!$P$59,2,FALSE),""))),"")</f>
        <v/>
      </c>
      <c r="AV66" s="6" t="str">
        <f t="shared" si="0"/>
        <v>--</v>
      </c>
      <c r="AW66" s="6" t="str">
        <f t="shared" si="1"/>
        <v/>
      </c>
      <c r="AX66" s="6" t="str">
        <f t="shared" si="2"/>
        <v>--</v>
      </c>
      <c r="AY66" s="6" t="str">
        <f t="shared" si="11"/>
        <v/>
      </c>
      <c r="AZ66" s="6" t="str">
        <f t="shared" si="12"/>
        <v/>
      </c>
      <c r="BA66" s="6" t="str">
        <f>IFERROR(IF(AR66="--","",IF(HLOOKUP(SMALL($Q$4:$Y$4,6),$Q$4:$Y$501,ROW(AP66)-3,FALSE)=0,"",IF(HLOOKUP(SMALL($Q$4:$Y$4,6),$Q$4:$Y$501,ROW(AP66)-3,FALSE)="nee",VLOOKUP("De kwaliteitseis emissiearme grond (maximale concentratie) wordt overschreden.",H!$O$10:'H'!$P$59,2,FALSE),""))),"")</f>
        <v/>
      </c>
      <c r="BB66" s="6" t="str">
        <f t="shared" si="3"/>
        <v>--</v>
      </c>
      <c r="BC66" s="6" t="str">
        <f t="shared" si="4"/>
        <v/>
      </c>
      <c r="BD66" s="6" t="str">
        <f t="shared" si="5"/>
        <v>--</v>
      </c>
      <c r="BE66" s="6" t="str">
        <f t="shared" si="13"/>
        <v/>
      </c>
      <c r="BF66" s="6" t="str">
        <f t="shared" si="14"/>
        <v/>
      </c>
      <c r="BG66" s="4" t="str">
        <f>IFERROR(IF(AR66="--","",IF(HLOOKUP(SMALL($Q$4:$Y$4,9),$Q$4:$Y$501,ROW(AP66)-3,FALSE)=0,"",IF(HLOOKUP(SMALL($Q$4:$Y$4,9),$Q$4:$Y$501,ROW(AP66)-3,FALSE)="nee",VLOOKUP("De kwaliteitseis emissiearme grond (maximale concentratie) wordt overschreden.",H!$O$10:'H'!$P$59,2,FALSE),""))),"")</f>
        <v/>
      </c>
    </row>
    <row r="67" spans="1:59" x14ac:dyDescent="0.2">
      <c r="A67" s="4" t="str">
        <f>F!A67</f>
        <v>Monochlooretheen (vinylchloride)</v>
      </c>
      <c r="B67" s="6" t="str">
        <f>IF(ISNUMBER(F!E67)=FALSE,"--",IF(F!E67=0,"--",F!E67))</f>
        <v>--</v>
      </c>
      <c r="C67" s="6" t="str">
        <f>IF(B67="--","",F!F67)</f>
        <v/>
      </c>
      <c r="D67" s="6" t="str">
        <f>IF(ISNUMBER(F!G67)=FALSE,"--",IF(F!G67=0,"--",F!G67))</f>
        <v>--</v>
      </c>
      <c r="E67" s="6" t="str">
        <f>IF(D67="--","",F!H67)</f>
        <v/>
      </c>
      <c r="F67" s="6" t="str">
        <f>IF(ISNUMBER(F!I67)=FALSE,"--",IF(F!I67=0,"--",F!I67))</f>
        <v>--</v>
      </c>
      <c r="G67" s="6" t="str">
        <f>IF(F67="--","",F!J67)</f>
        <v/>
      </c>
      <c r="H67" s="6"/>
      <c r="I67" s="6" t="str">
        <f>IF(F!Z67=-1,-1,F!AV67)</f>
        <v/>
      </c>
      <c r="J67" s="6"/>
      <c r="K67" s="6" t="str">
        <f>IF(F!AC67=-1,-1,F!AX67)</f>
        <v/>
      </c>
      <c r="L67" s="6"/>
      <c r="M67" s="6" t="str">
        <f>IF(F!AF67=-1,-1,F!AZ67)</f>
        <v/>
      </c>
      <c r="N67" s="6"/>
      <c r="P67" s="4" t="str">
        <f>IFERROR(IF(AND(VLOOKUP(F!$B67,E!$B$1:$AK$300,5,FALSE)&lt;&gt;1000000000,VLOOKUP(F!$B67,E!$B$1:$AK$300,6,FALSE)=1000000000,VLOOKUP(F!$B67,E!$B$1:$AK$300,7,FALSE)=1000000000,VLOOKUP(F!$B67,E!$B$1:$AK$300,8,FALSE)=1000000000,VLOOKUP(F!$B67,E!$B$1:$AK$300,9,FALSE)=1000000000),"toetsen alleen LN",IF(AND(VLOOKUP(F!$B67,E!$B$1:$AK$300,5,FALSE)=1000000000,VLOOKUP(F!$B67,E!$B$1:$AK$300,6,FALSE)=1000000000,VLOOKUP(F!$B67,E!$B$1:$AK$300,7,FALSE)=1000000000,VLOOKUP(F!$B67,E!$B$1:$AK$300,8,FALSE)&lt;&gt;1000000000,VLOOKUP(F!$B67,E!$B$1:$AK$300,9,FALSE)&lt;&gt;1000000000),"toetsen alleen MV en SV",IF(AND(VLOOKUP(F!$B67,E!$B$1:$AK$300,5,FALSE)&lt;&gt;1000000000,VLOOKUP(F!$B67,E!$B$1:$AK$300,6,FALSE)&lt;&gt;1000000000,VLOOKUP(F!$B67,E!$B$1:$AK$300,7,FALSE)&lt;&gt;1000000000,VLOOKUP(F!$B67,E!$B$1:$AK$300,8,FALSE)=1000000000,VLOOKUP(F!$B67,E!$B$1:$AK$300,9,FALSE)=1000000000),"toetsen geen MV en SV",IF(VLOOKUP(F!$B67,E!$B$1:$AK$300,5,FALSE)+VLOOKUP(F!$B67,E!$B$1:$AK$300,6,FALSE)+VLOOKUP(F!$B67,E!$B$1:$AK$300,7,FALSE)+VLOOKUP(F!$B67,E!$B$1:$AK$300,8,FALSE)&lt;&gt;4000000000,"toetsen",IF(VLOOKUP(F!$B67,E!$B$1:$AK$300,12,FALSE)&lt;&gt;1000000000,"toetsen alleen IW","niet toetsen"))))),"")</f>
        <v>toetsen</v>
      </c>
      <c r="Q67" s="6" t="str">
        <f t="shared" si="20"/>
        <v/>
      </c>
      <c r="R67" s="5" t="str">
        <f>IF($B67="--","",IF($P67="toetsen",toetsen(F!$B67,Q67),IF($P67="toetsen alleen IW",toetsen_alleen_IW(F!$B67,Q67),IF($P67="toetsen alleen LN",toetsen_alleen_LN(F!$B67,Q67),IF($P67="toetsen geen MV en SV",toetsen_geen_MV_en_SV(F!$B67,Q67),IF($P67="toetsen alleen MV en SV",toetsen_alleen_MV_en_SV(F!$B67,Q67),""))))))</f>
        <v/>
      </c>
      <c r="S67" s="5" t="str">
        <f>IF($P67="toetsen",IF(OR(Q67="",VLOOKUP(F!$B67,E!$B$1:$AK$300,10,FALSE)=1000000000),"",IF(Q67&lt;=VLOOKUP(F!$B67,E!$B$1:$AK$300,10,FALSE),"ja","nee")),"")</f>
        <v/>
      </c>
      <c r="T67" s="78" t="str">
        <f t="shared" si="21"/>
        <v/>
      </c>
      <c r="U67" s="5" t="str">
        <f>IF($D67="--","",IF($P67="toetsen",toetsen(F!$B67,T67),IF($P67="toetsen alleen IW",toetsen_alleen_IW(F!$B67,T67),IF($P67="toetsen alleen LN",toetsen_alleen_LN(F!$B67,T67),IF($P67="toetsen geen MV en SV",toetsen_geen_MV_en_SV(F!$B67,T67),IF($P67="toetsen alleen MV en SV",toetsen_alleen_MV_en_SV(F!$B67,T67),""))))))</f>
        <v/>
      </c>
      <c r="V67" s="5" t="str">
        <f>IF($P67="toetsen",IF(OR(T67="",VLOOKUP(F!$B67,E!$B$1:$AK$300,10,FALSE)=1000000000),"",IF(T67&lt;=VLOOKUP(F!$B67,E!$B$1:$AK$300,10,FALSE),"ja","nee")),"")</f>
        <v/>
      </c>
      <c r="W67" s="6" t="str">
        <f t="shared" si="22"/>
        <v/>
      </c>
      <c r="X67" s="5" t="str">
        <f>IF($F67="--","",IF($P67="toetsen",toetsen(F!$B67,W67),IF($P67="toetsen alleen IW",toetsen_alleen_IW(F!$B67,W67),IF($P67="toetsen alleen LN",toetsen_alleen_LN(F!$B67,W67),IF($P67="toetsen geen MV en SV",toetsen_geen_MV_en_SV(F!$B67,W67),IF($P67="toetsen alleen MV en SV",toetsen_alleen_MV_en_SV(F!$B67,W67),""))))))</f>
        <v/>
      </c>
      <c r="Y67" s="5" t="str">
        <f>IF($P67="toetsen",IF(OR(W67="",VLOOKUP(F!$B67,E!$B$1:$AK$300,10,FALSE)=1000000000),"",IF(W67&lt;=VLOOKUP(F!$B67,E!$B$1:$AK$300,10,FALSE),"ja","nee")),"")</f>
        <v/>
      </c>
      <c r="AA67" s="4" t="str">
        <f>IFERROR(IF(Q67="","",(IF(Q67&gt;2*VLOOKUP(F!$B67,E!$B$1:$AK$300,5,FALSE),1,0))),"")</f>
        <v/>
      </c>
      <c r="AB67" s="4" t="str">
        <f>IFERROR(IF(T67="","",(IF(T67&gt;2*VLOOKUP(F!$B67,E!$B$1:$AK$300,5,FALSE),1,0))),"")</f>
        <v/>
      </c>
      <c r="AC67" s="4" t="str">
        <f>IFERROR(IF(W67="","",(IF(W67&gt;2*VLOOKUP(F!$B67,E!$B$1:$AK$300,5,FALSE),1,0))),"")</f>
        <v/>
      </c>
      <c r="AE67" s="4" t="str">
        <f>IFERROR(IF(Q67="","",(IF(Q67&gt;VLOOKUP(F!$B67,E!$B$1:$AK$300,6,FALSE)+VLOOKUP(F!$B67,E!$B$1:$AK$300,5,FALSE),1,0))),"")</f>
        <v/>
      </c>
      <c r="AF67" s="4" t="str">
        <f>IFERROR(IF(T67="","",(IF(T67&gt;VLOOKUP(F!$B67,E!$B$1:$AK$300,6,FALSE)+VLOOKUP(F!$B67,E!$B$1:$AK$300,5,FALSE),1,0))),"")</f>
        <v/>
      </c>
      <c r="AG67" s="4" t="str">
        <f>IFERROR(IF(W67="","",(IF(W67&gt;VLOOKUP(F!$B67,E!$B$1:$AK$300,6,FALSE)+VLOOKUP(F!$B67,E!$B$1:$AK$300,5,FALSE),1,0))),"")</f>
        <v/>
      </c>
      <c r="AI67" s="6" t="str">
        <f t="shared" si="23"/>
        <v>--</v>
      </c>
      <c r="AJ67" s="6" t="str">
        <f>IF(AI67="--","--",IF(F!$D67=131,IF(I67=-1,"rg",IF(I67="","--",IF(I67*1000&lt;1,FIXED(I67*1000,3),IF(I67*1000&lt;10,FIXED(I67*1000,2),(IF(I67*1000&lt;100,FIXED(I67*1000,1),IF(I67*1000&lt;1000,FIXED(I67*1000,0),MROUND(I67*1000,10)))))))),IF(I67=-1,"rg",IF(I67="","--",IF(I67&lt;1,FIXED(I67,3),IF(I67&lt;10,FIXED(I67,2),(IF(I67&lt;100,FIXED(I67,1),IF(I67&lt;1000,FIXED(I67,0),MROUND(I67,10))))))))))</f>
        <v>--</v>
      </c>
      <c r="AK67" s="6" t="str">
        <f t="shared" si="24"/>
        <v>--</v>
      </c>
      <c r="AL67" s="6" t="str">
        <f>IF(AK67="--","--",IF(F!$D67=131,IF(K67=-1,"rg",IF(K67="","--",IF(K67*1000&lt;1,FIXED(K67*1000,3),IF(K67*1000&lt;10,FIXED(K67*1000,2),(IF(K67*1000&lt;100,FIXED(K67*1000,1),IF(K67*1000&lt;1000,FIXED(K67*1000,0),MROUND(K67*1000,10)))))))),IF(K67=-1,"rg",IF(K67="","--",IF(K67&lt;1,FIXED(K67,3),IF(K67&lt;10,FIXED(K67,2),(IF(K67&lt;100,FIXED(K67,1),IF(K67&lt;1000,FIXED(K67,0),MROUND(K67,10))))))))))</f>
        <v>--</v>
      </c>
      <c r="AM67" s="6" t="str">
        <f t="shared" si="25"/>
        <v>--</v>
      </c>
      <c r="AN67" s="6" t="str">
        <f>IF(AM67="--","--",IF(F!$D67=131,IF(M67=-1,"rg",IF(M67="","--",IF(M67*1000&lt;1,FIXED(M67*1000,3),IF(M67*1000&lt;10,FIXED(M67*1000,2),(IF(M67*1000&lt;100,FIXED(M67*1000,1),IF(M67*1000&lt;1000,FIXED(M67*1000,0),MROUND(M67*1000,10)))))))),IF(M67=-1,"rg",IF(M67="","--",IF(M67&lt;1,FIXED(M67,3),IF(M67&lt;10,FIXED(M67,2),(IF(M67&lt;100,FIXED(M67,1),IF(M67&lt;1000,FIXED(M67,0),MROUND(M67,10))))))))))</f>
        <v>--</v>
      </c>
      <c r="AP67" s="6" t="str">
        <f t="shared" si="6"/>
        <v>--</v>
      </c>
      <c r="AQ67" s="6" t="str">
        <f t="shared" si="7"/>
        <v/>
      </c>
      <c r="AR67" s="6" t="str">
        <f t="shared" si="8"/>
        <v>--</v>
      </c>
      <c r="AS67" s="6" t="str">
        <f t="shared" si="9"/>
        <v/>
      </c>
      <c r="AT67" s="6" t="str">
        <f t="shared" si="10"/>
        <v/>
      </c>
      <c r="AU67" s="6" t="str">
        <f>IFERROR(IF(AR67="--","",IF(HLOOKUP(SMALL($Q$4:$Y$4,3),$Q$4:$Y$501,ROW(AP67)-3,FALSE)=0,"",IF(HLOOKUP(SMALL($Q$4:$Y$4,3),$Q$4:$Y$501,ROW(AP67)-3,FALSE)="nee",VLOOKUP("De kwaliteitseis emissiearme grond (maximale concentratie) wordt overschreden.",H!$O$10:'H'!$P$59,2,FALSE),""))),"")</f>
        <v/>
      </c>
      <c r="AV67" s="6" t="str">
        <f t="shared" si="0"/>
        <v>--</v>
      </c>
      <c r="AW67" s="6" t="str">
        <f t="shared" si="1"/>
        <v/>
      </c>
      <c r="AX67" s="6" t="str">
        <f t="shared" si="2"/>
        <v>--</v>
      </c>
      <c r="AY67" s="6" t="str">
        <f t="shared" si="11"/>
        <v/>
      </c>
      <c r="AZ67" s="6" t="str">
        <f t="shared" si="12"/>
        <v/>
      </c>
      <c r="BA67" s="6" t="str">
        <f>IFERROR(IF(AR67="--","",IF(HLOOKUP(SMALL($Q$4:$Y$4,6),$Q$4:$Y$501,ROW(AP67)-3,FALSE)=0,"",IF(HLOOKUP(SMALL($Q$4:$Y$4,6),$Q$4:$Y$501,ROW(AP67)-3,FALSE)="nee",VLOOKUP("De kwaliteitseis emissiearme grond (maximale concentratie) wordt overschreden.",H!$O$10:'H'!$P$59,2,FALSE),""))),"")</f>
        <v/>
      </c>
      <c r="BB67" s="6" t="str">
        <f t="shared" si="3"/>
        <v>--</v>
      </c>
      <c r="BC67" s="6" t="str">
        <f t="shared" si="4"/>
        <v/>
      </c>
      <c r="BD67" s="6" t="str">
        <f t="shared" si="5"/>
        <v>--</v>
      </c>
      <c r="BE67" s="6" t="str">
        <f t="shared" si="13"/>
        <v/>
      </c>
      <c r="BF67" s="6" t="str">
        <f t="shared" si="14"/>
        <v/>
      </c>
      <c r="BG67" s="4" t="str">
        <f>IFERROR(IF(AR67="--","",IF(HLOOKUP(SMALL($Q$4:$Y$4,9),$Q$4:$Y$501,ROW(AP67)-3,FALSE)=0,"",IF(HLOOKUP(SMALL($Q$4:$Y$4,9),$Q$4:$Y$501,ROW(AP67)-3,FALSE)="nee",VLOOKUP("De kwaliteitseis emissiearme grond (maximale concentratie) wordt overschreden.",H!$O$10:'H'!$P$59,2,FALSE),""))),"")</f>
        <v/>
      </c>
    </row>
    <row r="68" spans="1:59" x14ac:dyDescent="0.2">
      <c r="A68" s="4" t="str">
        <f>F!A68</f>
        <v>Dichloormethaan</v>
      </c>
      <c r="B68" s="6" t="str">
        <f>IF(ISNUMBER(F!E68)=FALSE,"--",IF(F!E68=0,"--",F!E68))</f>
        <v>--</v>
      </c>
      <c r="C68" s="6" t="str">
        <f>IF(B68="--","",F!F68)</f>
        <v/>
      </c>
      <c r="D68" s="6" t="str">
        <f>IF(ISNUMBER(F!G68)=FALSE,"--",IF(F!G68=0,"--",F!G68))</f>
        <v>--</v>
      </c>
      <c r="E68" s="6" t="str">
        <f>IF(D68="--","",F!H68)</f>
        <v/>
      </c>
      <c r="F68" s="6" t="str">
        <f>IF(ISNUMBER(F!I68)=FALSE,"--",IF(F!I68=0,"--",F!I68))</f>
        <v>--</v>
      </c>
      <c r="G68" s="6" t="str">
        <f>IF(F68="--","",F!J68)</f>
        <v/>
      </c>
      <c r="H68" s="6"/>
      <c r="I68" s="6" t="str">
        <f>IF(F!Z68=-1,-1,F!AV68)</f>
        <v/>
      </c>
      <c r="J68" s="6"/>
      <c r="K68" s="6" t="str">
        <f>IF(F!AC68=-1,-1,F!AX68)</f>
        <v/>
      </c>
      <c r="L68" s="6"/>
      <c r="M68" s="6" t="str">
        <f>IF(F!AF68=-1,-1,F!AZ68)</f>
        <v/>
      </c>
      <c r="N68" s="6"/>
      <c r="P68" s="4" t="str">
        <f>IFERROR(IF(AND(VLOOKUP(F!$B68,E!$B$1:$AK$300,5,FALSE)&lt;&gt;1000000000,VLOOKUP(F!$B68,E!$B$1:$AK$300,6,FALSE)=1000000000,VLOOKUP(F!$B68,E!$B$1:$AK$300,7,FALSE)=1000000000,VLOOKUP(F!$B68,E!$B$1:$AK$300,8,FALSE)=1000000000,VLOOKUP(F!$B68,E!$B$1:$AK$300,9,FALSE)=1000000000),"toetsen alleen LN",IF(AND(VLOOKUP(F!$B68,E!$B$1:$AK$300,5,FALSE)=1000000000,VLOOKUP(F!$B68,E!$B$1:$AK$300,6,FALSE)=1000000000,VLOOKUP(F!$B68,E!$B$1:$AK$300,7,FALSE)=1000000000,VLOOKUP(F!$B68,E!$B$1:$AK$300,8,FALSE)&lt;&gt;1000000000,VLOOKUP(F!$B68,E!$B$1:$AK$300,9,FALSE)&lt;&gt;1000000000),"toetsen alleen MV en SV",IF(AND(VLOOKUP(F!$B68,E!$B$1:$AK$300,5,FALSE)&lt;&gt;1000000000,VLOOKUP(F!$B68,E!$B$1:$AK$300,6,FALSE)&lt;&gt;1000000000,VLOOKUP(F!$B68,E!$B$1:$AK$300,7,FALSE)&lt;&gt;1000000000,VLOOKUP(F!$B68,E!$B$1:$AK$300,8,FALSE)=1000000000,VLOOKUP(F!$B68,E!$B$1:$AK$300,9,FALSE)=1000000000),"toetsen geen MV en SV",IF(VLOOKUP(F!$B68,E!$B$1:$AK$300,5,FALSE)+VLOOKUP(F!$B68,E!$B$1:$AK$300,6,FALSE)+VLOOKUP(F!$B68,E!$B$1:$AK$300,7,FALSE)+VLOOKUP(F!$B68,E!$B$1:$AK$300,8,FALSE)&lt;&gt;4000000000,"toetsen",IF(VLOOKUP(F!$B68,E!$B$1:$AK$300,12,FALSE)&lt;&gt;1000000000,"toetsen alleen IW","niet toetsen"))))),"")</f>
        <v>toetsen</v>
      </c>
      <c r="Q68" s="6" t="str">
        <f t="shared" si="20"/>
        <v/>
      </c>
      <c r="R68" s="5" t="str">
        <f>IF($B68="--","",IF($P68="toetsen",toetsen(F!$B68,Q68),IF($P68="toetsen alleen IW",toetsen_alleen_IW(F!$B68,Q68),IF($P68="toetsen alleen LN",toetsen_alleen_LN(F!$B68,Q68),IF($P68="toetsen geen MV en SV",toetsen_geen_MV_en_SV(F!$B68,Q68),IF($P68="toetsen alleen MV en SV",toetsen_alleen_MV_en_SV(F!$B68,Q68),""))))))</f>
        <v/>
      </c>
      <c r="S68" s="5" t="str">
        <f>IF($P68="toetsen",IF(OR(Q68="",VLOOKUP(F!$B68,E!$B$1:$AK$300,10,FALSE)=1000000000),"",IF(Q68&lt;=VLOOKUP(F!$B68,E!$B$1:$AK$300,10,FALSE),"ja","nee")),"")</f>
        <v/>
      </c>
      <c r="T68" s="78" t="str">
        <f t="shared" si="21"/>
        <v/>
      </c>
      <c r="U68" s="5" t="str">
        <f>IF($D68="--","",IF($P68="toetsen",toetsen(F!$B68,T68),IF($P68="toetsen alleen IW",toetsen_alleen_IW(F!$B68,T68),IF($P68="toetsen alleen LN",toetsen_alleen_LN(F!$B68,T68),IF($P68="toetsen geen MV en SV",toetsen_geen_MV_en_SV(F!$B68,T68),IF($P68="toetsen alleen MV en SV",toetsen_alleen_MV_en_SV(F!$B68,T68),""))))))</f>
        <v/>
      </c>
      <c r="V68" s="5" t="str">
        <f>IF($P68="toetsen",IF(OR(T68="",VLOOKUP(F!$B68,E!$B$1:$AK$300,10,FALSE)=1000000000),"",IF(T68&lt;=VLOOKUP(F!$B68,E!$B$1:$AK$300,10,FALSE),"ja","nee")),"")</f>
        <v/>
      </c>
      <c r="W68" s="6" t="str">
        <f t="shared" si="22"/>
        <v/>
      </c>
      <c r="X68" s="5" t="str">
        <f>IF($F68="--","",IF($P68="toetsen",toetsen(F!$B68,W68),IF($P68="toetsen alleen IW",toetsen_alleen_IW(F!$B68,W68),IF($P68="toetsen alleen LN",toetsen_alleen_LN(F!$B68,W68),IF($P68="toetsen geen MV en SV",toetsen_geen_MV_en_SV(F!$B68,W68),IF($P68="toetsen alleen MV en SV",toetsen_alleen_MV_en_SV(F!$B68,W68),""))))))</f>
        <v/>
      </c>
      <c r="Y68" s="5" t="str">
        <f>IF($P68="toetsen",IF(OR(W68="",VLOOKUP(F!$B68,E!$B$1:$AK$300,10,FALSE)=1000000000),"",IF(W68&lt;=VLOOKUP(F!$B68,E!$B$1:$AK$300,10,FALSE),"ja","nee")),"")</f>
        <v/>
      </c>
      <c r="AA68" s="4" t="str">
        <f>IFERROR(IF(Q68="","",(IF(Q68&gt;2*VLOOKUP(F!$B68,E!$B$1:$AK$300,5,FALSE),1,0))),"")</f>
        <v/>
      </c>
      <c r="AB68" s="4" t="str">
        <f>IFERROR(IF(T68="","",(IF(T68&gt;2*VLOOKUP(F!$B68,E!$B$1:$AK$300,5,FALSE),1,0))),"")</f>
        <v/>
      </c>
      <c r="AC68" s="4" t="str">
        <f>IFERROR(IF(W68="","",(IF(W68&gt;2*VLOOKUP(F!$B68,E!$B$1:$AK$300,5,FALSE),1,0))),"")</f>
        <v/>
      </c>
      <c r="AE68" s="4" t="str">
        <f>IFERROR(IF(Q68="","",(IF(Q68&gt;VLOOKUP(F!$B68,E!$B$1:$AK$300,6,FALSE)+VLOOKUP(F!$B68,E!$B$1:$AK$300,5,FALSE),1,0))),"")</f>
        <v/>
      </c>
      <c r="AF68" s="4" t="str">
        <f>IFERROR(IF(T68="","",(IF(T68&gt;VLOOKUP(F!$B68,E!$B$1:$AK$300,6,FALSE)+VLOOKUP(F!$B68,E!$B$1:$AK$300,5,FALSE),1,0))),"")</f>
        <v/>
      </c>
      <c r="AG68" s="4" t="str">
        <f>IFERROR(IF(W68="","",(IF(W68&gt;VLOOKUP(F!$B68,E!$B$1:$AK$300,6,FALSE)+VLOOKUP(F!$B68,E!$B$1:$AK$300,5,FALSE),1,0))),"")</f>
        <v/>
      </c>
      <c r="AI68" s="6" t="str">
        <f t="shared" si="23"/>
        <v>--</v>
      </c>
      <c r="AJ68" s="6" t="str">
        <f>IF(AI68="--","--",IF(F!$D68=131,IF(I68=-1,"rg",IF(I68="","--",IF(I68*1000&lt;1,FIXED(I68*1000,3),IF(I68*1000&lt;10,FIXED(I68*1000,2),(IF(I68*1000&lt;100,FIXED(I68*1000,1),IF(I68*1000&lt;1000,FIXED(I68*1000,0),MROUND(I68*1000,10)))))))),IF(I68=-1,"rg",IF(I68="","--",IF(I68&lt;1,FIXED(I68,3),IF(I68&lt;10,FIXED(I68,2),(IF(I68&lt;100,FIXED(I68,1),IF(I68&lt;1000,FIXED(I68,0),MROUND(I68,10))))))))))</f>
        <v>--</v>
      </c>
      <c r="AK68" s="6" t="str">
        <f t="shared" si="24"/>
        <v>--</v>
      </c>
      <c r="AL68" s="6" t="str">
        <f>IF(AK68="--","--",IF(F!$D68=131,IF(K68=-1,"rg",IF(K68="","--",IF(K68*1000&lt;1,FIXED(K68*1000,3),IF(K68*1000&lt;10,FIXED(K68*1000,2),(IF(K68*1000&lt;100,FIXED(K68*1000,1),IF(K68*1000&lt;1000,FIXED(K68*1000,0),MROUND(K68*1000,10)))))))),IF(K68=-1,"rg",IF(K68="","--",IF(K68&lt;1,FIXED(K68,3),IF(K68&lt;10,FIXED(K68,2),(IF(K68&lt;100,FIXED(K68,1),IF(K68&lt;1000,FIXED(K68,0),MROUND(K68,10))))))))))</f>
        <v>--</v>
      </c>
      <c r="AM68" s="6" t="str">
        <f t="shared" si="25"/>
        <v>--</v>
      </c>
      <c r="AN68" s="6" t="str">
        <f>IF(AM68="--","--",IF(F!$D68=131,IF(M68=-1,"rg",IF(M68="","--",IF(M68*1000&lt;1,FIXED(M68*1000,3),IF(M68*1000&lt;10,FIXED(M68*1000,2),(IF(M68*1000&lt;100,FIXED(M68*1000,1),IF(M68*1000&lt;1000,FIXED(M68*1000,0),MROUND(M68*1000,10)))))))),IF(M68=-1,"rg",IF(M68="","--",IF(M68&lt;1,FIXED(M68,3),IF(M68&lt;10,FIXED(M68,2),(IF(M68&lt;100,FIXED(M68,1),IF(M68&lt;1000,FIXED(M68,0),MROUND(M68,10))))))))))</f>
        <v>--</v>
      </c>
      <c r="AP68" s="6" t="str">
        <f t="shared" si="6"/>
        <v>--</v>
      </c>
      <c r="AQ68" s="6" t="str">
        <f t="shared" si="7"/>
        <v/>
      </c>
      <c r="AR68" s="6" t="str">
        <f t="shared" si="8"/>
        <v>--</v>
      </c>
      <c r="AS68" s="6" t="str">
        <f t="shared" si="9"/>
        <v/>
      </c>
      <c r="AT68" s="6" t="str">
        <f t="shared" si="10"/>
        <v/>
      </c>
      <c r="AU68" s="6" t="str">
        <f>IFERROR(IF(AR68="--","",IF(HLOOKUP(SMALL($Q$4:$Y$4,3),$Q$4:$Y$501,ROW(AP68)-3,FALSE)=0,"",IF(HLOOKUP(SMALL($Q$4:$Y$4,3),$Q$4:$Y$501,ROW(AP68)-3,FALSE)="nee",VLOOKUP("De kwaliteitseis emissiearme grond (maximale concentratie) wordt overschreden.",H!$O$10:'H'!$P$59,2,FALSE),""))),"")</f>
        <v/>
      </c>
      <c r="AV68" s="6" t="str">
        <f t="shared" si="0"/>
        <v>--</v>
      </c>
      <c r="AW68" s="6" t="str">
        <f t="shared" si="1"/>
        <v/>
      </c>
      <c r="AX68" s="6" t="str">
        <f t="shared" si="2"/>
        <v>--</v>
      </c>
      <c r="AY68" s="6" t="str">
        <f t="shared" si="11"/>
        <v/>
      </c>
      <c r="AZ68" s="6" t="str">
        <f t="shared" si="12"/>
        <v/>
      </c>
      <c r="BA68" s="6" t="str">
        <f>IFERROR(IF(AR68="--","",IF(HLOOKUP(SMALL($Q$4:$Y$4,6),$Q$4:$Y$501,ROW(AP68)-3,FALSE)=0,"",IF(HLOOKUP(SMALL($Q$4:$Y$4,6),$Q$4:$Y$501,ROW(AP68)-3,FALSE)="nee",VLOOKUP("De kwaliteitseis emissiearme grond (maximale concentratie) wordt overschreden.",H!$O$10:'H'!$P$59,2,FALSE),""))),"")</f>
        <v/>
      </c>
      <c r="BB68" s="6" t="str">
        <f t="shared" si="3"/>
        <v>--</v>
      </c>
      <c r="BC68" s="6" t="str">
        <f t="shared" si="4"/>
        <v/>
      </c>
      <c r="BD68" s="6" t="str">
        <f t="shared" si="5"/>
        <v>--</v>
      </c>
      <c r="BE68" s="6" t="str">
        <f t="shared" si="13"/>
        <v/>
      </c>
      <c r="BF68" s="6" t="str">
        <f t="shared" si="14"/>
        <v/>
      </c>
      <c r="BG68" s="4" t="str">
        <f>IFERROR(IF(AR68="--","",IF(HLOOKUP(SMALL($Q$4:$Y$4,9),$Q$4:$Y$501,ROW(AP68)-3,FALSE)=0,"",IF(HLOOKUP(SMALL($Q$4:$Y$4,9),$Q$4:$Y$501,ROW(AP68)-3,FALSE)="nee",VLOOKUP("De kwaliteitseis emissiearme grond (maximale concentratie) wordt overschreden.",H!$O$10:'H'!$P$59,2,FALSE),""))),"")</f>
        <v/>
      </c>
    </row>
    <row r="69" spans="1:59" x14ac:dyDescent="0.2">
      <c r="A69" s="4" t="str">
        <f>F!A69</f>
        <v>1,1-Dichloorethaan</v>
      </c>
      <c r="B69" s="6" t="str">
        <f>IF(ISNUMBER(F!E69)=FALSE,"--",IF(F!E69=0,"--",F!E69))</f>
        <v>--</v>
      </c>
      <c r="C69" s="6" t="str">
        <f>IF(B69="--","",F!F69)</f>
        <v/>
      </c>
      <c r="D69" s="6" t="str">
        <f>IF(ISNUMBER(F!G69)=FALSE,"--",IF(F!G69=0,"--",F!G69))</f>
        <v>--</v>
      </c>
      <c r="E69" s="6" t="str">
        <f>IF(D69="--","",F!H69)</f>
        <v/>
      </c>
      <c r="F69" s="6" t="str">
        <f>IF(ISNUMBER(F!I69)=FALSE,"--",IF(F!I69=0,"--",F!I69))</f>
        <v>--</v>
      </c>
      <c r="G69" s="6" t="str">
        <f>IF(F69="--","",F!J69)</f>
        <v/>
      </c>
      <c r="H69" s="6"/>
      <c r="I69" s="6" t="str">
        <f>IF(F!Z69=-1,-1,F!AV69)</f>
        <v/>
      </c>
      <c r="J69" s="6"/>
      <c r="K69" s="6" t="str">
        <f>IF(F!AC69=-1,-1,F!AX69)</f>
        <v/>
      </c>
      <c r="L69" s="6"/>
      <c r="M69" s="6" t="str">
        <f>IF(F!AF69=-1,-1,F!AZ69)</f>
        <v/>
      </c>
      <c r="N69" s="6"/>
      <c r="P69" s="4" t="str">
        <f>IFERROR(IF(AND(VLOOKUP(F!$B69,E!$B$1:$AK$300,5,FALSE)&lt;&gt;1000000000,VLOOKUP(F!$B69,E!$B$1:$AK$300,6,FALSE)=1000000000,VLOOKUP(F!$B69,E!$B$1:$AK$300,7,FALSE)=1000000000,VLOOKUP(F!$B69,E!$B$1:$AK$300,8,FALSE)=1000000000,VLOOKUP(F!$B69,E!$B$1:$AK$300,9,FALSE)=1000000000),"toetsen alleen LN",IF(AND(VLOOKUP(F!$B69,E!$B$1:$AK$300,5,FALSE)=1000000000,VLOOKUP(F!$B69,E!$B$1:$AK$300,6,FALSE)=1000000000,VLOOKUP(F!$B69,E!$B$1:$AK$300,7,FALSE)=1000000000,VLOOKUP(F!$B69,E!$B$1:$AK$300,8,FALSE)&lt;&gt;1000000000,VLOOKUP(F!$B69,E!$B$1:$AK$300,9,FALSE)&lt;&gt;1000000000),"toetsen alleen MV en SV",IF(AND(VLOOKUP(F!$B69,E!$B$1:$AK$300,5,FALSE)&lt;&gt;1000000000,VLOOKUP(F!$B69,E!$B$1:$AK$300,6,FALSE)&lt;&gt;1000000000,VLOOKUP(F!$B69,E!$B$1:$AK$300,7,FALSE)&lt;&gt;1000000000,VLOOKUP(F!$B69,E!$B$1:$AK$300,8,FALSE)=1000000000,VLOOKUP(F!$B69,E!$B$1:$AK$300,9,FALSE)=1000000000),"toetsen geen MV en SV",IF(VLOOKUP(F!$B69,E!$B$1:$AK$300,5,FALSE)+VLOOKUP(F!$B69,E!$B$1:$AK$300,6,FALSE)+VLOOKUP(F!$B69,E!$B$1:$AK$300,7,FALSE)+VLOOKUP(F!$B69,E!$B$1:$AK$300,8,FALSE)&lt;&gt;4000000000,"toetsen",IF(VLOOKUP(F!$B69,E!$B$1:$AK$300,12,FALSE)&lt;&gt;1000000000,"toetsen alleen IW","niet toetsen"))))),"")</f>
        <v>toetsen</v>
      </c>
      <c r="Q69" s="6" t="str">
        <f t="shared" si="20"/>
        <v/>
      </c>
      <c r="R69" s="5" t="str">
        <f>IF($B69="--","",IF($P69="toetsen",toetsen(F!$B69,Q69),IF($P69="toetsen alleen IW",toetsen_alleen_IW(F!$B69,Q69),IF($P69="toetsen alleen LN",toetsen_alleen_LN(F!$B69,Q69),IF($P69="toetsen geen MV en SV",toetsen_geen_MV_en_SV(F!$B69,Q69),IF($P69="toetsen alleen MV en SV",toetsen_alleen_MV_en_SV(F!$B69,Q69),""))))))</f>
        <v/>
      </c>
      <c r="S69" s="5" t="str">
        <f>IF($P69="toetsen",IF(OR(Q69="",VLOOKUP(F!$B69,E!$B$1:$AK$300,10,FALSE)=1000000000),"",IF(Q69&lt;=VLOOKUP(F!$B69,E!$B$1:$AK$300,10,FALSE),"ja","nee")),"")</f>
        <v/>
      </c>
      <c r="T69" s="78" t="str">
        <f t="shared" si="21"/>
        <v/>
      </c>
      <c r="U69" s="5" t="str">
        <f>IF($D69="--","",IF($P69="toetsen",toetsen(F!$B69,T69),IF($P69="toetsen alleen IW",toetsen_alleen_IW(F!$B69,T69),IF($P69="toetsen alleen LN",toetsen_alleen_LN(F!$B69,T69),IF($P69="toetsen geen MV en SV",toetsen_geen_MV_en_SV(F!$B69,T69),IF($P69="toetsen alleen MV en SV",toetsen_alleen_MV_en_SV(F!$B69,T69),""))))))</f>
        <v/>
      </c>
      <c r="V69" s="5" t="str">
        <f>IF($P69="toetsen",IF(OR(T69="",VLOOKUP(F!$B69,E!$B$1:$AK$300,10,FALSE)=1000000000),"",IF(T69&lt;=VLOOKUP(F!$B69,E!$B$1:$AK$300,10,FALSE),"ja","nee")),"")</f>
        <v/>
      </c>
      <c r="W69" s="6" t="str">
        <f t="shared" si="22"/>
        <v/>
      </c>
      <c r="X69" s="5" t="str">
        <f>IF($F69="--","",IF($P69="toetsen",toetsen(F!$B69,W69),IF($P69="toetsen alleen IW",toetsen_alleen_IW(F!$B69,W69),IF($P69="toetsen alleen LN",toetsen_alleen_LN(F!$B69,W69),IF($P69="toetsen geen MV en SV",toetsen_geen_MV_en_SV(F!$B69,W69),IF($P69="toetsen alleen MV en SV",toetsen_alleen_MV_en_SV(F!$B69,W69),""))))))</f>
        <v/>
      </c>
      <c r="Y69" s="5" t="str">
        <f>IF($P69="toetsen",IF(OR(W69="",VLOOKUP(F!$B69,E!$B$1:$AK$300,10,FALSE)=1000000000),"",IF(W69&lt;=VLOOKUP(F!$B69,E!$B$1:$AK$300,10,FALSE),"ja","nee")),"")</f>
        <v/>
      </c>
      <c r="AA69" s="4" t="str">
        <f>IFERROR(IF(Q69="","",(IF(Q69&gt;2*VLOOKUP(F!$B69,E!$B$1:$AK$300,5,FALSE),1,0))),"")</f>
        <v/>
      </c>
      <c r="AB69" s="4" t="str">
        <f>IFERROR(IF(T69="","",(IF(T69&gt;2*VLOOKUP(F!$B69,E!$B$1:$AK$300,5,FALSE),1,0))),"")</f>
        <v/>
      </c>
      <c r="AC69" s="4" t="str">
        <f>IFERROR(IF(W69="","",(IF(W69&gt;2*VLOOKUP(F!$B69,E!$B$1:$AK$300,5,FALSE),1,0))),"")</f>
        <v/>
      </c>
      <c r="AE69" s="4" t="str">
        <f>IFERROR(IF(Q69="","",(IF(Q69&gt;VLOOKUP(F!$B69,E!$B$1:$AK$300,6,FALSE)+VLOOKUP(F!$B69,E!$B$1:$AK$300,5,FALSE),1,0))),"")</f>
        <v/>
      </c>
      <c r="AF69" s="4" t="str">
        <f>IFERROR(IF(T69="","",(IF(T69&gt;VLOOKUP(F!$B69,E!$B$1:$AK$300,6,FALSE)+VLOOKUP(F!$B69,E!$B$1:$AK$300,5,FALSE),1,0))),"")</f>
        <v/>
      </c>
      <c r="AG69" s="4" t="str">
        <f>IFERROR(IF(W69="","",(IF(W69&gt;VLOOKUP(F!$B69,E!$B$1:$AK$300,6,FALSE)+VLOOKUP(F!$B69,E!$B$1:$AK$300,5,FALSE),1,0))),"")</f>
        <v/>
      </c>
      <c r="AI69" s="6" t="str">
        <f t="shared" si="23"/>
        <v>--</v>
      </c>
      <c r="AJ69" s="6" t="str">
        <f>IF(AI69="--","--",IF(F!$D69=131,IF(I69=-1,"rg",IF(I69="","--",IF(I69*1000&lt;1,FIXED(I69*1000,3),IF(I69*1000&lt;10,FIXED(I69*1000,2),(IF(I69*1000&lt;100,FIXED(I69*1000,1),IF(I69*1000&lt;1000,FIXED(I69*1000,0),MROUND(I69*1000,10)))))))),IF(I69=-1,"rg",IF(I69="","--",IF(I69&lt;1,FIXED(I69,3),IF(I69&lt;10,FIXED(I69,2),(IF(I69&lt;100,FIXED(I69,1),IF(I69&lt;1000,FIXED(I69,0),MROUND(I69,10))))))))))</f>
        <v>--</v>
      </c>
      <c r="AK69" s="6" t="str">
        <f t="shared" si="24"/>
        <v>--</v>
      </c>
      <c r="AL69" s="6" t="str">
        <f>IF(AK69="--","--",IF(F!$D69=131,IF(K69=-1,"rg",IF(K69="","--",IF(K69*1000&lt;1,FIXED(K69*1000,3),IF(K69*1000&lt;10,FIXED(K69*1000,2),(IF(K69*1000&lt;100,FIXED(K69*1000,1),IF(K69*1000&lt;1000,FIXED(K69*1000,0),MROUND(K69*1000,10)))))))),IF(K69=-1,"rg",IF(K69="","--",IF(K69&lt;1,FIXED(K69,3),IF(K69&lt;10,FIXED(K69,2),(IF(K69&lt;100,FIXED(K69,1),IF(K69&lt;1000,FIXED(K69,0),MROUND(K69,10))))))))))</f>
        <v>--</v>
      </c>
      <c r="AM69" s="6" t="str">
        <f t="shared" si="25"/>
        <v>--</v>
      </c>
      <c r="AN69" s="6" t="str">
        <f>IF(AM69="--","--",IF(F!$D69=131,IF(M69=-1,"rg",IF(M69="","--",IF(M69*1000&lt;1,FIXED(M69*1000,3),IF(M69*1000&lt;10,FIXED(M69*1000,2),(IF(M69*1000&lt;100,FIXED(M69*1000,1),IF(M69*1000&lt;1000,FIXED(M69*1000,0),MROUND(M69*1000,10)))))))),IF(M69=-1,"rg",IF(M69="","--",IF(M69&lt;1,FIXED(M69,3),IF(M69&lt;10,FIXED(M69,2),(IF(M69&lt;100,FIXED(M69,1),IF(M69&lt;1000,FIXED(M69,0),MROUND(M69,10))))))))))</f>
        <v>--</v>
      </c>
      <c r="AP69" s="6" t="str">
        <f t="shared" si="6"/>
        <v>--</v>
      </c>
      <c r="AQ69" s="6" t="str">
        <f t="shared" si="7"/>
        <v/>
      </c>
      <c r="AR69" s="6" t="str">
        <f t="shared" si="8"/>
        <v>--</v>
      </c>
      <c r="AS69" s="6" t="str">
        <f t="shared" si="9"/>
        <v/>
      </c>
      <c r="AT69" s="6" t="str">
        <f t="shared" si="10"/>
        <v/>
      </c>
      <c r="AU69" s="6" t="str">
        <f>IFERROR(IF(AR69="--","",IF(HLOOKUP(SMALL($Q$4:$Y$4,3),$Q$4:$Y$501,ROW(AP69)-3,FALSE)=0,"",IF(HLOOKUP(SMALL($Q$4:$Y$4,3),$Q$4:$Y$501,ROW(AP69)-3,FALSE)="nee",VLOOKUP("De kwaliteitseis emissiearme grond (maximale concentratie) wordt overschreden.",H!$O$10:'H'!$P$59,2,FALSE),""))),"")</f>
        <v/>
      </c>
      <c r="AV69" s="6" t="str">
        <f t="shared" si="0"/>
        <v>--</v>
      </c>
      <c r="AW69" s="6" t="str">
        <f t="shared" si="1"/>
        <v/>
      </c>
      <c r="AX69" s="6" t="str">
        <f t="shared" si="2"/>
        <v>--</v>
      </c>
      <c r="AY69" s="6" t="str">
        <f t="shared" si="11"/>
        <v/>
      </c>
      <c r="AZ69" s="6" t="str">
        <f t="shared" si="12"/>
        <v/>
      </c>
      <c r="BA69" s="6" t="str">
        <f>IFERROR(IF(AR69="--","",IF(HLOOKUP(SMALL($Q$4:$Y$4,6),$Q$4:$Y$501,ROW(AP69)-3,FALSE)=0,"",IF(HLOOKUP(SMALL($Q$4:$Y$4,6),$Q$4:$Y$501,ROW(AP69)-3,FALSE)="nee",VLOOKUP("De kwaliteitseis emissiearme grond (maximale concentratie) wordt overschreden.",H!$O$10:'H'!$P$59,2,FALSE),""))),"")</f>
        <v/>
      </c>
      <c r="BB69" s="6" t="str">
        <f t="shared" si="3"/>
        <v>--</v>
      </c>
      <c r="BC69" s="6" t="str">
        <f t="shared" si="4"/>
        <v/>
      </c>
      <c r="BD69" s="6" t="str">
        <f t="shared" si="5"/>
        <v>--</v>
      </c>
      <c r="BE69" s="6" t="str">
        <f t="shared" si="13"/>
        <v/>
      </c>
      <c r="BF69" s="6" t="str">
        <f t="shared" si="14"/>
        <v/>
      </c>
      <c r="BG69" s="4" t="str">
        <f>IFERROR(IF(AR69="--","",IF(HLOOKUP(SMALL($Q$4:$Y$4,9),$Q$4:$Y$501,ROW(AP69)-3,FALSE)=0,"",IF(HLOOKUP(SMALL($Q$4:$Y$4,9),$Q$4:$Y$501,ROW(AP69)-3,FALSE)="nee",VLOOKUP("De kwaliteitseis emissiearme grond (maximale concentratie) wordt overschreden.",H!$O$10:'H'!$P$59,2,FALSE),""))),"")</f>
        <v/>
      </c>
    </row>
    <row r="70" spans="1:59" x14ac:dyDescent="0.2">
      <c r="A70" s="4" t="str">
        <f>F!A70</f>
        <v>1,2-Dichloorethaan</v>
      </c>
      <c r="B70" s="6" t="str">
        <f>IF(ISNUMBER(F!E70)=FALSE,"--",IF(F!E70=0,"--",F!E70))</f>
        <v>--</v>
      </c>
      <c r="C70" s="6" t="str">
        <f>IF(B70="--","",F!F70)</f>
        <v/>
      </c>
      <c r="D70" s="6" t="str">
        <f>IF(ISNUMBER(F!G70)=FALSE,"--",IF(F!G70=0,"--",F!G70))</f>
        <v>--</v>
      </c>
      <c r="E70" s="6" t="str">
        <f>IF(D70="--","",F!H70)</f>
        <v/>
      </c>
      <c r="F70" s="6" t="str">
        <f>IF(ISNUMBER(F!I70)=FALSE,"--",IF(F!I70=0,"--",F!I70))</f>
        <v>--</v>
      </c>
      <c r="G70" s="6" t="str">
        <f>IF(F70="--","",F!J70)</f>
        <v/>
      </c>
      <c r="H70" s="6"/>
      <c r="I70" s="6" t="str">
        <f>IF(F!Z70=-1,-1,F!AV70)</f>
        <v/>
      </c>
      <c r="J70" s="6"/>
      <c r="K70" s="6" t="str">
        <f>IF(F!AC70=-1,-1,F!AX70)</f>
        <v/>
      </c>
      <c r="L70" s="6"/>
      <c r="M70" s="6" t="str">
        <f>IF(F!AF70=-1,-1,F!AZ70)</f>
        <v/>
      </c>
      <c r="N70" s="6"/>
      <c r="P70" s="4" t="str">
        <f>IFERROR(IF(AND(VLOOKUP(F!$B70,E!$B$1:$AK$300,5,FALSE)&lt;&gt;1000000000,VLOOKUP(F!$B70,E!$B$1:$AK$300,6,FALSE)=1000000000,VLOOKUP(F!$B70,E!$B$1:$AK$300,7,FALSE)=1000000000,VLOOKUP(F!$B70,E!$B$1:$AK$300,8,FALSE)=1000000000,VLOOKUP(F!$B70,E!$B$1:$AK$300,9,FALSE)=1000000000),"toetsen alleen LN",IF(AND(VLOOKUP(F!$B70,E!$B$1:$AK$300,5,FALSE)=1000000000,VLOOKUP(F!$B70,E!$B$1:$AK$300,6,FALSE)=1000000000,VLOOKUP(F!$B70,E!$B$1:$AK$300,7,FALSE)=1000000000,VLOOKUP(F!$B70,E!$B$1:$AK$300,8,FALSE)&lt;&gt;1000000000,VLOOKUP(F!$B70,E!$B$1:$AK$300,9,FALSE)&lt;&gt;1000000000),"toetsen alleen MV en SV",IF(AND(VLOOKUP(F!$B70,E!$B$1:$AK$300,5,FALSE)&lt;&gt;1000000000,VLOOKUP(F!$B70,E!$B$1:$AK$300,6,FALSE)&lt;&gt;1000000000,VLOOKUP(F!$B70,E!$B$1:$AK$300,7,FALSE)&lt;&gt;1000000000,VLOOKUP(F!$B70,E!$B$1:$AK$300,8,FALSE)=1000000000,VLOOKUP(F!$B70,E!$B$1:$AK$300,9,FALSE)=1000000000),"toetsen geen MV en SV",IF(VLOOKUP(F!$B70,E!$B$1:$AK$300,5,FALSE)+VLOOKUP(F!$B70,E!$B$1:$AK$300,6,FALSE)+VLOOKUP(F!$B70,E!$B$1:$AK$300,7,FALSE)+VLOOKUP(F!$B70,E!$B$1:$AK$300,8,FALSE)&lt;&gt;4000000000,"toetsen",IF(VLOOKUP(F!$B70,E!$B$1:$AK$300,12,FALSE)&lt;&gt;1000000000,"toetsen alleen IW","niet toetsen"))))),"")</f>
        <v>toetsen</v>
      </c>
      <c r="Q70" s="6" t="str">
        <f t="shared" si="20"/>
        <v/>
      </c>
      <c r="R70" s="5" t="str">
        <f>IF($B70="--","",IF($P70="toetsen",toetsen(F!$B70,Q70),IF($P70="toetsen alleen IW",toetsen_alleen_IW(F!$B70,Q70),IF($P70="toetsen alleen LN",toetsen_alleen_LN(F!$B70,Q70),IF($P70="toetsen geen MV en SV",toetsen_geen_MV_en_SV(F!$B70,Q70),IF($P70="toetsen alleen MV en SV",toetsen_alleen_MV_en_SV(F!$B70,Q70),""))))))</f>
        <v/>
      </c>
      <c r="S70" s="5" t="str">
        <f>IF($P70="toetsen",IF(OR(Q70="",VLOOKUP(F!$B70,E!$B$1:$AK$300,10,FALSE)=1000000000),"",IF(Q70&lt;=VLOOKUP(F!$B70,E!$B$1:$AK$300,10,FALSE),"ja","nee")),"")</f>
        <v/>
      </c>
      <c r="T70" s="78" t="str">
        <f t="shared" si="21"/>
        <v/>
      </c>
      <c r="U70" s="5" t="str">
        <f>IF($D70="--","",IF($P70="toetsen",toetsen(F!$B70,T70),IF($P70="toetsen alleen IW",toetsen_alleen_IW(F!$B70,T70),IF($P70="toetsen alleen LN",toetsen_alleen_LN(F!$B70,T70),IF($P70="toetsen geen MV en SV",toetsen_geen_MV_en_SV(F!$B70,T70),IF($P70="toetsen alleen MV en SV",toetsen_alleen_MV_en_SV(F!$B70,T70),""))))))</f>
        <v/>
      </c>
      <c r="V70" s="5" t="str">
        <f>IF($P70="toetsen",IF(OR(T70="",VLOOKUP(F!$B70,E!$B$1:$AK$300,10,FALSE)=1000000000),"",IF(T70&lt;=VLOOKUP(F!$B70,E!$B$1:$AK$300,10,FALSE),"ja","nee")),"")</f>
        <v/>
      </c>
      <c r="W70" s="6" t="str">
        <f t="shared" si="22"/>
        <v/>
      </c>
      <c r="X70" s="5" t="str">
        <f>IF($F70="--","",IF($P70="toetsen",toetsen(F!$B70,W70),IF($P70="toetsen alleen IW",toetsen_alleen_IW(F!$B70,W70),IF($P70="toetsen alleen LN",toetsen_alleen_LN(F!$B70,W70),IF($P70="toetsen geen MV en SV",toetsen_geen_MV_en_SV(F!$B70,W70),IF($P70="toetsen alleen MV en SV",toetsen_alleen_MV_en_SV(F!$B70,W70),""))))))</f>
        <v/>
      </c>
      <c r="Y70" s="5" t="str">
        <f>IF($P70="toetsen",IF(OR(W70="",VLOOKUP(F!$B70,E!$B$1:$AK$300,10,FALSE)=1000000000),"",IF(W70&lt;=VLOOKUP(F!$B70,E!$B$1:$AK$300,10,FALSE),"ja","nee")),"")</f>
        <v/>
      </c>
      <c r="AA70" s="4" t="str">
        <f>IFERROR(IF(Q70="","",(IF(Q70&gt;2*VLOOKUP(F!$B70,E!$B$1:$AK$300,5,FALSE),1,0))),"")</f>
        <v/>
      </c>
      <c r="AB70" s="4" t="str">
        <f>IFERROR(IF(T70="","",(IF(T70&gt;2*VLOOKUP(F!$B70,E!$B$1:$AK$300,5,FALSE),1,0))),"")</f>
        <v/>
      </c>
      <c r="AC70" s="4" t="str">
        <f>IFERROR(IF(W70="","",(IF(W70&gt;2*VLOOKUP(F!$B70,E!$B$1:$AK$300,5,FALSE),1,0))),"")</f>
        <v/>
      </c>
      <c r="AE70" s="4" t="str">
        <f>IFERROR(IF(Q70="","",(IF(Q70&gt;VLOOKUP(F!$B70,E!$B$1:$AK$300,6,FALSE)+VLOOKUP(F!$B70,E!$B$1:$AK$300,5,FALSE),1,0))),"")</f>
        <v/>
      </c>
      <c r="AF70" s="4" t="str">
        <f>IFERROR(IF(T70="","",(IF(T70&gt;VLOOKUP(F!$B70,E!$B$1:$AK$300,6,FALSE)+VLOOKUP(F!$B70,E!$B$1:$AK$300,5,FALSE),1,0))),"")</f>
        <v/>
      </c>
      <c r="AG70" s="4" t="str">
        <f>IFERROR(IF(W70="","",(IF(W70&gt;VLOOKUP(F!$B70,E!$B$1:$AK$300,6,FALSE)+VLOOKUP(F!$B70,E!$B$1:$AK$300,5,FALSE),1,0))),"")</f>
        <v/>
      </c>
      <c r="AI70" s="6" t="str">
        <f t="shared" si="23"/>
        <v>--</v>
      </c>
      <c r="AJ70" s="6" t="str">
        <f>IF(AI70="--","--",IF(F!$D70=131,IF(I70=-1,"rg",IF(I70="","--",IF(I70*1000&lt;1,FIXED(I70*1000,3),IF(I70*1000&lt;10,FIXED(I70*1000,2),(IF(I70*1000&lt;100,FIXED(I70*1000,1),IF(I70*1000&lt;1000,FIXED(I70*1000,0),MROUND(I70*1000,10)))))))),IF(I70=-1,"rg",IF(I70="","--",IF(I70&lt;1,FIXED(I70,3),IF(I70&lt;10,FIXED(I70,2),(IF(I70&lt;100,FIXED(I70,1),IF(I70&lt;1000,FIXED(I70,0),MROUND(I70,10))))))))))</f>
        <v>--</v>
      </c>
      <c r="AK70" s="6" t="str">
        <f t="shared" si="24"/>
        <v>--</v>
      </c>
      <c r="AL70" s="6" t="str">
        <f>IF(AK70="--","--",IF(F!$D70=131,IF(K70=-1,"rg",IF(K70="","--",IF(K70*1000&lt;1,FIXED(K70*1000,3),IF(K70*1000&lt;10,FIXED(K70*1000,2),(IF(K70*1000&lt;100,FIXED(K70*1000,1),IF(K70*1000&lt;1000,FIXED(K70*1000,0),MROUND(K70*1000,10)))))))),IF(K70=-1,"rg",IF(K70="","--",IF(K70&lt;1,FIXED(K70,3),IF(K70&lt;10,FIXED(K70,2),(IF(K70&lt;100,FIXED(K70,1),IF(K70&lt;1000,FIXED(K70,0),MROUND(K70,10))))))))))</f>
        <v>--</v>
      </c>
      <c r="AM70" s="6" t="str">
        <f t="shared" si="25"/>
        <v>--</v>
      </c>
      <c r="AN70" s="6" t="str">
        <f>IF(AM70="--","--",IF(F!$D70=131,IF(M70=-1,"rg",IF(M70="","--",IF(M70*1000&lt;1,FIXED(M70*1000,3),IF(M70*1000&lt;10,FIXED(M70*1000,2),(IF(M70*1000&lt;100,FIXED(M70*1000,1),IF(M70*1000&lt;1000,FIXED(M70*1000,0),MROUND(M70*1000,10)))))))),IF(M70=-1,"rg",IF(M70="","--",IF(M70&lt;1,FIXED(M70,3),IF(M70&lt;10,FIXED(M70,2),(IF(M70&lt;100,FIXED(M70,1),IF(M70&lt;1000,FIXED(M70,0),MROUND(M70,10))))))))))</f>
        <v>--</v>
      </c>
      <c r="AP70" s="6" t="str">
        <f t="shared" si="6"/>
        <v>--</v>
      </c>
      <c r="AQ70" s="6" t="str">
        <f t="shared" si="7"/>
        <v/>
      </c>
      <c r="AR70" s="6" t="str">
        <f t="shared" si="8"/>
        <v>--</v>
      </c>
      <c r="AS70" s="6" t="str">
        <f t="shared" si="9"/>
        <v/>
      </c>
      <c r="AT70" s="6" t="str">
        <f t="shared" si="10"/>
        <v/>
      </c>
      <c r="AU70" s="6" t="str">
        <f>IFERROR(IF(AR70="--","",IF(HLOOKUP(SMALL($Q$4:$Y$4,3),$Q$4:$Y$501,ROW(AP70)-3,FALSE)=0,"",IF(HLOOKUP(SMALL($Q$4:$Y$4,3),$Q$4:$Y$501,ROW(AP70)-3,FALSE)="nee",VLOOKUP("De kwaliteitseis emissiearme grond (maximale concentratie) wordt overschreden.",H!$O$10:'H'!$P$59,2,FALSE),""))),"")</f>
        <v/>
      </c>
      <c r="AV70" s="6" t="str">
        <f t="shared" si="0"/>
        <v>--</v>
      </c>
      <c r="AW70" s="6" t="str">
        <f t="shared" si="1"/>
        <v/>
      </c>
      <c r="AX70" s="6" t="str">
        <f t="shared" si="2"/>
        <v>--</v>
      </c>
      <c r="AY70" s="6" t="str">
        <f t="shared" si="11"/>
        <v/>
      </c>
      <c r="AZ70" s="6" t="str">
        <f t="shared" si="12"/>
        <v/>
      </c>
      <c r="BA70" s="6" t="str">
        <f>IFERROR(IF(AR70="--","",IF(HLOOKUP(SMALL($Q$4:$Y$4,6),$Q$4:$Y$501,ROW(AP70)-3,FALSE)=0,"",IF(HLOOKUP(SMALL($Q$4:$Y$4,6),$Q$4:$Y$501,ROW(AP70)-3,FALSE)="nee",VLOOKUP("De kwaliteitseis emissiearme grond (maximale concentratie) wordt overschreden.",H!$O$10:'H'!$P$59,2,FALSE),""))),"")</f>
        <v/>
      </c>
      <c r="BB70" s="6" t="str">
        <f t="shared" si="3"/>
        <v>--</v>
      </c>
      <c r="BC70" s="6" t="str">
        <f t="shared" si="4"/>
        <v/>
      </c>
      <c r="BD70" s="6" t="str">
        <f t="shared" si="5"/>
        <v>--</v>
      </c>
      <c r="BE70" s="6" t="str">
        <f t="shared" si="13"/>
        <v/>
      </c>
      <c r="BF70" s="6" t="str">
        <f t="shared" si="14"/>
        <v/>
      </c>
      <c r="BG70" s="4" t="str">
        <f>IFERROR(IF(AR70="--","",IF(HLOOKUP(SMALL($Q$4:$Y$4,9),$Q$4:$Y$501,ROW(AP70)-3,FALSE)=0,"",IF(HLOOKUP(SMALL($Q$4:$Y$4,9),$Q$4:$Y$501,ROW(AP70)-3,FALSE)="nee",VLOOKUP("De kwaliteitseis emissiearme grond (maximale concentratie) wordt overschreden.",H!$O$10:'H'!$P$59,2,FALSE),""))),"")</f>
        <v/>
      </c>
    </row>
    <row r="71" spans="1:59" x14ac:dyDescent="0.2">
      <c r="A71" s="4" t="str">
        <f>F!A71</f>
        <v>1,1-Dichlooretheen</v>
      </c>
      <c r="B71" s="6" t="str">
        <f>IF(ISNUMBER(F!E71)=FALSE,"--",IF(F!E71=0,"--",F!E71))</f>
        <v>--</v>
      </c>
      <c r="C71" s="6" t="str">
        <f>IF(B71="--","",F!F71)</f>
        <v/>
      </c>
      <c r="D71" s="6" t="str">
        <f>IF(ISNUMBER(F!G71)=FALSE,"--",IF(F!G71=0,"--",F!G71))</f>
        <v>--</v>
      </c>
      <c r="E71" s="6" t="str">
        <f>IF(D71="--","",F!H71)</f>
        <v/>
      </c>
      <c r="F71" s="6" t="str">
        <f>IF(ISNUMBER(F!I71)=FALSE,"--",IF(F!I71=0,"--",F!I71))</f>
        <v>--</v>
      </c>
      <c r="G71" s="6" t="str">
        <f>IF(F71="--","",F!J71)</f>
        <v/>
      </c>
      <c r="H71" s="6"/>
      <c r="I71" s="6" t="str">
        <f>IF(F!Z71=-1,-1,F!AV71)</f>
        <v/>
      </c>
      <c r="J71" s="6"/>
      <c r="K71" s="6" t="str">
        <f>IF(F!AC71=-1,-1,F!AX71)</f>
        <v/>
      </c>
      <c r="L71" s="6"/>
      <c r="M71" s="6" t="str">
        <f>IF(F!AF71=-1,-1,F!AZ71)</f>
        <v/>
      </c>
      <c r="N71" s="6"/>
      <c r="P71" s="4" t="str">
        <f>IFERROR(IF(AND(VLOOKUP(F!$B71,E!$B$1:$AK$300,5,FALSE)&lt;&gt;1000000000,VLOOKUP(F!$B71,E!$B$1:$AK$300,6,FALSE)=1000000000,VLOOKUP(F!$B71,E!$B$1:$AK$300,7,FALSE)=1000000000,VLOOKUP(F!$B71,E!$B$1:$AK$300,8,FALSE)=1000000000,VLOOKUP(F!$B71,E!$B$1:$AK$300,9,FALSE)=1000000000),"toetsen alleen LN",IF(AND(VLOOKUP(F!$B71,E!$B$1:$AK$300,5,FALSE)=1000000000,VLOOKUP(F!$B71,E!$B$1:$AK$300,6,FALSE)=1000000000,VLOOKUP(F!$B71,E!$B$1:$AK$300,7,FALSE)=1000000000,VLOOKUP(F!$B71,E!$B$1:$AK$300,8,FALSE)&lt;&gt;1000000000,VLOOKUP(F!$B71,E!$B$1:$AK$300,9,FALSE)&lt;&gt;1000000000),"toetsen alleen MV en SV",IF(AND(VLOOKUP(F!$B71,E!$B$1:$AK$300,5,FALSE)&lt;&gt;1000000000,VLOOKUP(F!$B71,E!$B$1:$AK$300,6,FALSE)&lt;&gt;1000000000,VLOOKUP(F!$B71,E!$B$1:$AK$300,7,FALSE)&lt;&gt;1000000000,VLOOKUP(F!$B71,E!$B$1:$AK$300,8,FALSE)=1000000000,VLOOKUP(F!$B71,E!$B$1:$AK$300,9,FALSE)=1000000000),"toetsen geen MV en SV",IF(VLOOKUP(F!$B71,E!$B$1:$AK$300,5,FALSE)+VLOOKUP(F!$B71,E!$B$1:$AK$300,6,FALSE)+VLOOKUP(F!$B71,E!$B$1:$AK$300,7,FALSE)+VLOOKUP(F!$B71,E!$B$1:$AK$300,8,FALSE)&lt;&gt;4000000000,"toetsen",IF(VLOOKUP(F!$B71,E!$B$1:$AK$300,12,FALSE)&lt;&gt;1000000000,"toetsen alleen IW","niet toetsen"))))),"")</f>
        <v>toetsen</v>
      </c>
      <c r="Q71" s="6" t="str">
        <f t="shared" si="20"/>
        <v/>
      </c>
      <c r="R71" s="5" t="str">
        <f>IF($B71="--","",IF($P71="toetsen",toetsen(F!$B71,Q71),IF($P71="toetsen alleen IW",toetsen_alleen_IW(F!$B71,Q71),IF($P71="toetsen alleen LN",toetsen_alleen_LN(F!$B71,Q71),IF($P71="toetsen geen MV en SV",toetsen_geen_MV_en_SV(F!$B71,Q71),IF($P71="toetsen alleen MV en SV",toetsen_alleen_MV_en_SV(F!$B71,Q71),""))))))</f>
        <v/>
      </c>
      <c r="S71" s="5" t="str">
        <f>IF($P71="toetsen",IF(OR(Q71="",VLOOKUP(F!$B71,E!$B$1:$AK$300,10,FALSE)=1000000000),"",IF(Q71&lt;=VLOOKUP(F!$B71,E!$B$1:$AK$300,10,FALSE),"ja","nee")),"")</f>
        <v/>
      </c>
      <c r="T71" s="78" t="str">
        <f t="shared" si="21"/>
        <v/>
      </c>
      <c r="U71" s="5" t="str">
        <f>IF($D71="--","",IF($P71="toetsen",toetsen(F!$B71,T71),IF($P71="toetsen alleen IW",toetsen_alleen_IW(F!$B71,T71),IF($P71="toetsen alleen LN",toetsen_alleen_LN(F!$B71,T71),IF($P71="toetsen geen MV en SV",toetsen_geen_MV_en_SV(F!$B71,T71),IF($P71="toetsen alleen MV en SV",toetsen_alleen_MV_en_SV(F!$B71,T71),""))))))</f>
        <v/>
      </c>
      <c r="V71" s="5" t="str">
        <f>IF($P71="toetsen",IF(OR(T71="",VLOOKUP(F!$B71,E!$B$1:$AK$300,10,FALSE)=1000000000),"",IF(T71&lt;=VLOOKUP(F!$B71,E!$B$1:$AK$300,10,FALSE),"ja","nee")),"")</f>
        <v/>
      </c>
      <c r="W71" s="6" t="str">
        <f t="shared" si="22"/>
        <v/>
      </c>
      <c r="X71" s="5" t="str">
        <f>IF($F71="--","",IF($P71="toetsen",toetsen(F!$B71,W71),IF($P71="toetsen alleen IW",toetsen_alleen_IW(F!$B71,W71),IF($P71="toetsen alleen LN",toetsen_alleen_LN(F!$B71,W71),IF($P71="toetsen geen MV en SV",toetsen_geen_MV_en_SV(F!$B71,W71),IF($P71="toetsen alleen MV en SV",toetsen_alleen_MV_en_SV(F!$B71,W71),""))))))</f>
        <v/>
      </c>
      <c r="Y71" s="5" t="str">
        <f>IF($P71="toetsen",IF(OR(W71="",VLOOKUP(F!$B71,E!$B$1:$AK$300,10,FALSE)=1000000000),"",IF(W71&lt;=VLOOKUP(F!$B71,E!$B$1:$AK$300,10,FALSE),"ja","nee")),"")</f>
        <v/>
      </c>
      <c r="AA71" s="4" t="str">
        <f>IFERROR(IF(Q71="","",(IF(Q71&gt;2*VLOOKUP(F!$B71,E!$B$1:$AK$300,5,FALSE),1,0))),"")</f>
        <v/>
      </c>
      <c r="AB71" s="4" t="str">
        <f>IFERROR(IF(T71="","",(IF(T71&gt;2*VLOOKUP(F!$B71,E!$B$1:$AK$300,5,FALSE),1,0))),"")</f>
        <v/>
      </c>
      <c r="AC71" s="4" t="str">
        <f>IFERROR(IF(W71="","",(IF(W71&gt;2*VLOOKUP(F!$B71,E!$B$1:$AK$300,5,FALSE),1,0))),"")</f>
        <v/>
      </c>
      <c r="AE71" s="4" t="str">
        <f>IFERROR(IF(Q71="","",(IF(Q71&gt;VLOOKUP(F!$B71,E!$B$1:$AK$300,6,FALSE)+VLOOKUP(F!$B71,E!$B$1:$AK$300,5,FALSE),1,0))),"")</f>
        <v/>
      </c>
      <c r="AF71" s="4" t="str">
        <f>IFERROR(IF(T71="","",(IF(T71&gt;VLOOKUP(F!$B71,E!$B$1:$AK$300,6,FALSE)+VLOOKUP(F!$B71,E!$B$1:$AK$300,5,FALSE),1,0))),"")</f>
        <v/>
      </c>
      <c r="AG71" s="4" t="str">
        <f>IFERROR(IF(W71="","",(IF(W71&gt;VLOOKUP(F!$B71,E!$B$1:$AK$300,6,FALSE)+VLOOKUP(F!$B71,E!$B$1:$AK$300,5,FALSE),1,0))),"")</f>
        <v/>
      </c>
      <c r="AI71" s="6" t="str">
        <f t="shared" si="23"/>
        <v>--</v>
      </c>
      <c r="AJ71" s="6" t="str">
        <f>IF(AI71="--","--",IF(F!$D71=131,IF(I71=-1,"rg",IF(I71="","--",IF(I71*1000&lt;1,FIXED(I71*1000,3),IF(I71*1000&lt;10,FIXED(I71*1000,2),(IF(I71*1000&lt;100,FIXED(I71*1000,1),IF(I71*1000&lt;1000,FIXED(I71*1000,0),MROUND(I71*1000,10)))))))),IF(I71=-1,"rg",IF(I71="","--",IF(I71&lt;1,FIXED(I71,3),IF(I71&lt;10,FIXED(I71,2),(IF(I71&lt;100,FIXED(I71,1),IF(I71&lt;1000,FIXED(I71,0),MROUND(I71,10))))))))))</f>
        <v>--</v>
      </c>
      <c r="AK71" s="6" t="str">
        <f t="shared" si="24"/>
        <v>--</v>
      </c>
      <c r="AL71" s="6" t="str">
        <f>IF(AK71="--","--",IF(F!$D71=131,IF(K71=-1,"rg",IF(K71="","--",IF(K71*1000&lt;1,FIXED(K71*1000,3),IF(K71*1000&lt;10,FIXED(K71*1000,2),(IF(K71*1000&lt;100,FIXED(K71*1000,1),IF(K71*1000&lt;1000,FIXED(K71*1000,0),MROUND(K71*1000,10)))))))),IF(K71=-1,"rg",IF(K71="","--",IF(K71&lt;1,FIXED(K71,3),IF(K71&lt;10,FIXED(K71,2),(IF(K71&lt;100,FIXED(K71,1),IF(K71&lt;1000,FIXED(K71,0),MROUND(K71,10))))))))))</f>
        <v>--</v>
      </c>
      <c r="AM71" s="6" t="str">
        <f t="shared" si="25"/>
        <v>--</v>
      </c>
      <c r="AN71" s="6" t="str">
        <f>IF(AM71="--","--",IF(F!$D71=131,IF(M71=-1,"rg",IF(M71="","--",IF(M71*1000&lt;1,FIXED(M71*1000,3),IF(M71*1000&lt;10,FIXED(M71*1000,2),(IF(M71*1000&lt;100,FIXED(M71*1000,1),IF(M71*1000&lt;1000,FIXED(M71*1000,0),MROUND(M71*1000,10)))))))),IF(M71=-1,"rg",IF(M71="","--",IF(M71&lt;1,FIXED(M71,3),IF(M71&lt;10,FIXED(M71,2),(IF(M71&lt;100,FIXED(M71,1),IF(M71&lt;1000,FIXED(M71,0),MROUND(M71,10))))))))))</f>
        <v>--</v>
      </c>
      <c r="AP71" s="6" t="str">
        <f t="shared" si="6"/>
        <v>--</v>
      </c>
      <c r="AQ71" s="6" t="str">
        <f t="shared" si="7"/>
        <v/>
      </c>
      <c r="AR71" s="6" t="str">
        <f t="shared" si="8"/>
        <v>--</v>
      </c>
      <c r="AS71" s="6" t="str">
        <f t="shared" si="9"/>
        <v/>
      </c>
      <c r="AT71" s="6" t="str">
        <f t="shared" si="10"/>
        <v/>
      </c>
      <c r="AU71" s="6" t="str">
        <f>IFERROR(IF(AR71="--","",IF(HLOOKUP(SMALL($Q$4:$Y$4,3),$Q$4:$Y$501,ROW(AP71)-3,FALSE)=0,"",IF(HLOOKUP(SMALL($Q$4:$Y$4,3),$Q$4:$Y$501,ROW(AP71)-3,FALSE)="nee",VLOOKUP("De kwaliteitseis emissiearme grond (maximale concentratie) wordt overschreden.",H!$O$10:'H'!$P$59,2,FALSE),""))),"")</f>
        <v/>
      </c>
      <c r="AV71" s="6" t="str">
        <f t="shared" ref="AV71:AV134" si="26">HLOOKUP(SMALL($AI$4:$AN$4,3),$AI$4:$AN$501,ROW(AP71)-3,FALSE)</f>
        <v>--</v>
      </c>
      <c r="AW71" s="6" t="str">
        <f t="shared" ref="AW71:AW134" si="27">IF(HLOOKUP(SMALL($C$4:$G$4,2),$C$4:$G$501,ROW(AP71)-3,FALSE)="&lt;","&lt;","")</f>
        <v/>
      </c>
      <c r="AX71" s="6" t="str">
        <f t="shared" ref="AX71:AX134" si="28">HLOOKUP(SMALL($AI$4:$AN$4,4),$AI$4:$AN$501,ROW(AP71)-3,FALSE)</f>
        <v>--</v>
      </c>
      <c r="AY71" s="6" t="str">
        <f t="shared" si="11"/>
        <v/>
      </c>
      <c r="AZ71" s="6" t="str">
        <f t="shared" si="12"/>
        <v/>
      </c>
      <c r="BA71" s="6" t="str">
        <f>IFERROR(IF(AR71="--","",IF(HLOOKUP(SMALL($Q$4:$Y$4,6),$Q$4:$Y$501,ROW(AP71)-3,FALSE)=0,"",IF(HLOOKUP(SMALL($Q$4:$Y$4,6),$Q$4:$Y$501,ROW(AP71)-3,FALSE)="nee",VLOOKUP("De kwaliteitseis emissiearme grond (maximale concentratie) wordt overschreden.",H!$O$10:'H'!$P$59,2,FALSE),""))),"")</f>
        <v/>
      </c>
      <c r="BB71" s="6" t="str">
        <f t="shared" ref="BB71:BB134" si="29">HLOOKUP(SMALL($AI$4:$AN$4,5),$AI$4:$AN$501,ROW(AP71)-3,FALSE)</f>
        <v>--</v>
      </c>
      <c r="BC71" s="6" t="str">
        <f t="shared" ref="BC71:BC134" si="30">IF(HLOOKUP(SMALL($C$4:$G$4,3),$C$4:$G$501,ROW(AP71)-3,FALSE)="&lt;","&lt;","")</f>
        <v/>
      </c>
      <c r="BD71" s="6" t="str">
        <f t="shared" ref="BD71:BD134" si="31">HLOOKUP(SMALL($AI$4:$AN$4,6),$AI$4:$AN$501,ROW(AP71)-3,FALSE)</f>
        <v>--</v>
      </c>
      <c r="BE71" s="6" t="str">
        <f t="shared" si="13"/>
        <v/>
      </c>
      <c r="BF71" s="6" t="str">
        <f t="shared" si="14"/>
        <v/>
      </c>
      <c r="BG71" s="4" t="str">
        <f>IFERROR(IF(AR71="--","",IF(HLOOKUP(SMALL($Q$4:$Y$4,9),$Q$4:$Y$501,ROW(AP71)-3,FALSE)=0,"",IF(HLOOKUP(SMALL($Q$4:$Y$4,9),$Q$4:$Y$501,ROW(AP71)-3,FALSE)="nee",VLOOKUP("De kwaliteitseis emissiearme grond (maximale concentratie) wordt overschreden.",H!$O$10:'H'!$P$59,2,FALSE),""))),"")</f>
        <v/>
      </c>
    </row>
    <row r="72" spans="1:59" x14ac:dyDescent="0.2">
      <c r="A72" s="4" t="str">
        <f>F!A72</f>
        <v>Cis-1,2-dichlooretheen</v>
      </c>
      <c r="B72" s="6" t="str">
        <f>IF(ISNUMBER(F!E72)=FALSE,"--",IF(F!E72=0,"--",F!E72))</f>
        <v>--</v>
      </c>
      <c r="C72" s="6" t="str">
        <f>IF(B72="--","",F!F72)</f>
        <v/>
      </c>
      <c r="D72" s="6" t="str">
        <f>IF(ISNUMBER(F!G72)=FALSE,"--",IF(F!G72=0,"--",F!G72))</f>
        <v>--</v>
      </c>
      <c r="E72" s="6" t="str">
        <f>IF(D72="--","",F!H72)</f>
        <v/>
      </c>
      <c r="F72" s="6" t="str">
        <f>IF(ISNUMBER(F!I72)=FALSE,"--",IF(F!I72=0,"--",F!I72))</f>
        <v>--</v>
      </c>
      <c r="G72" s="6" t="str">
        <f>IF(F72="--","",F!J72)</f>
        <v/>
      </c>
      <c r="H72" s="6"/>
      <c r="I72" s="16" t="str">
        <f>IF(F!AA72=-1,-1,F!AV72)</f>
        <v/>
      </c>
      <c r="J72" s="6"/>
      <c r="K72" s="16" t="str">
        <f>IF(F!AD72=-1,-1,F!AX72)</f>
        <v/>
      </c>
      <c r="L72" s="6"/>
      <c r="M72" s="16" t="str">
        <f>IF(F!AG72=-1,-1,F!AZ72)</f>
        <v/>
      </c>
      <c r="N72" s="6"/>
      <c r="P72" s="4" t="str">
        <f>IFERROR(IF(AND(VLOOKUP(F!$B72,E!$B$1:$AK$300,5,FALSE)&lt;&gt;1000000000,VLOOKUP(F!$B72,E!$B$1:$AK$300,6,FALSE)=1000000000,VLOOKUP(F!$B72,E!$B$1:$AK$300,7,FALSE)=1000000000,VLOOKUP(F!$B72,E!$B$1:$AK$300,8,FALSE)=1000000000,VLOOKUP(F!$B72,E!$B$1:$AK$300,9,FALSE)=1000000000),"toetsen alleen LN",IF(AND(VLOOKUP(F!$B72,E!$B$1:$AK$300,5,FALSE)=1000000000,VLOOKUP(F!$B72,E!$B$1:$AK$300,6,FALSE)=1000000000,VLOOKUP(F!$B72,E!$B$1:$AK$300,7,FALSE)=1000000000,VLOOKUP(F!$B72,E!$B$1:$AK$300,8,FALSE)&lt;&gt;1000000000,VLOOKUP(F!$B72,E!$B$1:$AK$300,9,FALSE)&lt;&gt;1000000000),"toetsen alleen MV en SV",IF(AND(VLOOKUP(F!$B72,E!$B$1:$AK$300,5,FALSE)&lt;&gt;1000000000,VLOOKUP(F!$B72,E!$B$1:$AK$300,6,FALSE)&lt;&gt;1000000000,VLOOKUP(F!$B72,E!$B$1:$AK$300,7,FALSE)&lt;&gt;1000000000,VLOOKUP(F!$B72,E!$B$1:$AK$300,8,FALSE)=1000000000,VLOOKUP(F!$B72,E!$B$1:$AK$300,9,FALSE)=1000000000),"toetsen geen MV en SV",IF(VLOOKUP(F!$B72,E!$B$1:$AK$300,5,FALSE)+VLOOKUP(F!$B72,E!$B$1:$AK$300,6,FALSE)+VLOOKUP(F!$B72,E!$B$1:$AK$300,7,FALSE)+VLOOKUP(F!$B72,E!$B$1:$AK$300,8,FALSE)&lt;&gt;4000000000,"toetsen",IF(VLOOKUP(F!$B72,E!$B$1:$AK$300,12,FALSE)&lt;&gt;1000000000,"toetsen alleen IW","niet toetsen"))))),"")</f>
        <v/>
      </c>
      <c r="Q72" s="6" t="str">
        <f t="shared" si="20"/>
        <v/>
      </c>
      <c r="R72" s="5" t="str">
        <f>IF($B72="--","",IF($P72="toetsen",toetsen(F!$B72,Q72),IF($P72="toetsen alleen IW",toetsen_alleen_IW(F!$B72,Q72),IF($P72="toetsen alleen LN",toetsen_alleen_LN(F!$B72,Q72),IF($P72="toetsen geen MV en SV",toetsen_geen_MV_en_SV(F!$B72,Q72),IF($P72="toetsen alleen MV en SV",toetsen_alleen_MV_en_SV(F!$B72,Q72),""))))))</f>
        <v/>
      </c>
      <c r="S72" s="5" t="str">
        <f>IF($P72="toetsen",IF(OR(Q72="",VLOOKUP(F!$B72,E!$B$1:$AK$300,10,FALSE)=1000000000),"",IF(Q72&lt;=VLOOKUP(F!$B72,E!$B$1:$AK$300,10,FALSE),"ja","nee")),"")</f>
        <v/>
      </c>
      <c r="T72" s="78" t="str">
        <f t="shared" si="21"/>
        <v/>
      </c>
      <c r="U72" s="5" t="str">
        <f>IF($D72="--","",IF($P72="toetsen",toetsen(F!$B72,T72),IF($P72="toetsen alleen IW",toetsen_alleen_IW(F!$B72,T72),IF($P72="toetsen alleen LN",toetsen_alleen_LN(F!$B72,T72),IF($P72="toetsen geen MV en SV",toetsen_geen_MV_en_SV(F!$B72,T72),IF($P72="toetsen alleen MV en SV",toetsen_alleen_MV_en_SV(F!$B72,T72),""))))))</f>
        <v/>
      </c>
      <c r="V72" s="5" t="str">
        <f>IF($P72="toetsen",IF(OR(T72="",VLOOKUP(F!$B72,E!$B$1:$AK$300,10,FALSE)=1000000000),"",IF(T72&lt;=VLOOKUP(F!$B72,E!$B$1:$AK$300,10,FALSE),"ja","nee")),"")</f>
        <v/>
      </c>
      <c r="W72" s="6" t="str">
        <f t="shared" si="22"/>
        <v/>
      </c>
      <c r="X72" s="5" t="str">
        <f>IF($F72="--","",IF($P72="toetsen",toetsen(F!$B72,W72),IF($P72="toetsen alleen IW",toetsen_alleen_IW(F!$B72,W72),IF($P72="toetsen alleen LN",toetsen_alleen_LN(F!$B72,W72),IF($P72="toetsen geen MV en SV",toetsen_geen_MV_en_SV(F!$B72,W72),IF($P72="toetsen alleen MV en SV",toetsen_alleen_MV_en_SV(F!$B72,W72),""))))))</f>
        <v/>
      </c>
      <c r="Y72" s="5" t="str">
        <f>IF($P72="toetsen",IF(OR(W72="",VLOOKUP(F!$B72,E!$B$1:$AK$300,10,FALSE)=1000000000),"",IF(W72&lt;=VLOOKUP(F!$B72,E!$B$1:$AK$300,10,FALSE),"ja","nee")),"")</f>
        <v/>
      </c>
      <c r="AA72" s="4" t="str">
        <f>IFERROR(IF(Q72="","",(IF(Q72&gt;2*VLOOKUP(F!$B72,E!$B$1:$AK$300,5,FALSE),1,0))),"")</f>
        <v/>
      </c>
      <c r="AB72" s="4" t="str">
        <f>IFERROR(IF(T72="","",(IF(T72&gt;2*VLOOKUP(F!$B72,E!$B$1:$AK$300,5,FALSE),1,0))),"")</f>
        <v/>
      </c>
      <c r="AC72" s="4" t="str">
        <f>IFERROR(IF(W72="","",(IF(W72&gt;2*VLOOKUP(F!$B72,E!$B$1:$AK$300,5,FALSE),1,0))),"")</f>
        <v/>
      </c>
      <c r="AE72" s="4" t="str">
        <f>IFERROR(IF(Q72="","",(IF(Q72&gt;VLOOKUP(F!$B72,E!$B$1:$AK$300,6,FALSE)+VLOOKUP(F!$B72,E!$B$1:$AK$300,5,FALSE),1,0))),"")</f>
        <v/>
      </c>
      <c r="AF72" s="4" t="str">
        <f>IFERROR(IF(T72="","",(IF(T72&gt;VLOOKUP(F!$B72,E!$B$1:$AK$300,6,FALSE)+VLOOKUP(F!$B72,E!$B$1:$AK$300,5,FALSE),1,0))),"")</f>
        <v/>
      </c>
      <c r="AG72" s="4" t="str">
        <f>IFERROR(IF(W72="","",(IF(W72&gt;VLOOKUP(F!$B72,E!$B$1:$AK$300,6,FALSE)+VLOOKUP(F!$B72,E!$B$1:$AK$300,5,FALSE),1,0))),"")</f>
        <v/>
      </c>
      <c r="AI72" s="6" t="str">
        <f t="shared" si="23"/>
        <v>--</v>
      </c>
      <c r="AJ72" s="6" t="str">
        <f>IF(AI72="--","--",IF(F!$D72=131,IF(I72=-1,"rg",IF(I72="","--",IF(I72*1000&lt;1,FIXED(I72*1000,3),IF(I72*1000&lt;10,FIXED(I72*1000,2),(IF(I72*1000&lt;100,FIXED(I72*1000,1),IF(I72*1000&lt;1000,FIXED(I72*1000,0),MROUND(I72*1000,10)))))))),IF(I72=-1,"rg",IF(I72="","--",IF(I72&lt;1,FIXED(I72,3),IF(I72&lt;10,FIXED(I72,2),(IF(I72&lt;100,FIXED(I72,1),IF(I72&lt;1000,FIXED(I72,0),MROUND(I72,10))))))))))</f>
        <v>--</v>
      </c>
      <c r="AK72" s="6" t="str">
        <f t="shared" si="24"/>
        <v>--</v>
      </c>
      <c r="AL72" s="6" t="str">
        <f>IF(AK72="--","--",IF(F!$D72=131,IF(K72=-1,"rg",IF(K72="","--",IF(K72*1000&lt;1,FIXED(K72*1000,3),IF(K72*1000&lt;10,FIXED(K72*1000,2),(IF(K72*1000&lt;100,FIXED(K72*1000,1),IF(K72*1000&lt;1000,FIXED(K72*1000,0),MROUND(K72*1000,10)))))))),IF(K72=-1,"rg",IF(K72="","--",IF(K72&lt;1,FIXED(K72,3),IF(K72&lt;10,FIXED(K72,2),(IF(K72&lt;100,FIXED(K72,1),IF(K72&lt;1000,FIXED(K72,0),MROUND(K72,10))))))))))</f>
        <v>--</v>
      </c>
      <c r="AM72" s="6" t="str">
        <f t="shared" si="25"/>
        <v>--</v>
      </c>
      <c r="AN72" s="6" t="str">
        <f>IF(AM72="--","--",IF(F!$D72=131,IF(M72=-1,"rg",IF(M72="","--",IF(M72*1000&lt;1,FIXED(M72*1000,3),IF(M72*1000&lt;10,FIXED(M72*1000,2),(IF(M72*1000&lt;100,FIXED(M72*1000,1),IF(M72*1000&lt;1000,FIXED(M72*1000,0),MROUND(M72*1000,10)))))))),IF(M72=-1,"rg",IF(M72="","--",IF(M72&lt;1,FIXED(M72,3),IF(M72&lt;10,FIXED(M72,2),(IF(M72&lt;100,FIXED(M72,1),IF(M72&lt;1000,FIXED(M72,0),MROUND(M72,10))))))))))</f>
        <v>--</v>
      </c>
      <c r="AP72" s="6" t="str">
        <f t="shared" ref="AP72:AP135" si="32">HLOOKUP(SMALL($AI$4:$AN$4,1),$AI$4:$AN$501,ROW(AP72)-3,FALSE)</f>
        <v>--</v>
      </c>
      <c r="AQ72" s="6" t="str">
        <f t="shared" ref="AQ72:AQ135" si="33">IF(HLOOKUP(SMALL($C$4:$G$4,1),$C$4:$G$501,ROW(AP72)-3,FALSE)="&lt;","&lt;","")</f>
        <v/>
      </c>
      <c r="AR72" s="6" t="str">
        <f t="shared" ref="AR72:AR135" si="34">HLOOKUP(SMALL($AI$4:$AN$4,2),$AI$4:$AN$501,ROW(AP72)-3,FALSE)</f>
        <v>--</v>
      </c>
      <c r="AS72" s="6" t="str">
        <f t="shared" ref="AS72:AS135" si="35">IF(AR72="rg","&lt;","")</f>
        <v/>
      </c>
      <c r="AT72" s="6" t="str">
        <f t="shared" ref="AT72:AT135" si="36">IF(AR72="--","",IF(HLOOKUP(SMALL($Q$4:$Y$4,2),$Q$4:$Y$501,ROW(AP72)-3,FALSE)=0,"",HLOOKUP(SMALL($Q$4:$Y$4,2),$Q$4:$Y$501,ROW(AP72)-3,FALSE)))</f>
        <v/>
      </c>
      <c r="AU72" s="6" t="str">
        <f>IFERROR(IF(AR72="--","",IF(HLOOKUP(SMALL($Q$4:$Y$4,3),$Q$4:$Y$501,ROW(AP72)-3,FALSE)=0,"",IF(HLOOKUP(SMALL($Q$4:$Y$4,3),$Q$4:$Y$501,ROW(AP72)-3,FALSE)="nee",VLOOKUP("De kwaliteitseis emissiearme grond (maximale concentratie) wordt overschreden.",H!$O$10:'H'!$P$59,2,FALSE),""))),"")</f>
        <v/>
      </c>
      <c r="AV72" s="6" t="str">
        <f t="shared" si="26"/>
        <v>--</v>
      </c>
      <c r="AW72" s="6" t="str">
        <f t="shared" si="27"/>
        <v/>
      </c>
      <c r="AX72" s="6" t="str">
        <f t="shared" si="28"/>
        <v>--</v>
      </c>
      <c r="AY72" s="6" t="str">
        <f t="shared" ref="AY72:AY135" si="37">IF(AX72="rg","&lt;","")</f>
        <v/>
      </c>
      <c r="AZ72" s="6" t="str">
        <f t="shared" ref="AZ72:AZ135" si="38">IF(AX72="--","",IF(HLOOKUP(SMALL($Q$4:$Y$4,5),$Q$4:$Y$501,ROW(AP72)-3,FALSE)=0,"",HLOOKUP(SMALL($Q$4:$Y$4,5),$Q$4:$Y$501,ROW(AP72)-3,FALSE)))</f>
        <v/>
      </c>
      <c r="BA72" s="6" t="str">
        <f>IFERROR(IF(AR72="--","",IF(HLOOKUP(SMALL($Q$4:$Y$4,6),$Q$4:$Y$501,ROW(AP72)-3,FALSE)=0,"",IF(HLOOKUP(SMALL($Q$4:$Y$4,6),$Q$4:$Y$501,ROW(AP72)-3,FALSE)="nee",VLOOKUP("De kwaliteitseis emissiearme grond (maximale concentratie) wordt overschreden.",H!$O$10:'H'!$P$59,2,FALSE),""))),"")</f>
        <v/>
      </c>
      <c r="BB72" s="6" t="str">
        <f t="shared" si="29"/>
        <v>--</v>
      </c>
      <c r="BC72" s="6" t="str">
        <f t="shared" si="30"/>
        <v/>
      </c>
      <c r="BD72" s="6" t="str">
        <f t="shared" si="31"/>
        <v>--</v>
      </c>
      <c r="BE72" s="6" t="str">
        <f t="shared" ref="BE72:BE135" si="39">IF(BD72="rg","&lt;","")</f>
        <v/>
      </c>
      <c r="BF72" s="6" t="str">
        <f t="shared" ref="BF72:BF135" si="40">IF(BD72="--","",IF(HLOOKUP(SMALL($Q$4:$Y$4,8),$Q$4:$Y$501,ROW(AP72)-3,FALSE)=0,"",HLOOKUP(SMALL($Q$4:$Y$4,8),$Q$4:$Y$501,ROW(AP72)-3,FALSE)))</f>
        <v/>
      </c>
      <c r="BG72" s="4" t="str">
        <f>IFERROR(IF(AR72="--","",IF(HLOOKUP(SMALL($Q$4:$Y$4,9),$Q$4:$Y$501,ROW(AP72)-3,FALSE)=0,"",IF(HLOOKUP(SMALL($Q$4:$Y$4,9),$Q$4:$Y$501,ROW(AP72)-3,FALSE)="nee",VLOOKUP("De kwaliteitseis emissiearme grond (maximale concentratie) wordt overschreden.",H!$O$10:'H'!$P$59,2,FALSE),""))),"")</f>
        <v/>
      </c>
    </row>
    <row r="73" spans="1:59" x14ac:dyDescent="0.2">
      <c r="A73" s="4" t="str">
        <f>F!A73</f>
        <v>Trans-1,2-dichlooretheen</v>
      </c>
      <c r="B73" s="6" t="str">
        <f>IF(ISNUMBER(F!E73)=FALSE,"--",IF(F!E73=0,"--",F!E73))</f>
        <v>--</v>
      </c>
      <c r="C73" s="6" t="str">
        <f>IF(B73="--","",F!F73)</f>
        <v/>
      </c>
      <c r="D73" s="6" t="str">
        <f>IF(ISNUMBER(F!G73)=FALSE,"--",IF(F!G73=0,"--",F!G73))</f>
        <v>--</v>
      </c>
      <c r="E73" s="6" t="str">
        <f>IF(D73="--","",F!H73)</f>
        <v/>
      </c>
      <c r="F73" s="6" t="str">
        <f>IF(ISNUMBER(F!I73)=FALSE,"--",IF(F!I73=0,"--",F!I73))</f>
        <v>--</v>
      </c>
      <c r="G73" s="6" t="str">
        <f>IF(F73="--","",F!J73)</f>
        <v/>
      </c>
      <c r="H73" s="6"/>
      <c r="I73" s="16" t="str">
        <f>IF(F!AA73=-1,-1,F!AV73)</f>
        <v/>
      </c>
      <c r="J73" s="6"/>
      <c r="K73" s="16" t="str">
        <f>IF(F!AD73=-1,-1,F!AX73)</f>
        <v/>
      </c>
      <c r="L73" s="6"/>
      <c r="M73" s="16" t="str">
        <f>IF(F!AG73=-1,-1,F!AZ73)</f>
        <v/>
      </c>
      <c r="N73" s="6"/>
      <c r="P73" s="4" t="str">
        <f>IFERROR(IF(AND(VLOOKUP(F!$B73,E!$B$1:$AK$300,5,FALSE)&lt;&gt;1000000000,VLOOKUP(F!$B73,E!$B$1:$AK$300,6,FALSE)=1000000000,VLOOKUP(F!$B73,E!$B$1:$AK$300,7,FALSE)=1000000000,VLOOKUP(F!$B73,E!$B$1:$AK$300,8,FALSE)=1000000000,VLOOKUP(F!$B73,E!$B$1:$AK$300,9,FALSE)=1000000000),"toetsen alleen LN",IF(AND(VLOOKUP(F!$B73,E!$B$1:$AK$300,5,FALSE)=1000000000,VLOOKUP(F!$B73,E!$B$1:$AK$300,6,FALSE)=1000000000,VLOOKUP(F!$B73,E!$B$1:$AK$300,7,FALSE)=1000000000,VLOOKUP(F!$B73,E!$B$1:$AK$300,8,FALSE)&lt;&gt;1000000000,VLOOKUP(F!$B73,E!$B$1:$AK$300,9,FALSE)&lt;&gt;1000000000),"toetsen alleen MV en SV",IF(AND(VLOOKUP(F!$B73,E!$B$1:$AK$300,5,FALSE)&lt;&gt;1000000000,VLOOKUP(F!$B73,E!$B$1:$AK$300,6,FALSE)&lt;&gt;1000000000,VLOOKUP(F!$B73,E!$B$1:$AK$300,7,FALSE)&lt;&gt;1000000000,VLOOKUP(F!$B73,E!$B$1:$AK$300,8,FALSE)=1000000000,VLOOKUP(F!$B73,E!$B$1:$AK$300,9,FALSE)=1000000000),"toetsen geen MV en SV",IF(VLOOKUP(F!$B73,E!$B$1:$AK$300,5,FALSE)+VLOOKUP(F!$B73,E!$B$1:$AK$300,6,FALSE)+VLOOKUP(F!$B73,E!$B$1:$AK$300,7,FALSE)+VLOOKUP(F!$B73,E!$B$1:$AK$300,8,FALSE)&lt;&gt;4000000000,"toetsen",IF(VLOOKUP(F!$B73,E!$B$1:$AK$300,12,FALSE)&lt;&gt;1000000000,"toetsen alleen IW","niet toetsen"))))),"")</f>
        <v/>
      </c>
      <c r="Q73" s="6" t="str">
        <f t="shared" si="20"/>
        <v/>
      </c>
      <c r="R73" s="5" t="str">
        <f>IF($B73="--","",IF($P73="toetsen",toetsen(F!$B73,Q73),IF($P73="toetsen alleen IW",toetsen_alleen_IW(F!$B73,Q73),IF($P73="toetsen alleen LN",toetsen_alleen_LN(F!$B73,Q73),IF($P73="toetsen geen MV en SV",toetsen_geen_MV_en_SV(F!$B73,Q73),IF($P73="toetsen alleen MV en SV",toetsen_alleen_MV_en_SV(F!$B73,Q73),""))))))</f>
        <v/>
      </c>
      <c r="S73" s="5" t="str">
        <f>IF($P73="toetsen",IF(OR(Q73="",VLOOKUP(F!$B73,E!$B$1:$AK$300,10,FALSE)=1000000000),"",IF(Q73&lt;=VLOOKUP(F!$B73,E!$B$1:$AK$300,10,FALSE),"ja","nee")),"")</f>
        <v/>
      </c>
      <c r="T73" s="78" t="str">
        <f t="shared" si="21"/>
        <v/>
      </c>
      <c r="U73" s="5" t="str">
        <f>IF($D73="--","",IF($P73="toetsen",toetsen(F!$B73,T73),IF($P73="toetsen alleen IW",toetsen_alleen_IW(F!$B73,T73),IF($P73="toetsen alleen LN",toetsen_alleen_LN(F!$B73,T73),IF($P73="toetsen geen MV en SV",toetsen_geen_MV_en_SV(F!$B73,T73),IF($P73="toetsen alleen MV en SV",toetsen_alleen_MV_en_SV(F!$B73,T73),""))))))</f>
        <v/>
      </c>
      <c r="V73" s="5" t="str">
        <f>IF($P73="toetsen",IF(OR(T73="",VLOOKUP(F!$B73,E!$B$1:$AK$300,10,FALSE)=1000000000),"",IF(T73&lt;=VLOOKUP(F!$B73,E!$B$1:$AK$300,10,FALSE),"ja","nee")),"")</f>
        <v/>
      </c>
      <c r="W73" s="6" t="str">
        <f t="shared" si="22"/>
        <v/>
      </c>
      <c r="X73" s="5" t="str">
        <f>IF($F73="--","",IF($P73="toetsen",toetsen(F!$B73,W73),IF($P73="toetsen alleen IW",toetsen_alleen_IW(F!$B73,W73),IF($P73="toetsen alleen LN",toetsen_alleen_LN(F!$B73,W73),IF($P73="toetsen geen MV en SV",toetsen_geen_MV_en_SV(F!$B73,W73),IF($P73="toetsen alleen MV en SV",toetsen_alleen_MV_en_SV(F!$B73,W73),""))))))</f>
        <v/>
      </c>
      <c r="Y73" s="5" t="str">
        <f>IF($P73="toetsen",IF(OR(W73="",VLOOKUP(F!$B73,E!$B$1:$AK$300,10,FALSE)=1000000000),"",IF(W73&lt;=VLOOKUP(F!$B73,E!$B$1:$AK$300,10,FALSE),"ja","nee")),"")</f>
        <v/>
      </c>
      <c r="AA73" s="4" t="str">
        <f>IFERROR(IF(Q73="","",(IF(Q73&gt;2*VLOOKUP(F!$B73,E!$B$1:$AK$300,5,FALSE),1,0))),"")</f>
        <v/>
      </c>
      <c r="AB73" s="4" t="str">
        <f>IFERROR(IF(T73="","",(IF(T73&gt;2*VLOOKUP(F!$B73,E!$B$1:$AK$300,5,FALSE),1,0))),"")</f>
        <v/>
      </c>
      <c r="AC73" s="4" t="str">
        <f>IFERROR(IF(W73="","",(IF(W73&gt;2*VLOOKUP(F!$B73,E!$B$1:$AK$300,5,FALSE),1,0))),"")</f>
        <v/>
      </c>
      <c r="AE73" s="4" t="str">
        <f>IFERROR(IF(Q73="","",(IF(Q73&gt;VLOOKUP(F!$B73,E!$B$1:$AK$300,6,FALSE)+VLOOKUP(F!$B73,E!$B$1:$AK$300,5,FALSE),1,0))),"")</f>
        <v/>
      </c>
      <c r="AF73" s="4" t="str">
        <f>IFERROR(IF(T73="","",(IF(T73&gt;VLOOKUP(F!$B73,E!$B$1:$AK$300,6,FALSE)+VLOOKUP(F!$B73,E!$B$1:$AK$300,5,FALSE),1,0))),"")</f>
        <v/>
      </c>
      <c r="AG73" s="4" t="str">
        <f>IFERROR(IF(W73="","",(IF(W73&gt;VLOOKUP(F!$B73,E!$B$1:$AK$300,6,FALSE)+VLOOKUP(F!$B73,E!$B$1:$AK$300,5,FALSE),1,0))),"")</f>
        <v/>
      </c>
      <c r="AI73" s="6" t="str">
        <f t="shared" si="23"/>
        <v>--</v>
      </c>
      <c r="AJ73" s="6" t="str">
        <f>IF(AI73="--","--",IF(F!$D73=131,IF(I73=-1,"rg",IF(I73="","--",IF(I73*1000&lt;1,FIXED(I73*1000,3),IF(I73*1000&lt;10,FIXED(I73*1000,2),(IF(I73*1000&lt;100,FIXED(I73*1000,1),IF(I73*1000&lt;1000,FIXED(I73*1000,0),MROUND(I73*1000,10)))))))),IF(I73=-1,"rg",IF(I73="","--",IF(I73&lt;1,FIXED(I73,3),IF(I73&lt;10,FIXED(I73,2),(IF(I73&lt;100,FIXED(I73,1),IF(I73&lt;1000,FIXED(I73,0),MROUND(I73,10))))))))))</f>
        <v>--</v>
      </c>
      <c r="AK73" s="6" t="str">
        <f t="shared" si="24"/>
        <v>--</v>
      </c>
      <c r="AL73" s="6" t="str">
        <f>IF(AK73="--","--",IF(F!$D73=131,IF(K73=-1,"rg",IF(K73="","--",IF(K73*1000&lt;1,FIXED(K73*1000,3),IF(K73*1000&lt;10,FIXED(K73*1000,2),(IF(K73*1000&lt;100,FIXED(K73*1000,1),IF(K73*1000&lt;1000,FIXED(K73*1000,0),MROUND(K73*1000,10)))))))),IF(K73=-1,"rg",IF(K73="","--",IF(K73&lt;1,FIXED(K73,3),IF(K73&lt;10,FIXED(K73,2),(IF(K73&lt;100,FIXED(K73,1),IF(K73&lt;1000,FIXED(K73,0),MROUND(K73,10))))))))))</f>
        <v>--</v>
      </c>
      <c r="AM73" s="6" t="str">
        <f t="shared" si="25"/>
        <v>--</v>
      </c>
      <c r="AN73" s="6" t="str">
        <f>IF(AM73="--","--",IF(F!$D73=131,IF(M73=-1,"rg",IF(M73="","--",IF(M73*1000&lt;1,FIXED(M73*1000,3),IF(M73*1000&lt;10,FIXED(M73*1000,2),(IF(M73*1000&lt;100,FIXED(M73*1000,1),IF(M73*1000&lt;1000,FIXED(M73*1000,0),MROUND(M73*1000,10)))))))),IF(M73=-1,"rg",IF(M73="","--",IF(M73&lt;1,FIXED(M73,3),IF(M73&lt;10,FIXED(M73,2),(IF(M73&lt;100,FIXED(M73,1),IF(M73&lt;1000,FIXED(M73,0),MROUND(M73,10))))))))))</f>
        <v>--</v>
      </c>
      <c r="AP73" s="6" t="str">
        <f t="shared" si="32"/>
        <v>--</v>
      </c>
      <c r="AQ73" s="6" t="str">
        <f t="shared" si="33"/>
        <v/>
      </c>
      <c r="AR73" s="6" t="str">
        <f t="shared" si="34"/>
        <v>--</v>
      </c>
      <c r="AS73" s="6" t="str">
        <f t="shared" si="35"/>
        <v/>
      </c>
      <c r="AT73" s="6" t="str">
        <f t="shared" si="36"/>
        <v/>
      </c>
      <c r="AU73" s="6" t="str">
        <f>IFERROR(IF(AR73="--","",IF(HLOOKUP(SMALL($Q$4:$Y$4,3),$Q$4:$Y$501,ROW(AP73)-3,FALSE)=0,"",IF(HLOOKUP(SMALL($Q$4:$Y$4,3),$Q$4:$Y$501,ROW(AP73)-3,FALSE)="nee",VLOOKUP("De kwaliteitseis emissiearme grond (maximale concentratie) wordt overschreden.",H!$O$10:'H'!$P$59,2,FALSE),""))),"")</f>
        <v/>
      </c>
      <c r="AV73" s="6" t="str">
        <f t="shared" si="26"/>
        <v>--</v>
      </c>
      <c r="AW73" s="6" t="str">
        <f t="shared" si="27"/>
        <v/>
      </c>
      <c r="AX73" s="6" t="str">
        <f t="shared" si="28"/>
        <v>--</v>
      </c>
      <c r="AY73" s="6" t="str">
        <f t="shared" si="37"/>
        <v/>
      </c>
      <c r="AZ73" s="6" t="str">
        <f t="shared" si="38"/>
        <v/>
      </c>
      <c r="BA73" s="6" t="str">
        <f>IFERROR(IF(AR73="--","",IF(HLOOKUP(SMALL($Q$4:$Y$4,6),$Q$4:$Y$501,ROW(AP73)-3,FALSE)=0,"",IF(HLOOKUP(SMALL($Q$4:$Y$4,6),$Q$4:$Y$501,ROW(AP73)-3,FALSE)="nee",VLOOKUP("De kwaliteitseis emissiearme grond (maximale concentratie) wordt overschreden.",H!$O$10:'H'!$P$59,2,FALSE),""))),"")</f>
        <v/>
      </c>
      <c r="BB73" s="6" t="str">
        <f t="shared" si="29"/>
        <v>--</v>
      </c>
      <c r="BC73" s="6" t="str">
        <f t="shared" si="30"/>
        <v/>
      </c>
      <c r="BD73" s="6" t="str">
        <f t="shared" si="31"/>
        <v>--</v>
      </c>
      <c r="BE73" s="6" t="str">
        <f t="shared" si="39"/>
        <v/>
      </c>
      <c r="BF73" s="6" t="str">
        <f t="shared" si="40"/>
        <v/>
      </c>
      <c r="BG73" s="4" t="str">
        <f>IFERROR(IF(AR73="--","",IF(HLOOKUP(SMALL($Q$4:$Y$4,9),$Q$4:$Y$501,ROW(AP73)-3,FALSE)=0,"",IF(HLOOKUP(SMALL($Q$4:$Y$4,9),$Q$4:$Y$501,ROW(AP73)-3,FALSE)="nee",VLOOKUP("De kwaliteitseis emissiearme grond (maximale concentratie) wordt overschreden.",H!$O$10:'H'!$P$59,2,FALSE),""))),"")</f>
        <v/>
      </c>
    </row>
    <row r="74" spans="1:59" x14ac:dyDescent="0.2">
      <c r="A74" s="4" t="str">
        <f>F!A74</f>
        <v>1,2-Dichlooretheen (som)</v>
      </c>
      <c r="B74" s="6" t="str">
        <f>IF(ISNUMBER(F!E74)=FALSE,"--",IF(F!E74=0,"--",F!E74))</f>
        <v>--</v>
      </c>
      <c r="C74" s="6" t="str">
        <f>IF(B74="--","",F!F74)</f>
        <v/>
      </c>
      <c r="D74" s="6" t="str">
        <f>IF(ISNUMBER(F!G74)=FALSE,"--",IF(F!G74=0,"--",F!G74))</f>
        <v>--</v>
      </c>
      <c r="E74" s="6" t="str">
        <f>IF(D74="--","",F!H74)</f>
        <v/>
      </c>
      <c r="F74" s="6" t="str">
        <f>IF(ISNUMBER(F!I74)=FALSE,"--",IF(F!I74=0,"--",F!I74))</f>
        <v>--</v>
      </c>
      <c r="G74" s="6" t="str">
        <f>IF(F74="--","",F!J74)</f>
        <v/>
      </c>
      <c r="H74" s="6"/>
      <c r="I74" s="92">
        <f>IF(F!Z74=0,-1,F!AV74)</f>
        <v>-1</v>
      </c>
      <c r="J74" s="6"/>
      <c r="K74" s="92">
        <f>IF(F!AC74=0,-1,F!AX74)</f>
        <v>-1</v>
      </c>
      <c r="L74" s="6"/>
      <c r="M74" s="92">
        <f>IF(F!AF74=0,-1,F!AZ74)</f>
        <v>-1</v>
      </c>
      <c r="N74" s="6"/>
      <c r="P74" s="4" t="str">
        <f>IFERROR(IF(AND(VLOOKUP(F!$B74,E!$B$1:$AK$300,5,FALSE)&lt;&gt;1000000000,VLOOKUP(F!$B74,E!$B$1:$AK$300,6,FALSE)=1000000000,VLOOKUP(F!$B74,E!$B$1:$AK$300,7,FALSE)=1000000000,VLOOKUP(F!$B74,E!$B$1:$AK$300,8,FALSE)=1000000000,VLOOKUP(F!$B74,E!$B$1:$AK$300,9,FALSE)=1000000000),"toetsen alleen LN",IF(AND(VLOOKUP(F!$B74,E!$B$1:$AK$300,5,FALSE)=1000000000,VLOOKUP(F!$B74,E!$B$1:$AK$300,6,FALSE)=1000000000,VLOOKUP(F!$B74,E!$B$1:$AK$300,7,FALSE)=1000000000,VLOOKUP(F!$B74,E!$B$1:$AK$300,8,FALSE)&lt;&gt;1000000000,VLOOKUP(F!$B74,E!$B$1:$AK$300,9,FALSE)&lt;&gt;1000000000),"toetsen alleen MV en SV",IF(AND(VLOOKUP(F!$B74,E!$B$1:$AK$300,5,FALSE)&lt;&gt;1000000000,VLOOKUP(F!$B74,E!$B$1:$AK$300,6,FALSE)&lt;&gt;1000000000,VLOOKUP(F!$B74,E!$B$1:$AK$300,7,FALSE)&lt;&gt;1000000000,VLOOKUP(F!$B74,E!$B$1:$AK$300,8,FALSE)=1000000000,VLOOKUP(F!$B74,E!$B$1:$AK$300,9,FALSE)=1000000000),"toetsen geen MV en SV",IF(VLOOKUP(F!$B74,E!$B$1:$AK$300,5,FALSE)+VLOOKUP(F!$B74,E!$B$1:$AK$300,6,FALSE)+VLOOKUP(F!$B74,E!$B$1:$AK$300,7,FALSE)+VLOOKUP(F!$B74,E!$B$1:$AK$300,8,FALSE)&lt;&gt;4000000000,"toetsen",IF(VLOOKUP(F!$B74,E!$B$1:$AK$300,12,FALSE)&lt;&gt;1000000000,"toetsen alleen IW","niet toetsen"))))),"")</f>
        <v>toetsen</v>
      </c>
      <c r="Q74" s="6">
        <f t="shared" si="20"/>
        <v>-1</v>
      </c>
      <c r="R74" s="5" t="str">
        <f>IF($B74="--","",IF($P74="toetsen",toetsen(F!$B74,Q74),IF($P74="toetsen alleen IW",toetsen_alleen_IW(F!$B74,Q74),IF($P74="toetsen alleen LN",toetsen_alleen_LN(F!$B74,Q74),IF($P74="toetsen geen MV en SV",toetsen_geen_MV_en_SV(F!$B74,Q74),IF($P74="toetsen alleen MV en SV",toetsen_alleen_MV_en_SV(F!$B74,Q74),""))))))</f>
        <v/>
      </c>
      <c r="S74" s="5" t="str">
        <f>IF($P74="toetsen",IF(OR(Q74="",VLOOKUP(F!$B74,E!$B$1:$AK$300,10,FALSE)=1000000000),"",IF(Q74&lt;=VLOOKUP(F!$B74,E!$B$1:$AK$300,10,FALSE),"ja","nee")),"")</f>
        <v/>
      </c>
      <c r="T74" s="78">
        <f t="shared" si="21"/>
        <v>-1</v>
      </c>
      <c r="U74" s="5" t="str">
        <f>IF($D74="--","",IF($P74="toetsen",toetsen(F!$B74,T74),IF($P74="toetsen alleen IW",toetsen_alleen_IW(F!$B74,T74),IF($P74="toetsen alleen LN",toetsen_alleen_LN(F!$B74,T74),IF($P74="toetsen geen MV en SV",toetsen_geen_MV_en_SV(F!$B74,T74),IF($P74="toetsen alleen MV en SV",toetsen_alleen_MV_en_SV(F!$B74,T74),""))))))</f>
        <v/>
      </c>
      <c r="V74" s="5" t="str">
        <f>IF($P74="toetsen",IF(OR(T74="",VLOOKUP(F!$B74,E!$B$1:$AK$300,10,FALSE)=1000000000),"",IF(T74&lt;=VLOOKUP(F!$B74,E!$B$1:$AK$300,10,FALSE),"ja","nee")),"")</f>
        <v/>
      </c>
      <c r="W74" s="6">
        <f t="shared" si="22"/>
        <v>-1</v>
      </c>
      <c r="X74" s="5" t="str">
        <f>IF($F74="--","",IF($P74="toetsen",toetsen(F!$B74,W74),IF($P74="toetsen alleen IW",toetsen_alleen_IW(F!$B74,W74),IF($P74="toetsen alleen LN",toetsen_alleen_LN(F!$B74,W74),IF($P74="toetsen geen MV en SV",toetsen_geen_MV_en_SV(F!$B74,W74),IF($P74="toetsen alleen MV en SV",toetsen_alleen_MV_en_SV(F!$B74,W74),""))))))</f>
        <v/>
      </c>
      <c r="Y74" s="5" t="str">
        <f>IF($P74="toetsen",IF(OR(W74="",VLOOKUP(F!$B74,E!$B$1:$AK$300,10,FALSE)=1000000000),"",IF(W74&lt;=VLOOKUP(F!$B74,E!$B$1:$AK$300,10,FALSE),"ja","nee")),"")</f>
        <v/>
      </c>
      <c r="AA74" s="4">
        <f>IFERROR(IF(Q74="","",(IF(Q74&gt;2*VLOOKUP(F!$B74,E!$B$1:$AK$300,5,FALSE),1,0))),"")</f>
        <v>0</v>
      </c>
      <c r="AB74" s="4">
        <f>IFERROR(IF(T74="","",(IF(T74&gt;2*VLOOKUP(F!$B74,E!$B$1:$AK$300,5,FALSE),1,0))),"")</f>
        <v>0</v>
      </c>
      <c r="AC74" s="4">
        <f>IFERROR(IF(W74="","",(IF(W74&gt;2*VLOOKUP(F!$B74,E!$B$1:$AK$300,5,FALSE),1,0))),"")</f>
        <v>0</v>
      </c>
      <c r="AE74" s="4">
        <f>IFERROR(IF(Q74="","",(IF(Q74&gt;VLOOKUP(F!$B74,E!$B$1:$AK$300,6,FALSE)+VLOOKUP(F!$B74,E!$B$1:$AK$300,5,FALSE),1,0))),"")</f>
        <v>0</v>
      </c>
      <c r="AF74" s="4">
        <f>IFERROR(IF(T74="","",(IF(T74&gt;VLOOKUP(F!$B74,E!$B$1:$AK$300,6,FALSE)+VLOOKUP(F!$B74,E!$B$1:$AK$300,5,FALSE),1,0))),"")</f>
        <v>0</v>
      </c>
      <c r="AG74" s="4">
        <f>IFERROR(IF(W74="","",(IF(W74&gt;VLOOKUP(F!$B74,E!$B$1:$AK$300,6,FALSE)+VLOOKUP(F!$B74,E!$B$1:$AK$300,5,FALSE),1,0))),"")</f>
        <v>0</v>
      </c>
      <c r="AI74" s="6" t="str">
        <f t="shared" si="23"/>
        <v>--</v>
      </c>
      <c r="AJ74" s="6" t="str">
        <f>IF(AI74="--","--",IF(F!$D74=131,IF(I74=-1,"rg",IF(I74="","--",IF(I74*1000&lt;1,FIXED(I74*1000,3),IF(I74*1000&lt;10,FIXED(I74*1000,2),(IF(I74*1000&lt;100,FIXED(I74*1000,1),IF(I74*1000&lt;1000,FIXED(I74*1000,0),MROUND(I74*1000,10)))))))),IF(I74=-1,"rg",IF(I74="","--",IF(I74&lt;1,FIXED(I74,3),IF(I74&lt;10,FIXED(I74,2),(IF(I74&lt;100,FIXED(I74,1),IF(I74&lt;1000,FIXED(I74,0),MROUND(I74,10))))))))))</f>
        <v>--</v>
      </c>
      <c r="AK74" s="6" t="str">
        <f t="shared" si="24"/>
        <v>--</v>
      </c>
      <c r="AL74" s="6" t="str">
        <f>IF(AK74="--","--",IF(F!$D74=131,IF(K74=-1,"rg",IF(K74="","--",IF(K74*1000&lt;1,FIXED(K74*1000,3),IF(K74*1000&lt;10,FIXED(K74*1000,2),(IF(K74*1000&lt;100,FIXED(K74*1000,1),IF(K74*1000&lt;1000,FIXED(K74*1000,0),MROUND(K74*1000,10)))))))),IF(K74=-1,"rg",IF(K74="","--",IF(K74&lt;1,FIXED(K74,3),IF(K74&lt;10,FIXED(K74,2),(IF(K74&lt;100,FIXED(K74,1),IF(K74&lt;1000,FIXED(K74,0),MROUND(K74,10))))))))))</f>
        <v>--</v>
      </c>
      <c r="AM74" s="6" t="str">
        <f t="shared" si="25"/>
        <v>--</v>
      </c>
      <c r="AN74" s="6" t="str">
        <f>IF(AM74="--","--",IF(F!$D74=131,IF(M74=-1,"rg",IF(M74="","--",IF(M74*1000&lt;1,FIXED(M74*1000,3),IF(M74*1000&lt;10,FIXED(M74*1000,2),(IF(M74*1000&lt;100,FIXED(M74*1000,1),IF(M74*1000&lt;1000,FIXED(M74*1000,0),MROUND(M74*1000,10)))))))),IF(M74=-1,"rg",IF(M74="","--",IF(M74&lt;1,FIXED(M74,3),IF(M74&lt;10,FIXED(M74,2),(IF(M74&lt;100,FIXED(M74,1),IF(M74&lt;1000,FIXED(M74,0),MROUND(M74,10))))))))))</f>
        <v>--</v>
      </c>
      <c r="AP74" s="6" t="str">
        <f t="shared" si="32"/>
        <v>--</v>
      </c>
      <c r="AQ74" s="6" t="str">
        <f t="shared" si="33"/>
        <v/>
      </c>
      <c r="AR74" s="6" t="str">
        <f t="shared" si="34"/>
        <v>--</v>
      </c>
      <c r="AS74" s="6" t="str">
        <f t="shared" si="35"/>
        <v/>
      </c>
      <c r="AT74" s="6" t="str">
        <f t="shared" si="36"/>
        <v/>
      </c>
      <c r="AU74" s="6" t="str">
        <f>IFERROR(IF(AR74="--","",IF(HLOOKUP(SMALL($Q$4:$Y$4,3),$Q$4:$Y$501,ROW(AP74)-3,FALSE)=0,"",IF(HLOOKUP(SMALL($Q$4:$Y$4,3),$Q$4:$Y$501,ROW(AP74)-3,FALSE)="nee",VLOOKUP("De kwaliteitseis emissiearme grond (maximale concentratie) wordt overschreden.",H!$O$10:'H'!$P$59,2,FALSE),""))),"")</f>
        <v/>
      </c>
      <c r="AV74" s="6" t="str">
        <f t="shared" si="26"/>
        <v>--</v>
      </c>
      <c r="AW74" s="6" t="str">
        <f t="shared" si="27"/>
        <v/>
      </c>
      <c r="AX74" s="6" t="str">
        <f t="shared" si="28"/>
        <v>--</v>
      </c>
      <c r="AY74" s="6" t="str">
        <f t="shared" si="37"/>
        <v/>
      </c>
      <c r="AZ74" s="6" t="str">
        <f t="shared" si="38"/>
        <v/>
      </c>
      <c r="BA74" s="6" t="str">
        <f>IFERROR(IF(AR74="--","",IF(HLOOKUP(SMALL($Q$4:$Y$4,6),$Q$4:$Y$501,ROW(AP74)-3,FALSE)=0,"",IF(HLOOKUP(SMALL($Q$4:$Y$4,6),$Q$4:$Y$501,ROW(AP74)-3,FALSE)="nee",VLOOKUP("De kwaliteitseis emissiearme grond (maximale concentratie) wordt overschreden.",H!$O$10:'H'!$P$59,2,FALSE),""))),"")</f>
        <v/>
      </c>
      <c r="BB74" s="6" t="str">
        <f t="shared" si="29"/>
        <v>--</v>
      </c>
      <c r="BC74" s="6" t="str">
        <f t="shared" si="30"/>
        <v/>
      </c>
      <c r="BD74" s="6" t="str">
        <f t="shared" si="31"/>
        <v>--</v>
      </c>
      <c r="BE74" s="6" t="str">
        <f t="shared" si="39"/>
        <v/>
      </c>
      <c r="BF74" s="6" t="str">
        <f t="shared" si="40"/>
        <v/>
      </c>
      <c r="BG74" s="4" t="str">
        <f>IFERROR(IF(AR74="--","",IF(HLOOKUP(SMALL($Q$4:$Y$4,9),$Q$4:$Y$501,ROW(AP74)-3,FALSE)=0,"",IF(HLOOKUP(SMALL($Q$4:$Y$4,9),$Q$4:$Y$501,ROW(AP74)-3,FALSE)="nee",VLOOKUP("De kwaliteitseis emissiearme grond (maximale concentratie) wordt overschreden.",H!$O$10:'H'!$P$59,2,FALSE),""))),"")</f>
        <v/>
      </c>
    </row>
    <row r="75" spans="1:59" x14ac:dyDescent="0.2">
      <c r="A75" s="4" t="str">
        <f>F!A75</f>
        <v>1,1-Dichloorpropaan</v>
      </c>
      <c r="B75" s="6" t="str">
        <f>IF(ISNUMBER(F!E75)=FALSE,"--",IF(F!E75=0,"--",F!E75))</f>
        <v>--</v>
      </c>
      <c r="C75" s="6" t="str">
        <f>IF(B75="--","",F!F75)</f>
        <v/>
      </c>
      <c r="D75" s="6" t="str">
        <f>IF(ISNUMBER(F!G75)=FALSE,"--",IF(F!G75=0,"--",F!G75))</f>
        <v>--</v>
      </c>
      <c r="E75" s="6" t="str">
        <f>IF(D75="--","",F!H75)</f>
        <v/>
      </c>
      <c r="F75" s="6" t="str">
        <f>IF(ISNUMBER(F!I75)=FALSE,"--",IF(F!I75=0,"--",F!I75))</f>
        <v>--</v>
      </c>
      <c r="G75" s="6" t="str">
        <f>IF(F75="--","",F!J75)</f>
        <v/>
      </c>
      <c r="H75" s="6"/>
      <c r="I75" s="16" t="str">
        <f>IF(F!AA75=-1,-1,F!AV75)</f>
        <v/>
      </c>
      <c r="J75" s="6"/>
      <c r="K75" s="16" t="str">
        <f>IF(F!AD75=-1,-1,F!AX75)</f>
        <v/>
      </c>
      <c r="L75" s="6"/>
      <c r="M75" s="16" t="str">
        <f>IF(F!AG75=-1,-1,F!AZ75)</f>
        <v/>
      </c>
      <c r="N75" s="6"/>
      <c r="P75" s="4" t="str">
        <f>IFERROR(IF(AND(VLOOKUP(F!$B75,E!$B$1:$AK$300,5,FALSE)&lt;&gt;1000000000,VLOOKUP(F!$B75,E!$B$1:$AK$300,6,FALSE)=1000000000,VLOOKUP(F!$B75,E!$B$1:$AK$300,7,FALSE)=1000000000,VLOOKUP(F!$B75,E!$B$1:$AK$300,8,FALSE)=1000000000,VLOOKUP(F!$B75,E!$B$1:$AK$300,9,FALSE)=1000000000),"toetsen alleen LN",IF(AND(VLOOKUP(F!$B75,E!$B$1:$AK$300,5,FALSE)=1000000000,VLOOKUP(F!$B75,E!$B$1:$AK$300,6,FALSE)=1000000000,VLOOKUP(F!$B75,E!$B$1:$AK$300,7,FALSE)=1000000000,VLOOKUP(F!$B75,E!$B$1:$AK$300,8,FALSE)&lt;&gt;1000000000,VLOOKUP(F!$B75,E!$B$1:$AK$300,9,FALSE)&lt;&gt;1000000000),"toetsen alleen MV en SV",IF(AND(VLOOKUP(F!$B75,E!$B$1:$AK$300,5,FALSE)&lt;&gt;1000000000,VLOOKUP(F!$B75,E!$B$1:$AK$300,6,FALSE)&lt;&gt;1000000000,VLOOKUP(F!$B75,E!$B$1:$AK$300,7,FALSE)&lt;&gt;1000000000,VLOOKUP(F!$B75,E!$B$1:$AK$300,8,FALSE)=1000000000,VLOOKUP(F!$B75,E!$B$1:$AK$300,9,FALSE)=1000000000),"toetsen geen MV en SV",IF(VLOOKUP(F!$B75,E!$B$1:$AK$300,5,FALSE)+VLOOKUP(F!$B75,E!$B$1:$AK$300,6,FALSE)+VLOOKUP(F!$B75,E!$B$1:$AK$300,7,FALSE)+VLOOKUP(F!$B75,E!$B$1:$AK$300,8,FALSE)&lt;&gt;4000000000,"toetsen",IF(VLOOKUP(F!$B75,E!$B$1:$AK$300,12,FALSE)&lt;&gt;1000000000,"toetsen alleen IW","niet toetsen"))))),"")</f>
        <v/>
      </c>
      <c r="Q75" s="6" t="str">
        <f t="shared" si="20"/>
        <v/>
      </c>
      <c r="R75" s="5" t="str">
        <f>IF($B75="--","",IF($P75="toetsen",toetsen(F!$B75,Q75),IF($P75="toetsen alleen IW",toetsen_alleen_IW(F!$B75,Q75),IF($P75="toetsen alleen LN",toetsen_alleen_LN(F!$B75,Q75),IF($P75="toetsen geen MV en SV",toetsen_geen_MV_en_SV(F!$B75,Q75),IF($P75="toetsen alleen MV en SV",toetsen_alleen_MV_en_SV(F!$B75,Q75),""))))))</f>
        <v/>
      </c>
      <c r="S75" s="5" t="str">
        <f>IF($P75="toetsen",IF(OR(Q75="",VLOOKUP(F!$B75,E!$B$1:$AK$300,10,FALSE)=1000000000),"",IF(Q75&lt;=VLOOKUP(F!$B75,E!$B$1:$AK$300,10,FALSE),"ja","nee")),"")</f>
        <v/>
      </c>
      <c r="T75" s="78" t="str">
        <f t="shared" si="21"/>
        <v/>
      </c>
      <c r="U75" s="5" t="str">
        <f>IF($D75="--","",IF($P75="toetsen",toetsen(F!$B75,T75),IF($P75="toetsen alleen IW",toetsen_alleen_IW(F!$B75,T75),IF($P75="toetsen alleen LN",toetsen_alleen_LN(F!$B75,T75),IF($P75="toetsen geen MV en SV",toetsen_geen_MV_en_SV(F!$B75,T75),IF($P75="toetsen alleen MV en SV",toetsen_alleen_MV_en_SV(F!$B75,T75),""))))))</f>
        <v/>
      </c>
      <c r="V75" s="5" t="str">
        <f>IF($P75="toetsen",IF(OR(T75="",VLOOKUP(F!$B75,E!$B$1:$AK$300,10,FALSE)=1000000000),"",IF(T75&lt;=VLOOKUP(F!$B75,E!$B$1:$AK$300,10,FALSE),"ja","nee")),"")</f>
        <v/>
      </c>
      <c r="W75" s="6" t="str">
        <f t="shared" si="22"/>
        <v/>
      </c>
      <c r="X75" s="5" t="str">
        <f>IF($F75="--","",IF($P75="toetsen",toetsen(F!$B75,W75),IF($P75="toetsen alleen IW",toetsen_alleen_IW(F!$B75,W75),IF($P75="toetsen alleen LN",toetsen_alleen_LN(F!$B75,W75),IF($P75="toetsen geen MV en SV",toetsen_geen_MV_en_SV(F!$B75,W75),IF($P75="toetsen alleen MV en SV",toetsen_alleen_MV_en_SV(F!$B75,W75),""))))))</f>
        <v/>
      </c>
      <c r="Y75" s="5" t="str">
        <f>IF($P75="toetsen",IF(OR(W75="",VLOOKUP(F!$B75,E!$B$1:$AK$300,10,FALSE)=1000000000),"",IF(W75&lt;=VLOOKUP(F!$B75,E!$B$1:$AK$300,10,FALSE),"ja","nee")),"")</f>
        <v/>
      </c>
      <c r="AA75" s="4" t="str">
        <f>IFERROR(IF(Q75="","",(IF(Q75&gt;2*VLOOKUP(F!$B75,E!$B$1:$AK$300,5,FALSE),1,0))),"")</f>
        <v/>
      </c>
      <c r="AB75" s="4" t="str">
        <f>IFERROR(IF(T75="","",(IF(T75&gt;2*VLOOKUP(F!$B75,E!$B$1:$AK$300,5,FALSE),1,0))),"")</f>
        <v/>
      </c>
      <c r="AC75" s="4" t="str">
        <f>IFERROR(IF(W75="","",(IF(W75&gt;2*VLOOKUP(F!$B75,E!$B$1:$AK$300,5,FALSE),1,0))),"")</f>
        <v/>
      </c>
      <c r="AE75" s="4" t="str">
        <f>IFERROR(IF(Q75="","",(IF(Q75&gt;VLOOKUP(F!$B75,E!$B$1:$AK$300,6,FALSE)+VLOOKUP(F!$B75,E!$B$1:$AK$300,5,FALSE),1,0))),"")</f>
        <v/>
      </c>
      <c r="AF75" s="4" t="str">
        <f>IFERROR(IF(T75="","",(IF(T75&gt;VLOOKUP(F!$B75,E!$B$1:$AK$300,6,FALSE)+VLOOKUP(F!$B75,E!$B$1:$AK$300,5,FALSE),1,0))),"")</f>
        <v/>
      </c>
      <c r="AG75" s="4" t="str">
        <f>IFERROR(IF(W75="","",(IF(W75&gt;VLOOKUP(F!$B75,E!$B$1:$AK$300,6,FALSE)+VLOOKUP(F!$B75,E!$B$1:$AK$300,5,FALSE),1,0))),"")</f>
        <v/>
      </c>
      <c r="AI75" s="6" t="str">
        <f t="shared" si="23"/>
        <v>--</v>
      </c>
      <c r="AJ75" s="6" t="str">
        <f>IF(AI75="--","--",IF(F!$D75=131,IF(I75=-1,"rg",IF(I75="","--",IF(I75*1000&lt;1,FIXED(I75*1000,3),IF(I75*1000&lt;10,FIXED(I75*1000,2),(IF(I75*1000&lt;100,FIXED(I75*1000,1),IF(I75*1000&lt;1000,FIXED(I75*1000,0),MROUND(I75*1000,10)))))))),IF(I75=-1,"rg",IF(I75="","--",IF(I75&lt;1,FIXED(I75,3),IF(I75&lt;10,FIXED(I75,2),(IF(I75&lt;100,FIXED(I75,1),IF(I75&lt;1000,FIXED(I75,0),MROUND(I75,10))))))))))</f>
        <v>--</v>
      </c>
      <c r="AK75" s="6" t="str">
        <f t="shared" si="24"/>
        <v>--</v>
      </c>
      <c r="AL75" s="6" t="str">
        <f>IF(AK75="--","--",IF(F!$D75=131,IF(K75=-1,"rg",IF(K75="","--",IF(K75*1000&lt;1,FIXED(K75*1000,3),IF(K75*1000&lt;10,FIXED(K75*1000,2),(IF(K75*1000&lt;100,FIXED(K75*1000,1),IF(K75*1000&lt;1000,FIXED(K75*1000,0),MROUND(K75*1000,10)))))))),IF(K75=-1,"rg",IF(K75="","--",IF(K75&lt;1,FIXED(K75,3),IF(K75&lt;10,FIXED(K75,2),(IF(K75&lt;100,FIXED(K75,1),IF(K75&lt;1000,FIXED(K75,0),MROUND(K75,10))))))))))</f>
        <v>--</v>
      </c>
      <c r="AM75" s="6" t="str">
        <f t="shared" si="25"/>
        <v>--</v>
      </c>
      <c r="AN75" s="6" t="str">
        <f>IF(AM75="--","--",IF(F!$D75=131,IF(M75=-1,"rg",IF(M75="","--",IF(M75*1000&lt;1,FIXED(M75*1000,3),IF(M75*1000&lt;10,FIXED(M75*1000,2),(IF(M75*1000&lt;100,FIXED(M75*1000,1),IF(M75*1000&lt;1000,FIXED(M75*1000,0),MROUND(M75*1000,10)))))))),IF(M75=-1,"rg",IF(M75="","--",IF(M75&lt;1,FIXED(M75,3),IF(M75&lt;10,FIXED(M75,2),(IF(M75&lt;100,FIXED(M75,1),IF(M75&lt;1000,FIXED(M75,0),MROUND(M75,10))))))))))</f>
        <v>--</v>
      </c>
      <c r="AP75" s="6" t="str">
        <f t="shared" si="32"/>
        <v>--</v>
      </c>
      <c r="AQ75" s="6" t="str">
        <f t="shared" si="33"/>
        <v/>
      </c>
      <c r="AR75" s="6" t="str">
        <f t="shared" si="34"/>
        <v>--</v>
      </c>
      <c r="AS75" s="6" t="str">
        <f t="shared" si="35"/>
        <v/>
      </c>
      <c r="AT75" s="6" t="str">
        <f t="shared" si="36"/>
        <v/>
      </c>
      <c r="AU75" s="6" t="str">
        <f>IFERROR(IF(AR75="--","",IF(HLOOKUP(SMALL($Q$4:$Y$4,3),$Q$4:$Y$501,ROW(AP75)-3,FALSE)=0,"",IF(HLOOKUP(SMALL($Q$4:$Y$4,3),$Q$4:$Y$501,ROW(AP75)-3,FALSE)="nee",VLOOKUP("De kwaliteitseis emissiearme grond (maximale concentratie) wordt overschreden.",H!$O$10:'H'!$P$59,2,FALSE),""))),"")</f>
        <v/>
      </c>
      <c r="AV75" s="6" t="str">
        <f t="shared" si="26"/>
        <v>--</v>
      </c>
      <c r="AW75" s="6" t="str">
        <f t="shared" si="27"/>
        <v/>
      </c>
      <c r="AX75" s="6" t="str">
        <f t="shared" si="28"/>
        <v>--</v>
      </c>
      <c r="AY75" s="6" t="str">
        <f t="shared" si="37"/>
        <v/>
      </c>
      <c r="AZ75" s="6" t="str">
        <f t="shared" si="38"/>
        <v/>
      </c>
      <c r="BA75" s="6" t="str">
        <f>IFERROR(IF(AR75="--","",IF(HLOOKUP(SMALL($Q$4:$Y$4,6),$Q$4:$Y$501,ROW(AP75)-3,FALSE)=0,"",IF(HLOOKUP(SMALL($Q$4:$Y$4,6),$Q$4:$Y$501,ROW(AP75)-3,FALSE)="nee",VLOOKUP("De kwaliteitseis emissiearme grond (maximale concentratie) wordt overschreden.",H!$O$10:'H'!$P$59,2,FALSE),""))),"")</f>
        <v/>
      </c>
      <c r="BB75" s="6" t="str">
        <f t="shared" si="29"/>
        <v>--</v>
      </c>
      <c r="BC75" s="6" t="str">
        <f t="shared" si="30"/>
        <v/>
      </c>
      <c r="BD75" s="6" t="str">
        <f t="shared" si="31"/>
        <v>--</v>
      </c>
      <c r="BE75" s="6" t="str">
        <f t="shared" si="39"/>
        <v/>
      </c>
      <c r="BF75" s="6" t="str">
        <f t="shared" si="40"/>
        <v/>
      </c>
      <c r="BG75" s="4" t="str">
        <f>IFERROR(IF(AR75="--","",IF(HLOOKUP(SMALL($Q$4:$Y$4,9),$Q$4:$Y$501,ROW(AP75)-3,FALSE)=0,"",IF(HLOOKUP(SMALL($Q$4:$Y$4,9),$Q$4:$Y$501,ROW(AP75)-3,FALSE)="nee",VLOOKUP("De kwaliteitseis emissiearme grond (maximale concentratie) wordt overschreden.",H!$O$10:'H'!$P$59,2,FALSE),""))),"")</f>
        <v/>
      </c>
    </row>
    <row r="76" spans="1:59" x14ac:dyDescent="0.2">
      <c r="A76" s="4" t="str">
        <f>F!A76</f>
        <v>1,2-Dichloorpropaan</v>
      </c>
      <c r="B76" s="6" t="str">
        <f>IF(ISNUMBER(F!E76)=FALSE,"--",IF(F!E76=0,"--",F!E76))</f>
        <v>--</v>
      </c>
      <c r="C76" s="6" t="str">
        <f>IF(B76="--","",F!F76)</f>
        <v/>
      </c>
      <c r="D76" s="6" t="str">
        <f>IF(ISNUMBER(F!G76)=FALSE,"--",IF(F!G76=0,"--",F!G76))</f>
        <v>--</v>
      </c>
      <c r="E76" s="6" t="str">
        <f>IF(D76="--","",F!H76)</f>
        <v/>
      </c>
      <c r="F76" s="6" t="str">
        <f>IF(ISNUMBER(F!I76)=FALSE,"--",IF(F!I76=0,"--",F!I76))</f>
        <v>--</v>
      </c>
      <c r="G76" s="6" t="str">
        <f>IF(F76="--","",F!J76)</f>
        <v/>
      </c>
      <c r="H76" s="6"/>
      <c r="I76" s="16" t="str">
        <f>IF(F!AA76=-1,-1,F!AV76)</f>
        <v/>
      </c>
      <c r="J76" s="6"/>
      <c r="K76" s="16" t="str">
        <f>IF(F!AD76=-1,-1,F!AX76)</f>
        <v/>
      </c>
      <c r="L76" s="6"/>
      <c r="M76" s="16" t="str">
        <f>IF(F!AG76=-1,-1,F!AZ76)</f>
        <v/>
      </c>
      <c r="N76" s="6"/>
      <c r="P76" s="4" t="str">
        <f>IFERROR(IF(AND(VLOOKUP(F!$B76,E!$B$1:$AK$300,5,FALSE)&lt;&gt;1000000000,VLOOKUP(F!$B76,E!$B$1:$AK$300,6,FALSE)=1000000000,VLOOKUP(F!$B76,E!$B$1:$AK$300,7,FALSE)=1000000000,VLOOKUP(F!$B76,E!$B$1:$AK$300,8,FALSE)=1000000000,VLOOKUP(F!$B76,E!$B$1:$AK$300,9,FALSE)=1000000000),"toetsen alleen LN",IF(AND(VLOOKUP(F!$B76,E!$B$1:$AK$300,5,FALSE)=1000000000,VLOOKUP(F!$B76,E!$B$1:$AK$300,6,FALSE)=1000000000,VLOOKUP(F!$B76,E!$B$1:$AK$300,7,FALSE)=1000000000,VLOOKUP(F!$B76,E!$B$1:$AK$300,8,FALSE)&lt;&gt;1000000000,VLOOKUP(F!$B76,E!$B$1:$AK$300,9,FALSE)&lt;&gt;1000000000),"toetsen alleen MV en SV",IF(AND(VLOOKUP(F!$B76,E!$B$1:$AK$300,5,FALSE)&lt;&gt;1000000000,VLOOKUP(F!$B76,E!$B$1:$AK$300,6,FALSE)&lt;&gt;1000000000,VLOOKUP(F!$B76,E!$B$1:$AK$300,7,FALSE)&lt;&gt;1000000000,VLOOKUP(F!$B76,E!$B$1:$AK$300,8,FALSE)=1000000000,VLOOKUP(F!$B76,E!$B$1:$AK$300,9,FALSE)=1000000000),"toetsen geen MV en SV",IF(VLOOKUP(F!$B76,E!$B$1:$AK$300,5,FALSE)+VLOOKUP(F!$B76,E!$B$1:$AK$300,6,FALSE)+VLOOKUP(F!$B76,E!$B$1:$AK$300,7,FALSE)+VLOOKUP(F!$B76,E!$B$1:$AK$300,8,FALSE)&lt;&gt;4000000000,"toetsen",IF(VLOOKUP(F!$B76,E!$B$1:$AK$300,12,FALSE)&lt;&gt;1000000000,"toetsen alleen IW","niet toetsen"))))),"")</f>
        <v/>
      </c>
      <c r="Q76" s="6" t="str">
        <f t="shared" si="20"/>
        <v/>
      </c>
      <c r="R76" s="5" t="str">
        <f>IF($B76="--","",IF($P76="toetsen",toetsen(F!$B76,Q76),IF($P76="toetsen alleen IW",toetsen_alleen_IW(F!$B76,Q76),IF($P76="toetsen alleen LN",toetsen_alleen_LN(F!$B76,Q76),IF($P76="toetsen geen MV en SV",toetsen_geen_MV_en_SV(F!$B76,Q76),IF($P76="toetsen alleen MV en SV",toetsen_alleen_MV_en_SV(F!$B76,Q76),""))))))</f>
        <v/>
      </c>
      <c r="S76" s="5" t="str">
        <f>IF($P76="toetsen",IF(OR(Q76="",VLOOKUP(F!$B76,E!$B$1:$AK$300,10,FALSE)=1000000000),"",IF(Q76&lt;=VLOOKUP(F!$B76,E!$B$1:$AK$300,10,FALSE),"ja","nee")),"")</f>
        <v/>
      </c>
      <c r="T76" s="78" t="str">
        <f t="shared" ref="T76:T139" si="41">K76</f>
        <v/>
      </c>
      <c r="U76" s="5" t="str">
        <f>IF($D76="--","",IF($P76="toetsen",toetsen(F!$B76,T76),IF($P76="toetsen alleen IW",toetsen_alleen_IW(F!$B76,T76),IF($P76="toetsen alleen LN",toetsen_alleen_LN(F!$B76,T76),IF($P76="toetsen geen MV en SV",toetsen_geen_MV_en_SV(F!$B76,T76),IF($P76="toetsen alleen MV en SV",toetsen_alleen_MV_en_SV(F!$B76,T76),""))))))</f>
        <v/>
      </c>
      <c r="V76" s="5" t="str">
        <f>IF($P76="toetsen",IF(OR(T76="",VLOOKUP(F!$B76,E!$B$1:$AK$300,10,FALSE)=1000000000),"",IF(T76&lt;=VLOOKUP(F!$B76,E!$B$1:$AK$300,10,FALSE),"ja","nee")),"")</f>
        <v/>
      </c>
      <c r="W76" s="6" t="str">
        <f t="shared" ref="W76:W139" si="42">M76</f>
        <v/>
      </c>
      <c r="X76" s="5" t="str">
        <f>IF($F76="--","",IF($P76="toetsen",toetsen(F!$B76,W76),IF($P76="toetsen alleen IW",toetsen_alleen_IW(F!$B76,W76),IF($P76="toetsen alleen LN",toetsen_alleen_LN(F!$B76,W76),IF($P76="toetsen geen MV en SV",toetsen_geen_MV_en_SV(F!$B76,W76),IF($P76="toetsen alleen MV en SV",toetsen_alleen_MV_en_SV(F!$B76,W76),""))))))</f>
        <v/>
      </c>
      <c r="Y76" s="5" t="str">
        <f>IF($P76="toetsen",IF(OR(W76="",VLOOKUP(F!$B76,E!$B$1:$AK$300,10,FALSE)=1000000000),"",IF(W76&lt;=VLOOKUP(F!$B76,E!$B$1:$AK$300,10,FALSE),"ja","nee")),"")</f>
        <v/>
      </c>
      <c r="AA76" s="4" t="str">
        <f>IFERROR(IF(Q76="","",(IF(Q76&gt;2*VLOOKUP(F!$B76,E!$B$1:$AK$300,5,FALSE),1,0))),"")</f>
        <v/>
      </c>
      <c r="AB76" s="4" t="str">
        <f>IFERROR(IF(T76="","",(IF(T76&gt;2*VLOOKUP(F!$B76,E!$B$1:$AK$300,5,FALSE),1,0))),"")</f>
        <v/>
      </c>
      <c r="AC76" s="4" t="str">
        <f>IFERROR(IF(W76="","",(IF(W76&gt;2*VLOOKUP(F!$B76,E!$B$1:$AK$300,5,FALSE),1,0))),"")</f>
        <v/>
      </c>
      <c r="AE76" s="4" t="str">
        <f>IFERROR(IF(Q76="","",(IF(Q76&gt;VLOOKUP(F!$B76,E!$B$1:$AK$300,6,FALSE)+VLOOKUP(F!$B76,E!$B$1:$AK$300,5,FALSE),1,0))),"")</f>
        <v/>
      </c>
      <c r="AF76" s="4" t="str">
        <f>IFERROR(IF(T76="","",(IF(T76&gt;VLOOKUP(F!$B76,E!$B$1:$AK$300,6,FALSE)+VLOOKUP(F!$B76,E!$B$1:$AK$300,5,FALSE),1,0))),"")</f>
        <v/>
      </c>
      <c r="AG76" s="4" t="str">
        <f>IFERROR(IF(W76="","",(IF(W76&gt;VLOOKUP(F!$B76,E!$B$1:$AK$300,6,FALSE)+VLOOKUP(F!$B76,E!$B$1:$AK$300,5,FALSE),1,0))),"")</f>
        <v/>
      </c>
      <c r="AI76" s="6" t="str">
        <f t="shared" ref="AI76:AI139" si="43">IF(B76="--",B76,(IF(B76&lt;1,FIXED(B76,2),IF(B76&lt;10,FIXED(B76,1),IF(B76&lt;100,FIXED(B76,0),IF(B76&lt;1000,MROUND(B76,10),MROUND(B76,100)))))))</f>
        <v>--</v>
      </c>
      <c r="AJ76" s="6" t="str">
        <f>IF(AI76="--","--",IF(F!$D76=131,IF(I76=-1,"rg",IF(I76="","--",IF(I76*1000&lt;1,FIXED(I76*1000,3),IF(I76*1000&lt;10,FIXED(I76*1000,2),(IF(I76*1000&lt;100,FIXED(I76*1000,1),IF(I76*1000&lt;1000,FIXED(I76*1000,0),MROUND(I76*1000,10)))))))),IF(I76=-1,"rg",IF(I76="","--",IF(I76&lt;1,FIXED(I76,3),IF(I76&lt;10,FIXED(I76,2),(IF(I76&lt;100,FIXED(I76,1),IF(I76&lt;1000,FIXED(I76,0),MROUND(I76,10))))))))))</f>
        <v>--</v>
      </c>
      <c r="AK76" s="6" t="str">
        <f t="shared" ref="AK76:AK139" si="44">IF(D76="--",D76,(IF(D76&lt;1,FIXED(D76,2),IF(D76&lt;10,FIXED(D76,1),IF(D76&lt;100,FIXED(D76,0),IF(D76&lt;1000,MROUND(D76,10),MROUND(D76,100)))))))</f>
        <v>--</v>
      </c>
      <c r="AL76" s="6" t="str">
        <f>IF(AK76="--","--",IF(F!$D76=131,IF(K76=-1,"rg",IF(K76="","--",IF(K76*1000&lt;1,FIXED(K76*1000,3),IF(K76*1000&lt;10,FIXED(K76*1000,2),(IF(K76*1000&lt;100,FIXED(K76*1000,1),IF(K76*1000&lt;1000,FIXED(K76*1000,0),MROUND(K76*1000,10)))))))),IF(K76=-1,"rg",IF(K76="","--",IF(K76&lt;1,FIXED(K76,3),IF(K76&lt;10,FIXED(K76,2),(IF(K76&lt;100,FIXED(K76,1),IF(K76&lt;1000,FIXED(K76,0),MROUND(K76,10))))))))))</f>
        <v>--</v>
      </c>
      <c r="AM76" s="6" t="str">
        <f t="shared" ref="AM76:AM139" si="45">IF(F76="--",F76,(IF(F76&lt;1,FIXED(F76,2),IF(F76&lt;10,FIXED(F76,1),IF(F76&lt;100,FIXED(F76,0),IF(F76&lt;1000,MROUND(F76,10),MROUND(F76,100)))))))</f>
        <v>--</v>
      </c>
      <c r="AN76" s="6" t="str">
        <f>IF(AM76="--","--",IF(F!$D76=131,IF(M76=-1,"rg",IF(M76="","--",IF(M76*1000&lt;1,FIXED(M76*1000,3),IF(M76*1000&lt;10,FIXED(M76*1000,2),(IF(M76*1000&lt;100,FIXED(M76*1000,1),IF(M76*1000&lt;1000,FIXED(M76*1000,0),MROUND(M76*1000,10)))))))),IF(M76=-1,"rg",IF(M76="","--",IF(M76&lt;1,FIXED(M76,3),IF(M76&lt;10,FIXED(M76,2),(IF(M76&lt;100,FIXED(M76,1),IF(M76&lt;1000,FIXED(M76,0),MROUND(M76,10))))))))))</f>
        <v>--</v>
      </c>
      <c r="AP76" s="6" t="str">
        <f t="shared" si="32"/>
        <v>--</v>
      </c>
      <c r="AQ76" s="6" t="str">
        <f t="shared" si="33"/>
        <v/>
      </c>
      <c r="AR76" s="6" t="str">
        <f t="shared" si="34"/>
        <v>--</v>
      </c>
      <c r="AS76" s="6" t="str">
        <f t="shared" si="35"/>
        <v/>
      </c>
      <c r="AT76" s="6" t="str">
        <f t="shared" si="36"/>
        <v/>
      </c>
      <c r="AU76" s="6" t="str">
        <f>IFERROR(IF(AR76="--","",IF(HLOOKUP(SMALL($Q$4:$Y$4,3),$Q$4:$Y$501,ROW(AP76)-3,FALSE)=0,"",IF(HLOOKUP(SMALL($Q$4:$Y$4,3),$Q$4:$Y$501,ROW(AP76)-3,FALSE)="nee",VLOOKUP("De kwaliteitseis emissiearme grond (maximale concentratie) wordt overschreden.",H!$O$10:'H'!$P$59,2,FALSE),""))),"")</f>
        <v/>
      </c>
      <c r="AV76" s="6" t="str">
        <f t="shared" si="26"/>
        <v>--</v>
      </c>
      <c r="AW76" s="6" t="str">
        <f t="shared" si="27"/>
        <v/>
      </c>
      <c r="AX76" s="6" t="str">
        <f t="shared" si="28"/>
        <v>--</v>
      </c>
      <c r="AY76" s="6" t="str">
        <f t="shared" si="37"/>
        <v/>
      </c>
      <c r="AZ76" s="6" t="str">
        <f t="shared" si="38"/>
        <v/>
      </c>
      <c r="BA76" s="6" t="str">
        <f>IFERROR(IF(AR76="--","",IF(HLOOKUP(SMALL($Q$4:$Y$4,6),$Q$4:$Y$501,ROW(AP76)-3,FALSE)=0,"",IF(HLOOKUP(SMALL($Q$4:$Y$4,6),$Q$4:$Y$501,ROW(AP76)-3,FALSE)="nee",VLOOKUP("De kwaliteitseis emissiearme grond (maximale concentratie) wordt overschreden.",H!$O$10:'H'!$P$59,2,FALSE),""))),"")</f>
        <v/>
      </c>
      <c r="BB76" s="6" t="str">
        <f t="shared" si="29"/>
        <v>--</v>
      </c>
      <c r="BC76" s="6" t="str">
        <f t="shared" si="30"/>
        <v/>
      </c>
      <c r="BD76" s="6" t="str">
        <f t="shared" si="31"/>
        <v>--</v>
      </c>
      <c r="BE76" s="6" t="str">
        <f t="shared" si="39"/>
        <v/>
      </c>
      <c r="BF76" s="6" t="str">
        <f t="shared" si="40"/>
        <v/>
      </c>
      <c r="BG76" s="4" t="str">
        <f>IFERROR(IF(AR76="--","",IF(HLOOKUP(SMALL($Q$4:$Y$4,9),$Q$4:$Y$501,ROW(AP76)-3,FALSE)=0,"",IF(HLOOKUP(SMALL($Q$4:$Y$4,9),$Q$4:$Y$501,ROW(AP76)-3,FALSE)="nee",VLOOKUP("De kwaliteitseis emissiearme grond (maximale concentratie) wordt overschreden.",H!$O$10:'H'!$P$59,2,FALSE),""))),"")</f>
        <v/>
      </c>
    </row>
    <row r="77" spans="1:59" x14ac:dyDescent="0.2">
      <c r="A77" s="4" t="str">
        <f>F!A77</f>
        <v>1,3-Dichloorpropaan</v>
      </c>
      <c r="B77" s="6" t="str">
        <f>IF(ISNUMBER(F!E77)=FALSE,"--",IF(F!E77=0,"--",F!E77))</f>
        <v>--</v>
      </c>
      <c r="C77" s="6" t="str">
        <f>IF(B77="--","",F!F77)</f>
        <v/>
      </c>
      <c r="D77" s="6" t="str">
        <f>IF(ISNUMBER(F!G77)=FALSE,"--",IF(F!G77=0,"--",F!G77))</f>
        <v>--</v>
      </c>
      <c r="E77" s="6" t="str">
        <f>IF(D77="--","",F!H77)</f>
        <v/>
      </c>
      <c r="F77" s="6" t="str">
        <f>IF(ISNUMBER(F!I77)=FALSE,"--",IF(F!I77=0,"--",F!I77))</f>
        <v>--</v>
      </c>
      <c r="G77" s="6" t="str">
        <f>IF(F77="--","",F!J77)</f>
        <v/>
      </c>
      <c r="H77" s="6"/>
      <c r="I77" s="16" t="str">
        <f>IF(F!AA77=-1,-1,F!AV77)</f>
        <v/>
      </c>
      <c r="J77" s="6"/>
      <c r="K77" s="16" t="str">
        <f>IF(F!AD77=-1,-1,F!AX77)</f>
        <v/>
      </c>
      <c r="L77" s="6"/>
      <c r="M77" s="16" t="str">
        <f>IF(F!AG77=-1,-1,F!AZ77)</f>
        <v/>
      </c>
      <c r="N77" s="6"/>
      <c r="P77" s="4" t="str">
        <f>IFERROR(IF(AND(VLOOKUP(F!$B77,E!$B$1:$AK$300,5,FALSE)&lt;&gt;1000000000,VLOOKUP(F!$B77,E!$B$1:$AK$300,6,FALSE)=1000000000,VLOOKUP(F!$B77,E!$B$1:$AK$300,7,FALSE)=1000000000,VLOOKUP(F!$B77,E!$B$1:$AK$300,8,FALSE)=1000000000,VLOOKUP(F!$B77,E!$B$1:$AK$300,9,FALSE)=1000000000),"toetsen alleen LN",IF(AND(VLOOKUP(F!$B77,E!$B$1:$AK$300,5,FALSE)=1000000000,VLOOKUP(F!$B77,E!$B$1:$AK$300,6,FALSE)=1000000000,VLOOKUP(F!$B77,E!$B$1:$AK$300,7,FALSE)=1000000000,VLOOKUP(F!$B77,E!$B$1:$AK$300,8,FALSE)&lt;&gt;1000000000,VLOOKUP(F!$B77,E!$B$1:$AK$300,9,FALSE)&lt;&gt;1000000000),"toetsen alleen MV en SV",IF(AND(VLOOKUP(F!$B77,E!$B$1:$AK$300,5,FALSE)&lt;&gt;1000000000,VLOOKUP(F!$B77,E!$B$1:$AK$300,6,FALSE)&lt;&gt;1000000000,VLOOKUP(F!$B77,E!$B$1:$AK$300,7,FALSE)&lt;&gt;1000000000,VLOOKUP(F!$B77,E!$B$1:$AK$300,8,FALSE)=1000000000,VLOOKUP(F!$B77,E!$B$1:$AK$300,9,FALSE)=1000000000),"toetsen geen MV en SV",IF(VLOOKUP(F!$B77,E!$B$1:$AK$300,5,FALSE)+VLOOKUP(F!$B77,E!$B$1:$AK$300,6,FALSE)+VLOOKUP(F!$B77,E!$B$1:$AK$300,7,FALSE)+VLOOKUP(F!$B77,E!$B$1:$AK$300,8,FALSE)&lt;&gt;4000000000,"toetsen",IF(VLOOKUP(F!$B77,E!$B$1:$AK$300,12,FALSE)&lt;&gt;1000000000,"toetsen alleen IW","niet toetsen"))))),"")</f>
        <v/>
      </c>
      <c r="Q77" s="6" t="str">
        <f t="shared" ref="Q77:Q140" si="46">I77</f>
        <v/>
      </c>
      <c r="R77" s="5" t="str">
        <f>IF($B77="--","",IF($P77="toetsen",toetsen(F!$B77,Q77),IF($P77="toetsen alleen IW",toetsen_alleen_IW(F!$B77,Q77),IF($P77="toetsen alleen LN",toetsen_alleen_LN(F!$B77,Q77),IF($P77="toetsen geen MV en SV",toetsen_geen_MV_en_SV(F!$B77,Q77),IF($P77="toetsen alleen MV en SV",toetsen_alleen_MV_en_SV(F!$B77,Q77),""))))))</f>
        <v/>
      </c>
      <c r="S77" s="5" t="str">
        <f>IF($P77="toetsen",IF(OR(Q77="",VLOOKUP(F!$B77,E!$B$1:$AK$300,10,FALSE)=1000000000),"",IF(Q77&lt;=VLOOKUP(F!$B77,E!$B$1:$AK$300,10,FALSE),"ja","nee")),"")</f>
        <v/>
      </c>
      <c r="T77" s="78" t="str">
        <f t="shared" si="41"/>
        <v/>
      </c>
      <c r="U77" s="5" t="str">
        <f>IF($D77="--","",IF($P77="toetsen",toetsen(F!$B77,T77),IF($P77="toetsen alleen IW",toetsen_alleen_IW(F!$B77,T77),IF($P77="toetsen alleen LN",toetsen_alleen_LN(F!$B77,T77),IF($P77="toetsen geen MV en SV",toetsen_geen_MV_en_SV(F!$B77,T77),IF($P77="toetsen alleen MV en SV",toetsen_alleen_MV_en_SV(F!$B77,T77),""))))))</f>
        <v/>
      </c>
      <c r="V77" s="5" t="str">
        <f>IF($P77="toetsen",IF(OR(T77="",VLOOKUP(F!$B77,E!$B$1:$AK$300,10,FALSE)=1000000000),"",IF(T77&lt;=VLOOKUP(F!$B77,E!$B$1:$AK$300,10,FALSE),"ja","nee")),"")</f>
        <v/>
      </c>
      <c r="W77" s="6" t="str">
        <f t="shared" si="42"/>
        <v/>
      </c>
      <c r="X77" s="5" t="str">
        <f>IF($F77="--","",IF($P77="toetsen",toetsen(F!$B77,W77),IF($P77="toetsen alleen IW",toetsen_alleen_IW(F!$B77,W77),IF($P77="toetsen alleen LN",toetsen_alleen_LN(F!$B77,W77),IF($P77="toetsen geen MV en SV",toetsen_geen_MV_en_SV(F!$B77,W77),IF($P77="toetsen alleen MV en SV",toetsen_alleen_MV_en_SV(F!$B77,W77),""))))))</f>
        <v/>
      </c>
      <c r="Y77" s="5" t="str">
        <f>IF($P77="toetsen",IF(OR(W77="",VLOOKUP(F!$B77,E!$B$1:$AK$300,10,FALSE)=1000000000),"",IF(W77&lt;=VLOOKUP(F!$B77,E!$B$1:$AK$300,10,FALSE),"ja","nee")),"")</f>
        <v/>
      </c>
      <c r="AA77" s="4" t="str">
        <f>IFERROR(IF(Q77="","",(IF(Q77&gt;2*VLOOKUP(F!$B77,E!$B$1:$AK$300,5,FALSE),1,0))),"")</f>
        <v/>
      </c>
      <c r="AB77" s="4" t="str">
        <f>IFERROR(IF(T77="","",(IF(T77&gt;2*VLOOKUP(F!$B77,E!$B$1:$AK$300,5,FALSE),1,0))),"")</f>
        <v/>
      </c>
      <c r="AC77" s="4" t="str">
        <f>IFERROR(IF(W77="","",(IF(W77&gt;2*VLOOKUP(F!$B77,E!$B$1:$AK$300,5,FALSE),1,0))),"")</f>
        <v/>
      </c>
      <c r="AE77" s="4" t="str">
        <f>IFERROR(IF(Q77="","",(IF(Q77&gt;VLOOKUP(F!$B77,E!$B$1:$AK$300,6,FALSE)+VLOOKUP(F!$B77,E!$B$1:$AK$300,5,FALSE),1,0))),"")</f>
        <v/>
      </c>
      <c r="AF77" s="4" t="str">
        <f>IFERROR(IF(T77="","",(IF(T77&gt;VLOOKUP(F!$B77,E!$B$1:$AK$300,6,FALSE)+VLOOKUP(F!$B77,E!$B$1:$AK$300,5,FALSE),1,0))),"")</f>
        <v/>
      </c>
      <c r="AG77" s="4" t="str">
        <f>IFERROR(IF(W77="","",(IF(W77&gt;VLOOKUP(F!$B77,E!$B$1:$AK$300,6,FALSE)+VLOOKUP(F!$B77,E!$B$1:$AK$300,5,FALSE),1,0))),"")</f>
        <v/>
      </c>
      <c r="AI77" s="6" t="str">
        <f t="shared" si="43"/>
        <v>--</v>
      </c>
      <c r="AJ77" s="6" t="str">
        <f>IF(AI77="--","--",IF(F!$D77=131,IF(I77=-1,"rg",IF(I77="","--",IF(I77*1000&lt;1,FIXED(I77*1000,3),IF(I77*1000&lt;10,FIXED(I77*1000,2),(IF(I77*1000&lt;100,FIXED(I77*1000,1),IF(I77*1000&lt;1000,FIXED(I77*1000,0),MROUND(I77*1000,10)))))))),IF(I77=-1,"rg",IF(I77="","--",IF(I77&lt;1,FIXED(I77,3),IF(I77&lt;10,FIXED(I77,2),(IF(I77&lt;100,FIXED(I77,1),IF(I77&lt;1000,FIXED(I77,0),MROUND(I77,10))))))))))</f>
        <v>--</v>
      </c>
      <c r="AK77" s="6" t="str">
        <f t="shared" si="44"/>
        <v>--</v>
      </c>
      <c r="AL77" s="6" t="str">
        <f>IF(AK77="--","--",IF(F!$D77=131,IF(K77=-1,"rg",IF(K77="","--",IF(K77*1000&lt;1,FIXED(K77*1000,3),IF(K77*1000&lt;10,FIXED(K77*1000,2),(IF(K77*1000&lt;100,FIXED(K77*1000,1),IF(K77*1000&lt;1000,FIXED(K77*1000,0),MROUND(K77*1000,10)))))))),IF(K77=-1,"rg",IF(K77="","--",IF(K77&lt;1,FIXED(K77,3),IF(K77&lt;10,FIXED(K77,2),(IF(K77&lt;100,FIXED(K77,1),IF(K77&lt;1000,FIXED(K77,0),MROUND(K77,10))))))))))</f>
        <v>--</v>
      </c>
      <c r="AM77" s="6" t="str">
        <f t="shared" si="45"/>
        <v>--</v>
      </c>
      <c r="AN77" s="6" t="str">
        <f>IF(AM77="--","--",IF(F!$D77=131,IF(M77=-1,"rg",IF(M77="","--",IF(M77*1000&lt;1,FIXED(M77*1000,3),IF(M77*1000&lt;10,FIXED(M77*1000,2),(IF(M77*1000&lt;100,FIXED(M77*1000,1),IF(M77*1000&lt;1000,FIXED(M77*1000,0),MROUND(M77*1000,10)))))))),IF(M77=-1,"rg",IF(M77="","--",IF(M77&lt;1,FIXED(M77,3),IF(M77&lt;10,FIXED(M77,2),(IF(M77&lt;100,FIXED(M77,1),IF(M77&lt;1000,FIXED(M77,0),MROUND(M77,10))))))))))</f>
        <v>--</v>
      </c>
      <c r="AP77" s="6" t="str">
        <f t="shared" si="32"/>
        <v>--</v>
      </c>
      <c r="AQ77" s="6" t="str">
        <f t="shared" si="33"/>
        <v/>
      </c>
      <c r="AR77" s="6" t="str">
        <f t="shared" si="34"/>
        <v>--</v>
      </c>
      <c r="AS77" s="6" t="str">
        <f t="shared" si="35"/>
        <v/>
      </c>
      <c r="AT77" s="6" t="str">
        <f t="shared" si="36"/>
        <v/>
      </c>
      <c r="AU77" s="6" t="str">
        <f>IFERROR(IF(AR77="--","",IF(HLOOKUP(SMALL($Q$4:$Y$4,3),$Q$4:$Y$501,ROW(AP77)-3,FALSE)=0,"",IF(HLOOKUP(SMALL($Q$4:$Y$4,3),$Q$4:$Y$501,ROW(AP77)-3,FALSE)="nee",VLOOKUP("De kwaliteitseis emissiearme grond (maximale concentratie) wordt overschreden.",H!$O$10:'H'!$P$59,2,FALSE),""))),"")</f>
        <v/>
      </c>
      <c r="AV77" s="6" t="str">
        <f t="shared" si="26"/>
        <v>--</v>
      </c>
      <c r="AW77" s="6" t="str">
        <f t="shared" si="27"/>
        <v/>
      </c>
      <c r="AX77" s="6" t="str">
        <f t="shared" si="28"/>
        <v>--</v>
      </c>
      <c r="AY77" s="6" t="str">
        <f t="shared" si="37"/>
        <v/>
      </c>
      <c r="AZ77" s="6" t="str">
        <f t="shared" si="38"/>
        <v/>
      </c>
      <c r="BA77" s="6" t="str">
        <f>IFERROR(IF(AR77="--","",IF(HLOOKUP(SMALL($Q$4:$Y$4,6),$Q$4:$Y$501,ROW(AP77)-3,FALSE)=0,"",IF(HLOOKUP(SMALL($Q$4:$Y$4,6),$Q$4:$Y$501,ROW(AP77)-3,FALSE)="nee",VLOOKUP("De kwaliteitseis emissiearme grond (maximale concentratie) wordt overschreden.",H!$O$10:'H'!$P$59,2,FALSE),""))),"")</f>
        <v/>
      </c>
      <c r="BB77" s="6" t="str">
        <f t="shared" si="29"/>
        <v>--</v>
      </c>
      <c r="BC77" s="6" t="str">
        <f t="shared" si="30"/>
        <v/>
      </c>
      <c r="BD77" s="6" t="str">
        <f t="shared" si="31"/>
        <v>--</v>
      </c>
      <c r="BE77" s="6" t="str">
        <f t="shared" si="39"/>
        <v/>
      </c>
      <c r="BF77" s="6" t="str">
        <f t="shared" si="40"/>
        <v/>
      </c>
      <c r="BG77" s="4" t="str">
        <f>IFERROR(IF(AR77="--","",IF(HLOOKUP(SMALL($Q$4:$Y$4,9),$Q$4:$Y$501,ROW(AP77)-3,FALSE)=0,"",IF(HLOOKUP(SMALL($Q$4:$Y$4,9),$Q$4:$Y$501,ROW(AP77)-3,FALSE)="nee",VLOOKUP("De kwaliteitseis emissiearme grond (maximale concentratie) wordt overschreden.",H!$O$10:'H'!$P$59,2,FALSE),""))),"")</f>
        <v/>
      </c>
    </row>
    <row r="78" spans="1:59" x14ac:dyDescent="0.2">
      <c r="A78" s="4" t="str">
        <f>F!A78</f>
        <v>2,2-Dichloorpropaan</v>
      </c>
      <c r="B78" s="6" t="str">
        <f>IF(ISNUMBER(F!E78)=FALSE,"--",IF(F!E78=0,"--",F!E78))</f>
        <v>--</v>
      </c>
      <c r="C78" s="6" t="str">
        <f>IF(B78="--","",F!F78)</f>
        <v/>
      </c>
      <c r="D78" s="6" t="str">
        <f>IF(ISNUMBER(F!G78)=FALSE,"--",IF(F!G78=0,"--",F!G78))</f>
        <v>--</v>
      </c>
      <c r="E78" s="6" t="str">
        <f>IF(D78="--","",F!H78)</f>
        <v/>
      </c>
      <c r="F78" s="6" t="str">
        <f>IF(ISNUMBER(F!I78)=FALSE,"--",IF(F!I78=0,"--",F!I78))</f>
        <v>--</v>
      </c>
      <c r="G78" s="6" t="str">
        <f>IF(F78="--","",F!J78)</f>
        <v/>
      </c>
      <c r="H78" s="6"/>
      <c r="I78" s="6" t="str">
        <f>IF(F!Z78=-1,-1,F!AV78)</f>
        <v/>
      </c>
      <c r="J78" s="6"/>
      <c r="K78" s="6" t="str">
        <f>IF(F!AC78=-1,-1,F!AX78)</f>
        <v/>
      </c>
      <c r="L78" s="6"/>
      <c r="M78" s="6" t="str">
        <f>IF(F!AF78=-1,-1,F!AZ78)</f>
        <v/>
      </c>
      <c r="N78" s="6"/>
      <c r="P78" s="4" t="str">
        <f>IFERROR(IF(AND(VLOOKUP(F!$B78,E!$B$1:$AK$300,5,FALSE)&lt;&gt;1000000000,VLOOKUP(F!$B78,E!$B$1:$AK$300,6,FALSE)=1000000000,VLOOKUP(F!$B78,E!$B$1:$AK$300,7,FALSE)=1000000000,VLOOKUP(F!$B78,E!$B$1:$AK$300,8,FALSE)=1000000000,VLOOKUP(F!$B78,E!$B$1:$AK$300,9,FALSE)=1000000000),"toetsen alleen LN",IF(AND(VLOOKUP(F!$B78,E!$B$1:$AK$300,5,FALSE)=1000000000,VLOOKUP(F!$B78,E!$B$1:$AK$300,6,FALSE)=1000000000,VLOOKUP(F!$B78,E!$B$1:$AK$300,7,FALSE)=1000000000,VLOOKUP(F!$B78,E!$B$1:$AK$300,8,FALSE)&lt;&gt;1000000000,VLOOKUP(F!$B78,E!$B$1:$AK$300,9,FALSE)&lt;&gt;1000000000),"toetsen alleen MV en SV",IF(AND(VLOOKUP(F!$B78,E!$B$1:$AK$300,5,FALSE)&lt;&gt;1000000000,VLOOKUP(F!$B78,E!$B$1:$AK$300,6,FALSE)&lt;&gt;1000000000,VLOOKUP(F!$B78,E!$B$1:$AK$300,7,FALSE)&lt;&gt;1000000000,VLOOKUP(F!$B78,E!$B$1:$AK$300,8,FALSE)=1000000000,VLOOKUP(F!$B78,E!$B$1:$AK$300,9,FALSE)=1000000000),"toetsen geen MV en SV",IF(VLOOKUP(F!$B78,E!$B$1:$AK$300,5,FALSE)+VLOOKUP(F!$B78,E!$B$1:$AK$300,6,FALSE)+VLOOKUP(F!$B78,E!$B$1:$AK$300,7,FALSE)+VLOOKUP(F!$B78,E!$B$1:$AK$300,8,FALSE)&lt;&gt;4000000000,"toetsen",IF(VLOOKUP(F!$B78,E!$B$1:$AK$300,12,FALSE)&lt;&gt;1000000000,"toetsen alleen IW","niet toetsen"))))),"")</f>
        <v/>
      </c>
      <c r="Q78" s="6" t="str">
        <f t="shared" si="46"/>
        <v/>
      </c>
      <c r="R78" s="5" t="str">
        <f>IF($B78="--","",IF($P78="toetsen",toetsen(F!$B78,Q78),IF($P78="toetsen alleen IW",toetsen_alleen_IW(F!$B78,Q78),IF($P78="toetsen alleen LN",toetsen_alleen_LN(F!$B78,Q78),IF($P78="toetsen geen MV en SV",toetsen_geen_MV_en_SV(F!$B78,Q78),IF($P78="toetsen alleen MV en SV",toetsen_alleen_MV_en_SV(F!$B78,Q78),""))))))</f>
        <v/>
      </c>
      <c r="S78" s="5" t="str">
        <f>IF($P78="toetsen",IF(OR(Q78="",VLOOKUP(F!$B78,E!$B$1:$AK$300,10,FALSE)=1000000000),"",IF(Q78&lt;=VLOOKUP(F!$B78,E!$B$1:$AK$300,10,FALSE),"ja","nee")),"")</f>
        <v/>
      </c>
      <c r="T78" s="78" t="str">
        <f t="shared" si="41"/>
        <v/>
      </c>
      <c r="U78" s="5" t="str">
        <f>IF($D78="--","",IF($P78="toetsen",toetsen(F!$B78,T78),IF($P78="toetsen alleen IW",toetsen_alleen_IW(F!$B78,T78),IF($P78="toetsen alleen LN",toetsen_alleen_LN(F!$B78,T78),IF($P78="toetsen geen MV en SV",toetsen_geen_MV_en_SV(F!$B78,T78),IF($P78="toetsen alleen MV en SV",toetsen_alleen_MV_en_SV(F!$B78,T78),""))))))</f>
        <v/>
      </c>
      <c r="V78" s="5" t="str">
        <f>IF($P78="toetsen",IF(OR(T78="",VLOOKUP(F!$B78,E!$B$1:$AK$300,10,FALSE)=1000000000),"",IF(T78&lt;=VLOOKUP(F!$B78,E!$B$1:$AK$300,10,FALSE),"ja","nee")),"")</f>
        <v/>
      </c>
      <c r="W78" s="6" t="str">
        <f t="shared" si="42"/>
        <v/>
      </c>
      <c r="X78" s="5" t="str">
        <f>IF($F78="--","",IF($P78="toetsen",toetsen(F!$B78,W78),IF($P78="toetsen alleen IW",toetsen_alleen_IW(F!$B78,W78),IF($P78="toetsen alleen LN",toetsen_alleen_LN(F!$B78,W78),IF($P78="toetsen geen MV en SV",toetsen_geen_MV_en_SV(F!$B78,W78),IF($P78="toetsen alleen MV en SV",toetsen_alleen_MV_en_SV(F!$B78,W78),""))))))</f>
        <v/>
      </c>
      <c r="Y78" s="5" t="str">
        <f>IF($P78="toetsen",IF(OR(W78="",VLOOKUP(F!$B78,E!$B$1:$AK$300,10,FALSE)=1000000000),"",IF(W78&lt;=VLOOKUP(F!$B78,E!$B$1:$AK$300,10,FALSE),"ja","nee")),"")</f>
        <v/>
      </c>
      <c r="AA78" s="4" t="str">
        <f>IFERROR(IF(Q78="","",(IF(Q78&gt;2*VLOOKUP(F!$B78,E!$B$1:$AK$300,5,FALSE),1,0))),"")</f>
        <v/>
      </c>
      <c r="AB78" s="4" t="str">
        <f>IFERROR(IF(T78="","",(IF(T78&gt;2*VLOOKUP(F!$B78,E!$B$1:$AK$300,5,FALSE),1,0))),"")</f>
        <v/>
      </c>
      <c r="AC78" s="4" t="str">
        <f>IFERROR(IF(W78="","",(IF(W78&gt;2*VLOOKUP(F!$B78,E!$B$1:$AK$300,5,FALSE),1,0))),"")</f>
        <v/>
      </c>
      <c r="AE78" s="4" t="str">
        <f>IFERROR(IF(Q78="","",(IF(Q78&gt;VLOOKUP(F!$B78,E!$B$1:$AK$300,6,FALSE)+VLOOKUP(F!$B78,E!$B$1:$AK$300,5,FALSE),1,0))),"")</f>
        <v/>
      </c>
      <c r="AF78" s="4" t="str">
        <f>IFERROR(IF(T78="","",(IF(T78&gt;VLOOKUP(F!$B78,E!$B$1:$AK$300,6,FALSE)+VLOOKUP(F!$B78,E!$B$1:$AK$300,5,FALSE),1,0))),"")</f>
        <v/>
      </c>
      <c r="AG78" s="4" t="str">
        <f>IFERROR(IF(W78="","",(IF(W78&gt;VLOOKUP(F!$B78,E!$B$1:$AK$300,6,FALSE)+VLOOKUP(F!$B78,E!$B$1:$AK$300,5,FALSE),1,0))),"")</f>
        <v/>
      </c>
      <c r="AI78" s="6" t="str">
        <f t="shared" si="43"/>
        <v>--</v>
      </c>
      <c r="AJ78" s="6" t="str">
        <f>IF(AI78="--","--",IF(F!$D78=131,IF(I78=-1,"rg",IF(I78="","--",IF(I78*1000&lt;1,FIXED(I78*1000,3),IF(I78*1000&lt;10,FIXED(I78*1000,2),(IF(I78*1000&lt;100,FIXED(I78*1000,1),IF(I78*1000&lt;1000,FIXED(I78*1000,0),MROUND(I78*1000,10)))))))),IF(I78=-1,"rg",IF(I78="","--",IF(I78&lt;1,FIXED(I78,3),IF(I78&lt;10,FIXED(I78,2),(IF(I78&lt;100,FIXED(I78,1),IF(I78&lt;1000,FIXED(I78,0),MROUND(I78,10))))))))))</f>
        <v>--</v>
      </c>
      <c r="AK78" s="6" t="str">
        <f t="shared" si="44"/>
        <v>--</v>
      </c>
      <c r="AL78" s="6" t="str">
        <f>IF(AK78="--","--",IF(F!$D78=131,IF(K78=-1,"rg",IF(K78="","--",IF(K78*1000&lt;1,FIXED(K78*1000,3),IF(K78*1000&lt;10,FIXED(K78*1000,2),(IF(K78*1000&lt;100,FIXED(K78*1000,1),IF(K78*1000&lt;1000,FIXED(K78*1000,0),MROUND(K78*1000,10)))))))),IF(K78=-1,"rg",IF(K78="","--",IF(K78&lt;1,FIXED(K78,3),IF(K78&lt;10,FIXED(K78,2),(IF(K78&lt;100,FIXED(K78,1),IF(K78&lt;1000,FIXED(K78,0),MROUND(K78,10))))))))))</f>
        <v>--</v>
      </c>
      <c r="AM78" s="6" t="str">
        <f t="shared" si="45"/>
        <v>--</v>
      </c>
      <c r="AN78" s="6" t="str">
        <f>IF(AM78="--","--",IF(F!$D78=131,IF(M78=-1,"rg",IF(M78="","--",IF(M78*1000&lt;1,FIXED(M78*1000,3),IF(M78*1000&lt;10,FIXED(M78*1000,2),(IF(M78*1000&lt;100,FIXED(M78*1000,1),IF(M78*1000&lt;1000,FIXED(M78*1000,0),MROUND(M78*1000,10)))))))),IF(M78=-1,"rg",IF(M78="","--",IF(M78&lt;1,FIXED(M78,3),IF(M78&lt;10,FIXED(M78,2),(IF(M78&lt;100,FIXED(M78,1),IF(M78&lt;1000,FIXED(M78,0),MROUND(M78,10))))))))))</f>
        <v>--</v>
      </c>
      <c r="AP78" s="6" t="str">
        <f t="shared" si="32"/>
        <v>--</v>
      </c>
      <c r="AQ78" s="6" t="str">
        <f t="shared" si="33"/>
        <v/>
      </c>
      <c r="AR78" s="6" t="str">
        <f t="shared" si="34"/>
        <v>--</v>
      </c>
      <c r="AS78" s="6" t="str">
        <f t="shared" si="35"/>
        <v/>
      </c>
      <c r="AT78" s="6" t="str">
        <f t="shared" si="36"/>
        <v/>
      </c>
      <c r="AU78" s="6" t="str">
        <f>IFERROR(IF(AR78="--","",IF(HLOOKUP(SMALL($Q$4:$Y$4,3),$Q$4:$Y$501,ROW(AP78)-3,FALSE)=0,"",IF(HLOOKUP(SMALL($Q$4:$Y$4,3),$Q$4:$Y$501,ROW(AP78)-3,FALSE)="nee",VLOOKUP("De kwaliteitseis emissiearme grond (maximale concentratie) wordt overschreden.",H!$O$10:'H'!$P$59,2,FALSE),""))),"")</f>
        <v/>
      </c>
      <c r="AV78" s="6" t="str">
        <f t="shared" si="26"/>
        <v>--</v>
      </c>
      <c r="AW78" s="6" t="str">
        <f t="shared" si="27"/>
        <v/>
      </c>
      <c r="AX78" s="6" t="str">
        <f t="shared" si="28"/>
        <v>--</v>
      </c>
      <c r="AY78" s="6" t="str">
        <f t="shared" si="37"/>
        <v/>
      </c>
      <c r="AZ78" s="6" t="str">
        <f t="shared" si="38"/>
        <v/>
      </c>
      <c r="BA78" s="6" t="str">
        <f>IFERROR(IF(AR78="--","",IF(HLOOKUP(SMALL($Q$4:$Y$4,6),$Q$4:$Y$501,ROW(AP78)-3,FALSE)=0,"",IF(HLOOKUP(SMALL($Q$4:$Y$4,6),$Q$4:$Y$501,ROW(AP78)-3,FALSE)="nee",VLOOKUP("De kwaliteitseis emissiearme grond (maximale concentratie) wordt overschreden.",H!$O$10:'H'!$P$59,2,FALSE),""))),"")</f>
        <v/>
      </c>
      <c r="BB78" s="6" t="str">
        <f t="shared" si="29"/>
        <v>--</v>
      </c>
      <c r="BC78" s="6" t="str">
        <f t="shared" si="30"/>
        <v/>
      </c>
      <c r="BD78" s="6" t="str">
        <f t="shared" si="31"/>
        <v>--</v>
      </c>
      <c r="BE78" s="6" t="str">
        <f t="shared" si="39"/>
        <v/>
      </c>
      <c r="BF78" s="6" t="str">
        <f t="shared" si="40"/>
        <v/>
      </c>
      <c r="BG78" s="4" t="str">
        <f>IFERROR(IF(AR78="--","",IF(HLOOKUP(SMALL($Q$4:$Y$4,9),$Q$4:$Y$501,ROW(AP78)-3,FALSE)=0,"",IF(HLOOKUP(SMALL($Q$4:$Y$4,9),$Q$4:$Y$501,ROW(AP78)-3,FALSE)="nee",VLOOKUP("De kwaliteitseis emissiearme grond (maximale concentratie) wordt overschreden.",H!$O$10:'H'!$P$59,2,FALSE),""))),"")</f>
        <v/>
      </c>
    </row>
    <row r="79" spans="1:59" x14ac:dyDescent="0.2">
      <c r="A79" s="4" t="str">
        <f>F!A79</f>
        <v>Dichloorpropanen (som)</v>
      </c>
      <c r="B79" s="6" t="str">
        <f>IF(ISNUMBER(F!E79)=FALSE,"--",IF(F!E79=0,"--",F!E79))</f>
        <v>--</v>
      </c>
      <c r="C79" s="6" t="str">
        <f>IF(B79="--","",F!F79)</f>
        <v/>
      </c>
      <c r="D79" s="6" t="str">
        <f>IF(ISNUMBER(F!G79)=FALSE,"--",IF(F!G79=0,"--",F!G79))</f>
        <v>--</v>
      </c>
      <c r="E79" s="6" t="str">
        <f>IF(D79="--","",F!H79)</f>
        <v/>
      </c>
      <c r="F79" s="6" t="str">
        <f>IF(ISNUMBER(F!I79)=FALSE,"--",IF(F!I79=0,"--",F!I79))</f>
        <v>--</v>
      </c>
      <c r="G79" s="6" t="str">
        <f>IF(F79="--","",F!J79)</f>
        <v/>
      </c>
      <c r="H79" s="6"/>
      <c r="I79" s="92">
        <f>IF(F!Z79=0,-1,F!AV79)</f>
        <v>-1</v>
      </c>
      <c r="J79" s="6"/>
      <c r="K79" s="92">
        <f>IF(F!AC79=0,-1,F!AX79)</f>
        <v>-1</v>
      </c>
      <c r="L79" s="6"/>
      <c r="M79" s="92">
        <f>IF(F!AF79=0,-1,F!AZ79)</f>
        <v>-1</v>
      </c>
      <c r="N79" s="6"/>
      <c r="P79" s="4" t="str">
        <f>IFERROR(IF(AND(VLOOKUP(F!$B79,E!$B$1:$AK$300,5,FALSE)&lt;&gt;1000000000,VLOOKUP(F!$B79,E!$B$1:$AK$300,6,FALSE)=1000000000,VLOOKUP(F!$B79,E!$B$1:$AK$300,7,FALSE)=1000000000,VLOOKUP(F!$B79,E!$B$1:$AK$300,8,FALSE)=1000000000,VLOOKUP(F!$B79,E!$B$1:$AK$300,9,FALSE)=1000000000),"toetsen alleen LN",IF(AND(VLOOKUP(F!$B79,E!$B$1:$AK$300,5,FALSE)=1000000000,VLOOKUP(F!$B79,E!$B$1:$AK$300,6,FALSE)=1000000000,VLOOKUP(F!$B79,E!$B$1:$AK$300,7,FALSE)=1000000000,VLOOKUP(F!$B79,E!$B$1:$AK$300,8,FALSE)&lt;&gt;1000000000,VLOOKUP(F!$B79,E!$B$1:$AK$300,9,FALSE)&lt;&gt;1000000000),"toetsen alleen MV en SV",IF(AND(VLOOKUP(F!$B79,E!$B$1:$AK$300,5,FALSE)&lt;&gt;1000000000,VLOOKUP(F!$B79,E!$B$1:$AK$300,6,FALSE)&lt;&gt;1000000000,VLOOKUP(F!$B79,E!$B$1:$AK$300,7,FALSE)&lt;&gt;1000000000,VLOOKUP(F!$B79,E!$B$1:$AK$300,8,FALSE)=1000000000,VLOOKUP(F!$B79,E!$B$1:$AK$300,9,FALSE)=1000000000),"toetsen geen MV en SV",IF(VLOOKUP(F!$B79,E!$B$1:$AK$300,5,FALSE)+VLOOKUP(F!$B79,E!$B$1:$AK$300,6,FALSE)+VLOOKUP(F!$B79,E!$B$1:$AK$300,7,FALSE)+VLOOKUP(F!$B79,E!$B$1:$AK$300,8,FALSE)&lt;&gt;4000000000,"toetsen",IF(VLOOKUP(F!$B79,E!$B$1:$AK$300,12,FALSE)&lt;&gt;1000000000,"toetsen alleen IW","niet toetsen"))))),"")</f>
        <v>toetsen</v>
      </c>
      <c r="Q79" s="6">
        <f t="shared" si="46"/>
        <v>-1</v>
      </c>
      <c r="R79" s="5" t="str">
        <f>IF($B79="--","",IF($P79="toetsen",toetsen(F!$B79,Q79),IF($P79="toetsen alleen IW",toetsen_alleen_IW(F!$B79,Q79),IF($P79="toetsen alleen LN",toetsen_alleen_LN(F!$B79,Q79),IF($P79="toetsen geen MV en SV",toetsen_geen_MV_en_SV(F!$B79,Q79),IF($P79="toetsen alleen MV en SV",toetsen_alleen_MV_en_SV(F!$B79,Q79),""))))))</f>
        <v/>
      </c>
      <c r="S79" s="5" t="str">
        <f>IF($P79="toetsen",IF(OR(Q79="",VLOOKUP(F!$B79,E!$B$1:$AK$300,10,FALSE)=1000000000),"",IF(Q79&lt;=VLOOKUP(F!$B79,E!$B$1:$AK$300,10,FALSE),"ja","nee")),"")</f>
        <v/>
      </c>
      <c r="T79" s="78">
        <f t="shared" si="41"/>
        <v>-1</v>
      </c>
      <c r="U79" s="5" t="str">
        <f>IF($D79="--","",IF($P79="toetsen",toetsen(F!$B79,T79),IF($P79="toetsen alleen IW",toetsen_alleen_IW(F!$B79,T79),IF($P79="toetsen alleen LN",toetsen_alleen_LN(F!$B79,T79),IF($P79="toetsen geen MV en SV",toetsen_geen_MV_en_SV(F!$B79,T79),IF($P79="toetsen alleen MV en SV",toetsen_alleen_MV_en_SV(F!$B79,T79),""))))))</f>
        <v/>
      </c>
      <c r="V79" s="5" t="str">
        <f>IF($P79="toetsen",IF(OR(T79="",VLOOKUP(F!$B79,E!$B$1:$AK$300,10,FALSE)=1000000000),"",IF(T79&lt;=VLOOKUP(F!$B79,E!$B$1:$AK$300,10,FALSE),"ja","nee")),"")</f>
        <v/>
      </c>
      <c r="W79" s="6">
        <f t="shared" si="42"/>
        <v>-1</v>
      </c>
      <c r="X79" s="5" t="str">
        <f>IF($F79="--","",IF($P79="toetsen",toetsen(F!$B79,W79),IF($P79="toetsen alleen IW",toetsen_alleen_IW(F!$B79,W79),IF($P79="toetsen alleen LN",toetsen_alleen_LN(F!$B79,W79),IF($P79="toetsen geen MV en SV",toetsen_geen_MV_en_SV(F!$B79,W79),IF($P79="toetsen alleen MV en SV",toetsen_alleen_MV_en_SV(F!$B79,W79),""))))))</f>
        <v/>
      </c>
      <c r="Y79" s="5" t="str">
        <f>IF($P79="toetsen",IF(OR(W79="",VLOOKUP(F!$B79,E!$B$1:$AK$300,10,FALSE)=1000000000),"",IF(W79&lt;=VLOOKUP(F!$B79,E!$B$1:$AK$300,10,FALSE),"ja","nee")),"")</f>
        <v/>
      </c>
      <c r="AA79" s="4">
        <f>IFERROR(IF(Q79="","",(IF(Q79&gt;2*VLOOKUP(F!$B79,E!$B$1:$AK$300,5,FALSE),1,0))),"")</f>
        <v>0</v>
      </c>
      <c r="AB79" s="4">
        <f>IFERROR(IF(T79="","",(IF(T79&gt;2*VLOOKUP(F!$B79,E!$B$1:$AK$300,5,FALSE),1,0))),"")</f>
        <v>0</v>
      </c>
      <c r="AC79" s="4">
        <f>IFERROR(IF(W79="","",(IF(W79&gt;2*VLOOKUP(F!$B79,E!$B$1:$AK$300,5,FALSE),1,0))),"")</f>
        <v>0</v>
      </c>
      <c r="AE79" s="4">
        <f>IFERROR(IF(Q79="","",(IF(Q79&gt;VLOOKUP(F!$B79,E!$B$1:$AK$300,6,FALSE)+VLOOKUP(F!$B79,E!$B$1:$AK$300,5,FALSE),1,0))),"")</f>
        <v>0</v>
      </c>
      <c r="AF79" s="4">
        <f>IFERROR(IF(T79="","",(IF(T79&gt;VLOOKUP(F!$B79,E!$B$1:$AK$300,6,FALSE)+VLOOKUP(F!$B79,E!$B$1:$AK$300,5,FALSE),1,0))),"")</f>
        <v>0</v>
      </c>
      <c r="AG79" s="4">
        <f>IFERROR(IF(W79="","",(IF(W79&gt;VLOOKUP(F!$B79,E!$B$1:$AK$300,6,FALSE)+VLOOKUP(F!$B79,E!$B$1:$AK$300,5,FALSE),1,0))),"")</f>
        <v>0</v>
      </c>
      <c r="AI79" s="6" t="str">
        <f t="shared" si="43"/>
        <v>--</v>
      </c>
      <c r="AJ79" s="6" t="str">
        <f>IF(AI79="--","--",IF(F!$D79=131,IF(I79=-1,"rg",IF(I79="","--",IF(I79*1000&lt;1,FIXED(I79*1000,3),IF(I79*1000&lt;10,FIXED(I79*1000,2),(IF(I79*1000&lt;100,FIXED(I79*1000,1),IF(I79*1000&lt;1000,FIXED(I79*1000,0),MROUND(I79*1000,10)))))))),IF(I79=-1,"rg",IF(I79="","--",IF(I79&lt;1,FIXED(I79,3),IF(I79&lt;10,FIXED(I79,2),(IF(I79&lt;100,FIXED(I79,1),IF(I79&lt;1000,FIXED(I79,0),MROUND(I79,10))))))))))</f>
        <v>--</v>
      </c>
      <c r="AK79" s="6" t="str">
        <f t="shared" si="44"/>
        <v>--</v>
      </c>
      <c r="AL79" s="6" t="str">
        <f>IF(AK79="--","--",IF(F!$D79=131,IF(K79=-1,"rg",IF(K79="","--",IF(K79*1000&lt;1,FIXED(K79*1000,3),IF(K79*1000&lt;10,FIXED(K79*1000,2),(IF(K79*1000&lt;100,FIXED(K79*1000,1),IF(K79*1000&lt;1000,FIXED(K79*1000,0),MROUND(K79*1000,10)))))))),IF(K79=-1,"rg",IF(K79="","--",IF(K79&lt;1,FIXED(K79,3),IF(K79&lt;10,FIXED(K79,2),(IF(K79&lt;100,FIXED(K79,1),IF(K79&lt;1000,FIXED(K79,0),MROUND(K79,10))))))))))</f>
        <v>--</v>
      </c>
      <c r="AM79" s="6" t="str">
        <f t="shared" si="45"/>
        <v>--</v>
      </c>
      <c r="AN79" s="6" t="str">
        <f>IF(AM79="--","--",IF(F!$D79=131,IF(M79=-1,"rg",IF(M79="","--",IF(M79*1000&lt;1,FIXED(M79*1000,3),IF(M79*1000&lt;10,FIXED(M79*1000,2),(IF(M79*1000&lt;100,FIXED(M79*1000,1),IF(M79*1000&lt;1000,FIXED(M79*1000,0),MROUND(M79*1000,10)))))))),IF(M79=-1,"rg",IF(M79="","--",IF(M79&lt;1,FIXED(M79,3),IF(M79&lt;10,FIXED(M79,2),(IF(M79&lt;100,FIXED(M79,1),IF(M79&lt;1000,FIXED(M79,0),MROUND(M79,10))))))))))</f>
        <v>--</v>
      </c>
      <c r="AP79" s="6" t="str">
        <f t="shared" si="32"/>
        <v>--</v>
      </c>
      <c r="AQ79" s="6" t="str">
        <f t="shared" si="33"/>
        <v/>
      </c>
      <c r="AR79" s="6" t="str">
        <f t="shared" si="34"/>
        <v>--</v>
      </c>
      <c r="AS79" s="6" t="str">
        <f t="shared" si="35"/>
        <v/>
      </c>
      <c r="AT79" s="6" t="str">
        <f t="shared" si="36"/>
        <v/>
      </c>
      <c r="AU79" s="6" t="str">
        <f>IFERROR(IF(AR79="--","",IF(HLOOKUP(SMALL($Q$4:$Y$4,3),$Q$4:$Y$501,ROW(AP79)-3,FALSE)=0,"",IF(HLOOKUP(SMALL($Q$4:$Y$4,3),$Q$4:$Y$501,ROW(AP79)-3,FALSE)="nee",VLOOKUP("De kwaliteitseis emissiearme grond (maximale concentratie) wordt overschreden.",H!$O$10:'H'!$P$59,2,FALSE),""))),"")</f>
        <v/>
      </c>
      <c r="AV79" s="6" t="str">
        <f t="shared" si="26"/>
        <v>--</v>
      </c>
      <c r="AW79" s="6" t="str">
        <f t="shared" si="27"/>
        <v/>
      </c>
      <c r="AX79" s="6" t="str">
        <f t="shared" si="28"/>
        <v>--</v>
      </c>
      <c r="AY79" s="6" t="str">
        <f t="shared" si="37"/>
        <v/>
      </c>
      <c r="AZ79" s="6" t="str">
        <f t="shared" si="38"/>
        <v/>
      </c>
      <c r="BA79" s="6" t="str">
        <f>IFERROR(IF(AR79="--","",IF(HLOOKUP(SMALL($Q$4:$Y$4,6),$Q$4:$Y$501,ROW(AP79)-3,FALSE)=0,"",IF(HLOOKUP(SMALL($Q$4:$Y$4,6),$Q$4:$Y$501,ROW(AP79)-3,FALSE)="nee",VLOOKUP("De kwaliteitseis emissiearme grond (maximale concentratie) wordt overschreden.",H!$O$10:'H'!$P$59,2,FALSE),""))),"")</f>
        <v/>
      </c>
      <c r="BB79" s="6" t="str">
        <f t="shared" si="29"/>
        <v>--</v>
      </c>
      <c r="BC79" s="6" t="str">
        <f t="shared" si="30"/>
        <v/>
      </c>
      <c r="BD79" s="6" t="str">
        <f t="shared" si="31"/>
        <v>--</v>
      </c>
      <c r="BE79" s="6" t="str">
        <f t="shared" si="39"/>
        <v/>
      </c>
      <c r="BF79" s="6" t="str">
        <f t="shared" si="40"/>
        <v/>
      </c>
      <c r="BG79" s="4" t="str">
        <f>IFERROR(IF(AR79="--","",IF(HLOOKUP(SMALL($Q$4:$Y$4,9),$Q$4:$Y$501,ROW(AP79)-3,FALSE)=0,"",IF(HLOOKUP(SMALL($Q$4:$Y$4,9),$Q$4:$Y$501,ROW(AP79)-3,FALSE)="nee",VLOOKUP("De kwaliteitseis emissiearme grond (maximale concentratie) wordt overschreden.",H!$O$10:'H'!$P$59,2,FALSE),""))),"")</f>
        <v/>
      </c>
    </row>
    <row r="80" spans="1:59" x14ac:dyDescent="0.2">
      <c r="A80" s="4" t="str">
        <f>F!A80</f>
        <v>1,2,3-Trichloorpropaan</v>
      </c>
      <c r="B80" s="6" t="str">
        <f>IF(ISNUMBER(F!E80)=FALSE,"--",IF(F!E80=0,"--",F!E80))</f>
        <v>--</v>
      </c>
      <c r="C80" s="6" t="str">
        <f>IF(B80="--","",F!F80)</f>
        <v/>
      </c>
      <c r="D80" s="6" t="str">
        <f>IF(ISNUMBER(F!G80)=FALSE,"--",IF(F!G80=0,"--",F!G80))</f>
        <v>--</v>
      </c>
      <c r="E80" s="6" t="str">
        <f>IF(D80="--","",F!H80)</f>
        <v/>
      </c>
      <c r="F80" s="6" t="str">
        <f>IF(ISNUMBER(F!I80)=FALSE,"--",IF(F!I80=0,"--",F!I80))</f>
        <v>--</v>
      </c>
      <c r="G80" s="6" t="str">
        <f>IF(F80="--","",F!J80)</f>
        <v/>
      </c>
      <c r="H80" s="6"/>
      <c r="I80" s="6" t="str">
        <f>IF(F!Z80=-1,-1,F!AV80)</f>
        <v/>
      </c>
      <c r="J80" s="6"/>
      <c r="K80" s="6" t="str">
        <f>IF(F!AC80=-1,-1,F!AX80)</f>
        <v/>
      </c>
      <c r="L80" s="6"/>
      <c r="M80" s="6" t="str">
        <f>IF(F!AF80=-1,-1,F!AZ80)</f>
        <v/>
      </c>
      <c r="N80" s="6"/>
      <c r="P80" s="4" t="str">
        <f>IFERROR(IF(AND(VLOOKUP(F!$B80,E!$B$1:$AK$300,5,FALSE)&lt;&gt;1000000000,VLOOKUP(F!$B80,E!$B$1:$AK$300,6,FALSE)=1000000000,VLOOKUP(F!$B80,E!$B$1:$AK$300,7,FALSE)=1000000000,VLOOKUP(F!$B80,E!$B$1:$AK$300,8,FALSE)=1000000000,VLOOKUP(F!$B80,E!$B$1:$AK$300,9,FALSE)=1000000000),"toetsen alleen LN",IF(AND(VLOOKUP(F!$B80,E!$B$1:$AK$300,5,FALSE)=1000000000,VLOOKUP(F!$B80,E!$B$1:$AK$300,6,FALSE)=1000000000,VLOOKUP(F!$B80,E!$B$1:$AK$300,7,FALSE)=1000000000,VLOOKUP(F!$B80,E!$B$1:$AK$300,8,FALSE)&lt;&gt;1000000000,VLOOKUP(F!$B80,E!$B$1:$AK$300,9,FALSE)&lt;&gt;1000000000),"toetsen alleen MV en SV",IF(AND(VLOOKUP(F!$B80,E!$B$1:$AK$300,5,FALSE)&lt;&gt;1000000000,VLOOKUP(F!$B80,E!$B$1:$AK$300,6,FALSE)&lt;&gt;1000000000,VLOOKUP(F!$B80,E!$B$1:$AK$300,7,FALSE)&lt;&gt;1000000000,VLOOKUP(F!$B80,E!$B$1:$AK$300,8,FALSE)=1000000000,VLOOKUP(F!$B80,E!$B$1:$AK$300,9,FALSE)=1000000000),"toetsen geen MV en SV",IF(VLOOKUP(F!$B80,E!$B$1:$AK$300,5,FALSE)+VLOOKUP(F!$B80,E!$B$1:$AK$300,6,FALSE)+VLOOKUP(F!$B80,E!$B$1:$AK$300,7,FALSE)+VLOOKUP(F!$B80,E!$B$1:$AK$300,8,FALSE)&lt;&gt;4000000000,"toetsen",IF(VLOOKUP(F!$B80,E!$B$1:$AK$300,12,FALSE)&lt;&gt;1000000000,"toetsen alleen IW","niet toetsen"))))),"")</f>
        <v/>
      </c>
      <c r="Q80" s="6" t="str">
        <f t="shared" si="46"/>
        <v/>
      </c>
      <c r="R80" s="5" t="str">
        <f>IF($B80="--","",IF($P80="toetsen",toetsen(F!$B80,Q80),IF($P80="toetsen alleen IW",toetsen_alleen_IW(F!$B80,Q80),IF($P80="toetsen alleen LN",toetsen_alleen_LN(F!$B80,Q80),IF($P80="toetsen geen MV en SV",toetsen_geen_MV_en_SV(F!$B80,Q80),IF($P80="toetsen alleen MV en SV",toetsen_alleen_MV_en_SV(F!$B80,Q80),""))))))</f>
        <v/>
      </c>
      <c r="S80" s="5" t="str">
        <f>IF($P80="toetsen",IF(OR(Q80="",VLOOKUP(F!$B80,E!$B$1:$AK$300,10,FALSE)=1000000000),"",IF(Q80&lt;=VLOOKUP(F!$B80,E!$B$1:$AK$300,10,FALSE),"ja","nee")),"")</f>
        <v/>
      </c>
      <c r="T80" s="78" t="str">
        <f t="shared" si="41"/>
        <v/>
      </c>
      <c r="U80" s="5" t="str">
        <f>IF($D80="--","",IF($P80="toetsen",toetsen(F!$B80,T80),IF($P80="toetsen alleen IW",toetsen_alleen_IW(F!$B80,T80),IF($P80="toetsen alleen LN",toetsen_alleen_LN(F!$B80,T80),IF($P80="toetsen geen MV en SV",toetsen_geen_MV_en_SV(F!$B80,T80),IF($P80="toetsen alleen MV en SV",toetsen_alleen_MV_en_SV(F!$B80,T80),""))))))</f>
        <v/>
      </c>
      <c r="V80" s="5" t="str">
        <f>IF($P80="toetsen",IF(OR(T80="",VLOOKUP(F!$B80,E!$B$1:$AK$300,10,FALSE)=1000000000),"",IF(T80&lt;=VLOOKUP(F!$B80,E!$B$1:$AK$300,10,FALSE),"ja","nee")),"")</f>
        <v/>
      </c>
      <c r="W80" s="6" t="str">
        <f t="shared" si="42"/>
        <v/>
      </c>
      <c r="X80" s="5" t="str">
        <f>IF($F80="--","",IF($P80="toetsen",toetsen(F!$B80,W80),IF($P80="toetsen alleen IW",toetsen_alleen_IW(F!$B80,W80),IF($P80="toetsen alleen LN",toetsen_alleen_LN(F!$B80,W80),IF($P80="toetsen geen MV en SV",toetsen_geen_MV_en_SV(F!$B80,W80),IF($P80="toetsen alleen MV en SV",toetsen_alleen_MV_en_SV(F!$B80,W80),""))))))</f>
        <v/>
      </c>
      <c r="Y80" s="5" t="str">
        <f>IF($P80="toetsen",IF(OR(W80="",VLOOKUP(F!$B80,E!$B$1:$AK$300,10,FALSE)=1000000000),"",IF(W80&lt;=VLOOKUP(F!$B80,E!$B$1:$AK$300,10,FALSE),"ja","nee")),"")</f>
        <v/>
      </c>
      <c r="AA80" s="4" t="str">
        <f>IFERROR(IF(Q80="","",(IF(Q80&gt;2*VLOOKUP(F!$B80,E!$B$1:$AK$300,5,FALSE),1,0))),"")</f>
        <v/>
      </c>
      <c r="AB80" s="4" t="str">
        <f>IFERROR(IF(T80="","",(IF(T80&gt;2*VLOOKUP(F!$B80,E!$B$1:$AK$300,5,FALSE),1,0))),"")</f>
        <v/>
      </c>
      <c r="AC80" s="4" t="str">
        <f>IFERROR(IF(W80="","",(IF(W80&gt;2*VLOOKUP(F!$B80,E!$B$1:$AK$300,5,FALSE),1,0))),"")</f>
        <v/>
      </c>
      <c r="AE80" s="4" t="str">
        <f>IFERROR(IF(Q80="","",(IF(Q80&gt;VLOOKUP(F!$B80,E!$B$1:$AK$300,6,FALSE)+VLOOKUP(F!$B80,E!$B$1:$AK$300,5,FALSE),1,0))),"")</f>
        <v/>
      </c>
      <c r="AF80" s="4" t="str">
        <f>IFERROR(IF(T80="","",(IF(T80&gt;VLOOKUP(F!$B80,E!$B$1:$AK$300,6,FALSE)+VLOOKUP(F!$B80,E!$B$1:$AK$300,5,FALSE),1,0))),"")</f>
        <v/>
      </c>
      <c r="AG80" s="4" t="str">
        <f>IFERROR(IF(W80="","",(IF(W80&gt;VLOOKUP(F!$B80,E!$B$1:$AK$300,6,FALSE)+VLOOKUP(F!$B80,E!$B$1:$AK$300,5,FALSE),1,0))),"")</f>
        <v/>
      </c>
      <c r="AI80" s="6" t="str">
        <f t="shared" si="43"/>
        <v>--</v>
      </c>
      <c r="AJ80" s="6" t="str">
        <f>IF(AI80="--","--",IF(F!$D80=131,IF(I80=-1,"rg",IF(I80="","--",IF(I80*1000&lt;1,FIXED(I80*1000,3),IF(I80*1000&lt;10,FIXED(I80*1000,2),(IF(I80*1000&lt;100,FIXED(I80*1000,1),IF(I80*1000&lt;1000,FIXED(I80*1000,0),MROUND(I80*1000,10)))))))),IF(I80=-1,"rg",IF(I80="","--",IF(I80&lt;1,FIXED(I80,3),IF(I80&lt;10,FIXED(I80,2),(IF(I80&lt;100,FIXED(I80,1),IF(I80&lt;1000,FIXED(I80,0),MROUND(I80,10))))))))))</f>
        <v>--</v>
      </c>
      <c r="AK80" s="6" t="str">
        <f t="shared" si="44"/>
        <v>--</v>
      </c>
      <c r="AL80" s="6" t="str">
        <f>IF(AK80="--","--",IF(F!$D80=131,IF(K80=-1,"rg",IF(K80="","--",IF(K80*1000&lt;1,FIXED(K80*1000,3),IF(K80*1000&lt;10,FIXED(K80*1000,2),(IF(K80*1000&lt;100,FIXED(K80*1000,1),IF(K80*1000&lt;1000,FIXED(K80*1000,0),MROUND(K80*1000,10)))))))),IF(K80=-1,"rg",IF(K80="","--",IF(K80&lt;1,FIXED(K80,3),IF(K80&lt;10,FIXED(K80,2),(IF(K80&lt;100,FIXED(K80,1),IF(K80&lt;1000,FIXED(K80,0),MROUND(K80,10))))))))))</f>
        <v>--</v>
      </c>
      <c r="AM80" s="6" t="str">
        <f t="shared" si="45"/>
        <v>--</v>
      </c>
      <c r="AN80" s="6" t="str">
        <f>IF(AM80="--","--",IF(F!$D80=131,IF(M80=-1,"rg",IF(M80="","--",IF(M80*1000&lt;1,FIXED(M80*1000,3),IF(M80*1000&lt;10,FIXED(M80*1000,2),(IF(M80*1000&lt;100,FIXED(M80*1000,1),IF(M80*1000&lt;1000,FIXED(M80*1000,0),MROUND(M80*1000,10)))))))),IF(M80=-1,"rg",IF(M80="","--",IF(M80&lt;1,FIXED(M80,3),IF(M80&lt;10,FIXED(M80,2),(IF(M80&lt;100,FIXED(M80,1),IF(M80&lt;1000,FIXED(M80,0),MROUND(M80,10))))))))))</f>
        <v>--</v>
      </c>
      <c r="AP80" s="6" t="str">
        <f t="shared" si="32"/>
        <v>--</v>
      </c>
      <c r="AQ80" s="6" t="str">
        <f t="shared" si="33"/>
        <v/>
      </c>
      <c r="AR80" s="6" t="str">
        <f t="shared" si="34"/>
        <v>--</v>
      </c>
      <c r="AS80" s="6" t="str">
        <f t="shared" si="35"/>
        <v/>
      </c>
      <c r="AT80" s="6" t="str">
        <f t="shared" si="36"/>
        <v/>
      </c>
      <c r="AU80" s="6" t="str">
        <f>IFERROR(IF(AR80="--","",IF(HLOOKUP(SMALL($Q$4:$Y$4,3),$Q$4:$Y$501,ROW(AP80)-3,FALSE)=0,"",IF(HLOOKUP(SMALL($Q$4:$Y$4,3),$Q$4:$Y$501,ROW(AP80)-3,FALSE)="nee",VLOOKUP("De kwaliteitseis emissiearme grond (maximale concentratie) wordt overschreden.",H!$O$10:'H'!$P$59,2,FALSE),""))),"")</f>
        <v/>
      </c>
      <c r="AV80" s="6" t="str">
        <f t="shared" si="26"/>
        <v>--</v>
      </c>
      <c r="AW80" s="6" t="str">
        <f t="shared" si="27"/>
        <v/>
      </c>
      <c r="AX80" s="6" t="str">
        <f t="shared" si="28"/>
        <v>--</v>
      </c>
      <c r="AY80" s="6" t="str">
        <f t="shared" si="37"/>
        <v/>
      </c>
      <c r="AZ80" s="6" t="str">
        <f t="shared" si="38"/>
        <v/>
      </c>
      <c r="BA80" s="6" t="str">
        <f>IFERROR(IF(AR80="--","",IF(HLOOKUP(SMALL($Q$4:$Y$4,6),$Q$4:$Y$501,ROW(AP80)-3,FALSE)=0,"",IF(HLOOKUP(SMALL($Q$4:$Y$4,6),$Q$4:$Y$501,ROW(AP80)-3,FALSE)="nee",VLOOKUP("De kwaliteitseis emissiearme grond (maximale concentratie) wordt overschreden.",H!$O$10:'H'!$P$59,2,FALSE),""))),"")</f>
        <v/>
      </c>
      <c r="BB80" s="6" t="str">
        <f t="shared" si="29"/>
        <v>--</v>
      </c>
      <c r="BC80" s="6" t="str">
        <f t="shared" si="30"/>
        <v/>
      </c>
      <c r="BD80" s="6" t="str">
        <f t="shared" si="31"/>
        <v>--</v>
      </c>
      <c r="BE80" s="6" t="str">
        <f t="shared" si="39"/>
        <v/>
      </c>
      <c r="BF80" s="6" t="str">
        <f t="shared" si="40"/>
        <v/>
      </c>
      <c r="BG80" s="4" t="str">
        <f>IFERROR(IF(AR80="--","",IF(HLOOKUP(SMALL($Q$4:$Y$4,9),$Q$4:$Y$501,ROW(AP80)-3,FALSE)=0,"",IF(HLOOKUP(SMALL($Q$4:$Y$4,9),$Q$4:$Y$501,ROW(AP80)-3,FALSE)="nee",VLOOKUP("De kwaliteitseis emissiearme grond (maximale concentratie) wordt overschreden.",H!$O$10:'H'!$P$59,2,FALSE),""))),"")</f>
        <v/>
      </c>
    </row>
    <row r="81" spans="1:59" x14ac:dyDescent="0.2">
      <c r="A81" s="4" t="str">
        <f>F!A81</f>
        <v>1,1-Dichloorpropeen</v>
      </c>
      <c r="B81" s="6" t="str">
        <f>IF(ISNUMBER(F!E81)=FALSE,"--",IF(F!E81=0,"--",F!E81))</f>
        <v>--</v>
      </c>
      <c r="C81" s="6" t="str">
        <f>IF(B81="--","",F!F81)</f>
        <v/>
      </c>
      <c r="D81" s="6" t="str">
        <f>IF(ISNUMBER(F!G81)=FALSE,"--",IF(F!G81=0,"--",F!G81))</f>
        <v>--</v>
      </c>
      <c r="E81" s="6" t="str">
        <f>IF(D81="--","",F!H81)</f>
        <v/>
      </c>
      <c r="F81" s="6" t="str">
        <f>IF(ISNUMBER(F!I81)=FALSE,"--",IF(F!I81=0,"--",F!I81))</f>
        <v>--</v>
      </c>
      <c r="G81" s="6" t="str">
        <f>IF(F81="--","",F!J81)</f>
        <v/>
      </c>
      <c r="H81" s="6"/>
      <c r="I81" s="6" t="str">
        <f>IF(F!Z81=-1,-1,F!AV81)</f>
        <v/>
      </c>
      <c r="J81" s="6"/>
      <c r="K81" s="6" t="str">
        <f>IF(F!AC81=-1,-1,F!AX81)</f>
        <v/>
      </c>
      <c r="L81" s="6"/>
      <c r="M81" s="6" t="str">
        <f>IF(F!AF81=-1,-1,F!AZ81)</f>
        <v/>
      </c>
      <c r="N81" s="6"/>
      <c r="P81" s="4" t="str">
        <f>IFERROR(IF(AND(VLOOKUP(F!$B81,E!$B$1:$AK$300,5,FALSE)&lt;&gt;1000000000,VLOOKUP(F!$B81,E!$B$1:$AK$300,6,FALSE)=1000000000,VLOOKUP(F!$B81,E!$B$1:$AK$300,7,FALSE)=1000000000,VLOOKUP(F!$B81,E!$B$1:$AK$300,8,FALSE)=1000000000,VLOOKUP(F!$B81,E!$B$1:$AK$300,9,FALSE)=1000000000),"toetsen alleen LN",IF(AND(VLOOKUP(F!$B81,E!$B$1:$AK$300,5,FALSE)=1000000000,VLOOKUP(F!$B81,E!$B$1:$AK$300,6,FALSE)=1000000000,VLOOKUP(F!$B81,E!$B$1:$AK$300,7,FALSE)=1000000000,VLOOKUP(F!$B81,E!$B$1:$AK$300,8,FALSE)&lt;&gt;1000000000,VLOOKUP(F!$B81,E!$B$1:$AK$300,9,FALSE)&lt;&gt;1000000000),"toetsen alleen MV en SV",IF(AND(VLOOKUP(F!$B81,E!$B$1:$AK$300,5,FALSE)&lt;&gt;1000000000,VLOOKUP(F!$B81,E!$B$1:$AK$300,6,FALSE)&lt;&gt;1000000000,VLOOKUP(F!$B81,E!$B$1:$AK$300,7,FALSE)&lt;&gt;1000000000,VLOOKUP(F!$B81,E!$B$1:$AK$300,8,FALSE)=1000000000,VLOOKUP(F!$B81,E!$B$1:$AK$300,9,FALSE)=1000000000),"toetsen geen MV en SV",IF(VLOOKUP(F!$B81,E!$B$1:$AK$300,5,FALSE)+VLOOKUP(F!$B81,E!$B$1:$AK$300,6,FALSE)+VLOOKUP(F!$B81,E!$B$1:$AK$300,7,FALSE)+VLOOKUP(F!$B81,E!$B$1:$AK$300,8,FALSE)&lt;&gt;4000000000,"toetsen",IF(VLOOKUP(F!$B81,E!$B$1:$AK$300,12,FALSE)&lt;&gt;1000000000,"toetsen alleen IW","niet toetsen"))))),"")</f>
        <v/>
      </c>
      <c r="Q81" s="6" t="str">
        <f t="shared" si="46"/>
        <v/>
      </c>
      <c r="R81" s="5" t="str">
        <f>IF($B81="--","",IF($P81="toetsen",toetsen(F!$B81,Q81),IF($P81="toetsen alleen IW",toetsen_alleen_IW(F!$B81,Q81),IF($P81="toetsen alleen LN",toetsen_alleen_LN(F!$B81,Q81),IF($P81="toetsen geen MV en SV",toetsen_geen_MV_en_SV(F!$B81,Q81),IF($P81="toetsen alleen MV en SV",toetsen_alleen_MV_en_SV(F!$B81,Q81),""))))))</f>
        <v/>
      </c>
      <c r="S81" s="5" t="str">
        <f>IF($P81="toetsen",IF(OR(Q81="",VLOOKUP(F!$B81,E!$B$1:$AK$300,10,FALSE)=1000000000),"",IF(Q81&lt;=VLOOKUP(F!$B81,E!$B$1:$AK$300,10,FALSE),"ja","nee")),"")</f>
        <v/>
      </c>
      <c r="T81" s="78" t="str">
        <f t="shared" si="41"/>
        <v/>
      </c>
      <c r="U81" s="5" t="str">
        <f>IF($D81="--","",IF($P81="toetsen",toetsen(F!$B81,T81),IF($P81="toetsen alleen IW",toetsen_alleen_IW(F!$B81,T81),IF($P81="toetsen alleen LN",toetsen_alleen_LN(F!$B81,T81),IF($P81="toetsen geen MV en SV",toetsen_geen_MV_en_SV(F!$B81,T81),IF($P81="toetsen alleen MV en SV",toetsen_alleen_MV_en_SV(F!$B81,T81),""))))))</f>
        <v/>
      </c>
      <c r="V81" s="5" t="str">
        <f>IF($P81="toetsen",IF(OR(T81="",VLOOKUP(F!$B81,E!$B$1:$AK$300,10,FALSE)=1000000000),"",IF(T81&lt;=VLOOKUP(F!$B81,E!$B$1:$AK$300,10,FALSE),"ja","nee")),"")</f>
        <v/>
      </c>
      <c r="W81" s="6" t="str">
        <f t="shared" si="42"/>
        <v/>
      </c>
      <c r="X81" s="5" t="str">
        <f>IF($F81="--","",IF($P81="toetsen",toetsen(F!$B81,W81),IF($P81="toetsen alleen IW",toetsen_alleen_IW(F!$B81,W81),IF($P81="toetsen alleen LN",toetsen_alleen_LN(F!$B81,W81),IF($P81="toetsen geen MV en SV",toetsen_geen_MV_en_SV(F!$B81,W81),IF($P81="toetsen alleen MV en SV",toetsen_alleen_MV_en_SV(F!$B81,W81),""))))))</f>
        <v/>
      </c>
      <c r="Y81" s="5" t="str">
        <f>IF($P81="toetsen",IF(OR(W81="",VLOOKUP(F!$B81,E!$B$1:$AK$300,10,FALSE)=1000000000),"",IF(W81&lt;=VLOOKUP(F!$B81,E!$B$1:$AK$300,10,FALSE),"ja","nee")),"")</f>
        <v/>
      </c>
      <c r="AA81" s="4" t="str">
        <f>IFERROR(IF(Q81="","",(IF(Q81&gt;2*VLOOKUP(F!$B81,E!$B$1:$AK$300,5,FALSE),1,0))),"")</f>
        <v/>
      </c>
      <c r="AB81" s="4" t="str">
        <f>IFERROR(IF(T81="","",(IF(T81&gt;2*VLOOKUP(F!$B81,E!$B$1:$AK$300,5,FALSE),1,0))),"")</f>
        <v/>
      </c>
      <c r="AC81" s="4" t="str">
        <f>IFERROR(IF(W81="","",(IF(W81&gt;2*VLOOKUP(F!$B81,E!$B$1:$AK$300,5,FALSE),1,0))),"")</f>
        <v/>
      </c>
      <c r="AE81" s="4" t="str">
        <f>IFERROR(IF(Q81="","",(IF(Q81&gt;VLOOKUP(F!$B81,E!$B$1:$AK$300,6,FALSE)+VLOOKUP(F!$B81,E!$B$1:$AK$300,5,FALSE),1,0))),"")</f>
        <v/>
      </c>
      <c r="AF81" s="4" t="str">
        <f>IFERROR(IF(T81="","",(IF(T81&gt;VLOOKUP(F!$B81,E!$B$1:$AK$300,6,FALSE)+VLOOKUP(F!$B81,E!$B$1:$AK$300,5,FALSE),1,0))),"")</f>
        <v/>
      </c>
      <c r="AG81" s="4" t="str">
        <f>IFERROR(IF(W81="","",(IF(W81&gt;VLOOKUP(F!$B81,E!$B$1:$AK$300,6,FALSE)+VLOOKUP(F!$B81,E!$B$1:$AK$300,5,FALSE),1,0))),"")</f>
        <v/>
      </c>
      <c r="AI81" s="6" t="str">
        <f t="shared" si="43"/>
        <v>--</v>
      </c>
      <c r="AJ81" s="6" t="str">
        <f>IF(AI81="--","--",IF(F!$D81=131,IF(I81=-1,"rg",IF(I81="","--",IF(I81*1000&lt;1,FIXED(I81*1000,3),IF(I81*1000&lt;10,FIXED(I81*1000,2),(IF(I81*1000&lt;100,FIXED(I81*1000,1),IF(I81*1000&lt;1000,FIXED(I81*1000,0),MROUND(I81*1000,10)))))))),IF(I81=-1,"rg",IF(I81="","--",IF(I81&lt;1,FIXED(I81,3),IF(I81&lt;10,FIXED(I81,2),(IF(I81&lt;100,FIXED(I81,1),IF(I81&lt;1000,FIXED(I81,0),MROUND(I81,10))))))))))</f>
        <v>--</v>
      </c>
      <c r="AK81" s="6" t="str">
        <f t="shared" si="44"/>
        <v>--</v>
      </c>
      <c r="AL81" s="6" t="str">
        <f>IF(AK81="--","--",IF(F!$D81=131,IF(K81=-1,"rg",IF(K81="","--",IF(K81*1000&lt;1,FIXED(K81*1000,3),IF(K81*1000&lt;10,FIXED(K81*1000,2),(IF(K81*1000&lt;100,FIXED(K81*1000,1),IF(K81*1000&lt;1000,FIXED(K81*1000,0),MROUND(K81*1000,10)))))))),IF(K81=-1,"rg",IF(K81="","--",IF(K81&lt;1,FIXED(K81,3),IF(K81&lt;10,FIXED(K81,2),(IF(K81&lt;100,FIXED(K81,1),IF(K81&lt;1000,FIXED(K81,0),MROUND(K81,10))))))))))</f>
        <v>--</v>
      </c>
      <c r="AM81" s="6" t="str">
        <f t="shared" si="45"/>
        <v>--</v>
      </c>
      <c r="AN81" s="6" t="str">
        <f>IF(AM81="--","--",IF(F!$D81=131,IF(M81=-1,"rg",IF(M81="","--",IF(M81*1000&lt;1,FIXED(M81*1000,3),IF(M81*1000&lt;10,FIXED(M81*1000,2),(IF(M81*1000&lt;100,FIXED(M81*1000,1),IF(M81*1000&lt;1000,FIXED(M81*1000,0),MROUND(M81*1000,10)))))))),IF(M81=-1,"rg",IF(M81="","--",IF(M81&lt;1,FIXED(M81,3),IF(M81&lt;10,FIXED(M81,2),(IF(M81&lt;100,FIXED(M81,1),IF(M81&lt;1000,FIXED(M81,0),MROUND(M81,10))))))))))</f>
        <v>--</v>
      </c>
      <c r="AP81" s="6" t="str">
        <f t="shared" si="32"/>
        <v>--</v>
      </c>
      <c r="AQ81" s="6" t="str">
        <f t="shared" si="33"/>
        <v/>
      </c>
      <c r="AR81" s="6" t="str">
        <f t="shared" si="34"/>
        <v>--</v>
      </c>
      <c r="AS81" s="6" t="str">
        <f t="shared" si="35"/>
        <v/>
      </c>
      <c r="AT81" s="6" t="str">
        <f t="shared" si="36"/>
        <v/>
      </c>
      <c r="AU81" s="6" t="str">
        <f>IFERROR(IF(AR81="--","",IF(HLOOKUP(SMALL($Q$4:$Y$4,3),$Q$4:$Y$501,ROW(AP81)-3,FALSE)=0,"",IF(HLOOKUP(SMALL($Q$4:$Y$4,3),$Q$4:$Y$501,ROW(AP81)-3,FALSE)="nee",VLOOKUP("De kwaliteitseis emissiearme grond (maximale concentratie) wordt overschreden.",H!$O$10:'H'!$P$59,2,FALSE),""))),"")</f>
        <v/>
      </c>
      <c r="AV81" s="6" t="str">
        <f t="shared" si="26"/>
        <v>--</v>
      </c>
      <c r="AW81" s="6" t="str">
        <f t="shared" si="27"/>
        <v/>
      </c>
      <c r="AX81" s="6" t="str">
        <f t="shared" si="28"/>
        <v>--</v>
      </c>
      <c r="AY81" s="6" t="str">
        <f t="shared" si="37"/>
        <v/>
      </c>
      <c r="AZ81" s="6" t="str">
        <f t="shared" si="38"/>
        <v/>
      </c>
      <c r="BA81" s="6" t="str">
        <f>IFERROR(IF(AR81="--","",IF(HLOOKUP(SMALL($Q$4:$Y$4,6),$Q$4:$Y$501,ROW(AP81)-3,FALSE)=0,"",IF(HLOOKUP(SMALL($Q$4:$Y$4,6),$Q$4:$Y$501,ROW(AP81)-3,FALSE)="nee",VLOOKUP("De kwaliteitseis emissiearme grond (maximale concentratie) wordt overschreden.",H!$O$10:'H'!$P$59,2,FALSE),""))),"")</f>
        <v/>
      </c>
      <c r="BB81" s="6" t="str">
        <f t="shared" si="29"/>
        <v>--</v>
      </c>
      <c r="BC81" s="6" t="str">
        <f t="shared" si="30"/>
        <v/>
      </c>
      <c r="BD81" s="6" t="str">
        <f t="shared" si="31"/>
        <v>--</v>
      </c>
      <c r="BE81" s="6" t="str">
        <f t="shared" si="39"/>
        <v/>
      </c>
      <c r="BF81" s="6" t="str">
        <f t="shared" si="40"/>
        <v/>
      </c>
      <c r="BG81" s="4" t="str">
        <f>IFERROR(IF(AR81="--","",IF(HLOOKUP(SMALL($Q$4:$Y$4,9),$Q$4:$Y$501,ROW(AP81)-3,FALSE)=0,"",IF(HLOOKUP(SMALL($Q$4:$Y$4,9),$Q$4:$Y$501,ROW(AP81)-3,FALSE)="nee",VLOOKUP("De kwaliteitseis emissiearme grond (maximale concentratie) wordt overschreden.",H!$O$10:'H'!$P$59,2,FALSE),""))),"")</f>
        <v/>
      </c>
    </row>
    <row r="82" spans="1:59" x14ac:dyDescent="0.2">
      <c r="A82" s="4" t="str">
        <f>F!A82</f>
        <v>trans-1,3-Dichloorpropeen</v>
      </c>
      <c r="B82" s="6" t="str">
        <f>IF(ISNUMBER(F!E82)=FALSE,"--",IF(F!E82=0,"--",F!E82))</f>
        <v>--</v>
      </c>
      <c r="C82" s="6" t="str">
        <f>IF(B82="--","",F!F82)</f>
        <v/>
      </c>
      <c r="D82" s="6" t="str">
        <f>IF(ISNUMBER(F!G82)=FALSE,"--",IF(F!G82=0,"--",F!G82))</f>
        <v>--</v>
      </c>
      <c r="E82" s="6" t="str">
        <f>IF(D82="--","",F!H82)</f>
        <v/>
      </c>
      <c r="F82" s="6" t="str">
        <f>IF(ISNUMBER(F!I82)=FALSE,"--",IF(F!I82=0,"--",F!I82))</f>
        <v>--</v>
      </c>
      <c r="G82" s="6" t="str">
        <f>IF(F82="--","",F!J82)</f>
        <v/>
      </c>
      <c r="H82" s="6"/>
      <c r="I82" s="6" t="str">
        <f>IF(F!Z82=-1,-1,F!AV82)</f>
        <v/>
      </c>
      <c r="J82" s="6"/>
      <c r="K82" s="6" t="str">
        <f>IF(F!AC82=-1,-1,F!AX82)</f>
        <v/>
      </c>
      <c r="L82" s="6"/>
      <c r="M82" s="6" t="str">
        <f>IF(F!AF82=-1,-1,F!AZ82)</f>
        <v/>
      </c>
      <c r="N82" s="6"/>
      <c r="P82" s="4" t="str">
        <f>IFERROR(IF(AND(VLOOKUP(F!$B82,E!$B$1:$AK$300,5,FALSE)&lt;&gt;1000000000,VLOOKUP(F!$B82,E!$B$1:$AK$300,6,FALSE)=1000000000,VLOOKUP(F!$B82,E!$B$1:$AK$300,7,FALSE)=1000000000,VLOOKUP(F!$B82,E!$B$1:$AK$300,8,FALSE)=1000000000,VLOOKUP(F!$B82,E!$B$1:$AK$300,9,FALSE)=1000000000),"toetsen alleen LN",IF(AND(VLOOKUP(F!$B82,E!$B$1:$AK$300,5,FALSE)=1000000000,VLOOKUP(F!$B82,E!$B$1:$AK$300,6,FALSE)=1000000000,VLOOKUP(F!$B82,E!$B$1:$AK$300,7,FALSE)=1000000000,VLOOKUP(F!$B82,E!$B$1:$AK$300,8,FALSE)&lt;&gt;1000000000,VLOOKUP(F!$B82,E!$B$1:$AK$300,9,FALSE)&lt;&gt;1000000000),"toetsen alleen MV en SV",IF(AND(VLOOKUP(F!$B82,E!$B$1:$AK$300,5,FALSE)&lt;&gt;1000000000,VLOOKUP(F!$B82,E!$B$1:$AK$300,6,FALSE)&lt;&gt;1000000000,VLOOKUP(F!$B82,E!$B$1:$AK$300,7,FALSE)&lt;&gt;1000000000,VLOOKUP(F!$B82,E!$B$1:$AK$300,8,FALSE)=1000000000,VLOOKUP(F!$B82,E!$B$1:$AK$300,9,FALSE)=1000000000),"toetsen geen MV en SV",IF(VLOOKUP(F!$B82,E!$B$1:$AK$300,5,FALSE)+VLOOKUP(F!$B82,E!$B$1:$AK$300,6,FALSE)+VLOOKUP(F!$B82,E!$B$1:$AK$300,7,FALSE)+VLOOKUP(F!$B82,E!$B$1:$AK$300,8,FALSE)&lt;&gt;4000000000,"toetsen",IF(VLOOKUP(F!$B82,E!$B$1:$AK$300,12,FALSE)&lt;&gt;1000000000,"toetsen alleen IW","niet toetsen"))))),"")</f>
        <v/>
      </c>
      <c r="Q82" s="6" t="str">
        <f t="shared" si="46"/>
        <v/>
      </c>
      <c r="R82" s="5" t="str">
        <f>IF($B82="--","",IF($P82="toetsen",toetsen(F!$B82,Q82),IF($P82="toetsen alleen IW",toetsen_alleen_IW(F!$B82,Q82),IF($P82="toetsen alleen LN",toetsen_alleen_LN(F!$B82,Q82),IF($P82="toetsen geen MV en SV",toetsen_geen_MV_en_SV(F!$B82,Q82),IF($P82="toetsen alleen MV en SV",toetsen_alleen_MV_en_SV(F!$B82,Q82),""))))))</f>
        <v/>
      </c>
      <c r="S82" s="5" t="str">
        <f>IF($P82="toetsen",IF(OR(Q82="",VLOOKUP(F!$B82,E!$B$1:$AK$300,10,FALSE)=1000000000),"",IF(Q82&lt;=VLOOKUP(F!$B82,E!$B$1:$AK$300,10,FALSE),"ja","nee")),"")</f>
        <v/>
      </c>
      <c r="T82" s="78" t="str">
        <f t="shared" si="41"/>
        <v/>
      </c>
      <c r="U82" s="5" t="str">
        <f>IF($D82="--","",IF($P82="toetsen",toetsen(F!$B82,T82),IF($P82="toetsen alleen IW",toetsen_alleen_IW(F!$B82,T82),IF($P82="toetsen alleen LN",toetsen_alleen_LN(F!$B82,T82),IF($P82="toetsen geen MV en SV",toetsen_geen_MV_en_SV(F!$B82,T82),IF($P82="toetsen alleen MV en SV",toetsen_alleen_MV_en_SV(F!$B82,T82),""))))))</f>
        <v/>
      </c>
      <c r="V82" s="5" t="str">
        <f>IF($P82="toetsen",IF(OR(T82="",VLOOKUP(F!$B82,E!$B$1:$AK$300,10,FALSE)=1000000000),"",IF(T82&lt;=VLOOKUP(F!$B82,E!$B$1:$AK$300,10,FALSE),"ja","nee")),"")</f>
        <v/>
      </c>
      <c r="W82" s="6" t="str">
        <f t="shared" si="42"/>
        <v/>
      </c>
      <c r="X82" s="5" t="str">
        <f>IF($F82="--","",IF($P82="toetsen",toetsen(F!$B82,W82),IF($P82="toetsen alleen IW",toetsen_alleen_IW(F!$B82,W82),IF($P82="toetsen alleen LN",toetsen_alleen_LN(F!$B82,W82),IF($P82="toetsen geen MV en SV",toetsen_geen_MV_en_SV(F!$B82,W82),IF($P82="toetsen alleen MV en SV",toetsen_alleen_MV_en_SV(F!$B82,W82),""))))))</f>
        <v/>
      </c>
      <c r="Y82" s="5" t="str">
        <f>IF($P82="toetsen",IF(OR(W82="",VLOOKUP(F!$B82,E!$B$1:$AK$300,10,FALSE)=1000000000),"",IF(W82&lt;=VLOOKUP(F!$B82,E!$B$1:$AK$300,10,FALSE),"ja","nee")),"")</f>
        <v/>
      </c>
      <c r="AA82" s="4" t="str">
        <f>IFERROR(IF(Q82="","",(IF(Q82&gt;2*VLOOKUP(F!$B82,E!$B$1:$AK$300,5,FALSE),1,0))),"")</f>
        <v/>
      </c>
      <c r="AB82" s="4" t="str">
        <f>IFERROR(IF(T82="","",(IF(T82&gt;2*VLOOKUP(F!$B82,E!$B$1:$AK$300,5,FALSE),1,0))),"")</f>
        <v/>
      </c>
      <c r="AC82" s="4" t="str">
        <f>IFERROR(IF(W82="","",(IF(W82&gt;2*VLOOKUP(F!$B82,E!$B$1:$AK$300,5,FALSE),1,0))),"")</f>
        <v/>
      </c>
      <c r="AE82" s="4" t="str">
        <f>IFERROR(IF(Q82="","",(IF(Q82&gt;VLOOKUP(F!$B82,E!$B$1:$AK$300,6,FALSE)+VLOOKUP(F!$B82,E!$B$1:$AK$300,5,FALSE),1,0))),"")</f>
        <v/>
      </c>
      <c r="AF82" s="4" t="str">
        <f>IFERROR(IF(T82="","",(IF(T82&gt;VLOOKUP(F!$B82,E!$B$1:$AK$300,6,FALSE)+VLOOKUP(F!$B82,E!$B$1:$AK$300,5,FALSE),1,0))),"")</f>
        <v/>
      </c>
      <c r="AG82" s="4" t="str">
        <f>IFERROR(IF(W82="","",(IF(W82&gt;VLOOKUP(F!$B82,E!$B$1:$AK$300,6,FALSE)+VLOOKUP(F!$B82,E!$B$1:$AK$300,5,FALSE),1,0))),"")</f>
        <v/>
      </c>
      <c r="AI82" s="6" t="str">
        <f t="shared" si="43"/>
        <v>--</v>
      </c>
      <c r="AJ82" s="6" t="str">
        <f>IF(AI82="--","--",IF(F!$D82=131,IF(I82=-1,"rg",IF(I82="","--",IF(I82*1000&lt;1,FIXED(I82*1000,3),IF(I82*1000&lt;10,FIXED(I82*1000,2),(IF(I82*1000&lt;100,FIXED(I82*1000,1),IF(I82*1000&lt;1000,FIXED(I82*1000,0),MROUND(I82*1000,10)))))))),IF(I82=-1,"rg",IF(I82="","--",IF(I82&lt;1,FIXED(I82,3),IF(I82&lt;10,FIXED(I82,2),(IF(I82&lt;100,FIXED(I82,1),IF(I82&lt;1000,FIXED(I82,0),MROUND(I82,10))))))))))</f>
        <v>--</v>
      </c>
      <c r="AK82" s="6" t="str">
        <f t="shared" si="44"/>
        <v>--</v>
      </c>
      <c r="AL82" s="6" t="str">
        <f>IF(AK82="--","--",IF(F!$D82=131,IF(K82=-1,"rg",IF(K82="","--",IF(K82*1000&lt;1,FIXED(K82*1000,3),IF(K82*1000&lt;10,FIXED(K82*1000,2),(IF(K82*1000&lt;100,FIXED(K82*1000,1),IF(K82*1000&lt;1000,FIXED(K82*1000,0),MROUND(K82*1000,10)))))))),IF(K82=-1,"rg",IF(K82="","--",IF(K82&lt;1,FIXED(K82,3),IF(K82&lt;10,FIXED(K82,2),(IF(K82&lt;100,FIXED(K82,1),IF(K82&lt;1000,FIXED(K82,0),MROUND(K82,10))))))))))</f>
        <v>--</v>
      </c>
      <c r="AM82" s="6" t="str">
        <f t="shared" si="45"/>
        <v>--</v>
      </c>
      <c r="AN82" s="6" t="str">
        <f>IF(AM82="--","--",IF(F!$D82=131,IF(M82=-1,"rg",IF(M82="","--",IF(M82*1000&lt;1,FIXED(M82*1000,3),IF(M82*1000&lt;10,FIXED(M82*1000,2),(IF(M82*1000&lt;100,FIXED(M82*1000,1),IF(M82*1000&lt;1000,FIXED(M82*1000,0),MROUND(M82*1000,10)))))))),IF(M82=-1,"rg",IF(M82="","--",IF(M82&lt;1,FIXED(M82,3),IF(M82&lt;10,FIXED(M82,2),(IF(M82&lt;100,FIXED(M82,1),IF(M82&lt;1000,FIXED(M82,0),MROUND(M82,10))))))))))</f>
        <v>--</v>
      </c>
      <c r="AP82" s="6" t="str">
        <f t="shared" si="32"/>
        <v>--</v>
      </c>
      <c r="AQ82" s="6" t="str">
        <f t="shared" si="33"/>
        <v/>
      </c>
      <c r="AR82" s="6" t="str">
        <f t="shared" si="34"/>
        <v>--</v>
      </c>
      <c r="AS82" s="6" t="str">
        <f t="shared" si="35"/>
        <v/>
      </c>
      <c r="AT82" s="6" t="str">
        <f t="shared" si="36"/>
        <v/>
      </c>
      <c r="AU82" s="6" t="str">
        <f>IFERROR(IF(AR82="--","",IF(HLOOKUP(SMALL($Q$4:$Y$4,3),$Q$4:$Y$501,ROW(AP82)-3,FALSE)=0,"",IF(HLOOKUP(SMALL($Q$4:$Y$4,3),$Q$4:$Y$501,ROW(AP82)-3,FALSE)="nee",VLOOKUP("De kwaliteitseis emissiearme grond (maximale concentratie) wordt overschreden.",H!$O$10:'H'!$P$59,2,FALSE),""))),"")</f>
        <v/>
      </c>
      <c r="AV82" s="6" t="str">
        <f t="shared" si="26"/>
        <v>--</v>
      </c>
      <c r="AW82" s="6" t="str">
        <f t="shared" si="27"/>
        <v/>
      </c>
      <c r="AX82" s="6" t="str">
        <f t="shared" si="28"/>
        <v>--</v>
      </c>
      <c r="AY82" s="6" t="str">
        <f t="shared" si="37"/>
        <v/>
      </c>
      <c r="AZ82" s="6" t="str">
        <f t="shared" si="38"/>
        <v/>
      </c>
      <c r="BA82" s="6" t="str">
        <f>IFERROR(IF(AR82="--","",IF(HLOOKUP(SMALL($Q$4:$Y$4,6),$Q$4:$Y$501,ROW(AP82)-3,FALSE)=0,"",IF(HLOOKUP(SMALL($Q$4:$Y$4,6),$Q$4:$Y$501,ROW(AP82)-3,FALSE)="nee",VLOOKUP("De kwaliteitseis emissiearme grond (maximale concentratie) wordt overschreden.",H!$O$10:'H'!$P$59,2,FALSE),""))),"")</f>
        <v/>
      </c>
      <c r="BB82" s="6" t="str">
        <f t="shared" si="29"/>
        <v>--</v>
      </c>
      <c r="BC82" s="6" t="str">
        <f t="shared" si="30"/>
        <v/>
      </c>
      <c r="BD82" s="6" t="str">
        <f t="shared" si="31"/>
        <v>--</v>
      </c>
      <c r="BE82" s="6" t="str">
        <f t="shared" si="39"/>
        <v/>
      </c>
      <c r="BF82" s="6" t="str">
        <f t="shared" si="40"/>
        <v/>
      </c>
      <c r="BG82" s="4" t="str">
        <f>IFERROR(IF(AR82="--","",IF(HLOOKUP(SMALL($Q$4:$Y$4,9),$Q$4:$Y$501,ROW(AP82)-3,FALSE)=0,"",IF(HLOOKUP(SMALL($Q$4:$Y$4,9),$Q$4:$Y$501,ROW(AP82)-3,FALSE)="nee",VLOOKUP("De kwaliteitseis emissiearme grond (maximale concentratie) wordt overschreden.",H!$O$10:'H'!$P$59,2,FALSE),""))),"")</f>
        <v/>
      </c>
    </row>
    <row r="83" spans="1:59" x14ac:dyDescent="0.2">
      <c r="A83" s="4" t="str">
        <f>F!A83</f>
        <v>cis-1,3-Dichloorpropeen</v>
      </c>
      <c r="B83" s="6" t="str">
        <f>IF(ISNUMBER(F!E83)=FALSE,"--",IF(F!E83=0,"--",F!E83))</f>
        <v>--</v>
      </c>
      <c r="C83" s="6" t="str">
        <f>IF(B83="--","",F!F83)</f>
        <v/>
      </c>
      <c r="D83" s="6" t="str">
        <f>IF(ISNUMBER(F!G83)=FALSE,"--",IF(F!G83=0,"--",F!G83))</f>
        <v>--</v>
      </c>
      <c r="E83" s="6" t="str">
        <f>IF(D83="--","",F!H83)</f>
        <v/>
      </c>
      <c r="F83" s="6" t="str">
        <f>IF(ISNUMBER(F!I83)=FALSE,"--",IF(F!I83=0,"--",F!I83))</f>
        <v>--</v>
      </c>
      <c r="G83" s="6" t="str">
        <f>IF(F83="--","",F!J83)</f>
        <v/>
      </c>
      <c r="H83" s="6"/>
      <c r="I83" s="6" t="str">
        <f>IF(F!Z83=-1,-1,F!AV83)</f>
        <v/>
      </c>
      <c r="J83" s="6"/>
      <c r="K83" s="6" t="str">
        <f>IF(F!AC83=-1,-1,F!AX83)</f>
        <v/>
      </c>
      <c r="L83" s="6"/>
      <c r="M83" s="6" t="str">
        <f>IF(F!AF83=-1,-1,F!AZ83)</f>
        <v/>
      </c>
      <c r="N83" s="6"/>
      <c r="P83" s="4" t="str">
        <f>IFERROR(IF(AND(VLOOKUP(F!$B83,E!$B$1:$AK$300,5,FALSE)&lt;&gt;1000000000,VLOOKUP(F!$B83,E!$B$1:$AK$300,6,FALSE)=1000000000,VLOOKUP(F!$B83,E!$B$1:$AK$300,7,FALSE)=1000000000,VLOOKUP(F!$B83,E!$B$1:$AK$300,8,FALSE)=1000000000,VLOOKUP(F!$B83,E!$B$1:$AK$300,9,FALSE)=1000000000),"toetsen alleen LN",IF(AND(VLOOKUP(F!$B83,E!$B$1:$AK$300,5,FALSE)=1000000000,VLOOKUP(F!$B83,E!$B$1:$AK$300,6,FALSE)=1000000000,VLOOKUP(F!$B83,E!$B$1:$AK$300,7,FALSE)=1000000000,VLOOKUP(F!$B83,E!$B$1:$AK$300,8,FALSE)&lt;&gt;1000000000,VLOOKUP(F!$B83,E!$B$1:$AK$300,9,FALSE)&lt;&gt;1000000000),"toetsen alleen MV en SV",IF(AND(VLOOKUP(F!$B83,E!$B$1:$AK$300,5,FALSE)&lt;&gt;1000000000,VLOOKUP(F!$B83,E!$B$1:$AK$300,6,FALSE)&lt;&gt;1000000000,VLOOKUP(F!$B83,E!$B$1:$AK$300,7,FALSE)&lt;&gt;1000000000,VLOOKUP(F!$B83,E!$B$1:$AK$300,8,FALSE)=1000000000,VLOOKUP(F!$B83,E!$B$1:$AK$300,9,FALSE)=1000000000),"toetsen geen MV en SV",IF(VLOOKUP(F!$B83,E!$B$1:$AK$300,5,FALSE)+VLOOKUP(F!$B83,E!$B$1:$AK$300,6,FALSE)+VLOOKUP(F!$B83,E!$B$1:$AK$300,7,FALSE)+VLOOKUP(F!$B83,E!$B$1:$AK$300,8,FALSE)&lt;&gt;4000000000,"toetsen",IF(VLOOKUP(F!$B83,E!$B$1:$AK$300,12,FALSE)&lt;&gt;1000000000,"toetsen alleen IW","niet toetsen"))))),"")</f>
        <v/>
      </c>
      <c r="Q83" s="6" t="str">
        <f t="shared" si="46"/>
        <v/>
      </c>
      <c r="R83" s="5" t="str">
        <f>IF($B83="--","",IF($P83="toetsen",toetsen(F!$B83,Q83),IF($P83="toetsen alleen IW",toetsen_alleen_IW(F!$B83,Q83),IF($P83="toetsen alleen LN",toetsen_alleen_LN(F!$B83,Q83),IF($P83="toetsen geen MV en SV",toetsen_geen_MV_en_SV(F!$B83,Q83),IF($P83="toetsen alleen MV en SV",toetsen_alleen_MV_en_SV(F!$B83,Q83),""))))))</f>
        <v/>
      </c>
      <c r="S83" s="5" t="str">
        <f>IF($P83="toetsen",IF(OR(Q83="",VLOOKUP(F!$B83,E!$B$1:$AK$300,10,FALSE)=1000000000),"",IF(Q83&lt;=VLOOKUP(F!$B83,E!$B$1:$AK$300,10,FALSE),"ja","nee")),"")</f>
        <v/>
      </c>
      <c r="T83" s="78" t="str">
        <f t="shared" si="41"/>
        <v/>
      </c>
      <c r="U83" s="5" t="str">
        <f>IF($D83="--","",IF($P83="toetsen",toetsen(F!$B83,T83),IF($P83="toetsen alleen IW",toetsen_alleen_IW(F!$B83,T83),IF($P83="toetsen alleen LN",toetsen_alleen_LN(F!$B83,T83),IF($P83="toetsen geen MV en SV",toetsen_geen_MV_en_SV(F!$B83,T83),IF($P83="toetsen alleen MV en SV",toetsen_alleen_MV_en_SV(F!$B83,T83),""))))))</f>
        <v/>
      </c>
      <c r="V83" s="5" t="str">
        <f>IF($P83="toetsen",IF(OR(T83="",VLOOKUP(F!$B83,E!$B$1:$AK$300,10,FALSE)=1000000000),"",IF(T83&lt;=VLOOKUP(F!$B83,E!$B$1:$AK$300,10,FALSE),"ja","nee")),"")</f>
        <v/>
      </c>
      <c r="W83" s="6" t="str">
        <f t="shared" si="42"/>
        <v/>
      </c>
      <c r="X83" s="5" t="str">
        <f>IF($F83="--","",IF($P83="toetsen",toetsen(F!$B83,W83),IF($P83="toetsen alleen IW",toetsen_alleen_IW(F!$B83,W83),IF($P83="toetsen alleen LN",toetsen_alleen_LN(F!$B83,W83),IF($P83="toetsen geen MV en SV",toetsen_geen_MV_en_SV(F!$B83,W83),IF($P83="toetsen alleen MV en SV",toetsen_alleen_MV_en_SV(F!$B83,W83),""))))))</f>
        <v/>
      </c>
      <c r="Y83" s="5" t="str">
        <f>IF($P83="toetsen",IF(OR(W83="",VLOOKUP(F!$B83,E!$B$1:$AK$300,10,FALSE)=1000000000),"",IF(W83&lt;=VLOOKUP(F!$B83,E!$B$1:$AK$300,10,FALSE),"ja","nee")),"")</f>
        <v/>
      </c>
      <c r="AA83" s="4" t="str">
        <f>IFERROR(IF(Q83="","",(IF(Q83&gt;2*VLOOKUP(F!$B83,E!$B$1:$AK$300,5,FALSE),1,0))),"")</f>
        <v/>
      </c>
      <c r="AB83" s="4" t="str">
        <f>IFERROR(IF(T83="","",(IF(T83&gt;2*VLOOKUP(F!$B83,E!$B$1:$AK$300,5,FALSE),1,0))),"")</f>
        <v/>
      </c>
      <c r="AC83" s="4" t="str">
        <f>IFERROR(IF(W83="","",(IF(W83&gt;2*VLOOKUP(F!$B83,E!$B$1:$AK$300,5,FALSE),1,0))),"")</f>
        <v/>
      </c>
      <c r="AE83" s="4" t="str">
        <f>IFERROR(IF(Q83="","",(IF(Q83&gt;VLOOKUP(F!$B83,E!$B$1:$AK$300,6,FALSE)+VLOOKUP(F!$B83,E!$B$1:$AK$300,5,FALSE),1,0))),"")</f>
        <v/>
      </c>
      <c r="AF83" s="4" t="str">
        <f>IFERROR(IF(T83="","",(IF(T83&gt;VLOOKUP(F!$B83,E!$B$1:$AK$300,6,FALSE)+VLOOKUP(F!$B83,E!$B$1:$AK$300,5,FALSE),1,0))),"")</f>
        <v/>
      </c>
      <c r="AG83" s="4" t="str">
        <f>IFERROR(IF(W83="","",(IF(W83&gt;VLOOKUP(F!$B83,E!$B$1:$AK$300,6,FALSE)+VLOOKUP(F!$B83,E!$B$1:$AK$300,5,FALSE),1,0))),"")</f>
        <v/>
      </c>
      <c r="AI83" s="6" t="str">
        <f t="shared" si="43"/>
        <v>--</v>
      </c>
      <c r="AJ83" s="6" t="str">
        <f>IF(AI83="--","--",IF(F!$D83=131,IF(I83=-1,"rg",IF(I83="","--",IF(I83*1000&lt;1,FIXED(I83*1000,3),IF(I83*1000&lt;10,FIXED(I83*1000,2),(IF(I83*1000&lt;100,FIXED(I83*1000,1),IF(I83*1000&lt;1000,FIXED(I83*1000,0),MROUND(I83*1000,10)))))))),IF(I83=-1,"rg",IF(I83="","--",IF(I83&lt;1,FIXED(I83,3),IF(I83&lt;10,FIXED(I83,2),(IF(I83&lt;100,FIXED(I83,1),IF(I83&lt;1000,FIXED(I83,0),MROUND(I83,10))))))))))</f>
        <v>--</v>
      </c>
      <c r="AK83" s="6" t="str">
        <f t="shared" si="44"/>
        <v>--</v>
      </c>
      <c r="AL83" s="6" t="str">
        <f>IF(AK83="--","--",IF(F!$D83=131,IF(K83=-1,"rg",IF(K83="","--",IF(K83*1000&lt;1,FIXED(K83*1000,3),IF(K83*1000&lt;10,FIXED(K83*1000,2),(IF(K83*1000&lt;100,FIXED(K83*1000,1),IF(K83*1000&lt;1000,FIXED(K83*1000,0),MROUND(K83*1000,10)))))))),IF(K83=-1,"rg",IF(K83="","--",IF(K83&lt;1,FIXED(K83,3),IF(K83&lt;10,FIXED(K83,2),(IF(K83&lt;100,FIXED(K83,1),IF(K83&lt;1000,FIXED(K83,0),MROUND(K83,10))))))))))</f>
        <v>--</v>
      </c>
      <c r="AM83" s="6" t="str">
        <f t="shared" si="45"/>
        <v>--</v>
      </c>
      <c r="AN83" s="6" t="str">
        <f>IF(AM83="--","--",IF(F!$D83=131,IF(M83=-1,"rg",IF(M83="","--",IF(M83*1000&lt;1,FIXED(M83*1000,3),IF(M83*1000&lt;10,FIXED(M83*1000,2),(IF(M83*1000&lt;100,FIXED(M83*1000,1),IF(M83*1000&lt;1000,FIXED(M83*1000,0),MROUND(M83*1000,10)))))))),IF(M83=-1,"rg",IF(M83="","--",IF(M83&lt;1,FIXED(M83,3),IF(M83&lt;10,FIXED(M83,2),(IF(M83&lt;100,FIXED(M83,1),IF(M83&lt;1000,FIXED(M83,0),MROUND(M83,10))))))))))</f>
        <v>--</v>
      </c>
      <c r="AP83" s="6" t="str">
        <f t="shared" si="32"/>
        <v>--</v>
      </c>
      <c r="AQ83" s="6" t="str">
        <f t="shared" si="33"/>
        <v/>
      </c>
      <c r="AR83" s="6" t="str">
        <f t="shared" si="34"/>
        <v>--</v>
      </c>
      <c r="AS83" s="6" t="str">
        <f t="shared" si="35"/>
        <v/>
      </c>
      <c r="AT83" s="6" t="str">
        <f t="shared" si="36"/>
        <v/>
      </c>
      <c r="AU83" s="6" t="str">
        <f>IFERROR(IF(AR83="--","",IF(HLOOKUP(SMALL($Q$4:$Y$4,3),$Q$4:$Y$501,ROW(AP83)-3,FALSE)=0,"",IF(HLOOKUP(SMALL($Q$4:$Y$4,3),$Q$4:$Y$501,ROW(AP83)-3,FALSE)="nee",VLOOKUP("De kwaliteitseis emissiearme grond (maximale concentratie) wordt overschreden.",H!$O$10:'H'!$P$59,2,FALSE),""))),"")</f>
        <v/>
      </c>
      <c r="AV83" s="6" t="str">
        <f t="shared" si="26"/>
        <v>--</v>
      </c>
      <c r="AW83" s="6" t="str">
        <f t="shared" si="27"/>
        <v/>
      </c>
      <c r="AX83" s="6" t="str">
        <f t="shared" si="28"/>
        <v>--</v>
      </c>
      <c r="AY83" s="6" t="str">
        <f t="shared" si="37"/>
        <v/>
      </c>
      <c r="AZ83" s="6" t="str">
        <f t="shared" si="38"/>
        <v/>
      </c>
      <c r="BA83" s="6" t="str">
        <f>IFERROR(IF(AR83="--","",IF(HLOOKUP(SMALL($Q$4:$Y$4,6),$Q$4:$Y$501,ROW(AP83)-3,FALSE)=0,"",IF(HLOOKUP(SMALL($Q$4:$Y$4,6),$Q$4:$Y$501,ROW(AP83)-3,FALSE)="nee",VLOOKUP("De kwaliteitseis emissiearme grond (maximale concentratie) wordt overschreden.",H!$O$10:'H'!$P$59,2,FALSE),""))),"")</f>
        <v/>
      </c>
      <c r="BB83" s="6" t="str">
        <f t="shared" si="29"/>
        <v>--</v>
      </c>
      <c r="BC83" s="6" t="str">
        <f t="shared" si="30"/>
        <v/>
      </c>
      <c r="BD83" s="6" t="str">
        <f t="shared" si="31"/>
        <v>--</v>
      </c>
      <c r="BE83" s="6" t="str">
        <f t="shared" si="39"/>
        <v/>
      </c>
      <c r="BF83" s="6" t="str">
        <f t="shared" si="40"/>
        <v/>
      </c>
      <c r="BG83" s="4" t="str">
        <f>IFERROR(IF(AR83="--","",IF(HLOOKUP(SMALL($Q$4:$Y$4,9),$Q$4:$Y$501,ROW(AP83)-3,FALSE)=0,"",IF(HLOOKUP(SMALL($Q$4:$Y$4,9),$Q$4:$Y$501,ROW(AP83)-3,FALSE)="nee",VLOOKUP("De kwaliteitseis emissiearme grond (maximale concentratie) wordt overschreden.",H!$O$10:'H'!$P$59,2,FALSE),""))),"")</f>
        <v/>
      </c>
    </row>
    <row r="84" spans="1:59" x14ac:dyDescent="0.2">
      <c r="A84" s="4" t="str">
        <f>F!A84</f>
        <v>1,3-Dichloorpropeen</v>
      </c>
      <c r="B84" s="6" t="str">
        <f>IF(ISNUMBER(F!E84)=FALSE,"--",IF(F!E84=0,"--",F!E84))</f>
        <v>--</v>
      </c>
      <c r="C84" s="6" t="str">
        <f>IF(B84="--","",F!F84)</f>
        <v/>
      </c>
      <c r="D84" s="6" t="str">
        <f>IF(ISNUMBER(F!G84)=FALSE,"--",IF(F!G84=0,"--",F!G84))</f>
        <v>--</v>
      </c>
      <c r="E84" s="6" t="str">
        <f>IF(D84="--","",F!H84)</f>
        <v/>
      </c>
      <c r="F84" s="6" t="str">
        <f>IF(ISNUMBER(F!I84)=FALSE,"--",IF(F!I84=0,"--",F!I84))</f>
        <v>--</v>
      </c>
      <c r="G84" s="6" t="str">
        <f>IF(F84="--","",F!J84)</f>
        <v/>
      </c>
      <c r="H84" s="6"/>
      <c r="I84" s="6">
        <f>IF(F!Z84=-1,-1,F!AV84)</f>
        <v>0</v>
      </c>
      <c r="J84" s="6"/>
      <c r="K84" s="6">
        <f>IF(F!AC84=-1,-1,F!AX84)</f>
        <v>0</v>
      </c>
      <c r="L84" s="6"/>
      <c r="M84" s="6">
        <f>IF(F!AF84=-1,-1,F!AZ84)</f>
        <v>0</v>
      </c>
      <c r="N84" s="6"/>
      <c r="P84" s="4" t="str">
        <f>IFERROR(IF(AND(VLOOKUP(F!$B84,E!$B$1:$AK$300,5,FALSE)&lt;&gt;1000000000,VLOOKUP(F!$B84,E!$B$1:$AK$300,6,FALSE)=1000000000,VLOOKUP(F!$B84,E!$B$1:$AK$300,7,FALSE)=1000000000,VLOOKUP(F!$B84,E!$B$1:$AK$300,8,FALSE)=1000000000,VLOOKUP(F!$B84,E!$B$1:$AK$300,9,FALSE)=1000000000),"toetsen alleen LN",IF(AND(VLOOKUP(F!$B84,E!$B$1:$AK$300,5,FALSE)=1000000000,VLOOKUP(F!$B84,E!$B$1:$AK$300,6,FALSE)=1000000000,VLOOKUP(F!$B84,E!$B$1:$AK$300,7,FALSE)=1000000000,VLOOKUP(F!$B84,E!$B$1:$AK$300,8,FALSE)&lt;&gt;1000000000,VLOOKUP(F!$B84,E!$B$1:$AK$300,9,FALSE)&lt;&gt;1000000000),"toetsen alleen MV en SV",IF(AND(VLOOKUP(F!$B84,E!$B$1:$AK$300,5,FALSE)&lt;&gt;1000000000,VLOOKUP(F!$B84,E!$B$1:$AK$300,6,FALSE)&lt;&gt;1000000000,VLOOKUP(F!$B84,E!$B$1:$AK$300,7,FALSE)&lt;&gt;1000000000,VLOOKUP(F!$B84,E!$B$1:$AK$300,8,FALSE)=1000000000,VLOOKUP(F!$B84,E!$B$1:$AK$300,9,FALSE)=1000000000),"toetsen geen MV en SV",IF(VLOOKUP(F!$B84,E!$B$1:$AK$300,5,FALSE)+VLOOKUP(F!$B84,E!$B$1:$AK$300,6,FALSE)+VLOOKUP(F!$B84,E!$B$1:$AK$300,7,FALSE)+VLOOKUP(F!$B84,E!$B$1:$AK$300,8,FALSE)&lt;&gt;4000000000,"toetsen",IF(VLOOKUP(F!$B84,E!$B$1:$AK$300,12,FALSE)&lt;&gt;1000000000,"toetsen alleen IW","niet toetsen"))))),"")</f>
        <v/>
      </c>
      <c r="Q84" s="6">
        <f t="shared" si="46"/>
        <v>0</v>
      </c>
      <c r="R84" s="5" t="str">
        <f>IF($B84="--","",IF($P84="toetsen",toetsen(F!$B84,Q84),IF($P84="toetsen alleen IW",toetsen_alleen_IW(F!$B84,Q84),IF($P84="toetsen alleen LN",toetsen_alleen_LN(F!$B84,Q84),IF($P84="toetsen geen MV en SV",toetsen_geen_MV_en_SV(F!$B84,Q84),IF($P84="toetsen alleen MV en SV",toetsen_alleen_MV_en_SV(F!$B84,Q84),""))))))</f>
        <v/>
      </c>
      <c r="S84" s="5" t="str">
        <f>IF($P84="toetsen",IF(OR(Q84="",VLOOKUP(F!$B84,E!$B$1:$AK$300,10,FALSE)=1000000000),"",IF(Q84&lt;=VLOOKUP(F!$B84,E!$B$1:$AK$300,10,FALSE),"ja","nee")),"")</f>
        <v/>
      </c>
      <c r="T84" s="78">
        <f t="shared" si="41"/>
        <v>0</v>
      </c>
      <c r="U84" s="5" t="str">
        <f>IF($D84="--","",IF($P84="toetsen",toetsen(F!$B84,T84),IF($P84="toetsen alleen IW",toetsen_alleen_IW(F!$B84,T84),IF($P84="toetsen alleen LN",toetsen_alleen_LN(F!$B84,T84),IF($P84="toetsen geen MV en SV",toetsen_geen_MV_en_SV(F!$B84,T84),IF($P84="toetsen alleen MV en SV",toetsen_alleen_MV_en_SV(F!$B84,T84),""))))))</f>
        <v/>
      </c>
      <c r="V84" s="5" t="str">
        <f>IF($P84="toetsen",IF(OR(T84="",VLOOKUP(F!$B84,E!$B$1:$AK$300,10,FALSE)=1000000000),"",IF(T84&lt;=VLOOKUP(F!$B84,E!$B$1:$AK$300,10,FALSE),"ja","nee")),"")</f>
        <v/>
      </c>
      <c r="W84" s="6">
        <f t="shared" si="42"/>
        <v>0</v>
      </c>
      <c r="X84" s="5" t="str">
        <f>IF($F84="--","",IF($P84="toetsen",toetsen(F!$B84,W84),IF($P84="toetsen alleen IW",toetsen_alleen_IW(F!$B84,W84),IF($P84="toetsen alleen LN",toetsen_alleen_LN(F!$B84,W84),IF($P84="toetsen geen MV en SV",toetsen_geen_MV_en_SV(F!$B84,W84),IF($P84="toetsen alleen MV en SV",toetsen_alleen_MV_en_SV(F!$B84,W84),""))))))</f>
        <v/>
      </c>
      <c r="Y84" s="5" t="str">
        <f>IF($P84="toetsen",IF(OR(W84="",VLOOKUP(F!$B84,E!$B$1:$AK$300,10,FALSE)=1000000000),"",IF(W84&lt;=VLOOKUP(F!$B84,E!$B$1:$AK$300,10,FALSE),"ja","nee")),"")</f>
        <v/>
      </c>
      <c r="AA84" s="4" t="str">
        <f>IFERROR(IF(Q84="","",(IF(Q84&gt;2*VLOOKUP(F!$B84,E!$B$1:$AK$300,5,FALSE),1,0))),"")</f>
        <v/>
      </c>
      <c r="AB84" s="4" t="str">
        <f>IFERROR(IF(T84="","",(IF(T84&gt;2*VLOOKUP(F!$B84,E!$B$1:$AK$300,5,FALSE),1,0))),"")</f>
        <v/>
      </c>
      <c r="AC84" s="4" t="str">
        <f>IFERROR(IF(W84="","",(IF(W84&gt;2*VLOOKUP(F!$B84,E!$B$1:$AK$300,5,FALSE),1,0))),"")</f>
        <v/>
      </c>
      <c r="AE84" s="4" t="str">
        <f>IFERROR(IF(Q84="","",(IF(Q84&gt;VLOOKUP(F!$B84,E!$B$1:$AK$300,6,FALSE)+VLOOKUP(F!$B84,E!$B$1:$AK$300,5,FALSE),1,0))),"")</f>
        <v/>
      </c>
      <c r="AF84" s="4" t="str">
        <f>IFERROR(IF(T84="","",(IF(T84&gt;VLOOKUP(F!$B84,E!$B$1:$AK$300,6,FALSE)+VLOOKUP(F!$B84,E!$B$1:$AK$300,5,FALSE),1,0))),"")</f>
        <v/>
      </c>
      <c r="AG84" s="4" t="str">
        <f>IFERROR(IF(W84="","",(IF(W84&gt;VLOOKUP(F!$B84,E!$B$1:$AK$300,6,FALSE)+VLOOKUP(F!$B84,E!$B$1:$AK$300,5,FALSE),1,0))),"")</f>
        <v/>
      </c>
      <c r="AI84" s="6" t="str">
        <f t="shared" si="43"/>
        <v>--</v>
      </c>
      <c r="AJ84" s="6" t="str">
        <f>IF(AI84="--","--",IF(F!$D84=131,IF(I84=-1,"rg",IF(I84="","--",IF(I84*1000&lt;1,FIXED(I84*1000,3),IF(I84*1000&lt;10,FIXED(I84*1000,2),(IF(I84*1000&lt;100,FIXED(I84*1000,1),IF(I84*1000&lt;1000,FIXED(I84*1000,0),MROUND(I84*1000,10)))))))),IF(I84=-1,"rg",IF(I84="","--",IF(I84&lt;1,FIXED(I84,3),IF(I84&lt;10,FIXED(I84,2),(IF(I84&lt;100,FIXED(I84,1),IF(I84&lt;1000,FIXED(I84,0),MROUND(I84,10))))))))))</f>
        <v>--</v>
      </c>
      <c r="AK84" s="6" t="str">
        <f t="shared" si="44"/>
        <v>--</v>
      </c>
      <c r="AL84" s="6" t="str">
        <f>IF(AK84="--","--",IF(F!$D84=131,IF(K84=-1,"rg",IF(K84="","--",IF(K84*1000&lt;1,FIXED(K84*1000,3),IF(K84*1000&lt;10,FIXED(K84*1000,2),(IF(K84*1000&lt;100,FIXED(K84*1000,1),IF(K84*1000&lt;1000,FIXED(K84*1000,0),MROUND(K84*1000,10)))))))),IF(K84=-1,"rg",IF(K84="","--",IF(K84&lt;1,FIXED(K84,3),IF(K84&lt;10,FIXED(K84,2),(IF(K84&lt;100,FIXED(K84,1),IF(K84&lt;1000,FIXED(K84,0),MROUND(K84,10))))))))))</f>
        <v>--</v>
      </c>
      <c r="AM84" s="6" t="str">
        <f t="shared" si="45"/>
        <v>--</v>
      </c>
      <c r="AN84" s="6" t="str">
        <f>IF(AM84="--","--",IF(F!$D84=131,IF(M84=-1,"rg",IF(M84="","--",IF(M84*1000&lt;1,FIXED(M84*1000,3),IF(M84*1000&lt;10,FIXED(M84*1000,2),(IF(M84*1000&lt;100,FIXED(M84*1000,1),IF(M84*1000&lt;1000,FIXED(M84*1000,0),MROUND(M84*1000,10)))))))),IF(M84=-1,"rg",IF(M84="","--",IF(M84&lt;1,FIXED(M84,3),IF(M84&lt;10,FIXED(M84,2),(IF(M84&lt;100,FIXED(M84,1),IF(M84&lt;1000,FIXED(M84,0),MROUND(M84,10))))))))))</f>
        <v>--</v>
      </c>
      <c r="AP84" s="6" t="str">
        <f t="shared" si="32"/>
        <v>--</v>
      </c>
      <c r="AQ84" s="6" t="str">
        <f t="shared" si="33"/>
        <v/>
      </c>
      <c r="AR84" s="6" t="str">
        <f t="shared" si="34"/>
        <v>--</v>
      </c>
      <c r="AS84" s="6" t="str">
        <f t="shared" si="35"/>
        <v/>
      </c>
      <c r="AT84" s="6" t="str">
        <f t="shared" si="36"/>
        <v/>
      </c>
      <c r="AU84" s="6" t="str">
        <f>IFERROR(IF(AR84="--","",IF(HLOOKUP(SMALL($Q$4:$Y$4,3),$Q$4:$Y$501,ROW(AP84)-3,FALSE)=0,"",IF(HLOOKUP(SMALL($Q$4:$Y$4,3),$Q$4:$Y$501,ROW(AP84)-3,FALSE)="nee",VLOOKUP("De kwaliteitseis emissiearme grond (maximale concentratie) wordt overschreden.",H!$O$10:'H'!$P$59,2,FALSE),""))),"")</f>
        <v/>
      </c>
      <c r="AV84" s="6" t="str">
        <f t="shared" si="26"/>
        <v>--</v>
      </c>
      <c r="AW84" s="6" t="str">
        <f t="shared" si="27"/>
        <v/>
      </c>
      <c r="AX84" s="6" t="str">
        <f t="shared" si="28"/>
        <v>--</v>
      </c>
      <c r="AY84" s="6" t="str">
        <f t="shared" si="37"/>
        <v/>
      </c>
      <c r="AZ84" s="6" t="str">
        <f t="shared" si="38"/>
        <v/>
      </c>
      <c r="BA84" s="6" t="str">
        <f>IFERROR(IF(AR84="--","",IF(HLOOKUP(SMALL($Q$4:$Y$4,6),$Q$4:$Y$501,ROW(AP84)-3,FALSE)=0,"",IF(HLOOKUP(SMALL($Q$4:$Y$4,6),$Q$4:$Y$501,ROW(AP84)-3,FALSE)="nee",VLOOKUP("De kwaliteitseis emissiearme grond (maximale concentratie) wordt overschreden.",H!$O$10:'H'!$P$59,2,FALSE),""))),"")</f>
        <v/>
      </c>
      <c r="BB84" s="6" t="str">
        <f t="shared" si="29"/>
        <v>--</v>
      </c>
      <c r="BC84" s="6" t="str">
        <f t="shared" si="30"/>
        <v/>
      </c>
      <c r="BD84" s="6" t="str">
        <f t="shared" si="31"/>
        <v>--</v>
      </c>
      <c r="BE84" s="6" t="str">
        <f t="shared" si="39"/>
        <v/>
      </c>
      <c r="BF84" s="6" t="str">
        <f t="shared" si="40"/>
        <v/>
      </c>
      <c r="BG84" s="4" t="str">
        <f>IFERROR(IF(AR84="--","",IF(HLOOKUP(SMALL($Q$4:$Y$4,9),$Q$4:$Y$501,ROW(AP84)-3,FALSE)=0,"",IF(HLOOKUP(SMALL($Q$4:$Y$4,9),$Q$4:$Y$501,ROW(AP84)-3,FALSE)="nee",VLOOKUP("De kwaliteitseis emissiearme grond (maximale concentratie) wordt overschreden.",H!$O$10:'H'!$P$59,2,FALSE),""))),"")</f>
        <v/>
      </c>
    </row>
    <row r="85" spans="1:59" x14ac:dyDescent="0.2">
      <c r="A85" s="4" t="str">
        <f>F!A85</f>
        <v>1,2-Dibroom-3-chloorpropaan</v>
      </c>
      <c r="B85" s="6" t="str">
        <f>IF(ISNUMBER(F!E85)=FALSE,"--",IF(F!E85=0,"--",F!E85))</f>
        <v>--</v>
      </c>
      <c r="C85" s="6" t="str">
        <f>IF(B85="--","",F!F85)</f>
        <v/>
      </c>
      <c r="D85" s="6" t="str">
        <f>IF(ISNUMBER(F!G85)=FALSE,"--",IF(F!G85=0,"--",F!G85))</f>
        <v>--</v>
      </c>
      <c r="E85" s="6" t="str">
        <f>IF(D85="--","",F!H85)</f>
        <v/>
      </c>
      <c r="F85" s="6" t="str">
        <f>IF(ISNUMBER(F!I85)=FALSE,"--",IF(F!I85=0,"--",F!I85))</f>
        <v>--</v>
      </c>
      <c r="G85" s="6" t="str">
        <f>IF(F85="--","",F!J85)</f>
        <v/>
      </c>
      <c r="H85" s="6"/>
      <c r="I85" s="6" t="str">
        <f>IF(F!Z85=-1,-1,F!AV85)</f>
        <v/>
      </c>
      <c r="J85" s="6"/>
      <c r="K85" s="6" t="str">
        <f>IF(F!AC85=-1,-1,F!AX85)</f>
        <v/>
      </c>
      <c r="L85" s="6"/>
      <c r="M85" s="6" t="str">
        <f>IF(F!AF85=-1,-1,F!AZ85)</f>
        <v/>
      </c>
      <c r="N85" s="6"/>
      <c r="P85" s="4" t="str">
        <f>IFERROR(IF(AND(VLOOKUP(F!$B85,E!$B$1:$AK$300,5,FALSE)&lt;&gt;1000000000,VLOOKUP(F!$B85,E!$B$1:$AK$300,6,FALSE)=1000000000,VLOOKUP(F!$B85,E!$B$1:$AK$300,7,FALSE)=1000000000,VLOOKUP(F!$B85,E!$B$1:$AK$300,8,FALSE)=1000000000,VLOOKUP(F!$B85,E!$B$1:$AK$300,9,FALSE)=1000000000),"toetsen alleen LN",IF(AND(VLOOKUP(F!$B85,E!$B$1:$AK$300,5,FALSE)=1000000000,VLOOKUP(F!$B85,E!$B$1:$AK$300,6,FALSE)=1000000000,VLOOKUP(F!$B85,E!$B$1:$AK$300,7,FALSE)=1000000000,VLOOKUP(F!$B85,E!$B$1:$AK$300,8,FALSE)&lt;&gt;1000000000,VLOOKUP(F!$B85,E!$B$1:$AK$300,9,FALSE)&lt;&gt;1000000000),"toetsen alleen MV en SV",IF(AND(VLOOKUP(F!$B85,E!$B$1:$AK$300,5,FALSE)&lt;&gt;1000000000,VLOOKUP(F!$B85,E!$B$1:$AK$300,6,FALSE)&lt;&gt;1000000000,VLOOKUP(F!$B85,E!$B$1:$AK$300,7,FALSE)&lt;&gt;1000000000,VLOOKUP(F!$B85,E!$B$1:$AK$300,8,FALSE)=1000000000,VLOOKUP(F!$B85,E!$B$1:$AK$300,9,FALSE)=1000000000),"toetsen geen MV en SV",IF(VLOOKUP(F!$B85,E!$B$1:$AK$300,5,FALSE)+VLOOKUP(F!$B85,E!$B$1:$AK$300,6,FALSE)+VLOOKUP(F!$B85,E!$B$1:$AK$300,7,FALSE)+VLOOKUP(F!$B85,E!$B$1:$AK$300,8,FALSE)&lt;&gt;4000000000,"toetsen",IF(VLOOKUP(F!$B85,E!$B$1:$AK$300,12,FALSE)&lt;&gt;1000000000,"toetsen alleen IW","niet toetsen"))))),"")</f>
        <v/>
      </c>
      <c r="Q85" s="6" t="str">
        <f t="shared" si="46"/>
        <v/>
      </c>
      <c r="R85" s="5" t="str">
        <f>IF($B85="--","",IF($P85="toetsen",toetsen(F!$B85,Q85),IF($P85="toetsen alleen IW",toetsen_alleen_IW(F!$B85,Q85),IF($P85="toetsen alleen LN",toetsen_alleen_LN(F!$B85,Q85),IF($P85="toetsen geen MV en SV",toetsen_geen_MV_en_SV(F!$B85,Q85),IF($P85="toetsen alleen MV en SV",toetsen_alleen_MV_en_SV(F!$B85,Q85),""))))))</f>
        <v/>
      </c>
      <c r="S85" s="5" t="str">
        <f>IF($P85="toetsen",IF(OR(Q85="",VLOOKUP(F!$B85,E!$B$1:$AK$300,10,FALSE)=1000000000),"",IF(Q85&lt;=VLOOKUP(F!$B85,E!$B$1:$AK$300,10,FALSE),"ja","nee")),"")</f>
        <v/>
      </c>
      <c r="T85" s="78" t="str">
        <f t="shared" si="41"/>
        <v/>
      </c>
      <c r="U85" s="5" t="str">
        <f>IF($D85="--","",IF($P85="toetsen",toetsen(F!$B85,T85),IF($P85="toetsen alleen IW",toetsen_alleen_IW(F!$B85,T85),IF($P85="toetsen alleen LN",toetsen_alleen_LN(F!$B85,T85),IF($P85="toetsen geen MV en SV",toetsen_geen_MV_en_SV(F!$B85,T85),IF($P85="toetsen alleen MV en SV",toetsen_alleen_MV_en_SV(F!$B85,T85),""))))))</f>
        <v/>
      </c>
      <c r="V85" s="5" t="str">
        <f>IF($P85="toetsen",IF(OR(T85="",VLOOKUP(F!$B85,E!$B$1:$AK$300,10,FALSE)=1000000000),"",IF(T85&lt;=VLOOKUP(F!$B85,E!$B$1:$AK$300,10,FALSE),"ja","nee")),"")</f>
        <v/>
      </c>
      <c r="W85" s="6" t="str">
        <f t="shared" si="42"/>
        <v/>
      </c>
      <c r="X85" s="5" t="str">
        <f>IF($F85="--","",IF($P85="toetsen",toetsen(F!$B85,W85),IF($P85="toetsen alleen IW",toetsen_alleen_IW(F!$B85,W85),IF($P85="toetsen alleen LN",toetsen_alleen_LN(F!$B85,W85),IF($P85="toetsen geen MV en SV",toetsen_geen_MV_en_SV(F!$B85,W85),IF($P85="toetsen alleen MV en SV",toetsen_alleen_MV_en_SV(F!$B85,W85),""))))))</f>
        <v/>
      </c>
      <c r="Y85" s="5" t="str">
        <f>IF($P85="toetsen",IF(OR(W85="",VLOOKUP(F!$B85,E!$B$1:$AK$300,10,FALSE)=1000000000),"",IF(W85&lt;=VLOOKUP(F!$B85,E!$B$1:$AK$300,10,FALSE),"ja","nee")),"")</f>
        <v/>
      </c>
      <c r="AA85" s="4" t="str">
        <f>IFERROR(IF(Q85="","",(IF(Q85&gt;2*VLOOKUP(F!$B85,E!$B$1:$AK$300,5,FALSE),1,0))),"")</f>
        <v/>
      </c>
      <c r="AB85" s="4" t="str">
        <f>IFERROR(IF(T85="","",(IF(T85&gt;2*VLOOKUP(F!$B85,E!$B$1:$AK$300,5,FALSE),1,0))),"")</f>
        <v/>
      </c>
      <c r="AC85" s="4" t="str">
        <f>IFERROR(IF(W85="","",(IF(W85&gt;2*VLOOKUP(F!$B85,E!$B$1:$AK$300,5,FALSE),1,0))),"")</f>
        <v/>
      </c>
      <c r="AE85" s="4" t="str">
        <f>IFERROR(IF(Q85="","",(IF(Q85&gt;VLOOKUP(F!$B85,E!$B$1:$AK$300,6,FALSE)+VLOOKUP(F!$B85,E!$B$1:$AK$300,5,FALSE),1,0))),"")</f>
        <v/>
      </c>
      <c r="AF85" s="4" t="str">
        <f>IFERROR(IF(T85="","",(IF(T85&gt;VLOOKUP(F!$B85,E!$B$1:$AK$300,6,FALSE)+VLOOKUP(F!$B85,E!$B$1:$AK$300,5,FALSE),1,0))),"")</f>
        <v/>
      </c>
      <c r="AG85" s="4" t="str">
        <f>IFERROR(IF(W85="","",(IF(W85&gt;VLOOKUP(F!$B85,E!$B$1:$AK$300,6,FALSE)+VLOOKUP(F!$B85,E!$B$1:$AK$300,5,FALSE),1,0))),"")</f>
        <v/>
      </c>
      <c r="AI85" s="6" t="str">
        <f t="shared" si="43"/>
        <v>--</v>
      </c>
      <c r="AJ85" s="6" t="str">
        <f>IF(AI85="--","--",IF(F!$D85=131,IF(I85=-1,"rg",IF(I85="","--",IF(I85*1000&lt;1,FIXED(I85*1000,3),IF(I85*1000&lt;10,FIXED(I85*1000,2),(IF(I85*1000&lt;100,FIXED(I85*1000,1),IF(I85*1000&lt;1000,FIXED(I85*1000,0),MROUND(I85*1000,10)))))))),IF(I85=-1,"rg",IF(I85="","--",IF(I85&lt;1,FIXED(I85,3),IF(I85&lt;10,FIXED(I85,2),(IF(I85&lt;100,FIXED(I85,1),IF(I85&lt;1000,FIXED(I85,0),MROUND(I85,10))))))))))</f>
        <v>--</v>
      </c>
      <c r="AK85" s="6" t="str">
        <f t="shared" si="44"/>
        <v>--</v>
      </c>
      <c r="AL85" s="6" t="str">
        <f>IF(AK85="--","--",IF(F!$D85=131,IF(K85=-1,"rg",IF(K85="","--",IF(K85*1000&lt;1,FIXED(K85*1000,3),IF(K85*1000&lt;10,FIXED(K85*1000,2),(IF(K85*1000&lt;100,FIXED(K85*1000,1),IF(K85*1000&lt;1000,FIXED(K85*1000,0),MROUND(K85*1000,10)))))))),IF(K85=-1,"rg",IF(K85="","--",IF(K85&lt;1,FIXED(K85,3),IF(K85&lt;10,FIXED(K85,2),(IF(K85&lt;100,FIXED(K85,1),IF(K85&lt;1000,FIXED(K85,0),MROUND(K85,10))))))))))</f>
        <v>--</v>
      </c>
      <c r="AM85" s="6" t="str">
        <f t="shared" si="45"/>
        <v>--</v>
      </c>
      <c r="AN85" s="6" t="str">
        <f>IF(AM85="--","--",IF(F!$D85=131,IF(M85=-1,"rg",IF(M85="","--",IF(M85*1000&lt;1,FIXED(M85*1000,3),IF(M85*1000&lt;10,FIXED(M85*1000,2),(IF(M85*1000&lt;100,FIXED(M85*1000,1),IF(M85*1000&lt;1000,FIXED(M85*1000,0),MROUND(M85*1000,10)))))))),IF(M85=-1,"rg",IF(M85="","--",IF(M85&lt;1,FIXED(M85,3),IF(M85&lt;10,FIXED(M85,2),(IF(M85&lt;100,FIXED(M85,1),IF(M85&lt;1000,FIXED(M85,0),MROUND(M85,10))))))))))</f>
        <v>--</v>
      </c>
      <c r="AP85" s="6" t="str">
        <f t="shared" si="32"/>
        <v>--</v>
      </c>
      <c r="AQ85" s="6" t="str">
        <f t="shared" si="33"/>
        <v/>
      </c>
      <c r="AR85" s="6" t="str">
        <f t="shared" si="34"/>
        <v>--</v>
      </c>
      <c r="AS85" s="6" t="str">
        <f t="shared" si="35"/>
        <v/>
      </c>
      <c r="AT85" s="6" t="str">
        <f t="shared" si="36"/>
        <v/>
      </c>
      <c r="AU85" s="6" t="str">
        <f>IFERROR(IF(AR85="--","",IF(HLOOKUP(SMALL($Q$4:$Y$4,3),$Q$4:$Y$501,ROW(AP85)-3,FALSE)=0,"",IF(HLOOKUP(SMALL($Q$4:$Y$4,3),$Q$4:$Y$501,ROW(AP85)-3,FALSE)="nee",VLOOKUP("De kwaliteitseis emissiearme grond (maximale concentratie) wordt overschreden.",H!$O$10:'H'!$P$59,2,FALSE),""))),"")</f>
        <v/>
      </c>
      <c r="AV85" s="6" t="str">
        <f t="shared" si="26"/>
        <v>--</v>
      </c>
      <c r="AW85" s="6" t="str">
        <f t="shared" si="27"/>
        <v/>
      </c>
      <c r="AX85" s="6" t="str">
        <f t="shared" si="28"/>
        <v>--</v>
      </c>
      <c r="AY85" s="6" t="str">
        <f t="shared" si="37"/>
        <v/>
      </c>
      <c r="AZ85" s="6" t="str">
        <f t="shared" si="38"/>
        <v/>
      </c>
      <c r="BA85" s="6" t="str">
        <f>IFERROR(IF(AR85="--","",IF(HLOOKUP(SMALL($Q$4:$Y$4,6),$Q$4:$Y$501,ROW(AP85)-3,FALSE)=0,"",IF(HLOOKUP(SMALL($Q$4:$Y$4,6),$Q$4:$Y$501,ROW(AP85)-3,FALSE)="nee",VLOOKUP("De kwaliteitseis emissiearme grond (maximale concentratie) wordt overschreden.",H!$O$10:'H'!$P$59,2,FALSE),""))),"")</f>
        <v/>
      </c>
      <c r="BB85" s="6" t="str">
        <f t="shared" si="29"/>
        <v>--</v>
      </c>
      <c r="BC85" s="6" t="str">
        <f t="shared" si="30"/>
        <v/>
      </c>
      <c r="BD85" s="6" t="str">
        <f t="shared" si="31"/>
        <v>--</v>
      </c>
      <c r="BE85" s="6" t="str">
        <f t="shared" si="39"/>
        <v/>
      </c>
      <c r="BF85" s="6" t="str">
        <f t="shared" si="40"/>
        <v/>
      </c>
      <c r="BG85" s="4" t="str">
        <f>IFERROR(IF(AR85="--","",IF(HLOOKUP(SMALL($Q$4:$Y$4,9),$Q$4:$Y$501,ROW(AP85)-3,FALSE)=0,"",IF(HLOOKUP(SMALL($Q$4:$Y$4,9),$Q$4:$Y$501,ROW(AP85)-3,FALSE)="nee",VLOOKUP("De kwaliteitseis emissiearme grond (maximale concentratie) wordt overschreden.",H!$O$10:'H'!$P$59,2,FALSE),""))),"")</f>
        <v/>
      </c>
    </row>
    <row r="86" spans="1:59" x14ac:dyDescent="0.2">
      <c r="A86" s="4" t="str">
        <f>F!A86</f>
        <v>Trichloormethaan (chloroform)</v>
      </c>
      <c r="B86" s="6" t="str">
        <f>IF(ISNUMBER(F!E86)=FALSE,"--",IF(F!E86=0,"--",F!E86))</f>
        <v>--</v>
      </c>
      <c r="C86" s="6" t="str">
        <f>IF(B86="--","",F!F86)</f>
        <v/>
      </c>
      <c r="D86" s="6" t="str">
        <f>IF(ISNUMBER(F!G86)=FALSE,"--",IF(F!G86=0,"--",F!G86))</f>
        <v>--</v>
      </c>
      <c r="E86" s="6" t="str">
        <f>IF(D86="--","",F!H86)</f>
        <v/>
      </c>
      <c r="F86" s="6" t="str">
        <f>IF(ISNUMBER(F!I86)=FALSE,"--",IF(F!I86=0,"--",F!I86))</f>
        <v>--</v>
      </c>
      <c r="G86" s="6" t="str">
        <f>IF(F86="--","",F!J86)</f>
        <v/>
      </c>
      <c r="H86" s="6"/>
      <c r="I86" s="6" t="str">
        <f>IF(F!Z86=-1,-1,F!AV86)</f>
        <v/>
      </c>
      <c r="J86" s="6"/>
      <c r="K86" s="6" t="str">
        <f>IF(F!AC86=-1,-1,F!AX86)</f>
        <v/>
      </c>
      <c r="L86" s="6"/>
      <c r="M86" s="6" t="str">
        <f>IF(F!AF86=-1,-1,F!AZ86)</f>
        <v/>
      </c>
      <c r="N86" s="6"/>
      <c r="P86" s="4" t="str">
        <f>IFERROR(IF(AND(VLOOKUP(F!$B86,E!$B$1:$AK$300,5,FALSE)&lt;&gt;1000000000,VLOOKUP(F!$B86,E!$B$1:$AK$300,6,FALSE)=1000000000,VLOOKUP(F!$B86,E!$B$1:$AK$300,7,FALSE)=1000000000,VLOOKUP(F!$B86,E!$B$1:$AK$300,8,FALSE)=1000000000,VLOOKUP(F!$B86,E!$B$1:$AK$300,9,FALSE)=1000000000),"toetsen alleen LN",IF(AND(VLOOKUP(F!$B86,E!$B$1:$AK$300,5,FALSE)=1000000000,VLOOKUP(F!$B86,E!$B$1:$AK$300,6,FALSE)=1000000000,VLOOKUP(F!$B86,E!$B$1:$AK$300,7,FALSE)=1000000000,VLOOKUP(F!$B86,E!$B$1:$AK$300,8,FALSE)&lt;&gt;1000000000,VLOOKUP(F!$B86,E!$B$1:$AK$300,9,FALSE)&lt;&gt;1000000000),"toetsen alleen MV en SV",IF(AND(VLOOKUP(F!$B86,E!$B$1:$AK$300,5,FALSE)&lt;&gt;1000000000,VLOOKUP(F!$B86,E!$B$1:$AK$300,6,FALSE)&lt;&gt;1000000000,VLOOKUP(F!$B86,E!$B$1:$AK$300,7,FALSE)&lt;&gt;1000000000,VLOOKUP(F!$B86,E!$B$1:$AK$300,8,FALSE)=1000000000,VLOOKUP(F!$B86,E!$B$1:$AK$300,9,FALSE)=1000000000),"toetsen geen MV en SV",IF(VLOOKUP(F!$B86,E!$B$1:$AK$300,5,FALSE)+VLOOKUP(F!$B86,E!$B$1:$AK$300,6,FALSE)+VLOOKUP(F!$B86,E!$B$1:$AK$300,7,FALSE)+VLOOKUP(F!$B86,E!$B$1:$AK$300,8,FALSE)&lt;&gt;4000000000,"toetsen",IF(VLOOKUP(F!$B86,E!$B$1:$AK$300,12,FALSE)&lt;&gt;1000000000,"toetsen alleen IW","niet toetsen"))))),"")</f>
        <v>toetsen</v>
      </c>
      <c r="Q86" s="6" t="str">
        <f t="shared" si="46"/>
        <v/>
      </c>
      <c r="R86" s="5" t="str">
        <f>IF($B86="--","",IF($P86="toetsen",toetsen(F!$B86,Q86),IF($P86="toetsen alleen IW",toetsen_alleen_IW(F!$B86,Q86),IF($P86="toetsen alleen LN",toetsen_alleen_LN(F!$B86,Q86),IF($P86="toetsen geen MV en SV",toetsen_geen_MV_en_SV(F!$B86,Q86),IF($P86="toetsen alleen MV en SV",toetsen_alleen_MV_en_SV(F!$B86,Q86),""))))))</f>
        <v/>
      </c>
      <c r="S86" s="5" t="str">
        <f>IF($P86="toetsen",IF(OR(Q86="",VLOOKUP(F!$B86,E!$B$1:$AK$300,10,FALSE)=1000000000),"",IF(Q86&lt;=VLOOKUP(F!$B86,E!$B$1:$AK$300,10,FALSE),"ja","nee")),"")</f>
        <v/>
      </c>
      <c r="T86" s="78" t="str">
        <f t="shared" si="41"/>
        <v/>
      </c>
      <c r="U86" s="5" t="str">
        <f>IF($D86="--","",IF($P86="toetsen",toetsen(F!$B86,T86),IF($P86="toetsen alleen IW",toetsen_alleen_IW(F!$B86,T86),IF($P86="toetsen alleen LN",toetsen_alleen_LN(F!$B86,T86),IF($P86="toetsen geen MV en SV",toetsen_geen_MV_en_SV(F!$B86,T86),IF($P86="toetsen alleen MV en SV",toetsen_alleen_MV_en_SV(F!$B86,T86),""))))))</f>
        <v/>
      </c>
      <c r="V86" s="5" t="str">
        <f>IF($P86="toetsen",IF(OR(T86="",VLOOKUP(F!$B86,E!$B$1:$AK$300,10,FALSE)=1000000000),"",IF(T86&lt;=VLOOKUP(F!$B86,E!$B$1:$AK$300,10,FALSE),"ja","nee")),"")</f>
        <v/>
      </c>
      <c r="W86" s="6" t="str">
        <f t="shared" si="42"/>
        <v/>
      </c>
      <c r="X86" s="5" t="str">
        <f>IF($F86="--","",IF($P86="toetsen",toetsen(F!$B86,W86),IF($P86="toetsen alleen IW",toetsen_alleen_IW(F!$B86,W86),IF($P86="toetsen alleen LN",toetsen_alleen_LN(F!$B86,W86),IF($P86="toetsen geen MV en SV",toetsen_geen_MV_en_SV(F!$B86,W86),IF($P86="toetsen alleen MV en SV",toetsen_alleen_MV_en_SV(F!$B86,W86),""))))))</f>
        <v/>
      </c>
      <c r="Y86" s="5" t="str">
        <f>IF($P86="toetsen",IF(OR(W86="",VLOOKUP(F!$B86,E!$B$1:$AK$300,10,FALSE)=1000000000),"",IF(W86&lt;=VLOOKUP(F!$B86,E!$B$1:$AK$300,10,FALSE),"ja","nee")),"")</f>
        <v/>
      </c>
      <c r="AA86" s="4" t="str">
        <f>IFERROR(IF(Q86="","",(IF(Q86&gt;2*VLOOKUP(F!$B86,E!$B$1:$AK$300,5,FALSE),1,0))),"")</f>
        <v/>
      </c>
      <c r="AB86" s="4" t="str">
        <f>IFERROR(IF(T86="","",(IF(T86&gt;2*VLOOKUP(F!$B86,E!$B$1:$AK$300,5,FALSE),1,0))),"")</f>
        <v/>
      </c>
      <c r="AC86" s="4" t="str">
        <f>IFERROR(IF(W86="","",(IF(W86&gt;2*VLOOKUP(F!$B86,E!$B$1:$AK$300,5,FALSE),1,0))),"")</f>
        <v/>
      </c>
      <c r="AE86" s="4" t="str">
        <f>IFERROR(IF(Q86="","",(IF(Q86&gt;VLOOKUP(F!$B86,E!$B$1:$AK$300,6,FALSE)+VLOOKUP(F!$B86,E!$B$1:$AK$300,5,FALSE),1,0))),"")</f>
        <v/>
      </c>
      <c r="AF86" s="4" t="str">
        <f>IFERROR(IF(T86="","",(IF(T86&gt;VLOOKUP(F!$B86,E!$B$1:$AK$300,6,FALSE)+VLOOKUP(F!$B86,E!$B$1:$AK$300,5,FALSE),1,0))),"")</f>
        <v/>
      </c>
      <c r="AG86" s="4" t="str">
        <f>IFERROR(IF(W86="","",(IF(W86&gt;VLOOKUP(F!$B86,E!$B$1:$AK$300,6,FALSE)+VLOOKUP(F!$B86,E!$B$1:$AK$300,5,FALSE),1,0))),"")</f>
        <v/>
      </c>
      <c r="AI86" s="6" t="str">
        <f t="shared" si="43"/>
        <v>--</v>
      </c>
      <c r="AJ86" s="6" t="str">
        <f>IF(AI86="--","--",IF(F!$D86=131,IF(I86=-1,"rg",IF(I86="","--",IF(I86*1000&lt;1,FIXED(I86*1000,3),IF(I86*1000&lt;10,FIXED(I86*1000,2),(IF(I86*1000&lt;100,FIXED(I86*1000,1),IF(I86*1000&lt;1000,FIXED(I86*1000,0),MROUND(I86*1000,10)))))))),IF(I86=-1,"rg",IF(I86="","--",IF(I86&lt;1,FIXED(I86,3),IF(I86&lt;10,FIXED(I86,2),(IF(I86&lt;100,FIXED(I86,1),IF(I86&lt;1000,FIXED(I86,0),MROUND(I86,10))))))))))</f>
        <v>--</v>
      </c>
      <c r="AK86" s="6" t="str">
        <f t="shared" si="44"/>
        <v>--</v>
      </c>
      <c r="AL86" s="6" t="str">
        <f>IF(AK86="--","--",IF(F!$D86=131,IF(K86=-1,"rg",IF(K86="","--",IF(K86*1000&lt;1,FIXED(K86*1000,3),IF(K86*1000&lt;10,FIXED(K86*1000,2),(IF(K86*1000&lt;100,FIXED(K86*1000,1),IF(K86*1000&lt;1000,FIXED(K86*1000,0),MROUND(K86*1000,10)))))))),IF(K86=-1,"rg",IF(K86="","--",IF(K86&lt;1,FIXED(K86,3),IF(K86&lt;10,FIXED(K86,2),(IF(K86&lt;100,FIXED(K86,1),IF(K86&lt;1000,FIXED(K86,0),MROUND(K86,10))))))))))</f>
        <v>--</v>
      </c>
      <c r="AM86" s="6" t="str">
        <f t="shared" si="45"/>
        <v>--</v>
      </c>
      <c r="AN86" s="6" t="str">
        <f>IF(AM86="--","--",IF(F!$D86=131,IF(M86=-1,"rg",IF(M86="","--",IF(M86*1000&lt;1,FIXED(M86*1000,3),IF(M86*1000&lt;10,FIXED(M86*1000,2),(IF(M86*1000&lt;100,FIXED(M86*1000,1),IF(M86*1000&lt;1000,FIXED(M86*1000,0),MROUND(M86*1000,10)))))))),IF(M86=-1,"rg",IF(M86="","--",IF(M86&lt;1,FIXED(M86,3),IF(M86&lt;10,FIXED(M86,2),(IF(M86&lt;100,FIXED(M86,1),IF(M86&lt;1000,FIXED(M86,0),MROUND(M86,10))))))))))</f>
        <v>--</v>
      </c>
      <c r="AP86" s="6" t="str">
        <f t="shared" si="32"/>
        <v>--</v>
      </c>
      <c r="AQ86" s="6" t="str">
        <f t="shared" si="33"/>
        <v/>
      </c>
      <c r="AR86" s="6" t="str">
        <f t="shared" si="34"/>
        <v>--</v>
      </c>
      <c r="AS86" s="6" t="str">
        <f t="shared" si="35"/>
        <v/>
      </c>
      <c r="AT86" s="6" t="str">
        <f t="shared" si="36"/>
        <v/>
      </c>
      <c r="AU86" s="6" t="str">
        <f>IFERROR(IF(AR86="--","",IF(HLOOKUP(SMALL($Q$4:$Y$4,3),$Q$4:$Y$501,ROW(AP86)-3,FALSE)=0,"",IF(HLOOKUP(SMALL($Q$4:$Y$4,3),$Q$4:$Y$501,ROW(AP86)-3,FALSE)="nee",VLOOKUP("De kwaliteitseis emissiearme grond (maximale concentratie) wordt overschreden.",H!$O$10:'H'!$P$59,2,FALSE),""))),"")</f>
        <v/>
      </c>
      <c r="AV86" s="6" t="str">
        <f t="shared" si="26"/>
        <v>--</v>
      </c>
      <c r="AW86" s="6" t="str">
        <f t="shared" si="27"/>
        <v/>
      </c>
      <c r="AX86" s="6" t="str">
        <f t="shared" si="28"/>
        <v>--</v>
      </c>
      <c r="AY86" s="6" t="str">
        <f t="shared" si="37"/>
        <v/>
      </c>
      <c r="AZ86" s="6" t="str">
        <f t="shared" si="38"/>
        <v/>
      </c>
      <c r="BA86" s="6" t="str">
        <f>IFERROR(IF(AR86="--","",IF(HLOOKUP(SMALL($Q$4:$Y$4,6),$Q$4:$Y$501,ROW(AP86)-3,FALSE)=0,"",IF(HLOOKUP(SMALL($Q$4:$Y$4,6),$Q$4:$Y$501,ROW(AP86)-3,FALSE)="nee",VLOOKUP("De kwaliteitseis emissiearme grond (maximale concentratie) wordt overschreden.",H!$O$10:'H'!$P$59,2,FALSE),""))),"")</f>
        <v/>
      </c>
      <c r="BB86" s="6" t="str">
        <f t="shared" si="29"/>
        <v>--</v>
      </c>
      <c r="BC86" s="6" t="str">
        <f t="shared" si="30"/>
        <v/>
      </c>
      <c r="BD86" s="6" t="str">
        <f t="shared" si="31"/>
        <v>--</v>
      </c>
      <c r="BE86" s="6" t="str">
        <f t="shared" si="39"/>
        <v/>
      </c>
      <c r="BF86" s="6" t="str">
        <f t="shared" si="40"/>
        <v/>
      </c>
      <c r="BG86" s="4" t="str">
        <f>IFERROR(IF(AR86="--","",IF(HLOOKUP(SMALL($Q$4:$Y$4,9),$Q$4:$Y$501,ROW(AP86)-3,FALSE)=0,"",IF(HLOOKUP(SMALL($Q$4:$Y$4,9),$Q$4:$Y$501,ROW(AP86)-3,FALSE)="nee",VLOOKUP("De kwaliteitseis emissiearme grond (maximale concentratie) wordt overschreden.",H!$O$10:'H'!$P$59,2,FALSE),""))),"")</f>
        <v/>
      </c>
    </row>
    <row r="87" spans="1:59" x14ac:dyDescent="0.2">
      <c r="A87" s="4" t="str">
        <f>F!A87</f>
        <v>1,1,1-Trichloorethaan</v>
      </c>
      <c r="B87" s="6" t="str">
        <f>IF(ISNUMBER(F!E87)=FALSE,"--",IF(F!E87=0,"--",F!E87))</f>
        <v>--</v>
      </c>
      <c r="C87" s="6" t="str">
        <f>IF(B87="--","",F!F87)</f>
        <v/>
      </c>
      <c r="D87" s="6" t="str">
        <f>IF(ISNUMBER(F!G87)=FALSE,"--",IF(F!G87=0,"--",F!G87))</f>
        <v>--</v>
      </c>
      <c r="E87" s="6" t="str">
        <f>IF(D87="--","",F!H87)</f>
        <v/>
      </c>
      <c r="F87" s="6" t="str">
        <f>IF(ISNUMBER(F!I87)=FALSE,"--",IF(F!I87=0,"--",F!I87))</f>
        <v>--</v>
      </c>
      <c r="G87" s="6" t="str">
        <f>IF(F87="--","",F!J87)</f>
        <v/>
      </c>
      <c r="H87" s="6"/>
      <c r="I87" s="6" t="str">
        <f>IF(F!Z87=-1,-1,F!AV87)</f>
        <v/>
      </c>
      <c r="J87" s="6"/>
      <c r="K87" s="6" t="str">
        <f>IF(F!AC87=-1,-1,F!AX87)</f>
        <v/>
      </c>
      <c r="L87" s="6"/>
      <c r="M87" s="6" t="str">
        <f>IF(F!AF87=-1,-1,F!AZ87)</f>
        <v/>
      </c>
      <c r="N87" s="6"/>
      <c r="P87" s="4" t="str">
        <f>IFERROR(IF(AND(VLOOKUP(F!$B87,E!$B$1:$AK$300,5,FALSE)&lt;&gt;1000000000,VLOOKUP(F!$B87,E!$B$1:$AK$300,6,FALSE)=1000000000,VLOOKUP(F!$B87,E!$B$1:$AK$300,7,FALSE)=1000000000,VLOOKUP(F!$B87,E!$B$1:$AK$300,8,FALSE)=1000000000,VLOOKUP(F!$B87,E!$B$1:$AK$300,9,FALSE)=1000000000),"toetsen alleen LN",IF(AND(VLOOKUP(F!$B87,E!$B$1:$AK$300,5,FALSE)=1000000000,VLOOKUP(F!$B87,E!$B$1:$AK$300,6,FALSE)=1000000000,VLOOKUP(F!$B87,E!$B$1:$AK$300,7,FALSE)=1000000000,VLOOKUP(F!$B87,E!$B$1:$AK$300,8,FALSE)&lt;&gt;1000000000,VLOOKUP(F!$B87,E!$B$1:$AK$300,9,FALSE)&lt;&gt;1000000000),"toetsen alleen MV en SV",IF(AND(VLOOKUP(F!$B87,E!$B$1:$AK$300,5,FALSE)&lt;&gt;1000000000,VLOOKUP(F!$B87,E!$B$1:$AK$300,6,FALSE)&lt;&gt;1000000000,VLOOKUP(F!$B87,E!$B$1:$AK$300,7,FALSE)&lt;&gt;1000000000,VLOOKUP(F!$B87,E!$B$1:$AK$300,8,FALSE)=1000000000,VLOOKUP(F!$B87,E!$B$1:$AK$300,9,FALSE)=1000000000),"toetsen geen MV en SV",IF(VLOOKUP(F!$B87,E!$B$1:$AK$300,5,FALSE)+VLOOKUP(F!$B87,E!$B$1:$AK$300,6,FALSE)+VLOOKUP(F!$B87,E!$B$1:$AK$300,7,FALSE)+VLOOKUP(F!$B87,E!$B$1:$AK$300,8,FALSE)&lt;&gt;4000000000,"toetsen",IF(VLOOKUP(F!$B87,E!$B$1:$AK$300,12,FALSE)&lt;&gt;1000000000,"toetsen alleen IW","niet toetsen"))))),"")</f>
        <v>toetsen</v>
      </c>
      <c r="Q87" s="6" t="str">
        <f t="shared" si="46"/>
        <v/>
      </c>
      <c r="R87" s="5" t="str">
        <f>IF($B87="--","",IF($P87="toetsen",toetsen(F!$B87,Q87),IF($P87="toetsen alleen IW",toetsen_alleen_IW(F!$B87,Q87),IF($P87="toetsen alleen LN",toetsen_alleen_LN(F!$B87,Q87),IF($P87="toetsen geen MV en SV",toetsen_geen_MV_en_SV(F!$B87,Q87),IF($P87="toetsen alleen MV en SV",toetsen_alleen_MV_en_SV(F!$B87,Q87),""))))))</f>
        <v/>
      </c>
      <c r="S87" s="5" t="str">
        <f>IF($P87="toetsen",IF(OR(Q87="",VLOOKUP(F!$B87,E!$B$1:$AK$300,10,FALSE)=1000000000),"",IF(Q87&lt;=VLOOKUP(F!$B87,E!$B$1:$AK$300,10,FALSE),"ja","nee")),"")</f>
        <v/>
      </c>
      <c r="T87" s="78" t="str">
        <f t="shared" si="41"/>
        <v/>
      </c>
      <c r="U87" s="5" t="str">
        <f>IF($D87="--","",IF($P87="toetsen",toetsen(F!$B87,T87),IF($P87="toetsen alleen IW",toetsen_alleen_IW(F!$B87,T87),IF($P87="toetsen alleen LN",toetsen_alleen_LN(F!$B87,T87),IF($P87="toetsen geen MV en SV",toetsen_geen_MV_en_SV(F!$B87,T87),IF($P87="toetsen alleen MV en SV",toetsen_alleen_MV_en_SV(F!$B87,T87),""))))))</f>
        <v/>
      </c>
      <c r="V87" s="5" t="str">
        <f>IF($P87="toetsen",IF(OR(T87="",VLOOKUP(F!$B87,E!$B$1:$AK$300,10,FALSE)=1000000000),"",IF(T87&lt;=VLOOKUP(F!$B87,E!$B$1:$AK$300,10,FALSE),"ja","nee")),"")</f>
        <v/>
      </c>
      <c r="W87" s="6" t="str">
        <f t="shared" si="42"/>
        <v/>
      </c>
      <c r="X87" s="5" t="str">
        <f>IF($F87="--","",IF($P87="toetsen",toetsen(F!$B87,W87),IF($P87="toetsen alleen IW",toetsen_alleen_IW(F!$B87,W87),IF($P87="toetsen alleen LN",toetsen_alleen_LN(F!$B87,W87),IF($P87="toetsen geen MV en SV",toetsen_geen_MV_en_SV(F!$B87,W87),IF($P87="toetsen alleen MV en SV",toetsen_alleen_MV_en_SV(F!$B87,W87),""))))))</f>
        <v/>
      </c>
      <c r="Y87" s="5" t="str">
        <f>IF($P87="toetsen",IF(OR(W87="",VLOOKUP(F!$B87,E!$B$1:$AK$300,10,FALSE)=1000000000),"",IF(W87&lt;=VLOOKUP(F!$B87,E!$B$1:$AK$300,10,FALSE),"ja","nee")),"")</f>
        <v/>
      </c>
      <c r="AA87" s="4" t="str">
        <f>IFERROR(IF(Q87="","",(IF(Q87&gt;2*VLOOKUP(F!$B87,E!$B$1:$AK$300,5,FALSE),1,0))),"")</f>
        <v/>
      </c>
      <c r="AB87" s="4" t="str">
        <f>IFERROR(IF(T87="","",(IF(T87&gt;2*VLOOKUP(F!$B87,E!$B$1:$AK$300,5,FALSE),1,0))),"")</f>
        <v/>
      </c>
      <c r="AC87" s="4" t="str">
        <f>IFERROR(IF(W87="","",(IF(W87&gt;2*VLOOKUP(F!$B87,E!$B$1:$AK$300,5,FALSE),1,0))),"")</f>
        <v/>
      </c>
      <c r="AE87" s="4" t="str">
        <f>IFERROR(IF(Q87="","",(IF(Q87&gt;VLOOKUP(F!$B87,E!$B$1:$AK$300,6,FALSE)+VLOOKUP(F!$B87,E!$B$1:$AK$300,5,FALSE),1,0))),"")</f>
        <v/>
      </c>
      <c r="AF87" s="4" t="str">
        <f>IFERROR(IF(T87="","",(IF(T87&gt;VLOOKUP(F!$B87,E!$B$1:$AK$300,6,FALSE)+VLOOKUP(F!$B87,E!$B$1:$AK$300,5,FALSE),1,0))),"")</f>
        <v/>
      </c>
      <c r="AG87" s="4" t="str">
        <f>IFERROR(IF(W87="","",(IF(W87&gt;VLOOKUP(F!$B87,E!$B$1:$AK$300,6,FALSE)+VLOOKUP(F!$B87,E!$B$1:$AK$300,5,FALSE),1,0))),"")</f>
        <v/>
      </c>
      <c r="AI87" s="6" t="str">
        <f t="shared" si="43"/>
        <v>--</v>
      </c>
      <c r="AJ87" s="6" t="str">
        <f>IF(AI87="--","--",IF(F!$D87=131,IF(I87=-1,"rg",IF(I87="","--",IF(I87*1000&lt;1,FIXED(I87*1000,3),IF(I87*1000&lt;10,FIXED(I87*1000,2),(IF(I87*1000&lt;100,FIXED(I87*1000,1),IF(I87*1000&lt;1000,FIXED(I87*1000,0),MROUND(I87*1000,10)))))))),IF(I87=-1,"rg",IF(I87="","--",IF(I87&lt;1,FIXED(I87,3),IF(I87&lt;10,FIXED(I87,2),(IF(I87&lt;100,FIXED(I87,1),IF(I87&lt;1000,FIXED(I87,0),MROUND(I87,10))))))))))</f>
        <v>--</v>
      </c>
      <c r="AK87" s="6" t="str">
        <f t="shared" si="44"/>
        <v>--</v>
      </c>
      <c r="AL87" s="6" t="str">
        <f>IF(AK87="--","--",IF(F!$D87=131,IF(K87=-1,"rg",IF(K87="","--",IF(K87*1000&lt;1,FIXED(K87*1000,3),IF(K87*1000&lt;10,FIXED(K87*1000,2),(IF(K87*1000&lt;100,FIXED(K87*1000,1),IF(K87*1000&lt;1000,FIXED(K87*1000,0),MROUND(K87*1000,10)))))))),IF(K87=-1,"rg",IF(K87="","--",IF(K87&lt;1,FIXED(K87,3),IF(K87&lt;10,FIXED(K87,2),(IF(K87&lt;100,FIXED(K87,1),IF(K87&lt;1000,FIXED(K87,0),MROUND(K87,10))))))))))</f>
        <v>--</v>
      </c>
      <c r="AM87" s="6" t="str">
        <f t="shared" si="45"/>
        <v>--</v>
      </c>
      <c r="AN87" s="6" t="str">
        <f>IF(AM87="--","--",IF(F!$D87=131,IF(M87=-1,"rg",IF(M87="","--",IF(M87*1000&lt;1,FIXED(M87*1000,3),IF(M87*1000&lt;10,FIXED(M87*1000,2),(IF(M87*1000&lt;100,FIXED(M87*1000,1),IF(M87*1000&lt;1000,FIXED(M87*1000,0),MROUND(M87*1000,10)))))))),IF(M87=-1,"rg",IF(M87="","--",IF(M87&lt;1,FIXED(M87,3),IF(M87&lt;10,FIXED(M87,2),(IF(M87&lt;100,FIXED(M87,1),IF(M87&lt;1000,FIXED(M87,0),MROUND(M87,10))))))))))</f>
        <v>--</v>
      </c>
      <c r="AP87" s="6" t="str">
        <f t="shared" si="32"/>
        <v>--</v>
      </c>
      <c r="AQ87" s="6" t="str">
        <f t="shared" si="33"/>
        <v/>
      </c>
      <c r="AR87" s="6" t="str">
        <f t="shared" si="34"/>
        <v>--</v>
      </c>
      <c r="AS87" s="6" t="str">
        <f t="shared" si="35"/>
        <v/>
      </c>
      <c r="AT87" s="6" t="str">
        <f t="shared" si="36"/>
        <v/>
      </c>
      <c r="AU87" s="6" t="str">
        <f>IFERROR(IF(AR87="--","",IF(HLOOKUP(SMALL($Q$4:$Y$4,3),$Q$4:$Y$501,ROW(AP87)-3,FALSE)=0,"",IF(HLOOKUP(SMALL($Q$4:$Y$4,3),$Q$4:$Y$501,ROW(AP87)-3,FALSE)="nee",VLOOKUP("De kwaliteitseis emissiearme grond (maximale concentratie) wordt overschreden.",H!$O$10:'H'!$P$59,2,FALSE),""))),"")</f>
        <v/>
      </c>
      <c r="AV87" s="6" t="str">
        <f t="shared" si="26"/>
        <v>--</v>
      </c>
      <c r="AW87" s="6" t="str">
        <f t="shared" si="27"/>
        <v/>
      </c>
      <c r="AX87" s="6" t="str">
        <f t="shared" si="28"/>
        <v>--</v>
      </c>
      <c r="AY87" s="6" t="str">
        <f t="shared" si="37"/>
        <v/>
      </c>
      <c r="AZ87" s="6" t="str">
        <f t="shared" si="38"/>
        <v/>
      </c>
      <c r="BA87" s="6" t="str">
        <f>IFERROR(IF(AR87="--","",IF(HLOOKUP(SMALL($Q$4:$Y$4,6),$Q$4:$Y$501,ROW(AP87)-3,FALSE)=0,"",IF(HLOOKUP(SMALL($Q$4:$Y$4,6),$Q$4:$Y$501,ROW(AP87)-3,FALSE)="nee",VLOOKUP("De kwaliteitseis emissiearme grond (maximale concentratie) wordt overschreden.",H!$O$10:'H'!$P$59,2,FALSE),""))),"")</f>
        <v/>
      </c>
      <c r="BB87" s="6" t="str">
        <f t="shared" si="29"/>
        <v>--</v>
      </c>
      <c r="BC87" s="6" t="str">
        <f t="shared" si="30"/>
        <v/>
      </c>
      <c r="BD87" s="6" t="str">
        <f t="shared" si="31"/>
        <v>--</v>
      </c>
      <c r="BE87" s="6" t="str">
        <f t="shared" si="39"/>
        <v/>
      </c>
      <c r="BF87" s="6" t="str">
        <f t="shared" si="40"/>
        <v/>
      </c>
      <c r="BG87" s="4" t="str">
        <f>IFERROR(IF(AR87="--","",IF(HLOOKUP(SMALL($Q$4:$Y$4,9),$Q$4:$Y$501,ROW(AP87)-3,FALSE)=0,"",IF(HLOOKUP(SMALL($Q$4:$Y$4,9),$Q$4:$Y$501,ROW(AP87)-3,FALSE)="nee",VLOOKUP("De kwaliteitseis emissiearme grond (maximale concentratie) wordt overschreden.",H!$O$10:'H'!$P$59,2,FALSE),""))),"")</f>
        <v/>
      </c>
    </row>
    <row r="88" spans="1:59" x14ac:dyDescent="0.2">
      <c r="A88" s="4" t="str">
        <f>F!A88</f>
        <v>1,1,2-Trichloorethaan</v>
      </c>
      <c r="B88" s="6" t="str">
        <f>IF(ISNUMBER(F!E88)=FALSE,"--",IF(F!E88=0,"--",F!E88))</f>
        <v>--</v>
      </c>
      <c r="C88" s="6" t="str">
        <f>IF(B88="--","",F!F88)</f>
        <v/>
      </c>
      <c r="D88" s="6" t="str">
        <f>IF(ISNUMBER(F!G88)=FALSE,"--",IF(F!G88=0,"--",F!G88))</f>
        <v>--</v>
      </c>
      <c r="E88" s="6" t="str">
        <f>IF(D88="--","",F!H88)</f>
        <v/>
      </c>
      <c r="F88" s="6" t="str">
        <f>IF(ISNUMBER(F!I88)=FALSE,"--",IF(F!I88=0,"--",F!I88))</f>
        <v>--</v>
      </c>
      <c r="G88" s="6" t="str">
        <f>IF(F88="--","",F!J88)</f>
        <v/>
      </c>
      <c r="H88" s="6"/>
      <c r="I88" s="6" t="str">
        <f>IF(F!Z88=-1,-1,F!AV88)</f>
        <v/>
      </c>
      <c r="J88" s="6"/>
      <c r="K88" s="6" t="str">
        <f>IF(F!AC88=-1,-1,F!AX88)</f>
        <v/>
      </c>
      <c r="L88" s="6"/>
      <c r="M88" s="6" t="str">
        <f>IF(F!AF88=-1,-1,F!AZ88)</f>
        <v/>
      </c>
      <c r="N88" s="6"/>
      <c r="P88" s="4" t="str">
        <f>IFERROR(IF(AND(VLOOKUP(F!$B88,E!$B$1:$AK$300,5,FALSE)&lt;&gt;1000000000,VLOOKUP(F!$B88,E!$B$1:$AK$300,6,FALSE)=1000000000,VLOOKUP(F!$B88,E!$B$1:$AK$300,7,FALSE)=1000000000,VLOOKUP(F!$B88,E!$B$1:$AK$300,8,FALSE)=1000000000,VLOOKUP(F!$B88,E!$B$1:$AK$300,9,FALSE)=1000000000),"toetsen alleen LN",IF(AND(VLOOKUP(F!$B88,E!$B$1:$AK$300,5,FALSE)=1000000000,VLOOKUP(F!$B88,E!$B$1:$AK$300,6,FALSE)=1000000000,VLOOKUP(F!$B88,E!$B$1:$AK$300,7,FALSE)=1000000000,VLOOKUP(F!$B88,E!$B$1:$AK$300,8,FALSE)&lt;&gt;1000000000,VLOOKUP(F!$B88,E!$B$1:$AK$300,9,FALSE)&lt;&gt;1000000000),"toetsen alleen MV en SV",IF(AND(VLOOKUP(F!$B88,E!$B$1:$AK$300,5,FALSE)&lt;&gt;1000000000,VLOOKUP(F!$B88,E!$B$1:$AK$300,6,FALSE)&lt;&gt;1000000000,VLOOKUP(F!$B88,E!$B$1:$AK$300,7,FALSE)&lt;&gt;1000000000,VLOOKUP(F!$B88,E!$B$1:$AK$300,8,FALSE)=1000000000,VLOOKUP(F!$B88,E!$B$1:$AK$300,9,FALSE)=1000000000),"toetsen geen MV en SV",IF(VLOOKUP(F!$B88,E!$B$1:$AK$300,5,FALSE)+VLOOKUP(F!$B88,E!$B$1:$AK$300,6,FALSE)+VLOOKUP(F!$B88,E!$B$1:$AK$300,7,FALSE)+VLOOKUP(F!$B88,E!$B$1:$AK$300,8,FALSE)&lt;&gt;4000000000,"toetsen",IF(VLOOKUP(F!$B88,E!$B$1:$AK$300,12,FALSE)&lt;&gt;1000000000,"toetsen alleen IW","niet toetsen"))))),"")</f>
        <v>toetsen</v>
      </c>
      <c r="Q88" s="6" t="str">
        <f t="shared" si="46"/>
        <v/>
      </c>
      <c r="R88" s="5" t="str">
        <f>IF($B88="--","",IF($P88="toetsen",toetsen(F!$B88,Q88),IF($P88="toetsen alleen IW",toetsen_alleen_IW(F!$B88,Q88),IF($P88="toetsen alleen LN",toetsen_alleen_LN(F!$B88,Q88),IF($P88="toetsen geen MV en SV",toetsen_geen_MV_en_SV(F!$B88,Q88),IF($P88="toetsen alleen MV en SV",toetsen_alleen_MV_en_SV(F!$B88,Q88),""))))))</f>
        <v/>
      </c>
      <c r="S88" s="5" t="str">
        <f>IF($P88="toetsen",IF(OR(Q88="",VLOOKUP(F!$B88,E!$B$1:$AK$300,10,FALSE)=1000000000),"",IF(Q88&lt;=VLOOKUP(F!$B88,E!$B$1:$AK$300,10,FALSE),"ja","nee")),"")</f>
        <v/>
      </c>
      <c r="T88" s="78" t="str">
        <f t="shared" si="41"/>
        <v/>
      </c>
      <c r="U88" s="5" t="str">
        <f>IF($D88="--","",IF($P88="toetsen",toetsen(F!$B88,T88),IF($P88="toetsen alleen IW",toetsen_alleen_IW(F!$B88,T88),IF($P88="toetsen alleen LN",toetsen_alleen_LN(F!$B88,T88),IF($P88="toetsen geen MV en SV",toetsen_geen_MV_en_SV(F!$B88,T88),IF($P88="toetsen alleen MV en SV",toetsen_alleen_MV_en_SV(F!$B88,T88),""))))))</f>
        <v/>
      </c>
      <c r="V88" s="5" t="str">
        <f>IF($P88="toetsen",IF(OR(T88="",VLOOKUP(F!$B88,E!$B$1:$AK$300,10,FALSE)=1000000000),"",IF(T88&lt;=VLOOKUP(F!$B88,E!$B$1:$AK$300,10,FALSE),"ja","nee")),"")</f>
        <v/>
      </c>
      <c r="W88" s="6" t="str">
        <f t="shared" si="42"/>
        <v/>
      </c>
      <c r="X88" s="5" t="str">
        <f>IF($F88="--","",IF($P88="toetsen",toetsen(F!$B88,W88),IF($P88="toetsen alleen IW",toetsen_alleen_IW(F!$B88,W88),IF($P88="toetsen alleen LN",toetsen_alleen_LN(F!$B88,W88),IF($P88="toetsen geen MV en SV",toetsen_geen_MV_en_SV(F!$B88,W88),IF($P88="toetsen alleen MV en SV",toetsen_alleen_MV_en_SV(F!$B88,W88),""))))))</f>
        <v/>
      </c>
      <c r="Y88" s="5" t="str">
        <f>IF($P88="toetsen",IF(OR(W88="",VLOOKUP(F!$B88,E!$B$1:$AK$300,10,FALSE)=1000000000),"",IF(W88&lt;=VLOOKUP(F!$B88,E!$B$1:$AK$300,10,FALSE),"ja","nee")),"")</f>
        <v/>
      </c>
      <c r="AA88" s="4" t="str">
        <f>IFERROR(IF(Q88="","",(IF(Q88&gt;2*VLOOKUP(F!$B88,E!$B$1:$AK$300,5,FALSE),1,0))),"")</f>
        <v/>
      </c>
      <c r="AB88" s="4" t="str">
        <f>IFERROR(IF(T88="","",(IF(T88&gt;2*VLOOKUP(F!$B88,E!$B$1:$AK$300,5,FALSE),1,0))),"")</f>
        <v/>
      </c>
      <c r="AC88" s="4" t="str">
        <f>IFERROR(IF(W88="","",(IF(W88&gt;2*VLOOKUP(F!$B88,E!$B$1:$AK$300,5,FALSE),1,0))),"")</f>
        <v/>
      </c>
      <c r="AE88" s="4" t="str">
        <f>IFERROR(IF(Q88="","",(IF(Q88&gt;VLOOKUP(F!$B88,E!$B$1:$AK$300,6,FALSE)+VLOOKUP(F!$B88,E!$B$1:$AK$300,5,FALSE),1,0))),"")</f>
        <v/>
      </c>
      <c r="AF88" s="4" t="str">
        <f>IFERROR(IF(T88="","",(IF(T88&gt;VLOOKUP(F!$B88,E!$B$1:$AK$300,6,FALSE)+VLOOKUP(F!$B88,E!$B$1:$AK$300,5,FALSE),1,0))),"")</f>
        <v/>
      </c>
      <c r="AG88" s="4" t="str">
        <f>IFERROR(IF(W88="","",(IF(W88&gt;VLOOKUP(F!$B88,E!$B$1:$AK$300,6,FALSE)+VLOOKUP(F!$B88,E!$B$1:$AK$300,5,FALSE),1,0))),"")</f>
        <v/>
      </c>
      <c r="AI88" s="6" t="str">
        <f t="shared" si="43"/>
        <v>--</v>
      </c>
      <c r="AJ88" s="6" t="str">
        <f>IF(AI88="--","--",IF(F!$D88=131,IF(I88=-1,"rg",IF(I88="","--",IF(I88*1000&lt;1,FIXED(I88*1000,3),IF(I88*1000&lt;10,FIXED(I88*1000,2),(IF(I88*1000&lt;100,FIXED(I88*1000,1),IF(I88*1000&lt;1000,FIXED(I88*1000,0),MROUND(I88*1000,10)))))))),IF(I88=-1,"rg",IF(I88="","--",IF(I88&lt;1,FIXED(I88,3),IF(I88&lt;10,FIXED(I88,2),(IF(I88&lt;100,FIXED(I88,1),IF(I88&lt;1000,FIXED(I88,0),MROUND(I88,10))))))))))</f>
        <v>--</v>
      </c>
      <c r="AK88" s="6" t="str">
        <f t="shared" si="44"/>
        <v>--</v>
      </c>
      <c r="AL88" s="6" t="str">
        <f>IF(AK88="--","--",IF(F!$D88=131,IF(K88=-1,"rg",IF(K88="","--",IF(K88*1000&lt;1,FIXED(K88*1000,3),IF(K88*1000&lt;10,FIXED(K88*1000,2),(IF(K88*1000&lt;100,FIXED(K88*1000,1),IF(K88*1000&lt;1000,FIXED(K88*1000,0),MROUND(K88*1000,10)))))))),IF(K88=-1,"rg",IF(K88="","--",IF(K88&lt;1,FIXED(K88,3),IF(K88&lt;10,FIXED(K88,2),(IF(K88&lt;100,FIXED(K88,1),IF(K88&lt;1000,FIXED(K88,0),MROUND(K88,10))))))))))</f>
        <v>--</v>
      </c>
      <c r="AM88" s="6" t="str">
        <f t="shared" si="45"/>
        <v>--</v>
      </c>
      <c r="AN88" s="6" t="str">
        <f>IF(AM88="--","--",IF(F!$D88=131,IF(M88=-1,"rg",IF(M88="","--",IF(M88*1000&lt;1,FIXED(M88*1000,3),IF(M88*1000&lt;10,FIXED(M88*1000,2),(IF(M88*1000&lt;100,FIXED(M88*1000,1),IF(M88*1000&lt;1000,FIXED(M88*1000,0),MROUND(M88*1000,10)))))))),IF(M88=-1,"rg",IF(M88="","--",IF(M88&lt;1,FIXED(M88,3),IF(M88&lt;10,FIXED(M88,2),(IF(M88&lt;100,FIXED(M88,1),IF(M88&lt;1000,FIXED(M88,0),MROUND(M88,10))))))))))</f>
        <v>--</v>
      </c>
      <c r="AP88" s="6" t="str">
        <f t="shared" si="32"/>
        <v>--</v>
      </c>
      <c r="AQ88" s="6" t="str">
        <f t="shared" si="33"/>
        <v/>
      </c>
      <c r="AR88" s="6" t="str">
        <f t="shared" si="34"/>
        <v>--</v>
      </c>
      <c r="AS88" s="6" t="str">
        <f t="shared" si="35"/>
        <v/>
      </c>
      <c r="AT88" s="6" t="str">
        <f t="shared" si="36"/>
        <v/>
      </c>
      <c r="AU88" s="6" t="str">
        <f>IFERROR(IF(AR88="--","",IF(HLOOKUP(SMALL($Q$4:$Y$4,3),$Q$4:$Y$501,ROW(AP88)-3,FALSE)=0,"",IF(HLOOKUP(SMALL($Q$4:$Y$4,3),$Q$4:$Y$501,ROW(AP88)-3,FALSE)="nee",VLOOKUP("De kwaliteitseis emissiearme grond (maximale concentratie) wordt overschreden.",H!$O$10:'H'!$P$59,2,FALSE),""))),"")</f>
        <v/>
      </c>
      <c r="AV88" s="6" t="str">
        <f t="shared" si="26"/>
        <v>--</v>
      </c>
      <c r="AW88" s="6" t="str">
        <f t="shared" si="27"/>
        <v/>
      </c>
      <c r="AX88" s="6" t="str">
        <f t="shared" si="28"/>
        <v>--</v>
      </c>
      <c r="AY88" s="6" t="str">
        <f t="shared" si="37"/>
        <v/>
      </c>
      <c r="AZ88" s="6" t="str">
        <f t="shared" si="38"/>
        <v/>
      </c>
      <c r="BA88" s="6" t="str">
        <f>IFERROR(IF(AR88="--","",IF(HLOOKUP(SMALL($Q$4:$Y$4,6),$Q$4:$Y$501,ROW(AP88)-3,FALSE)=0,"",IF(HLOOKUP(SMALL($Q$4:$Y$4,6),$Q$4:$Y$501,ROW(AP88)-3,FALSE)="nee",VLOOKUP("De kwaliteitseis emissiearme grond (maximale concentratie) wordt overschreden.",H!$O$10:'H'!$P$59,2,FALSE),""))),"")</f>
        <v/>
      </c>
      <c r="BB88" s="6" t="str">
        <f t="shared" si="29"/>
        <v>--</v>
      </c>
      <c r="BC88" s="6" t="str">
        <f t="shared" si="30"/>
        <v/>
      </c>
      <c r="BD88" s="6" t="str">
        <f t="shared" si="31"/>
        <v>--</v>
      </c>
      <c r="BE88" s="6" t="str">
        <f t="shared" si="39"/>
        <v/>
      </c>
      <c r="BF88" s="6" t="str">
        <f t="shared" si="40"/>
        <v/>
      </c>
      <c r="BG88" s="4" t="str">
        <f>IFERROR(IF(AR88="--","",IF(HLOOKUP(SMALL($Q$4:$Y$4,9),$Q$4:$Y$501,ROW(AP88)-3,FALSE)=0,"",IF(HLOOKUP(SMALL($Q$4:$Y$4,9),$Q$4:$Y$501,ROW(AP88)-3,FALSE)="nee",VLOOKUP("De kwaliteitseis emissiearme grond (maximale concentratie) wordt overschreden.",H!$O$10:'H'!$P$59,2,FALSE),""))),"")</f>
        <v/>
      </c>
    </row>
    <row r="89" spans="1:59" x14ac:dyDescent="0.2">
      <c r="A89" s="4" t="str">
        <f>F!A89</f>
        <v>Trichlooretheen (tri)</v>
      </c>
      <c r="B89" s="6" t="str">
        <f>IF(ISNUMBER(F!E89)=FALSE,"--",IF(F!E89=0,"--",F!E89))</f>
        <v>--</v>
      </c>
      <c r="C89" s="6" t="str">
        <f>IF(B89="--","",F!F89)</f>
        <v/>
      </c>
      <c r="D89" s="6" t="str">
        <f>IF(ISNUMBER(F!G89)=FALSE,"--",IF(F!G89=0,"--",F!G89))</f>
        <v>--</v>
      </c>
      <c r="E89" s="6" t="str">
        <f>IF(D89="--","",F!H89)</f>
        <v/>
      </c>
      <c r="F89" s="6" t="str">
        <f>IF(ISNUMBER(F!I89)=FALSE,"--",IF(F!I89=0,"--",F!I89))</f>
        <v>--</v>
      </c>
      <c r="G89" s="6" t="str">
        <f>IF(F89="--","",F!J89)</f>
        <v/>
      </c>
      <c r="H89" s="6"/>
      <c r="I89" s="6" t="str">
        <f>IF(F!Z89=-1,-1,F!AV89)</f>
        <v/>
      </c>
      <c r="J89" s="6"/>
      <c r="K89" s="6" t="str">
        <f>IF(F!AC89=-1,-1,F!AX89)</f>
        <v/>
      </c>
      <c r="L89" s="6"/>
      <c r="M89" s="6" t="str">
        <f>IF(F!AF89=-1,-1,F!AZ89)</f>
        <v/>
      </c>
      <c r="N89" s="6"/>
      <c r="P89" s="4" t="str">
        <f>IFERROR(IF(AND(VLOOKUP(F!$B89,E!$B$1:$AK$300,5,FALSE)&lt;&gt;1000000000,VLOOKUP(F!$B89,E!$B$1:$AK$300,6,FALSE)=1000000000,VLOOKUP(F!$B89,E!$B$1:$AK$300,7,FALSE)=1000000000,VLOOKUP(F!$B89,E!$B$1:$AK$300,8,FALSE)=1000000000,VLOOKUP(F!$B89,E!$B$1:$AK$300,9,FALSE)=1000000000),"toetsen alleen LN",IF(AND(VLOOKUP(F!$B89,E!$B$1:$AK$300,5,FALSE)=1000000000,VLOOKUP(F!$B89,E!$B$1:$AK$300,6,FALSE)=1000000000,VLOOKUP(F!$B89,E!$B$1:$AK$300,7,FALSE)=1000000000,VLOOKUP(F!$B89,E!$B$1:$AK$300,8,FALSE)&lt;&gt;1000000000,VLOOKUP(F!$B89,E!$B$1:$AK$300,9,FALSE)&lt;&gt;1000000000),"toetsen alleen MV en SV",IF(AND(VLOOKUP(F!$B89,E!$B$1:$AK$300,5,FALSE)&lt;&gt;1000000000,VLOOKUP(F!$B89,E!$B$1:$AK$300,6,FALSE)&lt;&gt;1000000000,VLOOKUP(F!$B89,E!$B$1:$AK$300,7,FALSE)&lt;&gt;1000000000,VLOOKUP(F!$B89,E!$B$1:$AK$300,8,FALSE)=1000000000,VLOOKUP(F!$B89,E!$B$1:$AK$300,9,FALSE)=1000000000),"toetsen geen MV en SV",IF(VLOOKUP(F!$B89,E!$B$1:$AK$300,5,FALSE)+VLOOKUP(F!$B89,E!$B$1:$AK$300,6,FALSE)+VLOOKUP(F!$B89,E!$B$1:$AK$300,7,FALSE)+VLOOKUP(F!$B89,E!$B$1:$AK$300,8,FALSE)&lt;&gt;4000000000,"toetsen",IF(VLOOKUP(F!$B89,E!$B$1:$AK$300,12,FALSE)&lt;&gt;1000000000,"toetsen alleen IW","niet toetsen"))))),"")</f>
        <v>toetsen</v>
      </c>
      <c r="Q89" s="6" t="str">
        <f t="shared" si="46"/>
        <v/>
      </c>
      <c r="R89" s="5" t="str">
        <f>IF($B89="--","",IF($P89="toetsen",toetsen(F!$B89,Q89),IF($P89="toetsen alleen IW",toetsen_alleen_IW(F!$B89,Q89),IF($P89="toetsen alleen LN",toetsen_alleen_LN(F!$B89,Q89),IF($P89="toetsen geen MV en SV",toetsen_geen_MV_en_SV(F!$B89,Q89),IF($P89="toetsen alleen MV en SV",toetsen_alleen_MV_en_SV(F!$B89,Q89),""))))))</f>
        <v/>
      </c>
      <c r="S89" s="5" t="str">
        <f>IF($P89="toetsen",IF(OR(Q89="",VLOOKUP(F!$B89,E!$B$1:$AK$300,10,FALSE)=1000000000),"",IF(Q89&lt;=VLOOKUP(F!$B89,E!$B$1:$AK$300,10,FALSE),"ja","nee")),"")</f>
        <v/>
      </c>
      <c r="T89" s="78" t="str">
        <f t="shared" si="41"/>
        <v/>
      </c>
      <c r="U89" s="5" t="str">
        <f>IF($D89="--","",IF($P89="toetsen",toetsen(F!$B89,T89),IF($P89="toetsen alleen IW",toetsen_alleen_IW(F!$B89,T89),IF($P89="toetsen alleen LN",toetsen_alleen_LN(F!$B89,T89),IF($P89="toetsen geen MV en SV",toetsen_geen_MV_en_SV(F!$B89,T89),IF($P89="toetsen alleen MV en SV",toetsen_alleen_MV_en_SV(F!$B89,T89),""))))))</f>
        <v/>
      </c>
      <c r="V89" s="5" t="str">
        <f>IF($P89="toetsen",IF(OR(T89="",VLOOKUP(F!$B89,E!$B$1:$AK$300,10,FALSE)=1000000000),"",IF(T89&lt;=VLOOKUP(F!$B89,E!$B$1:$AK$300,10,FALSE),"ja","nee")),"")</f>
        <v/>
      </c>
      <c r="W89" s="6" t="str">
        <f t="shared" si="42"/>
        <v/>
      </c>
      <c r="X89" s="5" t="str">
        <f>IF($F89="--","",IF($P89="toetsen",toetsen(F!$B89,W89),IF($P89="toetsen alleen IW",toetsen_alleen_IW(F!$B89,W89),IF($P89="toetsen alleen LN",toetsen_alleen_LN(F!$B89,W89),IF($P89="toetsen geen MV en SV",toetsen_geen_MV_en_SV(F!$B89,W89),IF($P89="toetsen alleen MV en SV",toetsen_alleen_MV_en_SV(F!$B89,W89),""))))))</f>
        <v/>
      </c>
      <c r="Y89" s="5" t="str">
        <f>IF($P89="toetsen",IF(OR(W89="",VLOOKUP(F!$B89,E!$B$1:$AK$300,10,FALSE)=1000000000),"",IF(W89&lt;=VLOOKUP(F!$B89,E!$B$1:$AK$300,10,FALSE),"ja","nee")),"")</f>
        <v/>
      </c>
      <c r="AA89" s="4" t="str">
        <f>IFERROR(IF(Q89="","",(IF(Q89&gt;2*VLOOKUP(F!$B89,E!$B$1:$AK$300,5,FALSE),1,0))),"")</f>
        <v/>
      </c>
      <c r="AB89" s="4" t="str">
        <f>IFERROR(IF(T89="","",(IF(T89&gt;2*VLOOKUP(F!$B89,E!$B$1:$AK$300,5,FALSE),1,0))),"")</f>
        <v/>
      </c>
      <c r="AC89" s="4" t="str">
        <f>IFERROR(IF(W89="","",(IF(W89&gt;2*VLOOKUP(F!$B89,E!$B$1:$AK$300,5,FALSE),1,0))),"")</f>
        <v/>
      </c>
      <c r="AE89" s="4" t="str">
        <f>IFERROR(IF(Q89="","",(IF(Q89&gt;VLOOKUP(F!$B89,E!$B$1:$AK$300,6,FALSE)+VLOOKUP(F!$B89,E!$B$1:$AK$300,5,FALSE),1,0))),"")</f>
        <v/>
      </c>
      <c r="AF89" s="4" t="str">
        <f>IFERROR(IF(T89="","",(IF(T89&gt;VLOOKUP(F!$B89,E!$B$1:$AK$300,6,FALSE)+VLOOKUP(F!$B89,E!$B$1:$AK$300,5,FALSE),1,0))),"")</f>
        <v/>
      </c>
      <c r="AG89" s="4" t="str">
        <f>IFERROR(IF(W89="","",(IF(W89&gt;VLOOKUP(F!$B89,E!$B$1:$AK$300,6,FALSE)+VLOOKUP(F!$B89,E!$B$1:$AK$300,5,FALSE),1,0))),"")</f>
        <v/>
      </c>
      <c r="AI89" s="6" t="str">
        <f t="shared" si="43"/>
        <v>--</v>
      </c>
      <c r="AJ89" s="6" t="str">
        <f>IF(AI89="--","--",IF(F!$D89=131,IF(I89=-1,"rg",IF(I89="","--",IF(I89*1000&lt;1,FIXED(I89*1000,3),IF(I89*1000&lt;10,FIXED(I89*1000,2),(IF(I89*1000&lt;100,FIXED(I89*1000,1),IF(I89*1000&lt;1000,FIXED(I89*1000,0),MROUND(I89*1000,10)))))))),IF(I89=-1,"rg",IF(I89="","--",IF(I89&lt;1,FIXED(I89,3),IF(I89&lt;10,FIXED(I89,2),(IF(I89&lt;100,FIXED(I89,1),IF(I89&lt;1000,FIXED(I89,0),MROUND(I89,10))))))))))</f>
        <v>--</v>
      </c>
      <c r="AK89" s="6" t="str">
        <f t="shared" si="44"/>
        <v>--</v>
      </c>
      <c r="AL89" s="6" t="str">
        <f>IF(AK89="--","--",IF(F!$D89=131,IF(K89=-1,"rg",IF(K89="","--",IF(K89*1000&lt;1,FIXED(K89*1000,3),IF(K89*1000&lt;10,FIXED(K89*1000,2),(IF(K89*1000&lt;100,FIXED(K89*1000,1),IF(K89*1000&lt;1000,FIXED(K89*1000,0),MROUND(K89*1000,10)))))))),IF(K89=-1,"rg",IF(K89="","--",IF(K89&lt;1,FIXED(K89,3),IF(K89&lt;10,FIXED(K89,2),(IF(K89&lt;100,FIXED(K89,1),IF(K89&lt;1000,FIXED(K89,0),MROUND(K89,10))))))))))</f>
        <v>--</v>
      </c>
      <c r="AM89" s="6" t="str">
        <f t="shared" si="45"/>
        <v>--</v>
      </c>
      <c r="AN89" s="6" t="str">
        <f>IF(AM89="--","--",IF(F!$D89=131,IF(M89=-1,"rg",IF(M89="","--",IF(M89*1000&lt;1,FIXED(M89*1000,3),IF(M89*1000&lt;10,FIXED(M89*1000,2),(IF(M89*1000&lt;100,FIXED(M89*1000,1),IF(M89*1000&lt;1000,FIXED(M89*1000,0),MROUND(M89*1000,10)))))))),IF(M89=-1,"rg",IF(M89="","--",IF(M89&lt;1,FIXED(M89,3),IF(M89&lt;10,FIXED(M89,2),(IF(M89&lt;100,FIXED(M89,1),IF(M89&lt;1000,FIXED(M89,0),MROUND(M89,10))))))))))</f>
        <v>--</v>
      </c>
      <c r="AP89" s="6" t="str">
        <f t="shared" si="32"/>
        <v>--</v>
      </c>
      <c r="AQ89" s="6" t="str">
        <f t="shared" si="33"/>
        <v/>
      </c>
      <c r="AR89" s="6" t="str">
        <f t="shared" si="34"/>
        <v>--</v>
      </c>
      <c r="AS89" s="6" t="str">
        <f t="shared" si="35"/>
        <v/>
      </c>
      <c r="AT89" s="6" t="str">
        <f t="shared" si="36"/>
        <v/>
      </c>
      <c r="AU89" s="6" t="str">
        <f>IFERROR(IF(AR89="--","",IF(HLOOKUP(SMALL($Q$4:$Y$4,3),$Q$4:$Y$501,ROW(AP89)-3,FALSE)=0,"",IF(HLOOKUP(SMALL($Q$4:$Y$4,3),$Q$4:$Y$501,ROW(AP89)-3,FALSE)="nee",VLOOKUP("De kwaliteitseis emissiearme grond (maximale concentratie) wordt overschreden.",H!$O$10:'H'!$P$59,2,FALSE),""))),"")</f>
        <v/>
      </c>
      <c r="AV89" s="6" t="str">
        <f t="shared" si="26"/>
        <v>--</v>
      </c>
      <c r="AW89" s="6" t="str">
        <f t="shared" si="27"/>
        <v/>
      </c>
      <c r="AX89" s="6" t="str">
        <f t="shared" si="28"/>
        <v>--</v>
      </c>
      <c r="AY89" s="6" t="str">
        <f t="shared" si="37"/>
        <v/>
      </c>
      <c r="AZ89" s="6" t="str">
        <f t="shared" si="38"/>
        <v/>
      </c>
      <c r="BA89" s="6" t="str">
        <f>IFERROR(IF(AR89="--","",IF(HLOOKUP(SMALL($Q$4:$Y$4,6),$Q$4:$Y$501,ROW(AP89)-3,FALSE)=0,"",IF(HLOOKUP(SMALL($Q$4:$Y$4,6),$Q$4:$Y$501,ROW(AP89)-3,FALSE)="nee",VLOOKUP("De kwaliteitseis emissiearme grond (maximale concentratie) wordt overschreden.",H!$O$10:'H'!$P$59,2,FALSE),""))),"")</f>
        <v/>
      </c>
      <c r="BB89" s="6" t="str">
        <f t="shared" si="29"/>
        <v>--</v>
      </c>
      <c r="BC89" s="6" t="str">
        <f t="shared" si="30"/>
        <v/>
      </c>
      <c r="BD89" s="6" t="str">
        <f t="shared" si="31"/>
        <v>--</v>
      </c>
      <c r="BE89" s="6" t="str">
        <f t="shared" si="39"/>
        <v/>
      </c>
      <c r="BF89" s="6" t="str">
        <f t="shared" si="40"/>
        <v/>
      </c>
      <c r="BG89" s="4" t="str">
        <f>IFERROR(IF(AR89="--","",IF(HLOOKUP(SMALL($Q$4:$Y$4,9),$Q$4:$Y$501,ROW(AP89)-3,FALSE)=0,"",IF(HLOOKUP(SMALL($Q$4:$Y$4,9),$Q$4:$Y$501,ROW(AP89)-3,FALSE)="nee",VLOOKUP("De kwaliteitseis emissiearme grond (maximale concentratie) wordt overschreden.",H!$O$10:'H'!$P$59,2,FALSE),""))),"")</f>
        <v/>
      </c>
    </row>
    <row r="90" spans="1:59" x14ac:dyDescent="0.2">
      <c r="A90" s="4" t="str">
        <f>F!A90</f>
        <v>Tetrachloormethaan (tetra)</v>
      </c>
      <c r="B90" s="6" t="str">
        <f>IF(ISNUMBER(F!E90)=FALSE,"--",IF(F!E90=0,"--",F!E90))</f>
        <v>--</v>
      </c>
      <c r="C90" s="6" t="str">
        <f>IF(B90="--","",F!F90)</f>
        <v/>
      </c>
      <c r="D90" s="6" t="str">
        <f>IF(ISNUMBER(F!G90)=FALSE,"--",IF(F!G90=0,"--",F!G90))</f>
        <v>--</v>
      </c>
      <c r="E90" s="6" t="str">
        <f>IF(D90="--","",F!H90)</f>
        <v/>
      </c>
      <c r="F90" s="6" t="str">
        <f>IF(ISNUMBER(F!I90)=FALSE,"--",IF(F!I90=0,"--",F!I90))</f>
        <v>--</v>
      </c>
      <c r="G90" s="6" t="str">
        <f>IF(F90="--","",F!J90)</f>
        <v/>
      </c>
      <c r="H90" s="6"/>
      <c r="I90" s="6" t="str">
        <f>IF(F!Z90=-1,-1,F!AV90)</f>
        <v/>
      </c>
      <c r="J90" s="6"/>
      <c r="K90" s="6" t="str">
        <f>IF(F!AC90=-1,-1,F!AX90)</f>
        <v/>
      </c>
      <c r="L90" s="6"/>
      <c r="M90" s="6" t="str">
        <f>IF(F!AF90=-1,-1,F!AZ90)</f>
        <v/>
      </c>
      <c r="N90" s="6"/>
      <c r="P90" s="4" t="str">
        <f>IFERROR(IF(AND(VLOOKUP(F!$B90,E!$B$1:$AK$300,5,FALSE)&lt;&gt;1000000000,VLOOKUP(F!$B90,E!$B$1:$AK$300,6,FALSE)=1000000000,VLOOKUP(F!$B90,E!$B$1:$AK$300,7,FALSE)=1000000000,VLOOKUP(F!$B90,E!$B$1:$AK$300,8,FALSE)=1000000000,VLOOKUP(F!$B90,E!$B$1:$AK$300,9,FALSE)=1000000000),"toetsen alleen LN",IF(AND(VLOOKUP(F!$B90,E!$B$1:$AK$300,5,FALSE)=1000000000,VLOOKUP(F!$B90,E!$B$1:$AK$300,6,FALSE)=1000000000,VLOOKUP(F!$B90,E!$B$1:$AK$300,7,FALSE)=1000000000,VLOOKUP(F!$B90,E!$B$1:$AK$300,8,FALSE)&lt;&gt;1000000000,VLOOKUP(F!$B90,E!$B$1:$AK$300,9,FALSE)&lt;&gt;1000000000),"toetsen alleen MV en SV",IF(AND(VLOOKUP(F!$B90,E!$B$1:$AK$300,5,FALSE)&lt;&gt;1000000000,VLOOKUP(F!$B90,E!$B$1:$AK$300,6,FALSE)&lt;&gt;1000000000,VLOOKUP(F!$B90,E!$B$1:$AK$300,7,FALSE)&lt;&gt;1000000000,VLOOKUP(F!$B90,E!$B$1:$AK$300,8,FALSE)=1000000000,VLOOKUP(F!$B90,E!$B$1:$AK$300,9,FALSE)=1000000000),"toetsen geen MV en SV",IF(VLOOKUP(F!$B90,E!$B$1:$AK$300,5,FALSE)+VLOOKUP(F!$B90,E!$B$1:$AK$300,6,FALSE)+VLOOKUP(F!$B90,E!$B$1:$AK$300,7,FALSE)+VLOOKUP(F!$B90,E!$B$1:$AK$300,8,FALSE)&lt;&gt;4000000000,"toetsen",IF(VLOOKUP(F!$B90,E!$B$1:$AK$300,12,FALSE)&lt;&gt;1000000000,"toetsen alleen IW","niet toetsen"))))),"")</f>
        <v>toetsen</v>
      </c>
      <c r="Q90" s="6" t="str">
        <f t="shared" si="46"/>
        <v/>
      </c>
      <c r="R90" s="5" t="str">
        <f>IF($B90="--","",IF($P90="toetsen",toetsen(F!$B90,Q90),IF($P90="toetsen alleen IW",toetsen_alleen_IW(F!$B90,Q90),IF($P90="toetsen alleen LN",toetsen_alleen_LN(F!$B90,Q90),IF($P90="toetsen geen MV en SV",toetsen_geen_MV_en_SV(F!$B90,Q90),IF($P90="toetsen alleen MV en SV",toetsen_alleen_MV_en_SV(F!$B90,Q90),""))))))</f>
        <v/>
      </c>
      <c r="S90" s="5" t="str">
        <f>IF($P90="toetsen",IF(OR(Q90="",VLOOKUP(F!$B90,E!$B$1:$AK$300,10,FALSE)=1000000000),"",IF(Q90&lt;=VLOOKUP(F!$B90,E!$B$1:$AK$300,10,FALSE),"ja","nee")),"")</f>
        <v/>
      </c>
      <c r="T90" s="78" t="str">
        <f t="shared" si="41"/>
        <v/>
      </c>
      <c r="U90" s="5" t="str">
        <f>IF($D90="--","",IF($P90="toetsen",toetsen(F!$B90,T90),IF($P90="toetsen alleen IW",toetsen_alleen_IW(F!$B90,T90),IF($P90="toetsen alleen LN",toetsen_alleen_LN(F!$B90,T90),IF($P90="toetsen geen MV en SV",toetsen_geen_MV_en_SV(F!$B90,T90),IF($P90="toetsen alleen MV en SV",toetsen_alleen_MV_en_SV(F!$B90,T90),""))))))</f>
        <v/>
      </c>
      <c r="V90" s="5" t="str">
        <f>IF($P90="toetsen",IF(OR(T90="",VLOOKUP(F!$B90,E!$B$1:$AK$300,10,FALSE)=1000000000),"",IF(T90&lt;=VLOOKUP(F!$B90,E!$B$1:$AK$300,10,FALSE),"ja","nee")),"")</f>
        <v/>
      </c>
      <c r="W90" s="6" t="str">
        <f t="shared" si="42"/>
        <v/>
      </c>
      <c r="X90" s="5" t="str">
        <f>IF($F90="--","",IF($P90="toetsen",toetsen(F!$B90,W90),IF($P90="toetsen alleen IW",toetsen_alleen_IW(F!$B90,W90),IF($P90="toetsen alleen LN",toetsen_alleen_LN(F!$B90,W90),IF($P90="toetsen geen MV en SV",toetsen_geen_MV_en_SV(F!$B90,W90),IF($P90="toetsen alleen MV en SV",toetsen_alleen_MV_en_SV(F!$B90,W90),""))))))</f>
        <v/>
      </c>
      <c r="Y90" s="5" t="str">
        <f>IF($P90="toetsen",IF(OR(W90="",VLOOKUP(F!$B90,E!$B$1:$AK$300,10,FALSE)=1000000000),"",IF(W90&lt;=VLOOKUP(F!$B90,E!$B$1:$AK$300,10,FALSE),"ja","nee")),"")</f>
        <v/>
      </c>
      <c r="AA90" s="4" t="str">
        <f>IFERROR(IF(Q90="","",(IF(Q90&gt;2*VLOOKUP(F!$B90,E!$B$1:$AK$300,5,FALSE),1,0))),"")</f>
        <v/>
      </c>
      <c r="AB90" s="4" t="str">
        <f>IFERROR(IF(T90="","",(IF(T90&gt;2*VLOOKUP(F!$B90,E!$B$1:$AK$300,5,FALSE),1,0))),"")</f>
        <v/>
      </c>
      <c r="AC90" s="4" t="str">
        <f>IFERROR(IF(W90="","",(IF(W90&gt;2*VLOOKUP(F!$B90,E!$B$1:$AK$300,5,FALSE),1,0))),"")</f>
        <v/>
      </c>
      <c r="AE90" s="4" t="str">
        <f>IFERROR(IF(Q90="","",(IF(Q90&gt;VLOOKUP(F!$B90,E!$B$1:$AK$300,6,FALSE)+VLOOKUP(F!$B90,E!$B$1:$AK$300,5,FALSE),1,0))),"")</f>
        <v/>
      </c>
      <c r="AF90" s="4" t="str">
        <f>IFERROR(IF(T90="","",(IF(T90&gt;VLOOKUP(F!$B90,E!$B$1:$AK$300,6,FALSE)+VLOOKUP(F!$B90,E!$B$1:$AK$300,5,FALSE),1,0))),"")</f>
        <v/>
      </c>
      <c r="AG90" s="4" t="str">
        <f>IFERROR(IF(W90="","",(IF(W90&gt;VLOOKUP(F!$B90,E!$B$1:$AK$300,6,FALSE)+VLOOKUP(F!$B90,E!$B$1:$AK$300,5,FALSE),1,0))),"")</f>
        <v/>
      </c>
      <c r="AI90" s="6" t="str">
        <f t="shared" si="43"/>
        <v>--</v>
      </c>
      <c r="AJ90" s="6" t="str">
        <f>IF(AI90="--","--",IF(F!$D90=131,IF(I90=-1,"rg",IF(I90="","--",IF(I90*1000&lt;1,FIXED(I90*1000,3),IF(I90*1000&lt;10,FIXED(I90*1000,2),(IF(I90*1000&lt;100,FIXED(I90*1000,1),IF(I90*1000&lt;1000,FIXED(I90*1000,0),MROUND(I90*1000,10)))))))),IF(I90=-1,"rg",IF(I90="","--",IF(I90&lt;1,FIXED(I90,3),IF(I90&lt;10,FIXED(I90,2),(IF(I90&lt;100,FIXED(I90,1),IF(I90&lt;1000,FIXED(I90,0),MROUND(I90,10))))))))))</f>
        <v>--</v>
      </c>
      <c r="AK90" s="6" t="str">
        <f t="shared" si="44"/>
        <v>--</v>
      </c>
      <c r="AL90" s="6" t="str">
        <f>IF(AK90="--","--",IF(F!$D90=131,IF(K90=-1,"rg",IF(K90="","--",IF(K90*1000&lt;1,FIXED(K90*1000,3),IF(K90*1000&lt;10,FIXED(K90*1000,2),(IF(K90*1000&lt;100,FIXED(K90*1000,1),IF(K90*1000&lt;1000,FIXED(K90*1000,0),MROUND(K90*1000,10)))))))),IF(K90=-1,"rg",IF(K90="","--",IF(K90&lt;1,FIXED(K90,3),IF(K90&lt;10,FIXED(K90,2),(IF(K90&lt;100,FIXED(K90,1),IF(K90&lt;1000,FIXED(K90,0),MROUND(K90,10))))))))))</f>
        <v>--</v>
      </c>
      <c r="AM90" s="6" t="str">
        <f t="shared" si="45"/>
        <v>--</v>
      </c>
      <c r="AN90" s="6" t="str">
        <f>IF(AM90="--","--",IF(F!$D90=131,IF(M90=-1,"rg",IF(M90="","--",IF(M90*1000&lt;1,FIXED(M90*1000,3),IF(M90*1000&lt;10,FIXED(M90*1000,2),(IF(M90*1000&lt;100,FIXED(M90*1000,1),IF(M90*1000&lt;1000,FIXED(M90*1000,0),MROUND(M90*1000,10)))))))),IF(M90=-1,"rg",IF(M90="","--",IF(M90&lt;1,FIXED(M90,3),IF(M90&lt;10,FIXED(M90,2),(IF(M90&lt;100,FIXED(M90,1),IF(M90&lt;1000,FIXED(M90,0),MROUND(M90,10))))))))))</f>
        <v>--</v>
      </c>
      <c r="AP90" s="6" t="str">
        <f t="shared" si="32"/>
        <v>--</v>
      </c>
      <c r="AQ90" s="6" t="str">
        <f t="shared" si="33"/>
        <v/>
      </c>
      <c r="AR90" s="6" t="str">
        <f t="shared" si="34"/>
        <v>--</v>
      </c>
      <c r="AS90" s="6" t="str">
        <f t="shared" si="35"/>
        <v/>
      </c>
      <c r="AT90" s="6" t="str">
        <f t="shared" si="36"/>
        <v/>
      </c>
      <c r="AU90" s="6" t="str">
        <f>IFERROR(IF(AR90="--","",IF(HLOOKUP(SMALL($Q$4:$Y$4,3),$Q$4:$Y$501,ROW(AP90)-3,FALSE)=0,"",IF(HLOOKUP(SMALL($Q$4:$Y$4,3),$Q$4:$Y$501,ROW(AP90)-3,FALSE)="nee",VLOOKUP("De kwaliteitseis emissiearme grond (maximale concentratie) wordt overschreden.",H!$O$10:'H'!$P$59,2,FALSE),""))),"")</f>
        <v/>
      </c>
      <c r="AV90" s="6" t="str">
        <f t="shared" si="26"/>
        <v>--</v>
      </c>
      <c r="AW90" s="6" t="str">
        <f t="shared" si="27"/>
        <v/>
      </c>
      <c r="AX90" s="6" t="str">
        <f t="shared" si="28"/>
        <v>--</v>
      </c>
      <c r="AY90" s="6" t="str">
        <f t="shared" si="37"/>
        <v/>
      </c>
      <c r="AZ90" s="6" t="str">
        <f t="shared" si="38"/>
        <v/>
      </c>
      <c r="BA90" s="6" t="str">
        <f>IFERROR(IF(AR90="--","",IF(HLOOKUP(SMALL($Q$4:$Y$4,6),$Q$4:$Y$501,ROW(AP90)-3,FALSE)=0,"",IF(HLOOKUP(SMALL($Q$4:$Y$4,6),$Q$4:$Y$501,ROW(AP90)-3,FALSE)="nee",VLOOKUP("De kwaliteitseis emissiearme grond (maximale concentratie) wordt overschreden.",H!$O$10:'H'!$P$59,2,FALSE),""))),"")</f>
        <v/>
      </c>
      <c r="BB90" s="6" t="str">
        <f t="shared" si="29"/>
        <v>--</v>
      </c>
      <c r="BC90" s="6" t="str">
        <f t="shared" si="30"/>
        <v/>
      </c>
      <c r="BD90" s="6" t="str">
        <f t="shared" si="31"/>
        <v>--</v>
      </c>
      <c r="BE90" s="6" t="str">
        <f t="shared" si="39"/>
        <v/>
      </c>
      <c r="BF90" s="6" t="str">
        <f t="shared" si="40"/>
        <v/>
      </c>
      <c r="BG90" s="4" t="str">
        <f>IFERROR(IF(AR90="--","",IF(HLOOKUP(SMALL($Q$4:$Y$4,9),$Q$4:$Y$501,ROW(AP90)-3,FALSE)=0,"",IF(HLOOKUP(SMALL($Q$4:$Y$4,9),$Q$4:$Y$501,ROW(AP90)-3,FALSE)="nee",VLOOKUP("De kwaliteitseis emissiearme grond (maximale concentratie) wordt overschreden.",H!$O$10:'H'!$P$59,2,FALSE),""))),"")</f>
        <v/>
      </c>
    </row>
    <row r="91" spans="1:59" x14ac:dyDescent="0.2">
      <c r="A91" s="4" t="str">
        <f>F!A91</f>
        <v>Tetrachlooretheen (per)</v>
      </c>
      <c r="B91" s="6" t="str">
        <f>IF(ISNUMBER(F!E91)=FALSE,"--",IF(F!E91=0,"--",F!E91))</f>
        <v>--</v>
      </c>
      <c r="C91" s="6" t="str">
        <f>IF(B91="--","",F!F91)</f>
        <v/>
      </c>
      <c r="D91" s="6" t="str">
        <f>IF(ISNUMBER(F!G91)=FALSE,"--",IF(F!G91=0,"--",F!G91))</f>
        <v>--</v>
      </c>
      <c r="E91" s="6" t="str">
        <f>IF(D91="--","",F!H91)</f>
        <v/>
      </c>
      <c r="F91" s="6" t="str">
        <f>IF(ISNUMBER(F!I91)=FALSE,"--",IF(F!I91=0,"--",F!I91))</f>
        <v>--</v>
      </c>
      <c r="G91" s="6" t="str">
        <f>IF(F91="--","",F!J91)</f>
        <v/>
      </c>
      <c r="H91" s="6"/>
      <c r="I91" s="6" t="str">
        <f>IF(F!Z91=-1,-1,F!AV91)</f>
        <v/>
      </c>
      <c r="J91" s="6"/>
      <c r="K91" s="6" t="str">
        <f>IF(F!AC91=-1,-1,F!AX91)</f>
        <v/>
      </c>
      <c r="L91" s="6"/>
      <c r="M91" s="6" t="str">
        <f>IF(F!AF91=-1,-1,F!AZ91)</f>
        <v/>
      </c>
      <c r="N91" s="6"/>
      <c r="P91" s="4" t="str">
        <f>IFERROR(IF(AND(VLOOKUP(F!$B91,E!$B$1:$AK$300,5,FALSE)&lt;&gt;1000000000,VLOOKUP(F!$B91,E!$B$1:$AK$300,6,FALSE)=1000000000,VLOOKUP(F!$B91,E!$B$1:$AK$300,7,FALSE)=1000000000,VLOOKUP(F!$B91,E!$B$1:$AK$300,8,FALSE)=1000000000,VLOOKUP(F!$B91,E!$B$1:$AK$300,9,FALSE)=1000000000),"toetsen alleen LN",IF(AND(VLOOKUP(F!$B91,E!$B$1:$AK$300,5,FALSE)=1000000000,VLOOKUP(F!$B91,E!$B$1:$AK$300,6,FALSE)=1000000000,VLOOKUP(F!$B91,E!$B$1:$AK$300,7,FALSE)=1000000000,VLOOKUP(F!$B91,E!$B$1:$AK$300,8,FALSE)&lt;&gt;1000000000,VLOOKUP(F!$B91,E!$B$1:$AK$300,9,FALSE)&lt;&gt;1000000000),"toetsen alleen MV en SV",IF(AND(VLOOKUP(F!$B91,E!$B$1:$AK$300,5,FALSE)&lt;&gt;1000000000,VLOOKUP(F!$B91,E!$B$1:$AK$300,6,FALSE)&lt;&gt;1000000000,VLOOKUP(F!$B91,E!$B$1:$AK$300,7,FALSE)&lt;&gt;1000000000,VLOOKUP(F!$B91,E!$B$1:$AK$300,8,FALSE)=1000000000,VLOOKUP(F!$B91,E!$B$1:$AK$300,9,FALSE)=1000000000),"toetsen geen MV en SV",IF(VLOOKUP(F!$B91,E!$B$1:$AK$300,5,FALSE)+VLOOKUP(F!$B91,E!$B$1:$AK$300,6,FALSE)+VLOOKUP(F!$B91,E!$B$1:$AK$300,7,FALSE)+VLOOKUP(F!$B91,E!$B$1:$AK$300,8,FALSE)&lt;&gt;4000000000,"toetsen",IF(VLOOKUP(F!$B91,E!$B$1:$AK$300,12,FALSE)&lt;&gt;1000000000,"toetsen alleen IW","niet toetsen"))))),"")</f>
        <v>toetsen</v>
      </c>
      <c r="Q91" s="6" t="str">
        <f t="shared" si="46"/>
        <v/>
      </c>
      <c r="R91" s="5" t="str">
        <f>IF($B91="--","",IF($P91="toetsen",toetsen(F!$B91,Q91),IF($P91="toetsen alleen IW",toetsen_alleen_IW(F!$B91,Q91),IF($P91="toetsen alleen LN",toetsen_alleen_LN(F!$B91,Q91),IF($P91="toetsen geen MV en SV",toetsen_geen_MV_en_SV(F!$B91,Q91),IF($P91="toetsen alleen MV en SV",toetsen_alleen_MV_en_SV(F!$B91,Q91),""))))))</f>
        <v/>
      </c>
      <c r="S91" s="5" t="str">
        <f>IF($P91="toetsen",IF(OR(Q91="",VLOOKUP(F!$B91,E!$B$1:$AK$300,10,FALSE)=1000000000),"",IF(Q91&lt;=VLOOKUP(F!$B91,E!$B$1:$AK$300,10,FALSE),"ja","nee")),"")</f>
        <v/>
      </c>
      <c r="T91" s="78" t="str">
        <f t="shared" si="41"/>
        <v/>
      </c>
      <c r="U91" s="5" t="str">
        <f>IF($D91="--","",IF($P91="toetsen",toetsen(F!$B91,T91),IF($P91="toetsen alleen IW",toetsen_alleen_IW(F!$B91,T91),IF($P91="toetsen alleen LN",toetsen_alleen_LN(F!$B91,T91),IF($P91="toetsen geen MV en SV",toetsen_geen_MV_en_SV(F!$B91,T91),IF($P91="toetsen alleen MV en SV",toetsen_alleen_MV_en_SV(F!$B91,T91),""))))))</f>
        <v/>
      </c>
      <c r="V91" s="5" t="str">
        <f>IF($P91="toetsen",IF(OR(T91="",VLOOKUP(F!$B91,E!$B$1:$AK$300,10,FALSE)=1000000000),"",IF(T91&lt;=VLOOKUP(F!$B91,E!$B$1:$AK$300,10,FALSE),"ja","nee")),"")</f>
        <v/>
      </c>
      <c r="W91" s="6" t="str">
        <f t="shared" si="42"/>
        <v/>
      </c>
      <c r="X91" s="5" t="str">
        <f>IF($F91="--","",IF($P91="toetsen",toetsen(F!$B91,W91),IF($P91="toetsen alleen IW",toetsen_alleen_IW(F!$B91,W91),IF($P91="toetsen alleen LN",toetsen_alleen_LN(F!$B91,W91),IF($P91="toetsen geen MV en SV",toetsen_geen_MV_en_SV(F!$B91,W91),IF($P91="toetsen alleen MV en SV",toetsen_alleen_MV_en_SV(F!$B91,W91),""))))))</f>
        <v/>
      </c>
      <c r="Y91" s="5" t="str">
        <f>IF($P91="toetsen",IF(OR(W91="",VLOOKUP(F!$B91,E!$B$1:$AK$300,10,FALSE)=1000000000),"",IF(W91&lt;=VLOOKUP(F!$B91,E!$B$1:$AK$300,10,FALSE),"ja","nee")),"")</f>
        <v/>
      </c>
      <c r="AA91" s="4" t="str">
        <f>IFERROR(IF(Q91="","",(IF(Q91&gt;2*VLOOKUP(F!$B91,E!$B$1:$AK$300,5,FALSE),1,0))),"")</f>
        <v/>
      </c>
      <c r="AB91" s="4" t="str">
        <f>IFERROR(IF(T91="","",(IF(T91&gt;2*VLOOKUP(F!$B91,E!$B$1:$AK$300,5,FALSE),1,0))),"")</f>
        <v/>
      </c>
      <c r="AC91" s="4" t="str">
        <f>IFERROR(IF(W91="","",(IF(W91&gt;2*VLOOKUP(F!$B91,E!$B$1:$AK$300,5,FALSE),1,0))),"")</f>
        <v/>
      </c>
      <c r="AE91" s="4" t="str">
        <f>IFERROR(IF(Q91="","",(IF(Q91&gt;VLOOKUP(F!$B91,E!$B$1:$AK$300,6,FALSE)+VLOOKUP(F!$B91,E!$B$1:$AK$300,5,FALSE),1,0))),"")</f>
        <v/>
      </c>
      <c r="AF91" s="4" t="str">
        <f>IFERROR(IF(T91="","",(IF(T91&gt;VLOOKUP(F!$B91,E!$B$1:$AK$300,6,FALSE)+VLOOKUP(F!$B91,E!$B$1:$AK$300,5,FALSE),1,0))),"")</f>
        <v/>
      </c>
      <c r="AG91" s="4" t="str">
        <f>IFERROR(IF(W91="","",(IF(W91&gt;VLOOKUP(F!$B91,E!$B$1:$AK$300,6,FALSE)+VLOOKUP(F!$B91,E!$B$1:$AK$300,5,FALSE),1,0))),"")</f>
        <v/>
      </c>
      <c r="AI91" s="6" t="str">
        <f t="shared" si="43"/>
        <v>--</v>
      </c>
      <c r="AJ91" s="6" t="str">
        <f>IF(AI91="--","--",IF(F!$D91=131,IF(I91=-1,"rg",IF(I91="","--",IF(I91*1000&lt;1,FIXED(I91*1000,3),IF(I91*1000&lt;10,FIXED(I91*1000,2),(IF(I91*1000&lt;100,FIXED(I91*1000,1),IF(I91*1000&lt;1000,FIXED(I91*1000,0),MROUND(I91*1000,10)))))))),IF(I91=-1,"rg",IF(I91="","--",IF(I91&lt;1,FIXED(I91,3),IF(I91&lt;10,FIXED(I91,2),(IF(I91&lt;100,FIXED(I91,1),IF(I91&lt;1000,FIXED(I91,0),MROUND(I91,10))))))))))</f>
        <v>--</v>
      </c>
      <c r="AK91" s="6" t="str">
        <f t="shared" si="44"/>
        <v>--</v>
      </c>
      <c r="AL91" s="6" t="str">
        <f>IF(AK91="--","--",IF(F!$D91=131,IF(K91=-1,"rg",IF(K91="","--",IF(K91*1000&lt;1,FIXED(K91*1000,3),IF(K91*1000&lt;10,FIXED(K91*1000,2),(IF(K91*1000&lt;100,FIXED(K91*1000,1),IF(K91*1000&lt;1000,FIXED(K91*1000,0),MROUND(K91*1000,10)))))))),IF(K91=-1,"rg",IF(K91="","--",IF(K91&lt;1,FIXED(K91,3),IF(K91&lt;10,FIXED(K91,2),(IF(K91&lt;100,FIXED(K91,1),IF(K91&lt;1000,FIXED(K91,0),MROUND(K91,10))))))))))</f>
        <v>--</v>
      </c>
      <c r="AM91" s="6" t="str">
        <f t="shared" si="45"/>
        <v>--</v>
      </c>
      <c r="AN91" s="6" t="str">
        <f>IF(AM91="--","--",IF(F!$D91=131,IF(M91=-1,"rg",IF(M91="","--",IF(M91*1000&lt;1,FIXED(M91*1000,3),IF(M91*1000&lt;10,FIXED(M91*1000,2),(IF(M91*1000&lt;100,FIXED(M91*1000,1),IF(M91*1000&lt;1000,FIXED(M91*1000,0),MROUND(M91*1000,10)))))))),IF(M91=-1,"rg",IF(M91="","--",IF(M91&lt;1,FIXED(M91,3),IF(M91&lt;10,FIXED(M91,2),(IF(M91&lt;100,FIXED(M91,1),IF(M91&lt;1000,FIXED(M91,0),MROUND(M91,10))))))))))</f>
        <v>--</v>
      </c>
      <c r="AP91" s="6" t="str">
        <f t="shared" si="32"/>
        <v>--</v>
      </c>
      <c r="AQ91" s="6" t="str">
        <f t="shared" si="33"/>
        <v/>
      </c>
      <c r="AR91" s="6" t="str">
        <f t="shared" si="34"/>
        <v>--</v>
      </c>
      <c r="AS91" s="6" t="str">
        <f t="shared" si="35"/>
        <v/>
      </c>
      <c r="AT91" s="6" t="str">
        <f t="shared" si="36"/>
        <v/>
      </c>
      <c r="AU91" s="6" t="str">
        <f>IFERROR(IF(AR91="--","",IF(HLOOKUP(SMALL($Q$4:$Y$4,3),$Q$4:$Y$501,ROW(AP91)-3,FALSE)=0,"",IF(HLOOKUP(SMALL($Q$4:$Y$4,3),$Q$4:$Y$501,ROW(AP91)-3,FALSE)="nee",VLOOKUP("De kwaliteitseis emissiearme grond (maximale concentratie) wordt overschreden.",H!$O$10:'H'!$P$59,2,FALSE),""))),"")</f>
        <v/>
      </c>
      <c r="AV91" s="6" t="str">
        <f t="shared" si="26"/>
        <v>--</v>
      </c>
      <c r="AW91" s="6" t="str">
        <f t="shared" si="27"/>
        <v/>
      </c>
      <c r="AX91" s="6" t="str">
        <f t="shared" si="28"/>
        <v>--</v>
      </c>
      <c r="AY91" s="6" t="str">
        <f t="shared" si="37"/>
        <v/>
      </c>
      <c r="AZ91" s="6" t="str">
        <f t="shared" si="38"/>
        <v/>
      </c>
      <c r="BA91" s="6" t="str">
        <f>IFERROR(IF(AR91="--","",IF(HLOOKUP(SMALL($Q$4:$Y$4,6),$Q$4:$Y$501,ROW(AP91)-3,FALSE)=0,"",IF(HLOOKUP(SMALL($Q$4:$Y$4,6),$Q$4:$Y$501,ROW(AP91)-3,FALSE)="nee",VLOOKUP("De kwaliteitseis emissiearme grond (maximale concentratie) wordt overschreden.",H!$O$10:'H'!$P$59,2,FALSE),""))),"")</f>
        <v/>
      </c>
      <c r="BB91" s="6" t="str">
        <f t="shared" si="29"/>
        <v>--</v>
      </c>
      <c r="BC91" s="6" t="str">
        <f t="shared" si="30"/>
        <v/>
      </c>
      <c r="BD91" s="6" t="str">
        <f t="shared" si="31"/>
        <v>--</v>
      </c>
      <c r="BE91" s="6" t="str">
        <f t="shared" si="39"/>
        <v/>
      </c>
      <c r="BF91" s="6" t="str">
        <f t="shared" si="40"/>
        <v/>
      </c>
      <c r="BG91" s="4" t="str">
        <f>IFERROR(IF(AR91="--","",IF(HLOOKUP(SMALL($Q$4:$Y$4,9),$Q$4:$Y$501,ROW(AP91)-3,FALSE)=0,"",IF(HLOOKUP(SMALL($Q$4:$Y$4,9),$Q$4:$Y$501,ROW(AP91)-3,FALSE)="nee",VLOOKUP("De kwaliteitseis emissiearme grond (maximale concentratie) wordt overschreden.",H!$O$10:'H'!$P$59,2,FALSE),""))),"")</f>
        <v/>
      </c>
    </row>
    <row r="92" spans="1:59" x14ac:dyDescent="0.2">
      <c r="A92" s="4" t="str">
        <f>F!A92</f>
        <v>Broomchloormethaan</v>
      </c>
      <c r="B92" s="6" t="str">
        <f>IF(ISNUMBER(F!E92)=FALSE,"--",IF(F!E92=0,"--",F!E92))</f>
        <v>--</v>
      </c>
      <c r="C92" s="6" t="str">
        <f>IF(B92="--","",F!F92)</f>
        <v/>
      </c>
      <c r="D92" s="6" t="str">
        <f>IF(ISNUMBER(F!G92)=FALSE,"--",IF(F!G92=0,"--",F!G92))</f>
        <v>--</v>
      </c>
      <c r="E92" s="6" t="str">
        <f>IF(D92="--","",F!H92)</f>
        <v/>
      </c>
      <c r="F92" s="6" t="str">
        <f>IF(ISNUMBER(F!I92)=FALSE,"--",IF(F!I92=0,"--",F!I92))</f>
        <v>--</v>
      </c>
      <c r="G92" s="6" t="str">
        <f>IF(F92="--","",F!J92)</f>
        <v/>
      </c>
      <c r="H92" s="6"/>
      <c r="I92" s="6" t="str">
        <f>IF(F!Z92=-1,-1,F!AV92)</f>
        <v/>
      </c>
      <c r="J92" s="6"/>
      <c r="K92" s="6" t="str">
        <f>IF(F!AC92=-1,-1,F!AX92)</f>
        <v/>
      </c>
      <c r="L92" s="6"/>
      <c r="M92" s="6" t="str">
        <f>IF(F!AF92=-1,-1,F!AZ92)</f>
        <v/>
      </c>
      <c r="N92" s="6"/>
      <c r="P92" s="4" t="str">
        <f>IFERROR(IF(AND(VLOOKUP(F!$B92,E!$B$1:$AK$300,5,FALSE)&lt;&gt;1000000000,VLOOKUP(F!$B92,E!$B$1:$AK$300,6,FALSE)=1000000000,VLOOKUP(F!$B92,E!$B$1:$AK$300,7,FALSE)=1000000000,VLOOKUP(F!$B92,E!$B$1:$AK$300,8,FALSE)=1000000000,VLOOKUP(F!$B92,E!$B$1:$AK$300,9,FALSE)=1000000000),"toetsen alleen LN",IF(AND(VLOOKUP(F!$B92,E!$B$1:$AK$300,5,FALSE)=1000000000,VLOOKUP(F!$B92,E!$B$1:$AK$300,6,FALSE)=1000000000,VLOOKUP(F!$B92,E!$B$1:$AK$300,7,FALSE)=1000000000,VLOOKUP(F!$B92,E!$B$1:$AK$300,8,FALSE)&lt;&gt;1000000000,VLOOKUP(F!$B92,E!$B$1:$AK$300,9,FALSE)&lt;&gt;1000000000),"toetsen alleen MV en SV",IF(AND(VLOOKUP(F!$B92,E!$B$1:$AK$300,5,FALSE)&lt;&gt;1000000000,VLOOKUP(F!$B92,E!$B$1:$AK$300,6,FALSE)&lt;&gt;1000000000,VLOOKUP(F!$B92,E!$B$1:$AK$300,7,FALSE)&lt;&gt;1000000000,VLOOKUP(F!$B92,E!$B$1:$AK$300,8,FALSE)=1000000000,VLOOKUP(F!$B92,E!$B$1:$AK$300,9,FALSE)=1000000000),"toetsen geen MV en SV",IF(VLOOKUP(F!$B92,E!$B$1:$AK$300,5,FALSE)+VLOOKUP(F!$B92,E!$B$1:$AK$300,6,FALSE)+VLOOKUP(F!$B92,E!$B$1:$AK$300,7,FALSE)+VLOOKUP(F!$B92,E!$B$1:$AK$300,8,FALSE)&lt;&gt;4000000000,"toetsen",IF(VLOOKUP(F!$B92,E!$B$1:$AK$300,12,FALSE)&lt;&gt;1000000000,"toetsen alleen IW","niet toetsen"))))),"")</f>
        <v/>
      </c>
      <c r="Q92" s="6" t="str">
        <f t="shared" si="46"/>
        <v/>
      </c>
      <c r="R92" s="5" t="str">
        <f>IF($B92="--","",IF($P92="toetsen",toetsen(F!$B92,Q92),IF($P92="toetsen alleen IW",toetsen_alleen_IW(F!$B92,Q92),IF($P92="toetsen alleen LN",toetsen_alleen_LN(F!$B92,Q92),IF($P92="toetsen geen MV en SV",toetsen_geen_MV_en_SV(F!$B92,Q92),IF($P92="toetsen alleen MV en SV",toetsen_alleen_MV_en_SV(F!$B92,Q92),""))))))</f>
        <v/>
      </c>
      <c r="S92" s="5" t="str">
        <f>IF($P92="toetsen",IF(OR(Q92="",VLOOKUP(F!$B92,E!$B$1:$AK$300,10,FALSE)=1000000000),"",IF(Q92&lt;=VLOOKUP(F!$B92,E!$B$1:$AK$300,10,FALSE),"ja","nee")),"")</f>
        <v/>
      </c>
      <c r="T92" s="78" t="str">
        <f t="shared" si="41"/>
        <v/>
      </c>
      <c r="U92" s="5" t="str">
        <f>IF($D92="--","",IF($P92="toetsen",toetsen(F!$B92,T92),IF($P92="toetsen alleen IW",toetsen_alleen_IW(F!$B92,T92),IF($P92="toetsen alleen LN",toetsen_alleen_LN(F!$B92,T92),IF($P92="toetsen geen MV en SV",toetsen_geen_MV_en_SV(F!$B92,T92),IF($P92="toetsen alleen MV en SV",toetsen_alleen_MV_en_SV(F!$B92,T92),""))))))</f>
        <v/>
      </c>
      <c r="V92" s="5" t="str">
        <f>IF($P92="toetsen",IF(OR(T92="",VLOOKUP(F!$B92,E!$B$1:$AK$300,10,FALSE)=1000000000),"",IF(T92&lt;=VLOOKUP(F!$B92,E!$B$1:$AK$300,10,FALSE),"ja","nee")),"")</f>
        <v/>
      </c>
      <c r="W92" s="6" t="str">
        <f t="shared" si="42"/>
        <v/>
      </c>
      <c r="X92" s="5" t="str">
        <f>IF($F92="--","",IF($P92="toetsen",toetsen(F!$B92,W92),IF($P92="toetsen alleen IW",toetsen_alleen_IW(F!$B92,W92),IF($P92="toetsen alleen LN",toetsen_alleen_LN(F!$B92,W92),IF($P92="toetsen geen MV en SV",toetsen_geen_MV_en_SV(F!$B92,W92),IF($P92="toetsen alleen MV en SV",toetsen_alleen_MV_en_SV(F!$B92,W92),""))))))</f>
        <v/>
      </c>
      <c r="Y92" s="5" t="str">
        <f>IF($P92="toetsen",IF(OR(W92="",VLOOKUP(F!$B92,E!$B$1:$AK$300,10,FALSE)=1000000000),"",IF(W92&lt;=VLOOKUP(F!$B92,E!$B$1:$AK$300,10,FALSE),"ja","nee")),"")</f>
        <v/>
      </c>
      <c r="AA92" s="4" t="str">
        <f>IFERROR(IF(Q92="","",(IF(Q92&gt;2*VLOOKUP(F!$B92,E!$B$1:$AK$300,5,FALSE),1,0))),"")</f>
        <v/>
      </c>
      <c r="AB92" s="4" t="str">
        <f>IFERROR(IF(T92="","",(IF(T92&gt;2*VLOOKUP(F!$B92,E!$B$1:$AK$300,5,FALSE),1,0))),"")</f>
        <v/>
      </c>
      <c r="AC92" s="4" t="str">
        <f>IFERROR(IF(W92="","",(IF(W92&gt;2*VLOOKUP(F!$B92,E!$B$1:$AK$300,5,FALSE),1,0))),"")</f>
        <v/>
      </c>
      <c r="AE92" s="4" t="str">
        <f>IFERROR(IF(Q92="","",(IF(Q92&gt;VLOOKUP(F!$B92,E!$B$1:$AK$300,6,FALSE)+VLOOKUP(F!$B92,E!$B$1:$AK$300,5,FALSE),1,0))),"")</f>
        <v/>
      </c>
      <c r="AF92" s="4" t="str">
        <f>IFERROR(IF(T92="","",(IF(T92&gt;VLOOKUP(F!$B92,E!$B$1:$AK$300,6,FALSE)+VLOOKUP(F!$B92,E!$B$1:$AK$300,5,FALSE),1,0))),"")</f>
        <v/>
      </c>
      <c r="AG92" s="4" t="str">
        <f>IFERROR(IF(W92="","",(IF(W92&gt;VLOOKUP(F!$B92,E!$B$1:$AK$300,6,FALSE)+VLOOKUP(F!$B92,E!$B$1:$AK$300,5,FALSE),1,0))),"")</f>
        <v/>
      </c>
      <c r="AI92" s="6" t="str">
        <f t="shared" si="43"/>
        <v>--</v>
      </c>
      <c r="AJ92" s="6" t="str">
        <f>IF(AI92="--","--",IF(F!$D92=131,IF(I92=-1,"rg",IF(I92="","--",IF(I92*1000&lt;1,FIXED(I92*1000,3),IF(I92*1000&lt;10,FIXED(I92*1000,2),(IF(I92*1000&lt;100,FIXED(I92*1000,1),IF(I92*1000&lt;1000,FIXED(I92*1000,0),MROUND(I92*1000,10)))))))),IF(I92=-1,"rg",IF(I92="","--",IF(I92&lt;1,FIXED(I92,3),IF(I92&lt;10,FIXED(I92,2),(IF(I92&lt;100,FIXED(I92,1),IF(I92&lt;1000,FIXED(I92,0),MROUND(I92,10))))))))))</f>
        <v>--</v>
      </c>
      <c r="AK92" s="6" t="str">
        <f t="shared" si="44"/>
        <v>--</v>
      </c>
      <c r="AL92" s="6" t="str">
        <f>IF(AK92="--","--",IF(F!$D92=131,IF(K92=-1,"rg",IF(K92="","--",IF(K92*1000&lt;1,FIXED(K92*1000,3),IF(K92*1000&lt;10,FIXED(K92*1000,2),(IF(K92*1000&lt;100,FIXED(K92*1000,1),IF(K92*1000&lt;1000,FIXED(K92*1000,0),MROUND(K92*1000,10)))))))),IF(K92=-1,"rg",IF(K92="","--",IF(K92&lt;1,FIXED(K92,3),IF(K92&lt;10,FIXED(K92,2),(IF(K92&lt;100,FIXED(K92,1),IF(K92&lt;1000,FIXED(K92,0),MROUND(K92,10))))))))))</f>
        <v>--</v>
      </c>
      <c r="AM92" s="6" t="str">
        <f t="shared" si="45"/>
        <v>--</v>
      </c>
      <c r="AN92" s="6" t="str">
        <f>IF(AM92="--","--",IF(F!$D92=131,IF(M92=-1,"rg",IF(M92="","--",IF(M92*1000&lt;1,FIXED(M92*1000,3),IF(M92*1000&lt;10,FIXED(M92*1000,2),(IF(M92*1000&lt;100,FIXED(M92*1000,1),IF(M92*1000&lt;1000,FIXED(M92*1000,0),MROUND(M92*1000,10)))))))),IF(M92=-1,"rg",IF(M92="","--",IF(M92&lt;1,FIXED(M92,3),IF(M92&lt;10,FIXED(M92,2),(IF(M92&lt;100,FIXED(M92,1),IF(M92&lt;1000,FIXED(M92,0),MROUND(M92,10))))))))))</f>
        <v>--</v>
      </c>
      <c r="AP92" s="6" t="str">
        <f t="shared" si="32"/>
        <v>--</v>
      </c>
      <c r="AQ92" s="6" t="str">
        <f t="shared" si="33"/>
        <v/>
      </c>
      <c r="AR92" s="6" t="str">
        <f t="shared" si="34"/>
        <v>--</v>
      </c>
      <c r="AS92" s="6" t="str">
        <f t="shared" si="35"/>
        <v/>
      </c>
      <c r="AT92" s="6" t="str">
        <f t="shared" si="36"/>
        <v/>
      </c>
      <c r="AU92" s="6" t="str">
        <f>IFERROR(IF(AR92="--","",IF(HLOOKUP(SMALL($Q$4:$Y$4,3),$Q$4:$Y$501,ROW(AP92)-3,FALSE)=0,"",IF(HLOOKUP(SMALL($Q$4:$Y$4,3),$Q$4:$Y$501,ROW(AP92)-3,FALSE)="nee",VLOOKUP("De kwaliteitseis emissiearme grond (maximale concentratie) wordt overschreden.",H!$O$10:'H'!$P$59,2,FALSE),""))),"")</f>
        <v/>
      </c>
      <c r="AV92" s="6" t="str">
        <f t="shared" si="26"/>
        <v>--</v>
      </c>
      <c r="AW92" s="6" t="str">
        <f t="shared" si="27"/>
        <v/>
      </c>
      <c r="AX92" s="6" t="str">
        <f t="shared" si="28"/>
        <v>--</v>
      </c>
      <c r="AY92" s="6" t="str">
        <f t="shared" si="37"/>
        <v/>
      </c>
      <c r="AZ92" s="6" t="str">
        <f t="shared" si="38"/>
        <v/>
      </c>
      <c r="BA92" s="6" t="str">
        <f>IFERROR(IF(AR92="--","",IF(HLOOKUP(SMALL($Q$4:$Y$4,6),$Q$4:$Y$501,ROW(AP92)-3,FALSE)=0,"",IF(HLOOKUP(SMALL($Q$4:$Y$4,6),$Q$4:$Y$501,ROW(AP92)-3,FALSE)="nee",VLOOKUP("De kwaliteitseis emissiearme grond (maximale concentratie) wordt overschreden.",H!$O$10:'H'!$P$59,2,FALSE),""))),"")</f>
        <v/>
      </c>
      <c r="BB92" s="6" t="str">
        <f t="shared" si="29"/>
        <v>--</v>
      </c>
      <c r="BC92" s="6" t="str">
        <f t="shared" si="30"/>
        <v/>
      </c>
      <c r="BD92" s="6" t="str">
        <f t="shared" si="31"/>
        <v>--</v>
      </c>
      <c r="BE92" s="6" t="str">
        <f t="shared" si="39"/>
        <v/>
      </c>
      <c r="BF92" s="6" t="str">
        <f t="shared" si="40"/>
        <v/>
      </c>
      <c r="BG92" s="4" t="str">
        <f>IFERROR(IF(AR92="--","",IF(HLOOKUP(SMALL($Q$4:$Y$4,9),$Q$4:$Y$501,ROW(AP92)-3,FALSE)=0,"",IF(HLOOKUP(SMALL($Q$4:$Y$4,9),$Q$4:$Y$501,ROW(AP92)-3,FALSE)="nee",VLOOKUP("De kwaliteitseis emissiearme grond (maximale concentratie) wordt overschreden.",H!$O$10:'H'!$P$59,2,FALSE),""))),"")</f>
        <v/>
      </c>
    </row>
    <row r="93" spans="1:59" x14ac:dyDescent="0.2">
      <c r="A93" s="4" t="str">
        <f>F!A93</f>
        <v>Broomdichloormethaan</v>
      </c>
      <c r="B93" s="6" t="str">
        <f>IF(ISNUMBER(F!E93)=FALSE,"--",IF(F!E93=0,"--",F!E93))</f>
        <v>--</v>
      </c>
      <c r="C93" s="6" t="str">
        <f>IF(B93="--","",F!F93)</f>
        <v/>
      </c>
      <c r="D93" s="6" t="str">
        <f>IF(ISNUMBER(F!G93)=FALSE,"--",IF(F!G93=0,"--",F!G93))</f>
        <v>--</v>
      </c>
      <c r="E93" s="6" t="str">
        <f>IF(D93="--","",F!H93)</f>
        <v/>
      </c>
      <c r="F93" s="6" t="str">
        <f>IF(ISNUMBER(F!I93)=FALSE,"--",IF(F!I93=0,"--",F!I93))</f>
        <v>--</v>
      </c>
      <c r="G93" s="6" t="str">
        <f>IF(F93="--","",F!J93)</f>
        <v/>
      </c>
      <c r="H93" s="6"/>
      <c r="I93" s="6" t="str">
        <f>IF(F!Z93=-1,-1,F!AV93)</f>
        <v/>
      </c>
      <c r="J93" s="6"/>
      <c r="K93" s="6" t="str">
        <f>IF(F!AC93=-1,-1,F!AX93)</f>
        <v/>
      </c>
      <c r="L93" s="6"/>
      <c r="M93" s="6" t="str">
        <f>IF(F!AF93=-1,-1,F!AZ93)</f>
        <v/>
      </c>
      <c r="N93" s="6"/>
      <c r="P93" s="4" t="str">
        <f>IFERROR(IF(AND(VLOOKUP(F!$B93,E!$B$1:$AK$300,5,FALSE)&lt;&gt;1000000000,VLOOKUP(F!$B93,E!$B$1:$AK$300,6,FALSE)=1000000000,VLOOKUP(F!$B93,E!$B$1:$AK$300,7,FALSE)=1000000000,VLOOKUP(F!$B93,E!$B$1:$AK$300,8,FALSE)=1000000000,VLOOKUP(F!$B93,E!$B$1:$AK$300,9,FALSE)=1000000000),"toetsen alleen LN",IF(AND(VLOOKUP(F!$B93,E!$B$1:$AK$300,5,FALSE)=1000000000,VLOOKUP(F!$B93,E!$B$1:$AK$300,6,FALSE)=1000000000,VLOOKUP(F!$B93,E!$B$1:$AK$300,7,FALSE)=1000000000,VLOOKUP(F!$B93,E!$B$1:$AK$300,8,FALSE)&lt;&gt;1000000000,VLOOKUP(F!$B93,E!$B$1:$AK$300,9,FALSE)&lt;&gt;1000000000),"toetsen alleen MV en SV",IF(AND(VLOOKUP(F!$B93,E!$B$1:$AK$300,5,FALSE)&lt;&gt;1000000000,VLOOKUP(F!$B93,E!$B$1:$AK$300,6,FALSE)&lt;&gt;1000000000,VLOOKUP(F!$B93,E!$B$1:$AK$300,7,FALSE)&lt;&gt;1000000000,VLOOKUP(F!$B93,E!$B$1:$AK$300,8,FALSE)=1000000000,VLOOKUP(F!$B93,E!$B$1:$AK$300,9,FALSE)=1000000000),"toetsen geen MV en SV",IF(VLOOKUP(F!$B93,E!$B$1:$AK$300,5,FALSE)+VLOOKUP(F!$B93,E!$B$1:$AK$300,6,FALSE)+VLOOKUP(F!$B93,E!$B$1:$AK$300,7,FALSE)+VLOOKUP(F!$B93,E!$B$1:$AK$300,8,FALSE)&lt;&gt;4000000000,"toetsen",IF(VLOOKUP(F!$B93,E!$B$1:$AK$300,12,FALSE)&lt;&gt;1000000000,"toetsen alleen IW","niet toetsen"))))),"")</f>
        <v/>
      </c>
      <c r="Q93" s="6" t="str">
        <f t="shared" si="46"/>
        <v/>
      </c>
      <c r="R93" s="5" t="str">
        <f>IF($B93="--","",IF($P93="toetsen",toetsen(F!$B93,Q93),IF($P93="toetsen alleen IW",toetsen_alleen_IW(F!$B93,Q93),IF($P93="toetsen alleen LN",toetsen_alleen_LN(F!$B93,Q93),IF($P93="toetsen geen MV en SV",toetsen_geen_MV_en_SV(F!$B93,Q93),IF($P93="toetsen alleen MV en SV",toetsen_alleen_MV_en_SV(F!$B93,Q93),""))))))</f>
        <v/>
      </c>
      <c r="S93" s="5" t="str">
        <f>IF($P93="toetsen",IF(OR(Q93="",VLOOKUP(F!$B93,E!$B$1:$AK$300,10,FALSE)=1000000000),"",IF(Q93&lt;=VLOOKUP(F!$B93,E!$B$1:$AK$300,10,FALSE),"ja","nee")),"")</f>
        <v/>
      </c>
      <c r="T93" s="78" t="str">
        <f t="shared" si="41"/>
        <v/>
      </c>
      <c r="U93" s="5" t="str">
        <f>IF($D93="--","",IF($P93="toetsen",toetsen(F!$B93,T93),IF($P93="toetsen alleen IW",toetsen_alleen_IW(F!$B93,T93),IF($P93="toetsen alleen LN",toetsen_alleen_LN(F!$B93,T93),IF($P93="toetsen geen MV en SV",toetsen_geen_MV_en_SV(F!$B93,T93),IF($P93="toetsen alleen MV en SV",toetsen_alleen_MV_en_SV(F!$B93,T93),""))))))</f>
        <v/>
      </c>
      <c r="V93" s="5" t="str">
        <f>IF($P93="toetsen",IF(OR(T93="",VLOOKUP(F!$B93,E!$B$1:$AK$300,10,FALSE)=1000000000),"",IF(T93&lt;=VLOOKUP(F!$B93,E!$B$1:$AK$300,10,FALSE),"ja","nee")),"")</f>
        <v/>
      </c>
      <c r="W93" s="6" t="str">
        <f t="shared" si="42"/>
        <v/>
      </c>
      <c r="X93" s="5" t="str">
        <f>IF($F93="--","",IF($P93="toetsen",toetsen(F!$B93,W93),IF($P93="toetsen alleen IW",toetsen_alleen_IW(F!$B93,W93),IF($P93="toetsen alleen LN",toetsen_alleen_LN(F!$B93,W93),IF($P93="toetsen geen MV en SV",toetsen_geen_MV_en_SV(F!$B93,W93),IF($P93="toetsen alleen MV en SV",toetsen_alleen_MV_en_SV(F!$B93,W93),""))))))</f>
        <v/>
      </c>
      <c r="Y93" s="5" t="str">
        <f>IF($P93="toetsen",IF(OR(W93="",VLOOKUP(F!$B93,E!$B$1:$AK$300,10,FALSE)=1000000000),"",IF(W93&lt;=VLOOKUP(F!$B93,E!$B$1:$AK$300,10,FALSE),"ja","nee")),"")</f>
        <v/>
      </c>
      <c r="AA93" s="4" t="str">
        <f>IFERROR(IF(Q93="","",(IF(Q93&gt;2*VLOOKUP(F!$B93,E!$B$1:$AK$300,5,FALSE),1,0))),"")</f>
        <v/>
      </c>
      <c r="AB93" s="4" t="str">
        <f>IFERROR(IF(T93="","",(IF(T93&gt;2*VLOOKUP(F!$B93,E!$B$1:$AK$300,5,FALSE),1,0))),"")</f>
        <v/>
      </c>
      <c r="AC93" s="4" t="str">
        <f>IFERROR(IF(W93="","",(IF(W93&gt;2*VLOOKUP(F!$B93,E!$B$1:$AK$300,5,FALSE),1,0))),"")</f>
        <v/>
      </c>
      <c r="AE93" s="4" t="str">
        <f>IFERROR(IF(Q93="","",(IF(Q93&gt;VLOOKUP(F!$B93,E!$B$1:$AK$300,6,FALSE)+VLOOKUP(F!$B93,E!$B$1:$AK$300,5,FALSE),1,0))),"")</f>
        <v/>
      </c>
      <c r="AF93" s="4" t="str">
        <f>IFERROR(IF(T93="","",(IF(T93&gt;VLOOKUP(F!$B93,E!$B$1:$AK$300,6,FALSE)+VLOOKUP(F!$B93,E!$B$1:$AK$300,5,FALSE),1,0))),"")</f>
        <v/>
      </c>
      <c r="AG93" s="4" t="str">
        <f>IFERROR(IF(W93="","",(IF(W93&gt;VLOOKUP(F!$B93,E!$B$1:$AK$300,6,FALSE)+VLOOKUP(F!$B93,E!$B$1:$AK$300,5,FALSE),1,0))),"")</f>
        <v/>
      </c>
      <c r="AI93" s="6" t="str">
        <f t="shared" si="43"/>
        <v>--</v>
      </c>
      <c r="AJ93" s="6" t="str">
        <f>IF(AI93="--","--",IF(F!$D93=131,IF(I93=-1,"rg",IF(I93="","--",IF(I93*1000&lt;1,FIXED(I93*1000,3),IF(I93*1000&lt;10,FIXED(I93*1000,2),(IF(I93*1000&lt;100,FIXED(I93*1000,1),IF(I93*1000&lt;1000,FIXED(I93*1000,0),MROUND(I93*1000,10)))))))),IF(I93=-1,"rg",IF(I93="","--",IF(I93&lt;1,FIXED(I93,3),IF(I93&lt;10,FIXED(I93,2),(IF(I93&lt;100,FIXED(I93,1),IF(I93&lt;1000,FIXED(I93,0),MROUND(I93,10))))))))))</f>
        <v>--</v>
      </c>
      <c r="AK93" s="6" t="str">
        <f t="shared" si="44"/>
        <v>--</v>
      </c>
      <c r="AL93" s="6" t="str">
        <f>IF(AK93="--","--",IF(F!$D93=131,IF(K93=-1,"rg",IF(K93="","--",IF(K93*1000&lt;1,FIXED(K93*1000,3),IF(K93*1000&lt;10,FIXED(K93*1000,2),(IF(K93*1000&lt;100,FIXED(K93*1000,1),IF(K93*1000&lt;1000,FIXED(K93*1000,0),MROUND(K93*1000,10)))))))),IF(K93=-1,"rg",IF(K93="","--",IF(K93&lt;1,FIXED(K93,3),IF(K93&lt;10,FIXED(K93,2),(IF(K93&lt;100,FIXED(K93,1),IF(K93&lt;1000,FIXED(K93,0),MROUND(K93,10))))))))))</f>
        <v>--</v>
      </c>
      <c r="AM93" s="6" t="str">
        <f t="shared" si="45"/>
        <v>--</v>
      </c>
      <c r="AN93" s="6" t="str">
        <f>IF(AM93="--","--",IF(F!$D93=131,IF(M93=-1,"rg",IF(M93="","--",IF(M93*1000&lt;1,FIXED(M93*1000,3),IF(M93*1000&lt;10,FIXED(M93*1000,2),(IF(M93*1000&lt;100,FIXED(M93*1000,1),IF(M93*1000&lt;1000,FIXED(M93*1000,0),MROUND(M93*1000,10)))))))),IF(M93=-1,"rg",IF(M93="","--",IF(M93&lt;1,FIXED(M93,3),IF(M93&lt;10,FIXED(M93,2),(IF(M93&lt;100,FIXED(M93,1),IF(M93&lt;1000,FIXED(M93,0),MROUND(M93,10))))))))))</f>
        <v>--</v>
      </c>
      <c r="AP93" s="6" t="str">
        <f t="shared" si="32"/>
        <v>--</v>
      </c>
      <c r="AQ93" s="6" t="str">
        <f t="shared" si="33"/>
        <v/>
      </c>
      <c r="AR93" s="6" t="str">
        <f t="shared" si="34"/>
        <v>--</v>
      </c>
      <c r="AS93" s="6" t="str">
        <f t="shared" si="35"/>
        <v/>
      </c>
      <c r="AT93" s="6" t="str">
        <f t="shared" si="36"/>
        <v/>
      </c>
      <c r="AU93" s="6" t="str">
        <f>IFERROR(IF(AR93="--","",IF(HLOOKUP(SMALL($Q$4:$Y$4,3),$Q$4:$Y$501,ROW(AP93)-3,FALSE)=0,"",IF(HLOOKUP(SMALL($Q$4:$Y$4,3),$Q$4:$Y$501,ROW(AP93)-3,FALSE)="nee",VLOOKUP("De kwaliteitseis emissiearme grond (maximale concentratie) wordt overschreden.",H!$O$10:'H'!$P$59,2,FALSE),""))),"")</f>
        <v/>
      </c>
      <c r="AV93" s="6" t="str">
        <f t="shared" si="26"/>
        <v>--</v>
      </c>
      <c r="AW93" s="6" t="str">
        <f t="shared" si="27"/>
        <v/>
      </c>
      <c r="AX93" s="6" t="str">
        <f t="shared" si="28"/>
        <v>--</v>
      </c>
      <c r="AY93" s="6" t="str">
        <f t="shared" si="37"/>
        <v/>
      </c>
      <c r="AZ93" s="6" t="str">
        <f t="shared" si="38"/>
        <v/>
      </c>
      <c r="BA93" s="6" t="str">
        <f>IFERROR(IF(AR93="--","",IF(HLOOKUP(SMALL($Q$4:$Y$4,6),$Q$4:$Y$501,ROW(AP93)-3,FALSE)=0,"",IF(HLOOKUP(SMALL($Q$4:$Y$4,6),$Q$4:$Y$501,ROW(AP93)-3,FALSE)="nee",VLOOKUP("De kwaliteitseis emissiearme grond (maximale concentratie) wordt overschreden.",H!$O$10:'H'!$P$59,2,FALSE),""))),"")</f>
        <v/>
      </c>
      <c r="BB93" s="6" t="str">
        <f t="shared" si="29"/>
        <v>--</v>
      </c>
      <c r="BC93" s="6" t="str">
        <f t="shared" si="30"/>
        <v/>
      </c>
      <c r="BD93" s="6" t="str">
        <f t="shared" si="31"/>
        <v>--</v>
      </c>
      <c r="BE93" s="6" t="str">
        <f t="shared" si="39"/>
        <v/>
      </c>
      <c r="BF93" s="6" t="str">
        <f t="shared" si="40"/>
        <v/>
      </c>
      <c r="BG93" s="4" t="str">
        <f>IFERROR(IF(AR93="--","",IF(HLOOKUP(SMALL($Q$4:$Y$4,9),$Q$4:$Y$501,ROW(AP93)-3,FALSE)=0,"",IF(HLOOKUP(SMALL($Q$4:$Y$4,9),$Q$4:$Y$501,ROW(AP93)-3,FALSE)="nee",VLOOKUP("De kwaliteitseis emissiearme grond (maximale concentratie) wordt overschreden.",H!$O$10:'H'!$P$59,2,FALSE),""))),"")</f>
        <v/>
      </c>
    </row>
    <row r="94" spans="1:59" x14ac:dyDescent="0.2">
      <c r="A94" s="4" t="str">
        <f>F!A94</f>
        <v>Dibroomchloormethaan</v>
      </c>
      <c r="B94" s="6" t="str">
        <f>IF(ISNUMBER(F!E94)=FALSE,"--",IF(F!E94=0,"--",F!E94))</f>
        <v>--</v>
      </c>
      <c r="C94" s="6" t="str">
        <f>IF(B94="--","",F!F94)</f>
        <v/>
      </c>
      <c r="D94" s="6" t="str">
        <f>IF(ISNUMBER(F!G94)=FALSE,"--",IF(F!G94=0,"--",F!G94))</f>
        <v>--</v>
      </c>
      <c r="E94" s="6" t="str">
        <f>IF(D94="--","",F!H94)</f>
        <v/>
      </c>
      <c r="F94" s="6" t="str">
        <f>IF(ISNUMBER(F!I94)=FALSE,"--",IF(F!I94=0,"--",F!I94))</f>
        <v>--</v>
      </c>
      <c r="G94" s="6" t="str">
        <f>IF(F94="--","",F!J94)</f>
        <v/>
      </c>
      <c r="H94" s="6"/>
      <c r="I94" s="6" t="str">
        <f>IF(F!Z94=-1,-1,F!AV94)</f>
        <v/>
      </c>
      <c r="J94" s="6"/>
      <c r="K94" s="6" t="str">
        <f>IF(F!AC94=-1,-1,F!AX94)</f>
        <v/>
      </c>
      <c r="L94" s="6"/>
      <c r="M94" s="6" t="str">
        <f>IF(F!AF94=-1,-1,F!AZ94)</f>
        <v/>
      </c>
      <c r="N94" s="6"/>
      <c r="P94" s="4" t="str">
        <f>IFERROR(IF(AND(VLOOKUP(F!$B94,E!$B$1:$AK$300,5,FALSE)&lt;&gt;1000000000,VLOOKUP(F!$B94,E!$B$1:$AK$300,6,FALSE)=1000000000,VLOOKUP(F!$B94,E!$B$1:$AK$300,7,FALSE)=1000000000,VLOOKUP(F!$B94,E!$B$1:$AK$300,8,FALSE)=1000000000,VLOOKUP(F!$B94,E!$B$1:$AK$300,9,FALSE)=1000000000),"toetsen alleen LN",IF(AND(VLOOKUP(F!$B94,E!$B$1:$AK$300,5,FALSE)=1000000000,VLOOKUP(F!$B94,E!$B$1:$AK$300,6,FALSE)=1000000000,VLOOKUP(F!$B94,E!$B$1:$AK$300,7,FALSE)=1000000000,VLOOKUP(F!$B94,E!$B$1:$AK$300,8,FALSE)&lt;&gt;1000000000,VLOOKUP(F!$B94,E!$B$1:$AK$300,9,FALSE)&lt;&gt;1000000000),"toetsen alleen MV en SV",IF(AND(VLOOKUP(F!$B94,E!$B$1:$AK$300,5,FALSE)&lt;&gt;1000000000,VLOOKUP(F!$B94,E!$B$1:$AK$300,6,FALSE)&lt;&gt;1000000000,VLOOKUP(F!$B94,E!$B$1:$AK$300,7,FALSE)&lt;&gt;1000000000,VLOOKUP(F!$B94,E!$B$1:$AK$300,8,FALSE)=1000000000,VLOOKUP(F!$B94,E!$B$1:$AK$300,9,FALSE)=1000000000),"toetsen geen MV en SV",IF(VLOOKUP(F!$B94,E!$B$1:$AK$300,5,FALSE)+VLOOKUP(F!$B94,E!$B$1:$AK$300,6,FALSE)+VLOOKUP(F!$B94,E!$B$1:$AK$300,7,FALSE)+VLOOKUP(F!$B94,E!$B$1:$AK$300,8,FALSE)&lt;&gt;4000000000,"toetsen",IF(VLOOKUP(F!$B94,E!$B$1:$AK$300,12,FALSE)&lt;&gt;1000000000,"toetsen alleen IW","niet toetsen"))))),"")</f>
        <v/>
      </c>
      <c r="Q94" s="6" t="str">
        <f t="shared" si="46"/>
        <v/>
      </c>
      <c r="R94" s="5" t="str">
        <f>IF($B94="--","",IF($P94="toetsen",toetsen(F!$B94,Q94),IF($P94="toetsen alleen IW",toetsen_alleen_IW(F!$B94,Q94),IF($P94="toetsen alleen LN",toetsen_alleen_LN(F!$B94,Q94),IF($P94="toetsen geen MV en SV",toetsen_geen_MV_en_SV(F!$B94,Q94),IF($P94="toetsen alleen MV en SV",toetsen_alleen_MV_en_SV(F!$B94,Q94),""))))))</f>
        <v/>
      </c>
      <c r="S94" s="5" t="str">
        <f>IF($P94="toetsen",IF(OR(Q94="",VLOOKUP(F!$B94,E!$B$1:$AK$300,10,FALSE)=1000000000),"",IF(Q94&lt;=VLOOKUP(F!$B94,E!$B$1:$AK$300,10,FALSE),"ja","nee")),"")</f>
        <v/>
      </c>
      <c r="T94" s="78" t="str">
        <f t="shared" si="41"/>
        <v/>
      </c>
      <c r="U94" s="5" t="str">
        <f>IF($D94="--","",IF($P94="toetsen",toetsen(F!$B94,T94),IF($P94="toetsen alleen IW",toetsen_alleen_IW(F!$B94,T94),IF($P94="toetsen alleen LN",toetsen_alleen_LN(F!$B94,T94),IF($P94="toetsen geen MV en SV",toetsen_geen_MV_en_SV(F!$B94,T94),IF($P94="toetsen alleen MV en SV",toetsen_alleen_MV_en_SV(F!$B94,T94),""))))))</f>
        <v/>
      </c>
      <c r="V94" s="5" t="str">
        <f>IF($P94="toetsen",IF(OR(T94="",VLOOKUP(F!$B94,E!$B$1:$AK$300,10,FALSE)=1000000000),"",IF(T94&lt;=VLOOKUP(F!$B94,E!$B$1:$AK$300,10,FALSE),"ja","nee")),"")</f>
        <v/>
      </c>
      <c r="W94" s="6" t="str">
        <f t="shared" si="42"/>
        <v/>
      </c>
      <c r="X94" s="5" t="str">
        <f>IF($F94="--","",IF($P94="toetsen",toetsen(F!$B94,W94),IF($P94="toetsen alleen IW",toetsen_alleen_IW(F!$B94,W94),IF($P94="toetsen alleen LN",toetsen_alleen_LN(F!$B94,W94),IF($P94="toetsen geen MV en SV",toetsen_geen_MV_en_SV(F!$B94,W94),IF($P94="toetsen alleen MV en SV",toetsen_alleen_MV_en_SV(F!$B94,W94),""))))))</f>
        <v/>
      </c>
      <c r="Y94" s="5" t="str">
        <f>IF($P94="toetsen",IF(OR(W94="",VLOOKUP(F!$B94,E!$B$1:$AK$300,10,FALSE)=1000000000),"",IF(W94&lt;=VLOOKUP(F!$B94,E!$B$1:$AK$300,10,FALSE),"ja","nee")),"")</f>
        <v/>
      </c>
      <c r="AA94" s="4" t="str">
        <f>IFERROR(IF(Q94="","",(IF(Q94&gt;2*VLOOKUP(F!$B94,E!$B$1:$AK$300,5,FALSE),1,0))),"")</f>
        <v/>
      </c>
      <c r="AB94" s="4" t="str">
        <f>IFERROR(IF(T94="","",(IF(T94&gt;2*VLOOKUP(F!$B94,E!$B$1:$AK$300,5,FALSE),1,0))),"")</f>
        <v/>
      </c>
      <c r="AC94" s="4" t="str">
        <f>IFERROR(IF(W94="","",(IF(W94&gt;2*VLOOKUP(F!$B94,E!$B$1:$AK$300,5,FALSE),1,0))),"")</f>
        <v/>
      </c>
      <c r="AE94" s="4" t="str">
        <f>IFERROR(IF(Q94="","",(IF(Q94&gt;VLOOKUP(F!$B94,E!$B$1:$AK$300,6,FALSE)+VLOOKUP(F!$B94,E!$B$1:$AK$300,5,FALSE),1,0))),"")</f>
        <v/>
      </c>
      <c r="AF94" s="4" t="str">
        <f>IFERROR(IF(T94="","",(IF(T94&gt;VLOOKUP(F!$B94,E!$B$1:$AK$300,6,FALSE)+VLOOKUP(F!$B94,E!$B$1:$AK$300,5,FALSE),1,0))),"")</f>
        <v/>
      </c>
      <c r="AG94" s="4" t="str">
        <f>IFERROR(IF(W94="","",(IF(W94&gt;VLOOKUP(F!$B94,E!$B$1:$AK$300,6,FALSE)+VLOOKUP(F!$B94,E!$B$1:$AK$300,5,FALSE),1,0))),"")</f>
        <v/>
      </c>
      <c r="AI94" s="6" t="str">
        <f t="shared" si="43"/>
        <v>--</v>
      </c>
      <c r="AJ94" s="6" t="str">
        <f>IF(AI94="--","--",IF(F!$D94=131,IF(I94=-1,"rg",IF(I94="","--",IF(I94*1000&lt;1,FIXED(I94*1000,3),IF(I94*1000&lt;10,FIXED(I94*1000,2),(IF(I94*1000&lt;100,FIXED(I94*1000,1),IF(I94*1000&lt;1000,FIXED(I94*1000,0),MROUND(I94*1000,10)))))))),IF(I94=-1,"rg",IF(I94="","--",IF(I94&lt;1,FIXED(I94,3),IF(I94&lt;10,FIXED(I94,2),(IF(I94&lt;100,FIXED(I94,1),IF(I94&lt;1000,FIXED(I94,0),MROUND(I94,10))))))))))</f>
        <v>--</v>
      </c>
      <c r="AK94" s="6" t="str">
        <f t="shared" si="44"/>
        <v>--</v>
      </c>
      <c r="AL94" s="6" t="str">
        <f>IF(AK94="--","--",IF(F!$D94=131,IF(K94=-1,"rg",IF(K94="","--",IF(K94*1000&lt;1,FIXED(K94*1000,3),IF(K94*1000&lt;10,FIXED(K94*1000,2),(IF(K94*1000&lt;100,FIXED(K94*1000,1),IF(K94*1000&lt;1000,FIXED(K94*1000,0),MROUND(K94*1000,10)))))))),IF(K94=-1,"rg",IF(K94="","--",IF(K94&lt;1,FIXED(K94,3),IF(K94&lt;10,FIXED(K94,2),(IF(K94&lt;100,FIXED(K94,1),IF(K94&lt;1000,FIXED(K94,0),MROUND(K94,10))))))))))</f>
        <v>--</v>
      </c>
      <c r="AM94" s="6" t="str">
        <f t="shared" si="45"/>
        <v>--</v>
      </c>
      <c r="AN94" s="6" t="str">
        <f>IF(AM94="--","--",IF(F!$D94=131,IF(M94=-1,"rg",IF(M94="","--",IF(M94*1000&lt;1,FIXED(M94*1000,3),IF(M94*1000&lt;10,FIXED(M94*1000,2),(IF(M94*1000&lt;100,FIXED(M94*1000,1),IF(M94*1000&lt;1000,FIXED(M94*1000,0),MROUND(M94*1000,10)))))))),IF(M94=-1,"rg",IF(M94="","--",IF(M94&lt;1,FIXED(M94,3),IF(M94&lt;10,FIXED(M94,2),(IF(M94&lt;100,FIXED(M94,1),IF(M94&lt;1000,FIXED(M94,0),MROUND(M94,10))))))))))</f>
        <v>--</v>
      </c>
      <c r="AP94" s="6" t="str">
        <f t="shared" si="32"/>
        <v>--</v>
      </c>
      <c r="AQ94" s="6" t="str">
        <f t="shared" si="33"/>
        <v/>
      </c>
      <c r="AR94" s="6" t="str">
        <f t="shared" si="34"/>
        <v>--</v>
      </c>
      <c r="AS94" s="6" t="str">
        <f t="shared" si="35"/>
        <v/>
      </c>
      <c r="AT94" s="6" t="str">
        <f t="shared" si="36"/>
        <v/>
      </c>
      <c r="AU94" s="6" t="str">
        <f>IFERROR(IF(AR94="--","",IF(HLOOKUP(SMALL($Q$4:$Y$4,3),$Q$4:$Y$501,ROW(AP94)-3,FALSE)=0,"",IF(HLOOKUP(SMALL($Q$4:$Y$4,3),$Q$4:$Y$501,ROW(AP94)-3,FALSE)="nee",VLOOKUP("De kwaliteitseis emissiearme grond (maximale concentratie) wordt overschreden.",H!$O$10:'H'!$P$59,2,FALSE),""))),"")</f>
        <v/>
      </c>
      <c r="AV94" s="6" t="str">
        <f t="shared" si="26"/>
        <v>--</v>
      </c>
      <c r="AW94" s="6" t="str">
        <f t="shared" si="27"/>
        <v/>
      </c>
      <c r="AX94" s="6" t="str">
        <f t="shared" si="28"/>
        <v>--</v>
      </c>
      <c r="AY94" s="6" t="str">
        <f t="shared" si="37"/>
        <v/>
      </c>
      <c r="AZ94" s="6" t="str">
        <f t="shared" si="38"/>
        <v/>
      </c>
      <c r="BA94" s="6" t="str">
        <f>IFERROR(IF(AR94="--","",IF(HLOOKUP(SMALL($Q$4:$Y$4,6),$Q$4:$Y$501,ROW(AP94)-3,FALSE)=0,"",IF(HLOOKUP(SMALL($Q$4:$Y$4,6),$Q$4:$Y$501,ROW(AP94)-3,FALSE)="nee",VLOOKUP("De kwaliteitseis emissiearme grond (maximale concentratie) wordt overschreden.",H!$O$10:'H'!$P$59,2,FALSE),""))),"")</f>
        <v/>
      </c>
      <c r="BB94" s="6" t="str">
        <f t="shared" si="29"/>
        <v>--</v>
      </c>
      <c r="BC94" s="6" t="str">
        <f t="shared" si="30"/>
        <v/>
      </c>
      <c r="BD94" s="6" t="str">
        <f t="shared" si="31"/>
        <v>--</v>
      </c>
      <c r="BE94" s="6" t="str">
        <f t="shared" si="39"/>
        <v/>
      </c>
      <c r="BF94" s="6" t="str">
        <f t="shared" si="40"/>
        <v/>
      </c>
      <c r="BG94" s="4" t="str">
        <f>IFERROR(IF(AR94="--","",IF(HLOOKUP(SMALL($Q$4:$Y$4,9),$Q$4:$Y$501,ROW(AP94)-3,FALSE)=0,"",IF(HLOOKUP(SMALL($Q$4:$Y$4,9),$Q$4:$Y$501,ROW(AP94)-3,FALSE)="nee",VLOOKUP("De kwaliteitseis emissiearme grond (maximale concentratie) wordt overschreden.",H!$O$10:'H'!$P$59,2,FALSE),""))),"")</f>
        <v/>
      </c>
    </row>
    <row r="95" spans="1:59" x14ac:dyDescent="0.2">
      <c r="A95" s="4" t="str">
        <f>F!A95</f>
        <v>Tribroommethaan</v>
      </c>
      <c r="B95" s="6" t="str">
        <f>IF(ISNUMBER(F!E95)=FALSE,"--",IF(F!E95=0,"--",F!E95))</f>
        <v>--</v>
      </c>
      <c r="C95" s="6" t="str">
        <f>IF(B95="--","",F!F95)</f>
        <v/>
      </c>
      <c r="D95" s="6" t="str">
        <f>IF(ISNUMBER(F!G95)=FALSE,"--",IF(F!G95=0,"--",F!G95))</f>
        <v>--</v>
      </c>
      <c r="E95" s="6" t="str">
        <f>IF(D95="--","",F!H95)</f>
        <v/>
      </c>
      <c r="F95" s="6" t="str">
        <f>IF(ISNUMBER(F!I95)=FALSE,"--",IF(F!I95=0,"--",F!I95))</f>
        <v>--</v>
      </c>
      <c r="G95" s="6" t="str">
        <f>IF(F95="--","",F!J95)</f>
        <v/>
      </c>
      <c r="H95" s="6"/>
      <c r="I95" s="6" t="str">
        <f>IF(F!Z95=-1,-1,F!AV95)</f>
        <v/>
      </c>
      <c r="J95" s="6"/>
      <c r="K95" s="6" t="str">
        <f>IF(F!AC95=-1,-1,F!AX95)</f>
        <v/>
      </c>
      <c r="L95" s="6"/>
      <c r="M95" s="6" t="str">
        <f>IF(F!AF95=-1,-1,F!AZ95)</f>
        <v/>
      </c>
      <c r="N95" s="6"/>
      <c r="P95" s="4" t="str">
        <f>IFERROR(IF(AND(VLOOKUP(F!$B95,E!$B$1:$AK$300,5,FALSE)&lt;&gt;1000000000,VLOOKUP(F!$B95,E!$B$1:$AK$300,6,FALSE)=1000000000,VLOOKUP(F!$B95,E!$B$1:$AK$300,7,FALSE)=1000000000,VLOOKUP(F!$B95,E!$B$1:$AK$300,8,FALSE)=1000000000,VLOOKUP(F!$B95,E!$B$1:$AK$300,9,FALSE)=1000000000),"toetsen alleen LN",IF(AND(VLOOKUP(F!$B95,E!$B$1:$AK$300,5,FALSE)=1000000000,VLOOKUP(F!$B95,E!$B$1:$AK$300,6,FALSE)=1000000000,VLOOKUP(F!$B95,E!$B$1:$AK$300,7,FALSE)=1000000000,VLOOKUP(F!$B95,E!$B$1:$AK$300,8,FALSE)&lt;&gt;1000000000,VLOOKUP(F!$B95,E!$B$1:$AK$300,9,FALSE)&lt;&gt;1000000000),"toetsen alleen MV en SV",IF(AND(VLOOKUP(F!$B95,E!$B$1:$AK$300,5,FALSE)&lt;&gt;1000000000,VLOOKUP(F!$B95,E!$B$1:$AK$300,6,FALSE)&lt;&gt;1000000000,VLOOKUP(F!$B95,E!$B$1:$AK$300,7,FALSE)&lt;&gt;1000000000,VLOOKUP(F!$B95,E!$B$1:$AK$300,8,FALSE)=1000000000,VLOOKUP(F!$B95,E!$B$1:$AK$300,9,FALSE)=1000000000),"toetsen geen MV en SV",IF(VLOOKUP(F!$B95,E!$B$1:$AK$300,5,FALSE)+VLOOKUP(F!$B95,E!$B$1:$AK$300,6,FALSE)+VLOOKUP(F!$B95,E!$B$1:$AK$300,7,FALSE)+VLOOKUP(F!$B95,E!$B$1:$AK$300,8,FALSE)&lt;&gt;4000000000,"toetsen",IF(VLOOKUP(F!$B95,E!$B$1:$AK$300,12,FALSE)&lt;&gt;1000000000,"toetsen alleen IW","niet toetsen"))))),"")</f>
        <v>toetsen</v>
      </c>
      <c r="Q95" s="6" t="str">
        <f t="shared" si="46"/>
        <v/>
      </c>
      <c r="R95" s="5" t="str">
        <f>IF($B95="--","",IF($P95="toetsen",toetsen(F!$B95,Q95),IF($P95="toetsen alleen IW",toetsen_alleen_IW(F!$B95,Q95),IF($P95="toetsen alleen LN",toetsen_alleen_LN(F!$B95,Q95),IF($P95="toetsen geen MV en SV",toetsen_geen_MV_en_SV(F!$B95,Q95),IF($P95="toetsen alleen MV en SV",toetsen_alleen_MV_en_SV(F!$B95,Q95),""))))))</f>
        <v/>
      </c>
      <c r="S95" s="5" t="str">
        <f>IF($P95="toetsen",IF(OR(Q95="",VLOOKUP(F!$B95,E!$B$1:$AK$300,10,FALSE)=1000000000),"",IF(Q95&lt;=VLOOKUP(F!$B95,E!$B$1:$AK$300,10,FALSE),"ja","nee")),"")</f>
        <v/>
      </c>
      <c r="T95" s="78" t="str">
        <f t="shared" si="41"/>
        <v/>
      </c>
      <c r="U95" s="5" t="str">
        <f>IF($D95="--","",IF($P95="toetsen",toetsen(F!$B95,T95),IF($P95="toetsen alleen IW",toetsen_alleen_IW(F!$B95,T95),IF($P95="toetsen alleen LN",toetsen_alleen_LN(F!$B95,T95),IF($P95="toetsen geen MV en SV",toetsen_geen_MV_en_SV(F!$B95,T95),IF($P95="toetsen alleen MV en SV",toetsen_alleen_MV_en_SV(F!$B95,T95),""))))))</f>
        <v/>
      </c>
      <c r="V95" s="5" t="str">
        <f>IF($P95="toetsen",IF(OR(T95="",VLOOKUP(F!$B95,E!$B$1:$AK$300,10,FALSE)=1000000000),"",IF(T95&lt;=VLOOKUP(F!$B95,E!$B$1:$AK$300,10,FALSE),"ja","nee")),"")</f>
        <v/>
      </c>
      <c r="W95" s="6" t="str">
        <f t="shared" si="42"/>
        <v/>
      </c>
      <c r="X95" s="5" t="str">
        <f>IF($F95="--","",IF($P95="toetsen",toetsen(F!$B95,W95),IF($P95="toetsen alleen IW",toetsen_alleen_IW(F!$B95,W95),IF($P95="toetsen alleen LN",toetsen_alleen_LN(F!$B95,W95),IF($P95="toetsen geen MV en SV",toetsen_geen_MV_en_SV(F!$B95,W95),IF($P95="toetsen alleen MV en SV",toetsen_alleen_MV_en_SV(F!$B95,W95),""))))))</f>
        <v/>
      </c>
      <c r="Y95" s="5" t="str">
        <f>IF($P95="toetsen",IF(OR(W95="",VLOOKUP(F!$B95,E!$B$1:$AK$300,10,FALSE)=1000000000),"",IF(W95&lt;=VLOOKUP(F!$B95,E!$B$1:$AK$300,10,FALSE),"ja","nee")),"")</f>
        <v/>
      </c>
      <c r="AA95" s="4" t="str">
        <f>IFERROR(IF(Q95="","",(IF(Q95&gt;2*VLOOKUP(F!$B95,E!$B$1:$AK$300,5,FALSE),1,0))),"")</f>
        <v/>
      </c>
      <c r="AB95" s="4" t="str">
        <f>IFERROR(IF(T95="","",(IF(T95&gt;2*VLOOKUP(F!$B95,E!$B$1:$AK$300,5,FALSE),1,0))),"")</f>
        <v/>
      </c>
      <c r="AC95" s="4" t="str">
        <f>IFERROR(IF(W95="","",(IF(W95&gt;2*VLOOKUP(F!$B95,E!$B$1:$AK$300,5,FALSE),1,0))),"")</f>
        <v/>
      </c>
      <c r="AE95" s="4" t="str">
        <f>IFERROR(IF(Q95="","",(IF(Q95&gt;VLOOKUP(F!$B95,E!$B$1:$AK$300,6,FALSE)+VLOOKUP(F!$B95,E!$B$1:$AK$300,5,FALSE),1,0))),"")</f>
        <v/>
      </c>
      <c r="AF95" s="4" t="str">
        <f>IFERROR(IF(T95="","",(IF(T95&gt;VLOOKUP(F!$B95,E!$B$1:$AK$300,6,FALSE)+VLOOKUP(F!$B95,E!$B$1:$AK$300,5,FALSE),1,0))),"")</f>
        <v/>
      </c>
      <c r="AG95" s="4" t="str">
        <f>IFERROR(IF(W95="","",(IF(W95&gt;VLOOKUP(F!$B95,E!$B$1:$AK$300,6,FALSE)+VLOOKUP(F!$B95,E!$B$1:$AK$300,5,FALSE),1,0))),"")</f>
        <v/>
      </c>
      <c r="AI95" s="6" t="str">
        <f t="shared" si="43"/>
        <v>--</v>
      </c>
      <c r="AJ95" s="6" t="str">
        <f>IF(AI95="--","--",IF(F!$D95=131,IF(I95=-1,"rg",IF(I95="","--",IF(I95*1000&lt;1,FIXED(I95*1000,3),IF(I95*1000&lt;10,FIXED(I95*1000,2),(IF(I95*1000&lt;100,FIXED(I95*1000,1),IF(I95*1000&lt;1000,FIXED(I95*1000,0),MROUND(I95*1000,10)))))))),IF(I95=-1,"rg",IF(I95="","--",IF(I95&lt;1,FIXED(I95,3),IF(I95&lt;10,FIXED(I95,2),(IF(I95&lt;100,FIXED(I95,1),IF(I95&lt;1000,FIXED(I95,0),MROUND(I95,10))))))))))</f>
        <v>--</v>
      </c>
      <c r="AK95" s="6" t="str">
        <f t="shared" si="44"/>
        <v>--</v>
      </c>
      <c r="AL95" s="6" t="str">
        <f>IF(AK95="--","--",IF(F!$D95=131,IF(K95=-1,"rg",IF(K95="","--",IF(K95*1000&lt;1,FIXED(K95*1000,3),IF(K95*1000&lt;10,FIXED(K95*1000,2),(IF(K95*1000&lt;100,FIXED(K95*1000,1),IF(K95*1000&lt;1000,FIXED(K95*1000,0),MROUND(K95*1000,10)))))))),IF(K95=-1,"rg",IF(K95="","--",IF(K95&lt;1,FIXED(K95,3),IF(K95&lt;10,FIXED(K95,2),(IF(K95&lt;100,FIXED(K95,1),IF(K95&lt;1000,FIXED(K95,0),MROUND(K95,10))))))))))</f>
        <v>--</v>
      </c>
      <c r="AM95" s="6" t="str">
        <f t="shared" si="45"/>
        <v>--</v>
      </c>
      <c r="AN95" s="6" t="str">
        <f>IF(AM95="--","--",IF(F!$D95=131,IF(M95=-1,"rg",IF(M95="","--",IF(M95*1000&lt;1,FIXED(M95*1000,3),IF(M95*1000&lt;10,FIXED(M95*1000,2),(IF(M95*1000&lt;100,FIXED(M95*1000,1),IF(M95*1000&lt;1000,FIXED(M95*1000,0),MROUND(M95*1000,10)))))))),IF(M95=-1,"rg",IF(M95="","--",IF(M95&lt;1,FIXED(M95,3),IF(M95&lt;10,FIXED(M95,2),(IF(M95&lt;100,FIXED(M95,1),IF(M95&lt;1000,FIXED(M95,0),MROUND(M95,10))))))))))</f>
        <v>--</v>
      </c>
      <c r="AP95" s="6" t="str">
        <f t="shared" si="32"/>
        <v>--</v>
      </c>
      <c r="AQ95" s="6" t="str">
        <f t="shared" si="33"/>
        <v/>
      </c>
      <c r="AR95" s="6" t="str">
        <f t="shared" si="34"/>
        <v>--</v>
      </c>
      <c r="AS95" s="6" t="str">
        <f t="shared" si="35"/>
        <v/>
      </c>
      <c r="AT95" s="6" t="str">
        <f t="shared" si="36"/>
        <v/>
      </c>
      <c r="AU95" s="6" t="str">
        <f>IFERROR(IF(AR95="--","",IF(HLOOKUP(SMALL($Q$4:$Y$4,3),$Q$4:$Y$501,ROW(AP95)-3,FALSE)=0,"",IF(HLOOKUP(SMALL($Q$4:$Y$4,3),$Q$4:$Y$501,ROW(AP95)-3,FALSE)="nee",VLOOKUP("De kwaliteitseis emissiearme grond (maximale concentratie) wordt overschreden.",H!$O$10:'H'!$P$59,2,FALSE),""))),"")</f>
        <v/>
      </c>
      <c r="AV95" s="6" t="str">
        <f t="shared" si="26"/>
        <v>--</v>
      </c>
      <c r="AW95" s="6" t="str">
        <f t="shared" si="27"/>
        <v/>
      </c>
      <c r="AX95" s="6" t="str">
        <f t="shared" si="28"/>
        <v>--</v>
      </c>
      <c r="AY95" s="6" t="str">
        <f t="shared" si="37"/>
        <v/>
      </c>
      <c r="AZ95" s="6" t="str">
        <f t="shared" si="38"/>
        <v/>
      </c>
      <c r="BA95" s="6" t="str">
        <f>IFERROR(IF(AR95="--","",IF(HLOOKUP(SMALL($Q$4:$Y$4,6),$Q$4:$Y$501,ROW(AP95)-3,FALSE)=0,"",IF(HLOOKUP(SMALL($Q$4:$Y$4,6),$Q$4:$Y$501,ROW(AP95)-3,FALSE)="nee",VLOOKUP("De kwaliteitseis emissiearme grond (maximale concentratie) wordt overschreden.",H!$O$10:'H'!$P$59,2,FALSE),""))),"")</f>
        <v/>
      </c>
      <c r="BB95" s="6" t="str">
        <f t="shared" si="29"/>
        <v>--</v>
      </c>
      <c r="BC95" s="6" t="str">
        <f t="shared" si="30"/>
        <v/>
      </c>
      <c r="BD95" s="6" t="str">
        <f t="shared" si="31"/>
        <v>--</v>
      </c>
      <c r="BE95" s="6" t="str">
        <f t="shared" si="39"/>
        <v/>
      </c>
      <c r="BF95" s="6" t="str">
        <f t="shared" si="40"/>
        <v/>
      </c>
      <c r="BG95" s="4" t="str">
        <f>IFERROR(IF(AR95="--","",IF(HLOOKUP(SMALL($Q$4:$Y$4,9),$Q$4:$Y$501,ROW(AP95)-3,FALSE)=0,"",IF(HLOOKUP(SMALL($Q$4:$Y$4,9),$Q$4:$Y$501,ROW(AP95)-3,FALSE)="nee",VLOOKUP("De kwaliteitseis emissiearme grond (maximale concentratie) wordt overschreden.",H!$O$10:'H'!$P$59,2,FALSE),""))),"")</f>
        <v/>
      </c>
    </row>
    <row r="96" spans="1:59" x14ac:dyDescent="0.2">
      <c r="A96" s="4" t="str">
        <f>F!A96</f>
        <v>1,2-Dibroommethaan</v>
      </c>
      <c r="B96" s="6" t="str">
        <f>IF(ISNUMBER(F!E96)=FALSE,"--",IF(F!E96=0,"--",F!E96))</f>
        <v>--</v>
      </c>
      <c r="C96" s="6" t="str">
        <f>IF(B96="--","",F!F96)</f>
        <v/>
      </c>
      <c r="D96" s="6" t="str">
        <f>IF(ISNUMBER(F!G96)=FALSE,"--",IF(F!G96=0,"--",F!G96))</f>
        <v>--</v>
      </c>
      <c r="E96" s="6" t="str">
        <f>IF(D96="--","",F!H96)</f>
        <v/>
      </c>
      <c r="F96" s="6" t="str">
        <f>IF(ISNUMBER(F!I96)=FALSE,"--",IF(F!I96=0,"--",F!I96))</f>
        <v>--</v>
      </c>
      <c r="G96" s="6" t="str">
        <f>IF(F96="--","",F!J96)</f>
        <v/>
      </c>
      <c r="H96" s="6"/>
      <c r="I96" s="6" t="str">
        <f>IF(F!Z96=-1,-1,F!AV96)</f>
        <v/>
      </c>
      <c r="J96" s="6"/>
      <c r="K96" s="6" t="str">
        <f>IF(F!AC96=-1,-1,F!AX96)</f>
        <v/>
      </c>
      <c r="L96" s="6"/>
      <c r="M96" s="6" t="str">
        <f>IF(F!AF96=-1,-1,F!AZ96)</f>
        <v/>
      </c>
      <c r="N96" s="6"/>
      <c r="P96" s="4" t="str">
        <f>IFERROR(IF(AND(VLOOKUP(F!$B96,E!$B$1:$AK$300,5,FALSE)&lt;&gt;1000000000,VLOOKUP(F!$B96,E!$B$1:$AK$300,6,FALSE)=1000000000,VLOOKUP(F!$B96,E!$B$1:$AK$300,7,FALSE)=1000000000,VLOOKUP(F!$B96,E!$B$1:$AK$300,8,FALSE)=1000000000,VLOOKUP(F!$B96,E!$B$1:$AK$300,9,FALSE)=1000000000),"toetsen alleen LN",IF(AND(VLOOKUP(F!$B96,E!$B$1:$AK$300,5,FALSE)=1000000000,VLOOKUP(F!$B96,E!$B$1:$AK$300,6,FALSE)=1000000000,VLOOKUP(F!$B96,E!$B$1:$AK$300,7,FALSE)=1000000000,VLOOKUP(F!$B96,E!$B$1:$AK$300,8,FALSE)&lt;&gt;1000000000,VLOOKUP(F!$B96,E!$B$1:$AK$300,9,FALSE)&lt;&gt;1000000000),"toetsen alleen MV en SV",IF(AND(VLOOKUP(F!$B96,E!$B$1:$AK$300,5,FALSE)&lt;&gt;1000000000,VLOOKUP(F!$B96,E!$B$1:$AK$300,6,FALSE)&lt;&gt;1000000000,VLOOKUP(F!$B96,E!$B$1:$AK$300,7,FALSE)&lt;&gt;1000000000,VLOOKUP(F!$B96,E!$B$1:$AK$300,8,FALSE)=1000000000,VLOOKUP(F!$B96,E!$B$1:$AK$300,9,FALSE)=1000000000),"toetsen geen MV en SV",IF(VLOOKUP(F!$B96,E!$B$1:$AK$300,5,FALSE)+VLOOKUP(F!$B96,E!$B$1:$AK$300,6,FALSE)+VLOOKUP(F!$B96,E!$B$1:$AK$300,7,FALSE)+VLOOKUP(F!$B96,E!$B$1:$AK$300,8,FALSE)&lt;&gt;4000000000,"toetsen",IF(VLOOKUP(F!$B96,E!$B$1:$AK$300,12,FALSE)&lt;&gt;1000000000,"toetsen alleen IW","niet toetsen"))))),"")</f>
        <v/>
      </c>
      <c r="Q96" s="6" t="str">
        <f t="shared" si="46"/>
        <v/>
      </c>
      <c r="R96" s="5" t="str">
        <f>IF($B96="--","",IF($P96="toetsen",toetsen(F!$B96,Q96),IF($P96="toetsen alleen IW",toetsen_alleen_IW(F!$B96,Q96),IF($P96="toetsen alleen LN",toetsen_alleen_LN(F!$B96,Q96),IF($P96="toetsen geen MV en SV",toetsen_geen_MV_en_SV(F!$B96,Q96),IF($P96="toetsen alleen MV en SV",toetsen_alleen_MV_en_SV(F!$B96,Q96),""))))))</f>
        <v/>
      </c>
      <c r="S96" s="5" t="str">
        <f>IF($P96="toetsen",IF(OR(Q96="",VLOOKUP(F!$B96,E!$B$1:$AK$300,10,FALSE)=1000000000),"",IF(Q96&lt;=VLOOKUP(F!$B96,E!$B$1:$AK$300,10,FALSE),"ja","nee")),"")</f>
        <v/>
      </c>
      <c r="T96" s="78" t="str">
        <f t="shared" si="41"/>
        <v/>
      </c>
      <c r="U96" s="5" t="str">
        <f>IF($D96="--","",IF($P96="toetsen",toetsen(F!$B96,T96),IF($P96="toetsen alleen IW",toetsen_alleen_IW(F!$B96,T96),IF($P96="toetsen alleen LN",toetsen_alleen_LN(F!$B96,T96),IF($P96="toetsen geen MV en SV",toetsen_geen_MV_en_SV(F!$B96,T96),IF($P96="toetsen alleen MV en SV",toetsen_alleen_MV_en_SV(F!$B96,T96),""))))))</f>
        <v/>
      </c>
      <c r="V96" s="5" t="str">
        <f>IF($P96="toetsen",IF(OR(T96="",VLOOKUP(F!$B96,E!$B$1:$AK$300,10,FALSE)=1000000000),"",IF(T96&lt;=VLOOKUP(F!$B96,E!$B$1:$AK$300,10,FALSE),"ja","nee")),"")</f>
        <v/>
      </c>
      <c r="W96" s="6" t="str">
        <f t="shared" si="42"/>
        <v/>
      </c>
      <c r="X96" s="5" t="str">
        <f>IF($F96="--","",IF($P96="toetsen",toetsen(F!$B96,W96),IF($P96="toetsen alleen IW",toetsen_alleen_IW(F!$B96,W96),IF($P96="toetsen alleen LN",toetsen_alleen_LN(F!$B96,W96),IF($P96="toetsen geen MV en SV",toetsen_geen_MV_en_SV(F!$B96,W96),IF($P96="toetsen alleen MV en SV",toetsen_alleen_MV_en_SV(F!$B96,W96),""))))))</f>
        <v/>
      </c>
      <c r="Y96" s="5" t="str">
        <f>IF($P96="toetsen",IF(OR(W96="",VLOOKUP(F!$B96,E!$B$1:$AK$300,10,FALSE)=1000000000),"",IF(W96&lt;=VLOOKUP(F!$B96,E!$B$1:$AK$300,10,FALSE),"ja","nee")),"")</f>
        <v/>
      </c>
      <c r="AA96" s="4" t="str">
        <f>IFERROR(IF(Q96="","",(IF(Q96&gt;2*VLOOKUP(F!$B96,E!$B$1:$AK$300,5,FALSE),1,0))),"")</f>
        <v/>
      </c>
      <c r="AB96" s="4" t="str">
        <f>IFERROR(IF(T96="","",(IF(T96&gt;2*VLOOKUP(F!$B96,E!$B$1:$AK$300,5,FALSE),1,0))),"")</f>
        <v/>
      </c>
      <c r="AC96" s="4" t="str">
        <f>IFERROR(IF(W96="","",(IF(W96&gt;2*VLOOKUP(F!$B96,E!$B$1:$AK$300,5,FALSE),1,0))),"")</f>
        <v/>
      </c>
      <c r="AE96" s="4" t="str">
        <f>IFERROR(IF(Q96="","",(IF(Q96&gt;VLOOKUP(F!$B96,E!$B$1:$AK$300,6,FALSE)+VLOOKUP(F!$B96,E!$B$1:$AK$300,5,FALSE),1,0))),"")</f>
        <v/>
      </c>
      <c r="AF96" s="4" t="str">
        <f>IFERROR(IF(T96="","",(IF(T96&gt;VLOOKUP(F!$B96,E!$B$1:$AK$300,6,FALSE)+VLOOKUP(F!$B96,E!$B$1:$AK$300,5,FALSE),1,0))),"")</f>
        <v/>
      </c>
      <c r="AG96" s="4" t="str">
        <f>IFERROR(IF(W96="","",(IF(W96&gt;VLOOKUP(F!$B96,E!$B$1:$AK$300,6,FALSE)+VLOOKUP(F!$B96,E!$B$1:$AK$300,5,FALSE),1,0))),"")</f>
        <v/>
      </c>
      <c r="AI96" s="6" t="str">
        <f t="shared" si="43"/>
        <v>--</v>
      </c>
      <c r="AJ96" s="6" t="str">
        <f>IF(AI96="--","--",IF(F!$D96=131,IF(I96=-1,"rg",IF(I96="","--",IF(I96*1000&lt;1,FIXED(I96*1000,3),IF(I96*1000&lt;10,FIXED(I96*1000,2),(IF(I96*1000&lt;100,FIXED(I96*1000,1),IF(I96*1000&lt;1000,FIXED(I96*1000,0),MROUND(I96*1000,10)))))))),IF(I96=-1,"rg",IF(I96="","--",IF(I96&lt;1,FIXED(I96,3),IF(I96&lt;10,FIXED(I96,2),(IF(I96&lt;100,FIXED(I96,1),IF(I96&lt;1000,FIXED(I96,0),MROUND(I96,10))))))))))</f>
        <v>--</v>
      </c>
      <c r="AK96" s="6" t="str">
        <f t="shared" si="44"/>
        <v>--</v>
      </c>
      <c r="AL96" s="6" t="str">
        <f>IF(AK96="--","--",IF(F!$D96=131,IF(K96=-1,"rg",IF(K96="","--",IF(K96*1000&lt;1,FIXED(K96*1000,3),IF(K96*1000&lt;10,FIXED(K96*1000,2),(IF(K96*1000&lt;100,FIXED(K96*1000,1),IF(K96*1000&lt;1000,FIXED(K96*1000,0),MROUND(K96*1000,10)))))))),IF(K96=-1,"rg",IF(K96="","--",IF(K96&lt;1,FIXED(K96,3),IF(K96&lt;10,FIXED(K96,2),(IF(K96&lt;100,FIXED(K96,1),IF(K96&lt;1000,FIXED(K96,0),MROUND(K96,10))))))))))</f>
        <v>--</v>
      </c>
      <c r="AM96" s="6" t="str">
        <f t="shared" si="45"/>
        <v>--</v>
      </c>
      <c r="AN96" s="6" t="str">
        <f>IF(AM96="--","--",IF(F!$D96=131,IF(M96=-1,"rg",IF(M96="","--",IF(M96*1000&lt;1,FIXED(M96*1000,3),IF(M96*1000&lt;10,FIXED(M96*1000,2),(IF(M96*1000&lt;100,FIXED(M96*1000,1),IF(M96*1000&lt;1000,FIXED(M96*1000,0),MROUND(M96*1000,10)))))))),IF(M96=-1,"rg",IF(M96="","--",IF(M96&lt;1,FIXED(M96,3),IF(M96&lt;10,FIXED(M96,2),(IF(M96&lt;100,FIXED(M96,1),IF(M96&lt;1000,FIXED(M96,0),MROUND(M96,10))))))))))</f>
        <v>--</v>
      </c>
      <c r="AP96" s="6" t="str">
        <f t="shared" si="32"/>
        <v>--</v>
      </c>
      <c r="AQ96" s="6" t="str">
        <f t="shared" si="33"/>
        <v/>
      </c>
      <c r="AR96" s="6" t="str">
        <f t="shared" si="34"/>
        <v>--</v>
      </c>
      <c r="AS96" s="6" t="str">
        <f t="shared" si="35"/>
        <v/>
      </c>
      <c r="AT96" s="6" t="str">
        <f t="shared" si="36"/>
        <v/>
      </c>
      <c r="AU96" s="6" t="str">
        <f>IFERROR(IF(AR96="--","",IF(HLOOKUP(SMALL($Q$4:$Y$4,3),$Q$4:$Y$501,ROW(AP96)-3,FALSE)=0,"",IF(HLOOKUP(SMALL($Q$4:$Y$4,3),$Q$4:$Y$501,ROW(AP96)-3,FALSE)="nee",VLOOKUP("De kwaliteitseis emissiearme grond (maximale concentratie) wordt overschreden.",H!$O$10:'H'!$P$59,2,FALSE),""))),"")</f>
        <v/>
      </c>
      <c r="AV96" s="6" t="str">
        <f t="shared" si="26"/>
        <v>--</v>
      </c>
      <c r="AW96" s="6" t="str">
        <f t="shared" si="27"/>
        <v/>
      </c>
      <c r="AX96" s="6" t="str">
        <f t="shared" si="28"/>
        <v>--</v>
      </c>
      <c r="AY96" s="6" t="str">
        <f t="shared" si="37"/>
        <v/>
      </c>
      <c r="AZ96" s="6" t="str">
        <f t="shared" si="38"/>
        <v/>
      </c>
      <c r="BA96" s="6" t="str">
        <f>IFERROR(IF(AR96="--","",IF(HLOOKUP(SMALL($Q$4:$Y$4,6),$Q$4:$Y$501,ROW(AP96)-3,FALSE)=0,"",IF(HLOOKUP(SMALL($Q$4:$Y$4,6),$Q$4:$Y$501,ROW(AP96)-3,FALSE)="nee",VLOOKUP("De kwaliteitseis emissiearme grond (maximale concentratie) wordt overschreden.",H!$O$10:'H'!$P$59,2,FALSE),""))),"")</f>
        <v/>
      </c>
      <c r="BB96" s="6" t="str">
        <f t="shared" si="29"/>
        <v>--</v>
      </c>
      <c r="BC96" s="6" t="str">
        <f t="shared" si="30"/>
        <v/>
      </c>
      <c r="BD96" s="6" t="str">
        <f t="shared" si="31"/>
        <v>--</v>
      </c>
      <c r="BE96" s="6" t="str">
        <f t="shared" si="39"/>
        <v/>
      </c>
      <c r="BF96" s="6" t="str">
        <f t="shared" si="40"/>
        <v/>
      </c>
      <c r="BG96" s="4" t="str">
        <f>IFERROR(IF(AR96="--","",IF(HLOOKUP(SMALL($Q$4:$Y$4,9),$Q$4:$Y$501,ROW(AP96)-3,FALSE)=0,"",IF(HLOOKUP(SMALL($Q$4:$Y$4,9),$Q$4:$Y$501,ROW(AP96)-3,FALSE)="nee",VLOOKUP("De kwaliteitseis emissiearme grond (maximale concentratie) wordt overschreden.",H!$O$10:'H'!$P$59,2,FALSE),""))),"")</f>
        <v/>
      </c>
    </row>
    <row r="97" spans="1:59" x14ac:dyDescent="0.2">
      <c r="A97" s="4" t="str">
        <f>F!A97</f>
        <v>Dibroommethaan</v>
      </c>
      <c r="B97" s="6" t="str">
        <f>IF(ISNUMBER(F!E97)=FALSE,"--",IF(F!E97=0,"--",F!E97))</f>
        <v>--</v>
      </c>
      <c r="C97" s="6" t="str">
        <f>IF(B97="--","",F!F97)</f>
        <v/>
      </c>
      <c r="D97" s="6" t="str">
        <f>IF(ISNUMBER(F!G97)=FALSE,"--",IF(F!G97=0,"--",F!G97))</f>
        <v>--</v>
      </c>
      <c r="E97" s="6" t="str">
        <f>IF(D97="--","",F!H97)</f>
        <v/>
      </c>
      <c r="F97" s="6" t="str">
        <f>IF(ISNUMBER(F!I97)=FALSE,"--",IF(F!I97=0,"--",F!I97))</f>
        <v>--</v>
      </c>
      <c r="G97" s="6" t="str">
        <f>IF(F97="--","",F!J97)</f>
        <v/>
      </c>
      <c r="H97" s="6"/>
      <c r="I97" s="6" t="str">
        <f>IF(F!Z97=-1,-1,F!AV97)</f>
        <v/>
      </c>
      <c r="J97" s="6"/>
      <c r="K97" s="6" t="str">
        <f>IF(F!AC97=-1,-1,F!AX97)</f>
        <v/>
      </c>
      <c r="L97" s="6"/>
      <c r="M97" s="6" t="str">
        <f>IF(F!AF97=-1,-1,F!AZ97)</f>
        <v/>
      </c>
      <c r="N97" s="6"/>
      <c r="P97" s="4" t="str">
        <f>IFERROR(IF(AND(VLOOKUP(F!$B97,E!$B$1:$AK$300,5,FALSE)&lt;&gt;1000000000,VLOOKUP(F!$B97,E!$B$1:$AK$300,6,FALSE)=1000000000,VLOOKUP(F!$B97,E!$B$1:$AK$300,7,FALSE)=1000000000,VLOOKUP(F!$B97,E!$B$1:$AK$300,8,FALSE)=1000000000,VLOOKUP(F!$B97,E!$B$1:$AK$300,9,FALSE)=1000000000),"toetsen alleen LN",IF(AND(VLOOKUP(F!$B97,E!$B$1:$AK$300,5,FALSE)=1000000000,VLOOKUP(F!$B97,E!$B$1:$AK$300,6,FALSE)=1000000000,VLOOKUP(F!$B97,E!$B$1:$AK$300,7,FALSE)=1000000000,VLOOKUP(F!$B97,E!$B$1:$AK$300,8,FALSE)&lt;&gt;1000000000,VLOOKUP(F!$B97,E!$B$1:$AK$300,9,FALSE)&lt;&gt;1000000000),"toetsen alleen MV en SV",IF(AND(VLOOKUP(F!$B97,E!$B$1:$AK$300,5,FALSE)&lt;&gt;1000000000,VLOOKUP(F!$B97,E!$B$1:$AK$300,6,FALSE)&lt;&gt;1000000000,VLOOKUP(F!$B97,E!$B$1:$AK$300,7,FALSE)&lt;&gt;1000000000,VLOOKUP(F!$B97,E!$B$1:$AK$300,8,FALSE)=1000000000,VLOOKUP(F!$B97,E!$B$1:$AK$300,9,FALSE)=1000000000),"toetsen geen MV en SV",IF(VLOOKUP(F!$B97,E!$B$1:$AK$300,5,FALSE)+VLOOKUP(F!$B97,E!$B$1:$AK$300,6,FALSE)+VLOOKUP(F!$B97,E!$B$1:$AK$300,7,FALSE)+VLOOKUP(F!$B97,E!$B$1:$AK$300,8,FALSE)&lt;&gt;4000000000,"toetsen",IF(VLOOKUP(F!$B97,E!$B$1:$AK$300,12,FALSE)&lt;&gt;1000000000,"toetsen alleen IW","niet toetsen"))))),"")</f>
        <v/>
      </c>
      <c r="Q97" s="6" t="str">
        <f t="shared" si="46"/>
        <v/>
      </c>
      <c r="R97" s="5" t="str">
        <f>IF($B97="--","",IF($P97="toetsen",toetsen(F!$B97,Q97),IF($P97="toetsen alleen IW",toetsen_alleen_IW(F!$B97,Q97),IF($P97="toetsen alleen LN",toetsen_alleen_LN(F!$B97,Q97),IF($P97="toetsen geen MV en SV",toetsen_geen_MV_en_SV(F!$B97,Q97),IF($P97="toetsen alleen MV en SV",toetsen_alleen_MV_en_SV(F!$B97,Q97),""))))))</f>
        <v/>
      </c>
      <c r="S97" s="5" t="str">
        <f>IF($P97="toetsen",IF(OR(Q97="",VLOOKUP(F!$B97,E!$B$1:$AK$300,10,FALSE)=1000000000),"",IF(Q97&lt;=VLOOKUP(F!$B97,E!$B$1:$AK$300,10,FALSE),"ja","nee")),"")</f>
        <v/>
      </c>
      <c r="T97" s="78" t="str">
        <f t="shared" si="41"/>
        <v/>
      </c>
      <c r="U97" s="5" t="str">
        <f>IF($D97="--","",IF($P97="toetsen",toetsen(F!$B97,T97),IF($P97="toetsen alleen IW",toetsen_alleen_IW(F!$B97,T97),IF($P97="toetsen alleen LN",toetsen_alleen_LN(F!$B97,T97),IF($P97="toetsen geen MV en SV",toetsen_geen_MV_en_SV(F!$B97,T97),IF($P97="toetsen alleen MV en SV",toetsen_alleen_MV_en_SV(F!$B97,T97),""))))))</f>
        <v/>
      </c>
      <c r="V97" s="5" t="str">
        <f>IF($P97="toetsen",IF(OR(T97="",VLOOKUP(F!$B97,E!$B$1:$AK$300,10,FALSE)=1000000000),"",IF(T97&lt;=VLOOKUP(F!$B97,E!$B$1:$AK$300,10,FALSE),"ja","nee")),"")</f>
        <v/>
      </c>
      <c r="W97" s="6" t="str">
        <f t="shared" si="42"/>
        <v/>
      </c>
      <c r="X97" s="5" t="str">
        <f>IF($F97="--","",IF($P97="toetsen",toetsen(F!$B97,W97),IF($P97="toetsen alleen IW",toetsen_alleen_IW(F!$B97,W97),IF($P97="toetsen alleen LN",toetsen_alleen_LN(F!$B97,W97),IF($P97="toetsen geen MV en SV",toetsen_geen_MV_en_SV(F!$B97,W97),IF($P97="toetsen alleen MV en SV",toetsen_alleen_MV_en_SV(F!$B97,W97),""))))))</f>
        <v/>
      </c>
      <c r="Y97" s="5" t="str">
        <f>IF($P97="toetsen",IF(OR(W97="",VLOOKUP(F!$B97,E!$B$1:$AK$300,10,FALSE)=1000000000),"",IF(W97&lt;=VLOOKUP(F!$B97,E!$B$1:$AK$300,10,FALSE),"ja","nee")),"")</f>
        <v/>
      </c>
      <c r="AA97" s="4" t="str">
        <f>IFERROR(IF(Q97="","",(IF(Q97&gt;2*VLOOKUP(F!$B97,E!$B$1:$AK$300,5,FALSE),1,0))),"")</f>
        <v/>
      </c>
      <c r="AB97" s="4" t="str">
        <f>IFERROR(IF(T97="","",(IF(T97&gt;2*VLOOKUP(F!$B97,E!$B$1:$AK$300,5,FALSE),1,0))),"")</f>
        <v/>
      </c>
      <c r="AC97" s="4" t="str">
        <f>IFERROR(IF(W97="","",(IF(W97&gt;2*VLOOKUP(F!$B97,E!$B$1:$AK$300,5,FALSE),1,0))),"")</f>
        <v/>
      </c>
      <c r="AE97" s="4" t="str">
        <f>IFERROR(IF(Q97="","",(IF(Q97&gt;VLOOKUP(F!$B97,E!$B$1:$AK$300,6,FALSE)+VLOOKUP(F!$B97,E!$B$1:$AK$300,5,FALSE),1,0))),"")</f>
        <v/>
      </c>
      <c r="AF97" s="4" t="str">
        <f>IFERROR(IF(T97="","",(IF(T97&gt;VLOOKUP(F!$B97,E!$B$1:$AK$300,6,FALSE)+VLOOKUP(F!$B97,E!$B$1:$AK$300,5,FALSE),1,0))),"")</f>
        <v/>
      </c>
      <c r="AG97" s="4" t="str">
        <f>IFERROR(IF(W97="","",(IF(W97&gt;VLOOKUP(F!$B97,E!$B$1:$AK$300,6,FALSE)+VLOOKUP(F!$B97,E!$B$1:$AK$300,5,FALSE),1,0))),"")</f>
        <v/>
      </c>
      <c r="AI97" s="6" t="str">
        <f t="shared" si="43"/>
        <v>--</v>
      </c>
      <c r="AJ97" s="6" t="str">
        <f>IF(AI97="--","--",IF(F!$D97=131,IF(I97=-1,"rg",IF(I97="","--",IF(I97*1000&lt;1,FIXED(I97*1000,3),IF(I97*1000&lt;10,FIXED(I97*1000,2),(IF(I97*1000&lt;100,FIXED(I97*1000,1),IF(I97*1000&lt;1000,FIXED(I97*1000,0),MROUND(I97*1000,10)))))))),IF(I97=-1,"rg",IF(I97="","--",IF(I97&lt;1,FIXED(I97,3),IF(I97&lt;10,FIXED(I97,2),(IF(I97&lt;100,FIXED(I97,1),IF(I97&lt;1000,FIXED(I97,0),MROUND(I97,10))))))))))</f>
        <v>--</v>
      </c>
      <c r="AK97" s="6" t="str">
        <f t="shared" si="44"/>
        <v>--</v>
      </c>
      <c r="AL97" s="6" t="str">
        <f>IF(AK97="--","--",IF(F!$D97=131,IF(K97=-1,"rg",IF(K97="","--",IF(K97*1000&lt;1,FIXED(K97*1000,3),IF(K97*1000&lt;10,FIXED(K97*1000,2),(IF(K97*1000&lt;100,FIXED(K97*1000,1),IF(K97*1000&lt;1000,FIXED(K97*1000,0),MROUND(K97*1000,10)))))))),IF(K97=-1,"rg",IF(K97="","--",IF(K97&lt;1,FIXED(K97,3),IF(K97&lt;10,FIXED(K97,2),(IF(K97&lt;100,FIXED(K97,1),IF(K97&lt;1000,FIXED(K97,0),MROUND(K97,10))))))))))</f>
        <v>--</v>
      </c>
      <c r="AM97" s="6" t="str">
        <f t="shared" si="45"/>
        <v>--</v>
      </c>
      <c r="AN97" s="6" t="str">
        <f>IF(AM97="--","--",IF(F!$D97=131,IF(M97=-1,"rg",IF(M97="","--",IF(M97*1000&lt;1,FIXED(M97*1000,3),IF(M97*1000&lt;10,FIXED(M97*1000,2),(IF(M97*1000&lt;100,FIXED(M97*1000,1),IF(M97*1000&lt;1000,FIXED(M97*1000,0),MROUND(M97*1000,10)))))))),IF(M97=-1,"rg",IF(M97="","--",IF(M97&lt;1,FIXED(M97,3),IF(M97&lt;10,FIXED(M97,2),(IF(M97&lt;100,FIXED(M97,1),IF(M97&lt;1000,FIXED(M97,0),MROUND(M97,10))))))))))</f>
        <v>--</v>
      </c>
      <c r="AP97" s="6" t="str">
        <f t="shared" si="32"/>
        <v>--</v>
      </c>
      <c r="AQ97" s="6" t="str">
        <f t="shared" si="33"/>
        <v/>
      </c>
      <c r="AR97" s="6" t="str">
        <f t="shared" si="34"/>
        <v>--</v>
      </c>
      <c r="AS97" s="6" t="str">
        <f t="shared" si="35"/>
        <v/>
      </c>
      <c r="AT97" s="6" t="str">
        <f t="shared" si="36"/>
        <v/>
      </c>
      <c r="AU97" s="6" t="str">
        <f>IFERROR(IF(AR97="--","",IF(HLOOKUP(SMALL($Q$4:$Y$4,3),$Q$4:$Y$501,ROW(AP97)-3,FALSE)=0,"",IF(HLOOKUP(SMALL($Q$4:$Y$4,3),$Q$4:$Y$501,ROW(AP97)-3,FALSE)="nee",VLOOKUP("De kwaliteitseis emissiearme grond (maximale concentratie) wordt overschreden.",H!$O$10:'H'!$P$59,2,FALSE),""))),"")</f>
        <v/>
      </c>
      <c r="AV97" s="6" t="str">
        <f t="shared" si="26"/>
        <v>--</v>
      </c>
      <c r="AW97" s="6" t="str">
        <f t="shared" si="27"/>
        <v/>
      </c>
      <c r="AX97" s="6" t="str">
        <f t="shared" si="28"/>
        <v>--</v>
      </c>
      <c r="AY97" s="6" t="str">
        <f t="shared" si="37"/>
        <v/>
      </c>
      <c r="AZ97" s="6" t="str">
        <f t="shared" si="38"/>
        <v/>
      </c>
      <c r="BA97" s="6" t="str">
        <f>IFERROR(IF(AR97="--","",IF(HLOOKUP(SMALL($Q$4:$Y$4,6),$Q$4:$Y$501,ROW(AP97)-3,FALSE)=0,"",IF(HLOOKUP(SMALL($Q$4:$Y$4,6),$Q$4:$Y$501,ROW(AP97)-3,FALSE)="nee",VLOOKUP("De kwaliteitseis emissiearme grond (maximale concentratie) wordt overschreden.",H!$O$10:'H'!$P$59,2,FALSE),""))),"")</f>
        <v/>
      </c>
      <c r="BB97" s="6" t="str">
        <f t="shared" si="29"/>
        <v>--</v>
      </c>
      <c r="BC97" s="6" t="str">
        <f t="shared" si="30"/>
        <v/>
      </c>
      <c r="BD97" s="6" t="str">
        <f t="shared" si="31"/>
        <v>--</v>
      </c>
      <c r="BE97" s="6" t="str">
        <f t="shared" si="39"/>
        <v/>
      </c>
      <c r="BF97" s="6" t="str">
        <f t="shared" si="40"/>
        <v/>
      </c>
      <c r="BG97" s="4" t="str">
        <f>IFERROR(IF(AR97="--","",IF(HLOOKUP(SMALL($Q$4:$Y$4,9),$Q$4:$Y$501,ROW(AP97)-3,FALSE)=0,"",IF(HLOOKUP(SMALL($Q$4:$Y$4,9),$Q$4:$Y$501,ROW(AP97)-3,FALSE)="nee",VLOOKUP("De kwaliteitseis emissiearme grond (maximale concentratie) wordt overschreden.",H!$O$10:'H'!$P$59,2,FALSE),""))),"")</f>
        <v/>
      </c>
    </row>
    <row r="98" spans="1:59" x14ac:dyDescent="0.2">
      <c r="A98" s="4" t="str">
        <f>F!A98</f>
        <v>Broombenzeen</v>
      </c>
      <c r="B98" s="6" t="str">
        <f>IF(ISNUMBER(F!E98)=FALSE,"--",IF(F!E98=0,"--",F!E98))</f>
        <v>--</v>
      </c>
      <c r="C98" s="6" t="str">
        <f>IF(B98="--","",F!F98)</f>
        <v/>
      </c>
      <c r="D98" s="6" t="str">
        <f>IF(ISNUMBER(F!G98)=FALSE,"--",IF(F!G98=0,"--",F!G98))</f>
        <v>--</v>
      </c>
      <c r="E98" s="6" t="str">
        <f>IF(D98="--","",F!H98)</f>
        <v/>
      </c>
      <c r="F98" s="6" t="str">
        <f>IF(ISNUMBER(F!I98)=FALSE,"--",IF(F!I98=0,"--",F!I98))</f>
        <v>--</v>
      </c>
      <c r="G98" s="6" t="str">
        <f>IF(F98="--","",F!J98)</f>
        <v/>
      </c>
      <c r="H98" s="6"/>
      <c r="I98" s="6" t="str">
        <f>IF(F!Z98=-1,-1,F!AV98)</f>
        <v/>
      </c>
      <c r="J98" s="6"/>
      <c r="K98" s="6" t="str">
        <f>IF(F!AC98=-1,-1,F!AX98)</f>
        <v/>
      </c>
      <c r="L98" s="6"/>
      <c r="M98" s="6" t="str">
        <f>IF(F!AF98=-1,-1,F!AZ98)</f>
        <v/>
      </c>
      <c r="N98" s="6"/>
      <c r="P98" s="4" t="str">
        <f>IFERROR(IF(AND(VLOOKUP(F!$B98,E!$B$1:$AK$300,5,FALSE)&lt;&gt;1000000000,VLOOKUP(F!$B98,E!$B$1:$AK$300,6,FALSE)=1000000000,VLOOKUP(F!$B98,E!$B$1:$AK$300,7,FALSE)=1000000000,VLOOKUP(F!$B98,E!$B$1:$AK$300,8,FALSE)=1000000000,VLOOKUP(F!$B98,E!$B$1:$AK$300,9,FALSE)=1000000000),"toetsen alleen LN",IF(AND(VLOOKUP(F!$B98,E!$B$1:$AK$300,5,FALSE)=1000000000,VLOOKUP(F!$B98,E!$B$1:$AK$300,6,FALSE)=1000000000,VLOOKUP(F!$B98,E!$B$1:$AK$300,7,FALSE)=1000000000,VLOOKUP(F!$B98,E!$B$1:$AK$300,8,FALSE)&lt;&gt;1000000000,VLOOKUP(F!$B98,E!$B$1:$AK$300,9,FALSE)&lt;&gt;1000000000),"toetsen alleen MV en SV",IF(AND(VLOOKUP(F!$B98,E!$B$1:$AK$300,5,FALSE)&lt;&gt;1000000000,VLOOKUP(F!$B98,E!$B$1:$AK$300,6,FALSE)&lt;&gt;1000000000,VLOOKUP(F!$B98,E!$B$1:$AK$300,7,FALSE)&lt;&gt;1000000000,VLOOKUP(F!$B98,E!$B$1:$AK$300,8,FALSE)=1000000000,VLOOKUP(F!$B98,E!$B$1:$AK$300,9,FALSE)=1000000000),"toetsen geen MV en SV",IF(VLOOKUP(F!$B98,E!$B$1:$AK$300,5,FALSE)+VLOOKUP(F!$B98,E!$B$1:$AK$300,6,FALSE)+VLOOKUP(F!$B98,E!$B$1:$AK$300,7,FALSE)+VLOOKUP(F!$B98,E!$B$1:$AK$300,8,FALSE)&lt;&gt;4000000000,"toetsen",IF(VLOOKUP(F!$B98,E!$B$1:$AK$300,12,FALSE)&lt;&gt;1000000000,"toetsen alleen IW","niet toetsen"))))),"")</f>
        <v/>
      </c>
      <c r="Q98" s="6" t="str">
        <f t="shared" si="46"/>
        <v/>
      </c>
      <c r="R98" s="5" t="str">
        <f>IF($B98="--","",IF($P98="toetsen",toetsen(F!$B98,Q98),IF($P98="toetsen alleen IW",toetsen_alleen_IW(F!$B98,Q98),IF($P98="toetsen alleen LN",toetsen_alleen_LN(F!$B98,Q98),IF($P98="toetsen geen MV en SV",toetsen_geen_MV_en_SV(F!$B98,Q98),IF($P98="toetsen alleen MV en SV",toetsen_alleen_MV_en_SV(F!$B98,Q98),""))))))</f>
        <v/>
      </c>
      <c r="S98" s="5" t="str">
        <f>IF($P98="toetsen",IF(OR(Q98="",VLOOKUP(F!$B98,E!$B$1:$AK$300,10,FALSE)=1000000000),"",IF(Q98&lt;=VLOOKUP(F!$B98,E!$B$1:$AK$300,10,FALSE),"ja","nee")),"")</f>
        <v/>
      </c>
      <c r="T98" s="78" t="str">
        <f t="shared" si="41"/>
        <v/>
      </c>
      <c r="U98" s="5" t="str">
        <f>IF($D98="--","",IF($P98="toetsen",toetsen(F!$B98,T98),IF($P98="toetsen alleen IW",toetsen_alleen_IW(F!$B98,T98),IF($P98="toetsen alleen LN",toetsen_alleen_LN(F!$B98,T98),IF($P98="toetsen geen MV en SV",toetsen_geen_MV_en_SV(F!$B98,T98),IF($P98="toetsen alleen MV en SV",toetsen_alleen_MV_en_SV(F!$B98,T98),""))))))</f>
        <v/>
      </c>
      <c r="V98" s="5" t="str">
        <f>IF($P98="toetsen",IF(OR(T98="",VLOOKUP(F!$B98,E!$B$1:$AK$300,10,FALSE)=1000000000),"",IF(T98&lt;=VLOOKUP(F!$B98,E!$B$1:$AK$300,10,FALSE),"ja","nee")),"")</f>
        <v/>
      </c>
      <c r="W98" s="6" t="str">
        <f t="shared" si="42"/>
        <v/>
      </c>
      <c r="X98" s="5" t="str">
        <f>IF($F98="--","",IF($P98="toetsen",toetsen(F!$B98,W98),IF($P98="toetsen alleen IW",toetsen_alleen_IW(F!$B98,W98),IF($P98="toetsen alleen LN",toetsen_alleen_LN(F!$B98,W98),IF($P98="toetsen geen MV en SV",toetsen_geen_MV_en_SV(F!$B98,W98),IF($P98="toetsen alleen MV en SV",toetsen_alleen_MV_en_SV(F!$B98,W98),""))))))</f>
        <v/>
      </c>
      <c r="Y98" s="5" t="str">
        <f>IF($P98="toetsen",IF(OR(W98="",VLOOKUP(F!$B98,E!$B$1:$AK$300,10,FALSE)=1000000000),"",IF(W98&lt;=VLOOKUP(F!$B98,E!$B$1:$AK$300,10,FALSE),"ja","nee")),"")</f>
        <v/>
      </c>
      <c r="AA98" s="4" t="str">
        <f>IFERROR(IF(Q98="","",(IF(Q98&gt;2*VLOOKUP(F!$B98,E!$B$1:$AK$300,5,FALSE),1,0))),"")</f>
        <v/>
      </c>
      <c r="AB98" s="4" t="str">
        <f>IFERROR(IF(T98="","",(IF(T98&gt;2*VLOOKUP(F!$B98,E!$B$1:$AK$300,5,FALSE),1,0))),"")</f>
        <v/>
      </c>
      <c r="AC98" s="4" t="str">
        <f>IFERROR(IF(W98="","",(IF(W98&gt;2*VLOOKUP(F!$B98,E!$B$1:$AK$300,5,FALSE),1,0))),"")</f>
        <v/>
      </c>
      <c r="AE98" s="4" t="str">
        <f>IFERROR(IF(Q98="","",(IF(Q98&gt;VLOOKUP(F!$B98,E!$B$1:$AK$300,6,FALSE)+VLOOKUP(F!$B98,E!$B$1:$AK$300,5,FALSE),1,0))),"")</f>
        <v/>
      </c>
      <c r="AF98" s="4" t="str">
        <f>IFERROR(IF(T98="","",(IF(T98&gt;VLOOKUP(F!$B98,E!$B$1:$AK$300,6,FALSE)+VLOOKUP(F!$B98,E!$B$1:$AK$300,5,FALSE),1,0))),"")</f>
        <v/>
      </c>
      <c r="AG98" s="4" t="str">
        <f>IFERROR(IF(W98="","",(IF(W98&gt;VLOOKUP(F!$B98,E!$B$1:$AK$300,6,FALSE)+VLOOKUP(F!$B98,E!$B$1:$AK$300,5,FALSE),1,0))),"")</f>
        <v/>
      </c>
      <c r="AI98" s="6" t="str">
        <f t="shared" si="43"/>
        <v>--</v>
      </c>
      <c r="AJ98" s="6" t="str">
        <f>IF(AI98="--","--",IF(F!$D98=131,IF(I98=-1,"rg",IF(I98="","--",IF(I98*1000&lt;1,FIXED(I98*1000,3),IF(I98*1000&lt;10,FIXED(I98*1000,2),(IF(I98*1000&lt;100,FIXED(I98*1000,1),IF(I98*1000&lt;1000,FIXED(I98*1000,0),MROUND(I98*1000,10)))))))),IF(I98=-1,"rg",IF(I98="","--",IF(I98&lt;1,FIXED(I98,3),IF(I98&lt;10,FIXED(I98,2),(IF(I98&lt;100,FIXED(I98,1),IF(I98&lt;1000,FIXED(I98,0),MROUND(I98,10))))))))))</f>
        <v>--</v>
      </c>
      <c r="AK98" s="6" t="str">
        <f t="shared" si="44"/>
        <v>--</v>
      </c>
      <c r="AL98" s="6" t="str">
        <f>IF(AK98="--","--",IF(F!$D98=131,IF(K98=-1,"rg",IF(K98="","--",IF(K98*1000&lt;1,FIXED(K98*1000,3),IF(K98*1000&lt;10,FIXED(K98*1000,2),(IF(K98*1000&lt;100,FIXED(K98*1000,1),IF(K98*1000&lt;1000,FIXED(K98*1000,0),MROUND(K98*1000,10)))))))),IF(K98=-1,"rg",IF(K98="","--",IF(K98&lt;1,FIXED(K98,3),IF(K98&lt;10,FIXED(K98,2),(IF(K98&lt;100,FIXED(K98,1),IF(K98&lt;1000,FIXED(K98,0),MROUND(K98,10))))))))))</f>
        <v>--</v>
      </c>
      <c r="AM98" s="6" t="str">
        <f t="shared" si="45"/>
        <v>--</v>
      </c>
      <c r="AN98" s="6" t="str">
        <f>IF(AM98="--","--",IF(F!$D98=131,IF(M98=-1,"rg",IF(M98="","--",IF(M98*1000&lt;1,FIXED(M98*1000,3),IF(M98*1000&lt;10,FIXED(M98*1000,2),(IF(M98*1000&lt;100,FIXED(M98*1000,1),IF(M98*1000&lt;1000,FIXED(M98*1000,0),MROUND(M98*1000,10)))))))),IF(M98=-1,"rg",IF(M98="","--",IF(M98&lt;1,FIXED(M98,3),IF(M98&lt;10,FIXED(M98,2),(IF(M98&lt;100,FIXED(M98,1),IF(M98&lt;1000,FIXED(M98,0),MROUND(M98,10))))))))))</f>
        <v>--</v>
      </c>
      <c r="AP98" s="6" t="str">
        <f t="shared" si="32"/>
        <v>--</v>
      </c>
      <c r="AQ98" s="6" t="str">
        <f t="shared" si="33"/>
        <v/>
      </c>
      <c r="AR98" s="6" t="str">
        <f t="shared" si="34"/>
        <v>--</v>
      </c>
      <c r="AS98" s="6" t="str">
        <f t="shared" si="35"/>
        <v/>
      </c>
      <c r="AT98" s="6" t="str">
        <f t="shared" si="36"/>
        <v/>
      </c>
      <c r="AU98" s="6" t="str">
        <f>IFERROR(IF(AR98="--","",IF(HLOOKUP(SMALL($Q$4:$Y$4,3),$Q$4:$Y$501,ROW(AP98)-3,FALSE)=0,"",IF(HLOOKUP(SMALL($Q$4:$Y$4,3),$Q$4:$Y$501,ROW(AP98)-3,FALSE)="nee",VLOOKUP("De kwaliteitseis emissiearme grond (maximale concentratie) wordt overschreden.",H!$O$10:'H'!$P$59,2,FALSE),""))),"")</f>
        <v/>
      </c>
      <c r="AV98" s="6" t="str">
        <f t="shared" si="26"/>
        <v>--</v>
      </c>
      <c r="AW98" s="6" t="str">
        <f t="shared" si="27"/>
        <v/>
      </c>
      <c r="AX98" s="6" t="str">
        <f t="shared" si="28"/>
        <v>--</v>
      </c>
      <c r="AY98" s="6" t="str">
        <f t="shared" si="37"/>
        <v/>
      </c>
      <c r="AZ98" s="6" t="str">
        <f t="shared" si="38"/>
        <v/>
      </c>
      <c r="BA98" s="6" t="str">
        <f>IFERROR(IF(AR98="--","",IF(HLOOKUP(SMALL($Q$4:$Y$4,6),$Q$4:$Y$501,ROW(AP98)-3,FALSE)=0,"",IF(HLOOKUP(SMALL($Q$4:$Y$4,6),$Q$4:$Y$501,ROW(AP98)-3,FALSE)="nee",VLOOKUP("De kwaliteitseis emissiearme grond (maximale concentratie) wordt overschreden.",H!$O$10:'H'!$P$59,2,FALSE),""))),"")</f>
        <v/>
      </c>
      <c r="BB98" s="6" t="str">
        <f t="shared" si="29"/>
        <v>--</v>
      </c>
      <c r="BC98" s="6" t="str">
        <f t="shared" si="30"/>
        <v/>
      </c>
      <c r="BD98" s="6" t="str">
        <f t="shared" si="31"/>
        <v>--</v>
      </c>
      <c r="BE98" s="6" t="str">
        <f t="shared" si="39"/>
        <v/>
      </c>
      <c r="BF98" s="6" t="str">
        <f t="shared" si="40"/>
        <v/>
      </c>
      <c r="BG98" s="4" t="str">
        <f>IFERROR(IF(AR98="--","",IF(HLOOKUP(SMALL($Q$4:$Y$4,9),$Q$4:$Y$501,ROW(AP98)-3,FALSE)=0,"",IF(HLOOKUP(SMALL($Q$4:$Y$4,9),$Q$4:$Y$501,ROW(AP98)-3,FALSE)="nee",VLOOKUP("De kwaliteitseis emissiearme grond (maximale concentratie) wordt overschreden.",H!$O$10:'H'!$P$59,2,FALSE),""))),"")</f>
        <v/>
      </c>
    </row>
    <row r="99" spans="1:59" x14ac:dyDescent="0.2">
      <c r="A99" s="4" t="str">
        <f>F!A99</f>
        <v>1,1,1,2-Tetrachloorethaan</v>
      </c>
      <c r="B99" s="6" t="str">
        <f>IF(ISNUMBER(F!E99)=FALSE,"--",IF(F!E99=0,"--",F!E99))</f>
        <v>--</v>
      </c>
      <c r="C99" s="6" t="str">
        <f>IF(B99="--","",F!F99)</f>
        <v/>
      </c>
      <c r="D99" s="6" t="str">
        <f>IF(ISNUMBER(F!G99)=FALSE,"--",IF(F!G99=0,"--",F!G99))</f>
        <v>--</v>
      </c>
      <c r="E99" s="6" t="str">
        <f>IF(D99="--","",F!H99)</f>
        <v/>
      </c>
      <c r="F99" s="6" t="str">
        <f>IF(ISNUMBER(F!I99)=FALSE,"--",IF(F!I99=0,"--",F!I99))</f>
        <v>--</v>
      </c>
      <c r="G99" s="6" t="str">
        <f>IF(F99="--","",F!J99)</f>
        <v/>
      </c>
      <c r="H99" s="6"/>
      <c r="I99" s="6" t="str">
        <f>IF(F!Z99=-1,-1,F!AV99)</f>
        <v/>
      </c>
      <c r="J99" s="6"/>
      <c r="K99" s="6" t="str">
        <f>IF(F!AC99=-1,-1,F!AX99)</f>
        <v/>
      </c>
      <c r="L99" s="6"/>
      <c r="M99" s="6" t="str">
        <f>IF(F!AF99=-1,-1,F!AZ99)</f>
        <v/>
      </c>
      <c r="N99" s="6"/>
      <c r="P99" s="4" t="str">
        <f>IFERROR(IF(AND(VLOOKUP(F!$B99,E!$B$1:$AK$300,5,FALSE)&lt;&gt;1000000000,VLOOKUP(F!$B99,E!$B$1:$AK$300,6,FALSE)=1000000000,VLOOKUP(F!$B99,E!$B$1:$AK$300,7,FALSE)=1000000000,VLOOKUP(F!$B99,E!$B$1:$AK$300,8,FALSE)=1000000000,VLOOKUP(F!$B99,E!$B$1:$AK$300,9,FALSE)=1000000000),"toetsen alleen LN",IF(AND(VLOOKUP(F!$B99,E!$B$1:$AK$300,5,FALSE)=1000000000,VLOOKUP(F!$B99,E!$B$1:$AK$300,6,FALSE)=1000000000,VLOOKUP(F!$B99,E!$B$1:$AK$300,7,FALSE)=1000000000,VLOOKUP(F!$B99,E!$B$1:$AK$300,8,FALSE)&lt;&gt;1000000000,VLOOKUP(F!$B99,E!$B$1:$AK$300,9,FALSE)&lt;&gt;1000000000),"toetsen alleen MV en SV",IF(AND(VLOOKUP(F!$B99,E!$B$1:$AK$300,5,FALSE)&lt;&gt;1000000000,VLOOKUP(F!$B99,E!$B$1:$AK$300,6,FALSE)&lt;&gt;1000000000,VLOOKUP(F!$B99,E!$B$1:$AK$300,7,FALSE)&lt;&gt;1000000000,VLOOKUP(F!$B99,E!$B$1:$AK$300,8,FALSE)=1000000000,VLOOKUP(F!$B99,E!$B$1:$AK$300,9,FALSE)=1000000000),"toetsen geen MV en SV",IF(VLOOKUP(F!$B99,E!$B$1:$AK$300,5,FALSE)+VLOOKUP(F!$B99,E!$B$1:$AK$300,6,FALSE)+VLOOKUP(F!$B99,E!$B$1:$AK$300,7,FALSE)+VLOOKUP(F!$B99,E!$B$1:$AK$300,8,FALSE)&lt;&gt;4000000000,"toetsen",IF(VLOOKUP(F!$B99,E!$B$1:$AK$300,12,FALSE)&lt;&gt;1000000000,"toetsen alleen IW","niet toetsen"))))),"")</f>
        <v/>
      </c>
      <c r="Q99" s="6" t="str">
        <f t="shared" si="46"/>
        <v/>
      </c>
      <c r="R99" s="5" t="str">
        <f>IF($B99="--","",IF($P99="toetsen",toetsen(F!$B99,Q99),IF($P99="toetsen alleen IW",toetsen_alleen_IW(F!$B99,Q99),IF($P99="toetsen alleen LN",toetsen_alleen_LN(F!$B99,Q99),IF($P99="toetsen geen MV en SV",toetsen_geen_MV_en_SV(F!$B99,Q99),IF($P99="toetsen alleen MV en SV",toetsen_alleen_MV_en_SV(F!$B99,Q99),""))))))</f>
        <v/>
      </c>
      <c r="S99" s="5" t="str">
        <f>IF($P99="toetsen",IF(OR(Q99="",VLOOKUP(F!$B99,E!$B$1:$AK$300,10,FALSE)=1000000000),"",IF(Q99&lt;=VLOOKUP(F!$B99,E!$B$1:$AK$300,10,FALSE),"ja","nee")),"")</f>
        <v/>
      </c>
      <c r="T99" s="78" t="str">
        <f t="shared" si="41"/>
        <v/>
      </c>
      <c r="U99" s="5" t="str">
        <f>IF($D99="--","",IF($P99="toetsen",toetsen(F!$B99,T99),IF($P99="toetsen alleen IW",toetsen_alleen_IW(F!$B99,T99),IF($P99="toetsen alleen LN",toetsen_alleen_LN(F!$B99,T99),IF($P99="toetsen geen MV en SV",toetsen_geen_MV_en_SV(F!$B99,T99),IF($P99="toetsen alleen MV en SV",toetsen_alleen_MV_en_SV(F!$B99,T99),""))))))</f>
        <v/>
      </c>
      <c r="V99" s="5" t="str">
        <f>IF($P99="toetsen",IF(OR(T99="",VLOOKUP(F!$B99,E!$B$1:$AK$300,10,FALSE)=1000000000),"",IF(T99&lt;=VLOOKUP(F!$B99,E!$B$1:$AK$300,10,FALSE),"ja","nee")),"")</f>
        <v/>
      </c>
      <c r="W99" s="6" t="str">
        <f t="shared" si="42"/>
        <v/>
      </c>
      <c r="X99" s="5" t="str">
        <f>IF($F99="--","",IF($P99="toetsen",toetsen(F!$B99,W99),IF($P99="toetsen alleen IW",toetsen_alleen_IW(F!$B99,W99),IF($P99="toetsen alleen LN",toetsen_alleen_LN(F!$B99,W99),IF($P99="toetsen geen MV en SV",toetsen_geen_MV_en_SV(F!$B99,W99),IF($P99="toetsen alleen MV en SV",toetsen_alleen_MV_en_SV(F!$B99,W99),""))))))</f>
        <v/>
      </c>
      <c r="Y99" s="5" t="str">
        <f>IF($P99="toetsen",IF(OR(W99="",VLOOKUP(F!$B99,E!$B$1:$AK$300,10,FALSE)=1000000000),"",IF(W99&lt;=VLOOKUP(F!$B99,E!$B$1:$AK$300,10,FALSE),"ja","nee")),"")</f>
        <v/>
      </c>
      <c r="AA99" s="4" t="str">
        <f>IFERROR(IF(Q99="","",(IF(Q99&gt;2*VLOOKUP(F!$B99,E!$B$1:$AK$300,5,FALSE),1,0))),"")</f>
        <v/>
      </c>
      <c r="AB99" s="4" t="str">
        <f>IFERROR(IF(T99="","",(IF(T99&gt;2*VLOOKUP(F!$B99,E!$B$1:$AK$300,5,FALSE),1,0))),"")</f>
        <v/>
      </c>
      <c r="AC99" s="4" t="str">
        <f>IFERROR(IF(W99="","",(IF(W99&gt;2*VLOOKUP(F!$B99,E!$B$1:$AK$300,5,FALSE),1,0))),"")</f>
        <v/>
      </c>
      <c r="AE99" s="4" t="str">
        <f>IFERROR(IF(Q99="","",(IF(Q99&gt;VLOOKUP(F!$B99,E!$B$1:$AK$300,6,FALSE)+VLOOKUP(F!$B99,E!$B$1:$AK$300,5,FALSE),1,0))),"")</f>
        <v/>
      </c>
      <c r="AF99" s="4" t="str">
        <f>IFERROR(IF(T99="","",(IF(T99&gt;VLOOKUP(F!$B99,E!$B$1:$AK$300,6,FALSE)+VLOOKUP(F!$B99,E!$B$1:$AK$300,5,FALSE),1,0))),"")</f>
        <v/>
      </c>
      <c r="AG99" s="4" t="str">
        <f>IFERROR(IF(W99="","",(IF(W99&gt;VLOOKUP(F!$B99,E!$B$1:$AK$300,6,FALSE)+VLOOKUP(F!$B99,E!$B$1:$AK$300,5,FALSE),1,0))),"")</f>
        <v/>
      </c>
      <c r="AI99" s="6" t="str">
        <f t="shared" si="43"/>
        <v>--</v>
      </c>
      <c r="AJ99" s="6" t="str">
        <f>IF(AI99="--","--",IF(F!$D99=131,IF(I99=-1,"rg",IF(I99="","--",IF(I99*1000&lt;1,FIXED(I99*1000,3),IF(I99*1000&lt;10,FIXED(I99*1000,2),(IF(I99*1000&lt;100,FIXED(I99*1000,1),IF(I99*1000&lt;1000,FIXED(I99*1000,0),MROUND(I99*1000,10)))))))),IF(I99=-1,"rg",IF(I99="","--",IF(I99&lt;1,FIXED(I99,3),IF(I99&lt;10,FIXED(I99,2),(IF(I99&lt;100,FIXED(I99,1),IF(I99&lt;1000,FIXED(I99,0),MROUND(I99,10))))))))))</f>
        <v>--</v>
      </c>
      <c r="AK99" s="6" t="str">
        <f t="shared" si="44"/>
        <v>--</v>
      </c>
      <c r="AL99" s="6" t="str">
        <f>IF(AK99="--","--",IF(F!$D99=131,IF(K99=-1,"rg",IF(K99="","--",IF(K99*1000&lt;1,FIXED(K99*1000,3),IF(K99*1000&lt;10,FIXED(K99*1000,2),(IF(K99*1000&lt;100,FIXED(K99*1000,1),IF(K99*1000&lt;1000,FIXED(K99*1000,0),MROUND(K99*1000,10)))))))),IF(K99=-1,"rg",IF(K99="","--",IF(K99&lt;1,FIXED(K99,3),IF(K99&lt;10,FIXED(K99,2),(IF(K99&lt;100,FIXED(K99,1),IF(K99&lt;1000,FIXED(K99,0),MROUND(K99,10))))))))))</f>
        <v>--</v>
      </c>
      <c r="AM99" s="6" t="str">
        <f t="shared" si="45"/>
        <v>--</v>
      </c>
      <c r="AN99" s="6" t="str">
        <f>IF(AM99="--","--",IF(F!$D99=131,IF(M99=-1,"rg",IF(M99="","--",IF(M99*1000&lt;1,FIXED(M99*1000,3),IF(M99*1000&lt;10,FIXED(M99*1000,2),(IF(M99*1000&lt;100,FIXED(M99*1000,1),IF(M99*1000&lt;1000,FIXED(M99*1000,0),MROUND(M99*1000,10)))))))),IF(M99=-1,"rg",IF(M99="","--",IF(M99&lt;1,FIXED(M99,3),IF(M99&lt;10,FIXED(M99,2),(IF(M99&lt;100,FIXED(M99,1),IF(M99&lt;1000,FIXED(M99,0),MROUND(M99,10))))))))))</f>
        <v>--</v>
      </c>
      <c r="AP99" s="6" t="str">
        <f t="shared" si="32"/>
        <v>--</v>
      </c>
      <c r="AQ99" s="6" t="str">
        <f t="shared" si="33"/>
        <v/>
      </c>
      <c r="AR99" s="6" t="str">
        <f t="shared" si="34"/>
        <v>--</v>
      </c>
      <c r="AS99" s="6" t="str">
        <f t="shared" si="35"/>
        <v/>
      </c>
      <c r="AT99" s="6" t="str">
        <f t="shared" si="36"/>
        <v/>
      </c>
      <c r="AU99" s="6" t="str">
        <f>IFERROR(IF(AR99="--","",IF(HLOOKUP(SMALL($Q$4:$Y$4,3),$Q$4:$Y$501,ROW(AP99)-3,FALSE)=0,"",IF(HLOOKUP(SMALL($Q$4:$Y$4,3),$Q$4:$Y$501,ROW(AP99)-3,FALSE)="nee",VLOOKUP("De kwaliteitseis emissiearme grond (maximale concentratie) wordt overschreden.",H!$O$10:'H'!$P$59,2,FALSE),""))),"")</f>
        <v/>
      </c>
      <c r="AV99" s="6" t="str">
        <f t="shared" si="26"/>
        <v>--</v>
      </c>
      <c r="AW99" s="6" t="str">
        <f t="shared" si="27"/>
        <v/>
      </c>
      <c r="AX99" s="6" t="str">
        <f t="shared" si="28"/>
        <v>--</v>
      </c>
      <c r="AY99" s="6" t="str">
        <f t="shared" si="37"/>
        <v/>
      </c>
      <c r="AZ99" s="6" t="str">
        <f t="shared" si="38"/>
        <v/>
      </c>
      <c r="BA99" s="6" t="str">
        <f>IFERROR(IF(AR99="--","",IF(HLOOKUP(SMALL($Q$4:$Y$4,6),$Q$4:$Y$501,ROW(AP99)-3,FALSE)=0,"",IF(HLOOKUP(SMALL($Q$4:$Y$4,6),$Q$4:$Y$501,ROW(AP99)-3,FALSE)="nee",VLOOKUP("De kwaliteitseis emissiearme grond (maximale concentratie) wordt overschreden.",H!$O$10:'H'!$P$59,2,FALSE),""))),"")</f>
        <v/>
      </c>
      <c r="BB99" s="6" t="str">
        <f t="shared" si="29"/>
        <v>--</v>
      </c>
      <c r="BC99" s="6" t="str">
        <f t="shared" si="30"/>
        <v/>
      </c>
      <c r="BD99" s="6" t="str">
        <f t="shared" si="31"/>
        <v>--</v>
      </c>
      <c r="BE99" s="6" t="str">
        <f t="shared" si="39"/>
        <v/>
      </c>
      <c r="BF99" s="6" t="str">
        <f t="shared" si="40"/>
        <v/>
      </c>
      <c r="BG99" s="4" t="str">
        <f>IFERROR(IF(AR99="--","",IF(HLOOKUP(SMALL($Q$4:$Y$4,9),$Q$4:$Y$501,ROW(AP99)-3,FALSE)=0,"",IF(HLOOKUP(SMALL($Q$4:$Y$4,9),$Q$4:$Y$501,ROW(AP99)-3,FALSE)="nee",VLOOKUP("De kwaliteitseis emissiearme grond (maximale concentratie) wordt overschreden.",H!$O$10:'H'!$P$59,2,FALSE),""))),"")</f>
        <v/>
      </c>
    </row>
    <row r="100" spans="1:59" x14ac:dyDescent="0.2">
      <c r="A100" s="4" t="str">
        <f>F!A100</f>
        <v>1,1,2,2-Tetrachloorethaan</v>
      </c>
      <c r="B100" s="6" t="str">
        <f>IF(ISNUMBER(F!E100)=FALSE,"--",IF(F!E100=0,"--",F!E100))</f>
        <v>--</v>
      </c>
      <c r="C100" s="6" t="str">
        <f>IF(B100="--","",F!F100)</f>
        <v/>
      </c>
      <c r="D100" s="6" t="str">
        <f>IF(ISNUMBER(F!G100)=FALSE,"--",IF(F!G100=0,"--",F!G100))</f>
        <v>--</v>
      </c>
      <c r="E100" s="6" t="str">
        <f>IF(D100="--","",F!H100)</f>
        <v/>
      </c>
      <c r="F100" s="6" t="str">
        <f>IF(ISNUMBER(F!I100)=FALSE,"--",IF(F!I100=0,"--",F!I100))</f>
        <v>--</v>
      </c>
      <c r="G100" s="6" t="str">
        <f>IF(F100="--","",F!J100)</f>
        <v/>
      </c>
      <c r="H100" s="6"/>
      <c r="I100" s="6" t="str">
        <f>IF(F!Z100=-1,-1,F!AV100)</f>
        <v/>
      </c>
      <c r="J100" s="6"/>
      <c r="K100" s="6" t="str">
        <f>IF(F!AC100=-1,-1,F!AX100)</f>
        <v/>
      </c>
      <c r="L100" s="6"/>
      <c r="M100" s="6" t="str">
        <f>IF(F!AF100=-1,-1,F!AZ100)</f>
        <v/>
      </c>
      <c r="N100" s="6"/>
      <c r="P100" s="4" t="str">
        <f>IFERROR(IF(AND(VLOOKUP(F!$B100,E!$B$1:$AK$300,5,FALSE)&lt;&gt;1000000000,VLOOKUP(F!$B100,E!$B$1:$AK$300,6,FALSE)=1000000000,VLOOKUP(F!$B100,E!$B$1:$AK$300,7,FALSE)=1000000000,VLOOKUP(F!$B100,E!$B$1:$AK$300,8,FALSE)=1000000000,VLOOKUP(F!$B100,E!$B$1:$AK$300,9,FALSE)=1000000000),"toetsen alleen LN",IF(AND(VLOOKUP(F!$B100,E!$B$1:$AK$300,5,FALSE)=1000000000,VLOOKUP(F!$B100,E!$B$1:$AK$300,6,FALSE)=1000000000,VLOOKUP(F!$B100,E!$B$1:$AK$300,7,FALSE)=1000000000,VLOOKUP(F!$B100,E!$B$1:$AK$300,8,FALSE)&lt;&gt;1000000000,VLOOKUP(F!$B100,E!$B$1:$AK$300,9,FALSE)&lt;&gt;1000000000),"toetsen alleen MV en SV",IF(AND(VLOOKUP(F!$B100,E!$B$1:$AK$300,5,FALSE)&lt;&gt;1000000000,VLOOKUP(F!$B100,E!$B$1:$AK$300,6,FALSE)&lt;&gt;1000000000,VLOOKUP(F!$B100,E!$B$1:$AK$300,7,FALSE)&lt;&gt;1000000000,VLOOKUP(F!$B100,E!$B$1:$AK$300,8,FALSE)=1000000000,VLOOKUP(F!$B100,E!$B$1:$AK$300,9,FALSE)=1000000000),"toetsen geen MV en SV",IF(VLOOKUP(F!$B100,E!$B$1:$AK$300,5,FALSE)+VLOOKUP(F!$B100,E!$B$1:$AK$300,6,FALSE)+VLOOKUP(F!$B100,E!$B$1:$AK$300,7,FALSE)+VLOOKUP(F!$B100,E!$B$1:$AK$300,8,FALSE)&lt;&gt;4000000000,"toetsen",IF(VLOOKUP(F!$B100,E!$B$1:$AK$300,12,FALSE)&lt;&gt;1000000000,"toetsen alleen IW","niet toetsen"))))),"")</f>
        <v/>
      </c>
      <c r="Q100" s="6" t="str">
        <f t="shared" si="46"/>
        <v/>
      </c>
      <c r="R100" s="5" t="str">
        <f>IF($B100="--","",IF($P100="toetsen",toetsen(F!$B100,Q100),IF($P100="toetsen alleen IW",toetsen_alleen_IW(F!$B100,Q100),IF($P100="toetsen alleen LN",toetsen_alleen_LN(F!$B100,Q100),IF($P100="toetsen geen MV en SV",toetsen_geen_MV_en_SV(F!$B100,Q100),IF($P100="toetsen alleen MV en SV",toetsen_alleen_MV_en_SV(F!$B100,Q100),""))))))</f>
        <v/>
      </c>
      <c r="S100" s="5" t="str">
        <f>IF($P100="toetsen",IF(OR(Q100="",VLOOKUP(F!$B100,E!$B$1:$AK$300,10,FALSE)=1000000000),"",IF(Q100&lt;=VLOOKUP(F!$B100,E!$B$1:$AK$300,10,FALSE),"ja","nee")),"")</f>
        <v/>
      </c>
      <c r="T100" s="78" t="str">
        <f t="shared" si="41"/>
        <v/>
      </c>
      <c r="U100" s="5" t="str">
        <f>IF($D100="--","",IF($P100="toetsen",toetsen(F!$B100,T100),IF($P100="toetsen alleen IW",toetsen_alleen_IW(F!$B100,T100),IF($P100="toetsen alleen LN",toetsen_alleen_LN(F!$B100,T100),IF($P100="toetsen geen MV en SV",toetsen_geen_MV_en_SV(F!$B100,T100),IF($P100="toetsen alleen MV en SV",toetsen_alleen_MV_en_SV(F!$B100,T100),""))))))</f>
        <v/>
      </c>
      <c r="V100" s="5" t="str">
        <f>IF($P100="toetsen",IF(OR(T100="",VLOOKUP(F!$B100,E!$B$1:$AK$300,10,FALSE)=1000000000),"",IF(T100&lt;=VLOOKUP(F!$B100,E!$B$1:$AK$300,10,FALSE),"ja","nee")),"")</f>
        <v/>
      </c>
      <c r="W100" s="6" t="str">
        <f t="shared" si="42"/>
        <v/>
      </c>
      <c r="X100" s="5" t="str">
        <f>IF($F100="--","",IF($P100="toetsen",toetsen(F!$B100,W100),IF($P100="toetsen alleen IW",toetsen_alleen_IW(F!$B100,W100),IF($P100="toetsen alleen LN",toetsen_alleen_LN(F!$B100,W100),IF($P100="toetsen geen MV en SV",toetsen_geen_MV_en_SV(F!$B100,W100),IF($P100="toetsen alleen MV en SV",toetsen_alleen_MV_en_SV(F!$B100,W100),""))))))</f>
        <v/>
      </c>
      <c r="Y100" s="5" t="str">
        <f>IF($P100="toetsen",IF(OR(W100="",VLOOKUP(F!$B100,E!$B$1:$AK$300,10,FALSE)=1000000000),"",IF(W100&lt;=VLOOKUP(F!$B100,E!$B$1:$AK$300,10,FALSE),"ja","nee")),"")</f>
        <v/>
      </c>
      <c r="AA100" s="4" t="str">
        <f>IFERROR(IF(Q100="","",(IF(Q100&gt;2*VLOOKUP(F!$B100,E!$B$1:$AK$300,5,FALSE),1,0))),"")</f>
        <v/>
      </c>
      <c r="AB100" s="4" t="str">
        <f>IFERROR(IF(T100="","",(IF(T100&gt;2*VLOOKUP(F!$B100,E!$B$1:$AK$300,5,FALSE),1,0))),"")</f>
        <v/>
      </c>
      <c r="AC100" s="4" t="str">
        <f>IFERROR(IF(W100="","",(IF(W100&gt;2*VLOOKUP(F!$B100,E!$B$1:$AK$300,5,FALSE),1,0))),"")</f>
        <v/>
      </c>
      <c r="AE100" s="4" t="str">
        <f>IFERROR(IF(Q100="","",(IF(Q100&gt;VLOOKUP(F!$B100,E!$B$1:$AK$300,6,FALSE)+VLOOKUP(F!$B100,E!$B$1:$AK$300,5,FALSE),1,0))),"")</f>
        <v/>
      </c>
      <c r="AF100" s="4" t="str">
        <f>IFERROR(IF(T100="","",(IF(T100&gt;VLOOKUP(F!$B100,E!$B$1:$AK$300,6,FALSE)+VLOOKUP(F!$B100,E!$B$1:$AK$300,5,FALSE),1,0))),"")</f>
        <v/>
      </c>
      <c r="AG100" s="4" t="str">
        <f>IFERROR(IF(W100="","",(IF(W100&gt;VLOOKUP(F!$B100,E!$B$1:$AK$300,6,FALSE)+VLOOKUP(F!$B100,E!$B$1:$AK$300,5,FALSE),1,0))),"")</f>
        <v/>
      </c>
      <c r="AI100" s="6" t="str">
        <f t="shared" si="43"/>
        <v>--</v>
      </c>
      <c r="AJ100" s="6" t="str">
        <f>IF(AI100="--","--",IF(F!$D100=131,IF(I100=-1,"rg",IF(I100="","--",IF(I100*1000&lt;1,FIXED(I100*1000,3),IF(I100*1000&lt;10,FIXED(I100*1000,2),(IF(I100*1000&lt;100,FIXED(I100*1000,1),IF(I100*1000&lt;1000,FIXED(I100*1000,0),MROUND(I100*1000,10)))))))),IF(I100=-1,"rg",IF(I100="","--",IF(I100&lt;1,FIXED(I100,3),IF(I100&lt;10,FIXED(I100,2),(IF(I100&lt;100,FIXED(I100,1),IF(I100&lt;1000,FIXED(I100,0),MROUND(I100,10))))))))))</f>
        <v>--</v>
      </c>
      <c r="AK100" s="6" t="str">
        <f t="shared" si="44"/>
        <v>--</v>
      </c>
      <c r="AL100" s="6" t="str">
        <f>IF(AK100="--","--",IF(F!$D100=131,IF(K100=-1,"rg",IF(K100="","--",IF(K100*1000&lt;1,FIXED(K100*1000,3),IF(K100*1000&lt;10,FIXED(K100*1000,2),(IF(K100*1000&lt;100,FIXED(K100*1000,1),IF(K100*1000&lt;1000,FIXED(K100*1000,0),MROUND(K100*1000,10)))))))),IF(K100=-1,"rg",IF(K100="","--",IF(K100&lt;1,FIXED(K100,3),IF(K100&lt;10,FIXED(K100,2),(IF(K100&lt;100,FIXED(K100,1),IF(K100&lt;1000,FIXED(K100,0),MROUND(K100,10))))))))))</f>
        <v>--</v>
      </c>
      <c r="AM100" s="6" t="str">
        <f t="shared" si="45"/>
        <v>--</v>
      </c>
      <c r="AN100" s="6" t="str">
        <f>IF(AM100="--","--",IF(F!$D100=131,IF(M100=-1,"rg",IF(M100="","--",IF(M100*1000&lt;1,FIXED(M100*1000,3),IF(M100*1000&lt;10,FIXED(M100*1000,2),(IF(M100*1000&lt;100,FIXED(M100*1000,1),IF(M100*1000&lt;1000,FIXED(M100*1000,0),MROUND(M100*1000,10)))))))),IF(M100=-1,"rg",IF(M100="","--",IF(M100&lt;1,FIXED(M100,3),IF(M100&lt;10,FIXED(M100,2),(IF(M100&lt;100,FIXED(M100,1),IF(M100&lt;1000,FIXED(M100,0),MROUND(M100,10))))))))))</f>
        <v>--</v>
      </c>
      <c r="AP100" s="6" t="str">
        <f t="shared" si="32"/>
        <v>--</v>
      </c>
      <c r="AQ100" s="6" t="str">
        <f t="shared" si="33"/>
        <v/>
      </c>
      <c r="AR100" s="6" t="str">
        <f t="shared" si="34"/>
        <v>--</v>
      </c>
      <c r="AS100" s="6" t="str">
        <f t="shared" si="35"/>
        <v/>
      </c>
      <c r="AT100" s="6" t="str">
        <f t="shared" si="36"/>
        <v/>
      </c>
      <c r="AU100" s="6" t="str">
        <f>IFERROR(IF(AR100="--","",IF(HLOOKUP(SMALL($Q$4:$Y$4,3),$Q$4:$Y$501,ROW(AP100)-3,FALSE)=0,"",IF(HLOOKUP(SMALL($Q$4:$Y$4,3),$Q$4:$Y$501,ROW(AP100)-3,FALSE)="nee",VLOOKUP("De kwaliteitseis emissiearme grond (maximale concentratie) wordt overschreden.",H!$O$10:'H'!$P$59,2,FALSE),""))),"")</f>
        <v/>
      </c>
      <c r="AV100" s="6" t="str">
        <f t="shared" si="26"/>
        <v>--</v>
      </c>
      <c r="AW100" s="6" t="str">
        <f t="shared" si="27"/>
        <v/>
      </c>
      <c r="AX100" s="6" t="str">
        <f t="shared" si="28"/>
        <v>--</v>
      </c>
      <c r="AY100" s="6" t="str">
        <f t="shared" si="37"/>
        <v/>
      </c>
      <c r="AZ100" s="6" t="str">
        <f t="shared" si="38"/>
        <v/>
      </c>
      <c r="BA100" s="6" t="str">
        <f>IFERROR(IF(AR100="--","",IF(HLOOKUP(SMALL($Q$4:$Y$4,6),$Q$4:$Y$501,ROW(AP100)-3,FALSE)=0,"",IF(HLOOKUP(SMALL($Q$4:$Y$4,6),$Q$4:$Y$501,ROW(AP100)-3,FALSE)="nee",VLOOKUP("De kwaliteitseis emissiearme grond (maximale concentratie) wordt overschreden.",H!$O$10:'H'!$P$59,2,FALSE),""))),"")</f>
        <v/>
      </c>
      <c r="BB100" s="6" t="str">
        <f t="shared" si="29"/>
        <v>--</v>
      </c>
      <c r="BC100" s="6" t="str">
        <f t="shared" si="30"/>
        <v/>
      </c>
      <c r="BD100" s="6" t="str">
        <f t="shared" si="31"/>
        <v>--</v>
      </c>
      <c r="BE100" s="6" t="str">
        <f t="shared" si="39"/>
        <v/>
      </c>
      <c r="BF100" s="6" t="str">
        <f t="shared" si="40"/>
        <v/>
      </c>
      <c r="BG100" s="4" t="str">
        <f>IFERROR(IF(AR100="--","",IF(HLOOKUP(SMALL($Q$4:$Y$4,9),$Q$4:$Y$501,ROW(AP100)-3,FALSE)=0,"",IF(HLOOKUP(SMALL($Q$4:$Y$4,9),$Q$4:$Y$501,ROW(AP100)-3,FALSE)="nee",VLOOKUP("De kwaliteitseis emissiearme grond (maximale concentratie) wordt overschreden.",H!$O$10:'H'!$P$59,2,FALSE),""))),"")</f>
        <v/>
      </c>
    </row>
    <row r="101" spans="1:59" x14ac:dyDescent="0.2">
      <c r="A101" s="4" t="str">
        <f>F!A101</f>
        <v>2-Chloortolueen</v>
      </c>
      <c r="B101" s="6" t="str">
        <f>IF(ISNUMBER(F!E101)=FALSE,"--",IF(F!E101=0,"--",F!E101))</f>
        <v>--</v>
      </c>
      <c r="C101" s="6" t="str">
        <f>IF(B101="--","",F!F101)</f>
        <v/>
      </c>
      <c r="D101" s="6" t="str">
        <f>IF(ISNUMBER(F!G101)=FALSE,"--",IF(F!G101=0,"--",F!G101))</f>
        <v>--</v>
      </c>
      <c r="E101" s="6" t="str">
        <f>IF(D101="--","",F!H101)</f>
        <v/>
      </c>
      <c r="F101" s="6" t="str">
        <f>IF(ISNUMBER(F!I101)=FALSE,"--",IF(F!I101=0,"--",F!I101))</f>
        <v>--</v>
      </c>
      <c r="G101" s="6" t="str">
        <f>IF(F101="--","",F!J101)</f>
        <v/>
      </c>
      <c r="H101" s="6"/>
      <c r="I101" s="6" t="str">
        <f>IF(F!Z101=-1,-1,F!AV101)</f>
        <v/>
      </c>
      <c r="J101" s="6"/>
      <c r="K101" s="6" t="str">
        <f>IF(F!AC101=-1,-1,F!AX101)</f>
        <v/>
      </c>
      <c r="L101" s="6"/>
      <c r="M101" s="6" t="str">
        <f>IF(F!AF101=-1,-1,F!AZ101)</f>
        <v/>
      </c>
      <c r="N101" s="6"/>
      <c r="P101" s="4" t="str">
        <f>IFERROR(IF(AND(VLOOKUP(F!$B101,E!$B$1:$AK$300,5,FALSE)&lt;&gt;1000000000,VLOOKUP(F!$B101,E!$B$1:$AK$300,6,FALSE)=1000000000,VLOOKUP(F!$B101,E!$B$1:$AK$300,7,FALSE)=1000000000,VLOOKUP(F!$B101,E!$B$1:$AK$300,8,FALSE)=1000000000,VLOOKUP(F!$B101,E!$B$1:$AK$300,9,FALSE)=1000000000),"toetsen alleen LN",IF(AND(VLOOKUP(F!$B101,E!$B$1:$AK$300,5,FALSE)=1000000000,VLOOKUP(F!$B101,E!$B$1:$AK$300,6,FALSE)=1000000000,VLOOKUP(F!$B101,E!$B$1:$AK$300,7,FALSE)=1000000000,VLOOKUP(F!$B101,E!$B$1:$AK$300,8,FALSE)&lt;&gt;1000000000,VLOOKUP(F!$B101,E!$B$1:$AK$300,9,FALSE)&lt;&gt;1000000000),"toetsen alleen MV en SV",IF(AND(VLOOKUP(F!$B101,E!$B$1:$AK$300,5,FALSE)&lt;&gt;1000000000,VLOOKUP(F!$B101,E!$B$1:$AK$300,6,FALSE)&lt;&gt;1000000000,VLOOKUP(F!$B101,E!$B$1:$AK$300,7,FALSE)&lt;&gt;1000000000,VLOOKUP(F!$B101,E!$B$1:$AK$300,8,FALSE)=1000000000,VLOOKUP(F!$B101,E!$B$1:$AK$300,9,FALSE)=1000000000),"toetsen geen MV en SV",IF(VLOOKUP(F!$B101,E!$B$1:$AK$300,5,FALSE)+VLOOKUP(F!$B101,E!$B$1:$AK$300,6,FALSE)+VLOOKUP(F!$B101,E!$B$1:$AK$300,7,FALSE)+VLOOKUP(F!$B101,E!$B$1:$AK$300,8,FALSE)&lt;&gt;4000000000,"toetsen",IF(VLOOKUP(F!$B101,E!$B$1:$AK$300,12,FALSE)&lt;&gt;1000000000,"toetsen alleen IW","niet toetsen"))))),"")</f>
        <v/>
      </c>
      <c r="Q101" s="6" t="str">
        <f t="shared" si="46"/>
        <v/>
      </c>
      <c r="R101" s="5" t="str">
        <f>IF($B101="--","",IF($P101="toetsen",toetsen(F!$B101,Q101),IF($P101="toetsen alleen IW",toetsen_alleen_IW(F!$B101,Q101),IF($P101="toetsen alleen LN",toetsen_alleen_LN(F!$B101,Q101),IF($P101="toetsen geen MV en SV",toetsen_geen_MV_en_SV(F!$B101,Q101),IF($P101="toetsen alleen MV en SV",toetsen_alleen_MV_en_SV(F!$B101,Q101),""))))))</f>
        <v/>
      </c>
      <c r="S101" s="5" t="str">
        <f>IF($P101="toetsen",IF(OR(Q101="",VLOOKUP(F!$B101,E!$B$1:$AK$300,10,FALSE)=1000000000),"",IF(Q101&lt;=VLOOKUP(F!$B101,E!$B$1:$AK$300,10,FALSE),"ja","nee")),"")</f>
        <v/>
      </c>
      <c r="T101" s="78" t="str">
        <f t="shared" si="41"/>
        <v/>
      </c>
      <c r="U101" s="5" t="str">
        <f>IF($D101="--","",IF($P101="toetsen",toetsen(F!$B101,T101),IF($P101="toetsen alleen IW",toetsen_alleen_IW(F!$B101,T101),IF($P101="toetsen alleen LN",toetsen_alleen_LN(F!$B101,T101),IF($P101="toetsen geen MV en SV",toetsen_geen_MV_en_SV(F!$B101,T101),IF($P101="toetsen alleen MV en SV",toetsen_alleen_MV_en_SV(F!$B101,T101),""))))))</f>
        <v/>
      </c>
      <c r="V101" s="5" t="str">
        <f>IF($P101="toetsen",IF(OR(T101="",VLOOKUP(F!$B101,E!$B$1:$AK$300,10,FALSE)=1000000000),"",IF(T101&lt;=VLOOKUP(F!$B101,E!$B$1:$AK$300,10,FALSE),"ja","nee")),"")</f>
        <v/>
      </c>
      <c r="W101" s="6" t="str">
        <f t="shared" si="42"/>
        <v/>
      </c>
      <c r="X101" s="5" t="str">
        <f>IF($F101="--","",IF($P101="toetsen",toetsen(F!$B101,W101),IF($P101="toetsen alleen IW",toetsen_alleen_IW(F!$B101,W101),IF($P101="toetsen alleen LN",toetsen_alleen_LN(F!$B101,W101),IF($P101="toetsen geen MV en SV",toetsen_geen_MV_en_SV(F!$B101,W101),IF($P101="toetsen alleen MV en SV",toetsen_alleen_MV_en_SV(F!$B101,W101),""))))))</f>
        <v/>
      </c>
      <c r="Y101" s="5" t="str">
        <f>IF($P101="toetsen",IF(OR(W101="",VLOOKUP(F!$B101,E!$B$1:$AK$300,10,FALSE)=1000000000),"",IF(W101&lt;=VLOOKUP(F!$B101,E!$B$1:$AK$300,10,FALSE),"ja","nee")),"")</f>
        <v/>
      </c>
      <c r="AA101" s="4" t="str">
        <f>IFERROR(IF(Q101="","",(IF(Q101&gt;2*VLOOKUP(F!$B101,E!$B$1:$AK$300,5,FALSE),1,0))),"")</f>
        <v/>
      </c>
      <c r="AB101" s="4" t="str">
        <f>IFERROR(IF(T101="","",(IF(T101&gt;2*VLOOKUP(F!$B101,E!$B$1:$AK$300,5,FALSE),1,0))),"")</f>
        <v/>
      </c>
      <c r="AC101" s="4" t="str">
        <f>IFERROR(IF(W101="","",(IF(W101&gt;2*VLOOKUP(F!$B101,E!$B$1:$AK$300,5,FALSE),1,0))),"")</f>
        <v/>
      </c>
      <c r="AE101" s="4" t="str">
        <f>IFERROR(IF(Q101="","",(IF(Q101&gt;VLOOKUP(F!$B101,E!$B$1:$AK$300,6,FALSE)+VLOOKUP(F!$B101,E!$B$1:$AK$300,5,FALSE),1,0))),"")</f>
        <v/>
      </c>
      <c r="AF101" s="4" t="str">
        <f>IFERROR(IF(T101="","",(IF(T101&gt;VLOOKUP(F!$B101,E!$B$1:$AK$300,6,FALSE)+VLOOKUP(F!$B101,E!$B$1:$AK$300,5,FALSE),1,0))),"")</f>
        <v/>
      </c>
      <c r="AG101" s="4" t="str">
        <f>IFERROR(IF(W101="","",(IF(W101&gt;VLOOKUP(F!$B101,E!$B$1:$AK$300,6,FALSE)+VLOOKUP(F!$B101,E!$B$1:$AK$300,5,FALSE),1,0))),"")</f>
        <v/>
      </c>
      <c r="AI101" s="6" t="str">
        <f t="shared" si="43"/>
        <v>--</v>
      </c>
      <c r="AJ101" s="6" t="str">
        <f>IF(AI101="--","--",IF(F!$D101=131,IF(I101=-1,"rg",IF(I101="","--",IF(I101*1000&lt;1,FIXED(I101*1000,3),IF(I101*1000&lt;10,FIXED(I101*1000,2),(IF(I101*1000&lt;100,FIXED(I101*1000,1),IF(I101*1000&lt;1000,FIXED(I101*1000,0),MROUND(I101*1000,10)))))))),IF(I101=-1,"rg",IF(I101="","--",IF(I101&lt;1,FIXED(I101,3),IF(I101&lt;10,FIXED(I101,2),(IF(I101&lt;100,FIXED(I101,1),IF(I101&lt;1000,FIXED(I101,0),MROUND(I101,10))))))))))</f>
        <v>--</v>
      </c>
      <c r="AK101" s="6" t="str">
        <f t="shared" si="44"/>
        <v>--</v>
      </c>
      <c r="AL101" s="6" t="str">
        <f>IF(AK101="--","--",IF(F!$D101=131,IF(K101=-1,"rg",IF(K101="","--",IF(K101*1000&lt;1,FIXED(K101*1000,3),IF(K101*1000&lt;10,FIXED(K101*1000,2),(IF(K101*1000&lt;100,FIXED(K101*1000,1),IF(K101*1000&lt;1000,FIXED(K101*1000,0),MROUND(K101*1000,10)))))))),IF(K101=-1,"rg",IF(K101="","--",IF(K101&lt;1,FIXED(K101,3),IF(K101&lt;10,FIXED(K101,2),(IF(K101&lt;100,FIXED(K101,1),IF(K101&lt;1000,FIXED(K101,0),MROUND(K101,10))))))))))</f>
        <v>--</v>
      </c>
      <c r="AM101" s="6" t="str">
        <f t="shared" si="45"/>
        <v>--</v>
      </c>
      <c r="AN101" s="6" t="str">
        <f>IF(AM101="--","--",IF(F!$D101=131,IF(M101=-1,"rg",IF(M101="","--",IF(M101*1000&lt;1,FIXED(M101*1000,3),IF(M101*1000&lt;10,FIXED(M101*1000,2),(IF(M101*1000&lt;100,FIXED(M101*1000,1),IF(M101*1000&lt;1000,FIXED(M101*1000,0),MROUND(M101*1000,10)))))))),IF(M101=-1,"rg",IF(M101="","--",IF(M101&lt;1,FIXED(M101,3),IF(M101&lt;10,FIXED(M101,2),(IF(M101&lt;100,FIXED(M101,1),IF(M101&lt;1000,FIXED(M101,0),MROUND(M101,10))))))))))</f>
        <v>--</v>
      </c>
      <c r="AP101" s="6" t="str">
        <f t="shared" si="32"/>
        <v>--</v>
      </c>
      <c r="AQ101" s="6" t="str">
        <f t="shared" si="33"/>
        <v/>
      </c>
      <c r="AR101" s="6" t="str">
        <f t="shared" si="34"/>
        <v>--</v>
      </c>
      <c r="AS101" s="6" t="str">
        <f t="shared" si="35"/>
        <v/>
      </c>
      <c r="AT101" s="6" t="str">
        <f t="shared" si="36"/>
        <v/>
      </c>
      <c r="AU101" s="6" t="str">
        <f>IFERROR(IF(AR101="--","",IF(HLOOKUP(SMALL($Q$4:$Y$4,3),$Q$4:$Y$501,ROW(AP101)-3,FALSE)=0,"",IF(HLOOKUP(SMALL($Q$4:$Y$4,3),$Q$4:$Y$501,ROW(AP101)-3,FALSE)="nee",VLOOKUP("De kwaliteitseis emissiearme grond (maximale concentratie) wordt overschreden.",H!$O$10:'H'!$P$59,2,FALSE),""))),"")</f>
        <v/>
      </c>
      <c r="AV101" s="6" t="str">
        <f t="shared" si="26"/>
        <v>--</v>
      </c>
      <c r="AW101" s="6" t="str">
        <f t="shared" si="27"/>
        <v/>
      </c>
      <c r="AX101" s="6" t="str">
        <f t="shared" si="28"/>
        <v>--</v>
      </c>
      <c r="AY101" s="6" t="str">
        <f t="shared" si="37"/>
        <v/>
      </c>
      <c r="AZ101" s="6" t="str">
        <f t="shared" si="38"/>
        <v/>
      </c>
      <c r="BA101" s="6" t="str">
        <f>IFERROR(IF(AR101="--","",IF(HLOOKUP(SMALL($Q$4:$Y$4,6),$Q$4:$Y$501,ROW(AP101)-3,FALSE)=0,"",IF(HLOOKUP(SMALL($Q$4:$Y$4,6),$Q$4:$Y$501,ROW(AP101)-3,FALSE)="nee",VLOOKUP("De kwaliteitseis emissiearme grond (maximale concentratie) wordt overschreden.",H!$O$10:'H'!$P$59,2,FALSE),""))),"")</f>
        <v/>
      </c>
      <c r="BB101" s="6" t="str">
        <f t="shared" si="29"/>
        <v>--</v>
      </c>
      <c r="BC101" s="6" t="str">
        <f t="shared" si="30"/>
        <v/>
      </c>
      <c r="BD101" s="6" t="str">
        <f t="shared" si="31"/>
        <v>--</v>
      </c>
      <c r="BE101" s="6" t="str">
        <f t="shared" si="39"/>
        <v/>
      </c>
      <c r="BF101" s="6" t="str">
        <f t="shared" si="40"/>
        <v/>
      </c>
      <c r="BG101" s="4" t="str">
        <f>IFERROR(IF(AR101="--","",IF(HLOOKUP(SMALL($Q$4:$Y$4,9),$Q$4:$Y$501,ROW(AP101)-3,FALSE)=0,"",IF(HLOOKUP(SMALL($Q$4:$Y$4,9),$Q$4:$Y$501,ROW(AP101)-3,FALSE)="nee",VLOOKUP("De kwaliteitseis emissiearme grond (maximale concentratie) wordt overschreden.",H!$O$10:'H'!$P$59,2,FALSE),""))),"")</f>
        <v/>
      </c>
    </row>
    <row r="102" spans="1:59" x14ac:dyDescent="0.2">
      <c r="A102" s="4" t="str">
        <f>F!A102</f>
        <v>4-Chloortolueen</v>
      </c>
      <c r="B102" s="6" t="str">
        <f>IF(ISNUMBER(F!E102)=FALSE,"--",IF(F!E102=0,"--",F!E102))</f>
        <v>--</v>
      </c>
      <c r="C102" s="6" t="str">
        <f>IF(B102="--","",F!F102)</f>
        <v/>
      </c>
      <c r="D102" s="6" t="str">
        <f>IF(ISNUMBER(F!G102)=FALSE,"--",IF(F!G102=0,"--",F!G102))</f>
        <v>--</v>
      </c>
      <c r="E102" s="6" t="str">
        <f>IF(D102="--","",F!H102)</f>
        <v/>
      </c>
      <c r="F102" s="6" t="str">
        <f>IF(ISNUMBER(F!I102)=FALSE,"--",IF(F!I102=0,"--",F!I102))</f>
        <v>--</v>
      </c>
      <c r="G102" s="6" t="str">
        <f>IF(F102="--","",F!J102)</f>
        <v/>
      </c>
      <c r="H102" s="6"/>
      <c r="I102" s="6" t="str">
        <f>IF(F!Z102=-1,-1,F!AV102)</f>
        <v/>
      </c>
      <c r="J102" s="6"/>
      <c r="K102" s="6" t="str">
        <f>IF(F!AC102=-1,-1,F!AX102)</f>
        <v/>
      </c>
      <c r="L102" s="6"/>
      <c r="M102" s="6" t="str">
        <f>IF(F!AF102=-1,-1,F!AZ102)</f>
        <v/>
      </c>
      <c r="N102" s="6"/>
      <c r="P102" s="4" t="str">
        <f>IFERROR(IF(AND(VLOOKUP(F!$B102,E!$B$1:$AK$300,5,FALSE)&lt;&gt;1000000000,VLOOKUP(F!$B102,E!$B$1:$AK$300,6,FALSE)=1000000000,VLOOKUP(F!$B102,E!$B$1:$AK$300,7,FALSE)=1000000000,VLOOKUP(F!$B102,E!$B$1:$AK$300,8,FALSE)=1000000000,VLOOKUP(F!$B102,E!$B$1:$AK$300,9,FALSE)=1000000000),"toetsen alleen LN",IF(AND(VLOOKUP(F!$B102,E!$B$1:$AK$300,5,FALSE)=1000000000,VLOOKUP(F!$B102,E!$B$1:$AK$300,6,FALSE)=1000000000,VLOOKUP(F!$B102,E!$B$1:$AK$300,7,FALSE)=1000000000,VLOOKUP(F!$B102,E!$B$1:$AK$300,8,FALSE)&lt;&gt;1000000000,VLOOKUP(F!$B102,E!$B$1:$AK$300,9,FALSE)&lt;&gt;1000000000),"toetsen alleen MV en SV",IF(AND(VLOOKUP(F!$B102,E!$B$1:$AK$300,5,FALSE)&lt;&gt;1000000000,VLOOKUP(F!$B102,E!$B$1:$AK$300,6,FALSE)&lt;&gt;1000000000,VLOOKUP(F!$B102,E!$B$1:$AK$300,7,FALSE)&lt;&gt;1000000000,VLOOKUP(F!$B102,E!$B$1:$AK$300,8,FALSE)=1000000000,VLOOKUP(F!$B102,E!$B$1:$AK$300,9,FALSE)=1000000000),"toetsen geen MV en SV",IF(VLOOKUP(F!$B102,E!$B$1:$AK$300,5,FALSE)+VLOOKUP(F!$B102,E!$B$1:$AK$300,6,FALSE)+VLOOKUP(F!$B102,E!$B$1:$AK$300,7,FALSE)+VLOOKUP(F!$B102,E!$B$1:$AK$300,8,FALSE)&lt;&gt;4000000000,"toetsen",IF(VLOOKUP(F!$B102,E!$B$1:$AK$300,12,FALSE)&lt;&gt;1000000000,"toetsen alleen IW","niet toetsen"))))),"")</f>
        <v/>
      </c>
      <c r="Q102" s="6" t="str">
        <f t="shared" si="46"/>
        <v/>
      </c>
      <c r="R102" s="5" t="str">
        <f>IF($B102="--","",IF($P102="toetsen",toetsen(F!$B102,Q102),IF($P102="toetsen alleen IW",toetsen_alleen_IW(F!$B102,Q102),IF($P102="toetsen alleen LN",toetsen_alleen_LN(F!$B102,Q102),IF($P102="toetsen geen MV en SV",toetsen_geen_MV_en_SV(F!$B102,Q102),IF($P102="toetsen alleen MV en SV",toetsen_alleen_MV_en_SV(F!$B102,Q102),""))))))</f>
        <v/>
      </c>
      <c r="S102" s="5" t="str">
        <f>IF($P102="toetsen",IF(OR(Q102="",VLOOKUP(F!$B102,E!$B$1:$AK$300,10,FALSE)=1000000000),"",IF(Q102&lt;=VLOOKUP(F!$B102,E!$B$1:$AK$300,10,FALSE),"ja","nee")),"")</f>
        <v/>
      </c>
      <c r="T102" s="78" t="str">
        <f t="shared" si="41"/>
        <v/>
      </c>
      <c r="U102" s="5" t="str">
        <f>IF($D102="--","",IF($P102="toetsen",toetsen(F!$B102,T102),IF($P102="toetsen alleen IW",toetsen_alleen_IW(F!$B102,T102),IF($P102="toetsen alleen LN",toetsen_alleen_LN(F!$B102,T102),IF($P102="toetsen geen MV en SV",toetsen_geen_MV_en_SV(F!$B102,T102),IF($P102="toetsen alleen MV en SV",toetsen_alleen_MV_en_SV(F!$B102,T102),""))))))</f>
        <v/>
      </c>
      <c r="V102" s="5" t="str">
        <f>IF($P102="toetsen",IF(OR(T102="",VLOOKUP(F!$B102,E!$B$1:$AK$300,10,FALSE)=1000000000),"",IF(T102&lt;=VLOOKUP(F!$B102,E!$B$1:$AK$300,10,FALSE),"ja","nee")),"")</f>
        <v/>
      </c>
      <c r="W102" s="6" t="str">
        <f t="shared" si="42"/>
        <v/>
      </c>
      <c r="X102" s="5" t="str">
        <f>IF($F102="--","",IF($P102="toetsen",toetsen(F!$B102,W102),IF($P102="toetsen alleen IW",toetsen_alleen_IW(F!$B102,W102),IF($P102="toetsen alleen LN",toetsen_alleen_LN(F!$B102,W102),IF($P102="toetsen geen MV en SV",toetsen_geen_MV_en_SV(F!$B102,W102),IF($P102="toetsen alleen MV en SV",toetsen_alleen_MV_en_SV(F!$B102,W102),""))))))</f>
        <v/>
      </c>
      <c r="Y102" s="5" t="str">
        <f>IF($P102="toetsen",IF(OR(W102="",VLOOKUP(F!$B102,E!$B$1:$AK$300,10,FALSE)=1000000000),"",IF(W102&lt;=VLOOKUP(F!$B102,E!$B$1:$AK$300,10,FALSE),"ja","nee")),"")</f>
        <v/>
      </c>
      <c r="AA102" s="4" t="str">
        <f>IFERROR(IF(Q102="","",(IF(Q102&gt;2*VLOOKUP(F!$B102,E!$B$1:$AK$300,5,FALSE),1,0))),"")</f>
        <v/>
      </c>
      <c r="AB102" s="4" t="str">
        <f>IFERROR(IF(T102="","",(IF(T102&gt;2*VLOOKUP(F!$B102,E!$B$1:$AK$300,5,FALSE),1,0))),"")</f>
        <v/>
      </c>
      <c r="AC102" s="4" t="str">
        <f>IFERROR(IF(W102="","",(IF(W102&gt;2*VLOOKUP(F!$B102,E!$B$1:$AK$300,5,FALSE),1,0))),"")</f>
        <v/>
      </c>
      <c r="AE102" s="4" t="str">
        <f>IFERROR(IF(Q102="","",(IF(Q102&gt;VLOOKUP(F!$B102,E!$B$1:$AK$300,6,FALSE)+VLOOKUP(F!$B102,E!$B$1:$AK$300,5,FALSE),1,0))),"")</f>
        <v/>
      </c>
      <c r="AF102" s="4" t="str">
        <f>IFERROR(IF(T102="","",(IF(T102&gt;VLOOKUP(F!$B102,E!$B$1:$AK$300,6,FALSE)+VLOOKUP(F!$B102,E!$B$1:$AK$300,5,FALSE),1,0))),"")</f>
        <v/>
      </c>
      <c r="AG102" s="4" t="str">
        <f>IFERROR(IF(W102="","",(IF(W102&gt;VLOOKUP(F!$B102,E!$B$1:$AK$300,6,FALSE)+VLOOKUP(F!$B102,E!$B$1:$AK$300,5,FALSE),1,0))),"")</f>
        <v/>
      </c>
      <c r="AI102" s="6" t="str">
        <f t="shared" si="43"/>
        <v>--</v>
      </c>
      <c r="AJ102" s="6" t="str">
        <f>IF(AI102="--","--",IF(F!$D102=131,IF(I102=-1,"rg",IF(I102="","--",IF(I102*1000&lt;1,FIXED(I102*1000,3),IF(I102*1000&lt;10,FIXED(I102*1000,2),(IF(I102*1000&lt;100,FIXED(I102*1000,1),IF(I102*1000&lt;1000,FIXED(I102*1000,0),MROUND(I102*1000,10)))))))),IF(I102=-1,"rg",IF(I102="","--",IF(I102&lt;1,FIXED(I102,3),IF(I102&lt;10,FIXED(I102,2),(IF(I102&lt;100,FIXED(I102,1),IF(I102&lt;1000,FIXED(I102,0),MROUND(I102,10))))))))))</f>
        <v>--</v>
      </c>
      <c r="AK102" s="6" t="str">
        <f t="shared" si="44"/>
        <v>--</v>
      </c>
      <c r="AL102" s="6" t="str">
        <f>IF(AK102="--","--",IF(F!$D102=131,IF(K102=-1,"rg",IF(K102="","--",IF(K102*1000&lt;1,FIXED(K102*1000,3),IF(K102*1000&lt;10,FIXED(K102*1000,2),(IF(K102*1000&lt;100,FIXED(K102*1000,1),IF(K102*1000&lt;1000,FIXED(K102*1000,0),MROUND(K102*1000,10)))))))),IF(K102=-1,"rg",IF(K102="","--",IF(K102&lt;1,FIXED(K102,3),IF(K102&lt;10,FIXED(K102,2),(IF(K102&lt;100,FIXED(K102,1),IF(K102&lt;1000,FIXED(K102,0),MROUND(K102,10))))))))))</f>
        <v>--</v>
      </c>
      <c r="AM102" s="6" t="str">
        <f t="shared" si="45"/>
        <v>--</v>
      </c>
      <c r="AN102" s="6" t="str">
        <f>IF(AM102="--","--",IF(F!$D102=131,IF(M102=-1,"rg",IF(M102="","--",IF(M102*1000&lt;1,FIXED(M102*1000,3),IF(M102*1000&lt;10,FIXED(M102*1000,2),(IF(M102*1000&lt;100,FIXED(M102*1000,1),IF(M102*1000&lt;1000,FIXED(M102*1000,0),MROUND(M102*1000,10)))))))),IF(M102=-1,"rg",IF(M102="","--",IF(M102&lt;1,FIXED(M102,3),IF(M102&lt;10,FIXED(M102,2),(IF(M102&lt;100,FIXED(M102,1),IF(M102&lt;1000,FIXED(M102,0),MROUND(M102,10))))))))))</f>
        <v>--</v>
      </c>
      <c r="AP102" s="6" t="str">
        <f t="shared" si="32"/>
        <v>--</v>
      </c>
      <c r="AQ102" s="6" t="str">
        <f t="shared" si="33"/>
        <v/>
      </c>
      <c r="AR102" s="6" t="str">
        <f t="shared" si="34"/>
        <v>--</v>
      </c>
      <c r="AS102" s="6" t="str">
        <f t="shared" si="35"/>
        <v/>
      </c>
      <c r="AT102" s="6" t="str">
        <f t="shared" si="36"/>
        <v/>
      </c>
      <c r="AU102" s="6" t="str">
        <f>IFERROR(IF(AR102="--","",IF(HLOOKUP(SMALL($Q$4:$Y$4,3),$Q$4:$Y$501,ROW(AP102)-3,FALSE)=0,"",IF(HLOOKUP(SMALL($Q$4:$Y$4,3),$Q$4:$Y$501,ROW(AP102)-3,FALSE)="nee",VLOOKUP("De kwaliteitseis emissiearme grond (maximale concentratie) wordt overschreden.",H!$O$10:'H'!$P$59,2,FALSE),""))),"")</f>
        <v/>
      </c>
      <c r="AV102" s="6" t="str">
        <f t="shared" si="26"/>
        <v>--</v>
      </c>
      <c r="AW102" s="6" t="str">
        <f t="shared" si="27"/>
        <v/>
      </c>
      <c r="AX102" s="6" t="str">
        <f t="shared" si="28"/>
        <v>--</v>
      </c>
      <c r="AY102" s="6" t="str">
        <f t="shared" si="37"/>
        <v/>
      </c>
      <c r="AZ102" s="6" t="str">
        <f t="shared" si="38"/>
        <v/>
      </c>
      <c r="BA102" s="6" t="str">
        <f>IFERROR(IF(AR102="--","",IF(HLOOKUP(SMALL($Q$4:$Y$4,6),$Q$4:$Y$501,ROW(AP102)-3,FALSE)=0,"",IF(HLOOKUP(SMALL($Q$4:$Y$4,6),$Q$4:$Y$501,ROW(AP102)-3,FALSE)="nee",VLOOKUP("De kwaliteitseis emissiearme grond (maximale concentratie) wordt overschreden.",H!$O$10:'H'!$P$59,2,FALSE),""))),"")</f>
        <v/>
      </c>
      <c r="BB102" s="6" t="str">
        <f t="shared" si="29"/>
        <v>--</v>
      </c>
      <c r="BC102" s="6" t="str">
        <f t="shared" si="30"/>
        <v/>
      </c>
      <c r="BD102" s="6" t="str">
        <f t="shared" si="31"/>
        <v>--</v>
      </c>
      <c r="BE102" s="6" t="str">
        <f t="shared" si="39"/>
        <v/>
      </c>
      <c r="BF102" s="6" t="str">
        <f t="shared" si="40"/>
        <v/>
      </c>
      <c r="BG102" s="4" t="str">
        <f>IFERROR(IF(AR102="--","",IF(HLOOKUP(SMALL($Q$4:$Y$4,9),$Q$4:$Y$501,ROW(AP102)-3,FALSE)=0,"",IF(HLOOKUP(SMALL($Q$4:$Y$4,9),$Q$4:$Y$501,ROW(AP102)-3,FALSE)="nee",VLOOKUP("De kwaliteitseis emissiearme grond (maximale concentratie) wordt overschreden.",H!$O$10:'H'!$P$59,2,FALSE),""))),"")</f>
        <v/>
      </c>
    </row>
    <row r="103" spans="1:59" x14ac:dyDescent="0.2">
      <c r="A103" s="4" t="str">
        <f>F!A103</f>
        <v>Trichloorfluormethaan</v>
      </c>
      <c r="B103" s="6" t="str">
        <f>IF(ISNUMBER(F!E103)=FALSE,"--",IF(F!E103=0,"--",F!E103))</f>
        <v>--</v>
      </c>
      <c r="C103" s="6" t="str">
        <f>IF(B103="--","",F!F103)</f>
        <v/>
      </c>
      <c r="D103" s="6" t="str">
        <f>IF(ISNUMBER(F!G103)=FALSE,"--",IF(F!G103=0,"--",F!G103))</f>
        <v>--</v>
      </c>
      <c r="E103" s="6" t="str">
        <f>IF(D103="--","",F!H103)</f>
        <v/>
      </c>
      <c r="F103" s="6" t="str">
        <f>IF(ISNUMBER(F!I103)=FALSE,"--",IF(F!I103=0,"--",F!I103))</f>
        <v>--</v>
      </c>
      <c r="G103" s="6" t="str">
        <f>IF(F103="--","",F!J103)</f>
        <v/>
      </c>
      <c r="H103" s="6"/>
      <c r="I103" s="6" t="str">
        <f>IF(F!Z103=-1,-1,F!AV103)</f>
        <v/>
      </c>
      <c r="J103" s="6"/>
      <c r="K103" s="6" t="str">
        <f>IF(F!AC103=-1,-1,F!AX103)</f>
        <v/>
      </c>
      <c r="L103" s="6"/>
      <c r="M103" s="6" t="str">
        <f>IF(F!AF103=-1,-1,F!AZ103)</f>
        <v/>
      </c>
      <c r="N103" s="6"/>
      <c r="P103" s="4" t="str">
        <f>IFERROR(IF(AND(VLOOKUP(F!$B103,E!$B$1:$AK$300,5,FALSE)&lt;&gt;1000000000,VLOOKUP(F!$B103,E!$B$1:$AK$300,6,FALSE)=1000000000,VLOOKUP(F!$B103,E!$B$1:$AK$300,7,FALSE)=1000000000,VLOOKUP(F!$B103,E!$B$1:$AK$300,8,FALSE)=1000000000,VLOOKUP(F!$B103,E!$B$1:$AK$300,9,FALSE)=1000000000),"toetsen alleen LN",IF(AND(VLOOKUP(F!$B103,E!$B$1:$AK$300,5,FALSE)=1000000000,VLOOKUP(F!$B103,E!$B$1:$AK$300,6,FALSE)=1000000000,VLOOKUP(F!$B103,E!$B$1:$AK$300,7,FALSE)=1000000000,VLOOKUP(F!$B103,E!$B$1:$AK$300,8,FALSE)&lt;&gt;1000000000,VLOOKUP(F!$B103,E!$B$1:$AK$300,9,FALSE)&lt;&gt;1000000000),"toetsen alleen MV en SV",IF(AND(VLOOKUP(F!$B103,E!$B$1:$AK$300,5,FALSE)&lt;&gt;1000000000,VLOOKUP(F!$B103,E!$B$1:$AK$300,6,FALSE)&lt;&gt;1000000000,VLOOKUP(F!$B103,E!$B$1:$AK$300,7,FALSE)&lt;&gt;1000000000,VLOOKUP(F!$B103,E!$B$1:$AK$300,8,FALSE)=1000000000,VLOOKUP(F!$B103,E!$B$1:$AK$300,9,FALSE)=1000000000),"toetsen geen MV en SV",IF(VLOOKUP(F!$B103,E!$B$1:$AK$300,5,FALSE)+VLOOKUP(F!$B103,E!$B$1:$AK$300,6,FALSE)+VLOOKUP(F!$B103,E!$B$1:$AK$300,7,FALSE)+VLOOKUP(F!$B103,E!$B$1:$AK$300,8,FALSE)&lt;&gt;4000000000,"toetsen",IF(VLOOKUP(F!$B103,E!$B$1:$AK$300,12,FALSE)&lt;&gt;1000000000,"toetsen alleen IW","niet toetsen"))))),"")</f>
        <v/>
      </c>
      <c r="Q103" s="6" t="str">
        <f t="shared" si="46"/>
        <v/>
      </c>
      <c r="R103" s="5" t="str">
        <f>IF($B103="--","",IF($P103="toetsen",toetsen(F!$B103,Q103),IF($P103="toetsen alleen IW",toetsen_alleen_IW(F!$B103,Q103),IF($P103="toetsen alleen LN",toetsen_alleen_LN(F!$B103,Q103),IF($P103="toetsen geen MV en SV",toetsen_geen_MV_en_SV(F!$B103,Q103),IF($P103="toetsen alleen MV en SV",toetsen_alleen_MV_en_SV(F!$B103,Q103),""))))))</f>
        <v/>
      </c>
      <c r="S103" s="5" t="str">
        <f>IF($P103="toetsen",IF(OR(Q103="",VLOOKUP(F!$B103,E!$B$1:$AK$300,10,FALSE)=1000000000),"",IF(Q103&lt;=VLOOKUP(F!$B103,E!$B$1:$AK$300,10,FALSE),"ja","nee")),"")</f>
        <v/>
      </c>
      <c r="T103" s="78" t="str">
        <f t="shared" si="41"/>
        <v/>
      </c>
      <c r="U103" s="5" t="str">
        <f>IF($D103="--","",IF($P103="toetsen",toetsen(F!$B103,T103),IF($P103="toetsen alleen IW",toetsen_alleen_IW(F!$B103,T103),IF($P103="toetsen alleen LN",toetsen_alleen_LN(F!$B103,T103),IF($P103="toetsen geen MV en SV",toetsen_geen_MV_en_SV(F!$B103,T103),IF($P103="toetsen alleen MV en SV",toetsen_alleen_MV_en_SV(F!$B103,T103),""))))))</f>
        <v/>
      </c>
      <c r="V103" s="5" t="str">
        <f>IF($P103="toetsen",IF(OR(T103="",VLOOKUP(F!$B103,E!$B$1:$AK$300,10,FALSE)=1000000000),"",IF(T103&lt;=VLOOKUP(F!$B103,E!$B$1:$AK$300,10,FALSE),"ja","nee")),"")</f>
        <v/>
      </c>
      <c r="W103" s="6" t="str">
        <f t="shared" si="42"/>
        <v/>
      </c>
      <c r="X103" s="5" t="str">
        <f>IF($F103="--","",IF($P103="toetsen",toetsen(F!$B103,W103),IF($P103="toetsen alleen IW",toetsen_alleen_IW(F!$B103,W103),IF($P103="toetsen alleen LN",toetsen_alleen_LN(F!$B103,W103),IF($P103="toetsen geen MV en SV",toetsen_geen_MV_en_SV(F!$B103,W103),IF($P103="toetsen alleen MV en SV",toetsen_alleen_MV_en_SV(F!$B103,W103),""))))))</f>
        <v/>
      </c>
      <c r="Y103" s="5" t="str">
        <f>IF($P103="toetsen",IF(OR(W103="",VLOOKUP(F!$B103,E!$B$1:$AK$300,10,FALSE)=1000000000),"",IF(W103&lt;=VLOOKUP(F!$B103,E!$B$1:$AK$300,10,FALSE),"ja","nee")),"")</f>
        <v/>
      </c>
      <c r="AA103" s="4" t="str">
        <f>IFERROR(IF(Q103="","",(IF(Q103&gt;2*VLOOKUP(F!$B103,E!$B$1:$AK$300,5,FALSE),1,0))),"")</f>
        <v/>
      </c>
      <c r="AB103" s="4" t="str">
        <f>IFERROR(IF(T103="","",(IF(T103&gt;2*VLOOKUP(F!$B103,E!$B$1:$AK$300,5,FALSE),1,0))),"")</f>
        <v/>
      </c>
      <c r="AC103" s="4" t="str">
        <f>IFERROR(IF(W103="","",(IF(W103&gt;2*VLOOKUP(F!$B103,E!$B$1:$AK$300,5,FALSE),1,0))),"")</f>
        <v/>
      </c>
      <c r="AE103" s="4" t="str">
        <f>IFERROR(IF(Q103="","",(IF(Q103&gt;VLOOKUP(F!$B103,E!$B$1:$AK$300,6,FALSE)+VLOOKUP(F!$B103,E!$B$1:$AK$300,5,FALSE),1,0))),"")</f>
        <v/>
      </c>
      <c r="AF103" s="4" t="str">
        <f>IFERROR(IF(T103="","",(IF(T103&gt;VLOOKUP(F!$B103,E!$B$1:$AK$300,6,FALSE)+VLOOKUP(F!$B103,E!$B$1:$AK$300,5,FALSE),1,0))),"")</f>
        <v/>
      </c>
      <c r="AG103" s="4" t="str">
        <f>IFERROR(IF(W103="","",(IF(W103&gt;VLOOKUP(F!$B103,E!$B$1:$AK$300,6,FALSE)+VLOOKUP(F!$B103,E!$B$1:$AK$300,5,FALSE),1,0))),"")</f>
        <v/>
      </c>
      <c r="AI103" s="6" t="str">
        <f t="shared" si="43"/>
        <v>--</v>
      </c>
      <c r="AJ103" s="6" t="str">
        <f>IF(AI103="--","--",IF(F!$D103=131,IF(I103=-1,"rg",IF(I103="","--",IF(I103*1000&lt;1,FIXED(I103*1000,3),IF(I103*1000&lt;10,FIXED(I103*1000,2),(IF(I103*1000&lt;100,FIXED(I103*1000,1),IF(I103*1000&lt;1000,FIXED(I103*1000,0),MROUND(I103*1000,10)))))))),IF(I103=-1,"rg",IF(I103="","--",IF(I103&lt;1,FIXED(I103,3),IF(I103&lt;10,FIXED(I103,2),(IF(I103&lt;100,FIXED(I103,1),IF(I103&lt;1000,FIXED(I103,0),MROUND(I103,10))))))))))</f>
        <v>--</v>
      </c>
      <c r="AK103" s="6" t="str">
        <f t="shared" si="44"/>
        <v>--</v>
      </c>
      <c r="AL103" s="6" t="str">
        <f>IF(AK103="--","--",IF(F!$D103=131,IF(K103=-1,"rg",IF(K103="","--",IF(K103*1000&lt;1,FIXED(K103*1000,3),IF(K103*1000&lt;10,FIXED(K103*1000,2),(IF(K103*1000&lt;100,FIXED(K103*1000,1),IF(K103*1000&lt;1000,FIXED(K103*1000,0),MROUND(K103*1000,10)))))))),IF(K103=-1,"rg",IF(K103="","--",IF(K103&lt;1,FIXED(K103,3),IF(K103&lt;10,FIXED(K103,2),(IF(K103&lt;100,FIXED(K103,1),IF(K103&lt;1000,FIXED(K103,0),MROUND(K103,10))))))))))</f>
        <v>--</v>
      </c>
      <c r="AM103" s="6" t="str">
        <f t="shared" si="45"/>
        <v>--</v>
      </c>
      <c r="AN103" s="6" t="str">
        <f>IF(AM103="--","--",IF(F!$D103=131,IF(M103=-1,"rg",IF(M103="","--",IF(M103*1000&lt;1,FIXED(M103*1000,3),IF(M103*1000&lt;10,FIXED(M103*1000,2),(IF(M103*1000&lt;100,FIXED(M103*1000,1),IF(M103*1000&lt;1000,FIXED(M103*1000,0),MROUND(M103*1000,10)))))))),IF(M103=-1,"rg",IF(M103="","--",IF(M103&lt;1,FIXED(M103,3),IF(M103&lt;10,FIXED(M103,2),(IF(M103&lt;100,FIXED(M103,1),IF(M103&lt;1000,FIXED(M103,0),MROUND(M103,10))))))))))</f>
        <v>--</v>
      </c>
      <c r="AP103" s="6" t="str">
        <f t="shared" si="32"/>
        <v>--</v>
      </c>
      <c r="AQ103" s="6" t="str">
        <f t="shared" si="33"/>
        <v/>
      </c>
      <c r="AR103" s="6" t="str">
        <f t="shared" si="34"/>
        <v>--</v>
      </c>
      <c r="AS103" s="6" t="str">
        <f t="shared" si="35"/>
        <v/>
      </c>
      <c r="AT103" s="6" t="str">
        <f t="shared" si="36"/>
        <v/>
      </c>
      <c r="AU103" s="6" t="str">
        <f>IFERROR(IF(AR103="--","",IF(HLOOKUP(SMALL($Q$4:$Y$4,3),$Q$4:$Y$501,ROW(AP103)-3,FALSE)=0,"",IF(HLOOKUP(SMALL($Q$4:$Y$4,3),$Q$4:$Y$501,ROW(AP103)-3,FALSE)="nee",VLOOKUP("De kwaliteitseis emissiearme grond (maximale concentratie) wordt overschreden.",H!$O$10:'H'!$P$59,2,FALSE),""))),"")</f>
        <v/>
      </c>
      <c r="AV103" s="6" t="str">
        <f t="shared" si="26"/>
        <v>--</v>
      </c>
      <c r="AW103" s="6" t="str">
        <f t="shared" si="27"/>
        <v/>
      </c>
      <c r="AX103" s="6" t="str">
        <f t="shared" si="28"/>
        <v>--</v>
      </c>
      <c r="AY103" s="6" t="str">
        <f t="shared" si="37"/>
        <v/>
      </c>
      <c r="AZ103" s="6" t="str">
        <f t="shared" si="38"/>
        <v/>
      </c>
      <c r="BA103" s="6" t="str">
        <f>IFERROR(IF(AR103="--","",IF(HLOOKUP(SMALL($Q$4:$Y$4,6),$Q$4:$Y$501,ROW(AP103)-3,FALSE)=0,"",IF(HLOOKUP(SMALL($Q$4:$Y$4,6),$Q$4:$Y$501,ROW(AP103)-3,FALSE)="nee",VLOOKUP("De kwaliteitseis emissiearme grond (maximale concentratie) wordt overschreden.",H!$O$10:'H'!$P$59,2,FALSE),""))),"")</f>
        <v/>
      </c>
      <c r="BB103" s="6" t="str">
        <f t="shared" si="29"/>
        <v>--</v>
      </c>
      <c r="BC103" s="6" t="str">
        <f t="shared" si="30"/>
        <v/>
      </c>
      <c r="BD103" s="6" t="str">
        <f t="shared" si="31"/>
        <v>--</v>
      </c>
      <c r="BE103" s="6" t="str">
        <f t="shared" si="39"/>
        <v/>
      </c>
      <c r="BF103" s="6" t="str">
        <f t="shared" si="40"/>
        <v/>
      </c>
      <c r="BG103" s="4" t="str">
        <f>IFERROR(IF(AR103="--","",IF(HLOOKUP(SMALL($Q$4:$Y$4,9),$Q$4:$Y$501,ROW(AP103)-3,FALSE)=0,"",IF(HLOOKUP(SMALL($Q$4:$Y$4,9),$Q$4:$Y$501,ROW(AP103)-3,FALSE)="nee",VLOOKUP("De kwaliteitseis emissiearme grond (maximale concentratie) wordt overschreden.",H!$O$10:'H'!$P$59,2,FALSE),""))),"")</f>
        <v/>
      </c>
    </row>
    <row r="104" spans="1:59" x14ac:dyDescent="0.2">
      <c r="A104" s="4" t="str">
        <f>F!A104</f>
        <v>Dichloorfluormethaan</v>
      </c>
      <c r="B104" s="6" t="str">
        <f>IF(ISNUMBER(F!E104)=FALSE,"--",IF(F!E104=0,"--",F!E104))</f>
        <v>--</v>
      </c>
      <c r="C104" s="6" t="str">
        <f>IF(B104="--","",F!F104)</f>
        <v/>
      </c>
      <c r="D104" s="6" t="str">
        <f>IF(ISNUMBER(F!G104)=FALSE,"--",IF(F!G104=0,"--",F!G104))</f>
        <v>--</v>
      </c>
      <c r="E104" s="6" t="str">
        <f>IF(D104="--","",F!H104)</f>
        <v/>
      </c>
      <c r="F104" s="6" t="str">
        <f>IF(ISNUMBER(F!I104)=FALSE,"--",IF(F!I104=0,"--",F!I104))</f>
        <v>--</v>
      </c>
      <c r="G104" s="6" t="str">
        <f>IF(F104="--","",F!J104)</f>
        <v/>
      </c>
      <c r="H104" s="6"/>
      <c r="I104" s="6" t="str">
        <f>IF(F!Z104=-1,-1,F!AV104)</f>
        <v/>
      </c>
      <c r="J104" s="6"/>
      <c r="K104" s="6" t="str">
        <f>IF(F!AC104=-1,-1,F!AX104)</f>
        <v/>
      </c>
      <c r="L104" s="6"/>
      <c r="M104" s="6" t="str">
        <f>IF(F!AF104=-1,-1,F!AZ104)</f>
        <v/>
      </c>
      <c r="N104" s="6"/>
      <c r="P104" s="4" t="str">
        <f>IFERROR(IF(AND(VLOOKUP(F!$B104,E!$B$1:$AK$300,5,FALSE)&lt;&gt;1000000000,VLOOKUP(F!$B104,E!$B$1:$AK$300,6,FALSE)=1000000000,VLOOKUP(F!$B104,E!$B$1:$AK$300,7,FALSE)=1000000000,VLOOKUP(F!$B104,E!$B$1:$AK$300,8,FALSE)=1000000000,VLOOKUP(F!$B104,E!$B$1:$AK$300,9,FALSE)=1000000000),"toetsen alleen LN",IF(AND(VLOOKUP(F!$B104,E!$B$1:$AK$300,5,FALSE)=1000000000,VLOOKUP(F!$B104,E!$B$1:$AK$300,6,FALSE)=1000000000,VLOOKUP(F!$B104,E!$B$1:$AK$300,7,FALSE)=1000000000,VLOOKUP(F!$B104,E!$B$1:$AK$300,8,FALSE)&lt;&gt;1000000000,VLOOKUP(F!$B104,E!$B$1:$AK$300,9,FALSE)&lt;&gt;1000000000),"toetsen alleen MV en SV",IF(AND(VLOOKUP(F!$B104,E!$B$1:$AK$300,5,FALSE)&lt;&gt;1000000000,VLOOKUP(F!$B104,E!$B$1:$AK$300,6,FALSE)&lt;&gt;1000000000,VLOOKUP(F!$B104,E!$B$1:$AK$300,7,FALSE)&lt;&gt;1000000000,VLOOKUP(F!$B104,E!$B$1:$AK$300,8,FALSE)=1000000000,VLOOKUP(F!$B104,E!$B$1:$AK$300,9,FALSE)=1000000000),"toetsen geen MV en SV",IF(VLOOKUP(F!$B104,E!$B$1:$AK$300,5,FALSE)+VLOOKUP(F!$B104,E!$B$1:$AK$300,6,FALSE)+VLOOKUP(F!$B104,E!$B$1:$AK$300,7,FALSE)+VLOOKUP(F!$B104,E!$B$1:$AK$300,8,FALSE)&lt;&gt;4000000000,"toetsen",IF(VLOOKUP(F!$B104,E!$B$1:$AK$300,12,FALSE)&lt;&gt;1000000000,"toetsen alleen IW","niet toetsen"))))),"")</f>
        <v/>
      </c>
      <c r="Q104" s="6" t="str">
        <f t="shared" si="46"/>
        <v/>
      </c>
      <c r="R104" s="5" t="str">
        <f>IF($B104="--","",IF($P104="toetsen",toetsen(F!$B104,Q104),IF($P104="toetsen alleen IW",toetsen_alleen_IW(F!$B104,Q104),IF($P104="toetsen alleen LN",toetsen_alleen_LN(F!$B104,Q104),IF($P104="toetsen geen MV en SV",toetsen_geen_MV_en_SV(F!$B104,Q104),IF($P104="toetsen alleen MV en SV",toetsen_alleen_MV_en_SV(F!$B104,Q104),""))))))</f>
        <v/>
      </c>
      <c r="S104" s="5" t="str">
        <f>IF($P104="toetsen",IF(OR(Q104="",VLOOKUP(F!$B104,E!$B$1:$AK$300,10,FALSE)=1000000000),"",IF(Q104&lt;=VLOOKUP(F!$B104,E!$B$1:$AK$300,10,FALSE),"ja","nee")),"")</f>
        <v/>
      </c>
      <c r="T104" s="78" t="str">
        <f t="shared" si="41"/>
        <v/>
      </c>
      <c r="U104" s="5" t="str">
        <f>IF($D104="--","",IF($P104="toetsen",toetsen(F!$B104,T104),IF($P104="toetsen alleen IW",toetsen_alleen_IW(F!$B104,T104),IF($P104="toetsen alleen LN",toetsen_alleen_LN(F!$B104,T104),IF($P104="toetsen geen MV en SV",toetsen_geen_MV_en_SV(F!$B104,T104),IF($P104="toetsen alleen MV en SV",toetsen_alleen_MV_en_SV(F!$B104,T104),""))))))</f>
        <v/>
      </c>
      <c r="V104" s="5" t="str">
        <f>IF($P104="toetsen",IF(OR(T104="",VLOOKUP(F!$B104,E!$B$1:$AK$300,10,FALSE)=1000000000),"",IF(T104&lt;=VLOOKUP(F!$B104,E!$B$1:$AK$300,10,FALSE),"ja","nee")),"")</f>
        <v/>
      </c>
      <c r="W104" s="6" t="str">
        <f t="shared" si="42"/>
        <v/>
      </c>
      <c r="X104" s="5" t="str">
        <f>IF($F104="--","",IF($P104="toetsen",toetsen(F!$B104,W104),IF($P104="toetsen alleen IW",toetsen_alleen_IW(F!$B104,W104),IF($P104="toetsen alleen LN",toetsen_alleen_LN(F!$B104,W104),IF($P104="toetsen geen MV en SV",toetsen_geen_MV_en_SV(F!$B104,W104),IF($P104="toetsen alleen MV en SV",toetsen_alleen_MV_en_SV(F!$B104,W104),""))))))</f>
        <v/>
      </c>
      <c r="Y104" s="5" t="str">
        <f>IF($P104="toetsen",IF(OR(W104="",VLOOKUP(F!$B104,E!$B$1:$AK$300,10,FALSE)=1000000000),"",IF(W104&lt;=VLOOKUP(F!$B104,E!$B$1:$AK$300,10,FALSE),"ja","nee")),"")</f>
        <v/>
      </c>
      <c r="AA104" s="4" t="str">
        <f>IFERROR(IF(Q104="","",(IF(Q104&gt;2*VLOOKUP(F!$B104,E!$B$1:$AK$300,5,FALSE),1,0))),"")</f>
        <v/>
      </c>
      <c r="AB104" s="4" t="str">
        <f>IFERROR(IF(T104="","",(IF(T104&gt;2*VLOOKUP(F!$B104,E!$B$1:$AK$300,5,FALSE),1,0))),"")</f>
        <v/>
      </c>
      <c r="AC104" s="4" t="str">
        <f>IFERROR(IF(W104="","",(IF(W104&gt;2*VLOOKUP(F!$B104,E!$B$1:$AK$300,5,FALSE),1,0))),"")</f>
        <v/>
      </c>
      <c r="AE104" s="4" t="str">
        <f>IFERROR(IF(Q104="","",(IF(Q104&gt;VLOOKUP(F!$B104,E!$B$1:$AK$300,6,FALSE)+VLOOKUP(F!$B104,E!$B$1:$AK$300,5,FALSE),1,0))),"")</f>
        <v/>
      </c>
      <c r="AF104" s="4" t="str">
        <f>IFERROR(IF(T104="","",(IF(T104&gt;VLOOKUP(F!$B104,E!$B$1:$AK$300,6,FALSE)+VLOOKUP(F!$B104,E!$B$1:$AK$300,5,FALSE),1,0))),"")</f>
        <v/>
      </c>
      <c r="AG104" s="4" t="str">
        <f>IFERROR(IF(W104="","",(IF(W104&gt;VLOOKUP(F!$B104,E!$B$1:$AK$300,6,FALSE)+VLOOKUP(F!$B104,E!$B$1:$AK$300,5,FALSE),1,0))),"")</f>
        <v/>
      </c>
      <c r="AI104" s="6" t="str">
        <f t="shared" si="43"/>
        <v>--</v>
      </c>
      <c r="AJ104" s="6" t="str">
        <f>IF(AI104="--","--",IF(F!$D104=131,IF(I104=-1,"rg",IF(I104="","--",IF(I104*1000&lt;1,FIXED(I104*1000,3),IF(I104*1000&lt;10,FIXED(I104*1000,2),(IF(I104*1000&lt;100,FIXED(I104*1000,1),IF(I104*1000&lt;1000,FIXED(I104*1000,0),MROUND(I104*1000,10)))))))),IF(I104=-1,"rg",IF(I104="","--",IF(I104&lt;1,FIXED(I104,3),IF(I104&lt;10,FIXED(I104,2),(IF(I104&lt;100,FIXED(I104,1),IF(I104&lt;1000,FIXED(I104,0),MROUND(I104,10))))))))))</f>
        <v>--</v>
      </c>
      <c r="AK104" s="6" t="str">
        <f t="shared" si="44"/>
        <v>--</v>
      </c>
      <c r="AL104" s="6" t="str">
        <f>IF(AK104="--","--",IF(F!$D104=131,IF(K104=-1,"rg",IF(K104="","--",IF(K104*1000&lt;1,FIXED(K104*1000,3),IF(K104*1000&lt;10,FIXED(K104*1000,2),(IF(K104*1000&lt;100,FIXED(K104*1000,1),IF(K104*1000&lt;1000,FIXED(K104*1000,0),MROUND(K104*1000,10)))))))),IF(K104=-1,"rg",IF(K104="","--",IF(K104&lt;1,FIXED(K104,3),IF(K104&lt;10,FIXED(K104,2),(IF(K104&lt;100,FIXED(K104,1),IF(K104&lt;1000,FIXED(K104,0),MROUND(K104,10))))))))))</f>
        <v>--</v>
      </c>
      <c r="AM104" s="6" t="str">
        <f t="shared" si="45"/>
        <v>--</v>
      </c>
      <c r="AN104" s="6" t="str">
        <f>IF(AM104="--","--",IF(F!$D104=131,IF(M104=-1,"rg",IF(M104="","--",IF(M104*1000&lt;1,FIXED(M104*1000,3),IF(M104*1000&lt;10,FIXED(M104*1000,2),(IF(M104*1000&lt;100,FIXED(M104*1000,1),IF(M104*1000&lt;1000,FIXED(M104*1000,0),MROUND(M104*1000,10)))))))),IF(M104=-1,"rg",IF(M104="","--",IF(M104&lt;1,FIXED(M104,3),IF(M104&lt;10,FIXED(M104,2),(IF(M104&lt;100,FIXED(M104,1),IF(M104&lt;1000,FIXED(M104,0),MROUND(M104,10))))))))))</f>
        <v>--</v>
      </c>
      <c r="AP104" s="6" t="str">
        <f t="shared" si="32"/>
        <v>--</v>
      </c>
      <c r="AQ104" s="6" t="str">
        <f t="shared" si="33"/>
        <v/>
      </c>
      <c r="AR104" s="6" t="str">
        <f t="shared" si="34"/>
        <v>--</v>
      </c>
      <c r="AS104" s="6" t="str">
        <f t="shared" si="35"/>
        <v/>
      </c>
      <c r="AT104" s="6" t="str">
        <f t="shared" si="36"/>
        <v/>
      </c>
      <c r="AU104" s="6" t="str">
        <f>IFERROR(IF(AR104="--","",IF(HLOOKUP(SMALL($Q$4:$Y$4,3),$Q$4:$Y$501,ROW(AP104)-3,FALSE)=0,"",IF(HLOOKUP(SMALL($Q$4:$Y$4,3),$Q$4:$Y$501,ROW(AP104)-3,FALSE)="nee",VLOOKUP("De kwaliteitseis emissiearme grond (maximale concentratie) wordt overschreden.",H!$O$10:'H'!$P$59,2,FALSE),""))),"")</f>
        <v/>
      </c>
      <c r="AV104" s="6" t="str">
        <f t="shared" si="26"/>
        <v>--</v>
      </c>
      <c r="AW104" s="6" t="str">
        <f t="shared" si="27"/>
        <v/>
      </c>
      <c r="AX104" s="6" t="str">
        <f t="shared" si="28"/>
        <v>--</v>
      </c>
      <c r="AY104" s="6" t="str">
        <f t="shared" si="37"/>
        <v/>
      </c>
      <c r="AZ104" s="6" t="str">
        <f t="shared" si="38"/>
        <v/>
      </c>
      <c r="BA104" s="6" t="str">
        <f>IFERROR(IF(AR104="--","",IF(HLOOKUP(SMALL($Q$4:$Y$4,6),$Q$4:$Y$501,ROW(AP104)-3,FALSE)=0,"",IF(HLOOKUP(SMALL($Q$4:$Y$4,6),$Q$4:$Y$501,ROW(AP104)-3,FALSE)="nee",VLOOKUP("De kwaliteitseis emissiearme grond (maximale concentratie) wordt overschreden.",H!$O$10:'H'!$P$59,2,FALSE),""))),"")</f>
        <v/>
      </c>
      <c r="BB104" s="6" t="str">
        <f t="shared" si="29"/>
        <v>--</v>
      </c>
      <c r="BC104" s="6" t="str">
        <f t="shared" si="30"/>
        <v/>
      </c>
      <c r="BD104" s="6" t="str">
        <f t="shared" si="31"/>
        <v>--</v>
      </c>
      <c r="BE104" s="6" t="str">
        <f t="shared" si="39"/>
        <v/>
      </c>
      <c r="BF104" s="6" t="str">
        <f t="shared" si="40"/>
        <v/>
      </c>
      <c r="BG104" s="4" t="str">
        <f>IFERROR(IF(AR104="--","",IF(HLOOKUP(SMALL($Q$4:$Y$4,9),$Q$4:$Y$501,ROW(AP104)-3,FALSE)=0,"",IF(HLOOKUP(SMALL($Q$4:$Y$4,9),$Q$4:$Y$501,ROW(AP104)-3,FALSE)="nee",VLOOKUP("De kwaliteitseis emissiearme grond (maximale concentratie) wordt overschreden.",H!$O$10:'H'!$P$59,2,FALSE),""))),"")</f>
        <v/>
      </c>
    </row>
    <row r="105" spans="1:59" x14ac:dyDescent="0.2">
      <c r="A105" s="4" t="str">
        <f>F!A105</f>
        <v>Chloorethaan</v>
      </c>
      <c r="B105" s="6" t="str">
        <f>IF(ISNUMBER(F!E105)=FALSE,"--",IF(F!E105=0,"--",F!E105))</f>
        <v>--</v>
      </c>
      <c r="C105" s="6" t="str">
        <f>IF(B105="--","",F!F105)</f>
        <v/>
      </c>
      <c r="D105" s="6" t="str">
        <f>IF(ISNUMBER(F!G105)=FALSE,"--",IF(F!G105=0,"--",F!G105))</f>
        <v>--</v>
      </c>
      <c r="E105" s="6" t="str">
        <f>IF(D105="--","",F!H105)</f>
        <v/>
      </c>
      <c r="F105" s="6" t="str">
        <f>IF(ISNUMBER(F!I105)=FALSE,"--",IF(F!I105=0,"--",F!I105))</f>
        <v>--</v>
      </c>
      <c r="G105" s="6" t="str">
        <f>IF(F105="--","",F!J105)</f>
        <v/>
      </c>
      <c r="H105" s="6"/>
      <c r="I105" s="6" t="str">
        <f>IF(F!Z105=-1,-1,F!AV105)</f>
        <v/>
      </c>
      <c r="J105" s="6"/>
      <c r="K105" s="6" t="str">
        <f>IF(F!AC105=-1,-1,F!AX105)</f>
        <v/>
      </c>
      <c r="L105" s="6"/>
      <c r="M105" s="6" t="str">
        <f>IF(F!AF105=-1,-1,F!AZ105)</f>
        <v/>
      </c>
      <c r="N105" s="6"/>
      <c r="P105" s="4" t="str">
        <f>IFERROR(IF(AND(VLOOKUP(F!$B105,E!$B$1:$AK$300,5,FALSE)&lt;&gt;1000000000,VLOOKUP(F!$B105,E!$B$1:$AK$300,6,FALSE)=1000000000,VLOOKUP(F!$B105,E!$B$1:$AK$300,7,FALSE)=1000000000,VLOOKUP(F!$B105,E!$B$1:$AK$300,8,FALSE)=1000000000,VLOOKUP(F!$B105,E!$B$1:$AK$300,9,FALSE)=1000000000),"toetsen alleen LN",IF(AND(VLOOKUP(F!$B105,E!$B$1:$AK$300,5,FALSE)=1000000000,VLOOKUP(F!$B105,E!$B$1:$AK$300,6,FALSE)=1000000000,VLOOKUP(F!$B105,E!$B$1:$AK$300,7,FALSE)=1000000000,VLOOKUP(F!$B105,E!$B$1:$AK$300,8,FALSE)&lt;&gt;1000000000,VLOOKUP(F!$B105,E!$B$1:$AK$300,9,FALSE)&lt;&gt;1000000000),"toetsen alleen MV en SV",IF(AND(VLOOKUP(F!$B105,E!$B$1:$AK$300,5,FALSE)&lt;&gt;1000000000,VLOOKUP(F!$B105,E!$B$1:$AK$300,6,FALSE)&lt;&gt;1000000000,VLOOKUP(F!$B105,E!$B$1:$AK$300,7,FALSE)&lt;&gt;1000000000,VLOOKUP(F!$B105,E!$B$1:$AK$300,8,FALSE)=1000000000,VLOOKUP(F!$B105,E!$B$1:$AK$300,9,FALSE)=1000000000),"toetsen geen MV en SV",IF(VLOOKUP(F!$B105,E!$B$1:$AK$300,5,FALSE)+VLOOKUP(F!$B105,E!$B$1:$AK$300,6,FALSE)+VLOOKUP(F!$B105,E!$B$1:$AK$300,7,FALSE)+VLOOKUP(F!$B105,E!$B$1:$AK$300,8,FALSE)&lt;&gt;4000000000,"toetsen",IF(VLOOKUP(F!$B105,E!$B$1:$AK$300,12,FALSE)&lt;&gt;1000000000,"toetsen alleen IW","niet toetsen"))))),"")</f>
        <v/>
      </c>
      <c r="Q105" s="6" t="str">
        <f t="shared" si="46"/>
        <v/>
      </c>
      <c r="R105" s="5" t="str">
        <f>IF($B105="--","",IF($P105="toetsen",toetsen(F!$B105,Q105),IF($P105="toetsen alleen IW",toetsen_alleen_IW(F!$B105,Q105),IF($P105="toetsen alleen LN",toetsen_alleen_LN(F!$B105,Q105),IF($P105="toetsen geen MV en SV",toetsen_geen_MV_en_SV(F!$B105,Q105),IF($P105="toetsen alleen MV en SV",toetsen_alleen_MV_en_SV(F!$B105,Q105),""))))))</f>
        <v/>
      </c>
      <c r="S105" s="5" t="str">
        <f>IF($P105="toetsen",IF(OR(Q105="",VLOOKUP(F!$B105,E!$B$1:$AK$300,10,FALSE)=1000000000),"",IF(Q105&lt;=VLOOKUP(F!$B105,E!$B$1:$AK$300,10,FALSE),"ja","nee")),"")</f>
        <v/>
      </c>
      <c r="T105" s="78" t="str">
        <f t="shared" si="41"/>
        <v/>
      </c>
      <c r="U105" s="5" t="str">
        <f>IF($D105="--","",IF($P105="toetsen",toetsen(F!$B105,T105),IF($P105="toetsen alleen IW",toetsen_alleen_IW(F!$B105,T105),IF($P105="toetsen alleen LN",toetsen_alleen_LN(F!$B105,T105),IF($P105="toetsen geen MV en SV",toetsen_geen_MV_en_SV(F!$B105,T105),IF($P105="toetsen alleen MV en SV",toetsen_alleen_MV_en_SV(F!$B105,T105),""))))))</f>
        <v/>
      </c>
      <c r="V105" s="5" t="str">
        <f>IF($P105="toetsen",IF(OR(T105="",VLOOKUP(F!$B105,E!$B$1:$AK$300,10,FALSE)=1000000000),"",IF(T105&lt;=VLOOKUP(F!$B105,E!$B$1:$AK$300,10,FALSE),"ja","nee")),"")</f>
        <v/>
      </c>
      <c r="W105" s="6" t="str">
        <f t="shared" si="42"/>
        <v/>
      </c>
      <c r="X105" s="5" t="str">
        <f>IF($F105="--","",IF($P105="toetsen",toetsen(F!$B105,W105),IF($P105="toetsen alleen IW",toetsen_alleen_IW(F!$B105,W105),IF($P105="toetsen alleen LN",toetsen_alleen_LN(F!$B105,W105),IF($P105="toetsen geen MV en SV",toetsen_geen_MV_en_SV(F!$B105,W105),IF($P105="toetsen alleen MV en SV",toetsen_alleen_MV_en_SV(F!$B105,W105),""))))))</f>
        <v/>
      </c>
      <c r="Y105" s="5" t="str">
        <f>IF($P105="toetsen",IF(OR(W105="",VLOOKUP(F!$B105,E!$B$1:$AK$300,10,FALSE)=1000000000),"",IF(W105&lt;=VLOOKUP(F!$B105,E!$B$1:$AK$300,10,FALSE),"ja","nee")),"")</f>
        <v/>
      </c>
      <c r="AA105" s="4" t="str">
        <f>IFERROR(IF(Q105="","",(IF(Q105&gt;2*VLOOKUP(F!$B105,E!$B$1:$AK$300,5,FALSE),1,0))),"")</f>
        <v/>
      </c>
      <c r="AB105" s="4" t="str">
        <f>IFERROR(IF(T105="","",(IF(T105&gt;2*VLOOKUP(F!$B105,E!$B$1:$AK$300,5,FALSE),1,0))),"")</f>
        <v/>
      </c>
      <c r="AC105" s="4" t="str">
        <f>IFERROR(IF(W105="","",(IF(W105&gt;2*VLOOKUP(F!$B105,E!$B$1:$AK$300,5,FALSE),1,0))),"")</f>
        <v/>
      </c>
      <c r="AE105" s="4" t="str">
        <f>IFERROR(IF(Q105="","",(IF(Q105&gt;VLOOKUP(F!$B105,E!$B$1:$AK$300,6,FALSE)+VLOOKUP(F!$B105,E!$B$1:$AK$300,5,FALSE),1,0))),"")</f>
        <v/>
      </c>
      <c r="AF105" s="4" t="str">
        <f>IFERROR(IF(T105="","",(IF(T105&gt;VLOOKUP(F!$B105,E!$B$1:$AK$300,6,FALSE)+VLOOKUP(F!$B105,E!$B$1:$AK$300,5,FALSE),1,0))),"")</f>
        <v/>
      </c>
      <c r="AG105" s="4" t="str">
        <f>IFERROR(IF(W105="","",(IF(W105&gt;VLOOKUP(F!$B105,E!$B$1:$AK$300,6,FALSE)+VLOOKUP(F!$B105,E!$B$1:$AK$300,5,FALSE),1,0))),"")</f>
        <v/>
      </c>
      <c r="AI105" s="6" t="str">
        <f t="shared" si="43"/>
        <v>--</v>
      </c>
      <c r="AJ105" s="6" t="str">
        <f>IF(AI105="--","--",IF(F!$D105=131,IF(I105=-1,"rg",IF(I105="","--",IF(I105*1000&lt;1,FIXED(I105*1000,3),IF(I105*1000&lt;10,FIXED(I105*1000,2),(IF(I105*1000&lt;100,FIXED(I105*1000,1),IF(I105*1000&lt;1000,FIXED(I105*1000,0),MROUND(I105*1000,10)))))))),IF(I105=-1,"rg",IF(I105="","--",IF(I105&lt;1,FIXED(I105,3),IF(I105&lt;10,FIXED(I105,2),(IF(I105&lt;100,FIXED(I105,1),IF(I105&lt;1000,FIXED(I105,0),MROUND(I105,10))))))))))</f>
        <v>--</v>
      </c>
      <c r="AK105" s="6" t="str">
        <f t="shared" si="44"/>
        <v>--</v>
      </c>
      <c r="AL105" s="6" t="str">
        <f>IF(AK105="--","--",IF(F!$D105=131,IF(K105=-1,"rg",IF(K105="","--",IF(K105*1000&lt;1,FIXED(K105*1000,3),IF(K105*1000&lt;10,FIXED(K105*1000,2),(IF(K105*1000&lt;100,FIXED(K105*1000,1),IF(K105*1000&lt;1000,FIXED(K105*1000,0),MROUND(K105*1000,10)))))))),IF(K105=-1,"rg",IF(K105="","--",IF(K105&lt;1,FIXED(K105,3),IF(K105&lt;10,FIXED(K105,2),(IF(K105&lt;100,FIXED(K105,1),IF(K105&lt;1000,FIXED(K105,0),MROUND(K105,10))))))))))</f>
        <v>--</v>
      </c>
      <c r="AM105" s="6" t="str">
        <f t="shared" si="45"/>
        <v>--</v>
      </c>
      <c r="AN105" s="6" t="str">
        <f>IF(AM105="--","--",IF(F!$D105=131,IF(M105=-1,"rg",IF(M105="","--",IF(M105*1000&lt;1,FIXED(M105*1000,3),IF(M105*1000&lt;10,FIXED(M105*1000,2),(IF(M105*1000&lt;100,FIXED(M105*1000,1),IF(M105*1000&lt;1000,FIXED(M105*1000,0),MROUND(M105*1000,10)))))))),IF(M105=-1,"rg",IF(M105="","--",IF(M105&lt;1,FIXED(M105,3),IF(M105&lt;10,FIXED(M105,2),(IF(M105&lt;100,FIXED(M105,1),IF(M105&lt;1000,FIXED(M105,0),MROUND(M105,10))))))))))</f>
        <v>--</v>
      </c>
      <c r="AP105" s="6" t="str">
        <f t="shared" si="32"/>
        <v>--</v>
      </c>
      <c r="AQ105" s="6" t="str">
        <f t="shared" si="33"/>
        <v/>
      </c>
      <c r="AR105" s="6" t="str">
        <f t="shared" si="34"/>
        <v>--</v>
      </c>
      <c r="AS105" s="6" t="str">
        <f t="shared" si="35"/>
        <v/>
      </c>
      <c r="AT105" s="6" t="str">
        <f t="shared" si="36"/>
        <v/>
      </c>
      <c r="AU105" s="6" t="str">
        <f>IFERROR(IF(AR105="--","",IF(HLOOKUP(SMALL($Q$4:$Y$4,3),$Q$4:$Y$501,ROW(AP105)-3,FALSE)=0,"",IF(HLOOKUP(SMALL($Q$4:$Y$4,3),$Q$4:$Y$501,ROW(AP105)-3,FALSE)="nee",VLOOKUP("De kwaliteitseis emissiearme grond (maximale concentratie) wordt overschreden.",H!$O$10:'H'!$P$59,2,FALSE),""))),"")</f>
        <v/>
      </c>
      <c r="AV105" s="6" t="str">
        <f t="shared" si="26"/>
        <v>--</v>
      </c>
      <c r="AW105" s="6" t="str">
        <f t="shared" si="27"/>
        <v/>
      </c>
      <c r="AX105" s="6" t="str">
        <f t="shared" si="28"/>
        <v>--</v>
      </c>
      <c r="AY105" s="6" t="str">
        <f t="shared" si="37"/>
        <v/>
      </c>
      <c r="AZ105" s="6" t="str">
        <f t="shared" si="38"/>
        <v/>
      </c>
      <c r="BA105" s="6" t="str">
        <f>IFERROR(IF(AR105="--","",IF(HLOOKUP(SMALL($Q$4:$Y$4,6),$Q$4:$Y$501,ROW(AP105)-3,FALSE)=0,"",IF(HLOOKUP(SMALL($Q$4:$Y$4,6),$Q$4:$Y$501,ROW(AP105)-3,FALSE)="nee",VLOOKUP("De kwaliteitseis emissiearme grond (maximale concentratie) wordt overschreden.",H!$O$10:'H'!$P$59,2,FALSE),""))),"")</f>
        <v/>
      </c>
      <c r="BB105" s="6" t="str">
        <f t="shared" si="29"/>
        <v>--</v>
      </c>
      <c r="BC105" s="6" t="str">
        <f t="shared" si="30"/>
        <v/>
      </c>
      <c r="BD105" s="6" t="str">
        <f t="shared" si="31"/>
        <v>--</v>
      </c>
      <c r="BE105" s="6" t="str">
        <f t="shared" si="39"/>
        <v/>
      </c>
      <c r="BF105" s="6" t="str">
        <f t="shared" si="40"/>
        <v/>
      </c>
      <c r="BG105" s="4" t="str">
        <f>IFERROR(IF(AR105="--","",IF(HLOOKUP(SMALL($Q$4:$Y$4,9),$Q$4:$Y$501,ROW(AP105)-3,FALSE)=0,"",IF(HLOOKUP(SMALL($Q$4:$Y$4,9),$Q$4:$Y$501,ROW(AP105)-3,FALSE)="nee",VLOOKUP("De kwaliteitseis emissiearme grond (maximale concentratie) wordt overschreden.",H!$O$10:'H'!$P$59,2,FALSE),""))),"")</f>
        <v/>
      </c>
    </row>
    <row r="106" spans="1:59" x14ac:dyDescent="0.2">
      <c r="A106" s="4" t="str">
        <f>F!A106</f>
        <v>Chloormethaan</v>
      </c>
      <c r="B106" s="6" t="str">
        <f>IF(ISNUMBER(F!E106)=FALSE,"--",IF(F!E106=0,"--",F!E106))</f>
        <v>--</v>
      </c>
      <c r="C106" s="6" t="str">
        <f>IF(B106="--","",F!F106)</f>
        <v/>
      </c>
      <c r="D106" s="6" t="str">
        <f>IF(ISNUMBER(F!G106)=FALSE,"--",IF(F!G106=0,"--",F!G106))</f>
        <v>--</v>
      </c>
      <c r="E106" s="6" t="str">
        <f>IF(D106="--","",F!H106)</f>
        <v/>
      </c>
      <c r="F106" s="6" t="str">
        <f>IF(ISNUMBER(F!I106)=FALSE,"--",IF(F!I106=0,"--",F!I106))</f>
        <v>--</v>
      </c>
      <c r="G106" s="6" t="str">
        <f>IF(F106="--","",F!J106)</f>
        <v/>
      </c>
      <c r="H106" s="6"/>
      <c r="I106" s="6" t="str">
        <f>IF(F!Z106=-1,-1,F!AV106)</f>
        <v/>
      </c>
      <c r="J106" s="6"/>
      <c r="K106" s="6" t="str">
        <f>IF(F!AC106=-1,-1,F!AX106)</f>
        <v/>
      </c>
      <c r="L106" s="6"/>
      <c r="M106" s="6" t="str">
        <f>IF(F!AF106=-1,-1,F!AZ106)</f>
        <v/>
      </c>
      <c r="N106" s="6"/>
      <c r="P106" s="4" t="str">
        <f>IFERROR(IF(AND(VLOOKUP(F!$B106,E!$B$1:$AK$300,5,FALSE)&lt;&gt;1000000000,VLOOKUP(F!$B106,E!$B$1:$AK$300,6,FALSE)=1000000000,VLOOKUP(F!$B106,E!$B$1:$AK$300,7,FALSE)=1000000000,VLOOKUP(F!$B106,E!$B$1:$AK$300,8,FALSE)=1000000000,VLOOKUP(F!$B106,E!$B$1:$AK$300,9,FALSE)=1000000000),"toetsen alleen LN",IF(AND(VLOOKUP(F!$B106,E!$B$1:$AK$300,5,FALSE)=1000000000,VLOOKUP(F!$B106,E!$B$1:$AK$300,6,FALSE)=1000000000,VLOOKUP(F!$B106,E!$B$1:$AK$300,7,FALSE)=1000000000,VLOOKUP(F!$B106,E!$B$1:$AK$300,8,FALSE)&lt;&gt;1000000000,VLOOKUP(F!$B106,E!$B$1:$AK$300,9,FALSE)&lt;&gt;1000000000),"toetsen alleen MV en SV",IF(AND(VLOOKUP(F!$B106,E!$B$1:$AK$300,5,FALSE)&lt;&gt;1000000000,VLOOKUP(F!$B106,E!$B$1:$AK$300,6,FALSE)&lt;&gt;1000000000,VLOOKUP(F!$B106,E!$B$1:$AK$300,7,FALSE)&lt;&gt;1000000000,VLOOKUP(F!$B106,E!$B$1:$AK$300,8,FALSE)=1000000000,VLOOKUP(F!$B106,E!$B$1:$AK$300,9,FALSE)=1000000000),"toetsen geen MV en SV",IF(VLOOKUP(F!$B106,E!$B$1:$AK$300,5,FALSE)+VLOOKUP(F!$B106,E!$B$1:$AK$300,6,FALSE)+VLOOKUP(F!$B106,E!$B$1:$AK$300,7,FALSE)+VLOOKUP(F!$B106,E!$B$1:$AK$300,8,FALSE)&lt;&gt;4000000000,"toetsen",IF(VLOOKUP(F!$B106,E!$B$1:$AK$300,12,FALSE)&lt;&gt;1000000000,"toetsen alleen IW","niet toetsen"))))),"")</f>
        <v/>
      </c>
      <c r="Q106" s="6" t="str">
        <f t="shared" si="46"/>
        <v/>
      </c>
      <c r="R106" s="5" t="str">
        <f>IF($B106="--","",IF($P106="toetsen",toetsen(F!$B106,Q106),IF($P106="toetsen alleen IW",toetsen_alleen_IW(F!$B106,Q106),IF($P106="toetsen alleen LN",toetsen_alleen_LN(F!$B106,Q106),IF($P106="toetsen geen MV en SV",toetsen_geen_MV_en_SV(F!$B106,Q106),IF($P106="toetsen alleen MV en SV",toetsen_alleen_MV_en_SV(F!$B106,Q106),""))))))</f>
        <v/>
      </c>
      <c r="S106" s="5" t="str">
        <f>IF($P106="toetsen",IF(OR(Q106="",VLOOKUP(F!$B106,E!$B$1:$AK$300,10,FALSE)=1000000000),"",IF(Q106&lt;=VLOOKUP(F!$B106,E!$B$1:$AK$300,10,FALSE),"ja","nee")),"")</f>
        <v/>
      </c>
      <c r="T106" s="78" t="str">
        <f t="shared" si="41"/>
        <v/>
      </c>
      <c r="U106" s="5" t="str">
        <f>IF($D106="--","",IF($P106="toetsen",toetsen(F!$B106,T106),IF($P106="toetsen alleen IW",toetsen_alleen_IW(F!$B106,T106),IF($P106="toetsen alleen LN",toetsen_alleen_LN(F!$B106,T106),IF($P106="toetsen geen MV en SV",toetsen_geen_MV_en_SV(F!$B106,T106),IF($P106="toetsen alleen MV en SV",toetsen_alleen_MV_en_SV(F!$B106,T106),""))))))</f>
        <v/>
      </c>
      <c r="V106" s="5" t="str">
        <f>IF($P106="toetsen",IF(OR(T106="",VLOOKUP(F!$B106,E!$B$1:$AK$300,10,FALSE)=1000000000),"",IF(T106&lt;=VLOOKUP(F!$B106,E!$B$1:$AK$300,10,FALSE),"ja","nee")),"")</f>
        <v/>
      </c>
      <c r="W106" s="6" t="str">
        <f t="shared" si="42"/>
        <v/>
      </c>
      <c r="X106" s="5" t="str">
        <f>IF($F106="--","",IF($P106="toetsen",toetsen(F!$B106,W106),IF($P106="toetsen alleen IW",toetsen_alleen_IW(F!$B106,W106),IF($P106="toetsen alleen LN",toetsen_alleen_LN(F!$B106,W106),IF($P106="toetsen geen MV en SV",toetsen_geen_MV_en_SV(F!$B106,W106),IF($P106="toetsen alleen MV en SV",toetsen_alleen_MV_en_SV(F!$B106,W106),""))))))</f>
        <v/>
      </c>
      <c r="Y106" s="5" t="str">
        <f>IF($P106="toetsen",IF(OR(W106="",VLOOKUP(F!$B106,E!$B$1:$AK$300,10,FALSE)=1000000000),"",IF(W106&lt;=VLOOKUP(F!$B106,E!$B$1:$AK$300,10,FALSE),"ja","nee")),"")</f>
        <v/>
      </c>
      <c r="AA106" s="4" t="str">
        <f>IFERROR(IF(Q106="","",(IF(Q106&gt;2*VLOOKUP(F!$B106,E!$B$1:$AK$300,5,FALSE),1,0))),"")</f>
        <v/>
      </c>
      <c r="AB106" s="4" t="str">
        <f>IFERROR(IF(T106="","",(IF(T106&gt;2*VLOOKUP(F!$B106,E!$B$1:$AK$300,5,FALSE),1,0))),"")</f>
        <v/>
      </c>
      <c r="AC106" s="4" t="str">
        <f>IFERROR(IF(W106="","",(IF(W106&gt;2*VLOOKUP(F!$B106,E!$B$1:$AK$300,5,FALSE),1,0))),"")</f>
        <v/>
      </c>
      <c r="AE106" s="4" t="str">
        <f>IFERROR(IF(Q106="","",(IF(Q106&gt;VLOOKUP(F!$B106,E!$B$1:$AK$300,6,FALSE)+VLOOKUP(F!$B106,E!$B$1:$AK$300,5,FALSE),1,0))),"")</f>
        <v/>
      </c>
      <c r="AF106" s="4" t="str">
        <f>IFERROR(IF(T106="","",(IF(T106&gt;VLOOKUP(F!$B106,E!$B$1:$AK$300,6,FALSE)+VLOOKUP(F!$B106,E!$B$1:$AK$300,5,FALSE),1,0))),"")</f>
        <v/>
      </c>
      <c r="AG106" s="4" t="str">
        <f>IFERROR(IF(W106="","",(IF(W106&gt;VLOOKUP(F!$B106,E!$B$1:$AK$300,6,FALSE)+VLOOKUP(F!$B106,E!$B$1:$AK$300,5,FALSE),1,0))),"")</f>
        <v/>
      </c>
      <c r="AI106" s="6" t="str">
        <f t="shared" si="43"/>
        <v>--</v>
      </c>
      <c r="AJ106" s="6" t="str">
        <f>IF(AI106="--","--",IF(F!$D106=131,IF(I106=-1,"rg",IF(I106="","--",IF(I106*1000&lt;1,FIXED(I106*1000,3),IF(I106*1000&lt;10,FIXED(I106*1000,2),(IF(I106*1000&lt;100,FIXED(I106*1000,1),IF(I106*1000&lt;1000,FIXED(I106*1000,0),MROUND(I106*1000,10)))))))),IF(I106=-1,"rg",IF(I106="","--",IF(I106&lt;1,FIXED(I106,3),IF(I106&lt;10,FIXED(I106,2),(IF(I106&lt;100,FIXED(I106,1),IF(I106&lt;1000,FIXED(I106,0),MROUND(I106,10))))))))))</f>
        <v>--</v>
      </c>
      <c r="AK106" s="6" t="str">
        <f t="shared" si="44"/>
        <v>--</v>
      </c>
      <c r="AL106" s="6" t="str">
        <f>IF(AK106="--","--",IF(F!$D106=131,IF(K106=-1,"rg",IF(K106="","--",IF(K106*1000&lt;1,FIXED(K106*1000,3),IF(K106*1000&lt;10,FIXED(K106*1000,2),(IF(K106*1000&lt;100,FIXED(K106*1000,1),IF(K106*1000&lt;1000,FIXED(K106*1000,0),MROUND(K106*1000,10)))))))),IF(K106=-1,"rg",IF(K106="","--",IF(K106&lt;1,FIXED(K106,3),IF(K106&lt;10,FIXED(K106,2),(IF(K106&lt;100,FIXED(K106,1),IF(K106&lt;1000,FIXED(K106,0),MROUND(K106,10))))))))))</f>
        <v>--</v>
      </c>
      <c r="AM106" s="6" t="str">
        <f t="shared" si="45"/>
        <v>--</v>
      </c>
      <c r="AN106" s="6" t="str">
        <f>IF(AM106="--","--",IF(F!$D106=131,IF(M106=-1,"rg",IF(M106="","--",IF(M106*1000&lt;1,FIXED(M106*1000,3),IF(M106*1000&lt;10,FIXED(M106*1000,2),(IF(M106*1000&lt;100,FIXED(M106*1000,1),IF(M106*1000&lt;1000,FIXED(M106*1000,0),MROUND(M106*1000,10)))))))),IF(M106=-1,"rg",IF(M106="","--",IF(M106&lt;1,FIXED(M106,3),IF(M106&lt;10,FIXED(M106,2),(IF(M106&lt;100,FIXED(M106,1),IF(M106&lt;1000,FIXED(M106,0),MROUND(M106,10))))))))))</f>
        <v>--</v>
      </c>
      <c r="AP106" s="6" t="str">
        <f t="shared" si="32"/>
        <v>--</v>
      </c>
      <c r="AQ106" s="6" t="str">
        <f t="shared" si="33"/>
        <v/>
      </c>
      <c r="AR106" s="6" t="str">
        <f t="shared" si="34"/>
        <v>--</v>
      </c>
      <c r="AS106" s="6" t="str">
        <f t="shared" si="35"/>
        <v/>
      </c>
      <c r="AT106" s="6" t="str">
        <f t="shared" si="36"/>
        <v/>
      </c>
      <c r="AU106" s="6" t="str">
        <f>IFERROR(IF(AR106="--","",IF(HLOOKUP(SMALL($Q$4:$Y$4,3),$Q$4:$Y$501,ROW(AP106)-3,FALSE)=0,"",IF(HLOOKUP(SMALL($Q$4:$Y$4,3),$Q$4:$Y$501,ROW(AP106)-3,FALSE)="nee",VLOOKUP("De kwaliteitseis emissiearme grond (maximale concentratie) wordt overschreden.",H!$O$10:'H'!$P$59,2,FALSE),""))),"")</f>
        <v/>
      </c>
      <c r="AV106" s="6" t="str">
        <f t="shared" si="26"/>
        <v>--</v>
      </c>
      <c r="AW106" s="6" t="str">
        <f t="shared" si="27"/>
        <v/>
      </c>
      <c r="AX106" s="6" t="str">
        <f t="shared" si="28"/>
        <v>--</v>
      </c>
      <c r="AY106" s="6" t="str">
        <f t="shared" si="37"/>
        <v/>
      </c>
      <c r="AZ106" s="6" t="str">
        <f t="shared" si="38"/>
        <v/>
      </c>
      <c r="BA106" s="6" t="str">
        <f>IFERROR(IF(AR106="--","",IF(HLOOKUP(SMALL($Q$4:$Y$4,6),$Q$4:$Y$501,ROW(AP106)-3,FALSE)=0,"",IF(HLOOKUP(SMALL($Q$4:$Y$4,6),$Q$4:$Y$501,ROW(AP106)-3,FALSE)="nee",VLOOKUP("De kwaliteitseis emissiearme grond (maximale concentratie) wordt overschreden.",H!$O$10:'H'!$P$59,2,FALSE),""))),"")</f>
        <v/>
      </c>
      <c r="BB106" s="6" t="str">
        <f t="shared" si="29"/>
        <v>--</v>
      </c>
      <c r="BC106" s="6" t="str">
        <f t="shared" si="30"/>
        <v/>
      </c>
      <c r="BD106" s="6" t="str">
        <f t="shared" si="31"/>
        <v>--</v>
      </c>
      <c r="BE106" s="6" t="str">
        <f t="shared" si="39"/>
        <v/>
      </c>
      <c r="BF106" s="6" t="str">
        <f t="shared" si="40"/>
        <v/>
      </c>
      <c r="BG106" s="4" t="str">
        <f>IFERROR(IF(AR106="--","",IF(HLOOKUP(SMALL($Q$4:$Y$4,9),$Q$4:$Y$501,ROW(AP106)-3,FALSE)=0,"",IF(HLOOKUP(SMALL($Q$4:$Y$4,9),$Q$4:$Y$501,ROW(AP106)-3,FALSE)="nee",VLOOKUP("De kwaliteitseis emissiearme grond (maximale concentratie) wordt overschreden.",H!$O$10:'H'!$P$59,2,FALSE),""))),"")</f>
        <v/>
      </c>
    </row>
    <row r="107" spans="1:59" x14ac:dyDescent="0.2">
      <c r="A107" s="4" t="str">
        <f>F!A107</f>
        <v>Broommethaan</v>
      </c>
      <c r="B107" s="6" t="str">
        <f>IF(ISNUMBER(F!E107)=FALSE,"--",IF(F!E107=0,"--",F!E107))</f>
        <v>--</v>
      </c>
      <c r="C107" s="6" t="str">
        <f>IF(B107="--","",F!F107)</f>
        <v/>
      </c>
      <c r="D107" s="6" t="str">
        <f>IF(ISNUMBER(F!G107)=FALSE,"--",IF(F!G107=0,"--",F!G107))</f>
        <v>--</v>
      </c>
      <c r="E107" s="6" t="str">
        <f>IF(D107="--","",F!H107)</f>
        <v/>
      </c>
      <c r="F107" s="6" t="str">
        <f>IF(ISNUMBER(F!I107)=FALSE,"--",IF(F!I107=0,"--",F!I107))</f>
        <v>--</v>
      </c>
      <c r="G107" s="6" t="str">
        <f>IF(F107="--","",F!J107)</f>
        <v/>
      </c>
      <c r="H107" s="6"/>
      <c r="I107" s="6" t="str">
        <f>IF(F!Z107=-1,-1,F!AV107)</f>
        <v/>
      </c>
      <c r="J107" s="6"/>
      <c r="K107" s="6" t="str">
        <f>IF(F!AC107=-1,-1,F!AX107)</f>
        <v/>
      </c>
      <c r="L107" s="6"/>
      <c r="M107" s="6" t="str">
        <f>IF(F!AF107=-1,-1,F!AZ107)</f>
        <v/>
      </c>
      <c r="N107" s="6"/>
      <c r="P107" s="4" t="str">
        <f>IFERROR(IF(AND(VLOOKUP(F!$B107,E!$B$1:$AK$300,5,FALSE)&lt;&gt;1000000000,VLOOKUP(F!$B107,E!$B$1:$AK$300,6,FALSE)=1000000000,VLOOKUP(F!$B107,E!$B$1:$AK$300,7,FALSE)=1000000000,VLOOKUP(F!$B107,E!$B$1:$AK$300,8,FALSE)=1000000000,VLOOKUP(F!$B107,E!$B$1:$AK$300,9,FALSE)=1000000000),"toetsen alleen LN",IF(AND(VLOOKUP(F!$B107,E!$B$1:$AK$300,5,FALSE)=1000000000,VLOOKUP(F!$B107,E!$B$1:$AK$300,6,FALSE)=1000000000,VLOOKUP(F!$B107,E!$B$1:$AK$300,7,FALSE)=1000000000,VLOOKUP(F!$B107,E!$B$1:$AK$300,8,FALSE)&lt;&gt;1000000000,VLOOKUP(F!$B107,E!$B$1:$AK$300,9,FALSE)&lt;&gt;1000000000),"toetsen alleen MV en SV",IF(AND(VLOOKUP(F!$B107,E!$B$1:$AK$300,5,FALSE)&lt;&gt;1000000000,VLOOKUP(F!$B107,E!$B$1:$AK$300,6,FALSE)&lt;&gt;1000000000,VLOOKUP(F!$B107,E!$B$1:$AK$300,7,FALSE)&lt;&gt;1000000000,VLOOKUP(F!$B107,E!$B$1:$AK$300,8,FALSE)=1000000000,VLOOKUP(F!$B107,E!$B$1:$AK$300,9,FALSE)=1000000000),"toetsen geen MV en SV",IF(VLOOKUP(F!$B107,E!$B$1:$AK$300,5,FALSE)+VLOOKUP(F!$B107,E!$B$1:$AK$300,6,FALSE)+VLOOKUP(F!$B107,E!$B$1:$AK$300,7,FALSE)+VLOOKUP(F!$B107,E!$B$1:$AK$300,8,FALSE)&lt;&gt;4000000000,"toetsen",IF(VLOOKUP(F!$B107,E!$B$1:$AK$300,12,FALSE)&lt;&gt;1000000000,"toetsen alleen IW","niet toetsen"))))),"")</f>
        <v/>
      </c>
      <c r="Q107" s="6" t="str">
        <f t="shared" si="46"/>
        <v/>
      </c>
      <c r="R107" s="5" t="str">
        <f>IF($B107="--","",IF($P107="toetsen",toetsen(F!$B107,Q107),IF($P107="toetsen alleen IW",toetsen_alleen_IW(F!$B107,Q107),IF($P107="toetsen alleen LN",toetsen_alleen_LN(F!$B107,Q107),IF($P107="toetsen geen MV en SV",toetsen_geen_MV_en_SV(F!$B107,Q107),IF($P107="toetsen alleen MV en SV",toetsen_alleen_MV_en_SV(F!$B107,Q107),""))))))</f>
        <v/>
      </c>
      <c r="S107" s="5" t="str">
        <f>IF($P107="toetsen",IF(OR(Q107="",VLOOKUP(F!$B107,E!$B$1:$AK$300,10,FALSE)=1000000000),"",IF(Q107&lt;=VLOOKUP(F!$B107,E!$B$1:$AK$300,10,FALSE),"ja","nee")),"")</f>
        <v/>
      </c>
      <c r="T107" s="78" t="str">
        <f t="shared" si="41"/>
        <v/>
      </c>
      <c r="U107" s="5" t="str">
        <f>IF($D107="--","",IF($P107="toetsen",toetsen(F!$B107,T107),IF($P107="toetsen alleen IW",toetsen_alleen_IW(F!$B107,T107),IF($P107="toetsen alleen LN",toetsen_alleen_LN(F!$B107,T107),IF($P107="toetsen geen MV en SV",toetsen_geen_MV_en_SV(F!$B107,T107),IF($P107="toetsen alleen MV en SV",toetsen_alleen_MV_en_SV(F!$B107,T107),""))))))</f>
        <v/>
      </c>
      <c r="V107" s="5" t="str">
        <f>IF($P107="toetsen",IF(OR(T107="",VLOOKUP(F!$B107,E!$B$1:$AK$300,10,FALSE)=1000000000),"",IF(T107&lt;=VLOOKUP(F!$B107,E!$B$1:$AK$300,10,FALSE),"ja","nee")),"")</f>
        <v/>
      </c>
      <c r="W107" s="6" t="str">
        <f t="shared" si="42"/>
        <v/>
      </c>
      <c r="X107" s="5" t="str">
        <f>IF($F107="--","",IF($P107="toetsen",toetsen(F!$B107,W107),IF($P107="toetsen alleen IW",toetsen_alleen_IW(F!$B107,W107),IF($P107="toetsen alleen LN",toetsen_alleen_LN(F!$B107,W107),IF($P107="toetsen geen MV en SV",toetsen_geen_MV_en_SV(F!$B107,W107),IF($P107="toetsen alleen MV en SV",toetsen_alleen_MV_en_SV(F!$B107,W107),""))))))</f>
        <v/>
      </c>
      <c r="Y107" s="5" t="str">
        <f>IF($P107="toetsen",IF(OR(W107="",VLOOKUP(F!$B107,E!$B$1:$AK$300,10,FALSE)=1000000000),"",IF(W107&lt;=VLOOKUP(F!$B107,E!$B$1:$AK$300,10,FALSE),"ja","nee")),"")</f>
        <v/>
      </c>
      <c r="AA107" s="4" t="str">
        <f>IFERROR(IF(Q107="","",(IF(Q107&gt;2*VLOOKUP(F!$B107,E!$B$1:$AK$300,5,FALSE),1,0))),"")</f>
        <v/>
      </c>
      <c r="AB107" s="4" t="str">
        <f>IFERROR(IF(T107="","",(IF(T107&gt;2*VLOOKUP(F!$B107,E!$B$1:$AK$300,5,FALSE),1,0))),"")</f>
        <v/>
      </c>
      <c r="AC107" s="4" t="str">
        <f>IFERROR(IF(W107="","",(IF(W107&gt;2*VLOOKUP(F!$B107,E!$B$1:$AK$300,5,FALSE),1,0))),"")</f>
        <v/>
      </c>
      <c r="AE107" s="4" t="str">
        <f>IFERROR(IF(Q107="","",(IF(Q107&gt;VLOOKUP(F!$B107,E!$B$1:$AK$300,6,FALSE)+VLOOKUP(F!$B107,E!$B$1:$AK$300,5,FALSE),1,0))),"")</f>
        <v/>
      </c>
      <c r="AF107" s="4" t="str">
        <f>IFERROR(IF(T107="","",(IF(T107&gt;VLOOKUP(F!$B107,E!$B$1:$AK$300,6,FALSE)+VLOOKUP(F!$B107,E!$B$1:$AK$300,5,FALSE),1,0))),"")</f>
        <v/>
      </c>
      <c r="AG107" s="4" t="str">
        <f>IFERROR(IF(W107="","",(IF(W107&gt;VLOOKUP(F!$B107,E!$B$1:$AK$300,6,FALSE)+VLOOKUP(F!$B107,E!$B$1:$AK$300,5,FALSE),1,0))),"")</f>
        <v/>
      </c>
      <c r="AI107" s="6" t="str">
        <f t="shared" si="43"/>
        <v>--</v>
      </c>
      <c r="AJ107" s="6" t="str">
        <f>IF(AI107="--","--",IF(F!$D107=131,IF(I107=-1,"rg",IF(I107="","--",IF(I107*1000&lt;1,FIXED(I107*1000,3),IF(I107*1000&lt;10,FIXED(I107*1000,2),(IF(I107*1000&lt;100,FIXED(I107*1000,1),IF(I107*1000&lt;1000,FIXED(I107*1000,0),MROUND(I107*1000,10)))))))),IF(I107=-1,"rg",IF(I107="","--",IF(I107&lt;1,FIXED(I107,3),IF(I107&lt;10,FIXED(I107,2),(IF(I107&lt;100,FIXED(I107,1),IF(I107&lt;1000,FIXED(I107,0),MROUND(I107,10))))))))))</f>
        <v>--</v>
      </c>
      <c r="AK107" s="6" t="str">
        <f t="shared" si="44"/>
        <v>--</v>
      </c>
      <c r="AL107" s="6" t="str">
        <f>IF(AK107="--","--",IF(F!$D107=131,IF(K107=-1,"rg",IF(K107="","--",IF(K107*1000&lt;1,FIXED(K107*1000,3),IF(K107*1000&lt;10,FIXED(K107*1000,2),(IF(K107*1000&lt;100,FIXED(K107*1000,1),IF(K107*1000&lt;1000,FIXED(K107*1000,0),MROUND(K107*1000,10)))))))),IF(K107=-1,"rg",IF(K107="","--",IF(K107&lt;1,FIXED(K107,3),IF(K107&lt;10,FIXED(K107,2),(IF(K107&lt;100,FIXED(K107,1),IF(K107&lt;1000,FIXED(K107,0),MROUND(K107,10))))))))))</f>
        <v>--</v>
      </c>
      <c r="AM107" s="6" t="str">
        <f t="shared" si="45"/>
        <v>--</v>
      </c>
      <c r="AN107" s="6" t="str">
        <f>IF(AM107="--","--",IF(F!$D107=131,IF(M107=-1,"rg",IF(M107="","--",IF(M107*1000&lt;1,FIXED(M107*1000,3),IF(M107*1000&lt;10,FIXED(M107*1000,2),(IF(M107*1000&lt;100,FIXED(M107*1000,1),IF(M107*1000&lt;1000,FIXED(M107*1000,0),MROUND(M107*1000,10)))))))),IF(M107=-1,"rg",IF(M107="","--",IF(M107&lt;1,FIXED(M107,3),IF(M107&lt;10,FIXED(M107,2),(IF(M107&lt;100,FIXED(M107,1),IF(M107&lt;1000,FIXED(M107,0),MROUND(M107,10))))))))))</f>
        <v>--</v>
      </c>
      <c r="AP107" s="6" t="str">
        <f t="shared" si="32"/>
        <v>--</v>
      </c>
      <c r="AQ107" s="6" t="str">
        <f t="shared" si="33"/>
        <v/>
      </c>
      <c r="AR107" s="6" t="str">
        <f t="shared" si="34"/>
        <v>--</v>
      </c>
      <c r="AS107" s="6" t="str">
        <f t="shared" si="35"/>
        <v/>
      </c>
      <c r="AT107" s="6" t="str">
        <f t="shared" si="36"/>
        <v/>
      </c>
      <c r="AU107" s="6" t="str">
        <f>IFERROR(IF(AR107="--","",IF(HLOOKUP(SMALL($Q$4:$Y$4,3),$Q$4:$Y$501,ROW(AP107)-3,FALSE)=0,"",IF(HLOOKUP(SMALL($Q$4:$Y$4,3),$Q$4:$Y$501,ROW(AP107)-3,FALSE)="nee",VLOOKUP("De kwaliteitseis emissiearme grond (maximale concentratie) wordt overschreden.",H!$O$10:'H'!$P$59,2,FALSE),""))),"")</f>
        <v/>
      </c>
      <c r="AV107" s="6" t="str">
        <f t="shared" si="26"/>
        <v>--</v>
      </c>
      <c r="AW107" s="6" t="str">
        <f t="shared" si="27"/>
        <v/>
      </c>
      <c r="AX107" s="6" t="str">
        <f t="shared" si="28"/>
        <v>--</v>
      </c>
      <c r="AY107" s="6" t="str">
        <f t="shared" si="37"/>
        <v/>
      </c>
      <c r="AZ107" s="6" t="str">
        <f t="shared" si="38"/>
        <v/>
      </c>
      <c r="BA107" s="6" t="str">
        <f>IFERROR(IF(AR107="--","",IF(HLOOKUP(SMALL($Q$4:$Y$4,6),$Q$4:$Y$501,ROW(AP107)-3,FALSE)=0,"",IF(HLOOKUP(SMALL($Q$4:$Y$4,6),$Q$4:$Y$501,ROW(AP107)-3,FALSE)="nee",VLOOKUP("De kwaliteitseis emissiearme grond (maximale concentratie) wordt overschreden.",H!$O$10:'H'!$P$59,2,FALSE),""))),"")</f>
        <v/>
      </c>
      <c r="BB107" s="6" t="str">
        <f t="shared" si="29"/>
        <v>--</v>
      </c>
      <c r="BC107" s="6" t="str">
        <f t="shared" si="30"/>
        <v/>
      </c>
      <c r="BD107" s="6" t="str">
        <f t="shared" si="31"/>
        <v>--</v>
      </c>
      <c r="BE107" s="6" t="str">
        <f t="shared" si="39"/>
        <v/>
      </c>
      <c r="BF107" s="6" t="str">
        <f t="shared" si="40"/>
        <v/>
      </c>
      <c r="BG107" s="4" t="str">
        <f>IFERROR(IF(AR107="--","",IF(HLOOKUP(SMALL($Q$4:$Y$4,9),$Q$4:$Y$501,ROW(AP107)-3,FALSE)=0,"",IF(HLOOKUP(SMALL($Q$4:$Y$4,9),$Q$4:$Y$501,ROW(AP107)-3,FALSE)="nee",VLOOKUP("De kwaliteitseis emissiearme grond (maximale concentratie) wordt overschreden.",H!$O$10:'H'!$P$59,2,FALSE),""))),"")</f>
        <v/>
      </c>
    </row>
    <row r="108" spans="1:59" x14ac:dyDescent="0.2">
      <c r="A108" s="4" t="str">
        <f>F!A108</f>
        <v>Monochloorbenzeen</v>
      </c>
      <c r="B108" s="6" t="str">
        <f>IF(ISNUMBER(F!E108)=FALSE,"--",IF(F!E108=0,"--",F!E108))</f>
        <v>--</v>
      </c>
      <c r="C108" s="6" t="str">
        <f>IF(B108="--","",F!F108)</f>
        <v/>
      </c>
      <c r="D108" s="6" t="str">
        <f>IF(ISNUMBER(F!G108)=FALSE,"--",IF(F!G108=0,"--",F!G108))</f>
        <v>--</v>
      </c>
      <c r="E108" s="6" t="str">
        <f>IF(D108="--","",F!H108)</f>
        <v/>
      </c>
      <c r="F108" s="6" t="str">
        <f>IF(ISNUMBER(F!I108)=FALSE,"--",IF(F!I108=0,"--",F!I108))</f>
        <v>--</v>
      </c>
      <c r="G108" s="6" t="str">
        <f>IF(F108="--","",F!J108)</f>
        <v/>
      </c>
      <c r="H108" s="6"/>
      <c r="I108" s="6" t="str">
        <f>IF(F!Z108=-1,-1,F!AV108)</f>
        <v/>
      </c>
      <c r="J108" s="6"/>
      <c r="K108" s="6" t="str">
        <f>IF(F!AC108=-1,-1,F!AX108)</f>
        <v/>
      </c>
      <c r="L108" s="6"/>
      <c r="M108" s="6" t="str">
        <f>IF(F!AF108=-1,-1,F!AZ108)</f>
        <v/>
      </c>
      <c r="N108" s="6"/>
      <c r="P108" s="4" t="str">
        <f>IFERROR(IF(AND(VLOOKUP(F!$B108,E!$B$1:$AK$300,5,FALSE)&lt;&gt;1000000000,VLOOKUP(F!$B108,E!$B$1:$AK$300,6,FALSE)=1000000000,VLOOKUP(F!$B108,E!$B$1:$AK$300,7,FALSE)=1000000000,VLOOKUP(F!$B108,E!$B$1:$AK$300,8,FALSE)=1000000000,VLOOKUP(F!$B108,E!$B$1:$AK$300,9,FALSE)=1000000000),"toetsen alleen LN",IF(AND(VLOOKUP(F!$B108,E!$B$1:$AK$300,5,FALSE)=1000000000,VLOOKUP(F!$B108,E!$B$1:$AK$300,6,FALSE)=1000000000,VLOOKUP(F!$B108,E!$B$1:$AK$300,7,FALSE)=1000000000,VLOOKUP(F!$B108,E!$B$1:$AK$300,8,FALSE)&lt;&gt;1000000000,VLOOKUP(F!$B108,E!$B$1:$AK$300,9,FALSE)&lt;&gt;1000000000),"toetsen alleen MV en SV",IF(AND(VLOOKUP(F!$B108,E!$B$1:$AK$300,5,FALSE)&lt;&gt;1000000000,VLOOKUP(F!$B108,E!$B$1:$AK$300,6,FALSE)&lt;&gt;1000000000,VLOOKUP(F!$B108,E!$B$1:$AK$300,7,FALSE)&lt;&gt;1000000000,VLOOKUP(F!$B108,E!$B$1:$AK$300,8,FALSE)=1000000000,VLOOKUP(F!$B108,E!$B$1:$AK$300,9,FALSE)=1000000000),"toetsen geen MV en SV",IF(VLOOKUP(F!$B108,E!$B$1:$AK$300,5,FALSE)+VLOOKUP(F!$B108,E!$B$1:$AK$300,6,FALSE)+VLOOKUP(F!$B108,E!$B$1:$AK$300,7,FALSE)+VLOOKUP(F!$B108,E!$B$1:$AK$300,8,FALSE)&lt;&gt;4000000000,"toetsen",IF(VLOOKUP(F!$B108,E!$B$1:$AK$300,12,FALSE)&lt;&gt;1000000000,"toetsen alleen IW","niet toetsen"))))),"")</f>
        <v>toetsen</v>
      </c>
      <c r="Q108" s="6" t="str">
        <f t="shared" si="46"/>
        <v/>
      </c>
      <c r="R108" s="5" t="str">
        <f>IF($B108="--","",IF($P108="toetsen",toetsen(F!$B108,Q108),IF($P108="toetsen alleen IW",toetsen_alleen_IW(F!$B108,Q108),IF($P108="toetsen alleen LN",toetsen_alleen_LN(F!$B108,Q108),IF($P108="toetsen geen MV en SV",toetsen_geen_MV_en_SV(F!$B108,Q108),IF($P108="toetsen alleen MV en SV",toetsen_alleen_MV_en_SV(F!$B108,Q108),""))))))</f>
        <v/>
      </c>
      <c r="S108" s="5" t="str">
        <f>IF($P108="toetsen",IF(OR(Q108="",VLOOKUP(F!$B108,E!$B$1:$AK$300,10,FALSE)=1000000000),"",IF(Q108&lt;=VLOOKUP(F!$B108,E!$B$1:$AK$300,10,FALSE),"ja","nee")),"")</f>
        <v/>
      </c>
      <c r="T108" s="78" t="str">
        <f t="shared" si="41"/>
        <v/>
      </c>
      <c r="U108" s="5" t="str">
        <f>IF($D108="--","",IF($P108="toetsen",toetsen(F!$B108,T108),IF($P108="toetsen alleen IW",toetsen_alleen_IW(F!$B108,T108),IF($P108="toetsen alleen LN",toetsen_alleen_LN(F!$B108,T108),IF($P108="toetsen geen MV en SV",toetsen_geen_MV_en_SV(F!$B108,T108),IF($P108="toetsen alleen MV en SV",toetsen_alleen_MV_en_SV(F!$B108,T108),""))))))</f>
        <v/>
      </c>
      <c r="V108" s="5" t="str">
        <f>IF($P108="toetsen",IF(OR(T108="",VLOOKUP(F!$B108,E!$B$1:$AK$300,10,FALSE)=1000000000),"",IF(T108&lt;=VLOOKUP(F!$B108,E!$B$1:$AK$300,10,FALSE),"ja","nee")),"")</f>
        <v/>
      </c>
      <c r="W108" s="6" t="str">
        <f t="shared" si="42"/>
        <v/>
      </c>
      <c r="X108" s="5" t="str">
        <f>IF($F108="--","",IF($P108="toetsen",toetsen(F!$B108,W108),IF($P108="toetsen alleen IW",toetsen_alleen_IW(F!$B108,W108),IF($P108="toetsen alleen LN",toetsen_alleen_LN(F!$B108,W108),IF($P108="toetsen geen MV en SV",toetsen_geen_MV_en_SV(F!$B108,W108),IF($P108="toetsen alleen MV en SV",toetsen_alleen_MV_en_SV(F!$B108,W108),""))))))</f>
        <v/>
      </c>
      <c r="Y108" s="5" t="str">
        <f>IF($P108="toetsen",IF(OR(W108="",VLOOKUP(F!$B108,E!$B$1:$AK$300,10,FALSE)=1000000000),"",IF(W108&lt;=VLOOKUP(F!$B108,E!$B$1:$AK$300,10,FALSE),"ja","nee")),"")</f>
        <v/>
      </c>
      <c r="AA108" s="4" t="str">
        <f>IFERROR(IF(Q108="","",(IF(Q108&gt;2*VLOOKUP(F!$B108,E!$B$1:$AK$300,5,FALSE),1,0))),"")</f>
        <v/>
      </c>
      <c r="AB108" s="4" t="str">
        <f>IFERROR(IF(T108="","",(IF(T108&gt;2*VLOOKUP(F!$B108,E!$B$1:$AK$300,5,FALSE),1,0))),"")</f>
        <v/>
      </c>
      <c r="AC108" s="4" t="str">
        <f>IFERROR(IF(W108="","",(IF(W108&gt;2*VLOOKUP(F!$B108,E!$B$1:$AK$300,5,FALSE),1,0))),"")</f>
        <v/>
      </c>
      <c r="AE108" s="4" t="str">
        <f>IFERROR(IF(Q108="","",(IF(Q108&gt;VLOOKUP(F!$B108,E!$B$1:$AK$300,6,FALSE)+VLOOKUP(F!$B108,E!$B$1:$AK$300,5,FALSE),1,0))),"")</f>
        <v/>
      </c>
      <c r="AF108" s="4" t="str">
        <f>IFERROR(IF(T108="","",(IF(T108&gt;VLOOKUP(F!$B108,E!$B$1:$AK$300,6,FALSE)+VLOOKUP(F!$B108,E!$B$1:$AK$300,5,FALSE),1,0))),"")</f>
        <v/>
      </c>
      <c r="AG108" s="4" t="str">
        <f>IFERROR(IF(W108="","",(IF(W108&gt;VLOOKUP(F!$B108,E!$B$1:$AK$300,6,FALSE)+VLOOKUP(F!$B108,E!$B$1:$AK$300,5,FALSE),1,0))),"")</f>
        <v/>
      </c>
      <c r="AI108" s="6" t="str">
        <f t="shared" si="43"/>
        <v>--</v>
      </c>
      <c r="AJ108" s="6" t="str">
        <f>IF(AI108="--","--",IF(F!$D108=131,IF(I108=-1,"rg",IF(I108="","--",IF(I108*1000&lt;1,FIXED(I108*1000,3),IF(I108*1000&lt;10,FIXED(I108*1000,2),(IF(I108*1000&lt;100,FIXED(I108*1000,1),IF(I108*1000&lt;1000,FIXED(I108*1000,0),MROUND(I108*1000,10)))))))),IF(I108=-1,"rg",IF(I108="","--",IF(I108&lt;1,FIXED(I108,3),IF(I108&lt;10,FIXED(I108,2),(IF(I108&lt;100,FIXED(I108,1),IF(I108&lt;1000,FIXED(I108,0),MROUND(I108,10))))))))))</f>
        <v>--</v>
      </c>
      <c r="AK108" s="6" t="str">
        <f t="shared" si="44"/>
        <v>--</v>
      </c>
      <c r="AL108" s="6" t="str">
        <f>IF(AK108="--","--",IF(F!$D108=131,IF(K108=-1,"rg",IF(K108="","--",IF(K108*1000&lt;1,FIXED(K108*1000,3),IF(K108*1000&lt;10,FIXED(K108*1000,2),(IF(K108*1000&lt;100,FIXED(K108*1000,1),IF(K108*1000&lt;1000,FIXED(K108*1000,0),MROUND(K108*1000,10)))))))),IF(K108=-1,"rg",IF(K108="","--",IF(K108&lt;1,FIXED(K108,3),IF(K108&lt;10,FIXED(K108,2),(IF(K108&lt;100,FIXED(K108,1),IF(K108&lt;1000,FIXED(K108,0),MROUND(K108,10))))))))))</f>
        <v>--</v>
      </c>
      <c r="AM108" s="6" t="str">
        <f t="shared" si="45"/>
        <v>--</v>
      </c>
      <c r="AN108" s="6" t="str">
        <f>IF(AM108="--","--",IF(F!$D108=131,IF(M108=-1,"rg",IF(M108="","--",IF(M108*1000&lt;1,FIXED(M108*1000,3),IF(M108*1000&lt;10,FIXED(M108*1000,2),(IF(M108*1000&lt;100,FIXED(M108*1000,1),IF(M108*1000&lt;1000,FIXED(M108*1000,0),MROUND(M108*1000,10)))))))),IF(M108=-1,"rg",IF(M108="","--",IF(M108&lt;1,FIXED(M108,3),IF(M108&lt;10,FIXED(M108,2),(IF(M108&lt;100,FIXED(M108,1),IF(M108&lt;1000,FIXED(M108,0),MROUND(M108,10))))))))))</f>
        <v>--</v>
      </c>
      <c r="AP108" s="6" t="str">
        <f t="shared" si="32"/>
        <v>--</v>
      </c>
      <c r="AQ108" s="6" t="str">
        <f t="shared" si="33"/>
        <v/>
      </c>
      <c r="AR108" s="6" t="str">
        <f t="shared" si="34"/>
        <v>--</v>
      </c>
      <c r="AS108" s="6" t="str">
        <f t="shared" si="35"/>
        <v/>
      </c>
      <c r="AT108" s="6" t="str">
        <f t="shared" si="36"/>
        <v/>
      </c>
      <c r="AU108" s="6" t="str">
        <f>IFERROR(IF(AR108="--","",IF(HLOOKUP(SMALL($Q$4:$Y$4,3),$Q$4:$Y$501,ROW(AP108)-3,FALSE)=0,"",IF(HLOOKUP(SMALL($Q$4:$Y$4,3),$Q$4:$Y$501,ROW(AP108)-3,FALSE)="nee",VLOOKUP("De kwaliteitseis emissiearme grond (maximale concentratie) wordt overschreden.",H!$O$10:'H'!$P$59,2,FALSE),""))),"")</f>
        <v/>
      </c>
      <c r="AV108" s="6" t="str">
        <f t="shared" si="26"/>
        <v>--</v>
      </c>
      <c r="AW108" s="6" t="str">
        <f t="shared" si="27"/>
        <v/>
      </c>
      <c r="AX108" s="6" t="str">
        <f t="shared" si="28"/>
        <v>--</v>
      </c>
      <c r="AY108" s="6" t="str">
        <f t="shared" si="37"/>
        <v/>
      </c>
      <c r="AZ108" s="6" t="str">
        <f t="shared" si="38"/>
        <v/>
      </c>
      <c r="BA108" s="6" t="str">
        <f>IFERROR(IF(AR108="--","",IF(HLOOKUP(SMALL($Q$4:$Y$4,6),$Q$4:$Y$501,ROW(AP108)-3,FALSE)=0,"",IF(HLOOKUP(SMALL($Q$4:$Y$4,6),$Q$4:$Y$501,ROW(AP108)-3,FALSE)="nee",VLOOKUP("De kwaliteitseis emissiearme grond (maximale concentratie) wordt overschreden.",H!$O$10:'H'!$P$59,2,FALSE),""))),"")</f>
        <v/>
      </c>
      <c r="BB108" s="6" t="str">
        <f t="shared" si="29"/>
        <v>--</v>
      </c>
      <c r="BC108" s="6" t="str">
        <f t="shared" si="30"/>
        <v/>
      </c>
      <c r="BD108" s="6" t="str">
        <f t="shared" si="31"/>
        <v>--</v>
      </c>
      <c r="BE108" s="6" t="str">
        <f t="shared" si="39"/>
        <v/>
      </c>
      <c r="BF108" s="6" t="str">
        <f t="shared" si="40"/>
        <v/>
      </c>
      <c r="BG108" s="4" t="str">
        <f>IFERROR(IF(AR108="--","",IF(HLOOKUP(SMALL($Q$4:$Y$4,9),$Q$4:$Y$501,ROW(AP108)-3,FALSE)=0,"",IF(HLOOKUP(SMALL($Q$4:$Y$4,9),$Q$4:$Y$501,ROW(AP108)-3,FALSE)="nee",VLOOKUP("De kwaliteitseis emissiearme grond (maximale concentratie) wordt overschreden.",H!$O$10:'H'!$P$59,2,FALSE),""))),"")</f>
        <v/>
      </c>
    </row>
    <row r="109" spans="1:59" x14ac:dyDescent="0.2">
      <c r="A109" s="4" t="str">
        <f>F!A109</f>
        <v>1,2-Dichloorbenzeen</v>
      </c>
      <c r="B109" s="6" t="str">
        <f>IF(ISNUMBER(F!E109)=FALSE,"--",IF(F!E109=0,"--",F!E109))</f>
        <v>--</v>
      </c>
      <c r="C109" s="6" t="str">
        <f>IF(B109="--","",F!F109)</f>
        <v/>
      </c>
      <c r="D109" s="6" t="str">
        <f>IF(ISNUMBER(F!G109)=FALSE,"--",IF(F!G109=0,"--",F!G109))</f>
        <v>--</v>
      </c>
      <c r="E109" s="6" t="str">
        <f>IF(D109="--","",F!H109)</f>
        <v/>
      </c>
      <c r="F109" s="6" t="str">
        <f>IF(ISNUMBER(F!I109)=FALSE,"--",IF(F!I109=0,"--",F!I109))</f>
        <v>--</v>
      </c>
      <c r="G109" s="6" t="str">
        <f>IF(F109="--","",F!J109)</f>
        <v/>
      </c>
      <c r="H109" s="6"/>
      <c r="I109" s="16" t="str">
        <f>IF(F!AA109=-1,-1,F!AV109)</f>
        <v/>
      </c>
      <c r="J109" s="6"/>
      <c r="K109" s="16" t="str">
        <f>IF(F!AD109=-1,-1,F!AX109)</f>
        <v/>
      </c>
      <c r="L109" s="6"/>
      <c r="M109" s="16" t="str">
        <f>IF(F!AG109=-1,-1,F!AZ109)</f>
        <v/>
      </c>
      <c r="N109" s="6"/>
      <c r="P109" s="4" t="str">
        <f>IFERROR(IF(AND(VLOOKUP(F!$B109,E!$B$1:$AK$300,5,FALSE)&lt;&gt;1000000000,VLOOKUP(F!$B109,E!$B$1:$AK$300,6,FALSE)=1000000000,VLOOKUP(F!$B109,E!$B$1:$AK$300,7,FALSE)=1000000000,VLOOKUP(F!$B109,E!$B$1:$AK$300,8,FALSE)=1000000000,VLOOKUP(F!$B109,E!$B$1:$AK$300,9,FALSE)=1000000000),"toetsen alleen LN",IF(AND(VLOOKUP(F!$B109,E!$B$1:$AK$300,5,FALSE)=1000000000,VLOOKUP(F!$B109,E!$B$1:$AK$300,6,FALSE)=1000000000,VLOOKUP(F!$B109,E!$B$1:$AK$300,7,FALSE)=1000000000,VLOOKUP(F!$B109,E!$B$1:$AK$300,8,FALSE)&lt;&gt;1000000000,VLOOKUP(F!$B109,E!$B$1:$AK$300,9,FALSE)&lt;&gt;1000000000),"toetsen alleen MV en SV",IF(AND(VLOOKUP(F!$B109,E!$B$1:$AK$300,5,FALSE)&lt;&gt;1000000000,VLOOKUP(F!$B109,E!$B$1:$AK$300,6,FALSE)&lt;&gt;1000000000,VLOOKUP(F!$B109,E!$B$1:$AK$300,7,FALSE)&lt;&gt;1000000000,VLOOKUP(F!$B109,E!$B$1:$AK$300,8,FALSE)=1000000000,VLOOKUP(F!$B109,E!$B$1:$AK$300,9,FALSE)=1000000000),"toetsen geen MV en SV",IF(VLOOKUP(F!$B109,E!$B$1:$AK$300,5,FALSE)+VLOOKUP(F!$B109,E!$B$1:$AK$300,6,FALSE)+VLOOKUP(F!$B109,E!$B$1:$AK$300,7,FALSE)+VLOOKUP(F!$B109,E!$B$1:$AK$300,8,FALSE)&lt;&gt;4000000000,"toetsen",IF(VLOOKUP(F!$B109,E!$B$1:$AK$300,12,FALSE)&lt;&gt;1000000000,"toetsen alleen IW","niet toetsen"))))),"")</f>
        <v/>
      </c>
      <c r="Q109" s="6" t="str">
        <f t="shared" si="46"/>
        <v/>
      </c>
      <c r="R109" s="5" t="str">
        <f>IF($B109="--","",IF($P109="toetsen",toetsen(F!$B109,Q109),IF($P109="toetsen alleen IW",toetsen_alleen_IW(F!$B109,Q109),IF($P109="toetsen alleen LN",toetsen_alleen_LN(F!$B109,Q109),IF($P109="toetsen geen MV en SV",toetsen_geen_MV_en_SV(F!$B109,Q109),IF($P109="toetsen alleen MV en SV",toetsen_alleen_MV_en_SV(F!$B109,Q109),""))))))</f>
        <v/>
      </c>
      <c r="S109" s="5" t="str">
        <f>IF($P109="toetsen",IF(OR(Q109="",VLOOKUP(F!$B109,E!$B$1:$AK$300,10,FALSE)=1000000000),"",IF(Q109&lt;=VLOOKUP(F!$B109,E!$B$1:$AK$300,10,FALSE),"ja","nee")),"")</f>
        <v/>
      </c>
      <c r="T109" s="78" t="str">
        <f t="shared" si="41"/>
        <v/>
      </c>
      <c r="U109" s="5" t="str">
        <f>IF($D109="--","",IF($P109="toetsen",toetsen(F!$B109,T109),IF($P109="toetsen alleen IW",toetsen_alleen_IW(F!$B109,T109),IF($P109="toetsen alleen LN",toetsen_alleen_LN(F!$B109,T109),IF($P109="toetsen geen MV en SV",toetsen_geen_MV_en_SV(F!$B109,T109),IF($P109="toetsen alleen MV en SV",toetsen_alleen_MV_en_SV(F!$B109,T109),""))))))</f>
        <v/>
      </c>
      <c r="V109" s="5" t="str">
        <f>IF($P109="toetsen",IF(OR(T109="",VLOOKUP(F!$B109,E!$B$1:$AK$300,10,FALSE)=1000000000),"",IF(T109&lt;=VLOOKUP(F!$B109,E!$B$1:$AK$300,10,FALSE),"ja","nee")),"")</f>
        <v/>
      </c>
      <c r="W109" s="6" t="str">
        <f t="shared" si="42"/>
        <v/>
      </c>
      <c r="X109" s="5" t="str">
        <f>IF($F109="--","",IF($P109="toetsen",toetsen(F!$B109,W109),IF($P109="toetsen alleen IW",toetsen_alleen_IW(F!$B109,W109),IF($P109="toetsen alleen LN",toetsen_alleen_LN(F!$B109,W109),IF($P109="toetsen geen MV en SV",toetsen_geen_MV_en_SV(F!$B109,W109),IF($P109="toetsen alleen MV en SV",toetsen_alleen_MV_en_SV(F!$B109,W109),""))))))</f>
        <v/>
      </c>
      <c r="Y109" s="5" t="str">
        <f>IF($P109="toetsen",IF(OR(W109="",VLOOKUP(F!$B109,E!$B$1:$AK$300,10,FALSE)=1000000000),"",IF(W109&lt;=VLOOKUP(F!$B109,E!$B$1:$AK$300,10,FALSE),"ja","nee")),"")</f>
        <v/>
      </c>
      <c r="AA109" s="4" t="str">
        <f>IFERROR(IF(Q109="","",(IF(Q109&gt;2*VLOOKUP(F!$B109,E!$B$1:$AK$300,5,FALSE),1,0))),"")</f>
        <v/>
      </c>
      <c r="AB109" s="4" t="str">
        <f>IFERROR(IF(T109="","",(IF(T109&gt;2*VLOOKUP(F!$B109,E!$B$1:$AK$300,5,FALSE),1,0))),"")</f>
        <v/>
      </c>
      <c r="AC109" s="4" t="str">
        <f>IFERROR(IF(W109="","",(IF(W109&gt;2*VLOOKUP(F!$B109,E!$B$1:$AK$300,5,FALSE),1,0))),"")</f>
        <v/>
      </c>
      <c r="AE109" s="4" t="str">
        <f>IFERROR(IF(Q109="","",(IF(Q109&gt;VLOOKUP(F!$B109,E!$B$1:$AK$300,6,FALSE)+VLOOKUP(F!$B109,E!$B$1:$AK$300,5,FALSE),1,0))),"")</f>
        <v/>
      </c>
      <c r="AF109" s="4" t="str">
        <f>IFERROR(IF(T109="","",(IF(T109&gt;VLOOKUP(F!$B109,E!$B$1:$AK$300,6,FALSE)+VLOOKUP(F!$B109,E!$B$1:$AK$300,5,FALSE),1,0))),"")</f>
        <v/>
      </c>
      <c r="AG109" s="4" t="str">
        <f>IFERROR(IF(W109="","",(IF(W109&gt;VLOOKUP(F!$B109,E!$B$1:$AK$300,6,FALSE)+VLOOKUP(F!$B109,E!$B$1:$AK$300,5,FALSE),1,0))),"")</f>
        <v/>
      </c>
      <c r="AI109" s="6" t="str">
        <f t="shared" si="43"/>
        <v>--</v>
      </c>
      <c r="AJ109" s="6" t="str">
        <f>IF(AI109="--","--",IF(F!$D109=131,IF(I109=-1,"rg",IF(I109="","--",IF(I109*1000&lt;1,FIXED(I109*1000,3),IF(I109*1000&lt;10,FIXED(I109*1000,2),(IF(I109*1000&lt;100,FIXED(I109*1000,1),IF(I109*1000&lt;1000,FIXED(I109*1000,0),MROUND(I109*1000,10)))))))),IF(I109=-1,"rg",IF(I109="","--",IF(I109&lt;1,FIXED(I109,3),IF(I109&lt;10,FIXED(I109,2),(IF(I109&lt;100,FIXED(I109,1),IF(I109&lt;1000,FIXED(I109,0),MROUND(I109,10))))))))))</f>
        <v>--</v>
      </c>
      <c r="AK109" s="6" t="str">
        <f t="shared" si="44"/>
        <v>--</v>
      </c>
      <c r="AL109" s="6" t="str">
        <f>IF(AK109="--","--",IF(F!$D109=131,IF(K109=-1,"rg",IF(K109="","--",IF(K109*1000&lt;1,FIXED(K109*1000,3),IF(K109*1000&lt;10,FIXED(K109*1000,2),(IF(K109*1000&lt;100,FIXED(K109*1000,1),IF(K109*1000&lt;1000,FIXED(K109*1000,0),MROUND(K109*1000,10)))))))),IF(K109=-1,"rg",IF(K109="","--",IF(K109&lt;1,FIXED(K109,3),IF(K109&lt;10,FIXED(K109,2),(IF(K109&lt;100,FIXED(K109,1),IF(K109&lt;1000,FIXED(K109,0),MROUND(K109,10))))))))))</f>
        <v>--</v>
      </c>
      <c r="AM109" s="6" t="str">
        <f t="shared" si="45"/>
        <v>--</v>
      </c>
      <c r="AN109" s="6" t="str">
        <f>IF(AM109="--","--",IF(F!$D109=131,IF(M109=-1,"rg",IF(M109="","--",IF(M109*1000&lt;1,FIXED(M109*1000,3),IF(M109*1000&lt;10,FIXED(M109*1000,2),(IF(M109*1000&lt;100,FIXED(M109*1000,1),IF(M109*1000&lt;1000,FIXED(M109*1000,0),MROUND(M109*1000,10)))))))),IF(M109=-1,"rg",IF(M109="","--",IF(M109&lt;1,FIXED(M109,3),IF(M109&lt;10,FIXED(M109,2),(IF(M109&lt;100,FIXED(M109,1),IF(M109&lt;1000,FIXED(M109,0),MROUND(M109,10))))))))))</f>
        <v>--</v>
      </c>
      <c r="AP109" s="6" t="str">
        <f t="shared" si="32"/>
        <v>--</v>
      </c>
      <c r="AQ109" s="6" t="str">
        <f t="shared" si="33"/>
        <v/>
      </c>
      <c r="AR109" s="6" t="str">
        <f t="shared" si="34"/>
        <v>--</v>
      </c>
      <c r="AS109" s="6" t="str">
        <f t="shared" si="35"/>
        <v/>
      </c>
      <c r="AT109" s="6" t="str">
        <f t="shared" si="36"/>
        <v/>
      </c>
      <c r="AU109" s="6" t="str">
        <f>IFERROR(IF(AR109="--","",IF(HLOOKUP(SMALL($Q$4:$Y$4,3),$Q$4:$Y$501,ROW(AP109)-3,FALSE)=0,"",IF(HLOOKUP(SMALL($Q$4:$Y$4,3),$Q$4:$Y$501,ROW(AP109)-3,FALSE)="nee",VLOOKUP("De kwaliteitseis emissiearme grond (maximale concentratie) wordt overschreden.",H!$O$10:'H'!$P$59,2,FALSE),""))),"")</f>
        <v/>
      </c>
      <c r="AV109" s="6" t="str">
        <f t="shared" si="26"/>
        <v>--</v>
      </c>
      <c r="AW109" s="6" t="str">
        <f t="shared" si="27"/>
        <v/>
      </c>
      <c r="AX109" s="6" t="str">
        <f t="shared" si="28"/>
        <v>--</v>
      </c>
      <c r="AY109" s="6" t="str">
        <f t="shared" si="37"/>
        <v/>
      </c>
      <c r="AZ109" s="6" t="str">
        <f t="shared" si="38"/>
        <v/>
      </c>
      <c r="BA109" s="6" t="str">
        <f>IFERROR(IF(AR109="--","",IF(HLOOKUP(SMALL($Q$4:$Y$4,6),$Q$4:$Y$501,ROW(AP109)-3,FALSE)=0,"",IF(HLOOKUP(SMALL($Q$4:$Y$4,6),$Q$4:$Y$501,ROW(AP109)-3,FALSE)="nee",VLOOKUP("De kwaliteitseis emissiearme grond (maximale concentratie) wordt overschreden.",H!$O$10:'H'!$P$59,2,FALSE),""))),"")</f>
        <v/>
      </c>
      <c r="BB109" s="6" t="str">
        <f t="shared" si="29"/>
        <v>--</v>
      </c>
      <c r="BC109" s="6" t="str">
        <f t="shared" si="30"/>
        <v/>
      </c>
      <c r="BD109" s="6" t="str">
        <f t="shared" si="31"/>
        <v>--</v>
      </c>
      <c r="BE109" s="6" t="str">
        <f t="shared" si="39"/>
        <v/>
      </c>
      <c r="BF109" s="6" t="str">
        <f t="shared" si="40"/>
        <v/>
      </c>
      <c r="BG109" s="4" t="str">
        <f>IFERROR(IF(AR109="--","",IF(HLOOKUP(SMALL($Q$4:$Y$4,9),$Q$4:$Y$501,ROW(AP109)-3,FALSE)=0,"",IF(HLOOKUP(SMALL($Q$4:$Y$4,9),$Q$4:$Y$501,ROW(AP109)-3,FALSE)="nee",VLOOKUP("De kwaliteitseis emissiearme grond (maximale concentratie) wordt overschreden.",H!$O$10:'H'!$P$59,2,FALSE),""))),"")</f>
        <v/>
      </c>
    </row>
    <row r="110" spans="1:59" x14ac:dyDescent="0.2">
      <c r="A110" s="4" t="str">
        <f>F!A110</f>
        <v>1,3-Dichloorbenzeen</v>
      </c>
      <c r="B110" s="6" t="str">
        <f>IF(ISNUMBER(F!E110)=FALSE,"--",IF(F!E110=0,"--",F!E110))</f>
        <v>--</v>
      </c>
      <c r="C110" s="6" t="str">
        <f>IF(B110="--","",F!F110)</f>
        <v/>
      </c>
      <c r="D110" s="6" t="str">
        <f>IF(ISNUMBER(F!G110)=FALSE,"--",IF(F!G110=0,"--",F!G110))</f>
        <v>--</v>
      </c>
      <c r="E110" s="6" t="str">
        <f>IF(D110="--","",F!H110)</f>
        <v/>
      </c>
      <c r="F110" s="6" t="str">
        <f>IF(ISNUMBER(F!I110)=FALSE,"--",IF(F!I110=0,"--",F!I110))</f>
        <v>--</v>
      </c>
      <c r="G110" s="6" t="str">
        <f>IF(F110="--","",F!J110)</f>
        <v/>
      </c>
      <c r="H110" s="6"/>
      <c r="I110" s="16" t="str">
        <f>IF(F!AA110=-1,-1,F!AV110)</f>
        <v/>
      </c>
      <c r="J110" s="6"/>
      <c r="K110" s="16" t="str">
        <f>IF(F!AD110=-1,-1,F!AX110)</f>
        <v/>
      </c>
      <c r="L110" s="6"/>
      <c r="M110" s="16" t="str">
        <f>IF(F!AG110=-1,-1,F!AZ110)</f>
        <v/>
      </c>
      <c r="N110" s="6"/>
      <c r="P110" s="4" t="str">
        <f>IFERROR(IF(AND(VLOOKUP(F!$B110,E!$B$1:$AK$300,5,FALSE)&lt;&gt;1000000000,VLOOKUP(F!$B110,E!$B$1:$AK$300,6,FALSE)=1000000000,VLOOKUP(F!$B110,E!$B$1:$AK$300,7,FALSE)=1000000000,VLOOKUP(F!$B110,E!$B$1:$AK$300,8,FALSE)=1000000000,VLOOKUP(F!$B110,E!$B$1:$AK$300,9,FALSE)=1000000000),"toetsen alleen LN",IF(AND(VLOOKUP(F!$B110,E!$B$1:$AK$300,5,FALSE)=1000000000,VLOOKUP(F!$B110,E!$B$1:$AK$300,6,FALSE)=1000000000,VLOOKUP(F!$B110,E!$B$1:$AK$300,7,FALSE)=1000000000,VLOOKUP(F!$B110,E!$B$1:$AK$300,8,FALSE)&lt;&gt;1000000000,VLOOKUP(F!$B110,E!$B$1:$AK$300,9,FALSE)&lt;&gt;1000000000),"toetsen alleen MV en SV",IF(AND(VLOOKUP(F!$B110,E!$B$1:$AK$300,5,FALSE)&lt;&gt;1000000000,VLOOKUP(F!$B110,E!$B$1:$AK$300,6,FALSE)&lt;&gt;1000000000,VLOOKUP(F!$B110,E!$B$1:$AK$300,7,FALSE)&lt;&gt;1000000000,VLOOKUP(F!$B110,E!$B$1:$AK$300,8,FALSE)=1000000000,VLOOKUP(F!$B110,E!$B$1:$AK$300,9,FALSE)=1000000000),"toetsen geen MV en SV",IF(VLOOKUP(F!$B110,E!$B$1:$AK$300,5,FALSE)+VLOOKUP(F!$B110,E!$B$1:$AK$300,6,FALSE)+VLOOKUP(F!$B110,E!$B$1:$AK$300,7,FALSE)+VLOOKUP(F!$B110,E!$B$1:$AK$300,8,FALSE)&lt;&gt;4000000000,"toetsen",IF(VLOOKUP(F!$B110,E!$B$1:$AK$300,12,FALSE)&lt;&gt;1000000000,"toetsen alleen IW","niet toetsen"))))),"")</f>
        <v/>
      </c>
      <c r="Q110" s="6" t="str">
        <f t="shared" si="46"/>
        <v/>
      </c>
      <c r="R110" s="5" t="str">
        <f>IF($B110="--","",IF($P110="toetsen",toetsen(F!$B110,Q110),IF($P110="toetsen alleen IW",toetsen_alleen_IW(F!$B110,Q110),IF($P110="toetsen alleen LN",toetsen_alleen_LN(F!$B110,Q110),IF($P110="toetsen geen MV en SV",toetsen_geen_MV_en_SV(F!$B110,Q110),IF($P110="toetsen alleen MV en SV",toetsen_alleen_MV_en_SV(F!$B110,Q110),""))))))</f>
        <v/>
      </c>
      <c r="S110" s="5" t="str">
        <f>IF($P110="toetsen",IF(OR(Q110="",VLOOKUP(F!$B110,E!$B$1:$AK$300,10,FALSE)=1000000000),"",IF(Q110&lt;=VLOOKUP(F!$B110,E!$B$1:$AK$300,10,FALSE),"ja","nee")),"")</f>
        <v/>
      </c>
      <c r="T110" s="78" t="str">
        <f t="shared" si="41"/>
        <v/>
      </c>
      <c r="U110" s="5" t="str">
        <f>IF($D110="--","",IF($P110="toetsen",toetsen(F!$B110,T110),IF($P110="toetsen alleen IW",toetsen_alleen_IW(F!$B110,T110),IF($P110="toetsen alleen LN",toetsen_alleen_LN(F!$B110,T110),IF($P110="toetsen geen MV en SV",toetsen_geen_MV_en_SV(F!$B110,T110),IF($P110="toetsen alleen MV en SV",toetsen_alleen_MV_en_SV(F!$B110,T110),""))))))</f>
        <v/>
      </c>
      <c r="V110" s="5" t="str">
        <f>IF($P110="toetsen",IF(OR(T110="",VLOOKUP(F!$B110,E!$B$1:$AK$300,10,FALSE)=1000000000),"",IF(T110&lt;=VLOOKUP(F!$B110,E!$B$1:$AK$300,10,FALSE),"ja","nee")),"")</f>
        <v/>
      </c>
      <c r="W110" s="6" t="str">
        <f t="shared" si="42"/>
        <v/>
      </c>
      <c r="X110" s="5" t="str">
        <f>IF($F110="--","",IF($P110="toetsen",toetsen(F!$B110,W110),IF($P110="toetsen alleen IW",toetsen_alleen_IW(F!$B110,W110),IF($P110="toetsen alleen LN",toetsen_alleen_LN(F!$B110,W110),IF($P110="toetsen geen MV en SV",toetsen_geen_MV_en_SV(F!$B110,W110),IF($P110="toetsen alleen MV en SV",toetsen_alleen_MV_en_SV(F!$B110,W110),""))))))</f>
        <v/>
      </c>
      <c r="Y110" s="5" t="str">
        <f>IF($P110="toetsen",IF(OR(W110="",VLOOKUP(F!$B110,E!$B$1:$AK$300,10,FALSE)=1000000000),"",IF(W110&lt;=VLOOKUP(F!$B110,E!$B$1:$AK$300,10,FALSE),"ja","nee")),"")</f>
        <v/>
      </c>
      <c r="AA110" s="4" t="str">
        <f>IFERROR(IF(Q110="","",(IF(Q110&gt;2*VLOOKUP(F!$B110,E!$B$1:$AK$300,5,FALSE),1,0))),"")</f>
        <v/>
      </c>
      <c r="AB110" s="4" t="str">
        <f>IFERROR(IF(T110="","",(IF(T110&gt;2*VLOOKUP(F!$B110,E!$B$1:$AK$300,5,FALSE),1,0))),"")</f>
        <v/>
      </c>
      <c r="AC110" s="4" t="str">
        <f>IFERROR(IF(W110="","",(IF(W110&gt;2*VLOOKUP(F!$B110,E!$B$1:$AK$300,5,FALSE),1,0))),"")</f>
        <v/>
      </c>
      <c r="AE110" s="4" t="str">
        <f>IFERROR(IF(Q110="","",(IF(Q110&gt;VLOOKUP(F!$B110,E!$B$1:$AK$300,6,FALSE)+VLOOKUP(F!$B110,E!$B$1:$AK$300,5,FALSE),1,0))),"")</f>
        <v/>
      </c>
      <c r="AF110" s="4" t="str">
        <f>IFERROR(IF(T110="","",(IF(T110&gt;VLOOKUP(F!$B110,E!$B$1:$AK$300,6,FALSE)+VLOOKUP(F!$B110,E!$B$1:$AK$300,5,FALSE),1,0))),"")</f>
        <v/>
      </c>
      <c r="AG110" s="4" t="str">
        <f>IFERROR(IF(W110="","",(IF(W110&gt;VLOOKUP(F!$B110,E!$B$1:$AK$300,6,FALSE)+VLOOKUP(F!$B110,E!$B$1:$AK$300,5,FALSE),1,0))),"")</f>
        <v/>
      </c>
      <c r="AI110" s="6" t="str">
        <f t="shared" si="43"/>
        <v>--</v>
      </c>
      <c r="AJ110" s="6" t="str">
        <f>IF(AI110="--","--",IF(F!$D110=131,IF(I110=-1,"rg",IF(I110="","--",IF(I110*1000&lt;1,FIXED(I110*1000,3),IF(I110*1000&lt;10,FIXED(I110*1000,2),(IF(I110*1000&lt;100,FIXED(I110*1000,1),IF(I110*1000&lt;1000,FIXED(I110*1000,0),MROUND(I110*1000,10)))))))),IF(I110=-1,"rg",IF(I110="","--",IF(I110&lt;1,FIXED(I110,3),IF(I110&lt;10,FIXED(I110,2),(IF(I110&lt;100,FIXED(I110,1),IF(I110&lt;1000,FIXED(I110,0),MROUND(I110,10))))))))))</f>
        <v>--</v>
      </c>
      <c r="AK110" s="6" t="str">
        <f t="shared" si="44"/>
        <v>--</v>
      </c>
      <c r="AL110" s="6" t="str">
        <f>IF(AK110="--","--",IF(F!$D110=131,IF(K110=-1,"rg",IF(K110="","--",IF(K110*1000&lt;1,FIXED(K110*1000,3),IF(K110*1000&lt;10,FIXED(K110*1000,2),(IF(K110*1000&lt;100,FIXED(K110*1000,1),IF(K110*1000&lt;1000,FIXED(K110*1000,0),MROUND(K110*1000,10)))))))),IF(K110=-1,"rg",IF(K110="","--",IF(K110&lt;1,FIXED(K110,3),IF(K110&lt;10,FIXED(K110,2),(IF(K110&lt;100,FIXED(K110,1),IF(K110&lt;1000,FIXED(K110,0),MROUND(K110,10))))))))))</f>
        <v>--</v>
      </c>
      <c r="AM110" s="6" t="str">
        <f t="shared" si="45"/>
        <v>--</v>
      </c>
      <c r="AN110" s="6" t="str">
        <f>IF(AM110="--","--",IF(F!$D110=131,IF(M110=-1,"rg",IF(M110="","--",IF(M110*1000&lt;1,FIXED(M110*1000,3),IF(M110*1000&lt;10,FIXED(M110*1000,2),(IF(M110*1000&lt;100,FIXED(M110*1000,1),IF(M110*1000&lt;1000,FIXED(M110*1000,0),MROUND(M110*1000,10)))))))),IF(M110=-1,"rg",IF(M110="","--",IF(M110&lt;1,FIXED(M110,3),IF(M110&lt;10,FIXED(M110,2),(IF(M110&lt;100,FIXED(M110,1),IF(M110&lt;1000,FIXED(M110,0),MROUND(M110,10))))))))))</f>
        <v>--</v>
      </c>
      <c r="AP110" s="6" t="str">
        <f t="shared" si="32"/>
        <v>--</v>
      </c>
      <c r="AQ110" s="6" t="str">
        <f t="shared" si="33"/>
        <v/>
      </c>
      <c r="AR110" s="6" t="str">
        <f t="shared" si="34"/>
        <v>--</v>
      </c>
      <c r="AS110" s="6" t="str">
        <f t="shared" si="35"/>
        <v/>
      </c>
      <c r="AT110" s="6" t="str">
        <f t="shared" si="36"/>
        <v/>
      </c>
      <c r="AU110" s="6" t="str">
        <f>IFERROR(IF(AR110="--","",IF(HLOOKUP(SMALL($Q$4:$Y$4,3),$Q$4:$Y$501,ROW(AP110)-3,FALSE)=0,"",IF(HLOOKUP(SMALL($Q$4:$Y$4,3),$Q$4:$Y$501,ROW(AP110)-3,FALSE)="nee",VLOOKUP("De kwaliteitseis emissiearme grond (maximale concentratie) wordt overschreden.",H!$O$10:'H'!$P$59,2,FALSE),""))),"")</f>
        <v/>
      </c>
      <c r="AV110" s="6" t="str">
        <f t="shared" si="26"/>
        <v>--</v>
      </c>
      <c r="AW110" s="6" t="str">
        <f t="shared" si="27"/>
        <v/>
      </c>
      <c r="AX110" s="6" t="str">
        <f t="shared" si="28"/>
        <v>--</v>
      </c>
      <c r="AY110" s="6" t="str">
        <f t="shared" si="37"/>
        <v/>
      </c>
      <c r="AZ110" s="6" t="str">
        <f t="shared" si="38"/>
        <v/>
      </c>
      <c r="BA110" s="6" t="str">
        <f>IFERROR(IF(AR110="--","",IF(HLOOKUP(SMALL($Q$4:$Y$4,6),$Q$4:$Y$501,ROW(AP110)-3,FALSE)=0,"",IF(HLOOKUP(SMALL($Q$4:$Y$4,6),$Q$4:$Y$501,ROW(AP110)-3,FALSE)="nee",VLOOKUP("De kwaliteitseis emissiearme grond (maximale concentratie) wordt overschreden.",H!$O$10:'H'!$P$59,2,FALSE),""))),"")</f>
        <v/>
      </c>
      <c r="BB110" s="6" t="str">
        <f t="shared" si="29"/>
        <v>--</v>
      </c>
      <c r="BC110" s="6" t="str">
        <f t="shared" si="30"/>
        <v/>
      </c>
      <c r="BD110" s="6" t="str">
        <f t="shared" si="31"/>
        <v>--</v>
      </c>
      <c r="BE110" s="6" t="str">
        <f t="shared" si="39"/>
        <v/>
      </c>
      <c r="BF110" s="6" t="str">
        <f t="shared" si="40"/>
        <v/>
      </c>
      <c r="BG110" s="4" t="str">
        <f>IFERROR(IF(AR110="--","",IF(HLOOKUP(SMALL($Q$4:$Y$4,9),$Q$4:$Y$501,ROW(AP110)-3,FALSE)=0,"",IF(HLOOKUP(SMALL($Q$4:$Y$4,9),$Q$4:$Y$501,ROW(AP110)-3,FALSE)="nee",VLOOKUP("De kwaliteitseis emissiearme grond (maximale concentratie) wordt overschreden.",H!$O$10:'H'!$P$59,2,FALSE),""))),"")</f>
        <v/>
      </c>
    </row>
    <row r="111" spans="1:59" x14ac:dyDescent="0.2">
      <c r="A111" s="4" t="str">
        <f>F!A111</f>
        <v>1,4-Dichloorbenzeen</v>
      </c>
      <c r="B111" s="6" t="str">
        <f>IF(ISNUMBER(F!E111)=FALSE,"--",IF(F!E111=0,"--",F!E111))</f>
        <v>--</v>
      </c>
      <c r="C111" s="6" t="str">
        <f>IF(B111="--","",F!F111)</f>
        <v/>
      </c>
      <c r="D111" s="6" t="str">
        <f>IF(ISNUMBER(F!G111)=FALSE,"--",IF(F!G111=0,"--",F!G111))</f>
        <v>--</v>
      </c>
      <c r="E111" s="6" t="str">
        <f>IF(D111="--","",F!H111)</f>
        <v/>
      </c>
      <c r="F111" s="6" t="str">
        <f>IF(ISNUMBER(F!I111)=FALSE,"--",IF(F!I111=0,"--",F!I111))</f>
        <v>--</v>
      </c>
      <c r="G111" s="6" t="str">
        <f>IF(F111="--","",F!J111)</f>
        <v/>
      </c>
      <c r="H111" s="6"/>
      <c r="I111" s="16" t="str">
        <f>IF(F!AA111=-1,-1,F!AV111)</f>
        <v/>
      </c>
      <c r="J111" s="6"/>
      <c r="K111" s="16" t="str">
        <f>IF(F!AD111=-1,-1,F!AX111)</f>
        <v/>
      </c>
      <c r="L111" s="6"/>
      <c r="M111" s="16" t="str">
        <f>IF(F!AG111=-1,-1,F!AZ111)</f>
        <v/>
      </c>
      <c r="N111" s="6"/>
      <c r="P111" s="4" t="str">
        <f>IFERROR(IF(AND(VLOOKUP(F!$B111,E!$B$1:$AK$300,5,FALSE)&lt;&gt;1000000000,VLOOKUP(F!$B111,E!$B$1:$AK$300,6,FALSE)=1000000000,VLOOKUP(F!$B111,E!$B$1:$AK$300,7,FALSE)=1000000000,VLOOKUP(F!$B111,E!$B$1:$AK$300,8,FALSE)=1000000000,VLOOKUP(F!$B111,E!$B$1:$AK$300,9,FALSE)=1000000000),"toetsen alleen LN",IF(AND(VLOOKUP(F!$B111,E!$B$1:$AK$300,5,FALSE)=1000000000,VLOOKUP(F!$B111,E!$B$1:$AK$300,6,FALSE)=1000000000,VLOOKUP(F!$B111,E!$B$1:$AK$300,7,FALSE)=1000000000,VLOOKUP(F!$B111,E!$B$1:$AK$300,8,FALSE)&lt;&gt;1000000000,VLOOKUP(F!$B111,E!$B$1:$AK$300,9,FALSE)&lt;&gt;1000000000),"toetsen alleen MV en SV",IF(AND(VLOOKUP(F!$B111,E!$B$1:$AK$300,5,FALSE)&lt;&gt;1000000000,VLOOKUP(F!$B111,E!$B$1:$AK$300,6,FALSE)&lt;&gt;1000000000,VLOOKUP(F!$B111,E!$B$1:$AK$300,7,FALSE)&lt;&gt;1000000000,VLOOKUP(F!$B111,E!$B$1:$AK$300,8,FALSE)=1000000000,VLOOKUP(F!$B111,E!$B$1:$AK$300,9,FALSE)=1000000000),"toetsen geen MV en SV",IF(VLOOKUP(F!$B111,E!$B$1:$AK$300,5,FALSE)+VLOOKUP(F!$B111,E!$B$1:$AK$300,6,FALSE)+VLOOKUP(F!$B111,E!$B$1:$AK$300,7,FALSE)+VLOOKUP(F!$B111,E!$B$1:$AK$300,8,FALSE)&lt;&gt;4000000000,"toetsen",IF(VLOOKUP(F!$B111,E!$B$1:$AK$300,12,FALSE)&lt;&gt;1000000000,"toetsen alleen IW","niet toetsen"))))),"")</f>
        <v/>
      </c>
      <c r="Q111" s="6" t="str">
        <f t="shared" si="46"/>
        <v/>
      </c>
      <c r="R111" s="5" t="str">
        <f>IF($B111="--","",IF($P111="toetsen",toetsen(F!$B111,Q111),IF($P111="toetsen alleen IW",toetsen_alleen_IW(F!$B111,Q111),IF($P111="toetsen alleen LN",toetsen_alleen_LN(F!$B111,Q111),IF($P111="toetsen geen MV en SV",toetsen_geen_MV_en_SV(F!$B111,Q111),IF($P111="toetsen alleen MV en SV",toetsen_alleen_MV_en_SV(F!$B111,Q111),""))))))</f>
        <v/>
      </c>
      <c r="S111" s="5" t="str">
        <f>IF($P111="toetsen",IF(OR(Q111="",VLOOKUP(F!$B111,E!$B$1:$AK$300,10,FALSE)=1000000000),"",IF(Q111&lt;=VLOOKUP(F!$B111,E!$B$1:$AK$300,10,FALSE),"ja","nee")),"")</f>
        <v/>
      </c>
      <c r="T111" s="78" t="str">
        <f t="shared" si="41"/>
        <v/>
      </c>
      <c r="U111" s="5" t="str">
        <f>IF($D111="--","",IF($P111="toetsen",toetsen(F!$B111,T111),IF($P111="toetsen alleen IW",toetsen_alleen_IW(F!$B111,T111),IF($P111="toetsen alleen LN",toetsen_alleen_LN(F!$B111,T111),IF($P111="toetsen geen MV en SV",toetsen_geen_MV_en_SV(F!$B111,T111),IF($P111="toetsen alleen MV en SV",toetsen_alleen_MV_en_SV(F!$B111,T111),""))))))</f>
        <v/>
      </c>
      <c r="V111" s="5" t="str">
        <f>IF($P111="toetsen",IF(OR(T111="",VLOOKUP(F!$B111,E!$B$1:$AK$300,10,FALSE)=1000000000),"",IF(T111&lt;=VLOOKUP(F!$B111,E!$B$1:$AK$300,10,FALSE),"ja","nee")),"")</f>
        <v/>
      </c>
      <c r="W111" s="6" t="str">
        <f t="shared" si="42"/>
        <v/>
      </c>
      <c r="X111" s="5" t="str">
        <f>IF($F111="--","",IF($P111="toetsen",toetsen(F!$B111,W111),IF($P111="toetsen alleen IW",toetsen_alleen_IW(F!$B111,W111),IF($P111="toetsen alleen LN",toetsen_alleen_LN(F!$B111,W111),IF($P111="toetsen geen MV en SV",toetsen_geen_MV_en_SV(F!$B111,W111),IF($P111="toetsen alleen MV en SV",toetsen_alleen_MV_en_SV(F!$B111,W111),""))))))</f>
        <v/>
      </c>
      <c r="Y111" s="5" t="str">
        <f>IF($P111="toetsen",IF(OR(W111="",VLOOKUP(F!$B111,E!$B$1:$AK$300,10,FALSE)=1000000000),"",IF(W111&lt;=VLOOKUP(F!$B111,E!$B$1:$AK$300,10,FALSE),"ja","nee")),"")</f>
        <v/>
      </c>
      <c r="AA111" s="4" t="str">
        <f>IFERROR(IF(Q111="","",(IF(Q111&gt;2*VLOOKUP(F!$B111,E!$B$1:$AK$300,5,FALSE),1,0))),"")</f>
        <v/>
      </c>
      <c r="AB111" s="4" t="str">
        <f>IFERROR(IF(T111="","",(IF(T111&gt;2*VLOOKUP(F!$B111,E!$B$1:$AK$300,5,FALSE),1,0))),"")</f>
        <v/>
      </c>
      <c r="AC111" s="4" t="str">
        <f>IFERROR(IF(W111="","",(IF(W111&gt;2*VLOOKUP(F!$B111,E!$B$1:$AK$300,5,FALSE),1,0))),"")</f>
        <v/>
      </c>
      <c r="AE111" s="4" t="str">
        <f>IFERROR(IF(Q111="","",(IF(Q111&gt;VLOOKUP(F!$B111,E!$B$1:$AK$300,6,FALSE)+VLOOKUP(F!$B111,E!$B$1:$AK$300,5,FALSE),1,0))),"")</f>
        <v/>
      </c>
      <c r="AF111" s="4" t="str">
        <f>IFERROR(IF(T111="","",(IF(T111&gt;VLOOKUP(F!$B111,E!$B$1:$AK$300,6,FALSE)+VLOOKUP(F!$B111,E!$B$1:$AK$300,5,FALSE),1,0))),"")</f>
        <v/>
      </c>
      <c r="AG111" s="4" t="str">
        <f>IFERROR(IF(W111="","",(IF(W111&gt;VLOOKUP(F!$B111,E!$B$1:$AK$300,6,FALSE)+VLOOKUP(F!$B111,E!$B$1:$AK$300,5,FALSE),1,0))),"")</f>
        <v/>
      </c>
      <c r="AI111" s="6" t="str">
        <f t="shared" si="43"/>
        <v>--</v>
      </c>
      <c r="AJ111" s="6" t="str">
        <f>IF(AI111="--","--",IF(F!$D111=131,IF(I111=-1,"rg",IF(I111="","--",IF(I111*1000&lt;1,FIXED(I111*1000,3),IF(I111*1000&lt;10,FIXED(I111*1000,2),(IF(I111*1000&lt;100,FIXED(I111*1000,1),IF(I111*1000&lt;1000,FIXED(I111*1000,0),MROUND(I111*1000,10)))))))),IF(I111=-1,"rg",IF(I111="","--",IF(I111&lt;1,FIXED(I111,3),IF(I111&lt;10,FIXED(I111,2),(IF(I111&lt;100,FIXED(I111,1),IF(I111&lt;1000,FIXED(I111,0),MROUND(I111,10))))))))))</f>
        <v>--</v>
      </c>
      <c r="AK111" s="6" t="str">
        <f t="shared" si="44"/>
        <v>--</v>
      </c>
      <c r="AL111" s="6" t="str">
        <f>IF(AK111="--","--",IF(F!$D111=131,IF(K111=-1,"rg",IF(K111="","--",IF(K111*1000&lt;1,FIXED(K111*1000,3),IF(K111*1000&lt;10,FIXED(K111*1000,2),(IF(K111*1000&lt;100,FIXED(K111*1000,1),IF(K111*1000&lt;1000,FIXED(K111*1000,0),MROUND(K111*1000,10)))))))),IF(K111=-1,"rg",IF(K111="","--",IF(K111&lt;1,FIXED(K111,3),IF(K111&lt;10,FIXED(K111,2),(IF(K111&lt;100,FIXED(K111,1),IF(K111&lt;1000,FIXED(K111,0),MROUND(K111,10))))))))))</f>
        <v>--</v>
      </c>
      <c r="AM111" s="6" t="str">
        <f t="shared" si="45"/>
        <v>--</v>
      </c>
      <c r="AN111" s="6" t="str">
        <f>IF(AM111="--","--",IF(F!$D111=131,IF(M111=-1,"rg",IF(M111="","--",IF(M111*1000&lt;1,FIXED(M111*1000,3),IF(M111*1000&lt;10,FIXED(M111*1000,2),(IF(M111*1000&lt;100,FIXED(M111*1000,1),IF(M111*1000&lt;1000,FIXED(M111*1000,0),MROUND(M111*1000,10)))))))),IF(M111=-1,"rg",IF(M111="","--",IF(M111&lt;1,FIXED(M111,3),IF(M111&lt;10,FIXED(M111,2),(IF(M111&lt;100,FIXED(M111,1),IF(M111&lt;1000,FIXED(M111,0),MROUND(M111,10))))))))))</f>
        <v>--</v>
      </c>
      <c r="AP111" s="6" t="str">
        <f t="shared" si="32"/>
        <v>--</v>
      </c>
      <c r="AQ111" s="6" t="str">
        <f t="shared" si="33"/>
        <v/>
      </c>
      <c r="AR111" s="6" t="str">
        <f t="shared" si="34"/>
        <v>--</v>
      </c>
      <c r="AS111" s="6" t="str">
        <f t="shared" si="35"/>
        <v/>
      </c>
      <c r="AT111" s="6" t="str">
        <f t="shared" si="36"/>
        <v/>
      </c>
      <c r="AU111" s="6" t="str">
        <f>IFERROR(IF(AR111="--","",IF(HLOOKUP(SMALL($Q$4:$Y$4,3),$Q$4:$Y$501,ROW(AP111)-3,FALSE)=0,"",IF(HLOOKUP(SMALL($Q$4:$Y$4,3),$Q$4:$Y$501,ROW(AP111)-3,FALSE)="nee",VLOOKUP("De kwaliteitseis emissiearme grond (maximale concentratie) wordt overschreden.",H!$O$10:'H'!$P$59,2,FALSE),""))),"")</f>
        <v/>
      </c>
      <c r="AV111" s="6" t="str">
        <f t="shared" si="26"/>
        <v>--</v>
      </c>
      <c r="AW111" s="6" t="str">
        <f t="shared" si="27"/>
        <v/>
      </c>
      <c r="AX111" s="6" t="str">
        <f t="shared" si="28"/>
        <v>--</v>
      </c>
      <c r="AY111" s="6" t="str">
        <f t="shared" si="37"/>
        <v/>
      </c>
      <c r="AZ111" s="6" t="str">
        <f t="shared" si="38"/>
        <v/>
      </c>
      <c r="BA111" s="6" t="str">
        <f>IFERROR(IF(AR111="--","",IF(HLOOKUP(SMALL($Q$4:$Y$4,6),$Q$4:$Y$501,ROW(AP111)-3,FALSE)=0,"",IF(HLOOKUP(SMALL($Q$4:$Y$4,6),$Q$4:$Y$501,ROW(AP111)-3,FALSE)="nee",VLOOKUP("De kwaliteitseis emissiearme grond (maximale concentratie) wordt overschreden.",H!$O$10:'H'!$P$59,2,FALSE),""))),"")</f>
        <v/>
      </c>
      <c r="BB111" s="6" t="str">
        <f t="shared" si="29"/>
        <v>--</v>
      </c>
      <c r="BC111" s="6" t="str">
        <f t="shared" si="30"/>
        <v/>
      </c>
      <c r="BD111" s="6" t="str">
        <f t="shared" si="31"/>
        <v>--</v>
      </c>
      <c r="BE111" s="6" t="str">
        <f t="shared" si="39"/>
        <v/>
      </c>
      <c r="BF111" s="6" t="str">
        <f t="shared" si="40"/>
        <v/>
      </c>
      <c r="BG111" s="4" t="str">
        <f>IFERROR(IF(AR111="--","",IF(HLOOKUP(SMALL($Q$4:$Y$4,9),$Q$4:$Y$501,ROW(AP111)-3,FALSE)=0,"",IF(HLOOKUP(SMALL($Q$4:$Y$4,9),$Q$4:$Y$501,ROW(AP111)-3,FALSE)="nee",VLOOKUP("De kwaliteitseis emissiearme grond (maximale concentratie) wordt overschreden.",H!$O$10:'H'!$P$59,2,FALSE),""))),"")</f>
        <v/>
      </c>
    </row>
    <row r="112" spans="1:59" x14ac:dyDescent="0.2">
      <c r="A112" s="4" t="str">
        <f>F!A112</f>
        <v>Dichloorbenzenen (som)</v>
      </c>
      <c r="B112" s="6" t="str">
        <f>IF(ISNUMBER(F!E112)=FALSE,"--",IF(F!E112=0,"--",F!E112))</f>
        <v>--</v>
      </c>
      <c r="C112" s="6" t="str">
        <f>IF(B112="--","",F!F112)</f>
        <v/>
      </c>
      <c r="D112" s="6" t="str">
        <f>IF(ISNUMBER(F!G112)=FALSE,"--",IF(F!G112=0,"--",F!G112))</f>
        <v>--</v>
      </c>
      <c r="E112" s="6" t="str">
        <f>IF(D112="--","",F!H112)</f>
        <v/>
      </c>
      <c r="F112" s="6" t="str">
        <f>IF(ISNUMBER(F!I112)=FALSE,"--",IF(F!I112=0,"--",F!I112))</f>
        <v>--</v>
      </c>
      <c r="G112" s="6" t="str">
        <f>IF(F112="--","",F!J112)</f>
        <v/>
      </c>
      <c r="H112" s="6"/>
      <c r="I112" s="92">
        <f>IF(F!Z112=0,-1,F!AV112)</f>
        <v>-1</v>
      </c>
      <c r="J112" s="6"/>
      <c r="K112" s="92">
        <f>IF(F!AC112=0,-1,F!AX112)</f>
        <v>-1</v>
      </c>
      <c r="L112" s="6"/>
      <c r="M112" s="92">
        <f>IF(F!AF112=0,-1,F!AZ112)</f>
        <v>-1</v>
      </c>
      <c r="N112" s="6"/>
      <c r="P112" s="4" t="str">
        <f>IFERROR(IF(AND(VLOOKUP(F!$B112,E!$B$1:$AK$300,5,FALSE)&lt;&gt;1000000000,VLOOKUP(F!$B112,E!$B$1:$AK$300,6,FALSE)=1000000000,VLOOKUP(F!$B112,E!$B$1:$AK$300,7,FALSE)=1000000000,VLOOKUP(F!$B112,E!$B$1:$AK$300,8,FALSE)=1000000000,VLOOKUP(F!$B112,E!$B$1:$AK$300,9,FALSE)=1000000000),"toetsen alleen LN",IF(AND(VLOOKUP(F!$B112,E!$B$1:$AK$300,5,FALSE)=1000000000,VLOOKUP(F!$B112,E!$B$1:$AK$300,6,FALSE)=1000000000,VLOOKUP(F!$B112,E!$B$1:$AK$300,7,FALSE)=1000000000,VLOOKUP(F!$B112,E!$B$1:$AK$300,8,FALSE)&lt;&gt;1000000000,VLOOKUP(F!$B112,E!$B$1:$AK$300,9,FALSE)&lt;&gt;1000000000),"toetsen alleen MV en SV",IF(AND(VLOOKUP(F!$B112,E!$B$1:$AK$300,5,FALSE)&lt;&gt;1000000000,VLOOKUP(F!$B112,E!$B$1:$AK$300,6,FALSE)&lt;&gt;1000000000,VLOOKUP(F!$B112,E!$B$1:$AK$300,7,FALSE)&lt;&gt;1000000000,VLOOKUP(F!$B112,E!$B$1:$AK$300,8,FALSE)=1000000000,VLOOKUP(F!$B112,E!$B$1:$AK$300,9,FALSE)=1000000000),"toetsen geen MV en SV",IF(VLOOKUP(F!$B112,E!$B$1:$AK$300,5,FALSE)+VLOOKUP(F!$B112,E!$B$1:$AK$300,6,FALSE)+VLOOKUP(F!$B112,E!$B$1:$AK$300,7,FALSE)+VLOOKUP(F!$B112,E!$B$1:$AK$300,8,FALSE)&lt;&gt;4000000000,"toetsen",IF(VLOOKUP(F!$B112,E!$B$1:$AK$300,12,FALSE)&lt;&gt;1000000000,"toetsen alleen IW","niet toetsen"))))),"")</f>
        <v>toetsen</v>
      </c>
      <c r="Q112" s="6">
        <f t="shared" si="46"/>
        <v>-1</v>
      </c>
      <c r="R112" s="5" t="str">
        <f>IF($B112="--","",IF($P112="toetsen",toetsen(F!$B112,Q112),IF($P112="toetsen alleen IW",toetsen_alleen_IW(F!$B112,Q112),IF($P112="toetsen alleen LN",toetsen_alleen_LN(F!$B112,Q112),IF($P112="toetsen geen MV en SV",toetsen_geen_MV_en_SV(F!$B112,Q112),IF($P112="toetsen alleen MV en SV",toetsen_alleen_MV_en_SV(F!$B112,Q112),""))))))</f>
        <v/>
      </c>
      <c r="S112" s="5" t="str">
        <f>IF($P112="toetsen",IF(OR(Q112="",VLOOKUP(F!$B112,E!$B$1:$AK$300,10,FALSE)=1000000000),"",IF(Q112&lt;=VLOOKUP(F!$B112,E!$B$1:$AK$300,10,FALSE),"ja","nee")),"")</f>
        <v/>
      </c>
      <c r="T112" s="78">
        <f t="shared" si="41"/>
        <v>-1</v>
      </c>
      <c r="U112" s="5" t="str">
        <f>IF($D112="--","",IF($P112="toetsen",toetsen(F!$B112,T112),IF($P112="toetsen alleen IW",toetsen_alleen_IW(F!$B112,T112),IF($P112="toetsen alleen LN",toetsen_alleen_LN(F!$B112,T112),IF($P112="toetsen geen MV en SV",toetsen_geen_MV_en_SV(F!$B112,T112),IF($P112="toetsen alleen MV en SV",toetsen_alleen_MV_en_SV(F!$B112,T112),""))))))</f>
        <v/>
      </c>
      <c r="V112" s="5" t="str">
        <f>IF($P112="toetsen",IF(OR(T112="",VLOOKUP(F!$B112,E!$B$1:$AK$300,10,FALSE)=1000000000),"",IF(T112&lt;=VLOOKUP(F!$B112,E!$B$1:$AK$300,10,FALSE),"ja","nee")),"")</f>
        <v/>
      </c>
      <c r="W112" s="6">
        <f t="shared" si="42"/>
        <v>-1</v>
      </c>
      <c r="X112" s="5" t="str">
        <f>IF($F112="--","",IF($P112="toetsen",toetsen(F!$B112,W112),IF($P112="toetsen alleen IW",toetsen_alleen_IW(F!$B112,W112),IF($P112="toetsen alleen LN",toetsen_alleen_LN(F!$B112,W112),IF($P112="toetsen geen MV en SV",toetsen_geen_MV_en_SV(F!$B112,W112),IF($P112="toetsen alleen MV en SV",toetsen_alleen_MV_en_SV(F!$B112,W112),""))))))</f>
        <v/>
      </c>
      <c r="Y112" s="5" t="str">
        <f>IF($P112="toetsen",IF(OR(W112="",VLOOKUP(F!$B112,E!$B$1:$AK$300,10,FALSE)=1000000000),"",IF(W112&lt;=VLOOKUP(F!$B112,E!$B$1:$AK$300,10,FALSE),"ja","nee")),"")</f>
        <v/>
      </c>
      <c r="AA112" s="4">
        <f>IFERROR(IF(Q112="","",(IF(Q112&gt;2*VLOOKUP(F!$B112,E!$B$1:$AK$300,5,FALSE),1,0))),"")</f>
        <v>0</v>
      </c>
      <c r="AB112" s="4">
        <f>IFERROR(IF(T112="","",(IF(T112&gt;2*VLOOKUP(F!$B112,E!$B$1:$AK$300,5,FALSE),1,0))),"")</f>
        <v>0</v>
      </c>
      <c r="AC112" s="4">
        <f>IFERROR(IF(W112="","",(IF(W112&gt;2*VLOOKUP(F!$B112,E!$B$1:$AK$300,5,FALSE),1,0))),"")</f>
        <v>0</v>
      </c>
      <c r="AE112" s="4">
        <f>IFERROR(IF(Q112="","",(IF(Q112&gt;VLOOKUP(F!$B112,E!$B$1:$AK$300,6,FALSE)+VLOOKUP(F!$B112,E!$B$1:$AK$300,5,FALSE),1,0))),"")</f>
        <v>0</v>
      </c>
      <c r="AF112" s="4">
        <f>IFERROR(IF(T112="","",(IF(T112&gt;VLOOKUP(F!$B112,E!$B$1:$AK$300,6,FALSE)+VLOOKUP(F!$B112,E!$B$1:$AK$300,5,FALSE),1,0))),"")</f>
        <v>0</v>
      </c>
      <c r="AG112" s="4">
        <f>IFERROR(IF(W112="","",(IF(W112&gt;VLOOKUP(F!$B112,E!$B$1:$AK$300,6,FALSE)+VLOOKUP(F!$B112,E!$B$1:$AK$300,5,FALSE),1,0))),"")</f>
        <v>0</v>
      </c>
      <c r="AI112" s="6" t="str">
        <f t="shared" si="43"/>
        <v>--</v>
      </c>
      <c r="AJ112" s="6" t="str">
        <f>IF(AI112="--","--",IF(F!$D112=131,IF(I112=-1,"rg",IF(I112="","--",IF(I112*1000&lt;1,FIXED(I112*1000,3),IF(I112*1000&lt;10,FIXED(I112*1000,2),(IF(I112*1000&lt;100,FIXED(I112*1000,1),IF(I112*1000&lt;1000,FIXED(I112*1000,0),MROUND(I112*1000,10)))))))),IF(I112=-1,"rg",IF(I112="","--",IF(I112&lt;1,FIXED(I112,3),IF(I112&lt;10,FIXED(I112,2),(IF(I112&lt;100,FIXED(I112,1),IF(I112&lt;1000,FIXED(I112,0),MROUND(I112,10))))))))))</f>
        <v>--</v>
      </c>
      <c r="AK112" s="6" t="str">
        <f t="shared" si="44"/>
        <v>--</v>
      </c>
      <c r="AL112" s="6" t="str">
        <f>IF(AK112="--","--",IF(F!$D112=131,IF(K112=-1,"rg",IF(K112="","--",IF(K112*1000&lt;1,FIXED(K112*1000,3),IF(K112*1000&lt;10,FIXED(K112*1000,2),(IF(K112*1000&lt;100,FIXED(K112*1000,1),IF(K112*1000&lt;1000,FIXED(K112*1000,0),MROUND(K112*1000,10)))))))),IF(K112=-1,"rg",IF(K112="","--",IF(K112&lt;1,FIXED(K112,3),IF(K112&lt;10,FIXED(K112,2),(IF(K112&lt;100,FIXED(K112,1),IF(K112&lt;1000,FIXED(K112,0),MROUND(K112,10))))))))))</f>
        <v>--</v>
      </c>
      <c r="AM112" s="6" t="str">
        <f t="shared" si="45"/>
        <v>--</v>
      </c>
      <c r="AN112" s="6" t="str">
        <f>IF(AM112="--","--",IF(F!$D112=131,IF(M112=-1,"rg",IF(M112="","--",IF(M112*1000&lt;1,FIXED(M112*1000,3),IF(M112*1000&lt;10,FIXED(M112*1000,2),(IF(M112*1000&lt;100,FIXED(M112*1000,1),IF(M112*1000&lt;1000,FIXED(M112*1000,0),MROUND(M112*1000,10)))))))),IF(M112=-1,"rg",IF(M112="","--",IF(M112&lt;1,FIXED(M112,3),IF(M112&lt;10,FIXED(M112,2),(IF(M112&lt;100,FIXED(M112,1),IF(M112&lt;1000,FIXED(M112,0),MROUND(M112,10))))))))))</f>
        <v>--</v>
      </c>
      <c r="AP112" s="6" t="str">
        <f t="shared" si="32"/>
        <v>--</v>
      </c>
      <c r="AQ112" s="6" t="str">
        <f t="shared" si="33"/>
        <v/>
      </c>
      <c r="AR112" s="6" t="str">
        <f t="shared" si="34"/>
        <v>--</v>
      </c>
      <c r="AS112" s="6" t="str">
        <f t="shared" si="35"/>
        <v/>
      </c>
      <c r="AT112" s="6" t="str">
        <f t="shared" si="36"/>
        <v/>
      </c>
      <c r="AU112" s="6" t="str">
        <f>IFERROR(IF(AR112="--","",IF(HLOOKUP(SMALL($Q$4:$Y$4,3),$Q$4:$Y$501,ROW(AP112)-3,FALSE)=0,"",IF(HLOOKUP(SMALL($Q$4:$Y$4,3),$Q$4:$Y$501,ROW(AP112)-3,FALSE)="nee",VLOOKUP("De kwaliteitseis emissiearme grond (maximale concentratie) wordt overschreden.",H!$O$10:'H'!$P$59,2,FALSE),""))),"")</f>
        <v/>
      </c>
      <c r="AV112" s="6" t="str">
        <f t="shared" si="26"/>
        <v>--</v>
      </c>
      <c r="AW112" s="6" t="str">
        <f t="shared" si="27"/>
        <v/>
      </c>
      <c r="AX112" s="6" t="str">
        <f t="shared" si="28"/>
        <v>--</v>
      </c>
      <c r="AY112" s="6" t="str">
        <f t="shared" si="37"/>
        <v/>
      </c>
      <c r="AZ112" s="6" t="str">
        <f t="shared" si="38"/>
        <v/>
      </c>
      <c r="BA112" s="6" t="str">
        <f>IFERROR(IF(AR112="--","",IF(HLOOKUP(SMALL($Q$4:$Y$4,6),$Q$4:$Y$501,ROW(AP112)-3,FALSE)=0,"",IF(HLOOKUP(SMALL($Q$4:$Y$4,6),$Q$4:$Y$501,ROW(AP112)-3,FALSE)="nee",VLOOKUP("De kwaliteitseis emissiearme grond (maximale concentratie) wordt overschreden.",H!$O$10:'H'!$P$59,2,FALSE),""))),"")</f>
        <v/>
      </c>
      <c r="BB112" s="6" t="str">
        <f t="shared" si="29"/>
        <v>--</v>
      </c>
      <c r="BC112" s="6" t="str">
        <f t="shared" si="30"/>
        <v/>
      </c>
      <c r="BD112" s="6" t="str">
        <f t="shared" si="31"/>
        <v>--</v>
      </c>
      <c r="BE112" s="6" t="str">
        <f t="shared" si="39"/>
        <v/>
      </c>
      <c r="BF112" s="6" t="str">
        <f t="shared" si="40"/>
        <v/>
      </c>
      <c r="BG112" s="4" t="str">
        <f>IFERROR(IF(AR112="--","",IF(HLOOKUP(SMALL($Q$4:$Y$4,9),$Q$4:$Y$501,ROW(AP112)-3,FALSE)=0,"",IF(HLOOKUP(SMALL($Q$4:$Y$4,9),$Q$4:$Y$501,ROW(AP112)-3,FALSE)="nee",VLOOKUP("De kwaliteitseis emissiearme grond (maximale concentratie) wordt overschreden.",H!$O$10:'H'!$P$59,2,FALSE),""))),"")</f>
        <v/>
      </c>
    </row>
    <row r="113" spans="1:59" x14ac:dyDescent="0.2">
      <c r="A113" s="4" t="str">
        <f>F!A113</f>
        <v>1,2,3-Trichloorbenzeen</v>
      </c>
      <c r="B113" s="6" t="str">
        <f>IF(ISNUMBER(F!E113)=FALSE,"--",IF(F!E113=0,"--",F!E113))</f>
        <v>--</v>
      </c>
      <c r="C113" s="6" t="str">
        <f>IF(B113="--","",F!F113)</f>
        <v/>
      </c>
      <c r="D113" s="6" t="str">
        <f>IF(ISNUMBER(F!G113)=FALSE,"--",IF(F!G113=0,"--",F!G113))</f>
        <v>--</v>
      </c>
      <c r="E113" s="6" t="str">
        <f>IF(D113="--","",F!H113)</f>
        <v/>
      </c>
      <c r="F113" s="6" t="str">
        <f>IF(ISNUMBER(F!I113)=FALSE,"--",IF(F!I113=0,"--",F!I113))</f>
        <v>--</v>
      </c>
      <c r="G113" s="6" t="str">
        <f>IF(F113="--","",F!J113)</f>
        <v/>
      </c>
      <c r="H113" s="6"/>
      <c r="I113" s="16" t="str">
        <f>IF(F!AA113=-1,-1,F!AV113)</f>
        <v/>
      </c>
      <c r="J113" s="6"/>
      <c r="K113" s="16" t="str">
        <f>IF(F!AD113=-1,-1,F!AX113)</f>
        <v/>
      </c>
      <c r="L113" s="6"/>
      <c r="M113" s="16" t="str">
        <f>IF(F!AG113=-1,-1,F!AZ113)</f>
        <v/>
      </c>
      <c r="N113" s="6"/>
      <c r="P113" s="4" t="str">
        <f>IFERROR(IF(AND(VLOOKUP(F!$B113,E!$B$1:$AK$300,5,FALSE)&lt;&gt;1000000000,VLOOKUP(F!$B113,E!$B$1:$AK$300,6,FALSE)=1000000000,VLOOKUP(F!$B113,E!$B$1:$AK$300,7,FALSE)=1000000000,VLOOKUP(F!$B113,E!$B$1:$AK$300,8,FALSE)=1000000000,VLOOKUP(F!$B113,E!$B$1:$AK$300,9,FALSE)=1000000000),"toetsen alleen LN",IF(AND(VLOOKUP(F!$B113,E!$B$1:$AK$300,5,FALSE)=1000000000,VLOOKUP(F!$B113,E!$B$1:$AK$300,6,FALSE)=1000000000,VLOOKUP(F!$B113,E!$B$1:$AK$300,7,FALSE)=1000000000,VLOOKUP(F!$B113,E!$B$1:$AK$300,8,FALSE)&lt;&gt;1000000000,VLOOKUP(F!$B113,E!$B$1:$AK$300,9,FALSE)&lt;&gt;1000000000),"toetsen alleen MV en SV",IF(AND(VLOOKUP(F!$B113,E!$B$1:$AK$300,5,FALSE)&lt;&gt;1000000000,VLOOKUP(F!$B113,E!$B$1:$AK$300,6,FALSE)&lt;&gt;1000000000,VLOOKUP(F!$B113,E!$B$1:$AK$300,7,FALSE)&lt;&gt;1000000000,VLOOKUP(F!$B113,E!$B$1:$AK$300,8,FALSE)=1000000000,VLOOKUP(F!$B113,E!$B$1:$AK$300,9,FALSE)=1000000000),"toetsen geen MV en SV",IF(VLOOKUP(F!$B113,E!$B$1:$AK$300,5,FALSE)+VLOOKUP(F!$B113,E!$B$1:$AK$300,6,FALSE)+VLOOKUP(F!$B113,E!$B$1:$AK$300,7,FALSE)+VLOOKUP(F!$B113,E!$B$1:$AK$300,8,FALSE)&lt;&gt;4000000000,"toetsen",IF(VLOOKUP(F!$B113,E!$B$1:$AK$300,12,FALSE)&lt;&gt;1000000000,"toetsen alleen IW","niet toetsen"))))),"")</f>
        <v/>
      </c>
      <c r="Q113" s="6" t="str">
        <f t="shared" si="46"/>
        <v/>
      </c>
      <c r="R113" s="5" t="str">
        <f>IF($B113="--","",IF($P113="toetsen",toetsen(F!$B113,Q113),IF($P113="toetsen alleen IW",toetsen_alleen_IW(F!$B113,Q113),IF($P113="toetsen alleen LN",toetsen_alleen_LN(F!$B113,Q113),IF($P113="toetsen geen MV en SV",toetsen_geen_MV_en_SV(F!$B113,Q113),IF($P113="toetsen alleen MV en SV",toetsen_alleen_MV_en_SV(F!$B113,Q113),""))))))</f>
        <v/>
      </c>
      <c r="S113" s="5" t="str">
        <f>IF($P113="toetsen",IF(OR(Q113="",VLOOKUP(F!$B113,E!$B$1:$AK$300,10,FALSE)=1000000000),"",IF(Q113&lt;=VLOOKUP(F!$B113,E!$B$1:$AK$300,10,FALSE),"ja","nee")),"")</f>
        <v/>
      </c>
      <c r="T113" s="78" t="str">
        <f t="shared" si="41"/>
        <v/>
      </c>
      <c r="U113" s="5" t="str">
        <f>IF($D113="--","",IF($P113="toetsen",toetsen(F!$B113,T113),IF($P113="toetsen alleen IW",toetsen_alleen_IW(F!$B113,T113),IF($P113="toetsen alleen LN",toetsen_alleen_LN(F!$B113,T113),IF($P113="toetsen geen MV en SV",toetsen_geen_MV_en_SV(F!$B113,T113),IF($P113="toetsen alleen MV en SV",toetsen_alleen_MV_en_SV(F!$B113,T113),""))))))</f>
        <v/>
      </c>
      <c r="V113" s="5" t="str">
        <f>IF($P113="toetsen",IF(OR(T113="",VLOOKUP(F!$B113,E!$B$1:$AK$300,10,FALSE)=1000000000),"",IF(T113&lt;=VLOOKUP(F!$B113,E!$B$1:$AK$300,10,FALSE),"ja","nee")),"")</f>
        <v/>
      </c>
      <c r="W113" s="6" t="str">
        <f t="shared" si="42"/>
        <v/>
      </c>
      <c r="X113" s="5" t="str">
        <f>IF($F113="--","",IF($P113="toetsen",toetsen(F!$B113,W113),IF($P113="toetsen alleen IW",toetsen_alleen_IW(F!$B113,W113),IF($P113="toetsen alleen LN",toetsen_alleen_LN(F!$B113,W113),IF($P113="toetsen geen MV en SV",toetsen_geen_MV_en_SV(F!$B113,W113),IF($P113="toetsen alleen MV en SV",toetsen_alleen_MV_en_SV(F!$B113,W113),""))))))</f>
        <v/>
      </c>
      <c r="Y113" s="5" t="str">
        <f>IF($P113="toetsen",IF(OR(W113="",VLOOKUP(F!$B113,E!$B$1:$AK$300,10,FALSE)=1000000000),"",IF(W113&lt;=VLOOKUP(F!$B113,E!$B$1:$AK$300,10,FALSE),"ja","nee")),"")</f>
        <v/>
      </c>
      <c r="AA113" s="4" t="str">
        <f>IFERROR(IF(Q113="","",(IF(Q113&gt;2*VLOOKUP(F!$B113,E!$B$1:$AK$300,5,FALSE),1,0))),"")</f>
        <v/>
      </c>
      <c r="AB113" s="4" t="str">
        <f>IFERROR(IF(T113="","",(IF(T113&gt;2*VLOOKUP(F!$B113,E!$B$1:$AK$300,5,FALSE),1,0))),"")</f>
        <v/>
      </c>
      <c r="AC113" s="4" t="str">
        <f>IFERROR(IF(W113="","",(IF(W113&gt;2*VLOOKUP(F!$B113,E!$B$1:$AK$300,5,FALSE),1,0))),"")</f>
        <v/>
      </c>
      <c r="AE113" s="4" t="str">
        <f>IFERROR(IF(Q113="","",(IF(Q113&gt;VLOOKUP(F!$B113,E!$B$1:$AK$300,6,FALSE)+VLOOKUP(F!$B113,E!$B$1:$AK$300,5,FALSE),1,0))),"")</f>
        <v/>
      </c>
      <c r="AF113" s="4" t="str">
        <f>IFERROR(IF(T113="","",(IF(T113&gt;VLOOKUP(F!$B113,E!$B$1:$AK$300,6,FALSE)+VLOOKUP(F!$B113,E!$B$1:$AK$300,5,FALSE),1,0))),"")</f>
        <v/>
      </c>
      <c r="AG113" s="4" t="str">
        <f>IFERROR(IF(W113="","",(IF(W113&gt;VLOOKUP(F!$B113,E!$B$1:$AK$300,6,FALSE)+VLOOKUP(F!$B113,E!$B$1:$AK$300,5,FALSE),1,0))),"")</f>
        <v/>
      </c>
      <c r="AI113" s="6" t="str">
        <f t="shared" si="43"/>
        <v>--</v>
      </c>
      <c r="AJ113" s="6" t="str">
        <f>IF(AI113="--","--",IF(F!$D113=131,IF(I113=-1,"rg",IF(I113="","--",IF(I113*1000&lt;1,FIXED(I113*1000,3),IF(I113*1000&lt;10,FIXED(I113*1000,2),(IF(I113*1000&lt;100,FIXED(I113*1000,1),IF(I113*1000&lt;1000,FIXED(I113*1000,0),MROUND(I113*1000,10)))))))),IF(I113=-1,"rg",IF(I113="","--",IF(I113&lt;1,FIXED(I113,3),IF(I113&lt;10,FIXED(I113,2),(IF(I113&lt;100,FIXED(I113,1),IF(I113&lt;1000,FIXED(I113,0),MROUND(I113,10))))))))))</f>
        <v>--</v>
      </c>
      <c r="AK113" s="6" t="str">
        <f t="shared" si="44"/>
        <v>--</v>
      </c>
      <c r="AL113" s="6" t="str">
        <f>IF(AK113="--","--",IF(F!$D113=131,IF(K113=-1,"rg",IF(K113="","--",IF(K113*1000&lt;1,FIXED(K113*1000,3),IF(K113*1000&lt;10,FIXED(K113*1000,2),(IF(K113*1000&lt;100,FIXED(K113*1000,1),IF(K113*1000&lt;1000,FIXED(K113*1000,0),MROUND(K113*1000,10)))))))),IF(K113=-1,"rg",IF(K113="","--",IF(K113&lt;1,FIXED(K113,3),IF(K113&lt;10,FIXED(K113,2),(IF(K113&lt;100,FIXED(K113,1),IF(K113&lt;1000,FIXED(K113,0),MROUND(K113,10))))))))))</f>
        <v>--</v>
      </c>
      <c r="AM113" s="6" t="str">
        <f t="shared" si="45"/>
        <v>--</v>
      </c>
      <c r="AN113" s="6" t="str">
        <f>IF(AM113="--","--",IF(F!$D113=131,IF(M113=-1,"rg",IF(M113="","--",IF(M113*1000&lt;1,FIXED(M113*1000,3),IF(M113*1000&lt;10,FIXED(M113*1000,2),(IF(M113*1000&lt;100,FIXED(M113*1000,1),IF(M113*1000&lt;1000,FIXED(M113*1000,0),MROUND(M113*1000,10)))))))),IF(M113=-1,"rg",IF(M113="","--",IF(M113&lt;1,FIXED(M113,3),IF(M113&lt;10,FIXED(M113,2),(IF(M113&lt;100,FIXED(M113,1),IF(M113&lt;1000,FIXED(M113,0),MROUND(M113,10))))))))))</f>
        <v>--</v>
      </c>
      <c r="AP113" s="6" t="str">
        <f t="shared" si="32"/>
        <v>--</v>
      </c>
      <c r="AQ113" s="6" t="str">
        <f t="shared" si="33"/>
        <v/>
      </c>
      <c r="AR113" s="6" t="str">
        <f t="shared" si="34"/>
        <v>--</v>
      </c>
      <c r="AS113" s="6" t="str">
        <f t="shared" si="35"/>
        <v/>
      </c>
      <c r="AT113" s="6" t="str">
        <f t="shared" si="36"/>
        <v/>
      </c>
      <c r="AU113" s="6" t="str">
        <f>IFERROR(IF(AR113="--","",IF(HLOOKUP(SMALL($Q$4:$Y$4,3),$Q$4:$Y$501,ROW(AP113)-3,FALSE)=0,"",IF(HLOOKUP(SMALL($Q$4:$Y$4,3),$Q$4:$Y$501,ROW(AP113)-3,FALSE)="nee",VLOOKUP("De kwaliteitseis emissiearme grond (maximale concentratie) wordt overschreden.",H!$O$10:'H'!$P$59,2,FALSE),""))),"")</f>
        <v/>
      </c>
      <c r="AV113" s="6" t="str">
        <f t="shared" si="26"/>
        <v>--</v>
      </c>
      <c r="AW113" s="6" t="str">
        <f t="shared" si="27"/>
        <v/>
      </c>
      <c r="AX113" s="6" t="str">
        <f t="shared" si="28"/>
        <v>--</v>
      </c>
      <c r="AY113" s="6" t="str">
        <f t="shared" si="37"/>
        <v/>
      </c>
      <c r="AZ113" s="6" t="str">
        <f t="shared" si="38"/>
        <v/>
      </c>
      <c r="BA113" s="6" t="str">
        <f>IFERROR(IF(AR113="--","",IF(HLOOKUP(SMALL($Q$4:$Y$4,6),$Q$4:$Y$501,ROW(AP113)-3,FALSE)=0,"",IF(HLOOKUP(SMALL($Q$4:$Y$4,6),$Q$4:$Y$501,ROW(AP113)-3,FALSE)="nee",VLOOKUP("De kwaliteitseis emissiearme grond (maximale concentratie) wordt overschreden.",H!$O$10:'H'!$P$59,2,FALSE),""))),"")</f>
        <v/>
      </c>
      <c r="BB113" s="6" t="str">
        <f t="shared" si="29"/>
        <v>--</v>
      </c>
      <c r="BC113" s="6" t="str">
        <f t="shared" si="30"/>
        <v/>
      </c>
      <c r="BD113" s="6" t="str">
        <f t="shared" si="31"/>
        <v>--</v>
      </c>
      <c r="BE113" s="6" t="str">
        <f t="shared" si="39"/>
        <v/>
      </c>
      <c r="BF113" s="6" t="str">
        <f t="shared" si="40"/>
        <v/>
      </c>
      <c r="BG113" s="4" t="str">
        <f>IFERROR(IF(AR113="--","",IF(HLOOKUP(SMALL($Q$4:$Y$4,9),$Q$4:$Y$501,ROW(AP113)-3,FALSE)=0,"",IF(HLOOKUP(SMALL($Q$4:$Y$4,9),$Q$4:$Y$501,ROW(AP113)-3,FALSE)="nee",VLOOKUP("De kwaliteitseis emissiearme grond (maximale concentratie) wordt overschreden.",H!$O$10:'H'!$P$59,2,FALSE),""))),"")</f>
        <v/>
      </c>
    </row>
    <row r="114" spans="1:59" x14ac:dyDescent="0.2">
      <c r="A114" s="4" t="str">
        <f>F!A114</f>
        <v>1,2,4-Trichloorbenzeen</v>
      </c>
      <c r="B114" s="6" t="str">
        <f>IF(ISNUMBER(F!E114)=FALSE,"--",IF(F!E114=0,"--",F!E114))</f>
        <v>--</v>
      </c>
      <c r="C114" s="6" t="str">
        <f>IF(B114="--","",F!F114)</f>
        <v/>
      </c>
      <c r="D114" s="6" t="str">
        <f>IF(ISNUMBER(F!G114)=FALSE,"--",IF(F!G114=0,"--",F!G114))</f>
        <v>--</v>
      </c>
      <c r="E114" s="6" t="str">
        <f>IF(D114="--","",F!H114)</f>
        <v/>
      </c>
      <c r="F114" s="6" t="str">
        <f>IF(ISNUMBER(F!I114)=FALSE,"--",IF(F!I114=0,"--",F!I114))</f>
        <v>--</v>
      </c>
      <c r="G114" s="6" t="str">
        <f>IF(F114="--","",F!J114)</f>
        <v/>
      </c>
      <c r="H114" s="6"/>
      <c r="I114" s="16" t="str">
        <f>IF(F!AA114=-1,-1,F!AV114)</f>
        <v/>
      </c>
      <c r="J114" s="6"/>
      <c r="K114" s="16" t="str">
        <f>IF(F!AD114=-1,-1,F!AX114)</f>
        <v/>
      </c>
      <c r="L114" s="6"/>
      <c r="M114" s="16" t="str">
        <f>IF(F!AG114=-1,-1,F!AZ114)</f>
        <v/>
      </c>
      <c r="N114" s="6"/>
      <c r="P114" s="4" t="str">
        <f>IFERROR(IF(AND(VLOOKUP(F!$B114,E!$B$1:$AK$300,5,FALSE)&lt;&gt;1000000000,VLOOKUP(F!$B114,E!$B$1:$AK$300,6,FALSE)=1000000000,VLOOKUP(F!$B114,E!$B$1:$AK$300,7,FALSE)=1000000000,VLOOKUP(F!$B114,E!$B$1:$AK$300,8,FALSE)=1000000000,VLOOKUP(F!$B114,E!$B$1:$AK$300,9,FALSE)=1000000000),"toetsen alleen LN",IF(AND(VLOOKUP(F!$B114,E!$B$1:$AK$300,5,FALSE)=1000000000,VLOOKUP(F!$B114,E!$B$1:$AK$300,6,FALSE)=1000000000,VLOOKUP(F!$B114,E!$B$1:$AK$300,7,FALSE)=1000000000,VLOOKUP(F!$B114,E!$B$1:$AK$300,8,FALSE)&lt;&gt;1000000000,VLOOKUP(F!$B114,E!$B$1:$AK$300,9,FALSE)&lt;&gt;1000000000),"toetsen alleen MV en SV",IF(AND(VLOOKUP(F!$B114,E!$B$1:$AK$300,5,FALSE)&lt;&gt;1000000000,VLOOKUP(F!$B114,E!$B$1:$AK$300,6,FALSE)&lt;&gt;1000000000,VLOOKUP(F!$B114,E!$B$1:$AK$300,7,FALSE)&lt;&gt;1000000000,VLOOKUP(F!$B114,E!$B$1:$AK$300,8,FALSE)=1000000000,VLOOKUP(F!$B114,E!$B$1:$AK$300,9,FALSE)=1000000000),"toetsen geen MV en SV",IF(VLOOKUP(F!$B114,E!$B$1:$AK$300,5,FALSE)+VLOOKUP(F!$B114,E!$B$1:$AK$300,6,FALSE)+VLOOKUP(F!$B114,E!$B$1:$AK$300,7,FALSE)+VLOOKUP(F!$B114,E!$B$1:$AK$300,8,FALSE)&lt;&gt;4000000000,"toetsen",IF(VLOOKUP(F!$B114,E!$B$1:$AK$300,12,FALSE)&lt;&gt;1000000000,"toetsen alleen IW","niet toetsen"))))),"")</f>
        <v/>
      </c>
      <c r="Q114" s="6" t="str">
        <f t="shared" si="46"/>
        <v/>
      </c>
      <c r="R114" s="5" t="str">
        <f>IF($B114="--","",IF($P114="toetsen",toetsen(F!$B114,Q114),IF($P114="toetsen alleen IW",toetsen_alleen_IW(F!$B114,Q114),IF($P114="toetsen alleen LN",toetsen_alleen_LN(F!$B114,Q114),IF($P114="toetsen geen MV en SV",toetsen_geen_MV_en_SV(F!$B114,Q114),IF($P114="toetsen alleen MV en SV",toetsen_alleen_MV_en_SV(F!$B114,Q114),""))))))</f>
        <v/>
      </c>
      <c r="S114" s="5" t="str">
        <f>IF($P114="toetsen",IF(OR(Q114="",VLOOKUP(F!$B114,E!$B$1:$AK$300,10,FALSE)=1000000000),"",IF(Q114&lt;=VLOOKUP(F!$B114,E!$B$1:$AK$300,10,FALSE),"ja","nee")),"")</f>
        <v/>
      </c>
      <c r="T114" s="78" t="str">
        <f t="shared" si="41"/>
        <v/>
      </c>
      <c r="U114" s="5" t="str">
        <f>IF($D114="--","",IF($P114="toetsen",toetsen(F!$B114,T114),IF($P114="toetsen alleen IW",toetsen_alleen_IW(F!$B114,T114),IF($P114="toetsen alleen LN",toetsen_alleen_LN(F!$B114,T114),IF($P114="toetsen geen MV en SV",toetsen_geen_MV_en_SV(F!$B114,T114),IF($P114="toetsen alleen MV en SV",toetsen_alleen_MV_en_SV(F!$B114,T114),""))))))</f>
        <v/>
      </c>
      <c r="V114" s="5" t="str">
        <f>IF($P114="toetsen",IF(OR(T114="",VLOOKUP(F!$B114,E!$B$1:$AK$300,10,FALSE)=1000000000),"",IF(T114&lt;=VLOOKUP(F!$B114,E!$B$1:$AK$300,10,FALSE),"ja","nee")),"")</f>
        <v/>
      </c>
      <c r="W114" s="6" t="str">
        <f t="shared" si="42"/>
        <v/>
      </c>
      <c r="X114" s="5" t="str">
        <f>IF($F114="--","",IF($P114="toetsen",toetsen(F!$B114,W114),IF($P114="toetsen alleen IW",toetsen_alleen_IW(F!$B114,W114),IF($P114="toetsen alleen LN",toetsen_alleen_LN(F!$B114,W114),IF($P114="toetsen geen MV en SV",toetsen_geen_MV_en_SV(F!$B114,W114),IF($P114="toetsen alleen MV en SV",toetsen_alleen_MV_en_SV(F!$B114,W114),""))))))</f>
        <v/>
      </c>
      <c r="Y114" s="5" t="str">
        <f>IF($P114="toetsen",IF(OR(W114="",VLOOKUP(F!$B114,E!$B$1:$AK$300,10,FALSE)=1000000000),"",IF(W114&lt;=VLOOKUP(F!$B114,E!$B$1:$AK$300,10,FALSE),"ja","nee")),"")</f>
        <v/>
      </c>
      <c r="AA114" s="4" t="str">
        <f>IFERROR(IF(Q114="","",(IF(Q114&gt;2*VLOOKUP(F!$B114,E!$B$1:$AK$300,5,FALSE),1,0))),"")</f>
        <v/>
      </c>
      <c r="AB114" s="4" t="str">
        <f>IFERROR(IF(T114="","",(IF(T114&gt;2*VLOOKUP(F!$B114,E!$B$1:$AK$300,5,FALSE),1,0))),"")</f>
        <v/>
      </c>
      <c r="AC114" s="4" t="str">
        <f>IFERROR(IF(W114="","",(IF(W114&gt;2*VLOOKUP(F!$B114,E!$B$1:$AK$300,5,FALSE),1,0))),"")</f>
        <v/>
      </c>
      <c r="AE114" s="4" t="str">
        <f>IFERROR(IF(Q114="","",(IF(Q114&gt;VLOOKUP(F!$B114,E!$B$1:$AK$300,6,FALSE)+VLOOKUP(F!$B114,E!$B$1:$AK$300,5,FALSE),1,0))),"")</f>
        <v/>
      </c>
      <c r="AF114" s="4" t="str">
        <f>IFERROR(IF(T114="","",(IF(T114&gt;VLOOKUP(F!$B114,E!$B$1:$AK$300,6,FALSE)+VLOOKUP(F!$B114,E!$B$1:$AK$300,5,FALSE),1,0))),"")</f>
        <v/>
      </c>
      <c r="AG114" s="4" t="str">
        <f>IFERROR(IF(W114="","",(IF(W114&gt;VLOOKUP(F!$B114,E!$B$1:$AK$300,6,FALSE)+VLOOKUP(F!$B114,E!$B$1:$AK$300,5,FALSE),1,0))),"")</f>
        <v/>
      </c>
      <c r="AI114" s="6" t="str">
        <f t="shared" si="43"/>
        <v>--</v>
      </c>
      <c r="AJ114" s="6" t="str">
        <f>IF(AI114="--","--",IF(F!$D114=131,IF(I114=-1,"rg",IF(I114="","--",IF(I114*1000&lt;1,FIXED(I114*1000,3),IF(I114*1000&lt;10,FIXED(I114*1000,2),(IF(I114*1000&lt;100,FIXED(I114*1000,1),IF(I114*1000&lt;1000,FIXED(I114*1000,0),MROUND(I114*1000,10)))))))),IF(I114=-1,"rg",IF(I114="","--",IF(I114&lt;1,FIXED(I114,3),IF(I114&lt;10,FIXED(I114,2),(IF(I114&lt;100,FIXED(I114,1),IF(I114&lt;1000,FIXED(I114,0),MROUND(I114,10))))))))))</f>
        <v>--</v>
      </c>
      <c r="AK114" s="6" t="str">
        <f t="shared" si="44"/>
        <v>--</v>
      </c>
      <c r="AL114" s="6" t="str">
        <f>IF(AK114="--","--",IF(F!$D114=131,IF(K114=-1,"rg",IF(K114="","--",IF(K114*1000&lt;1,FIXED(K114*1000,3),IF(K114*1000&lt;10,FIXED(K114*1000,2),(IF(K114*1000&lt;100,FIXED(K114*1000,1),IF(K114*1000&lt;1000,FIXED(K114*1000,0),MROUND(K114*1000,10)))))))),IF(K114=-1,"rg",IF(K114="","--",IF(K114&lt;1,FIXED(K114,3),IF(K114&lt;10,FIXED(K114,2),(IF(K114&lt;100,FIXED(K114,1),IF(K114&lt;1000,FIXED(K114,0),MROUND(K114,10))))))))))</f>
        <v>--</v>
      </c>
      <c r="AM114" s="6" t="str">
        <f t="shared" si="45"/>
        <v>--</v>
      </c>
      <c r="AN114" s="6" t="str">
        <f>IF(AM114="--","--",IF(F!$D114=131,IF(M114=-1,"rg",IF(M114="","--",IF(M114*1000&lt;1,FIXED(M114*1000,3),IF(M114*1000&lt;10,FIXED(M114*1000,2),(IF(M114*1000&lt;100,FIXED(M114*1000,1),IF(M114*1000&lt;1000,FIXED(M114*1000,0),MROUND(M114*1000,10)))))))),IF(M114=-1,"rg",IF(M114="","--",IF(M114&lt;1,FIXED(M114,3),IF(M114&lt;10,FIXED(M114,2),(IF(M114&lt;100,FIXED(M114,1),IF(M114&lt;1000,FIXED(M114,0),MROUND(M114,10))))))))))</f>
        <v>--</v>
      </c>
      <c r="AP114" s="6" t="str">
        <f t="shared" si="32"/>
        <v>--</v>
      </c>
      <c r="AQ114" s="6" t="str">
        <f t="shared" si="33"/>
        <v/>
      </c>
      <c r="AR114" s="6" t="str">
        <f t="shared" si="34"/>
        <v>--</v>
      </c>
      <c r="AS114" s="6" t="str">
        <f t="shared" si="35"/>
        <v/>
      </c>
      <c r="AT114" s="6" t="str">
        <f t="shared" si="36"/>
        <v/>
      </c>
      <c r="AU114" s="6" t="str">
        <f>IFERROR(IF(AR114="--","",IF(HLOOKUP(SMALL($Q$4:$Y$4,3),$Q$4:$Y$501,ROW(AP114)-3,FALSE)=0,"",IF(HLOOKUP(SMALL($Q$4:$Y$4,3),$Q$4:$Y$501,ROW(AP114)-3,FALSE)="nee",VLOOKUP("De kwaliteitseis emissiearme grond (maximale concentratie) wordt overschreden.",H!$O$10:'H'!$P$59,2,FALSE),""))),"")</f>
        <v/>
      </c>
      <c r="AV114" s="6" t="str">
        <f t="shared" si="26"/>
        <v>--</v>
      </c>
      <c r="AW114" s="6" t="str">
        <f t="shared" si="27"/>
        <v/>
      </c>
      <c r="AX114" s="6" t="str">
        <f t="shared" si="28"/>
        <v>--</v>
      </c>
      <c r="AY114" s="6" t="str">
        <f t="shared" si="37"/>
        <v/>
      </c>
      <c r="AZ114" s="6" t="str">
        <f t="shared" si="38"/>
        <v/>
      </c>
      <c r="BA114" s="6" t="str">
        <f>IFERROR(IF(AR114="--","",IF(HLOOKUP(SMALL($Q$4:$Y$4,6),$Q$4:$Y$501,ROW(AP114)-3,FALSE)=0,"",IF(HLOOKUP(SMALL($Q$4:$Y$4,6),$Q$4:$Y$501,ROW(AP114)-3,FALSE)="nee",VLOOKUP("De kwaliteitseis emissiearme grond (maximale concentratie) wordt overschreden.",H!$O$10:'H'!$P$59,2,FALSE),""))),"")</f>
        <v/>
      </c>
      <c r="BB114" s="6" t="str">
        <f t="shared" si="29"/>
        <v>--</v>
      </c>
      <c r="BC114" s="6" t="str">
        <f t="shared" si="30"/>
        <v/>
      </c>
      <c r="BD114" s="6" t="str">
        <f t="shared" si="31"/>
        <v>--</v>
      </c>
      <c r="BE114" s="6" t="str">
        <f t="shared" si="39"/>
        <v/>
      </c>
      <c r="BF114" s="6" t="str">
        <f t="shared" si="40"/>
        <v/>
      </c>
      <c r="BG114" s="4" t="str">
        <f>IFERROR(IF(AR114="--","",IF(HLOOKUP(SMALL($Q$4:$Y$4,9),$Q$4:$Y$501,ROW(AP114)-3,FALSE)=0,"",IF(HLOOKUP(SMALL($Q$4:$Y$4,9),$Q$4:$Y$501,ROW(AP114)-3,FALSE)="nee",VLOOKUP("De kwaliteitseis emissiearme grond (maximale concentratie) wordt overschreden.",H!$O$10:'H'!$P$59,2,FALSE),""))),"")</f>
        <v/>
      </c>
    </row>
    <row r="115" spans="1:59" x14ac:dyDescent="0.2">
      <c r="A115" s="4" t="str">
        <f>F!A115</f>
        <v>1,3,5-trichloorbenzeen</v>
      </c>
      <c r="B115" s="6" t="str">
        <f>IF(ISNUMBER(F!E115)=FALSE,"--",IF(F!E115=0,"--",F!E115))</f>
        <v>--</v>
      </c>
      <c r="C115" s="6" t="str">
        <f>IF(B115="--","",F!F115)</f>
        <v/>
      </c>
      <c r="D115" s="6" t="str">
        <f>IF(ISNUMBER(F!G115)=FALSE,"--",IF(F!G115=0,"--",F!G115))</f>
        <v>--</v>
      </c>
      <c r="E115" s="6" t="str">
        <f>IF(D115="--","",F!H115)</f>
        <v/>
      </c>
      <c r="F115" s="6" t="str">
        <f>IF(ISNUMBER(F!I115)=FALSE,"--",IF(F!I115=0,"--",F!I115))</f>
        <v>--</v>
      </c>
      <c r="G115" s="6" t="str">
        <f>IF(F115="--","",F!J115)</f>
        <v/>
      </c>
      <c r="H115" s="6"/>
      <c r="I115" s="16" t="str">
        <f>IF(F!AA115=-1,-1,F!AV115)</f>
        <v/>
      </c>
      <c r="J115" s="6"/>
      <c r="K115" s="16" t="str">
        <f>IF(F!AD115=-1,-1,F!AX115)</f>
        <v/>
      </c>
      <c r="L115" s="6"/>
      <c r="M115" s="16" t="str">
        <f>IF(F!AG115=-1,-1,F!AZ115)</f>
        <v/>
      </c>
      <c r="N115" s="6"/>
      <c r="P115" s="4" t="str">
        <f>IFERROR(IF(AND(VLOOKUP(F!$B115,E!$B$1:$AK$300,5,FALSE)&lt;&gt;1000000000,VLOOKUP(F!$B115,E!$B$1:$AK$300,6,FALSE)=1000000000,VLOOKUP(F!$B115,E!$B$1:$AK$300,7,FALSE)=1000000000,VLOOKUP(F!$B115,E!$B$1:$AK$300,8,FALSE)=1000000000,VLOOKUP(F!$B115,E!$B$1:$AK$300,9,FALSE)=1000000000),"toetsen alleen LN",IF(AND(VLOOKUP(F!$B115,E!$B$1:$AK$300,5,FALSE)=1000000000,VLOOKUP(F!$B115,E!$B$1:$AK$300,6,FALSE)=1000000000,VLOOKUP(F!$B115,E!$B$1:$AK$300,7,FALSE)=1000000000,VLOOKUP(F!$B115,E!$B$1:$AK$300,8,FALSE)&lt;&gt;1000000000,VLOOKUP(F!$B115,E!$B$1:$AK$300,9,FALSE)&lt;&gt;1000000000),"toetsen alleen MV en SV",IF(AND(VLOOKUP(F!$B115,E!$B$1:$AK$300,5,FALSE)&lt;&gt;1000000000,VLOOKUP(F!$B115,E!$B$1:$AK$300,6,FALSE)&lt;&gt;1000000000,VLOOKUP(F!$B115,E!$B$1:$AK$300,7,FALSE)&lt;&gt;1000000000,VLOOKUP(F!$B115,E!$B$1:$AK$300,8,FALSE)=1000000000,VLOOKUP(F!$B115,E!$B$1:$AK$300,9,FALSE)=1000000000),"toetsen geen MV en SV",IF(VLOOKUP(F!$B115,E!$B$1:$AK$300,5,FALSE)+VLOOKUP(F!$B115,E!$B$1:$AK$300,6,FALSE)+VLOOKUP(F!$B115,E!$B$1:$AK$300,7,FALSE)+VLOOKUP(F!$B115,E!$B$1:$AK$300,8,FALSE)&lt;&gt;4000000000,"toetsen",IF(VLOOKUP(F!$B115,E!$B$1:$AK$300,12,FALSE)&lt;&gt;1000000000,"toetsen alleen IW","niet toetsen"))))),"")</f>
        <v/>
      </c>
      <c r="Q115" s="6" t="str">
        <f t="shared" si="46"/>
        <v/>
      </c>
      <c r="R115" s="5" t="str">
        <f>IF($B115="--","",IF($P115="toetsen",toetsen(F!$B115,Q115),IF($P115="toetsen alleen IW",toetsen_alleen_IW(F!$B115,Q115),IF($P115="toetsen alleen LN",toetsen_alleen_LN(F!$B115,Q115),IF($P115="toetsen geen MV en SV",toetsen_geen_MV_en_SV(F!$B115,Q115),IF($P115="toetsen alleen MV en SV",toetsen_alleen_MV_en_SV(F!$B115,Q115),""))))))</f>
        <v/>
      </c>
      <c r="S115" s="5" t="str">
        <f>IF($P115="toetsen",IF(OR(Q115="",VLOOKUP(F!$B115,E!$B$1:$AK$300,10,FALSE)=1000000000),"",IF(Q115&lt;=VLOOKUP(F!$B115,E!$B$1:$AK$300,10,FALSE),"ja","nee")),"")</f>
        <v/>
      </c>
      <c r="T115" s="78" t="str">
        <f t="shared" si="41"/>
        <v/>
      </c>
      <c r="U115" s="5" t="str">
        <f>IF($D115="--","",IF($P115="toetsen",toetsen(F!$B115,T115),IF($P115="toetsen alleen IW",toetsen_alleen_IW(F!$B115,T115),IF($P115="toetsen alleen LN",toetsen_alleen_LN(F!$B115,T115),IF($P115="toetsen geen MV en SV",toetsen_geen_MV_en_SV(F!$B115,T115),IF($P115="toetsen alleen MV en SV",toetsen_alleen_MV_en_SV(F!$B115,T115),""))))))</f>
        <v/>
      </c>
      <c r="V115" s="5" t="str">
        <f>IF($P115="toetsen",IF(OR(T115="",VLOOKUP(F!$B115,E!$B$1:$AK$300,10,FALSE)=1000000000),"",IF(T115&lt;=VLOOKUP(F!$B115,E!$B$1:$AK$300,10,FALSE),"ja","nee")),"")</f>
        <v/>
      </c>
      <c r="W115" s="6" t="str">
        <f t="shared" si="42"/>
        <v/>
      </c>
      <c r="X115" s="5" t="str">
        <f>IF($F115="--","",IF($P115="toetsen",toetsen(F!$B115,W115),IF($P115="toetsen alleen IW",toetsen_alleen_IW(F!$B115,W115),IF($P115="toetsen alleen LN",toetsen_alleen_LN(F!$B115,W115),IF($P115="toetsen geen MV en SV",toetsen_geen_MV_en_SV(F!$B115,W115),IF($P115="toetsen alleen MV en SV",toetsen_alleen_MV_en_SV(F!$B115,W115),""))))))</f>
        <v/>
      </c>
      <c r="Y115" s="5" t="str">
        <f>IF($P115="toetsen",IF(OR(W115="",VLOOKUP(F!$B115,E!$B$1:$AK$300,10,FALSE)=1000000000),"",IF(W115&lt;=VLOOKUP(F!$B115,E!$B$1:$AK$300,10,FALSE),"ja","nee")),"")</f>
        <v/>
      </c>
      <c r="AA115" s="4" t="str">
        <f>IFERROR(IF(Q115="","",(IF(Q115&gt;2*VLOOKUP(F!$B115,E!$B$1:$AK$300,5,FALSE),1,0))),"")</f>
        <v/>
      </c>
      <c r="AB115" s="4" t="str">
        <f>IFERROR(IF(T115="","",(IF(T115&gt;2*VLOOKUP(F!$B115,E!$B$1:$AK$300,5,FALSE),1,0))),"")</f>
        <v/>
      </c>
      <c r="AC115" s="4" t="str">
        <f>IFERROR(IF(W115="","",(IF(W115&gt;2*VLOOKUP(F!$B115,E!$B$1:$AK$300,5,FALSE),1,0))),"")</f>
        <v/>
      </c>
      <c r="AE115" s="4" t="str">
        <f>IFERROR(IF(Q115="","",(IF(Q115&gt;VLOOKUP(F!$B115,E!$B$1:$AK$300,6,FALSE)+VLOOKUP(F!$B115,E!$B$1:$AK$300,5,FALSE),1,0))),"")</f>
        <v/>
      </c>
      <c r="AF115" s="4" t="str">
        <f>IFERROR(IF(T115="","",(IF(T115&gt;VLOOKUP(F!$B115,E!$B$1:$AK$300,6,FALSE)+VLOOKUP(F!$B115,E!$B$1:$AK$300,5,FALSE),1,0))),"")</f>
        <v/>
      </c>
      <c r="AG115" s="4" t="str">
        <f>IFERROR(IF(W115="","",(IF(W115&gt;VLOOKUP(F!$B115,E!$B$1:$AK$300,6,FALSE)+VLOOKUP(F!$B115,E!$B$1:$AK$300,5,FALSE),1,0))),"")</f>
        <v/>
      </c>
      <c r="AI115" s="6" t="str">
        <f t="shared" si="43"/>
        <v>--</v>
      </c>
      <c r="AJ115" s="6" t="str">
        <f>IF(AI115="--","--",IF(F!$D115=131,IF(I115=-1,"rg",IF(I115="","--",IF(I115*1000&lt;1,FIXED(I115*1000,3),IF(I115*1000&lt;10,FIXED(I115*1000,2),(IF(I115*1000&lt;100,FIXED(I115*1000,1),IF(I115*1000&lt;1000,FIXED(I115*1000,0),MROUND(I115*1000,10)))))))),IF(I115=-1,"rg",IF(I115="","--",IF(I115&lt;1,FIXED(I115,3),IF(I115&lt;10,FIXED(I115,2),(IF(I115&lt;100,FIXED(I115,1),IF(I115&lt;1000,FIXED(I115,0),MROUND(I115,10))))))))))</f>
        <v>--</v>
      </c>
      <c r="AK115" s="6" t="str">
        <f t="shared" si="44"/>
        <v>--</v>
      </c>
      <c r="AL115" s="6" t="str">
        <f>IF(AK115="--","--",IF(F!$D115=131,IF(K115=-1,"rg",IF(K115="","--",IF(K115*1000&lt;1,FIXED(K115*1000,3),IF(K115*1000&lt;10,FIXED(K115*1000,2),(IF(K115*1000&lt;100,FIXED(K115*1000,1),IF(K115*1000&lt;1000,FIXED(K115*1000,0),MROUND(K115*1000,10)))))))),IF(K115=-1,"rg",IF(K115="","--",IF(K115&lt;1,FIXED(K115,3),IF(K115&lt;10,FIXED(K115,2),(IF(K115&lt;100,FIXED(K115,1),IF(K115&lt;1000,FIXED(K115,0),MROUND(K115,10))))))))))</f>
        <v>--</v>
      </c>
      <c r="AM115" s="6" t="str">
        <f t="shared" si="45"/>
        <v>--</v>
      </c>
      <c r="AN115" s="6" t="str">
        <f>IF(AM115="--","--",IF(F!$D115=131,IF(M115=-1,"rg",IF(M115="","--",IF(M115*1000&lt;1,FIXED(M115*1000,3),IF(M115*1000&lt;10,FIXED(M115*1000,2),(IF(M115*1000&lt;100,FIXED(M115*1000,1),IF(M115*1000&lt;1000,FIXED(M115*1000,0),MROUND(M115*1000,10)))))))),IF(M115=-1,"rg",IF(M115="","--",IF(M115&lt;1,FIXED(M115,3),IF(M115&lt;10,FIXED(M115,2),(IF(M115&lt;100,FIXED(M115,1),IF(M115&lt;1000,FIXED(M115,0),MROUND(M115,10))))))))))</f>
        <v>--</v>
      </c>
      <c r="AP115" s="6" t="str">
        <f t="shared" si="32"/>
        <v>--</v>
      </c>
      <c r="AQ115" s="6" t="str">
        <f t="shared" si="33"/>
        <v/>
      </c>
      <c r="AR115" s="6" t="str">
        <f t="shared" si="34"/>
        <v>--</v>
      </c>
      <c r="AS115" s="6" t="str">
        <f t="shared" si="35"/>
        <v/>
      </c>
      <c r="AT115" s="6" t="str">
        <f t="shared" si="36"/>
        <v/>
      </c>
      <c r="AU115" s="6" t="str">
        <f>IFERROR(IF(AR115="--","",IF(HLOOKUP(SMALL($Q$4:$Y$4,3),$Q$4:$Y$501,ROW(AP115)-3,FALSE)=0,"",IF(HLOOKUP(SMALL($Q$4:$Y$4,3),$Q$4:$Y$501,ROW(AP115)-3,FALSE)="nee",VLOOKUP("De kwaliteitseis emissiearme grond (maximale concentratie) wordt overschreden.",H!$O$10:'H'!$P$59,2,FALSE),""))),"")</f>
        <v/>
      </c>
      <c r="AV115" s="6" t="str">
        <f t="shared" si="26"/>
        <v>--</v>
      </c>
      <c r="AW115" s="6" t="str">
        <f t="shared" si="27"/>
        <v/>
      </c>
      <c r="AX115" s="6" t="str">
        <f t="shared" si="28"/>
        <v>--</v>
      </c>
      <c r="AY115" s="6" t="str">
        <f t="shared" si="37"/>
        <v/>
      </c>
      <c r="AZ115" s="6" t="str">
        <f t="shared" si="38"/>
        <v/>
      </c>
      <c r="BA115" s="6" t="str">
        <f>IFERROR(IF(AR115="--","",IF(HLOOKUP(SMALL($Q$4:$Y$4,6),$Q$4:$Y$501,ROW(AP115)-3,FALSE)=0,"",IF(HLOOKUP(SMALL($Q$4:$Y$4,6),$Q$4:$Y$501,ROW(AP115)-3,FALSE)="nee",VLOOKUP("De kwaliteitseis emissiearme grond (maximale concentratie) wordt overschreden.",H!$O$10:'H'!$P$59,2,FALSE),""))),"")</f>
        <v/>
      </c>
      <c r="BB115" s="6" t="str">
        <f t="shared" si="29"/>
        <v>--</v>
      </c>
      <c r="BC115" s="6" t="str">
        <f t="shared" si="30"/>
        <v/>
      </c>
      <c r="BD115" s="6" t="str">
        <f t="shared" si="31"/>
        <v>--</v>
      </c>
      <c r="BE115" s="6" t="str">
        <f t="shared" si="39"/>
        <v/>
      </c>
      <c r="BF115" s="6" t="str">
        <f t="shared" si="40"/>
        <v/>
      </c>
      <c r="BG115" s="4" t="str">
        <f>IFERROR(IF(AR115="--","",IF(HLOOKUP(SMALL($Q$4:$Y$4,9),$Q$4:$Y$501,ROW(AP115)-3,FALSE)=0,"",IF(HLOOKUP(SMALL($Q$4:$Y$4,9),$Q$4:$Y$501,ROW(AP115)-3,FALSE)="nee",VLOOKUP("De kwaliteitseis emissiearme grond (maximale concentratie) wordt overschreden.",H!$O$10:'H'!$P$59,2,FALSE),""))),"")</f>
        <v/>
      </c>
    </row>
    <row r="116" spans="1:59" x14ac:dyDescent="0.2">
      <c r="A116" s="4" t="str">
        <f>F!A116</f>
        <v>Trichloorbenzenen (som)</v>
      </c>
      <c r="B116" s="6" t="str">
        <f>IF(ISNUMBER(F!E116)=FALSE,"--",IF(F!E116=0,"--",F!E116))</f>
        <v>--</v>
      </c>
      <c r="C116" s="6" t="str">
        <f>IF(B116="--","",F!F116)</f>
        <v/>
      </c>
      <c r="D116" s="6" t="str">
        <f>IF(ISNUMBER(F!G116)=FALSE,"--",IF(F!G116=0,"--",F!G116))</f>
        <v>--</v>
      </c>
      <c r="E116" s="6" t="str">
        <f>IF(D116="--","",F!H116)</f>
        <v/>
      </c>
      <c r="F116" s="6" t="str">
        <f>IF(ISNUMBER(F!I116)=FALSE,"--",IF(F!I116=0,"--",F!I116))</f>
        <v>--</v>
      </c>
      <c r="G116" s="6" t="str">
        <f>IF(F116="--","",F!J116)</f>
        <v/>
      </c>
      <c r="H116" s="6"/>
      <c r="I116" s="92">
        <f>IF(F!Z116=0,-1,F!AV116)</f>
        <v>-1</v>
      </c>
      <c r="J116" s="6"/>
      <c r="K116" s="92">
        <f>IF(F!AC116=0,-1,F!AX116)</f>
        <v>-1</v>
      </c>
      <c r="L116" s="6"/>
      <c r="M116" s="92">
        <f>IF(F!AF116=0,-1,F!AZ116)</f>
        <v>-1</v>
      </c>
      <c r="N116" s="6"/>
      <c r="P116" s="4" t="str">
        <f>IFERROR(IF(AND(VLOOKUP(F!$B116,E!$B$1:$AK$300,5,FALSE)&lt;&gt;1000000000,VLOOKUP(F!$B116,E!$B$1:$AK$300,6,FALSE)=1000000000,VLOOKUP(F!$B116,E!$B$1:$AK$300,7,FALSE)=1000000000,VLOOKUP(F!$B116,E!$B$1:$AK$300,8,FALSE)=1000000000,VLOOKUP(F!$B116,E!$B$1:$AK$300,9,FALSE)=1000000000),"toetsen alleen LN",IF(AND(VLOOKUP(F!$B116,E!$B$1:$AK$300,5,FALSE)=1000000000,VLOOKUP(F!$B116,E!$B$1:$AK$300,6,FALSE)=1000000000,VLOOKUP(F!$B116,E!$B$1:$AK$300,7,FALSE)=1000000000,VLOOKUP(F!$B116,E!$B$1:$AK$300,8,FALSE)&lt;&gt;1000000000,VLOOKUP(F!$B116,E!$B$1:$AK$300,9,FALSE)&lt;&gt;1000000000),"toetsen alleen MV en SV",IF(AND(VLOOKUP(F!$B116,E!$B$1:$AK$300,5,FALSE)&lt;&gt;1000000000,VLOOKUP(F!$B116,E!$B$1:$AK$300,6,FALSE)&lt;&gt;1000000000,VLOOKUP(F!$B116,E!$B$1:$AK$300,7,FALSE)&lt;&gt;1000000000,VLOOKUP(F!$B116,E!$B$1:$AK$300,8,FALSE)=1000000000,VLOOKUP(F!$B116,E!$B$1:$AK$300,9,FALSE)=1000000000),"toetsen geen MV en SV",IF(VLOOKUP(F!$B116,E!$B$1:$AK$300,5,FALSE)+VLOOKUP(F!$B116,E!$B$1:$AK$300,6,FALSE)+VLOOKUP(F!$B116,E!$B$1:$AK$300,7,FALSE)+VLOOKUP(F!$B116,E!$B$1:$AK$300,8,FALSE)&lt;&gt;4000000000,"toetsen",IF(VLOOKUP(F!$B116,E!$B$1:$AK$300,12,FALSE)&lt;&gt;1000000000,"toetsen alleen IW","niet toetsen"))))),"")</f>
        <v>toetsen</v>
      </c>
      <c r="Q116" s="6">
        <f t="shared" si="46"/>
        <v>-1</v>
      </c>
      <c r="R116" s="5" t="str">
        <f>IF($B116="--","",IF($P116="toetsen",toetsen(F!$B116,Q116),IF($P116="toetsen alleen IW",toetsen_alleen_IW(F!$B116,Q116),IF($P116="toetsen alleen LN",toetsen_alleen_LN(F!$B116,Q116),IF($P116="toetsen geen MV en SV",toetsen_geen_MV_en_SV(F!$B116,Q116),IF($P116="toetsen alleen MV en SV",toetsen_alleen_MV_en_SV(F!$B116,Q116),""))))))</f>
        <v/>
      </c>
      <c r="S116" s="5" t="str">
        <f>IF($P116="toetsen",IF(OR(Q116="",VLOOKUP(F!$B116,E!$B$1:$AK$300,10,FALSE)=1000000000),"",IF(Q116&lt;=VLOOKUP(F!$B116,E!$B$1:$AK$300,10,FALSE),"ja","nee")),"")</f>
        <v/>
      </c>
      <c r="T116" s="78">
        <f t="shared" si="41"/>
        <v>-1</v>
      </c>
      <c r="U116" s="5" t="str">
        <f>IF($D116="--","",IF($P116="toetsen",toetsen(F!$B116,T116),IF($P116="toetsen alleen IW",toetsen_alleen_IW(F!$B116,T116),IF($P116="toetsen alleen LN",toetsen_alleen_LN(F!$B116,T116),IF($P116="toetsen geen MV en SV",toetsen_geen_MV_en_SV(F!$B116,T116),IF($P116="toetsen alleen MV en SV",toetsen_alleen_MV_en_SV(F!$B116,T116),""))))))</f>
        <v/>
      </c>
      <c r="V116" s="5" t="str">
        <f>IF($P116="toetsen",IF(OR(T116="",VLOOKUP(F!$B116,E!$B$1:$AK$300,10,FALSE)=1000000000),"",IF(T116&lt;=VLOOKUP(F!$B116,E!$B$1:$AK$300,10,FALSE),"ja","nee")),"")</f>
        <v/>
      </c>
      <c r="W116" s="6">
        <f t="shared" si="42"/>
        <v>-1</v>
      </c>
      <c r="X116" s="5" t="str">
        <f>IF($F116="--","",IF($P116="toetsen",toetsen(F!$B116,W116),IF($P116="toetsen alleen IW",toetsen_alleen_IW(F!$B116,W116),IF($P116="toetsen alleen LN",toetsen_alleen_LN(F!$B116,W116),IF($P116="toetsen geen MV en SV",toetsen_geen_MV_en_SV(F!$B116,W116),IF($P116="toetsen alleen MV en SV",toetsen_alleen_MV_en_SV(F!$B116,W116),""))))))</f>
        <v/>
      </c>
      <c r="Y116" s="5" t="str">
        <f>IF($P116="toetsen",IF(OR(W116="",VLOOKUP(F!$B116,E!$B$1:$AK$300,10,FALSE)=1000000000),"",IF(W116&lt;=VLOOKUP(F!$B116,E!$B$1:$AK$300,10,FALSE),"ja","nee")),"")</f>
        <v/>
      </c>
      <c r="AA116" s="4">
        <f>IFERROR(IF(Q116="","",(IF(Q116&gt;2*VLOOKUP(F!$B116,E!$B$1:$AK$300,5,FALSE),1,0))),"")</f>
        <v>0</v>
      </c>
      <c r="AB116" s="4">
        <f>IFERROR(IF(T116="","",(IF(T116&gt;2*VLOOKUP(F!$B116,E!$B$1:$AK$300,5,FALSE),1,0))),"")</f>
        <v>0</v>
      </c>
      <c r="AC116" s="4">
        <f>IFERROR(IF(W116="","",(IF(W116&gt;2*VLOOKUP(F!$B116,E!$B$1:$AK$300,5,FALSE),1,0))),"")</f>
        <v>0</v>
      </c>
      <c r="AE116" s="4">
        <f>IFERROR(IF(Q116="","",(IF(Q116&gt;VLOOKUP(F!$B116,E!$B$1:$AK$300,6,FALSE)+VLOOKUP(F!$B116,E!$B$1:$AK$300,5,FALSE),1,0))),"")</f>
        <v>0</v>
      </c>
      <c r="AF116" s="4">
        <f>IFERROR(IF(T116="","",(IF(T116&gt;VLOOKUP(F!$B116,E!$B$1:$AK$300,6,FALSE)+VLOOKUP(F!$B116,E!$B$1:$AK$300,5,FALSE),1,0))),"")</f>
        <v>0</v>
      </c>
      <c r="AG116" s="4">
        <f>IFERROR(IF(W116="","",(IF(W116&gt;VLOOKUP(F!$B116,E!$B$1:$AK$300,6,FALSE)+VLOOKUP(F!$B116,E!$B$1:$AK$300,5,FALSE),1,0))),"")</f>
        <v>0</v>
      </c>
      <c r="AI116" s="6" t="str">
        <f t="shared" si="43"/>
        <v>--</v>
      </c>
      <c r="AJ116" s="6" t="str">
        <f>IF(AI116="--","--",IF(F!$D116=131,IF(I116=-1,"rg",IF(I116="","--",IF(I116*1000&lt;1,FIXED(I116*1000,3),IF(I116*1000&lt;10,FIXED(I116*1000,2),(IF(I116*1000&lt;100,FIXED(I116*1000,1),IF(I116*1000&lt;1000,FIXED(I116*1000,0),MROUND(I116*1000,10)))))))),IF(I116=-1,"rg",IF(I116="","--",IF(I116&lt;1,FIXED(I116,3),IF(I116&lt;10,FIXED(I116,2),(IF(I116&lt;100,FIXED(I116,1),IF(I116&lt;1000,FIXED(I116,0),MROUND(I116,10))))))))))</f>
        <v>--</v>
      </c>
      <c r="AK116" s="6" t="str">
        <f t="shared" si="44"/>
        <v>--</v>
      </c>
      <c r="AL116" s="6" t="str">
        <f>IF(AK116="--","--",IF(F!$D116=131,IF(K116=-1,"rg",IF(K116="","--",IF(K116*1000&lt;1,FIXED(K116*1000,3),IF(K116*1000&lt;10,FIXED(K116*1000,2),(IF(K116*1000&lt;100,FIXED(K116*1000,1),IF(K116*1000&lt;1000,FIXED(K116*1000,0),MROUND(K116*1000,10)))))))),IF(K116=-1,"rg",IF(K116="","--",IF(K116&lt;1,FIXED(K116,3),IF(K116&lt;10,FIXED(K116,2),(IF(K116&lt;100,FIXED(K116,1),IF(K116&lt;1000,FIXED(K116,0),MROUND(K116,10))))))))))</f>
        <v>--</v>
      </c>
      <c r="AM116" s="6" t="str">
        <f t="shared" si="45"/>
        <v>--</v>
      </c>
      <c r="AN116" s="6" t="str">
        <f>IF(AM116="--","--",IF(F!$D116=131,IF(M116=-1,"rg",IF(M116="","--",IF(M116*1000&lt;1,FIXED(M116*1000,3),IF(M116*1000&lt;10,FIXED(M116*1000,2),(IF(M116*1000&lt;100,FIXED(M116*1000,1),IF(M116*1000&lt;1000,FIXED(M116*1000,0),MROUND(M116*1000,10)))))))),IF(M116=-1,"rg",IF(M116="","--",IF(M116&lt;1,FIXED(M116,3),IF(M116&lt;10,FIXED(M116,2),(IF(M116&lt;100,FIXED(M116,1),IF(M116&lt;1000,FIXED(M116,0),MROUND(M116,10))))))))))</f>
        <v>--</v>
      </c>
      <c r="AP116" s="6" t="str">
        <f t="shared" si="32"/>
        <v>--</v>
      </c>
      <c r="AQ116" s="6" t="str">
        <f t="shared" si="33"/>
        <v/>
      </c>
      <c r="AR116" s="6" t="str">
        <f t="shared" si="34"/>
        <v>--</v>
      </c>
      <c r="AS116" s="6" t="str">
        <f t="shared" si="35"/>
        <v/>
      </c>
      <c r="AT116" s="6" t="str">
        <f t="shared" si="36"/>
        <v/>
      </c>
      <c r="AU116" s="6" t="str">
        <f>IFERROR(IF(AR116="--","",IF(HLOOKUP(SMALL($Q$4:$Y$4,3),$Q$4:$Y$501,ROW(AP116)-3,FALSE)=0,"",IF(HLOOKUP(SMALL($Q$4:$Y$4,3),$Q$4:$Y$501,ROW(AP116)-3,FALSE)="nee",VLOOKUP("De kwaliteitseis emissiearme grond (maximale concentratie) wordt overschreden.",H!$O$10:'H'!$P$59,2,FALSE),""))),"")</f>
        <v/>
      </c>
      <c r="AV116" s="6" t="str">
        <f t="shared" si="26"/>
        <v>--</v>
      </c>
      <c r="AW116" s="6" t="str">
        <f t="shared" si="27"/>
        <v/>
      </c>
      <c r="AX116" s="6" t="str">
        <f t="shared" si="28"/>
        <v>--</v>
      </c>
      <c r="AY116" s="6" t="str">
        <f t="shared" si="37"/>
        <v/>
      </c>
      <c r="AZ116" s="6" t="str">
        <f t="shared" si="38"/>
        <v/>
      </c>
      <c r="BA116" s="6" t="str">
        <f>IFERROR(IF(AR116="--","",IF(HLOOKUP(SMALL($Q$4:$Y$4,6),$Q$4:$Y$501,ROW(AP116)-3,FALSE)=0,"",IF(HLOOKUP(SMALL($Q$4:$Y$4,6),$Q$4:$Y$501,ROW(AP116)-3,FALSE)="nee",VLOOKUP("De kwaliteitseis emissiearme grond (maximale concentratie) wordt overschreden.",H!$O$10:'H'!$P$59,2,FALSE),""))),"")</f>
        <v/>
      </c>
      <c r="BB116" s="6" t="str">
        <f t="shared" si="29"/>
        <v>--</v>
      </c>
      <c r="BC116" s="6" t="str">
        <f t="shared" si="30"/>
        <v/>
      </c>
      <c r="BD116" s="6" t="str">
        <f t="shared" si="31"/>
        <v>--</v>
      </c>
      <c r="BE116" s="6" t="str">
        <f t="shared" si="39"/>
        <v/>
      </c>
      <c r="BF116" s="6" t="str">
        <f t="shared" si="40"/>
        <v/>
      </c>
      <c r="BG116" s="4" t="str">
        <f>IFERROR(IF(AR116="--","",IF(HLOOKUP(SMALL($Q$4:$Y$4,9),$Q$4:$Y$501,ROW(AP116)-3,FALSE)=0,"",IF(HLOOKUP(SMALL($Q$4:$Y$4,9),$Q$4:$Y$501,ROW(AP116)-3,FALSE)="nee",VLOOKUP("De kwaliteitseis emissiearme grond (maximale concentratie) wordt overschreden.",H!$O$10:'H'!$P$59,2,FALSE),""))),"")</f>
        <v/>
      </c>
    </row>
    <row r="117" spans="1:59" x14ac:dyDescent="0.2">
      <c r="A117" s="4" t="str">
        <f>F!A117</f>
        <v>1,2,3,4-tetrachloorbenzeen</v>
      </c>
      <c r="B117" s="6" t="str">
        <f>IF(ISNUMBER(F!E117)=FALSE,"--",IF(F!E117=0,"--",F!E117))</f>
        <v>--</v>
      </c>
      <c r="C117" s="6" t="str">
        <f>IF(B117="--","",F!F117)</f>
        <v/>
      </c>
      <c r="D117" s="6" t="str">
        <f>IF(ISNUMBER(F!G117)=FALSE,"--",IF(F!G117=0,"--",F!G117))</f>
        <v>--</v>
      </c>
      <c r="E117" s="6" t="str">
        <f>IF(D117="--","",F!H117)</f>
        <v/>
      </c>
      <c r="F117" s="6" t="str">
        <f>IF(ISNUMBER(F!I117)=FALSE,"--",IF(F!I117=0,"--",F!I117))</f>
        <v>--</v>
      </c>
      <c r="G117" s="6" t="str">
        <f>IF(F117="--","",F!J117)</f>
        <v/>
      </c>
      <c r="H117" s="6"/>
      <c r="I117" s="16" t="str">
        <f>IF(F!AA117=-1,-1,F!AV117)</f>
        <v/>
      </c>
      <c r="J117" s="6"/>
      <c r="K117" s="16" t="str">
        <f>IF(F!AD117=-1,-1,F!AX117)</f>
        <v/>
      </c>
      <c r="L117" s="6"/>
      <c r="M117" s="16" t="str">
        <f>IF(F!AG117=-1,-1,F!AZ117)</f>
        <v/>
      </c>
      <c r="N117" s="6"/>
      <c r="P117" s="4" t="str">
        <f>IFERROR(IF(AND(VLOOKUP(F!$B117,E!$B$1:$AK$300,5,FALSE)&lt;&gt;1000000000,VLOOKUP(F!$B117,E!$B$1:$AK$300,6,FALSE)=1000000000,VLOOKUP(F!$B117,E!$B$1:$AK$300,7,FALSE)=1000000000,VLOOKUP(F!$B117,E!$B$1:$AK$300,8,FALSE)=1000000000,VLOOKUP(F!$B117,E!$B$1:$AK$300,9,FALSE)=1000000000),"toetsen alleen LN",IF(AND(VLOOKUP(F!$B117,E!$B$1:$AK$300,5,FALSE)=1000000000,VLOOKUP(F!$B117,E!$B$1:$AK$300,6,FALSE)=1000000000,VLOOKUP(F!$B117,E!$B$1:$AK$300,7,FALSE)=1000000000,VLOOKUP(F!$B117,E!$B$1:$AK$300,8,FALSE)&lt;&gt;1000000000,VLOOKUP(F!$B117,E!$B$1:$AK$300,9,FALSE)&lt;&gt;1000000000),"toetsen alleen MV en SV",IF(AND(VLOOKUP(F!$B117,E!$B$1:$AK$300,5,FALSE)&lt;&gt;1000000000,VLOOKUP(F!$B117,E!$B$1:$AK$300,6,FALSE)&lt;&gt;1000000000,VLOOKUP(F!$B117,E!$B$1:$AK$300,7,FALSE)&lt;&gt;1000000000,VLOOKUP(F!$B117,E!$B$1:$AK$300,8,FALSE)=1000000000,VLOOKUP(F!$B117,E!$B$1:$AK$300,9,FALSE)=1000000000),"toetsen geen MV en SV",IF(VLOOKUP(F!$B117,E!$B$1:$AK$300,5,FALSE)+VLOOKUP(F!$B117,E!$B$1:$AK$300,6,FALSE)+VLOOKUP(F!$B117,E!$B$1:$AK$300,7,FALSE)+VLOOKUP(F!$B117,E!$B$1:$AK$300,8,FALSE)&lt;&gt;4000000000,"toetsen",IF(VLOOKUP(F!$B117,E!$B$1:$AK$300,12,FALSE)&lt;&gt;1000000000,"toetsen alleen IW","niet toetsen"))))),"")</f>
        <v/>
      </c>
      <c r="Q117" s="6" t="str">
        <f t="shared" si="46"/>
        <v/>
      </c>
      <c r="R117" s="5" t="str">
        <f>IF($B117="--","",IF($P117="toetsen",toetsen(F!$B117,Q117),IF($P117="toetsen alleen IW",toetsen_alleen_IW(F!$B117,Q117),IF($P117="toetsen alleen LN",toetsen_alleen_LN(F!$B117,Q117),IF($P117="toetsen geen MV en SV",toetsen_geen_MV_en_SV(F!$B117,Q117),IF($P117="toetsen alleen MV en SV",toetsen_alleen_MV_en_SV(F!$B117,Q117),""))))))</f>
        <v/>
      </c>
      <c r="S117" s="5" t="str">
        <f>IF($P117="toetsen",IF(OR(Q117="",VLOOKUP(F!$B117,E!$B$1:$AK$300,10,FALSE)=1000000000),"",IF(Q117&lt;=VLOOKUP(F!$B117,E!$B$1:$AK$300,10,FALSE),"ja","nee")),"")</f>
        <v/>
      </c>
      <c r="T117" s="78" t="str">
        <f t="shared" si="41"/>
        <v/>
      </c>
      <c r="U117" s="5" t="str">
        <f>IF($D117="--","",IF($P117="toetsen",toetsen(F!$B117,T117),IF($P117="toetsen alleen IW",toetsen_alleen_IW(F!$B117,T117),IF($P117="toetsen alleen LN",toetsen_alleen_LN(F!$B117,T117),IF($P117="toetsen geen MV en SV",toetsen_geen_MV_en_SV(F!$B117,T117),IF($P117="toetsen alleen MV en SV",toetsen_alleen_MV_en_SV(F!$B117,T117),""))))))</f>
        <v/>
      </c>
      <c r="V117" s="5" t="str">
        <f>IF($P117="toetsen",IF(OR(T117="",VLOOKUP(F!$B117,E!$B$1:$AK$300,10,FALSE)=1000000000),"",IF(T117&lt;=VLOOKUP(F!$B117,E!$B$1:$AK$300,10,FALSE),"ja","nee")),"")</f>
        <v/>
      </c>
      <c r="W117" s="6" t="str">
        <f t="shared" si="42"/>
        <v/>
      </c>
      <c r="X117" s="5" t="str">
        <f>IF($F117="--","",IF($P117="toetsen",toetsen(F!$B117,W117),IF($P117="toetsen alleen IW",toetsen_alleen_IW(F!$B117,W117),IF($P117="toetsen alleen LN",toetsen_alleen_LN(F!$B117,W117),IF($P117="toetsen geen MV en SV",toetsen_geen_MV_en_SV(F!$B117,W117),IF($P117="toetsen alleen MV en SV",toetsen_alleen_MV_en_SV(F!$B117,W117),""))))))</f>
        <v/>
      </c>
      <c r="Y117" s="5" t="str">
        <f>IF($P117="toetsen",IF(OR(W117="",VLOOKUP(F!$B117,E!$B$1:$AK$300,10,FALSE)=1000000000),"",IF(W117&lt;=VLOOKUP(F!$B117,E!$B$1:$AK$300,10,FALSE),"ja","nee")),"")</f>
        <v/>
      </c>
      <c r="AA117" s="4" t="str">
        <f>IFERROR(IF(Q117="","",(IF(Q117&gt;2*VLOOKUP(F!$B117,E!$B$1:$AK$300,5,FALSE),1,0))),"")</f>
        <v/>
      </c>
      <c r="AB117" s="4" t="str">
        <f>IFERROR(IF(T117="","",(IF(T117&gt;2*VLOOKUP(F!$B117,E!$B$1:$AK$300,5,FALSE),1,0))),"")</f>
        <v/>
      </c>
      <c r="AC117" s="4" t="str">
        <f>IFERROR(IF(W117="","",(IF(W117&gt;2*VLOOKUP(F!$B117,E!$B$1:$AK$300,5,FALSE),1,0))),"")</f>
        <v/>
      </c>
      <c r="AE117" s="4" t="str">
        <f>IFERROR(IF(Q117="","",(IF(Q117&gt;VLOOKUP(F!$B117,E!$B$1:$AK$300,6,FALSE)+VLOOKUP(F!$B117,E!$B$1:$AK$300,5,FALSE),1,0))),"")</f>
        <v/>
      </c>
      <c r="AF117" s="4" t="str">
        <f>IFERROR(IF(T117="","",(IF(T117&gt;VLOOKUP(F!$B117,E!$B$1:$AK$300,6,FALSE)+VLOOKUP(F!$B117,E!$B$1:$AK$300,5,FALSE),1,0))),"")</f>
        <v/>
      </c>
      <c r="AG117" s="4" t="str">
        <f>IFERROR(IF(W117="","",(IF(W117&gt;VLOOKUP(F!$B117,E!$B$1:$AK$300,6,FALSE)+VLOOKUP(F!$B117,E!$B$1:$AK$300,5,FALSE),1,0))),"")</f>
        <v/>
      </c>
      <c r="AI117" s="6" t="str">
        <f t="shared" si="43"/>
        <v>--</v>
      </c>
      <c r="AJ117" s="6" t="str">
        <f>IF(AI117="--","--",IF(F!$D117=131,IF(I117=-1,"rg",IF(I117="","--",IF(I117*1000&lt;1,FIXED(I117*1000,3),IF(I117*1000&lt;10,FIXED(I117*1000,2),(IF(I117*1000&lt;100,FIXED(I117*1000,1),IF(I117*1000&lt;1000,FIXED(I117*1000,0),MROUND(I117*1000,10)))))))),IF(I117=-1,"rg",IF(I117="","--",IF(I117&lt;1,FIXED(I117,3),IF(I117&lt;10,FIXED(I117,2),(IF(I117&lt;100,FIXED(I117,1),IF(I117&lt;1000,FIXED(I117,0),MROUND(I117,10))))))))))</f>
        <v>--</v>
      </c>
      <c r="AK117" s="6" t="str">
        <f t="shared" si="44"/>
        <v>--</v>
      </c>
      <c r="AL117" s="6" t="str">
        <f>IF(AK117="--","--",IF(F!$D117=131,IF(K117=-1,"rg",IF(K117="","--",IF(K117*1000&lt;1,FIXED(K117*1000,3),IF(K117*1000&lt;10,FIXED(K117*1000,2),(IF(K117*1000&lt;100,FIXED(K117*1000,1),IF(K117*1000&lt;1000,FIXED(K117*1000,0),MROUND(K117*1000,10)))))))),IF(K117=-1,"rg",IF(K117="","--",IF(K117&lt;1,FIXED(K117,3),IF(K117&lt;10,FIXED(K117,2),(IF(K117&lt;100,FIXED(K117,1),IF(K117&lt;1000,FIXED(K117,0),MROUND(K117,10))))))))))</f>
        <v>--</v>
      </c>
      <c r="AM117" s="6" t="str">
        <f t="shared" si="45"/>
        <v>--</v>
      </c>
      <c r="AN117" s="6" t="str">
        <f>IF(AM117="--","--",IF(F!$D117=131,IF(M117=-1,"rg",IF(M117="","--",IF(M117*1000&lt;1,FIXED(M117*1000,3),IF(M117*1000&lt;10,FIXED(M117*1000,2),(IF(M117*1000&lt;100,FIXED(M117*1000,1),IF(M117*1000&lt;1000,FIXED(M117*1000,0),MROUND(M117*1000,10)))))))),IF(M117=-1,"rg",IF(M117="","--",IF(M117&lt;1,FIXED(M117,3),IF(M117&lt;10,FIXED(M117,2),(IF(M117&lt;100,FIXED(M117,1),IF(M117&lt;1000,FIXED(M117,0),MROUND(M117,10))))))))))</f>
        <v>--</v>
      </c>
      <c r="AP117" s="6" t="str">
        <f t="shared" si="32"/>
        <v>--</v>
      </c>
      <c r="AQ117" s="6" t="str">
        <f t="shared" si="33"/>
        <v/>
      </c>
      <c r="AR117" s="6" t="str">
        <f t="shared" si="34"/>
        <v>--</v>
      </c>
      <c r="AS117" s="6" t="str">
        <f t="shared" si="35"/>
        <v/>
      </c>
      <c r="AT117" s="6" t="str">
        <f t="shared" si="36"/>
        <v/>
      </c>
      <c r="AU117" s="6" t="str">
        <f>IFERROR(IF(AR117="--","",IF(HLOOKUP(SMALL($Q$4:$Y$4,3),$Q$4:$Y$501,ROW(AP117)-3,FALSE)=0,"",IF(HLOOKUP(SMALL($Q$4:$Y$4,3),$Q$4:$Y$501,ROW(AP117)-3,FALSE)="nee",VLOOKUP("De kwaliteitseis emissiearme grond (maximale concentratie) wordt overschreden.",H!$O$10:'H'!$P$59,2,FALSE),""))),"")</f>
        <v/>
      </c>
      <c r="AV117" s="6" t="str">
        <f t="shared" si="26"/>
        <v>--</v>
      </c>
      <c r="AW117" s="6" t="str">
        <f t="shared" si="27"/>
        <v/>
      </c>
      <c r="AX117" s="6" t="str">
        <f t="shared" si="28"/>
        <v>--</v>
      </c>
      <c r="AY117" s="6" t="str">
        <f t="shared" si="37"/>
        <v/>
      </c>
      <c r="AZ117" s="6" t="str">
        <f t="shared" si="38"/>
        <v/>
      </c>
      <c r="BA117" s="6" t="str">
        <f>IFERROR(IF(AR117="--","",IF(HLOOKUP(SMALL($Q$4:$Y$4,6),$Q$4:$Y$501,ROW(AP117)-3,FALSE)=0,"",IF(HLOOKUP(SMALL($Q$4:$Y$4,6),$Q$4:$Y$501,ROW(AP117)-3,FALSE)="nee",VLOOKUP("De kwaliteitseis emissiearme grond (maximale concentratie) wordt overschreden.",H!$O$10:'H'!$P$59,2,FALSE),""))),"")</f>
        <v/>
      </c>
      <c r="BB117" s="6" t="str">
        <f t="shared" si="29"/>
        <v>--</v>
      </c>
      <c r="BC117" s="6" t="str">
        <f t="shared" si="30"/>
        <v/>
      </c>
      <c r="BD117" s="6" t="str">
        <f t="shared" si="31"/>
        <v>--</v>
      </c>
      <c r="BE117" s="6" t="str">
        <f t="shared" si="39"/>
        <v/>
      </c>
      <c r="BF117" s="6" t="str">
        <f t="shared" si="40"/>
        <v/>
      </c>
      <c r="BG117" s="4" t="str">
        <f>IFERROR(IF(AR117="--","",IF(HLOOKUP(SMALL($Q$4:$Y$4,9),$Q$4:$Y$501,ROW(AP117)-3,FALSE)=0,"",IF(HLOOKUP(SMALL($Q$4:$Y$4,9),$Q$4:$Y$501,ROW(AP117)-3,FALSE)="nee",VLOOKUP("De kwaliteitseis emissiearme grond (maximale concentratie) wordt overschreden.",H!$O$10:'H'!$P$59,2,FALSE),""))),"")</f>
        <v/>
      </c>
    </row>
    <row r="118" spans="1:59" x14ac:dyDescent="0.2">
      <c r="A118" s="4" t="str">
        <f>F!A118</f>
        <v>1,2,3,5-tetrachloorbenzeen</v>
      </c>
      <c r="B118" s="6" t="str">
        <f>IF(ISNUMBER(F!E118)=FALSE,"--",IF(F!E118=0,"--",F!E118))</f>
        <v>--</v>
      </c>
      <c r="C118" s="6" t="str">
        <f>IF(B118="--","",F!F118)</f>
        <v/>
      </c>
      <c r="D118" s="6" t="str">
        <f>IF(ISNUMBER(F!G118)=FALSE,"--",IF(F!G118=0,"--",F!G118))</f>
        <v>--</v>
      </c>
      <c r="E118" s="6" t="str">
        <f>IF(D118="--","",F!H118)</f>
        <v/>
      </c>
      <c r="F118" s="6" t="str">
        <f>IF(ISNUMBER(F!I118)=FALSE,"--",IF(F!I118=0,"--",F!I118))</f>
        <v>--</v>
      </c>
      <c r="G118" s="6" t="str">
        <f>IF(F118="--","",F!J118)</f>
        <v/>
      </c>
      <c r="H118" s="6"/>
      <c r="I118" s="16" t="str">
        <f>IF(F!AA118=-1,-1,F!AV118)</f>
        <v/>
      </c>
      <c r="J118" s="6"/>
      <c r="K118" s="16" t="str">
        <f>IF(F!AD118=-1,-1,F!AX118)</f>
        <v/>
      </c>
      <c r="L118" s="6"/>
      <c r="M118" s="16" t="str">
        <f>IF(F!AG118=-1,-1,F!AZ118)</f>
        <v/>
      </c>
      <c r="N118" s="6"/>
      <c r="P118" s="4" t="str">
        <f>IFERROR(IF(AND(VLOOKUP(F!$B118,E!$B$1:$AK$300,5,FALSE)&lt;&gt;1000000000,VLOOKUP(F!$B118,E!$B$1:$AK$300,6,FALSE)=1000000000,VLOOKUP(F!$B118,E!$B$1:$AK$300,7,FALSE)=1000000000,VLOOKUP(F!$B118,E!$B$1:$AK$300,8,FALSE)=1000000000,VLOOKUP(F!$B118,E!$B$1:$AK$300,9,FALSE)=1000000000),"toetsen alleen LN",IF(AND(VLOOKUP(F!$B118,E!$B$1:$AK$300,5,FALSE)=1000000000,VLOOKUP(F!$B118,E!$B$1:$AK$300,6,FALSE)=1000000000,VLOOKUP(F!$B118,E!$B$1:$AK$300,7,FALSE)=1000000000,VLOOKUP(F!$B118,E!$B$1:$AK$300,8,FALSE)&lt;&gt;1000000000,VLOOKUP(F!$B118,E!$B$1:$AK$300,9,FALSE)&lt;&gt;1000000000),"toetsen alleen MV en SV",IF(AND(VLOOKUP(F!$B118,E!$B$1:$AK$300,5,FALSE)&lt;&gt;1000000000,VLOOKUP(F!$B118,E!$B$1:$AK$300,6,FALSE)&lt;&gt;1000000000,VLOOKUP(F!$B118,E!$B$1:$AK$300,7,FALSE)&lt;&gt;1000000000,VLOOKUP(F!$B118,E!$B$1:$AK$300,8,FALSE)=1000000000,VLOOKUP(F!$B118,E!$B$1:$AK$300,9,FALSE)=1000000000),"toetsen geen MV en SV",IF(VLOOKUP(F!$B118,E!$B$1:$AK$300,5,FALSE)+VLOOKUP(F!$B118,E!$B$1:$AK$300,6,FALSE)+VLOOKUP(F!$B118,E!$B$1:$AK$300,7,FALSE)+VLOOKUP(F!$B118,E!$B$1:$AK$300,8,FALSE)&lt;&gt;4000000000,"toetsen",IF(VLOOKUP(F!$B118,E!$B$1:$AK$300,12,FALSE)&lt;&gt;1000000000,"toetsen alleen IW","niet toetsen"))))),"")</f>
        <v/>
      </c>
      <c r="Q118" s="6" t="str">
        <f t="shared" si="46"/>
        <v/>
      </c>
      <c r="R118" s="5" t="str">
        <f>IF($B118="--","",IF($P118="toetsen",toetsen(F!$B118,Q118),IF($P118="toetsen alleen IW",toetsen_alleen_IW(F!$B118,Q118),IF($P118="toetsen alleen LN",toetsen_alleen_LN(F!$B118,Q118),IF($P118="toetsen geen MV en SV",toetsen_geen_MV_en_SV(F!$B118,Q118),IF($P118="toetsen alleen MV en SV",toetsen_alleen_MV_en_SV(F!$B118,Q118),""))))))</f>
        <v/>
      </c>
      <c r="S118" s="5" t="str">
        <f>IF($P118="toetsen",IF(OR(Q118="",VLOOKUP(F!$B118,E!$B$1:$AK$300,10,FALSE)=1000000000),"",IF(Q118&lt;=VLOOKUP(F!$B118,E!$B$1:$AK$300,10,FALSE),"ja","nee")),"")</f>
        <v/>
      </c>
      <c r="T118" s="78" t="str">
        <f t="shared" si="41"/>
        <v/>
      </c>
      <c r="U118" s="5" t="str">
        <f>IF($D118="--","",IF($P118="toetsen",toetsen(F!$B118,T118),IF($P118="toetsen alleen IW",toetsen_alleen_IW(F!$B118,T118),IF($P118="toetsen alleen LN",toetsen_alleen_LN(F!$B118,T118),IF($P118="toetsen geen MV en SV",toetsen_geen_MV_en_SV(F!$B118,T118),IF($P118="toetsen alleen MV en SV",toetsen_alleen_MV_en_SV(F!$B118,T118),""))))))</f>
        <v/>
      </c>
      <c r="V118" s="5" t="str">
        <f>IF($P118="toetsen",IF(OR(T118="",VLOOKUP(F!$B118,E!$B$1:$AK$300,10,FALSE)=1000000000),"",IF(T118&lt;=VLOOKUP(F!$B118,E!$B$1:$AK$300,10,FALSE),"ja","nee")),"")</f>
        <v/>
      </c>
      <c r="W118" s="6" t="str">
        <f t="shared" si="42"/>
        <v/>
      </c>
      <c r="X118" s="5" t="str">
        <f>IF($F118="--","",IF($P118="toetsen",toetsen(F!$B118,W118),IF($P118="toetsen alleen IW",toetsen_alleen_IW(F!$B118,W118),IF($P118="toetsen alleen LN",toetsen_alleen_LN(F!$B118,W118),IF($P118="toetsen geen MV en SV",toetsen_geen_MV_en_SV(F!$B118,W118),IF($P118="toetsen alleen MV en SV",toetsen_alleen_MV_en_SV(F!$B118,W118),""))))))</f>
        <v/>
      </c>
      <c r="Y118" s="5" t="str">
        <f>IF($P118="toetsen",IF(OR(W118="",VLOOKUP(F!$B118,E!$B$1:$AK$300,10,FALSE)=1000000000),"",IF(W118&lt;=VLOOKUP(F!$B118,E!$B$1:$AK$300,10,FALSE),"ja","nee")),"")</f>
        <v/>
      </c>
      <c r="AA118" s="4" t="str">
        <f>IFERROR(IF(Q118="","",(IF(Q118&gt;2*VLOOKUP(F!$B118,E!$B$1:$AK$300,5,FALSE),1,0))),"")</f>
        <v/>
      </c>
      <c r="AB118" s="4" t="str">
        <f>IFERROR(IF(T118="","",(IF(T118&gt;2*VLOOKUP(F!$B118,E!$B$1:$AK$300,5,FALSE),1,0))),"")</f>
        <v/>
      </c>
      <c r="AC118" s="4" t="str">
        <f>IFERROR(IF(W118="","",(IF(W118&gt;2*VLOOKUP(F!$B118,E!$B$1:$AK$300,5,FALSE),1,0))),"")</f>
        <v/>
      </c>
      <c r="AE118" s="4" t="str">
        <f>IFERROR(IF(Q118="","",(IF(Q118&gt;VLOOKUP(F!$B118,E!$B$1:$AK$300,6,FALSE)+VLOOKUP(F!$B118,E!$B$1:$AK$300,5,FALSE),1,0))),"")</f>
        <v/>
      </c>
      <c r="AF118" s="4" t="str">
        <f>IFERROR(IF(T118="","",(IF(T118&gt;VLOOKUP(F!$B118,E!$B$1:$AK$300,6,FALSE)+VLOOKUP(F!$B118,E!$B$1:$AK$300,5,FALSE),1,0))),"")</f>
        <v/>
      </c>
      <c r="AG118" s="4" t="str">
        <f>IFERROR(IF(W118="","",(IF(W118&gt;VLOOKUP(F!$B118,E!$B$1:$AK$300,6,FALSE)+VLOOKUP(F!$B118,E!$B$1:$AK$300,5,FALSE),1,0))),"")</f>
        <v/>
      </c>
      <c r="AI118" s="6" t="str">
        <f t="shared" si="43"/>
        <v>--</v>
      </c>
      <c r="AJ118" s="6" t="str">
        <f>IF(AI118="--","--",IF(F!$D118=131,IF(I118=-1,"rg",IF(I118="","--",IF(I118*1000&lt;1,FIXED(I118*1000,3),IF(I118*1000&lt;10,FIXED(I118*1000,2),(IF(I118*1000&lt;100,FIXED(I118*1000,1),IF(I118*1000&lt;1000,FIXED(I118*1000,0),MROUND(I118*1000,10)))))))),IF(I118=-1,"rg",IF(I118="","--",IF(I118&lt;1,FIXED(I118,3),IF(I118&lt;10,FIXED(I118,2),(IF(I118&lt;100,FIXED(I118,1),IF(I118&lt;1000,FIXED(I118,0),MROUND(I118,10))))))))))</f>
        <v>--</v>
      </c>
      <c r="AK118" s="6" t="str">
        <f t="shared" si="44"/>
        <v>--</v>
      </c>
      <c r="AL118" s="6" t="str">
        <f>IF(AK118="--","--",IF(F!$D118=131,IF(K118=-1,"rg",IF(K118="","--",IF(K118*1000&lt;1,FIXED(K118*1000,3),IF(K118*1000&lt;10,FIXED(K118*1000,2),(IF(K118*1000&lt;100,FIXED(K118*1000,1),IF(K118*1000&lt;1000,FIXED(K118*1000,0),MROUND(K118*1000,10)))))))),IF(K118=-1,"rg",IF(K118="","--",IF(K118&lt;1,FIXED(K118,3),IF(K118&lt;10,FIXED(K118,2),(IF(K118&lt;100,FIXED(K118,1),IF(K118&lt;1000,FIXED(K118,0),MROUND(K118,10))))))))))</f>
        <v>--</v>
      </c>
      <c r="AM118" s="6" t="str">
        <f t="shared" si="45"/>
        <v>--</v>
      </c>
      <c r="AN118" s="6" t="str">
        <f>IF(AM118="--","--",IF(F!$D118=131,IF(M118=-1,"rg",IF(M118="","--",IF(M118*1000&lt;1,FIXED(M118*1000,3),IF(M118*1000&lt;10,FIXED(M118*1000,2),(IF(M118*1000&lt;100,FIXED(M118*1000,1),IF(M118*1000&lt;1000,FIXED(M118*1000,0),MROUND(M118*1000,10)))))))),IF(M118=-1,"rg",IF(M118="","--",IF(M118&lt;1,FIXED(M118,3),IF(M118&lt;10,FIXED(M118,2),(IF(M118&lt;100,FIXED(M118,1),IF(M118&lt;1000,FIXED(M118,0),MROUND(M118,10))))))))))</f>
        <v>--</v>
      </c>
      <c r="AP118" s="6" t="str">
        <f t="shared" si="32"/>
        <v>--</v>
      </c>
      <c r="AQ118" s="6" t="str">
        <f t="shared" si="33"/>
        <v/>
      </c>
      <c r="AR118" s="6" t="str">
        <f t="shared" si="34"/>
        <v>--</v>
      </c>
      <c r="AS118" s="6" t="str">
        <f t="shared" si="35"/>
        <v/>
      </c>
      <c r="AT118" s="6" t="str">
        <f t="shared" si="36"/>
        <v/>
      </c>
      <c r="AU118" s="6" t="str">
        <f>IFERROR(IF(AR118="--","",IF(HLOOKUP(SMALL($Q$4:$Y$4,3),$Q$4:$Y$501,ROW(AP118)-3,FALSE)=0,"",IF(HLOOKUP(SMALL($Q$4:$Y$4,3),$Q$4:$Y$501,ROW(AP118)-3,FALSE)="nee",VLOOKUP("De kwaliteitseis emissiearme grond (maximale concentratie) wordt overschreden.",H!$O$10:'H'!$P$59,2,FALSE),""))),"")</f>
        <v/>
      </c>
      <c r="AV118" s="6" t="str">
        <f t="shared" si="26"/>
        <v>--</v>
      </c>
      <c r="AW118" s="6" t="str">
        <f t="shared" si="27"/>
        <v/>
      </c>
      <c r="AX118" s="6" t="str">
        <f t="shared" si="28"/>
        <v>--</v>
      </c>
      <c r="AY118" s="6" t="str">
        <f t="shared" si="37"/>
        <v/>
      </c>
      <c r="AZ118" s="6" t="str">
        <f t="shared" si="38"/>
        <v/>
      </c>
      <c r="BA118" s="6" t="str">
        <f>IFERROR(IF(AR118="--","",IF(HLOOKUP(SMALL($Q$4:$Y$4,6),$Q$4:$Y$501,ROW(AP118)-3,FALSE)=0,"",IF(HLOOKUP(SMALL($Q$4:$Y$4,6),$Q$4:$Y$501,ROW(AP118)-3,FALSE)="nee",VLOOKUP("De kwaliteitseis emissiearme grond (maximale concentratie) wordt overschreden.",H!$O$10:'H'!$P$59,2,FALSE),""))),"")</f>
        <v/>
      </c>
      <c r="BB118" s="6" t="str">
        <f t="shared" si="29"/>
        <v>--</v>
      </c>
      <c r="BC118" s="6" t="str">
        <f t="shared" si="30"/>
        <v/>
      </c>
      <c r="BD118" s="6" t="str">
        <f t="shared" si="31"/>
        <v>--</v>
      </c>
      <c r="BE118" s="6" t="str">
        <f t="shared" si="39"/>
        <v/>
      </c>
      <c r="BF118" s="6" t="str">
        <f t="shared" si="40"/>
        <v/>
      </c>
      <c r="BG118" s="4" t="str">
        <f>IFERROR(IF(AR118="--","",IF(HLOOKUP(SMALL($Q$4:$Y$4,9),$Q$4:$Y$501,ROW(AP118)-3,FALSE)=0,"",IF(HLOOKUP(SMALL($Q$4:$Y$4,9),$Q$4:$Y$501,ROW(AP118)-3,FALSE)="nee",VLOOKUP("De kwaliteitseis emissiearme grond (maximale concentratie) wordt overschreden.",H!$O$10:'H'!$P$59,2,FALSE),""))),"")</f>
        <v/>
      </c>
    </row>
    <row r="119" spans="1:59" x14ac:dyDescent="0.2">
      <c r="A119" s="4" t="str">
        <f>F!A119</f>
        <v>1,2,4,5-tetrachloorbenzeen</v>
      </c>
      <c r="B119" s="6" t="str">
        <f>IF(ISNUMBER(F!E119)=FALSE,"--",IF(F!E119=0,"--",F!E119))</f>
        <v>--</v>
      </c>
      <c r="C119" s="6" t="str">
        <f>IF(B119="--","",F!F119)</f>
        <v/>
      </c>
      <c r="D119" s="6" t="str">
        <f>IF(ISNUMBER(F!G119)=FALSE,"--",IF(F!G119=0,"--",F!G119))</f>
        <v>--</v>
      </c>
      <c r="E119" s="6" t="str">
        <f>IF(D119="--","",F!H119)</f>
        <v/>
      </c>
      <c r="F119" s="6" t="str">
        <f>IF(ISNUMBER(F!I119)=FALSE,"--",IF(F!I119=0,"--",F!I119))</f>
        <v>--</v>
      </c>
      <c r="G119" s="6" t="str">
        <f>IF(F119="--","",F!J119)</f>
        <v/>
      </c>
      <c r="H119" s="6"/>
      <c r="I119" s="16" t="str">
        <f>IF(F!AA119=-1,-1,F!AV119)</f>
        <v/>
      </c>
      <c r="J119" s="6"/>
      <c r="K119" s="16" t="str">
        <f>IF(F!AD119=-1,-1,F!AX119)</f>
        <v/>
      </c>
      <c r="L119" s="6"/>
      <c r="M119" s="16" t="str">
        <f>IF(F!AG119=-1,-1,F!AZ119)</f>
        <v/>
      </c>
      <c r="N119" s="6"/>
      <c r="P119" s="4" t="str">
        <f>IFERROR(IF(AND(VLOOKUP(F!$B119,E!$B$1:$AK$300,5,FALSE)&lt;&gt;1000000000,VLOOKUP(F!$B119,E!$B$1:$AK$300,6,FALSE)=1000000000,VLOOKUP(F!$B119,E!$B$1:$AK$300,7,FALSE)=1000000000,VLOOKUP(F!$B119,E!$B$1:$AK$300,8,FALSE)=1000000000,VLOOKUP(F!$B119,E!$B$1:$AK$300,9,FALSE)=1000000000),"toetsen alleen LN",IF(AND(VLOOKUP(F!$B119,E!$B$1:$AK$300,5,FALSE)=1000000000,VLOOKUP(F!$B119,E!$B$1:$AK$300,6,FALSE)=1000000000,VLOOKUP(F!$B119,E!$B$1:$AK$300,7,FALSE)=1000000000,VLOOKUP(F!$B119,E!$B$1:$AK$300,8,FALSE)&lt;&gt;1000000000,VLOOKUP(F!$B119,E!$B$1:$AK$300,9,FALSE)&lt;&gt;1000000000),"toetsen alleen MV en SV",IF(AND(VLOOKUP(F!$B119,E!$B$1:$AK$300,5,FALSE)&lt;&gt;1000000000,VLOOKUP(F!$B119,E!$B$1:$AK$300,6,FALSE)&lt;&gt;1000000000,VLOOKUP(F!$B119,E!$B$1:$AK$300,7,FALSE)&lt;&gt;1000000000,VLOOKUP(F!$B119,E!$B$1:$AK$300,8,FALSE)=1000000000,VLOOKUP(F!$B119,E!$B$1:$AK$300,9,FALSE)=1000000000),"toetsen geen MV en SV",IF(VLOOKUP(F!$B119,E!$B$1:$AK$300,5,FALSE)+VLOOKUP(F!$B119,E!$B$1:$AK$300,6,FALSE)+VLOOKUP(F!$B119,E!$B$1:$AK$300,7,FALSE)+VLOOKUP(F!$B119,E!$B$1:$AK$300,8,FALSE)&lt;&gt;4000000000,"toetsen",IF(VLOOKUP(F!$B119,E!$B$1:$AK$300,12,FALSE)&lt;&gt;1000000000,"toetsen alleen IW","niet toetsen"))))),"")</f>
        <v/>
      </c>
      <c r="Q119" s="6" t="str">
        <f t="shared" si="46"/>
        <v/>
      </c>
      <c r="R119" s="5" t="str">
        <f>IF($B119="--","",IF($P119="toetsen",toetsen(F!$B119,Q119),IF($P119="toetsen alleen IW",toetsen_alleen_IW(F!$B119,Q119),IF($P119="toetsen alleen LN",toetsen_alleen_LN(F!$B119,Q119),IF($P119="toetsen geen MV en SV",toetsen_geen_MV_en_SV(F!$B119,Q119),IF($P119="toetsen alleen MV en SV",toetsen_alleen_MV_en_SV(F!$B119,Q119),""))))))</f>
        <v/>
      </c>
      <c r="S119" s="5" t="str">
        <f>IF($P119="toetsen",IF(OR(Q119="",VLOOKUP(F!$B119,E!$B$1:$AK$300,10,FALSE)=1000000000),"",IF(Q119&lt;=VLOOKUP(F!$B119,E!$B$1:$AK$300,10,FALSE),"ja","nee")),"")</f>
        <v/>
      </c>
      <c r="T119" s="78" t="str">
        <f t="shared" si="41"/>
        <v/>
      </c>
      <c r="U119" s="5" t="str">
        <f>IF($D119="--","",IF($P119="toetsen",toetsen(F!$B119,T119),IF($P119="toetsen alleen IW",toetsen_alleen_IW(F!$B119,T119),IF($P119="toetsen alleen LN",toetsen_alleen_LN(F!$B119,T119),IF($P119="toetsen geen MV en SV",toetsen_geen_MV_en_SV(F!$B119,T119),IF($P119="toetsen alleen MV en SV",toetsen_alleen_MV_en_SV(F!$B119,T119),""))))))</f>
        <v/>
      </c>
      <c r="V119" s="5" t="str">
        <f>IF($P119="toetsen",IF(OR(T119="",VLOOKUP(F!$B119,E!$B$1:$AK$300,10,FALSE)=1000000000),"",IF(T119&lt;=VLOOKUP(F!$B119,E!$B$1:$AK$300,10,FALSE),"ja","nee")),"")</f>
        <v/>
      </c>
      <c r="W119" s="6" t="str">
        <f t="shared" si="42"/>
        <v/>
      </c>
      <c r="X119" s="5" t="str">
        <f>IF($F119="--","",IF($P119="toetsen",toetsen(F!$B119,W119),IF($P119="toetsen alleen IW",toetsen_alleen_IW(F!$B119,W119),IF($P119="toetsen alleen LN",toetsen_alleen_LN(F!$B119,W119),IF($P119="toetsen geen MV en SV",toetsen_geen_MV_en_SV(F!$B119,W119),IF($P119="toetsen alleen MV en SV",toetsen_alleen_MV_en_SV(F!$B119,W119),""))))))</f>
        <v/>
      </c>
      <c r="Y119" s="5" t="str">
        <f>IF($P119="toetsen",IF(OR(W119="",VLOOKUP(F!$B119,E!$B$1:$AK$300,10,FALSE)=1000000000),"",IF(W119&lt;=VLOOKUP(F!$B119,E!$B$1:$AK$300,10,FALSE),"ja","nee")),"")</f>
        <v/>
      </c>
      <c r="AA119" s="4" t="str">
        <f>IFERROR(IF(Q119="","",(IF(Q119&gt;2*VLOOKUP(F!$B119,E!$B$1:$AK$300,5,FALSE),1,0))),"")</f>
        <v/>
      </c>
      <c r="AB119" s="4" t="str">
        <f>IFERROR(IF(T119="","",(IF(T119&gt;2*VLOOKUP(F!$B119,E!$B$1:$AK$300,5,FALSE),1,0))),"")</f>
        <v/>
      </c>
      <c r="AC119" s="4" t="str">
        <f>IFERROR(IF(W119="","",(IF(W119&gt;2*VLOOKUP(F!$B119,E!$B$1:$AK$300,5,FALSE),1,0))),"")</f>
        <v/>
      </c>
      <c r="AE119" s="4" t="str">
        <f>IFERROR(IF(Q119="","",(IF(Q119&gt;VLOOKUP(F!$B119,E!$B$1:$AK$300,6,FALSE)+VLOOKUP(F!$B119,E!$B$1:$AK$300,5,FALSE),1,0))),"")</f>
        <v/>
      </c>
      <c r="AF119" s="4" t="str">
        <f>IFERROR(IF(T119="","",(IF(T119&gt;VLOOKUP(F!$B119,E!$B$1:$AK$300,6,FALSE)+VLOOKUP(F!$B119,E!$B$1:$AK$300,5,FALSE),1,0))),"")</f>
        <v/>
      </c>
      <c r="AG119" s="4" t="str">
        <f>IFERROR(IF(W119="","",(IF(W119&gt;VLOOKUP(F!$B119,E!$B$1:$AK$300,6,FALSE)+VLOOKUP(F!$B119,E!$B$1:$AK$300,5,FALSE),1,0))),"")</f>
        <v/>
      </c>
      <c r="AI119" s="6" t="str">
        <f t="shared" si="43"/>
        <v>--</v>
      </c>
      <c r="AJ119" s="6" t="str">
        <f>IF(AI119="--","--",IF(F!$D119=131,IF(I119=-1,"rg",IF(I119="","--",IF(I119*1000&lt;1,FIXED(I119*1000,3),IF(I119*1000&lt;10,FIXED(I119*1000,2),(IF(I119*1000&lt;100,FIXED(I119*1000,1),IF(I119*1000&lt;1000,FIXED(I119*1000,0),MROUND(I119*1000,10)))))))),IF(I119=-1,"rg",IF(I119="","--",IF(I119&lt;1,FIXED(I119,3),IF(I119&lt;10,FIXED(I119,2),(IF(I119&lt;100,FIXED(I119,1),IF(I119&lt;1000,FIXED(I119,0),MROUND(I119,10))))))))))</f>
        <v>--</v>
      </c>
      <c r="AK119" s="6" t="str">
        <f t="shared" si="44"/>
        <v>--</v>
      </c>
      <c r="AL119" s="6" t="str">
        <f>IF(AK119="--","--",IF(F!$D119=131,IF(K119=-1,"rg",IF(K119="","--",IF(K119*1000&lt;1,FIXED(K119*1000,3),IF(K119*1000&lt;10,FIXED(K119*1000,2),(IF(K119*1000&lt;100,FIXED(K119*1000,1),IF(K119*1000&lt;1000,FIXED(K119*1000,0),MROUND(K119*1000,10)))))))),IF(K119=-1,"rg",IF(K119="","--",IF(K119&lt;1,FIXED(K119,3),IF(K119&lt;10,FIXED(K119,2),(IF(K119&lt;100,FIXED(K119,1),IF(K119&lt;1000,FIXED(K119,0),MROUND(K119,10))))))))))</f>
        <v>--</v>
      </c>
      <c r="AM119" s="6" t="str">
        <f t="shared" si="45"/>
        <v>--</v>
      </c>
      <c r="AN119" s="6" t="str">
        <f>IF(AM119="--","--",IF(F!$D119=131,IF(M119=-1,"rg",IF(M119="","--",IF(M119*1000&lt;1,FIXED(M119*1000,3),IF(M119*1000&lt;10,FIXED(M119*1000,2),(IF(M119*1000&lt;100,FIXED(M119*1000,1),IF(M119*1000&lt;1000,FIXED(M119*1000,0),MROUND(M119*1000,10)))))))),IF(M119=-1,"rg",IF(M119="","--",IF(M119&lt;1,FIXED(M119,3),IF(M119&lt;10,FIXED(M119,2),(IF(M119&lt;100,FIXED(M119,1),IF(M119&lt;1000,FIXED(M119,0),MROUND(M119,10))))))))))</f>
        <v>--</v>
      </c>
      <c r="AP119" s="6" t="str">
        <f t="shared" si="32"/>
        <v>--</v>
      </c>
      <c r="AQ119" s="6" t="str">
        <f t="shared" si="33"/>
        <v/>
      </c>
      <c r="AR119" s="6" t="str">
        <f t="shared" si="34"/>
        <v>--</v>
      </c>
      <c r="AS119" s="6" t="str">
        <f t="shared" si="35"/>
        <v/>
      </c>
      <c r="AT119" s="6" t="str">
        <f t="shared" si="36"/>
        <v/>
      </c>
      <c r="AU119" s="6" t="str">
        <f>IFERROR(IF(AR119="--","",IF(HLOOKUP(SMALL($Q$4:$Y$4,3),$Q$4:$Y$501,ROW(AP119)-3,FALSE)=0,"",IF(HLOOKUP(SMALL($Q$4:$Y$4,3),$Q$4:$Y$501,ROW(AP119)-3,FALSE)="nee",VLOOKUP("De kwaliteitseis emissiearme grond (maximale concentratie) wordt overschreden.",H!$O$10:'H'!$P$59,2,FALSE),""))),"")</f>
        <v/>
      </c>
      <c r="AV119" s="6" t="str">
        <f t="shared" si="26"/>
        <v>--</v>
      </c>
      <c r="AW119" s="6" t="str">
        <f t="shared" si="27"/>
        <v/>
      </c>
      <c r="AX119" s="6" t="str">
        <f t="shared" si="28"/>
        <v>--</v>
      </c>
      <c r="AY119" s="6" t="str">
        <f t="shared" si="37"/>
        <v/>
      </c>
      <c r="AZ119" s="6" t="str">
        <f t="shared" si="38"/>
        <v/>
      </c>
      <c r="BA119" s="6" t="str">
        <f>IFERROR(IF(AR119="--","",IF(HLOOKUP(SMALL($Q$4:$Y$4,6),$Q$4:$Y$501,ROW(AP119)-3,FALSE)=0,"",IF(HLOOKUP(SMALL($Q$4:$Y$4,6),$Q$4:$Y$501,ROW(AP119)-3,FALSE)="nee",VLOOKUP("De kwaliteitseis emissiearme grond (maximale concentratie) wordt overschreden.",H!$O$10:'H'!$P$59,2,FALSE),""))),"")</f>
        <v/>
      </c>
      <c r="BB119" s="6" t="str">
        <f t="shared" si="29"/>
        <v>--</v>
      </c>
      <c r="BC119" s="6" t="str">
        <f t="shared" si="30"/>
        <v/>
      </c>
      <c r="BD119" s="6" t="str">
        <f t="shared" si="31"/>
        <v>--</v>
      </c>
      <c r="BE119" s="6" t="str">
        <f t="shared" si="39"/>
        <v/>
      </c>
      <c r="BF119" s="6" t="str">
        <f t="shared" si="40"/>
        <v/>
      </c>
      <c r="BG119" s="4" t="str">
        <f>IFERROR(IF(AR119="--","",IF(HLOOKUP(SMALL($Q$4:$Y$4,9),$Q$4:$Y$501,ROW(AP119)-3,FALSE)=0,"",IF(HLOOKUP(SMALL($Q$4:$Y$4,9),$Q$4:$Y$501,ROW(AP119)-3,FALSE)="nee",VLOOKUP("De kwaliteitseis emissiearme grond (maximale concentratie) wordt overschreden.",H!$O$10:'H'!$P$59,2,FALSE),""))),"")</f>
        <v/>
      </c>
    </row>
    <row r="120" spans="1:59" x14ac:dyDescent="0.2">
      <c r="A120" s="4" t="str">
        <f>F!A120</f>
        <v>Tetrachloorbenzenen (som)</v>
      </c>
      <c r="B120" s="6" t="str">
        <f>IF(ISNUMBER(F!E120)=FALSE,"--",IF(F!E120=0,"--",F!E120))</f>
        <v>--</v>
      </c>
      <c r="C120" s="6" t="str">
        <f>IF(B120="--","",F!F120)</f>
        <v/>
      </c>
      <c r="D120" s="6" t="str">
        <f>IF(ISNUMBER(F!G120)=FALSE,"--",IF(F!G120=0,"--",F!G120))</f>
        <v>--</v>
      </c>
      <c r="E120" s="6" t="str">
        <f>IF(D120="--","",F!H120)</f>
        <v/>
      </c>
      <c r="F120" s="6" t="str">
        <f>IF(ISNUMBER(F!I120)=FALSE,"--",IF(F!I120=0,"--",F!I120))</f>
        <v>--</v>
      </c>
      <c r="G120" s="6" t="str">
        <f>IF(F120="--","",F!J120)</f>
        <v/>
      </c>
      <c r="H120" s="6"/>
      <c r="I120" s="92">
        <f>IF(F!Z120=0,-1,F!AV120)</f>
        <v>-1</v>
      </c>
      <c r="J120" s="6"/>
      <c r="K120" s="92">
        <f>IF(F!AC120=0,-1,F!AX120)</f>
        <v>-1</v>
      </c>
      <c r="L120" s="6"/>
      <c r="M120" s="92">
        <f>IF(F!AF120=0,-1,F!AZ120)</f>
        <v>-1</v>
      </c>
      <c r="N120" s="6"/>
      <c r="P120" s="4" t="str">
        <f>IFERROR(IF(AND(VLOOKUP(F!$B120,E!$B$1:$AK$300,5,FALSE)&lt;&gt;1000000000,VLOOKUP(F!$B120,E!$B$1:$AK$300,6,FALSE)=1000000000,VLOOKUP(F!$B120,E!$B$1:$AK$300,7,FALSE)=1000000000,VLOOKUP(F!$B120,E!$B$1:$AK$300,8,FALSE)=1000000000,VLOOKUP(F!$B120,E!$B$1:$AK$300,9,FALSE)=1000000000),"toetsen alleen LN",IF(AND(VLOOKUP(F!$B120,E!$B$1:$AK$300,5,FALSE)=1000000000,VLOOKUP(F!$B120,E!$B$1:$AK$300,6,FALSE)=1000000000,VLOOKUP(F!$B120,E!$B$1:$AK$300,7,FALSE)=1000000000,VLOOKUP(F!$B120,E!$B$1:$AK$300,8,FALSE)&lt;&gt;1000000000,VLOOKUP(F!$B120,E!$B$1:$AK$300,9,FALSE)&lt;&gt;1000000000),"toetsen alleen MV en SV",IF(AND(VLOOKUP(F!$B120,E!$B$1:$AK$300,5,FALSE)&lt;&gt;1000000000,VLOOKUP(F!$B120,E!$B$1:$AK$300,6,FALSE)&lt;&gt;1000000000,VLOOKUP(F!$B120,E!$B$1:$AK$300,7,FALSE)&lt;&gt;1000000000,VLOOKUP(F!$B120,E!$B$1:$AK$300,8,FALSE)=1000000000,VLOOKUP(F!$B120,E!$B$1:$AK$300,9,FALSE)=1000000000),"toetsen geen MV en SV",IF(VLOOKUP(F!$B120,E!$B$1:$AK$300,5,FALSE)+VLOOKUP(F!$B120,E!$B$1:$AK$300,6,FALSE)+VLOOKUP(F!$B120,E!$B$1:$AK$300,7,FALSE)+VLOOKUP(F!$B120,E!$B$1:$AK$300,8,FALSE)&lt;&gt;4000000000,"toetsen",IF(VLOOKUP(F!$B120,E!$B$1:$AK$300,12,FALSE)&lt;&gt;1000000000,"toetsen alleen IW","niet toetsen"))))),"")</f>
        <v>toetsen</v>
      </c>
      <c r="Q120" s="6">
        <f t="shared" si="46"/>
        <v>-1</v>
      </c>
      <c r="R120" s="5" t="str">
        <f>IF($B120="--","",IF($P120="toetsen",toetsen(F!$B120,Q120),IF($P120="toetsen alleen IW",toetsen_alleen_IW(F!$B120,Q120),IF($P120="toetsen alleen LN",toetsen_alleen_LN(F!$B120,Q120),IF($P120="toetsen geen MV en SV",toetsen_geen_MV_en_SV(F!$B120,Q120),IF($P120="toetsen alleen MV en SV",toetsen_alleen_MV_en_SV(F!$B120,Q120),""))))))</f>
        <v/>
      </c>
      <c r="S120" s="5" t="str">
        <f>IF($P120="toetsen",IF(OR(Q120="",VLOOKUP(F!$B120,E!$B$1:$AK$300,10,FALSE)=1000000000),"",IF(Q120&lt;=VLOOKUP(F!$B120,E!$B$1:$AK$300,10,FALSE),"ja","nee")),"")</f>
        <v/>
      </c>
      <c r="T120" s="78">
        <f t="shared" si="41"/>
        <v>-1</v>
      </c>
      <c r="U120" s="5" t="str">
        <f>IF($D120="--","",IF($P120="toetsen",toetsen(F!$B120,T120),IF($P120="toetsen alleen IW",toetsen_alleen_IW(F!$B120,T120),IF($P120="toetsen alleen LN",toetsen_alleen_LN(F!$B120,T120),IF($P120="toetsen geen MV en SV",toetsen_geen_MV_en_SV(F!$B120,T120),IF($P120="toetsen alleen MV en SV",toetsen_alleen_MV_en_SV(F!$B120,T120),""))))))</f>
        <v/>
      </c>
      <c r="V120" s="5" t="str">
        <f>IF($P120="toetsen",IF(OR(T120="",VLOOKUP(F!$B120,E!$B$1:$AK$300,10,FALSE)=1000000000),"",IF(T120&lt;=VLOOKUP(F!$B120,E!$B$1:$AK$300,10,FALSE),"ja","nee")),"")</f>
        <v/>
      </c>
      <c r="W120" s="6">
        <f t="shared" si="42"/>
        <v>-1</v>
      </c>
      <c r="X120" s="5" t="str">
        <f>IF($F120="--","",IF($P120="toetsen",toetsen(F!$B120,W120),IF($P120="toetsen alleen IW",toetsen_alleen_IW(F!$B120,W120),IF($P120="toetsen alleen LN",toetsen_alleen_LN(F!$B120,W120),IF($P120="toetsen geen MV en SV",toetsen_geen_MV_en_SV(F!$B120,W120),IF($P120="toetsen alleen MV en SV",toetsen_alleen_MV_en_SV(F!$B120,W120),""))))))</f>
        <v/>
      </c>
      <c r="Y120" s="5" t="str">
        <f>IF($P120="toetsen",IF(OR(W120="",VLOOKUP(F!$B120,E!$B$1:$AK$300,10,FALSE)=1000000000),"",IF(W120&lt;=VLOOKUP(F!$B120,E!$B$1:$AK$300,10,FALSE),"ja","nee")),"")</f>
        <v/>
      </c>
      <c r="AA120" s="4">
        <f>IFERROR(IF(Q120="","",(IF(Q120&gt;2*VLOOKUP(F!$B120,E!$B$1:$AK$300,5,FALSE),1,0))),"")</f>
        <v>0</v>
      </c>
      <c r="AB120" s="4">
        <f>IFERROR(IF(T120="","",(IF(T120&gt;2*VLOOKUP(F!$B120,E!$B$1:$AK$300,5,FALSE),1,0))),"")</f>
        <v>0</v>
      </c>
      <c r="AC120" s="4">
        <f>IFERROR(IF(W120="","",(IF(W120&gt;2*VLOOKUP(F!$B120,E!$B$1:$AK$300,5,FALSE),1,0))),"")</f>
        <v>0</v>
      </c>
      <c r="AE120" s="4">
        <f>IFERROR(IF(Q120="","",(IF(Q120&gt;VLOOKUP(F!$B120,E!$B$1:$AK$300,6,FALSE)+VLOOKUP(F!$B120,E!$B$1:$AK$300,5,FALSE),1,0))),"")</f>
        <v>0</v>
      </c>
      <c r="AF120" s="4">
        <f>IFERROR(IF(T120="","",(IF(T120&gt;VLOOKUP(F!$B120,E!$B$1:$AK$300,6,FALSE)+VLOOKUP(F!$B120,E!$B$1:$AK$300,5,FALSE),1,0))),"")</f>
        <v>0</v>
      </c>
      <c r="AG120" s="4">
        <f>IFERROR(IF(W120="","",(IF(W120&gt;VLOOKUP(F!$B120,E!$B$1:$AK$300,6,FALSE)+VLOOKUP(F!$B120,E!$B$1:$AK$300,5,FALSE),1,0))),"")</f>
        <v>0</v>
      </c>
      <c r="AI120" s="6" t="str">
        <f t="shared" si="43"/>
        <v>--</v>
      </c>
      <c r="AJ120" s="6" t="str">
        <f>IF(AI120="--","--",IF(F!$D120=131,IF(I120=-1,"rg",IF(I120="","--",IF(I120*1000&lt;1,FIXED(I120*1000,3),IF(I120*1000&lt;10,FIXED(I120*1000,2),(IF(I120*1000&lt;100,FIXED(I120*1000,1),IF(I120*1000&lt;1000,FIXED(I120*1000,0),MROUND(I120*1000,10)))))))),IF(I120=-1,"rg",IF(I120="","--",IF(I120&lt;1,FIXED(I120,3),IF(I120&lt;10,FIXED(I120,2),(IF(I120&lt;100,FIXED(I120,1),IF(I120&lt;1000,FIXED(I120,0),MROUND(I120,10))))))))))</f>
        <v>--</v>
      </c>
      <c r="AK120" s="6" t="str">
        <f t="shared" si="44"/>
        <v>--</v>
      </c>
      <c r="AL120" s="6" t="str">
        <f>IF(AK120="--","--",IF(F!$D120=131,IF(K120=-1,"rg",IF(K120="","--",IF(K120*1000&lt;1,FIXED(K120*1000,3),IF(K120*1000&lt;10,FIXED(K120*1000,2),(IF(K120*1000&lt;100,FIXED(K120*1000,1),IF(K120*1000&lt;1000,FIXED(K120*1000,0),MROUND(K120*1000,10)))))))),IF(K120=-1,"rg",IF(K120="","--",IF(K120&lt;1,FIXED(K120,3),IF(K120&lt;10,FIXED(K120,2),(IF(K120&lt;100,FIXED(K120,1),IF(K120&lt;1000,FIXED(K120,0),MROUND(K120,10))))))))))</f>
        <v>--</v>
      </c>
      <c r="AM120" s="6" t="str">
        <f t="shared" si="45"/>
        <v>--</v>
      </c>
      <c r="AN120" s="6" t="str">
        <f>IF(AM120="--","--",IF(F!$D120=131,IF(M120=-1,"rg",IF(M120="","--",IF(M120*1000&lt;1,FIXED(M120*1000,3),IF(M120*1000&lt;10,FIXED(M120*1000,2),(IF(M120*1000&lt;100,FIXED(M120*1000,1),IF(M120*1000&lt;1000,FIXED(M120*1000,0),MROUND(M120*1000,10)))))))),IF(M120=-1,"rg",IF(M120="","--",IF(M120&lt;1,FIXED(M120,3),IF(M120&lt;10,FIXED(M120,2),(IF(M120&lt;100,FIXED(M120,1),IF(M120&lt;1000,FIXED(M120,0),MROUND(M120,10))))))))))</f>
        <v>--</v>
      </c>
      <c r="AP120" s="6" t="str">
        <f t="shared" si="32"/>
        <v>--</v>
      </c>
      <c r="AQ120" s="6" t="str">
        <f t="shared" si="33"/>
        <v/>
      </c>
      <c r="AR120" s="6" t="str">
        <f t="shared" si="34"/>
        <v>--</v>
      </c>
      <c r="AS120" s="6" t="str">
        <f t="shared" si="35"/>
        <v/>
      </c>
      <c r="AT120" s="6" t="str">
        <f t="shared" si="36"/>
        <v/>
      </c>
      <c r="AU120" s="6" t="str">
        <f>IFERROR(IF(AR120="--","",IF(HLOOKUP(SMALL($Q$4:$Y$4,3),$Q$4:$Y$501,ROW(AP120)-3,FALSE)=0,"",IF(HLOOKUP(SMALL($Q$4:$Y$4,3),$Q$4:$Y$501,ROW(AP120)-3,FALSE)="nee",VLOOKUP("De kwaliteitseis emissiearme grond (maximale concentratie) wordt overschreden.",H!$O$10:'H'!$P$59,2,FALSE),""))),"")</f>
        <v/>
      </c>
      <c r="AV120" s="6" t="str">
        <f t="shared" si="26"/>
        <v>--</v>
      </c>
      <c r="AW120" s="6" t="str">
        <f t="shared" si="27"/>
        <v/>
      </c>
      <c r="AX120" s="6" t="str">
        <f t="shared" si="28"/>
        <v>--</v>
      </c>
      <c r="AY120" s="6" t="str">
        <f t="shared" si="37"/>
        <v/>
      </c>
      <c r="AZ120" s="6" t="str">
        <f t="shared" si="38"/>
        <v/>
      </c>
      <c r="BA120" s="6" t="str">
        <f>IFERROR(IF(AR120="--","",IF(HLOOKUP(SMALL($Q$4:$Y$4,6),$Q$4:$Y$501,ROW(AP120)-3,FALSE)=0,"",IF(HLOOKUP(SMALL($Q$4:$Y$4,6),$Q$4:$Y$501,ROW(AP120)-3,FALSE)="nee",VLOOKUP("De kwaliteitseis emissiearme grond (maximale concentratie) wordt overschreden.",H!$O$10:'H'!$P$59,2,FALSE),""))),"")</f>
        <v/>
      </c>
      <c r="BB120" s="6" t="str">
        <f t="shared" si="29"/>
        <v>--</v>
      </c>
      <c r="BC120" s="6" t="str">
        <f t="shared" si="30"/>
        <v/>
      </c>
      <c r="BD120" s="6" t="str">
        <f t="shared" si="31"/>
        <v>--</v>
      </c>
      <c r="BE120" s="6" t="str">
        <f t="shared" si="39"/>
        <v/>
      </c>
      <c r="BF120" s="6" t="str">
        <f t="shared" si="40"/>
        <v/>
      </c>
      <c r="BG120" s="4" t="str">
        <f>IFERROR(IF(AR120="--","",IF(HLOOKUP(SMALL($Q$4:$Y$4,9),$Q$4:$Y$501,ROW(AP120)-3,FALSE)=0,"",IF(HLOOKUP(SMALL($Q$4:$Y$4,9),$Q$4:$Y$501,ROW(AP120)-3,FALSE)="nee",VLOOKUP("De kwaliteitseis emissiearme grond (maximale concentratie) wordt overschreden.",H!$O$10:'H'!$P$59,2,FALSE),""))),"")</f>
        <v/>
      </c>
    </row>
    <row r="121" spans="1:59" x14ac:dyDescent="0.2">
      <c r="A121" s="4" t="str">
        <f>F!A121</f>
        <v>Pentachloorbenzeen</v>
      </c>
      <c r="B121" s="6" t="str">
        <f>IF(ISNUMBER(F!E121)=FALSE,"--",IF(F!E121=0,"--",F!E121))</f>
        <v>--</v>
      </c>
      <c r="C121" s="6" t="str">
        <f>IF(B121="--","",F!F121)</f>
        <v/>
      </c>
      <c r="D121" s="6" t="str">
        <f>IF(ISNUMBER(F!G121)=FALSE,"--",IF(F!G121=0,"--",F!G121))</f>
        <v>--</v>
      </c>
      <c r="E121" s="6" t="str">
        <f>IF(D121="--","",F!H121)</f>
        <v/>
      </c>
      <c r="F121" s="6" t="str">
        <f>IF(ISNUMBER(F!I121)=FALSE,"--",IF(F!I121=0,"--",F!I121))</f>
        <v>--</v>
      </c>
      <c r="G121" s="6" t="str">
        <f>IF(F121="--","",F!J121)</f>
        <v/>
      </c>
      <c r="H121" s="6"/>
      <c r="I121" s="6" t="str">
        <f>IF(F!Z121=-1,-1,F!AV121)</f>
        <v/>
      </c>
      <c r="J121" s="6"/>
      <c r="K121" s="6" t="str">
        <f>IF(F!AC121=-1,-1,F!AX121)</f>
        <v/>
      </c>
      <c r="L121" s="6"/>
      <c r="M121" s="6" t="str">
        <f>IF(F!AF121=-1,-1,F!AZ121)</f>
        <v/>
      </c>
      <c r="N121" s="6"/>
      <c r="P121" s="4" t="str">
        <f>IFERROR(IF(AND(VLOOKUP(F!$B121,E!$B$1:$AK$300,5,FALSE)&lt;&gt;1000000000,VLOOKUP(F!$B121,E!$B$1:$AK$300,6,FALSE)=1000000000,VLOOKUP(F!$B121,E!$B$1:$AK$300,7,FALSE)=1000000000,VLOOKUP(F!$B121,E!$B$1:$AK$300,8,FALSE)=1000000000,VLOOKUP(F!$B121,E!$B$1:$AK$300,9,FALSE)=1000000000),"toetsen alleen LN",IF(AND(VLOOKUP(F!$B121,E!$B$1:$AK$300,5,FALSE)=1000000000,VLOOKUP(F!$B121,E!$B$1:$AK$300,6,FALSE)=1000000000,VLOOKUP(F!$B121,E!$B$1:$AK$300,7,FALSE)=1000000000,VLOOKUP(F!$B121,E!$B$1:$AK$300,8,FALSE)&lt;&gt;1000000000,VLOOKUP(F!$B121,E!$B$1:$AK$300,9,FALSE)&lt;&gt;1000000000),"toetsen alleen MV en SV",IF(AND(VLOOKUP(F!$B121,E!$B$1:$AK$300,5,FALSE)&lt;&gt;1000000000,VLOOKUP(F!$B121,E!$B$1:$AK$300,6,FALSE)&lt;&gt;1000000000,VLOOKUP(F!$B121,E!$B$1:$AK$300,7,FALSE)&lt;&gt;1000000000,VLOOKUP(F!$B121,E!$B$1:$AK$300,8,FALSE)=1000000000,VLOOKUP(F!$B121,E!$B$1:$AK$300,9,FALSE)=1000000000),"toetsen geen MV en SV",IF(VLOOKUP(F!$B121,E!$B$1:$AK$300,5,FALSE)+VLOOKUP(F!$B121,E!$B$1:$AK$300,6,FALSE)+VLOOKUP(F!$B121,E!$B$1:$AK$300,7,FALSE)+VLOOKUP(F!$B121,E!$B$1:$AK$300,8,FALSE)&lt;&gt;4000000000,"toetsen",IF(VLOOKUP(F!$B121,E!$B$1:$AK$300,12,FALSE)&lt;&gt;1000000000,"toetsen alleen IW","niet toetsen"))))),"")</f>
        <v>toetsen</v>
      </c>
      <c r="Q121" s="6" t="str">
        <f t="shared" si="46"/>
        <v/>
      </c>
      <c r="R121" s="5" t="str">
        <f>IF($B121="--","",IF($P121="toetsen",toetsen(F!$B121,Q121),IF($P121="toetsen alleen IW",toetsen_alleen_IW(F!$B121,Q121),IF($P121="toetsen alleen LN",toetsen_alleen_LN(F!$B121,Q121),IF($P121="toetsen geen MV en SV",toetsen_geen_MV_en_SV(F!$B121,Q121),IF($P121="toetsen alleen MV en SV",toetsen_alleen_MV_en_SV(F!$B121,Q121),""))))))</f>
        <v/>
      </c>
      <c r="S121" s="5" t="str">
        <f>IF($P121="toetsen",IF(OR(Q121="",VLOOKUP(F!$B121,E!$B$1:$AK$300,10,FALSE)=1000000000),"",IF(Q121&lt;=VLOOKUP(F!$B121,E!$B$1:$AK$300,10,FALSE),"ja","nee")),"")</f>
        <v/>
      </c>
      <c r="T121" s="78" t="str">
        <f t="shared" si="41"/>
        <v/>
      </c>
      <c r="U121" s="5" t="str">
        <f>IF($D121="--","",IF($P121="toetsen",toetsen(F!$B121,T121),IF($P121="toetsen alleen IW",toetsen_alleen_IW(F!$B121,T121),IF($P121="toetsen alleen LN",toetsen_alleen_LN(F!$B121,T121),IF($P121="toetsen geen MV en SV",toetsen_geen_MV_en_SV(F!$B121,T121),IF($P121="toetsen alleen MV en SV",toetsen_alleen_MV_en_SV(F!$B121,T121),""))))))</f>
        <v/>
      </c>
      <c r="V121" s="5" t="str">
        <f>IF($P121="toetsen",IF(OR(T121="",VLOOKUP(F!$B121,E!$B$1:$AK$300,10,FALSE)=1000000000),"",IF(T121&lt;=VLOOKUP(F!$B121,E!$B$1:$AK$300,10,FALSE),"ja","nee")),"")</f>
        <v/>
      </c>
      <c r="W121" s="6" t="str">
        <f t="shared" si="42"/>
        <v/>
      </c>
      <c r="X121" s="5" t="str">
        <f>IF($F121="--","",IF($P121="toetsen",toetsen(F!$B121,W121),IF($P121="toetsen alleen IW",toetsen_alleen_IW(F!$B121,W121),IF($P121="toetsen alleen LN",toetsen_alleen_LN(F!$B121,W121),IF($P121="toetsen geen MV en SV",toetsen_geen_MV_en_SV(F!$B121,W121),IF($P121="toetsen alleen MV en SV",toetsen_alleen_MV_en_SV(F!$B121,W121),""))))))</f>
        <v/>
      </c>
      <c r="Y121" s="5" t="str">
        <f>IF($P121="toetsen",IF(OR(W121="",VLOOKUP(F!$B121,E!$B$1:$AK$300,10,FALSE)=1000000000),"",IF(W121&lt;=VLOOKUP(F!$B121,E!$B$1:$AK$300,10,FALSE),"ja","nee")),"")</f>
        <v/>
      </c>
      <c r="AA121" s="4" t="str">
        <f>IFERROR(IF(Q121="","",(IF(Q121&gt;2*VLOOKUP(F!$B121,E!$B$1:$AK$300,5,FALSE),1,0))),"")</f>
        <v/>
      </c>
      <c r="AB121" s="4" t="str">
        <f>IFERROR(IF(T121="","",(IF(T121&gt;2*VLOOKUP(F!$B121,E!$B$1:$AK$300,5,FALSE),1,0))),"")</f>
        <v/>
      </c>
      <c r="AC121" s="4" t="str">
        <f>IFERROR(IF(W121="","",(IF(W121&gt;2*VLOOKUP(F!$B121,E!$B$1:$AK$300,5,FALSE),1,0))),"")</f>
        <v/>
      </c>
      <c r="AE121" s="4" t="str">
        <f>IFERROR(IF(Q121="","",(IF(Q121&gt;VLOOKUP(F!$B121,E!$B$1:$AK$300,6,FALSE)+VLOOKUP(F!$B121,E!$B$1:$AK$300,5,FALSE),1,0))),"")</f>
        <v/>
      </c>
      <c r="AF121" s="4" t="str">
        <f>IFERROR(IF(T121="","",(IF(T121&gt;VLOOKUP(F!$B121,E!$B$1:$AK$300,6,FALSE)+VLOOKUP(F!$B121,E!$B$1:$AK$300,5,FALSE),1,0))),"")</f>
        <v/>
      </c>
      <c r="AG121" s="4" t="str">
        <f>IFERROR(IF(W121="","",(IF(W121&gt;VLOOKUP(F!$B121,E!$B$1:$AK$300,6,FALSE)+VLOOKUP(F!$B121,E!$B$1:$AK$300,5,FALSE),1,0))),"")</f>
        <v/>
      </c>
      <c r="AI121" s="6" t="str">
        <f t="shared" si="43"/>
        <v>--</v>
      </c>
      <c r="AJ121" s="6" t="str">
        <f>IF(AI121="--","--",IF(F!$D121=131,IF(I121=-1,"rg",IF(I121="","--",IF(I121*1000&lt;1,FIXED(I121*1000,3),IF(I121*1000&lt;10,FIXED(I121*1000,2),(IF(I121*1000&lt;100,FIXED(I121*1000,1),IF(I121*1000&lt;1000,FIXED(I121*1000,0),MROUND(I121*1000,10)))))))),IF(I121=-1,"rg",IF(I121="","--",IF(I121&lt;1,FIXED(I121,3),IF(I121&lt;10,FIXED(I121,2),(IF(I121&lt;100,FIXED(I121,1),IF(I121&lt;1000,FIXED(I121,0),MROUND(I121,10))))))))))</f>
        <v>--</v>
      </c>
      <c r="AK121" s="6" t="str">
        <f t="shared" si="44"/>
        <v>--</v>
      </c>
      <c r="AL121" s="6" t="str">
        <f>IF(AK121="--","--",IF(F!$D121=131,IF(K121=-1,"rg",IF(K121="","--",IF(K121*1000&lt;1,FIXED(K121*1000,3),IF(K121*1000&lt;10,FIXED(K121*1000,2),(IF(K121*1000&lt;100,FIXED(K121*1000,1),IF(K121*1000&lt;1000,FIXED(K121*1000,0),MROUND(K121*1000,10)))))))),IF(K121=-1,"rg",IF(K121="","--",IF(K121&lt;1,FIXED(K121,3),IF(K121&lt;10,FIXED(K121,2),(IF(K121&lt;100,FIXED(K121,1),IF(K121&lt;1000,FIXED(K121,0),MROUND(K121,10))))))))))</f>
        <v>--</v>
      </c>
      <c r="AM121" s="6" t="str">
        <f t="shared" si="45"/>
        <v>--</v>
      </c>
      <c r="AN121" s="6" t="str">
        <f>IF(AM121="--","--",IF(F!$D121=131,IF(M121=-1,"rg",IF(M121="","--",IF(M121*1000&lt;1,FIXED(M121*1000,3),IF(M121*1000&lt;10,FIXED(M121*1000,2),(IF(M121*1000&lt;100,FIXED(M121*1000,1),IF(M121*1000&lt;1000,FIXED(M121*1000,0),MROUND(M121*1000,10)))))))),IF(M121=-1,"rg",IF(M121="","--",IF(M121&lt;1,FIXED(M121,3),IF(M121&lt;10,FIXED(M121,2),(IF(M121&lt;100,FIXED(M121,1),IF(M121&lt;1000,FIXED(M121,0),MROUND(M121,10))))))))))</f>
        <v>--</v>
      </c>
      <c r="AP121" s="6" t="str">
        <f t="shared" si="32"/>
        <v>--</v>
      </c>
      <c r="AQ121" s="6" t="str">
        <f t="shared" si="33"/>
        <v/>
      </c>
      <c r="AR121" s="6" t="str">
        <f t="shared" si="34"/>
        <v>--</v>
      </c>
      <c r="AS121" s="6" t="str">
        <f t="shared" si="35"/>
        <v/>
      </c>
      <c r="AT121" s="6" t="str">
        <f t="shared" si="36"/>
        <v/>
      </c>
      <c r="AU121" s="6" t="str">
        <f>IFERROR(IF(AR121="--","",IF(HLOOKUP(SMALL($Q$4:$Y$4,3),$Q$4:$Y$501,ROW(AP121)-3,FALSE)=0,"",IF(HLOOKUP(SMALL($Q$4:$Y$4,3),$Q$4:$Y$501,ROW(AP121)-3,FALSE)="nee",VLOOKUP("De kwaliteitseis emissiearme grond (maximale concentratie) wordt overschreden.",H!$O$10:'H'!$P$59,2,FALSE),""))),"")</f>
        <v/>
      </c>
      <c r="AV121" s="6" t="str">
        <f t="shared" si="26"/>
        <v>--</v>
      </c>
      <c r="AW121" s="6" t="str">
        <f t="shared" si="27"/>
        <v/>
      </c>
      <c r="AX121" s="6" t="str">
        <f t="shared" si="28"/>
        <v>--</v>
      </c>
      <c r="AY121" s="6" t="str">
        <f t="shared" si="37"/>
        <v/>
      </c>
      <c r="AZ121" s="6" t="str">
        <f t="shared" si="38"/>
        <v/>
      </c>
      <c r="BA121" s="6" t="str">
        <f>IFERROR(IF(AR121="--","",IF(HLOOKUP(SMALL($Q$4:$Y$4,6),$Q$4:$Y$501,ROW(AP121)-3,FALSE)=0,"",IF(HLOOKUP(SMALL($Q$4:$Y$4,6),$Q$4:$Y$501,ROW(AP121)-3,FALSE)="nee",VLOOKUP("De kwaliteitseis emissiearme grond (maximale concentratie) wordt overschreden.",H!$O$10:'H'!$P$59,2,FALSE),""))),"")</f>
        <v/>
      </c>
      <c r="BB121" s="6" t="str">
        <f t="shared" si="29"/>
        <v>--</v>
      </c>
      <c r="BC121" s="6" t="str">
        <f t="shared" si="30"/>
        <v/>
      </c>
      <c r="BD121" s="6" t="str">
        <f t="shared" si="31"/>
        <v>--</v>
      </c>
      <c r="BE121" s="6" t="str">
        <f t="shared" si="39"/>
        <v/>
      </c>
      <c r="BF121" s="6" t="str">
        <f t="shared" si="40"/>
        <v/>
      </c>
      <c r="BG121" s="4" t="str">
        <f>IFERROR(IF(AR121="--","",IF(HLOOKUP(SMALL($Q$4:$Y$4,9),$Q$4:$Y$501,ROW(AP121)-3,FALSE)=0,"",IF(HLOOKUP(SMALL($Q$4:$Y$4,9),$Q$4:$Y$501,ROW(AP121)-3,FALSE)="nee",VLOOKUP("De kwaliteitseis emissiearme grond (maximale concentratie) wordt overschreden.",H!$O$10:'H'!$P$59,2,FALSE),""))),"")</f>
        <v/>
      </c>
    </row>
    <row r="122" spans="1:59" x14ac:dyDescent="0.2">
      <c r="A122" s="4" t="str">
        <f>F!A122</f>
        <v>Hexachloorbenzeen</v>
      </c>
      <c r="B122" s="6" t="str">
        <f>IF(ISNUMBER(F!E122)=FALSE,"--",IF(F!E122=0,"--",F!E122))</f>
        <v>--</v>
      </c>
      <c r="C122" s="6" t="str">
        <f>IF(B122="--","",F!F122)</f>
        <v/>
      </c>
      <c r="D122" s="6" t="str">
        <f>IF(ISNUMBER(F!G122)=FALSE,"--",IF(F!G122=0,"--",F!G122))</f>
        <v>--</v>
      </c>
      <c r="E122" s="6" t="str">
        <f>IF(D122="--","",F!H122)</f>
        <v/>
      </c>
      <c r="F122" s="6" t="str">
        <f>IF(ISNUMBER(F!I122)=FALSE,"--",IF(F!I122=0,"--",F!I122))</f>
        <v>--</v>
      </c>
      <c r="G122" s="6" t="str">
        <f>IF(F122="--","",F!J122)</f>
        <v/>
      </c>
      <c r="H122" s="6"/>
      <c r="I122" s="6" t="str">
        <f>IF(F!Z122=-1,-1,F!AV122)</f>
        <v/>
      </c>
      <c r="J122" s="6"/>
      <c r="K122" s="6" t="str">
        <f>IF(F!AC122=-1,-1,F!AX122)</f>
        <v/>
      </c>
      <c r="L122" s="6"/>
      <c r="M122" s="6" t="str">
        <f>IF(F!AF122=-1,-1,F!AZ122)</f>
        <v/>
      </c>
      <c r="N122" s="6"/>
      <c r="P122" s="4" t="str">
        <f>IFERROR(IF(AND(VLOOKUP(F!$B122,E!$B$1:$AK$300,5,FALSE)&lt;&gt;1000000000,VLOOKUP(F!$B122,E!$B$1:$AK$300,6,FALSE)=1000000000,VLOOKUP(F!$B122,E!$B$1:$AK$300,7,FALSE)=1000000000,VLOOKUP(F!$B122,E!$B$1:$AK$300,8,FALSE)=1000000000,VLOOKUP(F!$B122,E!$B$1:$AK$300,9,FALSE)=1000000000),"toetsen alleen LN",IF(AND(VLOOKUP(F!$B122,E!$B$1:$AK$300,5,FALSE)=1000000000,VLOOKUP(F!$B122,E!$B$1:$AK$300,6,FALSE)=1000000000,VLOOKUP(F!$B122,E!$B$1:$AK$300,7,FALSE)=1000000000,VLOOKUP(F!$B122,E!$B$1:$AK$300,8,FALSE)&lt;&gt;1000000000,VLOOKUP(F!$B122,E!$B$1:$AK$300,9,FALSE)&lt;&gt;1000000000),"toetsen alleen MV en SV",IF(AND(VLOOKUP(F!$B122,E!$B$1:$AK$300,5,FALSE)&lt;&gt;1000000000,VLOOKUP(F!$B122,E!$B$1:$AK$300,6,FALSE)&lt;&gt;1000000000,VLOOKUP(F!$B122,E!$B$1:$AK$300,7,FALSE)&lt;&gt;1000000000,VLOOKUP(F!$B122,E!$B$1:$AK$300,8,FALSE)=1000000000,VLOOKUP(F!$B122,E!$B$1:$AK$300,9,FALSE)=1000000000),"toetsen geen MV en SV",IF(VLOOKUP(F!$B122,E!$B$1:$AK$300,5,FALSE)+VLOOKUP(F!$B122,E!$B$1:$AK$300,6,FALSE)+VLOOKUP(F!$B122,E!$B$1:$AK$300,7,FALSE)+VLOOKUP(F!$B122,E!$B$1:$AK$300,8,FALSE)&lt;&gt;4000000000,"toetsen",IF(VLOOKUP(F!$B122,E!$B$1:$AK$300,12,FALSE)&lt;&gt;1000000000,"toetsen alleen IW","niet toetsen"))))),"")</f>
        <v>toetsen</v>
      </c>
      <c r="Q122" s="6" t="str">
        <f t="shared" si="46"/>
        <v/>
      </c>
      <c r="R122" s="5" t="str">
        <f>IF($B122="--","",IF($P122="toetsen",toetsen(F!$B122,Q122),IF($P122="toetsen alleen IW",toetsen_alleen_IW(F!$B122,Q122),IF($P122="toetsen alleen LN",toetsen_alleen_LN(F!$B122,Q122),IF($P122="toetsen geen MV en SV",toetsen_geen_MV_en_SV(F!$B122,Q122),IF($P122="toetsen alleen MV en SV",toetsen_alleen_MV_en_SV(F!$B122,Q122),""))))))</f>
        <v/>
      </c>
      <c r="S122" s="5" t="str">
        <f>IF($P122="toetsen",IF(OR(Q122="",VLOOKUP(F!$B122,E!$B$1:$AK$300,10,FALSE)=1000000000),"",IF(Q122&lt;=VLOOKUP(F!$B122,E!$B$1:$AK$300,10,FALSE),"ja","nee")),"")</f>
        <v/>
      </c>
      <c r="T122" s="78" t="str">
        <f t="shared" si="41"/>
        <v/>
      </c>
      <c r="U122" s="5" t="str">
        <f>IF($D122="--","",IF($P122="toetsen",toetsen(F!$B122,T122),IF($P122="toetsen alleen IW",toetsen_alleen_IW(F!$B122,T122),IF($P122="toetsen alleen LN",toetsen_alleen_LN(F!$B122,T122),IF($P122="toetsen geen MV en SV",toetsen_geen_MV_en_SV(F!$B122,T122),IF($P122="toetsen alleen MV en SV",toetsen_alleen_MV_en_SV(F!$B122,T122),""))))))</f>
        <v/>
      </c>
      <c r="V122" s="5" t="str">
        <f>IF($P122="toetsen",IF(OR(T122="",VLOOKUP(F!$B122,E!$B$1:$AK$300,10,FALSE)=1000000000),"",IF(T122&lt;=VLOOKUP(F!$B122,E!$B$1:$AK$300,10,FALSE),"ja","nee")),"")</f>
        <v/>
      </c>
      <c r="W122" s="6" t="str">
        <f t="shared" si="42"/>
        <v/>
      </c>
      <c r="X122" s="5" t="str">
        <f>IF($F122="--","",IF($P122="toetsen",toetsen(F!$B122,W122),IF($P122="toetsen alleen IW",toetsen_alleen_IW(F!$B122,W122),IF($P122="toetsen alleen LN",toetsen_alleen_LN(F!$B122,W122),IF($P122="toetsen geen MV en SV",toetsen_geen_MV_en_SV(F!$B122,W122),IF($P122="toetsen alleen MV en SV",toetsen_alleen_MV_en_SV(F!$B122,W122),""))))))</f>
        <v/>
      </c>
      <c r="Y122" s="5" t="str">
        <f>IF($P122="toetsen",IF(OR(W122="",VLOOKUP(F!$B122,E!$B$1:$AK$300,10,FALSE)=1000000000),"",IF(W122&lt;=VLOOKUP(F!$B122,E!$B$1:$AK$300,10,FALSE),"ja","nee")),"")</f>
        <v/>
      </c>
      <c r="AA122" s="4" t="str">
        <f>IFERROR(IF(Q122="","",(IF(Q122&gt;2*VLOOKUP(F!$B122,E!$B$1:$AK$300,5,FALSE),1,0))),"")</f>
        <v/>
      </c>
      <c r="AB122" s="4" t="str">
        <f>IFERROR(IF(T122="","",(IF(T122&gt;2*VLOOKUP(F!$B122,E!$B$1:$AK$300,5,FALSE),1,0))),"")</f>
        <v/>
      </c>
      <c r="AC122" s="4" t="str">
        <f>IFERROR(IF(W122="","",(IF(W122&gt;2*VLOOKUP(F!$B122,E!$B$1:$AK$300,5,FALSE),1,0))),"")</f>
        <v/>
      </c>
      <c r="AE122" s="4" t="str">
        <f>IFERROR(IF(Q122="","",(IF(Q122&gt;VLOOKUP(F!$B122,E!$B$1:$AK$300,6,FALSE)+VLOOKUP(F!$B122,E!$B$1:$AK$300,5,FALSE),1,0))),"")</f>
        <v/>
      </c>
      <c r="AF122" s="4" t="str">
        <f>IFERROR(IF(T122="","",(IF(T122&gt;VLOOKUP(F!$B122,E!$B$1:$AK$300,6,FALSE)+VLOOKUP(F!$B122,E!$B$1:$AK$300,5,FALSE),1,0))),"")</f>
        <v/>
      </c>
      <c r="AG122" s="4" t="str">
        <f>IFERROR(IF(W122="","",(IF(W122&gt;VLOOKUP(F!$B122,E!$B$1:$AK$300,6,FALSE)+VLOOKUP(F!$B122,E!$B$1:$AK$300,5,FALSE),1,0))),"")</f>
        <v/>
      </c>
      <c r="AI122" s="6" t="str">
        <f t="shared" si="43"/>
        <v>--</v>
      </c>
      <c r="AJ122" s="6" t="str">
        <f>IF(AI122="--","--",IF(F!$D122=131,IF(I122=-1,"rg",IF(I122="","--",IF(I122*1000&lt;1,FIXED(I122*1000,3),IF(I122*1000&lt;10,FIXED(I122*1000,2),(IF(I122*1000&lt;100,FIXED(I122*1000,1),IF(I122*1000&lt;1000,FIXED(I122*1000,0),MROUND(I122*1000,10)))))))),IF(I122=-1,"rg",IF(I122="","--",IF(I122&lt;1,FIXED(I122,3),IF(I122&lt;10,FIXED(I122,2),(IF(I122&lt;100,FIXED(I122,1),IF(I122&lt;1000,FIXED(I122,0),MROUND(I122,10))))))))))</f>
        <v>--</v>
      </c>
      <c r="AK122" s="6" t="str">
        <f t="shared" si="44"/>
        <v>--</v>
      </c>
      <c r="AL122" s="6" t="str">
        <f>IF(AK122="--","--",IF(F!$D122=131,IF(K122=-1,"rg",IF(K122="","--",IF(K122*1000&lt;1,FIXED(K122*1000,3),IF(K122*1000&lt;10,FIXED(K122*1000,2),(IF(K122*1000&lt;100,FIXED(K122*1000,1),IF(K122*1000&lt;1000,FIXED(K122*1000,0),MROUND(K122*1000,10)))))))),IF(K122=-1,"rg",IF(K122="","--",IF(K122&lt;1,FIXED(K122,3),IF(K122&lt;10,FIXED(K122,2),(IF(K122&lt;100,FIXED(K122,1),IF(K122&lt;1000,FIXED(K122,0),MROUND(K122,10))))))))))</f>
        <v>--</v>
      </c>
      <c r="AM122" s="6" t="str">
        <f t="shared" si="45"/>
        <v>--</v>
      </c>
      <c r="AN122" s="6" t="str">
        <f>IF(AM122="--","--",IF(F!$D122=131,IF(M122=-1,"rg",IF(M122="","--",IF(M122*1000&lt;1,FIXED(M122*1000,3),IF(M122*1000&lt;10,FIXED(M122*1000,2),(IF(M122*1000&lt;100,FIXED(M122*1000,1),IF(M122*1000&lt;1000,FIXED(M122*1000,0),MROUND(M122*1000,10)))))))),IF(M122=-1,"rg",IF(M122="","--",IF(M122&lt;1,FIXED(M122,3),IF(M122&lt;10,FIXED(M122,2),(IF(M122&lt;100,FIXED(M122,1),IF(M122&lt;1000,FIXED(M122,0),MROUND(M122,10))))))))))</f>
        <v>--</v>
      </c>
      <c r="AP122" s="6" t="str">
        <f t="shared" si="32"/>
        <v>--</v>
      </c>
      <c r="AQ122" s="6" t="str">
        <f t="shared" si="33"/>
        <v/>
      </c>
      <c r="AR122" s="6" t="str">
        <f t="shared" si="34"/>
        <v>--</v>
      </c>
      <c r="AS122" s="6" t="str">
        <f t="shared" si="35"/>
        <v/>
      </c>
      <c r="AT122" s="6" t="str">
        <f t="shared" si="36"/>
        <v/>
      </c>
      <c r="AU122" s="6" t="str">
        <f>IFERROR(IF(AR122="--","",IF(HLOOKUP(SMALL($Q$4:$Y$4,3),$Q$4:$Y$501,ROW(AP122)-3,FALSE)=0,"",IF(HLOOKUP(SMALL($Q$4:$Y$4,3),$Q$4:$Y$501,ROW(AP122)-3,FALSE)="nee",VLOOKUP("De kwaliteitseis emissiearme grond (maximale concentratie) wordt overschreden.",H!$O$10:'H'!$P$59,2,FALSE),""))),"")</f>
        <v/>
      </c>
      <c r="AV122" s="6" t="str">
        <f t="shared" si="26"/>
        <v>--</v>
      </c>
      <c r="AW122" s="6" t="str">
        <f t="shared" si="27"/>
        <v/>
      </c>
      <c r="AX122" s="6" t="str">
        <f t="shared" si="28"/>
        <v>--</v>
      </c>
      <c r="AY122" s="6" t="str">
        <f t="shared" si="37"/>
        <v/>
      </c>
      <c r="AZ122" s="6" t="str">
        <f t="shared" si="38"/>
        <v/>
      </c>
      <c r="BA122" s="6" t="str">
        <f>IFERROR(IF(AR122="--","",IF(HLOOKUP(SMALL($Q$4:$Y$4,6),$Q$4:$Y$501,ROW(AP122)-3,FALSE)=0,"",IF(HLOOKUP(SMALL($Q$4:$Y$4,6),$Q$4:$Y$501,ROW(AP122)-3,FALSE)="nee",VLOOKUP("De kwaliteitseis emissiearme grond (maximale concentratie) wordt overschreden.",H!$O$10:'H'!$P$59,2,FALSE),""))),"")</f>
        <v/>
      </c>
      <c r="BB122" s="6" t="str">
        <f t="shared" si="29"/>
        <v>--</v>
      </c>
      <c r="BC122" s="6" t="str">
        <f t="shared" si="30"/>
        <v/>
      </c>
      <c r="BD122" s="6" t="str">
        <f t="shared" si="31"/>
        <v>--</v>
      </c>
      <c r="BE122" s="6" t="str">
        <f t="shared" si="39"/>
        <v/>
      </c>
      <c r="BF122" s="6" t="str">
        <f t="shared" si="40"/>
        <v/>
      </c>
      <c r="BG122" s="4" t="str">
        <f>IFERROR(IF(AR122="--","",IF(HLOOKUP(SMALL($Q$4:$Y$4,9),$Q$4:$Y$501,ROW(AP122)-3,FALSE)=0,"",IF(HLOOKUP(SMALL($Q$4:$Y$4,9),$Q$4:$Y$501,ROW(AP122)-3,FALSE)="nee",VLOOKUP("De kwaliteitseis emissiearme grond (maximale concentratie) wordt overschreden.",H!$O$10:'H'!$P$59,2,FALSE),""))),"")</f>
        <v/>
      </c>
    </row>
    <row r="123" spans="1:59" x14ac:dyDescent="0.2">
      <c r="A123" s="4" t="str">
        <f>F!A123</f>
        <v>Chloorbenzen (som)</v>
      </c>
      <c r="B123" s="6" t="str">
        <f>IF(ISNUMBER(F!E123)=FALSE,"--",IF(F!E123=0,"--",F!E123))</f>
        <v>--</v>
      </c>
      <c r="C123" s="6" t="str">
        <f>IF(B123="--","",F!F123)</f>
        <v/>
      </c>
      <c r="D123" s="6" t="str">
        <f>IF(ISNUMBER(F!G123)=FALSE,"--",IF(F!G123=0,"--",F!G123))</f>
        <v>--</v>
      </c>
      <c r="E123" s="6" t="str">
        <f>IF(D123="--","",F!H123)</f>
        <v/>
      </c>
      <c r="F123" s="6" t="str">
        <f>IF(ISNUMBER(F!I123)=FALSE,"--",IF(F!I123=0,"--",F!I123))</f>
        <v>--</v>
      </c>
      <c r="G123" s="6" t="str">
        <f>IF(F123="--","",F!J123)</f>
        <v/>
      </c>
      <c r="H123" s="6"/>
      <c r="I123" s="92">
        <f>IF(F!Z123=0,-1,F!AV123)</f>
        <v>-1</v>
      </c>
      <c r="J123" s="6"/>
      <c r="K123" s="92">
        <f>IF(F!AC123=0,-1,F!AX123)</f>
        <v>-1</v>
      </c>
      <c r="L123" s="6"/>
      <c r="M123" s="92">
        <f>IF(F!AF123=0,-1,F!AZ123)</f>
        <v>-1</v>
      </c>
      <c r="N123" s="6"/>
      <c r="P123" s="4" t="str">
        <f>IFERROR(IF(AND(VLOOKUP(F!$B123,E!$B$1:$AK$300,5,FALSE)&lt;&gt;1000000000,VLOOKUP(F!$B123,E!$B$1:$AK$300,6,FALSE)=1000000000,VLOOKUP(F!$B123,E!$B$1:$AK$300,7,FALSE)=1000000000,VLOOKUP(F!$B123,E!$B$1:$AK$300,8,FALSE)=1000000000,VLOOKUP(F!$B123,E!$B$1:$AK$300,9,FALSE)=1000000000),"toetsen alleen LN",IF(AND(VLOOKUP(F!$B123,E!$B$1:$AK$300,5,FALSE)=1000000000,VLOOKUP(F!$B123,E!$B$1:$AK$300,6,FALSE)=1000000000,VLOOKUP(F!$B123,E!$B$1:$AK$300,7,FALSE)=1000000000,VLOOKUP(F!$B123,E!$B$1:$AK$300,8,FALSE)&lt;&gt;1000000000,VLOOKUP(F!$B123,E!$B$1:$AK$300,9,FALSE)&lt;&gt;1000000000),"toetsen alleen MV en SV",IF(AND(VLOOKUP(F!$B123,E!$B$1:$AK$300,5,FALSE)&lt;&gt;1000000000,VLOOKUP(F!$B123,E!$B$1:$AK$300,6,FALSE)&lt;&gt;1000000000,VLOOKUP(F!$B123,E!$B$1:$AK$300,7,FALSE)&lt;&gt;1000000000,VLOOKUP(F!$B123,E!$B$1:$AK$300,8,FALSE)=1000000000,VLOOKUP(F!$B123,E!$B$1:$AK$300,9,FALSE)=1000000000),"toetsen geen MV en SV",IF(VLOOKUP(F!$B123,E!$B$1:$AK$300,5,FALSE)+VLOOKUP(F!$B123,E!$B$1:$AK$300,6,FALSE)+VLOOKUP(F!$B123,E!$B$1:$AK$300,7,FALSE)+VLOOKUP(F!$B123,E!$B$1:$AK$300,8,FALSE)&lt;&gt;4000000000,"toetsen",IF(VLOOKUP(F!$B123,E!$B$1:$AK$300,12,FALSE)&lt;&gt;1000000000,"toetsen alleen IW","niet toetsen"))))),"")</f>
        <v>niet toetsen</v>
      </c>
      <c r="Q123" s="6">
        <f t="shared" si="46"/>
        <v>-1</v>
      </c>
      <c r="R123" s="5" t="str">
        <f>IF($B123="--","",IF($P123="toetsen",toetsen(F!$B123,Q123),IF($P123="toetsen alleen IW",toetsen_alleen_IW(F!$B123,Q123),IF($P123="toetsen alleen LN",toetsen_alleen_LN(F!$B123,Q123),IF($P123="toetsen geen MV en SV",toetsen_geen_MV_en_SV(F!$B123,Q123),IF($P123="toetsen alleen MV en SV",toetsen_alleen_MV_en_SV(F!$B123,Q123),""))))))</f>
        <v/>
      </c>
      <c r="S123" s="5" t="str">
        <f>IF($P123="toetsen",IF(OR(Q123="",VLOOKUP(F!$B123,E!$B$1:$AK$300,10,FALSE)=1000000000),"",IF(Q123&lt;=VLOOKUP(F!$B123,E!$B$1:$AK$300,10,FALSE),"ja","nee")),"")</f>
        <v/>
      </c>
      <c r="T123" s="78">
        <f t="shared" si="41"/>
        <v>-1</v>
      </c>
      <c r="U123" s="5" t="str">
        <f>IF($D123="--","",IF($P123="toetsen",toetsen(F!$B123,T123),IF($P123="toetsen alleen IW",toetsen_alleen_IW(F!$B123,T123),IF($P123="toetsen alleen LN",toetsen_alleen_LN(F!$B123,T123),IF($P123="toetsen geen MV en SV",toetsen_geen_MV_en_SV(F!$B123,T123),IF($P123="toetsen alleen MV en SV",toetsen_alleen_MV_en_SV(F!$B123,T123),""))))))</f>
        <v/>
      </c>
      <c r="V123" s="5" t="str">
        <f>IF($P123="toetsen",IF(OR(T123="",VLOOKUP(F!$B123,E!$B$1:$AK$300,10,FALSE)=1000000000),"",IF(T123&lt;=VLOOKUP(F!$B123,E!$B$1:$AK$300,10,FALSE),"ja","nee")),"")</f>
        <v/>
      </c>
      <c r="W123" s="6">
        <f t="shared" si="42"/>
        <v>-1</v>
      </c>
      <c r="X123" s="5" t="str">
        <f>IF($F123="--","",IF($P123="toetsen",toetsen(F!$B123,W123),IF($P123="toetsen alleen IW",toetsen_alleen_IW(F!$B123,W123),IF($P123="toetsen alleen LN",toetsen_alleen_LN(F!$B123,W123),IF($P123="toetsen geen MV en SV",toetsen_geen_MV_en_SV(F!$B123,W123),IF($P123="toetsen alleen MV en SV",toetsen_alleen_MV_en_SV(F!$B123,W123),""))))))</f>
        <v/>
      </c>
      <c r="Y123" s="5" t="str">
        <f>IF($P123="toetsen",IF(OR(W123="",VLOOKUP(F!$B123,E!$B$1:$AK$300,10,FALSE)=1000000000),"",IF(W123&lt;=VLOOKUP(F!$B123,E!$B$1:$AK$300,10,FALSE),"ja","nee")),"")</f>
        <v/>
      </c>
      <c r="AA123" s="4">
        <f>IFERROR(IF(Q123="","",(IF(Q123&gt;2*VLOOKUP(F!$B123,E!$B$1:$AK$300,5,FALSE),1,0))),"")</f>
        <v>0</v>
      </c>
      <c r="AB123" s="4">
        <f>IFERROR(IF(T123="","",(IF(T123&gt;2*VLOOKUP(F!$B123,E!$B$1:$AK$300,5,FALSE),1,0))),"")</f>
        <v>0</v>
      </c>
      <c r="AC123" s="4">
        <f>IFERROR(IF(W123="","",(IF(W123&gt;2*VLOOKUP(F!$B123,E!$B$1:$AK$300,5,FALSE),1,0))),"")</f>
        <v>0</v>
      </c>
      <c r="AE123" s="4">
        <f>IFERROR(IF(Q123="","",(IF(Q123&gt;VLOOKUP(F!$B123,E!$B$1:$AK$300,6,FALSE)+VLOOKUP(F!$B123,E!$B$1:$AK$300,5,FALSE),1,0))),"")</f>
        <v>0</v>
      </c>
      <c r="AF123" s="4">
        <f>IFERROR(IF(T123="","",(IF(T123&gt;VLOOKUP(F!$B123,E!$B$1:$AK$300,6,FALSE)+VLOOKUP(F!$B123,E!$B$1:$AK$300,5,FALSE),1,0))),"")</f>
        <v>0</v>
      </c>
      <c r="AG123" s="4">
        <f>IFERROR(IF(W123="","",(IF(W123&gt;VLOOKUP(F!$B123,E!$B$1:$AK$300,6,FALSE)+VLOOKUP(F!$B123,E!$B$1:$AK$300,5,FALSE),1,0))),"")</f>
        <v>0</v>
      </c>
      <c r="AI123" s="6" t="str">
        <f t="shared" si="43"/>
        <v>--</v>
      </c>
      <c r="AJ123" s="6" t="str">
        <f>IF(AI123="--","--",IF(F!$D123=131,IF(I123=-1,"rg",IF(I123="","--",IF(I123*1000&lt;1,FIXED(I123*1000,3),IF(I123*1000&lt;10,FIXED(I123*1000,2),(IF(I123*1000&lt;100,FIXED(I123*1000,1),IF(I123*1000&lt;1000,FIXED(I123*1000,0),MROUND(I123*1000,10)))))))),IF(I123=-1,"rg",IF(I123="","--",IF(I123&lt;1,FIXED(I123,3),IF(I123&lt;10,FIXED(I123,2),(IF(I123&lt;100,FIXED(I123,1),IF(I123&lt;1000,FIXED(I123,0),MROUND(I123,10))))))))))</f>
        <v>--</v>
      </c>
      <c r="AK123" s="6" t="str">
        <f t="shared" si="44"/>
        <v>--</v>
      </c>
      <c r="AL123" s="6" t="str">
        <f>IF(AK123="--","--",IF(F!$D123=131,IF(K123=-1,"rg",IF(K123="","--",IF(K123*1000&lt;1,FIXED(K123*1000,3),IF(K123*1000&lt;10,FIXED(K123*1000,2),(IF(K123*1000&lt;100,FIXED(K123*1000,1),IF(K123*1000&lt;1000,FIXED(K123*1000,0),MROUND(K123*1000,10)))))))),IF(K123=-1,"rg",IF(K123="","--",IF(K123&lt;1,FIXED(K123,3),IF(K123&lt;10,FIXED(K123,2),(IF(K123&lt;100,FIXED(K123,1),IF(K123&lt;1000,FIXED(K123,0),MROUND(K123,10))))))))))</f>
        <v>--</v>
      </c>
      <c r="AM123" s="6" t="str">
        <f t="shared" si="45"/>
        <v>--</v>
      </c>
      <c r="AN123" s="6" t="str">
        <f>IF(AM123="--","--",IF(F!$D123=131,IF(M123=-1,"rg",IF(M123="","--",IF(M123*1000&lt;1,FIXED(M123*1000,3),IF(M123*1000&lt;10,FIXED(M123*1000,2),(IF(M123*1000&lt;100,FIXED(M123*1000,1),IF(M123*1000&lt;1000,FIXED(M123*1000,0),MROUND(M123*1000,10)))))))),IF(M123=-1,"rg",IF(M123="","--",IF(M123&lt;1,FIXED(M123,3),IF(M123&lt;10,FIXED(M123,2),(IF(M123&lt;100,FIXED(M123,1),IF(M123&lt;1000,FIXED(M123,0),MROUND(M123,10))))))))))</f>
        <v>--</v>
      </c>
      <c r="AP123" s="6" t="str">
        <f t="shared" si="32"/>
        <v>--</v>
      </c>
      <c r="AQ123" s="6" t="str">
        <f t="shared" si="33"/>
        <v/>
      </c>
      <c r="AR123" s="6" t="str">
        <f t="shared" si="34"/>
        <v>--</v>
      </c>
      <c r="AS123" s="6" t="str">
        <f t="shared" si="35"/>
        <v/>
      </c>
      <c r="AT123" s="6" t="str">
        <f t="shared" si="36"/>
        <v/>
      </c>
      <c r="AU123" s="6" t="str">
        <f>IFERROR(IF(AR123="--","",IF(HLOOKUP(SMALL($Q$4:$Y$4,3),$Q$4:$Y$501,ROW(AP123)-3,FALSE)=0,"",IF(HLOOKUP(SMALL($Q$4:$Y$4,3),$Q$4:$Y$501,ROW(AP123)-3,FALSE)="nee",VLOOKUP("De kwaliteitseis emissiearme grond (maximale concentratie) wordt overschreden.",H!$O$10:'H'!$P$59,2,FALSE),""))),"")</f>
        <v/>
      </c>
      <c r="AV123" s="6" t="str">
        <f t="shared" si="26"/>
        <v>--</v>
      </c>
      <c r="AW123" s="6" t="str">
        <f t="shared" si="27"/>
        <v/>
      </c>
      <c r="AX123" s="6" t="str">
        <f t="shared" si="28"/>
        <v>--</v>
      </c>
      <c r="AY123" s="6" t="str">
        <f t="shared" si="37"/>
        <v/>
      </c>
      <c r="AZ123" s="6" t="str">
        <f t="shared" si="38"/>
        <v/>
      </c>
      <c r="BA123" s="6" t="str">
        <f>IFERROR(IF(AR123="--","",IF(HLOOKUP(SMALL($Q$4:$Y$4,6),$Q$4:$Y$501,ROW(AP123)-3,FALSE)=0,"",IF(HLOOKUP(SMALL($Q$4:$Y$4,6),$Q$4:$Y$501,ROW(AP123)-3,FALSE)="nee",VLOOKUP("De kwaliteitseis emissiearme grond (maximale concentratie) wordt overschreden.",H!$O$10:'H'!$P$59,2,FALSE),""))),"")</f>
        <v/>
      </c>
      <c r="BB123" s="6" t="str">
        <f t="shared" si="29"/>
        <v>--</v>
      </c>
      <c r="BC123" s="6" t="str">
        <f t="shared" si="30"/>
        <v/>
      </c>
      <c r="BD123" s="6" t="str">
        <f t="shared" si="31"/>
        <v>--</v>
      </c>
      <c r="BE123" s="6" t="str">
        <f t="shared" si="39"/>
        <v/>
      </c>
      <c r="BF123" s="6" t="str">
        <f t="shared" si="40"/>
        <v/>
      </c>
      <c r="BG123" s="4" t="str">
        <f>IFERROR(IF(AR123="--","",IF(HLOOKUP(SMALL($Q$4:$Y$4,9),$Q$4:$Y$501,ROW(AP123)-3,FALSE)=0,"",IF(HLOOKUP(SMALL($Q$4:$Y$4,9),$Q$4:$Y$501,ROW(AP123)-3,FALSE)="nee",VLOOKUP("De kwaliteitseis emissiearme grond (maximale concentratie) wordt overschreden.",H!$O$10:'H'!$P$59,2,FALSE),""))),"")</f>
        <v/>
      </c>
    </row>
    <row r="124" spans="1:59" x14ac:dyDescent="0.2">
      <c r="A124" s="4" t="str">
        <f>F!A124</f>
        <v>2,3+2,4+2,5-Dichloorfenol</v>
      </c>
      <c r="B124" s="6" t="str">
        <f>IF(ISNUMBER(F!E124)=FALSE,"--",IF(F!E124=0,"--",F!E124))</f>
        <v>--</v>
      </c>
      <c r="C124" s="6" t="str">
        <f>IF(B124="--","",F!F124)</f>
        <v/>
      </c>
      <c r="D124" s="6" t="str">
        <f>IF(ISNUMBER(F!G124)=FALSE,"--",IF(F!G124=0,"--",F!G124))</f>
        <v>--</v>
      </c>
      <c r="E124" s="6" t="str">
        <f>IF(D124="--","",F!H124)</f>
        <v/>
      </c>
      <c r="F124" s="6" t="str">
        <f>IF(ISNUMBER(F!I124)=FALSE,"--",IF(F!I124=0,"--",F!I124))</f>
        <v>--</v>
      </c>
      <c r="G124" s="6" t="str">
        <f>IF(F124="--","",F!J124)</f>
        <v/>
      </c>
      <c r="H124" s="6"/>
      <c r="I124" s="6">
        <f>IF(F!Z124=-1,-1,F!AV124)</f>
        <v>0</v>
      </c>
      <c r="J124" s="6"/>
      <c r="K124" s="6">
        <f>IF(F!AC124=-1,-1,F!AX124)</f>
        <v>0</v>
      </c>
      <c r="L124" s="6"/>
      <c r="M124" s="6">
        <f>IF(F!AF124=-1,-1,F!AZ124)</f>
        <v>0</v>
      </c>
      <c r="N124" s="6"/>
      <c r="P124" s="4" t="str">
        <f>IFERROR(IF(AND(VLOOKUP(F!$B124,E!$B$1:$AK$300,5,FALSE)&lt;&gt;1000000000,VLOOKUP(F!$B124,E!$B$1:$AK$300,6,FALSE)=1000000000,VLOOKUP(F!$B124,E!$B$1:$AK$300,7,FALSE)=1000000000,VLOOKUP(F!$B124,E!$B$1:$AK$300,8,FALSE)=1000000000,VLOOKUP(F!$B124,E!$B$1:$AK$300,9,FALSE)=1000000000),"toetsen alleen LN",IF(AND(VLOOKUP(F!$B124,E!$B$1:$AK$300,5,FALSE)=1000000000,VLOOKUP(F!$B124,E!$B$1:$AK$300,6,FALSE)=1000000000,VLOOKUP(F!$B124,E!$B$1:$AK$300,7,FALSE)=1000000000,VLOOKUP(F!$B124,E!$B$1:$AK$300,8,FALSE)&lt;&gt;1000000000,VLOOKUP(F!$B124,E!$B$1:$AK$300,9,FALSE)&lt;&gt;1000000000),"toetsen alleen MV en SV",IF(AND(VLOOKUP(F!$B124,E!$B$1:$AK$300,5,FALSE)&lt;&gt;1000000000,VLOOKUP(F!$B124,E!$B$1:$AK$300,6,FALSE)&lt;&gt;1000000000,VLOOKUP(F!$B124,E!$B$1:$AK$300,7,FALSE)&lt;&gt;1000000000,VLOOKUP(F!$B124,E!$B$1:$AK$300,8,FALSE)=1000000000,VLOOKUP(F!$B124,E!$B$1:$AK$300,9,FALSE)=1000000000),"toetsen geen MV en SV",IF(VLOOKUP(F!$B124,E!$B$1:$AK$300,5,FALSE)+VLOOKUP(F!$B124,E!$B$1:$AK$300,6,FALSE)+VLOOKUP(F!$B124,E!$B$1:$AK$300,7,FALSE)+VLOOKUP(F!$B124,E!$B$1:$AK$300,8,FALSE)&lt;&gt;4000000000,"toetsen",IF(VLOOKUP(F!$B124,E!$B$1:$AK$300,12,FALSE)&lt;&gt;1000000000,"toetsen alleen IW","niet toetsen"))))),"")</f>
        <v/>
      </c>
      <c r="Q124" s="6">
        <f t="shared" si="46"/>
        <v>0</v>
      </c>
      <c r="R124" s="5" t="str">
        <f>IF($B124="--","",IF($P124="toetsen",toetsen(F!$B124,Q124),IF($P124="toetsen alleen IW",toetsen_alleen_IW(F!$B124,Q124),IF($P124="toetsen alleen LN",toetsen_alleen_LN(F!$B124,Q124),IF($P124="toetsen geen MV en SV",toetsen_geen_MV_en_SV(F!$B124,Q124),IF($P124="toetsen alleen MV en SV",toetsen_alleen_MV_en_SV(F!$B124,Q124),""))))))</f>
        <v/>
      </c>
      <c r="S124" s="5" t="str">
        <f>IF($P124="toetsen",IF(OR(Q124="",VLOOKUP(F!$B124,E!$B$1:$AK$300,10,FALSE)=1000000000),"",IF(Q124&lt;=VLOOKUP(F!$B124,E!$B$1:$AK$300,10,FALSE),"ja","nee")),"")</f>
        <v/>
      </c>
      <c r="T124" s="78">
        <f t="shared" si="41"/>
        <v>0</v>
      </c>
      <c r="U124" s="5" t="str">
        <f>IF($D124="--","",IF($P124="toetsen",toetsen(F!$B124,T124),IF($P124="toetsen alleen IW",toetsen_alleen_IW(F!$B124,T124),IF($P124="toetsen alleen LN",toetsen_alleen_LN(F!$B124,T124),IF($P124="toetsen geen MV en SV",toetsen_geen_MV_en_SV(F!$B124,T124),IF($P124="toetsen alleen MV en SV",toetsen_alleen_MV_en_SV(F!$B124,T124),""))))))</f>
        <v/>
      </c>
      <c r="V124" s="5" t="str">
        <f>IF($P124="toetsen",IF(OR(T124="",VLOOKUP(F!$B124,E!$B$1:$AK$300,10,FALSE)=1000000000),"",IF(T124&lt;=VLOOKUP(F!$B124,E!$B$1:$AK$300,10,FALSE),"ja","nee")),"")</f>
        <v/>
      </c>
      <c r="W124" s="6">
        <f t="shared" si="42"/>
        <v>0</v>
      </c>
      <c r="X124" s="5" t="str">
        <f>IF($F124="--","",IF($P124="toetsen",toetsen(F!$B124,W124),IF($P124="toetsen alleen IW",toetsen_alleen_IW(F!$B124,W124),IF($P124="toetsen alleen LN",toetsen_alleen_LN(F!$B124,W124),IF($P124="toetsen geen MV en SV",toetsen_geen_MV_en_SV(F!$B124,W124),IF($P124="toetsen alleen MV en SV",toetsen_alleen_MV_en_SV(F!$B124,W124),""))))))</f>
        <v/>
      </c>
      <c r="Y124" s="5" t="str">
        <f>IF($P124="toetsen",IF(OR(W124="",VLOOKUP(F!$B124,E!$B$1:$AK$300,10,FALSE)=1000000000),"",IF(W124&lt;=VLOOKUP(F!$B124,E!$B$1:$AK$300,10,FALSE),"ja","nee")),"")</f>
        <v/>
      </c>
      <c r="AA124" s="4" t="str">
        <f>IFERROR(IF(Q124="","",(IF(Q124&gt;2*VLOOKUP(F!$B124,E!$B$1:$AK$300,5,FALSE),1,0))),"")</f>
        <v/>
      </c>
      <c r="AB124" s="4" t="str">
        <f>IFERROR(IF(T124="","",(IF(T124&gt;2*VLOOKUP(F!$B124,E!$B$1:$AK$300,5,FALSE),1,0))),"")</f>
        <v/>
      </c>
      <c r="AC124" s="4" t="str">
        <f>IFERROR(IF(W124="","",(IF(W124&gt;2*VLOOKUP(F!$B124,E!$B$1:$AK$300,5,FALSE),1,0))),"")</f>
        <v/>
      </c>
      <c r="AE124" s="4" t="str">
        <f>IFERROR(IF(Q124="","",(IF(Q124&gt;VLOOKUP(F!$B124,E!$B$1:$AK$300,6,FALSE)+VLOOKUP(F!$B124,E!$B$1:$AK$300,5,FALSE),1,0))),"")</f>
        <v/>
      </c>
      <c r="AF124" s="4" t="str">
        <f>IFERROR(IF(T124="","",(IF(T124&gt;VLOOKUP(F!$B124,E!$B$1:$AK$300,6,FALSE)+VLOOKUP(F!$B124,E!$B$1:$AK$300,5,FALSE),1,0))),"")</f>
        <v/>
      </c>
      <c r="AG124" s="4" t="str">
        <f>IFERROR(IF(W124="","",(IF(W124&gt;VLOOKUP(F!$B124,E!$B$1:$AK$300,6,FALSE)+VLOOKUP(F!$B124,E!$B$1:$AK$300,5,FALSE),1,0))),"")</f>
        <v/>
      </c>
      <c r="AI124" s="6" t="str">
        <f t="shared" si="43"/>
        <v>--</v>
      </c>
      <c r="AJ124" s="6" t="str">
        <f>IF(AI124="--","--",IF(F!$D124=131,IF(I124=-1,"rg",IF(I124="","--",IF(I124*1000&lt;1,FIXED(I124*1000,3),IF(I124*1000&lt;10,FIXED(I124*1000,2),(IF(I124*1000&lt;100,FIXED(I124*1000,1),IF(I124*1000&lt;1000,FIXED(I124*1000,0),MROUND(I124*1000,10)))))))),IF(I124=-1,"rg",IF(I124="","--",IF(I124&lt;1,FIXED(I124,3),IF(I124&lt;10,FIXED(I124,2),(IF(I124&lt;100,FIXED(I124,1),IF(I124&lt;1000,FIXED(I124,0),MROUND(I124,10))))))))))</f>
        <v>--</v>
      </c>
      <c r="AK124" s="6" t="str">
        <f t="shared" si="44"/>
        <v>--</v>
      </c>
      <c r="AL124" s="6" t="str">
        <f>IF(AK124="--","--",IF(F!$D124=131,IF(K124=-1,"rg",IF(K124="","--",IF(K124*1000&lt;1,FIXED(K124*1000,3),IF(K124*1000&lt;10,FIXED(K124*1000,2),(IF(K124*1000&lt;100,FIXED(K124*1000,1),IF(K124*1000&lt;1000,FIXED(K124*1000,0),MROUND(K124*1000,10)))))))),IF(K124=-1,"rg",IF(K124="","--",IF(K124&lt;1,FIXED(K124,3),IF(K124&lt;10,FIXED(K124,2),(IF(K124&lt;100,FIXED(K124,1),IF(K124&lt;1000,FIXED(K124,0),MROUND(K124,10))))))))))</f>
        <v>--</v>
      </c>
      <c r="AM124" s="6" t="str">
        <f t="shared" si="45"/>
        <v>--</v>
      </c>
      <c r="AN124" s="6" t="str">
        <f>IF(AM124="--","--",IF(F!$D124=131,IF(M124=-1,"rg",IF(M124="","--",IF(M124*1000&lt;1,FIXED(M124*1000,3),IF(M124*1000&lt;10,FIXED(M124*1000,2),(IF(M124*1000&lt;100,FIXED(M124*1000,1),IF(M124*1000&lt;1000,FIXED(M124*1000,0),MROUND(M124*1000,10)))))))),IF(M124=-1,"rg",IF(M124="","--",IF(M124&lt;1,FIXED(M124,3),IF(M124&lt;10,FIXED(M124,2),(IF(M124&lt;100,FIXED(M124,1),IF(M124&lt;1000,FIXED(M124,0),MROUND(M124,10))))))))))</f>
        <v>--</v>
      </c>
      <c r="AP124" s="6" t="str">
        <f t="shared" si="32"/>
        <v>--</v>
      </c>
      <c r="AQ124" s="6" t="str">
        <f t="shared" si="33"/>
        <v/>
      </c>
      <c r="AR124" s="6" t="str">
        <f t="shared" si="34"/>
        <v>--</v>
      </c>
      <c r="AS124" s="6" t="str">
        <f t="shared" si="35"/>
        <v/>
      </c>
      <c r="AT124" s="6" t="str">
        <f t="shared" si="36"/>
        <v/>
      </c>
      <c r="AU124" s="6" t="str">
        <f>IFERROR(IF(AR124="--","",IF(HLOOKUP(SMALL($Q$4:$Y$4,3),$Q$4:$Y$501,ROW(AP124)-3,FALSE)=0,"",IF(HLOOKUP(SMALL($Q$4:$Y$4,3),$Q$4:$Y$501,ROW(AP124)-3,FALSE)="nee",VLOOKUP("De kwaliteitseis emissiearme grond (maximale concentratie) wordt overschreden.",H!$O$10:'H'!$P$59,2,FALSE),""))),"")</f>
        <v/>
      </c>
      <c r="AV124" s="6" t="str">
        <f t="shared" si="26"/>
        <v>--</v>
      </c>
      <c r="AW124" s="6" t="str">
        <f t="shared" si="27"/>
        <v/>
      </c>
      <c r="AX124" s="6" t="str">
        <f t="shared" si="28"/>
        <v>--</v>
      </c>
      <c r="AY124" s="6" t="str">
        <f t="shared" si="37"/>
        <v/>
      </c>
      <c r="AZ124" s="6" t="str">
        <f t="shared" si="38"/>
        <v/>
      </c>
      <c r="BA124" s="6" t="str">
        <f>IFERROR(IF(AR124="--","",IF(HLOOKUP(SMALL($Q$4:$Y$4,6),$Q$4:$Y$501,ROW(AP124)-3,FALSE)=0,"",IF(HLOOKUP(SMALL($Q$4:$Y$4,6),$Q$4:$Y$501,ROW(AP124)-3,FALSE)="nee",VLOOKUP("De kwaliteitseis emissiearme grond (maximale concentratie) wordt overschreden.",H!$O$10:'H'!$P$59,2,FALSE),""))),"")</f>
        <v/>
      </c>
      <c r="BB124" s="6" t="str">
        <f t="shared" si="29"/>
        <v>--</v>
      </c>
      <c r="BC124" s="6" t="str">
        <f t="shared" si="30"/>
        <v/>
      </c>
      <c r="BD124" s="6" t="str">
        <f t="shared" si="31"/>
        <v>--</v>
      </c>
      <c r="BE124" s="6" t="str">
        <f t="shared" si="39"/>
        <v/>
      </c>
      <c r="BF124" s="6" t="str">
        <f t="shared" si="40"/>
        <v/>
      </c>
      <c r="BG124" s="4" t="str">
        <f>IFERROR(IF(AR124="--","",IF(HLOOKUP(SMALL($Q$4:$Y$4,9),$Q$4:$Y$501,ROW(AP124)-3,FALSE)=0,"",IF(HLOOKUP(SMALL($Q$4:$Y$4,9),$Q$4:$Y$501,ROW(AP124)-3,FALSE)="nee",VLOOKUP("De kwaliteitseis emissiearme grond (maximale concentratie) wordt overschreden.",H!$O$10:'H'!$P$59,2,FALSE),""))),"")</f>
        <v/>
      </c>
    </row>
    <row r="125" spans="1:59" x14ac:dyDescent="0.2">
      <c r="A125" s="4" t="str">
        <f>F!A125</f>
        <v>2,3,4-trichloorfenol</v>
      </c>
      <c r="B125" s="6" t="str">
        <f>IF(ISNUMBER(F!E125)=FALSE,"--",IF(F!E125=0,"--",F!E125))</f>
        <v>--</v>
      </c>
      <c r="C125" s="6" t="str">
        <f>IF(B125="--","",F!F125)</f>
        <v/>
      </c>
      <c r="D125" s="6" t="str">
        <f>IF(ISNUMBER(F!G125)=FALSE,"--",IF(F!G125=0,"--",F!G125))</f>
        <v>--</v>
      </c>
      <c r="E125" s="6" t="str">
        <f>IF(D125="--","",F!H125)</f>
        <v/>
      </c>
      <c r="F125" s="6" t="str">
        <f>IF(ISNUMBER(F!I125)=FALSE,"--",IF(F!I125=0,"--",F!I125))</f>
        <v>--</v>
      </c>
      <c r="G125" s="6" t="str">
        <f>IF(F125="--","",F!J125)</f>
        <v/>
      </c>
      <c r="H125" s="6"/>
      <c r="I125" s="16" t="str">
        <f>IF(F!AA125=-1,-1,F!AV125)</f>
        <v/>
      </c>
      <c r="J125" s="6"/>
      <c r="K125" s="16" t="str">
        <f>IF(F!AD125=-1,-1,F!AX125)</f>
        <v/>
      </c>
      <c r="L125" s="6"/>
      <c r="M125" s="16" t="str">
        <f>IF(F!AG125=-1,-1,F!AZ125)</f>
        <v/>
      </c>
      <c r="N125" s="6"/>
      <c r="P125" s="4" t="str">
        <f>IFERROR(IF(AND(VLOOKUP(F!$B125,E!$B$1:$AK$300,5,FALSE)&lt;&gt;1000000000,VLOOKUP(F!$B125,E!$B$1:$AK$300,6,FALSE)=1000000000,VLOOKUP(F!$B125,E!$B$1:$AK$300,7,FALSE)=1000000000,VLOOKUP(F!$B125,E!$B$1:$AK$300,8,FALSE)=1000000000,VLOOKUP(F!$B125,E!$B$1:$AK$300,9,FALSE)=1000000000),"toetsen alleen LN",IF(AND(VLOOKUP(F!$B125,E!$B$1:$AK$300,5,FALSE)=1000000000,VLOOKUP(F!$B125,E!$B$1:$AK$300,6,FALSE)=1000000000,VLOOKUP(F!$B125,E!$B$1:$AK$300,7,FALSE)=1000000000,VLOOKUP(F!$B125,E!$B$1:$AK$300,8,FALSE)&lt;&gt;1000000000,VLOOKUP(F!$B125,E!$B$1:$AK$300,9,FALSE)&lt;&gt;1000000000),"toetsen alleen MV en SV",IF(AND(VLOOKUP(F!$B125,E!$B$1:$AK$300,5,FALSE)&lt;&gt;1000000000,VLOOKUP(F!$B125,E!$B$1:$AK$300,6,FALSE)&lt;&gt;1000000000,VLOOKUP(F!$B125,E!$B$1:$AK$300,7,FALSE)&lt;&gt;1000000000,VLOOKUP(F!$B125,E!$B$1:$AK$300,8,FALSE)=1000000000,VLOOKUP(F!$B125,E!$B$1:$AK$300,9,FALSE)=1000000000),"toetsen geen MV en SV",IF(VLOOKUP(F!$B125,E!$B$1:$AK$300,5,FALSE)+VLOOKUP(F!$B125,E!$B$1:$AK$300,6,FALSE)+VLOOKUP(F!$B125,E!$B$1:$AK$300,7,FALSE)+VLOOKUP(F!$B125,E!$B$1:$AK$300,8,FALSE)&lt;&gt;4000000000,"toetsen",IF(VLOOKUP(F!$B125,E!$B$1:$AK$300,12,FALSE)&lt;&gt;1000000000,"toetsen alleen IW","niet toetsen"))))),"")</f>
        <v/>
      </c>
      <c r="Q125" s="6" t="str">
        <f t="shared" si="46"/>
        <v/>
      </c>
      <c r="R125" s="5" t="str">
        <f>IF($B125="--","",IF($P125="toetsen",toetsen(F!$B125,Q125),IF($P125="toetsen alleen IW",toetsen_alleen_IW(F!$B125,Q125),IF($P125="toetsen alleen LN",toetsen_alleen_LN(F!$B125,Q125),IF($P125="toetsen geen MV en SV",toetsen_geen_MV_en_SV(F!$B125,Q125),IF($P125="toetsen alleen MV en SV",toetsen_alleen_MV_en_SV(F!$B125,Q125),""))))))</f>
        <v/>
      </c>
      <c r="S125" s="5" t="str">
        <f>IF($P125="toetsen",IF(OR(Q125="",VLOOKUP(F!$B125,E!$B$1:$AK$300,10,FALSE)=1000000000),"",IF(Q125&lt;=VLOOKUP(F!$B125,E!$B$1:$AK$300,10,FALSE),"ja","nee")),"")</f>
        <v/>
      </c>
      <c r="T125" s="78" t="str">
        <f t="shared" si="41"/>
        <v/>
      </c>
      <c r="U125" s="5" t="str">
        <f>IF($D125="--","",IF($P125="toetsen",toetsen(F!$B125,T125),IF($P125="toetsen alleen IW",toetsen_alleen_IW(F!$B125,T125),IF($P125="toetsen alleen LN",toetsen_alleen_LN(F!$B125,T125),IF($P125="toetsen geen MV en SV",toetsen_geen_MV_en_SV(F!$B125,T125),IF($P125="toetsen alleen MV en SV",toetsen_alleen_MV_en_SV(F!$B125,T125),""))))))</f>
        <v/>
      </c>
      <c r="V125" s="5" t="str">
        <f>IF($P125="toetsen",IF(OR(T125="",VLOOKUP(F!$B125,E!$B$1:$AK$300,10,FALSE)=1000000000),"",IF(T125&lt;=VLOOKUP(F!$B125,E!$B$1:$AK$300,10,FALSE),"ja","nee")),"")</f>
        <v/>
      </c>
      <c r="W125" s="6" t="str">
        <f t="shared" si="42"/>
        <v/>
      </c>
      <c r="X125" s="5" t="str">
        <f>IF($F125="--","",IF($P125="toetsen",toetsen(F!$B125,W125),IF($P125="toetsen alleen IW",toetsen_alleen_IW(F!$B125,W125),IF($P125="toetsen alleen LN",toetsen_alleen_LN(F!$B125,W125),IF($P125="toetsen geen MV en SV",toetsen_geen_MV_en_SV(F!$B125,W125),IF($P125="toetsen alleen MV en SV",toetsen_alleen_MV_en_SV(F!$B125,W125),""))))))</f>
        <v/>
      </c>
      <c r="Y125" s="5" t="str">
        <f>IF($P125="toetsen",IF(OR(W125="",VLOOKUP(F!$B125,E!$B$1:$AK$300,10,FALSE)=1000000000),"",IF(W125&lt;=VLOOKUP(F!$B125,E!$B$1:$AK$300,10,FALSE),"ja","nee")),"")</f>
        <v/>
      </c>
      <c r="AA125" s="4" t="str">
        <f>IFERROR(IF(Q125="","",(IF(Q125&gt;2*VLOOKUP(F!$B125,E!$B$1:$AK$300,5,FALSE),1,0))),"")</f>
        <v/>
      </c>
      <c r="AB125" s="4" t="str">
        <f>IFERROR(IF(T125="","",(IF(T125&gt;2*VLOOKUP(F!$B125,E!$B$1:$AK$300,5,FALSE),1,0))),"")</f>
        <v/>
      </c>
      <c r="AC125" s="4" t="str">
        <f>IFERROR(IF(W125="","",(IF(W125&gt;2*VLOOKUP(F!$B125,E!$B$1:$AK$300,5,FALSE),1,0))),"")</f>
        <v/>
      </c>
      <c r="AE125" s="4" t="str">
        <f>IFERROR(IF(Q125="","",(IF(Q125&gt;VLOOKUP(F!$B125,E!$B$1:$AK$300,6,FALSE)+VLOOKUP(F!$B125,E!$B$1:$AK$300,5,FALSE),1,0))),"")</f>
        <v/>
      </c>
      <c r="AF125" s="4" t="str">
        <f>IFERROR(IF(T125="","",(IF(T125&gt;VLOOKUP(F!$B125,E!$B$1:$AK$300,6,FALSE)+VLOOKUP(F!$B125,E!$B$1:$AK$300,5,FALSE),1,0))),"")</f>
        <v/>
      </c>
      <c r="AG125" s="4" t="str">
        <f>IFERROR(IF(W125="","",(IF(W125&gt;VLOOKUP(F!$B125,E!$B$1:$AK$300,6,FALSE)+VLOOKUP(F!$B125,E!$B$1:$AK$300,5,FALSE),1,0))),"")</f>
        <v/>
      </c>
      <c r="AI125" s="6" t="str">
        <f t="shared" si="43"/>
        <v>--</v>
      </c>
      <c r="AJ125" s="6" t="str">
        <f>IF(AI125="--","--",IF(F!$D125=131,IF(I125=-1,"rg",IF(I125="","--",IF(I125*1000&lt;1,FIXED(I125*1000,3),IF(I125*1000&lt;10,FIXED(I125*1000,2),(IF(I125*1000&lt;100,FIXED(I125*1000,1),IF(I125*1000&lt;1000,FIXED(I125*1000,0),MROUND(I125*1000,10)))))))),IF(I125=-1,"rg",IF(I125="","--",IF(I125&lt;1,FIXED(I125,3),IF(I125&lt;10,FIXED(I125,2),(IF(I125&lt;100,FIXED(I125,1),IF(I125&lt;1000,FIXED(I125,0),MROUND(I125,10))))))))))</f>
        <v>--</v>
      </c>
      <c r="AK125" s="6" t="str">
        <f t="shared" si="44"/>
        <v>--</v>
      </c>
      <c r="AL125" s="6" t="str">
        <f>IF(AK125="--","--",IF(F!$D125=131,IF(K125=-1,"rg",IF(K125="","--",IF(K125*1000&lt;1,FIXED(K125*1000,3),IF(K125*1000&lt;10,FIXED(K125*1000,2),(IF(K125*1000&lt;100,FIXED(K125*1000,1),IF(K125*1000&lt;1000,FIXED(K125*1000,0),MROUND(K125*1000,10)))))))),IF(K125=-1,"rg",IF(K125="","--",IF(K125&lt;1,FIXED(K125,3),IF(K125&lt;10,FIXED(K125,2),(IF(K125&lt;100,FIXED(K125,1),IF(K125&lt;1000,FIXED(K125,0),MROUND(K125,10))))))))))</f>
        <v>--</v>
      </c>
      <c r="AM125" s="6" t="str">
        <f t="shared" si="45"/>
        <v>--</v>
      </c>
      <c r="AN125" s="6" t="str">
        <f>IF(AM125="--","--",IF(F!$D125=131,IF(M125=-1,"rg",IF(M125="","--",IF(M125*1000&lt;1,FIXED(M125*1000,3),IF(M125*1000&lt;10,FIXED(M125*1000,2),(IF(M125*1000&lt;100,FIXED(M125*1000,1),IF(M125*1000&lt;1000,FIXED(M125*1000,0),MROUND(M125*1000,10)))))))),IF(M125=-1,"rg",IF(M125="","--",IF(M125&lt;1,FIXED(M125,3),IF(M125&lt;10,FIXED(M125,2),(IF(M125&lt;100,FIXED(M125,1),IF(M125&lt;1000,FIXED(M125,0),MROUND(M125,10))))))))))</f>
        <v>--</v>
      </c>
      <c r="AP125" s="6" t="str">
        <f t="shared" si="32"/>
        <v>--</v>
      </c>
      <c r="AQ125" s="6" t="str">
        <f t="shared" si="33"/>
        <v/>
      </c>
      <c r="AR125" s="6" t="str">
        <f t="shared" si="34"/>
        <v>--</v>
      </c>
      <c r="AS125" s="6" t="str">
        <f t="shared" si="35"/>
        <v/>
      </c>
      <c r="AT125" s="6" t="str">
        <f t="shared" si="36"/>
        <v/>
      </c>
      <c r="AU125" s="6" t="str">
        <f>IFERROR(IF(AR125="--","",IF(HLOOKUP(SMALL($Q$4:$Y$4,3),$Q$4:$Y$501,ROW(AP125)-3,FALSE)=0,"",IF(HLOOKUP(SMALL($Q$4:$Y$4,3),$Q$4:$Y$501,ROW(AP125)-3,FALSE)="nee",VLOOKUP("De kwaliteitseis emissiearme grond (maximale concentratie) wordt overschreden.",H!$O$10:'H'!$P$59,2,FALSE),""))),"")</f>
        <v/>
      </c>
      <c r="AV125" s="6" t="str">
        <f t="shared" si="26"/>
        <v>--</v>
      </c>
      <c r="AW125" s="6" t="str">
        <f t="shared" si="27"/>
        <v/>
      </c>
      <c r="AX125" s="6" t="str">
        <f t="shared" si="28"/>
        <v>--</v>
      </c>
      <c r="AY125" s="6" t="str">
        <f t="shared" si="37"/>
        <v/>
      </c>
      <c r="AZ125" s="6" t="str">
        <f t="shared" si="38"/>
        <v/>
      </c>
      <c r="BA125" s="6" t="str">
        <f>IFERROR(IF(AR125="--","",IF(HLOOKUP(SMALL($Q$4:$Y$4,6),$Q$4:$Y$501,ROW(AP125)-3,FALSE)=0,"",IF(HLOOKUP(SMALL($Q$4:$Y$4,6),$Q$4:$Y$501,ROW(AP125)-3,FALSE)="nee",VLOOKUP("De kwaliteitseis emissiearme grond (maximale concentratie) wordt overschreden.",H!$O$10:'H'!$P$59,2,FALSE),""))),"")</f>
        <v/>
      </c>
      <c r="BB125" s="6" t="str">
        <f t="shared" si="29"/>
        <v>--</v>
      </c>
      <c r="BC125" s="6" t="str">
        <f t="shared" si="30"/>
        <v/>
      </c>
      <c r="BD125" s="6" t="str">
        <f t="shared" si="31"/>
        <v>--</v>
      </c>
      <c r="BE125" s="6" t="str">
        <f t="shared" si="39"/>
        <v/>
      </c>
      <c r="BF125" s="6" t="str">
        <f t="shared" si="40"/>
        <v/>
      </c>
      <c r="BG125" s="4" t="str">
        <f>IFERROR(IF(AR125="--","",IF(HLOOKUP(SMALL($Q$4:$Y$4,9),$Q$4:$Y$501,ROW(AP125)-3,FALSE)=0,"",IF(HLOOKUP(SMALL($Q$4:$Y$4,9),$Q$4:$Y$501,ROW(AP125)-3,FALSE)="nee",VLOOKUP("De kwaliteitseis emissiearme grond (maximale concentratie) wordt overschreden.",H!$O$10:'H'!$P$59,2,FALSE),""))),"")</f>
        <v/>
      </c>
    </row>
    <row r="126" spans="1:59" x14ac:dyDescent="0.2">
      <c r="A126" s="4" t="str">
        <f>F!A126</f>
        <v>2,3,5-trichloorfenol</v>
      </c>
      <c r="B126" s="6" t="str">
        <f>IF(ISNUMBER(F!E126)=FALSE,"--",IF(F!E126=0,"--",F!E126))</f>
        <v>--</v>
      </c>
      <c r="C126" s="6" t="str">
        <f>IF(B126="--","",F!F126)</f>
        <v/>
      </c>
      <c r="D126" s="6" t="str">
        <f>IF(ISNUMBER(F!G126)=FALSE,"--",IF(F!G126=0,"--",F!G126))</f>
        <v>--</v>
      </c>
      <c r="E126" s="6" t="str">
        <f>IF(D126="--","",F!H126)</f>
        <v/>
      </c>
      <c r="F126" s="6" t="str">
        <f>IF(ISNUMBER(F!I126)=FALSE,"--",IF(F!I126=0,"--",F!I126))</f>
        <v>--</v>
      </c>
      <c r="G126" s="6" t="str">
        <f>IF(F126="--","",F!J126)</f>
        <v/>
      </c>
      <c r="H126" s="6"/>
      <c r="I126" s="16" t="str">
        <f>IF(F!AA126=-1,-1,F!AV126)</f>
        <v/>
      </c>
      <c r="J126" s="6"/>
      <c r="K126" s="16" t="str">
        <f>IF(F!AD126=-1,-1,F!AX126)</f>
        <v/>
      </c>
      <c r="L126" s="6"/>
      <c r="M126" s="16" t="str">
        <f>IF(F!AG126=-1,-1,F!AZ126)</f>
        <v/>
      </c>
      <c r="N126" s="6"/>
      <c r="P126" s="4" t="str">
        <f>IFERROR(IF(AND(VLOOKUP(F!$B126,E!$B$1:$AK$300,5,FALSE)&lt;&gt;1000000000,VLOOKUP(F!$B126,E!$B$1:$AK$300,6,FALSE)=1000000000,VLOOKUP(F!$B126,E!$B$1:$AK$300,7,FALSE)=1000000000,VLOOKUP(F!$B126,E!$B$1:$AK$300,8,FALSE)=1000000000,VLOOKUP(F!$B126,E!$B$1:$AK$300,9,FALSE)=1000000000),"toetsen alleen LN",IF(AND(VLOOKUP(F!$B126,E!$B$1:$AK$300,5,FALSE)=1000000000,VLOOKUP(F!$B126,E!$B$1:$AK$300,6,FALSE)=1000000000,VLOOKUP(F!$B126,E!$B$1:$AK$300,7,FALSE)=1000000000,VLOOKUP(F!$B126,E!$B$1:$AK$300,8,FALSE)&lt;&gt;1000000000,VLOOKUP(F!$B126,E!$B$1:$AK$300,9,FALSE)&lt;&gt;1000000000),"toetsen alleen MV en SV",IF(AND(VLOOKUP(F!$B126,E!$B$1:$AK$300,5,FALSE)&lt;&gt;1000000000,VLOOKUP(F!$B126,E!$B$1:$AK$300,6,FALSE)&lt;&gt;1000000000,VLOOKUP(F!$B126,E!$B$1:$AK$300,7,FALSE)&lt;&gt;1000000000,VLOOKUP(F!$B126,E!$B$1:$AK$300,8,FALSE)=1000000000,VLOOKUP(F!$B126,E!$B$1:$AK$300,9,FALSE)=1000000000),"toetsen geen MV en SV",IF(VLOOKUP(F!$B126,E!$B$1:$AK$300,5,FALSE)+VLOOKUP(F!$B126,E!$B$1:$AK$300,6,FALSE)+VLOOKUP(F!$B126,E!$B$1:$AK$300,7,FALSE)+VLOOKUP(F!$B126,E!$B$1:$AK$300,8,FALSE)&lt;&gt;4000000000,"toetsen",IF(VLOOKUP(F!$B126,E!$B$1:$AK$300,12,FALSE)&lt;&gt;1000000000,"toetsen alleen IW","niet toetsen"))))),"")</f>
        <v/>
      </c>
      <c r="Q126" s="6" t="str">
        <f t="shared" si="46"/>
        <v/>
      </c>
      <c r="R126" s="5" t="str">
        <f>IF($B126="--","",IF($P126="toetsen",toetsen(F!$B126,Q126),IF($P126="toetsen alleen IW",toetsen_alleen_IW(F!$B126,Q126),IF($P126="toetsen alleen LN",toetsen_alleen_LN(F!$B126,Q126),IF($P126="toetsen geen MV en SV",toetsen_geen_MV_en_SV(F!$B126,Q126),IF($P126="toetsen alleen MV en SV",toetsen_alleen_MV_en_SV(F!$B126,Q126),""))))))</f>
        <v/>
      </c>
      <c r="S126" s="5" t="str">
        <f>IF($P126="toetsen",IF(OR(Q126="",VLOOKUP(F!$B126,E!$B$1:$AK$300,10,FALSE)=1000000000),"",IF(Q126&lt;=VLOOKUP(F!$B126,E!$B$1:$AK$300,10,FALSE),"ja","nee")),"")</f>
        <v/>
      </c>
      <c r="T126" s="78" t="str">
        <f t="shared" si="41"/>
        <v/>
      </c>
      <c r="U126" s="5" t="str">
        <f>IF($D126="--","",IF($P126="toetsen",toetsen(F!$B126,T126),IF($P126="toetsen alleen IW",toetsen_alleen_IW(F!$B126,T126),IF($P126="toetsen alleen LN",toetsen_alleen_LN(F!$B126,T126),IF($P126="toetsen geen MV en SV",toetsen_geen_MV_en_SV(F!$B126,T126),IF($P126="toetsen alleen MV en SV",toetsen_alleen_MV_en_SV(F!$B126,T126),""))))))</f>
        <v/>
      </c>
      <c r="V126" s="5" t="str">
        <f>IF($P126="toetsen",IF(OR(T126="",VLOOKUP(F!$B126,E!$B$1:$AK$300,10,FALSE)=1000000000),"",IF(T126&lt;=VLOOKUP(F!$B126,E!$B$1:$AK$300,10,FALSE),"ja","nee")),"")</f>
        <v/>
      </c>
      <c r="W126" s="6" t="str">
        <f t="shared" si="42"/>
        <v/>
      </c>
      <c r="X126" s="5" t="str">
        <f>IF($F126="--","",IF($P126="toetsen",toetsen(F!$B126,W126),IF($P126="toetsen alleen IW",toetsen_alleen_IW(F!$B126,W126),IF($P126="toetsen alleen LN",toetsen_alleen_LN(F!$B126,W126),IF($P126="toetsen geen MV en SV",toetsen_geen_MV_en_SV(F!$B126,W126),IF($P126="toetsen alleen MV en SV",toetsen_alleen_MV_en_SV(F!$B126,W126),""))))))</f>
        <v/>
      </c>
      <c r="Y126" s="5" t="str">
        <f>IF($P126="toetsen",IF(OR(W126="",VLOOKUP(F!$B126,E!$B$1:$AK$300,10,FALSE)=1000000000),"",IF(W126&lt;=VLOOKUP(F!$B126,E!$B$1:$AK$300,10,FALSE),"ja","nee")),"")</f>
        <v/>
      </c>
      <c r="AA126" s="4" t="str">
        <f>IFERROR(IF(Q126="","",(IF(Q126&gt;2*VLOOKUP(F!$B126,E!$B$1:$AK$300,5,FALSE),1,0))),"")</f>
        <v/>
      </c>
      <c r="AB126" s="4" t="str">
        <f>IFERROR(IF(T126="","",(IF(T126&gt;2*VLOOKUP(F!$B126,E!$B$1:$AK$300,5,FALSE),1,0))),"")</f>
        <v/>
      </c>
      <c r="AC126" s="4" t="str">
        <f>IFERROR(IF(W126="","",(IF(W126&gt;2*VLOOKUP(F!$B126,E!$B$1:$AK$300,5,FALSE),1,0))),"")</f>
        <v/>
      </c>
      <c r="AE126" s="4" t="str">
        <f>IFERROR(IF(Q126="","",(IF(Q126&gt;VLOOKUP(F!$B126,E!$B$1:$AK$300,6,FALSE)+VLOOKUP(F!$B126,E!$B$1:$AK$300,5,FALSE),1,0))),"")</f>
        <v/>
      </c>
      <c r="AF126" s="4" t="str">
        <f>IFERROR(IF(T126="","",(IF(T126&gt;VLOOKUP(F!$B126,E!$B$1:$AK$300,6,FALSE)+VLOOKUP(F!$B126,E!$B$1:$AK$300,5,FALSE),1,0))),"")</f>
        <v/>
      </c>
      <c r="AG126" s="4" t="str">
        <f>IFERROR(IF(W126="","",(IF(W126&gt;VLOOKUP(F!$B126,E!$B$1:$AK$300,6,FALSE)+VLOOKUP(F!$B126,E!$B$1:$AK$300,5,FALSE),1,0))),"")</f>
        <v/>
      </c>
      <c r="AI126" s="6" t="str">
        <f t="shared" si="43"/>
        <v>--</v>
      </c>
      <c r="AJ126" s="6" t="str">
        <f>IF(AI126="--","--",IF(F!$D126=131,IF(I126=-1,"rg",IF(I126="","--",IF(I126*1000&lt;1,FIXED(I126*1000,3),IF(I126*1000&lt;10,FIXED(I126*1000,2),(IF(I126*1000&lt;100,FIXED(I126*1000,1),IF(I126*1000&lt;1000,FIXED(I126*1000,0),MROUND(I126*1000,10)))))))),IF(I126=-1,"rg",IF(I126="","--",IF(I126&lt;1,FIXED(I126,3),IF(I126&lt;10,FIXED(I126,2),(IF(I126&lt;100,FIXED(I126,1),IF(I126&lt;1000,FIXED(I126,0),MROUND(I126,10))))))))))</f>
        <v>--</v>
      </c>
      <c r="AK126" s="6" t="str">
        <f t="shared" si="44"/>
        <v>--</v>
      </c>
      <c r="AL126" s="6" t="str">
        <f>IF(AK126="--","--",IF(F!$D126=131,IF(K126=-1,"rg",IF(K126="","--",IF(K126*1000&lt;1,FIXED(K126*1000,3),IF(K126*1000&lt;10,FIXED(K126*1000,2),(IF(K126*1000&lt;100,FIXED(K126*1000,1),IF(K126*1000&lt;1000,FIXED(K126*1000,0),MROUND(K126*1000,10)))))))),IF(K126=-1,"rg",IF(K126="","--",IF(K126&lt;1,FIXED(K126,3),IF(K126&lt;10,FIXED(K126,2),(IF(K126&lt;100,FIXED(K126,1),IF(K126&lt;1000,FIXED(K126,0),MROUND(K126,10))))))))))</f>
        <v>--</v>
      </c>
      <c r="AM126" s="6" t="str">
        <f t="shared" si="45"/>
        <v>--</v>
      </c>
      <c r="AN126" s="6" t="str">
        <f>IF(AM126="--","--",IF(F!$D126=131,IF(M126=-1,"rg",IF(M126="","--",IF(M126*1000&lt;1,FIXED(M126*1000,3),IF(M126*1000&lt;10,FIXED(M126*1000,2),(IF(M126*1000&lt;100,FIXED(M126*1000,1),IF(M126*1000&lt;1000,FIXED(M126*1000,0),MROUND(M126*1000,10)))))))),IF(M126=-1,"rg",IF(M126="","--",IF(M126&lt;1,FIXED(M126,3),IF(M126&lt;10,FIXED(M126,2),(IF(M126&lt;100,FIXED(M126,1),IF(M126&lt;1000,FIXED(M126,0),MROUND(M126,10))))))))))</f>
        <v>--</v>
      </c>
      <c r="AP126" s="6" t="str">
        <f t="shared" si="32"/>
        <v>--</v>
      </c>
      <c r="AQ126" s="6" t="str">
        <f t="shared" si="33"/>
        <v/>
      </c>
      <c r="AR126" s="6" t="str">
        <f t="shared" si="34"/>
        <v>--</v>
      </c>
      <c r="AS126" s="6" t="str">
        <f t="shared" si="35"/>
        <v/>
      </c>
      <c r="AT126" s="6" t="str">
        <f t="shared" si="36"/>
        <v/>
      </c>
      <c r="AU126" s="6" t="str">
        <f>IFERROR(IF(AR126="--","",IF(HLOOKUP(SMALL($Q$4:$Y$4,3),$Q$4:$Y$501,ROW(AP126)-3,FALSE)=0,"",IF(HLOOKUP(SMALL($Q$4:$Y$4,3),$Q$4:$Y$501,ROW(AP126)-3,FALSE)="nee",VLOOKUP("De kwaliteitseis emissiearme grond (maximale concentratie) wordt overschreden.",H!$O$10:'H'!$P$59,2,FALSE),""))),"")</f>
        <v/>
      </c>
      <c r="AV126" s="6" t="str">
        <f t="shared" si="26"/>
        <v>--</v>
      </c>
      <c r="AW126" s="6" t="str">
        <f t="shared" si="27"/>
        <v/>
      </c>
      <c r="AX126" s="6" t="str">
        <f t="shared" si="28"/>
        <v>--</v>
      </c>
      <c r="AY126" s="6" t="str">
        <f t="shared" si="37"/>
        <v/>
      </c>
      <c r="AZ126" s="6" t="str">
        <f t="shared" si="38"/>
        <v/>
      </c>
      <c r="BA126" s="6" t="str">
        <f>IFERROR(IF(AR126="--","",IF(HLOOKUP(SMALL($Q$4:$Y$4,6),$Q$4:$Y$501,ROW(AP126)-3,FALSE)=0,"",IF(HLOOKUP(SMALL($Q$4:$Y$4,6),$Q$4:$Y$501,ROW(AP126)-3,FALSE)="nee",VLOOKUP("De kwaliteitseis emissiearme grond (maximale concentratie) wordt overschreden.",H!$O$10:'H'!$P$59,2,FALSE),""))),"")</f>
        <v/>
      </c>
      <c r="BB126" s="6" t="str">
        <f t="shared" si="29"/>
        <v>--</v>
      </c>
      <c r="BC126" s="6" t="str">
        <f t="shared" si="30"/>
        <v/>
      </c>
      <c r="BD126" s="6" t="str">
        <f t="shared" si="31"/>
        <v>--</v>
      </c>
      <c r="BE126" s="6" t="str">
        <f t="shared" si="39"/>
        <v/>
      </c>
      <c r="BF126" s="6" t="str">
        <f t="shared" si="40"/>
        <v/>
      </c>
      <c r="BG126" s="4" t="str">
        <f>IFERROR(IF(AR126="--","",IF(HLOOKUP(SMALL($Q$4:$Y$4,9),$Q$4:$Y$501,ROW(AP126)-3,FALSE)=0,"",IF(HLOOKUP(SMALL($Q$4:$Y$4,9),$Q$4:$Y$501,ROW(AP126)-3,FALSE)="nee",VLOOKUP("De kwaliteitseis emissiearme grond (maximale concentratie) wordt overschreden.",H!$O$10:'H'!$P$59,2,FALSE),""))),"")</f>
        <v/>
      </c>
    </row>
    <row r="127" spans="1:59" x14ac:dyDescent="0.2">
      <c r="A127" s="4" t="str">
        <f>F!A127</f>
        <v>2,3,6-trichloorfenol</v>
      </c>
      <c r="B127" s="6" t="str">
        <f>IF(ISNUMBER(F!E127)=FALSE,"--",IF(F!E127=0,"--",F!E127))</f>
        <v>--</v>
      </c>
      <c r="C127" s="6" t="str">
        <f>IF(B127="--","",F!F127)</f>
        <v/>
      </c>
      <c r="D127" s="6" t="str">
        <f>IF(ISNUMBER(F!G127)=FALSE,"--",IF(F!G127=0,"--",F!G127))</f>
        <v>--</v>
      </c>
      <c r="E127" s="6" t="str">
        <f>IF(D127="--","",F!H127)</f>
        <v/>
      </c>
      <c r="F127" s="6" t="str">
        <f>IF(ISNUMBER(F!I127)=FALSE,"--",IF(F!I127=0,"--",F!I127))</f>
        <v>--</v>
      </c>
      <c r="G127" s="6" t="str">
        <f>IF(F127="--","",F!J127)</f>
        <v/>
      </c>
      <c r="H127" s="6"/>
      <c r="I127" s="16" t="str">
        <f>IF(F!AA127=-1,-1,F!AV127)</f>
        <v/>
      </c>
      <c r="J127" s="6"/>
      <c r="K127" s="16" t="str">
        <f>IF(F!AD127=-1,-1,F!AX127)</f>
        <v/>
      </c>
      <c r="L127" s="6"/>
      <c r="M127" s="16" t="str">
        <f>IF(F!AG127=-1,-1,F!AZ127)</f>
        <v/>
      </c>
      <c r="N127" s="6"/>
      <c r="P127" s="4" t="str">
        <f>IFERROR(IF(AND(VLOOKUP(F!$B127,E!$B$1:$AK$300,5,FALSE)&lt;&gt;1000000000,VLOOKUP(F!$B127,E!$B$1:$AK$300,6,FALSE)=1000000000,VLOOKUP(F!$B127,E!$B$1:$AK$300,7,FALSE)=1000000000,VLOOKUP(F!$B127,E!$B$1:$AK$300,8,FALSE)=1000000000,VLOOKUP(F!$B127,E!$B$1:$AK$300,9,FALSE)=1000000000),"toetsen alleen LN",IF(AND(VLOOKUP(F!$B127,E!$B$1:$AK$300,5,FALSE)=1000000000,VLOOKUP(F!$B127,E!$B$1:$AK$300,6,FALSE)=1000000000,VLOOKUP(F!$B127,E!$B$1:$AK$300,7,FALSE)=1000000000,VLOOKUP(F!$B127,E!$B$1:$AK$300,8,FALSE)&lt;&gt;1000000000,VLOOKUP(F!$B127,E!$B$1:$AK$300,9,FALSE)&lt;&gt;1000000000),"toetsen alleen MV en SV",IF(AND(VLOOKUP(F!$B127,E!$B$1:$AK$300,5,FALSE)&lt;&gt;1000000000,VLOOKUP(F!$B127,E!$B$1:$AK$300,6,FALSE)&lt;&gt;1000000000,VLOOKUP(F!$B127,E!$B$1:$AK$300,7,FALSE)&lt;&gt;1000000000,VLOOKUP(F!$B127,E!$B$1:$AK$300,8,FALSE)=1000000000,VLOOKUP(F!$B127,E!$B$1:$AK$300,9,FALSE)=1000000000),"toetsen geen MV en SV",IF(VLOOKUP(F!$B127,E!$B$1:$AK$300,5,FALSE)+VLOOKUP(F!$B127,E!$B$1:$AK$300,6,FALSE)+VLOOKUP(F!$B127,E!$B$1:$AK$300,7,FALSE)+VLOOKUP(F!$B127,E!$B$1:$AK$300,8,FALSE)&lt;&gt;4000000000,"toetsen",IF(VLOOKUP(F!$B127,E!$B$1:$AK$300,12,FALSE)&lt;&gt;1000000000,"toetsen alleen IW","niet toetsen"))))),"")</f>
        <v/>
      </c>
      <c r="Q127" s="6" t="str">
        <f t="shared" si="46"/>
        <v/>
      </c>
      <c r="R127" s="5" t="str">
        <f>IF($B127="--","",IF($P127="toetsen",toetsen(F!$B127,Q127),IF($P127="toetsen alleen IW",toetsen_alleen_IW(F!$B127,Q127),IF($P127="toetsen alleen LN",toetsen_alleen_LN(F!$B127,Q127),IF($P127="toetsen geen MV en SV",toetsen_geen_MV_en_SV(F!$B127,Q127),IF($P127="toetsen alleen MV en SV",toetsen_alleen_MV_en_SV(F!$B127,Q127),""))))))</f>
        <v/>
      </c>
      <c r="S127" s="5" t="str">
        <f>IF($P127="toetsen",IF(OR(Q127="",VLOOKUP(F!$B127,E!$B$1:$AK$300,10,FALSE)=1000000000),"",IF(Q127&lt;=VLOOKUP(F!$B127,E!$B$1:$AK$300,10,FALSE),"ja","nee")),"")</f>
        <v/>
      </c>
      <c r="T127" s="78" t="str">
        <f t="shared" si="41"/>
        <v/>
      </c>
      <c r="U127" s="5" t="str">
        <f>IF($D127="--","",IF($P127="toetsen",toetsen(F!$B127,T127),IF($P127="toetsen alleen IW",toetsen_alleen_IW(F!$B127,T127),IF($P127="toetsen alleen LN",toetsen_alleen_LN(F!$B127,T127),IF($P127="toetsen geen MV en SV",toetsen_geen_MV_en_SV(F!$B127,T127),IF($P127="toetsen alleen MV en SV",toetsen_alleen_MV_en_SV(F!$B127,T127),""))))))</f>
        <v/>
      </c>
      <c r="V127" s="5" t="str">
        <f>IF($P127="toetsen",IF(OR(T127="",VLOOKUP(F!$B127,E!$B$1:$AK$300,10,FALSE)=1000000000),"",IF(T127&lt;=VLOOKUP(F!$B127,E!$B$1:$AK$300,10,FALSE),"ja","nee")),"")</f>
        <v/>
      </c>
      <c r="W127" s="6" t="str">
        <f t="shared" si="42"/>
        <v/>
      </c>
      <c r="X127" s="5" t="str">
        <f>IF($F127="--","",IF($P127="toetsen",toetsen(F!$B127,W127),IF($P127="toetsen alleen IW",toetsen_alleen_IW(F!$B127,W127),IF($P127="toetsen alleen LN",toetsen_alleen_LN(F!$B127,W127),IF($P127="toetsen geen MV en SV",toetsen_geen_MV_en_SV(F!$B127,W127),IF($P127="toetsen alleen MV en SV",toetsen_alleen_MV_en_SV(F!$B127,W127),""))))))</f>
        <v/>
      </c>
      <c r="Y127" s="5" t="str">
        <f>IF($P127="toetsen",IF(OR(W127="",VLOOKUP(F!$B127,E!$B$1:$AK$300,10,FALSE)=1000000000),"",IF(W127&lt;=VLOOKUP(F!$B127,E!$B$1:$AK$300,10,FALSE),"ja","nee")),"")</f>
        <v/>
      </c>
      <c r="AA127" s="4" t="str">
        <f>IFERROR(IF(Q127="","",(IF(Q127&gt;2*VLOOKUP(F!$B127,E!$B$1:$AK$300,5,FALSE),1,0))),"")</f>
        <v/>
      </c>
      <c r="AB127" s="4" t="str">
        <f>IFERROR(IF(T127="","",(IF(T127&gt;2*VLOOKUP(F!$B127,E!$B$1:$AK$300,5,FALSE),1,0))),"")</f>
        <v/>
      </c>
      <c r="AC127" s="4" t="str">
        <f>IFERROR(IF(W127="","",(IF(W127&gt;2*VLOOKUP(F!$B127,E!$B$1:$AK$300,5,FALSE),1,0))),"")</f>
        <v/>
      </c>
      <c r="AE127" s="4" t="str">
        <f>IFERROR(IF(Q127="","",(IF(Q127&gt;VLOOKUP(F!$B127,E!$B$1:$AK$300,6,FALSE)+VLOOKUP(F!$B127,E!$B$1:$AK$300,5,FALSE),1,0))),"")</f>
        <v/>
      </c>
      <c r="AF127" s="4" t="str">
        <f>IFERROR(IF(T127="","",(IF(T127&gt;VLOOKUP(F!$B127,E!$B$1:$AK$300,6,FALSE)+VLOOKUP(F!$B127,E!$B$1:$AK$300,5,FALSE),1,0))),"")</f>
        <v/>
      </c>
      <c r="AG127" s="4" t="str">
        <f>IFERROR(IF(W127="","",(IF(W127&gt;VLOOKUP(F!$B127,E!$B$1:$AK$300,6,FALSE)+VLOOKUP(F!$B127,E!$B$1:$AK$300,5,FALSE),1,0))),"")</f>
        <v/>
      </c>
      <c r="AI127" s="6" t="str">
        <f t="shared" si="43"/>
        <v>--</v>
      </c>
      <c r="AJ127" s="6" t="str">
        <f>IF(AI127="--","--",IF(F!$D127=131,IF(I127=-1,"rg",IF(I127="","--",IF(I127*1000&lt;1,FIXED(I127*1000,3),IF(I127*1000&lt;10,FIXED(I127*1000,2),(IF(I127*1000&lt;100,FIXED(I127*1000,1),IF(I127*1000&lt;1000,FIXED(I127*1000,0),MROUND(I127*1000,10)))))))),IF(I127=-1,"rg",IF(I127="","--",IF(I127&lt;1,FIXED(I127,3),IF(I127&lt;10,FIXED(I127,2),(IF(I127&lt;100,FIXED(I127,1),IF(I127&lt;1000,FIXED(I127,0),MROUND(I127,10))))))))))</f>
        <v>--</v>
      </c>
      <c r="AK127" s="6" t="str">
        <f t="shared" si="44"/>
        <v>--</v>
      </c>
      <c r="AL127" s="6" t="str">
        <f>IF(AK127="--","--",IF(F!$D127=131,IF(K127=-1,"rg",IF(K127="","--",IF(K127*1000&lt;1,FIXED(K127*1000,3),IF(K127*1000&lt;10,FIXED(K127*1000,2),(IF(K127*1000&lt;100,FIXED(K127*1000,1),IF(K127*1000&lt;1000,FIXED(K127*1000,0),MROUND(K127*1000,10)))))))),IF(K127=-1,"rg",IF(K127="","--",IF(K127&lt;1,FIXED(K127,3),IF(K127&lt;10,FIXED(K127,2),(IF(K127&lt;100,FIXED(K127,1),IF(K127&lt;1000,FIXED(K127,0),MROUND(K127,10))))))))))</f>
        <v>--</v>
      </c>
      <c r="AM127" s="6" t="str">
        <f t="shared" si="45"/>
        <v>--</v>
      </c>
      <c r="AN127" s="6" t="str">
        <f>IF(AM127="--","--",IF(F!$D127=131,IF(M127=-1,"rg",IF(M127="","--",IF(M127*1000&lt;1,FIXED(M127*1000,3),IF(M127*1000&lt;10,FIXED(M127*1000,2),(IF(M127*1000&lt;100,FIXED(M127*1000,1),IF(M127*1000&lt;1000,FIXED(M127*1000,0),MROUND(M127*1000,10)))))))),IF(M127=-1,"rg",IF(M127="","--",IF(M127&lt;1,FIXED(M127,3),IF(M127&lt;10,FIXED(M127,2),(IF(M127&lt;100,FIXED(M127,1),IF(M127&lt;1000,FIXED(M127,0),MROUND(M127,10))))))))))</f>
        <v>--</v>
      </c>
      <c r="AP127" s="6" t="str">
        <f t="shared" si="32"/>
        <v>--</v>
      </c>
      <c r="AQ127" s="6" t="str">
        <f t="shared" si="33"/>
        <v/>
      </c>
      <c r="AR127" s="6" t="str">
        <f t="shared" si="34"/>
        <v>--</v>
      </c>
      <c r="AS127" s="6" t="str">
        <f t="shared" si="35"/>
        <v/>
      </c>
      <c r="AT127" s="6" t="str">
        <f t="shared" si="36"/>
        <v/>
      </c>
      <c r="AU127" s="6" t="str">
        <f>IFERROR(IF(AR127="--","",IF(HLOOKUP(SMALL($Q$4:$Y$4,3),$Q$4:$Y$501,ROW(AP127)-3,FALSE)=0,"",IF(HLOOKUP(SMALL($Q$4:$Y$4,3),$Q$4:$Y$501,ROW(AP127)-3,FALSE)="nee",VLOOKUP("De kwaliteitseis emissiearme grond (maximale concentratie) wordt overschreden.",H!$O$10:'H'!$P$59,2,FALSE),""))),"")</f>
        <v/>
      </c>
      <c r="AV127" s="6" t="str">
        <f t="shared" si="26"/>
        <v>--</v>
      </c>
      <c r="AW127" s="6" t="str">
        <f t="shared" si="27"/>
        <v/>
      </c>
      <c r="AX127" s="6" t="str">
        <f t="shared" si="28"/>
        <v>--</v>
      </c>
      <c r="AY127" s="6" t="str">
        <f t="shared" si="37"/>
        <v/>
      </c>
      <c r="AZ127" s="6" t="str">
        <f t="shared" si="38"/>
        <v/>
      </c>
      <c r="BA127" s="6" t="str">
        <f>IFERROR(IF(AR127="--","",IF(HLOOKUP(SMALL($Q$4:$Y$4,6),$Q$4:$Y$501,ROW(AP127)-3,FALSE)=0,"",IF(HLOOKUP(SMALL($Q$4:$Y$4,6),$Q$4:$Y$501,ROW(AP127)-3,FALSE)="nee",VLOOKUP("De kwaliteitseis emissiearme grond (maximale concentratie) wordt overschreden.",H!$O$10:'H'!$P$59,2,FALSE),""))),"")</f>
        <v/>
      </c>
      <c r="BB127" s="6" t="str">
        <f t="shared" si="29"/>
        <v>--</v>
      </c>
      <c r="BC127" s="6" t="str">
        <f t="shared" si="30"/>
        <v/>
      </c>
      <c r="BD127" s="6" t="str">
        <f t="shared" si="31"/>
        <v>--</v>
      </c>
      <c r="BE127" s="6" t="str">
        <f t="shared" si="39"/>
        <v/>
      </c>
      <c r="BF127" s="6" t="str">
        <f t="shared" si="40"/>
        <v/>
      </c>
      <c r="BG127" s="4" t="str">
        <f>IFERROR(IF(AR127="--","",IF(HLOOKUP(SMALL($Q$4:$Y$4,9),$Q$4:$Y$501,ROW(AP127)-3,FALSE)=0,"",IF(HLOOKUP(SMALL($Q$4:$Y$4,9),$Q$4:$Y$501,ROW(AP127)-3,FALSE)="nee",VLOOKUP("De kwaliteitseis emissiearme grond (maximale concentratie) wordt overschreden.",H!$O$10:'H'!$P$59,2,FALSE),""))),"")</f>
        <v/>
      </c>
    </row>
    <row r="128" spans="1:59" x14ac:dyDescent="0.2">
      <c r="A128" s="4" t="str">
        <f>F!A128</f>
        <v>2,4,5-Trichloorfenol</v>
      </c>
      <c r="B128" s="6" t="str">
        <f>IF(ISNUMBER(F!E128)=FALSE,"--",IF(F!E128=0,"--",F!E128))</f>
        <v>--</v>
      </c>
      <c r="C128" s="6" t="str">
        <f>IF(B128="--","",F!F128)</f>
        <v/>
      </c>
      <c r="D128" s="6" t="str">
        <f>IF(ISNUMBER(F!G128)=FALSE,"--",IF(F!G128=0,"--",F!G128))</f>
        <v>--</v>
      </c>
      <c r="E128" s="6" t="str">
        <f>IF(D128="--","",F!H128)</f>
        <v/>
      </c>
      <c r="F128" s="6" t="str">
        <f>IF(ISNUMBER(F!I128)=FALSE,"--",IF(F!I128=0,"--",F!I128))</f>
        <v>--</v>
      </c>
      <c r="G128" s="6" t="str">
        <f>IF(F128="--","",F!J128)</f>
        <v/>
      </c>
      <c r="H128" s="6"/>
      <c r="I128" s="16" t="str">
        <f>IF(F!AA128=-1,-1,F!AV128)</f>
        <v/>
      </c>
      <c r="J128" s="6"/>
      <c r="K128" s="16" t="str">
        <f>IF(F!AD128=-1,-1,F!AX128)</f>
        <v/>
      </c>
      <c r="L128" s="6"/>
      <c r="M128" s="16" t="str">
        <f>IF(F!AG128=-1,-1,F!AZ128)</f>
        <v/>
      </c>
      <c r="N128" s="6"/>
      <c r="P128" s="4" t="str">
        <f>IFERROR(IF(AND(VLOOKUP(F!$B128,E!$B$1:$AK$300,5,FALSE)&lt;&gt;1000000000,VLOOKUP(F!$B128,E!$B$1:$AK$300,6,FALSE)=1000000000,VLOOKUP(F!$B128,E!$B$1:$AK$300,7,FALSE)=1000000000,VLOOKUP(F!$B128,E!$B$1:$AK$300,8,FALSE)=1000000000,VLOOKUP(F!$B128,E!$B$1:$AK$300,9,FALSE)=1000000000),"toetsen alleen LN",IF(AND(VLOOKUP(F!$B128,E!$B$1:$AK$300,5,FALSE)=1000000000,VLOOKUP(F!$B128,E!$B$1:$AK$300,6,FALSE)=1000000000,VLOOKUP(F!$B128,E!$B$1:$AK$300,7,FALSE)=1000000000,VLOOKUP(F!$B128,E!$B$1:$AK$300,8,FALSE)&lt;&gt;1000000000,VLOOKUP(F!$B128,E!$B$1:$AK$300,9,FALSE)&lt;&gt;1000000000),"toetsen alleen MV en SV",IF(AND(VLOOKUP(F!$B128,E!$B$1:$AK$300,5,FALSE)&lt;&gt;1000000000,VLOOKUP(F!$B128,E!$B$1:$AK$300,6,FALSE)&lt;&gt;1000000000,VLOOKUP(F!$B128,E!$B$1:$AK$300,7,FALSE)&lt;&gt;1000000000,VLOOKUP(F!$B128,E!$B$1:$AK$300,8,FALSE)=1000000000,VLOOKUP(F!$B128,E!$B$1:$AK$300,9,FALSE)=1000000000),"toetsen geen MV en SV",IF(VLOOKUP(F!$B128,E!$B$1:$AK$300,5,FALSE)+VLOOKUP(F!$B128,E!$B$1:$AK$300,6,FALSE)+VLOOKUP(F!$B128,E!$B$1:$AK$300,7,FALSE)+VLOOKUP(F!$B128,E!$B$1:$AK$300,8,FALSE)&lt;&gt;4000000000,"toetsen",IF(VLOOKUP(F!$B128,E!$B$1:$AK$300,12,FALSE)&lt;&gt;1000000000,"toetsen alleen IW","niet toetsen"))))),"")</f>
        <v/>
      </c>
      <c r="Q128" s="6" t="str">
        <f t="shared" si="46"/>
        <v/>
      </c>
      <c r="R128" s="5" t="str">
        <f>IF($B128="--","",IF($P128="toetsen",toetsen(F!$B128,Q128),IF($P128="toetsen alleen IW",toetsen_alleen_IW(F!$B128,Q128),IF($P128="toetsen alleen LN",toetsen_alleen_LN(F!$B128,Q128),IF($P128="toetsen geen MV en SV",toetsen_geen_MV_en_SV(F!$B128,Q128),IF($P128="toetsen alleen MV en SV",toetsen_alleen_MV_en_SV(F!$B128,Q128),""))))))</f>
        <v/>
      </c>
      <c r="S128" s="5" t="str">
        <f>IF($P128="toetsen",IF(OR(Q128="",VLOOKUP(F!$B128,E!$B$1:$AK$300,10,FALSE)=1000000000),"",IF(Q128&lt;=VLOOKUP(F!$B128,E!$B$1:$AK$300,10,FALSE),"ja","nee")),"")</f>
        <v/>
      </c>
      <c r="T128" s="78" t="str">
        <f t="shared" si="41"/>
        <v/>
      </c>
      <c r="U128" s="5" t="str">
        <f>IF($D128="--","",IF($P128="toetsen",toetsen(F!$B128,T128),IF($P128="toetsen alleen IW",toetsen_alleen_IW(F!$B128,T128),IF($P128="toetsen alleen LN",toetsen_alleen_LN(F!$B128,T128),IF($P128="toetsen geen MV en SV",toetsen_geen_MV_en_SV(F!$B128,T128),IF($P128="toetsen alleen MV en SV",toetsen_alleen_MV_en_SV(F!$B128,T128),""))))))</f>
        <v/>
      </c>
      <c r="V128" s="5" t="str">
        <f>IF($P128="toetsen",IF(OR(T128="",VLOOKUP(F!$B128,E!$B$1:$AK$300,10,FALSE)=1000000000),"",IF(T128&lt;=VLOOKUP(F!$B128,E!$B$1:$AK$300,10,FALSE),"ja","nee")),"")</f>
        <v/>
      </c>
      <c r="W128" s="6" t="str">
        <f t="shared" si="42"/>
        <v/>
      </c>
      <c r="X128" s="5" t="str">
        <f>IF($F128="--","",IF($P128="toetsen",toetsen(F!$B128,W128),IF($P128="toetsen alleen IW",toetsen_alleen_IW(F!$B128,W128),IF($P128="toetsen alleen LN",toetsen_alleen_LN(F!$B128,W128),IF($P128="toetsen geen MV en SV",toetsen_geen_MV_en_SV(F!$B128,W128),IF($P128="toetsen alleen MV en SV",toetsen_alleen_MV_en_SV(F!$B128,W128),""))))))</f>
        <v/>
      </c>
      <c r="Y128" s="5" t="str">
        <f>IF($P128="toetsen",IF(OR(W128="",VLOOKUP(F!$B128,E!$B$1:$AK$300,10,FALSE)=1000000000),"",IF(W128&lt;=VLOOKUP(F!$B128,E!$B$1:$AK$300,10,FALSE),"ja","nee")),"")</f>
        <v/>
      </c>
      <c r="AA128" s="4" t="str">
        <f>IFERROR(IF(Q128="","",(IF(Q128&gt;2*VLOOKUP(F!$B128,E!$B$1:$AK$300,5,FALSE),1,0))),"")</f>
        <v/>
      </c>
      <c r="AB128" s="4" t="str">
        <f>IFERROR(IF(T128="","",(IF(T128&gt;2*VLOOKUP(F!$B128,E!$B$1:$AK$300,5,FALSE),1,0))),"")</f>
        <v/>
      </c>
      <c r="AC128" s="4" t="str">
        <f>IFERROR(IF(W128="","",(IF(W128&gt;2*VLOOKUP(F!$B128,E!$B$1:$AK$300,5,FALSE),1,0))),"")</f>
        <v/>
      </c>
      <c r="AE128" s="4" t="str">
        <f>IFERROR(IF(Q128="","",(IF(Q128&gt;VLOOKUP(F!$B128,E!$B$1:$AK$300,6,FALSE)+VLOOKUP(F!$B128,E!$B$1:$AK$300,5,FALSE),1,0))),"")</f>
        <v/>
      </c>
      <c r="AF128" s="4" t="str">
        <f>IFERROR(IF(T128="","",(IF(T128&gt;VLOOKUP(F!$B128,E!$B$1:$AK$300,6,FALSE)+VLOOKUP(F!$B128,E!$B$1:$AK$300,5,FALSE),1,0))),"")</f>
        <v/>
      </c>
      <c r="AG128" s="4" t="str">
        <f>IFERROR(IF(W128="","",(IF(W128&gt;VLOOKUP(F!$B128,E!$B$1:$AK$300,6,FALSE)+VLOOKUP(F!$B128,E!$B$1:$AK$300,5,FALSE),1,0))),"")</f>
        <v/>
      </c>
      <c r="AI128" s="6" t="str">
        <f t="shared" si="43"/>
        <v>--</v>
      </c>
      <c r="AJ128" s="6" t="str">
        <f>IF(AI128="--","--",IF(F!$D128=131,IF(I128=-1,"rg",IF(I128="","--",IF(I128*1000&lt;1,FIXED(I128*1000,3),IF(I128*1000&lt;10,FIXED(I128*1000,2),(IF(I128*1000&lt;100,FIXED(I128*1000,1),IF(I128*1000&lt;1000,FIXED(I128*1000,0),MROUND(I128*1000,10)))))))),IF(I128=-1,"rg",IF(I128="","--",IF(I128&lt;1,FIXED(I128,3),IF(I128&lt;10,FIXED(I128,2),(IF(I128&lt;100,FIXED(I128,1),IF(I128&lt;1000,FIXED(I128,0),MROUND(I128,10))))))))))</f>
        <v>--</v>
      </c>
      <c r="AK128" s="6" t="str">
        <f t="shared" si="44"/>
        <v>--</v>
      </c>
      <c r="AL128" s="6" t="str">
        <f>IF(AK128="--","--",IF(F!$D128=131,IF(K128=-1,"rg",IF(K128="","--",IF(K128*1000&lt;1,FIXED(K128*1000,3),IF(K128*1000&lt;10,FIXED(K128*1000,2),(IF(K128*1000&lt;100,FIXED(K128*1000,1),IF(K128*1000&lt;1000,FIXED(K128*1000,0),MROUND(K128*1000,10)))))))),IF(K128=-1,"rg",IF(K128="","--",IF(K128&lt;1,FIXED(K128,3),IF(K128&lt;10,FIXED(K128,2),(IF(K128&lt;100,FIXED(K128,1),IF(K128&lt;1000,FIXED(K128,0),MROUND(K128,10))))))))))</f>
        <v>--</v>
      </c>
      <c r="AM128" s="6" t="str">
        <f t="shared" si="45"/>
        <v>--</v>
      </c>
      <c r="AN128" s="6" t="str">
        <f>IF(AM128="--","--",IF(F!$D128=131,IF(M128=-1,"rg",IF(M128="","--",IF(M128*1000&lt;1,FIXED(M128*1000,3),IF(M128*1000&lt;10,FIXED(M128*1000,2),(IF(M128*1000&lt;100,FIXED(M128*1000,1),IF(M128*1000&lt;1000,FIXED(M128*1000,0),MROUND(M128*1000,10)))))))),IF(M128=-1,"rg",IF(M128="","--",IF(M128&lt;1,FIXED(M128,3),IF(M128&lt;10,FIXED(M128,2),(IF(M128&lt;100,FIXED(M128,1),IF(M128&lt;1000,FIXED(M128,0),MROUND(M128,10))))))))))</f>
        <v>--</v>
      </c>
      <c r="AP128" s="6" t="str">
        <f t="shared" si="32"/>
        <v>--</v>
      </c>
      <c r="AQ128" s="6" t="str">
        <f t="shared" si="33"/>
        <v/>
      </c>
      <c r="AR128" s="6" t="str">
        <f t="shared" si="34"/>
        <v>--</v>
      </c>
      <c r="AS128" s="6" t="str">
        <f t="shared" si="35"/>
        <v/>
      </c>
      <c r="AT128" s="6" t="str">
        <f t="shared" si="36"/>
        <v/>
      </c>
      <c r="AU128" s="6" t="str">
        <f>IFERROR(IF(AR128="--","",IF(HLOOKUP(SMALL($Q$4:$Y$4,3),$Q$4:$Y$501,ROW(AP128)-3,FALSE)=0,"",IF(HLOOKUP(SMALL($Q$4:$Y$4,3),$Q$4:$Y$501,ROW(AP128)-3,FALSE)="nee",VLOOKUP("De kwaliteitseis emissiearme grond (maximale concentratie) wordt overschreden.",H!$O$10:'H'!$P$59,2,FALSE),""))),"")</f>
        <v/>
      </c>
      <c r="AV128" s="6" t="str">
        <f t="shared" si="26"/>
        <v>--</v>
      </c>
      <c r="AW128" s="6" t="str">
        <f t="shared" si="27"/>
        <v/>
      </c>
      <c r="AX128" s="6" t="str">
        <f t="shared" si="28"/>
        <v>--</v>
      </c>
      <c r="AY128" s="6" t="str">
        <f t="shared" si="37"/>
        <v/>
      </c>
      <c r="AZ128" s="6" t="str">
        <f t="shared" si="38"/>
        <v/>
      </c>
      <c r="BA128" s="6" t="str">
        <f>IFERROR(IF(AR128="--","",IF(HLOOKUP(SMALL($Q$4:$Y$4,6),$Q$4:$Y$501,ROW(AP128)-3,FALSE)=0,"",IF(HLOOKUP(SMALL($Q$4:$Y$4,6),$Q$4:$Y$501,ROW(AP128)-3,FALSE)="nee",VLOOKUP("De kwaliteitseis emissiearme grond (maximale concentratie) wordt overschreden.",H!$O$10:'H'!$P$59,2,FALSE),""))),"")</f>
        <v/>
      </c>
      <c r="BB128" s="6" t="str">
        <f t="shared" si="29"/>
        <v>--</v>
      </c>
      <c r="BC128" s="6" t="str">
        <f t="shared" si="30"/>
        <v/>
      </c>
      <c r="BD128" s="6" t="str">
        <f t="shared" si="31"/>
        <v>--</v>
      </c>
      <c r="BE128" s="6" t="str">
        <f t="shared" si="39"/>
        <v/>
      </c>
      <c r="BF128" s="6" t="str">
        <f t="shared" si="40"/>
        <v/>
      </c>
      <c r="BG128" s="4" t="str">
        <f>IFERROR(IF(AR128="--","",IF(HLOOKUP(SMALL($Q$4:$Y$4,9),$Q$4:$Y$501,ROW(AP128)-3,FALSE)=0,"",IF(HLOOKUP(SMALL($Q$4:$Y$4,9),$Q$4:$Y$501,ROW(AP128)-3,FALSE)="nee",VLOOKUP("De kwaliteitseis emissiearme grond (maximale concentratie) wordt overschreden.",H!$O$10:'H'!$P$59,2,FALSE),""))),"")</f>
        <v/>
      </c>
    </row>
    <row r="129" spans="1:59" x14ac:dyDescent="0.2">
      <c r="A129" s="4" t="str">
        <f>F!A129</f>
        <v>2,4,6-Trichloorfenol</v>
      </c>
      <c r="B129" s="6" t="str">
        <f>IF(ISNUMBER(F!E129)=FALSE,"--",IF(F!E129=0,"--",F!E129))</f>
        <v>--</v>
      </c>
      <c r="C129" s="6" t="str">
        <f>IF(B129="--","",F!F129)</f>
        <v/>
      </c>
      <c r="D129" s="6" t="str">
        <f>IF(ISNUMBER(F!G129)=FALSE,"--",IF(F!G129=0,"--",F!G129))</f>
        <v>--</v>
      </c>
      <c r="E129" s="6" t="str">
        <f>IF(D129="--","",F!H129)</f>
        <v/>
      </c>
      <c r="F129" s="6" t="str">
        <f>IF(ISNUMBER(F!I129)=FALSE,"--",IF(F!I129=0,"--",F!I129))</f>
        <v>--</v>
      </c>
      <c r="G129" s="6" t="str">
        <f>IF(F129="--","",F!J129)</f>
        <v/>
      </c>
      <c r="H129" s="6"/>
      <c r="I129" s="16" t="str">
        <f>IF(F!AA129=-1,-1,F!AV129)</f>
        <v/>
      </c>
      <c r="J129" s="6"/>
      <c r="K129" s="16" t="str">
        <f>IF(F!AD129=-1,-1,F!AX129)</f>
        <v/>
      </c>
      <c r="L129" s="6"/>
      <c r="M129" s="16" t="str">
        <f>IF(F!AG129=-1,-1,F!AZ129)</f>
        <v/>
      </c>
      <c r="N129" s="6"/>
      <c r="P129" s="4" t="str">
        <f>IFERROR(IF(AND(VLOOKUP(F!$B129,E!$B$1:$AK$300,5,FALSE)&lt;&gt;1000000000,VLOOKUP(F!$B129,E!$B$1:$AK$300,6,FALSE)=1000000000,VLOOKUP(F!$B129,E!$B$1:$AK$300,7,FALSE)=1000000000,VLOOKUP(F!$B129,E!$B$1:$AK$300,8,FALSE)=1000000000,VLOOKUP(F!$B129,E!$B$1:$AK$300,9,FALSE)=1000000000),"toetsen alleen LN",IF(AND(VLOOKUP(F!$B129,E!$B$1:$AK$300,5,FALSE)=1000000000,VLOOKUP(F!$B129,E!$B$1:$AK$300,6,FALSE)=1000000000,VLOOKUP(F!$B129,E!$B$1:$AK$300,7,FALSE)=1000000000,VLOOKUP(F!$B129,E!$B$1:$AK$300,8,FALSE)&lt;&gt;1000000000,VLOOKUP(F!$B129,E!$B$1:$AK$300,9,FALSE)&lt;&gt;1000000000),"toetsen alleen MV en SV",IF(AND(VLOOKUP(F!$B129,E!$B$1:$AK$300,5,FALSE)&lt;&gt;1000000000,VLOOKUP(F!$B129,E!$B$1:$AK$300,6,FALSE)&lt;&gt;1000000000,VLOOKUP(F!$B129,E!$B$1:$AK$300,7,FALSE)&lt;&gt;1000000000,VLOOKUP(F!$B129,E!$B$1:$AK$300,8,FALSE)=1000000000,VLOOKUP(F!$B129,E!$B$1:$AK$300,9,FALSE)=1000000000),"toetsen geen MV en SV",IF(VLOOKUP(F!$B129,E!$B$1:$AK$300,5,FALSE)+VLOOKUP(F!$B129,E!$B$1:$AK$300,6,FALSE)+VLOOKUP(F!$B129,E!$B$1:$AK$300,7,FALSE)+VLOOKUP(F!$B129,E!$B$1:$AK$300,8,FALSE)&lt;&gt;4000000000,"toetsen",IF(VLOOKUP(F!$B129,E!$B$1:$AK$300,12,FALSE)&lt;&gt;1000000000,"toetsen alleen IW","niet toetsen"))))),"")</f>
        <v/>
      </c>
      <c r="Q129" s="6" t="str">
        <f t="shared" si="46"/>
        <v/>
      </c>
      <c r="R129" s="5" t="str">
        <f>IF($B129="--","",IF($P129="toetsen",toetsen(F!$B129,Q129),IF($P129="toetsen alleen IW",toetsen_alleen_IW(F!$B129,Q129),IF($P129="toetsen alleen LN",toetsen_alleen_LN(F!$B129,Q129),IF($P129="toetsen geen MV en SV",toetsen_geen_MV_en_SV(F!$B129,Q129),IF($P129="toetsen alleen MV en SV",toetsen_alleen_MV_en_SV(F!$B129,Q129),""))))))</f>
        <v/>
      </c>
      <c r="S129" s="5" t="str">
        <f>IF($P129="toetsen",IF(OR(Q129="",VLOOKUP(F!$B129,E!$B$1:$AK$300,10,FALSE)=1000000000),"",IF(Q129&lt;=VLOOKUP(F!$B129,E!$B$1:$AK$300,10,FALSE),"ja","nee")),"")</f>
        <v/>
      </c>
      <c r="T129" s="78" t="str">
        <f t="shared" si="41"/>
        <v/>
      </c>
      <c r="U129" s="5" t="str">
        <f>IF($D129="--","",IF($P129="toetsen",toetsen(F!$B129,T129),IF($P129="toetsen alleen IW",toetsen_alleen_IW(F!$B129,T129),IF($P129="toetsen alleen LN",toetsen_alleen_LN(F!$B129,T129),IF($P129="toetsen geen MV en SV",toetsen_geen_MV_en_SV(F!$B129,T129),IF($P129="toetsen alleen MV en SV",toetsen_alleen_MV_en_SV(F!$B129,T129),""))))))</f>
        <v/>
      </c>
      <c r="V129" s="5" t="str">
        <f>IF($P129="toetsen",IF(OR(T129="",VLOOKUP(F!$B129,E!$B$1:$AK$300,10,FALSE)=1000000000),"",IF(T129&lt;=VLOOKUP(F!$B129,E!$B$1:$AK$300,10,FALSE),"ja","nee")),"")</f>
        <v/>
      </c>
      <c r="W129" s="6" t="str">
        <f t="shared" si="42"/>
        <v/>
      </c>
      <c r="X129" s="5" t="str">
        <f>IF($F129="--","",IF($P129="toetsen",toetsen(F!$B129,W129),IF($P129="toetsen alleen IW",toetsen_alleen_IW(F!$B129,W129),IF($P129="toetsen alleen LN",toetsen_alleen_LN(F!$B129,W129),IF($P129="toetsen geen MV en SV",toetsen_geen_MV_en_SV(F!$B129,W129),IF($P129="toetsen alleen MV en SV",toetsen_alleen_MV_en_SV(F!$B129,W129),""))))))</f>
        <v/>
      </c>
      <c r="Y129" s="5" t="str">
        <f>IF($P129="toetsen",IF(OR(W129="",VLOOKUP(F!$B129,E!$B$1:$AK$300,10,FALSE)=1000000000),"",IF(W129&lt;=VLOOKUP(F!$B129,E!$B$1:$AK$300,10,FALSE),"ja","nee")),"")</f>
        <v/>
      </c>
      <c r="AA129" s="4" t="str">
        <f>IFERROR(IF(Q129="","",(IF(Q129&gt;2*VLOOKUP(F!$B129,E!$B$1:$AK$300,5,FALSE),1,0))),"")</f>
        <v/>
      </c>
      <c r="AB129" s="4" t="str">
        <f>IFERROR(IF(T129="","",(IF(T129&gt;2*VLOOKUP(F!$B129,E!$B$1:$AK$300,5,FALSE),1,0))),"")</f>
        <v/>
      </c>
      <c r="AC129" s="4" t="str">
        <f>IFERROR(IF(W129="","",(IF(W129&gt;2*VLOOKUP(F!$B129,E!$B$1:$AK$300,5,FALSE),1,0))),"")</f>
        <v/>
      </c>
      <c r="AE129" s="4" t="str">
        <f>IFERROR(IF(Q129="","",(IF(Q129&gt;VLOOKUP(F!$B129,E!$B$1:$AK$300,6,FALSE)+VLOOKUP(F!$B129,E!$B$1:$AK$300,5,FALSE),1,0))),"")</f>
        <v/>
      </c>
      <c r="AF129" s="4" t="str">
        <f>IFERROR(IF(T129="","",(IF(T129&gt;VLOOKUP(F!$B129,E!$B$1:$AK$300,6,FALSE)+VLOOKUP(F!$B129,E!$B$1:$AK$300,5,FALSE),1,0))),"")</f>
        <v/>
      </c>
      <c r="AG129" s="4" t="str">
        <f>IFERROR(IF(W129="","",(IF(W129&gt;VLOOKUP(F!$B129,E!$B$1:$AK$300,6,FALSE)+VLOOKUP(F!$B129,E!$B$1:$AK$300,5,FALSE),1,0))),"")</f>
        <v/>
      </c>
      <c r="AI129" s="6" t="str">
        <f t="shared" si="43"/>
        <v>--</v>
      </c>
      <c r="AJ129" s="6" t="str">
        <f>IF(AI129="--","--",IF(F!$D129=131,IF(I129=-1,"rg",IF(I129="","--",IF(I129*1000&lt;1,FIXED(I129*1000,3),IF(I129*1000&lt;10,FIXED(I129*1000,2),(IF(I129*1000&lt;100,FIXED(I129*1000,1),IF(I129*1000&lt;1000,FIXED(I129*1000,0),MROUND(I129*1000,10)))))))),IF(I129=-1,"rg",IF(I129="","--",IF(I129&lt;1,FIXED(I129,3),IF(I129&lt;10,FIXED(I129,2),(IF(I129&lt;100,FIXED(I129,1),IF(I129&lt;1000,FIXED(I129,0),MROUND(I129,10))))))))))</f>
        <v>--</v>
      </c>
      <c r="AK129" s="6" t="str">
        <f t="shared" si="44"/>
        <v>--</v>
      </c>
      <c r="AL129" s="6" t="str">
        <f>IF(AK129="--","--",IF(F!$D129=131,IF(K129=-1,"rg",IF(K129="","--",IF(K129*1000&lt;1,FIXED(K129*1000,3),IF(K129*1000&lt;10,FIXED(K129*1000,2),(IF(K129*1000&lt;100,FIXED(K129*1000,1),IF(K129*1000&lt;1000,FIXED(K129*1000,0),MROUND(K129*1000,10)))))))),IF(K129=-1,"rg",IF(K129="","--",IF(K129&lt;1,FIXED(K129,3),IF(K129&lt;10,FIXED(K129,2),(IF(K129&lt;100,FIXED(K129,1),IF(K129&lt;1000,FIXED(K129,0),MROUND(K129,10))))))))))</f>
        <v>--</v>
      </c>
      <c r="AM129" s="6" t="str">
        <f t="shared" si="45"/>
        <v>--</v>
      </c>
      <c r="AN129" s="6" t="str">
        <f>IF(AM129="--","--",IF(F!$D129=131,IF(M129=-1,"rg",IF(M129="","--",IF(M129*1000&lt;1,FIXED(M129*1000,3),IF(M129*1000&lt;10,FIXED(M129*1000,2),(IF(M129*1000&lt;100,FIXED(M129*1000,1),IF(M129*1000&lt;1000,FIXED(M129*1000,0),MROUND(M129*1000,10)))))))),IF(M129=-1,"rg",IF(M129="","--",IF(M129&lt;1,FIXED(M129,3),IF(M129&lt;10,FIXED(M129,2),(IF(M129&lt;100,FIXED(M129,1),IF(M129&lt;1000,FIXED(M129,0),MROUND(M129,10))))))))))</f>
        <v>--</v>
      </c>
      <c r="AP129" s="6" t="str">
        <f t="shared" si="32"/>
        <v>--</v>
      </c>
      <c r="AQ129" s="6" t="str">
        <f t="shared" si="33"/>
        <v/>
      </c>
      <c r="AR129" s="6" t="str">
        <f t="shared" si="34"/>
        <v>--</v>
      </c>
      <c r="AS129" s="6" t="str">
        <f t="shared" si="35"/>
        <v/>
      </c>
      <c r="AT129" s="6" t="str">
        <f t="shared" si="36"/>
        <v/>
      </c>
      <c r="AU129" s="6" t="str">
        <f>IFERROR(IF(AR129="--","",IF(HLOOKUP(SMALL($Q$4:$Y$4,3),$Q$4:$Y$501,ROW(AP129)-3,FALSE)=0,"",IF(HLOOKUP(SMALL($Q$4:$Y$4,3),$Q$4:$Y$501,ROW(AP129)-3,FALSE)="nee",VLOOKUP("De kwaliteitseis emissiearme grond (maximale concentratie) wordt overschreden.",H!$O$10:'H'!$P$59,2,FALSE),""))),"")</f>
        <v/>
      </c>
      <c r="AV129" s="6" t="str">
        <f t="shared" si="26"/>
        <v>--</v>
      </c>
      <c r="AW129" s="6" t="str">
        <f t="shared" si="27"/>
        <v/>
      </c>
      <c r="AX129" s="6" t="str">
        <f t="shared" si="28"/>
        <v>--</v>
      </c>
      <c r="AY129" s="6" t="str">
        <f t="shared" si="37"/>
        <v/>
      </c>
      <c r="AZ129" s="6" t="str">
        <f t="shared" si="38"/>
        <v/>
      </c>
      <c r="BA129" s="6" t="str">
        <f>IFERROR(IF(AR129="--","",IF(HLOOKUP(SMALL($Q$4:$Y$4,6),$Q$4:$Y$501,ROW(AP129)-3,FALSE)=0,"",IF(HLOOKUP(SMALL($Q$4:$Y$4,6),$Q$4:$Y$501,ROW(AP129)-3,FALSE)="nee",VLOOKUP("De kwaliteitseis emissiearme grond (maximale concentratie) wordt overschreden.",H!$O$10:'H'!$P$59,2,FALSE),""))),"")</f>
        <v/>
      </c>
      <c r="BB129" s="6" t="str">
        <f t="shared" si="29"/>
        <v>--</v>
      </c>
      <c r="BC129" s="6" t="str">
        <f t="shared" si="30"/>
        <v/>
      </c>
      <c r="BD129" s="6" t="str">
        <f t="shared" si="31"/>
        <v>--</v>
      </c>
      <c r="BE129" s="6" t="str">
        <f t="shared" si="39"/>
        <v/>
      </c>
      <c r="BF129" s="6" t="str">
        <f t="shared" si="40"/>
        <v/>
      </c>
      <c r="BG129" s="4" t="str">
        <f>IFERROR(IF(AR129="--","",IF(HLOOKUP(SMALL($Q$4:$Y$4,9),$Q$4:$Y$501,ROW(AP129)-3,FALSE)=0,"",IF(HLOOKUP(SMALL($Q$4:$Y$4,9),$Q$4:$Y$501,ROW(AP129)-3,FALSE)="nee",VLOOKUP("De kwaliteitseis emissiearme grond (maximale concentratie) wordt overschreden.",H!$O$10:'H'!$P$59,2,FALSE),""))),"")</f>
        <v/>
      </c>
    </row>
    <row r="130" spans="1:59" x14ac:dyDescent="0.2">
      <c r="A130" s="4" t="str">
        <f>F!A130</f>
        <v>3,4,5-Trichloorfenol</v>
      </c>
      <c r="B130" s="6" t="str">
        <f>IF(ISNUMBER(F!E130)=FALSE,"--",IF(F!E130=0,"--",F!E130))</f>
        <v>--</v>
      </c>
      <c r="C130" s="6" t="str">
        <f>IF(B130="--","",F!F130)</f>
        <v/>
      </c>
      <c r="D130" s="6" t="str">
        <f>IF(ISNUMBER(F!G130)=FALSE,"--",IF(F!G130=0,"--",F!G130))</f>
        <v>--</v>
      </c>
      <c r="E130" s="6" t="str">
        <f>IF(D130="--","",F!H130)</f>
        <v/>
      </c>
      <c r="F130" s="6" t="str">
        <f>IF(ISNUMBER(F!I130)=FALSE,"--",IF(F!I130=0,"--",F!I130))</f>
        <v>--</v>
      </c>
      <c r="G130" s="6" t="str">
        <f>IF(F130="--","",F!J130)</f>
        <v/>
      </c>
      <c r="H130" s="6"/>
      <c r="I130" s="16" t="str">
        <f>IF(F!AA130=-1,-1,F!AV130)</f>
        <v/>
      </c>
      <c r="J130" s="6"/>
      <c r="K130" s="16" t="str">
        <f>IF(F!AD130=-1,-1,F!AX130)</f>
        <v/>
      </c>
      <c r="L130" s="6"/>
      <c r="M130" s="16" t="str">
        <f>IF(F!AG130=-1,-1,F!AZ130)</f>
        <v/>
      </c>
      <c r="N130" s="6"/>
      <c r="P130" s="4" t="str">
        <f>IFERROR(IF(AND(VLOOKUP(F!$B130,E!$B$1:$AK$300,5,FALSE)&lt;&gt;1000000000,VLOOKUP(F!$B130,E!$B$1:$AK$300,6,FALSE)=1000000000,VLOOKUP(F!$B130,E!$B$1:$AK$300,7,FALSE)=1000000000,VLOOKUP(F!$B130,E!$B$1:$AK$300,8,FALSE)=1000000000,VLOOKUP(F!$B130,E!$B$1:$AK$300,9,FALSE)=1000000000),"toetsen alleen LN",IF(AND(VLOOKUP(F!$B130,E!$B$1:$AK$300,5,FALSE)=1000000000,VLOOKUP(F!$B130,E!$B$1:$AK$300,6,FALSE)=1000000000,VLOOKUP(F!$B130,E!$B$1:$AK$300,7,FALSE)=1000000000,VLOOKUP(F!$B130,E!$B$1:$AK$300,8,FALSE)&lt;&gt;1000000000,VLOOKUP(F!$B130,E!$B$1:$AK$300,9,FALSE)&lt;&gt;1000000000),"toetsen alleen MV en SV",IF(AND(VLOOKUP(F!$B130,E!$B$1:$AK$300,5,FALSE)&lt;&gt;1000000000,VLOOKUP(F!$B130,E!$B$1:$AK$300,6,FALSE)&lt;&gt;1000000000,VLOOKUP(F!$B130,E!$B$1:$AK$300,7,FALSE)&lt;&gt;1000000000,VLOOKUP(F!$B130,E!$B$1:$AK$300,8,FALSE)=1000000000,VLOOKUP(F!$B130,E!$B$1:$AK$300,9,FALSE)=1000000000),"toetsen geen MV en SV",IF(VLOOKUP(F!$B130,E!$B$1:$AK$300,5,FALSE)+VLOOKUP(F!$B130,E!$B$1:$AK$300,6,FALSE)+VLOOKUP(F!$B130,E!$B$1:$AK$300,7,FALSE)+VLOOKUP(F!$B130,E!$B$1:$AK$300,8,FALSE)&lt;&gt;4000000000,"toetsen",IF(VLOOKUP(F!$B130,E!$B$1:$AK$300,12,FALSE)&lt;&gt;1000000000,"toetsen alleen IW","niet toetsen"))))),"")</f>
        <v/>
      </c>
      <c r="Q130" s="6" t="str">
        <f t="shared" si="46"/>
        <v/>
      </c>
      <c r="R130" s="5" t="str">
        <f>IF($B130="--","",IF($P130="toetsen",toetsen(F!$B130,Q130),IF($P130="toetsen alleen IW",toetsen_alleen_IW(F!$B130,Q130),IF($P130="toetsen alleen LN",toetsen_alleen_LN(F!$B130,Q130),IF($P130="toetsen geen MV en SV",toetsen_geen_MV_en_SV(F!$B130,Q130),IF($P130="toetsen alleen MV en SV",toetsen_alleen_MV_en_SV(F!$B130,Q130),""))))))</f>
        <v/>
      </c>
      <c r="S130" s="5" t="str">
        <f>IF($P130="toetsen",IF(OR(Q130="",VLOOKUP(F!$B130,E!$B$1:$AK$300,10,FALSE)=1000000000),"",IF(Q130&lt;=VLOOKUP(F!$B130,E!$B$1:$AK$300,10,FALSE),"ja","nee")),"")</f>
        <v/>
      </c>
      <c r="T130" s="78" t="str">
        <f t="shared" si="41"/>
        <v/>
      </c>
      <c r="U130" s="5" t="str">
        <f>IF($D130="--","",IF($P130="toetsen",toetsen(F!$B130,T130),IF($P130="toetsen alleen IW",toetsen_alleen_IW(F!$B130,T130),IF($P130="toetsen alleen LN",toetsen_alleen_LN(F!$B130,T130),IF($P130="toetsen geen MV en SV",toetsen_geen_MV_en_SV(F!$B130,T130),IF($P130="toetsen alleen MV en SV",toetsen_alleen_MV_en_SV(F!$B130,T130),""))))))</f>
        <v/>
      </c>
      <c r="V130" s="5" t="str">
        <f>IF($P130="toetsen",IF(OR(T130="",VLOOKUP(F!$B130,E!$B$1:$AK$300,10,FALSE)=1000000000),"",IF(T130&lt;=VLOOKUP(F!$B130,E!$B$1:$AK$300,10,FALSE),"ja","nee")),"")</f>
        <v/>
      </c>
      <c r="W130" s="6" t="str">
        <f t="shared" si="42"/>
        <v/>
      </c>
      <c r="X130" s="5" t="str">
        <f>IF($F130="--","",IF($P130="toetsen",toetsen(F!$B130,W130),IF($P130="toetsen alleen IW",toetsen_alleen_IW(F!$B130,W130),IF($P130="toetsen alleen LN",toetsen_alleen_LN(F!$B130,W130),IF($P130="toetsen geen MV en SV",toetsen_geen_MV_en_SV(F!$B130,W130),IF($P130="toetsen alleen MV en SV",toetsen_alleen_MV_en_SV(F!$B130,W130),""))))))</f>
        <v/>
      </c>
      <c r="Y130" s="5" t="str">
        <f>IF($P130="toetsen",IF(OR(W130="",VLOOKUP(F!$B130,E!$B$1:$AK$300,10,FALSE)=1000000000),"",IF(W130&lt;=VLOOKUP(F!$B130,E!$B$1:$AK$300,10,FALSE),"ja","nee")),"")</f>
        <v/>
      </c>
      <c r="AA130" s="4" t="str">
        <f>IFERROR(IF(Q130="","",(IF(Q130&gt;2*VLOOKUP(F!$B130,E!$B$1:$AK$300,5,FALSE),1,0))),"")</f>
        <v/>
      </c>
      <c r="AB130" s="4" t="str">
        <f>IFERROR(IF(T130="","",(IF(T130&gt;2*VLOOKUP(F!$B130,E!$B$1:$AK$300,5,FALSE),1,0))),"")</f>
        <v/>
      </c>
      <c r="AC130" s="4" t="str">
        <f>IFERROR(IF(W130="","",(IF(W130&gt;2*VLOOKUP(F!$B130,E!$B$1:$AK$300,5,FALSE),1,0))),"")</f>
        <v/>
      </c>
      <c r="AE130" s="4" t="str">
        <f>IFERROR(IF(Q130="","",(IF(Q130&gt;VLOOKUP(F!$B130,E!$B$1:$AK$300,6,FALSE)+VLOOKUP(F!$B130,E!$B$1:$AK$300,5,FALSE),1,0))),"")</f>
        <v/>
      </c>
      <c r="AF130" s="4" t="str">
        <f>IFERROR(IF(T130="","",(IF(T130&gt;VLOOKUP(F!$B130,E!$B$1:$AK$300,6,FALSE)+VLOOKUP(F!$B130,E!$B$1:$AK$300,5,FALSE),1,0))),"")</f>
        <v/>
      </c>
      <c r="AG130" s="4" t="str">
        <f>IFERROR(IF(W130="","",(IF(W130&gt;VLOOKUP(F!$B130,E!$B$1:$AK$300,6,FALSE)+VLOOKUP(F!$B130,E!$B$1:$AK$300,5,FALSE),1,0))),"")</f>
        <v/>
      </c>
      <c r="AI130" s="6" t="str">
        <f t="shared" si="43"/>
        <v>--</v>
      </c>
      <c r="AJ130" s="6" t="str">
        <f>IF(AI130="--","--",IF(F!$D130=131,IF(I130=-1,"rg",IF(I130="","--",IF(I130*1000&lt;1,FIXED(I130*1000,3),IF(I130*1000&lt;10,FIXED(I130*1000,2),(IF(I130*1000&lt;100,FIXED(I130*1000,1),IF(I130*1000&lt;1000,FIXED(I130*1000,0),MROUND(I130*1000,10)))))))),IF(I130=-1,"rg",IF(I130="","--",IF(I130&lt;1,FIXED(I130,3),IF(I130&lt;10,FIXED(I130,2),(IF(I130&lt;100,FIXED(I130,1),IF(I130&lt;1000,FIXED(I130,0),MROUND(I130,10))))))))))</f>
        <v>--</v>
      </c>
      <c r="AK130" s="6" t="str">
        <f t="shared" si="44"/>
        <v>--</v>
      </c>
      <c r="AL130" s="6" t="str">
        <f>IF(AK130="--","--",IF(F!$D130=131,IF(K130=-1,"rg",IF(K130="","--",IF(K130*1000&lt;1,FIXED(K130*1000,3),IF(K130*1000&lt;10,FIXED(K130*1000,2),(IF(K130*1000&lt;100,FIXED(K130*1000,1),IF(K130*1000&lt;1000,FIXED(K130*1000,0),MROUND(K130*1000,10)))))))),IF(K130=-1,"rg",IF(K130="","--",IF(K130&lt;1,FIXED(K130,3),IF(K130&lt;10,FIXED(K130,2),(IF(K130&lt;100,FIXED(K130,1),IF(K130&lt;1000,FIXED(K130,0),MROUND(K130,10))))))))))</f>
        <v>--</v>
      </c>
      <c r="AM130" s="6" t="str">
        <f t="shared" si="45"/>
        <v>--</v>
      </c>
      <c r="AN130" s="6" t="str">
        <f>IF(AM130="--","--",IF(F!$D130=131,IF(M130=-1,"rg",IF(M130="","--",IF(M130*1000&lt;1,FIXED(M130*1000,3),IF(M130*1000&lt;10,FIXED(M130*1000,2),(IF(M130*1000&lt;100,FIXED(M130*1000,1),IF(M130*1000&lt;1000,FIXED(M130*1000,0),MROUND(M130*1000,10)))))))),IF(M130=-1,"rg",IF(M130="","--",IF(M130&lt;1,FIXED(M130,3),IF(M130&lt;10,FIXED(M130,2),(IF(M130&lt;100,FIXED(M130,1),IF(M130&lt;1000,FIXED(M130,0),MROUND(M130,10))))))))))</f>
        <v>--</v>
      </c>
      <c r="AP130" s="6" t="str">
        <f t="shared" si="32"/>
        <v>--</v>
      </c>
      <c r="AQ130" s="6" t="str">
        <f t="shared" si="33"/>
        <v/>
      </c>
      <c r="AR130" s="6" t="str">
        <f t="shared" si="34"/>
        <v>--</v>
      </c>
      <c r="AS130" s="6" t="str">
        <f t="shared" si="35"/>
        <v/>
      </c>
      <c r="AT130" s="6" t="str">
        <f t="shared" si="36"/>
        <v/>
      </c>
      <c r="AU130" s="6" t="str">
        <f>IFERROR(IF(AR130="--","",IF(HLOOKUP(SMALL($Q$4:$Y$4,3),$Q$4:$Y$501,ROW(AP130)-3,FALSE)=0,"",IF(HLOOKUP(SMALL($Q$4:$Y$4,3),$Q$4:$Y$501,ROW(AP130)-3,FALSE)="nee",VLOOKUP("De kwaliteitseis emissiearme grond (maximale concentratie) wordt overschreden.",H!$O$10:'H'!$P$59,2,FALSE),""))),"")</f>
        <v/>
      </c>
      <c r="AV130" s="6" t="str">
        <f t="shared" si="26"/>
        <v>--</v>
      </c>
      <c r="AW130" s="6" t="str">
        <f t="shared" si="27"/>
        <v/>
      </c>
      <c r="AX130" s="6" t="str">
        <f t="shared" si="28"/>
        <v>--</v>
      </c>
      <c r="AY130" s="6" t="str">
        <f t="shared" si="37"/>
        <v/>
      </c>
      <c r="AZ130" s="6" t="str">
        <f t="shared" si="38"/>
        <v/>
      </c>
      <c r="BA130" s="6" t="str">
        <f>IFERROR(IF(AR130="--","",IF(HLOOKUP(SMALL($Q$4:$Y$4,6),$Q$4:$Y$501,ROW(AP130)-3,FALSE)=0,"",IF(HLOOKUP(SMALL($Q$4:$Y$4,6),$Q$4:$Y$501,ROW(AP130)-3,FALSE)="nee",VLOOKUP("De kwaliteitseis emissiearme grond (maximale concentratie) wordt overschreden.",H!$O$10:'H'!$P$59,2,FALSE),""))),"")</f>
        <v/>
      </c>
      <c r="BB130" s="6" t="str">
        <f t="shared" si="29"/>
        <v>--</v>
      </c>
      <c r="BC130" s="6" t="str">
        <f t="shared" si="30"/>
        <v/>
      </c>
      <c r="BD130" s="6" t="str">
        <f t="shared" si="31"/>
        <v>--</v>
      </c>
      <c r="BE130" s="6" t="str">
        <f t="shared" si="39"/>
        <v/>
      </c>
      <c r="BF130" s="6" t="str">
        <f t="shared" si="40"/>
        <v/>
      </c>
      <c r="BG130" s="4" t="str">
        <f>IFERROR(IF(AR130="--","",IF(HLOOKUP(SMALL($Q$4:$Y$4,9),$Q$4:$Y$501,ROW(AP130)-3,FALSE)=0,"",IF(HLOOKUP(SMALL($Q$4:$Y$4,9),$Q$4:$Y$501,ROW(AP130)-3,FALSE)="nee",VLOOKUP("De kwaliteitseis emissiearme grond (maximale concentratie) wordt overschreden.",H!$O$10:'H'!$P$59,2,FALSE),""))),"")</f>
        <v/>
      </c>
    </row>
    <row r="131" spans="1:59" x14ac:dyDescent="0.2">
      <c r="A131" s="4" t="str">
        <f>F!A131</f>
        <v>Trichloorfenolen (som)</v>
      </c>
      <c r="B131" s="6" t="str">
        <f>IF(ISNUMBER(F!E131)=FALSE,"--",IF(F!E131=0,"--",F!E131))</f>
        <v>--</v>
      </c>
      <c r="C131" s="6" t="str">
        <f>IF(B131="--","",F!F131)</f>
        <v/>
      </c>
      <c r="D131" s="6" t="str">
        <f>IF(ISNUMBER(F!G131)=FALSE,"--",IF(F!G131=0,"--",F!G131))</f>
        <v>--</v>
      </c>
      <c r="E131" s="6" t="str">
        <f>IF(D131="--","",F!H131)</f>
        <v/>
      </c>
      <c r="F131" s="6" t="str">
        <f>IF(ISNUMBER(F!I131)=FALSE,"--",IF(F!I131=0,"--",F!I131))</f>
        <v>--</v>
      </c>
      <c r="G131" s="6" t="str">
        <f>IF(F131="--","",F!J131)</f>
        <v/>
      </c>
      <c r="H131" s="6"/>
      <c r="I131" s="92">
        <f>IF(F!Z131=0,-1,F!AV131)</f>
        <v>-1</v>
      </c>
      <c r="J131" s="6"/>
      <c r="K131" s="92">
        <f>IF(F!AC131=0,-1,F!AX131)</f>
        <v>-1</v>
      </c>
      <c r="L131" s="6"/>
      <c r="M131" s="92">
        <f>IF(F!AF131=0,-1,F!AZ131)</f>
        <v>-1</v>
      </c>
      <c r="N131" s="6"/>
      <c r="P131" s="4" t="str">
        <f>IFERROR(IF(AND(VLOOKUP(F!$B131,E!$B$1:$AK$300,5,FALSE)&lt;&gt;1000000000,VLOOKUP(F!$B131,E!$B$1:$AK$300,6,FALSE)=1000000000,VLOOKUP(F!$B131,E!$B$1:$AK$300,7,FALSE)=1000000000,VLOOKUP(F!$B131,E!$B$1:$AK$300,8,FALSE)=1000000000,VLOOKUP(F!$B131,E!$B$1:$AK$300,9,FALSE)=1000000000),"toetsen alleen LN",IF(AND(VLOOKUP(F!$B131,E!$B$1:$AK$300,5,FALSE)=1000000000,VLOOKUP(F!$B131,E!$B$1:$AK$300,6,FALSE)=1000000000,VLOOKUP(F!$B131,E!$B$1:$AK$300,7,FALSE)=1000000000,VLOOKUP(F!$B131,E!$B$1:$AK$300,8,FALSE)&lt;&gt;1000000000,VLOOKUP(F!$B131,E!$B$1:$AK$300,9,FALSE)&lt;&gt;1000000000),"toetsen alleen MV en SV",IF(AND(VLOOKUP(F!$B131,E!$B$1:$AK$300,5,FALSE)&lt;&gt;1000000000,VLOOKUP(F!$B131,E!$B$1:$AK$300,6,FALSE)&lt;&gt;1000000000,VLOOKUP(F!$B131,E!$B$1:$AK$300,7,FALSE)&lt;&gt;1000000000,VLOOKUP(F!$B131,E!$B$1:$AK$300,8,FALSE)=1000000000,VLOOKUP(F!$B131,E!$B$1:$AK$300,9,FALSE)=1000000000),"toetsen geen MV en SV",IF(VLOOKUP(F!$B131,E!$B$1:$AK$300,5,FALSE)+VLOOKUP(F!$B131,E!$B$1:$AK$300,6,FALSE)+VLOOKUP(F!$B131,E!$B$1:$AK$300,7,FALSE)+VLOOKUP(F!$B131,E!$B$1:$AK$300,8,FALSE)&lt;&gt;4000000000,"toetsen",IF(VLOOKUP(F!$B131,E!$B$1:$AK$300,12,FALSE)&lt;&gt;1000000000,"toetsen alleen IW","niet toetsen"))))),"")</f>
        <v>toetsen</v>
      </c>
      <c r="Q131" s="6">
        <f t="shared" si="46"/>
        <v>-1</v>
      </c>
      <c r="R131" s="5" t="str">
        <f>IF($B131="--","",IF($P131="toetsen",toetsen(F!$B131,Q131),IF($P131="toetsen alleen IW",toetsen_alleen_IW(F!$B131,Q131),IF($P131="toetsen alleen LN",toetsen_alleen_LN(F!$B131,Q131),IF($P131="toetsen geen MV en SV",toetsen_geen_MV_en_SV(F!$B131,Q131),IF($P131="toetsen alleen MV en SV",toetsen_alleen_MV_en_SV(F!$B131,Q131),""))))))</f>
        <v/>
      </c>
      <c r="S131" s="5" t="str">
        <f>IF($P131="toetsen",IF(OR(Q131="",VLOOKUP(F!$B131,E!$B$1:$AK$300,10,FALSE)=1000000000),"",IF(Q131&lt;=VLOOKUP(F!$B131,E!$B$1:$AK$300,10,FALSE),"ja","nee")),"")</f>
        <v/>
      </c>
      <c r="T131" s="78">
        <f t="shared" si="41"/>
        <v>-1</v>
      </c>
      <c r="U131" s="5" t="str">
        <f>IF($D131="--","",IF($P131="toetsen",toetsen(F!$B131,T131),IF($P131="toetsen alleen IW",toetsen_alleen_IW(F!$B131,T131),IF($P131="toetsen alleen LN",toetsen_alleen_LN(F!$B131,T131),IF($P131="toetsen geen MV en SV",toetsen_geen_MV_en_SV(F!$B131,T131),IF($P131="toetsen alleen MV en SV",toetsen_alleen_MV_en_SV(F!$B131,T131),""))))))</f>
        <v/>
      </c>
      <c r="V131" s="5" t="str">
        <f>IF($P131="toetsen",IF(OR(T131="",VLOOKUP(F!$B131,E!$B$1:$AK$300,10,FALSE)=1000000000),"",IF(T131&lt;=VLOOKUP(F!$B131,E!$B$1:$AK$300,10,FALSE),"ja","nee")),"")</f>
        <v/>
      </c>
      <c r="W131" s="6">
        <f t="shared" si="42"/>
        <v>-1</v>
      </c>
      <c r="X131" s="5" t="str">
        <f>IF($F131="--","",IF($P131="toetsen",toetsen(F!$B131,W131),IF($P131="toetsen alleen IW",toetsen_alleen_IW(F!$B131,W131),IF($P131="toetsen alleen LN",toetsen_alleen_LN(F!$B131,W131),IF($P131="toetsen geen MV en SV",toetsen_geen_MV_en_SV(F!$B131,W131),IF($P131="toetsen alleen MV en SV",toetsen_alleen_MV_en_SV(F!$B131,W131),""))))))</f>
        <v/>
      </c>
      <c r="Y131" s="5" t="str">
        <f>IF($P131="toetsen",IF(OR(W131="",VLOOKUP(F!$B131,E!$B$1:$AK$300,10,FALSE)=1000000000),"",IF(W131&lt;=VLOOKUP(F!$B131,E!$B$1:$AK$300,10,FALSE),"ja","nee")),"")</f>
        <v/>
      </c>
      <c r="AA131" s="4">
        <f>IFERROR(IF(Q131="","",(IF(Q131&gt;2*VLOOKUP(F!$B131,E!$B$1:$AK$300,5,FALSE),1,0))),"")</f>
        <v>0</v>
      </c>
      <c r="AB131" s="4">
        <f>IFERROR(IF(T131="","",(IF(T131&gt;2*VLOOKUP(F!$B131,E!$B$1:$AK$300,5,FALSE),1,0))),"")</f>
        <v>0</v>
      </c>
      <c r="AC131" s="4">
        <f>IFERROR(IF(W131="","",(IF(W131&gt;2*VLOOKUP(F!$B131,E!$B$1:$AK$300,5,FALSE),1,0))),"")</f>
        <v>0</v>
      </c>
      <c r="AE131" s="4">
        <f>IFERROR(IF(Q131="","",(IF(Q131&gt;VLOOKUP(F!$B131,E!$B$1:$AK$300,6,FALSE)+VLOOKUP(F!$B131,E!$B$1:$AK$300,5,FALSE),1,0))),"")</f>
        <v>0</v>
      </c>
      <c r="AF131" s="4">
        <f>IFERROR(IF(T131="","",(IF(T131&gt;VLOOKUP(F!$B131,E!$B$1:$AK$300,6,FALSE)+VLOOKUP(F!$B131,E!$B$1:$AK$300,5,FALSE),1,0))),"")</f>
        <v>0</v>
      </c>
      <c r="AG131" s="4">
        <f>IFERROR(IF(W131="","",(IF(W131&gt;VLOOKUP(F!$B131,E!$B$1:$AK$300,6,FALSE)+VLOOKUP(F!$B131,E!$B$1:$AK$300,5,FALSE),1,0))),"")</f>
        <v>0</v>
      </c>
      <c r="AI131" s="6" t="str">
        <f t="shared" si="43"/>
        <v>--</v>
      </c>
      <c r="AJ131" s="6" t="str">
        <f>IF(AI131="--","--",IF(F!$D131=131,IF(I131=-1,"rg",IF(I131="","--",IF(I131*1000&lt;1,FIXED(I131*1000,3),IF(I131*1000&lt;10,FIXED(I131*1000,2),(IF(I131*1000&lt;100,FIXED(I131*1000,1),IF(I131*1000&lt;1000,FIXED(I131*1000,0),MROUND(I131*1000,10)))))))),IF(I131=-1,"rg",IF(I131="","--",IF(I131&lt;1,FIXED(I131,3),IF(I131&lt;10,FIXED(I131,2),(IF(I131&lt;100,FIXED(I131,1),IF(I131&lt;1000,FIXED(I131,0),MROUND(I131,10))))))))))</f>
        <v>--</v>
      </c>
      <c r="AK131" s="6" t="str">
        <f t="shared" si="44"/>
        <v>--</v>
      </c>
      <c r="AL131" s="6" t="str">
        <f>IF(AK131="--","--",IF(F!$D131=131,IF(K131=-1,"rg",IF(K131="","--",IF(K131*1000&lt;1,FIXED(K131*1000,3),IF(K131*1000&lt;10,FIXED(K131*1000,2),(IF(K131*1000&lt;100,FIXED(K131*1000,1),IF(K131*1000&lt;1000,FIXED(K131*1000,0),MROUND(K131*1000,10)))))))),IF(K131=-1,"rg",IF(K131="","--",IF(K131&lt;1,FIXED(K131,3),IF(K131&lt;10,FIXED(K131,2),(IF(K131&lt;100,FIXED(K131,1),IF(K131&lt;1000,FIXED(K131,0),MROUND(K131,10))))))))))</f>
        <v>--</v>
      </c>
      <c r="AM131" s="6" t="str">
        <f t="shared" si="45"/>
        <v>--</v>
      </c>
      <c r="AN131" s="6" t="str">
        <f>IF(AM131="--","--",IF(F!$D131=131,IF(M131=-1,"rg",IF(M131="","--",IF(M131*1000&lt;1,FIXED(M131*1000,3),IF(M131*1000&lt;10,FIXED(M131*1000,2),(IF(M131*1000&lt;100,FIXED(M131*1000,1),IF(M131*1000&lt;1000,FIXED(M131*1000,0),MROUND(M131*1000,10)))))))),IF(M131=-1,"rg",IF(M131="","--",IF(M131&lt;1,FIXED(M131,3),IF(M131&lt;10,FIXED(M131,2),(IF(M131&lt;100,FIXED(M131,1),IF(M131&lt;1000,FIXED(M131,0),MROUND(M131,10))))))))))</f>
        <v>--</v>
      </c>
      <c r="AP131" s="6" t="str">
        <f t="shared" si="32"/>
        <v>--</v>
      </c>
      <c r="AQ131" s="6" t="str">
        <f t="shared" si="33"/>
        <v/>
      </c>
      <c r="AR131" s="6" t="str">
        <f t="shared" si="34"/>
        <v>--</v>
      </c>
      <c r="AS131" s="6" t="str">
        <f t="shared" si="35"/>
        <v/>
      </c>
      <c r="AT131" s="6" t="str">
        <f t="shared" si="36"/>
        <v/>
      </c>
      <c r="AU131" s="6" t="str">
        <f>IFERROR(IF(AR131="--","",IF(HLOOKUP(SMALL($Q$4:$Y$4,3),$Q$4:$Y$501,ROW(AP131)-3,FALSE)=0,"",IF(HLOOKUP(SMALL($Q$4:$Y$4,3),$Q$4:$Y$501,ROW(AP131)-3,FALSE)="nee",VLOOKUP("De kwaliteitseis emissiearme grond (maximale concentratie) wordt overschreden.",H!$O$10:'H'!$P$59,2,FALSE),""))),"")</f>
        <v/>
      </c>
      <c r="AV131" s="6" t="str">
        <f t="shared" si="26"/>
        <v>--</v>
      </c>
      <c r="AW131" s="6" t="str">
        <f t="shared" si="27"/>
        <v/>
      </c>
      <c r="AX131" s="6" t="str">
        <f t="shared" si="28"/>
        <v>--</v>
      </c>
      <c r="AY131" s="6" t="str">
        <f t="shared" si="37"/>
        <v/>
      </c>
      <c r="AZ131" s="6" t="str">
        <f t="shared" si="38"/>
        <v/>
      </c>
      <c r="BA131" s="6" t="str">
        <f>IFERROR(IF(AR131="--","",IF(HLOOKUP(SMALL($Q$4:$Y$4,6),$Q$4:$Y$501,ROW(AP131)-3,FALSE)=0,"",IF(HLOOKUP(SMALL($Q$4:$Y$4,6),$Q$4:$Y$501,ROW(AP131)-3,FALSE)="nee",VLOOKUP("De kwaliteitseis emissiearme grond (maximale concentratie) wordt overschreden.",H!$O$10:'H'!$P$59,2,FALSE),""))),"")</f>
        <v/>
      </c>
      <c r="BB131" s="6" t="str">
        <f t="shared" si="29"/>
        <v>--</v>
      </c>
      <c r="BC131" s="6" t="str">
        <f t="shared" si="30"/>
        <v/>
      </c>
      <c r="BD131" s="6" t="str">
        <f t="shared" si="31"/>
        <v>--</v>
      </c>
      <c r="BE131" s="6" t="str">
        <f t="shared" si="39"/>
        <v/>
      </c>
      <c r="BF131" s="6" t="str">
        <f t="shared" si="40"/>
        <v/>
      </c>
      <c r="BG131" s="4" t="str">
        <f>IFERROR(IF(AR131="--","",IF(HLOOKUP(SMALL($Q$4:$Y$4,9),$Q$4:$Y$501,ROW(AP131)-3,FALSE)=0,"",IF(HLOOKUP(SMALL($Q$4:$Y$4,9),$Q$4:$Y$501,ROW(AP131)-3,FALSE)="nee",VLOOKUP("De kwaliteitseis emissiearme grond (maximale concentratie) wordt overschreden.",H!$O$10:'H'!$P$59,2,FALSE),""))),"")</f>
        <v/>
      </c>
    </row>
    <row r="132" spans="1:59" x14ac:dyDescent="0.2">
      <c r="A132" s="4" t="str">
        <f>F!A132</f>
        <v>2-Chloorfenol</v>
      </c>
      <c r="B132" s="6" t="str">
        <f>IF(ISNUMBER(F!E132)=FALSE,"--",IF(F!E132=0,"--",F!E132))</f>
        <v>--</v>
      </c>
      <c r="C132" s="6" t="str">
        <f>IF(B132="--","",F!F132)</f>
        <v/>
      </c>
      <c r="D132" s="6" t="str">
        <f>IF(ISNUMBER(F!G132)=FALSE,"--",IF(F!G132=0,"--",F!G132))</f>
        <v>--</v>
      </c>
      <c r="E132" s="6" t="str">
        <f>IF(D132="--","",F!H132)</f>
        <v/>
      </c>
      <c r="F132" s="6" t="str">
        <f>IF(ISNUMBER(F!I132)=FALSE,"--",IF(F!I132=0,"--",F!I132))</f>
        <v>--</v>
      </c>
      <c r="G132" s="6" t="str">
        <f>IF(F132="--","",F!J132)</f>
        <v/>
      </c>
      <c r="H132" s="6"/>
      <c r="I132" s="6" t="str">
        <f>IF(F!Z132=-1,-1,F!AV132)</f>
        <v/>
      </c>
      <c r="J132" s="6"/>
      <c r="K132" s="6" t="str">
        <f>IF(F!AC132=-1,-1,F!AX132)</f>
        <v/>
      </c>
      <c r="L132" s="6"/>
      <c r="M132" s="6" t="str">
        <f>IF(F!AF132=-1,-1,F!AZ132)</f>
        <v/>
      </c>
      <c r="N132" s="6"/>
      <c r="P132" s="4" t="str">
        <f>IFERROR(IF(AND(VLOOKUP(F!$B132,E!$B$1:$AK$300,5,FALSE)&lt;&gt;1000000000,VLOOKUP(F!$B132,E!$B$1:$AK$300,6,FALSE)=1000000000,VLOOKUP(F!$B132,E!$B$1:$AK$300,7,FALSE)=1000000000,VLOOKUP(F!$B132,E!$B$1:$AK$300,8,FALSE)=1000000000,VLOOKUP(F!$B132,E!$B$1:$AK$300,9,FALSE)=1000000000),"toetsen alleen LN",IF(AND(VLOOKUP(F!$B132,E!$B$1:$AK$300,5,FALSE)=1000000000,VLOOKUP(F!$B132,E!$B$1:$AK$300,6,FALSE)=1000000000,VLOOKUP(F!$B132,E!$B$1:$AK$300,7,FALSE)=1000000000,VLOOKUP(F!$B132,E!$B$1:$AK$300,8,FALSE)&lt;&gt;1000000000,VLOOKUP(F!$B132,E!$B$1:$AK$300,9,FALSE)&lt;&gt;1000000000),"toetsen alleen MV en SV",IF(AND(VLOOKUP(F!$B132,E!$B$1:$AK$300,5,FALSE)&lt;&gt;1000000000,VLOOKUP(F!$B132,E!$B$1:$AK$300,6,FALSE)&lt;&gt;1000000000,VLOOKUP(F!$B132,E!$B$1:$AK$300,7,FALSE)&lt;&gt;1000000000,VLOOKUP(F!$B132,E!$B$1:$AK$300,8,FALSE)=1000000000,VLOOKUP(F!$B132,E!$B$1:$AK$300,9,FALSE)=1000000000),"toetsen geen MV en SV",IF(VLOOKUP(F!$B132,E!$B$1:$AK$300,5,FALSE)+VLOOKUP(F!$B132,E!$B$1:$AK$300,6,FALSE)+VLOOKUP(F!$B132,E!$B$1:$AK$300,7,FALSE)+VLOOKUP(F!$B132,E!$B$1:$AK$300,8,FALSE)&lt;&gt;4000000000,"toetsen",IF(VLOOKUP(F!$B132,E!$B$1:$AK$300,12,FALSE)&lt;&gt;1000000000,"toetsen alleen IW","niet toetsen"))))),"")</f>
        <v/>
      </c>
      <c r="Q132" s="6" t="str">
        <f t="shared" si="46"/>
        <v/>
      </c>
      <c r="R132" s="5" t="str">
        <f>IF($B132="--","",IF($P132="toetsen",toetsen(F!$B132,Q132),IF($P132="toetsen alleen IW",toetsen_alleen_IW(F!$B132,Q132),IF($P132="toetsen alleen LN",toetsen_alleen_LN(F!$B132,Q132),IF($P132="toetsen geen MV en SV",toetsen_geen_MV_en_SV(F!$B132,Q132),IF($P132="toetsen alleen MV en SV",toetsen_alleen_MV_en_SV(F!$B132,Q132),""))))))</f>
        <v/>
      </c>
      <c r="S132" s="5" t="str">
        <f>IF($P132="toetsen",IF(OR(Q132="",VLOOKUP(F!$B132,E!$B$1:$AK$300,10,FALSE)=1000000000),"",IF(Q132&lt;=VLOOKUP(F!$B132,E!$B$1:$AK$300,10,FALSE),"ja","nee")),"")</f>
        <v/>
      </c>
      <c r="T132" s="78" t="str">
        <f t="shared" si="41"/>
        <v/>
      </c>
      <c r="U132" s="5" t="str">
        <f>IF($D132="--","",IF($P132="toetsen",toetsen(F!$B132,T132),IF($P132="toetsen alleen IW",toetsen_alleen_IW(F!$B132,T132),IF($P132="toetsen alleen LN",toetsen_alleen_LN(F!$B132,T132),IF($P132="toetsen geen MV en SV",toetsen_geen_MV_en_SV(F!$B132,T132),IF($P132="toetsen alleen MV en SV",toetsen_alleen_MV_en_SV(F!$B132,T132),""))))))</f>
        <v/>
      </c>
      <c r="V132" s="5" t="str">
        <f>IF($P132="toetsen",IF(OR(T132="",VLOOKUP(F!$B132,E!$B$1:$AK$300,10,FALSE)=1000000000),"",IF(T132&lt;=VLOOKUP(F!$B132,E!$B$1:$AK$300,10,FALSE),"ja","nee")),"")</f>
        <v/>
      </c>
      <c r="W132" s="6" t="str">
        <f t="shared" si="42"/>
        <v/>
      </c>
      <c r="X132" s="5" t="str">
        <f>IF($F132="--","",IF($P132="toetsen",toetsen(F!$B132,W132),IF($P132="toetsen alleen IW",toetsen_alleen_IW(F!$B132,W132),IF($P132="toetsen alleen LN",toetsen_alleen_LN(F!$B132,W132),IF($P132="toetsen geen MV en SV",toetsen_geen_MV_en_SV(F!$B132,W132),IF($P132="toetsen alleen MV en SV",toetsen_alleen_MV_en_SV(F!$B132,W132),""))))))</f>
        <v/>
      </c>
      <c r="Y132" s="5" t="str">
        <f>IF($P132="toetsen",IF(OR(W132="",VLOOKUP(F!$B132,E!$B$1:$AK$300,10,FALSE)=1000000000),"",IF(W132&lt;=VLOOKUP(F!$B132,E!$B$1:$AK$300,10,FALSE),"ja","nee")),"")</f>
        <v/>
      </c>
      <c r="AA132" s="4" t="str">
        <f>IFERROR(IF(Q132="","",(IF(Q132&gt;2*VLOOKUP(F!$B132,E!$B$1:$AK$300,5,FALSE),1,0))),"")</f>
        <v/>
      </c>
      <c r="AB132" s="4" t="str">
        <f>IFERROR(IF(T132="","",(IF(T132&gt;2*VLOOKUP(F!$B132,E!$B$1:$AK$300,5,FALSE),1,0))),"")</f>
        <v/>
      </c>
      <c r="AC132" s="4" t="str">
        <f>IFERROR(IF(W132="","",(IF(W132&gt;2*VLOOKUP(F!$B132,E!$B$1:$AK$300,5,FALSE),1,0))),"")</f>
        <v/>
      </c>
      <c r="AE132" s="4" t="str">
        <f>IFERROR(IF(Q132="","",(IF(Q132&gt;VLOOKUP(F!$B132,E!$B$1:$AK$300,6,FALSE)+VLOOKUP(F!$B132,E!$B$1:$AK$300,5,FALSE),1,0))),"")</f>
        <v/>
      </c>
      <c r="AF132" s="4" t="str">
        <f>IFERROR(IF(T132="","",(IF(T132&gt;VLOOKUP(F!$B132,E!$B$1:$AK$300,6,FALSE)+VLOOKUP(F!$B132,E!$B$1:$AK$300,5,FALSE),1,0))),"")</f>
        <v/>
      </c>
      <c r="AG132" s="4" t="str">
        <f>IFERROR(IF(W132="","",(IF(W132&gt;VLOOKUP(F!$B132,E!$B$1:$AK$300,6,FALSE)+VLOOKUP(F!$B132,E!$B$1:$AK$300,5,FALSE),1,0))),"")</f>
        <v/>
      </c>
      <c r="AI132" s="6" t="str">
        <f t="shared" si="43"/>
        <v>--</v>
      </c>
      <c r="AJ132" s="6" t="str">
        <f>IF(AI132="--","--",IF(F!$D132=131,IF(I132=-1,"rg",IF(I132="","--",IF(I132*1000&lt;1,FIXED(I132*1000,3),IF(I132*1000&lt;10,FIXED(I132*1000,2),(IF(I132*1000&lt;100,FIXED(I132*1000,1),IF(I132*1000&lt;1000,FIXED(I132*1000,0),MROUND(I132*1000,10)))))))),IF(I132=-1,"rg",IF(I132="","--",IF(I132&lt;1,FIXED(I132,3),IF(I132&lt;10,FIXED(I132,2),(IF(I132&lt;100,FIXED(I132,1),IF(I132&lt;1000,FIXED(I132,0),MROUND(I132,10))))))))))</f>
        <v>--</v>
      </c>
      <c r="AK132" s="6" t="str">
        <f t="shared" si="44"/>
        <v>--</v>
      </c>
      <c r="AL132" s="6" t="str">
        <f>IF(AK132="--","--",IF(F!$D132=131,IF(K132=-1,"rg",IF(K132="","--",IF(K132*1000&lt;1,FIXED(K132*1000,3),IF(K132*1000&lt;10,FIXED(K132*1000,2),(IF(K132*1000&lt;100,FIXED(K132*1000,1),IF(K132*1000&lt;1000,FIXED(K132*1000,0),MROUND(K132*1000,10)))))))),IF(K132=-1,"rg",IF(K132="","--",IF(K132&lt;1,FIXED(K132,3),IF(K132&lt;10,FIXED(K132,2),(IF(K132&lt;100,FIXED(K132,1),IF(K132&lt;1000,FIXED(K132,0),MROUND(K132,10))))))))))</f>
        <v>--</v>
      </c>
      <c r="AM132" s="6" t="str">
        <f t="shared" si="45"/>
        <v>--</v>
      </c>
      <c r="AN132" s="6" t="str">
        <f>IF(AM132="--","--",IF(F!$D132=131,IF(M132=-1,"rg",IF(M132="","--",IF(M132*1000&lt;1,FIXED(M132*1000,3),IF(M132*1000&lt;10,FIXED(M132*1000,2),(IF(M132*1000&lt;100,FIXED(M132*1000,1),IF(M132*1000&lt;1000,FIXED(M132*1000,0),MROUND(M132*1000,10)))))))),IF(M132=-1,"rg",IF(M132="","--",IF(M132&lt;1,FIXED(M132,3),IF(M132&lt;10,FIXED(M132,2),(IF(M132&lt;100,FIXED(M132,1),IF(M132&lt;1000,FIXED(M132,0),MROUND(M132,10))))))))))</f>
        <v>--</v>
      </c>
      <c r="AP132" s="6" t="str">
        <f t="shared" si="32"/>
        <v>--</v>
      </c>
      <c r="AQ132" s="6" t="str">
        <f t="shared" si="33"/>
        <v/>
      </c>
      <c r="AR132" s="6" t="str">
        <f t="shared" si="34"/>
        <v>--</v>
      </c>
      <c r="AS132" s="6" t="str">
        <f t="shared" si="35"/>
        <v/>
      </c>
      <c r="AT132" s="6" t="str">
        <f t="shared" si="36"/>
        <v/>
      </c>
      <c r="AU132" s="6" t="str">
        <f>IFERROR(IF(AR132="--","",IF(HLOOKUP(SMALL($Q$4:$Y$4,3),$Q$4:$Y$501,ROW(AP132)-3,FALSE)=0,"",IF(HLOOKUP(SMALL($Q$4:$Y$4,3),$Q$4:$Y$501,ROW(AP132)-3,FALSE)="nee",VLOOKUP("De kwaliteitseis emissiearme grond (maximale concentratie) wordt overschreden.",H!$O$10:'H'!$P$59,2,FALSE),""))),"")</f>
        <v/>
      </c>
      <c r="AV132" s="6" t="str">
        <f t="shared" si="26"/>
        <v>--</v>
      </c>
      <c r="AW132" s="6" t="str">
        <f t="shared" si="27"/>
        <v/>
      </c>
      <c r="AX132" s="6" t="str">
        <f t="shared" si="28"/>
        <v>--</v>
      </c>
      <c r="AY132" s="6" t="str">
        <f t="shared" si="37"/>
        <v/>
      </c>
      <c r="AZ132" s="6" t="str">
        <f t="shared" si="38"/>
        <v/>
      </c>
      <c r="BA132" s="6" t="str">
        <f>IFERROR(IF(AR132="--","",IF(HLOOKUP(SMALL($Q$4:$Y$4,6),$Q$4:$Y$501,ROW(AP132)-3,FALSE)=0,"",IF(HLOOKUP(SMALL($Q$4:$Y$4,6),$Q$4:$Y$501,ROW(AP132)-3,FALSE)="nee",VLOOKUP("De kwaliteitseis emissiearme grond (maximale concentratie) wordt overschreden.",H!$O$10:'H'!$P$59,2,FALSE),""))),"")</f>
        <v/>
      </c>
      <c r="BB132" s="6" t="str">
        <f t="shared" si="29"/>
        <v>--</v>
      </c>
      <c r="BC132" s="6" t="str">
        <f t="shared" si="30"/>
        <v/>
      </c>
      <c r="BD132" s="6" t="str">
        <f t="shared" si="31"/>
        <v>--</v>
      </c>
      <c r="BE132" s="6" t="str">
        <f t="shared" si="39"/>
        <v/>
      </c>
      <c r="BF132" s="6" t="str">
        <f t="shared" si="40"/>
        <v/>
      </c>
      <c r="BG132" s="4" t="str">
        <f>IFERROR(IF(AR132="--","",IF(HLOOKUP(SMALL($Q$4:$Y$4,9),$Q$4:$Y$501,ROW(AP132)-3,FALSE)=0,"",IF(HLOOKUP(SMALL($Q$4:$Y$4,9),$Q$4:$Y$501,ROW(AP132)-3,FALSE)="nee",VLOOKUP("De kwaliteitseis emissiearme grond (maximale concentratie) wordt overschreden.",H!$O$10:'H'!$P$59,2,FALSE),""))),"")</f>
        <v/>
      </c>
    </row>
    <row r="133" spans="1:59" x14ac:dyDescent="0.2">
      <c r="A133" s="4" t="str">
        <f>F!A133</f>
        <v>4-Chloor-3-methylfenol</v>
      </c>
      <c r="B133" s="6" t="str">
        <f>IF(ISNUMBER(F!E133)=FALSE,"--",IF(F!E133=0,"--",F!E133))</f>
        <v>--</v>
      </c>
      <c r="C133" s="6" t="str">
        <f>IF(B133="--","",F!F133)</f>
        <v/>
      </c>
      <c r="D133" s="6" t="str">
        <f>IF(ISNUMBER(F!G133)=FALSE,"--",IF(F!G133=0,"--",F!G133))</f>
        <v>--</v>
      </c>
      <c r="E133" s="6" t="str">
        <f>IF(D133="--","",F!H133)</f>
        <v/>
      </c>
      <c r="F133" s="6" t="str">
        <f>IF(ISNUMBER(F!I133)=FALSE,"--",IF(F!I133=0,"--",F!I133))</f>
        <v>--</v>
      </c>
      <c r="G133" s="6" t="str">
        <f>IF(F133="--","",F!J133)</f>
        <v/>
      </c>
      <c r="H133" s="6"/>
      <c r="I133" s="16" t="str">
        <f>IF(F!AA133=-1,-1,F!AV133)</f>
        <v/>
      </c>
      <c r="J133" s="6"/>
      <c r="K133" s="16" t="str">
        <f>IF(F!AD133=-1,-1,F!AX133)</f>
        <v/>
      </c>
      <c r="L133" s="6"/>
      <c r="M133" s="16" t="str">
        <f>IF(F!AG133=-1,-1,F!AZ133)</f>
        <v/>
      </c>
      <c r="N133" s="6"/>
      <c r="P133" s="4" t="str">
        <f>IFERROR(IF(AND(VLOOKUP(F!$B133,E!$B$1:$AK$300,5,FALSE)&lt;&gt;1000000000,VLOOKUP(F!$B133,E!$B$1:$AK$300,6,FALSE)=1000000000,VLOOKUP(F!$B133,E!$B$1:$AK$300,7,FALSE)=1000000000,VLOOKUP(F!$B133,E!$B$1:$AK$300,8,FALSE)=1000000000,VLOOKUP(F!$B133,E!$B$1:$AK$300,9,FALSE)=1000000000),"toetsen alleen LN",IF(AND(VLOOKUP(F!$B133,E!$B$1:$AK$300,5,FALSE)=1000000000,VLOOKUP(F!$B133,E!$B$1:$AK$300,6,FALSE)=1000000000,VLOOKUP(F!$B133,E!$B$1:$AK$300,7,FALSE)=1000000000,VLOOKUP(F!$B133,E!$B$1:$AK$300,8,FALSE)&lt;&gt;1000000000,VLOOKUP(F!$B133,E!$B$1:$AK$300,9,FALSE)&lt;&gt;1000000000),"toetsen alleen MV en SV",IF(AND(VLOOKUP(F!$B133,E!$B$1:$AK$300,5,FALSE)&lt;&gt;1000000000,VLOOKUP(F!$B133,E!$B$1:$AK$300,6,FALSE)&lt;&gt;1000000000,VLOOKUP(F!$B133,E!$B$1:$AK$300,7,FALSE)&lt;&gt;1000000000,VLOOKUP(F!$B133,E!$B$1:$AK$300,8,FALSE)=1000000000,VLOOKUP(F!$B133,E!$B$1:$AK$300,9,FALSE)=1000000000),"toetsen geen MV en SV",IF(VLOOKUP(F!$B133,E!$B$1:$AK$300,5,FALSE)+VLOOKUP(F!$B133,E!$B$1:$AK$300,6,FALSE)+VLOOKUP(F!$B133,E!$B$1:$AK$300,7,FALSE)+VLOOKUP(F!$B133,E!$B$1:$AK$300,8,FALSE)&lt;&gt;4000000000,"toetsen",IF(VLOOKUP(F!$B133,E!$B$1:$AK$300,12,FALSE)&lt;&gt;1000000000,"toetsen alleen IW","niet toetsen"))))),"")</f>
        <v/>
      </c>
      <c r="Q133" s="6" t="str">
        <f t="shared" si="46"/>
        <v/>
      </c>
      <c r="R133" s="5" t="str">
        <f>IF($B133="--","",IF($P133="toetsen",toetsen(F!$B133,Q133),IF($P133="toetsen alleen IW",toetsen_alleen_IW(F!$B133,Q133),IF($P133="toetsen alleen LN",toetsen_alleen_LN(F!$B133,Q133),IF($P133="toetsen geen MV en SV",toetsen_geen_MV_en_SV(F!$B133,Q133),IF($P133="toetsen alleen MV en SV",toetsen_alleen_MV_en_SV(F!$B133,Q133),""))))))</f>
        <v/>
      </c>
      <c r="S133" s="5" t="str">
        <f>IF($P133="toetsen",IF(OR(Q133="",VLOOKUP(F!$B133,E!$B$1:$AK$300,10,FALSE)=1000000000),"",IF(Q133&lt;=VLOOKUP(F!$B133,E!$B$1:$AK$300,10,FALSE),"ja","nee")),"")</f>
        <v/>
      </c>
      <c r="T133" s="78" t="str">
        <f t="shared" si="41"/>
        <v/>
      </c>
      <c r="U133" s="5" t="str">
        <f>IF($D133="--","",IF($P133="toetsen",toetsen(F!$B133,T133),IF($P133="toetsen alleen IW",toetsen_alleen_IW(F!$B133,T133),IF($P133="toetsen alleen LN",toetsen_alleen_LN(F!$B133,T133),IF($P133="toetsen geen MV en SV",toetsen_geen_MV_en_SV(F!$B133,T133),IF($P133="toetsen alleen MV en SV",toetsen_alleen_MV_en_SV(F!$B133,T133),""))))))</f>
        <v/>
      </c>
      <c r="V133" s="5" t="str">
        <f>IF($P133="toetsen",IF(OR(T133="",VLOOKUP(F!$B133,E!$B$1:$AK$300,10,FALSE)=1000000000),"",IF(T133&lt;=VLOOKUP(F!$B133,E!$B$1:$AK$300,10,FALSE),"ja","nee")),"")</f>
        <v/>
      </c>
      <c r="W133" s="6" t="str">
        <f t="shared" si="42"/>
        <v/>
      </c>
      <c r="X133" s="5" t="str">
        <f>IF($F133="--","",IF($P133="toetsen",toetsen(F!$B133,W133),IF($P133="toetsen alleen IW",toetsen_alleen_IW(F!$B133,W133),IF($P133="toetsen alleen LN",toetsen_alleen_LN(F!$B133,W133),IF($P133="toetsen geen MV en SV",toetsen_geen_MV_en_SV(F!$B133,W133),IF($P133="toetsen alleen MV en SV",toetsen_alleen_MV_en_SV(F!$B133,W133),""))))))</f>
        <v/>
      </c>
      <c r="Y133" s="5" t="str">
        <f>IF($P133="toetsen",IF(OR(W133="",VLOOKUP(F!$B133,E!$B$1:$AK$300,10,FALSE)=1000000000),"",IF(W133&lt;=VLOOKUP(F!$B133,E!$B$1:$AK$300,10,FALSE),"ja","nee")),"")</f>
        <v/>
      </c>
      <c r="AA133" s="4" t="str">
        <f>IFERROR(IF(Q133="","",(IF(Q133&gt;2*VLOOKUP(F!$B133,E!$B$1:$AK$300,5,FALSE),1,0))),"")</f>
        <v/>
      </c>
      <c r="AB133" s="4" t="str">
        <f>IFERROR(IF(T133="","",(IF(T133&gt;2*VLOOKUP(F!$B133,E!$B$1:$AK$300,5,FALSE),1,0))),"")</f>
        <v/>
      </c>
      <c r="AC133" s="4" t="str">
        <f>IFERROR(IF(W133="","",(IF(W133&gt;2*VLOOKUP(F!$B133,E!$B$1:$AK$300,5,FALSE),1,0))),"")</f>
        <v/>
      </c>
      <c r="AE133" s="4" t="str">
        <f>IFERROR(IF(Q133="","",(IF(Q133&gt;VLOOKUP(F!$B133,E!$B$1:$AK$300,6,FALSE)+VLOOKUP(F!$B133,E!$B$1:$AK$300,5,FALSE),1,0))),"")</f>
        <v/>
      </c>
      <c r="AF133" s="4" t="str">
        <f>IFERROR(IF(T133="","",(IF(T133&gt;VLOOKUP(F!$B133,E!$B$1:$AK$300,6,FALSE)+VLOOKUP(F!$B133,E!$B$1:$AK$300,5,FALSE),1,0))),"")</f>
        <v/>
      </c>
      <c r="AG133" s="4" t="str">
        <f>IFERROR(IF(W133="","",(IF(W133&gt;VLOOKUP(F!$B133,E!$B$1:$AK$300,6,FALSE)+VLOOKUP(F!$B133,E!$B$1:$AK$300,5,FALSE),1,0))),"")</f>
        <v/>
      </c>
      <c r="AI133" s="6" t="str">
        <f t="shared" si="43"/>
        <v>--</v>
      </c>
      <c r="AJ133" s="6" t="str">
        <f>IF(AI133="--","--",IF(F!$D133=131,IF(I133=-1,"rg",IF(I133="","--",IF(I133*1000&lt;1,FIXED(I133*1000,3),IF(I133*1000&lt;10,FIXED(I133*1000,2),(IF(I133*1000&lt;100,FIXED(I133*1000,1),IF(I133*1000&lt;1000,FIXED(I133*1000,0),MROUND(I133*1000,10)))))))),IF(I133=-1,"rg",IF(I133="","--",IF(I133&lt;1,FIXED(I133,3),IF(I133&lt;10,FIXED(I133,2),(IF(I133&lt;100,FIXED(I133,1),IF(I133&lt;1000,FIXED(I133,0),MROUND(I133,10))))))))))</f>
        <v>--</v>
      </c>
      <c r="AK133" s="6" t="str">
        <f t="shared" si="44"/>
        <v>--</v>
      </c>
      <c r="AL133" s="6" t="str">
        <f>IF(AK133="--","--",IF(F!$D133=131,IF(K133=-1,"rg",IF(K133="","--",IF(K133*1000&lt;1,FIXED(K133*1000,3),IF(K133*1000&lt;10,FIXED(K133*1000,2),(IF(K133*1000&lt;100,FIXED(K133*1000,1),IF(K133*1000&lt;1000,FIXED(K133*1000,0),MROUND(K133*1000,10)))))))),IF(K133=-1,"rg",IF(K133="","--",IF(K133&lt;1,FIXED(K133,3),IF(K133&lt;10,FIXED(K133,2),(IF(K133&lt;100,FIXED(K133,1),IF(K133&lt;1000,FIXED(K133,0),MROUND(K133,10))))))))))</f>
        <v>--</v>
      </c>
      <c r="AM133" s="6" t="str">
        <f t="shared" si="45"/>
        <v>--</v>
      </c>
      <c r="AN133" s="6" t="str">
        <f>IF(AM133="--","--",IF(F!$D133=131,IF(M133=-1,"rg",IF(M133="","--",IF(M133*1000&lt;1,FIXED(M133*1000,3),IF(M133*1000&lt;10,FIXED(M133*1000,2),(IF(M133*1000&lt;100,FIXED(M133*1000,1),IF(M133*1000&lt;1000,FIXED(M133*1000,0),MROUND(M133*1000,10)))))))),IF(M133=-1,"rg",IF(M133="","--",IF(M133&lt;1,FIXED(M133,3),IF(M133&lt;10,FIXED(M133,2),(IF(M133&lt;100,FIXED(M133,1),IF(M133&lt;1000,FIXED(M133,0),MROUND(M133,10))))))))))</f>
        <v>--</v>
      </c>
      <c r="AP133" s="6" t="str">
        <f t="shared" si="32"/>
        <v>--</v>
      </c>
      <c r="AQ133" s="6" t="str">
        <f t="shared" si="33"/>
        <v/>
      </c>
      <c r="AR133" s="6" t="str">
        <f t="shared" si="34"/>
        <v>--</v>
      </c>
      <c r="AS133" s="6" t="str">
        <f t="shared" si="35"/>
        <v/>
      </c>
      <c r="AT133" s="6" t="str">
        <f t="shared" si="36"/>
        <v/>
      </c>
      <c r="AU133" s="6" t="str">
        <f>IFERROR(IF(AR133="--","",IF(HLOOKUP(SMALL($Q$4:$Y$4,3),$Q$4:$Y$501,ROW(AP133)-3,FALSE)=0,"",IF(HLOOKUP(SMALL($Q$4:$Y$4,3),$Q$4:$Y$501,ROW(AP133)-3,FALSE)="nee",VLOOKUP("De kwaliteitseis emissiearme grond (maximale concentratie) wordt overschreden.",H!$O$10:'H'!$P$59,2,FALSE),""))),"")</f>
        <v/>
      </c>
      <c r="AV133" s="6" t="str">
        <f t="shared" si="26"/>
        <v>--</v>
      </c>
      <c r="AW133" s="6" t="str">
        <f t="shared" si="27"/>
        <v/>
      </c>
      <c r="AX133" s="6" t="str">
        <f t="shared" si="28"/>
        <v>--</v>
      </c>
      <c r="AY133" s="6" t="str">
        <f t="shared" si="37"/>
        <v/>
      </c>
      <c r="AZ133" s="6" t="str">
        <f t="shared" si="38"/>
        <v/>
      </c>
      <c r="BA133" s="6" t="str">
        <f>IFERROR(IF(AR133="--","",IF(HLOOKUP(SMALL($Q$4:$Y$4,6),$Q$4:$Y$501,ROW(AP133)-3,FALSE)=0,"",IF(HLOOKUP(SMALL($Q$4:$Y$4,6),$Q$4:$Y$501,ROW(AP133)-3,FALSE)="nee",VLOOKUP("De kwaliteitseis emissiearme grond (maximale concentratie) wordt overschreden.",H!$O$10:'H'!$P$59,2,FALSE),""))),"")</f>
        <v/>
      </c>
      <c r="BB133" s="6" t="str">
        <f t="shared" si="29"/>
        <v>--</v>
      </c>
      <c r="BC133" s="6" t="str">
        <f t="shared" si="30"/>
        <v/>
      </c>
      <c r="BD133" s="6" t="str">
        <f t="shared" si="31"/>
        <v>--</v>
      </c>
      <c r="BE133" s="6" t="str">
        <f t="shared" si="39"/>
        <v/>
      </c>
      <c r="BF133" s="6" t="str">
        <f t="shared" si="40"/>
        <v/>
      </c>
      <c r="BG133" s="4" t="str">
        <f>IFERROR(IF(AR133="--","",IF(HLOOKUP(SMALL($Q$4:$Y$4,9),$Q$4:$Y$501,ROW(AP133)-3,FALSE)=0,"",IF(HLOOKUP(SMALL($Q$4:$Y$4,9),$Q$4:$Y$501,ROW(AP133)-3,FALSE)="nee",VLOOKUP("De kwaliteitseis emissiearme grond (maximale concentratie) wordt overschreden.",H!$O$10:'H'!$P$59,2,FALSE),""))),"")</f>
        <v/>
      </c>
    </row>
    <row r="134" spans="1:59" x14ac:dyDescent="0.2">
      <c r="A134" s="4" t="str">
        <f>F!A134</f>
        <v>4-Chloor-2-methylfenol</v>
      </c>
      <c r="B134" s="6" t="str">
        <f>IF(ISNUMBER(F!E134)=FALSE,"--",IF(F!E134=0,"--",F!E134))</f>
        <v>--</v>
      </c>
      <c r="C134" s="6" t="str">
        <f>IF(B134="--","",F!F134)</f>
        <v/>
      </c>
      <c r="D134" s="6" t="str">
        <f>IF(ISNUMBER(F!G134)=FALSE,"--",IF(F!G134=0,"--",F!G134))</f>
        <v>--</v>
      </c>
      <c r="E134" s="6" t="str">
        <f>IF(D134="--","",F!H134)</f>
        <v/>
      </c>
      <c r="F134" s="6" t="str">
        <f>IF(ISNUMBER(F!I134)=FALSE,"--",IF(F!I134=0,"--",F!I134))</f>
        <v>--</v>
      </c>
      <c r="G134" s="6" t="str">
        <f>IF(F134="--","",F!J134)</f>
        <v/>
      </c>
      <c r="H134" s="6"/>
      <c r="I134" s="16" t="str">
        <f>IF(F!AA134=-1,-1,F!AV134)</f>
        <v/>
      </c>
      <c r="J134" s="6"/>
      <c r="K134" s="16" t="str">
        <f>IF(F!AD134=-1,-1,F!AX134)</f>
        <v/>
      </c>
      <c r="L134" s="6"/>
      <c r="M134" s="16" t="str">
        <f>IF(F!AG134=-1,-1,F!AZ134)</f>
        <v/>
      </c>
      <c r="N134" s="6"/>
      <c r="P134" s="4" t="str">
        <f>IFERROR(IF(AND(VLOOKUP(F!$B134,E!$B$1:$AK$300,5,FALSE)&lt;&gt;1000000000,VLOOKUP(F!$B134,E!$B$1:$AK$300,6,FALSE)=1000000000,VLOOKUP(F!$B134,E!$B$1:$AK$300,7,FALSE)=1000000000,VLOOKUP(F!$B134,E!$B$1:$AK$300,8,FALSE)=1000000000,VLOOKUP(F!$B134,E!$B$1:$AK$300,9,FALSE)=1000000000),"toetsen alleen LN",IF(AND(VLOOKUP(F!$B134,E!$B$1:$AK$300,5,FALSE)=1000000000,VLOOKUP(F!$B134,E!$B$1:$AK$300,6,FALSE)=1000000000,VLOOKUP(F!$B134,E!$B$1:$AK$300,7,FALSE)=1000000000,VLOOKUP(F!$B134,E!$B$1:$AK$300,8,FALSE)&lt;&gt;1000000000,VLOOKUP(F!$B134,E!$B$1:$AK$300,9,FALSE)&lt;&gt;1000000000),"toetsen alleen MV en SV",IF(AND(VLOOKUP(F!$B134,E!$B$1:$AK$300,5,FALSE)&lt;&gt;1000000000,VLOOKUP(F!$B134,E!$B$1:$AK$300,6,FALSE)&lt;&gt;1000000000,VLOOKUP(F!$B134,E!$B$1:$AK$300,7,FALSE)&lt;&gt;1000000000,VLOOKUP(F!$B134,E!$B$1:$AK$300,8,FALSE)=1000000000,VLOOKUP(F!$B134,E!$B$1:$AK$300,9,FALSE)=1000000000),"toetsen geen MV en SV",IF(VLOOKUP(F!$B134,E!$B$1:$AK$300,5,FALSE)+VLOOKUP(F!$B134,E!$B$1:$AK$300,6,FALSE)+VLOOKUP(F!$B134,E!$B$1:$AK$300,7,FALSE)+VLOOKUP(F!$B134,E!$B$1:$AK$300,8,FALSE)&lt;&gt;4000000000,"toetsen",IF(VLOOKUP(F!$B134,E!$B$1:$AK$300,12,FALSE)&lt;&gt;1000000000,"toetsen alleen IW","niet toetsen"))))),"")</f>
        <v/>
      </c>
      <c r="Q134" s="6" t="str">
        <f t="shared" si="46"/>
        <v/>
      </c>
      <c r="R134" s="5" t="str">
        <f>IF($B134="--","",IF($P134="toetsen",toetsen(F!$B134,Q134),IF($P134="toetsen alleen IW",toetsen_alleen_IW(F!$B134,Q134),IF($P134="toetsen alleen LN",toetsen_alleen_LN(F!$B134,Q134),IF($P134="toetsen geen MV en SV",toetsen_geen_MV_en_SV(F!$B134,Q134),IF($P134="toetsen alleen MV en SV",toetsen_alleen_MV_en_SV(F!$B134,Q134),""))))))</f>
        <v/>
      </c>
      <c r="S134" s="5" t="str">
        <f>IF($P134="toetsen",IF(OR(Q134="",VLOOKUP(F!$B134,E!$B$1:$AK$300,10,FALSE)=1000000000),"",IF(Q134&lt;=VLOOKUP(F!$B134,E!$B$1:$AK$300,10,FALSE),"ja","nee")),"")</f>
        <v/>
      </c>
      <c r="T134" s="78" t="str">
        <f t="shared" si="41"/>
        <v/>
      </c>
      <c r="U134" s="5" t="str">
        <f>IF($D134="--","",IF($P134="toetsen",toetsen(F!$B134,T134),IF($P134="toetsen alleen IW",toetsen_alleen_IW(F!$B134,T134),IF($P134="toetsen alleen LN",toetsen_alleen_LN(F!$B134,T134),IF($P134="toetsen geen MV en SV",toetsen_geen_MV_en_SV(F!$B134,T134),IF($P134="toetsen alleen MV en SV",toetsen_alleen_MV_en_SV(F!$B134,T134),""))))))</f>
        <v/>
      </c>
      <c r="V134" s="5" t="str">
        <f>IF($P134="toetsen",IF(OR(T134="",VLOOKUP(F!$B134,E!$B$1:$AK$300,10,FALSE)=1000000000),"",IF(T134&lt;=VLOOKUP(F!$B134,E!$B$1:$AK$300,10,FALSE),"ja","nee")),"")</f>
        <v/>
      </c>
      <c r="W134" s="6" t="str">
        <f t="shared" si="42"/>
        <v/>
      </c>
      <c r="X134" s="5" t="str">
        <f>IF($F134="--","",IF($P134="toetsen",toetsen(F!$B134,W134),IF($P134="toetsen alleen IW",toetsen_alleen_IW(F!$B134,W134),IF($P134="toetsen alleen LN",toetsen_alleen_LN(F!$B134,W134),IF($P134="toetsen geen MV en SV",toetsen_geen_MV_en_SV(F!$B134,W134),IF($P134="toetsen alleen MV en SV",toetsen_alleen_MV_en_SV(F!$B134,W134),""))))))</f>
        <v/>
      </c>
      <c r="Y134" s="5" t="str">
        <f>IF($P134="toetsen",IF(OR(W134="",VLOOKUP(F!$B134,E!$B$1:$AK$300,10,FALSE)=1000000000),"",IF(W134&lt;=VLOOKUP(F!$B134,E!$B$1:$AK$300,10,FALSE),"ja","nee")),"")</f>
        <v/>
      </c>
      <c r="AA134" s="4" t="str">
        <f>IFERROR(IF(Q134="","",(IF(Q134&gt;2*VLOOKUP(F!$B134,E!$B$1:$AK$300,5,FALSE),1,0))),"")</f>
        <v/>
      </c>
      <c r="AB134" s="4" t="str">
        <f>IFERROR(IF(T134="","",(IF(T134&gt;2*VLOOKUP(F!$B134,E!$B$1:$AK$300,5,FALSE),1,0))),"")</f>
        <v/>
      </c>
      <c r="AC134" s="4" t="str">
        <f>IFERROR(IF(W134="","",(IF(W134&gt;2*VLOOKUP(F!$B134,E!$B$1:$AK$300,5,FALSE),1,0))),"")</f>
        <v/>
      </c>
      <c r="AE134" s="4" t="str">
        <f>IFERROR(IF(Q134="","",(IF(Q134&gt;VLOOKUP(F!$B134,E!$B$1:$AK$300,6,FALSE)+VLOOKUP(F!$B134,E!$B$1:$AK$300,5,FALSE),1,0))),"")</f>
        <v/>
      </c>
      <c r="AF134" s="4" t="str">
        <f>IFERROR(IF(T134="","",(IF(T134&gt;VLOOKUP(F!$B134,E!$B$1:$AK$300,6,FALSE)+VLOOKUP(F!$B134,E!$B$1:$AK$300,5,FALSE),1,0))),"")</f>
        <v/>
      </c>
      <c r="AG134" s="4" t="str">
        <f>IFERROR(IF(W134="","",(IF(W134&gt;VLOOKUP(F!$B134,E!$B$1:$AK$300,6,FALSE)+VLOOKUP(F!$B134,E!$B$1:$AK$300,5,FALSE),1,0))),"")</f>
        <v/>
      </c>
      <c r="AI134" s="6" t="str">
        <f t="shared" si="43"/>
        <v>--</v>
      </c>
      <c r="AJ134" s="6" t="str">
        <f>IF(AI134="--","--",IF(F!$D134=131,IF(I134=-1,"rg",IF(I134="","--",IF(I134*1000&lt;1,FIXED(I134*1000,3),IF(I134*1000&lt;10,FIXED(I134*1000,2),(IF(I134*1000&lt;100,FIXED(I134*1000,1),IF(I134*1000&lt;1000,FIXED(I134*1000,0),MROUND(I134*1000,10)))))))),IF(I134=-1,"rg",IF(I134="","--",IF(I134&lt;1,FIXED(I134,3),IF(I134&lt;10,FIXED(I134,2),(IF(I134&lt;100,FIXED(I134,1),IF(I134&lt;1000,FIXED(I134,0),MROUND(I134,10))))))))))</f>
        <v>--</v>
      </c>
      <c r="AK134" s="6" t="str">
        <f t="shared" si="44"/>
        <v>--</v>
      </c>
      <c r="AL134" s="6" t="str">
        <f>IF(AK134="--","--",IF(F!$D134=131,IF(K134=-1,"rg",IF(K134="","--",IF(K134*1000&lt;1,FIXED(K134*1000,3),IF(K134*1000&lt;10,FIXED(K134*1000,2),(IF(K134*1000&lt;100,FIXED(K134*1000,1),IF(K134*1000&lt;1000,FIXED(K134*1000,0),MROUND(K134*1000,10)))))))),IF(K134=-1,"rg",IF(K134="","--",IF(K134&lt;1,FIXED(K134,3),IF(K134&lt;10,FIXED(K134,2),(IF(K134&lt;100,FIXED(K134,1),IF(K134&lt;1000,FIXED(K134,0),MROUND(K134,10))))))))))</f>
        <v>--</v>
      </c>
      <c r="AM134" s="6" t="str">
        <f t="shared" si="45"/>
        <v>--</v>
      </c>
      <c r="AN134" s="6" t="str">
        <f>IF(AM134="--","--",IF(F!$D134=131,IF(M134=-1,"rg",IF(M134="","--",IF(M134*1000&lt;1,FIXED(M134*1000,3),IF(M134*1000&lt;10,FIXED(M134*1000,2),(IF(M134*1000&lt;100,FIXED(M134*1000,1),IF(M134*1000&lt;1000,FIXED(M134*1000,0),MROUND(M134*1000,10)))))))),IF(M134=-1,"rg",IF(M134="","--",IF(M134&lt;1,FIXED(M134,3),IF(M134&lt;10,FIXED(M134,2),(IF(M134&lt;100,FIXED(M134,1),IF(M134&lt;1000,FIXED(M134,0),MROUND(M134,10))))))))))</f>
        <v>--</v>
      </c>
      <c r="AP134" s="6" t="str">
        <f t="shared" si="32"/>
        <v>--</v>
      </c>
      <c r="AQ134" s="6" t="str">
        <f t="shared" si="33"/>
        <v/>
      </c>
      <c r="AR134" s="6" t="str">
        <f t="shared" si="34"/>
        <v>--</v>
      </c>
      <c r="AS134" s="6" t="str">
        <f t="shared" si="35"/>
        <v/>
      </c>
      <c r="AT134" s="6" t="str">
        <f t="shared" si="36"/>
        <v/>
      </c>
      <c r="AU134" s="6" t="str">
        <f>IFERROR(IF(AR134="--","",IF(HLOOKUP(SMALL($Q$4:$Y$4,3),$Q$4:$Y$501,ROW(AP134)-3,FALSE)=0,"",IF(HLOOKUP(SMALL($Q$4:$Y$4,3),$Q$4:$Y$501,ROW(AP134)-3,FALSE)="nee",VLOOKUP("De kwaliteitseis emissiearme grond (maximale concentratie) wordt overschreden.",H!$O$10:'H'!$P$59,2,FALSE),""))),"")</f>
        <v/>
      </c>
      <c r="AV134" s="6" t="str">
        <f t="shared" si="26"/>
        <v>--</v>
      </c>
      <c r="AW134" s="6" t="str">
        <f t="shared" si="27"/>
        <v/>
      </c>
      <c r="AX134" s="6" t="str">
        <f t="shared" si="28"/>
        <v>--</v>
      </c>
      <c r="AY134" s="6" t="str">
        <f t="shared" si="37"/>
        <v/>
      </c>
      <c r="AZ134" s="6" t="str">
        <f t="shared" si="38"/>
        <v/>
      </c>
      <c r="BA134" s="6" t="str">
        <f>IFERROR(IF(AR134="--","",IF(HLOOKUP(SMALL($Q$4:$Y$4,6),$Q$4:$Y$501,ROW(AP134)-3,FALSE)=0,"",IF(HLOOKUP(SMALL($Q$4:$Y$4,6),$Q$4:$Y$501,ROW(AP134)-3,FALSE)="nee",VLOOKUP("De kwaliteitseis emissiearme grond (maximale concentratie) wordt overschreden.",H!$O$10:'H'!$P$59,2,FALSE),""))),"")</f>
        <v/>
      </c>
      <c r="BB134" s="6" t="str">
        <f t="shared" si="29"/>
        <v>--</v>
      </c>
      <c r="BC134" s="6" t="str">
        <f t="shared" si="30"/>
        <v/>
      </c>
      <c r="BD134" s="6" t="str">
        <f t="shared" si="31"/>
        <v>--</v>
      </c>
      <c r="BE134" s="6" t="str">
        <f t="shared" si="39"/>
        <v/>
      </c>
      <c r="BF134" s="6" t="str">
        <f t="shared" si="40"/>
        <v/>
      </c>
      <c r="BG134" s="4" t="str">
        <f>IFERROR(IF(AR134="--","",IF(HLOOKUP(SMALL($Q$4:$Y$4,9),$Q$4:$Y$501,ROW(AP134)-3,FALSE)=0,"",IF(HLOOKUP(SMALL($Q$4:$Y$4,9),$Q$4:$Y$501,ROW(AP134)-3,FALSE)="nee",VLOOKUP("De kwaliteitseis emissiearme grond (maximale concentratie) wordt overschreden.",H!$O$10:'H'!$P$59,2,FALSE),""))),"")</f>
        <v/>
      </c>
    </row>
    <row r="135" spans="1:59" x14ac:dyDescent="0.2">
      <c r="A135" s="4" t="str">
        <f>F!A135</f>
        <v>4-Chloormethyfenolen (som)</v>
      </c>
      <c r="B135" s="6" t="str">
        <f>IF(ISNUMBER(F!E135)=FALSE,"--",IF(F!E135=0,"--",F!E135))</f>
        <v>--</v>
      </c>
      <c r="C135" s="6" t="str">
        <f>IF(B135="--","",F!F135)</f>
        <v/>
      </c>
      <c r="D135" s="6" t="str">
        <f>IF(ISNUMBER(F!G135)=FALSE,"--",IF(F!G135=0,"--",F!G135))</f>
        <v>--</v>
      </c>
      <c r="E135" s="6" t="str">
        <f>IF(D135="--","",F!H135)</f>
        <v/>
      </c>
      <c r="F135" s="6" t="str">
        <f>IF(ISNUMBER(F!I135)=FALSE,"--",IF(F!I135=0,"--",F!I135))</f>
        <v>--</v>
      </c>
      <c r="G135" s="6" t="str">
        <f>IF(F135="--","",F!J135)</f>
        <v/>
      </c>
      <c r="H135" s="6"/>
      <c r="I135" s="92">
        <f>IF(F!Z135=0,-1,F!AV135)</f>
        <v>-1</v>
      </c>
      <c r="J135" s="6"/>
      <c r="K135" s="92">
        <f>IF(F!AC135=0,-1,F!AX135)</f>
        <v>-1</v>
      </c>
      <c r="L135" s="6"/>
      <c r="M135" s="92">
        <f>IF(F!AF135=0,-1,F!AZ135)</f>
        <v>-1</v>
      </c>
      <c r="N135" s="6"/>
      <c r="P135" s="4" t="str">
        <f>IFERROR(IF(AND(VLOOKUP(F!$B135,E!$B$1:$AK$300,5,FALSE)&lt;&gt;1000000000,VLOOKUP(F!$B135,E!$B$1:$AK$300,6,FALSE)=1000000000,VLOOKUP(F!$B135,E!$B$1:$AK$300,7,FALSE)=1000000000,VLOOKUP(F!$B135,E!$B$1:$AK$300,8,FALSE)=1000000000,VLOOKUP(F!$B135,E!$B$1:$AK$300,9,FALSE)=1000000000),"toetsen alleen LN",IF(AND(VLOOKUP(F!$B135,E!$B$1:$AK$300,5,FALSE)=1000000000,VLOOKUP(F!$B135,E!$B$1:$AK$300,6,FALSE)=1000000000,VLOOKUP(F!$B135,E!$B$1:$AK$300,7,FALSE)=1000000000,VLOOKUP(F!$B135,E!$B$1:$AK$300,8,FALSE)&lt;&gt;1000000000,VLOOKUP(F!$B135,E!$B$1:$AK$300,9,FALSE)&lt;&gt;1000000000),"toetsen alleen MV en SV",IF(AND(VLOOKUP(F!$B135,E!$B$1:$AK$300,5,FALSE)&lt;&gt;1000000000,VLOOKUP(F!$B135,E!$B$1:$AK$300,6,FALSE)&lt;&gt;1000000000,VLOOKUP(F!$B135,E!$B$1:$AK$300,7,FALSE)&lt;&gt;1000000000,VLOOKUP(F!$B135,E!$B$1:$AK$300,8,FALSE)=1000000000,VLOOKUP(F!$B135,E!$B$1:$AK$300,9,FALSE)=1000000000),"toetsen geen MV en SV",IF(VLOOKUP(F!$B135,E!$B$1:$AK$300,5,FALSE)+VLOOKUP(F!$B135,E!$B$1:$AK$300,6,FALSE)+VLOOKUP(F!$B135,E!$B$1:$AK$300,7,FALSE)+VLOOKUP(F!$B135,E!$B$1:$AK$300,8,FALSE)&lt;&gt;4000000000,"toetsen",IF(VLOOKUP(F!$B135,E!$B$1:$AK$300,12,FALSE)&lt;&gt;1000000000,"toetsen alleen IW","niet toetsen"))))),"")</f>
        <v>toetsen geen MV en SV</v>
      </c>
      <c r="Q135" s="6">
        <f t="shared" si="46"/>
        <v>-1</v>
      </c>
      <c r="R135" s="5" t="str">
        <f>IF($B135="--","",IF($P135="toetsen",toetsen(F!$B135,Q135),IF($P135="toetsen alleen IW",toetsen_alleen_IW(F!$B135,Q135),IF($P135="toetsen alleen LN",toetsen_alleen_LN(F!$B135,Q135),IF($P135="toetsen geen MV en SV",toetsen_geen_MV_en_SV(F!$B135,Q135),IF($P135="toetsen alleen MV en SV",toetsen_alleen_MV_en_SV(F!$B135,Q135),""))))))</f>
        <v/>
      </c>
      <c r="S135" s="5" t="str">
        <f>IF($P135="toetsen",IF(OR(Q135="",VLOOKUP(F!$B135,E!$B$1:$AK$300,10,FALSE)=1000000000),"",IF(Q135&lt;=VLOOKUP(F!$B135,E!$B$1:$AK$300,10,FALSE),"ja","nee")),"")</f>
        <v/>
      </c>
      <c r="T135" s="78">
        <f t="shared" si="41"/>
        <v>-1</v>
      </c>
      <c r="U135" s="5" t="str">
        <f>IF($D135="--","",IF($P135="toetsen",toetsen(F!$B135,T135),IF($P135="toetsen alleen IW",toetsen_alleen_IW(F!$B135,T135),IF($P135="toetsen alleen LN",toetsen_alleen_LN(F!$B135,T135),IF($P135="toetsen geen MV en SV",toetsen_geen_MV_en_SV(F!$B135,T135),IF($P135="toetsen alleen MV en SV",toetsen_alleen_MV_en_SV(F!$B135,T135),""))))))</f>
        <v/>
      </c>
      <c r="V135" s="5" t="str">
        <f>IF($P135="toetsen",IF(OR(T135="",VLOOKUP(F!$B135,E!$B$1:$AK$300,10,FALSE)=1000000000),"",IF(T135&lt;=VLOOKUP(F!$B135,E!$B$1:$AK$300,10,FALSE),"ja","nee")),"")</f>
        <v/>
      </c>
      <c r="W135" s="6">
        <f t="shared" si="42"/>
        <v>-1</v>
      </c>
      <c r="X135" s="5" t="str">
        <f>IF($F135="--","",IF($P135="toetsen",toetsen(F!$B135,W135),IF($P135="toetsen alleen IW",toetsen_alleen_IW(F!$B135,W135),IF($P135="toetsen alleen LN",toetsen_alleen_LN(F!$B135,W135),IF($P135="toetsen geen MV en SV",toetsen_geen_MV_en_SV(F!$B135,W135),IF($P135="toetsen alleen MV en SV",toetsen_alleen_MV_en_SV(F!$B135,W135),""))))))</f>
        <v/>
      </c>
      <c r="Y135" s="5" t="str">
        <f>IF($P135="toetsen",IF(OR(W135="",VLOOKUP(F!$B135,E!$B$1:$AK$300,10,FALSE)=1000000000),"",IF(W135&lt;=VLOOKUP(F!$B135,E!$B$1:$AK$300,10,FALSE),"ja","nee")),"")</f>
        <v/>
      </c>
      <c r="AA135" s="4">
        <f>IFERROR(IF(Q135="","",(IF(Q135&gt;2*VLOOKUP(F!$B135,E!$B$1:$AK$300,5,FALSE),1,0))),"")</f>
        <v>0</v>
      </c>
      <c r="AB135" s="4">
        <f>IFERROR(IF(T135="","",(IF(T135&gt;2*VLOOKUP(F!$B135,E!$B$1:$AK$300,5,FALSE),1,0))),"")</f>
        <v>0</v>
      </c>
      <c r="AC135" s="4">
        <f>IFERROR(IF(W135="","",(IF(W135&gt;2*VLOOKUP(F!$B135,E!$B$1:$AK$300,5,FALSE),1,0))),"")</f>
        <v>0</v>
      </c>
      <c r="AE135" s="4">
        <f>IFERROR(IF(Q135="","",(IF(Q135&gt;VLOOKUP(F!$B135,E!$B$1:$AK$300,6,FALSE)+VLOOKUP(F!$B135,E!$B$1:$AK$300,5,FALSE),1,0))),"")</f>
        <v>0</v>
      </c>
      <c r="AF135" s="4">
        <f>IFERROR(IF(T135="","",(IF(T135&gt;VLOOKUP(F!$B135,E!$B$1:$AK$300,6,FALSE)+VLOOKUP(F!$B135,E!$B$1:$AK$300,5,FALSE),1,0))),"")</f>
        <v>0</v>
      </c>
      <c r="AG135" s="4">
        <f>IFERROR(IF(W135="","",(IF(W135&gt;VLOOKUP(F!$B135,E!$B$1:$AK$300,6,FALSE)+VLOOKUP(F!$B135,E!$B$1:$AK$300,5,FALSE),1,0))),"")</f>
        <v>0</v>
      </c>
      <c r="AI135" s="6" t="str">
        <f t="shared" si="43"/>
        <v>--</v>
      </c>
      <c r="AJ135" s="6" t="str">
        <f>IF(AI135="--","--",IF(F!$D135=131,IF(I135=-1,"rg",IF(I135="","--",IF(I135*1000&lt;1,FIXED(I135*1000,3),IF(I135*1000&lt;10,FIXED(I135*1000,2),(IF(I135*1000&lt;100,FIXED(I135*1000,1),IF(I135*1000&lt;1000,FIXED(I135*1000,0),MROUND(I135*1000,10)))))))),IF(I135=-1,"rg",IF(I135="","--",IF(I135&lt;1,FIXED(I135,3),IF(I135&lt;10,FIXED(I135,2),(IF(I135&lt;100,FIXED(I135,1),IF(I135&lt;1000,FIXED(I135,0),MROUND(I135,10))))))))))</f>
        <v>--</v>
      </c>
      <c r="AK135" s="6" t="str">
        <f t="shared" si="44"/>
        <v>--</v>
      </c>
      <c r="AL135" s="6" t="str">
        <f>IF(AK135="--","--",IF(F!$D135=131,IF(K135=-1,"rg",IF(K135="","--",IF(K135*1000&lt;1,FIXED(K135*1000,3),IF(K135*1000&lt;10,FIXED(K135*1000,2),(IF(K135*1000&lt;100,FIXED(K135*1000,1),IF(K135*1000&lt;1000,FIXED(K135*1000,0),MROUND(K135*1000,10)))))))),IF(K135=-1,"rg",IF(K135="","--",IF(K135&lt;1,FIXED(K135,3),IF(K135&lt;10,FIXED(K135,2),(IF(K135&lt;100,FIXED(K135,1),IF(K135&lt;1000,FIXED(K135,0),MROUND(K135,10))))))))))</f>
        <v>--</v>
      </c>
      <c r="AM135" s="6" t="str">
        <f t="shared" si="45"/>
        <v>--</v>
      </c>
      <c r="AN135" s="6" t="str">
        <f>IF(AM135="--","--",IF(F!$D135=131,IF(M135=-1,"rg",IF(M135="","--",IF(M135*1000&lt;1,FIXED(M135*1000,3),IF(M135*1000&lt;10,FIXED(M135*1000,2),(IF(M135*1000&lt;100,FIXED(M135*1000,1),IF(M135*1000&lt;1000,FIXED(M135*1000,0),MROUND(M135*1000,10)))))))),IF(M135=-1,"rg",IF(M135="","--",IF(M135&lt;1,FIXED(M135,3),IF(M135&lt;10,FIXED(M135,2),(IF(M135&lt;100,FIXED(M135,1),IF(M135&lt;1000,FIXED(M135,0),MROUND(M135,10))))))))))</f>
        <v>--</v>
      </c>
      <c r="AP135" s="6" t="str">
        <f t="shared" si="32"/>
        <v>--</v>
      </c>
      <c r="AQ135" s="6" t="str">
        <f t="shared" si="33"/>
        <v/>
      </c>
      <c r="AR135" s="6" t="str">
        <f t="shared" si="34"/>
        <v>--</v>
      </c>
      <c r="AS135" s="6" t="str">
        <f t="shared" si="35"/>
        <v/>
      </c>
      <c r="AT135" s="6" t="str">
        <f t="shared" si="36"/>
        <v/>
      </c>
      <c r="AU135" s="6" t="str">
        <f>IFERROR(IF(AR135="--","",IF(HLOOKUP(SMALL($Q$4:$Y$4,3),$Q$4:$Y$501,ROW(AP135)-3,FALSE)=0,"",IF(HLOOKUP(SMALL($Q$4:$Y$4,3),$Q$4:$Y$501,ROW(AP135)-3,FALSE)="nee",VLOOKUP("De kwaliteitseis emissiearme grond (maximale concentratie) wordt overschreden.",H!$O$10:'H'!$P$59,2,FALSE),""))),"")</f>
        <v/>
      </c>
      <c r="AV135" s="6" t="str">
        <f t="shared" ref="AV135:AV198" si="47">HLOOKUP(SMALL($AI$4:$AN$4,3),$AI$4:$AN$501,ROW(AP135)-3,FALSE)</f>
        <v>--</v>
      </c>
      <c r="AW135" s="6" t="str">
        <f t="shared" ref="AW135:AW198" si="48">IF(HLOOKUP(SMALL($C$4:$G$4,2),$C$4:$G$501,ROW(AP135)-3,FALSE)="&lt;","&lt;","")</f>
        <v/>
      </c>
      <c r="AX135" s="6" t="str">
        <f t="shared" ref="AX135:AX198" si="49">HLOOKUP(SMALL($AI$4:$AN$4,4),$AI$4:$AN$501,ROW(AP135)-3,FALSE)</f>
        <v>--</v>
      </c>
      <c r="AY135" s="6" t="str">
        <f t="shared" si="37"/>
        <v/>
      </c>
      <c r="AZ135" s="6" t="str">
        <f t="shared" si="38"/>
        <v/>
      </c>
      <c r="BA135" s="6" t="str">
        <f>IFERROR(IF(AR135="--","",IF(HLOOKUP(SMALL($Q$4:$Y$4,6),$Q$4:$Y$501,ROW(AP135)-3,FALSE)=0,"",IF(HLOOKUP(SMALL($Q$4:$Y$4,6),$Q$4:$Y$501,ROW(AP135)-3,FALSE)="nee",VLOOKUP("De kwaliteitseis emissiearme grond (maximale concentratie) wordt overschreden.",H!$O$10:'H'!$P$59,2,FALSE),""))),"")</f>
        <v/>
      </c>
      <c r="BB135" s="6" t="str">
        <f t="shared" ref="BB135:BB198" si="50">HLOOKUP(SMALL($AI$4:$AN$4,5),$AI$4:$AN$501,ROW(AP135)-3,FALSE)</f>
        <v>--</v>
      </c>
      <c r="BC135" s="6" t="str">
        <f t="shared" ref="BC135:BC198" si="51">IF(HLOOKUP(SMALL($C$4:$G$4,3),$C$4:$G$501,ROW(AP135)-3,FALSE)="&lt;","&lt;","")</f>
        <v/>
      </c>
      <c r="BD135" s="6" t="str">
        <f t="shared" ref="BD135:BD198" si="52">HLOOKUP(SMALL($AI$4:$AN$4,6),$AI$4:$AN$501,ROW(AP135)-3,FALSE)</f>
        <v>--</v>
      </c>
      <c r="BE135" s="6" t="str">
        <f t="shared" si="39"/>
        <v/>
      </c>
      <c r="BF135" s="6" t="str">
        <f t="shared" si="40"/>
        <v/>
      </c>
      <c r="BG135" s="4" t="str">
        <f>IFERROR(IF(AR135="--","",IF(HLOOKUP(SMALL($Q$4:$Y$4,9),$Q$4:$Y$501,ROW(AP135)-3,FALSE)=0,"",IF(HLOOKUP(SMALL($Q$4:$Y$4,9),$Q$4:$Y$501,ROW(AP135)-3,FALSE)="nee",VLOOKUP("De kwaliteitseis emissiearme grond (maximale concentratie) wordt overschreden.",H!$O$10:'H'!$P$59,2,FALSE),""))),"")</f>
        <v/>
      </c>
    </row>
    <row r="136" spans="1:59" x14ac:dyDescent="0.2">
      <c r="A136" s="4" t="str">
        <f>F!A136</f>
        <v>2,3-dichloorfenol</v>
      </c>
      <c r="B136" s="6" t="str">
        <f>IF(ISNUMBER(F!E136)=FALSE,"--",IF(F!E136=0,"--",F!E136))</f>
        <v>--</v>
      </c>
      <c r="C136" s="6" t="str">
        <f>IF(B136="--","",F!F136)</f>
        <v/>
      </c>
      <c r="D136" s="6" t="str">
        <f>IF(ISNUMBER(F!G136)=FALSE,"--",IF(F!G136=0,"--",F!G136))</f>
        <v>--</v>
      </c>
      <c r="E136" s="6" t="str">
        <f>IF(D136="--","",F!H136)</f>
        <v/>
      </c>
      <c r="F136" s="6" t="str">
        <f>IF(ISNUMBER(F!I136)=FALSE,"--",IF(F!I136=0,"--",F!I136))</f>
        <v>--</v>
      </c>
      <c r="G136" s="6" t="str">
        <f>IF(F136="--","",F!J136)</f>
        <v/>
      </c>
      <c r="H136" s="6"/>
      <c r="I136" s="16" t="str">
        <f>IF(F!AA136=-1,-1,F!AV136)</f>
        <v/>
      </c>
      <c r="J136" s="6"/>
      <c r="K136" s="16" t="str">
        <f>IF(F!AD136=-1,-1,F!AX136)</f>
        <v/>
      </c>
      <c r="L136" s="6"/>
      <c r="M136" s="16" t="str">
        <f>IF(F!AG136=-1,-1,F!AZ136)</f>
        <v/>
      </c>
      <c r="N136" s="6"/>
      <c r="P136" s="4" t="str">
        <f>IFERROR(IF(AND(VLOOKUP(F!$B136,E!$B$1:$AK$300,5,FALSE)&lt;&gt;1000000000,VLOOKUP(F!$B136,E!$B$1:$AK$300,6,FALSE)=1000000000,VLOOKUP(F!$B136,E!$B$1:$AK$300,7,FALSE)=1000000000,VLOOKUP(F!$B136,E!$B$1:$AK$300,8,FALSE)=1000000000,VLOOKUP(F!$B136,E!$B$1:$AK$300,9,FALSE)=1000000000),"toetsen alleen LN",IF(AND(VLOOKUP(F!$B136,E!$B$1:$AK$300,5,FALSE)=1000000000,VLOOKUP(F!$B136,E!$B$1:$AK$300,6,FALSE)=1000000000,VLOOKUP(F!$B136,E!$B$1:$AK$300,7,FALSE)=1000000000,VLOOKUP(F!$B136,E!$B$1:$AK$300,8,FALSE)&lt;&gt;1000000000,VLOOKUP(F!$B136,E!$B$1:$AK$300,9,FALSE)&lt;&gt;1000000000),"toetsen alleen MV en SV",IF(AND(VLOOKUP(F!$B136,E!$B$1:$AK$300,5,FALSE)&lt;&gt;1000000000,VLOOKUP(F!$B136,E!$B$1:$AK$300,6,FALSE)&lt;&gt;1000000000,VLOOKUP(F!$B136,E!$B$1:$AK$300,7,FALSE)&lt;&gt;1000000000,VLOOKUP(F!$B136,E!$B$1:$AK$300,8,FALSE)=1000000000,VLOOKUP(F!$B136,E!$B$1:$AK$300,9,FALSE)=1000000000),"toetsen geen MV en SV",IF(VLOOKUP(F!$B136,E!$B$1:$AK$300,5,FALSE)+VLOOKUP(F!$B136,E!$B$1:$AK$300,6,FALSE)+VLOOKUP(F!$B136,E!$B$1:$AK$300,7,FALSE)+VLOOKUP(F!$B136,E!$B$1:$AK$300,8,FALSE)&lt;&gt;4000000000,"toetsen",IF(VLOOKUP(F!$B136,E!$B$1:$AK$300,12,FALSE)&lt;&gt;1000000000,"toetsen alleen IW","niet toetsen"))))),"")</f>
        <v/>
      </c>
      <c r="Q136" s="6" t="str">
        <f t="shared" si="46"/>
        <v/>
      </c>
      <c r="R136" s="5" t="str">
        <f>IF($B136="--","",IF($P136="toetsen",toetsen(F!$B136,Q136),IF($P136="toetsen alleen IW",toetsen_alleen_IW(F!$B136,Q136),IF($P136="toetsen alleen LN",toetsen_alleen_LN(F!$B136,Q136),IF($P136="toetsen geen MV en SV",toetsen_geen_MV_en_SV(F!$B136,Q136),IF($P136="toetsen alleen MV en SV",toetsen_alleen_MV_en_SV(F!$B136,Q136),""))))))</f>
        <v/>
      </c>
      <c r="S136" s="5" t="str">
        <f>IF($P136="toetsen",IF(OR(Q136="",VLOOKUP(F!$B136,E!$B$1:$AK$300,10,FALSE)=1000000000),"",IF(Q136&lt;=VLOOKUP(F!$B136,E!$B$1:$AK$300,10,FALSE),"ja","nee")),"")</f>
        <v/>
      </c>
      <c r="T136" s="78" t="str">
        <f t="shared" si="41"/>
        <v/>
      </c>
      <c r="U136" s="5" t="str">
        <f>IF($D136="--","",IF($P136="toetsen",toetsen(F!$B136,T136),IF($P136="toetsen alleen IW",toetsen_alleen_IW(F!$B136,T136),IF($P136="toetsen alleen LN",toetsen_alleen_LN(F!$B136,T136),IF($P136="toetsen geen MV en SV",toetsen_geen_MV_en_SV(F!$B136,T136),IF($P136="toetsen alleen MV en SV",toetsen_alleen_MV_en_SV(F!$B136,T136),""))))))</f>
        <v/>
      </c>
      <c r="V136" s="5" t="str">
        <f>IF($P136="toetsen",IF(OR(T136="",VLOOKUP(F!$B136,E!$B$1:$AK$300,10,FALSE)=1000000000),"",IF(T136&lt;=VLOOKUP(F!$B136,E!$B$1:$AK$300,10,FALSE),"ja","nee")),"")</f>
        <v/>
      </c>
      <c r="W136" s="6" t="str">
        <f t="shared" si="42"/>
        <v/>
      </c>
      <c r="X136" s="5" t="str">
        <f>IF($F136="--","",IF($P136="toetsen",toetsen(F!$B136,W136),IF($P136="toetsen alleen IW",toetsen_alleen_IW(F!$B136,W136),IF($P136="toetsen alleen LN",toetsen_alleen_LN(F!$B136,W136),IF($P136="toetsen geen MV en SV",toetsen_geen_MV_en_SV(F!$B136,W136),IF($P136="toetsen alleen MV en SV",toetsen_alleen_MV_en_SV(F!$B136,W136),""))))))</f>
        <v/>
      </c>
      <c r="Y136" s="5" t="str">
        <f>IF($P136="toetsen",IF(OR(W136="",VLOOKUP(F!$B136,E!$B$1:$AK$300,10,FALSE)=1000000000),"",IF(W136&lt;=VLOOKUP(F!$B136,E!$B$1:$AK$300,10,FALSE),"ja","nee")),"")</f>
        <v/>
      </c>
      <c r="AA136" s="4" t="str">
        <f>IFERROR(IF(Q136="","",(IF(Q136&gt;2*VLOOKUP(F!$B136,E!$B$1:$AK$300,5,FALSE),1,0))),"")</f>
        <v/>
      </c>
      <c r="AB136" s="4" t="str">
        <f>IFERROR(IF(T136="","",(IF(T136&gt;2*VLOOKUP(F!$B136,E!$B$1:$AK$300,5,FALSE),1,0))),"")</f>
        <v/>
      </c>
      <c r="AC136" s="4" t="str">
        <f>IFERROR(IF(W136="","",(IF(W136&gt;2*VLOOKUP(F!$B136,E!$B$1:$AK$300,5,FALSE),1,0))),"")</f>
        <v/>
      </c>
      <c r="AE136" s="4" t="str">
        <f>IFERROR(IF(Q136="","",(IF(Q136&gt;VLOOKUP(F!$B136,E!$B$1:$AK$300,6,FALSE)+VLOOKUP(F!$B136,E!$B$1:$AK$300,5,FALSE),1,0))),"")</f>
        <v/>
      </c>
      <c r="AF136" s="4" t="str">
        <f>IFERROR(IF(T136="","",(IF(T136&gt;VLOOKUP(F!$B136,E!$B$1:$AK$300,6,FALSE)+VLOOKUP(F!$B136,E!$B$1:$AK$300,5,FALSE),1,0))),"")</f>
        <v/>
      </c>
      <c r="AG136" s="4" t="str">
        <f>IFERROR(IF(W136="","",(IF(W136&gt;VLOOKUP(F!$B136,E!$B$1:$AK$300,6,FALSE)+VLOOKUP(F!$B136,E!$B$1:$AK$300,5,FALSE),1,0))),"")</f>
        <v/>
      </c>
      <c r="AI136" s="6" t="str">
        <f t="shared" si="43"/>
        <v>--</v>
      </c>
      <c r="AJ136" s="6" t="str">
        <f>IF(AI136="--","--",IF(F!$D136=131,IF(I136=-1,"rg",IF(I136="","--",IF(I136*1000&lt;1,FIXED(I136*1000,3),IF(I136*1000&lt;10,FIXED(I136*1000,2),(IF(I136*1000&lt;100,FIXED(I136*1000,1),IF(I136*1000&lt;1000,FIXED(I136*1000,0),MROUND(I136*1000,10)))))))),IF(I136=-1,"rg",IF(I136="","--",IF(I136&lt;1,FIXED(I136,3),IF(I136&lt;10,FIXED(I136,2),(IF(I136&lt;100,FIXED(I136,1),IF(I136&lt;1000,FIXED(I136,0),MROUND(I136,10))))))))))</f>
        <v>--</v>
      </c>
      <c r="AK136" s="6" t="str">
        <f t="shared" si="44"/>
        <v>--</v>
      </c>
      <c r="AL136" s="6" t="str">
        <f>IF(AK136="--","--",IF(F!$D136=131,IF(K136=-1,"rg",IF(K136="","--",IF(K136*1000&lt;1,FIXED(K136*1000,3),IF(K136*1000&lt;10,FIXED(K136*1000,2),(IF(K136*1000&lt;100,FIXED(K136*1000,1),IF(K136*1000&lt;1000,FIXED(K136*1000,0),MROUND(K136*1000,10)))))))),IF(K136=-1,"rg",IF(K136="","--",IF(K136&lt;1,FIXED(K136,3),IF(K136&lt;10,FIXED(K136,2),(IF(K136&lt;100,FIXED(K136,1),IF(K136&lt;1000,FIXED(K136,0),MROUND(K136,10))))))))))</f>
        <v>--</v>
      </c>
      <c r="AM136" s="6" t="str">
        <f t="shared" si="45"/>
        <v>--</v>
      </c>
      <c r="AN136" s="6" t="str">
        <f>IF(AM136="--","--",IF(F!$D136=131,IF(M136=-1,"rg",IF(M136="","--",IF(M136*1000&lt;1,FIXED(M136*1000,3),IF(M136*1000&lt;10,FIXED(M136*1000,2),(IF(M136*1000&lt;100,FIXED(M136*1000,1),IF(M136*1000&lt;1000,FIXED(M136*1000,0),MROUND(M136*1000,10)))))))),IF(M136=-1,"rg",IF(M136="","--",IF(M136&lt;1,FIXED(M136,3),IF(M136&lt;10,FIXED(M136,2),(IF(M136&lt;100,FIXED(M136,1),IF(M136&lt;1000,FIXED(M136,0),MROUND(M136,10))))))))))</f>
        <v>--</v>
      </c>
      <c r="AP136" s="6" t="str">
        <f t="shared" ref="AP136:AP199" si="53">HLOOKUP(SMALL($AI$4:$AN$4,1),$AI$4:$AN$501,ROW(AP136)-3,FALSE)</f>
        <v>--</v>
      </c>
      <c r="AQ136" s="6" t="str">
        <f t="shared" ref="AQ136:AQ199" si="54">IF(HLOOKUP(SMALL($C$4:$G$4,1),$C$4:$G$501,ROW(AP136)-3,FALSE)="&lt;","&lt;","")</f>
        <v/>
      </c>
      <c r="AR136" s="6" t="str">
        <f t="shared" ref="AR136:AR199" si="55">HLOOKUP(SMALL($AI$4:$AN$4,2),$AI$4:$AN$501,ROW(AP136)-3,FALSE)</f>
        <v>--</v>
      </c>
      <c r="AS136" s="6" t="str">
        <f t="shared" ref="AS136:AS199" si="56">IF(AR136="rg","&lt;","")</f>
        <v/>
      </c>
      <c r="AT136" s="6" t="str">
        <f t="shared" ref="AT136:AT199" si="57">IF(AR136="--","",IF(HLOOKUP(SMALL($Q$4:$Y$4,2),$Q$4:$Y$501,ROW(AP136)-3,FALSE)=0,"",HLOOKUP(SMALL($Q$4:$Y$4,2),$Q$4:$Y$501,ROW(AP136)-3,FALSE)))</f>
        <v/>
      </c>
      <c r="AU136" s="6" t="str">
        <f>IFERROR(IF(AR136="--","",IF(HLOOKUP(SMALL($Q$4:$Y$4,3),$Q$4:$Y$501,ROW(AP136)-3,FALSE)=0,"",IF(HLOOKUP(SMALL($Q$4:$Y$4,3),$Q$4:$Y$501,ROW(AP136)-3,FALSE)="nee",VLOOKUP("De kwaliteitseis emissiearme grond (maximale concentratie) wordt overschreden.",H!$O$10:'H'!$P$59,2,FALSE),""))),"")</f>
        <v/>
      </c>
      <c r="AV136" s="6" t="str">
        <f t="shared" si="47"/>
        <v>--</v>
      </c>
      <c r="AW136" s="6" t="str">
        <f t="shared" si="48"/>
        <v/>
      </c>
      <c r="AX136" s="6" t="str">
        <f t="shared" si="49"/>
        <v>--</v>
      </c>
      <c r="AY136" s="6" t="str">
        <f t="shared" ref="AY136:AY199" si="58">IF(AX136="rg","&lt;","")</f>
        <v/>
      </c>
      <c r="AZ136" s="6" t="str">
        <f t="shared" ref="AZ136:AZ199" si="59">IF(AX136="--","",IF(HLOOKUP(SMALL($Q$4:$Y$4,5),$Q$4:$Y$501,ROW(AP136)-3,FALSE)=0,"",HLOOKUP(SMALL($Q$4:$Y$4,5),$Q$4:$Y$501,ROW(AP136)-3,FALSE)))</f>
        <v/>
      </c>
      <c r="BA136" s="6" t="str">
        <f>IFERROR(IF(AR136="--","",IF(HLOOKUP(SMALL($Q$4:$Y$4,6),$Q$4:$Y$501,ROW(AP136)-3,FALSE)=0,"",IF(HLOOKUP(SMALL($Q$4:$Y$4,6),$Q$4:$Y$501,ROW(AP136)-3,FALSE)="nee",VLOOKUP("De kwaliteitseis emissiearme grond (maximale concentratie) wordt overschreden.",H!$O$10:'H'!$P$59,2,FALSE),""))),"")</f>
        <v/>
      </c>
      <c r="BB136" s="6" t="str">
        <f t="shared" si="50"/>
        <v>--</v>
      </c>
      <c r="BC136" s="6" t="str">
        <f t="shared" si="51"/>
        <v/>
      </c>
      <c r="BD136" s="6" t="str">
        <f t="shared" si="52"/>
        <v>--</v>
      </c>
      <c r="BE136" s="6" t="str">
        <f t="shared" ref="BE136:BE199" si="60">IF(BD136="rg","&lt;","")</f>
        <v/>
      </c>
      <c r="BF136" s="6" t="str">
        <f t="shared" ref="BF136:BF199" si="61">IF(BD136="--","",IF(HLOOKUP(SMALL($Q$4:$Y$4,8),$Q$4:$Y$501,ROW(AP136)-3,FALSE)=0,"",HLOOKUP(SMALL($Q$4:$Y$4,8),$Q$4:$Y$501,ROW(AP136)-3,FALSE)))</f>
        <v/>
      </c>
      <c r="BG136" s="4" t="str">
        <f>IFERROR(IF(AR136="--","",IF(HLOOKUP(SMALL($Q$4:$Y$4,9),$Q$4:$Y$501,ROW(AP136)-3,FALSE)=0,"",IF(HLOOKUP(SMALL($Q$4:$Y$4,9),$Q$4:$Y$501,ROW(AP136)-3,FALSE)="nee",VLOOKUP("De kwaliteitseis emissiearme grond (maximale concentratie) wordt overschreden.",H!$O$10:'H'!$P$59,2,FALSE),""))),"")</f>
        <v/>
      </c>
    </row>
    <row r="137" spans="1:59" x14ac:dyDescent="0.2">
      <c r="A137" s="4" t="str">
        <f>F!A137</f>
        <v>2,4-dichloorfenol</v>
      </c>
      <c r="B137" s="6" t="str">
        <f>IF(ISNUMBER(F!E137)=FALSE,"--",IF(F!E137=0,"--",F!E137))</f>
        <v>--</v>
      </c>
      <c r="C137" s="6" t="str">
        <f>IF(B137="--","",F!F137)</f>
        <v/>
      </c>
      <c r="D137" s="6" t="str">
        <f>IF(ISNUMBER(F!G137)=FALSE,"--",IF(F!G137=0,"--",F!G137))</f>
        <v>--</v>
      </c>
      <c r="E137" s="6" t="str">
        <f>IF(D137="--","",F!H137)</f>
        <v/>
      </c>
      <c r="F137" s="6" t="str">
        <f>IF(ISNUMBER(F!I137)=FALSE,"--",IF(F!I137=0,"--",F!I137))</f>
        <v>--</v>
      </c>
      <c r="G137" s="6" t="str">
        <f>IF(F137="--","",F!J137)</f>
        <v/>
      </c>
      <c r="H137" s="6"/>
      <c r="I137" s="16" t="str">
        <f>IF(F!AA137=-1,-1,F!AV137)</f>
        <v/>
      </c>
      <c r="J137" s="6"/>
      <c r="K137" s="16" t="str">
        <f>IF(F!AD137=-1,-1,F!AX137)</f>
        <v/>
      </c>
      <c r="L137" s="6"/>
      <c r="M137" s="16" t="str">
        <f>IF(F!AG137=-1,-1,F!AZ137)</f>
        <v/>
      </c>
      <c r="N137" s="6"/>
      <c r="P137" s="4" t="str">
        <f>IFERROR(IF(AND(VLOOKUP(F!$B137,E!$B$1:$AK$300,5,FALSE)&lt;&gt;1000000000,VLOOKUP(F!$B137,E!$B$1:$AK$300,6,FALSE)=1000000000,VLOOKUP(F!$B137,E!$B$1:$AK$300,7,FALSE)=1000000000,VLOOKUP(F!$B137,E!$B$1:$AK$300,8,FALSE)=1000000000,VLOOKUP(F!$B137,E!$B$1:$AK$300,9,FALSE)=1000000000),"toetsen alleen LN",IF(AND(VLOOKUP(F!$B137,E!$B$1:$AK$300,5,FALSE)=1000000000,VLOOKUP(F!$B137,E!$B$1:$AK$300,6,FALSE)=1000000000,VLOOKUP(F!$B137,E!$B$1:$AK$300,7,FALSE)=1000000000,VLOOKUP(F!$B137,E!$B$1:$AK$300,8,FALSE)&lt;&gt;1000000000,VLOOKUP(F!$B137,E!$B$1:$AK$300,9,FALSE)&lt;&gt;1000000000),"toetsen alleen MV en SV",IF(AND(VLOOKUP(F!$B137,E!$B$1:$AK$300,5,FALSE)&lt;&gt;1000000000,VLOOKUP(F!$B137,E!$B$1:$AK$300,6,FALSE)&lt;&gt;1000000000,VLOOKUP(F!$B137,E!$B$1:$AK$300,7,FALSE)&lt;&gt;1000000000,VLOOKUP(F!$B137,E!$B$1:$AK$300,8,FALSE)=1000000000,VLOOKUP(F!$B137,E!$B$1:$AK$300,9,FALSE)=1000000000),"toetsen geen MV en SV",IF(VLOOKUP(F!$B137,E!$B$1:$AK$300,5,FALSE)+VLOOKUP(F!$B137,E!$B$1:$AK$300,6,FALSE)+VLOOKUP(F!$B137,E!$B$1:$AK$300,7,FALSE)+VLOOKUP(F!$B137,E!$B$1:$AK$300,8,FALSE)&lt;&gt;4000000000,"toetsen",IF(VLOOKUP(F!$B137,E!$B$1:$AK$300,12,FALSE)&lt;&gt;1000000000,"toetsen alleen IW","niet toetsen"))))),"")</f>
        <v/>
      </c>
      <c r="Q137" s="6" t="str">
        <f t="shared" si="46"/>
        <v/>
      </c>
      <c r="R137" s="5" t="str">
        <f>IF($B137="--","",IF($P137="toetsen",toetsen(F!$B137,Q137),IF($P137="toetsen alleen IW",toetsen_alleen_IW(F!$B137,Q137),IF($P137="toetsen alleen LN",toetsen_alleen_LN(F!$B137,Q137),IF($P137="toetsen geen MV en SV",toetsen_geen_MV_en_SV(F!$B137,Q137),IF($P137="toetsen alleen MV en SV",toetsen_alleen_MV_en_SV(F!$B137,Q137),""))))))</f>
        <v/>
      </c>
      <c r="S137" s="5" t="str">
        <f>IF($P137="toetsen",IF(OR(Q137="",VLOOKUP(F!$B137,E!$B$1:$AK$300,10,FALSE)=1000000000),"",IF(Q137&lt;=VLOOKUP(F!$B137,E!$B$1:$AK$300,10,FALSE),"ja","nee")),"")</f>
        <v/>
      </c>
      <c r="T137" s="78" t="str">
        <f t="shared" si="41"/>
        <v/>
      </c>
      <c r="U137" s="5" t="str">
        <f>IF($D137="--","",IF($P137="toetsen",toetsen(F!$B137,T137),IF($P137="toetsen alleen IW",toetsen_alleen_IW(F!$B137,T137),IF($P137="toetsen alleen LN",toetsen_alleen_LN(F!$B137,T137),IF($P137="toetsen geen MV en SV",toetsen_geen_MV_en_SV(F!$B137,T137),IF($P137="toetsen alleen MV en SV",toetsen_alleen_MV_en_SV(F!$B137,T137),""))))))</f>
        <v/>
      </c>
      <c r="V137" s="5" t="str">
        <f>IF($P137="toetsen",IF(OR(T137="",VLOOKUP(F!$B137,E!$B$1:$AK$300,10,FALSE)=1000000000),"",IF(T137&lt;=VLOOKUP(F!$B137,E!$B$1:$AK$300,10,FALSE),"ja","nee")),"")</f>
        <v/>
      </c>
      <c r="W137" s="6" t="str">
        <f t="shared" si="42"/>
        <v/>
      </c>
      <c r="X137" s="5" t="str">
        <f>IF($F137="--","",IF($P137="toetsen",toetsen(F!$B137,W137),IF($P137="toetsen alleen IW",toetsen_alleen_IW(F!$B137,W137),IF($P137="toetsen alleen LN",toetsen_alleen_LN(F!$B137,W137),IF($P137="toetsen geen MV en SV",toetsen_geen_MV_en_SV(F!$B137,W137),IF($P137="toetsen alleen MV en SV",toetsen_alleen_MV_en_SV(F!$B137,W137),""))))))</f>
        <v/>
      </c>
      <c r="Y137" s="5" t="str">
        <f>IF($P137="toetsen",IF(OR(W137="",VLOOKUP(F!$B137,E!$B$1:$AK$300,10,FALSE)=1000000000),"",IF(W137&lt;=VLOOKUP(F!$B137,E!$B$1:$AK$300,10,FALSE),"ja","nee")),"")</f>
        <v/>
      </c>
      <c r="AA137" s="4" t="str">
        <f>IFERROR(IF(Q137="","",(IF(Q137&gt;2*VLOOKUP(F!$B137,E!$B$1:$AK$300,5,FALSE),1,0))),"")</f>
        <v/>
      </c>
      <c r="AB137" s="4" t="str">
        <f>IFERROR(IF(T137="","",(IF(T137&gt;2*VLOOKUP(F!$B137,E!$B$1:$AK$300,5,FALSE),1,0))),"")</f>
        <v/>
      </c>
      <c r="AC137" s="4" t="str">
        <f>IFERROR(IF(W137="","",(IF(W137&gt;2*VLOOKUP(F!$B137,E!$B$1:$AK$300,5,FALSE),1,0))),"")</f>
        <v/>
      </c>
      <c r="AE137" s="4" t="str">
        <f>IFERROR(IF(Q137="","",(IF(Q137&gt;VLOOKUP(F!$B137,E!$B$1:$AK$300,6,FALSE)+VLOOKUP(F!$B137,E!$B$1:$AK$300,5,FALSE),1,0))),"")</f>
        <v/>
      </c>
      <c r="AF137" s="4" t="str">
        <f>IFERROR(IF(T137="","",(IF(T137&gt;VLOOKUP(F!$B137,E!$B$1:$AK$300,6,FALSE)+VLOOKUP(F!$B137,E!$B$1:$AK$300,5,FALSE),1,0))),"")</f>
        <v/>
      </c>
      <c r="AG137" s="4" t="str">
        <f>IFERROR(IF(W137="","",(IF(W137&gt;VLOOKUP(F!$B137,E!$B$1:$AK$300,6,FALSE)+VLOOKUP(F!$B137,E!$B$1:$AK$300,5,FALSE),1,0))),"")</f>
        <v/>
      </c>
      <c r="AI137" s="6" t="str">
        <f t="shared" si="43"/>
        <v>--</v>
      </c>
      <c r="AJ137" s="6" t="str">
        <f>IF(AI137="--","--",IF(F!$D137=131,IF(I137=-1,"rg",IF(I137="","--",IF(I137*1000&lt;1,FIXED(I137*1000,3),IF(I137*1000&lt;10,FIXED(I137*1000,2),(IF(I137*1000&lt;100,FIXED(I137*1000,1),IF(I137*1000&lt;1000,FIXED(I137*1000,0),MROUND(I137*1000,10)))))))),IF(I137=-1,"rg",IF(I137="","--",IF(I137&lt;1,FIXED(I137,3),IF(I137&lt;10,FIXED(I137,2),(IF(I137&lt;100,FIXED(I137,1),IF(I137&lt;1000,FIXED(I137,0),MROUND(I137,10))))))))))</f>
        <v>--</v>
      </c>
      <c r="AK137" s="6" t="str">
        <f t="shared" si="44"/>
        <v>--</v>
      </c>
      <c r="AL137" s="6" t="str">
        <f>IF(AK137="--","--",IF(F!$D137=131,IF(K137=-1,"rg",IF(K137="","--",IF(K137*1000&lt;1,FIXED(K137*1000,3),IF(K137*1000&lt;10,FIXED(K137*1000,2),(IF(K137*1000&lt;100,FIXED(K137*1000,1),IF(K137*1000&lt;1000,FIXED(K137*1000,0),MROUND(K137*1000,10)))))))),IF(K137=-1,"rg",IF(K137="","--",IF(K137&lt;1,FIXED(K137,3),IF(K137&lt;10,FIXED(K137,2),(IF(K137&lt;100,FIXED(K137,1),IF(K137&lt;1000,FIXED(K137,0),MROUND(K137,10))))))))))</f>
        <v>--</v>
      </c>
      <c r="AM137" s="6" t="str">
        <f t="shared" si="45"/>
        <v>--</v>
      </c>
      <c r="AN137" s="6" t="str">
        <f>IF(AM137="--","--",IF(F!$D137=131,IF(M137=-1,"rg",IF(M137="","--",IF(M137*1000&lt;1,FIXED(M137*1000,3),IF(M137*1000&lt;10,FIXED(M137*1000,2),(IF(M137*1000&lt;100,FIXED(M137*1000,1),IF(M137*1000&lt;1000,FIXED(M137*1000,0),MROUND(M137*1000,10)))))))),IF(M137=-1,"rg",IF(M137="","--",IF(M137&lt;1,FIXED(M137,3),IF(M137&lt;10,FIXED(M137,2),(IF(M137&lt;100,FIXED(M137,1),IF(M137&lt;1000,FIXED(M137,0),MROUND(M137,10))))))))))</f>
        <v>--</v>
      </c>
      <c r="AP137" s="6" t="str">
        <f t="shared" si="53"/>
        <v>--</v>
      </c>
      <c r="AQ137" s="6" t="str">
        <f t="shared" si="54"/>
        <v/>
      </c>
      <c r="AR137" s="6" t="str">
        <f t="shared" si="55"/>
        <v>--</v>
      </c>
      <c r="AS137" s="6" t="str">
        <f t="shared" si="56"/>
        <v/>
      </c>
      <c r="AT137" s="6" t="str">
        <f t="shared" si="57"/>
        <v/>
      </c>
      <c r="AU137" s="6" t="str">
        <f>IFERROR(IF(AR137="--","",IF(HLOOKUP(SMALL($Q$4:$Y$4,3),$Q$4:$Y$501,ROW(AP137)-3,FALSE)=0,"",IF(HLOOKUP(SMALL($Q$4:$Y$4,3),$Q$4:$Y$501,ROW(AP137)-3,FALSE)="nee",VLOOKUP("De kwaliteitseis emissiearme grond (maximale concentratie) wordt overschreden.",H!$O$10:'H'!$P$59,2,FALSE),""))),"")</f>
        <v/>
      </c>
      <c r="AV137" s="6" t="str">
        <f t="shared" si="47"/>
        <v>--</v>
      </c>
      <c r="AW137" s="6" t="str">
        <f t="shared" si="48"/>
        <v/>
      </c>
      <c r="AX137" s="6" t="str">
        <f t="shared" si="49"/>
        <v>--</v>
      </c>
      <c r="AY137" s="6" t="str">
        <f t="shared" si="58"/>
        <v/>
      </c>
      <c r="AZ137" s="6" t="str">
        <f t="shared" si="59"/>
        <v/>
      </c>
      <c r="BA137" s="6" t="str">
        <f>IFERROR(IF(AR137="--","",IF(HLOOKUP(SMALL($Q$4:$Y$4,6),$Q$4:$Y$501,ROW(AP137)-3,FALSE)=0,"",IF(HLOOKUP(SMALL($Q$4:$Y$4,6),$Q$4:$Y$501,ROW(AP137)-3,FALSE)="nee",VLOOKUP("De kwaliteitseis emissiearme grond (maximale concentratie) wordt overschreden.",H!$O$10:'H'!$P$59,2,FALSE),""))),"")</f>
        <v/>
      </c>
      <c r="BB137" s="6" t="str">
        <f t="shared" si="50"/>
        <v>--</v>
      </c>
      <c r="BC137" s="6" t="str">
        <f t="shared" si="51"/>
        <v/>
      </c>
      <c r="BD137" s="6" t="str">
        <f t="shared" si="52"/>
        <v>--</v>
      </c>
      <c r="BE137" s="6" t="str">
        <f t="shared" si="60"/>
        <v/>
      </c>
      <c r="BF137" s="6" t="str">
        <f t="shared" si="61"/>
        <v/>
      </c>
      <c r="BG137" s="4" t="str">
        <f>IFERROR(IF(AR137="--","",IF(HLOOKUP(SMALL($Q$4:$Y$4,9),$Q$4:$Y$501,ROW(AP137)-3,FALSE)=0,"",IF(HLOOKUP(SMALL($Q$4:$Y$4,9),$Q$4:$Y$501,ROW(AP137)-3,FALSE)="nee",VLOOKUP("De kwaliteitseis emissiearme grond (maximale concentratie) wordt overschreden.",H!$O$10:'H'!$P$59,2,FALSE),""))),"")</f>
        <v/>
      </c>
    </row>
    <row r="138" spans="1:59" x14ac:dyDescent="0.2">
      <c r="A138" s="4" t="str">
        <f>F!A138</f>
        <v>2,5-dichloorfenol</v>
      </c>
      <c r="B138" s="6" t="str">
        <f>IF(ISNUMBER(F!E138)=FALSE,"--",IF(F!E138=0,"--",F!E138))</f>
        <v>--</v>
      </c>
      <c r="C138" s="6" t="str">
        <f>IF(B138="--","",F!F138)</f>
        <v/>
      </c>
      <c r="D138" s="6" t="str">
        <f>IF(ISNUMBER(F!G138)=FALSE,"--",IF(F!G138=0,"--",F!G138))</f>
        <v>--</v>
      </c>
      <c r="E138" s="6" t="str">
        <f>IF(D138="--","",F!H138)</f>
        <v/>
      </c>
      <c r="F138" s="6" t="str">
        <f>IF(ISNUMBER(F!I138)=FALSE,"--",IF(F!I138=0,"--",F!I138))</f>
        <v>--</v>
      </c>
      <c r="G138" s="6" t="str">
        <f>IF(F138="--","",F!J138)</f>
        <v/>
      </c>
      <c r="H138" s="6"/>
      <c r="I138" s="16" t="str">
        <f>IF(F!AA138=-1,-1,F!AV138)</f>
        <v/>
      </c>
      <c r="J138" s="6"/>
      <c r="K138" s="16" t="str">
        <f>IF(F!AD138=-1,-1,F!AX138)</f>
        <v/>
      </c>
      <c r="L138" s="6"/>
      <c r="M138" s="16" t="str">
        <f>IF(F!AG138=-1,-1,F!AZ138)</f>
        <v/>
      </c>
      <c r="N138" s="6"/>
      <c r="P138" s="4" t="str">
        <f>IFERROR(IF(AND(VLOOKUP(F!$B138,E!$B$1:$AK$300,5,FALSE)&lt;&gt;1000000000,VLOOKUP(F!$B138,E!$B$1:$AK$300,6,FALSE)=1000000000,VLOOKUP(F!$B138,E!$B$1:$AK$300,7,FALSE)=1000000000,VLOOKUP(F!$B138,E!$B$1:$AK$300,8,FALSE)=1000000000,VLOOKUP(F!$B138,E!$B$1:$AK$300,9,FALSE)=1000000000),"toetsen alleen LN",IF(AND(VLOOKUP(F!$B138,E!$B$1:$AK$300,5,FALSE)=1000000000,VLOOKUP(F!$B138,E!$B$1:$AK$300,6,FALSE)=1000000000,VLOOKUP(F!$B138,E!$B$1:$AK$300,7,FALSE)=1000000000,VLOOKUP(F!$B138,E!$B$1:$AK$300,8,FALSE)&lt;&gt;1000000000,VLOOKUP(F!$B138,E!$B$1:$AK$300,9,FALSE)&lt;&gt;1000000000),"toetsen alleen MV en SV",IF(AND(VLOOKUP(F!$B138,E!$B$1:$AK$300,5,FALSE)&lt;&gt;1000000000,VLOOKUP(F!$B138,E!$B$1:$AK$300,6,FALSE)&lt;&gt;1000000000,VLOOKUP(F!$B138,E!$B$1:$AK$300,7,FALSE)&lt;&gt;1000000000,VLOOKUP(F!$B138,E!$B$1:$AK$300,8,FALSE)=1000000000,VLOOKUP(F!$B138,E!$B$1:$AK$300,9,FALSE)=1000000000),"toetsen geen MV en SV",IF(VLOOKUP(F!$B138,E!$B$1:$AK$300,5,FALSE)+VLOOKUP(F!$B138,E!$B$1:$AK$300,6,FALSE)+VLOOKUP(F!$B138,E!$B$1:$AK$300,7,FALSE)+VLOOKUP(F!$B138,E!$B$1:$AK$300,8,FALSE)&lt;&gt;4000000000,"toetsen",IF(VLOOKUP(F!$B138,E!$B$1:$AK$300,12,FALSE)&lt;&gt;1000000000,"toetsen alleen IW","niet toetsen"))))),"")</f>
        <v/>
      </c>
      <c r="Q138" s="6" t="str">
        <f t="shared" si="46"/>
        <v/>
      </c>
      <c r="R138" s="5" t="str">
        <f>IF($B138="--","",IF($P138="toetsen",toetsen(F!$B138,Q138),IF($P138="toetsen alleen IW",toetsen_alleen_IW(F!$B138,Q138),IF($P138="toetsen alleen LN",toetsen_alleen_LN(F!$B138,Q138),IF($P138="toetsen geen MV en SV",toetsen_geen_MV_en_SV(F!$B138,Q138),IF($P138="toetsen alleen MV en SV",toetsen_alleen_MV_en_SV(F!$B138,Q138),""))))))</f>
        <v/>
      </c>
      <c r="S138" s="5" t="str">
        <f>IF($P138="toetsen",IF(OR(Q138="",VLOOKUP(F!$B138,E!$B$1:$AK$300,10,FALSE)=1000000000),"",IF(Q138&lt;=VLOOKUP(F!$B138,E!$B$1:$AK$300,10,FALSE),"ja","nee")),"")</f>
        <v/>
      </c>
      <c r="T138" s="78" t="str">
        <f t="shared" si="41"/>
        <v/>
      </c>
      <c r="U138" s="5" t="str">
        <f>IF($D138="--","",IF($P138="toetsen",toetsen(F!$B138,T138),IF($P138="toetsen alleen IW",toetsen_alleen_IW(F!$B138,T138),IF($P138="toetsen alleen LN",toetsen_alleen_LN(F!$B138,T138),IF($P138="toetsen geen MV en SV",toetsen_geen_MV_en_SV(F!$B138,T138),IF($P138="toetsen alleen MV en SV",toetsen_alleen_MV_en_SV(F!$B138,T138),""))))))</f>
        <v/>
      </c>
      <c r="V138" s="5" t="str">
        <f>IF($P138="toetsen",IF(OR(T138="",VLOOKUP(F!$B138,E!$B$1:$AK$300,10,FALSE)=1000000000),"",IF(T138&lt;=VLOOKUP(F!$B138,E!$B$1:$AK$300,10,FALSE),"ja","nee")),"")</f>
        <v/>
      </c>
      <c r="W138" s="6" t="str">
        <f t="shared" si="42"/>
        <v/>
      </c>
      <c r="X138" s="5" t="str">
        <f>IF($F138="--","",IF($P138="toetsen",toetsen(F!$B138,W138),IF($P138="toetsen alleen IW",toetsen_alleen_IW(F!$B138,W138),IF($P138="toetsen alleen LN",toetsen_alleen_LN(F!$B138,W138),IF($P138="toetsen geen MV en SV",toetsen_geen_MV_en_SV(F!$B138,W138),IF($P138="toetsen alleen MV en SV",toetsen_alleen_MV_en_SV(F!$B138,W138),""))))))</f>
        <v/>
      </c>
      <c r="Y138" s="5" t="str">
        <f>IF($P138="toetsen",IF(OR(W138="",VLOOKUP(F!$B138,E!$B$1:$AK$300,10,FALSE)=1000000000),"",IF(W138&lt;=VLOOKUP(F!$B138,E!$B$1:$AK$300,10,FALSE),"ja","nee")),"")</f>
        <v/>
      </c>
      <c r="AA138" s="4" t="str">
        <f>IFERROR(IF(Q138="","",(IF(Q138&gt;2*VLOOKUP(F!$B138,E!$B$1:$AK$300,5,FALSE),1,0))),"")</f>
        <v/>
      </c>
      <c r="AB138" s="4" t="str">
        <f>IFERROR(IF(T138="","",(IF(T138&gt;2*VLOOKUP(F!$B138,E!$B$1:$AK$300,5,FALSE),1,0))),"")</f>
        <v/>
      </c>
      <c r="AC138" s="4" t="str">
        <f>IFERROR(IF(W138="","",(IF(W138&gt;2*VLOOKUP(F!$B138,E!$B$1:$AK$300,5,FALSE),1,0))),"")</f>
        <v/>
      </c>
      <c r="AE138" s="4" t="str">
        <f>IFERROR(IF(Q138="","",(IF(Q138&gt;VLOOKUP(F!$B138,E!$B$1:$AK$300,6,FALSE)+VLOOKUP(F!$B138,E!$B$1:$AK$300,5,FALSE),1,0))),"")</f>
        <v/>
      </c>
      <c r="AF138" s="4" t="str">
        <f>IFERROR(IF(T138="","",(IF(T138&gt;VLOOKUP(F!$B138,E!$B$1:$AK$300,6,FALSE)+VLOOKUP(F!$B138,E!$B$1:$AK$300,5,FALSE),1,0))),"")</f>
        <v/>
      </c>
      <c r="AG138" s="4" t="str">
        <f>IFERROR(IF(W138="","",(IF(W138&gt;VLOOKUP(F!$B138,E!$B$1:$AK$300,6,FALSE)+VLOOKUP(F!$B138,E!$B$1:$AK$300,5,FALSE),1,0))),"")</f>
        <v/>
      </c>
      <c r="AI138" s="6" t="str">
        <f t="shared" si="43"/>
        <v>--</v>
      </c>
      <c r="AJ138" s="6" t="str">
        <f>IF(AI138="--","--",IF(F!$D138=131,IF(I138=-1,"rg",IF(I138="","--",IF(I138*1000&lt;1,FIXED(I138*1000,3),IF(I138*1000&lt;10,FIXED(I138*1000,2),(IF(I138*1000&lt;100,FIXED(I138*1000,1),IF(I138*1000&lt;1000,FIXED(I138*1000,0),MROUND(I138*1000,10)))))))),IF(I138=-1,"rg",IF(I138="","--",IF(I138&lt;1,FIXED(I138,3),IF(I138&lt;10,FIXED(I138,2),(IF(I138&lt;100,FIXED(I138,1),IF(I138&lt;1000,FIXED(I138,0),MROUND(I138,10))))))))))</f>
        <v>--</v>
      </c>
      <c r="AK138" s="6" t="str">
        <f t="shared" si="44"/>
        <v>--</v>
      </c>
      <c r="AL138" s="6" t="str">
        <f>IF(AK138="--","--",IF(F!$D138=131,IF(K138=-1,"rg",IF(K138="","--",IF(K138*1000&lt;1,FIXED(K138*1000,3),IF(K138*1000&lt;10,FIXED(K138*1000,2),(IF(K138*1000&lt;100,FIXED(K138*1000,1),IF(K138*1000&lt;1000,FIXED(K138*1000,0),MROUND(K138*1000,10)))))))),IF(K138=-1,"rg",IF(K138="","--",IF(K138&lt;1,FIXED(K138,3),IF(K138&lt;10,FIXED(K138,2),(IF(K138&lt;100,FIXED(K138,1),IF(K138&lt;1000,FIXED(K138,0),MROUND(K138,10))))))))))</f>
        <v>--</v>
      </c>
      <c r="AM138" s="6" t="str">
        <f t="shared" si="45"/>
        <v>--</v>
      </c>
      <c r="AN138" s="6" t="str">
        <f>IF(AM138="--","--",IF(F!$D138=131,IF(M138=-1,"rg",IF(M138="","--",IF(M138*1000&lt;1,FIXED(M138*1000,3),IF(M138*1000&lt;10,FIXED(M138*1000,2),(IF(M138*1000&lt;100,FIXED(M138*1000,1),IF(M138*1000&lt;1000,FIXED(M138*1000,0),MROUND(M138*1000,10)))))))),IF(M138=-1,"rg",IF(M138="","--",IF(M138&lt;1,FIXED(M138,3),IF(M138&lt;10,FIXED(M138,2),(IF(M138&lt;100,FIXED(M138,1),IF(M138&lt;1000,FIXED(M138,0),MROUND(M138,10))))))))))</f>
        <v>--</v>
      </c>
      <c r="AP138" s="6" t="str">
        <f t="shared" si="53"/>
        <v>--</v>
      </c>
      <c r="AQ138" s="6" t="str">
        <f t="shared" si="54"/>
        <v/>
      </c>
      <c r="AR138" s="6" t="str">
        <f t="shared" si="55"/>
        <v>--</v>
      </c>
      <c r="AS138" s="6" t="str">
        <f t="shared" si="56"/>
        <v/>
      </c>
      <c r="AT138" s="6" t="str">
        <f t="shared" si="57"/>
        <v/>
      </c>
      <c r="AU138" s="6" t="str">
        <f>IFERROR(IF(AR138="--","",IF(HLOOKUP(SMALL($Q$4:$Y$4,3),$Q$4:$Y$501,ROW(AP138)-3,FALSE)=0,"",IF(HLOOKUP(SMALL($Q$4:$Y$4,3),$Q$4:$Y$501,ROW(AP138)-3,FALSE)="nee",VLOOKUP("De kwaliteitseis emissiearme grond (maximale concentratie) wordt overschreden.",H!$O$10:'H'!$P$59,2,FALSE),""))),"")</f>
        <v/>
      </c>
      <c r="AV138" s="6" t="str">
        <f t="shared" si="47"/>
        <v>--</v>
      </c>
      <c r="AW138" s="6" t="str">
        <f t="shared" si="48"/>
        <v/>
      </c>
      <c r="AX138" s="6" t="str">
        <f t="shared" si="49"/>
        <v>--</v>
      </c>
      <c r="AY138" s="6" t="str">
        <f t="shared" si="58"/>
        <v/>
      </c>
      <c r="AZ138" s="6" t="str">
        <f t="shared" si="59"/>
        <v/>
      </c>
      <c r="BA138" s="6" t="str">
        <f>IFERROR(IF(AR138="--","",IF(HLOOKUP(SMALL($Q$4:$Y$4,6),$Q$4:$Y$501,ROW(AP138)-3,FALSE)=0,"",IF(HLOOKUP(SMALL($Q$4:$Y$4,6),$Q$4:$Y$501,ROW(AP138)-3,FALSE)="nee",VLOOKUP("De kwaliteitseis emissiearme grond (maximale concentratie) wordt overschreden.",H!$O$10:'H'!$P$59,2,FALSE),""))),"")</f>
        <v/>
      </c>
      <c r="BB138" s="6" t="str">
        <f t="shared" si="50"/>
        <v>--</v>
      </c>
      <c r="BC138" s="6" t="str">
        <f t="shared" si="51"/>
        <v/>
      </c>
      <c r="BD138" s="6" t="str">
        <f t="shared" si="52"/>
        <v>--</v>
      </c>
      <c r="BE138" s="6" t="str">
        <f t="shared" si="60"/>
        <v/>
      </c>
      <c r="BF138" s="6" t="str">
        <f t="shared" si="61"/>
        <v/>
      </c>
      <c r="BG138" s="4" t="str">
        <f>IFERROR(IF(AR138="--","",IF(HLOOKUP(SMALL($Q$4:$Y$4,9),$Q$4:$Y$501,ROW(AP138)-3,FALSE)=0,"",IF(HLOOKUP(SMALL($Q$4:$Y$4,9),$Q$4:$Y$501,ROW(AP138)-3,FALSE)="nee",VLOOKUP("De kwaliteitseis emissiearme grond (maximale concentratie) wordt overschreden.",H!$O$10:'H'!$P$59,2,FALSE),""))),"")</f>
        <v/>
      </c>
    </row>
    <row r="139" spans="1:59" x14ac:dyDescent="0.2">
      <c r="A139" s="4" t="str">
        <f>F!A139</f>
        <v>2,6-dichloorfenol</v>
      </c>
      <c r="B139" s="6" t="str">
        <f>IF(ISNUMBER(F!E139)=FALSE,"--",IF(F!E139=0,"--",F!E139))</f>
        <v>--</v>
      </c>
      <c r="C139" s="6" t="str">
        <f>IF(B139="--","",F!F139)</f>
        <v/>
      </c>
      <c r="D139" s="6" t="str">
        <f>IF(ISNUMBER(F!G139)=FALSE,"--",IF(F!G139=0,"--",F!G139))</f>
        <v>--</v>
      </c>
      <c r="E139" s="6" t="str">
        <f>IF(D139="--","",F!H139)</f>
        <v/>
      </c>
      <c r="F139" s="6" t="str">
        <f>IF(ISNUMBER(F!I139)=FALSE,"--",IF(F!I139=0,"--",F!I139))</f>
        <v>--</v>
      </c>
      <c r="G139" s="6" t="str">
        <f>IF(F139="--","",F!J139)</f>
        <v/>
      </c>
      <c r="H139" s="6"/>
      <c r="I139" s="16" t="str">
        <f>IF(F!AA139=-1,-1,F!AV139)</f>
        <v/>
      </c>
      <c r="J139" s="6"/>
      <c r="K139" s="16" t="str">
        <f>IF(F!AD139=-1,-1,F!AX139)</f>
        <v/>
      </c>
      <c r="L139" s="6"/>
      <c r="M139" s="16" t="str">
        <f>IF(F!AG139=-1,-1,F!AZ139)</f>
        <v/>
      </c>
      <c r="N139" s="6"/>
      <c r="P139" s="4" t="str">
        <f>IFERROR(IF(AND(VLOOKUP(F!$B139,E!$B$1:$AK$300,5,FALSE)&lt;&gt;1000000000,VLOOKUP(F!$B139,E!$B$1:$AK$300,6,FALSE)=1000000000,VLOOKUP(F!$B139,E!$B$1:$AK$300,7,FALSE)=1000000000,VLOOKUP(F!$B139,E!$B$1:$AK$300,8,FALSE)=1000000000,VLOOKUP(F!$B139,E!$B$1:$AK$300,9,FALSE)=1000000000),"toetsen alleen LN",IF(AND(VLOOKUP(F!$B139,E!$B$1:$AK$300,5,FALSE)=1000000000,VLOOKUP(F!$B139,E!$B$1:$AK$300,6,FALSE)=1000000000,VLOOKUP(F!$B139,E!$B$1:$AK$300,7,FALSE)=1000000000,VLOOKUP(F!$B139,E!$B$1:$AK$300,8,FALSE)&lt;&gt;1000000000,VLOOKUP(F!$B139,E!$B$1:$AK$300,9,FALSE)&lt;&gt;1000000000),"toetsen alleen MV en SV",IF(AND(VLOOKUP(F!$B139,E!$B$1:$AK$300,5,FALSE)&lt;&gt;1000000000,VLOOKUP(F!$B139,E!$B$1:$AK$300,6,FALSE)&lt;&gt;1000000000,VLOOKUP(F!$B139,E!$B$1:$AK$300,7,FALSE)&lt;&gt;1000000000,VLOOKUP(F!$B139,E!$B$1:$AK$300,8,FALSE)=1000000000,VLOOKUP(F!$B139,E!$B$1:$AK$300,9,FALSE)=1000000000),"toetsen geen MV en SV",IF(VLOOKUP(F!$B139,E!$B$1:$AK$300,5,FALSE)+VLOOKUP(F!$B139,E!$B$1:$AK$300,6,FALSE)+VLOOKUP(F!$B139,E!$B$1:$AK$300,7,FALSE)+VLOOKUP(F!$B139,E!$B$1:$AK$300,8,FALSE)&lt;&gt;4000000000,"toetsen",IF(VLOOKUP(F!$B139,E!$B$1:$AK$300,12,FALSE)&lt;&gt;1000000000,"toetsen alleen IW","niet toetsen"))))),"")</f>
        <v/>
      </c>
      <c r="Q139" s="6" t="str">
        <f t="shared" si="46"/>
        <v/>
      </c>
      <c r="R139" s="5" t="str">
        <f>IF($B139="--","",IF($P139="toetsen",toetsen(F!$B139,Q139),IF($P139="toetsen alleen IW",toetsen_alleen_IW(F!$B139,Q139),IF($P139="toetsen alleen LN",toetsen_alleen_LN(F!$B139,Q139),IF($P139="toetsen geen MV en SV",toetsen_geen_MV_en_SV(F!$B139,Q139),IF($P139="toetsen alleen MV en SV",toetsen_alleen_MV_en_SV(F!$B139,Q139),""))))))</f>
        <v/>
      </c>
      <c r="S139" s="5" t="str">
        <f>IF($P139="toetsen",IF(OR(Q139="",VLOOKUP(F!$B139,E!$B$1:$AK$300,10,FALSE)=1000000000),"",IF(Q139&lt;=VLOOKUP(F!$B139,E!$B$1:$AK$300,10,FALSE),"ja","nee")),"")</f>
        <v/>
      </c>
      <c r="T139" s="78" t="str">
        <f t="shared" si="41"/>
        <v/>
      </c>
      <c r="U139" s="5" t="str">
        <f>IF($D139="--","",IF($P139="toetsen",toetsen(F!$B139,T139),IF($P139="toetsen alleen IW",toetsen_alleen_IW(F!$B139,T139),IF($P139="toetsen alleen LN",toetsen_alleen_LN(F!$B139,T139),IF($P139="toetsen geen MV en SV",toetsen_geen_MV_en_SV(F!$B139,T139),IF($P139="toetsen alleen MV en SV",toetsen_alleen_MV_en_SV(F!$B139,T139),""))))))</f>
        <v/>
      </c>
      <c r="V139" s="5" t="str">
        <f>IF($P139="toetsen",IF(OR(T139="",VLOOKUP(F!$B139,E!$B$1:$AK$300,10,FALSE)=1000000000),"",IF(T139&lt;=VLOOKUP(F!$B139,E!$B$1:$AK$300,10,FALSE),"ja","nee")),"")</f>
        <v/>
      </c>
      <c r="W139" s="6" t="str">
        <f t="shared" si="42"/>
        <v/>
      </c>
      <c r="X139" s="5" t="str">
        <f>IF($F139="--","",IF($P139="toetsen",toetsen(F!$B139,W139),IF($P139="toetsen alleen IW",toetsen_alleen_IW(F!$B139,W139),IF($P139="toetsen alleen LN",toetsen_alleen_LN(F!$B139,W139),IF($P139="toetsen geen MV en SV",toetsen_geen_MV_en_SV(F!$B139,W139),IF($P139="toetsen alleen MV en SV",toetsen_alleen_MV_en_SV(F!$B139,W139),""))))))</f>
        <v/>
      </c>
      <c r="Y139" s="5" t="str">
        <f>IF($P139="toetsen",IF(OR(W139="",VLOOKUP(F!$B139,E!$B$1:$AK$300,10,FALSE)=1000000000),"",IF(W139&lt;=VLOOKUP(F!$B139,E!$B$1:$AK$300,10,FALSE),"ja","nee")),"")</f>
        <v/>
      </c>
      <c r="AA139" s="4" t="str">
        <f>IFERROR(IF(Q139="","",(IF(Q139&gt;2*VLOOKUP(F!$B139,E!$B$1:$AK$300,5,FALSE),1,0))),"")</f>
        <v/>
      </c>
      <c r="AB139" s="4" t="str">
        <f>IFERROR(IF(T139="","",(IF(T139&gt;2*VLOOKUP(F!$B139,E!$B$1:$AK$300,5,FALSE),1,0))),"")</f>
        <v/>
      </c>
      <c r="AC139" s="4" t="str">
        <f>IFERROR(IF(W139="","",(IF(W139&gt;2*VLOOKUP(F!$B139,E!$B$1:$AK$300,5,FALSE),1,0))),"")</f>
        <v/>
      </c>
      <c r="AE139" s="4" t="str">
        <f>IFERROR(IF(Q139="","",(IF(Q139&gt;VLOOKUP(F!$B139,E!$B$1:$AK$300,6,FALSE)+VLOOKUP(F!$B139,E!$B$1:$AK$300,5,FALSE),1,0))),"")</f>
        <v/>
      </c>
      <c r="AF139" s="4" t="str">
        <f>IFERROR(IF(T139="","",(IF(T139&gt;VLOOKUP(F!$B139,E!$B$1:$AK$300,6,FALSE)+VLOOKUP(F!$B139,E!$B$1:$AK$300,5,FALSE),1,0))),"")</f>
        <v/>
      </c>
      <c r="AG139" s="4" t="str">
        <f>IFERROR(IF(W139="","",(IF(W139&gt;VLOOKUP(F!$B139,E!$B$1:$AK$300,6,FALSE)+VLOOKUP(F!$B139,E!$B$1:$AK$300,5,FALSE),1,0))),"")</f>
        <v/>
      </c>
      <c r="AI139" s="6" t="str">
        <f t="shared" si="43"/>
        <v>--</v>
      </c>
      <c r="AJ139" s="6" t="str">
        <f>IF(AI139="--","--",IF(F!$D139=131,IF(I139=-1,"rg",IF(I139="","--",IF(I139*1000&lt;1,FIXED(I139*1000,3),IF(I139*1000&lt;10,FIXED(I139*1000,2),(IF(I139*1000&lt;100,FIXED(I139*1000,1),IF(I139*1000&lt;1000,FIXED(I139*1000,0),MROUND(I139*1000,10)))))))),IF(I139=-1,"rg",IF(I139="","--",IF(I139&lt;1,FIXED(I139,3),IF(I139&lt;10,FIXED(I139,2),(IF(I139&lt;100,FIXED(I139,1),IF(I139&lt;1000,FIXED(I139,0),MROUND(I139,10))))))))))</f>
        <v>--</v>
      </c>
      <c r="AK139" s="6" t="str">
        <f t="shared" si="44"/>
        <v>--</v>
      </c>
      <c r="AL139" s="6" t="str">
        <f>IF(AK139="--","--",IF(F!$D139=131,IF(K139=-1,"rg",IF(K139="","--",IF(K139*1000&lt;1,FIXED(K139*1000,3),IF(K139*1000&lt;10,FIXED(K139*1000,2),(IF(K139*1000&lt;100,FIXED(K139*1000,1),IF(K139*1000&lt;1000,FIXED(K139*1000,0),MROUND(K139*1000,10)))))))),IF(K139=-1,"rg",IF(K139="","--",IF(K139&lt;1,FIXED(K139,3),IF(K139&lt;10,FIXED(K139,2),(IF(K139&lt;100,FIXED(K139,1),IF(K139&lt;1000,FIXED(K139,0),MROUND(K139,10))))))))))</f>
        <v>--</v>
      </c>
      <c r="AM139" s="6" t="str">
        <f t="shared" si="45"/>
        <v>--</v>
      </c>
      <c r="AN139" s="6" t="str">
        <f>IF(AM139="--","--",IF(F!$D139=131,IF(M139=-1,"rg",IF(M139="","--",IF(M139*1000&lt;1,FIXED(M139*1000,3),IF(M139*1000&lt;10,FIXED(M139*1000,2),(IF(M139*1000&lt;100,FIXED(M139*1000,1),IF(M139*1000&lt;1000,FIXED(M139*1000,0),MROUND(M139*1000,10)))))))),IF(M139=-1,"rg",IF(M139="","--",IF(M139&lt;1,FIXED(M139,3),IF(M139&lt;10,FIXED(M139,2),(IF(M139&lt;100,FIXED(M139,1),IF(M139&lt;1000,FIXED(M139,0),MROUND(M139,10))))))))))</f>
        <v>--</v>
      </c>
      <c r="AP139" s="6" t="str">
        <f t="shared" si="53"/>
        <v>--</v>
      </c>
      <c r="AQ139" s="6" t="str">
        <f t="shared" si="54"/>
        <v/>
      </c>
      <c r="AR139" s="6" t="str">
        <f t="shared" si="55"/>
        <v>--</v>
      </c>
      <c r="AS139" s="6" t="str">
        <f t="shared" si="56"/>
        <v/>
      </c>
      <c r="AT139" s="6" t="str">
        <f t="shared" si="57"/>
        <v/>
      </c>
      <c r="AU139" s="6" t="str">
        <f>IFERROR(IF(AR139="--","",IF(HLOOKUP(SMALL($Q$4:$Y$4,3),$Q$4:$Y$501,ROW(AP139)-3,FALSE)=0,"",IF(HLOOKUP(SMALL($Q$4:$Y$4,3),$Q$4:$Y$501,ROW(AP139)-3,FALSE)="nee",VLOOKUP("De kwaliteitseis emissiearme grond (maximale concentratie) wordt overschreden.",H!$O$10:'H'!$P$59,2,FALSE),""))),"")</f>
        <v/>
      </c>
      <c r="AV139" s="6" t="str">
        <f t="shared" si="47"/>
        <v>--</v>
      </c>
      <c r="AW139" s="6" t="str">
        <f t="shared" si="48"/>
        <v/>
      </c>
      <c r="AX139" s="6" t="str">
        <f t="shared" si="49"/>
        <v>--</v>
      </c>
      <c r="AY139" s="6" t="str">
        <f t="shared" si="58"/>
        <v/>
      </c>
      <c r="AZ139" s="6" t="str">
        <f t="shared" si="59"/>
        <v/>
      </c>
      <c r="BA139" s="6" t="str">
        <f>IFERROR(IF(AR139="--","",IF(HLOOKUP(SMALL($Q$4:$Y$4,6),$Q$4:$Y$501,ROW(AP139)-3,FALSE)=0,"",IF(HLOOKUP(SMALL($Q$4:$Y$4,6),$Q$4:$Y$501,ROW(AP139)-3,FALSE)="nee",VLOOKUP("De kwaliteitseis emissiearme grond (maximale concentratie) wordt overschreden.",H!$O$10:'H'!$P$59,2,FALSE),""))),"")</f>
        <v/>
      </c>
      <c r="BB139" s="6" t="str">
        <f t="shared" si="50"/>
        <v>--</v>
      </c>
      <c r="BC139" s="6" t="str">
        <f t="shared" si="51"/>
        <v/>
      </c>
      <c r="BD139" s="6" t="str">
        <f t="shared" si="52"/>
        <v>--</v>
      </c>
      <c r="BE139" s="6" t="str">
        <f t="shared" si="60"/>
        <v/>
      </c>
      <c r="BF139" s="6" t="str">
        <f t="shared" si="61"/>
        <v/>
      </c>
      <c r="BG139" s="4" t="str">
        <f>IFERROR(IF(AR139="--","",IF(HLOOKUP(SMALL($Q$4:$Y$4,9),$Q$4:$Y$501,ROW(AP139)-3,FALSE)=0,"",IF(HLOOKUP(SMALL($Q$4:$Y$4,9),$Q$4:$Y$501,ROW(AP139)-3,FALSE)="nee",VLOOKUP("De kwaliteitseis emissiearme grond (maximale concentratie) wordt overschreden.",H!$O$10:'H'!$P$59,2,FALSE),""))),"")</f>
        <v/>
      </c>
    </row>
    <row r="140" spans="1:59" x14ac:dyDescent="0.2">
      <c r="A140" s="4" t="str">
        <f>F!A140</f>
        <v>3,4-dichloorfenol</v>
      </c>
      <c r="B140" s="6" t="str">
        <f>IF(ISNUMBER(F!E140)=FALSE,"--",IF(F!E140=0,"--",F!E140))</f>
        <v>--</v>
      </c>
      <c r="C140" s="6" t="str">
        <f>IF(B140="--","",F!F140)</f>
        <v/>
      </c>
      <c r="D140" s="6" t="str">
        <f>IF(ISNUMBER(F!G140)=FALSE,"--",IF(F!G140=0,"--",F!G140))</f>
        <v>--</v>
      </c>
      <c r="E140" s="6" t="str">
        <f>IF(D140="--","",F!H140)</f>
        <v/>
      </c>
      <c r="F140" s="6" t="str">
        <f>IF(ISNUMBER(F!I140)=FALSE,"--",IF(F!I140=0,"--",F!I140))</f>
        <v>--</v>
      </c>
      <c r="G140" s="6" t="str">
        <f>IF(F140="--","",F!J140)</f>
        <v/>
      </c>
      <c r="H140" s="6"/>
      <c r="I140" s="16" t="str">
        <f>IF(F!AA140=-1,-1,F!AV140)</f>
        <v/>
      </c>
      <c r="J140" s="6"/>
      <c r="K140" s="16" t="str">
        <f>IF(F!AD140=-1,-1,F!AX140)</f>
        <v/>
      </c>
      <c r="L140" s="6"/>
      <c r="M140" s="16" t="str">
        <f>IF(F!AG140=-1,-1,F!AZ140)</f>
        <v/>
      </c>
      <c r="N140" s="6"/>
      <c r="P140" s="4" t="str">
        <f>IFERROR(IF(AND(VLOOKUP(F!$B140,E!$B$1:$AK$300,5,FALSE)&lt;&gt;1000000000,VLOOKUP(F!$B140,E!$B$1:$AK$300,6,FALSE)=1000000000,VLOOKUP(F!$B140,E!$B$1:$AK$300,7,FALSE)=1000000000,VLOOKUP(F!$B140,E!$B$1:$AK$300,8,FALSE)=1000000000,VLOOKUP(F!$B140,E!$B$1:$AK$300,9,FALSE)=1000000000),"toetsen alleen LN",IF(AND(VLOOKUP(F!$B140,E!$B$1:$AK$300,5,FALSE)=1000000000,VLOOKUP(F!$B140,E!$B$1:$AK$300,6,FALSE)=1000000000,VLOOKUP(F!$B140,E!$B$1:$AK$300,7,FALSE)=1000000000,VLOOKUP(F!$B140,E!$B$1:$AK$300,8,FALSE)&lt;&gt;1000000000,VLOOKUP(F!$B140,E!$B$1:$AK$300,9,FALSE)&lt;&gt;1000000000),"toetsen alleen MV en SV",IF(AND(VLOOKUP(F!$B140,E!$B$1:$AK$300,5,FALSE)&lt;&gt;1000000000,VLOOKUP(F!$B140,E!$B$1:$AK$300,6,FALSE)&lt;&gt;1000000000,VLOOKUP(F!$B140,E!$B$1:$AK$300,7,FALSE)&lt;&gt;1000000000,VLOOKUP(F!$B140,E!$B$1:$AK$300,8,FALSE)=1000000000,VLOOKUP(F!$B140,E!$B$1:$AK$300,9,FALSE)=1000000000),"toetsen geen MV en SV",IF(VLOOKUP(F!$B140,E!$B$1:$AK$300,5,FALSE)+VLOOKUP(F!$B140,E!$B$1:$AK$300,6,FALSE)+VLOOKUP(F!$B140,E!$B$1:$AK$300,7,FALSE)+VLOOKUP(F!$B140,E!$B$1:$AK$300,8,FALSE)&lt;&gt;4000000000,"toetsen",IF(VLOOKUP(F!$B140,E!$B$1:$AK$300,12,FALSE)&lt;&gt;1000000000,"toetsen alleen IW","niet toetsen"))))),"")</f>
        <v/>
      </c>
      <c r="Q140" s="6" t="str">
        <f t="shared" si="46"/>
        <v/>
      </c>
      <c r="R140" s="5" t="str">
        <f>IF($B140="--","",IF($P140="toetsen",toetsen(F!$B140,Q140),IF($P140="toetsen alleen IW",toetsen_alleen_IW(F!$B140,Q140),IF($P140="toetsen alleen LN",toetsen_alleen_LN(F!$B140,Q140),IF($P140="toetsen geen MV en SV",toetsen_geen_MV_en_SV(F!$B140,Q140),IF($P140="toetsen alleen MV en SV",toetsen_alleen_MV_en_SV(F!$B140,Q140),""))))))</f>
        <v/>
      </c>
      <c r="S140" s="5" t="str">
        <f>IF($P140="toetsen",IF(OR(Q140="",VLOOKUP(F!$B140,E!$B$1:$AK$300,10,FALSE)=1000000000),"",IF(Q140&lt;=VLOOKUP(F!$B140,E!$B$1:$AK$300,10,FALSE),"ja","nee")),"")</f>
        <v/>
      </c>
      <c r="T140" s="78" t="str">
        <f t="shared" ref="T140:T203" si="62">K140</f>
        <v/>
      </c>
      <c r="U140" s="5" t="str">
        <f>IF($D140="--","",IF($P140="toetsen",toetsen(F!$B140,T140),IF($P140="toetsen alleen IW",toetsen_alleen_IW(F!$B140,T140),IF($P140="toetsen alleen LN",toetsen_alleen_LN(F!$B140,T140),IF($P140="toetsen geen MV en SV",toetsen_geen_MV_en_SV(F!$B140,T140),IF($P140="toetsen alleen MV en SV",toetsen_alleen_MV_en_SV(F!$B140,T140),""))))))</f>
        <v/>
      </c>
      <c r="V140" s="5" t="str">
        <f>IF($P140="toetsen",IF(OR(T140="",VLOOKUP(F!$B140,E!$B$1:$AK$300,10,FALSE)=1000000000),"",IF(T140&lt;=VLOOKUP(F!$B140,E!$B$1:$AK$300,10,FALSE),"ja","nee")),"")</f>
        <v/>
      </c>
      <c r="W140" s="6" t="str">
        <f t="shared" ref="W140:W203" si="63">M140</f>
        <v/>
      </c>
      <c r="X140" s="5" t="str">
        <f>IF($F140="--","",IF($P140="toetsen",toetsen(F!$B140,W140),IF($P140="toetsen alleen IW",toetsen_alleen_IW(F!$B140,W140),IF($P140="toetsen alleen LN",toetsen_alleen_LN(F!$B140,W140),IF($P140="toetsen geen MV en SV",toetsen_geen_MV_en_SV(F!$B140,W140),IF($P140="toetsen alleen MV en SV",toetsen_alleen_MV_en_SV(F!$B140,W140),""))))))</f>
        <v/>
      </c>
      <c r="Y140" s="5" t="str">
        <f>IF($P140="toetsen",IF(OR(W140="",VLOOKUP(F!$B140,E!$B$1:$AK$300,10,FALSE)=1000000000),"",IF(W140&lt;=VLOOKUP(F!$B140,E!$B$1:$AK$300,10,FALSE),"ja","nee")),"")</f>
        <v/>
      </c>
      <c r="AA140" s="4" t="str">
        <f>IFERROR(IF(Q140="","",(IF(Q140&gt;2*VLOOKUP(F!$B140,E!$B$1:$AK$300,5,FALSE),1,0))),"")</f>
        <v/>
      </c>
      <c r="AB140" s="4" t="str">
        <f>IFERROR(IF(T140="","",(IF(T140&gt;2*VLOOKUP(F!$B140,E!$B$1:$AK$300,5,FALSE),1,0))),"")</f>
        <v/>
      </c>
      <c r="AC140" s="4" t="str">
        <f>IFERROR(IF(W140="","",(IF(W140&gt;2*VLOOKUP(F!$B140,E!$B$1:$AK$300,5,FALSE),1,0))),"")</f>
        <v/>
      </c>
      <c r="AE140" s="4" t="str">
        <f>IFERROR(IF(Q140="","",(IF(Q140&gt;VLOOKUP(F!$B140,E!$B$1:$AK$300,6,FALSE)+VLOOKUP(F!$B140,E!$B$1:$AK$300,5,FALSE),1,0))),"")</f>
        <v/>
      </c>
      <c r="AF140" s="4" t="str">
        <f>IFERROR(IF(T140="","",(IF(T140&gt;VLOOKUP(F!$B140,E!$B$1:$AK$300,6,FALSE)+VLOOKUP(F!$B140,E!$B$1:$AK$300,5,FALSE),1,0))),"")</f>
        <v/>
      </c>
      <c r="AG140" s="4" t="str">
        <f>IFERROR(IF(W140="","",(IF(W140&gt;VLOOKUP(F!$B140,E!$B$1:$AK$300,6,FALSE)+VLOOKUP(F!$B140,E!$B$1:$AK$300,5,FALSE),1,0))),"")</f>
        <v/>
      </c>
      <c r="AI140" s="6" t="str">
        <f t="shared" ref="AI140:AI203" si="64">IF(B140="--",B140,(IF(B140&lt;1,FIXED(B140,2),IF(B140&lt;10,FIXED(B140,1),IF(B140&lt;100,FIXED(B140,0),IF(B140&lt;1000,MROUND(B140,10),MROUND(B140,100)))))))</f>
        <v>--</v>
      </c>
      <c r="AJ140" s="6" t="str">
        <f>IF(AI140="--","--",IF(F!$D140=131,IF(I140=-1,"rg",IF(I140="","--",IF(I140*1000&lt;1,FIXED(I140*1000,3),IF(I140*1000&lt;10,FIXED(I140*1000,2),(IF(I140*1000&lt;100,FIXED(I140*1000,1),IF(I140*1000&lt;1000,FIXED(I140*1000,0),MROUND(I140*1000,10)))))))),IF(I140=-1,"rg",IF(I140="","--",IF(I140&lt;1,FIXED(I140,3),IF(I140&lt;10,FIXED(I140,2),(IF(I140&lt;100,FIXED(I140,1),IF(I140&lt;1000,FIXED(I140,0),MROUND(I140,10))))))))))</f>
        <v>--</v>
      </c>
      <c r="AK140" s="6" t="str">
        <f t="shared" ref="AK140:AK203" si="65">IF(D140="--",D140,(IF(D140&lt;1,FIXED(D140,2),IF(D140&lt;10,FIXED(D140,1),IF(D140&lt;100,FIXED(D140,0),IF(D140&lt;1000,MROUND(D140,10),MROUND(D140,100)))))))</f>
        <v>--</v>
      </c>
      <c r="AL140" s="6" t="str">
        <f>IF(AK140="--","--",IF(F!$D140=131,IF(K140=-1,"rg",IF(K140="","--",IF(K140*1000&lt;1,FIXED(K140*1000,3),IF(K140*1000&lt;10,FIXED(K140*1000,2),(IF(K140*1000&lt;100,FIXED(K140*1000,1),IF(K140*1000&lt;1000,FIXED(K140*1000,0),MROUND(K140*1000,10)))))))),IF(K140=-1,"rg",IF(K140="","--",IF(K140&lt;1,FIXED(K140,3),IF(K140&lt;10,FIXED(K140,2),(IF(K140&lt;100,FIXED(K140,1),IF(K140&lt;1000,FIXED(K140,0),MROUND(K140,10))))))))))</f>
        <v>--</v>
      </c>
      <c r="AM140" s="6" t="str">
        <f t="shared" ref="AM140:AM203" si="66">IF(F140="--",F140,(IF(F140&lt;1,FIXED(F140,2),IF(F140&lt;10,FIXED(F140,1),IF(F140&lt;100,FIXED(F140,0),IF(F140&lt;1000,MROUND(F140,10),MROUND(F140,100)))))))</f>
        <v>--</v>
      </c>
      <c r="AN140" s="6" t="str">
        <f>IF(AM140="--","--",IF(F!$D140=131,IF(M140=-1,"rg",IF(M140="","--",IF(M140*1000&lt;1,FIXED(M140*1000,3),IF(M140*1000&lt;10,FIXED(M140*1000,2),(IF(M140*1000&lt;100,FIXED(M140*1000,1),IF(M140*1000&lt;1000,FIXED(M140*1000,0),MROUND(M140*1000,10)))))))),IF(M140=-1,"rg",IF(M140="","--",IF(M140&lt;1,FIXED(M140,3),IF(M140&lt;10,FIXED(M140,2),(IF(M140&lt;100,FIXED(M140,1),IF(M140&lt;1000,FIXED(M140,0),MROUND(M140,10))))))))))</f>
        <v>--</v>
      </c>
      <c r="AP140" s="6" t="str">
        <f t="shared" si="53"/>
        <v>--</v>
      </c>
      <c r="AQ140" s="6" t="str">
        <f t="shared" si="54"/>
        <v/>
      </c>
      <c r="AR140" s="6" t="str">
        <f t="shared" si="55"/>
        <v>--</v>
      </c>
      <c r="AS140" s="6" t="str">
        <f t="shared" si="56"/>
        <v/>
      </c>
      <c r="AT140" s="6" t="str">
        <f t="shared" si="57"/>
        <v/>
      </c>
      <c r="AU140" s="6" t="str">
        <f>IFERROR(IF(AR140="--","",IF(HLOOKUP(SMALL($Q$4:$Y$4,3),$Q$4:$Y$501,ROW(AP140)-3,FALSE)=0,"",IF(HLOOKUP(SMALL($Q$4:$Y$4,3),$Q$4:$Y$501,ROW(AP140)-3,FALSE)="nee",VLOOKUP("De kwaliteitseis emissiearme grond (maximale concentratie) wordt overschreden.",H!$O$10:'H'!$P$59,2,FALSE),""))),"")</f>
        <v/>
      </c>
      <c r="AV140" s="6" t="str">
        <f t="shared" si="47"/>
        <v>--</v>
      </c>
      <c r="AW140" s="6" t="str">
        <f t="shared" si="48"/>
        <v/>
      </c>
      <c r="AX140" s="6" t="str">
        <f t="shared" si="49"/>
        <v>--</v>
      </c>
      <c r="AY140" s="6" t="str">
        <f t="shared" si="58"/>
        <v/>
      </c>
      <c r="AZ140" s="6" t="str">
        <f t="shared" si="59"/>
        <v/>
      </c>
      <c r="BA140" s="6" t="str">
        <f>IFERROR(IF(AR140="--","",IF(HLOOKUP(SMALL($Q$4:$Y$4,6),$Q$4:$Y$501,ROW(AP140)-3,FALSE)=0,"",IF(HLOOKUP(SMALL($Q$4:$Y$4,6),$Q$4:$Y$501,ROW(AP140)-3,FALSE)="nee",VLOOKUP("De kwaliteitseis emissiearme grond (maximale concentratie) wordt overschreden.",H!$O$10:'H'!$P$59,2,FALSE),""))),"")</f>
        <v/>
      </c>
      <c r="BB140" s="6" t="str">
        <f t="shared" si="50"/>
        <v>--</v>
      </c>
      <c r="BC140" s="6" t="str">
        <f t="shared" si="51"/>
        <v/>
      </c>
      <c r="BD140" s="6" t="str">
        <f t="shared" si="52"/>
        <v>--</v>
      </c>
      <c r="BE140" s="6" t="str">
        <f t="shared" si="60"/>
        <v/>
      </c>
      <c r="BF140" s="6" t="str">
        <f t="shared" si="61"/>
        <v/>
      </c>
      <c r="BG140" s="4" t="str">
        <f>IFERROR(IF(AR140="--","",IF(HLOOKUP(SMALL($Q$4:$Y$4,9),$Q$4:$Y$501,ROW(AP140)-3,FALSE)=0,"",IF(HLOOKUP(SMALL($Q$4:$Y$4,9),$Q$4:$Y$501,ROW(AP140)-3,FALSE)="nee",VLOOKUP("De kwaliteitseis emissiearme grond (maximale concentratie) wordt overschreden.",H!$O$10:'H'!$P$59,2,FALSE),""))),"")</f>
        <v/>
      </c>
    </row>
    <row r="141" spans="1:59" x14ac:dyDescent="0.2">
      <c r="A141" s="4" t="str">
        <f>F!A141</f>
        <v>3,5-dichloorfenol</v>
      </c>
      <c r="B141" s="6" t="str">
        <f>IF(ISNUMBER(F!E141)=FALSE,"--",IF(F!E141=0,"--",F!E141))</f>
        <v>--</v>
      </c>
      <c r="C141" s="6" t="str">
        <f>IF(B141="--","",F!F141)</f>
        <v/>
      </c>
      <c r="D141" s="6" t="str">
        <f>IF(ISNUMBER(F!G141)=FALSE,"--",IF(F!G141=0,"--",F!G141))</f>
        <v>--</v>
      </c>
      <c r="E141" s="6" t="str">
        <f>IF(D141="--","",F!H141)</f>
        <v/>
      </c>
      <c r="F141" s="6" t="str">
        <f>IF(ISNUMBER(F!I141)=FALSE,"--",IF(F!I141=0,"--",F!I141))</f>
        <v>--</v>
      </c>
      <c r="G141" s="6" t="str">
        <f>IF(F141="--","",F!J141)</f>
        <v/>
      </c>
      <c r="H141" s="6"/>
      <c r="I141" s="16" t="str">
        <f>IF(F!AA141=-1,-1,F!AV141)</f>
        <v/>
      </c>
      <c r="J141" s="6"/>
      <c r="K141" s="16" t="str">
        <f>IF(F!AD141=-1,-1,F!AX141)</f>
        <v/>
      </c>
      <c r="L141" s="6"/>
      <c r="M141" s="16" t="str">
        <f>IF(F!AG141=-1,-1,F!AZ141)</f>
        <v/>
      </c>
      <c r="N141" s="6"/>
      <c r="P141" s="4" t="str">
        <f>IFERROR(IF(AND(VLOOKUP(F!$B141,E!$B$1:$AK$300,5,FALSE)&lt;&gt;1000000000,VLOOKUP(F!$B141,E!$B$1:$AK$300,6,FALSE)=1000000000,VLOOKUP(F!$B141,E!$B$1:$AK$300,7,FALSE)=1000000000,VLOOKUP(F!$B141,E!$B$1:$AK$300,8,FALSE)=1000000000,VLOOKUP(F!$B141,E!$B$1:$AK$300,9,FALSE)=1000000000),"toetsen alleen LN",IF(AND(VLOOKUP(F!$B141,E!$B$1:$AK$300,5,FALSE)=1000000000,VLOOKUP(F!$B141,E!$B$1:$AK$300,6,FALSE)=1000000000,VLOOKUP(F!$B141,E!$B$1:$AK$300,7,FALSE)=1000000000,VLOOKUP(F!$B141,E!$B$1:$AK$300,8,FALSE)&lt;&gt;1000000000,VLOOKUP(F!$B141,E!$B$1:$AK$300,9,FALSE)&lt;&gt;1000000000),"toetsen alleen MV en SV",IF(AND(VLOOKUP(F!$B141,E!$B$1:$AK$300,5,FALSE)&lt;&gt;1000000000,VLOOKUP(F!$B141,E!$B$1:$AK$300,6,FALSE)&lt;&gt;1000000000,VLOOKUP(F!$B141,E!$B$1:$AK$300,7,FALSE)&lt;&gt;1000000000,VLOOKUP(F!$B141,E!$B$1:$AK$300,8,FALSE)=1000000000,VLOOKUP(F!$B141,E!$B$1:$AK$300,9,FALSE)=1000000000),"toetsen geen MV en SV",IF(VLOOKUP(F!$B141,E!$B$1:$AK$300,5,FALSE)+VLOOKUP(F!$B141,E!$B$1:$AK$300,6,FALSE)+VLOOKUP(F!$B141,E!$B$1:$AK$300,7,FALSE)+VLOOKUP(F!$B141,E!$B$1:$AK$300,8,FALSE)&lt;&gt;4000000000,"toetsen",IF(VLOOKUP(F!$B141,E!$B$1:$AK$300,12,FALSE)&lt;&gt;1000000000,"toetsen alleen IW","niet toetsen"))))),"")</f>
        <v/>
      </c>
      <c r="Q141" s="6" t="str">
        <f t="shared" ref="Q141:Q204" si="67">I141</f>
        <v/>
      </c>
      <c r="R141" s="5" t="str">
        <f>IF($B141="--","",IF($P141="toetsen",toetsen(F!$B141,Q141),IF($P141="toetsen alleen IW",toetsen_alleen_IW(F!$B141,Q141),IF($P141="toetsen alleen LN",toetsen_alleen_LN(F!$B141,Q141),IF($P141="toetsen geen MV en SV",toetsen_geen_MV_en_SV(F!$B141,Q141),IF($P141="toetsen alleen MV en SV",toetsen_alleen_MV_en_SV(F!$B141,Q141),""))))))</f>
        <v/>
      </c>
      <c r="S141" s="5" t="str">
        <f>IF($P141="toetsen",IF(OR(Q141="",VLOOKUP(F!$B141,E!$B$1:$AK$300,10,FALSE)=1000000000),"",IF(Q141&lt;=VLOOKUP(F!$B141,E!$B$1:$AK$300,10,FALSE),"ja","nee")),"")</f>
        <v/>
      </c>
      <c r="T141" s="78" t="str">
        <f t="shared" si="62"/>
        <v/>
      </c>
      <c r="U141" s="5" t="str">
        <f>IF($D141="--","",IF($P141="toetsen",toetsen(F!$B141,T141),IF($P141="toetsen alleen IW",toetsen_alleen_IW(F!$B141,T141),IF($P141="toetsen alleen LN",toetsen_alleen_LN(F!$B141,T141),IF($P141="toetsen geen MV en SV",toetsen_geen_MV_en_SV(F!$B141,T141),IF($P141="toetsen alleen MV en SV",toetsen_alleen_MV_en_SV(F!$B141,T141),""))))))</f>
        <v/>
      </c>
      <c r="V141" s="5" t="str">
        <f>IF($P141="toetsen",IF(OR(T141="",VLOOKUP(F!$B141,E!$B$1:$AK$300,10,FALSE)=1000000000),"",IF(T141&lt;=VLOOKUP(F!$B141,E!$B$1:$AK$300,10,FALSE),"ja","nee")),"")</f>
        <v/>
      </c>
      <c r="W141" s="6" t="str">
        <f t="shared" si="63"/>
        <v/>
      </c>
      <c r="X141" s="5" t="str">
        <f>IF($F141="--","",IF($P141="toetsen",toetsen(F!$B141,W141),IF($P141="toetsen alleen IW",toetsen_alleen_IW(F!$B141,W141),IF($P141="toetsen alleen LN",toetsen_alleen_LN(F!$B141,W141),IF($P141="toetsen geen MV en SV",toetsen_geen_MV_en_SV(F!$B141,W141),IF($P141="toetsen alleen MV en SV",toetsen_alleen_MV_en_SV(F!$B141,W141),""))))))</f>
        <v/>
      </c>
      <c r="Y141" s="5" t="str">
        <f>IF($P141="toetsen",IF(OR(W141="",VLOOKUP(F!$B141,E!$B$1:$AK$300,10,FALSE)=1000000000),"",IF(W141&lt;=VLOOKUP(F!$B141,E!$B$1:$AK$300,10,FALSE),"ja","nee")),"")</f>
        <v/>
      </c>
      <c r="AA141" s="4" t="str">
        <f>IFERROR(IF(Q141="","",(IF(Q141&gt;2*VLOOKUP(F!$B141,E!$B$1:$AK$300,5,FALSE),1,0))),"")</f>
        <v/>
      </c>
      <c r="AB141" s="4" t="str">
        <f>IFERROR(IF(T141="","",(IF(T141&gt;2*VLOOKUP(F!$B141,E!$B$1:$AK$300,5,FALSE),1,0))),"")</f>
        <v/>
      </c>
      <c r="AC141" s="4" t="str">
        <f>IFERROR(IF(W141="","",(IF(W141&gt;2*VLOOKUP(F!$B141,E!$B$1:$AK$300,5,FALSE),1,0))),"")</f>
        <v/>
      </c>
      <c r="AE141" s="4" t="str">
        <f>IFERROR(IF(Q141="","",(IF(Q141&gt;VLOOKUP(F!$B141,E!$B$1:$AK$300,6,FALSE)+VLOOKUP(F!$B141,E!$B$1:$AK$300,5,FALSE),1,0))),"")</f>
        <v/>
      </c>
      <c r="AF141" s="4" t="str">
        <f>IFERROR(IF(T141="","",(IF(T141&gt;VLOOKUP(F!$B141,E!$B$1:$AK$300,6,FALSE)+VLOOKUP(F!$B141,E!$B$1:$AK$300,5,FALSE),1,0))),"")</f>
        <v/>
      </c>
      <c r="AG141" s="4" t="str">
        <f>IFERROR(IF(W141="","",(IF(W141&gt;VLOOKUP(F!$B141,E!$B$1:$AK$300,6,FALSE)+VLOOKUP(F!$B141,E!$B$1:$AK$300,5,FALSE),1,0))),"")</f>
        <v/>
      </c>
      <c r="AI141" s="6" t="str">
        <f t="shared" si="64"/>
        <v>--</v>
      </c>
      <c r="AJ141" s="6" t="str">
        <f>IF(AI141="--","--",IF(F!$D141=131,IF(I141=-1,"rg",IF(I141="","--",IF(I141*1000&lt;1,FIXED(I141*1000,3),IF(I141*1000&lt;10,FIXED(I141*1000,2),(IF(I141*1000&lt;100,FIXED(I141*1000,1),IF(I141*1000&lt;1000,FIXED(I141*1000,0),MROUND(I141*1000,10)))))))),IF(I141=-1,"rg",IF(I141="","--",IF(I141&lt;1,FIXED(I141,3),IF(I141&lt;10,FIXED(I141,2),(IF(I141&lt;100,FIXED(I141,1),IF(I141&lt;1000,FIXED(I141,0),MROUND(I141,10))))))))))</f>
        <v>--</v>
      </c>
      <c r="AK141" s="6" t="str">
        <f t="shared" si="65"/>
        <v>--</v>
      </c>
      <c r="AL141" s="6" t="str">
        <f>IF(AK141="--","--",IF(F!$D141=131,IF(K141=-1,"rg",IF(K141="","--",IF(K141*1000&lt;1,FIXED(K141*1000,3),IF(K141*1000&lt;10,FIXED(K141*1000,2),(IF(K141*1000&lt;100,FIXED(K141*1000,1),IF(K141*1000&lt;1000,FIXED(K141*1000,0),MROUND(K141*1000,10)))))))),IF(K141=-1,"rg",IF(K141="","--",IF(K141&lt;1,FIXED(K141,3),IF(K141&lt;10,FIXED(K141,2),(IF(K141&lt;100,FIXED(K141,1),IF(K141&lt;1000,FIXED(K141,0),MROUND(K141,10))))))))))</f>
        <v>--</v>
      </c>
      <c r="AM141" s="6" t="str">
        <f t="shared" si="66"/>
        <v>--</v>
      </c>
      <c r="AN141" s="6" t="str">
        <f>IF(AM141="--","--",IF(F!$D141=131,IF(M141=-1,"rg",IF(M141="","--",IF(M141*1000&lt;1,FIXED(M141*1000,3),IF(M141*1000&lt;10,FIXED(M141*1000,2),(IF(M141*1000&lt;100,FIXED(M141*1000,1),IF(M141*1000&lt;1000,FIXED(M141*1000,0),MROUND(M141*1000,10)))))))),IF(M141=-1,"rg",IF(M141="","--",IF(M141&lt;1,FIXED(M141,3),IF(M141&lt;10,FIXED(M141,2),(IF(M141&lt;100,FIXED(M141,1),IF(M141&lt;1000,FIXED(M141,0),MROUND(M141,10))))))))))</f>
        <v>--</v>
      </c>
      <c r="AP141" s="6" t="str">
        <f t="shared" si="53"/>
        <v>--</v>
      </c>
      <c r="AQ141" s="6" t="str">
        <f t="shared" si="54"/>
        <v/>
      </c>
      <c r="AR141" s="6" t="str">
        <f t="shared" si="55"/>
        <v>--</v>
      </c>
      <c r="AS141" s="6" t="str">
        <f t="shared" si="56"/>
        <v/>
      </c>
      <c r="AT141" s="6" t="str">
        <f t="shared" si="57"/>
        <v/>
      </c>
      <c r="AU141" s="6" t="str">
        <f>IFERROR(IF(AR141="--","",IF(HLOOKUP(SMALL($Q$4:$Y$4,3),$Q$4:$Y$501,ROW(AP141)-3,FALSE)=0,"",IF(HLOOKUP(SMALL($Q$4:$Y$4,3),$Q$4:$Y$501,ROW(AP141)-3,FALSE)="nee",VLOOKUP("De kwaliteitseis emissiearme grond (maximale concentratie) wordt overschreden.",H!$O$10:'H'!$P$59,2,FALSE),""))),"")</f>
        <v/>
      </c>
      <c r="AV141" s="6" t="str">
        <f t="shared" si="47"/>
        <v>--</v>
      </c>
      <c r="AW141" s="6" t="str">
        <f t="shared" si="48"/>
        <v/>
      </c>
      <c r="AX141" s="6" t="str">
        <f t="shared" si="49"/>
        <v>--</v>
      </c>
      <c r="AY141" s="6" t="str">
        <f t="shared" si="58"/>
        <v/>
      </c>
      <c r="AZ141" s="6" t="str">
        <f t="shared" si="59"/>
        <v/>
      </c>
      <c r="BA141" s="6" t="str">
        <f>IFERROR(IF(AR141="--","",IF(HLOOKUP(SMALL($Q$4:$Y$4,6),$Q$4:$Y$501,ROW(AP141)-3,FALSE)=0,"",IF(HLOOKUP(SMALL($Q$4:$Y$4,6),$Q$4:$Y$501,ROW(AP141)-3,FALSE)="nee",VLOOKUP("De kwaliteitseis emissiearme grond (maximale concentratie) wordt overschreden.",H!$O$10:'H'!$P$59,2,FALSE),""))),"")</f>
        <v/>
      </c>
      <c r="BB141" s="6" t="str">
        <f t="shared" si="50"/>
        <v>--</v>
      </c>
      <c r="BC141" s="6" t="str">
        <f t="shared" si="51"/>
        <v/>
      </c>
      <c r="BD141" s="6" t="str">
        <f t="shared" si="52"/>
        <v>--</v>
      </c>
      <c r="BE141" s="6" t="str">
        <f t="shared" si="60"/>
        <v/>
      </c>
      <c r="BF141" s="6" t="str">
        <f t="shared" si="61"/>
        <v/>
      </c>
      <c r="BG141" s="4" t="str">
        <f>IFERROR(IF(AR141="--","",IF(HLOOKUP(SMALL($Q$4:$Y$4,9),$Q$4:$Y$501,ROW(AP141)-3,FALSE)=0,"",IF(HLOOKUP(SMALL($Q$4:$Y$4,9),$Q$4:$Y$501,ROW(AP141)-3,FALSE)="nee",VLOOKUP("De kwaliteitseis emissiearme grond (maximale concentratie) wordt overschreden.",H!$O$10:'H'!$P$59,2,FALSE),""))),"")</f>
        <v/>
      </c>
    </row>
    <row r="142" spans="1:59" x14ac:dyDescent="0.2">
      <c r="A142" s="4" t="str">
        <f>F!A142</f>
        <v>Dichloorfenolen (som)</v>
      </c>
      <c r="B142" s="6" t="str">
        <f>IF(ISNUMBER(F!E142)=FALSE,"--",IF(F!E142=0,"--",F!E142))</f>
        <v>--</v>
      </c>
      <c r="C142" s="6" t="str">
        <f>IF(B142="--","",F!F142)</f>
        <v/>
      </c>
      <c r="D142" s="6" t="str">
        <f>IF(ISNUMBER(F!G142)=FALSE,"--",IF(F!G142=0,"--",F!G142))</f>
        <v>--</v>
      </c>
      <c r="E142" s="6" t="str">
        <f>IF(D142="--","",F!H142)</f>
        <v/>
      </c>
      <c r="F142" s="6" t="str">
        <f>IF(ISNUMBER(F!I142)=FALSE,"--",IF(F!I142=0,"--",F!I142))</f>
        <v>--</v>
      </c>
      <c r="G142" s="6" t="str">
        <f>IF(F142="--","",F!J142)</f>
        <v/>
      </c>
      <c r="H142" s="6"/>
      <c r="I142" s="92">
        <f>IF(F!Z142=0,-1,F!AV142)</f>
        <v>-1</v>
      </c>
      <c r="J142" s="6"/>
      <c r="K142" s="92">
        <f>IF(F!AC142=0,-1,F!AX142)</f>
        <v>-1</v>
      </c>
      <c r="L142" s="6"/>
      <c r="M142" s="92">
        <f>IF(F!AF142=0,-1,F!AZ142)</f>
        <v>-1</v>
      </c>
      <c r="N142" s="6"/>
      <c r="P142" s="4" t="str">
        <f>IFERROR(IF(AND(VLOOKUP(F!$B142,E!$B$1:$AK$300,5,FALSE)&lt;&gt;1000000000,VLOOKUP(F!$B142,E!$B$1:$AK$300,6,FALSE)=1000000000,VLOOKUP(F!$B142,E!$B$1:$AK$300,7,FALSE)=1000000000,VLOOKUP(F!$B142,E!$B$1:$AK$300,8,FALSE)=1000000000,VLOOKUP(F!$B142,E!$B$1:$AK$300,9,FALSE)=1000000000),"toetsen alleen LN",IF(AND(VLOOKUP(F!$B142,E!$B$1:$AK$300,5,FALSE)=1000000000,VLOOKUP(F!$B142,E!$B$1:$AK$300,6,FALSE)=1000000000,VLOOKUP(F!$B142,E!$B$1:$AK$300,7,FALSE)=1000000000,VLOOKUP(F!$B142,E!$B$1:$AK$300,8,FALSE)&lt;&gt;1000000000,VLOOKUP(F!$B142,E!$B$1:$AK$300,9,FALSE)&lt;&gt;1000000000),"toetsen alleen MV en SV",IF(AND(VLOOKUP(F!$B142,E!$B$1:$AK$300,5,FALSE)&lt;&gt;1000000000,VLOOKUP(F!$B142,E!$B$1:$AK$300,6,FALSE)&lt;&gt;1000000000,VLOOKUP(F!$B142,E!$B$1:$AK$300,7,FALSE)&lt;&gt;1000000000,VLOOKUP(F!$B142,E!$B$1:$AK$300,8,FALSE)=1000000000,VLOOKUP(F!$B142,E!$B$1:$AK$300,9,FALSE)=1000000000),"toetsen geen MV en SV",IF(VLOOKUP(F!$B142,E!$B$1:$AK$300,5,FALSE)+VLOOKUP(F!$B142,E!$B$1:$AK$300,6,FALSE)+VLOOKUP(F!$B142,E!$B$1:$AK$300,7,FALSE)+VLOOKUP(F!$B142,E!$B$1:$AK$300,8,FALSE)&lt;&gt;4000000000,"toetsen",IF(VLOOKUP(F!$B142,E!$B$1:$AK$300,12,FALSE)&lt;&gt;1000000000,"toetsen alleen IW","niet toetsen"))))),"")</f>
        <v>toetsen</v>
      </c>
      <c r="Q142" s="6">
        <f t="shared" si="67"/>
        <v>-1</v>
      </c>
      <c r="R142" s="5" t="str">
        <f>IF($B142="--","",IF($P142="toetsen",toetsen(F!$B142,Q142),IF($P142="toetsen alleen IW",toetsen_alleen_IW(F!$B142,Q142),IF($P142="toetsen alleen LN",toetsen_alleen_LN(F!$B142,Q142),IF($P142="toetsen geen MV en SV",toetsen_geen_MV_en_SV(F!$B142,Q142),IF($P142="toetsen alleen MV en SV",toetsen_alleen_MV_en_SV(F!$B142,Q142),""))))))</f>
        <v/>
      </c>
      <c r="S142" s="5" t="str">
        <f>IF($P142="toetsen",IF(OR(Q142="",VLOOKUP(F!$B142,E!$B$1:$AK$300,10,FALSE)=1000000000),"",IF(Q142&lt;=VLOOKUP(F!$B142,E!$B$1:$AK$300,10,FALSE),"ja","nee")),"")</f>
        <v/>
      </c>
      <c r="T142" s="78">
        <f t="shared" si="62"/>
        <v>-1</v>
      </c>
      <c r="U142" s="5" t="str">
        <f>IF($D142="--","",IF($P142="toetsen",toetsen(F!$B142,T142),IF($P142="toetsen alleen IW",toetsen_alleen_IW(F!$B142,T142),IF($P142="toetsen alleen LN",toetsen_alleen_LN(F!$B142,T142),IF($P142="toetsen geen MV en SV",toetsen_geen_MV_en_SV(F!$B142,T142),IF($P142="toetsen alleen MV en SV",toetsen_alleen_MV_en_SV(F!$B142,T142),""))))))</f>
        <v/>
      </c>
      <c r="V142" s="5" t="str">
        <f>IF($P142="toetsen",IF(OR(T142="",VLOOKUP(F!$B142,E!$B$1:$AK$300,10,FALSE)=1000000000),"",IF(T142&lt;=VLOOKUP(F!$B142,E!$B$1:$AK$300,10,FALSE),"ja","nee")),"")</f>
        <v/>
      </c>
      <c r="W142" s="6">
        <f t="shared" si="63"/>
        <v>-1</v>
      </c>
      <c r="X142" s="5" t="str">
        <f>IF($F142="--","",IF($P142="toetsen",toetsen(F!$B142,W142),IF($P142="toetsen alleen IW",toetsen_alleen_IW(F!$B142,W142),IF($P142="toetsen alleen LN",toetsen_alleen_LN(F!$B142,W142),IF($P142="toetsen geen MV en SV",toetsen_geen_MV_en_SV(F!$B142,W142),IF($P142="toetsen alleen MV en SV",toetsen_alleen_MV_en_SV(F!$B142,W142),""))))))</f>
        <v/>
      </c>
      <c r="Y142" s="5" t="str">
        <f>IF($P142="toetsen",IF(OR(W142="",VLOOKUP(F!$B142,E!$B$1:$AK$300,10,FALSE)=1000000000),"",IF(W142&lt;=VLOOKUP(F!$B142,E!$B$1:$AK$300,10,FALSE),"ja","nee")),"")</f>
        <v/>
      </c>
      <c r="AA142" s="4">
        <f>IFERROR(IF(Q142="","",(IF(Q142&gt;2*VLOOKUP(F!$B142,E!$B$1:$AK$300,5,FALSE),1,0))),"")</f>
        <v>0</v>
      </c>
      <c r="AB142" s="4">
        <f>IFERROR(IF(T142="","",(IF(T142&gt;2*VLOOKUP(F!$B142,E!$B$1:$AK$300,5,FALSE),1,0))),"")</f>
        <v>0</v>
      </c>
      <c r="AC142" s="4">
        <f>IFERROR(IF(W142="","",(IF(W142&gt;2*VLOOKUP(F!$B142,E!$B$1:$AK$300,5,FALSE),1,0))),"")</f>
        <v>0</v>
      </c>
      <c r="AE142" s="4">
        <f>IFERROR(IF(Q142="","",(IF(Q142&gt;VLOOKUP(F!$B142,E!$B$1:$AK$300,6,FALSE)+VLOOKUP(F!$B142,E!$B$1:$AK$300,5,FALSE),1,0))),"")</f>
        <v>0</v>
      </c>
      <c r="AF142" s="4">
        <f>IFERROR(IF(T142="","",(IF(T142&gt;VLOOKUP(F!$B142,E!$B$1:$AK$300,6,FALSE)+VLOOKUP(F!$B142,E!$B$1:$AK$300,5,FALSE),1,0))),"")</f>
        <v>0</v>
      </c>
      <c r="AG142" s="4">
        <f>IFERROR(IF(W142="","",(IF(W142&gt;VLOOKUP(F!$B142,E!$B$1:$AK$300,6,FALSE)+VLOOKUP(F!$B142,E!$B$1:$AK$300,5,FALSE),1,0))),"")</f>
        <v>0</v>
      </c>
      <c r="AI142" s="6" t="str">
        <f t="shared" si="64"/>
        <v>--</v>
      </c>
      <c r="AJ142" s="6" t="str">
        <f>IF(AI142="--","--",IF(F!$D142=131,IF(I142=-1,"rg",IF(I142="","--",IF(I142*1000&lt;1,FIXED(I142*1000,3),IF(I142*1000&lt;10,FIXED(I142*1000,2),(IF(I142*1000&lt;100,FIXED(I142*1000,1),IF(I142*1000&lt;1000,FIXED(I142*1000,0),MROUND(I142*1000,10)))))))),IF(I142=-1,"rg",IF(I142="","--",IF(I142&lt;1,FIXED(I142,3),IF(I142&lt;10,FIXED(I142,2),(IF(I142&lt;100,FIXED(I142,1),IF(I142&lt;1000,FIXED(I142,0),MROUND(I142,10))))))))))</f>
        <v>--</v>
      </c>
      <c r="AK142" s="6" t="str">
        <f t="shared" si="65"/>
        <v>--</v>
      </c>
      <c r="AL142" s="6" t="str">
        <f>IF(AK142="--","--",IF(F!$D142=131,IF(K142=-1,"rg",IF(K142="","--",IF(K142*1000&lt;1,FIXED(K142*1000,3),IF(K142*1000&lt;10,FIXED(K142*1000,2),(IF(K142*1000&lt;100,FIXED(K142*1000,1),IF(K142*1000&lt;1000,FIXED(K142*1000,0),MROUND(K142*1000,10)))))))),IF(K142=-1,"rg",IF(K142="","--",IF(K142&lt;1,FIXED(K142,3),IF(K142&lt;10,FIXED(K142,2),(IF(K142&lt;100,FIXED(K142,1),IF(K142&lt;1000,FIXED(K142,0),MROUND(K142,10))))))))))</f>
        <v>--</v>
      </c>
      <c r="AM142" s="6" t="str">
        <f t="shared" si="66"/>
        <v>--</v>
      </c>
      <c r="AN142" s="6" t="str">
        <f>IF(AM142="--","--",IF(F!$D142=131,IF(M142=-1,"rg",IF(M142="","--",IF(M142*1000&lt;1,FIXED(M142*1000,3),IF(M142*1000&lt;10,FIXED(M142*1000,2),(IF(M142*1000&lt;100,FIXED(M142*1000,1),IF(M142*1000&lt;1000,FIXED(M142*1000,0),MROUND(M142*1000,10)))))))),IF(M142=-1,"rg",IF(M142="","--",IF(M142&lt;1,FIXED(M142,3),IF(M142&lt;10,FIXED(M142,2),(IF(M142&lt;100,FIXED(M142,1),IF(M142&lt;1000,FIXED(M142,0),MROUND(M142,10))))))))))</f>
        <v>--</v>
      </c>
      <c r="AP142" s="6" t="str">
        <f t="shared" si="53"/>
        <v>--</v>
      </c>
      <c r="AQ142" s="6" t="str">
        <f t="shared" si="54"/>
        <v/>
      </c>
      <c r="AR142" s="6" t="str">
        <f t="shared" si="55"/>
        <v>--</v>
      </c>
      <c r="AS142" s="6" t="str">
        <f t="shared" si="56"/>
        <v/>
      </c>
      <c r="AT142" s="6" t="str">
        <f t="shared" si="57"/>
        <v/>
      </c>
      <c r="AU142" s="6" t="str">
        <f>IFERROR(IF(AR142="--","",IF(HLOOKUP(SMALL($Q$4:$Y$4,3),$Q$4:$Y$501,ROW(AP142)-3,FALSE)=0,"",IF(HLOOKUP(SMALL($Q$4:$Y$4,3),$Q$4:$Y$501,ROW(AP142)-3,FALSE)="nee",VLOOKUP("De kwaliteitseis emissiearme grond (maximale concentratie) wordt overschreden.",H!$O$10:'H'!$P$59,2,FALSE),""))),"")</f>
        <v/>
      </c>
      <c r="AV142" s="6" t="str">
        <f t="shared" si="47"/>
        <v>--</v>
      </c>
      <c r="AW142" s="6" t="str">
        <f t="shared" si="48"/>
        <v/>
      </c>
      <c r="AX142" s="6" t="str">
        <f t="shared" si="49"/>
        <v>--</v>
      </c>
      <c r="AY142" s="6" t="str">
        <f t="shared" si="58"/>
        <v/>
      </c>
      <c r="AZ142" s="6" t="str">
        <f t="shared" si="59"/>
        <v/>
      </c>
      <c r="BA142" s="6" t="str">
        <f>IFERROR(IF(AR142="--","",IF(HLOOKUP(SMALL($Q$4:$Y$4,6),$Q$4:$Y$501,ROW(AP142)-3,FALSE)=0,"",IF(HLOOKUP(SMALL($Q$4:$Y$4,6),$Q$4:$Y$501,ROW(AP142)-3,FALSE)="nee",VLOOKUP("De kwaliteitseis emissiearme grond (maximale concentratie) wordt overschreden.",H!$O$10:'H'!$P$59,2,FALSE),""))),"")</f>
        <v/>
      </c>
      <c r="BB142" s="6" t="str">
        <f t="shared" si="50"/>
        <v>--</v>
      </c>
      <c r="BC142" s="6" t="str">
        <f t="shared" si="51"/>
        <v/>
      </c>
      <c r="BD142" s="6" t="str">
        <f t="shared" si="52"/>
        <v>--</v>
      </c>
      <c r="BE142" s="6" t="str">
        <f t="shared" si="60"/>
        <v/>
      </c>
      <c r="BF142" s="6" t="str">
        <f t="shared" si="61"/>
        <v/>
      </c>
      <c r="BG142" s="4" t="str">
        <f>IFERROR(IF(AR142="--","",IF(HLOOKUP(SMALL($Q$4:$Y$4,9),$Q$4:$Y$501,ROW(AP142)-3,FALSE)=0,"",IF(HLOOKUP(SMALL($Q$4:$Y$4,9),$Q$4:$Y$501,ROW(AP142)-3,FALSE)="nee",VLOOKUP("De kwaliteitseis emissiearme grond (maximale concentratie) wordt overschreden.",H!$O$10:'H'!$P$59,2,FALSE),""))),"")</f>
        <v/>
      </c>
    </row>
    <row r="143" spans="1:59" x14ac:dyDescent="0.2">
      <c r="A143" s="4" t="str">
        <f>F!A143</f>
        <v>2,3,4,5-tetrachloorfenol</v>
      </c>
      <c r="B143" s="6" t="str">
        <f>IF(ISNUMBER(F!E143)=FALSE,"--",IF(F!E143=0,"--",F!E143))</f>
        <v>--</v>
      </c>
      <c r="C143" s="6" t="str">
        <f>IF(B143="--","",F!F143)</f>
        <v/>
      </c>
      <c r="D143" s="6" t="str">
        <f>IF(ISNUMBER(F!G143)=FALSE,"--",IF(F!G143=0,"--",F!G143))</f>
        <v>--</v>
      </c>
      <c r="E143" s="6" t="str">
        <f>IF(D143="--","",F!H143)</f>
        <v/>
      </c>
      <c r="F143" s="6" t="str">
        <f>IF(ISNUMBER(F!I143)=FALSE,"--",IF(F!I143=0,"--",F!I143))</f>
        <v>--</v>
      </c>
      <c r="G143" s="6" t="str">
        <f>IF(F143="--","",F!J143)</f>
        <v/>
      </c>
      <c r="H143" s="6"/>
      <c r="I143" s="16" t="str">
        <f>IF(F!AA143=-1,-1,F!AV143)</f>
        <v/>
      </c>
      <c r="J143" s="6"/>
      <c r="K143" s="16" t="str">
        <f>IF(F!AD143=-1,-1,F!AX143)</f>
        <v/>
      </c>
      <c r="L143" s="6"/>
      <c r="M143" s="16" t="str">
        <f>IF(F!AG143=-1,-1,F!AZ143)</f>
        <v/>
      </c>
      <c r="N143" s="6"/>
      <c r="P143" s="4" t="str">
        <f>IFERROR(IF(AND(VLOOKUP(F!$B143,E!$B$1:$AK$300,5,FALSE)&lt;&gt;1000000000,VLOOKUP(F!$B143,E!$B$1:$AK$300,6,FALSE)=1000000000,VLOOKUP(F!$B143,E!$B$1:$AK$300,7,FALSE)=1000000000,VLOOKUP(F!$B143,E!$B$1:$AK$300,8,FALSE)=1000000000,VLOOKUP(F!$B143,E!$B$1:$AK$300,9,FALSE)=1000000000),"toetsen alleen LN",IF(AND(VLOOKUP(F!$B143,E!$B$1:$AK$300,5,FALSE)=1000000000,VLOOKUP(F!$B143,E!$B$1:$AK$300,6,FALSE)=1000000000,VLOOKUP(F!$B143,E!$B$1:$AK$300,7,FALSE)=1000000000,VLOOKUP(F!$B143,E!$B$1:$AK$300,8,FALSE)&lt;&gt;1000000000,VLOOKUP(F!$B143,E!$B$1:$AK$300,9,FALSE)&lt;&gt;1000000000),"toetsen alleen MV en SV",IF(AND(VLOOKUP(F!$B143,E!$B$1:$AK$300,5,FALSE)&lt;&gt;1000000000,VLOOKUP(F!$B143,E!$B$1:$AK$300,6,FALSE)&lt;&gt;1000000000,VLOOKUP(F!$B143,E!$B$1:$AK$300,7,FALSE)&lt;&gt;1000000000,VLOOKUP(F!$B143,E!$B$1:$AK$300,8,FALSE)=1000000000,VLOOKUP(F!$B143,E!$B$1:$AK$300,9,FALSE)=1000000000),"toetsen geen MV en SV",IF(VLOOKUP(F!$B143,E!$B$1:$AK$300,5,FALSE)+VLOOKUP(F!$B143,E!$B$1:$AK$300,6,FALSE)+VLOOKUP(F!$B143,E!$B$1:$AK$300,7,FALSE)+VLOOKUP(F!$B143,E!$B$1:$AK$300,8,FALSE)&lt;&gt;4000000000,"toetsen",IF(VLOOKUP(F!$B143,E!$B$1:$AK$300,12,FALSE)&lt;&gt;1000000000,"toetsen alleen IW","niet toetsen"))))),"")</f>
        <v/>
      </c>
      <c r="Q143" s="6" t="str">
        <f t="shared" si="67"/>
        <v/>
      </c>
      <c r="R143" s="5" t="str">
        <f>IF($B143="--","",IF($P143="toetsen",toetsen(F!$B143,Q143),IF($P143="toetsen alleen IW",toetsen_alleen_IW(F!$B143,Q143),IF($P143="toetsen alleen LN",toetsen_alleen_LN(F!$B143,Q143),IF($P143="toetsen geen MV en SV",toetsen_geen_MV_en_SV(F!$B143,Q143),IF($P143="toetsen alleen MV en SV",toetsen_alleen_MV_en_SV(F!$B143,Q143),""))))))</f>
        <v/>
      </c>
      <c r="S143" s="5" t="str">
        <f>IF($P143="toetsen",IF(OR(Q143="",VLOOKUP(F!$B143,E!$B$1:$AK$300,10,FALSE)=1000000000),"",IF(Q143&lt;=VLOOKUP(F!$B143,E!$B$1:$AK$300,10,FALSE),"ja","nee")),"")</f>
        <v/>
      </c>
      <c r="T143" s="78" t="str">
        <f t="shared" si="62"/>
        <v/>
      </c>
      <c r="U143" s="5" t="str">
        <f>IF($D143="--","",IF($P143="toetsen",toetsen(F!$B143,T143),IF($P143="toetsen alleen IW",toetsen_alleen_IW(F!$B143,T143),IF($P143="toetsen alleen LN",toetsen_alleen_LN(F!$B143,T143),IF($P143="toetsen geen MV en SV",toetsen_geen_MV_en_SV(F!$B143,T143),IF($P143="toetsen alleen MV en SV",toetsen_alleen_MV_en_SV(F!$B143,T143),""))))))</f>
        <v/>
      </c>
      <c r="V143" s="5" t="str">
        <f>IF($P143="toetsen",IF(OR(T143="",VLOOKUP(F!$B143,E!$B$1:$AK$300,10,FALSE)=1000000000),"",IF(T143&lt;=VLOOKUP(F!$B143,E!$B$1:$AK$300,10,FALSE),"ja","nee")),"")</f>
        <v/>
      </c>
      <c r="W143" s="6" t="str">
        <f t="shared" si="63"/>
        <v/>
      </c>
      <c r="X143" s="5" t="str">
        <f>IF($F143="--","",IF($P143="toetsen",toetsen(F!$B143,W143),IF($P143="toetsen alleen IW",toetsen_alleen_IW(F!$B143,W143),IF($P143="toetsen alleen LN",toetsen_alleen_LN(F!$B143,W143),IF($P143="toetsen geen MV en SV",toetsen_geen_MV_en_SV(F!$B143,W143),IF($P143="toetsen alleen MV en SV",toetsen_alleen_MV_en_SV(F!$B143,W143),""))))))</f>
        <v/>
      </c>
      <c r="Y143" s="5" t="str">
        <f>IF($P143="toetsen",IF(OR(W143="",VLOOKUP(F!$B143,E!$B$1:$AK$300,10,FALSE)=1000000000),"",IF(W143&lt;=VLOOKUP(F!$B143,E!$B$1:$AK$300,10,FALSE),"ja","nee")),"")</f>
        <v/>
      </c>
      <c r="AA143" s="4" t="str">
        <f>IFERROR(IF(Q143="","",(IF(Q143&gt;2*VLOOKUP(F!$B143,E!$B$1:$AK$300,5,FALSE),1,0))),"")</f>
        <v/>
      </c>
      <c r="AB143" s="4" t="str">
        <f>IFERROR(IF(T143="","",(IF(T143&gt;2*VLOOKUP(F!$B143,E!$B$1:$AK$300,5,FALSE),1,0))),"")</f>
        <v/>
      </c>
      <c r="AC143" s="4" t="str">
        <f>IFERROR(IF(W143="","",(IF(W143&gt;2*VLOOKUP(F!$B143,E!$B$1:$AK$300,5,FALSE),1,0))),"")</f>
        <v/>
      </c>
      <c r="AE143" s="4" t="str">
        <f>IFERROR(IF(Q143="","",(IF(Q143&gt;VLOOKUP(F!$B143,E!$B$1:$AK$300,6,FALSE)+VLOOKUP(F!$B143,E!$B$1:$AK$300,5,FALSE),1,0))),"")</f>
        <v/>
      </c>
      <c r="AF143" s="4" t="str">
        <f>IFERROR(IF(T143="","",(IF(T143&gt;VLOOKUP(F!$B143,E!$B$1:$AK$300,6,FALSE)+VLOOKUP(F!$B143,E!$B$1:$AK$300,5,FALSE),1,0))),"")</f>
        <v/>
      </c>
      <c r="AG143" s="4" t="str">
        <f>IFERROR(IF(W143="","",(IF(W143&gt;VLOOKUP(F!$B143,E!$B$1:$AK$300,6,FALSE)+VLOOKUP(F!$B143,E!$B$1:$AK$300,5,FALSE),1,0))),"")</f>
        <v/>
      </c>
      <c r="AI143" s="6" t="str">
        <f t="shared" si="64"/>
        <v>--</v>
      </c>
      <c r="AJ143" s="6" t="str">
        <f>IF(AI143="--","--",IF(F!$D143=131,IF(I143=-1,"rg",IF(I143="","--",IF(I143*1000&lt;1,FIXED(I143*1000,3),IF(I143*1000&lt;10,FIXED(I143*1000,2),(IF(I143*1000&lt;100,FIXED(I143*1000,1),IF(I143*1000&lt;1000,FIXED(I143*1000,0),MROUND(I143*1000,10)))))))),IF(I143=-1,"rg",IF(I143="","--",IF(I143&lt;1,FIXED(I143,3),IF(I143&lt;10,FIXED(I143,2),(IF(I143&lt;100,FIXED(I143,1),IF(I143&lt;1000,FIXED(I143,0),MROUND(I143,10))))))))))</f>
        <v>--</v>
      </c>
      <c r="AK143" s="6" t="str">
        <f t="shared" si="65"/>
        <v>--</v>
      </c>
      <c r="AL143" s="6" t="str">
        <f>IF(AK143="--","--",IF(F!$D143=131,IF(K143=-1,"rg",IF(K143="","--",IF(K143*1000&lt;1,FIXED(K143*1000,3),IF(K143*1000&lt;10,FIXED(K143*1000,2),(IF(K143*1000&lt;100,FIXED(K143*1000,1),IF(K143*1000&lt;1000,FIXED(K143*1000,0),MROUND(K143*1000,10)))))))),IF(K143=-1,"rg",IF(K143="","--",IF(K143&lt;1,FIXED(K143,3),IF(K143&lt;10,FIXED(K143,2),(IF(K143&lt;100,FIXED(K143,1),IF(K143&lt;1000,FIXED(K143,0),MROUND(K143,10))))))))))</f>
        <v>--</v>
      </c>
      <c r="AM143" s="6" t="str">
        <f t="shared" si="66"/>
        <v>--</v>
      </c>
      <c r="AN143" s="6" t="str">
        <f>IF(AM143="--","--",IF(F!$D143=131,IF(M143=-1,"rg",IF(M143="","--",IF(M143*1000&lt;1,FIXED(M143*1000,3),IF(M143*1000&lt;10,FIXED(M143*1000,2),(IF(M143*1000&lt;100,FIXED(M143*1000,1),IF(M143*1000&lt;1000,FIXED(M143*1000,0),MROUND(M143*1000,10)))))))),IF(M143=-1,"rg",IF(M143="","--",IF(M143&lt;1,FIXED(M143,3),IF(M143&lt;10,FIXED(M143,2),(IF(M143&lt;100,FIXED(M143,1),IF(M143&lt;1000,FIXED(M143,0),MROUND(M143,10))))))))))</f>
        <v>--</v>
      </c>
      <c r="AP143" s="6" t="str">
        <f t="shared" si="53"/>
        <v>--</v>
      </c>
      <c r="AQ143" s="6" t="str">
        <f t="shared" si="54"/>
        <v/>
      </c>
      <c r="AR143" s="6" t="str">
        <f t="shared" si="55"/>
        <v>--</v>
      </c>
      <c r="AS143" s="6" t="str">
        <f t="shared" si="56"/>
        <v/>
      </c>
      <c r="AT143" s="6" t="str">
        <f t="shared" si="57"/>
        <v/>
      </c>
      <c r="AU143" s="6" t="str">
        <f>IFERROR(IF(AR143="--","",IF(HLOOKUP(SMALL($Q$4:$Y$4,3),$Q$4:$Y$501,ROW(AP143)-3,FALSE)=0,"",IF(HLOOKUP(SMALL($Q$4:$Y$4,3),$Q$4:$Y$501,ROW(AP143)-3,FALSE)="nee",VLOOKUP("De kwaliteitseis emissiearme grond (maximale concentratie) wordt overschreden.",H!$O$10:'H'!$P$59,2,FALSE),""))),"")</f>
        <v/>
      </c>
      <c r="AV143" s="6" t="str">
        <f t="shared" si="47"/>
        <v>--</v>
      </c>
      <c r="AW143" s="6" t="str">
        <f t="shared" si="48"/>
        <v/>
      </c>
      <c r="AX143" s="6" t="str">
        <f t="shared" si="49"/>
        <v>--</v>
      </c>
      <c r="AY143" s="6" t="str">
        <f t="shared" si="58"/>
        <v/>
      </c>
      <c r="AZ143" s="6" t="str">
        <f t="shared" si="59"/>
        <v/>
      </c>
      <c r="BA143" s="6" t="str">
        <f>IFERROR(IF(AR143="--","",IF(HLOOKUP(SMALL($Q$4:$Y$4,6),$Q$4:$Y$501,ROW(AP143)-3,FALSE)=0,"",IF(HLOOKUP(SMALL($Q$4:$Y$4,6),$Q$4:$Y$501,ROW(AP143)-3,FALSE)="nee",VLOOKUP("De kwaliteitseis emissiearme grond (maximale concentratie) wordt overschreden.",H!$O$10:'H'!$P$59,2,FALSE),""))),"")</f>
        <v/>
      </c>
      <c r="BB143" s="6" t="str">
        <f t="shared" si="50"/>
        <v>--</v>
      </c>
      <c r="BC143" s="6" t="str">
        <f t="shared" si="51"/>
        <v/>
      </c>
      <c r="BD143" s="6" t="str">
        <f t="shared" si="52"/>
        <v>--</v>
      </c>
      <c r="BE143" s="6" t="str">
        <f t="shared" si="60"/>
        <v/>
      </c>
      <c r="BF143" s="6" t="str">
        <f t="shared" si="61"/>
        <v/>
      </c>
      <c r="BG143" s="4" t="str">
        <f>IFERROR(IF(AR143="--","",IF(HLOOKUP(SMALL($Q$4:$Y$4,9),$Q$4:$Y$501,ROW(AP143)-3,FALSE)=0,"",IF(HLOOKUP(SMALL($Q$4:$Y$4,9),$Q$4:$Y$501,ROW(AP143)-3,FALSE)="nee",VLOOKUP("De kwaliteitseis emissiearme grond (maximale concentratie) wordt overschreden.",H!$O$10:'H'!$P$59,2,FALSE),""))),"")</f>
        <v/>
      </c>
    </row>
    <row r="144" spans="1:59" x14ac:dyDescent="0.2">
      <c r="A144" s="4" t="str">
        <f>F!A144</f>
        <v>2,3,4,6-tetrachloorfenol</v>
      </c>
      <c r="B144" s="6" t="str">
        <f>IF(ISNUMBER(F!E144)=FALSE,"--",IF(F!E144=0,"--",F!E144))</f>
        <v>--</v>
      </c>
      <c r="C144" s="6" t="str">
        <f>IF(B144="--","",F!F144)</f>
        <v/>
      </c>
      <c r="D144" s="6" t="str">
        <f>IF(ISNUMBER(F!G144)=FALSE,"--",IF(F!G144=0,"--",F!G144))</f>
        <v>--</v>
      </c>
      <c r="E144" s="6" t="str">
        <f>IF(D144="--","",F!H144)</f>
        <v/>
      </c>
      <c r="F144" s="6" t="str">
        <f>IF(ISNUMBER(F!I144)=FALSE,"--",IF(F!I144=0,"--",F!I144))</f>
        <v>--</v>
      </c>
      <c r="G144" s="6" t="str">
        <f>IF(F144="--","",F!J144)</f>
        <v/>
      </c>
      <c r="H144" s="6"/>
      <c r="I144" s="16" t="str">
        <f>IF(F!AA144=-1,-1,F!AV144)</f>
        <v/>
      </c>
      <c r="J144" s="6"/>
      <c r="K144" s="16" t="str">
        <f>IF(F!AD144=-1,-1,F!AX144)</f>
        <v/>
      </c>
      <c r="L144" s="6"/>
      <c r="M144" s="16" t="str">
        <f>IF(F!AG144=-1,-1,F!AZ144)</f>
        <v/>
      </c>
      <c r="N144" s="6"/>
      <c r="P144" s="4" t="str">
        <f>IFERROR(IF(AND(VLOOKUP(F!$B144,E!$B$1:$AK$300,5,FALSE)&lt;&gt;1000000000,VLOOKUP(F!$B144,E!$B$1:$AK$300,6,FALSE)=1000000000,VLOOKUP(F!$B144,E!$B$1:$AK$300,7,FALSE)=1000000000,VLOOKUP(F!$B144,E!$B$1:$AK$300,8,FALSE)=1000000000,VLOOKUP(F!$B144,E!$B$1:$AK$300,9,FALSE)=1000000000),"toetsen alleen LN",IF(AND(VLOOKUP(F!$B144,E!$B$1:$AK$300,5,FALSE)=1000000000,VLOOKUP(F!$B144,E!$B$1:$AK$300,6,FALSE)=1000000000,VLOOKUP(F!$B144,E!$B$1:$AK$300,7,FALSE)=1000000000,VLOOKUP(F!$B144,E!$B$1:$AK$300,8,FALSE)&lt;&gt;1000000000,VLOOKUP(F!$B144,E!$B$1:$AK$300,9,FALSE)&lt;&gt;1000000000),"toetsen alleen MV en SV",IF(AND(VLOOKUP(F!$B144,E!$B$1:$AK$300,5,FALSE)&lt;&gt;1000000000,VLOOKUP(F!$B144,E!$B$1:$AK$300,6,FALSE)&lt;&gt;1000000000,VLOOKUP(F!$B144,E!$B$1:$AK$300,7,FALSE)&lt;&gt;1000000000,VLOOKUP(F!$B144,E!$B$1:$AK$300,8,FALSE)=1000000000,VLOOKUP(F!$B144,E!$B$1:$AK$300,9,FALSE)=1000000000),"toetsen geen MV en SV",IF(VLOOKUP(F!$B144,E!$B$1:$AK$300,5,FALSE)+VLOOKUP(F!$B144,E!$B$1:$AK$300,6,FALSE)+VLOOKUP(F!$B144,E!$B$1:$AK$300,7,FALSE)+VLOOKUP(F!$B144,E!$B$1:$AK$300,8,FALSE)&lt;&gt;4000000000,"toetsen",IF(VLOOKUP(F!$B144,E!$B$1:$AK$300,12,FALSE)&lt;&gt;1000000000,"toetsen alleen IW","niet toetsen"))))),"")</f>
        <v/>
      </c>
      <c r="Q144" s="6" t="str">
        <f t="shared" si="67"/>
        <v/>
      </c>
      <c r="R144" s="5" t="str">
        <f>IF($B144="--","",IF($P144="toetsen",toetsen(F!$B144,Q144),IF($P144="toetsen alleen IW",toetsen_alleen_IW(F!$B144,Q144),IF($P144="toetsen alleen LN",toetsen_alleen_LN(F!$B144,Q144),IF($P144="toetsen geen MV en SV",toetsen_geen_MV_en_SV(F!$B144,Q144),IF($P144="toetsen alleen MV en SV",toetsen_alleen_MV_en_SV(F!$B144,Q144),""))))))</f>
        <v/>
      </c>
      <c r="S144" s="5" t="str">
        <f>IF($P144="toetsen",IF(OR(Q144="",VLOOKUP(F!$B144,E!$B$1:$AK$300,10,FALSE)=1000000000),"",IF(Q144&lt;=VLOOKUP(F!$B144,E!$B$1:$AK$300,10,FALSE),"ja","nee")),"")</f>
        <v/>
      </c>
      <c r="T144" s="78" t="str">
        <f t="shared" si="62"/>
        <v/>
      </c>
      <c r="U144" s="5" t="str">
        <f>IF($D144="--","",IF($P144="toetsen",toetsen(F!$B144,T144),IF($P144="toetsen alleen IW",toetsen_alleen_IW(F!$B144,T144),IF($P144="toetsen alleen LN",toetsen_alleen_LN(F!$B144,T144),IF($P144="toetsen geen MV en SV",toetsen_geen_MV_en_SV(F!$B144,T144),IF($P144="toetsen alleen MV en SV",toetsen_alleen_MV_en_SV(F!$B144,T144),""))))))</f>
        <v/>
      </c>
      <c r="V144" s="5" t="str">
        <f>IF($P144="toetsen",IF(OR(T144="",VLOOKUP(F!$B144,E!$B$1:$AK$300,10,FALSE)=1000000000),"",IF(T144&lt;=VLOOKUP(F!$B144,E!$B$1:$AK$300,10,FALSE),"ja","nee")),"")</f>
        <v/>
      </c>
      <c r="W144" s="6" t="str">
        <f t="shared" si="63"/>
        <v/>
      </c>
      <c r="X144" s="5" t="str">
        <f>IF($F144="--","",IF($P144="toetsen",toetsen(F!$B144,W144),IF($P144="toetsen alleen IW",toetsen_alleen_IW(F!$B144,W144),IF($P144="toetsen alleen LN",toetsen_alleen_LN(F!$B144,W144),IF($P144="toetsen geen MV en SV",toetsen_geen_MV_en_SV(F!$B144,W144),IF($P144="toetsen alleen MV en SV",toetsen_alleen_MV_en_SV(F!$B144,W144),""))))))</f>
        <v/>
      </c>
      <c r="Y144" s="5" t="str">
        <f>IF($P144="toetsen",IF(OR(W144="",VLOOKUP(F!$B144,E!$B$1:$AK$300,10,FALSE)=1000000000),"",IF(W144&lt;=VLOOKUP(F!$B144,E!$B$1:$AK$300,10,FALSE),"ja","nee")),"")</f>
        <v/>
      </c>
      <c r="AA144" s="4" t="str">
        <f>IFERROR(IF(Q144="","",(IF(Q144&gt;2*VLOOKUP(F!$B144,E!$B$1:$AK$300,5,FALSE),1,0))),"")</f>
        <v/>
      </c>
      <c r="AB144" s="4" t="str">
        <f>IFERROR(IF(T144="","",(IF(T144&gt;2*VLOOKUP(F!$B144,E!$B$1:$AK$300,5,FALSE),1,0))),"")</f>
        <v/>
      </c>
      <c r="AC144" s="4" t="str">
        <f>IFERROR(IF(W144="","",(IF(W144&gt;2*VLOOKUP(F!$B144,E!$B$1:$AK$300,5,FALSE),1,0))),"")</f>
        <v/>
      </c>
      <c r="AE144" s="4" t="str">
        <f>IFERROR(IF(Q144="","",(IF(Q144&gt;VLOOKUP(F!$B144,E!$B$1:$AK$300,6,FALSE)+VLOOKUP(F!$B144,E!$B$1:$AK$300,5,FALSE),1,0))),"")</f>
        <v/>
      </c>
      <c r="AF144" s="4" t="str">
        <f>IFERROR(IF(T144="","",(IF(T144&gt;VLOOKUP(F!$B144,E!$B$1:$AK$300,6,FALSE)+VLOOKUP(F!$B144,E!$B$1:$AK$300,5,FALSE),1,0))),"")</f>
        <v/>
      </c>
      <c r="AG144" s="4" t="str">
        <f>IFERROR(IF(W144="","",(IF(W144&gt;VLOOKUP(F!$B144,E!$B$1:$AK$300,6,FALSE)+VLOOKUP(F!$B144,E!$B$1:$AK$300,5,FALSE),1,0))),"")</f>
        <v/>
      </c>
      <c r="AI144" s="6" t="str">
        <f t="shared" si="64"/>
        <v>--</v>
      </c>
      <c r="AJ144" s="6" t="str">
        <f>IF(AI144="--","--",IF(F!$D144=131,IF(I144=-1,"rg",IF(I144="","--",IF(I144*1000&lt;1,FIXED(I144*1000,3),IF(I144*1000&lt;10,FIXED(I144*1000,2),(IF(I144*1000&lt;100,FIXED(I144*1000,1),IF(I144*1000&lt;1000,FIXED(I144*1000,0),MROUND(I144*1000,10)))))))),IF(I144=-1,"rg",IF(I144="","--",IF(I144&lt;1,FIXED(I144,3),IF(I144&lt;10,FIXED(I144,2),(IF(I144&lt;100,FIXED(I144,1),IF(I144&lt;1000,FIXED(I144,0),MROUND(I144,10))))))))))</f>
        <v>--</v>
      </c>
      <c r="AK144" s="6" t="str">
        <f t="shared" si="65"/>
        <v>--</v>
      </c>
      <c r="AL144" s="6" t="str">
        <f>IF(AK144="--","--",IF(F!$D144=131,IF(K144=-1,"rg",IF(K144="","--",IF(K144*1000&lt;1,FIXED(K144*1000,3),IF(K144*1000&lt;10,FIXED(K144*1000,2),(IF(K144*1000&lt;100,FIXED(K144*1000,1),IF(K144*1000&lt;1000,FIXED(K144*1000,0),MROUND(K144*1000,10)))))))),IF(K144=-1,"rg",IF(K144="","--",IF(K144&lt;1,FIXED(K144,3),IF(K144&lt;10,FIXED(K144,2),(IF(K144&lt;100,FIXED(K144,1),IF(K144&lt;1000,FIXED(K144,0),MROUND(K144,10))))))))))</f>
        <v>--</v>
      </c>
      <c r="AM144" s="6" t="str">
        <f t="shared" si="66"/>
        <v>--</v>
      </c>
      <c r="AN144" s="6" t="str">
        <f>IF(AM144="--","--",IF(F!$D144=131,IF(M144=-1,"rg",IF(M144="","--",IF(M144*1000&lt;1,FIXED(M144*1000,3),IF(M144*1000&lt;10,FIXED(M144*1000,2),(IF(M144*1000&lt;100,FIXED(M144*1000,1),IF(M144*1000&lt;1000,FIXED(M144*1000,0),MROUND(M144*1000,10)))))))),IF(M144=-1,"rg",IF(M144="","--",IF(M144&lt;1,FIXED(M144,3),IF(M144&lt;10,FIXED(M144,2),(IF(M144&lt;100,FIXED(M144,1),IF(M144&lt;1000,FIXED(M144,0),MROUND(M144,10))))))))))</f>
        <v>--</v>
      </c>
      <c r="AP144" s="6" t="str">
        <f t="shared" si="53"/>
        <v>--</v>
      </c>
      <c r="AQ144" s="6" t="str">
        <f t="shared" si="54"/>
        <v/>
      </c>
      <c r="AR144" s="6" t="str">
        <f t="shared" si="55"/>
        <v>--</v>
      </c>
      <c r="AS144" s="6" t="str">
        <f t="shared" si="56"/>
        <v/>
      </c>
      <c r="AT144" s="6" t="str">
        <f t="shared" si="57"/>
        <v/>
      </c>
      <c r="AU144" s="6" t="str">
        <f>IFERROR(IF(AR144="--","",IF(HLOOKUP(SMALL($Q$4:$Y$4,3),$Q$4:$Y$501,ROW(AP144)-3,FALSE)=0,"",IF(HLOOKUP(SMALL($Q$4:$Y$4,3),$Q$4:$Y$501,ROW(AP144)-3,FALSE)="nee",VLOOKUP("De kwaliteitseis emissiearme grond (maximale concentratie) wordt overschreden.",H!$O$10:'H'!$P$59,2,FALSE),""))),"")</f>
        <v/>
      </c>
      <c r="AV144" s="6" t="str">
        <f t="shared" si="47"/>
        <v>--</v>
      </c>
      <c r="AW144" s="6" t="str">
        <f t="shared" si="48"/>
        <v/>
      </c>
      <c r="AX144" s="6" t="str">
        <f t="shared" si="49"/>
        <v>--</v>
      </c>
      <c r="AY144" s="6" t="str">
        <f t="shared" si="58"/>
        <v/>
      </c>
      <c r="AZ144" s="6" t="str">
        <f t="shared" si="59"/>
        <v/>
      </c>
      <c r="BA144" s="6" t="str">
        <f>IFERROR(IF(AR144="--","",IF(HLOOKUP(SMALL($Q$4:$Y$4,6),$Q$4:$Y$501,ROW(AP144)-3,FALSE)=0,"",IF(HLOOKUP(SMALL($Q$4:$Y$4,6),$Q$4:$Y$501,ROW(AP144)-3,FALSE)="nee",VLOOKUP("De kwaliteitseis emissiearme grond (maximale concentratie) wordt overschreden.",H!$O$10:'H'!$P$59,2,FALSE),""))),"")</f>
        <v/>
      </c>
      <c r="BB144" s="6" t="str">
        <f t="shared" si="50"/>
        <v>--</v>
      </c>
      <c r="BC144" s="6" t="str">
        <f t="shared" si="51"/>
        <v/>
      </c>
      <c r="BD144" s="6" t="str">
        <f t="shared" si="52"/>
        <v>--</v>
      </c>
      <c r="BE144" s="6" t="str">
        <f t="shared" si="60"/>
        <v/>
      </c>
      <c r="BF144" s="6" t="str">
        <f t="shared" si="61"/>
        <v/>
      </c>
      <c r="BG144" s="4" t="str">
        <f>IFERROR(IF(AR144="--","",IF(HLOOKUP(SMALL($Q$4:$Y$4,9),$Q$4:$Y$501,ROW(AP144)-3,FALSE)=0,"",IF(HLOOKUP(SMALL($Q$4:$Y$4,9),$Q$4:$Y$501,ROW(AP144)-3,FALSE)="nee",VLOOKUP("De kwaliteitseis emissiearme grond (maximale concentratie) wordt overschreden.",H!$O$10:'H'!$P$59,2,FALSE),""))),"")</f>
        <v/>
      </c>
    </row>
    <row r="145" spans="1:59" x14ac:dyDescent="0.2">
      <c r="A145" s="4" t="str">
        <f>F!A145</f>
        <v>2,3,5,6-tetrachloorfenol</v>
      </c>
      <c r="B145" s="6" t="str">
        <f>IF(ISNUMBER(F!E145)=FALSE,"--",IF(F!E145=0,"--",F!E145))</f>
        <v>--</v>
      </c>
      <c r="C145" s="6" t="str">
        <f>IF(B145="--","",F!F145)</f>
        <v/>
      </c>
      <c r="D145" s="6" t="str">
        <f>IF(ISNUMBER(F!G145)=FALSE,"--",IF(F!G145=0,"--",F!G145))</f>
        <v>--</v>
      </c>
      <c r="E145" s="6" t="str">
        <f>IF(D145="--","",F!H145)</f>
        <v/>
      </c>
      <c r="F145" s="6" t="str">
        <f>IF(ISNUMBER(F!I145)=FALSE,"--",IF(F!I145=0,"--",F!I145))</f>
        <v>--</v>
      </c>
      <c r="G145" s="6" t="str">
        <f>IF(F145="--","",F!J145)</f>
        <v/>
      </c>
      <c r="H145" s="6"/>
      <c r="I145" s="16" t="str">
        <f>IF(F!AA145=-1,-1,F!AV145)</f>
        <v/>
      </c>
      <c r="J145" s="6"/>
      <c r="K145" s="16" t="str">
        <f>IF(F!AD145=-1,-1,F!AX145)</f>
        <v/>
      </c>
      <c r="L145" s="6"/>
      <c r="M145" s="16" t="str">
        <f>IF(F!AG145=-1,-1,F!AZ145)</f>
        <v/>
      </c>
      <c r="N145" s="6"/>
      <c r="P145" s="4" t="str">
        <f>IFERROR(IF(AND(VLOOKUP(F!$B145,E!$B$1:$AK$300,5,FALSE)&lt;&gt;1000000000,VLOOKUP(F!$B145,E!$B$1:$AK$300,6,FALSE)=1000000000,VLOOKUP(F!$B145,E!$B$1:$AK$300,7,FALSE)=1000000000,VLOOKUP(F!$B145,E!$B$1:$AK$300,8,FALSE)=1000000000,VLOOKUP(F!$B145,E!$B$1:$AK$300,9,FALSE)=1000000000),"toetsen alleen LN",IF(AND(VLOOKUP(F!$B145,E!$B$1:$AK$300,5,FALSE)=1000000000,VLOOKUP(F!$B145,E!$B$1:$AK$300,6,FALSE)=1000000000,VLOOKUP(F!$B145,E!$B$1:$AK$300,7,FALSE)=1000000000,VLOOKUP(F!$B145,E!$B$1:$AK$300,8,FALSE)&lt;&gt;1000000000,VLOOKUP(F!$B145,E!$B$1:$AK$300,9,FALSE)&lt;&gt;1000000000),"toetsen alleen MV en SV",IF(AND(VLOOKUP(F!$B145,E!$B$1:$AK$300,5,FALSE)&lt;&gt;1000000000,VLOOKUP(F!$B145,E!$B$1:$AK$300,6,FALSE)&lt;&gt;1000000000,VLOOKUP(F!$B145,E!$B$1:$AK$300,7,FALSE)&lt;&gt;1000000000,VLOOKUP(F!$B145,E!$B$1:$AK$300,8,FALSE)=1000000000,VLOOKUP(F!$B145,E!$B$1:$AK$300,9,FALSE)=1000000000),"toetsen geen MV en SV",IF(VLOOKUP(F!$B145,E!$B$1:$AK$300,5,FALSE)+VLOOKUP(F!$B145,E!$B$1:$AK$300,6,FALSE)+VLOOKUP(F!$B145,E!$B$1:$AK$300,7,FALSE)+VLOOKUP(F!$B145,E!$B$1:$AK$300,8,FALSE)&lt;&gt;4000000000,"toetsen",IF(VLOOKUP(F!$B145,E!$B$1:$AK$300,12,FALSE)&lt;&gt;1000000000,"toetsen alleen IW","niet toetsen"))))),"")</f>
        <v/>
      </c>
      <c r="Q145" s="6" t="str">
        <f t="shared" si="67"/>
        <v/>
      </c>
      <c r="R145" s="5" t="str">
        <f>IF($B145="--","",IF($P145="toetsen",toetsen(F!$B145,Q145),IF($P145="toetsen alleen IW",toetsen_alleen_IW(F!$B145,Q145),IF($P145="toetsen alleen LN",toetsen_alleen_LN(F!$B145,Q145),IF($P145="toetsen geen MV en SV",toetsen_geen_MV_en_SV(F!$B145,Q145),IF($P145="toetsen alleen MV en SV",toetsen_alleen_MV_en_SV(F!$B145,Q145),""))))))</f>
        <v/>
      </c>
      <c r="S145" s="5" t="str">
        <f>IF($P145="toetsen",IF(OR(Q145="",VLOOKUP(F!$B145,E!$B$1:$AK$300,10,FALSE)=1000000000),"",IF(Q145&lt;=VLOOKUP(F!$B145,E!$B$1:$AK$300,10,FALSE),"ja","nee")),"")</f>
        <v/>
      </c>
      <c r="T145" s="78" t="str">
        <f t="shared" si="62"/>
        <v/>
      </c>
      <c r="U145" s="5" t="str">
        <f>IF($D145="--","",IF($P145="toetsen",toetsen(F!$B145,T145),IF($P145="toetsen alleen IW",toetsen_alleen_IW(F!$B145,T145),IF($P145="toetsen alleen LN",toetsen_alleen_LN(F!$B145,T145),IF($P145="toetsen geen MV en SV",toetsen_geen_MV_en_SV(F!$B145,T145),IF($P145="toetsen alleen MV en SV",toetsen_alleen_MV_en_SV(F!$B145,T145),""))))))</f>
        <v/>
      </c>
      <c r="V145" s="5" t="str">
        <f>IF($P145="toetsen",IF(OR(T145="",VLOOKUP(F!$B145,E!$B$1:$AK$300,10,FALSE)=1000000000),"",IF(T145&lt;=VLOOKUP(F!$B145,E!$B$1:$AK$300,10,FALSE),"ja","nee")),"")</f>
        <v/>
      </c>
      <c r="W145" s="6" t="str">
        <f t="shared" si="63"/>
        <v/>
      </c>
      <c r="X145" s="5" t="str">
        <f>IF($F145="--","",IF($P145="toetsen",toetsen(F!$B145,W145),IF($P145="toetsen alleen IW",toetsen_alleen_IW(F!$B145,W145),IF($P145="toetsen alleen LN",toetsen_alleen_LN(F!$B145,W145),IF($P145="toetsen geen MV en SV",toetsen_geen_MV_en_SV(F!$B145,W145),IF($P145="toetsen alleen MV en SV",toetsen_alleen_MV_en_SV(F!$B145,W145),""))))))</f>
        <v/>
      </c>
      <c r="Y145" s="5" t="str">
        <f>IF($P145="toetsen",IF(OR(W145="",VLOOKUP(F!$B145,E!$B$1:$AK$300,10,FALSE)=1000000000),"",IF(W145&lt;=VLOOKUP(F!$B145,E!$B$1:$AK$300,10,FALSE),"ja","nee")),"")</f>
        <v/>
      </c>
      <c r="AA145" s="4" t="str">
        <f>IFERROR(IF(Q145="","",(IF(Q145&gt;2*VLOOKUP(F!$B145,E!$B$1:$AK$300,5,FALSE),1,0))),"")</f>
        <v/>
      </c>
      <c r="AB145" s="4" t="str">
        <f>IFERROR(IF(T145="","",(IF(T145&gt;2*VLOOKUP(F!$B145,E!$B$1:$AK$300,5,FALSE),1,0))),"")</f>
        <v/>
      </c>
      <c r="AC145" s="4" t="str">
        <f>IFERROR(IF(W145="","",(IF(W145&gt;2*VLOOKUP(F!$B145,E!$B$1:$AK$300,5,FALSE),1,0))),"")</f>
        <v/>
      </c>
      <c r="AE145" s="4" t="str">
        <f>IFERROR(IF(Q145="","",(IF(Q145&gt;VLOOKUP(F!$B145,E!$B$1:$AK$300,6,FALSE)+VLOOKUP(F!$B145,E!$B$1:$AK$300,5,FALSE),1,0))),"")</f>
        <v/>
      </c>
      <c r="AF145" s="4" t="str">
        <f>IFERROR(IF(T145="","",(IF(T145&gt;VLOOKUP(F!$B145,E!$B$1:$AK$300,6,FALSE)+VLOOKUP(F!$B145,E!$B$1:$AK$300,5,FALSE),1,0))),"")</f>
        <v/>
      </c>
      <c r="AG145" s="4" t="str">
        <f>IFERROR(IF(W145="","",(IF(W145&gt;VLOOKUP(F!$B145,E!$B$1:$AK$300,6,FALSE)+VLOOKUP(F!$B145,E!$B$1:$AK$300,5,FALSE),1,0))),"")</f>
        <v/>
      </c>
      <c r="AI145" s="6" t="str">
        <f t="shared" si="64"/>
        <v>--</v>
      </c>
      <c r="AJ145" s="6" t="str">
        <f>IF(AI145="--","--",IF(F!$D145=131,IF(I145=-1,"rg",IF(I145="","--",IF(I145*1000&lt;1,FIXED(I145*1000,3),IF(I145*1000&lt;10,FIXED(I145*1000,2),(IF(I145*1000&lt;100,FIXED(I145*1000,1),IF(I145*1000&lt;1000,FIXED(I145*1000,0),MROUND(I145*1000,10)))))))),IF(I145=-1,"rg",IF(I145="","--",IF(I145&lt;1,FIXED(I145,3),IF(I145&lt;10,FIXED(I145,2),(IF(I145&lt;100,FIXED(I145,1),IF(I145&lt;1000,FIXED(I145,0),MROUND(I145,10))))))))))</f>
        <v>--</v>
      </c>
      <c r="AK145" s="6" t="str">
        <f t="shared" si="65"/>
        <v>--</v>
      </c>
      <c r="AL145" s="6" t="str">
        <f>IF(AK145="--","--",IF(F!$D145=131,IF(K145=-1,"rg",IF(K145="","--",IF(K145*1000&lt;1,FIXED(K145*1000,3),IF(K145*1000&lt;10,FIXED(K145*1000,2),(IF(K145*1000&lt;100,FIXED(K145*1000,1),IF(K145*1000&lt;1000,FIXED(K145*1000,0),MROUND(K145*1000,10)))))))),IF(K145=-1,"rg",IF(K145="","--",IF(K145&lt;1,FIXED(K145,3),IF(K145&lt;10,FIXED(K145,2),(IF(K145&lt;100,FIXED(K145,1),IF(K145&lt;1000,FIXED(K145,0),MROUND(K145,10))))))))))</f>
        <v>--</v>
      </c>
      <c r="AM145" s="6" t="str">
        <f t="shared" si="66"/>
        <v>--</v>
      </c>
      <c r="AN145" s="6" t="str">
        <f>IF(AM145="--","--",IF(F!$D145=131,IF(M145=-1,"rg",IF(M145="","--",IF(M145*1000&lt;1,FIXED(M145*1000,3),IF(M145*1000&lt;10,FIXED(M145*1000,2),(IF(M145*1000&lt;100,FIXED(M145*1000,1),IF(M145*1000&lt;1000,FIXED(M145*1000,0),MROUND(M145*1000,10)))))))),IF(M145=-1,"rg",IF(M145="","--",IF(M145&lt;1,FIXED(M145,3),IF(M145&lt;10,FIXED(M145,2),(IF(M145&lt;100,FIXED(M145,1),IF(M145&lt;1000,FIXED(M145,0),MROUND(M145,10))))))))))</f>
        <v>--</v>
      </c>
      <c r="AP145" s="6" t="str">
        <f t="shared" si="53"/>
        <v>--</v>
      </c>
      <c r="AQ145" s="6" t="str">
        <f t="shared" si="54"/>
        <v/>
      </c>
      <c r="AR145" s="6" t="str">
        <f t="shared" si="55"/>
        <v>--</v>
      </c>
      <c r="AS145" s="6" t="str">
        <f t="shared" si="56"/>
        <v/>
      </c>
      <c r="AT145" s="6" t="str">
        <f t="shared" si="57"/>
        <v/>
      </c>
      <c r="AU145" s="6" t="str">
        <f>IFERROR(IF(AR145="--","",IF(HLOOKUP(SMALL($Q$4:$Y$4,3),$Q$4:$Y$501,ROW(AP145)-3,FALSE)=0,"",IF(HLOOKUP(SMALL($Q$4:$Y$4,3),$Q$4:$Y$501,ROW(AP145)-3,FALSE)="nee",VLOOKUP("De kwaliteitseis emissiearme grond (maximale concentratie) wordt overschreden.",H!$O$10:'H'!$P$59,2,FALSE),""))),"")</f>
        <v/>
      </c>
      <c r="AV145" s="6" t="str">
        <f t="shared" si="47"/>
        <v>--</v>
      </c>
      <c r="AW145" s="6" t="str">
        <f t="shared" si="48"/>
        <v/>
      </c>
      <c r="AX145" s="6" t="str">
        <f t="shared" si="49"/>
        <v>--</v>
      </c>
      <c r="AY145" s="6" t="str">
        <f t="shared" si="58"/>
        <v/>
      </c>
      <c r="AZ145" s="6" t="str">
        <f t="shared" si="59"/>
        <v/>
      </c>
      <c r="BA145" s="6" t="str">
        <f>IFERROR(IF(AR145="--","",IF(HLOOKUP(SMALL($Q$4:$Y$4,6),$Q$4:$Y$501,ROW(AP145)-3,FALSE)=0,"",IF(HLOOKUP(SMALL($Q$4:$Y$4,6),$Q$4:$Y$501,ROW(AP145)-3,FALSE)="nee",VLOOKUP("De kwaliteitseis emissiearme grond (maximale concentratie) wordt overschreden.",H!$O$10:'H'!$P$59,2,FALSE),""))),"")</f>
        <v/>
      </c>
      <c r="BB145" s="6" t="str">
        <f t="shared" si="50"/>
        <v>--</v>
      </c>
      <c r="BC145" s="6" t="str">
        <f t="shared" si="51"/>
        <v/>
      </c>
      <c r="BD145" s="6" t="str">
        <f t="shared" si="52"/>
        <v>--</v>
      </c>
      <c r="BE145" s="6" t="str">
        <f t="shared" si="60"/>
        <v/>
      </c>
      <c r="BF145" s="6" t="str">
        <f t="shared" si="61"/>
        <v/>
      </c>
      <c r="BG145" s="4" t="str">
        <f>IFERROR(IF(AR145="--","",IF(HLOOKUP(SMALL($Q$4:$Y$4,9),$Q$4:$Y$501,ROW(AP145)-3,FALSE)=0,"",IF(HLOOKUP(SMALL($Q$4:$Y$4,9),$Q$4:$Y$501,ROW(AP145)-3,FALSE)="nee",VLOOKUP("De kwaliteitseis emissiearme grond (maximale concentratie) wordt overschreden.",H!$O$10:'H'!$P$59,2,FALSE),""))),"")</f>
        <v/>
      </c>
    </row>
    <row r="146" spans="1:59" x14ac:dyDescent="0.2">
      <c r="A146" s="4" t="str">
        <f>F!A146</f>
        <v>Tetrachloorfenolen (som)</v>
      </c>
      <c r="B146" s="6" t="str">
        <f>IF(ISNUMBER(F!E146)=FALSE,"--",IF(F!E146=0,"--",F!E146))</f>
        <v>--</v>
      </c>
      <c r="C146" s="6" t="str">
        <f>IF(B146="--","",F!F146)</f>
        <v/>
      </c>
      <c r="D146" s="6" t="str">
        <f>IF(ISNUMBER(F!G146)=FALSE,"--",IF(F!G146=0,"--",F!G146))</f>
        <v>--</v>
      </c>
      <c r="E146" s="6" t="str">
        <f>IF(D146="--","",F!H146)</f>
        <v/>
      </c>
      <c r="F146" s="6" t="str">
        <f>IF(ISNUMBER(F!I146)=FALSE,"--",IF(F!I146=0,"--",F!I146))</f>
        <v>--</v>
      </c>
      <c r="G146" s="6" t="str">
        <f>IF(F146="--","",F!J146)</f>
        <v/>
      </c>
      <c r="H146" s="6"/>
      <c r="I146" s="92">
        <f>IF(F!Z146=0,-1,F!AV146)</f>
        <v>-1</v>
      </c>
      <c r="J146" s="6"/>
      <c r="K146" s="92">
        <f>IF(F!AC146=0,-1,F!AX146)</f>
        <v>-1</v>
      </c>
      <c r="L146" s="6"/>
      <c r="M146" s="92">
        <f>IF(F!AF146=0,-1,F!AZ146)</f>
        <v>-1</v>
      </c>
      <c r="N146" s="6"/>
      <c r="P146" s="4" t="str">
        <f>IFERROR(IF(AND(VLOOKUP(F!$B146,E!$B$1:$AK$300,5,FALSE)&lt;&gt;1000000000,VLOOKUP(F!$B146,E!$B$1:$AK$300,6,FALSE)=1000000000,VLOOKUP(F!$B146,E!$B$1:$AK$300,7,FALSE)=1000000000,VLOOKUP(F!$B146,E!$B$1:$AK$300,8,FALSE)=1000000000,VLOOKUP(F!$B146,E!$B$1:$AK$300,9,FALSE)=1000000000),"toetsen alleen LN",IF(AND(VLOOKUP(F!$B146,E!$B$1:$AK$300,5,FALSE)=1000000000,VLOOKUP(F!$B146,E!$B$1:$AK$300,6,FALSE)=1000000000,VLOOKUP(F!$B146,E!$B$1:$AK$300,7,FALSE)=1000000000,VLOOKUP(F!$B146,E!$B$1:$AK$300,8,FALSE)&lt;&gt;1000000000,VLOOKUP(F!$B146,E!$B$1:$AK$300,9,FALSE)&lt;&gt;1000000000),"toetsen alleen MV en SV",IF(AND(VLOOKUP(F!$B146,E!$B$1:$AK$300,5,FALSE)&lt;&gt;1000000000,VLOOKUP(F!$B146,E!$B$1:$AK$300,6,FALSE)&lt;&gt;1000000000,VLOOKUP(F!$B146,E!$B$1:$AK$300,7,FALSE)&lt;&gt;1000000000,VLOOKUP(F!$B146,E!$B$1:$AK$300,8,FALSE)=1000000000,VLOOKUP(F!$B146,E!$B$1:$AK$300,9,FALSE)=1000000000),"toetsen geen MV en SV",IF(VLOOKUP(F!$B146,E!$B$1:$AK$300,5,FALSE)+VLOOKUP(F!$B146,E!$B$1:$AK$300,6,FALSE)+VLOOKUP(F!$B146,E!$B$1:$AK$300,7,FALSE)+VLOOKUP(F!$B146,E!$B$1:$AK$300,8,FALSE)&lt;&gt;4000000000,"toetsen",IF(VLOOKUP(F!$B146,E!$B$1:$AK$300,12,FALSE)&lt;&gt;1000000000,"toetsen alleen IW","niet toetsen"))))),"")</f>
        <v>toetsen</v>
      </c>
      <c r="Q146" s="6">
        <f t="shared" si="67"/>
        <v>-1</v>
      </c>
      <c r="R146" s="5" t="str">
        <f>IF($B146="--","",IF($P146="toetsen",toetsen(F!$B146,Q146),IF($P146="toetsen alleen IW",toetsen_alleen_IW(F!$B146,Q146),IF($P146="toetsen alleen LN",toetsen_alleen_LN(F!$B146,Q146),IF($P146="toetsen geen MV en SV",toetsen_geen_MV_en_SV(F!$B146,Q146),IF($P146="toetsen alleen MV en SV",toetsen_alleen_MV_en_SV(F!$B146,Q146),""))))))</f>
        <v/>
      </c>
      <c r="S146" s="5" t="str">
        <f>IF($P146="toetsen",IF(OR(Q146="",VLOOKUP(F!$B146,E!$B$1:$AK$300,10,FALSE)=1000000000),"",IF(Q146&lt;=VLOOKUP(F!$B146,E!$B$1:$AK$300,10,FALSE),"ja","nee")),"")</f>
        <v/>
      </c>
      <c r="T146" s="78">
        <f t="shared" si="62"/>
        <v>-1</v>
      </c>
      <c r="U146" s="5" t="str">
        <f>IF($D146="--","",IF($P146="toetsen",toetsen(F!$B146,T146),IF($P146="toetsen alleen IW",toetsen_alleen_IW(F!$B146,T146),IF($P146="toetsen alleen LN",toetsen_alleen_LN(F!$B146,T146),IF($P146="toetsen geen MV en SV",toetsen_geen_MV_en_SV(F!$B146,T146),IF($P146="toetsen alleen MV en SV",toetsen_alleen_MV_en_SV(F!$B146,T146),""))))))</f>
        <v/>
      </c>
      <c r="V146" s="5" t="str">
        <f>IF($P146="toetsen",IF(OR(T146="",VLOOKUP(F!$B146,E!$B$1:$AK$300,10,FALSE)=1000000000),"",IF(T146&lt;=VLOOKUP(F!$B146,E!$B$1:$AK$300,10,FALSE),"ja","nee")),"")</f>
        <v/>
      </c>
      <c r="W146" s="6">
        <f t="shared" si="63"/>
        <v>-1</v>
      </c>
      <c r="X146" s="5" t="str">
        <f>IF($F146="--","",IF($P146="toetsen",toetsen(F!$B146,W146),IF($P146="toetsen alleen IW",toetsen_alleen_IW(F!$B146,W146),IF($P146="toetsen alleen LN",toetsen_alleen_LN(F!$B146,W146),IF($P146="toetsen geen MV en SV",toetsen_geen_MV_en_SV(F!$B146,W146),IF($P146="toetsen alleen MV en SV",toetsen_alleen_MV_en_SV(F!$B146,W146),""))))))</f>
        <v/>
      </c>
      <c r="Y146" s="5" t="str">
        <f>IF($P146="toetsen",IF(OR(W146="",VLOOKUP(F!$B146,E!$B$1:$AK$300,10,FALSE)=1000000000),"",IF(W146&lt;=VLOOKUP(F!$B146,E!$B$1:$AK$300,10,FALSE),"ja","nee")),"")</f>
        <v/>
      </c>
      <c r="AA146" s="4">
        <f>IFERROR(IF(Q146="","",(IF(Q146&gt;2*VLOOKUP(F!$B146,E!$B$1:$AK$300,5,FALSE),1,0))),"")</f>
        <v>0</v>
      </c>
      <c r="AB146" s="4">
        <f>IFERROR(IF(T146="","",(IF(T146&gt;2*VLOOKUP(F!$B146,E!$B$1:$AK$300,5,FALSE),1,0))),"")</f>
        <v>0</v>
      </c>
      <c r="AC146" s="4">
        <f>IFERROR(IF(W146="","",(IF(W146&gt;2*VLOOKUP(F!$B146,E!$B$1:$AK$300,5,FALSE),1,0))),"")</f>
        <v>0</v>
      </c>
      <c r="AE146" s="4">
        <f>IFERROR(IF(Q146="","",(IF(Q146&gt;VLOOKUP(F!$B146,E!$B$1:$AK$300,6,FALSE)+VLOOKUP(F!$B146,E!$B$1:$AK$300,5,FALSE),1,0))),"")</f>
        <v>0</v>
      </c>
      <c r="AF146" s="4">
        <f>IFERROR(IF(T146="","",(IF(T146&gt;VLOOKUP(F!$B146,E!$B$1:$AK$300,6,FALSE)+VLOOKUP(F!$B146,E!$B$1:$AK$300,5,FALSE),1,0))),"")</f>
        <v>0</v>
      </c>
      <c r="AG146" s="4">
        <f>IFERROR(IF(W146="","",(IF(W146&gt;VLOOKUP(F!$B146,E!$B$1:$AK$300,6,FALSE)+VLOOKUP(F!$B146,E!$B$1:$AK$300,5,FALSE),1,0))),"")</f>
        <v>0</v>
      </c>
      <c r="AI146" s="6" t="str">
        <f t="shared" si="64"/>
        <v>--</v>
      </c>
      <c r="AJ146" s="6" t="str">
        <f>IF(AI146="--","--",IF(F!$D146=131,IF(I146=-1,"rg",IF(I146="","--",IF(I146*1000&lt;1,FIXED(I146*1000,3),IF(I146*1000&lt;10,FIXED(I146*1000,2),(IF(I146*1000&lt;100,FIXED(I146*1000,1),IF(I146*1000&lt;1000,FIXED(I146*1000,0),MROUND(I146*1000,10)))))))),IF(I146=-1,"rg",IF(I146="","--",IF(I146&lt;1,FIXED(I146,3),IF(I146&lt;10,FIXED(I146,2),(IF(I146&lt;100,FIXED(I146,1),IF(I146&lt;1000,FIXED(I146,0),MROUND(I146,10))))))))))</f>
        <v>--</v>
      </c>
      <c r="AK146" s="6" t="str">
        <f t="shared" si="65"/>
        <v>--</v>
      </c>
      <c r="AL146" s="6" t="str">
        <f>IF(AK146="--","--",IF(F!$D146=131,IF(K146=-1,"rg",IF(K146="","--",IF(K146*1000&lt;1,FIXED(K146*1000,3),IF(K146*1000&lt;10,FIXED(K146*1000,2),(IF(K146*1000&lt;100,FIXED(K146*1000,1),IF(K146*1000&lt;1000,FIXED(K146*1000,0),MROUND(K146*1000,10)))))))),IF(K146=-1,"rg",IF(K146="","--",IF(K146&lt;1,FIXED(K146,3),IF(K146&lt;10,FIXED(K146,2),(IF(K146&lt;100,FIXED(K146,1),IF(K146&lt;1000,FIXED(K146,0),MROUND(K146,10))))))))))</f>
        <v>--</v>
      </c>
      <c r="AM146" s="6" t="str">
        <f t="shared" si="66"/>
        <v>--</v>
      </c>
      <c r="AN146" s="6" t="str">
        <f>IF(AM146="--","--",IF(F!$D146=131,IF(M146=-1,"rg",IF(M146="","--",IF(M146*1000&lt;1,FIXED(M146*1000,3),IF(M146*1000&lt;10,FIXED(M146*1000,2),(IF(M146*1000&lt;100,FIXED(M146*1000,1),IF(M146*1000&lt;1000,FIXED(M146*1000,0),MROUND(M146*1000,10)))))))),IF(M146=-1,"rg",IF(M146="","--",IF(M146&lt;1,FIXED(M146,3),IF(M146&lt;10,FIXED(M146,2),(IF(M146&lt;100,FIXED(M146,1),IF(M146&lt;1000,FIXED(M146,0),MROUND(M146,10))))))))))</f>
        <v>--</v>
      </c>
      <c r="AP146" s="6" t="str">
        <f t="shared" si="53"/>
        <v>--</v>
      </c>
      <c r="AQ146" s="6" t="str">
        <f t="shared" si="54"/>
        <v/>
      </c>
      <c r="AR146" s="6" t="str">
        <f t="shared" si="55"/>
        <v>--</v>
      </c>
      <c r="AS146" s="6" t="str">
        <f t="shared" si="56"/>
        <v/>
      </c>
      <c r="AT146" s="6" t="str">
        <f t="shared" si="57"/>
        <v/>
      </c>
      <c r="AU146" s="6" t="str">
        <f>IFERROR(IF(AR146="--","",IF(HLOOKUP(SMALL($Q$4:$Y$4,3),$Q$4:$Y$501,ROW(AP146)-3,FALSE)=0,"",IF(HLOOKUP(SMALL($Q$4:$Y$4,3),$Q$4:$Y$501,ROW(AP146)-3,FALSE)="nee",VLOOKUP("De kwaliteitseis emissiearme grond (maximale concentratie) wordt overschreden.",H!$O$10:'H'!$P$59,2,FALSE),""))),"")</f>
        <v/>
      </c>
      <c r="AV146" s="6" t="str">
        <f t="shared" si="47"/>
        <v>--</v>
      </c>
      <c r="AW146" s="6" t="str">
        <f t="shared" si="48"/>
        <v/>
      </c>
      <c r="AX146" s="6" t="str">
        <f t="shared" si="49"/>
        <v>--</v>
      </c>
      <c r="AY146" s="6" t="str">
        <f t="shared" si="58"/>
        <v/>
      </c>
      <c r="AZ146" s="6" t="str">
        <f t="shared" si="59"/>
        <v/>
      </c>
      <c r="BA146" s="6" t="str">
        <f>IFERROR(IF(AR146="--","",IF(HLOOKUP(SMALL($Q$4:$Y$4,6),$Q$4:$Y$501,ROW(AP146)-3,FALSE)=0,"",IF(HLOOKUP(SMALL($Q$4:$Y$4,6),$Q$4:$Y$501,ROW(AP146)-3,FALSE)="nee",VLOOKUP("De kwaliteitseis emissiearme grond (maximale concentratie) wordt overschreden.",H!$O$10:'H'!$P$59,2,FALSE),""))),"")</f>
        <v/>
      </c>
      <c r="BB146" s="6" t="str">
        <f t="shared" si="50"/>
        <v>--</v>
      </c>
      <c r="BC146" s="6" t="str">
        <f t="shared" si="51"/>
        <v/>
      </c>
      <c r="BD146" s="6" t="str">
        <f t="shared" si="52"/>
        <v>--</v>
      </c>
      <c r="BE146" s="6" t="str">
        <f t="shared" si="60"/>
        <v/>
      </c>
      <c r="BF146" s="6" t="str">
        <f t="shared" si="61"/>
        <v/>
      </c>
      <c r="BG146" s="4" t="str">
        <f>IFERROR(IF(AR146="--","",IF(HLOOKUP(SMALL($Q$4:$Y$4,9),$Q$4:$Y$501,ROW(AP146)-3,FALSE)=0,"",IF(HLOOKUP(SMALL($Q$4:$Y$4,9),$Q$4:$Y$501,ROW(AP146)-3,FALSE)="nee",VLOOKUP("De kwaliteitseis emissiearme grond (maximale concentratie) wordt overschreden.",H!$O$10:'H'!$P$59,2,FALSE),""))),"")</f>
        <v/>
      </c>
    </row>
    <row r="147" spans="1:59" x14ac:dyDescent="0.2">
      <c r="A147" s="4" t="str">
        <f>F!A147</f>
        <v>Pentachloorfenol</v>
      </c>
      <c r="B147" s="6" t="str">
        <f>IF(ISNUMBER(F!E147)=FALSE,"--",IF(F!E147=0,"--",F!E147))</f>
        <v>--</v>
      </c>
      <c r="C147" s="6" t="str">
        <f>IF(B147="--","",F!F147)</f>
        <v/>
      </c>
      <c r="D147" s="6" t="str">
        <f>IF(ISNUMBER(F!G147)=FALSE,"--",IF(F!G147=0,"--",F!G147))</f>
        <v>--</v>
      </c>
      <c r="E147" s="6" t="str">
        <f>IF(D147="--","",F!H147)</f>
        <v/>
      </c>
      <c r="F147" s="6" t="str">
        <f>IF(ISNUMBER(F!I147)=FALSE,"--",IF(F!I147=0,"--",F!I147))</f>
        <v>--</v>
      </c>
      <c r="G147" s="6" t="str">
        <f>IF(F147="--","",F!J147)</f>
        <v/>
      </c>
      <c r="H147" s="6"/>
      <c r="I147" s="6" t="str">
        <f>IF(F!Z147=-1,-1,F!AV147)</f>
        <v/>
      </c>
      <c r="J147" s="6"/>
      <c r="K147" s="6" t="str">
        <f>IF(F!AC147=-1,-1,F!AX147)</f>
        <v/>
      </c>
      <c r="L147" s="6"/>
      <c r="M147" s="6" t="str">
        <f>IF(F!AF147=-1,-1,F!AZ147)</f>
        <v/>
      </c>
      <c r="N147" s="6"/>
      <c r="P147" s="4" t="str">
        <f>IFERROR(IF(AND(VLOOKUP(F!$B147,E!$B$1:$AK$300,5,FALSE)&lt;&gt;1000000000,VLOOKUP(F!$B147,E!$B$1:$AK$300,6,FALSE)=1000000000,VLOOKUP(F!$B147,E!$B$1:$AK$300,7,FALSE)=1000000000,VLOOKUP(F!$B147,E!$B$1:$AK$300,8,FALSE)=1000000000,VLOOKUP(F!$B147,E!$B$1:$AK$300,9,FALSE)=1000000000),"toetsen alleen LN",IF(AND(VLOOKUP(F!$B147,E!$B$1:$AK$300,5,FALSE)=1000000000,VLOOKUP(F!$B147,E!$B$1:$AK$300,6,FALSE)=1000000000,VLOOKUP(F!$B147,E!$B$1:$AK$300,7,FALSE)=1000000000,VLOOKUP(F!$B147,E!$B$1:$AK$300,8,FALSE)&lt;&gt;1000000000,VLOOKUP(F!$B147,E!$B$1:$AK$300,9,FALSE)&lt;&gt;1000000000),"toetsen alleen MV en SV",IF(AND(VLOOKUP(F!$B147,E!$B$1:$AK$300,5,FALSE)&lt;&gt;1000000000,VLOOKUP(F!$B147,E!$B$1:$AK$300,6,FALSE)&lt;&gt;1000000000,VLOOKUP(F!$B147,E!$B$1:$AK$300,7,FALSE)&lt;&gt;1000000000,VLOOKUP(F!$B147,E!$B$1:$AK$300,8,FALSE)=1000000000,VLOOKUP(F!$B147,E!$B$1:$AK$300,9,FALSE)=1000000000),"toetsen geen MV en SV",IF(VLOOKUP(F!$B147,E!$B$1:$AK$300,5,FALSE)+VLOOKUP(F!$B147,E!$B$1:$AK$300,6,FALSE)+VLOOKUP(F!$B147,E!$B$1:$AK$300,7,FALSE)+VLOOKUP(F!$B147,E!$B$1:$AK$300,8,FALSE)&lt;&gt;4000000000,"toetsen",IF(VLOOKUP(F!$B147,E!$B$1:$AK$300,12,FALSE)&lt;&gt;1000000000,"toetsen alleen IW","niet toetsen"))))),"")</f>
        <v>toetsen</v>
      </c>
      <c r="Q147" s="6" t="str">
        <f t="shared" si="67"/>
        <v/>
      </c>
      <c r="R147" s="5" t="str">
        <f>IF($B147="--","",IF($P147="toetsen",toetsen(F!$B147,Q147),IF($P147="toetsen alleen IW",toetsen_alleen_IW(F!$B147,Q147),IF($P147="toetsen alleen LN",toetsen_alleen_LN(F!$B147,Q147),IF($P147="toetsen geen MV en SV",toetsen_geen_MV_en_SV(F!$B147,Q147),IF($P147="toetsen alleen MV en SV",toetsen_alleen_MV_en_SV(F!$B147,Q147),""))))))</f>
        <v/>
      </c>
      <c r="S147" s="5" t="str">
        <f>IF($P147="toetsen",IF(OR(Q147="",VLOOKUP(F!$B147,E!$B$1:$AK$300,10,FALSE)=1000000000),"",IF(Q147&lt;=VLOOKUP(F!$B147,E!$B$1:$AK$300,10,FALSE),"ja","nee")),"")</f>
        <v/>
      </c>
      <c r="T147" s="78" t="str">
        <f t="shared" si="62"/>
        <v/>
      </c>
      <c r="U147" s="5" t="str">
        <f>IF($D147="--","",IF($P147="toetsen",toetsen(F!$B147,T147),IF($P147="toetsen alleen IW",toetsen_alleen_IW(F!$B147,T147),IF($P147="toetsen alleen LN",toetsen_alleen_LN(F!$B147,T147),IF($P147="toetsen geen MV en SV",toetsen_geen_MV_en_SV(F!$B147,T147),IF($P147="toetsen alleen MV en SV",toetsen_alleen_MV_en_SV(F!$B147,T147),""))))))</f>
        <v/>
      </c>
      <c r="V147" s="5" t="str">
        <f>IF($P147="toetsen",IF(OR(T147="",VLOOKUP(F!$B147,E!$B$1:$AK$300,10,FALSE)=1000000000),"",IF(T147&lt;=VLOOKUP(F!$B147,E!$B$1:$AK$300,10,FALSE),"ja","nee")),"")</f>
        <v/>
      </c>
      <c r="W147" s="6" t="str">
        <f t="shared" si="63"/>
        <v/>
      </c>
      <c r="X147" s="5" t="str">
        <f>IF($F147="--","",IF($P147="toetsen",toetsen(F!$B147,W147),IF($P147="toetsen alleen IW",toetsen_alleen_IW(F!$B147,W147),IF($P147="toetsen alleen LN",toetsen_alleen_LN(F!$B147,W147),IF($P147="toetsen geen MV en SV",toetsen_geen_MV_en_SV(F!$B147,W147),IF($P147="toetsen alleen MV en SV",toetsen_alleen_MV_en_SV(F!$B147,W147),""))))))</f>
        <v/>
      </c>
      <c r="Y147" s="5" t="str">
        <f>IF($P147="toetsen",IF(OR(W147="",VLOOKUP(F!$B147,E!$B$1:$AK$300,10,FALSE)=1000000000),"",IF(W147&lt;=VLOOKUP(F!$B147,E!$B$1:$AK$300,10,FALSE),"ja","nee")),"")</f>
        <v/>
      </c>
      <c r="AA147" s="4" t="str">
        <f>IFERROR(IF(Q147="","",(IF(Q147&gt;2*VLOOKUP(F!$B147,E!$B$1:$AK$300,5,FALSE),1,0))),"")</f>
        <v/>
      </c>
      <c r="AB147" s="4" t="str">
        <f>IFERROR(IF(T147="","",(IF(T147&gt;2*VLOOKUP(F!$B147,E!$B$1:$AK$300,5,FALSE),1,0))),"")</f>
        <v/>
      </c>
      <c r="AC147" s="4" t="str">
        <f>IFERROR(IF(W147="","",(IF(W147&gt;2*VLOOKUP(F!$B147,E!$B$1:$AK$300,5,FALSE),1,0))),"")</f>
        <v/>
      </c>
      <c r="AE147" s="4" t="str">
        <f>IFERROR(IF(Q147="","",(IF(Q147&gt;VLOOKUP(F!$B147,E!$B$1:$AK$300,6,FALSE)+VLOOKUP(F!$B147,E!$B$1:$AK$300,5,FALSE),1,0))),"")</f>
        <v/>
      </c>
      <c r="AF147" s="4" t="str">
        <f>IFERROR(IF(T147="","",(IF(T147&gt;VLOOKUP(F!$B147,E!$B$1:$AK$300,6,FALSE)+VLOOKUP(F!$B147,E!$B$1:$AK$300,5,FALSE),1,0))),"")</f>
        <v/>
      </c>
      <c r="AG147" s="4" t="str">
        <f>IFERROR(IF(W147="","",(IF(W147&gt;VLOOKUP(F!$B147,E!$B$1:$AK$300,6,FALSE)+VLOOKUP(F!$B147,E!$B$1:$AK$300,5,FALSE),1,0))),"")</f>
        <v/>
      </c>
      <c r="AI147" s="6" t="str">
        <f t="shared" si="64"/>
        <v>--</v>
      </c>
      <c r="AJ147" s="6" t="str">
        <f>IF(AI147="--","--",IF(F!$D147=131,IF(I147=-1,"rg",IF(I147="","--",IF(I147*1000&lt;1,FIXED(I147*1000,3),IF(I147*1000&lt;10,FIXED(I147*1000,2),(IF(I147*1000&lt;100,FIXED(I147*1000,1),IF(I147*1000&lt;1000,FIXED(I147*1000,0),MROUND(I147*1000,10)))))))),IF(I147=-1,"rg",IF(I147="","--",IF(I147&lt;1,FIXED(I147,3),IF(I147&lt;10,FIXED(I147,2),(IF(I147&lt;100,FIXED(I147,1),IF(I147&lt;1000,FIXED(I147,0),MROUND(I147,10))))))))))</f>
        <v>--</v>
      </c>
      <c r="AK147" s="6" t="str">
        <f t="shared" si="65"/>
        <v>--</v>
      </c>
      <c r="AL147" s="6" t="str">
        <f>IF(AK147="--","--",IF(F!$D147=131,IF(K147=-1,"rg",IF(K147="","--",IF(K147*1000&lt;1,FIXED(K147*1000,3),IF(K147*1000&lt;10,FIXED(K147*1000,2),(IF(K147*1000&lt;100,FIXED(K147*1000,1),IF(K147*1000&lt;1000,FIXED(K147*1000,0),MROUND(K147*1000,10)))))))),IF(K147=-1,"rg",IF(K147="","--",IF(K147&lt;1,FIXED(K147,3),IF(K147&lt;10,FIXED(K147,2),(IF(K147&lt;100,FIXED(K147,1),IF(K147&lt;1000,FIXED(K147,0),MROUND(K147,10))))))))))</f>
        <v>--</v>
      </c>
      <c r="AM147" s="6" t="str">
        <f t="shared" si="66"/>
        <v>--</v>
      </c>
      <c r="AN147" s="6" t="str">
        <f>IF(AM147="--","--",IF(F!$D147=131,IF(M147=-1,"rg",IF(M147="","--",IF(M147*1000&lt;1,FIXED(M147*1000,3),IF(M147*1000&lt;10,FIXED(M147*1000,2),(IF(M147*1000&lt;100,FIXED(M147*1000,1),IF(M147*1000&lt;1000,FIXED(M147*1000,0),MROUND(M147*1000,10)))))))),IF(M147=-1,"rg",IF(M147="","--",IF(M147&lt;1,FIXED(M147,3),IF(M147&lt;10,FIXED(M147,2),(IF(M147&lt;100,FIXED(M147,1),IF(M147&lt;1000,FIXED(M147,0),MROUND(M147,10))))))))))</f>
        <v>--</v>
      </c>
      <c r="AP147" s="6" t="str">
        <f t="shared" si="53"/>
        <v>--</v>
      </c>
      <c r="AQ147" s="6" t="str">
        <f t="shared" si="54"/>
        <v/>
      </c>
      <c r="AR147" s="6" t="str">
        <f t="shared" si="55"/>
        <v>--</v>
      </c>
      <c r="AS147" s="6" t="str">
        <f t="shared" si="56"/>
        <v/>
      </c>
      <c r="AT147" s="6" t="str">
        <f t="shared" si="57"/>
        <v/>
      </c>
      <c r="AU147" s="6" t="str">
        <f>IFERROR(IF(AR147="--","",IF(HLOOKUP(SMALL($Q$4:$Y$4,3),$Q$4:$Y$501,ROW(AP147)-3,FALSE)=0,"",IF(HLOOKUP(SMALL($Q$4:$Y$4,3),$Q$4:$Y$501,ROW(AP147)-3,FALSE)="nee",VLOOKUP("De kwaliteitseis emissiearme grond (maximale concentratie) wordt overschreden.",H!$O$10:'H'!$P$59,2,FALSE),""))),"")</f>
        <v/>
      </c>
      <c r="AV147" s="6" t="str">
        <f t="shared" si="47"/>
        <v>--</v>
      </c>
      <c r="AW147" s="6" t="str">
        <f t="shared" si="48"/>
        <v/>
      </c>
      <c r="AX147" s="6" t="str">
        <f t="shared" si="49"/>
        <v>--</v>
      </c>
      <c r="AY147" s="6" t="str">
        <f t="shared" si="58"/>
        <v/>
      </c>
      <c r="AZ147" s="6" t="str">
        <f t="shared" si="59"/>
        <v/>
      </c>
      <c r="BA147" s="6" t="str">
        <f>IFERROR(IF(AR147="--","",IF(HLOOKUP(SMALL($Q$4:$Y$4,6),$Q$4:$Y$501,ROW(AP147)-3,FALSE)=0,"",IF(HLOOKUP(SMALL($Q$4:$Y$4,6),$Q$4:$Y$501,ROW(AP147)-3,FALSE)="nee",VLOOKUP("De kwaliteitseis emissiearme grond (maximale concentratie) wordt overschreden.",H!$O$10:'H'!$P$59,2,FALSE),""))),"")</f>
        <v/>
      </c>
      <c r="BB147" s="6" t="str">
        <f t="shared" si="50"/>
        <v>--</v>
      </c>
      <c r="BC147" s="6" t="str">
        <f t="shared" si="51"/>
        <v/>
      </c>
      <c r="BD147" s="6" t="str">
        <f t="shared" si="52"/>
        <v>--</v>
      </c>
      <c r="BE147" s="6" t="str">
        <f t="shared" si="60"/>
        <v/>
      </c>
      <c r="BF147" s="6" t="str">
        <f t="shared" si="61"/>
        <v/>
      </c>
      <c r="BG147" s="4" t="str">
        <f>IFERROR(IF(AR147="--","",IF(HLOOKUP(SMALL($Q$4:$Y$4,9),$Q$4:$Y$501,ROW(AP147)-3,FALSE)=0,"",IF(HLOOKUP(SMALL($Q$4:$Y$4,9),$Q$4:$Y$501,ROW(AP147)-3,FALSE)="nee",VLOOKUP("De kwaliteitseis emissiearme grond (maximale concentratie) wordt overschreden.",H!$O$10:'H'!$P$59,2,FALSE),""))),"")</f>
        <v/>
      </c>
    </row>
    <row r="148" spans="1:59" x14ac:dyDescent="0.2">
      <c r="A148" s="4" t="str">
        <f>F!A148</f>
        <v>Chloorfenolen (som)</v>
      </c>
      <c r="B148" s="6" t="str">
        <f>IF(ISNUMBER(F!E148)=FALSE,"--",IF(F!E148=0,"--",F!E148))</f>
        <v>--</v>
      </c>
      <c r="C148" s="6" t="str">
        <f>IF(B148="--","",F!F148)</f>
        <v/>
      </c>
      <c r="D148" s="6" t="str">
        <f>IF(ISNUMBER(F!G148)=FALSE,"--",IF(F!G148=0,"--",F!G148))</f>
        <v>--</v>
      </c>
      <c r="E148" s="6" t="str">
        <f>IF(D148="--","",F!H148)</f>
        <v/>
      </c>
      <c r="F148" s="6" t="str">
        <f>IF(ISNUMBER(F!I148)=FALSE,"--",IF(F!I148=0,"--",F!I148))</f>
        <v>--</v>
      </c>
      <c r="G148" s="6" t="str">
        <f>IF(F148="--","",F!J148)</f>
        <v/>
      </c>
      <c r="H148" s="6"/>
      <c r="I148" s="6" t="str">
        <f>IF(F!Z148=-1,-1,F!AV148)</f>
        <v/>
      </c>
      <c r="J148" s="6"/>
      <c r="K148" s="6" t="str">
        <f>IF(F!AC148=-1,-1,F!AX148)</f>
        <v/>
      </c>
      <c r="L148" s="6"/>
      <c r="M148" s="6" t="str">
        <f>IF(F!AF148=-1,-1,F!AZ148)</f>
        <v/>
      </c>
      <c r="N148" s="6"/>
      <c r="P148" s="4" t="str">
        <f>IFERROR(IF(AND(VLOOKUP(F!$B148,E!$B$1:$AK$300,5,FALSE)&lt;&gt;1000000000,VLOOKUP(F!$B148,E!$B$1:$AK$300,6,FALSE)=1000000000,VLOOKUP(F!$B148,E!$B$1:$AK$300,7,FALSE)=1000000000,VLOOKUP(F!$B148,E!$B$1:$AK$300,8,FALSE)=1000000000,VLOOKUP(F!$B148,E!$B$1:$AK$300,9,FALSE)=1000000000),"toetsen alleen LN",IF(AND(VLOOKUP(F!$B148,E!$B$1:$AK$300,5,FALSE)=1000000000,VLOOKUP(F!$B148,E!$B$1:$AK$300,6,FALSE)=1000000000,VLOOKUP(F!$B148,E!$B$1:$AK$300,7,FALSE)=1000000000,VLOOKUP(F!$B148,E!$B$1:$AK$300,8,FALSE)&lt;&gt;1000000000,VLOOKUP(F!$B148,E!$B$1:$AK$300,9,FALSE)&lt;&gt;1000000000),"toetsen alleen MV en SV",IF(AND(VLOOKUP(F!$B148,E!$B$1:$AK$300,5,FALSE)&lt;&gt;1000000000,VLOOKUP(F!$B148,E!$B$1:$AK$300,6,FALSE)&lt;&gt;1000000000,VLOOKUP(F!$B148,E!$B$1:$AK$300,7,FALSE)&lt;&gt;1000000000,VLOOKUP(F!$B148,E!$B$1:$AK$300,8,FALSE)=1000000000,VLOOKUP(F!$B148,E!$B$1:$AK$300,9,FALSE)=1000000000),"toetsen geen MV en SV",IF(VLOOKUP(F!$B148,E!$B$1:$AK$300,5,FALSE)+VLOOKUP(F!$B148,E!$B$1:$AK$300,6,FALSE)+VLOOKUP(F!$B148,E!$B$1:$AK$300,7,FALSE)+VLOOKUP(F!$B148,E!$B$1:$AK$300,8,FALSE)&lt;&gt;4000000000,"toetsen",IF(VLOOKUP(F!$B148,E!$B$1:$AK$300,12,FALSE)&lt;&gt;1000000000,"toetsen alleen IW","niet toetsen"))))),"")</f>
        <v>niet toetsen</v>
      </c>
      <c r="Q148" s="6" t="str">
        <f t="shared" si="67"/>
        <v/>
      </c>
      <c r="R148" s="5" t="str">
        <f>IF($B148="--","",IF($P148="toetsen",toetsen(F!$B148,Q148),IF($P148="toetsen alleen IW",toetsen_alleen_IW(F!$B148,Q148),IF($P148="toetsen alleen LN",toetsen_alleen_LN(F!$B148,Q148),IF($P148="toetsen geen MV en SV",toetsen_geen_MV_en_SV(F!$B148,Q148),IF($P148="toetsen alleen MV en SV",toetsen_alleen_MV_en_SV(F!$B148,Q148),""))))))</f>
        <v/>
      </c>
      <c r="S148" s="5" t="str">
        <f>IF($P148="toetsen",IF(OR(Q148="",VLOOKUP(F!$B148,E!$B$1:$AK$300,10,FALSE)=1000000000),"",IF(Q148&lt;=VLOOKUP(F!$B148,E!$B$1:$AK$300,10,FALSE),"ja","nee")),"")</f>
        <v/>
      </c>
      <c r="T148" s="78" t="str">
        <f t="shared" si="62"/>
        <v/>
      </c>
      <c r="U148" s="5" t="str">
        <f>IF($D148="--","",IF($P148="toetsen",toetsen(F!$B148,T148),IF($P148="toetsen alleen IW",toetsen_alleen_IW(F!$B148,T148),IF($P148="toetsen alleen LN",toetsen_alleen_LN(F!$B148,T148),IF($P148="toetsen geen MV en SV",toetsen_geen_MV_en_SV(F!$B148,T148),IF($P148="toetsen alleen MV en SV",toetsen_alleen_MV_en_SV(F!$B148,T148),""))))))</f>
        <v/>
      </c>
      <c r="V148" s="5" t="str">
        <f>IF($P148="toetsen",IF(OR(T148="",VLOOKUP(F!$B148,E!$B$1:$AK$300,10,FALSE)=1000000000),"",IF(T148&lt;=VLOOKUP(F!$B148,E!$B$1:$AK$300,10,FALSE),"ja","nee")),"")</f>
        <v/>
      </c>
      <c r="W148" s="6" t="str">
        <f t="shared" si="63"/>
        <v/>
      </c>
      <c r="X148" s="5" t="str">
        <f>IF($F148="--","",IF($P148="toetsen",toetsen(F!$B148,W148),IF($P148="toetsen alleen IW",toetsen_alleen_IW(F!$B148,W148),IF($P148="toetsen alleen LN",toetsen_alleen_LN(F!$B148,W148),IF($P148="toetsen geen MV en SV",toetsen_geen_MV_en_SV(F!$B148,W148),IF($P148="toetsen alleen MV en SV",toetsen_alleen_MV_en_SV(F!$B148,W148),""))))))</f>
        <v/>
      </c>
      <c r="Y148" s="5" t="str">
        <f>IF($P148="toetsen",IF(OR(W148="",VLOOKUP(F!$B148,E!$B$1:$AK$300,10,FALSE)=1000000000),"",IF(W148&lt;=VLOOKUP(F!$B148,E!$B$1:$AK$300,10,FALSE),"ja","nee")),"")</f>
        <v/>
      </c>
      <c r="AA148" s="4" t="str">
        <f>IFERROR(IF(Q148="","",(IF(Q148&gt;2*VLOOKUP(F!$B148,E!$B$1:$AK$300,5,FALSE),1,0))),"")</f>
        <v/>
      </c>
      <c r="AB148" s="4" t="str">
        <f>IFERROR(IF(T148="","",(IF(T148&gt;2*VLOOKUP(F!$B148,E!$B$1:$AK$300,5,FALSE),1,0))),"")</f>
        <v/>
      </c>
      <c r="AC148" s="4" t="str">
        <f>IFERROR(IF(W148="","",(IF(W148&gt;2*VLOOKUP(F!$B148,E!$B$1:$AK$300,5,FALSE),1,0))),"")</f>
        <v/>
      </c>
      <c r="AE148" s="4" t="str">
        <f>IFERROR(IF(Q148="","",(IF(Q148&gt;VLOOKUP(F!$B148,E!$B$1:$AK$300,6,FALSE)+VLOOKUP(F!$B148,E!$B$1:$AK$300,5,FALSE),1,0))),"")</f>
        <v/>
      </c>
      <c r="AF148" s="4" t="str">
        <f>IFERROR(IF(T148="","",(IF(T148&gt;VLOOKUP(F!$B148,E!$B$1:$AK$300,6,FALSE)+VLOOKUP(F!$B148,E!$B$1:$AK$300,5,FALSE),1,0))),"")</f>
        <v/>
      </c>
      <c r="AG148" s="4" t="str">
        <f>IFERROR(IF(W148="","",(IF(W148&gt;VLOOKUP(F!$B148,E!$B$1:$AK$300,6,FALSE)+VLOOKUP(F!$B148,E!$B$1:$AK$300,5,FALSE),1,0))),"")</f>
        <v/>
      </c>
      <c r="AI148" s="6" t="str">
        <f t="shared" si="64"/>
        <v>--</v>
      </c>
      <c r="AJ148" s="6" t="str">
        <f>IF(AI148="--","--",IF(F!$D148=131,IF(I148=-1,"rg",IF(I148="","--",IF(I148*1000&lt;1,FIXED(I148*1000,3),IF(I148*1000&lt;10,FIXED(I148*1000,2),(IF(I148*1000&lt;100,FIXED(I148*1000,1),IF(I148*1000&lt;1000,FIXED(I148*1000,0),MROUND(I148*1000,10)))))))),IF(I148=-1,"rg",IF(I148="","--",IF(I148&lt;1,FIXED(I148,3),IF(I148&lt;10,FIXED(I148,2),(IF(I148&lt;100,FIXED(I148,1),IF(I148&lt;1000,FIXED(I148,0),MROUND(I148,10))))))))))</f>
        <v>--</v>
      </c>
      <c r="AK148" s="6" t="str">
        <f t="shared" si="65"/>
        <v>--</v>
      </c>
      <c r="AL148" s="6" t="str">
        <f>IF(AK148="--","--",IF(F!$D148=131,IF(K148=-1,"rg",IF(K148="","--",IF(K148*1000&lt;1,FIXED(K148*1000,3),IF(K148*1000&lt;10,FIXED(K148*1000,2),(IF(K148*1000&lt;100,FIXED(K148*1000,1),IF(K148*1000&lt;1000,FIXED(K148*1000,0),MROUND(K148*1000,10)))))))),IF(K148=-1,"rg",IF(K148="","--",IF(K148&lt;1,FIXED(K148,3),IF(K148&lt;10,FIXED(K148,2),(IF(K148&lt;100,FIXED(K148,1),IF(K148&lt;1000,FIXED(K148,0),MROUND(K148,10))))))))))</f>
        <v>--</v>
      </c>
      <c r="AM148" s="6" t="str">
        <f t="shared" si="66"/>
        <v>--</v>
      </c>
      <c r="AN148" s="6" t="str">
        <f>IF(AM148="--","--",IF(F!$D148=131,IF(M148=-1,"rg",IF(M148="","--",IF(M148*1000&lt;1,FIXED(M148*1000,3),IF(M148*1000&lt;10,FIXED(M148*1000,2),(IF(M148*1000&lt;100,FIXED(M148*1000,1),IF(M148*1000&lt;1000,FIXED(M148*1000,0),MROUND(M148*1000,10)))))))),IF(M148=-1,"rg",IF(M148="","--",IF(M148&lt;1,FIXED(M148,3),IF(M148&lt;10,FIXED(M148,2),(IF(M148&lt;100,FIXED(M148,1),IF(M148&lt;1000,FIXED(M148,0),MROUND(M148,10))))))))))</f>
        <v>--</v>
      </c>
      <c r="AP148" s="6" t="str">
        <f t="shared" si="53"/>
        <v>--</v>
      </c>
      <c r="AQ148" s="6" t="str">
        <f t="shared" si="54"/>
        <v/>
      </c>
      <c r="AR148" s="6" t="str">
        <f t="shared" si="55"/>
        <v>--</v>
      </c>
      <c r="AS148" s="6" t="str">
        <f t="shared" si="56"/>
        <v/>
      </c>
      <c r="AT148" s="6" t="str">
        <f t="shared" si="57"/>
        <v/>
      </c>
      <c r="AU148" s="6" t="str">
        <f>IFERROR(IF(AR148="--","",IF(HLOOKUP(SMALL($Q$4:$Y$4,3),$Q$4:$Y$501,ROW(AP148)-3,FALSE)=0,"",IF(HLOOKUP(SMALL($Q$4:$Y$4,3),$Q$4:$Y$501,ROW(AP148)-3,FALSE)="nee",VLOOKUP("De kwaliteitseis emissiearme grond (maximale concentratie) wordt overschreden.",H!$O$10:'H'!$P$59,2,FALSE),""))),"")</f>
        <v/>
      </c>
      <c r="AV148" s="6" t="str">
        <f t="shared" si="47"/>
        <v>--</v>
      </c>
      <c r="AW148" s="6" t="str">
        <f t="shared" si="48"/>
        <v/>
      </c>
      <c r="AX148" s="6" t="str">
        <f t="shared" si="49"/>
        <v>--</v>
      </c>
      <c r="AY148" s="6" t="str">
        <f t="shared" si="58"/>
        <v/>
      </c>
      <c r="AZ148" s="6" t="str">
        <f t="shared" si="59"/>
        <v/>
      </c>
      <c r="BA148" s="6" t="str">
        <f>IFERROR(IF(AR148="--","",IF(HLOOKUP(SMALL($Q$4:$Y$4,6),$Q$4:$Y$501,ROW(AP148)-3,FALSE)=0,"",IF(HLOOKUP(SMALL($Q$4:$Y$4,6),$Q$4:$Y$501,ROW(AP148)-3,FALSE)="nee",VLOOKUP("De kwaliteitseis emissiearme grond (maximale concentratie) wordt overschreden.",H!$O$10:'H'!$P$59,2,FALSE),""))),"")</f>
        <v/>
      </c>
      <c r="BB148" s="6" t="str">
        <f t="shared" si="50"/>
        <v>--</v>
      </c>
      <c r="BC148" s="6" t="str">
        <f t="shared" si="51"/>
        <v/>
      </c>
      <c r="BD148" s="6" t="str">
        <f t="shared" si="52"/>
        <v>--</v>
      </c>
      <c r="BE148" s="6" t="str">
        <f t="shared" si="60"/>
        <v/>
      </c>
      <c r="BF148" s="6" t="str">
        <f t="shared" si="61"/>
        <v/>
      </c>
      <c r="BG148" s="4" t="str">
        <f>IFERROR(IF(AR148="--","",IF(HLOOKUP(SMALL($Q$4:$Y$4,9),$Q$4:$Y$501,ROW(AP148)-3,FALSE)=0,"",IF(HLOOKUP(SMALL($Q$4:$Y$4,9),$Q$4:$Y$501,ROW(AP148)-3,FALSE)="nee",VLOOKUP("De kwaliteitseis emissiearme grond (maximale concentratie) wordt overschreden.",H!$O$10:'H'!$P$59,2,FALSE),""))),"")</f>
        <v/>
      </c>
    </row>
    <row r="149" spans="1:59" x14ac:dyDescent="0.2">
      <c r="A149" s="4" t="str">
        <f>F!A149</f>
        <v>o,p-DDT</v>
      </c>
      <c r="B149" s="6" t="str">
        <f>IF(ISNUMBER(F!E149)=FALSE,"--",IF(F!E149=0,"--",F!E149))</f>
        <v>--</v>
      </c>
      <c r="C149" s="6" t="str">
        <f>IF(B149="--","",F!F149)</f>
        <v/>
      </c>
      <c r="D149" s="6" t="str">
        <f>IF(ISNUMBER(F!G149)=FALSE,"--",IF(F!G149=0,"--",F!G149))</f>
        <v>--</v>
      </c>
      <c r="E149" s="6" t="str">
        <f>IF(D149="--","",F!H149)</f>
        <v/>
      </c>
      <c r="F149" s="6" t="str">
        <f>IF(ISNUMBER(F!I149)=FALSE,"--",IF(F!I149=0,"--",F!I149))</f>
        <v>--</v>
      </c>
      <c r="G149" s="6" t="str">
        <f>IF(F149="--","",F!J149)</f>
        <v/>
      </c>
      <c r="H149" s="6"/>
      <c r="I149" s="16" t="str">
        <f>IF(F!AA149=-1,-1,F!AV149)</f>
        <v/>
      </c>
      <c r="J149" s="6"/>
      <c r="K149" s="16" t="str">
        <f>IF(F!AD149=-1,-1,F!AX149)</f>
        <v/>
      </c>
      <c r="L149" s="6"/>
      <c r="M149" s="16" t="str">
        <f>IF(F!AG149=-1,-1,F!AZ149)</f>
        <v/>
      </c>
      <c r="N149" s="6"/>
      <c r="P149" s="4" t="str">
        <f>IFERROR(IF(AND(VLOOKUP(F!$B149,E!$B$1:$AK$300,5,FALSE)&lt;&gt;1000000000,VLOOKUP(F!$B149,E!$B$1:$AK$300,6,FALSE)=1000000000,VLOOKUP(F!$B149,E!$B$1:$AK$300,7,FALSE)=1000000000,VLOOKUP(F!$B149,E!$B$1:$AK$300,8,FALSE)=1000000000,VLOOKUP(F!$B149,E!$B$1:$AK$300,9,FALSE)=1000000000),"toetsen alleen LN",IF(AND(VLOOKUP(F!$B149,E!$B$1:$AK$300,5,FALSE)=1000000000,VLOOKUP(F!$B149,E!$B$1:$AK$300,6,FALSE)=1000000000,VLOOKUP(F!$B149,E!$B$1:$AK$300,7,FALSE)=1000000000,VLOOKUP(F!$B149,E!$B$1:$AK$300,8,FALSE)&lt;&gt;1000000000,VLOOKUP(F!$B149,E!$B$1:$AK$300,9,FALSE)&lt;&gt;1000000000),"toetsen alleen MV en SV",IF(AND(VLOOKUP(F!$B149,E!$B$1:$AK$300,5,FALSE)&lt;&gt;1000000000,VLOOKUP(F!$B149,E!$B$1:$AK$300,6,FALSE)&lt;&gt;1000000000,VLOOKUP(F!$B149,E!$B$1:$AK$300,7,FALSE)&lt;&gt;1000000000,VLOOKUP(F!$B149,E!$B$1:$AK$300,8,FALSE)=1000000000,VLOOKUP(F!$B149,E!$B$1:$AK$300,9,FALSE)=1000000000),"toetsen geen MV en SV",IF(VLOOKUP(F!$B149,E!$B$1:$AK$300,5,FALSE)+VLOOKUP(F!$B149,E!$B$1:$AK$300,6,FALSE)+VLOOKUP(F!$B149,E!$B$1:$AK$300,7,FALSE)+VLOOKUP(F!$B149,E!$B$1:$AK$300,8,FALSE)&lt;&gt;4000000000,"toetsen",IF(VLOOKUP(F!$B149,E!$B$1:$AK$300,12,FALSE)&lt;&gt;1000000000,"toetsen alleen IW","niet toetsen"))))),"")</f>
        <v/>
      </c>
      <c r="Q149" s="6" t="str">
        <f t="shared" si="67"/>
        <v/>
      </c>
      <c r="R149" s="5" t="str">
        <f>IF($B149="--","",IF($P149="toetsen",toetsen(F!$B149,Q149),IF($P149="toetsen alleen IW",toetsen_alleen_IW(F!$B149,Q149),IF($P149="toetsen alleen LN",toetsen_alleen_LN(F!$B149,Q149),IF($P149="toetsen geen MV en SV",toetsen_geen_MV_en_SV(F!$B149,Q149),IF($P149="toetsen alleen MV en SV",toetsen_alleen_MV_en_SV(F!$B149,Q149),""))))))</f>
        <v/>
      </c>
      <c r="S149" s="5" t="str">
        <f>IF($P149="toetsen",IF(OR(Q149="",VLOOKUP(F!$B149,E!$B$1:$AK$300,10,FALSE)=1000000000),"",IF(Q149&lt;=VLOOKUP(F!$B149,E!$B$1:$AK$300,10,FALSE),"ja","nee")),"")</f>
        <v/>
      </c>
      <c r="T149" s="78" t="str">
        <f t="shared" si="62"/>
        <v/>
      </c>
      <c r="U149" s="5" t="str">
        <f>IF($D149="--","",IF($P149="toetsen",toetsen(F!$B149,T149),IF($P149="toetsen alleen IW",toetsen_alleen_IW(F!$B149,T149),IF($P149="toetsen alleen LN",toetsen_alleen_LN(F!$B149,T149),IF($P149="toetsen geen MV en SV",toetsen_geen_MV_en_SV(F!$B149,T149),IF($P149="toetsen alleen MV en SV",toetsen_alleen_MV_en_SV(F!$B149,T149),""))))))</f>
        <v/>
      </c>
      <c r="V149" s="5" t="str">
        <f>IF($P149="toetsen",IF(OR(T149="",VLOOKUP(F!$B149,E!$B$1:$AK$300,10,FALSE)=1000000000),"",IF(T149&lt;=VLOOKUP(F!$B149,E!$B$1:$AK$300,10,FALSE),"ja","nee")),"")</f>
        <v/>
      </c>
      <c r="W149" s="6" t="str">
        <f t="shared" si="63"/>
        <v/>
      </c>
      <c r="X149" s="5" t="str">
        <f>IF($F149="--","",IF($P149="toetsen",toetsen(F!$B149,W149),IF($P149="toetsen alleen IW",toetsen_alleen_IW(F!$B149,W149),IF($P149="toetsen alleen LN",toetsen_alleen_LN(F!$B149,W149),IF($P149="toetsen geen MV en SV",toetsen_geen_MV_en_SV(F!$B149,W149),IF($P149="toetsen alleen MV en SV",toetsen_alleen_MV_en_SV(F!$B149,W149),""))))))</f>
        <v/>
      </c>
      <c r="Y149" s="5" t="str">
        <f>IF($P149="toetsen",IF(OR(W149="",VLOOKUP(F!$B149,E!$B$1:$AK$300,10,FALSE)=1000000000),"",IF(W149&lt;=VLOOKUP(F!$B149,E!$B$1:$AK$300,10,FALSE),"ja","nee")),"")</f>
        <v/>
      </c>
      <c r="AA149" s="4" t="str">
        <f>IFERROR(IF(Q149="","",(IF(Q149&gt;2*VLOOKUP(F!$B149,E!$B$1:$AK$300,5,FALSE),1,0))),"")</f>
        <v/>
      </c>
      <c r="AB149" s="4" t="str">
        <f>IFERROR(IF(T149="","",(IF(T149&gt;2*VLOOKUP(F!$B149,E!$B$1:$AK$300,5,FALSE),1,0))),"")</f>
        <v/>
      </c>
      <c r="AC149" s="4" t="str">
        <f>IFERROR(IF(W149="","",(IF(W149&gt;2*VLOOKUP(F!$B149,E!$B$1:$AK$300,5,FALSE),1,0))),"")</f>
        <v/>
      </c>
      <c r="AE149" s="4" t="str">
        <f>IFERROR(IF(Q149="","",(IF(Q149&gt;VLOOKUP(F!$B149,E!$B$1:$AK$300,6,FALSE)+VLOOKUP(F!$B149,E!$B$1:$AK$300,5,FALSE),1,0))),"")</f>
        <v/>
      </c>
      <c r="AF149" s="4" t="str">
        <f>IFERROR(IF(T149="","",(IF(T149&gt;VLOOKUP(F!$B149,E!$B$1:$AK$300,6,FALSE)+VLOOKUP(F!$B149,E!$B$1:$AK$300,5,FALSE),1,0))),"")</f>
        <v/>
      </c>
      <c r="AG149" s="4" t="str">
        <f>IFERROR(IF(W149="","",(IF(W149&gt;VLOOKUP(F!$B149,E!$B$1:$AK$300,6,FALSE)+VLOOKUP(F!$B149,E!$B$1:$AK$300,5,FALSE),1,0))),"")</f>
        <v/>
      </c>
      <c r="AI149" s="6" t="str">
        <f t="shared" si="64"/>
        <v>--</v>
      </c>
      <c r="AJ149" s="6" t="str">
        <f>IF(AI149="--","--",IF(F!$D149=131,IF(I149=-1,"rg",IF(I149="","--",IF(I149*1000&lt;1,FIXED(I149*1000,3),IF(I149*1000&lt;10,FIXED(I149*1000,2),(IF(I149*1000&lt;100,FIXED(I149*1000,1),IF(I149*1000&lt;1000,FIXED(I149*1000,0),MROUND(I149*1000,10)))))))),IF(I149=-1,"rg",IF(I149="","--",IF(I149&lt;1,FIXED(I149,3),IF(I149&lt;10,FIXED(I149,2),(IF(I149&lt;100,FIXED(I149,1),IF(I149&lt;1000,FIXED(I149,0),MROUND(I149,10))))))))))</f>
        <v>--</v>
      </c>
      <c r="AK149" s="6" t="str">
        <f t="shared" si="65"/>
        <v>--</v>
      </c>
      <c r="AL149" s="6" t="str">
        <f>IF(AK149="--","--",IF(F!$D149=131,IF(K149=-1,"rg",IF(K149="","--",IF(K149*1000&lt;1,FIXED(K149*1000,3),IF(K149*1000&lt;10,FIXED(K149*1000,2),(IF(K149*1000&lt;100,FIXED(K149*1000,1),IF(K149*1000&lt;1000,FIXED(K149*1000,0),MROUND(K149*1000,10)))))))),IF(K149=-1,"rg",IF(K149="","--",IF(K149&lt;1,FIXED(K149,3),IF(K149&lt;10,FIXED(K149,2),(IF(K149&lt;100,FIXED(K149,1),IF(K149&lt;1000,FIXED(K149,0),MROUND(K149,10))))))))))</f>
        <v>--</v>
      </c>
      <c r="AM149" s="6" t="str">
        <f t="shared" si="66"/>
        <v>--</v>
      </c>
      <c r="AN149" s="6" t="str">
        <f>IF(AM149="--","--",IF(F!$D149=131,IF(M149=-1,"rg",IF(M149="","--",IF(M149*1000&lt;1,FIXED(M149*1000,3),IF(M149*1000&lt;10,FIXED(M149*1000,2),(IF(M149*1000&lt;100,FIXED(M149*1000,1),IF(M149*1000&lt;1000,FIXED(M149*1000,0),MROUND(M149*1000,10)))))))),IF(M149=-1,"rg",IF(M149="","--",IF(M149&lt;1,FIXED(M149,3),IF(M149&lt;10,FIXED(M149,2),(IF(M149&lt;100,FIXED(M149,1),IF(M149&lt;1000,FIXED(M149,0),MROUND(M149,10))))))))))</f>
        <v>--</v>
      </c>
      <c r="AP149" s="6" t="str">
        <f t="shared" si="53"/>
        <v>--</v>
      </c>
      <c r="AQ149" s="6" t="str">
        <f t="shared" si="54"/>
        <v/>
      </c>
      <c r="AR149" s="6" t="str">
        <f t="shared" si="55"/>
        <v>--</v>
      </c>
      <c r="AS149" s="6" t="str">
        <f t="shared" si="56"/>
        <v/>
      </c>
      <c r="AT149" s="6" t="str">
        <f t="shared" si="57"/>
        <v/>
      </c>
      <c r="AU149" s="6" t="str">
        <f>IFERROR(IF(AR149="--","",IF(HLOOKUP(SMALL($Q$4:$Y$4,3),$Q$4:$Y$501,ROW(AP149)-3,FALSE)=0,"",IF(HLOOKUP(SMALL($Q$4:$Y$4,3),$Q$4:$Y$501,ROW(AP149)-3,FALSE)="nee",VLOOKUP("De kwaliteitseis emissiearme grond (maximale concentratie) wordt overschreden.",H!$O$10:'H'!$P$59,2,FALSE),""))),"")</f>
        <v/>
      </c>
      <c r="AV149" s="6" t="str">
        <f t="shared" si="47"/>
        <v>--</v>
      </c>
      <c r="AW149" s="6" t="str">
        <f t="shared" si="48"/>
        <v/>
      </c>
      <c r="AX149" s="6" t="str">
        <f t="shared" si="49"/>
        <v>--</v>
      </c>
      <c r="AY149" s="6" t="str">
        <f t="shared" si="58"/>
        <v/>
      </c>
      <c r="AZ149" s="6" t="str">
        <f t="shared" si="59"/>
        <v/>
      </c>
      <c r="BA149" s="6" t="str">
        <f>IFERROR(IF(AR149="--","",IF(HLOOKUP(SMALL($Q$4:$Y$4,6),$Q$4:$Y$501,ROW(AP149)-3,FALSE)=0,"",IF(HLOOKUP(SMALL($Q$4:$Y$4,6),$Q$4:$Y$501,ROW(AP149)-3,FALSE)="nee",VLOOKUP("De kwaliteitseis emissiearme grond (maximale concentratie) wordt overschreden.",H!$O$10:'H'!$P$59,2,FALSE),""))),"")</f>
        <v/>
      </c>
      <c r="BB149" s="6" t="str">
        <f t="shared" si="50"/>
        <v>--</v>
      </c>
      <c r="BC149" s="6" t="str">
        <f t="shared" si="51"/>
        <v/>
      </c>
      <c r="BD149" s="6" t="str">
        <f t="shared" si="52"/>
        <v>--</v>
      </c>
      <c r="BE149" s="6" t="str">
        <f t="shared" si="60"/>
        <v/>
      </c>
      <c r="BF149" s="6" t="str">
        <f t="shared" si="61"/>
        <v/>
      </c>
      <c r="BG149" s="4" t="str">
        <f>IFERROR(IF(AR149="--","",IF(HLOOKUP(SMALL($Q$4:$Y$4,9),$Q$4:$Y$501,ROW(AP149)-3,FALSE)=0,"",IF(HLOOKUP(SMALL($Q$4:$Y$4,9),$Q$4:$Y$501,ROW(AP149)-3,FALSE)="nee",VLOOKUP("De kwaliteitseis emissiearme grond (maximale concentratie) wordt overschreden.",H!$O$10:'H'!$P$59,2,FALSE),""))),"")</f>
        <v/>
      </c>
    </row>
    <row r="150" spans="1:59" x14ac:dyDescent="0.2">
      <c r="A150" s="4" t="str">
        <f>F!A150</f>
        <v>p,p-DDT</v>
      </c>
      <c r="B150" s="6" t="str">
        <f>IF(ISNUMBER(F!E150)=FALSE,"--",IF(F!E150=0,"--",F!E150))</f>
        <v>--</v>
      </c>
      <c r="C150" s="6" t="str">
        <f>IF(B150="--","",F!F150)</f>
        <v/>
      </c>
      <c r="D150" s="6" t="str">
        <f>IF(ISNUMBER(F!G150)=FALSE,"--",IF(F!G150=0,"--",F!G150))</f>
        <v>--</v>
      </c>
      <c r="E150" s="6" t="str">
        <f>IF(D150="--","",F!H150)</f>
        <v/>
      </c>
      <c r="F150" s="6" t="str">
        <f>IF(ISNUMBER(F!I150)=FALSE,"--",IF(F!I150=0,"--",F!I150))</f>
        <v>--</v>
      </c>
      <c r="G150" s="6" t="str">
        <f>IF(F150="--","",F!J150)</f>
        <v/>
      </c>
      <c r="H150" s="6"/>
      <c r="I150" s="16" t="str">
        <f>IF(F!AA150=-1,-1,F!AV150)</f>
        <v/>
      </c>
      <c r="J150" s="6"/>
      <c r="K150" s="16" t="str">
        <f>IF(F!AD150=-1,-1,F!AX150)</f>
        <v/>
      </c>
      <c r="L150" s="6"/>
      <c r="M150" s="16" t="str">
        <f>IF(F!AG150=-1,-1,F!AZ150)</f>
        <v/>
      </c>
      <c r="N150" s="6"/>
      <c r="P150" s="4" t="str">
        <f>IFERROR(IF(AND(VLOOKUP(F!$B150,E!$B$1:$AK$300,5,FALSE)&lt;&gt;1000000000,VLOOKUP(F!$B150,E!$B$1:$AK$300,6,FALSE)=1000000000,VLOOKUP(F!$B150,E!$B$1:$AK$300,7,FALSE)=1000000000,VLOOKUP(F!$B150,E!$B$1:$AK$300,8,FALSE)=1000000000,VLOOKUP(F!$B150,E!$B$1:$AK$300,9,FALSE)=1000000000),"toetsen alleen LN",IF(AND(VLOOKUP(F!$B150,E!$B$1:$AK$300,5,FALSE)=1000000000,VLOOKUP(F!$B150,E!$B$1:$AK$300,6,FALSE)=1000000000,VLOOKUP(F!$B150,E!$B$1:$AK$300,7,FALSE)=1000000000,VLOOKUP(F!$B150,E!$B$1:$AK$300,8,FALSE)&lt;&gt;1000000000,VLOOKUP(F!$B150,E!$B$1:$AK$300,9,FALSE)&lt;&gt;1000000000),"toetsen alleen MV en SV",IF(AND(VLOOKUP(F!$B150,E!$B$1:$AK$300,5,FALSE)&lt;&gt;1000000000,VLOOKUP(F!$B150,E!$B$1:$AK$300,6,FALSE)&lt;&gt;1000000000,VLOOKUP(F!$B150,E!$B$1:$AK$300,7,FALSE)&lt;&gt;1000000000,VLOOKUP(F!$B150,E!$B$1:$AK$300,8,FALSE)=1000000000,VLOOKUP(F!$B150,E!$B$1:$AK$300,9,FALSE)=1000000000),"toetsen geen MV en SV",IF(VLOOKUP(F!$B150,E!$B$1:$AK$300,5,FALSE)+VLOOKUP(F!$B150,E!$B$1:$AK$300,6,FALSE)+VLOOKUP(F!$B150,E!$B$1:$AK$300,7,FALSE)+VLOOKUP(F!$B150,E!$B$1:$AK$300,8,FALSE)&lt;&gt;4000000000,"toetsen",IF(VLOOKUP(F!$B150,E!$B$1:$AK$300,12,FALSE)&lt;&gt;1000000000,"toetsen alleen IW","niet toetsen"))))),"")</f>
        <v/>
      </c>
      <c r="Q150" s="6" t="str">
        <f t="shared" si="67"/>
        <v/>
      </c>
      <c r="R150" s="5" t="str">
        <f>IF($B150="--","",IF($P150="toetsen",toetsen(F!$B150,Q150),IF($P150="toetsen alleen IW",toetsen_alleen_IW(F!$B150,Q150),IF($P150="toetsen alleen LN",toetsen_alleen_LN(F!$B150,Q150),IF($P150="toetsen geen MV en SV",toetsen_geen_MV_en_SV(F!$B150,Q150),IF($P150="toetsen alleen MV en SV",toetsen_alleen_MV_en_SV(F!$B150,Q150),""))))))</f>
        <v/>
      </c>
      <c r="S150" s="5" t="str">
        <f>IF($P150="toetsen",IF(OR(Q150="",VLOOKUP(F!$B150,E!$B$1:$AK$300,10,FALSE)=1000000000),"",IF(Q150&lt;=VLOOKUP(F!$B150,E!$B$1:$AK$300,10,FALSE),"ja","nee")),"")</f>
        <v/>
      </c>
      <c r="T150" s="78" t="str">
        <f t="shared" si="62"/>
        <v/>
      </c>
      <c r="U150" s="5" t="str">
        <f>IF($D150="--","",IF($P150="toetsen",toetsen(F!$B150,T150),IF($P150="toetsen alleen IW",toetsen_alleen_IW(F!$B150,T150),IF($P150="toetsen alleen LN",toetsen_alleen_LN(F!$B150,T150),IF($P150="toetsen geen MV en SV",toetsen_geen_MV_en_SV(F!$B150,T150),IF($P150="toetsen alleen MV en SV",toetsen_alleen_MV_en_SV(F!$B150,T150),""))))))</f>
        <v/>
      </c>
      <c r="V150" s="5" t="str">
        <f>IF($P150="toetsen",IF(OR(T150="",VLOOKUP(F!$B150,E!$B$1:$AK$300,10,FALSE)=1000000000),"",IF(T150&lt;=VLOOKUP(F!$B150,E!$B$1:$AK$300,10,FALSE),"ja","nee")),"")</f>
        <v/>
      </c>
      <c r="W150" s="6" t="str">
        <f t="shared" si="63"/>
        <v/>
      </c>
      <c r="X150" s="5" t="str">
        <f>IF($F150="--","",IF($P150="toetsen",toetsen(F!$B150,W150),IF($P150="toetsen alleen IW",toetsen_alleen_IW(F!$B150,W150),IF($P150="toetsen alleen LN",toetsen_alleen_LN(F!$B150,W150),IF($P150="toetsen geen MV en SV",toetsen_geen_MV_en_SV(F!$B150,W150),IF($P150="toetsen alleen MV en SV",toetsen_alleen_MV_en_SV(F!$B150,W150),""))))))</f>
        <v/>
      </c>
      <c r="Y150" s="5" t="str">
        <f>IF($P150="toetsen",IF(OR(W150="",VLOOKUP(F!$B150,E!$B$1:$AK$300,10,FALSE)=1000000000),"",IF(W150&lt;=VLOOKUP(F!$B150,E!$B$1:$AK$300,10,FALSE),"ja","nee")),"")</f>
        <v/>
      </c>
      <c r="AA150" s="4" t="str">
        <f>IFERROR(IF(Q150="","",(IF(Q150&gt;2*VLOOKUP(F!$B150,E!$B$1:$AK$300,5,FALSE),1,0))),"")</f>
        <v/>
      </c>
      <c r="AB150" s="4" t="str">
        <f>IFERROR(IF(T150="","",(IF(T150&gt;2*VLOOKUP(F!$B150,E!$B$1:$AK$300,5,FALSE),1,0))),"")</f>
        <v/>
      </c>
      <c r="AC150" s="4" t="str">
        <f>IFERROR(IF(W150="","",(IF(W150&gt;2*VLOOKUP(F!$B150,E!$B$1:$AK$300,5,FALSE),1,0))),"")</f>
        <v/>
      </c>
      <c r="AE150" s="4" t="str">
        <f>IFERROR(IF(Q150="","",(IF(Q150&gt;VLOOKUP(F!$B150,E!$B$1:$AK$300,6,FALSE)+VLOOKUP(F!$B150,E!$B$1:$AK$300,5,FALSE),1,0))),"")</f>
        <v/>
      </c>
      <c r="AF150" s="4" t="str">
        <f>IFERROR(IF(T150="","",(IF(T150&gt;VLOOKUP(F!$B150,E!$B$1:$AK$300,6,FALSE)+VLOOKUP(F!$B150,E!$B$1:$AK$300,5,FALSE),1,0))),"")</f>
        <v/>
      </c>
      <c r="AG150" s="4" t="str">
        <f>IFERROR(IF(W150="","",(IF(W150&gt;VLOOKUP(F!$B150,E!$B$1:$AK$300,6,FALSE)+VLOOKUP(F!$B150,E!$B$1:$AK$300,5,FALSE),1,0))),"")</f>
        <v/>
      </c>
      <c r="AI150" s="6" t="str">
        <f t="shared" si="64"/>
        <v>--</v>
      </c>
      <c r="AJ150" s="6" t="str">
        <f>IF(AI150="--","--",IF(F!$D150=131,IF(I150=-1,"rg",IF(I150="","--",IF(I150*1000&lt;1,FIXED(I150*1000,3),IF(I150*1000&lt;10,FIXED(I150*1000,2),(IF(I150*1000&lt;100,FIXED(I150*1000,1),IF(I150*1000&lt;1000,FIXED(I150*1000,0),MROUND(I150*1000,10)))))))),IF(I150=-1,"rg",IF(I150="","--",IF(I150&lt;1,FIXED(I150,3),IF(I150&lt;10,FIXED(I150,2),(IF(I150&lt;100,FIXED(I150,1),IF(I150&lt;1000,FIXED(I150,0),MROUND(I150,10))))))))))</f>
        <v>--</v>
      </c>
      <c r="AK150" s="6" t="str">
        <f t="shared" si="65"/>
        <v>--</v>
      </c>
      <c r="AL150" s="6" t="str">
        <f>IF(AK150="--","--",IF(F!$D150=131,IF(K150=-1,"rg",IF(K150="","--",IF(K150*1000&lt;1,FIXED(K150*1000,3),IF(K150*1000&lt;10,FIXED(K150*1000,2),(IF(K150*1000&lt;100,FIXED(K150*1000,1),IF(K150*1000&lt;1000,FIXED(K150*1000,0),MROUND(K150*1000,10)))))))),IF(K150=-1,"rg",IF(K150="","--",IF(K150&lt;1,FIXED(K150,3),IF(K150&lt;10,FIXED(K150,2),(IF(K150&lt;100,FIXED(K150,1),IF(K150&lt;1000,FIXED(K150,0),MROUND(K150,10))))))))))</f>
        <v>--</v>
      </c>
      <c r="AM150" s="6" t="str">
        <f t="shared" si="66"/>
        <v>--</v>
      </c>
      <c r="AN150" s="6" t="str">
        <f>IF(AM150="--","--",IF(F!$D150=131,IF(M150=-1,"rg",IF(M150="","--",IF(M150*1000&lt;1,FIXED(M150*1000,3),IF(M150*1000&lt;10,FIXED(M150*1000,2),(IF(M150*1000&lt;100,FIXED(M150*1000,1),IF(M150*1000&lt;1000,FIXED(M150*1000,0),MROUND(M150*1000,10)))))))),IF(M150=-1,"rg",IF(M150="","--",IF(M150&lt;1,FIXED(M150,3),IF(M150&lt;10,FIXED(M150,2),(IF(M150&lt;100,FIXED(M150,1),IF(M150&lt;1000,FIXED(M150,0),MROUND(M150,10))))))))))</f>
        <v>--</v>
      </c>
      <c r="AP150" s="6" t="str">
        <f t="shared" si="53"/>
        <v>--</v>
      </c>
      <c r="AQ150" s="6" t="str">
        <f t="shared" si="54"/>
        <v/>
      </c>
      <c r="AR150" s="6" t="str">
        <f t="shared" si="55"/>
        <v>--</v>
      </c>
      <c r="AS150" s="6" t="str">
        <f t="shared" si="56"/>
        <v/>
      </c>
      <c r="AT150" s="6" t="str">
        <f t="shared" si="57"/>
        <v/>
      </c>
      <c r="AU150" s="6" t="str">
        <f>IFERROR(IF(AR150="--","",IF(HLOOKUP(SMALL($Q$4:$Y$4,3),$Q$4:$Y$501,ROW(AP150)-3,FALSE)=0,"",IF(HLOOKUP(SMALL($Q$4:$Y$4,3),$Q$4:$Y$501,ROW(AP150)-3,FALSE)="nee",VLOOKUP("De kwaliteitseis emissiearme grond (maximale concentratie) wordt overschreden.",H!$O$10:'H'!$P$59,2,FALSE),""))),"")</f>
        <v/>
      </c>
      <c r="AV150" s="6" t="str">
        <f t="shared" si="47"/>
        <v>--</v>
      </c>
      <c r="AW150" s="6" t="str">
        <f t="shared" si="48"/>
        <v/>
      </c>
      <c r="AX150" s="6" t="str">
        <f t="shared" si="49"/>
        <v>--</v>
      </c>
      <c r="AY150" s="6" t="str">
        <f t="shared" si="58"/>
        <v/>
      </c>
      <c r="AZ150" s="6" t="str">
        <f t="shared" si="59"/>
        <v/>
      </c>
      <c r="BA150" s="6" t="str">
        <f>IFERROR(IF(AR150="--","",IF(HLOOKUP(SMALL($Q$4:$Y$4,6),$Q$4:$Y$501,ROW(AP150)-3,FALSE)=0,"",IF(HLOOKUP(SMALL($Q$4:$Y$4,6),$Q$4:$Y$501,ROW(AP150)-3,FALSE)="nee",VLOOKUP("De kwaliteitseis emissiearme grond (maximale concentratie) wordt overschreden.",H!$O$10:'H'!$P$59,2,FALSE),""))),"")</f>
        <v/>
      </c>
      <c r="BB150" s="6" t="str">
        <f t="shared" si="50"/>
        <v>--</v>
      </c>
      <c r="BC150" s="6" t="str">
        <f t="shared" si="51"/>
        <v/>
      </c>
      <c r="BD150" s="6" t="str">
        <f t="shared" si="52"/>
        <v>--</v>
      </c>
      <c r="BE150" s="6" t="str">
        <f t="shared" si="60"/>
        <v/>
      </c>
      <c r="BF150" s="6" t="str">
        <f t="shared" si="61"/>
        <v/>
      </c>
      <c r="BG150" s="4" t="str">
        <f>IFERROR(IF(AR150="--","",IF(HLOOKUP(SMALL($Q$4:$Y$4,9),$Q$4:$Y$501,ROW(AP150)-3,FALSE)=0,"",IF(HLOOKUP(SMALL($Q$4:$Y$4,9),$Q$4:$Y$501,ROW(AP150)-3,FALSE)="nee",VLOOKUP("De kwaliteitseis emissiearme grond (maximale concentratie) wordt overschreden.",H!$O$10:'H'!$P$59,2,FALSE),""))),"")</f>
        <v/>
      </c>
    </row>
    <row r="151" spans="1:59" x14ac:dyDescent="0.2">
      <c r="A151" s="4" t="str">
        <f>F!A151</f>
        <v>Som DDT</v>
      </c>
      <c r="B151" s="6" t="str">
        <f>IF(ISNUMBER(F!E151)=FALSE,"--",IF(F!E151=0,"--",F!E151))</f>
        <v>--</v>
      </c>
      <c r="C151" s="6" t="str">
        <f>IF(B151="--","",F!F151)</f>
        <v/>
      </c>
      <c r="D151" s="6" t="str">
        <f>IF(ISNUMBER(F!G151)=FALSE,"--",IF(F!G151=0,"--",F!G151))</f>
        <v>--</v>
      </c>
      <c r="E151" s="6" t="str">
        <f>IF(D151="--","",F!H151)</f>
        <v/>
      </c>
      <c r="F151" s="6" t="str">
        <f>IF(ISNUMBER(F!I151)=FALSE,"--",IF(F!I151=0,"--",F!I151))</f>
        <v>--</v>
      </c>
      <c r="G151" s="6" t="str">
        <f>IF(F151="--","",F!J151)</f>
        <v/>
      </c>
      <c r="H151" s="6"/>
      <c r="I151" s="92">
        <f>IF(F!Z151=0,-1,F!AV151)</f>
        <v>-1</v>
      </c>
      <c r="J151" s="6"/>
      <c r="K151" s="92">
        <f>IF(F!AC151=0,-1,F!AX151)</f>
        <v>-1</v>
      </c>
      <c r="L151" s="6"/>
      <c r="M151" s="92">
        <f>IF(F!AF151=0,-1,F!AZ151)</f>
        <v>-1</v>
      </c>
      <c r="N151" s="6"/>
      <c r="P151" s="4" t="str">
        <f>IFERROR(IF(AND(VLOOKUP(F!$B151,E!$B$1:$AK$300,5,FALSE)&lt;&gt;1000000000,VLOOKUP(F!$B151,E!$B$1:$AK$300,6,FALSE)=1000000000,VLOOKUP(F!$B151,E!$B$1:$AK$300,7,FALSE)=1000000000,VLOOKUP(F!$B151,E!$B$1:$AK$300,8,FALSE)=1000000000,VLOOKUP(F!$B151,E!$B$1:$AK$300,9,FALSE)=1000000000),"toetsen alleen LN",IF(AND(VLOOKUP(F!$B151,E!$B$1:$AK$300,5,FALSE)=1000000000,VLOOKUP(F!$B151,E!$B$1:$AK$300,6,FALSE)=1000000000,VLOOKUP(F!$B151,E!$B$1:$AK$300,7,FALSE)=1000000000,VLOOKUP(F!$B151,E!$B$1:$AK$300,8,FALSE)&lt;&gt;1000000000,VLOOKUP(F!$B151,E!$B$1:$AK$300,9,FALSE)&lt;&gt;1000000000),"toetsen alleen MV en SV",IF(AND(VLOOKUP(F!$B151,E!$B$1:$AK$300,5,FALSE)&lt;&gt;1000000000,VLOOKUP(F!$B151,E!$B$1:$AK$300,6,FALSE)&lt;&gt;1000000000,VLOOKUP(F!$B151,E!$B$1:$AK$300,7,FALSE)&lt;&gt;1000000000,VLOOKUP(F!$B151,E!$B$1:$AK$300,8,FALSE)=1000000000,VLOOKUP(F!$B151,E!$B$1:$AK$300,9,FALSE)=1000000000),"toetsen geen MV en SV",IF(VLOOKUP(F!$B151,E!$B$1:$AK$300,5,FALSE)+VLOOKUP(F!$B151,E!$B$1:$AK$300,6,FALSE)+VLOOKUP(F!$B151,E!$B$1:$AK$300,7,FALSE)+VLOOKUP(F!$B151,E!$B$1:$AK$300,8,FALSE)&lt;&gt;4000000000,"toetsen",IF(VLOOKUP(F!$B151,E!$B$1:$AK$300,12,FALSE)&lt;&gt;1000000000,"toetsen alleen IW","niet toetsen"))))),"")</f>
        <v>toetsen</v>
      </c>
      <c r="Q151" s="6">
        <f t="shared" si="67"/>
        <v>-1</v>
      </c>
      <c r="R151" s="5" t="str">
        <f>IF($B151="--","",IF($P151="toetsen",toetsen(F!$B151,Q151),IF($P151="toetsen alleen IW",toetsen_alleen_IW(F!$B151,Q151),IF($P151="toetsen alleen LN",toetsen_alleen_LN(F!$B151,Q151),IF($P151="toetsen geen MV en SV",toetsen_geen_MV_en_SV(F!$B151,Q151),IF($P151="toetsen alleen MV en SV",toetsen_alleen_MV_en_SV(F!$B151,Q151),""))))))</f>
        <v/>
      </c>
      <c r="S151" s="5" t="str">
        <f>IF($P151="toetsen",IF(OR(Q151="",VLOOKUP(F!$B151,E!$B$1:$AK$300,10,FALSE)=1000000000),"",IF(Q151&lt;=VLOOKUP(F!$B151,E!$B$1:$AK$300,10,FALSE),"ja","nee")),"")</f>
        <v/>
      </c>
      <c r="T151" s="78">
        <f t="shared" si="62"/>
        <v>-1</v>
      </c>
      <c r="U151" s="5" t="str">
        <f>IF($D151="--","",IF($P151="toetsen",toetsen(F!$B151,T151),IF($P151="toetsen alleen IW",toetsen_alleen_IW(F!$B151,T151),IF($P151="toetsen alleen LN",toetsen_alleen_LN(F!$B151,T151),IF($P151="toetsen geen MV en SV",toetsen_geen_MV_en_SV(F!$B151,T151),IF($P151="toetsen alleen MV en SV",toetsen_alleen_MV_en_SV(F!$B151,T151),""))))))</f>
        <v/>
      </c>
      <c r="V151" s="5" t="str">
        <f>IF($P151="toetsen",IF(OR(T151="",VLOOKUP(F!$B151,E!$B$1:$AK$300,10,FALSE)=1000000000),"",IF(T151&lt;=VLOOKUP(F!$B151,E!$B$1:$AK$300,10,FALSE),"ja","nee")),"")</f>
        <v/>
      </c>
      <c r="W151" s="6">
        <f t="shared" si="63"/>
        <v>-1</v>
      </c>
      <c r="X151" s="5" t="str">
        <f>IF($F151="--","",IF($P151="toetsen",toetsen(F!$B151,W151),IF($P151="toetsen alleen IW",toetsen_alleen_IW(F!$B151,W151),IF($P151="toetsen alleen LN",toetsen_alleen_LN(F!$B151,W151),IF($P151="toetsen geen MV en SV",toetsen_geen_MV_en_SV(F!$B151,W151),IF($P151="toetsen alleen MV en SV",toetsen_alleen_MV_en_SV(F!$B151,W151),""))))))</f>
        <v/>
      </c>
      <c r="Y151" s="5" t="str">
        <f>IF($P151="toetsen",IF(OR(W151="",VLOOKUP(F!$B151,E!$B$1:$AK$300,10,FALSE)=1000000000),"",IF(W151&lt;=VLOOKUP(F!$B151,E!$B$1:$AK$300,10,FALSE),"ja","nee")),"")</f>
        <v/>
      </c>
      <c r="AA151" s="4">
        <f>IFERROR(IF(Q151="","",(IF(Q151&gt;2*VLOOKUP(F!$B151,E!$B$1:$AK$300,5,FALSE),1,0))),"")</f>
        <v>0</v>
      </c>
      <c r="AB151" s="4">
        <f>IFERROR(IF(T151="","",(IF(T151&gt;2*VLOOKUP(F!$B151,E!$B$1:$AK$300,5,FALSE),1,0))),"")</f>
        <v>0</v>
      </c>
      <c r="AC151" s="4">
        <f>IFERROR(IF(W151="","",(IF(W151&gt;2*VLOOKUP(F!$B151,E!$B$1:$AK$300,5,FALSE),1,0))),"")</f>
        <v>0</v>
      </c>
      <c r="AE151" s="4">
        <f>IFERROR(IF(Q151="","",(IF(Q151&gt;VLOOKUP(F!$B151,E!$B$1:$AK$300,6,FALSE)+VLOOKUP(F!$B151,E!$B$1:$AK$300,5,FALSE),1,0))),"")</f>
        <v>0</v>
      </c>
      <c r="AF151" s="4">
        <f>IFERROR(IF(T151="","",(IF(T151&gt;VLOOKUP(F!$B151,E!$B$1:$AK$300,6,FALSE)+VLOOKUP(F!$B151,E!$B$1:$AK$300,5,FALSE),1,0))),"")</f>
        <v>0</v>
      </c>
      <c r="AG151" s="4">
        <f>IFERROR(IF(W151="","",(IF(W151&gt;VLOOKUP(F!$B151,E!$B$1:$AK$300,6,FALSE)+VLOOKUP(F!$B151,E!$B$1:$AK$300,5,FALSE),1,0))),"")</f>
        <v>0</v>
      </c>
      <c r="AI151" s="6" t="str">
        <f t="shared" si="64"/>
        <v>--</v>
      </c>
      <c r="AJ151" s="6" t="str">
        <f>IF(AI151="--","--",IF(F!$D151=131,IF(I151=-1,"rg",IF(I151="","--",IF(I151*1000&lt;1,FIXED(I151*1000,3),IF(I151*1000&lt;10,FIXED(I151*1000,2),(IF(I151*1000&lt;100,FIXED(I151*1000,1),IF(I151*1000&lt;1000,FIXED(I151*1000,0),MROUND(I151*1000,10)))))))),IF(I151=-1,"rg",IF(I151="","--",IF(I151&lt;1,FIXED(I151,3),IF(I151&lt;10,FIXED(I151,2),(IF(I151&lt;100,FIXED(I151,1),IF(I151&lt;1000,FIXED(I151,0),MROUND(I151,10))))))))))</f>
        <v>--</v>
      </c>
      <c r="AK151" s="6" t="str">
        <f t="shared" si="65"/>
        <v>--</v>
      </c>
      <c r="AL151" s="6" t="str">
        <f>IF(AK151="--","--",IF(F!$D151=131,IF(K151=-1,"rg",IF(K151="","--",IF(K151*1000&lt;1,FIXED(K151*1000,3),IF(K151*1000&lt;10,FIXED(K151*1000,2),(IF(K151*1000&lt;100,FIXED(K151*1000,1),IF(K151*1000&lt;1000,FIXED(K151*1000,0),MROUND(K151*1000,10)))))))),IF(K151=-1,"rg",IF(K151="","--",IF(K151&lt;1,FIXED(K151,3),IF(K151&lt;10,FIXED(K151,2),(IF(K151&lt;100,FIXED(K151,1),IF(K151&lt;1000,FIXED(K151,0),MROUND(K151,10))))))))))</f>
        <v>--</v>
      </c>
      <c r="AM151" s="6" t="str">
        <f t="shared" si="66"/>
        <v>--</v>
      </c>
      <c r="AN151" s="6" t="str">
        <f>IF(AM151="--","--",IF(F!$D151=131,IF(M151=-1,"rg",IF(M151="","--",IF(M151*1000&lt;1,FIXED(M151*1000,3),IF(M151*1000&lt;10,FIXED(M151*1000,2),(IF(M151*1000&lt;100,FIXED(M151*1000,1),IF(M151*1000&lt;1000,FIXED(M151*1000,0),MROUND(M151*1000,10)))))))),IF(M151=-1,"rg",IF(M151="","--",IF(M151&lt;1,FIXED(M151,3),IF(M151&lt;10,FIXED(M151,2),(IF(M151&lt;100,FIXED(M151,1),IF(M151&lt;1000,FIXED(M151,0),MROUND(M151,10))))))))))</f>
        <v>--</v>
      </c>
      <c r="AP151" s="6" t="str">
        <f t="shared" si="53"/>
        <v>--</v>
      </c>
      <c r="AQ151" s="6" t="str">
        <f t="shared" si="54"/>
        <v/>
      </c>
      <c r="AR151" s="6" t="str">
        <f t="shared" si="55"/>
        <v>--</v>
      </c>
      <c r="AS151" s="6" t="str">
        <f t="shared" si="56"/>
        <v/>
      </c>
      <c r="AT151" s="6" t="str">
        <f t="shared" si="57"/>
        <v/>
      </c>
      <c r="AU151" s="6" t="str">
        <f>IFERROR(IF(AR151="--","",IF(HLOOKUP(SMALL($Q$4:$Y$4,3),$Q$4:$Y$501,ROW(AP151)-3,FALSE)=0,"",IF(HLOOKUP(SMALL($Q$4:$Y$4,3),$Q$4:$Y$501,ROW(AP151)-3,FALSE)="nee",VLOOKUP("De kwaliteitseis emissiearme grond (maximale concentratie) wordt overschreden.",H!$O$10:'H'!$P$59,2,FALSE),""))),"")</f>
        <v/>
      </c>
      <c r="AV151" s="6" t="str">
        <f t="shared" si="47"/>
        <v>--</v>
      </c>
      <c r="AW151" s="6" t="str">
        <f t="shared" si="48"/>
        <v/>
      </c>
      <c r="AX151" s="6" t="str">
        <f t="shared" si="49"/>
        <v>--</v>
      </c>
      <c r="AY151" s="6" t="str">
        <f t="shared" si="58"/>
        <v/>
      </c>
      <c r="AZ151" s="6" t="str">
        <f t="shared" si="59"/>
        <v/>
      </c>
      <c r="BA151" s="6" t="str">
        <f>IFERROR(IF(AR151="--","",IF(HLOOKUP(SMALL($Q$4:$Y$4,6),$Q$4:$Y$501,ROW(AP151)-3,FALSE)=0,"",IF(HLOOKUP(SMALL($Q$4:$Y$4,6),$Q$4:$Y$501,ROW(AP151)-3,FALSE)="nee",VLOOKUP("De kwaliteitseis emissiearme grond (maximale concentratie) wordt overschreden.",H!$O$10:'H'!$P$59,2,FALSE),""))),"")</f>
        <v/>
      </c>
      <c r="BB151" s="6" t="str">
        <f t="shared" si="50"/>
        <v>--</v>
      </c>
      <c r="BC151" s="6" t="str">
        <f t="shared" si="51"/>
        <v/>
      </c>
      <c r="BD151" s="6" t="str">
        <f t="shared" si="52"/>
        <v>--</v>
      </c>
      <c r="BE151" s="6" t="str">
        <f t="shared" si="60"/>
        <v/>
      </c>
      <c r="BF151" s="6" t="str">
        <f t="shared" si="61"/>
        <v/>
      </c>
      <c r="BG151" s="4" t="str">
        <f>IFERROR(IF(AR151="--","",IF(HLOOKUP(SMALL($Q$4:$Y$4,9),$Q$4:$Y$501,ROW(AP151)-3,FALSE)=0,"",IF(HLOOKUP(SMALL($Q$4:$Y$4,9),$Q$4:$Y$501,ROW(AP151)-3,FALSE)="nee",VLOOKUP("De kwaliteitseis emissiearme grond (maximale concentratie) wordt overschreden.",H!$O$10:'H'!$P$59,2,FALSE),""))),"")</f>
        <v/>
      </c>
    </row>
    <row r="152" spans="1:59" x14ac:dyDescent="0.2">
      <c r="A152" s="4" t="str">
        <f>F!A152</f>
        <v>o,p-DDD</v>
      </c>
      <c r="B152" s="6" t="str">
        <f>IF(ISNUMBER(F!E152)=FALSE,"--",IF(F!E152=0,"--",F!E152))</f>
        <v>--</v>
      </c>
      <c r="C152" s="6" t="str">
        <f>IF(B152="--","",F!F152)</f>
        <v/>
      </c>
      <c r="D152" s="6" t="str">
        <f>IF(ISNUMBER(F!G152)=FALSE,"--",IF(F!G152=0,"--",F!G152))</f>
        <v>--</v>
      </c>
      <c r="E152" s="6" t="str">
        <f>IF(D152="--","",F!H152)</f>
        <v/>
      </c>
      <c r="F152" s="6" t="str">
        <f>IF(ISNUMBER(F!I152)=FALSE,"--",IF(F!I152=0,"--",F!I152))</f>
        <v>--</v>
      </c>
      <c r="G152" s="6" t="str">
        <f>IF(F152="--","",F!J152)</f>
        <v/>
      </c>
      <c r="H152" s="6"/>
      <c r="I152" s="16" t="str">
        <f>IF(F!AA152=-1,-1,F!AV152)</f>
        <v/>
      </c>
      <c r="J152" s="6"/>
      <c r="K152" s="16" t="str">
        <f>IF(F!AD152=-1,-1,F!AX152)</f>
        <v/>
      </c>
      <c r="L152" s="6"/>
      <c r="M152" s="16" t="str">
        <f>IF(F!AG152=-1,-1,F!AZ152)</f>
        <v/>
      </c>
      <c r="N152" s="6"/>
      <c r="P152" s="4" t="str">
        <f>IFERROR(IF(AND(VLOOKUP(F!$B152,E!$B$1:$AK$300,5,FALSE)&lt;&gt;1000000000,VLOOKUP(F!$B152,E!$B$1:$AK$300,6,FALSE)=1000000000,VLOOKUP(F!$B152,E!$B$1:$AK$300,7,FALSE)=1000000000,VLOOKUP(F!$B152,E!$B$1:$AK$300,8,FALSE)=1000000000,VLOOKUP(F!$B152,E!$B$1:$AK$300,9,FALSE)=1000000000),"toetsen alleen LN",IF(AND(VLOOKUP(F!$B152,E!$B$1:$AK$300,5,FALSE)=1000000000,VLOOKUP(F!$B152,E!$B$1:$AK$300,6,FALSE)=1000000000,VLOOKUP(F!$B152,E!$B$1:$AK$300,7,FALSE)=1000000000,VLOOKUP(F!$B152,E!$B$1:$AK$300,8,FALSE)&lt;&gt;1000000000,VLOOKUP(F!$B152,E!$B$1:$AK$300,9,FALSE)&lt;&gt;1000000000),"toetsen alleen MV en SV",IF(AND(VLOOKUP(F!$B152,E!$B$1:$AK$300,5,FALSE)&lt;&gt;1000000000,VLOOKUP(F!$B152,E!$B$1:$AK$300,6,FALSE)&lt;&gt;1000000000,VLOOKUP(F!$B152,E!$B$1:$AK$300,7,FALSE)&lt;&gt;1000000000,VLOOKUP(F!$B152,E!$B$1:$AK$300,8,FALSE)=1000000000,VLOOKUP(F!$B152,E!$B$1:$AK$300,9,FALSE)=1000000000),"toetsen geen MV en SV",IF(VLOOKUP(F!$B152,E!$B$1:$AK$300,5,FALSE)+VLOOKUP(F!$B152,E!$B$1:$AK$300,6,FALSE)+VLOOKUP(F!$B152,E!$B$1:$AK$300,7,FALSE)+VLOOKUP(F!$B152,E!$B$1:$AK$300,8,FALSE)&lt;&gt;4000000000,"toetsen",IF(VLOOKUP(F!$B152,E!$B$1:$AK$300,12,FALSE)&lt;&gt;1000000000,"toetsen alleen IW","niet toetsen"))))),"")</f>
        <v/>
      </c>
      <c r="Q152" s="6" t="str">
        <f t="shared" si="67"/>
        <v/>
      </c>
      <c r="R152" s="5" t="str">
        <f>IF($B152="--","",IF($P152="toetsen",toetsen(F!$B152,Q152),IF($P152="toetsen alleen IW",toetsen_alleen_IW(F!$B152,Q152),IF($P152="toetsen alleen LN",toetsen_alleen_LN(F!$B152,Q152),IF($P152="toetsen geen MV en SV",toetsen_geen_MV_en_SV(F!$B152,Q152),IF($P152="toetsen alleen MV en SV",toetsen_alleen_MV_en_SV(F!$B152,Q152),""))))))</f>
        <v/>
      </c>
      <c r="S152" s="5" t="str">
        <f>IF($P152="toetsen",IF(OR(Q152="",VLOOKUP(F!$B152,E!$B$1:$AK$300,10,FALSE)=1000000000),"",IF(Q152&lt;=VLOOKUP(F!$B152,E!$B$1:$AK$300,10,FALSE),"ja","nee")),"")</f>
        <v/>
      </c>
      <c r="T152" s="78" t="str">
        <f t="shared" si="62"/>
        <v/>
      </c>
      <c r="U152" s="5" t="str">
        <f>IF($D152="--","",IF($P152="toetsen",toetsen(F!$B152,T152),IF($P152="toetsen alleen IW",toetsen_alleen_IW(F!$B152,T152),IF($P152="toetsen alleen LN",toetsen_alleen_LN(F!$B152,T152),IF($P152="toetsen geen MV en SV",toetsen_geen_MV_en_SV(F!$B152,T152),IF($P152="toetsen alleen MV en SV",toetsen_alleen_MV_en_SV(F!$B152,T152),""))))))</f>
        <v/>
      </c>
      <c r="V152" s="5" t="str">
        <f>IF($P152="toetsen",IF(OR(T152="",VLOOKUP(F!$B152,E!$B$1:$AK$300,10,FALSE)=1000000000),"",IF(T152&lt;=VLOOKUP(F!$B152,E!$B$1:$AK$300,10,FALSE),"ja","nee")),"")</f>
        <v/>
      </c>
      <c r="W152" s="6" t="str">
        <f t="shared" si="63"/>
        <v/>
      </c>
      <c r="X152" s="5" t="str">
        <f>IF($F152="--","",IF($P152="toetsen",toetsen(F!$B152,W152),IF($P152="toetsen alleen IW",toetsen_alleen_IW(F!$B152,W152),IF($P152="toetsen alleen LN",toetsen_alleen_LN(F!$B152,W152),IF($P152="toetsen geen MV en SV",toetsen_geen_MV_en_SV(F!$B152,W152),IF($P152="toetsen alleen MV en SV",toetsen_alleen_MV_en_SV(F!$B152,W152),""))))))</f>
        <v/>
      </c>
      <c r="Y152" s="5" t="str">
        <f>IF($P152="toetsen",IF(OR(W152="",VLOOKUP(F!$B152,E!$B$1:$AK$300,10,FALSE)=1000000000),"",IF(W152&lt;=VLOOKUP(F!$B152,E!$B$1:$AK$300,10,FALSE),"ja","nee")),"")</f>
        <v/>
      </c>
      <c r="AA152" s="4" t="str">
        <f>IFERROR(IF(Q152="","",(IF(Q152&gt;2*VLOOKUP(F!$B152,E!$B$1:$AK$300,5,FALSE),1,0))),"")</f>
        <v/>
      </c>
      <c r="AB152" s="4" t="str">
        <f>IFERROR(IF(T152="","",(IF(T152&gt;2*VLOOKUP(F!$B152,E!$B$1:$AK$300,5,FALSE),1,0))),"")</f>
        <v/>
      </c>
      <c r="AC152" s="4" t="str">
        <f>IFERROR(IF(W152="","",(IF(W152&gt;2*VLOOKUP(F!$B152,E!$B$1:$AK$300,5,FALSE),1,0))),"")</f>
        <v/>
      </c>
      <c r="AE152" s="4" t="str">
        <f>IFERROR(IF(Q152="","",(IF(Q152&gt;VLOOKUP(F!$B152,E!$B$1:$AK$300,6,FALSE)+VLOOKUP(F!$B152,E!$B$1:$AK$300,5,FALSE),1,0))),"")</f>
        <v/>
      </c>
      <c r="AF152" s="4" t="str">
        <f>IFERROR(IF(T152="","",(IF(T152&gt;VLOOKUP(F!$B152,E!$B$1:$AK$300,6,FALSE)+VLOOKUP(F!$B152,E!$B$1:$AK$300,5,FALSE),1,0))),"")</f>
        <v/>
      </c>
      <c r="AG152" s="4" t="str">
        <f>IFERROR(IF(W152="","",(IF(W152&gt;VLOOKUP(F!$B152,E!$B$1:$AK$300,6,FALSE)+VLOOKUP(F!$B152,E!$B$1:$AK$300,5,FALSE),1,0))),"")</f>
        <v/>
      </c>
      <c r="AI152" s="6" t="str">
        <f t="shared" si="64"/>
        <v>--</v>
      </c>
      <c r="AJ152" s="6" t="str">
        <f>IF(AI152="--","--",IF(F!$D152=131,IF(I152=-1,"rg",IF(I152="","--",IF(I152*1000&lt;1,FIXED(I152*1000,3),IF(I152*1000&lt;10,FIXED(I152*1000,2),(IF(I152*1000&lt;100,FIXED(I152*1000,1),IF(I152*1000&lt;1000,FIXED(I152*1000,0),MROUND(I152*1000,10)))))))),IF(I152=-1,"rg",IF(I152="","--",IF(I152&lt;1,FIXED(I152,3),IF(I152&lt;10,FIXED(I152,2),(IF(I152&lt;100,FIXED(I152,1),IF(I152&lt;1000,FIXED(I152,0),MROUND(I152,10))))))))))</f>
        <v>--</v>
      </c>
      <c r="AK152" s="6" t="str">
        <f t="shared" si="65"/>
        <v>--</v>
      </c>
      <c r="AL152" s="6" t="str">
        <f>IF(AK152="--","--",IF(F!$D152=131,IF(K152=-1,"rg",IF(K152="","--",IF(K152*1000&lt;1,FIXED(K152*1000,3),IF(K152*1000&lt;10,FIXED(K152*1000,2),(IF(K152*1000&lt;100,FIXED(K152*1000,1),IF(K152*1000&lt;1000,FIXED(K152*1000,0),MROUND(K152*1000,10)))))))),IF(K152=-1,"rg",IF(K152="","--",IF(K152&lt;1,FIXED(K152,3),IF(K152&lt;10,FIXED(K152,2),(IF(K152&lt;100,FIXED(K152,1),IF(K152&lt;1000,FIXED(K152,0),MROUND(K152,10))))))))))</f>
        <v>--</v>
      </c>
      <c r="AM152" s="6" t="str">
        <f t="shared" si="66"/>
        <v>--</v>
      </c>
      <c r="AN152" s="6" t="str">
        <f>IF(AM152="--","--",IF(F!$D152=131,IF(M152=-1,"rg",IF(M152="","--",IF(M152*1000&lt;1,FIXED(M152*1000,3),IF(M152*1000&lt;10,FIXED(M152*1000,2),(IF(M152*1000&lt;100,FIXED(M152*1000,1),IF(M152*1000&lt;1000,FIXED(M152*1000,0),MROUND(M152*1000,10)))))))),IF(M152=-1,"rg",IF(M152="","--",IF(M152&lt;1,FIXED(M152,3),IF(M152&lt;10,FIXED(M152,2),(IF(M152&lt;100,FIXED(M152,1),IF(M152&lt;1000,FIXED(M152,0),MROUND(M152,10))))))))))</f>
        <v>--</v>
      </c>
      <c r="AP152" s="6" t="str">
        <f t="shared" si="53"/>
        <v>--</v>
      </c>
      <c r="AQ152" s="6" t="str">
        <f t="shared" si="54"/>
        <v/>
      </c>
      <c r="AR152" s="6" t="str">
        <f t="shared" si="55"/>
        <v>--</v>
      </c>
      <c r="AS152" s="6" t="str">
        <f t="shared" si="56"/>
        <v/>
      </c>
      <c r="AT152" s="6" t="str">
        <f t="shared" si="57"/>
        <v/>
      </c>
      <c r="AU152" s="6" t="str">
        <f>IFERROR(IF(AR152="--","",IF(HLOOKUP(SMALL($Q$4:$Y$4,3),$Q$4:$Y$501,ROW(AP152)-3,FALSE)=0,"",IF(HLOOKUP(SMALL($Q$4:$Y$4,3),$Q$4:$Y$501,ROW(AP152)-3,FALSE)="nee",VLOOKUP("De kwaliteitseis emissiearme grond (maximale concentratie) wordt overschreden.",H!$O$10:'H'!$P$59,2,FALSE),""))),"")</f>
        <v/>
      </c>
      <c r="AV152" s="6" t="str">
        <f t="shared" si="47"/>
        <v>--</v>
      </c>
      <c r="AW152" s="6" t="str">
        <f t="shared" si="48"/>
        <v/>
      </c>
      <c r="AX152" s="6" t="str">
        <f t="shared" si="49"/>
        <v>--</v>
      </c>
      <c r="AY152" s="6" t="str">
        <f t="shared" si="58"/>
        <v/>
      </c>
      <c r="AZ152" s="6" t="str">
        <f t="shared" si="59"/>
        <v/>
      </c>
      <c r="BA152" s="6" t="str">
        <f>IFERROR(IF(AR152="--","",IF(HLOOKUP(SMALL($Q$4:$Y$4,6),$Q$4:$Y$501,ROW(AP152)-3,FALSE)=0,"",IF(HLOOKUP(SMALL($Q$4:$Y$4,6),$Q$4:$Y$501,ROW(AP152)-3,FALSE)="nee",VLOOKUP("De kwaliteitseis emissiearme grond (maximale concentratie) wordt overschreden.",H!$O$10:'H'!$P$59,2,FALSE),""))),"")</f>
        <v/>
      </c>
      <c r="BB152" s="6" t="str">
        <f t="shared" si="50"/>
        <v>--</v>
      </c>
      <c r="BC152" s="6" t="str">
        <f t="shared" si="51"/>
        <v/>
      </c>
      <c r="BD152" s="6" t="str">
        <f t="shared" si="52"/>
        <v>--</v>
      </c>
      <c r="BE152" s="6" t="str">
        <f t="shared" si="60"/>
        <v/>
      </c>
      <c r="BF152" s="6" t="str">
        <f t="shared" si="61"/>
        <v/>
      </c>
      <c r="BG152" s="4" t="str">
        <f>IFERROR(IF(AR152="--","",IF(HLOOKUP(SMALL($Q$4:$Y$4,9),$Q$4:$Y$501,ROW(AP152)-3,FALSE)=0,"",IF(HLOOKUP(SMALL($Q$4:$Y$4,9),$Q$4:$Y$501,ROW(AP152)-3,FALSE)="nee",VLOOKUP("De kwaliteitseis emissiearme grond (maximale concentratie) wordt overschreden.",H!$O$10:'H'!$P$59,2,FALSE),""))),"")</f>
        <v/>
      </c>
    </row>
    <row r="153" spans="1:59" x14ac:dyDescent="0.2">
      <c r="A153" s="4" t="str">
        <f>F!A153</f>
        <v>p,p-DDD</v>
      </c>
      <c r="B153" s="6" t="str">
        <f>IF(ISNUMBER(F!E153)=FALSE,"--",IF(F!E153=0,"--",F!E153))</f>
        <v>--</v>
      </c>
      <c r="C153" s="6" t="str">
        <f>IF(B153="--","",F!F153)</f>
        <v/>
      </c>
      <c r="D153" s="6" t="str">
        <f>IF(ISNUMBER(F!G153)=FALSE,"--",IF(F!G153=0,"--",F!G153))</f>
        <v>--</v>
      </c>
      <c r="E153" s="6" t="str">
        <f>IF(D153="--","",F!H153)</f>
        <v/>
      </c>
      <c r="F153" s="6" t="str">
        <f>IF(ISNUMBER(F!I153)=FALSE,"--",IF(F!I153=0,"--",F!I153))</f>
        <v>--</v>
      </c>
      <c r="G153" s="6" t="str">
        <f>IF(F153="--","",F!J153)</f>
        <v/>
      </c>
      <c r="H153" s="6"/>
      <c r="I153" s="16" t="str">
        <f>IF(F!AA153=-1,-1,F!AV153)</f>
        <v/>
      </c>
      <c r="J153" s="6"/>
      <c r="K153" s="16" t="str">
        <f>IF(F!AD153=-1,-1,F!AX153)</f>
        <v/>
      </c>
      <c r="L153" s="6"/>
      <c r="M153" s="16" t="str">
        <f>IF(F!AG153=-1,-1,F!AZ153)</f>
        <v/>
      </c>
      <c r="N153" s="6"/>
      <c r="P153" s="4" t="str">
        <f>IFERROR(IF(AND(VLOOKUP(F!$B153,E!$B$1:$AK$300,5,FALSE)&lt;&gt;1000000000,VLOOKUP(F!$B153,E!$B$1:$AK$300,6,FALSE)=1000000000,VLOOKUP(F!$B153,E!$B$1:$AK$300,7,FALSE)=1000000000,VLOOKUP(F!$B153,E!$B$1:$AK$300,8,FALSE)=1000000000,VLOOKUP(F!$B153,E!$B$1:$AK$300,9,FALSE)=1000000000),"toetsen alleen LN",IF(AND(VLOOKUP(F!$B153,E!$B$1:$AK$300,5,FALSE)=1000000000,VLOOKUP(F!$B153,E!$B$1:$AK$300,6,FALSE)=1000000000,VLOOKUP(F!$B153,E!$B$1:$AK$300,7,FALSE)=1000000000,VLOOKUP(F!$B153,E!$B$1:$AK$300,8,FALSE)&lt;&gt;1000000000,VLOOKUP(F!$B153,E!$B$1:$AK$300,9,FALSE)&lt;&gt;1000000000),"toetsen alleen MV en SV",IF(AND(VLOOKUP(F!$B153,E!$B$1:$AK$300,5,FALSE)&lt;&gt;1000000000,VLOOKUP(F!$B153,E!$B$1:$AK$300,6,FALSE)&lt;&gt;1000000000,VLOOKUP(F!$B153,E!$B$1:$AK$300,7,FALSE)&lt;&gt;1000000000,VLOOKUP(F!$B153,E!$B$1:$AK$300,8,FALSE)=1000000000,VLOOKUP(F!$B153,E!$B$1:$AK$300,9,FALSE)=1000000000),"toetsen geen MV en SV",IF(VLOOKUP(F!$B153,E!$B$1:$AK$300,5,FALSE)+VLOOKUP(F!$B153,E!$B$1:$AK$300,6,FALSE)+VLOOKUP(F!$B153,E!$B$1:$AK$300,7,FALSE)+VLOOKUP(F!$B153,E!$B$1:$AK$300,8,FALSE)&lt;&gt;4000000000,"toetsen",IF(VLOOKUP(F!$B153,E!$B$1:$AK$300,12,FALSE)&lt;&gt;1000000000,"toetsen alleen IW","niet toetsen"))))),"")</f>
        <v/>
      </c>
      <c r="Q153" s="6" t="str">
        <f t="shared" si="67"/>
        <v/>
      </c>
      <c r="R153" s="5" t="str">
        <f>IF($B153="--","",IF($P153="toetsen",toetsen(F!$B153,Q153),IF($P153="toetsen alleen IW",toetsen_alleen_IW(F!$B153,Q153),IF($P153="toetsen alleen LN",toetsen_alleen_LN(F!$B153,Q153),IF($P153="toetsen geen MV en SV",toetsen_geen_MV_en_SV(F!$B153,Q153),IF($P153="toetsen alleen MV en SV",toetsen_alleen_MV_en_SV(F!$B153,Q153),""))))))</f>
        <v/>
      </c>
      <c r="S153" s="5" t="str">
        <f>IF($P153="toetsen",IF(OR(Q153="",VLOOKUP(F!$B153,E!$B$1:$AK$300,10,FALSE)=1000000000),"",IF(Q153&lt;=VLOOKUP(F!$B153,E!$B$1:$AK$300,10,FALSE),"ja","nee")),"")</f>
        <v/>
      </c>
      <c r="T153" s="78" t="str">
        <f t="shared" si="62"/>
        <v/>
      </c>
      <c r="U153" s="5" t="str">
        <f>IF($D153="--","",IF($P153="toetsen",toetsen(F!$B153,T153),IF($P153="toetsen alleen IW",toetsen_alleen_IW(F!$B153,T153),IF($P153="toetsen alleen LN",toetsen_alleen_LN(F!$B153,T153),IF($P153="toetsen geen MV en SV",toetsen_geen_MV_en_SV(F!$B153,T153),IF($P153="toetsen alleen MV en SV",toetsen_alleen_MV_en_SV(F!$B153,T153),""))))))</f>
        <v/>
      </c>
      <c r="V153" s="5" t="str">
        <f>IF($P153="toetsen",IF(OR(T153="",VLOOKUP(F!$B153,E!$B$1:$AK$300,10,FALSE)=1000000000),"",IF(T153&lt;=VLOOKUP(F!$B153,E!$B$1:$AK$300,10,FALSE),"ja","nee")),"")</f>
        <v/>
      </c>
      <c r="W153" s="6" t="str">
        <f t="shared" si="63"/>
        <v/>
      </c>
      <c r="X153" s="5" t="str">
        <f>IF($F153="--","",IF($P153="toetsen",toetsen(F!$B153,W153),IF($P153="toetsen alleen IW",toetsen_alleen_IW(F!$B153,W153),IF($P153="toetsen alleen LN",toetsen_alleen_LN(F!$B153,W153),IF($P153="toetsen geen MV en SV",toetsen_geen_MV_en_SV(F!$B153,W153),IF($P153="toetsen alleen MV en SV",toetsen_alleen_MV_en_SV(F!$B153,W153),""))))))</f>
        <v/>
      </c>
      <c r="Y153" s="5" t="str">
        <f>IF($P153="toetsen",IF(OR(W153="",VLOOKUP(F!$B153,E!$B$1:$AK$300,10,FALSE)=1000000000),"",IF(W153&lt;=VLOOKUP(F!$B153,E!$B$1:$AK$300,10,FALSE),"ja","nee")),"")</f>
        <v/>
      </c>
      <c r="AA153" s="4" t="str">
        <f>IFERROR(IF(Q153="","",(IF(Q153&gt;2*VLOOKUP(F!$B153,E!$B$1:$AK$300,5,FALSE),1,0))),"")</f>
        <v/>
      </c>
      <c r="AB153" s="4" t="str">
        <f>IFERROR(IF(T153="","",(IF(T153&gt;2*VLOOKUP(F!$B153,E!$B$1:$AK$300,5,FALSE),1,0))),"")</f>
        <v/>
      </c>
      <c r="AC153" s="4" t="str">
        <f>IFERROR(IF(W153="","",(IF(W153&gt;2*VLOOKUP(F!$B153,E!$B$1:$AK$300,5,FALSE),1,0))),"")</f>
        <v/>
      </c>
      <c r="AE153" s="4" t="str">
        <f>IFERROR(IF(Q153="","",(IF(Q153&gt;VLOOKUP(F!$B153,E!$B$1:$AK$300,6,FALSE)+VLOOKUP(F!$B153,E!$B$1:$AK$300,5,FALSE),1,0))),"")</f>
        <v/>
      </c>
      <c r="AF153" s="4" t="str">
        <f>IFERROR(IF(T153="","",(IF(T153&gt;VLOOKUP(F!$B153,E!$B$1:$AK$300,6,FALSE)+VLOOKUP(F!$B153,E!$B$1:$AK$300,5,FALSE),1,0))),"")</f>
        <v/>
      </c>
      <c r="AG153" s="4" t="str">
        <f>IFERROR(IF(W153="","",(IF(W153&gt;VLOOKUP(F!$B153,E!$B$1:$AK$300,6,FALSE)+VLOOKUP(F!$B153,E!$B$1:$AK$300,5,FALSE),1,0))),"")</f>
        <v/>
      </c>
      <c r="AI153" s="6" t="str">
        <f t="shared" si="64"/>
        <v>--</v>
      </c>
      <c r="AJ153" s="6" t="str">
        <f>IF(AI153="--","--",IF(F!$D153=131,IF(I153=-1,"rg",IF(I153="","--",IF(I153*1000&lt;1,FIXED(I153*1000,3),IF(I153*1000&lt;10,FIXED(I153*1000,2),(IF(I153*1000&lt;100,FIXED(I153*1000,1),IF(I153*1000&lt;1000,FIXED(I153*1000,0),MROUND(I153*1000,10)))))))),IF(I153=-1,"rg",IF(I153="","--",IF(I153&lt;1,FIXED(I153,3),IF(I153&lt;10,FIXED(I153,2),(IF(I153&lt;100,FIXED(I153,1),IF(I153&lt;1000,FIXED(I153,0),MROUND(I153,10))))))))))</f>
        <v>--</v>
      </c>
      <c r="AK153" s="6" t="str">
        <f t="shared" si="65"/>
        <v>--</v>
      </c>
      <c r="AL153" s="6" t="str">
        <f>IF(AK153="--","--",IF(F!$D153=131,IF(K153=-1,"rg",IF(K153="","--",IF(K153*1000&lt;1,FIXED(K153*1000,3),IF(K153*1000&lt;10,FIXED(K153*1000,2),(IF(K153*1000&lt;100,FIXED(K153*1000,1),IF(K153*1000&lt;1000,FIXED(K153*1000,0),MROUND(K153*1000,10)))))))),IF(K153=-1,"rg",IF(K153="","--",IF(K153&lt;1,FIXED(K153,3),IF(K153&lt;10,FIXED(K153,2),(IF(K153&lt;100,FIXED(K153,1),IF(K153&lt;1000,FIXED(K153,0),MROUND(K153,10))))))))))</f>
        <v>--</v>
      </c>
      <c r="AM153" s="6" t="str">
        <f t="shared" si="66"/>
        <v>--</v>
      </c>
      <c r="AN153" s="6" t="str">
        <f>IF(AM153="--","--",IF(F!$D153=131,IF(M153=-1,"rg",IF(M153="","--",IF(M153*1000&lt;1,FIXED(M153*1000,3),IF(M153*1000&lt;10,FIXED(M153*1000,2),(IF(M153*1000&lt;100,FIXED(M153*1000,1),IF(M153*1000&lt;1000,FIXED(M153*1000,0),MROUND(M153*1000,10)))))))),IF(M153=-1,"rg",IF(M153="","--",IF(M153&lt;1,FIXED(M153,3),IF(M153&lt;10,FIXED(M153,2),(IF(M153&lt;100,FIXED(M153,1),IF(M153&lt;1000,FIXED(M153,0),MROUND(M153,10))))))))))</f>
        <v>--</v>
      </c>
      <c r="AP153" s="6" t="str">
        <f t="shared" si="53"/>
        <v>--</v>
      </c>
      <c r="AQ153" s="6" t="str">
        <f t="shared" si="54"/>
        <v/>
      </c>
      <c r="AR153" s="6" t="str">
        <f t="shared" si="55"/>
        <v>--</v>
      </c>
      <c r="AS153" s="6" t="str">
        <f t="shared" si="56"/>
        <v/>
      </c>
      <c r="AT153" s="6" t="str">
        <f t="shared" si="57"/>
        <v/>
      </c>
      <c r="AU153" s="6" t="str">
        <f>IFERROR(IF(AR153="--","",IF(HLOOKUP(SMALL($Q$4:$Y$4,3),$Q$4:$Y$501,ROW(AP153)-3,FALSE)=0,"",IF(HLOOKUP(SMALL($Q$4:$Y$4,3),$Q$4:$Y$501,ROW(AP153)-3,FALSE)="nee",VLOOKUP("De kwaliteitseis emissiearme grond (maximale concentratie) wordt overschreden.",H!$O$10:'H'!$P$59,2,FALSE),""))),"")</f>
        <v/>
      </c>
      <c r="AV153" s="6" t="str">
        <f t="shared" si="47"/>
        <v>--</v>
      </c>
      <c r="AW153" s="6" t="str">
        <f t="shared" si="48"/>
        <v/>
      </c>
      <c r="AX153" s="6" t="str">
        <f t="shared" si="49"/>
        <v>--</v>
      </c>
      <c r="AY153" s="6" t="str">
        <f t="shared" si="58"/>
        <v/>
      </c>
      <c r="AZ153" s="6" t="str">
        <f t="shared" si="59"/>
        <v/>
      </c>
      <c r="BA153" s="6" t="str">
        <f>IFERROR(IF(AR153="--","",IF(HLOOKUP(SMALL($Q$4:$Y$4,6),$Q$4:$Y$501,ROW(AP153)-3,FALSE)=0,"",IF(HLOOKUP(SMALL($Q$4:$Y$4,6),$Q$4:$Y$501,ROW(AP153)-3,FALSE)="nee",VLOOKUP("De kwaliteitseis emissiearme grond (maximale concentratie) wordt overschreden.",H!$O$10:'H'!$P$59,2,FALSE),""))),"")</f>
        <v/>
      </c>
      <c r="BB153" s="6" t="str">
        <f t="shared" si="50"/>
        <v>--</v>
      </c>
      <c r="BC153" s="6" t="str">
        <f t="shared" si="51"/>
        <v/>
      </c>
      <c r="BD153" s="6" t="str">
        <f t="shared" si="52"/>
        <v>--</v>
      </c>
      <c r="BE153" s="6" t="str">
        <f t="shared" si="60"/>
        <v/>
      </c>
      <c r="BF153" s="6" t="str">
        <f t="shared" si="61"/>
        <v/>
      </c>
      <c r="BG153" s="4" t="str">
        <f>IFERROR(IF(AR153="--","",IF(HLOOKUP(SMALL($Q$4:$Y$4,9),$Q$4:$Y$501,ROW(AP153)-3,FALSE)=0,"",IF(HLOOKUP(SMALL($Q$4:$Y$4,9),$Q$4:$Y$501,ROW(AP153)-3,FALSE)="nee",VLOOKUP("De kwaliteitseis emissiearme grond (maximale concentratie) wordt overschreden.",H!$O$10:'H'!$P$59,2,FALSE),""))),"")</f>
        <v/>
      </c>
    </row>
    <row r="154" spans="1:59" x14ac:dyDescent="0.2">
      <c r="A154" s="4" t="str">
        <f>F!A154</f>
        <v>Som DDD</v>
      </c>
      <c r="B154" s="6" t="str">
        <f>IF(ISNUMBER(F!E154)=FALSE,"--",IF(F!E154=0,"--",F!E154))</f>
        <v>--</v>
      </c>
      <c r="C154" s="6" t="str">
        <f>IF(B154="--","",F!F154)</f>
        <v/>
      </c>
      <c r="D154" s="6" t="str">
        <f>IF(ISNUMBER(F!G154)=FALSE,"--",IF(F!G154=0,"--",F!G154))</f>
        <v>--</v>
      </c>
      <c r="E154" s="6" t="str">
        <f>IF(D154="--","",F!H154)</f>
        <v/>
      </c>
      <c r="F154" s="6" t="str">
        <f>IF(ISNUMBER(F!I154)=FALSE,"--",IF(F!I154=0,"--",F!I154))</f>
        <v>--</v>
      </c>
      <c r="G154" s="6" t="str">
        <f>IF(F154="--","",F!J154)</f>
        <v/>
      </c>
      <c r="H154" s="6"/>
      <c r="I154" s="92">
        <f>IF(F!Z154=0,-1,F!AV154)</f>
        <v>-1</v>
      </c>
      <c r="J154" s="6"/>
      <c r="K154" s="92">
        <f>IF(F!AC154=0,-1,F!AX154)</f>
        <v>-1</v>
      </c>
      <c r="L154" s="6"/>
      <c r="M154" s="92">
        <f>IF(F!AF154=0,-1,F!AZ154)</f>
        <v>-1</v>
      </c>
      <c r="N154" s="6"/>
      <c r="P154" s="4" t="str">
        <f>IFERROR(IF(AND(VLOOKUP(F!$B154,E!$B$1:$AK$300,5,FALSE)&lt;&gt;1000000000,VLOOKUP(F!$B154,E!$B$1:$AK$300,6,FALSE)=1000000000,VLOOKUP(F!$B154,E!$B$1:$AK$300,7,FALSE)=1000000000,VLOOKUP(F!$B154,E!$B$1:$AK$300,8,FALSE)=1000000000,VLOOKUP(F!$B154,E!$B$1:$AK$300,9,FALSE)=1000000000),"toetsen alleen LN",IF(AND(VLOOKUP(F!$B154,E!$B$1:$AK$300,5,FALSE)=1000000000,VLOOKUP(F!$B154,E!$B$1:$AK$300,6,FALSE)=1000000000,VLOOKUP(F!$B154,E!$B$1:$AK$300,7,FALSE)=1000000000,VLOOKUP(F!$B154,E!$B$1:$AK$300,8,FALSE)&lt;&gt;1000000000,VLOOKUP(F!$B154,E!$B$1:$AK$300,9,FALSE)&lt;&gt;1000000000),"toetsen alleen MV en SV",IF(AND(VLOOKUP(F!$B154,E!$B$1:$AK$300,5,FALSE)&lt;&gt;1000000000,VLOOKUP(F!$B154,E!$B$1:$AK$300,6,FALSE)&lt;&gt;1000000000,VLOOKUP(F!$B154,E!$B$1:$AK$300,7,FALSE)&lt;&gt;1000000000,VLOOKUP(F!$B154,E!$B$1:$AK$300,8,FALSE)=1000000000,VLOOKUP(F!$B154,E!$B$1:$AK$300,9,FALSE)=1000000000),"toetsen geen MV en SV",IF(VLOOKUP(F!$B154,E!$B$1:$AK$300,5,FALSE)+VLOOKUP(F!$B154,E!$B$1:$AK$300,6,FALSE)+VLOOKUP(F!$B154,E!$B$1:$AK$300,7,FALSE)+VLOOKUP(F!$B154,E!$B$1:$AK$300,8,FALSE)&lt;&gt;4000000000,"toetsen",IF(VLOOKUP(F!$B154,E!$B$1:$AK$300,12,FALSE)&lt;&gt;1000000000,"toetsen alleen IW","niet toetsen"))))),"")</f>
        <v>toetsen</v>
      </c>
      <c r="Q154" s="6">
        <f t="shared" si="67"/>
        <v>-1</v>
      </c>
      <c r="R154" s="5" t="str">
        <f>IF($B154="--","",IF($P154="toetsen",toetsen(F!$B154,Q154),IF($P154="toetsen alleen IW",toetsen_alleen_IW(F!$B154,Q154),IF($P154="toetsen alleen LN",toetsen_alleen_LN(F!$B154,Q154),IF($P154="toetsen geen MV en SV",toetsen_geen_MV_en_SV(F!$B154,Q154),IF($P154="toetsen alleen MV en SV",toetsen_alleen_MV_en_SV(F!$B154,Q154),""))))))</f>
        <v/>
      </c>
      <c r="S154" s="5" t="str">
        <f>IF($P154="toetsen",IF(OR(Q154="",VLOOKUP(F!$B154,E!$B$1:$AK$300,10,FALSE)=1000000000),"",IF(Q154&lt;=VLOOKUP(F!$B154,E!$B$1:$AK$300,10,FALSE),"ja","nee")),"")</f>
        <v/>
      </c>
      <c r="T154" s="78">
        <f t="shared" si="62"/>
        <v>-1</v>
      </c>
      <c r="U154" s="5" t="str">
        <f>IF($D154="--","",IF($P154="toetsen",toetsen(F!$B154,T154),IF($P154="toetsen alleen IW",toetsen_alleen_IW(F!$B154,T154),IF($P154="toetsen alleen LN",toetsen_alleen_LN(F!$B154,T154),IF($P154="toetsen geen MV en SV",toetsen_geen_MV_en_SV(F!$B154,T154),IF($P154="toetsen alleen MV en SV",toetsen_alleen_MV_en_SV(F!$B154,T154),""))))))</f>
        <v/>
      </c>
      <c r="V154" s="5" t="str">
        <f>IF($P154="toetsen",IF(OR(T154="",VLOOKUP(F!$B154,E!$B$1:$AK$300,10,FALSE)=1000000000),"",IF(T154&lt;=VLOOKUP(F!$B154,E!$B$1:$AK$300,10,FALSE),"ja","nee")),"")</f>
        <v/>
      </c>
      <c r="W154" s="6">
        <f t="shared" si="63"/>
        <v>-1</v>
      </c>
      <c r="X154" s="5" t="str">
        <f>IF($F154="--","",IF($P154="toetsen",toetsen(F!$B154,W154),IF($P154="toetsen alleen IW",toetsen_alleen_IW(F!$B154,W154),IF($P154="toetsen alleen LN",toetsen_alleen_LN(F!$B154,W154),IF($P154="toetsen geen MV en SV",toetsen_geen_MV_en_SV(F!$B154,W154),IF($P154="toetsen alleen MV en SV",toetsen_alleen_MV_en_SV(F!$B154,W154),""))))))</f>
        <v/>
      </c>
      <c r="Y154" s="5" t="str">
        <f>IF($P154="toetsen",IF(OR(W154="",VLOOKUP(F!$B154,E!$B$1:$AK$300,10,FALSE)=1000000000),"",IF(W154&lt;=VLOOKUP(F!$B154,E!$B$1:$AK$300,10,FALSE),"ja","nee")),"")</f>
        <v/>
      </c>
      <c r="AA154" s="4">
        <f>IFERROR(IF(Q154="","",(IF(Q154&gt;2*VLOOKUP(F!$B154,E!$B$1:$AK$300,5,FALSE),1,0))),"")</f>
        <v>0</v>
      </c>
      <c r="AB154" s="4">
        <f>IFERROR(IF(T154="","",(IF(T154&gt;2*VLOOKUP(F!$B154,E!$B$1:$AK$300,5,FALSE),1,0))),"")</f>
        <v>0</v>
      </c>
      <c r="AC154" s="4">
        <f>IFERROR(IF(W154="","",(IF(W154&gt;2*VLOOKUP(F!$B154,E!$B$1:$AK$300,5,FALSE),1,0))),"")</f>
        <v>0</v>
      </c>
      <c r="AE154" s="4">
        <f>IFERROR(IF(Q154="","",(IF(Q154&gt;VLOOKUP(F!$B154,E!$B$1:$AK$300,6,FALSE)+VLOOKUP(F!$B154,E!$B$1:$AK$300,5,FALSE),1,0))),"")</f>
        <v>0</v>
      </c>
      <c r="AF154" s="4">
        <f>IFERROR(IF(T154="","",(IF(T154&gt;VLOOKUP(F!$B154,E!$B$1:$AK$300,6,FALSE)+VLOOKUP(F!$B154,E!$B$1:$AK$300,5,FALSE),1,0))),"")</f>
        <v>0</v>
      </c>
      <c r="AG154" s="4">
        <f>IFERROR(IF(W154="","",(IF(W154&gt;VLOOKUP(F!$B154,E!$B$1:$AK$300,6,FALSE)+VLOOKUP(F!$B154,E!$B$1:$AK$300,5,FALSE),1,0))),"")</f>
        <v>0</v>
      </c>
      <c r="AI154" s="6" t="str">
        <f t="shared" si="64"/>
        <v>--</v>
      </c>
      <c r="AJ154" s="6" t="str">
        <f>IF(AI154="--","--",IF(F!$D154=131,IF(I154=-1,"rg",IF(I154="","--",IF(I154*1000&lt;1,FIXED(I154*1000,3),IF(I154*1000&lt;10,FIXED(I154*1000,2),(IF(I154*1000&lt;100,FIXED(I154*1000,1),IF(I154*1000&lt;1000,FIXED(I154*1000,0),MROUND(I154*1000,10)))))))),IF(I154=-1,"rg",IF(I154="","--",IF(I154&lt;1,FIXED(I154,3),IF(I154&lt;10,FIXED(I154,2),(IF(I154&lt;100,FIXED(I154,1),IF(I154&lt;1000,FIXED(I154,0),MROUND(I154,10))))))))))</f>
        <v>--</v>
      </c>
      <c r="AK154" s="6" t="str">
        <f t="shared" si="65"/>
        <v>--</v>
      </c>
      <c r="AL154" s="6" t="str">
        <f>IF(AK154="--","--",IF(F!$D154=131,IF(K154=-1,"rg",IF(K154="","--",IF(K154*1000&lt;1,FIXED(K154*1000,3),IF(K154*1000&lt;10,FIXED(K154*1000,2),(IF(K154*1000&lt;100,FIXED(K154*1000,1),IF(K154*1000&lt;1000,FIXED(K154*1000,0),MROUND(K154*1000,10)))))))),IF(K154=-1,"rg",IF(K154="","--",IF(K154&lt;1,FIXED(K154,3),IF(K154&lt;10,FIXED(K154,2),(IF(K154&lt;100,FIXED(K154,1),IF(K154&lt;1000,FIXED(K154,0),MROUND(K154,10))))))))))</f>
        <v>--</v>
      </c>
      <c r="AM154" s="6" t="str">
        <f t="shared" si="66"/>
        <v>--</v>
      </c>
      <c r="AN154" s="6" t="str">
        <f>IF(AM154="--","--",IF(F!$D154=131,IF(M154=-1,"rg",IF(M154="","--",IF(M154*1000&lt;1,FIXED(M154*1000,3),IF(M154*1000&lt;10,FIXED(M154*1000,2),(IF(M154*1000&lt;100,FIXED(M154*1000,1),IF(M154*1000&lt;1000,FIXED(M154*1000,0),MROUND(M154*1000,10)))))))),IF(M154=-1,"rg",IF(M154="","--",IF(M154&lt;1,FIXED(M154,3),IF(M154&lt;10,FIXED(M154,2),(IF(M154&lt;100,FIXED(M154,1),IF(M154&lt;1000,FIXED(M154,0),MROUND(M154,10))))))))))</f>
        <v>--</v>
      </c>
      <c r="AP154" s="6" t="str">
        <f t="shared" si="53"/>
        <v>--</v>
      </c>
      <c r="AQ154" s="6" t="str">
        <f t="shared" si="54"/>
        <v/>
      </c>
      <c r="AR154" s="6" t="str">
        <f t="shared" si="55"/>
        <v>--</v>
      </c>
      <c r="AS154" s="6" t="str">
        <f t="shared" si="56"/>
        <v/>
      </c>
      <c r="AT154" s="6" t="str">
        <f t="shared" si="57"/>
        <v/>
      </c>
      <c r="AU154" s="6" t="str">
        <f>IFERROR(IF(AR154="--","",IF(HLOOKUP(SMALL($Q$4:$Y$4,3),$Q$4:$Y$501,ROW(AP154)-3,FALSE)=0,"",IF(HLOOKUP(SMALL($Q$4:$Y$4,3),$Q$4:$Y$501,ROW(AP154)-3,FALSE)="nee",VLOOKUP("De kwaliteitseis emissiearme grond (maximale concentratie) wordt overschreden.",H!$O$10:'H'!$P$59,2,FALSE),""))),"")</f>
        <v/>
      </c>
      <c r="AV154" s="6" t="str">
        <f t="shared" si="47"/>
        <v>--</v>
      </c>
      <c r="AW154" s="6" t="str">
        <f t="shared" si="48"/>
        <v/>
      </c>
      <c r="AX154" s="6" t="str">
        <f t="shared" si="49"/>
        <v>--</v>
      </c>
      <c r="AY154" s="6" t="str">
        <f t="shared" si="58"/>
        <v/>
      </c>
      <c r="AZ154" s="6" t="str">
        <f t="shared" si="59"/>
        <v/>
      </c>
      <c r="BA154" s="6" t="str">
        <f>IFERROR(IF(AR154="--","",IF(HLOOKUP(SMALL($Q$4:$Y$4,6),$Q$4:$Y$501,ROW(AP154)-3,FALSE)=0,"",IF(HLOOKUP(SMALL($Q$4:$Y$4,6),$Q$4:$Y$501,ROW(AP154)-3,FALSE)="nee",VLOOKUP("De kwaliteitseis emissiearme grond (maximale concentratie) wordt overschreden.",H!$O$10:'H'!$P$59,2,FALSE),""))),"")</f>
        <v/>
      </c>
      <c r="BB154" s="6" t="str">
        <f t="shared" si="50"/>
        <v>--</v>
      </c>
      <c r="BC154" s="6" t="str">
        <f t="shared" si="51"/>
        <v/>
      </c>
      <c r="BD154" s="6" t="str">
        <f t="shared" si="52"/>
        <v>--</v>
      </c>
      <c r="BE154" s="6" t="str">
        <f t="shared" si="60"/>
        <v/>
      </c>
      <c r="BF154" s="6" t="str">
        <f t="shared" si="61"/>
        <v/>
      </c>
      <c r="BG154" s="4" t="str">
        <f>IFERROR(IF(AR154="--","",IF(HLOOKUP(SMALL($Q$4:$Y$4,9),$Q$4:$Y$501,ROW(AP154)-3,FALSE)=0,"",IF(HLOOKUP(SMALL($Q$4:$Y$4,9),$Q$4:$Y$501,ROW(AP154)-3,FALSE)="nee",VLOOKUP("De kwaliteitseis emissiearme grond (maximale concentratie) wordt overschreden.",H!$O$10:'H'!$P$59,2,FALSE),""))),"")</f>
        <v/>
      </c>
    </row>
    <row r="155" spans="1:59" x14ac:dyDescent="0.2">
      <c r="A155" s="4" t="str">
        <f>F!A155</f>
        <v>o,p-DDE</v>
      </c>
      <c r="B155" s="6" t="str">
        <f>IF(ISNUMBER(F!E155)=FALSE,"--",IF(F!E155=0,"--",F!E155))</f>
        <v>--</v>
      </c>
      <c r="C155" s="6" t="str">
        <f>IF(B155="--","",F!F155)</f>
        <v/>
      </c>
      <c r="D155" s="6" t="str">
        <f>IF(ISNUMBER(F!G155)=FALSE,"--",IF(F!G155=0,"--",F!G155))</f>
        <v>--</v>
      </c>
      <c r="E155" s="6" t="str">
        <f>IF(D155="--","",F!H155)</f>
        <v/>
      </c>
      <c r="F155" s="6" t="str">
        <f>IF(ISNUMBER(F!I155)=FALSE,"--",IF(F!I155=0,"--",F!I155))</f>
        <v>--</v>
      </c>
      <c r="G155" s="6" t="str">
        <f>IF(F155="--","",F!J155)</f>
        <v/>
      </c>
      <c r="H155" s="6"/>
      <c r="I155" s="16" t="str">
        <f>IF(F!AA155=-1,-1,F!AV155)</f>
        <v/>
      </c>
      <c r="J155" s="6"/>
      <c r="K155" s="16" t="str">
        <f>IF(F!AD155=-1,-1,F!AX155)</f>
        <v/>
      </c>
      <c r="L155" s="6"/>
      <c r="M155" s="16" t="str">
        <f>IF(F!AG155=-1,-1,F!AZ155)</f>
        <v/>
      </c>
      <c r="N155" s="6"/>
      <c r="P155" s="4" t="str">
        <f>IFERROR(IF(AND(VLOOKUP(F!$B155,E!$B$1:$AK$300,5,FALSE)&lt;&gt;1000000000,VLOOKUP(F!$B155,E!$B$1:$AK$300,6,FALSE)=1000000000,VLOOKUP(F!$B155,E!$B$1:$AK$300,7,FALSE)=1000000000,VLOOKUP(F!$B155,E!$B$1:$AK$300,8,FALSE)=1000000000,VLOOKUP(F!$B155,E!$B$1:$AK$300,9,FALSE)=1000000000),"toetsen alleen LN",IF(AND(VLOOKUP(F!$B155,E!$B$1:$AK$300,5,FALSE)=1000000000,VLOOKUP(F!$B155,E!$B$1:$AK$300,6,FALSE)=1000000000,VLOOKUP(F!$B155,E!$B$1:$AK$300,7,FALSE)=1000000000,VLOOKUP(F!$B155,E!$B$1:$AK$300,8,FALSE)&lt;&gt;1000000000,VLOOKUP(F!$B155,E!$B$1:$AK$300,9,FALSE)&lt;&gt;1000000000),"toetsen alleen MV en SV",IF(AND(VLOOKUP(F!$B155,E!$B$1:$AK$300,5,FALSE)&lt;&gt;1000000000,VLOOKUP(F!$B155,E!$B$1:$AK$300,6,FALSE)&lt;&gt;1000000000,VLOOKUP(F!$B155,E!$B$1:$AK$300,7,FALSE)&lt;&gt;1000000000,VLOOKUP(F!$B155,E!$B$1:$AK$300,8,FALSE)=1000000000,VLOOKUP(F!$B155,E!$B$1:$AK$300,9,FALSE)=1000000000),"toetsen geen MV en SV",IF(VLOOKUP(F!$B155,E!$B$1:$AK$300,5,FALSE)+VLOOKUP(F!$B155,E!$B$1:$AK$300,6,FALSE)+VLOOKUP(F!$B155,E!$B$1:$AK$300,7,FALSE)+VLOOKUP(F!$B155,E!$B$1:$AK$300,8,FALSE)&lt;&gt;4000000000,"toetsen",IF(VLOOKUP(F!$B155,E!$B$1:$AK$300,12,FALSE)&lt;&gt;1000000000,"toetsen alleen IW","niet toetsen"))))),"")</f>
        <v/>
      </c>
      <c r="Q155" s="6" t="str">
        <f t="shared" si="67"/>
        <v/>
      </c>
      <c r="R155" s="5" t="str">
        <f>IF($B155="--","",IF($P155="toetsen",toetsen(F!$B155,Q155),IF($P155="toetsen alleen IW",toetsen_alleen_IW(F!$B155,Q155),IF($P155="toetsen alleen LN",toetsen_alleen_LN(F!$B155,Q155),IF($P155="toetsen geen MV en SV",toetsen_geen_MV_en_SV(F!$B155,Q155),IF($P155="toetsen alleen MV en SV",toetsen_alleen_MV_en_SV(F!$B155,Q155),""))))))</f>
        <v/>
      </c>
      <c r="S155" s="5" t="str">
        <f>IF($P155="toetsen",IF(OR(Q155="",VLOOKUP(F!$B155,E!$B$1:$AK$300,10,FALSE)=1000000000),"",IF(Q155&lt;=VLOOKUP(F!$B155,E!$B$1:$AK$300,10,FALSE),"ja","nee")),"")</f>
        <v/>
      </c>
      <c r="T155" s="78" t="str">
        <f t="shared" si="62"/>
        <v/>
      </c>
      <c r="U155" s="5" t="str">
        <f>IF($D155="--","",IF($P155="toetsen",toetsen(F!$B155,T155),IF($P155="toetsen alleen IW",toetsen_alleen_IW(F!$B155,T155),IF($P155="toetsen alleen LN",toetsen_alleen_LN(F!$B155,T155),IF($P155="toetsen geen MV en SV",toetsen_geen_MV_en_SV(F!$B155,T155),IF($P155="toetsen alleen MV en SV",toetsen_alleen_MV_en_SV(F!$B155,T155),""))))))</f>
        <v/>
      </c>
      <c r="V155" s="5" t="str">
        <f>IF($P155="toetsen",IF(OR(T155="",VLOOKUP(F!$B155,E!$B$1:$AK$300,10,FALSE)=1000000000),"",IF(T155&lt;=VLOOKUP(F!$B155,E!$B$1:$AK$300,10,FALSE),"ja","nee")),"")</f>
        <v/>
      </c>
      <c r="W155" s="6" t="str">
        <f t="shared" si="63"/>
        <v/>
      </c>
      <c r="X155" s="5" t="str">
        <f>IF($F155="--","",IF($P155="toetsen",toetsen(F!$B155,W155),IF($P155="toetsen alleen IW",toetsen_alleen_IW(F!$B155,W155),IF($P155="toetsen alleen LN",toetsen_alleen_LN(F!$B155,W155),IF($P155="toetsen geen MV en SV",toetsen_geen_MV_en_SV(F!$B155,W155),IF($P155="toetsen alleen MV en SV",toetsen_alleen_MV_en_SV(F!$B155,W155),""))))))</f>
        <v/>
      </c>
      <c r="Y155" s="5" t="str">
        <f>IF($P155="toetsen",IF(OR(W155="",VLOOKUP(F!$B155,E!$B$1:$AK$300,10,FALSE)=1000000000),"",IF(W155&lt;=VLOOKUP(F!$B155,E!$B$1:$AK$300,10,FALSE),"ja","nee")),"")</f>
        <v/>
      </c>
      <c r="AA155" s="4" t="str">
        <f>IFERROR(IF(Q155="","",(IF(Q155&gt;2*VLOOKUP(F!$B155,E!$B$1:$AK$300,5,FALSE),1,0))),"")</f>
        <v/>
      </c>
      <c r="AB155" s="4" t="str">
        <f>IFERROR(IF(T155="","",(IF(T155&gt;2*VLOOKUP(F!$B155,E!$B$1:$AK$300,5,FALSE),1,0))),"")</f>
        <v/>
      </c>
      <c r="AC155" s="4" t="str">
        <f>IFERROR(IF(W155="","",(IF(W155&gt;2*VLOOKUP(F!$B155,E!$B$1:$AK$300,5,FALSE),1,0))),"")</f>
        <v/>
      </c>
      <c r="AE155" s="4" t="str">
        <f>IFERROR(IF(Q155="","",(IF(Q155&gt;VLOOKUP(F!$B155,E!$B$1:$AK$300,6,FALSE)+VLOOKUP(F!$B155,E!$B$1:$AK$300,5,FALSE),1,0))),"")</f>
        <v/>
      </c>
      <c r="AF155" s="4" t="str">
        <f>IFERROR(IF(T155="","",(IF(T155&gt;VLOOKUP(F!$B155,E!$B$1:$AK$300,6,FALSE)+VLOOKUP(F!$B155,E!$B$1:$AK$300,5,FALSE),1,0))),"")</f>
        <v/>
      </c>
      <c r="AG155" s="4" t="str">
        <f>IFERROR(IF(W155="","",(IF(W155&gt;VLOOKUP(F!$B155,E!$B$1:$AK$300,6,FALSE)+VLOOKUP(F!$B155,E!$B$1:$AK$300,5,FALSE),1,0))),"")</f>
        <v/>
      </c>
      <c r="AI155" s="6" t="str">
        <f t="shared" si="64"/>
        <v>--</v>
      </c>
      <c r="AJ155" s="6" t="str">
        <f>IF(AI155="--","--",IF(F!$D155=131,IF(I155=-1,"rg",IF(I155="","--",IF(I155*1000&lt;1,FIXED(I155*1000,3),IF(I155*1000&lt;10,FIXED(I155*1000,2),(IF(I155*1000&lt;100,FIXED(I155*1000,1),IF(I155*1000&lt;1000,FIXED(I155*1000,0),MROUND(I155*1000,10)))))))),IF(I155=-1,"rg",IF(I155="","--",IF(I155&lt;1,FIXED(I155,3),IF(I155&lt;10,FIXED(I155,2),(IF(I155&lt;100,FIXED(I155,1),IF(I155&lt;1000,FIXED(I155,0),MROUND(I155,10))))))))))</f>
        <v>--</v>
      </c>
      <c r="AK155" s="6" t="str">
        <f t="shared" si="65"/>
        <v>--</v>
      </c>
      <c r="AL155" s="6" t="str">
        <f>IF(AK155="--","--",IF(F!$D155=131,IF(K155=-1,"rg",IF(K155="","--",IF(K155*1000&lt;1,FIXED(K155*1000,3),IF(K155*1000&lt;10,FIXED(K155*1000,2),(IF(K155*1000&lt;100,FIXED(K155*1000,1),IF(K155*1000&lt;1000,FIXED(K155*1000,0),MROUND(K155*1000,10)))))))),IF(K155=-1,"rg",IF(K155="","--",IF(K155&lt;1,FIXED(K155,3),IF(K155&lt;10,FIXED(K155,2),(IF(K155&lt;100,FIXED(K155,1),IF(K155&lt;1000,FIXED(K155,0),MROUND(K155,10))))))))))</f>
        <v>--</v>
      </c>
      <c r="AM155" s="6" t="str">
        <f t="shared" si="66"/>
        <v>--</v>
      </c>
      <c r="AN155" s="6" t="str">
        <f>IF(AM155="--","--",IF(F!$D155=131,IF(M155=-1,"rg",IF(M155="","--",IF(M155*1000&lt;1,FIXED(M155*1000,3),IF(M155*1000&lt;10,FIXED(M155*1000,2),(IF(M155*1000&lt;100,FIXED(M155*1000,1),IF(M155*1000&lt;1000,FIXED(M155*1000,0),MROUND(M155*1000,10)))))))),IF(M155=-1,"rg",IF(M155="","--",IF(M155&lt;1,FIXED(M155,3),IF(M155&lt;10,FIXED(M155,2),(IF(M155&lt;100,FIXED(M155,1),IF(M155&lt;1000,FIXED(M155,0),MROUND(M155,10))))))))))</f>
        <v>--</v>
      </c>
      <c r="AP155" s="6" t="str">
        <f t="shared" si="53"/>
        <v>--</v>
      </c>
      <c r="AQ155" s="6" t="str">
        <f t="shared" si="54"/>
        <v/>
      </c>
      <c r="AR155" s="6" t="str">
        <f t="shared" si="55"/>
        <v>--</v>
      </c>
      <c r="AS155" s="6" t="str">
        <f t="shared" si="56"/>
        <v/>
      </c>
      <c r="AT155" s="6" t="str">
        <f t="shared" si="57"/>
        <v/>
      </c>
      <c r="AU155" s="6" t="str">
        <f>IFERROR(IF(AR155="--","",IF(HLOOKUP(SMALL($Q$4:$Y$4,3),$Q$4:$Y$501,ROW(AP155)-3,FALSE)=0,"",IF(HLOOKUP(SMALL($Q$4:$Y$4,3),$Q$4:$Y$501,ROW(AP155)-3,FALSE)="nee",VLOOKUP("De kwaliteitseis emissiearme grond (maximale concentratie) wordt overschreden.",H!$O$10:'H'!$P$59,2,FALSE),""))),"")</f>
        <v/>
      </c>
      <c r="AV155" s="6" t="str">
        <f t="shared" si="47"/>
        <v>--</v>
      </c>
      <c r="AW155" s="6" t="str">
        <f t="shared" si="48"/>
        <v/>
      </c>
      <c r="AX155" s="6" t="str">
        <f t="shared" si="49"/>
        <v>--</v>
      </c>
      <c r="AY155" s="6" t="str">
        <f t="shared" si="58"/>
        <v/>
      </c>
      <c r="AZ155" s="6" t="str">
        <f t="shared" si="59"/>
        <v/>
      </c>
      <c r="BA155" s="6" t="str">
        <f>IFERROR(IF(AR155="--","",IF(HLOOKUP(SMALL($Q$4:$Y$4,6),$Q$4:$Y$501,ROW(AP155)-3,FALSE)=0,"",IF(HLOOKUP(SMALL($Q$4:$Y$4,6),$Q$4:$Y$501,ROW(AP155)-3,FALSE)="nee",VLOOKUP("De kwaliteitseis emissiearme grond (maximale concentratie) wordt overschreden.",H!$O$10:'H'!$P$59,2,FALSE),""))),"")</f>
        <v/>
      </c>
      <c r="BB155" s="6" t="str">
        <f t="shared" si="50"/>
        <v>--</v>
      </c>
      <c r="BC155" s="6" t="str">
        <f t="shared" si="51"/>
        <v/>
      </c>
      <c r="BD155" s="6" t="str">
        <f t="shared" si="52"/>
        <v>--</v>
      </c>
      <c r="BE155" s="6" t="str">
        <f t="shared" si="60"/>
        <v/>
      </c>
      <c r="BF155" s="6" t="str">
        <f t="shared" si="61"/>
        <v/>
      </c>
      <c r="BG155" s="4" t="str">
        <f>IFERROR(IF(AR155="--","",IF(HLOOKUP(SMALL($Q$4:$Y$4,9),$Q$4:$Y$501,ROW(AP155)-3,FALSE)=0,"",IF(HLOOKUP(SMALL($Q$4:$Y$4,9),$Q$4:$Y$501,ROW(AP155)-3,FALSE)="nee",VLOOKUP("De kwaliteitseis emissiearme grond (maximale concentratie) wordt overschreden.",H!$O$10:'H'!$P$59,2,FALSE),""))),"")</f>
        <v/>
      </c>
    </row>
    <row r="156" spans="1:59" x14ac:dyDescent="0.2">
      <c r="A156" s="4" t="str">
        <f>F!A156</f>
        <v>p,p-DDE</v>
      </c>
      <c r="B156" s="6" t="str">
        <f>IF(ISNUMBER(F!E156)=FALSE,"--",IF(F!E156=0,"--",F!E156))</f>
        <v>--</v>
      </c>
      <c r="C156" s="6" t="str">
        <f>IF(B156="--","",F!F156)</f>
        <v/>
      </c>
      <c r="D156" s="6" t="str">
        <f>IF(ISNUMBER(F!G156)=FALSE,"--",IF(F!G156=0,"--",F!G156))</f>
        <v>--</v>
      </c>
      <c r="E156" s="6" t="str">
        <f>IF(D156="--","",F!H156)</f>
        <v/>
      </c>
      <c r="F156" s="6" t="str">
        <f>IF(ISNUMBER(F!I156)=FALSE,"--",IF(F!I156=0,"--",F!I156))</f>
        <v>--</v>
      </c>
      <c r="G156" s="6" t="str">
        <f>IF(F156="--","",F!J156)</f>
        <v/>
      </c>
      <c r="H156" s="6"/>
      <c r="I156" s="16" t="str">
        <f>IF(F!AA156=-1,-1,F!AV156)</f>
        <v/>
      </c>
      <c r="J156" s="6"/>
      <c r="K156" s="16" t="str">
        <f>IF(F!AD156=-1,-1,F!AX156)</f>
        <v/>
      </c>
      <c r="L156" s="6"/>
      <c r="M156" s="16" t="str">
        <f>IF(F!AG156=-1,-1,F!AZ156)</f>
        <v/>
      </c>
      <c r="N156" s="6"/>
      <c r="P156" s="4" t="str">
        <f>IFERROR(IF(AND(VLOOKUP(F!$B156,E!$B$1:$AK$300,5,FALSE)&lt;&gt;1000000000,VLOOKUP(F!$B156,E!$B$1:$AK$300,6,FALSE)=1000000000,VLOOKUP(F!$B156,E!$B$1:$AK$300,7,FALSE)=1000000000,VLOOKUP(F!$B156,E!$B$1:$AK$300,8,FALSE)=1000000000,VLOOKUP(F!$B156,E!$B$1:$AK$300,9,FALSE)=1000000000),"toetsen alleen LN",IF(AND(VLOOKUP(F!$B156,E!$B$1:$AK$300,5,FALSE)=1000000000,VLOOKUP(F!$B156,E!$B$1:$AK$300,6,FALSE)=1000000000,VLOOKUP(F!$B156,E!$B$1:$AK$300,7,FALSE)=1000000000,VLOOKUP(F!$B156,E!$B$1:$AK$300,8,FALSE)&lt;&gt;1000000000,VLOOKUP(F!$B156,E!$B$1:$AK$300,9,FALSE)&lt;&gt;1000000000),"toetsen alleen MV en SV",IF(AND(VLOOKUP(F!$B156,E!$B$1:$AK$300,5,FALSE)&lt;&gt;1000000000,VLOOKUP(F!$B156,E!$B$1:$AK$300,6,FALSE)&lt;&gt;1000000000,VLOOKUP(F!$B156,E!$B$1:$AK$300,7,FALSE)&lt;&gt;1000000000,VLOOKUP(F!$B156,E!$B$1:$AK$300,8,FALSE)=1000000000,VLOOKUP(F!$B156,E!$B$1:$AK$300,9,FALSE)=1000000000),"toetsen geen MV en SV",IF(VLOOKUP(F!$B156,E!$B$1:$AK$300,5,FALSE)+VLOOKUP(F!$B156,E!$B$1:$AK$300,6,FALSE)+VLOOKUP(F!$B156,E!$B$1:$AK$300,7,FALSE)+VLOOKUP(F!$B156,E!$B$1:$AK$300,8,FALSE)&lt;&gt;4000000000,"toetsen",IF(VLOOKUP(F!$B156,E!$B$1:$AK$300,12,FALSE)&lt;&gt;1000000000,"toetsen alleen IW","niet toetsen"))))),"")</f>
        <v/>
      </c>
      <c r="Q156" s="6" t="str">
        <f t="shared" si="67"/>
        <v/>
      </c>
      <c r="R156" s="5" t="str">
        <f>IF($B156="--","",IF($P156="toetsen",toetsen(F!$B156,Q156),IF($P156="toetsen alleen IW",toetsen_alleen_IW(F!$B156,Q156),IF($P156="toetsen alleen LN",toetsen_alleen_LN(F!$B156,Q156),IF($P156="toetsen geen MV en SV",toetsen_geen_MV_en_SV(F!$B156,Q156),IF($P156="toetsen alleen MV en SV",toetsen_alleen_MV_en_SV(F!$B156,Q156),""))))))</f>
        <v/>
      </c>
      <c r="S156" s="5" t="str">
        <f>IF($P156="toetsen",IF(OR(Q156="",VLOOKUP(F!$B156,E!$B$1:$AK$300,10,FALSE)=1000000000),"",IF(Q156&lt;=VLOOKUP(F!$B156,E!$B$1:$AK$300,10,FALSE),"ja","nee")),"")</f>
        <v/>
      </c>
      <c r="T156" s="78" t="str">
        <f t="shared" si="62"/>
        <v/>
      </c>
      <c r="U156" s="5" t="str">
        <f>IF($D156="--","",IF($P156="toetsen",toetsen(F!$B156,T156),IF($P156="toetsen alleen IW",toetsen_alleen_IW(F!$B156,T156),IF($P156="toetsen alleen LN",toetsen_alleen_LN(F!$B156,T156),IF($P156="toetsen geen MV en SV",toetsen_geen_MV_en_SV(F!$B156,T156),IF($P156="toetsen alleen MV en SV",toetsen_alleen_MV_en_SV(F!$B156,T156),""))))))</f>
        <v/>
      </c>
      <c r="V156" s="5" t="str">
        <f>IF($P156="toetsen",IF(OR(T156="",VLOOKUP(F!$B156,E!$B$1:$AK$300,10,FALSE)=1000000000),"",IF(T156&lt;=VLOOKUP(F!$B156,E!$B$1:$AK$300,10,FALSE),"ja","nee")),"")</f>
        <v/>
      </c>
      <c r="W156" s="6" t="str">
        <f t="shared" si="63"/>
        <v/>
      </c>
      <c r="X156" s="5" t="str">
        <f>IF($F156="--","",IF($P156="toetsen",toetsen(F!$B156,W156),IF($P156="toetsen alleen IW",toetsen_alleen_IW(F!$B156,W156),IF($P156="toetsen alleen LN",toetsen_alleen_LN(F!$B156,W156),IF($P156="toetsen geen MV en SV",toetsen_geen_MV_en_SV(F!$B156,W156),IF($P156="toetsen alleen MV en SV",toetsen_alleen_MV_en_SV(F!$B156,W156),""))))))</f>
        <v/>
      </c>
      <c r="Y156" s="5" t="str">
        <f>IF($P156="toetsen",IF(OR(W156="",VLOOKUP(F!$B156,E!$B$1:$AK$300,10,FALSE)=1000000000),"",IF(W156&lt;=VLOOKUP(F!$B156,E!$B$1:$AK$300,10,FALSE),"ja","nee")),"")</f>
        <v/>
      </c>
      <c r="AA156" s="4" t="str">
        <f>IFERROR(IF(Q156="","",(IF(Q156&gt;2*VLOOKUP(F!$B156,E!$B$1:$AK$300,5,FALSE),1,0))),"")</f>
        <v/>
      </c>
      <c r="AB156" s="4" t="str">
        <f>IFERROR(IF(T156="","",(IF(T156&gt;2*VLOOKUP(F!$B156,E!$B$1:$AK$300,5,FALSE),1,0))),"")</f>
        <v/>
      </c>
      <c r="AC156" s="4" t="str">
        <f>IFERROR(IF(W156="","",(IF(W156&gt;2*VLOOKUP(F!$B156,E!$B$1:$AK$300,5,FALSE),1,0))),"")</f>
        <v/>
      </c>
      <c r="AE156" s="4" t="str">
        <f>IFERROR(IF(Q156="","",(IF(Q156&gt;VLOOKUP(F!$B156,E!$B$1:$AK$300,6,FALSE)+VLOOKUP(F!$B156,E!$B$1:$AK$300,5,FALSE),1,0))),"")</f>
        <v/>
      </c>
      <c r="AF156" s="4" t="str">
        <f>IFERROR(IF(T156="","",(IF(T156&gt;VLOOKUP(F!$B156,E!$B$1:$AK$300,6,FALSE)+VLOOKUP(F!$B156,E!$B$1:$AK$300,5,FALSE),1,0))),"")</f>
        <v/>
      </c>
      <c r="AG156" s="4" t="str">
        <f>IFERROR(IF(W156="","",(IF(W156&gt;VLOOKUP(F!$B156,E!$B$1:$AK$300,6,FALSE)+VLOOKUP(F!$B156,E!$B$1:$AK$300,5,FALSE),1,0))),"")</f>
        <v/>
      </c>
      <c r="AI156" s="6" t="str">
        <f t="shared" si="64"/>
        <v>--</v>
      </c>
      <c r="AJ156" s="6" t="str">
        <f>IF(AI156="--","--",IF(F!$D156=131,IF(I156=-1,"rg",IF(I156="","--",IF(I156*1000&lt;1,FIXED(I156*1000,3),IF(I156*1000&lt;10,FIXED(I156*1000,2),(IF(I156*1000&lt;100,FIXED(I156*1000,1),IF(I156*1000&lt;1000,FIXED(I156*1000,0),MROUND(I156*1000,10)))))))),IF(I156=-1,"rg",IF(I156="","--",IF(I156&lt;1,FIXED(I156,3),IF(I156&lt;10,FIXED(I156,2),(IF(I156&lt;100,FIXED(I156,1),IF(I156&lt;1000,FIXED(I156,0),MROUND(I156,10))))))))))</f>
        <v>--</v>
      </c>
      <c r="AK156" s="6" t="str">
        <f t="shared" si="65"/>
        <v>--</v>
      </c>
      <c r="AL156" s="6" t="str">
        <f>IF(AK156="--","--",IF(F!$D156=131,IF(K156=-1,"rg",IF(K156="","--",IF(K156*1000&lt;1,FIXED(K156*1000,3),IF(K156*1000&lt;10,FIXED(K156*1000,2),(IF(K156*1000&lt;100,FIXED(K156*1000,1),IF(K156*1000&lt;1000,FIXED(K156*1000,0),MROUND(K156*1000,10)))))))),IF(K156=-1,"rg",IF(K156="","--",IF(K156&lt;1,FIXED(K156,3),IF(K156&lt;10,FIXED(K156,2),(IF(K156&lt;100,FIXED(K156,1),IF(K156&lt;1000,FIXED(K156,0),MROUND(K156,10))))))))))</f>
        <v>--</v>
      </c>
      <c r="AM156" s="6" t="str">
        <f t="shared" si="66"/>
        <v>--</v>
      </c>
      <c r="AN156" s="6" t="str">
        <f>IF(AM156="--","--",IF(F!$D156=131,IF(M156=-1,"rg",IF(M156="","--",IF(M156*1000&lt;1,FIXED(M156*1000,3),IF(M156*1000&lt;10,FIXED(M156*1000,2),(IF(M156*1000&lt;100,FIXED(M156*1000,1),IF(M156*1000&lt;1000,FIXED(M156*1000,0),MROUND(M156*1000,10)))))))),IF(M156=-1,"rg",IF(M156="","--",IF(M156&lt;1,FIXED(M156,3),IF(M156&lt;10,FIXED(M156,2),(IF(M156&lt;100,FIXED(M156,1),IF(M156&lt;1000,FIXED(M156,0),MROUND(M156,10))))))))))</f>
        <v>--</v>
      </c>
      <c r="AP156" s="6" t="str">
        <f t="shared" si="53"/>
        <v>--</v>
      </c>
      <c r="AQ156" s="6" t="str">
        <f t="shared" si="54"/>
        <v/>
      </c>
      <c r="AR156" s="6" t="str">
        <f t="shared" si="55"/>
        <v>--</v>
      </c>
      <c r="AS156" s="6" t="str">
        <f t="shared" si="56"/>
        <v/>
      </c>
      <c r="AT156" s="6" t="str">
        <f t="shared" si="57"/>
        <v/>
      </c>
      <c r="AU156" s="6" t="str">
        <f>IFERROR(IF(AR156="--","",IF(HLOOKUP(SMALL($Q$4:$Y$4,3),$Q$4:$Y$501,ROW(AP156)-3,FALSE)=0,"",IF(HLOOKUP(SMALL($Q$4:$Y$4,3),$Q$4:$Y$501,ROW(AP156)-3,FALSE)="nee",VLOOKUP("De kwaliteitseis emissiearme grond (maximale concentratie) wordt overschreden.",H!$O$10:'H'!$P$59,2,FALSE),""))),"")</f>
        <v/>
      </c>
      <c r="AV156" s="6" t="str">
        <f t="shared" si="47"/>
        <v>--</v>
      </c>
      <c r="AW156" s="6" t="str">
        <f t="shared" si="48"/>
        <v/>
      </c>
      <c r="AX156" s="6" t="str">
        <f t="shared" si="49"/>
        <v>--</v>
      </c>
      <c r="AY156" s="6" t="str">
        <f t="shared" si="58"/>
        <v/>
      </c>
      <c r="AZ156" s="6" t="str">
        <f t="shared" si="59"/>
        <v/>
      </c>
      <c r="BA156" s="6" t="str">
        <f>IFERROR(IF(AR156="--","",IF(HLOOKUP(SMALL($Q$4:$Y$4,6),$Q$4:$Y$501,ROW(AP156)-3,FALSE)=0,"",IF(HLOOKUP(SMALL($Q$4:$Y$4,6),$Q$4:$Y$501,ROW(AP156)-3,FALSE)="nee",VLOOKUP("De kwaliteitseis emissiearme grond (maximale concentratie) wordt overschreden.",H!$O$10:'H'!$P$59,2,FALSE),""))),"")</f>
        <v/>
      </c>
      <c r="BB156" s="6" t="str">
        <f t="shared" si="50"/>
        <v>--</v>
      </c>
      <c r="BC156" s="6" t="str">
        <f t="shared" si="51"/>
        <v/>
      </c>
      <c r="BD156" s="6" t="str">
        <f t="shared" si="52"/>
        <v>--</v>
      </c>
      <c r="BE156" s="6" t="str">
        <f t="shared" si="60"/>
        <v/>
      </c>
      <c r="BF156" s="6" t="str">
        <f t="shared" si="61"/>
        <v/>
      </c>
      <c r="BG156" s="4" t="str">
        <f>IFERROR(IF(AR156="--","",IF(HLOOKUP(SMALL($Q$4:$Y$4,9),$Q$4:$Y$501,ROW(AP156)-3,FALSE)=0,"",IF(HLOOKUP(SMALL($Q$4:$Y$4,9),$Q$4:$Y$501,ROW(AP156)-3,FALSE)="nee",VLOOKUP("De kwaliteitseis emissiearme grond (maximale concentratie) wordt overschreden.",H!$O$10:'H'!$P$59,2,FALSE),""))),"")</f>
        <v/>
      </c>
    </row>
    <row r="157" spans="1:59" x14ac:dyDescent="0.2">
      <c r="A157" s="4" t="str">
        <f>F!A157</f>
        <v>Som DDE</v>
      </c>
      <c r="B157" s="6" t="str">
        <f>IF(ISNUMBER(F!E157)=FALSE,"--",IF(F!E157=0,"--",F!E157))</f>
        <v>--</v>
      </c>
      <c r="C157" s="6" t="str">
        <f>IF(B157="--","",F!F157)</f>
        <v/>
      </c>
      <c r="D157" s="6" t="str">
        <f>IF(ISNUMBER(F!G157)=FALSE,"--",IF(F!G157=0,"--",F!G157))</f>
        <v>--</v>
      </c>
      <c r="E157" s="6" t="str">
        <f>IF(D157="--","",F!H157)</f>
        <v/>
      </c>
      <c r="F157" s="6" t="str">
        <f>IF(ISNUMBER(F!I157)=FALSE,"--",IF(F!I157=0,"--",F!I157))</f>
        <v>--</v>
      </c>
      <c r="G157" s="6" t="str">
        <f>IF(F157="--","",F!J157)</f>
        <v/>
      </c>
      <c r="H157" s="6"/>
      <c r="I157" s="92">
        <f>IF(F!Z157=0,-1,F!AV157)</f>
        <v>-1</v>
      </c>
      <c r="J157" s="6"/>
      <c r="K157" s="92">
        <f>IF(F!AC157=0,-1,F!AX157)</f>
        <v>-1</v>
      </c>
      <c r="L157" s="6"/>
      <c r="M157" s="92">
        <f>IF(F!AF157=0,-1,F!AZ157)</f>
        <v>-1</v>
      </c>
      <c r="N157" s="6"/>
      <c r="P157" s="4" t="str">
        <f>IFERROR(IF(AND(VLOOKUP(F!$B157,E!$B$1:$AK$300,5,FALSE)&lt;&gt;1000000000,VLOOKUP(F!$B157,E!$B$1:$AK$300,6,FALSE)=1000000000,VLOOKUP(F!$B157,E!$B$1:$AK$300,7,FALSE)=1000000000,VLOOKUP(F!$B157,E!$B$1:$AK$300,8,FALSE)=1000000000,VLOOKUP(F!$B157,E!$B$1:$AK$300,9,FALSE)=1000000000),"toetsen alleen LN",IF(AND(VLOOKUP(F!$B157,E!$B$1:$AK$300,5,FALSE)=1000000000,VLOOKUP(F!$B157,E!$B$1:$AK$300,6,FALSE)=1000000000,VLOOKUP(F!$B157,E!$B$1:$AK$300,7,FALSE)=1000000000,VLOOKUP(F!$B157,E!$B$1:$AK$300,8,FALSE)&lt;&gt;1000000000,VLOOKUP(F!$B157,E!$B$1:$AK$300,9,FALSE)&lt;&gt;1000000000),"toetsen alleen MV en SV",IF(AND(VLOOKUP(F!$B157,E!$B$1:$AK$300,5,FALSE)&lt;&gt;1000000000,VLOOKUP(F!$B157,E!$B$1:$AK$300,6,FALSE)&lt;&gt;1000000000,VLOOKUP(F!$B157,E!$B$1:$AK$300,7,FALSE)&lt;&gt;1000000000,VLOOKUP(F!$B157,E!$B$1:$AK$300,8,FALSE)=1000000000,VLOOKUP(F!$B157,E!$B$1:$AK$300,9,FALSE)=1000000000),"toetsen geen MV en SV",IF(VLOOKUP(F!$B157,E!$B$1:$AK$300,5,FALSE)+VLOOKUP(F!$B157,E!$B$1:$AK$300,6,FALSE)+VLOOKUP(F!$B157,E!$B$1:$AK$300,7,FALSE)+VLOOKUP(F!$B157,E!$B$1:$AK$300,8,FALSE)&lt;&gt;4000000000,"toetsen",IF(VLOOKUP(F!$B157,E!$B$1:$AK$300,12,FALSE)&lt;&gt;1000000000,"toetsen alleen IW","niet toetsen"))))),"")</f>
        <v>toetsen</v>
      </c>
      <c r="Q157" s="6">
        <f t="shared" si="67"/>
        <v>-1</v>
      </c>
      <c r="R157" s="5" t="str">
        <f>IF($B157="--","",IF($P157="toetsen",toetsen(F!$B157,Q157),IF($P157="toetsen alleen IW",toetsen_alleen_IW(F!$B157,Q157),IF($P157="toetsen alleen LN",toetsen_alleen_LN(F!$B157,Q157),IF($P157="toetsen geen MV en SV",toetsen_geen_MV_en_SV(F!$B157,Q157),IF($P157="toetsen alleen MV en SV",toetsen_alleen_MV_en_SV(F!$B157,Q157),""))))))</f>
        <v/>
      </c>
      <c r="S157" s="5" t="str">
        <f>IF($P157="toetsen",IF(OR(Q157="",VLOOKUP(F!$B157,E!$B$1:$AK$300,10,FALSE)=1000000000),"",IF(Q157&lt;=VLOOKUP(F!$B157,E!$B$1:$AK$300,10,FALSE),"ja","nee")),"")</f>
        <v/>
      </c>
      <c r="T157" s="78">
        <f t="shared" si="62"/>
        <v>-1</v>
      </c>
      <c r="U157" s="5" t="str">
        <f>IF($D157="--","",IF($P157="toetsen",toetsen(F!$B157,T157),IF($P157="toetsen alleen IW",toetsen_alleen_IW(F!$B157,T157),IF($P157="toetsen alleen LN",toetsen_alleen_LN(F!$B157,T157),IF($P157="toetsen geen MV en SV",toetsen_geen_MV_en_SV(F!$B157,T157),IF($P157="toetsen alleen MV en SV",toetsen_alleen_MV_en_SV(F!$B157,T157),""))))))</f>
        <v/>
      </c>
      <c r="V157" s="5" t="str">
        <f>IF($P157="toetsen",IF(OR(T157="",VLOOKUP(F!$B157,E!$B$1:$AK$300,10,FALSE)=1000000000),"",IF(T157&lt;=VLOOKUP(F!$B157,E!$B$1:$AK$300,10,FALSE),"ja","nee")),"")</f>
        <v/>
      </c>
      <c r="W157" s="6">
        <f t="shared" si="63"/>
        <v>-1</v>
      </c>
      <c r="X157" s="5" t="str">
        <f>IF($F157="--","",IF($P157="toetsen",toetsen(F!$B157,W157),IF($P157="toetsen alleen IW",toetsen_alleen_IW(F!$B157,W157),IF($P157="toetsen alleen LN",toetsen_alleen_LN(F!$B157,W157),IF($P157="toetsen geen MV en SV",toetsen_geen_MV_en_SV(F!$B157,W157),IF($P157="toetsen alleen MV en SV",toetsen_alleen_MV_en_SV(F!$B157,W157),""))))))</f>
        <v/>
      </c>
      <c r="Y157" s="5" t="str">
        <f>IF($P157="toetsen",IF(OR(W157="",VLOOKUP(F!$B157,E!$B$1:$AK$300,10,FALSE)=1000000000),"",IF(W157&lt;=VLOOKUP(F!$B157,E!$B$1:$AK$300,10,FALSE),"ja","nee")),"")</f>
        <v/>
      </c>
      <c r="AA157" s="4">
        <f>IFERROR(IF(Q157="","",(IF(Q157&gt;2*VLOOKUP(F!$B157,E!$B$1:$AK$300,5,FALSE),1,0))),"")</f>
        <v>0</v>
      </c>
      <c r="AB157" s="4">
        <f>IFERROR(IF(T157="","",(IF(T157&gt;2*VLOOKUP(F!$B157,E!$B$1:$AK$300,5,FALSE),1,0))),"")</f>
        <v>0</v>
      </c>
      <c r="AC157" s="4">
        <f>IFERROR(IF(W157="","",(IF(W157&gt;2*VLOOKUP(F!$B157,E!$B$1:$AK$300,5,FALSE),1,0))),"")</f>
        <v>0</v>
      </c>
      <c r="AE157" s="4">
        <f>IFERROR(IF(Q157="","",(IF(Q157&gt;VLOOKUP(F!$B157,E!$B$1:$AK$300,6,FALSE)+VLOOKUP(F!$B157,E!$B$1:$AK$300,5,FALSE),1,0))),"")</f>
        <v>0</v>
      </c>
      <c r="AF157" s="4">
        <f>IFERROR(IF(T157="","",(IF(T157&gt;VLOOKUP(F!$B157,E!$B$1:$AK$300,6,FALSE)+VLOOKUP(F!$B157,E!$B$1:$AK$300,5,FALSE),1,0))),"")</f>
        <v>0</v>
      </c>
      <c r="AG157" s="4">
        <f>IFERROR(IF(W157="","",(IF(W157&gt;VLOOKUP(F!$B157,E!$B$1:$AK$300,6,FALSE)+VLOOKUP(F!$B157,E!$B$1:$AK$300,5,FALSE),1,0))),"")</f>
        <v>0</v>
      </c>
      <c r="AI157" s="6" t="str">
        <f t="shared" si="64"/>
        <v>--</v>
      </c>
      <c r="AJ157" s="6" t="str">
        <f>IF(AI157="--","--",IF(F!$D157=131,IF(I157=-1,"rg",IF(I157="","--",IF(I157*1000&lt;1,FIXED(I157*1000,3),IF(I157*1000&lt;10,FIXED(I157*1000,2),(IF(I157*1000&lt;100,FIXED(I157*1000,1),IF(I157*1000&lt;1000,FIXED(I157*1000,0),MROUND(I157*1000,10)))))))),IF(I157=-1,"rg",IF(I157="","--",IF(I157&lt;1,FIXED(I157,3),IF(I157&lt;10,FIXED(I157,2),(IF(I157&lt;100,FIXED(I157,1),IF(I157&lt;1000,FIXED(I157,0),MROUND(I157,10))))))))))</f>
        <v>--</v>
      </c>
      <c r="AK157" s="6" t="str">
        <f t="shared" si="65"/>
        <v>--</v>
      </c>
      <c r="AL157" s="6" t="str">
        <f>IF(AK157="--","--",IF(F!$D157=131,IF(K157=-1,"rg",IF(K157="","--",IF(K157*1000&lt;1,FIXED(K157*1000,3),IF(K157*1000&lt;10,FIXED(K157*1000,2),(IF(K157*1000&lt;100,FIXED(K157*1000,1),IF(K157*1000&lt;1000,FIXED(K157*1000,0),MROUND(K157*1000,10)))))))),IF(K157=-1,"rg",IF(K157="","--",IF(K157&lt;1,FIXED(K157,3),IF(K157&lt;10,FIXED(K157,2),(IF(K157&lt;100,FIXED(K157,1),IF(K157&lt;1000,FIXED(K157,0),MROUND(K157,10))))))))))</f>
        <v>--</v>
      </c>
      <c r="AM157" s="6" t="str">
        <f t="shared" si="66"/>
        <v>--</v>
      </c>
      <c r="AN157" s="6" t="str">
        <f>IF(AM157="--","--",IF(F!$D157=131,IF(M157=-1,"rg",IF(M157="","--",IF(M157*1000&lt;1,FIXED(M157*1000,3),IF(M157*1000&lt;10,FIXED(M157*1000,2),(IF(M157*1000&lt;100,FIXED(M157*1000,1),IF(M157*1000&lt;1000,FIXED(M157*1000,0),MROUND(M157*1000,10)))))))),IF(M157=-1,"rg",IF(M157="","--",IF(M157&lt;1,FIXED(M157,3),IF(M157&lt;10,FIXED(M157,2),(IF(M157&lt;100,FIXED(M157,1),IF(M157&lt;1000,FIXED(M157,0),MROUND(M157,10))))))))))</f>
        <v>--</v>
      </c>
      <c r="AP157" s="6" t="str">
        <f t="shared" si="53"/>
        <v>--</v>
      </c>
      <c r="AQ157" s="6" t="str">
        <f t="shared" si="54"/>
        <v/>
      </c>
      <c r="AR157" s="6" t="str">
        <f t="shared" si="55"/>
        <v>--</v>
      </c>
      <c r="AS157" s="6" t="str">
        <f t="shared" si="56"/>
        <v/>
      </c>
      <c r="AT157" s="6" t="str">
        <f t="shared" si="57"/>
        <v/>
      </c>
      <c r="AU157" s="6" t="str">
        <f>IFERROR(IF(AR157="--","",IF(HLOOKUP(SMALL($Q$4:$Y$4,3),$Q$4:$Y$501,ROW(AP157)-3,FALSE)=0,"",IF(HLOOKUP(SMALL($Q$4:$Y$4,3),$Q$4:$Y$501,ROW(AP157)-3,FALSE)="nee",VLOOKUP("De kwaliteitseis emissiearme grond (maximale concentratie) wordt overschreden.",H!$O$10:'H'!$P$59,2,FALSE),""))),"")</f>
        <v/>
      </c>
      <c r="AV157" s="6" t="str">
        <f t="shared" si="47"/>
        <v>--</v>
      </c>
      <c r="AW157" s="6" t="str">
        <f t="shared" si="48"/>
        <v/>
      </c>
      <c r="AX157" s="6" t="str">
        <f t="shared" si="49"/>
        <v>--</v>
      </c>
      <c r="AY157" s="6" t="str">
        <f t="shared" si="58"/>
        <v/>
      </c>
      <c r="AZ157" s="6" t="str">
        <f t="shared" si="59"/>
        <v/>
      </c>
      <c r="BA157" s="6" t="str">
        <f>IFERROR(IF(AR157="--","",IF(HLOOKUP(SMALL($Q$4:$Y$4,6),$Q$4:$Y$501,ROW(AP157)-3,FALSE)=0,"",IF(HLOOKUP(SMALL($Q$4:$Y$4,6),$Q$4:$Y$501,ROW(AP157)-3,FALSE)="nee",VLOOKUP("De kwaliteitseis emissiearme grond (maximale concentratie) wordt overschreden.",H!$O$10:'H'!$P$59,2,FALSE),""))),"")</f>
        <v/>
      </c>
      <c r="BB157" s="6" t="str">
        <f t="shared" si="50"/>
        <v>--</v>
      </c>
      <c r="BC157" s="6" t="str">
        <f t="shared" si="51"/>
        <v/>
      </c>
      <c r="BD157" s="6" t="str">
        <f t="shared" si="52"/>
        <v>--</v>
      </c>
      <c r="BE157" s="6" t="str">
        <f t="shared" si="60"/>
        <v/>
      </c>
      <c r="BF157" s="6" t="str">
        <f t="shared" si="61"/>
        <v/>
      </c>
      <c r="BG157" s="4" t="str">
        <f>IFERROR(IF(AR157="--","",IF(HLOOKUP(SMALL($Q$4:$Y$4,9),$Q$4:$Y$501,ROW(AP157)-3,FALSE)=0,"",IF(HLOOKUP(SMALL($Q$4:$Y$4,9),$Q$4:$Y$501,ROW(AP157)-3,FALSE)="nee",VLOOKUP("De kwaliteitseis emissiearme grond (maximale concentratie) wordt overschreden.",H!$O$10:'H'!$P$59,2,FALSE),""))),"")</f>
        <v/>
      </c>
    </row>
    <row r="158" spans="1:59" x14ac:dyDescent="0.2">
      <c r="A158" s="4" t="str">
        <f>F!A158</f>
        <v>Som DDT,DDE,DDD</v>
      </c>
      <c r="B158" s="6" t="str">
        <f>IF(ISNUMBER(F!E158)=FALSE,"--",IF(F!E158=0,"--",F!E158))</f>
        <v>--</v>
      </c>
      <c r="C158" s="6" t="str">
        <f>IF(B158="--","",F!F158)</f>
        <v/>
      </c>
      <c r="D158" s="6" t="str">
        <f>IF(ISNUMBER(F!G158)=FALSE,"--",IF(F!G158=0,"--",F!G158))</f>
        <v>--</v>
      </c>
      <c r="E158" s="6" t="str">
        <f>IF(D158="--","",F!H158)</f>
        <v/>
      </c>
      <c r="F158" s="6" t="str">
        <f>IF(ISNUMBER(F!I158)=FALSE,"--",IF(F!I158=0,"--",F!I158))</f>
        <v>--</v>
      </c>
      <c r="G158" s="6" t="str">
        <f>IF(F158="--","",F!J158)</f>
        <v/>
      </c>
      <c r="H158" s="6"/>
      <c r="I158" s="6" t="str">
        <f>IF(F!Z158=-1,-1,F!AV158)</f>
        <v/>
      </c>
      <c r="J158" s="6"/>
      <c r="K158" s="6" t="str">
        <f>IF(F!AC158=-1,-1,F!AX158)</f>
        <v/>
      </c>
      <c r="L158" s="6"/>
      <c r="M158" s="6" t="str">
        <f>IF(F!AF158=-1,-1,F!AZ158)</f>
        <v/>
      </c>
      <c r="N158" s="6"/>
      <c r="P158" s="4" t="str">
        <f>IFERROR(IF(AND(VLOOKUP(F!$B158,E!$B$1:$AK$300,5,FALSE)&lt;&gt;1000000000,VLOOKUP(F!$B158,E!$B$1:$AK$300,6,FALSE)=1000000000,VLOOKUP(F!$B158,E!$B$1:$AK$300,7,FALSE)=1000000000,VLOOKUP(F!$B158,E!$B$1:$AK$300,8,FALSE)=1000000000,VLOOKUP(F!$B158,E!$B$1:$AK$300,9,FALSE)=1000000000),"toetsen alleen LN",IF(AND(VLOOKUP(F!$B158,E!$B$1:$AK$300,5,FALSE)=1000000000,VLOOKUP(F!$B158,E!$B$1:$AK$300,6,FALSE)=1000000000,VLOOKUP(F!$B158,E!$B$1:$AK$300,7,FALSE)=1000000000,VLOOKUP(F!$B158,E!$B$1:$AK$300,8,FALSE)&lt;&gt;1000000000,VLOOKUP(F!$B158,E!$B$1:$AK$300,9,FALSE)&lt;&gt;1000000000),"toetsen alleen MV en SV",IF(AND(VLOOKUP(F!$B158,E!$B$1:$AK$300,5,FALSE)&lt;&gt;1000000000,VLOOKUP(F!$B158,E!$B$1:$AK$300,6,FALSE)&lt;&gt;1000000000,VLOOKUP(F!$B158,E!$B$1:$AK$300,7,FALSE)&lt;&gt;1000000000,VLOOKUP(F!$B158,E!$B$1:$AK$300,8,FALSE)=1000000000,VLOOKUP(F!$B158,E!$B$1:$AK$300,9,FALSE)=1000000000),"toetsen geen MV en SV",IF(VLOOKUP(F!$B158,E!$B$1:$AK$300,5,FALSE)+VLOOKUP(F!$B158,E!$B$1:$AK$300,6,FALSE)+VLOOKUP(F!$B158,E!$B$1:$AK$300,7,FALSE)+VLOOKUP(F!$B158,E!$B$1:$AK$300,8,FALSE)&lt;&gt;4000000000,"toetsen",IF(VLOOKUP(F!$B158,E!$B$1:$AK$300,12,FALSE)&lt;&gt;1000000000,"toetsen alleen IW","niet toetsen"))))),"")</f>
        <v>niet toetsen</v>
      </c>
      <c r="Q158" s="6" t="str">
        <f t="shared" si="67"/>
        <v/>
      </c>
      <c r="R158" s="5" t="str">
        <f>IF($B158="--","",IF($P158="toetsen",toetsen(F!$B158,Q158),IF($P158="toetsen alleen IW",toetsen_alleen_IW(F!$B158,Q158),IF($P158="toetsen alleen LN",toetsen_alleen_LN(F!$B158,Q158),IF($P158="toetsen geen MV en SV",toetsen_geen_MV_en_SV(F!$B158,Q158),IF($P158="toetsen alleen MV en SV",toetsen_alleen_MV_en_SV(F!$B158,Q158),""))))))</f>
        <v/>
      </c>
      <c r="S158" s="5" t="str">
        <f>IF($P158="toetsen",IF(OR(Q158="",VLOOKUP(F!$B158,E!$B$1:$AK$300,10,FALSE)=1000000000),"",IF(Q158&lt;=VLOOKUP(F!$B158,E!$B$1:$AK$300,10,FALSE),"ja","nee")),"")</f>
        <v/>
      </c>
      <c r="T158" s="78" t="str">
        <f t="shared" si="62"/>
        <v/>
      </c>
      <c r="U158" s="5" t="str">
        <f>IF($D158="--","",IF($P158="toetsen",toetsen(F!$B158,T158),IF($P158="toetsen alleen IW",toetsen_alleen_IW(F!$B158,T158),IF($P158="toetsen alleen LN",toetsen_alleen_LN(F!$B158,T158),IF($P158="toetsen geen MV en SV",toetsen_geen_MV_en_SV(F!$B158,T158),IF($P158="toetsen alleen MV en SV",toetsen_alleen_MV_en_SV(F!$B158,T158),""))))))</f>
        <v/>
      </c>
      <c r="V158" s="5" t="str">
        <f>IF($P158="toetsen",IF(OR(T158="",VLOOKUP(F!$B158,E!$B$1:$AK$300,10,FALSE)=1000000000),"",IF(T158&lt;=VLOOKUP(F!$B158,E!$B$1:$AK$300,10,FALSE),"ja","nee")),"")</f>
        <v/>
      </c>
      <c r="W158" s="6" t="str">
        <f t="shared" si="63"/>
        <v/>
      </c>
      <c r="X158" s="5" t="str">
        <f>IF($F158="--","",IF($P158="toetsen",toetsen(F!$B158,W158),IF($P158="toetsen alleen IW",toetsen_alleen_IW(F!$B158,W158),IF($P158="toetsen alleen LN",toetsen_alleen_LN(F!$B158,W158),IF($P158="toetsen geen MV en SV",toetsen_geen_MV_en_SV(F!$B158,W158),IF($P158="toetsen alleen MV en SV",toetsen_alleen_MV_en_SV(F!$B158,W158),""))))))</f>
        <v/>
      </c>
      <c r="Y158" s="5" t="str">
        <f>IF($P158="toetsen",IF(OR(W158="",VLOOKUP(F!$B158,E!$B$1:$AK$300,10,FALSE)=1000000000),"",IF(W158&lt;=VLOOKUP(F!$B158,E!$B$1:$AK$300,10,FALSE),"ja","nee")),"")</f>
        <v/>
      </c>
      <c r="AA158" s="4" t="str">
        <f>IFERROR(IF(Q158="","",(IF(Q158&gt;2*VLOOKUP(F!$B158,E!$B$1:$AK$300,5,FALSE),1,0))),"")</f>
        <v/>
      </c>
      <c r="AB158" s="4" t="str">
        <f>IFERROR(IF(T158="","",(IF(T158&gt;2*VLOOKUP(F!$B158,E!$B$1:$AK$300,5,FALSE),1,0))),"")</f>
        <v/>
      </c>
      <c r="AC158" s="4" t="str">
        <f>IFERROR(IF(W158="","",(IF(W158&gt;2*VLOOKUP(F!$B158,E!$B$1:$AK$300,5,FALSE),1,0))),"")</f>
        <v/>
      </c>
      <c r="AE158" s="4" t="str">
        <f>IFERROR(IF(Q158="","",(IF(Q158&gt;VLOOKUP(F!$B158,E!$B$1:$AK$300,6,FALSE)+VLOOKUP(F!$B158,E!$B$1:$AK$300,5,FALSE),1,0))),"")</f>
        <v/>
      </c>
      <c r="AF158" s="4" t="str">
        <f>IFERROR(IF(T158="","",(IF(T158&gt;VLOOKUP(F!$B158,E!$B$1:$AK$300,6,FALSE)+VLOOKUP(F!$B158,E!$B$1:$AK$300,5,FALSE),1,0))),"")</f>
        <v/>
      </c>
      <c r="AG158" s="4" t="str">
        <f>IFERROR(IF(W158="","",(IF(W158&gt;VLOOKUP(F!$B158,E!$B$1:$AK$300,6,FALSE)+VLOOKUP(F!$B158,E!$B$1:$AK$300,5,FALSE),1,0))),"")</f>
        <v/>
      </c>
      <c r="AI158" s="6" t="str">
        <f t="shared" si="64"/>
        <v>--</v>
      </c>
      <c r="AJ158" s="6" t="str">
        <f>IF(AI158="--","--",IF(F!$D158=131,IF(I158=-1,"rg",IF(I158="","--",IF(I158*1000&lt;1,FIXED(I158*1000,3),IF(I158*1000&lt;10,FIXED(I158*1000,2),(IF(I158*1000&lt;100,FIXED(I158*1000,1),IF(I158*1000&lt;1000,FIXED(I158*1000,0),MROUND(I158*1000,10)))))))),IF(I158=-1,"rg",IF(I158="","--",IF(I158&lt;1,FIXED(I158,3),IF(I158&lt;10,FIXED(I158,2),(IF(I158&lt;100,FIXED(I158,1),IF(I158&lt;1000,FIXED(I158,0),MROUND(I158,10))))))))))</f>
        <v>--</v>
      </c>
      <c r="AK158" s="6" t="str">
        <f t="shared" si="65"/>
        <v>--</v>
      </c>
      <c r="AL158" s="6" t="str">
        <f>IF(AK158="--","--",IF(F!$D158=131,IF(K158=-1,"rg",IF(K158="","--",IF(K158*1000&lt;1,FIXED(K158*1000,3),IF(K158*1000&lt;10,FIXED(K158*1000,2),(IF(K158*1000&lt;100,FIXED(K158*1000,1),IF(K158*1000&lt;1000,FIXED(K158*1000,0),MROUND(K158*1000,10)))))))),IF(K158=-1,"rg",IF(K158="","--",IF(K158&lt;1,FIXED(K158,3),IF(K158&lt;10,FIXED(K158,2),(IF(K158&lt;100,FIXED(K158,1),IF(K158&lt;1000,FIXED(K158,0),MROUND(K158,10))))))))))</f>
        <v>--</v>
      </c>
      <c r="AM158" s="6" t="str">
        <f t="shared" si="66"/>
        <v>--</v>
      </c>
      <c r="AN158" s="6" t="str">
        <f>IF(AM158="--","--",IF(F!$D158=131,IF(M158=-1,"rg",IF(M158="","--",IF(M158*1000&lt;1,FIXED(M158*1000,3),IF(M158*1000&lt;10,FIXED(M158*1000,2),(IF(M158*1000&lt;100,FIXED(M158*1000,1),IF(M158*1000&lt;1000,FIXED(M158*1000,0),MROUND(M158*1000,10)))))))),IF(M158=-1,"rg",IF(M158="","--",IF(M158&lt;1,FIXED(M158,3),IF(M158&lt;10,FIXED(M158,2),(IF(M158&lt;100,FIXED(M158,1),IF(M158&lt;1000,FIXED(M158,0),MROUND(M158,10))))))))))</f>
        <v>--</v>
      </c>
      <c r="AP158" s="6" t="str">
        <f t="shared" si="53"/>
        <v>--</v>
      </c>
      <c r="AQ158" s="6" t="str">
        <f t="shared" si="54"/>
        <v/>
      </c>
      <c r="AR158" s="6" t="str">
        <f t="shared" si="55"/>
        <v>--</v>
      </c>
      <c r="AS158" s="6" t="str">
        <f t="shared" si="56"/>
        <v/>
      </c>
      <c r="AT158" s="6" t="str">
        <f t="shared" si="57"/>
        <v/>
      </c>
      <c r="AU158" s="6" t="str">
        <f>IFERROR(IF(AR158="--","",IF(HLOOKUP(SMALL($Q$4:$Y$4,3),$Q$4:$Y$501,ROW(AP158)-3,FALSE)=0,"",IF(HLOOKUP(SMALL($Q$4:$Y$4,3),$Q$4:$Y$501,ROW(AP158)-3,FALSE)="nee",VLOOKUP("De kwaliteitseis emissiearme grond (maximale concentratie) wordt overschreden.",H!$O$10:'H'!$P$59,2,FALSE),""))),"")</f>
        <v/>
      </c>
      <c r="AV158" s="6" t="str">
        <f t="shared" si="47"/>
        <v>--</v>
      </c>
      <c r="AW158" s="6" t="str">
        <f t="shared" si="48"/>
        <v/>
      </c>
      <c r="AX158" s="6" t="str">
        <f t="shared" si="49"/>
        <v>--</v>
      </c>
      <c r="AY158" s="6" t="str">
        <f t="shared" si="58"/>
        <v/>
      </c>
      <c r="AZ158" s="6" t="str">
        <f t="shared" si="59"/>
        <v/>
      </c>
      <c r="BA158" s="6" t="str">
        <f>IFERROR(IF(AR158="--","",IF(HLOOKUP(SMALL($Q$4:$Y$4,6),$Q$4:$Y$501,ROW(AP158)-3,FALSE)=0,"",IF(HLOOKUP(SMALL($Q$4:$Y$4,6),$Q$4:$Y$501,ROW(AP158)-3,FALSE)="nee",VLOOKUP("De kwaliteitseis emissiearme grond (maximale concentratie) wordt overschreden.",H!$O$10:'H'!$P$59,2,FALSE),""))),"")</f>
        <v/>
      </c>
      <c r="BB158" s="6" t="str">
        <f t="shared" si="50"/>
        <v>--</v>
      </c>
      <c r="BC158" s="6" t="str">
        <f t="shared" si="51"/>
        <v/>
      </c>
      <c r="BD158" s="6" t="str">
        <f t="shared" si="52"/>
        <v>--</v>
      </c>
      <c r="BE158" s="6" t="str">
        <f t="shared" si="60"/>
        <v/>
      </c>
      <c r="BF158" s="6" t="str">
        <f t="shared" si="61"/>
        <v/>
      </c>
      <c r="BG158" s="4" t="str">
        <f>IFERROR(IF(AR158="--","",IF(HLOOKUP(SMALL($Q$4:$Y$4,9),$Q$4:$Y$501,ROW(AP158)-3,FALSE)=0,"",IF(HLOOKUP(SMALL($Q$4:$Y$4,9),$Q$4:$Y$501,ROW(AP158)-3,FALSE)="nee",VLOOKUP("De kwaliteitseis emissiearme grond (maximale concentratie) wordt overschreden.",H!$O$10:'H'!$P$59,2,FALSE),""))),"")</f>
        <v/>
      </c>
    </row>
    <row r="159" spans="1:59" x14ac:dyDescent="0.2">
      <c r="A159" s="4" t="str">
        <f>F!A159</f>
        <v>Aldrin</v>
      </c>
      <c r="B159" s="6" t="str">
        <f>IF(ISNUMBER(F!E159)=FALSE,"--",IF(F!E159=0,"--",F!E159))</f>
        <v>--</v>
      </c>
      <c r="C159" s="6" t="str">
        <f>IF(B159="--","",F!F159)</f>
        <v/>
      </c>
      <c r="D159" s="6" t="str">
        <f>IF(ISNUMBER(F!G159)=FALSE,"--",IF(F!G159=0,"--",F!G159))</f>
        <v>--</v>
      </c>
      <c r="E159" s="6" t="str">
        <f>IF(D159="--","",F!H159)</f>
        <v/>
      </c>
      <c r="F159" s="6" t="str">
        <f>IF(ISNUMBER(F!I159)=FALSE,"--",IF(F!I159=0,"--",F!I159))</f>
        <v>--</v>
      </c>
      <c r="G159" s="6" t="str">
        <f>IF(F159="--","",F!J159)</f>
        <v/>
      </c>
      <c r="H159" s="6"/>
      <c r="I159" s="16" t="str">
        <f>IF(F!AA159=-1,-1,F!AV159)</f>
        <v/>
      </c>
      <c r="J159" s="6"/>
      <c r="K159" s="16" t="str">
        <f>IF(F!AD159=-1,-1,F!AX159)</f>
        <v/>
      </c>
      <c r="L159" s="6"/>
      <c r="M159" s="16" t="str">
        <f>IF(F!AG159=-1,-1,F!AZ159)</f>
        <v/>
      </c>
      <c r="N159" s="6"/>
      <c r="P159" s="4" t="str">
        <f>IFERROR(IF(AND(VLOOKUP(F!$B159,E!$B$1:$AK$300,5,FALSE)&lt;&gt;1000000000,VLOOKUP(F!$B159,E!$B$1:$AK$300,6,FALSE)=1000000000,VLOOKUP(F!$B159,E!$B$1:$AK$300,7,FALSE)=1000000000,VLOOKUP(F!$B159,E!$B$1:$AK$300,8,FALSE)=1000000000,VLOOKUP(F!$B159,E!$B$1:$AK$300,9,FALSE)=1000000000),"toetsen alleen LN",IF(AND(VLOOKUP(F!$B159,E!$B$1:$AK$300,5,FALSE)=1000000000,VLOOKUP(F!$B159,E!$B$1:$AK$300,6,FALSE)=1000000000,VLOOKUP(F!$B159,E!$B$1:$AK$300,7,FALSE)=1000000000,VLOOKUP(F!$B159,E!$B$1:$AK$300,8,FALSE)&lt;&gt;1000000000,VLOOKUP(F!$B159,E!$B$1:$AK$300,9,FALSE)&lt;&gt;1000000000),"toetsen alleen MV en SV",IF(AND(VLOOKUP(F!$B159,E!$B$1:$AK$300,5,FALSE)&lt;&gt;1000000000,VLOOKUP(F!$B159,E!$B$1:$AK$300,6,FALSE)&lt;&gt;1000000000,VLOOKUP(F!$B159,E!$B$1:$AK$300,7,FALSE)&lt;&gt;1000000000,VLOOKUP(F!$B159,E!$B$1:$AK$300,8,FALSE)=1000000000,VLOOKUP(F!$B159,E!$B$1:$AK$300,9,FALSE)=1000000000),"toetsen geen MV en SV",IF(VLOOKUP(F!$B159,E!$B$1:$AK$300,5,FALSE)+VLOOKUP(F!$B159,E!$B$1:$AK$300,6,FALSE)+VLOOKUP(F!$B159,E!$B$1:$AK$300,7,FALSE)+VLOOKUP(F!$B159,E!$B$1:$AK$300,8,FALSE)&lt;&gt;4000000000,"toetsen",IF(VLOOKUP(F!$B159,E!$B$1:$AK$300,12,FALSE)&lt;&gt;1000000000,"toetsen alleen IW","niet toetsen"))))),"")</f>
        <v>toetsen alleen MV en SV</v>
      </c>
      <c r="Q159" s="6" t="str">
        <f t="shared" si="67"/>
        <v/>
      </c>
      <c r="R159" s="5" t="str">
        <f>IF($B159="--","",IF($P159="toetsen",toetsen(F!$B159,Q159),IF($P159="toetsen alleen IW",toetsen_alleen_IW(F!$B159,Q159),IF($P159="toetsen alleen LN",toetsen_alleen_LN(F!$B159,Q159),IF($P159="toetsen geen MV en SV",toetsen_geen_MV_en_SV(F!$B159,Q159),IF($P159="toetsen alleen MV en SV",toetsen_alleen_MV_en_SV(F!$B159,Q159),""))))))</f>
        <v/>
      </c>
      <c r="S159" s="5" t="str">
        <f>IF($P159="toetsen",IF(OR(Q159="",VLOOKUP(F!$B159,E!$B$1:$AK$300,10,FALSE)=1000000000),"",IF(Q159&lt;=VLOOKUP(F!$B159,E!$B$1:$AK$300,10,FALSE),"ja","nee")),"")</f>
        <v/>
      </c>
      <c r="T159" s="78" t="str">
        <f t="shared" si="62"/>
        <v/>
      </c>
      <c r="U159" s="5" t="str">
        <f>IF($D159="--","",IF($P159="toetsen",toetsen(F!$B159,T159),IF($P159="toetsen alleen IW",toetsen_alleen_IW(F!$B159,T159),IF($P159="toetsen alleen LN",toetsen_alleen_LN(F!$B159,T159),IF($P159="toetsen geen MV en SV",toetsen_geen_MV_en_SV(F!$B159,T159),IF($P159="toetsen alleen MV en SV",toetsen_alleen_MV_en_SV(F!$B159,T159),""))))))</f>
        <v/>
      </c>
      <c r="V159" s="5" t="str">
        <f>IF($P159="toetsen",IF(OR(T159="",VLOOKUP(F!$B159,E!$B$1:$AK$300,10,FALSE)=1000000000),"",IF(T159&lt;=VLOOKUP(F!$B159,E!$B$1:$AK$300,10,FALSE),"ja","nee")),"")</f>
        <v/>
      </c>
      <c r="W159" s="6" t="str">
        <f t="shared" si="63"/>
        <v/>
      </c>
      <c r="X159" s="5" t="str">
        <f>IF($F159="--","",IF($P159="toetsen",toetsen(F!$B159,W159),IF($P159="toetsen alleen IW",toetsen_alleen_IW(F!$B159,W159),IF($P159="toetsen alleen LN",toetsen_alleen_LN(F!$B159,W159),IF($P159="toetsen geen MV en SV",toetsen_geen_MV_en_SV(F!$B159,W159),IF($P159="toetsen alleen MV en SV",toetsen_alleen_MV_en_SV(F!$B159,W159),""))))))</f>
        <v/>
      </c>
      <c r="Y159" s="5" t="str">
        <f>IF($P159="toetsen",IF(OR(W159="",VLOOKUP(F!$B159,E!$B$1:$AK$300,10,FALSE)=1000000000),"",IF(W159&lt;=VLOOKUP(F!$B159,E!$B$1:$AK$300,10,FALSE),"ja","nee")),"")</f>
        <v/>
      </c>
      <c r="AA159" s="4" t="str">
        <f>IFERROR(IF(Q159="","",(IF(Q159&gt;2*VLOOKUP(F!$B159,E!$B$1:$AK$300,5,FALSE),1,0))),"")</f>
        <v/>
      </c>
      <c r="AB159" s="4" t="str">
        <f>IFERROR(IF(T159="","",(IF(T159&gt;2*VLOOKUP(F!$B159,E!$B$1:$AK$300,5,FALSE),1,0))),"")</f>
        <v/>
      </c>
      <c r="AC159" s="4" t="str">
        <f>IFERROR(IF(W159="","",(IF(W159&gt;2*VLOOKUP(F!$B159,E!$B$1:$AK$300,5,FALSE),1,0))),"")</f>
        <v/>
      </c>
      <c r="AE159" s="4" t="str">
        <f>IFERROR(IF(Q159="","",(IF(Q159&gt;VLOOKUP(F!$B159,E!$B$1:$AK$300,6,FALSE)+VLOOKUP(F!$B159,E!$B$1:$AK$300,5,FALSE),1,0))),"")</f>
        <v/>
      </c>
      <c r="AF159" s="4" t="str">
        <f>IFERROR(IF(T159="","",(IF(T159&gt;VLOOKUP(F!$B159,E!$B$1:$AK$300,6,FALSE)+VLOOKUP(F!$B159,E!$B$1:$AK$300,5,FALSE),1,0))),"")</f>
        <v/>
      </c>
      <c r="AG159" s="4" t="str">
        <f>IFERROR(IF(W159="","",(IF(W159&gt;VLOOKUP(F!$B159,E!$B$1:$AK$300,6,FALSE)+VLOOKUP(F!$B159,E!$B$1:$AK$300,5,FALSE),1,0))),"")</f>
        <v/>
      </c>
      <c r="AI159" s="6" t="str">
        <f t="shared" si="64"/>
        <v>--</v>
      </c>
      <c r="AJ159" s="6" t="str">
        <f>IF(AI159="--","--",IF(F!$D159=131,IF(I159=-1,"rg",IF(I159="","--",IF(I159*1000&lt;1,FIXED(I159*1000,3),IF(I159*1000&lt;10,FIXED(I159*1000,2),(IF(I159*1000&lt;100,FIXED(I159*1000,1),IF(I159*1000&lt;1000,FIXED(I159*1000,0),MROUND(I159*1000,10)))))))),IF(I159=-1,"rg",IF(I159="","--",IF(I159&lt;1,FIXED(I159,3),IF(I159&lt;10,FIXED(I159,2),(IF(I159&lt;100,FIXED(I159,1),IF(I159&lt;1000,FIXED(I159,0),MROUND(I159,10))))))))))</f>
        <v>--</v>
      </c>
      <c r="AK159" s="6" t="str">
        <f t="shared" si="65"/>
        <v>--</v>
      </c>
      <c r="AL159" s="6" t="str">
        <f>IF(AK159="--","--",IF(F!$D159=131,IF(K159=-1,"rg",IF(K159="","--",IF(K159*1000&lt;1,FIXED(K159*1000,3),IF(K159*1000&lt;10,FIXED(K159*1000,2),(IF(K159*1000&lt;100,FIXED(K159*1000,1),IF(K159*1000&lt;1000,FIXED(K159*1000,0),MROUND(K159*1000,10)))))))),IF(K159=-1,"rg",IF(K159="","--",IF(K159&lt;1,FIXED(K159,3),IF(K159&lt;10,FIXED(K159,2),(IF(K159&lt;100,FIXED(K159,1),IF(K159&lt;1000,FIXED(K159,0),MROUND(K159,10))))))))))</f>
        <v>--</v>
      </c>
      <c r="AM159" s="6" t="str">
        <f t="shared" si="66"/>
        <v>--</v>
      </c>
      <c r="AN159" s="6" t="str">
        <f>IF(AM159="--","--",IF(F!$D159=131,IF(M159=-1,"rg",IF(M159="","--",IF(M159*1000&lt;1,FIXED(M159*1000,3),IF(M159*1000&lt;10,FIXED(M159*1000,2),(IF(M159*1000&lt;100,FIXED(M159*1000,1),IF(M159*1000&lt;1000,FIXED(M159*1000,0),MROUND(M159*1000,10)))))))),IF(M159=-1,"rg",IF(M159="","--",IF(M159&lt;1,FIXED(M159,3),IF(M159&lt;10,FIXED(M159,2),(IF(M159&lt;100,FIXED(M159,1),IF(M159&lt;1000,FIXED(M159,0),MROUND(M159,10))))))))))</f>
        <v>--</v>
      </c>
      <c r="AP159" s="6" t="str">
        <f t="shared" si="53"/>
        <v>--</v>
      </c>
      <c r="AQ159" s="6" t="str">
        <f t="shared" si="54"/>
        <v/>
      </c>
      <c r="AR159" s="6" t="str">
        <f t="shared" si="55"/>
        <v>--</v>
      </c>
      <c r="AS159" s="6" t="str">
        <f t="shared" si="56"/>
        <v/>
      </c>
      <c r="AT159" s="6" t="str">
        <f t="shared" si="57"/>
        <v/>
      </c>
      <c r="AU159" s="6" t="str">
        <f>IFERROR(IF(AR159="--","",IF(HLOOKUP(SMALL($Q$4:$Y$4,3),$Q$4:$Y$501,ROW(AP159)-3,FALSE)=0,"",IF(HLOOKUP(SMALL($Q$4:$Y$4,3),$Q$4:$Y$501,ROW(AP159)-3,FALSE)="nee",VLOOKUP("De kwaliteitseis emissiearme grond (maximale concentratie) wordt overschreden.",H!$O$10:'H'!$P$59,2,FALSE),""))),"")</f>
        <v/>
      </c>
      <c r="AV159" s="6" t="str">
        <f t="shared" si="47"/>
        <v>--</v>
      </c>
      <c r="AW159" s="6" t="str">
        <f t="shared" si="48"/>
        <v/>
      </c>
      <c r="AX159" s="6" t="str">
        <f t="shared" si="49"/>
        <v>--</v>
      </c>
      <c r="AY159" s="6" t="str">
        <f t="shared" si="58"/>
        <v/>
      </c>
      <c r="AZ159" s="6" t="str">
        <f t="shared" si="59"/>
        <v/>
      </c>
      <c r="BA159" s="6" t="str">
        <f>IFERROR(IF(AR159="--","",IF(HLOOKUP(SMALL($Q$4:$Y$4,6),$Q$4:$Y$501,ROW(AP159)-3,FALSE)=0,"",IF(HLOOKUP(SMALL($Q$4:$Y$4,6),$Q$4:$Y$501,ROW(AP159)-3,FALSE)="nee",VLOOKUP("De kwaliteitseis emissiearme grond (maximale concentratie) wordt overschreden.",H!$O$10:'H'!$P$59,2,FALSE),""))),"")</f>
        <v/>
      </c>
      <c r="BB159" s="6" t="str">
        <f t="shared" si="50"/>
        <v>--</v>
      </c>
      <c r="BC159" s="6" t="str">
        <f t="shared" si="51"/>
        <v/>
      </c>
      <c r="BD159" s="6" t="str">
        <f t="shared" si="52"/>
        <v>--</v>
      </c>
      <c r="BE159" s="6" t="str">
        <f t="shared" si="60"/>
        <v/>
      </c>
      <c r="BF159" s="6" t="str">
        <f t="shared" si="61"/>
        <v/>
      </c>
      <c r="BG159" s="4" t="str">
        <f>IFERROR(IF(AR159="--","",IF(HLOOKUP(SMALL($Q$4:$Y$4,9),$Q$4:$Y$501,ROW(AP159)-3,FALSE)=0,"",IF(HLOOKUP(SMALL($Q$4:$Y$4,9),$Q$4:$Y$501,ROW(AP159)-3,FALSE)="nee",VLOOKUP("De kwaliteitseis emissiearme grond (maximale concentratie) wordt overschreden.",H!$O$10:'H'!$P$59,2,FALSE),""))),"")</f>
        <v/>
      </c>
    </row>
    <row r="160" spans="1:59" x14ac:dyDescent="0.2">
      <c r="A160" s="4" t="str">
        <f>F!A160</f>
        <v>Dieldrin</v>
      </c>
      <c r="B160" s="6" t="str">
        <f>IF(ISNUMBER(F!E160)=FALSE,"--",IF(F!E160=0,"--",F!E160))</f>
        <v>--</v>
      </c>
      <c r="C160" s="6" t="str">
        <f>IF(B160="--","",F!F160)</f>
        <v/>
      </c>
      <c r="D160" s="6" t="str">
        <f>IF(ISNUMBER(F!G160)=FALSE,"--",IF(F!G160=0,"--",F!G160))</f>
        <v>--</v>
      </c>
      <c r="E160" s="6" t="str">
        <f>IF(D160="--","",F!H160)</f>
        <v/>
      </c>
      <c r="F160" s="6" t="str">
        <f>IF(ISNUMBER(F!I160)=FALSE,"--",IF(F!I160=0,"--",F!I160))</f>
        <v>--</v>
      </c>
      <c r="G160" s="6" t="str">
        <f>IF(F160="--","",F!J160)</f>
        <v/>
      </c>
      <c r="H160" s="6"/>
      <c r="I160" s="16" t="str">
        <f>IF(F!AA160=-1,-1,F!AV160)</f>
        <v/>
      </c>
      <c r="J160" s="6"/>
      <c r="K160" s="16" t="str">
        <f>IF(F!AD160=-1,-1,F!AX160)</f>
        <v/>
      </c>
      <c r="L160" s="6"/>
      <c r="M160" s="16" t="str">
        <f>IF(F!AG160=-1,-1,F!AZ160)</f>
        <v/>
      </c>
      <c r="N160" s="6"/>
      <c r="P160" s="4" t="str">
        <f>IFERROR(IF(AND(VLOOKUP(F!$B160,E!$B$1:$AK$300,5,FALSE)&lt;&gt;1000000000,VLOOKUP(F!$B160,E!$B$1:$AK$300,6,FALSE)=1000000000,VLOOKUP(F!$B160,E!$B$1:$AK$300,7,FALSE)=1000000000,VLOOKUP(F!$B160,E!$B$1:$AK$300,8,FALSE)=1000000000,VLOOKUP(F!$B160,E!$B$1:$AK$300,9,FALSE)=1000000000),"toetsen alleen LN",IF(AND(VLOOKUP(F!$B160,E!$B$1:$AK$300,5,FALSE)=1000000000,VLOOKUP(F!$B160,E!$B$1:$AK$300,6,FALSE)=1000000000,VLOOKUP(F!$B160,E!$B$1:$AK$300,7,FALSE)=1000000000,VLOOKUP(F!$B160,E!$B$1:$AK$300,8,FALSE)&lt;&gt;1000000000,VLOOKUP(F!$B160,E!$B$1:$AK$300,9,FALSE)&lt;&gt;1000000000),"toetsen alleen MV en SV",IF(AND(VLOOKUP(F!$B160,E!$B$1:$AK$300,5,FALSE)&lt;&gt;1000000000,VLOOKUP(F!$B160,E!$B$1:$AK$300,6,FALSE)&lt;&gt;1000000000,VLOOKUP(F!$B160,E!$B$1:$AK$300,7,FALSE)&lt;&gt;1000000000,VLOOKUP(F!$B160,E!$B$1:$AK$300,8,FALSE)=1000000000,VLOOKUP(F!$B160,E!$B$1:$AK$300,9,FALSE)=1000000000),"toetsen geen MV en SV",IF(VLOOKUP(F!$B160,E!$B$1:$AK$300,5,FALSE)+VLOOKUP(F!$B160,E!$B$1:$AK$300,6,FALSE)+VLOOKUP(F!$B160,E!$B$1:$AK$300,7,FALSE)+VLOOKUP(F!$B160,E!$B$1:$AK$300,8,FALSE)&lt;&gt;4000000000,"toetsen",IF(VLOOKUP(F!$B160,E!$B$1:$AK$300,12,FALSE)&lt;&gt;1000000000,"toetsen alleen IW","niet toetsen"))))),"")</f>
        <v>niet toetsen</v>
      </c>
      <c r="Q160" s="6" t="str">
        <f t="shared" si="67"/>
        <v/>
      </c>
      <c r="R160" s="5" t="str">
        <f>IF($B160="--","",IF($P160="toetsen",toetsen(F!$B160,Q160),IF($P160="toetsen alleen IW",toetsen_alleen_IW(F!$B160,Q160),IF($P160="toetsen alleen LN",toetsen_alleen_LN(F!$B160,Q160),IF($P160="toetsen geen MV en SV",toetsen_geen_MV_en_SV(F!$B160,Q160),IF($P160="toetsen alleen MV en SV",toetsen_alleen_MV_en_SV(F!$B160,Q160),""))))))</f>
        <v/>
      </c>
      <c r="S160" s="5" t="str">
        <f>IF($P160="toetsen",IF(OR(Q160="",VLOOKUP(F!$B160,E!$B$1:$AK$300,10,FALSE)=1000000000),"",IF(Q160&lt;=VLOOKUP(F!$B160,E!$B$1:$AK$300,10,FALSE),"ja","nee")),"")</f>
        <v/>
      </c>
      <c r="T160" s="78" t="str">
        <f t="shared" si="62"/>
        <v/>
      </c>
      <c r="U160" s="5" t="str">
        <f>IF($D160="--","",IF($P160="toetsen",toetsen(F!$B160,T160),IF($P160="toetsen alleen IW",toetsen_alleen_IW(F!$B160,T160),IF($P160="toetsen alleen LN",toetsen_alleen_LN(F!$B160,T160),IF($P160="toetsen geen MV en SV",toetsen_geen_MV_en_SV(F!$B160,T160),IF($P160="toetsen alleen MV en SV",toetsen_alleen_MV_en_SV(F!$B160,T160),""))))))</f>
        <v/>
      </c>
      <c r="V160" s="5" t="str">
        <f>IF($P160="toetsen",IF(OR(T160="",VLOOKUP(F!$B160,E!$B$1:$AK$300,10,FALSE)=1000000000),"",IF(T160&lt;=VLOOKUP(F!$B160,E!$B$1:$AK$300,10,FALSE),"ja","nee")),"")</f>
        <v/>
      </c>
      <c r="W160" s="6" t="str">
        <f t="shared" si="63"/>
        <v/>
      </c>
      <c r="X160" s="5" t="str">
        <f>IF($F160="--","",IF($P160="toetsen",toetsen(F!$B160,W160),IF($P160="toetsen alleen IW",toetsen_alleen_IW(F!$B160,W160),IF($P160="toetsen alleen LN",toetsen_alleen_LN(F!$B160,W160),IF($P160="toetsen geen MV en SV",toetsen_geen_MV_en_SV(F!$B160,W160),IF($P160="toetsen alleen MV en SV",toetsen_alleen_MV_en_SV(F!$B160,W160),""))))))</f>
        <v/>
      </c>
      <c r="Y160" s="5" t="str">
        <f>IF($P160="toetsen",IF(OR(W160="",VLOOKUP(F!$B160,E!$B$1:$AK$300,10,FALSE)=1000000000),"",IF(W160&lt;=VLOOKUP(F!$B160,E!$B$1:$AK$300,10,FALSE),"ja","nee")),"")</f>
        <v/>
      </c>
      <c r="AA160" s="4" t="str">
        <f>IFERROR(IF(Q160="","",(IF(Q160&gt;2*VLOOKUP(F!$B160,E!$B$1:$AK$300,5,FALSE),1,0))),"")</f>
        <v/>
      </c>
      <c r="AB160" s="4" t="str">
        <f>IFERROR(IF(T160="","",(IF(T160&gt;2*VLOOKUP(F!$B160,E!$B$1:$AK$300,5,FALSE),1,0))),"")</f>
        <v/>
      </c>
      <c r="AC160" s="4" t="str">
        <f>IFERROR(IF(W160="","",(IF(W160&gt;2*VLOOKUP(F!$B160,E!$B$1:$AK$300,5,FALSE),1,0))),"")</f>
        <v/>
      </c>
      <c r="AE160" s="4" t="str">
        <f>IFERROR(IF(Q160="","",(IF(Q160&gt;VLOOKUP(F!$B160,E!$B$1:$AK$300,6,FALSE)+VLOOKUP(F!$B160,E!$B$1:$AK$300,5,FALSE),1,0))),"")</f>
        <v/>
      </c>
      <c r="AF160" s="4" t="str">
        <f>IFERROR(IF(T160="","",(IF(T160&gt;VLOOKUP(F!$B160,E!$B$1:$AK$300,6,FALSE)+VLOOKUP(F!$B160,E!$B$1:$AK$300,5,FALSE),1,0))),"")</f>
        <v/>
      </c>
      <c r="AG160" s="4" t="str">
        <f>IFERROR(IF(W160="","",(IF(W160&gt;VLOOKUP(F!$B160,E!$B$1:$AK$300,6,FALSE)+VLOOKUP(F!$B160,E!$B$1:$AK$300,5,FALSE),1,0))),"")</f>
        <v/>
      </c>
      <c r="AI160" s="6" t="str">
        <f t="shared" si="64"/>
        <v>--</v>
      </c>
      <c r="AJ160" s="6" t="str">
        <f>IF(AI160="--","--",IF(F!$D160=131,IF(I160=-1,"rg",IF(I160="","--",IF(I160*1000&lt;1,FIXED(I160*1000,3),IF(I160*1000&lt;10,FIXED(I160*1000,2),(IF(I160*1000&lt;100,FIXED(I160*1000,1),IF(I160*1000&lt;1000,FIXED(I160*1000,0),MROUND(I160*1000,10)))))))),IF(I160=-1,"rg",IF(I160="","--",IF(I160&lt;1,FIXED(I160,3),IF(I160&lt;10,FIXED(I160,2),(IF(I160&lt;100,FIXED(I160,1),IF(I160&lt;1000,FIXED(I160,0),MROUND(I160,10))))))))))</f>
        <v>--</v>
      </c>
      <c r="AK160" s="6" t="str">
        <f t="shared" si="65"/>
        <v>--</v>
      </c>
      <c r="AL160" s="6" t="str">
        <f>IF(AK160="--","--",IF(F!$D160=131,IF(K160=-1,"rg",IF(K160="","--",IF(K160*1000&lt;1,FIXED(K160*1000,3),IF(K160*1000&lt;10,FIXED(K160*1000,2),(IF(K160*1000&lt;100,FIXED(K160*1000,1),IF(K160*1000&lt;1000,FIXED(K160*1000,0),MROUND(K160*1000,10)))))))),IF(K160=-1,"rg",IF(K160="","--",IF(K160&lt;1,FIXED(K160,3),IF(K160&lt;10,FIXED(K160,2),(IF(K160&lt;100,FIXED(K160,1),IF(K160&lt;1000,FIXED(K160,0),MROUND(K160,10))))))))))</f>
        <v>--</v>
      </c>
      <c r="AM160" s="6" t="str">
        <f t="shared" si="66"/>
        <v>--</v>
      </c>
      <c r="AN160" s="6" t="str">
        <f>IF(AM160="--","--",IF(F!$D160=131,IF(M160=-1,"rg",IF(M160="","--",IF(M160*1000&lt;1,FIXED(M160*1000,3),IF(M160*1000&lt;10,FIXED(M160*1000,2),(IF(M160*1000&lt;100,FIXED(M160*1000,1),IF(M160*1000&lt;1000,FIXED(M160*1000,0),MROUND(M160*1000,10)))))))),IF(M160=-1,"rg",IF(M160="","--",IF(M160&lt;1,FIXED(M160,3),IF(M160&lt;10,FIXED(M160,2),(IF(M160&lt;100,FIXED(M160,1),IF(M160&lt;1000,FIXED(M160,0),MROUND(M160,10))))))))))</f>
        <v>--</v>
      </c>
      <c r="AP160" s="6" t="str">
        <f t="shared" si="53"/>
        <v>--</v>
      </c>
      <c r="AQ160" s="6" t="str">
        <f t="shared" si="54"/>
        <v/>
      </c>
      <c r="AR160" s="6" t="str">
        <f t="shared" si="55"/>
        <v>--</v>
      </c>
      <c r="AS160" s="6" t="str">
        <f t="shared" si="56"/>
        <v/>
      </c>
      <c r="AT160" s="6" t="str">
        <f t="shared" si="57"/>
        <v/>
      </c>
      <c r="AU160" s="6" t="str">
        <f>IFERROR(IF(AR160="--","",IF(HLOOKUP(SMALL($Q$4:$Y$4,3),$Q$4:$Y$501,ROW(AP160)-3,FALSE)=0,"",IF(HLOOKUP(SMALL($Q$4:$Y$4,3),$Q$4:$Y$501,ROW(AP160)-3,FALSE)="nee",VLOOKUP("De kwaliteitseis emissiearme grond (maximale concentratie) wordt overschreden.",H!$O$10:'H'!$P$59,2,FALSE),""))),"")</f>
        <v/>
      </c>
      <c r="AV160" s="6" t="str">
        <f t="shared" si="47"/>
        <v>--</v>
      </c>
      <c r="AW160" s="6" t="str">
        <f t="shared" si="48"/>
        <v/>
      </c>
      <c r="AX160" s="6" t="str">
        <f t="shared" si="49"/>
        <v>--</v>
      </c>
      <c r="AY160" s="6" t="str">
        <f t="shared" si="58"/>
        <v/>
      </c>
      <c r="AZ160" s="6" t="str">
        <f t="shared" si="59"/>
        <v/>
      </c>
      <c r="BA160" s="6" t="str">
        <f>IFERROR(IF(AR160="--","",IF(HLOOKUP(SMALL($Q$4:$Y$4,6),$Q$4:$Y$501,ROW(AP160)-3,FALSE)=0,"",IF(HLOOKUP(SMALL($Q$4:$Y$4,6),$Q$4:$Y$501,ROW(AP160)-3,FALSE)="nee",VLOOKUP("De kwaliteitseis emissiearme grond (maximale concentratie) wordt overschreden.",H!$O$10:'H'!$P$59,2,FALSE),""))),"")</f>
        <v/>
      </c>
      <c r="BB160" s="6" t="str">
        <f t="shared" si="50"/>
        <v>--</v>
      </c>
      <c r="BC160" s="6" t="str">
        <f t="shared" si="51"/>
        <v/>
      </c>
      <c r="BD160" s="6" t="str">
        <f t="shared" si="52"/>
        <v>--</v>
      </c>
      <c r="BE160" s="6" t="str">
        <f t="shared" si="60"/>
        <v/>
      </c>
      <c r="BF160" s="6" t="str">
        <f t="shared" si="61"/>
        <v/>
      </c>
      <c r="BG160" s="4" t="str">
        <f>IFERROR(IF(AR160="--","",IF(HLOOKUP(SMALL($Q$4:$Y$4,9),$Q$4:$Y$501,ROW(AP160)-3,FALSE)=0,"",IF(HLOOKUP(SMALL($Q$4:$Y$4,9),$Q$4:$Y$501,ROW(AP160)-3,FALSE)="nee",VLOOKUP("De kwaliteitseis emissiearme grond (maximale concentratie) wordt overschreden.",H!$O$10:'H'!$P$59,2,FALSE),""))),"")</f>
        <v/>
      </c>
    </row>
    <row r="161" spans="1:59" x14ac:dyDescent="0.2">
      <c r="A161" s="4" t="str">
        <f>F!A161</f>
        <v>Endrin</v>
      </c>
      <c r="B161" s="6" t="str">
        <f>IF(ISNUMBER(F!E161)=FALSE,"--",IF(F!E161=0,"--",F!E161))</f>
        <v>--</v>
      </c>
      <c r="C161" s="6" t="str">
        <f>IF(B161="--","",F!F161)</f>
        <v/>
      </c>
      <c r="D161" s="6" t="str">
        <f>IF(ISNUMBER(F!G161)=FALSE,"--",IF(F!G161=0,"--",F!G161))</f>
        <v>--</v>
      </c>
      <c r="E161" s="6" t="str">
        <f>IF(D161="--","",F!H161)</f>
        <v/>
      </c>
      <c r="F161" s="6" t="str">
        <f>IF(ISNUMBER(F!I161)=FALSE,"--",IF(F!I161=0,"--",F!I161))</f>
        <v>--</v>
      </c>
      <c r="G161" s="6" t="str">
        <f>IF(F161="--","",F!J161)</f>
        <v/>
      </c>
      <c r="H161" s="6"/>
      <c r="I161" s="16" t="str">
        <f>IF(F!AA161=-1,-1,F!AV161)</f>
        <v/>
      </c>
      <c r="J161" s="6"/>
      <c r="K161" s="16" t="str">
        <f>IF(F!AD161=-1,-1,F!AX161)</f>
        <v/>
      </c>
      <c r="L161" s="6"/>
      <c r="M161" s="16" t="str">
        <f>IF(F!AG161=-1,-1,F!AZ161)</f>
        <v/>
      </c>
      <c r="N161" s="6"/>
      <c r="P161" s="4" t="str">
        <f>IFERROR(IF(AND(VLOOKUP(F!$B161,E!$B$1:$AK$300,5,FALSE)&lt;&gt;1000000000,VLOOKUP(F!$B161,E!$B$1:$AK$300,6,FALSE)=1000000000,VLOOKUP(F!$B161,E!$B$1:$AK$300,7,FALSE)=1000000000,VLOOKUP(F!$B161,E!$B$1:$AK$300,8,FALSE)=1000000000,VLOOKUP(F!$B161,E!$B$1:$AK$300,9,FALSE)=1000000000),"toetsen alleen LN",IF(AND(VLOOKUP(F!$B161,E!$B$1:$AK$300,5,FALSE)=1000000000,VLOOKUP(F!$B161,E!$B$1:$AK$300,6,FALSE)=1000000000,VLOOKUP(F!$B161,E!$B$1:$AK$300,7,FALSE)=1000000000,VLOOKUP(F!$B161,E!$B$1:$AK$300,8,FALSE)&lt;&gt;1000000000,VLOOKUP(F!$B161,E!$B$1:$AK$300,9,FALSE)&lt;&gt;1000000000),"toetsen alleen MV en SV",IF(AND(VLOOKUP(F!$B161,E!$B$1:$AK$300,5,FALSE)&lt;&gt;1000000000,VLOOKUP(F!$B161,E!$B$1:$AK$300,6,FALSE)&lt;&gt;1000000000,VLOOKUP(F!$B161,E!$B$1:$AK$300,7,FALSE)&lt;&gt;1000000000,VLOOKUP(F!$B161,E!$B$1:$AK$300,8,FALSE)=1000000000,VLOOKUP(F!$B161,E!$B$1:$AK$300,9,FALSE)=1000000000),"toetsen geen MV en SV",IF(VLOOKUP(F!$B161,E!$B$1:$AK$300,5,FALSE)+VLOOKUP(F!$B161,E!$B$1:$AK$300,6,FALSE)+VLOOKUP(F!$B161,E!$B$1:$AK$300,7,FALSE)+VLOOKUP(F!$B161,E!$B$1:$AK$300,8,FALSE)&lt;&gt;4000000000,"toetsen",IF(VLOOKUP(F!$B161,E!$B$1:$AK$300,12,FALSE)&lt;&gt;1000000000,"toetsen alleen IW","niet toetsen"))))),"")</f>
        <v>niet toetsen</v>
      </c>
      <c r="Q161" s="6" t="str">
        <f t="shared" si="67"/>
        <v/>
      </c>
      <c r="R161" s="5" t="str">
        <f>IF($B161="--","",IF($P161="toetsen",toetsen(F!$B161,Q161),IF($P161="toetsen alleen IW",toetsen_alleen_IW(F!$B161,Q161),IF($P161="toetsen alleen LN",toetsen_alleen_LN(F!$B161,Q161),IF($P161="toetsen geen MV en SV",toetsen_geen_MV_en_SV(F!$B161,Q161),IF($P161="toetsen alleen MV en SV",toetsen_alleen_MV_en_SV(F!$B161,Q161),""))))))</f>
        <v/>
      </c>
      <c r="S161" s="5" t="str">
        <f>IF($P161="toetsen",IF(OR(Q161="",VLOOKUP(F!$B161,E!$B$1:$AK$300,10,FALSE)=1000000000),"",IF(Q161&lt;=VLOOKUP(F!$B161,E!$B$1:$AK$300,10,FALSE),"ja","nee")),"")</f>
        <v/>
      </c>
      <c r="T161" s="78" t="str">
        <f t="shared" si="62"/>
        <v/>
      </c>
      <c r="U161" s="5" t="str">
        <f>IF($D161="--","",IF($P161="toetsen",toetsen(F!$B161,T161),IF($P161="toetsen alleen IW",toetsen_alleen_IW(F!$B161,T161),IF($P161="toetsen alleen LN",toetsen_alleen_LN(F!$B161,T161),IF($P161="toetsen geen MV en SV",toetsen_geen_MV_en_SV(F!$B161,T161),IF($P161="toetsen alleen MV en SV",toetsen_alleen_MV_en_SV(F!$B161,T161),""))))))</f>
        <v/>
      </c>
      <c r="V161" s="5" t="str">
        <f>IF($P161="toetsen",IF(OR(T161="",VLOOKUP(F!$B161,E!$B$1:$AK$300,10,FALSE)=1000000000),"",IF(T161&lt;=VLOOKUP(F!$B161,E!$B$1:$AK$300,10,FALSE),"ja","nee")),"")</f>
        <v/>
      </c>
      <c r="W161" s="6" t="str">
        <f t="shared" si="63"/>
        <v/>
      </c>
      <c r="X161" s="5" t="str">
        <f>IF($F161="--","",IF($P161="toetsen",toetsen(F!$B161,W161),IF($P161="toetsen alleen IW",toetsen_alleen_IW(F!$B161,W161),IF($P161="toetsen alleen LN",toetsen_alleen_LN(F!$B161,W161),IF($P161="toetsen geen MV en SV",toetsen_geen_MV_en_SV(F!$B161,W161),IF($P161="toetsen alleen MV en SV",toetsen_alleen_MV_en_SV(F!$B161,W161),""))))))</f>
        <v/>
      </c>
      <c r="Y161" s="5" t="str">
        <f>IF($P161="toetsen",IF(OR(W161="",VLOOKUP(F!$B161,E!$B$1:$AK$300,10,FALSE)=1000000000),"",IF(W161&lt;=VLOOKUP(F!$B161,E!$B$1:$AK$300,10,FALSE),"ja","nee")),"")</f>
        <v/>
      </c>
      <c r="AA161" s="4" t="str">
        <f>IFERROR(IF(Q161="","",(IF(Q161&gt;2*VLOOKUP(F!$B161,E!$B$1:$AK$300,5,FALSE),1,0))),"")</f>
        <v/>
      </c>
      <c r="AB161" s="4" t="str">
        <f>IFERROR(IF(T161="","",(IF(T161&gt;2*VLOOKUP(F!$B161,E!$B$1:$AK$300,5,FALSE),1,0))),"")</f>
        <v/>
      </c>
      <c r="AC161" s="4" t="str">
        <f>IFERROR(IF(W161="","",(IF(W161&gt;2*VLOOKUP(F!$B161,E!$B$1:$AK$300,5,FALSE),1,0))),"")</f>
        <v/>
      </c>
      <c r="AE161" s="4" t="str">
        <f>IFERROR(IF(Q161="","",(IF(Q161&gt;VLOOKUP(F!$B161,E!$B$1:$AK$300,6,FALSE)+VLOOKUP(F!$B161,E!$B$1:$AK$300,5,FALSE),1,0))),"")</f>
        <v/>
      </c>
      <c r="AF161" s="4" t="str">
        <f>IFERROR(IF(T161="","",(IF(T161&gt;VLOOKUP(F!$B161,E!$B$1:$AK$300,6,FALSE)+VLOOKUP(F!$B161,E!$B$1:$AK$300,5,FALSE),1,0))),"")</f>
        <v/>
      </c>
      <c r="AG161" s="4" t="str">
        <f>IFERROR(IF(W161="","",(IF(W161&gt;VLOOKUP(F!$B161,E!$B$1:$AK$300,6,FALSE)+VLOOKUP(F!$B161,E!$B$1:$AK$300,5,FALSE),1,0))),"")</f>
        <v/>
      </c>
      <c r="AI161" s="6" t="str">
        <f t="shared" si="64"/>
        <v>--</v>
      </c>
      <c r="AJ161" s="6" t="str">
        <f>IF(AI161="--","--",IF(F!$D161=131,IF(I161=-1,"rg",IF(I161="","--",IF(I161*1000&lt;1,FIXED(I161*1000,3),IF(I161*1000&lt;10,FIXED(I161*1000,2),(IF(I161*1000&lt;100,FIXED(I161*1000,1),IF(I161*1000&lt;1000,FIXED(I161*1000,0),MROUND(I161*1000,10)))))))),IF(I161=-1,"rg",IF(I161="","--",IF(I161&lt;1,FIXED(I161,3),IF(I161&lt;10,FIXED(I161,2),(IF(I161&lt;100,FIXED(I161,1),IF(I161&lt;1000,FIXED(I161,0),MROUND(I161,10))))))))))</f>
        <v>--</v>
      </c>
      <c r="AK161" s="6" t="str">
        <f t="shared" si="65"/>
        <v>--</v>
      </c>
      <c r="AL161" s="6" t="str">
        <f>IF(AK161="--","--",IF(F!$D161=131,IF(K161=-1,"rg",IF(K161="","--",IF(K161*1000&lt;1,FIXED(K161*1000,3),IF(K161*1000&lt;10,FIXED(K161*1000,2),(IF(K161*1000&lt;100,FIXED(K161*1000,1),IF(K161*1000&lt;1000,FIXED(K161*1000,0),MROUND(K161*1000,10)))))))),IF(K161=-1,"rg",IF(K161="","--",IF(K161&lt;1,FIXED(K161,3),IF(K161&lt;10,FIXED(K161,2),(IF(K161&lt;100,FIXED(K161,1),IF(K161&lt;1000,FIXED(K161,0),MROUND(K161,10))))))))))</f>
        <v>--</v>
      </c>
      <c r="AM161" s="6" t="str">
        <f t="shared" si="66"/>
        <v>--</v>
      </c>
      <c r="AN161" s="6" t="str">
        <f>IF(AM161="--","--",IF(F!$D161=131,IF(M161=-1,"rg",IF(M161="","--",IF(M161*1000&lt;1,FIXED(M161*1000,3),IF(M161*1000&lt;10,FIXED(M161*1000,2),(IF(M161*1000&lt;100,FIXED(M161*1000,1),IF(M161*1000&lt;1000,FIXED(M161*1000,0),MROUND(M161*1000,10)))))))),IF(M161=-1,"rg",IF(M161="","--",IF(M161&lt;1,FIXED(M161,3),IF(M161&lt;10,FIXED(M161,2),(IF(M161&lt;100,FIXED(M161,1),IF(M161&lt;1000,FIXED(M161,0),MROUND(M161,10))))))))))</f>
        <v>--</v>
      </c>
      <c r="AP161" s="6" t="str">
        <f t="shared" si="53"/>
        <v>--</v>
      </c>
      <c r="AQ161" s="6" t="str">
        <f t="shared" si="54"/>
        <v/>
      </c>
      <c r="AR161" s="6" t="str">
        <f t="shared" si="55"/>
        <v>--</v>
      </c>
      <c r="AS161" s="6" t="str">
        <f t="shared" si="56"/>
        <v/>
      </c>
      <c r="AT161" s="6" t="str">
        <f t="shared" si="57"/>
        <v/>
      </c>
      <c r="AU161" s="6" t="str">
        <f>IFERROR(IF(AR161="--","",IF(HLOOKUP(SMALL($Q$4:$Y$4,3),$Q$4:$Y$501,ROW(AP161)-3,FALSE)=0,"",IF(HLOOKUP(SMALL($Q$4:$Y$4,3),$Q$4:$Y$501,ROW(AP161)-3,FALSE)="nee",VLOOKUP("De kwaliteitseis emissiearme grond (maximale concentratie) wordt overschreden.",H!$O$10:'H'!$P$59,2,FALSE),""))),"")</f>
        <v/>
      </c>
      <c r="AV161" s="6" t="str">
        <f t="shared" si="47"/>
        <v>--</v>
      </c>
      <c r="AW161" s="6" t="str">
        <f t="shared" si="48"/>
        <v/>
      </c>
      <c r="AX161" s="6" t="str">
        <f t="shared" si="49"/>
        <v>--</v>
      </c>
      <c r="AY161" s="6" t="str">
        <f t="shared" si="58"/>
        <v/>
      </c>
      <c r="AZ161" s="6" t="str">
        <f t="shared" si="59"/>
        <v/>
      </c>
      <c r="BA161" s="6" t="str">
        <f>IFERROR(IF(AR161="--","",IF(HLOOKUP(SMALL($Q$4:$Y$4,6),$Q$4:$Y$501,ROW(AP161)-3,FALSE)=0,"",IF(HLOOKUP(SMALL($Q$4:$Y$4,6),$Q$4:$Y$501,ROW(AP161)-3,FALSE)="nee",VLOOKUP("De kwaliteitseis emissiearme grond (maximale concentratie) wordt overschreden.",H!$O$10:'H'!$P$59,2,FALSE),""))),"")</f>
        <v/>
      </c>
      <c r="BB161" s="6" t="str">
        <f t="shared" si="50"/>
        <v>--</v>
      </c>
      <c r="BC161" s="6" t="str">
        <f t="shared" si="51"/>
        <v/>
      </c>
      <c r="BD161" s="6" t="str">
        <f t="shared" si="52"/>
        <v>--</v>
      </c>
      <c r="BE161" s="6" t="str">
        <f t="shared" si="60"/>
        <v/>
      </c>
      <c r="BF161" s="6" t="str">
        <f t="shared" si="61"/>
        <v/>
      </c>
      <c r="BG161" s="4" t="str">
        <f>IFERROR(IF(AR161="--","",IF(HLOOKUP(SMALL($Q$4:$Y$4,9),$Q$4:$Y$501,ROW(AP161)-3,FALSE)=0,"",IF(HLOOKUP(SMALL($Q$4:$Y$4,9),$Q$4:$Y$501,ROW(AP161)-3,FALSE)="nee",VLOOKUP("De kwaliteitseis emissiearme grond (maximale concentratie) wordt overschreden.",H!$O$10:'H'!$P$59,2,FALSE),""))),"")</f>
        <v/>
      </c>
    </row>
    <row r="162" spans="1:59" x14ac:dyDescent="0.2">
      <c r="A162" s="4" t="str">
        <f>F!A162</f>
        <v>Som aldrin,dieldrin,endrin</v>
      </c>
      <c r="B162" s="6" t="str">
        <f>IF(ISNUMBER(F!E162)=FALSE,"--",IF(F!E162=0,"--",F!E162))</f>
        <v>--</v>
      </c>
      <c r="C162" s="6" t="str">
        <f>IF(B162="--","",F!F162)</f>
        <v/>
      </c>
      <c r="D162" s="6" t="str">
        <f>IF(ISNUMBER(F!G162)=FALSE,"--",IF(F!G162=0,"--",F!G162))</f>
        <v>--</v>
      </c>
      <c r="E162" s="6" t="str">
        <f>IF(D162="--","",F!H162)</f>
        <v/>
      </c>
      <c r="F162" s="6" t="str">
        <f>IF(ISNUMBER(F!I162)=FALSE,"--",IF(F!I162=0,"--",F!I162))</f>
        <v>--</v>
      </c>
      <c r="G162" s="6" t="str">
        <f>IF(F162="--","",F!J162)</f>
        <v/>
      </c>
      <c r="H162" s="6"/>
      <c r="I162" s="92">
        <f>IF(F!Z162=0,-1,F!AV162)</f>
        <v>-1</v>
      </c>
      <c r="J162" s="6"/>
      <c r="K162" s="92">
        <f>IF(F!AC162=0,-1,F!AX162)</f>
        <v>-1</v>
      </c>
      <c r="L162" s="6"/>
      <c r="M162" s="92">
        <f>IF(F!AF162=0,-1,F!AZ162)</f>
        <v>-1</v>
      </c>
      <c r="N162" s="6"/>
      <c r="P162" s="4" t="str">
        <f>IFERROR(IF(AND(VLOOKUP(F!$B162,E!$B$1:$AK$300,5,FALSE)&lt;&gt;1000000000,VLOOKUP(F!$B162,E!$B$1:$AK$300,6,FALSE)=1000000000,VLOOKUP(F!$B162,E!$B$1:$AK$300,7,FALSE)=1000000000,VLOOKUP(F!$B162,E!$B$1:$AK$300,8,FALSE)=1000000000,VLOOKUP(F!$B162,E!$B$1:$AK$300,9,FALSE)=1000000000),"toetsen alleen LN",IF(AND(VLOOKUP(F!$B162,E!$B$1:$AK$300,5,FALSE)=1000000000,VLOOKUP(F!$B162,E!$B$1:$AK$300,6,FALSE)=1000000000,VLOOKUP(F!$B162,E!$B$1:$AK$300,7,FALSE)=1000000000,VLOOKUP(F!$B162,E!$B$1:$AK$300,8,FALSE)&lt;&gt;1000000000,VLOOKUP(F!$B162,E!$B$1:$AK$300,9,FALSE)&lt;&gt;1000000000),"toetsen alleen MV en SV",IF(AND(VLOOKUP(F!$B162,E!$B$1:$AK$300,5,FALSE)&lt;&gt;1000000000,VLOOKUP(F!$B162,E!$B$1:$AK$300,6,FALSE)&lt;&gt;1000000000,VLOOKUP(F!$B162,E!$B$1:$AK$300,7,FALSE)&lt;&gt;1000000000,VLOOKUP(F!$B162,E!$B$1:$AK$300,8,FALSE)=1000000000,VLOOKUP(F!$B162,E!$B$1:$AK$300,9,FALSE)=1000000000),"toetsen geen MV en SV",IF(VLOOKUP(F!$B162,E!$B$1:$AK$300,5,FALSE)+VLOOKUP(F!$B162,E!$B$1:$AK$300,6,FALSE)+VLOOKUP(F!$B162,E!$B$1:$AK$300,7,FALSE)+VLOOKUP(F!$B162,E!$B$1:$AK$300,8,FALSE)&lt;&gt;4000000000,"toetsen",IF(VLOOKUP(F!$B162,E!$B$1:$AK$300,12,FALSE)&lt;&gt;1000000000,"toetsen alleen IW","niet toetsen"))))),"")</f>
        <v>toetsen</v>
      </c>
      <c r="Q162" s="6">
        <f t="shared" si="67"/>
        <v>-1</v>
      </c>
      <c r="R162" s="5" t="str">
        <f>IF($B162="--","",IF($P162="toetsen",toetsen(F!$B162,Q162),IF($P162="toetsen alleen IW",toetsen_alleen_IW(F!$B162,Q162),IF($P162="toetsen alleen LN",toetsen_alleen_LN(F!$B162,Q162),IF($P162="toetsen geen MV en SV",toetsen_geen_MV_en_SV(F!$B162,Q162),IF($P162="toetsen alleen MV en SV",toetsen_alleen_MV_en_SV(F!$B162,Q162),""))))))</f>
        <v/>
      </c>
      <c r="S162" s="5" t="str">
        <f>IF($P162="toetsen",IF(OR(Q162="",VLOOKUP(F!$B162,E!$B$1:$AK$300,10,FALSE)=1000000000),"",IF(Q162&lt;=VLOOKUP(F!$B162,E!$B$1:$AK$300,10,FALSE),"ja","nee")),"")</f>
        <v/>
      </c>
      <c r="T162" s="78">
        <f t="shared" si="62"/>
        <v>-1</v>
      </c>
      <c r="U162" s="5" t="str">
        <f>IF($D162="--","",IF($P162="toetsen",toetsen(F!$B162,T162),IF($P162="toetsen alleen IW",toetsen_alleen_IW(F!$B162,T162),IF($P162="toetsen alleen LN",toetsen_alleen_LN(F!$B162,T162),IF($P162="toetsen geen MV en SV",toetsen_geen_MV_en_SV(F!$B162,T162),IF($P162="toetsen alleen MV en SV",toetsen_alleen_MV_en_SV(F!$B162,T162),""))))))</f>
        <v/>
      </c>
      <c r="V162" s="5" t="str">
        <f>IF($P162="toetsen",IF(OR(T162="",VLOOKUP(F!$B162,E!$B$1:$AK$300,10,FALSE)=1000000000),"",IF(T162&lt;=VLOOKUP(F!$B162,E!$B$1:$AK$300,10,FALSE),"ja","nee")),"")</f>
        <v/>
      </c>
      <c r="W162" s="6">
        <f t="shared" si="63"/>
        <v>-1</v>
      </c>
      <c r="X162" s="5" t="str">
        <f>IF($F162="--","",IF($P162="toetsen",toetsen(F!$B162,W162),IF($P162="toetsen alleen IW",toetsen_alleen_IW(F!$B162,W162),IF($P162="toetsen alleen LN",toetsen_alleen_LN(F!$B162,W162),IF($P162="toetsen geen MV en SV",toetsen_geen_MV_en_SV(F!$B162,W162),IF($P162="toetsen alleen MV en SV",toetsen_alleen_MV_en_SV(F!$B162,W162),""))))))</f>
        <v/>
      </c>
      <c r="Y162" s="5" t="str">
        <f>IF($P162="toetsen",IF(OR(W162="",VLOOKUP(F!$B162,E!$B$1:$AK$300,10,FALSE)=1000000000),"",IF(W162&lt;=VLOOKUP(F!$B162,E!$B$1:$AK$300,10,FALSE),"ja","nee")),"")</f>
        <v/>
      </c>
      <c r="AA162" s="4">
        <f>IFERROR(IF(Q162="","",(IF(Q162&gt;2*VLOOKUP(F!$B162,E!$B$1:$AK$300,5,FALSE),1,0))),"")</f>
        <v>0</v>
      </c>
      <c r="AB162" s="4">
        <f>IFERROR(IF(T162="","",(IF(T162&gt;2*VLOOKUP(F!$B162,E!$B$1:$AK$300,5,FALSE),1,0))),"")</f>
        <v>0</v>
      </c>
      <c r="AC162" s="4">
        <f>IFERROR(IF(W162="","",(IF(W162&gt;2*VLOOKUP(F!$B162,E!$B$1:$AK$300,5,FALSE),1,0))),"")</f>
        <v>0</v>
      </c>
      <c r="AE162" s="4">
        <f>IFERROR(IF(Q162="","",(IF(Q162&gt;VLOOKUP(F!$B162,E!$B$1:$AK$300,6,FALSE)+VLOOKUP(F!$B162,E!$B$1:$AK$300,5,FALSE),1,0))),"")</f>
        <v>0</v>
      </c>
      <c r="AF162" s="4">
        <f>IFERROR(IF(T162="","",(IF(T162&gt;VLOOKUP(F!$B162,E!$B$1:$AK$300,6,FALSE)+VLOOKUP(F!$B162,E!$B$1:$AK$300,5,FALSE),1,0))),"")</f>
        <v>0</v>
      </c>
      <c r="AG162" s="4">
        <f>IFERROR(IF(W162="","",(IF(W162&gt;VLOOKUP(F!$B162,E!$B$1:$AK$300,6,FALSE)+VLOOKUP(F!$B162,E!$B$1:$AK$300,5,FALSE),1,0))),"")</f>
        <v>0</v>
      </c>
      <c r="AI162" s="6" t="str">
        <f t="shared" si="64"/>
        <v>--</v>
      </c>
      <c r="AJ162" s="6" t="str">
        <f>IF(AI162="--","--",IF(F!$D162=131,IF(I162=-1,"rg",IF(I162="","--",IF(I162*1000&lt;1,FIXED(I162*1000,3),IF(I162*1000&lt;10,FIXED(I162*1000,2),(IF(I162*1000&lt;100,FIXED(I162*1000,1),IF(I162*1000&lt;1000,FIXED(I162*1000,0),MROUND(I162*1000,10)))))))),IF(I162=-1,"rg",IF(I162="","--",IF(I162&lt;1,FIXED(I162,3),IF(I162&lt;10,FIXED(I162,2),(IF(I162&lt;100,FIXED(I162,1),IF(I162&lt;1000,FIXED(I162,0),MROUND(I162,10))))))))))</f>
        <v>--</v>
      </c>
      <c r="AK162" s="6" t="str">
        <f t="shared" si="65"/>
        <v>--</v>
      </c>
      <c r="AL162" s="6" t="str">
        <f>IF(AK162="--","--",IF(F!$D162=131,IF(K162=-1,"rg",IF(K162="","--",IF(K162*1000&lt;1,FIXED(K162*1000,3),IF(K162*1000&lt;10,FIXED(K162*1000,2),(IF(K162*1000&lt;100,FIXED(K162*1000,1),IF(K162*1000&lt;1000,FIXED(K162*1000,0),MROUND(K162*1000,10)))))))),IF(K162=-1,"rg",IF(K162="","--",IF(K162&lt;1,FIXED(K162,3),IF(K162&lt;10,FIXED(K162,2),(IF(K162&lt;100,FIXED(K162,1),IF(K162&lt;1000,FIXED(K162,0),MROUND(K162,10))))))))))</f>
        <v>--</v>
      </c>
      <c r="AM162" s="6" t="str">
        <f t="shared" si="66"/>
        <v>--</v>
      </c>
      <c r="AN162" s="6" t="str">
        <f>IF(AM162="--","--",IF(F!$D162=131,IF(M162=-1,"rg",IF(M162="","--",IF(M162*1000&lt;1,FIXED(M162*1000,3),IF(M162*1000&lt;10,FIXED(M162*1000,2),(IF(M162*1000&lt;100,FIXED(M162*1000,1),IF(M162*1000&lt;1000,FIXED(M162*1000,0),MROUND(M162*1000,10)))))))),IF(M162=-1,"rg",IF(M162="","--",IF(M162&lt;1,FIXED(M162,3),IF(M162&lt;10,FIXED(M162,2),(IF(M162&lt;100,FIXED(M162,1),IF(M162&lt;1000,FIXED(M162,0),MROUND(M162,10))))))))))</f>
        <v>--</v>
      </c>
      <c r="AP162" s="6" t="str">
        <f t="shared" si="53"/>
        <v>--</v>
      </c>
      <c r="AQ162" s="6" t="str">
        <f t="shared" si="54"/>
        <v/>
      </c>
      <c r="AR162" s="6" t="str">
        <f t="shared" si="55"/>
        <v>--</v>
      </c>
      <c r="AS162" s="6" t="str">
        <f t="shared" si="56"/>
        <v/>
      </c>
      <c r="AT162" s="6" t="str">
        <f t="shared" si="57"/>
        <v/>
      </c>
      <c r="AU162" s="6" t="str">
        <f>IFERROR(IF(AR162="--","",IF(HLOOKUP(SMALL($Q$4:$Y$4,3),$Q$4:$Y$501,ROW(AP162)-3,FALSE)=0,"",IF(HLOOKUP(SMALL($Q$4:$Y$4,3),$Q$4:$Y$501,ROW(AP162)-3,FALSE)="nee",VLOOKUP("De kwaliteitseis emissiearme grond (maximale concentratie) wordt overschreden.",H!$O$10:'H'!$P$59,2,FALSE),""))),"")</f>
        <v/>
      </c>
      <c r="AV162" s="6" t="str">
        <f t="shared" si="47"/>
        <v>--</v>
      </c>
      <c r="AW162" s="6" t="str">
        <f t="shared" si="48"/>
        <v/>
      </c>
      <c r="AX162" s="6" t="str">
        <f t="shared" si="49"/>
        <v>--</v>
      </c>
      <c r="AY162" s="6" t="str">
        <f t="shared" si="58"/>
        <v/>
      </c>
      <c r="AZ162" s="6" t="str">
        <f t="shared" si="59"/>
        <v/>
      </c>
      <c r="BA162" s="6" t="str">
        <f>IFERROR(IF(AR162="--","",IF(HLOOKUP(SMALL($Q$4:$Y$4,6),$Q$4:$Y$501,ROW(AP162)-3,FALSE)=0,"",IF(HLOOKUP(SMALL($Q$4:$Y$4,6),$Q$4:$Y$501,ROW(AP162)-3,FALSE)="nee",VLOOKUP("De kwaliteitseis emissiearme grond (maximale concentratie) wordt overschreden.",H!$O$10:'H'!$P$59,2,FALSE),""))),"")</f>
        <v/>
      </c>
      <c r="BB162" s="6" t="str">
        <f t="shared" si="50"/>
        <v>--</v>
      </c>
      <c r="BC162" s="6" t="str">
        <f t="shared" si="51"/>
        <v/>
      </c>
      <c r="BD162" s="6" t="str">
        <f t="shared" si="52"/>
        <v>--</v>
      </c>
      <c r="BE162" s="6" t="str">
        <f t="shared" si="60"/>
        <v/>
      </c>
      <c r="BF162" s="6" t="str">
        <f t="shared" si="61"/>
        <v/>
      </c>
      <c r="BG162" s="4" t="str">
        <f>IFERROR(IF(AR162="--","",IF(HLOOKUP(SMALL($Q$4:$Y$4,9),$Q$4:$Y$501,ROW(AP162)-3,FALSE)=0,"",IF(HLOOKUP(SMALL($Q$4:$Y$4,9),$Q$4:$Y$501,ROW(AP162)-3,FALSE)="nee",VLOOKUP("De kwaliteitseis emissiearme grond (maximale concentratie) wordt overschreden.",H!$O$10:'H'!$P$59,2,FALSE),""))),"")</f>
        <v/>
      </c>
    </row>
    <row r="163" spans="1:59" x14ac:dyDescent="0.2">
      <c r="A163" s="4" t="str">
        <f>F!A163</f>
        <v>Isodrin</v>
      </c>
      <c r="B163" s="6" t="str">
        <f>IF(ISNUMBER(F!E163)=FALSE,"--",IF(F!E163=0,"--",F!E163))</f>
        <v>--</v>
      </c>
      <c r="C163" s="6" t="str">
        <f>IF(B163="--","",F!F163)</f>
        <v/>
      </c>
      <c r="D163" s="6" t="str">
        <f>IF(ISNUMBER(F!G163)=FALSE,"--",IF(F!G163=0,"--",F!G163))</f>
        <v>--</v>
      </c>
      <c r="E163" s="6" t="str">
        <f>IF(D163="--","",F!H163)</f>
        <v/>
      </c>
      <c r="F163" s="6" t="str">
        <f>IF(ISNUMBER(F!I163)=FALSE,"--",IF(F!I163=0,"--",F!I163))</f>
        <v>--</v>
      </c>
      <c r="G163" s="6" t="str">
        <f>IF(F163="--","",F!J163)</f>
        <v/>
      </c>
      <c r="H163" s="6"/>
      <c r="I163" s="6" t="str">
        <f>IF(F!Z163=-1,-1,F!AV163)</f>
        <v/>
      </c>
      <c r="J163" s="6"/>
      <c r="K163" s="6" t="str">
        <f>IF(F!AC163=-1,-1,F!AX163)</f>
        <v/>
      </c>
      <c r="L163" s="6"/>
      <c r="M163" s="6" t="str">
        <f>IF(F!AF163=-1,-1,F!AZ163)</f>
        <v/>
      </c>
      <c r="N163" s="6"/>
      <c r="P163" s="4" t="str">
        <f>IFERROR(IF(AND(VLOOKUP(F!$B163,E!$B$1:$AK$300,5,FALSE)&lt;&gt;1000000000,VLOOKUP(F!$B163,E!$B$1:$AK$300,6,FALSE)=1000000000,VLOOKUP(F!$B163,E!$B$1:$AK$300,7,FALSE)=1000000000,VLOOKUP(F!$B163,E!$B$1:$AK$300,8,FALSE)=1000000000,VLOOKUP(F!$B163,E!$B$1:$AK$300,9,FALSE)=1000000000),"toetsen alleen LN",IF(AND(VLOOKUP(F!$B163,E!$B$1:$AK$300,5,FALSE)=1000000000,VLOOKUP(F!$B163,E!$B$1:$AK$300,6,FALSE)=1000000000,VLOOKUP(F!$B163,E!$B$1:$AK$300,7,FALSE)=1000000000,VLOOKUP(F!$B163,E!$B$1:$AK$300,8,FALSE)&lt;&gt;1000000000,VLOOKUP(F!$B163,E!$B$1:$AK$300,9,FALSE)&lt;&gt;1000000000),"toetsen alleen MV en SV",IF(AND(VLOOKUP(F!$B163,E!$B$1:$AK$300,5,FALSE)&lt;&gt;1000000000,VLOOKUP(F!$B163,E!$B$1:$AK$300,6,FALSE)&lt;&gt;1000000000,VLOOKUP(F!$B163,E!$B$1:$AK$300,7,FALSE)&lt;&gt;1000000000,VLOOKUP(F!$B163,E!$B$1:$AK$300,8,FALSE)=1000000000,VLOOKUP(F!$B163,E!$B$1:$AK$300,9,FALSE)=1000000000),"toetsen geen MV en SV",IF(VLOOKUP(F!$B163,E!$B$1:$AK$300,5,FALSE)+VLOOKUP(F!$B163,E!$B$1:$AK$300,6,FALSE)+VLOOKUP(F!$B163,E!$B$1:$AK$300,7,FALSE)+VLOOKUP(F!$B163,E!$B$1:$AK$300,8,FALSE)&lt;&gt;4000000000,"toetsen",IF(VLOOKUP(F!$B163,E!$B$1:$AK$300,12,FALSE)&lt;&gt;1000000000,"toetsen alleen IW","niet toetsen"))))),"")</f>
        <v>niet toetsen</v>
      </c>
      <c r="Q163" s="6" t="str">
        <f t="shared" si="67"/>
        <v/>
      </c>
      <c r="R163" s="5" t="str">
        <f>IF($B163="--","",IF($P163="toetsen",toetsen(F!$B163,Q163),IF($P163="toetsen alleen IW",toetsen_alleen_IW(F!$B163,Q163),IF($P163="toetsen alleen LN",toetsen_alleen_LN(F!$B163,Q163),IF($P163="toetsen geen MV en SV",toetsen_geen_MV_en_SV(F!$B163,Q163),IF($P163="toetsen alleen MV en SV",toetsen_alleen_MV_en_SV(F!$B163,Q163),""))))))</f>
        <v/>
      </c>
      <c r="S163" s="5" t="str">
        <f>IF($P163="toetsen",IF(OR(Q163="",VLOOKUP(F!$B163,E!$B$1:$AK$300,10,FALSE)=1000000000),"",IF(Q163&lt;=VLOOKUP(F!$B163,E!$B$1:$AK$300,10,FALSE),"ja","nee")),"")</f>
        <v/>
      </c>
      <c r="T163" s="78" t="str">
        <f t="shared" si="62"/>
        <v/>
      </c>
      <c r="U163" s="5" t="str">
        <f>IF($D163="--","",IF($P163="toetsen",toetsen(F!$B163,T163),IF($P163="toetsen alleen IW",toetsen_alleen_IW(F!$B163,T163),IF($P163="toetsen alleen LN",toetsen_alleen_LN(F!$B163,T163),IF($P163="toetsen geen MV en SV",toetsen_geen_MV_en_SV(F!$B163,T163),IF($P163="toetsen alleen MV en SV",toetsen_alleen_MV_en_SV(F!$B163,T163),""))))))</f>
        <v/>
      </c>
      <c r="V163" s="5" t="str">
        <f>IF($P163="toetsen",IF(OR(T163="",VLOOKUP(F!$B163,E!$B$1:$AK$300,10,FALSE)=1000000000),"",IF(T163&lt;=VLOOKUP(F!$B163,E!$B$1:$AK$300,10,FALSE),"ja","nee")),"")</f>
        <v/>
      </c>
      <c r="W163" s="6" t="str">
        <f t="shared" si="63"/>
        <v/>
      </c>
      <c r="X163" s="5" t="str">
        <f>IF($F163="--","",IF($P163="toetsen",toetsen(F!$B163,W163),IF($P163="toetsen alleen IW",toetsen_alleen_IW(F!$B163,W163),IF($P163="toetsen alleen LN",toetsen_alleen_LN(F!$B163,W163),IF($P163="toetsen geen MV en SV",toetsen_geen_MV_en_SV(F!$B163,W163),IF($P163="toetsen alleen MV en SV",toetsen_alleen_MV_en_SV(F!$B163,W163),""))))))</f>
        <v/>
      </c>
      <c r="Y163" s="5" t="str">
        <f>IF($P163="toetsen",IF(OR(W163="",VLOOKUP(F!$B163,E!$B$1:$AK$300,10,FALSE)=1000000000),"",IF(W163&lt;=VLOOKUP(F!$B163,E!$B$1:$AK$300,10,FALSE),"ja","nee")),"")</f>
        <v/>
      </c>
      <c r="AA163" s="4" t="str">
        <f>IFERROR(IF(Q163="","",(IF(Q163&gt;2*VLOOKUP(F!$B163,E!$B$1:$AK$300,5,FALSE),1,0))),"")</f>
        <v/>
      </c>
      <c r="AB163" s="4" t="str">
        <f>IFERROR(IF(T163="","",(IF(T163&gt;2*VLOOKUP(F!$B163,E!$B$1:$AK$300,5,FALSE),1,0))),"")</f>
        <v/>
      </c>
      <c r="AC163" s="4" t="str">
        <f>IFERROR(IF(W163="","",(IF(W163&gt;2*VLOOKUP(F!$B163,E!$B$1:$AK$300,5,FALSE),1,0))),"")</f>
        <v/>
      </c>
      <c r="AE163" s="4" t="str">
        <f>IFERROR(IF(Q163="","",(IF(Q163&gt;VLOOKUP(F!$B163,E!$B$1:$AK$300,6,FALSE)+VLOOKUP(F!$B163,E!$B$1:$AK$300,5,FALSE),1,0))),"")</f>
        <v/>
      </c>
      <c r="AF163" s="4" t="str">
        <f>IFERROR(IF(T163="","",(IF(T163&gt;VLOOKUP(F!$B163,E!$B$1:$AK$300,6,FALSE)+VLOOKUP(F!$B163,E!$B$1:$AK$300,5,FALSE),1,0))),"")</f>
        <v/>
      </c>
      <c r="AG163" s="4" t="str">
        <f>IFERROR(IF(W163="","",(IF(W163&gt;VLOOKUP(F!$B163,E!$B$1:$AK$300,6,FALSE)+VLOOKUP(F!$B163,E!$B$1:$AK$300,5,FALSE),1,0))),"")</f>
        <v/>
      </c>
      <c r="AI163" s="6" t="str">
        <f t="shared" si="64"/>
        <v>--</v>
      </c>
      <c r="AJ163" s="6" t="str">
        <f>IF(AI163="--","--",IF(F!$D163=131,IF(I163=-1,"rg",IF(I163="","--",IF(I163*1000&lt;1,FIXED(I163*1000,3),IF(I163*1000&lt;10,FIXED(I163*1000,2),(IF(I163*1000&lt;100,FIXED(I163*1000,1),IF(I163*1000&lt;1000,FIXED(I163*1000,0),MROUND(I163*1000,10)))))))),IF(I163=-1,"rg",IF(I163="","--",IF(I163&lt;1,FIXED(I163,3),IF(I163&lt;10,FIXED(I163,2),(IF(I163&lt;100,FIXED(I163,1),IF(I163&lt;1000,FIXED(I163,0),MROUND(I163,10))))))))))</f>
        <v>--</v>
      </c>
      <c r="AK163" s="6" t="str">
        <f t="shared" si="65"/>
        <v>--</v>
      </c>
      <c r="AL163" s="6" t="str">
        <f>IF(AK163="--","--",IF(F!$D163=131,IF(K163=-1,"rg",IF(K163="","--",IF(K163*1000&lt;1,FIXED(K163*1000,3),IF(K163*1000&lt;10,FIXED(K163*1000,2),(IF(K163*1000&lt;100,FIXED(K163*1000,1),IF(K163*1000&lt;1000,FIXED(K163*1000,0),MROUND(K163*1000,10)))))))),IF(K163=-1,"rg",IF(K163="","--",IF(K163&lt;1,FIXED(K163,3),IF(K163&lt;10,FIXED(K163,2),(IF(K163&lt;100,FIXED(K163,1),IF(K163&lt;1000,FIXED(K163,0),MROUND(K163,10))))))))))</f>
        <v>--</v>
      </c>
      <c r="AM163" s="6" t="str">
        <f t="shared" si="66"/>
        <v>--</v>
      </c>
      <c r="AN163" s="6" t="str">
        <f>IF(AM163="--","--",IF(F!$D163=131,IF(M163=-1,"rg",IF(M163="","--",IF(M163*1000&lt;1,FIXED(M163*1000,3),IF(M163*1000&lt;10,FIXED(M163*1000,2),(IF(M163*1000&lt;100,FIXED(M163*1000,1),IF(M163*1000&lt;1000,FIXED(M163*1000,0),MROUND(M163*1000,10)))))))),IF(M163=-1,"rg",IF(M163="","--",IF(M163&lt;1,FIXED(M163,3),IF(M163&lt;10,FIXED(M163,2),(IF(M163&lt;100,FIXED(M163,1),IF(M163&lt;1000,FIXED(M163,0),MROUND(M163,10))))))))))</f>
        <v>--</v>
      </c>
      <c r="AP163" s="6" t="str">
        <f t="shared" si="53"/>
        <v>--</v>
      </c>
      <c r="AQ163" s="6" t="str">
        <f t="shared" si="54"/>
        <v/>
      </c>
      <c r="AR163" s="6" t="str">
        <f t="shared" si="55"/>
        <v>--</v>
      </c>
      <c r="AS163" s="6" t="str">
        <f t="shared" si="56"/>
        <v/>
      </c>
      <c r="AT163" s="6" t="str">
        <f t="shared" si="57"/>
        <v/>
      </c>
      <c r="AU163" s="6" t="str">
        <f>IFERROR(IF(AR163="--","",IF(HLOOKUP(SMALL($Q$4:$Y$4,3),$Q$4:$Y$501,ROW(AP163)-3,FALSE)=0,"",IF(HLOOKUP(SMALL($Q$4:$Y$4,3),$Q$4:$Y$501,ROW(AP163)-3,FALSE)="nee",VLOOKUP("De kwaliteitseis emissiearme grond (maximale concentratie) wordt overschreden.",H!$O$10:'H'!$P$59,2,FALSE),""))),"")</f>
        <v/>
      </c>
      <c r="AV163" s="6" t="str">
        <f t="shared" si="47"/>
        <v>--</v>
      </c>
      <c r="AW163" s="6" t="str">
        <f t="shared" si="48"/>
        <v/>
      </c>
      <c r="AX163" s="6" t="str">
        <f t="shared" si="49"/>
        <v>--</v>
      </c>
      <c r="AY163" s="6" t="str">
        <f t="shared" si="58"/>
        <v/>
      </c>
      <c r="AZ163" s="6" t="str">
        <f t="shared" si="59"/>
        <v/>
      </c>
      <c r="BA163" s="6" t="str">
        <f>IFERROR(IF(AR163="--","",IF(HLOOKUP(SMALL($Q$4:$Y$4,6),$Q$4:$Y$501,ROW(AP163)-3,FALSE)=0,"",IF(HLOOKUP(SMALL($Q$4:$Y$4,6),$Q$4:$Y$501,ROW(AP163)-3,FALSE)="nee",VLOOKUP("De kwaliteitseis emissiearme grond (maximale concentratie) wordt overschreden.",H!$O$10:'H'!$P$59,2,FALSE),""))),"")</f>
        <v/>
      </c>
      <c r="BB163" s="6" t="str">
        <f t="shared" si="50"/>
        <v>--</v>
      </c>
      <c r="BC163" s="6" t="str">
        <f t="shared" si="51"/>
        <v/>
      </c>
      <c r="BD163" s="6" t="str">
        <f t="shared" si="52"/>
        <v>--</v>
      </c>
      <c r="BE163" s="6" t="str">
        <f t="shared" si="60"/>
        <v/>
      </c>
      <c r="BF163" s="6" t="str">
        <f t="shared" si="61"/>
        <v/>
      </c>
      <c r="BG163" s="4" t="str">
        <f>IFERROR(IF(AR163="--","",IF(HLOOKUP(SMALL($Q$4:$Y$4,9),$Q$4:$Y$501,ROW(AP163)-3,FALSE)=0,"",IF(HLOOKUP(SMALL($Q$4:$Y$4,9),$Q$4:$Y$501,ROW(AP163)-3,FALSE)="nee",VLOOKUP("De kwaliteitseis emissiearme grond (maximale concentratie) wordt overschreden.",H!$O$10:'H'!$P$59,2,FALSE),""))),"")</f>
        <v/>
      </c>
    </row>
    <row r="164" spans="1:59" x14ac:dyDescent="0.2">
      <c r="A164" s="4" t="str">
        <f>F!A164</f>
        <v>Telodrin</v>
      </c>
      <c r="B164" s="6" t="str">
        <f>IF(ISNUMBER(F!E164)=FALSE,"--",IF(F!E164=0,"--",F!E164))</f>
        <v>--</v>
      </c>
      <c r="C164" s="6" t="str">
        <f>IF(B164="--","",F!F164)</f>
        <v/>
      </c>
      <c r="D164" s="6" t="str">
        <f>IF(ISNUMBER(F!G164)=FALSE,"--",IF(F!G164=0,"--",F!G164))</f>
        <v>--</v>
      </c>
      <c r="E164" s="6" t="str">
        <f>IF(D164="--","",F!H164)</f>
        <v/>
      </c>
      <c r="F164" s="6" t="str">
        <f>IF(ISNUMBER(F!I164)=FALSE,"--",IF(F!I164=0,"--",F!I164))</f>
        <v>--</v>
      </c>
      <c r="G164" s="6" t="str">
        <f>IF(F164="--","",F!J164)</f>
        <v/>
      </c>
      <c r="H164" s="6"/>
      <c r="I164" s="6" t="str">
        <f>IF(F!Z164=-1,-1,F!AV164)</f>
        <v/>
      </c>
      <c r="J164" s="6"/>
      <c r="K164" s="6" t="str">
        <f>IF(F!AC164=-1,-1,F!AX164)</f>
        <v/>
      </c>
      <c r="L164" s="6"/>
      <c r="M164" s="6" t="str">
        <f>IF(F!AF164=-1,-1,F!AZ164)</f>
        <v/>
      </c>
      <c r="N164" s="6"/>
      <c r="P164" s="4" t="str">
        <f>IFERROR(IF(AND(VLOOKUP(F!$B164,E!$B$1:$AK$300,5,FALSE)&lt;&gt;1000000000,VLOOKUP(F!$B164,E!$B$1:$AK$300,6,FALSE)=1000000000,VLOOKUP(F!$B164,E!$B$1:$AK$300,7,FALSE)=1000000000,VLOOKUP(F!$B164,E!$B$1:$AK$300,8,FALSE)=1000000000,VLOOKUP(F!$B164,E!$B$1:$AK$300,9,FALSE)=1000000000),"toetsen alleen LN",IF(AND(VLOOKUP(F!$B164,E!$B$1:$AK$300,5,FALSE)=1000000000,VLOOKUP(F!$B164,E!$B$1:$AK$300,6,FALSE)=1000000000,VLOOKUP(F!$B164,E!$B$1:$AK$300,7,FALSE)=1000000000,VLOOKUP(F!$B164,E!$B$1:$AK$300,8,FALSE)&lt;&gt;1000000000,VLOOKUP(F!$B164,E!$B$1:$AK$300,9,FALSE)&lt;&gt;1000000000),"toetsen alleen MV en SV",IF(AND(VLOOKUP(F!$B164,E!$B$1:$AK$300,5,FALSE)&lt;&gt;1000000000,VLOOKUP(F!$B164,E!$B$1:$AK$300,6,FALSE)&lt;&gt;1000000000,VLOOKUP(F!$B164,E!$B$1:$AK$300,7,FALSE)&lt;&gt;1000000000,VLOOKUP(F!$B164,E!$B$1:$AK$300,8,FALSE)=1000000000,VLOOKUP(F!$B164,E!$B$1:$AK$300,9,FALSE)=1000000000),"toetsen geen MV en SV",IF(VLOOKUP(F!$B164,E!$B$1:$AK$300,5,FALSE)+VLOOKUP(F!$B164,E!$B$1:$AK$300,6,FALSE)+VLOOKUP(F!$B164,E!$B$1:$AK$300,7,FALSE)+VLOOKUP(F!$B164,E!$B$1:$AK$300,8,FALSE)&lt;&gt;4000000000,"toetsen",IF(VLOOKUP(F!$B164,E!$B$1:$AK$300,12,FALSE)&lt;&gt;1000000000,"toetsen alleen IW","niet toetsen"))))),"")</f>
        <v>niet toetsen</v>
      </c>
      <c r="Q164" s="6" t="str">
        <f t="shared" si="67"/>
        <v/>
      </c>
      <c r="R164" s="5" t="str">
        <f>IF($B164="--","",IF($P164="toetsen",toetsen(F!$B164,Q164),IF($P164="toetsen alleen IW",toetsen_alleen_IW(F!$B164,Q164),IF($P164="toetsen alleen LN",toetsen_alleen_LN(F!$B164,Q164),IF($P164="toetsen geen MV en SV",toetsen_geen_MV_en_SV(F!$B164,Q164),IF($P164="toetsen alleen MV en SV",toetsen_alleen_MV_en_SV(F!$B164,Q164),""))))))</f>
        <v/>
      </c>
      <c r="S164" s="5" t="str">
        <f>IF($P164="toetsen",IF(OR(Q164="",VLOOKUP(F!$B164,E!$B$1:$AK$300,10,FALSE)=1000000000),"",IF(Q164&lt;=VLOOKUP(F!$B164,E!$B$1:$AK$300,10,FALSE),"ja","nee")),"")</f>
        <v/>
      </c>
      <c r="T164" s="78" t="str">
        <f t="shared" si="62"/>
        <v/>
      </c>
      <c r="U164" s="5" t="str">
        <f>IF($D164="--","",IF($P164="toetsen",toetsen(F!$B164,T164),IF($P164="toetsen alleen IW",toetsen_alleen_IW(F!$B164,T164),IF($P164="toetsen alleen LN",toetsen_alleen_LN(F!$B164,T164),IF($P164="toetsen geen MV en SV",toetsen_geen_MV_en_SV(F!$B164,T164),IF($P164="toetsen alleen MV en SV",toetsen_alleen_MV_en_SV(F!$B164,T164),""))))))</f>
        <v/>
      </c>
      <c r="V164" s="5" t="str">
        <f>IF($P164="toetsen",IF(OR(T164="",VLOOKUP(F!$B164,E!$B$1:$AK$300,10,FALSE)=1000000000),"",IF(T164&lt;=VLOOKUP(F!$B164,E!$B$1:$AK$300,10,FALSE),"ja","nee")),"")</f>
        <v/>
      </c>
      <c r="W164" s="6" t="str">
        <f t="shared" si="63"/>
        <v/>
      </c>
      <c r="X164" s="5" t="str">
        <f>IF($F164="--","",IF($P164="toetsen",toetsen(F!$B164,W164),IF($P164="toetsen alleen IW",toetsen_alleen_IW(F!$B164,W164),IF($P164="toetsen alleen LN",toetsen_alleen_LN(F!$B164,W164),IF($P164="toetsen geen MV en SV",toetsen_geen_MV_en_SV(F!$B164,W164),IF($P164="toetsen alleen MV en SV",toetsen_alleen_MV_en_SV(F!$B164,W164),""))))))</f>
        <v/>
      </c>
      <c r="Y164" s="5" t="str">
        <f>IF($P164="toetsen",IF(OR(W164="",VLOOKUP(F!$B164,E!$B$1:$AK$300,10,FALSE)=1000000000),"",IF(W164&lt;=VLOOKUP(F!$B164,E!$B$1:$AK$300,10,FALSE),"ja","nee")),"")</f>
        <v/>
      </c>
      <c r="AA164" s="4" t="str">
        <f>IFERROR(IF(Q164="","",(IF(Q164&gt;2*VLOOKUP(F!$B164,E!$B$1:$AK$300,5,FALSE),1,0))),"")</f>
        <v/>
      </c>
      <c r="AB164" s="4" t="str">
        <f>IFERROR(IF(T164="","",(IF(T164&gt;2*VLOOKUP(F!$B164,E!$B$1:$AK$300,5,FALSE),1,0))),"")</f>
        <v/>
      </c>
      <c r="AC164" s="4" t="str">
        <f>IFERROR(IF(W164="","",(IF(W164&gt;2*VLOOKUP(F!$B164,E!$B$1:$AK$300,5,FALSE),1,0))),"")</f>
        <v/>
      </c>
      <c r="AE164" s="4" t="str">
        <f>IFERROR(IF(Q164="","",(IF(Q164&gt;VLOOKUP(F!$B164,E!$B$1:$AK$300,6,FALSE)+VLOOKUP(F!$B164,E!$B$1:$AK$300,5,FALSE),1,0))),"")</f>
        <v/>
      </c>
      <c r="AF164" s="4" t="str">
        <f>IFERROR(IF(T164="","",(IF(T164&gt;VLOOKUP(F!$B164,E!$B$1:$AK$300,6,FALSE)+VLOOKUP(F!$B164,E!$B$1:$AK$300,5,FALSE),1,0))),"")</f>
        <v/>
      </c>
      <c r="AG164" s="4" t="str">
        <f>IFERROR(IF(W164="","",(IF(W164&gt;VLOOKUP(F!$B164,E!$B$1:$AK$300,6,FALSE)+VLOOKUP(F!$B164,E!$B$1:$AK$300,5,FALSE),1,0))),"")</f>
        <v/>
      </c>
      <c r="AI164" s="6" t="str">
        <f t="shared" si="64"/>
        <v>--</v>
      </c>
      <c r="AJ164" s="6" t="str">
        <f>IF(AI164="--","--",IF(F!$D164=131,IF(I164=-1,"rg",IF(I164="","--",IF(I164*1000&lt;1,FIXED(I164*1000,3),IF(I164*1000&lt;10,FIXED(I164*1000,2),(IF(I164*1000&lt;100,FIXED(I164*1000,1),IF(I164*1000&lt;1000,FIXED(I164*1000,0),MROUND(I164*1000,10)))))))),IF(I164=-1,"rg",IF(I164="","--",IF(I164&lt;1,FIXED(I164,3),IF(I164&lt;10,FIXED(I164,2),(IF(I164&lt;100,FIXED(I164,1),IF(I164&lt;1000,FIXED(I164,0),MROUND(I164,10))))))))))</f>
        <v>--</v>
      </c>
      <c r="AK164" s="6" t="str">
        <f t="shared" si="65"/>
        <v>--</v>
      </c>
      <c r="AL164" s="6" t="str">
        <f>IF(AK164="--","--",IF(F!$D164=131,IF(K164=-1,"rg",IF(K164="","--",IF(K164*1000&lt;1,FIXED(K164*1000,3),IF(K164*1000&lt;10,FIXED(K164*1000,2),(IF(K164*1000&lt;100,FIXED(K164*1000,1),IF(K164*1000&lt;1000,FIXED(K164*1000,0),MROUND(K164*1000,10)))))))),IF(K164=-1,"rg",IF(K164="","--",IF(K164&lt;1,FIXED(K164,3),IF(K164&lt;10,FIXED(K164,2),(IF(K164&lt;100,FIXED(K164,1),IF(K164&lt;1000,FIXED(K164,0),MROUND(K164,10))))))))))</f>
        <v>--</v>
      </c>
      <c r="AM164" s="6" t="str">
        <f t="shared" si="66"/>
        <v>--</v>
      </c>
      <c r="AN164" s="6" t="str">
        <f>IF(AM164="--","--",IF(F!$D164=131,IF(M164=-1,"rg",IF(M164="","--",IF(M164*1000&lt;1,FIXED(M164*1000,3),IF(M164*1000&lt;10,FIXED(M164*1000,2),(IF(M164*1000&lt;100,FIXED(M164*1000,1),IF(M164*1000&lt;1000,FIXED(M164*1000,0),MROUND(M164*1000,10)))))))),IF(M164=-1,"rg",IF(M164="","--",IF(M164&lt;1,FIXED(M164,3),IF(M164&lt;10,FIXED(M164,2),(IF(M164&lt;100,FIXED(M164,1),IF(M164&lt;1000,FIXED(M164,0),MROUND(M164,10))))))))))</f>
        <v>--</v>
      </c>
      <c r="AP164" s="6" t="str">
        <f t="shared" si="53"/>
        <v>--</v>
      </c>
      <c r="AQ164" s="6" t="str">
        <f t="shared" si="54"/>
        <v/>
      </c>
      <c r="AR164" s="6" t="str">
        <f t="shared" si="55"/>
        <v>--</v>
      </c>
      <c r="AS164" s="6" t="str">
        <f t="shared" si="56"/>
        <v/>
      </c>
      <c r="AT164" s="6" t="str">
        <f t="shared" si="57"/>
        <v/>
      </c>
      <c r="AU164" s="6" t="str">
        <f>IFERROR(IF(AR164="--","",IF(HLOOKUP(SMALL($Q$4:$Y$4,3),$Q$4:$Y$501,ROW(AP164)-3,FALSE)=0,"",IF(HLOOKUP(SMALL($Q$4:$Y$4,3),$Q$4:$Y$501,ROW(AP164)-3,FALSE)="nee",VLOOKUP("De kwaliteitseis emissiearme grond (maximale concentratie) wordt overschreden.",H!$O$10:'H'!$P$59,2,FALSE),""))),"")</f>
        <v/>
      </c>
      <c r="AV164" s="6" t="str">
        <f t="shared" si="47"/>
        <v>--</v>
      </c>
      <c r="AW164" s="6" t="str">
        <f t="shared" si="48"/>
        <v/>
      </c>
      <c r="AX164" s="6" t="str">
        <f t="shared" si="49"/>
        <v>--</v>
      </c>
      <c r="AY164" s="6" t="str">
        <f t="shared" si="58"/>
        <v/>
      </c>
      <c r="AZ164" s="6" t="str">
        <f t="shared" si="59"/>
        <v/>
      </c>
      <c r="BA164" s="6" t="str">
        <f>IFERROR(IF(AR164="--","",IF(HLOOKUP(SMALL($Q$4:$Y$4,6),$Q$4:$Y$501,ROW(AP164)-3,FALSE)=0,"",IF(HLOOKUP(SMALL($Q$4:$Y$4,6),$Q$4:$Y$501,ROW(AP164)-3,FALSE)="nee",VLOOKUP("De kwaliteitseis emissiearme grond (maximale concentratie) wordt overschreden.",H!$O$10:'H'!$P$59,2,FALSE),""))),"")</f>
        <v/>
      </c>
      <c r="BB164" s="6" t="str">
        <f t="shared" si="50"/>
        <v>--</v>
      </c>
      <c r="BC164" s="6" t="str">
        <f t="shared" si="51"/>
        <v/>
      </c>
      <c r="BD164" s="6" t="str">
        <f t="shared" si="52"/>
        <v>--</v>
      </c>
      <c r="BE164" s="6" t="str">
        <f t="shared" si="60"/>
        <v/>
      </c>
      <c r="BF164" s="6" t="str">
        <f t="shared" si="61"/>
        <v/>
      </c>
      <c r="BG164" s="4" t="str">
        <f>IFERROR(IF(AR164="--","",IF(HLOOKUP(SMALL($Q$4:$Y$4,9),$Q$4:$Y$501,ROW(AP164)-3,FALSE)=0,"",IF(HLOOKUP(SMALL($Q$4:$Y$4,9),$Q$4:$Y$501,ROW(AP164)-3,FALSE)="nee",VLOOKUP("De kwaliteitseis emissiearme grond (maximale concentratie) wordt overschreden.",H!$O$10:'H'!$P$59,2,FALSE),""))),"")</f>
        <v/>
      </c>
    </row>
    <row r="165" spans="1:59" x14ac:dyDescent="0.2">
      <c r="A165" s="4" t="str">
        <f>F!A165</f>
        <v>Alpha-HCH</v>
      </c>
      <c r="B165" s="6" t="str">
        <f>IF(ISNUMBER(F!E165)=FALSE,"--",IF(F!E165=0,"--",F!E165))</f>
        <v>--</v>
      </c>
      <c r="C165" s="6" t="str">
        <f>IF(B165="--","",F!F165)</f>
        <v/>
      </c>
      <c r="D165" s="6" t="str">
        <f>IF(ISNUMBER(F!G165)=FALSE,"--",IF(F!G165=0,"--",F!G165))</f>
        <v>--</v>
      </c>
      <c r="E165" s="6" t="str">
        <f>IF(D165="--","",F!H165)</f>
        <v/>
      </c>
      <c r="F165" s="6" t="str">
        <f>IF(ISNUMBER(F!I165)=FALSE,"--",IF(F!I165=0,"--",F!I165))</f>
        <v>--</v>
      </c>
      <c r="G165" s="6" t="str">
        <f>IF(F165="--","",F!J165)</f>
        <v/>
      </c>
      <c r="H165" s="6"/>
      <c r="I165" s="16" t="str">
        <f>IF(F!AA165=-1,-1,F!AV165)</f>
        <v/>
      </c>
      <c r="J165" s="6"/>
      <c r="K165" s="16" t="str">
        <f>IF(F!AD165=-1,-1,F!AX165)</f>
        <v/>
      </c>
      <c r="L165" s="6"/>
      <c r="M165" s="16" t="str">
        <f>IF(F!AG165=-1,-1,F!AZ165)</f>
        <v/>
      </c>
      <c r="N165" s="6"/>
      <c r="P165" s="4" t="str">
        <f>IFERROR(IF(AND(VLOOKUP(F!$B165,E!$B$1:$AK$300,5,FALSE)&lt;&gt;1000000000,VLOOKUP(F!$B165,E!$B$1:$AK$300,6,FALSE)=1000000000,VLOOKUP(F!$B165,E!$B$1:$AK$300,7,FALSE)=1000000000,VLOOKUP(F!$B165,E!$B$1:$AK$300,8,FALSE)=1000000000,VLOOKUP(F!$B165,E!$B$1:$AK$300,9,FALSE)=1000000000),"toetsen alleen LN",IF(AND(VLOOKUP(F!$B165,E!$B$1:$AK$300,5,FALSE)=1000000000,VLOOKUP(F!$B165,E!$B$1:$AK$300,6,FALSE)=1000000000,VLOOKUP(F!$B165,E!$B$1:$AK$300,7,FALSE)=1000000000,VLOOKUP(F!$B165,E!$B$1:$AK$300,8,FALSE)&lt;&gt;1000000000,VLOOKUP(F!$B165,E!$B$1:$AK$300,9,FALSE)&lt;&gt;1000000000),"toetsen alleen MV en SV",IF(AND(VLOOKUP(F!$B165,E!$B$1:$AK$300,5,FALSE)&lt;&gt;1000000000,VLOOKUP(F!$B165,E!$B$1:$AK$300,6,FALSE)&lt;&gt;1000000000,VLOOKUP(F!$B165,E!$B$1:$AK$300,7,FALSE)&lt;&gt;1000000000,VLOOKUP(F!$B165,E!$B$1:$AK$300,8,FALSE)=1000000000,VLOOKUP(F!$B165,E!$B$1:$AK$300,9,FALSE)=1000000000),"toetsen geen MV en SV",IF(VLOOKUP(F!$B165,E!$B$1:$AK$300,5,FALSE)+VLOOKUP(F!$B165,E!$B$1:$AK$300,6,FALSE)+VLOOKUP(F!$B165,E!$B$1:$AK$300,7,FALSE)+VLOOKUP(F!$B165,E!$B$1:$AK$300,8,FALSE)&lt;&gt;4000000000,"toetsen",IF(VLOOKUP(F!$B165,E!$B$1:$AK$300,12,FALSE)&lt;&gt;1000000000,"toetsen alleen IW","niet toetsen"))))),"")</f>
        <v>toetsen</v>
      </c>
      <c r="Q165" s="6" t="str">
        <f t="shared" si="67"/>
        <v/>
      </c>
      <c r="R165" s="5" t="str">
        <f>IF($B165="--","",IF($P165="toetsen",toetsen(F!$B165,Q165),IF($P165="toetsen alleen IW",toetsen_alleen_IW(F!$B165,Q165),IF($P165="toetsen alleen LN",toetsen_alleen_LN(F!$B165,Q165),IF($P165="toetsen geen MV en SV",toetsen_geen_MV_en_SV(F!$B165,Q165),IF($P165="toetsen alleen MV en SV",toetsen_alleen_MV_en_SV(F!$B165,Q165),""))))))</f>
        <v/>
      </c>
      <c r="S165" s="5" t="str">
        <f>IF($P165="toetsen",IF(OR(Q165="",VLOOKUP(F!$B165,E!$B$1:$AK$300,10,FALSE)=1000000000),"",IF(Q165&lt;=VLOOKUP(F!$B165,E!$B$1:$AK$300,10,FALSE),"ja","nee")),"")</f>
        <v/>
      </c>
      <c r="T165" s="78" t="str">
        <f t="shared" si="62"/>
        <v/>
      </c>
      <c r="U165" s="5" t="str">
        <f>IF($D165="--","",IF($P165="toetsen",toetsen(F!$B165,T165),IF($P165="toetsen alleen IW",toetsen_alleen_IW(F!$B165,T165),IF($P165="toetsen alleen LN",toetsen_alleen_LN(F!$B165,T165),IF($P165="toetsen geen MV en SV",toetsen_geen_MV_en_SV(F!$B165,T165),IF($P165="toetsen alleen MV en SV",toetsen_alleen_MV_en_SV(F!$B165,T165),""))))))</f>
        <v/>
      </c>
      <c r="V165" s="5" t="str">
        <f>IF($P165="toetsen",IF(OR(T165="",VLOOKUP(F!$B165,E!$B$1:$AK$300,10,FALSE)=1000000000),"",IF(T165&lt;=VLOOKUP(F!$B165,E!$B$1:$AK$300,10,FALSE),"ja","nee")),"")</f>
        <v/>
      </c>
      <c r="W165" s="6" t="str">
        <f t="shared" si="63"/>
        <v/>
      </c>
      <c r="X165" s="5" t="str">
        <f>IF($F165="--","",IF($P165="toetsen",toetsen(F!$B165,W165),IF($P165="toetsen alleen IW",toetsen_alleen_IW(F!$B165,W165),IF($P165="toetsen alleen LN",toetsen_alleen_LN(F!$B165,W165),IF($P165="toetsen geen MV en SV",toetsen_geen_MV_en_SV(F!$B165,W165),IF($P165="toetsen alleen MV en SV",toetsen_alleen_MV_en_SV(F!$B165,W165),""))))))</f>
        <v/>
      </c>
      <c r="Y165" s="5" t="str">
        <f>IF($P165="toetsen",IF(OR(W165="",VLOOKUP(F!$B165,E!$B$1:$AK$300,10,FALSE)=1000000000),"",IF(W165&lt;=VLOOKUP(F!$B165,E!$B$1:$AK$300,10,FALSE),"ja","nee")),"")</f>
        <v/>
      </c>
      <c r="AA165" s="4" t="str">
        <f>IFERROR(IF(Q165="","",(IF(Q165&gt;2*VLOOKUP(F!$B165,E!$B$1:$AK$300,5,FALSE),1,0))),"")</f>
        <v/>
      </c>
      <c r="AB165" s="4" t="str">
        <f>IFERROR(IF(T165="","",(IF(T165&gt;2*VLOOKUP(F!$B165,E!$B$1:$AK$300,5,FALSE),1,0))),"")</f>
        <v/>
      </c>
      <c r="AC165" s="4" t="str">
        <f>IFERROR(IF(W165="","",(IF(W165&gt;2*VLOOKUP(F!$B165,E!$B$1:$AK$300,5,FALSE),1,0))),"")</f>
        <v/>
      </c>
      <c r="AE165" s="4" t="str">
        <f>IFERROR(IF(Q165="","",(IF(Q165&gt;VLOOKUP(F!$B165,E!$B$1:$AK$300,6,FALSE)+VLOOKUP(F!$B165,E!$B$1:$AK$300,5,FALSE),1,0))),"")</f>
        <v/>
      </c>
      <c r="AF165" s="4" t="str">
        <f>IFERROR(IF(T165="","",(IF(T165&gt;VLOOKUP(F!$B165,E!$B$1:$AK$300,6,FALSE)+VLOOKUP(F!$B165,E!$B$1:$AK$300,5,FALSE),1,0))),"")</f>
        <v/>
      </c>
      <c r="AG165" s="4" t="str">
        <f>IFERROR(IF(W165="","",(IF(W165&gt;VLOOKUP(F!$B165,E!$B$1:$AK$300,6,FALSE)+VLOOKUP(F!$B165,E!$B$1:$AK$300,5,FALSE),1,0))),"")</f>
        <v/>
      </c>
      <c r="AI165" s="6" t="str">
        <f t="shared" si="64"/>
        <v>--</v>
      </c>
      <c r="AJ165" s="6" t="str">
        <f>IF(AI165="--","--",IF(F!$D165=131,IF(I165=-1,"rg",IF(I165="","--",IF(I165*1000&lt;1,FIXED(I165*1000,3),IF(I165*1000&lt;10,FIXED(I165*1000,2),(IF(I165*1000&lt;100,FIXED(I165*1000,1),IF(I165*1000&lt;1000,FIXED(I165*1000,0),MROUND(I165*1000,10)))))))),IF(I165=-1,"rg",IF(I165="","--",IF(I165&lt;1,FIXED(I165,3),IF(I165&lt;10,FIXED(I165,2),(IF(I165&lt;100,FIXED(I165,1),IF(I165&lt;1000,FIXED(I165,0),MROUND(I165,10))))))))))</f>
        <v>--</v>
      </c>
      <c r="AK165" s="6" t="str">
        <f t="shared" si="65"/>
        <v>--</v>
      </c>
      <c r="AL165" s="6" t="str">
        <f>IF(AK165="--","--",IF(F!$D165=131,IF(K165=-1,"rg",IF(K165="","--",IF(K165*1000&lt;1,FIXED(K165*1000,3),IF(K165*1000&lt;10,FIXED(K165*1000,2),(IF(K165*1000&lt;100,FIXED(K165*1000,1),IF(K165*1000&lt;1000,FIXED(K165*1000,0),MROUND(K165*1000,10)))))))),IF(K165=-1,"rg",IF(K165="","--",IF(K165&lt;1,FIXED(K165,3),IF(K165&lt;10,FIXED(K165,2),(IF(K165&lt;100,FIXED(K165,1),IF(K165&lt;1000,FIXED(K165,0),MROUND(K165,10))))))))))</f>
        <v>--</v>
      </c>
      <c r="AM165" s="6" t="str">
        <f t="shared" si="66"/>
        <v>--</v>
      </c>
      <c r="AN165" s="6" t="str">
        <f>IF(AM165="--","--",IF(F!$D165=131,IF(M165=-1,"rg",IF(M165="","--",IF(M165*1000&lt;1,FIXED(M165*1000,3),IF(M165*1000&lt;10,FIXED(M165*1000,2),(IF(M165*1000&lt;100,FIXED(M165*1000,1),IF(M165*1000&lt;1000,FIXED(M165*1000,0),MROUND(M165*1000,10)))))))),IF(M165=-1,"rg",IF(M165="","--",IF(M165&lt;1,FIXED(M165,3),IF(M165&lt;10,FIXED(M165,2),(IF(M165&lt;100,FIXED(M165,1),IF(M165&lt;1000,FIXED(M165,0),MROUND(M165,10))))))))))</f>
        <v>--</v>
      </c>
      <c r="AP165" s="6" t="str">
        <f t="shared" si="53"/>
        <v>--</v>
      </c>
      <c r="AQ165" s="6" t="str">
        <f t="shared" si="54"/>
        <v/>
      </c>
      <c r="AR165" s="6" t="str">
        <f t="shared" si="55"/>
        <v>--</v>
      </c>
      <c r="AS165" s="6" t="str">
        <f t="shared" si="56"/>
        <v/>
      </c>
      <c r="AT165" s="6" t="str">
        <f t="shared" si="57"/>
        <v/>
      </c>
      <c r="AU165" s="6" t="str">
        <f>IFERROR(IF(AR165="--","",IF(HLOOKUP(SMALL($Q$4:$Y$4,3),$Q$4:$Y$501,ROW(AP165)-3,FALSE)=0,"",IF(HLOOKUP(SMALL($Q$4:$Y$4,3),$Q$4:$Y$501,ROW(AP165)-3,FALSE)="nee",VLOOKUP("De kwaliteitseis emissiearme grond (maximale concentratie) wordt overschreden.",H!$O$10:'H'!$P$59,2,FALSE),""))),"")</f>
        <v/>
      </c>
      <c r="AV165" s="6" t="str">
        <f t="shared" si="47"/>
        <v>--</v>
      </c>
      <c r="AW165" s="6" t="str">
        <f t="shared" si="48"/>
        <v/>
      </c>
      <c r="AX165" s="6" t="str">
        <f t="shared" si="49"/>
        <v>--</v>
      </c>
      <c r="AY165" s="6" t="str">
        <f t="shared" si="58"/>
        <v/>
      </c>
      <c r="AZ165" s="6" t="str">
        <f t="shared" si="59"/>
        <v/>
      </c>
      <c r="BA165" s="6" t="str">
        <f>IFERROR(IF(AR165="--","",IF(HLOOKUP(SMALL($Q$4:$Y$4,6),$Q$4:$Y$501,ROW(AP165)-3,FALSE)=0,"",IF(HLOOKUP(SMALL($Q$4:$Y$4,6),$Q$4:$Y$501,ROW(AP165)-3,FALSE)="nee",VLOOKUP("De kwaliteitseis emissiearme grond (maximale concentratie) wordt overschreden.",H!$O$10:'H'!$P$59,2,FALSE),""))),"")</f>
        <v/>
      </c>
      <c r="BB165" s="6" t="str">
        <f t="shared" si="50"/>
        <v>--</v>
      </c>
      <c r="BC165" s="6" t="str">
        <f t="shared" si="51"/>
        <v/>
      </c>
      <c r="BD165" s="6" t="str">
        <f t="shared" si="52"/>
        <v>--</v>
      </c>
      <c r="BE165" s="6" t="str">
        <f t="shared" si="60"/>
        <v/>
      </c>
      <c r="BF165" s="6" t="str">
        <f t="shared" si="61"/>
        <v/>
      </c>
      <c r="BG165" s="4" t="str">
        <f>IFERROR(IF(AR165="--","",IF(HLOOKUP(SMALL($Q$4:$Y$4,9),$Q$4:$Y$501,ROW(AP165)-3,FALSE)=0,"",IF(HLOOKUP(SMALL($Q$4:$Y$4,9),$Q$4:$Y$501,ROW(AP165)-3,FALSE)="nee",VLOOKUP("De kwaliteitseis emissiearme grond (maximale concentratie) wordt overschreden.",H!$O$10:'H'!$P$59,2,FALSE),""))),"")</f>
        <v/>
      </c>
    </row>
    <row r="166" spans="1:59" x14ac:dyDescent="0.2">
      <c r="A166" s="4" t="str">
        <f>F!A166</f>
        <v>Beta-HCH</v>
      </c>
      <c r="B166" s="6" t="str">
        <f>IF(ISNUMBER(F!E166)=FALSE,"--",IF(F!E166=0,"--",F!E166))</f>
        <v>--</v>
      </c>
      <c r="C166" s="6" t="str">
        <f>IF(B166="--","",F!F166)</f>
        <v/>
      </c>
      <c r="D166" s="6" t="str">
        <f>IF(ISNUMBER(F!G166)=FALSE,"--",IF(F!G166=0,"--",F!G166))</f>
        <v>--</v>
      </c>
      <c r="E166" s="6" t="str">
        <f>IF(D166="--","",F!H166)</f>
        <v/>
      </c>
      <c r="F166" s="6" t="str">
        <f>IF(ISNUMBER(F!I166)=FALSE,"--",IF(F!I166=0,"--",F!I166))</f>
        <v>--</v>
      </c>
      <c r="G166" s="6" t="str">
        <f>IF(F166="--","",F!J166)</f>
        <v/>
      </c>
      <c r="H166" s="6"/>
      <c r="I166" s="16" t="str">
        <f>IF(F!AA166=-1,-1,F!AV166)</f>
        <v/>
      </c>
      <c r="J166" s="6"/>
      <c r="K166" s="16" t="str">
        <f>IF(F!AD166=-1,-1,F!AX166)</f>
        <v/>
      </c>
      <c r="L166" s="6"/>
      <c r="M166" s="16" t="str">
        <f>IF(F!AG166=-1,-1,F!AZ166)</f>
        <v/>
      </c>
      <c r="N166" s="6"/>
      <c r="P166" s="4" t="str">
        <f>IFERROR(IF(AND(VLOOKUP(F!$B166,E!$B$1:$AK$300,5,FALSE)&lt;&gt;1000000000,VLOOKUP(F!$B166,E!$B$1:$AK$300,6,FALSE)=1000000000,VLOOKUP(F!$B166,E!$B$1:$AK$300,7,FALSE)=1000000000,VLOOKUP(F!$B166,E!$B$1:$AK$300,8,FALSE)=1000000000,VLOOKUP(F!$B166,E!$B$1:$AK$300,9,FALSE)=1000000000),"toetsen alleen LN",IF(AND(VLOOKUP(F!$B166,E!$B$1:$AK$300,5,FALSE)=1000000000,VLOOKUP(F!$B166,E!$B$1:$AK$300,6,FALSE)=1000000000,VLOOKUP(F!$B166,E!$B$1:$AK$300,7,FALSE)=1000000000,VLOOKUP(F!$B166,E!$B$1:$AK$300,8,FALSE)&lt;&gt;1000000000,VLOOKUP(F!$B166,E!$B$1:$AK$300,9,FALSE)&lt;&gt;1000000000),"toetsen alleen MV en SV",IF(AND(VLOOKUP(F!$B166,E!$B$1:$AK$300,5,FALSE)&lt;&gt;1000000000,VLOOKUP(F!$B166,E!$B$1:$AK$300,6,FALSE)&lt;&gt;1000000000,VLOOKUP(F!$B166,E!$B$1:$AK$300,7,FALSE)&lt;&gt;1000000000,VLOOKUP(F!$B166,E!$B$1:$AK$300,8,FALSE)=1000000000,VLOOKUP(F!$B166,E!$B$1:$AK$300,9,FALSE)=1000000000),"toetsen geen MV en SV",IF(VLOOKUP(F!$B166,E!$B$1:$AK$300,5,FALSE)+VLOOKUP(F!$B166,E!$B$1:$AK$300,6,FALSE)+VLOOKUP(F!$B166,E!$B$1:$AK$300,7,FALSE)+VLOOKUP(F!$B166,E!$B$1:$AK$300,8,FALSE)&lt;&gt;4000000000,"toetsen",IF(VLOOKUP(F!$B166,E!$B$1:$AK$300,12,FALSE)&lt;&gt;1000000000,"toetsen alleen IW","niet toetsen"))))),"")</f>
        <v>toetsen</v>
      </c>
      <c r="Q166" s="6" t="str">
        <f t="shared" si="67"/>
        <v/>
      </c>
      <c r="R166" s="5" t="str">
        <f>IF($B166="--","",IF($P166="toetsen",toetsen(F!$B166,Q166),IF($P166="toetsen alleen IW",toetsen_alleen_IW(F!$B166,Q166),IF($P166="toetsen alleen LN",toetsen_alleen_LN(F!$B166,Q166),IF($P166="toetsen geen MV en SV",toetsen_geen_MV_en_SV(F!$B166,Q166),IF($P166="toetsen alleen MV en SV",toetsen_alleen_MV_en_SV(F!$B166,Q166),""))))))</f>
        <v/>
      </c>
      <c r="S166" s="5" t="str">
        <f>IF($P166="toetsen",IF(OR(Q166="",VLOOKUP(F!$B166,E!$B$1:$AK$300,10,FALSE)=1000000000),"",IF(Q166&lt;=VLOOKUP(F!$B166,E!$B$1:$AK$300,10,FALSE),"ja","nee")),"")</f>
        <v/>
      </c>
      <c r="T166" s="78" t="str">
        <f t="shared" si="62"/>
        <v/>
      </c>
      <c r="U166" s="5" t="str">
        <f>IF($D166="--","",IF($P166="toetsen",toetsen(F!$B166,T166),IF($P166="toetsen alleen IW",toetsen_alleen_IW(F!$B166,T166),IF($P166="toetsen alleen LN",toetsen_alleen_LN(F!$B166,T166),IF($P166="toetsen geen MV en SV",toetsen_geen_MV_en_SV(F!$B166,T166),IF($P166="toetsen alleen MV en SV",toetsen_alleen_MV_en_SV(F!$B166,T166),""))))))</f>
        <v/>
      </c>
      <c r="V166" s="5" t="str">
        <f>IF($P166="toetsen",IF(OR(T166="",VLOOKUP(F!$B166,E!$B$1:$AK$300,10,FALSE)=1000000000),"",IF(T166&lt;=VLOOKUP(F!$B166,E!$B$1:$AK$300,10,FALSE),"ja","nee")),"")</f>
        <v/>
      </c>
      <c r="W166" s="6" t="str">
        <f t="shared" si="63"/>
        <v/>
      </c>
      <c r="X166" s="5" t="str">
        <f>IF($F166="--","",IF($P166="toetsen",toetsen(F!$B166,W166),IF($P166="toetsen alleen IW",toetsen_alleen_IW(F!$B166,W166),IF($P166="toetsen alleen LN",toetsen_alleen_LN(F!$B166,W166),IF($P166="toetsen geen MV en SV",toetsen_geen_MV_en_SV(F!$B166,W166),IF($P166="toetsen alleen MV en SV",toetsen_alleen_MV_en_SV(F!$B166,W166),""))))))</f>
        <v/>
      </c>
      <c r="Y166" s="5" t="str">
        <f>IF($P166="toetsen",IF(OR(W166="",VLOOKUP(F!$B166,E!$B$1:$AK$300,10,FALSE)=1000000000),"",IF(W166&lt;=VLOOKUP(F!$B166,E!$B$1:$AK$300,10,FALSE),"ja","nee")),"")</f>
        <v/>
      </c>
      <c r="AA166" s="4" t="str">
        <f>IFERROR(IF(Q166="","",(IF(Q166&gt;2*VLOOKUP(F!$B166,E!$B$1:$AK$300,5,FALSE),1,0))),"")</f>
        <v/>
      </c>
      <c r="AB166" s="4" t="str">
        <f>IFERROR(IF(T166="","",(IF(T166&gt;2*VLOOKUP(F!$B166,E!$B$1:$AK$300,5,FALSE),1,0))),"")</f>
        <v/>
      </c>
      <c r="AC166" s="4" t="str">
        <f>IFERROR(IF(W166="","",(IF(W166&gt;2*VLOOKUP(F!$B166,E!$B$1:$AK$300,5,FALSE),1,0))),"")</f>
        <v/>
      </c>
      <c r="AE166" s="4" t="str">
        <f>IFERROR(IF(Q166="","",(IF(Q166&gt;VLOOKUP(F!$B166,E!$B$1:$AK$300,6,FALSE)+VLOOKUP(F!$B166,E!$B$1:$AK$300,5,FALSE),1,0))),"")</f>
        <v/>
      </c>
      <c r="AF166" s="4" t="str">
        <f>IFERROR(IF(T166="","",(IF(T166&gt;VLOOKUP(F!$B166,E!$B$1:$AK$300,6,FALSE)+VLOOKUP(F!$B166,E!$B$1:$AK$300,5,FALSE),1,0))),"")</f>
        <v/>
      </c>
      <c r="AG166" s="4" t="str">
        <f>IFERROR(IF(W166="","",(IF(W166&gt;VLOOKUP(F!$B166,E!$B$1:$AK$300,6,FALSE)+VLOOKUP(F!$B166,E!$B$1:$AK$300,5,FALSE),1,0))),"")</f>
        <v/>
      </c>
      <c r="AI166" s="6" t="str">
        <f t="shared" si="64"/>
        <v>--</v>
      </c>
      <c r="AJ166" s="6" t="str">
        <f>IF(AI166="--","--",IF(F!$D166=131,IF(I166=-1,"rg",IF(I166="","--",IF(I166*1000&lt;1,FIXED(I166*1000,3),IF(I166*1000&lt;10,FIXED(I166*1000,2),(IF(I166*1000&lt;100,FIXED(I166*1000,1),IF(I166*1000&lt;1000,FIXED(I166*1000,0),MROUND(I166*1000,10)))))))),IF(I166=-1,"rg",IF(I166="","--",IF(I166&lt;1,FIXED(I166,3),IF(I166&lt;10,FIXED(I166,2),(IF(I166&lt;100,FIXED(I166,1),IF(I166&lt;1000,FIXED(I166,0),MROUND(I166,10))))))))))</f>
        <v>--</v>
      </c>
      <c r="AK166" s="6" t="str">
        <f t="shared" si="65"/>
        <v>--</v>
      </c>
      <c r="AL166" s="6" t="str">
        <f>IF(AK166="--","--",IF(F!$D166=131,IF(K166=-1,"rg",IF(K166="","--",IF(K166*1000&lt;1,FIXED(K166*1000,3),IF(K166*1000&lt;10,FIXED(K166*1000,2),(IF(K166*1000&lt;100,FIXED(K166*1000,1),IF(K166*1000&lt;1000,FIXED(K166*1000,0),MROUND(K166*1000,10)))))))),IF(K166=-1,"rg",IF(K166="","--",IF(K166&lt;1,FIXED(K166,3),IF(K166&lt;10,FIXED(K166,2),(IF(K166&lt;100,FIXED(K166,1),IF(K166&lt;1000,FIXED(K166,0),MROUND(K166,10))))))))))</f>
        <v>--</v>
      </c>
      <c r="AM166" s="6" t="str">
        <f t="shared" si="66"/>
        <v>--</v>
      </c>
      <c r="AN166" s="6" t="str">
        <f>IF(AM166="--","--",IF(F!$D166=131,IF(M166=-1,"rg",IF(M166="","--",IF(M166*1000&lt;1,FIXED(M166*1000,3),IF(M166*1000&lt;10,FIXED(M166*1000,2),(IF(M166*1000&lt;100,FIXED(M166*1000,1),IF(M166*1000&lt;1000,FIXED(M166*1000,0),MROUND(M166*1000,10)))))))),IF(M166=-1,"rg",IF(M166="","--",IF(M166&lt;1,FIXED(M166,3),IF(M166&lt;10,FIXED(M166,2),(IF(M166&lt;100,FIXED(M166,1),IF(M166&lt;1000,FIXED(M166,0),MROUND(M166,10))))))))))</f>
        <v>--</v>
      </c>
      <c r="AP166" s="6" t="str">
        <f t="shared" si="53"/>
        <v>--</v>
      </c>
      <c r="AQ166" s="6" t="str">
        <f t="shared" si="54"/>
        <v/>
      </c>
      <c r="AR166" s="6" t="str">
        <f t="shared" si="55"/>
        <v>--</v>
      </c>
      <c r="AS166" s="6" t="str">
        <f t="shared" si="56"/>
        <v/>
      </c>
      <c r="AT166" s="6" t="str">
        <f t="shared" si="57"/>
        <v/>
      </c>
      <c r="AU166" s="6" t="str">
        <f>IFERROR(IF(AR166="--","",IF(HLOOKUP(SMALL($Q$4:$Y$4,3),$Q$4:$Y$501,ROW(AP166)-3,FALSE)=0,"",IF(HLOOKUP(SMALL($Q$4:$Y$4,3),$Q$4:$Y$501,ROW(AP166)-3,FALSE)="nee",VLOOKUP("De kwaliteitseis emissiearme grond (maximale concentratie) wordt overschreden.",H!$O$10:'H'!$P$59,2,FALSE),""))),"")</f>
        <v/>
      </c>
      <c r="AV166" s="6" t="str">
        <f t="shared" si="47"/>
        <v>--</v>
      </c>
      <c r="AW166" s="6" t="str">
        <f t="shared" si="48"/>
        <v/>
      </c>
      <c r="AX166" s="6" t="str">
        <f t="shared" si="49"/>
        <v>--</v>
      </c>
      <c r="AY166" s="6" t="str">
        <f t="shared" si="58"/>
        <v/>
      </c>
      <c r="AZ166" s="6" t="str">
        <f t="shared" si="59"/>
        <v/>
      </c>
      <c r="BA166" s="6" t="str">
        <f>IFERROR(IF(AR166="--","",IF(HLOOKUP(SMALL($Q$4:$Y$4,6),$Q$4:$Y$501,ROW(AP166)-3,FALSE)=0,"",IF(HLOOKUP(SMALL($Q$4:$Y$4,6),$Q$4:$Y$501,ROW(AP166)-3,FALSE)="nee",VLOOKUP("De kwaliteitseis emissiearme grond (maximale concentratie) wordt overschreden.",H!$O$10:'H'!$P$59,2,FALSE),""))),"")</f>
        <v/>
      </c>
      <c r="BB166" s="6" t="str">
        <f t="shared" si="50"/>
        <v>--</v>
      </c>
      <c r="BC166" s="6" t="str">
        <f t="shared" si="51"/>
        <v/>
      </c>
      <c r="BD166" s="6" t="str">
        <f t="shared" si="52"/>
        <v>--</v>
      </c>
      <c r="BE166" s="6" t="str">
        <f t="shared" si="60"/>
        <v/>
      </c>
      <c r="BF166" s="6" t="str">
        <f t="shared" si="61"/>
        <v/>
      </c>
      <c r="BG166" s="4" t="str">
        <f>IFERROR(IF(AR166="--","",IF(HLOOKUP(SMALL($Q$4:$Y$4,9),$Q$4:$Y$501,ROW(AP166)-3,FALSE)=0,"",IF(HLOOKUP(SMALL($Q$4:$Y$4,9),$Q$4:$Y$501,ROW(AP166)-3,FALSE)="nee",VLOOKUP("De kwaliteitseis emissiearme grond (maximale concentratie) wordt overschreden.",H!$O$10:'H'!$P$59,2,FALSE),""))),"")</f>
        <v/>
      </c>
    </row>
    <row r="167" spans="1:59" x14ac:dyDescent="0.2">
      <c r="A167" s="4" t="str">
        <f>F!A167</f>
        <v>Gamma-HCH</v>
      </c>
      <c r="B167" s="6" t="str">
        <f>IF(ISNUMBER(F!E167)=FALSE,"--",IF(F!E167=0,"--",F!E167))</f>
        <v>--</v>
      </c>
      <c r="C167" s="6" t="str">
        <f>IF(B167="--","",F!F167)</f>
        <v/>
      </c>
      <c r="D167" s="6" t="str">
        <f>IF(ISNUMBER(F!G167)=FALSE,"--",IF(F!G167=0,"--",F!G167))</f>
        <v>--</v>
      </c>
      <c r="E167" s="6" t="str">
        <f>IF(D167="--","",F!H167)</f>
        <v/>
      </c>
      <c r="F167" s="6" t="str">
        <f>IF(ISNUMBER(F!I167)=FALSE,"--",IF(F!I167=0,"--",F!I167))</f>
        <v>--</v>
      </c>
      <c r="G167" s="6" t="str">
        <f>IF(F167="--","",F!J167)</f>
        <v/>
      </c>
      <c r="H167" s="6"/>
      <c r="I167" s="16" t="str">
        <f>IF(F!AA167=-1,-1,F!AV167)</f>
        <v/>
      </c>
      <c r="J167" s="6"/>
      <c r="K167" s="16" t="str">
        <f>IF(F!AD167=-1,-1,F!AX167)</f>
        <v/>
      </c>
      <c r="L167" s="6"/>
      <c r="M167" s="16" t="str">
        <f>IF(F!AG167=-1,-1,F!AZ167)</f>
        <v/>
      </c>
      <c r="N167" s="6"/>
      <c r="P167" s="4" t="str">
        <f>IFERROR(IF(AND(VLOOKUP(F!$B167,E!$B$1:$AK$300,5,FALSE)&lt;&gt;1000000000,VLOOKUP(F!$B167,E!$B$1:$AK$300,6,FALSE)=1000000000,VLOOKUP(F!$B167,E!$B$1:$AK$300,7,FALSE)=1000000000,VLOOKUP(F!$B167,E!$B$1:$AK$300,8,FALSE)=1000000000,VLOOKUP(F!$B167,E!$B$1:$AK$300,9,FALSE)=1000000000),"toetsen alleen LN",IF(AND(VLOOKUP(F!$B167,E!$B$1:$AK$300,5,FALSE)=1000000000,VLOOKUP(F!$B167,E!$B$1:$AK$300,6,FALSE)=1000000000,VLOOKUP(F!$B167,E!$B$1:$AK$300,7,FALSE)=1000000000,VLOOKUP(F!$B167,E!$B$1:$AK$300,8,FALSE)&lt;&gt;1000000000,VLOOKUP(F!$B167,E!$B$1:$AK$300,9,FALSE)&lt;&gt;1000000000),"toetsen alleen MV en SV",IF(AND(VLOOKUP(F!$B167,E!$B$1:$AK$300,5,FALSE)&lt;&gt;1000000000,VLOOKUP(F!$B167,E!$B$1:$AK$300,6,FALSE)&lt;&gt;1000000000,VLOOKUP(F!$B167,E!$B$1:$AK$300,7,FALSE)&lt;&gt;1000000000,VLOOKUP(F!$B167,E!$B$1:$AK$300,8,FALSE)=1000000000,VLOOKUP(F!$B167,E!$B$1:$AK$300,9,FALSE)=1000000000),"toetsen geen MV en SV",IF(VLOOKUP(F!$B167,E!$B$1:$AK$300,5,FALSE)+VLOOKUP(F!$B167,E!$B$1:$AK$300,6,FALSE)+VLOOKUP(F!$B167,E!$B$1:$AK$300,7,FALSE)+VLOOKUP(F!$B167,E!$B$1:$AK$300,8,FALSE)&lt;&gt;4000000000,"toetsen",IF(VLOOKUP(F!$B167,E!$B$1:$AK$300,12,FALSE)&lt;&gt;1000000000,"toetsen alleen IW","niet toetsen"))))),"")</f>
        <v>toetsen</v>
      </c>
      <c r="Q167" s="6" t="str">
        <f t="shared" si="67"/>
        <v/>
      </c>
      <c r="R167" s="5" t="str">
        <f>IF($B167="--","",IF($P167="toetsen",toetsen(F!$B167,Q167),IF($P167="toetsen alleen IW",toetsen_alleen_IW(F!$B167,Q167),IF($P167="toetsen alleen LN",toetsen_alleen_LN(F!$B167,Q167),IF($P167="toetsen geen MV en SV",toetsen_geen_MV_en_SV(F!$B167,Q167),IF($P167="toetsen alleen MV en SV",toetsen_alleen_MV_en_SV(F!$B167,Q167),""))))))</f>
        <v/>
      </c>
      <c r="S167" s="5" t="str">
        <f>IF($P167="toetsen",IF(OR(Q167="",VLOOKUP(F!$B167,E!$B$1:$AK$300,10,FALSE)=1000000000),"",IF(Q167&lt;=VLOOKUP(F!$B167,E!$B$1:$AK$300,10,FALSE),"ja","nee")),"")</f>
        <v/>
      </c>
      <c r="T167" s="78" t="str">
        <f t="shared" si="62"/>
        <v/>
      </c>
      <c r="U167" s="5" t="str">
        <f>IF($D167="--","",IF($P167="toetsen",toetsen(F!$B167,T167),IF($P167="toetsen alleen IW",toetsen_alleen_IW(F!$B167,T167),IF($P167="toetsen alleen LN",toetsen_alleen_LN(F!$B167,T167),IF($P167="toetsen geen MV en SV",toetsen_geen_MV_en_SV(F!$B167,T167),IF($P167="toetsen alleen MV en SV",toetsen_alleen_MV_en_SV(F!$B167,T167),""))))))</f>
        <v/>
      </c>
      <c r="V167" s="5" t="str">
        <f>IF($P167="toetsen",IF(OR(T167="",VLOOKUP(F!$B167,E!$B$1:$AK$300,10,FALSE)=1000000000),"",IF(T167&lt;=VLOOKUP(F!$B167,E!$B$1:$AK$300,10,FALSE),"ja","nee")),"")</f>
        <v/>
      </c>
      <c r="W167" s="6" t="str">
        <f t="shared" si="63"/>
        <v/>
      </c>
      <c r="X167" s="5" t="str">
        <f>IF($F167="--","",IF($P167="toetsen",toetsen(F!$B167,W167),IF($P167="toetsen alleen IW",toetsen_alleen_IW(F!$B167,W167),IF($P167="toetsen alleen LN",toetsen_alleen_LN(F!$B167,W167),IF($P167="toetsen geen MV en SV",toetsen_geen_MV_en_SV(F!$B167,W167),IF($P167="toetsen alleen MV en SV",toetsen_alleen_MV_en_SV(F!$B167,W167),""))))))</f>
        <v/>
      </c>
      <c r="Y167" s="5" t="str">
        <f>IF($P167="toetsen",IF(OR(W167="",VLOOKUP(F!$B167,E!$B$1:$AK$300,10,FALSE)=1000000000),"",IF(W167&lt;=VLOOKUP(F!$B167,E!$B$1:$AK$300,10,FALSE),"ja","nee")),"")</f>
        <v/>
      </c>
      <c r="AA167" s="4" t="str">
        <f>IFERROR(IF(Q167="","",(IF(Q167&gt;2*VLOOKUP(F!$B167,E!$B$1:$AK$300,5,FALSE),1,0))),"")</f>
        <v/>
      </c>
      <c r="AB167" s="4" t="str">
        <f>IFERROR(IF(T167="","",(IF(T167&gt;2*VLOOKUP(F!$B167,E!$B$1:$AK$300,5,FALSE),1,0))),"")</f>
        <v/>
      </c>
      <c r="AC167" s="4" t="str">
        <f>IFERROR(IF(W167="","",(IF(W167&gt;2*VLOOKUP(F!$B167,E!$B$1:$AK$300,5,FALSE),1,0))),"")</f>
        <v/>
      </c>
      <c r="AE167" s="4" t="str">
        <f>IFERROR(IF(Q167="","",(IF(Q167&gt;VLOOKUP(F!$B167,E!$B$1:$AK$300,6,FALSE)+VLOOKUP(F!$B167,E!$B$1:$AK$300,5,FALSE),1,0))),"")</f>
        <v/>
      </c>
      <c r="AF167" s="4" t="str">
        <f>IFERROR(IF(T167="","",(IF(T167&gt;VLOOKUP(F!$B167,E!$B$1:$AK$300,6,FALSE)+VLOOKUP(F!$B167,E!$B$1:$AK$300,5,FALSE),1,0))),"")</f>
        <v/>
      </c>
      <c r="AG167" s="4" t="str">
        <f>IFERROR(IF(W167="","",(IF(W167&gt;VLOOKUP(F!$B167,E!$B$1:$AK$300,6,FALSE)+VLOOKUP(F!$B167,E!$B$1:$AK$300,5,FALSE),1,0))),"")</f>
        <v/>
      </c>
      <c r="AI167" s="6" t="str">
        <f t="shared" si="64"/>
        <v>--</v>
      </c>
      <c r="AJ167" s="6" t="str">
        <f>IF(AI167="--","--",IF(F!$D167=131,IF(I167=-1,"rg",IF(I167="","--",IF(I167*1000&lt;1,FIXED(I167*1000,3),IF(I167*1000&lt;10,FIXED(I167*1000,2),(IF(I167*1000&lt;100,FIXED(I167*1000,1),IF(I167*1000&lt;1000,FIXED(I167*1000,0),MROUND(I167*1000,10)))))))),IF(I167=-1,"rg",IF(I167="","--",IF(I167&lt;1,FIXED(I167,3),IF(I167&lt;10,FIXED(I167,2),(IF(I167&lt;100,FIXED(I167,1),IF(I167&lt;1000,FIXED(I167,0),MROUND(I167,10))))))))))</f>
        <v>--</v>
      </c>
      <c r="AK167" s="6" t="str">
        <f t="shared" si="65"/>
        <v>--</v>
      </c>
      <c r="AL167" s="6" t="str">
        <f>IF(AK167="--","--",IF(F!$D167=131,IF(K167=-1,"rg",IF(K167="","--",IF(K167*1000&lt;1,FIXED(K167*1000,3),IF(K167*1000&lt;10,FIXED(K167*1000,2),(IF(K167*1000&lt;100,FIXED(K167*1000,1),IF(K167*1000&lt;1000,FIXED(K167*1000,0),MROUND(K167*1000,10)))))))),IF(K167=-1,"rg",IF(K167="","--",IF(K167&lt;1,FIXED(K167,3),IF(K167&lt;10,FIXED(K167,2),(IF(K167&lt;100,FIXED(K167,1),IF(K167&lt;1000,FIXED(K167,0),MROUND(K167,10))))))))))</f>
        <v>--</v>
      </c>
      <c r="AM167" s="6" t="str">
        <f t="shared" si="66"/>
        <v>--</v>
      </c>
      <c r="AN167" s="6" t="str">
        <f>IF(AM167="--","--",IF(F!$D167=131,IF(M167=-1,"rg",IF(M167="","--",IF(M167*1000&lt;1,FIXED(M167*1000,3),IF(M167*1000&lt;10,FIXED(M167*1000,2),(IF(M167*1000&lt;100,FIXED(M167*1000,1),IF(M167*1000&lt;1000,FIXED(M167*1000,0),MROUND(M167*1000,10)))))))),IF(M167=-1,"rg",IF(M167="","--",IF(M167&lt;1,FIXED(M167,3),IF(M167&lt;10,FIXED(M167,2),(IF(M167&lt;100,FIXED(M167,1),IF(M167&lt;1000,FIXED(M167,0),MROUND(M167,10))))))))))</f>
        <v>--</v>
      </c>
      <c r="AP167" s="6" t="str">
        <f t="shared" si="53"/>
        <v>--</v>
      </c>
      <c r="AQ167" s="6" t="str">
        <f t="shared" si="54"/>
        <v/>
      </c>
      <c r="AR167" s="6" t="str">
        <f t="shared" si="55"/>
        <v>--</v>
      </c>
      <c r="AS167" s="6" t="str">
        <f t="shared" si="56"/>
        <v/>
      </c>
      <c r="AT167" s="6" t="str">
        <f t="shared" si="57"/>
        <v/>
      </c>
      <c r="AU167" s="6" t="str">
        <f>IFERROR(IF(AR167="--","",IF(HLOOKUP(SMALL($Q$4:$Y$4,3),$Q$4:$Y$501,ROW(AP167)-3,FALSE)=0,"",IF(HLOOKUP(SMALL($Q$4:$Y$4,3),$Q$4:$Y$501,ROW(AP167)-3,FALSE)="nee",VLOOKUP("De kwaliteitseis emissiearme grond (maximale concentratie) wordt overschreden.",H!$O$10:'H'!$P$59,2,FALSE),""))),"")</f>
        <v/>
      </c>
      <c r="AV167" s="6" t="str">
        <f t="shared" si="47"/>
        <v>--</v>
      </c>
      <c r="AW167" s="6" t="str">
        <f t="shared" si="48"/>
        <v/>
      </c>
      <c r="AX167" s="6" t="str">
        <f t="shared" si="49"/>
        <v>--</v>
      </c>
      <c r="AY167" s="6" t="str">
        <f t="shared" si="58"/>
        <v/>
      </c>
      <c r="AZ167" s="6" t="str">
        <f t="shared" si="59"/>
        <v/>
      </c>
      <c r="BA167" s="6" t="str">
        <f>IFERROR(IF(AR167="--","",IF(HLOOKUP(SMALL($Q$4:$Y$4,6),$Q$4:$Y$501,ROW(AP167)-3,FALSE)=0,"",IF(HLOOKUP(SMALL($Q$4:$Y$4,6),$Q$4:$Y$501,ROW(AP167)-3,FALSE)="nee",VLOOKUP("De kwaliteitseis emissiearme grond (maximale concentratie) wordt overschreden.",H!$O$10:'H'!$P$59,2,FALSE),""))),"")</f>
        <v/>
      </c>
      <c r="BB167" s="6" t="str">
        <f t="shared" si="50"/>
        <v>--</v>
      </c>
      <c r="BC167" s="6" t="str">
        <f t="shared" si="51"/>
        <v/>
      </c>
      <c r="BD167" s="6" t="str">
        <f t="shared" si="52"/>
        <v>--</v>
      </c>
      <c r="BE167" s="6" t="str">
        <f t="shared" si="60"/>
        <v/>
      </c>
      <c r="BF167" s="6" t="str">
        <f t="shared" si="61"/>
        <v/>
      </c>
      <c r="BG167" s="4" t="str">
        <f>IFERROR(IF(AR167="--","",IF(HLOOKUP(SMALL($Q$4:$Y$4,9),$Q$4:$Y$501,ROW(AP167)-3,FALSE)=0,"",IF(HLOOKUP(SMALL($Q$4:$Y$4,9),$Q$4:$Y$501,ROW(AP167)-3,FALSE)="nee",VLOOKUP("De kwaliteitseis emissiearme grond (maximale concentratie) wordt overschreden.",H!$O$10:'H'!$P$59,2,FALSE),""))),"")</f>
        <v/>
      </c>
    </row>
    <row r="168" spans="1:59" x14ac:dyDescent="0.2">
      <c r="A168" s="4" t="str">
        <f>F!A168</f>
        <v>Delta-HCH</v>
      </c>
      <c r="B168" s="6" t="str">
        <f>IF(ISNUMBER(F!E168)=FALSE,"--",IF(F!E168=0,"--",F!E168))</f>
        <v>--</v>
      </c>
      <c r="C168" s="6" t="str">
        <f>IF(B168="--","",F!F168)</f>
        <v/>
      </c>
      <c r="D168" s="6" t="str">
        <f>IF(ISNUMBER(F!G168)=FALSE,"--",IF(F!G168=0,"--",F!G168))</f>
        <v>--</v>
      </c>
      <c r="E168" s="6" t="str">
        <f>IF(D168="--","",F!H168)</f>
        <v/>
      </c>
      <c r="F168" s="6" t="str">
        <f>IF(ISNUMBER(F!I168)=FALSE,"--",IF(F!I168=0,"--",F!I168))</f>
        <v>--</v>
      </c>
      <c r="G168" s="6" t="str">
        <f>IF(F168="--","",F!J168)</f>
        <v/>
      </c>
      <c r="H168" s="6"/>
      <c r="I168" s="16" t="str">
        <f>IF(F!AA168=-1,-1,F!AV168)</f>
        <v/>
      </c>
      <c r="J168" s="6"/>
      <c r="K168" s="16" t="str">
        <f>IF(F!AD168=-1,-1,F!AX168)</f>
        <v/>
      </c>
      <c r="L168" s="6"/>
      <c r="M168" s="16" t="str">
        <f>IF(F!AG168=-1,-1,F!AZ168)</f>
        <v/>
      </c>
      <c r="N168" s="6"/>
      <c r="P168" s="4" t="str">
        <f>IFERROR(IF(AND(VLOOKUP(F!$B168,E!$B$1:$AK$300,5,FALSE)&lt;&gt;1000000000,VLOOKUP(F!$B168,E!$B$1:$AK$300,6,FALSE)=1000000000,VLOOKUP(F!$B168,E!$B$1:$AK$300,7,FALSE)=1000000000,VLOOKUP(F!$B168,E!$B$1:$AK$300,8,FALSE)=1000000000,VLOOKUP(F!$B168,E!$B$1:$AK$300,9,FALSE)=1000000000),"toetsen alleen LN",IF(AND(VLOOKUP(F!$B168,E!$B$1:$AK$300,5,FALSE)=1000000000,VLOOKUP(F!$B168,E!$B$1:$AK$300,6,FALSE)=1000000000,VLOOKUP(F!$B168,E!$B$1:$AK$300,7,FALSE)=1000000000,VLOOKUP(F!$B168,E!$B$1:$AK$300,8,FALSE)&lt;&gt;1000000000,VLOOKUP(F!$B168,E!$B$1:$AK$300,9,FALSE)&lt;&gt;1000000000),"toetsen alleen MV en SV",IF(AND(VLOOKUP(F!$B168,E!$B$1:$AK$300,5,FALSE)&lt;&gt;1000000000,VLOOKUP(F!$B168,E!$B$1:$AK$300,6,FALSE)&lt;&gt;1000000000,VLOOKUP(F!$B168,E!$B$1:$AK$300,7,FALSE)&lt;&gt;1000000000,VLOOKUP(F!$B168,E!$B$1:$AK$300,8,FALSE)=1000000000,VLOOKUP(F!$B168,E!$B$1:$AK$300,9,FALSE)=1000000000),"toetsen geen MV en SV",IF(VLOOKUP(F!$B168,E!$B$1:$AK$300,5,FALSE)+VLOOKUP(F!$B168,E!$B$1:$AK$300,6,FALSE)+VLOOKUP(F!$B168,E!$B$1:$AK$300,7,FALSE)+VLOOKUP(F!$B168,E!$B$1:$AK$300,8,FALSE)&lt;&gt;4000000000,"toetsen",IF(VLOOKUP(F!$B168,E!$B$1:$AK$300,12,FALSE)&lt;&gt;1000000000,"toetsen alleen IW","niet toetsen"))))),"")</f>
        <v>niet toetsen</v>
      </c>
      <c r="Q168" s="6" t="str">
        <f t="shared" si="67"/>
        <v/>
      </c>
      <c r="R168" s="5" t="str">
        <f>IF($B168="--","",IF($P168="toetsen",toetsen(F!$B168,Q168),IF($P168="toetsen alleen IW",toetsen_alleen_IW(F!$B168,Q168),IF($P168="toetsen alleen LN",toetsen_alleen_LN(F!$B168,Q168),IF($P168="toetsen geen MV en SV",toetsen_geen_MV_en_SV(F!$B168,Q168),IF($P168="toetsen alleen MV en SV",toetsen_alleen_MV_en_SV(F!$B168,Q168),""))))))</f>
        <v/>
      </c>
      <c r="S168" s="5" t="str">
        <f>IF($P168="toetsen",IF(OR(Q168="",VLOOKUP(F!$B168,E!$B$1:$AK$300,10,FALSE)=1000000000),"",IF(Q168&lt;=VLOOKUP(F!$B168,E!$B$1:$AK$300,10,FALSE),"ja","nee")),"")</f>
        <v/>
      </c>
      <c r="T168" s="78" t="str">
        <f t="shared" si="62"/>
        <v/>
      </c>
      <c r="U168" s="5" t="str">
        <f>IF($D168="--","",IF($P168="toetsen",toetsen(F!$B168,T168),IF($P168="toetsen alleen IW",toetsen_alleen_IW(F!$B168,T168),IF($P168="toetsen alleen LN",toetsen_alleen_LN(F!$B168,T168),IF($P168="toetsen geen MV en SV",toetsen_geen_MV_en_SV(F!$B168,T168),IF($P168="toetsen alleen MV en SV",toetsen_alleen_MV_en_SV(F!$B168,T168),""))))))</f>
        <v/>
      </c>
      <c r="V168" s="5" t="str">
        <f>IF($P168="toetsen",IF(OR(T168="",VLOOKUP(F!$B168,E!$B$1:$AK$300,10,FALSE)=1000000000),"",IF(T168&lt;=VLOOKUP(F!$B168,E!$B$1:$AK$300,10,FALSE),"ja","nee")),"")</f>
        <v/>
      </c>
      <c r="W168" s="6" t="str">
        <f t="shared" si="63"/>
        <v/>
      </c>
      <c r="X168" s="5" t="str">
        <f>IF($F168="--","",IF($P168="toetsen",toetsen(F!$B168,W168),IF($P168="toetsen alleen IW",toetsen_alleen_IW(F!$B168,W168),IF($P168="toetsen alleen LN",toetsen_alleen_LN(F!$B168,W168),IF($P168="toetsen geen MV en SV",toetsen_geen_MV_en_SV(F!$B168,W168),IF($P168="toetsen alleen MV en SV",toetsen_alleen_MV_en_SV(F!$B168,W168),""))))))</f>
        <v/>
      </c>
      <c r="Y168" s="5" t="str">
        <f>IF($P168="toetsen",IF(OR(W168="",VLOOKUP(F!$B168,E!$B$1:$AK$300,10,FALSE)=1000000000),"",IF(W168&lt;=VLOOKUP(F!$B168,E!$B$1:$AK$300,10,FALSE),"ja","nee")),"")</f>
        <v/>
      </c>
      <c r="AA168" s="4" t="str">
        <f>IFERROR(IF(Q168="","",(IF(Q168&gt;2*VLOOKUP(F!$B168,E!$B$1:$AK$300,5,FALSE),1,0))),"")</f>
        <v/>
      </c>
      <c r="AB168" s="4" t="str">
        <f>IFERROR(IF(T168="","",(IF(T168&gt;2*VLOOKUP(F!$B168,E!$B$1:$AK$300,5,FALSE),1,0))),"")</f>
        <v/>
      </c>
      <c r="AC168" s="4" t="str">
        <f>IFERROR(IF(W168="","",(IF(W168&gt;2*VLOOKUP(F!$B168,E!$B$1:$AK$300,5,FALSE),1,0))),"")</f>
        <v/>
      </c>
      <c r="AE168" s="4" t="str">
        <f>IFERROR(IF(Q168="","",(IF(Q168&gt;VLOOKUP(F!$B168,E!$B$1:$AK$300,6,FALSE)+VLOOKUP(F!$B168,E!$B$1:$AK$300,5,FALSE),1,0))),"")</f>
        <v/>
      </c>
      <c r="AF168" s="4" t="str">
        <f>IFERROR(IF(T168="","",(IF(T168&gt;VLOOKUP(F!$B168,E!$B$1:$AK$300,6,FALSE)+VLOOKUP(F!$B168,E!$B$1:$AK$300,5,FALSE),1,0))),"")</f>
        <v/>
      </c>
      <c r="AG168" s="4" t="str">
        <f>IFERROR(IF(W168="","",(IF(W168&gt;VLOOKUP(F!$B168,E!$B$1:$AK$300,6,FALSE)+VLOOKUP(F!$B168,E!$B$1:$AK$300,5,FALSE),1,0))),"")</f>
        <v/>
      </c>
      <c r="AI168" s="6" t="str">
        <f t="shared" si="64"/>
        <v>--</v>
      </c>
      <c r="AJ168" s="6" t="str">
        <f>IF(AI168="--","--",IF(F!$D168=131,IF(I168=-1,"rg",IF(I168="","--",IF(I168*1000&lt;1,FIXED(I168*1000,3),IF(I168*1000&lt;10,FIXED(I168*1000,2),(IF(I168*1000&lt;100,FIXED(I168*1000,1),IF(I168*1000&lt;1000,FIXED(I168*1000,0),MROUND(I168*1000,10)))))))),IF(I168=-1,"rg",IF(I168="","--",IF(I168&lt;1,FIXED(I168,3),IF(I168&lt;10,FIXED(I168,2),(IF(I168&lt;100,FIXED(I168,1),IF(I168&lt;1000,FIXED(I168,0),MROUND(I168,10))))))))))</f>
        <v>--</v>
      </c>
      <c r="AK168" s="6" t="str">
        <f t="shared" si="65"/>
        <v>--</v>
      </c>
      <c r="AL168" s="6" t="str">
        <f>IF(AK168="--","--",IF(F!$D168=131,IF(K168=-1,"rg",IF(K168="","--",IF(K168*1000&lt;1,FIXED(K168*1000,3),IF(K168*1000&lt;10,FIXED(K168*1000,2),(IF(K168*1000&lt;100,FIXED(K168*1000,1),IF(K168*1000&lt;1000,FIXED(K168*1000,0),MROUND(K168*1000,10)))))))),IF(K168=-1,"rg",IF(K168="","--",IF(K168&lt;1,FIXED(K168,3),IF(K168&lt;10,FIXED(K168,2),(IF(K168&lt;100,FIXED(K168,1),IF(K168&lt;1000,FIXED(K168,0),MROUND(K168,10))))))))))</f>
        <v>--</v>
      </c>
      <c r="AM168" s="6" t="str">
        <f t="shared" si="66"/>
        <v>--</v>
      </c>
      <c r="AN168" s="6" t="str">
        <f>IF(AM168="--","--",IF(F!$D168=131,IF(M168=-1,"rg",IF(M168="","--",IF(M168*1000&lt;1,FIXED(M168*1000,3),IF(M168*1000&lt;10,FIXED(M168*1000,2),(IF(M168*1000&lt;100,FIXED(M168*1000,1),IF(M168*1000&lt;1000,FIXED(M168*1000,0),MROUND(M168*1000,10)))))))),IF(M168=-1,"rg",IF(M168="","--",IF(M168&lt;1,FIXED(M168,3),IF(M168&lt;10,FIXED(M168,2),(IF(M168&lt;100,FIXED(M168,1),IF(M168&lt;1000,FIXED(M168,0),MROUND(M168,10))))))))))</f>
        <v>--</v>
      </c>
      <c r="AP168" s="6" t="str">
        <f t="shared" si="53"/>
        <v>--</v>
      </c>
      <c r="AQ168" s="6" t="str">
        <f t="shared" si="54"/>
        <v/>
      </c>
      <c r="AR168" s="6" t="str">
        <f t="shared" si="55"/>
        <v>--</v>
      </c>
      <c r="AS168" s="6" t="str">
        <f t="shared" si="56"/>
        <v/>
      </c>
      <c r="AT168" s="6" t="str">
        <f t="shared" si="57"/>
        <v/>
      </c>
      <c r="AU168" s="6" t="str">
        <f>IFERROR(IF(AR168="--","",IF(HLOOKUP(SMALL($Q$4:$Y$4,3),$Q$4:$Y$501,ROW(AP168)-3,FALSE)=0,"",IF(HLOOKUP(SMALL($Q$4:$Y$4,3),$Q$4:$Y$501,ROW(AP168)-3,FALSE)="nee",VLOOKUP("De kwaliteitseis emissiearme grond (maximale concentratie) wordt overschreden.",H!$O$10:'H'!$P$59,2,FALSE),""))),"")</f>
        <v/>
      </c>
      <c r="AV168" s="6" t="str">
        <f t="shared" si="47"/>
        <v>--</v>
      </c>
      <c r="AW168" s="6" t="str">
        <f t="shared" si="48"/>
        <v/>
      </c>
      <c r="AX168" s="6" t="str">
        <f t="shared" si="49"/>
        <v>--</v>
      </c>
      <c r="AY168" s="6" t="str">
        <f t="shared" si="58"/>
        <v/>
      </c>
      <c r="AZ168" s="6" t="str">
        <f t="shared" si="59"/>
        <v/>
      </c>
      <c r="BA168" s="6" t="str">
        <f>IFERROR(IF(AR168="--","",IF(HLOOKUP(SMALL($Q$4:$Y$4,6),$Q$4:$Y$501,ROW(AP168)-3,FALSE)=0,"",IF(HLOOKUP(SMALL($Q$4:$Y$4,6),$Q$4:$Y$501,ROW(AP168)-3,FALSE)="nee",VLOOKUP("De kwaliteitseis emissiearme grond (maximale concentratie) wordt overschreden.",H!$O$10:'H'!$P$59,2,FALSE),""))),"")</f>
        <v/>
      </c>
      <c r="BB168" s="6" t="str">
        <f t="shared" si="50"/>
        <v>--</v>
      </c>
      <c r="BC168" s="6" t="str">
        <f t="shared" si="51"/>
        <v/>
      </c>
      <c r="BD168" s="6" t="str">
        <f t="shared" si="52"/>
        <v>--</v>
      </c>
      <c r="BE168" s="6" t="str">
        <f t="shared" si="60"/>
        <v/>
      </c>
      <c r="BF168" s="6" t="str">
        <f t="shared" si="61"/>
        <v/>
      </c>
      <c r="BG168" s="4" t="str">
        <f>IFERROR(IF(AR168="--","",IF(HLOOKUP(SMALL($Q$4:$Y$4,9),$Q$4:$Y$501,ROW(AP168)-3,FALSE)=0,"",IF(HLOOKUP(SMALL($Q$4:$Y$4,9),$Q$4:$Y$501,ROW(AP168)-3,FALSE)="nee",VLOOKUP("De kwaliteitseis emissiearme grond (maximale concentratie) wordt overschreden.",H!$O$10:'H'!$P$59,2,FALSE),""))),"")</f>
        <v/>
      </c>
    </row>
    <row r="169" spans="1:59" x14ac:dyDescent="0.2">
      <c r="A169" s="4" t="str">
        <f>F!A169</f>
        <v>Som a-b-c-d HCH</v>
      </c>
      <c r="B169" s="6" t="str">
        <f>IF(ISNUMBER(F!E169)=FALSE,"--",IF(F!E169=0,"--",F!E169))</f>
        <v>--</v>
      </c>
      <c r="C169" s="6" t="str">
        <f>IF(B169="--","",F!F169)</f>
        <v/>
      </c>
      <c r="D169" s="6" t="str">
        <f>IF(ISNUMBER(F!G169)=FALSE,"--",IF(F!G169=0,"--",F!G169))</f>
        <v>--</v>
      </c>
      <c r="E169" s="6" t="str">
        <f>IF(D169="--","",F!H169)</f>
        <v/>
      </c>
      <c r="F169" s="6" t="str">
        <f>IF(ISNUMBER(F!I169)=FALSE,"--",IF(F!I169=0,"--",F!I169))</f>
        <v>--</v>
      </c>
      <c r="G169" s="6" t="str">
        <f>IF(F169="--","",F!J169)</f>
        <v/>
      </c>
      <c r="H169" s="6"/>
      <c r="I169" s="92">
        <f>IF(F!Z169=0,-1,F!AV169)</f>
        <v>-1</v>
      </c>
      <c r="J169" s="6"/>
      <c r="K169" s="92">
        <f>IF(F!AC169=0,-1,F!AX169)</f>
        <v>-1</v>
      </c>
      <c r="L169" s="6"/>
      <c r="M169" s="92">
        <f>IF(F!AF169=0,-1,F!AZ169)</f>
        <v>-1</v>
      </c>
      <c r="N169" s="6"/>
      <c r="P169" s="4" t="str">
        <f>IFERROR(IF(AND(VLOOKUP(F!$B169,E!$B$1:$AK$300,5,FALSE)&lt;&gt;1000000000,VLOOKUP(F!$B169,E!$B$1:$AK$300,6,FALSE)=1000000000,VLOOKUP(F!$B169,E!$B$1:$AK$300,7,FALSE)=1000000000,VLOOKUP(F!$B169,E!$B$1:$AK$300,8,FALSE)=1000000000,VLOOKUP(F!$B169,E!$B$1:$AK$300,9,FALSE)=1000000000),"toetsen alleen LN",IF(AND(VLOOKUP(F!$B169,E!$B$1:$AK$300,5,FALSE)=1000000000,VLOOKUP(F!$B169,E!$B$1:$AK$300,6,FALSE)=1000000000,VLOOKUP(F!$B169,E!$B$1:$AK$300,7,FALSE)=1000000000,VLOOKUP(F!$B169,E!$B$1:$AK$300,8,FALSE)&lt;&gt;1000000000,VLOOKUP(F!$B169,E!$B$1:$AK$300,9,FALSE)&lt;&gt;1000000000),"toetsen alleen MV en SV",IF(AND(VLOOKUP(F!$B169,E!$B$1:$AK$300,5,FALSE)&lt;&gt;1000000000,VLOOKUP(F!$B169,E!$B$1:$AK$300,6,FALSE)&lt;&gt;1000000000,VLOOKUP(F!$B169,E!$B$1:$AK$300,7,FALSE)&lt;&gt;1000000000,VLOOKUP(F!$B169,E!$B$1:$AK$300,8,FALSE)=1000000000,VLOOKUP(F!$B169,E!$B$1:$AK$300,9,FALSE)=1000000000),"toetsen geen MV en SV",IF(VLOOKUP(F!$B169,E!$B$1:$AK$300,5,FALSE)+VLOOKUP(F!$B169,E!$B$1:$AK$300,6,FALSE)+VLOOKUP(F!$B169,E!$B$1:$AK$300,7,FALSE)+VLOOKUP(F!$B169,E!$B$1:$AK$300,8,FALSE)&lt;&gt;4000000000,"toetsen",IF(VLOOKUP(F!$B169,E!$B$1:$AK$300,12,FALSE)&lt;&gt;1000000000,"toetsen alleen IW","niet toetsen"))))),"")</f>
        <v>niet toetsen</v>
      </c>
      <c r="Q169" s="6">
        <f t="shared" si="67"/>
        <v>-1</v>
      </c>
      <c r="R169" s="5" t="str">
        <f>IF($B169="--","",IF($P169="toetsen",toetsen(F!$B169,Q169),IF($P169="toetsen alleen IW",toetsen_alleen_IW(F!$B169,Q169),IF($P169="toetsen alleen LN",toetsen_alleen_LN(F!$B169,Q169),IF($P169="toetsen geen MV en SV",toetsen_geen_MV_en_SV(F!$B169,Q169),IF($P169="toetsen alleen MV en SV",toetsen_alleen_MV_en_SV(F!$B169,Q169),""))))))</f>
        <v/>
      </c>
      <c r="S169" s="5" t="str">
        <f>IF($P169="toetsen",IF(OR(Q169="",VLOOKUP(F!$B169,E!$B$1:$AK$300,10,FALSE)=1000000000),"",IF(Q169&lt;=VLOOKUP(F!$B169,E!$B$1:$AK$300,10,FALSE),"ja","nee")),"")</f>
        <v/>
      </c>
      <c r="T169" s="78">
        <f t="shared" si="62"/>
        <v>-1</v>
      </c>
      <c r="U169" s="5" t="str">
        <f>IF($D169="--","",IF($P169="toetsen",toetsen(F!$B169,T169),IF($P169="toetsen alleen IW",toetsen_alleen_IW(F!$B169,T169),IF($P169="toetsen alleen LN",toetsen_alleen_LN(F!$B169,T169),IF($P169="toetsen geen MV en SV",toetsen_geen_MV_en_SV(F!$B169,T169),IF($P169="toetsen alleen MV en SV",toetsen_alleen_MV_en_SV(F!$B169,T169),""))))))</f>
        <v/>
      </c>
      <c r="V169" s="5" t="str">
        <f>IF($P169="toetsen",IF(OR(T169="",VLOOKUP(F!$B169,E!$B$1:$AK$300,10,FALSE)=1000000000),"",IF(T169&lt;=VLOOKUP(F!$B169,E!$B$1:$AK$300,10,FALSE),"ja","nee")),"")</f>
        <v/>
      </c>
      <c r="W169" s="6">
        <f t="shared" si="63"/>
        <v>-1</v>
      </c>
      <c r="X169" s="5" t="str">
        <f>IF($F169="--","",IF($P169="toetsen",toetsen(F!$B169,W169),IF($P169="toetsen alleen IW",toetsen_alleen_IW(F!$B169,W169),IF($P169="toetsen alleen LN",toetsen_alleen_LN(F!$B169,W169),IF($P169="toetsen geen MV en SV",toetsen_geen_MV_en_SV(F!$B169,W169),IF($P169="toetsen alleen MV en SV",toetsen_alleen_MV_en_SV(F!$B169,W169),""))))))</f>
        <v/>
      </c>
      <c r="Y169" s="5" t="str">
        <f>IF($P169="toetsen",IF(OR(W169="",VLOOKUP(F!$B169,E!$B$1:$AK$300,10,FALSE)=1000000000),"",IF(W169&lt;=VLOOKUP(F!$B169,E!$B$1:$AK$300,10,FALSE),"ja","nee")),"")</f>
        <v/>
      </c>
      <c r="AA169" s="4">
        <f>IFERROR(IF(Q169="","",(IF(Q169&gt;2*VLOOKUP(F!$B169,E!$B$1:$AK$300,5,FALSE),1,0))),"")</f>
        <v>0</v>
      </c>
      <c r="AB169" s="4">
        <f>IFERROR(IF(T169="","",(IF(T169&gt;2*VLOOKUP(F!$B169,E!$B$1:$AK$300,5,FALSE),1,0))),"")</f>
        <v>0</v>
      </c>
      <c r="AC169" s="4">
        <f>IFERROR(IF(W169="","",(IF(W169&gt;2*VLOOKUP(F!$B169,E!$B$1:$AK$300,5,FALSE),1,0))),"")</f>
        <v>0</v>
      </c>
      <c r="AE169" s="4">
        <f>IFERROR(IF(Q169="","",(IF(Q169&gt;VLOOKUP(F!$B169,E!$B$1:$AK$300,6,FALSE)+VLOOKUP(F!$B169,E!$B$1:$AK$300,5,FALSE),1,0))),"")</f>
        <v>0</v>
      </c>
      <c r="AF169" s="4">
        <f>IFERROR(IF(T169="","",(IF(T169&gt;VLOOKUP(F!$B169,E!$B$1:$AK$300,6,FALSE)+VLOOKUP(F!$B169,E!$B$1:$AK$300,5,FALSE),1,0))),"")</f>
        <v>0</v>
      </c>
      <c r="AG169" s="4">
        <f>IFERROR(IF(W169="","",(IF(W169&gt;VLOOKUP(F!$B169,E!$B$1:$AK$300,6,FALSE)+VLOOKUP(F!$B169,E!$B$1:$AK$300,5,FALSE),1,0))),"")</f>
        <v>0</v>
      </c>
      <c r="AI169" s="6" t="str">
        <f t="shared" si="64"/>
        <v>--</v>
      </c>
      <c r="AJ169" s="6" t="str">
        <f>IF(AI169="--","--",IF(F!$D169=131,IF(I169=-1,"rg",IF(I169="","--",IF(I169*1000&lt;1,FIXED(I169*1000,3),IF(I169*1000&lt;10,FIXED(I169*1000,2),(IF(I169*1000&lt;100,FIXED(I169*1000,1),IF(I169*1000&lt;1000,FIXED(I169*1000,0),MROUND(I169*1000,10)))))))),IF(I169=-1,"rg",IF(I169="","--",IF(I169&lt;1,FIXED(I169,3),IF(I169&lt;10,FIXED(I169,2),(IF(I169&lt;100,FIXED(I169,1),IF(I169&lt;1000,FIXED(I169,0),MROUND(I169,10))))))))))</f>
        <v>--</v>
      </c>
      <c r="AK169" s="6" t="str">
        <f t="shared" si="65"/>
        <v>--</v>
      </c>
      <c r="AL169" s="6" t="str">
        <f>IF(AK169="--","--",IF(F!$D169=131,IF(K169=-1,"rg",IF(K169="","--",IF(K169*1000&lt;1,FIXED(K169*1000,3),IF(K169*1000&lt;10,FIXED(K169*1000,2),(IF(K169*1000&lt;100,FIXED(K169*1000,1),IF(K169*1000&lt;1000,FIXED(K169*1000,0),MROUND(K169*1000,10)))))))),IF(K169=-1,"rg",IF(K169="","--",IF(K169&lt;1,FIXED(K169,3),IF(K169&lt;10,FIXED(K169,2),(IF(K169&lt;100,FIXED(K169,1),IF(K169&lt;1000,FIXED(K169,0),MROUND(K169,10))))))))))</f>
        <v>--</v>
      </c>
      <c r="AM169" s="6" t="str">
        <f t="shared" si="66"/>
        <v>--</v>
      </c>
      <c r="AN169" s="6" t="str">
        <f>IF(AM169="--","--",IF(F!$D169=131,IF(M169=-1,"rg",IF(M169="","--",IF(M169*1000&lt;1,FIXED(M169*1000,3),IF(M169*1000&lt;10,FIXED(M169*1000,2),(IF(M169*1000&lt;100,FIXED(M169*1000,1),IF(M169*1000&lt;1000,FIXED(M169*1000,0),MROUND(M169*1000,10)))))))),IF(M169=-1,"rg",IF(M169="","--",IF(M169&lt;1,FIXED(M169,3),IF(M169&lt;10,FIXED(M169,2),(IF(M169&lt;100,FIXED(M169,1),IF(M169&lt;1000,FIXED(M169,0),MROUND(M169,10))))))))))</f>
        <v>--</v>
      </c>
      <c r="AP169" s="6" t="str">
        <f t="shared" si="53"/>
        <v>--</v>
      </c>
      <c r="AQ169" s="6" t="str">
        <f t="shared" si="54"/>
        <v/>
      </c>
      <c r="AR169" s="6" t="str">
        <f t="shared" si="55"/>
        <v>--</v>
      </c>
      <c r="AS169" s="6" t="str">
        <f t="shared" si="56"/>
        <v/>
      </c>
      <c r="AT169" s="6" t="str">
        <f t="shared" si="57"/>
        <v/>
      </c>
      <c r="AU169" s="6" t="str">
        <f>IFERROR(IF(AR169="--","",IF(HLOOKUP(SMALL($Q$4:$Y$4,3),$Q$4:$Y$501,ROW(AP169)-3,FALSE)=0,"",IF(HLOOKUP(SMALL($Q$4:$Y$4,3),$Q$4:$Y$501,ROW(AP169)-3,FALSE)="nee",VLOOKUP("De kwaliteitseis emissiearme grond (maximale concentratie) wordt overschreden.",H!$O$10:'H'!$P$59,2,FALSE),""))),"")</f>
        <v/>
      </c>
      <c r="AV169" s="6" t="str">
        <f t="shared" si="47"/>
        <v>--</v>
      </c>
      <c r="AW169" s="6" t="str">
        <f t="shared" si="48"/>
        <v/>
      </c>
      <c r="AX169" s="6" t="str">
        <f t="shared" si="49"/>
        <v>--</v>
      </c>
      <c r="AY169" s="6" t="str">
        <f t="shared" si="58"/>
        <v/>
      </c>
      <c r="AZ169" s="6" t="str">
        <f t="shared" si="59"/>
        <v/>
      </c>
      <c r="BA169" s="6" t="str">
        <f>IFERROR(IF(AR169="--","",IF(HLOOKUP(SMALL($Q$4:$Y$4,6),$Q$4:$Y$501,ROW(AP169)-3,FALSE)=0,"",IF(HLOOKUP(SMALL($Q$4:$Y$4,6),$Q$4:$Y$501,ROW(AP169)-3,FALSE)="nee",VLOOKUP("De kwaliteitseis emissiearme grond (maximale concentratie) wordt overschreden.",H!$O$10:'H'!$P$59,2,FALSE),""))),"")</f>
        <v/>
      </c>
      <c r="BB169" s="6" t="str">
        <f t="shared" si="50"/>
        <v>--</v>
      </c>
      <c r="BC169" s="6" t="str">
        <f t="shared" si="51"/>
        <v/>
      </c>
      <c r="BD169" s="6" t="str">
        <f t="shared" si="52"/>
        <v>--</v>
      </c>
      <c r="BE169" s="6" t="str">
        <f t="shared" si="60"/>
        <v/>
      </c>
      <c r="BF169" s="6" t="str">
        <f t="shared" si="61"/>
        <v/>
      </c>
      <c r="BG169" s="4" t="str">
        <f>IFERROR(IF(AR169="--","",IF(HLOOKUP(SMALL($Q$4:$Y$4,9),$Q$4:$Y$501,ROW(AP169)-3,FALSE)=0,"",IF(HLOOKUP(SMALL($Q$4:$Y$4,9),$Q$4:$Y$501,ROW(AP169)-3,FALSE)="nee",VLOOKUP("De kwaliteitseis emissiearme grond (maximale concentratie) wordt overschreden.",H!$O$10:'H'!$P$59,2,FALSE),""))),"")</f>
        <v/>
      </c>
    </row>
    <row r="170" spans="1:59" x14ac:dyDescent="0.2">
      <c r="A170" s="4" t="str">
        <f>F!A170</f>
        <v>Heptachloor</v>
      </c>
      <c r="B170" s="6" t="str">
        <f>IF(ISNUMBER(F!E170)=FALSE,"--",IF(F!E170=0,"--",F!E170))</f>
        <v>--</v>
      </c>
      <c r="C170" s="6" t="str">
        <f>IF(B170="--","",F!F170)</f>
        <v/>
      </c>
      <c r="D170" s="6" t="str">
        <f>IF(ISNUMBER(F!G170)=FALSE,"--",IF(F!G170=0,"--",F!G170))</f>
        <v>--</v>
      </c>
      <c r="E170" s="6" t="str">
        <f>IF(D170="--","",F!H170)</f>
        <v/>
      </c>
      <c r="F170" s="6" t="str">
        <f>IF(ISNUMBER(F!I170)=FALSE,"--",IF(F!I170=0,"--",F!I170))</f>
        <v>--</v>
      </c>
      <c r="G170" s="6" t="str">
        <f>IF(F170="--","",F!J170)</f>
        <v/>
      </c>
      <c r="H170" s="6"/>
      <c r="I170" s="6" t="str">
        <f>IF(F!Z170=-1,-1,F!AV170)</f>
        <v/>
      </c>
      <c r="J170" s="6"/>
      <c r="K170" s="6" t="str">
        <f>IF(F!AC170=-1,-1,F!AX170)</f>
        <v/>
      </c>
      <c r="L170" s="6"/>
      <c r="M170" s="6" t="str">
        <f>IF(F!AF170=-1,-1,F!AZ170)</f>
        <v/>
      </c>
      <c r="N170" s="6"/>
      <c r="P170" s="4" t="str">
        <f>IFERROR(IF(AND(VLOOKUP(F!$B170,E!$B$1:$AK$300,5,FALSE)&lt;&gt;1000000000,VLOOKUP(F!$B170,E!$B$1:$AK$300,6,FALSE)=1000000000,VLOOKUP(F!$B170,E!$B$1:$AK$300,7,FALSE)=1000000000,VLOOKUP(F!$B170,E!$B$1:$AK$300,8,FALSE)=1000000000,VLOOKUP(F!$B170,E!$B$1:$AK$300,9,FALSE)=1000000000),"toetsen alleen LN",IF(AND(VLOOKUP(F!$B170,E!$B$1:$AK$300,5,FALSE)=1000000000,VLOOKUP(F!$B170,E!$B$1:$AK$300,6,FALSE)=1000000000,VLOOKUP(F!$B170,E!$B$1:$AK$300,7,FALSE)=1000000000,VLOOKUP(F!$B170,E!$B$1:$AK$300,8,FALSE)&lt;&gt;1000000000,VLOOKUP(F!$B170,E!$B$1:$AK$300,9,FALSE)&lt;&gt;1000000000),"toetsen alleen MV en SV",IF(AND(VLOOKUP(F!$B170,E!$B$1:$AK$300,5,FALSE)&lt;&gt;1000000000,VLOOKUP(F!$B170,E!$B$1:$AK$300,6,FALSE)&lt;&gt;1000000000,VLOOKUP(F!$B170,E!$B$1:$AK$300,7,FALSE)&lt;&gt;1000000000,VLOOKUP(F!$B170,E!$B$1:$AK$300,8,FALSE)=1000000000,VLOOKUP(F!$B170,E!$B$1:$AK$300,9,FALSE)=1000000000),"toetsen geen MV en SV",IF(VLOOKUP(F!$B170,E!$B$1:$AK$300,5,FALSE)+VLOOKUP(F!$B170,E!$B$1:$AK$300,6,FALSE)+VLOOKUP(F!$B170,E!$B$1:$AK$300,7,FALSE)+VLOOKUP(F!$B170,E!$B$1:$AK$300,8,FALSE)&lt;&gt;4000000000,"toetsen",IF(VLOOKUP(F!$B170,E!$B$1:$AK$300,12,FALSE)&lt;&gt;1000000000,"toetsen alleen IW","niet toetsen"))))),"")</f>
        <v>toetsen</v>
      </c>
      <c r="Q170" s="6" t="str">
        <f t="shared" si="67"/>
        <v/>
      </c>
      <c r="R170" s="5" t="str">
        <f>IF($B170="--","",IF($P170="toetsen",toetsen(F!$B170,Q170),IF($P170="toetsen alleen IW",toetsen_alleen_IW(F!$B170,Q170),IF($P170="toetsen alleen LN",toetsen_alleen_LN(F!$B170,Q170),IF($P170="toetsen geen MV en SV",toetsen_geen_MV_en_SV(F!$B170,Q170),IF($P170="toetsen alleen MV en SV",toetsen_alleen_MV_en_SV(F!$B170,Q170),""))))))</f>
        <v/>
      </c>
      <c r="S170" s="5" t="str">
        <f>IF($P170="toetsen",IF(OR(Q170="",VLOOKUP(F!$B170,E!$B$1:$AK$300,10,FALSE)=1000000000),"",IF(Q170&lt;=VLOOKUP(F!$B170,E!$B$1:$AK$300,10,FALSE),"ja","nee")),"")</f>
        <v/>
      </c>
      <c r="T170" s="78" t="str">
        <f t="shared" si="62"/>
        <v/>
      </c>
      <c r="U170" s="5" t="str">
        <f>IF($D170="--","",IF($P170="toetsen",toetsen(F!$B170,T170),IF($P170="toetsen alleen IW",toetsen_alleen_IW(F!$B170,T170),IF($P170="toetsen alleen LN",toetsen_alleen_LN(F!$B170,T170),IF($P170="toetsen geen MV en SV",toetsen_geen_MV_en_SV(F!$B170,T170),IF($P170="toetsen alleen MV en SV",toetsen_alleen_MV_en_SV(F!$B170,T170),""))))))</f>
        <v/>
      </c>
      <c r="V170" s="5" t="str">
        <f>IF($P170="toetsen",IF(OR(T170="",VLOOKUP(F!$B170,E!$B$1:$AK$300,10,FALSE)=1000000000),"",IF(T170&lt;=VLOOKUP(F!$B170,E!$B$1:$AK$300,10,FALSE),"ja","nee")),"")</f>
        <v/>
      </c>
      <c r="W170" s="6" t="str">
        <f t="shared" si="63"/>
        <v/>
      </c>
      <c r="X170" s="5" t="str">
        <f>IF($F170="--","",IF($P170="toetsen",toetsen(F!$B170,W170),IF($P170="toetsen alleen IW",toetsen_alleen_IW(F!$B170,W170),IF($P170="toetsen alleen LN",toetsen_alleen_LN(F!$B170,W170),IF($P170="toetsen geen MV en SV",toetsen_geen_MV_en_SV(F!$B170,W170),IF($P170="toetsen alleen MV en SV",toetsen_alleen_MV_en_SV(F!$B170,W170),""))))))</f>
        <v/>
      </c>
      <c r="Y170" s="5" t="str">
        <f>IF($P170="toetsen",IF(OR(W170="",VLOOKUP(F!$B170,E!$B$1:$AK$300,10,FALSE)=1000000000),"",IF(W170&lt;=VLOOKUP(F!$B170,E!$B$1:$AK$300,10,FALSE),"ja","nee")),"")</f>
        <v/>
      </c>
      <c r="AA170" s="4" t="str">
        <f>IFERROR(IF(Q170="","",(IF(Q170&gt;2*VLOOKUP(F!$B170,E!$B$1:$AK$300,5,FALSE),1,0))),"")</f>
        <v/>
      </c>
      <c r="AB170" s="4" t="str">
        <f>IFERROR(IF(T170="","",(IF(T170&gt;2*VLOOKUP(F!$B170,E!$B$1:$AK$300,5,FALSE),1,0))),"")</f>
        <v/>
      </c>
      <c r="AC170" s="4" t="str">
        <f>IFERROR(IF(W170="","",(IF(W170&gt;2*VLOOKUP(F!$B170,E!$B$1:$AK$300,5,FALSE),1,0))),"")</f>
        <v/>
      </c>
      <c r="AE170" s="4" t="str">
        <f>IFERROR(IF(Q170="","",(IF(Q170&gt;VLOOKUP(F!$B170,E!$B$1:$AK$300,6,FALSE)+VLOOKUP(F!$B170,E!$B$1:$AK$300,5,FALSE),1,0))),"")</f>
        <v/>
      </c>
      <c r="AF170" s="4" t="str">
        <f>IFERROR(IF(T170="","",(IF(T170&gt;VLOOKUP(F!$B170,E!$B$1:$AK$300,6,FALSE)+VLOOKUP(F!$B170,E!$B$1:$AK$300,5,FALSE),1,0))),"")</f>
        <v/>
      </c>
      <c r="AG170" s="4" t="str">
        <f>IFERROR(IF(W170="","",(IF(W170&gt;VLOOKUP(F!$B170,E!$B$1:$AK$300,6,FALSE)+VLOOKUP(F!$B170,E!$B$1:$AK$300,5,FALSE),1,0))),"")</f>
        <v/>
      </c>
      <c r="AI170" s="6" t="str">
        <f t="shared" si="64"/>
        <v>--</v>
      </c>
      <c r="AJ170" s="6" t="str">
        <f>IF(AI170="--","--",IF(F!$D170=131,IF(I170=-1,"rg",IF(I170="","--",IF(I170*1000&lt;1,FIXED(I170*1000,3),IF(I170*1000&lt;10,FIXED(I170*1000,2),(IF(I170*1000&lt;100,FIXED(I170*1000,1),IF(I170*1000&lt;1000,FIXED(I170*1000,0),MROUND(I170*1000,10)))))))),IF(I170=-1,"rg",IF(I170="","--",IF(I170&lt;1,FIXED(I170,3),IF(I170&lt;10,FIXED(I170,2),(IF(I170&lt;100,FIXED(I170,1),IF(I170&lt;1000,FIXED(I170,0),MROUND(I170,10))))))))))</f>
        <v>--</v>
      </c>
      <c r="AK170" s="6" t="str">
        <f t="shared" si="65"/>
        <v>--</v>
      </c>
      <c r="AL170" s="6" t="str">
        <f>IF(AK170="--","--",IF(F!$D170=131,IF(K170=-1,"rg",IF(K170="","--",IF(K170*1000&lt;1,FIXED(K170*1000,3),IF(K170*1000&lt;10,FIXED(K170*1000,2),(IF(K170*1000&lt;100,FIXED(K170*1000,1),IF(K170*1000&lt;1000,FIXED(K170*1000,0),MROUND(K170*1000,10)))))))),IF(K170=-1,"rg",IF(K170="","--",IF(K170&lt;1,FIXED(K170,3),IF(K170&lt;10,FIXED(K170,2),(IF(K170&lt;100,FIXED(K170,1),IF(K170&lt;1000,FIXED(K170,0),MROUND(K170,10))))))))))</f>
        <v>--</v>
      </c>
      <c r="AM170" s="6" t="str">
        <f t="shared" si="66"/>
        <v>--</v>
      </c>
      <c r="AN170" s="6" t="str">
        <f>IF(AM170="--","--",IF(F!$D170=131,IF(M170=-1,"rg",IF(M170="","--",IF(M170*1000&lt;1,FIXED(M170*1000,3),IF(M170*1000&lt;10,FIXED(M170*1000,2),(IF(M170*1000&lt;100,FIXED(M170*1000,1),IF(M170*1000&lt;1000,FIXED(M170*1000,0),MROUND(M170*1000,10)))))))),IF(M170=-1,"rg",IF(M170="","--",IF(M170&lt;1,FIXED(M170,3),IF(M170&lt;10,FIXED(M170,2),(IF(M170&lt;100,FIXED(M170,1),IF(M170&lt;1000,FIXED(M170,0),MROUND(M170,10))))))))))</f>
        <v>--</v>
      </c>
      <c r="AP170" s="6" t="str">
        <f t="shared" si="53"/>
        <v>--</v>
      </c>
      <c r="AQ170" s="6" t="str">
        <f t="shared" si="54"/>
        <v/>
      </c>
      <c r="AR170" s="6" t="str">
        <f t="shared" si="55"/>
        <v>--</v>
      </c>
      <c r="AS170" s="6" t="str">
        <f t="shared" si="56"/>
        <v/>
      </c>
      <c r="AT170" s="6" t="str">
        <f t="shared" si="57"/>
        <v/>
      </c>
      <c r="AU170" s="6" t="str">
        <f>IFERROR(IF(AR170="--","",IF(HLOOKUP(SMALL($Q$4:$Y$4,3),$Q$4:$Y$501,ROW(AP170)-3,FALSE)=0,"",IF(HLOOKUP(SMALL($Q$4:$Y$4,3),$Q$4:$Y$501,ROW(AP170)-3,FALSE)="nee",VLOOKUP("De kwaliteitseis emissiearme grond (maximale concentratie) wordt overschreden.",H!$O$10:'H'!$P$59,2,FALSE),""))),"")</f>
        <v/>
      </c>
      <c r="AV170" s="6" t="str">
        <f t="shared" si="47"/>
        <v>--</v>
      </c>
      <c r="AW170" s="6" t="str">
        <f t="shared" si="48"/>
        <v/>
      </c>
      <c r="AX170" s="6" t="str">
        <f t="shared" si="49"/>
        <v>--</v>
      </c>
      <c r="AY170" s="6" t="str">
        <f t="shared" si="58"/>
        <v/>
      </c>
      <c r="AZ170" s="6" t="str">
        <f t="shared" si="59"/>
        <v/>
      </c>
      <c r="BA170" s="6" t="str">
        <f>IFERROR(IF(AR170="--","",IF(HLOOKUP(SMALL($Q$4:$Y$4,6),$Q$4:$Y$501,ROW(AP170)-3,FALSE)=0,"",IF(HLOOKUP(SMALL($Q$4:$Y$4,6),$Q$4:$Y$501,ROW(AP170)-3,FALSE)="nee",VLOOKUP("De kwaliteitseis emissiearme grond (maximale concentratie) wordt overschreden.",H!$O$10:'H'!$P$59,2,FALSE),""))),"")</f>
        <v/>
      </c>
      <c r="BB170" s="6" t="str">
        <f t="shared" si="50"/>
        <v>--</v>
      </c>
      <c r="BC170" s="6" t="str">
        <f t="shared" si="51"/>
        <v/>
      </c>
      <c r="BD170" s="6" t="str">
        <f t="shared" si="52"/>
        <v>--</v>
      </c>
      <c r="BE170" s="6" t="str">
        <f t="shared" si="60"/>
        <v/>
      </c>
      <c r="BF170" s="6" t="str">
        <f t="shared" si="61"/>
        <v/>
      </c>
      <c r="BG170" s="4" t="str">
        <f>IFERROR(IF(AR170="--","",IF(HLOOKUP(SMALL($Q$4:$Y$4,9),$Q$4:$Y$501,ROW(AP170)-3,FALSE)=0,"",IF(HLOOKUP(SMALL($Q$4:$Y$4,9),$Q$4:$Y$501,ROW(AP170)-3,FALSE)="nee",VLOOKUP("De kwaliteitseis emissiearme grond (maximale concentratie) wordt overschreden.",H!$O$10:'H'!$P$59,2,FALSE),""))),"")</f>
        <v/>
      </c>
    </row>
    <row r="171" spans="1:59" x14ac:dyDescent="0.2">
      <c r="A171" s="4" t="str">
        <f>F!A171</f>
        <v>Cis-heptachloorepoxide</v>
      </c>
      <c r="B171" s="6" t="str">
        <f>IF(ISNUMBER(F!E171)=FALSE,"--",IF(F!E171=0,"--",F!E171))</f>
        <v>--</v>
      </c>
      <c r="C171" s="6" t="str">
        <f>IF(B171="--","",F!F171)</f>
        <v/>
      </c>
      <c r="D171" s="6" t="str">
        <f>IF(ISNUMBER(F!G171)=FALSE,"--",IF(F!G171=0,"--",F!G171))</f>
        <v>--</v>
      </c>
      <c r="E171" s="6" t="str">
        <f>IF(D171="--","",F!H171)</f>
        <v/>
      </c>
      <c r="F171" s="6" t="str">
        <f>IF(ISNUMBER(F!I171)=FALSE,"--",IF(F!I171=0,"--",F!I171))</f>
        <v>--</v>
      </c>
      <c r="G171" s="6" t="str">
        <f>IF(F171="--","",F!J171)</f>
        <v/>
      </c>
      <c r="H171" s="6"/>
      <c r="I171" s="16" t="str">
        <f>IF(F!AA171=-1,-1,F!AV171)</f>
        <v/>
      </c>
      <c r="J171" s="6"/>
      <c r="K171" s="16" t="str">
        <f>IF(F!AD171=-1,-1,F!AX171)</f>
        <v/>
      </c>
      <c r="L171" s="6"/>
      <c r="M171" s="16" t="str">
        <f>IF(F!AG171=-1,-1,F!AZ171)</f>
        <v/>
      </c>
      <c r="N171" s="6"/>
      <c r="P171" s="4" t="str">
        <f>IFERROR(IF(AND(VLOOKUP(F!$B171,E!$B$1:$AK$300,5,FALSE)&lt;&gt;1000000000,VLOOKUP(F!$B171,E!$B$1:$AK$300,6,FALSE)=1000000000,VLOOKUP(F!$B171,E!$B$1:$AK$300,7,FALSE)=1000000000,VLOOKUP(F!$B171,E!$B$1:$AK$300,8,FALSE)=1000000000,VLOOKUP(F!$B171,E!$B$1:$AK$300,9,FALSE)=1000000000),"toetsen alleen LN",IF(AND(VLOOKUP(F!$B171,E!$B$1:$AK$300,5,FALSE)=1000000000,VLOOKUP(F!$B171,E!$B$1:$AK$300,6,FALSE)=1000000000,VLOOKUP(F!$B171,E!$B$1:$AK$300,7,FALSE)=1000000000,VLOOKUP(F!$B171,E!$B$1:$AK$300,8,FALSE)&lt;&gt;1000000000,VLOOKUP(F!$B171,E!$B$1:$AK$300,9,FALSE)&lt;&gt;1000000000),"toetsen alleen MV en SV",IF(AND(VLOOKUP(F!$B171,E!$B$1:$AK$300,5,FALSE)&lt;&gt;1000000000,VLOOKUP(F!$B171,E!$B$1:$AK$300,6,FALSE)&lt;&gt;1000000000,VLOOKUP(F!$B171,E!$B$1:$AK$300,7,FALSE)&lt;&gt;1000000000,VLOOKUP(F!$B171,E!$B$1:$AK$300,8,FALSE)=1000000000,VLOOKUP(F!$B171,E!$B$1:$AK$300,9,FALSE)=1000000000),"toetsen geen MV en SV",IF(VLOOKUP(F!$B171,E!$B$1:$AK$300,5,FALSE)+VLOOKUP(F!$B171,E!$B$1:$AK$300,6,FALSE)+VLOOKUP(F!$B171,E!$B$1:$AK$300,7,FALSE)+VLOOKUP(F!$B171,E!$B$1:$AK$300,8,FALSE)&lt;&gt;4000000000,"toetsen",IF(VLOOKUP(F!$B171,E!$B$1:$AK$300,12,FALSE)&lt;&gt;1000000000,"toetsen alleen IW","niet toetsen"))))),"")</f>
        <v/>
      </c>
      <c r="Q171" s="6" t="str">
        <f t="shared" si="67"/>
        <v/>
      </c>
      <c r="R171" s="5" t="str">
        <f>IF($B171="--","",IF($P171="toetsen",toetsen(F!$B171,Q171),IF($P171="toetsen alleen IW",toetsen_alleen_IW(F!$B171,Q171),IF($P171="toetsen alleen LN",toetsen_alleen_LN(F!$B171,Q171),IF($P171="toetsen geen MV en SV",toetsen_geen_MV_en_SV(F!$B171,Q171),IF($P171="toetsen alleen MV en SV",toetsen_alleen_MV_en_SV(F!$B171,Q171),""))))))</f>
        <v/>
      </c>
      <c r="S171" s="5" t="str">
        <f>IF($P171="toetsen",IF(OR(Q171="",VLOOKUP(F!$B171,E!$B$1:$AK$300,10,FALSE)=1000000000),"",IF(Q171&lt;=VLOOKUP(F!$B171,E!$B$1:$AK$300,10,FALSE),"ja","nee")),"")</f>
        <v/>
      </c>
      <c r="T171" s="78" t="str">
        <f t="shared" si="62"/>
        <v/>
      </c>
      <c r="U171" s="5" t="str">
        <f>IF($D171="--","",IF($P171="toetsen",toetsen(F!$B171,T171),IF($P171="toetsen alleen IW",toetsen_alleen_IW(F!$B171,T171),IF($P171="toetsen alleen LN",toetsen_alleen_LN(F!$B171,T171),IF($P171="toetsen geen MV en SV",toetsen_geen_MV_en_SV(F!$B171,T171),IF($P171="toetsen alleen MV en SV",toetsen_alleen_MV_en_SV(F!$B171,T171),""))))))</f>
        <v/>
      </c>
      <c r="V171" s="5" t="str">
        <f>IF($P171="toetsen",IF(OR(T171="",VLOOKUP(F!$B171,E!$B$1:$AK$300,10,FALSE)=1000000000),"",IF(T171&lt;=VLOOKUP(F!$B171,E!$B$1:$AK$300,10,FALSE),"ja","nee")),"")</f>
        <v/>
      </c>
      <c r="W171" s="6" t="str">
        <f t="shared" si="63"/>
        <v/>
      </c>
      <c r="X171" s="5" t="str">
        <f>IF($F171="--","",IF($P171="toetsen",toetsen(F!$B171,W171),IF($P171="toetsen alleen IW",toetsen_alleen_IW(F!$B171,W171),IF($P171="toetsen alleen LN",toetsen_alleen_LN(F!$B171,W171),IF($P171="toetsen geen MV en SV",toetsen_geen_MV_en_SV(F!$B171,W171),IF($P171="toetsen alleen MV en SV",toetsen_alleen_MV_en_SV(F!$B171,W171),""))))))</f>
        <v/>
      </c>
      <c r="Y171" s="5" t="str">
        <f>IF($P171="toetsen",IF(OR(W171="",VLOOKUP(F!$B171,E!$B$1:$AK$300,10,FALSE)=1000000000),"",IF(W171&lt;=VLOOKUP(F!$B171,E!$B$1:$AK$300,10,FALSE),"ja","nee")),"")</f>
        <v/>
      </c>
      <c r="AA171" s="4" t="str">
        <f>IFERROR(IF(Q171="","",(IF(Q171&gt;2*VLOOKUP(F!$B171,E!$B$1:$AK$300,5,FALSE),1,0))),"")</f>
        <v/>
      </c>
      <c r="AB171" s="4" t="str">
        <f>IFERROR(IF(T171="","",(IF(T171&gt;2*VLOOKUP(F!$B171,E!$B$1:$AK$300,5,FALSE),1,0))),"")</f>
        <v/>
      </c>
      <c r="AC171" s="4" t="str">
        <f>IFERROR(IF(W171="","",(IF(W171&gt;2*VLOOKUP(F!$B171,E!$B$1:$AK$300,5,FALSE),1,0))),"")</f>
        <v/>
      </c>
      <c r="AE171" s="4" t="str">
        <f>IFERROR(IF(Q171="","",(IF(Q171&gt;VLOOKUP(F!$B171,E!$B$1:$AK$300,6,FALSE)+VLOOKUP(F!$B171,E!$B$1:$AK$300,5,FALSE),1,0))),"")</f>
        <v/>
      </c>
      <c r="AF171" s="4" t="str">
        <f>IFERROR(IF(T171="","",(IF(T171&gt;VLOOKUP(F!$B171,E!$B$1:$AK$300,6,FALSE)+VLOOKUP(F!$B171,E!$B$1:$AK$300,5,FALSE),1,0))),"")</f>
        <v/>
      </c>
      <c r="AG171" s="4" t="str">
        <f>IFERROR(IF(W171="","",(IF(W171&gt;VLOOKUP(F!$B171,E!$B$1:$AK$300,6,FALSE)+VLOOKUP(F!$B171,E!$B$1:$AK$300,5,FALSE),1,0))),"")</f>
        <v/>
      </c>
      <c r="AI171" s="6" t="str">
        <f t="shared" si="64"/>
        <v>--</v>
      </c>
      <c r="AJ171" s="6" t="str">
        <f>IF(AI171="--","--",IF(F!$D171=131,IF(I171=-1,"rg",IF(I171="","--",IF(I171*1000&lt;1,FIXED(I171*1000,3),IF(I171*1000&lt;10,FIXED(I171*1000,2),(IF(I171*1000&lt;100,FIXED(I171*1000,1),IF(I171*1000&lt;1000,FIXED(I171*1000,0),MROUND(I171*1000,10)))))))),IF(I171=-1,"rg",IF(I171="","--",IF(I171&lt;1,FIXED(I171,3),IF(I171&lt;10,FIXED(I171,2),(IF(I171&lt;100,FIXED(I171,1),IF(I171&lt;1000,FIXED(I171,0),MROUND(I171,10))))))))))</f>
        <v>--</v>
      </c>
      <c r="AK171" s="6" t="str">
        <f t="shared" si="65"/>
        <v>--</v>
      </c>
      <c r="AL171" s="6" t="str">
        <f>IF(AK171="--","--",IF(F!$D171=131,IF(K171=-1,"rg",IF(K171="","--",IF(K171*1000&lt;1,FIXED(K171*1000,3),IF(K171*1000&lt;10,FIXED(K171*1000,2),(IF(K171*1000&lt;100,FIXED(K171*1000,1),IF(K171*1000&lt;1000,FIXED(K171*1000,0),MROUND(K171*1000,10)))))))),IF(K171=-1,"rg",IF(K171="","--",IF(K171&lt;1,FIXED(K171,3),IF(K171&lt;10,FIXED(K171,2),(IF(K171&lt;100,FIXED(K171,1),IF(K171&lt;1000,FIXED(K171,0),MROUND(K171,10))))))))))</f>
        <v>--</v>
      </c>
      <c r="AM171" s="6" t="str">
        <f t="shared" si="66"/>
        <v>--</v>
      </c>
      <c r="AN171" s="6" t="str">
        <f>IF(AM171="--","--",IF(F!$D171=131,IF(M171=-1,"rg",IF(M171="","--",IF(M171*1000&lt;1,FIXED(M171*1000,3),IF(M171*1000&lt;10,FIXED(M171*1000,2),(IF(M171*1000&lt;100,FIXED(M171*1000,1),IF(M171*1000&lt;1000,FIXED(M171*1000,0),MROUND(M171*1000,10)))))))),IF(M171=-1,"rg",IF(M171="","--",IF(M171&lt;1,FIXED(M171,3),IF(M171&lt;10,FIXED(M171,2),(IF(M171&lt;100,FIXED(M171,1),IF(M171&lt;1000,FIXED(M171,0),MROUND(M171,10))))))))))</f>
        <v>--</v>
      </c>
      <c r="AP171" s="6" t="str">
        <f t="shared" si="53"/>
        <v>--</v>
      </c>
      <c r="AQ171" s="6" t="str">
        <f t="shared" si="54"/>
        <v/>
      </c>
      <c r="AR171" s="6" t="str">
        <f t="shared" si="55"/>
        <v>--</v>
      </c>
      <c r="AS171" s="6" t="str">
        <f t="shared" si="56"/>
        <v/>
      </c>
      <c r="AT171" s="6" t="str">
        <f t="shared" si="57"/>
        <v/>
      </c>
      <c r="AU171" s="6" t="str">
        <f>IFERROR(IF(AR171="--","",IF(HLOOKUP(SMALL($Q$4:$Y$4,3),$Q$4:$Y$501,ROW(AP171)-3,FALSE)=0,"",IF(HLOOKUP(SMALL($Q$4:$Y$4,3),$Q$4:$Y$501,ROW(AP171)-3,FALSE)="nee",VLOOKUP("De kwaliteitseis emissiearme grond (maximale concentratie) wordt overschreden.",H!$O$10:'H'!$P$59,2,FALSE),""))),"")</f>
        <v/>
      </c>
      <c r="AV171" s="6" t="str">
        <f t="shared" si="47"/>
        <v>--</v>
      </c>
      <c r="AW171" s="6" t="str">
        <f t="shared" si="48"/>
        <v/>
      </c>
      <c r="AX171" s="6" t="str">
        <f t="shared" si="49"/>
        <v>--</v>
      </c>
      <c r="AY171" s="6" t="str">
        <f t="shared" si="58"/>
        <v/>
      </c>
      <c r="AZ171" s="6" t="str">
        <f t="shared" si="59"/>
        <v/>
      </c>
      <c r="BA171" s="6" t="str">
        <f>IFERROR(IF(AR171="--","",IF(HLOOKUP(SMALL($Q$4:$Y$4,6),$Q$4:$Y$501,ROW(AP171)-3,FALSE)=0,"",IF(HLOOKUP(SMALL($Q$4:$Y$4,6),$Q$4:$Y$501,ROW(AP171)-3,FALSE)="nee",VLOOKUP("De kwaliteitseis emissiearme grond (maximale concentratie) wordt overschreden.",H!$O$10:'H'!$P$59,2,FALSE),""))),"")</f>
        <v/>
      </c>
      <c r="BB171" s="6" t="str">
        <f t="shared" si="50"/>
        <v>--</v>
      </c>
      <c r="BC171" s="6" t="str">
        <f t="shared" si="51"/>
        <v/>
      </c>
      <c r="BD171" s="6" t="str">
        <f t="shared" si="52"/>
        <v>--</v>
      </c>
      <c r="BE171" s="6" t="str">
        <f t="shared" si="60"/>
        <v/>
      </c>
      <c r="BF171" s="6" t="str">
        <f t="shared" si="61"/>
        <v/>
      </c>
      <c r="BG171" s="4" t="str">
        <f>IFERROR(IF(AR171="--","",IF(HLOOKUP(SMALL($Q$4:$Y$4,9),$Q$4:$Y$501,ROW(AP171)-3,FALSE)=0,"",IF(HLOOKUP(SMALL($Q$4:$Y$4,9),$Q$4:$Y$501,ROW(AP171)-3,FALSE)="nee",VLOOKUP("De kwaliteitseis emissiearme grond (maximale concentratie) wordt overschreden.",H!$O$10:'H'!$P$59,2,FALSE),""))),"")</f>
        <v/>
      </c>
    </row>
    <row r="172" spans="1:59" x14ac:dyDescent="0.2">
      <c r="A172" s="4" t="str">
        <f>F!A172</f>
        <v>Trans-heptachloorepoxide</v>
      </c>
      <c r="B172" s="6" t="str">
        <f>IF(ISNUMBER(F!E172)=FALSE,"--",IF(F!E172=0,"--",F!E172))</f>
        <v>--</v>
      </c>
      <c r="C172" s="6" t="str">
        <f>IF(B172="--","",F!F172)</f>
        <v/>
      </c>
      <c r="D172" s="6" t="str">
        <f>IF(ISNUMBER(F!G172)=FALSE,"--",IF(F!G172=0,"--",F!G172))</f>
        <v>--</v>
      </c>
      <c r="E172" s="6" t="str">
        <f>IF(D172="--","",F!H172)</f>
        <v/>
      </c>
      <c r="F172" s="6" t="str">
        <f>IF(ISNUMBER(F!I172)=FALSE,"--",IF(F!I172=0,"--",F!I172))</f>
        <v>--</v>
      </c>
      <c r="G172" s="6" t="str">
        <f>IF(F172="--","",F!J172)</f>
        <v/>
      </c>
      <c r="H172" s="6"/>
      <c r="I172" s="16" t="str">
        <f>IF(F!AA172=-1,-1,F!AV172)</f>
        <v/>
      </c>
      <c r="J172" s="6"/>
      <c r="K172" s="16" t="str">
        <f>IF(F!AD172=-1,-1,F!AX172)</f>
        <v/>
      </c>
      <c r="L172" s="6"/>
      <c r="M172" s="16" t="str">
        <f>IF(F!AG172=-1,-1,F!AZ172)</f>
        <v/>
      </c>
      <c r="N172" s="6"/>
      <c r="P172" s="4" t="str">
        <f>IFERROR(IF(AND(VLOOKUP(F!$B172,E!$B$1:$AK$300,5,FALSE)&lt;&gt;1000000000,VLOOKUP(F!$B172,E!$B$1:$AK$300,6,FALSE)=1000000000,VLOOKUP(F!$B172,E!$B$1:$AK$300,7,FALSE)=1000000000,VLOOKUP(F!$B172,E!$B$1:$AK$300,8,FALSE)=1000000000,VLOOKUP(F!$B172,E!$B$1:$AK$300,9,FALSE)=1000000000),"toetsen alleen LN",IF(AND(VLOOKUP(F!$B172,E!$B$1:$AK$300,5,FALSE)=1000000000,VLOOKUP(F!$B172,E!$B$1:$AK$300,6,FALSE)=1000000000,VLOOKUP(F!$B172,E!$B$1:$AK$300,7,FALSE)=1000000000,VLOOKUP(F!$B172,E!$B$1:$AK$300,8,FALSE)&lt;&gt;1000000000,VLOOKUP(F!$B172,E!$B$1:$AK$300,9,FALSE)&lt;&gt;1000000000),"toetsen alleen MV en SV",IF(AND(VLOOKUP(F!$B172,E!$B$1:$AK$300,5,FALSE)&lt;&gt;1000000000,VLOOKUP(F!$B172,E!$B$1:$AK$300,6,FALSE)&lt;&gt;1000000000,VLOOKUP(F!$B172,E!$B$1:$AK$300,7,FALSE)&lt;&gt;1000000000,VLOOKUP(F!$B172,E!$B$1:$AK$300,8,FALSE)=1000000000,VLOOKUP(F!$B172,E!$B$1:$AK$300,9,FALSE)=1000000000),"toetsen geen MV en SV",IF(VLOOKUP(F!$B172,E!$B$1:$AK$300,5,FALSE)+VLOOKUP(F!$B172,E!$B$1:$AK$300,6,FALSE)+VLOOKUP(F!$B172,E!$B$1:$AK$300,7,FALSE)+VLOOKUP(F!$B172,E!$B$1:$AK$300,8,FALSE)&lt;&gt;4000000000,"toetsen",IF(VLOOKUP(F!$B172,E!$B$1:$AK$300,12,FALSE)&lt;&gt;1000000000,"toetsen alleen IW","niet toetsen"))))),"")</f>
        <v/>
      </c>
      <c r="Q172" s="6" t="str">
        <f t="shared" si="67"/>
        <v/>
      </c>
      <c r="R172" s="5" t="str">
        <f>IF($B172="--","",IF($P172="toetsen",toetsen(F!$B172,Q172),IF($P172="toetsen alleen IW",toetsen_alleen_IW(F!$B172,Q172),IF($P172="toetsen alleen LN",toetsen_alleen_LN(F!$B172,Q172),IF($P172="toetsen geen MV en SV",toetsen_geen_MV_en_SV(F!$B172,Q172),IF($P172="toetsen alleen MV en SV",toetsen_alleen_MV_en_SV(F!$B172,Q172),""))))))</f>
        <v/>
      </c>
      <c r="S172" s="5" t="str">
        <f>IF($P172="toetsen",IF(OR(Q172="",VLOOKUP(F!$B172,E!$B$1:$AK$300,10,FALSE)=1000000000),"",IF(Q172&lt;=VLOOKUP(F!$B172,E!$B$1:$AK$300,10,FALSE),"ja","nee")),"")</f>
        <v/>
      </c>
      <c r="T172" s="78" t="str">
        <f t="shared" si="62"/>
        <v/>
      </c>
      <c r="U172" s="5" t="str">
        <f>IF($D172="--","",IF($P172="toetsen",toetsen(F!$B172,T172),IF($P172="toetsen alleen IW",toetsen_alleen_IW(F!$B172,T172),IF($P172="toetsen alleen LN",toetsen_alleen_LN(F!$B172,T172),IF($P172="toetsen geen MV en SV",toetsen_geen_MV_en_SV(F!$B172,T172),IF($P172="toetsen alleen MV en SV",toetsen_alleen_MV_en_SV(F!$B172,T172),""))))))</f>
        <v/>
      </c>
      <c r="V172" s="5" t="str">
        <f>IF($P172="toetsen",IF(OR(T172="",VLOOKUP(F!$B172,E!$B$1:$AK$300,10,FALSE)=1000000000),"",IF(T172&lt;=VLOOKUP(F!$B172,E!$B$1:$AK$300,10,FALSE),"ja","nee")),"")</f>
        <v/>
      </c>
      <c r="W172" s="6" t="str">
        <f t="shared" si="63"/>
        <v/>
      </c>
      <c r="X172" s="5" t="str">
        <f>IF($F172="--","",IF($P172="toetsen",toetsen(F!$B172,W172),IF($P172="toetsen alleen IW",toetsen_alleen_IW(F!$B172,W172),IF($P172="toetsen alleen LN",toetsen_alleen_LN(F!$B172,W172),IF($P172="toetsen geen MV en SV",toetsen_geen_MV_en_SV(F!$B172,W172),IF($P172="toetsen alleen MV en SV",toetsen_alleen_MV_en_SV(F!$B172,W172),""))))))</f>
        <v/>
      </c>
      <c r="Y172" s="5" t="str">
        <f>IF($P172="toetsen",IF(OR(W172="",VLOOKUP(F!$B172,E!$B$1:$AK$300,10,FALSE)=1000000000),"",IF(W172&lt;=VLOOKUP(F!$B172,E!$B$1:$AK$300,10,FALSE),"ja","nee")),"")</f>
        <v/>
      </c>
      <c r="AA172" s="4" t="str">
        <f>IFERROR(IF(Q172="","",(IF(Q172&gt;2*VLOOKUP(F!$B172,E!$B$1:$AK$300,5,FALSE),1,0))),"")</f>
        <v/>
      </c>
      <c r="AB172" s="4" t="str">
        <f>IFERROR(IF(T172="","",(IF(T172&gt;2*VLOOKUP(F!$B172,E!$B$1:$AK$300,5,FALSE),1,0))),"")</f>
        <v/>
      </c>
      <c r="AC172" s="4" t="str">
        <f>IFERROR(IF(W172="","",(IF(W172&gt;2*VLOOKUP(F!$B172,E!$B$1:$AK$300,5,FALSE),1,0))),"")</f>
        <v/>
      </c>
      <c r="AE172" s="4" t="str">
        <f>IFERROR(IF(Q172="","",(IF(Q172&gt;VLOOKUP(F!$B172,E!$B$1:$AK$300,6,FALSE)+VLOOKUP(F!$B172,E!$B$1:$AK$300,5,FALSE),1,0))),"")</f>
        <v/>
      </c>
      <c r="AF172" s="4" t="str">
        <f>IFERROR(IF(T172="","",(IF(T172&gt;VLOOKUP(F!$B172,E!$B$1:$AK$300,6,FALSE)+VLOOKUP(F!$B172,E!$B$1:$AK$300,5,FALSE),1,0))),"")</f>
        <v/>
      </c>
      <c r="AG172" s="4" t="str">
        <f>IFERROR(IF(W172="","",(IF(W172&gt;VLOOKUP(F!$B172,E!$B$1:$AK$300,6,FALSE)+VLOOKUP(F!$B172,E!$B$1:$AK$300,5,FALSE),1,0))),"")</f>
        <v/>
      </c>
      <c r="AI172" s="6" t="str">
        <f t="shared" si="64"/>
        <v>--</v>
      </c>
      <c r="AJ172" s="6" t="str">
        <f>IF(AI172="--","--",IF(F!$D172=131,IF(I172=-1,"rg",IF(I172="","--",IF(I172*1000&lt;1,FIXED(I172*1000,3),IF(I172*1000&lt;10,FIXED(I172*1000,2),(IF(I172*1000&lt;100,FIXED(I172*1000,1),IF(I172*1000&lt;1000,FIXED(I172*1000,0),MROUND(I172*1000,10)))))))),IF(I172=-1,"rg",IF(I172="","--",IF(I172&lt;1,FIXED(I172,3),IF(I172&lt;10,FIXED(I172,2),(IF(I172&lt;100,FIXED(I172,1),IF(I172&lt;1000,FIXED(I172,0),MROUND(I172,10))))))))))</f>
        <v>--</v>
      </c>
      <c r="AK172" s="6" t="str">
        <f t="shared" si="65"/>
        <v>--</v>
      </c>
      <c r="AL172" s="6" t="str">
        <f>IF(AK172="--","--",IF(F!$D172=131,IF(K172=-1,"rg",IF(K172="","--",IF(K172*1000&lt;1,FIXED(K172*1000,3),IF(K172*1000&lt;10,FIXED(K172*1000,2),(IF(K172*1000&lt;100,FIXED(K172*1000,1),IF(K172*1000&lt;1000,FIXED(K172*1000,0),MROUND(K172*1000,10)))))))),IF(K172=-1,"rg",IF(K172="","--",IF(K172&lt;1,FIXED(K172,3),IF(K172&lt;10,FIXED(K172,2),(IF(K172&lt;100,FIXED(K172,1),IF(K172&lt;1000,FIXED(K172,0),MROUND(K172,10))))))))))</f>
        <v>--</v>
      </c>
      <c r="AM172" s="6" t="str">
        <f t="shared" si="66"/>
        <v>--</v>
      </c>
      <c r="AN172" s="6" t="str">
        <f>IF(AM172="--","--",IF(F!$D172=131,IF(M172=-1,"rg",IF(M172="","--",IF(M172*1000&lt;1,FIXED(M172*1000,3),IF(M172*1000&lt;10,FIXED(M172*1000,2),(IF(M172*1000&lt;100,FIXED(M172*1000,1),IF(M172*1000&lt;1000,FIXED(M172*1000,0),MROUND(M172*1000,10)))))))),IF(M172=-1,"rg",IF(M172="","--",IF(M172&lt;1,FIXED(M172,3),IF(M172&lt;10,FIXED(M172,2),(IF(M172&lt;100,FIXED(M172,1),IF(M172&lt;1000,FIXED(M172,0),MROUND(M172,10))))))))))</f>
        <v>--</v>
      </c>
      <c r="AP172" s="6" t="str">
        <f t="shared" si="53"/>
        <v>--</v>
      </c>
      <c r="AQ172" s="6" t="str">
        <f t="shared" si="54"/>
        <v/>
      </c>
      <c r="AR172" s="6" t="str">
        <f t="shared" si="55"/>
        <v>--</v>
      </c>
      <c r="AS172" s="6" t="str">
        <f t="shared" si="56"/>
        <v/>
      </c>
      <c r="AT172" s="6" t="str">
        <f t="shared" si="57"/>
        <v/>
      </c>
      <c r="AU172" s="6" t="str">
        <f>IFERROR(IF(AR172="--","",IF(HLOOKUP(SMALL($Q$4:$Y$4,3),$Q$4:$Y$501,ROW(AP172)-3,FALSE)=0,"",IF(HLOOKUP(SMALL($Q$4:$Y$4,3),$Q$4:$Y$501,ROW(AP172)-3,FALSE)="nee",VLOOKUP("De kwaliteitseis emissiearme grond (maximale concentratie) wordt overschreden.",H!$O$10:'H'!$P$59,2,FALSE),""))),"")</f>
        <v/>
      </c>
      <c r="AV172" s="6" t="str">
        <f t="shared" si="47"/>
        <v>--</v>
      </c>
      <c r="AW172" s="6" t="str">
        <f t="shared" si="48"/>
        <v/>
      </c>
      <c r="AX172" s="6" t="str">
        <f t="shared" si="49"/>
        <v>--</v>
      </c>
      <c r="AY172" s="6" t="str">
        <f t="shared" si="58"/>
        <v/>
      </c>
      <c r="AZ172" s="6" t="str">
        <f t="shared" si="59"/>
        <v/>
      </c>
      <c r="BA172" s="6" t="str">
        <f>IFERROR(IF(AR172="--","",IF(HLOOKUP(SMALL($Q$4:$Y$4,6),$Q$4:$Y$501,ROW(AP172)-3,FALSE)=0,"",IF(HLOOKUP(SMALL($Q$4:$Y$4,6),$Q$4:$Y$501,ROW(AP172)-3,FALSE)="nee",VLOOKUP("De kwaliteitseis emissiearme grond (maximale concentratie) wordt overschreden.",H!$O$10:'H'!$P$59,2,FALSE),""))),"")</f>
        <v/>
      </c>
      <c r="BB172" s="6" t="str">
        <f t="shared" si="50"/>
        <v>--</v>
      </c>
      <c r="BC172" s="6" t="str">
        <f t="shared" si="51"/>
        <v/>
      </c>
      <c r="BD172" s="6" t="str">
        <f t="shared" si="52"/>
        <v>--</v>
      </c>
      <c r="BE172" s="6" t="str">
        <f t="shared" si="60"/>
        <v/>
      </c>
      <c r="BF172" s="6" t="str">
        <f t="shared" si="61"/>
        <v/>
      </c>
      <c r="BG172" s="4" t="str">
        <f>IFERROR(IF(AR172="--","",IF(HLOOKUP(SMALL($Q$4:$Y$4,9),$Q$4:$Y$501,ROW(AP172)-3,FALSE)=0,"",IF(HLOOKUP(SMALL($Q$4:$Y$4,9),$Q$4:$Y$501,ROW(AP172)-3,FALSE)="nee",VLOOKUP("De kwaliteitseis emissiearme grond (maximale concentratie) wordt overschreden.",H!$O$10:'H'!$P$59,2,FALSE),""))),"")</f>
        <v/>
      </c>
    </row>
    <row r="173" spans="1:59" x14ac:dyDescent="0.2">
      <c r="A173" s="4" t="str">
        <f>F!A173</f>
        <v>Som heptachloorepoxide</v>
      </c>
      <c r="B173" s="6" t="str">
        <f>IF(ISNUMBER(F!E173)=FALSE,"--",IF(F!E173=0,"--",F!E173))</f>
        <v>--</v>
      </c>
      <c r="C173" s="6" t="str">
        <f>IF(B173="--","",F!F173)</f>
        <v/>
      </c>
      <c r="D173" s="6" t="str">
        <f>IF(ISNUMBER(F!G173)=FALSE,"--",IF(F!G173=0,"--",F!G173))</f>
        <v>--</v>
      </c>
      <c r="E173" s="6" t="str">
        <f>IF(D173="--","",F!H173)</f>
        <v/>
      </c>
      <c r="F173" s="6" t="str">
        <f>IF(ISNUMBER(F!I173)=FALSE,"--",IF(F!I173=0,"--",F!I173))</f>
        <v>--</v>
      </c>
      <c r="G173" s="6" t="str">
        <f>IF(F173="--","",F!J173)</f>
        <v/>
      </c>
      <c r="H173" s="6"/>
      <c r="I173" s="92">
        <f>IF(F!Z173=0,-1,F!AV173)</f>
        <v>-1</v>
      </c>
      <c r="J173" s="6"/>
      <c r="K173" s="92">
        <f>IF(F!AC173=0,-1,F!AX173)</f>
        <v>-1</v>
      </c>
      <c r="L173" s="6"/>
      <c r="M173" s="92">
        <f>IF(F!AF173=0,-1,F!AZ173)</f>
        <v>-1</v>
      </c>
      <c r="N173" s="6"/>
      <c r="P173" s="4" t="str">
        <f>IFERROR(IF(AND(VLOOKUP(F!$B173,E!$B$1:$AK$300,5,FALSE)&lt;&gt;1000000000,VLOOKUP(F!$B173,E!$B$1:$AK$300,6,FALSE)=1000000000,VLOOKUP(F!$B173,E!$B$1:$AK$300,7,FALSE)=1000000000,VLOOKUP(F!$B173,E!$B$1:$AK$300,8,FALSE)=1000000000,VLOOKUP(F!$B173,E!$B$1:$AK$300,9,FALSE)=1000000000),"toetsen alleen LN",IF(AND(VLOOKUP(F!$B173,E!$B$1:$AK$300,5,FALSE)=1000000000,VLOOKUP(F!$B173,E!$B$1:$AK$300,6,FALSE)=1000000000,VLOOKUP(F!$B173,E!$B$1:$AK$300,7,FALSE)=1000000000,VLOOKUP(F!$B173,E!$B$1:$AK$300,8,FALSE)&lt;&gt;1000000000,VLOOKUP(F!$B173,E!$B$1:$AK$300,9,FALSE)&lt;&gt;1000000000),"toetsen alleen MV en SV",IF(AND(VLOOKUP(F!$B173,E!$B$1:$AK$300,5,FALSE)&lt;&gt;1000000000,VLOOKUP(F!$B173,E!$B$1:$AK$300,6,FALSE)&lt;&gt;1000000000,VLOOKUP(F!$B173,E!$B$1:$AK$300,7,FALSE)&lt;&gt;1000000000,VLOOKUP(F!$B173,E!$B$1:$AK$300,8,FALSE)=1000000000,VLOOKUP(F!$B173,E!$B$1:$AK$300,9,FALSE)=1000000000),"toetsen geen MV en SV",IF(VLOOKUP(F!$B173,E!$B$1:$AK$300,5,FALSE)+VLOOKUP(F!$B173,E!$B$1:$AK$300,6,FALSE)+VLOOKUP(F!$B173,E!$B$1:$AK$300,7,FALSE)+VLOOKUP(F!$B173,E!$B$1:$AK$300,8,FALSE)&lt;&gt;4000000000,"toetsen",IF(VLOOKUP(F!$B173,E!$B$1:$AK$300,12,FALSE)&lt;&gt;1000000000,"toetsen alleen IW","niet toetsen"))))),"")</f>
        <v>toetsen</v>
      </c>
      <c r="Q173" s="6">
        <f t="shared" si="67"/>
        <v>-1</v>
      </c>
      <c r="R173" s="5" t="str">
        <f>IF($B173="--","",IF($P173="toetsen",toetsen(F!$B173,Q173),IF($P173="toetsen alleen IW",toetsen_alleen_IW(F!$B173,Q173),IF($P173="toetsen alleen LN",toetsen_alleen_LN(F!$B173,Q173),IF($P173="toetsen geen MV en SV",toetsen_geen_MV_en_SV(F!$B173,Q173),IF($P173="toetsen alleen MV en SV",toetsen_alleen_MV_en_SV(F!$B173,Q173),""))))))</f>
        <v/>
      </c>
      <c r="S173" s="5" t="str">
        <f>IF($P173="toetsen",IF(OR(Q173="",VLOOKUP(F!$B173,E!$B$1:$AK$300,10,FALSE)=1000000000),"",IF(Q173&lt;=VLOOKUP(F!$B173,E!$B$1:$AK$300,10,FALSE),"ja","nee")),"")</f>
        <v/>
      </c>
      <c r="T173" s="78">
        <f t="shared" si="62"/>
        <v>-1</v>
      </c>
      <c r="U173" s="5" t="str">
        <f>IF($D173="--","",IF($P173="toetsen",toetsen(F!$B173,T173),IF($P173="toetsen alleen IW",toetsen_alleen_IW(F!$B173,T173),IF($P173="toetsen alleen LN",toetsen_alleen_LN(F!$B173,T173),IF($P173="toetsen geen MV en SV",toetsen_geen_MV_en_SV(F!$B173,T173),IF($P173="toetsen alleen MV en SV",toetsen_alleen_MV_en_SV(F!$B173,T173),""))))))</f>
        <v/>
      </c>
      <c r="V173" s="5" t="str">
        <f>IF($P173="toetsen",IF(OR(T173="",VLOOKUP(F!$B173,E!$B$1:$AK$300,10,FALSE)=1000000000),"",IF(T173&lt;=VLOOKUP(F!$B173,E!$B$1:$AK$300,10,FALSE),"ja","nee")),"")</f>
        <v/>
      </c>
      <c r="W173" s="6">
        <f t="shared" si="63"/>
        <v>-1</v>
      </c>
      <c r="X173" s="5" t="str">
        <f>IF($F173="--","",IF($P173="toetsen",toetsen(F!$B173,W173),IF($P173="toetsen alleen IW",toetsen_alleen_IW(F!$B173,W173),IF($P173="toetsen alleen LN",toetsen_alleen_LN(F!$B173,W173),IF($P173="toetsen geen MV en SV",toetsen_geen_MV_en_SV(F!$B173,W173),IF($P173="toetsen alleen MV en SV",toetsen_alleen_MV_en_SV(F!$B173,W173),""))))))</f>
        <v/>
      </c>
      <c r="Y173" s="5" t="str">
        <f>IF($P173="toetsen",IF(OR(W173="",VLOOKUP(F!$B173,E!$B$1:$AK$300,10,FALSE)=1000000000),"",IF(W173&lt;=VLOOKUP(F!$B173,E!$B$1:$AK$300,10,FALSE),"ja","nee")),"")</f>
        <v/>
      </c>
      <c r="AA173" s="4">
        <f>IFERROR(IF(Q173="","",(IF(Q173&gt;2*VLOOKUP(F!$B173,E!$B$1:$AK$300,5,FALSE),1,0))),"")</f>
        <v>0</v>
      </c>
      <c r="AB173" s="4">
        <f>IFERROR(IF(T173="","",(IF(T173&gt;2*VLOOKUP(F!$B173,E!$B$1:$AK$300,5,FALSE),1,0))),"")</f>
        <v>0</v>
      </c>
      <c r="AC173" s="4">
        <f>IFERROR(IF(W173="","",(IF(W173&gt;2*VLOOKUP(F!$B173,E!$B$1:$AK$300,5,FALSE),1,0))),"")</f>
        <v>0</v>
      </c>
      <c r="AE173" s="4">
        <f>IFERROR(IF(Q173="","",(IF(Q173&gt;VLOOKUP(F!$B173,E!$B$1:$AK$300,6,FALSE)+VLOOKUP(F!$B173,E!$B$1:$AK$300,5,FALSE),1,0))),"")</f>
        <v>0</v>
      </c>
      <c r="AF173" s="4">
        <f>IFERROR(IF(T173="","",(IF(T173&gt;VLOOKUP(F!$B173,E!$B$1:$AK$300,6,FALSE)+VLOOKUP(F!$B173,E!$B$1:$AK$300,5,FALSE),1,0))),"")</f>
        <v>0</v>
      </c>
      <c r="AG173" s="4">
        <f>IFERROR(IF(W173="","",(IF(W173&gt;VLOOKUP(F!$B173,E!$B$1:$AK$300,6,FALSE)+VLOOKUP(F!$B173,E!$B$1:$AK$300,5,FALSE),1,0))),"")</f>
        <v>0</v>
      </c>
      <c r="AI173" s="6" t="str">
        <f t="shared" si="64"/>
        <v>--</v>
      </c>
      <c r="AJ173" s="6" t="str">
        <f>IF(AI173="--","--",IF(F!$D173=131,IF(I173=-1,"rg",IF(I173="","--",IF(I173*1000&lt;1,FIXED(I173*1000,3),IF(I173*1000&lt;10,FIXED(I173*1000,2),(IF(I173*1000&lt;100,FIXED(I173*1000,1),IF(I173*1000&lt;1000,FIXED(I173*1000,0),MROUND(I173*1000,10)))))))),IF(I173=-1,"rg",IF(I173="","--",IF(I173&lt;1,FIXED(I173,3),IF(I173&lt;10,FIXED(I173,2),(IF(I173&lt;100,FIXED(I173,1),IF(I173&lt;1000,FIXED(I173,0),MROUND(I173,10))))))))))</f>
        <v>--</v>
      </c>
      <c r="AK173" s="6" t="str">
        <f t="shared" si="65"/>
        <v>--</v>
      </c>
      <c r="AL173" s="6" t="str">
        <f>IF(AK173="--","--",IF(F!$D173=131,IF(K173=-1,"rg",IF(K173="","--",IF(K173*1000&lt;1,FIXED(K173*1000,3),IF(K173*1000&lt;10,FIXED(K173*1000,2),(IF(K173*1000&lt;100,FIXED(K173*1000,1),IF(K173*1000&lt;1000,FIXED(K173*1000,0),MROUND(K173*1000,10)))))))),IF(K173=-1,"rg",IF(K173="","--",IF(K173&lt;1,FIXED(K173,3),IF(K173&lt;10,FIXED(K173,2),(IF(K173&lt;100,FIXED(K173,1),IF(K173&lt;1000,FIXED(K173,0),MROUND(K173,10))))))))))</f>
        <v>--</v>
      </c>
      <c r="AM173" s="6" t="str">
        <f t="shared" si="66"/>
        <v>--</v>
      </c>
      <c r="AN173" s="6" t="str">
        <f>IF(AM173="--","--",IF(F!$D173=131,IF(M173=-1,"rg",IF(M173="","--",IF(M173*1000&lt;1,FIXED(M173*1000,3),IF(M173*1000&lt;10,FIXED(M173*1000,2),(IF(M173*1000&lt;100,FIXED(M173*1000,1),IF(M173*1000&lt;1000,FIXED(M173*1000,0),MROUND(M173*1000,10)))))))),IF(M173=-1,"rg",IF(M173="","--",IF(M173&lt;1,FIXED(M173,3),IF(M173&lt;10,FIXED(M173,2),(IF(M173&lt;100,FIXED(M173,1),IF(M173&lt;1000,FIXED(M173,0),MROUND(M173,10))))))))))</f>
        <v>--</v>
      </c>
      <c r="AP173" s="6" t="str">
        <f t="shared" si="53"/>
        <v>--</v>
      </c>
      <c r="AQ173" s="6" t="str">
        <f t="shared" si="54"/>
        <v/>
      </c>
      <c r="AR173" s="6" t="str">
        <f t="shared" si="55"/>
        <v>--</v>
      </c>
      <c r="AS173" s="6" t="str">
        <f t="shared" si="56"/>
        <v/>
      </c>
      <c r="AT173" s="6" t="str">
        <f t="shared" si="57"/>
        <v/>
      </c>
      <c r="AU173" s="6" t="str">
        <f>IFERROR(IF(AR173="--","",IF(HLOOKUP(SMALL($Q$4:$Y$4,3),$Q$4:$Y$501,ROW(AP173)-3,FALSE)=0,"",IF(HLOOKUP(SMALL($Q$4:$Y$4,3),$Q$4:$Y$501,ROW(AP173)-3,FALSE)="nee",VLOOKUP("De kwaliteitseis emissiearme grond (maximale concentratie) wordt overschreden.",H!$O$10:'H'!$P$59,2,FALSE),""))),"")</f>
        <v/>
      </c>
      <c r="AV173" s="6" t="str">
        <f t="shared" si="47"/>
        <v>--</v>
      </c>
      <c r="AW173" s="6" t="str">
        <f t="shared" si="48"/>
        <v/>
      </c>
      <c r="AX173" s="6" t="str">
        <f t="shared" si="49"/>
        <v>--</v>
      </c>
      <c r="AY173" s="6" t="str">
        <f t="shared" si="58"/>
        <v/>
      </c>
      <c r="AZ173" s="6" t="str">
        <f t="shared" si="59"/>
        <v/>
      </c>
      <c r="BA173" s="6" t="str">
        <f>IFERROR(IF(AR173="--","",IF(HLOOKUP(SMALL($Q$4:$Y$4,6),$Q$4:$Y$501,ROW(AP173)-3,FALSE)=0,"",IF(HLOOKUP(SMALL($Q$4:$Y$4,6),$Q$4:$Y$501,ROW(AP173)-3,FALSE)="nee",VLOOKUP("De kwaliteitseis emissiearme grond (maximale concentratie) wordt overschreden.",H!$O$10:'H'!$P$59,2,FALSE),""))),"")</f>
        <v/>
      </c>
      <c r="BB173" s="6" t="str">
        <f t="shared" si="50"/>
        <v>--</v>
      </c>
      <c r="BC173" s="6" t="str">
        <f t="shared" si="51"/>
        <v/>
      </c>
      <c r="BD173" s="6" t="str">
        <f t="shared" si="52"/>
        <v>--</v>
      </c>
      <c r="BE173" s="6" t="str">
        <f t="shared" si="60"/>
        <v/>
      </c>
      <c r="BF173" s="6" t="str">
        <f t="shared" si="61"/>
        <v/>
      </c>
      <c r="BG173" s="4" t="str">
        <f>IFERROR(IF(AR173="--","",IF(HLOOKUP(SMALL($Q$4:$Y$4,9),$Q$4:$Y$501,ROW(AP173)-3,FALSE)=0,"",IF(HLOOKUP(SMALL($Q$4:$Y$4,9),$Q$4:$Y$501,ROW(AP173)-3,FALSE)="nee",VLOOKUP("De kwaliteitseis emissiearme grond (maximale concentratie) wordt overschreden.",H!$O$10:'H'!$P$59,2,FALSE),""))),"")</f>
        <v/>
      </c>
    </row>
    <row r="174" spans="1:59" x14ac:dyDescent="0.2">
      <c r="A174" s="4" t="str">
        <f>F!A174</f>
        <v>Alpha-endosulfan</v>
      </c>
      <c r="B174" s="6" t="str">
        <f>IF(ISNUMBER(F!E174)=FALSE,"--",IF(F!E174=0,"--",F!E174))</f>
        <v>--</v>
      </c>
      <c r="C174" s="6" t="str">
        <f>IF(B174="--","",F!F174)</f>
        <v/>
      </c>
      <c r="D174" s="6" t="str">
        <f>IF(ISNUMBER(F!G174)=FALSE,"--",IF(F!G174=0,"--",F!G174))</f>
        <v>--</v>
      </c>
      <c r="E174" s="6" t="str">
        <f>IF(D174="--","",F!H174)</f>
        <v/>
      </c>
      <c r="F174" s="6" t="str">
        <f>IF(ISNUMBER(F!I174)=FALSE,"--",IF(F!I174=0,"--",F!I174))</f>
        <v>--</v>
      </c>
      <c r="G174" s="6" t="str">
        <f>IF(F174="--","",F!J174)</f>
        <v/>
      </c>
      <c r="H174" s="6"/>
      <c r="I174" s="6" t="str">
        <f>IF(F!Z174=-1,-1,F!AV174)</f>
        <v/>
      </c>
      <c r="J174" s="6"/>
      <c r="K174" s="6" t="str">
        <f>IF(F!AC174=-1,-1,F!AX174)</f>
        <v/>
      </c>
      <c r="L174" s="6"/>
      <c r="M174" s="6" t="str">
        <f>IF(F!AF174=-1,-1,F!AZ174)</f>
        <v/>
      </c>
      <c r="N174" s="6"/>
      <c r="P174" s="4" t="str">
        <f>IFERROR(IF(AND(VLOOKUP(F!$B174,E!$B$1:$AK$300,5,FALSE)&lt;&gt;1000000000,VLOOKUP(F!$B174,E!$B$1:$AK$300,6,FALSE)=1000000000,VLOOKUP(F!$B174,E!$B$1:$AK$300,7,FALSE)=1000000000,VLOOKUP(F!$B174,E!$B$1:$AK$300,8,FALSE)=1000000000,VLOOKUP(F!$B174,E!$B$1:$AK$300,9,FALSE)=1000000000),"toetsen alleen LN",IF(AND(VLOOKUP(F!$B174,E!$B$1:$AK$300,5,FALSE)=1000000000,VLOOKUP(F!$B174,E!$B$1:$AK$300,6,FALSE)=1000000000,VLOOKUP(F!$B174,E!$B$1:$AK$300,7,FALSE)=1000000000,VLOOKUP(F!$B174,E!$B$1:$AK$300,8,FALSE)&lt;&gt;1000000000,VLOOKUP(F!$B174,E!$B$1:$AK$300,9,FALSE)&lt;&gt;1000000000),"toetsen alleen MV en SV",IF(AND(VLOOKUP(F!$B174,E!$B$1:$AK$300,5,FALSE)&lt;&gt;1000000000,VLOOKUP(F!$B174,E!$B$1:$AK$300,6,FALSE)&lt;&gt;1000000000,VLOOKUP(F!$B174,E!$B$1:$AK$300,7,FALSE)&lt;&gt;1000000000,VLOOKUP(F!$B174,E!$B$1:$AK$300,8,FALSE)=1000000000,VLOOKUP(F!$B174,E!$B$1:$AK$300,9,FALSE)=1000000000),"toetsen geen MV en SV",IF(VLOOKUP(F!$B174,E!$B$1:$AK$300,5,FALSE)+VLOOKUP(F!$B174,E!$B$1:$AK$300,6,FALSE)+VLOOKUP(F!$B174,E!$B$1:$AK$300,7,FALSE)+VLOOKUP(F!$B174,E!$B$1:$AK$300,8,FALSE)&lt;&gt;4000000000,"toetsen",IF(VLOOKUP(F!$B174,E!$B$1:$AK$300,12,FALSE)&lt;&gt;1000000000,"toetsen alleen IW","niet toetsen"))))),"")</f>
        <v>toetsen</v>
      </c>
      <c r="Q174" s="6" t="str">
        <f t="shared" si="67"/>
        <v/>
      </c>
      <c r="R174" s="5" t="str">
        <f>IF($B174="--","",IF($P174="toetsen",toetsen(F!$B174,Q174),IF($P174="toetsen alleen IW",toetsen_alleen_IW(F!$B174,Q174),IF($P174="toetsen alleen LN",toetsen_alleen_LN(F!$B174,Q174),IF($P174="toetsen geen MV en SV",toetsen_geen_MV_en_SV(F!$B174,Q174),IF($P174="toetsen alleen MV en SV",toetsen_alleen_MV_en_SV(F!$B174,Q174),""))))))</f>
        <v/>
      </c>
      <c r="S174" s="5" t="str">
        <f>IF($P174="toetsen",IF(OR(Q174="",VLOOKUP(F!$B174,E!$B$1:$AK$300,10,FALSE)=1000000000),"",IF(Q174&lt;=VLOOKUP(F!$B174,E!$B$1:$AK$300,10,FALSE),"ja","nee")),"")</f>
        <v/>
      </c>
      <c r="T174" s="78" t="str">
        <f t="shared" si="62"/>
        <v/>
      </c>
      <c r="U174" s="5" t="str">
        <f>IF($D174="--","",IF($P174="toetsen",toetsen(F!$B174,T174),IF($P174="toetsen alleen IW",toetsen_alleen_IW(F!$B174,T174),IF($P174="toetsen alleen LN",toetsen_alleen_LN(F!$B174,T174),IF($P174="toetsen geen MV en SV",toetsen_geen_MV_en_SV(F!$B174,T174),IF($P174="toetsen alleen MV en SV",toetsen_alleen_MV_en_SV(F!$B174,T174),""))))))</f>
        <v/>
      </c>
      <c r="V174" s="5" t="str">
        <f>IF($P174="toetsen",IF(OR(T174="",VLOOKUP(F!$B174,E!$B$1:$AK$300,10,FALSE)=1000000000),"",IF(T174&lt;=VLOOKUP(F!$B174,E!$B$1:$AK$300,10,FALSE),"ja","nee")),"")</f>
        <v/>
      </c>
      <c r="W174" s="6" t="str">
        <f t="shared" si="63"/>
        <v/>
      </c>
      <c r="X174" s="5" t="str">
        <f>IF($F174="--","",IF($P174="toetsen",toetsen(F!$B174,W174),IF($P174="toetsen alleen IW",toetsen_alleen_IW(F!$B174,W174),IF($P174="toetsen alleen LN",toetsen_alleen_LN(F!$B174,W174),IF($P174="toetsen geen MV en SV",toetsen_geen_MV_en_SV(F!$B174,W174),IF($P174="toetsen alleen MV en SV",toetsen_alleen_MV_en_SV(F!$B174,W174),""))))))</f>
        <v/>
      </c>
      <c r="Y174" s="5" t="str">
        <f>IF($P174="toetsen",IF(OR(W174="",VLOOKUP(F!$B174,E!$B$1:$AK$300,10,FALSE)=1000000000),"",IF(W174&lt;=VLOOKUP(F!$B174,E!$B$1:$AK$300,10,FALSE),"ja","nee")),"")</f>
        <v/>
      </c>
      <c r="AA174" s="4" t="str">
        <f>IFERROR(IF(Q174="","",(IF(Q174&gt;2*VLOOKUP(F!$B174,E!$B$1:$AK$300,5,FALSE),1,0))),"")</f>
        <v/>
      </c>
      <c r="AB174" s="4" t="str">
        <f>IFERROR(IF(T174="","",(IF(T174&gt;2*VLOOKUP(F!$B174,E!$B$1:$AK$300,5,FALSE),1,0))),"")</f>
        <v/>
      </c>
      <c r="AC174" s="4" t="str">
        <f>IFERROR(IF(W174="","",(IF(W174&gt;2*VLOOKUP(F!$B174,E!$B$1:$AK$300,5,FALSE),1,0))),"")</f>
        <v/>
      </c>
      <c r="AE174" s="4" t="str">
        <f>IFERROR(IF(Q174="","",(IF(Q174&gt;VLOOKUP(F!$B174,E!$B$1:$AK$300,6,FALSE)+VLOOKUP(F!$B174,E!$B$1:$AK$300,5,FALSE),1,0))),"")</f>
        <v/>
      </c>
      <c r="AF174" s="4" t="str">
        <f>IFERROR(IF(T174="","",(IF(T174&gt;VLOOKUP(F!$B174,E!$B$1:$AK$300,6,FALSE)+VLOOKUP(F!$B174,E!$B$1:$AK$300,5,FALSE),1,0))),"")</f>
        <v/>
      </c>
      <c r="AG174" s="4" t="str">
        <f>IFERROR(IF(W174="","",(IF(W174&gt;VLOOKUP(F!$B174,E!$B$1:$AK$300,6,FALSE)+VLOOKUP(F!$B174,E!$B$1:$AK$300,5,FALSE),1,0))),"")</f>
        <v/>
      </c>
      <c r="AI174" s="6" t="str">
        <f t="shared" si="64"/>
        <v>--</v>
      </c>
      <c r="AJ174" s="6" t="str">
        <f>IF(AI174="--","--",IF(F!$D174=131,IF(I174=-1,"rg",IF(I174="","--",IF(I174*1000&lt;1,FIXED(I174*1000,3),IF(I174*1000&lt;10,FIXED(I174*1000,2),(IF(I174*1000&lt;100,FIXED(I174*1000,1),IF(I174*1000&lt;1000,FIXED(I174*1000,0),MROUND(I174*1000,10)))))))),IF(I174=-1,"rg",IF(I174="","--",IF(I174&lt;1,FIXED(I174,3),IF(I174&lt;10,FIXED(I174,2),(IF(I174&lt;100,FIXED(I174,1),IF(I174&lt;1000,FIXED(I174,0),MROUND(I174,10))))))))))</f>
        <v>--</v>
      </c>
      <c r="AK174" s="6" t="str">
        <f t="shared" si="65"/>
        <v>--</v>
      </c>
      <c r="AL174" s="6" t="str">
        <f>IF(AK174="--","--",IF(F!$D174=131,IF(K174=-1,"rg",IF(K174="","--",IF(K174*1000&lt;1,FIXED(K174*1000,3),IF(K174*1000&lt;10,FIXED(K174*1000,2),(IF(K174*1000&lt;100,FIXED(K174*1000,1),IF(K174*1000&lt;1000,FIXED(K174*1000,0),MROUND(K174*1000,10)))))))),IF(K174=-1,"rg",IF(K174="","--",IF(K174&lt;1,FIXED(K174,3),IF(K174&lt;10,FIXED(K174,2),(IF(K174&lt;100,FIXED(K174,1),IF(K174&lt;1000,FIXED(K174,0),MROUND(K174,10))))))))))</f>
        <v>--</v>
      </c>
      <c r="AM174" s="6" t="str">
        <f t="shared" si="66"/>
        <v>--</v>
      </c>
      <c r="AN174" s="6" t="str">
        <f>IF(AM174="--","--",IF(F!$D174=131,IF(M174=-1,"rg",IF(M174="","--",IF(M174*1000&lt;1,FIXED(M174*1000,3),IF(M174*1000&lt;10,FIXED(M174*1000,2),(IF(M174*1000&lt;100,FIXED(M174*1000,1),IF(M174*1000&lt;1000,FIXED(M174*1000,0),MROUND(M174*1000,10)))))))),IF(M174=-1,"rg",IF(M174="","--",IF(M174&lt;1,FIXED(M174,3),IF(M174&lt;10,FIXED(M174,2),(IF(M174&lt;100,FIXED(M174,1),IF(M174&lt;1000,FIXED(M174,0),MROUND(M174,10))))))))))</f>
        <v>--</v>
      </c>
      <c r="AP174" s="6" t="str">
        <f t="shared" si="53"/>
        <v>--</v>
      </c>
      <c r="AQ174" s="6" t="str">
        <f t="shared" si="54"/>
        <v/>
      </c>
      <c r="AR174" s="6" t="str">
        <f t="shared" si="55"/>
        <v>--</v>
      </c>
      <c r="AS174" s="6" t="str">
        <f t="shared" si="56"/>
        <v/>
      </c>
      <c r="AT174" s="6" t="str">
        <f t="shared" si="57"/>
        <v/>
      </c>
      <c r="AU174" s="6" t="str">
        <f>IFERROR(IF(AR174="--","",IF(HLOOKUP(SMALL($Q$4:$Y$4,3),$Q$4:$Y$501,ROW(AP174)-3,FALSE)=0,"",IF(HLOOKUP(SMALL($Q$4:$Y$4,3),$Q$4:$Y$501,ROW(AP174)-3,FALSE)="nee",VLOOKUP("De kwaliteitseis emissiearme grond (maximale concentratie) wordt overschreden.",H!$O$10:'H'!$P$59,2,FALSE),""))),"")</f>
        <v/>
      </c>
      <c r="AV174" s="6" t="str">
        <f t="shared" si="47"/>
        <v>--</v>
      </c>
      <c r="AW174" s="6" t="str">
        <f t="shared" si="48"/>
        <v/>
      </c>
      <c r="AX174" s="6" t="str">
        <f t="shared" si="49"/>
        <v>--</v>
      </c>
      <c r="AY174" s="6" t="str">
        <f t="shared" si="58"/>
        <v/>
      </c>
      <c r="AZ174" s="6" t="str">
        <f t="shared" si="59"/>
        <v/>
      </c>
      <c r="BA174" s="6" t="str">
        <f>IFERROR(IF(AR174="--","",IF(HLOOKUP(SMALL($Q$4:$Y$4,6),$Q$4:$Y$501,ROW(AP174)-3,FALSE)=0,"",IF(HLOOKUP(SMALL($Q$4:$Y$4,6),$Q$4:$Y$501,ROW(AP174)-3,FALSE)="nee",VLOOKUP("De kwaliteitseis emissiearme grond (maximale concentratie) wordt overschreden.",H!$O$10:'H'!$P$59,2,FALSE),""))),"")</f>
        <v/>
      </c>
      <c r="BB174" s="6" t="str">
        <f t="shared" si="50"/>
        <v>--</v>
      </c>
      <c r="BC174" s="6" t="str">
        <f t="shared" si="51"/>
        <v/>
      </c>
      <c r="BD174" s="6" t="str">
        <f t="shared" si="52"/>
        <v>--</v>
      </c>
      <c r="BE174" s="6" t="str">
        <f t="shared" si="60"/>
        <v/>
      </c>
      <c r="BF174" s="6" t="str">
        <f t="shared" si="61"/>
        <v/>
      </c>
      <c r="BG174" s="4" t="str">
        <f>IFERROR(IF(AR174="--","",IF(HLOOKUP(SMALL($Q$4:$Y$4,9),$Q$4:$Y$501,ROW(AP174)-3,FALSE)=0,"",IF(HLOOKUP(SMALL($Q$4:$Y$4,9),$Q$4:$Y$501,ROW(AP174)-3,FALSE)="nee",VLOOKUP("De kwaliteitseis emissiearme grond (maximale concentratie) wordt overschreden.",H!$O$10:'H'!$P$59,2,FALSE),""))),"")</f>
        <v/>
      </c>
    </row>
    <row r="175" spans="1:59" x14ac:dyDescent="0.2">
      <c r="A175" s="4" t="str">
        <f>F!A175</f>
        <v>Hexachloorbutadieen</v>
      </c>
      <c r="B175" s="6" t="str">
        <f>IF(ISNUMBER(F!E175)=FALSE,"--",IF(F!E175=0,"--",F!E175))</f>
        <v>--</v>
      </c>
      <c r="C175" s="6" t="str">
        <f>IF(B175="--","",F!F175)</f>
        <v/>
      </c>
      <c r="D175" s="6" t="str">
        <f>IF(ISNUMBER(F!G175)=FALSE,"--",IF(F!G175=0,"--",F!G175))</f>
        <v>--</v>
      </c>
      <c r="E175" s="6" t="str">
        <f>IF(D175="--","",F!H175)</f>
        <v/>
      </c>
      <c r="F175" s="6" t="str">
        <f>IF(ISNUMBER(F!I175)=FALSE,"--",IF(F!I175=0,"--",F!I175))</f>
        <v>--</v>
      </c>
      <c r="G175" s="6" t="str">
        <f>IF(F175="--","",F!J175)</f>
        <v/>
      </c>
      <c r="H175" s="6"/>
      <c r="I175" s="6" t="str">
        <f>IF(F!Z175=-1,-1,F!AV175)</f>
        <v/>
      </c>
      <c r="J175" s="6"/>
      <c r="K175" s="6" t="str">
        <f>IF(F!AC175=-1,-1,F!AX175)</f>
        <v/>
      </c>
      <c r="L175" s="6"/>
      <c r="M175" s="6" t="str">
        <f>IF(F!AF175=-1,-1,F!AZ175)</f>
        <v/>
      </c>
      <c r="N175" s="6"/>
      <c r="P175" s="4" t="str">
        <f>IFERROR(IF(AND(VLOOKUP(F!$B175,E!$B$1:$AK$300,5,FALSE)&lt;&gt;1000000000,VLOOKUP(F!$B175,E!$B$1:$AK$300,6,FALSE)=1000000000,VLOOKUP(F!$B175,E!$B$1:$AK$300,7,FALSE)=1000000000,VLOOKUP(F!$B175,E!$B$1:$AK$300,8,FALSE)=1000000000,VLOOKUP(F!$B175,E!$B$1:$AK$300,9,FALSE)=1000000000),"toetsen alleen LN",IF(AND(VLOOKUP(F!$B175,E!$B$1:$AK$300,5,FALSE)=1000000000,VLOOKUP(F!$B175,E!$B$1:$AK$300,6,FALSE)=1000000000,VLOOKUP(F!$B175,E!$B$1:$AK$300,7,FALSE)=1000000000,VLOOKUP(F!$B175,E!$B$1:$AK$300,8,FALSE)&lt;&gt;1000000000,VLOOKUP(F!$B175,E!$B$1:$AK$300,9,FALSE)&lt;&gt;1000000000),"toetsen alleen MV en SV",IF(AND(VLOOKUP(F!$B175,E!$B$1:$AK$300,5,FALSE)&lt;&gt;1000000000,VLOOKUP(F!$B175,E!$B$1:$AK$300,6,FALSE)&lt;&gt;1000000000,VLOOKUP(F!$B175,E!$B$1:$AK$300,7,FALSE)&lt;&gt;1000000000,VLOOKUP(F!$B175,E!$B$1:$AK$300,8,FALSE)=1000000000,VLOOKUP(F!$B175,E!$B$1:$AK$300,9,FALSE)=1000000000),"toetsen geen MV en SV",IF(VLOOKUP(F!$B175,E!$B$1:$AK$300,5,FALSE)+VLOOKUP(F!$B175,E!$B$1:$AK$300,6,FALSE)+VLOOKUP(F!$B175,E!$B$1:$AK$300,7,FALSE)+VLOOKUP(F!$B175,E!$B$1:$AK$300,8,FALSE)&lt;&gt;4000000000,"toetsen",IF(VLOOKUP(F!$B175,E!$B$1:$AK$300,12,FALSE)&lt;&gt;1000000000,"toetsen alleen IW","niet toetsen"))))),"")</f>
        <v>toetsen alleen LN</v>
      </c>
      <c r="Q175" s="6" t="str">
        <f t="shared" si="67"/>
        <v/>
      </c>
      <c r="R175" s="5" t="str">
        <f>IF($B175="--","",IF($P175="toetsen",toetsen(F!$B175,Q175),IF($P175="toetsen alleen IW",toetsen_alleen_IW(F!$B175,Q175),IF($P175="toetsen alleen LN",toetsen_alleen_LN(F!$B175,Q175),IF($P175="toetsen geen MV en SV",toetsen_geen_MV_en_SV(F!$B175,Q175),IF($P175="toetsen alleen MV en SV",toetsen_alleen_MV_en_SV(F!$B175,Q175),""))))))</f>
        <v/>
      </c>
      <c r="S175" s="5" t="str">
        <f>IF($P175="toetsen",IF(OR(Q175="",VLOOKUP(F!$B175,E!$B$1:$AK$300,10,FALSE)=1000000000),"",IF(Q175&lt;=VLOOKUP(F!$B175,E!$B$1:$AK$300,10,FALSE),"ja","nee")),"")</f>
        <v/>
      </c>
      <c r="T175" s="78" t="str">
        <f t="shared" si="62"/>
        <v/>
      </c>
      <c r="U175" s="5" t="str">
        <f>IF($D175="--","",IF($P175="toetsen",toetsen(F!$B175,T175),IF($P175="toetsen alleen IW",toetsen_alleen_IW(F!$B175,T175),IF($P175="toetsen alleen LN",toetsen_alleen_LN(F!$B175,T175),IF($P175="toetsen geen MV en SV",toetsen_geen_MV_en_SV(F!$B175,T175),IF($P175="toetsen alleen MV en SV",toetsen_alleen_MV_en_SV(F!$B175,T175),""))))))</f>
        <v/>
      </c>
      <c r="V175" s="5" t="str">
        <f>IF($P175="toetsen",IF(OR(T175="",VLOOKUP(F!$B175,E!$B$1:$AK$300,10,FALSE)=1000000000),"",IF(T175&lt;=VLOOKUP(F!$B175,E!$B$1:$AK$300,10,FALSE),"ja","nee")),"")</f>
        <v/>
      </c>
      <c r="W175" s="6" t="str">
        <f t="shared" si="63"/>
        <v/>
      </c>
      <c r="X175" s="5" t="str">
        <f>IF($F175="--","",IF($P175="toetsen",toetsen(F!$B175,W175),IF($P175="toetsen alleen IW",toetsen_alleen_IW(F!$B175,W175),IF($P175="toetsen alleen LN",toetsen_alleen_LN(F!$B175,W175),IF($P175="toetsen geen MV en SV",toetsen_geen_MV_en_SV(F!$B175,W175),IF($P175="toetsen alleen MV en SV",toetsen_alleen_MV_en_SV(F!$B175,W175),""))))))</f>
        <v/>
      </c>
      <c r="Y175" s="5" t="str">
        <f>IF($P175="toetsen",IF(OR(W175="",VLOOKUP(F!$B175,E!$B$1:$AK$300,10,FALSE)=1000000000),"",IF(W175&lt;=VLOOKUP(F!$B175,E!$B$1:$AK$300,10,FALSE),"ja","nee")),"")</f>
        <v/>
      </c>
      <c r="AA175" s="4" t="str">
        <f>IFERROR(IF(Q175="","",(IF(Q175&gt;2*VLOOKUP(F!$B175,E!$B$1:$AK$300,5,FALSE),1,0))),"")</f>
        <v/>
      </c>
      <c r="AB175" s="4" t="str">
        <f>IFERROR(IF(T175="","",(IF(T175&gt;2*VLOOKUP(F!$B175,E!$B$1:$AK$300,5,FALSE),1,0))),"")</f>
        <v/>
      </c>
      <c r="AC175" s="4" t="str">
        <f>IFERROR(IF(W175="","",(IF(W175&gt;2*VLOOKUP(F!$B175,E!$B$1:$AK$300,5,FALSE),1,0))),"")</f>
        <v/>
      </c>
      <c r="AE175" s="4" t="str">
        <f>IFERROR(IF(Q175="","",(IF(Q175&gt;VLOOKUP(F!$B175,E!$B$1:$AK$300,6,FALSE)+VLOOKUP(F!$B175,E!$B$1:$AK$300,5,FALSE),1,0))),"")</f>
        <v/>
      </c>
      <c r="AF175" s="4" t="str">
        <f>IFERROR(IF(T175="","",(IF(T175&gt;VLOOKUP(F!$B175,E!$B$1:$AK$300,6,FALSE)+VLOOKUP(F!$B175,E!$B$1:$AK$300,5,FALSE),1,0))),"")</f>
        <v/>
      </c>
      <c r="AG175" s="4" t="str">
        <f>IFERROR(IF(W175="","",(IF(W175&gt;VLOOKUP(F!$B175,E!$B$1:$AK$300,6,FALSE)+VLOOKUP(F!$B175,E!$B$1:$AK$300,5,FALSE),1,0))),"")</f>
        <v/>
      </c>
      <c r="AI175" s="6" t="str">
        <f t="shared" si="64"/>
        <v>--</v>
      </c>
      <c r="AJ175" s="6" t="str">
        <f>IF(AI175="--","--",IF(F!$D175=131,IF(I175=-1,"rg",IF(I175="","--",IF(I175*1000&lt;1,FIXED(I175*1000,3),IF(I175*1000&lt;10,FIXED(I175*1000,2),(IF(I175*1000&lt;100,FIXED(I175*1000,1),IF(I175*1000&lt;1000,FIXED(I175*1000,0),MROUND(I175*1000,10)))))))),IF(I175=-1,"rg",IF(I175="","--",IF(I175&lt;1,FIXED(I175,3),IF(I175&lt;10,FIXED(I175,2),(IF(I175&lt;100,FIXED(I175,1),IF(I175&lt;1000,FIXED(I175,0),MROUND(I175,10))))))))))</f>
        <v>--</v>
      </c>
      <c r="AK175" s="6" t="str">
        <f t="shared" si="65"/>
        <v>--</v>
      </c>
      <c r="AL175" s="6" t="str">
        <f>IF(AK175="--","--",IF(F!$D175=131,IF(K175=-1,"rg",IF(K175="","--",IF(K175*1000&lt;1,FIXED(K175*1000,3),IF(K175*1000&lt;10,FIXED(K175*1000,2),(IF(K175*1000&lt;100,FIXED(K175*1000,1),IF(K175*1000&lt;1000,FIXED(K175*1000,0),MROUND(K175*1000,10)))))))),IF(K175=-1,"rg",IF(K175="","--",IF(K175&lt;1,FIXED(K175,3),IF(K175&lt;10,FIXED(K175,2),(IF(K175&lt;100,FIXED(K175,1),IF(K175&lt;1000,FIXED(K175,0),MROUND(K175,10))))))))))</f>
        <v>--</v>
      </c>
      <c r="AM175" s="6" t="str">
        <f t="shared" si="66"/>
        <v>--</v>
      </c>
      <c r="AN175" s="6" t="str">
        <f>IF(AM175="--","--",IF(F!$D175=131,IF(M175=-1,"rg",IF(M175="","--",IF(M175*1000&lt;1,FIXED(M175*1000,3),IF(M175*1000&lt;10,FIXED(M175*1000,2),(IF(M175*1000&lt;100,FIXED(M175*1000,1),IF(M175*1000&lt;1000,FIXED(M175*1000,0),MROUND(M175*1000,10)))))))),IF(M175=-1,"rg",IF(M175="","--",IF(M175&lt;1,FIXED(M175,3),IF(M175&lt;10,FIXED(M175,2),(IF(M175&lt;100,FIXED(M175,1),IF(M175&lt;1000,FIXED(M175,0),MROUND(M175,10))))))))))</f>
        <v>--</v>
      </c>
      <c r="AP175" s="6" t="str">
        <f t="shared" si="53"/>
        <v>--</v>
      </c>
      <c r="AQ175" s="6" t="str">
        <f t="shared" si="54"/>
        <v/>
      </c>
      <c r="AR175" s="6" t="str">
        <f t="shared" si="55"/>
        <v>--</v>
      </c>
      <c r="AS175" s="6" t="str">
        <f t="shared" si="56"/>
        <v/>
      </c>
      <c r="AT175" s="6" t="str">
        <f t="shared" si="57"/>
        <v/>
      </c>
      <c r="AU175" s="6" t="str">
        <f>IFERROR(IF(AR175="--","",IF(HLOOKUP(SMALL($Q$4:$Y$4,3),$Q$4:$Y$501,ROW(AP175)-3,FALSE)=0,"",IF(HLOOKUP(SMALL($Q$4:$Y$4,3),$Q$4:$Y$501,ROW(AP175)-3,FALSE)="nee",VLOOKUP("De kwaliteitseis emissiearme grond (maximale concentratie) wordt overschreden.",H!$O$10:'H'!$P$59,2,FALSE),""))),"")</f>
        <v/>
      </c>
      <c r="AV175" s="6" t="str">
        <f t="shared" si="47"/>
        <v>--</v>
      </c>
      <c r="AW175" s="6" t="str">
        <f t="shared" si="48"/>
        <v/>
      </c>
      <c r="AX175" s="6" t="str">
        <f t="shared" si="49"/>
        <v>--</v>
      </c>
      <c r="AY175" s="6" t="str">
        <f t="shared" si="58"/>
        <v/>
      </c>
      <c r="AZ175" s="6" t="str">
        <f t="shared" si="59"/>
        <v/>
      </c>
      <c r="BA175" s="6" t="str">
        <f>IFERROR(IF(AR175="--","",IF(HLOOKUP(SMALL($Q$4:$Y$4,6),$Q$4:$Y$501,ROW(AP175)-3,FALSE)=0,"",IF(HLOOKUP(SMALL($Q$4:$Y$4,6),$Q$4:$Y$501,ROW(AP175)-3,FALSE)="nee",VLOOKUP("De kwaliteitseis emissiearme grond (maximale concentratie) wordt overschreden.",H!$O$10:'H'!$P$59,2,FALSE),""))),"")</f>
        <v/>
      </c>
      <c r="BB175" s="6" t="str">
        <f t="shared" si="50"/>
        <v>--</v>
      </c>
      <c r="BC175" s="6" t="str">
        <f t="shared" si="51"/>
        <v/>
      </c>
      <c r="BD175" s="6" t="str">
        <f t="shared" si="52"/>
        <v>--</v>
      </c>
      <c r="BE175" s="6" t="str">
        <f t="shared" si="60"/>
        <v/>
      </c>
      <c r="BF175" s="6" t="str">
        <f t="shared" si="61"/>
        <v/>
      </c>
      <c r="BG175" s="4" t="str">
        <f>IFERROR(IF(AR175="--","",IF(HLOOKUP(SMALL($Q$4:$Y$4,9),$Q$4:$Y$501,ROW(AP175)-3,FALSE)=0,"",IF(HLOOKUP(SMALL($Q$4:$Y$4,9),$Q$4:$Y$501,ROW(AP175)-3,FALSE)="nee",VLOOKUP("De kwaliteitseis emissiearme grond (maximale concentratie) wordt overschreden.",H!$O$10:'H'!$P$59,2,FALSE),""))),"")</f>
        <v/>
      </c>
    </row>
    <row r="176" spans="1:59" x14ac:dyDescent="0.2">
      <c r="A176" s="4" t="str">
        <f>F!A176</f>
        <v>Trans-chloordaan</v>
      </c>
      <c r="B176" s="6" t="str">
        <f>IF(ISNUMBER(F!E176)=FALSE,"--",IF(F!E176=0,"--",F!E176))</f>
        <v>--</v>
      </c>
      <c r="C176" s="6" t="str">
        <f>IF(B176="--","",F!F176)</f>
        <v/>
      </c>
      <c r="D176" s="6" t="str">
        <f>IF(ISNUMBER(F!G176)=FALSE,"--",IF(F!G176=0,"--",F!G176))</f>
        <v>--</v>
      </c>
      <c r="E176" s="6" t="str">
        <f>IF(D176="--","",F!H176)</f>
        <v/>
      </c>
      <c r="F176" s="6" t="str">
        <f>IF(ISNUMBER(F!I176)=FALSE,"--",IF(F!I176=0,"--",F!I176))</f>
        <v>--</v>
      </c>
      <c r="G176" s="6" t="str">
        <f>IF(F176="--","",F!J176)</f>
        <v/>
      </c>
      <c r="H176" s="6"/>
      <c r="I176" s="16" t="str">
        <f>IF(F!AA176=-1,-1,F!AV176)</f>
        <v/>
      </c>
      <c r="J176" s="6"/>
      <c r="K176" s="16" t="str">
        <f>IF(F!AD176=-1,-1,F!AX176)</f>
        <v/>
      </c>
      <c r="L176" s="6"/>
      <c r="M176" s="16" t="str">
        <f>IF(F!AG176=-1,-1,F!AZ176)</f>
        <v/>
      </c>
      <c r="N176" s="6"/>
      <c r="P176" s="4" t="str">
        <f>IFERROR(IF(AND(VLOOKUP(F!$B176,E!$B$1:$AK$300,5,FALSE)&lt;&gt;1000000000,VLOOKUP(F!$B176,E!$B$1:$AK$300,6,FALSE)=1000000000,VLOOKUP(F!$B176,E!$B$1:$AK$300,7,FALSE)=1000000000,VLOOKUP(F!$B176,E!$B$1:$AK$300,8,FALSE)=1000000000,VLOOKUP(F!$B176,E!$B$1:$AK$300,9,FALSE)=1000000000),"toetsen alleen LN",IF(AND(VLOOKUP(F!$B176,E!$B$1:$AK$300,5,FALSE)=1000000000,VLOOKUP(F!$B176,E!$B$1:$AK$300,6,FALSE)=1000000000,VLOOKUP(F!$B176,E!$B$1:$AK$300,7,FALSE)=1000000000,VLOOKUP(F!$B176,E!$B$1:$AK$300,8,FALSE)&lt;&gt;1000000000,VLOOKUP(F!$B176,E!$B$1:$AK$300,9,FALSE)&lt;&gt;1000000000),"toetsen alleen MV en SV",IF(AND(VLOOKUP(F!$B176,E!$B$1:$AK$300,5,FALSE)&lt;&gt;1000000000,VLOOKUP(F!$B176,E!$B$1:$AK$300,6,FALSE)&lt;&gt;1000000000,VLOOKUP(F!$B176,E!$B$1:$AK$300,7,FALSE)&lt;&gt;1000000000,VLOOKUP(F!$B176,E!$B$1:$AK$300,8,FALSE)=1000000000,VLOOKUP(F!$B176,E!$B$1:$AK$300,9,FALSE)=1000000000),"toetsen geen MV en SV",IF(VLOOKUP(F!$B176,E!$B$1:$AK$300,5,FALSE)+VLOOKUP(F!$B176,E!$B$1:$AK$300,6,FALSE)+VLOOKUP(F!$B176,E!$B$1:$AK$300,7,FALSE)+VLOOKUP(F!$B176,E!$B$1:$AK$300,8,FALSE)&lt;&gt;4000000000,"toetsen",IF(VLOOKUP(F!$B176,E!$B$1:$AK$300,12,FALSE)&lt;&gt;1000000000,"toetsen alleen IW","niet toetsen"))))),"")</f>
        <v/>
      </c>
      <c r="Q176" s="6" t="str">
        <f t="shared" si="67"/>
        <v/>
      </c>
      <c r="R176" s="5" t="str">
        <f>IF($B176="--","",IF($P176="toetsen",toetsen(F!$B176,Q176),IF($P176="toetsen alleen IW",toetsen_alleen_IW(F!$B176,Q176),IF($P176="toetsen alleen LN",toetsen_alleen_LN(F!$B176,Q176),IF($P176="toetsen geen MV en SV",toetsen_geen_MV_en_SV(F!$B176,Q176),IF($P176="toetsen alleen MV en SV",toetsen_alleen_MV_en_SV(F!$B176,Q176),""))))))</f>
        <v/>
      </c>
      <c r="S176" s="5" t="str">
        <f>IF($P176="toetsen",IF(OR(Q176="",VLOOKUP(F!$B176,E!$B$1:$AK$300,10,FALSE)=1000000000),"",IF(Q176&lt;=VLOOKUP(F!$B176,E!$B$1:$AK$300,10,FALSE),"ja","nee")),"")</f>
        <v/>
      </c>
      <c r="T176" s="78" t="str">
        <f t="shared" si="62"/>
        <v/>
      </c>
      <c r="U176" s="5" t="str">
        <f>IF($D176="--","",IF($P176="toetsen",toetsen(F!$B176,T176),IF($P176="toetsen alleen IW",toetsen_alleen_IW(F!$B176,T176),IF($P176="toetsen alleen LN",toetsen_alleen_LN(F!$B176,T176),IF($P176="toetsen geen MV en SV",toetsen_geen_MV_en_SV(F!$B176,T176),IF($P176="toetsen alleen MV en SV",toetsen_alleen_MV_en_SV(F!$B176,T176),""))))))</f>
        <v/>
      </c>
      <c r="V176" s="5" t="str">
        <f>IF($P176="toetsen",IF(OR(T176="",VLOOKUP(F!$B176,E!$B$1:$AK$300,10,FALSE)=1000000000),"",IF(T176&lt;=VLOOKUP(F!$B176,E!$B$1:$AK$300,10,FALSE),"ja","nee")),"")</f>
        <v/>
      </c>
      <c r="W176" s="6" t="str">
        <f t="shared" si="63"/>
        <v/>
      </c>
      <c r="X176" s="5" t="str">
        <f>IF($F176="--","",IF($P176="toetsen",toetsen(F!$B176,W176),IF($P176="toetsen alleen IW",toetsen_alleen_IW(F!$B176,W176),IF($P176="toetsen alleen LN",toetsen_alleen_LN(F!$B176,W176),IF($P176="toetsen geen MV en SV",toetsen_geen_MV_en_SV(F!$B176,W176),IF($P176="toetsen alleen MV en SV",toetsen_alleen_MV_en_SV(F!$B176,W176),""))))))</f>
        <v/>
      </c>
      <c r="Y176" s="5" t="str">
        <f>IF($P176="toetsen",IF(OR(W176="",VLOOKUP(F!$B176,E!$B$1:$AK$300,10,FALSE)=1000000000),"",IF(W176&lt;=VLOOKUP(F!$B176,E!$B$1:$AK$300,10,FALSE),"ja","nee")),"")</f>
        <v/>
      </c>
      <c r="AA176" s="4" t="str">
        <f>IFERROR(IF(Q176="","",(IF(Q176&gt;2*VLOOKUP(F!$B176,E!$B$1:$AK$300,5,FALSE),1,0))),"")</f>
        <v/>
      </c>
      <c r="AB176" s="4" t="str">
        <f>IFERROR(IF(T176="","",(IF(T176&gt;2*VLOOKUP(F!$B176,E!$B$1:$AK$300,5,FALSE),1,0))),"")</f>
        <v/>
      </c>
      <c r="AC176" s="4" t="str">
        <f>IFERROR(IF(W176="","",(IF(W176&gt;2*VLOOKUP(F!$B176,E!$B$1:$AK$300,5,FALSE),1,0))),"")</f>
        <v/>
      </c>
      <c r="AE176" s="4" t="str">
        <f>IFERROR(IF(Q176="","",(IF(Q176&gt;VLOOKUP(F!$B176,E!$B$1:$AK$300,6,FALSE)+VLOOKUP(F!$B176,E!$B$1:$AK$300,5,FALSE),1,0))),"")</f>
        <v/>
      </c>
      <c r="AF176" s="4" t="str">
        <f>IFERROR(IF(T176="","",(IF(T176&gt;VLOOKUP(F!$B176,E!$B$1:$AK$300,6,FALSE)+VLOOKUP(F!$B176,E!$B$1:$AK$300,5,FALSE),1,0))),"")</f>
        <v/>
      </c>
      <c r="AG176" s="4" t="str">
        <f>IFERROR(IF(W176="","",(IF(W176&gt;VLOOKUP(F!$B176,E!$B$1:$AK$300,6,FALSE)+VLOOKUP(F!$B176,E!$B$1:$AK$300,5,FALSE),1,0))),"")</f>
        <v/>
      </c>
      <c r="AI176" s="6" t="str">
        <f t="shared" si="64"/>
        <v>--</v>
      </c>
      <c r="AJ176" s="6" t="str">
        <f>IF(AI176="--","--",IF(F!$D176=131,IF(I176=-1,"rg",IF(I176="","--",IF(I176*1000&lt;1,FIXED(I176*1000,3),IF(I176*1000&lt;10,FIXED(I176*1000,2),(IF(I176*1000&lt;100,FIXED(I176*1000,1),IF(I176*1000&lt;1000,FIXED(I176*1000,0),MROUND(I176*1000,10)))))))),IF(I176=-1,"rg",IF(I176="","--",IF(I176&lt;1,FIXED(I176,3),IF(I176&lt;10,FIXED(I176,2),(IF(I176&lt;100,FIXED(I176,1),IF(I176&lt;1000,FIXED(I176,0),MROUND(I176,10))))))))))</f>
        <v>--</v>
      </c>
      <c r="AK176" s="6" t="str">
        <f t="shared" si="65"/>
        <v>--</v>
      </c>
      <c r="AL176" s="6" t="str">
        <f>IF(AK176="--","--",IF(F!$D176=131,IF(K176=-1,"rg",IF(K176="","--",IF(K176*1000&lt;1,FIXED(K176*1000,3),IF(K176*1000&lt;10,FIXED(K176*1000,2),(IF(K176*1000&lt;100,FIXED(K176*1000,1),IF(K176*1000&lt;1000,FIXED(K176*1000,0),MROUND(K176*1000,10)))))))),IF(K176=-1,"rg",IF(K176="","--",IF(K176&lt;1,FIXED(K176,3),IF(K176&lt;10,FIXED(K176,2),(IF(K176&lt;100,FIXED(K176,1),IF(K176&lt;1000,FIXED(K176,0),MROUND(K176,10))))))))))</f>
        <v>--</v>
      </c>
      <c r="AM176" s="6" t="str">
        <f t="shared" si="66"/>
        <v>--</v>
      </c>
      <c r="AN176" s="6" t="str">
        <f>IF(AM176="--","--",IF(F!$D176=131,IF(M176=-1,"rg",IF(M176="","--",IF(M176*1000&lt;1,FIXED(M176*1000,3),IF(M176*1000&lt;10,FIXED(M176*1000,2),(IF(M176*1000&lt;100,FIXED(M176*1000,1),IF(M176*1000&lt;1000,FIXED(M176*1000,0),MROUND(M176*1000,10)))))))),IF(M176=-1,"rg",IF(M176="","--",IF(M176&lt;1,FIXED(M176,3),IF(M176&lt;10,FIXED(M176,2),(IF(M176&lt;100,FIXED(M176,1),IF(M176&lt;1000,FIXED(M176,0),MROUND(M176,10))))))))))</f>
        <v>--</v>
      </c>
      <c r="AP176" s="6" t="str">
        <f t="shared" si="53"/>
        <v>--</v>
      </c>
      <c r="AQ176" s="6" t="str">
        <f t="shared" si="54"/>
        <v/>
      </c>
      <c r="AR176" s="6" t="str">
        <f t="shared" si="55"/>
        <v>--</v>
      </c>
      <c r="AS176" s="6" t="str">
        <f t="shared" si="56"/>
        <v/>
      </c>
      <c r="AT176" s="6" t="str">
        <f t="shared" si="57"/>
        <v/>
      </c>
      <c r="AU176" s="6" t="str">
        <f>IFERROR(IF(AR176="--","",IF(HLOOKUP(SMALL($Q$4:$Y$4,3),$Q$4:$Y$501,ROW(AP176)-3,FALSE)=0,"",IF(HLOOKUP(SMALL($Q$4:$Y$4,3),$Q$4:$Y$501,ROW(AP176)-3,FALSE)="nee",VLOOKUP("De kwaliteitseis emissiearme grond (maximale concentratie) wordt overschreden.",H!$O$10:'H'!$P$59,2,FALSE),""))),"")</f>
        <v/>
      </c>
      <c r="AV176" s="6" t="str">
        <f t="shared" si="47"/>
        <v>--</v>
      </c>
      <c r="AW176" s="6" t="str">
        <f t="shared" si="48"/>
        <v/>
      </c>
      <c r="AX176" s="6" t="str">
        <f t="shared" si="49"/>
        <v>--</v>
      </c>
      <c r="AY176" s="6" t="str">
        <f t="shared" si="58"/>
        <v/>
      </c>
      <c r="AZ176" s="6" t="str">
        <f t="shared" si="59"/>
        <v/>
      </c>
      <c r="BA176" s="6" t="str">
        <f>IFERROR(IF(AR176="--","",IF(HLOOKUP(SMALL($Q$4:$Y$4,6),$Q$4:$Y$501,ROW(AP176)-3,FALSE)=0,"",IF(HLOOKUP(SMALL($Q$4:$Y$4,6),$Q$4:$Y$501,ROW(AP176)-3,FALSE)="nee",VLOOKUP("De kwaliteitseis emissiearme grond (maximale concentratie) wordt overschreden.",H!$O$10:'H'!$P$59,2,FALSE),""))),"")</f>
        <v/>
      </c>
      <c r="BB176" s="6" t="str">
        <f t="shared" si="50"/>
        <v>--</v>
      </c>
      <c r="BC176" s="6" t="str">
        <f t="shared" si="51"/>
        <v/>
      </c>
      <c r="BD176" s="6" t="str">
        <f t="shared" si="52"/>
        <v>--</v>
      </c>
      <c r="BE176" s="6" t="str">
        <f t="shared" si="60"/>
        <v/>
      </c>
      <c r="BF176" s="6" t="str">
        <f t="shared" si="61"/>
        <v/>
      </c>
      <c r="BG176" s="4" t="str">
        <f>IFERROR(IF(AR176="--","",IF(HLOOKUP(SMALL($Q$4:$Y$4,9),$Q$4:$Y$501,ROW(AP176)-3,FALSE)=0,"",IF(HLOOKUP(SMALL($Q$4:$Y$4,9),$Q$4:$Y$501,ROW(AP176)-3,FALSE)="nee",VLOOKUP("De kwaliteitseis emissiearme grond (maximale concentratie) wordt overschreden.",H!$O$10:'H'!$P$59,2,FALSE),""))),"")</f>
        <v/>
      </c>
    </row>
    <row r="177" spans="1:59" x14ac:dyDescent="0.2">
      <c r="A177" s="4" t="str">
        <f>F!A177</f>
        <v>Cis-chloordaan</v>
      </c>
      <c r="B177" s="6" t="str">
        <f>IF(ISNUMBER(F!E177)=FALSE,"--",IF(F!E177=0,"--",F!E177))</f>
        <v>--</v>
      </c>
      <c r="C177" s="6" t="str">
        <f>IF(B177="--","",F!F177)</f>
        <v/>
      </c>
      <c r="D177" s="6" t="str">
        <f>IF(ISNUMBER(F!G177)=FALSE,"--",IF(F!G177=0,"--",F!G177))</f>
        <v>--</v>
      </c>
      <c r="E177" s="6" t="str">
        <f>IF(D177="--","",F!H177)</f>
        <v/>
      </c>
      <c r="F177" s="6" t="str">
        <f>IF(ISNUMBER(F!I177)=FALSE,"--",IF(F!I177=0,"--",F!I177))</f>
        <v>--</v>
      </c>
      <c r="G177" s="6" t="str">
        <f>IF(F177="--","",F!J177)</f>
        <v/>
      </c>
      <c r="H177" s="6"/>
      <c r="I177" s="16" t="str">
        <f>IF(F!AA177=-1,-1,F!AV177)</f>
        <v/>
      </c>
      <c r="J177" s="6"/>
      <c r="K177" s="16" t="str">
        <f>IF(F!AD177=-1,-1,F!AX177)</f>
        <v/>
      </c>
      <c r="L177" s="6"/>
      <c r="M177" s="16" t="str">
        <f>IF(F!AG177=-1,-1,F!AZ177)</f>
        <v/>
      </c>
      <c r="N177" s="6"/>
      <c r="P177" s="4" t="str">
        <f>IFERROR(IF(AND(VLOOKUP(F!$B177,E!$B$1:$AK$300,5,FALSE)&lt;&gt;1000000000,VLOOKUP(F!$B177,E!$B$1:$AK$300,6,FALSE)=1000000000,VLOOKUP(F!$B177,E!$B$1:$AK$300,7,FALSE)=1000000000,VLOOKUP(F!$B177,E!$B$1:$AK$300,8,FALSE)=1000000000,VLOOKUP(F!$B177,E!$B$1:$AK$300,9,FALSE)=1000000000),"toetsen alleen LN",IF(AND(VLOOKUP(F!$B177,E!$B$1:$AK$300,5,FALSE)=1000000000,VLOOKUP(F!$B177,E!$B$1:$AK$300,6,FALSE)=1000000000,VLOOKUP(F!$B177,E!$B$1:$AK$300,7,FALSE)=1000000000,VLOOKUP(F!$B177,E!$B$1:$AK$300,8,FALSE)&lt;&gt;1000000000,VLOOKUP(F!$B177,E!$B$1:$AK$300,9,FALSE)&lt;&gt;1000000000),"toetsen alleen MV en SV",IF(AND(VLOOKUP(F!$B177,E!$B$1:$AK$300,5,FALSE)&lt;&gt;1000000000,VLOOKUP(F!$B177,E!$B$1:$AK$300,6,FALSE)&lt;&gt;1000000000,VLOOKUP(F!$B177,E!$B$1:$AK$300,7,FALSE)&lt;&gt;1000000000,VLOOKUP(F!$B177,E!$B$1:$AK$300,8,FALSE)=1000000000,VLOOKUP(F!$B177,E!$B$1:$AK$300,9,FALSE)=1000000000),"toetsen geen MV en SV",IF(VLOOKUP(F!$B177,E!$B$1:$AK$300,5,FALSE)+VLOOKUP(F!$B177,E!$B$1:$AK$300,6,FALSE)+VLOOKUP(F!$B177,E!$B$1:$AK$300,7,FALSE)+VLOOKUP(F!$B177,E!$B$1:$AK$300,8,FALSE)&lt;&gt;4000000000,"toetsen",IF(VLOOKUP(F!$B177,E!$B$1:$AK$300,12,FALSE)&lt;&gt;1000000000,"toetsen alleen IW","niet toetsen"))))),"")</f>
        <v/>
      </c>
      <c r="Q177" s="6" t="str">
        <f t="shared" si="67"/>
        <v/>
      </c>
      <c r="R177" s="5" t="str">
        <f>IF($B177="--","",IF($P177="toetsen",toetsen(F!$B177,Q177),IF($P177="toetsen alleen IW",toetsen_alleen_IW(F!$B177,Q177),IF($P177="toetsen alleen LN",toetsen_alleen_LN(F!$B177,Q177),IF($P177="toetsen geen MV en SV",toetsen_geen_MV_en_SV(F!$B177,Q177),IF($P177="toetsen alleen MV en SV",toetsen_alleen_MV_en_SV(F!$B177,Q177),""))))))</f>
        <v/>
      </c>
      <c r="S177" s="5" t="str">
        <f>IF($P177="toetsen",IF(OR(Q177="",VLOOKUP(F!$B177,E!$B$1:$AK$300,10,FALSE)=1000000000),"",IF(Q177&lt;=VLOOKUP(F!$B177,E!$B$1:$AK$300,10,FALSE),"ja","nee")),"")</f>
        <v/>
      </c>
      <c r="T177" s="78" t="str">
        <f t="shared" si="62"/>
        <v/>
      </c>
      <c r="U177" s="5" t="str">
        <f>IF($D177="--","",IF($P177="toetsen",toetsen(F!$B177,T177),IF($P177="toetsen alleen IW",toetsen_alleen_IW(F!$B177,T177),IF($P177="toetsen alleen LN",toetsen_alleen_LN(F!$B177,T177),IF($P177="toetsen geen MV en SV",toetsen_geen_MV_en_SV(F!$B177,T177),IF($P177="toetsen alleen MV en SV",toetsen_alleen_MV_en_SV(F!$B177,T177),""))))))</f>
        <v/>
      </c>
      <c r="V177" s="5" t="str">
        <f>IF($P177="toetsen",IF(OR(T177="",VLOOKUP(F!$B177,E!$B$1:$AK$300,10,FALSE)=1000000000),"",IF(T177&lt;=VLOOKUP(F!$B177,E!$B$1:$AK$300,10,FALSE),"ja","nee")),"")</f>
        <v/>
      </c>
      <c r="W177" s="6" t="str">
        <f t="shared" si="63"/>
        <v/>
      </c>
      <c r="X177" s="5" t="str">
        <f>IF($F177="--","",IF($P177="toetsen",toetsen(F!$B177,W177),IF($P177="toetsen alleen IW",toetsen_alleen_IW(F!$B177,W177),IF($P177="toetsen alleen LN",toetsen_alleen_LN(F!$B177,W177),IF($P177="toetsen geen MV en SV",toetsen_geen_MV_en_SV(F!$B177,W177),IF($P177="toetsen alleen MV en SV",toetsen_alleen_MV_en_SV(F!$B177,W177),""))))))</f>
        <v/>
      </c>
      <c r="Y177" s="5" t="str">
        <f>IF($P177="toetsen",IF(OR(W177="",VLOOKUP(F!$B177,E!$B$1:$AK$300,10,FALSE)=1000000000),"",IF(W177&lt;=VLOOKUP(F!$B177,E!$B$1:$AK$300,10,FALSE),"ja","nee")),"")</f>
        <v/>
      </c>
      <c r="AA177" s="4" t="str">
        <f>IFERROR(IF(Q177="","",(IF(Q177&gt;2*VLOOKUP(F!$B177,E!$B$1:$AK$300,5,FALSE),1,0))),"")</f>
        <v/>
      </c>
      <c r="AB177" s="4" t="str">
        <f>IFERROR(IF(T177="","",(IF(T177&gt;2*VLOOKUP(F!$B177,E!$B$1:$AK$300,5,FALSE),1,0))),"")</f>
        <v/>
      </c>
      <c r="AC177" s="4" t="str">
        <f>IFERROR(IF(W177="","",(IF(W177&gt;2*VLOOKUP(F!$B177,E!$B$1:$AK$300,5,FALSE),1,0))),"")</f>
        <v/>
      </c>
      <c r="AE177" s="4" t="str">
        <f>IFERROR(IF(Q177="","",(IF(Q177&gt;VLOOKUP(F!$B177,E!$B$1:$AK$300,6,FALSE)+VLOOKUP(F!$B177,E!$B$1:$AK$300,5,FALSE),1,0))),"")</f>
        <v/>
      </c>
      <c r="AF177" s="4" t="str">
        <f>IFERROR(IF(T177="","",(IF(T177&gt;VLOOKUP(F!$B177,E!$B$1:$AK$300,6,FALSE)+VLOOKUP(F!$B177,E!$B$1:$AK$300,5,FALSE),1,0))),"")</f>
        <v/>
      </c>
      <c r="AG177" s="4" t="str">
        <f>IFERROR(IF(W177="","",(IF(W177&gt;VLOOKUP(F!$B177,E!$B$1:$AK$300,6,FALSE)+VLOOKUP(F!$B177,E!$B$1:$AK$300,5,FALSE),1,0))),"")</f>
        <v/>
      </c>
      <c r="AI177" s="6" t="str">
        <f t="shared" si="64"/>
        <v>--</v>
      </c>
      <c r="AJ177" s="6" t="str">
        <f>IF(AI177="--","--",IF(F!$D177=131,IF(I177=-1,"rg",IF(I177="","--",IF(I177*1000&lt;1,FIXED(I177*1000,3),IF(I177*1000&lt;10,FIXED(I177*1000,2),(IF(I177*1000&lt;100,FIXED(I177*1000,1),IF(I177*1000&lt;1000,FIXED(I177*1000,0),MROUND(I177*1000,10)))))))),IF(I177=-1,"rg",IF(I177="","--",IF(I177&lt;1,FIXED(I177,3),IF(I177&lt;10,FIXED(I177,2),(IF(I177&lt;100,FIXED(I177,1),IF(I177&lt;1000,FIXED(I177,0),MROUND(I177,10))))))))))</f>
        <v>--</v>
      </c>
      <c r="AK177" s="6" t="str">
        <f t="shared" si="65"/>
        <v>--</v>
      </c>
      <c r="AL177" s="6" t="str">
        <f>IF(AK177="--","--",IF(F!$D177=131,IF(K177=-1,"rg",IF(K177="","--",IF(K177*1000&lt;1,FIXED(K177*1000,3),IF(K177*1000&lt;10,FIXED(K177*1000,2),(IF(K177*1000&lt;100,FIXED(K177*1000,1),IF(K177*1000&lt;1000,FIXED(K177*1000,0),MROUND(K177*1000,10)))))))),IF(K177=-1,"rg",IF(K177="","--",IF(K177&lt;1,FIXED(K177,3),IF(K177&lt;10,FIXED(K177,2),(IF(K177&lt;100,FIXED(K177,1),IF(K177&lt;1000,FIXED(K177,0),MROUND(K177,10))))))))))</f>
        <v>--</v>
      </c>
      <c r="AM177" s="6" t="str">
        <f t="shared" si="66"/>
        <v>--</v>
      </c>
      <c r="AN177" s="6" t="str">
        <f>IF(AM177="--","--",IF(F!$D177=131,IF(M177=-1,"rg",IF(M177="","--",IF(M177*1000&lt;1,FIXED(M177*1000,3),IF(M177*1000&lt;10,FIXED(M177*1000,2),(IF(M177*1000&lt;100,FIXED(M177*1000,1),IF(M177*1000&lt;1000,FIXED(M177*1000,0),MROUND(M177*1000,10)))))))),IF(M177=-1,"rg",IF(M177="","--",IF(M177&lt;1,FIXED(M177,3),IF(M177&lt;10,FIXED(M177,2),(IF(M177&lt;100,FIXED(M177,1),IF(M177&lt;1000,FIXED(M177,0),MROUND(M177,10))))))))))</f>
        <v>--</v>
      </c>
      <c r="AP177" s="6" t="str">
        <f t="shared" si="53"/>
        <v>--</v>
      </c>
      <c r="AQ177" s="6" t="str">
        <f t="shared" si="54"/>
        <v/>
      </c>
      <c r="AR177" s="6" t="str">
        <f t="shared" si="55"/>
        <v>--</v>
      </c>
      <c r="AS177" s="6" t="str">
        <f t="shared" si="56"/>
        <v/>
      </c>
      <c r="AT177" s="6" t="str">
        <f t="shared" si="57"/>
        <v/>
      </c>
      <c r="AU177" s="6" t="str">
        <f>IFERROR(IF(AR177="--","",IF(HLOOKUP(SMALL($Q$4:$Y$4,3),$Q$4:$Y$501,ROW(AP177)-3,FALSE)=0,"",IF(HLOOKUP(SMALL($Q$4:$Y$4,3),$Q$4:$Y$501,ROW(AP177)-3,FALSE)="nee",VLOOKUP("De kwaliteitseis emissiearme grond (maximale concentratie) wordt overschreden.",H!$O$10:'H'!$P$59,2,FALSE),""))),"")</f>
        <v/>
      </c>
      <c r="AV177" s="6" t="str">
        <f t="shared" si="47"/>
        <v>--</v>
      </c>
      <c r="AW177" s="6" t="str">
        <f t="shared" si="48"/>
        <v/>
      </c>
      <c r="AX177" s="6" t="str">
        <f t="shared" si="49"/>
        <v>--</v>
      </c>
      <c r="AY177" s="6" t="str">
        <f t="shared" si="58"/>
        <v/>
      </c>
      <c r="AZ177" s="6" t="str">
        <f t="shared" si="59"/>
        <v/>
      </c>
      <c r="BA177" s="6" t="str">
        <f>IFERROR(IF(AR177="--","",IF(HLOOKUP(SMALL($Q$4:$Y$4,6),$Q$4:$Y$501,ROW(AP177)-3,FALSE)=0,"",IF(HLOOKUP(SMALL($Q$4:$Y$4,6),$Q$4:$Y$501,ROW(AP177)-3,FALSE)="nee",VLOOKUP("De kwaliteitseis emissiearme grond (maximale concentratie) wordt overschreden.",H!$O$10:'H'!$P$59,2,FALSE),""))),"")</f>
        <v/>
      </c>
      <c r="BB177" s="6" t="str">
        <f t="shared" si="50"/>
        <v>--</v>
      </c>
      <c r="BC177" s="6" t="str">
        <f t="shared" si="51"/>
        <v/>
      </c>
      <c r="BD177" s="6" t="str">
        <f t="shared" si="52"/>
        <v>--</v>
      </c>
      <c r="BE177" s="6" t="str">
        <f t="shared" si="60"/>
        <v/>
      </c>
      <c r="BF177" s="6" t="str">
        <f t="shared" si="61"/>
        <v/>
      </c>
      <c r="BG177" s="4" t="str">
        <f>IFERROR(IF(AR177="--","",IF(HLOOKUP(SMALL($Q$4:$Y$4,9),$Q$4:$Y$501,ROW(AP177)-3,FALSE)=0,"",IF(HLOOKUP(SMALL($Q$4:$Y$4,9),$Q$4:$Y$501,ROW(AP177)-3,FALSE)="nee",VLOOKUP("De kwaliteitseis emissiearme grond (maximale concentratie) wordt overschreden.",H!$O$10:'H'!$P$59,2,FALSE),""))),"")</f>
        <v/>
      </c>
    </row>
    <row r="178" spans="1:59" x14ac:dyDescent="0.2">
      <c r="A178" s="4" t="str">
        <f>F!A178</f>
        <v>Som chloordaan</v>
      </c>
      <c r="B178" s="6" t="str">
        <f>IF(ISNUMBER(F!E178)=FALSE,"--",IF(F!E178=0,"--",F!E178))</f>
        <v>--</v>
      </c>
      <c r="C178" s="6" t="str">
        <f>IF(B178="--","",F!F178)</f>
        <v/>
      </c>
      <c r="D178" s="6" t="str">
        <f>IF(ISNUMBER(F!G178)=FALSE,"--",IF(F!G178=0,"--",F!G178))</f>
        <v>--</v>
      </c>
      <c r="E178" s="6" t="str">
        <f>IF(D178="--","",F!H178)</f>
        <v/>
      </c>
      <c r="F178" s="6" t="str">
        <f>IF(ISNUMBER(F!I178)=FALSE,"--",IF(F!I178=0,"--",F!I178))</f>
        <v>--</v>
      </c>
      <c r="G178" s="6" t="str">
        <f>IF(F178="--","",F!J178)</f>
        <v/>
      </c>
      <c r="H178" s="6"/>
      <c r="I178" s="92">
        <f>IF(F!Z178=0,-1,F!AV178)</f>
        <v>-1</v>
      </c>
      <c r="J178" s="6"/>
      <c r="K178" s="92">
        <f>IF(F!AC178=0,-1,F!AX178)</f>
        <v>-1</v>
      </c>
      <c r="L178" s="6"/>
      <c r="M178" s="92">
        <f>IF(F!AF178=0,-1,F!AZ178)</f>
        <v>-1</v>
      </c>
      <c r="N178" s="6"/>
      <c r="P178" s="4" t="str">
        <f>IFERROR(IF(AND(VLOOKUP(F!$B178,E!$B$1:$AK$300,5,FALSE)&lt;&gt;1000000000,VLOOKUP(F!$B178,E!$B$1:$AK$300,6,FALSE)=1000000000,VLOOKUP(F!$B178,E!$B$1:$AK$300,7,FALSE)=1000000000,VLOOKUP(F!$B178,E!$B$1:$AK$300,8,FALSE)=1000000000,VLOOKUP(F!$B178,E!$B$1:$AK$300,9,FALSE)=1000000000),"toetsen alleen LN",IF(AND(VLOOKUP(F!$B178,E!$B$1:$AK$300,5,FALSE)=1000000000,VLOOKUP(F!$B178,E!$B$1:$AK$300,6,FALSE)=1000000000,VLOOKUP(F!$B178,E!$B$1:$AK$300,7,FALSE)=1000000000,VLOOKUP(F!$B178,E!$B$1:$AK$300,8,FALSE)&lt;&gt;1000000000,VLOOKUP(F!$B178,E!$B$1:$AK$300,9,FALSE)&lt;&gt;1000000000),"toetsen alleen MV en SV",IF(AND(VLOOKUP(F!$B178,E!$B$1:$AK$300,5,FALSE)&lt;&gt;1000000000,VLOOKUP(F!$B178,E!$B$1:$AK$300,6,FALSE)&lt;&gt;1000000000,VLOOKUP(F!$B178,E!$B$1:$AK$300,7,FALSE)&lt;&gt;1000000000,VLOOKUP(F!$B178,E!$B$1:$AK$300,8,FALSE)=1000000000,VLOOKUP(F!$B178,E!$B$1:$AK$300,9,FALSE)=1000000000),"toetsen geen MV en SV",IF(VLOOKUP(F!$B178,E!$B$1:$AK$300,5,FALSE)+VLOOKUP(F!$B178,E!$B$1:$AK$300,6,FALSE)+VLOOKUP(F!$B178,E!$B$1:$AK$300,7,FALSE)+VLOOKUP(F!$B178,E!$B$1:$AK$300,8,FALSE)&lt;&gt;4000000000,"toetsen",IF(VLOOKUP(F!$B178,E!$B$1:$AK$300,12,FALSE)&lt;&gt;1000000000,"toetsen alleen IW","niet toetsen"))))),"")</f>
        <v>toetsen</v>
      </c>
      <c r="Q178" s="6">
        <f t="shared" si="67"/>
        <v>-1</v>
      </c>
      <c r="R178" s="5" t="str">
        <f>IF($B178="--","",IF($P178="toetsen",toetsen(F!$B178,Q178),IF($P178="toetsen alleen IW",toetsen_alleen_IW(F!$B178,Q178),IF($P178="toetsen alleen LN",toetsen_alleen_LN(F!$B178,Q178),IF($P178="toetsen geen MV en SV",toetsen_geen_MV_en_SV(F!$B178,Q178),IF($P178="toetsen alleen MV en SV",toetsen_alleen_MV_en_SV(F!$B178,Q178),""))))))</f>
        <v/>
      </c>
      <c r="S178" s="5" t="str">
        <f>IF($P178="toetsen",IF(OR(Q178="",VLOOKUP(F!$B178,E!$B$1:$AK$300,10,FALSE)=1000000000),"",IF(Q178&lt;=VLOOKUP(F!$B178,E!$B$1:$AK$300,10,FALSE),"ja","nee")),"")</f>
        <v/>
      </c>
      <c r="T178" s="78">
        <f t="shared" si="62"/>
        <v>-1</v>
      </c>
      <c r="U178" s="5" t="str">
        <f>IF($D178="--","",IF($P178="toetsen",toetsen(F!$B178,T178),IF($P178="toetsen alleen IW",toetsen_alleen_IW(F!$B178,T178),IF($P178="toetsen alleen LN",toetsen_alleen_LN(F!$B178,T178),IF($P178="toetsen geen MV en SV",toetsen_geen_MV_en_SV(F!$B178,T178),IF($P178="toetsen alleen MV en SV",toetsen_alleen_MV_en_SV(F!$B178,T178),""))))))</f>
        <v/>
      </c>
      <c r="V178" s="5" t="str">
        <f>IF($P178="toetsen",IF(OR(T178="",VLOOKUP(F!$B178,E!$B$1:$AK$300,10,FALSE)=1000000000),"",IF(T178&lt;=VLOOKUP(F!$B178,E!$B$1:$AK$300,10,FALSE),"ja","nee")),"")</f>
        <v/>
      </c>
      <c r="W178" s="6">
        <f t="shared" si="63"/>
        <v>-1</v>
      </c>
      <c r="X178" s="5" t="str">
        <f>IF($F178="--","",IF($P178="toetsen",toetsen(F!$B178,W178),IF($P178="toetsen alleen IW",toetsen_alleen_IW(F!$B178,W178),IF($P178="toetsen alleen LN",toetsen_alleen_LN(F!$B178,W178),IF($P178="toetsen geen MV en SV",toetsen_geen_MV_en_SV(F!$B178,W178),IF($P178="toetsen alleen MV en SV",toetsen_alleen_MV_en_SV(F!$B178,W178),""))))))</f>
        <v/>
      </c>
      <c r="Y178" s="5" t="str">
        <f>IF($P178="toetsen",IF(OR(W178="",VLOOKUP(F!$B178,E!$B$1:$AK$300,10,FALSE)=1000000000),"",IF(W178&lt;=VLOOKUP(F!$B178,E!$B$1:$AK$300,10,FALSE),"ja","nee")),"")</f>
        <v/>
      </c>
      <c r="AA178" s="4">
        <f>IFERROR(IF(Q178="","",(IF(Q178&gt;2*VLOOKUP(F!$B178,E!$B$1:$AK$300,5,FALSE),1,0))),"")</f>
        <v>0</v>
      </c>
      <c r="AB178" s="4">
        <f>IFERROR(IF(T178="","",(IF(T178&gt;2*VLOOKUP(F!$B178,E!$B$1:$AK$300,5,FALSE),1,0))),"")</f>
        <v>0</v>
      </c>
      <c r="AC178" s="4">
        <f>IFERROR(IF(W178="","",(IF(W178&gt;2*VLOOKUP(F!$B178,E!$B$1:$AK$300,5,FALSE),1,0))),"")</f>
        <v>0</v>
      </c>
      <c r="AE178" s="4">
        <f>IFERROR(IF(Q178="","",(IF(Q178&gt;VLOOKUP(F!$B178,E!$B$1:$AK$300,6,FALSE)+VLOOKUP(F!$B178,E!$B$1:$AK$300,5,FALSE),1,0))),"")</f>
        <v>0</v>
      </c>
      <c r="AF178" s="4">
        <f>IFERROR(IF(T178="","",(IF(T178&gt;VLOOKUP(F!$B178,E!$B$1:$AK$300,6,FALSE)+VLOOKUP(F!$B178,E!$B$1:$AK$300,5,FALSE),1,0))),"")</f>
        <v>0</v>
      </c>
      <c r="AG178" s="4">
        <f>IFERROR(IF(W178="","",(IF(W178&gt;VLOOKUP(F!$B178,E!$B$1:$AK$300,6,FALSE)+VLOOKUP(F!$B178,E!$B$1:$AK$300,5,FALSE),1,0))),"")</f>
        <v>0</v>
      </c>
      <c r="AI178" s="6" t="str">
        <f t="shared" si="64"/>
        <v>--</v>
      </c>
      <c r="AJ178" s="6" t="str">
        <f>IF(AI178="--","--",IF(F!$D178=131,IF(I178=-1,"rg",IF(I178="","--",IF(I178*1000&lt;1,FIXED(I178*1000,3),IF(I178*1000&lt;10,FIXED(I178*1000,2),(IF(I178*1000&lt;100,FIXED(I178*1000,1),IF(I178*1000&lt;1000,FIXED(I178*1000,0),MROUND(I178*1000,10)))))))),IF(I178=-1,"rg",IF(I178="","--",IF(I178&lt;1,FIXED(I178,3),IF(I178&lt;10,FIXED(I178,2),(IF(I178&lt;100,FIXED(I178,1),IF(I178&lt;1000,FIXED(I178,0),MROUND(I178,10))))))))))</f>
        <v>--</v>
      </c>
      <c r="AK178" s="6" t="str">
        <f t="shared" si="65"/>
        <v>--</v>
      </c>
      <c r="AL178" s="6" t="str">
        <f>IF(AK178="--","--",IF(F!$D178=131,IF(K178=-1,"rg",IF(K178="","--",IF(K178*1000&lt;1,FIXED(K178*1000,3),IF(K178*1000&lt;10,FIXED(K178*1000,2),(IF(K178*1000&lt;100,FIXED(K178*1000,1),IF(K178*1000&lt;1000,FIXED(K178*1000,0),MROUND(K178*1000,10)))))))),IF(K178=-1,"rg",IF(K178="","--",IF(K178&lt;1,FIXED(K178,3),IF(K178&lt;10,FIXED(K178,2),(IF(K178&lt;100,FIXED(K178,1),IF(K178&lt;1000,FIXED(K178,0),MROUND(K178,10))))))))))</f>
        <v>--</v>
      </c>
      <c r="AM178" s="6" t="str">
        <f t="shared" si="66"/>
        <v>--</v>
      </c>
      <c r="AN178" s="6" t="str">
        <f>IF(AM178="--","--",IF(F!$D178=131,IF(M178=-1,"rg",IF(M178="","--",IF(M178*1000&lt;1,FIXED(M178*1000,3),IF(M178*1000&lt;10,FIXED(M178*1000,2),(IF(M178*1000&lt;100,FIXED(M178*1000,1),IF(M178*1000&lt;1000,FIXED(M178*1000,0),MROUND(M178*1000,10)))))))),IF(M178=-1,"rg",IF(M178="","--",IF(M178&lt;1,FIXED(M178,3),IF(M178&lt;10,FIXED(M178,2),(IF(M178&lt;100,FIXED(M178,1),IF(M178&lt;1000,FIXED(M178,0),MROUND(M178,10))))))))))</f>
        <v>--</v>
      </c>
      <c r="AP178" s="6" t="str">
        <f t="shared" si="53"/>
        <v>--</v>
      </c>
      <c r="AQ178" s="6" t="str">
        <f t="shared" si="54"/>
        <v/>
      </c>
      <c r="AR178" s="6" t="str">
        <f t="shared" si="55"/>
        <v>--</v>
      </c>
      <c r="AS178" s="6" t="str">
        <f t="shared" si="56"/>
        <v/>
      </c>
      <c r="AT178" s="6" t="str">
        <f t="shared" si="57"/>
        <v/>
      </c>
      <c r="AU178" s="6" t="str">
        <f>IFERROR(IF(AR178="--","",IF(HLOOKUP(SMALL($Q$4:$Y$4,3),$Q$4:$Y$501,ROW(AP178)-3,FALSE)=0,"",IF(HLOOKUP(SMALL($Q$4:$Y$4,3),$Q$4:$Y$501,ROW(AP178)-3,FALSE)="nee",VLOOKUP("De kwaliteitseis emissiearme grond (maximale concentratie) wordt overschreden.",H!$O$10:'H'!$P$59,2,FALSE),""))),"")</f>
        <v/>
      </c>
      <c r="AV178" s="6" t="str">
        <f t="shared" si="47"/>
        <v>--</v>
      </c>
      <c r="AW178" s="6" t="str">
        <f t="shared" si="48"/>
        <v/>
      </c>
      <c r="AX178" s="6" t="str">
        <f t="shared" si="49"/>
        <v>--</v>
      </c>
      <c r="AY178" s="6" t="str">
        <f t="shared" si="58"/>
        <v/>
      </c>
      <c r="AZ178" s="6" t="str">
        <f t="shared" si="59"/>
        <v/>
      </c>
      <c r="BA178" s="6" t="str">
        <f>IFERROR(IF(AR178="--","",IF(HLOOKUP(SMALL($Q$4:$Y$4,6),$Q$4:$Y$501,ROW(AP178)-3,FALSE)=0,"",IF(HLOOKUP(SMALL($Q$4:$Y$4,6),$Q$4:$Y$501,ROW(AP178)-3,FALSE)="nee",VLOOKUP("De kwaliteitseis emissiearme grond (maximale concentratie) wordt overschreden.",H!$O$10:'H'!$P$59,2,FALSE),""))),"")</f>
        <v/>
      </c>
      <c r="BB178" s="6" t="str">
        <f t="shared" si="50"/>
        <v>--</v>
      </c>
      <c r="BC178" s="6" t="str">
        <f t="shared" si="51"/>
        <v/>
      </c>
      <c r="BD178" s="6" t="str">
        <f t="shared" si="52"/>
        <v>--</v>
      </c>
      <c r="BE178" s="6" t="str">
        <f t="shared" si="60"/>
        <v/>
      </c>
      <c r="BF178" s="6" t="str">
        <f t="shared" si="61"/>
        <v/>
      </c>
      <c r="BG178" s="4" t="str">
        <f>IFERROR(IF(AR178="--","",IF(HLOOKUP(SMALL($Q$4:$Y$4,9),$Q$4:$Y$501,ROW(AP178)-3,FALSE)=0,"",IF(HLOOKUP(SMALL($Q$4:$Y$4,9),$Q$4:$Y$501,ROW(AP178)-3,FALSE)="nee",VLOOKUP("De kwaliteitseis emissiearme grond (maximale concentratie) wordt overschreden.",H!$O$10:'H'!$P$59,2,FALSE),""))),"")</f>
        <v/>
      </c>
    </row>
    <row r="179" spans="1:59" x14ac:dyDescent="0.2">
      <c r="A179" s="4" t="str">
        <f>F!A179</f>
        <v>Som OCB landbodem</v>
      </c>
      <c r="B179" s="6" t="str">
        <f>IF(ISNUMBER(F!E179)=FALSE,"--",IF(F!E179=0,"--",F!E179))</f>
        <v>--</v>
      </c>
      <c r="C179" s="6" t="str">
        <f>IF(B179="--","",F!F179)</f>
        <v/>
      </c>
      <c r="D179" s="6" t="str">
        <f>IF(ISNUMBER(F!G179)=FALSE,"--",IF(F!G179=0,"--",F!G179))</f>
        <v>--</v>
      </c>
      <c r="E179" s="6" t="str">
        <f>IF(D179="--","",F!H179)</f>
        <v/>
      </c>
      <c r="F179" s="6" t="str">
        <f>IF(ISNUMBER(F!I179)=FALSE,"--",IF(F!I179=0,"--",F!I179))</f>
        <v>--</v>
      </c>
      <c r="G179" s="6" t="str">
        <f>IF(F179="--","",F!J179)</f>
        <v/>
      </c>
      <c r="H179" s="6"/>
      <c r="I179" s="6" t="str">
        <f>IF(F!Z179=-1,-1,F!AV179)</f>
        <v/>
      </c>
      <c r="J179" s="6"/>
      <c r="K179" s="6" t="str">
        <f>IF(F!AC179=-1,-1,F!AX179)</f>
        <v/>
      </c>
      <c r="L179" s="6"/>
      <c r="M179" s="6" t="str">
        <f>IF(F!AF179=-1,-1,F!AZ179)</f>
        <v/>
      </c>
      <c r="N179" s="6"/>
      <c r="P179" s="4" t="str">
        <f>IFERROR(IF(AND(VLOOKUP(F!$B179,E!$B$1:$AK$300,5,FALSE)&lt;&gt;1000000000,VLOOKUP(F!$B179,E!$B$1:$AK$300,6,FALSE)=1000000000,VLOOKUP(F!$B179,E!$B$1:$AK$300,7,FALSE)=1000000000,VLOOKUP(F!$B179,E!$B$1:$AK$300,8,FALSE)=1000000000,VLOOKUP(F!$B179,E!$B$1:$AK$300,9,FALSE)=1000000000),"toetsen alleen LN",IF(AND(VLOOKUP(F!$B179,E!$B$1:$AK$300,5,FALSE)=1000000000,VLOOKUP(F!$B179,E!$B$1:$AK$300,6,FALSE)=1000000000,VLOOKUP(F!$B179,E!$B$1:$AK$300,7,FALSE)=1000000000,VLOOKUP(F!$B179,E!$B$1:$AK$300,8,FALSE)&lt;&gt;1000000000,VLOOKUP(F!$B179,E!$B$1:$AK$300,9,FALSE)&lt;&gt;1000000000),"toetsen alleen MV en SV",IF(AND(VLOOKUP(F!$B179,E!$B$1:$AK$300,5,FALSE)&lt;&gt;1000000000,VLOOKUP(F!$B179,E!$B$1:$AK$300,6,FALSE)&lt;&gt;1000000000,VLOOKUP(F!$B179,E!$B$1:$AK$300,7,FALSE)&lt;&gt;1000000000,VLOOKUP(F!$B179,E!$B$1:$AK$300,8,FALSE)=1000000000,VLOOKUP(F!$B179,E!$B$1:$AK$300,9,FALSE)=1000000000),"toetsen geen MV en SV",IF(VLOOKUP(F!$B179,E!$B$1:$AK$300,5,FALSE)+VLOOKUP(F!$B179,E!$B$1:$AK$300,6,FALSE)+VLOOKUP(F!$B179,E!$B$1:$AK$300,7,FALSE)+VLOOKUP(F!$B179,E!$B$1:$AK$300,8,FALSE)&lt;&gt;4000000000,"toetsen",IF(VLOOKUP(F!$B179,E!$B$1:$AK$300,12,FALSE)&lt;&gt;1000000000,"toetsen alleen IW","niet toetsen"))))),"")</f>
        <v>toetsen alleen LN</v>
      </c>
      <c r="Q179" s="6" t="str">
        <f t="shared" si="67"/>
        <v/>
      </c>
      <c r="R179" s="5" t="str">
        <f>IF($B179="--","",IF($P179="toetsen",toetsen(F!$B179,Q179),IF($P179="toetsen alleen IW",toetsen_alleen_IW(F!$B179,Q179),IF($P179="toetsen alleen LN",toetsen_alleen_LN(F!$B179,Q179),IF($P179="toetsen geen MV en SV",toetsen_geen_MV_en_SV(F!$B179,Q179),IF($P179="toetsen alleen MV en SV",toetsen_alleen_MV_en_SV(F!$B179,Q179),""))))))</f>
        <v/>
      </c>
      <c r="S179" s="5" t="str">
        <f>IF($P179="toetsen",IF(OR(Q179="",VLOOKUP(F!$B179,E!$B$1:$AK$300,10,FALSE)=1000000000),"",IF(Q179&lt;=VLOOKUP(F!$B179,E!$B$1:$AK$300,10,FALSE),"ja","nee")),"")</f>
        <v/>
      </c>
      <c r="T179" s="78" t="str">
        <f t="shared" si="62"/>
        <v/>
      </c>
      <c r="U179" s="5" t="str">
        <f>IF($D179="--","",IF($P179="toetsen",toetsen(F!$B179,T179),IF($P179="toetsen alleen IW",toetsen_alleen_IW(F!$B179,T179),IF($P179="toetsen alleen LN",toetsen_alleen_LN(F!$B179,T179),IF($P179="toetsen geen MV en SV",toetsen_geen_MV_en_SV(F!$B179,T179),IF($P179="toetsen alleen MV en SV",toetsen_alleen_MV_en_SV(F!$B179,T179),""))))))</f>
        <v/>
      </c>
      <c r="V179" s="5" t="str">
        <f>IF($P179="toetsen",IF(OR(T179="",VLOOKUP(F!$B179,E!$B$1:$AK$300,10,FALSE)=1000000000),"",IF(T179&lt;=VLOOKUP(F!$B179,E!$B$1:$AK$300,10,FALSE),"ja","nee")),"")</f>
        <v/>
      </c>
      <c r="W179" s="6" t="str">
        <f t="shared" si="63"/>
        <v/>
      </c>
      <c r="X179" s="5" t="str">
        <f>IF($F179="--","",IF($P179="toetsen",toetsen(F!$B179,W179),IF($P179="toetsen alleen IW",toetsen_alleen_IW(F!$B179,W179),IF($P179="toetsen alleen LN",toetsen_alleen_LN(F!$B179,W179),IF($P179="toetsen geen MV en SV",toetsen_geen_MV_en_SV(F!$B179,W179),IF($P179="toetsen alleen MV en SV",toetsen_alleen_MV_en_SV(F!$B179,W179),""))))))</f>
        <v/>
      </c>
      <c r="Y179" s="5" t="str">
        <f>IF($P179="toetsen",IF(OR(W179="",VLOOKUP(F!$B179,E!$B$1:$AK$300,10,FALSE)=1000000000),"",IF(W179&lt;=VLOOKUP(F!$B179,E!$B$1:$AK$300,10,FALSE),"ja","nee")),"")</f>
        <v/>
      </c>
      <c r="AA179" s="4" t="str">
        <f>IFERROR(IF(Q179="","",(IF(Q179&gt;2*VLOOKUP(F!$B179,E!$B$1:$AK$300,5,FALSE),1,0))),"")</f>
        <v/>
      </c>
      <c r="AB179" s="4" t="str">
        <f>IFERROR(IF(T179="","",(IF(T179&gt;2*VLOOKUP(F!$B179,E!$B$1:$AK$300,5,FALSE),1,0))),"")</f>
        <v/>
      </c>
      <c r="AC179" s="4" t="str">
        <f>IFERROR(IF(W179="","",(IF(W179&gt;2*VLOOKUP(F!$B179,E!$B$1:$AK$300,5,FALSE),1,0))),"")</f>
        <v/>
      </c>
      <c r="AE179" s="4" t="str">
        <f>IFERROR(IF(Q179="","",(IF(Q179&gt;VLOOKUP(F!$B179,E!$B$1:$AK$300,6,FALSE)+VLOOKUP(F!$B179,E!$B$1:$AK$300,5,FALSE),1,0))),"")</f>
        <v/>
      </c>
      <c r="AF179" s="4" t="str">
        <f>IFERROR(IF(T179="","",(IF(T179&gt;VLOOKUP(F!$B179,E!$B$1:$AK$300,6,FALSE)+VLOOKUP(F!$B179,E!$B$1:$AK$300,5,FALSE),1,0))),"")</f>
        <v/>
      </c>
      <c r="AG179" s="4" t="str">
        <f>IFERROR(IF(W179="","",(IF(W179&gt;VLOOKUP(F!$B179,E!$B$1:$AK$300,6,FALSE)+VLOOKUP(F!$B179,E!$B$1:$AK$300,5,FALSE),1,0))),"")</f>
        <v/>
      </c>
      <c r="AI179" s="6" t="str">
        <f t="shared" si="64"/>
        <v>--</v>
      </c>
      <c r="AJ179" s="6" t="str">
        <f>IF(AI179="--","--",IF(F!$D179=131,IF(I179=-1,"rg",IF(I179="","--",IF(I179*1000&lt;1,FIXED(I179*1000,3),IF(I179*1000&lt;10,FIXED(I179*1000,2),(IF(I179*1000&lt;100,FIXED(I179*1000,1),IF(I179*1000&lt;1000,FIXED(I179*1000,0),MROUND(I179*1000,10)))))))),IF(I179=-1,"rg",IF(I179="","--",IF(I179&lt;1,FIXED(I179,3),IF(I179&lt;10,FIXED(I179,2),(IF(I179&lt;100,FIXED(I179,1),IF(I179&lt;1000,FIXED(I179,0),MROUND(I179,10))))))))))</f>
        <v>--</v>
      </c>
      <c r="AK179" s="6" t="str">
        <f t="shared" si="65"/>
        <v>--</v>
      </c>
      <c r="AL179" s="6" t="str">
        <f>IF(AK179="--","--",IF(F!$D179=131,IF(K179=-1,"rg",IF(K179="","--",IF(K179*1000&lt;1,FIXED(K179*1000,3),IF(K179*1000&lt;10,FIXED(K179*1000,2),(IF(K179*1000&lt;100,FIXED(K179*1000,1),IF(K179*1000&lt;1000,FIXED(K179*1000,0),MROUND(K179*1000,10)))))))),IF(K179=-1,"rg",IF(K179="","--",IF(K179&lt;1,FIXED(K179,3),IF(K179&lt;10,FIXED(K179,2),(IF(K179&lt;100,FIXED(K179,1),IF(K179&lt;1000,FIXED(K179,0),MROUND(K179,10))))))))))</f>
        <v>--</v>
      </c>
      <c r="AM179" s="6" t="str">
        <f t="shared" si="66"/>
        <v>--</v>
      </c>
      <c r="AN179" s="6" t="str">
        <f>IF(AM179="--","--",IF(F!$D179=131,IF(M179=-1,"rg",IF(M179="","--",IF(M179*1000&lt;1,FIXED(M179*1000,3),IF(M179*1000&lt;10,FIXED(M179*1000,2),(IF(M179*1000&lt;100,FIXED(M179*1000,1),IF(M179*1000&lt;1000,FIXED(M179*1000,0),MROUND(M179*1000,10)))))))),IF(M179=-1,"rg",IF(M179="","--",IF(M179&lt;1,FIXED(M179,3),IF(M179&lt;10,FIXED(M179,2),(IF(M179&lt;100,FIXED(M179,1),IF(M179&lt;1000,FIXED(M179,0),MROUND(M179,10))))))))))</f>
        <v>--</v>
      </c>
      <c r="AP179" s="6" t="str">
        <f t="shared" si="53"/>
        <v>--</v>
      </c>
      <c r="AQ179" s="6" t="str">
        <f t="shared" si="54"/>
        <v/>
      </c>
      <c r="AR179" s="6" t="str">
        <f t="shared" si="55"/>
        <v>--</v>
      </c>
      <c r="AS179" s="6" t="str">
        <f t="shared" si="56"/>
        <v/>
      </c>
      <c r="AT179" s="6" t="str">
        <f t="shared" si="57"/>
        <v/>
      </c>
      <c r="AU179" s="6" t="str">
        <f>IFERROR(IF(AR179="--","",IF(HLOOKUP(SMALL($Q$4:$Y$4,3),$Q$4:$Y$501,ROW(AP179)-3,FALSE)=0,"",IF(HLOOKUP(SMALL($Q$4:$Y$4,3),$Q$4:$Y$501,ROW(AP179)-3,FALSE)="nee",VLOOKUP("De kwaliteitseis emissiearme grond (maximale concentratie) wordt overschreden.",H!$O$10:'H'!$P$59,2,FALSE),""))),"")</f>
        <v/>
      </c>
      <c r="AV179" s="6" t="str">
        <f t="shared" si="47"/>
        <v>--</v>
      </c>
      <c r="AW179" s="6" t="str">
        <f t="shared" si="48"/>
        <v/>
      </c>
      <c r="AX179" s="6" t="str">
        <f t="shared" si="49"/>
        <v>--</v>
      </c>
      <c r="AY179" s="6" t="str">
        <f t="shared" si="58"/>
        <v/>
      </c>
      <c r="AZ179" s="6" t="str">
        <f t="shared" si="59"/>
        <v/>
      </c>
      <c r="BA179" s="6" t="str">
        <f>IFERROR(IF(AR179="--","",IF(HLOOKUP(SMALL($Q$4:$Y$4,6),$Q$4:$Y$501,ROW(AP179)-3,FALSE)=0,"",IF(HLOOKUP(SMALL($Q$4:$Y$4,6),$Q$4:$Y$501,ROW(AP179)-3,FALSE)="nee",VLOOKUP("De kwaliteitseis emissiearme grond (maximale concentratie) wordt overschreden.",H!$O$10:'H'!$P$59,2,FALSE),""))),"")</f>
        <v/>
      </c>
      <c r="BB179" s="6" t="str">
        <f t="shared" si="50"/>
        <v>--</v>
      </c>
      <c r="BC179" s="6" t="str">
        <f t="shared" si="51"/>
        <v/>
      </c>
      <c r="BD179" s="6" t="str">
        <f t="shared" si="52"/>
        <v>--</v>
      </c>
      <c r="BE179" s="6" t="str">
        <f t="shared" si="60"/>
        <v/>
      </c>
      <c r="BF179" s="6" t="str">
        <f t="shared" si="61"/>
        <v/>
      </c>
      <c r="BG179" s="4" t="str">
        <f>IFERROR(IF(AR179="--","",IF(HLOOKUP(SMALL($Q$4:$Y$4,9),$Q$4:$Y$501,ROW(AP179)-3,FALSE)=0,"",IF(HLOOKUP(SMALL($Q$4:$Y$4,9),$Q$4:$Y$501,ROW(AP179)-3,FALSE)="nee",VLOOKUP("De kwaliteitseis emissiearme grond (maximale concentratie) wordt overschreden.",H!$O$10:'H'!$P$59,2,FALSE),""))),"")</f>
        <v/>
      </c>
    </row>
    <row r="180" spans="1:59" x14ac:dyDescent="0.2">
      <c r="A180" s="4" t="str">
        <f>F!A180</f>
        <v>Chloorthalonil</v>
      </c>
      <c r="B180" s="6" t="str">
        <f>IF(ISNUMBER(F!E180)=FALSE,"--",IF(F!E180=0,"--",F!E180))</f>
        <v>--</v>
      </c>
      <c r="C180" s="6" t="str">
        <f>IF(B180="--","",F!F180)</f>
        <v/>
      </c>
      <c r="D180" s="6" t="str">
        <f>IF(ISNUMBER(F!G180)=FALSE,"--",IF(F!G180=0,"--",F!G180))</f>
        <v>--</v>
      </c>
      <c r="E180" s="6" t="str">
        <f>IF(D180="--","",F!H180)</f>
        <v/>
      </c>
      <c r="F180" s="6" t="str">
        <f>IF(ISNUMBER(F!I180)=FALSE,"--",IF(F!I180=0,"--",F!I180))</f>
        <v>--</v>
      </c>
      <c r="G180" s="6" t="str">
        <f>IF(F180="--","",F!J180)</f>
        <v/>
      </c>
      <c r="H180" s="6"/>
      <c r="I180" s="6" t="str">
        <f>IF(F!Z180=-1,-1,F!AV180)</f>
        <v/>
      </c>
      <c r="J180" s="6"/>
      <c r="K180" s="6" t="str">
        <f>IF(F!AC180=-1,-1,F!AX180)</f>
        <v/>
      </c>
      <c r="L180" s="6"/>
      <c r="M180" s="6" t="str">
        <f>IF(F!AF180=-1,-1,F!AZ180)</f>
        <v/>
      </c>
      <c r="N180" s="6"/>
      <c r="P180" s="4" t="str">
        <f>IFERROR(IF(AND(VLOOKUP(F!$B180,E!$B$1:$AK$300,5,FALSE)&lt;&gt;1000000000,VLOOKUP(F!$B180,E!$B$1:$AK$300,6,FALSE)=1000000000,VLOOKUP(F!$B180,E!$B$1:$AK$300,7,FALSE)=1000000000,VLOOKUP(F!$B180,E!$B$1:$AK$300,8,FALSE)=1000000000,VLOOKUP(F!$B180,E!$B$1:$AK$300,9,FALSE)=1000000000),"toetsen alleen LN",IF(AND(VLOOKUP(F!$B180,E!$B$1:$AK$300,5,FALSE)=1000000000,VLOOKUP(F!$B180,E!$B$1:$AK$300,6,FALSE)=1000000000,VLOOKUP(F!$B180,E!$B$1:$AK$300,7,FALSE)=1000000000,VLOOKUP(F!$B180,E!$B$1:$AK$300,8,FALSE)&lt;&gt;1000000000,VLOOKUP(F!$B180,E!$B$1:$AK$300,9,FALSE)&lt;&gt;1000000000),"toetsen alleen MV en SV",IF(AND(VLOOKUP(F!$B180,E!$B$1:$AK$300,5,FALSE)&lt;&gt;1000000000,VLOOKUP(F!$B180,E!$B$1:$AK$300,6,FALSE)&lt;&gt;1000000000,VLOOKUP(F!$B180,E!$B$1:$AK$300,7,FALSE)&lt;&gt;1000000000,VLOOKUP(F!$B180,E!$B$1:$AK$300,8,FALSE)=1000000000,VLOOKUP(F!$B180,E!$B$1:$AK$300,9,FALSE)=1000000000),"toetsen geen MV en SV",IF(VLOOKUP(F!$B180,E!$B$1:$AK$300,5,FALSE)+VLOOKUP(F!$B180,E!$B$1:$AK$300,6,FALSE)+VLOOKUP(F!$B180,E!$B$1:$AK$300,7,FALSE)+VLOOKUP(F!$B180,E!$B$1:$AK$300,8,FALSE)&lt;&gt;4000000000,"toetsen",IF(VLOOKUP(F!$B180,E!$B$1:$AK$300,12,FALSE)&lt;&gt;1000000000,"toetsen alleen IW","niet toetsen"))))),"")</f>
        <v/>
      </c>
      <c r="Q180" s="6" t="str">
        <f t="shared" si="67"/>
        <v/>
      </c>
      <c r="R180" s="5" t="str">
        <f>IF($B180="--","",IF($P180="toetsen",toetsen(F!$B180,Q180),IF($P180="toetsen alleen IW",toetsen_alleen_IW(F!$B180,Q180),IF($P180="toetsen alleen LN",toetsen_alleen_LN(F!$B180,Q180),IF($P180="toetsen geen MV en SV",toetsen_geen_MV_en_SV(F!$B180,Q180),IF($P180="toetsen alleen MV en SV",toetsen_alleen_MV_en_SV(F!$B180,Q180),""))))))</f>
        <v/>
      </c>
      <c r="S180" s="5" t="str">
        <f>IF($P180="toetsen",IF(OR(Q180="",VLOOKUP(F!$B180,E!$B$1:$AK$300,10,FALSE)=1000000000),"",IF(Q180&lt;=VLOOKUP(F!$B180,E!$B$1:$AK$300,10,FALSE),"ja","nee")),"")</f>
        <v/>
      </c>
      <c r="T180" s="78" t="str">
        <f t="shared" si="62"/>
        <v/>
      </c>
      <c r="U180" s="5" t="str">
        <f>IF($D180="--","",IF($P180="toetsen",toetsen(F!$B180,T180),IF($P180="toetsen alleen IW",toetsen_alleen_IW(F!$B180,T180),IF($P180="toetsen alleen LN",toetsen_alleen_LN(F!$B180,T180),IF($P180="toetsen geen MV en SV",toetsen_geen_MV_en_SV(F!$B180,T180),IF($P180="toetsen alleen MV en SV",toetsen_alleen_MV_en_SV(F!$B180,T180),""))))))</f>
        <v/>
      </c>
      <c r="V180" s="5" t="str">
        <f>IF($P180="toetsen",IF(OR(T180="",VLOOKUP(F!$B180,E!$B$1:$AK$300,10,FALSE)=1000000000),"",IF(T180&lt;=VLOOKUP(F!$B180,E!$B$1:$AK$300,10,FALSE),"ja","nee")),"")</f>
        <v/>
      </c>
      <c r="W180" s="6" t="str">
        <f t="shared" si="63"/>
        <v/>
      </c>
      <c r="X180" s="5" t="str">
        <f>IF($F180="--","",IF($P180="toetsen",toetsen(F!$B180,W180),IF($P180="toetsen alleen IW",toetsen_alleen_IW(F!$B180,W180),IF($P180="toetsen alleen LN",toetsen_alleen_LN(F!$B180,W180),IF($P180="toetsen geen MV en SV",toetsen_geen_MV_en_SV(F!$B180,W180),IF($P180="toetsen alleen MV en SV",toetsen_alleen_MV_en_SV(F!$B180,W180),""))))))</f>
        <v/>
      </c>
      <c r="Y180" s="5" t="str">
        <f>IF($P180="toetsen",IF(OR(W180="",VLOOKUP(F!$B180,E!$B$1:$AK$300,10,FALSE)=1000000000),"",IF(W180&lt;=VLOOKUP(F!$B180,E!$B$1:$AK$300,10,FALSE),"ja","nee")),"")</f>
        <v/>
      </c>
      <c r="AA180" s="4" t="str">
        <f>IFERROR(IF(Q180="","",(IF(Q180&gt;2*VLOOKUP(F!$B180,E!$B$1:$AK$300,5,FALSE),1,0))),"")</f>
        <v/>
      </c>
      <c r="AB180" s="4" t="str">
        <f>IFERROR(IF(T180="","",(IF(T180&gt;2*VLOOKUP(F!$B180,E!$B$1:$AK$300,5,FALSE),1,0))),"")</f>
        <v/>
      </c>
      <c r="AC180" s="4" t="str">
        <f>IFERROR(IF(W180="","",(IF(W180&gt;2*VLOOKUP(F!$B180,E!$B$1:$AK$300,5,FALSE),1,0))),"")</f>
        <v/>
      </c>
      <c r="AE180" s="4" t="str">
        <f>IFERROR(IF(Q180="","",(IF(Q180&gt;VLOOKUP(F!$B180,E!$B$1:$AK$300,6,FALSE)+VLOOKUP(F!$B180,E!$B$1:$AK$300,5,FALSE),1,0))),"")</f>
        <v/>
      </c>
      <c r="AF180" s="4" t="str">
        <f>IFERROR(IF(T180="","",(IF(T180&gt;VLOOKUP(F!$B180,E!$B$1:$AK$300,6,FALSE)+VLOOKUP(F!$B180,E!$B$1:$AK$300,5,FALSE),1,0))),"")</f>
        <v/>
      </c>
      <c r="AG180" s="4" t="str">
        <f>IFERROR(IF(W180="","",(IF(W180&gt;VLOOKUP(F!$B180,E!$B$1:$AK$300,6,FALSE)+VLOOKUP(F!$B180,E!$B$1:$AK$300,5,FALSE),1,0))),"")</f>
        <v/>
      </c>
      <c r="AI180" s="6" t="str">
        <f t="shared" si="64"/>
        <v>--</v>
      </c>
      <c r="AJ180" s="6" t="str">
        <f>IF(AI180="--","--",IF(F!$D180=131,IF(I180=-1,"rg",IF(I180="","--",IF(I180*1000&lt;1,FIXED(I180*1000,3),IF(I180*1000&lt;10,FIXED(I180*1000,2),(IF(I180*1000&lt;100,FIXED(I180*1000,1),IF(I180*1000&lt;1000,FIXED(I180*1000,0),MROUND(I180*1000,10)))))))),IF(I180=-1,"rg",IF(I180="","--",IF(I180&lt;1,FIXED(I180,3),IF(I180&lt;10,FIXED(I180,2),(IF(I180&lt;100,FIXED(I180,1),IF(I180&lt;1000,FIXED(I180,0),MROUND(I180,10))))))))))</f>
        <v>--</v>
      </c>
      <c r="AK180" s="6" t="str">
        <f t="shared" si="65"/>
        <v>--</v>
      </c>
      <c r="AL180" s="6" t="str">
        <f>IF(AK180="--","--",IF(F!$D180=131,IF(K180=-1,"rg",IF(K180="","--",IF(K180*1000&lt;1,FIXED(K180*1000,3),IF(K180*1000&lt;10,FIXED(K180*1000,2),(IF(K180*1000&lt;100,FIXED(K180*1000,1),IF(K180*1000&lt;1000,FIXED(K180*1000,0),MROUND(K180*1000,10)))))))),IF(K180=-1,"rg",IF(K180="","--",IF(K180&lt;1,FIXED(K180,3),IF(K180&lt;10,FIXED(K180,2),(IF(K180&lt;100,FIXED(K180,1),IF(K180&lt;1000,FIXED(K180,0),MROUND(K180,10))))))))))</f>
        <v>--</v>
      </c>
      <c r="AM180" s="6" t="str">
        <f t="shared" si="66"/>
        <v>--</v>
      </c>
      <c r="AN180" s="6" t="str">
        <f>IF(AM180="--","--",IF(F!$D180=131,IF(M180=-1,"rg",IF(M180="","--",IF(M180*1000&lt;1,FIXED(M180*1000,3),IF(M180*1000&lt;10,FIXED(M180*1000,2),(IF(M180*1000&lt;100,FIXED(M180*1000,1),IF(M180*1000&lt;1000,FIXED(M180*1000,0),MROUND(M180*1000,10)))))))),IF(M180=-1,"rg",IF(M180="","--",IF(M180&lt;1,FIXED(M180,3),IF(M180&lt;10,FIXED(M180,2),(IF(M180&lt;100,FIXED(M180,1),IF(M180&lt;1000,FIXED(M180,0),MROUND(M180,10))))))))))</f>
        <v>--</v>
      </c>
      <c r="AP180" s="6" t="str">
        <f t="shared" si="53"/>
        <v>--</v>
      </c>
      <c r="AQ180" s="6" t="str">
        <f t="shared" si="54"/>
        <v/>
      </c>
      <c r="AR180" s="6" t="str">
        <f t="shared" si="55"/>
        <v>--</v>
      </c>
      <c r="AS180" s="6" t="str">
        <f t="shared" si="56"/>
        <v/>
      </c>
      <c r="AT180" s="6" t="str">
        <f t="shared" si="57"/>
        <v/>
      </c>
      <c r="AU180" s="6" t="str">
        <f>IFERROR(IF(AR180="--","",IF(HLOOKUP(SMALL($Q$4:$Y$4,3),$Q$4:$Y$501,ROW(AP180)-3,FALSE)=0,"",IF(HLOOKUP(SMALL($Q$4:$Y$4,3),$Q$4:$Y$501,ROW(AP180)-3,FALSE)="nee",VLOOKUP("De kwaliteitseis emissiearme grond (maximale concentratie) wordt overschreden.",H!$O$10:'H'!$P$59,2,FALSE),""))),"")</f>
        <v/>
      </c>
      <c r="AV180" s="6" t="str">
        <f t="shared" si="47"/>
        <v>--</v>
      </c>
      <c r="AW180" s="6" t="str">
        <f t="shared" si="48"/>
        <v/>
      </c>
      <c r="AX180" s="6" t="str">
        <f t="shared" si="49"/>
        <v>--</v>
      </c>
      <c r="AY180" s="6" t="str">
        <f t="shared" si="58"/>
        <v/>
      </c>
      <c r="AZ180" s="6" t="str">
        <f t="shared" si="59"/>
        <v/>
      </c>
      <c r="BA180" s="6" t="str">
        <f>IFERROR(IF(AR180="--","",IF(HLOOKUP(SMALL($Q$4:$Y$4,6),$Q$4:$Y$501,ROW(AP180)-3,FALSE)=0,"",IF(HLOOKUP(SMALL($Q$4:$Y$4,6),$Q$4:$Y$501,ROW(AP180)-3,FALSE)="nee",VLOOKUP("De kwaliteitseis emissiearme grond (maximale concentratie) wordt overschreden.",H!$O$10:'H'!$P$59,2,FALSE),""))),"")</f>
        <v/>
      </c>
      <c r="BB180" s="6" t="str">
        <f t="shared" si="50"/>
        <v>--</v>
      </c>
      <c r="BC180" s="6" t="str">
        <f t="shared" si="51"/>
        <v/>
      </c>
      <c r="BD180" s="6" t="str">
        <f t="shared" si="52"/>
        <v>--</v>
      </c>
      <c r="BE180" s="6" t="str">
        <f t="shared" si="60"/>
        <v/>
      </c>
      <c r="BF180" s="6" t="str">
        <f t="shared" si="61"/>
        <v/>
      </c>
      <c r="BG180" s="4" t="str">
        <f>IFERROR(IF(AR180="--","",IF(HLOOKUP(SMALL($Q$4:$Y$4,9),$Q$4:$Y$501,ROW(AP180)-3,FALSE)=0,"",IF(HLOOKUP(SMALL($Q$4:$Y$4,9),$Q$4:$Y$501,ROW(AP180)-3,FALSE)="nee",VLOOKUP("De kwaliteitseis emissiearme grond (maximale concentratie) wordt overschreden.",H!$O$10:'H'!$P$59,2,FALSE),""))),"")</f>
        <v/>
      </c>
    </row>
    <row r="181" spans="1:59" x14ac:dyDescent="0.2">
      <c r="A181" s="4" t="str">
        <f>F!A181</f>
        <v>Beta-endolsulfan</v>
      </c>
      <c r="B181" s="6" t="str">
        <f>IF(ISNUMBER(F!E181)=FALSE,"--",IF(F!E181=0,"--",F!E181))</f>
        <v>--</v>
      </c>
      <c r="C181" s="6" t="str">
        <f>IF(B181="--","",F!F181)</f>
        <v/>
      </c>
      <c r="D181" s="6" t="str">
        <f>IF(ISNUMBER(F!G181)=FALSE,"--",IF(F!G181=0,"--",F!G181))</f>
        <v>--</v>
      </c>
      <c r="E181" s="6" t="str">
        <f>IF(D181="--","",F!H181)</f>
        <v/>
      </c>
      <c r="F181" s="6" t="str">
        <f>IF(ISNUMBER(F!I181)=FALSE,"--",IF(F!I181=0,"--",F!I181))</f>
        <v>--</v>
      </c>
      <c r="G181" s="6" t="str">
        <f>IF(F181="--","",F!J181)</f>
        <v/>
      </c>
      <c r="H181" s="6"/>
      <c r="I181" s="6" t="str">
        <f>IF(F!Z181=-1,-1,F!AV181)</f>
        <v/>
      </c>
      <c r="J181" s="6"/>
      <c r="K181" s="6" t="str">
        <f>IF(F!AC181=-1,-1,F!AX181)</f>
        <v/>
      </c>
      <c r="L181" s="6"/>
      <c r="M181" s="6" t="str">
        <f>IF(F!AF181=-1,-1,F!AZ181)</f>
        <v/>
      </c>
      <c r="N181" s="6"/>
      <c r="P181" s="4" t="str">
        <f>IFERROR(IF(AND(VLOOKUP(F!$B181,E!$B$1:$AK$300,5,FALSE)&lt;&gt;1000000000,VLOOKUP(F!$B181,E!$B$1:$AK$300,6,FALSE)=1000000000,VLOOKUP(F!$B181,E!$B$1:$AK$300,7,FALSE)=1000000000,VLOOKUP(F!$B181,E!$B$1:$AK$300,8,FALSE)=1000000000,VLOOKUP(F!$B181,E!$B$1:$AK$300,9,FALSE)=1000000000),"toetsen alleen LN",IF(AND(VLOOKUP(F!$B181,E!$B$1:$AK$300,5,FALSE)=1000000000,VLOOKUP(F!$B181,E!$B$1:$AK$300,6,FALSE)=1000000000,VLOOKUP(F!$B181,E!$B$1:$AK$300,7,FALSE)=1000000000,VLOOKUP(F!$B181,E!$B$1:$AK$300,8,FALSE)&lt;&gt;1000000000,VLOOKUP(F!$B181,E!$B$1:$AK$300,9,FALSE)&lt;&gt;1000000000),"toetsen alleen MV en SV",IF(AND(VLOOKUP(F!$B181,E!$B$1:$AK$300,5,FALSE)&lt;&gt;1000000000,VLOOKUP(F!$B181,E!$B$1:$AK$300,6,FALSE)&lt;&gt;1000000000,VLOOKUP(F!$B181,E!$B$1:$AK$300,7,FALSE)&lt;&gt;1000000000,VLOOKUP(F!$B181,E!$B$1:$AK$300,8,FALSE)=1000000000,VLOOKUP(F!$B181,E!$B$1:$AK$300,9,FALSE)=1000000000),"toetsen geen MV en SV",IF(VLOOKUP(F!$B181,E!$B$1:$AK$300,5,FALSE)+VLOOKUP(F!$B181,E!$B$1:$AK$300,6,FALSE)+VLOOKUP(F!$B181,E!$B$1:$AK$300,7,FALSE)+VLOOKUP(F!$B181,E!$B$1:$AK$300,8,FALSE)&lt;&gt;4000000000,"toetsen",IF(VLOOKUP(F!$B181,E!$B$1:$AK$300,12,FALSE)&lt;&gt;1000000000,"toetsen alleen IW","niet toetsen"))))),"")</f>
        <v/>
      </c>
      <c r="Q181" s="6" t="str">
        <f t="shared" si="67"/>
        <v/>
      </c>
      <c r="R181" s="5" t="str">
        <f>IF($B181="--","",IF($P181="toetsen",toetsen(F!$B181,Q181),IF($P181="toetsen alleen IW",toetsen_alleen_IW(F!$B181,Q181),IF($P181="toetsen alleen LN",toetsen_alleen_LN(F!$B181,Q181),IF($P181="toetsen geen MV en SV",toetsen_geen_MV_en_SV(F!$B181,Q181),IF($P181="toetsen alleen MV en SV",toetsen_alleen_MV_en_SV(F!$B181,Q181),""))))))</f>
        <v/>
      </c>
      <c r="S181" s="5" t="str">
        <f>IF($P181="toetsen",IF(OR(Q181="",VLOOKUP(F!$B181,E!$B$1:$AK$300,10,FALSE)=1000000000),"",IF(Q181&lt;=VLOOKUP(F!$B181,E!$B$1:$AK$300,10,FALSE),"ja","nee")),"")</f>
        <v/>
      </c>
      <c r="T181" s="78" t="str">
        <f t="shared" si="62"/>
        <v/>
      </c>
      <c r="U181" s="5" t="str">
        <f>IF($D181="--","",IF($P181="toetsen",toetsen(F!$B181,T181),IF($P181="toetsen alleen IW",toetsen_alleen_IW(F!$B181,T181),IF($P181="toetsen alleen LN",toetsen_alleen_LN(F!$B181,T181),IF($P181="toetsen geen MV en SV",toetsen_geen_MV_en_SV(F!$B181,T181),IF($P181="toetsen alleen MV en SV",toetsen_alleen_MV_en_SV(F!$B181,T181),""))))))</f>
        <v/>
      </c>
      <c r="V181" s="5" t="str">
        <f>IF($P181="toetsen",IF(OR(T181="",VLOOKUP(F!$B181,E!$B$1:$AK$300,10,FALSE)=1000000000),"",IF(T181&lt;=VLOOKUP(F!$B181,E!$B$1:$AK$300,10,FALSE),"ja","nee")),"")</f>
        <v/>
      </c>
      <c r="W181" s="6" t="str">
        <f t="shared" si="63"/>
        <v/>
      </c>
      <c r="X181" s="5" t="str">
        <f>IF($F181="--","",IF($P181="toetsen",toetsen(F!$B181,W181),IF($P181="toetsen alleen IW",toetsen_alleen_IW(F!$B181,W181),IF($P181="toetsen alleen LN",toetsen_alleen_LN(F!$B181,W181),IF($P181="toetsen geen MV en SV",toetsen_geen_MV_en_SV(F!$B181,W181),IF($P181="toetsen alleen MV en SV",toetsen_alleen_MV_en_SV(F!$B181,W181),""))))))</f>
        <v/>
      </c>
      <c r="Y181" s="5" t="str">
        <f>IF($P181="toetsen",IF(OR(W181="",VLOOKUP(F!$B181,E!$B$1:$AK$300,10,FALSE)=1000000000),"",IF(W181&lt;=VLOOKUP(F!$B181,E!$B$1:$AK$300,10,FALSE),"ja","nee")),"")</f>
        <v/>
      </c>
      <c r="AA181" s="4" t="str">
        <f>IFERROR(IF(Q181="","",(IF(Q181&gt;2*VLOOKUP(F!$B181,E!$B$1:$AK$300,5,FALSE),1,0))),"")</f>
        <v/>
      </c>
      <c r="AB181" s="4" t="str">
        <f>IFERROR(IF(T181="","",(IF(T181&gt;2*VLOOKUP(F!$B181,E!$B$1:$AK$300,5,FALSE),1,0))),"")</f>
        <v/>
      </c>
      <c r="AC181" s="4" t="str">
        <f>IFERROR(IF(W181="","",(IF(W181&gt;2*VLOOKUP(F!$B181,E!$B$1:$AK$300,5,FALSE),1,0))),"")</f>
        <v/>
      </c>
      <c r="AE181" s="4" t="str">
        <f>IFERROR(IF(Q181="","",(IF(Q181&gt;VLOOKUP(F!$B181,E!$B$1:$AK$300,6,FALSE)+VLOOKUP(F!$B181,E!$B$1:$AK$300,5,FALSE),1,0))),"")</f>
        <v/>
      </c>
      <c r="AF181" s="4" t="str">
        <f>IFERROR(IF(T181="","",(IF(T181&gt;VLOOKUP(F!$B181,E!$B$1:$AK$300,6,FALSE)+VLOOKUP(F!$B181,E!$B$1:$AK$300,5,FALSE),1,0))),"")</f>
        <v/>
      </c>
      <c r="AG181" s="4" t="str">
        <f>IFERROR(IF(W181="","",(IF(W181&gt;VLOOKUP(F!$B181,E!$B$1:$AK$300,6,FALSE)+VLOOKUP(F!$B181,E!$B$1:$AK$300,5,FALSE),1,0))),"")</f>
        <v/>
      </c>
      <c r="AI181" s="6" t="str">
        <f t="shared" si="64"/>
        <v>--</v>
      </c>
      <c r="AJ181" s="6" t="str">
        <f>IF(AI181="--","--",IF(F!$D181=131,IF(I181=-1,"rg",IF(I181="","--",IF(I181*1000&lt;1,FIXED(I181*1000,3),IF(I181*1000&lt;10,FIXED(I181*1000,2),(IF(I181*1000&lt;100,FIXED(I181*1000,1),IF(I181*1000&lt;1000,FIXED(I181*1000,0),MROUND(I181*1000,10)))))))),IF(I181=-1,"rg",IF(I181="","--",IF(I181&lt;1,FIXED(I181,3),IF(I181&lt;10,FIXED(I181,2),(IF(I181&lt;100,FIXED(I181,1),IF(I181&lt;1000,FIXED(I181,0),MROUND(I181,10))))))))))</f>
        <v>--</v>
      </c>
      <c r="AK181" s="6" t="str">
        <f t="shared" si="65"/>
        <v>--</v>
      </c>
      <c r="AL181" s="6" t="str">
        <f>IF(AK181="--","--",IF(F!$D181=131,IF(K181=-1,"rg",IF(K181="","--",IF(K181*1000&lt;1,FIXED(K181*1000,3),IF(K181*1000&lt;10,FIXED(K181*1000,2),(IF(K181*1000&lt;100,FIXED(K181*1000,1),IF(K181*1000&lt;1000,FIXED(K181*1000,0),MROUND(K181*1000,10)))))))),IF(K181=-1,"rg",IF(K181="","--",IF(K181&lt;1,FIXED(K181,3),IF(K181&lt;10,FIXED(K181,2),(IF(K181&lt;100,FIXED(K181,1),IF(K181&lt;1000,FIXED(K181,0),MROUND(K181,10))))))))))</f>
        <v>--</v>
      </c>
      <c r="AM181" s="6" t="str">
        <f t="shared" si="66"/>
        <v>--</v>
      </c>
      <c r="AN181" s="6" t="str">
        <f>IF(AM181="--","--",IF(F!$D181=131,IF(M181=-1,"rg",IF(M181="","--",IF(M181*1000&lt;1,FIXED(M181*1000,3),IF(M181*1000&lt;10,FIXED(M181*1000,2),(IF(M181*1000&lt;100,FIXED(M181*1000,1),IF(M181*1000&lt;1000,FIXED(M181*1000,0),MROUND(M181*1000,10)))))))),IF(M181=-1,"rg",IF(M181="","--",IF(M181&lt;1,FIXED(M181,3),IF(M181&lt;10,FIXED(M181,2),(IF(M181&lt;100,FIXED(M181,1),IF(M181&lt;1000,FIXED(M181,0),MROUND(M181,10))))))))))</f>
        <v>--</v>
      </c>
      <c r="AP181" s="6" t="str">
        <f t="shared" si="53"/>
        <v>--</v>
      </c>
      <c r="AQ181" s="6" t="str">
        <f t="shared" si="54"/>
        <v/>
      </c>
      <c r="AR181" s="6" t="str">
        <f t="shared" si="55"/>
        <v>--</v>
      </c>
      <c r="AS181" s="6" t="str">
        <f t="shared" si="56"/>
        <v/>
      </c>
      <c r="AT181" s="6" t="str">
        <f t="shared" si="57"/>
        <v/>
      </c>
      <c r="AU181" s="6" t="str">
        <f>IFERROR(IF(AR181="--","",IF(HLOOKUP(SMALL($Q$4:$Y$4,3),$Q$4:$Y$501,ROW(AP181)-3,FALSE)=0,"",IF(HLOOKUP(SMALL($Q$4:$Y$4,3),$Q$4:$Y$501,ROW(AP181)-3,FALSE)="nee",VLOOKUP("De kwaliteitseis emissiearme grond (maximale concentratie) wordt overschreden.",H!$O$10:'H'!$P$59,2,FALSE),""))),"")</f>
        <v/>
      </c>
      <c r="AV181" s="6" t="str">
        <f t="shared" si="47"/>
        <v>--</v>
      </c>
      <c r="AW181" s="6" t="str">
        <f t="shared" si="48"/>
        <v/>
      </c>
      <c r="AX181" s="6" t="str">
        <f t="shared" si="49"/>
        <v>--</v>
      </c>
      <c r="AY181" s="6" t="str">
        <f t="shared" si="58"/>
        <v/>
      </c>
      <c r="AZ181" s="6" t="str">
        <f t="shared" si="59"/>
        <v/>
      </c>
      <c r="BA181" s="6" t="str">
        <f>IFERROR(IF(AR181="--","",IF(HLOOKUP(SMALL($Q$4:$Y$4,6),$Q$4:$Y$501,ROW(AP181)-3,FALSE)=0,"",IF(HLOOKUP(SMALL($Q$4:$Y$4,6),$Q$4:$Y$501,ROW(AP181)-3,FALSE)="nee",VLOOKUP("De kwaliteitseis emissiearme grond (maximale concentratie) wordt overschreden.",H!$O$10:'H'!$P$59,2,FALSE),""))),"")</f>
        <v/>
      </c>
      <c r="BB181" s="6" t="str">
        <f t="shared" si="50"/>
        <v>--</v>
      </c>
      <c r="BC181" s="6" t="str">
        <f t="shared" si="51"/>
        <v/>
      </c>
      <c r="BD181" s="6" t="str">
        <f t="shared" si="52"/>
        <v>--</v>
      </c>
      <c r="BE181" s="6" t="str">
        <f t="shared" si="60"/>
        <v/>
      </c>
      <c r="BF181" s="6" t="str">
        <f t="shared" si="61"/>
        <v/>
      </c>
      <c r="BG181" s="4" t="str">
        <f>IFERROR(IF(AR181="--","",IF(HLOOKUP(SMALL($Q$4:$Y$4,9),$Q$4:$Y$501,ROW(AP181)-3,FALSE)=0,"",IF(HLOOKUP(SMALL($Q$4:$Y$4,9),$Q$4:$Y$501,ROW(AP181)-3,FALSE)="nee",VLOOKUP("De kwaliteitseis emissiearme grond (maximale concentratie) wordt overschreden.",H!$O$10:'H'!$P$59,2,FALSE),""))),"")</f>
        <v/>
      </c>
    </row>
    <row r="182" spans="1:59" x14ac:dyDescent="0.2">
      <c r="A182" s="4" t="str">
        <f>F!A182</f>
        <v>Endosulfansulfaat</v>
      </c>
      <c r="B182" s="6" t="str">
        <f>IF(ISNUMBER(F!E182)=FALSE,"--",IF(F!E182=0,"--",F!E182))</f>
        <v>--</v>
      </c>
      <c r="C182" s="6" t="str">
        <f>IF(B182="--","",F!F182)</f>
        <v/>
      </c>
      <c r="D182" s="6" t="str">
        <f>IF(ISNUMBER(F!G182)=FALSE,"--",IF(F!G182=0,"--",F!G182))</f>
        <v>--</v>
      </c>
      <c r="E182" s="6" t="str">
        <f>IF(D182="--","",F!H182)</f>
        <v/>
      </c>
      <c r="F182" s="6" t="str">
        <f>IF(ISNUMBER(F!I182)=FALSE,"--",IF(F!I182=0,"--",F!I182))</f>
        <v>--</v>
      </c>
      <c r="G182" s="6" t="str">
        <f>IF(F182="--","",F!J182)</f>
        <v/>
      </c>
      <c r="H182" s="6"/>
      <c r="I182" s="6" t="str">
        <f>IF(F!Z182=-1,-1,F!AV182)</f>
        <v/>
      </c>
      <c r="J182" s="6"/>
      <c r="K182" s="6" t="str">
        <f>IF(F!AC182=-1,-1,F!AX182)</f>
        <v/>
      </c>
      <c r="L182" s="6"/>
      <c r="M182" s="6" t="str">
        <f>IF(F!AF182=-1,-1,F!AZ182)</f>
        <v/>
      </c>
      <c r="N182" s="6"/>
      <c r="P182" s="4" t="str">
        <f>IFERROR(IF(AND(VLOOKUP(F!$B182,E!$B$1:$AK$300,5,FALSE)&lt;&gt;1000000000,VLOOKUP(F!$B182,E!$B$1:$AK$300,6,FALSE)=1000000000,VLOOKUP(F!$B182,E!$B$1:$AK$300,7,FALSE)=1000000000,VLOOKUP(F!$B182,E!$B$1:$AK$300,8,FALSE)=1000000000,VLOOKUP(F!$B182,E!$B$1:$AK$300,9,FALSE)=1000000000),"toetsen alleen LN",IF(AND(VLOOKUP(F!$B182,E!$B$1:$AK$300,5,FALSE)=1000000000,VLOOKUP(F!$B182,E!$B$1:$AK$300,6,FALSE)=1000000000,VLOOKUP(F!$B182,E!$B$1:$AK$300,7,FALSE)=1000000000,VLOOKUP(F!$B182,E!$B$1:$AK$300,8,FALSE)&lt;&gt;1000000000,VLOOKUP(F!$B182,E!$B$1:$AK$300,9,FALSE)&lt;&gt;1000000000),"toetsen alleen MV en SV",IF(AND(VLOOKUP(F!$B182,E!$B$1:$AK$300,5,FALSE)&lt;&gt;1000000000,VLOOKUP(F!$B182,E!$B$1:$AK$300,6,FALSE)&lt;&gt;1000000000,VLOOKUP(F!$B182,E!$B$1:$AK$300,7,FALSE)&lt;&gt;1000000000,VLOOKUP(F!$B182,E!$B$1:$AK$300,8,FALSE)=1000000000,VLOOKUP(F!$B182,E!$B$1:$AK$300,9,FALSE)=1000000000),"toetsen geen MV en SV",IF(VLOOKUP(F!$B182,E!$B$1:$AK$300,5,FALSE)+VLOOKUP(F!$B182,E!$B$1:$AK$300,6,FALSE)+VLOOKUP(F!$B182,E!$B$1:$AK$300,7,FALSE)+VLOOKUP(F!$B182,E!$B$1:$AK$300,8,FALSE)&lt;&gt;4000000000,"toetsen",IF(VLOOKUP(F!$B182,E!$B$1:$AK$300,12,FALSE)&lt;&gt;1000000000,"toetsen alleen IW","niet toetsen"))))),"")</f>
        <v/>
      </c>
      <c r="Q182" s="6" t="str">
        <f t="shared" si="67"/>
        <v/>
      </c>
      <c r="R182" s="5" t="str">
        <f>IF($B182="--","",IF($P182="toetsen",toetsen(F!$B182,Q182),IF($P182="toetsen alleen IW",toetsen_alleen_IW(F!$B182,Q182),IF($P182="toetsen alleen LN",toetsen_alleen_LN(F!$B182,Q182),IF($P182="toetsen geen MV en SV",toetsen_geen_MV_en_SV(F!$B182,Q182),IF($P182="toetsen alleen MV en SV",toetsen_alleen_MV_en_SV(F!$B182,Q182),""))))))</f>
        <v/>
      </c>
      <c r="S182" s="5" t="str">
        <f>IF($P182="toetsen",IF(OR(Q182="",VLOOKUP(F!$B182,E!$B$1:$AK$300,10,FALSE)=1000000000),"",IF(Q182&lt;=VLOOKUP(F!$B182,E!$B$1:$AK$300,10,FALSE),"ja","nee")),"")</f>
        <v/>
      </c>
      <c r="T182" s="78" t="str">
        <f t="shared" si="62"/>
        <v/>
      </c>
      <c r="U182" s="5" t="str">
        <f>IF($D182="--","",IF($P182="toetsen",toetsen(F!$B182,T182),IF($P182="toetsen alleen IW",toetsen_alleen_IW(F!$B182,T182),IF($P182="toetsen alleen LN",toetsen_alleen_LN(F!$B182,T182),IF($P182="toetsen geen MV en SV",toetsen_geen_MV_en_SV(F!$B182,T182),IF($P182="toetsen alleen MV en SV",toetsen_alleen_MV_en_SV(F!$B182,T182),""))))))</f>
        <v/>
      </c>
      <c r="V182" s="5" t="str">
        <f>IF($P182="toetsen",IF(OR(T182="",VLOOKUP(F!$B182,E!$B$1:$AK$300,10,FALSE)=1000000000),"",IF(T182&lt;=VLOOKUP(F!$B182,E!$B$1:$AK$300,10,FALSE),"ja","nee")),"")</f>
        <v/>
      </c>
      <c r="W182" s="6" t="str">
        <f t="shared" si="63"/>
        <v/>
      </c>
      <c r="X182" s="5" t="str">
        <f>IF($F182="--","",IF($P182="toetsen",toetsen(F!$B182,W182),IF($P182="toetsen alleen IW",toetsen_alleen_IW(F!$B182,W182),IF($P182="toetsen alleen LN",toetsen_alleen_LN(F!$B182,W182),IF($P182="toetsen geen MV en SV",toetsen_geen_MV_en_SV(F!$B182,W182),IF($P182="toetsen alleen MV en SV",toetsen_alleen_MV_en_SV(F!$B182,W182),""))))))</f>
        <v/>
      </c>
      <c r="Y182" s="5" t="str">
        <f>IF($P182="toetsen",IF(OR(W182="",VLOOKUP(F!$B182,E!$B$1:$AK$300,10,FALSE)=1000000000),"",IF(W182&lt;=VLOOKUP(F!$B182,E!$B$1:$AK$300,10,FALSE),"ja","nee")),"")</f>
        <v/>
      </c>
      <c r="AA182" s="4" t="str">
        <f>IFERROR(IF(Q182="","",(IF(Q182&gt;2*VLOOKUP(F!$B182,E!$B$1:$AK$300,5,FALSE),1,0))),"")</f>
        <v/>
      </c>
      <c r="AB182" s="4" t="str">
        <f>IFERROR(IF(T182="","",(IF(T182&gt;2*VLOOKUP(F!$B182,E!$B$1:$AK$300,5,FALSE),1,0))),"")</f>
        <v/>
      </c>
      <c r="AC182" s="4" t="str">
        <f>IFERROR(IF(W182="","",(IF(W182&gt;2*VLOOKUP(F!$B182,E!$B$1:$AK$300,5,FALSE),1,0))),"")</f>
        <v/>
      </c>
      <c r="AE182" s="4" t="str">
        <f>IFERROR(IF(Q182="","",(IF(Q182&gt;VLOOKUP(F!$B182,E!$B$1:$AK$300,6,FALSE)+VLOOKUP(F!$B182,E!$B$1:$AK$300,5,FALSE),1,0))),"")</f>
        <v/>
      </c>
      <c r="AF182" s="4" t="str">
        <f>IFERROR(IF(T182="","",(IF(T182&gt;VLOOKUP(F!$B182,E!$B$1:$AK$300,6,FALSE)+VLOOKUP(F!$B182,E!$B$1:$AK$300,5,FALSE),1,0))),"")</f>
        <v/>
      </c>
      <c r="AG182" s="4" t="str">
        <f>IFERROR(IF(W182="","",(IF(W182&gt;VLOOKUP(F!$B182,E!$B$1:$AK$300,6,FALSE)+VLOOKUP(F!$B182,E!$B$1:$AK$300,5,FALSE),1,0))),"")</f>
        <v/>
      </c>
      <c r="AI182" s="6" t="str">
        <f t="shared" si="64"/>
        <v>--</v>
      </c>
      <c r="AJ182" s="6" t="str">
        <f>IF(AI182="--","--",IF(F!$D182=131,IF(I182=-1,"rg",IF(I182="","--",IF(I182*1000&lt;1,FIXED(I182*1000,3),IF(I182*1000&lt;10,FIXED(I182*1000,2),(IF(I182*1000&lt;100,FIXED(I182*1000,1),IF(I182*1000&lt;1000,FIXED(I182*1000,0),MROUND(I182*1000,10)))))))),IF(I182=-1,"rg",IF(I182="","--",IF(I182&lt;1,FIXED(I182,3),IF(I182&lt;10,FIXED(I182,2),(IF(I182&lt;100,FIXED(I182,1),IF(I182&lt;1000,FIXED(I182,0),MROUND(I182,10))))))))))</f>
        <v>--</v>
      </c>
      <c r="AK182" s="6" t="str">
        <f t="shared" si="65"/>
        <v>--</v>
      </c>
      <c r="AL182" s="6" t="str">
        <f>IF(AK182="--","--",IF(F!$D182=131,IF(K182=-1,"rg",IF(K182="","--",IF(K182*1000&lt;1,FIXED(K182*1000,3),IF(K182*1000&lt;10,FIXED(K182*1000,2),(IF(K182*1000&lt;100,FIXED(K182*1000,1),IF(K182*1000&lt;1000,FIXED(K182*1000,0),MROUND(K182*1000,10)))))))),IF(K182=-1,"rg",IF(K182="","--",IF(K182&lt;1,FIXED(K182,3),IF(K182&lt;10,FIXED(K182,2),(IF(K182&lt;100,FIXED(K182,1),IF(K182&lt;1000,FIXED(K182,0),MROUND(K182,10))))))))))</f>
        <v>--</v>
      </c>
      <c r="AM182" s="6" t="str">
        <f t="shared" si="66"/>
        <v>--</v>
      </c>
      <c r="AN182" s="6" t="str">
        <f>IF(AM182="--","--",IF(F!$D182=131,IF(M182=-1,"rg",IF(M182="","--",IF(M182*1000&lt;1,FIXED(M182*1000,3),IF(M182*1000&lt;10,FIXED(M182*1000,2),(IF(M182*1000&lt;100,FIXED(M182*1000,1),IF(M182*1000&lt;1000,FIXED(M182*1000,0),MROUND(M182*1000,10)))))))),IF(M182=-1,"rg",IF(M182="","--",IF(M182&lt;1,FIXED(M182,3),IF(M182&lt;10,FIXED(M182,2),(IF(M182&lt;100,FIXED(M182,1),IF(M182&lt;1000,FIXED(M182,0),MROUND(M182,10))))))))))</f>
        <v>--</v>
      </c>
      <c r="AP182" s="6" t="str">
        <f t="shared" si="53"/>
        <v>--</v>
      </c>
      <c r="AQ182" s="6" t="str">
        <f t="shared" si="54"/>
        <v/>
      </c>
      <c r="AR182" s="6" t="str">
        <f t="shared" si="55"/>
        <v>--</v>
      </c>
      <c r="AS182" s="6" t="str">
        <f t="shared" si="56"/>
        <v/>
      </c>
      <c r="AT182" s="6" t="str">
        <f t="shared" si="57"/>
        <v/>
      </c>
      <c r="AU182" s="6" t="str">
        <f>IFERROR(IF(AR182="--","",IF(HLOOKUP(SMALL($Q$4:$Y$4,3),$Q$4:$Y$501,ROW(AP182)-3,FALSE)=0,"",IF(HLOOKUP(SMALL($Q$4:$Y$4,3),$Q$4:$Y$501,ROW(AP182)-3,FALSE)="nee",VLOOKUP("De kwaliteitseis emissiearme grond (maximale concentratie) wordt overschreden.",H!$O$10:'H'!$P$59,2,FALSE),""))),"")</f>
        <v/>
      </c>
      <c r="AV182" s="6" t="str">
        <f t="shared" si="47"/>
        <v>--</v>
      </c>
      <c r="AW182" s="6" t="str">
        <f t="shared" si="48"/>
        <v/>
      </c>
      <c r="AX182" s="6" t="str">
        <f t="shared" si="49"/>
        <v>--</v>
      </c>
      <c r="AY182" s="6" t="str">
        <f t="shared" si="58"/>
        <v/>
      </c>
      <c r="AZ182" s="6" t="str">
        <f t="shared" si="59"/>
        <v/>
      </c>
      <c r="BA182" s="6" t="str">
        <f>IFERROR(IF(AR182="--","",IF(HLOOKUP(SMALL($Q$4:$Y$4,6),$Q$4:$Y$501,ROW(AP182)-3,FALSE)=0,"",IF(HLOOKUP(SMALL($Q$4:$Y$4,6),$Q$4:$Y$501,ROW(AP182)-3,FALSE)="nee",VLOOKUP("De kwaliteitseis emissiearme grond (maximale concentratie) wordt overschreden.",H!$O$10:'H'!$P$59,2,FALSE),""))),"")</f>
        <v/>
      </c>
      <c r="BB182" s="6" t="str">
        <f t="shared" si="50"/>
        <v>--</v>
      </c>
      <c r="BC182" s="6" t="str">
        <f t="shared" si="51"/>
        <v/>
      </c>
      <c r="BD182" s="6" t="str">
        <f t="shared" si="52"/>
        <v>--</v>
      </c>
      <c r="BE182" s="6" t="str">
        <f t="shared" si="60"/>
        <v/>
      </c>
      <c r="BF182" s="6" t="str">
        <f t="shared" si="61"/>
        <v/>
      </c>
      <c r="BG182" s="4" t="str">
        <f>IFERROR(IF(AR182="--","",IF(HLOOKUP(SMALL($Q$4:$Y$4,9),$Q$4:$Y$501,ROW(AP182)-3,FALSE)=0,"",IF(HLOOKUP(SMALL($Q$4:$Y$4,9),$Q$4:$Y$501,ROW(AP182)-3,FALSE)="nee",VLOOKUP("De kwaliteitseis emissiearme grond (maximale concentratie) wordt overschreden.",H!$O$10:'H'!$P$59,2,FALSE),""))),"")</f>
        <v/>
      </c>
    </row>
    <row r="183" spans="1:59" x14ac:dyDescent="0.2">
      <c r="A183" s="4" t="str">
        <f>F!A183</f>
        <v>Som endosulfan</v>
      </c>
      <c r="B183" s="6" t="str">
        <f>IF(ISNUMBER(F!E183)=FALSE,"--",IF(F!E183=0,"--",F!E183))</f>
        <v>--</v>
      </c>
      <c r="C183" s="6" t="str">
        <f>IF(B183="--","",F!F183)</f>
        <v/>
      </c>
      <c r="D183" s="6" t="str">
        <f>IF(ISNUMBER(F!G183)=FALSE,"--",IF(F!G183=0,"--",F!G183))</f>
        <v>--</v>
      </c>
      <c r="E183" s="6" t="str">
        <f>IF(D183="--","",F!H183)</f>
        <v/>
      </c>
      <c r="F183" s="6" t="str">
        <f>IF(ISNUMBER(F!I183)=FALSE,"--",IF(F!I183=0,"--",F!I183))</f>
        <v>--</v>
      </c>
      <c r="G183" s="6" t="str">
        <f>IF(F183="--","",F!J183)</f>
        <v/>
      </c>
      <c r="H183" s="6"/>
      <c r="I183" s="6">
        <f>IF(F!Z183=-1,-1,F!AV183)</f>
        <v>0</v>
      </c>
      <c r="J183" s="6"/>
      <c r="K183" s="6">
        <f>IF(F!AC183=-1,-1,F!AX183)</f>
        <v>0</v>
      </c>
      <c r="L183" s="6"/>
      <c r="M183" s="6">
        <f>IF(F!AF183=-1,-1,F!AZ183)</f>
        <v>0</v>
      </c>
      <c r="N183" s="6"/>
      <c r="P183" s="4" t="str">
        <f>IFERROR(IF(AND(VLOOKUP(F!$B183,E!$B$1:$AK$300,5,FALSE)&lt;&gt;1000000000,VLOOKUP(F!$B183,E!$B$1:$AK$300,6,FALSE)=1000000000,VLOOKUP(F!$B183,E!$B$1:$AK$300,7,FALSE)=1000000000,VLOOKUP(F!$B183,E!$B$1:$AK$300,8,FALSE)=1000000000,VLOOKUP(F!$B183,E!$B$1:$AK$300,9,FALSE)=1000000000),"toetsen alleen LN",IF(AND(VLOOKUP(F!$B183,E!$B$1:$AK$300,5,FALSE)=1000000000,VLOOKUP(F!$B183,E!$B$1:$AK$300,6,FALSE)=1000000000,VLOOKUP(F!$B183,E!$B$1:$AK$300,7,FALSE)=1000000000,VLOOKUP(F!$B183,E!$B$1:$AK$300,8,FALSE)&lt;&gt;1000000000,VLOOKUP(F!$B183,E!$B$1:$AK$300,9,FALSE)&lt;&gt;1000000000),"toetsen alleen MV en SV",IF(AND(VLOOKUP(F!$B183,E!$B$1:$AK$300,5,FALSE)&lt;&gt;1000000000,VLOOKUP(F!$B183,E!$B$1:$AK$300,6,FALSE)&lt;&gt;1000000000,VLOOKUP(F!$B183,E!$B$1:$AK$300,7,FALSE)&lt;&gt;1000000000,VLOOKUP(F!$B183,E!$B$1:$AK$300,8,FALSE)=1000000000,VLOOKUP(F!$B183,E!$B$1:$AK$300,9,FALSE)=1000000000),"toetsen geen MV en SV",IF(VLOOKUP(F!$B183,E!$B$1:$AK$300,5,FALSE)+VLOOKUP(F!$B183,E!$B$1:$AK$300,6,FALSE)+VLOOKUP(F!$B183,E!$B$1:$AK$300,7,FALSE)+VLOOKUP(F!$B183,E!$B$1:$AK$300,8,FALSE)&lt;&gt;4000000000,"toetsen",IF(VLOOKUP(F!$B183,E!$B$1:$AK$300,12,FALSE)&lt;&gt;1000000000,"toetsen alleen IW","niet toetsen"))))),"")</f>
        <v/>
      </c>
      <c r="Q183" s="6">
        <f t="shared" si="67"/>
        <v>0</v>
      </c>
      <c r="R183" s="5" t="str">
        <f>IF($B183="--","",IF($P183="toetsen",toetsen(F!$B183,Q183),IF($P183="toetsen alleen IW",toetsen_alleen_IW(F!$B183,Q183),IF($P183="toetsen alleen LN",toetsen_alleen_LN(F!$B183,Q183),IF($P183="toetsen geen MV en SV",toetsen_geen_MV_en_SV(F!$B183,Q183),IF($P183="toetsen alleen MV en SV",toetsen_alleen_MV_en_SV(F!$B183,Q183),""))))))</f>
        <v/>
      </c>
      <c r="S183" s="5" t="str">
        <f>IF($P183="toetsen",IF(OR(Q183="",VLOOKUP(F!$B183,E!$B$1:$AK$300,10,FALSE)=1000000000),"",IF(Q183&lt;=VLOOKUP(F!$B183,E!$B$1:$AK$300,10,FALSE),"ja","nee")),"")</f>
        <v/>
      </c>
      <c r="T183" s="78">
        <f t="shared" si="62"/>
        <v>0</v>
      </c>
      <c r="U183" s="5" t="str">
        <f>IF($D183="--","",IF($P183="toetsen",toetsen(F!$B183,T183),IF($P183="toetsen alleen IW",toetsen_alleen_IW(F!$B183,T183),IF($P183="toetsen alleen LN",toetsen_alleen_LN(F!$B183,T183),IF($P183="toetsen geen MV en SV",toetsen_geen_MV_en_SV(F!$B183,T183),IF($P183="toetsen alleen MV en SV",toetsen_alleen_MV_en_SV(F!$B183,T183),""))))))</f>
        <v/>
      </c>
      <c r="V183" s="5" t="str">
        <f>IF($P183="toetsen",IF(OR(T183="",VLOOKUP(F!$B183,E!$B$1:$AK$300,10,FALSE)=1000000000),"",IF(T183&lt;=VLOOKUP(F!$B183,E!$B$1:$AK$300,10,FALSE),"ja","nee")),"")</f>
        <v/>
      </c>
      <c r="W183" s="6">
        <f t="shared" si="63"/>
        <v>0</v>
      </c>
      <c r="X183" s="5" t="str">
        <f>IF($F183="--","",IF($P183="toetsen",toetsen(F!$B183,W183),IF($P183="toetsen alleen IW",toetsen_alleen_IW(F!$B183,W183),IF($P183="toetsen alleen LN",toetsen_alleen_LN(F!$B183,W183),IF($P183="toetsen geen MV en SV",toetsen_geen_MV_en_SV(F!$B183,W183),IF($P183="toetsen alleen MV en SV",toetsen_alleen_MV_en_SV(F!$B183,W183),""))))))</f>
        <v/>
      </c>
      <c r="Y183" s="5" t="str">
        <f>IF($P183="toetsen",IF(OR(W183="",VLOOKUP(F!$B183,E!$B$1:$AK$300,10,FALSE)=1000000000),"",IF(W183&lt;=VLOOKUP(F!$B183,E!$B$1:$AK$300,10,FALSE),"ja","nee")),"")</f>
        <v/>
      </c>
      <c r="AA183" s="4" t="str">
        <f>IFERROR(IF(Q183="","",(IF(Q183&gt;2*VLOOKUP(F!$B183,E!$B$1:$AK$300,5,FALSE),1,0))),"")</f>
        <v/>
      </c>
      <c r="AB183" s="4" t="str">
        <f>IFERROR(IF(T183="","",(IF(T183&gt;2*VLOOKUP(F!$B183,E!$B$1:$AK$300,5,FALSE),1,0))),"")</f>
        <v/>
      </c>
      <c r="AC183" s="4" t="str">
        <f>IFERROR(IF(W183="","",(IF(W183&gt;2*VLOOKUP(F!$B183,E!$B$1:$AK$300,5,FALSE),1,0))),"")</f>
        <v/>
      </c>
      <c r="AE183" s="4" t="str">
        <f>IFERROR(IF(Q183="","",(IF(Q183&gt;VLOOKUP(F!$B183,E!$B$1:$AK$300,6,FALSE)+VLOOKUP(F!$B183,E!$B$1:$AK$300,5,FALSE),1,0))),"")</f>
        <v/>
      </c>
      <c r="AF183" s="4" t="str">
        <f>IFERROR(IF(T183="","",(IF(T183&gt;VLOOKUP(F!$B183,E!$B$1:$AK$300,6,FALSE)+VLOOKUP(F!$B183,E!$B$1:$AK$300,5,FALSE),1,0))),"")</f>
        <v/>
      </c>
      <c r="AG183" s="4" t="str">
        <f>IFERROR(IF(W183="","",(IF(W183&gt;VLOOKUP(F!$B183,E!$B$1:$AK$300,6,FALSE)+VLOOKUP(F!$B183,E!$B$1:$AK$300,5,FALSE),1,0))),"")</f>
        <v/>
      </c>
      <c r="AI183" s="6" t="str">
        <f t="shared" si="64"/>
        <v>--</v>
      </c>
      <c r="AJ183" s="6" t="str">
        <f>IF(AI183="--","--",IF(F!$D183=131,IF(I183=-1,"rg",IF(I183="","--",IF(I183*1000&lt;1,FIXED(I183*1000,3),IF(I183*1000&lt;10,FIXED(I183*1000,2),(IF(I183*1000&lt;100,FIXED(I183*1000,1),IF(I183*1000&lt;1000,FIXED(I183*1000,0),MROUND(I183*1000,10)))))))),IF(I183=-1,"rg",IF(I183="","--",IF(I183&lt;1,FIXED(I183,3),IF(I183&lt;10,FIXED(I183,2),(IF(I183&lt;100,FIXED(I183,1),IF(I183&lt;1000,FIXED(I183,0),MROUND(I183,10))))))))))</f>
        <v>--</v>
      </c>
      <c r="AK183" s="6" t="str">
        <f t="shared" si="65"/>
        <v>--</v>
      </c>
      <c r="AL183" s="6" t="str">
        <f>IF(AK183="--","--",IF(F!$D183=131,IF(K183=-1,"rg",IF(K183="","--",IF(K183*1000&lt;1,FIXED(K183*1000,3),IF(K183*1000&lt;10,FIXED(K183*1000,2),(IF(K183*1000&lt;100,FIXED(K183*1000,1),IF(K183*1000&lt;1000,FIXED(K183*1000,0),MROUND(K183*1000,10)))))))),IF(K183=-1,"rg",IF(K183="","--",IF(K183&lt;1,FIXED(K183,3),IF(K183&lt;10,FIXED(K183,2),(IF(K183&lt;100,FIXED(K183,1),IF(K183&lt;1000,FIXED(K183,0),MROUND(K183,10))))))))))</f>
        <v>--</v>
      </c>
      <c r="AM183" s="6" t="str">
        <f t="shared" si="66"/>
        <v>--</v>
      </c>
      <c r="AN183" s="6" t="str">
        <f>IF(AM183="--","--",IF(F!$D183=131,IF(M183=-1,"rg",IF(M183="","--",IF(M183*1000&lt;1,FIXED(M183*1000,3),IF(M183*1000&lt;10,FIXED(M183*1000,2),(IF(M183*1000&lt;100,FIXED(M183*1000,1),IF(M183*1000&lt;1000,FIXED(M183*1000,0),MROUND(M183*1000,10)))))))),IF(M183=-1,"rg",IF(M183="","--",IF(M183&lt;1,FIXED(M183,3),IF(M183&lt;10,FIXED(M183,2),(IF(M183&lt;100,FIXED(M183,1),IF(M183&lt;1000,FIXED(M183,0),MROUND(M183,10))))))))))</f>
        <v>--</v>
      </c>
      <c r="AP183" s="6" t="str">
        <f t="shared" si="53"/>
        <v>--</v>
      </c>
      <c r="AQ183" s="6" t="str">
        <f t="shared" si="54"/>
        <v/>
      </c>
      <c r="AR183" s="6" t="str">
        <f t="shared" si="55"/>
        <v>--</v>
      </c>
      <c r="AS183" s="6" t="str">
        <f t="shared" si="56"/>
        <v/>
      </c>
      <c r="AT183" s="6" t="str">
        <f t="shared" si="57"/>
        <v/>
      </c>
      <c r="AU183" s="6" t="str">
        <f>IFERROR(IF(AR183="--","",IF(HLOOKUP(SMALL($Q$4:$Y$4,3),$Q$4:$Y$501,ROW(AP183)-3,FALSE)=0,"",IF(HLOOKUP(SMALL($Q$4:$Y$4,3),$Q$4:$Y$501,ROW(AP183)-3,FALSE)="nee",VLOOKUP("De kwaliteitseis emissiearme grond (maximale concentratie) wordt overschreden.",H!$O$10:'H'!$P$59,2,FALSE),""))),"")</f>
        <v/>
      </c>
      <c r="AV183" s="6" t="str">
        <f t="shared" si="47"/>
        <v>--</v>
      </c>
      <c r="AW183" s="6" t="str">
        <f t="shared" si="48"/>
        <v/>
      </c>
      <c r="AX183" s="6" t="str">
        <f t="shared" si="49"/>
        <v>--</v>
      </c>
      <c r="AY183" s="6" t="str">
        <f t="shared" si="58"/>
        <v/>
      </c>
      <c r="AZ183" s="6" t="str">
        <f t="shared" si="59"/>
        <v/>
      </c>
      <c r="BA183" s="6" t="str">
        <f>IFERROR(IF(AR183="--","",IF(HLOOKUP(SMALL($Q$4:$Y$4,6),$Q$4:$Y$501,ROW(AP183)-3,FALSE)=0,"",IF(HLOOKUP(SMALL($Q$4:$Y$4,6),$Q$4:$Y$501,ROW(AP183)-3,FALSE)="nee",VLOOKUP("De kwaliteitseis emissiearme grond (maximale concentratie) wordt overschreden.",H!$O$10:'H'!$P$59,2,FALSE),""))),"")</f>
        <v/>
      </c>
      <c r="BB183" s="6" t="str">
        <f t="shared" si="50"/>
        <v>--</v>
      </c>
      <c r="BC183" s="6" t="str">
        <f t="shared" si="51"/>
        <v/>
      </c>
      <c r="BD183" s="6" t="str">
        <f t="shared" si="52"/>
        <v>--</v>
      </c>
      <c r="BE183" s="6" t="str">
        <f t="shared" si="60"/>
        <v/>
      </c>
      <c r="BF183" s="6" t="str">
        <f t="shared" si="61"/>
        <v/>
      </c>
      <c r="BG183" s="4" t="str">
        <f>IFERROR(IF(AR183="--","",IF(HLOOKUP(SMALL($Q$4:$Y$4,9),$Q$4:$Y$501,ROW(AP183)-3,FALSE)=0,"",IF(HLOOKUP(SMALL($Q$4:$Y$4,9),$Q$4:$Y$501,ROW(AP183)-3,FALSE)="nee",VLOOKUP("De kwaliteitseis emissiearme grond (maximale concentratie) wordt overschreden.",H!$O$10:'H'!$P$59,2,FALSE),""))),"")</f>
        <v/>
      </c>
    </row>
    <row r="184" spans="1:59" x14ac:dyDescent="0.2">
      <c r="A184" s="4" t="str">
        <f>F!A184</f>
        <v>Hexachloorethaan</v>
      </c>
      <c r="B184" s="6" t="str">
        <f>IF(ISNUMBER(F!E184)=FALSE,"--",IF(F!E184=0,"--",F!E184))</f>
        <v>--</v>
      </c>
      <c r="C184" s="6" t="str">
        <f>IF(B184="--","",F!F184)</f>
        <v/>
      </c>
      <c r="D184" s="6" t="str">
        <f>IF(ISNUMBER(F!G184)=FALSE,"--",IF(F!G184=0,"--",F!G184))</f>
        <v>--</v>
      </c>
      <c r="E184" s="6" t="str">
        <f>IF(D184="--","",F!H184)</f>
        <v/>
      </c>
      <c r="F184" s="6" t="str">
        <f>IF(ISNUMBER(F!I184)=FALSE,"--",IF(F!I184=0,"--",F!I184))</f>
        <v>--</v>
      </c>
      <c r="G184" s="6" t="str">
        <f>IF(F184="--","",F!J184)</f>
        <v/>
      </c>
      <c r="H184" s="6"/>
      <c r="I184" s="6" t="str">
        <f>IF(F!Z184=-1,-1,F!AV184)</f>
        <v/>
      </c>
      <c r="J184" s="6"/>
      <c r="K184" s="6" t="str">
        <f>IF(F!AC184=-1,-1,F!AX184)</f>
        <v/>
      </c>
      <c r="L184" s="6"/>
      <c r="M184" s="6" t="str">
        <f>IF(F!AF184=-1,-1,F!AZ184)</f>
        <v/>
      </c>
      <c r="N184" s="6"/>
      <c r="P184" s="4" t="str">
        <f>IFERROR(IF(AND(VLOOKUP(F!$B184,E!$B$1:$AK$300,5,FALSE)&lt;&gt;1000000000,VLOOKUP(F!$B184,E!$B$1:$AK$300,6,FALSE)=1000000000,VLOOKUP(F!$B184,E!$B$1:$AK$300,7,FALSE)=1000000000,VLOOKUP(F!$B184,E!$B$1:$AK$300,8,FALSE)=1000000000,VLOOKUP(F!$B184,E!$B$1:$AK$300,9,FALSE)=1000000000),"toetsen alleen LN",IF(AND(VLOOKUP(F!$B184,E!$B$1:$AK$300,5,FALSE)=1000000000,VLOOKUP(F!$B184,E!$B$1:$AK$300,6,FALSE)=1000000000,VLOOKUP(F!$B184,E!$B$1:$AK$300,7,FALSE)=1000000000,VLOOKUP(F!$B184,E!$B$1:$AK$300,8,FALSE)&lt;&gt;1000000000,VLOOKUP(F!$B184,E!$B$1:$AK$300,9,FALSE)&lt;&gt;1000000000),"toetsen alleen MV en SV",IF(AND(VLOOKUP(F!$B184,E!$B$1:$AK$300,5,FALSE)&lt;&gt;1000000000,VLOOKUP(F!$B184,E!$B$1:$AK$300,6,FALSE)&lt;&gt;1000000000,VLOOKUP(F!$B184,E!$B$1:$AK$300,7,FALSE)&lt;&gt;1000000000,VLOOKUP(F!$B184,E!$B$1:$AK$300,8,FALSE)=1000000000,VLOOKUP(F!$B184,E!$B$1:$AK$300,9,FALSE)=1000000000),"toetsen geen MV en SV",IF(VLOOKUP(F!$B184,E!$B$1:$AK$300,5,FALSE)+VLOOKUP(F!$B184,E!$B$1:$AK$300,6,FALSE)+VLOOKUP(F!$B184,E!$B$1:$AK$300,7,FALSE)+VLOOKUP(F!$B184,E!$B$1:$AK$300,8,FALSE)&lt;&gt;4000000000,"toetsen",IF(VLOOKUP(F!$B184,E!$B$1:$AK$300,12,FALSE)&lt;&gt;1000000000,"toetsen alleen IW","niet toetsen"))))),"")</f>
        <v/>
      </c>
      <c r="Q184" s="6" t="str">
        <f t="shared" si="67"/>
        <v/>
      </c>
      <c r="R184" s="5" t="str">
        <f>IF($B184="--","",IF($P184="toetsen",toetsen(F!$B184,Q184),IF($P184="toetsen alleen IW",toetsen_alleen_IW(F!$B184,Q184),IF($P184="toetsen alleen LN",toetsen_alleen_LN(F!$B184,Q184),IF($P184="toetsen geen MV en SV",toetsen_geen_MV_en_SV(F!$B184,Q184),IF($P184="toetsen alleen MV en SV",toetsen_alleen_MV_en_SV(F!$B184,Q184),""))))))</f>
        <v/>
      </c>
      <c r="S184" s="5" t="str">
        <f>IF($P184="toetsen",IF(OR(Q184="",VLOOKUP(F!$B184,E!$B$1:$AK$300,10,FALSE)=1000000000),"",IF(Q184&lt;=VLOOKUP(F!$B184,E!$B$1:$AK$300,10,FALSE),"ja","nee")),"")</f>
        <v/>
      </c>
      <c r="T184" s="78" t="str">
        <f t="shared" si="62"/>
        <v/>
      </c>
      <c r="U184" s="5" t="str">
        <f>IF($D184="--","",IF($P184="toetsen",toetsen(F!$B184,T184),IF($P184="toetsen alleen IW",toetsen_alleen_IW(F!$B184,T184),IF($P184="toetsen alleen LN",toetsen_alleen_LN(F!$B184,T184),IF($P184="toetsen geen MV en SV",toetsen_geen_MV_en_SV(F!$B184,T184),IF($P184="toetsen alleen MV en SV",toetsen_alleen_MV_en_SV(F!$B184,T184),""))))))</f>
        <v/>
      </c>
      <c r="V184" s="5" t="str">
        <f>IF($P184="toetsen",IF(OR(T184="",VLOOKUP(F!$B184,E!$B$1:$AK$300,10,FALSE)=1000000000),"",IF(T184&lt;=VLOOKUP(F!$B184,E!$B$1:$AK$300,10,FALSE),"ja","nee")),"")</f>
        <v/>
      </c>
      <c r="W184" s="6" t="str">
        <f t="shared" si="63"/>
        <v/>
      </c>
      <c r="X184" s="5" t="str">
        <f>IF($F184="--","",IF($P184="toetsen",toetsen(F!$B184,W184),IF($P184="toetsen alleen IW",toetsen_alleen_IW(F!$B184,W184),IF($P184="toetsen alleen LN",toetsen_alleen_LN(F!$B184,W184),IF($P184="toetsen geen MV en SV",toetsen_geen_MV_en_SV(F!$B184,W184),IF($P184="toetsen alleen MV en SV",toetsen_alleen_MV_en_SV(F!$B184,W184),""))))))</f>
        <v/>
      </c>
      <c r="Y184" s="5" t="str">
        <f>IF($P184="toetsen",IF(OR(W184="",VLOOKUP(F!$B184,E!$B$1:$AK$300,10,FALSE)=1000000000),"",IF(W184&lt;=VLOOKUP(F!$B184,E!$B$1:$AK$300,10,FALSE),"ja","nee")),"")</f>
        <v/>
      </c>
      <c r="AA184" s="4" t="str">
        <f>IFERROR(IF(Q184="","",(IF(Q184&gt;2*VLOOKUP(F!$B184,E!$B$1:$AK$300,5,FALSE),1,0))),"")</f>
        <v/>
      </c>
      <c r="AB184" s="4" t="str">
        <f>IFERROR(IF(T184="","",(IF(T184&gt;2*VLOOKUP(F!$B184,E!$B$1:$AK$300,5,FALSE),1,0))),"")</f>
        <v/>
      </c>
      <c r="AC184" s="4" t="str">
        <f>IFERROR(IF(W184="","",(IF(W184&gt;2*VLOOKUP(F!$B184,E!$B$1:$AK$300,5,FALSE),1,0))),"")</f>
        <v/>
      </c>
      <c r="AE184" s="4" t="str">
        <f>IFERROR(IF(Q184="","",(IF(Q184&gt;VLOOKUP(F!$B184,E!$B$1:$AK$300,6,FALSE)+VLOOKUP(F!$B184,E!$B$1:$AK$300,5,FALSE),1,0))),"")</f>
        <v/>
      </c>
      <c r="AF184" s="4" t="str">
        <f>IFERROR(IF(T184="","",(IF(T184&gt;VLOOKUP(F!$B184,E!$B$1:$AK$300,6,FALSE)+VLOOKUP(F!$B184,E!$B$1:$AK$300,5,FALSE),1,0))),"")</f>
        <v/>
      </c>
      <c r="AG184" s="4" t="str">
        <f>IFERROR(IF(W184="","",(IF(W184&gt;VLOOKUP(F!$B184,E!$B$1:$AK$300,6,FALSE)+VLOOKUP(F!$B184,E!$B$1:$AK$300,5,FALSE),1,0))),"")</f>
        <v/>
      </c>
      <c r="AI184" s="6" t="str">
        <f t="shared" si="64"/>
        <v>--</v>
      </c>
      <c r="AJ184" s="6" t="str">
        <f>IF(AI184="--","--",IF(F!$D184=131,IF(I184=-1,"rg",IF(I184="","--",IF(I184*1000&lt;1,FIXED(I184*1000,3),IF(I184*1000&lt;10,FIXED(I184*1000,2),(IF(I184*1000&lt;100,FIXED(I184*1000,1),IF(I184*1000&lt;1000,FIXED(I184*1000,0),MROUND(I184*1000,10)))))))),IF(I184=-1,"rg",IF(I184="","--",IF(I184&lt;1,FIXED(I184,3),IF(I184&lt;10,FIXED(I184,2),(IF(I184&lt;100,FIXED(I184,1),IF(I184&lt;1000,FIXED(I184,0),MROUND(I184,10))))))))))</f>
        <v>--</v>
      </c>
      <c r="AK184" s="6" t="str">
        <f t="shared" si="65"/>
        <v>--</v>
      </c>
      <c r="AL184" s="6" t="str">
        <f>IF(AK184="--","--",IF(F!$D184=131,IF(K184=-1,"rg",IF(K184="","--",IF(K184*1000&lt;1,FIXED(K184*1000,3),IF(K184*1000&lt;10,FIXED(K184*1000,2),(IF(K184*1000&lt;100,FIXED(K184*1000,1),IF(K184*1000&lt;1000,FIXED(K184*1000,0),MROUND(K184*1000,10)))))))),IF(K184=-1,"rg",IF(K184="","--",IF(K184&lt;1,FIXED(K184,3),IF(K184&lt;10,FIXED(K184,2),(IF(K184&lt;100,FIXED(K184,1),IF(K184&lt;1000,FIXED(K184,0),MROUND(K184,10))))))))))</f>
        <v>--</v>
      </c>
      <c r="AM184" s="6" t="str">
        <f t="shared" si="66"/>
        <v>--</v>
      </c>
      <c r="AN184" s="6" t="str">
        <f>IF(AM184="--","--",IF(F!$D184=131,IF(M184=-1,"rg",IF(M184="","--",IF(M184*1000&lt;1,FIXED(M184*1000,3),IF(M184*1000&lt;10,FIXED(M184*1000,2),(IF(M184*1000&lt;100,FIXED(M184*1000,1),IF(M184*1000&lt;1000,FIXED(M184*1000,0),MROUND(M184*1000,10)))))))),IF(M184=-1,"rg",IF(M184="","--",IF(M184&lt;1,FIXED(M184,3),IF(M184&lt;10,FIXED(M184,2),(IF(M184&lt;100,FIXED(M184,1),IF(M184&lt;1000,FIXED(M184,0),MROUND(M184,10))))))))))</f>
        <v>--</v>
      </c>
      <c r="AP184" s="6" t="str">
        <f t="shared" si="53"/>
        <v>--</v>
      </c>
      <c r="AQ184" s="6" t="str">
        <f t="shared" si="54"/>
        <v/>
      </c>
      <c r="AR184" s="6" t="str">
        <f t="shared" si="55"/>
        <v>--</v>
      </c>
      <c r="AS184" s="6" t="str">
        <f t="shared" si="56"/>
        <v/>
      </c>
      <c r="AT184" s="6" t="str">
        <f t="shared" si="57"/>
        <v/>
      </c>
      <c r="AU184" s="6" t="str">
        <f>IFERROR(IF(AR184="--","",IF(HLOOKUP(SMALL($Q$4:$Y$4,3),$Q$4:$Y$501,ROW(AP184)-3,FALSE)=0,"",IF(HLOOKUP(SMALL($Q$4:$Y$4,3),$Q$4:$Y$501,ROW(AP184)-3,FALSE)="nee",VLOOKUP("De kwaliteitseis emissiearme grond (maximale concentratie) wordt overschreden.",H!$O$10:'H'!$P$59,2,FALSE),""))),"")</f>
        <v/>
      </c>
      <c r="AV184" s="6" t="str">
        <f t="shared" si="47"/>
        <v>--</v>
      </c>
      <c r="AW184" s="6" t="str">
        <f t="shared" si="48"/>
        <v/>
      </c>
      <c r="AX184" s="6" t="str">
        <f t="shared" si="49"/>
        <v>--</v>
      </c>
      <c r="AY184" s="6" t="str">
        <f t="shared" si="58"/>
        <v/>
      </c>
      <c r="AZ184" s="6" t="str">
        <f t="shared" si="59"/>
        <v/>
      </c>
      <c r="BA184" s="6" t="str">
        <f>IFERROR(IF(AR184="--","",IF(HLOOKUP(SMALL($Q$4:$Y$4,6),$Q$4:$Y$501,ROW(AP184)-3,FALSE)=0,"",IF(HLOOKUP(SMALL($Q$4:$Y$4,6),$Q$4:$Y$501,ROW(AP184)-3,FALSE)="nee",VLOOKUP("De kwaliteitseis emissiearme grond (maximale concentratie) wordt overschreden.",H!$O$10:'H'!$P$59,2,FALSE),""))),"")</f>
        <v/>
      </c>
      <c r="BB184" s="6" t="str">
        <f t="shared" si="50"/>
        <v>--</v>
      </c>
      <c r="BC184" s="6" t="str">
        <f t="shared" si="51"/>
        <v/>
      </c>
      <c r="BD184" s="6" t="str">
        <f t="shared" si="52"/>
        <v>--</v>
      </c>
      <c r="BE184" s="6" t="str">
        <f t="shared" si="60"/>
        <v/>
      </c>
      <c r="BF184" s="6" t="str">
        <f t="shared" si="61"/>
        <v/>
      </c>
      <c r="BG184" s="4" t="str">
        <f>IFERROR(IF(AR184="--","",IF(HLOOKUP(SMALL($Q$4:$Y$4,9),$Q$4:$Y$501,ROW(AP184)-3,FALSE)=0,"",IF(HLOOKUP(SMALL($Q$4:$Y$4,9),$Q$4:$Y$501,ROW(AP184)-3,FALSE)="nee",VLOOKUP("De kwaliteitseis emissiearme grond (maximale concentratie) wordt overschreden.",H!$O$10:'H'!$P$59,2,FALSE),""))),"")</f>
        <v/>
      </c>
    </row>
    <row r="185" spans="1:59" x14ac:dyDescent="0.2">
      <c r="A185" s="4" t="str">
        <f>F!A185</f>
        <v>Quintozeen</v>
      </c>
      <c r="B185" s="6" t="str">
        <f>IF(ISNUMBER(F!E185)=FALSE,"--",IF(F!E185=0,"--",F!E185))</f>
        <v>--</v>
      </c>
      <c r="C185" s="6" t="str">
        <f>IF(B185="--","",F!F185)</f>
        <v/>
      </c>
      <c r="D185" s="6" t="str">
        <f>IF(ISNUMBER(F!G185)=FALSE,"--",IF(F!G185=0,"--",F!G185))</f>
        <v>--</v>
      </c>
      <c r="E185" s="6" t="str">
        <f>IF(D185="--","",F!H185)</f>
        <v/>
      </c>
      <c r="F185" s="6" t="str">
        <f>IF(ISNUMBER(F!I185)=FALSE,"--",IF(F!I185=0,"--",F!I185))</f>
        <v>--</v>
      </c>
      <c r="G185" s="6" t="str">
        <f>IF(F185="--","",F!J185)</f>
        <v/>
      </c>
      <c r="H185" s="6"/>
      <c r="I185" s="6" t="str">
        <f>IF(F!Z185=-1,-1,F!AV185)</f>
        <v/>
      </c>
      <c r="J185" s="6"/>
      <c r="K185" s="6" t="str">
        <f>IF(F!AC185=-1,-1,F!AX185)</f>
        <v/>
      </c>
      <c r="L185" s="6"/>
      <c r="M185" s="6" t="str">
        <f>IF(F!AF185=-1,-1,F!AZ185)</f>
        <v/>
      </c>
      <c r="N185" s="6"/>
      <c r="P185" s="4" t="str">
        <f>IFERROR(IF(AND(VLOOKUP(F!$B185,E!$B$1:$AK$300,5,FALSE)&lt;&gt;1000000000,VLOOKUP(F!$B185,E!$B$1:$AK$300,6,FALSE)=1000000000,VLOOKUP(F!$B185,E!$B$1:$AK$300,7,FALSE)=1000000000,VLOOKUP(F!$B185,E!$B$1:$AK$300,8,FALSE)=1000000000,VLOOKUP(F!$B185,E!$B$1:$AK$300,9,FALSE)=1000000000),"toetsen alleen LN",IF(AND(VLOOKUP(F!$B185,E!$B$1:$AK$300,5,FALSE)=1000000000,VLOOKUP(F!$B185,E!$B$1:$AK$300,6,FALSE)=1000000000,VLOOKUP(F!$B185,E!$B$1:$AK$300,7,FALSE)=1000000000,VLOOKUP(F!$B185,E!$B$1:$AK$300,8,FALSE)&lt;&gt;1000000000,VLOOKUP(F!$B185,E!$B$1:$AK$300,9,FALSE)&lt;&gt;1000000000),"toetsen alleen MV en SV",IF(AND(VLOOKUP(F!$B185,E!$B$1:$AK$300,5,FALSE)&lt;&gt;1000000000,VLOOKUP(F!$B185,E!$B$1:$AK$300,6,FALSE)&lt;&gt;1000000000,VLOOKUP(F!$B185,E!$B$1:$AK$300,7,FALSE)&lt;&gt;1000000000,VLOOKUP(F!$B185,E!$B$1:$AK$300,8,FALSE)=1000000000,VLOOKUP(F!$B185,E!$B$1:$AK$300,9,FALSE)=1000000000),"toetsen geen MV en SV",IF(VLOOKUP(F!$B185,E!$B$1:$AK$300,5,FALSE)+VLOOKUP(F!$B185,E!$B$1:$AK$300,6,FALSE)+VLOOKUP(F!$B185,E!$B$1:$AK$300,7,FALSE)+VLOOKUP(F!$B185,E!$B$1:$AK$300,8,FALSE)&lt;&gt;4000000000,"toetsen",IF(VLOOKUP(F!$B185,E!$B$1:$AK$300,12,FALSE)&lt;&gt;1000000000,"toetsen alleen IW","niet toetsen"))))),"")</f>
        <v/>
      </c>
      <c r="Q185" s="6" t="str">
        <f t="shared" si="67"/>
        <v/>
      </c>
      <c r="R185" s="5" t="str">
        <f>IF($B185="--","",IF($P185="toetsen",toetsen(F!$B185,Q185),IF($P185="toetsen alleen IW",toetsen_alleen_IW(F!$B185,Q185),IF($P185="toetsen alleen LN",toetsen_alleen_LN(F!$B185,Q185),IF($P185="toetsen geen MV en SV",toetsen_geen_MV_en_SV(F!$B185,Q185),IF($P185="toetsen alleen MV en SV",toetsen_alleen_MV_en_SV(F!$B185,Q185),""))))))</f>
        <v/>
      </c>
      <c r="S185" s="5" t="str">
        <f>IF($P185="toetsen",IF(OR(Q185="",VLOOKUP(F!$B185,E!$B$1:$AK$300,10,FALSE)=1000000000),"",IF(Q185&lt;=VLOOKUP(F!$B185,E!$B$1:$AK$300,10,FALSE),"ja","nee")),"")</f>
        <v/>
      </c>
      <c r="T185" s="78" t="str">
        <f t="shared" si="62"/>
        <v/>
      </c>
      <c r="U185" s="5" t="str">
        <f>IF($D185="--","",IF($P185="toetsen",toetsen(F!$B185,T185),IF($P185="toetsen alleen IW",toetsen_alleen_IW(F!$B185,T185),IF($P185="toetsen alleen LN",toetsen_alleen_LN(F!$B185,T185),IF($P185="toetsen geen MV en SV",toetsen_geen_MV_en_SV(F!$B185,T185),IF($P185="toetsen alleen MV en SV",toetsen_alleen_MV_en_SV(F!$B185,T185),""))))))</f>
        <v/>
      </c>
      <c r="V185" s="5" t="str">
        <f>IF($P185="toetsen",IF(OR(T185="",VLOOKUP(F!$B185,E!$B$1:$AK$300,10,FALSE)=1000000000),"",IF(T185&lt;=VLOOKUP(F!$B185,E!$B$1:$AK$300,10,FALSE),"ja","nee")),"")</f>
        <v/>
      </c>
      <c r="W185" s="6" t="str">
        <f t="shared" si="63"/>
        <v/>
      </c>
      <c r="X185" s="5" t="str">
        <f>IF($F185="--","",IF($P185="toetsen",toetsen(F!$B185,W185),IF($P185="toetsen alleen IW",toetsen_alleen_IW(F!$B185,W185),IF($P185="toetsen alleen LN",toetsen_alleen_LN(F!$B185,W185),IF($P185="toetsen geen MV en SV",toetsen_geen_MV_en_SV(F!$B185,W185),IF($P185="toetsen alleen MV en SV",toetsen_alleen_MV_en_SV(F!$B185,W185),""))))))</f>
        <v/>
      </c>
      <c r="Y185" s="5" t="str">
        <f>IF($P185="toetsen",IF(OR(W185="",VLOOKUP(F!$B185,E!$B$1:$AK$300,10,FALSE)=1000000000),"",IF(W185&lt;=VLOOKUP(F!$B185,E!$B$1:$AK$300,10,FALSE),"ja","nee")),"")</f>
        <v/>
      </c>
      <c r="AA185" s="4" t="str">
        <f>IFERROR(IF(Q185="","",(IF(Q185&gt;2*VLOOKUP(F!$B185,E!$B$1:$AK$300,5,FALSE),1,0))),"")</f>
        <v/>
      </c>
      <c r="AB185" s="4" t="str">
        <f>IFERROR(IF(T185="","",(IF(T185&gt;2*VLOOKUP(F!$B185,E!$B$1:$AK$300,5,FALSE),1,0))),"")</f>
        <v/>
      </c>
      <c r="AC185" s="4" t="str">
        <f>IFERROR(IF(W185="","",(IF(W185&gt;2*VLOOKUP(F!$B185,E!$B$1:$AK$300,5,FALSE),1,0))),"")</f>
        <v/>
      </c>
      <c r="AE185" s="4" t="str">
        <f>IFERROR(IF(Q185="","",(IF(Q185&gt;VLOOKUP(F!$B185,E!$B$1:$AK$300,6,FALSE)+VLOOKUP(F!$B185,E!$B$1:$AK$300,5,FALSE),1,0))),"")</f>
        <v/>
      </c>
      <c r="AF185" s="4" t="str">
        <f>IFERROR(IF(T185="","",(IF(T185&gt;VLOOKUP(F!$B185,E!$B$1:$AK$300,6,FALSE)+VLOOKUP(F!$B185,E!$B$1:$AK$300,5,FALSE),1,0))),"")</f>
        <v/>
      </c>
      <c r="AG185" s="4" t="str">
        <f>IFERROR(IF(W185="","",(IF(W185&gt;VLOOKUP(F!$B185,E!$B$1:$AK$300,6,FALSE)+VLOOKUP(F!$B185,E!$B$1:$AK$300,5,FALSE),1,0))),"")</f>
        <v/>
      </c>
      <c r="AI185" s="6" t="str">
        <f t="shared" si="64"/>
        <v>--</v>
      </c>
      <c r="AJ185" s="6" t="str">
        <f>IF(AI185="--","--",IF(F!$D185=131,IF(I185=-1,"rg",IF(I185="","--",IF(I185*1000&lt;1,FIXED(I185*1000,3),IF(I185*1000&lt;10,FIXED(I185*1000,2),(IF(I185*1000&lt;100,FIXED(I185*1000,1),IF(I185*1000&lt;1000,FIXED(I185*1000,0),MROUND(I185*1000,10)))))))),IF(I185=-1,"rg",IF(I185="","--",IF(I185&lt;1,FIXED(I185,3),IF(I185&lt;10,FIXED(I185,2),(IF(I185&lt;100,FIXED(I185,1),IF(I185&lt;1000,FIXED(I185,0),MROUND(I185,10))))))))))</f>
        <v>--</v>
      </c>
      <c r="AK185" s="6" t="str">
        <f t="shared" si="65"/>
        <v>--</v>
      </c>
      <c r="AL185" s="6" t="str">
        <f>IF(AK185="--","--",IF(F!$D185=131,IF(K185=-1,"rg",IF(K185="","--",IF(K185*1000&lt;1,FIXED(K185*1000,3),IF(K185*1000&lt;10,FIXED(K185*1000,2),(IF(K185*1000&lt;100,FIXED(K185*1000,1),IF(K185*1000&lt;1000,FIXED(K185*1000,0),MROUND(K185*1000,10)))))))),IF(K185=-1,"rg",IF(K185="","--",IF(K185&lt;1,FIXED(K185,3),IF(K185&lt;10,FIXED(K185,2),(IF(K185&lt;100,FIXED(K185,1),IF(K185&lt;1000,FIXED(K185,0),MROUND(K185,10))))))))))</f>
        <v>--</v>
      </c>
      <c r="AM185" s="6" t="str">
        <f t="shared" si="66"/>
        <v>--</v>
      </c>
      <c r="AN185" s="6" t="str">
        <f>IF(AM185="--","--",IF(F!$D185=131,IF(M185=-1,"rg",IF(M185="","--",IF(M185*1000&lt;1,FIXED(M185*1000,3),IF(M185*1000&lt;10,FIXED(M185*1000,2),(IF(M185*1000&lt;100,FIXED(M185*1000,1),IF(M185*1000&lt;1000,FIXED(M185*1000,0),MROUND(M185*1000,10)))))))),IF(M185=-1,"rg",IF(M185="","--",IF(M185&lt;1,FIXED(M185,3),IF(M185&lt;10,FIXED(M185,2),(IF(M185&lt;100,FIXED(M185,1),IF(M185&lt;1000,FIXED(M185,0),MROUND(M185,10))))))))))</f>
        <v>--</v>
      </c>
      <c r="AP185" s="6" t="str">
        <f t="shared" si="53"/>
        <v>--</v>
      </c>
      <c r="AQ185" s="6" t="str">
        <f t="shared" si="54"/>
        <v/>
      </c>
      <c r="AR185" s="6" t="str">
        <f t="shared" si="55"/>
        <v>--</v>
      </c>
      <c r="AS185" s="6" t="str">
        <f t="shared" si="56"/>
        <v/>
      </c>
      <c r="AT185" s="6" t="str">
        <f t="shared" si="57"/>
        <v/>
      </c>
      <c r="AU185" s="6" t="str">
        <f>IFERROR(IF(AR185="--","",IF(HLOOKUP(SMALL($Q$4:$Y$4,3),$Q$4:$Y$501,ROW(AP185)-3,FALSE)=0,"",IF(HLOOKUP(SMALL($Q$4:$Y$4,3),$Q$4:$Y$501,ROW(AP185)-3,FALSE)="nee",VLOOKUP("De kwaliteitseis emissiearme grond (maximale concentratie) wordt overschreden.",H!$O$10:'H'!$P$59,2,FALSE),""))),"")</f>
        <v/>
      </c>
      <c r="AV185" s="6" t="str">
        <f t="shared" si="47"/>
        <v>--</v>
      </c>
      <c r="AW185" s="6" t="str">
        <f t="shared" si="48"/>
        <v/>
      </c>
      <c r="AX185" s="6" t="str">
        <f t="shared" si="49"/>
        <v>--</v>
      </c>
      <c r="AY185" s="6" t="str">
        <f t="shared" si="58"/>
        <v/>
      </c>
      <c r="AZ185" s="6" t="str">
        <f t="shared" si="59"/>
        <v/>
      </c>
      <c r="BA185" s="6" t="str">
        <f>IFERROR(IF(AR185="--","",IF(HLOOKUP(SMALL($Q$4:$Y$4,6),$Q$4:$Y$501,ROW(AP185)-3,FALSE)=0,"",IF(HLOOKUP(SMALL($Q$4:$Y$4,6),$Q$4:$Y$501,ROW(AP185)-3,FALSE)="nee",VLOOKUP("De kwaliteitseis emissiearme grond (maximale concentratie) wordt overschreden.",H!$O$10:'H'!$P$59,2,FALSE),""))),"")</f>
        <v/>
      </c>
      <c r="BB185" s="6" t="str">
        <f t="shared" si="50"/>
        <v>--</v>
      </c>
      <c r="BC185" s="6" t="str">
        <f t="shared" si="51"/>
        <v/>
      </c>
      <c r="BD185" s="6" t="str">
        <f t="shared" si="52"/>
        <v>--</v>
      </c>
      <c r="BE185" s="6" t="str">
        <f t="shared" si="60"/>
        <v/>
      </c>
      <c r="BF185" s="6" t="str">
        <f t="shared" si="61"/>
        <v/>
      </c>
      <c r="BG185" s="4" t="str">
        <f>IFERROR(IF(AR185="--","",IF(HLOOKUP(SMALL($Q$4:$Y$4,9),$Q$4:$Y$501,ROW(AP185)-3,FALSE)=0,"",IF(HLOOKUP(SMALL($Q$4:$Y$4,9),$Q$4:$Y$501,ROW(AP185)-3,FALSE)="nee",VLOOKUP("De kwaliteitseis emissiearme grond (maximale concentratie) wordt overschreden.",H!$O$10:'H'!$P$59,2,FALSE),""))),"")</f>
        <v/>
      </c>
    </row>
    <row r="186" spans="1:59" x14ac:dyDescent="0.2">
      <c r="A186" s="4" t="str">
        <f>F!A186</f>
        <v>Tecnazeen</v>
      </c>
      <c r="B186" s="6" t="str">
        <f>IF(ISNUMBER(F!E186)=FALSE,"--",IF(F!E186=0,"--",F!E186))</f>
        <v>--</v>
      </c>
      <c r="C186" s="6" t="str">
        <f>IF(B186="--","",F!F186)</f>
        <v/>
      </c>
      <c r="D186" s="6" t="str">
        <f>IF(ISNUMBER(F!G186)=FALSE,"--",IF(F!G186=0,"--",F!G186))</f>
        <v>--</v>
      </c>
      <c r="E186" s="6" t="str">
        <f>IF(D186="--","",F!H186)</f>
        <v/>
      </c>
      <c r="F186" s="6" t="str">
        <f>IF(ISNUMBER(F!I186)=FALSE,"--",IF(F!I186=0,"--",F!I186))</f>
        <v>--</v>
      </c>
      <c r="G186" s="6" t="str">
        <f>IF(F186="--","",F!J186)</f>
        <v/>
      </c>
      <c r="H186" s="6"/>
      <c r="I186" s="6" t="str">
        <f>IF(F!Z186=-1,-1,F!AV186)</f>
        <v/>
      </c>
      <c r="J186" s="6"/>
      <c r="K186" s="6" t="str">
        <f>IF(F!AC186=-1,-1,F!AX186)</f>
        <v/>
      </c>
      <c r="L186" s="6"/>
      <c r="M186" s="6" t="str">
        <f>IF(F!AF186=-1,-1,F!AZ186)</f>
        <v/>
      </c>
      <c r="N186" s="6"/>
      <c r="P186" s="4" t="str">
        <f>IFERROR(IF(AND(VLOOKUP(F!$B186,E!$B$1:$AK$300,5,FALSE)&lt;&gt;1000000000,VLOOKUP(F!$B186,E!$B$1:$AK$300,6,FALSE)=1000000000,VLOOKUP(F!$B186,E!$B$1:$AK$300,7,FALSE)=1000000000,VLOOKUP(F!$B186,E!$B$1:$AK$300,8,FALSE)=1000000000,VLOOKUP(F!$B186,E!$B$1:$AK$300,9,FALSE)=1000000000),"toetsen alleen LN",IF(AND(VLOOKUP(F!$B186,E!$B$1:$AK$300,5,FALSE)=1000000000,VLOOKUP(F!$B186,E!$B$1:$AK$300,6,FALSE)=1000000000,VLOOKUP(F!$B186,E!$B$1:$AK$300,7,FALSE)=1000000000,VLOOKUP(F!$B186,E!$B$1:$AK$300,8,FALSE)&lt;&gt;1000000000,VLOOKUP(F!$B186,E!$B$1:$AK$300,9,FALSE)&lt;&gt;1000000000),"toetsen alleen MV en SV",IF(AND(VLOOKUP(F!$B186,E!$B$1:$AK$300,5,FALSE)&lt;&gt;1000000000,VLOOKUP(F!$B186,E!$B$1:$AK$300,6,FALSE)&lt;&gt;1000000000,VLOOKUP(F!$B186,E!$B$1:$AK$300,7,FALSE)&lt;&gt;1000000000,VLOOKUP(F!$B186,E!$B$1:$AK$300,8,FALSE)=1000000000,VLOOKUP(F!$B186,E!$B$1:$AK$300,9,FALSE)=1000000000),"toetsen geen MV en SV",IF(VLOOKUP(F!$B186,E!$B$1:$AK$300,5,FALSE)+VLOOKUP(F!$B186,E!$B$1:$AK$300,6,FALSE)+VLOOKUP(F!$B186,E!$B$1:$AK$300,7,FALSE)+VLOOKUP(F!$B186,E!$B$1:$AK$300,8,FALSE)&lt;&gt;4000000000,"toetsen",IF(VLOOKUP(F!$B186,E!$B$1:$AK$300,12,FALSE)&lt;&gt;1000000000,"toetsen alleen IW","niet toetsen"))))),"")</f>
        <v/>
      </c>
      <c r="Q186" s="6" t="str">
        <f t="shared" si="67"/>
        <v/>
      </c>
      <c r="R186" s="5" t="str">
        <f>IF($B186="--","",IF($P186="toetsen",toetsen(F!$B186,Q186),IF($P186="toetsen alleen IW",toetsen_alleen_IW(F!$B186,Q186),IF($P186="toetsen alleen LN",toetsen_alleen_LN(F!$B186,Q186),IF($P186="toetsen geen MV en SV",toetsen_geen_MV_en_SV(F!$B186,Q186),IF($P186="toetsen alleen MV en SV",toetsen_alleen_MV_en_SV(F!$B186,Q186),""))))))</f>
        <v/>
      </c>
      <c r="S186" s="5" t="str">
        <f>IF($P186="toetsen",IF(OR(Q186="",VLOOKUP(F!$B186,E!$B$1:$AK$300,10,FALSE)=1000000000),"",IF(Q186&lt;=VLOOKUP(F!$B186,E!$B$1:$AK$300,10,FALSE),"ja","nee")),"")</f>
        <v/>
      </c>
      <c r="T186" s="78" t="str">
        <f t="shared" si="62"/>
        <v/>
      </c>
      <c r="U186" s="5" t="str">
        <f>IF($D186="--","",IF($P186="toetsen",toetsen(F!$B186,T186),IF($P186="toetsen alleen IW",toetsen_alleen_IW(F!$B186,T186),IF($P186="toetsen alleen LN",toetsen_alleen_LN(F!$B186,T186),IF($P186="toetsen geen MV en SV",toetsen_geen_MV_en_SV(F!$B186,T186),IF($P186="toetsen alleen MV en SV",toetsen_alleen_MV_en_SV(F!$B186,T186),""))))))</f>
        <v/>
      </c>
      <c r="V186" s="5" t="str">
        <f>IF($P186="toetsen",IF(OR(T186="",VLOOKUP(F!$B186,E!$B$1:$AK$300,10,FALSE)=1000000000),"",IF(T186&lt;=VLOOKUP(F!$B186,E!$B$1:$AK$300,10,FALSE),"ja","nee")),"")</f>
        <v/>
      </c>
      <c r="W186" s="6" t="str">
        <f t="shared" si="63"/>
        <v/>
      </c>
      <c r="X186" s="5" t="str">
        <f>IF($F186="--","",IF($P186="toetsen",toetsen(F!$B186,W186),IF($P186="toetsen alleen IW",toetsen_alleen_IW(F!$B186,W186),IF($P186="toetsen alleen LN",toetsen_alleen_LN(F!$B186,W186),IF($P186="toetsen geen MV en SV",toetsen_geen_MV_en_SV(F!$B186,W186),IF($P186="toetsen alleen MV en SV",toetsen_alleen_MV_en_SV(F!$B186,W186),""))))))</f>
        <v/>
      </c>
      <c r="Y186" s="5" t="str">
        <f>IF($P186="toetsen",IF(OR(W186="",VLOOKUP(F!$B186,E!$B$1:$AK$300,10,FALSE)=1000000000),"",IF(W186&lt;=VLOOKUP(F!$B186,E!$B$1:$AK$300,10,FALSE),"ja","nee")),"")</f>
        <v/>
      </c>
      <c r="AA186" s="4" t="str">
        <f>IFERROR(IF(Q186="","",(IF(Q186&gt;2*VLOOKUP(F!$B186,E!$B$1:$AK$300,5,FALSE),1,0))),"")</f>
        <v/>
      </c>
      <c r="AB186" s="4" t="str">
        <f>IFERROR(IF(T186="","",(IF(T186&gt;2*VLOOKUP(F!$B186,E!$B$1:$AK$300,5,FALSE),1,0))),"")</f>
        <v/>
      </c>
      <c r="AC186" s="4" t="str">
        <f>IFERROR(IF(W186="","",(IF(W186&gt;2*VLOOKUP(F!$B186,E!$B$1:$AK$300,5,FALSE),1,0))),"")</f>
        <v/>
      </c>
      <c r="AE186" s="4" t="str">
        <f>IFERROR(IF(Q186="","",(IF(Q186&gt;VLOOKUP(F!$B186,E!$B$1:$AK$300,6,FALSE)+VLOOKUP(F!$B186,E!$B$1:$AK$300,5,FALSE),1,0))),"")</f>
        <v/>
      </c>
      <c r="AF186" s="4" t="str">
        <f>IFERROR(IF(T186="","",(IF(T186&gt;VLOOKUP(F!$B186,E!$B$1:$AK$300,6,FALSE)+VLOOKUP(F!$B186,E!$B$1:$AK$300,5,FALSE),1,0))),"")</f>
        <v/>
      </c>
      <c r="AG186" s="4" t="str">
        <f>IFERROR(IF(W186="","",(IF(W186&gt;VLOOKUP(F!$B186,E!$B$1:$AK$300,6,FALSE)+VLOOKUP(F!$B186,E!$B$1:$AK$300,5,FALSE),1,0))),"")</f>
        <v/>
      </c>
      <c r="AI186" s="6" t="str">
        <f t="shared" si="64"/>
        <v>--</v>
      </c>
      <c r="AJ186" s="6" t="str">
        <f>IF(AI186="--","--",IF(F!$D186=131,IF(I186=-1,"rg",IF(I186="","--",IF(I186*1000&lt;1,FIXED(I186*1000,3),IF(I186*1000&lt;10,FIXED(I186*1000,2),(IF(I186*1000&lt;100,FIXED(I186*1000,1),IF(I186*1000&lt;1000,FIXED(I186*1000,0),MROUND(I186*1000,10)))))))),IF(I186=-1,"rg",IF(I186="","--",IF(I186&lt;1,FIXED(I186,3),IF(I186&lt;10,FIXED(I186,2),(IF(I186&lt;100,FIXED(I186,1),IF(I186&lt;1000,FIXED(I186,0),MROUND(I186,10))))))))))</f>
        <v>--</v>
      </c>
      <c r="AK186" s="6" t="str">
        <f t="shared" si="65"/>
        <v>--</v>
      </c>
      <c r="AL186" s="6" t="str">
        <f>IF(AK186="--","--",IF(F!$D186=131,IF(K186=-1,"rg",IF(K186="","--",IF(K186*1000&lt;1,FIXED(K186*1000,3),IF(K186*1000&lt;10,FIXED(K186*1000,2),(IF(K186*1000&lt;100,FIXED(K186*1000,1),IF(K186*1000&lt;1000,FIXED(K186*1000,0),MROUND(K186*1000,10)))))))),IF(K186=-1,"rg",IF(K186="","--",IF(K186&lt;1,FIXED(K186,3),IF(K186&lt;10,FIXED(K186,2),(IF(K186&lt;100,FIXED(K186,1),IF(K186&lt;1000,FIXED(K186,0),MROUND(K186,10))))))))))</f>
        <v>--</v>
      </c>
      <c r="AM186" s="6" t="str">
        <f t="shared" si="66"/>
        <v>--</v>
      </c>
      <c r="AN186" s="6" t="str">
        <f>IF(AM186="--","--",IF(F!$D186=131,IF(M186=-1,"rg",IF(M186="","--",IF(M186*1000&lt;1,FIXED(M186*1000,3),IF(M186*1000&lt;10,FIXED(M186*1000,2),(IF(M186*1000&lt;100,FIXED(M186*1000,1),IF(M186*1000&lt;1000,FIXED(M186*1000,0),MROUND(M186*1000,10)))))))),IF(M186=-1,"rg",IF(M186="","--",IF(M186&lt;1,FIXED(M186,3),IF(M186&lt;10,FIXED(M186,2),(IF(M186&lt;100,FIXED(M186,1),IF(M186&lt;1000,FIXED(M186,0),MROUND(M186,10))))))))))</f>
        <v>--</v>
      </c>
      <c r="AP186" s="6" t="str">
        <f t="shared" si="53"/>
        <v>--</v>
      </c>
      <c r="AQ186" s="6" t="str">
        <f t="shared" si="54"/>
        <v/>
      </c>
      <c r="AR186" s="6" t="str">
        <f t="shared" si="55"/>
        <v>--</v>
      </c>
      <c r="AS186" s="6" t="str">
        <f t="shared" si="56"/>
        <v/>
      </c>
      <c r="AT186" s="6" t="str">
        <f t="shared" si="57"/>
        <v/>
      </c>
      <c r="AU186" s="6" t="str">
        <f>IFERROR(IF(AR186="--","",IF(HLOOKUP(SMALL($Q$4:$Y$4,3),$Q$4:$Y$501,ROW(AP186)-3,FALSE)=0,"",IF(HLOOKUP(SMALL($Q$4:$Y$4,3),$Q$4:$Y$501,ROW(AP186)-3,FALSE)="nee",VLOOKUP("De kwaliteitseis emissiearme grond (maximale concentratie) wordt overschreden.",H!$O$10:'H'!$P$59,2,FALSE),""))),"")</f>
        <v/>
      </c>
      <c r="AV186" s="6" t="str">
        <f t="shared" si="47"/>
        <v>--</v>
      </c>
      <c r="AW186" s="6" t="str">
        <f t="shared" si="48"/>
        <v/>
      </c>
      <c r="AX186" s="6" t="str">
        <f t="shared" si="49"/>
        <v>--</v>
      </c>
      <c r="AY186" s="6" t="str">
        <f t="shared" si="58"/>
        <v/>
      </c>
      <c r="AZ186" s="6" t="str">
        <f t="shared" si="59"/>
        <v/>
      </c>
      <c r="BA186" s="6" t="str">
        <f>IFERROR(IF(AR186="--","",IF(HLOOKUP(SMALL($Q$4:$Y$4,6),$Q$4:$Y$501,ROW(AP186)-3,FALSE)=0,"",IF(HLOOKUP(SMALL($Q$4:$Y$4,6),$Q$4:$Y$501,ROW(AP186)-3,FALSE)="nee",VLOOKUP("De kwaliteitseis emissiearme grond (maximale concentratie) wordt overschreden.",H!$O$10:'H'!$P$59,2,FALSE),""))),"")</f>
        <v/>
      </c>
      <c r="BB186" s="6" t="str">
        <f t="shared" si="50"/>
        <v>--</v>
      </c>
      <c r="BC186" s="6" t="str">
        <f t="shared" si="51"/>
        <v/>
      </c>
      <c r="BD186" s="6" t="str">
        <f t="shared" si="52"/>
        <v>--</v>
      </c>
      <c r="BE186" s="6" t="str">
        <f t="shared" si="60"/>
        <v/>
      </c>
      <c r="BF186" s="6" t="str">
        <f t="shared" si="61"/>
        <v/>
      </c>
      <c r="BG186" s="4" t="str">
        <f>IFERROR(IF(AR186="--","",IF(HLOOKUP(SMALL($Q$4:$Y$4,9),$Q$4:$Y$501,ROW(AP186)-3,FALSE)=0,"",IF(HLOOKUP(SMALL($Q$4:$Y$4,9),$Q$4:$Y$501,ROW(AP186)-3,FALSE)="nee",VLOOKUP("De kwaliteitseis emissiearme grond (maximale concentratie) wordt overschreden.",H!$O$10:'H'!$P$59,2,FALSE),""))),"")</f>
        <v/>
      </c>
    </row>
    <row r="187" spans="1:59" x14ac:dyDescent="0.2">
      <c r="A187" s="4" t="str">
        <f>F!A187</f>
        <v>Triallaat</v>
      </c>
      <c r="B187" s="6" t="str">
        <f>IF(ISNUMBER(F!E187)=FALSE,"--",IF(F!E187=0,"--",F!E187))</f>
        <v>--</v>
      </c>
      <c r="C187" s="6" t="str">
        <f>IF(B187="--","",F!F187)</f>
        <v/>
      </c>
      <c r="D187" s="6" t="str">
        <f>IF(ISNUMBER(F!G187)=FALSE,"--",IF(F!G187=0,"--",F!G187))</f>
        <v>--</v>
      </c>
      <c r="E187" s="6" t="str">
        <f>IF(D187="--","",F!H187)</f>
        <v/>
      </c>
      <c r="F187" s="6" t="str">
        <f>IF(ISNUMBER(F!I187)=FALSE,"--",IF(F!I187=0,"--",F!I187))</f>
        <v>--</v>
      </c>
      <c r="G187" s="6" t="str">
        <f>IF(F187="--","",F!J187)</f>
        <v/>
      </c>
      <c r="H187" s="6"/>
      <c r="I187" s="6">
        <f>IF(F!Z187=-1,-1,F!AV187)</f>
        <v>0</v>
      </c>
      <c r="J187" s="6"/>
      <c r="K187" s="6">
        <f>IF(F!AC187=-1,-1,F!AX187)</f>
        <v>0</v>
      </c>
      <c r="L187" s="6"/>
      <c r="M187" s="6">
        <f>IF(F!AF187=-1,-1,F!AZ187)</f>
        <v>0</v>
      </c>
      <c r="N187" s="6"/>
      <c r="P187" s="4" t="str">
        <f>IFERROR(IF(AND(VLOOKUP(F!$B187,E!$B$1:$AK$300,5,FALSE)&lt;&gt;1000000000,VLOOKUP(F!$B187,E!$B$1:$AK$300,6,FALSE)=1000000000,VLOOKUP(F!$B187,E!$B$1:$AK$300,7,FALSE)=1000000000,VLOOKUP(F!$B187,E!$B$1:$AK$300,8,FALSE)=1000000000,VLOOKUP(F!$B187,E!$B$1:$AK$300,9,FALSE)=1000000000),"toetsen alleen LN",IF(AND(VLOOKUP(F!$B187,E!$B$1:$AK$300,5,FALSE)=1000000000,VLOOKUP(F!$B187,E!$B$1:$AK$300,6,FALSE)=1000000000,VLOOKUP(F!$B187,E!$B$1:$AK$300,7,FALSE)=1000000000,VLOOKUP(F!$B187,E!$B$1:$AK$300,8,FALSE)&lt;&gt;1000000000,VLOOKUP(F!$B187,E!$B$1:$AK$300,9,FALSE)&lt;&gt;1000000000),"toetsen alleen MV en SV",IF(AND(VLOOKUP(F!$B187,E!$B$1:$AK$300,5,FALSE)&lt;&gt;1000000000,VLOOKUP(F!$B187,E!$B$1:$AK$300,6,FALSE)&lt;&gt;1000000000,VLOOKUP(F!$B187,E!$B$1:$AK$300,7,FALSE)&lt;&gt;1000000000,VLOOKUP(F!$B187,E!$B$1:$AK$300,8,FALSE)=1000000000,VLOOKUP(F!$B187,E!$B$1:$AK$300,9,FALSE)=1000000000),"toetsen geen MV en SV",IF(VLOOKUP(F!$B187,E!$B$1:$AK$300,5,FALSE)+VLOOKUP(F!$B187,E!$B$1:$AK$300,6,FALSE)+VLOOKUP(F!$B187,E!$B$1:$AK$300,7,FALSE)+VLOOKUP(F!$B187,E!$B$1:$AK$300,8,FALSE)&lt;&gt;4000000000,"toetsen",IF(VLOOKUP(F!$B187,E!$B$1:$AK$300,12,FALSE)&lt;&gt;1000000000,"toetsen alleen IW","niet toetsen"))))),"")</f>
        <v/>
      </c>
      <c r="Q187" s="6">
        <f t="shared" si="67"/>
        <v>0</v>
      </c>
      <c r="R187" s="5" t="str">
        <f>IF($B187="--","",IF($P187="toetsen",toetsen(F!$B187,Q187),IF($P187="toetsen alleen IW",toetsen_alleen_IW(F!$B187,Q187),IF($P187="toetsen alleen LN",toetsen_alleen_LN(F!$B187,Q187),IF($P187="toetsen geen MV en SV",toetsen_geen_MV_en_SV(F!$B187,Q187),IF($P187="toetsen alleen MV en SV",toetsen_alleen_MV_en_SV(F!$B187,Q187),""))))))</f>
        <v/>
      </c>
      <c r="S187" s="5" t="str">
        <f>IF($P187="toetsen",IF(OR(Q187="",VLOOKUP(F!$B187,E!$B$1:$AK$300,10,FALSE)=1000000000),"",IF(Q187&lt;=VLOOKUP(F!$B187,E!$B$1:$AK$300,10,FALSE),"ja","nee")),"")</f>
        <v/>
      </c>
      <c r="T187" s="78">
        <f t="shared" si="62"/>
        <v>0</v>
      </c>
      <c r="U187" s="5" t="str">
        <f>IF($D187="--","",IF($P187="toetsen",toetsen(F!$B187,T187),IF($P187="toetsen alleen IW",toetsen_alleen_IW(F!$B187,T187),IF($P187="toetsen alleen LN",toetsen_alleen_LN(F!$B187,T187),IF($P187="toetsen geen MV en SV",toetsen_geen_MV_en_SV(F!$B187,T187),IF($P187="toetsen alleen MV en SV",toetsen_alleen_MV_en_SV(F!$B187,T187),""))))))</f>
        <v/>
      </c>
      <c r="V187" s="5" t="str">
        <f>IF($P187="toetsen",IF(OR(T187="",VLOOKUP(F!$B187,E!$B$1:$AK$300,10,FALSE)=1000000000),"",IF(T187&lt;=VLOOKUP(F!$B187,E!$B$1:$AK$300,10,FALSE),"ja","nee")),"")</f>
        <v/>
      </c>
      <c r="W187" s="6">
        <f t="shared" si="63"/>
        <v>0</v>
      </c>
      <c r="X187" s="5" t="str">
        <f>IF($F187="--","",IF($P187="toetsen",toetsen(F!$B187,W187),IF($P187="toetsen alleen IW",toetsen_alleen_IW(F!$B187,W187),IF($P187="toetsen alleen LN",toetsen_alleen_LN(F!$B187,W187),IF($P187="toetsen geen MV en SV",toetsen_geen_MV_en_SV(F!$B187,W187),IF($P187="toetsen alleen MV en SV",toetsen_alleen_MV_en_SV(F!$B187,W187),""))))))</f>
        <v/>
      </c>
      <c r="Y187" s="5" t="str">
        <f>IF($P187="toetsen",IF(OR(W187="",VLOOKUP(F!$B187,E!$B$1:$AK$300,10,FALSE)=1000000000),"",IF(W187&lt;=VLOOKUP(F!$B187,E!$B$1:$AK$300,10,FALSE),"ja","nee")),"")</f>
        <v/>
      </c>
      <c r="AA187" s="4" t="str">
        <f>IFERROR(IF(Q187="","",(IF(Q187&gt;2*VLOOKUP(F!$B187,E!$B$1:$AK$300,5,FALSE),1,0))),"")</f>
        <v/>
      </c>
      <c r="AB187" s="4" t="str">
        <f>IFERROR(IF(T187="","",(IF(T187&gt;2*VLOOKUP(F!$B187,E!$B$1:$AK$300,5,FALSE),1,0))),"")</f>
        <v/>
      </c>
      <c r="AC187" s="4" t="str">
        <f>IFERROR(IF(W187="","",(IF(W187&gt;2*VLOOKUP(F!$B187,E!$B$1:$AK$300,5,FALSE),1,0))),"")</f>
        <v/>
      </c>
      <c r="AE187" s="4" t="str">
        <f>IFERROR(IF(Q187="","",(IF(Q187&gt;VLOOKUP(F!$B187,E!$B$1:$AK$300,6,FALSE)+VLOOKUP(F!$B187,E!$B$1:$AK$300,5,FALSE),1,0))),"")</f>
        <v/>
      </c>
      <c r="AF187" s="4" t="str">
        <f>IFERROR(IF(T187="","",(IF(T187&gt;VLOOKUP(F!$B187,E!$B$1:$AK$300,6,FALSE)+VLOOKUP(F!$B187,E!$B$1:$AK$300,5,FALSE),1,0))),"")</f>
        <v/>
      </c>
      <c r="AG187" s="4" t="str">
        <f>IFERROR(IF(W187="","",(IF(W187&gt;VLOOKUP(F!$B187,E!$B$1:$AK$300,6,FALSE)+VLOOKUP(F!$B187,E!$B$1:$AK$300,5,FALSE),1,0))),"")</f>
        <v/>
      </c>
      <c r="AI187" s="6" t="str">
        <f t="shared" si="64"/>
        <v>--</v>
      </c>
      <c r="AJ187" s="6" t="str">
        <f>IF(AI187="--","--",IF(F!$D187=131,IF(I187=-1,"rg",IF(I187="","--",IF(I187*1000&lt;1,FIXED(I187*1000,3),IF(I187*1000&lt;10,FIXED(I187*1000,2),(IF(I187*1000&lt;100,FIXED(I187*1000,1),IF(I187*1000&lt;1000,FIXED(I187*1000,0),MROUND(I187*1000,10)))))))),IF(I187=-1,"rg",IF(I187="","--",IF(I187&lt;1,FIXED(I187,3),IF(I187&lt;10,FIXED(I187,2),(IF(I187&lt;100,FIXED(I187,1),IF(I187&lt;1000,FIXED(I187,0),MROUND(I187,10))))))))))</f>
        <v>--</v>
      </c>
      <c r="AK187" s="6" t="str">
        <f t="shared" si="65"/>
        <v>--</v>
      </c>
      <c r="AL187" s="6" t="str">
        <f>IF(AK187="--","--",IF(F!$D187=131,IF(K187=-1,"rg",IF(K187="","--",IF(K187*1000&lt;1,FIXED(K187*1000,3),IF(K187*1000&lt;10,FIXED(K187*1000,2),(IF(K187*1000&lt;100,FIXED(K187*1000,1),IF(K187*1000&lt;1000,FIXED(K187*1000,0),MROUND(K187*1000,10)))))))),IF(K187=-1,"rg",IF(K187="","--",IF(K187&lt;1,FIXED(K187,3),IF(K187&lt;10,FIXED(K187,2),(IF(K187&lt;100,FIXED(K187,1),IF(K187&lt;1000,FIXED(K187,0),MROUND(K187,10))))))))))</f>
        <v>--</v>
      </c>
      <c r="AM187" s="6" t="str">
        <f t="shared" si="66"/>
        <v>--</v>
      </c>
      <c r="AN187" s="6" t="str">
        <f>IF(AM187="--","--",IF(F!$D187=131,IF(M187=-1,"rg",IF(M187="","--",IF(M187*1000&lt;1,FIXED(M187*1000,3),IF(M187*1000&lt;10,FIXED(M187*1000,2),(IF(M187*1000&lt;100,FIXED(M187*1000,1),IF(M187*1000&lt;1000,FIXED(M187*1000,0),MROUND(M187*1000,10)))))))),IF(M187=-1,"rg",IF(M187="","--",IF(M187&lt;1,FIXED(M187,3),IF(M187&lt;10,FIXED(M187,2),(IF(M187&lt;100,FIXED(M187,1),IF(M187&lt;1000,FIXED(M187,0),MROUND(M187,10))))))))))</f>
        <v>--</v>
      </c>
      <c r="AP187" s="6" t="str">
        <f t="shared" si="53"/>
        <v>--</v>
      </c>
      <c r="AQ187" s="6" t="str">
        <f t="shared" si="54"/>
        <v/>
      </c>
      <c r="AR187" s="6" t="str">
        <f t="shared" si="55"/>
        <v>--</v>
      </c>
      <c r="AS187" s="6" t="str">
        <f t="shared" si="56"/>
        <v/>
      </c>
      <c r="AT187" s="6" t="str">
        <f t="shared" si="57"/>
        <v/>
      </c>
      <c r="AU187" s="6" t="str">
        <f>IFERROR(IF(AR187="--","",IF(HLOOKUP(SMALL($Q$4:$Y$4,3),$Q$4:$Y$501,ROW(AP187)-3,FALSE)=0,"",IF(HLOOKUP(SMALL($Q$4:$Y$4,3),$Q$4:$Y$501,ROW(AP187)-3,FALSE)="nee",VLOOKUP("De kwaliteitseis emissiearme grond (maximale concentratie) wordt overschreden.",H!$O$10:'H'!$P$59,2,FALSE),""))),"")</f>
        <v/>
      </c>
      <c r="AV187" s="6" t="str">
        <f t="shared" si="47"/>
        <v>--</v>
      </c>
      <c r="AW187" s="6" t="str">
        <f t="shared" si="48"/>
        <v/>
      </c>
      <c r="AX187" s="6" t="str">
        <f t="shared" si="49"/>
        <v>--</v>
      </c>
      <c r="AY187" s="6" t="str">
        <f t="shared" si="58"/>
        <v/>
      </c>
      <c r="AZ187" s="6" t="str">
        <f t="shared" si="59"/>
        <v/>
      </c>
      <c r="BA187" s="6" t="str">
        <f>IFERROR(IF(AR187="--","",IF(HLOOKUP(SMALL($Q$4:$Y$4,6),$Q$4:$Y$501,ROW(AP187)-3,FALSE)=0,"",IF(HLOOKUP(SMALL($Q$4:$Y$4,6),$Q$4:$Y$501,ROW(AP187)-3,FALSE)="nee",VLOOKUP("De kwaliteitseis emissiearme grond (maximale concentratie) wordt overschreden.",H!$O$10:'H'!$P$59,2,FALSE),""))),"")</f>
        <v/>
      </c>
      <c r="BB187" s="6" t="str">
        <f t="shared" si="50"/>
        <v>--</v>
      </c>
      <c r="BC187" s="6" t="str">
        <f t="shared" si="51"/>
        <v/>
      </c>
      <c r="BD187" s="6" t="str">
        <f t="shared" si="52"/>
        <v>--</v>
      </c>
      <c r="BE187" s="6" t="str">
        <f t="shared" si="60"/>
        <v/>
      </c>
      <c r="BF187" s="6" t="str">
        <f t="shared" si="61"/>
        <v/>
      </c>
      <c r="BG187" s="4" t="str">
        <f>IFERROR(IF(AR187="--","",IF(HLOOKUP(SMALL($Q$4:$Y$4,9),$Q$4:$Y$501,ROW(AP187)-3,FALSE)=0,"",IF(HLOOKUP(SMALL($Q$4:$Y$4,9),$Q$4:$Y$501,ROW(AP187)-3,FALSE)="nee",VLOOKUP("De kwaliteitseis emissiearme grond (maximale concentratie) wordt overschreden.",H!$O$10:'H'!$P$59,2,FALSE),""))),"")</f>
        <v/>
      </c>
    </row>
    <row r="188" spans="1:59" x14ac:dyDescent="0.2">
      <c r="A188" s="4" t="str">
        <f>F!A188</f>
        <v>p,p-Methoxychloor</v>
      </c>
      <c r="B188" s="6" t="str">
        <f>IF(ISNUMBER(F!E188)=FALSE,"--",IF(F!E188=0,"--",F!E188))</f>
        <v>--</v>
      </c>
      <c r="C188" s="6" t="str">
        <f>IF(B188="--","",F!F188)</f>
        <v/>
      </c>
      <c r="D188" s="6" t="str">
        <f>IF(ISNUMBER(F!G188)=FALSE,"--",IF(F!G188=0,"--",F!G188))</f>
        <v>--</v>
      </c>
      <c r="E188" s="6" t="str">
        <f>IF(D188="--","",F!H188)</f>
        <v/>
      </c>
      <c r="F188" s="6" t="str">
        <f>IF(ISNUMBER(F!I188)=FALSE,"--",IF(F!I188=0,"--",F!I188))</f>
        <v>--</v>
      </c>
      <c r="G188" s="6" t="str">
        <f>IF(F188="--","",F!J188)</f>
        <v/>
      </c>
      <c r="H188" s="6"/>
      <c r="I188" s="6">
        <f>IF(F!Z188=-1,-1,F!AV188)</f>
        <v>0</v>
      </c>
      <c r="J188" s="6"/>
      <c r="K188" s="6">
        <f>IF(F!AC188=-1,-1,F!AX188)</f>
        <v>0</v>
      </c>
      <c r="L188" s="6"/>
      <c r="M188" s="6">
        <f>IF(F!AF188=-1,-1,F!AZ188)</f>
        <v>0</v>
      </c>
      <c r="N188" s="6"/>
      <c r="P188" s="4" t="str">
        <f>IFERROR(IF(AND(VLOOKUP(F!$B188,E!$B$1:$AK$300,5,FALSE)&lt;&gt;1000000000,VLOOKUP(F!$B188,E!$B$1:$AK$300,6,FALSE)=1000000000,VLOOKUP(F!$B188,E!$B$1:$AK$300,7,FALSE)=1000000000,VLOOKUP(F!$B188,E!$B$1:$AK$300,8,FALSE)=1000000000,VLOOKUP(F!$B188,E!$B$1:$AK$300,9,FALSE)=1000000000),"toetsen alleen LN",IF(AND(VLOOKUP(F!$B188,E!$B$1:$AK$300,5,FALSE)=1000000000,VLOOKUP(F!$B188,E!$B$1:$AK$300,6,FALSE)=1000000000,VLOOKUP(F!$B188,E!$B$1:$AK$300,7,FALSE)=1000000000,VLOOKUP(F!$B188,E!$B$1:$AK$300,8,FALSE)&lt;&gt;1000000000,VLOOKUP(F!$B188,E!$B$1:$AK$300,9,FALSE)&lt;&gt;1000000000),"toetsen alleen MV en SV",IF(AND(VLOOKUP(F!$B188,E!$B$1:$AK$300,5,FALSE)&lt;&gt;1000000000,VLOOKUP(F!$B188,E!$B$1:$AK$300,6,FALSE)&lt;&gt;1000000000,VLOOKUP(F!$B188,E!$B$1:$AK$300,7,FALSE)&lt;&gt;1000000000,VLOOKUP(F!$B188,E!$B$1:$AK$300,8,FALSE)=1000000000,VLOOKUP(F!$B188,E!$B$1:$AK$300,9,FALSE)=1000000000),"toetsen geen MV en SV",IF(VLOOKUP(F!$B188,E!$B$1:$AK$300,5,FALSE)+VLOOKUP(F!$B188,E!$B$1:$AK$300,6,FALSE)+VLOOKUP(F!$B188,E!$B$1:$AK$300,7,FALSE)+VLOOKUP(F!$B188,E!$B$1:$AK$300,8,FALSE)&lt;&gt;4000000000,"toetsen",IF(VLOOKUP(F!$B188,E!$B$1:$AK$300,12,FALSE)&lt;&gt;1000000000,"toetsen alleen IW","niet toetsen"))))),"")</f>
        <v/>
      </c>
      <c r="Q188" s="6">
        <f t="shared" si="67"/>
        <v>0</v>
      </c>
      <c r="R188" s="5" t="str">
        <f>IF($B188="--","",IF($P188="toetsen",toetsen(F!$B188,Q188),IF($P188="toetsen alleen IW",toetsen_alleen_IW(F!$B188,Q188),IF($P188="toetsen alleen LN",toetsen_alleen_LN(F!$B188,Q188),IF($P188="toetsen geen MV en SV",toetsen_geen_MV_en_SV(F!$B188,Q188),IF($P188="toetsen alleen MV en SV",toetsen_alleen_MV_en_SV(F!$B188,Q188),""))))))</f>
        <v/>
      </c>
      <c r="S188" s="5" t="str">
        <f>IF($P188="toetsen",IF(OR(Q188="",VLOOKUP(F!$B188,E!$B$1:$AK$300,10,FALSE)=1000000000),"",IF(Q188&lt;=VLOOKUP(F!$B188,E!$B$1:$AK$300,10,FALSE),"ja","nee")),"")</f>
        <v/>
      </c>
      <c r="T188" s="78">
        <f t="shared" si="62"/>
        <v>0</v>
      </c>
      <c r="U188" s="5" t="str">
        <f>IF($D188="--","",IF($P188="toetsen",toetsen(F!$B188,T188),IF($P188="toetsen alleen IW",toetsen_alleen_IW(F!$B188,T188),IF($P188="toetsen alleen LN",toetsen_alleen_LN(F!$B188,T188),IF($P188="toetsen geen MV en SV",toetsen_geen_MV_en_SV(F!$B188,T188),IF($P188="toetsen alleen MV en SV",toetsen_alleen_MV_en_SV(F!$B188,T188),""))))))</f>
        <v/>
      </c>
      <c r="V188" s="5" t="str">
        <f>IF($P188="toetsen",IF(OR(T188="",VLOOKUP(F!$B188,E!$B$1:$AK$300,10,FALSE)=1000000000),"",IF(T188&lt;=VLOOKUP(F!$B188,E!$B$1:$AK$300,10,FALSE),"ja","nee")),"")</f>
        <v/>
      </c>
      <c r="W188" s="6">
        <f t="shared" si="63"/>
        <v>0</v>
      </c>
      <c r="X188" s="5" t="str">
        <f>IF($F188="--","",IF($P188="toetsen",toetsen(F!$B188,W188),IF($P188="toetsen alleen IW",toetsen_alleen_IW(F!$B188,W188),IF($P188="toetsen alleen LN",toetsen_alleen_LN(F!$B188,W188),IF($P188="toetsen geen MV en SV",toetsen_geen_MV_en_SV(F!$B188,W188),IF($P188="toetsen alleen MV en SV",toetsen_alleen_MV_en_SV(F!$B188,W188),""))))))</f>
        <v/>
      </c>
      <c r="Y188" s="5" t="str">
        <f>IF($P188="toetsen",IF(OR(W188="",VLOOKUP(F!$B188,E!$B$1:$AK$300,10,FALSE)=1000000000),"",IF(W188&lt;=VLOOKUP(F!$B188,E!$B$1:$AK$300,10,FALSE),"ja","nee")),"")</f>
        <v/>
      </c>
      <c r="AA188" s="4" t="str">
        <f>IFERROR(IF(Q188="","",(IF(Q188&gt;2*VLOOKUP(F!$B188,E!$B$1:$AK$300,5,FALSE),1,0))),"")</f>
        <v/>
      </c>
      <c r="AB188" s="4" t="str">
        <f>IFERROR(IF(T188="","",(IF(T188&gt;2*VLOOKUP(F!$B188,E!$B$1:$AK$300,5,FALSE),1,0))),"")</f>
        <v/>
      </c>
      <c r="AC188" s="4" t="str">
        <f>IFERROR(IF(W188="","",(IF(W188&gt;2*VLOOKUP(F!$B188,E!$B$1:$AK$300,5,FALSE),1,0))),"")</f>
        <v/>
      </c>
      <c r="AE188" s="4" t="str">
        <f>IFERROR(IF(Q188="","",(IF(Q188&gt;VLOOKUP(F!$B188,E!$B$1:$AK$300,6,FALSE)+VLOOKUP(F!$B188,E!$B$1:$AK$300,5,FALSE),1,0))),"")</f>
        <v/>
      </c>
      <c r="AF188" s="4" t="str">
        <f>IFERROR(IF(T188="","",(IF(T188&gt;VLOOKUP(F!$B188,E!$B$1:$AK$300,6,FALSE)+VLOOKUP(F!$B188,E!$B$1:$AK$300,5,FALSE),1,0))),"")</f>
        <v/>
      </c>
      <c r="AG188" s="4" t="str">
        <f>IFERROR(IF(W188="","",(IF(W188&gt;VLOOKUP(F!$B188,E!$B$1:$AK$300,6,FALSE)+VLOOKUP(F!$B188,E!$B$1:$AK$300,5,FALSE),1,0))),"")</f>
        <v/>
      </c>
      <c r="AI188" s="6" t="str">
        <f t="shared" si="64"/>
        <v>--</v>
      </c>
      <c r="AJ188" s="6" t="str">
        <f>IF(AI188="--","--",IF(F!$D188=131,IF(I188=-1,"rg",IF(I188="","--",IF(I188*1000&lt;1,FIXED(I188*1000,3),IF(I188*1000&lt;10,FIXED(I188*1000,2),(IF(I188*1000&lt;100,FIXED(I188*1000,1),IF(I188*1000&lt;1000,FIXED(I188*1000,0),MROUND(I188*1000,10)))))))),IF(I188=-1,"rg",IF(I188="","--",IF(I188&lt;1,FIXED(I188,3),IF(I188&lt;10,FIXED(I188,2),(IF(I188&lt;100,FIXED(I188,1),IF(I188&lt;1000,FIXED(I188,0),MROUND(I188,10))))))))))</f>
        <v>--</v>
      </c>
      <c r="AK188" s="6" t="str">
        <f t="shared" si="65"/>
        <v>--</v>
      </c>
      <c r="AL188" s="6" t="str">
        <f>IF(AK188="--","--",IF(F!$D188=131,IF(K188=-1,"rg",IF(K188="","--",IF(K188*1000&lt;1,FIXED(K188*1000,3),IF(K188*1000&lt;10,FIXED(K188*1000,2),(IF(K188*1000&lt;100,FIXED(K188*1000,1),IF(K188*1000&lt;1000,FIXED(K188*1000,0),MROUND(K188*1000,10)))))))),IF(K188=-1,"rg",IF(K188="","--",IF(K188&lt;1,FIXED(K188,3),IF(K188&lt;10,FIXED(K188,2),(IF(K188&lt;100,FIXED(K188,1),IF(K188&lt;1000,FIXED(K188,0),MROUND(K188,10))))))))))</f>
        <v>--</v>
      </c>
      <c r="AM188" s="6" t="str">
        <f t="shared" si="66"/>
        <v>--</v>
      </c>
      <c r="AN188" s="6" t="str">
        <f>IF(AM188="--","--",IF(F!$D188=131,IF(M188=-1,"rg",IF(M188="","--",IF(M188*1000&lt;1,FIXED(M188*1000,3),IF(M188*1000&lt;10,FIXED(M188*1000,2),(IF(M188*1000&lt;100,FIXED(M188*1000,1),IF(M188*1000&lt;1000,FIXED(M188*1000,0),MROUND(M188*1000,10)))))))),IF(M188=-1,"rg",IF(M188="","--",IF(M188&lt;1,FIXED(M188,3),IF(M188&lt;10,FIXED(M188,2),(IF(M188&lt;100,FIXED(M188,1),IF(M188&lt;1000,FIXED(M188,0),MROUND(M188,10))))))))))</f>
        <v>--</v>
      </c>
      <c r="AP188" s="6" t="str">
        <f t="shared" si="53"/>
        <v>--</v>
      </c>
      <c r="AQ188" s="6" t="str">
        <f t="shared" si="54"/>
        <v/>
      </c>
      <c r="AR188" s="6" t="str">
        <f t="shared" si="55"/>
        <v>--</v>
      </c>
      <c r="AS188" s="6" t="str">
        <f t="shared" si="56"/>
        <v/>
      </c>
      <c r="AT188" s="6" t="str">
        <f t="shared" si="57"/>
        <v/>
      </c>
      <c r="AU188" s="6" t="str">
        <f>IFERROR(IF(AR188="--","",IF(HLOOKUP(SMALL($Q$4:$Y$4,3),$Q$4:$Y$501,ROW(AP188)-3,FALSE)=0,"",IF(HLOOKUP(SMALL($Q$4:$Y$4,3),$Q$4:$Y$501,ROW(AP188)-3,FALSE)="nee",VLOOKUP("De kwaliteitseis emissiearme grond (maximale concentratie) wordt overschreden.",H!$O$10:'H'!$P$59,2,FALSE),""))),"")</f>
        <v/>
      </c>
      <c r="AV188" s="6" t="str">
        <f t="shared" si="47"/>
        <v>--</v>
      </c>
      <c r="AW188" s="6" t="str">
        <f t="shared" si="48"/>
        <v/>
      </c>
      <c r="AX188" s="6" t="str">
        <f t="shared" si="49"/>
        <v>--</v>
      </c>
      <c r="AY188" s="6" t="str">
        <f t="shared" si="58"/>
        <v/>
      </c>
      <c r="AZ188" s="6" t="str">
        <f t="shared" si="59"/>
        <v/>
      </c>
      <c r="BA188" s="6" t="str">
        <f>IFERROR(IF(AR188="--","",IF(HLOOKUP(SMALL($Q$4:$Y$4,6),$Q$4:$Y$501,ROW(AP188)-3,FALSE)=0,"",IF(HLOOKUP(SMALL($Q$4:$Y$4,6),$Q$4:$Y$501,ROW(AP188)-3,FALSE)="nee",VLOOKUP("De kwaliteitseis emissiearme grond (maximale concentratie) wordt overschreden.",H!$O$10:'H'!$P$59,2,FALSE),""))),"")</f>
        <v/>
      </c>
      <c r="BB188" s="6" t="str">
        <f t="shared" si="50"/>
        <v>--</v>
      </c>
      <c r="BC188" s="6" t="str">
        <f t="shared" si="51"/>
        <v/>
      </c>
      <c r="BD188" s="6" t="str">
        <f t="shared" si="52"/>
        <v>--</v>
      </c>
      <c r="BE188" s="6" t="str">
        <f t="shared" si="60"/>
        <v/>
      </c>
      <c r="BF188" s="6" t="str">
        <f t="shared" si="61"/>
        <v/>
      </c>
      <c r="BG188" s="4" t="str">
        <f>IFERROR(IF(AR188="--","",IF(HLOOKUP(SMALL($Q$4:$Y$4,9),$Q$4:$Y$501,ROW(AP188)-3,FALSE)=0,"",IF(HLOOKUP(SMALL($Q$4:$Y$4,9),$Q$4:$Y$501,ROW(AP188)-3,FALSE)="nee",VLOOKUP("De kwaliteitseis emissiearme grond (maximale concentratie) wordt overschreden.",H!$O$10:'H'!$P$59,2,FALSE),""))),"")</f>
        <v/>
      </c>
    </row>
    <row r="189" spans="1:59" x14ac:dyDescent="0.2">
      <c r="A189" s="4" t="str">
        <f>F!A189</f>
        <v>Azinfos-ethyl</v>
      </c>
      <c r="B189" s="6" t="str">
        <f>IF(ISNUMBER(F!E189)=FALSE,"--",IF(F!E189=0,"--",F!E189))</f>
        <v>--</v>
      </c>
      <c r="C189" s="6" t="str">
        <f>IF(B189="--","",F!F189)</f>
        <v/>
      </c>
      <c r="D189" s="6" t="str">
        <f>IF(ISNUMBER(F!G189)=FALSE,"--",IF(F!G189=0,"--",F!G189))</f>
        <v>--</v>
      </c>
      <c r="E189" s="6" t="str">
        <f>IF(D189="--","",F!H189)</f>
        <v/>
      </c>
      <c r="F189" s="6" t="str">
        <f>IF(ISNUMBER(F!I189)=FALSE,"--",IF(F!I189=0,"--",F!I189))</f>
        <v>--</v>
      </c>
      <c r="G189" s="6" t="str">
        <f>IF(F189="--","",F!J189)</f>
        <v/>
      </c>
      <c r="H189" s="6"/>
      <c r="I189" s="6" t="str">
        <f>IF(F!Z189=-1,-1,F!AV189)</f>
        <v/>
      </c>
      <c r="J189" s="6"/>
      <c r="K189" s="6" t="str">
        <f>IF(F!AC189=-1,-1,F!AX189)</f>
        <v/>
      </c>
      <c r="L189" s="6"/>
      <c r="M189" s="6" t="str">
        <f>IF(F!AF189=-1,-1,F!AZ189)</f>
        <v/>
      </c>
      <c r="N189" s="6"/>
      <c r="P189" s="4" t="str">
        <f>IFERROR(IF(AND(VLOOKUP(F!$B189,E!$B$1:$AK$300,5,FALSE)&lt;&gt;1000000000,VLOOKUP(F!$B189,E!$B$1:$AK$300,6,FALSE)=1000000000,VLOOKUP(F!$B189,E!$B$1:$AK$300,7,FALSE)=1000000000,VLOOKUP(F!$B189,E!$B$1:$AK$300,8,FALSE)=1000000000,VLOOKUP(F!$B189,E!$B$1:$AK$300,9,FALSE)=1000000000),"toetsen alleen LN",IF(AND(VLOOKUP(F!$B189,E!$B$1:$AK$300,5,FALSE)=1000000000,VLOOKUP(F!$B189,E!$B$1:$AK$300,6,FALSE)=1000000000,VLOOKUP(F!$B189,E!$B$1:$AK$300,7,FALSE)=1000000000,VLOOKUP(F!$B189,E!$B$1:$AK$300,8,FALSE)&lt;&gt;1000000000,VLOOKUP(F!$B189,E!$B$1:$AK$300,9,FALSE)&lt;&gt;1000000000),"toetsen alleen MV en SV",IF(AND(VLOOKUP(F!$B189,E!$B$1:$AK$300,5,FALSE)&lt;&gt;1000000000,VLOOKUP(F!$B189,E!$B$1:$AK$300,6,FALSE)&lt;&gt;1000000000,VLOOKUP(F!$B189,E!$B$1:$AK$300,7,FALSE)&lt;&gt;1000000000,VLOOKUP(F!$B189,E!$B$1:$AK$300,8,FALSE)=1000000000,VLOOKUP(F!$B189,E!$B$1:$AK$300,9,FALSE)=1000000000),"toetsen geen MV en SV",IF(VLOOKUP(F!$B189,E!$B$1:$AK$300,5,FALSE)+VLOOKUP(F!$B189,E!$B$1:$AK$300,6,FALSE)+VLOOKUP(F!$B189,E!$B$1:$AK$300,7,FALSE)+VLOOKUP(F!$B189,E!$B$1:$AK$300,8,FALSE)&lt;&gt;4000000000,"toetsen",IF(VLOOKUP(F!$B189,E!$B$1:$AK$300,12,FALSE)&lt;&gt;1000000000,"toetsen alleen IW","niet toetsen"))))),"")</f>
        <v/>
      </c>
      <c r="Q189" s="6" t="str">
        <f t="shared" si="67"/>
        <v/>
      </c>
      <c r="R189" s="5" t="str">
        <f>IF($B189="--","",IF($P189="toetsen",toetsen(F!$B189,Q189),IF($P189="toetsen alleen IW",toetsen_alleen_IW(F!$B189,Q189),IF($P189="toetsen alleen LN",toetsen_alleen_LN(F!$B189,Q189),IF($P189="toetsen geen MV en SV",toetsen_geen_MV_en_SV(F!$B189,Q189),IF($P189="toetsen alleen MV en SV",toetsen_alleen_MV_en_SV(F!$B189,Q189),""))))))</f>
        <v/>
      </c>
      <c r="S189" s="5" t="str">
        <f>IF($P189="toetsen",IF(OR(Q189="",VLOOKUP(F!$B189,E!$B$1:$AK$300,10,FALSE)=1000000000),"",IF(Q189&lt;=VLOOKUP(F!$B189,E!$B$1:$AK$300,10,FALSE),"ja","nee")),"")</f>
        <v/>
      </c>
      <c r="T189" s="78" t="str">
        <f t="shared" si="62"/>
        <v/>
      </c>
      <c r="U189" s="5" t="str">
        <f>IF($D189="--","",IF($P189="toetsen",toetsen(F!$B189,T189),IF($P189="toetsen alleen IW",toetsen_alleen_IW(F!$B189,T189),IF($P189="toetsen alleen LN",toetsen_alleen_LN(F!$B189,T189),IF($P189="toetsen geen MV en SV",toetsen_geen_MV_en_SV(F!$B189,T189),IF($P189="toetsen alleen MV en SV",toetsen_alleen_MV_en_SV(F!$B189,T189),""))))))</f>
        <v/>
      </c>
      <c r="V189" s="5" t="str">
        <f>IF($P189="toetsen",IF(OR(T189="",VLOOKUP(F!$B189,E!$B$1:$AK$300,10,FALSE)=1000000000),"",IF(T189&lt;=VLOOKUP(F!$B189,E!$B$1:$AK$300,10,FALSE),"ja","nee")),"")</f>
        <v/>
      </c>
      <c r="W189" s="6" t="str">
        <f t="shared" si="63"/>
        <v/>
      </c>
      <c r="X189" s="5" t="str">
        <f>IF($F189="--","",IF($P189="toetsen",toetsen(F!$B189,W189),IF($P189="toetsen alleen IW",toetsen_alleen_IW(F!$B189,W189),IF($P189="toetsen alleen LN",toetsen_alleen_LN(F!$B189,W189),IF($P189="toetsen geen MV en SV",toetsen_geen_MV_en_SV(F!$B189,W189),IF($P189="toetsen alleen MV en SV",toetsen_alleen_MV_en_SV(F!$B189,W189),""))))))</f>
        <v/>
      </c>
      <c r="Y189" s="5" t="str">
        <f>IF($P189="toetsen",IF(OR(W189="",VLOOKUP(F!$B189,E!$B$1:$AK$300,10,FALSE)=1000000000),"",IF(W189&lt;=VLOOKUP(F!$B189,E!$B$1:$AK$300,10,FALSE),"ja","nee")),"")</f>
        <v/>
      </c>
      <c r="AA189" s="4" t="str">
        <f>IFERROR(IF(Q189="","",(IF(Q189&gt;2*VLOOKUP(F!$B189,E!$B$1:$AK$300,5,FALSE),1,0))),"")</f>
        <v/>
      </c>
      <c r="AB189" s="4" t="str">
        <f>IFERROR(IF(T189="","",(IF(T189&gt;2*VLOOKUP(F!$B189,E!$B$1:$AK$300,5,FALSE),1,0))),"")</f>
        <v/>
      </c>
      <c r="AC189" s="4" t="str">
        <f>IFERROR(IF(W189="","",(IF(W189&gt;2*VLOOKUP(F!$B189,E!$B$1:$AK$300,5,FALSE),1,0))),"")</f>
        <v/>
      </c>
      <c r="AE189" s="4" t="str">
        <f>IFERROR(IF(Q189="","",(IF(Q189&gt;VLOOKUP(F!$B189,E!$B$1:$AK$300,6,FALSE)+VLOOKUP(F!$B189,E!$B$1:$AK$300,5,FALSE),1,0))),"")</f>
        <v/>
      </c>
      <c r="AF189" s="4" t="str">
        <f>IFERROR(IF(T189="","",(IF(T189&gt;VLOOKUP(F!$B189,E!$B$1:$AK$300,6,FALSE)+VLOOKUP(F!$B189,E!$B$1:$AK$300,5,FALSE),1,0))),"")</f>
        <v/>
      </c>
      <c r="AG189" s="4" t="str">
        <f>IFERROR(IF(W189="","",(IF(W189&gt;VLOOKUP(F!$B189,E!$B$1:$AK$300,6,FALSE)+VLOOKUP(F!$B189,E!$B$1:$AK$300,5,FALSE),1,0))),"")</f>
        <v/>
      </c>
      <c r="AI189" s="6" t="str">
        <f t="shared" si="64"/>
        <v>--</v>
      </c>
      <c r="AJ189" s="6" t="str">
        <f>IF(AI189="--","--",IF(F!$D189=131,IF(I189=-1,"rg",IF(I189="","--",IF(I189*1000&lt;1,FIXED(I189*1000,3),IF(I189*1000&lt;10,FIXED(I189*1000,2),(IF(I189*1000&lt;100,FIXED(I189*1000,1),IF(I189*1000&lt;1000,FIXED(I189*1000,0),MROUND(I189*1000,10)))))))),IF(I189=-1,"rg",IF(I189="","--",IF(I189&lt;1,FIXED(I189,3),IF(I189&lt;10,FIXED(I189,2),(IF(I189&lt;100,FIXED(I189,1),IF(I189&lt;1000,FIXED(I189,0),MROUND(I189,10))))))))))</f>
        <v>--</v>
      </c>
      <c r="AK189" s="6" t="str">
        <f t="shared" si="65"/>
        <v>--</v>
      </c>
      <c r="AL189" s="6" t="str">
        <f>IF(AK189="--","--",IF(F!$D189=131,IF(K189=-1,"rg",IF(K189="","--",IF(K189*1000&lt;1,FIXED(K189*1000,3),IF(K189*1000&lt;10,FIXED(K189*1000,2),(IF(K189*1000&lt;100,FIXED(K189*1000,1),IF(K189*1000&lt;1000,FIXED(K189*1000,0),MROUND(K189*1000,10)))))))),IF(K189=-1,"rg",IF(K189="","--",IF(K189&lt;1,FIXED(K189,3),IF(K189&lt;10,FIXED(K189,2),(IF(K189&lt;100,FIXED(K189,1),IF(K189&lt;1000,FIXED(K189,0),MROUND(K189,10))))))))))</f>
        <v>--</v>
      </c>
      <c r="AM189" s="6" t="str">
        <f t="shared" si="66"/>
        <v>--</v>
      </c>
      <c r="AN189" s="6" t="str">
        <f>IF(AM189="--","--",IF(F!$D189=131,IF(M189=-1,"rg",IF(M189="","--",IF(M189*1000&lt;1,FIXED(M189*1000,3),IF(M189*1000&lt;10,FIXED(M189*1000,2),(IF(M189*1000&lt;100,FIXED(M189*1000,1),IF(M189*1000&lt;1000,FIXED(M189*1000,0),MROUND(M189*1000,10)))))))),IF(M189=-1,"rg",IF(M189="","--",IF(M189&lt;1,FIXED(M189,3),IF(M189&lt;10,FIXED(M189,2),(IF(M189&lt;100,FIXED(M189,1),IF(M189&lt;1000,FIXED(M189,0),MROUND(M189,10))))))))))</f>
        <v>--</v>
      </c>
      <c r="AP189" s="6" t="str">
        <f t="shared" si="53"/>
        <v>--</v>
      </c>
      <c r="AQ189" s="6" t="str">
        <f t="shared" si="54"/>
        <v/>
      </c>
      <c r="AR189" s="6" t="str">
        <f t="shared" si="55"/>
        <v>--</v>
      </c>
      <c r="AS189" s="6" t="str">
        <f t="shared" si="56"/>
        <v/>
      </c>
      <c r="AT189" s="6" t="str">
        <f t="shared" si="57"/>
        <v/>
      </c>
      <c r="AU189" s="6" t="str">
        <f>IFERROR(IF(AR189="--","",IF(HLOOKUP(SMALL($Q$4:$Y$4,3),$Q$4:$Y$501,ROW(AP189)-3,FALSE)=0,"",IF(HLOOKUP(SMALL($Q$4:$Y$4,3),$Q$4:$Y$501,ROW(AP189)-3,FALSE)="nee",VLOOKUP("De kwaliteitseis emissiearme grond (maximale concentratie) wordt overschreden.",H!$O$10:'H'!$P$59,2,FALSE),""))),"")</f>
        <v/>
      </c>
      <c r="AV189" s="6" t="str">
        <f t="shared" si="47"/>
        <v>--</v>
      </c>
      <c r="AW189" s="6" t="str">
        <f t="shared" si="48"/>
        <v/>
      </c>
      <c r="AX189" s="6" t="str">
        <f t="shared" si="49"/>
        <v>--</v>
      </c>
      <c r="AY189" s="6" t="str">
        <f t="shared" si="58"/>
        <v/>
      </c>
      <c r="AZ189" s="6" t="str">
        <f t="shared" si="59"/>
        <v/>
      </c>
      <c r="BA189" s="6" t="str">
        <f>IFERROR(IF(AR189="--","",IF(HLOOKUP(SMALL($Q$4:$Y$4,6),$Q$4:$Y$501,ROW(AP189)-3,FALSE)=0,"",IF(HLOOKUP(SMALL($Q$4:$Y$4,6),$Q$4:$Y$501,ROW(AP189)-3,FALSE)="nee",VLOOKUP("De kwaliteitseis emissiearme grond (maximale concentratie) wordt overschreden.",H!$O$10:'H'!$P$59,2,FALSE),""))),"")</f>
        <v/>
      </c>
      <c r="BB189" s="6" t="str">
        <f t="shared" si="50"/>
        <v>--</v>
      </c>
      <c r="BC189" s="6" t="str">
        <f t="shared" si="51"/>
        <v/>
      </c>
      <c r="BD189" s="6" t="str">
        <f t="shared" si="52"/>
        <v>--</v>
      </c>
      <c r="BE189" s="6" t="str">
        <f t="shared" si="60"/>
        <v/>
      </c>
      <c r="BF189" s="6" t="str">
        <f t="shared" si="61"/>
        <v/>
      </c>
      <c r="BG189" s="4" t="str">
        <f>IFERROR(IF(AR189="--","",IF(HLOOKUP(SMALL($Q$4:$Y$4,9),$Q$4:$Y$501,ROW(AP189)-3,FALSE)=0,"",IF(HLOOKUP(SMALL($Q$4:$Y$4,9),$Q$4:$Y$501,ROW(AP189)-3,FALSE)="nee",VLOOKUP("De kwaliteitseis emissiearme grond (maximale concentratie) wordt overschreden.",H!$O$10:'H'!$P$59,2,FALSE),""))),"")</f>
        <v/>
      </c>
    </row>
    <row r="190" spans="1:59" x14ac:dyDescent="0.2">
      <c r="A190" s="4" t="str">
        <f>F!A190</f>
        <v>Azinfos-methyl</v>
      </c>
      <c r="B190" s="6" t="str">
        <f>IF(ISNUMBER(F!E190)=FALSE,"--",IF(F!E190=0,"--",F!E190))</f>
        <v>--</v>
      </c>
      <c r="C190" s="6" t="str">
        <f>IF(B190="--","",F!F190)</f>
        <v/>
      </c>
      <c r="D190" s="6" t="str">
        <f>IF(ISNUMBER(F!G190)=FALSE,"--",IF(F!G190=0,"--",F!G190))</f>
        <v>--</v>
      </c>
      <c r="E190" s="6" t="str">
        <f>IF(D190="--","",F!H190)</f>
        <v/>
      </c>
      <c r="F190" s="6" t="str">
        <f>IF(ISNUMBER(F!I190)=FALSE,"--",IF(F!I190=0,"--",F!I190))</f>
        <v>--</v>
      </c>
      <c r="G190" s="6" t="str">
        <f>IF(F190="--","",F!J190)</f>
        <v/>
      </c>
      <c r="H190" s="6"/>
      <c r="I190" s="6" t="str">
        <f>IF(F!Z190=-1,-1,F!AV190)</f>
        <v/>
      </c>
      <c r="J190" s="6"/>
      <c r="K190" s="6" t="str">
        <f>IF(F!AC190=-1,-1,F!AX190)</f>
        <v/>
      </c>
      <c r="L190" s="6"/>
      <c r="M190" s="6" t="str">
        <f>IF(F!AF190=-1,-1,F!AZ190)</f>
        <v/>
      </c>
      <c r="N190" s="6"/>
      <c r="P190" s="4" t="str">
        <f>IFERROR(IF(AND(VLOOKUP(F!$B190,E!$B$1:$AK$300,5,FALSE)&lt;&gt;1000000000,VLOOKUP(F!$B190,E!$B$1:$AK$300,6,FALSE)=1000000000,VLOOKUP(F!$B190,E!$B$1:$AK$300,7,FALSE)=1000000000,VLOOKUP(F!$B190,E!$B$1:$AK$300,8,FALSE)=1000000000,VLOOKUP(F!$B190,E!$B$1:$AK$300,9,FALSE)=1000000000),"toetsen alleen LN",IF(AND(VLOOKUP(F!$B190,E!$B$1:$AK$300,5,FALSE)=1000000000,VLOOKUP(F!$B190,E!$B$1:$AK$300,6,FALSE)=1000000000,VLOOKUP(F!$B190,E!$B$1:$AK$300,7,FALSE)=1000000000,VLOOKUP(F!$B190,E!$B$1:$AK$300,8,FALSE)&lt;&gt;1000000000,VLOOKUP(F!$B190,E!$B$1:$AK$300,9,FALSE)&lt;&gt;1000000000),"toetsen alleen MV en SV",IF(AND(VLOOKUP(F!$B190,E!$B$1:$AK$300,5,FALSE)&lt;&gt;1000000000,VLOOKUP(F!$B190,E!$B$1:$AK$300,6,FALSE)&lt;&gt;1000000000,VLOOKUP(F!$B190,E!$B$1:$AK$300,7,FALSE)&lt;&gt;1000000000,VLOOKUP(F!$B190,E!$B$1:$AK$300,8,FALSE)=1000000000,VLOOKUP(F!$B190,E!$B$1:$AK$300,9,FALSE)=1000000000),"toetsen geen MV en SV",IF(VLOOKUP(F!$B190,E!$B$1:$AK$300,5,FALSE)+VLOOKUP(F!$B190,E!$B$1:$AK$300,6,FALSE)+VLOOKUP(F!$B190,E!$B$1:$AK$300,7,FALSE)+VLOOKUP(F!$B190,E!$B$1:$AK$300,8,FALSE)&lt;&gt;4000000000,"toetsen",IF(VLOOKUP(F!$B190,E!$B$1:$AK$300,12,FALSE)&lt;&gt;1000000000,"toetsen alleen IW","niet toetsen"))))),"")</f>
        <v>toetsen geen MV en SV</v>
      </c>
      <c r="Q190" s="6" t="str">
        <f t="shared" si="67"/>
        <v/>
      </c>
      <c r="R190" s="5" t="str">
        <f>IF($B190="--","",IF($P190="toetsen",toetsen(F!$B190,Q190),IF($P190="toetsen alleen IW",toetsen_alleen_IW(F!$B190,Q190),IF($P190="toetsen alleen LN",toetsen_alleen_LN(F!$B190,Q190),IF($P190="toetsen geen MV en SV",toetsen_geen_MV_en_SV(F!$B190,Q190),IF($P190="toetsen alleen MV en SV",toetsen_alleen_MV_en_SV(F!$B190,Q190),""))))))</f>
        <v/>
      </c>
      <c r="S190" s="5" t="str">
        <f>IF($P190="toetsen",IF(OR(Q190="",VLOOKUP(F!$B190,E!$B$1:$AK$300,10,FALSE)=1000000000),"",IF(Q190&lt;=VLOOKUP(F!$B190,E!$B$1:$AK$300,10,FALSE),"ja","nee")),"")</f>
        <v/>
      </c>
      <c r="T190" s="78" t="str">
        <f t="shared" si="62"/>
        <v/>
      </c>
      <c r="U190" s="5" t="str">
        <f>IF($D190="--","",IF($P190="toetsen",toetsen(F!$B190,T190),IF($P190="toetsen alleen IW",toetsen_alleen_IW(F!$B190,T190),IF($P190="toetsen alleen LN",toetsen_alleen_LN(F!$B190,T190),IF($P190="toetsen geen MV en SV",toetsen_geen_MV_en_SV(F!$B190,T190),IF($P190="toetsen alleen MV en SV",toetsen_alleen_MV_en_SV(F!$B190,T190),""))))))</f>
        <v/>
      </c>
      <c r="V190" s="5" t="str">
        <f>IF($P190="toetsen",IF(OR(T190="",VLOOKUP(F!$B190,E!$B$1:$AK$300,10,FALSE)=1000000000),"",IF(T190&lt;=VLOOKUP(F!$B190,E!$B$1:$AK$300,10,FALSE),"ja","nee")),"")</f>
        <v/>
      </c>
      <c r="W190" s="6" t="str">
        <f t="shared" si="63"/>
        <v/>
      </c>
      <c r="X190" s="5" t="str">
        <f>IF($F190="--","",IF($P190="toetsen",toetsen(F!$B190,W190),IF($P190="toetsen alleen IW",toetsen_alleen_IW(F!$B190,W190),IF($P190="toetsen alleen LN",toetsen_alleen_LN(F!$B190,W190),IF($P190="toetsen geen MV en SV",toetsen_geen_MV_en_SV(F!$B190,W190),IF($P190="toetsen alleen MV en SV",toetsen_alleen_MV_en_SV(F!$B190,W190),""))))))</f>
        <v/>
      </c>
      <c r="Y190" s="5" t="str">
        <f>IF($P190="toetsen",IF(OR(W190="",VLOOKUP(F!$B190,E!$B$1:$AK$300,10,FALSE)=1000000000),"",IF(W190&lt;=VLOOKUP(F!$B190,E!$B$1:$AK$300,10,FALSE),"ja","nee")),"")</f>
        <v/>
      </c>
      <c r="AA190" s="4" t="str">
        <f>IFERROR(IF(Q190="","",(IF(Q190&gt;2*VLOOKUP(F!$B190,E!$B$1:$AK$300,5,FALSE),1,0))),"")</f>
        <v/>
      </c>
      <c r="AB190" s="4" t="str">
        <f>IFERROR(IF(T190="","",(IF(T190&gt;2*VLOOKUP(F!$B190,E!$B$1:$AK$300,5,FALSE),1,0))),"")</f>
        <v/>
      </c>
      <c r="AC190" s="4" t="str">
        <f>IFERROR(IF(W190="","",(IF(W190&gt;2*VLOOKUP(F!$B190,E!$B$1:$AK$300,5,FALSE),1,0))),"")</f>
        <v/>
      </c>
      <c r="AE190" s="4" t="str">
        <f>IFERROR(IF(Q190="","",(IF(Q190&gt;VLOOKUP(F!$B190,E!$B$1:$AK$300,6,FALSE)+VLOOKUP(F!$B190,E!$B$1:$AK$300,5,FALSE),1,0))),"")</f>
        <v/>
      </c>
      <c r="AF190" s="4" t="str">
        <f>IFERROR(IF(T190="","",(IF(T190&gt;VLOOKUP(F!$B190,E!$B$1:$AK$300,6,FALSE)+VLOOKUP(F!$B190,E!$B$1:$AK$300,5,FALSE),1,0))),"")</f>
        <v/>
      </c>
      <c r="AG190" s="4" t="str">
        <f>IFERROR(IF(W190="","",(IF(W190&gt;VLOOKUP(F!$B190,E!$B$1:$AK$300,6,FALSE)+VLOOKUP(F!$B190,E!$B$1:$AK$300,5,FALSE),1,0))),"")</f>
        <v/>
      </c>
      <c r="AI190" s="6" t="str">
        <f t="shared" si="64"/>
        <v>--</v>
      </c>
      <c r="AJ190" s="6" t="str">
        <f>IF(AI190="--","--",IF(F!$D190=131,IF(I190=-1,"rg",IF(I190="","--",IF(I190*1000&lt;1,FIXED(I190*1000,3),IF(I190*1000&lt;10,FIXED(I190*1000,2),(IF(I190*1000&lt;100,FIXED(I190*1000,1),IF(I190*1000&lt;1000,FIXED(I190*1000,0),MROUND(I190*1000,10)))))))),IF(I190=-1,"rg",IF(I190="","--",IF(I190&lt;1,FIXED(I190,3),IF(I190&lt;10,FIXED(I190,2),(IF(I190&lt;100,FIXED(I190,1),IF(I190&lt;1000,FIXED(I190,0),MROUND(I190,10))))))))))</f>
        <v>--</v>
      </c>
      <c r="AK190" s="6" t="str">
        <f t="shared" si="65"/>
        <v>--</v>
      </c>
      <c r="AL190" s="6" t="str">
        <f>IF(AK190="--","--",IF(F!$D190=131,IF(K190=-1,"rg",IF(K190="","--",IF(K190*1000&lt;1,FIXED(K190*1000,3),IF(K190*1000&lt;10,FIXED(K190*1000,2),(IF(K190*1000&lt;100,FIXED(K190*1000,1),IF(K190*1000&lt;1000,FIXED(K190*1000,0),MROUND(K190*1000,10)))))))),IF(K190=-1,"rg",IF(K190="","--",IF(K190&lt;1,FIXED(K190,3),IF(K190&lt;10,FIXED(K190,2),(IF(K190&lt;100,FIXED(K190,1),IF(K190&lt;1000,FIXED(K190,0),MROUND(K190,10))))))))))</f>
        <v>--</v>
      </c>
      <c r="AM190" s="6" t="str">
        <f t="shared" si="66"/>
        <v>--</v>
      </c>
      <c r="AN190" s="6" t="str">
        <f>IF(AM190="--","--",IF(F!$D190=131,IF(M190=-1,"rg",IF(M190="","--",IF(M190*1000&lt;1,FIXED(M190*1000,3),IF(M190*1000&lt;10,FIXED(M190*1000,2),(IF(M190*1000&lt;100,FIXED(M190*1000,1),IF(M190*1000&lt;1000,FIXED(M190*1000,0),MROUND(M190*1000,10)))))))),IF(M190=-1,"rg",IF(M190="","--",IF(M190&lt;1,FIXED(M190,3),IF(M190&lt;10,FIXED(M190,2),(IF(M190&lt;100,FIXED(M190,1),IF(M190&lt;1000,FIXED(M190,0),MROUND(M190,10))))))))))</f>
        <v>--</v>
      </c>
      <c r="AP190" s="6" t="str">
        <f t="shared" si="53"/>
        <v>--</v>
      </c>
      <c r="AQ190" s="6" t="str">
        <f t="shared" si="54"/>
        <v/>
      </c>
      <c r="AR190" s="6" t="str">
        <f t="shared" si="55"/>
        <v>--</v>
      </c>
      <c r="AS190" s="6" t="str">
        <f t="shared" si="56"/>
        <v/>
      </c>
      <c r="AT190" s="6" t="str">
        <f t="shared" si="57"/>
        <v/>
      </c>
      <c r="AU190" s="6" t="str">
        <f>IFERROR(IF(AR190="--","",IF(HLOOKUP(SMALL($Q$4:$Y$4,3),$Q$4:$Y$501,ROW(AP190)-3,FALSE)=0,"",IF(HLOOKUP(SMALL($Q$4:$Y$4,3),$Q$4:$Y$501,ROW(AP190)-3,FALSE)="nee",VLOOKUP("De kwaliteitseis emissiearme grond (maximale concentratie) wordt overschreden.",H!$O$10:'H'!$P$59,2,FALSE),""))),"")</f>
        <v/>
      </c>
      <c r="AV190" s="6" t="str">
        <f t="shared" si="47"/>
        <v>--</v>
      </c>
      <c r="AW190" s="6" t="str">
        <f t="shared" si="48"/>
        <v/>
      </c>
      <c r="AX190" s="6" t="str">
        <f t="shared" si="49"/>
        <v>--</v>
      </c>
      <c r="AY190" s="6" t="str">
        <f t="shared" si="58"/>
        <v/>
      </c>
      <c r="AZ190" s="6" t="str">
        <f t="shared" si="59"/>
        <v/>
      </c>
      <c r="BA190" s="6" t="str">
        <f>IFERROR(IF(AR190="--","",IF(HLOOKUP(SMALL($Q$4:$Y$4,6),$Q$4:$Y$501,ROW(AP190)-3,FALSE)=0,"",IF(HLOOKUP(SMALL($Q$4:$Y$4,6),$Q$4:$Y$501,ROW(AP190)-3,FALSE)="nee",VLOOKUP("De kwaliteitseis emissiearme grond (maximale concentratie) wordt overschreden.",H!$O$10:'H'!$P$59,2,FALSE),""))),"")</f>
        <v/>
      </c>
      <c r="BB190" s="6" t="str">
        <f t="shared" si="50"/>
        <v>--</v>
      </c>
      <c r="BC190" s="6" t="str">
        <f t="shared" si="51"/>
        <v/>
      </c>
      <c r="BD190" s="6" t="str">
        <f t="shared" si="52"/>
        <v>--</v>
      </c>
      <c r="BE190" s="6" t="str">
        <f t="shared" si="60"/>
        <v/>
      </c>
      <c r="BF190" s="6" t="str">
        <f t="shared" si="61"/>
        <v/>
      </c>
      <c r="BG190" s="4" t="str">
        <f>IFERROR(IF(AR190="--","",IF(HLOOKUP(SMALL($Q$4:$Y$4,9),$Q$4:$Y$501,ROW(AP190)-3,FALSE)=0,"",IF(HLOOKUP(SMALL($Q$4:$Y$4,9),$Q$4:$Y$501,ROW(AP190)-3,FALSE)="nee",VLOOKUP("De kwaliteitseis emissiearme grond (maximale concentratie) wordt overschreden.",H!$O$10:'H'!$P$59,2,FALSE),""))),"")</f>
        <v/>
      </c>
    </row>
    <row r="191" spans="1:59" x14ac:dyDescent="0.2">
      <c r="A191" s="4" t="str">
        <f>F!A191</f>
        <v>Carbofenothion</v>
      </c>
      <c r="B191" s="6" t="str">
        <f>IF(ISNUMBER(F!E191)=FALSE,"--",IF(F!E191=0,"--",F!E191))</f>
        <v>--</v>
      </c>
      <c r="C191" s="6" t="str">
        <f>IF(B191="--","",F!F191)</f>
        <v/>
      </c>
      <c r="D191" s="6" t="str">
        <f>IF(ISNUMBER(F!G191)=FALSE,"--",IF(F!G191=0,"--",F!G191))</f>
        <v>--</v>
      </c>
      <c r="E191" s="6" t="str">
        <f>IF(D191="--","",F!H191)</f>
        <v/>
      </c>
      <c r="F191" s="6" t="str">
        <f>IF(ISNUMBER(F!I191)=FALSE,"--",IF(F!I191=0,"--",F!I191))</f>
        <v>--</v>
      </c>
      <c r="G191" s="6" t="str">
        <f>IF(F191="--","",F!J191)</f>
        <v/>
      </c>
      <c r="H191" s="6"/>
      <c r="I191" s="6" t="str">
        <f>IF(F!Z191=-1,-1,F!AV191)</f>
        <v/>
      </c>
      <c r="J191" s="6"/>
      <c r="K191" s="6" t="str">
        <f>IF(F!AC191=-1,-1,F!AX191)</f>
        <v/>
      </c>
      <c r="L191" s="6"/>
      <c r="M191" s="6" t="str">
        <f>IF(F!AF191=-1,-1,F!AZ191)</f>
        <v/>
      </c>
      <c r="N191" s="6"/>
      <c r="P191" s="4" t="str">
        <f>IFERROR(IF(AND(VLOOKUP(F!$B191,E!$B$1:$AK$300,5,FALSE)&lt;&gt;1000000000,VLOOKUP(F!$B191,E!$B$1:$AK$300,6,FALSE)=1000000000,VLOOKUP(F!$B191,E!$B$1:$AK$300,7,FALSE)=1000000000,VLOOKUP(F!$B191,E!$B$1:$AK$300,8,FALSE)=1000000000,VLOOKUP(F!$B191,E!$B$1:$AK$300,9,FALSE)=1000000000),"toetsen alleen LN",IF(AND(VLOOKUP(F!$B191,E!$B$1:$AK$300,5,FALSE)=1000000000,VLOOKUP(F!$B191,E!$B$1:$AK$300,6,FALSE)=1000000000,VLOOKUP(F!$B191,E!$B$1:$AK$300,7,FALSE)=1000000000,VLOOKUP(F!$B191,E!$B$1:$AK$300,8,FALSE)&lt;&gt;1000000000,VLOOKUP(F!$B191,E!$B$1:$AK$300,9,FALSE)&lt;&gt;1000000000),"toetsen alleen MV en SV",IF(AND(VLOOKUP(F!$B191,E!$B$1:$AK$300,5,FALSE)&lt;&gt;1000000000,VLOOKUP(F!$B191,E!$B$1:$AK$300,6,FALSE)&lt;&gt;1000000000,VLOOKUP(F!$B191,E!$B$1:$AK$300,7,FALSE)&lt;&gt;1000000000,VLOOKUP(F!$B191,E!$B$1:$AK$300,8,FALSE)=1000000000,VLOOKUP(F!$B191,E!$B$1:$AK$300,9,FALSE)=1000000000),"toetsen geen MV en SV",IF(VLOOKUP(F!$B191,E!$B$1:$AK$300,5,FALSE)+VLOOKUP(F!$B191,E!$B$1:$AK$300,6,FALSE)+VLOOKUP(F!$B191,E!$B$1:$AK$300,7,FALSE)+VLOOKUP(F!$B191,E!$B$1:$AK$300,8,FALSE)&lt;&gt;4000000000,"toetsen",IF(VLOOKUP(F!$B191,E!$B$1:$AK$300,12,FALSE)&lt;&gt;1000000000,"toetsen alleen IW","niet toetsen"))))),"")</f>
        <v/>
      </c>
      <c r="Q191" s="6" t="str">
        <f t="shared" si="67"/>
        <v/>
      </c>
      <c r="R191" s="5" t="str">
        <f>IF($B191="--","",IF($P191="toetsen",toetsen(F!$B191,Q191),IF($P191="toetsen alleen IW",toetsen_alleen_IW(F!$B191,Q191),IF($P191="toetsen alleen LN",toetsen_alleen_LN(F!$B191,Q191),IF($P191="toetsen geen MV en SV",toetsen_geen_MV_en_SV(F!$B191,Q191),IF($P191="toetsen alleen MV en SV",toetsen_alleen_MV_en_SV(F!$B191,Q191),""))))))</f>
        <v/>
      </c>
      <c r="S191" s="5" t="str">
        <f>IF($P191="toetsen",IF(OR(Q191="",VLOOKUP(F!$B191,E!$B$1:$AK$300,10,FALSE)=1000000000),"",IF(Q191&lt;=VLOOKUP(F!$B191,E!$B$1:$AK$300,10,FALSE),"ja","nee")),"")</f>
        <v/>
      </c>
      <c r="T191" s="78" t="str">
        <f t="shared" si="62"/>
        <v/>
      </c>
      <c r="U191" s="5" t="str">
        <f>IF($D191="--","",IF($P191="toetsen",toetsen(F!$B191,T191),IF($P191="toetsen alleen IW",toetsen_alleen_IW(F!$B191,T191),IF($P191="toetsen alleen LN",toetsen_alleen_LN(F!$B191,T191),IF($P191="toetsen geen MV en SV",toetsen_geen_MV_en_SV(F!$B191,T191),IF($P191="toetsen alleen MV en SV",toetsen_alleen_MV_en_SV(F!$B191,T191),""))))))</f>
        <v/>
      </c>
      <c r="V191" s="5" t="str">
        <f>IF($P191="toetsen",IF(OR(T191="",VLOOKUP(F!$B191,E!$B$1:$AK$300,10,FALSE)=1000000000),"",IF(T191&lt;=VLOOKUP(F!$B191,E!$B$1:$AK$300,10,FALSE),"ja","nee")),"")</f>
        <v/>
      </c>
      <c r="W191" s="6" t="str">
        <f t="shared" si="63"/>
        <v/>
      </c>
      <c r="X191" s="5" t="str">
        <f>IF($F191="--","",IF($P191="toetsen",toetsen(F!$B191,W191),IF($P191="toetsen alleen IW",toetsen_alleen_IW(F!$B191,W191),IF($P191="toetsen alleen LN",toetsen_alleen_LN(F!$B191,W191),IF($P191="toetsen geen MV en SV",toetsen_geen_MV_en_SV(F!$B191,W191),IF($P191="toetsen alleen MV en SV",toetsen_alleen_MV_en_SV(F!$B191,W191),""))))))</f>
        <v/>
      </c>
      <c r="Y191" s="5" t="str">
        <f>IF($P191="toetsen",IF(OR(W191="",VLOOKUP(F!$B191,E!$B$1:$AK$300,10,FALSE)=1000000000),"",IF(W191&lt;=VLOOKUP(F!$B191,E!$B$1:$AK$300,10,FALSE),"ja","nee")),"")</f>
        <v/>
      </c>
      <c r="AA191" s="4" t="str">
        <f>IFERROR(IF(Q191="","",(IF(Q191&gt;2*VLOOKUP(F!$B191,E!$B$1:$AK$300,5,FALSE),1,0))),"")</f>
        <v/>
      </c>
      <c r="AB191" s="4" t="str">
        <f>IFERROR(IF(T191="","",(IF(T191&gt;2*VLOOKUP(F!$B191,E!$B$1:$AK$300,5,FALSE),1,0))),"")</f>
        <v/>
      </c>
      <c r="AC191" s="4" t="str">
        <f>IFERROR(IF(W191="","",(IF(W191&gt;2*VLOOKUP(F!$B191,E!$B$1:$AK$300,5,FALSE),1,0))),"")</f>
        <v/>
      </c>
      <c r="AE191" s="4" t="str">
        <f>IFERROR(IF(Q191="","",(IF(Q191&gt;VLOOKUP(F!$B191,E!$B$1:$AK$300,6,FALSE)+VLOOKUP(F!$B191,E!$B$1:$AK$300,5,FALSE),1,0))),"")</f>
        <v/>
      </c>
      <c r="AF191" s="4" t="str">
        <f>IFERROR(IF(T191="","",(IF(T191&gt;VLOOKUP(F!$B191,E!$B$1:$AK$300,6,FALSE)+VLOOKUP(F!$B191,E!$B$1:$AK$300,5,FALSE),1,0))),"")</f>
        <v/>
      </c>
      <c r="AG191" s="4" t="str">
        <f>IFERROR(IF(W191="","",(IF(W191&gt;VLOOKUP(F!$B191,E!$B$1:$AK$300,6,FALSE)+VLOOKUP(F!$B191,E!$B$1:$AK$300,5,FALSE),1,0))),"")</f>
        <v/>
      </c>
      <c r="AI191" s="6" t="str">
        <f t="shared" si="64"/>
        <v>--</v>
      </c>
      <c r="AJ191" s="6" t="str">
        <f>IF(AI191="--","--",IF(F!$D191=131,IF(I191=-1,"rg",IF(I191="","--",IF(I191*1000&lt;1,FIXED(I191*1000,3),IF(I191*1000&lt;10,FIXED(I191*1000,2),(IF(I191*1000&lt;100,FIXED(I191*1000,1),IF(I191*1000&lt;1000,FIXED(I191*1000,0),MROUND(I191*1000,10)))))))),IF(I191=-1,"rg",IF(I191="","--",IF(I191&lt;1,FIXED(I191,3),IF(I191&lt;10,FIXED(I191,2),(IF(I191&lt;100,FIXED(I191,1),IF(I191&lt;1000,FIXED(I191,0),MROUND(I191,10))))))))))</f>
        <v>--</v>
      </c>
      <c r="AK191" s="6" t="str">
        <f t="shared" si="65"/>
        <v>--</v>
      </c>
      <c r="AL191" s="6" t="str">
        <f>IF(AK191="--","--",IF(F!$D191=131,IF(K191=-1,"rg",IF(K191="","--",IF(K191*1000&lt;1,FIXED(K191*1000,3),IF(K191*1000&lt;10,FIXED(K191*1000,2),(IF(K191*1000&lt;100,FIXED(K191*1000,1),IF(K191*1000&lt;1000,FIXED(K191*1000,0),MROUND(K191*1000,10)))))))),IF(K191=-1,"rg",IF(K191="","--",IF(K191&lt;1,FIXED(K191,3),IF(K191&lt;10,FIXED(K191,2),(IF(K191&lt;100,FIXED(K191,1),IF(K191&lt;1000,FIXED(K191,0),MROUND(K191,10))))))))))</f>
        <v>--</v>
      </c>
      <c r="AM191" s="6" t="str">
        <f t="shared" si="66"/>
        <v>--</v>
      </c>
      <c r="AN191" s="6" t="str">
        <f>IF(AM191="--","--",IF(F!$D191=131,IF(M191=-1,"rg",IF(M191="","--",IF(M191*1000&lt;1,FIXED(M191*1000,3),IF(M191*1000&lt;10,FIXED(M191*1000,2),(IF(M191*1000&lt;100,FIXED(M191*1000,1),IF(M191*1000&lt;1000,FIXED(M191*1000,0),MROUND(M191*1000,10)))))))),IF(M191=-1,"rg",IF(M191="","--",IF(M191&lt;1,FIXED(M191,3),IF(M191&lt;10,FIXED(M191,2),(IF(M191&lt;100,FIXED(M191,1),IF(M191&lt;1000,FIXED(M191,0),MROUND(M191,10))))))))))</f>
        <v>--</v>
      </c>
      <c r="AP191" s="6" t="str">
        <f t="shared" si="53"/>
        <v>--</v>
      </c>
      <c r="AQ191" s="6" t="str">
        <f t="shared" si="54"/>
        <v/>
      </c>
      <c r="AR191" s="6" t="str">
        <f t="shared" si="55"/>
        <v>--</v>
      </c>
      <c r="AS191" s="6" t="str">
        <f t="shared" si="56"/>
        <v/>
      </c>
      <c r="AT191" s="6" t="str">
        <f t="shared" si="57"/>
        <v/>
      </c>
      <c r="AU191" s="6" t="str">
        <f>IFERROR(IF(AR191="--","",IF(HLOOKUP(SMALL($Q$4:$Y$4,3),$Q$4:$Y$501,ROW(AP191)-3,FALSE)=0,"",IF(HLOOKUP(SMALL($Q$4:$Y$4,3),$Q$4:$Y$501,ROW(AP191)-3,FALSE)="nee",VLOOKUP("De kwaliteitseis emissiearme grond (maximale concentratie) wordt overschreden.",H!$O$10:'H'!$P$59,2,FALSE),""))),"")</f>
        <v/>
      </c>
      <c r="AV191" s="6" t="str">
        <f t="shared" si="47"/>
        <v>--</v>
      </c>
      <c r="AW191" s="6" t="str">
        <f t="shared" si="48"/>
        <v/>
      </c>
      <c r="AX191" s="6" t="str">
        <f t="shared" si="49"/>
        <v>--</v>
      </c>
      <c r="AY191" s="6" t="str">
        <f t="shared" si="58"/>
        <v/>
      </c>
      <c r="AZ191" s="6" t="str">
        <f t="shared" si="59"/>
        <v/>
      </c>
      <c r="BA191" s="6" t="str">
        <f>IFERROR(IF(AR191="--","",IF(HLOOKUP(SMALL($Q$4:$Y$4,6),$Q$4:$Y$501,ROW(AP191)-3,FALSE)=0,"",IF(HLOOKUP(SMALL($Q$4:$Y$4,6),$Q$4:$Y$501,ROW(AP191)-3,FALSE)="nee",VLOOKUP("De kwaliteitseis emissiearme grond (maximale concentratie) wordt overschreden.",H!$O$10:'H'!$P$59,2,FALSE),""))),"")</f>
        <v/>
      </c>
      <c r="BB191" s="6" t="str">
        <f t="shared" si="50"/>
        <v>--</v>
      </c>
      <c r="BC191" s="6" t="str">
        <f t="shared" si="51"/>
        <v/>
      </c>
      <c r="BD191" s="6" t="str">
        <f t="shared" si="52"/>
        <v>--</v>
      </c>
      <c r="BE191" s="6" t="str">
        <f t="shared" si="60"/>
        <v/>
      </c>
      <c r="BF191" s="6" t="str">
        <f t="shared" si="61"/>
        <v/>
      </c>
      <c r="BG191" s="4" t="str">
        <f>IFERROR(IF(AR191="--","",IF(HLOOKUP(SMALL($Q$4:$Y$4,9),$Q$4:$Y$501,ROW(AP191)-3,FALSE)=0,"",IF(HLOOKUP(SMALL($Q$4:$Y$4,9),$Q$4:$Y$501,ROW(AP191)-3,FALSE)="nee",VLOOKUP("De kwaliteitseis emissiearme grond (maximale concentratie) wordt overschreden.",H!$O$10:'H'!$P$59,2,FALSE),""))),"")</f>
        <v/>
      </c>
    </row>
    <row r="192" spans="1:59" x14ac:dyDescent="0.2">
      <c r="A192" s="4" t="str">
        <f>F!A192</f>
        <v>Chloorfenvinfos A</v>
      </c>
      <c r="B192" s="6" t="str">
        <f>IF(ISNUMBER(F!E192)=FALSE,"--",IF(F!E192=0,"--",F!E192))</f>
        <v>--</v>
      </c>
      <c r="C192" s="6" t="str">
        <f>IF(B192="--","",F!F192)</f>
        <v/>
      </c>
      <c r="D192" s="6" t="str">
        <f>IF(ISNUMBER(F!G192)=FALSE,"--",IF(F!G192=0,"--",F!G192))</f>
        <v>--</v>
      </c>
      <c r="E192" s="6" t="str">
        <f>IF(D192="--","",F!H192)</f>
        <v/>
      </c>
      <c r="F192" s="6" t="str">
        <f>IF(ISNUMBER(F!I192)=FALSE,"--",IF(F!I192=0,"--",F!I192))</f>
        <v>--</v>
      </c>
      <c r="G192" s="6" t="str">
        <f>IF(F192="--","",F!J192)</f>
        <v/>
      </c>
      <c r="H192" s="6"/>
      <c r="I192" s="6">
        <f>IF(F!Z192=-1,-1,F!AV192)</f>
        <v>0</v>
      </c>
      <c r="J192" s="6"/>
      <c r="K192" s="6">
        <f>IF(F!AC192=-1,-1,F!AX192)</f>
        <v>0</v>
      </c>
      <c r="L192" s="6"/>
      <c r="M192" s="6">
        <f>IF(F!AF192=-1,-1,F!AZ192)</f>
        <v>0</v>
      </c>
      <c r="N192" s="6"/>
      <c r="P192" s="4" t="str">
        <f>IFERROR(IF(AND(VLOOKUP(F!$B192,E!$B$1:$AK$300,5,FALSE)&lt;&gt;1000000000,VLOOKUP(F!$B192,E!$B$1:$AK$300,6,FALSE)=1000000000,VLOOKUP(F!$B192,E!$B$1:$AK$300,7,FALSE)=1000000000,VLOOKUP(F!$B192,E!$B$1:$AK$300,8,FALSE)=1000000000,VLOOKUP(F!$B192,E!$B$1:$AK$300,9,FALSE)=1000000000),"toetsen alleen LN",IF(AND(VLOOKUP(F!$B192,E!$B$1:$AK$300,5,FALSE)=1000000000,VLOOKUP(F!$B192,E!$B$1:$AK$300,6,FALSE)=1000000000,VLOOKUP(F!$B192,E!$B$1:$AK$300,7,FALSE)=1000000000,VLOOKUP(F!$B192,E!$B$1:$AK$300,8,FALSE)&lt;&gt;1000000000,VLOOKUP(F!$B192,E!$B$1:$AK$300,9,FALSE)&lt;&gt;1000000000),"toetsen alleen MV en SV",IF(AND(VLOOKUP(F!$B192,E!$B$1:$AK$300,5,FALSE)&lt;&gt;1000000000,VLOOKUP(F!$B192,E!$B$1:$AK$300,6,FALSE)&lt;&gt;1000000000,VLOOKUP(F!$B192,E!$B$1:$AK$300,7,FALSE)&lt;&gt;1000000000,VLOOKUP(F!$B192,E!$B$1:$AK$300,8,FALSE)=1000000000,VLOOKUP(F!$B192,E!$B$1:$AK$300,9,FALSE)=1000000000),"toetsen geen MV en SV",IF(VLOOKUP(F!$B192,E!$B$1:$AK$300,5,FALSE)+VLOOKUP(F!$B192,E!$B$1:$AK$300,6,FALSE)+VLOOKUP(F!$B192,E!$B$1:$AK$300,7,FALSE)+VLOOKUP(F!$B192,E!$B$1:$AK$300,8,FALSE)&lt;&gt;4000000000,"toetsen",IF(VLOOKUP(F!$B192,E!$B$1:$AK$300,12,FALSE)&lt;&gt;1000000000,"toetsen alleen IW","niet toetsen"))))),"")</f>
        <v/>
      </c>
      <c r="Q192" s="6">
        <f t="shared" si="67"/>
        <v>0</v>
      </c>
      <c r="R192" s="5" t="str">
        <f>IF($B192="--","",IF($P192="toetsen",toetsen(F!$B192,Q192),IF($P192="toetsen alleen IW",toetsen_alleen_IW(F!$B192,Q192),IF($P192="toetsen alleen LN",toetsen_alleen_LN(F!$B192,Q192),IF($P192="toetsen geen MV en SV",toetsen_geen_MV_en_SV(F!$B192,Q192),IF($P192="toetsen alleen MV en SV",toetsen_alleen_MV_en_SV(F!$B192,Q192),""))))))</f>
        <v/>
      </c>
      <c r="S192" s="5" t="str">
        <f>IF($P192="toetsen",IF(OR(Q192="",VLOOKUP(F!$B192,E!$B$1:$AK$300,10,FALSE)=1000000000),"",IF(Q192&lt;=VLOOKUP(F!$B192,E!$B$1:$AK$300,10,FALSE),"ja","nee")),"")</f>
        <v/>
      </c>
      <c r="T192" s="78">
        <f t="shared" si="62"/>
        <v>0</v>
      </c>
      <c r="U192" s="5" t="str">
        <f>IF($D192="--","",IF($P192="toetsen",toetsen(F!$B192,T192),IF($P192="toetsen alleen IW",toetsen_alleen_IW(F!$B192,T192),IF($P192="toetsen alleen LN",toetsen_alleen_LN(F!$B192,T192),IF($P192="toetsen geen MV en SV",toetsen_geen_MV_en_SV(F!$B192,T192),IF($P192="toetsen alleen MV en SV",toetsen_alleen_MV_en_SV(F!$B192,T192),""))))))</f>
        <v/>
      </c>
      <c r="V192" s="5" t="str">
        <f>IF($P192="toetsen",IF(OR(T192="",VLOOKUP(F!$B192,E!$B$1:$AK$300,10,FALSE)=1000000000),"",IF(T192&lt;=VLOOKUP(F!$B192,E!$B$1:$AK$300,10,FALSE),"ja","nee")),"")</f>
        <v/>
      </c>
      <c r="W192" s="6">
        <f t="shared" si="63"/>
        <v>0</v>
      </c>
      <c r="X192" s="5" t="str">
        <f>IF($F192="--","",IF($P192="toetsen",toetsen(F!$B192,W192),IF($P192="toetsen alleen IW",toetsen_alleen_IW(F!$B192,W192),IF($P192="toetsen alleen LN",toetsen_alleen_LN(F!$B192,W192),IF($P192="toetsen geen MV en SV",toetsen_geen_MV_en_SV(F!$B192,W192),IF($P192="toetsen alleen MV en SV",toetsen_alleen_MV_en_SV(F!$B192,W192),""))))))</f>
        <v/>
      </c>
      <c r="Y192" s="5" t="str">
        <f>IF($P192="toetsen",IF(OR(W192="",VLOOKUP(F!$B192,E!$B$1:$AK$300,10,FALSE)=1000000000),"",IF(W192&lt;=VLOOKUP(F!$B192,E!$B$1:$AK$300,10,FALSE),"ja","nee")),"")</f>
        <v/>
      </c>
      <c r="AA192" s="4" t="str">
        <f>IFERROR(IF(Q192="","",(IF(Q192&gt;2*VLOOKUP(F!$B192,E!$B$1:$AK$300,5,FALSE),1,0))),"")</f>
        <v/>
      </c>
      <c r="AB192" s="4" t="str">
        <f>IFERROR(IF(T192="","",(IF(T192&gt;2*VLOOKUP(F!$B192,E!$B$1:$AK$300,5,FALSE),1,0))),"")</f>
        <v/>
      </c>
      <c r="AC192" s="4" t="str">
        <f>IFERROR(IF(W192="","",(IF(W192&gt;2*VLOOKUP(F!$B192,E!$B$1:$AK$300,5,FALSE),1,0))),"")</f>
        <v/>
      </c>
      <c r="AE192" s="4" t="str">
        <f>IFERROR(IF(Q192="","",(IF(Q192&gt;VLOOKUP(F!$B192,E!$B$1:$AK$300,6,FALSE)+VLOOKUP(F!$B192,E!$B$1:$AK$300,5,FALSE),1,0))),"")</f>
        <v/>
      </c>
      <c r="AF192" s="4" t="str">
        <f>IFERROR(IF(T192="","",(IF(T192&gt;VLOOKUP(F!$B192,E!$B$1:$AK$300,6,FALSE)+VLOOKUP(F!$B192,E!$B$1:$AK$300,5,FALSE),1,0))),"")</f>
        <v/>
      </c>
      <c r="AG192" s="4" t="str">
        <f>IFERROR(IF(W192="","",(IF(W192&gt;VLOOKUP(F!$B192,E!$B$1:$AK$300,6,FALSE)+VLOOKUP(F!$B192,E!$B$1:$AK$300,5,FALSE),1,0))),"")</f>
        <v/>
      </c>
      <c r="AI192" s="6" t="str">
        <f t="shared" si="64"/>
        <v>--</v>
      </c>
      <c r="AJ192" s="6" t="str">
        <f>IF(AI192="--","--",IF(F!$D192=131,IF(I192=-1,"rg",IF(I192="","--",IF(I192*1000&lt;1,FIXED(I192*1000,3),IF(I192*1000&lt;10,FIXED(I192*1000,2),(IF(I192*1000&lt;100,FIXED(I192*1000,1),IF(I192*1000&lt;1000,FIXED(I192*1000,0),MROUND(I192*1000,10)))))))),IF(I192=-1,"rg",IF(I192="","--",IF(I192&lt;1,FIXED(I192,3),IF(I192&lt;10,FIXED(I192,2),(IF(I192&lt;100,FIXED(I192,1),IF(I192&lt;1000,FIXED(I192,0),MROUND(I192,10))))))))))</f>
        <v>--</v>
      </c>
      <c r="AK192" s="6" t="str">
        <f t="shared" si="65"/>
        <v>--</v>
      </c>
      <c r="AL192" s="6" t="str">
        <f>IF(AK192="--","--",IF(F!$D192=131,IF(K192=-1,"rg",IF(K192="","--",IF(K192*1000&lt;1,FIXED(K192*1000,3),IF(K192*1000&lt;10,FIXED(K192*1000,2),(IF(K192*1000&lt;100,FIXED(K192*1000,1),IF(K192*1000&lt;1000,FIXED(K192*1000,0),MROUND(K192*1000,10)))))))),IF(K192=-1,"rg",IF(K192="","--",IF(K192&lt;1,FIXED(K192,3),IF(K192&lt;10,FIXED(K192,2),(IF(K192&lt;100,FIXED(K192,1),IF(K192&lt;1000,FIXED(K192,0),MROUND(K192,10))))))))))</f>
        <v>--</v>
      </c>
      <c r="AM192" s="6" t="str">
        <f t="shared" si="66"/>
        <v>--</v>
      </c>
      <c r="AN192" s="6" t="str">
        <f>IF(AM192="--","--",IF(F!$D192=131,IF(M192=-1,"rg",IF(M192="","--",IF(M192*1000&lt;1,FIXED(M192*1000,3),IF(M192*1000&lt;10,FIXED(M192*1000,2),(IF(M192*1000&lt;100,FIXED(M192*1000,1),IF(M192*1000&lt;1000,FIXED(M192*1000,0),MROUND(M192*1000,10)))))))),IF(M192=-1,"rg",IF(M192="","--",IF(M192&lt;1,FIXED(M192,3),IF(M192&lt;10,FIXED(M192,2),(IF(M192&lt;100,FIXED(M192,1),IF(M192&lt;1000,FIXED(M192,0),MROUND(M192,10))))))))))</f>
        <v>--</v>
      </c>
      <c r="AP192" s="6" t="str">
        <f t="shared" si="53"/>
        <v>--</v>
      </c>
      <c r="AQ192" s="6" t="str">
        <f t="shared" si="54"/>
        <v/>
      </c>
      <c r="AR192" s="6" t="str">
        <f t="shared" si="55"/>
        <v>--</v>
      </c>
      <c r="AS192" s="6" t="str">
        <f t="shared" si="56"/>
        <v/>
      </c>
      <c r="AT192" s="6" t="str">
        <f t="shared" si="57"/>
        <v/>
      </c>
      <c r="AU192" s="6" t="str">
        <f>IFERROR(IF(AR192="--","",IF(HLOOKUP(SMALL($Q$4:$Y$4,3),$Q$4:$Y$501,ROW(AP192)-3,FALSE)=0,"",IF(HLOOKUP(SMALL($Q$4:$Y$4,3),$Q$4:$Y$501,ROW(AP192)-3,FALSE)="nee",VLOOKUP("De kwaliteitseis emissiearme grond (maximale concentratie) wordt overschreden.",H!$O$10:'H'!$P$59,2,FALSE),""))),"")</f>
        <v/>
      </c>
      <c r="AV192" s="6" t="str">
        <f t="shared" si="47"/>
        <v>--</v>
      </c>
      <c r="AW192" s="6" t="str">
        <f t="shared" si="48"/>
        <v/>
      </c>
      <c r="AX192" s="6" t="str">
        <f t="shared" si="49"/>
        <v>--</v>
      </c>
      <c r="AY192" s="6" t="str">
        <f t="shared" si="58"/>
        <v/>
      </c>
      <c r="AZ192" s="6" t="str">
        <f t="shared" si="59"/>
        <v/>
      </c>
      <c r="BA192" s="6" t="str">
        <f>IFERROR(IF(AR192="--","",IF(HLOOKUP(SMALL($Q$4:$Y$4,6),$Q$4:$Y$501,ROW(AP192)-3,FALSE)=0,"",IF(HLOOKUP(SMALL($Q$4:$Y$4,6),$Q$4:$Y$501,ROW(AP192)-3,FALSE)="nee",VLOOKUP("De kwaliteitseis emissiearme grond (maximale concentratie) wordt overschreden.",H!$O$10:'H'!$P$59,2,FALSE),""))),"")</f>
        <v/>
      </c>
      <c r="BB192" s="6" t="str">
        <f t="shared" si="50"/>
        <v>--</v>
      </c>
      <c r="BC192" s="6" t="str">
        <f t="shared" si="51"/>
        <v/>
      </c>
      <c r="BD192" s="6" t="str">
        <f t="shared" si="52"/>
        <v>--</v>
      </c>
      <c r="BE192" s="6" t="str">
        <f t="shared" si="60"/>
        <v/>
      </c>
      <c r="BF192" s="6" t="str">
        <f t="shared" si="61"/>
        <v/>
      </c>
      <c r="BG192" s="4" t="str">
        <f>IFERROR(IF(AR192="--","",IF(HLOOKUP(SMALL($Q$4:$Y$4,9),$Q$4:$Y$501,ROW(AP192)-3,FALSE)=0,"",IF(HLOOKUP(SMALL($Q$4:$Y$4,9),$Q$4:$Y$501,ROW(AP192)-3,FALSE)="nee",VLOOKUP("De kwaliteitseis emissiearme grond (maximale concentratie) wordt overschreden.",H!$O$10:'H'!$P$59,2,FALSE),""))),"")</f>
        <v/>
      </c>
    </row>
    <row r="193" spans="1:59" x14ac:dyDescent="0.2">
      <c r="A193" s="4" t="str">
        <f>F!A193</f>
        <v>Chloorfenvinfos B</v>
      </c>
      <c r="B193" s="6" t="str">
        <f>IF(ISNUMBER(F!E193)=FALSE,"--",IF(F!E193=0,"--",F!E193))</f>
        <v>--</v>
      </c>
      <c r="C193" s="6" t="str">
        <f>IF(B193="--","",F!F193)</f>
        <v/>
      </c>
      <c r="D193" s="6" t="str">
        <f>IF(ISNUMBER(F!G193)=FALSE,"--",IF(F!G193=0,"--",F!G193))</f>
        <v>--</v>
      </c>
      <c r="E193" s="6" t="str">
        <f>IF(D193="--","",F!H193)</f>
        <v/>
      </c>
      <c r="F193" s="6" t="str">
        <f>IF(ISNUMBER(F!I193)=FALSE,"--",IF(F!I193=0,"--",F!I193))</f>
        <v>--</v>
      </c>
      <c r="G193" s="6" t="str">
        <f>IF(F193="--","",F!J193)</f>
        <v/>
      </c>
      <c r="H193" s="6"/>
      <c r="I193" s="6">
        <f>IF(F!Z193=-1,-1,F!AV193)</f>
        <v>0</v>
      </c>
      <c r="J193" s="6"/>
      <c r="K193" s="6">
        <f>IF(F!AC193=-1,-1,F!AX193)</f>
        <v>0</v>
      </c>
      <c r="L193" s="6"/>
      <c r="M193" s="6">
        <f>IF(F!AF193=-1,-1,F!AZ193)</f>
        <v>0</v>
      </c>
      <c r="N193" s="6"/>
      <c r="P193" s="4" t="str">
        <f>IFERROR(IF(AND(VLOOKUP(F!$B193,E!$B$1:$AK$300,5,FALSE)&lt;&gt;1000000000,VLOOKUP(F!$B193,E!$B$1:$AK$300,6,FALSE)=1000000000,VLOOKUP(F!$B193,E!$B$1:$AK$300,7,FALSE)=1000000000,VLOOKUP(F!$B193,E!$B$1:$AK$300,8,FALSE)=1000000000,VLOOKUP(F!$B193,E!$B$1:$AK$300,9,FALSE)=1000000000),"toetsen alleen LN",IF(AND(VLOOKUP(F!$B193,E!$B$1:$AK$300,5,FALSE)=1000000000,VLOOKUP(F!$B193,E!$B$1:$AK$300,6,FALSE)=1000000000,VLOOKUP(F!$B193,E!$B$1:$AK$300,7,FALSE)=1000000000,VLOOKUP(F!$B193,E!$B$1:$AK$300,8,FALSE)&lt;&gt;1000000000,VLOOKUP(F!$B193,E!$B$1:$AK$300,9,FALSE)&lt;&gt;1000000000),"toetsen alleen MV en SV",IF(AND(VLOOKUP(F!$B193,E!$B$1:$AK$300,5,FALSE)&lt;&gt;1000000000,VLOOKUP(F!$B193,E!$B$1:$AK$300,6,FALSE)&lt;&gt;1000000000,VLOOKUP(F!$B193,E!$B$1:$AK$300,7,FALSE)&lt;&gt;1000000000,VLOOKUP(F!$B193,E!$B$1:$AK$300,8,FALSE)=1000000000,VLOOKUP(F!$B193,E!$B$1:$AK$300,9,FALSE)=1000000000),"toetsen geen MV en SV",IF(VLOOKUP(F!$B193,E!$B$1:$AK$300,5,FALSE)+VLOOKUP(F!$B193,E!$B$1:$AK$300,6,FALSE)+VLOOKUP(F!$B193,E!$B$1:$AK$300,7,FALSE)+VLOOKUP(F!$B193,E!$B$1:$AK$300,8,FALSE)&lt;&gt;4000000000,"toetsen",IF(VLOOKUP(F!$B193,E!$B$1:$AK$300,12,FALSE)&lt;&gt;1000000000,"toetsen alleen IW","niet toetsen"))))),"")</f>
        <v/>
      </c>
      <c r="Q193" s="6">
        <f t="shared" si="67"/>
        <v>0</v>
      </c>
      <c r="R193" s="5" t="str">
        <f>IF($B193="--","",IF($P193="toetsen",toetsen(F!$B193,Q193),IF($P193="toetsen alleen IW",toetsen_alleen_IW(F!$B193,Q193),IF($P193="toetsen alleen LN",toetsen_alleen_LN(F!$B193,Q193),IF($P193="toetsen geen MV en SV",toetsen_geen_MV_en_SV(F!$B193,Q193),IF($P193="toetsen alleen MV en SV",toetsen_alleen_MV_en_SV(F!$B193,Q193),""))))))</f>
        <v/>
      </c>
      <c r="S193" s="5" t="str">
        <f>IF($P193="toetsen",IF(OR(Q193="",VLOOKUP(F!$B193,E!$B$1:$AK$300,10,FALSE)=1000000000),"",IF(Q193&lt;=VLOOKUP(F!$B193,E!$B$1:$AK$300,10,FALSE),"ja","nee")),"")</f>
        <v/>
      </c>
      <c r="T193" s="78">
        <f t="shared" si="62"/>
        <v>0</v>
      </c>
      <c r="U193" s="5" t="str">
        <f>IF($D193="--","",IF($P193="toetsen",toetsen(F!$B193,T193),IF($P193="toetsen alleen IW",toetsen_alleen_IW(F!$B193,T193),IF($P193="toetsen alleen LN",toetsen_alleen_LN(F!$B193,T193),IF($P193="toetsen geen MV en SV",toetsen_geen_MV_en_SV(F!$B193,T193),IF($P193="toetsen alleen MV en SV",toetsen_alleen_MV_en_SV(F!$B193,T193),""))))))</f>
        <v/>
      </c>
      <c r="V193" s="5" t="str">
        <f>IF($P193="toetsen",IF(OR(T193="",VLOOKUP(F!$B193,E!$B$1:$AK$300,10,FALSE)=1000000000),"",IF(T193&lt;=VLOOKUP(F!$B193,E!$B$1:$AK$300,10,FALSE),"ja","nee")),"")</f>
        <v/>
      </c>
      <c r="W193" s="6">
        <f t="shared" si="63"/>
        <v>0</v>
      </c>
      <c r="X193" s="5" t="str">
        <f>IF($F193="--","",IF($P193="toetsen",toetsen(F!$B193,W193),IF($P193="toetsen alleen IW",toetsen_alleen_IW(F!$B193,W193),IF($P193="toetsen alleen LN",toetsen_alleen_LN(F!$B193,W193),IF($P193="toetsen geen MV en SV",toetsen_geen_MV_en_SV(F!$B193,W193),IF($P193="toetsen alleen MV en SV",toetsen_alleen_MV_en_SV(F!$B193,W193),""))))))</f>
        <v/>
      </c>
      <c r="Y193" s="5" t="str">
        <f>IF($P193="toetsen",IF(OR(W193="",VLOOKUP(F!$B193,E!$B$1:$AK$300,10,FALSE)=1000000000),"",IF(W193&lt;=VLOOKUP(F!$B193,E!$B$1:$AK$300,10,FALSE),"ja","nee")),"")</f>
        <v/>
      </c>
      <c r="AA193" s="4" t="str">
        <f>IFERROR(IF(Q193="","",(IF(Q193&gt;2*VLOOKUP(F!$B193,E!$B$1:$AK$300,5,FALSE),1,0))),"")</f>
        <v/>
      </c>
      <c r="AB193" s="4" t="str">
        <f>IFERROR(IF(T193="","",(IF(T193&gt;2*VLOOKUP(F!$B193,E!$B$1:$AK$300,5,FALSE),1,0))),"")</f>
        <v/>
      </c>
      <c r="AC193" s="4" t="str">
        <f>IFERROR(IF(W193="","",(IF(W193&gt;2*VLOOKUP(F!$B193,E!$B$1:$AK$300,5,FALSE),1,0))),"")</f>
        <v/>
      </c>
      <c r="AE193" s="4" t="str">
        <f>IFERROR(IF(Q193="","",(IF(Q193&gt;VLOOKUP(F!$B193,E!$B$1:$AK$300,6,FALSE)+VLOOKUP(F!$B193,E!$B$1:$AK$300,5,FALSE),1,0))),"")</f>
        <v/>
      </c>
      <c r="AF193" s="4" t="str">
        <f>IFERROR(IF(T193="","",(IF(T193&gt;VLOOKUP(F!$B193,E!$B$1:$AK$300,6,FALSE)+VLOOKUP(F!$B193,E!$B$1:$AK$300,5,FALSE),1,0))),"")</f>
        <v/>
      </c>
      <c r="AG193" s="4" t="str">
        <f>IFERROR(IF(W193="","",(IF(W193&gt;VLOOKUP(F!$B193,E!$B$1:$AK$300,6,FALSE)+VLOOKUP(F!$B193,E!$B$1:$AK$300,5,FALSE),1,0))),"")</f>
        <v/>
      </c>
      <c r="AI193" s="6" t="str">
        <f t="shared" si="64"/>
        <v>--</v>
      </c>
      <c r="AJ193" s="6" t="str">
        <f>IF(AI193="--","--",IF(F!$D193=131,IF(I193=-1,"rg",IF(I193="","--",IF(I193*1000&lt;1,FIXED(I193*1000,3),IF(I193*1000&lt;10,FIXED(I193*1000,2),(IF(I193*1000&lt;100,FIXED(I193*1000,1),IF(I193*1000&lt;1000,FIXED(I193*1000,0),MROUND(I193*1000,10)))))))),IF(I193=-1,"rg",IF(I193="","--",IF(I193&lt;1,FIXED(I193,3),IF(I193&lt;10,FIXED(I193,2),(IF(I193&lt;100,FIXED(I193,1),IF(I193&lt;1000,FIXED(I193,0),MROUND(I193,10))))))))))</f>
        <v>--</v>
      </c>
      <c r="AK193" s="6" t="str">
        <f t="shared" si="65"/>
        <v>--</v>
      </c>
      <c r="AL193" s="6" t="str">
        <f>IF(AK193="--","--",IF(F!$D193=131,IF(K193=-1,"rg",IF(K193="","--",IF(K193*1000&lt;1,FIXED(K193*1000,3),IF(K193*1000&lt;10,FIXED(K193*1000,2),(IF(K193*1000&lt;100,FIXED(K193*1000,1),IF(K193*1000&lt;1000,FIXED(K193*1000,0),MROUND(K193*1000,10)))))))),IF(K193=-1,"rg",IF(K193="","--",IF(K193&lt;1,FIXED(K193,3),IF(K193&lt;10,FIXED(K193,2),(IF(K193&lt;100,FIXED(K193,1),IF(K193&lt;1000,FIXED(K193,0),MROUND(K193,10))))))))))</f>
        <v>--</v>
      </c>
      <c r="AM193" s="6" t="str">
        <f t="shared" si="66"/>
        <v>--</v>
      </c>
      <c r="AN193" s="6" t="str">
        <f>IF(AM193="--","--",IF(F!$D193=131,IF(M193=-1,"rg",IF(M193="","--",IF(M193*1000&lt;1,FIXED(M193*1000,3),IF(M193*1000&lt;10,FIXED(M193*1000,2),(IF(M193*1000&lt;100,FIXED(M193*1000,1),IF(M193*1000&lt;1000,FIXED(M193*1000,0),MROUND(M193*1000,10)))))))),IF(M193=-1,"rg",IF(M193="","--",IF(M193&lt;1,FIXED(M193,3),IF(M193&lt;10,FIXED(M193,2),(IF(M193&lt;100,FIXED(M193,1),IF(M193&lt;1000,FIXED(M193,0),MROUND(M193,10))))))))))</f>
        <v>--</v>
      </c>
      <c r="AP193" s="6" t="str">
        <f t="shared" si="53"/>
        <v>--</v>
      </c>
      <c r="AQ193" s="6" t="str">
        <f t="shared" si="54"/>
        <v/>
      </c>
      <c r="AR193" s="6" t="str">
        <f t="shared" si="55"/>
        <v>--</v>
      </c>
      <c r="AS193" s="6" t="str">
        <f t="shared" si="56"/>
        <v/>
      </c>
      <c r="AT193" s="6" t="str">
        <f t="shared" si="57"/>
        <v/>
      </c>
      <c r="AU193" s="6" t="str">
        <f>IFERROR(IF(AR193="--","",IF(HLOOKUP(SMALL($Q$4:$Y$4,3),$Q$4:$Y$501,ROW(AP193)-3,FALSE)=0,"",IF(HLOOKUP(SMALL($Q$4:$Y$4,3),$Q$4:$Y$501,ROW(AP193)-3,FALSE)="nee",VLOOKUP("De kwaliteitseis emissiearme grond (maximale concentratie) wordt overschreden.",H!$O$10:'H'!$P$59,2,FALSE),""))),"")</f>
        <v/>
      </c>
      <c r="AV193" s="6" t="str">
        <f t="shared" si="47"/>
        <v>--</v>
      </c>
      <c r="AW193" s="6" t="str">
        <f t="shared" si="48"/>
        <v/>
      </c>
      <c r="AX193" s="6" t="str">
        <f t="shared" si="49"/>
        <v>--</v>
      </c>
      <c r="AY193" s="6" t="str">
        <f t="shared" si="58"/>
        <v/>
      </c>
      <c r="AZ193" s="6" t="str">
        <f t="shared" si="59"/>
        <v/>
      </c>
      <c r="BA193" s="6" t="str">
        <f>IFERROR(IF(AR193="--","",IF(HLOOKUP(SMALL($Q$4:$Y$4,6),$Q$4:$Y$501,ROW(AP193)-3,FALSE)=0,"",IF(HLOOKUP(SMALL($Q$4:$Y$4,6),$Q$4:$Y$501,ROW(AP193)-3,FALSE)="nee",VLOOKUP("De kwaliteitseis emissiearme grond (maximale concentratie) wordt overschreden.",H!$O$10:'H'!$P$59,2,FALSE),""))),"")</f>
        <v/>
      </c>
      <c r="BB193" s="6" t="str">
        <f t="shared" si="50"/>
        <v>--</v>
      </c>
      <c r="BC193" s="6" t="str">
        <f t="shared" si="51"/>
        <v/>
      </c>
      <c r="BD193" s="6" t="str">
        <f t="shared" si="52"/>
        <v>--</v>
      </c>
      <c r="BE193" s="6" t="str">
        <f t="shared" si="60"/>
        <v/>
      </c>
      <c r="BF193" s="6" t="str">
        <f t="shared" si="61"/>
        <v/>
      </c>
      <c r="BG193" s="4" t="str">
        <f>IFERROR(IF(AR193="--","",IF(HLOOKUP(SMALL($Q$4:$Y$4,9),$Q$4:$Y$501,ROW(AP193)-3,FALSE)=0,"",IF(HLOOKUP(SMALL($Q$4:$Y$4,9),$Q$4:$Y$501,ROW(AP193)-3,FALSE)="nee",VLOOKUP("De kwaliteitseis emissiearme grond (maximale concentratie) wordt overschreden.",H!$O$10:'H'!$P$59,2,FALSE),""))),"")</f>
        <v/>
      </c>
    </row>
    <row r="194" spans="1:59" x14ac:dyDescent="0.2">
      <c r="A194" s="4" t="str">
        <f>F!A194</f>
        <v>Chlorfenvinfos (som)</v>
      </c>
      <c r="B194" s="6" t="str">
        <f>IF(ISNUMBER(F!E194)=FALSE,"--",IF(F!E194=0,"--",F!E194))</f>
        <v>--</v>
      </c>
      <c r="C194" s="6" t="str">
        <f>IF(B194="--","",F!F194)</f>
        <v/>
      </c>
      <c r="D194" s="6" t="str">
        <f>IF(ISNUMBER(F!G194)=FALSE,"--",IF(F!G194=0,"--",F!G194))</f>
        <v>--</v>
      </c>
      <c r="E194" s="6" t="str">
        <f>IF(D194="--","",F!H194)</f>
        <v/>
      </c>
      <c r="F194" s="6" t="str">
        <f>IF(ISNUMBER(F!I194)=FALSE,"--",IF(F!I194=0,"--",F!I194))</f>
        <v>--</v>
      </c>
      <c r="G194" s="6" t="str">
        <f>IF(F194="--","",F!J194)</f>
        <v/>
      </c>
      <c r="H194" s="6"/>
      <c r="I194" s="6" t="str">
        <f>IF(F!Z194=-1,-1,F!AV194)</f>
        <v/>
      </c>
      <c r="J194" s="6"/>
      <c r="K194" s="6" t="str">
        <f>IF(F!AC194=-1,-1,F!AX194)</f>
        <v/>
      </c>
      <c r="L194" s="6"/>
      <c r="M194" s="6" t="str">
        <f>IF(F!AF194=-1,-1,F!AZ194)</f>
        <v/>
      </c>
      <c r="N194" s="6"/>
      <c r="P194" s="4" t="str">
        <f>IFERROR(IF(AND(VLOOKUP(F!$B194,E!$B$1:$AK$300,5,FALSE)&lt;&gt;1000000000,VLOOKUP(F!$B194,E!$B$1:$AK$300,6,FALSE)=1000000000,VLOOKUP(F!$B194,E!$B$1:$AK$300,7,FALSE)=1000000000,VLOOKUP(F!$B194,E!$B$1:$AK$300,8,FALSE)=1000000000,VLOOKUP(F!$B194,E!$B$1:$AK$300,9,FALSE)=1000000000),"toetsen alleen LN",IF(AND(VLOOKUP(F!$B194,E!$B$1:$AK$300,5,FALSE)=1000000000,VLOOKUP(F!$B194,E!$B$1:$AK$300,6,FALSE)=1000000000,VLOOKUP(F!$B194,E!$B$1:$AK$300,7,FALSE)=1000000000,VLOOKUP(F!$B194,E!$B$1:$AK$300,8,FALSE)&lt;&gt;1000000000,VLOOKUP(F!$B194,E!$B$1:$AK$300,9,FALSE)&lt;&gt;1000000000),"toetsen alleen MV en SV",IF(AND(VLOOKUP(F!$B194,E!$B$1:$AK$300,5,FALSE)&lt;&gt;1000000000,VLOOKUP(F!$B194,E!$B$1:$AK$300,6,FALSE)&lt;&gt;1000000000,VLOOKUP(F!$B194,E!$B$1:$AK$300,7,FALSE)&lt;&gt;1000000000,VLOOKUP(F!$B194,E!$B$1:$AK$300,8,FALSE)=1000000000,VLOOKUP(F!$B194,E!$B$1:$AK$300,9,FALSE)=1000000000),"toetsen geen MV en SV",IF(VLOOKUP(F!$B194,E!$B$1:$AK$300,5,FALSE)+VLOOKUP(F!$B194,E!$B$1:$AK$300,6,FALSE)+VLOOKUP(F!$B194,E!$B$1:$AK$300,7,FALSE)+VLOOKUP(F!$B194,E!$B$1:$AK$300,8,FALSE)&lt;&gt;4000000000,"toetsen",IF(VLOOKUP(F!$B194,E!$B$1:$AK$300,12,FALSE)&lt;&gt;1000000000,"toetsen alleen IW","niet toetsen"))))),"")</f>
        <v/>
      </c>
      <c r="Q194" s="6" t="str">
        <f t="shared" si="67"/>
        <v/>
      </c>
      <c r="R194" s="5" t="str">
        <f>IF($B194="--","",IF($P194="toetsen",toetsen(F!$B194,Q194),IF($P194="toetsen alleen IW",toetsen_alleen_IW(F!$B194,Q194),IF($P194="toetsen alleen LN",toetsen_alleen_LN(F!$B194,Q194),IF($P194="toetsen geen MV en SV",toetsen_geen_MV_en_SV(F!$B194,Q194),IF($P194="toetsen alleen MV en SV",toetsen_alleen_MV_en_SV(F!$B194,Q194),""))))))</f>
        <v/>
      </c>
      <c r="S194" s="5" t="str">
        <f>IF($P194="toetsen",IF(OR(Q194="",VLOOKUP(F!$B194,E!$B$1:$AK$300,10,FALSE)=1000000000),"",IF(Q194&lt;=VLOOKUP(F!$B194,E!$B$1:$AK$300,10,FALSE),"ja","nee")),"")</f>
        <v/>
      </c>
      <c r="T194" s="78" t="str">
        <f t="shared" si="62"/>
        <v/>
      </c>
      <c r="U194" s="5" t="str">
        <f>IF($D194="--","",IF($P194="toetsen",toetsen(F!$B194,T194),IF($P194="toetsen alleen IW",toetsen_alleen_IW(F!$B194,T194),IF($P194="toetsen alleen LN",toetsen_alleen_LN(F!$B194,T194),IF($P194="toetsen geen MV en SV",toetsen_geen_MV_en_SV(F!$B194,T194),IF($P194="toetsen alleen MV en SV",toetsen_alleen_MV_en_SV(F!$B194,T194),""))))))</f>
        <v/>
      </c>
      <c r="V194" s="5" t="str">
        <f>IF($P194="toetsen",IF(OR(T194="",VLOOKUP(F!$B194,E!$B$1:$AK$300,10,FALSE)=1000000000),"",IF(T194&lt;=VLOOKUP(F!$B194,E!$B$1:$AK$300,10,FALSE),"ja","nee")),"")</f>
        <v/>
      </c>
      <c r="W194" s="6" t="str">
        <f t="shared" si="63"/>
        <v/>
      </c>
      <c r="X194" s="5" t="str">
        <f>IF($F194="--","",IF($P194="toetsen",toetsen(F!$B194,W194),IF($P194="toetsen alleen IW",toetsen_alleen_IW(F!$B194,W194),IF($P194="toetsen alleen LN",toetsen_alleen_LN(F!$B194,W194),IF($P194="toetsen geen MV en SV",toetsen_geen_MV_en_SV(F!$B194,W194),IF($P194="toetsen alleen MV en SV",toetsen_alleen_MV_en_SV(F!$B194,W194),""))))))</f>
        <v/>
      </c>
      <c r="Y194" s="5" t="str">
        <f>IF($P194="toetsen",IF(OR(W194="",VLOOKUP(F!$B194,E!$B$1:$AK$300,10,FALSE)=1000000000),"",IF(W194&lt;=VLOOKUP(F!$B194,E!$B$1:$AK$300,10,FALSE),"ja","nee")),"")</f>
        <v/>
      </c>
      <c r="AA194" s="4" t="str">
        <f>IFERROR(IF(Q194="","",(IF(Q194&gt;2*VLOOKUP(F!$B194,E!$B$1:$AK$300,5,FALSE),1,0))),"")</f>
        <v/>
      </c>
      <c r="AB194" s="4" t="str">
        <f>IFERROR(IF(T194="","",(IF(T194&gt;2*VLOOKUP(F!$B194,E!$B$1:$AK$300,5,FALSE),1,0))),"")</f>
        <v/>
      </c>
      <c r="AC194" s="4" t="str">
        <f>IFERROR(IF(W194="","",(IF(W194&gt;2*VLOOKUP(F!$B194,E!$B$1:$AK$300,5,FALSE),1,0))),"")</f>
        <v/>
      </c>
      <c r="AE194" s="4" t="str">
        <f>IFERROR(IF(Q194="","",(IF(Q194&gt;VLOOKUP(F!$B194,E!$B$1:$AK$300,6,FALSE)+VLOOKUP(F!$B194,E!$B$1:$AK$300,5,FALSE),1,0))),"")</f>
        <v/>
      </c>
      <c r="AF194" s="4" t="str">
        <f>IFERROR(IF(T194="","",(IF(T194&gt;VLOOKUP(F!$B194,E!$B$1:$AK$300,6,FALSE)+VLOOKUP(F!$B194,E!$B$1:$AK$300,5,FALSE),1,0))),"")</f>
        <v/>
      </c>
      <c r="AG194" s="4" t="str">
        <f>IFERROR(IF(W194="","",(IF(W194&gt;VLOOKUP(F!$B194,E!$B$1:$AK$300,6,FALSE)+VLOOKUP(F!$B194,E!$B$1:$AK$300,5,FALSE),1,0))),"")</f>
        <v/>
      </c>
      <c r="AI194" s="6" t="str">
        <f t="shared" si="64"/>
        <v>--</v>
      </c>
      <c r="AJ194" s="6" t="str">
        <f>IF(AI194="--","--",IF(F!$D194=131,IF(I194=-1,"rg",IF(I194="","--",IF(I194*1000&lt;1,FIXED(I194*1000,3),IF(I194*1000&lt;10,FIXED(I194*1000,2),(IF(I194*1000&lt;100,FIXED(I194*1000,1),IF(I194*1000&lt;1000,FIXED(I194*1000,0),MROUND(I194*1000,10)))))))),IF(I194=-1,"rg",IF(I194="","--",IF(I194&lt;1,FIXED(I194,3),IF(I194&lt;10,FIXED(I194,2),(IF(I194&lt;100,FIXED(I194,1),IF(I194&lt;1000,FIXED(I194,0),MROUND(I194,10))))))))))</f>
        <v>--</v>
      </c>
      <c r="AK194" s="6" t="str">
        <f t="shared" si="65"/>
        <v>--</v>
      </c>
      <c r="AL194" s="6" t="str">
        <f>IF(AK194="--","--",IF(F!$D194=131,IF(K194=-1,"rg",IF(K194="","--",IF(K194*1000&lt;1,FIXED(K194*1000,3),IF(K194*1000&lt;10,FIXED(K194*1000,2),(IF(K194*1000&lt;100,FIXED(K194*1000,1),IF(K194*1000&lt;1000,FIXED(K194*1000,0),MROUND(K194*1000,10)))))))),IF(K194=-1,"rg",IF(K194="","--",IF(K194&lt;1,FIXED(K194,3),IF(K194&lt;10,FIXED(K194,2),(IF(K194&lt;100,FIXED(K194,1),IF(K194&lt;1000,FIXED(K194,0),MROUND(K194,10))))))))))</f>
        <v>--</v>
      </c>
      <c r="AM194" s="6" t="str">
        <f t="shared" si="66"/>
        <v>--</v>
      </c>
      <c r="AN194" s="6" t="str">
        <f>IF(AM194="--","--",IF(F!$D194=131,IF(M194=-1,"rg",IF(M194="","--",IF(M194*1000&lt;1,FIXED(M194*1000,3),IF(M194*1000&lt;10,FIXED(M194*1000,2),(IF(M194*1000&lt;100,FIXED(M194*1000,1),IF(M194*1000&lt;1000,FIXED(M194*1000,0),MROUND(M194*1000,10)))))))),IF(M194=-1,"rg",IF(M194="","--",IF(M194&lt;1,FIXED(M194,3),IF(M194&lt;10,FIXED(M194,2),(IF(M194&lt;100,FIXED(M194,1),IF(M194&lt;1000,FIXED(M194,0),MROUND(M194,10))))))))))</f>
        <v>--</v>
      </c>
      <c r="AP194" s="6" t="str">
        <f t="shared" si="53"/>
        <v>--</v>
      </c>
      <c r="AQ194" s="6" t="str">
        <f t="shared" si="54"/>
        <v/>
      </c>
      <c r="AR194" s="6" t="str">
        <f t="shared" si="55"/>
        <v>--</v>
      </c>
      <c r="AS194" s="6" t="str">
        <f t="shared" si="56"/>
        <v/>
      </c>
      <c r="AT194" s="6" t="str">
        <f t="shared" si="57"/>
        <v/>
      </c>
      <c r="AU194" s="6" t="str">
        <f>IFERROR(IF(AR194="--","",IF(HLOOKUP(SMALL($Q$4:$Y$4,3),$Q$4:$Y$501,ROW(AP194)-3,FALSE)=0,"",IF(HLOOKUP(SMALL($Q$4:$Y$4,3),$Q$4:$Y$501,ROW(AP194)-3,FALSE)="nee",VLOOKUP("De kwaliteitseis emissiearme grond (maximale concentratie) wordt overschreden.",H!$O$10:'H'!$P$59,2,FALSE),""))),"")</f>
        <v/>
      </c>
      <c r="AV194" s="6" t="str">
        <f t="shared" si="47"/>
        <v>--</v>
      </c>
      <c r="AW194" s="6" t="str">
        <f t="shared" si="48"/>
        <v/>
      </c>
      <c r="AX194" s="6" t="str">
        <f t="shared" si="49"/>
        <v>--</v>
      </c>
      <c r="AY194" s="6" t="str">
        <f t="shared" si="58"/>
        <v/>
      </c>
      <c r="AZ194" s="6" t="str">
        <f t="shared" si="59"/>
        <v/>
      </c>
      <c r="BA194" s="6" t="str">
        <f>IFERROR(IF(AR194="--","",IF(HLOOKUP(SMALL($Q$4:$Y$4,6),$Q$4:$Y$501,ROW(AP194)-3,FALSE)=0,"",IF(HLOOKUP(SMALL($Q$4:$Y$4,6),$Q$4:$Y$501,ROW(AP194)-3,FALSE)="nee",VLOOKUP("De kwaliteitseis emissiearme grond (maximale concentratie) wordt overschreden.",H!$O$10:'H'!$P$59,2,FALSE),""))),"")</f>
        <v/>
      </c>
      <c r="BB194" s="6" t="str">
        <f t="shared" si="50"/>
        <v>--</v>
      </c>
      <c r="BC194" s="6" t="str">
        <f t="shared" si="51"/>
        <v/>
      </c>
      <c r="BD194" s="6" t="str">
        <f t="shared" si="52"/>
        <v>--</v>
      </c>
      <c r="BE194" s="6" t="str">
        <f t="shared" si="60"/>
        <v/>
      </c>
      <c r="BF194" s="6" t="str">
        <f t="shared" si="61"/>
        <v/>
      </c>
      <c r="BG194" s="4" t="str">
        <f>IFERROR(IF(AR194="--","",IF(HLOOKUP(SMALL($Q$4:$Y$4,9),$Q$4:$Y$501,ROW(AP194)-3,FALSE)=0,"",IF(HLOOKUP(SMALL($Q$4:$Y$4,9),$Q$4:$Y$501,ROW(AP194)-3,FALSE)="nee",VLOOKUP("De kwaliteitseis emissiearme grond (maximale concentratie) wordt overschreden.",H!$O$10:'H'!$P$59,2,FALSE),""))),"")</f>
        <v/>
      </c>
    </row>
    <row r="195" spans="1:59" x14ac:dyDescent="0.2">
      <c r="A195" s="4" t="str">
        <f>F!A195</f>
        <v>Chloorpyrifos-ethyl</v>
      </c>
      <c r="B195" s="6" t="str">
        <f>IF(ISNUMBER(F!E195)=FALSE,"--",IF(F!E195=0,"--",F!E195))</f>
        <v>--</v>
      </c>
      <c r="C195" s="6" t="str">
        <f>IF(B195="--","",F!F195)</f>
        <v/>
      </c>
      <c r="D195" s="6" t="str">
        <f>IF(ISNUMBER(F!G195)=FALSE,"--",IF(F!G195=0,"--",F!G195))</f>
        <v>--</v>
      </c>
      <c r="E195" s="6" t="str">
        <f>IF(D195="--","",F!H195)</f>
        <v/>
      </c>
      <c r="F195" s="6" t="str">
        <f>IF(ISNUMBER(F!I195)=FALSE,"--",IF(F!I195=0,"--",F!I195))</f>
        <v>--</v>
      </c>
      <c r="G195" s="6" t="str">
        <f>IF(F195="--","",F!J195)</f>
        <v/>
      </c>
      <c r="H195" s="6"/>
      <c r="I195" s="6" t="str">
        <f>IF(F!Z195=-1,-1,F!AV195)</f>
        <v/>
      </c>
      <c r="J195" s="6"/>
      <c r="K195" s="6" t="str">
        <f>IF(F!AC195=-1,-1,F!AX195)</f>
        <v/>
      </c>
      <c r="L195" s="6"/>
      <c r="M195" s="6" t="str">
        <f>IF(F!AF195=-1,-1,F!AZ195)</f>
        <v/>
      </c>
      <c r="N195" s="6"/>
      <c r="P195" s="4" t="str">
        <f>IFERROR(IF(AND(VLOOKUP(F!$B195,E!$B$1:$AK$300,5,FALSE)&lt;&gt;1000000000,VLOOKUP(F!$B195,E!$B$1:$AK$300,6,FALSE)=1000000000,VLOOKUP(F!$B195,E!$B$1:$AK$300,7,FALSE)=1000000000,VLOOKUP(F!$B195,E!$B$1:$AK$300,8,FALSE)=1000000000,VLOOKUP(F!$B195,E!$B$1:$AK$300,9,FALSE)=1000000000),"toetsen alleen LN",IF(AND(VLOOKUP(F!$B195,E!$B$1:$AK$300,5,FALSE)=1000000000,VLOOKUP(F!$B195,E!$B$1:$AK$300,6,FALSE)=1000000000,VLOOKUP(F!$B195,E!$B$1:$AK$300,7,FALSE)=1000000000,VLOOKUP(F!$B195,E!$B$1:$AK$300,8,FALSE)&lt;&gt;1000000000,VLOOKUP(F!$B195,E!$B$1:$AK$300,9,FALSE)&lt;&gt;1000000000),"toetsen alleen MV en SV",IF(AND(VLOOKUP(F!$B195,E!$B$1:$AK$300,5,FALSE)&lt;&gt;1000000000,VLOOKUP(F!$B195,E!$B$1:$AK$300,6,FALSE)&lt;&gt;1000000000,VLOOKUP(F!$B195,E!$B$1:$AK$300,7,FALSE)&lt;&gt;1000000000,VLOOKUP(F!$B195,E!$B$1:$AK$300,8,FALSE)=1000000000,VLOOKUP(F!$B195,E!$B$1:$AK$300,9,FALSE)=1000000000),"toetsen geen MV en SV",IF(VLOOKUP(F!$B195,E!$B$1:$AK$300,5,FALSE)+VLOOKUP(F!$B195,E!$B$1:$AK$300,6,FALSE)+VLOOKUP(F!$B195,E!$B$1:$AK$300,7,FALSE)+VLOOKUP(F!$B195,E!$B$1:$AK$300,8,FALSE)&lt;&gt;4000000000,"toetsen",IF(VLOOKUP(F!$B195,E!$B$1:$AK$300,12,FALSE)&lt;&gt;1000000000,"toetsen alleen IW","niet toetsen"))))),"")</f>
        <v/>
      </c>
      <c r="Q195" s="6" t="str">
        <f t="shared" si="67"/>
        <v/>
      </c>
      <c r="R195" s="5" t="str">
        <f>IF($B195="--","",IF($P195="toetsen",toetsen(F!$B195,Q195),IF($P195="toetsen alleen IW",toetsen_alleen_IW(F!$B195,Q195),IF($P195="toetsen alleen LN",toetsen_alleen_LN(F!$B195,Q195),IF($P195="toetsen geen MV en SV",toetsen_geen_MV_en_SV(F!$B195,Q195),IF($P195="toetsen alleen MV en SV",toetsen_alleen_MV_en_SV(F!$B195,Q195),""))))))</f>
        <v/>
      </c>
      <c r="S195" s="5" t="str">
        <f>IF($P195="toetsen",IF(OR(Q195="",VLOOKUP(F!$B195,E!$B$1:$AK$300,10,FALSE)=1000000000),"",IF(Q195&lt;=VLOOKUP(F!$B195,E!$B$1:$AK$300,10,FALSE),"ja","nee")),"")</f>
        <v/>
      </c>
      <c r="T195" s="78" t="str">
        <f t="shared" si="62"/>
        <v/>
      </c>
      <c r="U195" s="5" t="str">
        <f>IF($D195="--","",IF($P195="toetsen",toetsen(F!$B195,T195),IF($P195="toetsen alleen IW",toetsen_alleen_IW(F!$B195,T195),IF($P195="toetsen alleen LN",toetsen_alleen_LN(F!$B195,T195),IF($P195="toetsen geen MV en SV",toetsen_geen_MV_en_SV(F!$B195,T195),IF($P195="toetsen alleen MV en SV",toetsen_alleen_MV_en_SV(F!$B195,T195),""))))))</f>
        <v/>
      </c>
      <c r="V195" s="5" t="str">
        <f>IF($P195="toetsen",IF(OR(T195="",VLOOKUP(F!$B195,E!$B$1:$AK$300,10,FALSE)=1000000000),"",IF(T195&lt;=VLOOKUP(F!$B195,E!$B$1:$AK$300,10,FALSE),"ja","nee")),"")</f>
        <v/>
      </c>
      <c r="W195" s="6" t="str">
        <f t="shared" si="63"/>
        <v/>
      </c>
      <c r="X195" s="5" t="str">
        <f>IF($F195="--","",IF($P195="toetsen",toetsen(F!$B195,W195),IF($P195="toetsen alleen IW",toetsen_alleen_IW(F!$B195,W195),IF($P195="toetsen alleen LN",toetsen_alleen_LN(F!$B195,W195),IF($P195="toetsen geen MV en SV",toetsen_geen_MV_en_SV(F!$B195,W195),IF($P195="toetsen alleen MV en SV",toetsen_alleen_MV_en_SV(F!$B195,W195),""))))))</f>
        <v/>
      </c>
      <c r="Y195" s="5" t="str">
        <f>IF($P195="toetsen",IF(OR(W195="",VLOOKUP(F!$B195,E!$B$1:$AK$300,10,FALSE)=1000000000),"",IF(W195&lt;=VLOOKUP(F!$B195,E!$B$1:$AK$300,10,FALSE),"ja","nee")),"")</f>
        <v/>
      </c>
      <c r="AA195" s="4" t="str">
        <f>IFERROR(IF(Q195="","",(IF(Q195&gt;2*VLOOKUP(F!$B195,E!$B$1:$AK$300,5,FALSE),1,0))),"")</f>
        <v/>
      </c>
      <c r="AB195" s="4" t="str">
        <f>IFERROR(IF(T195="","",(IF(T195&gt;2*VLOOKUP(F!$B195,E!$B$1:$AK$300,5,FALSE),1,0))),"")</f>
        <v/>
      </c>
      <c r="AC195" s="4" t="str">
        <f>IFERROR(IF(W195="","",(IF(W195&gt;2*VLOOKUP(F!$B195,E!$B$1:$AK$300,5,FALSE),1,0))),"")</f>
        <v/>
      </c>
      <c r="AE195" s="4" t="str">
        <f>IFERROR(IF(Q195="","",(IF(Q195&gt;VLOOKUP(F!$B195,E!$B$1:$AK$300,6,FALSE)+VLOOKUP(F!$B195,E!$B$1:$AK$300,5,FALSE),1,0))),"")</f>
        <v/>
      </c>
      <c r="AF195" s="4" t="str">
        <f>IFERROR(IF(T195="","",(IF(T195&gt;VLOOKUP(F!$B195,E!$B$1:$AK$300,6,FALSE)+VLOOKUP(F!$B195,E!$B$1:$AK$300,5,FALSE),1,0))),"")</f>
        <v/>
      </c>
      <c r="AG195" s="4" t="str">
        <f>IFERROR(IF(W195="","",(IF(W195&gt;VLOOKUP(F!$B195,E!$B$1:$AK$300,6,FALSE)+VLOOKUP(F!$B195,E!$B$1:$AK$300,5,FALSE),1,0))),"")</f>
        <v/>
      </c>
      <c r="AI195" s="6" t="str">
        <f t="shared" si="64"/>
        <v>--</v>
      </c>
      <c r="AJ195" s="6" t="str">
        <f>IF(AI195="--","--",IF(F!$D195=131,IF(I195=-1,"rg",IF(I195="","--",IF(I195*1000&lt;1,FIXED(I195*1000,3),IF(I195*1000&lt;10,FIXED(I195*1000,2),(IF(I195*1000&lt;100,FIXED(I195*1000,1),IF(I195*1000&lt;1000,FIXED(I195*1000,0),MROUND(I195*1000,10)))))))),IF(I195=-1,"rg",IF(I195="","--",IF(I195&lt;1,FIXED(I195,3),IF(I195&lt;10,FIXED(I195,2),(IF(I195&lt;100,FIXED(I195,1),IF(I195&lt;1000,FIXED(I195,0),MROUND(I195,10))))))))))</f>
        <v>--</v>
      </c>
      <c r="AK195" s="6" t="str">
        <f t="shared" si="65"/>
        <v>--</v>
      </c>
      <c r="AL195" s="6" t="str">
        <f>IF(AK195="--","--",IF(F!$D195=131,IF(K195=-1,"rg",IF(K195="","--",IF(K195*1000&lt;1,FIXED(K195*1000,3),IF(K195*1000&lt;10,FIXED(K195*1000,2),(IF(K195*1000&lt;100,FIXED(K195*1000,1),IF(K195*1000&lt;1000,FIXED(K195*1000,0),MROUND(K195*1000,10)))))))),IF(K195=-1,"rg",IF(K195="","--",IF(K195&lt;1,FIXED(K195,3),IF(K195&lt;10,FIXED(K195,2),(IF(K195&lt;100,FIXED(K195,1),IF(K195&lt;1000,FIXED(K195,0),MROUND(K195,10))))))))))</f>
        <v>--</v>
      </c>
      <c r="AM195" s="6" t="str">
        <f t="shared" si="66"/>
        <v>--</v>
      </c>
      <c r="AN195" s="6" t="str">
        <f>IF(AM195="--","--",IF(F!$D195=131,IF(M195=-1,"rg",IF(M195="","--",IF(M195*1000&lt;1,FIXED(M195*1000,3),IF(M195*1000&lt;10,FIXED(M195*1000,2),(IF(M195*1000&lt;100,FIXED(M195*1000,1),IF(M195*1000&lt;1000,FIXED(M195*1000,0),MROUND(M195*1000,10)))))))),IF(M195=-1,"rg",IF(M195="","--",IF(M195&lt;1,FIXED(M195,3),IF(M195&lt;10,FIXED(M195,2),(IF(M195&lt;100,FIXED(M195,1),IF(M195&lt;1000,FIXED(M195,0),MROUND(M195,10))))))))))</f>
        <v>--</v>
      </c>
      <c r="AP195" s="6" t="str">
        <f t="shared" si="53"/>
        <v>--</v>
      </c>
      <c r="AQ195" s="6" t="str">
        <f t="shared" si="54"/>
        <v/>
      </c>
      <c r="AR195" s="6" t="str">
        <f t="shared" si="55"/>
        <v>--</v>
      </c>
      <c r="AS195" s="6" t="str">
        <f t="shared" si="56"/>
        <v/>
      </c>
      <c r="AT195" s="6" t="str">
        <f t="shared" si="57"/>
        <v/>
      </c>
      <c r="AU195" s="6" t="str">
        <f>IFERROR(IF(AR195="--","",IF(HLOOKUP(SMALL($Q$4:$Y$4,3),$Q$4:$Y$501,ROW(AP195)-3,FALSE)=0,"",IF(HLOOKUP(SMALL($Q$4:$Y$4,3),$Q$4:$Y$501,ROW(AP195)-3,FALSE)="nee",VLOOKUP("De kwaliteitseis emissiearme grond (maximale concentratie) wordt overschreden.",H!$O$10:'H'!$P$59,2,FALSE),""))),"")</f>
        <v/>
      </c>
      <c r="AV195" s="6" t="str">
        <f t="shared" si="47"/>
        <v>--</v>
      </c>
      <c r="AW195" s="6" t="str">
        <f t="shared" si="48"/>
        <v/>
      </c>
      <c r="AX195" s="6" t="str">
        <f t="shared" si="49"/>
        <v>--</v>
      </c>
      <c r="AY195" s="6" t="str">
        <f t="shared" si="58"/>
        <v/>
      </c>
      <c r="AZ195" s="6" t="str">
        <f t="shared" si="59"/>
        <v/>
      </c>
      <c r="BA195" s="6" t="str">
        <f>IFERROR(IF(AR195="--","",IF(HLOOKUP(SMALL($Q$4:$Y$4,6),$Q$4:$Y$501,ROW(AP195)-3,FALSE)=0,"",IF(HLOOKUP(SMALL($Q$4:$Y$4,6),$Q$4:$Y$501,ROW(AP195)-3,FALSE)="nee",VLOOKUP("De kwaliteitseis emissiearme grond (maximale concentratie) wordt overschreden.",H!$O$10:'H'!$P$59,2,FALSE),""))),"")</f>
        <v/>
      </c>
      <c r="BB195" s="6" t="str">
        <f t="shared" si="50"/>
        <v>--</v>
      </c>
      <c r="BC195" s="6" t="str">
        <f t="shared" si="51"/>
        <v/>
      </c>
      <c r="BD195" s="6" t="str">
        <f t="shared" si="52"/>
        <v>--</v>
      </c>
      <c r="BE195" s="6" t="str">
        <f t="shared" si="60"/>
        <v/>
      </c>
      <c r="BF195" s="6" t="str">
        <f t="shared" si="61"/>
        <v/>
      </c>
      <c r="BG195" s="4" t="str">
        <f>IFERROR(IF(AR195="--","",IF(HLOOKUP(SMALL($Q$4:$Y$4,9),$Q$4:$Y$501,ROW(AP195)-3,FALSE)=0,"",IF(HLOOKUP(SMALL($Q$4:$Y$4,9),$Q$4:$Y$501,ROW(AP195)-3,FALSE)="nee",VLOOKUP("De kwaliteitseis emissiearme grond (maximale concentratie) wordt overschreden.",H!$O$10:'H'!$P$59,2,FALSE),""))),"")</f>
        <v/>
      </c>
    </row>
    <row r="196" spans="1:59" x14ac:dyDescent="0.2">
      <c r="A196" s="4" t="str">
        <f>F!A196</f>
        <v>Chloorpyrifos-methyl</v>
      </c>
      <c r="B196" s="6" t="str">
        <f>IF(ISNUMBER(F!E196)=FALSE,"--",IF(F!E196=0,"--",F!E196))</f>
        <v>--</v>
      </c>
      <c r="C196" s="6" t="str">
        <f>IF(B196="--","",F!F196)</f>
        <v/>
      </c>
      <c r="D196" s="6" t="str">
        <f>IF(ISNUMBER(F!G196)=FALSE,"--",IF(F!G196=0,"--",F!G196))</f>
        <v>--</v>
      </c>
      <c r="E196" s="6" t="str">
        <f>IF(D196="--","",F!H196)</f>
        <v/>
      </c>
      <c r="F196" s="6" t="str">
        <f>IF(ISNUMBER(F!I196)=FALSE,"--",IF(F!I196=0,"--",F!I196))</f>
        <v>--</v>
      </c>
      <c r="G196" s="6" t="str">
        <f>IF(F196="--","",F!J196)</f>
        <v/>
      </c>
      <c r="H196" s="6"/>
      <c r="I196" s="6" t="str">
        <f>IF(F!Z196=-1,-1,F!AV196)</f>
        <v/>
      </c>
      <c r="J196" s="6"/>
      <c r="K196" s="6" t="str">
        <f>IF(F!AC196=-1,-1,F!AX196)</f>
        <v/>
      </c>
      <c r="L196" s="6"/>
      <c r="M196" s="6" t="str">
        <f>IF(F!AF196=-1,-1,F!AZ196)</f>
        <v/>
      </c>
      <c r="N196" s="6"/>
      <c r="P196" s="4" t="str">
        <f>IFERROR(IF(AND(VLOOKUP(F!$B196,E!$B$1:$AK$300,5,FALSE)&lt;&gt;1000000000,VLOOKUP(F!$B196,E!$B$1:$AK$300,6,FALSE)=1000000000,VLOOKUP(F!$B196,E!$B$1:$AK$300,7,FALSE)=1000000000,VLOOKUP(F!$B196,E!$B$1:$AK$300,8,FALSE)=1000000000,VLOOKUP(F!$B196,E!$B$1:$AK$300,9,FALSE)=1000000000),"toetsen alleen LN",IF(AND(VLOOKUP(F!$B196,E!$B$1:$AK$300,5,FALSE)=1000000000,VLOOKUP(F!$B196,E!$B$1:$AK$300,6,FALSE)=1000000000,VLOOKUP(F!$B196,E!$B$1:$AK$300,7,FALSE)=1000000000,VLOOKUP(F!$B196,E!$B$1:$AK$300,8,FALSE)&lt;&gt;1000000000,VLOOKUP(F!$B196,E!$B$1:$AK$300,9,FALSE)&lt;&gt;1000000000),"toetsen alleen MV en SV",IF(AND(VLOOKUP(F!$B196,E!$B$1:$AK$300,5,FALSE)&lt;&gt;1000000000,VLOOKUP(F!$B196,E!$B$1:$AK$300,6,FALSE)&lt;&gt;1000000000,VLOOKUP(F!$B196,E!$B$1:$AK$300,7,FALSE)&lt;&gt;1000000000,VLOOKUP(F!$B196,E!$B$1:$AK$300,8,FALSE)=1000000000,VLOOKUP(F!$B196,E!$B$1:$AK$300,9,FALSE)=1000000000),"toetsen geen MV en SV",IF(VLOOKUP(F!$B196,E!$B$1:$AK$300,5,FALSE)+VLOOKUP(F!$B196,E!$B$1:$AK$300,6,FALSE)+VLOOKUP(F!$B196,E!$B$1:$AK$300,7,FALSE)+VLOOKUP(F!$B196,E!$B$1:$AK$300,8,FALSE)&lt;&gt;4000000000,"toetsen",IF(VLOOKUP(F!$B196,E!$B$1:$AK$300,12,FALSE)&lt;&gt;1000000000,"toetsen alleen IW","niet toetsen"))))),"")</f>
        <v/>
      </c>
      <c r="Q196" s="6" t="str">
        <f t="shared" si="67"/>
        <v/>
      </c>
      <c r="R196" s="5" t="str">
        <f>IF($B196="--","",IF($P196="toetsen",toetsen(F!$B196,Q196),IF($P196="toetsen alleen IW",toetsen_alleen_IW(F!$B196,Q196),IF($P196="toetsen alleen LN",toetsen_alleen_LN(F!$B196,Q196),IF($P196="toetsen geen MV en SV",toetsen_geen_MV_en_SV(F!$B196,Q196),IF($P196="toetsen alleen MV en SV",toetsen_alleen_MV_en_SV(F!$B196,Q196),""))))))</f>
        <v/>
      </c>
      <c r="S196" s="5" t="str">
        <f>IF($P196="toetsen",IF(OR(Q196="",VLOOKUP(F!$B196,E!$B$1:$AK$300,10,FALSE)=1000000000),"",IF(Q196&lt;=VLOOKUP(F!$B196,E!$B$1:$AK$300,10,FALSE),"ja","nee")),"")</f>
        <v/>
      </c>
      <c r="T196" s="78" t="str">
        <f t="shared" si="62"/>
        <v/>
      </c>
      <c r="U196" s="5" t="str">
        <f>IF($D196="--","",IF($P196="toetsen",toetsen(F!$B196,T196),IF($P196="toetsen alleen IW",toetsen_alleen_IW(F!$B196,T196),IF($P196="toetsen alleen LN",toetsen_alleen_LN(F!$B196,T196),IF($P196="toetsen geen MV en SV",toetsen_geen_MV_en_SV(F!$B196,T196),IF($P196="toetsen alleen MV en SV",toetsen_alleen_MV_en_SV(F!$B196,T196),""))))))</f>
        <v/>
      </c>
      <c r="V196" s="5" t="str">
        <f>IF($P196="toetsen",IF(OR(T196="",VLOOKUP(F!$B196,E!$B$1:$AK$300,10,FALSE)=1000000000),"",IF(T196&lt;=VLOOKUP(F!$B196,E!$B$1:$AK$300,10,FALSE),"ja","nee")),"")</f>
        <v/>
      </c>
      <c r="W196" s="6" t="str">
        <f t="shared" si="63"/>
        <v/>
      </c>
      <c r="X196" s="5" t="str">
        <f>IF($F196="--","",IF($P196="toetsen",toetsen(F!$B196,W196),IF($P196="toetsen alleen IW",toetsen_alleen_IW(F!$B196,W196),IF($P196="toetsen alleen LN",toetsen_alleen_LN(F!$B196,W196),IF($P196="toetsen geen MV en SV",toetsen_geen_MV_en_SV(F!$B196,W196),IF($P196="toetsen alleen MV en SV",toetsen_alleen_MV_en_SV(F!$B196,W196),""))))))</f>
        <v/>
      </c>
      <c r="Y196" s="5" t="str">
        <f>IF($P196="toetsen",IF(OR(W196="",VLOOKUP(F!$B196,E!$B$1:$AK$300,10,FALSE)=1000000000),"",IF(W196&lt;=VLOOKUP(F!$B196,E!$B$1:$AK$300,10,FALSE),"ja","nee")),"")</f>
        <v/>
      </c>
      <c r="AA196" s="4" t="str">
        <f>IFERROR(IF(Q196="","",(IF(Q196&gt;2*VLOOKUP(F!$B196,E!$B$1:$AK$300,5,FALSE),1,0))),"")</f>
        <v/>
      </c>
      <c r="AB196" s="4" t="str">
        <f>IFERROR(IF(T196="","",(IF(T196&gt;2*VLOOKUP(F!$B196,E!$B$1:$AK$300,5,FALSE),1,0))),"")</f>
        <v/>
      </c>
      <c r="AC196" s="4" t="str">
        <f>IFERROR(IF(W196="","",(IF(W196&gt;2*VLOOKUP(F!$B196,E!$B$1:$AK$300,5,FALSE),1,0))),"")</f>
        <v/>
      </c>
      <c r="AE196" s="4" t="str">
        <f>IFERROR(IF(Q196="","",(IF(Q196&gt;VLOOKUP(F!$B196,E!$B$1:$AK$300,6,FALSE)+VLOOKUP(F!$B196,E!$B$1:$AK$300,5,FALSE),1,0))),"")</f>
        <v/>
      </c>
      <c r="AF196" s="4" t="str">
        <f>IFERROR(IF(T196="","",(IF(T196&gt;VLOOKUP(F!$B196,E!$B$1:$AK$300,6,FALSE)+VLOOKUP(F!$B196,E!$B$1:$AK$300,5,FALSE),1,0))),"")</f>
        <v/>
      </c>
      <c r="AG196" s="4" t="str">
        <f>IFERROR(IF(W196="","",(IF(W196&gt;VLOOKUP(F!$B196,E!$B$1:$AK$300,6,FALSE)+VLOOKUP(F!$B196,E!$B$1:$AK$300,5,FALSE),1,0))),"")</f>
        <v/>
      </c>
      <c r="AI196" s="6" t="str">
        <f t="shared" si="64"/>
        <v>--</v>
      </c>
      <c r="AJ196" s="6" t="str">
        <f>IF(AI196="--","--",IF(F!$D196=131,IF(I196=-1,"rg",IF(I196="","--",IF(I196*1000&lt;1,FIXED(I196*1000,3),IF(I196*1000&lt;10,FIXED(I196*1000,2),(IF(I196*1000&lt;100,FIXED(I196*1000,1),IF(I196*1000&lt;1000,FIXED(I196*1000,0),MROUND(I196*1000,10)))))))),IF(I196=-1,"rg",IF(I196="","--",IF(I196&lt;1,FIXED(I196,3),IF(I196&lt;10,FIXED(I196,2),(IF(I196&lt;100,FIXED(I196,1),IF(I196&lt;1000,FIXED(I196,0),MROUND(I196,10))))))))))</f>
        <v>--</v>
      </c>
      <c r="AK196" s="6" t="str">
        <f t="shared" si="65"/>
        <v>--</v>
      </c>
      <c r="AL196" s="6" t="str">
        <f>IF(AK196="--","--",IF(F!$D196=131,IF(K196=-1,"rg",IF(K196="","--",IF(K196*1000&lt;1,FIXED(K196*1000,3),IF(K196*1000&lt;10,FIXED(K196*1000,2),(IF(K196*1000&lt;100,FIXED(K196*1000,1),IF(K196*1000&lt;1000,FIXED(K196*1000,0),MROUND(K196*1000,10)))))))),IF(K196=-1,"rg",IF(K196="","--",IF(K196&lt;1,FIXED(K196,3),IF(K196&lt;10,FIXED(K196,2),(IF(K196&lt;100,FIXED(K196,1),IF(K196&lt;1000,FIXED(K196,0),MROUND(K196,10))))))))))</f>
        <v>--</v>
      </c>
      <c r="AM196" s="6" t="str">
        <f t="shared" si="66"/>
        <v>--</v>
      </c>
      <c r="AN196" s="6" t="str">
        <f>IF(AM196="--","--",IF(F!$D196=131,IF(M196=-1,"rg",IF(M196="","--",IF(M196*1000&lt;1,FIXED(M196*1000,3),IF(M196*1000&lt;10,FIXED(M196*1000,2),(IF(M196*1000&lt;100,FIXED(M196*1000,1),IF(M196*1000&lt;1000,FIXED(M196*1000,0),MROUND(M196*1000,10)))))))),IF(M196=-1,"rg",IF(M196="","--",IF(M196&lt;1,FIXED(M196,3),IF(M196&lt;10,FIXED(M196,2),(IF(M196&lt;100,FIXED(M196,1),IF(M196&lt;1000,FIXED(M196,0),MROUND(M196,10))))))))))</f>
        <v>--</v>
      </c>
      <c r="AP196" s="6" t="str">
        <f t="shared" si="53"/>
        <v>--</v>
      </c>
      <c r="AQ196" s="6" t="str">
        <f t="shared" si="54"/>
        <v/>
      </c>
      <c r="AR196" s="6" t="str">
        <f t="shared" si="55"/>
        <v>--</v>
      </c>
      <c r="AS196" s="6" t="str">
        <f t="shared" si="56"/>
        <v/>
      </c>
      <c r="AT196" s="6" t="str">
        <f t="shared" si="57"/>
        <v/>
      </c>
      <c r="AU196" s="6" t="str">
        <f>IFERROR(IF(AR196="--","",IF(HLOOKUP(SMALL($Q$4:$Y$4,3),$Q$4:$Y$501,ROW(AP196)-3,FALSE)=0,"",IF(HLOOKUP(SMALL($Q$4:$Y$4,3),$Q$4:$Y$501,ROW(AP196)-3,FALSE)="nee",VLOOKUP("De kwaliteitseis emissiearme grond (maximale concentratie) wordt overschreden.",H!$O$10:'H'!$P$59,2,FALSE),""))),"")</f>
        <v/>
      </c>
      <c r="AV196" s="6" t="str">
        <f t="shared" si="47"/>
        <v>--</v>
      </c>
      <c r="AW196" s="6" t="str">
        <f t="shared" si="48"/>
        <v/>
      </c>
      <c r="AX196" s="6" t="str">
        <f t="shared" si="49"/>
        <v>--</v>
      </c>
      <c r="AY196" s="6" t="str">
        <f t="shared" si="58"/>
        <v/>
      </c>
      <c r="AZ196" s="6" t="str">
        <f t="shared" si="59"/>
        <v/>
      </c>
      <c r="BA196" s="6" t="str">
        <f>IFERROR(IF(AR196="--","",IF(HLOOKUP(SMALL($Q$4:$Y$4,6),$Q$4:$Y$501,ROW(AP196)-3,FALSE)=0,"",IF(HLOOKUP(SMALL($Q$4:$Y$4,6),$Q$4:$Y$501,ROW(AP196)-3,FALSE)="nee",VLOOKUP("De kwaliteitseis emissiearme grond (maximale concentratie) wordt overschreden.",H!$O$10:'H'!$P$59,2,FALSE),""))),"")</f>
        <v/>
      </c>
      <c r="BB196" s="6" t="str">
        <f t="shared" si="50"/>
        <v>--</v>
      </c>
      <c r="BC196" s="6" t="str">
        <f t="shared" si="51"/>
        <v/>
      </c>
      <c r="BD196" s="6" t="str">
        <f t="shared" si="52"/>
        <v>--</v>
      </c>
      <c r="BE196" s="6" t="str">
        <f t="shared" si="60"/>
        <v/>
      </c>
      <c r="BF196" s="6" t="str">
        <f t="shared" si="61"/>
        <v/>
      </c>
      <c r="BG196" s="4" t="str">
        <f>IFERROR(IF(AR196="--","",IF(HLOOKUP(SMALL($Q$4:$Y$4,9),$Q$4:$Y$501,ROW(AP196)-3,FALSE)=0,"",IF(HLOOKUP(SMALL($Q$4:$Y$4,9),$Q$4:$Y$501,ROW(AP196)-3,FALSE)="nee",VLOOKUP("De kwaliteitseis emissiearme grond (maximale concentratie) wordt overschreden.",H!$O$10:'H'!$P$59,2,FALSE),""))),"")</f>
        <v/>
      </c>
    </row>
    <row r="197" spans="1:59" x14ac:dyDescent="0.2">
      <c r="A197" s="4" t="str">
        <f>F!A197</f>
        <v>Diazinon</v>
      </c>
      <c r="B197" s="6" t="str">
        <f>IF(ISNUMBER(F!E197)=FALSE,"--",IF(F!E197=0,"--",F!E197))</f>
        <v>--</v>
      </c>
      <c r="C197" s="6" t="str">
        <f>IF(B197="--","",F!F197)</f>
        <v/>
      </c>
      <c r="D197" s="6" t="str">
        <f>IF(ISNUMBER(F!G197)=FALSE,"--",IF(F!G197=0,"--",F!G197))</f>
        <v>--</v>
      </c>
      <c r="E197" s="6" t="str">
        <f>IF(D197="--","",F!H197)</f>
        <v/>
      </c>
      <c r="F197" s="6" t="str">
        <f>IF(ISNUMBER(F!I197)=FALSE,"--",IF(F!I197=0,"--",F!I197))</f>
        <v>--</v>
      </c>
      <c r="G197" s="6" t="str">
        <f>IF(F197="--","",F!J197)</f>
        <v/>
      </c>
      <c r="H197" s="6"/>
      <c r="I197" s="6" t="str">
        <f>IF(F!Z197=-1,-1,F!AV197)</f>
        <v/>
      </c>
      <c r="J197" s="6"/>
      <c r="K197" s="6" t="str">
        <f>IF(F!AC197=-1,-1,F!AX197)</f>
        <v/>
      </c>
      <c r="L197" s="6"/>
      <c r="M197" s="6" t="str">
        <f>IF(F!AF197=-1,-1,F!AZ197)</f>
        <v/>
      </c>
      <c r="N197" s="6"/>
      <c r="P197" s="4" t="str">
        <f>IFERROR(IF(AND(VLOOKUP(F!$B197,E!$B$1:$AK$300,5,FALSE)&lt;&gt;1000000000,VLOOKUP(F!$B197,E!$B$1:$AK$300,6,FALSE)=1000000000,VLOOKUP(F!$B197,E!$B$1:$AK$300,7,FALSE)=1000000000,VLOOKUP(F!$B197,E!$B$1:$AK$300,8,FALSE)=1000000000,VLOOKUP(F!$B197,E!$B$1:$AK$300,9,FALSE)=1000000000),"toetsen alleen LN",IF(AND(VLOOKUP(F!$B197,E!$B$1:$AK$300,5,FALSE)=1000000000,VLOOKUP(F!$B197,E!$B$1:$AK$300,6,FALSE)=1000000000,VLOOKUP(F!$B197,E!$B$1:$AK$300,7,FALSE)=1000000000,VLOOKUP(F!$B197,E!$B$1:$AK$300,8,FALSE)&lt;&gt;1000000000,VLOOKUP(F!$B197,E!$B$1:$AK$300,9,FALSE)&lt;&gt;1000000000),"toetsen alleen MV en SV",IF(AND(VLOOKUP(F!$B197,E!$B$1:$AK$300,5,FALSE)&lt;&gt;1000000000,VLOOKUP(F!$B197,E!$B$1:$AK$300,6,FALSE)&lt;&gt;1000000000,VLOOKUP(F!$B197,E!$B$1:$AK$300,7,FALSE)&lt;&gt;1000000000,VLOOKUP(F!$B197,E!$B$1:$AK$300,8,FALSE)=1000000000,VLOOKUP(F!$B197,E!$B$1:$AK$300,9,FALSE)=1000000000),"toetsen geen MV en SV",IF(VLOOKUP(F!$B197,E!$B$1:$AK$300,5,FALSE)+VLOOKUP(F!$B197,E!$B$1:$AK$300,6,FALSE)+VLOOKUP(F!$B197,E!$B$1:$AK$300,7,FALSE)+VLOOKUP(F!$B197,E!$B$1:$AK$300,8,FALSE)&lt;&gt;4000000000,"toetsen",IF(VLOOKUP(F!$B197,E!$B$1:$AK$300,12,FALSE)&lt;&gt;1000000000,"toetsen alleen IW","niet toetsen"))))),"")</f>
        <v/>
      </c>
      <c r="Q197" s="6" t="str">
        <f t="shared" si="67"/>
        <v/>
      </c>
      <c r="R197" s="5" t="str">
        <f>IF($B197="--","",IF($P197="toetsen",toetsen(F!$B197,Q197),IF($P197="toetsen alleen IW",toetsen_alleen_IW(F!$B197,Q197),IF($P197="toetsen alleen LN",toetsen_alleen_LN(F!$B197,Q197),IF($P197="toetsen geen MV en SV",toetsen_geen_MV_en_SV(F!$B197,Q197),IF($P197="toetsen alleen MV en SV",toetsen_alleen_MV_en_SV(F!$B197,Q197),""))))))</f>
        <v/>
      </c>
      <c r="S197" s="5" t="str">
        <f>IF($P197="toetsen",IF(OR(Q197="",VLOOKUP(F!$B197,E!$B$1:$AK$300,10,FALSE)=1000000000),"",IF(Q197&lt;=VLOOKUP(F!$B197,E!$B$1:$AK$300,10,FALSE),"ja","nee")),"")</f>
        <v/>
      </c>
      <c r="T197" s="78" t="str">
        <f t="shared" si="62"/>
        <v/>
      </c>
      <c r="U197" s="5" t="str">
        <f>IF($D197="--","",IF($P197="toetsen",toetsen(F!$B197,T197),IF($P197="toetsen alleen IW",toetsen_alleen_IW(F!$B197,T197),IF($P197="toetsen alleen LN",toetsen_alleen_LN(F!$B197,T197),IF($P197="toetsen geen MV en SV",toetsen_geen_MV_en_SV(F!$B197,T197),IF($P197="toetsen alleen MV en SV",toetsen_alleen_MV_en_SV(F!$B197,T197),""))))))</f>
        <v/>
      </c>
      <c r="V197" s="5" t="str">
        <f>IF($P197="toetsen",IF(OR(T197="",VLOOKUP(F!$B197,E!$B$1:$AK$300,10,FALSE)=1000000000),"",IF(T197&lt;=VLOOKUP(F!$B197,E!$B$1:$AK$300,10,FALSE),"ja","nee")),"")</f>
        <v/>
      </c>
      <c r="W197" s="6" t="str">
        <f t="shared" si="63"/>
        <v/>
      </c>
      <c r="X197" s="5" t="str">
        <f>IF($F197="--","",IF($P197="toetsen",toetsen(F!$B197,W197),IF($P197="toetsen alleen IW",toetsen_alleen_IW(F!$B197,W197),IF($P197="toetsen alleen LN",toetsen_alleen_LN(F!$B197,W197),IF($P197="toetsen geen MV en SV",toetsen_geen_MV_en_SV(F!$B197,W197),IF($P197="toetsen alleen MV en SV",toetsen_alleen_MV_en_SV(F!$B197,W197),""))))))</f>
        <v/>
      </c>
      <c r="Y197" s="5" t="str">
        <f>IF($P197="toetsen",IF(OR(W197="",VLOOKUP(F!$B197,E!$B$1:$AK$300,10,FALSE)=1000000000),"",IF(W197&lt;=VLOOKUP(F!$B197,E!$B$1:$AK$300,10,FALSE),"ja","nee")),"")</f>
        <v/>
      </c>
      <c r="AA197" s="4" t="str">
        <f>IFERROR(IF(Q197="","",(IF(Q197&gt;2*VLOOKUP(F!$B197,E!$B$1:$AK$300,5,FALSE),1,0))),"")</f>
        <v/>
      </c>
      <c r="AB197" s="4" t="str">
        <f>IFERROR(IF(T197="","",(IF(T197&gt;2*VLOOKUP(F!$B197,E!$B$1:$AK$300,5,FALSE),1,0))),"")</f>
        <v/>
      </c>
      <c r="AC197" s="4" t="str">
        <f>IFERROR(IF(W197="","",(IF(W197&gt;2*VLOOKUP(F!$B197,E!$B$1:$AK$300,5,FALSE),1,0))),"")</f>
        <v/>
      </c>
      <c r="AE197" s="4" t="str">
        <f>IFERROR(IF(Q197="","",(IF(Q197&gt;VLOOKUP(F!$B197,E!$B$1:$AK$300,6,FALSE)+VLOOKUP(F!$B197,E!$B$1:$AK$300,5,FALSE),1,0))),"")</f>
        <v/>
      </c>
      <c r="AF197" s="4" t="str">
        <f>IFERROR(IF(T197="","",(IF(T197&gt;VLOOKUP(F!$B197,E!$B$1:$AK$300,6,FALSE)+VLOOKUP(F!$B197,E!$B$1:$AK$300,5,FALSE),1,0))),"")</f>
        <v/>
      </c>
      <c r="AG197" s="4" t="str">
        <f>IFERROR(IF(W197="","",(IF(W197&gt;VLOOKUP(F!$B197,E!$B$1:$AK$300,6,FALSE)+VLOOKUP(F!$B197,E!$B$1:$AK$300,5,FALSE),1,0))),"")</f>
        <v/>
      </c>
      <c r="AI197" s="6" t="str">
        <f t="shared" si="64"/>
        <v>--</v>
      </c>
      <c r="AJ197" s="6" t="str">
        <f>IF(AI197="--","--",IF(F!$D197=131,IF(I197=-1,"rg",IF(I197="","--",IF(I197*1000&lt;1,FIXED(I197*1000,3),IF(I197*1000&lt;10,FIXED(I197*1000,2),(IF(I197*1000&lt;100,FIXED(I197*1000,1),IF(I197*1000&lt;1000,FIXED(I197*1000,0),MROUND(I197*1000,10)))))))),IF(I197=-1,"rg",IF(I197="","--",IF(I197&lt;1,FIXED(I197,3),IF(I197&lt;10,FIXED(I197,2),(IF(I197&lt;100,FIXED(I197,1),IF(I197&lt;1000,FIXED(I197,0),MROUND(I197,10))))))))))</f>
        <v>--</v>
      </c>
      <c r="AK197" s="6" t="str">
        <f t="shared" si="65"/>
        <v>--</v>
      </c>
      <c r="AL197" s="6" t="str">
        <f>IF(AK197="--","--",IF(F!$D197=131,IF(K197=-1,"rg",IF(K197="","--",IF(K197*1000&lt;1,FIXED(K197*1000,3),IF(K197*1000&lt;10,FIXED(K197*1000,2),(IF(K197*1000&lt;100,FIXED(K197*1000,1),IF(K197*1000&lt;1000,FIXED(K197*1000,0),MROUND(K197*1000,10)))))))),IF(K197=-1,"rg",IF(K197="","--",IF(K197&lt;1,FIXED(K197,3),IF(K197&lt;10,FIXED(K197,2),(IF(K197&lt;100,FIXED(K197,1),IF(K197&lt;1000,FIXED(K197,0),MROUND(K197,10))))))))))</f>
        <v>--</v>
      </c>
      <c r="AM197" s="6" t="str">
        <f t="shared" si="66"/>
        <v>--</v>
      </c>
      <c r="AN197" s="6" t="str">
        <f>IF(AM197="--","--",IF(F!$D197=131,IF(M197=-1,"rg",IF(M197="","--",IF(M197*1000&lt;1,FIXED(M197*1000,3),IF(M197*1000&lt;10,FIXED(M197*1000,2),(IF(M197*1000&lt;100,FIXED(M197*1000,1),IF(M197*1000&lt;1000,FIXED(M197*1000,0),MROUND(M197*1000,10)))))))),IF(M197=-1,"rg",IF(M197="","--",IF(M197&lt;1,FIXED(M197,3),IF(M197&lt;10,FIXED(M197,2),(IF(M197&lt;100,FIXED(M197,1),IF(M197&lt;1000,FIXED(M197,0),MROUND(M197,10))))))))))</f>
        <v>--</v>
      </c>
      <c r="AP197" s="6" t="str">
        <f t="shared" si="53"/>
        <v>--</v>
      </c>
      <c r="AQ197" s="6" t="str">
        <f t="shared" si="54"/>
        <v/>
      </c>
      <c r="AR197" s="6" t="str">
        <f t="shared" si="55"/>
        <v>--</v>
      </c>
      <c r="AS197" s="6" t="str">
        <f t="shared" si="56"/>
        <v/>
      </c>
      <c r="AT197" s="6" t="str">
        <f t="shared" si="57"/>
        <v/>
      </c>
      <c r="AU197" s="6" t="str">
        <f>IFERROR(IF(AR197="--","",IF(HLOOKUP(SMALL($Q$4:$Y$4,3),$Q$4:$Y$501,ROW(AP197)-3,FALSE)=0,"",IF(HLOOKUP(SMALL($Q$4:$Y$4,3),$Q$4:$Y$501,ROW(AP197)-3,FALSE)="nee",VLOOKUP("De kwaliteitseis emissiearme grond (maximale concentratie) wordt overschreden.",H!$O$10:'H'!$P$59,2,FALSE),""))),"")</f>
        <v/>
      </c>
      <c r="AV197" s="6" t="str">
        <f t="shared" si="47"/>
        <v>--</v>
      </c>
      <c r="AW197" s="6" t="str">
        <f t="shared" si="48"/>
        <v/>
      </c>
      <c r="AX197" s="6" t="str">
        <f t="shared" si="49"/>
        <v>--</v>
      </c>
      <c r="AY197" s="6" t="str">
        <f t="shared" si="58"/>
        <v/>
      </c>
      <c r="AZ197" s="6" t="str">
        <f t="shared" si="59"/>
        <v/>
      </c>
      <c r="BA197" s="6" t="str">
        <f>IFERROR(IF(AR197="--","",IF(HLOOKUP(SMALL($Q$4:$Y$4,6),$Q$4:$Y$501,ROW(AP197)-3,FALSE)=0,"",IF(HLOOKUP(SMALL($Q$4:$Y$4,6),$Q$4:$Y$501,ROW(AP197)-3,FALSE)="nee",VLOOKUP("De kwaliteitseis emissiearme grond (maximale concentratie) wordt overschreden.",H!$O$10:'H'!$P$59,2,FALSE),""))),"")</f>
        <v/>
      </c>
      <c r="BB197" s="6" t="str">
        <f t="shared" si="50"/>
        <v>--</v>
      </c>
      <c r="BC197" s="6" t="str">
        <f t="shared" si="51"/>
        <v/>
      </c>
      <c r="BD197" s="6" t="str">
        <f t="shared" si="52"/>
        <v>--</v>
      </c>
      <c r="BE197" s="6" t="str">
        <f t="shared" si="60"/>
        <v/>
      </c>
      <c r="BF197" s="6" t="str">
        <f t="shared" si="61"/>
        <v/>
      </c>
      <c r="BG197" s="4" t="str">
        <f>IFERROR(IF(AR197="--","",IF(HLOOKUP(SMALL($Q$4:$Y$4,9),$Q$4:$Y$501,ROW(AP197)-3,FALSE)=0,"",IF(HLOOKUP(SMALL($Q$4:$Y$4,9),$Q$4:$Y$501,ROW(AP197)-3,FALSE)="nee",VLOOKUP("De kwaliteitseis emissiearme grond (maximale concentratie) wordt overschreden.",H!$O$10:'H'!$P$59,2,FALSE),""))),"")</f>
        <v/>
      </c>
    </row>
    <row r="198" spans="1:59" x14ac:dyDescent="0.2">
      <c r="A198" s="4" t="str">
        <f>F!A198</f>
        <v>Dichloorvos</v>
      </c>
      <c r="B198" s="6" t="str">
        <f>IF(ISNUMBER(F!E198)=FALSE,"--",IF(F!E198=0,"--",F!E198))</f>
        <v>--</v>
      </c>
      <c r="C198" s="6" t="str">
        <f>IF(B198="--","",F!F198)</f>
        <v/>
      </c>
      <c r="D198" s="6" t="str">
        <f>IF(ISNUMBER(F!G198)=FALSE,"--",IF(F!G198=0,"--",F!G198))</f>
        <v>--</v>
      </c>
      <c r="E198" s="6" t="str">
        <f>IF(D198="--","",F!H198)</f>
        <v/>
      </c>
      <c r="F198" s="6" t="str">
        <f>IF(ISNUMBER(F!I198)=FALSE,"--",IF(F!I198=0,"--",F!I198))</f>
        <v>--</v>
      </c>
      <c r="G198" s="6" t="str">
        <f>IF(F198="--","",F!J198)</f>
        <v/>
      </c>
      <c r="H198" s="6"/>
      <c r="I198" s="6" t="str">
        <f>IF(F!Z198=-1,-1,F!AV198)</f>
        <v/>
      </c>
      <c r="J198" s="6"/>
      <c r="K198" s="6" t="str">
        <f>IF(F!AC198=-1,-1,F!AX198)</f>
        <v/>
      </c>
      <c r="L198" s="6"/>
      <c r="M198" s="6" t="str">
        <f>IF(F!AF198=-1,-1,F!AZ198)</f>
        <v/>
      </c>
      <c r="N198" s="6"/>
      <c r="P198" s="4" t="str">
        <f>IFERROR(IF(AND(VLOOKUP(F!$B198,E!$B$1:$AK$300,5,FALSE)&lt;&gt;1000000000,VLOOKUP(F!$B198,E!$B$1:$AK$300,6,FALSE)=1000000000,VLOOKUP(F!$B198,E!$B$1:$AK$300,7,FALSE)=1000000000,VLOOKUP(F!$B198,E!$B$1:$AK$300,8,FALSE)=1000000000,VLOOKUP(F!$B198,E!$B$1:$AK$300,9,FALSE)=1000000000),"toetsen alleen LN",IF(AND(VLOOKUP(F!$B198,E!$B$1:$AK$300,5,FALSE)=1000000000,VLOOKUP(F!$B198,E!$B$1:$AK$300,6,FALSE)=1000000000,VLOOKUP(F!$B198,E!$B$1:$AK$300,7,FALSE)=1000000000,VLOOKUP(F!$B198,E!$B$1:$AK$300,8,FALSE)&lt;&gt;1000000000,VLOOKUP(F!$B198,E!$B$1:$AK$300,9,FALSE)&lt;&gt;1000000000),"toetsen alleen MV en SV",IF(AND(VLOOKUP(F!$B198,E!$B$1:$AK$300,5,FALSE)&lt;&gt;1000000000,VLOOKUP(F!$B198,E!$B$1:$AK$300,6,FALSE)&lt;&gt;1000000000,VLOOKUP(F!$B198,E!$B$1:$AK$300,7,FALSE)&lt;&gt;1000000000,VLOOKUP(F!$B198,E!$B$1:$AK$300,8,FALSE)=1000000000,VLOOKUP(F!$B198,E!$B$1:$AK$300,9,FALSE)=1000000000),"toetsen geen MV en SV",IF(VLOOKUP(F!$B198,E!$B$1:$AK$300,5,FALSE)+VLOOKUP(F!$B198,E!$B$1:$AK$300,6,FALSE)+VLOOKUP(F!$B198,E!$B$1:$AK$300,7,FALSE)+VLOOKUP(F!$B198,E!$B$1:$AK$300,8,FALSE)&lt;&gt;4000000000,"toetsen",IF(VLOOKUP(F!$B198,E!$B$1:$AK$300,12,FALSE)&lt;&gt;1000000000,"toetsen alleen IW","niet toetsen"))))),"")</f>
        <v/>
      </c>
      <c r="Q198" s="6" t="str">
        <f t="shared" si="67"/>
        <v/>
      </c>
      <c r="R198" s="5" t="str">
        <f>IF($B198="--","",IF($P198="toetsen",toetsen(F!$B198,Q198),IF($P198="toetsen alleen IW",toetsen_alleen_IW(F!$B198,Q198),IF($P198="toetsen alleen LN",toetsen_alleen_LN(F!$B198,Q198),IF($P198="toetsen geen MV en SV",toetsen_geen_MV_en_SV(F!$B198,Q198),IF($P198="toetsen alleen MV en SV",toetsen_alleen_MV_en_SV(F!$B198,Q198),""))))))</f>
        <v/>
      </c>
      <c r="S198" s="5" t="str">
        <f>IF($P198="toetsen",IF(OR(Q198="",VLOOKUP(F!$B198,E!$B$1:$AK$300,10,FALSE)=1000000000),"",IF(Q198&lt;=VLOOKUP(F!$B198,E!$B$1:$AK$300,10,FALSE),"ja","nee")),"")</f>
        <v/>
      </c>
      <c r="T198" s="78" t="str">
        <f t="shared" si="62"/>
        <v/>
      </c>
      <c r="U198" s="5" t="str">
        <f>IF($D198="--","",IF($P198="toetsen",toetsen(F!$B198,T198),IF($P198="toetsen alleen IW",toetsen_alleen_IW(F!$B198,T198),IF($P198="toetsen alleen LN",toetsen_alleen_LN(F!$B198,T198),IF($P198="toetsen geen MV en SV",toetsen_geen_MV_en_SV(F!$B198,T198),IF($P198="toetsen alleen MV en SV",toetsen_alleen_MV_en_SV(F!$B198,T198),""))))))</f>
        <v/>
      </c>
      <c r="V198" s="5" t="str">
        <f>IF($P198="toetsen",IF(OR(T198="",VLOOKUP(F!$B198,E!$B$1:$AK$300,10,FALSE)=1000000000),"",IF(T198&lt;=VLOOKUP(F!$B198,E!$B$1:$AK$300,10,FALSE),"ja","nee")),"")</f>
        <v/>
      </c>
      <c r="W198" s="6" t="str">
        <f t="shared" si="63"/>
        <v/>
      </c>
      <c r="X198" s="5" t="str">
        <f>IF($F198="--","",IF($P198="toetsen",toetsen(F!$B198,W198),IF($P198="toetsen alleen IW",toetsen_alleen_IW(F!$B198,W198),IF($P198="toetsen alleen LN",toetsen_alleen_LN(F!$B198,W198),IF($P198="toetsen geen MV en SV",toetsen_geen_MV_en_SV(F!$B198,W198),IF($P198="toetsen alleen MV en SV",toetsen_alleen_MV_en_SV(F!$B198,W198),""))))))</f>
        <v/>
      </c>
      <c r="Y198" s="5" t="str">
        <f>IF($P198="toetsen",IF(OR(W198="",VLOOKUP(F!$B198,E!$B$1:$AK$300,10,FALSE)=1000000000),"",IF(W198&lt;=VLOOKUP(F!$B198,E!$B$1:$AK$300,10,FALSE),"ja","nee")),"")</f>
        <v/>
      </c>
      <c r="AA198" s="4" t="str">
        <f>IFERROR(IF(Q198="","",(IF(Q198&gt;2*VLOOKUP(F!$B198,E!$B$1:$AK$300,5,FALSE),1,0))),"")</f>
        <v/>
      </c>
      <c r="AB198" s="4" t="str">
        <f>IFERROR(IF(T198="","",(IF(T198&gt;2*VLOOKUP(F!$B198,E!$B$1:$AK$300,5,FALSE),1,0))),"")</f>
        <v/>
      </c>
      <c r="AC198" s="4" t="str">
        <f>IFERROR(IF(W198="","",(IF(W198&gt;2*VLOOKUP(F!$B198,E!$B$1:$AK$300,5,FALSE),1,0))),"")</f>
        <v/>
      </c>
      <c r="AE198" s="4" t="str">
        <f>IFERROR(IF(Q198="","",(IF(Q198&gt;VLOOKUP(F!$B198,E!$B$1:$AK$300,6,FALSE)+VLOOKUP(F!$B198,E!$B$1:$AK$300,5,FALSE),1,0))),"")</f>
        <v/>
      </c>
      <c r="AF198" s="4" t="str">
        <f>IFERROR(IF(T198="","",(IF(T198&gt;VLOOKUP(F!$B198,E!$B$1:$AK$300,6,FALSE)+VLOOKUP(F!$B198,E!$B$1:$AK$300,5,FALSE),1,0))),"")</f>
        <v/>
      </c>
      <c r="AG198" s="4" t="str">
        <f>IFERROR(IF(W198="","",(IF(W198&gt;VLOOKUP(F!$B198,E!$B$1:$AK$300,6,FALSE)+VLOOKUP(F!$B198,E!$B$1:$AK$300,5,FALSE),1,0))),"")</f>
        <v/>
      </c>
      <c r="AI198" s="6" t="str">
        <f t="shared" si="64"/>
        <v>--</v>
      </c>
      <c r="AJ198" s="6" t="str">
        <f>IF(AI198="--","--",IF(F!$D198=131,IF(I198=-1,"rg",IF(I198="","--",IF(I198*1000&lt;1,FIXED(I198*1000,3),IF(I198*1000&lt;10,FIXED(I198*1000,2),(IF(I198*1000&lt;100,FIXED(I198*1000,1),IF(I198*1000&lt;1000,FIXED(I198*1000,0),MROUND(I198*1000,10)))))))),IF(I198=-1,"rg",IF(I198="","--",IF(I198&lt;1,FIXED(I198,3),IF(I198&lt;10,FIXED(I198,2),(IF(I198&lt;100,FIXED(I198,1),IF(I198&lt;1000,FIXED(I198,0),MROUND(I198,10))))))))))</f>
        <v>--</v>
      </c>
      <c r="AK198" s="6" t="str">
        <f t="shared" si="65"/>
        <v>--</v>
      </c>
      <c r="AL198" s="6" t="str">
        <f>IF(AK198="--","--",IF(F!$D198=131,IF(K198=-1,"rg",IF(K198="","--",IF(K198*1000&lt;1,FIXED(K198*1000,3),IF(K198*1000&lt;10,FIXED(K198*1000,2),(IF(K198*1000&lt;100,FIXED(K198*1000,1),IF(K198*1000&lt;1000,FIXED(K198*1000,0),MROUND(K198*1000,10)))))))),IF(K198=-1,"rg",IF(K198="","--",IF(K198&lt;1,FIXED(K198,3),IF(K198&lt;10,FIXED(K198,2),(IF(K198&lt;100,FIXED(K198,1),IF(K198&lt;1000,FIXED(K198,0),MROUND(K198,10))))))))))</f>
        <v>--</v>
      </c>
      <c r="AM198" s="6" t="str">
        <f t="shared" si="66"/>
        <v>--</v>
      </c>
      <c r="AN198" s="6" t="str">
        <f>IF(AM198="--","--",IF(F!$D198=131,IF(M198=-1,"rg",IF(M198="","--",IF(M198*1000&lt;1,FIXED(M198*1000,3),IF(M198*1000&lt;10,FIXED(M198*1000,2),(IF(M198*1000&lt;100,FIXED(M198*1000,1),IF(M198*1000&lt;1000,FIXED(M198*1000,0),MROUND(M198*1000,10)))))))),IF(M198=-1,"rg",IF(M198="","--",IF(M198&lt;1,FIXED(M198,3),IF(M198&lt;10,FIXED(M198,2),(IF(M198&lt;100,FIXED(M198,1),IF(M198&lt;1000,FIXED(M198,0),MROUND(M198,10))))))))))</f>
        <v>--</v>
      </c>
      <c r="AP198" s="6" t="str">
        <f t="shared" si="53"/>
        <v>--</v>
      </c>
      <c r="AQ198" s="6" t="str">
        <f t="shared" si="54"/>
        <v/>
      </c>
      <c r="AR198" s="6" t="str">
        <f t="shared" si="55"/>
        <v>--</v>
      </c>
      <c r="AS198" s="6" t="str">
        <f t="shared" si="56"/>
        <v/>
      </c>
      <c r="AT198" s="6" t="str">
        <f t="shared" si="57"/>
        <v/>
      </c>
      <c r="AU198" s="6" t="str">
        <f>IFERROR(IF(AR198="--","",IF(HLOOKUP(SMALL($Q$4:$Y$4,3),$Q$4:$Y$501,ROW(AP198)-3,FALSE)=0,"",IF(HLOOKUP(SMALL($Q$4:$Y$4,3),$Q$4:$Y$501,ROW(AP198)-3,FALSE)="nee",VLOOKUP("De kwaliteitseis emissiearme grond (maximale concentratie) wordt overschreden.",H!$O$10:'H'!$P$59,2,FALSE),""))),"")</f>
        <v/>
      </c>
      <c r="AV198" s="6" t="str">
        <f t="shared" si="47"/>
        <v>--</v>
      </c>
      <c r="AW198" s="6" t="str">
        <f t="shared" si="48"/>
        <v/>
      </c>
      <c r="AX198" s="6" t="str">
        <f t="shared" si="49"/>
        <v>--</v>
      </c>
      <c r="AY198" s="6" t="str">
        <f t="shared" si="58"/>
        <v/>
      </c>
      <c r="AZ198" s="6" t="str">
        <f t="shared" si="59"/>
        <v/>
      </c>
      <c r="BA198" s="6" t="str">
        <f>IFERROR(IF(AR198="--","",IF(HLOOKUP(SMALL($Q$4:$Y$4,6),$Q$4:$Y$501,ROW(AP198)-3,FALSE)=0,"",IF(HLOOKUP(SMALL($Q$4:$Y$4,6),$Q$4:$Y$501,ROW(AP198)-3,FALSE)="nee",VLOOKUP("De kwaliteitseis emissiearme grond (maximale concentratie) wordt overschreden.",H!$O$10:'H'!$P$59,2,FALSE),""))),"")</f>
        <v/>
      </c>
      <c r="BB198" s="6" t="str">
        <f t="shared" si="50"/>
        <v>--</v>
      </c>
      <c r="BC198" s="6" t="str">
        <f t="shared" si="51"/>
        <v/>
      </c>
      <c r="BD198" s="6" t="str">
        <f t="shared" si="52"/>
        <v>--</v>
      </c>
      <c r="BE198" s="6" t="str">
        <f t="shared" si="60"/>
        <v/>
      </c>
      <c r="BF198" s="6" t="str">
        <f t="shared" si="61"/>
        <v/>
      </c>
      <c r="BG198" s="4" t="str">
        <f>IFERROR(IF(AR198="--","",IF(HLOOKUP(SMALL($Q$4:$Y$4,9),$Q$4:$Y$501,ROW(AP198)-3,FALSE)=0,"",IF(HLOOKUP(SMALL($Q$4:$Y$4,9),$Q$4:$Y$501,ROW(AP198)-3,FALSE)="nee",VLOOKUP("De kwaliteitseis emissiearme grond (maximale concentratie) wordt overschreden.",H!$O$10:'H'!$P$59,2,FALSE),""))),"")</f>
        <v/>
      </c>
    </row>
    <row r="199" spans="1:59" x14ac:dyDescent="0.2">
      <c r="A199" s="4" t="str">
        <f>F!A199</f>
        <v>Dimethoaat</v>
      </c>
      <c r="B199" s="6" t="str">
        <f>IF(ISNUMBER(F!E199)=FALSE,"--",IF(F!E199=0,"--",F!E199))</f>
        <v>--</v>
      </c>
      <c r="C199" s="6" t="str">
        <f>IF(B199="--","",F!F199)</f>
        <v/>
      </c>
      <c r="D199" s="6" t="str">
        <f>IF(ISNUMBER(F!G199)=FALSE,"--",IF(F!G199=0,"--",F!G199))</f>
        <v>--</v>
      </c>
      <c r="E199" s="6" t="str">
        <f>IF(D199="--","",F!H199)</f>
        <v/>
      </c>
      <c r="F199" s="6" t="str">
        <f>IF(ISNUMBER(F!I199)=FALSE,"--",IF(F!I199=0,"--",F!I199))</f>
        <v>--</v>
      </c>
      <c r="G199" s="6" t="str">
        <f>IF(F199="--","",F!J199)</f>
        <v/>
      </c>
      <c r="H199" s="6"/>
      <c r="I199" s="6" t="str">
        <f>IF(F!Z199=-1,-1,F!AV199)</f>
        <v/>
      </c>
      <c r="J199" s="6"/>
      <c r="K199" s="6" t="str">
        <f>IF(F!AC199=-1,-1,F!AX199)</f>
        <v/>
      </c>
      <c r="L199" s="6"/>
      <c r="M199" s="6" t="str">
        <f>IF(F!AF199=-1,-1,F!AZ199)</f>
        <v/>
      </c>
      <c r="N199" s="6"/>
      <c r="P199" s="4" t="str">
        <f>IFERROR(IF(AND(VLOOKUP(F!$B199,E!$B$1:$AK$300,5,FALSE)&lt;&gt;1000000000,VLOOKUP(F!$B199,E!$B$1:$AK$300,6,FALSE)=1000000000,VLOOKUP(F!$B199,E!$B$1:$AK$300,7,FALSE)=1000000000,VLOOKUP(F!$B199,E!$B$1:$AK$300,8,FALSE)=1000000000,VLOOKUP(F!$B199,E!$B$1:$AK$300,9,FALSE)=1000000000),"toetsen alleen LN",IF(AND(VLOOKUP(F!$B199,E!$B$1:$AK$300,5,FALSE)=1000000000,VLOOKUP(F!$B199,E!$B$1:$AK$300,6,FALSE)=1000000000,VLOOKUP(F!$B199,E!$B$1:$AK$300,7,FALSE)=1000000000,VLOOKUP(F!$B199,E!$B$1:$AK$300,8,FALSE)&lt;&gt;1000000000,VLOOKUP(F!$B199,E!$B$1:$AK$300,9,FALSE)&lt;&gt;1000000000),"toetsen alleen MV en SV",IF(AND(VLOOKUP(F!$B199,E!$B$1:$AK$300,5,FALSE)&lt;&gt;1000000000,VLOOKUP(F!$B199,E!$B$1:$AK$300,6,FALSE)&lt;&gt;1000000000,VLOOKUP(F!$B199,E!$B$1:$AK$300,7,FALSE)&lt;&gt;1000000000,VLOOKUP(F!$B199,E!$B$1:$AK$300,8,FALSE)=1000000000,VLOOKUP(F!$B199,E!$B$1:$AK$300,9,FALSE)=1000000000),"toetsen geen MV en SV",IF(VLOOKUP(F!$B199,E!$B$1:$AK$300,5,FALSE)+VLOOKUP(F!$B199,E!$B$1:$AK$300,6,FALSE)+VLOOKUP(F!$B199,E!$B$1:$AK$300,7,FALSE)+VLOOKUP(F!$B199,E!$B$1:$AK$300,8,FALSE)&lt;&gt;4000000000,"toetsen",IF(VLOOKUP(F!$B199,E!$B$1:$AK$300,12,FALSE)&lt;&gt;1000000000,"toetsen alleen IW","niet toetsen"))))),"")</f>
        <v/>
      </c>
      <c r="Q199" s="6" t="str">
        <f t="shared" si="67"/>
        <v/>
      </c>
      <c r="R199" s="5" t="str">
        <f>IF($B199="--","",IF($P199="toetsen",toetsen(F!$B199,Q199),IF($P199="toetsen alleen IW",toetsen_alleen_IW(F!$B199,Q199),IF($P199="toetsen alleen LN",toetsen_alleen_LN(F!$B199,Q199),IF($P199="toetsen geen MV en SV",toetsen_geen_MV_en_SV(F!$B199,Q199),IF($P199="toetsen alleen MV en SV",toetsen_alleen_MV_en_SV(F!$B199,Q199),""))))))</f>
        <v/>
      </c>
      <c r="S199" s="5" t="str">
        <f>IF($P199="toetsen",IF(OR(Q199="",VLOOKUP(F!$B199,E!$B$1:$AK$300,10,FALSE)=1000000000),"",IF(Q199&lt;=VLOOKUP(F!$B199,E!$B$1:$AK$300,10,FALSE),"ja","nee")),"")</f>
        <v/>
      </c>
      <c r="T199" s="78" t="str">
        <f t="shared" si="62"/>
        <v/>
      </c>
      <c r="U199" s="5" t="str">
        <f>IF($D199="--","",IF($P199="toetsen",toetsen(F!$B199,T199),IF($P199="toetsen alleen IW",toetsen_alleen_IW(F!$B199,T199),IF($P199="toetsen alleen LN",toetsen_alleen_LN(F!$B199,T199),IF($P199="toetsen geen MV en SV",toetsen_geen_MV_en_SV(F!$B199,T199),IF($P199="toetsen alleen MV en SV",toetsen_alleen_MV_en_SV(F!$B199,T199),""))))))</f>
        <v/>
      </c>
      <c r="V199" s="5" t="str">
        <f>IF($P199="toetsen",IF(OR(T199="",VLOOKUP(F!$B199,E!$B$1:$AK$300,10,FALSE)=1000000000),"",IF(T199&lt;=VLOOKUP(F!$B199,E!$B$1:$AK$300,10,FALSE),"ja","nee")),"")</f>
        <v/>
      </c>
      <c r="W199" s="6" t="str">
        <f t="shared" si="63"/>
        <v/>
      </c>
      <c r="X199" s="5" t="str">
        <f>IF($F199="--","",IF($P199="toetsen",toetsen(F!$B199,W199),IF($P199="toetsen alleen IW",toetsen_alleen_IW(F!$B199,W199),IF($P199="toetsen alleen LN",toetsen_alleen_LN(F!$B199,W199),IF($P199="toetsen geen MV en SV",toetsen_geen_MV_en_SV(F!$B199,W199),IF($P199="toetsen alleen MV en SV",toetsen_alleen_MV_en_SV(F!$B199,W199),""))))))</f>
        <v/>
      </c>
      <c r="Y199" s="5" t="str">
        <f>IF($P199="toetsen",IF(OR(W199="",VLOOKUP(F!$B199,E!$B$1:$AK$300,10,FALSE)=1000000000),"",IF(W199&lt;=VLOOKUP(F!$B199,E!$B$1:$AK$300,10,FALSE),"ja","nee")),"")</f>
        <v/>
      </c>
      <c r="AA199" s="4" t="str">
        <f>IFERROR(IF(Q199="","",(IF(Q199&gt;2*VLOOKUP(F!$B199,E!$B$1:$AK$300,5,FALSE),1,0))),"")</f>
        <v/>
      </c>
      <c r="AB199" s="4" t="str">
        <f>IFERROR(IF(T199="","",(IF(T199&gt;2*VLOOKUP(F!$B199,E!$B$1:$AK$300,5,FALSE),1,0))),"")</f>
        <v/>
      </c>
      <c r="AC199" s="4" t="str">
        <f>IFERROR(IF(W199="","",(IF(W199&gt;2*VLOOKUP(F!$B199,E!$B$1:$AK$300,5,FALSE),1,0))),"")</f>
        <v/>
      </c>
      <c r="AE199" s="4" t="str">
        <f>IFERROR(IF(Q199="","",(IF(Q199&gt;VLOOKUP(F!$B199,E!$B$1:$AK$300,6,FALSE)+VLOOKUP(F!$B199,E!$B$1:$AK$300,5,FALSE),1,0))),"")</f>
        <v/>
      </c>
      <c r="AF199" s="4" t="str">
        <f>IFERROR(IF(T199="","",(IF(T199&gt;VLOOKUP(F!$B199,E!$B$1:$AK$300,6,FALSE)+VLOOKUP(F!$B199,E!$B$1:$AK$300,5,FALSE),1,0))),"")</f>
        <v/>
      </c>
      <c r="AG199" s="4" t="str">
        <f>IFERROR(IF(W199="","",(IF(W199&gt;VLOOKUP(F!$B199,E!$B$1:$AK$300,6,FALSE)+VLOOKUP(F!$B199,E!$B$1:$AK$300,5,FALSE),1,0))),"")</f>
        <v/>
      </c>
      <c r="AI199" s="6" t="str">
        <f t="shared" si="64"/>
        <v>--</v>
      </c>
      <c r="AJ199" s="6" t="str">
        <f>IF(AI199="--","--",IF(F!$D199=131,IF(I199=-1,"rg",IF(I199="","--",IF(I199*1000&lt;1,FIXED(I199*1000,3),IF(I199*1000&lt;10,FIXED(I199*1000,2),(IF(I199*1000&lt;100,FIXED(I199*1000,1),IF(I199*1000&lt;1000,FIXED(I199*1000,0),MROUND(I199*1000,10)))))))),IF(I199=-1,"rg",IF(I199="","--",IF(I199&lt;1,FIXED(I199,3),IF(I199&lt;10,FIXED(I199,2),(IF(I199&lt;100,FIXED(I199,1),IF(I199&lt;1000,FIXED(I199,0),MROUND(I199,10))))))))))</f>
        <v>--</v>
      </c>
      <c r="AK199" s="6" t="str">
        <f t="shared" si="65"/>
        <v>--</v>
      </c>
      <c r="AL199" s="6" t="str">
        <f>IF(AK199="--","--",IF(F!$D199=131,IF(K199=-1,"rg",IF(K199="","--",IF(K199*1000&lt;1,FIXED(K199*1000,3),IF(K199*1000&lt;10,FIXED(K199*1000,2),(IF(K199*1000&lt;100,FIXED(K199*1000,1),IF(K199*1000&lt;1000,FIXED(K199*1000,0),MROUND(K199*1000,10)))))))),IF(K199=-1,"rg",IF(K199="","--",IF(K199&lt;1,FIXED(K199,3),IF(K199&lt;10,FIXED(K199,2),(IF(K199&lt;100,FIXED(K199,1),IF(K199&lt;1000,FIXED(K199,0),MROUND(K199,10))))))))))</f>
        <v>--</v>
      </c>
      <c r="AM199" s="6" t="str">
        <f t="shared" si="66"/>
        <v>--</v>
      </c>
      <c r="AN199" s="6" t="str">
        <f>IF(AM199="--","--",IF(F!$D199=131,IF(M199=-1,"rg",IF(M199="","--",IF(M199*1000&lt;1,FIXED(M199*1000,3),IF(M199*1000&lt;10,FIXED(M199*1000,2),(IF(M199*1000&lt;100,FIXED(M199*1000,1),IF(M199*1000&lt;1000,FIXED(M199*1000,0),MROUND(M199*1000,10)))))))),IF(M199=-1,"rg",IF(M199="","--",IF(M199&lt;1,FIXED(M199,3),IF(M199&lt;10,FIXED(M199,2),(IF(M199&lt;100,FIXED(M199,1),IF(M199&lt;1000,FIXED(M199,0),MROUND(M199,10))))))))))</f>
        <v>--</v>
      </c>
      <c r="AP199" s="6" t="str">
        <f t="shared" si="53"/>
        <v>--</v>
      </c>
      <c r="AQ199" s="6" t="str">
        <f t="shared" si="54"/>
        <v/>
      </c>
      <c r="AR199" s="6" t="str">
        <f t="shared" si="55"/>
        <v>--</v>
      </c>
      <c r="AS199" s="6" t="str">
        <f t="shared" si="56"/>
        <v/>
      </c>
      <c r="AT199" s="6" t="str">
        <f t="shared" si="57"/>
        <v/>
      </c>
      <c r="AU199" s="6" t="str">
        <f>IFERROR(IF(AR199="--","",IF(HLOOKUP(SMALL($Q$4:$Y$4,3),$Q$4:$Y$501,ROW(AP199)-3,FALSE)=0,"",IF(HLOOKUP(SMALL($Q$4:$Y$4,3),$Q$4:$Y$501,ROW(AP199)-3,FALSE)="nee",VLOOKUP("De kwaliteitseis emissiearme grond (maximale concentratie) wordt overschreden.",H!$O$10:'H'!$P$59,2,FALSE),""))),"")</f>
        <v/>
      </c>
      <c r="AV199" s="6" t="str">
        <f t="shared" ref="AV199:AV262" si="68">HLOOKUP(SMALL($AI$4:$AN$4,3),$AI$4:$AN$501,ROW(AP199)-3,FALSE)</f>
        <v>--</v>
      </c>
      <c r="AW199" s="6" t="str">
        <f t="shared" ref="AW199:AW262" si="69">IF(HLOOKUP(SMALL($C$4:$G$4,2),$C$4:$G$501,ROW(AP199)-3,FALSE)="&lt;","&lt;","")</f>
        <v/>
      </c>
      <c r="AX199" s="6" t="str">
        <f t="shared" ref="AX199:AX262" si="70">HLOOKUP(SMALL($AI$4:$AN$4,4),$AI$4:$AN$501,ROW(AP199)-3,FALSE)</f>
        <v>--</v>
      </c>
      <c r="AY199" s="6" t="str">
        <f t="shared" si="58"/>
        <v/>
      </c>
      <c r="AZ199" s="6" t="str">
        <f t="shared" si="59"/>
        <v/>
      </c>
      <c r="BA199" s="6" t="str">
        <f>IFERROR(IF(AR199="--","",IF(HLOOKUP(SMALL($Q$4:$Y$4,6),$Q$4:$Y$501,ROW(AP199)-3,FALSE)=0,"",IF(HLOOKUP(SMALL($Q$4:$Y$4,6),$Q$4:$Y$501,ROW(AP199)-3,FALSE)="nee",VLOOKUP("De kwaliteitseis emissiearme grond (maximale concentratie) wordt overschreden.",H!$O$10:'H'!$P$59,2,FALSE),""))),"")</f>
        <v/>
      </c>
      <c r="BB199" s="6" t="str">
        <f t="shared" ref="BB199:BB262" si="71">HLOOKUP(SMALL($AI$4:$AN$4,5),$AI$4:$AN$501,ROW(AP199)-3,FALSE)</f>
        <v>--</v>
      </c>
      <c r="BC199" s="6" t="str">
        <f t="shared" ref="BC199:BC262" si="72">IF(HLOOKUP(SMALL($C$4:$G$4,3),$C$4:$G$501,ROW(AP199)-3,FALSE)="&lt;","&lt;","")</f>
        <v/>
      </c>
      <c r="BD199" s="6" t="str">
        <f t="shared" ref="BD199:BD262" si="73">HLOOKUP(SMALL($AI$4:$AN$4,6),$AI$4:$AN$501,ROW(AP199)-3,FALSE)</f>
        <v>--</v>
      </c>
      <c r="BE199" s="6" t="str">
        <f t="shared" si="60"/>
        <v/>
      </c>
      <c r="BF199" s="6" t="str">
        <f t="shared" si="61"/>
        <v/>
      </c>
      <c r="BG199" s="4" t="str">
        <f>IFERROR(IF(AR199="--","",IF(HLOOKUP(SMALL($Q$4:$Y$4,9),$Q$4:$Y$501,ROW(AP199)-3,FALSE)=0,"",IF(HLOOKUP(SMALL($Q$4:$Y$4,9),$Q$4:$Y$501,ROW(AP199)-3,FALSE)="nee",VLOOKUP("De kwaliteitseis emissiearme grond (maximale concentratie) wordt overschreden.",H!$O$10:'H'!$P$59,2,FALSE),""))),"")</f>
        <v/>
      </c>
    </row>
    <row r="200" spans="1:59" x14ac:dyDescent="0.2">
      <c r="A200" s="4" t="str">
        <f>F!A200</f>
        <v>Disulfoton</v>
      </c>
      <c r="B200" s="6" t="str">
        <f>IF(ISNUMBER(F!E200)=FALSE,"--",IF(F!E200=0,"--",F!E200))</f>
        <v>--</v>
      </c>
      <c r="C200" s="6" t="str">
        <f>IF(B200="--","",F!F200)</f>
        <v/>
      </c>
      <c r="D200" s="6" t="str">
        <f>IF(ISNUMBER(F!G200)=FALSE,"--",IF(F!G200=0,"--",F!G200))</f>
        <v>--</v>
      </c>
      <c r="E200" s="6" t="str">
        <f>IF(D200="--","",F!H200)</f>
        <v/>
      </c>
      <c r="F200" s="6" t="str">
        <f>IF(ISNUMBER(F!I200)=FALSE,"--",IF(F!I200=0,"--",F!I200))</f>
        <v>--</v>
      </c>
      <c r="G200" s="6" t="str">
        <f>IF(F200="--","",F!J200)</f>
        <v/>
      </c>
      <c r="H200" s="6"/>
      <c r="I200" s="6" t="str">
        <f>IF(F!Z200=-1,-1,F!AV200)</f>
        <v/>
      </c>
      <c r="J200" s="6"/>
      <c r="K200" s="6" t="str">
        <f>IF(F!AC200=-1,-1,F!AX200)</f>
        <v/>
      </c>
      <c r="L200" s="6"/>
      <c r="M200" s="6" t="str">
        <f>IF(F!AF200=-1,-1,F!AZ200)</f>
        <v/>
      </c>
      <c r="N200" s="6"/>
      <c r="P200" s="4" t="str">
        <f>IFERROR(IF(AND(VLOOKUP(F!$B200,E!$B$1:$AK$300,5,FALSE)&lt;&gt;1000000000,VLOOKUP(F!$B200,E!$B$1:$AK$300,6,FALSE)=1000000000,VLOOKUP(F!$B200,E!$B$1:$AK$300,7,FALSE)=1000000000,VLOOKUP(F!$B200,E!$B$1:$AK$300,8,FALSE)=1000000000,VLOOKUP(F!$B200,E!$B$1:$AK$300,9,FALSE)=1000000000),"toetsen alleen LN",IF(AND(VLOOKUP(F!$B200,E!$B$1:$AK$300,5,FALSE)=1000000000,VLOOKUP(F!$B200,E!$B$1:$AK$300,6,FALSE)=1000000000,VLOOKUP(F!$B200,E!$B$1:$AK$300,7,FALSE)=1000000000,VLOOKUP(F!$B200,E!$B$1:$AK$300,8,FALSE)&lt;&gt;1000000000,VLOOKUP(F!$B200,E!$B$1:$AK$300,9,FALSE)&lt;&gt;1000000000),"toetsen alleen MV en SV",IF(AND(VLOOKUP(F!$B200,E!$B$1:$AK$300,5,FALSE)&lt;&gt;1000000000,VLOOKUP(F!$B200,E!$B$1:$AK$300,6,FALSE)&lt;&gt;1000000000,VLOOKUP(F!$B200,E!$B$1:$AK$300,7,FALSE)&lt;&gt;1000000000,VLOOKUP(F!$B200,E!$B$1:$AK$300,8,FALSE)=1000000000,VLOOKUP(F!$B200,E!$B$1:$AK$300,9,FALSE)=1000000000),"toetsen geen MV en SV",IF(VLOOKUP(F!$B200,E!$B$1:$AK$300,5,FALSE)+VLOOKUP(F!$B200,E!$B$1:$AK$300,6,FALSE)+VLOOKUP(F!$B200,E!$B$1:$AK$300,7,FALSE)+VLOOKUP(F!$B200,E!$B$1:$AK$300,8,FALSE)&lt;&gt;4000000000,"toetsen",IF(VLOOKUP(F!$B200,E!$B$1:$AK$300,12,FALSE)&lt;&gt;1000000000,"toetsen alleen IW","niet toetsen"))))),"")</f>
        <v/>
      </c>
      <c r="Q200" s="6" t="str">
        <f t="shared" si="67"/>
        <v/>
      </c>
      <c r="R200" s="5" t="str">
        <f>IF($B200="--","",IF($P200="toetsen",toetsen(F!$B200,Q200),IF($P200="toetsen alleen IW",toetsen_alleen_IW(F!$B200,Q200),IF($P200="toetsen alleen LN",toetsen_alleen_LN(F!$B200,Q200),IF($P200="toetsen geen MV en SV",toetsen_geen_MV_en_SV(F!$B200,Q200),IF($P200="toetsen alleen MV en SV",toetsen_alleen_MV_en_SV(F!$B200,Q200),""))))))</f>
        <v/>
      </c>
      <c r="S200" s="5" t="str">
        <f>IF($P200="toetsen",IF(OR(Q200="",VLOOKUP(F!$B200,E!$B$1:$AK$300,10,FALSE)=1000000000),"",IF(Q200&lt;=VLOOKUP(F!$B200,E!$B$1:$AK$300,10,FALSE),"ja","nee")),"")</f>
        <v/>
      </c>
      <c r="T200" s="78" t="str">
        <f t="shared" si="62"/>
        <v/>
      </c>
      <c r="U200" s="5" t="str">
        <f>IF($D200="--","",IF($P200="toetsen",toetsen(F!$B200,T200),IF($P200="toetsen alleen IW",toetsen_alleen_IW(F!$B200,T200),IF($P200="toetsen alleen LN",toetsen_alleen_LN(F!$B200,T200),IF($P200="toetsen geen MV en SV",toetsen_geen_MV_en_SV(F!$B200,T200),IF($P200="toetsen alleen MV en SV",toetsen_alleen_MV_en_SV(F!$B200,T200),""))))))</f>
        <v/>
      </c>
      <c r="V200" s="5" t="str">
        <f>IF($P200="toetsen",IF(OR(T200="",VLOOKUP(F!$B200,E!$B$1:$AK$300,10,FALSE)=1000000000),"",IF(T200&lt;=VLOOKUP(F!$B200,E!$B$1:$AK$300,10,FALSE),"ja","nee")),"")</f>
        <v/>
      </c>
      <c r="W200" s="6" t="str">
        <f t="shared" si="63"/>
        <v/>
      </c>
      <c r="X200" s="5" t="str">
        <f>IF($F200="--","",IF($P200="toetsen",toetsen(F!$B200,W200),IF($P200="toetsen alleen IW",toetsen_alleen_IW(F!$B200,W200),IF($P200="toetsen alleen LN",toetsen_alleen_LN(F!$B200,W200),IF($P200="toetsen geen MV en SV",toetsen_geen_MV_en_SV(F!$B200,W200),IF($P200="toetsen alleen MV en SV",toetsen_alleen_MV_en_SV(F!$B200,W200),""))))))</f>
        <v/>
      </c>
      <c r="Y200" s="5" t="str">
        <f>IF($P200="toetsen",IF(OR(W200="",VLOOKUP(F!$B200,E!$B$1:$AK$300,10,FALSE)=1000000000),"",IF(W200&lt;=VLOOKUP(F!$B200,E!$B$1:$AK$300,10,FALSE),"ja","nee")),"")</f>
        <v/>
      </c>
      <c r="AA200" s="4" t="str">
        <f>IFERROR(IF(Q200="","",(IF(Q200&gt;2*VLOOKUP(F!$B200,E!$B$1:$AK$300,5,FALSE),1,0))),"")</f>
        <v/>
      </c>
      <c r="AB200" s="4" t="str">
        <f>IFERROR(IF(T200="","",(IF(T200&gt;2*VLOOKUP(F!$B200,E!$B$1:$AK$300,5,FALSE),1,0))),"")</f>
        <v/>
      </c>
      <c r="AC200" s="4" t="str">
        <f>IFERROR(IF(W200="","",(IF(W200&gt;2*VLOOKUP(F!$B200,E!$B$1:$AK$300,5,FALSE),1,0))),"")</f>
        <v/>
      </c>
      <c r="AE200" s="4" t="str">
        <f>IFERROR(IF(Q200="","",(IF(Q200&gt;VLOOKUP(F!$B200,E!$B$1:$AK$300,6,FALSE)+VLOOKUP(F!$B200,E!$B$1:$AK$300,5,FALSE),1,0))),"")</f>
        <v/>
      </c>
      <c r="AF200" s="4" t="str">
        <f>IFERROR(IF(T200="","",(IF(T200&gt;VLOOKUP(F!$B200,E!$B$1:$AK$300,6,FALSE)+VLOOKUP(F!$B200,E!$B$1:$AK$300,5,FALSE),1,0))),"")</f>
        <v/>
      </c>
      <c r="AG200" s="4" t="str">
        <f>IFERROR(IF(W200="","",(IF(W200&gt;VLOOKUP(F!$B200,E!$B$1:$AK$300,6,FALSE)+VLOOKUP(F!$B200,E!$B$1:$AK$300,5,FALSE),1,0))),"")</f>
        <v/>
      </c>
      <c r="AI200" s="6" t="str">
        <f t="shared" si="64"/>
        <v>--</v>
      </c>
      <c r="AJ200" s="6" t="str">
        <f>IF(AI200="--","--",IF(F!$D200=131,IF(I200=-1,"rg",IF(I200="","--",IF(I200*1000&lt;1,FIXED(I200*1000,3),IF(I200*1000&lt;10,FIXED(I200*1000,2),(IF(I200*1000&lt;100,FIXED(I200*1000,1),IF(I200*1000&lt;1000,FIXED(I200*1000,0),MROUND(I200*1000,10)))))))),IF(I200=-1,"rg",IF(I200="","--",IF(I200&lt;1,FIXED(I200,3),IF(I200&lt;10,FIXED(I200,2),(IF(I200&lt;100,FIXED(I200,1),IF(I200&lt;1000,FIXED(I200,0),MROUND(I200,10))))))))))</f>
        <v>--</v>
      </c>
      <c r="AK200" s="6" t="str">
        <f t="shared" si="65"/>
        <v>--</v>
      </c>
      <c r="AL200" s="6" t="str">
        <f>IF(AK200="--","--",IF(F!$D200=131,IF(K200=-1,"rg",IF(K200="","--",IF(K200*1000&lt;1,FIXED(K200*1000,3),IF(K200*1000&lt;10,FIXED(K200*1000,2),(IF(K200*1000&lt;100,FIXED(K200*1000,1),IF(K200*1000&lt;1000,FIXED(K200*1000,0),MROUND(K200*1000,10)))))))),IF(K200=-1,"rg",IF(K200="","--",IF(K200&lt;1,FIXED(K200,3),IF(K200&lt;10,FIXED(K200,2),(IF(K200&lt;100,FIXED(K200,1),IF(K200&lt;1000,FIXED(K200,0),MROUND(K200,10))))))))))</f>
        <v>--</v>
      </c>
      <c r="AM200" s="6" t="str">
        <f t="shared" si="66"/>
        <v>--</v>
      </c>
      <c r="AN200" s="6" t="str">
        <f>IF(AM200="--","--",IF(F!$D200=131,IF(M200=-1,"rg",IF(M200="","--",IF(M200*1000&lt;1,FIXED(M200*1000,3),IF(M200*1000&lt;10,FIXED(M200*1000,2),(IF(M200*1000&lt;100,FIXED(M200*1000,1),IF(M200*1000&lt;1000,FIXED(M200*1000,0),MROUND(M200*1000,10)))))))),IF(M200=-1,"rg",IF(M200="","--",IF(M200&lt;1,FIXED(M200,3),IF(M200&lt;10,FIXED(M200,2),(IF(M200&lt;100,FIXED(M200,1),IF(M200&lt;1000,FIXED(M200,0),MROUND(M200,10))))))))))</f>
        <v>--</v>
      </c>
      <c r="AP200" s="6" t="str">
        <f t="shared" ref="AP200:AP263" si="74">HLOOKUP(SMALL($AI$4:$AN$4,1),$AI$4:$AN$501,ROW(AP200)-3,FALSE)</f>
        <v>--</v>
      </c>
      <c r="AQ200" s="6" t="str">
        <f t="shared" ref="AQ200:AQ263" si="75">IF(HLOOKUP(SMALL($C$4:$G$4,1),$C$4:$G$501,ROW(AP200)-3,FALSE)="&lt;","&lt;","")</f>
        <v/>
      </c>
      <c r="AR200" s="6" t="str">
        <f t="shared" ref="AR200:AR263" si="76">HLOOKUP(SMALL($AI$4:$AN$4,2),$AI$4:$AN$501,ROW(AP200)-3,FALSE)</f>
        <v>--</v>
      </c>
      <c r="AS200" s="6" t="str">
        <f t="shared" ref="AS200:AS263" si="77">IF(AR200="rg","&lt;","")</f>
        <v/>
      </c>
      <c r="AT200" s="6" t="str">
        <f t="shared" ref="AT200:AT263" si="78">IF(AR200="--","",IF(HLOOKUP(SMALL($Q$4:$Y$4,2),$Q$4:$Y$501,ROW(AP200)-3,FALSE)=0,"",HLOOKUP(SMALL($Q$4:$Y$4,2),$Q$4:$Y$501,ROW(AP200)-3,FALSE)))</f>
        <v/>
      </c>
      <c r="AU200" s="6" t="str">
        <f>IFERROR(IF(AR200="--","",IF(HLOOKUP(SMALL($Q$4:$Y$4,3),$Q$4:$Y$501,ROW(AP200)-3,FALSE)=0,"",IF(HLOOKUP(SMALL($Q$4:$Y$4,3),$Q$4:$Y$501,ROW(AP200)-3,FALSE)="nee",VLOOKUP("De kwaliteitseis emissiearme grond (maximale concentratie) wordt overschreden.",H!$O$10:'H'!$P$59,2,FALSE),""))),"")</f>
        <v/>
      </c>
      <c r="AV200" s="6" t="str">
        <f t="shared" si="68"/>
        <v>--</v>
      </c>
      <c r="AW200" s="6" t="str">
        <f t="shared" si="69"/>
        <v/>
      </c>
      <c r="AX200" s="6" t="str">
        <f t="shared" si="70"/>
        <v>--</v>
      </c>
      <c r="AY200" s="6" t="str">
        <f t="shared" ref="AY200:AY263" si="79">IF(AX200="rg","&lt;","")</f>
        <v/>
      </c>
      <c r="AZ200" s="6" t="str">
        <f t="shared" ref="AZ200:AZ263" si="80">IF(AX200="--","",IF(HLOOKUP(SMALL($Q$4:$Y$4,5),$Q$4:$Y$501,ROW(AP200)-3,FALSE)=0,"",HLOOKUP(SMALL($Q$4:$Y$4,5),$Q$4:$Y$501,ROW(AP200)-3,FALSE)))</f>
        <v/>
      </c>
      <c r="BA200" s="6" t="str">
        <f>IFERROR(IF(AR200="--","",IF(HLOOKUP(SMALL($Q$4:$Y$4,6),$Q$4:$Y$501,ROW(AP200)-3,FALSE)=0,"",IF(HLOOKUP(SMALL($Q$4:$Y$4,6),$Q$4:$Y$501,ROW(AP200)-3,FALSE)="nee",VLOOKUP("De kwaliteitseis emissiearme grond (maximale concentratie) wordt overschreden.",H!$O$10:'H'!$P$59,2,FALSE),""))),"")</f>
        <v/>
      </c>
      <c r="BB200" s="6" t="str">
        <f t="shared" si="71"/>
        <v>--</v>
      </c>
      <c r="BC200" s="6" t="str">
        <f t="shared" si="72"/>
        <v/>
      </c>
      <c r="BD200" s="6" t="str">
        <f t="shared" si="73"/>
        <v>--</v>
      </c>
      <c r="BE200" s="6" t="str">
        <f t="shared" ref="BE200:BE263" si="81">IF(BD200="rg","&lt;","")</f>
        <v/>
      </c>
      <c r="BF200" s="6" t="str">
        <f t="shared" ref="BF200:BF263" si="82">IF(BD200="--","",IF(HLOOKUP(SMALL($Q$4:$Y$4,8),$Q$4:$Y$501,ROW(AP200)-3,FALSE)=0,"",HLOOKUP(SMALL($Q$4:$Y$4,8),$Q$4:$Y$501,ROW(AP200)-3,FALSE)))</f>
        <v/>
      </c>
      <c r="BG200" s="4" t="str">
        <f>IFERROR(IF(AR200="--","",IF(HLOOKUP(SMALL($Q$4:$Y$4,9),$Q$4:$Y$501,ROW(AP200)-3,FALSE)=0,"",IF(HLOOKUP(SMALL($Q$4:$Y$4,9),$Q$4:$Y$501,ROW(AP200)-3,FALSE)="nee",VLOOKUP("De kwaliteitseis emissiearme grond (maximale concentratie) wordt overschreden.",H!$O$10:'H'!$P$59,2,FALSE),""))),"")</f>
        <v/>
      </c>
    </row>
    <row r="201" spans="1:59" x14ac:dyDescent="0.2">
      <c r="A201" s="4" t="str">
        <f>F!A201</f>
        <v>Ethion</v>
      </c>
      <c r="B201" s="6" t="str">
        <f>IF(ISNUMBER(F!E201)=FALSE,"--",IF(F!E201=0,"--",F!E201))</f>
        <v>--</v>
      </c>
      <c r="C201" s="6" t="str">
        <f>IF(B201="--","",F!F201)</f>
        <v/>
      </c>
      <c r="D201" s="6" t="str">
        <f>IF(ISNUMBER(F!G201)=FALSE,"--",IF(F!G201=0,"--",F!G201))</f>
        <v>--</v>
      </c>
      <c r="E201" s="6" t="str">
        <f>IF(D201="--","",F!H201)</f>
        <v/>
      </c>
      <c r="F201" s="6" t="str">
        <f>IF(ISNUMBER(F!I201)=FALSE,"--",IF(F!I201=0,"--",F!I201))</f>
        <v>--</v>
      </c>
      <c r="G201" s="6" t="str">
        <f>IF(F201="--","",F!J201)</f>
        <v/>
      </c>
      <c r="H201" s="6"/>
      <c r="I201" s="6" t="str">
        <f>IF(F!Z201=-1,-1,F!AV201)</f>
        <v/>
      </c>
      <c r="J201" s="6"/>
      <c r="K201" s="6" t="str">
        <f>IF(F!AC201=-1,-1,F!AX201)</f>
        <v/>
      </c>
      <c r="L201" s="6"/>
      <c r="M201" s="6" t="str">
        <f>IF(F!AF201=-1,-1,F!AZ201)</f>
        <v/>
      </c>
      <c r="N201" s="6"/>
      <c r="P201" s="4" t="str">
        <f>IFERROR(IF(AND(VLOOKUP(F!$B201,E!$B$1:$AK$300,5,FALSE)&lt;&gt;1000000000,VLOOKUP(F!$B201,E!$B$1:$AK$300,6,FALSE)=1000000000,VLOOKUP(F!$B201,E!$B$1:$AK$300,7,FALSE)=1000000000,VLOOKUP(F!$B201,E!$B$1:$AK$300,8,FALSE)=1000000000,VLOOKUP(F!$B201,E!$B$1:$AK$300,9,FALSE)=1000000000),"toetsen alleen LN",IF(AND(VLOOKUP(F!$B201,E!$B$1:$AK$300,5,FALSE)=1000000000,VLOOKUP(F!$B201,E!$B$1:$AK$300,6,FALSE)=1000000000,VLOOKUP(F!$B201,E!$B$1:$AK$300,7,FALSE)=1000000000,VLOOKUP(F!$B201,E!$B$1:$AK$300,8,FALSE)&lt;&gt;1000000000,VLOOKUP(F!$B201,E!$B$1:$AK$300,9,FALSE)&lt;&gt;1000000000),"toetsen alleen MV en SV",IF(AND(VLOOKUP(F!$B201,E!$B$1:$AK$300,5,FALSE)&lt;&gt;1000000000,VLOOKUP(F!$B201,E!$B$1:$AK$300,6,FALSE)&lt;&gt;1000000000,VLOOKUP(F!$B201,E!$B$1:$AK$300,7,FALSE)&lt;&gt;1000000000,VLOOKUP(F!$B201,E!$B$1:$AK$300,8,FALSE)=1000000000,VLOOKUP(F!$B201,E!$B$1:$AK$300,9,FALSE)=1000000000),"toetsen geen MV en SV",IF(VLOOKUP(F!$B201,E!$B$1:$AK$300,5,FALSE)+VLOOKUP(F!$B201,E!$B$1:$AK$300,6,FALSE)+VLOOKUP(F!$B201,E!$B$1:$AK$300,7,FALSE)+VLOOKUP(F!$B201,E!$B$1:$AK$300,8,FALSE)&lt;&gt;4000000000,"toetsen",IF(VLOOKUP(F!$B201,E!$B$1:$AK$300,12,FALSE)&lt;&gt;1000000000,"toetsen alleen IW","niet toetsen"))))),"")</f>
        <v/>
      </c>
      <c r="Q201" s="6" t="str">
        <f t="shared" si="67"/>
        <v/>
      </c>
      <c r="R201" s="5" t="str">
        <f>IF($B201="--","",IF($P201="toetsen",toetsen(F!$B201,Q201),IF($P201="toetsen alleen IW",toetsen_alleen_IW(F!$B201,Q201),IF($P201="toetsen alleen LN",toetsen_alleen_LN(F!$B201,Q201),IF($P201="toetsen geen MV en SV",toetsen_geen_MV_en_SV(F!$B201,Q201),IF($P201="toetsen alleen MV en SV",toetsen_alleen_MV_en_SV(F!$B201,Q201),""))))))</f>
        <v/>
      </c>
      <c r="S201" s="5" t="str">
        <f>IF($P201="toetsen",IF(OR(Q201="",VLOOKUP(F!$B201,E!$B$1:$AK$300,10,FALSE)=1000000000),"",IF(Q201&lt;=VLOOKUP(F!$B201,E!$B$1:$AK$300,10,FALSE),"ja","nee")),"")</f>
        <v/>
      </c>
      <c r="T201" s="78" t="str">
        <f t="shared" si="62"/>
        <v/>
      </c>
      <c r="U201" s="5" t="str">
        <f>IF($D201="--","",IF($P201="toetsen",toetsen(F!$B201,T201),IF($P201="toetsen alleen IW",toetsen_alleen_IW(F!$B201,T201),IF($P201="toetsen alleen LN",toetsen_alleen_LN(F!$B201,T201),IF($P201="toetsen geen MV en SV",toetsen_geen_MV_en_SV(F!$B201,T201),IF($P201="toetsen alleen MV en SV",toetsen_alleen_MV_en_SV(F!$B201,T201),""))))))</f>
        <v/>
      </c>
      <c r="V201" s="5" t="str">
        <f>IF($P201="toetsen",IF(OR(T201="",VLOOKUP(F!$B201,E!$B$1:$AK$300,10,FALSE)=1000000000),"",IF(T201&lt;=VLOOKUP(F!$B201,E!$B$1:$AK$300,10,FALSE),"ja","nee")),"")</f>
        <v/>
      </c>
      <c r="W201" s="6" t="str">
        <f t="shared" si="63"/>
        <v/>
      </c>
      <c r="X201" s="5" t="str">
        <f>IF($F201="--","",IF($P201="toetsen",toetsen(F!$B201,W201),IF($P201="toetsen alleen IW",toetsen_alleen_IW(F!$B201,W201),IF($P201="toetsen alleen LN",toetsen_alleen_LN(F!$B201,W201),IF($P201="toetsen geen MV en SV",toetsen_geen_MV_en_SV(F!$B201,W201),IF($P201="toetsen alleen MV en SV",toetsen_alleen_MV_en_SV(F!$B201,W201),""))))))</f>
        <v/>
      </c>
      <c r="Y201" s="5" t="str">
        <f>IF($P201="toetsen",IF(OR(W201="",VLOOKUP(F!$B201,E!$B$1:$AK$300,10,FALSE)=1000000000),"",IF(W201&lt;=VLOOKUP(F!$B201,E!$B$1:$AK$300,10,FALSE),"ja","nee")),"")</f>
        <v/>
      </c>
      <c r="AA201" s="4" t="str">
        <f>IFERROR(IF(Q201="","",(IF(Q201&gt;2*VLOOKUP(F!$B201,E!$B$1:$AK$300,5,FALSE),1,0))),"")</f>
        <v/>
      </c>
      <c r="AB201" s="4" t="str">
        <f>IFERROR(IF(T201="","",(IF(T201&gt;2*VLOOKUP(F!$B201,E!$B$1:$AK$300,5,FALSE),1,0))),"")</f>
        <v/>
      </c>
      <c r="AC201" s="4" t="str">
        <f>IFERROR(IF(W201="","",(IF(W201&gt;2*VLOOKUP(F!$B201,E!$B$1:$AK$300,5,FALSE),1,0))),"")</f>
        <v/>
      </c>
      <c r="AE201" s="4" t="str">
        <f>IFERROR(IF(Q201="","",(IF(Q201&gt;VLOOKUP(F!$B201,E!$B$1:$AK$300,6,FALSE)+VLOOKUP(F!$B201,E!$B$1:$AK$300,5,FALSE),1,0))),"")</f>
        <v/>
      </c>
      <c r="AF201" s="4" t="str">
        <f>IFERROR(IF(T201="","",(IF(T201&gt;VLOOKUP(F!$B201,E!$B$1:$AK$300,6,FALSE)+VLOOKUP(F!$B201,E!$B$1:$AK$300,5,FALSE),1,0))),"")</f>
        <v/>
      </c>
      <c r="AG201" s="4" t="str">
        <f>IFERROR(IF(W201="","",(IF(W201&gt;VLOOKUP(F!$B201,E!$B$1:$AK$300,6,FALSE)+VLOOKUP(F!$B201,E!$B$1:$AK$300,5,FALSE),1,0))),"")</f>
        <v/>
      </c>
      <c r="AI201" s="6" t="str">
        <f t="shared" si="64"/>
        <v>--</v>
      </c>
      <c r="AJ201" s="6" t="str">
        <f>IF(AI201="--","--",IF(F!$D201=131,IF(I201=-1,"rg",IF(I201="","--",IF(I201*1000&lt;1,FIXED(I201*1000,3),IF(I201*1000&lt;10,FIXED(I201*1000,2),(IF(I201*1000&lt;100,FIXED(I201*1000,1),IF(I201*1000&lt;1000,FIXED(I201*1000,0),MROUND(I201*1000,10)))))))),IF(I201=-1,"rg",IF(I201="","--",IF(I201&lt;1,FIXED(I201,3),IF(I201&lt;10,FIXED(I201,2),(IF(I201&lt;100,FIXED(I201,1),IF(I201&lt;1000,FIXED(I201,0),MROUND(I201,10))))))))))</f>
        <v>--</v>
      </c>
      <c r="AK201" s="6" t="str">
        <f t="shared" si="65"/>
        <v>--</v>
      </c>
      <c r="AL201" s="6" t="str">
        <f>IF(AK201="--","--",IF(F!$D201=131,IF(K201=-1,"rg",IF(K201="","--",IF(K201*1000&lt;1,FIXED(K201*1000,3),IF(K201*1000&lt;10,FIXED(K201*1000,2),(IF(K201*1000&lt;100,FIXED(K201*1000,1),IF(K201*1000&lt;1000,FIXED(K201*1000,0),MROUND(K201*1000,10)))))))),IF(K201=-1,"rg",IF(K201="","--",IF(K201&lt;1,FIXED(K201,3),IF(K201&lt;10,FIXED(K201,2),(IF(K201&lt;100,FIXED(K201,1),IF(K201&lt;1000,FIXED(K201,0),MROUND(K201,10))))))))))</f>
        <v>--</v>
      </c>
      <c r="AM201" s="6" t="str">
        <f t="shared" si="66"/>
        <v>--</v>
      </c>
      <c r="AN201" s="6" t="str">
        <f>IF(AM201="--","--",IF(F!$D201=131,IF(M201=-1,"rg",IF(M201="","--",IF(M201*1000&lt;1,FIXED(M201*1000,3),IF(M201*1000&lt;10,FIXED(M201*1000,2),(IF(M201*1000&lt;100,FIXED(M201*1000,1),IF(M201*1000&lt;1000,FIXED(M201*1000,0),MROUND(M201*1000,10)))))))),IF(M201=-1,"rg",IF(M201="","--",IF(M201&lt;1,FIXED(M201,3),IF(M201&lt;10,FIXED(M201,2),(IF(M201&lt;100,FIXED(M201,1),IF(M201&lt;1000,FIXED(M201,0),MROUND(M201,10))))))))))</f>
        <v>--</v>
      </c>
      <c r="AP201" s="6" t="str">
        <f t="shared" si="74"/>
        <v>--</v>
      </c>
      <c r="AQ201" s="6" t="str">
        <f t="shared" si="75"/>
        <v/>
      </c>
      <c r="AR201" s="6" t="str">
        <f t="shared" si="76"/>
        <v>--</v>
      </c>
      <c r="AS201" s="6" t="str">
        <f t="shared" si="77"/>
        <v/>
      </c>
      <c r="AT201" s="6" t="str">
        <f t="shared" si="78"/>
        <v/>
      </c>
      <c r="AU201" s="6" t="str">
        <f>IFERROR(IF(AR201="--","",IF(HLOOKUP(SMALL($Q$4:$Y$4,3),$Q$4:$Y$501,ROW(AP201)-3,FALSE)=0,"",IF(HLOOKUP(SMALL($Q$4:$Y$4,3),$Q$4:$Y$501,ROW(AP201)-3,FALSE)="nee",VLOOKUP("De kwaliteitseis emissiearme grond (maximale concentratie) wordt overschreden.",H!$O$10:'H'!$P$59,2,FALSE),""))),"")</f>
        <v/>
      </c>
      <c r="AV201" s="6" t="str">
        <f t="shared" si="68"/>
        <v>--</v>
      </c>
      <c r="AW201" s="6" t="str">
        <f t="shared" si="69"/>
        <v/>
      </c>
      <c r="AX201" s="6" t="str">
        <f t="shared" si="70"/>
        <v>--</v>
      </c>
      <c r="AY201" s="6" t="str">
        <f t="shared" si="79"/>
        <v/>
      </c>
      <c r="AZ201" s="6" t="str">
        <f t="shared" si="80"/>
        <v/>
      </c>
      <c r="BA201" s="6" t="str">
        <f>IFERROR(IF(AR201="--","",IF(HLOOKUP(SMALL($Q$4:$Y$4,6),$Q$4:$Y$501,ROW(AP201)-3,FALSE)=0,"",IF(HLOOKUP(SMALL($Q$4:$Y$4,6),$Q$4:$Y$501,ROW(AP201)-3,FALSE)="nee",VLOOKUP("De kwaliteitseis emissiearme grond (maximale concentratie) wordt overschreden.",H!$O$10:'H'!$P$59,2,FALSE),""))),"")</f>
        <v/>
      </c>
      <c r="BB201" s="6" t="str">
        <f t="shared" si="71"/>
        <v>--</v>
      </c>
      <c r="BC201" s="6" t="str">
        <f t="shared" si="72"/>
        <v/>
      </c>
      <c r="BD201" s="6" t="str">
        <f t="shared" si="73"/>
        <v>--</v>
      </c>
      <c r="BE201" s="6" t="str">
        <f t="shared" si="81"/>
        <v/>
      </c>
      <c r="BF201" s="6" t="str">
        <f t="shared" si="82"/>
        <v/>
      </c>
      <c r="BG201" s="4" t="str">
        <f>IFERROR(IF(AR201="--","",IF(HLOOKUP(SMALL($Q$4:$Y$4,9),$Q$4:$Y$501,ROW(AP201)-3,FALSE)=0,"",IF(HLOOKUP(SMALL($Q$4:$Y$4,9),$Q$4:$Y$501,ROW(AP201)-3,FALSE)="nee",VLOOKUP("De kwaliteitseis emissiearme grond (maximale concentratie) wordt overschreden.",H!$O$10:'H'!$P$59,2,FALSE),""))),"")</f>
        <v/>
      </c>
    </row>
    <row r="202" spans="1:59" x14ac:dyDescent="0.2">
      <c r="A202" s="4" t="str">
        <f>F!A202</f>
        <v>Etrimfos</v>
      </c>
      <c r="B202" s="6" t="str">
        <f>IF(ISNUMBER(F!E202)=FALSE,"--",IF(F!E202=0,"--",F!E202))</f>
        <v>--</v>
      </c>
      <c r="C202" s="6" t="str">
        <f>IF(B202="--","",F!F202)</f>
        <v/>
      </c>
      <c r="D202" s="6" t="str">
        <f>IF(ISNUMBER(F!G202)=FALSE,"--",IF(F!G202=0,"--",F!G202))</f>
        <v>--</v>
      </c>
      <c r="E202" s="6" t="str">
        <f>IF(D202="--","",F!H202)</f>
        <v/>
      </c>
      <c r="F202" s="6" t="str">
        <f>IF(ISNUMBER(F!I202)=FALSE,"--",IF(F!I202=0,"--",F!I202))</f>
        <v>--</v>
      </c>
      <c r="G202" s="6" t="str">
        <f>IF(F202="--","",F!J202)</f>
        <v/>
      </c>
      <c r="H202" s="6"/>
      <c r="I202" s="6" t="str">
        <f>IF(F!Z202=-1,-1,F!AV202)</f>
        <v/>
      </c>
      <c r="J202" s="6"/>
      <c r="K202" s="6" t="str">
        <f>IF(F!AC202=-1,-1,F!AX202)</f>
        <v/>
      </c>
      <c r="L202" s="6"/>
      <c r="M202" s="6" t="str">
        <f>IF(F!AF202=-1,-1,F!AZ202)</f>
        <v/>
      </c>
      <c r="N202" s="6"/>
      <c r="P202" s="4" t="str">
        <f>IFERROR(IF(AND(VLOOKUP(F!$B202,E!$B$1:$AK$300,5,FALSE)&lt;&gt;1000000000,VLOOKUP(F!$B202,E!$B$1:$AK$300,6,FALSE)=1000000000,VLOOKUP(F!$B202,E!$B$1:$AK$300,7,FALSE)=1000000000,VLOOKUP(F!$B202,E!$B$1:$AK$300,8,FALSE)=1000000000,VLOOKUP(F!$B202,E!$B$1:$AK$300,9,FALSE)=1000000000),"toetsen alleen LN",IF(AND(VLOOKUP(F!$B202,E!$B$1:$AK$300,5,FALSE)=1000000000,VLOOKUP(F!$B202,E!$B$1:$AK$300,6,FALSE)=1000000000,VLOOKUP(F!$B202,E!$B$1:$AK$300,7,FALSE)=1000000000,VLOOKUP(F!$B202,E!$B$1:$AK$300,8,FALSE)&lt;&gt;1000000000,VLOOKUP(F!$B202,E!$B$1:$AK$300,9,FALSE)&lt;&gt;1000000000),"toetsen alleen MV en SV",IF(AND(VLOOKUP(F!$B202,E!$B$1:$AK$300,5,FALSE)&lt;&gt;1000000000,VLOOKUP(F!$B202,E!$B$1:$AK$300,6,FALSE)&lt;&gt;1000000000,VLOOKUP(F!$B202,E!$B$1:$AK$300,7,FALSE)&lt;&gt;1000000000,VLOOKUP(F!$B202,E!$B$1:$AK$300,8,FALSE)=1000000000,VLOOKUP(F!$B202,E!$B$1:$AK$300,9,FALSE)=1000000000),"toetsen geen MV en SV",IF(VLOOKUP(F!$B202,E!$B$1:$AK$300,5,FALSE)+VLOOKUP(F!$B202,E!$B$1:$AK$300,6,FALSE)+VLOOKUP(F!$B202,E!$B$1:$AK$300,7,FALSE)+VLOOKUP(F!$B202,E!$B$1:$AK$300,8,FALSE)&lt;&gt;4000000000,"toetsen",IF(VLOOKUP(F!$B202,E!$B$1:$AK$300,12,FALSE)&lt;&gt;1000000000,"toetsen alleen IW","niet toetsen"))))),"")</f>
        <v/>
      </c>
      <c r="Q202" s="6" t="str">
        <f t="shared" si="67"/>
        <v/>
      </c>
      <c r="R202" s="5" t="str">
        <f>IF($B202="--","",IF($P202="toetsen",toetsen(F!$B202,Q202),IF($P202="toetsen alleen IW",toetsen_alleen_IW(F!$B202,Q202),IF($P202="toetsen alleen LN",toetsen_alleen_LN(F!$B202,Q202),IF($P202="toetsen geen MV en SV",toetsen_geen_MV_en_SV(F!$B202,Q202),IF($P202="toetsen alleen MV en SV",toetsen_alleen_MV_en_SV(F!$B202,Q202),""))))))</f>
        <v/>
      </c>
      <c r="S202" s="5" t="str">
        <f>IF($P202="toetsen",IF(OR(Q202="",VLOOKUP(F!$B202,E!$B$1:$AK$300,10,FALSE)=1000000000),"",IF(Q202&lt;=VLOOKUP(F!$B202,E!$B$1:$AK$300,10,FALSE),"ja","nee")),"")</f>
        <v/>
      </c>
      <c r="T202" s="78" t="str">
        <f t="shared" si="62"/>
        <v/>
      </c>
      <c r="U202" s="5" t="str">
        <f>IF($D202="--","",IF($P202="toetsen",toetsen(F!$B202,T202),IF($P202="toetsen alleen IW",toetsen_alleen_IW(F!$B202,T202),IF($P202="toetsen alleen LN",toetsen_alleen_LN(F!$B202,T202),IF($P202="toetsen geen MV en SV",toetsen_geen_MV_en_SV(F!$B202,T202),IF($P202="toetsen alleen MV en SV",toetsen_alleen_MV_en_SV(F!$B202,T202),""))))))</f>
        <v/>
      </c>
      <c r="V202" s="5" t="str">
        <f>IF($P202="toetsen",IF(OR(T202="",VLOOKUP(F!$B202,E!$B$1:$AK$300,10,FALSE)=1000000000),"",IF(T202&lt;=VLOOKUP(F!$B202,E!$B$1:$AK$300,10,FALSE),"ja","nee")),"")</f>
        <v/>
      </c>
      <c r="W202" s="6" t="str">
        <f t="shared" si="63"/>
        <v/>
      </c>
      <c r="X202" s="5" t="str">
        <f>IF($F202="--","",IF($P202="toetsen",toetsen(F!$B202,W202),IF($P202="toetsen alleen IW",toetsen_alleen_IW(F!$B202,W202),IF($P202="toetsen alleen LN",toetsen_alleen_LN(F!$B202,W202),IF($P202="toetsen geen MV en SV",toetsen_geen_MV_en_SV(F!$B202,W202),IF($P202="toetsen alleen MV en SV",toetsen_alleen_MV_en_SV(F!$B202,W202),""))))))</f>
        <v/>
      </c>
      <c r="Y202" s="5" t="str">
        <f>IF($P202="toetsen",IF(OR(W202="",VLOOKUP(F!$B202,E!$B$1:$AK$300,10,FALSE)=1000000000),"",IF(W202&lt;=VLOOKUP(F!$B202,E!$B$1:$AK$300,10,FALSE),"ja","nee")),"")</f>
        <v/>
      </c>
      <c r="AA202" s="4" t="str">
        <f>IFERROR(IF(Q202="","",(IF(Q202&gt;2*VLOOKUP(F!$B202,E!$B$1:$AK$300,5,FALSE),1,0))),"")</f>
        <v/>
      </c>
      <c r="AB202" s="4" t="str">
        <f>IFERROR(IF(T202="","",(IF(T202&gt;2*VLOOKUP(F!$B202,E!$B$1:$AK$300,5,FALSE),1,0))),"")</f>
        <v/>
      </c>
      <c r="AC202" s="4" t="str">
        <f>IFERROR(IF(W202="","",(IF(W202&gt;2*VLOOKUP(F!$B202,E!$B$1:$AK$300,5,FALSE),1,0))),"")</f>
        <v/>
      </c>
      <c r="AE202" s="4" t="str">
        <f>IFERROR(IF(Q202="","",(IF(Q202&gt;VLOOKUP(F!$B202,E!$B$1:$AK$300,6,FALSE)+VLOOKUP(F!$B202,E!$B$1:$AK$300,5,FALSE),1,0))),"")</f>
        <v/>
      </c>
      <c r="AF202" s="4" t="str">
        <f>IFERROR(IF(T202="","",(IF(T202&gt;VLOOKUP(F!$B202,E!$B$1:$AK$300,6,FALSE)+VLOOKUP(F!$B202,E!$B$1:$AK$300,5,FALSE),1,0))),"")</f>
        <v/>
      </c>
      <c r="AG202" s="4" t="str">
        <f>IFERROR(IF(W202="","",(IF(W202&gt;VLOOKUP(F!$B202,E!$B$1:$AK$300,6,FALSE)+VLOOKUP(F!$B202,E!$B$1:$AK$300,5,FALSE),1,0))),"")</f>
        <v/>
      </c>
      <c r="AI202" s="6" t="str">
        <f t="shared" si="64"/>
        <v>--</v>
      </c>
      <c r="AJ202" s="6" t="str">
        <f>IF(AI202="--","--",IF(F!$D202=131,IF(I202=-1,"rg",IF(I202="","--",IF(I202*1000&lt;1,FIXED(I202*1000,3),IF(I202*1000&lt;10,FIXED(I202*1000,2),(IF(I202*1000&lt;100,FIXED(I202*1000,1),IF(I202*1000&lt;1000,FIXED(I202*1000,0),MROUND(I202*1000,10)))))))),IF(I202=-1,"rg",IF(I202="","--",IF(I202&lt;1,FIXED(I202,3),IF(I202&lt;10,FIXED(I202,2),(IF(I202&lt;100,FIXED(I202,1),IF(I202&lt;1000,FIXED(I202,0),MROUND(I202,10))))))))))</f>
        <v>--</v>
      </c>
      <c r="AK202" s="6" t="str">
        <f t="shared" si="65"/>
        <v>--</v>
      </c>
      <c r="AL202" s="6" t="str">
        <f>IF(AK202="--","--",IF(F!$D202=131,IF(K202=-1,"rg",IF(K202="","--",IF(K202*1000&lt;1,FIXED(K202*1000,3),IF(K202*1000&lt;10,FIXED(K202*1000,2),(IF(K202*1000&lt;100,FIXED(K202*1000,1),IF(K202*1000&lt;1000,FIXED(K202*1000,0),MROUND(K202*1000,10)))))))),IF(K202=-1,"rg",IF(K202="","--",IF(K202&lt;1,FIXED(K202,3),IF(K202&lt;10,FIXED(K202,2),(IF(K202&lt;100,FIXED(K202,1),IF(K202&lt;1000,FIXED(K202,0),MROUND(K202,10))))))))))</f>
        <v>--</v>
      </c>
      <c r="AM202" s="6" t="str">
        <f t="shared" si="66"/>
        <v>--</v>
      </c>
      <c r="AN202" s="6" t="str">
        <f>IF(AM202="--","--",IF(F!$D202=131,IF(M202=-1,"rg",IF(M202="","--",IF(M202*1000&lt;1,FIXED(M202*1000,3),IF(M202*1000&lt;10,FIXED(M202*1000,2),(IF(M202*1000&lt;100,FIXED(M202*1000,1),IF(M202*1000&lt;1000,FIXED(M202*1000,0),MROUND(M202*1000,10)))))))),IF(M202=-1,"rg",IF(M202="","--",IF(M202&lt;1,FIXED(M202,3),IF(M202&lt;10,FIXED(M202,2),(IF(M202&lt;100,FIXED(M202,1),IF(M202&lt;1000,FIXED(M202,0),MROUND(M202,10))))))))))</f>
        <v>--</v>
      </c>
      <c r="AP202" s="6" t="str">
        <f t="shared" si="74"/>
        <v>--</v>
      </c>
      <c r="AQ202" s="6" t="str">
        <f t="shared" si="75"/>
        <v/>
      </c>
      <c r="AR202" s="6" t="str">
        <f t="shared" si="76"/>
        <v>--</v>
      </c>
      <c r="AS202" s="6" t="str">
        <f t="shared" si="77"/>
        <v/>
      </c>
      <c r="AT202" s="6" t="str">
        <f t="shared" si="78"/>
        <v/>
      </c>
      <c r="AU202" s="6" t="str">
        <f>IFERROR(IF(AR202="--","",IF(HLOOKUP(SMALL($Q$4:$Y$4,3),$Q$4:$Y$501,ROW(AP202)-3,FALSE)=0,"",IF(HLOOKUP(SMALL($Q$4:$Y$4,3),$Q$4:$Y$501,ROW(AP202)-3,FALSE)="nee",VLOOKUP("De kwaliteitseis emissiearme grond (maximale concentratie) wordt overschreden.",H!$O$10:'H'!$P$59,2,FALSE),""))),"")</f>
        <v/>
      </c>
      <c r="AV202" s="6" t="str">
        <f t="shared" si="68"/>
        <v>--</v>
      </c>
      <c r="AW202" s="6" t="str">
        <f t="shared" si="69"/>
        <v/>
      </c>
      <c r="AX202" s="6" t="str">
        <f t="shared" si="70"/>
        <v>--</v>
      </c>
      <c r="AY202" s="6" t="str">
        <f t="shared" si="79"/>
        <v/>
      </c>
      <c r="AZ202" s="6" t="str">
        <f t="shared" si="80"/>
        <v/>
      </c>
      <c r="BA202" s="6" t="str">
        <f>IFERROR(IF(AR202="--","",IF(HLOOKUP(SMALL($Q$4:$Y$4,6),$Q$4:$Y$501,ROW(AP202)-3,FALSE)=0,"",IF(HLOOKUP(SMALL($Q$4:$Y$4,6),$Q$4:$Y$501,ROW(AP202)-3,FALSE)="nee",VLOOKUP("De kwaliteitseis emissiearme grond (maximale concentratie) wordt overschreden.",H!$O$10:'H'!$P$59,2,FALSE),""))),"")</f>
        <v/>
      </c>
      <c r="BB202" s="6" t="str">
        <f t="shared" si="71"/>
        <v>--</v>
      </c>
      <c r="BC202" s="6" t="str">
        <f t="shared" si="72"/>
        <v/>
      </c>
      <c r="BD202" s="6" t="str">
        <f t="shared" si="73"/>
        <v>--</v>
      </c>
      <c r="BE202" s="6" t="str">
        <f t="shared" si="81"/>
        <v/>
      </c>
      <c r="BF202" s="6" t="str">
        <f t="shared" si="82"/>
        <v/>
      </c>
      <c r="BG202" s="4" t="str">
        <f>IFERROR(IF(AR202="--","",IF(HLOOKUP(SMALL($Q$4:$Y$4,9),$Q$4:$Y$501,ROW(AP202)-3,FALSE)=0,"",IF(HLOOKUP(SMALL($Q$4:$Y$4,9),$Q$4:$Y$501,ROW(AP202)-3,FALSE)="nee",VLOOKUP("De kwaliteitseis emissiearme grond (maximale concentratie) wordt overschreden.",H!$O$10:'H'!$P$59,2,FALSE),""))),"")</f>
        <v/>
      </c>
    </row>
    <row r="203" spans="1:59" x14ac:dyDescent="0.2">
      <c r="A203" s="4" t="str">
        <f>F!A203</f>
        <v>Fenitrothion</v>
      </c>
      <c r="B203" s="6" t="str">
        <f>IF(ISNUMBER(F!E203)=FALSE,"--",IF(F!E203=0,"--",F!E203))</f>
        <v>--</v>
      </c>
      <c r="C203" s="6" t="str">
        <f>IF(B203="--","",F!F203)</f>
        <v/>
      </c>
      <c r="D203" s="6" t="str">
        <f>IF(ISNUMBER(F!G203)=FALSE,"--",IF(F!G203=0,"--",F!G203))</f>
        <v>--</v>
      </c>
      <c r="E203" s="6" t="str">
        <f>IF(D203="--","",F!H203)</f>
        <v/>
      </c>
      <c r="F203" s="6" t="str">
        <f>IF(ISNUMBER(F!I203)=FALSE,"--",IF(F!I203=0,"--",F!I203))</f>
        <v>--</v>
      </c>
      <c r="G203" s="6" t="str">
        <f>IF(F203="--","",F!J203)</f>
        <v/>
      </c>
      <c r="H203" s="6"/>
      <c r="I203" s="6" t="str">
        <f>IF(F!Z203=-1,-1,F!AV203)</f>
        <v/>
      </c>
      <c r="J203" s="6"/>
      <c r="K203" s="6" t="str">
        <f>IF(F!AC203=-1,-1,F!AX203)</f>
        <v/>
      </c>
      <c r="L203" s="6"/>
      <c r="M203" s="6" t="str">
        <f>IF(F!AF203=-1,-1,F!AZ203)</f>
        <v/>
      </c>
      <c r="N203" s="6"/>
      <c r="P203" s="4" t="str">
        <f>IFERROR(IF(AND(VLOOKUP(F!$B203,E!$B$1:$AK$300,5,FALSE)&lt;&gt;1000000000,VLOOKUP(F!$B203,E!$B$1:$AK$300,6,FALSE)=1000000000,VLOOKUP(F!$B203,E!$B$1:$AK$300,7,FALSE)=1000000000,VLOOKUP(F!$B203,E!$B$1:$AK$300,8,FALSE)=1000000000,VLOOKUP(F!$B203,E!$B$1:$AK$300,9,FALSE)=1000000000),"toetsen alleen LN",IF(AND(VLOOKUP(F!$B203,E!$B$1:$AK$300,5,FALSE)=1000000000,VLOOKUP(F!$B203,E!$B$1:$AK$300,6,FALSE)=1000000000,VLOOKUP(F!$B203,E!$B$1:$AK$300,7,FALSE)=1000000000,VLOOKUP(F!$B203,E!$B$1:$AK$300,8,FALSE)&lt;&gt;1000000000,VLOOKUP(F!$B203,E!$B$1:$AK$300,9,FALSE)&lt;&gt;1000000000),"toetsen alleen MV en SV",IF(AND(VLOOKUP(F!$B203,E!$B$1:$AK$300,5,FALSE)&lt;&gt;1000000000,VLOOKUP(F!$B203,E!$B$1:$AK$300,6,FALSE)&lt;&gt;1000000000,VLOOKUP(F!$B203,E!$B$1:$AK$300,7,FALSE)&lt;&gt;1000000000,VLOOKUP(F!$B203,E!$B$1:$AK$300,8,FALSE)=1000000000,VLOOKUP(F!$B203,E!$B$1:$AK$300,9,FALSE)=1000000000),"toetsen geen MV en SV",IF(VLOOKUP(F!$B203,E!$B$1:$AK$300,5,FALSE)+VLOOKUP(F!$B203,E!$B$1:$AK$300,6,FALSE)+VLOOKUP(F!$B203,E!$B$1:$AK$300,7,FALSE)+VLOOKUP(F!$B203,E!$B$1:$AK$300,8,FALSE)&lt;&gt;4000000000,"toetsen",IF(VLOOKUP(F!$B203,E!$B$1:$AK$300,12,FALSE)&lt;&gt;1000000000,"toetsen alleen IW","niet toetsen"))))),"")</f>
        <v/>
      </c>
      <c r="Q203" s="6" t="str">
        <f t="shared" si="67"/>
        <v/>
      </c>
      <c r="R203" s="5" t="str">
        <f>IF($B203="--","",IF($P203="toetsen",toetsen(F!$B203,Q203),IF($P203="toetsen alleen IW",toetsen_alleen_IW(F!$B203,Q203),IF($P203="toetsen alleen LN",toetsen_alleen_LN(F!$B203,Q203),IF($P203="toetsen geen MV en SV",toetsen_geen_MV_en_SV(F!$B203,Q203),IF($P203="toetsen alleen MV en SV",toetsen_alleen_MV_en_SV(F!$B203,Q203),""))))))</f>
        <v/>
      </c>
      <c r="S203" s="5" t="str">
        <f>IF($P203="toetsen",IF(OR(Q203="",VLOOKUP(F!$B203,E!$B$1:$AK$300,10,FALSE)=1000000000),"",IF(Q203&lt;=VLOOKUP(F!$B203,E!$B$1:$AK$300,10,FALSE),"ja","nee")),"")</f>
        <v/>
      </c>
      <c r="T203" s="78" t="str">
        <f t="shared" si="62"/>
        <v/>
      </c>
      <c r="U203" s="5" t="str">
        <f>IF($D203="--","",IF($P203="toetsen",toetsen(F!$B203,T203),IF($P203="toetsen alleen IW",toetsen_alleen_IW(F!$B203,T203),IF($P203="toetsen alleen LN",toetsen_alleen_LN(F!$B203,T203),IF($P203="toetsen geen MV en SV",toetsen_geen_MV_en_SV(F!$B203,T203),IF($P203="toetsen alleen MV en SV",toetsen_alleen_MV_en_SV(F!$B203,T203),""))))))</f>
        <v/>
      </c>
      <c r="V203" s="5" t="str">
        <f>IF($P203="toetsen",IF(OR(T203="",VLOOKUP(F!$B203,E!$B$1:$AK$300,10,FALSE)=1000000000),"",IF(T203&lt;=VLOOKUP(F!$B203,E!$B$1:$AK$300,10,FALSE),"ja","nee")),"")</f>
        <v/>
      </c>
      <c r="W203" s="6" t="str">
        <f t="shared" si="63"/>
        <v/>
      </c>
      <c r="X203" s="5" t="str">
        <f>IF($F203="--","",IF($P203="toetsen",toetsen(F!$B203,W203),IF($P203="toetsen alleen IW",toetsen_alleen_IW(F!$B203,W203),IF($P203="toetsen alleen LN",toetsen_alleen_LN(F!$B203,W203),IF($P203="toetsen geen MV en SV",toetsen_geen_MV_en_SV(F!$B203,W203),IF($P203="toetsen alleen MV en SV",toetsen_alleen_MV_en_SV(F!$B203,W203),""))))))</f>
        <v/>
      </c>
      <c r="Y203" s="5" t="str">
        <f>IF($P203="toetsen",IF(OR(W203="",VLOOKUP(F!$B203,E!$B$1:$AK$300,10,FALSE)=1000000000),"",IF(W203&lt;=VLOOKUP(F!$B203,E!$B$1:$AK$300,10,FALSE),"ja","nee")),"")</f>
        <v/>
      </c>
      <c r="AA203" s="4" t="str">
        <f>IFERROR(IF(Q203="","",(IF(Q203&gt;2*VLOOKUP(F!$B203,E!$B$1:$AK$300,5,FALSE),1,0))),"")</f>
        <v/>
      </c>
      <c r="AB203" s="4" t="str">
        <f>IFERROR(IF(T203="","",(IF(T203&gt;2*VLOOKUP(F!$B203,E!$B$1:$AK$300,5,FALSE),1,0))),"")</f>
        <v/>
      </c>
      <c r="AC203" s="4" t="str">
        <f>IFERROR(IF(W203="","",(IF(W203&gt;2*VLOOKUP(F!$B203,E!$B$1:$AK$300,5,FALSE),1,0))),"")</f>
        <v/>
      </c>
      <c r="AE203" s="4" t="str">
        <f>IFERROR(IF(Q203="","",(IF(Q203&gt;VLOOKUP(F!$B203,E!$B$1:$AK$300,6,FALSE)+VLOOKUP(F!$B203,E!$B$1:$AK$300,5,FALSE),1,0))),"")</f>
        <v/>
      </c>
      <c r="AF203" s="4" t="str">
        <f>IFERROR(IF(T203="","",(IF(T203&gt;VLOOKUP(F!$B203,E!$B$1:$AK$300,6,FALSE)+VLOOKUP(F!$B203,E!$B$1:$AK$300,5,FALSE),1,0))),"")</f>
        <v/>
      </c>
      <c r="AG203" s="4" t="str">
        <f>IFERROR(IF(W203="","",(IF(W203&gt;VLOOKUP(F!$B203,E!$B$1:$AK$300,6,FALSE)+VLOOKUP(F!$B203,E!$B$1:$AK$300,5,FALSE),1,0))),"")</f>
        <v/>
      </c>
      <c r="AI203" s="6" t="str">
        <f t="shared" si="64"/>
        <v>--</v>
      </c>
      <c r="AJ203" s="6" t="str">
        <f>IF(AI203="--","--",IF(F!$D203=131,IF(I203=-1,"rg",IF(I203="","--",IF(I203*1000&lt;1,FIXED(I203*1000,3),IF(I203*1000&lt;10,FIXED(I203*1000,2),(IF(I203*1000&lt;100,FIXED(I203*1000,1),IF(I203*1000&lt;1000,FIXED(I203*1000,0),MROUND(I203*1000,10)))))))),IF(I203=-1,"rg",IF(I203="","--",IF(I203&lt;1,FIXED(I203,3),IF(I203&lt;10,FIXED(I203,2),(IF(I203&lt;100,FIXED(I203,1),IF(I203&lt;1000,FIXED(I203,0),MROUND(I203,10))))))))))</f>
        <v>--</v>
      </c>
      <c r="AK203" s="6" t="str">
        <f t="shared" si="65"/>
        <v>--</v>
      </c>
      <c r="AL203" s="6" t="str">
        <f>IF(AK203="--","--",IF(F!$D203=131,IF(K203=-1,"rg",IF(K203="","--",IF(K203*1000&lt;1,FIXED(K203*1000,3),IF(K203*1000&lt;10,FIXED(K203*1000,2),(IF(K203*1000&lt;100,FIXED(K203*1000,1),IF(K203*1000&lt;1000,FIXED(K203*1000,0),MROUND(K203*1000,10)))))))),IF(K203=-1,"rg",IF(K203="","--",IF(K203&lt;1,FIXED(K203,3),IF(K203&lt;10,FIXED(K203,2),(IF(K203&lt;100,FIXED(K203,1),IF(K203&lt;1000,FIXED(K203,0),MROUND(K203,10))))))))))</f>
        <v>--</v>
      </c>
      <c r="AM203" s="6" t="str">
        <f t="shared" si="66"/>
        <v>--</v>
      </c>
      <c r="AN203" s="6" t="str">
        <f>IF(AM203="--","--",IF(F!$D203=131,IF(M203=-1,"rg",IF(M203="","--",IF(M203*1000&lt;1,FIXED(M203*1000,3),IF(M203*1000&lt;10,FIXED(M203*1000,2),(IF(M203*1000&lt;100,FIXED(M203*1000,1),IF(M203*1000&lt;1000,FIXED(M203*1000,0),MROUND(M203*1000,10)))))))),IF(M203=-1,"rg",IF(M203="","--",IF(M203&lt;1,FIXED(M203,3),IF(M203&lt;10,FIXED(M203,2),(IF(M203&lt;100,FIXED(M203,1),IF(M203&lt;1000,FIXED(M203,0),MROUND(M203,10))))))))))</f>
        <v>--</v>
      </c>
      <c r="AP203" s="6" t="str">
        <f t="shared" si="74"/>
        <v>--</v>
      </c>
      <c r="AQ203" s="6" t="str">
        <f t="shared" si="75"/>
        <v/>
      </c>
      <c r="AR203" s="6" t="str">
        <f t="shared" si="76"/>
        <v>--</v>
      </c>
      <c r="AS203" s="6" t="str">
        <f t="shared" si="77"/>
        <v/>
      </c>
      <c r="AT203" s="6" t="str">
        <f t="shared" si="78"/>
        <v/>
      </c>
      <c r="AU203" s="6" t="str">
        <f>IFERROR(IF(AR203="--","",IF(HLOOKUP(SMALL($Q$4:$Y$4,3),$Q$4:$Y$501,ROW(AP203)-3,FALSE)=0,"",IF(HLOOKUP(SMALL($Q$4:$Y$4,3),$Q$4:$Y$501,ROW(AP203)-3,FALSE)="nee",VLOOKUP("De kwaliteitseis emissiearme grond (maximale concentratie) wordt overschreden.",H!$O$10:'H'!$P$59,2,FALSE),""))),"")</f>
        <v/>
      </c>
      <c r="AV203" s="6" t="str">
        <f t="shared" si="68"/>
        <v>--</v>
      </c>
      <c r="AW203" s="6" t="str">
        <f t="shared" si="69"/>
        <v/>
      </c>
      <c r="AX203" s="6" t="str">
        <f t="shared" si="70"/>
        <v>--</v>
      </c>
      <c r="AY203" s="6" t="str">
        <f t="shared" si="79"/>
        <v/>
      </c>
      <c r="AZ203" s="6" t="str">
        <f t="shared" si="80"/>
        <v/>
      </c>
      <c r="BA203" s="6" t="str">
        <f>IFERROR(IF(AR203="--","",IF(HLOOKUP(SMALL($Q$4:$Y$4,6),$Q$4:$Y$501,ROW(AP203)-3,FALSE)=0,"",IF(HLOOKUP(SMALL($Q$4:$Y$4,6),$Q$4:$Y$501,ROW(AP203)-3,FALSE)="nee",VLOOKUP("De kwaliteitseis emissiearme grond (maximale concentratie) wordt overschreden.",H!$O$10:'H'!$P$59,2,FALSE),""))),"")</f>
        <v/>
      </c>
      <c r="BB203" s="6" t="str">
        <f t="shared" si="71"/>
        <v>--</v>
      </c>
      <c r="BC203" s="6" t="str">
        <f t="shared" si="72"/>
        <v/>
      </c>
      <c r="BD203" s="6" t="str">
        <f t="shared" si="73"/>
        <v>--</v>
      </c>
      <c r="BE203" s="6" t="str">
        <f t="shared" si="81"/>
        <v/>
      </c>
      <c r="BF203" s="6" t="str">
        <f t="shared" si="82"/>
        <v/>
      </c>
      <c r="BG203" s="4" t="str">
        <f>IFERROR(IF(AR203="--","",IF(HLOOKUP(SMALL($Q$4:$Y$4,9),$Q$4:$Y$501,ROW(AP203)-3,FALSE)=0,"",IF(HLOOKUP(SMALL($Q$4:$Y$4,9),$Q$4:$Y$501,ROW(AP203)-3,FALSE)="nee",VLOOKUP("De kwaliteitseis emissiearme grond (maximale concentratie) wordt overschreden.",H!$O$10:'H'!$P$59,2,FALSE),""))),"")</f>
        <v/>
      </c>
    </row>
    <row r="204" spans="1:59" x14ac:dyDescent="0.2">
      <c r="A204" s="4" t="str">
        <f>F!A204</f>
        <v>Fenthion</v>
      </c>
      <c r="B204" s="6" t="str">
        <f>IF(ISNUMBER(F!E204)=FALSE,"--",IF(F!E204=0,"--",F!E204))</f>
        <v>--</v>
      </c>
      <c r="C204" s="6" t="str">
        <f>IF(B204="--","",F!F204)</f>
        <v/>
      </c>
      <c r="D204" s="6" t="str">
        <f>IF(ISNUMBER(F!G204)=FALSE,"--",IF(F!G204=0,"--",F!G204))</f>
        <v>--</v>
      </c>
      <c r="E204" s="6" t="str">
        <f>IF(D204="--","",F!H204)</f>
        <v/>
      </c>
      <c r="F204" s="6" t="str">
        <f>IF(ISNUMBER(F!I204)=FALSE,"--",IF(F!I204=0,"--",F!I204))</f>
        <v>--</v>
      </c>
      <c r="G204" s="6" t="str">
        <f>IF(F204="--","",F!J204)</f>
        <v/>
      </c>
      <c r="H204" s="6"/>
      <c r="I204" s="6" t="str">
        <f>IF(F!Z204=-1,-1,F!AV204)</f>
        <v/>
      </c>
      <c r="J204" s="6"/>
      <c r="K204" s="6" t="str">
        <f>IF(F!AC204=-1,-1,F!AX204)</f>
        <v/>
      </c>
      <c r="L204" s="6"/>
      <c r="M204" s="6" t="str">
        <f>IF(F!AF204=-1,-1,F!AZ204)</f>
        <v/>
      </c>
      <c r="N204" s="6"/>
      <c r="P204" s="4" t="str">
        <f>IFERROR(IF(AND(VLOOKUP(F!$B204,E!$B$1:$AK$300,5,FALSE)&lt;&gt;1000000000,VLOOKUP(F!$B204,E!$B$1:$AK$300,6,FALSE)=1000000000,VLOOKUP(F!$B204,E!$B$1:$AK$300,7,FALSE)=1000000000,VLOOKUP(F!$B204,E!$B$1:$AK$300,8,FALSE)=1000000000,VLOOKUP(F!$B204,E!$B$1:$AK$300,9,FALSE)=1000000000),"toetsen alleen LN",IF(AND(VLOOKUP(F!$B204,E!$B$1:$AK$300,5,FALSE)=1000000000,VLOOKUP(F!$B204,E!$B$1:$AK$300,6,FALSE)=1000000000,VLOOKUP(F!$B204,E!$B$1:$AK$300,7,FALSE)=1000000000,VLOOKUP(F!$B204,E!$B$1:$AK$300,8,FALSE)&lt;&gt;1000000000,VLOOKUP(F!$B204,E!$B$1:$AK$300,9,FALSE)&lt;&gt;1000000000),"toetsen alleen MV en SV",IF(AND(VLOOKUP(F!$B204,E!$B$1:$AK$300,5,FALSE)&lt;&gt;1000000000,VLOOKUP(F!$B204,E!$B$1:$AK$300,6,FALSE)&lt;&gt;1000000000,VLOOKUP(F!$B204,E!$B$1:$AK$300,7,FALSE)&lt;&gt;1000000000,VLOOKUP(F!$B204,E!$B$1:$AK$300,8,FALSE)=1000000000,VLOOKUP(F!$B204,E!$B$1:$AK$300,9,FALSE)=1000000000),"toetsen geen MV en SV",IF(VLOOKUP(F!$B204,E!$B$1:$AK$300,5,FALSE)+VLOOKUP(F!$B204,E!$B$1:$AK$300,6,FALSE)+VLOOKUP(F!$B204,E!$B$1:$AK$300,7,FALSE)+VLOOKUP(F!$B204,E!$B$1:$AK$300,8,FALSE)&lt;&gt;4000000000,"toetsen",IF(VLOOKUP(F!$B204,E!$B$1:$AK$300,12,FALSE)&lt;&gt;1000000000,"toetsen alleen IW","niet toetsen"))))),"")</f>
        <v/>
      </c>
      <c r="Q204" s="6" t="str">
        <f t="shared" si="67"/>
        <v/>
      </c>
      <c r="R204" s="5" t="str">
        <f>IF($B204="--","",IF($P204="toetsen",toetsen(F!$B204,Q204),IF($P204="toetsen alleen IW",toetsen_alleen_IW(F!$B204,Q204),IF($P204="toetsen alleen LN",toetsen_alleen_LN(F!$B204,Q204),IF($P204="toetsen geen MV en SV",toetsen_geen_MV_en_SV(F!$B204,Q204),IF($P204="toetsen alleen MV en SV",toetsen_alleen_MV_en_SV(F!$B204,Q204),""))))))</f>
        <v/>
      </c>
      <c r="S204" s="5" t="str">
        <f>IF($P204="toetsen",IF(OR(Q204="",VLOOKUP(F!$B204,E!$B$1:$AK$300,10,FALSE)=1000000000),"",IF(Q204&lt;=VLOOKUP(F!$B204,E!$B$1:$AK$300,10,FALSE),"ja","nee")),"")</f>
        <v/>
      </c>
      <c r="T204" s="78" t="str">
        <f t="shared" ref="T204:T267" si="83">K204</f>
        <v/>
      </c>
      <c r="U204" s="5" t="str">
        <f>IF($D204="--","",IF($P204="toetsen",toetsen(F!$B204,T204),IF($P204="toetsen alleen IW",toetsen_alleen_IW(F!$B204,T204),IF($P204="toetsen alleen LN",toetsen_alleen_LN(F!$B204,T204),IF($P204="toetsen geen MV en SV",toetsen_geen_MV_en_SV(F!$B204,T204),IF($P204="toetsen alleen MV en SV",toetsen_alleen_MV_en_SV(F!$B204,T204),""))))))</f>
        <v/>
      </c>
      <c r="V204" s="5" t="str">
        <f>IF($P204="toetsen",IF(OR(T204="",VLOOKUP(F!$B204,E!$B$1:$AK$300,10,FALSE)=1000000000),"",IF(T204&lt;=VLOOKUP(F!$B204,E!$B$1:$AK$300,10,FALSE),"ja","nee")),"")</f>
        <v/>
      </c>
      <c r="W204" s="6" t="str">
        <f t="shared" ref="W204:W267" si="84">M204</f>
        <v/>
      </c>
      <c r="X204" s="5" t="str">
        <f>IF($F204="--","",IF($P204="toetsen",toetsen(F!$B204,W204),IF($P204="toetsen alleen IW",toetsen_alleen_IW(F!$B204,W204),IF($P204="toetsen alleen LN",toetsen_alleen_LN(F!$B204,W204),IF($P204="toetsen geen MV en SV",toetsen_geen_MV_en_SV(F!$B204,W204),IF($P204="toetsen alleen MV en SV",toetsen_alleen_MV_en_SV(F!$B204,W204),""))))))</f>
        <v/>
      </c>
      <c r="Y204" s="5" t="str">
        <f>IF($P204="toetsen",IF(OR(W204="",VLOOKUP(F!$B204,E!$B$1:$AK$300,10,FALSE)=1000000000),"",IF(W204&lt;=VLOOKUP(F!$B204,E!$B$1:$AK$300,10,FALSE),"ja","nee")),"")</f>
        <v/>
      </c>
      <c r="AA204" s="4" t="str">
        <f>IFERROR(IF(Q204="","",(IF(Q204&gt;2*VLOOKUP(F!$B204,E!$B$1:$AK$300,5,FALSE),1,0))),"")</f>
        <v/>
      </c>
      <c r="AB204" s="4" t="str">
        <f>IFERROR(IF(T204="","",(IF(T204&gt;2*VLOOKUP(F!$B204,E!$B$1:$AK$300,5,FALSE),1,0))),"")</f>
        <v/>
      </c>
      <c r="AC204" s="4" t="str">
        <f>IFERROR(IF(W204="","",(IF(W204&gt;2*VLOOKUP(F!$B204,E!$B$1:$AK$300,5,FALSE),1,0))),"")</f>
        <v/>
      </c>
      <c r="AE204" s="4" t="str">
        <f>IFERROR(IF(Q204="","",(IF(Q204&gt;VLOOKUP(F!$B204,E!$B$1:$AK$300,6,FALSE)+VLOOKUP(F!$B204,E!$B$1:$AK$300,5,FALSE),1,0))),"")</f>
        <v/>
      </c>
      <c r="AF204" s="4" t="str">
        <f>IFERROR(IF(T204="","",(IF(T204&gt;VLOOKUP(F!$B204,E!$B$1:$AK$300,6,FALSE)+VLOOKUP(F!$B204,E!$B$1:$AK$300,5,FALSE),1,0))),"")</f>
        <v/>
      </c>
      <c r="AG204" s="4" t="str">
        <f>IFERROR(IF(W204="","",(IF(W204&gt;VLOOKUP(F!$B204,E!$B$1:$AK$300,6,FALSE)+VLOOKUP(F!$B204,E!$B$1:$AK$300,5,FALSE),1,0))),"")</f>
        <v/>
      </c>
      <c r="AI204" s="6" t="str">
        <f t="shared" ref="AI204:AI267" si="85">IF(B204="--",B204,(IF(B204&lt;1,FIXED(B204,2),IF(B204&lt;10,FIXED(B204,1),IF(B204&lt;100,FIXED(B204,0),IF(B204&lt;1000,MROUND(B204,10),MROUND(B204,100)))))))</f>
        <v>--</v>
      </c>
      <c r="AJ204" s="6" t="str">
        <f>IF(AI204="--","--",IF(F!$D204=131,IF(I204=-1,"rg",IF(I204="","--",IF(I204*1000&lt;1,FIXED(I204*1000,3),IF(I204*1000&lt;10,FIXED(I204*1000,2),(IF(I204*1000&lt;100,FIXED(I204*1000,1),IF(I204*1000&lt;1000,FIXED(I204*1000,0),MROUND(I204*1000,10)))))))),IF(I204=-1,"rg",IF(I204="","--",IF(I204&lt;1,FIXED(I204,3),IF(I204&lt;10,FIXED(I204,2),(IF(I204&lt;100,FIXED(I204,1),IF(I204&lt;1000,FIXED(I204,0),MROUND(I204,10))))))))))</f>
        <v>--</v>
      </c>
      <c r="AK204" s="6" t="str">
        <f t="shared" ref="AK204:AK267" si="86">IF(D204="--",D204,(IF(D204&lt;1,FIXED(D204,2),IF(D204&lt;10,FIXED(D204,1),IF(D204&lt;100,FIXED(D204,0),IF(D204&lt;1000,MROUND(D204,10),MROUND(D204,100)))))))</f>
        <v>--</v>
      </c>
      <c r="AL204" s="6" t="str">
        <f>IF(AK204="--","--",IF(F!$D204=131,IF(K204=-1,"rg",IF(K204="","--",IF(K204*1000&lt;1,FIXED(K204*1000,3),IF(K204*1000&lt;10,FIXED(K204*1000,2),(IF(K204*1000&lt;100,FIXED(K204*1000,1),IF(K204*1000&lt;1000,FIXED(K204*1000,0),MROUND(K204*1000,10)))))))),IF(K204=-1,"rg",IF(K204="","--",IF(K204&lt;1,FIXED(K204,3),IF(K204&lt;10,FIXED(K204,2),(IF(K204&lt;100,FIXED(K204,1),IF(K204&lt;1000,FIXED(K204,0),MROUND(K204,10))))))))))</f>
        <v>--</v>
      </c>
      <c r="AM204" s="6" t="str">
        <f t="shared" ref="AM204:AM267" si="87">IF(F204="--",F204,(IF(F204&lt;1,FIXED(F204,2),IF(F204&lt;10,FIXED(F204,1),IF(F204&lt;100,FIXED(F204,0),IF(F204&lt;1000,MROUND(F204,10),MROUND(F204,100)))))))</f>
        <v>--</v>
      </c>
      <c r="AN204" s="6" t="str">
        <f>IF(AM204="--","--",IF(F!$D204=131,IF(M204=-1,"rg",IF(M204="","--",IF(M204*1000&lt;1,FIXED(M204*1000,3),IF(M204*1000&lt;10,FIXED(M204*1000,2),(IF(M204*1000&lt;100,FIXED(M204*1000,1),IF(M204*1000&lt;1000,FIXED(M204*1000,0),MROUND(M204*1000,10)))))))),IF(M204=-1,"rg",IF(M204="","--",IF(M204&lt;1,FIXED(M204,3),IF(M204&lt;10,FIXED(M204,2),(IF(M204&lt;100,FIXED(M204,1),IF(M204&lt;1000,FIXED(M204,0),MROUND(M204,10))))))))))</f>
        <v>--</v>
      </c>
      <c r="AP204" s="6" t="str">
        <f t="shared" si="74"/>
        <v>--</v>
      </c>
      <c r="AQ204" s="6" t="str">
        <f t="shared" si="75"/>
        <v/>
      </c>
      <c r="AR204" s="6" t="str">
        <f t="shared" si="76"/>
        <v>--</v>
      </c>
      <c r="AS204" s="6" t="str">
        <f t="shared" si="77"/>
        <v/>
      </c>
      <c r="AT204" s="6" t="str">
        <f t="shared" si="78"/>
        <v/>
      </c>
      <c r="AU204" s="6" t="str">
        <f>IFERROR(IF(AR204="--","",IF(HLOOKUP(SMALL($Q$4:$Y$4,3),$Q$4:$Y$501,ROW(AP204)-3,FALSE)=0,"",IF(HLOOKUP(SMALL($Q$4:$Y$4,3),$Q$4:$Y$501,ROW(AP204)-3,FALSE)="nee",VLOOKUP("De kwaliteitseis emissiearme grond (maximale concentratie) wordt overschreden.",H!$O$10:'H'!$P$59,2,FALSE),""))),"")</f>
        <v/>
      </c>
      <c r="AV204" s="6" t="str">
        <f t="shared" si="68"/>
        <v>--</v>
      </c>
      <c r="AW204" s="6" t="str">
        <f t="shared" si="69"/>
        <v/>
      </c>
      <c r="AX204" s="6" t="str">
        <f t="shared" si="70"/>
        <v>--</v>
      </c>
      <c r="AY204" s="6" t="str">
        <f t="shared" si="79"/>
        <v/>
      </c>
      <c r="AZ204" s="6" t="str">
        <f t="shared" si="80"/>
        <v/>
      </c>
      <c r="BA204" s="6" t="str">
        <f>IFERROR(IF(AR204="--","",IF(HLOOKUP(SMALL($Q$4:$Y$4,6),$Q$4:$Y$501,ROW(AP204)-3,FALSE)=0,"",IF(HLOOKUP(SMALL($Q$4:$Y$4,6),$Q$4:$Y$501,ROW(AP204)-3,FALSE)="nee",VLOOKUP("De kwaliteitseis emissiearme grond (maximale concentratie) wordt overschreden.",H!$O$10:'H'!$P$59,2,FALSE),""))),"")</f>
        <v/>
      </c>
      <c r="BB204" s="6" t="str">
        <f t="shared" si="71"/>
        <v>--</v>
      </c>
      <c r="BC204" s="6" t="str">
        <f t="shared" si="72"/>
        <v/>
      </c>
      <c r="BD204" s="6" t="str">
        <f t="shared" si="73"/>
        <v>--</v>
      </c>
      <c r="BE204" s="6" t="str">
        <f t="shared" si="81"/>
        <v/>
      </c>
      <c r="BF204" s="6" t="str">
        <f t="shared" si="82"/>
        <v/>
      </c>
      <c r="BG204" s="4" t="str">
        <f>IFERROR(IF(AR204="--","",IF(HLOOKUP(SMALL($Q$4:$Y$4,9),$Q$4:$Y$501,ROW(AP204)-3,FALSE)=0,"",IF(HLOOKUP(SMALL($Q$4:$Y$4,9),$Q$4:$Y$501,ROW(AP204)-3,FALSE)="nee",VLOOKUP("De kwaliteitseis emissiearme grond (maximale concentratie) wordt overschreden.",H!$O$10:'H'!$P$59,2,FALSE),""))),"")</f>
        <v/>
      </c>
    </row>
    <row r="205" spans="1:59" x14ac:dyDescent="0.2">
      <c r="A205" s="4" t="str">
        <f>F!A205</f>
        <v>Fosalon</v>
      </c>
      <c r="B205" s="6" t="str">
        <f>IF(ISNUMBER(F!E205)=FALSE,"--",IF(F!E205=0,"--",F!E205))</f>
        <v>--</v>
      </c>
      <c r="C205" s="6" t="str">
        <f>IF(B205="--","",F!F205)</f>
        <v/>
      </c>
      <c r="D205" s="6" t="str">
        <f>IF(ISNUMBER(F!G205)=FALSE,"--",IF(F!G205=0,"--",F!G205))</f>
        <v>--</v>
      </c>
      <c r="E205" s="6" t="str">
        <f>IF(D205="--","",F!H205)</f>
        <v/>
      </c>
      <c r="F205" s="6" t="str">
        <f>IF(ISNUMBER(F!I205)=FALSE,"--",IF(F!I205=0,"--",F!I205))</f>
        <v>--</v>
      </c>
      <c r="G205" s="6" t="str">
        <f>IF(F205="--","",F!J205)</f>
        <v/>
      </c>
      <c r="H205" s="6"/>
      <c r="I205" s="6" t="str">
        <f>IF(F!Z205=-1,-1,F!AV205)</f>
        <v/>
      </c>
      <c r="J205" s="6"/>
      <c r="K205" s="6" t="str">
        <f>IF(F!AC205=-1,-1,F!AX205)</f>
        <v/>
      </c>
      <c r="L205" s="6"/>
      <c r="M205" s="6" t="str">
        <f>IF(F!AF205=-1,-1,F!AZ205)</f>
        <v/>
      </c>
      <c r="N205" s="6"/>
      <c r="P205" s="4" t="str">
        <f>IFERROR(IF(AND(VLOOKUP(F!$B205,E!$B$1:$AK$300,5,FALSE)&lt;&gt;1000000000,VLOOKUP(F!$B205,E!$B$1:$AK$300,6,FALSE)=1000000000,VLOOKUP(F!$B205,E!$B$1:$AK$300,7,FALSE)=1000000000,VLOOKUP(F!$B205,E!$B$1:$AK$300,8,FALSE)=1000000000,VLOOKUP(F!$B205,E!$B$1:$AK$300,9,FALSE)=1000000000),"toetsen alleen LN",IF(AND(VLOOKUP(F!$B205,E!$B$1:$AK$300,5,FALSE)=1000000000,VLOOKUP(F!$B205,E!$B$1:$AK$300,6,FALSE)=1000000000,VLOOKUP(F!$B205,E!$B$1:$AK$300,7,FALSE)=1000000000,VLOOKUP(F!$B205,E!$B$1:$AK$300,8,FALSE)&lt;&gt;1000000000,VLOOKUP(F!$B205,E!$B$1:$AK$300,9,FALSE)&lt;&gt;1000000000),"toetsen alleen MV en SV",IF(AND(VLOOKUP(F!$B205,E!$B$1:$AK$300,5,FALSE)&lt;&gt;1000000000,VLOOKUP(F!$B205,E!$B$1:$AK$300,6,FALSE)&lt;&gt;1000000000,VLOOKUP(F!$B205,E!$B$1:$AK$300,7,FALSE)&lt;&gt;1000000000,VLOOKUP(F!$B205,E!$B$1:$AK$300,8,FALSE)=1000000000,VLOOKUP(F!$B205,E!$B$1:$AK$300,9,FALSE)=1000000000),"toetsen geen MV en SV",IF(VLOOKUP(F!$B205,E!$B$1:$AK$300,5,FALSE)+VLOOKUP(F!$B205,E!$B$1:$AK$300,6,FALSE)+VLOOKUP(F!$B205,E!$B$1:$AK$300,7,FALSE)+VLOOKUP(F!$B205,E!$B$1:$AK$300,8,FALSE)&lt;&gt;4000000000,"toetsen",IF(VLOOKUP(F!$B205,E!$B$1:$AK$300,12,FALSE)&lt;&gt;1000000000,"toetsen alleen IW","niet toetsen"))))),"")</f>
        <v/>
      </c>
      <c r="Q205" s="6" t="str">
        <f t="shared" ref="Q205:Q268" si="88">I205</f>
        <v/>
      </c>
      <c r="R205" s="5" t="str">
        <f>IF($B205="--","",IF($P205="toetsen",toetsen(F!$B205,Q205),IF($P205="toetsen alleen IW",toetsen_alleen_IW(F!$B205,Q205),IF($P205="toetsen alleen LN",toetsen_alleen_LN(F!$B205,Q205),IF($P205="toetsen geen MV en SV",toetsen_geen_MV_en_SV(F!$B205,Q205),IF($P205="toetsen alleen MV en SV",toetsen_alleen_MV_en_SV(F!$B205,Q205),""))))))</f>
        <v/>
      </c>
      <c r="S205" s="5" t="str">
        <f>IF($P205="toetsen",IF(OR(Q205="",VLOOKUP(F!$B205,E!$B$1:$AK$300,10,FALSE)=1000000000),"",IF(Q205&lt;=VLOOKUP(F!$B205,E!$B$1:$AK$300,10,FALSE),"ja","nee")),"")</f>
        <v/>
      </c>
      <c r="T205" s="78" t="str">
        <f t="shared" si="83"/>
        <v/>
      </c>
      <c r="U205" s="5" t="str">
        <f>IF($D205="--","",IF($P205="toetsen",toetsen(F!$B205,T205),IF($P205="toetsen alleen IW",toetsen_alleen_IW(F!$B205,T205),IF($P205="toetsen alleen LN",toetsen_alleen_LN(F!$B205,T205),IF($P205="toetsen geen MV en SV",toetsen_geen_MV_en_SV(F!$B205,T205),IF($P205="toetsen alleen MV en SV",toetsen_alleen_MV_en_SV(F!$B205,T205),""))))))</f>
        <v/>
      </c>
      <c r="V205" s="5" t="str">
        <f>IF($P205="toetsen",IF(OR(T205="",VLOOKUP(F!$B205,E!$B$1:$AK$300,10,FALSE)=1000000000),"",IF(T205&lt;=VLOOKUP(F!$B205,E!$B$1:$AK$300,10,FALSE),"ja","nee")),"")</f>
        <v/>
      </c>
      <c r="W205" s="6" t="str">
        <f t="shared" si="84"/>
        <v/>
      </c>
      <c r="X205" s="5" t="str">
        <f>IF($F205="--","",IF($P205="toetsen",toetsen(F!$B205,W205),IF($P205="toetsen alleen IW",toetsen_alleen_IW(F!$B205,W205),IF($P205="toetsen alleen LN",toetsen_alleen_LN(F!$B205,W205),IF($P205="toetsen geen MV en SV",toetsen_geen_MV_en_SV(F!$B205,W205),IF($P205="toetsen alleen MV en SV",toetsen_alleen_MV_en_SV(F!$B205,W205),""))))))</f>
        <v/>
      </c>
      <c r="Y205" s="5" t="str">
        <f>IF($P205="toetsen",IF(OR(W205="",VLOOKUP(F!$B205,E!$B$1:$AK$300,10,FALSE)=1000000000),"",IF(W205&lt;=VLOOKUP(F!$B205,E!$B$1:$AK$300,10,FALSE),"ja","nee")),"")</f>
        <v/>
      </c>
      <c r="AA205" s="4" t="str">
        <f>IFERROR(IF(Q205="","",(IF(Q205&gt;2*VLOOKUP(F!$B205,E!$B$1:$AK$300,5,FALSE),1,0))),"")</f>
        <v/>
      </c>
      <c r="AB205" s="4" t="str">
        <f>IFERROR(IF(T205="","",(IF(T205&gt;2*VLOOKUP(F!$B205,E!$B$1:$AK$300,5,FALSE),1,0))),"")</f>
        <v/>
      </c>
      <c r="AC205" s="4" t="str">
        <f>IFERROR(IF(W205="","",(IF(W205&gt;2*VLOOKUP(F!$B205,E!$B$1:$AK$300,5,FALSE),1,0))),"")</f>
        <v/>
      </c>
      <c r="AE205" s="4" t="str">
        <f>IFERROR(IF(Q205="","",(IF(Q205&gt;VLOOKUP(F!$B205,E!$B$1:$AK$300,6,FALSE)+VLOOKUP(F!$B205,E!$B$1:$AK$300,5,FALSE),1,0))),"")</f>
        <v/>
      </c>
      <c r="AF205" s="4" t="str">
        <f>IFERROR(IF(T205="","",(IF(T205&gt;VLOOKUP(F!$B205,E!$B$1:$AK$300,6,FALSE)+VLOOKUP(F!$B205,E!$B$1:$AK$300,5,FALSE),1,0))),"")</f>
        <v/>
      </c>
      <c r="AG205" s="4" t="str">
        <f>IFERROR(IF(W205="","",(IF(W205&gt;VLOOKUP(F!$B205,E!$B$1:$AK$300,6,FALSE)+VLOOKUP(F!$B205,E!$B$1:$AK$300,5,FALSE),1,0))),"")</f>
        <v/>
      </c>
      <c r="AI205" s="6" t="str">
        <f t="shared" si="85"/>
        <v>--</v>
      </c>
      <c r="AJ205" s="6" t="str">
        <f>IF(AI205="--","--",IF(F!$D205=131,IF(I205=-1,"rg",IF(I205="","--",IF(I205*1000&lt;1,FIXED(I205*1000,3),IF(I205*1000&lt;10,FIXED(I205*1000,2),(IF(I205*1000&lt;100,FIXED(I205*1000,1),IF(I205*1000&lt;1000,FIXED(I205*1000,0),MROUND(I205*1000,10)))))))),IF(I205=-1,"rg",IF(I205="","--",IF(I205&lt;1,FIXED(I205,3),IF(I205&lt;10,FIXED(I205,2),(IF(I205&lt;100,FIXED(I205,1),IF(I205&lt;1000,FIXED(I205,0),MROUND(I205,10))))))))))</f>
        <v>--</v>
      </c>
      <c r="AK205" s="6" t="str">
        <f t="shared" si="86"/>
        <v>--</v>
      </c>
      <c r="AL205" s="6" t="str">
        <f>IF(AK205="--","--",IF(F!$D205=131,IF(K205=-1,"rg",IF(K205="","--",IF(K205*1000&lt;1,FIXED(K205*1000,3),IF(K205*1000&lt;10,FIXED(K205*1000,2),(IF(K205*1000&lt;100,FIXED(K205*1000,1),IF(K205*1000&lt;1000,FIXED(K205*1000,0),MROUND(K205*1000,10)))))))),IF(K205=-1,"rg",IF(K205="","--",IF(K205&lt;1,FIXED(K205,3),IF(K205&lt;10,FIXED(K205,2),(IF(K205&lt;100,FIXED(K205,1),IF(K205&lt;1000,FIXED(K205,0),MROUND(K205,10))))))))))</f>
        <v>--</v>
      </c>
      <c r="AM205" s="6" t="str">
        <f t="shared" si="87"/>
        <v>--</v>
      </c>
      <c r="AN205" s="6" t="str">
        <f>IF(AM205="--","--",IF(F!$D205=131,IF(M205=-1,"rg",IF(M205="","--",IF(M205*1000&lt;1,FIXED(M205*1000,3),IF(M205*1000&lt;10,FIXED(M205*1000,2),(IF(M205*1000&lt;100,FIXED(M205*1000,1),IF(M205*1000&lt;1000,FIXED(M205*1000,0),MROUND(M205*1000,10)))))))),IF(M205=-1,"rg",IF(M205="","--",IF(M205&lt;1,FIXED(M205,3),IF(M205&lt;10,FIXED(M205,2),(IF(M205&lt;100,FIXED(M205,1),IF(M205&lt;1000,FIXED(M205,0),MROUND(M205,10))))))))))</f>
        <v>--</v>
      </c>
      <c r="AP205" s="6" t="str">
        <f t="shared" si="74"/>
        <v>--</v>
      </c>
      <c r="AQ205" s="6" t="str">
        <f t="shared" si="75"/>
        <v/>
      </c>
      <c r="AR205" s="6" t="str">
        <f t="shared" si="76"/>
        <v>--</v>
      </c>
      <c r="AS205" s="6" t="str">
        <f t="shared" si="77"/>
        <v/>
      </c>
      <c r="AT205" s="6" t="str">
        <f t="shared" si="78"/>
        <v/>
      </c>
      <c r="AU205" s="6" t="str">
        <f>IFERROR(IF(AR205="--","",IF(HLOOKUP(SMALL($Q$4:$Y$4,3),$Q$4:$Y$501,ROW(AP205)-3,FALSE)=0,"",IF(HLOOKUP(SMALL($Q$4:$Y$4,3),$Q$4:$Y$501,ROW(AP205)-3,FALSE)="nee",VLOOKUP("De kwaliteitseis emissiearme grond (maximale concentratie) wordt overschreden.",H!$O$10:'H'!$P$59,2,FALSE),""))),"")</f>
        <v/>
      </c>
      <c r="AV205" s="6" t="str">
        <f t="shared" si="68"/>
        <v>--</v>
      </c>
      <c r="AW205" s="6" t="str">
        <f t="shared" si="69"/>
        <v/>
      </c>
      <c r="AX205" s="6" t="str">
        <f t="shared" si="70"/>
        <v>--</v>
      </c>
      <c r="AY205" s="6" t="str">
        <f t="shared" si="79"/>
        <v/>
      </c>
      <c r="AZ205" s="6" t="str">
        <f t="shared" si="80"/>
        <v/>
      </c>
      <c r="BA205" s="6" t="str">
        <f>IFERROR(IF(AR205="--","",IF(HLOOKUP(SMALL($Q$4:$Y$4,6),$Q$4:$Y$501,ROW(AP205)-3,FALSE)=0,"",IF(HLOOKUP(SMALL($Q$4:$Y$4,6),$Q$4:$Y$501,ROW(AP205)-3,FALSE)="nee",VLOOKUP("De kwaliteitseis emissiearme grond (maximale concentratie) wordt overschreden.",H!$O$10:'H'!$P$59,2,FALSE),""))),"")</f>
        <v/>
      </c>
      <c r="BB205" s="6" t="str">
        <f t="shared" si="71"/>
        <v>--</v>
      </c>
      <c r="BC205" s="6" t="str">
        <f t="shared" si="72"/>
        <v/>
      </c>
      <c r="BD205" s="6" t="str">
        <f t="shared" si="73"/>
        <v>--</v>
      </c>
      <c r="BE205" s="6" t="str">
        <f t="shared" si="81"/>
        <v/>
      </c>
      <c r="BF205" s="6" t="str">
        <f t="shared" si="82"/>
        <v/>
      </c>
      <c r="BG205" s="4" t="str">
        <f>IFERROR(IF(AR205="--","",IF(HLOOKUP(SMALL($Q$4:$Y$4,9),$Q$4:$Y$501,ROW(AP205)-3,FALSE)=0,"",IF(HLOOKUP(SMALL($Q$4:$Y$4,9),$Q$4:$Y$501,ROW(AP205)-3,FALSE)="nee",VLOOKUP("De kwaliteitseis emissiearme grond (maximale concentratie) wordt overschreden.",H!$O$10:'H'!$P$59,2,FALSE),""))),"")</f>
        <v/>
      </c>
    </row>
    <row r="206" spans="1:59" x14ac:dyDescent="0.2">
      <c r="A206" s="4" t="str">
        <f>F!A206</f>
        <v>Malathion</v>
      </c>
      <c r="B206" s="6" t="str">
        <f>IF(ISNUMBER(F!E206)=FALSE,"--",IF(F!E206=0,"--",F!E206))</f>
        <v>--</v>
      </c>
      <c r="C206" s="6" t="str">
        <f>IF(B206="--","",F!F206)</f>
        <v/>
      </c>
      <c r="D206" s="6" t="str">
        <f>IF(ISNUMBER(F!G206)=FALSE,"--",IF(F!G206=0,"--",F!G206))</f>
        <v>--</v>
      </c>
      <c r="E206" s="6" t="str">
        <f>IF(D206="--","",F!H206)</f>
        <v/>
      </c>
      <c r="F206" s="6" t="str">
        <f>IF(ISNUMBER(F!I206)=FALSE,"--",IF(F!I206=0,"--",F!I206))</f>
        <v>--</v>
      </c>
      <c r="G206" s="6" t="str">
        <f>IF(F206="--","",F!J206)</f>
        <v/>
      </c>
      <c r="H206" s="6"/>
      <c r="I206" s="6" t="str">
        <f>IF(F!Z206=-1,-1,F!AV206)</f>
        <v/>
      </c>
      <c r="J206" s="6"/>
      <c r="K206" s="6" t="str">
        <f>IF(F!AC206=-1,-1,F!AX206)</f>
        <v/>
      </c>
      <c r="L206" s="6"/>
      <c r="M206" s="6" t="str">
        <f>IF(F!AF206=-1,-1,F!AZ206)</f>
        <v/>
      </c>
      <c r="N206" s="6"/>
      <c r="P206" s="4" t="str">
        <f>IFERROR(IF(AND(VLOOKUP(F!$B206,E!$B$1:$AK$300,5,FALSE)&lt;&gt;1000000000,VLOOKUP(F!$B206,E!$B$1:$AK$300,6,FALSE)=1000000000,VLOOKUP(F!$B206,E!$B$1:$AK$300,7,FALSE)=1000000000,VLOOKUP(F!$B206,E!$B$1:$AK$300,8,FALSE)=1000000000,VLOOKUP(F!$B206,E!$B$1:$AK$300,9,FALSE)=1000000000),"toetsen alleen LN",IF(AND(VLOOKUP(F!$B206,E!$B$1:$AK$300,5,FALSE)=1000000000,VLOOKUP(F!$B206,E!$B$1:$AK$300,6,FALSE)=1000000000,VLOOKUP(F!$B206,E!$B$1:$AK$300,7,FALSE)=1000000000,VLOOKUP(F!$B206,E!$B$1:$AK$300,8,FALSE)&lt;&gt;1000000000,VLOOKUP(F!$B206,E!$B$1:$AK$300,9,FALSE)&lt;&gt;1000000000),"toetsen alleen MV en SV",IF(AND(VLOOKUP(F!$B206,E!$B$1:$AK$300,5,FALSE)&lt;&gt;1000000000,VLOOKUP(F!$B206,E!$B$1:$AK$300,6,FALSE)&lt;&gt;1000000000,VLOOKUP(F!$B206,E!$B$1:$AK$300,7,FALSE)&lt;&gt;1000000000,VLOOKUP(F!$B206,E!$B$1:$AK$300,8,FALSE)=1000000000,VLOOKUP(F!$B206,E!$B$1:$AK$300,9,FALSE)=1000000000),"toetsen geen MV en SV",IF(VLOOKUP(F!$B206,E!$B$1:$AK$300,5,FALSE)+VLOOKUP(F!$B206,E!$B$1:$AK$300,6,FALSE)+VLOOKUP(F!$B206,E!$B$1:$AK$300,7,FALSE)+VLOOKUP(F!$B206,E!$B$1:$AK$300,8,FALSE)&lt;&gt;4000000000,"toetsen",IF(VLOOKUP(F!$B206,E!$B$1:$AK$300,12,FALSE)&lt;&gt;1000000000,"toetsen alleen IW","niet toetsen"))))),"")</f>
        <v/>
      </c>
      <c r="Q206" s="6" t="str">
        <f t="shared" si="88"/>
        <v/>
      </c>
      <c r="R206" s="5" t="str">
        <f>IF($B206="--","",IF($P206="toetsen",toetsen(F!$B206,Q206),IF($P206="toetsen alleen IW",toetsen_alleen_IW(F!$B206,Q206),IF($P206="toetsen alleen LN",toetsen_alleen_LN(F!$B206,Q206),IF($P206="toetsen geen MV en SV",toetsen_geen_MV_en_SV(F!$B206,Q206),IF($P206="toetsen alleen MV en SV",toetsen_alleen_MV_en_SV(F!$B206,Q206),""))))))</f>
        <v/>
      </c>
      <c r="S206" s="5" t="str">
        <f>IF($P206="toetsen",IF(OR(Q206="",VLOOKUP(F!$B206,E!$B$1:$AK$300,10,FALSE)=1000000000),"",IF(Q206&lt;=VLOOKUP(F!$B206,E!$B$1:$AK$300,10,FALSE),"ja","nee")),"")</f>
        <v/>
      </c>
      <c r="T206" s="78" t="str">
        <f t="shared" si="83"/>
        <v/>
      </c>
      <c r="U206" s="5" t="str">
        <f>IF($D206="--","",IF($P206="toetsen",toetsen(F!$B206,T206),IF($P206="toetsen alleen IW",toetsen_alleen_IW(F!$B206,T206),IF($P206="toetsen alleen LN",toetsen_alleen_LN(F!$B206,T206),IF($P206="toetsen geen MV en SV",toetsen_geen_MV_en_SV(F!$B206,T206),IF($P206="toetsen alleen MV en SV",toetsen_alleen_MV_en_SV(F!$B206,T206),""))))))</f>
        <v/>
      </c>
      <c r="V206" s="5" t="str">
        <f>IF($P206="toetsen",IF(OR(T206="",VLOOKUP(F!$B206,E!$B$1:$AK$300,10,FALSE)=1000000000),"",IF(T206&lt;=VLOOKUP(F!$B206,E!$B$1:$AK$300,10,FALSE),"ja","nee")),"")</f>
        <v/>
      </c>
      <c r="W206" s="6" t="str">
        <f t="shared" si="84"/>
        <v/>
      </c>
      <c r="X206" s="5" t="str">
        <f>IF($F206="--","",IF($P206="toetsen",toetsen(F!$B206,W206),IF($P206="toetsen alleen IW",toetsen_alleen_IW(F!$B206,W206),IF($P206="toetsen alleen LN",toetsen_alleen_LN(F!$B206,W206),IF($P206="toetsen geen MV en SV",toetsen_geen_MV_en_SV(F!$B206,W206),IF($P206="toetsen alleen MV en SV",toetsen_alleen_MV_en_SV(F!$B206,W206),""))))))</f>
        <v/>
      </c>
      <c r="Y206" s="5" t="str">
        <f>IF($P206="toetsen",IF(OR(W206="",VLOOKUP(F!$B206,E!$B$1:$AK$300,10,FALSE)=1000000000),"",IF(W206&lt;=VLOOKUP(F!$B206,E!$B$1:$AK$300,10,FALSE),"ja","nee")),"")</f>
        <v/>
      </c>
      <c r="AA206" s="4" t="str">
        <f>IFERROR(IF(Q206="","",(IF(Q206&gt;2*VLOOKUP(F!$B206,E!$B$1:$AK$300,5,FALSE),1,0))),"")</f>
        <v/>
      </c>
      <c r="AB206" s="4" t="str">
        <f>IFERROR(IF(T206="","",(IF(T206&gt;2*VLOOKUP(F!$B206,E!$B$1:$AK$300,5,FALSE),1,0))),"")</f>
        <v/>
      </c>
      <c r="AC206" s="4" t="str">
        <f>IFERROR(IF(W206="","",(IF(W206&gt;2*VLOOKUP(F!$B206,E!$B$1:$AK$300,5,FALSE),1,0))),"")</f>
        <v/>
      </c>
      <c r="AE206" s="4" t="str">
        <f>IFERROR(IF(Q206="","",(IF(Q206&gt;VLOOKUP(F!$B206,E!$B$1:$AK$300,6,FALSE)+VLOOKUP(F!$B206,E!$B$1:$AK$300,5,FALSE),1,0))),"")</f>
        <v/>
      </c>
      <c r="AF206" s="4" t="str">
        <f>IFERROR(IF(T206="","",(IF(T206&gt;VLOOKUP(F!$B206,E!$B$1:$AK$300,6,FALSE)+VLOOKUP(F!$B206,E!$B$1:$AK$300,5,FALSE),1,0))),"")</f>
        <v/>
      </c>
      <c r="AG206" s="4" t="str">
        <f>IFERROR(IF(W206="","",(IF(W206&gt;VLOOKUP(F!$B206,E!$B$1:$AK$300,6,FALSE)+VLOOKUP(F!$B206,E!$B$1:$AK$300,5,FALSE),1,0))),"")</f>
        <v/>
      </c>
      <c r="AI206" s="6" t="str">
        <f t="shared" si="85"/>
        <v>--</v>
      </c>
      <c r="AJ206" s="6" t="str">
        <f>IF(AI206="--","--",IF(F!$D206=131,IF(I206=-1,"rg",IF(I206="","--",IF(I206*1000&lt;1,FIXED(I206*1000,3),IF(I206*1000&lt;10,FIXED(I206*1000,2),(IF(I206*1000&lt;100,FIXED(I206*1000,1),IF(I206*1000&lt;1000,FIXED(I206*1000,0),MROUND(I206*1000,10)))))))),IF(I206=-1,"rg",IF(I206="","--",IF(I206&lt;1,FIXED(I206,3),IF(I206&lt;10,FIXED(I206,2),(IF(I206&lt;100,FIXED(I206,1),IF(I206&lt;1000,FIXED(I206,0),MROUND(I206,10))))))))))</f>
        <v>--</v>
      </c>
      <c r="AK206" s="6" t="str">
        <f t="shared" si="86"/>
        <v>--</v>
      </c>
      <c r="AL206" s="6" t="str">
        <f>IF(AK206="--","--",IF(F!$D206=131,IF(K206=-1,"rg",IF(K206="","--",IF(K206*1000&lt;1,FIXED(K206*1000,3),IF(K206*1000&lt;10,FIXED(K206*1000,2),(IF(K206*1000&lt;100,FIXED(K206*1000,1),IF(K206*1000&lt;1000,FIXED(K206*1000,0),MROUND(K206*1000,10)))))))),IF(K206=-1,"rg",IF(K206="","--",IF(K206&lt;1,FIXED(K206,3),IF(K206&lt;10,FIXED(K206,2),(IF(K206&lt;100,FIXED(K206,1),IF(K206&lt;1000,FIXED(K206,0),MROUND(K206,10))))))))))</f>
        <v>--</v>
      </c>
      <c r="AM206" s="6" t="str">
        <f t="shared" si="87"/>
        <v>--</v>
      </c>
      <c r="AN206" s="6" t="str">
        <f>IF(AM206="--","--",IF(F!$D206=131,IF(M206=-1,"rg",IF(M206="","--",IF(M206*1000&lt;1,FIXED(M206*1000,3),IF(M206*1000&lt;10,FIXED(M206*1000,2),(IF(M206*1000&lt;100,FIXED(M206*1000,1),IF(M206*1000&lt;1000,FIXED(M206*1000,0),MROUND(M206*1000,10)))))))),IF(M206=-1,"rg",IF(M206="","--",IF(M206&lt;1,FIXED(M206,3),IF(M206&lt;10,FIXED(M206,2),(IF(M206&lt;100,FIXED(M206,1),IF(M206&lt;1000,FIXED(M206,0),MROUND(M206,10))))))))))</f>
        <v>--</v>
      </c>
      <c r="AP206" s="6" t="str">
        <f t="shared" si="74"/>
        <v>--</v>
      </c>
      <c r="AQ206" s="6" t="str">
        <f t="shared" si="75"/>
        <v/>
      </c>
      <c r="AR206" s="6" t="str">
        <f t="shared" si="76"/>
        <v>--</v>
      </c>
      <c r="AS206" s="6" t="str">
        <f t="shared" si="77"/>
        <v/>
      </c>
      <c r="AT206" s="6" t="str">
        <f t="shared" si="78"/>
        <v/>
      </c>
      <c r="AU206" s="6" t="str">
        <f>IFERROR(IF(AR206="--","",IF(HLOOKUP(SMALL($Q$4:$Y$4,3),$Q$4:$Y$501,ROW(AP206)-3,FALSE)=0,"",IF(HLOOKUP(SMALL($Q$4:$Y$4,3),$Q$4:$Y$501,ROW(AP206)-3,FALSE)="nee",VLOOKUP("De kwaliteitseis emissiearme grond (maximale concentratie) wordt overschreden.",H!$O$10:'H'!$P$59,2,FALSE),""))),"")</f>
        <v/>
      </c>
      <c r="AV206" s="6" t="str">
        <f t="shared" si="68"/>
        <v>--</v>
      </c>
      <c r="AW206" s="6" t="str">
        <f t="shared" si="69"/>
        <v/>
      </c>
      <c r="AX206" s="6" t="str">
        <f t="shared" si="70"/>
        <v>--</v>
      </c>
      <c r="AY206" s="6" t="str">
        <f t="shared" si="79"/>
        <v/>
      </c>
      <c r="AZ206" s="6" t="str">
        <f t="shared" si="80"/>
        <v/>
      </c>
      <c r="BA206" s="6" t="str">
        <f>IFERROR(IF(AR206="--","",IF(HLOOKUP(SMALL($Q$4:$Y$4,6),$Q$4:$Y$501,ROW(AP206)-3,FALSE)=0,"",IF(HLOOKUP(SMALL($Q$4:$Y$4,6),$Q$4:$Y$501,ROW(AP206)-3,FALSE)="nee",VLOOKUP("De kwaliteitseis emissiearme grond (maximale concentratie) wordt overschreden.",H!$O$10:'H'!$P$59,2,FALSE),""))),"")</f>
        <v/>
      </c>
      <c r="BB206" s="6" t="str">
        <f t="shared" si="71"/>
        <v>--</v>
      </c>
      <c r="BC206" s="6" t="str">
        <f t="shared" si="72"/>
        <v/>
      </c>
      <c r="BD206" s="6" t="str">
        <f t="shared" si="73"/>
        <v>--</v>
      </c>
      <c r="BE206" s="6" t="str">
        <f t="shared" si="81"/>
        <v/>
      </c>
      <c r="BF206" s="6" t="str">
        <f t="shared" si="82"/>
        <v/>
      </c>
      <c r="BG206" s="4" t="str">
        <f>IFERROR(IF(AR206="--","",IF(HLOOKUP(SMALL($Q$4:$Y$4,9),$Q$4:$Y$501,ROW(AP206)-3,FALSE)=0,"",IF(HLOOKUP(SMALL($Q$4:$Y$4,9),$Q$4:$Y$501,ROW(AP206)-3,FALSE)="nee",VLOOKUP("De kwaliteitseis emissiearme grond (maximale concentratie) wordt overschreden.",H!$O$10:'H'!$P$59,2,FALSE),""))),"")</f>
        <v/>
      </c>
    </row>
    <row r="207" spans="1:59" x14ac:dyDescent="0.2">
      <c r="A207" s="4" t="str">
        <f>F!A207</f>
        <v>Mevinfos (som)</v>
      </c>
      <c r="B207" s="6" t="str">
        <f>IF(ISNUMBER(F!E207)=FALSE,"--",IF(F!E207=0,"--",F!E207))</f>
        <v>--</v>
      </c>
      <c r="C207" s="6" t="str">
        <f>IF(B207="--","",F!F207)</f>
        <v/>
      </c>
      <c r="D207" s="6" t="str">
        <f>IF(ISNUMBER(F!G207)=FALSE,"--",IF(F!G207=0,"--",F!G207))</f>
        <v>--</v>
      </c>
      <c r="E207" s="6" t="str">
        <f>IF(D207="--","",F!H207)</f>
        <v/>
      </c>
      <c r="F207" s="6" t="str">
        <f>IF(ISNUMBER(F!I207)=FALSE,"--",IF(F!I207=0,"--",F!I207))</f>
        <v>--</v>
      </c>
      <c r="G207" s="6" t="str">
        <f>IF(F207="--","",F!J207)</f>
        <v/>
      </c>
      <c r="H207" s="6"/>
      <c r="I207" s="6" t="str">
        <f>IF(F!Z207=-1,-1,F!AV207)</f>
        <v/>
      </c>
      <c r="J207" s="6"/>
      <c r="K207" s="6" t="str">
        <f>IF(F!AC207=-1,-1,F!AX207)</f>
        <v/>
      </c>
      <c r="L207" s="6"/>
      <c r="M207" s="6" t="str">
        <f>IF(F!AF207=-1,-1,F!AZ207)</f>
        <v/>
      </c>
      <c r="N207" s="6"/>
      <c r="P207" s="4" t="str">
        <f>IFERROR(IF(AND(VLOOKUP(F!$B207,E!$B$1:$AK$300,5,FALSE)&lt;&gt;1000000000,VLOOKUP(F!$B207,E!$B$1:$AK$300,6,FALSE)=1000000000,VLOOKUP(F!$B207,E!$B$1:$AK$300,7,FALSE)=1000000000,VLOOKUP(F!$B207,E!$B$1:$AK$300,8,FALSE)=1000000000,VLOOKUP(F!$B207,E!$B$1:$AK$300,9,FALSE)=1000000000),"toetsen alleen LN",IF(AND(VLOOKUP(F!$B207,E!$B$1:$AK$300,5,FALSE)=1000000000,VLOOKUP(F!$B207,E!$B$1:$AK$300,6,FALSE)=1000000000,VLOOKUP(F!$B207,E!$B$1:$AK$300,7,FALSE)=1000000000,VLOOKUP(F!$B207,E!$B$1:$AK$300,8,FALSE)&lt;&gt;1000000000,VLOOKUP(F!$B207,E!$B$1:$AK$300,9,FALSE)&lt;&gt;1000000000),"toetsen alleen MV en SV",IF(AND(VLOOKUP(F!$B207,E!$B$1:$AK$300,5,FALSE)&lt;&gt;1000000000,VLOOKUP(F!$B207,E!$B$1:$AK$300,6,FALSE)&lt;&gt;1000000000,VLOOKUP(F!$B207,E!$B$1:$AK$300,7,FALSE)&lt;&gt;1000000000,VLOOKUP(F!$B207,E!$B$1:$AK$300,8,FALSE)=1000000000,VLOOKUP(F!$B207,E!$B$1:$AK$300,9,FALSE)=1000000000),"toetsen geen MV en SV",IF(VLOOKUP(F!$B207,E!$B$1:$AK$300,5,FALSE)+VLOOKUP(F!$B207,E!$B$1:$AK$300,6,FALSE)+VLOOKUP(F!$B207,E!$B$1:$AK$300,7,FALSE)+VLOOKUP(F!$B207,E!$B$1:$AK$300,8,FALSE)&lt;&gt;4000000000,"toetsen",IF(VLOOKUP(F!$B207,E!$B$1:$AK$300,12,FALSE)&lt;&gt;1000000000,"toetsen alleen IW","niet toetsen"))))),"")</f>
        <v/>
      </c>
      <c r="Q207" s="6" t="str">
        <f t="shared" si="88"/>
        <v/>
      </c>
      <c r="R207" s="5" t="str">
        <f>IF($B207="--","",IF($P207="toetsen",toetsen(F!$B207,Q207),IF($P207="toetsen alleen IW",toetsen_alleen_IW(F!$B207,Q207),IF($P207="toetsen alleen LN",toetsen_alleen_LN(F!$B207,Q207),IF($P207="toetsen geen MV en SV",toetsen_geen_MV_en_SV(F!$B207,Q207),IF($P207="toetsen alleen MV en SV",toetsen_alleen_MV_en_SV(F!$B207,Q207),""))))))</f>
        <v/>
      </c>
      <c r="S207" s="5" t="str">
        <f>IF($P207="toetsen",IF(OR(Q207="",VLOOKUP(F!$B207,E!$B$1:$AK$300,10,FALSE)=1000000000),"",IF(Q207&lt;=VLOOKUP(F!$B207,E!$B$1:$AK$300,10,FALSE),"ja","nee")),"")</f>
        <v/>
      </c>
      <c r="T207" s="78" t="str">
        <f t="shared" si="83"/>
        <v/>
      </c>
      <c r="U207" s="5" t="str">
        <f>IF($D207="--","",IF($P207="toetsen",toetsen(F!$B207,T207),IF($P207="toetsen alleen IW",toetsen_alleen_IW(F!$B207,T207),IF($P207="toetsen alleen LN",toetsen_alleen_LN(F!$B207,T207),IF($P207="toetsen geen MV en SV",toetsen_geen_MV_en_SV(F!$B207,T207),IF($P207="toetsen alleen MV en SV",toetsen_alleen_MV_en_SV(F!$B207,T207),""))))))</f>
        <v/>
      </c>
      <c r="V207" s="5" t="str">
        <f>IF($P207="toetsen",IF(OR(T207="",VLOOKUP(F!$B207,E!$B$1:$AK$300,10,FALSE)=1000000000),"",IF(T207&lt;=VLOOKUP(F!$B207,E!$B$1:$AK$300,10,FALSE),"ja","nee")),"")</f>
        <v/>
      </c>
      <c r="W207" s="6" t="str">
        <f t="shared" si="84"/>
        <v/>
      </c>
      <c r="X207" s="5" t="str">
        <f>IF($F207="--","",IF($P207="toetsen",toetsen(F!$B207,W207),IF($P207="toetsen alleen IW",toetsen_alleen_IW(F!$B207,W207),IF($P207="toetsen alleen LN",toetsen_alleen_LN(F!$B207,W207),IF($P207="toetsen geen MV en SV",toetsen_geen_MV_en_SV(F!$B207,W207),IF($P207="toetsen alleen MV en SV",toetsen_alleen_MV_en_SV(F!$B207,W207),""))))))</f>
        <v/>
      </c>
      <c r="Y207" s="5" t="str">
        <f>IF($P207="toetsen",IF(OR(W207="",VLOOKUP(F!$B207,E!$B$1:$AK$300,10,FALSE)=1000000000),"",IF(W207&lt;=VLOOKUP(F!$B207,E!$B$1:$AK$300,10,FALSE),"ja","nee")),"")</f>
        <v/>
      </c>
      <c r="AA207" s="4" t="str">
        <f>IFERROR(IF(Q207="","",(IF(Q207&gt;2*VLOOKUP(F!$B207,E!$B$1:$AK$300,5,FALSE),1,0))),"")</f>
        <v/>
      </c>
      <c r="AB207" s="4" t="str">
        <f>IFERROR(IF(T207="","",(IF(T207&gt;2*VLOOKUP(F!$B207,E!$B$1:$AK$300,5,FALSE),1,0))),"")</f>
        <v/>
      </c>
      <c r="AC207" s="4" t="str">
        <f>IFERROR(IF(W207="","",(IF(W207&gt;2*VLOOKUP(F!$B207,E!$B$1:$AK$300,5,FALSE),1,0))),"")</f>
        <v/>
      </c>
      <c r="AE207" s="4" t="str">
        <f>IFERROR(IF(Q207="","",(IF(Q207&gt;VLOOKUP(F!$B207,E!$B$1:$AK$300,6,FALSE)+VLOOKUP(F!$B207,E!$B$1:$AK$300,5,FALSE),1,0))),"")</f>
        <v/>
      </c>
      <c r="AF207" s="4" t="str">
        <f>IFERROR(IF(T207="","",(IF(T207&gt;VLOOKUP(F!$B207,E!$B$1:$AK$300,6,FALSE)+VLOOKUP(F!$B207,E!$B$1:$AK$300,5,FALSE),1,0))),"")</f>
        <v/>
      </c>
      <c r="AG207" s="4" t="str">
        <f>IFERROR(IF(W207="","",(IF(W207&gt;VLOOKUP(F!$B207,E!$B$1:$AK$300,6,FALSE)+VLOOKUP(F!$B207,E!$B$1:$AK$300,5,FALSE),1,0))),"")</f>
        <v/>
      </c>
      <c r="AI207" s="6" t="str">
        <f t="shared" si="85"/>
        <v>--</v>
      </c>
      <c r="AJ207" s="6" t="str">
        <f>IF(AI207="--","--",IF(F!$D207=131,IF(I207=-1,"rg",IF(I207="","--",IF(I207*1000&lt;1,FIXED(I207*1000,3),IF(I207*1000&lt;10,FIXED(I207*1000,2),(IF(I207*1000&lt;100,FIXED(I207*1000,1),IF(I207*1000&lt;1000,FIXED(I207*1000,0),MROUND(I207*1000,10)))))))),IF(I207=-1,"rg",IF(I207="","--",IF(I207&lt;1,FIXED(I207,3),IF(I207&lt;10,FIXED(I207,2),(IF(I207&lt;100,FIXED(I207,1),IF(I207&lt;1000,FIXED(I207,0),MROUND(I207,10))))))))))</f>
        <v>--</v>
      </c>
      <c r="AK207" s="6" t="str">
        <f t="shared" si="86"/>
        <v>--</v>
      </c>
      <c r="AL207" s="6" t="str">
        <f>IF(AK207="--","--",IF(F!$D207=131,IF(K207=-1,"rg",IF(K207="","--",IF(K207*1000&lt;1,FIXED(K207*1000,3),IF(K207*1000&lt;10,FIXED(K207*1000,2),(IF(K207*1000&lt;100,FIXED(K207*1000,1),IF(K207*1000&lt;1000,FIXED(K207*1000,0),MROUND(K207*1000,10)))))))),IF(K207=-1,"rg",IF(K207="","--",IF(K207&lt;1,FIXED(K207,3),IF(K207&lt;10,FIXED(K207,2),(IF(K207&lt;100,FIXED(K207,1),IF(K207&lt;1000,FIXED(K207,0),MROUND(K207,10))))))))))</f>
        <v>--</v>
      </c>
      <c r="AM207" s="6" t="str">
        <f t="shared" si="87"/>
        <v>--</v>
      </c>
      <c r="AN207" s="6" t="str">
        <f>IF(AM207="--","--",IF(F!$D207=131,IF(M207=-1,"rg",IF(M207="","--",IF(M207*1000&lt;1,FIXED(M207*1000,3),IF(M207*1000&lt;10,FIXED(M207*1000,2),(IF(M207*1000&lt;100,FIXED(M207*1000,1),IF(M207*1000&lt;1000,FIXED(M207*1000,0),MROUND(M207*1000,10)))))))),IF(M207=-1,"rg",IF(M207="","--",IF(M207&lt;1,FIXED(M207,3),IF(M207&lt;10,FIXED(M207,2),(IF(M207&lt;100,FIXED(M207,1),IF(M207&lt;1000,FIXED(M207,0),MROUND(M207,10))))))))))</f>
        <v>--</v>
      </c>
      <c r="AP207" s="6" t="str">
        <f t="shared" si="74"/>
        <v>--</v>
      </c>
      <c r="AQ207" s="6" t="str">
        <f t="shared" si="75"/>
        <v/>
      </c>
      <c r="AR207" s="6" t="str">
        <f t="shared" si="76"/>
        <v>--</v>
      </c>
      <c r="AS207" s="6" t="str">
        <f t="shared" si="77"/>
        <v/>
      </c>
      <c r="AT207" s="6" t="str">
        <f t="shared" si="78"/>
        <v/>
      </c>
      <c r="AU207" s="6" t="str">
        <f>IFERROR(IF(AR207="--","",IF(HLOOKUP(SMALL($Q$4:$Y$4,3),$Q$4:$Y$501,ROW(AP207)-3,FALSE)=0,"",IF(HLOOKUP(SMALL($Q$4:$Y$4,3),$Q$4:$Y$501,ROW(AP207)-3,FALSE)="nee",VLOOKUP("De kwaliteitseis emissiearme grond (maximale concentratie) wordt overschreden.",H!$O$10:'H'!$P$59,2,FALSE),""))),"")</f>
        <v/>
      </c>
      <c r="AV207" s="6" t="str">
        <f t="shared" si="68"/>
        <v>--</v>
      </c>
      <c r="AW207" s="6" t="str">
        <f t="shared" si="69"/>
        <v/>
      </c>
      <c r="AX207" s="6" t="str">
        <f t="shared" si="70"/>
        <v>--</v>
      </c>
      <c r="AY207" s="6" t="str">
        <f t="shared" si="79"/>
        <v/>
      </c>
      <c r="AZ207" s="6" t="str">
        <f t="shared" si="80"/>
        <v/>
      </c>
      <c r="BA207" s="6" t="str">
        <f>IFERROR(IF(AR207="--","",IF(HLOOKUP(SMALL($Q$4:$Y$4,6),$Q$4:$Y$501,ROW(AP207)-3,FALSE)=0,"",IF(HLOOKUP(SMALL($Q$4:$Y$4,6),$Q$4:$Y$501,ROW(AP207)-3,FALSE)="nee",VLOOKUP("De kwaliteitseis emissiearme grond (maximale concentratie) wordt overschreden.",H!$O$10:'H'!$P$59,2,FALSE),""))),"")</f>
        <v/>
      </c>
      <c r="BB207" s="6" t="str">
        <f t="shared" si="71"/>
        <v>--</v>
      </c>
      <c r="BC207" s="6" t="str">
        <f t="shared" si="72"/>
        <v/>
      </c>
      <c r="BD207" s="6" t="str">
        <f t="shared" si="73"/>
        <v>--</v>
      </c>
      <c r="BE207" s="6" t="str">
        <f t="shared" si="81"/>
        <v/>
      </c>
      <c r="BF207" s="6" t="str">
        <f t="shared" si="82"/>
        <v/>
      </c>
      <c r="BG207" s="4" t="str">
        <f>IFERROR(IF(AR207="--","",IF(HLOOKUP(SMALL($Q$4:$Y$4,9),$Q$4:$Y$501,ROW(AP207)-3,FALSE)=0,"",IF(HLOOKUP(SMALL($Q$4:$Y$4,9),$Q$4:$Y$501,ROW(AP207)-3,FALSE)="nee",VLOOKUP("De kwaliteitseis emissiearme grond (maximale concentratie) wordt overschreden.",H!$O$10:'H'!$P$59,2,FALSE),""))),"")</f>
        <v/>
      </c>
    </row>
    <row r="208" spans="1:59" x14ac:dyDescent="0.2">
      <c r="A208" s="4" t="str">
        <f>F!A208</f>
        <v>Parathion-ethyl</v>
      </c>
      <c r="B208" s="6" t="str">
        <f>IF(ISNUMBER(F!E208)=FALSE,"--",IF(F!E208=0,"--",F!E208))</f>
        <v>--</v>
      </c>
      <c r="C208" s="6" t="str">
        <f>IF(B208="--","",F!F208)</f>
        <v/>
      </c>
      <c r="D208" s="6" t="str">
        <f>IF(ISNUMBER(F!G208)=FALSE,"--",IF(F!G208=0,"--",F!G208))</f>
        <v>--</v>
      </c>
      <c r="E208" s="6" t="str">
        <f>IF(D208="--","",F!H208)</f>
        <v/>
      </c>
      <c r="F208" s="6" t="str">
        <f>IF(ISNUMBER(F!I208)=FALSE,"--",IF(F!I208=0,"--",F!I208))</f>
        <v>--</v>
      </c>
      <c r="G208" s="6" t="str">
        <f>IF(F208="--","",F!J208)</f>
        <v/>
      </c>
      <c r="H208" s="6"/>
      <c r="I208" s="6" t="str">
        <f>IF(F!Z208=-1,-1,F!AV208)</f>
        <v/>
      </c>
      <c r="J208" s="6"/>
      <c r="K208" s="6" t="str">
        <f>IF(F!AC208=-1,-1,F!AX208)</f>
        <v/>
      </c>
      <c r="L208" s="6"/>
      <c r="M208" s="6" t="str">
        <f>IF(F!AF208=-1,-1,F!AZ208)</f>
        <v/>
      </c>
      <c r="N208" s="6"/>
      <c r="P208" s="4" t="str">
        <f>IFERROR(IF(AND(VLOOKUP(F!$B208,E!$B$1:$AK$300,5,FALSE)&lt;&gt;1000000000,VLOOKUP(F!$B208,E!$B$1:$AK$300,6,FALSE)=1000000000,VLOOKUP(F!$B208,E!$B$1:$AK$300,7,FALSE)=1000000000,VLOOKUP(F!$B208,E!$B$1:$AK$300,8,FALSE)=1000000000,VLOOKUP(F!$B208,E!$B$1:$AK$300,9,FALSE)=1000000000),"toetsen alleen LN",IF(AND(VLOOKUP(F!$B208,E!$B$1:$AK$300,5,FALSE)=1000000000,VLOOKUP(F!$B208,E!$B$1:$AK$300,6,FALSE)=1000000000,VLOOKUP(F!$B208,E!$B$1:$AK$300,7,FALSE)=1000000000,VLOOKUP(F!$B208,E!$B$1:$AK$300,8,FALSE)&lt;&gt;1000000000,VLOOKUP(F!$B208,E!$B$1:$AK$300,9,FALSE)&lt;&gt;1000000000),"toetsen alleen MV en SV",IF(AND(VLOOKUP(F!$B208,E!$B$1:$AK$300,5,FALSE)&lt;&gt;1000000000,VLOOKUP(F!$B208,E!$B$1:$AK$300,6,FALSE)&lt;&gt;1000000000,VLOOKUP(F!$B208,E!$B$1:$AK$300,7,FALSE)&lt;&gt;1000000000,VLOOKUP(F!$B208,E!$B$1:$AK$300,8,FALSE)=1000000000,VLOOKUP(F!$B208,E!$B$1:$AK$300,9,FALSE)=1000000000),"toetsen geen MV en SV",IF(VLOOKUP(F!$B208,E!$B$1:$AK$300,5,FALSE)+VLOOKUP(F!$B208,E!$B$1:$AK$300,6,FALSE)+VLOOKUP(F!$B208,E!$B$1:$AK$300,7,FALSE)+VLOOKUP(F!$B208,E!$B$1:$AK$300,8,FALSE)&lt;&gt;4000000000,"toetsen",IF(VLOOKUP(F!$B208,E!$B$1:$AK$300,12,FALSE)&lt;&gt;1000000000,"toetsen alleen IW","niet toetsen"))))),"")</f>
        <v/>
      </c>
      <c r="Q208" s="6" t="str">
        <f t="shared" si="88"/>
        <v/>
      </c>
      <c r="R208" s="5" t="str">
        <f>IF($B208="--","",IF($P208="toetsen",toetsen(F!$B208,Q208),IF($P208="toetsen alleen IW",toetsen_alleen_IW(F!$B208,Q208),IF($P208="toetsen alleen LN",toetsen_alleen_LN(F!$B208,Q208),IF($P208="toetsen geen MV en SV",toetsen_geen_MV_en_SV(F!$B208,Q208),IF($P208="toetsen alleen MV en SV",toetsen_alleen_MV_en_SV(F!$B208,Q208),""))))))</f>
        <v/>
      </c>
      <c r="S208" s="5" t="str">
        <f>IF($P208="toetsen",IF(OR(Q208="",VLOOKUP(F!$B208,E!$B$1:$AK$300,10,FALSE)=1000000000),"",IF(Q208&lt;=VLOOKUP(F!$B208,E!$B$1:$AK$300,10,FALSE),"ja","nee")),"")</f>
        <v/>
      </c>
      <c r="T208" s="78" t="str">
        <f t="shared" si="83"/>
        <v/>
      </c>
      <c r="U208" s="5" t="str">
        <f>IF($D208="--","",IF($P208="toetsen",toetsen(F!$B208,T208),IF($P208="toetsen alleen IW",toetsen_alleen_IW(F!$B208,T208),IF($P208="toetsen alleen LN",toetsen_alleen_LN(F!$B208,T208),IF($P208="toetsen geen MV en SV",toetsen_geen_MV_en_SV(F!$B208,T208),IF($P208="toetsen alleen MV en SV",toetsen_alleen_MV_en_SV(F!$B208,T208),""))))))</f>
        <v/>
      </c>
      <c r="V208" s="5" t="str">
        <f>IF($P208="toetsen",IF(OR(T208="",VLOOKUP(F!$B208,E!$B$1:$AK$300,10,FALSE)=1000000000),"",IF(T208&lt;=VLOOKUP(F!$B208,E!$B$1:$AK$300,10,FALSE),"ja","nee")),"")</f>
        <v/>
      </c>
      <c r="W208" s="6" t="str">
        <f t="shared" si="84"/>
        <v/>
      </c>
      <c r="X208" s="5" t="str">
        <f>IF($F208="--","",IF($P208="toetsen",toetsen(F!$B208,W208),IF($P208="toetsen alleen IW",toetsen_alleen_IW(F!$B208,W208),IF($P208="toetsen alleen LN",toetsen_alleen_LN(F!$B208,W208),IF($P208="toetsen geen MV en SV",toetsen_geen_MV_en_SV(F!$B208,W208),IF($P208="toetsen alleen MV en SV",toetsen_alleen_MV_en_SV(F!$B208,W208),""))))))</f>
        <v/>
      </c>
      <c r="Y208" s="5" t="str">
        <f>IF($P208="toetsen",IF(OR(W208="",VLOOKUP(F!$B208,E!$B$1:$AK$300,10,FALSE)=1000000000),"",IF(W208&lt;=VLOOKUP(F!$B208,E!$B$1:$AK$300,10,FALSE),"ja","nee")),"")</f>
        <v/>
      </c>
      <c r="AA208" s="4" t="str">
        <f>IFERROR(IF(Q208="","",(IF(Q208&gt;2*VLOOKUP(F!$B208,E!$B$1:$AK$300,5,FALSE),1,0))),"")</f>
        <v/>
      </c>
      <c r="AB208" s="4" t="str">
        <f>IFERROR(IF(T208="","",(IF(T208&gt;2*VLOOKUP(F!$B208,E!$B$1:$AK$300,5,FALSE),1,0))),"")</f>
        <v/>
      </c>
      <c r="AC208" s="4" t="str">
        <f>IFERROR(IF(W208="","",(IF(W208&gt;2*VLOOKUP(F!$B208,E!$B$1:$AK$300,5,FALSE),1,0))),"")</f>
        <v/>
      </c>
      <c r="AE208" s="4" t="str">
        <f>IFERROR(IF(Q208="","",(IF(Q208&gt;VLOOKUP(F!$B208,E!$B$1:$AK$300,6,FALSE)+VLOOKUP(F!$B208,E!$B$1:$AK$300,5,FALSE),1,0))),"")</f>
        <v/>
      </c>
      <c r="AF208" s="4" t="str">
        <f>IFERROR(IF(T208="","",(IF(T208&gt;VLOOKUP(F!$B208,E!$B$1:$AK$300,6,FALSE)+VLOOKUP(F!$B208,E!$B$1:$AK$300,5,FALSE),1,0))),"")</f>
        <v/>
      </c>
      <c r="AG208" s="4" t="str">
        <f>IFERROR(IF(W208="","",(IF(W208&gt;VLOOKUP(F!$B208,E!$B$1:$AK$300,6,FALSE)+VLOOKUP(F!$B208,E!$B$1:$AK$300,5,FALSE),1,0))),"")</f>
        <v/>
      </c>
      <c r="AI208" s="6" t="str">
        <f t="shared" si="85"/>
        <v>--</v>
      </c>
      <c r="AJ208" s="6" t="str">
        <f>IF(AI208="--","--",IF(F!$D208=131,IF(I208=-1,"rg",IF(I208="","--",IF(I208*1000&lt;1,FIXED(I208*1000,3),IF(I208*1000&lt;10,FIXED(I208*1000,2),(IF(I208*1000&lt;100,FIXED(I208*1000,1),IF(I208*1000&lt;1000,FIXED(I208*1000,0),MROUND(I208*1000,10)))))))),IF(I208=-1,"rg",IF(I208="","--",IF(I208&lt;1,FIXED(I208,3),IF(I208&lt;10,FIXED(I208,2),(IF(I208&lt;100,FIXED(I208,1),IF(I208&lt;1000,FIXED(I208,0),MROUND(I208,10))))))))))</f>
        <v>--</v>
      </c>
      <c r="AK208" s="6" t="str">
        <f t="shared" si="86"/>
        <v>--</v>
      </c>
      <c r="AL208" s="6" t="str">
        <f>IF(AK208="--","--",IF(F!$D208=131,IF(K208=-1,"rg",IF(K208="","--",IF(K208*1000&lt;1,FIXED(K208*1000,3),IF(K208*1000&lt;10,FIXED(K208*1000,2),(IF(K208*1000&lt;100,FIXED(K208*1000,1),IF(K208*1000&lt;1000,FIXED(K208*1000,0),MROUND(K208*1000,10)))))))),IF(K208=-1,"rg",IF(K208="","--",IF(K208&lt;1,FIXED(K208,3),IF(K208&lt;10,FIXED(K208,2),(IF(K208&lt;100,FIXED(K208,1),IF(K208&lt;1000,FIXED(K208,0),MROUND(K208,10))))))))))</f>
        <v>--</v>
      </c>
      <c r="AM208" s="6" t="str">
        <f t="shared" si="87"/>
        <v>--</v>
      </c>
      <c r="AN208" s="6" t="str">
        <f>IF(AM208="--","--",IF(F!$D208=131,IF(M208=-1,"rg",IF(M208="","--",IF(M208*1000&lt;1,FIXED(M208*1000,3),IF(M208*1000&lt;10,FIXED(M208*1000,2),(IF(M208*1000&lt;100,FIXED(M208*1000,1),IF(M208*1000&lt;1000,FIXED(M208*1000,0),MROUND(M208*1000,10)))))))),IF(M208=-1,"rg",IF(M208="","--",IF(M208&lt;1,FIXED(M208,3),IF(M208&lt;10,FIXED(M208,2),(IF(M208&lt;100,FIXED(M208,1),IF(M208&lt;1000,FIXED(M208,0),MROUND(M208,10))))))))))</f>
        <v>--</v>
      </c>
      <c r="AP208" s="6" t="str">
        <f t="shared" si="74"/>
        <v>--</v>
      </c>
      <c r="AQ208" s="6" t="str">
        <f t="shared" si="75"/>
        <v/>
      </c>
      <c r="AR208" s="6" t="str">
        <f t="shared" si="76"/>
        <v>--</v>
      </c>
      <c r="AS208" s="6" t="str">
        <f t="shared" si="77"/>
        <v/>
      </c>
      <c r="AT208" s="6" t="str">
        <f t="shared" si="78"/>
        <v/>
      </c>
      <c r="AU208" s="6" t="str">
        <f>IFERROR(IF(AR208="--","",IF(HLOOKUP(SMALL($Q$4:$Y$4,3),$Q$4:$Y$501,ROW(AP208)-3,FALSE)=0,"",IF(HLOOKUP(SMALL($Q$4:$Y$4,3),$Q$4:$Y$501,ROW(AP208)-3,FALSE)="nee",VLOOKUP("De kwaliteitseis emissiearme grond (maximale concentratie) wordt overschreden.",H!$O$10:'H'!$P$59,2,FALSE),""))),"")</f>
        <v/>
      </c>
      <c r="AV208" s="6" t="str">
        <f t="shared" si="68"/>
        <v>--</v>
      </c>
      <c r="AW208" s="6" t="str">
        <f t="shared" si="69"/>
        <v/>
      </c>
      <c r="AX208" s="6" t="str">
        <f t="shared" si="70"/>
        <v>--</v>
      </c>
      <c r="AY208" s="6" t="str">
        <f t="shared" si="79"/>
        <v/>
      </c>
      <c r="AZ208" s="6" t="str">
        <f t="shared" si="80"/>
        <v/>
      </c>
      <c r="BA208" s="6" t="str">
        <f>IFERROR(IF(AR208="--","",IF(HLOOKUP(SMALL($Q$4:$Y$4,6),$Q$4:$Y$501,ROW(AP208)-3,FALSE)=0,"",IF(HLOOKUP(SMALL($Q$4:$Y$4,6),$Q$4:$Y$501,ROW(AP208)-3,FALSE)="nee",VLOOKUP("De kwaliteitseis emissiearme grond (maximale concentratie) wordt overschreden.",H!$O$10:'H'!$P$59,2,FALSE),""))),"")</f>
        <v/>
      </c>
      <c r="BB208" s="6" t="str">
        <f t="shared" si="71"/>
        <v>--</v>
      </c>
      <c r="BC208" s="6" t="str">
        <f t="shared" si="72"/>
        <v/>
      </c>
      <c r="BD208" s="6" t="str">
        <f t="shared" si="73"/>
        <v>--</v>
      </c>
      <c r="BE208" s="6" t="str">
        <f t="shared" si="81"/>
        <v/>
      </c>
      <c r="BF208" s="6" t="str">
        <f t="shared" si="82"/>
        <v/>
      </c>
      <c r="BG208" s="4" t="str">
        <f>IFERROR(IF(AR208="--","",IF(HLOOKUP(SMALL($Q$4:$Y$4,9),$Q$4:$Y$501,ROW(AP208)-3,FALSE)=0,"",IF(HLOOKUP(SMALL($Q$4:$Y$4,9),$Q$4:$Y$501,ROW(AP208)-3,FALSE)="nee",VLOOKUP("De kwaliteitseis emissiearme grond (maximale concentratie) wordt overschreden.",H!$O$10:'H'!$P$59,2,FALSE),""))),"")</f>
        <v/>
      </c>
    </row>
    <row r="209" spans="1:59" x14ac:dyDescent="0.2">
      <c r="A209" s="4" t="str">
        <f>F!A209</f>
        <v>Parathion-methyl</v>
      </c>
      <c r="B209" s="6" t="str">
        <f>IF(ISNUMBER(F!E209)=FALSE,"--",IF(F!E209=0,"--",F!E209))</f>
        <v>--</v>
      </c>
      <c r="C209" s="6" t="str">
        <f>IF(B209="--","",F!F209)</f>
        <v/>
      </c>
      <c r="D209" s="6" t="str">
        <f>IF(ISNUMBER(F!G209)=FALSE,"--",IF(F!G209=0,"--",F!G209))</f>
        <v>--</v>
      </c>
      <c r="E209" s="6" t="str">
        <f>IF(D209="--","",F!H209)</f>
        <v/>
      </c>
      <c r="F209" s="6" t="str">
        <f>IF(ISNUMBER(F!I209)=FALSE,"--",IF(F!I209=0,"--",F!I209))</f>
        <v>--</v>
      </c>
      <c r="G209" s="6" t="str">
        <f>IF(F209="--","",F!J209)</f>
        <v/>
      </c>
      <c r="H209" s="6"/>
      <c r="I209" s="6" t="str">
        <f>IF(F!Z209=-1,-1,F!AV209)</f>
        <v/>
      </c>
      <c r="J209" s="6"/>
      <c r="K209" s="6" t="str">
        <f>IF(F!AC209=-1,-1,F!AX209)</f>
        <v/>
      </c>
      <c r="L209" s="6"/>
      <c r="M209" s="6" t="str">
        <f>IF(F!AF209=-1,-1,F!AZ209)</f>
        <v/>
      </c>
      <c r="N209" s="6"/>
      <c r="P209" s="4" t="str">
        <f>IFERROR(IF(AND(VLOOKUP(F!$B209,E!$B$1:$AK$300,5,FALSE)&lt;&gt;1000000000,VLOOKUP(F!$B209,E!$B$1:$AK$300,6,FALSE)=1000000000,VLOOKUP(F!$B209,E!$B$1:$AK$300,7,FALSE)=1000000000,VLOOKUP(F!$B209,E!$B$1:$AK$300,8,FALSE)=1000000000,VLOOKUP(F!$B209,E!$B$1:$AK$300,9,FALSE)=1000000000),"toetsen alleen LN",IF(AND(VLOOKUP(F!$B209,E!$B$1:$AK$300,5,FALSE)=1000000000,VLOOKUP(F!$B209,E!$B$1:$AK$300,6,FALSE)=1000000000,VLOOKUP(F!$B209,E!$B$1:$AK$300,7,FALSE)=1000000000,VLOOKUP(F!$B209,E!$B$1:$AK$300,8,FALSE)&lt;&gt;1000000000,VLOOKUP(F!$B209,E!$B$1:$AK$300,9,FALSE)&lt;&gt;1000000000),"toetsen alleen MV en SV",IF(AND(VLOOKUP(F!$B209,E!$B$1:$AK$300,5,FALSE)&lt;&gt;1000000000,VLOOKUP(F!$B209,E!$B$1:$AK$300,6,FALSE)&lt;&gt;1000000000,VLOOKUP(F!$B209,E!$B$1:$AK$300,7,FALSE)&lt;&gt;1000000000,VLOOKUP(F!$B209,E!$B$1:$AK$300,8,FALSE)=1000000000,VLOOKUP(F!$B209,E!$B$1:$AK$300,9,FALSE)=1000000000),"toetsen geen MV en SV",IF(VLOOKUP(F!$B209,E!$B$1:$AK$300,5,FALSE)+VLOOKUP(F!$B209,E!$B$1:$AK$300,6,FALSE)+VLOOKUP(F!$B209,E!$B$1:$AK$300,7,FALSE)+VLOOKUP(F!$B209,E!$B$1:$AK$300,8,FALSE)&lt;&gt;4000000000,"toetsen",IF(VLOOKUP(F!$B209,E!$B$1:$AK$300,12,FALSE)&lt;&gt;1000000000,"toetsen alleen IW","niet toetsen"))))),"")</f>
        <v/>
      </c>
      <c r="Q209" s="6" t="str">
        <f t="shared" si="88"/>
        <v/>
      </c>
      <c r="R209" s="5" t="str">
        <f>IF($B209="--","",IF($P209="toetsen",toetsen(F!$B209,Q209),IF($P209="toetsen alleen IW",toetsen_alleen_IW(F!$B209,Q209),IF($P209="toetsen alleen LN",toetsen_alleen_LN(F!$B209,Q209),IF($P209="toetsen geen MV en SV",toetsen_geen_MV_en_SV(F!$B209,Q209),IF($P209="toetsen alleen MV en SV",toetsen_alleen_MV_en_SV(F!$B209,Q209),""))))))</f>
        <v/>
      </c>
      <c r="S209" s="5" t="str">
        <f>IF($P209="toetsen",IF(OR(Q209="",VLOOKUP(F!$B209,E!$B$1:$AK$300,10,FALSE)=1000000000),"",IF(Q209&lt;=VLOOKUP(F!$B209,E!$B$1:$AK$300,10,FALSE),"ja","nee")),"")</f>
        <v/>
      </c>
      <c r="T209" s="78" t="str">
        <f t="shared" si="83"/>
        <v/>
      </c>
      <c r="U209" s="5" t="str">
        <f>IF($D209="--","",IF($P209="toetsen",toetsen(F!$B209,T209),IF($P209="toetsen alleen IW",toetsen_alleen_IW(F!$B209,T209),IF($P209="toetsen alleen LN",toetsen_alleen_LN(F!$B209,T209),IF($P209="toetsen geen MV en SV",toetsen_geen_MV_en_SV(F!$B209,T209),IF($P209="toetsen alleen MV en SV",toetsen_alleen_MV_en_SV(F!$B209,T209),""))))))</f>
        <v/>
      </c>
      <c r="V209" s="5" t="str">
        <f>IF($P209="toetsen",IF(OR(T209="",VLOOKUP(F!$B209,E!$B$1:$AK$300,10,FALSE)=1000000000),"",IF(T209&lt;=VLOOKUP(F!$B209,E!$B$1:$AK$300,10,FALSE),"ja","nee")),"")</f>
        <v/>
      </c>
      <c r="W209" s="6" t="str">
        <f t="shared" si="84"/>
        <v/>
      </c>
      <c r="X209" s="5" t="str">
        <f>IF($F209="--","",IF($P209="toetsen",toetsen(F!$B209,W209),IF($P209="toetsen alleen IW",toetsen_alleen_IW(F!$B209,W209),IF($P209="toetsen alleen LN",toetsen_alleen_LN(F!$B209,W209),IF($P209="toetsen geen MV en SV",toetsen_geen_MV_en_SV(F!$B209,W209),IF($P209="toetsen alleen MV en SV",toetsen_alleen_MV_en_SV(F!$B209,W209),""))))))</f>
        <v/>
      </c>
      <c r="Y209" s="5" t="str">
        <f>IF($P209="toetsen",IF(OR(W209="",VLOOKUP(F!$B209,E!$B$1:$AK$300,10,FALSE)=1000000000),"",IF(W209&lt;=VLOOKUP(F!$B209,E!$B$1:$AK$300,10,FALSE),"ja","nee")),"")</f>
        <v/>
      </c>
      <c r="AA209" s="4" t="str">
        <f>IFERROR(IF(Q209="","",(IF(Q209&gt;2*VLOOKUP(F!$B209,E!$B$1:$AK$300,5,FALSE),1,0))),"")</f>
        <v/>
      </c>
      <c r="AB209" s="4" t="str">
        <f>IFERROR(IF(T209="","",(IF(T209&gt;2*VLOOKUP(F!$B209,E!$B$1:$AK$300,5,FALSE),1,0))),"")</f>
        <v/>
      </c>
      <c r="AC209" s="4" t="str">
        <f>IFERROR(IF(W209="","",(IF(W209&gt;2*VLOOKUP(F!$B209,E!$B$1:$AK$300,5,FALSE),1,0))),"")</f>
        <v/>
      </c>
      <c r="AE209" s="4" t="str">
        <f>IFERROR(IF(Q209="","",(IF(Q209&gt;VLOOKUP(F!$B209,E!$B$1:$AK$300,6,FALSE)+VLOOKUP(F!$B209,E!$B$1:$AK$300,5,FALSE),1,0))),"")</f>
        <v/>
      </c>
      <c r="AF209" s="4" t="str">
        <f>IFERROR(IF(T209="","",(IF(T209&gt;VLOOKUP(F!$B209,E!$B$1:$AK$300,6,FALSE)+VLOOKUP(F!$B209,E!$B$1:$AK$300,5,FALSE),1,0))),"")</f>
        <v/>
      </c>
      <c r="AG209" s="4" t="str">
        <f>IFERROR(IF(W209="","",(IF(W209&gt;VLOOKUP(F!$B209,E!$B$1:$AK$300,6,FALSE)+VLOOKUP(F!$B209,E!$B$1:$AK$300,5,FALSE),1,0))),"")</f>
        <v/>
      </c>
      <c r="AI209" s="6" t="str">
        <f t="shared" si="85"/>
        <v>--</v>
      </c>
      <c r="AJ209" s="6" t="str">
        <f>IF(AI209="--","--",IF(F!$D209=131,IF(I209=-1,"rg",IF(I209="","--",IF(I209*1000&lt;1,FIXED(I209*1000,3),IF(I209*1000&lt;10,FIXED(I209*1000,2),(IF(I209*1000&lt;100,FIXED(I209*1000,1),IF(I209*1000&lt;1000,FIXED(I209*1000,0),MROUND(I209*1000,10)))))))),IF(I209=-1,"rg",IF(I209="","--",IF(I209&lt;1,FIXED(I209,3),IF(I209&lt;10,FIXED(I209,2),(IF(I209&lt;100,FIXED(I209,1),IF(I209&lt;1000,FIXED(I209,0),MROUND(I209,10))))))))))</f>
        <v>--</v>
      </c>
      <c r="AK209" s="6" t="str">
        <f t="shared" si="86"/>
        <v>--</v>
      </c>
      <c r="AL209" s="6" t="str">
        <f>IF(AK209="--","--",IF(F!$D209=131,IF(K209=-1,"rg",IF(K209="","--",IF(K209*1000&lt;1,FIXED(K209*1000,3),IF(K209*1000&lt;10,FIXED(K209*1000,2),(IF(K209*1000&lt;100,FIXED(K209*1000,1),IF(K209*1000&lt;1000,FIXED(K209*1000,0),MROUND(K209*1000,10)))))))),IF(K209=-1,"rg",IF(K209="","--",IF(K209&lt;1,FIXED(K209,3),IF(K209&lt;10,FIXED(K209,2),(IF(K209&lt;100,FIXED(K209,1),IF(K209&lt;1000,FIXED(K209,0),MROUND(K209,10))))))))))</f>
        <v>--</v>
      </c>
      <c r="AM209" s="6" t="str">
        <f t="shared" si="87"/>
        <v>--</v>
      </c>
      <c r="AN209" s="6" t="str">
        <f>IF(AM209="--","--",IF(F!$D209=131,IF(M209=-1,"rg",IF(M209="","--",IF(M209*1000&lt;1,FIXED(M209*1000,3),IF(M209*1000&lt;10,FIXED(M209*1000,2),(IF(M209*1000&lt;100,FIXED(M209*1000,1),IF(M209*1000&lt;1000,FIXED(M209*1000,0),MROUND(M209*1000,10)))))))),IF(M209=-1,"rg",IF(M209="","--",IF(M209&lt;1,FIXED(M209,3),IF(M209&lt;10,FIXED(M209,2),(IF(M209&lt;100,FIXED(M209,1),IF(M209&lt;1000,FIXED(M209,0),MROUND(M209,10))))))))))</f>
        <v>--</v>
      </c>
      <c r="AP209" s="6" t="str">
        <f t="shared" si="74"/>
        <v>--</v>
      </c>
      <c r="AQ209" s="6" t="str">
        <f t="shared" si="75"/>
        <v/>
      </c>
      <c r="AR209" s="6" t="str">
        <f t="shared" si="76"/>
        <v>--</v>
      </c>
      <c r="AS209" s="6" t="str">
        <f t="shared" si="77"/>
        <v/>
      </c>
      <c r="AT209" s="6" t="str">
        <f t="shared" si="78"/>
        <v/>
      </c>
      <c r="AU209" s="6" t="str">
        <f>IFERROR(IF(AR209="--","",IF(HLOOKUP(SMALL($Q$4:$Y$4,3),$Q$4:$Y$501,ROW(AP209)-3,FALSE)=0,"",IF(HLOOKUP(SMALL($Q$4:$Y$4,3),$Q$4:$Y$501,ROW(AP209)-3,FALSE)="nee",VLOOKUP("De kwaliteitseis emissiearme grond (maximale concentratie) wordt overschreden.",H!$O$10:'H'!$P$59,2,FALSE),""))),"")</f>
        <v/>
      </c>
      <c r="AV209" s="6" t="str">
        <f t="shared" si="68"/>
        <v>--</v>
      </c>
      <c r="AW209" s="6" t="str">
        <f t="shared" si="69"/>
        <v/>
      </c>
      <c r="AX209" s="6" t="str">
        <f t="shared" si="70"/>
        <v>--</v>
      </c>
      <c r="AY209" s="6" t="str">
        <f t="shared" si="79"/>
        <v/>
      </c>
      <c r="AZ209" s="6" t="str">
        <f t="shared" si="80"/>
        <v/>
      </c>
      <c r="BA209" s="6" t="str">
        <f>IFERROR(IF(AR209="--","",IF(HLOOKUP(SMALL($Q$4:$Y$4,6),$Q$4:$Y$501,ROW(AP209)-3,FALSE)=0,"",IF(HLOOKUP(SMALL($Q$4:$Y$4,6),$Q$4:$Y$501,ROW(AP209)-3,FALSE)="nee",VLOOKUP("De kwaliteitseis emissiearme grond (maximale concentratie) wordt overschreden.",H!$O$10:'H'!$P$59,2,FALSE),""))),"")</f>
        <v/>
      </c>
      <c r="BB209" s="6" t="str">
        <f t="shared" si="71"/>
        <v>--</v>
      </c>
      <c r="BC209" s="6" t="str">
        <f t="shared" si="72"/>
        <v/>
      </c>
      <c r="BD209" s="6" t="str">
        <f t="shared" si="73"/>
        <v>--</v>
      </c>
      <c r="BE209" s="6" t="str">
        <f t="shared" si="81"/>
        <v/>
      </c>
      <c r="BF209" s="6" t="str">
        <f t="shared" si="82"/>
        <v/>
      </c>
      <c r="BG209" s="4" t="str">
        <f>IFERROR(IF(AR209="--","",IF(HLOOKUP(SMALL($Q$4:$Y$4,9),$Q$4:$Y$501,ROW(AP209)-3,FALSE)=0,"",IF(HLOOKUP(SMALL($Q$4:$Y$4,9),$Q$4:$Y$501,ROW(AP209)-3,FALSE)="nee",VLOOKUP("De kwaliteitseis emissiearme grond (maximale concentratie) wordt overschreden.",H!$O$10:'H'!$P$59,2,FALSE),""))),"")</f>
        <v/>
      </c>
    </row>
    <row r="210" spans="1:59" x14ac:dyDescent="0.2">
      <c r="A210" s="4" t="str">
        <f>F!A210</f>
        <v>Pirimifos-methyl</v>
      </c>
      <c r="B210" s="6" t="str">
        <f>IF(ISNUMBER(F!E210)=FALSE,"--",IF(F!E210=0,"--",F!E210))</f>
        <v>--</v>
      </c>
      <c r="C210" s="6" t="str">
        <f>IF(B210="--","",F!F210)</f>
        <v/>
      </c>
      <c r="D210" s="6" t="str">
        <f>IF(ISNUMBER(F!G210)=FALSE,"--",IF(F!G210=0,"--",F!G210))</f>
        <v>--</v>
      </c>
      <c r="E210" s="6" t="str">
        <f>IF(D210="--","",F!H210)</f>
        <v/>
      </c>
      <c r="F210" s="6" t="str">
        <f>IF(ISNUMBER(F!I210)=FALSE,"--",IF(F!I210=0,"--",F!I210))</f>
        <v>--</v>
      </c>
      <c r="G210" s="6" t="str">
        <f>IF(F210="--","",F!J210)</f>
        <v/>
      </c>
      <c r="H210" s="6"/>
      <c r="I210" s="6" t="str">
        <f>IF(F!Z210=-1,-1,F!AV210)</f>
        <v/>
      </c>
      <c r="J210" s="6"/>
      <c r="K210" s="6" t="str">
        <f>IF(F!AC210=-1,-1,F!AX210)</f>
        <v/>
      </c>
      <c r="L210" s="6"/>
      <c r="M210" s="6" t="str">
        <f>IF(F!AF210=-1,-1,F!AZ210)</f>
        <v/>
      </c>
      <c r="N210" s="6"/>
      <c r="P210" s="4" t="str">
        <f>IFERROR(IF(AND(VLOOKUP(F!$B210,E!$B$1:$AK$300,5,FALSE)&lt;&gt;1000000000,VLOOKUP(F!$B210,E!$B$1:$AK$300,6,FALSE)=1000000000,VLOOKUP(F!$B210,E!$B$1:$AK$300,7,FALSE)=1000000000,VLOOKUP(F!$B210,E!$B$1:$AK$300,8,FALSE)=1000000000,VLOOKUP(F!$B210,E!$B$1:$AK$300,9,FALSE)=1000000000),"toetsen alleen LN",IF(AND(VLOOKUP(F!$B210,E!$B$1:$AK$300,5,FALSE)=1000000000,VLOOKUP(F!$B210,E!$B$1:$AK$300,6,FALSE)=1000000000,VLOOKUP(F!$B210,E!$B$1:$AK$300,7,FALSE)=1000000000,VLOOKUP(F!$B210,E!$B$1:$AK$300,8,FALSE)&lt;&gt;1000000000,VLOOKUP(F!$B210,E!$B$1:$AK$300,9,FALSE)&lt;&gt;1000000000),"toetsen alleen MV en SV",IF(AND(VLOOKUP(F!$B210,E!$B$1:$AK$300,5,FALSE)&lt;&gt;1000000000,VLOOKUP(F!$B210,E!$B$1:$AK$300,6,FALSE)&lt;&gt;1000000000,VLOOKUP(F!$B210,E!$B$1:$AK$300,7,FALSE)&lt;&gt;1000000000,VLOOKUP(F!$B210,E!$B$1:$AK$300,8,FALSE)=1000000000,VLOOKUP(F!$B210,E!$B$1:$AK$300,9,FALSE)=1000000000),"toetsen geen MV en SV",IF(VLOOKUP(F!$B210,E!$B$1:$AK$300,5,FALSE)+VLOOKUP(F!$B210,E!$B$1:$AK$300,6,FALSE)+VLOOKUP(F!$B210,E!$B$1:$AK$300,7,FALSE)+VLOOKUP(F!$B210,E!$B$1:$AK$300,8,FALSE)&lt;&gt;4000000000,"toetsen",IF(VLOOKUP(F!$B210,E!$B$1:$AK$300,12,FALSE)&lt;&gt;1000000000,"toetsen alleen IW","niet toetsen"))))),"")</f>
        <v/>
      </c>
      <c r="Q210" s="6" t="str">
        <f t="shared" si="88"/>
        <v/>
      </c>
      <c r="R210" s="5" t="str">
        <f>IF($B210="--","",IF($P210="toetsen",toetsen(F!$B210,Q210),IF($P210="toetsen alleen IW",toetsen_alleen_IW(F!$B210,Q210),IF($P210="toetsen alleen LN",toetsen_alleen_LN(F!$B210,Q210),IF($P210="toetsen geen MV en SV",toetsen_geen_MV_en_SV(F!$B210,Q210),IF($P210="toetsen alleen MV en SV",toetsen_alleen_MV_en_SV(F!$B210,Q210),""))))))</f>
        <v/>
      </c>
      <c r="S210" s="5" t="str">
        <f>IF($P210="toetsen",IF(OR(Q210="",VLOOKUP(F!$B210,E!$B$1:$AK$300,10,FALSE)=1000000000),"",IF(Q210&lt;=VLOOKUP(F!$B210,E!$B$1:$AK$300,10,FALSE),"ja","nee")),"")</f>
        <v/>
      </c>
      <c r="T210" s="78" t="str">
        <f t="shared" si="83"/>
        <v/>
      </c>
      <c r="U210" s="5" t="str">
        <f>IF($D210="--","",IF($P210="toetsen",toetsen(F!$B210,T210),IF($P210="toetsen alleen IW",toetsen_alleen_IW(F!$B210,T210),IF($P210="toetsen alleen LN",toetsen_alleen_LN(F!$B210,T210),IF($P210="toetsen geen MV en SV",toetsen_geen_MV_en_SV(F!$B210,T210),IF($P210="toetsen alleen MV en SV",toetsen_alleen_MV_en_SV(F!$B210,T210),""))))))</f>
        <v/>
      </c>
      <c r="V210" s="5" t="str">
        <f>IF($P210="toetsen",IF(OR(T210="",VLOOKUP(F!$B210,E!$B$1:$AK$300,10,FALSE)=1000000000),"",IF(T210&lt;=VLOOKUP(F!$B210,E!$B$1:$AK$300,10,FALSE),"ja","nee")),"")</f>
        <v/>
      </c>
      <c r="W210" s="6" t="str">
        <f t="shared" si="84"/>
        <v/>
      </c>
      <c r="X210" s="5" t="str">
        <f>IF($F210="--","",IF($P210="toetsen",toetsen(F!$B210,W210),IF($P210="toetsen alleen IW",toetsen_alleen_IW(F!$B210,W210),IF($P210="toetsen alleen LN",toetsen_alleen_LN(F!$B210,W210),IF($P210="toetsen geen MV en SV",toetsen_geen_MV_en_SV(F!$B210,W210),IF($P210="toetsen alleen MV en SV",toetsen_alleen_MV_en_SV(F!$B210,W210),""))))))</f>
        <v/>
      </c>
      <c r="Y210" s="5" t="str">
        <f>IF($P210="toetsen",IF(OR(W210="",VLOOKUP(F!$B210,E!$B$1:$AK$300,10,FALSE)=1000000000),"",IF(W210&lt;=VLOOKUP(F!$B210,E!$B$1:$AK$300,10,FALSE),"ja","nee")),"")</f>
        <v/>
      </c>
      <c r="AA210" s="4" t="str">
        <f>IFERROR(IF(Q210="","",(IF(Q210&gt;2*VLOOKUP(F!$B210,E!$B$1:$AK$300,5,FALSE),1,0))),"")</f>
        <v/>
      </c>
      <c r="AB210" s="4" t="str">
        <f>IFERROR(IF(T210="","",(IF(T210&gt;2*VLOOKUP(F!$B210,E!$B$1:$AK$300,5,FALSE),1,0))),"")</f>
        <v/>
      </c>
      <c r="AC210" s="4" t="str">
        <f>IFERROR(IF(W210="","",(IF(W210&gt;2*VLOOKUP(F!$B210,E!$B$1:$AK$300,5,FALSE),1,0))),"")</f>
        <v/>
      </c>
      <c r="AE210" s="4" t="str">
        <f>IFERROR(IF(Q210="","",(IF(Q210&gt;VLOOKUP(F!$B210,E!$B$1:$AK$300,6,FALSE)+VLOOKUP(F!$B210,E!$B$1:$AK$300,5,FALSE),1,0))),"")</f>
        <v/>
      </c>
      <c r="AF210" s="4" t="str">
        <f>IFERROR(IF(T210="","",(IF(T210&gt;VLOOKUP(F!$B210,E!$B$1:$AK$300,6,FALSE)+VLOOKUP(F!$B210,E!$B$1:$AK$300,5,FALSE),1,0))),"")</f>
        <v/>
      </c>
      <c r="AG210" s="4" t="str">
        <f>IFERROR(IF(W210="","",(IF(W210&gt;VLOOKUP(F!$B210,E!$B$1:$AK$300,6,FALSE)+VLOOKUP(F!$B210,E!$B$1:$AK$300,5,FALSE),1,0))),"")</f>
        <v/>
      </c>
      <c r="AI210" s="6" t="str">
        <f t="shared" si="85"/>
        <v>--</v>
      </c>
      <c r="AJ210" s="6" t="str">
        <f>IF(AI210="--","--",IF(F!$D210=131,IF(I210=-1,"rg",IF(I210="","--",IF(I210*1000&lt;1,FIXED(I210*1000,3),IF(I210*1000&lt;10,FIXED(I210*1000,2),(IF(I210*1000&lt;100,FIXED(I210*1000,1),IF(I210*1000&lt;1000,FIXED(I210*1000,0),MROUND(I210*1000,10)))))))),IF(I210=-1,"rg",IF(I210="","--",IF(I210&lt;1,FIXED(I210,3),IF(I210&lt;10,FIXED(I210,2),(IF(I210&lt;100,FIXED(I210,1),IF(I210&lt;1000,FIXED(I210,0),MROUND(I210,10))))))))))</f>
        <v>--</v>
      </c>
      <c r="AK210" s="6" t="str">
        <f t="shared" si="86"/>
        <v>--</v>
      </c>
      <c r="AL210" s="6" t="str">
        <f>IF(AK210="--","--",IF(F!$D210=131,IF(K210=-1,"rg",IF(K210="","--",IF(K210*1000&lt;1,FIXED(K210*1000,3),IF(K210*1000&lt;10,FIXED(K210*1000,2),(IF(K210*1000&lt;100,FIXED(K210*1000,1),IF(K210*1000&lt;1000,FIXED(K210*1000,0),MROUND(K210*1000,10)))))))),IF(K210=-1,"rg",IF(K210="","--",IF(K210&lt;1,FIXED(K210,3),IF(K210&lt;10,FIXED(K210,2),(IF(K210&lt;100,FIXED(K210,1),IF(K210&lt;1000,FIXED(K210,0),MROUND(K210,10))))))))))</f>
        <v>--</v>
      </c>
      <c r="AM210" s="6" t="str">
        <f t="shared" si="87"/>
        <v>--</v>
      </c>
      <c r="AN210" s="6" t="str">
        <f>IF(AM210="--","--",IF(F!$D210=131,IF(M210=-1,"rg",IF(M210="","--",IF(M210*1000&lt;1,FIXED(M210*1000,3),IF(M210*1000&lt;10,FIXED(M210*1000,2),(IF(M210*1000&lt;100,FIXED(M210*1000,1),IF(M210*1000&lt;1000,FIXED(M210*1000,0),MROUND(M210*1000,10)))))))),IF(M210=-1,"rg",IF(M210="","--",IF(M210&lt;1,FIXED(M210,3),IF(M210&lt;10,FIXED(M210,2),(IF(M210&lt;100,FIXED(M210,1),IF(M210&lt;1000,FIXED(M210,0),MROUND(M210,10))))))))))</f>
        <v>--</v>
      </c>
      <c r="AP210" s="6" t="str">
        <f t="shared" si="74"/>
        <v>--</v>
      </c>
      <c r="AQ210" s="6" t="str">
        <f t="shared" si="75"/>
        <v/>
      </c>
      <c r="AR210" s="6" t="str">
        <f t="shared" si="76"/>
        <v>--</v>
      </c>
      <c r="AS210" s="6" t="str">
        <f t="shared" si="77"/>
        <v/>
      </c>
      <c r="AT210" s="6" t="str">
        <f t="shared" si="78"/>
        <v/>
      </c>
      <c r="AU210" s="6" t="str">
        <f>IFERROR(IF(AR210="--","",IF(HLOOKUP(SMALL($Q$4:$Y$4,3),$Q$4:$Y$501,ROW(AP210)-3,FALSE)=0,"",IF(HLOOKUP(SMALL($Q$4:$Y$4,3),$Q$4:$Y$501,ROW(AP210)-3,FALSE)="nee",VLOOKUP("De kwaliteitseis emissiearme grond (maximale concentratie) wordt overschreden.",H!$O$10:'H'!$P$59,2,FALSE),""))),"")</f>
        <v/>
      </c>
      <c r="AV210" s="6" t="str">
        <f t="shared" si="68"/>
        <v>--</v>
      </c>
      <c r="AW210" s="6" t="str">
        <f t="shared" si="69"/>
        <v/>
      </c>
      <c r="AX210" s="6" t="str">
        <f t="shared" si="70"/>
        <v>--</v>
      </c>
      <c r="AY210" s="6" t="str">
        <f t="shared" si="79"/>
        <v/>
      </c>
      <c r="AZ210" s="6" t="str">
        <f t="shared" si="80"/>
        <v/>
      </c>
      <c r="BA210" s="6" t="str">
        <f>IFERROR(IF(AR210="--","",IF(HLOOKUP(SMALL($Q$4:$Y$4,6),$Q$4:$Y$501,ROW(AP210)-3,FALSE)=0,"",IF(HLOOKUP(SMALL($Q$4:$Y$4,6),$Q$4:$Y$501,ROW(AP210)-3,FALSE)="nee",VLOOKUP("De kwaliteitseis emissiearme grond (maximale concentratie) wordt overschreden.",H!$O$10:'H'!$P$59,2,FALSE),""))),"")</f>
        <v/>
      </c>
      <c r="BB210" s="6" t="str">
        <f t="shared" si="71"/>
        <v>--</v>
      </c>
      <c r="BC210" s="6" t="str">
        <f t="shared" si="72"/>
        <v/>
      </c>
      <c r="BD210" s="6" t="str">
        <f t="shared" si="73"/>
        <v>--</v>
      </c>
      <c r="BE210" s="6" t="str">
        <f t="shared" si="81"/>
        <v/>
      </c>
      <c r="BF210" s="6" t="str">
        <f t="shared" si="82"/>
        <v/>
      </c>
      <c r="BG210" s="4" t="str">
        <f>IFERROR(IF(AR210="--","",IF(HLOOKUP(SMALL($Q$4:$Y$4,9),$Q$4:$Y$501,ROW(AP210)-3,FALSE)=0,"",IF(HLOOKUP(SMALL($Q$4:$Y$4,9),$Q$4:$Y$501,ROW(AP210)-3,FALSE)="nee",VLOOKUP("De kwaliteitseis emissiearme grond (maximale concentratie) wordt overschreden.",H!$O$10:'H'!$P$59,2,FALSE),""))),"")</f>
        <v/>
      </c>
    </row>
    <row r="211" spans="1:59" x14ac:dyDescent="0.2">
      <c r="A211" s="4" t="str">
        <f>F!A211</f>
        <v>Propetamfos</v>
      </c>
      <c r="B211" s="6" t="str">
        <f>IF(ISNUMBER(F!E211)=FALSE,"--",IF(F!E211=0,"--",F!E211))</f>
        <v>--</v>
      </c>
      <c r="C211" s="6" t="str">
        <f>IF(B211="--","",F!F211)</f>
        <v/>
      </c>
      <c r="D211" s="6" t="str">
        <f>IF(ISNUMBER(F!G211)=FALSE,"--",IF(F!G211=0,"--",F!G211))</f>
        <v>--</v>
      </c>
      <c r="E211" s="6" t="str">
        <f>IF(D211="--","",F!H211)</f>
        <v/>
      </c>
      <c r="F211" s="6" t="str">
        <f>IF(ISNUMBER(F!I211)=FALSE,"--",IF(F!I211=0,"--",F!I211))</f>
        <v>--</v>
      </c>
      <c r="G211" s="6" t="str">
        <f>IF(F211="--","",F!J211)</f>
        <v/>
      </c>
      <c r="H211" s="6"/>
      <c r="I211" s="6" t="str">
        <f>IF(F!Z211=-1,-1,F!AV211)</f>
        <v/>
      </c>
      <c r="J211" s="6"/>
      <c r="K211" s="6" t="str">
        <f>IF(F!AC211=-1,-1,F!AX211)</f>
        <v/>
      </c>
      <c r="L211" s="6"/>
      <c r="M211" s="6" t="str">
        <f>IF(F!AF211=-1,-1,F!AZ211)</f>
        <v/>
      </c>
      <c r="N211" s="6"/>
      <c r="P211" s="4" t="str">
        <f>IFERROR(IF(AND(VLOOKUP(F!$B211,E!$B$1:$AK$300,5,FALSE)&lt;&gt;1000000000,VLOOKUP(F!$B211,E!$B$1:$AK$300,6,FALSE)=1000000000,VLOOKUP(F!$B211,E!$B$1:$AK$300,7,FALSE)=1000000000,VLOOKUP(F!$B211,E!$B$1:$AK$300,8,FALSE)=1000000000,VLOOKUP(F!$B211,E!$B$1:$AK$300,9,FALSE)=1000000000),"toetsen alleen LN",IF(AND(VLOOKUP(F!$B211,E!$B$1:$AK$300,5,FALSE)=1000000000,VLOOKUP(F!$B211,E!$B$1:$AK$300,6,FALSE)=1000000000,VLOOKUP(F!$B211,E!$B$1:$AK$300,7,FALSE)=1000000000,VLOOKUP(F!$B211,E!$B$1:$AK$300,8,FALSE)&lt;&gt;1000000000,VLOOKUP(F!$B211,E!$B$1:$AK$300,9,FALSE)&lt;&gt;1000000000),"toetsen alleen MV en SV",IF(AND(VLOOKUP(F!$B211,E!$B$1:$AK$300,5,FALSE)&lt;&gt;1000000000,VLOOKUP(F!$B211,E!$B$1:$AK$300,6,FALSE)&lt;&gt;1000000000,VLOOKUP(F!$B211,E!$B$1:$AK$300,7,FALSE)&lt;&gt;1000000000,VLOOKUP(F!$B211,E!$B$1:$AK$300,8,FALSE)=1000000000,VLOOKUP(F!$B211,E!$B$1:$AK$300,9,FALSE)=1000000000),"toetsen geen MV en SV",IF(VLOOKUP(F!$B211,E!$B$1:$AK$300,5,FALSE)+VLOOKUP(F!$B211,E!$B$1:$AK$300,6,FALSE)+VLOOKUP(F!$B211,E!$B$1:$AK$300,7,FALSE)+VLOOKUP(F!$B211,E!$B$1:$AK$300,8,FALSE)&lt;&gt;4000000000,"toetsen",IF(VLOOKUP(F!$B211,E!$B$1:$AK$300,12,FALSE)&lt;&gt;1000000000,"toetsen alleen IW","niet toetsen"))))),"")</f>
        <v/>
      </c>
      <c r="Q211" s="6" t="str">
        <f t="shared" si="88"/>
        <v/>
      </c>
      <c r="R211" s="5" t="str">
        <f>IF($B211="--","",IF($P211="toetsen",toetsen(F!$B211,Q211),IF($P211="toetsen alleen IW",toetsen_alleen_IW(F!$B211,Q211),IF($P211="toetsen alleen LN",toetsen_alleen_LN(F!$B211,Q211),IF($P211="toetsen geen MV en SV",toetsen_geen_MV_en_SV(F!$B211,Q211),IF($P211="toetsen alleen MV en SV",toetsen_alleen_MV_en_SV(F!$B211,Q211),""))))))</f>
        <v/>
      </c>
      <c r="S211" s="5" t="str">
        <f>IF($P211="toetsen",IF(OR(Q211="",VLOOKUP(F!$B211,E!$B$1:$AK$300,10,FALSE)=1000000000),"",IF(Q211&lt;=VLOOKUP(F!$B211,E!$B$1:$AK$300,10,FALSE),"ja","nee")),"")</f>
        <v/>
      </c>
      <c r="T211" s="78" t="str">
        <f t="shared" si="83"/>
        <v/>
      </c>
      <c r="U211" s="5" t="str">
        <f>IF($D211="--","",IF($P211="toetsen",toetsen(F!$B211,T211),IF($P211="toetsen alleen IW",toetsen_alleen_IW(F!$B211,T211),IF($P211="toetsen alleen LN",toetsen_alleen_LN(F!$B211,T211),IF($P211="toetsen geen MV en SV",toetsen_geen_MV_en_SV(F!$B211,T211),IF($P211="toetsen alleen MV en SV",toetsen_alleen_MV_en_SV(F!$B211,T211),""))))))</f>
        <v/>
      </c>
      <c r="V211" s="5" t="str">
        <f>IF($P211="toetsen",IF(OR(T211="",VLOOKUP(F!$B211,E!$B$1:$AK$300,10,FALSE)=1000000000),"",IF(T211&lt;=VLOOKUP(F!$B211,E!$B$1:$AK$300,10,FALSE),"ja","nee")),"")</f>
        <v/>
      </c>
      <c r="W211" s="6" t="str">
        <f t="shared" si="84"/>
        <v/>
      </c>
      <c r="X211" s="5" t="str">
        <f>IF($F211="--","",IF($P211="toetsen",toetsen(F!$B211,W211),IF($P211="toetsen alleen IW",toetsen_alleen_IW(F!$B211,W211),IF($P211="toetsen alleen LN",toetsen_alleen_LN(F!$B211,W211),IF($P211="toetsen geen MV en SV",toetsen_geen_MV_en_SV(F!$B211,W211),IF($P211="toetsen alleen MV en SV",toetsen_alleen_MV_en_SV(F!$B211,W211),""))))))</f>
        <v/>
      </c>
      <c r="Y211" s="5" t="str">
        <f>IF($P211="toetsen",IF(OR(W211="",VLOOKUP(F!$B211,E!$B$1:$AK$300,10,FALSE)=1000000000),"",IF(W211&lt;=VLOOKUP(F!$B211,E!$B$1:$AK$300,10,FALSE),"ja","nee")),"")</f>
        <v/>
      </c>
      <c r="AA211" s="4" t="str">
        <f>IFERROR(IF(Q211="","",(IF(Q211&gt;2*VLOOKUP(F!$B211,E!$B$1:$AK$300,5,FALSE),1,0))),"")</f>
        <v/>
      </c>
      <c r="AB211" s="4" t="str">
        <f>IFERROR(IF(T211="","",(IF(T211&gt;2*VLOOKUP(F!$B211,E!$B$1:$AK$300,5,FALSE),1,0))),"")</f>
        <v/>
      </c>
      <c r="AC211" s="4" t="str">
        <f>IFERROR(IF(W211="","",(IF(W211&gt;2*VLOOKUP(F!$B211,E!$B$1:$AK$300,5,FALSE),1,0))),"")</f>
        <v/>
      </c>
      <c r="AE211" s="4" t="str">
        <f>IFERROR(IF(Q211="","",(IF(Q211&gt;VLOOKUP(F!$B211,E!$B$1:$AK$300,6,FALSE)+VLOOKUP(F!$B211,E!$B$1:$AK$300,5,FALSE),1,0))),"")</f>
        <v/>
      </c>
      <c r="AF211" s="4" t="str">
        <f>IFERROR(IF(T211="","",(IF(T211&gt;VLOOKUP(F!$B211,E!$B$1:$AK$300,6,FALSE)+VLOOKUP(F!$B211,E!$B$1:$AK$300,5,FALSE),1,0))),"")</f>
        <v/>
      </c>
      <c r="AG211" s="4" t="str">
        <f>IFERROR(IF(W211="","",(IF(W211&gt;VLOOKUP(F!$B211,E!$B$1:$AK$300,6,FALSE)+VLOOKUP(F!$B211,E!$B$1:$AK$300,5,FALSE),1,0))),"")</f>
        <v/>
      </c>
      <c r="AI211" s="6" t="str">
        <f t="shared" si="85"/>
        <v>--</v>
      </c>
      <c r="AJ211" s="6" t="str">
        <f>IF(AI211="--","--",IF(F!$D211=131,IF(I211=-1,"rg",IF(I211="","--",IF(I211*1000&lt;1,FIXED(I211*1000,3),IF(I211*1000&lt;10,FIXED(I211*1000,2),(IF(I211*1000&lt;100,FIXED(I211*1000,1),IF(I211*1000&lt;1000,FIXED(I211*1000,0),MROUND(I211*1000,10)))))))),IF(I211=-1,"rg",IF(I211="","--",IF(I211&lt;1,FIXED(I211,3),IF(I211&lt;10,FIXED(I211,2),(IF(I211&lt;100,FIXED(I211,1),IF(I211&lt;1000,FIXED(I211,0),MROUND(I211,10))))))))))</f>
        <v>--</v>
      </c>
      <c r="AK211" s="6" t="str">
        <f t="shared" si="86"/>
        <v>--</v>
      </c>
      <c r="AL211" s="6" t="str">
        <f>IF(AK211="--","--",IF(F!$D211=131,IF(K211=-1,"rg",IF(K211="","--",IF(K211*1000&lt;1,FIXED(K211*1000,3),IF(K211*1000&lt;10,FIXED(K211*1000,2),(IF(K211*1000&lt;100,FIXED(K211*1000,1),IF(K211*1000&lt;1000,FIXED(K211*1000,0),MROUND(K211*1000,10)))))))),IF(K211=-1,"rg",IF(K211="","--",IF(K211&lt;1,FIXED(K211,3),IF(K211&lt;10,FIXED(K211,2),(IF(K211&lt;100,FIXED(K211,1),IF(K211&lt;1000,FIXED(K211,0),MROUND(K211,10))))))))))</f>
        <v>--</v>
      </c>
      <c r="AM211" s="6" t="str">
        <f t="shared" si="87"/>
        <v>--</v>
      </c>
      <c r="AN211" s="6" t="str">
        <f>IF(AM211="--","--",IF(F!$D211=131,IF(M211=-1,"rg",IF(M211="","--",IF(M211*1000&lt;1,FIXED(M211*1000,3),IF(M211*1000&lt;10,FIXED(M211*1000,2),(IF(M211*1000&lt;100,FIXED(M211*1000,1),IF(M211*1000&lt;1000,FIXED(M211*1000,0),MROUND(M211*1000,10)))))))),IF(M211=-1,"rg",IF(M211="","--",IF(M211&lt;1,FIXED(M211,3),IF(M211&lt;10,FIXED(M211,2),(IF(M211&lt;100,FIXED(M211,1),IF(M211&lt;1000,FIXED(M211,0),MROUND(M211,10))))))))))</f>
        <v>--</v>
      </c>
      <c r="AP211" s="6" t="str">
        <f t="shared" si="74"/>
        <v>--</v>
      </c>
      <c r="AQ211" s="6" t="str">
        <f t="shared" si="75"/>
        <v/>
      </c>
      <c r="AR211" s="6" t="str">
        <f t="shared" si="76"/>
        <v>--</v>
      </c>
      <c r="AS211" s="6" t="str">
        <f t="shared" si="77"/>
        <v/>
      </c>
      <c r="AT211" s="6" t="str">
        <f t="shared" si="78"/>
        <v/>
      </c>
      <c r="AU211" s="6" t="str">
        <f>IFERROR(IF(AR211="--","",IF(HLOOKUP(SMALL($Q$4:$Y$4,3),$Q$4:$Y$501,ROW(AP211)-3,FALSE)=0,"",IF(HLOOKUP(SMALL($Q$4:$Y$4,3),$Q$4:$Y$501,ROW(AP211)-3,FALSE)="nee",VLOOKUP("De kwaliteitseis emissiearme grond (maximale concentratie) wordt overschreden.",H!$O$10:'H'!$P$59,2,FALSE),""))),"")</f>
        <v/>
      </c>
      <c r="AV211" s="6" t="str">
        <f t="shared" si="68"/>
        <v>--</v>
      </c>
      <c r="AW211" s="6" t="str">
        <f t="shared" si="69"/>
        <v/>
      </c>
      <c r="AX211" s="6" t="str">
        <f t="shared" si="70"/>
        <v>--</v>
      </c>
      <c r="AY211" s="6" t="str">
        <f t="shared" si="79"/>
        <v/>
      </c>
      <c r="AZ211" s="6" t="str">
        <f t="shared" si="80"/>
        <v/>
      </c>
      <c r="BA211" s="6" t="str">
        <f>IFERROR(IF(AR211="--","",IF(HLOOKUP(SMALL($Q$4:$Y$4,6),$Q$4:$Y$501,ROW(AP211)-3,FALSE)=0,"",IF(HLOOKUP(SMALL($Q$4:$Y$4,6),$Q$4:$Y$501,ROW(AP211)-3,FALSE)="nee",VLOOKUP("De kwaliteitseis emissiearme grond (maximale concentratie) wordt overschreden.",H!$O$10:'H'!$P$59,2,FALSE),""))),"")</f>
        <v/>
      </c>
      <c r="BB211" s="6" t="str">
        <f t="shared" si="71"/>
        <v>--</v>
      </c>
      <c r="BC211" s="6" t="str">
        <f t="shared" si="72"/>
        <v/>
      </c>
      <c r="BD211" s="6" t="str">
        <f t="shared" si="73"/>
        <v>--</v>
      </c>
      <c r="BE211" s="6" t="str">
        <f t="shared" si="81"/>
        <v/>
      </c>
      <c r="BF211" s="6" t="str">
        <f t="shared" si="82"/>
        <v/>
      </c>
      <c r="BG211" s="4" t="str">
        <f>IFERROR(IF(AR211="--","",IF(HLOOKUP(SMALL($Q$4:$Y$4,9),$Q$4:$Y$501,ROW(AP211)-3,FALSE)=0,"",IF(HLOOKUP(SMALL($Q$4:$Y$4,9),$Q$4:$Y$501,ROW(AP211)-3,FALSE)="nee",VLOOKUP("De kwaliteitseis emissiearme grond (maximale concentratie) wordt overschreden.",H!$O$10:'H'!$P$59,2,FALSE),""))),"")</f>
        <v/>
      </c>
    </row>
    <row r="212" spans="1:59" x14ac:dyDescent="0.2">
      <c r="A212" s="4" t="str">
        <f>F!A212</f>
        <v>Triazofos</v>
      </c>
      <c r="B212" s="6" t="str">
        <f>IF(ISNUMBER(F!E212)=FALSE,"--",IF(F!E212=0,"--",F!E212))</f>
        <v>--</v>
      </c>
      <c r="C212" s="6" t="str">
        <f>IF(B212="--","",F!F212)</f>
        <v/>
      </c>
      <c r="D212" s="6" t="str">
        <f>IF(ISNUMBER(F!G212)=FALSE,"--",IF(F!G212=0,"--",F!G212))</f>
        <v>--</v>
      </c>
      <c r="E212" s="6" t="str">
        <f>IF(D212="--","",F!H212)</f>
        <v/>
      </c>
      <c r="F212" s="6" t="str">
        <f>IF(ISNUMBER(F!I212)=FALSE,"--",IF(F!I212=0,"--",F!I212))</f>
        <v>--</v>
      </c>
      <c r="G212" s="6" t="str">
        <f>IF(F212="--","",F!J212)</f>
        <v/>
      </c>
      <c r="H212" s="6"/>
      <c r="I212" s="6">
        <f>IF(F!Z212=-1,-1,F!AV212)</f>
        <v>0</v>
      </c>
      <c r="J212" s="6"/>
      <c r="K212" s="6">
        <f>IF(F!AC212=-1,-1,F!AX212)</f>
        <v>0</v>
      </c>
      <c r="L212" s="6"/>
      <c r="M212" s="6">
        <f>IF(F!AF212=-1,-1,F!AZ212)</f>
        <v>0</v>
      </c>
      <c r="N212" s="6"/>
      <c r="P212" s="4" t="str">
        <f>IFERROR(IF(AND(VLOOKUP(F!$B212,E!$B$1:$AK$300,5,FALSE)&lt;&gt;1000000000,VLOOKUP(F!$B212,E!$B$1:$AK$300,6,FALSE)=1000000000,VLOOKUP(F!$B212,E!$B$1:$AK$300,7,FALSE)=1000000000,VLOOKUP(F!$B212,E!$B$1:$AK$300,8,FALSE)=1000000000,VLOOKUP(F!$B212,E!$B$1:$AK$300,9,FALSE)=1000000000),"toetsen alleen LN",IF(AND(VLOOKUP(F!$B212,E!$B$1:$AK$300,5,FALSE)=1000000000,VLOOKUP(F!$B212,E!$B$1:$AK$300,6,FALSE)=1000000000,VLOOKUP(F!$B212,E!$B$1:$AK$300,7,FALSE)=1000000000,VLOOKUP(F!$B212,E!$B$1:$AK$300,8,FALSE)&lt;&gt;1000000000,VLOOKUP(F!$B212,E!$B$1:$AK$300,9,FALSE)&lt;&gt;1000000000),"toetsen alleen MV en SV",IF(AND(VLOOKUP(F!$B212,E!$B$1:$AK$300,5,FALSE)&lt;&gt;1000000000,VLOOKUP(F!$B212,E!$B$1:$AK$300,6,FALSE)&lt;&gt;1000000000,VLOOKUP(F!$B212,E!$B$1:$AK$300,7,FALSE)&lt;&gt;1000000000,VLOOKUP(F!$B212,E!$B$1:$AK$300,8,FALSE)=1000000000,VLOOKUP(F!$B212,E!$B$1:$AK$300,9,FALSE)=1000000000),"toetsen geen MV en SV",IF(VLOOKUP(F!$B212,E!$B$1:$AK$300,5,FALSE)+VLOOKUP(F!$B212,E!$B$1:$AK$300,6,FALSE)+VLOOKUP(F!$B212,E!$B$1:$AK$300,7,FALSE)+VLOOKUP(F!$B212,E!$B$1:$AK$300,8,FALSE)&lt;&gt;4000000000,"toetsen",IF(VLOOKUP(F!$B212,E!$B$1:$AK$300,12,FALSE)&lt;&gt;1000000000,"toetsen alleen IW","niet toetsen"))))),"")</f>
        <v/>
      </c>
      <c r="Q212" s="6">
        <f t="shared" si="88"/>
        <v>0</v>
      </c>
      <c r="R212" s="5" t="str">
        <f>IF($B212="--","",IF($P212="toetsen",toetsen(F!$B212,Q212),IF($P212="toetsen alleen IW",toetsen_alleen_IW(F!$B212,Q212),IF($P212="toetsen alleen LN",toetsen_alleen_LN(F!$B212,Q212),IF($P212="toetsen geen MV en SV",toetsen_geen_MV_en_SV(F!$B212,Q212),IF($P212="toetsen alleen MV en SV",toetsen_alleen_MV_en_SV(F!$B212,Q212),""))))))</f>
        <v/>
      </c>
      <c r="S212" s="5" t="str">
        <f>IF($P212="toetsen",IF(OR(Q212="",VLOOKUP(F!$B212,E!$B$1:$AK$300,10,FALSE)=1000000000),"",IF(Q212&lt;=VLOOKUP(F!$B212,E!$B$1:$AK$300,10,FALSE),"ja","nee")),"")</f>
        <v/>
      </c>
      <c r="T212" s="78">
        <f t="shared" si="83"/>
        <v>0</v>
      </c>
      <c r="U212" s="5" t="str">
        <f>IF($D212="--","",IF($P212="toetsen",toetsen(F!$B212,T212),IF($P212="toetsen alleen IW",toetsen_alleen_IW(F!$B212,T212),IF($P212="toetsen alleen LN",toetsen_alleen_LN(F!$B212,T212),IF($P212="toetsen geen MV en SV",toetsen_geen_MV_en_SV(F!$B212,T212),IF($P212="toetsen alleen MV en SV",toetsen_alleen_MV_en_SV(F!$B212,T212),""))))))</f>
        <v/>
      </c>
      <c r="V212" s="5" t="str">
        <f>IF($P212="toetsen",IF(OR(T212="",VLOOKUP(F!$B212,E!$B$1:$AK$300,10,FALSE)=1000000000),"",IF(T212&lt;=VLOOKUP(F!$B212,E!$B$1:$AK$300,10,FALSE),"ja","nee")),"")</f>
        <v/>
      </c>
      <c r="W212" s="6">
        <f t="shared" si="84"/>
        <v>0</v>
      </c>
      <c r="X212" s="5" t="str">
        <f>IF($F212="--","",IF($P212="toetsen",toetsen(F!$B212,W212),IF($P212="toetsen alleen IW",toetsen_alleen_IW(F!$B212,W212),IF($P212="toetsen alleen LN",toetsen_alleen_LN(F!$B212,W212),IF($P212="toetsen geen MV en SV",toetsen_geen_MV_en_SV(F!$B212,W212),IF($P212="toetsen alleen MV en SV",toetsen_alleen_MV_en_SV(F!$B212,W212),""))))))</f>
        <v/>
      </c>
      <c r="Y212" s="5" t="str">
        <f>IF($P212="toetsen",IF(OR(W212="",VLOOKUP(F!$B212,E!$B$1:$AK$300,10,FALSE)=1000000000),"",IF(W212&lt;=VLOOKUP(F!$B212,E!$B$1:$AK$300,10,FALSE),"ja","nee")),"")</f>
        <v/>
      </c>
      <c r="AA212" s="4" t="str">
        <f>IFERROR(IF(Q212="","",(IF(Q212&gt;2*VLOOKUP(F!$B212,E!$B$1:$AK$300,5,FALSE),1,0))),"")</f>
        <v/>
      </c>
      <c r="AB212" s="4" t="str">
        <f>IFERROR(IF(T212="","",(IF(T212&gt;2*VLOOKUP(F!$B212,E!$B$1:$AK$300,5,FALSE),1,0))),"")</f>
        <v/>
      </c>
      <c r="AC212" s="4" t="str">
        <f>IFERROR(IF(W212="","",(IF(W212&gt;2*VLOOKUP(F!$B212,E!$B$1:$AK$300,5,FALSE),1,0))),"")</f>
        <v/>
      </c>
      <c r="AE212" s="4" t="str">
        <f>IFERROR(IF(Q212="","",(IF(Q212&gt;VLOOKUP(F!$B212,E!$B$1:$AK$300,6,FALSE)+VLOOKUP(F!$B212,E!$B$1:$AK$300,5,FALSE),1,0))),"")</f>
        <v/>
      </c>
      <c r="AF212" s="4" t="str">
        <f>IFERROR(IF(T212="","",(IF(T212&gt;VLOOKUP(F!$B212,E!$B$1:$AK$300,6,FALSE)+VLOOKUP(F!$B212,E!$B$1:$AK$300,5,FALSE),1,0))),"")</f>
        <v/>
      </c>
      <c r="AG212" s="4" t="str">
        <f>IFERROR(IF(W212="","",(IF(W212&gt;VLOOKUP(F!$B212,E!$B$1:$AK$300,6,FALSE)+VLOOKUP(F!$B212,E!$B$1:$AK$300,5,FALSE),1,0))),"")</f>
        <v/>
      </c>
      <c r="AI212" s="6" t="str">
        <f t="shared" si="85"/>
        <v>--</v>
      </c>
      <c r="AJ212" s="6" t="str">
        <f>IF(AI212="--","--",IF(F!$D212=131,IF(I212=-1,"rg",IF(I212="","--",IF(I212*1000&lt;1,FIXED(I212*1000,3),IF(I212*1000&lt;10,FIXED(I212*1000,2),(IF(I212*1000&lt;100,FIXED(I212*1000,1),IF(I212*1000&lt;1000,FIXED(I212*1000,0),MROUND(I212*1000,10)))))))),IF(I212=-1,"rg",IF(I212="","--",IF(I212&lt;1,FIXED(I212,3),IF(I212&lt;10,FIXED(I212,2),(IF(I212&lt;100,FIXED(I212,1),IF(I212&lt;1000,FIXED(I212,0),MROUND(I212,10))))))))))</f>
        <v>--</v>
      </c>
      <c r="AK212" s="6" t="str">
        <f t="shared" si="86"/>
        <v>--</v>
      </c>
      <c r="AL212" s="6" t="str">
        <f>IF(AK212="--","--",IF(F!$D212=131,IF(K212=-1,"rg",IF(K212="","--",IF(K212*1000&lt;1,FIXED(K212*1000,3),IF(K212*1000&lt;10,FIXED(K212*1000,2),(IF(K212*1000&lt;100,FIXED(K212*1000,1),IF(K212*1000&lt;1000,FIXED(K212*1000,0),MROUND(K212*1000,10)))))))),IF(K212=-1,"rg",IF(K212="","--",IF(K212&lt;1,FIXED(K212,3),IF(K212&lt;10,FIXED(K212,2),(IF(K212&lt;100,FIXED(K212,1),IF(K212&lt;1000,FIXED(K212,0),MROUND(K212,10))))))))))</f>
        <v>--</v>
      </c>
      <c r="AM212" s="6" t="str">
        <f t="shared" si="87"/>
        <v>--</v>
      </c>
      <c r="AN212" s="6" t="str">
        <f>IF(AM212="--","--",IF(F!$D212=131,IF(M212=-1,"rg",IF(M212="","--",IF(M212*1000&lt;1,FIXED(M212*1000,3),IF(M212*1000&lt;10,FIXED(M212*1000,2),(IF(M212*1000&lt;100,FIXED(M212*1000,1),IF(M212*1000&lt;1000,FIXED(M212*1000,0),MROUND(M212*1000,10)))))))),IF(M212=-1,"rg",IF(M212="","--",IF(M212&lt;1,FIXED(M212,3),IF(M212&lt;10,FIXED(M212,2),(IF(M212&lt;100,FIXED(M212,1),IF(M212&lt;1000,FIXED(M212,0),MROUND(M212,10))))))))))</f>
        <v>--</v>
      </c>
      <c r="AP212" s="6" t="str">
        <f t="shared" si="74"/>
        <v>--</v>
      </c>
      <c r="AQ212" s="6" t="str">
        <f t="shared" si="75"/>
        <v/>
      </c>
      <c r="AR212" s="6" t="str">
        <f t="shared" si="76"/>
        <v>--</v>
      </c>
      <c r="AS212" s="6" t="str">
        <f t="shared" si="77"/>
        <v/>
      </c>
      <c r="AT212" s="6" t="str">
        <f t="shared" si="78"/>
        <v/>
      </c>
      <c r="AU212" s="6" t="str">
        <f>IFERROR(IF(AR212="--","",IF(HLOOKUP(SMALL($Q$4:$Y$4,3),$Q$4:$Y$501,ROW(AP212)-3,FALSE)=0,"",IF(HLOOKUP(SMALL($Q$4:$Y$4,3),$Q$4:$Y$501,ROW(AP212)-3,FALSE)="nee",VLOOKUP("De kwaliteitseis emissiearme grond (maximale concentratie) wordt overschreden.",H!$O$10:'H'!$P$59,2,FALSE),""))),"")</f>
        <v/>
      </c>
      <c r="AV212" s="6" t="str">
        <f t="shared" si="68"/>
        <v>--</v>
      </c>
      <c r="AW212" s="6" t="str">
        <f t="shared" si="69"/>
        <v/>
      </c>
      <c r="AX212" s="6" t="str">
        <f t="shared" si="70"/>
        <v>--</v>
      </c>
      <c r="AY212" s="6" t="str">
        <f t="shared" si="79"/>
        <v/>
      </c>
      <c r="AZ212" s="6" t="str">
        <f t="shared" si="80"/>
        <v/>
      </c>
      <c r="BA212" s="6" t="str">
        <f>IFERROR(IF(AR212="--","",IF(HLOOKUP(SMALL($Q$4:$Y$4,6),$Q$4:$Y$501,ROW(AP212)-3,FALSE)=0,"",IF(HLOOKUP(SMALL($Q$4:$Y$4,6),$Q$4:$Y$501,ROW(AP212)-3,FALSE)="nee",VLOOKUP("De kwaliteitseis emissiearme grond (maximale concentratie) wordt overschreden.",H!$O$10:'H'!$P$59,2,FALSE),""))),"")</f>
        <v/>
      </c>
      <c r="BB212" s="6" t="str">
        <f t="shared" si="71"/>
        <v>--</v>
      </c>
      <c r="BC212" s="6" t="str">
        <f t="shared" si="72"/>
        <v/>
      </c>
      <c r="BD212" s="6" t="str">
        <f t="shared" si="73"/>
        <v>--</v>
      </c>
      <c r="BE212" s="6" t="str">
        <f t="shared" si="81"/>
        <v/>
      </c>
      <c r="BF212" s="6" t="str">
        <f t="shared" si="82"/>
        <v/>
      </c>
      <c r="BG212" s="4" t="str">
        <f>IFERROR(IF(AR212="--","",IF(HLOOKUP(SMALL($Q$4:$Y$4,9),$Q$4:$Y$501,ROW(AP212)-3,FALSE)=0,"",IF(HLOOKUP(SMALL($Q$4:$Y$4,9),$Q$4:$Y$501,ROW(AP212)-3,FALSE)="nee",VLOOKUP("De kwaliteitseis emissiearme grond (maximale concentratie) wordt overschreden.",H!$O$10:'H'!$P$59,2,FALSE),""))),"")</f>
        <v/>
      </c>
    </row>
    <row r="213" spans="1:59" x14ac:dyDescent="0.2">
      <c r="A213" s="4" t="str">
        <f>F!A213</f>
        <v>Ametryn</v>
      </c>
      <c r="B213" s="6" t="str">
        <f>IF(ISNUMBER(F!E213)=FALSE,"--",IF(F!E213=0,"--",F!E213))</f>
        <v>--</v>
      </c>
      <c r="C213" s="6" t="str">
        <f>IF(B213="--","",F!F213)</f>
        <v/>
      </c>
      <c r="D213" s="6" t="str">
        <f>IF(ISNUMBER(F!G213)=FALSE,"--",IF(F!G213=0,"--",F!G213))</f>
        <v>--</v>
      </c>
      <c r="E213" s="6" t="str">
        <f>IF(D213="--","",F!H213)</f>
        <v/>
      </c>
      <c r="F213" s="6" t="str">
        <f>IF(ISNUMBER(F!I213)=FALSE,"--",IF(F!I213=0,"--",F!I213))</f>
        <v>--</v>
      </c>
      <c r="G213" s="6" t="str">
        <f>IF(F213="--","",F!J213)</f>
        <v/>
      </c>
      <c r="H213" s="6"/>
      <c r="I213" s="6" t="str">
        <f>IF(F!Z213=-1,-1,F!AV213)</f>
        <v/>
      </c>
      <c r="J213" s="6"/>
      <c r="K213" s="6" t="str">
        <f>IF(F!AC213=-1,-1,F!AX213)</f>
        <v/>
      </c>
      <c r="L213" s="6"/>
      <c r="M213" s="6" t="str">
        <f>IF(F!AF213=-1,-1,F!AZ213)</f>
        <v/>
      </c>
      <c r="N213" s="6"/>
      <c r="P213" s="4" t="str">
        <f>IFERROR(IF(AND(VLOOKUP(F!$B213,E!$B$1:$AK$300,5,FALSE)&lt;&gt;1000000000,VLOOKUP(F!$B213,E!$B$1:$AK$300,6,FALSE)=1000000000,VLOOKUP(F!$B213,E!$B$1:$AK$300,7,FALSE)=1000000000,VLOOKUP(F!$B213,E!$B$1:$AK$300,8,FALSE)=1000000000,VLOOKUP(F!$B213,E!$B$1:$AK$300,9,FALSE)=1000000000),"toetsen alleen LN",IF(AND(VLOOKUP(F!$B213,E!$B$1:$AK$300,5,FALSE)=1000000000,VLOOKUP(F!$B213,E!$B$1:$AK$300,6,FALSE)=1000000000,VLOOKUP(F!$B213,E!$B$1:$AK$300,7,FALSE)=1000000000,VLOOKUP(F!$B213,E!$B$1:$AK$300,8,FALSE)&lt;&gt;1000000000,VLOOKUP(F!$B213,E!$B$1:$AK$300,9,FALSE)&lt;&gt;1000000000),"toetsen alleen MV en SV",IF(AND(VLOOKUP(F!$B213,E!$B$1:$AK$300,5,FALSE)&lt;&gt;1000000000,VLOOKUP(F!$B213,E!$B$1:$AK$300,6,FALSE)&lt;&gt;1000000000,VLOOKUP(F!$B213,E!$B$1:$AK$300,7,FALSE)&lt;&gt;1000000000,VLOOKUP(F!$B213,E!$B$1:$AK$300,8,FALSE)=1000000000,VLOOKUP(F!$B213,E!$B$1:$AK$300,9,FALSE)=1000000000),"toetsen geen MV en SV",IF(VLOOKUP(F!$B213,E!$B$1:$AK$300,5,FALSE)+VLOOKUP(F!$B213,E!$B$1:$AK$300,6,FALSE)+VLOOKUP(F!$B213,E!$B$1:$AK$300,7,FALSE)+VLOOKUP(F!$B213,E!$B$1:$AK$300,8,FALSE)&lt;&gt;4000000000,"toetsen",IF(VLOOKUP(F!$B213,E!$B$1:$AK$300,12,FALSE)&lt;&gt;1000000000,"toetsen alleen IW","niet toetsen"))))),"")</f>
        <v/>
      </c>
      <c r="Q213" s="6" t="str">
        <f t="shared" si="88"/>
        <v/>
      </c>
      <c r="R213" s="5" t="str">
        <f>IF($B213="--","",IF($P213="toetsen",toetsen(F!$B213,Q213),IF($P213="toetsen alleen IW",toetsen_alleen_IW(F!$B213,Q213),IF($P213="toetsen alleen LN",toetsen_alleen_LN(F!$B213,Q213),IF($P213="toetsen geen MV en SV",toetsen_geen_MV_en_SV(F!$B213,Q213),IF($P213="toetsen alleen MV en SV",toetsen_alleen_MV_en_SV(F!$B213,Q213),""))))))</f>
        <v/>
      </c>
      <c r="S213" s="5" t="str">
        <f>IF($P213="toetsen",IF(OR(Q213="",VLOOKUP(F!$B213,E!$B$1:$AK$300,10,FALSE)=1000000000),"",IF(Q213&lt;=VLOOKUP(F!$B213,E!$B$1:$AK$300,10,FALSE),"ja","nee")),"")</f>
        <v/>
      </c>
      <c r="T213" s="78" t="str">
        <f t="shared" si="83"/>
        <v/>
      </c>
      <c r="U213" s="5" t="str">
        <f>IF($D213="--","",IF($P213="toetsen",toetsen(F!$B213,T213),IF($P213="toetsen alleen IW",toetsen_alleen_IW(F!$B213,T213),IF($P213="toetsen alleen LN",toetsen_alleen_LN(F!$B213,T213),IF($P213="toetsen geen MV en SV",toetsen_geen_MV_en_SV(F!$B213,T213),IF($P213="toetsen alleen MV en SV",toetsen_alleen_MV_en_SV(F!$B213,T213),""))))))</f>
        <v/>
      </c>
      <c r="V213" s="5" t="str">
        <f>IF($P213="toetsen",IF(OR(T213="",VLOOKUP(F!$B213,E!$B$1:$AK$300,10,FALSE)=1000000000),"",IF(T213&lt;=VLOOKUP(F!$B213,E!$B$1:$AK$300,10,FALSE),"ja","nee")),"")</f>
        <v/>
      </c>
      <c r="W213" s="6" t="str">
        <f t="shared" si="84"/>
        <v/>
      </c>
      <c r="X213" s="5" t="str">
        <f>IF($F213="--","",IF($P213="toetsen",toetsen(F!$B213,W213),IF($P213="toetsen alleen IW",toetsen_alleen_IW(F!$B213,W213),IF($P213="toetsen alleen LN",toetsen_alleen_LN(F!$B213,W213),IF($P213="toetsen geen MV en SV",toetsen_geen_MV_en_SV(F!$B213,W213),IF($P213="toetsen alleen MV en SV",toetsen_alleen_MV_en_SV(F!$B213,W213),""))))))</f>
        <v/>
      </c>
      <c r="Y213" s="5" t="str">
        <f>IF($P213="toetsen",IF(OR(W213="",VLOOKUP(F!$B213,E!$B$1:$AK$300,10,FALSE)=1000000000),"",IF(W213&lt;=VLOOKUP(F!$B213,E!$B$1:$AK$300,10,FALSE),"ja","nee")),"")</f>
        <v/>
      </c>
      <c r="AA213" s="4" t="str">
        <f>IFERROR(IF(Q213="","",(IF(Q213&gt;2*VLOOKUP(F!$B213,E!$B$1:$AK$300,5,FALSE),1,0))),"")</f>
        <v/>
      </c>
      <c r="AB213" s="4" t="str">
        <f>IFERROR(IF(T213="","",(IF(T213&gt;2*VLOOKUP(F!$B213,E!$B$1:$AK$300,5,FALSE),1,0))),"")</f>
        <v/>
      </c>
      <c r="AC213" s="4" t="str">
        <f>IFERROR(IF(W213="","",(IF(W213&gt;2*VLOOKUP(F!$B213,E!$B$1:$AK$300,5,FALSE),1,0))),"")</f>
        <v/>
      </c>
      <c r="AE213" s="4" t="str">
        <f>IFERROR(IF(Q213="","",(IF(Q213&gt;VLOOKUP(F!$B213,E!$B$1:$AK$300,6,FALSE)+VLOOKUP(F!$B213,E!$B$1:$AK$300,5,FALSE),1,0))),"")</f>
        <v/>
      </c>
      <c r="AF213" s="4" t="str">
        <f>IFERROR(IF(T213="","",(IF(T213&gt;VLOOKUP(F!$B213,E!$B$1:$AK$300,6,FALSE)+VLOOKUP(F!$B213,E!$B$1:$AK$300,5,FALSE),1,0))),"")</f>
        <v/>
      </c>
      <c r="AG213" s="4" t="str">
        <f>IFERROR(IF(W213="","",(IF(W213&gt;VLOOKUP(F!$B213,E!$B$1:$AK$300,6,FALSE)+VLOOKUP(F!$B213,E!$B$1:$AK$300,5,FALSE),1,0))),"")</f>
        <v/>
      </c>
      <c r="AI213" s="6" t="str">
        <f t="shared" si="85"/>
        <v>--</v>
      </c>
      <c r="AJ213" s="6" t="str">
        <f>IF(AI213="--","--",IF(F!$D213=131,IF(I213=-1,"rg",IF(I213="","--",IF(I213*1000&lt;1,FIXED(I213*1000,3),IF(I213*1000&lt;10,FIXED(I213*1000,2),(IF(I213*1000&lt;100,FIXED(I213*1000,1),IF(I213*1000&lt;1000,FIXED(I213*1000,0),MROUND(I213*1000,10)))))))),IF(I213=-1,"rg",IF(I213="","--",IF(I213&lt;1,FIXED(I213,3),IF(I213&lt;10,FIXED(I213,2),(IF(I213&lt;100,FIXED(I213,1),IF(I213&lt;1000,FIXED(I213,0),MROUND(I213,10))))))))))</f>
        <v>--</v>
      </c>
      <c r="AK213" s="6" t="str">
        <f t="shared" si="86"/>
        <v>--</v>
      </c>
      <c r="AL213" s="6" t="str">
        <f>IF(AK213="--","--",IF(F!$D213=131,IF(K213=-1,"rg",IF(K213="","--",IF(K213*1000&lt;1,FIXED(K213*1000,3),IF(K213*1000&lt;10,FIXED(K213*1000,2),(IF(K213*1000&lt;100,FIXED(K213*1000,1),IF(K213*1000&lt;1000,FIXED(K213*1000,0),MROUND(K213*1000,10)))))))),IF(K213=-1,"rg",IF(K213="","--",IF(K213&lt;1,FIXED(K213,3),IF(K213&lt;10,FIXED(K213,2),(IF(K213&lt;100,FIXED(K213,1),IF(K213&lt;1000,FIXED(K213,0),MROUND(K213,10))))))))))</f>
        <v>--</v>
      </c>
      <c r="AM213" s="6" t="str">
        <f t="shared" si="87"/>
        <v>--</v>
      </c>
      <c r="AN213" s="6" t="str">
        <f>IF(AM213="--","--",IF(F!$D213=131,IF(M213=-1,"rg",IF(M213="","--",IF(M213*1000&lt;1,FIXED(M213*1000,3),IF(M213*1000&lt;10,FIXED(M213*1000,2),(IF(M213*1000&lt;100,FIXED(M213*1000,1),IF(M213*1000&lt;1000,FIXED(M213*1000,0),MROUND(M213*1000,10)))))))),IF(M213=-1,"rg",IF(M213="","--",IF(M213&lt;1,FIXED(M213,3),IF(M213&lt;10,FIXED(M213,2),(IF(M213&lt;100,FIXED(M213,1),IF(M213&lt;1000,FIXED(M213,0),MROUND(M213,10))))))))))</f>
        <v>--</v>
      </c>
      <c r="AP213" s="6" t="str">
        <f t="shared" si="74"/>
        <v>--</v>
      </c>
      <c r="AQ213" s="6" t="str">
        <f t="shared" si="75"/>
        <v/>
      </c>
      <c r="AR213" s="6" t="str">
        <f t="shared" si="76"/>
        <v>--</v>
      </c>
      <c r="AS213" s="6" t="str">
        <f t="shared" si="77"/>
        <v/>
      </c>
      <c r="AT213" s="6" t="str">
        <f t="shared" si="78"/>
        <v/>
      </c>
      <c r="AU213" s="6" t="str">
        <f>IFERROR(IF(AR213="--","",IF(HLOOKUP(SMALL($Q$4:$Y$4,3),$Q$4:$Y$501,ROW(AP213)-3,FALSE)=0,"",IF(HLOOKUP(SMALL($Q$4:$Y$4,3),$Q$4:$Y$501,ROW(AP213)-3,FALSE)="nee",VLOOKUP("De kwaliteitseis emissiearme grond (maximale concentratie) wordt overschreden.",H!$O$10:'H'!$P$59,2,FALSE),""))),"")</f>
        <v/>
      </c>
      <c r="AV213" s="6" t="str">
        <f t="shared" si="68"/>
        <v>--</v>
      </c>
      <c r="AW213" s="6" t="str">
        <f t="shared" si="69"/>
        <v/>
      </c>
      <c r="AX213" s="6" t="str">
        <f t="shared" si="70"/>
        <v>--</v>
      </c>
      <c r="AY213" s="6" t="str">
        <f t="shared" si="79"/>
        <v/>
      </c>
      <c r="AZ213" s="6" t="str">
        <f t="shared" si="80"/>
        <v/>
      </c>
      <c r="BA213" s="6" t="str">
        <f>IFERROR(IF(AR213="--","",IF(HLOOKUP(SMALL($Q$4:$Y$4,6),$Q$4:$Y$501,ROW(AP213)-3,FALSE)=0,"",IF(HLOOKUP(SMALL($Q$4:$Y$4,6),$Q$4:$Y$501,ROW(AP213)-3,FALSE)="nee",VLOOKUP("De kwaliteitseis emissiearme grond (maximale concentratie) wordt overschreden.",H!$O$10:'H'!$P$59,2,FALSE),""))),"")</f>
        <v/>
      </c>
      <c r="BB213" s="6" t="str">
        <f t="shared" si="71"/>
        <v>--</v>
      </c>
      <c r="BC213" s="6" t="str">
        <f t="shared" si="72"/>
        <v/>
      </c>
      <c r="BD213" s="6" t="str">
        <f t="shared" si="73"/>
        <v>--</v>
      </c>
      <c r="BE213" s="6" t="str">
        <f t="shared" si="81"/>
        <v/>
      </c>
      <c r="BF213" s="6" t="str">
        <f t="shared" si="82"/>
        <v/>
      </c>
      <c r="BG213" s="4" t="str">
        <f>IFERROR(IF(AR213="--","",IF(HLOOKUP(SMALL($Q$4:$Y$4,9),$Q$4:$Y$501,ROW(AP213)-3,FALSE)=0,"",IF(HLOOKUP(SMALL($Q$4:$Y$4,9),$Q$4:$Y$501,ROW(AP213)-3,FALSE)="nee",VLOOKUP("De kwaliteitseis emissiearme grond (maximale concentratie) wordt overschreden.",H!$O$10:'H'!$P$59,2,FALSE),""))),"")</f>
        <v/>
      </c>
    </row>
    <row r="214" spans="1:59" x14ac:dyDescent="0.2">
      <c r="A214" s="4" t="str">
        <f>F!A214</f>
        <v>Atraton</v>
      </c>
      <c r="B214" s="6" t="str">
        <f>IF(ISNUMBER(F!E214)=FALSE,"--",IF(F!E214=0,"--",F!E214))</f>
        <v>--</v>
      </c>
      <c r="C214" s="6" t="str">
        <f>IF(B214="--","",F!F214)</f>
        <v/>
      </c>
      <c r="D214" s="6" t="str">
        <f>IF(ISNUMBER(F!G214)=FALSE,"--",IF(F!G214=0,"--",F!G214))</f>
        <v>--</v>
      </c>
      <c r="E214" s="6" t="str">
        <f>IF(D214="--","",F!H214)</f>
        <v/>
      </c>
      <c r="F214" s="6" t="str">
        <f>IF(ISNUMBER(F!I214)=FALSE,"--",IF(F!I214=0,"--",F!I214))</f>
        <v>--</v>
      </c>
      <c r="G214" s="6" t="str">
        <f>IF(F214="--","",F!J214)</f>
        <v/>
      </c>
      <c r="H214" s="6"/>
      <c r="I214" s="6" t="str">
        <f>IF(F!Z214=-1,-1,F!AV214)</f>
        <v/>
      </c>
      <c r="J214" s="6"/>
      <c r="K214" s="6" t="str">
        <f>IF(F!AC214=-1,-1,F!AX214)</f>
        <v/>
      </c>
      <c r="L214" s="6"/>
      <c r="M214" s="6" t="str">
        <f>IF(F!AF214=-1,-1,F!AZ214)</f>
        <v/>
      </c>
      <c r="N214" s="6"/>
      <c r="P214" s="4" t="str">
        <f>IFERROR(IF(AND(VLOOKUP(F!$B214,E!$B$1:$AK$300,5,FALSE)&lt;&gt;1000000000,VLOOKUP(F!$B214,E!$B$1:$AK$300,6,FALSE)=1000000000,VLOOKUP(F!$B214,E!$B$1:$AK$300,7,FALSE)=1000000000,VLOOKUP(F!$B214,E!$B$1:$AK$300,8,FALSE)=1000000000,VLOOKUP(F!$B214,E!$B$1:$AK$300,9,FALSE)=1000000000),"toetsen alleen LN",IF(AND(VLOOKUP(F!$B214,E!$B$1:$AK$300,5,FALSE)=1000000000,VLOOKUP(F!$B214,E!$B$1:$AK$300,6,FALSE)=1000000000,VLOOKUP(F!$B214,E!$B$1:$AK$300,7,FALSE)=1000000000,VLOOKUP(F!$B214,E!$B$1:$AK$300,8,FALSE)&lt;&gt;1000000000,VLOOKUP(F!$B214,E!$B$1:$AK$300,9,FALSE)&lt;&gt;1000000000),"toetsen alleen MV en SV",IF(AND(VLOOKUP(F!$B214,E!$B$1:$AK$300,5,FALSE)&lt;&gt;1000000000,VLOOKUP(F!$B214,E!$B$1:$AK$300,6,FALSE)&lt;&gt;1000000000,VLOOKUP(F!$B214,E!$B$1:$AK$300,7,FALSE)&lt;&gt;1000000000,VLOOKUP(F!$B214,E!$B$1:$AK$300,8,FALSE)=1000000000,VLOOKUP(F!$B214,E!$B$1:$AK$300,9,FALSE)=1000000000),"toetsen geen MV en SV",IF(VLOOKUP(F!$B214,E!$B$1:$AK$300,5,FALSE)+VLOOKUP(F!$B214,E!$B$1:$AK$300,6,FALSE)+VLOOKUP(F!$B214,E!$B$1:$AK$300,7,FALSE)+VLOOKUP(F!$B214,E!$B$1:$AK$300,8,FALSE)&lt;&gt;4000000000,"toetsen",IF(VLOOKUP(F!$B214,E!$B$1:$AK$300,12,FALSE)&lt;&gt;1000000000,"toetsen alleen IW","niet toetsen"))))),"")</f>
        <v/>
      </c>
      <c r="Q214" s="6" t="str">
        <f t="shared" si="88"/>
        <v/>
      </c>
      <c r="R214" s="5" t="str">
        <f>IF($B214="--","",IF($P214="toetsen",toetsen(F!$B214,Q214),IF($P214="toetsen alleen IW",toetsen_alleen_IW(F!$B214,Q214),IF($P214="toetsen alleen LN",toetsen_alleen_LN(F!$B214,Q214),IF($P214="toetsen geen MV en SV",toetsen_geen_MV_en_SV(F!$B214,Q214),IF($P214="toetsen alleen MV en SV",toetsen_alleen_MV_en_SV(F!$B214,Q214),""))))))</f>
        <v/>
      </c>
      <c r="S214" s="5" t="str">
        <f>IF($P214="toetsen",IF(OR(Q214="",VLOOKUP(F!$B214,E!$B$1:$AK$300,10,FALSE)=1000000000),"",IF(Q214&lt;=VLOOKUP(F!$B214,E!$B$1:$AK$300,10,FALSE),"ja","nee")),"")</f>
        <v/>
      </c>
      <c r="T214" s="78" t="str">
        <f t="shared" si="83"/>
        <v/>
      </c>
      <c r="U214" s="5" t="str">
        <f>IF($D214="--","",IF($P214="toetsen",toetsen(F!$B214,T214),IF($P214="toetsen alleen IW",toetsen_alleen_IW(F!$B214,T214),IF($P214="toetsen alleen LN",toetsen_alleen_LN(F!$B214,T214),IF($P214="toetsen geen MV en SV",toetsen_geen_MV_en_SV(F!$B214,T214),IF($P214="toetsen alleen MV en SV",toetsen_alleen_MV_en_SV(F!$B214,T214),""))))))</f>
        <v/>
      </c>
      <c r="V214" s="5" t="str">
        <f>IF($P214="toetsen",IF(OR(T214="",VLOOKUP(F!$B214,E!$B$1:$AK$300,10,FALSE)=1000000000),"",IF(T214&lt;=VLOOKUP(F!$B214,E!$B$1:$AK$300,10,FALSE),"ja","nee")),"")</f>
        <v/>
      </c>
      <c r="W214" s="6" t="str">
        <f t="shared" si="84"/>
        <v/>
      </c>
      <c r="X214" s="5" t="str">
        <f>IF($F214="--","",IF($P214="toetsen",toetsen(F!$B214,W214),IF($P214="toetsen alleen IW",toetsen_alleen_IW(F!$B214,W214),IF($P214="toetsen alleen LN",toetsen_alleen_LN(F!$B214,W214),IF($P214="toetsen geen MV en SV",toetsen_geen_MV_en_SV(F!$B214,W214),IF($P214="toetsen alleen MV en SV",toetsen_alleen_MV_en_SV(F!$B214,W214),""))))))</f>
        <v/>
      </c>
      <c r="Y214" s="5" t="str">
        <f>IF($P214="toetsen",IF(OR(W214="",VLOOKUP(F!$B214,E!$B$1:$AK$300,10,FALSE)=1000000000),"",IF(W214&lt;=VLOOKUP(F!$B214,E!$B$1:$AK$300,10,FALSE),"ja","nee")),"")</f>
        <v/>
      </c>
      <c r="AA214" s="4" t="str">
        <f>IFERROR(IF(Q214="","",(IF(Q214&gt;2*VLOOKUP(F!$B214,E!$B$1:$AK$300,5,FALSE),1,0))),"")</f>
        <v/>
      </c>
      <c r="AB214" s="4" t="str">
        <f>IFERROR(IF(T214="","",(IF(T214&gt;2*VLOOKUP(F!$B214,E!$B$1:$AK$300,5,FALSE),1,0))),"")</f>
        <v/>
      </c>
      <c r="AC214" s="4" t="str">
        <f>IFERROR(IF(W214="","",(IF(W214&gt;2*VLOOKUP(F!$B214,E!$B$1:$AK$300,5,FALSE),1,0))),"")</f>
        <v/>
      </c>
      <c r="AE214" s="4" t="str">
        <f>IFERROR(IF(Q214="","",(IF(Q214&gt;VLOOKUP(F!$B214,E!$B$1:$AK$300,6,FALSE)+VLOOKUP(F!$B214,E!$B$1:$AK$300,5,FALSE),1,0))),"")</f>
        <v/>
      </c>
      <c r="AF214" s="4" t="str">
        <f>IFERROR(IF(T214="","",(IF(T214&gt;VLOOKUP(F!$B214,E!$B$1:$AK$300,6,FALSE)+VLOOKUP(F!$B214,E!$B$1:$AK$300,5,FALSE),1,0))),"")</f>
        <v/>
      </c>
      <c r="AG214" s="4" t="str">
        <f>IFERROR(IF(W214="","",(IF(W214&gt;VLOOKUP(F!$B214,E!$B$1:$AK$300,6,FALSE)+VLOOKUP(F!$B214,E!$B$1:$AK$300,5,FALSE),1,0))),"")</f>
        <v/>
      </c>
      <c r="AI214" s="6" t="str">
        <f t="shared" si="85"/>
        <v>--</v>
      </c>
      <c r="AJ214" s="6" t="str">
        <f>IF(AI214="--","--",IF(F!$D214=131,IF(I214=-1,"rg",IF(I214="","--",IF(I214*1000&lt;1,FIXED(I214*1000,3),IF(I214*1000&lt;10,FIXED(I214*1000,2),(IF(I214*1000&lt;100,FIXED(I214*1000,1),IF(I214*1000&lt;1000,FIXED(I214*1000,0),MROUND(I214*1000,10)))))))),IF(I214=-1,"rg",IF(I214="","--",IF(I214&lt;1,FIXED(I214,3),IF(I214&lt;10,FIXED(I214,2),(IF(I214&lt;100,FIXED(I214,1),IF(I214&lt;1000,FIXED(I214,0),MROUND(I214,10))))))))))</f>
        <v>--</v>
      </c>
      <c r="AK214" s="6" t="str">
        <f t="shared" si="86"/>
        <v>--</v>
      </c>
      <c r="AL214" s="6" t="str">
        <f>IF(AK214="--","--",IF(F!$D214=131,IF(K214=-1,"rg",IF(K214="","--",IF(K214*1000&lt;1,FIXED(K214*1000,3),IF(K214*1000&lt;10,FIXED(K214*1000,2),(IF(K214*1000&lt;100,FIXED(K214*1000,1),IF(K214*1000&lt;1000,FIXED(K214*1000,0),MROUND(K214*1000,10)))))))),IF(K214=-1,"rg",IF(K214="","--",IF(K214&lt;1,FIXED(K214,3),IF(K214&lt;10,FIXED(K214,2),(IF(K214&lt;100,FIXED(K214,1),IF(K214&lt;1000,FIXED(K214,0),MROUND(K214,10))))))))))</f>
        <v>--</v>
      </c>
      <c r="AM214" s="6" t="str">
        <f t="shared" si="87"/>
        <v>--</v>
      </c>
      <c r="AN214" s="6" t="str">
        <f>IF(AM214="--","--",IF(F!$D214=131,IF(M214=-1,"rg",IF(M214="","--",IF(M214*1000&lt;1,FIXED(M214*1000,3),IF(M214*1000&lt;10,FIXED(M214*1000,2),(IF(M214*1000&lt;100,FIXED(M214*1000,1),IF(M214*1000&lt;1000,FIXED(M214*1000,0),MROUND(M214*1000,10)))))))),IF(M214=-1,"rg",IF(M214="","--",IF(M214&lt;1,FIXED(M214,3),IF(M214&lt;10,FIXED(M214,2),(IF(M214&lt;100,FIXED(M214,1),IF(M214&lt;1000,FIXED(M214,0),MROUND(M214,10))))))))))</f>
        <v>--</v>
      </c>
      <c r="AP214" s="6" t="str">
        <f t="shared" si="74"/>
        <v>--</v>
      </c>
      <c r="AQ214" s="6" t="str">
        <f t="shared" si="75"/>
        <v/>
      </c>
      <c r="AR214" s="6" t="str">
        <f t="shared" si="76"/>
        <v>--</v>
      </c>
      <c r="AS214" s="6" t="str">
        <f t="shared" si="77"/>
        <v/>
      </c>
      <c r="AT214" s="6" t="str">
        <f t="shared" si="78"/>
        <v/>
      </c>
      <c r="AU214" s="6" t="str">
        <f>IFERROR(IF(AR214="--","",IF(HLOOKUP(SMALL($Q$4:$Y$4,3),$Q$4:$Y$501,ROW(AP214)-3,FALSE)=0,"",IF(HLOOKUP(SMALL($Q$4:$Y$4,3),$Q$4:$Y$501,ROW(AP214)-3,FALSE)="nee",VLOOKUP("De kwaliteitseis emissiearme grond (maximale concentratie) wordt overschreden.",H!$O$10:'H'!$P$59,2,FALSE),""))),"")</f>
        <v/>
      </c>
      <c r="AV214" s="6" t="str">
        <f t="shared" si="68"/>
        <v>--</v>
      </c>
      <c r="AW214" s="6" t="str">
        <f t="shared" si="69"/>
        <v/>
      </c>
      <c r="AX214" s="6" t="str">
        <f t="shared" si="70"/>
        <v>--</v>
      </c>
      <c r="AY214" s="6" t="str">
        <f t="shared" si="79"/>
        <v/>
      </c>
      <c r="AZ214" s="6" t="str">
        <f t="shared" si="80"/>
        <v/>
      </c>
      <c r="BA214" s="6" t="str">
        <f>IFERROR(IF(AR214="--","",IF(HLOOKUP(SMALL($Q$4:$Y$4,6),$Q$4:$Y$501,ROW(AP214)-3,FALSE)=0,"",IF(HLOOKUP(SMALL($Q$4:$Y$4,6),$Q$4:$Y$501,ROW(AP214)-3,FALSE)="nee",VLOOKUP("De kwaliteitseis emissiearme grond (maximale concentratie) wordt overschreden.",H!$O$10:'H'!$P$59,2,FALSE),""))),"")</f>
        <v/>
      </c>
      <c r="BB214" s="6" t="str">
        <f t="shared" si="71"/>
        <v>--</v>
      </c>
      <c r="BC214" s="6" t="str">
        <f t="shared" si="72"/>
        <v/>
      </c>
      <c r="BD214" s="6" t="str">
        <f t="shared" si="73"/>
        <v>--</v>
      </c>
      <c r="BE214" s="6" t="str">
        <f t="shared" si="81"/>
        <v/>
      </c>
      <c r="BF214" s="6" t="str">
        <f t="shared" si="82"/>
        <v/>
      </c>
      <c r="BG214" s="4" t="str">
        <f>IFERROR(IF(AR214="--","",IF(HLOOKUP(SMALL($Q$4:$Y$4,9),$Q$4:$Y$501,ROW(AP214)-3,FALSE)=0,"",IF(HLOOKUP(SMALL($Q$4:$Y$4,9),$Q$4:$Y$501,ROW(AP214)-3,FALSE)="nee",VLOOKUP("De kwaliteitseis emissiearme grond (maximale concentratie) wordt overschreden.",H!$O$10:'H'!$P$59,2,FALSE),""))),"")</f>
        <v/>
      </c>
    </row>
    <row r="215" spans="1:59" x14ac:dyDescent="0.2">
      <c r="A215" s="4" t="str">
        <f>F!A215</f>
        <v>Atrazine</v>
      </c>
      <c r="B215" s="6" t="str">
        <f>IF(ISNUMBER(F!E215)=FALSE,"--",IF(F!E215=0,"--",F!E215))</f>
        <v>--</v>
      </c>
      <c r="C215" s="6" t="str">
        <f>IF(B215="--","",F!F215)</f>
        <v/>
      </c>
      <c r="D215" s="6" t="str">
        <f>IF(ISNUMBER(F!G215)=FALSE,"--",IF(F!G215=0,"--",F!G215))</f>
        <v>--</v>
      </c>
      <c r="E215" s="6" t="str">
        <f>IF(D215="--","",F!H215)</f>
        <v/>
      </c>
      <c r="F215" s="6" t="str">
        <f>IF(ISNUMBER(F!I215)=FALSE,"--",IF(F!I215=0,"--",F!I215))</f>
        <v>--</v>
      </c>
      <c r="G215" s="6" t="str">
        <f>IF(F215="--","",F!J215)</f>
        <v/>
      </c>
      <c r="H215" s="6"/>
      <c r="I215" s="6" t="str">
        <f>IF(F!Z215=-1,-1,F!AV215)</f>
        <v/>
      </c>
      <c r="J215" s="6"/>
      <c r="K215" s="6" t="str">
        <f>IF(F!AC215=-1,-1,F!AX215)</f>
        <v/>
      </c>
      <c r="L215" s="6"/>
      <c r="M215" s="6" t="str">
        <f>IF(F!AF215=-1,-1,F!AZ215)</f>
        <v/>
      </c>
      <c r="N215" s="6"/>
      <c r="P215" s="4" t="str">
        <f>IFERROR(IF(AND(VLOOKUP(F!$B215,E!$B$1:$AK$300,5,FALSE)&lt;&gt;1000000000,VLOOKUP(F!$B215,E!$B$1:$AK$300,6,FALSE)=1000000000,VLOOKUP(F!$B215,E!$B$1:$AK$300,7,FALSE)=1000000000,VLOOKUP(F!$B215,E!$B$1:$AK$300,8,FALSE)=1000000000,VLOOKUP(F!$B215,E!$B$1:$AK$300,9,FALSE)=1000000000),"toetsen alleen LN",IF(AND(VLOOKUP(F!$B215,E!$B$1:$AK$300,5,FALSE)=1000000000,VLOOKUP(F!$B215,E!$B$1:$AK$300,6,FALSE)=1000000000,VLOOKUP(F!$B215,E!$B$1:$AK$300,7,FALSE)=1000000000,VLOOKUP(F!$B215,E!$B$1:$AK$300,8,FALSE)&lt;&gt;1000000000,VLOOKUP(F!$B215,E!$B$1:$AK$300,9,FALSE)&lt;&gt;1000000000),"toetsen alleen MV en SV",IF(AND(VLOOKUP(F!$B215,E!$B$1:$AK$300,5,FALSE)&lt;&gt;1000000000,VLOOKUP(F!$B215,E!$B$1:$AK$300,6,FALSE)&lt;&gt;1000000000,VLOOKUP(F!$B215,E!$B$1:$AK$300,7,FALSE)&lt;&gt;1000000000,VLOOKUP(F!$B215,E!$B$1:$AK$300,8,FALSE)=1000000000,VLOOKUP(F!$B215,E!$B$1:$AK$300,9,FALSE)=1000000000),"toetsen geen MV en SV",IF(VLOOKUP(F!$B215,E!$B$1:$AK$300,5,FALSE)+VLOOKUP(F!$B215,E!$B$1:$AK$300,6,FALSE)+VLOOKUP(F!$B215,E!$B$1:$AK$300,7,FALSE)+VLOOKUP(F!$B215,E!$B$1:$AK$300,8,FALSE)&lt;&gt;4000000000,"toetsen",IF(VLOOKUP(F!$B215,E!$B$1:$AK$300,12,FALSE)&lt;&gt;1000000000,"toetsen alleen IW","niet toetsen"))))),"")</f>
        <v>toetsen</v>
      </c>
      <c r="Q215" s="6" t="str">
        <f t="shared" si="88"/>
        <v/>
      </c>
      <c r="R215" s="5" t="str">
        <f>IF($B215="--","",IF($P215="toetsen",toetsen(F!$B215,Q215),IF($P215="toetsen alleen IW",toetsen_alleen_IW(F!$B215,Q215),IF($P215="toetsen alleen LN",toetsen_alleen_LN(F!$B215,Q215),IF($P215="toetsen geen MV en SV",toetsen_geen_MV_en_SV(F!$B215,Q215),IF($P215="toetsen alleen MV en SV",toetsen_alleen_MV_en_SV(F!$B215,Q215),""))))))</f>
        <v/>
      </c>
      <c r="S215" s="5" t="str">
        <f>IF($P215="toetsen",IF(OR(Q215="",VLOOKUP(F!$B215,E!$B$1:$AK$300,10,FALSE)=1000000000),"",IF(Q215&lt;=VLOOKUP(F!$B215,E!$B$1:$AK$300,10,FALSE),"ja","nee")),"")</f>
        <v/>
      </c>
      <c r="T215" s="78" t="str">
        <f t="shared" si="83"/>
        <v/>
      </c>
      <c r="U215" s="5" t="str">
        <f>IF($D215="--","",IF($P215="toetsen",toetsen(F!$B215,T215),IF($P215="toetsen alleen IW",toetsen_alleen_IW(F!$B215,T215),IF($P215="toetsen alleen LN",toetsen_alleen_LN(F!$B215,T215),IF($P215="toetsen geen MV en SV",toetsen_geen_MV_en_SV(F!$B215,T215),IF($P215="toetsen alleen MV en SV",toetsen_alleen_MV_en_SV(F!$B215,T215),""))))))</f>
        <v/>
      </c>
      <c r="V215" s="5" t="str">
        <f>IF($P215="toetsen",IF(OR(T215="",VLOOKUP(F!$B215,E!$B$1:$AK$300,10,FALSE)=1000000000),"",IF(T215&lt;=VLOOKUP(F!$B215,E!$B$1:$AK$300,10,FALSE),"ja","nee")),"")</f>
        <v/>
      </c>
      <c r="W215" s="6" t="str">
        <f t="shared" si="84"/>
        <v/>
      </c>
      <c r="X215" s="5" t="str">
        <f>IF($F215="--","",IF($P215="toetsen",toetsen(F!$B215,W215),IF($P215="toetsen alleen IW",toetsen_alleen_IW(F!$B215,W215),IF($P215="toetsen alleen LN",toetsen_alleen_LN(F!$B215,W215),IF($P215="toetsen geen MV en SV",toetsen_geen_MV_en_SV(F!$B215,W215),IF($P215="toetsen alleen MV en SV",toetsen_alleen_MV_en_SV(F!$B215,W215),""))))))</f>
        <v/>
      </c>
      <c r="Y215" s="5" t="str">
        <f>IF($P215="toetsen",IF(OR(W215="",VLOOKUP(F!$B215,E!$B$1:$AK$300,10,FALSE)=1000000000),"",IF(W215&lt;=VLOOKUP(F!$B215,E!$B$1:$AK$300,10,FALSE),"ja","nee")),"")</f>
        <v/>
      </c>
      <c r="AA215" s="4" t="str">
        <f>IFERROR(IF(Q215="","",(IF(Q215&gt;2*VLOOKUP(F!$B215,E!$B$1:$AK$300,5,FALSE),1,0))),"")</f>
        <v/>
      </c>
      <c r="AB215" s="4" t="str">
        <f>IFERROR(IF(T215="","",(IF(T215&gt;2*VLOOKUP(F!$B215,E!$B$1:$AK$300,5,FALSE),1,0))),"")</f>
        <v/>
      </c>
      <c r="AC215" s="4" t="str">
        <f>IFERROR(IF(W215="","",(IF(W215&gt;2*VLOOKUP(F!$B215,E!$B$1:$AK$300,5,FALSE),1,0))),"")</f>
        <v/>
      </c>
      <c r="AE215" s="4" t="str">
        <f>IFERROR(IF(Q215="","",(IF(Q215&gt;VLOOKUP(F!$B215,E!$B$1:$AK$300,6,FALSE)+VLOOKUP(F!$B215,E!$B$1:$AK$300,5,FALSE),1,0))),"")</f>
        <v/>
      </c>
      <c r="AF215" s="4" t="str">
        <f>IFERROR(IF(T215="","",(IF(T215&gt;VLOOKUP(F!$B215,E!$B$1:$AK$300,6,FALSE)+VLOOKUP(F!$B215,E!$B$1:$AK$300,5,FALSE),1,0))),"")</f>
        <v/>
      </c>
      <c r="AG215" s="4" t="str">
        <f>IFERROR(IF(W215="","",(IF(W215&gt;VLOOKUP(F!$B215,E!$B$1:$AK$300,6,FALSE)+VLOOKUP(F!$B215,E!$B$1:$AK$300,5,FALSE),1,0))),"")</f>
        <v/>
      </c>
      <c r="AI215" s="6" t="str">
        <f t="shared" si="85"/>
        <v>--</v>
      </c>
      <c r="AJ215" s="6" t="str">
        <f>IF(AI215="--","--",IF(F!$D215=131,IF(I215=-1,"rg",IF(I215="","--",IF(I215*1000&lt;1,FIXED(I215*1000,3),IF(I215*1000&lt;10,FIXED(I215*1000,2),(IF(I215*1000&lt;100,FIXED(I215*1000,1),IF(I215*1000&lt;1000,FIXED(I215*1000,0),MROUND(I215*1000,10)))))))),IF(I215=-1,"rg",IF(I215="","--",IF(I215&lt;1,FIXED(I215,3),IF(I215&lt;10,FIXED(I215,2),(IF(I215&lt;100,FIXED(I215,1),IF(I215&lt;1000,FIXED(I215,0),MROUND(I215,10))))))))))</f>
        <v>--</v>
      </c>
      <c r="AK215" s="6" t="str">
        <f t="shared" si="86"/>
        <v>--</v>
      </c>
      <c r="AL215" s="6" t="str">
        <f>IF(AK215="--","--",IF(F!$D215=131,IF(K215=-1,"rg",IF(K215="","--",IF(K215*1000&lt;1,FIXED(K215*1000,3),IF(K215*1000&lt;10,FIXED(K215*1000,2),(IF(K215*1000&lt;100,FIXED(K215*1000,1),IF(K215*1000&lt;1000,FIXED(K215*1000,0),MROUND(K215*1000,10)))))))),IF(K215=-1,"rg",IF(K215="","--",IF(K215&lt;1,FIXED(K215,3),IF(K215&lt;10,FIXED(K215,2),(IF(K215&lt;100,FIXED(K215,1),IF(K215&lt;1000,FIXED(K215,0),MROUND(K215,10))))))))))</f>
        <v>--</v>
      </c>
      <c r="AM215" s="6" t="str">
        <f t="shared" si="87"/>
        <v>--</v>
      </c>
      <c r="AN215" s="6" t="str">
        <f>IF(AM215="--","--",IF(F!$D215=131,IF(M215=-1,"rg",IF(M215="","--",IF(M215*1000&lt;1,FIXED(M215*1000,3),IF(M215*1000&lt;10,FIXED(M215*1000,2),(IF(M215*1000&lt;100,FIXED(M215*1000,1),IF(M215*1000&lt;1000,FIXED(M215*1000,0),MROUND(M215*1000,10)))))))),IF(M215=-1,"rg",IF(M215="","--",IF(M215&lt;1,FIXED(M215,3),IF(M215&lt;10,FIXED(M215,2),(IF(M215&lt;100,FIXED(M215,1),IF(M215&lt;1000,FIXED(M215,0),MROUND(M215,10))))))))))</f>
        <v>--</v>
      </c>
      <c r="AP215" s="6" t="str">
        <f t="shared" si="74"/>
        <v>--</v>
      </c>
      <c r="AQ215" s="6" t="str">
        <f t="shared" si="75"/>
        <v/>
      </c>
      <c r="AR215" s="6" t="str">
        <f t="shared" si="76"/>
        <v>--</v>
      </c>
      <c r="AS215" s="6" t="str">
        <f t="shared" si="77"/>
        <v/>
      </c>
      <c r="AT215" s="6" t="str">
        <f t="shared" si="78"/>
        <v/>
      </c>
      <c r="AU215" s="6" t="str">
        <f>IFERROR(IF(AR215="--","",IF(HLOOKUP(SMALL($Q$4:$Y$4,3),$Q$4:$Y$501,ROW(AP215)-3,FALSE)=0,"",IF(HLOOKUP(SMALL($Q$4:$Y$4,3),$Q$4:$Y$501,ROW(AP215)-3,FALSE)="nee",VLOOKUP("De kwaliteitseis emissiearme grond (maximale concentratie) wordt overschreden.",H!$O$10:'H'!$P$59,2,FALSE),""))),"")</f>
        <v/>
      </c>
      <c r="AV215" s="6" t="str">
        <f t="shared" si="68"/>
        <v>--</v>
      </c>
      <c r="AW215" s="6" t="str">
        <f t="shared" si="69"/>
        <v/>
      </c>
      <c r="AX215" s="6" t="str">
        <f t="shared" si="70"/>
        <v>--</v>
      </c>
      <c r="AY215" s="6" t="str">
        <f t="shared" si="79"/>
        <v/>
      </c>
      <c r="AZ215" s="6" t="str">
        <f t="shared" si="80"/>
        <v/>
      </c>
      <c r="BA215" s="6" t="str">
        <f>IFERROR(IF(AR215="--","",IF(HLOOKUP(SMALL($Q$4:$Y$4,6),$Q$4:$Y$501,ROW(AP215)-3,FALSE)=0,"",IF(HLOOKUP(SMALL($Q$4:$Y$4,6),$Q$4:$Y$501,ROW(AP215)-3,FALSE)="nee",VLOOKUP("De kwaliteitseis emissiearme grond (maximale concentratie) wordt overschreden.",H!$O$10:'H'!$P$59,2,FALSE),""))),"")</f>
        <v/>
      </c>
      <c r="BB215" s="6" t="str">
        <f t="shared" si="71"/>
        <v>--</v>
      </c>
      <c r="BC215" s="6" t="str">
        <f t="shared" si="72"/>
        <v/>
      </c>
      <c r="BD215" s="6" t="str">
        <f t="shared" si="73"/>
        <v>--</v>
      </c>
      <c r="BE215" s="6" t="str">
        <f t="shared" si="81"/>
        <v/>
      </c>
      <c r="BF215" s="6" t="str">
        <f t="shared" si="82"/>
        <v/>
      </c>
      <c r="BG215" s="4" t="str">
        <f>IFERROR(IF(AR215="--","",IF(HLOOKUP(SMALL($Q$4:$Y$4,9),$Q$4:$Y$501,ROW(AP215)-3,FALSE)=0,"",IF(HLOOKUP(SMALL($Q$4:$Y$4,9),$Q$4:$Y$501,ROW(AP215)-3,FALSE)="nee",VLOOKUP("De kwaliteitseis emissiearme grond (maximale concentratie) wordt overschreden.",H!$O$10:'H'!$P$59,2,FALSE),""))),"")</f>
        <v/>
      </c>
    </row>
    <row r="216" spans="1:59" x14ac:dyDescent="0.2">
      <c r="A216" s="4" t="str">
        <f>F!A216</f>
        <v>Carbaryl</v>
      </c>
      <c r="B216" s="6" t="str">
        <f>IF(ISNUMBER(F!E216)=FALSE,"--",IF(F!E216=0,"--",F!E216))</f>
        <v>--</v>
      </c>
      <c r="C216" s="6" t="str">
        <f>IF(B216="--","",F!F216)</f>
        <v/>
      </c>
      <c r="D216" s="6" t="str">
        <f>IF(ISNUMBER(F!G216)=FALSE,"--",IF(F!G216=0,"--",F!G216))</f>
        <v>--</v>
      </c>
      <c r="E216" s="6" t="str">
        <f>IF(D216="--","",F!H216)</f>
        <v/>
      </c>
      <c r="F216" s="6" t="str">
        <f>IF(ISNUMBER(F!I216)=FALSE,"--",IF(F!I216=0,"--",F!I216))</f>
        <v>--</v>
      </c>
      <c r="G216" s="6" t="str">
        <f>IF(F216="--","",F!J216)</f>
        <v/>
      </c>
      <c r="H216" s="6"/>
      <c r="I216" s="6" t="str">
        <f>IF(F!Z216=-1,-1,F!AV216)</f>
        <v/>
      </c>
      <c r="J216" s="6"/>
      <c r="K216" s="6" t="str">
        <f>IF(F!AC216=-1,-1,F!AX216)</f>
        <v/>
      </c>
      <c r="L216" s="6"/>
      <c r="M216" s="6" t="str">
        <f>IF(F!AF216=-1,-1,F!AZ216)</f>
        <v/>
      </c>
      <c r="N216" s="6"/>
      <c r="P216" s="4" t="str">
        <f>IFERROR(IF(AND(VLOOKUP(F!$B216,E!$B$1:$AK$300,5,FALSE)&lt;&gt;1000000000,VLOOKUP(F!$B216,E!$B$1:$AK$300,6,FALSE)=1000000000,VLOOKUP(F!$B216,E!$B$1:$AK$300,7,FALSE)=1000000000,VLOOKUP(F!$B216,E!$B$1:$AK$300,8,FALSE)=1000000000,VLOOKUP(F!$B216,E!$B$1:$AK$300,9,FALSE)=1000000000),"toetsen alleen LN",IF(AND(VLOOKUP(F!$B216,E!$B$1:$AK$300,5,FALSE)=1000000000,VLOOKUP(F!$B216,E!$B$1:$AK$300,6,FALSE)=1000000000,VLOOKUP(F!$B216,E!$B$1:$AK$300,7,FALSE)=1000000000,VLOOKUP(F!$B216,E!$B$1:$AK$300,8,FALSE)&lt;&gt;1000000000,VLOOKUP(F!$B216,E!$B$1:$AK$300,9,FALSE)&lt;&gt;1000000000),"toetsen alleen MV en SV",IF(AND(VLOOKUP(F!$B216,E!$B$1:$AK$300,5,FALSE)&lt;&gt;1000000000,VLOOKUP(F!$B216,E!$B$1:$AK$300,6,FALSE)&lt;&gt;1000000000,VLOOKUP(F!$B216,E!$B$1:$AK$300,7,FALSE)&lt;&gt;1000000000,VLOOKUP(F!$B216,E!$B$1:$AK$300,8,FALSE)=1000000000,VLOOKUP(F!$B216,E!$B$1:$AK$300,9,FALSE)=1000000000),"toetsen geen MV en SV",IF(VLOOKUP(F!$B216,E!$B$1:$AK$300,5,FALSE)+VLOOKUP(F!$B216,E!$B$1:$AK$300,6,FALSE)+VLOOKUP(F!$B216,E!$B$1:$AK$300,7,FALSE)+VLOOKUP(F!$B216,E!$B$1:$AK$300,8,FALSE)&lt;&gt;4000000000,"toetsen",IF(VLOOKUP(F!$B216,E!$B$1:$AK$300,12,FALSE)&lt;&gt;1000000000,"toetsen alleen IW","niet toetsen"))))),"")</f>
        <v>toetsen</v>
      </c>
      <c r="Q216" s="6" t="str">
        <f t="shared" si="88"/>
        <v/>
      </c>
      <c r="R216" s="5" t="str">
        <f>IF($B216="--","",IF($P216="toetsen",toetsen(F!$B216,Q216),IF($P216="toetsen alleen IW",toetsen_alleen_IW(F!$B216,Q216),IF($P216="toetsen alleen LN",toetsen_alleen_LN(F!$B216,Q216),IF($P216="toetsen geen MV en SV",toetsen_geen_MV_en_SV(F!$B216,Q216),IF($P216="toetsen alleen MV en SV",toetsen_alleen_MV_en_SV(F!$B216,Q216),""))))))</f>
        <v/>
      </c>
      <c r="S216" s="5" t="str">
        <f>IF($P216="toetsen",IF(OR(Q216="",VLOOKUP(F!$B216,E!$B$1:$AK$300,10,FALSE)=1000000000),"",IF(Q216&lt;=VLOOKUP(F!$B216,E!$B$1:$AK$300,10,FALSE),"ja","nee")),"")</f>
        <v/>
      </c>
      <c r="T216" s="78" t="str">
        <f t="shared" si="83"/>
        <v/>
      </c>
      <c r="U216" s="5" t="str">
        <f>IF($D216="--","",IF($P216="toetsen",toetsen(F!$B216,T216),IF($P216="toetsen alleen IW",toetsen_alleen_IW(F!$B216,T216),IF($P216="toetsen alleen LN",toetsen_alleen_LN(F!$B216,T216),IF($P216="toetsen geen MV en SV",toetsen_geen_MV_en_SV(F!$B216,T216),IF($P216="toetsen alleen MV en SV",toetsen_alleen_MV_en_SV(F!$B216,T216),""))))))</f>
        <v/>
      </c>
      <c r="V216" s="5" t="str">
        <f>IF($P216="toetsen",IF(OR(T216="",VLOOKUP(F!$B216,E!$B$1:$AK$300,10,FALSE)=1000000000),"",IF(T216&lt;=VLOOKUP(F!$B216,E!$B$1:$AK$300,10,FALSE),"ja","nee")),"")</f>
        <v/>
      </c>
      <c r="W216" s="6" t="str">
        <f t="shared" si="84"/>
        <v/>
      </c>
      <c r="X216" s="5" t="str">
        <f>IF($F216="--","",IF($P216="toetsen",toetsen(F!$B216,W216),IF($P216="toetsen alleen IW",toetsen_alleen_IW(F!$B216,W216),IF($P216="toetsen alleen LN",toetsen_alleen_LN(F!$B216,W216),IF($P216="toetsen geen MV en SV",toetsen_geen_MV_en_SV(F!$B216,W216),IF($P216="toetsen alleen MV en SV",toetsen_alleen_MV_en_SV(F!$B216,W216),""))))))</f>
        <v/>
      </c>
      <c r="Y216" s="5" t="str">
        <f>IF($P216="toetsen",IF(OR(W216="",VLOOKUP(F!$B216,E!$B$1:$AK$300,10,FALSE)=1000000000),"",IF(W216&lt;=VLOOKUP(F!$B216,E!$B$1:$AK$300,10,FALSE),"ja","nee")),"")</f>
        <v/>
      </c>
      <c r="AA216" s="4" t="str">
        <f>IFERROR(IF(Q216="","",(IF(Q216&gt;2*VLOOKUP(F!$B216,E!$B$1:$AK$300,5,FALSE),1,0))),"")</f>
        <v/>
      </c>
      <c r="AB216" s="4" t="str">
        <f>IFERROR(IF(T216="","",(IF(T216&gt;2*VLOOKUP(F!$B216,E!$B$1:$AK$300,5,FALSE),1,0))),"")</f>
        <v/>
      </c>
      <c r="AC216" s="4" t="str">
        <f>IFERROR(IF(W216="","",(IF(W216&gt;2*VLOOKUP(F!$B216,E!$B$1:$AK$300,5,FALSE),1,0))),"")</f>
        <v/>
      </c>
      <c r="AE216" s="4" t="str">
        <f>IFERROR(IF(Q216="","",(IF(Q216&gt;VLOOKUP(F!$B216,E!$B$1:$AK$300,6,FALSE)+VLOOKUP(F!$B216,E!$B$1:$AK$300,5,FALSE),1,0))),"")</f>
        <v/>
      </c>
      <c r="AF216" s="4" t="str">
        <f>IFERROR(IF(T216="","",(IF(T216&gt;VLOOKUP(F!$B216,E!$B$1:$AK$300,6,FALSE)+VLOOKUP(F!$B216,E!$B$1:$AK$300,5,FALSE),1,0))),"")</f>
        <v/>
      </c>
      <c r="AG216" s="4" t="str">
        <f>IFERROR(IF(W216="","",(IF(W216&gt;VLOOKUP(F!$B216,E!$B$1:$AK$300,6,FALSE)+VLOOKUP(F!$B216,E!$B$1:$AK$300,5,FALSE),1,0))),"")</f>
        <v/>
      </c>
      <c r="AI216" s="6" t="str">
        <f t="shared" si="85"/>
        <v>--</v>
      </c>
      <c r="AJ216" s="6" t="str">
        <f>IF(AI216="--","--",IF(F!$D216=131,IF(I216=-1,"rg",IF(I216="","--",IF(I216*1000&lt;1,FIXED(I216*1000,3),IF(I216*1000&lt;10,FIXED(I216*1000,2),(IF(I216*1000&lt;100,FIXED(I216*1000,1),IF(I216*1000&lt;1000,FIXED(I216*1000,0),MROUND(I216*1000,10)))))))),IF(I216=-1,"rg",IF(I216="","--",IF(I216&lt;1,FIXED(I216,3),IF(I216&lt;10,FIXED(I216,2),(IF(I216&lt;100,FIXED(I216,1),IF(I216&lt;1000,FIXED(I216,0),MROUND(I216,10))))))))))</f>
        <v>--</v>
      </c>
      <c r="AK216" s="6" t="str">
        <f t="shared" si="86"/>
        <v>--</v>
      </c>
      <c r="AL216" s="6" t="str">
        <f>IF(AK216="--","--",IF(F!$D216=131,IF(K216=-1,"rg",IF(K216="","--",IF(K216*1000&lt;1,FIXED(K216*1000,3),IF(K216*1000&lt;10,FIXED(K216*1000,2),(IF(K216*1000&lt;100,FIXED(K216*1000,1),IF(K216*1000&lt;1000,FIXED(K216*1000,0),MROUND(K216*1000,10)))))))),IF(K216=-1,"rg",IF(K216="","--",IF(K216&lt;1,FIXED(K216,3),IF(K216&lt;10,FIXED(K216,2),(IF(K216&lt;100,FIXED(K216,1),IF(K216&lt;1000,FIXED(K216,0),MROUND(K216,10))))))))))</f>
        <v>--</v>
      </c>
      <c r="AM216" s="6" t="str">
        <f t="shared" si="87"/>
        <v>--</v>
      </c>
      <c r="AN216" s="6" t="str">
        <f>IF(AM216="--","--",IF(F!$D216=131,IF(M216=-1,"rg",IF(M216="","--",IF(M216*1000&lt;1,FIXED(M216*1000,3),IF(M216*1000&lt;10,FIXED(M216*1000,2),(IF(M216*1000&lt;100,FIXED(M216*1000,1),IF(M216*1000&lt;1000,FIXED(M216*1000,0),MROUND(M216*1000,10)))))))),IF(M216=-1,"rg",IF(M216="","--",IF(M216&lt;1,FIXED(M216,3),IF(M216&lt;10,FIXED(M216,2),(IF(M216&lt;100,FIXED(M216,1),IF(M216&lt;1000,FIXED(M216,0),MROUND(M216,10))))))))))</f>
        <v>--</v>
      </c>
      <c r="AP216" s="6" t="str">
        <f t="shared" si="74"/>
        <v>--</v>
      </c>
      <c r="AQ216" s="6" t="str">
        <f t="shared" si="75"/>
        <v/>
      </c>
      <c r="AR216" s="6" t="str">
        <f t="shared" si="76"/>
        <v>--</v>
      </c>
      <c r="AS216" s="6" t="str">
        <f t="shared" si="77"/>
        <v/>
      </c>
      <c r="AT216" s="6" t="str">
        <f t="shared" si="78"/>
        <v/>
      </c>
      <c r="AU216" s="6" t="str">
        <f>IFERROR(IF(AR216="--","",IF(HLOOKUP(SMALL($Q$4:$Y$4,3),$Q$4:$Y$501,ROW(AP216)-3,FALSE)=0,"",IF(HLOOKUP(SMALL($Q$4:$Y$4,3),$Q$4:$Y$501,ROW(AP216)-3,FALSE)="nee",VLOOKUP("De kwaliteitseis emissiearme grond (maximale concentratie) wordt overschreden.",H!$O$10:'H'!$P$59,2,FALSE),""))),"")</f>
        <v/>
      </c>
      <c r="AV216" s="6" t="str">
        <f t="shared" si="68"/>
        <v>--</v>
      </c>
      <c r="AW216" s="6" t="str">
        <f t="shared" si="69"/>
        <v/>
      </c>
      <c r="AX216" s="6" t="str">
        <f t="shared" si="70"/>
        <v>--</v>
      </c>
      <c r="AY216" s="6" t="str">
        <f t="shared" si="79"/>
        <v/>
      </c>
      <c r="AZ216" s="6" t="str">
        <f t="shared" si="80"/>
        <v/>
      </c>
      <c r="BA216" s="6" t="str">
        <f>IFERROR(IF(AR216="--","",IF(HLOOKUP(SMALL($Q$4:$Y$4,6),$Q$4:$Y$501,ROW(AP216)-3,FALSE)=0,"",IF(HLOOKUP(SMALL($Q$4:$Y$4,6),$Q$4:$Y$501,ROW(AP216)-3,FALSE)="nee",VLOOKUP("De kwaliteitseis emissiearme grond (maximale concentratie) wordt overschreden.",H!$O$10:'H'!$P$59,2,FALSE),""))),"")</f>
        <v/>
      </c>
      <c r="BB216" s="6" t="str">
        <f t="shared" si="71"/>
        <v>--</v>
      </c>
      <c r="BC216" s="6" t="str">
        <f t="shared" si="72"/>
        <v/>
      </c>
      <c r="BD216" s="6" t="str">
        <f t="shared" si="73"/>
        <v>--</v>
      </c>
      <c r="BE216" s="6" t="str">
        <f t="shared" si="81"/>
        <v/>
      </c>
      <c r="BF216" s="6" t="str">
        <f t="shared" si="82"/>
        <v/>
      </c>
      <c r="BG216" s="4" t="str">
        <f>IFERROR(IF(AR216="--","",IF(HLOOKUP(SMALL($Q$4:$Y$4,9),$Q$4:$Y$501,ROW(AP216)-3,FALSE)=0,"",IF(HLOOKUP(SMALL($Q$4:$Y$4,9),$Q$4:$Y$501,ROW(AP216)-3,FALSE)="nee",VLOOKUP("De kwaliteitseis emissiearme grond (maximale concentratie) wordt overschreden.",H!$O$10:'H'!$P$59,2,FALSE),""))),"")</f>
        <v/>
      </c>
    </row>
    <row r="217" spans="1:59" x14ac:dyDescent="0.2">
      <c r="A217" s="4" t="str">
        <f>F!A217</f>
        <v>Carbofuran</v>
      </c>
      <c r="B217" s="6" t="str">
        <f>IF(ISNUMBER(F!E217)=FALSE,"--",IF(F!E217=0,"--",F!E217))</f>
        <v>--</v>
      </c>
      <c r="C217" s="6" t="str">
        <f>IF(B217="--","",F!F217)</f>
        <v/>
      </c>
      <c r="D217" s="6" t="str">
        <f>IF(ISNUMBER(F!G217)=FALSE,"--",IF(F!G217=0,"--",F!G217))</f>
        <v>--</v>
      </c>
      <c r="E217" s="6" t="str">
        <f>IF(D217="--","",F!H217)</f>
        <v/>
      </c>
      <c r="F217" s="6" t="str">
        <f>IF(ISNUMBER(F!I217)=FALSE,"--",IF(F!I217=0,"--",F!I217))</f>
        <v>--</v>
      </c>
      <c r="G217" s="6" t="str">
        <f>IF(F217="--","",F!J217)</f>
        <v/>
      </c>
      <c r="H217" s="6"/>
      <c r="I217" s="6" t="str">
        <f>IF(F!Z217=-1,-1,F!AV217)</f>
        <v/>
      </c>
      <c r="J217" s="6"/>
      <c r="K217" s="6" t="str">
        <f>IF(F!AC217=-1,-1,F!AX217)</f>
        <v/>
      </c>
      <c r="L217" s="6"/>
      <c r="M217" s="6" t="str">
        <f>IF(F!AF217=-1,-1,F!AZ217)</f>
        <v/>
      </c>
      <c r="N217" s="6"/>
      <c r="P217" s="4" t="str">
        <f>IFERROR(IF(AND(VLOOKUP(F!$B217,E!$B$1:$AK$300,5,FALSE)&lt;&gt;1000000000,VLOOKUP(F!$B217,E!$B$1:$AK$300,6,FALSE)=1000000000,VLOOKUP(F!$B217,E!$B$1:$AK$300,7,FALSE)=1000000000,VLOOKUP(F!$B217,E!$B$1:$AK$300,8,FALSE)=1000000000,VLOOKUP(F!$B217,E!$B$1:$AK$300,9,FALSE)=1000000000),"toetsen alleen LN",IF(AND(VLOOKUP(F!$B217,E!$B$1:$AK$300,5,FALSE)=1000000000,VLOOKUP(F!$B217,E!$B$1:$AK$300,6,FALSE)=1000000000,VLOOKUP(F!$B217,E!$B$1:$AK$300,7,FALSE)=1000000000,VLOOKUP(F!$B217,E!$B$1:$AK$300,8,FALSE)&lt;&gt;1000000000,VLOOKUP(F!$B217,E!$B$1:$AK$300,9,FALSE)&lt;&gt;1000000000),"toetsen alleen MV en SV",IF(AND(VLOOKUP(F!$B217,E!$B$1:$AK$300,5,FALSE)&lt;&gt;1000000000,VLOOKUP(F!$B217,E!$B$1:$AK$300,6,FALSE)&lt;&gt;1000000000,VLOOKUP(F!$B217,E!$B$1:$AK$300,7,FALSE)&lt;&gt;1000000000,VLOOKUP(F!$B217,E!$B$1:$AK$300,8,FALSE)=1000000000,VLOOKUP(F!$B217,E!$B$1:$AK$300,9,FALSE)=1000000000),"toetsen geen MV en SV",IF(VLOOKUP(F!$B217,E!$B$1:$AK$300,5,FALSE)+VLOOKUP(F!$B217,E!$B$1:$AK$300,6,FALSE)+VLOOKUP(F!$B217,E!$B$1:$AK$300,7,FALSE)+VLOOKUP(F!$B217,E!$B$1:$AK$300,8,FALSE)&lt;&gt;4000000000,"toetsen",IF(VLOOKUP(F!$B217,E!$B$1:$AK$300,12,FALSE)&lt;&gt;1000000000,"toetsen alleen IW","niet toetsen"))))),"")</f>
        <v>toetsen</v>
      </c>
      <c r="Q217" s="6" t="str">
        <f t="shared" si="88"/>
        <v/>
      </c>
      <c r="R217" s="5" t="str">
        <f>IF($B217="--","",IF($P217="toetsen",toetsen(F!$B217,Q217),IF($P217="toetsen alleen IW",toetsen_alleen_IW(F!$B217,Q217),IF($P217="toetsen alleen LN",toetsen_alleen_LN(F!$B217,Q217),IF($P217="toetsen geen MV en SV",toetsen_geen_MV_en_SV(F!$B217,Q217),IF($P217="toetsen alleen MV en SV",toetsen_alleen_MV_en_SV(F!$B217,Q217),""))))))</f>
        <v/>
      </c>
      <c r="S217" s="5" t="str">
        <f>IF($P217="toetsen",IF(OR(Q217="",VLOOKUP(F!$B217,E!$B$1:$AK$300,10,FALSE)=1000000000),"",IF(Q217&lt;=VLOOKUP(F!$B217,E!$B$1:$AK$300,10,FALSE),"ja","nee")),"")</f>
        <v/>
      </c>
      <c r="T217" s="78" t="str">
        <f t="shared" si="83"/>
        <v/>
      </c>
      <c r="U217" s="5" t="str">
        <f>IF($D217="--","",IF($P217="toetsen",toetsen(F!$B217,T217),IF($P217="toetsen alleen IW",toetsen_alleen_IW(F!$B217,T217),IF($P217="toetsen alleen LN",toetsen_alleen_LN(F!$B217,T217),IF($P217="toetsen geen MV en SV",toetsen_geen_MV_en_SV(F!$B217,T217),IF($P217="toetsen alleen MV en SV",toetsen_alleen_MV_en_SV(F!$B217,T217),""))))))</f>
        <v/>
      </c>
      <c r="V217" s="5" t="str">
        <f>IF($P217="toetsen",IF(OR(T217="",VLOOKUP(F!$B217,E!$B$1:$AK$300,10,FALSE)=1000000000),"",IF(T217&lt;=VLOOKUP(F!$B217,E!$B$1:$AK$300,10,FALSE),"ja","nee")),"")</f>
        <v/>
      </c>
      <c r="W217" s="6" t="str">
        <f t="shared" si="84"/>
        <v/>
      </c>
      <c r="X217" s="5" t="str">
        <f>IF($F217="--","",IF($P217="toetsen",toetsen(F!$B217,W217),IF($P217="toetsen alleen IW",toetsen_alleen_IW(F!$B217,W217),IF($P217="toetsen alleen LN",toetsen_alleen_LN(F!$B217,W217),IF($P217="toetsen geen MV en SV",toetsen_geen_MV_en_SV(F!$B217,W217),IF($P217="toetsen alleen MV en SV",toetsen_alleen_MV_en_SV(F!$B217,W217),""))))))</f>
        <v/>
      </c>
      <c r="Y217" s="5" t="str">
        <f>IF($P217="toetsen",IF(OR(W217="",VLOOKUP(F!$B217,E!$B$1:$AK$300,10,FALSE)=1000000000),"",IF(W217&lt;=VLOOKUP(F!$B217,E!$B$1:$AK$300,10,FALSE),"ja","nee")),"")</f>
        <v/>
      </c>
      <c r="AA217" s="4" t="str">
        <f>IFERROR(IF(Q217="","",(IF(Q217&gt;2*VLOOKUP(F!$B217,E!$B$1:$AK$300,5,FALSE),1,0))),"")</f>
        <v/>
      </c>
      <c r="AB217" s="4" t="str">
        <f>IFERROR(IF(T217="","",(IF(T217&gt;2*VLOOKUP(F!$B217,E!$B$1:$AK$300,5,FALSE),1,0))),"")</f>
        <v/>
      </c>
      <c r="AC217" s="4" t="str">
        <f>IFERROR(IF(W217="","",(IF(W217&gt;2*VLOOKUP(F!$B217,E!$B$1:$AK$300,5,FALSE),1,0))),"")</f>
        <v/>
      </c>
      <c r="AE217" s="4" t="str">
        <f>IFERROR(IF(Q217="","",(IF(Q217&gt;VLOOKUP(F!$B217,E!$B$1:$AK$300,6,FALSE)+VLOOKUP(F!$B217,E!$B$1:$AK$300,5,FALSE),1,0))),"")</f>
        <v/>
      </c>
      <c r="AF217" s="4" t="str">
        <f>IFERROR(IF(T217="","",(IF(T217&gt;VLOOKUP(F!$B217,E!$B$1:$AK$300,6,FALSE)+VLOOKUP(F!$B217,E!$B$1:$AK$300,5,FALSE),1,0))),"")</f>
        <v/>
      </c>
      <c r="AG217" s="4" t="str">
        <f>IFERROR(IF(W217="","",(IF(W217&gt;VLOOKUP(F!$B217,E!$B$1:$AK$300,6,FALSE)+VLOOKUP(F!$B217,E!$B$1:$AK$300,5,FALSE),1,0))),"")</f>
        <v/>
      </c>
      <c r="AI217" s="6" t="str">
        <f t="shared" si="85"/>
        <v>--</v>
      </c>
      <c r="AJ217" s="6" t="str">
        <f>IF(AI217="--","--",IF(F!$D217=131,IF(I217=-1,"rg",IF(I217="","--",IF(I217*1000&lt;1,FIXED(I217*1000,3),IF(I217*1000&lt;10,FIXED(I217*1000,2),(IF(I217*1000&lt;100,FIXED(I217*1000,1),IF(I217*1000&lt;1000,FIXED(I217*1000,0),MROUND(I217*1000,10)))))))),IF(I217=-1,"rg",IF(I217="","--",IF(I217&lt;1,FIXED(I217,3),IF(I217&lt;10,FIXED(I217,2),(IF(I217&lt;100,FIXED(I217,1),IF(I217&lt;1000,FIXED(I217,0),MROUND(I217,10))))))))))</f>
        <v>--</v>
      </c>
      <c r="AK217" s="6" t="str">
        <f t="shared" si="86"/>
        <v>--</v>
      </c>
      <c r="AL217" s="6" t="str">
        <f>IF(AK217="--","--",IF(F!$D217=131,IF(K217=-1,"rg",IF(K217="","--",IF(K217*1000&lt;1,FIXED(K217*1000,3),IF(K217*1000&lt;10,FIXED(K217*1000,2),(IF(K217*1000&lt;100,FIXED(K217*1000,1),IF(K217*1000&lt;1000,FIXED(K217*1000,0),MROUND(K217*1000,10)))))))),IF(K217=-1,"rg",IF(K217="","--",IF(K217&lt;1,FIXED(K217,3),IF(K217&lt;10,FIXED(K217,2),(IF(K217&lt;100,FIXED(K217,1),IF(K217&lt;1000,FIXED(K217,0),MROUND(K217,10))))))))))</f>
        <v>--</v>
      </c>
      <c r="AM217" s="6" t="str">
        <f t="shared" si="87"/>
        <v>--</v>
      </c>
      <c r="AN217" s="6" t="str">
        <f>IF(AM217="--","--",IF(F!$D217=131,IF(M217=-1,"rg",IF(M217="","--",IF(M217*1000&lt;1,FIXED(M217*1000,3),IF(M217*1000&lt;10,FIXED(M217*1000,2),(IF(M217*1000&lt;100,FIXED(M217*1000,1),IF(M217*1000&lt;1000,FIXED(M217*1000,0),MROUND(M217*1000,10)))))))),IF(M217=-1,"rg",IF(M217="","--",IF(M217&lt;1,FIXED(M217,3),IF(M217&lt;10,FIXED(M217,2),(IF(M217&lt;100,FIXED(M217,1),IF(M217&lt;1000,FIXED(M217,0),MROUND(M217,10))))))))))</f>
        <v>--</v>
      </c>
      <c r="AP217" s="6" t="str">
        <f t="shared" si="74"/>
        <v>--</v>
      </c>
      <c r="AQ217" s="6" t="str">
        <f t="shared" si="75"/>
        <v/>
      </c>
      <c r="AR217" s="6" t="str">
        <f t="shared" si="76"/>
        <v>--</v>
      </c>
      <c r="AS217" s="6" t="str">
        <f t="shared" si="77"/>
        <v/>
      </c>
      <c r="AT217" s="6" t="str">
        <f t="shared" si="78"/>
        <v/>
      </c>
      <c r="AU217" s="6" t="str">
        <f>IFERROR(IF(AR217="--","",IF(HLOOKUP(SMALL($Q$4:$Y$4,3),$Q$4:$Y$501,ROW(AP217)-3,FALSE)=0,"",IF(HLOOKUP(SMALL($Q$4:$Y$4,3),$Q$4:$Y$501,ROW(AP217)-3,FALSE)="nee",VLOOKUP("De kwaliteitseis emissiearme grond (maximale concentratie) wordt overschreden.",H!$O$10:'H'!$P$59,2,FALSE),""))),"")</f>
        <v/>
      </c>
      <c r="AV217" s="6" t="str">
        <f t="shared" si="68"/>
        <v>--</v>
      </c>
      <c r="AW217" s="6" t="str">
        <f t="shared" si="69"/>
        <v/>
      </c>
      <c r="AX217" s="6" t="str">
        <f t="shared" si="70"/>
        <v>--</v>
      </c>
      <c r="AY217" s="6" t="str">
        <f t="shared" si="79"/>
        <v/>
      </c>
      <c r="AZ217" s="6" t="str">
        <f t="shared" si="80"/>
        <v/>
      </c>
      <c r="BA217" s="6" t="str">
        <f>IFERROR(IF(AR217="--","",IF(HLOOKUP(SMALL($Q$4:$Y$4,6),$Q$4:$Y$501,ROW(AP217)-3,FALSE)=0,"",IF(HLOOKUP(SMALL($Q$4:$Y$4,6),$Q$4:$Y$501,ROW(AP217)-3,FALSE)="nee",VLOOKUP("De kwaliteitseis emissiearme grond (maximale concentratie) wordt overschreden.",H!$O$10:'H'!$P$59,2,FALSE),""))),"")</f>
        <v/>
      </c>
      <c r="BB217" s="6" t="str">
        <f t="shared" si="71"/>
        <v>--</v>
      </c>
      <c r="BC217" s="6" t="str">
        <f t="shared" si="72"/>
        <v/>
      </c>
      <c r="BD217" s="6" t="str">
        <f t="shared" si="73"/>
        <v>--</v>
      </c>
      <c r="BE217" s="6" t="str">
        <f t="shared" si="81"/>
        <v/>
      </c>
      <c r="BF217" s="6" t="str">
        <f t="shared" si="82"/>
        <v/>
      </c>
      <c r="BG217" s="4" t="str">
        <f>IFERROR(IF(AR217="--","",IF(HLOOKUP(SMALL($Q$4:$Y$4,9),$Q$4:$Y$501,ROW(AP217)-3,FALSE)=0,"",IF(HLOOKUP(SMALL($Q$4:$Y$4,9),$Q$4:$Y$501,ROW(AP217)-3,FALSE)="nee",VLOOKUP("De kwaliteitseis emissiearme grond (maximale concentratie) wordt overschreden.",H!$O$10:'H'!$P$59,2,FALSE),""))),"")</f>
        <v/>
      </c>
    </row>
    <row r="218" spans="1:59" x14ac:dyDescent="0.2">
      <c r="A218" s="4" t="str">
        <f>F!A218</f>
        <v>4-Chloormethylfenolen (som)</v>
      </c>
      <c r="B218" s="6" t="str">
        <f>IF(ISNUMBER(F!E218)=FALSE,"--",IF(F!E218=0,"--",F!E218))</f>
        <v>--</v>
      </c>
      <c r="C218" s="6" t="str">
        <f>IF(B218="--","",F!F218)</f>
        <v/>
      </c>
      <c r="D218" s="6" t="str">
        <f>IF(ISNUMBER(F!G218)=FALSE,"--",IF(F!G218=0,"--",F!G218))</f>
        <v>--</v>
      </c>
      <c r="E218" s="6" t="str">
        <f>IF(D218="--","",F!H218)</f>
        <v/>
      </c>
      <c r="F218" s="6" t="str">
        <f>IF(ISNUMBER(F!I218)=FALSE,"--",IF(F!I218=0,"--",F!I218))</f>
        <v>--</v>
      </c>
      <c r="G218" s="6" t="str">
        <f>IF(F218="--","",F!J218)</f>
        <v/>
      </c>
      <c r="H218" s="6"/>
      <c r="I218" s="6" t="str">
        <f>IF(F!Z218=-1,-1,F!AV218)</f>
        <v/>
      </c>
      <c r="J218" s="6"/>
      <c r="K218" s="6" t="str">
        <f>IF(F!AC218=-1,-1,F!AX218)</f>
        <v/>
      </c>
      <c r="L218" s="6"/>
      <c r="M218" s="6" t="str">
        <f>IF(F!AF218=-1,-1,F!AZ218)</f>
        <v/>
      </c>
      <c r="N218" s="6"/>
      <c r="P218" s="4" t="str">
        <f>IFERROR(IF(AND(VLOOKUP(F!$B218,E!$B$1:$AK$300,5,FALSE)&lt;&gt;1000000000,VLOOKUP(F!$B218,E!$B$1:$AK$300,6,FALSE)=1000000000,VLOOKUP(F!$B218,E!$B$1:$AK$300,7,FALSE)=1000000000,VLOOKUP(F!$B218,E!$B$1:$AK$300,8,FALSE)=1000000000,VLOOKUP(F!$B218,E!$B$1:$AK$300,9,FALSE)=1000000000),"toetsen alleen LN",IF(AND(VLOOKUP(F!$B218,E!$B$1:$AK$300,5,FALSE)=1000000000,VLOOKUP(F!$B218,E!$B$1:$AK$300,6,FALSE)=1000000000,VLOOKUP(F!$B218,E!$B$1:$AK$300,7,FALSE)=1000000000,VLOOKUP(F!$B218,E!$B$1:$AK$300,8,FALSE)&lt;&gt;1000000000,VLOOKUP(F!$B218,E!$B$1:$AK$300,9,FALSE)&lt;&gt;1000000000),"toetsen alleen MV en SV",IF(AND(VLOOKUP(F!$B218,E!$B$1:$AK$300,5,FALSE)&lt;&gt;1000000000,VLOOKUP(F!$B218,E!$B$1:$AK$300,6,FALSE)&lt;&gt;1000000000,VLOOKUP(F!$B218,E!$B$1:$AK$300,7,FALSE)&lt;&gt;1000000000,VLOOKUP(F!$B218,E!$B$1:$AK$300,8,FALSE)=1000000000,VLOOKUP(F!$B218,E!$B$1:$AK$300,9,FALSE)=1000000000),"toetsen geen MV en SV",IF(VLOOKUP(F!$B218,E!$B$1:$AK$300,5,FALSE)+VLOOKUP(F!$B218,E!$B$1:$AK$300,6,FALSE)+VLOOKUP(F!$B218,E!$B$1:$AK$300,7,FALSE)+VLOOKUP(F!$B218,E!$B$1:$AK$300,8,FALSE)&lt;&gt;4000000000,"toetsen",IF(VLOOKUP(F!$B218,E!$B$1:$AK$300,12,FALSE)&lt;&gt;1000000000,"toetsen alleen IW","niet toetsen"))))),"")</f>
        <v>toetsen geen MV en SV</v>
      </c>
      <c r="Q218" s="6" t="str">
        <f t="shared" si="88"/>
        <v/>
      </c>
      <c r="R218" s="5" t="str">
        <f>IF($B218="--","",IF($P218="toetsen",toetsen(F!$B218,Q218),IF($P218="toetsen alleen IW",toetsen_alleen_IW(F!$B218,Q218),IF($P218="toetsen alleen LN",toetsen_alleen_LN(F!$B218,Q218),IF($P218="toetsen geen MV en SV",toetsen_geen_MV_en_SV(F!$B218,Q218),IF($P218="toetsen alleen MV en SV",toetsen_alleen_MV_en_SV(F!$B218,Q218),""))))))</f>
        <v/>
      </c>
      <c r="S218" s="5" t="str">
        <f>IF($P218="toetsen",IF(OR(Q218="",VLOOKUP(F!$B218,E!$B$1:$AK$300,10,FALSE)=1000000000),"",IF(Q218&lt;=VLOOKUP(F!$B218,E!$B$1:$AK$300,10,FALSE),"ja","nee")),"")</f>
        <v/>
      </c>
      <c r="T218" s="78" t="str">
        <f t="shared" si="83"/>
        <v/>
      </c>
      <c r="U218" s="5" t="str">
        <f>IF($D218="--","",IF($P218="toetsen",toetsen(F!$B218,T218),IF($P218="toetsen alleen IW",toetsen_alleen_IW(F!$B218,T218),IF($P218="toetsen alleen LN",toetsen_alleen_LN(F!$B218,T218),IF($P218="toetsen geen MV en SV",toetsen_geen_MV_en_SV(F!$B218,T218),IF($P218="toetsen alleen MV en SV",toetsen_alleen_MV_en_SV(F!$B218,T218),""))))))</f>
        <v/>
      </c>
      <c r="V218" s="5" t="str">
        <f>IF($P218="toetsen",IF(OR(T218="",VLOOKUP(F!$B218,E!$B$1:$AK$300,10,FALSE)=1000000000),"",IF(T218&lt;=VLOOKUP(F!$B218,E!$B$1:$AK$300,10,FALSE),"ja","nee")),"")</f>
        <v/>
      </c>
      <c r="W218" s="6" t="str">
        <f t="shared" si="84"/>
        <v/>
      </c>
      <c r="X218" s="5" t="str">
        <f>IF($F218="--","",IF($P218="toetsen",toetsen(F!$B218,W218),IF($P218="toetsen alleen IW",toetsen_alleen_IW(F!$B218,W218),IF($P218="toetsen alleen LN",toetsen_alleen_LN(F!$B218,W218),IF($P218="toetsen geen MV en SV",toetsen_geen_MV_en_SV(F!$B218,W218),IF($P218="toetsen alleen MV en SV",toetsen_alleen_MV_en_SV(F!$B218,W218),""))))))</f>
        <v/>
      </c>
      <c r="Y218" s="5" t="str">
        <f>IF($P218="toetsen",IF(OR(W218="",VLOOKUP(F!$B218,E!$B$1:$AK$300,10,FALSE)=1000000000),"",IF(W218&lt;=VLOOKUP(F!$B218,E!$B$1:$AK$300,10,FALSE),"ja","nee")),"")</f>
        <v/>
      </c>
      <c r="AA218" s="4" t="str">
        <f>IFERROR(IF(Q218="","",(IF(Q218&gt;2*VLOOKUP(F!$B218,E!$B$1:$AK$300,5,FALSE),1,0))),"")</f>
        <v/>
      </c>
      <c r="AB218" s="4" t="str">
        <f>IFERROR(IF(T218="","",(IF(T218&gt;2*VLOOKUP(F!$B218,E!$B$1:$AK$300,5,FALSE),1,0))),"")</f>
        <v/>
      </c>
      <c r="AC218" s="4" t="str">
        <f>IFERROR(IF(W218="","",(IF(W218&gt;2*VLOOKUP(F!$B218,E!$B$1:$AK$300,5,FALSE),1,0))),"")</f>
        <v/>
      </c>
      <c r="AE218" s="4" t="str">
        <f>IFERROR(IF(Q218="","",(IF(Q218&gt;VLOOKUP(F!$B218,E!$B$1:$AK$300,6,FALSE)+VLOOKUP(F!$B218,E!$B$1:$AK$300,5,FALSE),1,0))),"")</f>
        <v/>
      </c>
      <c r="AF218" s="4" t="str">
        <f>IFERROR(IF(T218="","",(IF(T218&gt;VLOOKUP(F!$B218,E!$B$1:$AK$300,6,FALSE)+VLOOKUP(F!$B218,E!$B$1:$AK$300,5,FALSE),1,0))),"")</f>
        <v/>
      </c>
      <c r="AG218" s="4" t="str">
        <f>IFERROR(IF(W218="","",(IF(W218&gt;VLOOKUP(F!$B218,E!$B$1:$AK$300,6,FALSE)+VLOOKUP(F!$B218,E!$B$1:$AK$300,5,FALSE),1,0))),"")</f>
        <v/>
      </c>
      <c r="AI218" s="6" t="str">
        <f t="shared" si="85"/>
        <v>--</v>
      </c>
      <c r="AJ218" s="6" t="str">
        <f>IF(AI218="--","--",IF(F!$D218=131,IF(I218=-1,"rg",IF(I218="","--",IF(I218*1000&lt;1,FIXED(I218*1000,3),IF(I218*1000&lt;10,FIXED(I218*1000,2),(IF(I218*1000&lt;100,FIXED(I218*1000,1),IF(I218*1000&lt;1000,FIXED(I218*1000,0),MROUND(I218*1000,10)))))))),IF(I218=-1,"rg",IF(I218="","--",IF(I218&lt;1,FIXED(I218,3),IF(I218&lt;10,FIXED(I218,2),(IF(I218&lt;100,FIXED(I218,1),IF(I218&lt;1000,FIXED(I218,0),MROUND(I218,10))))))))))</f>
        <v>--</v>
      </c>
      <c r="AK218" s="6" t="str">
        <f t="shared" si="86"/>
        <v>--</v>
      </c>
      <c r="AL218" s="6" t="str">
        <f>IF(AK218="--","--",IF(F!$D218=131,IF(K218=-1,"rg",IF(K218="","--",IF(K218*1000&lt;1,FIXED(K218*1000,3),IF(K218*1000&lt;10,FIXED(K218*1000,2),(IF(K218*1000&lt;100,FIXED(K218*1000,1),IF(K218*1000&lt;1000,FIXED(K218*1000,0),MROUND(K218*1000,10)))))))),IF(K218=-1,"rg",IF(K218="","--",IF(K218&lt;1,FIXED(K218,3),IF(K218&lt;10,FIXED(K218,2),(IF(K218&lt;100,FIXED(K218,1),IF(K218&lt;1000,FIXED(K218,0),MROUND(K218,10))))))))))</f>
        <v>--</v>
      </c>
      <c r="AM218" s="6" t="str">
        <f t="shared" si="87"/>
        <v>--</v>
      </c>
      <c r="AN218" s="6" t="str">
        <f>IF(AM218="--","--",IF(F!$D218=131,IF(M218=-1,"rg",IF(M218="","--",IF(M218*1000&lt;1,FIXED(M218*1000,3),IF(M218*1000&lt;10,FIXED(M218*1000,2),(IF(M218*1000&lt;100,FIXED(M218*1000,1),IF(M218*1000&lt;1000,FIXED(M218*1000,0),MROUND(M218*1000,10)))))))),IF(M218=-1,"rg",IF(M218="","--",IF(M218&lt;1,FIXED(M218,3),IF(M218&lt;10,FIXED(M218,2),(IF(M218&lt;100,FIXED(M218,1),IF(M218&lt;1000,FIXED(M218,0),MROUND(M218,10))))))))))</f>
        <v>--</v>
      </c>
      <c r="AP218" s="6" t="str">
        <f t="shared" si="74"/>
        <v>--</v>
      </c>
      <c r="AQ218" s="6" t="str">
        <f t="shared" si="75"/>
        <v/>
      </c>
      <c r="AR218" s="6" t="str">
        <f t="shared" si="76"/>
        <v>--</v>
      </c>
      <c r="AS218" s="6" t="str">
        <f t="shared" si="77"/>
        <v/>
      </c>
      <c r="AT218" s="6" t="str">
        <f t="shared" si="78"/>
        <v/>
      </c>
      <c r="AU218" s="6" t="str">
        <f>IFERROR(IF(AR218="--","",IF(HLOOKUP(SMALL($Q$4:$Y$4,3),$Q$4:$Y$501,ROW(AP218)-3,FALSE)=0,"",IF(HLOOKUP(SMALL($Q$4:$Y$4,3),$Q$4:$Y$501,ROW(AP218)-3,FALSE)="nee",VLOOKUP("De kwaliteitseis emissiearme grond (maximale concentratie) wordt overschreden.",H!$O$10:'H'!$P$59,2,FALSE),""))),"")</f>
        <v/>
      </c>
      <c r="AV218" s="6" t="str">
        <f t="shared" si="68"/>
        <v>--</v>
      </c>
      <c r="AW218" s="6" t="str">
        <f t="shared" si="69"/>
        <v/>
      </c>
      <c r="AX218" s="6" t="str">
        <f t="shared" si="70"/>
        <v>--</v>
      </c>
      <c r="AY218" s="6" t="str">
        <f t="shared" si="79"/>
        <v/>
      </c>
      <c r="AZ218" s="6" t="str">
        <f t="shared" si="80"/>
        <v/>
      </c>
      <c r="BA218" s="6" t="str">
        <f>IFERROR(IF(AR218="--","",IF(HLOOKUP(SMALL($Q$4:$Y$4,6),$Q$4:$Y$501,ROW(AP218)-3,FALSE)=0,"",IF(HLOOKUP(SMALL($Q$4:$Y$4,6),$Q$4:$Y$501,ROW(AP218)-3,FALSE)="nee",VLOOKUP("De kwaliteitseis emissiearme grond (maximale concentratie) wordt overschreden.",H!$O$10:'H'!$P$59,2,FALSE),""))),"")</f>
        <v/>
      </c>
      <c r="BB218" s="6" t="str">
        <f t="shared" si="71"/>
        <v>--</v>
      </c>
      <c r="BC218" s="6" t="str">
        <f t="shared" si="72"/>
        <v/>
      </c>
      <c r="BD218" s="6" t="str">
        <f t="shared" si="73"/>
        <v>--</v>
      </c>
      <c r="BE218" s="6" t="str">
        <f t="shared" si="81"/>
        <v/>
      </c>
      <c r="BF218" s="6" t="str">
        <f t="shared" si="82"/>
        <v/>
      </c>
      <c r="BG218" s="4" t="str">
        <f>IFERROR(IF(AR218="--","",IF(HLOOKUP(SMALL($Q$4:$Y$4,9),$Q$4:$Y$501,ROW(AP218)-3,FALSE)=0,"",IF(HLOOKUP(SMALL($Q$4:$Y$4,9),$Q$4:$Y$501,ROW(AP218)-3,FALSE)="nee",VLOOKUP("De kwaliteitseis emissiearme grond (maximale concentratie) wordt overschreden.",H!$O$10:'H'!$P$59,2,FALSE),""))),"")</f>
        <v/>
      </c>
    </row>
    <row r="219" spans="1:59" x14ac:dyDescent="0.2">
      <c r="A219" s="4" t="str">
        <f>F!A219</f>
        <v>Organostikstof- en organofosforbestrijdingsmiddelen (som)</v>
      </c>
      <c r="B219" s="6" t="str">
        <f>IF(ISNUMBER(F!E219)=FALSE,"--",IF(F!E219=0,"--",F!E219))</f>
        <v>--</v>
      </c>
      <c r="C219" s="6" t="str">
        <f>IF(B219="--","",F!F219)</f>
        <v/>
      </c>
      <c r="D219" s="6" t="str">
        <f>IF(ISNUMBER(F!G219)=FALSE,"--",IF(F!G219=0,"--",F!G219))</f>
        <v>--</v>
      </c>
      <c r="E219" s="6" t="str">
        <f>IF(D219="--","",F!H219)</f>
        <v/>
      </c>
      <c r="F219" s="6" t="str">
        <f>IF(ISNUMBER(F!I219)=FALSE,"--",IF(F!I219=0,"--",F!I219))</f>
        <v>--</v>
      </c>
      <c r="G219" s="6" t="str">
        <f>IF(F219="--","",F!J219)</f>
        <v/>
      </c>
      <c r="H219" s="6"/>
      <c r="I219" s="6" t="str">
        <f>IF(F!Z219=-1,-1,F!AV219)</f>
        <v/>
      </c>
      <c r="J219" s="6"/>
      <c r="K219" s="6" t="str">
        <f>IF(F!AC219=-1,-1,F!AX219)</f>
        <v/>
      </c>
      <c r="L219" s="6"/>
      <c r="M219" s="6" t="str">
        <f>IF(F!AF219=-1,-1,F!AZ219)</f>
        <v/>
      </c>
      <c r="N219" s="6"/>
      <c r="P219" s="4" t="str">
        <f>IFERROR(IF(AND(VLOOKUP(F!$B219,E!$B$1:$AK$300,5,FALSE)&lt;&gt;1000000000,VLOOKUP(F!$B219,E!$B$1:$AK$300,6,FALSE)=1000000000,VLOOKUP(F!$B219,E!$B$1:$AK$300,7,FALSE)=1000000000,VLOOKUP(F!$B219,E!$B$1:$AK$300,8,FALSE)=1000000000,VLOOKUP(F!$B219,E!$B$1:$AK$300,9,FALSE)=1000000000),"toetsen alleen LN",IF(AND(VLOOKUP(F!$B219,E!$B$1:$AK$300,5,FALSE)=1000000000,VLOOKUP(F!$B219,E!$B$1:$AK$300,6,FALSE)=1000000000,VLOOKUP(F!$B219,E!$B$1:$AK$300,7,FALSE)=1000000000,VLOOKUP(F!$B219,E!$B$1:$AK$300,8,FALSE)&lt;&gt;1000000000,VLOOKUP(F!$B219,E!$B$1:$AK$300,9,FALSE)&lt;&gt;1000000000),"toetsen alleen MV en SV",IF(AND(VLOOKUP(F!$B219,E!$B$1:$AK$300,5,FALSE)&lt;&gt;1000000000,VLOOKUP(F!$B219,E!$B$1:$AK$300,6,FALSE)&lt;&gt;1000000000,VLOOKUP(F!$B219,E!$B$1:$AK$300,7,FALSE)&lt;&gt;1000000000,VLOOKUP(F!$B219,E!$B$1:$AK$300,8,FALSE)=1000000000,VLOOKUP(F!$B219,E!$B$1:$AK$300,9,FALSE)=1000000000),"toetsen geen MV en SV",IF(VLOOKUP(F!$B219,E!$B$1:$AK$300,5,FALSE)+VLOOKUP(F!$B219,E!$B$1:$AK$300,6,FALSE)+VLOOKUP(F!$B219,E!$B$1:$AK$300,7,FALSE)+VLOOKUP(F!$B219,E!$B$1:$AK$300,8,FALSE)&lt;&gt;4000000000,"toetsen",IF(VLOOKUP(F!$B219,E!$B$1:$AK$300,12,FALSE)&lt;&gt;1000000000,"toetsen alleen IW","niet toetsen"))))),"")</f>
        <v>toetsen geen MV en SV</v>
      </c>
      <c r="Q219" s="6" t="str">
        <f t="shared" si="88"/>
        <v/>
      </c>
      <c r="R219" s="5" t="str">
        <f>IF($B219="--","",IF($P219="toetsen",toetsen(F!$B219,Q219),IF($P219="toetsen alleen IW",toetsen_alleen_IW(F!$B219,Q219),IF($P219="toetsen alleen LN",toetsen_alleen_LN(F!$B219,Q219),IF($P219="toetsen geen MV en SV",toetsen_geen_MV_en_SV(F!$B219,Q219),IF($P219="toetsen alleen MV en SV",toetsen_alleen_MV_en_SV(F!$B219,Q219),""))))))</f>
        <v/>
      </c>
      <c r="S219" s="5" t="str">
        <f>IF($P219="toetsen",IF(OR(Q219="",VLOOKUP(F!$B219,E!$B$1:$AK$300,10,FALSE)=1000000000),"",IF(Q219&lt;=VLOOKUP(F!$B219,E!$B$1:$AK$300,10,FALSE),"ja","nee")),"")</f>
        <v/>
      </c>
      <c r="T219" s="78" t="str">
        <f t="shared" si="83"/>
        <v/>
      </c>
      <c r="U219" s="5" t="str">
        <f>IF($D219="--","",IF($P219="toetsen",toetsen(F!$B219,T219),IF($P219="toetsen alleen IW",toetsen_alleen_IW(F!$B219,T219),IF($P219="toetsen alleen LN",toetsen_alleen_LN(F!$B219,T219),IF($P219="toetsen geen MV en SV",toetsen_geen_MV_en_SV(F!$B219,T219),IF($P219="toetsen alleen MV en SV",toetsen_alleen_MV_en_SV(F!$B219,T219),""))))))</f>
        <v/>
      </c>
      <c r="V219" s="5" t="str">
        <f>IF($P219="toetsen",IF(OR(T219="",VLOOKUP(F!$B219,E!$B$1:$AK$300,10,FALSE)=1000000000),"",IF(T219&lt;=VLOOKUP(F!$B219,E!$B$1:$AK$300,10,FALSE),"ja","nee")),"")</f>
        <v/>
      </c>
      <c r="W219" s="6" t="str">
        <f t="shared" si="84"/>
        <v/>
      </c>
      <c r="X219" s="5" t="str">
        <f>IF($F219="--","",IF($P219="toetsen",toetsen(F!$B219,W219),IF($P219="toetsen alleen IW",toetsen_alleen_IW(F!$B219,W219),IF($P219="toetsen alleen LN",toetsen_alleen_LN(F!$B219,W219),IF($P219="toetsen geen MV en SV",toetsen_geen_MV_en_SV(F!$B219,W219),IF($P219="toetsen alleen MV en SV",toetsen_alleen_MV_en_SV(F!$B219,W219),""))))))</f>
        <v/>
      </c>
      <c r="Y219" s="5" t="str">
        <f>IF($P219="toetsen",IF(OR(W219="",VLOOKUP(F!$B219,E!$B$1:$AK$300,10,FALSE)=1000000000),"",IF(W219&lt;=VLOOKUP(F!$B219,E!$B$1:$AK$300,10,FALSE),"ja","nee")),"")</f>
        <v/>
      </c>
      <c r="AA219" s="4" t="str">
        <f>IFERROR(IF(Q219="","",(IF(Q219&gt;2*VLOOKUP(F!$B219,E!$B$1:$AK$300,5,FALSE),1,0))),"")</f>
        <v/>
      </c>
      <c r="AB219" s="4" t="str">
        <f>IFERROR(IF(T219="","",(IF(T219&gt;2*VLOOKUP(F!$B219,E!$B$1:$AK$300,5,FALSE),1,0))),"")</f>
        <v/>
      </c>
      <c r="AC219" s="4" t="str">
        <f>IFERROR(IF(W219="","",(IF(W219&gt;2*VLOOKUP(F!$B219,E!$B$1:$AK$300,5,FALSE),1,0))),"")</f>
        <v/>
      </c>
      <c r="AE219" s="4" t="str">
        <f>IFERROR(IF(Q219="","",(IF(Q219&gt;VLOOKUP(F!$B219,E!$B$1:$AK$300,6,FALSE)+VLOOKUP(F!$B219,E!$B$1:$AK$300,5,FALSE),1,0))),"")</f>
        <v/>
      </c>
      <c r="AF219" s="4" t="str">
        <f>IFERROR(IF(T219="","",(IF(T219&gt;VLOOKUP(F!$B219,E!$B$1:$AK$300,6,FALSE)+VLOOKUP(F!$B219,E!$B$1:$AK$300,5,FALSE),1,0))),"")</f>
        <v/>
      </c>
      <c r="AG219" s="4" t="str">
        <f>IFERROR(IF(W219="","",(IF(W219&gt;VLOOKUP(F!$B219,E!$B$1:$AK$300,6,FALSE)+VLOOKUP(F!$B219,E!$B$1:$AK$300,5,FALSE),1,0))),"")</f>
        <v/>
      </c>
      <c r="AI219" s="6" t="str">
        <f t="shared" si="85"/>
        <v>--</v>
      </c>
      <c r="AJ219" s="6" t="str">
        <f>IF(AI219="--","--",IF(F!$D219=131,IF(I219=-1,"rg",IF(I219="","--",IF(I219*1000&lt;1,FIXED(I219*1000,3),IF(I219*1000&lt;10,FIXED(I219*1000,2),(IF(I219*1000&lt;100,FIXED(I219*1000,1),IF(I219*1000&lt;1000,FIXED(I219*1000,0),MROUND(I219*1000,10)))))))),IF(I219=-1,"rg",IF(I219="","--",IF(I219&lt;1,FIXED(I219,3),IF(I219&lt;10,FIXED(I219,2),(IF(I219&lt;100,FIXED(I219,1),IF(I219&lt;1000,FIXED(I219,0),MROUND(I219,10))))))))))</f>
        <v>--</v>
      </c>
      <c r="AK219" s="6" t="str">
        <f t="shared" si="86"/>
        <v>--</v>
      </c>
      <c r="AL219" s="6" t="str">
        <f>IF(AK219="--","--",IF(F!$D219=131,IF(K219=-1,"rg",IF(K219="","--",IF(K219*1000&lt;1,FIXED(K219*1000,3),IF(K219*1000&lt;10,FIXED(K219*1000,2),(IF(K219*1000&lt;100,FIXED(K219*1000,1),IF(K219*1000&lt;1000,FIXED(K219*1000,0),MROUND(K219*1000,10)))))))),IF(K219=-1,"rg",IF(K219="","--",IF(K219&lt;1,FIXED(K219,3),IF(K219&lt;10,FIXED(K219,2),(IF(K219&lt;100,FIXED(K219,1),IF(K219&lt;1000,FIXED(K219,0),MROUND(K219,10))))))))))</f>
        <v>--</v>
      </c>
      <c r="AM219" s="6" t="str">
        <f t="shared" si="87"/>
        <v>--</v>
      </c>
      <c r="AN219" s="6" t="str">
        <f>IF(AM219="--","--",IF(F!$D219=131,IF(M219=-1,"rg",IF(M219="","--",IF(M219*1000&lt;1,FIXED(M219*1000,3),IF(M219*1000&lt;10,FIXED(M219*1000,2),(IF(M219*1000&lt;100,FIXED(M219*1000,1),IF(M219*1000&lt;1000,FIXED(M219*1000,0),MROUND(M219*1000,10)))))))),IF(M219=-1,"rg",IF(M219="","--",IF(M219&lt;1,FIXED(M219,3),IF(M219&lt;10,FIXED(M219,2),(IF(M219&lt;100,FIXED(M219,1),IF(M219&lt;1000,FIXED(M219,0),MROUND(M219,10))))))))))</f>
        <v>--</v>
      </c>
      <c r="AP219" s="6" t="str">
        <f t="shared" si="74"/>
        <v>--</v>
      </c>
      <c r="AQ219" s="6" t="str">
        <f t="shared" si="75"/>
        <v/>
      </c>
      <c r="AR219" s="6" t="str">
        <f t="shared" si="76"/>
        <v>--</v>
      </c>
      <c r="AS219" s="6" t="str">
        <f t="shared" si="77"/>
        <v/>
      </c>
      <c r="AT219" s="6" t="str">
        <f t="shared" si="78"/>
        <v/>
      </c>
      <c r="AU219" s="6" t="str">
        <f>IFERROR(IF(AR219="--","",IF(HLOOKUP(SMALL($Q$4:$Y$4,3),$Q$4:$Y$501,ROW(AP219)-3,FALSE)=0,"",IF(HLOOKUP(SMALL($Q$4:$Y$4,3),$Q$4:$Y$501,ROW(AP219)-3,FALSE)="nee",VLOOKUP("De kwaliteitseis emissiearme grond (maximale concentratie) wordt overschreden.",H!$O$10:'H'!$P$59,2,FALSE),""))),"")</f>
        <v/>
      </c>
      <c r="AV219" s="6" t="str">
        <f t="shared" si="68"/>
        <v>--</v>
      </c>
      <c r="AW219" s="6" t="str">
        <f t="shared" si="69"/>
        <v/>
      </c>
      <c r="AX219" s="6" t="str">
        <f t="shared" si="70"/>
        <v>--</v>
      </c>
      <c r="AY219" s="6" t="str">
        <f t="shared" si="79"/>
        <v/>
      </c>
      <c r="AZ219" s="6" t="str">
        <f t="shared" si="80"/>
        <v/>
      </c>
      <c r="BA219" s="6" t="str">
        <f>IFERROR(IF(AR219="--","",IF(HLOOKUP(SMALL($Q$4:$Y$4,6),$Q$4:$Y$501,ROW(AP219)-3,FALSE)=0,"",IF(HLOOKUP(SMALL($Q$4:$Y$4,6),$Q$4:$Y$501,ROW(AP219)-3,FALSE)="nee",VLOOKUP("De kwaliteitseis emissiearme grond (maximale concentratie) wordt overschreden.",H!$O$10:'H'!$P$59,2,FALSE),""))),"")</f>
        <v/>
      </c>
      <c r="BB219" s="6" t="str">
        <f t="shared" si="71"/>
        <v>--</v>
      </c>
      <c r="BC219" s="6" t="str">
        <f t="shared" si="72"/>
        <v/>
      </c>
      <c r="BD219" s="6" t="str">
        <f t="shared" si="73"/>
        <v>--</v>
      </c>
      <c r="BE219" s="6" t="str">
        <f t="shared" si="81"/>
        <v/>
      </c>
      <c r="BF219" s="6" t="str">
        <f t="shared" si="82"/>
        <v/>
      </c>
      <c r="BG219" s="4" t="str">
        <f>IFERROR(IF(AR219="--","",IF(HLOOKUP(SMALL($Q$4:$Y$4,9),$Q$4:$Y$501,ROW(AP219)-3,FALSE)=0,"",IF(HLOOKUP(SMALL($Q$4:$Y$4,9),$Q$4:$Y$501,ROW(AP219)-3,FALSE)="nee",VLOOKUP("De kwaliteitseis emissiearme grond (maximale concentratie) wordt overschreden.",H!$O$10:'H'!$P$59,2,FALSE),""))),"")</f>
        <v/>
      </c>
    </row>
    <row r="220" spans="1:59" x14ac:dyDescent="0.2">
      <c r="A220" s="4" t="str">
        <f>F!A220</f>
        <v>Organotinverbindingen (som)</v>
      </c>
      <c r="B220" s="6" t="str">
        <f>IF(ISNUMBER(F!E220)=FALSE,"--",IF(F!E220=0,"--",F!E220))</f>
        <v>--</v>
      </c>
      <c r="C220" s="6" t="str">
        <f>IF(B220="--","",F!F220)</f>
        <v/>
      </c>
      <c r="D220" s="6" t="str">
        <f>IF(ISNUMBER(F!G220)=FALSE,"--",IF(F!G220=0,"--",F!G220))</f>
        <v>--</v>
      </c>
      <c r="E220" s="6" t="str">
        <f>IF(D220="--","",F!H220)</f>
        <v/>
      </c>
      <c r="F220" s="6" t="str">
        <f>IF(ISNUMBER(F!I220)=FALSE,"--",IF(F!I220=0,"--",F!I220))</f>
        <v>--</v>
      </c>
      <c r="G220" s="6" t="str">
        <f>IF(F220="--","",F!J220)</f>
        <v/>
      </c>
      <c r="H220" s="6"/>
      <c r="I220" s="6" t="str">
        <f>IF(F!Z220=-1,-1,F!AV220)</f>
        <v/>
      </c>
      <c r="J220" s="6"/>
      <c r="K220" s="6" t="str">
        <f>IF(F!AC220=-1,-1,F!AX220)</f>
        <v/>
      </c>
      <c r="L220" s="6"/>
      <c r="M220" s="6" t="str">
        <f>IF(F!AF220=-1,-1,F!AZ220)</f>
        <v/>
      </c>
      <c r="N220" s="6"/>
      <c r="P220" s="4" t="str">
        <f>IFERROR(IF(AND(VLOOKUP(F!$B220,E!$B$1:$AK$300,5,FALSE)&lt;&gt;1000000000,VLOOKUP(F!$B220,E!$B$1:$AK$300,6,FALSE)=1000000000,VLOOKUP(F!$B220,E!$B$1:$AK$300,7,FALSE)=1000000000,VLOOKUP(F!$B220,E!$B$1:$AK$300,8,FALSE)=1000000000,VLOOKUP(F!$B220,E!$B$1:$AK$300,9,FALSE)=1000000000),"toetsen alleen LN",IF(AND(VLOOKUP(F!$B220,E!$B$1:$AK$300,5,FALSE)=1000000000,VLOOKUP(F!$B220,E!$B$1:$AK$300,6,FALSE)=1000000000,VLOOKUP(F!$B220,E!$B$1:$AK$300,7,FALSE)=1000000000,VLOOKUP(F!$B220,E!$B$1:$AK$300,8,FALSE)&lt;&gt;1000000000,VLOOKUP(F!$B220,E!$B$1:$AK$300,9,FALSE)&lt;&gt;1000000000),"toetsen alleen MV en SV",IF(AND(VLOOKUP(F!$B220,E!$B$1:$AK$300,5,FALSE)&lt;&gt;1000000000,VLOOKUP(F!$B220,E!$B$1:$AK$300,6,FALSE)&lt;&gt;1000000000,VLOOKUP(F!$B220,E!$B$1:$AK$300,7,FALSE)&lt;&gt;1000000000,VLOOKUP(F!$B220,E!$B$1:$AK$300,8,FALSE)=1000000000,VLOOKUP(F!$B220,E!$B$1:$AK$300,9,FALSE)=1000000000),"toetsen geen MV en SV",IF(VLOOKUP(F!$B220,E!$B$1:$AK$300,5,FALSE)+VLOOKUP(F!$B220,E!$B$1:$AK$300,6,FALSE)+VLOOKUP(F!$B220,E!$B$1:$AK$300,7,FALSE)+VLOOKUP(F!$B220,E!$B$1:$AK$300,8,FALSE)&lt;&gt;4000000000,"toetsen",IF(VLOOKUP(F!$B220,E!$B$1:$AK$300,12,FALSE)&lt;&gt;1000000000,"toetsen alleen IW","niet toetsen"))))),"")</f>
        <v>toetsen</v>
      </c>
      <c r="Q220" s="6" t="str">
        <f t="shared" si="88"/>
        <v/>
      </c>
      <c r="R220" s="5" t="str">
        <f>IF($B220="--","",IF($P220="toetsen",toetsen(F!$B220,Q220),IF($P220="toetsen alleen IW",toetsen_alleen_IW(F!$B220,Q220),IF($P220="toetsen alleen LN",toetsen_alleen_LN(F!$B220,Q220),IF($P220="toetsen geen MV en SV",toetsen_geen_MV_en_SV(F!$B220,Q220),IF($P220="toetsen alleen MV en SV",toetsen_alleen_MV_en_SV(F!$B220,Q220),""))))))</f>
        <v/>
      </c>
      <c r="S220" s="5" t="str">
        <f>IF($P220="toetsen",IF(OR(Q220="",VLOOKUP(F!$B220,E!$B$1:$AK$300,10,FALSE)=1000000000),"",IF(Q220&lt;=VLOOKUP(F!$B220,E!$B$1:$AK$300,10,FALSE),"ja","nee")),"")</f>
        <v/>
      </c>
      <c r="T220" s="78" t="str">
        <f t="shared" si="83"/>
        <v/>
      </c>
      <c r="U220" s="5" t="str">
        <f>IF($D220="--","",IF($P220="toetsen",toetsen(F!$B220,T220),IF($P220="toetsen alleen IW",toetsen_alleen_IW(F!$B220,T220),IF($P220="toetsen alleen LN",toetsen_alleen_LN(F!$B220,T220),IF($P220="toetsen geen MV en SV",toetsen_geen_MV_en_SV(F!$B220,T220),IF($P220="toetsen alleen MV en SV",toetsen_alleen_MV_en_SV(F!$B220,T220),""))))))</f>
        <v/>
      </c>
      <c r="V220" s="5" t="str">
        <f>IF($P220="toetsen",IF(OR(T220="",VLOOKUP(F!$B220,E!$B$1:$AK$300,10,FALSE)=1000000000),"",IF(T220&lt;=VLOOKUP(F!$B220,E!$B$1:$AK$300,10,FALSE),"ja","nee")),"")</f>
        <v/>
      </c>
      <c r="W220" s="6" t="str">
        <f t="shared" si="84"/>
        <v/>
      </c>
      <c r="X220" s="5" t="str">
        <f>IF($F220="--","",IF($P220="toetsen",toetsen(F!$B220,W220),IF($P220="toetsen alleen IW",toetsen_alleen_IW(F!$B220,W220),IF($P220="toetsen alleen LN",toetsen_alleen_LN(F!$B220,W220),IF($P220="toetsen geen MV en SV",toetsen_geen_MV_en_SV(F!$B220,W220),IF($P220="toetsen alleen MV en SV",toetsen_alleen_MV_en_SV(F!$B220,W220),""))))))</f>
        <v/>
      </c>
      <c r="Y220" s="5" t="str">
        <f>IF($P220="toetsen",IF(OR(W220="",VLOOKUP(F!$B220,E!$B$1:$AK$300,10,FALSE)=1000000000),"",IF(W220&lt;=VLOOKUP(F!$B220,E!$B$1:$AK$300,10,FALSE),"ja","nee")),"")</f>
        <v/>
      </c>
      <c r="AA220" s="4" t="str">
        <f>IFERROR(IF(Q220="","",(IF(Q220&gt;2*VLOOKUP(F!$B220,E!$B$1:$AK$300,5,FALSE),1,0))),"")</f>
        <v/>
      </c>
      <c r="AB220" s="4" t="str">
        <f>IFERROR(IF(T220="","",(IF(T220&gt;2*VLOOKUP(F!$B220,E!$B$1:$AK$300,5,FALSE),1,0))),"")</f>
        <v/>
      </c>
      <c r="AC220" s="4" t="str">
        <f>IFERROR(IF(W220="","",(IF(W220&gt;2*VLOOKUP(F!$B220,E!$B$1:$AK$300,5,FALSE),1,0))),"")</f>
        <v/>
      </c>
      <c r="AE220" s="4" t="str">
        <f>IFERROR(IF(Q220="","",(IF(Q220&gt;VLOOKUP(F!$B220,E!$B$1:$AK$300,6,FALSE)+VLOOKUP(F!$B220,E!$B$1:$AK$300,5,FALSE),1,0))),"")</f>
        <v/>
      </c>
      <c r="AF220" s="4" t="str">
        <f>IFERROR(IF(T220="","",(IF(T220&gt;VLOOKUP(F!$B220,E!$B$1:$AK$300,6,FALSE)+VLOOKUP(F!$B220,E!$B$1:$AK$300,5,FALSE),1,0))),"")</f>
        <v/>
      </c>
      <c r="AG220" s="4" t="str">
        <f>IFERROR(IF(W220="","",(IF(W220&gt;VLOOKUP(F!$B220,E!$B$1:$AK$300,6,FALSE)+VLOOKUP(F!$B220,E!$B$1:$AK$300,5,FALSE),1,0))),"")</f>
        <v/>
      </c>
      <c r="AI220" s="6" t="str">
        <f t="shared" si="85"/>
        <v>--</v>
      </c>
      <c r="AJ220" s="6" t="str">
        <f>IF(AI220="--","--",IF(F!$D220=131,IF(I220=-1,"rg",IF(I220="","--",IF(I220*1000&lt;1,FIXED(I220*1000,3),IF(I220*1000&lt;10,FIXED(I220*1000,2),(IF(I220*1000&lt;100,FIXED(I220*1000,1),IF(I220*1000&lt;1000,FIXED(I220*1000,0),MROUND(I220*1000,10)))))))),IF(I220=-1,"rg",IF(I220="","--",IF(I220&lt;1,FIXED(I220,3),IF(I220&lt;10,FIXED(I220,2),(IF(I220&lt;100,FIXED(I220,1),IF(I220&lt;1000,FIXED(I220,0),MROUND(I220,10))))))))))</f>
        <v>--</v>
      </c>
      <c r="AK220" s="6" t="str">
        <f t="shared" si="86"/>
        <v>--</v>
      </c>
      <c r="AL220" s="6" t="str">
        <f>IF(AK220="--","--",IF(F!$D220=131,IF(K220=-1,"rg",IF(K220="","--",IF(K220*1000&lt;1,FIXED(K220*1000,3),IF(K220*1000&lt;10,FIXED(K220*1000,2),(IF(K220*1000&lt;100,FIXED(K220*1000,1),IF(K220*1000&lt;1000,FIXED(K220*1000,0),MROUND(K220*1000,10)))))))),IF(K220=-1,"rg",IF(K220="","--",IF(K220&lt;1,FIXED(K220,3),IF(K220&lt;10,FIXED(K220,2),(IF(K220&lt;100,FIXED(K220,1),IF(K220&lt;1000,FIXED(K220,0),MROUND(K220,10))))))))))</f>
        <v>--</v>
      </c>
      <c r="AM220" s="6" t="str">
        <f t="shared" si="87"/>
        <v>--</v>
      </c>
      <c r="AN220" s="6" t="str">
        <f>IF(AM220="--","--",IF(F!$D220=131,IF(M220=-1,"rg",IF(M220="","--",IF(M220*1000&lt;1,FIXED(M220*1000,3),IF(M220*1000&lt;10,FIXED(M220*1000,2),(IF(M220*1000&lt;100,FIXED(M220*1000,1),IF(M220*1000&lt;1000,FIXED(M220*1000,0),MROUND(M220*1000,10)))))))),IF(M220=-1,"rg",IF(M220="","--",IF(M220&lt;1,FIXED(M220,3),IF(M220&lt;10,FIXED(M220,2),(IF(M220&lt;100,FIXED(M220,1),IF(M220&lt;1000,FIXED(M220,0),MROUND(M220,10))))))))))</f>
        <v>--</v>
      </c>
      <c r="AP220" s="6" t="str">
        <f t="shared" si="74"/>
        <v>--</v>
      </c>
      <c r="AQ220" s="6" t="str">
        <f t="shared" si="75"/>
        <v/>
      </c>
      <c r="AR220" s="6" t="str">
        <f t="shared" si="76"/>
        <v>--</v>
      </c>
      <c r="AS220" s="6" t="str">
        <f t="shared" si="77"/>
        <v/>
      </c>
      <c r="AT220" s="6" t="str">
        <f t="shared" si="78"/>
        <v/>
      </c>
      <c r="AU220" s="6" t="str">
        <f>IFERROR(IF(AR220="--","",IF(HLOOKUP(SMALL($Q$4:$Y$4,3),$Q$4:$Y$501,ROW(AP220)-3,FALSE)=0,"",IF(HLOOKUP(SMALL($Q$4:$Y$4,3),$Q$4:$Y$501,ROW(AP220)-3,FALSE)="nee",VLOOKUP("De kwaliteitseis emissiearme grond (maximale concentratie) wordt overschreden.",H!$O$10:'H'!$P$59,2,FALSE),""))),"")</f>
        <v/>
      </c>
      <c r="AV220" s="6" t="str">
        <f t="shared" si="68"/>
        <v>--</v>
      </c>
      <c r="AW220" s="6" t="str">
        <f t="shared" si="69"/>
        <v/>
      </c>
      <c r="AX220" s="6" t="str">
        <f t="shared" si="70"/>
        <v>--</v>
      </c>
      <c r="AY220" s="6" t="str">
        <f t="shared" si="79"/>
        <v/>
      </c>
      <c r="AZ220" s="6" t="str">
        <f t="shared" si="80"/>
        <v/>
      </c>
      <c r="BA220" s="6" t="str">
        <f>IFERROR(IF(AR220="--","",IF(HLOOKUP(SMALL($Q$4:$Y$4,6),$Q$4:$Y$501,ROW(AP220)-3,FALSE)=0,"",IF(HLOOKUP(SMALL($Q$4:$Y$4,6),$Q$4:$Y$501,ROW(AP220)-3,FALSE)="nee",VLOOKUP("De kwaliteitseis emissiearme grond (maximale concentratie) wordt overschreden.",H!$O$10:'H'!$P$59,2,FALSE),""))),"")</f>
        <v/>
      </c>
      <c r="BB220" s="6" t="str">
        <f t="shared" si="71"/>
        <v>--</v>
      </c>
      <c r="BC220" s="6" t="str">
        <f t="shared" si="72"/>
        <v/>
      </c>
      <c r="BD220" s="6" t="str">
        <f t="shared" si="73"/>
        <v>--</v>
      </c>
      <c r="BE220" s="6" t="str">
        <f t="shared" si="81"/>
        <v/>
      </c>
      <c r="BF220" s="6" t="str">
        <f t="shared" si="82"/>
        <v/>
      </c>
      <c r="BG220" s="4" t="str">
        <f>IFERROR(IF(AR220="--","",IF(HLOOKUP(SMALL($Q$4:$Y$4,9),$Q$4:$Y$501,ROW(AP220)-3,FALSE)=0,"",IF(HLOOKUP(SMALL($Q$4:$Y$4,9),$Q$4:$Y$501,ROW(AP220)-3,FALSE)="nee",VLOOKUP("De kwaliteitseis emissiearme grond (maximale concentratie) wordt overschreden.",H!$O$10:'H'!$P$59,2,FALSE),""))),"")</f>
        <v/>
      </c>
    </row>
    <row r="221" spans="1:59" x14ac:dyDescent="0.2">
      <c r="A221" s="4" t="str">
        <f>F!A221</f>
        <v>Tributyltin (TBT)</v>
      </c>
      <c r="B221" s="6" t="str">
        <f>IF(ISNUMBER(F!E221)=FALSE,"--",IF(F!E221=0,"--",F!E221))</f>
        <v>--</v>
      </c>
      <c r="C221" s="6" t="str">
        <f>IF(B221="--","",F!F221)</f>
        <v/>
      </c>
      <c r="D221" s="6" t="str">
        <f>IF(ISNUMBER(F!G221)=FALSE,"--",IF(F!G221=0,"--",F!G221))</f>
        <v>--</v>
      </c>
      <c r="E221" s="6" t="str">
        <f>IF(D221="--","",F!H221)</f>
        <v/>
      </c>
      <c r="F221" s="6" t="str">
        <f>IF(ISNUMBER(F!I221)=FALSE,"--",IF(F!I221=0,"--",F!I221))</f>
        <v>--</v>
      </c>
      <c r="G221" s="6" t="str">
        <f>IF(F221="--","",F!J221)</f>
        <v/>
      </c>
      <c r="H221" s="6"/>
      <c r="I221" s="6" t="str">
        <f>IF(F!Z221=-1,-1,F!AV221)</f>
        <v/>
      </c>
      <c r="J221" s="6"/>
      <c r="K221" s="6" t="str">
        <f>IF(F!AC221=-1,-1,F!AX221)</f>
        <v/>
      </c>
      <c r="L221" s="6"/>
      <c r="M221" s="6" t="str">
        <f>IF(F!AF221=-1,-1,F!AZ221)</f>
        <v/>
      </c>
      <c r="N221" s="6"/>
      <c r="P221" s="4" t="str">
        <f>IFERROR(IF(AND(VLOOKUP(F!$B221,E!$B$1:$AK$300,5,FALSE)&lt;&gt;1000000000,VLOOKUP(F!$B221,E!$B$1:$AK$300,6,FALSE)=1000000000,VLOOKUP(F!$B221,E!$B$1:$AK$300,7,FALSE)=1000000000,VLOOKUP(F!$B221,E!$B$1:$AK$300,8,FALSE)=1000000000,VLOOKUP(F!$B221,E!$B$1:$AK$300,9,FALSE)=1000000000),"toetsen alleen LN",IF(AND(VLOOKUP(F!$B221,E!$B$1:$AK$300,5,FALSE)=1000000000,VLOOKUP(F!$B221,E!$B$1:$AK$300,6,FALSE)=1000000000,VLOOKUP(F!$B221,E!$B$1:$AK$300,7,FALSE)=1000000000,VLOOKUP(F!$B221,E!$B$1:$AK$300,8,FALSE)&lt;&gt;1000000000,VLOOKUP(F!$B221,E!$B$1:$AK$300,9,FALSE)&lt;&gt;1000000000),"toetsen alleen MV en SV",IF(AND(VLOOKUP(F!$B221,E!$B$1:$AK$300,5,FALSE)&lt;&gt;1000000000,VLOOKUP(F!$B221,E!$B$1:$AK$300,6,FALSE)&lt;&gt;1000000000,VLOOKUP(F!$B221,E!$B$1:$AK$300,7,FALSE)&lt;&gt;1000000000,VLOOKUP(F!$B221,E!$B$1:$AK$300,8,FALSE)=1000000000,VLOOKUP(F!$B221,E!$B$1:$AK$300,9,FALSE)=1000000000),"toetsen geen MV en SV",IF(VLOOKUP(F!$B221,E!$B$1:$AK$300,5,FALSE)+VLOOKUP(F!$B221,E!$B$1:$AK$300,6,FALSE)+VLOOKUP(F!$B221,E!$B$1:$AK$300,7,FALSE)+VLOOKUP(F!$B221,E!$B$1:$AK$300,8,FALSE)&lt;&gt;4000000000,"toetsen",IF(VLOOKUP(F!$B221,E!$B$1:$AK$300,12,FALSE)&lt;&gt;1000000000,"toetsen alleen IW","niet toetsen"))))),"")</f>
        <v>toetsen geen MV en SV</v>
      </c>
      <c r="Q221" s="6" t="str">
        <f t="shared" si="88"/>
        <v/>
      </c>
      <c r="R221" s="5" t="str">
        <f>IF($B221="--","",IF($P221="toetsen",toetsen(F!$B221,Q221),IF($P221="toetsen alleen IW",toetsen_alleen_IW(F!$B221,Q221),IF($P221="toetsen alleen LN",toetsen_alleen_LN(F!$B221,Q221),IF($P221="toetsen geen MV en SV",toetsen_geen_MV_en_SV(F!$B221,Q221),IF($P221="toetsen alleen MV en SV",toetsen_alleen_MV_en_SV(F!$B221,Q221),""))))))</f>
        <v/>
      </c>
      <c r="S221" s="5" t="str">
        <f>IF($P221="toetsen",IF(OR(Q221="",VLOOKUP(F!$B221,E!$B$1:$AK$300,10,FALSE)=1000000000),"",IF(Q221&lt;=VLOOKUP(F!$B221,E!$B$1:$AK$300,10,FALSE),"ja","nee")),"")</f>
        <v/>
      </c>
      <c r="T221" s="78" t="str">
        <f t="shared" si="83"/>
        <v/>
      </c>
      <c r="U221" s="5" t="str">
        <f>IF($D221="--","",IF($P221="toetsen",toetsen(F!$B221,T221),IF($P221="toetsen alleen IW",toetsen_alleen_IW(F!$B221,T221),IF($P221="toetsen alleen LN",toetsen_alleen_LN(F!$B221,T221),IF($P221="toetsen geen MV en SV",toetsen_geen_MV_en_SV(F!$B221,T221),IF($P221="toetsen alleen MV en SV",toetsen_alleen_MV_en_SV(F!$B221,T221),""))))))</f>
        <v/>
      </c>
      <c r="V221" s="5" t="str">
        <f>IF($P221="toetsen",IF(OR(T221="",VLOOKUP(F!$B221,E!$B$1:$AK$300,10,FALSE)=1000000000),"",IF(T221&lt;=VLOOKUP(F!$B221,E!$B$1:$AK$300,10,FALSE),"ja","nee")),"")</f>
        <v/>
      </c>
      <c r="W221" s="6" t="str">
        <f t="shared" si="84"/>
        <v/>
      </c>
      <c r="X221" s="5" t="str">
        <f>IF($F221="--","",IF($P221="toetsen",toetsen(F!$B221,W221),IF($P221="toetsen alleen IW",toetsen_alleen_IW(F!$B221,W221),IF($P221="toetsen alleen LN",toetsen_alleen_LN(F!$B221,W221),IF($P221="toetsen geen MV en SV",toetsen_geen_MV_en_SV(F!$B221,W221),IF($P221="toetsen alleen MV en SV",toetsen_alleen_MV_en_SV(F!$B221,W221),""))))))</f>
        <v/>
      </c>
      <c r="Y221" s="5" t="str">
        <f>IF($P221="toetsen",IF(OR(W221="",VLOOKUP(F!$B221,E!$B$1:$AK$300,10,FALSE)=1000000000),"",IF(W221&lt;=VLOOKUP(F!$B221,E!$B$1:$AK$300,10,FALSE),"ja","nee")),"")</f>
        <v/>
      </c>
      <c r="AA221" s="4" t="str">
        <f>IFERROR(IF(Q221="","",(IF(Q221&gt;2*VLOOKUP(F!$B221,E!$B$1:$AK$300,5,FALSE),1,0))),"")</f>
        <v/>
      </c>
      <c r="AB221" s="4" t="str">
        <f>IFERROR(IF(T221="","",(IF(T221&gt;2*VLOOKUP(F!$B221,E!$B$1:$AK$300,5,FALSE),1,0))),"")</f>
        <v/>
      </c>
      <c r="AC221" s="4" t="str">
        <f>IFERROR(IF(W221="","",(IF(W221&gt;2*VLOOKUP(F!$B221,E!$B$1:$AK$300,5,FALSE),1,0))),"")</f>
        <v/>
      </c>
      <c r="AE221" s="4" t="str">
        <f>IFERROR(IF(Q221="","",(IF(Q221&gt;VLOOKUP(F!$B221,E!$B$1:$AK$300,6,FALSE)+VLOOKUP(F!$B221,E!$B$1:$AK$300,5,FALSE),1,0))),"")</f>
        <v/>
      </c>
      <c r="AF221" s="4" t="str">
        <f>IFERROR(IF(T221="","",(IF(T221&gt;VLOOKUP(F!$B221,E!$B$1:$AK$300,6,FALSE)+VLOOKUP(F!$B221,E!$B$1:$AK$300,5,FALSE),1,0))),"")</f>
        <v/>
      </c>
      <c r="AG221" s="4" t="str">
        <f>IFERROR(IF(W221="","",(IF(W221&gt;VLOOKUP(F!$B221,E!$B$1:$AK$300,6,FALSE)+VLOOKUP(F!$B221,E!$B$1:$AK$300,5,FALSE),1,0))),"")</f>
        <v/>
      </c>
      <c r="AI221" s="6" t="str">
        <f t="shared" si="85"/>
        <v>--</v>
      </c>
      <c r="AJ221" s="6" t="str">
        <f>IF(AI221="--","--",IF(F!$D221=131,IF(I221=-1,"rg",IF(I221="","--",IF(I221*1000&lt;1,FIXED(I221*1000,3),IF(I221*1000&lt;10,FIXED(I221*1000,2),(IF(I221*1000&lt;100,FIXED(I221*1000,1),IF(I221*1000&lt;1000,FIXED(I221*1000,0),MROUND(I221*1000,10)))))))),IF(I221=-1,"rg",IF(I221="","--",IF(I221&lt;1,FIXED(I221,3),IF(I221&lt;10,FIXED(I221,2),(IF(I221&lt;100,FIXED(I221,1),IF(I221&lt;1000,FIXED(I221,0),MROUND(I221,10))))))))))</f>
        <v>--</v>
      </c>
      <c r="AK221" s="6" t="str">
        <f t="shared" si="86"/>
        <v>--</v>
      </c>
      <c r="AL221" s="6" t="str">
        <f>IF(AK221="--","--",IF(F!$D221=131,IF(K221=-1,"rg",IF(K221="","--",IF(K221*1000&lt;1,FIXED(K221*1000,3),IF(K221*1000&lt;10,FIXED(K221*1000,2),(IF(K221*1000&lt;100,FIXED(K221*1000,1),IF(K221*1000&lt;1000,FIXED(K221*1000,0),MROUND(K221*1000,10)))))))),IF(K221=-1,"rg",IF(K221="","--",IF(K221&lt;1,FIXED(K221,3),IF(K221&lt;10,FIXED(K221,2),(IF(K221&lt;100,FIXED(K221,1),IF(K221&lt;1000,FIXED(K221,0),MROUND(K221,10))))))))))</f>
        <v>--</v>
      </c>
      <c r="AM221" s="6" t="str">
        <f t="shared" si="87"/>
        <v>--</v>
      </c>
      <c r="AN221" s="6" t="str">
        <f>IF(AM221="--","--",IF(F!$D221=131,IF(M221=-1,"rg",IF(M221="","--",IF(M221*1000&lt;1,FIXED(M221*1000,3),IF(M221*1000&lt;10,FIXED(M221*1000,2),(IF(M221*1000&lt;100,FIXED(M221*1000,1),IF(M221*1000&lt;1000,FIXED(M221*1000,0),MROUND(M221*1000,10)))))))),IF(M221=-1,"rg",IF(M221="","--",IF(M221&lt;1,FIXED(M221,3),IF(M221&lt;10,FIXED(M221,2),(IF(M221&lt;100,FIXED(M221,1),IF(M221&lt;1000,FIXED(M221,0),MROUND(M221,10))))))))))</f>
        <v>--</v>
      </c>
      <c r="AP221" s="6" t="str">
        <f t="shared" si="74"/>
        <v>--</v>
      </c>
      <c r="AQ221" s="6" t="str">
        <f t="shared" si="75"/>
        <v/>
      </c>
      <c r="AR221" s="6" t="str">
        <f t="shared" si="76"/>
        <v>--</v>
      </c>
      <c r="AS221" s="6" t="str">
        <f t="shared" si="77"/>
        <v/>
      </c>
      <c r="AT221" s="6" t="str">
        <f t="shared" si="78"/>
        <v/>
      </c>
      <c r="AU221" s="6" t="str">
        <f>IFERROR(IF(AR221="--","",IF(HLOOKUP(SMALL($Q$4:$Y$4,3),$Q$4:$Y$501,ROW(AP221)-3,FALSE)=0,"",IF(HLOOKUP(SMALL($Q$4:$Y$4,3),$Q$4:$Y$501,ROW(AP221)-3,FALSE)="nee",VLOOKUP("De kwaliteitseis emissiearme grond (maximale concentratie) wordt overschreden.",H!$O$10:'H'!$P$59,2,FALSE),""))),"")</f>
        <v/>
      </c>
      <c r="AV221" s="6" t="str">
        <f t="shared" si="68"/>
        <v>--</v>
      </c>
      <c r="AW221" s="6" t="str">
        <f t="shared" si="69"/>
        <v/>
      </c>
      <c r="AX221" s="6" t="str">
        <f t="shared" si="70"/>
        <v>--</v>
      </c>
      <c r="AY221" s="6" t="str">
        <f t="shared" si="79"/>
        <v/>
      </c>
      <c r="AZ221" s="6" t="str">
        <f t="shared" si="80"/>
        <v/>
      </c>
      <c r="BA221" s="6" t="str">
        <f>IFERROR(IF(AR221="--","",IF(HLOOKUP(SMALL($Q$4:$Y$4,6),$Q$4:$Y$501,ROW(AP221)-3,FALSE)=0,"",IF(HLOOKUP(SMALL($Q$4:$Y$4,6),$Q$4:$Y$501,ROW(AP221)-3,FALSE)="nee",VLOOKUP("De kwaliteitseis emissiearme grond (maximale concentratie) wordt overschreden.",H!$O$10:'H'!$P$59,2,FALSE),""))),"")</f>
        <v/>
      </c>
      <c r="BB221" s="6" t="str">
        <f t="shared" si="71"/>
        <v>--</v>
      </c>
      <c r="BC221" s="6" t="str">
        <f t="shared" si="72"/>
        <v/>
      </c>
      <c r="BD221" s="6" t="str">
        <f t="shared" si="73"/>
        <v>--</v>
      </c>
      <c r="BE221" s="6" t="str">
        <f t="shared" si="81"/>
        <v/>
      </c>
      <c r="BF221" s="6" t="str">
        <f t="shared" si="82"/>
        <v/>
      </c>
      <c r="BG221" s="4" t="str">
        <f>IFERROR(IF(AR221="--","",IF(HLOOKUP(SMALL($Q$4:$Y$4,9),$Q$4:$Y$501,ROW(AP221)-3,FALSE)=0,"",IF(HLOOKUP(SMALL($Q$4:$Y$4,9),$Q$4:$Y$501,ROW(AP221)-3,FALSE)="nee",VLOOKUP("De kwaliteitseis emissiearme grond (maximale concentratie) wordt overschreden.",H!$O$10:'H'!$P$59,2,FALSE),""))),"")</f>
        <v/>
      </c>
    </row>
    <row r="222" spans="1:59" x14ac:dyDescent="0.2">
      <c r="A222" s="4" t="str">
        <f>F!A222</f>
        <v>MCPA</v>
      </c>
      <c r="B222" s="6" t="str">
        <f>IF(ISNUMBER(F!E222)=FALSE,"--",IF(F!E222=0,"--",F!E222))</f>
        <v>--</v>
      </c>
      <c r="C222" s="6" t="str">
        <f>IF(B222="--","",F!F222)</f>
        <v/>
      </c>
      <c r="D222" s="6" t="str">
        <f>IF(ISNUMBER(F!G222)=FALSE,"--",IF(F!G222=0,"--",F!G222))</f>
        <v>--</v>
      </c>
      <c r="E222" s="6" t="str">
        <f>IF(D222="--","",F!H222)</f>
        <v/>
      </c>
      <c r="F222" s="6" t="str">
        <f>IF(ISNUMBER(F!I222)=FALSE,"--",IF(F!I222=0,"--",F!I222))</f>
        <v>--</v>
      </c>
      <c r="G222" s="6" t="str">
        <f>IF(F222="--","",F!J222)</f>
        <v/>
      </c>
      <c r="H222" s="6"/>
      <c r="I222" s="6" t="str">
        <f>IF(F!Z222=-1,-1,F!AV222)</f>
        <v/>
      </c>
      <c r="J222" s="6"/>
      <c r="K222" s="6" t="str">
        <f>IF(F!AC222=-1,-1,F!AX222)</f>
        <v/>
      </c>
      <c r="L222" s="6"/>
      <c r="M222" s="6" t="str">
        <f>IF(F!AF222=-1,-1,F!AZ222)</f>
        <v/>
      </c>
      <c r="N222" s="6"/>
      <c r="P222" s="4" t="str">
        <f>IFERROR(IF(AND(VLOOKUP(F!$B222,E!$B$1:$AK$300,5,FALSE)&lt;&gt;1000000000,VLOOKUP(F!$B222,E!$B$1:$AK$300,6,FALSE)=1000000000,VLOOKUP(F!$B222,E!$B$1:$AK$300,7,FALSE)=1000000000,VLOOKUP(F!$B222,E!$B$1:$AK$300,8,FALSE)=1000000000,VLOOKUP(F!$B222,E!$B$1:$AK$300,9,FALSE)=1000000000),"toetsen alleen LN",IF(AND(VLOOKUP(F!$B222,E!$B$1:$AK$300,5,FALSE)=1000000000,VLOOKUP(F!$B222,E!$B$1:$AK$300,6,FALSE)=1000000000,VLOOKUP(F!$B222,E!$B$1:$AK$300,7,FALSE)=1000000000,VLOOKUP(F!$B222,E!$B$1:$AK$300,8,FALSE)&lt;&gt;1000000000,VLOOKUP(F!$B222,E!$B$1:$AK$300,9,FALSE)&lt;&gt;1000000000),"toetsen alleen MV en SV",IF(AND(VLOOKUP(F!$B222,E!$B$1:$AK$300,5,FALSE)&lt;&gt;1000000000,VLOOKUP(F!$B222,E!$B$1:$AK$300,6,FALSE)&lt;&gt;1000000000,VLOOKUP(F!$B222,E!$B$1:$AK$300,7,FALSE)&lt;&gt;1000000000,VLOOKUP(F!$B222,E!$B$1:$AK$300,8,FALSE)=1000000000,VLOOKUP(F!$B222,E!$B$1:$AK$300,9,FALSE)=1000000000),"toetsen geen MV en SV",IF(VLOOKUP(F!$B222,E!$B$1:$AK$300,5,FALSE)+VLOOKUP(F!$B222,E!$B$1:$AK$300,6,FALSE)+VLOOKUP(F!$B222,E!$B$1:$AK$300,7,FALSE)+VLOOKUP(F!$B222,E!$B$1:$AK$300,8,FALSE)&lt;&gt;4000000000,"toetsen",IF(VLOOKUP(F!$B222,E!$B$1:$AK$300,12,FALSE)&lt;&gt;1000000000,"toetsen alleen IW","niet toetsen"))))),"")</f>
        <v>toetsen</v>
      </c>
      <c r="Q222" s="6" t="str">
        <f t="shared" si="88"/>
        <v/>
      </c>
      <c r="R222" s="5" t="str">
        <f>IF($B222="--","",IF($P222="toetsen",toetsen(F!$B222,Q222),IF($P222="toetsen alleen IW",toetsen_alleen_IW(F!$B222,Q222),IF($P222="toetsen alleen LN",toetsen_alleen_LN(F!$B222,Q222),IF($P222="toetsen geen MV en SV",toetsen_geen_MV_en_SV(F!$B222,Q222),IF($P222="toetsen alleen MV en SV",toetsen_alleen_MV_en_SV(F!$B222,Q222),""))))))</f>
        <v/>
      </c>
      <c r="S222" s="5" t="str">
        <f>IF($P222="toetsen",IF(OR(Q222="",VLOOKUP(F!$B222,E!$B$1:$AK$300,10,FALSE)=1000000000),"",IF(Q222&lt;=VLOOKUP(F!$B222,E!$B$1:$AK$300,10,FALSE),"ja","nee")),"")</f>
        <v/>
      </c>
      <c r="T222" s="78" t="str">
        <f t="shared" si="83"/>
        <v/>
      </c>
      <c r="U222" s="5" t="str">
        <f>IF($D222="--","",IF($P222="toetsen",toetsen(F!$B222,T222),IF($P222="toetsen alleen IW",toetsen_alleen_IW(F!$B222,T222),IF($P222="toetsen alleen LN",toetsen_alleen_LN(F!$B222,T222),IF($P222="toetsen geen MV en SV",toetsen_geen_MV_en_SV(F!$B222,T222),IF($P222="toetsen alleen MV en SV",toetsen_alleen_MV_en_SV(F!$B222,T222),""))))))</f>
        <v/>
      </c>
      <c r="V222" s="5" t="str">
        <f>IF($P222="toetsen",IF(OR(T222="",VLOOKUP(F!$B222,E!$B$1:$AK$300,10,FALSE)=1000000000),"",IF(T222&lt;=VLOOKUP(F!$B222,E!$B$1:$AK$300,10,FALSE),"ja","nee")),"")</f>
        <v/>
      </c>
      <c r="W222" s="6" t="str">
        <f t="shared" si="84"/>
        <v/>
      </c>
      <c r="X222" s="5" t="str">
        <f>IF($F222="--","",IF($P222="toetsen",toetsen(F!$B222,W222),IF($P222="toetsen alleen IW",toetsen_alleen_IW(F!$B222,W222),IF($P222="toetsen alleen LN",toetsen_alleen_LN(F!$B222,W222),IF($P222="toetsen geen MV en SV",toetsen_geen_MV_en_SV(F!$B222,W222),IF($P222="toetsen alleen MV en SV",toetsen_alleen_MV_en_SV(F!$B222,W222),""))))))</f>
        <v/>
      </c>
      <c r="Y222" s="5" t="str">
        <f>IF($P222="toetsen",IF(OR(W222="",VLOOKUP(F!$B222,E!$B$1:$AK$300,10,FALSE)=1000000000),"",IF(W222&lt;=VLOOKUP(F!$B222,E!$B$1:$AK$300,10,FALSE),"ja","nee")),"")</f>
        <v/>
      </c>
      <c r="AA222" s="4" t="str">
        <f>IFERROR(IF(Q222="","",(IF(Q222&gt;2*VLOOKUP(F!$B222,E!$B$1:$AK$300,5,FALSE),1,0))),"")</f>
        <v/>
      </c>
      <c r="AB222" s="4" t="str">
        <f>IFERROR(IF(T222="","",(IF(T222&gt;2*VLOOKUP(F!$B222,E!$B$1:$AK$300,5,FALSE),1,0))),"")</f>
        <v/>
      </c>
      <c r="AC222" s="4" t="str">
        <f>IFERROR(IF(W222="","",(IF(W222&gt;2*VLOOKUP(F!$B222,E!$B$1:$AK$300,5,FALSE),1,0))),"")</f>
        <v/>
      </c>
      <c r="AE222" s="4" t="str">
        <f>IFERROR(IF(Q222="","",(IF(Q222&gt;VLOOKUP(F!$B222,E!$B$1:$AK$300,6,FALSE)+VLOOKUP(F!$B222,E!$B$1:$AK$300,5,FALSE),1,0))),"")</f>
        <v/>
      </c>
      <c r="AF222" s="4" t="str">
        <f>IFERROR(IF(T222="","",(IF(T222&gt;VLOOKUP(F!$B222,E!$B$1:$AK$300,6,FALSE)+VLOOKUP(F!$B222,E!$B$1:$AK$300,5,FALSE),1,0))),"")</f>
        <v/>
      </c>
      <c r="AG222" s="4" t="str">
        <f>IFERROR(IF(W222="","",(IF(W222&gt;VLOOKUP(F!$B222,E!$B$1:$AK$300,6,FALSE)+VLOOKUP(F!$B222,E!$B$1:$AK$300,5,FALSE),1,0))),"")</f>
        <v/>
      </c>
      <c r="AI222" s="6" t="str">
        <f t="shared" si="85"/>
        <v>--</v>
      </c>
      <c r="AJ222" s="6" t="str">
        <f>IF(AI222="--","--",IF(F!$D222=131,IF(I222=-1,"rg",IF(I222="","--",IF(I222*1000&lt;1,FIXED(I222*1000,3),IF(I222*1000&lt;10,FIXED(I222*1000,2),(IF(I222*1000&lt;100,FIXED(I222*1000,1),IF(I222*1000&lt;1000,FIXED(I222*1000,0),MROUND(I222*1000,10)))))))),IF(I222=-1,"rg",IF(I222="","--",IF(I222&lt;1,FIXED(I222,3),IF(I222&lt;10,FIXED(I222,2),(IF(I222&lt;100,FIXED(I222,1),IF(I222&lt;1000,FIXED(I222,0),MROUND(I222,10))))))))))</f>
        <v>--</v>
      </c>
      <c r="AK222" s="6" t="str">
        <f t="shared" si="86"/>
        <v>--</v>
      </c>
      <c r="AL222" s="6" t="str">
        <f>IF(AK222="--","--",IF(F!$D222=131,IF(K222=-1,"rg",IF(K222="","--",IF(K222*1000&lt;1,FIXED(K222*1000,3),IF(K222*1000&lt;10,FIXED(K222*1000,2),(IF(K222*1000&lt;100,FIXED(K222*1000,1),IF(K222*1000&lt;1000,FIXED(K222*1000,0),MROUND(K222*1000,10)))))))),IF(K222=-1,"rg",IF(K222="","--",IF(K222&lt;1,FIXED(K222,3),IF(K222&lt;10,FIXED(K222,2),(IF(K222&lt;100,FIXED(K222,1),IF(K222&lt;1000,FIXED(K222,0),MROUND(K222,10))))))))))</f>
        <v>--</v>
      </c>
      <c r="AM222" s="6" t="str">
        <f t="shared" si="87"/>
        <v>--</v>
      </c>
      <c r="AN222" s="6" t="str">
        <f>IF(AM222="--","--",IF(F!$D222=131,IF(M222=-1,"rg",IF(M222="","--",IF(M222*1000&lt;1,FIXED(M222*1000,3),IF(M222*1000&lt;10,FIXED(M222*1000,2),(IF(M222*1000&lt;100,FIXED(M222*1000,1),IF(M222*1000&lt;1000,FIXED(M222*1000,0),MROUND(M222*1000,10)))))))),IF(M222=-1,"rg",IF(M222="","--",IF(M222&lt;1,FIXED(M222,3),IF(M222&lt;10,FIXED(M222,2),(IF(M222&lt;100,FIXED(M222,1),IF(M222&lt;1000,FIXED(M222,0),MROUND(M222,10))))))))))</f>
        <v>--</v>
      </c>
      <c r="AP222" s="6" t="str">
        <f t="shared" si="74"/>
        <v>--</v>
      </c>
      <c r="AQ222" s="6" t="str">
        <f t="shared" si="75"/>
        <v/>
      </c>
      <c r="AR222" s="6" t="str">
        <f t="shared" si="76"/>
        <v>--</v>
      </c>
      <c r="AS222" s="6" t="str">
        <f t="shared" si="77"/>
        <v/>
      </c>
      <c r="AT222" s="6" t="str">
        <f t="shared" si="78"/>
        <v/>
      </c>
      <c r="AU222" s="6" t="str">
        <f>IFERROR(IF(AR222="--","",IF(HLOOKUP(SMALL($Q$4:$Y$4,3),$Q$4:$Y$501,ROW(AP222)-3,FALSE)=0,"",IF(HLOOKUP(SMALL($Q$4:$Y$4,3),$Q$4:$Y$501,ROW(AP222)-3,FALSE)="nee",VLOOKUP("De kwaliteitseis emissiearme grond (maximale concentratie) wordt overschreden.",H!$O$10:'H'!$P$59,2,FALSE),""))),"")</f>
        <v/>
      </c>
      <c r="AV222" s="6" t="str">
        <f t="shared" si="68"/>
        <v>--</v>
      </c>
      <c r="AW222" s="6" t="str">
        <f t="shared" si="69"/>
        <v/>
      </c>
      <c r="AX222" s="6" t="str">
        <f t="shared" si="70"/>
        <v>--</v>
      </c>
      <c r="AY222" s="6" t="str">
        <f t="shared" si="79"/>
        <v/>
      </c>
      <c r="AZ222" s="6" t="str">
        <f t="shared" si="80"/>
        <v/>
      </c>
      <c r="BA222" s="6" t="str">
        <f>IFERROR(IF(AR222="--","",IF(HLOOKUP(SMALL($Q$4:$Y$4,6),$Q$4:$Y$501,ROW(AP222)-3,FALSE)=0,"",IF(HLOOKUP(SMALL($Q$4:$Y$4,6),$Q$4:$Y$501,ROW(AP222)-3,FALSE)="nee",VLOOKUP("De kwaliteitseis emissiearme grond (maximale concentratie) wordt overschreden.",H!$O$10:'H'!$P$59,2,FALSE),""))),"")</f>
        <v/>
      </c>
      <c r="BB222" s="6" t="str">
        <f t="shared" si="71"/>
        <v>--</v>
      </c>
      <c r="BC222" s="6" t="str">
        <f t="shared" si="72"/>
        <v/>
      </c>
      <c r="BD222" s="6" t="str">
        <f t="shared" si="73"/>
        <v>--</v>
      </c>
      <c r="BE222" s="6" t="str">
        <f t="shared" si="81"/>
        <v/>
      </c>
      <c r="BF222" s="6" t="str">
        <f t="shared" si="82"/>
        <v/>
      </c>
      <c r="BG222" s="4" t="str">
        <f>IFERROR(IF(AR222="--","",IF(HLOOKUP(SMALL($Q$4:$Y$4,9),$Q$4:$Y$501,ROW(AP222)-3,FALSE)=0,"",IF(HLOOKUP(SMALL($Q$4:$Y$4,9),$Q$4:$Y$501,ROW(AP222)-3,FALSE)="nee",VLOOKUP("De kwaliteitseis emissiearme grond (maximale concentratie) wordt overschreden.",H!$O$10:'H'!$P$59,2,FALSE),""))),"")</f>
        <v/>
      </c>
    </row>
    <row r="223" spans="1:59" x14ac:dyDescent="0.2">
      <c r="A223" s="4" t="str">
        <f>F!A223</f>
        <v>Prometryn</v>
      </c>
      <c r="B223" s="6" t="str">
        <f>IF(ISNUMBER(F!E223)=FALSE,"--",IF(F!E223=0,"--",F!E223))</f>
        <v>--</v>
      </c>
      <c r="C223" s="6" t="str">
        <f>IF(B223="--","",F!F223)</f>
        <v/>
      </c>
      <c r="D223" s="6" t="str">
        <f>IF(ISNUMBER(F!G223)=FALSE,"--",IF(F!G223=0,"--",F!G223))</f>
        <v>--</v>
      </c>
      <c r="E223" s="6" t="str">
        <f>IF(D223="--","",F!H223)</f>
        <v/>
      </c>
      <c r="F223" s="6" t="str">
        <f>IF(ISNUMBER(F!I223)=FALSE,"--",IF(F!I223=0,"--",F!I223))</f>
        <v>--</v>
      </c>
      <c r="G223" s="6" t="str">
        <f>IF(F223="--","",F!J223)</f>
        <v/>
      </c>
      <c r="H223" s="6"/>
      <c r="I223" s="6" t="str">
        <f>IF(F!Z223=-1,-1,F!AV223)</f>
        <v/>
      </c>
      <c r="J223" s="6"/>
      <c r="K223" s="6" t="str">
        <f>IF(F!AC223=-1,-1,F!AX223)</f>
        <v/>
      </c>
      <c r="L223" s="6"/>
      <c r="M223" s="6" t="str">
        <f>IF(F!AF223=-1,-1,F!AZ223)</f>
        <v/>
      </c>
      <c r="N223" s="6"/>
      <c r="P223" s="4" t="str">
        <f>IFERROR(IF(AND(VLOOKUP(F!$B223,E!$B$1:$AK$300,5,FALSE)&lt;&gt;1000000000,VLOOKUP(F!$B223,E!$B$1:$AK$300,6,FALSE)=1000000000,VLOOKUP(F!$B223,E!$B$1:$AK$300,7,FALSE)=1000000000,VLOOKUP(F!$B223,E!$B$1:$AK$300,8,FALSE)=1000000000,VLOOKUP(F!$B223,E!$B$1:$AK$300,9,FALSE)=1000000000),"toetsen alleen LN",IF(AND(VLOOKUP(F!$B223,E!$B$1:$AK$300,5,FALSE)=1000000000,VLOOKUP(F!$B223,E!$B$1:$AK$300,6,FALSE)=1000000000,VLOOKUP(F!$B223,E!$B$1:$AK$300,7,FALSE)=1000000000,VLOOKUP(F!$B223,E!$B$1:$AK$300,8,FALSE)&lt;&gt;1000000000,VLOOKUP(F!$B223,E!$B$1:$AK$300,9,FALSE)&lt;&gt;1000000000),"toetsen alleen MV en SV",IF(AND(VLOOKUP(F!$B223,E!$B$1:$AK$300,5,FALSE)&lt;&gt;1000000000,VLOOKUP(F!$B223,E!$B$1:$AK$300,6,FALSE)&lt;&gt;1000000000,VLOOKUP(F!$B223,E!$B$1:$AK$300,7,FALSE)&lt;&gt;1000000000,VLOOKUP(F!$B223,E!$B$1:$AK$300,8,FALSE)=1000000000,VLOOKUP(F!$B223,E!$B$1:$AK$300,9,FALSE)=1000000000),"toetsen geen MV en SV",IF(VLOOKUP(F!$B223,E!$B$1:$AK$300,5,FALSE)+VLOOKUP(F!$B223,E!$B$1:$AK$300,6,FALSE)+VLOOKUP(F!$B223,E!$B$1:$AK$300,7,FALSE)+VLOOKUP(F!$B223,E!$B$1:$AK$300,8,FALSE)&lt;&gt;4000000000,"toetsen",IF(VLOOKUP(F!$B223,E!$B$1:$AK$300,12,FALSE)&lt;&gt;1000000000,"toetsen alleen IW","niet toetsen"))))),"")</f>
        <v/>
      </c>
      <c r="Q223" s="6" t="str">
        <f t="shared" si="88"/>
        <v/>
      </c>
      <c r="R223" s="5" t="str">
        <f>IF($B223="--","",IF($P223="toetsen",toetsen(F!$B223,Q223),IF($P223="toetsen alleen IW",toetsen_alleen_IW(F!$B223,Q223),IF($P223="toetsen alleen LN",toetsen_alleen_LN(F!$B223,Q223),IF($P223="toetsen geen MV en SV",toetsen_geen_MV_en_SV(F!$B223,Q223),IF($P223="toetsen alleen MV en SV",toetsen_alleen_MV_en_SV(F!$B223,Q223),""))))))</f>
        <v/>
      </c>
      <c r="S223" s="5" t="str">
        <f>IF($P223="toetsen",IF(OR(Q223="",VLOOKUP(F!$B223,E!$B$1:$AK$300,10,FALSE)=1000000000),"",IF(Q223&lt;=VLOOKUP(F!$B223,E!$B$1:$AK$300,10,FALSE),"ja","nee")),"")</f>
        <v/>
      </c>
      <c r="T223" s="78" t="str">
        <f t="shared" si="83"/>
        <v/>
      </c>
      <c r="U223" s="5" t="str">
        <f>IF($D223="--","",IF($P223="toetsen",toetsen(F!$B223,T223),IF($P223="toetsen alleen IW",toetsen_alleen_IW(F!$B223,T223),IF($P223="toetsen alleen LN",toetsen_alleen_LN(F!$B223,T223),IF($P223="toetsen geen MV en SV",toetsen_geen_MV_en_SV(F!$B223,T223),IF($P223="toetsen alleen MV en SV",toetsen_alleen_MV_en_SV(F!$B223,T223),""))))))</f>
        <v/>
      </c>
      <c r="V223" s="5" t="str">
        <f>IF($P223="toetsen",IF(OR(T223="",VLOOKUP(F!$B223,E!$B$1:$AK$300,10,FALSE)=1000000000),"",IF(T223&lt;=VLOOKUP(F!$B223,E!$B$1:$AK$300,10,FALSE),"ja","nee")),"")</f>
        <v/>
      </c>
      <c r="W223" s="6" t="str">
        <f t="shared" si="84"/>
        <v/>
      </c>
      <c r="X223" s="5" t="str">
        <f>IF($F223="--","",IF($P223="toetsen",toetsen(F!$B223,W223),IF($P223="toetsen alleen IW",toetsen_alleen_IW(F!$B223,W223),IF($P223="toetsen alleen LN",toetsen_alleen_LN(F!$B223,W223),IF($P223="toetsen geen MV en SV",toetsen_geen_MV_en_SV(F!$B223,W223),IF($P223="toetsen alleen MV en SV",toetsen_alleen_MV_en_SV(F!$B223,W223),""))))))</f>
        <v/>
      </c>
      <c r="Y223" s="5" t="str">
        <f>IF($P223="toetsen",IF(OR(W223="",VLOOKUP(F!$B223,E!$B$1:$AK$300,10,FALSE)=1000000000),"",IF(W223&lt;=VLOOKUP(F!$B223,E!$B$1:$AK$300,10,FALSE),"ja","nee")),"")</f>
        <v/>
      </c>
      <c r="AA223" s="4" t="str">
        <f>IFERROR(IF(Q223="","",(IF(Q223&gt;2*VLOOKUP(F!$B223,E!$B$1:$AK$300,5,FALSE),1,0))),"")</f>
        <v/>
      </c>
      <c r="AB223" s="4" t="str">
        <f>IFERROR(IF(T223="","",(IF(T223&gt;2*VLOOKUP(F!$B223,E!$B$1:$AK$300,5,FALSE),1,0))),"")</f>
        <v/>
      </c>
      <c r="AC223" s="4" t="str">
        <f>IFERROR(IF(W223="","",(IF(W223&gt;2*VLOOKUP(F!$B223,E!$B$1:$AK$300,5,FALSE),1,0))),"")</f>
        <v/>
      </c>
      <c r="AE223" s="4" t="str">
        <f>IFERROR(IF(Q223="","",(IF(Q223&gt;VLOOKUP(F!$B223,E!$B$1:$AK$300,6,FALSE)+VLOOKUP(F!$B223,E!$B$1:$AK$300,5,FALSE),1,0))),"")</f>
        <v/>
      </c>
      <c r="AF223" s="4" t="str">
        <f>IFERROR(IF(T223="","",(IF(T223&gt;VLOOKUP(F!$B223,E!$B$1:$AK$300,6,FALSE)+VLOOKUP(F!$B223,E!$B$1:$AK$300,5,FALSE),1,0))),"")</f>
        <v/>
      </c>
      <c r="AG223" s="4" t="str">
        <f>IFERROR(IF(W223="","",(IF(W223&gt;VLOOKUP(F!$B223,E!$B$1:$AK$300,6,FALSE)+VLOOKUP(F!$B223,E!$B$1:$AK$300,5,FALSE),1,0))),"")</f>
        <v/>
      </c>
      <c r="AI223" s="6" t="str">
        <f t="shared" si="85"/>
        <v>--</v>
      </c>
      <c r="AJ223" s="6" t="str">
        <f>IF(AI223="--","--",IF(F!$D223=131,IF(I223=-1,"rg",IF(I223="","--",IF(I223*1000&lt;1,FIXED(I223*1000,3),IF(I223*1000&lt;10,FIXED(I223*1000,2),(IF(I223*1000&lt;100,FIXED(I223*1000,1),IF(I223*1000&lt;1000,FIXED(I223*1000,0),MROUND(I223*1000,10)))))))),IF(I223=-1,"rg",IF(I223="","--",IF(I223&lt;1,FIXED(I223,3),IF(I223&lt;10,FIXED(I223,2),(IF(I223&lt;100,FIXED(I223,1),IF(I223&lt;1000,FIXED(I223,0),MROUND(I223,10))))))))))</f>
        <v>--</v>
      </c>
      <c r="AK223" s="6" t="str">
        <f t="shared" si="86"/>
        <v>--</v>
      </c>
      <c r="AL223" s="6" t="str">
        <f>IF(AK223="--","--",IF(F!$D223=131,IF(K223=-1,"rg",IF(K223="","--",IF(K223*1000&lt;1,FIXED(K223*1000,3),IF(K223*1000&lt;10,FIXED(K223*1000,2),(IF(K223*1000&lt;100,FIXED(K223*1000,1),IF(K223*1000&lt;1000,FIXED(K223*1000,0),MROUND(K223*1000,10)))))))),IF(K223=-1,"rg",IF(K223="","--",IF(K223&lt;1,FIXED(K223,3),IF(K223&lt;10,FIXED(K223,2),(IF(K223&lt;100,FIXED(K223,1),IF(K223&lt;1000,FIXED(K223,0),MROUND(K223,10))))))))))</f>
        <v>--</v>
      </c>
      <c r="AM223" s="6" t="str">
        <f t="shared" si="87"/>
        <v>--</v>
      </c>
      <c r="AN223" s="6" t="str">
        <f>IF(AM223="--","--",IF(F!$D223=131,IF(M223=-1,"rg",IF(M223="","--",IF(M223*1000&lt;1,FIXED(M223*1000,3),IF(M223*1000&lt;10,FIXED(M223*1000,2),(IF(M223*1000&lt;100,FIXED(M223*1000,1),IF(M223*1000&lt;1000,FIXED(M223*1000,0),MROUND(M223*1000,10)))))))),IF(M223=-1,"rg",IF(M223="","--",IF(M223&lt;1,FIXED(M223,3),IF(M223&lt;10,FIXED(M223,2),(IF(M223&lt;100,FIXED(M223,1),IF(M223&lt;1000,FIXED(M223,0),MROUND(M223,10))))))))))</f>
        <v>--</v>
      </c>
      <c r="AP223" s="6" t="str">
        <f t="shared" si="74"/>
        <v>--</v>
      </c>
      <c r="AQ223" s="6" t="str">
        <f t="shared" si="75"/>
        <v/>
      </c>
      <c r="AR223" s="6" t="str">
        <f t="shared" si="76"/>
        <v>--</v>
      </c>
      <c r="AS223" s="6" t="str">
        <f t="shared" si="77"/>
        <v/>
      </c>
      <c r="AT223" s="6" t="str">
        <f t="shared" si="78"/>
        <v/>
      </c>
      <c r="AU223" s="6" t="str">
        <f>IFERROR(IF(AR223="--","",IF(HLOOKUP(SMALL($Q$4:$Y$4,3),$Q$4:$Y$501,ROW(AP223)-3,FALSE)=0,"",IF(HLOOKUP(SMALL($Q$4:$Y$4,3),$Q$4:$Y$501,ROW(AP223)-3,FALSE)="nee",VLOOKUP("De kwaliteitseis emissiearme grond (maximale concentratie) wordt overschreden.",H!$O$10:'H'!$P$59,2,FALSE),""))),"")</f>
        <v/>
      </c>
      <c r="AV223" s="6" t="str">
        <f t="shared" si="68"/>
        <v>--</v>
      </c>
      <c r="AW223" s="6" t="str">
        <f t="shared" si="69"/>
        <v/>
      </c>
      <c r="AX223" s="6" t="str">
        <f t="shared" si="70"/>
        <v>--</v>
      </c>
      <c r="AY223" s="6" t="str">
        <f t="shared" si="79"/>
        <v/>
      </c>
      <c r="AZ223" s="6" t="str">
        <f t="shared" si="80"/>
        <v/>
      </c>
      <c r="BA223" s="6" t="str">
        <f>IFERROR(IF(AR223="--","",IF(HLOOKUP(SMALL($Q$4:$Y$4,6),$Q$4:$Y$501,ROW(AP223)-3,FALSE)=0,"",IF(HLOOKUP(SMALL($Q$4:$Y$4,6),$Q$4:$Y$501,ROW(AP223)-3,FALSE)="nee",VLOOKUP("De kwaliteitseis emissiearme grond (maximale concentratie) wordt overschreden.",H!$O$10:'H'!$P$59,2,FALSE),""))),"")</f>
        <v/>
      </c>
      <c r="BB223" s="6" t="str">
        <f t="shared" si="71"/>
        <v>--</v>
      </c>
      <c r="BC223" s="6" t="str">
        <f t="shared" si="72"/>
        <v/>
      </c>
      <c r="BD223" s="6" t="str">
        <f t="shared" si="73"/>
        <v>--</v>
      </c>
      <c r="BE223" s="6" t="str">
        <f t="shared" si="81"/>
        <v/>
      </c>
      <c r="BF223" s="6" t="str">
        <f t="shared" si="82"/>
        <v/>
      </c>
      <c r="BG223" s="4" t="str">
        <f>IFERROR(IF(AR223="--","",IF(HLOOKUP(SMALL($Q$4:$Y$4,9),$Q$4:$Y$501,ROW(AP223)-3,FALSE)=0,"",IF(HLOOKUP(SMALL($Q$4:$Y$4,9),$Q$4:$Y$501,ROW(AP223)-3,FALSE)="nee",VLOOKUP("De kwaliteitseis emissiearme grond (maximale concentratie) wordt overschreden.",H!$O$10:'H'!$P$59,2,FALSE),""))),"")</f>
        <v/>
      </c>
    </row>
    <row r="224" spans="1:59" x14ac:dyDescent="0.2">
      <c r="A224" s="4" t="str">
        <f>F!A224</f>
        <v>Prometon</v>
      </c>
      <c r="B224" s="6" t="str">
        <f>IF(ISNUMBER(F!E224)=FALSE,"--",IF(F!E224=0,"--",F!E224))</f>
        <v>--</v>
      </c>
      <c r="C224" s="6" t="str">
        <f>IF(B224="--","",F!F224)</f>
        <v/>
      </c>
      <c r="D224" s="6" t="str">
        <f>IF(ISNUMBER(F!G224)=FALSE,"--",IF(F!G224=0,"--",F!G224))</f>
        <v>--</v>
      </c>
      <c r="E224" s="6" t="str">
        <f>IF(D224="--","",F!H224)</f>
        <v/>
      </c>
      <c r="F224" s="6" t="str">
        <f>IF(ISNUMBER(F!I224)=FALSE,"--",IF(F!I224=0,"--",F!I224))</f>
        <v>--</v>
      </c>
      <c r="G224" s="6" t="str">
        <f>IF(F224="--","",F!J224)</f>
        <v/>
      </c>
      <c r="H224" s="6"/>
      <c r="I224" s="6" t="str">
        <f>IF(F!Z224=-1,-1,F!AV224)</f>
        <v/>
      </c>
      <c r="J224" s="6"/>
      <c r="K224" s="6" t="str">
        <f>IF(F!AC224=-1,-1,F!AX224)</f>
        <v/>
      </c>
      <c r="L224" s="6"/>
      <c r="M224" s="6" t="str">
        <f>IF(F!AF224=-1,-1,F!AZ224)</f>
        <v/>
      </c>
      <c r="N224" s="6"/>
      <c r="P224" s="4" t="str">
        <f>IFERROR(IF(AND(VLOOKUP(F!$B224,E!$B$1:$AK$300,5,FALSE)&lt;&gt;1000000000,VLOOKUP(F!$B224,E!$B$1:$AK$300,6,FALSE)=1000000000,VLOOKUP(F!$B224,E!$B$1:$AK$300,7,FALSE)=1000000000,VLOOKUP(F!$B224,E!$B$1:$AK$300,8,FALSE)=1000000000,VLOOKUP(F!$B224,E!$B$1:$AK$300,9,FALSE)=1000000000),"toetsen alleen LN",IF(AND(VLOOKUP(F!$B224,E!$B$1:$AK$300,5,FALSE)=1000000000,VLOOKUP(F!$B224,E!$B$1:$AK$300,6,FALSE)=1000000000,VLOOKUP(F!$B224,E!$B$1:$AK$300,7,FALSE)=1000000000,VLOOKUP(F!$B224,E!$B$1:$AK$300,8,FALSE)&lt;&gt;1000000000,VLOOKUP(F!$B224,E!$B$1:$AK$300,9,FALSE)&lt;&gt;1000000000),"toetsen alleen MV en SV",IF(AND(VLOOKUP(F!$B224,E!$B$1:$AK$300,5,FALSE)&lt;&gt;1000000000,VLOOKUP(F!$B224,E!$B$1:$AK$300,6,FALSE)&lt;&gt;1000000000,VLOOKUP(F!$B224,E!$B$1:$AK$300,7,FALSE)&lt;&gt;1000000000,VLOOKUP(F!$B224,E!$B$1:$AK$300,8,FALSE)=1000000000,VLOOKUP(F!$B224,E!$B$1:$AK$300,9,FALSE)=1000000000),"toetsen geen MV en SV",IF(VLOOKUP(F!$B224,E!$B$1:$AK$300,5,FALSE)+VLOOKUP(F!$B224,E!$B$1:$AK$300,6,FALSE)+VLOOKUP(F!$B224,E!$B$1:$AK$300,7,FALSE)+VLOOKUP(F!$B224,E!$B$1:$AK$300,8,FALSE)&lt;&gt;4000000000,"toetsen",IF(VLOOKUP(F!$B224,E!$B$1:$AK$300,12,FALSE)&lt;&gt;1000000000,"toetsen alleen IW","niet toetsen"))))),"")</f>
        <v/>
      </c>
      <c r="Q224" s="6" t="str">
        <f t="shared" si="88"/>
        <v/>
      </c>
      <c r="R224" s="5" t="str">
        <f>IF($B224="--","",IF($P224="toetsen",toetsen(F!$B224,Q224),IF($P224="toetsen alleen IW",toetsen_alleen_IW(F!$B224,Q224),IF($P224="toetsen alleen LN",toetsen_alleen_LN(F!$B224,Q224),IF($P224="toetsen geen MV en SV",toetsen_geen_MV_en_SV(F!$B224,Q224),IF($P224="toetsen alleen MV en SV",toetsen_alleen_MV_en_SV(F!$B224,Q224),""))))))</f>
        <v/>
      </c>
      <c r="S224" s="5" t="str">
        <f>IF($P224="toetsen",IF(OR(Q224="",VLOOKUP(F!$B224,E!$B$1:$AK$300,10,FALSE)=1000000000),"",IF(Q224&lt;=VLOOKUP(F!$B224,E!$B$1:$AK$300,10,FALSE),"ja","nee")),"")</f>
        <v/>
      </c>
      <c r="T224" s="78" t="str">
        <f t="shared" si="83"/>
        <v/>
      </c>
      <c r="U224" s="5" t="str">
        <f>IF($D224="--","",IF($P224="toetsen",toetsen(F!$B224,T224),IF($P224="toetsen alleen IW",toetsen_alleen_IW(F!$B224,T224),IF($P224="toetsen alleen LN",toetsen_alleen_LN(F!$B224,T224),IF($P224="toetsen geen MV en SV",toetsen_geen_MV_en_SV(F!$B224,T224),IF($P224="toetsen alleen MV en SV",toetsen_alleen_MV_en_SV(F!$B224,T224),""))))))</f>
        <v/>
      </c>
      <c r="V224" s="5" t="str">
        <f>IF($P224="toetsen",IF(OR(T224="",VLOOKUP(F!$B224,E!$B$1:$AK$300,10,FALSE)=1000000000),"",IF(T224&lt;=VLOOKUP(F!$B224,E!$B$1:$AK$300,10,FALSE),"ja","nee")),"")</f>
        <v/>
      </c>
      <c r="W224" s="6" t="str">
        <f t="shared" si="84"/>
        <v/>
      </c>
      <c r="X224" s="5" t="str">
        <f>IF($F224="--","",IF($P224="toetsen",toetsen(F!$B224,W224),IF($P224="toetsen alleen IW",toetsen_alleen_IW(F!$B224,W224),IF($P224="toetsen alleen LN",toetsen_alleen_LN(F!$B224,W224),IF($P224="toetsen geen MV en SV",toetsen_geen_MV_en_SV(F!$B224,W224),IF($P224="toetsen alleen MV en SV",toetsen_alleen_MV_en_SV(F!$B224,W224),""))))))</f>
        <v/>
      </c>
      <c r="Y224" s="5" t="str">
        <f>IF($P224="toetsen",IF(OR(W224="",VLOOKUP(F!$B224,E!$B$1:$AK$300,10,FALSE)=1000000000),"",IF(W224&lt;=VLOOKUP(F!$B224,E!$B$1:$AK$300,10,FALSE),"ja","nee")),"")</f>
        <v/>
      </c>
      <c r="AA224" s="4" t="str">
        <f>IFERROR(IF(Q224="","",(IF(Q224&gt;2*VLOOKUP(F!$B224,E!$B$1:$AK$300,5,FALSE),1,0))),"")</f>
        <v/>
      </c>
      <c r="AB224" s="4" t="str">
        <f>IFERROR(IF(T224="","",(IF(T224&gt;2*VLOOKUP(F!$B224,E!$B$1:$AK$300,5,FALSE),1,0))),"")</f>
        <v/>
      </c>
      <c r="AC224" s="4" t="str">
        <f>IFERROR(IF(W224="","",(IF(W224&gt;2*VLOOKUP(F!$B224,E!$B$1:$AK$300,5,FALSE),1,0))),"")</f>
        <v/>
      </c>
      <c r="AE224" s="4" t="str">
        <f>IFERROR(IF(Q224="","",(IF(Q224&gt;VLOOKUP(F!$B224,E!$B$1:$AK$300,6,FALSE)+VLOOKUP(F!$B224,E!$B$1:$AK$300,5,FALSE),1,0))),"")</f>
        <v/>
      </c>
      <c r="AF224" s="4" t="str">
        <f>IFERROR(IF(T224="","",(IF(T224&gt;VLOOKUP(F!$B224,E!$B$1:$AK$300,6,FALSE)+VLOOKUP(F!$B224,E!$B$1:$AK$300,5,FALSE),1,0))),"")</f>
        <v/>
      </c>
      <c r="AG224" s="4" t="str">
        <f>IFERROR(IF(W224="","",(IF(W224&gt;VLOOKUP(F!$B224,E!$B$1:$AK$300,6,FALSE)+VLOOKUP(F!$B224,E!$B$1:$AK$300,5,FALSE),1,0))),"")</f>
        <v/>
      </c>
      <c r="AI224" s="6" t="str">
        <f t="shared" si="85"/>
        <v>--</v>
      </c>
      <c r="AJ224" s="6" t="str">
        <f>IF(AI224="--","--",IF(F!$D224=131,IF(I224=-1,"rg",IF(I224="","--",IF(I224*1000&lt;1,FIXED(I224*1000,3),IF(I224*1000&lt;10,FIXED(I224*1000,2),(IF(I224*1000&lt;100,FIXED(I224*1000,1),IF(I224*1000&lt;1000,FIXED(I224*1000,0),MROUND(I224*1000,10)))))))),IF(I224=-1,"rg",IF(I224="","--",IF(I224&lt;1,FIXED(I224,3),IF(I224&lt;10,FIXED(I224,2),(IF(I224&lt;100,FIXED(I224,1),IF(I224&lt;1000,FIXED(I224,0),MROUND(I224,10))))))))))</f>
        <v>--</v>
      </c>
      <c r="AK224" s="6" t="str">
        <f t="shared" si="86"/>
        <v>--</v>
      </c>
      <c r="AL224" s="6" t="str">
        <f>IF(AK224="--","--",IF(F!$D224=131,IF(K224=-1,"rg",IF(K224="","--",IF(K224*1000&lt;1,FIXED(K224*1000,3),IF(K224*1000&lt;10,FIXED(K224*1000,2),(IF(K224*1000&lt;100,FIXED(K224*1000,1),IF(K224*1000&lt;1000,FIXED(K224*1000,0),MROUND(K224*1000,10)))))))),IF(K224=-1,"rg",IF(K224="","--",IF(K224&lt;1,FIXED(K224,3),IF(K224&lt;10,FIXED(K224,2),(IF(K224&lt;100,FIXED(K224,1),IF(K224&lt;1000,FIXED(K224,0),MROUND(K224,10))))))))))</f>
        <v>--</v>
      </c>
      <c r="AM224" s="6" t="str">
        <f t="shared" si="87"/>
        <v>--</v>
      </c>
      <c r="AN224" s="6" t="str">
        <f>IF(AM224="--","--",IF(F!$D224=131,IF(M224=-1,"rg",IF(M224="","--",IF(M224*1000&lt;1,FIXED(M224*1000,3),IF(M224*1000&lt;10,FIXED(M224*1000,2),(IF(M224*1000&lt;100,FIXED(M224*1000,1),IF(M224*1000&lt;1000,FIXED(M224*1000,0),MROUND(M224*1000,10)))))))),IF(M224=-1,"rg",IF(M224="","--",IF(M224&lt;1,FIXED(M224,3),IF(M224&lt;10,FIXED(M224,2),(IF(M224&lt;100,FIXED(M224,1),IF(M224&lt;1000,FIXED(M224,0),MROUND(M224,10))))))))))</f>
        <v>--</v>
      </c>
      <c r="AP224" s="6" t="str">
        <f t="shared" si="74"/>
        <v>--</v>
      </c>
      <c r="AQ224" s="6" t="str">
        <f t="shared" si="75"/>
        <v/>
      </c>
      <c r="AR224" s="6" t="str">
        <f t="shared" si="76"/>
        <v>--</v>
      </c>
      <c r="AS224" s="6" t="str">
        <f t="shared" si="77"/>
        <v/>
      </c>
      <c r="AT224" s="6" t="str">
        <f t="shared" si="78"/>
        <v/>
      </c>
      <c r="AU224" s="6" t="str">
        <f>IFERROR(IF(AR224="--","",IF(HLOOKUP(SMALL($Q$4:$Y$4,3),$Q$4:$Y$501,ROW(AP224)-3,FALSE)=0,"",IF(HLOOKUP(SMALL($Q$4:$Y$4,3),$Q$4:$Y$501,ROW(AP224)-3,FALSE)="nee",VLOOKUP("De kwaliteitseis emissiearme grond (maximale concentratie) wordt overschreden.",H!$O$10:'H'!$P$59,2,FALSE),""))),"")</f>
        <v/>
      </c>
      <c r="AV224" s="6" t="str">
        <f t="shared" si="68"/>
        <v>--</v>
      </c>
      <c r="AW224" s="6" t="str">
        <f t="shared" si="69"/>
        <v/>
      </c>
      <c r="AX224" s="6" t="str">
        <f t="shared" si="70"/>
        <v>--</v>
      </c>
      <c r="AY224" s="6" t="str">
        <f t="shared" si="79"/>
        <v/>
      </c>
      <c r="AZ224" s="6" t="str">
        <f t="shared" si="80"/>
        <v/>
      </c>
      <c r="BA224" s="6" t="str">
        <f>IFERROR(IF(AR224="--","",IF(HLOOKUP(SMALL($Q$4:$Y$4,6),$Q$4:$Y$501,ROW(AP224)-3,FALSE)=0,"",IF(HLOOKUP(SMALL($Q$4:$Y$4,6),$Q$4:$Y$501,ROW(AP224)-3,FALSE)="nee",VLOOKUP("De kwaliteitseis emissiearme grond (maximale concentratie) wordt overschreden.",H!$O$10:'H'!$P$59,2,FALSE),""))),"")</f>
        <v/>
      </c>
      <c r="BB224" s="6" t="str">
        <f t="shared" si="71"/>
        <v>--</v>
      </c>
      <c r="BC224" s="6" t="str">
        <f t="shared" si="72"/>
        <v/>
      </c>
      <c r="BD224" s="6" t="str">
        <f t="shared" si="73"/>
        <v>--</v>
      </c>
      <c r="BE224" s="6" t="str">
        <f t="shared" si="81"/>
        <v/>
      </c>
      <c r="BF224" s="6" t="str">
        <f t="shared" si="82"/>
        <v/>
      </c>
      <c r="BG224" s="4" t="str">
        <f>IFERROR(IF(AR224="--","",IF(HLOOKUP(SMALL($Q$4:$Y$4,9),$Q$4:$Y$501,ROW(AP224)-3,FALSE)=0,"",IF(HLOOKUP(SMALL($Q$4:$Y$4,9),$Q$4:$Y$501,ROW(AP224)-3,FALSE)="nee",VLOOKUP("De kwaliteitseis emissiearme grond (maximale concentratie) wordt overschreden.",H!$O$10:'H'!$P$59,2,FALSE),""))),"")</f>
        <v/>
      </c>
    </row>
    <row r="225" spans="1:59" x14ac:dyDescent="0.2">
      <c r="A225" s="4" t="str">
        <f>F!A225</f>
        <v>Propazine</v>
      </c>
      <c r="B225" s="6" t="str">
        <f>IF(ISNUMBER(F!E225)=FALSE,"--",IF(F!E225=0,"--",F!E225))</f>
        <v>--</v>
      </c>
      <c r="C225" s="6" t="str">
        <f>IF(B225="--","",F!F225)</f>
        <v/>
      </c>
      <c r="D225" s="6" t="str">
        <f>IF(ISNUMBER(F!G225)=FALSE,"--",IF(F!G225=0,"--",F!G225))</f>
        <v>--</v>
      </c>
      <c r="E225" s="6" t="str">
        <f>IF(D225="--","",F!H225)</f>
        <v/>
      </c>
      <c r="F225" s="6" t="str">
        <f>IF(ISNUMBER(F!I225)=FALSE,"--",IF(F!I225=0,"--",F!I225))</f>
        <v>--</v>
      </c>
      <c r="G225" s="6" t="str">
        <f>IF(F225="--","",F!J225)</f>
        <v/>
      </c>
      <c r="H225" s="6"/>
      <c r="I225" s="6" t="str">
        <f>IF(F!Z225=-1,-1,F!AV225)</f>
        <v/>
      </c>
      <c r="J225" s="6"/>
      <c r="K225" s="6" t="str">
        <f>IF(F!AC225=-1,-1,F!AX225)</f>
        <v/>
      </c>
      <c r="L225" s="6"/>
      <c r="M225" s="6" t="str">
        <f>IF(F!AF225=-1,-1,F!AZ225)</f>
        <v/>
      </c>
      <c r="N225" s="6"/>
      <c r="P225" s="4" t="str">
        <f>IFERROR(IF(AND(VLOOKUP(F!$B225,E!$B$1:$AK$300,5,FALSE)&lt;&gt;1000000000,VLOOKUP(F!$B225,E!$B$1:$AK$300,6,FALSE)=1000000000,VLOOKUP(F!$B225,E!$B$1:$AK$300,7,FALSE)=1000000000,VLOOKUP(F!$B225,E!$B$1:$AK$300,8,FALSE)=1000000000,VLOOKUP(F!$B225,E!$B$1:$AK$300,9,FALSE)=1000000000),"toetsen alleen LN",IF(AND(VLOOKUP(F!$B225,E!$B$1:$AK$300,5,FALSE)=1000000000,VLOOKUP(F!$B225,E!$B$1:$AK$300,6,FALSE)=1000000000,VLOOKUP(F!$B225,E!$B$1:$AK$300,7,FALSE)=1000000000,VLOOKUP(F!$B225,E!$B$1:$AK$300,8,FALSE)&lt;&gt;1000000000,VLOOKUP(F!$B225,E!$B$1:$AK$300,9,FALSE)&lt;&gt;1000000000),"toetsen alleen MV en SV",IF(AND(VLOOKUP(F!$B225,E!$B$1:$AK$300,5,FALSE)&lt;&gt;1000000000,VLOOKUP(F!$B225,E!$B$1:$AK$300,6,FALSE)&lt;&gt;1000000000,VLOOKUP(F!$B225,E!$B$1:$AK$300,7,FALSE)&lt;&gt;1000000000,VLOOKUP(F!$B225,E!$B$1:$AK$300,8,FALSE)=1000000000,VLOOKUP(F!$B225,E!$B$1:$AK$300,9,FALSE)=1000000000),"toetsen geen MV en SV",IF(VLOOKUP(F!$B225,E!$B$1:$AK$300,5,FALSE)+VLOOKUP(F!$B225,E!$B$1:$AK$300,6,FALSE)+VLOOKUP(F!$B225,E!$B$1:$AK$300,7,FALSE)+VLOOKUP(F!$B225,E!$B$1:$AK$300,8,FALSE)&lt;&gt;4000000000,"toetsen",IF(VLOOKUP(F!$B225,E!$B$1:$AK$300,12,FALSE)&lt;&gt;1000000000,"toetsen alleen IW","niet toetsen"))))),"")</f>
        <v/>
      </c>
      <c r="Q225" s="6" t="str">
        <f t="shared" si="88"/>
        <v/>
      </c>
      <c r="R225" s="5" t="str">
        <f>IF($B225="--","",IF($P225="toetsen",toetsen(F!$B225,Q225),IF($P225="toetsen alleen IW",toetsen_alleen_IW(F!$B225,Q225),IF($P225="toetsen alleen LN",toetsen_alleen_LN(F!$B225,Q225),IF($P225="toetsen geen MV en SV",toetsen_geen_MV_en_SV(F!$B225,Q225),IF($P225="toetsen alleen MV en SV",toetsen_alleen_MV_en_SV(F!$B225,Q225),""))))))</f>
        <v/>
      </c>
      <c r="S225" s="5" t="str">
        <f>IF($P225="toetsen",IF(OR(Q225="",VLOOKUP(F!$B225,E!$B$1:$AK$300,10,FALSE)=1000000000),"",IF(Q225&lt;=VLOOKUP(F!$B225,E!$B$1:$AK$300,10,FALSE),"ja","nee")),"")</f>
        <v/>
      </c>
      <c r="T225" s="78" t="str">
        <f t="shared" si="83"/>
        <v/>
      </c>
      <c r="U225" s="5" t="str">
        <f>IF($D225="--","",IF($P225="toetsen",toetsen(F!$B225,T225),IF($P225="toetsen alleen IW",toetsen_alleen_IW(F!$B225,T225),IF($P225="toetsen alleen LN",toetsen_alleen_LN(F!$B225,T225),IF($P225="toetsen geen MV en SV",toetsen_geen_MV_en_SV(F!$B225,T225),IF($P225="toetsen alleen MV en SV",toetsen_alleen_MV_en_SV(F!$B225,T225),""))))))</f>
        <v/>
      </c>
      <c r="V225" s="5" t="str">
        <f>IF($P225="toetsen",IF(OR(T225="",VLOOKUP(F!$B225,E!$B$1:$AK$300,10,FALSE)=1000000000),"",IF(T225&lt;=VLOOKUP(F!$B225,E!$B$1:$AK$300,10,FALSE),"ja","nee")),"")</f>
        <v/>
      </c>
      <c r="W225" s="6" t="str">
        <f t="shared" si="84"/>
        <v/>
      </c>
      <c r="X225" s="5" t="str">
        <f>IF($F225="--","",IF($P225="toetsen",toetsen(F!$B225,W225),IF($P225="toetsen alleen IW",toetsen_alleen_IW(F!$B225,W225),IF($P225="toetsen alleen LN",toetsen_alleen_LN(F!$B225,W225),IF($P225="toetsen geen MV en SV",toetsen_geen_MV_en_SV(F!$B225,W225),IF($P225="toetsen alleen MV en SV",toetsen_alleen_MV_en_SV(F!$B225,W225),""))))))</f>
        <v/>
      </c>
      <c r="Y225" s="5" t="str">
        <f>IF($P225="toetsen",IF(OR(W225="",VLOOKUP(F!$B225,E!$B$1:$AK$300,10,FALSE)=1000000000),"",IF(W225&lt;=VLOOKUP(F!$B225,E!$B$1:$AK$300,10,FALSE),"ja","nee")),"")</f>
        <v/>
      </c>
      <c r="AA225" s="4" t="str">
        <f>IFERROR(IF(Q225="","",(IF(Q225&gt;2*VLOOKUP(F!$B225,E!$B$1:$AK$300,5,FALSE),1,0))),"")</f>
        <v/>
      </c>
      <c r="AB225" s="4" t="str">
        <f>IFERROR(IF(T225="","",(IF(T225&gt;2*VLOOKUP(F!$B225,E!$B$1:$AK$300,5,FALSE),1,0))),"")</f>
        <v/>
      </c>
      <c r="AC225" s="4" t="str">
        <f>IFERROR(IF(W225="","",(IF(W225&gt;2*VLOOKUP(F!$B225,E!$B$1:$AK$300,5,FALSE),1,0))),"")</f>
        <v/>
      </c>
      <c r="AE225" s="4" t="str">
        <f>IFERROR(IF(Q225="","",(IF(Q225&gt;VLOOKUP(F!$B225,E!$B$1:$AK$300,6,FALSE)+VLOOKUP(F!$B225,E!$B$1:$AK$300,5,FALSE),1,0))),"")</f>
        <v/>
      </c>
      <c r="AF225" s="4" t="str">
        <f>IFERROR(IF(T225="","",(IF(T225&gt;VLOOKUP(F!$B225,E!$B$1:$AK$300,6,FALSE)+VLOOKUP(F!$B225,E!$B$1:$AK$300,5,FALSE),1,0))),"")</f>
        <v/>
      </c>
      <c r="AG225" s="4" t="str">
        <f>IFERROR(IF(W225="","",(IF(W225&gt;VLOOKUP(F!$B225,E!$B$1:$AK$300,6,FALSE)+VLOOKUP(F!$B225,E!$B$1:$AK$300,5,FALSE),1,0))),"")</f>
        <v/>
      </c>
      <c r="AI225" s="6" t="str">
        <f t="shared" si="85"/>
        <v>--</v>
      </c>
      <c r="AJ225" s="6" t="str">
        <f>IF(AI225="--","--",IF(F!$D225=131,IF(I225=-1,"rg",IF(I225="","--",IF(I225*1000&lt;1,FIXED(I225*1000,3),IF(I225*1000&lt;10,FIXED(I225*1000,2),(IF(I225*1000&lt;100,FIXED(I225*1000,1),IF(I225*1000&lt;1000,FIXED(I225*1000,0),MROUND(I225*1000,10)))))))),IF(I225=-1,"rg",IF(I225="","--",IF(I225&lt;1,FIXED(I225,3),IF(I225&lt;10,FIXED(I225,2),(IF(I225&lt;100,FIXED(I225,1),IF(I225&lt;1000,FIXED(I225,0),MROUND(I225,10))))))))))</f>
        <v>--</v>
      </c>
      <c r="AK225" s="6" t="str">
        <f t="shared" si="86"/>
        <v>--</v>
      </c>
      <c r="AL225" s="6" t="str">
        <f>IF(AK225="--","--",IF(F!$D225=131,IF(K225=-1,"rg",IF(K225="","--",IF(K225*1000&lt;1,FIXED(K225*1000,3),IF(K225*1000&lt;10,FIXED(K225*1000,2),(IF(K225*1000&lt;100,FIXED(K225*1000,1),IF(K225*1000&lt;1000,FIXED(K225*1000,0),MROUND(K225*1000,10)))))))),IF(K225=-1,"rg",IF(K225="","--",IF(K225&lt;1,FIXED(K225,3),IF(K225&lt;10,FIXED(K225,2),(IF(K225&lt;100,FIXED(K225,1),IF(K225&lt;1000,FIXED(K225,0),MROUND(K225,10))))))))))</f>
        <v>--</v>
      </c>
      <c r="AM225" s="6" t="str">
        <f t="shared" si="87"/>
        <v>--</v>
      </c>
      <c r="AN225" s="6" t="str">
        <f>IF(AM225="--","--",IF(F!$D225=131,IF(M225=-1,"rg",IF(M225="","--",IF(M225*1000&lt;1,FIXED(M225*1000,3),IF(M225*1000&lt;10,FIXED(M225*1000,2),(IF(M225*1000&lt;100,FIXED(M225*1000,1),IF(M225*1000&lt;1000,FIXED(M225*1000,0),MROUND(M225*1000,10)))))))),IF(M225=-1,"rg",IF(M225="","--",IF(M225&lt;1,FIXED(M225,3),IF(M225&lt;10,FIXED(M225,2),(IF(M225&lt;100,FIXED(M225,1),IF(M225&lt;1000,FIXED(M225,0),MROUND(M225,10))))))))))</f>
        <v>--</v>
      </c>
      <c r="AP225" s="6" t="str">
        <f t="shared" si="74"/>
        <v>--</v>
      </c>
      <c r="AQ225" s="6" t="str">
        <f t="shared" si="75"/>
        <v/>
      </c>
      <c r="AR225" s="6" t="str">
        <f t="shared" si="76"/>
        <v>--</v>
      </c>
      <c r="AS225" s="6" t="str">
        <f t="shared" si="77"/>
        <v/>
      </c>
      <c r="AT225" s="6" t="str">
        <f t="shared" si="78"/>
        <v/>
      </c>
      <c r="AU225" s="6" t="str">
        <f>IFERROR(IF(AR225="--","",IF(HLOOKUP(SMALL($Q$4:$Y$4,3),$Q$4:$Y$501,ROW(AP225)-3,FALSE)=0,"",IF(HLOOKUP(SMALL($Q$4:$Y$4,3),$Q$4:$Y$501,ROW(AP225)-3,FALSE)="nee",VLOOKUP("De kwaliteitseis emissiearme grond (maximale concentratie) wordt overschreden.",H!$O$10:'H'!$P$59,2,FALSE),""))),"")</f>
        <v/>
      </c>
      <c r="AV225" s="6" t="str">
        <f t="shared" si="68"/>
        <v>--</v>
      </c>
      <c r="AW225" s="6" t="str">
        <f t="shared" si="69"/>
        <v/>
      </c>
      <c r="AX225" s="6" t="str">
        <f t="shared" si="70"/>
        <v>--</v>
      </c>
      <c r="AY225" s="6" t="str">
        <f t="shared" si="79"/>
        <v/>
      </c>
      <c r="AZ225" s="6" t="str">
        <f t="shared" si="80"/>
        <v/>
      </c>
      <c r="BA225" s="6" t="str">
        <f>IFERROR(IF(AR225="--","",IF(HLOOKUP(SMALL($Q$4:$Y$4,6),$Q$4:$Y$501,ROW(AP225)-3,FALSE)=0,"",IF(HLOOKUP(SMALL($Q$4:$Y$4,6),$Q$4:$Y$501,ROW(AP225)-3,FALSE)="nee",VLOOKUP("De kwaliteitseis emissiearme grond (maximale concentratie) wordt overschreden.",H!$O$10:'H'!$P$59,2,FALSE),""))),"")</f>
        <v/>
      </c>
      <c r="BB225" s="6" t="str">
        <f t="shared" si="71"/>
        <v>--</v>
      </c>
      <c r="BC225" s="6" t="str">
        <f t="shared" si="72"/>
        <v/>
      </c>
      <c r="BD225" s="6" t="str">
        <f t="shared" si="73"/>
        <v>--</v>
      </c>
      <c r="BE225" s="6" t="str">
        <f t="shared" si="81"/>
        <v/>
      </c>
      <c r="BF225" s="6" t="str">
        <f t="shared" si="82"/>
        <v/>
      </c>
      <c r="BG225" s="4" t="str">
        <f>IFERROR(IF(AR225="--","",IF(HLOOKUP(SMALL($Q$4:$Y$4,9),$Q$4:$Y$501,ROW(AP225)-3,FALSE)=0,"",IF(HLOOKUP(SMALL($Q$4:$Y$4,9),$Q$4:$Y$501,ROW(AP225)-3,FALSE)="nee",VLOOKUP("De kwaliteitseis emissiearme grond (maximale concentratie) wordt overschreden.",H!$O$10:'H'!$P$59,2,FALSE),""))),"")</f>
        <v/>
      </c>
    </row>
    <row r="226" spans="1:59" x14ac:dyDescent="0.2">
      <c r="A226" s="4" t="str">
        <f>F!A226</f>
        <v>Simazine</v>
      </c>
      <c r="B226" s="6" t="str">
        <f>IF(ISNUMBER(F!E226)=FALSE,"--",IF(F!E226=0,"--",F!E226))</f>
        <v>--</v>
      </c>
      <c r="C226" s="6" t="str">
        <f>IF(B226="--","",F!F226)</f>
        <v/>
      </c>
      <c r="D226" s="6" t="str">
        <f>IF(ISNUMBER(F!G226)=FALSE,"--",IF(F!G226=0,"--",F!G226))</f>
        <v>--</v>
      </c>
      <c r="E226" s="6" t="str">
        <f>IF(D226="--","",F!H226)</f>
        <v/>
      </c>
      <c r="F226" s="6" t="str">
        <f>IF(ISNUMBER(F!I226)=FALSE,"--",IF(F!I226=0,"--",F!I226))</f>
        <v>--</v>
      </c>
      <c r="G226" s="6" t="str">
        <f>IF(F226="--","",F!J226)</f>
        <v/>
      </c>
      <c r="H226" s="6"/>
      <c r="I226" s="6" t="str">
        <f>IF(F!Z226=-1,-1,F!AV226)</f>
        <v/>
      </c>
      <c r="J226" s="6"/>
      <c r="K226" s="6" t="str">
        <f>IF(F!AC226=-1,-1,F!AX226)</f>
        <v/>
      </c>
      <c r="L226" s="6"/>
      <c r="M226" s="6" t="str">
        <f>IF(F!AF226=-1,-1,F!AZ226)</f>
        <v/>
      </c>
      <c r="N226" s="6"/>
      <c r="P226" s="4" t="str">
        <f>IFERROR(IF(AND(VLOOKUP(F!$B226,E!$B$1:$AK$300,5,FALSE)&lt;&gt;1000000000,VLOOKUP(F!$B226,E!$B$1:$AK$300,6,FALSE)=1000000000,VLOOKUP(F!$B226,E!$B$1:$AK$300,7,FALSE)=1000000000,VLOOKUP(F!$B226,E!$B$1:$AK$300,8,FALSE)=1000000000,VLOOKUP(F!$B226,E!$B$1:$AK$300,9,FALSE)=1000000000),"toetsen alleen LN",IF(AND(VLOOKUP(F!$B226,E!$B$1:$AK$300,5,FALSE)=1000000000,VLOOKUP(F!$B226,E!$B$1:$AK$300,6,FALSE)=1000000000,VLOOKUP(F!$B226,E!$B$1:$AK$300,7,FALSE)=1000000000,VLOOKUP(F!$B226,E!$B$1:$AK$300,8,FALSE)&lt;&gt;1000000000,VLOOKUP(F!$B226,E!$B$1:$AK$300,9,FALSE)&lt;&gt;1000000000),"toetsen alleen MV en SV",IF(AND(VLOOKUP(F!$B226,E!$B$1:$AK$300,5,FALSE)&lt;&gt;1000000000,VLOOKUP(F!$B226,E!$B$1:$AK$300,6,FALSE)&lt;&gt;1000000000,VLOOKUP(F!$B226,E!$B$1:$AK$300,7,FALSE)&lt;&gt;1000000000,VLOOKUP(F!$B226,E!$B$1:$AK$300,8,FALSE)=1000000000,VLOOKUP(F!$B226,E!$B$1:$AK$300,9,FALSE)=1000000000),"toetsen geen MV en SV",IF(VLOOKUP(F!$B226,E!$B$1:$AK$300,5,FALSE)+VLOOKUP(F!$B226,E!$B$1:$AK$300,6,FALSE)+VLOOKUP(F!$B226,E!$B$1:$AK$300,7,FALSE)+VLOOKUP(F!$B226,E!$B$1:$AK$300,8,FALSE)&lt;&gt;4000000000,"toetsen",IF(VLOOKUP(F!$B226,E!$B$1:$AK$300,12,FALSE)&lt;&gt;1000000000,"toetsen alleen IW","niet toetsen"))))),"")</f>
        <v/>
      </c>
      <c r="Q226" s="6" t="str">
        <f t="shared" si="88"/>
        <v/>
      </c>
      <c r="R226" s="5" t="str">
        <f>IF($B226="--","",IF($P226="toetsen",toetsen(F!$B226,Q226),IF($P226="toetsen alleen IW",toetsen_alleen_IW(F!$B226,Q226),IF($P226="toetsen alleen LN",toetsen_alleen_LN(F!$B226,Q226),IF($P226="toetsen geen MV en SV",toetsen_geen_MV_en_SV(F!$B226,Q226),IF($P226="toetsen alleen MV en SV",toetsen_alleen_MV_en_SV(F!$B226,Q226),""))))))</f>
        <v/>
      </c>
      <c r="S226" s="5" t="str">
        <f>IF($P226="toetsen",IF(OR(Q226="",VLOOKUP(F!$B226,E!$B$1:$AK$300,10,FALSE)=1000000000),"",IF(Q226&lt;=VLOOKUP(F!$B226,E!$B$1:$AK$300,10,FALSE),"ja","nee")),"")</f>
        <v/>
      </c>
      <c r="T226" s="78" t="str">
        <f t="shared" si="83"/>
        <v/>
      </c>
      <c r="U226" s="5" t="str">
        <f>IF($D226="--","",IF($P226="toetsen",toetsen(F!$B226,T226),IF($P226="toetsen alleen IW",toetsen_alleen_IW(F!$B226,T226),IF($P226="toetsen alleen LN",toetsen_alleen_LN(F!$B226,T226),IF($P226="toetsen geen MV en SV",toetsen_geen_MV_en_SV(F!$B226,T226),IF($P226="toetsen alleen MV en SV",toetsen_alleen_MV_en_SV(F!$B226,T226),""))))))</f>
        <v/>
      </c>
      <c r="V226" s="5" t="str">
        <f>IF($P226="toetsen",IF(OR(T226="",VLOOKUP(F!$B226,E!$B$1:$AK$300,10,FALSE)=1000000000),"",IF(T226&lt;=VLOOKUP(F!$B226,E!$B$1:$AK$300,10,FALSE),"ja","nee")),"")</f>
        <v/>
      </c>
      <c r="W226" s="6" t="str">
        <f t="shared" si="84"/>
        <v/>
      </c>
      <c r="X226" s="5" t="str">
        <f>IF($F226="--","",IF($P226="toetsen",toetsen(F!$B226,W226),IF($P226="toetsen alleen IW",toetsen_alleen_IW(F!$B226,W226),IF($P226="toetsen alleen LN",toetsen_alleen_LN(F!$B226,W226),IF($P226="toetsen geen MV en SV",toetsen_geen_MV_en_SV(F!$B226,W226),IF($P226="toetsen alleen MV en SV",toetsen_alleen_MV_en_SV(F!$B226,W226),""))))))</f>
        <v/>
      </c>
      <c r="Y226" s="5" t="str">
        <f>IF($P226="toetsen",IF(OR(W226="",VLOOKUP(F!$B226,E!$B$1:$AK$300,10,FALSE)=1000000000),"",IF(W226&lt;=VLOOKUP(F!$B226,E!$B$1:$AK$300,10,FALSE),"ja","nee")),"")</f>
        <v/>
      </c>
      <c r="AA226" s="4" t="str">
        <f>IFERROR(IF(Q226="","",(IF(Q226&gt;2*VLOOKUP(F!$B226,E!$B$1:$AK$300,5,FALSE),1,0))),"")</f>
        <v/>
      </c>
      <c r="AB226" s="4" t="str">
        <f>IFERROR(IF(T226="","",(IF(T226&gt;2*VLOOKUP(F!$B226,E!$B$1:$AK$300,5,FALSE),1,0))),"")</f>
        <v/>
      </c>
      <c r="AC226" s="4" t="str">
        <f>IFERROR(IF(W226="","",(IF(W226&gt;2*VLOOKUP(F!$B226,E!$B$1:$AK$300,5,FALSE),1,0))),"")</f>
        <v/>
      </c>
      <c r="AE226" s="4" t="str">
        <f>IFERROR(IF(Q226="","",(IF(Q226&gt;VLOOKUP(F!$B226,E!$B$1:$AK$300,6,FALSE)+VLOOKUP(F!$B226,E!$B$1:$AK$300,5,FALSE),1,0))),"")</f>
        <v/>
      </c>
      <c r="AF226" s="4" t="str">
        <f>IFERROR(IF(T226="","",(IF(T226&gt;VLOOKUP(F!$B226,E!$B$1:$AK$300,6,FALSE)+VLOOKUP(F!$B226,E!$B$1:$AK$300,5,FALSE),1,0))),"")</f>
        <v/>
      </c>
      <c r="AG226" s="4" t="str">
        <f>IFERROR(IF(W226="","",(IF(W226&gt;VLOOKUP(F!$B226,E!$B$1:$AK$300,6,FALSE)+VLOOKUP(F!$B226,E!$B$1:$AK$300,5,FALSE),1,0))),"")</f>
        <v/>
      </c>
      <c r="AI226" s="6" t="str">
        <f t="shared" si="85"/>
        <v>--</v>
      </c>
      <c r="AJ226" s="6" t="str">
        <f>IF(AI226="--","--",IF(F!$D226=131,IF(I226=-1,"rg",IF(I226="","--",IF(I226*1000&lt;1,FIXED(I226*1000,3),IF(I226*1000&lt;10,FIXED(I226*1000,2),(IF(I226*1000&lt;100,FIXED(I226*1000,1),IF(I226*1000&lt;1000,FIXED(I226*1000,0),MROUND(I226*1000,10)))))))),IF(I226=-1,"rg",IF(I226="","--",IF(I226&lt;1,FIXED(I226,3),IF(I226&lt;10,FIXED(I226,2),(IF(I226&lt;100,FIXED(I226,1),IF(I226&lt;1000,FIXED(I226,0),MROUND(I226,10))))))))))</f>
        <v>--</v>
      </c>
      <c r="AK226" s="6" t="str">
        <f t="shared" si="86"/>
        <v>--</v>
      </c>
      <c r="AL226" s="6" t="str">
        <f>IF(AK226="--","--",IF(F!$D226=131,IF(K226=-1,"rg",IF(K226="","--",IF(K226*1000&lt;1,FIXED(K226*1000,3),IF(K226*1000&lt;10,FIXED(K226*1000,2),(IF(K226*1000&lt;100,FIXED(K226*1000,1),IF(K226*1000&lt;1000,FIXED(K226*1000,0),MROUND(K226*1000,10)))))))),IF(K226=-1,"rg",IF(K226="","--",IF(K226&lt;1,FIXED(K226,3),IF(K226&lt;10,FIXED(K226,2),(IF(K226&lt;100,FIXED(K226,1),IF(K226&lt;1000,FIXED(K226,0),MROUND(K226,10))))))))))</f>
        <v>--</v>
      </c>
      <c r="AM226" s="6" t="str">
        <f t="shared" si="87"/>
        <v>--</v>
      </c>
      <c r="AN226" s="6" t="str">
        <f>IF(AM226="--","--",IF(F!$D226=131,IF(M226=-1,"rg",IF(M226="","--",IF(M226*1000&lt;1,FIXED(M226*1000,3),IF(M226*1000&lt;10,FIXED(M226*1000,2),(IF(M226*1000&lt;100,FIXED(M226*1000,1),IF(M226*1000&lt;1000,FIXED(M226*1000,0),MROUND(M226*1000,10)))))))),IF(M226=-1,"rg",IF(M226="","--",IF(M226&lt;1,FIXED(M226,3),IF(M226&lt;10,FIXED(M226,2),(IF(M226&lt;100,FIXED(M226,1),IF(M226&lt;1000,FIXED(M226,0),MROUND(M226,10))))))))))</f>
        <v>--</v>
      </c>
      <c r="AP226" s="6" t="str">
        <f t="shared" si="74"/>
        <v>--</v>
      </c>
      <c r="AQ226" s="6" t="str">
        <f t="shared" si="75"/>
        <v/>
      </c>
      <c r="AR226" s="6" t="str">
        <f t="shared" si="76"/>
        <v>--</v>
      </c>
      <c r="AS226" s="6" t="str">
        <f t="shared" si="77"/>
        <v/>
      </c>
      <c r="AT226" s="6" t="str">
        <f t="shared" si="78"/>
        <v/>
      </c>
      <c r="AU226" s="6" t="str">
        <f>IFERROR(IF(AR226="--","",IF(HLOOKUP(SMALL($Q$4:$Y$4,3),$Q$4:$Y$501,ROW(AP226)-3,FALSE)=0,"",IF(HLOOKUP(SMALL($Q$4:$Y$4,3),$Q$4:$Y$501,ROW(AP226)-3,FALSE)="nee",VLOOKUP("De kwaliteitseis emissiearme grond (maximale concentratie) wordt overschreden.",H!$O$10:'H'!$P$59,2,FALSE),""))),"")</f>
        <v/>
      </c>
      <c r="AV226" s="6" t="str">
        <f t="shared" si="68"/>
        <v>--</v>
      </c>
      <c r="AW226" s="6" t="str">
        <f t="shared" si="69"/>
        <v/>
      </c>
      <c r="AX226" s="6" t="str">
        <f t="shared" si="70"/>
        <v>--</v>
      </c>
      <c r="AY226" s="6" t="str">
        <f t="shared" si="79"/>
        <v/>
      </c>
      <c r="AZ226" s="6" t="str">
        <f t="shared" si="80"/>
        <v/>
      </c>
      <c r="BA226" s="6" t="str">
        <f>IFERROR(IF(AR226="--","",IF(HLOOKUP(SMALL($Q$4:$Y$4,6),$Q$4:$Y$501,ROW(AP226)-3,FALSE)=0,"",IF(HLOOKUP(SMALL($Q$4:$Y$4,6),$Q$4:$Y$501,ROW(AP226)-3,FALSE)="nee",VLOOKUP("De kwaliteitseis emissiearme grond (maximale concentratie) wordt overschreden.",H!$O$10:'H'!$P$59,2,FALSE),""))),"")</f>
        <v/>
      </c>
      <c r="BB226" s="6" t="str">
        <f t="shared" si="71"/>
        <v>--</v>
      </c>
      <c r="BC226" s="6" t="str">
        <f t="shared" si="72"/>
        <v/>
      </c>
      <c r="BD226" s="6" t="str">
        <f t="shared" si="73"/>
        <v>--</v>
      </c>
      <c r="BE226" s="6" t="str">
        <f t="shared" si="81"/>
        <v/>
      </c>
      <c r="BF226" s="6" t="str">
        <f t="shared" si="82"/>
        <v/>
      </c>
      <c r="BG226" s="4" t="str">
        <f>IFERROR(IF(AR226="--","",IF(HLOOKUP(SMALL($Q$4:$Y$4,9),$Q$4:$Y$501,ROW(AP226)-3,FALSE)=0,"",IF(HLOOKUP(SMALL($Q$4:$Y$4,9),$Q$4:$Y$501,ROW(AP226)-3,FALSE)="nee",VLOOKUP("De kwaliteitseis emissiearme grond (maximale concentratie) wordt overschreden.",H!$O$10:'H'!$P$59,2,FALSE),""))),"")</f>
        <v/>
      </c>
    </row>
    <row r="227" spans="1:59" x14ac:dyDescent="0.2">
      <c r="A227" s="4" t="str">
        <f>F!A227</f>
        <v>Simetryn</v>
      </c>
      <c r="B227" s="6" t="str">
        <f>IF(ISNUMBER(F!E227)=FALSE,"--",IF(F!E227=0,"--",F!E227))</f>
        <v>--</v>
      </c>
      <c r="C227" s="6" t="str">
        <f>IF(B227="--","",F!F227)</f>
        <v/>
      </c>
      <c r="D227" s="6" t="str">
        <f>IF(ISNUMBER(F!G227)=FALSE,"--",IF(F!G227=0,"--",F!G227))</f>
        <v>--</v>
      </c>
      <c r="E227" s="6" t="str">
        <f>IF(D227="--","",F!H227)</f>
        <v/>
      </c>
      <c r="F227" s="6" t="str">
        <f>IF(ISNUMBER(F!I227)=FALSE,"--",IF(F!I227=0,"--",F!I227))</f>
        <v>--</v>
      </c>
      <c r="G227" s="6" t="str">
        <f>IF(F227="--","",F!J227)</f>
        <v/>
      </c>
      <c r="H227" s="6"/>
      <c r="I227" s="6" t="str">
        <f>IF(F!Z227=-1,-1,F!AV227)</f>
        <v/>
      </c>
      <c r="J227" s="6"/>
      <c r="K227" s="6" t="str">
        <f>IF(F!AC227=-1,-1,F!AX227)</f>
        <v/>
      </c>
      <c r="L227" s="6"/>
      <c r="M227" s="6" t="str">
        <f>IF(F!AF227=-1,-1,F!AZ227)</f>
        <v/>
      </c>
      <c r="N227" s="6"/>
      <c r="P227" s="4" t="str">
        <f>IFERROR(IF(AND(VLOOKUP(F!$B227,E!$B$1:$AK$300,5,FALSE)&lt;&gt;1000000000,VLOOKUP(F!$B227,E!$B$1:$AK$300,6,FALSE)=1000000000,VLOOKUP(F!$B227,E!$B$1:$AK$300,7,FALSE)=1000000000,VLOOKUP(F!$B227,E!$B$1:$AK$300,8,FALSE)=1000000000,VLOOKUP(F!$B227,E!$B$1:$AK$300,9,FALSE)=1000000000),"toetsen alleen LN",IF(AND(VLOOKUP(F!$B227,E!$B$1:$AK$300,5,FALSE)=1000000000,VLOOKUP(F!$B227,E!$B$1:$AK$300,6,FALSE)=1000000000,VLOOKUP(F!$B227,E!$B$1:$AK$300,7,FALSE)=1000000000,VLOOKUP(F!$B227,E!$B$1:$AK$300,8,FALSE)&lt;&gt;1000000000,VLOOKUP(F!$B227,E!$B$1:$AK$300,9,FALSE)&lt;&gt;1000000000),"toetsen alleen MV en SV",IF(AND(VLOOKUP(F!$B227,E!$B$1:$AK$300,5,FALSE)&lt;&gt;1000000000,VLOOKUP(F!$B227,E!$B$1:$AK$300,6,FALSE)&lt;&gt;1000000000,VLOOKUP(F!$B227,E!$B$1:$AK$300,7,FALSE)&lt;&gt;1000000000,VLOOKUP(F!$B227,E!$B$1:$AK$300,8,FALSE)=1000000000,VLOOKUP(F!$B227,E!$B$1:$AK$300,9,FALSE)=1000000000),"toetsen geen MV en SV",IF(VLOOKUP(F!$B227,E!$B$1:$AK$300,5,FALSE)+VLOOKUP(F!$B227,E!$B$1:$AK$300,6,FALSE)+VLOOKUP(F!$B227,E!$B$1:$AK$300,7,FALSE)+VLOOKUP(F!$B227,E!$B$1:$AK$300,8,FALSE)&lt;&gt;4000000000,"toetsen",IF(VLOOKUP(F!$B227,E!$B$1:$AK$300,12,FALSE)&lt;&gt;1000000000,"toetsen alleen IW","niet toetsen"))))),"")</f>
        <v/>
      </c>
      <c r="Q227" s="6" t="str">
        <f t="shared" si="88"/>
        <v/>
      </c>
      <c r="R227" s="5" t="str">
        <f>IF($B227="--","",IF($P227="toetsen",toetsen(F!$B227,Q227),IF($P227="toetsen alleen IW",toetsen_alleen_IW(F!$B227,Q227),IF($P227="toetsen alleen LN",toetsen_alleen_LN(F!$B227,Q227),IF($P227="toetsen geen MV en SV",toetsen_geen_MV_en_SV(F!$B227,Q227),IF($P227="toetsen alleen MV en SV",toetsen_alleen_MV_en_SV(F!$B227,Q227),""))))))</f>
        <v/>
      </c>
      <c r="S227" s="5" t="str">
        <f>IF($P227="toetsen",IF(OR(Q227="",VLOOKUP(F!$B227,E!$B$1:$AK$300,10,FALSE)=1000000000),"",IF(Q227&lt;=VLOOKUP(F!$B227,E!$B$1:$AK$300,10,FALSE),"ja","nee")),"")</f>
        <v/>
      </c>
      <c r="T227" s="78" t="str">
        <f t="shared" si="83"/>
        <v/>
      </c>
      <c r="U227" s="5" t="str">
        <f>IF($D227="--","",IF($P227="toetsen",toetsen(F!$B227,T227),IF($P227="toetsen alleen IW",toetsen_alleen_IW(F!$B227,T227),IF($P227="toetsen alleen LN",toetsen_alleen_LN(F!$B227,T227),IF($P227="toetsen geen MV en SV",toetsen_geen_MV_en_SV(F!$B227,T227),IF($P227="toetsen alleen MV en SV",toetsen_alleen_MV_en_SV(F!$B227,T227),""))))))</f>
        <v/>
      </c>
      <c r="V227" s="5" t="str">
        <f>IF($P227="toetsen",IF(OR(T227="",VLOOKUP(F!$B227,E!$B$1:$AK$300,10,FALSE)=1000000000),"",IF(T227&lt;=VLOOKUP(F!$B227,E!$B$1:$AK$300,10,FALSE),"ja","nee")),"")</f>
        <v/>
      </c>
      <c r="W227" s="6" t="str">
        <f t="shared" si="84"/>
        <v/>
      </c>
      <c r="X227" s="5" t="str">
        <f>IF($F227="--","",IF($P227="toetsen",toetsen(F!$B227,W227),IF($P227="toetsen alleen IW",toetsen_alleen_IW(F!$B227,W227),IF($P227="toetsen alleen LN",toetsen_alleen_LN(F!$B227,W227),IF($P227="toetsen geen MV en SV",toetsen_geen_MV_en_SV(F!$B227,W227),IF($P227="toetsen alleen MV en SV",toetsen_alleen_MV_en_SV(F!$B227,W227),""))))))</f>
        <v/>
      </c>
      <c r="Y227" s="5" t="str">
        <f>IF($P227="toetsen",IF(OR(W227="",VLOOKUP(F!$B227,E!$B$1:$AK$300,10,FALSE)=1000000000),"",IF(W227&lt;=VLOOKUP(F!$B227,E!$B$1:$AK$300,10,FALSE),"ja","nee")),"")</f>
        <v/>
      </c>
      <c r="AA227" s="4" t="str">
        <f>IFERROR(IF(Q227="","",(IF(Q227&gt;2*VLOOKUP(F!$B227,E!$B$1:$AK$300,5,FALSE),1,0))),"")</f>
        <v/>
      </c>
      <c r="AB227" s="4" t="str">
        <f>IFERROR(IF(T227="","",(IF(T227&gt;2*VLOOKUP(F!$B227,E!$B$1:$AK$300,5,FALSE),1,0))),"")</f>
        <v/>
      </c>
      <c r="AC227" s="4" t="str">
        <f>IFERROR(IF(W227="","",(IF(W227&gt;2*VLOOKUP(F!$B227,E!$B$1:$AK$300,5,FALSE),1,0))),"")</f>
        <v/>
      </c>
      <c r="AE227" s="4" t="str">
        <f>IFERROR(IF(Q227="","",(IF(Q227&gt;VLOOKUP(F!$B227,E!$B$1:$AK$300,6,FALSE)+VLOOKUP(F!$B227,E!$B$1:$AK$300,5,FALSE),1,0))),"")</f>
        <v/>
      </c>
      <c r="AF227" s="4" t="str">
        <f>IFERROR(IF(T227="","",(IF(T227&gt;VLOOKUP(F!$B227,E!$B$1:$AK$300,6,FALSE)+VLOOKUP(F!$B227,E!$B$1:$AK$300,5,FALSE),1,0))),"")</f>
        <v/>
      </c>
      <c r="AG227" s="4" t="str">
        <f>IFERROR(IF(W227="","",(IF(W227&gt;VLOOKUP(F!$B227,E!$B$1:$AK$300,6,FALSE)+VLOOKUP(F!$B227,E!$B$1:$AK$300,5,FALSE),1,0))),"")</f>
        <v/>
      </c>
      <c r="AI227" s="6" t="str">
        <f t="shared" si="85"/>
        <v>--</v>
      </c>
      <c r="AJ227" s="6" t="str">
        <f>IF(AI227="--","--",IF(F!$D227=131,IF(I227=-1,"rg",IF(I227="","--",IF(I227*1000&lt;1,FIXED(I227*1000,3),IF(I227*1000&lt;10,FIXED(I227*1000,2),(IF(I227*1000&lt;100,FIXED(I227*1000,1),IF(I227*1000&lt;1000,FIXED(I227*1000,0),MROUND(I227*1000,10)))))))),IF(I227=-1,"rg",IF(I227="","--",IF(I227&lt;1,FIXED(I227,3),IF(I227&lt;10,FIXED(I227,2),(IF(I227&lt;100,FIXED(I227,1),IF(I227&lt;1000,FIXED(I227,0),MROUND(I227,10))))))))))</f>
        <v>--</v>
      </c>
      <c r="AK227" s="6" t="str">
        <f t="shared" si="86"/>
        <v>--</v>
      </c>
      <c r="AL227" s="6" t="str">
        <f>IF(AK227="--","--",IF(F!$D227=131,IF(K227=-1,"rg",IF(K227="","--",IF(K227*1000&lt;1,FIXED(K227*1000,3),IF(K227*1000&lt;10,FIXED(K227*1000,2),(IF(K227*1000&lt;100,FIXED(K227*1000,1),IF(K227*1000&lt;1000,FIXED(K227*1000,0),MROUND(K227*1000,10)))))))),IF(K227=-1,"rg",IF(K227="","--",IF(K227&lt;1,FIXED(K227,3),IF(K227&lt;10,FIXED(K227,2),(IF(K227&lt;100,FIXED(K227,1),IF(K227&lt;1000,FIXED(K227,0),MROUND(K227,10))))))))))</f>
        <v>--</v>
      </c>
      <c r="AM227" s="6" t="str">
        <f t="shared" si="87"/>
        <v>--</v>
      </c>
      <c r="AN227" s="6" t="str">
        <f>IF(AM227="--","--",IF(F!$D227=131,IF(M227=-1,"rg",IF(M227="","--",IF(M227*1000&lt;1,FIXED(M227*1000,3),IF(M227*1000&lt;10,FIXED(M227*1000,2),(IF(M227*1000&lt;100,FIXED(M227*1000,1),IF(M227*1000&lt;1000,FIXED(M227*1000,0),MROUND(M227*1000,10)))))))),IF(M227=-1,"rg",IF(M227="","--",IF(M227&lt;1,FIXED(M227,3),IF(M227&lt;10,FIXED(M227,2),(IF(M227&lt;100,FIXED(M227,1),IF(M227&lt;1000,FIXED(M227,0),MROUND(M227,10))))))))))</f>
        <v>--</v>
      </c>
      <c r="AP227" s="6" t="str">
        <f t="shared" si="74"/>
        <v>--</v>
      </c>
      <c r="AQ227" s="6" t="str">
        <f t="shared" si="75"/>
        <v/>
      </c>
      <c r="AR227" s="6" t="str">
        <f t="shared" si="76"/>
        <v>--</v>
      </c>
      <c r="AS227" s="6" t="str">
        <f t="shared" si="77"/>
        <v/>
      </c>
      <c r="AT227" s="6" t="str">
        <f t="shared" si="78"/>
        <v/>
      </c>
      <c r="AU227" s="6" t="str">
        <f>IFERROR(IF(AR227="--","",IF(HLOOKUP(SMALL($Q$4:$Y$4,3),$Q$4:$Y$501,ROW(AP227)-3,FALSE)=0,"",IF(HLOOKUP(SMALL($Q$4:$Y$4,3),$Q$4:$Y$501,ROW(AP227)-3,FALSE)="nee",VLOOKUP("De kwaliteitseis emissiearme grond (maximale concentratie) wordt overschreden.",H!$O$10:'H'!$P$59,2,FALSE),""))),"")</f>
        <v/>
      </c>
      <c r="AV227" s="6" t="str">
        <f t="shared" si="68"/>
        <v>--</v>
      </c>
      <c r="AW227" s="6" t="str">
        <f t="shared" si="69"/>
        <v/>
      </c>
      <c r="AX227" s="6" t="str">
        <f t="shared" si="70"/>
        <v>--</v>
      </c>
      <c r="AY227" s="6" t="str">
        <f t="shared" si="79"/>
        <v/>
      </c>
      <c r="AZ227" s="6" t="str">
        <f t="shared" si="80"/>
        <v/>
      </c>
      <c r="BA227" s="6" t="str">
        <f>IFERROR(IF(AR227="--","",IF(HLOOKUP(SMALL($Q$4:$Y$4,6),$Q$4:$Y$501,ROW(AP227)-3,FALSE)=0,"",IF(HLOOKUP(SMALL($Q$4:$Y$4,6),$Q$4:$Y$501,ROW(AP227)-3,FALSE)="nee",VLOOKUP("De kwaliteitseis emissiearme grond (maximale concentratie) wordt overschreden.",H!$O$10:'H'!$P$59,2,FALSE),""))),"")</f>
        <v/>
      </c>
      <c r="BB227" s="6" t="str">
        <f t="shared" si="71"/>
        <v>--</v>
      </c>
      <c r="BC227" s="6" t="str">
        <f t="shared" si="72"/>
        <v/>
      </c>
      <c r="BD227" s="6" t="str">
        <f t="shared" si="73"/>
        <v>--</v>
      </c>
      <c r="BE227" s="6" t="str">
        <f t="shared" si="81"/>
        <v/>
      </c>
      <c r="BF227" s="6" t="str">
        <f t="shared" si="82"/>
        <v/>
      </c>
      <c r="BG227" s="4" t="str">
        <f>IFERROR(IF(AR227="--","",IF(HLOOKUP(SMALL($Q$4:$Y$4,9),$Q$4:$Y$501,ROW(AP227)-3,FALSE)=0,"",IF(HLOOKUP(SMALL($Q$4:$Y$4,9),$Q$4:$Y$501,ROW(AP227)-3,FALSE)="nee",VLOOKUP("De kwaliteitseis emissiearme grond (maximale concentratie) wordt overschreden.",H!$O$10:'H'!$P$59,2,FALSE),""))),"")</f>
        <v/>
      </c>
    </row>
    <row r="228" spans="1:59" x14ac:dyDescent="0.2">
      <c r="A228" s="4" t="str">
        <f>F!A228</f>
        <v>Terbutryn</v>
      </c>
      <c r="B228" s="6" t="str">
        <f>IF(ISNUMBER(F!E228)=FALSE,"--",IF(F!E228=0,"--",F!E228))</f>
        <v>--</v>
      </c>
      <c r="C228" s="6" t="str">
        <f>IF(B228="--","",F!F228)</f>
        <v/>
      </c>
      <c r="D228" s="6" t="str">
        <f>IF(ISNUMBER(F!G228)=FALSE,"--",IF(F!G228=0,"--",F!G228))</f>
        <v>--</v>
      </c>
      <c r="E228" s="6" t="str">
        <f>IF(D228="--","",F!H228)</f>
        <v/>
      </c>
      <c r="F228" s="6" t="str">
        <f>IF(ISNUMBER(F!I228)=FALSE,"--",IF(F!I228=0,"--",F!I228))</f>
        <v>--</v>
      </c>
      <c r="G228" s="6" t="str">
        <f>IF(F228="--","",F!J228)</f>
        <v/>
      </c>
      <c r="H228" s="6"/>
      <c r="I228" s="6" t="str">
        <f>IF(F!Z228=-1,-1,F!AV228)</f>
        <v/>
      </c>
      <c r="J228" s="6"/>
      <c r="K228" s="6" t="str">
        <f>IF(F!AC228=-1,-1,F!AX228)</f>
        <v/>
      </c>
      <c r="L228" s="6"/>
      <c r="M228" s="6" t="str">
        <f>IF(F!AF228=-1,-1,F!AZ228)</f>
        <v/>
      </c>
      <c r="N228" s="6"/>
      <c r="P228" s="4" t="str">
        <f>IFERROR(IF(AND(VLOOKUP(F!$B228,E!$B$1:$AK$300,5,FALSE)&lt;&gt;1000000000,VLOOKUP(F!$B228,E!$B$1:$AK$300,6,FALSE)=1000000000,VLOOKUP(F!$B228,E!$B$1:$AK$300,7,FALSE)=1000000000,VLOOKUP(F!$B228,E!$B$1:$AK$300,8,FALSE)=1000000000,VLOOKUP(F!$B228,E!$B$1:$AK$300,9,FALSE)=1000000000),"toetsen alleen LN",IF(AND(VLOOKUP(F!$B228,E!$B$1:$AK$300,5,FALSE)=1000000000,VLOOKUP(F!$B228,E!$B$1:$AK$300,6,FALSE)=1000000000,VLOOKUP(F!$B228,E!$B$1:$AK$300,7,FALSE)=1000000000,VLOOKUP(F!$B228,E!$B$1:$AK$300,8,FALSE)&lt;&gt;1000000000,VLOOKUP(F!$B228,E!$B$1:$AK$300,9,FALSE)&lt;&gt;1000000000),"toetsen alleen MV en SV",IF(AND(VLOOKUP(F!$B228,E!$B$1:$AK$300,5,FALSE)&lt;&gt;1000000000,VLOOKUP(F!$B228,E!$B$1:$AK$300,6,FALSE)&lt;&gt;1000000000,VLOOKUP(F!$B228,E!$B$1:$AK$300,7,FALSE)&lt;&gt;1000000000,VLOOKUP(F!$B228,E!$B$1:$AK$300,8,FALSE)=1000000000,VLOOKUP(F!$B228,E!$B$1:$AK$300,9,FALSE)=1000000000),"toetsen geen MV en SV",IF(VLOOKUP(F!$B228,E!$B$1:$AK$300,5,FALSE)+VLOOKUP(F!$B228,E!$B$1:$AK$300,6,FALSE)+VLOOKUP(F!$B228,E!$B$1:$AK$300,7,FALSE)+VLOOKUP(F!$B228,E!$B$1:$AK$300,8,FALSE)&lt;&gt;4000000000,"toetsen",IF(VLOOKUP(F!$B228,E!$B$1:$AK$300,12,FALSE)&lt;&gt;1000000000,"toetsen alleen IW","niet toetsen"))))),"")</f>
        <v/>
      </c>
      <c r="Q228" s="6" t="str">
        <f t="shared" si="88"/>
        <v/>
      </c>
      <c r="R228" s="5" t="str">
        <f>IF($B228="--","",IF($P228="toetsen",toetsen(F!$B228,Q228),IF($P228="toetsen alleen IW",toetsen_alleen_IW(F!$B228,Q228),IF($P228="toetsen alleen LN",toetsen_alleen_LN(F!$B228,Q228),IF($P228="toetsen geen MV en SV",toetsen_geen_MV_en_SV(F!$B228,Q228),IF($P228="toetsen alleen MV en SV",toetsen_alleen_MV_en_SV(F!$B228,Q228),""))))))</f>
        <v/>
      </c>
      <c r="S228" s="5" t="str">
        <f>IF($P228="toetsen",IF(OR(Q228="",VLOOKUP(F!$B228,E!$B$1:$AK$300,10,FALSE)=1000000000),"",IF(Q228&lt;=VLOOKUP(F!$B228,E!$B$1:$AK$300,10,FALSE),"ja","nee")),"")</f>
        <v/>
      </c>
      <c r="T228" s="78" t="str">
        <f t="shared" si="83"/>
        <v/>
      </c>
      <c r="U228" s="5" t="str">
        <f>IF($D228="--","",IF($P228="toetsen",toetsen(F!$B228,T228),IF($P228="toetsen alleen IW",toetsen_alleen_IW(F!$B228,T228),IF($P228="toetsen alleen LN",toetsen_alleen_LN(F!$B228,T228),IF($P228="toetsen geen MV en SV",toetsen_geen_MV_en_SV(F!$B228,T228),IF($P228="toetsen alleen MV en SV",toetsen_alleen_MV_en_SV(F!$B228,T228),""))))))</f>
        <v/>
      </c>
      <c r="V228" s="5" t="str">
        <f>IF($P228="toetsen",IF(OR(T228="",VLOOKUP(F!$B228,E!$B$1:$AK$300,10,FALSE)=1000000000),"",IF(T228&lt;=VLOOKUP(F!$B228,E!$B$1:$AK$300,10,FALSE),"ja","nee")),"")</f>
        <v/>
      </c>
      <c r="W228" s="6" t="str">
        <f t="shared" si="84"/>
        <v/>
      </c>
      <c r="X228" s="5" t="str">
        <f>IF($F228="--","",IF($P228="toetsen",toetsen(F!$B228,W228),IF($P228="toetsen alleen IW",toetsen_alleen_IW(F!$B228,W228),IF($P228="toetsen alleen LN",toetsen_alleen_LN(F!$B228,W228),IF($P228="toetsen geen MV en SV",toetsen_geen_MV_en_SV(F!$B228,W228),IF($P228="toetsen alleen MV en SV",toetsen_alleen_MV_en_SV(F!$B228,W228),""))))))</f>
        <v/>
      </c>
      <c r="Y228" s="5" t="str">
        <f>IF($P228="toetsen",IF(OR(W228="",VLOOKUP(F!$B228,E!$B$1:$AK$300,10,FALSE)=1000000000),"",IF(W228&lt;=VLOOKUP(F!$B228,E!$B$1:$AK$300,10,FALSE),"ja","nee")),"")</f>
        <v/>
      </c>
      <c r="AA228" s="4" t="str">
        <f>IFERROR(IF(Q228="","",(IF(Q228&gt;2*VLOOKUP(F!$B228,E!$B$1:$AK$300,5,FALSE),1,0))),"")</f>
        <v/>
      </c>
      <c r="AB228" s="4" t="str">
        <f>IFERROR(IF(T228="","",(IF(T228&gt;2*VLOOKUP(F!$B228,E!$B$1:$AK$300,5,FALSE),1,0))),"")</f>
        <v/>
      </c>
      <c r="AC228" s="4" t="str">
        <f>IFERROR(IF(W228="","",(IF(W228&gt;2*VLOOKUP(F!$B228,E!$B$1:$AK$300,5,FALSE),1,0))),"")</f>
        <v/>
      </c>
      <c r="AE228" s="4" t="str">
        <f>IFERROR(IF(Q228="","",(IF(Q228&gt;VLOOKUP(F!$B228,E!$B$1:$AK$300,6,FALSE)+VLOOKUP(F!$B228,E!$B$1:$AK$300,5,FALSE),1,0))),"")</f>
        <v/>
      </c>
      <c r="AF228" s="4" t="str">
        <f>IFERROR(IF(T228="","",(IF(T228&gt;VLOOKUP(F!$B228,E!$B$1:$AK$300,6,FALSE)+VLOOKUP(F!$B228,E!$B$1:$AK$300,5,FALSE),1,0))),"")</f>
        <v/>
      </c>
      <c r="AG228" s="4" t="str">
        <f>IFERROR(IF(W228="","",(IF(W228&gt;VLOOKUP(F!$B228,E!$B$1:$AK$300,6,FALSE)+VLOOKUP(F!$B228,E!$B$1:$AK$300,5,FALSE),1,0))),"")</f>
        <v/>
      </c>
      <c r="AI228" s="6" t="str">
        <f t="shared" si="85"/>
        <v>--</v>
      </c>
      <c r="AJ228" s="6" t="str">
        <f>IF(AI228="--","--",IF(F!$D228=131,IF(I228=-1,"rg",IF(I228="","--",IF(I228*1000&lt;1,FIXED(I228*1000,3),IF(I228*1000&lt;10,FIXED(I228*1000,2),(IF(I228*1000&lt;100,FIXED(I228*1000,1),IF(I228*1000&lt;1000,FIXED(I228*1000,0),MROUND(I228*1000,10)))))))),IF(I228=-1,"rg",IF(I228="","--",IF(I228&lt;1,FIXED(I228,3),IF(I228&lt;10,FIXED(I228,2),(IF(I228&lt;100,FIXED(I228,1),IF(I228&lt;1000,FIXED(I228,0),MROUND(I228,10))))))))))</f>
        <v>--</v>
      </c>
      <c r="AK228" s="6" t="str">
        <f t="shared" si="86"/>
        <v>--</v>
      </c>
      <c r="AL228" s="6" t="str">
        <f>IF(AK228="--","--",IF(F!$D228=131,IF(K228=-1,"rg",IF(K228="","--",IF(K228*1000&lt;1,FIXED(K228*1000,3),IF(K228*1000&lt;10,FIXED(K228*1000,2),(IF(K228*1000&lt;100,FIXED(K228*1000,1),IF(K228*1000&lt;1000,FIXED(K228*1000,0),MROUND(K228*1000,10)))))))),IF(K228=-1,"rg",IF(K228="","--",IF(K228&lt;1,FIXED(K228,3),IF(K228&lt;10,FIXED(K228,2),(IF(K228&lt;100,FIXED(K228,1),IF(K228&lt;1000,FIXED(K228,0),MROUND(K228,10))))))))))</f>
        <v>--</v>
      </c>
      <c r="AM228" s="6" t="str">
        <f t="shared" si="87"/>
        <v>--</v>
      </c>
      <c r="AN228" s="6" t="str">
        <f>IF(AM228="--","--",IF(F!$D228=131,IF(M228=-1,"rg",IF(M228="","--",IF(M228*1000&lt;1,FIXED(M228*1000,3),IF(M228*1000&lt;10,FIXED(M228*1000,2),(IF(M228*1000&lt;100,FIXED(M228*1000,1),IF(M228*1000&lt;1000,FIXED(M228*1000,0),MROUND(M228*1000,10)))))))),IF(M228=-1,"rg",IF(M228="","--",IF(M228&lt;1,FIXED(M228,3),IF(M228&lt;10,FIXED(M228,2),(IF(M228&lt;100,FIXED(M228,1),IF(M228&lt;1000,FIXED(M228,0),MROUND(M228,10))))))))))</f>
        <v>--</v>
      </c>
      <c r="AP228" s="6" t="str">
        <f t="shared" si="74"/>
        <v>--</v>
      </c>
      <c r="AQ228" s="6" t="str">
        <f t="shared" si="75"/>
        <v/>
      </c>
      <c r="AR228" s="6" t="str">
        <f t="shared" si="76"/>
        <v>--</v>
      </c>
      <c r="AS228" s="6" t="str">
        <f t="shared" si="77"/>
        <v/>
      </c>
      <c r="AT228" s="6" t="str">
        <f t="shared" si="78"/>
        <v/>
      </c>
      <c r="AU228" s="6" t="str">
        <f>IFERROR(IF(AR228="--","",IF(HLOOKUP(SMALL($Q$4:$Y$4,3),$Q$4:$Y$501,ROW(AP228)-3,FALSE)=0,"",IF(HLOOKUP(SMALL($Q$4:$Y$4,3),$Q$4:$Y$501,ROW(AP228)-3,FALSE)="nee",VLOOKUP("De kwaliteitseis emissiearme grond (maximale concentratie) wordt overschreden.",H!$O$10:'H'!$P$59,2,FALSE),""))),"")</f>
        <v/>
      </c>
      <c r="AV228" s="6" t="str">
        <f t="shared" si="68"/>
        <v>--</v>
      </c>
      <c r="AW228" s="6" t="str">
        <f t="shared" si="69"/>
        <v/>
      </c>
      <c r="AX228" s="6" t="str">
        <f t="shared" si="70"/>
        <v>--</v>
      </c>
      <c r="AY228" s="6" t="str">
        <f t="shared" si="79"/>
        <v/>
      </c>
      <c r="AZ228" s="6" t="str">
        <f t="shared" si="80"/>
        <v/>
      </c>
      <c r="BA228" s="6" t="str">
        <f>IFERROR(IF(AR228="--","",IF(HLOOKUP(SMALL($Q$4:$Y$4,6),$Q$4:$Y$501,ROW(AP228)-3,FALSE)=0,"",IF(HLOOKUP(SMALL($Q$4:$Y$4,6),$Q$4:$Y$501,ROW(AP228)-3,FALSE)="nee",VLOOKUP("De kwaliteitseis emissiearme grond (maximale concentratie) wordt overschreden.",H!$O$10:'H'!$P$59,2,FALSE),""))),"")</f>
        <v/>
      </c>
      <c r="BB228" s="6" t="str">
        <f t="shared" si="71"/>
        <v>--</v>
      </c>
      <c r="BC228" s="6" t="str">
        <f t="shared" si="72"/>
        <v/>
      </c>
      <c r="BD228" s="6" t="str">
        <f t="shared" si="73"/>
        <v>--</v>
      </c>
      <c r="BE228" s="6" t="str">
        <f t="shared" si="81"/>
        <v/>
      </c>
      <c r="BF228" s="6" t="str">
        <f t="shared" si="82"/>
        <v/>
      </c>
      <c r="BG228" s="4" t="str">
        <f>IFERROR(IF(AR228="--","",IF(HLOOKUP(SMALL($Q$4:$Y$4,9),$Q$4:$Y$501,ROW(AP228)-3,FALSE)=0,"",IF(HLOOKUP(SMALL($Q$4:$Y$4,9),$Q$4:$Y$501,ROW(AP228)-3,FALSE)="nee",VLOOKUP("De kwaliteitseis emissiearme grond (maximale concentratie) wordt overschreden.",H!$O$10:'H'!$P$59,2,FALSE),""))),"")</f>
        <v/>
      </c>
    </row>
    <row r="229" spans="1:59" x14ac:dyDescent="0.2">
      <c r="A229" s="4" t="str">
        <f>F!A229</f>
        <v>Terbuthylazine</v>
      </c>
      <c r="B229" s="6" t="str">
        <f>IF(ISNUMBER(F!E229)=FALSE,"--",IF(F!E229=0,"--",F!E229))</f>
        <v>--</v>
      </c>
      <c r="C229" s="6" t="str">
        <f>IF(B229="--","",F!F229)</f>
        <v/>
      </c>
      <c r="D229" s="6" t="str">
        <f>IF(ISNUMBER(F!G229)=FALSE,"--",IF(F!G229=0,"--",F!G229))</f>
        <v>--</v>
      </c>
      <c r="E229" s="6" t="str">
        <f>IF(D229="--","",F!H229)</f>
        <v/>
      </c>
      <c r="F229" s="6" t="str">
        <f>IF(ISNUMBER(F!I229)=FALSE,"--",IF(F!I229=0,"--",F!I229))</f>
        <v>--</v>
      </c>
      <c r="G229" s="6" t="str">
        <f>IF(F229="--","",F!J229)</f>
        <v/>
      </c>
      <c r="H229" s="6"/>
      <c r="I229" s="6" t="str">
        <f>IF(F!Z229=-1,-1,F!AV229)</f>
        <v/>
      </c>
      <c r="J229" s="6"/>
      <c r="K229" s="6" t="str">
        <f>IF(F!AC229=-1,-1,F!AX229)</f>
        <v/>
      </c>
      <c r="L229" s="6"/>
      <c r="M229" s="6" t="str">
        <f>IF(F!AF229=-1,-1,F!AZ229)</f>
        <v/>
      </c>
      <c r="N229" s="6"/>
      <c r="P229" s="4" t="str">
        <f>IFERROR(IF(AND(VLOOKUP(F!$B229,E!$B$1:$AK$300,5,FALSE)&lt;&gt;1000000000,VLOOKUP(F!$B229,E!$B$1:$AK$300,6,FALSE)=1000000000,VLOOKUP(F!$B229,E!$B$1:$AK$300,7,FALSE)=1000000000,VLOOKUP(F!$B229,E!$B$1:$AK$300,8,FALSE)=1000000000,VLOOKUP(F!$B229,E!$B$1:$AK$300,9,FALSE)=1000000000),"toetsen alleen LN",IF(AND(VLOOKUP(F!$B229,E!$B$1:$AK$300,5,FALSE)=1000000000,VLOOKUP(F!$B229,E!$B$1:$AK$300,6,FALSE)=1000000000,VLOOKUP(F!$B229,E!$B$1:$AK$300,7,FALSE)=1000000000,VLOOKUP(F!$B229,E!$B$1:$AK$300,8,FALSE)&lt;&gt;1000000000,VLOOKUP(F!$B229,E!$B$1:$AK$300,9,FALSE)&lt;&gt;1000000000),"toetsen alleen MV en SV",IF(AND(VLOOKUP(F!$B229,E!$B$1:$AK$300,5,FALSE)&lt;&gt;1000000000,VLOOKUP(F!$B229,E!$B$1:$AK$300,6,FALSE)&lt;&gt;1000000000,VLOOKUP(F!$B229,E!$B$1:$AK$300,7,FALSE)&lt;&gt;1000000000,VLOOKUP(F!$B229,E!$B$1:$AK$300,8,FALSE)=1000000000,VLOOKUP(F!$B229,E!$B$1:$AK$300,9,FALSE)=1000000000),"toetsen geen MV en SV",IF(VLOOKUP(F!$B229,E!$B$1:$AK$300,5,FALSE)+VLOOKUP(F!$B229,E!$B$1:$AK$300,6,FALSE)+VLOOKUP(F!$B229,E!$B$1:$AK$300,7,FALSE)+VLOOKUP(F!$B229,E!$B$1:$AK$300,8,FALSE)&lt;&gt;4000000000,"toetsen",IF(VLOOKUP(F!$B229,E!$B$1:$AK$300,12,FALSE)&lt;&gt;1000000000,"toetsen alleen IW","niet toetsen"))))),"")</f>
        <v/>
      </c>
      <c r="Q229" s="6" t="str">
        <f t="shared" si="88"/>
        <v/>
      </c>
      <c r="R229" s="5" t="str">
        <f>IF($B229="--","",IF($P229="toetsen",toetsen(F!$B229,Q229),IF($P229="toetsen alleen IW",toetsen_alleen_IW(F!$B229,Q229),IF($P229="toetsen alleen LN",toetsen_alleen_LN(F!$B229,Q229),IF($P229="toetsen geen MV en SV",toetsen_geen_MV_en_SV(F!$B229,Q229),IF($P229="toetsen alleen MV en SV",toetsen_alleen_MV_en_SV(F!$B229,Q229),""))))))</f>
        <v/>
      </c>
      <c r="S229" s="5" t="str">
        <f>IF($P229="toetsen",IF(OR(Q229="",VLOOKUP(F!$B229,E!$B$1:$AK$300,10,FALSE)=1000000000),"",IF(Q229&lt;=VLOOKUP(F!$B229,E!$B$1:$AK$300,10,FALSE),"ja","nee")),"")</f>
        <v/>
      </c>
      <c r="T229" s="78" t="str">
        <f t="shared" si="83"/>
        <v/>
      </c>
      <c r="U229" s="5" t="str">
        <f>IF($D229="--","",IF($P229="toetsen",toetsen(F!$B229,T229),IF($P229="toetsen alleen IW",toetsen_alleen_IW(F!$B229,T229),IF($P229="toetsen alleen LN",toetsen_alleen_LN(F!$B229,T229),IF($P229="toetsen geen MV en SV",toetsen_geen_MV_en_SV(F!$B229,T229),IF($P229="toetsen alleen MV en SV",toetsen_alleen_MV_en_SV(F!$B229,T229),""))))))</f>
        <v/>
      </c>
      <c r="V229" s="5" t="str">
        <f>IF($P229="toetsen",IF(OR(T229="",VLOOKUP(F!$B229,E!$B$1:$AK$300,10,FALSE)=1000000000),"",IF(T229&lt;=VLOOKUP(F!$B229,E!$B$1:$AK$300,10,FALSE),"ja","nee")),"")</f>
        <v/>
      </c>
      <c r="W229" s="6" t="str">
        <f t="shared" si="84"/>
        <v/>
      </c>
      <c r="X229" s="5" t="str">
        <f>IF($F229="--","",IF($P229="toetsen",toetsen(F!$B229,W229),IF($P229="toetsen alleen IW",toetsen_alleen_IW(F!$B229,W229),IF($P229="toetsen alleen LN",toetsen_alleen_LN(F!$B229,W229),IF($P229="toetsen geen MV en SV",toetsen_geen_MV_en_SV(F!$B229,W229),IF($P229="toetsen alleen MV en SV",toetsen_alleen_MV_en_SV(F!$B229,W229),""))))))</f>
        <v/>
      </c>
      <c r="Y229" s="5" t="str">
        <f>IF($P229="toetsen",IF(OR(W229="",VLOOKUP(F!$B229,E!$B$1:$AK$300,10,FALSE)=1000000000),"",IF(W229&lt;=VLOOKUP(F!$B229,E!$B$1:$AK$300,10,FALSE),"ja","nee")),"")</f>
        <v/>
      </c>
      <c r="AA229" s="4" t="str">
        <f>IFERROR(IF(Q229="","",(IF(Q229&gt;2*VLOOKUP(F!$B229,E!$B$1:$AK$300,5,FALSE),1,0))),"")</f>
        <v/>
      </c>
      <c r="AB229" s="4" t="str">
        <f>IFERROR(IF(T229="","",(IF(T229&gt;2*VLOOKUP(F!$B229,E!$B$1:$AK$300,5,FALSE),1,0))),"")</f>
        <v/>
      </c>
      <c r="AC229" s="4" t="str">
        <f>IFERROR(IF(W229="","",(IF(W229&gt;2*VLOOKUP(F!$B229,E!$B$1:$AK$300,5,FALSE),1,0))),"")</f>
        <v/>
      </c>
      <c r="AE229" s="4" t="str">
        <f>IFERROR(IF(Q229="","",(IF(Q229&gt;VLOOKUP(F!$B229,E!$B$1:$AK$300,6,FALSE)+VLOOKUP(F!$B229,E!$B$1:$AK$300,5,FALSE),1,0))),"")</f>
        <v/>
      </c>
      <c r="AF229" s="4" t="str">
        <f>IFERROR(IF(T229="","",(IF(T229&gt;VLOOKUP(F!$B229,E!$B$1:$AK$300,6,FALSE)+VLOOKUP(F!$B229,E!$B$1:$AK$300,5,FALSE),1,0))),"")</f>
        <v/>
      </c>
      <c r="AG229" s="4" t="str">
        <f>IFERROR(IF(W229="","",(IF(W229&gt;VLOOKUP(F!$B229,E!$B$1:$AK$300,6,FALSE)+VLOOKUP(F!$B229,E!$B$1:$AK$300,5,FALSE),1,0))),"")</f>
        <v/>
      </c>
      <c r="AI229" s="6" t="str">
        <f t="shared" si="85"/>
        <v>--</v>
      </c>
      <c r="AJ229" s="6" t="str">
        <f>IF(AI229="--","--",IF(F!$D229=131,IF(I229=-1,"rg",IF(I229="","--",IF(I229*1000&lt;1,FIXED(I229*1000,3),IF(I229*1000&lt;10,FIXED(I229*1000,2),(IF(I229*1000&lt;100,FIXED(I229*1000,1),IF(I229*1000&lt;1000,FIXED(I229*1000,0),MROUND(I229*1000,10)))))))),IF(I229=-1,"rg",IF(I229="","--",IF(I229&lt;1,FIXED(I229,3),IF(I229&lt;10,FIXED(I229,2),(IF(I229&lt;100,FIXED(I229,1),IF(I229&lt;1000,FIXED(I229,0),MROUND(I229,10))))))))))</f>
        <v>--</v>
      </c>
      <c r="AK229" s="6" t="str">
        <f t="shared" si="86"/>
        <v>--</v>
      </c>
      <c r="AL229" s="6" t="str">
        <f>IF(AK229="--","--",IF(F!$D229=131,IF(K229=-1,"rg",IF(K229="","--",IF(K229*1000&lt;1,FIXED(K229*1000,3),IF(K229*1000&lt;10,FIXED(K229*1000,2),(IF(K229*1000&lt;100,FIXED(K229*1000,1),IF(K229*1000&lt;1000,FIXED(K229*1000,0),MROUND(K229*1000,10)))))))),IF(K229=-1,"rg",IF(K229="","--",IF(K229&lt;1,FIXED(K229,3),IF(K229&lt;10,FIXED(K229,2),(IF(K229&lt;100,FIXED(K229,1),IF(K229&lt;1000,FIXED(K229,0),MROUND(K229,10))))))))))</f>
        <v>--</v>
      </c>
      <c r="AM229" s="6" t="str">
        <f t="shared" si="87"/>
        <v>--</v>
      </c>
      <c r="AN229" s="6" t="str">
        <f>IF(AM229="--","--",IF(F!$D229=131,IF(M229=-1,"rg",IF(M229="","--",IF(M229*1000&lt;1,FIXED(M229*1000,3),IF(M229*1000&lt;10,FIXED(M229*1000,2),(IF(M229*1000&lt;100,FIXED(M229*1000,1),IF(M229*1000&lt;1000,FIXED(M229*1000,0),MROUND(M229*1000,10)))))))),IF(M229=-1,"rg",IF(M229="","--",IF(M229&lt;1,FIXED(M229,3),IF(M229&lt;10,FIXED(M229,2),(IF(M229&lt;100,FIXED(M229,1),IF(M229&lt;1000,FIXED(M229,0),MROUND(M229,10))))))))))</f>
        <v>--</v>
      </c>
      <c r="AP229" s="6" t="str">
        <f t="shared" si="74"/>
        <v>--</v>
      </c>
      <c r="AQ229" s="6" t="str">
        <f t="shared" si="75"/>
        <v/>
      </c>
      <c r="AR229" s="6" t="str">
        <f t="shared" si="76"/>
        <v>--</v>
      </c>
      <c r="AS229" s="6" t="str">
        <f t="shared" si="77"/>
        <v/>
      </c>
      <c r="AT229" s="6" t="str">
        <f t="shared" si="78"/>
        <v/>
      </c>
      <c r="AU229" s="6" t="str">
        <f>IFERROR(IF(AR229="--","",IF(HLOOKUP(SMALL($Q$4:$Y$4,3),$Q$4:$Y$501,ROW(AP229)-3,FALSE)=0,"",IF(HLOOKUP(SMALL($Q$4:$Y$4,3),$Q$4:$Y$501,ROW(AP229)-3,FALSE)="nee",VLOOKUP("De kwaliteitseis emissiearme grond (maximale concentratie) wordt overschreden.",H!$O$10:'H'!$P$59,2,FALSE),""))),"")</f>
        <v/>
      </c>
      <c r="AV229" s="6" t="str">
        <f t="shared" si="68"/>
        <v>--</v>
      </c>
      <c r="AW229" s="6" t="str">
        <f t="shared" si="69"/>
        <v/>
      </c>
      <c r="AX229" s="6" t="str">
        <f t="shared" si="70"/>
        <v>--</v>
      </c>
      <c r="AY229" s="6" t="str">
        <f t="shared" si="79"/>
        <v/>
      </c>
      <c r="AZ229" s="6" t="str">
        <f t="shared" si="80"/>
        <v/>
      </c>
      <c r="BA229" s="6" t="str">
        <f>IFERROR(IF(AR229="--","",IF(HLOOKUP(SMALL($Q$4:$Y$4,6),$Q$4:$Y$501,ROW(AP229)-3,FALSE)=0,"",IF(HLOOKUP(SMALL($Q$4:$Y$4,6),$Q$4:$Y$501,ROW(AP229)-3,FALSE)="nee",VLOOKUP("De kwaliteitseis emissiearme grond (maximale concentratie) wordt overschreden.",H!$O$10:'H'!$P$59,2,FALSE),""))),"")</f>
        <v/>
      </c>
      <c r="BB229" s="6" t="str">
        <f t="shared" si="71"/>
        <v>--</v>
      </c>
      <c r="BC229" s="6" t="str">
        <f t="shared" si="72"/>
        <v/>
      </c>
      <c r="BD229" s="6" t="str">
        <f t="shared" si="73"/>
        <v>--</v>
      </c>
      <c r="BE229" s="6" t="str">
        <f t="shared" si="81"/>
        <v/>
      </c>
      <c r="BF229" s="6" t="str">
        <f t="shared" si="82"/>
        <v/>
      </c>
      <c r="BG229" s="4" t="str">
        <f>IFERROR(IF(AR229="--","",IF(HLOOKUP(SMALL($Q$4:$Y$4,9),$Q$4:$Y$501,ROW(AP229)-3,FALSE)=0,"",IF(HLOOKUP(SMALL($Q$4:$Y$4,9),$Q$4:$Y$501,ROW(AP229)-3,FALSE)="nee",VLOOKUP("De kwaliteitseis emissiearme grond (maximale concentratie) wordt overschreden.",H!$O$10:'H'!$P$59,2,FALSE),""))),"")</f>
        <v/>
      </c>
    </row>
    <row r="230" spans="1:59" x14ac:dyDescent="0.2">
      <c r="A230" s="4" t="str">
        <f>F!A230</f>
        <v>Triadimefon</v>
      </c>
      <c r="B230" s="6" t="str">
        <f>IF(ISNUMBER(F!E230)=FALSE,"--",IF(F!E230=0,"--",F!E230))</f>
        <v>--</v>
      </c>
      <c r="C230" s="6" t="str">
        <f>IF(B230="--","",F!F230)</f>
        <v/>
      </c>
      <c r="D230" s="6" t="str">
        <f>IF(ISNUMBER(F!G230)=FALSE,"--",IF(F!G230=0,"--",F!G230))</f>
        <v>--</v>
      </c>
      <c r="E230" s="6" t="str">
        <f>IF(D230="--","",F!H230)</f>
        <v/>
      </c>
      <c r="F230" s="6" t="str">
        <f>IF(ISNUMBER(F!I230)=FALSE,"--",IF(F!I230=0,"--",F!I230))</f>
        <v>--</v>
      </c>
      <c r="G230" s="6" t="str">
        <f>IF(F230="--","",F!J230)</f>
        <v/>
      </c>
      <c r="H230" s="6"/>
      <c r="I230" s="6" t="str">
        <f>IF(F!Z230=-1,-1,F!AV230)</f>
        <v/>
      </c>
      <c r="J230" s="6"/>
      <c r="K230" s="6" t="str">
        <f>IF(F!AC230=-1,-1,F!AX230)</f>
        <v/>
      </c>
      <c r="L230" s="6"/>
      <c r="M230" s="6" t="str">
        <f>IF(F!AF230=-1,-1,F!AZ230)</f>
        <v/>
      </c>
      <c r="N230" s="6"/>
      <c r="P230" s="4" t="str">
        <f>IFERROR(IF(AND(VLOOKUP(F!$B230,E!$B$1:$AK$300,5,FALSE)&lt;&gt;1000000000,VLOOKUP(F!$B230,E!$B$1:$AK$300,6,FALSE)=1000000000,VLOOKUP(F!$B230,E!$B$1:$AK$300,7,FALSE)=1000000000,VLOOKUP(F!$B230,E!$B$1:$AK$300,8,FALSE)=1000000000,VLOOKUP(F!$B230,E!$B$1:$AK$300,9,FALSE)=1000000000),"toetsen alleen LN",IF(AND(VLOOKUP(F!$B230,E!$B$1:$AK$300,5,FALSE)=1000000000,VLOOKUP(F!$B230,E!$B$1:$AK$300,6,FALSE)=1000000000,VLOOKUP(F!$B230,E!$B$1:$AK$300,7,FALSE)=1000000000,VLOOKUP(F!$B230,E!$B$1:$AK$300,8,FALSE)&lt;&gt;1000000000,VLOOKUP(F!$B230,E!$B$1:$AK$300,9,FALSE)&lt;&gt;1000000000),"toetsen alleen MV en SV",IF(AND(VLOOKUP(F!$B230,E!$B$1:$AK$300,5,FALSE)&lt;&gt;1000000000,VLOOKUP(F!$B230,E!$B$1:$AK$300,6,FALSE)&lt;&gt;1000000000,VLOOKUP(F!$B230,E!$B$1:$AK$300,7,FALSE)&lt;&gt;1000000000,VLOOKUP(F!$B230,E!$B$1:$AK$300,8,FALSE)=1000000000,VLOOKUP(F!$B230,E!$B$1:$AK$300,9,FALSE)=1000000000),"toetsen geen MV en SV",IF(VLOOKUP(F!$B230,E!$B$1:$AK$300,5,FALSE)+VLOOKUP(F!$B230,E!$B$1:$AK$300,6,FALSE)+VLOOKUP(F!$B230,E!$B$1:$AK$300,7,FALSE)+VLOOKUP(F!$B230,E!$B$1:$AK$300,8,FALSE)&lt;&gt;4000000000,"toetsen",IF(VLOOKUP(F!$B230,E!$B$1:$AK$300,12,FALSE)&lt;&gt;1000000000,"toetsen alleen IW","niet toetsen"))))),"")</f>
        <v/>
      </c>
      <c r="Q230" s="6" t="str">
        <f t="shared" si="88"/>
        <v/>
      </c>
      <c r="R230" s="5" t="str">
        <f>IF($B230="--","",IF($P230="toetsen",toetsen(F!$B230,Q230),IF($P230="toetsen alleen IW",toetsen_alleen_IW(F!$B230,Q230),IF($P230="toetsen alleen LN",toetsen_alleen_LN(F!$B230,Q230),IF($P230="toetsen geen MV en SV",toetsen_geen_MV_en_SV(F!$B230,Q230),IF($P230="toetsen alleen MV en SV",toetsen_alleen_MV_en_SV(F!$B230,Q230),""))))))</f>
        <v/>
      </c>
      <c r="S230" s="5" t="str">
        <f>IF($P230="toetsen",IF(OR(Q230="",VLOOKUP(F!$B230,E!$B$1:$AK$300,10,FALSE)=1000000000),"",IF(Q230&lt;=VLOOKUP(F!$B230,E!$B$1:$AK$300,10,FALSE),"ja","nee")),"")</f>
        <v/>
      </c>
      <c r="T230" s="78" t="str">
        <f t="shared" si="83"/>
        <v/>
      </c>
      <c r="U230" s="5" t="str">
        <f>IF($D230="--","",IF($P230="toetsen",toetsen(F!$B230,T230),IF($P230="toetsen alleen IW",toetsen_alleen_IW(F!$B230,T230),IF($P230="toetsen alleen LN",toetsen_alleen_LN(F!$B230,T230),IF($P230="toetsen geen MV en SV",toetsen_geen_MV_en_SV(F!$B230,T230),IF($P230="toetsen alleen MV en SV",toetsen_alleen_MV_en_SV(F!$B230,T230),""))))))</f>
        <v/>
      </c>
      <c r="V230" s="5" t="str">
        <f>IF($P230="toetsen",IF(OR(T230="",VLOOKUP(F!$B230,E!$B$1:$AK$300,10,FALSE)=1000000000),"",IF(T230&lt;=VLOOKUP(F!$B230,E!$B$1:$AK$300,10,FALSE),"ja","nee")),"")</f>
        <v/>
      </c>
      <c r="W230" s="6" t="str">
        <f t="shared" si="84"/>
        <v/>
      </c>
      <c r="X230" s="5" t="str">
        <f>IF($F230="--","",IF($P230="toetsen",toetsen(F!$B230,W230),IF($P230="toetsen alleen IW",toetsen_alleen_IW(F!$B230,W230),IF($P230="toetsen alleen LN",toetsen_alleen_LN(F!$B230,W230),IF($P230="toetsen geen MV en SV",toetsen_geen_MV_en_SV(F!$B230,W230),IF($P230="toetsen alleen MV en SV",toetsen_alleen_MV_en_SV(F!$B230,W230),""))))))</f>
        <v/>
      </c>
      <c r="Y230" s="5" t="str">
        <f>IF($P230="toetsen",IF(OR(W230="",VLOOKUP(F!$B230,E!$B$1:$AK$300,10,FALSE)=1000000000),"",IF(W230&lt;=VLOOKUP(F!$B230,E!$B$1:$AK$300,10,FALSE),"ja","nee")),"")</f>
        <v/>
      </c>
      <c r="AA230" s="4" t="str">
        <f>IFERROR(IF(Q230="","",(IF(Q230&gt;2*VLOOKUP(F!$B230,E!$B$1:$AK$300,5,FALSE),1,0))),"")</f>
        <v/>
      </c>
      <c r="AB230" s="4" t="str">
        <f>IFERROR(IF(T230="","",(IF(T230&gt;2*VLOOKUP(F!$B230,E!$B$1:$AK$300,5,FALSE),1,0))),"")</f>
        <v/>
      </c>
      <c r="AC230" s="4" t="str">
        <f>IFERROR(IF(W230="","",(IF(W230&gt;2*VLOOKUP(F!$B230,E!$B$1:$AK$300,5,FALSE),1,0))),"")</f>
        <v/>
      </c>
      <c r="AE230" s="4" t="str">
        <f>IFERROR(IF(Q230="","",(IF(Q230&gt;VLOOKUP(F!$B230,E!$B$1:$AK$300,6,FALSE)+VLOOKUP(F!$B230,E!$B$1:$AK$300,5,FALSE),1,0))),"")</f>
        <v/>
      </c>
      <c r="AF230" s="4" t="str">
        <f>IFERROR(IF(T230="","",(IF(T230&gt;VLOOKUP(F!$B230,E!$B$1:$AK$300,6,FALSE)+VLOOKUP(F!$B230,E!$B$1:$AK$300,5,FALSE),1,0))),"")</f>
        <v/>
      </c>
      <c r="AG230" s="4" t="str">
        <f>IFERROR(IF(W230="","",(IF(W230&gt;VLOOKUP(F!$B230,E!$B$1:$AK$300,6,FALSE)+VLOOKUP(F!$B230,E!$B$1:$AK$300,5,FALSE),1,0))),"")</f>
        <v/>
      </c>
      <c r="AI230" s="6" t="str">
        <f t="shared" si="85"/>
        <v>--</v>
      </c>
      <c r="AJ230" s="6" t="str">
        <f>IF(AI230="--","--",IF(F!$D230=131,IF(I230=-1,"rg",IF(I230="","--",IF(I230*1000&lt;1,FIXED(I230*1000,3),IF(I230*1000&lt;10,FIXED(I230*1000,2),(IF(I230*1000&lt;100,FIXED(I230*1000,1),IF(I230*1000&lt;1000,FIXED(I230*1000,0),MROUND(I230*1000,10)))))))),IF(I230=-1,"rg",IF(I230="","--",IF(I230&lt;1,FIXED(I230,3),IF(I230&lt;10,FIXED(I230,2),(IF(I230&lt;100,FIXED(I230,1),IF(I230&lt;1000,FIXED(I230,0),MROUND(I230,10))))))))))</f>
        <v>--</v>
      </c>
      <c r="AK230" s="6" t="str">
        <f t="shared" si="86"/>
        <v>--</v>
      </c>
      <c r="AL230" s="6" t="str">
        <f>IF(AK230="--","--",IF(F!$D230=131,IF(K230=-1,"rg",IF(K230="","--",IF(K230*1000&lt;1,FIXED(K230*1000,3),IF(K230*1000&lt;10,FIXED(K230*1000,2),(IF(K230*1000&lt;100,FIXED(K230*1000,1),IF(K230*1000&lt;1000,FIXED(K230*1000,0),MROUND(K230*1000,10)))))))),IF(K230=-1,"rg",IF(K230="","--",IF(K230&lt;1,FIXED(K230,3),IF(K230&lt;10,FIXED(K230,2),(IF(K230&lt;100,FIXED(K230,1),IF(K230&lt;1000,FIXED(K230,0),MROUND(K230,10))))))))))</f>
        <v>--</v>
      </c>
      <c r="AM230" s="6" t="str">
        <f t="shared" si="87"/>
        <v>--</v>
      </c>
      <c r="AN230" s="6" t="str">
        <f>IF(AM230="--","--",IF(F!$D230=131,IF(M230=-1,"rg",IF(M230="","--",IF(M230*1000&lt;1,FIXED(M230*1000,3),IF(M230*1000&lt;10,FIXED(M230*1000,2),(IF(M230*1000&lt;100,FIXED(M230*1000,1),IF(M230*1000&lt;1000,FIXED(M230*1000,0),MROUND(M230*1000,10)))))))),IF(M230=-1,"rg",IF(M230="","--",IF(M230&lt;1,FIXED(M230,3),IF(M230&lt;10,FIXED(M230,2),(IF(M230&lt;100,FIXED(M230,1),IF(M230&lt;1000,FIXED(M230,0),MROUND(M230,10))))))))))</f>
        <v>--</v>
      </c>
      <c r="AP230" s="6" t="str">
        <f t="shared" si="74"/>
        <v>--</v>
      </c>
      <c r="AQ230" s="6" t="str">
        <f t="shared" si="75"/>
        <v/>
      </c>
      <c r="AR230" s="6" t="str">
        <f t="shared" si="76"/>
        <v>--</v>
      </c>
      <c r="AS230" s="6" t="str">
        <f t="shared" si="77"/>
        <v/>
      </c>
      <c r="AT230" s="6" t="str">
        <f t="shared" si="78"/>
        <v/>
      </c>
      <c r="AU230" s="6" t="str">
        <f>IFERROR(IF(AR230="--","",IF(HLOOKUP(SMALL($Q$4:$Y$4,3),$Q$4:$Y$501,ROW(AP230)-3,FALSE)=0,"",IF(HLOOKUP(SMALL($Q$4:$Y$4,3),$Q$4:$Y$501,ROW(AP230)-3,FALSE)="nee",VLOOKUP("De kwaliteitseis emissiearme grond (maximale concentratie) wordt overschreden.",H!$O$10:'H'!$P$59,2,FALSE),""))),"")</f>
        <v/>
      </c>
      <c r="AV230" s="6" t="str">
        <f t="shared" si="68"/>
        <v>--</v>
      </c>
      <c r="AW230" s="6" t="str">
        <f t="shared" si="69"/>
        <v/>
      </c>
      <c r="AX230" s="6" t="str">
        <f t="shared" si="70"/>
        <v>--</v>
      </c>
      <c r="AY230" s="6" t="str">
        <f t="shared" si="79"/>
        <v/>
      </c>
      <c r="AZ230" s="6" t="str">
        <f t="shared" si="80"/>
        <v/>
      </c>
      <c r="BA230" s="6" t="str">
        <f>IFERROR(IF(AR230="--","",IF(HLOOKUP(SMALL($Q$4:$Y$4,6),$Q$4:$Y$501,ROW(AP230)-3,FALSE)=0,"",IF(HLOOKUP(SMALL($Q$4:$Y$4,6),$Q$4:$Y$501,ROW(AP230)-3,FALSE)="nee",VLOOKUP("De kwaliteitseis emissiearme grond (maximale concentratie) wordt overschreden.",H!$O$10:'H'!$P$59,2,FALSE),""))),"")</f>
        <v/>
      </c>
      <c r="BB230" s="6" t="str">
        <f t="shared" si="71"/>
        <v>--</v>
      </c>
      <c r="BC230" s="6" t="str">
        <f t="shared" si="72"/>
        <v/>
      </c>
      <c r="BD230" s="6" t="str">
        <f t="shared" si="73"/>
        <v>--</v>
      </c>
      <c r="BE230" s="6" t="str">
        <f t="shared" si="81"/>
        <v/>
      </c>
      <c r="BF230" s="6" t="str">
        <f t="shared" si="82"/>
        <v/>
      </c>
      <c r="BG230" s="4" t="str">
        <f>IFERROR(IF(AR230="--","",IF(HLOOKUP(SMALL($Q$4:$Y$4,9),$Q$4:$Y$501,ROW(AP230)-3,FALSE)=0,"",IF(HLOOKUP(SMALL($Q$4:$Y$4,9),$Q$4:$Y$501,ROW(AP230)-3,FALSE)="nee",VLOOKUP("De kwaliteitseis emissiearme grond (maximale concentratie) wordt overschreden.",H!$O$10:'H'!$P$59,2,FALSE),""))),"")</f>
        <v/>
      </c>
    </row>
    <row r="231" spans="1:59" x14ac:dyDescent="0.2">
      <c r="A231" s="4" t="str">
        <f>F!A231</f>
        <v>Trifluralin</v>
      </c>
      <c r="B231" s="6" t="str">
        <f>IF(ISNUMBER(F!E231)=FALSE,"--",IF(F!E231=0,"--",F!E231))</f>
        <v>--</v>
      </c>
      <c r="C231" s="6" t="str">
        <f>IF(B231="--","",F!F231)</f>
        <v/>
      </c>
      <c r="D231" s="6" t="str">
        <f>IF(ISNUMBER(F!G231)=FALSE,"--",IF(F!G231=0,"--",F!G231))</f>
        <v>--</v>
      </c>
      <c r="E231" s="6" t="str">
        <f>IF(D231="--","",F!H231)</f>
        <v/>
      </c>
      <c r="F231" s="6" t="str">
        <f>IF(ISNUMBER(F!I231)=FALSE,"--",IF(F!I231=0,"--",F!I231))</f>
        <v>--</v>
      </c>
      <c r="G231" s="6" t="str">
        <f>IF(F231="--","",F!J231)</f>
        <v/>
      </c>
      <c r="H231" s="6"/>
      <c r="I231" s="6" t="str">
        <f>IF(F!Z231=-1,-1,F!AV231)</f>
        <v/>
      </c>
      <c r="J231" s="6"/>
      <c r="K231" s="6" t="str">
        <f>IF(F!AC231=-1,-1,F!AX231)</f>
        <v/>
      </c>
      <c r="L231" s="6"/>
      <c r="M231" s="6" t="str">
        <f>IF(F!AF231=-1,-1,F!AZ231)</f>
        <v/>
      </c>
      <c r="N231" s="6"/>
      <c r="P231" s="4" t="str">
        <f>IFERROR(IF(AND(VLOOKUP(F!$B231,E!$B$1:$AK$300,5,FALSE)&lt;&gt;1000000000,VLOOKUP(F!$B231,E!$B$1:$AK$300,6,FALSE)=1000000000,VLOOKUP(F!$B231,E!$B$1:$AK$300,7,FALSE)=1000000000,VLOOKUP(F!$B231,E!$B$1:$AK$300,8,FALSE)=1000000000,VLOOKUP(F!$B231,E!$B$1:$AK$300,9,FALSE)=1000000000),"toetsen alleen LN",IF(AND(VLOOKUP(F!$B231,E!$B$1:$AK$300,5,FALSE)=1000000000,VLOOKUP(F!$B231,E!$B$1:$AK$300,6,FALSE)=1000000000,VLOOKUP(F!$B231,E!$B$1:$AK$300,7,FALSE)=1000000000,VLOOKUP(F!$B231,E!$B$1:$AK$300,8,FALSE)&lt;&gt;1000000000,VLOOKUP(F!$B231,E!$B$1:$AK$300,9,FALSE)&lt;&gt;1000000000),"toetsen alleen MV en SV",IF(AND(VLOOKUP(F!$B231,E!$B$1:$AK$300,5,FALSE)&lt;&gt;1000000000,VLOOKUP(F!$B231,E!$B$1:$AK$300,6,FALSE)&lt;&gt;1000000000,VLOOKUP(F!$B231,E!$B$1:$AK$300,7,FALSE)&lt;&gt;1000000000,VLOOKUP(F!$B231,E!$B$1:$AK$300,8,FALSE)=1000000000,VLOOKUP(F!$B231,E!$B$1:$AK$300,9,FALSE)=1000000000),"toetsen geen MV en SV",IF(VLOOKUP(F!$B231,E!$B$1:$AK$300,5,FALSE)+VLOOKUP(F!$B231,E!$B$1:$AK$300,6,FALSE)+VLOOKUP(F!$B231,E!$B$1:$AK$300,7,FALSE)+VLOOKUP(F!$B231,E!$B$1:$AK$300,8,FALSE)&lt;&gt;4000000000,"toetsen",IF(VLOOKUP(F!$B231,E!$B$1:$AK$300,12,FALSE)&lt;&gt;1000000000,"toetsen alleen IW","niet toetsen"))))),"")</f>
        <v/>
      </c>
      <c r="Q231" s="6" t="str">
        <f t="shared" si="88"/>
        <v/>
      </c>
      <c r="R231" s="5" t="str">
        <f>IF($B231="--","",IF($P231="toetsen",toetsen(F!$B231,Q231),IF($P231="toetsen alleen IW",toetsen_alleen_IW(F!$B231,Q231),IF($P231="toetsen alleen LN",toetsen_alleen_LN(F!$B231,Q231),IF($P231="toetsen geen MV en SV",toetsen_geen_MV_en_SV(F!$B231,Q231),IF($P231="toetsen alleen MV en SV",toetsen_alleen_MV_en_SV(F!$B231,Q231),""))))))</f>
        <v/>
      </c>
      <c r="S231" s="5" t="str">
        <f>IF($P231="toetsen",IF(OR(Q231="",VLOOKUP(F!$B231,E!$B$1:$AK$300,10,FALSE)=1000000000),"",IF(Q231&lt;=VLOOKUP(F!$B231,E!$B$1:$AK$300,10,FALSE),"ja","nee")),"")</f>
        <v/>
      </c>
      <c r="T231" s="78" t="str">
        <f t="shared" si="83"/>
        <v/>
      </c>
      <c r="U231" s="5" t="str">
        <f>IF($D231="--","",IF($P231="toetsen",toetsen(F!$B231,T231),IF($P231="toetsen alleen IW",toetsen_alleen_IW(F!$B231,T231),IF($P231="toetsen alleen LN",toetsen_alleen_LN(F!$B231,T231),IF($P231="toetsen geen MV en SV",toetsen_geen_MV_en_SV(F!$B231,T231),IF($P231="toetsen alleen MV en SV",toetsen_alleen_MV_en_SV(F!$B231,T231),""))))))</f>
        <v/>
      </c>
      <c r="V231" s="5" t="str">
        <f>IF($P231="toetsen",IF(OR(T231="",VLOOKUP(F!$B231,E!$B$1:$AK$300,10,FALSE)=1000000000),"",IF(T231&lt;=VLOOKUP(F!$B231,E!$B$1:$AK$300,10,FALSE),"ja","nee")),"")</f>
        <v/>
      </c>
      <c r="W231" s="6" t="str">
        <f t="shared" si="84"/>
        <v/>
      </c>
      <c r="X231" s="5" t="str">
        <f>IF($F231="--","",IF($P231="toetsen",toetsen(F!$B231,W231),IF($P231="toetsen alleen IW",toetsen_alleen_IW(F!$B231,W231),IF($P231="toetsen alleen LN",toetsen_alleen_LN(F!$B231,W231),IF($P231="toetsen geen MV en SV",toetsen_geen_MV_en_SV(F!$B231,W231),IF($P231="toetsen alleen MV en SV",toetsen_alleen_MV_en_SV(F!$B231,W231),""))))))</f>
        <v/>
      </c>
      <c r="Y231" s="5" t="str">
        <f>IF($P231="toetsen",IF(OR(W231="",VLOOKUP(F!$B231,E!$B$1:$AK$300,10,FALSE)=1000000000),"",IF(W231&lt;=VLOOKUP(F!$B231,E!$B$1:$AK$300,10,FALSE),"ja","nee")),"")</f>
        <v/>
      </c>
      <c r="AA231" s="4" t="str">
        <f>IFERROR(IF(Q231="","",(IF(Q231&gt;2*VLOOKUP(F!$B231,E!$B$1:$AK$300,5,FALSE),1,0))),"")</f>
        <v/>
      </c>
      <c r="AB231" s="4" t="str">
        <f>IFERROR(IF(T231="","",(IF(T231&gt;2*VLOOKUP(F!$B231,E!$B$1:$AK$300,5,FALSE),1,0))),"")</f>
        <v/>
      </c>
      <c r="AC231" s="4" t="str">
        <f>IFERROR(IF(W231="","",(IF(W231&gt;2*VLOOKUP(F!$B231,E!$B$1:$AK$300,5,FALSE),1,0))),"")</f>
        <v/>
      </c>
      <c r="AE231" s="4" t="str">
        <f>IFERROR(IF(Q231="","",(IF(Q231&gt;VLOOKUP(F!$B231,E!$B$1:$AK$300,6,FALSE)+VLOOKUP(F!$B231,E!$B$1:$AK$300,5,FALSE),1,0))),"")</f>
        <v/>
      </c>
      <c r="AF231" s="4" t="str">
        <f>IFERROR(IF(T231="","",(IF(T231&gt;VLOOKUP(F!$B231,E!$B$1:$AK$300,6,FALSE)+VLOOKUP(F!$B231,E!$B$1:$AK$300,5,FALSE),1,0))),"")</f>
        <v/>
      </c>
      <c r="AG231" s="4" t="str">
        <f>IFERROR(IF(W231="","",(IF(W231&gt;VLOOKUP(F!$B231,E!$B$1:$AK$300,6,FALSE)+VLOOKUP(F!$B231,E!$B$1:$AK$300,5,FALSE),1,0))),"")</f>
        <v/>
      </c>
      <c r="AI231" s="6" t="str">
        <f t="shared" si="85"/>
        <v>--</v>
      </c>
      <c r="AJ231" s="6" t="str">
        <f>IF(AI231="--","--",IF(F!$D231=131,IF(I231=-1,"rg",IF(I231="","--",IF(I231*1000&lt;1,FIXED(I231*1000,3),IF(I231*1000&lt;10,FIXED(I231*1000,2),(IF(I231*1000&lt;100,FIXED(I231*1000,1),IF(I231*1000&lt;1000,FIXED(I231*1000,0),MROUND(I231*1000,10)))))))),IF(I231=-1,"rg",IF(I231="","--",IF(I231&lt;1,FIXED(I231,3),IF(I231&lt;10,FIXED(I231,2),(IF(I231&lt;100,FIXED(I231,1),IF(I231&lt;1000,FIXED(I231,0),MROUND(I231,10))))))))))</f>
        <v>--</v>
      </c>
      <c r="AK231" s="6" t="str">
        <f t="shared" si="86"/>
        <v>--</v>
      </c>
      <c r="AL231" s="6" t="str">
        <f>IF(AK231="--","--",IF(F!$D231=131,IF(K231=-1,"rg",IF(K231="","--",IF(K231*1000&lt;1,FIXED(K231*1000,3),IF(K231*1000&lt;10,FIXED(K231*1000,2),(IF(K231*1000&lt;100,FIXED(K231*1000,1),IF(K231*1000&lt;1000,FIXED(K231*1000,0),MROUND(K231*1000,10)))))))),IF(K231=-1,"rg",IF(K231="","--",IF(K231&lt;1,FIXED(K231,3),IF(K231&lt;10,FIXED(K231,2),(IF(K231&lt;100,FIXED(K231,1),IF(K231&lt;1000,FIXED(K231,0),MROUND(K231,10))))))))))</f>
        <v>--</v>
      </c>
      <c r="AM231" s="6" t="str">
        <f t="shared" si="87"/>
        <v>--</v>
      </c>
      <c r="AN231" s="6" t="str">
        <f>IF(AM231="--","--",IF(F!$D231=131,IF(M231=-1,"rg",IF(M231="","--",IF(M231*1000&lt;1,FIXED(M231*1000,3),IF(M231*1000&lt;10,FIXED(M231*1000,2),(IF(M231*1000&lt;100,FIXED(M231*1000,1),IF(M231*1000&lt;1000,FIXED(M231*1000,0),MROUND(M231*1000,10)))))))),IF(M231=-1,"rg",IF(M231="","--",IF(M231&lt;1,FIXED(M231,3),IF(M231&lt;10,FIXED(M231,2),(IF(M231&lt;100,FIXED(M231,1),IF(M231&lt;1000,FIXED(M231,0),MROUND(M231,10))))))))))</f>
        <v>--</v>
      </c>
      <c r="AP231" s="6" t="str">
        <f t="shared" si="74"/>
        <v>--</v>
      </c>
      <c r="AQ231" s="6" t="str">
        <f t="shared" si="75"/>
        <v/>
      </c>
      <c r="AR231" s="6" t="str">
        <f t="shared" si="76"/>
        <v>--</v>
      </c>
      <c r="AS231" s="6" t="str">
        <f t="shared" si="77"/>
        <v/>
      </c>
      <c r="AT231" s="6" t="str">
        <f t="shared" si="78"/>
        <v/>
      </c>
      <c r="AU231" s="6" t="str">
        <f>IFERROR(IF(AR231="--","",IF(HLOOKUP(SMALL($Q$4:$Y$4,3),$Q$4:$Y$501,ROW(AP231)-3,FALSE)=0,"",IF(HLOOKUP(SMALL($Q$4:$Y$4,3),$Q$4:$Y$501,ROW(AP231)-3,FALSE)="nee",VLOOKUP("De kwaliteitseis emissiearme grond (maximale concentratie) wordt overschreden.",H!$O$10:'H'!$P$59,2,FALSE),""))),"")</f>
        <v/>
      </c>
      <c r="AV231" s="6" t="str">
        <f t="shared" si="68"/>
        <v>--</v>
      </c>
      <c r="AW231" s="6" t="str">
        <f t="shared" si="69"/>
        <v/>
      </c>
      <c r="AX231" s="6" t="str">
        <f t="shared" si="70"/>
        <v>--</v>
      </c>
      <c r="AY231" s="6" t="str">
        <f t="shared" si="79"/>
        <v/>
      </c>
      <c r="AZ231" s="6" t="str">
        <f t="shared" si="80"/>
        <v/>
      </c>
      <c r="BA231" s="6" t="str">
        <f>IFERROR(IF(AR231="--","",IF(HLOOKUP(SMALL($Q$4:$Y$4,6),$Q$4:$Y$501,ROW(AP231)-3,FALSE)=0,"",IF(HLOOKUP(SMALL($Q$4:$Y$4,6),$Q$4:$Y$501,ROW(AP231)-3,FALSE)="nee",VLOOKUP("De kwaliteitseis emissiearme grond (maximale concentratie) wordt overschreden.",H!$O$10:'H'!$P$59,2,FALSE),""))),"")</f>
        <v/>
      </c>
      <c r="BB231" s="6" t="str">
        <f t="shared" si="71"/>
        <v>--</v>
      </c>
      <c r="BC231" s="6" t="str">
        <f t="shared" si="72"/>
        <v/>
      </c>
      <c r="BD231" s="6" t="str">
        <f t="shared" si="73"/>
        <v>--</v>
      </c>
      <c r="BE231" s="6" t="str">
        <f t="shared" si="81"/>
        <v/>
      </c>
      <c r="BF231" s="6" t="str">
        <f t="shared" si="82"/>
        <v/>
      </c>
      <c r="BG231" s="4" t="str">
        <f>IFERROR(IF(AR231="--","",IF(HLOOKUP(SMALL($Q$4:$Y$4,9),$Q$4:$Y$501,ROW(AP231)-3,FALSE)=0,"",IF(HLOOKUP(SMALL($Q$4:$Y$4,9),$Q$4:$Y$501,ROW(AP231)-3,FALSE)="nee",VLOOKUP("De kwaliteitseis emissiearme grond (maximale concentratie) wordt overschreden.",H!$O$10:'H'!$P$59,2,FALSE),""))),"")</f>
        <v/>
      </c>
    </row>
    <row r="232" spans="1:59" x14ac:dyDescent="0.2">
      <c r="A232" s="4" t="str">
        <f>F!A232</f>
        <v>Butylbenzylftalaat</v>
      </c>
      <c r="B232" s="6" t="str">
        <f>IF(ISNUMBER(F!E232)=FALSE,"--",IF(F!E232=0,"--",F!E232))</f>
        <v>--</v>
      </c>
      <c r="C232" s="6" t="str">
        <f>IF(B232="--","",F!F232)</f>
        <v/>
      </c>
      <c r="D232" s="6" t="str">
        <f>IF(ISNUMBER(F!G232)=FALSE,"--",IF(F!G232=0,"--",F!G232))</f>
        <v>--</v>
      </c>
      <c r="E232" s="6" t="str">
        <f>IF(D232="--","",F!H232)</f>
        <v/>
      </c>
      <c r="F232" s="6" t="str">
        <f>IF(ISNUMBER(F!I232)=FALSE,"--",IF(F!I232=0,"--",F!I232))</f>
        <v>--</v>
      </c>
      <c r="G232" s="6" t="str">
        <f>IF(F232="--","",F!J232)</f>
        <v/>
      </c>
      <c r="H232" s="6"/>
      <c r="I232" s="6" t="str">
        <f>IF(F!Z232=-1,-1,F!AV232)</f>
        <v/>
      </c>
      <c r="J232" s="6"/>
      <c r="K232" s="6" t="str">
        <f>IF(F!AC232=-1,-1,F!AX232)</f>
        <v/>
      </c>
      <c r="L232" s="6"/>
      <c r="M232" s="6" t="str">
        <f>IF(F!AF232=-1,-1,F!AZ232)</f>
        <v/>
      </c>
      <c r="N232" s="6"/>
      <c r="P232" s="4" t="str">
        <f>IFERROR(IF(AND(VLOOKUP(F!$B232,E!$B$1:$AK$300,5,FALSE)&lt;&gt;1000000000,VLOOKUP(F!$B232,E!$B$1:$AK$300,6,FALSE)=1000000000,VLOOKUP(F!$B232,E!$B$1:$AK$300,7,FALSE)=1000000000,VLOOKUP(F!$B232,E!$B$1:$AK$300,8,FALSE)=1000000000,VLOOKUP(F!$B232,E!$B$1:$AK$300,9,FALSE)=1000000000),"toetsen alleen LN",IF(AND(VLOOKUP(F!$B232,E!$B$1:$AK$300,5,FALSE)=1000000000,VLOOKUP(F!$B232,E!$B$1:$AK$300,6,FALSE)=1000000000,VLOOKUP(F!$B232,E!$B$1:$AK$300,7,FALSE)=1000000000,VLOOKUP(F!$B232,E!$B$1:$AK$300,8,FALSE)&lt;&gt;1000000000,VLOOKUP(F!$B232,E!$B$1:$AK$300,9,FALSE)&lt;&gt;1000000000),"toetsen alleen MV en SV",IF(AND(VLOOKUP(F!$B232,E!$B$1:$AK$300,5,FALSE)&lt;&gt;1000000000,VLOOKUP(F!$B232,E!$B$1:$AK$300,6,FALSE)&lt;&gt;1000000000,VLOOKUP(F!$B232,E!$B$1:$AK$300,7,FALSE)&lt;&gt;1000000000,VLOOKUP(F!$B232,E!$B$1:$AK$300,8,FALSE)=1000000000,VLOOKUP(F!$B232,E!$B$1:$AK$300,9,FALSE)=1000000000),"toetsen geen MV en SV",IF(VLOOKUP(F!$B232,E!$B$1:$AK$300,5,FALSE)+VLOOKUP(F!$B232,E!$B$1:$AK$300,6,FALSE)+VLOOKUP(F!$B232,E!$B$1:$AK$300,7,FALSE)+VLOOKUP(F!$B232,E!$B$1:$AK$300,8,FALSE)&lt;&gt;4000000000,"toetsen",IF(VLOOKUP(F!$B232,E!$B$1:$AK$300,12,FALSE)&lt;&gt;1000000000,"toetsen alleen IW","niet toetsen"))))),"")</f>
        <v>toetsen</v>
      </c>
      <c r="Q232" s="6" t="str">
        <f t="shared" si="88"/>
        <v/>
      </c>
      <c r="R232" s="5" t="str">
        <f>IF($B232="--","",IF($P232="toetsen",toetsen(F!$B232,Q232),IF($P232="toetsen alleen IW",toetsen_alleen_IW(F!$B232,Q232),IF($P232="toetsen alleen LN",toetsen_alleen_LN(F!$B232,Q232),IF($P232="toetsen geen MV en SV",toetsen_geen_MV_en_SV(F!$B232,Q232),IF($P232="toetsen alleen MV en SV",toetsen_alleen_MV_en_SV(F!$B232,Q232),""))))))</f>
        <v/>
      </c>
      <c r="S232" s="5" t="str">
        <f>IF($P232="toetsen",IF(OR(Q232="",VLOOKUP(F!$B232,E!$B$1:$AK$300,10,FALSE)=1000000000),"",IF(Q232&lt;=VLOOKUP(F!$B232,E!$B$1:$AK$300,10,FALSE),"ja","nee")),"")</f>
        <v/>
      </c>
      <c r="T232" s="78" t="str">
        <f t="shared" si="83"/>
        <v/>
      </c>
      <c r="U232" s="5" t="str">
        <f>IF($D232="--","",IF($P232="toetsen",toetsen(F!$B232,T232),IF($P232="toetsen alleen IW",toetsen_alleen_IW(F!$B232,T232),IF($P232="toetsen alleen LN",toetsen_alleen_LN(F!$B232,T232),IF($P232="toetsen geen MV en SV",toetsen_geen_MV_en_SV(F!$B232,T232),IF($P232="toetsen alleen MV en SV",toetsen_alleen_MV_en_SV(F!$B232,T232),""))))))</f>
        <v/>
      </c>
      <c r="V232" s="5" t="str">
        <f>IF($P232="toetsen",IF(OR(T232="",VLOOKUP(F!$B232,E!$B$1:$AK$300,10,FALSE)=1000000000),"",IF(T232&lt;=VLOOKUP(F!$B232,E!$B$1:$AK$300,10,FALSE),"ja","nee")),"")</f>
        <v/>
      </c>
      <c r="W232" s="6" t="str">
        <f t="shared" si="84"/>
        <v/>
      </c>
      <c r="X232" s="5" t="str">
        <f>IF($F232="--","",IF($P232="toetsen",toetsen(F!$B232,W232),IF($P232="toetsen alleen IW",toetsen_alleen_IW(F!$B232,W232),IF($P232="toetsen alleen LN",toetsen_alleen_LN(F!$B232,W232),IF($P232="toetsen geen MV en SV",toetsen_geen_MV_en_SV(F!$B232,W232),IF($P232="toetsen alleen MV en SV",toetsen_alleen_MV_en_SV(F!$B232,W232),""))))))</f>
        <v/>
      </c>
      <c r="Y232" s="5" t="str">
        <f>IF($P232="toetsen",IF(OR(W232="",VLOOKUP(F!$B232,E!$B$1:$AK$300,10,FALSE)=1000000000),"",IF(W232&lt;=VLOOKUP(F!$B232,E!$B$1:$AK$300,10,FALSE),"ja","nee")),"")</f>
        <v/>
      </c>
      <c r="AA232" s="4" t="str">
        <f>IFERROR(IF(Q232="","",(IF(Q232&gt;2*VLOOKUP(F!$B232,E!$B$1:$AK$300,5,FALSE),1,0))),"")</f>
        <v/>
      </c>
      <c r="AB232" s="4" t="str">
        <f>IFERROR(IF(T232="","",(IF(T232&gt;2*VLOOKUP(F!$B232,E!$B$1:$AK$300,5,FALSE),1,0))),"")</f>
        <v/>
      </c>
      <c r="AC232" s="4" t="str">
        <f>IFERROR(IF(W232="","",(IF(W232&gt;2*VLOOKUP(F!$B232,E!$B$1:$AK$300,5,FALSE),1,0))),"")</f>
        <v/>
      </c>
      <c r="AE232" s="4" t="str">
        <f>IFERROR(IF(Q232="","",(IF(Q232&gt;VLOOKUP(F!$B232,E!$B$1:$AK$300,6,FALSE)+VLOOKUP(F!$B232,E!$B$1:$AK$300,5,FALSE),1,0))),"")</f>
        <v/>
      </c>
      <c r="AF232" s="4" t="str">
        <f>IFERROR(IF(T232="","",(IF(T232&gt;VLOOKUP(F!$B232,E!$B$1:$AK$300,6,FALSE)+VLOOKUP(F!$B232,E!$B$1:$AK$300,5,FALSE),1,0))),"")</f>
        <v/>
      </c>
      <c r="AG232" s="4" t="str">
        <f>IFERROR(IF(W232="","",(IF(W232&gt;VLOOKUP(F!$B232,E!$B$1:$AK$300,6,FALSE)+VLOOKUP(F!$B232,E!$B$1:$AK$300,5,FALSE),1,0))),"")</f>
        <v/>
      </c>
      <c r="AI232" s="6" t="str">
        <f t="shared" si="85"/>
        <v>--</v>
      </c>
      <c r="AJ232" s="6" t="str">
        <f>IF(AI232="--","--",IF(F!$D232=131,IF(I232=-1,"rg",IF(I232="","--",IF(I232*1000&lt;1,FIXED(I232*1000,3),IF(I232*1000&lt;10,FIXED(I232*1000,2),(IF(I232*1000&lt;100,FIXED(I232*1000,1),IF(I232*1000&lt;1000,FIXED(I232*1000,0),MROUND(I232*1000,10)))))))),IF(I232=-1,"rg",IF(I232="","--",IF(I232&lt;1,FIXED(I232,3),IF(I232&lt;10,FIXED(I232,2),(IF(I232&lt;100,FIXED(I232,1),IF(I232&lt;1000,FIXED(I232,0),MROUND(I232,10))))))))))</f>
        <v>--</v>
      </c>
      <c r="AK232" s="6" t="str">
        <f t="shared" si="86"/>
        <v>--</v>
      </c>
      <c r="AL232" s="6" t="str">
        <f>IF(AK232="--","--",IF(F!$D232=131,IF(K232=-1,"rg",IF(K232="","--",IF(K232*1000&lt;1,FIXED(K232*1000,3),IF(K232*1000&lt;10,FIXED(K232*1000,2),(IF(K232*1000&lt;100,FIXED(K232*1000,1),IF(K232*1000&lt;1000,FIXED(K232*1000,0),MROUND(K232*1000,10)))))))),IF(K232=-1,"rg",IF(K232="","--",IF(K232&lt;1,FIXED(K232,3),IF(K232&lt;10,FIXED(K232,2),(IF(K232&lt;100,FIXED(K232,1),IF(K232&lt;1000,FIXED(K232,0),MROUND(K232,10))))))))))</f>
        <v>--</v>
      </c>
      <c r="AM232" s="6" t="str">
        <f t="shared" si="87"/>
        <v>--</v>
      </c>
      <c r="AN232" s="6" t="str">
        <f>IF(AM232="--","--",IF(F!$D232=131,IF(M232=-1,"rg",IF(M232="","--",IF(M232*1000&lt;1,FIXED(M232*1000,3),IF(M232*1000&lt;10,FIXED(M232*1000,2),(IF(M232*1000&lt;100,FIXED(M232*1000,1),IF(M232*1000&lt;1000,FIXED(M232*1000,0),MROUND(M232*1000,10)))))))),IF(M232=-1,"rg",IF(M232="","--",IF(M232&lt;1,FIXED(M232,3),IF(M232&lt;10,FIXED(M232,2),(IF(M232&lt;100,FIXED(M232,1),IF(M232&lt;1000,FIXED(M232,0),MROUND(M232,10))))))))))</f>
        <v>--</v>
      </c>
      <c r="AP232" s="6" t="str">
        <f t="shared" si="74"/>
        <v>--</v>
      </c>
      <c r="AQ232" s="6" t="str">
        <f t="shared" si="75"/>
        <v/>
      </c>
      <c r="AR232" s="6" t="str">
        <f t="shared" si="76"/>
        <v>--</v>
      </c>
      <c r="AS232" s="6" t="str">
        <f t="shared" si="77"/>
        <v/>
      </c>
      <c r="AT232" s="6" t="str">
        <f t="shared" si="78"/>
        <v/>
      </c>
      <c r="AU232" s="6" t="str">
        <f>IFERROR(IF(AR232="--","",IF(HLOOKUP(SMALL($Q$4:$Y$4,3),$Q$4:$Y$501,ROW(AP232)-3,FALSE)=0,"",IF(HLOOKUP(SMALL($Q$4:$Y$4,3),$Q$4:$Y$501,ROW(AP232)-3,FALSE)="nee",VLOOKUP("De kwaliteitseis emissiearme grond (maximale concentratie) wordt overschreden.",H!$O$10:'H'!$P$59,2,FALSE),""))),"")</f>
        <v/>
      </c>
      <c r="AV232" s="6" t="str">
        <f t="shared" si="68"/>
        <v>--</v>
      </c>
      <c r="AW232" s="6" t="str">
        <f t="shared" si="69"/>
        <v/>
      </c>
      <c r="AX232" s="6" t="str">
        <f t="shared" si="70"/>
        <v>--</v>
      </c>
      <c r="AY232" s="6" t="str">
        <f t="shared" si="79"/>
        <v/>
      </c>
      <c r="AZ232" s="6" t="str">
        <f t="shared" si="80"/>
        <v/>
      </c>
      <c r="BA232" s="6" t="str">
        <f>IFERROR(IF(AR232="--","",IF(HLOOKUP(SMALL($Q$4:$Y$4,6),$Q$4:$Y$501,ROW(AP232)-3,FALSE)=0,"",IF(HLOOKUP(SMALL($Q$4:$Y$4,6),$Q$4:$Y$501,ROW(AP232)-3,FALSE)="nee",VLOOKUP("De kwaliteitseis emissiearme grond (maximale concentratie) wordt overschreden.",H!$O$10:'H'!$P$59,2,FALSE),""))),"")</f>
        <v/>
      </c>
      <c r="BB232" s="6" t="str">
        <f t="shared" si="71"/>
        <v>--</v>
      </c>
      <c r="BC232" s="6" t="str">
        <f t="shared" si="72"/>
        <v/>
      </c>
      <c r="BD232" s="6" t="str">
        <f t="shared" si="73"/>
        <v>--</v>
      </c>
      <c r="BE232" s="6" t="str">
        <f t="shared" si="81"/>
        <v/>
      </c>
      <c r="BF232" s="6" t="str">
        <f t="shared" si="82"/>
        <v/>
      </c>
      <c r="BG232" s="4" t="str">
        <f>IFERROR(IF(AR232="--","",IF(HLOOKUP(SMALL($Q$4:$Y$4,9),$Q$4:$Y$501,ROW(AP232)-3,FALSE)=0,"",IF(HLOOKUP(SMALL($Q$4:$Y$4,9),$Q$4:$Y$501,ROW(AP232)-3,FALSE)="nee",VLOOKUP("De kwaliteitseis emissiearme grond (maximale concentratie) wordt overschreden.",H!$O$10:'H'!$P$59,2,FALSE),""))),"")</f>
        <v/>
      </c>
    </row>
    <row r="233" spans="1:59" x14ac:dyDescent="0.2">
      <c r="A233" s="4" t="str">
        <f>F!A233</f>
        <v>Di-2-ethylhexylftalaat</v>
      </c>
      <c r="B233" s="6" t="str">
        <f>IF(ISNUMBER(F!E233)=FALSE,"--",IF(F!E233=0,"--",F!E233))</f>
        <v>--</v>
      </c>
      <c r="C233" s="6" t="str">
        <f>IF(B233="--","",F!F233)</f>
        <v/>
      </c>
      <c r="D233" s="6" t="str">
        <f>IF(ISNUMBER(F!G233)=FALSE,"--",IF(F!G233=0,"--",F!G233))</f>
        <v>--</v>
      </c>
      <c r="E233" s="6" t="str">
        <f>IF(D233="--","",F!H233)</f>
        <v/>
      </c>
      <c r="F233" s="6" t="str">
        <f>IF(ISNUMBER(F!I233)=FALSE,"--",IF(F!I233=0,"--",F!I233))</f>
        <v>--</v>
      </c>
      <c r="G233" s="6" t="str">
        <f>IF(F233="--","",F!J233)</f>
        <v/>
      </c>
      <c r="H233" s="6"/>
      <c r="I233" s="6" t="str">
        <f>IF(F!Z233=-1,-1,F!AV233)</f>
        <v/>
      </c>
      <c r="J233" s="6"/>
      <c r="K233" s="6" t="str">
        <f>IF(F!AC233=-1,-1,F!AX233)</f>
        <v/>
      </c>
      <c r="L233" s="6"/>
      <c r="M233" s="6" t="str">
        <f>IF(F!AF233=-1,-1,F!AZ233)</f>
        <v/>
      </c>
      <c r="N233" s="6"/>
      <c r="P233" s="4" t="str">
        <f>IFERROR(IF(AND(VLOOKUP(F!$B233,E!$B$1:$AK$300,5,FALSE)&lt;&gt;1000000000,VLOOKUP(F!$B233,E!$B$1:$AK$300,6,FALSE)=1000000000,VLOOKUP(F!$B233,E!$B$1:$AK$300,7,FALSE)=1000000000,VLOOKUP(F!$B233,E!$B$1:$AK$300,8,FALSE)=1000000000,VLOOKUP(F!$B233,E!$B$1:$AK$300,9,FALSE)=1000000000),"toetsen alleen LN",IF(AND(VLOOKUP(F!$B233,E!$B$1:$AK$300,5,FALSE)=1000000000,VLOOKUP(F!$B233,E!$B$1:$AK$300,6,FALSE)=1000000000,VLOOKUP(F!$B233,E!$B$1:$AK$300,7,FALSE)=1000000000,VLOOKUP(F!$B233,E!$B$1:$AK$300,8,FALSE)&lt;&gt;1000000000,VLOOKUP(F!$B233,E!$B$1:$AK$300,9,FALSE)&lt;&gt;1000000000),"toetsen alleen MV en SV",IF(AND(VLOOKUP(F!$B233,E!$B$1:$AK$300,5,FALSE)&lt;&gt;1000000000,VLOOKUP(F!$B233,E!$B$1:$AK$300,6,FALSE)&lt;&gt;1000000000,VLOOKUP(F!$B233,E!$B$1:$AK$300,7,FALSE)&lt;&gt;1000000000,VLOOKUP(F!$B233,E!$B$1:$AK$300,8,FALSE)=1000000000,VLOOKUP(F!$B233,E!$B$1:$AK$300,9,FALSE)=1000000000),"toetsen geen MV en SV",IF(VLOOKUP(F!$B233,E!$B$1:$AK$300,5,FALSE)+VLOOKUP(F!$B233,E!$B$1:$AK$300,6,FALSE)+VLOOKUP(F!$B233,E!$B$1:$AK$300,7,FALSE)+VLOOKUP(F!$B233,E!$B$1:$AK$300,8,FALSE)&lt;&gt;4000000000,"toetsen",IF(VLOOKUP(F!$B233,E!$B$1:$AK$300,12,FALSE)&lt;&gt;1000000000,"toetsen alleen IW","niet toetsen"))))),"")</f>
        <v>toetsen</v>
      </c>
      <c r="Q233" s="6" t="str">
        <f t="shared" si="88"/>
        <v/>
      </c>
      <c r="R233" s="5" t="str">
        <f>IF($B233="--","",IF($P233="toetsen",toetsen(F!$B233,Q233),IF($P233="toetsen alleen IW",toetsen_alleen_IW(F!$B233,Q233),IF($P233="toetsen alleen LN",toetsen_alleen_LN(F!$B233,Q233),IF($P233="toetsen geen MV en SV",toetsen_geen_MV_en_SV(F!$B233,Q233),IF($P233="toetsen alleen MV en SV",toetsen_alleen_MV_en_SV(F!$B233,Q233),""))))))</f>
        <v/>
      </c>
      <c r="S233" s="5" t="str">
        <f>IF($P233="toetsen",IF(OR(Q233="",VLOOKUP(F!$B233,E!$B$1:$AK$300,10,FALSE)=1000000000),"",IF(Q233&lt;=VLOOKUP(F!$B233,E!$B$1:$AK$300,10,FALSE),"ja","nee")),"")</f>
        <v/>
      </c>
      <c r="T233" s="78" t="str">
        <f t="shared" si="83"/>
        <v/>
      </c>
      <c r="U233" s="5" t="str">
        <f>IF($D233="--","",IF($P233="toetsen",toetsen(F!$B233,T233),IF($P233="toetsen alleen IW",toetsen_alleen_IW(F!$B233,T233),IF($P233="toetsen alleen LN",toetsen_alleen_LN(F!$B233,T233),IF($P233="toetsen geen MV en SV",toetsen_geen_MV_en_SV(F!$B233,T233),IF($P233="toetsen alleen MV en SV",toetsen_alleen_MV_en_SV(F!$B233,T233),""))))))</f>
        <v/>
      </c>
      <c r="V233" s="5" t="str">
        <f>IF($P233="toetsen",IF(OR(T233="",VLOOKUP(F!$B233,E!$B$1:$AK$300,10,FALSE)=1000000000),"",IF(T233&lt;=VLOOKUP(F!$B233,E!$B$1:$AK$300,10,FALSE),"ja","nee")),"")</f>
        <v/>
      </c>
      <c r="W233" s="6" t="str">
        <f t="shared" si="84"/>
        <v/>
      </c>
      <c r="X233" s="5" t="str">
        <f>IF($F233="--","",IF($P233="toetsen",toetsen(F!$B233,W233),IF($P233="toetsen alleen IW",toetsen_alleen_IW(F!$B233,W233),IF($P233="toetsen alleen LN",toetsen_alleen_LN(F!$B233,W233),IF($P233="toetsen geen MV en SV",toetsen_geen_MV_en_SV(F!$B233,W233),IF($P233="toetsen alleen MV en SV",toetsen_alleen_MV_en_SV(F!$B233,W233),""))))))</f>
        <v/>
      </c>
      <c r="Y233" s="5" t="str">
        <f>IF($P233="toetsen",IF(OR(W233="",VLOOKUP(F!$B233,E!$B$1:$AK$300,10,FALSE)=1000000000),"",IF(W233&lt;=VLOOKUP(F!$B233,E!$B$1:$AK$300,10,FALSE),"ja","nee")),"")</f>
        <v/>
      </c>
      <c r="AA233" s="4" t="str">
        <f>IFERROR(IF(Q233="","",(IF(Q233&gt;2*VLOOKUP(F!$B233,E!$B$1:$AK$300,5,FALSE),1,0))),"")</f>
        <v/>
      </c>
      <c r="AB233" s="4" t="str">
        <f>IFERROR(IF(T233="","",(IF(T233&gt;2*VLOOKUP(F!$B233,E!$B$1:$AK$300,5,FALSE),1,0))),"")</f>
        <v/>
      </c>
      <c r="AC233" s="4" t="str">
        <f>IFERROR(IF(W233="","",(IF(W233&gt;2*VLOOKUP(F!$B233,E!$B$1:$AK$300,5,FALSE),1,0))),"")</f>
        <v/>
      </c>
      <c r="AE233" s="4" t="str">
        <f>IFERROR(IF(Q233="","",(IF(Q233&gt;VLOOKUP(F!$B233,E!$B$1:$AK$300,6,FALSE)+VLOOKUP(F!$B233,E!$B$1:$AK$300,5,FALSE),1,0))),"")</f>
        <v/>
      </c>
      <c r="AF233" s="4" t="str">
        <f>IFERROR(IF(T233="","",(IF(T233&gt;VLOOKUP(F!$B233,E!$B$1:$AK$300,6,FALSE)+VLOOKUP(F!$B233,E!$B$1:$AK$300,5,FALSE),1,0))),"")</f>
        <v/>
      </c>
      <c r="AG233" s="4" t="str">
        <f>IFERROR(IF(W233="","",(IF(W233&gt;VLOOKUP(F!$B233,E!$B$1:$AK$300,6,FALSE)+VLOOKUP(F!$B233,E!$B$1:$AK$300,5,FALSE),1,0))),"")</f>
        <v/>
      </c>
      <c r="AI233" s="6" t="str">
        <f t="shared" si="85"/>
        <v>--</v>
      </c>
      <c r="AJ233" s="6" t="str">
        <f>IF(AI233="--","--",IF(F!$D233=131,IF(I233=-1,"rg",IF(I233="","--",IF(I233*1000&lt;1,FIXED(I233*1000,3),IF(I233*1000&lt;10,FIXED(I233*1000,2),(IF(I233*1000&lt;100,FIXED(I233*1000,1),IF(I233*1000&lt;1000,FIXED(I233*1000,0),MROUND(I233*1000,10)))))))),IF(I233=-1,"rg",IF(I233="","--",IF(I233&lt;1,FIXED(I233,3),IF(I233&lt;10,FIXED(I233,2),(IF(I233&lt;100,FIXED(I233,1),IF(I233&lt;1000,FIXED(I233,0),MROUND(I233,10))))))))))</f>
        <v>--</v>
      </c>
      <c r="AK233" s="6" t="str">
        <f t="shared" si="86"/>
        <v>--</v>
      </c>
      <c r="AL233" s="6" t="str">
        <f>IF(AK233="--","--",IF(F!$D233=131,IF(K233=-1,"rg",IF(K233="","--",IF(K233*1000&lt;1,FIXED(K233*1000,3),IF(K233*1000&lt;10,FIXED(K233*1000,2),(IF(K233*1000&lt;100,FIXED(K233*1000,1),IF(K233*1000&lt;1000,FIXED(K233*1000,0),MROUND(K233*1000,10)))))))),IF(K233=-1,"rg",IF(K233="","--",IF(K233&lt;1,FIXED(K233,3),IF(K233&lt;10,FIXED(K233,2),(IF(K233&lt;100,FIXED(K233,1),IF(K233&lt;1000,FIXED(K233,0),MROUND(K233,10))))))))))</f>
        <v>--</v>
      </c>
      <c r="AM233" s="6" t="str">
        <f t="shared" si="87"/>
        <v>--</v>
      </c>
      <c r="AN233" s="6" t="str">
        <f>IF(AM233="--","--",IF(F!$D233=131,IF(M233=-1,"rg",IF(M233="","--",IF(M233*1000&lt;1,FIXED(M233*1000,3),IF(M233*1000&lt;10,FIXED(M233*1000,2),(IF(M233*1000&lt;100,FIXED(M233*1000,1),IF(M233*1000&lt;1000,FIXED(M233*1000,0),MROUND(M233*1000,10)))))))),IF(M233=-1,"rg",IF(M233="","--",IF(M233&lt;1,FIXED(M233,3),IF(M233&lt;10,FIXED(M233,2),(IF(M233&lt;100,FIXED(M233,1),IF(M233&lt;1000,FIXED(M233,0),MROUND(M233,10))))))))))</f>
        <v>--</v>
      </c>
      <c r="AP233" s="6" t="str">
        <f t="shared" si="74"/>
        <v>--</v>
      </c>
      <c r="AQ233" s="6" t="str">
        <f t="shared" si="75"/>
        <v/>
      </c>
      <c r="AR233" s="6" t="str">
        <f t="shared" si="76"/>
        <v>--</v>
      </c>
      <c r="AS233" s="6" t="str">
        <f t="shared" si="77"/>
        <v/>
      </c>
      <c r="AT233" s="6" t="str">
        <f t="shared" si="78"/>
        <v/>
      </c>
      <c r="AU233" s="6" t="str">
        <f>IFERROR(IF(AR233="--","",IF(HLOOKUP(SMALL($Q$4:$Y$4,3),$Q$4:$Y$501,ROW(AP233)-3,FALSE)=0,"",IF(HLOOKUP(SMALL($Q$4:$Y$4,3),$Q$4:$Y$501,ROW(AP233)-3,FALSE)="nee",VLOOKUP("De kwaliteitseis emissiearme grond (maximale concentratie) wordt overschreden.",H!$O$10:'H'!$P$59,2,FALSE),""))),"")</f>
        <v/>
      </c>
      <c r="AV233" s="6" t="str">
        <f t="shared" si="68"/>
        <v>--</v>
      </c>
      <c r="AW233" s="6" t="str">
        <f t="shared" si="69"/>
        <v/>
      </c>
      <c r="AX233" s="6" t="str">
        <f t="shared" si="70"/>
        <v>--</v>
      </c>
      <c r="AY233" s="6" t="str">
        <f t="shared" si="79"/>
        <v/>
      </c>
      <c r="AZ233" s="6" t="str">
        <f t="shared" si="80"/>
        <v/>
      </c>
      <c r="BA233" s="6" t="str">
        <f>IFERROR(IF(AR233="--","",IF(HLOOKUP(SMALL($Q$4:$Y$4,6),$Q$4:$Y$501,ROW(AP233)-3,FALSE)=0,"",IF(HLOOKUP(SMALL($Q$4:$Y$4,6),$Q$4:$Y$501,ROW(AP233)-3,FALSE)="nee",VLOOKUP("De kwaliteitseis emissiearme grond (maximale concentratie) wordt overschreden.",H!$O$10:'H'!$P$59,2,FALSE),""))),"")</f>
        <v/>
      </c>
      <c r="BB233" s="6" t="str">
        <f t="shared" si="71"/>
        <v>--</v>
      </c>
      <c r="BC233" s="6" t="str">
        <f t="shared" si="72"/>
        <v/>
      </c>
      <c r="BD233" s="6" t="str">
        <f t="shared" si="73"/>
        <v>--</v>
      </c>
      <c r="BE233" s="6" t="str">
        <f t="shared" si="81"/>
        <v/>
      </c>
      <c r="BF233" s="6" t="str">
        <f t="shared" si="82"/>
        <v/>
      </c>
      <c r="BG233" s="4" t="str">
        <f>IFERROR(IF(AR233="--","",IF(HLOOKUP(SMALL($Q$4:$Y$4,9),$Q$4:$Y$501,ROW(AP233)-3,FALSE)=0,"",IF(HLOOKUP(SMALL($Q$4:$Y$4,9),$Q$4:$Y$501,ROW(AP233)-3,FALSE)="nee",VLOOKUP("De kwaliteitseis emissiearme grond (maximale concentratie) wordt overschreden.",H!$O$10:'H'!$P$59,2,FALSE),""))),"")</f>
        <v/>
      </c>
    </row>
    <row r="234" spans="1:59" x14ac:dyDescent="0.2">
      <c r="A234" s="4" t="str">
        <f>F!A234</f>
        <v>Diethylftalaat</v>
      </c>
      <c r="B234" s="6" t="str">
        <f>IF(ISNUMBER(F!E234)=FALSE,"--",IF(F!E234=0,"--",F!E234))</f>
        <v>--</v>
      </c>
      <c r="C234" s="6" t="str">
        <f>IF(B234="--","",F!F234)</f>
        <v/>
      </c>
      <c r="D234" s="6" t="str">
        <f>IF(ISNUMBER(F!G234)=FALSE,"--",IF(F!G234=0,"--",F!G234))</f>
        <v>--</v>
      </c>
      <c r="E234" s="6" t="str">
        <f>IF(D234="--","",F!H234)</f>
        <v/>
      </c>
      <c r="F234" s="6" t="str">
        <f>IF(ISNUMBER(F!I234)=FALSE,"--",IF(F!I234=0,"--",F!I234))</f>
        <v>--</v>
      </c>
      <c r="G234" s="6" t="str">
        <f>IF(F234="--","",F!J234)</f>
        <v/>
      </c>
      <c r="H234" s="6"/>
      <c r="I234" s="6" t="str">
        <f>IF(F!Z234=-1,-1,F!AV234)</f>
        <v/>
      </c>
      <c r="J234" s="6"/>
      <c r="K234" s="6" t="str">
        <f>IF(F!AC234=-1,-1,F!AX234)</f>
        <v/>
      </c>
      <c r="L234" s="6"/>
      <c r="M234" s="6" t="str">
        <f>IF(F!AF234=-1,-1,F!AZ234)</f>
        <v/>
      </c>
      <c r="N234" s="6"/>
      <c r="P234" s="4" t="str">
        <f>IFERROR(IF(AND(VLOOKUP(F!$B234,E!$B$1:$AK$300,5,FALSE)&lt;&gt;1000000000,VLOOKUP(F!$B234,E!$B$1:$AK$300,6,FALSE)=1000000000,VLOOKUP(F!$B234,E!$B$1:$AK$300,7,FALSE)=1000000000,VLOOKUP(F!$B234,E!$B$1:$AK$300,8,FALSE)=1000000000,VLOOKUP(F!$B234,E!$B$1:$AK$300,9,FALSE)=1000000000),"toetsen alleen LN",IF(AND(VLOOKUP(F!$B234,E!$B$1:$AK$300,5,FALSE)=1000000000,VLOOKUP(F!$B234,E!$B$1:$AK$300,6,FALSE)=1000000000,VLOOKUP(F!$B234,E!$B$1:$AK$300,7,FALSE)=1000000000,VLOOKUP(F!$B234,E!$B$1:$AK$300,8,FALSE)&lt;&gt;1000000000,VLOOKUP(F!$B234,E!$B$1:$AK$300,9,FALSE)&lt;&gt;1000000000),"toetsen alleen MV en SV",IF(AND(VLOOKUP(F!$B234,E!$B$1:$AK$300,5,FALSE)&lt;&gt;1000000000,VLOOKUP(F!$B234,E!$B$1:$AK$300,6,FALSE)&lt;&gt;1000000000,VLOOKUP(F!$B234,E!$B$1:$AK$300,7,FALSE)&lt;&gt;1000000000,VLOOKUP(F!$B234,E!$B$1:$AK$300,8,FALSE)=1000000000,VLOOKUP(F!$B234,E!$B$1:$AK$300,9,FALSE)=1000000000),"toetsen geen MV en SV",IF(VLOOKUP(F!$B234,E!$B$1:$AK$300,5,FALSE)+VLOOKUP(F!$B234,E!$B$1:$AK$300,6,FALSE)+VLOOKUP(F!$B234,E!$B$1:$AK$300,7,FALSE)+VLOOKUP(F!$B234,E!$B$1:$AK$300,8,FALSE)&lt;&gt;4000000000,"toetsen",IF(VLOOKUP(F!$B234,E!$B$1:$AK$300,12,FALSE)&lt;&gt;1000000000,"toetsen alleen IW","niet toetsen"))))),"")</f>
        <v>toetsen</v>
      </c>
      <c r="Q234" s="6" t="str">
        <f t="shared" si="88"/>
        <v/>
      </c>
      <c r="R234" s="5" t="str">
        <f>IF($B234="--","",IF($P234="toetsen",toetsen(F!$B234,Q234),IF($P234="toetsen alleen IW",toetsen_alleen_IW(F!$B234,Q234),IF($P234="toetsen alleen LN",toetsen_alleen_LN(F!$B234,Q234),IF($P234="toetsen geen MV en SV",toetsen_geen_MV_en_SV(F!$B234,Q234),IF($P234="toetsen alleen MV en SV",toetsen_alleen_MV_en_SV(F!$B234,Q234),""))))))</f>
        <v/>
      </c>
      <c r="S234" s="5" t="str">
        <f>IF($P234="toetsen",IF(OR(Q234="",VLOOKUP(F!$B234,E!$B$1:$AK$300,10,FALSE)=1000000000),"",IF(Q234&lt;=VLOOKUP(F!$B234,E!$B$1:$AK$300,10,FALSE),"ja","nee")),"")</f>
        <v/>
      </c>
      <c r="T234" s="78" t="str">
        <f t="shared" si="83"/>
        <v/>
      </c>
      <c r="U234" s="5" t="str">
        <f>IF($D234="--","",IF($P234="toetsen",toetsen(F!$B234,T234),IF($P234="toetsen alleen IW",toetsen_alleen_IW(F!$B234,T234),IF($P234="toetsen alleen LN",toetsen_alleen_LN(F!$B234,T234),IF($P234="toetsen geen MV en SV",toetsen_geen_MV_en_SV(F!$B234,T234),IF($P234="toetsen alleen MV en SV",toetsen_alleen_MV_en_SV(F!$B234,T234),""))))))</f>
        <v/>
      </c>
      <c r="V234" s="5" t="str">
        <f>IF($P234="toetsen",IF(OR(T234="",VLOOKUP(F!$B234,E!$B$1:$AK$300,10,FALSE)=1000000000),"",IF(T234&lt;=VLOOKUP(F!$B234,E!$B$1:$AK$300,10,FALSE),"ja","nee")),"")</f>
        <v/>
      </c>
      <c r="W234" s="6" t="str">
        <f t="shared" si="84"/>
        <v/>
      </c>
      <c r="X234" s="5" t="str">
        <f>IF($F234="--","",IF($P234="toetsen",toetsen(F!$B234,W234),IF($P234="toetsen alleen IW",toetsen_alleen_IW(F!$B234,W234),IF($P234="toetsen alleen LN",toetsen_alleen_LN(F!$B234,W234),IF($P234="toetsen geen MV en SV",toetsen_geen_MV_en_SV(F!$B234,W234),IF($P234="toetsen alleen MV en SV",toetsen_alleen_MV_en_SV(F!$B234,W234),""))))))</f>
        <v/>
      </c>
      <c r="Y234" s="5" t="str">
        <f>IF($P234="toetsen",IF(OR(W234="",VLOOKUP(F!$B234,E!$B$1:$AK$300,10,FALSE)=1000000000),"",IF(W234&lt;=VLOOKUP(F!$B234,E!$B$1:$AK$300,10,FALSE),"ja","nee")),"")</f>
        <v/>
      </c>
      <c r="AA234" s="4" t="str">
        <f>IFERROR(IF(Q234="","",(IF(Q234&gt;2*VLOOKUP(F!$B234,E!$B$1:$AK$300,5,FALSE),1,0))),"")</f>
        <v/>
      </c>
      <c r="AB234" s="4" t="str">
        <f>IFERROR(IF(T234="","",(IF(T234&gt;2*VLOOKUP(F!$B234,E!$B$1:$AK$300,5,FALSE),1,0))),"")</f>
        <v/>
      </c>
      <c r="AC234" s="4" t="str">
        <f>IFERROR(IF(W234="","",(IF(W234&gt;2*VLOOKUP(F!$B234,E!$B$1:$AK$300,5,FALSE),1,0))),"")</f>
        <v/>
      </c>
      <c r="AE234" s="4" t="str">
        <f>IFERROR(IF(Q234="","",(IF(Q234&gt;VLOOKUP(F!$B234,E!$B$1:$AK$300,6,FALSE)+VLOOKUP(F!$B234,E!$B$1:$AK$300,5,FALSE),1,0))),"")</f>
        <v/>
      </c>
      <c r="AF234" s="4" t="str">
        <f>IFERROR(IF(T234="","",(IF(T234&gt;VLOOKUP(F!$B234,E!$B$1:$AK$300,6,FALSE)+VLOOKUP(F!$B234,E!$B$1:$AK$300,5,FALSE),1,0))),"")</f>
        <v/>
      </c>
      <c r="AG234" s="4" t="str">
        <f>IFERROR(IF(W234="","",(IF(W234&gt;VLOOKUP(F!$B234,E!$B$1:$AK$300,6,FALSE)+VLOOKUP(F!$B234,E!$B$1:$AK$300,5,FALSE),1,0))),"")</f>
        <v/>
      </c>
      <c r="AI234" s="6" t="str">
        <f t="shared" si="85"/>
        <v>--</v>
      </c>
      <c r="AJ234" s="6" t="str">
        <f>IF(AI234="--","--",IF(F!$D234=131,IF(I234=-1,"rg",IF(I234="","--",IF(I234*1000&lt;1,FIXED(I234*1000,3),IF(I234*1000&lt;10,FIXED(I234*1000,2),(IF(I234*1000&lt;100,FIXED(I234*1000,1),IF(I234*1000&lt;1000,FIXED(I234*1000,0),MROUND(I234*1000,10)))))))),IF(I234=-1,"rg",IF(I234="","--",IF(I234&lt;1,FIXED(I234,3),IF(I234&lt;10,FIXED(I234,2),(IF(I234&lt;100,FIXED(I234,1),IF(I234&lt;1000,FIXED(I234,0),MROUND(I234,10))))))))))</f>
        <v>--</v>
      </c>
      <c r="AK234" s="6" t="str">
        <f t="shared" si="86"/>
        <v>--</v>
      </c>
      <c r="AL234" s="6" t="str">
        <f>IF(AK234="--","--",IF(F!$D234=131,IF(K234=-1,"rg",IF(K234="","--",IF(K234*1000&lt;1,FIXED(K234*1000,3),IF(K234*1000&lt;10,FIXED(K234*1000,2),(IF(K234*1000&lt;100,FIXED(K234*1000,1),IF(K234*1000&lt;1000,FIXED(K234*1000,0),MROUND(K234*1000,10)))))))),IF(K234=-1,"rg",IF(K234="","--",IF(K234&lt;1,FIXED(K234,3),IF(K234&lt;10,FIXED(K234,2),(IF(K234&lt;100,FIXED(K234,1),IF(K234&lt;1000,FIXED(K234,0),MROUND(K234,10))))))))))</f>
        <v>--</v>
      </c>
      <c r="AM234" s="6" t="str">
        <f t="shared" si="87"/>
        <v>--</v>
      </c>
      <c r="AN234" s="6" t="str">
        <f>IF(AM234="--","--",IF(F!$D234=131,IF(M234=-1,"rg",IF(M234="","--",IF(M234*1000&lt;1,FIXED(M234*1000,3),IF(M234*1000&lt;10,FIXED(M234*1000,2),(IF(M234*1000&lt;100,FIXED(M234*1000,1),IF(M234*1000&lt;1000,FIXED(M234*1000,0),MROUND(M234*1000,10)))))))),IF(M234=-1,"rg",IF(M234="","--",IF(M234&lt;1,FIXED(M234,3),IF(M234&lt;10,FIXED(M234,2),(IF(M234&lt;100,FIXED(M234,1),IF(M234&lt;1000,FIXED(M234,0),MROUND(M234,10))))))))))</f>
        <v>--</v>
      </c>
      <c r="AP234" s="6" t="str">
        <f t="shared" si="74"/>
        <v>--</v>
      </c>
      <c r="AQ234" s="6" t="str">
        <f t="shared" si="75"/>
        <v/>
      </c>
      <c r="AR234" s="6" t="str">
        <f t="shared" si="76"/>
        <v>--</v>
      </c>
      <c r="AS234" s="6" t="str">
        <f t="shared" si="77"/>
        <v/>
      </c>
      <c r="AT234" s="6" t="str">
        <f t="shared" si="78"/>
        <v/>
      </c>
      <c r="AU234" s="6" t="str">
        <f>IFERROR(IF(AR234="--","",IF(HLOOKUP(SMALL($Q$4:$Y$4,3),$Q$4:$Y$501,ROW(AP234)-3,FALSE)=0,"",IF(HLOOKUP(SMALL($Q$4:$Y$4,3),$Q$4:$Y$501,ROW(AP234)-3,FALSE)="nee",VLOOKUP("De kwaliteitseis emissiearme grond (maximale concentratie) wordt overschreden.",H!$O$10:'H'!$P$59,2,FALSE),""))),"")</f>
        <v/>
      </c>
      <c r="AV234" s="6" t="str">
        <f t="shared" si="68"/>
        <v>--</v>
      </c>
      <c r="AW234" s="6" t="str">
        <f t="shared" si="69"/>
        <v/>
      </c>
      <c r="AX234" s="6" t="str">
        <f t="shared" si="70"/>
        <v>--</v>
      </c>
      <c r="AY234" s="6" t="str">
        <f t="shared" si="79"/>
        <v/>
      </c>
      <c r="AZ234" s="6" t="str">
        <f t="shared" si="80"/>
        <v/>
      </c>
      <c r="BA234" s="6" t="str">
        <f>IFERROR(IF(AR234="--","",IF(HLOOKUP(SMALL($Q$4:$Y$4,6),$Q$4:$Y$501,ROW(AP234)-3,FALSE)=0,"",IF(HLOOKUP(SMALL($Q$4:$Y$4,6),$Q$4:$Y$501,ROW(AP234)-3,FALSE)="nee",VLOOKUP("De kwaliteitseis emissiearme grond (maximale concentratie) wordt overschreden.",H!$O$10:'H'!$P$59,2,FALSE),""))),"")</f>
        <v/>
      </c>
      <c r="BB234" s="6" t="str">
        <f t="shared" si="71"/>
        <v>--</v>
      </c>
      <c r="BC234" s="6" t="str">
        <f t="shared" si="72"/>
        <v/>
      </c>
      <c r="BD234" s="6" t="str">
        <f t="shared" si="73"/>
        <v>--</v>
      </c>
      <c r="BE234" s="6" t="str">
        <f t="shared" si="81"/>
        <v/>
      </c>
      <c r="BF234" s="6" t="str">
        <f t="shared" si="82"/>
        <v/>
      </c>
      <c r="BG234" s="4" t="str">
        <f>IFERROR(IF(AR234="--","",IF(HLOOKUP(SMALL($Q$4:$Y$4,9),$Q$4:$Y$501,ROW(AP234)-3,FALSE)=0,"",IF(HLOOKUP(SMALL($Q$4:$Y$4,9),$Q$4:$Y$501,ROW(AP234)-3,FALSE)="nee",VLOOKUP("De kwaliteitseis emissiearme grond (maximale concentratie) wordt overschreden.",H!$O$10:'H'!$P$59,2,FALSE),""))),"")</f>
        <v/>
      </c>
    </row>
    <row r="235" spans="1:59" x14ac:dyDescent="0.2">
      <c r="A235" s="4" t="str">
        <f>F!A235</f>
        <v>Dimethylftalaat</v>
      </c>
      <c r="B235" s="6" t="str">
        <f>IF(ISNUMBER(F!E235)=FALSE,"--",IF(F!E235=0,"--",F!E235))</f>
        <v>--</v>
      </c>
      <c r="C235" s="6" t="str">
        <f>IF(B235="--","",F!F235)</f>
        <v/>
      </c>
      <c r="D235" s="6" t="str">
        <f>IF(ISNUMBER(F!G235)=FALSE,"--",IF(F!G235=0,"--",F!G235))</f>
        <v>--</v>
      </c>
      <c r="E235" s="6" t="str">
        <f>IF(D235="--","",F!H235)</f>
        <v/>
      </c>
      <c r="F235" s="6" t="str">
        <f>IF(ISNUMBER(F!I235)=FALSE,"--",IF(F!I235=0,"--",F!I235))</f>
        <v>--</v>
      </c>
      <c r="G235" s="6" t="str">
        <f>IF(F235="--","",F!J235)</f>
        <v/>
      </c>
      <c r="H235" s="6"/>
      <c r="I235" s="6" t="str">
        <f>IF(F!Z235=-1,-1,F!AV235)</f>
        <v/>
      </c>
      <c r="J235" s="6"/>
      <c r="K235" s="6" t="str">
        <f>IF(F!AC235=-1,-1,F!AX235)</f>
        <v/>
      </c>
      <c r="L235" s="6"/>
      <c r="M235" s="6" t="str">
        <f>IF(F!AF235=-1,-1,F!AZ235)</f>
        <v/>
      </c>
      <c r="N235" s="6"/>
      <c r="P235" s="4" t="str">
        <f>IFERROR(IF(AND(VLOOKUP(F!$B235,E!$B$1:$AK$300,5,FALSE)&lt;&gt;1000000000,VLOOKUP(F!$B235,E!$B$1:$AK$300,6,FALSE)=1000000000,VLOOKUP(F!$B235,E!$B$1:$AK$300,7,FALSE)=1000000000,VLOOKUP(F!$B235,E!$B$1:$AK$300,8,FALSE)=1000000000,VLOOKUP(F!$B235,E!$B$1:$AK$300,9,FALSE)=1000000000),"toetsen alleen LN",IF(AND(VLOOKUP(F!$B235,E!$B$1:$AK$300,5,FALSE)=1000000000,VLOOKUP(F!$B235,E!$B$1:$AK$300,6,FALSE)=1000000000,VLOOKUP(F!$B235,E!$B$1:$AK$300,7,FALSE)=1000000000,VLOOKUP(F!$B235,E!$B$1:$AK$300,8,FALSE)&lt;&gt;1000000000,VLOOKUP(F!$B235,E!$B$1:$AK$300,9,FALSE)&lt;&gt;1000000000),"toetsen alleen MV en SV",IF(AND(VLOOKUP(F!$B235,E!$B$1:$AK$300,5,FALSE)&lt;&gt;1000000000,VLOOKUP(F!$B235,E!$B$1:$AK$300,6,FALSE)&lt;&gt;1000000000,VLOOKUP(F!$B235,E!$B$1:$AK$300,7,FALSE)&lt;&gt;1000000000,VLOOKUP(F!$B235,E!$B$1:$AK$300,8,FALSE)=1000000000,VLOOKUP(F!$B235,E!$B$1:$AK$300,9,FALSE)=1000000000),"toetsen geen MV en SV",IF(VLOOKUP(F!$B235,E!$B$1:$AK$300,5,FALSE)+VLOOKUP(F!$B235,E!$B$1:$AK$300,6,FALSE)+VLOOKUP(F!$B235,E!$B$1:$AK$300,7,FALSE)+VLOOKUP(F!$B235,E!$B$1:$AK$300,8,FALSE)&lt;&gt;4000000000,"toetsen",IF(VLOOKUP(F!$B235,E!$B$1:$AK$300,12,FALSE)&lt;&gt;1000000000,"toetsen alleen IW","niet toetsen"))))),"")</f>
        <v>toetsen</v>
      </c>
      <c r="Q235" s="6" t="str">
        <f t="shared" si="88"/>
        <v/>
      </c>
      <c r="R235" s="5" t="str">
        <f>IF($B235="--","",IF($P235="toetsen",toetsen(F!$B235,Q235),IF($P235="toetsen alleen IW",toetsen_alleen_IW(F!$B235,Q235),IF($P235="toetsen alleen LN",toetsen_alleen_LN(F!$B235,Q235),IF($P235="toetsen geen MV en SV",toetsen_geen_MV_en_SV(F!$B235,Q235),IF($P235="toetsen alleen MV en SV",toetsen_alleen_MV_en_SV(F!$B235,Q235),""))))))</f>
        <v/>
      </c>
      <c r="S235" s="5" t="str">
        <f>IF($P235="toetsen",IF(OR(Q235="",VLOOKUP(F!$B235,E!$B$1:$AK$300,10,FALSE)=1000000000),"",IF(Q235&lt;=VLOOKUP(F!$B235,E!$B$1:$AK$300,10,FALSE),"ja","nee")),"")</f>
        <v/>
      </c>
      <c r="T235" s="78" t="str">
        <f t="shared" si="83"/>
        <v/>
      </c>
      <c r="U235" s="5" t="str">
        <f>IF($D235="--","",IF($P235="toetsen",toetsen(F!$B235,T235),IF($P235="toetsen alleen IW",toetsen_alleen_IW(F!$B235,T235),IF($P235="toetsen alleen LN",toetsen_alleen_LN(F!$B235,T235),IF($P235="toetsen geen MV en SV",toetsen_geen_MV_en_SV(F!$B235,T235),IF($P235="toetsen alleen MV en SV",toetsen_alleen_MV_en_SV(F!$B235,T235),""))))))</f>
        <v/>
      </c>
      <c r="V235" s="5" t="str">
        <f>IF($P235="toetsen",IF(OR(T235="",VLOOKUP(F!$B235,E!$B$1:$AK$300,10,FALSE)=1000000000),"",IF(T235&lt;=VLOOKUP(F!$B235,E!$B$1:$AK$300,10,FALSE),"ja","nee")),"")</f>
        <v/>
      </c>
      <c r="W235" s="6" t="str">
        <f t="shared" si="84"/>
        <v/>
      </c>
      <c r="X235" s="5" t="str">
        <f>IF($F235="--","",IF($P235="toetsen",toetsen(F!$B235,W235),IF($P235="toetsen alleen IW",toetsen_alleen_IW(F!$B235,W235),IF($P235="toetsen alleen LN",toetsen_alleen_LN(F!$B235,W235),IF($P235="toetsen geen MV en SV",toetsen_geen_MV_en_SV(F!$B235,W235),IF($P235="toetsen alleen MV en SV",toetsen_alleen_MV_en_SV(F!$B235,W235),""))))))</f>
        <v/>
      </c>
      <c r="Y235" s="5" t="str">
        <f>IF($P235="toetsen",IF(OR(W235="",VLOOKUP(F!$B235,E!$B$1:$AK$300,10,FALSE)=1000000000),"",IF(W235&lt;=VLOOKUP(F!$B235,E!$B$1:$AK$300,10,FALSE),"ja","nee")),"")</f>
        <v/>
      </c>
      <c r="AA235" s="4" t="str">
        <f>IFERROR(IF(Q235="","",(IF(Q235&gt;2*VLOOKUP(F!$B235,E!$B$1:$AK$300,5,FALSE),1,0))),"")</f>
        <v/>
      </c>
      <c r="AB235" s="4" t="str">
        <f>IFERROR(IF(T235="","",(IF(T235&gt;2*VLOOKUP(F!$B235,E!$B$1:$AK$300,5,FALSE),1,0))),"")</f>
        <v/>
      </c>
      <c r="AC235" s="4" t="str">
        <f>IFERROR(IF(W235="","",(IF(W235&gt;2*VLOOKUP(F!$B235,E!$B$1:$AK$300,5,FALSE),1,0))),"")</f>
        <v/>
      </c>
      <c r="AE235" s="4" t="str">
        <f>IFERROR(IF(Q235="","",(IF(Q235&gt;VLOOKUP(F!$B235,E!$B$1:$AK$300,6,FALSE)+VLOOKUP(F!$B235,E!$B$1:$AK$300,5,FALSE),1,0))),"")</f>
        <v/>
      </c>
      <c r="AF235" s="4" t="str">
        <f>IFERROR(IF(T235="","",(IF(T235&gt;VLOOKUP(F!$B235,E!$B$1:$AK$300,6,FALSE)+VLOOKUP(F!$B235,E!$B$1:$AK$300,5,FALSE),1,0))),"")</f>
        <v/>
      </c>
      <c r="AG235" s="4" t="str">
        <f>IFERROR(IF(W235="","",(IF(W235&gt;VLOOKUP(F!$B235,E!$B$1:$AK$300,6,FALSE)+VLOOKUP(F!$B235,E!$B$1:$AK$300,5,FALSE),1,0))),"")</f>
        <v/>
      </c>
      <c r="AI235" s="6" t="str">
        <f t="shared" si="85"/>
        <v>--</v>
      </c>
      <c r="AJ235" s="6" t="str">
        <f>IF(AI235="--","--",IF(F!$D235=131,IF(I235=-1,"rg",IF(I235="","--",IF(I235*1000&lt;1,FIXED(I235*1000,3),IF(I235*1000&lt;10,FIXED(I235*1000,2),(IF(I235*1000&lt;100,FIXED(I235*1000,1),IF(I235*1000&lt;1000,FIXED(I235*1000,0),MROUND(I235*1000,10)))))))),IF(I235=-1,"rg",IF(I235="","--",IF(I235&lt;1,FIXED(I235,3),IF(I235&lt;10,FIXED(I235,2),(IF(I235&lt;100,FIXED(I235,1),IF(I235&lt;1000,FIXED(I235,0),MROUND(I235,10))))))))))</f>
        <v>--</v>
      </c>
      <c r="AK235" s="6" t="str">
        <f t="shared" si="86"/>
        <v>--</v>
      </c>
      <c r="AL235" s="6" t="str">
        <f>IF(AK235="--","--",IF(F!$D235=131,IF(K235=-1,"rg",IF(K235="","--",IF(K235*1000&lt;1,FIXED(K235*1000,3),IF(K235*1000&lt;10,FIXED(K235*1000,2),(IF(K235*1000&lt;100,FIXED(K235*1000,1),IF(K235*1000&lt;1000,FIXED(K235*1000,0),MROUND(K235*1000,10)))))))),IF(K235=-1,"rg",IF(K235="","--",IF(K235&lt;1,FIXED(K235,3),IF(K235&lt;10,FIXED(K235,2),(IF(K235&lt;100,FIXED(K235,1),IF(K235&lt;1000,FIXED(K235,0),MROUND(K235,10))))))))))</f>
        <v>--</v>
      </c>
      <c r="AM235" s="6" t="str">
        <f t="shared" si="87"/>
        <v>--</v>
      </c>
      <c r="AN235" s="6" t="str">
        <f>IF(AM235="--","--",IF(F!$D235=131,IF(M235=-1,"rg",IF(M235="","--",IF(M235*1000&lt;1,FIXED(M235*1000,3),IF(M235*1000&lt;10,FIXED(M235*1000,2),(IF(M235*1000&lt;100,FIXED(M235*1000,1),IF(M235*1000&lt;1000,FIXED(M235*1000,0),MROUND(M235*1000,10)))))))),IF(M235=-1,"rg",IF(M235="","--",IF(M235&lt;1,FIXED(M235,3),IF(M235&lt;10,FIXED(M235,2),(IF(M235&lt;100,FIXED(M235,1),IF(M235&lt;1000,FIXED(M235,0),MROUND(M235,10))))))))))</f>
        <v>--</v>
      </c>
      <c r="AP235" s="6" t="str">
        <f t="shared" si="74"/>
        <v>--</v>
      </c>
      <c r="AQ235" s="6" t="str">
        <f t="shared" si="75"/>
        <v/>
      </c>
      <c r="AR235" s="6" t="str">
        <f t="shared" si="76"/>
        <v>--</v>
      </c>
      <c r="AS235" s="6" t="str">
        <f t="shared" si="77"/>
        <v/>
      </c>
      <c r="AT235" s="6" t="str">
        <f t="shared" si="78"/>
        <v/>
      </c>
      <c r="AU235" s="6" t="str">
        <f>IFERROR(IF(AR235="--","",IF(HLOOKUP(SMALL($Q$4:$Y$4,3),$Q$4:$Y$501,ROW(AP235)-3,FALSE)=0,"",IF(HLOOKUP(SMALL($Q$4:$Y$4,3),$Q$4:$Y$501,ROW(AP235)-3,FALSE)="nee",VLOOKUP("De kwaliteitseis emissiearme grond (maximale concentratie) wordt overschreden.",H!$O$10:'H'!$P$59,2,FALSE),""))),"")</f>
        <v/>
      </c>
      <c r="AV235" s="6" t="str">
        <f t="shared" si="68"/>
        <v>--</v>
      </c>
      <c r="AW235" s="6" t="str">
        <f t="shared" si="69"/>
        <v/>
      </c>
      <c r="AX235" s="6" t="str">
        <f t="shared" si="70"/>
        <v>--</v>
      </c>
      <c r="AY235" s="6" t="str">
        <f t="shared" si="79"/>
        <v/>
      </c>
      <c r="AZ235" s="6" t="str">
        <f t="shared" si="80"/>
        <v/>
      </c>
      <c r="BA235" s="6" t="str">
        <f>IFERROR(IF(AR235="--","",IF(HLOOKUP(SMALL($Q$4:$Y$4,6),$Q$4:$Y$501,ROW(AP235)-3,FALSE)=0,"",IF(HLOOKUP(SMALL($Q$4:$Y$4,6),$Q$4:$Y$501,ROW(AP235)-3,FALSE)="nee",VLOOKUP("De kwaliteitseis emissiearme grond (maximale concentratie) wordt overschreden.",H!$O$10:'H'!$P$59,2,FALSE),""))),"")</f>
        <v/>
      </c>
      <c r="BB235" s="6" t="str">
        <f t="shared" si="71"/>
        <v>--</v>
      </c>
      <c r="BC235" s="6" t="str">
        <f t="shared" si="72"/>
        <v/>
      </c>
      <c r="BD235" s="6" t="str">
        <f t="shared" si="73"/>
        <v>--</v>
      </c>
      <c r="BE235" s="6" t="str">
        <f t="shared" si="81"/>
        <v/>
      </c>
      <c r="BF235" s="6" t="str">
        <f t="shared" si="82"/>
        <v/>
      </c>
      <c r="BG235" s="4" t="str">
        <f>IFERROR(IF(AR235="--","",IF(HLOOKUP(SMALL($Q$4:$Y$4,9),$Q$4:$Y$501,ROW(AP235)-3,FALSE)=0,"",IF(HLOOKUP(SMALL($Q$4:$Y$4,9),$Q$4:$Y$501,ROW(AP235)-3,FALSE)="nee",VLOOKUP("De kwaliteitseis emissiearme grond (maximale concentratie) wordt overschreden.",H!$O$10:'H'!$P$59,2,FALSE),""))),"")</f>
        <v/>
      </c>
    </row>
    <row r="236" spans="1:59" x14ac:dyDescent="0.2">
      <c r="A236" s="4" t="str">
        <f>F!A236</f>
        <v>Di-isobutylftalaat</v>
      </c>
      <c r="B236" s="6" t="str">
        <f>IF(ISNUMBER(F!E236)=FALSE,"--",IF(F!E236=0,"--",F!E236))</f>
        <v>--</v>
      </c>
      <c r="C236" s="6" t="str">
        <f>IF(B236="--","",F!F236)</f>
        <v/>
      </c>
      <c r="D236" s="6" t="str">
        <f>IF(ISNUMBER(F!G236)=FALSE,"--",IF(F!G236=0,"--",F!G236))</f>
        <v>--</v>
      </c>
      <c r="E236" s="6" t="str">
        <f>IF(D236="--","",F!H236)</f>
        <v/>
      </c>
      <c r="F236" s="6" t="str">
        <f>IF(ISNUMBER(F!I236)=FALSE,"--",IF(F!I236=0,"--",F!I236))</f>
        <v>--</v>
      </c>
      <c r="G236" s="6" t="str">
        <f>IF(F236="--","",F!J236)</f>
        <v/>
      </c>
      <c r="H236" s="6"/>
      <c r="I236" s="6" t="str">
        <f>IF(F!Z236=-1,-1,F!AV236)</f>
        <v/>
      </c>
      <c r="J236" s="6"/>
      <c r="K236" s="6" t="str">
        <f>IF(F!AC236=-1,-1,F!AX236)</f>
        <v/>
      </c>
      <c r="L236" s="6"/>
      <c r="M236" s="6" t="str">
        <f>IF(F!AF236=-1,-1,F!AZ236)</f>
        <v/>
      </c>
      <c r="N236" s="6"/>
      <c r="P236" s="4" t="str">
        <f>IFERROR(IF(AND(VLOOKUP(F!$B236,E!$B$1:$AK$300,5,FALSE)&lt;&gt;1000000000,VLOOKUP(F!$B236,E!$B$1:$AK$300,6,FALSE)=1000000000,VLOOKUP(F!$B236,E!$B$1:$AK$300,7,FALSE)=1000000000,VLOOKUP(F!$B236,E!$B$1:$AK$300,8,FALSE)=1000000000,VLOOKUP(F!$B236,E!$B$1:$AK$300,9,FALSE)=1000000000),"toetsen alleen LN",IF(AND(VLOOKUP(F!$B236,E!$B$1:$AK$300,5,FALSE)=1000000000,VLOOKUP(F!$B236,E!$B$1:$AK$300,6,FALSE)=1000000000,VLOOKUP(F!$B236,E!$B$1:$AK$300,7,FALSE)=1000000000,VLOOKUP(F!$B236,E!$B$1:$AK$300,8,FALSE)&lt;&gt;1000000000,VLOOKUP(F!$B236,E!$B$1:$AK$300,9,FALSE)&lt;&gt;1000000000),"toetsen alleen MV en SV",IF(AND(VLOOKUP(F!$B236,E!$B$1:$AK$300,5,FALSE)&lt;&gt;1000000000,VLOOKUP(F!$B236,E!$B$1:$AK$300,6,FALSE)&lt;&gt;1000000000,VLOOKUP(F!$B236,E!$B$1:$AK$300,7,FALSE)&lt;&gt;1000000000,VLOOKUP(F!$B236,E!$B$1:$AK$300,8,FALSE)=1000000000,VLOOKUP(F!$B236,E!$B$1:$AK$300,9,FALSE)=1000000000),"toetsen geen MV en SV",IF(VLOOKUP(F!$B236,E!$B$1:$AK$300,5,FALSE)+VLOOKUP(F!$B236,E!$B$1:$AK$300,6,FALSE)+VLOOKUP(F!$B236,E!$B$1:$AK$300,7,FALSE)+VLOOKUP(F!$B236,E!$B$1:$AK$300,8,FALSE)&lt;&gt;4000000000,"toetsen",IF(VLOOKUP(F!$B236,E!$B$1:$AK$300,12,FALSE)&lt;&gt;1000000000,"toetsen alleen IW","niet toetsen"))))),"")</f>
        <v>toetsen</v>
      </c>
      <c r="Q236" s="6" t="str">
        <f t="shared" si="88"/>
        <v/>
      </c>
      <c r="R236" s="5" t="str">
        <f>IF($B236="--","",IF($P236="toetsen",toetsen(F!$B236,Q236),IF($P236="toetsen alleen IW",toetsen_alleen_IW(F!$B236,Q236),IF($P236="toetsen alleen LN",toetsen_alleen_LN(F!$B236,Q236),IF($P236="toetsen geen MV en SV",toetsen_geen_MV_en_SV(F!$B236,Q236),IF($P236="toetsen alleen MV en SV",toetsen_alleen_MV_en_SV(F!$B236,Q236),""))))))</f>
        <v/>
      </c>
      <c r="S236" s="5" t="str">
        <f>IF($P236="toetsen",IF(OR(Q236="",VLOOKUP(F!$B236,E!$B$1:$AK$300,10,FALSE)=1000000000),"",IF(Q236&lt;=VLOOKUP(F!$B236,E!$B$1:$AK$300,10,FALSE),"ja","nee")),"")</f>
        <v/>
      </c>
      <c r="T236" s="78" t="str">
        <f t="shared" si="83"/>
        <v/>
      </c>
      <c r="U236" s="5" t="str">
        <f>IF($D236="--","",IF($P236="toetsen",toetsen(F!$B236,T236),IF($P236="toetsen alleen IW",toetsen_alleen_IW(F!$B236,T236),IF($P236="toetsen alleen LN",toetsen_alleen_LN(F!$B236,T236),IF($P236="toetsen geen MV en SV",toetsen_geen_MV_en_SV(F!$B236,T236),IF($P236="toetsen alleen MV en SV",toetsen_alleen_MV_en_SV(F!$B236,T236),""))))))</f>
        <v/>
      </c>
      <c r="V236" s="5" t="str">
        <f>IF($P236="toetsen",IF(OR(T236="",VLOOKUP(F!$B236,E!$B$1:$AK$300,10,FALSE)=1000000000),"",IF(T236&lt;=VLOOKUP(F!$B236,E!$B$1:$AK$300,10,FALSE),"ja","nee")),"")</f>
        <v/>
      </c>
      <c r="W236" s="6" t="str">
        <f t="shared" si="84"/>
        <v/>
      </c>
      <c r="X236" s="5" t="str">
        <f>IF($F236="--","",IF($P236="toetsen",toetsen(F!$B236,W236),IF($P236="toetsen alleen IW",toetsen_alleen_IW(F!$B236,W236),IF($P236="toetsen alleen LN",toetsen_alleen_LN(F!$B236,W236),IF($P236="toetsen geen MV en SV",toetsen_geen_MV_en_SV(F!$B236,W236),IF($P236="toetsen alleen MV en SV",toetsen_alleen_MV_en_SV(F!$B236,W236),""))))))</f>
        <v/>
      </c>
      <c r="Y236" s="5" t="str">
        <f>IF($P236="toetsen",IF(OR(W236="",VLOOKUP(F!$B236,E!$B$1:$AK$300,10,FALSE)=1000000000),"",IF(W236&lt;=VLOOKUP(F!$B236,E!$B$1:$AK$300,10,FALSE),"ja","nee")),"")</f>
        <v/>
      </c>
      <c r="AA236" s="4" t="str">
        <f>IFERROR(IF(Q236="","",(IF(Q236&gt;2*VLOOKUP(F!$B236,E!$B$1:$AK$300,5,FALSE),1,0))),"")</f>
        <v/>
      </c>
      <c r="AB236" s="4" t="str">
        <f>IFERROR(IF(T236="","",(IF(T236&gt;2*VLOOKUP(F!$B236,E!$B$1:$AK$300,5,FALSE),1,0))),"")</f>
        <v/>
      </c>
      <c r="AC236" s="4" t="str">
        <f>IFERROR(IF(W236="","",(IF(W236&gt;2*VLOOKUP(F!$B236,E!$B$1:$AK$300,5,FALSE),1,0))),"")</f>
        <v/>
      </c>
      <c r="AE236" s="4" t="str">
        <f>IFERROR(IF(Q236="","",(IF(Q236&gt;VLOOKUP(F!$B236,E!$B$1:$AK$300,6,FALSE)+VLOOKUP(F!$B236,E!$B$1:$AK$300,5,FALSE),1,0))),"")</f>
        <v/>
      </c>
      <c r="AF236" s="4" t="str">
        <f>IFERROR(IF(T236="","",(IF(T236&gt;VLOOKUP(F!$B236,E!$B$1:$AK$300,6,FALSE)+VLOOKUP(F!$B236,E!$B$1:$AK$300,5,FALSE),1,0))),"")</f>
        <v/>
      </c>
      <c r="AG236" s="4" t="str">
        <f>IFERROR(IF(W236="","",(IF(W236&gt;VLOOKUP(F!$B236,E!$B$1:$AK$300,6,FALSE)+VLOOKUP(F!$B236,E!$B$1:$AK$300,5,FALSE),1,0))),"")</f>
        <v/>
      </c>
      <c r="AI236" s="6" t="str">
        <f t="shared" si="85"/>
        <v>--</v>
      </c>
      <c r="AJ236" s="6" t="str">
        <f>IF(AI236="--","--",IF(F!$D236=131,IF(I236=-1,"rg",IF(I236="","--",IF(I236*1000&lt;1,FIXED(I236*1000,3),IF(I236*1000&lt;10,FIXED(I236*1000,2),(IF(I236*1000&lt;100,FIXED(I236*1000,1),IF(I236*1000&lt;1000,FIXED(I236*1000,0),MROUND(I236*1000,10)))))))),IF(I236=-1,"rg",IF(I236="","--",IF(I236&lt;1,FIXED(I236,3),IF(I236&lt;10,FIXED(I236,2),(IF(I236&lt;100,FIXED(I236,1),IF(I236&lt;1000,FIXED(I236,0),MROUND(I236,10))))))))))</f>
        <v>--</v>
      </c>
      <c r="AK236" s="6" t="str">
        <f t="shared" si="86"/>
        <v>--</v>
      </c>
      <c r="AL236" s="6" t="str">
        <f>IF(AK236="--","--",IF(F!$D236=131,IF(K236=-1,"rg",IF(K236="","--",IF(K236*1000&lt;1,FIXED(K236*1000,3),IF(K236*1000&lt;10,FIXED(K236*1000,2),(IF(K236*1000&lt;100,FIXED(K236*1000,1),IF(K236*1000&lt;1000,FIXED(K236*1000,0),MROUND(K236*1000,10)))))))),IF(K236=-1,"rg",IF(K236="","--",IF(K236&lt;1,FIXED(K236,3),IF(K236&lt;10,FIXED(K236,2),(IF(K236&lt;100,FIXED(K236,1),IF(K236&lt;1000,FIXED(K236,0),MROUND(K236,10))))))))))</f>
        <v>--</v>
      </c>
      <c r="AM236" s="6" t="str">
        <f t="shared" si="87"/>
        <v>--</v>
      </c>
      <c r="AN236" s="6" t="str">
        <f>IF(AM236="--","--",IF(F!$D236=131,IF(M236=-1,"rg",IF(M236="","--",IF(M236*1000&lt;1,FIXED(M236*1000,3),IF(M236*1000&lt;10,FIXED(M236*1000,2),(IF(M236*1000&lt;100,FIXED(M236*1000,1),IF(M236*1000&lt;1000,FIXED(M236*1000,0),MROUND(M236*1000,10)))))))),IF(M236=-1,"rg",IF(M236="","--",IF(M236&lt;1,FIXED(M236,3),IF(M236&lt;10,FIXED(M236,2),(IF(M236&lt;100,FIXED(M236,1),IF(M236&lt;1000,FIXED(M236,0),MROUND(M236,10))))))))))</f>
        <v>--</v>
      </c>
      <c r="AP236" s="6" t="str">
        <f t="shared" si="74"/>
        <v>--</v>
      </c>
      <c r="AQ236" s="6" t="str">
        <f t="shared" si="75"/>
        <v/>
      </c>
      <c r="AR236" s="6" t="str">
        <f t="shared" si="76"/>
        <v>--</v>
      </c>
      <c r="AS236" s="6" t="str">
        <f t="shared" si="77"/>
        <v/>
      </c>
      <c r="AT236" s="6" t="str">
        <f t="shared" si="78"/>
        <v/>
      </c>
      <c r="AU236" s="6" t="str">
        <f>IFERROR(IF(AR236="--","",IF(HLOOKUP(SMALL($Q$4:$Y$4,3),$Q$4:$Y$501,ROW(AP236)-3,FALSE)=0,"",IF(HLOOKUP(SMALL($Q$4:$Y$4,3),$Q$4:$Y$501,ROW(AP236)-3,FALSE)="nee",VLOOKUP("De kwaliteitseis emissiearme grond (maximale concentratie) wordt overschreden.",H!$O$10:'H'!$P$59,2,FALSE),""))),"")</f>
        <v/>
      </c>
      <c r="AV236" s="6" t="str">
        <f t="shared" si="68"/>
        <v>--</v>
      </c>
      <c r="AW236" s="6" t="str">
        <f t="shared" si="69"/>
        <v/>
      </c>
      <c r="AX236" s="6" t="str">
        <f t="shared" si="70"/>
        <v>--</v>
      </c>
      <c r="AY236" s="6" t="str">
        <f t="shared" si="79"/>
        <v/>
      </c>
      <c r="AZ236" s="6" t="str">
        <f t="shared" si="80"/>
        <v/>
      </c>
      <c r="BA236" s="6" t="str">
        <f>IFERROR(IF(AR236="--","",IF(HLOOKUP(SMALL($Q$4:$Y$4,6),$Q$4:$Y$501,ROW(AP236)-3,FALSE)=0,"",IF(HLOOKUP(SMALL($Q$4:$Y$4,6),$Q$4:$Y$501,ROW(AP236)-3,FALSE)="nee",VLOOKUP("De kwaliteitseis emissiearme grond (maximale concentratie) wordt overschreden.",H!$O$10:'H'!$P$59,2,FALSE),""))),"")</f>
        <v/>
      </c>
      <c r="BB236" s="6" t="str">
        <f t="shared" si="71"/>
        <v>--</v>
      </c>
      <c r="BC236" s="6" t="str">
        <f t="shared" si="72"/>
        <v/>
      </c>
      <c r="BD236" s="6" t="str">
        <f t="shared" si="73"/>
        <v>--</v>
      </c>
      <c r="BE236" s="6" t="str">
        <f t="shared" si="81"/>
        <v/>
      </c>
      <c r="BF236" s="6" t="str">
        <f t="shared" si="82"/>
        <v/>
      </c>
      <c r="BG236" s="4" t="str">
        <f>IFERROR(IF(AR236="--","",IF(HLOOKUP(SMALL($Q$4:$Y$4,9),$Q$4:$Y$501,ROW(AP236)-3,FALSE)=0,"",IF(HLOOKUP(SMALL($Q$4:$Y$4,9),$Q$4:$Y$501,ROW(AP236)-3,FALSE)="nee",VLOOKUP("De kwaliteitseis emissiearme grond (maximale concentratie) wordt overschreden.",H!$O$10:'H'!$P$59,2,FALSE),""))),"")</f>
        <v/>
      </c>
    </row>
    <row r="237" spans="1:59" x14ac:dyDescent="0.2">
      <c r="A237" s="4" t="str">
        <f>F!A237</f>
        <v>Di-n-butylftalaat</v>
      </c>
      <c r="B237" s="6" t="str">
        <f>IF(ISNUMBER(F!E237)=FALSE,"--",IF(F!E237=0,"--",F!E237))</f>
        <v>--</v>
      </c>
      <c r="C237" s="6" t="str">
        <f>IF(B237="--","",F!F237)</f>
        <v/>
      </c>
      <c r="D237" s="6" t="str">
        <f>IF(ISNUMBER(F!G237)=FALSE,"--",IF(F!G237=0,"--",F!G237))</f>
        <v>--</v>
      </c>
      <c r="E237" s="6" t="str">
        <f>IF(D237="--","",F!H237)</f>
        <v/>
      </c>
      <c r="F237" s="6" t="str">
        <f>IF(ISNUMBER(F!I237)=FALSE,"--",IF(F!I237=0,"--",F!I237))</f>
        <v>--</v>
      </c>
      <c r="G237" s="6" t="str">
        <f>IF(F237="--","",F!J237)</f>
        <v/>
      </c>
      <c r="H237" s="6"/>
      <c r="I237" s="6" t="str">
        <f>IF(F!Z237=-1,-1,F!AV237)</f>
        <v/>
      </c>
      <c r="J237" s="6"/>
      <c r="K237" s="6" t="str">
        <f>IF(F!AC237=-1,-1,F!AX237)</f>
        <v/>
      </c>
      <c r="L237" s="6"/>
      <c r="M237" s="6" t="str">
        <f>IF(F!AF237=-1,-1,F!AZ237)</f>
        <v/>
      </c>
      <c r="N237" s="6"/>
      <c r="P237" s="4" t="str">
        <f>IFERROR(IF(AND(VLOOKUP(F!$B237,E!$B$1:$AK$300,5,FALSE)&lt;&gt;1000000000,VLOOKUP(F!$B237,E!$B$1:$AK$300,6,FALSE)=1000000000,VLOOKUP(F!$B237,E!$B$1:$AK$300,7,FALSE)=1000000000,VLOOKUP(F!$B237,E!$B$1:$AK$300,8,FALSE)=1000000000,VLOOKUP(F!$B237,E!$B$1:$AK$300,9,FALSE)=1000000000),"toetsen alleen LN",IF(AND(VLOOKUP(F!$B237,E!$B$1:$AK$300,5,FALSE)=1000000000,VLOOKUP(F!$B237,E!$B$1:$AK$300,6,FALSE)=1000000000,VLOOKUP(F!$B237,E!$B$1:$AK$300,7,FALSE)=1000000000,VLOOKUP(F!$B237,E!$B$1:$AK$300,8,FALSE)&lt;&gt;1000000000,VLOOKUP(F!$B237,E!$B$1:$AK$300,9,FALSE)&lt;&gt;1000000000),"toetsen alleen MV en SV",IF(AND(VLOOKUP(F!$B237,E!$B$1:$AK$300,5,FALSE)&lt;&gt;1000000000,VLOOKUP(F!$B237,E!$B$1:$AK$300,6,FALSE)&lt;&gt;1000000000,VLOOKUP(F!$B237,E!$B$1:$AK$300,7,FALSE)&lt;&gt;1000000000,VLOOKUP(F!$B237,E!$B$1:$AK$300,8,FALSE)=1000000000,VLOOKUP(F!$B237,E!$B$1:$AK$300,9,FALSE)=1000000000),"toetsen geen MV en SV",IF(VLOOKUP(F!$B237,E!$B$1:$AK$300,5,FALSE)+VLOOKUP(F!$B237,E!$B$1:$AK$300,6,FALSE)+VLOOKUP(F!$B237,E!$B$1:$AK$300,7,FALSE)+VLOOKUP(F!$B237,E!$B$1:$AK$300,8,FALSE)&lt;&gt;4000000000,"toetsen",IF(VLOOKUP(F!$B237,E!$B$1:$AK$300,12,FALSE)&lt;&gt;1000000000,"toetsen alleen IW","niet toetsen"))))),"")</f>
        <v>toetsen</v>
      </c>
      <c r="Q237" s="6" t="str">
        <f t="shared" si="88"/>
        <v/>
      </c>
      <c r="R237" s="5" t="str">
        <f>IF($B237="--","",IF($P237="toetsen",toetsen(F!$B237,Q237),IF($P237="toetsen alleen IW",toetsen_alleen_IW(F!$B237,Q237),IF($P237="toetsen alleen LN",toetsen_alleen_LN(F!$B237,Q237),IF($P237="toetsen geen MV en SV",toetsen_geen_MV_en_SV(F!$B237,Q237),IF($P237="toetsen alleen MV en SV",toetsen_alleen_MV_en_SV(F!$B237,Q237),""))))))</f>
        <v/>
      </c>
      <c r="S237" s="5" t="str">
        <f>IF($P237="toetsen",IF(OR(Q237="",VLOOKUP(F!$B237,E!$B$1:$AK$300,10,FALSE)=1000000000),"",IF(Q237&lt;=VLOOKUP(F!$B237,E!$B$1:$AK$300,10,FALSE),"ja","nee")),"")</f>
        <v/>
      </c>
      <c r="T237" s="78" t="str">
        <f t="shared" si="83"/>
        <v/>
      </c>
      <c r="U237" s="5" t="str">
        <f>IF($D237="--","",IF($P237="toetsen",toetsen(F!$B237,T237),IF($P237="toetsen alleen IW",toetsen_alleen_IW(F!$B237,T237),IF($P237="toetsen alleen LN",toetsen_alleen_LN(F!$B237,T237),IF($P237="toetsen geen MV en SV",toetsen_geen_MV_en_SV(F!$B237,T237),IF($P237="toetsen alleen MV en SV",toetsen_alleen_MV_en_SV(F!$B237,T237),""))))))</f>
        <v/>
      </c>
      <c r="V237" s="5" t="str">
        <f>IF($P237="toetsen",IF(OR(T237="",VLOOKUP(F!$B237,E!$B$1:$AK$300,10,FALSE)=1000000000),"",IF(T237&lt;=VLOOKUP(F!$B237,E!$B$1:$AK$300,10,FALSE),"ja","nee")),"")</f>
        <v/>
      </c>
      <c r="W237" s="6" t="str">
        <f t="shared" si="84"/>
        <v/>
      </c>
      <c r="X237" s="5" t="str">
        <f>IF($F237="--","",IF($P237="toetsen",toetsen(F!$B237,W237),IF($P237="toetsen alleen IW",toetsen_alleen_IW(F!$B237,W237),IF($P237="toetsen alleen LN",toetsen_alleen_LN(F!$B237,W237),IF($P237="toetsen geen MV en SV",toetsen_geen_MV_en_SV(F!$B237,W237),IF($P237="toetsen alleen MV en SV",toetsen_alleen_MV_en_SV(F!$B237,W237),""))))))</f>
        <v/>
      </c>
      <c r="Y237" s="5" t="str">
        <f>IF($P237="toetsen",IF(OR(W237="",VLOOKUP(F!$B237,E!$B$1:$AK$300,10,FALSE)=1000000000),"",IF(W237&lt;=VLOOKUP(F!$B237,E!$B$1:$AK$300,10,FALSE),"ja","nee")),"")</f>
        <v/>
      </c>
      <c r="AA237" s="4" t="str">
        <f>IFERROR(IF(Q237="","",(IF(Q237&gt;2*VLOOKUP(F!$B237,E!$B$1:$AK$300,5,FALSE),1,0))),"")</f>
        <v/>
      </c>
      <c r="AB237" s="4" t="str">
        <f>IFERROR(IF(T237="","",(IF(T237&gt;2*VLOOKUP(F!$B237,E!$B$1:$AK$300,5,FALSE),1,0))),"")</f>
        <v/>
      </c>
      <c r="AC237" s="4" t="str">
        <f>IFERROR(IF(W237="","",(IF(W237&gt;2*VLOOKUP(F!$B237,E!$B$1:$AK$300,5,FALSE),1,0))),"")</f>
        <v/>
      </c>
      <c r="AE237" s="4" t="str">
        <f>IFERROR(IF(Q237="","",(IF(Q237&gt;VLOOKUP(F!$B237,E!$B$1:$AK$300,6,FALSE)+VLOOKUP(F!$B237,E!$B$1:$AK$300,5,FALSE),1,0))),"")</f>
        <v/>
      </c>
      <c r="AF237" s="4" t="str">
        <f>IFERROR(IF(T237="","",(IF(T237&gt;VLOOKUP(F!$B237,E!$B$1:$AK$300,6,FALSE)+VLOOKUP(F!$B237,E!$B$1:$AK$300,5,FALSE),1,0))),"")</f>
        <v/>
      </c>
      <c r="AG237" s="4" t="str">
        <f>IFERROR(IF(W237="","",(IF(W237&gt;VLOOKUP(F!$B237,E!$B$1:$AK$300,6,FALSE)+VLOOKUP(F!$B237,E!$B$1:$AK$300,5,FALSE),1,0))),"")</f>
        <v/>
      </c>
      <c r="AI237" s="6" t="str">
        <f t="shared" si="85"/>
        <v>--</v>
      </c>
      <c r="AJ237" s="6" t="str">
        <f>IF(AI237="--","--",IF(F!$D237=131,IF(I237=-1,"rg",IF(I237="","--",IF(I237*1000&lt;1,FIXED(I237*1000,3),IF(I237*1000&lt;10,FIXED(I237*1000,2),(IF(I237*1000&lt;100,FIXED(I237*1000,1),IF(I237*1000&lt;1000,FIXED(I237*1000,0),MROUND(I237*1000,10)))))))),IF(I237=-1,"rg",IF(I237="","--",IF(I237&lt;1,FIXED(I237,3),IF(I237&lt;10,FIXED(I237,2),(IF(I237&lt;100,FIXED(I237,1),IF(I237&lt;1000,FIXED(I237,0),MROUND(I237,10))))))))))</f>
        <v>--</v>
      </c>
      <c r="AK237" s="6" t="str">
        <f t="shared" si="86"/>
        <v>--</v>
      </c>
      <c r="AL237" s="6" t="str">
        <f>IF(AK237="--","--",IF(F!$D237=131,IF(K237=-1,"rg",IF(K237="","--",IF(K237*1000&lt;1,FIXED(K237*1000,3),IF(K237*1000&lt;10,FIXED(K237*1000,2),(IF(K237*1000&lt;100,FIXED(K237*1000,1),IF(K237*1000&lt;1000,FIXED(K237*1000,0),MROUND(K237*1000,10)))))))),IF(K237=-1,"rg",IF(K237="","--",IF(K237&lt;1,FIXED(K237,3),IF(K237&lt;10,FIXED(K237,2),(IF(K237&lt;100,FIXED(K237,1),IF(K237&lt;1000,FIXED(K237,0),MROUND(K237,10))))))))))</f>
        <v>--</v>
      </c>
      <c r="AM237" s="6" t="str">
        <f t="shared" si="87"/>
        <v>--</v>
      </c>
      <c r="AN237" s="6" t="str">
        <f>IF(AM237="--","--",IF(F!$D237=131,IF(M237=-1,"rg",IF(M237="","--",IF(M237*1000&lt;1,FIXED(M237*1000,3),IF(M237*1000&lt;10,FIXED(M237*1000,2),(IF(M237*1000&lt;100,FIXED(M237*1000,1),IF(M237*1000&lt;1000,FIXED(M237*1000,0),MROUND(M237*1000,10)))))))),IF(M237=-1,"rg",IF(M237="","--",IF(M237&lt;1,FIXED(M237,3),IF(M237&lt;10,FIXED(M237,2),(IF(M237&lt;100,FIXED(M237,1),IF(M237&lt;1000,FIXED(M237,0),MROUND(M237,10))))))))))</f>
        <v>--</v>
      </c>
      <c r="AP237" s="6" t="str">
        <f t="shared" si="74"/>
        <v>--</v>
      </c>
      <c r="AQ237" s="6" t="str">
        <f t="shared" si="75"/>
        <v/>
      </c>
      <c r="AR237" s="6" t="str">
        <f t="shared" si="76"/>
        <v>--</v>
      </c>
      <c r="AS237" s="6" t="str">
        <f t="shared" si="77"/>
        <v/>
      </c>
      <c r="AT237" s="6" t="str">
        <f t="shared" si="78"/>
        <v/>
      </c>
      <c r="AU237" s="6" t="str">
        <f>IFERROR(IF(AR237="--","",IF(HLOOKUP(SMALL($Q$4:$Y$4,3),$Q$4:$Y$501,ROW(AP237)-3,FALSE)=0,"",IF(HLOOKUP(SMALL($Q$4:$Y$4,3),$Q$4:$Y$501,ROW(AP237)-3,FALSE)="nee",VLOOKUP("De kwaliteitseis emissiearme grond (maximale concentratie) wordt overschreden.",H!$O$10:'H'!$P$59,2,FALSE),""))),"")</f>
        <v/>
      </c>
      <c r="AV237" s="6" t="str">
        <f t="shared" si="68"/>
        <v>--</v>
      </c>
      <c r="AW237" s="6" t="str">
        <f t="shared" si="69"/>
        <v/>
      </c>
      <c r="AX237" s="6" t="str">
        <f t="shared" si="70"/>
        <v>--</v>
      </c>
      <c r="AY237" s="6" t="str">
        <f t="shared" si="79"/>
        <v/>
      </c>
      <c r="AZ237" s="6" t="str">
        <f t="shared" si="80"/>
        <v/>
      </c>
      <c r="BA237" s="6" t="str">
        <f>IFERROR(IF(AR237="--","",IF(HLOOKUP(SMALL($Q$4:$Y$4,6),$Q$4:$Y$501,ROW(AP237)-3,FALSE)=0,"",IF(HLOOKUP(SMALL($Q$4:$Y$4,6),$Q$4:$Y$501,ROW(AP237)-3,FALSE)="nee",VLOOKUP("De kwaliteitseis emissiearme grond (maximale concentratie) wordt overschreden.",H!$O$10:'H'!$P$59,2,FALSE),""))),"")</f>
        <v/>
      </c>
      <c r="BB237" s="6" t="str">
        <f t="shared" si="71"/>
        <v>--</v>
      </c>
      <c r="BC237" s="6" t="str">
        <f t="shared" si="72"/>
        <v/>
      </c>
      <c r="BD237" s="6" t="str">
        <f t="shared" si="73"/>
        <v>--</v>
      </c>
      <c r="BE237" s="6" t="str">
        <f t="shared" si="81"/>
        <v/>
      </c>
      <c r="BF237" s="6" t="str">
        <f t="shared" si="82"/>
        <v/>
      </c>
      <c r="BG237" s="4" t="str">
        <f>IFERROR(IF(AR237="--","",IF(HLOOKUP(SMALL($Q$4:$Y$4,9),$Q$4:$Y$501,ROW(AP237)-3,FALSE)=0,"",IF(HLOOKUP(SMALL($Q$4:$Y$4,9),$Q$4:$Y$501,ROW(AP237)-3,FALSE)="nee",VLOOKUP("De kwaliteitseis emissiearme grond (maximale concentratie) wordt overschreden.",H!$O$10:'H'!$P$59,2,FALSE),""))),"")</f>
        <v/>
      </c>
    </row>
    <row r="238" spans="1:59" x14ac:dyDescent="0.2">
      <c r="A238" s="4" t="str">
        <f>F!A238</f>
        <v>Di-n-octylftalaat</v>
      </c>
      <c r="B238" s="6" t="str">
        <f>IF(ISNUMBER(F!E238)=FALSE,"--",IF(F!E238=0,"--",F!E238))</f>
        <v>--</v>
      </c>
      <c r="C238" s="6" t="str">
        <f>IF(B238="--","",F!F238)</f>
        <v/>
      </c>
      <c r="D238" s="6" t="str">
        <f>IF(ISNUMBER(F!G238)=FALSE,"--",IF(F!G238=0,"--",F!G238))</f>
        <v>--</v>
      </c>
      <c r="E238" s="6" t="str">
        <f>IF(D238="--","",F!H238)</f>
        <v/>
      </c>
      <c r="F238" s="6" t="str">
        <f>IF(ISNUMBER(F!I238)=FALSE,"--",IF(F!I238=0,"--",F!I238))</f>
        <v>--</v>
      </c>
      <c r="G238" s="6" t="str">
        <f>IF(F238="--","",F!J238)</f>
        <v/>
      </c>
      <c r="H238" s="6"/>
      <c r="I238" s="6" t="str">
        <f>IF(F!Z238=-1,-1,F!AV238)</f>
        <v/>
      </c>
      <c r="J238" s="6"/>
      <c r="K238" s="6" t="str">
        <f>IF(F!AC238=-1,-1,F!AX238)</f>
        <v/>
      </c>
      <c r="L238" s="6"/>
      <c r="M238" s="6" t="str">
        <f>IF(F!AF238=-1,-1,F!AZ238)</f>
        <v/>
      </c>
      <c r="N238" s="6"/>
      <c r="P238" s="4" t="str">
        <f>IFERROR(IF(AND(VLOOKUP(F!$B238,E!$B$1:$AK$300,5,FALSE)&lt;&gt;1000000000,VLOOKUP(F!$B238,E!$B$1:$AK$300,6,FALSE)=1000000000,VLOOKUP(F!$B238,E!$B$1:$AK$300,7,FALSE)=1000000000,VLOOKUP(F!$B238,E!$B$1:$AK$300,8,FALSE)=1000000000,VLOOKUP(F!$B238,E!$B$1:$AK$300,9,FALSE)=1000000000),"toetsen alleen LN",IF(AND(VLOOKUP(F!$B238,E!$B$1:$AK$300,5,FALSE)=1000000000,VLOOKUP(F!$B238,E!$B$1:$AK$300,6,FALSE)=1000000000,VLOOKUP(F!$B238,E!$B$1:$AK$300,7,FALSE)=1000000000,VLOOKUP(F!$B238,E!$B$1:$AK$300,8,FALSE)&lt;&gt;1000000000,VLOOKUP(F!$B238,E!$B$1:$AK$300,9,FALSE)&lt;&gt;1000000000),"toetsen alleen MV en SV",IF(AND(VLOOKUP(F!$B238,E!$B$1:$AK$300,5,FALSE)&lt;&gt;1000000000,VLOOKUP(F!$B238,E!$B$1:$AK$300,6,FALSE)&lt;&gt;1000000000,VLOOKUP(F!$B238,E!$B$1:$AK$300,7,FALSE)&lt;&gt;1000000000,VLOOKUP(F!$B238,E!$B$1:$AK$300,8,FALSE)=1000000000,VLOOKUP(F!$B238,E!$B$1:$AK$300,9,FALSE)=1000000000),"toetsen geen MV en SV",IF(VLOOKUP(F!$B238,E!$B$1:$AK$300,5,FALSE)+VLOOKUP(F!$B238,E!$B$1:$AK$300,6,FALSE)+VLOOKUP(F!$B238,E!$B$1:$AK$300,7,FALSE)+VLOOKUP(F!$B238,E!$B$1:$AK$300,8,FALSE)&lt;&gt;4000000000,"toetsen",IF(VLOOKUP(F!$B238,E!$B$1:$AK$300,12,FALSE)&lt;&gt;1000000000,"toetsen alleen IW","niet toetsen"))))),"")</f>
        <v/>
      </c>
      <c r="Q238" s="6" t="str">
        <f t="shared" si="88"/>
        <v/>
      </c>
      <c r="R238" s="5" t="str">
        <f>IF($B238="--","",IF($P238="toetsen",toetsen(F!$B238,Q238),IF($P238="toetsen alleen IW",toetsen_alleen_IW(F!$B238,Q238),IF($P238="toetsen alleen LN",toetsen_alleen_LN(F!$B238,Q238),IF($P238="toetsen geen MV en SV",toetsen_geen_MV_en_SV(F!$B238,Q238),IF($P238="toetsen alleen MV en SV",toetsen_alleen_MV_en_SV(F!$B238,Q238),""))))))</f>
        <v/>
      </c>
      <c r="S238" s="5" t="str">
        <f>IF($P238="toetsen",IF(OR(Q238="",VLOOKUP(F!$B238,E!$B$1:$AK$300,10,FALSE)=1000000000),"",IF(Q238&lt;=VLOOKUP(F!$B238,E!$B$1:$AK$300,10,FALSE),"ja","nee")),"")</f>
        <v/>
      </c>
      <c r="T238" s="78" t="str">
        <f t="shared" si="83"/>
        <v/>
      </c>
      <c r="U238" s="5" t="str">
        <f>IF($D238="--","",IF($P238="toetsen",toetsen(F!$B238,T238),IF($P238="toetsen alleen IW",toetsen_alleen_IW(F!$B238,T238),IF($P238="toetsen alleen LN",toetsen_alleen_LN(F!$B238,T238),IF($P238="toetsen geen MV en SV",toetsen_geen_MV_en_SV(F!$B238,T238),IF($P238="toetsen alleen MV en SV",toetsen_alleen_MV_en_SV(F!$B238,T238),""))))))</f>
        <v/>
      </c>
      <c r="V238" s="5" t="str">
        <f>IF($P238="toetsen",IF(OR(T238="",VLOOKUP(F!$B238,E!$B$1:$AK$300,10,FALSE)=1000000000),"",IF(T238&lt;=VLOOKUP(F!$B238,E!$B$1:$AK$300,10,FALSE),"ja","nee")),"")</f>
        <v/>
      </c>
      <c r="W238" s="6" t="str">
        <f t="shared" si="84"/>
        <v/>
      </c>
      <c r="X238" s="5" t="str">
        <f>IF($F238="--","",IF($P238="toetsen",toetsen(F!$B238,W238),IF($P238="toetsen alleen IW",toetsen_alleen_IW(F!$B238,W238),IF($P238="toetsen alleen LN",toetsen_alleen_LN(F!$B238,W238),IF($P238="toetsen geen MV en SV",toetsen_geen_MV_en_SV(F!$B238,W238),IF($P238="toetsen alleen MV en SV",toetsen_alleen_MV_en_SV(F!$B238,W238),""))))))</f>
        <v/>
      </c>
      <c r="Y238" s="5" t="str">
        <f>IF($P238="toetsen",IF(OR(W238="",VLOOKUP(F!$B238,E!$B$1:$AK$300,10,FALSE)=1000000000),"",IF(W238&lt;=VLOOKUP(F!$B238,E!$B$1:$AK$300,10,FALSE),"ja","nee")),"")</f>
        <v/>
      </c>
      <c r="AA238" s="4" t="str">
        <f>IFERROR(IF(Q238="","",(IF(Q238&gt;2*VLOOKUP(F!$B238,E!$B$1:$AK$300,5,FALSE),1,0))),"")</f>
        <v/>
      </c>
      <c r="AB238" s="4" t="str">
        <f>IFERROR(IF(T238="","",(IF(T238&gt;2*VLOOKUP(F!$B238,E!$B$1:$AK$300,5,FALSE),1,0))),"")</f>
        <v/>
      </c>
      <c r="AC238" s="4" t="str">
        <f>IFERROR(IF(W238="","",(IF(W238&gt;2*VLOOKUP(F!$B238,E!$B$1:$AK$300,5,FALSE),1,0))),"")</f>
        <v/>
      </c>
      <c r="AE238" s="4" t="str">
        <f>IFERROR(IF(Q238="","",(IF(Q238&gt;VLOOKUP(F!$B238,E!$B$1:$AK$300,6,FALSE)+VLOOKUP(F!$B238,E!$B$1:$AK$300,5,FALSE),1,0))),"")</f>
        <v/>
      </c>
      <c r="AF238" s="4" t="str">
        <f>IFERROR(IF(T238="","",(IF(T238&gt;VLOOKUP(F!$B238,E!$B$1:$AK$300,6,FALSE)+VLOOKUP(F!$B238,E!$B$1:$AK$300,5,FALSE),1,0))),"")</f>
        <v/>
      </c>
      <c r="AG238" s="4" t="str">
        <f>IFERROR(IF(W238="","",(IF(W238&gt;VLOOKUP(F!$B238,E!$B$1:$AK$300,6,FALSE)+VLOOKUP(F!$B238,E!$B$1:$AK$300,5,FALSE),1,0))),"")</f>
        <v/>
      </c>
      <c r="AI238" s="6" t="str">
        <f t="shared" si="85"/>
        <v>--</v>
      </c>
      <c r="AJ238" s="6" t="str">
        <f>IF(AI238="--","--",IF(F!$D238=131,IF(I238=-1,"rg",IF(I238="","--",IF(I238*1000&lt;1,FIXED(I238*1000,3),IF(I238*1000&lt;10,FIXED(I238*1000,2),(IF(I238*1000&lt;100,FIXED(I238*1000,1),IF(I238*1000&lt;1000,FIXED(I238*1000,0),MROUND(I238*1000,10)))))))),IF(I238=-1,"rg",IF(I238="","--",IF(I238&lt;1,FIXED(I238,3),IF(I238&lt;10,FIXED(I238,2),(IF(I238&lt;100,FIXED(I238,1),IF(I238&lt;1000,FIXED(I238,0),MROUND(I238,10))))))))))</f>
        <v>--</v>
      </c>
      <c r="AK238" s="6" t="str">
        <f t="shared" si="86"/>
        <v>--</v>
      </c>
      <c r="AL238" s="6" t="str">
        <f>IF(AK238="--","--",IF(F!$D238=131,IF(K238=-1,"rg",IF(K238="","--",IF(K238*1000&lt;1,FIXED(K238*1000,3),IF(K238*1000&lt;10,FIXED(K238*1000,2),(IF(K238*1000&lt;100,FIXED(K238*1000,1),IF(K238*1000&lt;1000,FIXED(K238*1000,0),MROUND(K238*1000,10)))))))),IF(K238=-1,"rg",IF(K238="","--",IF(K238&lt;1,FIXED(K238,3),IF(K238&lt;10,FIXED(K238,2),(IF(K238&lt;100,FIXED(K238,1),IF(K238&lt;1000,FIXED(K238,0),MROUND(K238,10))))))))))</f>
        <v>--</v>
      </c>
      <c r="AM238" s="6" t="str">
        <f t="shared" si="87"/>
        <v>--</v>
      </c>
      <c r="AN238" s="6" t="str">
        <f>IF(AM238="--","--",IF(F!$D238=131,IF(M238=-1,"rg",IF(M238="","--",IF(M238*1000&lt;1,FIXED(M238*1000,3),IF(M238*1000&lt;10,FIXED(M238*1000,2),(IF(M238*1000&lt;100,FIXED(M238*1000,1),IF(M238*1000&lt;1000,FIXED(M238*1000,0),MROUND(M238*1000,10)))))))),IF(M238=-1,"rg",IF(M238="","--",IF(M238&lt;1,FIXED(M238,3),IF(M238&lt;10,FIXED(M238,2),(IF(M238&lt;100,FIXED(M238,1),IF(M238&lt;1000,FIXED(M238,0),MROUND(M238,10))))))))))</f>
        <v>--</v>
      </c>
      <c r="AP238" s="6" t="str">
        <f t="shared" si="74"/>
        <v>--</v>
      </c>
      <c r="AQ238" s="6" t="str">
        <f t="shared" si="75"/>
        <v/>
      </c>
      <c r="AR238" s="6" t="str">
        <f t="shared" si="76"/>
        <v>--</v>
      </c>
      <c r="AS238" s="6" t="str">
        <f t="shared" si="77"/>
        <v/>
      </c>
      <c r="AT238" s="6" t="str">
        <f t="shared" si="78"/>
        <v/>
      </c>
      <c r="AU238" s="6" t="str">
        <f>IFERROR(IF(AR238="--","",IF(HLOOKUP(SMALL($Q$4:$Y$4,3),$Q$4:$Y$501,ROW(AP238)-3,FALSE)=0,"",IF(HLOOKUP(SMALL($Q$4:$Y$4,3),$Q$4:$Y$501,ROW(AP238)-3,FALSE)="nee",VLOOKUP("De kwaliteitseis emissiearme grond (maximale concentratie) wordt overschreden.",H!$O$10:'H'!$P$59,2,FALSE),""))),"")</f>
        <v/>
      </c>
      <c r="AV238" s="6" t="str">
        <f t="shared" si="68"/>
        <v>--</v>
      </c>
      <c r="AW238" s="6" t="str">
        <f t="shared" si="69"/>
        <v/>
      </c>
      <c r="AX238" s="6" t="str">
        <f t="shared" si="70"/>
        <v>--</v>
      </c>
      <c r="AY238" s="6" t="str">
        <f t="shared" si="79"/>
        <v/>
      </c>
      <c r="AZ238" s="6" t="str">
        <f t="shared" si="80"/>
        <v/>
      </c>
      <c r="BA238" s="6" t="str">
        <f>IFERROR(IF(AR238="--","",IF(HLOOKUP(SMALL($Q$4:$Y$4,6),$Q$4:$Y$501,ROW(AP238)-3,FALSE)=0,"",IF(HLOOKUP(SMALL($Q$4:$Y$4,6),$Q$4:$Y$501,ROW(AP238)-3,FALSE)="nee",VLOOKUP("De kwaliteitseis emissiearme grond (maximale concentratie) wordt overschreden.",H!$O$10:'H'!$P$59,2,FALSE),""))),"")</f>
        <v/>
      </c>
      <c r="BB238" s="6" t="str">
        <f t="shared" si="71"/>
        <v>--</v>
      </c>
      <c r="BC238" s="6" t="str">
        <f t="shared" si="72"/>
        <v/>
      </c>
      <c r="BD238" s="6" t="str">
        <f t="shared" si="73"/>
        <v>--</v>
      </c>
      <c r="BE238" s="6" t="str">
        <f t="shared" si="81"/>
        <v/>
      </c>
      <c r="BF238" s="6" t="str">
        <f t="shared" si="82"/>
        <v/>
      </c>
      <c r="BG238" s="4" t="str">
        <f>IFERROR(IF(AR238="--","",IF(HLOOKUP(SMALL($Q$4:$Y$4,9),$Q$4:$Y$501,ROW(AP238)-3,FALSE)=0,"",IF(HLOOKUP(SMALL($Q$4:$Y$4,9),$Q$4:$Y$501,ROW(AP238)-3,FALSE)="nee",VLOOKUP("De kwaliteitseis emissiearme grond (maximale concentratie) wordt overschreden.",H!$O$10:'H'!$P$59,2,FALSE),""))),"")</f>
        <v/>
      </c>
    </row>
    <row r="239" spans="1:59" x14ac:dyDescent="0.2">
      <c r="A239" s="4" t="str">
        <f>F!A239</f>
        <v>Ftalaten (som)</v>
      </c>
      <c r="B239" s="6" t="str">
        <f>IF(ISNUMBER(F!E239)=FALSE,"--",IF(F!E239=0,"--",F!E239))</f>
        <v>--</v>
      </c>
      <c r="C239" s="6" t="str">
        <f>IF(B239="--","",F!F239)</f>
        <v/>
      </c>
      <c r="D239" s="6" t="str">
        <f>IF(ISNUMBER(F!G239)=FALSE,"--",IF(F!G239=0,"--",F!G239))</f>
        <v>--</v>
      </c>
      <c r="E239" s="6" t="str">
        <f>IF(D239="--","",F!H239)</f>
        <v/>
      </c>
      <c r="F239" s="6" t="str">
        <f>IF(ISNUMBER(F!I239)=FALSE,"--",IF(F!I239=0,"--",F!I239))</f>
        <v>--</v>
      </c>
      <c r="G239" s="6" t="str">
        <f>IF(F239="--","",F!J239)</f>
        <v/>
      </c>
      <c r="H239" s="6"/>
      <c r="I239" s="6" t="str">
        <f>IF(F!Z239=-1,-1,F!AV239)</f>
        <v/>
      </c>
      <c r="J239" s="6"/>
      <c r="K239" s="6" t="str">
        <f>IF(F!AC239=-1,-1,F!AX239)</f>
        <v/>
      </c>
      <c r="L239" s="6"/>
      <c r="M239" s="6" t="str">
        <f>IF(F!AF239=-1,-1,F!AZ239)</f>
        <v/>
      </c>
      <c r="N239" s="6"/>
      <c r="P239" s="4" t="str">
        <f>IFERROR(IF(AND(VLOOKUP(F!$B239,E!$B$1:$AK$300,5,FALSE)&lt;&gt;1000000000,VLOOKUP(F!$B239,E!$B$1:$AK$300,6,FALSE)=1000000000,VLOOKUP(F!$B239,E!$B$1:$AK$300,7,FALSE)=1000000000,VLOOKUP(F!$B239,E!$B$1:$AK$300,8,FALSE)=1000000000,VLOOKUP(F!$B239,E!$B$1:$AK$300,9,FALSE)=1000000000),"toetsen alleen LN",IF(AND(VLOOKUP(F!$B239,E!$B$1:$AK$300,5,FALSE)=1000000000,VLOOKUP(F!$B239,E!$B$1:$AK$300,6,FALSE)=1000000000,VLOOKUP(F!$B239,E!$B$1:$AK$300,7,FALSE)=1000000000,VLOOKUP(F!$B239,E!$B$1:$AK$300,8,FALSE)&lt;&gt;1000000000,VLOOKUP(F!$B239,E!$B$1:$AK$300,9,FALSE)&lt;&gt;1000000000),"toetsen alleen MV en SV",IF(AND(VLOOKUP(F!$B239,E!$B$1:$AK$300,5,FALSE)&lt;&gt;1000000000,VLOOKUP(F!$B239,E!$B$1:$AK$300,6,FALSE)&lt;&gt;1000000000,VLOOKUP(F!$B239,E!$B$1:$AK$300,7,FALSE)&lt;&gt;1000000000,VLOOKUP(F!$B239,E!$B$1:$AK$300,8,FALSE)=1000000000,VLOOKUP(F!$B239,E!$B$1:$AK$300,9,FALSE)=1000000000),"toetsen geen MV en SV",IF(VLOOKUP(F!$B239,E!$B$1:$AK$300,5,FALSE)+VLOOKUP(F!$B239,E!$B$1:$AK$300,6,FALSE)+VLOOKUP(F!$B239,E!$B$1:$AK$300,7,FALSE)+VLOOKUP(F!$B239,E!$B$1:$AK$300,8,FALSE)&lt;&gt;4000000000,"toetsen",IF(VLOOKUP(F!$B239,E!$B$1:$AK$300,12,FALSE)&lt;&gt;1000000000,"toetsen alleen IW","niet toetsen"))))),"")</f>
        <v>toetsen alleen IW</v>
      </c>
      <c r="Q239" s="6" t="str">
        <f t="shared" si="88"/>
        <v/>
      </c>
      <c r="R239" s="5" t="str">
        <f>IF($B239="--","",IF($P239="toetsen",toetsen(F!$B239,Q239),IF($P239="toetsen alleen IW",toetsen_alleen_IW(F!$B239,Q239),IF($P239="toetsen alleen LN",toetsen_alleen_LN(F!$B239,Q239),IF($P239="toetsen geen MV en SV",toetsen_geen_MV_en_SV(F!$B239,Q239),IF($P239="toetsen alleen MV en SV",toetsen_alleen_MV_en_SV(F!$B239,Q239),""))))))</f>
        <v/>
      </c>
      <c r="S239" s="5" t="str">
        <f>IF($P239="toetsen",IF(OR(Q239="",VLOOKUP(F!$B239,E!$B$1:$AK$300,10,FALSE)=1000000000),"",IF(Q239&lt;=VLOOKUP(F!$B239,E!$B$1:$AK$300,10,FALSE),"ja","nee")),"")</f>
        <v/>
      </c>
      <c r="T239" s="78" t="str">
        <f t="shared" si="83"/>
        <v/>
      </c>
      <c r="U239" s="5" t="str">
        <f>IF($D239="--","",IF($P239="toetsen",toetsen(F!$B239,T239),IF($P239="toetsen alleen IW",toetsen_alleen_IW(F!$B239,T239),IF($P239="toetsen alleen LN",toetsen_alleen_LN(F!$B239,T239),IF($P239="toetsen geen MV en SV",toetsen_geen_MV_en_SV(F!$B239,T239),IF($P239="toetsen alleen MV en SV",toetsen_alleen_MV_en_SV(F!$B239,T239),""))))))</f>
        <v/>
      </c>
      <c r="V239" s="5" t="str">
        <f>IF($P239="toetsen",IF(OR(T239="",VLOOKUP(F!$B239,E!$B$1:$AK$300,10,FALSE)=1000000000),"",IF(T239&lt;=VLOOKUP(F!$B239,E!$B$1:$AK$300,10,FALSE),"ja","nee")),"")</f>
        <v/>
      </c>
      <c r="W239" s="6" t="str">
        <f t="shared" si="84"/>
        <v/>
      </c>
      <c r="X239" s="5" t="str">
        <f>IF($F239="--","",IF($P239="toetsen",toetsen(F!$B239,W239),IF($P239="toetsen alleen IW",toetsen_alleen_IW(F!$B239,W239),IF($P239="toetsen alleen LN",toetsen_alleen_LN(F!$B239,W239),IF($P239="toetsen geen MV en SV",toetsen_geen_MV_en_SV(F!$B239,W239),IF($P239="toetsen alleen MV en SV",toetsen_alleen_MV_en_SV(F!$B239,W239),""))))))</f>
        <v/>
      </c>
      <c r="Y239" s="5" t="str">
        <f>IF($P239="toetsen",IF(OR(W239="",VLOOKUP(F!$B239,E!$B$1:$AK$300,10,FALSE)=1000000000),"",IF(W239&lt;=VLOOKUP(F!$B239,E!$B$1:$AK$300,10,FALSE),"ja","nee")),"")</f>
        <v/>
      </c>
      <c r="AA239" s="4" t="str">
        <f>IFERROR(IF(Q239="","",(IF(Q239&gt;2*VLOOKUP(F!$B239,E!$B$1:$AK$300,5,FALSE),1,0))),"")</f>
        <v/>
      </c>
      <c r="AB239" s="4" t="str">
        <f>IFERROR(IF(T239="","",(IF(T239&gt;2*VLOOKUP(F!$B239,E!$B$1:$AK$300,5,FALSE),1,0))),"")</f>
        <v/>
      </c>
      <c r="AC239" s="4" t="str">
        <f>IFERROR(IF(W239="","",(IF(W239&gt;2*VLOOKUP(F!$B239,E!$B$1:$AK$300,5,FALSE),1,0))),"")</f>
        <v/>
      </c>
      <c r="AE239" s="4" t="str">
        <f>IFERROR(IF(Q239="","",(IF(Q239&gt;VLOOKUP(F!$B239,E!$B$1:$AK$300,6,FALSE)+VLOOKUP(F!$B239,E!$B$1:$AK$300,5,FALSE),1,0))),"")</f>
        <v/>
      </c>
      <c r="AF239" s="4" t="str">
        <f>IFERROR(IF(T239="","",(IF(T239&gt;VLOOKUP(F!$B239,E!$B$1:$AK$300,6,FALSE)+VLOOKUP(F!$B239,E!$B$1:$AK$300,5,FALSE),1,0))),"")</f>
        <v/>
      </c>
      <c r="AG239" s="4" t="str">
        <f>IFERROR(IF(W239="","",(IF(W239&gt;VLOOKUP(F!$B239,E!$B$1:$AK$300,6,FALSE)+VLOOKUP(F!$B239,E!$B$1:$AK$300,5,FALSE),1,0))),"")</f>
        <v/>
      </c>
      <c r="AI239" s="6" t="str">
        <f t="shared" si="85"/>
        <v>--</v>
      </c>
      <c r="AJ239" s="6" t="str">
        <f>IF(AI239="--","--",IF(F!$D239=131,IF(I239=-1,"rg",IF(I239="","--",IF(I239*1000&lt;1,FIXED(I239*1000,3),IF(I239*1000&lt;10,FIXED(I239*1000,2),(IF(I239*1000&lt;100,FIXED(I239*1000,1),IF(I239*1000&lt;1000,FIXED(I239*1000,0),MROUND(I239*1000,10)))))))),IF(I239=-1,"rg",IF(I239="","--",IF(I239&lt;1,FIXED(I239,3),IF(I239&lt;10,FIXED(I239,2),(IF(I239&lt;100,FIXED(I239,1),IF(I239&lt;1000,FIXED(I239,0),MROUND(I239,10))))))))))</f>
        <v>--</v>
      </c>
      <c r="AK239" s="6" t="str">
        <f t="shared" si="86"/>
        <v>--</v>
      </c>
      <c r="AL239" s="6" t="str">
        <f>IF(AK239="--","--",IF(F!$D239=131,IF(K239=-1,"rg",IF(K239="","--",IF(K239*1000&lt;1,FIXED(K239*1000,3),IF(K239*1000&lt;10,FIXED(K239*1000,2),(IF(K239*1000&lt;100,FIXED(K239*1000,1),IF(K239*1000&lt;1000,FIXED(K239*1000,0),MROUND(K239*1000,10)))))))),IF(K239=-1,"rg",IF(K239="","--",IF(K239&lt;1,FIXED(K239,3),IF(K239&lt;10,FIXED(K239,2),(IF(K239&lt;100,FIXED(K239,1),IF(K239&lt;1000,FIXED(K239,0),MROUND(K239,10))))))))))</f>
        <v>--</v>
      </c>
      <c r="AM239" s="6" t="str">
        <f t="shared" si="87"/>
        <v>--</v>
      </c>
      <c r="AN239" s="6" t="str">
        <f>IF(AM239="--","--",IF(F!$D239=131,IF(M239=-1,"rg",IF(M239="","--",IF(M239*1000&lt;1,FIXED(M239*1000,3),IF(M239*1000&lt;10,FIXED(M239*1000,2),(IF(M239*1000&lt;100,FIXED(M239*1000,1),IF(M239*1000&lt;1000,FIXED(M239*1000,0),MROUND(M239*1000,10)))))))),IF(M239=-1,"rg",IF(M239="","--",IF(M239&lt;1,FIXED(M239,3),IF(M239&lt;10,FIXED(M239,2),(IF(M239&lt;100,FIXED(M239,1),IF(M239&lt;1000,FIXED(M239,0),MROUND(M239,10))))))))))</f>
        <v>--</v>
      </c>
      <c r="AP239" s="6" t="str">
        <f t="shared" si="74"/>
        <v>--</v>
      </c>
      <c r="AQ239" s="6" t="str">
        <f t="shared" si="75"/>
        <v/>
      </c>
      <c r="AR239" s="6" t="str">
        <f t="shared" si="76"/>
        <v>--</v>
      </c>
      <c r="AS239" s="6" t="str">
        <f t="shared" si="77"/>
        <v/>
      </c>
      <c r="AT239" s="6" t="str">
        <f t="shared" si="78"/>
        <v/>
      </c>
      <c r="AU239" s="6" t="str">
        <f>IFERROR(IF(AR239="--","",IF(HLOOKUP(SMALL($Q$4:$Y$4,3),$Q$4:$Y$501,ROW(AP239)-3,FALSE)=0,"",IF(HLOOKUP(SMALL($Q$4:$Y$4,3),$Q$4:$Y$501,ROW(AP239)-3,FALSE)="nee",VLOOKUP("De kwaliteitseis emissiearme grond (maximale concentratie) wordt overschreden.",H!$O$10:'H'!$P$59,2,FALSE),""))),"")</f>
        <v/>
      </c>
      <c r="AV239" s="6" t="str">
        <f t="shared" si="68"/>
        <v>--</v>
      </c>
      <c r="AW239" s="6" t="str">
        <f t="shared" si="69"/>
        <v/>
      </c>
      <c r="AX239" s="6" t="str">
        <f t="shared" si="70"/>
        <v>--</v>
      </c>
      <c r="AY239" s="6" t="str">
        <f t="shared" si="79"/>
        <v/>
      </c>
      <c r="AZ239" s="6" t="str">
        <f t="shared" si="80"/>
        <v/>
      </c>
      <c r="BA239" s="6" t="str">
        <f>IFERROR(IF(AR239="--","",IF(HLOOKUP(SMALL($Q$4:$Y$4,6),$Q$4:$Y$501,ROW(AP239)-3,FALSE)=0,"",IF(HLOOKUP(SMALL($Q$4:$Y$4,6),$Q$4:$Y$501,ROW(AP239)-3,FALSE)="nee",VLOOKUP("De kwaliteitseis emissiearme grond (maximale concentratie) wordt overschreden.",H!$O$10:'H'!$P$59,2,FALSE),""))),"")</f>
        <v/>
      </c>
      <c r="BB239" s="6" t="str">
        <f t="shared" si="71"/>
        <v>--</v>
      </c>
      <c r="BC239" s="6" t="str">
        <f t="shared" si="72"/>
        <v/>
      </c>
      <c r="BD239" s="6" t="str">
        <f t="shared" si="73"/>
        <v>--</v>
      </c>
      <c r="BE239" s="6" t="str">
        <f t="shared" si="81"/>
        <v/>
      </c>
      <c r="BF239" s="6" t="str">
        <f t="shared" si="82"/>
        <v/>
      </c>
      <c r="BG239" s="4" t="str">
        <f>IFERROR(IF(AR239="--","",IF(HLOOKUP(SMALL($Q$4:$Y$4,9),$Q$4:$Y$501,ROW(AP239)-3,FALSE)=0,"",IF(HLOOKUP(SMALL($Q$4:$Y$4,9),$Q$4:$Y$501,ROW(AP239)-3,FALSE)="nee",VLOOKUP("De kwaliteitseis emissiearme grond (maximale concentratie) wordt overschreden.",H!$O$10:'H'!$P$59,2,FALSE),""))),"")</f>
        <v/>
      </c>
    </row>
    <row r="240" spans="1:59" x14ac:dyDescent="0.2">
      <c r="A240" s="4" t="str">
        <f>F!A240</f>
        <v>Fractie C6 - C10</v>
      </c>
      <c r="B240" s="6" t="str">
        <f>IF(ISNUMBER(F!E240)=FALSE,"--",IF(F!E240=0,"--",F!E240))</f>
        <v>--</v>
      </c>
      <c r="C240" s="6" t="str">
        <f>IF(B240="--","",F!F240)</f>
        <v/>
      </c>
      <c r="D240" s="6" t="str">
        <f>IF(ISNUMBER(F!G240)=FALSE,"--",IF(F!G240=0,"--",F!G240))</f>
        <v>--</v>
      </c>
      <c r="E240" s="6" t="str">
        <f>IF(D240="--","",F!H240)</f>
        <v/>
      </c>
      <c r="F240" s="6" t="str">
        <f>IF(ISNUMBER(F!I240)=FALSE,"--",IF(F!I240=0,"--",F!I240))</f>
        <v>--</v>
      </c>
      <c r="G240" s="6" t="str">
        <f>IF(F240="--","",F!J240)</f>
        <v/>
      </c>
      <c r="H240" s="6"/>
      <c r="I240" s="6" t="str">
        <f>IF(F!Z240=-1,-1,F!AV240)</f>
        <v/>
      </c>
      <c r="J240" s="6"/>
      <c r="K240" s="6" t="str">
        <f>IF(F!AC240=-1,-1,F!AX240)</f>
        <v/>
      </c>
      <c r="L240" s="6"/>
      <c r="M240" s="6" t="str">
        <f>IF(F!AF240=-1,-1,F!AZ240)</f>
        <v/>
      </c>
      <c r="N240" s="6"/>
      <c r="P240" s="4" t="str">
        <f>IFERROR(IF(AND(VLOOKUP(F!$B240,E!$B$1:$AK$300,5,FALSE)&lt;&gt;1000000000,VLOOKUP(F!$B240,E!$B$1:$AK$300,6,FALSE)=1000000000,VLOOKUP(F!$B240,E!$B$1:$AK$300,7,FALSE)=1000000000,VLOOKUP(F!$B240,E!$B$1:$AK$300,8,FALSE)=1000000000,VLOOKUP(F!$B240,E!$B$1:$AK$300,9,FALSE)=1000000000),"toetsen alleen LN",IF(AND(VLOOKUP(F!$B240,E!$B$1:$AK$300,5,FALSE)=1000000000,VLOOKUP(F!$B240,E!$B$1:$AK$300,6,FALSE)=1000000000,VLOOKUP(F!$B240,E!$B$1:$AK$300,7,FALSE)=1000000000,VLOOKUP(F!$B240,E!$B$1:$AK$300,8,FALSE)&lt;&gt;1000000000,VLOOKUP(F!$B240,E!$B$1:$AK$300,9,FALSE)&lt;&gt;1000000000),"toetsen alleen MV en SV",IF(AND(VLOOKUP(F!$B240,E!$B$1:$AK$300,5,FALSE)&lt;&gt;1000000000,VLOOKUP(F!$B240,E!$B$1:$AK$300,6,FALSE)&lt;&gt;1000000000,VLOOKUP(F!$B240,E!$B$1:$AK$300,7,FALSE)&lt;&gt;1000000000,VLOOKUP(F!$B240,E!$B$1:$AK$300,8,FALSE)=1000000000,VLOOKUP(F!$B240,E!$B$1:$AK$300,9,FALSE)=1000000000),"toetsen geen MV en SV",IF(VLOOKUP(F!$B240,E!$B$1:$AK$300,5,FALSE)+VLOOKUP(F!$B240,E!$B$1:$AK$300,6,FALSE)+VLOOKUP(F!$B240,E!$B$1:$AK$300,7,FALSE)+VLOOKUP(F!$B240,E!$B$1:$AK$300,8,FALSE)&lt;&gt;4000000000,"toetsen",IF(VLOOKUP(F!$B240,E!$B$1:$AK$300,12,FALSE)&lt;&gt;1000000000,"toetsen alleen IW","niet toetsen"))))),"")</f>
        <v/>
      </c>
      <c r="Q240" s="6" t="str">
        <f t="shared" si="88"/>
        <v/>
      </c>
      <c r="R240" s="5" t="str">
        <f>IF($B240="--","",IF($P240="toetsen",toetsen(F!$B240,Q240),IF($P240="toetsen alleen IW",toetsen_alleen_IW(F!$B240,Q240),IF($P240="toetsen alleen LN",toetsen_alleen_LN(F!$B240,Q240),IF($P240="toetsen geen MV en SV",toetsen_geen_MV_en_SV(F!$B240,Q240),IF($P240="toetsen alleen MV en SV",toetsen_alleen_MV_en_SV(F!$B240,Q240),""))))))</f>
        <v/>
      </c>
      <c r="S240" s="5" t="str">
        <f>IF($P240="toetsen",IF(OR(Q240="",VLOOKUP(F!$B240,E!$B$1:$AK$300,10,FALSE)=1000000000),"",IF(Q240&lt;=VLOOKUP(F!$B240,E!$B$1:$AK$300,10,FALSE),"ja","nee")),"")</f>
        <v/>
      </c>
      <c r="T240" s="78" t="str">
        <f t="shared" si="83"/>
        <v/>
      </c>
      <c r="U240" s="5" t="str">
        <f>IF($D240="--","",IF($P240="toetsen",toetsen(F!$B240,T240),IF($P240="toetsen alleen IW",toetsen_alleen_IW(F!$B240,T240),IF($P240="toetsen alleen LN",toetsen_alleen_LN(F!$B240,T240),IF($P240="toetsen geen MV en SV",toetsen_geen_MV_en_SV(F!$B240,T240),IF($P240="toetsen alleen MV en SV",toetsen_alleen_MV_en_SV(F!$B240,T240),""))))))</f>
        <v/>
      </c>
      <c r="V240" s="5" t="str">
        <f>IF($P240="toetsen",IF(OR(T240="",VLOOKUP(F!$B240,E!$B$1:$AK$300,10,FALSE)=1000000000),"",IF(T240&lt;=VLOOKUP(F!$B240,E!$B$1:$AK$300,10,FALSE),"ja","nee")),"")</f>
        <v/>
      </c>
      <c r="W240" s="6" t="str">
        <f t="shared" si="84"/>
        <v/>
      </c>
      <c r="X240" s="5" t="str">
        <f>IF($F240="--","",IF($P240="toetsen",toetsen(F!$B240,W240),IF($P240="toetsen alleen IW",toetsen_alleen_IW(F!$B240,W240),IF($P240="toetsen alleen LN",toetsen_alleen_LN(F!$B240,W240),IF($P240="toetsen geen MV en SV",toetsen_geen_MV_en_SV(F!$B240,W240),IF($P240="toetsen alleen MV en SV",toetsen_alleen_MV_en_SV(F!$B240,W240),""))))))</f>
        <v/>
      </c>
      <c r="Y240" s="5" t="str">
        <f>IF($P240="toetsen",IF(OR(W240="",VLOOKUP(F!$B240,E!$B$1:$AK$300,10,FALSE)=1000000000),"",IF(W240&lt;=VLOOKUP(F!$B240,E!$B$1:$AK$300,10,FALSE),"ja","nee")),"")</f>
        <v/>
      </c>
      <c r="AA240" s="4" t="str">
        <f>IFERROR(IF(Q240="","",(IF(Q240&gt;2*VLOOKUP(F!$B240,E!$B$1:$AK$300,5,FALSE),1,0))),"")</f>
        <v/>
      </c>
      <c r="AB240" s="4" t="str">
        <f>IFERROR(IF(T240="","",(IF(T240&gt;2*VLOOKUP(F!$B240,E!$B$1:$AK$300,5,FALSE),1,0))),"")</f>
        <v/>
      </c>
      <c r="AC240" s="4" t="str">
        <f>IFERROR(IF(W240="","",(IF(W240&gt;2*VLOOKUP(F!$B240,E!$B$1:$AK$300,5,FALSE),1,0))),"")</f>
        <v/>
      </c>
      <c r="AE240" s="4" t="str">
        <f>IFERROR(IF(Q240="","",(IF(Q240&gt;VLOOKUP(F!$B240,E!$B$1:$AK$300,6,FALSE)+VLOOKUP(F!$B240,E!$B$1:$AK$300,5,FALSE),1,0))),"")</f>
        <v/>
      </c>
      <c r="AF240" s="4" t="str">
        <f>IFERROR(IF(T240="","",(IF(T240&gt;VLOOKUP(F!$B240,E!$B$1:$AK$300,6,FALSE)+VLOOKUP(F!$B240,E!$B$1:$AK$300,5,FALSE),1,0))),"")</f>
        <v/>
      </c>
      <c r="AG240" s="4" t="str">
        <f>IFERROR(IF(W240="","",(IF(W240&gt;VLOOKUP(F!$B240,E!$B$1:$AK$300,6,FALSE)+VLOOKUP(F!$B240,E!$B$1:$AK$300,5,FALSE),1,0))),"")</f>
        <v/>
      </c>
      <c r="AI240" s="6" t="str">
        <f t="shared" si="85"/>
        <v>--</v>
      </c>
      <c r="AJ240" s="6" t="str">
        <f>IF(AI240="--","--",IF(F!$D240=131,IF(I240=-1,"rg",IF(I240="","--",IF(I240*1000&lt;1,FIXED(I240*1000,3),IF(I240*1000&lt;10,FIXED(I240*1000,2),(IF(I240*1000&lt;100,FIXED(I240*1000,1),IF(I240*1000&lt;1000,FIXED(I240*1000,0),MROUND(I240*1000,10)))))))),IF(I240=-1,"rg",IF(I240="","--",IF(I240&lt;1,FIXED(I240,3),IF(I240&lt;10,FIXED(I240,2),(IF(I240&lt;100,FIXED(I240,1),IF(I240&lt;1000,FIXED(I240,0),MROUND(I240,10))))))))))</f>
        <v>--</v>
      </c>
      <c r="AK240" s="6" t="str">
        <f t="shared" si="86"/>
        <v>--</v>
      </c>
      <c r="AL240" s="6" t="str">
        <f>IF(AK240="--","--",IF(F!$D240=131,IF(K240=-1,"rg",IF(K240="","--",IF(K240*1000&lt;1,FIXED(K240*1000,3),IF(K240*1000&lt;10,FIXED(K240*1000,2),(IF(K240*1000&lt;100,FIXED(K240*1000,1),IF(K240*1000&lt;1000,FIXED(K240*1000,0),MROUND(K240*1000,10)))))))),IF(K240=-1,"rg",IF(K240="","--",IF(K240&lt;1,FIXED(K240,3),IF(K240&lt;10,FIXED(K240,2),(IF(K240&lt;100,FIXED(K240,1),IF(K240&lt;1000,FIXED(K240,0),MROUND(K240,10))))))))))</f>
        <v>--</v>
      </c>
      <c r="AM240" s="6" t="str">
        <f t="shared" si="87"/>
        <v>--</v>
      </c>
      <c r="AN240" s="6" t="str">
        <f>IF(AM240="--","--",IF(F!$D240=131,IF(M240=-1,"rg",IF(M240="","--",IF(M240*1000&lt;1,FIXED(M240*1000,3),IF(M240*1000&lt;10,FIXED(M240*1000,2),(IF(M240*1000&lt;100,FIXED(M240*1000,1),IF(M240*1000&lt;1000,FIXED(M240*1000,0),MROUND(M240*1000,10)))))))),IF(M240=-1,"rg",IF(M240="","--",IF(M240&lt;1,FIXED(M240,3),IF(M240&lt;10,FIXED(M240,2),(IF(M240&lt;100,FIXED(M240,1),IF(M240&lt;1000,FIXED(M240,0),MROUND(M240,10))))))))))</f>
        <v>--</v>
      </c>
      <c r="AP240" s="6" t="str">
        <f t="shared" si="74"/>
        <v>--</v>
      </c>
      <c r="AQ240" s="6" t="str">
        <f t="shared" si="75"/>
        <v/>
      </c>
      <c r="AR240" s="6" t="str">
        <f t="shared" si="76"/>
        <v>--</v>
      </c>
      <c r="AS240" s="6" t="str">
        <f t="shared" si="77"/>
        <v/>
      </c>
      <c r="AT240" s="6" t="str">
        <f t="shared" si="78"/>
        <v/>
      </c>
      <c r="AU240" s="6" t="str">
        <f>IFERROR(IF(AR240="--","",IF(HLOOKUP(SMALL($Q$4:$Y$4,3),$Q$4:$Y$501,ROW(AP240)-3,FALSE)=0,"",IF(HLOOKUP(SMALL($Q$4:$Y$4,3),$Q$4:$Y$501,ROW(AP240)-3,FALSE)="nee",VLOOKUP("De kwaliteitseis emissiearme grond (maximale concentratie) wordt overschreden.",H!$O$10:'H'!$P$59,2,FALSE),""))),"")</f>
        <v/>
      </c>
      <c r="AV240" s="6" t="str">
        <f t="shared" si="68"/>
        <v>--</v>
      </c>
      <c r="AW240" s="6" t="str">
        <f t="shared" si="69"/>
        <v/>
      </c>
      <c r="AX240" s="6" t="str">
        <f t="shared" si="70"/>
        <v>--</v>
      </c>
      <c r="AY240" s="6" t="str">
        <f t="shared" si="79"/>
        <v/>
      </c>
      <c r="AZ240" s="6" t="str">
        <f t="shared" si="80"/>
        <v/>
      </c>
      <c r="BA240" s="6" t="str">
        <f>IFERROR(IF(AR240="--","",IF(HLOOKUP(SMALL($Q$4:$Y$4,6),$Q$4:$Y$501,ROW(AP240)-3,FALSE)=0,"",IF(HLOOKUP(SMALL($Q$4:$Y$4,6),$Q$4:$Y$501,ROW(AP240)-3,FALSE)="nee",VLOOKUP("De kwaliteitseis emissiearme grond (maximale concentratie) wordt overschreden.",H!$O$10:'H'!$P$59,2,FALSE),""))),"")</f>
        <v/>
      </c>
      <c r="BB240" s="6" t="str">
        <f t="shared" si="71"/>
        <v>--</v>
      </c>
      <c r="BC240" s="6" t="str">
        <f t="shared" si="72"/>
        <v/>
      </c>
      <c r="BD240" s="6" t="str">
        <f t="shared" si="73"/>
        <v>--</v>
      </c>
      <c r="BE240" s="6" t="str">
        <f t="shared" si="81"/>
        <v/>
      </c>
      <c r="BF240" s="6" t="str">
        <f t="shared" si="82"/>
        <v/>
      </c>
      <c r="BG240" s="4" t="str">
        <f>IFERROR(IF(AR240="--","",IF(HLOOKUP(SMALL($Q$4:$Y$4,9),$Q$4:$Y$501,ROW(AP240)-3,FALSE)=0,"",IF(HLOOKUP(SMALL($Q$4:$Y$4,9),$Q$4:$Y$501,ROW(AP240)-3,FALSE)="nee",VLOOKUP("De kwaliteitseis emissiearme grond (maximale concentratie) wordt overschreden.",H!$O$10:'H'!$P$59,2,FALSE),""))),"")</f>
        <v/>
      </c>
    </row>
    <row r="241" spans="1:59" x14ac:dyDescent="0.2">
      <c r="A241" s="4" t="str">
        <f>F!A241</f>
        <v>Fractie C10 - C12</v>
      </c>
      <c r="B241" s="6">
        <f>IF(ISNUMBER(F!E241)=FALSE,"--",IF(F!E241=0,"--",F!E241))</f>
        <v>5</v>
      </c>
      <c r="C241" s="6" t="str">
        <f>IF(B241="--","",F!F241)</f>
        <v>&lt;</v>
      </c>
      <c r="D241" s="6">
        <f>IF(ISNUMBER(F!G241)=FALSE,"--",IF(F!G241=0,"--",F!G241))</f>
        <v>5</v>
      </c>
      <c r="E241" s="6" t="str">
        <f>IF(D241="--","",F!H241)</f>
        <v>&lt;</v>
      </c>
      <c r="F241" s="6">
        <f>IF(ISNUMBER(F!I241)=FALSE,"--",IF(F!I241=0,"--",F!I241))</f>
        <v>5</v>
      </c>
      <c r="G241" s="6" t="str">
        <f>IF(F241="--","",F!J241)</f>
        <v>&lt;</v>
      </c>
      <c r="H241" s="6"/>
      <c r="I241" s="6">
        <f>IF(F!Z241=-1,-1,F!AV241)</f>
        <v>-1</v>
      </c>
      <c r="J241" s="6"/>
      <c r="K241" s="6">
        <f>IF(F!AC241=-1,-1,F!AX241)</f>
        <v>-1</v>
      </c>
      <c r="L241" s="6"/>
      <c r="M241" s="6">
        <f>IF(F!AF241=-1,-1,F!AZ241)</f>
        <v>-1</v>
      </c>
      <c r="N241" s="6"/>
      <c r="P241" s="4" t="str">
        <f>IFERROR(IF(AND(VLOOKUP(F!$B241,E!$B$1:$AK$300,5,FALSE)&lt;&gt;1000000000,VLOOKUP(F!$B241,E!$B$1:$AK$300,6,FALSE)=1000000000,VLOOKUP(F!$B241,E!$B$1:$AK$300,7,FALSE)=1000000000,VLOOKUP(F!$B241,E!$B$1:$AK$300,8,FALSE)=1000000000,VLOOKUP(F!$B241,E!$B$1:$AK$300,9,FALSE)=1000000000),"toetsen alleen LN",IF(AND(VLOOKUP(F!$B241,E!$B$1:$AK$300,5,FALSE)=1000000000,VLOOKUP(F!$B241,E!$B$1:$AK$300,6,FALSE)=1000000000,VLOOKUP(F!$B241,E!$B$1:$AK$300,7,FALSE)=1000000000,VLOOKUP(F!$B241,E!$B$1:$AK$300,8,FALSE)&lt;&gt;1000000000,VLOOKUP(F!$B241,E!$B$1:$AK$300,9,FALSE)&lt;&gt;1000000000),"toetsen alleen MV en SV",IF(AND(VLOOKUP(F!$B241,E!$B$1:$AK$300,5,FALSE)&lt;&gt;1000000000,VLOOKUP(F!$B241,E!$B$1:$AK$300,6,FALSE)&lt;&gt;1000000000,VLOOKUP(F!$B241,E!$B$1:$AK$300,7,FALSE)&lt;&gt;1000000000,VLOOKUP(F!$B241,E!$B$1:$AK$300,8,FALSE)=1000000000,VLOOKUP(F!$B241,E!$B$1:$AK$300,9,FALSE)=1000000000),"toetsen geen MV en SV",IF(VLOOKUP(F!$B241,E!$B$1:$AK$300,5,FALSE)+VLOOKUP(F!$B241,E!$B$1:$AK$300,6,FALSE)+VLOOKUP(F!$B241,E!$B$1:$AK$300,7,FALSE)+VLOOKUP(F!$B241,E!$B$1:$AK$300,8,FALSE)&lt;&gt;4000000000,"toetsen",IF(VLOOKUP(F!$B241,E!$B$1:$AK$300,12,FALSE)&lt;&gt;1000000000,"toetsen alleen IW","niet toetsen"))))),"")</f>
        <v/>
      </c>
      <c r="Q241" s="6">
        <f t="shared" si="88"/>
        <v>-1</v>
      </c>
      <c r="R241" s="5" t="str">
        <f>IF($B241="--","",IF($P241="toetsen",toetsen(F!$B241,Q241),IF($P241="toetsen alleen IW",toetsen_alleen_IW(F!$B241,Q241),IF($P241="toetsen alleen LN",toetsen_alleen_LN(F!$B241,Q241),IF($P241="toetsen geen MV en SV",toetsen_geen_MV_en_SV(F!$B241,Q241),IF($P241="toetsen alleen MV en SV",toetsen_alleen_MV_en_SV(F!$B241,Q241),""))))))</f>
        <v/>
      </c>
      <c r="S241" s="5" t="str">
        <f>IF($P241="toetsen",IF(OR(Q241="",VLOOKUP(F!$B241,E!$B$1:$AK$300,10,FALSE)=1000000000),"",IF(Q241&lt;=VLOOKUP(F!$B241,E!$B$1:$AK$300,10,FALSE),"ja","nee")),"")</f>
        <v/>
      </c>
      <c r="T241" s="78">
        <f t="shared" si="83"/>
        <v>-1</v>
      </c>
      <c r="U241" s="5" t="str">
        <f>IF($D241="--","",IF($P241="toetsen",toetsen(F!$B241,T241),IF($P241="toetsen alleen IW",toetsen_alleen_IW(F!$B241,T241),IF($P241="toetsen alleen LN",toetsen_alleen_LN(F!$B241,T241),IF($P241="toetsen geen MV en SV",toetsen_geen_MV_en_SV(F!$B241,T241),IF($P241="toetsen alleen MV en SV",toetsen_alleen_MV_en_SV(F!$B241,T241),""))))))</f>
        <v/>
      </c>
      <c r="V241" s="5" t="str">
        <f>IF($P241="toetsen",IF(OR(T241="",VLOOKUP(F!$B241,E!$B$1:$AK$300,10,FALSE)=1000000000),"",IF(T241&lt;=VLOOKUP(F!$B241,E!$B$1:$AK$300,10,FALSE),"ja","nee")),"")</f>
        <v/>
      </c>
      <c r="W241" s="6">
        <f t="shared" si="84"/>
        <v>-1</v>
      </c>
      <c r="X241" s="5" t="str">
        <f>IF($F241="--","",IF($P241="toetsen",toetsen(F!$B241,W241),IF($P241="toetsen alleen IW",toetsen_alleen_IW(F!$B241,W241),IF($P241="toetsen alleen LN",toetsen_alleen_LN(F!$B241,W241),IF($P241="toetsen geen MV en SV",toetsen_geen_MV_en_SV(F!$B241,W241),IF($P241="toetsen alleen MV en SV",toetsen_alleen_MV_en_SV(F!$B241,W241),""))))))</f>
        <v/>
      </c>
      <c r="Y241" s="5" t="str">
        <f>IF($P241="toetsen",IF(OR(W241="",VLOOKUP(F!$B241,E!$B$1:$AK$300,10,FALSE)=1000000000),"",IF(W241&lt;=VLOOKUP(F!$B241,E!$B$1:$AK$300,10,FALSE),"ja","nee")),"")</f>
        <v/>
      </c>
      <c r="AA241" s="4" t="str">
        <f>IFERROR(IF(Q241="","",(IF(Q241&gt;2*VLOOKUP(F!$B241,E!$B$1:$AK$300,5,FALSE),1,0))),"")</f>
        <v/>
      </c>
      <c r="AB241" s="4" t="str">
        <f>IFERROR(IF(T241="","",(IF(T241&gt;2*VLOOKUP(F!$B241,E!$B$1:$AK$300,5,FALSE),1,0))),"")</f>
        <v/>
      </c>
      <c r="AC241" s="4" t="str">
        <f>IFERROR(IF(W241="","",(IF(W241&gt;2*VLOOKUP(F!$B241,E!$B$1:$AK$300,5,FALSE),1,0))),"")</f>
        <v/>
      </c>
      <c r="AE241" s="4" t="str">
        <f>IFERROR(IF(Q241="","",(IF(Q241&gt;VLOOKUP(F!$B241,E!$B$1:$AK$300,6,FALSE)+VLOOKUP(F!$B241,E!$B$1:$AK$300,5,FALSE),1,0))),"")</f>
        <v/>
      </c>
      <c r="AF241" s="4" t="str">
        <f>IFERROR(IF(T241="","",(IF(T241&gt;VLOOKUP(F!$B241,E!$B$1:$AK$300,6,FALSE)+VLOOKUP(F!$B241,E!$B$1:$AK$300,5,FALSE),1,0))),"")</f>
        <v/>
      </c>
      <c r="AG241" s="4" t="str">
        <f>IFERROR(IF(W241="","",(IF(W241&gt;VLOOKUP(F!$B241,E!$B$1:$AK$300,6,FALSE)+VLOOKUP(F!$B241,E!$B$1:$AK$300,5,FALSE),1,0))),"")</f>
        <v/>
      </c>
      <c r="AI241" s="6" t="str">
        <f t="shared" si="85"/>
        <v>5,0</v>
      </c>
      <c r="AJ241" s="6" t="str">
        <f>IF(AI241="--","--",IF(F!$D241=131,IF(I241=-1,"rg",IF(I241="","--",IF(I241*1000&lt;1,FIXED(I241*1000,3),IF(I241*1000&lt;10,FIXED(I241*1000,2),(IF(I241*1000&lt;100,FIXED(I241*1000,1),IF(I241*1000&lt;1000,FIXED(I241*1000,0),MROUND(I241*1000,10)))))))),IF(I241=-1,"rg",IF(I241="","--",IF(I241&lt;1,FIXED(I241,3),IF(I241&lt;10,FIXED(I241,2),(IF(I241&lt;100,FIXED(I241,1),IF(I241&lt;1000,FIXED(I241,0),MROUND(I241,10))))))))))</f>
        <v>rg</v>
      </c>
      <c r="AK241" s="6" t="str">
        <f t="shared" si="86"/>
        <v>5,0</v>
      </c>
      <c r="AL241" s="6" t="str">
        <f>IF(AK241="--","--",IF(F!$D241=131,IF(K241=-1,"rg",IF(K241="","--",IF(K241*1000&lt;1,FIXED(K241*1000,3),IF(K241*1000&lt;10,FIXED(K241*1000,2),(IF(K241*1000&lt;100,FIXED(K241*1000,1),IF(K241*1000&lt;1000,FIXED(K241*1000,0),MROUND(K241*1000,10)))))))),IF(K241=-1,"rg",IF(K241="","--",IF(K241&lt;1,FIXED(K241,3),IF(K241&lt;10,FIXED(K241,2),(IF(K241&lt;100,FIXED(K241,1),IF(K241&lt;1000,FIXED(K241,0),MROUND(K241,10))))))))))</f>
        <v>rg</v>
      </c>
      <c r="AM241" s="6" t="str">
        <f t="shared" si="87"/>
        <v>5,0</v>
      </c>
      <c r="AN241" s="6" t="str">
        <f>IF(AM241="--","--",IF(F!$D241=131,IF(M241=-1,"rg",IF(M241="","--",IF(M241*1000&lt;1,FIXED(M241*1000,3),IF(M241*1000&lt;10,FIXED(M241*1000,2),(IF(M241*1000&lt;100,FIXED(M241*1000,1),IF(M241*1000&lt;1000,FIXED(M241*1000,0),MROUND(M241*1000,10)))))))),IF(M241=-1,"rg",IF(M241="","--",IF(M241&lt;1,FIXED(M241,3),IF(M241&lt;10,FIXED(M241,2),(IF(M241&lt;100,FIXED(M241,1),IF(M241&lt;1000,FIXED(M241,0),MROUND(M241,10))))))))))</f>
        <v>rg</v>
      </c>
      <c r="AP241" s="6" t="str">
        <f t="shared" si="74"/>
        <v>5,0</v>
      </c>
      <c r="AQ241" s="6" t="str">
        <f t="shared" si="75"/>
        <v>&lt;</v>
      </c>
      <c r="AR241" s="6" t="str">
        <f t="shared" si="76"/>
        <v>rg</v>
      </c>
      <c r="AS241" s="6" t="str">
        <f t="shared" si="77"/>
        <v>&lt;</v>
      </c>
      <c r="AT241" s="6" t="str">
        <f t="shared" si="78"/>
        <v/>
      </c>
      <c r="AU241" s="6" t="str">
        <f>IFERROR(IF(AR241="--","",IF(HLOOKUP(SMALL($Q$4:$Y$4,3),$Q$4:$Y$501,ROW(AP241)-3,FALSE)=0,"",IF(HLOOKUP(SMALL($Q$4:$Y$4,3),$Q$4:$Y$501,ROW(AP241)-3,FALSE)="nee",VLOOKUP("De kwaliteitseis emissiearme grond (maximale concentratie) wordt overschreden.",H!$O$10:'H'!$P$59,2,FALSE),""))),"")</f>
        <v/>
      </c>
      <c r="AV241" s="6" t="str">
        <f t="shared" si="68"/>
        <v>5,0</v>
      </c>
      <c r="AW241" s="6" t="str">
        <f t="shared" si="69"/>
        <v>&lt;</v>
      </c>
      <c r="AX241" s="6" t="str">
        <f t="shared" si="70"/>
        <v>rg</v>
      </c>
      <c r="AY241" s="6" t="str">
        <f t="shared" si="79"/>
        <v>&lt;</v>
      </c>
      <c r="AZ241" s="6" t="str">
        <f t="shared" si="80"/>
        <v/>
      </c>
      <c r="BA241" s="6" t="str">
        <f>IFERROR(IF(AR241="--","",IF(HLOOKUP(SMALL($Q$4:$Y$4,6),$Q$4:$Y$501,ROW(AP241)-3,FALSE)=0,"",IF(HLOOKUP(SMALL($Q$4:$Y$4,6),$Q$4:$Y$501,ROW(AP241)-3,FALSE)="nee",VLOOKUP("De kwaliteitseis emissiearme grond (maximale concentratie) wordt overschreden.",H!$O$10:'H'!$P$59,2,FALSE),""))),"")</f>
        <v/>
      </c>
      <c r="BB241" s="6" t="str">
        <f t="shared" si="71"/>
        <v>5,0</v>
      </c>
      <c r="BC241" s="6" t="str">
        <f t="shared" si="72"/>
        <v>&lt;</v>
      </c>
      <c r="BD241" s="6" t="str">
        <f t="shared" si="73"/>
        <v>rg</v>
      </c>
      <c r="BE241" s="6" t="str">
        <f t="shared" si="81"/>
        <v>&lt;</v>
      </c>
      <c r="BF241" s="6" t="str">
        <f t="shared" si="82"/>
        <v/>
      </c>
      <c r="BG241" s="4" t="str">
        <f>IFERROR(IF(AR241="--","",IF(HLOOKUP(SMALL($Q$4:$Y$4,9),$Q$4:$Y$501,ROW(AP241)-3,FALSE)=0,"",IF(HLOOKUP(SMALL($Q$4:$Y$4,9),$Q$4:$Y$501,ROW(AP241)-3,FALSE)="nee",VLOOKUP("De kwaliteitseis emissiearme grond (maximale concentratie) wordt overschreden.",H!$O$10:'H'!$P$59,2,FALSE),""))),"")</f>
        <v/>
      </c>
    </row>
    <row r="242" spans="1:59" x14ac:dyDescent="0.2">
      <c r="A242" s="4" t="str">
        <f>F!A242</f>
        <v>Fractie C12 - C16</v>
      </c>
      <c r="B242" s="6" t="str">
        <f>IF(ISNUMBER(F!E242)=FALSE,"--",IF(F!E242=0,"--",F!E242))</f>
        <v>--</v>
      </c>
      <c r="C242" s="6" t="str">
        <f>IF(B242="--","",F!F242)</f>
        <v/>
      </c>
      <c r="D242" s="6" t="str">
        <f>IF(ISNUMBER(F!G242)=FALSE,"--",IF(F!G242=0,"--",F!G242))</f>
        <v>--</v>
      </c>
      <c r="E242" s="6" t="str">
        <f>IF(D242="--","",F!H242)</f>
        <v/>
      </c>
      <c r="F242" s="6" t="str">
        <f>IF(ISNUMBER(F!I242)=FALSE,"--",IF(F!I242=0,"--",F!I242))</f>
        <v>--</v>
      </c>
      <c r="G242" s="6" t="str">
        <f>IF(F242="--","",F!J242)</f>
        <v/>
      </c>
      <c r="H242" s="6"/>
      <c r="I242" s="6" t="str">
        <f>IF(F!Z242=-1,-1,F!AV242)</f>
        <v/>
      </c>
      <c r="J242" s="6"/>
      <c r="K242" s="6" t="str">
        <f>IF(F!AC242=-1,-1,F!AX242)</f>
        <v/>
      </c>
      <c r="L242" s="6"/>
      <c r="M242" s="6" t="str">
        <f>IF(F!AF242=-1,-1,F!AZ242)</f>
        <v/>
      </c>
      <c r="N242" s="6"/>
      <c r="P242" s="4" t="str">
        <f>IFERROR(IF(AND(VLOOKUP(F!$B242,E!$B$1:$AK$300,5,FALSE)&lt;&gt;1000000000,VLOOKUP(F!$B242,E!$B$1:$AK$300,6,FALSE)=1000000000,VLOOKUP(F!$B242,E!$B$1:$AK$300,7,FALSE)=1000000000,VLOOKUP(F!$B242,E!$B$1:$AK$300,8,FALSE)=1000000000,VLOOKUP(F!$B242,E!$B$1:$AK$300,9,FALSE)=1000000000),"toetsen alleen LN",IF(AND(VLOOKUP(F!$B242,E!$B$1:$AK$300,5,FALSE)=1000000000,VLOOKUP(F!$B242,E!$B$1:$AK$300,6,FALSE)=1000000000,VLOOKUP(F!$B242,E!$B$1:$AK$300,7,FALSE)=1000000000,VLOOKUP(F!$B242,E!$B$1:$AK$300,8,FALSE)&lt;&gt;1000000000,VLOOKUP(F!$B242,E!$B$1:$AK$300,9,FALSE)&lt;&gt;1000000000),"toetsen alleen MV en SV",IF(AND(VLOOKUP(F!$B242,E!$B$1:$AK$300,5,FALSE)&lt;&gt;1000000000,VLOOKUP(F!$B242,E!$B$1:$AK$300,6,FALSE)&lt;&gt;1000000000,VLOOKUP(F!$B242,E!$B$1:$AK$300,7,FALSE)&lt;&gt;1000000000,VLOOKUP(F!$B242,E!$B$1:$AK$300,8,FALSE)=1000000000,VLOOKUP(F!$B242,E!$B$1:$AK$300,9,FALSE)=1000000000),"toetsen geen MV en SV",IF(VLOOKUP(F!$B242,E!$B$1:$AK$300,5,FALSE)+VLOOKUP(F!$B242,E!$B$1:$AK$300,6,FALSE)+VLOOKUP(F!$B242,E!$B$1:$AK$300,7,FALSE)+VLOOKUP(F!$B242,E!$B$1:$AK$300,8,FALSE)&lt;&gt;4000000000,"toetsen",IF(VLOOKUP(F!$B242,E!$B$1:$AK$300,12,FALSE)&lt;&gt;1000000000,"toetsen alleen IW","niet toetsen"))))),"")</f>
        <v/>
      </c>
      <c r="Q242" s="6" t="str">
        <f t="shared" si="88"/>
        <v/>
      </c>
      <c r="R242" s="5" t="str">
        <f>IF($B242="--","",IF($P242="toetsen",toetsen(F!$B242,Q242),IF($P242="toetsen alleen IW",toetsen_alleen_IW(F!$B242,Q242),IF($P242="toetsen alleen LN",toetsen_alleen_LN(F!$B242,Q242),IF($P242="toetsen geen MV en SV",toetsen_geen_MV_en_SV(F!$B242,Q242),IF($P242="toetsen alleen MV en SV",toetsen_alleen_MV_en_SV(F!$B242,Q242),""))))))</f>
        <v/>
      </c>
      <c r="S242" s="5" t="str">
        <f>IF($P242="toetsen",IF(OR(Q242="",VLOOKUP(F!$B242,E!$B$1:$AK$300,10,FALSE)=1000000000),"",IF(Q242&lt;=VLOOKUP(F!$B242,E!$B$1:$AK$300,10,FALSE),"ja","nee")),"")</f>
        <v/>
      </c>
      <c r="T242" s="78" t="str">
        <f t="shared" si="83"/>
        <v/>
      </c>
      <c r="U242" s="5" t="str">
        <f>IF($D242="--","",IF($P242="toetsen",toetsen(F!$B242,T242),IF($P242="toetsen alleen IW",toetsen_alleen_IW(F!$B242,T242),IF($P242="toetsen alleen LN",toetsen_alleen_LN(F!$B242,T242),IF($P242="toetsen geen MV en SV",toetsen_geen_MV_en_SV(F!$B242,T242),IF($P242="toetsen alleen MV en SV",toetsen_alleen_MV_en_SV(F!$B242,T242),""))))))</f>
        <v/>
      </c>
      <c r="V242" s="5" t="str">
        <f>IF($P242="toetsen",IF(OR(T242="",VLOOKUP(F!$B242,E!$B$1:$AK$300,10,FALSE)=1000000000),"",IF(T242&lt;=VLOOKUP(F!$B242,E!$B$1:$AK$300,10,FALSE),"ja","nee")),"")</f>
        <v/>
      </c>
      <c r="W242" s="6" t="str">
        <f t="shared" si="84"/>
        <v/>
      </c>
      <c r="X242" s="5" t="str">
        <f>IF($F242="--","",IF($P242="toetsen",toetsen(F!$B242,W242),IF($P242="toetsen alleen IW",toetsen_alleen_IW(F!$B242,W242),IF($P242="toetsen alleen LN",toetsen_alleen_LN(F!$B242,W242),IF($P242="toetsen geen MV en SV",toetsen_geen_MV_en_SV(F!$B242,W242),IF($P242="toetsen alleen MV en SV",toetsen_alleen_MV_en_SV(F!$B242,W242),""))))))</f>
        <v/>
      </c>
      <c r="Y242" s="5" t="str">
        <f>IF($P242="toetsen",IF(OR(W242="",VLOOKUP(F!$B242,E!$B$1:$AK$300,10,FALSE)=1000000000),"",IF(W242&lt;=VLOOKUP(F!$B242,E!$B$1:$AK$300,10,FALSE),"ja","nee")),"")</f>
        <v/>
      </c>
      <c r="AA242" s="4" t="str">
        <f>IFERROR(IF(Q242="","",(IF(Q242&gt;2*VLOOKUP(F!$B242,E!$B$1:$AK$300,5,FALSE),1,0))),"")</f>
        <v/>
      </c>
      <c r="AB242" s="4" t="str">
        <f>IFERROR(IF(T242="","",(IF(T242&gt;2*VLOOKUP(F!$B242,E!$B$1:$AK$300,5,FALSE),1,0))),"")</f>
        <v/>
      </c>
      <c r="AC242" s="4" t="str">
        <f>IFERROR(IF(W242="","",(IF(W242&gt;2*VLOOKUP(F!$B242,E!$B$1:$AK$300,5,FALSE),1,0))),"")</f>
        <v/>
      </c>
      <c r="AE242" s="4" t="str">
        <f>IFERROR(IF(Q242="","",(IF(Q242&gt;VLOOKUP(F!$B242,E!$B$1:$AK$300,6,FALSE)+VLOOKUP(F!$B242,E!$B$1:$AK$300,5,FALSE),1,0))),"")</f>
        <v/>
      </c>
      <c r="AF242" s="4" t="str">
        <f>IFERROR(IF(T242="","",(IF(T242&gt;VLOOKUP(F!$B242,E!$B$1:$AK$300,6,FALSE)+VLOOKUP(F!$B242,E!$B$1:$AK$300,5,FALSE),1,0))),"")</f>
        <v/>
      </c>
      <c r="AG242" s="4" t="str">
        <f>IFERROR(IF(W242="","",(IF(W242&gt;VLOOKUP(F!$B242,E!$B$1:$AK$300,6,FALSE)+VLOOKUP(F!$B242,E!$B$1:$AK$300,5,FALSE),1,0))),"")</f>
        <v/>
      </c>
      <c r="AI242" s="6" t="str">
        <f t="shared" si="85"/>
        <v>--</v>
      </c>
      <c r="AJ242" s="6" t="str">
        <f>IF(AI242="--","--",IF(F!$D242=131,IF(I242=-1,"rg",IF(I242="","--",IF(I242*1000&lt;1,FIXED(I242*1000,3),IF(I242*1000&lt;10,FIXED(I242*1000,2),(IF(I242*1000&lt;100,FIXED(I242*1000,1),IF(I242*1000&lt;1000,FIXED(I242*1000,0),MROUND(I242*1000,10)))))))),IF(I242=-1,"rg",IF(I242="","--",IF(I242&lt;1,FIXED(I242,3),IF(I242&lt;10,FIXED(I242,2),(IF(I242&lt;100,FIXED(I242,1),IF(I242&lt;1000,FIXED(I242,0),MROUND(I242,10))))))))))</f>
        <v>--</v>
      </c>
      <c r="AK242" s="6" t="str">
        <f t="shared" si="86"/>
        <v>--</v>
      </c>
      <c r="AL242" s="6" t="str">
        <f>IF(AK242="--","--",IF(F!$D242=131,IF(K242=-1,"rg",IF(K242="","--",IF(K242*1000&lt;1,FIXED(K242*1000,3),IF(K242*1000&lt;10,FIXED(K242*1000,2),(IF(K242*1000&lt;100,FIXED(K242*1000,1),IF(K242*1000&lt;1000,FIXED(K242*1000,0),MROUND(K242*1000,10)))))))),IF(K242=-1,"rg",IF(K242="","--",IF(K242&lt;1,FIXED(K242,3),IF(K242&lt;10,FIXED(K242,2),(IF(K242&lt;100,FIXED(K242,1),IF(K242&lt;1000,FIXED(K242,0),MROUND(K242,10))))))))))</f>
        <v>--</v>
      </c>
      <c r="AM242" s="6" t="str">
        <f t="shared" si="87"/>
        <v>--</v>
      </c>
      <c r="AN242" s="6" t="str">
        <f>IF(AM242="--","--",IF(F!$D242=131,IF(M242=-1,"rg",IF(M242="","--",IF(M242*1000&lt;1,FIXED(M242*1000,3),IF(M242*1000&lt;10,FIXED(M242*1000,2),(IF(M242*1000&lt;100,FIXED(M242*1000,1),IF(M242*1000&lt;1000,FIXED(M242*1000,0),MROUND(M242*1000,10)))))))),IF(M242=-1,"rg",IF(M242="","--",IF(M242&lt;1,FIXED(M242,3),IF(M242&lt;10,FIXED(M242,2),(IF(M242&lt;100,FIXED(M242,1),IF(M242&lt;1000,FIXED(M242,0),MROUND(M242,10))))))))))</f>
        <v>--</v>
      </c>
      <c r="AP242" s="6" t="str">
        <f t="shared" si="74"/>
        <v>--</v>
      </c>
      <c r="AQ242" s="6" t="str">
        <f t="shared" si="75"/>
        <v/>
      </c>
      <c r="AR242" s="6" t="str">
        <f t="shared" si="76"/>
        <v>--</v>
      </c>
      <c r="AS242" s="6" t="str">
        <f t="shared" si="77"/>
        <v/>
      </c>
      <c r="AT242" s="6" t="str">
        <f t="shared" si="78"/>
        <v/>
      </c>
      <c r="AU242" s="6" t="str">
        <f>IFERROR(IF(AR242="--","",IF(HLOOKUP(SMALL($Q$4:$Y$4,3),$Q$4:$Y$501,ROW(AP242)-3,FALSE)=0,"",IF(HLOOKUP(SMALL($Q$4:$Y$4,3),$Q$4:$Y$501,ROW(AP242)-3,FALSE)="nee",VLOOKUP("De kwaliteitseis emissiearme grond (maximale concentratie) wordt overschreden.",H!$O$10:'H'!$P$59,2,FALSE),""))),"")</f>
        <v/>
      </c>
      <c r="AV242" s="6" t="str">
        <f t="shared" si="68"/>
        <v>--</v>
      </c>
      <c r="AW242" s="6" t="str">
        <f t="shared" si="69"/>
        <v/>
      </c>
      <c r="AX242" s="6" t="str">
        <f t="shared" si="70"/>
        <v>--</v>
      </c>
      <c r="AY242" s="6" t="str">
        <f t="shared" si="79"/>
        <v/>
      </c>
      <c r="AZ242" s="6" t="str">
        <f t="shared" si="80"/>
        <v/>
      </c>
      <c r="BA242" s="6" t="str">
        <f>IFERROR(IF(AR242="--","",IF(HLOOKUP(SMALL($Q$4:$Y$4,6),$Q$4:$Y$501,ROW(AP242)-3,FALSE)=0,"",IF(HLOOKUP(SMALL($Q$4:$Y$4,6),$Q$4:$Y$501,ROW(AP242)-3,FALSE)="nee",VLOOKUP("De kwaliteitseis emissiearme grond (maximale concentratie) wordt overschreden.",H!$O$10:'H'!$P$59,2,FALSE),""))),"")</f>
        <v/>
      </c>
      <c r="BB242" s="6" t="str">
        <f t="shared" si="71"/>
        <v>--</v>
      </c>
      <c r="BC242" s="6" t="str">
        <f t="shared" si="72"/>
        <v/>
      </c>
      <c r="BD242" s="6" t="str">
        <f t="shared" si="73"/>
        <v>--</v>
      </c>
      <c r="BE242" s="6" t="str">
        <f t="shared" si="81"/>
        <v/>
      </c>
      <c r="BF242" s="6" t="str">
        <f t="shared" si="82"/>
        <v/>
      </c>
      <c r="BG242" s="4" t="str">
        <f>IFERROR(IF(AR242="--","",IF(HLOOKUP(SMALL($Q$4:$Y$4,9),$Q$4:$Y$501,ROW(AP242)-3,FALSE)=0,"",IF(HLOOKUP(SMALL($Q$4:$Y$4,9),$Q$4:$Y$501,ROW(AP242)-3,FALSE)="nee",VLOOKUP("De kwaliteitseis emissiearme grond (maximale concentratie) wordt overschreden.",H!$O$10:'H'!$P$59,2,FALSE),""))),"")</f>
        <v/>
      </c>
    </row>
    <row r="243" spans="1:59" x14ac:dyDescent="0.2">
      <c r="A243" s="4" t="str">
        <f>F!A243</f>
        <v>Fractie C12 - C22</v>
      </c>
      <c r="B243" s="6">
        <f>IF(ISNUMBER(F!E243)=FALSE,"--",IF(F!E243=0,"--",F!E243))</f>
        <v>16</v>
      </c>
      <c r="C243" s="6" t="str">
        <f>IF(B243="--","",F!F243)</f>
        <v/>
      </c>
      <c r="D243" s="6">
        <f>IF(ISNUMBER(F!G243)=FALSE,"--",IF(F!G243=0,"--",F!G243))</f>
        <v>5</v>
      </c>
      <c r="E243" s="6" t="str">
        <f>IF(D243="--","",F!H243)</f>
        <v>&lt;</v>
      </c>
      <c r="F243" s="6">
        <f>IF(ISNUMBER(F!I243)=FALSE,"--",IF(F!I243=0,"--",F!I243))</f>
        <v>5</v>
      </c>
      <c r="G243" s="6" t="str">
        <f>IF(F243="--","",F!J243)</f>
        <v>&lt;</v>
      </c>
      <c r="H243" s="6"/>
      <c r="I243" s="6">
        <f>IF(F!Z243=-1,-1,F!AV243)</f>
        <v>53.333333333333336</v>
      </c>
      <c r="J243" s="6"/>
      <c r="K243" s="6">
        <f>IF(F!AC243=-1,-1,F!AX243)</f>
        <v>-1</v>
      </c>
      <c r="L243" s="6"/>
      <c r="M243" s="6">
        <f>IF(F!AF243=-1,-1,F!AZ243)</f>
        <v>-1</v>
      </c>
      <c r="N243" s="6"/>
      <c r="P243" s="4" t="str">
        <f>IFERROR(IF(AND(VLOOKUP(F!$B243,E!$B$1:$AK$300,5,FALSE)&lt;&gt;1000000000,VLOOKUP(F!$B243,E!$B$1:$AK$300,6,FALSE)=1000000000,VLOOKUP(F!$B243,E!$B$1:$AK$300,7,FALSE)=1000000000,VLOOKUP(F!$B243,E!$B$1:$AK$300,8,FALSE)=1000000000,VLOOKUP(F!$B243,E!$B$1:$AK$300,9,FALSE)=1000000000),"toetsen alleen LN",IF(AND(VLOOKUP(F!$B243,E!$B$1:$AK$300,5,FALSE)=1000000000,VLOOKUP(F!$B243,E!$B$1:$AK$300,6,FALSE)=1000000000,VLOOKUP(F!$B243,E!$B$1:$AK$300,7,FALSE)=1000000000,VLOOKUP(F!$B243,E!$B$1:$AK$300,8,FALSE)&lt;&gt;1000000000,VLOOKUP(F!$B243,E!$B$1:$AK$300,9,FALSE)&lt;&gt;1000000000),"toetsen alleen MV en SV",IF(AND(VLOOKUP(F!$B243,E!$B$1:$AK$300,5,FALSE)&lt;&gt;1000000000,VLOOKUP(F!$B243,E!$B$1:$AK$300,6,FALSE)&lt;&gt;1000000000,VLOOKUP(F!$B243,E!$B$1:$AK$300,7,FALSE)&lt;&gt;1000000000,VLOOKUP(F!$B243,E!$B$1:$AK$300,8,FALSE)=1000000000,VLOOKUP(F!$B243,E!$B$1:$AK$300,9,FALSE)=1000000000),"toetsen geen MV en SV",IF(VLOOKUP(F!$B243,E!$B$1:$AK$300,5,FALSE)+VLOOKUP(F!$B243,E!$B$1:$AK$300,6,FALSE)+VLOOKUP(F!$B243,E!$B$1:$AK$300,7,FALSE)+VLOOKUP(F!$B243,E!$B$1:$AK$300,8,FALSE)&lt;&gt;4000000000,"toetsen",IF(VLOOKUP(F!$B243,E!$B$1:$AK$300,12,FALSE)&lt;&gt;1000000000,"toetsen alleen IW","niet toetsen"))))),"")</f>
        <v/>
      </c>
      <c r="Q243" s="6">
        <f t="shared" si="88"/>
        <v>53.333333333333336</v>
      </c>
      <c r="R243" s="5" t="str">
        <f>IF($B243="--","",IF($P243="toetsen",toetsen(F!$B243,Q243),IF($P243="toetsen alleen IW",toetsen_alleen_IW(F!$B243,Q243),IF($P243="toetsen alleen LN",toetsen_alleen_LN(F!$B243,Q243),IF($P243="toetsen geen MV en SV",toetsen_geen_MV_en_SV(F!$B243,Q243),IF($P243="toetsen alleen MV en SV",toetsen_alleen_MV_en_SV(F!$B243,Q243),""))))))</f>
        <v/>
      </c>
      <c r="S243" s="5" t="str">
        <f>IF($P243="toetsen",IF(OR(Q243="",VLOOKUP(F!$B243,E!$B$1:$AK$300,10,FALSE)=1000000000),"",IF(Q243&lt;=VLOOKUP(F!$B243,E!$B$1:$AK$300,10,FALSE),"ja","nee")),"")</f>
        <v/>
      </c>
      <c r="T243" s="78">
        <f t="shared" si="83"/>
        <v>-1</v>
      </c>
      <c r="U243" s="5" t="str">
        <f>IF($D243="--","",IF($P243="toetsen",toetsen(F!$B243,T243),IF($P243="toetsen alleen IW",toetsen_alleen_IW(F!$B243,T243),IF($P243="toetsen alleen LN",toetsen_alleen_LN(F!$B243,T243),IF($P243="toetsen geen MV en SV",toetsen_geen_MV_en_SV(F!$B243,T243),IF($P243="toetsen alleen MV en SV",toetsen_alleen_MV_en_SV(F!$B243,T243),""))))))</f>
        <v/>
      </c>
      <c r="V243" s="5" t="str">
        <f>IF($P243="toetsen",IF(OR(T243="",VLOOKUP(F!$B243,E!$B$1:$AK$300,10,FALSE)=1000000000),"",IF(T243&lt;=VLOOKUP(F!$B243,E!$B$1:$AK$300,10,FALSE),"ja","nee")),"")</f>
        <v/>
      </c>
      <c r="W243" s="6">
        <f t="shared" si="84"/>
        <v>-1</v>
      </c>
      <c r="X243" s="5" t="str">
        <f>IF($F243="--","",IF($P243="toetsen",toetsen(F!$B243,W243),IF($P243="toetsen alleen IW",toetsen_alleen_IW(F!$B243,W243),IF($P243="toetsen alleen LN",toetsen_alleen_LN(F!$B243,W243),IF($P243="toetsen geen MV en SV",toetsen_geen_MV_en_SV(F!$B243,W243),IF($P243="toetsen alleen MV en SV",toetsen_alleen_MV_en_SV(F!$B243,W243),""))))))</f>
        <v/>
      </c>
      <c r="Y243" s="5" t="str">
        <f>IF($P243="toetsen",IF(OR(W243="",VLOOKUP(F!$B243,E!$B$1:$AK$300,10,FALSE)=1000000000),"",IF(W243&lt;=VLOOKUP(F!$B243,E!$B$1:$AK$300,10,FALSE),"ja","nee")),"")</f>
        <v/>
      </c>
      <c r="AA243" s="4" t="str">
        <f>IFERROR(IF(Q243="","",(IF(Q243&gt;2*VLOOKUP(F!$B243,E!$B$1:$AK$300,5,FALSE),1,0))),"")</f>
        <v/>
      </c>
      <c r="AB243" s="4" t="str">
        <f>IFERROR(IF(T243="","",(IF(T243&gt;2*VLOOKUP(F!$B243,E!$B$1:$AK$300,5,FALSE),1,0))),"")</f>
        <v/>
      </c>
      <c r="AC243" s="4" t="str">
        <f>IFERROR(IF(W243="","",(IF(W243&gt;2*VLOOKUP(F!$B243,E!$B$1:$AK$300,5,FALSE),1,0))),"")</f>
        <v/>
      </c>
      <c r="AE243" s="4" t="str">
        <f>IFERROR(IF(Q243="","",(IF(Q243&gt;VLOOKUP(F!$B243,E!$B$1:$AK$300,6,FALSE)+VLOOKUP(F!$B243,E!$B$1:$AK$300,5,FALSE),1,0))),"")</f>
        <v/>
      </c>
      <c r="AF243" s="4" t="str">
        <f>IFERROR(IF(T243="","",(IF(T243&gt;VLOOKUP(F!$B243,E!$B$1:$AK$300,6,FALSE)+VLOOKUP(F!$B243,E!$B$1:$AK$300,5,FALSE),1,0))),"")</f>
        <v/>
      </c>
      <c r="AG243" s="4" t="str">
        <f>IFERROR(IF(W243="","",(IF(W243&gt;VLOOKUP(F!$B243,E!$B$1:$AK$300,6,FALSE)+VLOOKUP(F!$B243,E!$B$1:$AK$300,5,FALSE),1,0))),"")</f>
        <v/>
      </c>
      <c r="AI243" s="6" t="str">
        <f t="shared" si="85"/>
        <v>16</v>
      </c>
      <c r="AJ243" s="6" t="str">
        <f>IF(AI243="--","--",IF(F!$D243=131,IF(I243=-1,"rg",IF(I243="","--",IF(I243*1000&lt;1,FIXED(I243*1000,3),IF(I243*1000&lt;10,FIXED(I243*1000,2),(IF(I243*1000&lt;100,FIXED(I243*1000,1),IF(I243*1000&lt;1000,FIXED(I243*1000,0),MROUND(I243*1000,10)))))))),IF(I243=-1,"rg",IF(I243="","--",IF(I243&lt;1,FIXED(I243,3),IF(I243&lt;10,FIXED(I243,2),(IF(I243&lt;100,FIXED(I243,1),IF(I243&lt;1000,FIXED(I243,0),MROUND(I243,10))))))))))</f>
        <v>53,3</v>
      </c>
      <c r="AK243" s="6" t="str">
        <f t="shared" si="86"/>
        <v>5,0</v>
      </c>
      <c r="AL243" s="6" t="str">
        <f>IF(AK243="--","--",IF(F!$D243=131,IF(K243=-1,"rg",IF(K243="","--",IF(K243*1000&lt;1,FIXED(K243*1000,3),IF(K243*1000&lt;10,FIXED(K243*1000,2),(IF(K243*1000&lt;100,FIXED(K243*1000,1),IF(K243*1000&lt;1000,FIXED(K243*1000,0),MROUND(K243*1000,10)))))))),IF(K243=-1,"rg",IF(K243="","--",IF(K243&lt;1,FIXED(K243,3),IF(K243&lt;10,FIXED(K243,2),(IF(K243&lt;100,FIXED(K243,1),IF(K243&lt;1000,FIXED(K243,0),MROUND(K243,10))))))))))</f>
        <v>rg</v>
      </c>
      <c r="AM243" s="6" t="str">
        <f t="shared" si="87"/>
        <v>5,0</v>
      </c>
      <c r="AN243" s="6" t="str">
        <f>IF(AM243="--","--",IF(F!$D243=131,IF(M243=-1,"rg",IF(M243="","--",IF(M243*1000&lt;1,FIXED(M243*1000,3),IF(M243*1000&lt;10,FIXED(M243*1000,2),(IF(M243*1000&lt;100,FIXED(M243*1000,1),IF(M243*1000&lt;1000,FIXED(M243*1000,0),MROUND(M243*1000,10)))))))),IF(M243=-1,"rg",IF(M243="","--",IF(M243&lt;1,FIXED(M243,3),IF(M243&lt;10,FIXED(M243,2),(IF(M243&lt;100,FIXED(M243,1),IF(M243&lt;1000,FIXED(M243,0),MROUND(M243,10))))))))))</f>
        <v>rg</v>
      </c>
      <c r="AP243" s="6" t="str">
        <f t="shared" si="74"/>
        <v>16</v>
      </c>
      <c r="AQ243" s="6" t="str">
        <f t="shared" si="75"/>
        <v/>
      </c>
      <c r="AR243" s="6" t="str">
        <f t="shared" si="76"/>
        <v>53,3</v>
      </c>
      <c r="AS243" s="6" t="str">
        <f t="shared" si="77"/>
        <v/>
      </c>
      <c r="AT243" s="6" t="str">
        <f t="shared" si="78"/>
        <v/>
      </c>
      <c r="AU243" s="6" t="str">
        <f>IFERROR(IF(AR243="--","",IF(HLOOKUP(SMALL($Q$4:$Y$4,3),$Q$4:$Y$501,ROW(AP243)-3,FALSE)=0,"",IF(HLOOKUP(SMALL($Q$4:$Y$4,3),$Q$4:$Y$501,ROW(AP243)-3,FALSE)="nee",VLOOKUP("De kwaliteitseis emissiearme grond (maximale concentratie) wordt overschreden.",H!$O$10:'H'!$P$59,2,FALSE),""))),"")</f>
        <v/>
      </c>
      <c r="AV243" s="6" t="str">
        <f t="shared" si="68"/>
        <v>5,0</v>
      </c>
      <c r="AW243" s="6" t="str">
        <f t="shared" si="69"/>
        <v>&lt;</v>
      </c>
      <c r="AX243" s="6" t="str">
        <f t="shared" si="70"/>
        <v>rg</v>
      </c>
      <c r="AY243" s="6" t="str">
        <f t="shared" si="79"/>
        <v>&lt;</v>
      </c>
      <c r="AZ243" s="6" t="str">
        <f t="shared" si="80"/>
        <v/>
      </c>
      <c r="BA243" s="6" t="str">
        <f>IFERROR(IF(AR243="--","",IF(HLOOKUP(SMALL($Q$4:$Y$4,6),$Q$4:$Y$501,ROW(AP243)-3,FALSE)=0,"",IF(HLOOKUP(SMALL($Q$4:$Y$4,6),$Q$4:$Y$501,ROW(AP243)-3,FALSE)="nee",VLOOKUP("De kwaliteitseis emissiearme grond (maximale concentratie) wordt overschreden.",H!$O$10:'H'!$P$59,2,FALSE),""))),"")</f>
        <v/>
      </c>
      <c r="BB243" s="6" t="str">
        <f t="shared" si="71"/>
        <v>5,0</v>
      </c>
      <c r="BC243" s="6" t="str">
        <f t="shared" si="72"/>
        <v>&lt;</v>
      </c>
      <c r="BD243" s="6" t="str">
        <f t="shared" si="73"/>
        <v>rg</v>
      </c>
      <c r="BE243" s="6" t="str">
        <f t="shared" si="81"/>
        <v>&lt;</v>
      </c>
      <c r="BF243" s="6" t="str">
        <f t="shared" si="82"/>
        <v/>
      </c>
      <c r="BG243" s="4" t="str">
        <f>IFERROR(IF(AR243="--","",IF(HLOOKUP(SMALL($Q$4:$Y$4,9),$Q$4:$Y$501,ROW(AP243)-3,FALSE)=0,"",IF(HLOOKUP(SMALL($Q$4:$Y$4,9),$Q$4:$Y$501,ROW(AP243)-3,FALSE)="nee",VLOOKUP("De kwaliteitseis emissiearme grond (maximale concentratie) wordt overschreden.",H!$O$10:'H'!$P$59,2,FALSE),""))),"")</f>
        <v/>
      </c>
    </row>
    <row r="244" spans="1:59" x14ac:dyDescent="0.2">
      <c r="A244" s="4" t="str">
        <f>F!A244</f>
        <v>Fractie C16 - C21</v>
      </c>
      <c r="B244" s="6" t="str">
        <f>IF(ISNUMBER(F!E244)=FALSE,"--",IF(F!E244=0,"--",F!E244))</f>
        <v>--</v>
      </c>
      <c r="C244" s="6" t="str">
        <f>IF(B244="--","",F!F244)</f>
        <v/>
      </c>
      <c r="D244" s="6" t="str">
        <f>IF(ISNUMBER(F!G244)=FALSE,"--",IF(F!G244=0,"--",F!G244))</f>
        <v>--</v>
      </c>
      <c r="E244" s="6" t="str">
        <f>IF(D244="--","",F!H244)</f>
        <v/>
      </c>
      <c r="F244" s="6" t="str">
        <f>IF(ISNUMBER(F!I244)=FALSE,"--",IF(F!I244=0,"--",F!I244))</f>
        <v>--</v>
      </c>
      <c r="G244" s="6" t="str">
        <f>IF(F244="--","",F!J244)</f>
        <v/>
      </c>
      <c r="H244" s="6"/>
      <c r="I244" s="6" t="str">
        <f>IF(F!Z244=-1,-1,F!AV244)</f>
        <v/>
      </c>
      <c r="J244" s="6"/>
      <c r="K244" s="6" t="str">
        <f>IF(F!AC244=-1,-1,F!AX244)</f>
        <v/>
      </c>
      <c r="L244" s="6"/>
      <c r="M244" s="6" t="str">
        <f>IF(F!AF244=-1,-1,F!AZ244)</f>
        <v/>
      </c>
      <c r="N244" s="6"/>
      <c r="P244" s="4" t="str">
        <f>IFERROR(IF(AND(VLOOKUP(F!$B244,E!$B$1:$AK$300,5,FALSE)&lt;&gt;1000000000,VLOOKUP(F!$B244,E!$B$1:$AK$300,6,FALSE)=1000000000,VLOOKUP(F!$B244,E!$B$1:$AK$300,7,FALSE)=1000000000,VLOOKUP(F!$B244,E!$B$1:$AK$300,8,FALSE)=1000000000,VLOOKUP(F!$B244,E!$B$1:$AK$300,9,FALSE)=1000000000),"toetsen alleen LN",IF(AND(VLOOKUP(F!$B244,E!$B$1:$AK$300,5,FALSE)=1000000000,VLOOKUP(F!$B244,E!$B$1:$AK$300,6,FALSE)=1000000000,VLOOKUP(F!$B244,E!$B$1:$AK$300,7,FALSE)=1000000000,VLOOKUP(F!$B244,E!$B$1:$AK$300,8,FALSE)&lt;&gt;1000000000,VLOOKUP(F!$B244,E!$B$1:$AK$300,9,FALSE)&lt;&gt;1000000000),"toetsen alleen MV en SV",IF(AND(VLOOKUP(F!$B244,E!$B$1:$AK$300,5,FALSE)&lt;&gt;1000000000,VLOOKUP(F!$B244,E!$B$1:$AK$300,6,FALSE)&lt;&gt;1000000000,VLOOKUP(F!$B244,E!$B$1:$AK$300,7,FALSE)&lt;&gt;1000000000,VLOOKUP(F!$B244,E!$B$1:$AK$300,8,FALSE)=1000000000,VLOOKUP(F!$B244,E!$B$1:$AK$300,9,FALSE)=1000000000),"toetsen geen MV en SV",IF(VLOOKUP(F!$B244,E!$B$1:$AK$300,5,FALSE)+VLOOKUP(F!$B244,E!$B$1:$AK$300,6,FALSE)+VLOOKUP(F!$B244,E!$B$1:$AK$300,7,FALSE)+VLOOKUP(F!$B244,E!$B$1:$AK$300,8,FALSE)&lt;&gt;4000000000,"toetsen",IF(VLOOKUP(F!$B244,E!$B$1:$AK$300,12,FALSE)&lt;&gt;1000000000,"toetsen alleen IW","niet toetsen"))))),"")</f>
        <v/>
      </c>
      <c r="Q244" s="6" t="str">
        <f t="shared" si="88"/>
        <v/>
      </c>
      <c r="R244" s="5" t="str">
        <f>IF($B244="--","",IF($P244="toetsen",toetsen(F!$B244,Q244),IF($P244="toetsen alleen IW",toetsen_alleen_IW(F!$B244,Q244),IF($P244="toetsen alleen LN",toetsen_alleen_LN(F!$B244,Q244),IF($P244="toetsen geen MV en SV",toetsen_geen_MV_en_SV(F!$B244,Q244),IF($P244="toetsen alleen MV en SV",toetsen_alleen_MV_en_SV(F!$B244,Q244),""))))))</f>
        <v/>
      </c>
      <c r="S244" s="5" t="str">
        <f>IF($P244="toetsen",IF(OR(Q244="",VLOOKUP(F!$B244,E!$B$1:$AK$300,10,FALSE)=1000000000),"",IF(Q244&lt;=VLOOKUP(F!$B244,E!$B$1:$AK$300,10,FALSE),"ja","nee")),"")</f>
        <v/>
      </c>
      <c r="T244" s="78" t="str">
        <f t="shared" si="83"/>
        <v/>
      </c>
      <c r="U244" s="5" t="str">
        <f>IF($D244="--","",IF($P244="toetsen",toetsen(F!$B244,T244),IF($P244="toetsen alleen IW",toetsen_alleen_IW(F!$B244,T244),IF($P244="toetsen alleen LN",toetsen_alleen_LN(F!$B244,T244),IF($P244="toetsen geen MV en SV",toetsen_geen_MV_en_SV(F!$B244,T244),IF($P244="toetsen alleen MV en SV",toetsen_alleen_MV_en_SV(F!$B244,T244),""))))))</f>
        <v/>
      </c>
      <c r="V244" s="5" t="str">
        <f>IF($P244="toetsen",IF(OR(T244="",VLOOKUP(F!$B244,E!$B$1:$AK$300,10,FALSE)=1000000000),"",IF(T244&lt;=VLOOKUP(F!$B244,E!$B$1:$AK$300,10,FALSE),"ja","nee")),"")</f>
        <v/>
      </c>
      <c r="W244" s="6" t="str">
        <f t="shared" si="84"/>
        <v/>
      </c>
      <c r="X244" s="5" t="str">
        <f>IF($F244="--","",IF($P244="toetsen",toetsen(F!$B244,W244),IF($P244="toetsen alleen IW",toetsen_alleen_IW(F!$B244,W244),IF($P244="toetsen alleen LN",toetsen_alleen_LN(F!$B244,W244),IF($P244="toetsen geen MV en SV",toetsen_geen_MV_en_SV(F!$B244,W244),IF($P244="toetsen alleen MV en SV",toetsen_alleen_MV_en_SV(F!$B244,W244),""))))))</f>
        <v/>
      </c>
      <c r="Y244" s="5" t="str">
        <f>IF($P244="toetsen",IF(OR(W244="",VLOOKUP(F!$B244,E!$B$1:$AK$300,10,FALSE)=1000000000),"",IF(W244&lt;=VLOOKUP(F!$B244,E!$B$1:$AK$300,10,FALSE),"ja","nee")),"")</f>
        <v/>
      </c>
      <c r="AA244" s="4" t="str">
        <f>IFERROR(IF(Q244="","",(IF(Q244&gt;2*VLOOKUP(F!$B244,E!$B$1:$AK$300,5,FALSE),1,0))),"")</f>
        <v/>
      </c>
      <c r="AB244" s="4" t="str">
        <f>IFERROR(IF(T244="","",(IF(T244&gt;2*VLOOKUP(F!$B244,E!$B$1:$AK$300,5,FALSE),1,0))),"")</f>
        <v/>
      </c>
      <c r="AC244" s="4" t="str">
        <f>IFERROR(IF(W244="","",(IF(W244&gt;2*VLOOKUP(F!$B244,E!$B$1:$AK$300,5,FALSE),1,0))),"")</f>
        <v/>
      </c>
      <c r="AE244" s="4" t="str">
        <f>IFERROR(IF(Q244="","",(IF(Q244&gt;VLOOKUP(F!$B244,E!$B$1:$AK$300,6,FALSE)+VLOOKUP(F!$B244,E!$B$1:$AK$300,5,FALSE),1,0))),"")</f>
        <v/>
      </c>
      <c r="AF244" s="4" t="str">
        <f>IFERROR(IF(T244="","",(IF(T244&gt;VLOOKUP(F!$B244,E!$B$1:$AK$300,6,FALSE)+VLOOKUP(F!$B244,E!$B$1:$AK$300,5,FALSE),1,0))),"")</f>
        <v/>
      </c>
      <c r="AG244" s="4" t="str">
        <f>IFERROR(IF(W244="","",(IF(W244&gt;VLOOKUP(F!$B244,E!$B$1:$AK$300,6,FALSE)+VLOOKUP(F!$B244,E!$B$1:$AK$300,5,FALSE),1,0))),"")</f>
        <v/>
      </c>
      <c r="AI244" s="6" t="str">
        <f t="shared" si="85"/>
        <v>--</v>
      </c>
      <c r="AJ244" s="6" t="str">
        <f>IF(AI244="--","--",IF(F!$D244=131,IF(I244=-1,"rg",IF(I244="","--",IF(I244*1000&lt;1,FIXED(I244*1000,3),IF(I244*1000&lt;10,FIXED(I244*1000,2),(IF(I244*1000&lt;100,FIXED(I244*1000,1),IF(I244*1000&lt;1000,FIXED(I244*1000,0),MROUND(I244*1000,10)))))))),IF(I244=-1,"rg",IF(I244="","--",IF(I244&lt;1,FIXED(I244,3),IF(I244&lt;10,FIXED(I244,2),(IF(I244&lt;100,FIXED(I244,1),IF(I244&lt;1000,FIXED(I244,0),MROUND(I244,10))))))))))</f>
        <v>--</v>
      </c>
      <c r="AK244" s="6" t="str">
        <f t="shared" si="86"/>
        <v>--</v>
      </c>
      <c r="AL244" s="6" t="str">
        <f>IF(AK244="--","--",IF(F!$D244=131,IF(K244=-1,"rg",IF(K244="","--",IF(K244*1000&lt;1,FIXED(K244*1000,3),IF(K244*1000&lt;10,FIXED(K244*1000,2),(IF(K244*1000&lt;100,FIXED(K244*1000,1),IF(K244*1000&lt;1000,FIXED(K244*1000,0),MROUND(K244*1000,10)))))))),IF(K244=-1,"rg",IF(K244="","--",IF(K244&lt;1,FIXED(K244,3),IF(K244&lt;10,FIXED(K244,2),(IF(K244&lt;100,FIXED(K244,1),IF(K244&lt;1000,FIXED(K244,0),MROUND(K244,10))))))))))</f>
        <v>--</v>
      </c>
      <c r="AM244" s="6" t="str">
        <f t="shared" si="87"/>
        <v>--</v>
      </c>
      <c r="AN244" s="6" t="str">
        <f>IF(AM244="--","--",IF(F!$D244=131,IF(M244=-1,"rg",IF(M244="","--",IF(M244*1000&lt;1,FIXED(M244*1000,3),IF(M244*1000&lt;10,FIXED(M244*1000,2),(IF(M244*1000&lt;100,FIXED(M244*1000,1),IF(M244*1000&lt;1000,FIXED(M244*1000,0),MROUND(M244*1000,10)))))))),IF(M244=-1,"rg",IF(M244="","--",IF(M244&lt;1,FIXED(M244,3),IF(M244&lt;10,FIXED(M244,2),(IF(M244&lt;100,FIXED(M244,1),IF(M244&lt;1000,FIXED(M244,0),MROUND(M244,10))))))))))</f>
        <v>--</v>
      </c>
      <c r="AP244" s="6" t="str">
        <f t="shared" si="74"/>
        <v>--</v>
      </c>
      <c r="AQ244" s="6" t="str">
        <f t="shared" si="75"/>
        <v/>
      </c>
      <c r="AR244" s="6" t="str">
        <f t="shared" si="76"/>
        <v>--</v>
      </c>
      <c r="AS244" s="6" t="str">
        <f t="shared" si="77"/>
        <v/>
      </c>
      <c r="AT244" s="6" t="str">
        <f t="shared" si="78"/>
        <v/>
      </c>
      <c r="AU244" s="6" t="str">
        <f>IFERROR(IF(AR244="--","",IF(HLOOKUP(SMALL($Q$4:$Y$4,3),$Q$4:$Y$501,ROW(AP244)-3,FALSE)=0,"",IF(HLOOKUP(SMALL($Q$4:$Y$4,3),$Q$4:$Y$501,ROW(AP244)-3,FALSE)="nee",VLOOKUP("De kwaliteitseis emissiearme grond (maximale concentratie) wordt overschreden.",H!$O$10:'H'!$P$59,2,FALSE),""))),"")</f>
        <v/>
      </c>
      <c r="AV244" s="6" t="str">
        <f t="shared" si="68"/>
        <v>--</v>
      </c>
      <c r="AW244" s="6" t="str">
        <f t="shared" si="69"/>
        <v/>
      </c>
      <c r="AX244" s="6" t="str">
        <f t="shared" si="70"/>
        <v>--</v>
      </c>
      <c r="AY244" s="6" t="str">
        <f t="shared" si="79"/>
        <v/>
      </c>
      <c r="AZ244" s="6" t="str">
        <f t="shared" si="80"/>
        <v/>
      </c>
      <c r="BA244" s="6" t="str">
        <f>IFERROR(IF(AR244="--","",IF(HLOOKUP(SMALL($Q$4:$Y$4,6),$Q$4:$Y$501,ROW(AP244)-3,FALSE)=0,"",IF(HLOOKUP(SMALL($Q$4:$Y$4,6),$Q$4:$Y$501,ROW(AP244)-3,FALSE)="nee",VLOOKUP("De kwaliteitseis emissiearme grond (maximale concentratie) wordt overschreden.",H!$O$10:'H'!$P$59,2,FALSE),""))),"")</f>
        <v/>
      </c>
      <c r="BB244" s="6" t="str">
        <f t="shared" si="71"/>
        <v>--</v>
      </c>
      <c r="BC244" s="6" t="str">
        <f t="shared" si="72"/>
        <v/>
      </c>
      <c r="BD244" s="6" t="str">
        <f t="shared" si="73"/>
        <v>--</v>
      </c>
      <c r="BE244" s="6" t="str">
        <f t="shared" si="81"/>
        <v/>
      </c>
      <c r="BF244" s="6" t="str">
        <f t="shared" si="82"/>
        <v/>
      </c>
      <c r="BG244" s="4" t="str">
        <f>IFERROR(IF(AR244="--","",IF(HLOOKUP(SMALL($Q$4:$Y$4,9),$Q$4:$Y$501,ROW(AP244)-3,FALSE)=0,"",IF(HLOOKUP(SMALL($Q$4:$Y$4,9),$Q$4:$Y$501,ROW(AP244)-3,FALSE)="nee",VLOOKUP("De kwaliteitseis emissiearme grond (maximale concentratie) wordt overschreden.",H!$O$10:'H'!$P$59,2,FALSE),""))),"")</f>
        <v/>
      </c>
    </row>
    <row r="245" spans="1:59" x14ac:dyDescent="0.2">
      <c r="A245" s="4" t="str">
        <f>F!A245</f>
        <v>Fractie C21 - C40</v>
      </c>
      <c r="B245" s="6" t="str">
        <f>IF(ISNUMBER(F!E245)=FALSE,"--",IF(F!E245=0,"--",F!E245))</f>
        <v>--</v>
      </c>
      <c r="C245" s="6" t="str">
        <f>IF(B245="--","",F!F245)</f>
        <v/>
      </c>
      <c r="D245" s="6" t="str">
        <f>IF(ISNUMBER(F!G245)=FALSE,"--",IF(F!G245=0,"--",F!G245))</f>
        <v>--</v>
      </c>
      <c r="E245" s="6" t="str">
        <f>IF(D245="--","",F!H245)</f>
        <v/>
      </c>
      <c r="F245" s="6" t="str">
        <f>IF(ISNUMBER(F!I245)=FALSE,"--",IF(F!I245=0,"--",F!I245))</f>
        <v>--</v>
      </c>
      <c r="G245" s="6" t="str">
        <f>IF(F245="--","",F!J245)</f>
        <v/>
      </c>
      <c r="H245" s="6"/>
      <c r="I245" s="6">
        <f>IF(F!Z245=-1,-1,F!AV245)</f>
        <v>0</v>
      </c>
      <c r="J245" s="6"/>
      <c r="K245" s="6">
        <f>IF(F!AC245=-1,-1,F!AX245)</f>
        <v>0</v>
      </c>
      <c r="L245" s="6"/>
      <c r="M245" s="6">
        <f>IF(F!AF245=-1,-1,F!AZ245)</f>
        <v>0</v>
      </c>
      <c r="N245" s="6"/>
      <c r="P245" s="4" t="str">
        <f>IFERROR(IF(AND(VLOOKUP(F!$B245,E!$B$1:$AK$300,5,FALSE)&lt;&gt;1000000000,VLOOKUP(F!$B245,E!$B$1:$AK$300,6,FALSE)=1000000000,VLOOKUP(F!$B245,E!$B$1:$AK$300,7,FALSE)=1000000000,VLOOKUP(F!$B245,E!$B$1:$AK$300,8,FALSE)=1000000000,VLOOKUP(F!$B245,E!$B$1:$AK$300,9,FALSE)=1000000000),"toetsen alleen LN",IF(AND(VLOOKUP(F!$B245,E!$B$1:$AK$300,5,FALSE)=1000000000,VLOOKUP(F!$B245,E!$B$1:$AK$300,6,FALSE)=1000000000,VLOOKUP(F!$B245,E!$B$1:$AK$300,7,FALSE)=1000000000,VLOOKUP(F!$B245,E!$B$1:$AK$300,8,FALSE)&lt;&gt;1000000000,VLOOKUP(F!$B245,E!$B$1:$AK$300,9,FALSE)&lt;&gt;1000000000),"toetsen alleen MV en SV",IF(AND(VLOOKUP(F!$B245,E!$B$1:$AK$300,5,FALSE)&lt;&gt;1000000000,VLOOKUP(F!$B245,E!$B$1:$AK$300,6,FALSE)&lt;&gt;1000000000,VLOOKUP(F!$B245,E!$B$1:$AK$300,7,FALSE)&lt;&gt;1000000000,VLOOKUP(F!$B245,E!$B$1:$AK$300,8,FALSE)=1000000000,VLOOKUP(F!$B245,E!$B$1:$AK$300,9,FALSE)=1000000000),"toetsen geen MV en SV",IF(VLOOKUP(F!$B245,E!$B$1:$AK$300,5,FALSE)+VLOOKUP(F!$B245,E!$B$1:$AK$300,6,FALSE)+VLOOKUP(F!$B245,E!$B$1:$AK$300,7,FALSE)+VLOOKUP(F!$B245,E!$B$1:$AK$300,8,FALSE)&lt;&gt;4000000000,"toetsen",IF(VLOOKUP(F!$B245,E!$B$1:$AK$300,12,FALSE)&lt;&gt;1000000000,"toetsen alleen IW","niet toetsen"))))),"")</f>
        <v/>
      </c>
      <c r="Q245" s="6">
        <f t="shared" si="88"/>
        <v>0</v>
      </c>
      <c r="R245" s="5" t="str">
        <f>IF($B245="--","",IF($P245="toetsen",toetsen(F!$B245,Q245),IF($P245="toetsen alleen IW",toetsen_alleen_IW(F!$B245,Q245),IF($P245="toetsen alleen LN",toetsen_alleen_LN(F!$B245,Q245),IF($P245="toetsen geen MV en SV",toetsen_geen_MV_en_SV(F!$B245,Q245),IF($P245="toetsen alleen MV en SV",toetsen_alleen_MV_en_SV(F!$B245,Q245),""))))))</f>
        <v/>
      </c>
      <c r="S245" s="5" t="str">
        <f>IF($P245="toetsen",IF(OR(Q245="",VLOOKUP(F!$B245,E!$B$1:$AK$300,10,FALSE)=1000000000),"",IF(Q245&lt;=VLOOKUP(F!$B245,E!$B$1:$AK$300,10,FALSE),"ja","nee")),"")</f>
        <v/>
      </c>
      <c r="T245" s="78">
        <f t="shared" si="83"/>
        <v>0</v>
      </c>
      <c r="U245" s="5" t="str">
        <f>IF($D245="--","",IF($P245="toetsen",toetsen(F!$B245,T245),IF($P245="toetsen alleen IW",toetsen_alleen_IW(F!$B245,T245),IF($P245="toetsen alleen LN",toetsen_alleen_LN(F!$B245,T245),IF($P245="toetsen geen MV en SV",toetsen_geen_MV_en_SV(F!$B245,T245),IF($P245="toetsen alleen MV en SV",toetsen_alleen_MV_en_SV(F!$B245,T245),""))))))</f>
        <v/>
      </c>
      <c r="V245" s="5" t="str">
        <f>IF($P245="toetsen",IF(OR(T245="",VLOOKUP(F!$B245,E!$B$1:$AK$300,10,FALSE)=1000000000),"",IF(T245&lt;=VLOOKUP(F!$B245,E!$B$1:$AK$300,10,FALSE),"ja","nee")),"")</f>
        <v/>
      </c>
      <c r="W245" s="6">
        <f t="shared" si="84"/>
        <v>0</v>
      </c>
      <c r="X245" s="5" t="str">
        <f>IF($F245="--","",IF($P245="toetsen",toetsen(F!$B245,W245),IF($P245="toetsen alleen IW",toetsen_alleen_IW(F!$B245,W245),IF($P245="toetsen alleen LN",toetsen_alleen_LN(F!$B245,W245),IF($P245="toetsen geen MV en SV",toetsen_geen_MV_en_SV(F!$B245,W245),IF($P245="toetsen alleen MV en SV",toetsen_alleen_MV_en_SV(F!$B245,W245),""))))))</f>
        <v/>
      </c>
      <c r="Y245" s="5" t="str">
        <f>IF($P245="toetsen",IF(OR(W245="",VLOOKUP(F!$B245,E!$B$1:$AK$300,10,FALSE)=1000000000),"",IF(W245&lt;=VLOOKUP(F!$B245,E!$B$1:$AK$300,10,FALSE),"ja","nee")),"")</f>
        <v/>
      </c>
      <c r="AA245" s="4" t="str">
        <f>IFERROR(IF(Q245="","",(IF(Q245&gt;2*VLOOKUP(F!$B245,E!$B$1:$AK$300,5,FALSE),1,0))),"")</f>
        <v/>
      </c>
      <c r="AB245" s="4" t="str">
        <f>IFERROR(IF(T245="","",(IF(T245&gt;2*VLOOKUP(F!$B245,E!$B$1:$AK$300,5,FALSE),1,0))),"")</f>
        <v/>
      </c>
      <c r="AC245" s="4" t="str">
        <f>IFERROR(IF(W245="","",(IF(W245&gt;2*VLOOKUP(F!$B245,E!$B$1:$AK$300,5,FALSE),1,0))),"")</f>
        <v/>
      </c>
      <c r="AE245" s="4" t="str">
        <f>IFERROR(IF(Q245="","",(IF(Q245&gt;VLOOKUP(F!$B245,E!$B$1:$AK$300,6,FALSE)+VLOOKUP(F!$B245,E!$B$1:$AK$300,5,FALSE),1,0))),"")</f>
        <v/>
      </c>
      <c r="AF245" s="4" t="str">
        <f>IFERROR(IF(T245="","",(IF(T245&gt;VLOOKUP(F!$B245,E!$B$1:$AK$300,6,FALSE)+VLOOKUP(F!$B245,E!$B$1:$AK$300,5,FALSE),1,0))),"")</f>
        <v/>
      </c>
      <c r="AG245" s="4" t="str">
        <f>IFERROR(IF(W245="","",(IF(W245&gt;VLOOKUP(F!$B245,E!$B$1:$AK$300,6,FALSE)+VLOOKUP(F!$B245,E!$B$1:$AK$300,5,FALSE),1,0))),"")</f>
        <v/>
      </c>
      <c r="AI245" s="6" t="str">
        <f t="shared" si="85"/>
        <v>--</v>
      </c>
      <c r="AJ245" s="6" t="str">
        <f>IF(AI245="--","--",IF(F!$D245=131,IF(I245=-1,"rg",IF(I245="","--",IF(I245*1000&lt;1,FIXED(I245*1000,3),IF(I245*1000&lt;10,FIXED(I245*1000,2),(IF(I245*1000&lt;100,FIXED(I245*1000,1),IF(I245*1000&lt;1000,FIXED(I245*1000,0),MROUND(I245*1000,10)))))))),IF(I245=-1,"rg",IF(I245="","--",IF(I245&lt;1,FIXED(I245,3),IF(I245&lt;10,FIXED(I245,2),(IF(I245&lt;100,FIXED(I245,1),IF(I245&lt;1000,FIXED(I245,0),MROUND(I245,10))))))))))</f>
        <v>--</v>
      </c>
      <c r="AK245" s="6" t="str">
        <f t="shared" si="86"/>
        <v>--</v>
      </c>
      <c r="AL245" s="6" t="str">
        <f>IF(AK245="--","--",IF(F!$D245=131,IF(K245=-1,"rg",IF(K245="","--",IF(K245*1000&lt;1,FIXED(K245*1000,3),IF(K245*1000&lt;10,FIXED(K245*1000,2),(IF(K245*1000&lt;100,FIXED(K245*1000,1),IF(K245*1000&lt;1000,FIXED(K245*1000,0),MROUND(K245*1000,10)))))))),IF(K245=-1,"rg",IF(K245="","--",IF(K245&lt;1,FIXED(K245,3),IF(K245&lt;10,FIXED(K245,2),(IF(K245&lt;100,FIXED(K245,1),IF(K245&lt;1000,FIXED(K245,0),MROUND(K245,10))))))))))</f>
        <v>--</v>
      </c>
      <c r="AM245" s="6" t="str">
        <f t="shared" si="87"/>
        <v>--</v>
      </c>
      <c r="AN245" s="6" t="str">
        <f>IF(AM245="--","--",IF(F!$D245=131,IF(M245=-1,"rg",IF(M245="","--",IF(M245*1000&lt;1,FIXED(M245*1000,3),IF(M245*1000&lt;10,FIXED(M245*1000,2),(IF(M245*1000&lt;100,FIXED(M245*1000,1),IF(M245*1000&lt;1000,FIXED(M245*1000,0),MROUND(M245*1000,10)))))))),IF(M245=-1,"rg",IF(M245="","--",IF(M245&lt;1,FIXED(M245,3),IF(M245&lt;10,FIXED(M245,2),(IF(M245&lt;100,FIXED(M245,1),IF(M245&lt;1000,FIXED(M245,0),MROUND(M245,10))))))))))</f>
        <v>--</v>
      </c>
      <c r="AP245" s="6" t="str">
        <f t="shared" si="74"/>
        <v>--</v>
      </c>
      <c r="AQ245" s="6" t="str">
        <f t="shared" si="75"/>
        <v/>
      </c>
      <c r="AR245" s="6" t="str">
        <f t="shared" si="76"/>
        <v>--</v>
      </c>
      <c r="AS245" s="6" t="str">
        <f t="shared" si="77"/>
        <v/>
      </c>
      <c r="AT245" s="6" t="str">
        <f t="shared" si="78"/>
        <v/>
      </c>
      <c r="AU245" s="6" t="str">
        <f>IFERROR(IF(AR245="--","",IF(HLOOKUP(SMALL($Q$4:$Y$4,3),$Q$4:$Y$501,ROW(AP245)-3,FALSE)=0,"",IF(HLOOKUP(SMALL($Q$4:$Y$4,3),$Q$4:$Y$501,ROW(AP245)-3,FALSE)="nee",VLOOKUP("De kwaliteitseis emissiearme grond (maximale concentratie) wordt overschreden.",H!$O$10:'H'!$P$59,2,FALSE),""))),"")</f>
        <v/>
      </c>
      <c r="AV245" s="6" t="str">
        <f t="shared" si="68"/>
        <v>--</v>
      </c>
      <c r="AW245" s="6" t="str">
        <f t="shared" si="69"/>
        <v/>
      </c>
      <c r="AX245" s="6" t="str">
        <f t="shared" si="70"/>
        <v>--</v>
      </c>
      <c r="AY245" s="6" t="str">
        <f t="shared" si="79"/>
        <v/>
      </c>
      <c r="AZ245" s="6" t="str">
        <f t="shared" si="80"/>
        <v/>
      </c>
      <c r="BA245" s="6" t="str">
        <f>IFERROR(IF(AR245="--","",IF(HLOOKUP(SMALL($Q$4:$Y$4,6),$Q$4:$Y$501,ROW(AP245)-3,FALSE)=0,"",IF(HLOOKUP(SMALL($Q$4:$Y$4,6),$Q$4:$Y$501,ROW(AP245)-3,FALSE)="nee",VLOOKUP("De kwaliteitseis emissiearme grond (maximale concentratie) wordt overschreden.",H!$O$10:'H'!$P$59,2,FALSE),""))),"")</f>
        <v/>
      </c>
      <c r="BB245" s="6" t="str">
        <f t="shared" si="71"/>
        <v>--</v>
      </c>
      <c r="BC245" s="6" t="str">
        <f t="shared" si="72"/>
        <v/>
      </c>
      <c r="BD245" s="6" t="str">
        <f t="shared" si="73"/>
        <v>--</v>
      </c>
      <c r="BE245" s="6" t="str">
        <f t="shared" si="81"/>
        <v/>
      </c>
      <c r="BF245" s="6" t="str">
        <f t="shared" si="82"/>
        <v/>
      </c>
      <c r="BG245" s="4" t="str">
        <f>IFERROR(IF(AR245="--","",IF(HLOOKUP(SMALL($Q$4:$Y$4,9),$Q$4:$Y$501,ROW(AP245)-3,FALSE)=0,"",IF(HLOOKUP(SMALL($Q$4:$Y$4,9),$Q$4:$Y$501,ROW(AP245)-3,FALSE)="nee",VLOOKUP("De kwaliteitseis emissiearme grond (maximale concentratie) wordt overschreden.",H!$O$10:'H'!$P$59,2,FALSE),""))),"")</f>
        <v/>
      </c>
    </row>
    <row r="246" spans="1:59" x14ac:dyDescent="0.2">
      <c r="A246" s="4" t="str">
        <f>F!A246</f>
        <v>Fractie C22 - C30</v>
      </c>
      <c r="B246" s="6">
        <f>IF(ISNUMBER(F!E246)=FALSE,"--",IF(F!E246=0,"--",F!E246))</f>
        <v>52</v>
      </c>
      <c r="C246" s="6" t="str">
        <f>IF(B246="--","",F!F246)</f>
        <v/>
      </c>
      <c r="D246" s="6">
        <f>IF(ISNUMBER(F!G246)=FALSE,"--",IF(F!G246=0,"--",F!G246))</f>
        <v>8</v>
      </c>
      <c r="E246" s="6" t="str">
        <f>IF(D246="--","",F!H246)</f>
        <v/>
      </c>
      <c r="F246" s="6">
        <f>IF(ISNUMBER(F!I246)=FALSE,"--",IF(F!I246=0,"--",F!I246))</f>
        <v>5</v>
      </c>
      <c r="G246" s="6" t="str">
        <f>IF(F246="--","",F!J246)</f>
        <v>&lt;</v>
      </c>
      <c r="H246" s="6"/>
      <c r="I246" s="6">
        <f>IF(F!Z246=-1,-1,F!AV246)</f>
        <v>173.33333333333334</v>
      </c>
      <c r="J246" s="6"/>
      <c r="K246" s="6">
        <f>IF(F!AC246=-1,-1,F!AX246)</f>
        <v>30.769230769230766</v>
      </c>
      <c r="L246" s="6"/>
      <c r="M246" s="6">
        <f>IF(F!AF246=-1,-1,F!AZ246)</f>
        <v>-1</v>
      </c>
      <c r="N246" s="6"/>
      <c r="P246" s="4" t="str">
        <f>IFERROR(IF(AND(VLOOKUP(F!$B246,E!$B$1:$AK$300,5,FALSE)&lt;&gt;1000000000,VLOOKUP(F!$B246,E!$B$1:$AK$300,6,FALSE)=1000000000,VLOOKUP(F!$B246,E!$B$1:$AK$300,7,FALSE)=1000000000,VLOOKUP(F!$B246,E!$B$1:$AK$300,8,FALSE)=1000000000,VLOOKUP(F!$B246,E!$B$1:$AK$300,9,FALSE)=1000000000),"toetsen alleen LN",IF(AND(VLOOKUP(F!$B246,E!$B$1:$AK$300,5,FALSE)=1000000000,VLOOKUP(F!$B246,E!$B$1:$AK$300,6,FALSE)=1000000000,VLOOKUP(F!$B246,E!$B$1:$AK$300,7,FALSE)=1000000000,VLOOKUP(F!$B246,E!$B$1:$AK$300,8,FALSE)&lt;&gt;1000000000,VLOOKUP(F!$B246,E!$B$1:$AK$300,9,FALSE)&lt;&gt;1000000000),"toetsen alleen MV en SV",IF(AND(VLOOKUP(F!$B246,E!$B$1:$AK$300,5,FALSE)&lt;&gt;1000000000,VLOOKUP(F!$B246,E!$B$1:$AK$300,6,FALSE)&lt;&gt;1000000000,VLOOKUP(F!$B246,E!$B$1:$AK$300,7,FALSE)&lt;&gt;1000000000,VLOOKUP(F!$B246,E!$B$1:$AK$300,8,FALSE)=1000000000,VLOOKUP(F!$B246,E!$B$1:$AK$300,9,FALSE)=1000000000),"toetsen geen MV en SV",IF(VLOOKUP(F!$B246,E!$B$1:$AK$300,5,FALSE)+VLOOKUP(F!$B246,E!$B$1:$AK$300,6,FALSE)+VLOOKUP(F!$B246,E!$B$1:$AK$300,7,FALSE)+VLOOKUP(F!$B246,E!$B$1:$AK$300,8,FALSE)&lt;&gt;4000000000,"toetsen",IF(VLOOKUP(F!$B246,E!$B$1:$AK$300,12,FALSE)&lt;&gt;1000000000,"toetsen alleen IW","niet toetsen"))))),"")</f>
        <v/>
      </c>
      <c r="Q246" s="6">
        <f t="shared" si="88"/>
        <v>173.33333333333334</v>
      </c>
      <c r="R246" s="5" t="str">
        <f>IF($B246="--","",IF($P246="toetsen",toetsen(F!$B246,Q246),IF($P246="toetsen alleen IW",toetsen_alleen_IW(F!$B246,Q246),IF($P246="toetsen alleen LN",toetsen_alleen_LN(F!$B246,Q246),IF($P246="toetsen geen MV en SV",toetsen_geen_MV_en_SV(F!$B246,Q246),IF($P246="toetsen alleen MV en SV",toetsen_alleen_MV_en_SV(F!$B246,Q246),""))))))</f>
        <v/>
      </c>
      <c r="S246" s="5" t="str">
        <f>IF($P246="toetsen",IF(OR(Q246="",VLOOKUP(F!$B246,E!$B$1:$AK$300,10,FALSE)=1000000000),"",IF(Q246&lt;=VLOOKUP(F!$B246,E!$B$1:$AK$300,10,FALSE),"ja","nee")),"")</f>
        <v/>
      </c>
      <c r="T246" s="78">
        <f t="shared" si="83"/>
        <v>30.769230769230766</v>
      </c>
      <c r="U246" s="5" t="str">
        <f>IF($D246="--","",IF($P246="toetsen",toetsen(F!$B246,T246),IF($P246="toetsen alleen IW",toetsen_alleen_IW(F!$B246,T246),IF($P246="toetsen alleen LN",toetsen_alleen_LN(F!$B246,T246),IF($P246="toetsen geen MV en SV",toetsen_geen_MV_en_SV(F!$B246,T246),IF($P246="toetsen alleen MV en SV",toetsen_alleen_MV_en_SV(F!$B246,T246),""))))))</f>
        <v/>
      </c>
      <c r="V246" s="5" t="str">
        <f>IF($P246="toetsen",IF(OR(T246="",VLOOKUP(F!$B246,E!$B$1:$AK$300,10,FALSE)=1000000000),"",IF(T246&lt;=VLOOKUP(F!$B246,E!$B$1:$AK$300,10,FALSE),"ja","nee")),"")</f>
        <v/>
      </c>
      <c r="W246" s="6">
        <f t="shared" si="84"/>
        <v>-1</v>
      </c>
      <c r="X246" s="5" t="str">
        <f>IF($F246="--","",IF($P246="toetsen",toetsen(F!$B246,W246),IF($P246="toetsen alleen IW",toetsen_alleen_IW(F!$B246,W246),IF($P246="toetsen alleen LN",toetsen_alleen_LN(F!$B246,W246),IF($P246="toetsen geen MV en SV",toetsen_geen_MV_en_SV(F!$B246,W246),IF($P246="toetsen alleen MV en SV",toetsen_alleen_MV_en_SV(F!$B246,W246),""))))))</f>
        <v/>
      </c>
      <c r="Y246" s="5" t="str">
        <f>IF($P246="toetsen",IF(OR(W246="",VLOOKUP(F!$B246,E!$B$1:$AK$300,10,FALSE)=1000000000),"",IF(W246&lt;=VLOOKUP(F!$B246,E!$B$1:$AK$300,10,FALSE),"ja","nee")),"")</f>
        <v/>
      </c>
      <c r="AA246" s="4" t="str">
        <f>IFERROR(IF(Q246="","",(IF(Q246&gt;2*VLOOKUP(F!$B246,E!$B$1:$AK$300,5,FALSE),1,0))),"")</f>
        <v/>
      </c>
      <c r="AB246" s="4" t="str">
        <f>IFERROR(IF(T246="","",(IF(T246&gt;2*VLOOKUP(F!$B246,E!$B$1:$AK$300,5,FALSE),1,0))),"")</f>
        <v/>
      </c>
      <c r="AC246" s="4" t="str">
        <f>IFERROR(IF(W246="","",(IF(W246&gt;2*VLOOKUP(F!$B246,E!$B$1:$AK$300,5,FALSE),1,0))),"")</f>
        <v/>
      </c>
      <c r="AE246" s="4" t="str">
        <f>IFERROR(IF(Q246="","",(IF(Q246&gt;VLOOKUP(F!$B246,E!$B$1:$AK$300,6,FALSE)+VLOOKUP(F!$B246,E!$B$1:$AK$300,5,FALSE),1,0))),"")</f>
        <v/>
      </c>
      <c r="AF246" s="4" t="str">
        <f>IFERROR(IF(T246="","",(IF(T246&gt;VLOOKUP(F!$B246,E!$B$1:$AK$300,6,FALSE)+VLOOKUP(F!$B246,E!$B$1:$AK$300,5,FALSE),1,0))),"")</f>
        <v/>
      </c>
      <c r="AG246" s="4" t="str">
        <f>IFERROR(IF(W246="","",(IF(W246&gt;VLOOKUP(F!$B246,E!$B$1:$AK$300,6,FALSE)+VLOOKUP(F!$B246,E!$B$1:$AK$300,5,FALSE),1,0))),"")</f>
        <v/>
      </c>
      <c r="AI246" s="6" t="str">
        <f t="shared" si="85"/>
        <v>52</v>
      </c>
      <c r="AJ246" s="6" t="str">
        <f>IF(AI246="--","--",IF(F!$D246=131,IF(I246=-1,"rg",IF(I246="","--",IF(I246*1000&lt;1,FIXED(I246*1000,3),IF(I246*1000&lt;10,FIXED(I246*1000,2),(IF(I246*1000&lt;100,FIXED(I246*1000,1),IF(I246*1000&lt;1000,FIXED(I246*1000,0),MROUND(I246*1000,10)))))))),IF(I246=-1,"rg",IF(I246="","--",IF(I246&lt;1,FIXED(I246,3),IF(I246&lt;10,FIXED(I246,2),(IF(I246&lt;100,FIXED(I246,1),IF(I246&lt;1000,FIXED(I246,0),MROUND(I246,10))))))))))</f>
        <v>173</v>
      </c>
      <c r="AK246" s="6" t="str">
        <f t="shared" si="86"/>
        <v>8,0</v>
      </c>
      <c r="AL246" s="6" t="str">
        <f>IF(AK246="--","--",IF(F!$D246=131,IF(K246=-1,"rg",IF(K246="","--",IF(K246*1000&lt;1,FIXED(K246*1000,3),IF(K246*1000&lt;10,FIXED(K246*1000,2),(IF(K246*1000&lt;100,FIXED(K246*1000,1),IF(K246*1000&lt;1000,FIXED(K246*1000,0),MROUND(K246*1000,10)))))))),IF(K246=-1,"rg",IF(K246="","--",IF(K246&lt;1,FIXED(K246,3),IF(K246&lt;10,FIXED(K246,2),(IF(K246&lt;100,FIXED(K246,1),IF(K246&lt;1000,FIXED(K246,0),MROUND(K246,10))))))))))</f>
        <v>30,8</v>
      </c>
      <c r="AM246" s="6" t="str">
        <f t="shared" si="87"/>
        <v>5,0</v>
      </c>
      <c r="AN246" s="6" t="str">
        <f>IF(AM246="--","--",IF(F!$D246=131,IF(M246=-1,"rg",IF(M246="","--",IF(M246*1000&lt;1,FIXED(M246*1000,3),IF(M246*1000&lt;10,FIXED(M246*1000,2),(IF(M246*1000&lt;100,FIXED(M246*1000,1),IF(M246*1000&lt;1000,FIXED(M246*1000,0),MROUND(M246*1000,10)))))))),IF(M246=-1,"rg",IF(M246="","--",IF(M246&lt;1,FIXED(M246,3),IF(M246&lt;10,FIXED(M246,2),(IF(M246&lt;100,FIXED(M246,1),IF(M246&lt;1000,FIXED(M246,0),MROUND(M246,10))))))))))</f>
        <v>rg</v>
      </c>
      <c r="AP246" s="6" t="str">
        <f t="shared" si="74"/>
        <v>52</v>
      </c>
      <c r="AQ246" s="6" t="str">
        <f t="shared" si="75"/>
        <v/>
      </c>
      <c r="AR246" s="6" t="str">
        <f t="shared" si="76"/>
        <v>173</v>
      </c>
      <c r="AS246" s="6" t="str">
        <f t="shared" si="77"/>
        <v/>
      </c>
      <c r="AT246" s="6" t="str">
        <f t="shared" si="78"/>
        <v/>
      </c>
      <c r="AU246" s="6" t="str">
        <f>IFERROR(IF(AR246="--","",IF(HLOOKUP(SMALL($Q$4:$Y$4,3),$Q$4:$Y$501,ROW(AP246)-3,FALSE)=0,"",IF(HLOOKUP(SMALL($Q$4:$Y$4,3),$Q$4:$Y$501,ROW(AP246)-3,FALSE)="nee",VLOOKUP("De kwaliteitseis emissiearme grond (maximale concentratie) wordt overschreden.",H!$O$10:'H'!$P$59,2,FALSE),""))),"")</f>
        <v/>
      </c>
      <c r="AV246" s="6" t="str">
        <f t="shared" si="68"/>
        <v>8,0</v>
      </c>
      <c r="AW246" s="6" t="str">
        <f t="shared" si="69"/>
        <v/>
      </c>
      <c r="AX246" s="6" t="str">
        <f t="shared" si="70"/>
        <v>30,8</v>
      </c>
      <c r="AY246" s="6" t="str">
        <f t="shared" si="79"/>
        <v/>
      </c>
      <c r="AZ246" s="6" t="str">
        <f t="shared" si="80"/>
        <v/>
      </c>
      <c r="BA246" s="6" t="str">
        <f>IFERROR(IF(AR246="--","",IF(HLOOKUP(SMALL($Q$4:$Y$4,6),$Q$4:$Y$501,ROW(AP246)-3,FALSE)=0,"",IF(HLOOKUP(SMALL($Q$4:$Y$4,6),$Q$4:$Y$501,ROW(AP246)-3,FALSE)="nee",VLOOKUP("De kwaliteitseis emissiearme grond (maximale concentratie) wordt overschreden.",H!$O$10:'H'!$P$59,2,FALSE),""))),"")</f>
        <v/>
      </c>
      <c r="BB246" s="6" t="str">
        <f t="shared" si="71"/>
        <v>5,0</v>
      </c>
      <c r="BC246" s="6" t="str">
        <f t="shared" si="72"/>
        <v>&lt;</v>
      </c>
      <c r="BD246" s="6" t="str">
        <f t="shared" si="73"/>
        <v>rg</v>
      </c>
      <c r="BE246" s="6" t="str">
        <f t="shared" si="81"/>
        <v>&lt;</v>
      </c>
      <c r="BF246" s="6" t="str">
        <f t="shared" si="82"/>
        <v/>
      </c>
      <c r="BG246" s="4" t="str">
        <f>IFERROR(IF(AR246="--","",IF(HLOOKUP(SMALL($Q$4:$Y$4,9),$Q$4:$Y$501,ROW(AP246)-3,FALSE)=0,"",IF(HLOOKUP(SMALL($Q$4:$Y$4,9),$Q$4:$Y$501,ROW(AP246)-3,FALSE)="nee",VLOOKUP("De kwaliteitseis emissiearme grond (maximale concentratie) wordt overschreden.",H!$O$10:'H'!$P$59,2,FALSE),""))),"")</f>
        <v/>
      </c>
    </row>
    <row r="247" spans="1:59" x14ac:dyDescent="0.2">
      <c r="A247" s="4" t="str">
        <f>F!A247</f>
        <v>Fractie C30 - C40</v>
      </c>
      <c r="B247" s="6">
        <f>IF(ISNUMBER(F!E247)=FALSE,"--",IF(F!E247=0,"--",F!E247))</f>
        <v>62</v>
      </c>
      <c r="C247" s="6" t="str">
        <f>IF(B247="--","",F!F247)</f>
        <v/>
      </c>
      <c r="D247" s="6">
        <f>IF(ISNUMBER(F!G247)=FALSE,"--",IF(F!G247=0,"--",F!G247))</f>
        <v>12</v>
      </c>
      <c r="E247" s="6" t="str">
        <f>IF(D247="--","",F!H247)</f>
        <v/>
      </c>
      <c r="F247" s="6">
        <f>IF(ISNUMBER(F!I247)=FALSE,"--",IF(F!I247=0,"--",F!I247))</f>
        <v>5</v>
      </c>
      <c r="G247" s="6" t="str">
        <f>IF(F247="--","",F!J247)</f>
        <v>&lt;</v>
      </c>
      <c r="H247" s="6"/>
      <c r="I247" s="6">
        <f>IF(F!Z247=-1,-1,F!AV247)</f>
        <v>206.66666666666669</v>
      </c>
      <c r="J247" s="6"/>
      <c r="K247" s="6">
        <f>IF(F!AC247=-1,-1,F!AX247)</f>
        <v>46.153846153846146</v>
      </c>
      <c r="L247" s="6"/>
      <c r="M247" s="6">
        <f>IF(F!AF247=-1,-1,F!AZ247)</f>
        <v>-1</v>
      </c>
      <c r="N247" s="6"/>
      <c r="P247" s="4" t="str">
        <f>IFERROR(IF(AND(VLOOKUP(F!$B247,E!$B$1:$AK$300,5,FALSE)&lt;&gt;1000000000,VLOOKUP(F!$B247,E!$B$1:$AK$300,6,FALSE)=1000000000,VLOOKUP(F!$B247,E!$B$1:$AK$300,7,FALSE)=1000000000,VLOOKUP(F!$B247,E!$B$1:$AK$300,8,FALSE)=1000000000,VLOOKUP(F!$B247,E!$B$1:$AK$300,9,FALSE)=1000000000),"toetsen alleen LN",IF(AND(VLOOKUP(F!$B247,E!$B$1:$AK$300,5,FALSE)=1000000000,VLOOKUP(F!$B247,E!$B$1:$AK$300,6,FALSE)=1000000000,VLOOKUP(F!$B247,E!$B$1:$AK$300,7,FALSE)=1000000000,VLOOKUP(F!$B247,E!$B$1:$AK$300,8,FALSE)&lt;&gt;1000000000,VLOOKUP(F!$B247,E!$B$1:$AK$300,9,FALSE)&lt;&gt;1000000000),"toetsen alleen MV en SV",IF(AND(VLOOKUP(F!$B247,E!$B$1:$AK$300,5,FALSE)&lt;&gt;1000000000,VLOOKUP(F!$B247,E!$B$1:$AK$300,6,FALSE)&lt;&gt;1000000000,VLOOKUP(F!$B247,E!$B$1:$AK$300,7,FALSE)&lt;&gt;1000000000,VLOOKUP(F!$B247,E!$B$1:$AK$300,8,FALSE)=1000000000,VLOOKUP(F!$B247,E!$B$1:$AK$300,9,FALSE)=1000000000),"toetsen geen MV en SV",IF(VLOOKUP(F!$B247,E!$B$1:$AK$300,5,FALSE)+VLOOKUP(F!$B247,E!$B$1:$AK$300,6,FALSE)+VLOOKUP(F!$B247,E!$B$1:$AK$300,7,FALSE)+VLOOKUP(F!$B247,E!$B$1:$AK$300,8,FALSE)&lt;&gt;4000000000,"toetsen",IF(VLOOKUP(F!$B247,E!$B$1:$AK$300,12,FALSE)&lt;&gt;1000000000,"toetsen alleen IW","niet toetsen"))))),"")</f>
        <v/>
      </c>
      <c r="Q247" s="6">
        <f t="shared" si="88"/>
        <v>206.66666666666669</v>
      </c>
      <c r="R247" s="5" t="str">
        <f>IF($B247="--","",IF($P247="toetsen",toetsen(F!$B247,Q247),IF($P247="toetsen alleen IW",toetsen_alleen_IW(F!$B247,Q247),IF($P247="toetsen alleen LN",toetsen_alleen_LN(F!$B247,Q247),IF($P247="toetsen geen MV en SV",toetsen_geen_MV_en_SV(F!$B247,Q247),IF($P247="toetsen alleen MV en SV",toetsen_alleen_MV_en_SV(F!$B247,Q247),""))))))</f>
        <v/>
      </c>
      <c r="S247" s="5" t="str">
        <f>IF($P247="toetsen",IF(OR(Q247="",VLOOKUP(F!$B247,E!$B$1:$AK$300,10,FALSE)=1000000000),"",IF(Q247&lt;=VLOOKUP(F!$B247,E!$B$1:$AK$300,10,FALSE),"ja","nee")),"")</f>
        <v/>
      </c>
      <c r="T247" s="78">
        <f t="shared" si="83"/>
        <v>46.153846153846146</v>
      </c>
      <c r="U247" s="5" t="str">
        <f>IF($D247="--","",IF($P247="toetsen",toetsen(F!$B247,T247),IF($P247="toetsen alleen IW",toetsen_alleen_IW(F!$B247,T247),IF($P247="toetsen alleen LN",toetsen_alleen_LN(F!$B247,T247),IF($P247="toetsen geen MV en SV",toetsen_geen_MV_en_SV(F!$B247,T247),IF($P247="toetsen alleen MV en SV",toetsen_alleen_MV_en_SV(F!$B247,T247),""))))))</f>
        <v/>
      </c>
      <c r="V247" s="5" t="str">
        <f>IF($P247="toetsen",IF(OR(T247="",VLOOKUP(F!$B247,E!$B$1:$AK$300,10,FALSE)=1000000000),"",IF(T247&lt;=VLOOKUP(F!$B247,E!$B$1:$AK$300,10,FALSE),"ja","nee")),"")</f>
        <v/>
      </c>
      <c r="W247" s="6">
        <f t="shared" si="84"/>
        <v>-1</v>
      </c>
      <c r="X247" s="5" t="str">
        <f>IF($F247="--","",IF($P247="toetsen",toetsen(F!$B247,W247),IF($P247="toetsen alleen IW",toetsen_alleen_IW(F!$B247,W247),IF($P247="toetsen alleen LN",toetsen_alleen_LN(F!$B247,W247),IF($P247="toetsen geen MV en SV",toetsen_geen_MV_en_SV(F!$B247,W247),IF($P247="toetsen alleen MV en SV",toetsen_alleen_MV_en_SV(F!$B247,W247),""))))))</f>
        <v/>
      </c>
      <c r="Y247" s="5" t="str">
        <f>IF($P247="toetsen",IF(OR(W247="",VLOOKUP(F!$B247,E!$B$1:$AK$300,10,FALSE)=1000000000),"",IF(W247&lt;=VLOOKUP(F!$B247,E!$B$1:$AK$300,10,FALSE),"ja","nee")),"")</f>
        <v/>
      </c>
      <c r="AA247" s="4" t="str">
        <f>IFERROR(IF(Q247="","",(IF(Q247&gt;2*VLOOKUP(F!$B247,E!$B$1:$AK$300,5,FALSE),1,0))),"")</f>
        <v/>
      </c>
      <c r="AB247" s="4" t="str">
        <f>IFERROR(IF(T247="","",(IF(T247&gt;2*VLOOKUP(F!$B247,E!$B$1:$AK$300,5,FALSE),1,0))),"")</f>
        <v/>
      </c>
      <c r="AC247" s="4" t="str">
        <f>IFERROR(IF(W247="","",(IF(W247&gt;2*VLOOKUP(F!$B247,E!$B$1:$AK$300,5,FALSE),1,0))),"")</f>
        <v/>
      </c>
      <c r="AE247" s="4" t="str">
        <f>IFERROR(IF(Q247="","",(IF(Q247&gt;VLOOKUP(F!$B247,E!$B$1:$AK$300,6,FALSE)+VLOOKUP(F!$B247,E!$B$1:$AK$300,5,FALSE),1,0))),"")</f>
        <v/>
      </c>
      <c r="AF247" s="4" t="str">
        <f>IFERROR(IF(T247="","",(IF(T247&gt;VLOOKUP(F!$B247,E!$B$1:$AK$300,6,FALSE)+VLOOKUP(F!$B247,E!$B$1:$AK$300,5,FALSE),1,0))),"")</f>
        <v/>
      </c>
      <c r="AG247" s="4" t="str">
        <f>IFERROR(IF(W247="","",(IF(W247&gt;VLOOKUP(F!$B247,E!$B$1:$AK$300,6,FALSE)+VLOOKUP(F!$B247,E!$B$1:$AK$300,5,FALSE),1,0))),"")</f>
        <v/>
      </c>
      <c r="AI247" s="6" t="str">
        <f t="shared" si="85"/>
        <v>62</v>
      </c>
      <c r="AJ247" s="6" t="str">
        <f>IF(AI247="--","--",IF(F!$D247=131,IF(I247=-1,"rg",IF(I247="","--",IF(I247*1000&lt;1,FIXED(I247*1000,3),IF(I247*1000&lt;10,FIXED(I247*1000,2),(IF(I247*1000&lt;100,FIXED(I247*1000,1),IF(I247*1000&lt;1000,FIXED(I247*1000,0),MROUND(I247*1000,10)))))))),IF(I247=-1,"rg",IF(I247="","--",IF(I247&lt;1,FIXED(I247,3),IF(I247&lt;10,FIXED(I247,2),(IF(I247&lt;100,FIXED(I247,1),IF(I247&lt;1000,FIXED(I247,0),MROUND(I247,10))))))))))</f>
        <v>207</v>
      </c>
      <c r="AK247" s="6" t="str">
        <f t="shared" si="86"/>
        <v>12</v>
      </c>
      <c r="AL247" s="6" t="str">
        <f>IF(AK247="--","--",IF(F!$D247=131,IF(K247=-1,"rg",IF(K247="","--",IF(K247*1000&lt;1,FIXED(K247*1000,3),IF(K247*1000&lt;10,FIXED(K247*1000,2),(IF(K247*1000&lt;100,FIXED(K247*1000,1),IF(K247*1000&lt;1000,FIXED(K247*1000,0),MROUND(K247*1000,10)))))))),IF(K247=-1,"rg",IF(K247="","--",IF(K247&lt;1,FIXED(K247,3),IF(K247&lt;10,FIXED(K247,2),(IF(K247&lt;100,FIXED(K247,1),IF(K247&lt;1000,FIXED(K247,0),MROUND(K247,10))))))))))</f>
        <v>46,2</v>
      </c>
      <c r="AM247" s="6" t="str">
        <f t="shared" si="87"/>
        <v>5,0</v>
      </c>
      <c r="AN247" s="6" t="str">
        <f>IF(AM247="--","--",IF(F!$D247=131,IF(M247=-1,"rg",IF(M247="","--",IF(M247*1000&lt;1,FIXED(M247*1000,3),IF(M247*1000&lt;10,FIXED(M247*1000,2),(IF(M247*1000&lt;100,FIXED(M247*1000,1),IF(M247*1000&lt;1000,FIXED(M247*1000,0),MROUND(M247*1000,10)))))))),IF(M247=-1,"rg",IF(M247="","--",IF(M247&lt;1,FIXED(M247,3),IF(M247&lt;10,FIXED(M247,2),(IF(M247&lt;100,FIXED(M247,1),IF(M247&lt;1000,FIXED(M247,0),MROUND(M247,10))))))))))</f>
        <v>rg</v>
      </c>
      <c r="AP247" s="6" t="str">
        <f t="shared" si="74"/>
        <v>62</v>
      </c>
      <c r="AQ247" s="6" t="str">
        <f t="shared" si="75"/>
        <v/>
      </c>
      <c r="AR247" s="6" t="str">
        <f t="shared" si="76"/>
        <v>207</v>
      </c>
      <c r="AS247" s="6" t="str">
        <f t="shared" si="77"/>
        <v/>
      </c>
      <c r="AT247" s="6" t="str">
        <f t="shared" si="78"/>
        <v/>
      </c>
      <c r="AU247" s="6" t="str">
        <f>IFERROR(IF(AR247="--","",IF(HLOOKUP(SMALL($Q$4:$Y$4,3),$Q$4:$Y$501,ROW(AP247)-3,FALSE)=0,"",IF(HLOOKUP(SMALL($Q$4:$Y$4,3),$Q$4:$Y$501,ROW(AP247)-3,FALSE)="nee",VLOOKUP("De kwaliteitseis emissiearme grond (maximale concentratie) wordt overschreden.",H!$O$10:'H'!$P$59,2,FALSE),""))),"")</f>
        <v/>
      </c>
      <c r="AV247" s="6" t="str">
        <f t="shared" si="68"/>
        <v>12</v>
      </c>
      <c r="AW247" s="6" t="str">
        <f t="shared" si="69"/>
        <v/>
      </c>
      <c r="AX247" s="6" t="str">
        <f t="shared" si="70"/>
        <v>46,2</v>
      </c>
      <c r="AY247" s="6" t="str">
        <f t="shared" si="79"/>
        <v/>
      </c>
      <c r="AZ247" s="6" t="str">
        <f t="shared" si="80"/>
        <v/>
      </c>
      <c r="BA247" s="6" t="str">
        <f>IFERROR(IF(AR247="--","",IF(HLOOKUP(SMALL($Q$4:$Y$4,6),$Q$4:$Y$501,ROW(AP247)-3,FALSE)=0,"",IF(HLOOKUP(SMALL($Q$4:$Y$4,6),$Q$4:$Y$501,ROW(AP247)-3,FALSE)="nee",VLOOKUP("De kwaliteitseis emissiearme grond (maximale concentratie) wordt overschreden.",H!$O$10:'H'!$P$59,2,FALSE),""))),"")</f>
        <v/>
      </c>
      <c r="BB247" s="6" t="str">
        <f t="shared" si="71"/>
        <v>5,0</v>
      </c>
      <c r="BC247" s="6" t="str">
        <f t="shared" si="72"/>
        <v>&lt;</v>
      </c>
      <c r="BD247" s="6" t="str">
        <f t="shared" si="73"/>
        <v>rg</v>
      </c>
      <c r="BE247" s="6" t="str">
        <f t="shared" si="81"/>
        <v>&lt;</v>
      </c>
      <c r="BF247" s="6" t="str">
        <f t="shared" si="82"/>
        <v/>
      </c>
      <c r="BG247" s="4" t="str">
        <f>IFERROR(IF(AR247="--","",IF(HLOOKUP(SMALL($Q$4:$Y$4,9),$Q$4:$Y$501,ROW(AP247)-3,FALSE)=0,"",IF(HLOOKUP(SMALL($Q$4:$Y$4,9),$Q$4:$Y$501,ROW(AP247)-3,FALSE)="nee",VLOOKUP("De kwaliteitseis emissiearme grond (maximale concentratie) wordt overschreden.",H!$O$10:'H'!$P$59,2,FALSE),""))),"")</f>
        <v/>
      </c>
    </row>
    <row r="248" spans="1:59" x14ac:dyDescent="0.2">
      <c r="A248" s="4" t="str">
        <f>F!A248</f>
        <v>Totaal olie C10 - C40</v>
      </c>
      <c r="B248" s="6">
        <f>IF(ISNUMBER(F!E248)=FALSE,"--",IF(F!E248=0,"--",F!E248))</f>
        <v>130</v>
      </c>
      <c r="C248" s="6" t="str">
        <f>IF(B248="--","",F!F248)</f>
        <v/>
      </c>
      <c r="D248" s="6">
        <f>IF(ISNUMBER(F!G248)=FALSE,"--",IF(F!G248=0,"--",F!G248))</f>
        <v>20</v>
      </c>
      <c r="E248" s="6" t="str">
        <f>IF(D248="--","",F!H248)</f>
        <v>&lt;</v>
      </c>
      <c r="F248" s="6">
        <f>IF(ISNUMBER(F!I248)=FALSE,"--",IF(F!I248=0,"--",F!I248))</f>
        <v>20</v>
      </c>
      <c r="G248" s="6" t="str">
        <f>IF(F248="--","",F!J248)</f>
        <v>&lt;</v>
      </c>
      <c r="H248" s="6"/>
      <c r="I248" s="6">
        <f>IF(F!Z248=-1,-1,F!AV248)</f>
        <v>433.33333333333337</v>
      </c>
      <c r="J248" s="6"/>
      <c r="K248" s="6">
        <f>IF(F!AC248=-1,-1,F!AX248)</f>
        <v>-1</v>
      </c>
      <c r="L248" s="6"/>
      <c r="M248" s="6">
        <f>IF(F!AF248=-1,-1,F!AZ248)</f>
        <v>-1</v>
      </c>
      <c r="N248" s="6"/>
      <c r="P248" s="17" t="str">
        <f>IFERROR(IF(AND(VLOOKUP(1200,E!$B$1:$AK$300,5,FALSE)&lt;&gt;1000000000,VLOOKUP(1200,E!$B$1:$AK$300,6,FALSE)=1000000000,VLOOKUP(1200,E!$B$1:$AK$300,7,FALSE)=1000000000,VLOOKUP(1200,E!$B$1:$AK$300,8,FALSE)=1000000000,VLOOKUP(1200,E!$B$1:$AK$300,9,FALSE)=1000000000),"toetsen alleen LN",IF(AND(VLOOKUP(1200,E!$B$1:$AK$300,5,FALSE)=1000000000,VLOOKUP(1200,E!$B$1:$AK$300,6,FALSE)=1000000000,VLOOKUP(1200,E!$B$1:$AK$300,7,FALSE)=1000000000,VLOOKUP(1200,E!$B$1:$AK$300,8,FALSE)&lt;&gt;1000000000,VLOOKUP(1200,E!$B$1:$AK$300,9,FALSE)&lt;&gt;1000000000),"toetsen alleen MV en SV",IF(AND(VLOOKUP(1200,E!$B$1:$AK$300,5,FALSE)&lt;&gt;1000000000,VLOOKUP(1200,E!$B$1:$AK$300,6,FALSE)&lt;&gt;1000000000,VLOOKUP(1200,E!$B$1:$AK$300,7,FALSE)&lt;&gt;1000000000,VLOOKUP(1200,E!$B$1:$AK$300,8,FALSE)=1000000000,VLOOKUP(1200,E!$B$1:$AK$300,9,FALSE)=1000000000),"toetsen geen MV en SV",IF(VLOOKUP(1200,E!$B$1:$AK$300,5,FALSE)+VLOOKUP(1200,E!$B$1:$AK$300,6,FALSE)+VLOOKUP(1200,E!$B$1:$AK$300,7,FALSE)+VLOOKUP(1200,E!$B$1:$AK$300,8,FALSE)&lt;&gt;4000000000,"toetsen",IF(VLOOKUP(1200,E!$B$1:$AK$300,12,FALSE)&lt;&gt;1000000000,"toetsen alleen IW","niet toetsen"))))),"")</f>
        <v>toetsen</v>
      </c>
      <c r="Q248" s="6">
        <f t="shared" si="88"/>
        <v>433.33333333333337</v>
      </c>
      <c r="R248" s="93" t="str">
        <f>IF($B248="--","",IF($P248="toetsen",toetsen(1200,Q248),IF($P248="toetsen alleen IW",toetsen_alleen_IW(1200,Q248),IF($P248="toetsen alleen LN",toetsen_alleen_LN(1200,Q248),IF($P248="toetsen geen MV en SV",toetsen_geen_MV_en_SV(1200,Q248),IF($P248="toetsen alleen MV en SV",toetsen_alleen_MV_en_SV(1200,Q248),""))))))</f>
        <v>●●</v>
      </c>
      <c r="S248" s="93"/>
      <c r="T248" s="78">
        <f t="shared" si="83"/>
        <v>-1</v>
      </c>
      <c r="U248" s="93" t="str">
        <f>IF($D248="--","",IF($P248="toetsen",toetsen(1200,T248),IF($P248="toetsen alleen IW",toetsen_alleen_IW(1200,T248),IF($P248="toetsen alleen LN",toetsen_alleen_LN(1200,T248),IF($P248="toetsen geen MV en SV",toetsen_geen_MV_en_SV(1200,T248),IF($P248="toetsen alleen MV en SV",toetsen_alleen_MV_en_SV(1200,T248),""))))))</f>
        <v>-</v>
      </c>
      <c r="V248" s="93"/>
      <c r="W248" s="6">
        <f t="shared" si="84"/>
        <v>-1</v>
      </c>
      <c r="X248" s="93" t="str">
        <f>IF($F248="--","",IF($P248="toetsen",toetsen(1200,W248),IF($P248="toetsen alleen IW",toetsen_alleen_IW(1200,W248),IF($P248="toetsen alleen LN",toetsen_alleen_LN(1200,W248),IF($P248="toetsen geen MV en SV",toetsen_geen_MV_en_SV(1200,W248),IF($P248="toetsen alleen MV en SV",toetsen_alleen_MV_en_SV(1200,W248),""))))))</f>
        <v>-</v>
      </c>
      <c r="Y248" s="93"/>
      <c r="AA248" s="4" t="str">
        <f>IFERROR(IF(Q248="","",(IF(Q248&gt;2*VLOOKUP(F!$B248,E!$B$1:$AK$300,5,FALSE),1,0))),"")</f>
        <v/>
      </c>
      <c r="AB248" s="4" t="str">
        <f>IFERROR(IF(T248="","",(IF(T248&gt;2*VLOOKUP(F!$B248,E!$B$1:$AK$300,5,FALSE),1,0))),"")</f>
        <v/>
      </c>
      <c r="AC248" s="4" t="str">
        <f>IFERROR(IF(W248="","",(IF(W248&gt;2*VLOOKUP(F!$B248,E!$B$1:$AK$300,5,FALSE),1,0))),"")</f>
        <v/>
      </c>
      <c r="AE248" s="4" t="str">
        <f>IFERROR(IF(Q248="","",(IF(Q248&gt;VLOOKUP(F!$B248,E!$B$1:$AK$300,6,FALSE)+VLOOKUP(F!$B248,E!$B$1:$AK$300,5,FALSE),1,0))),"")</f>
        <v/>
      </c>
      <c r="AF248" s="4" t="str">
        <f>IFERROR(IF(T248="","",(IF(T248&gt;VLOOKUP(F!$B248,E!$B$1:$AK$300,6,FALSE)+VLOOKUP(F!$B248,E!$B$1:$AK$300,5,FALSE),1,0))),"")</f>
        <v/>
      </c>
      <c r="AG248" s="4" t="str">
        <f>IFERROR(IF(W248="","",(IF(W248&gt;VLOOKUP(F!$B248,E!$B$1:$AK$300,6,FALSE)+VLOOKUP(F!$B248,E!$B$1:$AK$300,5,FALSE),1,0))),"")</f>
        <v/>
      </c>
      <c r="AI248" s="6">
        <f t="shared" si="85"/>
        <v>130</v>
      </c>
      <c r="AJ248" s="6" t="str">
        <f>IF(AI248="--","--",IF(F!$D248=131,IF(I248=-1,"rg",IF(I248="","--",IF(I248*1000&lt;1,FIXED(I248*1000,3),IF(I248*1000&lt;10,FIXED(I248*1000,2),(IF(I248*1000&lt;100,FIXED(I248*1000,1),IF(I248*1000&lt;1000,FIXED(I248*1000,0),MROUND(I248*1000,10)))))))),IF(I248=-1,"rg",IF(I248="","--",IF(I248&lt;1,FIXED(I248,3),IF(I248&lt;10,FIXED(I248,2),(IF(I248&lt;100,FIXED(I248,1),IF(I248&lt;1000,FIXED(I248,0),MROUND(I248,10))))))))))</f>
        <v>433</v>
      </c>
      <c r="AK248" s="6" t="str">
        <f t="shared" si="86"/>
        <v>20</v>
      </c>
      <c r="AL248" s="6" t="str">
        <f>IF(AK248="--","--",IF(F!$D248=131,IF(K248=-1,"rg",IF(K248="","--",IF(K248*1000&lt;1,FIXED(K248*1000,3),IF(K248*1000&lt;10,FIXED(K248*1000,2),(IF(K248*1000&lt;100,FIXED(K248*1000,1),IF(K248*1000&lt;1000,FIXED(K248*1000,0),MROUND(K248*1000,10)))))))),IF(K248=-1,"rg",IF(K248="","--",IF(K248&lt;1,FIXED(K248,3),IF(K248&lt;10,FIXED(K248,2),(IF(K248&lt;100,FIXED(K248,1),IF(K248&lt;1000,FIXED(K248,0),MROUND(K248,10))))))))))</f>
        <v>rg</v>
      </c>
      <c r="AM248" s="6" t="str">
        <f t="shared" si="87"/>
        <v>20</v>
      </c>
      <c r="AN248" s="6" t="str">
        <f>IF(AM248="--","--",IF(F!$D248=131,IF(M248=-1,"rg",IF(M248="","--",IF(M248*1000&lt;1,FIXED(M248*1000,3),IF(M248*1000&lt;10,FIXED(M248*1000,2),(IF(M248*1000&lt;100,FIXED(M248*1000,1),IF(M248*1000&lt;1000,FIXED(M248*1000,0),MROUND(M248*1000,10)))))))),IF(M248=-1,"rg",IF(M248="","--",IF(M248&lt;1,FIXED(M248,3),IF(M248&lt;10,FIXED(M248,2),(IF(M248&lt;100,FIXED(M248,1),IF(M248&lt;1000,FIXED(M248,0),MROUND(M248,10))))))))))</f>
        <v>rg</v>
      </c>
      <c r="AP248" s="6">
        <f t="shared" si="74"/>
        <v>130</v>
      </c>
      <c r="AQ248" s="6" t="str">
        <f t="shared" si="75"/>
        <v/>
      </c>
      <c r="AR248" s="6" t="str">
        <f t="shared" si="76"/>
        <v>433</v>
      </c>
      <c r="AS248" s="6" t="str">
        <f t="shared" si="77"/>
        <v/>
      </c>
      <c r="AT248" s="6" t="str">
        <f t="shared" si="78"/>
        <v>●●</v>
      </c>
      <c r="AU248" s="6" t="str">
        <f>IFERROR(IF(AR248="--","",IF(HLOOKUP(SMALL($Q$4:$Y$4,3),$Q$4:$Y$501,ROW(AP248)-3,FALSE)=0,"",IF(HLOOKUP(SMALL($Q$4:$Y$4,3),$Q$4:$Y$501,ROW(AP248)-3,FALSE)="nee",VLOOKUP("De kwaliteitseis emissiearme grond (maximale concentratie) wordt overschreden.",H!$O$10:'H'!$P$59,2,FALSE),""))),"")</f>
        <v/>
      </c>
      <c r="AV248" s="6" t="str">
        <f t="shared" si="68"/>
        <v>20</v>
      </c>
      <c r="AW248" s="6" t="str">
        <f t="shared" si="69"/>
        <v>&lt;</v>
      </c>
      <c r="AX248" s="6" t="str">
        <f t="shared" si="70"/>
        <v>rg</v>
      </c>
      <c r="AY248" s="6" t="str">
        <f t="shared" si="79"/>
        <v>&lt;</v>
      </c>
      <c r="AZ248" s="6" t="str">
        <f t="shared" si="80"/>
        <v>-</v>
      </c>
      <c r="BA248" s="6" t="str">
        <f>IFERROR(IF(AR248="--","",IF(HLOOKUP(SMALL($Q$4:$Y$4,6),$Q$4:$Y$501,ROW(AP248)-3,FALSE)=0,"",IF(HLOOKUP(SMALL($Q$4:$Y$4,6),$Q$4:$Y$501,ROW(AP248)-3,FALSE)="nee",VLOOKUP("De kwaliteitseis emissiearme grond (maximale concentratie) wordt overschreden.",H!$O$10:'H'!$P$59,2,FALSE),""))),"")</f>
        <v/>
      </c>
      <c r="BB248" s="6" t="str">
        <f t="shared" si="71"/>
        <v>20</v>
      </c>
      <c r="BC248" s="6" t="str">
        <f t="shared" si="72"/>
        <v>&lt;</v>
      </c>
      <c r="BD248" s="6" t="str">
        <f t="shared" si="73"/>
        <v>rg</v>
      </c>
      <c r="BE248" s="6" t="str">
        <f t="shared" si="81"/>
        <v>&lt;</v>
      </c>
      <c r="BF248" s="6" t="str">
        <f t="shared" si="82"/>
        <v>-</v>
      </c>
      <c r="BG248" s="4" t="str">
        <f>IFERROR(IF(AR248="--","",IF(HLOOKUP(SMALL($Q$4:$Y$4,9),$Q$4:$Y$501,ROW(AP248)-3,FALSE)=0,"",IF(HLOOKUP(SMALL($Q$4:$Y$4,9),$Q$4:$Y$501,ROW(AP248)-3,FALSE)="nee",VLOOKUP("De kwaliteitseis emissiearme grond (maximale concentratie) wordt overschreden.",H!$O$10:'H'!$P$59,2,FALSE),""))),"")</f>
        <v/>
      </c>
    </row>
    <row r="249" spans="1:59" x14ac:dyDescent="0.2">
      <c r="A249" s="4" t="str">
        <f>F!A249</f>
        <v>Totaal olie C6 - C40</v>
      </c>
      <c r="B249" s="6" t="str">
        <f>IF(ISNUMBER(F!E249)=FALSE,"--",IF(F!E249=0,"--",F!E249))</f>
        <v>--</v>
      </c>
      <c r="C249" s="6" t="str">
        <f>IF(B249="--","",F!F249)</f>
        <v/>
      </c>
      <c r="D249" s="6" t="str">
        <f>IF(ISNUMBER(F!G249)=FALSE,"--",IF(F!G249=0,"--",F!G249))</f>
        <v>--</v>
      </c>
      <c r="E249" s="6" t="str">
        <f>IF(D249="--","",F!H249)</f>
        <v/>
      </c>
      <c r="F249" s="6" t="str">
        <f>IF(ISNUMBER(F!I249)=FALSE,"--",IF(F!I249=0,"--",F!I249))</f>
        <v>--</v>
      </c>
      <c r="G249" s="6" t="str">
        <f>IF(F249="--","",F!J249)</f>
        <v/>
      </c>
      <c r="H249" s="6"/>
      <c r="I249" s="6">
        <f>IF(F!Z249=-1,-1,F!AV249)</f>
        <v>0</v>
      </c>
      <c r="J249" s="6"/>
      <c r="K249" s="6">
        <f>IF(F!AC249=-1,-1,F!AX249)</f>
        <v>0</v>
      </c>
      <c r="L249" s="6"/>
      <c r="M249" s="6">
        <f>IF(F!AF249=-1,-1,F!AZ249)</f>
        <v>0</v>
      </c>
      <c r="N249" s="6"/>
      <c r="P249" s="4" t="str">
        <f>IFERROR(IF(AND(VLOOKUP(F!$B249,E!$B$1:$AK$300,5,FALSE)&lt;&gt;1000000000,VLOOKUP(F!$B249,E!$B$1:$AK$300,6,FALSE)=1000000000,VLOOKUP(F!$B249,E!$B$1:$AK$300,7,FALSE)=1000000000,VLOOKUP(F!$B249,E!$B$1:$AK$300,8,FALSE)=1000000000,VLOOKUP(F!$B249,E!$B$1:$AK$300,9,FALSE)=1000000000),"toetsen alleen LN",IF(AND(VLOOKUP(F!$B249,E!$B$1:$AK$300,5,FALSE)=1000000000,VLOOKUP(F!$B249,E!$B$1:$AK$300,6,FALSE)=1000000000,VLOOKUP(F!$B249,E!$B$1:$AK$300,7,FALSE)=1000000000,VLOOKUP(F!$B249,E!$B$1:$AK$300,8,FALSE)&lt;&gt;1000000000,VLOOKUP(F!$B249,E!$B$1:$AK$300,9,FALSE)&lt;&gt;1000000000),"toetsen alleen MV en SV",IF(AND(VLOOKUP(F!$B249,E!$B$1:$AK$300,5,FALSE)&lt;&gt;1000000000,VLOOKUP(F!$B249,E!$B$1:$AK$300,6,FALSE)&lt;&gt;1000000000,VLOOKUP(F!$B249,E!$B$1:$AK$300,7,FALSE)&lt;&gt;1000000000,VLOOKUP(F!$B249,E!$B$1:$AK$300,8,FALSE)=1000000000,VLOOKUP(F!$B249,E!$B$1:$AK$300,9,FALSE)=1000000000),"toetsen geen MV en SV",IF(VLOOKUP(F!$B249,E!$B$1:$AK$300,5,FALSE)+VLOOKUP(F!$B249,E!$B$1:$AK$300,6,FALSE)+VLOOKUP(F!$B249,E!$B$1:$AK$300,7,FALSE)+VLOOKUP(F!$B249,E!$B$1:$AK$300,8,FALSE)&lt;&gt;4000000000,"toetsen",IF(VLOOKUP(F!$B249,E!$B$1:$AK$300,12,FALSE)&lt;&gt;1000000000,"toetsen alleen IW","niet toetsen"))))),"")</f>
        <v/>
      </c>
      <c r="Q249" s="6">
        <f t="shared" si="88"/>
        <v>0</v>
      </c>
      <c r="R249" s="5" t="str">
        <f>IF($B249="--","",IF($P249="toetsen",toetsen(F!$B249,Q249),IF($P249="toetsen alleen IW",toetsen_alleen_IW(F!$B249,Q249),IF($P249="toetsen alleen LN",toetsen_alleen_LN(F!$B249,Q249),IF($P249="toetsen geen MV en SV",toetsen_geen_MV_en_SV(F!$B249,Q249),IF($P249="toetsen alleen MV en SV",toetsen_alleen_MV_en_SV(F!$B249,Q249),""))))))</f>
        <v/>
      </c>
      <c r="S249" s="5" t="str">
        <f>IF($P249="toetsen",IF(OR(Q249="",VLOOKUP(F!$B249,E!$B$1:$AK$300,10,FALSE)=1000000000),"",IF(Q249&lt;=VLOOKUP(F!$B249,E!$B$1:$AK$300,10,FALSE),"ja","nee")),"")</f>
        <v/>
      </c>
      <c r="T249" s="78">
        <f t="shared" si="83"/>
        <v>0</v>
      </c>
      <c r="U249" s="5" t="str">
        <f>IF($D249="--","",IF($P249="toetsen",toetsen(F!$B249,T249),IF($P249="toetsen alleen IW",toetsen_alleen_IW(F!$B249,T249),IF($P249="toetsen alleen LN",toetsen_alleen_LN(F!$B249,T249),IF($P249="toetsen geen MV en SV",toetsen_geen_MV_en_SV(F!$B249,T249),IF($P249="toetsen alleen MV en SV",toetsen_alleen_MV_en_SV(F!$B249,T249),""))))))</f>
        <v/>
      </c>
      <c r="V249" s="5" t="str">
        <f>IF($P249="toetsen",IF(OR(T249="",VLOOKUP(F!$B249,E!$B$1:$AK$300,10,FALSE)=1000000000),"",IF(T249&lt;=VLOOKUP(F!$B249,E!$B$1:$AK$300,10,FALSE),"ja","nee")),"")</f>
        <v/>
      </c>
      <c r="W249" s="6">
        <f t="shared" si="84"/>
        <v>0</v>
      </c>
      <c r="X249" s="5" t="str">
        <f>IF($F249="--","",IF($P249="toetsen",toetsen(F!$B249,W249),IF($P249="toetsen alleen IW",toetsen_alleen_IW(F!$B249,W249),IF($P249="toetsen alleen LN",toetsen_alleen_LN(F!$B249,W249),IF($P249="toetsen geen MV en SV",toetsen_geen_MV_en_SV(F!$B249,W249),IF($P249="toetsen alleen MV en SV",toetsen_alleen_MV_en_SV(F!$B249,W249),""))))))</f>
        <v/>
      </c>
      <c r="Y249" s="5" t="str">
        <f>IF($P249="toetsen",IF(OR(W249="",VLOOKUP(F!$B249,E!$B$1:$AK$300,10,FALSE)=1000000000),"",IF(W249&lt;=VLOOKUP(F!$B249,E!$B$1:$AK$300,10,FALSE),"ja","nee")),"")</f>
        <v/>
      </c>
      <c r="AA249" s="4" t="str">
        <f>IFERROR(IF(Q249="","",(IF(Q249&gt;2*VLOOKUP(F!$B249,E!$B$1:$AK$300,5,FALSE),1,0))),"")</f>
        <v/>
      </c>
      <c r="AB249" s="4" t="str">
        <f>IFERROR(IF(T249="","",(IF(T249&gt;2*VLOOKUP(F!$B249,E!$B$1:$AK$300,5,FALSE),1,0))),"")</f>
        <v/>
      </c>
      <c r="AC249" s="4" t="str">
        <f>IFERROR(IF(W249="","",(IF(W249&gt;2*VLOOKUP(F!$B249,E!$B$1:$AK$300,5,FALSE),1,0))),"")</f>
        <v/>
      </c>
      <c r="AE249" s="4" t="str">
        <f>IFERROR(IF(Q249="","",(IF(Q249&gt;VLOOKUP(F!$B249,E!$B$1:$AK$300,6,FALSE)+VLOOKUP(F!$B249,E!$B$1:$AK$300,5,FALSE),1,0))),"")</f>
        <v/>
      </c>
      <c r="AF249" s="4" t="str">
        <f>IFERROR(IF(T249="","",(IF(T249&gt;VLOOKUP(F!$B249,E!$B$1:$AK$300,6,FALSE)+VLOOKUP(F!$B249,E!$B$1:$AK$300,5,FALSE),1,0))),"")</f>
        <v/>
      </c>
      <c r="AG249" s="4" t="str">
        <f>IFERROR(IF(W249="","",(IF(W249&gt;VLOOKUP(F!$B249,E!$B$1:$AK$300,6,FALSE)+VLOOKUP(F!$B249,E!$B$1:$AK$300,5,FALSE),1,0))),"")</f>
        <v/>
      </c>
      <c r="AI249" s="6" t="str">
        <f t="shared" si="85"/>
        <v>--</v>
      </c>
      <c r="AJ249" s="6" t="str">
        <f>IF(AI249="--","--",IF(F!$D249=131,IF(I249=-1,"rg",IF(I249="","--",IF(I249*1000&lt;1,FIXED(I249*1000,3),IF(I249*1000&lt;10,FIXED(I249*1000,2),(IF(I249*1000&lt;100,FIXED(I249*1000,1),IF(I249*1000&lt;1000,FIXED(I249*1000,0),MROUND(I249*1000,10)))))))),IF(I249=-1,"rg",IF(I249="","--",IF(I249&lt;1,FIXED(I249,3),IF(I249&lt;10,FIXED(I249,2),(IF(I249&lt;100,FIXED(I249,1),IF(I249&lt;1000,FIXED(I249,0),MROUND(I249,10))))))))))</f>
        <v>--</v>
      </c>
      <c r="AK249" s="6" t="str">
        <f t="shared" si="86"/>
        <v>--</v>
      </c>
      <c r="AL249" s="6" t="str">
        <f>IF(AK249="--","--",IF(F!$D249=131,IF(K249=-1,"rg",IF(K249="","--",IF(K249*1000&lt;1,FIXED(K249*1000,3),IF(K249*1000&lt;10,FIXED(K249*1000,2),(IF(K249*1000&lt;100,FIXED(K249*1000,1),IF(K249*1000&lt;1000,FIXED(K249*1000,0),MROUND(K249*1000,10)))))))),IF(K249=-1,"rg",IF(K249="","--",IF(K249&lt;1,FIXED(K249,3),IF(K249&lt;10,FIXED(K249,2),(IF(K249&lt;100,FIXED(K249,1),IF(K249&lt;1000,FIXED(K249,0),MROUND(K249,10))))))))))</f>
        <v>--</v>
      </c>
      <c r="AM249" s="6" t="str">
        <f t="shared" si="87"/>
        <v>--</v>
      </c>
      <c r="AN249" s="6" t="str">
        <f>IF(AM249="--","--",IF(F!$D249=131,IF(M249=-1,"rg",IF(M249="","--",IF(M249*1000&lt;1,FIXED(M249*1000,3),IF(M249*1000&lt;10,FIXED(M249*1000,2),(IF(M249*1000&lt;100,FIXED(M249*1000,1),IF(M249*1000&lt;1000,FIXED(M249*1000,0),MROUND(M249*1000,10)))))))),IF(M249=-1,"rg",IF(M249="","--",IF(M249&lt;1,FIXED(M249,3),IF(M249&lt;10,FIXED(M249,2),(IF(M249&lt;100,FIXED(M249,1),IF(M249&lt;1000,FIXED(M249,0),MROUND(M249,10))))))))))</f>
        <v>--</v>
      </c>
      <c r="AP249" s="6" t="str">
        <f t="shared" si="74"/>
        <v>--</v>
      </c>
      <c r="AQ249" s="6" t="str">
        <f t="shared" si="75"/>
        <v/>
      </c>
      <c r="AR249" s="6" t="str">
        <f t="shared" si="76"/>
        <v>--</v>
      </c>
      <c r="AS249" s="6" t="str">
        <f t="shared" si="77"/>
        <v/>
      </c>
      <c r="AT249" s="6" t="str">
        <f t="shared" si="78"/>
        <v/>
      </c>
      <c r="AU249" s="6" t="str">
        <f>IFERROR(IF(AR249="--","",IF(HLOOKUP(SMALL($Q$4:$Y$4,3),$Q$4:$Y$501,ROW(AP249)-3,FALSE)=0,"",IF(HLOOKUP(SMALL($Q$4:$Y$4,3),$Q$4:$Y$501,ROW(AP249)-3,FALSE)="nee",VLOOKUP("De kwaliteitseis emissiearme grond (maximale concentratie) wordt overschreden.",H!$O$10:'H'!$P$59,2,FALSE),""))),"")</f>
        <v/>
      </c>
      <c r="AV249" s="6" t="str">
        <f t="shared" si="68"/>
        <v>--</v>
      </c>
      <c r="AW249" s="6" t="str">
        <f t="shared" si="69"/>
        <v/>
      </c>
      <c r="AX249" s="6" t="str">
        <f t="shared" si="70"/>
        <v>--</v>
      </c>
      <c r="AY249" s="6" t="str">
        <f t="shared" si="79"/>
        <v/>
      </c>
      <c r="AZ249" s="6" t="str">
        <f t="shared" si="80"/>
        <v/>
      </c>
      <c r="BA249" s="6" t="str">
        <f>IFERROR(IF(AR249="--","",IF(HLOOKUP(SMALL($Q$4:$Y$4,6),$Q$4:$Y$501,ROW(AP249)-3,FALSE)=0,"",IF(HLOOKUP(SMALL($Q$4:$Y$4,6),$Q$4:$Y$501,ROW(AP249)-3,FALSE)="nee",VLOOKUP("De kwaliteitseis emissiearme grond (maximale concentratie) wordt overschreden.",H!$O$10:'H'!$P$59,2,FALSE),""))),"")</f>
        <v/>
      </c>
      <c r="BB249" s="6" t="str">
        <f t="shared" si="71"/>
        <v>--</v>
      </c>
      <c r="BC249" s="6" t="str">
        <f t="shared" si="72"/>
        <v/>
      </c>
      <c r="BD249" s="6" t="str">
        <f t="shared" si="73"/>
        <v>--</v>
      </c>
      <c r="BE249" s="6" t="str">
        <f t="shared" si="81"/>
        <v/>
      </c>
      <c r="BF249" s="6" t="str">
        <f t="shared" si="82"/>
        <v/>
      </c>
      <c r="BG249" s="4" t="str">
        <f>IFERROR(IF(AR249="--","",IF(HLOOKUP(SMALL($Q$4:$Y$4,9),$Q$4:$Y$501,ROW(AP249)-3,FALSE)=0,"",IF(HLOOKUP(SMALL($Q$4:$Y$4,9),$Q$4:$Y$501,ROW(AP249)-3,FALSE)="nee",VLOOKUP("De kwaliteitseis emissiearme grond (maximale concentratie) wordt overschreden.",H!$O$10:'H'!$P$59,2,FALSE),""))),"")</f>
        <v/>
      </c>
    </row>
    <row r="250" spans="1:59" x14ac:dyDescent="0.2">
      <c r="A250" s="4" t="str">
        <f>F!A250</f>
        <v>Propyleenglycol</v>
      </c>
      <c r="B250" s="6" t="str">
        <f>IF(ISNUMBER(F!E250)=FALSE,"--",IF(F!E250=0,"--",F!E250))</f>
        <v>--</v>
      </c>
      <c r="C250" s="6" t="str">
        <f>IF(B250="--","",F!F250)</f>
        <v/>
      </c>
      <c r="D250" s="6" t="str">
        <f>IF(ISNUMBER(F!G250)=FALSE,"--",IF(F!G250=0,"--",F!G250))</f>
        <v>--</v>
      </c>
      <c r="E250" s="6" t="str">
        <f>IF(D250="--","",F!H250)</f>
        <v/>
      </c>
      <c r="F250" s="6" t="str">
        <f>IF(ISNUMBER(F!I250)=FALSE,"--",IF(F!I250=0,"--",F!I250))</f>
        <v>--</v>
      </c>
      <c r="G250" s="6" t="str">
        <f>IF(F250="--","",F!J250)</f>
        <v/>
      </c>
      <c r="H250" s="6"/>
      <c r="I250" s="6" t="str">
        <f>IF(F!Z250=-1,-1,F!AV250)</f>
        <v/>
      </c>
      <c r="J250" s="6"/>
      <c r="K250" s="6" t="str">
        <f>IF(F!AC250=-1,-1,F!AX250)</f>
        <v/>
      </c>
      <c r="L250" s="6"/>
      <c r="M250" s="6" t="str">
        <f>IF(F!AF250=-1,-1,F!AZ250)</f>
        <v/>
      </c>
      <c r="N250" s="6"/>
      <c r="P250" s="4" t="str">
        <f>IFERROR(IF(AND(VLOOKUP(F!$B250,E!$B$1:$AK$300,5,FALSE)&lt;&gt;1000000000,VLOOKUP(F!$B250,E!$B$1:$AK$300,6,FALSE)=1000000000,VLOOKUP(F!$B250,E!$B$1:$AK$300,7,FALSE)=1000000000,VLOOKUP(F!$B250,E!$B$1:$AK$300,8,FALSE)=1000000000,VLOOKUP(F!$B250,E!$B$1:$AK$300,9,FALSE)=1000000000),"toetsen alleen LN",IF(AND(VLOOKUP(F!$B250,E!$B$1:$AK$300,5,FALSE)=1000000000,VLOOKUP(F!$B250,E!$B$1:$AK$300,6,FALSE)=1000000000,VLOOKUP(F!$B250,E!$B$1:$AK$300,7,FALSE)=1000000000,VLOOKUP(F!$B250,E!$B$1:$AK$300,8,FALSE)&lt;&gt;1000000000,VLOOKUP(F!$B250,E!$B$1:$AK$300,9,FALSE)&lt;&gt;1000000000),"toetsen alleen MV en SV",IF(AND(VLOOKUP(F!$B250,E!$B$1:$AK$300,5,FALSE)&lt;&gt;1000000000,VLOOKUP(F!$B250,E!$B$1:$AK$300,6,FALSE)&lt;&gt;1000000000,VLOOKUP(F!$B250,E!$B$1:$AK$300,7,FALSE)&lt;&gt;1000000000,VLOOKUP(F!$B250,E!$B$1:$AK$300,8,FALSE)=1000000000,VLOOKUP(F!$B250,E!$B$1:$AK$300,9,FALSE)=1000000000),"toetsen geen MV en SV",IF(VLOOKUP(F!$B250,E!$B$1:$AK$300,5,FALSE)+VLOOKUP(F!$B250,E!$B$1:$AK$300,6,FALSE)+VLOOKUP(F!$B250,E!$B$1:$AK$300,7,FALSE)+VLOOKUP(F!$B250,E!$B$1:$AK$300,8,FALSE)&lt;&gt;4000000000,"toetsen",IF(VLOOKUP(F!$B250,E!$B$1:$AK$300,12,FALSE)&lt;&gt;1000000000,"toetsen alleen IW","niet toetsen"))))),"")</f>
        <v/>
      </c>
      <c r="Q250" s="6" t="str">
        <f t="shared" si="88"/>
        <v/>
      </c>
      <c r="R250" s="5" t="str">
        <f>IF($B250="--","",IF($P250="toetsen",toetsen(F!$B250,Q250),IF($P250="toetsen alleen IW",toetsen_alleen_IW(F!$B250,Q250),IF($P250="toetsen alleen LN",toetsen_alleen_LN(F!$B250,Q250),IF($P250="toetsen geen MV en SV",toetsen_geen_MV_en_SV(F!$B250,Q250),IF($P250="toetsen alleen MV en SV",toetsen_alleen_MV_en_SV(F!$B250,Q250),""))))))</f>
        <v/>
      </c>
      <c r="S250" s="5" t="str">
        <f>IF($P250="toetsen",IF(OR(Q250="",VLOOKUP(F!$B250,E!$B$1:$AK$300,10,FALSE)=1000000000),"",IF(Q250&lt;=VLOOKUP(F!$B250,E!$B$1:$AK$300,10,FALSE),"ja","nee")),"")</f>
        <v/>
      </c>
      <c r="T250" s="78" t="str">
        <f t="shared" si="83"/>
        <v/>
      </c>
      <c r="U250" s="5" t="str">
        <f>IF($D250="--","",IF($P250="toetsen",toetsen(F!$B250,T250),IF($P250="toetsen alleen IW",toetsen_alleen_IW(F!$B250,T250),IF($P250="toetsen alleen LN",toetsen_alleen_LN(F!$B250,T250),IF($P250="toetsen geen MV en SV",toetsen_geen_MV_en_SV(F!$B250,T250),IF($P250="toetsen alleen MV en SV",toetsen_alleen_MV_en_SV(F!$B250,T250),""))))))</f>
        <v/>
      </c>
      <c r="V250" s="5" t="str">
        <f>IF($P250="toetsen",IF(OR(T250="",VLOOKUP(F!$B250,E!$B$1:$AK$300,10,FALSE)=1000000000),"",IF(T250&lt;=VLOOKUP(F!$B250,E!$B$1:$AK$300,10,FALSE),"ja","nee")),"")</f>
        <v/>
      </c>
      <c r="W250" s="6" t="str">
        <f t="shared" si="84"/>
        <v/>
      </c>
      <c r="X250" s="5" t="str">
        <f>IF($F250="--","",IF($P250="toetsen",toetsen(F!$B250,W250),IF($P250="toetsen alleen IW",toetsen_alleen_IW(F!$B250,W250),IF($P250="toetsen alleen LN",toetsen_alleen_LN(F!$B250,W250),IF($P250="toetsen geen MV en SV",toetsen_geen_MV_en_SV(F!$B250,W250),IF($P250="toetsen alleen MV en SV",toetsen_alleen_MV_en_SV(F!$B250,W250),""))))))</f>
        <v/>
      </c>
      <c r="Y250" s="5" t="str">
        <f>IF($P250="toetsen",IF(OR(W250="",VLOOKUP(F!$B250,E!$B$1:$AK$300,10,FALSE)=1000000000),"",IF(W250&lt;=VLOOKUP(F!$B250,E!$B$1:$AK$300,10,FALSE),"ja","nee")),"")</f>
        <v/>
      </c>
      <c r="AA250" s="4" t="str">
        <f>IFERROR(IF(Q250="","",(IF(Q250&gt;2*VLOOKUP(F!$B250,E!$B$1:$AK$300,5,FALSE),1,0))),"")</f>
        <v/>
      </c>
      <c r="AB250" s="4" t="str">
        <f>IFERROR(IF(T250="","",(IF(T250&gt;2*VLOOKUP(F!$B250,E!$B$1:$AK$300,5,FALSE),1,0))),"")</f>
        <v/>
      </c>
      <c r="AC250" s="4" t="str">
        <f>IFERROR(IF(W250="","",(IF(W250&gt;2*VLOOKUP(F!$B250,E!$B$1:$AK$300,5,FALSE),1,0))),"")</f>
        <v/>
      </c>
      <c r="AE250" s="4" t="str">
        <f>IFERROR(IF(Q250="","",(IF(Q250&gt;VLOOKUP(F!$B250,E!$B$1:$AK$300,6,FALSE)+VLOOKUP(F!$B250,E!$B$1:$AK$300,5,FALSE),1,0))),"")</f>
        <v/>
      </c>
      <c r="AF250" s="4" t="str">
        <f>IFERROR(IF(T250="","",(IF(T250&gt;VLOOKUP(F!$B250,E!$B$1:$AK$300,6,FALSE)+VLOOKUP(F!$B250,E!$B$1:$AK$300,5,FALSE),1,0))),"")</f>
        <v/>
      </c>
      <c r="AG250" s="4" t="str">
        <f>IFERROR(IF(W250="","",(IF(W250&gt;VLOOKUP(F!$B250,E!$B$1:$AK$300,6,FALSE)+VLOOKUP(F!$B250,E!$B$1:$AK$300,5,FALSE),1,0))),"")</f>
        <v/>
      </c>
      <c r="AI250" s="6" t="str">
        <f t="shared" si="85"/>
        <v>--</v>
      </c>
      <c r="AJ250" s="6" t="str">
        <f>IF(AI250="--","--",IF(F!$D250=131,IF(I250=-1,"rg",IF(I250="","--",IF(I250*1000&lt;1,FIXED(I250*1000,3),IF(I250*1000&lt;10,FIXED(I250*1000,2),(IF(I250*1000&lt;100,FIXED(I250*1000,1),IF(I250*1000&lt;1000,FIXED(I250*1000,0),MROUND(I250*1000,10)))))))),IF(I250=-1,"rg",IF(I250="","--",IF(I250&lt;1,FIXED(I250,3),IF(I250&lt;10,FIXED(I250,2),(IF(I250&lt;100,FIXED(I250,1),IF(I250&lt;1000,FIXED(I250,0),MROUND(I250,10))))))))))</f>
        <v>--</v>
      </c>
      <c r="AK250" s="6" t="str">
        <f t="shared" si="86"/>
        <v>--</v>
      </c>
      <c r="AL250" s="6" t="str">
        <f>IF(AK250="--","--",IF(F!$D250=131,IF(K250=-1,"rg",IF(K250="","--",IF(K250*1000&lt;1,FIXED(K250*1000,3),IF(K250*1000&lt;10,FIXED(K250*1000,2),(IF(K250*1000&lt;100,FIXED(K250*1000,1),IF(K250*1000&lt;1000,FIXED(K250*1000,0),MROUND(K250*1000,10)))))))),IF(K250=-1,"rg",IF(K250="","--",IF(K250&lt;1,FIXED(K250,3),IF(K250&lt;10,FIXED(K250,2),(IF(K250&lt;100,FIXED(K250,1),IF(K250&lt;1000,FIXED(K250,0),MROUND(K250,10))))))))))</f>
        <v>--</v>
      </c>
      <c r="AM250" s="6" t="str">
        <f t="shared" si="87"/>
        <v>--</v>
      </c>
      <c r="AN250" s="6" t="str">
        <f>IF(AM250="--","--",IF(F!$D250=131,IF(M250=-1,"rg",IF(M250="","--",IF(M250*1000&lt;1,FIXED(M250*1000,3),IF(M250*1000&lt;10,FIXED(M250*1000,2),(IF(M250*1000&lt;100,FIXED(M250*1000,1),IF(M250*1000&lt;1000,FIXED(M250*1000,0),MROUND(M250*1000,10)))))))),IF(M250=-1,"rg",IF(M250="","--",IF(M250&lt;1,FIXED(M250,3),IF(M250&lt;10,FIXED(M250,2),(IF(M250&lt;100,FIXED(M250,1),IF(M250&lt;1000,FIXED(M250,0),MROUND(M250,10))))))))))</f>
        <v>--</v>
      </c>
      <c r="AP250" s="6" t="str">
        <f t="shared" si="74"/>
        <v>--</v>
      </c>
      <c r="AQ250" s="6" t="str">
        <f t="shared" si="75"/>
        <v/>
      </c>
      <c r="AR250" s="6" t="str">
        <f t="shared" si="76"/>
        <v>--</v>
      </c>
      <c r="AS250" s="6" t="str">
        <f t="shared" si="77"/>
        <v/>
      </c>
      <c r="AT250" s="6" t="str">
        <f t="shared" si="78"/>
        <v/>
      </c>
      <c r="AU250" s="6" t="str">
        <f>IFERROR(IF(AR250="--","",IF(HLOOKUP(SMALL($Q$4:$Y$4,3),$Q$4:$Y$501,ROW(AP250)-3,FALSE)=0,"",IF(HLOOKUP(SMALL($Q$4:$Y$4,3),$Q$4:$Y$501,ROW(AP250)-3,FALSE)="nee",VLOOKUP("De kwaliteitseis emissiearme grond (maximale concentratie) wordt overschreden.",H!$O$10:'H'!$P$59,2,FALSE),""))),"")</f>
        <v/>
      </c>
      <c r="AV250" s="6" t="str">
        <f t="shared" si="68"/>
        <v>--</v>
      </c>
      <c r="AW250" s="6" t="str">
        <f t="shared" si="69"/>
        <v/>
      </c>
      <c r="AX250" s="6" t="str">
        <f t="shared" si="70"/>
        <v>--</v>
      </c>
      <c r="AY250" s="6" t="str">
        <f t="shared" si="79"/>
        <v/>
      </c>
      <c r="AZ250" s="6" t="str">
        <f t="shared" si="80"/>
        <v/>
      </c>
      <c r="BA250" s="6" t="str">
        <f>IFERROR(IF(AR250="--","",IF(HLOOKUP(SMALL($Q$4:$Y$4,6),$Q$4:$Y$501,ROW(AP250)-3,FALSE)=0,"",IF(HLOOKUP(SMALL($Q$4:$Y$4,6),$Q$4:$Y$501,ROW(AP250)-3,FALSE)="nee",VLOOKUP("De kwaliteitseis emissiearme grond (maximale concentratie) wordt overschreden.",H!$O$10:'H'!$P$59,2,FALSE),""))),"")</f>
        <v/>
      </c>
      <c r="BB250" s="6" t="str">
        <f t="shared" si="71"/>
        <v>--</v>
      </c>
      <c r="BC250" s="6" t="str">
        <f t="shared" si="72"/>
        <v/>
      </c>
      <c r="BD250" s="6" t="str">
        <f t="shared" si="73"/>
        <v>--</v>
      </c>
      <c r="BE250" s="6" t="str">
        <f t="shared" si="81"/>
        <v/>
      </c>
      <c r="BF250" s="6" t="str">
        <f t="shared" si="82"/>
        <v/>
      </c>
      <c r="BG250" s="4" t="str">
        <f>IFERROR(IF(AR250="--","",IF(HLOOKUP(SMALL($Q$4:$Y$4,9),$Q$4:$Y$501,ROW(AP250)-3,FALSE)=0,"",IF(HLOOKUP(SMALL($Q$4:$Y$4,9),$Q$4:$Y$501,ROW(AP250)-3,FALSE)="nee",VLOOKUP("De kwaliteitseis emissiearme grond (maximale concentratie) wordt overschreden.",H!$O$10:'H'!$P$59,2,FALSE),""))),"")</f>
        <v/>
      </c>
    </row>
    <row r="251" spans="1:59" x14ac:dyDescent="0.2">
      <c r="A251" s="4" t="str">
        <f>F!A251</f>
        <v>Methylglycol</v>
      </c>
      <c r="B251" s="6" t="str">
        <f>IF(ISNUMBER(F!E251)=FALSE,"--",IF(F!E251=0,"--",F!E251))</f>
        <v>--</v>
      </c>
      <c r="C251" s="6" t="str">
        <f>IF(B251="--","",F!F251)</f>
        <v/>
      </c>
      <c r="D251" s="6" t="str">
        <f>IF(ISNUMBER(F!G251)=FALSE,"--",IF(F!G251=0,"--",F!G251))</f>
        <v>--</v>
      </c>
      <c r="E251" s="6" t="str">
        <f>IF(D251="--","",F!H251)</f>
        <v/>
      </c>
      <c r="F251" s="6" t="str">
        <f>IF(ISNUMBER(F!I251)=FALSE,"--",IF(F!I251=0,"--",F!I251))</f>
        <v>--</v>
      </c>
      <c r="G251" s="6" t="str">
        <f>IF(F251="--","",F!J251)</f>
        <v/>
      </c>
      <c r="H251" s="6"/>
      <c r="I251" s="6" t="str">
        <f>IF(F!Z251=-1,-1,F!AV251)</f>
        <v/>
      </c>
      <c r="J251" s="6"/>
      <c r="K251" s="6" t="str">
        <f>IF(F!AC251=-1,-1,F!AX251)</f>
        <v/>
      </c>
      <c r="L251" s="6"/>
      <c r="M251" s="6" t="str">
        <f>IF(F!AF251=-1,-1,F!AZ251)</f>
        <v/>
      </c>
      <c r="N251" s="6"/>
      <c r="P251" s="4" t="str">
        <f>IFERROR(IF(AND(VLOOKUP(F!$B251,E!$B$1:$AK$300,5,FALSE)&lt;&gt;1000000000,VLOOKUP(F!$B251,E!$B$1:$AK$300,6,FALSE)=1000000000,VLOOKUP(F!$B251,E!$B$1:$AK$300,7,FALSE)=1000000000,VLOOKUP(F!$B251,E!$B$1:$AK$300,8,FALSE)=1000000000,VLOOKUP(F!$B251,E!$B$1:$AK$300,9,FALSE)=1000000000),"toetsen alleen LN",IF(AND(VLOOKUP(F!$B251,E!$B$1:$AK$300,5,FALSE)=1000000000,VLOOKUP(F!$B251,E!$B$1:$AK$300,6,FALSE)=1000000000,VLOOKUP(F!$B251,E!$B$1:$AK$300,7,FALSE)=1000000000,VLOOKUP(F!$B251,E!$B$1:$AK$300,8,FALSE)&lt;&gt;1000000000,VLOOKUP(F!$B251,E!$B$1:$AK$300,9,FALSE)&lt;&gt;1000000000),"toetsen alleen MV en SV",IF(AND(VLOOKUP(F!$B251,E!$B$1:$AK$300,5,FALSE)&lt;&gt;1000000000,VLOOKUP(F!$B251,E!$B$1:$AK$300,6,FALSE)&lt;&gt;1000000000,VLOOKUP(F!$B251,E!$B$1:$AK$300,7,FALSE)&lt;&gt;1000000000,VLOOKUP(F!$B251,E!$B$1:$AK$300,8,FALSE)=1000000000,VLOOKUP(F!$B251,E!$B$1:$AK$300,9,FALSE)=1000000000),"toetsen geen MV en SV",IF(VLOOKUP(F!$B251,E!$B$1:$AK$300,5,FALSE)+VLOOKUP(F!$B251,E!$B$1:$AK$300,6,FALSE)+VLOOKUP(F!$B251,E!$B$1:$AK$300,7,FALSE)+VLOOKUP(F!$B251,E!$B$1:$AK$300,8,FALSE)&lt;&gt;4000000000,"toetsen",IF(VLOOKUP(F!$B251,E!$B$1:$AK$300,12,FALSE)&lt;&gt;1000000000,"toetsen alleen IW","niet toetsen"))))),"")</f>
        <v/>
      </c>
      <c r="Q251" s="6" t="str">
        <f t="shared" si="88"/>
        <v/>
      </c>
      <c r="R251" s="5" t="str">
        <f>IF($B251="--","",IF($P251="toetsen",toetsen(F!$B251,Q251),IF($P251="toetsen alleen IW",toetsen_alleen_IW(F!$B251,Q251),IF($P251="toetsen alleen LN",toetsen_alleen_LN(F!$B251,Q251),IF($P251="toetsen geen MV en SV",toetsen_geen_MV_en_SV(F!$B251,Q251),IF($P251="toetsen alleen MV en SV",toetsen_alleen_MV_en_SV(F!$B251,Q251),""))))))</f>
        <v/>
      </c>
      <c r="S251" s="5" t="str">
        <f>IF($P251="toetsen",IF(OR(Q251="",VLOOKUP(F!$B251,E!$B$1:$AK$300,10,FALSE)=1000000000),"",IF(Q251&lt;=VLOOKUP(F!$B251,E!$B$1:$AK$300,10,FALSE),"ja","nee")),"")</f>
        <v/>
      </c>
      <c r="T251" s="78" t="str">
        <f t="shared" si="83"/>
        <v/>
      </c>
      <c r="U251" s="5" t="str">
        <f>IF($D251="--","",IF($P251="toetsen",toetsen(F!$B251,T251),IF($P251="toetsen alleen IW",toetsen_alleen_IW(F!$B251,T251),IF($P251="toetsen alleen LN",toetsen_alleen_LN(F!$B251,T251),IF($P251="toetsen geen MV en SV",toetsen_geen_MV_en_SV(F!$B251,T251),IF($P251="toetsen alleen MV en SV",toetsen_alleen_MV_en_SV(F!$B251,T251),""))))))</f>
        <v/>
      </c>
      <c r="V251" s="5" t="str">
        <f>IF($P251="toetsen",IF(OR(T251="",VLOOKUP(F!$B251,E!$B$1:$AK$300,10,FALSE)=1000000000),"",IF(T251&lt;=VLOOKUP(F!$B251,E!$B$1:$AK$300,10,FALSE),"ja","nee")),"")</f>
        <v/>
      </c>
      <c r="W251" s="6" t="str">
        <f t="shared" si="84"/>
        <v/>
      </c>
      <c r="X251" s="5" t="str">
        <f>IF($F251="--","",IF($P251="toetsen",toetsen(F!$B251,W251),IF($P251="toetsen alleen IW",toetsen_alleen_IW(F!$B251,W251),IF($P251="toetsen alleen LN",toetsen_alleen_LN(F!$B251,W251),IF($P251="toetsen geen MV en SV",toetsen_geen_MV_en_SV(F!$B251,W251),IF($P251="toetsen alleen MV en SV",toetsen_alleen_MV_en_SV(F!$B251,W251),""))))))</f>
        <v/>
      </c>
      <c r="Y251" s="5" t="str">
        <f>IF($P251="toetsen",IF(OR(W251="",VLOOKUP(F!$B251,E!$B$1:$AK$300,10,FALSE)=1000000000),"",IF(W251&lt;=VLOOKUP(F!$B251,E!$B$1:$AK$300,10,FALSE),"ja","nee")),"")</f>
        <v/>
      </c>
      <c r="AA251" s="4" t="str">
        <f>IFERROR(IF(Q251="","",(IF(Q251&gt;2*VLOOKUP(F!$B251,E!$B$1:$AK$300,5,FALSE),1,0))),"")</f>
        <v/>
      </c>
      <c r="AB251" s="4" t="str">
        <f>IFERROR(IF(T251="","",(IF(T251&gt;2*VLOOKUP(F!$B251,E!$B$1:$AK$300,5,FALSE),1,0))),"")</f>
        <v/>
      </c>
      <c r="AC251" s="4" t="str">
        <f>IFERROR(IF(W251="","",(IF(W251&gt;2*VLOOKUP(F!$B251,E!$B$1:$AK$300,5,FALSE),1,0))),"")</f>
        <v/>
      </c>
      <c r="AE251" s="4" t="str">
        <f>IFERROR(IF(Q251="","",(IF(Q251&gt;VLOOKUP(F!$B251,E!$B$1:$AK$300,6,FALSE)+VLOOKUP(F!$B251,E!$B$1:$AK$300,5,FALSE),1,0))),"")</f>
        <v/>
      </c>
      <c r="AF251" s="4" t="str">
        <f>IFERROR(IF(T251="","",(IF(T251&gt;VLOOKUP(F!$B251,E!$B$1:$AK$300,6,FALSE)+VLOOKUP(F!$B251,E!$B$1:$AK$300,5,FALSE),1,0))),"")</f>
        <v/>
      </c>
      <c r="AG251" s="4" t="str">
        <f>IFERROR(IF(W251="","",(IF(W251&gt;VLOOKUP(F!$B251,E!$B$1:$AK$300,6,FALSE)+VLOOKUP(F!$B251,E!$B$1:$AK$300,5,FALSE),1,0))),"")</f>
        <v/>
      </c>
      <c r="AI251" s="6" t="str">
        <f t="shared" si="85"/>
        <v>--</v>
      </c>
      <c r="AJ251" s="6" t="str">
        <f>IF(AI251="--","--",IF(F!$D251=131,IF(I251=-1,"rg",IF(I251="","--",IF(I251*1000&lt;1,FIXED(I251*1000,3),IF(I251*1000&lt;10,FIXED(I251*1000,2),(IF(I251*1000&lt;100,FIXED(I251*1000,1),IF(I251*1000&lt;1000,FIXED(I251*1000,0),MROUND(I251*1000,10)))))))),IF(I251=-1,"rg",IF(I251="","--",IF(I251&lt;1,FIXED(I251,3),IF(I251&lt;10,FIXED(I251,2),(IF(I251&lt;100,FIXED(I251,1),IF(I251&lt;1000,FIXED(I251,0),MROUND(I251,10))))))))))</f>
        <v>--</v>
      </c>
      <c r="AK251" s="6" t="str">
        <f t="shared" si="86"/>
        <v>--</v>
      </c>
      <c r="AL251" s="6" t="str">
        <f>IF(AK251="--","--",IF(F!$D251=131,IF(K251=-1,"rg",IF(K251="","--",IF(K251*1000&lt;1,FIXED(K251*1000,3),IF(K251*1000&lt;10,FIXED(K251*1000,2),(IF(K251*1000&lt;100,FIXED(K251*1000,1),IF(K251*1000&lt;1000,FIXED(K251*1000,0),MROUND(K251*1000,10)))))))),IF(K251=-1,"rg",IF(K251="","--",IF(K251&lt;1,FIXED(K251,3),IF(K251&lt;10,FIXED(K251,2),(IF(K251&lt;100,FIXED(K251,1),IF(K251&lt;1000,FIXED(K251,0),MROUND(K251,10))))))))))</f>
        <v>--</v>
      </c>
      <c r="AM251" s="6" t="str">
        <f t="shared" si="87"/>
        <v>--</v>
      </c>
      <c r="AN251" s="6" t="str">
        <f>IF(AM251="--","--",IF(F!$D251=131,IF(M251=-1,"rg",IF(M251="","--",IF(M251*1000&lt;1,FIXED(M251*1000,3),IF(M251*1000&lt;10,FIXED(M251*1000,2),(IF(M251*1000&lt;100,FIXED(M251*1000,1),IF(M251*1000&lt;1000,FIXED(M251*1000,0),MROUND(M251*1000,10)))))))),IF(M251=-1,"rg",IF(M251="","--",IF(M251&lt;1,FIXED(M251,3),IF(M251&lt;10,FIXED(M251,2),(IF(M251&lt;100,FIXED(M251,1),IF(M251&lt;1000,FIXED(M251,0),MROUND(M251,10))))))))))</f>
        <v>--</v>
      </c>
      <c r="AP251" s="6" t="str">
        <f t="shared" si="74"/>
        <v>--</v>
      </c>
      <c r="AQ251" s="6" t="str">
        <f t="shared" si="75"/>
        <v/>
      </c>
      <c r="AR251" s="6" t="str">
        <f t="shared" si="76"/>
        <v>--</v>
      </c>
      <c r="AS251" s="6" t="str">
        <f t="shared" si="77"/>
        <v/>
      </c>
      <c r="AT251" s="6" t="str">
        <f t="shared" si="78"/>
        <v/>
      </c>
      <c r="AU251" s="6" t="str">
        <f>IFERROR(IF(AR251="--","",IF(HLOOKUP(SMALL($Q$4:$Y$4,3),$Q$4:$Y$501,ROW(AP251)-3,FALSE)=0,"",IF(HLOOKUP(SMALL($Q$4:$Y$4,3),$Q$4:$Y$501,ROW(AP251)-3,FALSE)="nee",VLOOKUP("De kwaliteitseis emissiearme grond (maximale concentratie) wordt overschreden.",H!$O$10:'H'!$P$59,2,FALSE),""))),"")</f>
        <v/>
      </c>
      <c r="AV251" s="6" t="str">
        <f t="shared" si="68"/>
        <v>--</v>
      </c>
      <c r="AW251" s="6" t="str">
        <f t="shared" si="69"/>
        <v/>
      </c>
      <c r="AX251" s="6" t="str">
        <f t="shared" si="70"/>
        <v>--</v>
      </c>
      <c r="AY251" s="6" t="str">
        <f t="shared" si="79"/>
        <v/>
      </c>
      <c r="AZ251" s="6" t="str">
        <f t="shared" si="80"/>
        <v/>
      </c>
      <c r="BA251" s="6" t="str">
        <f>IFERROR(IF(AR251="--","",IF(HLOOKUP(SMALL($Q$4:$Y$4,6),$Q$4:$Y$501,ROW(AP251)-3,FALSE)=0,"",IF(HLOOKUP(SMALL($Q$4:$Y$4,6),$Q$4:$Y$501,ROW(AP251)-3,FALSE)="nee",VLOOKUP("De kwaliteitseis emissiearme grond (maximale concentratie) wordt overschreden.",H!$O$10:'H'!$P$59,2,FALSE),""))),"")</f>
        <v/>
      </c>
      <c r="BB251" s="6" t="str">
        <f t="shared" si="71"/>
        <v>--</v>
      </c>
      <c r="BC251" s="6" t="str">
        <f t="shared" si="72"/>
        <v/>
      </c>
      <c r="BD251" s="6" t="str">
        <f t="shared" si="73"/>
        <v>--</v>
      </c>
      <c r="BE251" s="6" t="str">
        <f t="shared" si="81"/>
        <v/>
      </c>
      <c r="BF251" s="6" t="str">
        <f t="shared" si="82"/>
        <v/>
      </c>
      <c r="BG251" s="4" t="str">
        <f>IFERROR(IF(AR251="--","",IF(HLOOKUP(SMALL($Q$4:$Y$4,9),$Q$4:$Y$501,ROW(AP251)-3,FALSE)=0,"",IF(HLOOKUP(SMALL($Q$4:$Y$4,9),$Q$4:$Y$501,ROW(AP251)-3,FALSE)="nee",VLOOKUP("De kwaliteitseis emissiearme grond (maximale concentratie) wordt overschreden.",H!$O$10:'H'!$P$59,2,FALSE),""))),"")</f>
        <v/>
      </c>
    </row>
    <row r="252" spans="1:59" x14ac:dyDescent="0.2">
      <c r="A252" s="4" t="str">
        <f>F!A252</f>
        <v>Dimethylglycol</v>
      </c>
      <c r="B252" s="6" t="str">
        <f>IF(ISNUMBER(F!E252)=FALSE,"--",IF(F!E252=0,"--",F!E252))</f>
        <v>--</v>
      </c>
      <c r="C252" s="6" t="str">
        <f>IF(B252="--","",F!F252)</f>
        <v/>
      </c>
      <c r="D252" s="6" t="str">
        <f>IF(ISNUMBER(F!G252)=FALSE,"--",IF(F!G252=0,"--",F!G252))</f>
        <v>--</v>
      </c>
      <c r="E252" s="6" t="str">
        <f>IF(D252="--","",F!H252)</f>
        <v/>
      </c>
      <c r="F252" s="6" t="str">
        <f>IF(ISNUMBER(F!I252)=FALSE,"--",IF(F!I252=0,"--",F!I252))</f>
        <v>--</v>
      </c>
      <c r="G252" s="6" t="str">
        <f>IF(F252="--","",F!J252)</f>
        <v/>
      </c>
      <c r="H252" s="6"/>
      <c r="I252" s="6" t="str">
        <f>IF(F!Z252=-1,-1,F!AV252)</f>
        <v/>
      </c>
      <c r="J252" s="6"/>
      <c r="K252" s="6" t="str">
        <f>IF(F!AC252=-1,-1,F!AX252)</f>
        <v/>
      </c>
      <c r="L252" s="6"/>
      <c r="M252" s="6" t="str">
        <f>IF(F!AF252=-1,-1,F!AZ252)</f>
        <v/>
      </c>
      <c r="N252" s="6"/>
      <c r="P252" s="4" t="str">
        <f>IFERROR(IF(AND(VLOOKUP(F!$B252,E!$B$1:$AK$300,5,FALSE)&lt;&gt;1000000000,VLOOKUP(F!$B252,E!$B$1:$AK$300,6,FALSE)=1000000000,VLOOKUP(F!$B252,E!$B$1:$AK$300,7,FALSE)=1000000000,VLOOKUP(F!$B252,E!$B$1:$AK$300,8,FALSE)=1000000000,VLOOKUP(F!$B252,E!$B$1:$AK$300,9,FALSE)=1000000000),"toetsen alleen LN",IF(AND(VLOOKUP(F!$B252,E!$B$1:$AK$300,5,FALSE)=1000000000,VLOOKUP(F!$B252,E!$B$1:$AK$300,6,FALSE)=1000000000,VLOOKUP(F!$B252,E!$B$1:$AK$300,7,FALSE)=1000000000,VLOOKUP(F!$B252,E!$B$1:$AK$300,8,FALSE)&lt;&gt;1000000000,VLOOKUP(F!$B252,E!$B$1:$AK$300,9,FALSE)&lt;&gt;1000000000),"toetsen alleen MV en SV",IF(AND(VLOOKUP(F!$B252,E!$B$1:$AK$300,5,FALSE)&lt;&gt;1000000000,VLOOKUP(F!$B252,E!$B$1:$AK$300,6,FALSE)&lt;&gt;1000000000,VLOOKUP(F!$B252,E!$B$1:$AK$300,7,FALSE)&lt;&gt;1000000000,VLOOKUP(F!$B252,E!$B$1:$AK$300,8,FALSE)=1000000000,VLOOKUP(F!$B252,E!$B$1:$AK$300,9,FALSE)=1000000000),"toetsen geen MV en SV",IF(VLOOKUP(F!$B252,E!$B$1:$AK$300,5,FALSE)+VLOOKUP(F!$B252,E!$B$1:$AK$300,6,FALSE)+VLOOKUP(F!$B252,E!$B$1:$AK$300,7,FALSE)+VLOOKUP(F!$B252,E!$B$1:$AK$300,8,FALSE)&lt;&gt;4000000000,"toetsen",IF(VLOOKUP(F!$B252,E!$B$1:$AK$300,12,FALSE)&lt;&gt;1000000000,"toetsen alleen IW","niet toetsen"))))),"")</f>
        <v/>
      </c>
      <c r="Q252" s="6" t="str">
        <f t="shared" si="88"/>
        <v/>
      </c>
      <c r="R252" s="5" t="str">
        <f>IF($B252="--","",IF($P252="toetsen",toetsen(F!$B252,Q252),IF($P252="toetsen alleen IW",toetsen_alleen_IW(F!$B252,Q252),IF($P252="toetsen alleen LN",toetsen_alleen_LN(F!$B252,Q252),IF($P252="toetsen geen MV en SV",toetsen_geen_MV_en_SV(F!$B252,Q252),IF($P252="toetsen alleen MV en SV",toetsen_alleen_MV_en_SV(F!$B252,Q252),""))))))</f>
        <v/>
      </c>
      <c r="S252" s="5" t="str">
        <f>IF($P252="toetsen",IF(OR(Q252="",VLOOKUP(F!$B252,E!$B$1:$AK$300,10,FALSE)=1000000000),"",IF(Q252&lt;=VLOOKUP(F!$B252,E!$B$1:$AK$300,10,FALSE),"ja","nee")),"")</f>
        <v/>
      </c>
      <c r="T252" s="78" t="str">
        <f t="shared" si="83"/>
        <v/>
      </c>
      <c r="U252" s="5" t="str">
        <f>IF($D252="--","",IF($P252="toetsen",toetsen(F!$B252,T252),IF($P252="toetsen alleen IW",toetsen_alleen_IW(F!$B252,T252),IF($P252="toetsen alleen LN",toetsen_alleen_LN(F!$B252,T252),IF($P252="toetsen geen MV en SV",toetsen_geen_MV_en_SV(F!$B252,T252),IF($P252="toetsen alleen MV en SV",toetsen_alleen_MV_en_SV(F!$B252,T252),""))))))</f>
        <v/>
      </c>
      <c r="V252" s="5" t="str">
        <f>IF($P252="toetsen",IF(OR(T252="",VLOOKUP(F!$B252,E!$B$1:$AK$300,10,FALSE)=1000000000),"",IF(T252&lt;=VLOOKUP(F!$B252,E!$B$1:$AK$300,10,FALSE),"ja","nee")),"")</f>
        <v/>
      </c>
      <c r="W252" s="6" t="str">
        <f t="shared" si="84"/>
        <v/>
      </c>
      <c r="X252" s="5" t="str">
        <f>IF($F252="--","",IF($P252="toetsen",toetsen(F!$B252,W252),IF($P252="toetsen alleen IW",toetsen_alleen_IW(F!$B252,W252),IF($P252="toetsen alleen LN",toetsen_alleen_LN(F!$B252,W252),IF($P252="toetsen geen MV en SV",toetsen_geen_MV_en_SV(F!$B252,W252),IF($P252="toetsen alleen MV en SV",toetsen_alleen_MV_en_SV(F!$B252,W252),""))))))</f>
        <v/>
      </c>
      <c r="Y252" s="5" t="str">
        <f>IF($P252="toetsen",IF(OR(W252="",VLOOKUP(F!$B252,E!$B$1:$AK$300,10,FALSE)=1000000000),"",IF(W252&lt;=VLOOKUP(F!$B252,E!$B$1:$AK$300,10,FALSE),"ja","nee")),"")</f>
        <v/>
      </c>
      <c r="AA252" s="4" t="str">
        <f>IFERROR(IF(Q252="","",(IF(Q252&gt;2*VLOOKUP(F!$B252,E!$B$1:$AK$300,5,FALSE),1,0))),"")</f>
        <v/>
      </c>
      <c r="AB252" s="4" t="str">
        <f>IFERROR(IF(T252="","",(IF(T252&gt;2*VLOOKUP(F!$B252,E!$B$1:$AK$300,5,FALSE),1,0))),"")</f>
        <v/>
      </c>
      <c r="AC252" s="4" t="str">
        <f>IFERROR(IF(W252="","",(IF(W252&gt;2*VLOOKUP(F!$B252,E!$B$1:$AK$300,5,FALSE),1,0))),"")</f>
        <v/>
      </c>
      <c r="AE252" s="4" t="str">
        <f>IFERROR(IF(Q252="","",(IF(Q252&gt;VLOOKUP(F!$B252,E!$B$1:$AK$300,6,FALSE)+VLOOKUP(F!$B252,E!$B$1:$AK$300,5,FALSE),1,0))),"")</f>
        <v/>
      </c>
      <c r="AF252" s="4" t="str">
        <f>IFERROR(IF(T252="","",(IF(T252&gt;VLOOKUP(F!$B252,E!$B$1:$AK$300,6,FALSE)+VLOOKUP(F!$B252,E!$B$1:$AK$300,5,FALSE),1,0))),"")</f>
        <v/>
      </c>
      <c r="AG252" s="4" t="str">
        <f>IFERROR(IF(W252="","",(IF(W252&gt;VLOOKUP(F!$B252,E!$B$1:$AK$300,6,FALSE)+VLOOKUP(F!$B252,E!$B$1:$AK$300,5,FALSE),1,0))),"")</f>
        <v/>
      </c>
      <c r="AI252" s="6" t="str">
        <f t="shared" si="85"/>
        <v>--</v>
      </c>
      <c r="AJ252" s="6" t="str">
        <f>IF(AI252="--","--",IF(F!$D252=131,IF(I252=-1,"rg",IF(I252="","--",IF(I252*1000&lt;1,FIXED(I252*1000,3),IF(I252*1000&lt;10,FIXED(I252*1000,2),(IF(I252*1000&lt;100,FIXED(I252*1000,1),IF(I252*1000&lt;1000,FIXED(I252*1000,0),MROUND(I252*1000,10)))))))),IF(I252=-1,"rg",IF(I252="","--",IF(I252&lt;1,FIXED(I252,3),IF(I252&lt;10,FIXED(I252,2),(IF(I252&lt;100,FIXED(I252,1),IF(I252&lt;1000,FIXED(I252,0),MROUND(I252,10))))))))))</f>
        <v>--</v>
      </c>
      <c r="AK252" s="6" t="str">
        <f t="shared" si="86"/>
        <v>--</v>
      </c>
      <c r="AL252" s="6" t="str">
        <f>IF(AK252="--","--",IF(F!$D252=131,IF(K252=-1,"rg",IF(K252="","--",IF(K252*1000&lt;1,FIXED(K252*1000,3),IF(K252*1000&lt;10,FIXED(K252*1000,2),(IF(K252*1000&lt;100,FIXED(K252*1000,1),IF(K252*1000&lt;1000,FIXED(K252*1000,0),MROUND(K252*1000,10)))))))),IF(K252=-1,"rg",IF(K252="","--",IF(K252&lt;1,FIXED(K252,3),IF(K252&lt;10,FIXED(K252,2),(IF(K252&lt;100,FIXED(K252,1),IF(K252&lt;1000,FIXED(K252,0),MROUND(K252,10))))))))))</f>
        <v>--</v>
      </c>
      <c r="AM252" s="6" t="str">
        <f t="shared" si="87"/>
        <v>--</v>
      </c>
      <c r="AN252" s="6" t="str">
        <f>IF(AM252="--","--",IF(F!$D252=131,IF(M252=-1,"rg",IF(M252="","--",IF(M252*1000&lt;1,FIXED(M252*1000,3),IF(M252*1000&lt;10,FIXED(M252*1000,2),(IF(M252*1000&lt;100,FIXED(M252*1000,1),IF(M252*1000&lt;1000,FIXED(M252*1000,0),MROUND(M252*1000,10)))))))),IF(M252=-1,"rg",IF(M252="","--",IF(M252&lt;1,FIXED(M252,3),IF(M252&lt;10,FIXED(M252,2),(IF(M252&lt;100,FIXED(M252,1),IF(M252&lt;1000,FIXED(M252,0),MROUND(M252,10))))))))))</f>
        <v>--</v>
      </c>
      <c r="AP252" s="6" t="str">
        <f t="shared" si="74"/>
        <v>--</v>
      </c>
      <c r="AQ252" s="6" t="str">
        <f t="shared" si="75"/>
        <v/>
      </c>
      <c r="AR252" s="6" t="str">
        <f t="shared" si="76"/>
        <v>--</v>
      </c>
      <c r="AS252" s="6" t="str">
        <f t="shared" si="77"/>
        <v/>
      </c>
      <c r="AT252" s="6" t="str">
        <f t="shared" si="78"/>
        <v/>
      </c>
      <c r="AU252" s="6" t="str">
        <f>IFERROR(IF(AR252="--","",IF(HLOOKUP(SMALL($Q$4:$Y$4,3),$Q$4:$Y$501,ROW(AP252)-3,FALSE)=0,"",IF(HLOOKUP(SMALL($Q$4:$Y$4,3),$Q$4:$Y$501,ROW(AP252)-3,FALSE)="nee",VLOOKUP("De kwaliteitseis emissiearme grond (maximale concentratie) wordt overschreden.",H!$O$10:'H'!$P$59,2,FALSE),""))),"")</f>
        <v/>
      </c>
      <c r="AV252" s="6" t="str">
        <f t="shared" si="68"/>
        <v>--</v>
      </c>
      <c r="AW252" s="6" t="str">
        <f t="shared" si="69"/>
        <v/>
      </c>
      <c r="AX252" s="6" t="str">
        <f t="shared" si="70"/>
        <v>--</v>
      </c>
      <c r="AY252" s="6" t="str">
        <f t="shared" si="79"/>
        <v/>
      </c>
      <c r="AZ252" s="6" t="str">
        <f t="shared" si="80"/>
        <v/>
      </c>
      <c r="BA252" s="6" t="str">
        <f>IFERROR(IF(AR252="--","",IF(HLOOKUP(SMALL($Q$4:$Y$4,6),$Q$4:$Y$501,ROW(AP252)-3,FALSE)=0,"",IF(HLOOKUP(SMALL($Q$4:$Y$4,6),$Q$4:$Y$501,ROW(AP252)-3,FALSE)="nee",VLOOKUP("De kwaliteitseis emissiearme grond (maximale concentratie) wordt overschreden.",H!$O$10:'H'!$P$59,2,FALSE),""))),"")</f>
        <v/>
      </c>
      <c r="BB252" s="6" t="str">
        <f t="shared" si="71"/>
        <v>--</v>
      </c>
      <c r="BC252" s="6" t="str">
        <f t="shared" si="72"/>
        <v/>
      </c>
      <c r="BD252" s="6" t="str">
        <f t="shared" si="73"/>
        <v>--</v>
      </c>
      <c r="BE252" s="6" t="str">
        <f t="shared" si="81"/>
        <v/>
      </c>
      <c r="BF252" s="6" t="str">
        <f t="shared" si="82"/>
        <v/>
      </c>
      <c r="BG252" s="4" t="str">
        <f>IFERROR(IF(AR252="--","",IF(HLOOKUP(SMALL($Q$4:$Y$4,9),$Q$4:$Y$501,ROW(AP252)-3,FALSE)=0,"",IF(HLOOKUP(SMALL($Q$4:$Y$4,9),$Q$4:$Y$501,ROW(AP252)-3,FALSE)="nee",VLOOKUP("De kwaliteitseis emissiearme grond (maximale concentratie) wordt overschreden.",H!$O$10:'H'!$P$59,2,FALSE),""))),"")</f>
        <v/>
      </c>
    </row>
    <row r="253" spans="1:59" x14ac:dyDescent="0.2">
      <c r="A253" s="4" t="str">
        <f>F!A253</f>
        <v>Ethylglycol</v>
      </c>
      <c r="B253" s="6" t="str">
        <f>IF(ISNUMBER(F!E253)=FALSE,"--",IF(F!E253=0,"--",F!E253))</f>
        <v>--</v>
      </c>
      <c r="C253" s="6" t="str">
        <f>IF(B253="--","",F!F253)</f>
        <v/>
      </c>
      <c r="D253" s="6" t="str">
        <f>IF(ISNUMBER(F!G253)=FALSE,"--",IF(F!G253=0,"--",F!G253))</f>
        <v>--</v>
      </c>
      <c r="E253" s="6" t="str">
        <f>IF(D253="--","",F!H253)</f>
        <v/>
      </c>
      <c r="F253" s="6" t="str">
        <f>IF(ISNUMBER(F!I253)=FALSE,"--",IF(F!I253=0,"--",F!I253))</f>
        <v>--</v>
      </c>
      <c r="G253" s="6" t="str">
        <f>IF(F253="--","",F!J253)</f>
        <v/>
      </c>
      <c r="H253" s="6"/>
      <c r="I253" s="6" t="str">
        <f>IF(F!Z253=-1,-1,F!AV253)</f>
        <v/>
      </c>
      <c r="J253" s="6"/>
      <c r="K253" s="6" t="str">
        <f>IF(F!AC253=-1,-1,F!AX253)</f>
        <v/>
      </c>
      <c r="L253" s="6"/>
      <c r="M253" s="6" t="str">
        <f>IF(F!AF253=-1,-1,F!AZ253)</f>
        <v/>
      </c>
      <c r="N253" s="6"/>
      <c r="P253" s="4" t="str">
        <f>IFERROR(IF(AND(VLOOKUP(F!$B253,E!$B$1:$AK$300,5,FALSE)&lt;&gt;1000000000,VLOOKUP(F!$B253,E!$B$1:$AK$300,6,FALSE)=1000000000,VLOOKUP(F!$B253,E!$B$1:$AK$300,7,FALSE)=1000000000,VLOOKUP(F!$B253,E!$B$1:$AK$300,8,FALSE)=1000000000,VLOOKUP(F!$B253,E!$B$1:$AK$300,9,FALSE)=1000000000),"toetsen alleen LN",IF(AND(VLOOKUP(F!$B253,E!$B$1:$AK$300,5,FALSE)=1000000000,VLOOKUP(F!$B253,E!$B$1:$AK$300,6,FALSE)=1000000000,VLOOKUP(F!$B253,E!$B$1:$AK$300,7,FALSE)=1000000000,VLOOKUP(F!$B253,E!$B$1:$AK$300,8,FALSE)&lt;&gt;1000000000,VLOOKUP(F!$B253,E!$B$1:$AK$300,9,FALSE)&lt;&gt;1000000000),"toetsen alleen MV en SV",IF(AND(VLOOKUP(F!$B253,E!$B$1:$AK$300,5,FALSE)&lt;&gt;1000000000,VLOOKUP(F!$B253,E!$B$1:$AK$300,6,FALSE)&lt;&gt;1000000000,VLOOKUP(F!$B253,E!$B$1:$AK$300,7,FALSE)&lt;&gt;1000000000,VLOOKUP(F!$B253,E!$B$1:$AK$300,8,FALSE)=1000000000,VLOOKUP(F!$B253,E!$B$1:$AK$300,9,FALSE)=1000000000),"toetsen geen MV en SV",IF(VLOOKUP(F!$B253,E!$B$1:$AK$300,5,FALSE)+VLOOKUP(F!$B253,E!$B$1:$AK$300,6,FALSE)+VLOOKUP(F!$B253,E!$B$1:$AK$300,7,FALSE)+VLOOKUP(F!$B253,E!$B$1:$AK$300,8,FALSE)&lt;&gt;4000000000,"toetsen",IF(VLOOKUP(F!$B253,E!$B$1:$AK$300,12,FALSE)&lt;&gt;1000000000,"toetsen alleen IW","niet toetsen"))))),"")</f>
        <v/>
      </c>
      <c r="Q253" s="6" t="str">
        <f t="shared" si="88"/>
        <v/>
      </c>
      <c r="R253" s="5" t="str">
        <f>IF($B253="--","",IF($P253="toetsen",toetsen(F!$B253,Q253),IF($P253="toetsen alleen IW",toetsen_alleen_IW(F!$B253,Q253),IF($P253="toetsen alleen LN",toetsen_alleen_LN(F!$B253,Q253),IF($P253="toetsen geen MV en SV",toetsen_geen_MV_en_SV(F!$B253,Q253),IF($P253="toetsen alleen MV en SV",toetsen_alleen_MV_en_SV(F!$B253,Q253),""))))))</f>
        <v/>
      </c>
      <c r="S253" s="5" t="str">
        <f>IF($P253="toetsen",IF(OR(Q253="",VLOOKUP(F!$B253,E!$B$1:$AK$300,10,FALSE)=1000000000),"",IF(Q253&lt;=VLOOKUP(F!$B253,E!$B$1:$AK$300,10,FALSE),"ja","nee")),"")</f>
        <v/>
      </c>
      <c r="T253" s="78" t="str">
        <f t="shared" si="83"/>
        <v/>
      </c>
      <c r="U253" s="5" t="str">
        <f>IF($D253="--","",IF($P253="toetsen",toetsen(F!$B253,T253),IF($P253="toetsen alleen IW",toetsen_alleen_IW(F!$B253,T253),IF($P253="toetsen alleen LN",toetsen_alleen_LN(F!$B253,T253),IF($P253="toetsen geen MV en SV",toetsen_geen_MV_en_SV(F!$B253,T253),IF($P253="toetsen alleen MV en SV",toetsen_alleen_MV_en_SV(F!$B253,T253),""))))))</f>
        <v/>
      </c>
      <c r="V253" s="5" t="str">
        <f>IF($P253="toetsen",IF(OR(T253="",VLOOKUP(F!$B253,E!$B$1:$AK$300,10,FALSE)=1000000000),"",IF(T253&lt;=VLOOKUP(F!$B253,E!$B$1:$AK$300,10,FALSE),"ja","nee")),"")</f>
        <v/>
      </c>
      <c r="W253" s="6" t="str">
        <f t="shared" si="84"/>
        <v/>
      </c>
      <c r="X253" s="5" t="str">
        <f>IF($F253="--","",IF($P253="toetsen",toetsen(F!$B253,W253),IF($P253="toetsen alleen IW",toetsen_alleen_IW(F!$B253,W253),IF($P253="toetsen alleen LN",toetsen_alleen_LN(F!$B253,W253),IF($P253="toetsen geen MV en SV",toetsen_geen_MV_en_SV(F!$B253,W253),IF($P253="toetsen alleen MV en SV",toetsen_alleen_MV_en_SV(F!$B253,W253),""))))))</f>
        <v/>
      </c>
      <c r="Y253" s="5" t="str">
        <f>IF($P253="toetsen",IF(OR(W253="",VLOOKUP(F!$B253,E!$B$1:$AK$300,10,FALSE)=1000000000),"",IF(W253&lt;=VLOOKUP(F!$B253,E!$B$1:$AK$300,10,FALSE),"ja","nee")),"")</f>
        <v/>
      </c>
      <c r="AA253" s="4" t="str">
        <f>IFERROR(IF(Q253="","",(IF(Q253&gt;2*VLOOKUP(F!$B253,E!$B$1:$AK$300,5,FALSE),1,0))),"")</f>
        <v/>
      </c>
      <c r="AB253" s="4" t="str">
        <f>IFERROR(IF(T253="","",(IF(T253&gt;2*VLOOKUP(F!$B253,E!$B$1:$AK$300,5,FALSE),1,0))),"")</f>
        <v/>
      </c>
      <c r="AC253" s="4" t="str">
        <f>IFERROR(IF(W253="","",(IF(W253&gt;2*VLOOKUP(F!$B253,E!$B$1:$AK$300,5,FALSE),1,0))),"")</f>
        <v/>
      </c>
      <c r="AE253" s="4" t="str">
        <f>IFERROR(IF(Q253="","",(IF(Q253&gt;VLOOKUP(F!$B253,E!$B$1:$AK$300,6,FALSE)+VLOOKUP(F!$B253,E!$B$1:$AK$300,5,FALSE),1,0))),"")</f>
        <v/>
      </c>
      <c r="AF253" s="4" t="str">
        <f>IFERROR(IF(T253="","",(IF(T253&gt;VLOOKUP(F!$B253,E!$B$1:$AK$300,6,FALSE)+VLOOKUP(F!$B253,E!$B$1:$AK$300,5,FALSE),1,0))),"")</f>
        <v/>
      </c>
      <c r="AG253" s="4" t="str">
        <f>IFERROR(IF(W253="","",(IF(W253&gt;VLOOKUP(F!$B253,E!$B$1:$AK$300,6,FALSE)+VLOOKUP(F!$B253,E!$B$1:$AK$300,5,FALSE),1,0))),"")</f>
        <v/>
      </c>
      <c r="AI253" s="6" t="str">
        <f t="shared" si="85"/>
        <v>--</v>
      </c>
      <c r="AJ253" s="6" t="str">
        <f>IF(AI253="--","--",IF(F!$D253=131,IF(I253=-1,"rg",IF(I253="","--",IF(I253*1000&lt;1,FIXED(I253*1000,3),IF(I253*1000&lt;10,FIXED(I253*1000,2),(IF(I253*1000&lt;100,FIXED(I253*1000,1),IF(I253*1000&lt;1000,FIXED(I253*1000,0),MROUND(I253*1000,10)))))))),IF(I253=-1,"rg",IF(I253="","--",IF(I253&lt;1,FIXED(I253,3),IF(I253&lt;10,FIXED(I253,2),(IF(I253&lt;100,FIXED(I253,1),IF(I253&lt;1000,FIXED(I253,0),MROUND(I253,10))))))))))</f>
        <v>--</v>
      </c>
      <c r="AK253" s="6" t="str">
        <f t="shared" si="86"/>
        <v>--</v>
      </c>
      <c r="AL253" s="6" t="str">
        <f>IF(AK253="--","--",IF(F!$D253=131,IF(K253=-1,"rg",IF(K253="","--",IF(K253*1000&lt;1,FIXED(K253*1000,3),IF(K253*1000&lt;10,FIXED(K253*1000,2),(IF(K253*1000&lt;100,FIXED(K253*1000,1),IF(K253*1000&lt;1000,FIXED(K253*1000,0),MROUND(K253*1000,10)))))))),IF(K253=-1,"rg",IF(K253="","--",IF(K253&lt;1,FIXED(K253,3),IF(K253&lt;10,FIXED(K253,2),(IF(K253&lt;100,FIXED(K253,1),IF(K253&lt;1000,FIXED(K253,0),MROUND(K253,10))))))))))</f>
        <v>--</v>
      </c>
      <c r="AM253" s="6" t="str">
        <f t="shared" si="87"/>
        <v>--</v>
      </c>
      <c r="AN253" s="6" t="str">
        <f>IF(AM253="--","--",IF(F!$D253=131,IF(M253=-1,"rg",IF(M253="","--",IF(M253*1000&lt;1,FIXED(M253*1000,3),IF(M253*1000&lt;10,FIXED(M253*1000,2),(IF(M253*1000&lt;100,FIXED(M253*1000,1),IF(M253*1000&lt;1000,FIXED(M253*1000,0),MROUND(M253*1000,10)))))))),IF(M253=-1,"rg",IF(M253="","--",IF(M253&lt;1,FIXED(M253,3),IF(M253&lt;10,FIXED(M253,2),(IF(M253&lt;100,FIXED(M253,1),IF(M253&lt;1000,FIXED(M253,0),MROUND(M253,10))))))))))</f>
        <v>--</v>
      </c>
      <c r="AP253" s="6" t="str">
        <f t="shared" si="74"/>
        <v>--</v>
      </c>
      <c r="AQ253" s="6" t="str">
        <f t="shared" si="75"/>
        <v/>
      </c>
      <c r="AR253" s="6" t="str">
        <f t="shared" si="76"/>
        <v>--</v>
      </c>
      <c r="AS253" s="6" t="str">
        <f t="shared" si="77"/>
        <v/>
      </c>
      <c r="AT253" s="6" t="str">
        <f t="shared" si="78"/>
        <v/>
      </c>
      <c r="AU253" s="6" t="str">
        <f>IFERROR(IF(AR253="--","",IF(HLOOKUP(SMALL($Q$4:$Y$4,3),$Q$4:$Y$501,ROW(AP253)-3,FALSE)=0,"",IF(HLOOKUP(SMALL($Q$4:$Y$4,3),$Q$4:$Y$501,ROW(AP253)-3,FALSE)="nee",VLOOKUP("De kwaliteitseis emissiearme grond (maximale concentratie) wordt overschreden.",H!$O$10:'H'!$P$59,2,FALSE),""))),"")</f>
        <v/>
      </c>
      <c r="AV253" s="6" t="str">
        <f t="shared" si="68"/>
        <v>--</v>
      </c>
      <c r="AW253" s="6" t="str">
        <f t="shared" si="69"/>
        <v/>
      </c>
      <c r="AX253" s="6" t="str">
        <f t="shared" si="70"/>
        <v>--</v>
      </c>
      <c r="AY253" s="6" t="str">
        <f t="shared" si="79"/>
        <v/>
      </c>
      <c r="AZ253" s="6" t="str">
        <f t="shared" si="80"/>
        <v/>
      </c>
      <c r="BA253" s="6" t="str">
        <f>IFERROR(IF(AR253="--","",IF(HLOOKUP(SMALL($Q$4:$Y$4,6),$Q$4:$Y$501,ROW(AP253)-3,FALSE)=0,"",IF(HLOOKUP(SMALL($Q$4:$Y$4,6),$Q$4:$Y$501,ROW(AP253)-3,FALSE)="nee",VLOOKUP("De kwaliteitseis emissiearme grond (maximale concentratie) wordt overschreden.",H!$O$10:'H'!$P$59,2,FALSE),""))),"")</f>
        <v/>
      </c>
      <c r="BB253" s="6" t="str">
        <f t="shared" si="71"/>
        <v>--</v>
      </c>
      <c r="BC253" s="6" t="str">
        <f t="shared" si="72"/>
        <v/>
      </c>
      <c r="BD253" s="6" t="str">
        <f t="shared" si="73"/>
        <v>--</v>
      </c>
      <c r="BE253" s="6" t="str">
        <f t="shared" si="81"/>
        <v/>
      </c>
      <c r="BF253" s="6" t="str">
        <f t="shared" si="82"/>
        <v/>
      </c>
      <c r="BG253" s="4" t="str">
        <f>IFERROR(IF(AR253="--","",IF(HLOOKUP(SMALL($Q$4:$Y$4,9),$Q$4:$Y$501,ROW(AP253)-3,FALSE)=0,"",IF(HLOOKUP(SMALL($Q$4:$Y$4,9),$Q$4:$Y$501,ROW(AP253)-3,FALSE)="nee",VLOOKUP("De kwaliteitseis emissiearme grond (maximale concentratie) wordt overschreden.",H!$O$10:'H'!$P$59,2,FALSE),""))),"")</f>
        <v/>
      </c>
    </row>
    <row r="254" spans="1:59" x14ac:dyDescent="0.2">
      <c r="A254" s="4" t="str">
        <f>F!A254</f>
        <v>Diethylglycol</v>
      </c>
      <c r="B254" s="6" t="str">
        <f>IF(ISNUMBER(F!E254)=FALSE,"--",IF(F!E254=0,"--",F!E254))</f>
        <v>--</v>
      </c>
      <c r="C254" s="6" t="str">
        <f>IF(B254="--","",F!F254)</f>
        <v/>
      </c>
      <c r="D254" s="6" t="str">
        <f>IF(ISNUMBER(F!G254)=FALSE,"--",IF(F!G254=0,"--",F!G254))</f>
        <v>--</v>
      </c>
      <c r="E254" s="6" t="str">
        <f>IF(D254="--","",F!H254)</f>
        <v/>
      </c>
      <c r="F254" s="6" t="str">
        <f>IF(ISNUMBER(F!I254)=FALSE,"--",IF(F!I254=0,"--",F!I254))</f>
        <v>--</v>
      </c>
      <c r="G254" s="6" t="str">
        <f>IF(F254="--","",F!J254)</f>
        <v/>
      </c>
      <c r="H254" s="6"/>
      <c r="I254" s="6" t="str">
        <f>IF(F!Z254=-1,-1,F!AV254)</f>
        <v/>
      </c>
      <c r="J254" s="6"/>
      <c r="K254" s="6" t="str">
        <f>IF(F!AC254=-1,-1,F!AX254)</f>
        <v/>
      </c>
      <c r="L254" s="6"/>
      <c r="M254" s="6" t="str">
        <f>IF(F!AF254=-1,-1,F!AZ254)</f>
        <v/>
      </c>
      <c r="N254" s="6"/>
      <c r="P254" s="4" t="str">
        <f>IFERROR(IF(AND(VLOOKUP(F!$B254,E!$B$1:$AK$300,5,FALSE)&lt;&gt;1000000000,VLOOKUP(F!$B254,E!$B$1:$AK$300,6,FALSE)=1000000000,VLOOKUP(F!$B254,E!$B$1:$AK$300,7,FALSE)=1000000000,VLOOKUP(F!$B254,E!$B$1:$AK$300,8,FALSE)=1000000000,VLOOKUP(F!$B254,E!$B$1:$AK$300,9,FALSE)=1000000000),"toetsen alleen LN",IF(AND(VLOOKUP(F!$B254,E!$B$1:$AK$300,5,FALSE)=1000000000,VLOOKUP(F!$B254,E!$B$1:$AK$300,6,FALSE)=1000000000,VLOOKUP(F!$B254,E!$B$1:$AK$300,7,FALSE)=1000000000,VLOOKUP(F!$B254,E!$B$1:$AK$300,8,FALSE)&lt;&gt;1000000000,VLOOKUP(F!$B254,E!$B$1:$AK$300,9,FALSE)&lt;&gt;1000000000),"toetsen alleen MV en SV",IF(AND(VLOOKUP(F!$B254,E!$B$1:$AK$300,5,FALSE)&lt;&gt;1000000000,VLOOKUP(F!$B254,E!$B$1:$AK$300,6,FALSE)&lt;&gt;1000000000,VLOOKUP(F!$B254,E!$B$1:$AK$300,7,FALSE)&lt;&gt;1000000000,VLOOKUP(F!$B254,E!$B$1:$AK$300,8,FALSE)=1000000000,VLOOKUP(F!$B254,E!$B$1:$AK$300,9,FALSE)=1000000000),"toetsen geen MV en SV",IF(VLOOKUP(F!$B254,E!$B$1:$AK$300,5,FALSE)+VLOOKUP(F!$B254,E!$B$1:$AK$300,6,FALSE)+VLOOKUP(F!$B254,E!$B$1:$AK$300,7,FALSE)+VLOOKUP(F!$B254,E!$B$1:$AK$300,8,FALSE)&lt;&gt;4000000000,"toetsen",IF(VLOOKUP(F!$B254,E!$B$1:$AK$300,12,FALSE)&lt;&gt;1000000000,"toetsen alleen IW","niet toetsen"))))),"")</f>
        <v/>
      </c>
      <c r="Q254" s="6" t="str">
        <f t="shared" si="88"/>
        <v/>
      </c>
      <c r="R254" s="5" t="str">
        <f>IF($B254="--","",IF($P254="toetsen",toetsen(F!$B254,Q254),IF($P254="toetsen alleen IW",toetsen_alleen_IW(F!$B254,Q254),IF($P254="toetsen alleen LN",toetsen_alleen_LN(F!$B254,Q254),IF($P254="toetsen geen MV en SV",toetsen_geen_MV_en_SV(F!$B254,Q254),IF($P254="toetsen alleen MV en SV",toetsen_alleen_MV_en_SV(F!$B254,Q254),""))))))</f>
        <v/>
      </c>
      <c r="S254" s="5" t="str">
        <f>IF($P254="toetsen",IF(OR(Q254="",VLOOKUP(F!$B254,E!$B$1:$AK$300,10,FALSE)=1000000000),"",IF(Q254&lt;=VLOOKUP(F!$B254,E!$B$1:$AK$300,10,FALSE),"ja","nee")),"")</f>
        <v/>
      </c>
      <c r="T254" s="78" t="str">
        <f t="shared" si="83"/>
        <v/>
      </c>
      <c r="U254" s="5" t="str">
        <f>IF($D254="--","",IF($P254="toetsen",toetsen(F!$B254,T254),IF($P254="toetsen alleen IW",toetsen_alleen_IW(F!$B254,T254),IF($P254="toetsen alleen LN",toetsen_alleen_LN(F!$B254,T254),IF($P254="toetsen geen MV en SV",toetsen_geen_MV_en_SV(F!$B254,T254),IF($P254="toetsen alleen MV en SV",toetsen_alleen_MV_en_SV(F!$B254,T254),""))))))</f>
        <v/>
      </c>
      <c r="V254" s="5" t="str">
        <f>IF($P254="toetsen",IF(OR(T254="",VLOOKUP(F!$B254,E!$B$1:$AK$300,10,FALSE)=1000000000),"",IF(T254&lt;=VLOOKUP(F!$B254,E!$B$1:$AK$300,10,FALSE),"ja","nee")),"")</f>
        <v/>
      </c>
      <c r="W254" s="6" t="str">
        <f t="shared" si="84"/>
        <v/>
      </c>
      <c r="X254" s="5" t="str">
        <f>IF($F254="--","",IF($P254="toetsen",toetsen(F!$B254,W254),IF($P254="toetsen alleen IW",toetsen_alleen_IW(F!$B254,W254),IF($P254="toetsen alleen LN",toetsen_alleen_LN(F!$B254,W254),IF($P254="toetsen geen MV en SV",toetsen_geen_MV_en_SV(F!$B254,W254),IF($P254="toetsen alleen MV en SV",toetsen_alleen_MV_en_SV(F!$B254,W254),""))))))</f>
        <v/>
      </c>
      <c r="Y254" s="5" t="str">
        <f>IF($P254="toetsen",IF(OR(W254="",VLOOKUP(F!$B254,E!$B$1:$AK$300,10,FALSE)=1000000000),"",IF(W254&lt;=VLOOKUP(F!$B254,E!$B$1:$AK$300,10,FALSE),"ja","nee")),"")</f>
        <v/>
      </c>
      <c r="AA254" s="4" t="str">
        <f>IFERROR(IF(Q254="","",(IF(Q254&gt;2*VLOOKUP(F!$B254,E!$B$1:$AK$300,5,FALSE),1,0))),"")</f>
        <v/>
      </c>
      <c r="AB254" s="4" t="str">
        <f>IFERROR(IF(T254="","",(IF(T254&gt;2*VLOOKUP(F!$B254,E!$B$1:$AK$300,5,FALSE),1,0))),"")</f>
        <v/>
      </c>
      <c r="AC254" s="4" t="str">
        <f>IFERROR(IF(W254="","",(IF(W254&gt;2*VLOOKUP(F!$B254,E!$B$1:$AK$300,5,FALSE),1,0))),"")</f>
        <v/>
      </c>
      <c r="AE254" s="4" t="str">
        <f>IFERROR(IF(Q254="","",(IF(Q254&gt;VLOOKUP(F!$B254,E!$B$1:$AK$300,6,FALSE)+VLOOKUP(F!$B254,E!$B$1:$AK$300,5,FALSE),1,0))),"")</f>
        <v/>
      </c>
      <c r="AF254" s="4" t="str">
        <f>IFERROR(IF(T254="","",(IF(T254&gt;VLOOKUP(F!$B254,E!$B$1:$AK$300,6,FALSE)+VLOOKUP(F!$B254,E!$B$1:$AK$300,5,FALSE),1,0))),"")</f>
        <v/>
      </c>
      <c r="AG254" s="4" t="str">
        <f>IFERROR(IF(W254="","",(IF(W254&gt;VLOOKUP(F!$B254,E!$B$1:$AK$300,6,FALSE)+VLOOKUP(F!$B254,E!$B$1:$AK$300,5,FALSE),1,0))),"")</f>
        <v/>
      </c>
      <c r="AI254" s="6" t="str">
        <f t="shared" si="85"/>
        <v>--</v>
      </c>
      <c r="AJ254" s="6" t="str">
        <f>IF(AI254="--","--",IF(F!$D254=131,IF(I254=-1,"rg",IF(I254="","--",IF(I254*1000&lt;1,FIXED(I254*1000,3),IF(I254*1000&lt;10,FIXED(I254*1000,2),(IF(I254*1000&lt;100,FIXED(I254*1000,1),IF(I254*1000&lt;1000,FIXED(I254*1000,0),MROUND(I254*1000,10)))))))),IF(I254=-1,"rg",IF(I254="","--",IF(I254&lt;1,FIXED(I254,3),IF(I254&lt;10,FIXED(I254,2),(IF(I254&lt;100,FIXED(I254,1),IF(I254&lt;1000,FIXED(I254,0),MROUND(I254,10))))))))))</f>
        <v>--</v>
      </c>
      <c r="AK254" s="6" t="str">
        <f t="shared" si="86"/>
        <v>--</v>
      </c>
      <c r="AL254" s="6" t="str">
        <f>IF(AK254="--","--",IF(F!$D254=131,IF(K254=-1,"rg",IF(K254="","--",IF(K254*1000&lt;1,FIXED(K254*1000,3),IF(K254*1000&lt;10,FIXED(K254*1000,2),(IF(K254*1000&lt;100,FIXED(K254*1000,1),IF(K254*1000&lt;1000,FIXED(K254*1000,0),MROUND(K254*1000,10)))))))),IF(K254=-1,"rg",IF(K254="","--",IF(K254&lt;1,FIXED(K254,3),IF(K254&lt;10,FIXED(K254,2),(IF(K254&lt;100,FIXED(K254,1),IF(K254&lt;1000,FIXED(K254,0),MROUND(K254,10))))))))))</f>
        <v>--</v>
      </c>
      <c r="AM254" s="6" t="str">
        <f t="shared" si="87"/>
        <v>--</v>
      </c>
      <c r="AN254" s="6" t="str">
        <f>IF(AM254="--","--",IF(F!$D254=131,IF(M254=-1,"rg",IF(M254="","--",IF(M254*1000&lt;1,FIXED(M254*1000,3),IF(M254*1000&lt;10,FIXED(M254*1000,2),(IF(M254*1000&lt;100,FIXED(M254*1000,1),IF(M254*1000&lt;1000,FIXED(M254*1000,0),MROUND(M254*1000,10)))))))),IF(M254=-1,"rg",IF(M254="","--",IF(M254&lt;1,FIXED(M254,3),IF(M254&lt;10,FIXED(M254,2),(IF(M254&lt;100,FIXED(M254,1),IF(M254&lt;1000,FIXED(M254,0),MROUND(M254,10))))))))))</f>
        <v>--</v>
      </c>
      <c r="AP254" s="6" t="str">
        <f t="shared" si="74"/>
        <v>--</v>
      </c>
      <c r="AQ254" s="6" t="str">
        <f t="shared" si="75"/>
        <v/>
      </c>
      <c r="AR254" s="6" t="str">
        <f t="shared" si="76"/>
        <v>--</v>
      </c>
      <c r="AS254" s="6" t="str">
        <f t="shared" si="77"/>
        <v/>
      </c>
      <c r="AT254" s="6" t="str">
        <f t="shared" si="78"/>
        <v/>
      </c>
      <c r="AU254" s="6" t="str">
        <f>IFERROR(IF(AR254="--","",IF(HLOOKUP(SMALL($Q$4:$Y$4,3),$Q$4:$Y$501,ROW(AP254)-3,FALSE)=0,"",IF(HLOOKUP(SMALL($Q$4:$Y$4,3),$Q$4:$Y$501,ROW(AP254)-3,FALSE)="nee",VLOOKUP("De kwaliteitseis emissiearme grond (maximale concentratie) wordt overschreden.",H!$O$10:'H'!$P$59,2,FALSE),""))),"")</f>
        <v/>
      </c>
      <c r="AV254" s="6" t="str">
        <f t="shared" si="68"/>
        <v>--</v>
      </c>
      <c r="AW254" s="6" t="str">
        <f t="shared" si="69"/>
        <v/>
      </c>
      <c r="AX254" s="6" t="str">
        <f t="shared" si="70"/>
        <v>--</v>
      </c>
      <c r="AY254" s="6" t="str">
        <f t="shared" si="79"/>
        <v/>
      </c>
      <c r="AZ254" s="6" t="str">
        <f t="shared" si="80"/>
        <v/>
      </c>
      <c r="BA254" s="6" t="str">
        <f>IFERROR(IF(AR254="--","",IF(HLOOKUP(SMALL($Q$4:$Y$4,6),$Q$4:$Y$501,ROW(AP254)-3,FALSE)=0,"",IF(HLOOKUP(SMALL($Q$4:$Y$4,6),$Q$4:$Y$501,ROW(AP254)-3,FALSE)="nee",VLOOKUP("De kwaliteitseis emissiearme grond (maximale concentratie) wordt overschreden.",H!$O$10:'H'!$P$59,2,FALSE),""))),"")</f>
        <v/>
      </c>
      <c r="BB254" s="6" t="str">
        <f t="shared" si="71"/>
        <v>--</v>
      </c>
      <c r="BC254" s="6" t="str">
        <f t="shared" si="72"/>
        <v/>
      </c>
      <c r="BD254" s="6" t="str">
        <f t="shared" si="73"/>
        <v>--</v>
      </c>
      <c r="BE254" s="6" t="str">
        <f t="shared" si="81"/>
        <v/>
      </c>
      <c r="BF254" s="6" t="str">
        <f t="shared" si="82"/>
        <v/>
      </c>
      <c r="BG254" s="4" t="str">
        <f>IFERROR(IF(AR254="--","",IF(HLOOKUP(SMALL($Q$4:$Y$4,9),$Q$4:$Y$501,ROW(AP254)-3,FALSE)=0,"",IF(HLOOKUP(SMALL($Q$4:$Y$4,9),$Q$4:$Y$501,ROW(AP254)-3,FALSE)="nee",VLOOKUP("De kwaliteitseis emissiearme grond (maximale concentratie) wordt overschreden.",H!$O$10:'H'!$P$59,2,FALSE),""))),"")</f>
        <v/>
      </c>
    </row>
    <row r="255" spans="1:59" x14ac:dyDescent="0.2">
      <c r="A255" s="4" t="str">
        <f>F!A255</f>
        <v>Isopropylglycol</v>
      </c>
      <c r="B255" s="6" t="str">
        <f>IF(ISNUMBER(F!E255)=FALSE,"--",IF(F!E255=0,"--",F!E255))</f>
        <v>--</v>
      </c>
      <c r="C255" s="6" t="str">
        <f>IF(B255="--","",F!F255)</f>
        <v/>
      </c>
      <c r="D255" s="6" t="str">
        <f>IF(ISNUMBER(F!G255)=FALSE,"--",IF(F!G255=0,"--",F!G255))</f>
        <v>--</v>
      </c>
      <c r="E255" s="6" t="str">
        <f>IF(D255="--","",F!H255)</f>
        <v/>
      </c>
      <c r="F255" s="6" t="str">
        <f>IF(ISNUMBER(F!I255)=FALSE,"--",IF(F!I255=0,"--",F!I255))</f>
        <v>--</v>
      </c>
      <c r="G255" s="6" t="str">
        <f>IF(F255="--","",F!J255)</f>
        <v/>
      </c>
      <c r="H255" s="6"/>
      <c r="I255" s="6" t="str">
        <f>IF(F!Z255=-1,-1,F!AV255)</f>
        <v/>
      </c>
      <c r="J255" s="6"/>
      <c r="K255" s="6" t="str">
        <f>IF(F!AC255=-1,-1,F!AX255)</f>
        <v/>
      </c>
      <c r="L255" s="6"/>
      <c r="M255" s="6" t="str">
        <f>IF(F!AF255=-1,-1,F!AZ255)</f>
        <v/>
      </c>
      <c r="N255" s="6"/>
      <c r="P255" s="4" t="str">
        <f>IFERROR(IF(AND(VLOOKUP(F!$B255,E!$B$1:$AK$300,5,FALSE)&lt;&gt;1000000000,VLOOKUP(F!$B255,E!$B$1:$AK$300,6,FALSE)=1000000000,VLOOKUP(F!$B255,E!$B$1:$AK$300,7,FALSE)=1000000000,VLOOKUP(F!$B255,E!$B$1:$AK$300,8,FALSE)=1000000000,VLOOKUP(F!$B255,E!$B$1:$AK$300,9,FALSE)=1000000000),"toetsen alleen LN",IF(AND(VLOOKUP(F!$B255,E!$B$1:$AK$300,5,FALSE)=1000000000,VLOOKUP(F!$B255,E!$B$1:$AK$300,6,FALSE)=1000000000,VLOOKUP(F!$B255,E!$B$1:$AK$300,7,FALSE)=1000000000,VLOOKUP(F!$B255,E!$B$1:$AK$300,8,FALSE)&lt;&gt;1000000000,VLOOKUP(F!$B255,E!$B$1:$AK$300,9,FALSE)&lt;&gt;1000000000),"toetsen alleen MV en SV",IF(AND(VLOOKUP(F!$B255,E!$B$1:$AK$300,5,FALSE)&lt;&gt;1000000000,VLOOKUP(F!$B255,E!$B$1:$AK$300,6,FALSE)&lt;&gt;1000000000,VLOOKUP(F!$B255,E!$B$1:$AK$300,7,FALSE)&lt;&gt;1000000000,VLOOKUP(F!$B255,E!$B$1:$AK$300,8,FALSE)=1000000000,VLOOKUP(F!$B255,E!$B$1:$AK$300,9,FALSE)=1000000000),"toetsen geen MV en SV",IF(VLOOKUP(F!$B255,E!$B$1:$AK$300,5,FALSE)+VLOOKUP(F!$B255,E!$B$1:$AK$300,6,FALSE)+VLOOKUP(F!$B255,E!$B$1:$AK$300,7,FALSE)+VLOOKUP(F!$B255,E!$B$1:$AK$300,8,FALSE)&lt;&gt;4000000000,"toetsen",IF(VLOOKUP(F!$B255,E!$B$1:$AK$300,12,FALSE)&lt;&gt;1000000000,"toetsen alleen IW","niet toetsen"))))),"")</f>
        <v/>
      </c>
      <c r="Q255" s="6" t="str">
        <f t="shared" si="88"/>
        <v/>
      </c>
      <c r="R255" s="5" t="str">
        <f>IF($B255="--","",IF($P255="toetsen",toetsen(F!$B255,Q255),IF($P255="toetsen alleen IW",toetsen_alleen_IW(F!$B255,Q255),IF($P255="toetsen alleen LN",toetsen_alleen_LN(F!$B255,Q255),IF($P255="toetsen geen MV en SV",toetsen_geen_MV_en_SV(F!$B255,Q255),IF($P255="toetsen alleen MV en SV",toetsen_alleen_MV_en_SV(F!$B255,Q255),""))))))</f>
        <v/>
      </c>
      <c r="S255" s="5" t="str">
        <f>IF($P255="toetsen",IF(OR(Q255="",VLOOKUP(F!$B255,E!$B$1:$AK$300,10,FALSE)=1000000000),"",IF(Q255&lt;=VLOOKUP(F!$B255,E!$B$1:$AK$300,10,FALSE),"ja","nee")),"")</f>
        <v/>
      </c>
      <c r="T255" s="78" t="str">
        <f t="shared" si="83"/>
        <v/>
      </c>
      <c r="U255" s="5" t="str">
        <f>IF($D255="--","",IF($P255="toetsen",toetsen(F!$B255,T255),IF($P255="toetsen alleen IW",toetsen_alleen_IW(F!$B255,T255),IF($P255="toetsen alleen LN",toetsen_alleen_LN(F!$B255,T255),IF($P255="toetsen geen MV en SV",toetsen_geen_MV_en_SV(F!$B255,T255),IF($P255="toetsen alleen MV en SV",toetsen_alleen_MV_en_SV(F!$B255,T255),""))))))</f>
        <v/>
      </c>
      <c r="V255" s="5" t="str">
        <f>IF($P255="toetsen",IF(OR(T255="",VLOOKUP(F!$B255,E!$B$1:$AK$300,10,FALSE)=1000000000),"",IF(T255&lt;=VLOOKUP(F!$B255,E!$B$1:$AK$300,10,FALSE),"ja","nee")),"")</f>
        <v/>
      </c>
      <c r="W255" s="6" t="str">
        <f t="shared" si="84"/>
        <v/>
      </c>
      <c r="X255" s="5" t="str">
        <f>IF($F255="--","",IF($P255="toetsen",toetsen(F!$B255,W255),IF($P255="toetsen alleen IW",toetsen_alleen_IW(F!$B255,W255),IF($P255="toetsen alleen LN",toetsen_alleen_LN(F!$B255,W255),IF($P255="toetsen geen MV en SV",toetsen_geen_MV_en_SV(F!$B255,W255),IF($P255="toetsen alleen MV en SV",toetsen_alleen_MV_en_SV(F!$B255,W255),""))))))</f>
        <v/>
      </c>
      <c r="Y255" s="5" t="str">
        <f>IF($P255="toetsen",IF(OR(W255="",VLOOKUP(F!$B255,E!$B$1:$AK$300,10,FALSE)=1000000000),"",IF(W255&lt;=VLOOKUP(F!$B255,E!$B$1:$AK$300,10,FALSE),"ja","nee")),"")</f>
        <v/>
      </c>
      <c r="AA255" s="4" t="str">
        <f>IFERROR(IF(Q255="","",(IF(Q255&gt;2*VLOOKUP(F!$B255,E!$B$1:$AK$300,5,FALSE),1,0))),"")</f>
        <v/>
      </c>
      <c r="AB255" s="4" t="str">
        <f>IFERROR(IF(T255="","",(IF(T255&gt;2*VLOOKUP(F!$B255,E!$B$1:$AK$300,5,FALSE),1,0))),"")</f>
        <v/>
      </c>
      <c r="AC255" s="4" t="str">
        <f>IFERROR(IF(W255="","",(IF(W255&gt;2*VLOOKUP(F!$B255,E!$B$1:$AK$300,5,FALSE),1,0))),"")</f>
        <v/>
      </c>
      <c r="AE255" s="4" t="str">
        <f>IFERROR(IF(Q255="","",(IF(Q255&gt;VLOOKUP(F!$B255,E!$B$1:$AK$300,6,FALSE)+VLOOKUP(F!$B255,E!$B$1:$AK$300,5,FALSE),1,0))),"")</f>
        <v/>
      </c>
      <c r="AF255" s="4" t="str">
        <f>IFERROR(IF(T255="","",(IF(T255&gt;VLOOKUP(F!$B255,E!$B$1:$AK$300,6,FALSE)+VLOOKUP(F!$B255,E!$B$1:$AK$300,5,FALSE),1,0))),"")</f>
        <v/>
      </c>
      <c r="AG255" s="4" t="str">
        <f>IFERROR(IF(W255="","",(IF(W255&gt;VLOOKUP(F!$B255,E!$B$1:$AK$300,6,FALSE)+VLOOKUP(F!$B255,E!$B$1:$AK$300,5,FALSE),1,0))),"")</f>
        <v/>
      </c>
      <c r="AI255" s="6" t="str">
        <f t="shared" si="85"/>
        <v>--</v>
      </c>
      <c r="AJ255" s="6" t="str">
        <f>IF(AI255="--","--",IF(F!$D255=131,IF(I255=-1,"rg",IF(I255="","--",IF(I255*1000&lt;1,FIXED(I255*1000,3),IF(I255*1000&lt;10,FIXED(I255*1000,2),(IF(I255*1000&lt;100,FIXED(I255*1000,1),IF(I255*1000&lt;1000,FIXED(I255*1000,0),MROUND(I255*1000,10)))))))),IF(I255=-1,"rg",IF(I255="","--",IF(I255&lt;1,FIXED(I255,3),IF(I255&lt;10,FIXED(I255,2),(IF(I255&lt;100,FIXED(I255,1),IF(I255&lt;1000,FIXED(I255,0),MROUND(I255,10))))))))))</f>
        <v>--</v>
      </c>
      <c r="AK255" s="6" t="str">
        <f t="shared" si="86"/>
        <v>--</v>
      </c>
      <c r="AL255" s="6" t="str">
        <f>IF(AK255="--","--",IF(F!$D255=131,IF(K255=-1,"rg",IF(K255="","--",IF(K255*1000&lt;1,FIXED(K255*1000,3),IF(K255*1000&lt;10,FIXED(K255*1000,2),(IF(K255*1000&lt;100,FIXED(K255*1000,1),IF(K255*1000&lt;1000,FIXED(K255*1000,0),MROUND(K255*1000,10)))))))),IF(K255=-1,"rg",IF(K255="","--",IF(K255&lt;1,FIXED(K255,3),IF(K255&lt;10,FIXED(K255,2),(IF(K255&lt;100,FIXED(K255,1),IF(K255&lt;1000,FIXED(K255,0),MROUND(K255,10))))))))))</f>
        <v>--</v>
      </c>
      <c r="AM255" s="6" t="str">
        <f t="shared" si="87"/>
        <v>--</v>
      </c>
      <c r="AN255" s="6" t="str">
        <f>IF(AM255="--","--",IF(F!$D255=131,IF(M255=-1,"rg",IF(M255="","--",IF(M255*1000&lt;1,FIXED(M255*1000,3),IF(M255*1000&lt;10,FIXED(M255*1000,2),(IF(M255*1000&lt;100,FIXED(M255*1000,1),IF(M255*1000&lt;1000,FIXED(M255*1000,0),MROUND(M255*1000,10)))))))),IF(M255=-1,"rg",IF(M255="","--",IF(M255&lt;1,FIXED(M255,3),IF(M255&lt;10,FIXED(M255,2),(IF(M255&lt;100,FIXED(M255,1),IF(M255&lt;1000,FIXED(M255,0),MROUND(M255,10))))))))))</f>
        <v>--</v>
      </c>
      <c r="AP255" s="6" t="str">
        <f t="shared" si="74"/>
        <v>--</v>
      </c>
      <c r="AQ255" s="6" t="str">
        <f t="shared" si="75"/>
        <v/>
      </c>
      <c r="AR255" s="6" t="str">
        <f t="shared" si="76"/>
        <v>--</v>
      </c>
      <c r="AS255" s="6" t="str">
        <f t="shared" si="77"/>
        <v/>
      </c>
      <c r="AT255" s="6" t="str">
        <f t="shared" si="78"/>
        <v/>
      </c>
      <c r="AU255" s="6" t="str">
        <f>IFERROR(IF(AR255="--","",IF(HLOOKUP(SMALL($Q$4:$Y$4,3),$Q$4:$Y$501,ROW(AP255)-3,FALSE)=0,"",IF(HLOOKUP(SMALL($Q$4:$Y$4,3),$Q$4:$Y$501,ROW(AP255)-3,FALSE)="nee",VLOOKUP("De kwaliteitseis emissiearme grond (maximale concentratie) wordt overschreden.",H!$O$10:'H'!$P$59,2,FALSE),""))),"")</f>
        <v/>
      </c>
      <c r="AV255" s="6" t="str">
        <f t="shared" si="68"/>
        <v>--</v>
      </c>
      <c r="AW255" s="6" t="str">
        <f t="shared" si="69"/>
        <v/>
      </c>
      <c r="AX255" s="6" t="str">
        <f t="shared" si="70"/>
        <v>--</v>
      </c>
      <c r="AY255" s="6" t="str">
        <f t="shared" si="79"/>
        <v/>
      </c>
      <c r="AZ255" s="6" t="str">
        <f t="shared" si="80"/>
        <v/>
      </c>
      <c r="BA255" s="6" t="str">
        <f>IFERROR(IF(AR255="--","",IF(HLOOKUP(SMALL($Q$4:$Y$4,6),$Q$4:$Y$501,ROW(AP255)-3,FALSE)=0,"",IF(HLOOKUP(SMALL($Q$4:$Y$4,6),$Q$4:$Y$501,ROW(AP255)-3,FALSE)="nee",VLOOKUP("De kwaliteitseis emissiearme grond (maximale concentratie) wordt overschreden.",H!$O$10:'H'!$P$59,2,FALSE),""))),"")</f>
        <v/>
      </c>
      <c r="BB255" s="6" t="str">
        <f t="shared" si="71"/>
        <v>--</v>
      </c>
      <c r="BC255" s="6" t="str">
        <f t="shared" si="72"/>
        <v/>
      </c>
      <c r="BD255" s="6" t="str">
        <f t="shared" si="73"/>
        <v>--</v>
      </c>
      <c r="BE255" s="6" t="str">
        <f t="shared" si="81"/>
        <v/>
      </c>
      <c r="BF255" s="6" t="str">
        <f t="shared" si="82"/>
        <v/>
      </c>
      <c r="BG255" s="4" t="str">
        <f>IFERROR(IF(AR255="--","",IF(HLOOKUP(SMALL($Q$4:$Y$4,9),$Q$4:$Y$501,ROW(AP255)-3,FALSE)=0,"",IF(HLOOKUP(SMALL($Q$4:$Y$4,9),$Q$4:$Y$501,ROW(AP255)-3,FALSE)="nee",VLOOKUP("De kwaliteitseis emissiearme grond (maximale concentratie) wordt overschreden.",H!$O$10:'H'!$P$59,2,FALSE),""))),"")</f>
        <v/>
      </c>
    </row>
    <row r="256" spans="1:59" x14ac:dyDescent="0.2">
      <c r="A256" s="4" t="str">
        <f>F!A256</f>
        <v>Butylglycol</v>
      </c>
      <c r="B256" s="6" t="str">
        <f>IF(ISNUMBER(F!E256)=FALSE,"--",IF(F!E256=0,"--",F!E256))</f>
        <v>--</v>
      </c>
      <c r="C256" s="6" t="str">
        <f>IF(B256="--","",F!F256)</f>
        <v/>
      </c>
      <c r="D256" s="6" t="str">
        <f>IF(ISNUMBER(F!G256)=FALSE,"--",IF(F!G256=0,"--",F!G256))</f>
        <v>--</v>
      </c>
      <c r="E256" s="6" t="str">
        <f>IF(D256="--","",F!H256)</f>
        <v/>
      </c>
      <c r="F256" s="6" t="str">
        <f>IF(ISNUMBER(F!I256)=FALSE,"--",IF(F!I256=0,"--",F!I256))</f>
        <v>--</v>
      </c>
      <c r="G256" s="6" t="str">
        <f>IF(F256="--","",F!J256)</f>
        <v/>
      </c>
      <c r="H256" s="6"/>
      <c r="I256" s="6" t="str">
        <f>IF(F!Z256=-1,-1,F!AV256)</f>
        <v/>
      </c>
      <c r="J256" s="6"/>
      <c r="K256" s="6" t="str">
        <f>IF(F!AC256=-1,-1,F!AX256)</f>
        <v/>
      </c>
      <c r="L256" s="6"/>
      <c r="M256" s="6" t="str">
        <f>IF(F!AF256=-1,-1,F!AZ256)</f>
        <v/>
      </c>
      <c r="N256" s="6"/>
      <c r="P256" s="4" t="str">
        <f>IFERROR(IF(AND(VLOOKUP(F!$B256,E!$B$1:$AK$300,5,FALSE)&lt;&gt;1000000000,VLOOKUP(F!$B256,E!$B$1:$AK$300,6,FALSE)=1000000000,VLOOKUP(F!$B256,E!$B$1:$AK$300,7,FALSE)=1000000000,VLOOKUP(F!$B256,E!$B$1:$AK$300,8,FALSE)=1000000000,VLOOKUP(F!$B256,E!$B$1:$AK$300,9,FALSE)=1000000000),"toetsen alleen LN",IF(AND(VLOOKUP(F!$B256,E!$B$1:$AK$300,5,FALSE)=1000000000,VLOOKUP(F!$B256,E!$B$1:$AK$300,6,FALSE)=1000000000,VLOOKUP(F!$B256,E!$B$1:$AK$300,7,FALSE)=1000000000,VLOOKUP(F!$B256,E!$B$1:$AK$300,8,FALSE)&lt;&gt;1000000000,VLOOKUP(F!$B256,E!$B$1:$AK$300,9,FALSE)&lt;&gt;1000000000),"toetsen alleen MV en SV",IF(AND(VLOOKUP(F!$B256,E!$B$1:$AK$300,5,FALSE)&lt;&gt;1000000000,VLOOKUP(F!$B256,E!$B$1:$AK$300,6,FALSE)&lt;&gt;1000000000,VLOOKUP(F!$B256,E!$B$1:$AK$300,7,FALSE)&lt;&gt;1000000000,VLOOKUP(F!$B256,E!$B$1:$AK$300,8,FALSE)=1000000000,VLOOKUP(F!$B256,E!$B$1:$AK$300,9,FALSE)=1000000000),"toetsen geen MV en SV",IF(VLOOKUP(F!$B256,E!$B$1:$AK$300,5,FALSE)+VLOOKUP(F!$B256,E!$B$1:$AK$300,6,FALSE)+VLOOKUP(F!$B256,E!$B$1:$AK$300,7,FALSE)+VLOOKUP(F!$B256,E!$B$1:$AK$300,8,FALSE)&lt;&gt;4000000000,"toetsen",IF(VLOOKUP(F!$B256,E!$B$1:$AK$300,12,FALSE)&lt;&gt;1000000000,"toetsen alleen IW","niet toetsen"))))),"")</f>
        <v/>
      </c>
      <c r="Q256" s="6" t="str">
        <f t="shared" si="88"/>
        <v/>
      </c>
      <c r="R256" s="5" t="str">
        <f>IF($B256="--","",IF($P256="toetsen",toetsen(F!$B256,Q256),IF($P256="toetsen alleen IW",toetsen_alleen_IW(F!$B256,Q256),IF($P256="toetsen alleen LN",toetsen_alleen_LN(F!$B256,Q256),IF($P256="toetsen geen MV en SV",toetsen_geen_MV_en_SV(F!$B256,Q256),IF($P256="toetsen alleen MV en SV",toetsen_alleen_MV_en_SV(F!$B256,Q256),""))))))</f>
        <v/>
      </c>
      <c r="S256" s="5" t="str">
        <f>IF($P256="toetsen",IF(OR(Q256="",VLOOKUP(F!$B256,E!$B$1:$AK$300,10,FALSE)=1000000000),"",IF(Q256&lt;=VLOOKUP(F!$B256,E!$B$1:$AK$300,10,FALSE),"ja","nee")),"")</f>
        <v/>
      </c>
      <c r="T256" s="78" t="str">
        <f t="shared" si="83"/>
        <v/>
      </c>
      <c r="U256" s="5" t="str">
        <f>IF($D256="--","",IF($P256="toetsen",toetsen(F!$B256,T256),IF($P256="toetsen alleen IW",toetsen_alleen_IW(F!$B256,T256),IF($P256="toetsen alleen LN",toetsen_alleen_LN(F!$B256,T256),IF($P256="toetsen geen MV en SV",toetsen_geen_MV_en_SV(F!$B256,T256),IF($P256="toetsen alleen MV en SV",toetsen_alleen_MV_en_SV(F!$B256,T256),""))))))</f>
        <v/>
      </c>
      <c r="V256" s="5" t="str">
        <f>IF($P256="toetsen",IF(OR(T256="",VLOOKUP(F!$B256,E!$B$1:$AK$300,10,FALSE)=1000000000),"",IF(T256&lt;=VLOOKUP(F!$B256,E!$B$1:$AK$300,10,FALSE),"ja","nee")),"")</f>
        <v/>
      </c>
      <c r="W256" s="6" t="str">
        <f t="shared" si="84"/>
        <v/>
      </c>
      <c r="X256" s="5" t="str">
        <f>IF($F256="--","",IF($P256="toetsen",toetsen(F!$B256,W256),IF($P256="toetsen alleen IW",toetsen_alleen_IW(F!$B256,W256),IF($P256="toetsen alleen LN",toetsen_alleen_LN(F!$B256,W256),IF($P256="toetsen geen MV en SV",toetsen_geen_MV_en_SV(F!$B256,W256),IF($P256="toetsen alleen MV en SV",toetsen_alleen_MV_en_SV(F!$B256,W256),""))))))</f>
        <v/>
      </c>
      <c r="Y256" s="5" t="str">
        <f>IF($P256="toetsen",IF(OR(W256="",VLOOKUP(F!$B256,E!$B$1:$AK$300,10,FALSE)=1000000000),"",IF(W256&lt;=VLOOKUP(F!$B256,E!$B$1:$AK$300,10,FALSE),"ja","nee")),"")</f>
        <v/>
      </c>
      <c r="AA256" s="4" t="str">
        <f>IFERROR(IF(Q256="","",(IF(Q256&gt;2*VLOOKUP(F!$B256,E!$B$1:$AK$300,5,FALSE),1,0))),"")</f>
        <v/>
      </c>
      <c r="AB256" s="4" t="str">
        <f>IFERROR(IF(T256="","",(IF(T256&gt;2*VLOOKUP(F!$B256,E!$B$1:$AK$300,5,FALSE),1,0))),"")</f>
        <v/>
      </c>
      <c r="AC256" s="4" t="str">
        <f>IFERROR(IF(W256="","",(IF(W256&gt;2*VLOOKUP(F!$B256,E!$B$1:$AK$300,5,FALSE),1,0))),"")</f>
        <v/>
      </c>
      <c r="AE256" s="4" t="str">
        <f>IFERROR(IF(Q256="","",(IF(Q256&gt;VLOOKUP(F!$B256,E!$B$1:$AK$300,6,FALSE)+VLOOKUP(F!$B256,E!$B$1:$AK$300,5,FALSE),1,0))),"")</f>
        <v/>
      </c>
      <c r="AF256" s="4" t="str">
        <f>IFERROR(IF(T256="","",(IF(T256&gt;VLOOKUP(F!$B256,E!$B$1:$AK$300,6,FALSE)+VLOOKUP(F!$B256,E!$B$1:$AK$300,5,FALSE),1,0))),"")</f>
        <v/>
      </c>
      <c r="AG256" s="4" t="str">
        <f>IFERROR(IF(W256="","",(IF(W256&gt;VLOOKUP(F!$B256,E!$B$1:$AK$300,6,FALSE)+VLOOKUP(F!$B256,E!$B$1:$AK$300,5,FALSE),1,0))),"")</f>
        <v/>
      </c>
      <c r="AI256" s="6" t="str">
        <f t="shared" si="85"/>
        <v>--</v>
      </c>
      <c r="AJ256" s="6" t="str">
        <f>IF(AI256="--","--",IF(F!$D256=131,IF(I256=-1,"rg",IF(I256="","--",IF(I256*1000&lt;1,FIXED(I256*1000,3),IF(I256*1000&lt;10,FIXED(I256*1000,2),(IF(I256*1000&lt;100,FIXED(I256*1000,1),IF(I256*1000&lt;1000,FIXED(I256*1000,0),MROUND(I256*1000,10)))))))),IF(I256=-1,"rg",IF(I256="","--",IF(I256&lt;1,FIXED(I256,3),IF(I256&lt;10,FIXED(I256,2),(IF(I256&lt;100,FIXED(I256,1),IF(I256&lt;1000,FIXED(I256,0),MROUND(I256,10))))))))))</f>
        <v>--</v>
      </c>
      <c r="AK256" s="6" t="str">
        <f t="shared" si="86"/>
        <v>--</v>
      </c>
      <c r="AL256" s="6" t="str">
        <f>IF(AK256="--","--",IF(F!$D256=131,IF(K256=-1,"rg",IF(K256="","--",IF(K256*1000&lt;1,FIXED(K256*1000,3),IF(K256*1000&lt;10,FIXED(K256*1000,2),(IF(K256*1000&lt;100,FIXED(K256*1000,1),IF(K256*1000&lt;1000,FIXED(K256*1000,0),MROUND(K256*1000,10)))))))),IF(K256=-1,"rg",IF(K256="","--",IF(K256&lt;1,FIXED(K256,3),IF(K256&lt;10,FIXED(K256,2),(IF(K256&lt;100,FIXED(K256,1),IF(K256&lt;1000,FIXED(K256,0),MROUND(K256,10))))))))))</f>
        <v>--</v>
      </c>
      <c r="AM256" s="6" t="str">
        <f t="shared" si="87"/>
        <v>--</v>
      </c>
      <c r="AN256" s="6" t="str">
        <f>IF(AM256="--","--",IF(F!$D256=131,IF(M256=-1,"rg",IF(M256="","--",IF(M256*1000&lt;1,FIXED(M256*1000,3),IF(M256*1000&lt;10,FIXED(M256*1000,2),(IF(M256*1000&lt;100,FIXED(M256*1000,1),IF(M256*1000&lt;1000,FIXED(M256*1000,0),MROUND(M256*1000,10)))))))),IF(M256=-1,"rg",IF(M256="","--",IF(M256&lt;1,FIXED(M256,3),IF(M256&lt;10,FIXED(M256,2),(IF(M256&lt;100,FIXED(M256,1),IF(M256&lt;1000,FIXED(M256,0),MROUND(M256,10))))))))))</f>
        <v>--</v>
      </c>
      <c r="AP256" s="6" t="str">
        <f t="shared" si="74"/>
        <v>--</v>
      </c>
      <c r="AQ256" s="6" t="str">
        <f t="shared" si="75"/>
        <v/>
      </c>
      <c r="AR256" s="6" t="str">
        <f t="shared" si="76"/>
        <v>--</v>
      </c>
      <c r="AS256" s="6" t="str">
        <f t="shared" si="77"/>
        <v/>
      </c>
      <c r="AT256" s="6" t="str">
        <f t="shared" si="78"/>
        <v/>
      </c>
      <c r="AU256" s="6" t="str">
        <f>IFERROR(IF(AR256="--","",IF(HLOOKUP(SMALL($Q$4:$Y$4,3),$Q$4:$Y$501,ROW(AP256)-3,FALSE)=0,"",IF(HLOOKUP(SMALL($Q$4:$Y$4,3),$Q$4:$Y$501,ROW(AP256)-3,FALSE)="nee",VLOOKUP("De kwaliteitseis emissiearme grond (maximale concentratie) wordt overschreden.",H!$O$10:'H'!$P$59,2,FALSE),""))),"")</f>
        <v/>
      </c>
      <c r="AV256" s="6" t="str">
        <f t="shared" si="68"/>
        <v>--</v>
      </c>
      <c r="AW256" s="6" t="str">
        <f t="shared" si="69"/>
        <v/>
      </c>
      <c r="AX256" s="6" t="str">
        <f t="shared" si="70"/>
        <v>--</v>
      </c>
      <c r="AY256" s="6" t="str">
        <f t="shared" si="79"/>
        <v/>
      </c>
      <c r="AZ256" s="6" t="str">
        <f t="shared" si="80"/>
        <v/>
      </c>
      <c r="BA256" s="6" t="str">
        <f>IFERROR(IF(AR256="--","",IF(HLOOKUP(SMALL($Q$4:$Y$4,6),$Q$4:$Y$501,ROW(AP256)-3,FALSE)=0,"",IF(HLOOKUP(SMALL($Q$4:$Y$4,6),$Q$4:$Y$501,ROW(AP256)-3,FALSE)="nee",VLOOKUP("De kwaliteitseis emissiearme grond (maximale concentratie) wordt overschreden.",H!$O$10:'H'!$P$59,2,FALSE),""))),"")</f>
        <v/>
      </c>
      <c r="BB256" s="6" t="str">
        <f t="shared" si="71"/>
        <v>--</v>
      </c>
      <c r="BC256" s="6" t="str">
        <f t="shared" si="72"/>
        <v/>
      </c>
      <c r="BD256" s="6" t="str">
        <f t="shared" si="73"/>
        <v>--</v>
      </c>
      <c r="BE256" s="6" t="str">
        <f t="shared" si="81"/>
        <v/>
      </c>
      <c r="BF256" s="6" t="str">
        <f t="shared" si="82"/>
        <v/>
      </c>
      <c r="BG256" s="4" t="str">
        <f>IFERROR(IF(AR256="--","",IF(HLOOKUP(SMALL($Q$4:$Y$4,9),$Q$4:$Y$501,ROW(AP256)-3,FALSE)=0,"",IF(HLOOKUP(SMALL($Q$4:$Y$4,9),$Q$4:$Y$501,ROW(AP256)-3,FALSE)="nee",VLOOKUP("De kwaliteitseis emissiearme grond (maximale concentratie) wordt overschreden.",H!$O$10:'H'!$P$59,2,FALSE),""))),"")</f>
        <v/>
      </c>
    </row>
    <row r="257" spans="1:59" x14ac:dyDescent="0.2">
      <c r="A257" s="4" t="str">
        <f>F!A257</f>
        <v>Ethyleenglycol</v>
      </c>
      <c r="B257" s="6" t="str">
        <f>IF(ISNUMBER(F!E257)=FALSE,"--",IF(F!E257=0,"--",F!E257))</f>
        <v>--</v>
      </c>
      <c r="C257" s="6" t="str">
        <f>IF(B257="--","",F!F257)</f>
        <v/>
      </c>
      <c r="D257" s="6" t="str">
        <f>IF(ISNUMBER(F!G257)=FALSE,"--",IF(F!G257=0,"--",F!G257))</f>
        <v>--</v>
      </c>
      <c r="E257" s="6" t="str">
        <f>IF(D257="--","",F!H257)</f>
        <v/>
      </c>
      <c r="F257" s="6" t="str">
        <f>IF(ISNUMBER(F!I257)=FALSE,"--",IF(F!I257=0,"--",F!I257))</f>
        <v>--</v>
      </c>
      <c r="G257" s="6" t="str">
        <f>IF(F257="--","",F!J257)</f>
        <v/>
      </c>
      <c r="H257" s="6"/>
      <c r="I257" s="6" t="str">
        <f>IF(F!Z257=-1,-1,F!AV257)</f>
        <v/>
      </c>
      <c r="J257" s="6"/>
      <c r="K257" s="6" t="str">
        <f>IF(F!AC257=-1,-1,F!AX257)</f>
        <v/>
      </c>
      <c r="L257" s="6"/>
      <c r="M257" s="6" t="str">
        <f>IF(F!AF257=-1,-1,F!AZ257)</f>
        <v/>
      </c>
      <c r="N257" s="6"/>
      <c r="P257" s="4" t="str">
        <f>IFERROR(IF(AND(VLOOKUP(F!$B257,E!$B$1:$AK$300,5,FALSE)&lt;&gt;1000000000,VLOOKUP(F!$B257,E!$B$1:$AK$300,6,FALSE)=1000000000,VLOOKUP(F!$B257,E!$B$1:$AK$300,7,FALSE)=1000000000,VLOOKUP(F!$B257,E!$B$1:$AK$300,8,FALSE)=1000000000,VLOOKUP(F!$B257,E!$B$1:$AK$300,9,FALSE)=1000000000),"toetsen alleen LN",IF(AND(VLOOKUP(F!$B257,E!$B$1:$AK$300,5,FALSE)=1000000000,VLOOKUP(F!$B257,E!$B$1:$AK$300,6,FALSE)=1000000000,VLOOKUP(F!$B257,E!$B$1:$AK$300,7,FALSE)=1000000000,VLOOKUP(F!$B257,E!$B$1:$AK$300,8,FALSE)&lt;&gt;1000000000,VLOOKUP(F!$B257,E!$B$1:$AK$300,9,FALSE)&lt;&gt;1000000000),"toetsen alleen MV en SV",IF(AND(VLOOKUP(F!$B257,E!$B$1:$AK$300,5,FALSE)&lt;&gt;1000000000,VLOOKUP(F!$B257,E!$B$1:$AK$300,6,FALSE)&lt;&gt;1000000000,VLOOKUP(F!$B257,E!$B$1:$AK$300,7,FALSE)&lt;&gt;1000000000,VLOOKUP(F!$B257,E!$B$1:$AK$300,8,FALSE)=1000000000,VLOOKUP(F!$B257,E!$B$1:$AK$300,9,FALSE)=1000000000),"toetsen geen MV en SV",IF(VLOOKUP(F!$B257,E!$B$1:$AK$300,5,FALSE)+VLOOKUP(F!$B257,E!$B$1:$AK$300,6,FALSE)+VLOOKUP(F!$B257,E!$B$1:$AK$300,7,FALSE)+VLOOKUP(F!$B257,E!$B$1:$AK$300,8,FALSE)&lt;&gt;4000000000,"toetsen",IF(VLOOKUP(F!$B257,E!$B$1:$AK$300,12,FALSE)&lt;&gt;1000000000,"toetsen alleen IW","niet toetsen"))))),"")</f>
        <v>toetsen geen MV en SV</v>
      </c>
      <c r="Q257" s="6" t="str">
        <f t="shared" si="88"/>
        <v/>
      </c>
      <c r="R257" s="5" t="str">
        <f>IF($B257="--","",IF($P257="toetsen",toetsen(F!$B257,Q257),IF($P257="toetsen alleen IW",toetsen_alleen_IW(F!$B257,Q257),IF($P257="toetsen alleen LN",toetsen_alleen_LN(F!$B257,Q257),IF($P257="toetsen geen MV en SV",toetsen_geen_MV_en_SV(F!$B257,Q257),IF($P257="toetsen alleen MV en SV",toetsen_alleen_MV_en_SV(F!$B257,Q257),""))))))</f>
        <v/>
      </c>
      <c r="S257" s="5" t="str">
        <f>IF($P257="toetsen",IF(OR(Q257="",VLOOKUP(F!$B257,E!$B$1:$AK$300,10,FALSE)=1000000000),"",IF(Q257&lt;=VLOOKUP(F!$B257,E!$B$1:$AK$300,10,FALSE),"ja","nee")),"")</f>
        <v/>
      </c>
      <c r="T257" s="78" t="str">
        <f t="shared" si="83"/>
        <v/>
      </c>
      <c r="U257" s="5" t="str">
        <f>IF($D257="--","",IF($P257="toetsen",toetsen(F!$B257,T257),IF($P257="toetsen alleen IW",toetsen_alleen_IW(F!$B257,T257),IF($P257="toetsen alleen LN",toetsen_alleen_LN(F!$B257,T257),IF($P257="toetsen geen MV en SV",toetsen_geen_MV_en_SV(F!$B257,T257),IF($P257="toetsen alleen MV en SV",toetsen_alleen_MV_en_SV(F!$B257,T257),""))))))</f>
        <v/>
      </c>
      <c r="V257" s="5" t="str">
        <f>IF($P257="toetsen",IF(OR(T257="",VLOOKUP(F!$B257,E!$B$1:$AK$300,10,FALSE)=1000000000),"",IF(T257&lt;=VLOOKUP(F!$B257,E!$B$1:$AK$300,10,FALSE),"ja","nee")),"")</f>
        <v/>
      </c>
      <c r="W257" s="6" t="str">
        <f t="shared" si="84"/>
        <v/>
      </c>
      <c r="X257" s="5" t="str">
        <f>IF($F257="--","",IF($P257="toetsen",toetsen(F!$B257,W257),IF($P257="toetsen alleen IW",toetsen_alleen_IW(F!$B257,W257),IF($P257="toetsen alleen LN",toetsen_alleen_LN(F!$B257,W257),IF($P257="toetsen geen MV en SV",toetsen_geen_MV_en_SV(F!$B257,W257),IF($P257="toetsen alleen MV en SV",toetsen_alleen_MV_en_SV(F!$B257,W257),""))))))</f>
        <v/>
      </c>
      <c r="Y257" s="5" t="str">
        <f>IF($P257="toetsen",IF(OR(W257="",VLOOKUP(F!$B257,E!$B$1:$AK$300,10,FALSE)=1000000000),"",IF(W257&lt;=VLOOKUP(F!$B257,E!$B$1:$AK$300,10,FALSE),"ja","nee")),"")</f>
        <v/>
      </c>
      <c r="AA257" s="4" t="str">
        <f>IFERROR(IF(Q257="","",(IF(Q257&gt;2*VLOOKUP(F!$B257,E!$B$1:$AK$300,5,FALSE),1,0))),"")</f>
        <v/>
      </c>
      <c r="AB257" s="4" t="str">
        <f>IFERROR(IF(T257="","",(IF(T257&gt;2*VLOOKUP(F!$B257,E!$B$1:$AK$300,5,FALSE),1,0))),"")</f>
        <v/>
      </c>
      <c r="AC257" s="4" t="str">
        <f>IFERROR(IF(W257="","",(IF(W257&gt;2*VLOOKUP(F!$B257,E!$B$1:$AK$300,5,FALSE),1,0))),"")</f>
        <v/>
      </c>
      <c r="AE257" s="4" t="str">
        <f>IFERROR(IF(Q257="","",(IF(Q257&gt;VLOOKUP(F!$B257,E!$B$1:$AK$300,6,FALSE)+VLOOKUP(F!$B257,E!$B$1:$AK$300,5,FALSE),1,0))),"")</f>
        <v/>
      </c>
      <c r="AF257" s="4" t="str">
        <f>IFERROR(IF(T257="","",(IF(T257&gt;VLOOKUP(F!$B257,E!$B$1:$AK$300,6,FALSE)+VLOOKUP(F!$B257,E!$B$1:$AK$300,5,FALSE),1,0))),"")</f>
        <v/>
      </c>
      <c r="AG257" s="4" t="str">
        <f>IFERROR(IF(W257="","",(IF(W257&gt;VLOOKUP(F!$B257,E!$B$1:$AK$300,6,FALSE)+VLOOKUP(F!$B257,E!$B$1:$AK$300,5,FALSE),1,0))),"")</f>
        <v/>
      </c>
      <c r="AI257" s="6" t="str">
        <f t="shared" si="85"/>
        <v>--</v>
      </c>
      <c r="AJ257" s="6" t="str">
        <f>IF(AI257="--","--",IF(F!$D257=131,IF(I257=-1,"rg",IF(I257="","--",IF(I257*1000&lt;1,FIXED(I257*1000,3),IF(I257*1000&lt;10,FIXED(I257*1000,2),(IF(I257*1000&lt;100,FIXED(I257*1000,1),IF(I257*1000&lt;1000,FIXED(I257*1000,0),MROUND(I257*1000,10)))))))),IF(I257=-1,"rg",IF(I257="","--",IF(I257&lt;1,FIXED(I257,3),IF(I257&lt;10,FIXED(I257,2),(IF(I257&lt;100,FIXED(I257,1),IF(I257&lt;1000,FIXED(I257,0),MROUND(I257,10))))))))))</f>
        <v>--</v>
      </c>
      <c r="AK257" s="6" t="str">
        <f t="shared" si="86"/>
        <v>--</v>
      </c>
      <c r="AL257" s="6" t="str">
        <f>IF(AK257="--","--",IF(F!$D257=131,IF(K257=-1,"rg",IF(K257="","--",IF(K257*1000&lt;1,FIXED(K257*1000,3),IF(K257*1000&lt;10,FIXED(K257*1000,2),(IF(K257*1000&lt;100,FIXED(K257*1000,1),IF(K257*1000&lt;1000,FIXED(K257*1000,0),MROUND(K257*1000,10)))))))),IF(K257=-1,"rg",IF(K257="","--",IF(K257&lt;1,FIXED(K257,3),IF(K257&lt;10,FIXED(K257,2),(IF(K257&lt;100,FIXED(K257,1),IF(K257&lt;1000,FIXED(K257,0),MROUND(K257,10))))))))))</f>
        <v>--</v>
      </c>
      <c r="AM257" s="6" t="str">
        <f t="shared" si="87"/>
        <v>--</v>
      </c>
      <c r="AN257" s="6" t="str">
        <f>IF(AM257="--","--",IF(F!$D257=131,IF(M257=-1,"rg",IF(M257="","--",IF(M257*1000&lt;1,FIXED(M257*1000,3),IF(M257*1000&lt;10,FIXED(M257*1000,2),(IF(M257*1000&lt;100,FIXED(M257*1000,1),IF(M257*1000&lt;1000,FIXED(M257*1000,0),MROUND(M257*1000,10)))))))),IF(M257=-1,"rg",IF(M257="","--",IF(M257&lt;1,FIXED(M257,3),IF(M257&lt;10,FIXED(M257,2),(IF(M257&lt;100,FIXED(M257,1),IF(M257&lt;1000,FIXED(M257,0),MROUND(M257,10))))))))))</f>
        <v>--</v>
      </c>
      <c r="AP257" s="6" t="str">
        <f t="shared" si="74"/>
        <v>--</v>
      </c>
      <c r="AQ257" s="6" t="str">
        <f t="shared" si="75"/>
        <v/>
      </c>
      <c r="AR257" s="6" t="str">
        <f t="shared" si="76"/>
        <v>--</v>
      </c>
      <c r="AS257" s="6" t="str">
        <f t="shared" si="77"/>
        <v/>
      </c>
      <c r="AT257" s="6" t="str">
        <f t="shared" si="78"/>
        <v/>
      </c>
      <c r="AU257" s="6" t="str">
        <f>IFERROR(IF(AR257="--","",IF(HLOOKUP(SMALL($Q$4:$Y$4,3),$Q$4:$Y$501,ROW(AP257)-3,FALSE)=0,"",IF(HLOOKUP(SMALL($Q$4:$Y$4,3),$Q$4:$Y$501,ROW(AP257)-3,FALSE)="nee",VLOOKUP("De kwaliteitseis emissiearme grond (maximale concentratie) wordt overschreden.",H!$O$10:'H'!$P$59,2,FALSE),""))),"")</f>
        <v/>
      </c>
      <c r="AV257" s="6" t="str">
        <f t="shared" si="68"/>
        <v>--</v>
      </c>
      <c r="AW257" s="6" t="str">
        <f t="shared" si="69"/>
        <v/>
      </c>
      <c r="AX257" s="6" t="str">
        <f t="shared" si="70"/>
        <v>--</v>
      </c>
      <c r="AY257" s="6" t="str">
        <f t="shared" si="79"/>
        <v/>
      </c>
      <c r="AZ257" s="6" t="str">
        <f t="shared" si="80"/>
        <v/>
      </c>
      <c r="BA257" s="6" t="str">
        <f>IFERROR(IF(AR257="--","",IF(HLOOKUP(SMALL($Q$4:$Y$4,6),$Q$4:$Y$501,ROW(AP257)-3,FALSE)=0,"",IF(HLOOKUP(SMALL($Q$4:$Y$4,6),$Q$4:$Y$501,ROW(AP257)-3,FALSE)="nee",VLOOKUP("De kwaliteitseis emissiearme grond (maximale concentratie) wordt overschreden.",H!$O$10:'H'!$P$59,2,FALSE),""))),"")</f>
        <v/>
      </c>
      <c r="BB257" s="6" t="str">
        <f t="shared" si="71"/>
        <v>--</v>
      </c>
      <c r="BC257" s="6" t="str">
        <f t="shared" si="72"/>
        <v/>
      </c>
      <c r="BD257" s="6" t="str">
        <f t="shared" si="73"/>
        <v>--</v>
      </c>
      <c r="BE257" s="6" t="str">
        <f t="shared" si="81"/>
        <v/>
      </c>
      <c r="BF257" s="6" t="str">
        <f t="shared" si="82"/>
        <v/>
      </c>
      <c r="BG257" s="4" t="str">
        <f>IFERROR(IF(AR257="--","",IF(HLOOKUP(SMALL($Q$4:$Y$4,9),$Q$4:$Y$501,ROW(AP257)-3,FALSE)=0,"",IF(HLOOKUP(SMALL($Q$4:$Y$4,9),$Q$4:$Y$501,ROW(AP257)-3,FALSE)="nee",VLOOKUP("De kwaliteitseis emissiearme grond (maximale concentratie) wordt overschreden.",H!$O$10:'H'!$P$59,2,FALSE),""))),"")</f>
        <v/>
      </c>
    </row>
    <row r="258" spans="1:59" x14ac:dyDescent="0.2">
      <c r="A258" s="4" t="str">
        <f>F!A258</f>
        <v>Diethyleenglycol</v>
      </c>
      <c r="B258" s="6" t="str">
        <f>IF(ISNUMBER(F!E258)=FALSE,"--",IF(F!E258=0,"--",F!E258))</f>
        <v>--</v>
      </c>
      <c r="C258" s="6" t="str">
        <f>IF(B258="--","",F!F258)</f>
        <v/>
      </c>
      <c r="D258" s="6" t="str">
        <f>IF(ISNUMBER(F!G258)=FALSE,"--",IF(F!G258=0,"--",F!G258))</f>
        <v>--</v>
      </c>
      <c r="E258" s="6" t="str">
        <f>IF(D258="--","",F!H258)</f>
        <v/>
      </c>
      <c r="F258" s="6" t="str">
        <f>IF(ISNUMBER(F!I258)=FALSE,"--",IF(F!I258=0,"--",F!I258))</f>
        <v>--</v>
      </c>
      <c r="G258" s="6" t="str">
        <f>IF(F258="--","",F!J258)</f>
        <v/>
      </c>
      <c r="H258" s="6"/>
      <c r="I258" s="6" t="str">
        <f>IF(F!Z258=-1,-1,F!AV258)</f>
        <v/>
      </c>
      <c r="J258" s="6"/>
      <c r="K258" s="6" t="str">
        <f>IF(F!AC258=-1,-1,F!AX258)</f>
        <v/>
      </c>
      <c r="L258" s="6"/>
      <c r="M258" s="6" t="str">
        <f>IF(F!AF258=-1,-1,F!AZ258)</f>
        <v/>
      </c>
      <c r="N258" s="6"/>
      <c r="P258" s="4" t="str">
        <f>IFERROR(IF(AND(VLOOKUP(F!$B258,E!$B$1:$AK$300,5,FALSE)&lt;&gt;1000000000,VLOOKUP(F!$B258,E!$B$1:$AK$300,6,FALSE)=1000000000,VLOOKUP(F!$B258,E!$B$1:$AK$300,7,FALSE)=1000000000,VLOOKUP(F!$B258,E!$B$1:$AK$300,8,FALSE)=1000000000,VLOOKUP(F!$B258,E!$B$1:$AK$300,9,FALSE)=1000000000),"toetsen alleen LN",IF(AND(VLOOKUP(F!$B258,E!$B$1:$AK$300,5,FALSE)=1000000000,VLOOKUP(F!$B258,E!$B$1:$AK$300,6,FALSE)=1000000000,VLOOKUP(F!$B258,E!$B$1:$AK$300,7,FALSE)=1000000000,VLOOKUP(F!$B258,E!$B$1:$AK$300,8,FALSE)&lt;&gt;1000000000,VLOOKUP(F!$B258,E!$B$1:$AK$300,9,FALSE)&lt;&gt;1000000000),"toetsen alleen MV en SV",IF(AND(VLOOKUP(F!$B258,E!$B$1:$AK$300,5,FALSE)&lt;&gt;1000000000,VLOOKUP(F!$B258,E!$B$1:$AK$300,6,FALSE)&lt;&gt;1000000000,VLOOKUP(F!$B258,E!$B$1:$AK$300,7,FALSE)&lt;&gt;1000000000,VLOOKUP(F!$B258,E!$B$1:$AK$300,8,FALSE)=1000000000,VLOOKUP(F!$B258,E!$B$1:$AK$300,9,FALSE)=1000000000),"toetsen geen MV en SV",IF(VLOOKUP(F!$B258,E!$B$1:$AK$300,5,FALSE)+VLOOKUP(F!$B258,E!$B$1:$AK$300,6,FALSE)+VLOOKUP(F!$B258,E!$B$1:$AK$300,7,FALSE)+VLOOKUP(F!$B258,E!$B$1:$AK$300,8,FALSE)&lt;&gt;4000000000,"toetsen",IF(VLOOKUP(F!$B258,E!$B$1:$AK$300,12,FALSE)&lt;&gt;1000000000,"toetsen alleen IW","niet toetsen"))))),"")</f>
        <v>toetsen geen MV en SV</v>
      </c>
      <c r="Q258" s="6" t="str">
        <f t="shared" si="88"/>
        <v/>
      </c>
      <c r="R258" s="5" t="str">
        <f>IF($B258="--","",IF($P258="toetsen",toetsen(F!$B258,Q258),IF($P258="toetsen alleen IW",toetsen_alleen_IW(F!$B258,Q258),IF($P258="toetsen alleen LN",toetsen_alleen_LN(F!$B258,Q258),IF($P258="toetsen geen MV en SV",toetsen_geen_MV_en_SV(F!$B258,Q258),IF($P258="toetsen alleen MV en SV",toetsen_alleen_MV_en_SV(F!$B258,Q258),""))))))</f>
        <v/>
      </c>
      <c r="S258" s="5" t="str">
        <f>IF($P258="toetsen",IF(OR(Q258="",VLOOKUP(F!$B258,E!$B$1:$AK$300,10,FALSE)=1000000000),"",IF(Q258&lt;=VLOOKUP(F!$B258,E!$B$1:$AK$300,10,FALSE),"ja","nee")),"")</f>
        <v/>
      </c>
      <c r="T258" s="78" t="str">
        <f t="shared" si="83"/>
        <v/>
      </c>
      <c r="U258" s="5" t="str">
        <f>IF($D258="--","",IF($P258="toetsen",toetsen(F!$B258,T258),IF($P258="toetsen alleen IW",toetsen_alleen_IW(F!$B258,T258),IF($P258="toetsen alleen LN",toetsen_alleen_LN(F!$B258,T258),IF($P258="toetsen geen MV en SV",toetsen_geen_MV_en_SV(F!$B258,T258),IF($P258="toetsen alleen MV en SV",toetsen_alleen_MV_en_SV(F!$B258,T258),""))))))</f>
        <v/>
      </c>
      <c r="V258" s="5" t="str">
        <f>IF($P258="toetsen",IF(OR(T258="",VLOOKUP(F!$B258,E!$B$1:$AK$300,10,FALSE)=1000000000),"",IF(T258&lt;=VLOOKUP(F!$B258,E!$B$1:$AK$300,10,FALSE),"ja","nee")),"")</f>
        <v/>
      </c>
      <c r="W258" s="6" t="str">
        <f t="shared" si="84"/>
        <v/>
      </c>
      <c r="X258" s="5" t="str">
        <f>IF($F258="--","",IF($P258="toetsen",toetsen(F!$B258,W258),IF($P258="toetsen alleen IW",toetsen_alleen_IW(F!$B258,W258),IF($P258="toetsen alleen LN",toetsen_alleen_LN(F!$B258,W258),IF($P258="toetsen geen MV en SV",toetsen_geen_MV_en_SV(F!$B258,W258),IF($P258="toetsen alleen MV en SV",toetsen_alleen_MV_en_SV(F!$B258,W258),""))))))</f>
        <v/>
      </c>
      <c r="Y258" s="5" t="str">
        <f>IF($P258="toetsen",IF(OR(W258="",VLOOKUP(F!$B258,E!$B$1:$AK$300,10,FALSE)=1000000000),"",IF(W258&lt;=VLOOKUP(F!$B258,E!$B$1:$AK$300,10,FALSE),"ja","nee")),"")</f>
        <v/>
      </c>
      <c r="AA258" s="4" t="str">
        <f>IFERROR(IF(Q258="","",(IF(Q258&gt;2*VLOOKUP(F!$B258,E!$B$1:$AK$300,5,FALSE),1,0))),"")</f>
        <v/>
      </c>
      <c r="AB258" s="4" t="str">
        <f>IFERROR(IF(T258="","",(IF(T258&gt;2*VLOOKUP(F!$B258,E!$B$1:$AK$300,5,FALSE),1,0))),"")</f>
        <v/>
      </c>
      <c r="AC258" s="4" t="str">
        <f>IFERROR(IF(W258="","",(IF(W258&gt;2*VLOOKUP(F!$B258,E!$B$1:$AK$300,5,FALSE),1,0))),"")</f>
        <v/>
      </c>
      <c r="AE258" s="4" t="str">
        <f>IFERROR(IF(Q258="","",(IF(Q258&gt;VLOOKUP(F!$B258,E!$B$1:$AK$300,6,FALSE)+VLOOKUP(F!$B258,E!$B$1:$AK$300,5,FALSE),1,0))),"")</f>
        <v/>
      </c>
      <c r="AF258" s="4" t="str">
        <f>IFERROR(IF(T258="","",(IF(T258&gt;VLOOKUP(F!$B258,E!$B$1:$AK$300,6,FALSE)+VLOOKUP(F!$B258,E!$B$1:$AK$300,5,FALSE),1,0))),"")</f>
        <v/>
      </c>
      <c r="AG258" s="4" t="str">
        <f>IFERROR(IF(W258="","",(IF(W258&gt;VLOOKUP(F!$B258,E!$B$1:$AK$300,6,FALSE)+VLOOKUP(F!$B258,E!$B$1:$AK$300,5,FALSE),1,0))),"")</f>
        <v/>
      </c>
      <c r="AI258" s="6" t="str">
        <f t="shared" si="85"/>
        <v>--</v>
      </c>
      <c r="AJ258" s="6" t="str">
        <f>IF(AI258="--","--",IF(F!$D258=131,IF(I258=-1,"rg",IF(I258="","--",IF(I258*1000&lt;1,FIXED(I258*1000,3),IF(I258*1000&lt;10,FIXED(I258*1000,2),(IF(I258*1000&lt;100,FIXED(I258*1000,1),IF(I258*1000&lt;1000,FIXED(I258*1000,0),MROUND(I258*1000,10)))))))),IF(I258=-1,"rg",IF(I258="","--",IF(I258&lt;1,FIXED(I258,3),IF(I258&lt;10,FIXED(I258,2),(IF(I258&lt;100,FIXED(I258,1),IF(I258&lt;1000,FIXED(I258,0),MROUND(I258,10))))))))))</f>
        <v>--</v>
      </c>
      <c r="AK258" s="6" t="str">
        <f t="shared" si="86"/>
        <v>--</v>
      </c>
      <c r="AL258" s="6" t="str">
        <f>IF(AK258="--","--",IF(F!$D258=131,IF(K258=-1,"rg",IF(K258="","--",IF(K258*1000&lt;1,FIXED(K258*1000,3),IF(K258*1000&lt;10,FIXED(K258*1000,2),(IF(K258*1000&lt;100,FIXED(K258*1000,1),IF(K258*1000&lt;1000,FIXED(K258*1000,0),MROUND(K258*1000,10)))))))),IF(K258=-1,"rg",IF(K258="","--",IF(K258&lt;1,FIXED(K258,3),IF(K258&lt;10,FIXED(K258,2),(IF(K258&lt;100,FIXED(K258,1),IF(K258&lt;1000,FIXED(K258,0),MROUND(K258,10))))))))))</f>
        <v>--</v>
      </c>
      <c r="AM258" s="6" t="str">
        <f t="shared" si="87"/>
        <v>--</v>
      </c>
      <c r="AN258" s="6" t="str">
        <f>IF(AM258="--","--",IF(F!$D258=131,IF(M258=-1,"rg",IF(M258="","--",IF(M258*1000&lt;1,FIXED(M258*1000,3),IF(M258*1000&lt;10,FIXED(M258*1000,2),(IF(M258*1000&lt;100,FIXED(M258*1000,1),IF(M258*1000&lt;1000,FIXED(M258*1000,0),MROUND(M258*1000,10)))))))),IF(M258=-1,"rg",IF(M258="","--",IF(M258&lt;1,FIXED(M258,3),IF(M258&lt;10,FIXED(M258,2),(IF(M258&lt;100,FIXED(M258,1),IF(M258&lt;1000,FIXED(M258,0),MROUND(M258,10))))))))))</f>
        <v>--</v>
      </c>
      <c r="AP258" s="6" t="str">
        <f t="shared" si="74"/>
        <v>--</v>
      </c>
      <c r="AQ258" s="6" t="str">
        <f t="shared" si="75"/>
        <v/>
      </c>
      <c r="AR258" s="6" t="str">
        <f t="shared" si="76"/>
        <v>--</v>
      </c>
      <c r="AS258" s="6" t="str">
        <f t="shared" si="77"/>
        <v/>
      </c>
      <c r="AT258" s="6" t="str">
        <f t="shared" si="78"/>
        <v/>
      </c>
      <c r="AU258" s="6" t="str">
        <f>IFERROR(IF(AR258="--","",IF(HLOOKUP(SMALL($Q$4:$Y$4,3),$Q$4:$Y$501,ROW(AP258)-3,FALSE)=0,"",IF(HLOOKUP(SMALL($Q$4:$Y$4,3),$Q$4:$Y$501,ROW(AP258)-3,FALSE)="nee",VLOOKUP("De kwaliteitseis emissiearme grond (maximale concentratie) wordt overschreden.",H!$O$10:'H'!$P$59,2,FALSE),""))),"")</f>
        <v/>
      </c>
      <c r="AV258" s="6" t="str">
        <f t="shared" si="68"/>
        <v>--</v>
      </c>
      <c r="AW258" s="6" t="str">
        <f t="shared" si="69"/>
        <v/>
      </c>
      <c r="AX258" s="6" t="str">
        <f t="shared" si="70"/>
        <v>--</v>
      </c>
      <c r="AY258" s="6" t="str">
        <f t="shared" si="79"/>
        <v/>
      </c>
      <c r="AZ258" s="6" t="str">
        <f t="shared" si="80"/>
        <v/>
      </c>
      <c r="BA258" s="6" t="str">
        <f>IFERROR(IF(AR258="--","",IF(HLOOKUP(SMALL($Q$4:$Y$4,6),$Q$4:$Y$501,ROW(AP258)-3,FALSE)=0,"",IF(HLOOKUP(SMALL($Q$4:$Y$4,6),$Q$4:$Y$501,ROW(AP258)-3,FALSE)="nee",VLOOKUP("De kwaliteitseis emissiearme grond (maximale concentratie) wordt overschreden.",H!$O$10:'H'!$P$59,2,FALSE),""))),"")</f>
        <v/>
      </c>
      <c r="BB258" s="6" t="str">
        <f t="shared" si="71"/>
        <v>--</v>
      </c>
      <c r="BC258" s="6" t="str">
        <f t="shared" si="72"/>
        <v/>
      </c>
      <c r="BD258" s="6" t="str">
        <f t="shared" si="73"/>
        <v>--</v>
      </c>
      <c r="BE258" s="6" t="str">
        <f t="shared" si="81"/>
        <v/>
      </c>
      <c r="BF258" s="6" t="str">
        <f t="shared" si="82"/>
        <v/>
      </c>
      <c r="BG258" s="4" t="str">
        <f>IFERROR(IF(AR258="--","",IF(HLOOKUP(SMALL($Q$4:$Y$4,9),$Q$4:$Y$501,ROW(AP258)-3,FALSE)=0,"",IF(HLOOKUP(SMALL($Q$4:$Y$4,9),$Q$4:$Y$501,ROW(AP258)-3,FALSE)="nee",VLOOKUP("De kwaliteitseis emissiearme grond (maximale concentratie) wordt overschreden.",H!$O$10:'H'!$P$59,2,FALSE),""))),"")</f>
        <v/>
      </c>
    </row>
    <row r="259" spans="1:59" x14ac:dyDescent="0.2">
      <c r="A259" s="4" t="str">
        <f>F!A259</f>
        <v>n-Propylbenzeen</v>
      </c>
      <c r="B259" s="6" t="str">
        <f>IF(ISNUMBER(F!E259)=FALSE,"--",IF(F!E259=0,"--",F!E259))</f>
        <v>--</v>
      </c>
      <c r="C259" s="6" t="str">
        <f>IF(B259="--","",F!F259)</f>
        <v/>
      </c>
      <c r="D259" s="6" t="str">
        <f>IF(ISNUMBER(F!G259)=FALSE,"--",IF(F!G259=0,"--",F!G259))</f>
        <v>--</v>
      </c>
      <c r="E259" s="6" t="str">
        <f>IF(D259="--","",F!H259)</f>
        <v/>
      </c>
      <c r="F259" s="6" t="str">
        <f>IF(ISNUMBER(F!I259)=FALSE,"--",IF(F!I259=0,"--",F!I259))</f>
        <v>--</v>
      </c>
      <c r="G259" s="6" t="str">
        <f>IF(F259="--","",F!J259)</f>
        <v/>
      </c>
      <c r="H259" s="6"/>
      <c r="I259" s="6" t="str">
        <f>IF(F!Z259=-1,-1,F!AV259)</f>
        <v/>
      </c>
      <c r="J259" s="6"/>
      <c r="K259" s="6" t="str">
        <f>IF(F!AC259=-1,-1,F!AX259)</f>
        <v/>
      </c>
      <c r="L259" s="6"/>
      <c r="M259" s="6" t="str">
        <f>IF(F!AF259=-1,-1,F!AZ259)</f>
        <v/>
      </c>
      <c r="N259" s="6"/>
      <c r="P259" s="4" t="str">
        <f>IFERROR(IF(AND(VLOOKUP(F!$B259,E!$B$1:$AK$300,5,FALSE)&lt;&gt;1000000000,VLOOKUP(F!$B259,E!$B$1:$AK$300,6,FALSE)=1000000000,VLOOKUP(F!$B259,E!$B$1:$AK$300,7,FALSE)=1000000000,VLOOKUP(F!$B259,E!$B$1:$AK$300,8,FALSE)=1000000000,VLOOKUP(F!$B259,E!$B$1:$AK$300,9,FALSE)=1000000000),"toetsen alleen LN",IF(AND(VLOOKUP(F!$B259,E!$B$1:$AK$300,5,FALSE)=1000000000,VLOOKUP(F!$B259,E!$B$1:$AK$300,6,FALSE)=1000000000,VLOOKUP(F!$B259,E!$B$1:$AK$300,7,FALSE)=1000000000,VLOOKUP(F!$B259,E!$B$1:$AK$300,8,FALSE)&lt;&gt;1000000000,VLOOKUP(F!$B259,E!$B$1:$AK$300,9,FALSE)&lt;&gt;1000000000),"toetsen alleen MV en SV",IF(AND(VLOOKUP(F!$B259,E!$B$1:$AK$300,5,FALSE)&lt;&gt;1000000000,VLOOKUP(F!$B259,E!$B$1:$AK$300,6,FALSE)&lt;&gt;1000000000,VLOOKUP(F!$B259,E!$B$1:$AK$300,7,FALSE)&lt;&gt;1000000000,VLOOKUP(F!$B259,E!$B$1:$AK$300,8,FALSE)=1000000000,VLOOKUP(F!$B259,E!$B$1:$AK$300,9,FALSE)=1000000000),"toetsen geen MV en SV",IF(VLOOKUP(F!$B259,E!$B$1:$AK$300,5,FALSE)+VLOOKUP(F!$B259,E!$B$1:$AK$300,6,FALSE)+VLOOKUP(F!$B259,E!$B$1:$AK$300,7,FALSE)+VLOOKUP(F!$B259,E!$B$1:$AK$300,8,FALSE)&lt;&gt;4000000000,"toetsen",IF(VLOOKUP(F!$B259,E!$B$1:$AK$300,12,FALSE)&lt;&gt;1000000000,"toetsen alleen IW","niet toetsen"))))),"")</f>
        <v>toetsen geen MV en SV</v>
      </c>
      <c r="Q259" s="6" t="str">
        <f t="shared" si="88"/>
        <v/>
      </c>
      <c r="R259" s="5" t="str">
        <f>IF($B259="--","",IF($P259="toetsen",toetsen(F!$B259,Q259),IF($P259="toetsen alleen IW",toetsen_alleen_IW(F!$B259,Q259),IF($P259="toetsen alleen LN",toetsen_alleen_LN(F!$B259,Q259),IF($P259="toetsen geen MV en SV",toetsen_geen_MV_en_SV(F!$B259,Q259),IF($P259="toetsen alleen MV en SV",toetsen_alleen_MV_en_SV(F!$B259,Q259),""))))))</f>
        <v/>
      </c>
      <c r="S259" s="5" t="str">
        <f>IF($P259="toetsen",IF(OR(Q259="",VLOOKUP(F!$B259,E!$B$1:$AK$300,10,FALSE)=1000000000),"",IF(Q259&lt;=VLOOKUP(F!$B259,E!$B$1:$AK$300,10,FALSE),"ja","nee")),"")</f>
        <v/>
      </c>
      <c r="T259" s="78" t="str">
        <f t="shared" si="83"/>
        <v/>
      </c>
      <c r="U259" s="5" t="str">
        <f>IF($D259="--","",IF($P259="toetsen",toetsen(F!$B259,T259),IF($P259="toetsen alleen IW",toetsen_alleen_IW(F!$B259,T259),IF($P259="toetsen alleen LN",toetsen_alleen_LN(F!$B259,T259),IF($P259="toetsen geen MV en SV",toetsen_geen_MV_en_SV(F!$B259,T259),IF($P259="toetsen alleen MV en SV",toetsen_alleen_MV_en_SV(F!$B259,T259),""))))))</f>
        <v/>
      </c>
      <c r="V259" s="5" t="str">
        <f>IF($P259="toetsen",IF(OR(T259="",VLOOKUP(F!$B259,E!$B$1:$AK$300,10,FALSE)=1000000000),"",IF(T259&lt;=VLOOKUP(F!$B259,E!$B$1:$AK$300,10,FALSE),"ja","nee")),"")</f>
        <v/>
      </c>
      <c r="W259" s="6" t="str">
        <f t="shared" si="84"/>
        <v/>
      </c>
      <c r="X259" s="5" t="str">
        <f>IF($F259="--","",IF($P259="toetsen",toetsen(F!$B259,W259),IF($P259="toetsen alleen IW",toetsen_alleen_IW(F!$B259,W259),IF($P259="toetsen alleen LN",toetsen_alleen_LN(F!$B259,W259),IF($P259="toetsen geen MV en SV",toetsen_geen_MV_en_SV(F!$B259,W259),IF($P259="toetsen alleen MV en SV",toetsen_alleen_MV_en_SV(F!$B259,W259),""))))))</f>
        <v/>
      </c>
      <c r="Y259" s="5" t="str">
        <f>IF($P259="toetsen",IF(OR(W259="",VLOOKUP(F!$B259,E!$B$1:$AK$300,10,FALSE)=1000000000),"",IF(W259&lt;=VLOOKUP(F!$B259,E!$B$1:$AK$300,10,FALSE),"ja","nee")),"")</f>
        <v/>
      </c>
      <c r="AA259" s="4" t="str">
        <f>IFERROR(IF(Q259="","",(IF(Q259&gt;2*VLOOKUP(F!$B259,E!$B$1:$AK$300,5,FALSE),1,0))),"")</f>
        <v/>
      </c>
      <c r="AB259" s="4" t="str">
        <f>IFERROR(IF(T259="","",(IF(T259&gt;2*VLOOKUP(F!$B259,E!$B$1:$AK$300,5,FALSE),1,0))),"")</f>
        <v/>
      </c>
      <c r="AC259" s="4" t="str">
        <f>IFERROR(IF(W259="","",(IF(W259&gt;2*VLOOKUP(F!$B259,E!$B$1:$AK$300,5,FALSE),1,0))),"")</f>
        <v/>
      </c>
      <c r="AE259" s="4" t="str">
        <f>IFERROR(IF(Q259="","",(IF(Q259&gt;VLOOKUP(F!$B259,E!$B$1:$AK$300,6,FALSE)+VLOOKUP(F!$B259,E!$B$1:$AK$300,5,FALSE),1,0))),"")</f>
        <v/>
      </c>
      <c r="AF259" s="4" t="str">
        <f>IFERROR(IF(T259="","",(IF(T259&gt;VLOOKUP(F!$B259,E!$B$1:$AK$300,6,FALSE)+VLOOKUP(F!$B259,E!$B$1:$AK$300,5,FALSE),1,0))),"")</f>
        <v/>
      </c>
      <c r="AG259" s="4" t="str">
        <f>IFERROR(IF(W259="","",(IF(W259&gt;VLOOKUP(F!$B259,E!$B$1:$AK$300,6,FALSE)+VLOOKUP(F!$B259,E!$B$1:$AK$300,5,FALSE),1,0))),"")</f>
        <v/>
      </c>
      <c r="AI259" s="6" t="str">
        <f t="shared" si="85"/>
        <v>--</v>
      </c>
      <c r="AJ259" s="6" t="str">
        <f>IF(AI259="--","--",IF(F!$D259=131,IF(I259=-1,"rg",IF(I259="","--",IF(I259*1000&lt;1,FIXED(I259*1000,3),IF(I259*1000&lt;10,FIXED(I259*1000,2),(IF(I259*1000&lt;100,FIXED(I259*1000,1),IF(I259*1000&lt;1000,FIXED(I259*1000,0),MROUND(I259*1000,10)))))))),IF(I259=-1,"rg",IF(I259="","--",IF(I259&lt;1,FIXED(I259,3),IF(I259&lt;10,FIXED(I259,2),(IF(I259&lt;100,FIXED(I259,1),IF(I259&lt;1000,FIXED(I259,0),MROUND(I259,10))))))))))</f>
        <v>--</v>
      </c>
      <c r="AK259" s="6" t="str">
        <f t="shared" si="86"/>
        <v>--</v>
      </c>
      <c r="AL259" s="6" t="str">
        <f>IF(AK259="--","--",IF(F!$D259=131,IF(K259=-1,"rg",IF(K259="","--",IF(K259*1000&lt;1,FIXED(K259*1000,3),IF(K259*1000&lt;10,FIXED(K259*1000,2),(IF(K259*1000&lt;100,FIXED(K259*1000,1),IF(K259*1000&lt;1000,FIXED(K259*1000,0),MROUND(K259*1000,10)))))))),IF(K259=-1,"rg",IF(K259="","--",IF(K259&lt;1,FIXED(K259,3),IF(K259&lt;10,FIXED(K259,2),(IF(K259&lt;100,FIXED(K259,1),IF(K259&lt;1000,FIXED(K259,0),MROUND(K259,10))))))))))</f>
        <v>--</v>
      </c>
      <c r="AM259" s="6" t="str">
        <f t="shared" si="87"/>
        <v>--</v>
      </c>
      <c r="AN259" s="6" t="str">
        <f>IF(AM259="--","--",IF(F!$D259=131,IF(M259=-1,"rg",IF(M259="","--",IF(M259*1000&lt;1,FIXED(M259*1000,3),IF(M259*1000&lt;10,FIXED(M259*1000,2),(IF(M259*1000&lt;100,FIXED(M259*1000,1),IF(M259*1000&lt;1000,FIXED(M259*1000,0),MROUND(M259*1000,10)))))))),IF(M259=-1,"rg",IF(M259="","--",IF(M259&lt;1,FIXED(M259,3),IF(M259&lt;10,FIXED(M259,2),(IF(M259&lt;100,FIXED(M259,1),IF(M259&lt;1000,FIXED(M259,0),MROUND(M259,10))))))))))</f>
        <v>--</v>
      </c>
      <c r="AP259" s="6" t="str">
        <f t="shared" si="74"/>
        <v>--</v>
      </c>
      <c r="AQ259" s="6" t="str">
        <f t="shared" si="75"/>
        <v/>
      </c>
      <c r="AR259" s="6" t="str">
        <f t="shared" si="76"/>
        <v>--</v>
      </c>
      <c r="AS259" s="6" t="str">
        <f t="shared" si="77"/>
        <v/>
      </c>
      <c r="AT259" s="6" t="str">
        <f t="shared" si="78"/>
        <v/>
      </c>
      <c r="AU259" s="6" t="str">
        <f>IFERROR(IF(AR259="--","",IF(HLOOKUP(SMALL($Q$4:$Y$4,3),$Q$4:$Y$501,ROW(AP259)-3,FALSE)=0,"",IF(HLOOKUP(SMALL($Q$4:$Y$4,3),$Q$4:$Y$501,ROW(AP259)-3,FALSE)="nee",VLOOKUP("De kwaliteitseis emissiearme grond (maximale concentratie) wordt overschreden.",H!$O$10:'H'!$P$59,2,FALSE),""))),"")</f>
        <v/>
      </c>
      <c r="AV259" s="6" t="str">
        <f t="shared" si="68"/>
        <v>--</v>
      </c>
      <c r="AW259" s="6" t="str">
        <f t="shared" si="69"/>
        <v/>
      </c>
      <c r="AX259" s="6" t="str">
        <f t="shared" si="70"/>
        <v>--</v>
      </c>
      <c r="AY259" s="6" t="str">
        <f t="shared" si="79"/>
        <v/>
      </c>
      <c r="AZ259" s="6" t="str">
        <f t="shared" si="80"/>
        <v/>
      </c>
      <c r="BA259" s="6" t="str">
        <f>IFERROR(IF(AR259="--","",IF(HLOOKUP(SMALL($Q$4:$Y$4,6),$Q$4:$Y$501,ROW(AP259)-3,FALSE)=0,"",IF(HLOOKUP(SMALL($Q$4:$Y$4,6),$Q$4:$Y$501,ROW(AP259)-3,FALSE)="nee",VLOOKUP("De kwaliteitseis emissiearme grond (maximale concentratie) wordt overschreden.",H!$O$10:'H'!$P$59,2,FALSE),""))),"")</f>
        <v/>
      </c>
      <c r="BB259" s="6" t="str">
        <f t="shared" si="71"/>
        <v>--</v>
      </c>
      <c r="BC259" s="6" t="str">
        <f t="shared" si="72"/>
        <v/>
      </c>
      <c r="BD259" s="6" t="str">
        <f t="shared" si="73"/>
        <v>--</v>
      </c>
      <c r="BE259" s="6" t="str">
        <f t="shared" si="81"/>
        <v/>
      </c>
      <c r="BF259" s="6" t="str">
        <f t="shared" si="82"/>
        <v/>
      </c>
      <c r="BG259" s="4" t="str">
        <f>IFERROR(IF(AR259="--","",IF(HLOOKUP(SMALL($Q$4:$Y$4,9),$Q$4:$Y$501,ROW(AP259)-3,FALSE)=0,"",IF(HLOOKUP(SMALL($Q$4:$Y$4,9),$Q$4:$Y$501,ROW(AP259)-3,FALSE)="nee",VLOOKUP("De kwaliteitseis emissiearme grond (maximale concentratie) wordt overschreden.",H!$O$10:'H'!$P$59,2,FALSE),""))),"")</f>
        <v/>
      </c>
    </row>
    <row r="260" spans="1:59" x14ac:dyDescent="0.2">
      <c r="A260" s="4" t="str">
        <f>F!A260</f>
        <v>Isopropylbenzeen / cumeen</v>
      </c>
      <c r="B260" s="6" t="str">
        <f>IF(ISNUMBER(F!E260)=FALSE,"--",IF(F!E260=0,"--",F!E260))</f>
        <v>--</v>
      </c>
      <c r="C260" s="6" t="str">
        <f>IF(B260="--","",F!F260)</f>
        <v/>
      </c>
      <c r="D260" s="6" t="str">
        <f>IF(ISNUMBER(F!G260)=FALSE,"--",IF(F!G260=0,"--",F!G260))</f>
        <v>--</v>
      </c>
      <c r="E260" s="6" t="str">
        <f>IF(D260="--","",F!H260)</f>
        <v/>
      </c>
      <c r="F260" s="6" t="str">
        <f>IF(ISNUMBER(F!I260)=FALSE,"--",IF(F!I260=0,"--",F!I260))</f>
        <v>--</v>
      </c>
      <c r="G260" s="6" t="str">
        <f>IF(F260="--","",F!J260)</f>
        <v/>
      </c>
      <c r="H260" s="6"/>
      <c r="I260" s="6" t="str">
        <f>IF(F!Z260=-1,-1,F!AV260)</f>
        <v/>
      </c>
      <c r="J260" s="6"/>
      <c r="K260" s="6" t="str">
        <f>IF(F!AC260=-1,-1,F!AX260)</f>
        <v/>
      </c>
      <c r="L260" s="6"/>
      <c r="M260" s="6" t="str">
        <f>IF(F!AF260=-1,-1,F!AZ260)</f>
        <v/>
      </c>
      <c r="N260" s="6"/>
      <c r="P260" s="4" t="str">
        <f>IFERROR(IF(AND(VLOOKUP(F!$B260,E!$B$1:$AK$300,5,FALSE)&lt;&gt;1000000000,VLOOKUP(F!$B260,E!$B$1:$AK$300,6,FALSE)=1000000000,VLOOKUP(F!$B260,E!$B$1:$AK$300,7,FALSE)=1000000000,VLOOKUP(F!$B260,E!$B$1:$AK$300,8,FALSE)=1000000000,VLOOKUP(F!$B260,E!$B$1:$AK$300,9,FALSE)=1000000000),"toetsen alleen LN",IF(AND(VLOOKUP(F!$B260,E!$B$1:$AK$300,5,FALSE)=1000000000,VLOOKUP(F!$B260,E!$B$1:$AK$300,6,FALSE)=1000000000,VLOOKUP(F!$B260,E!$B$1:$AK$300,7,FALSE)=1000000000,VLOOKUP(F!$B260,E!$B$1:$AK$300,8,FALSE)&lt;&gt;1000000000,VLOOKUP(F!$B260,E!$B$1:$AK$300,9,FALSE)&lt;&gt;1000000000),"toetsen alleen MV en SV",IF(AND(VLOOKUP(F!$B260,E!$B$1:$AK$300,5,FALSE)&lt;&gt;1000000000,VLOOKUP(F!$B260,E!$B$1:$AK$300,6,FALSE)&lt;&gt;1000000000,VLOOKUP(F!$B260,E!$B$1:$AK$300,7,FALSE)&lt;&gt;1000000000,VLOOKUP(F!$B260,E!$B$1:$AK$300,8,FALSE)=1000000000,VLOOKUP(F!$B260,E!$B$1:$AK$300,9,FALSE)=1000000000),"toetsen geen MV en SV",IF(VLOOKUP(F!$B260,E!$B$1:$AK$300,5,FALSE)+VLOOKUP(F!$B260,E!$B$1:$AK$300,6,FALSE)+VLOOKUP(F!$B260,E!$B$1:$AK$300,7,FALSE)+VLOOKUP(F!$B260,E!$B$1:$AK$300,8,FALSE)&lt;&gt;4000000000,"toetsen",IF(VLOOKUP(F!$B260,E!$B$1:$AK$300,12,FALSE)&lt;&gt;1000000000,"toetsen alleen IW","niet toetsen"))))),"")</f>
        <v>toetsen geen MV en SV</v>
      </c>
      <c r="Q260" s="6" t="str">
        <f t="shared" si="88"/>
        <v/>
      </c>
      <c r="R260" s="5" t="str">
        <f>IF($B260="--","",IF($P260="toetsen",toetsen(F!$B260,Q260),IF($P260="toetsen alleen IW",toetsen_alleen_IW(F!$B260,Q260),IF($P260="toetsen alleen LN",toetsen_alleen_LN(F!$B260,Q260),IF($P260="toetsen geen MV en SV",toetsen_geen_MV_en_SV(F!$B260,Q260),IF($P260="toetsen alleen MV en SV",toetsen_alleen_MV_en_SV(F!$B260,Q260),""))))))</f>
        <v/>
      </c>
      <c r="S260" s="5" t="str">
        <f>IF($P260="toetsen",IF(OR(Q260="",VLOOKUP(F!$B260,E!$B$1:$AK$300,10,FALSE)=1000000000),"",IF(Q260&lt;=VLOOKUP(F!$B260,E!$B$1:$AK$300,10,FALSE),"ja","nee")),"")</f>
        <v/>
      </c>
      <c r="T260" s="78" t="str">
        <f t="shared" si="83"/>
        <v/>
      </c>
      <c r="U260" s="5" t="str">
        <f>IF($D260="--","",IF($P260="toetsen",toetsen(F!$B260,T260),IF($P260="toetsen alleen IW",toetsen_alleen_IW(F!$B260,T260),IF($P260="toetsen alleen LN",toetsen_alleen_LN(F!$B260,T260),IF($P260="toetsen geen MV en SV",toetsen_geen_MV_en_SV(F!$B260,T260),IF($P260="toetsen alleen MV en SV",toetsen_alleen_MV_en_SV(F!$B260,T260),""))))))</f>
        <v/>
      </c>
      <c r="V260" s="5" t="str">
        <f>IF($P260="toetsen",IF(OR(T260="",VLOOKUP(F!$B260,E!$B$1:$AK$300,10,FALSE)=1000000000),"",IF(T260&lt;=VLOOKUP(F!$B260,E!$B$1:$AK$300,10,FALSE),"ja","nee")),"")</f>
        <v/>
      </c>
      <c r="W260" s="6" t="str">
        <f t="shared" si="84"/>
        <v/>
      </c>
      <c r="X260" s="5" t="str">
        <f>IF($F260="--","",IF($P260="toetsen",toetsen(F!$B260,W260),IF($P260="toetsen alleen IW",toetsen_alleen_IW(F!$B260,W260),IF($P260="toetsen alleen LN",toetsen_alleen_LN(F!$B260,W260),IF($P260="toetsen geen MV en SV",toetsen_geen_MV_en_SV(F!$B260,W260),IF($P260="toetsen alleen MV en SV",toetsen_alleen_MV_en_SV(F!$B260,W260),""))))))</f>
        <v/>
      </c>
      <c r="Y260" s="5" t="str">
        <f>IF($P260="toetsen",IF(OR(W260="",VLOOKUP(F!$B260,E!$B$1:$AK$300,10,FALSE)=1000000000),"",IF(W260&lt;=VLOOKUP(F!$B260,E!$B$1:$AK$300,10,FALSE),"ja","nee")),"")</f>
        <v/>
      </c>
      <c r="AA260" s="4" t="str">
        <f>IFERROR(IF(Q260="","",(IF(Q260&gt;2*VLOOKUP(F!$B260,E!$B$1:$AK$300,5,FALSE),1,0))),"")</f>
        <v/>
      </c>
      <c r="AB260" s="4" t="str">
        <f>IFERROR(IF(T260="","",(IF(T260&gt;2*VLOOKUP(F!$B260,E!$B$1:$AK$300,5,FALSE),1,0))),"")</f>
        <v/>
      </c>
      <c r="AC260" s="4" t="str">
        <f>IFERROR(IF(W260="","",(IF(W260&gt;2*VLOOKUP(F!$B260,E!$B$1:$AK$300,5,FALSE),1,0))),"")</f>
        <v/>
      </c>
      <c r="AE260" s="4" t="str">
        <f>IFERROR(IF(Q260="","",(IF(Q260&gt;VLOOKUP(F!$B260,E!$B$1:$AK$300,6,FALSE)+VLOOKUP(F!$B260,E!$B$1:$AK$300,5,FALSE),1,0))),"")</f>
        <v/>
      </c>
      <c r="AF260" s="4" t="str">
        <f>IFERROR(IF(T260="","",(IF(T260&gt;VLOOKUP(F!$B260,E!$B$1:$AK$300,6,FALSE)+VLOOKUP(F!$B260,E!$B$1:$AK$300,5,FALSE),1,0))),"")</f>
        <v/>
      </c>
      <c r="AG260" s="4" t="str">
        <f>IFERROR(IF(W260="","",(IF(W260&gt;VLOOKUP(F!$B260,E!$B$1:$AK$300,6,FALSE)+VLOOKUP(F!$B260,E!$B$1:$AK$300,5,FALSE),1,0))),"")</f>
        <v/>
      </c>
      <c r="AI260" s="6" t="str">
        <f t="shared" si="85"/>
        <v>--</v>
      </c>
      <c r="AJ260" s="6" t="str">
        <f>IF(AI260="--","--",IF(F!$D260=131,IF(I260=-1,"rg",IF(I260="","--",IF(I260*1000&lt;1,FIXED(I260*1000,3),IF(I260*1000&lt;10,FIXED(I260*1000,2),(IF(I260*1000&lt;100,FIXED(I260*1000,1),IF(I260*1000&lt;1000,FIXED(I260*1000,0),MROUND(I260*1000,10)))))))),IF(I260=-1,"rg",IF(I260="","--",IF(I260&lt;1,FIXED(I260,3),IF(I260&lt;10,FIXED(I260,2),(IF(I260&lt;100,FIXED(I260,1),IF(I260&lt;1000,FIXED(I260,0),MROUND(I260,10))))))))))</f>
        <v>--</v>
      </c>
      <c r="AK260" s="6" t="str">
        <f t="shared" si="86"/>
        <v>--</v>
      </c>
      <c r="AL260" s="6" t="str">
        <f>IF(AK260="--","--",IF(F!$D260=131,IF(K260=-1,"rg",IF(K260="","--",IF(K260*1000&lt;1,FIXED(K260*1000,3),IF(K260*1000&lt;10,FIXED(K260*1000,2),(IF(K260*1000&lt;100,FIXED(K260*1000,1),IF(K260*1000&lt;1000,FIXED(K260*1000,0),MROUND(K260*1000,10)))))))),IF(K260=-1,"rg",IF(K260="","--",IF(K260&lt;1,FIXED(K260,3),IF(K260&lt;10,FIXED(K260,2),(IF(K260&lt;100,FIXED(K260,1),IF(K260&lt;1000,FIXED(K260,0),MROUND(K260,10))))))))))</f>
        <v>--</v>
      </c>
      <c r="AM260" s="6" t="str">
        <f t="shared" si="87"/>
        <v>--</v>
      </c>
      <c r="AN260" s="6" t="str">
        <f>IF(AM260="--","--",IF(F!$D260=131,IF(M260=-1,"rg",IF(M260="","--",IF(M260*1000&lt;1,FIXED(M260*1000,3),IF(M260*1000&lt;10,FIXED(M260*1000,2),(IF(M260*1000&lt;100,FIXED(M260*1000,1),IF(M260*1000&lt;1000,FIXED(M260*1000,0),MROUND(M260*1000,10)))))))),IF(M260=-1,"rg",IF(M260="","--",IF(M260&lt;1,FIXED(M260,3),IF(M260&lt;10,FIXED(M260,2),(IF(M260&lt;100,FIXED(M260,1),IF(M260&lt;1000,FIXED(M260,0),MROUND(M260,10))))))))))</f>
        <v>--</v>
      </c>
      <c r="AP260" s="6" t="str">
        <f t="shared" si="74"/>
        <v>--</v>
      </c>
      <c r="AQ260" s="6" t="str">
        <f t="shared" si="75"/>
        <v/>
      </c>
      <c r="AR260" s="6" t="str">
        <f t="shared" si="76"/>
        <v>--</v>
      </c>
      <c r="AS260" s="6" t="str">
        <f t="shared" si="77"/>
        <v/>
      </c>
      <c r="AT260" s="6" t="str">
        <f t="shared" si="78"/>
        <v/>
      </c>
      <c r="AU260" s="6" t="str">
        <f>IFERROR(IF(AR260="--","",IF(HLOOKUP(SMALL($Q$4:$Y$4,3),$Q$4:$Y$501,ROW(AP260)-3,FALSE)=0,"",IF(HLOOKUP(SMALL($Q$4:$Y$4,3),$Q$4:$Y$501,ROW(AP260)-3,FALSE)="nee",VLOOKUP("De kwaliteitseis emissiearme grond (maximale concentratie) wordt overschreden.",H!$O$10:'H'!$P$59,2,FALSE),""))),"")</f>
        <v/>
      </c>
      <c r="AV260" s="6" t="str">
        <f t="shared" si="68"/>
        <v>--</v>
      </c>
      <c r="AW260" s="6" t="str">
        <f t="shared" si="69"/>
        <v/>
      </c>
      <c r="AX260" s="6" t="str">
        <f t="shared" si="70"/>
        <v>--</v>
      </c>
      <c r="AY260" s="6" t="str">
        <f t="shared" si="79"/>
        <v/>
      </c>
      <c r="AZ260" s="6" t="str">
        <f t="shared" si="80"/>
        <v/>
      </c>
      <c r="BA260" s="6" t="str">
        <f>IFERROR(IF(AR260="--","",IF(HLOOKUP(SMALL($Q$4:$Y$4,6),$Q$4:$Y$501,ROW(AP260)-3,FALSE)=0,"",IF(HLOOKUP(SMALL($Q$4:$Y$4,6),$Q$4:$Y$501,ROW(AP260)-3,FALSE)="nee",VLOOKUP("De kwaliteitseis emissiearme grond (maximale concentratie) wordt overschreden.",H!$O$10:'H'!$P$59,2,FALSE),""))),"")</f>
        <v/>
      </c>
      <c r="BB260" s="6" t="str">
        <f t="shared" si="71"/>
        <v>--</v>
      </c>
      <c r="BC260" s="6" t="str">
        <f t="shared" si="72"/>
        <v/>
      </c>
      <c r="BD260" s="6" t="str">
        <f t="shared" si="73"/>
        <v>--</v>
      </c>
      <c r="BE260" s="6" t="str">
        <f t="shared" si="81"/>
        <v/>
      </c>
      <c r="BF260" s="6" t="str">
        <f t="shared" si="82"/>
        <v/>
      </c>
      <c r="BG260" s="4" t="str">
        <f>IFERROR(IF(AR260="--","",IF(HLOOKUP(SMALL($Q$4:$Y$4,9),$Q$4:$Y$501,ROW(AP260)-3,FALSE)=0,"",IF(HLOOKUP(SMALL($Q$4:$Y$4,9),$Q$4:$Y$501,ROW(AP260)-3,FALSE)="nee",VLOOKUP("De kwaliteitseis emissiearme grond (maximale concentratie) wordt overschreden.",H!$O$10:'H'!$P$59,2,FALSE),""))),"")</f>
        <v/>
      </c>
    </row>
    <row r="261" spans="1:59" x14ac:dyDescent="0.2">
      <c r="A261" s="4" t="str">
        <f>F!A261</f>
        <v>1,3,5-Trimethylbenzeen</v>
      </c>
      <c r="B261" s="6" t="str">
        <f>IF(ISNUMBER(F!E261)=FALSE,"--",IF(F!E261=0,"--",F!E261))</f>
        <v>--</v>
      </c>
      <c r="C261" s="6" t="str">
        <f>IF(B261="--","",F!F261)</f>
        <v/>
      </c>
      <c r="D261" s="6" t="str">
        <f>IF(ISNUMBER(F!G261)=FALSE,"--",IF(F!G261=0,"--",F!G261))</f>
        <v>--</v>
      </c>
      <c r="E261" s="6" t="str">
        <f>IF(D261="--","",F!H261)</f>
        <v/>
      </c>
      <c r="F261" s="6" t="str">
        <f>IF(ISNUMBER(F!I261)=FALSE,"--",IF(F!I261=0,"--",F!I261))</f>
        <v>--</v>
      </c>
      <c r="G261" s="6" t="str">
        <f>IF(F261="--","",F!J261)</f>
        <v/>
      </c>
      <c r="H261" s="6"/>
      <c r="I261" s="6" t="str">
        <f>IF(F!Z261=-1,-1,F!AV261)</f>
        <v/>
      </c>
      <c r="J261" s="6"/>
      <c r="K261" s="6" t="str">
        <f>IF(F!AC261=-1,-1,F!AX261)</f>
        <v/>
      </c>
      <c r="L261" s="6"/>
      <c r="M261" s="6" t="str">
        <f>IF(F!AF261=-1,-1,F!AZ261)</f>
        <v/>
      </c>
      <c r="N261" s="6"/>
      <c r="P261" s="4" t="str">
        <f>IFERROR(IF(AND(VLOOKUP(F!$B261,E!$B$1:$AK$300,5,FALSE)&lt;&gt;1000000000,VLOOKUP(F!$B261,E!$B$1:$AK$300,6,FALSE)=1000000000,VLOOKUP(F!$B261,E!$B$1:$AK$300,7,FALSE)=1000000000,VLOOKUP(F!$B261,E!$B$1:$AK$300,8,FALSE)=1000000000,VLOOKUP(F!$B261,E!$B$1:$AK$300,9,FALSE)=1000000000),"toetsen alleen LN",IF(AND(VLOOKUP(F!$B261,E!$B$1:$AK$300,5,FALSE)=1000000000,VLOOKUP(F!$B261,E!$B$1:$AK$300,6,FALSE)=1000000000,VLOOKUP(F!$B261,E!$B$1:$AK$300,7,FALSE)=1000000000,VLOOKUP(F!$B261,E!$B$1:$AK$300,8,FALSE)&lt;&gt;1000000000,VLOOKUP(F!$B261,E!$B$1:$AK$300,9,FALSE)&lt;&gt;1000000000),"toetsen alleen MV en SV",IF(AND(VLOOKUP(F!$B261,E!$B$1:$AK$300,5,FALSE)&lt;&gt;1000000000,VLOOKUP(F!$B261,E!$B$1:$AK$300,6,FALSE)&lt;&gt;1000000000,VLOOKUP(F!$B261,E!$B$1:$AK$300,7,FALSE)&lt;&gt;1000000000,VLOOKUP(F!$B261,E!$B$1:$AK$300,8,FALSE)=1000000000,VLOOKUP(F!$B261,E!$B$1:$AK$300,9,FALSE)=1000000000),"toetsen geen MV en SV",IF(VLOOKUP(F!$B261,E!$B$1:$AK$300,5,FALSE)+VLOOKUP(F!$B261,E!$B$1:$AK$300,6,FALSE)+VLOOKUP(F!$B261,E!$B$1:$AK$300,7,FALSE)+VLOOKUP(F!$B261,E!$B$1:$AK$300,8,FALSE)&lt;&gt;4000000000,"toetsen",IF(VLOOKUP(F!$B261,E!$B$1:$AK$300,12,FALSE)&lt;&gt;1000000000,"toetsen alleen IW","niet toetsen"))))),"")</f>
        <v>toetsen geen MV en SV</v>
      </c>
      <c r="Q261" s="6" t="str">
        <f t="shared" si="88"/>
        <v/>
      </c>
      <c r="R261" s="5" t="str">
        <f>IF($B261="--","",IF($P261="toetsen",toetsen(F!$B261,Q261),IF($P261="toetsen alleen IW",toetsen_alleen_IW(F!$B261,Q261),IF($P261="toetsen alleen LN",toetsen_alleen_LN(F!$B261,Q261),IF($P261="toetsen geen MV en SV",toetsen_geen_MV_en_SV(F!$B261,Q261),IF($P261="toetsen alleen MV en SV",toetsen_alleen_MV_en_SV(F!$B261,Q261),""))))))</f>
        <v/>
      </c>
      <c r="S261" s="5" t="str">
        <f>IF($P261="toetsen",IF(OR(Q261="",VLOOKUP(F!$B261,E!$B$1:$AK$300,10,FALSE)=1000000000),"",IF(Q261&lt;=VLOOKUP(F!$B261,E!$B$1:$AK$300,10,FALSE),"ja","nee")),"")</f>
        <v/>
      </c>
      <c r="T261" s="78" t="str">
        <f t="shared" si="83"/>
        <v/>
      </c>
      <c r="U261" s="5" t="str">
        <f>IF($D261="--","",IF($P261="toetsen",toetsen(F!$B261,T261),IF($P261="toetsen alleen IW",toetsen_alleen_IW(F!$B261,T261),IF($P261="toetsen alleen LN",toetsen_alleen_LN(F!$B261,T261),IF($P261="toetsen geen MV en SV",toetsen_geen_MV_en_SV(F!$B261,T261),IF($P261="toetsen alleen MV en SV",toetsen_alleen_MV_en_SV(F!$B261,T261),""))))))</f>
        <v/>
      </c>
      <c r="V261" s="5" t="str">
        <f>IF($P261="toetsen",IF(OR(T261="",VLOOKUP(F!$B261,E!$B$1:$AK$300,10,FALSE)=1000000000),"",IF(T261&lt;=VLOOKUP(F!$B261,E!$B$1:$AK$300,10,FALSE),"ja","nee")),"")</f>
        <v/>
      </c>
      <c r="W261" s="6" t="str">
        <f t="shared" si="84"/>
        <v/>
      </c>
      <c r="X261" s="5" t="str">
        <f>IF($F261="--","",IF($P261="toetsen",toetsen(F!$B261,W261),IF($P261="toetsen alleen IW",toetsen_alleen_IW(F!$B261,W261),IF($P261="toetsen alleen LN",toetsen_alleen_LN(F!$B261,W261),IF($P261="toetsen geen MV en SV",toetsen_geen_MV_en_SV(F!$B261,W261),IF($P261="toetsen alleen MV en SV",toetsen_alleen_MV_en_SV(F!$B261,W261),""))))))</f>
        <v/>
      </c>
      <c r="Y261" s="5" t="str">
        <f>IF($P261="toetsen",IF(OR(W261="",VLOOKUP(F!$B261,E!$B$1:$AK$300,10,FALSE)=1000000000),"",IF(W261&lt;=VLOOKUP(F!$B261,E!$B$1:$AK$300,10,FALSE),"ja","nee")),"")</f>
        <v/>
      </c>
      <c r="AA261" s="4" t="str">
        <f>IFERROR(IF(Q261="","",(IF(Q261&gt;2*VLOOKUP(F!$B261,E!$B$1:$AK$300,5,FALSE),1,0))),"")</f>
        <v/>
      </c>
      <c r="AB261" s="4" t="str">
        <f>IFERROR(IF(T261="","",(IF(T261&gt;2*VLOOKUP(F!$B261,E!$B$1:$AK$300,5,FALSE),1,0))),"")</f>
        <v/>
      </c>
      <c r="AC261" s="4" t="str">
        <f>IFERROR(IF(W261="","",(IF(W261&gt;2*VLOOKUP(F!$B261,E!$B$1:$AK$300,5,FALSE),1,0))),"")</f>
        <v/>
      </c>
      <c r="AE261" s="4" t="str">
        <f>IFERROR(IF(Q261="","",(IF(Q261&gt;VLOOKUP(F!$B261,E!$B$1:$AK$300,6,FALSE)+VLOOKUP(F!$B261,E!$B$1:$AK$300,5,FALSE),1,0))),"")</f>
        <v/>
      </c>
      <c r="AF261" s="4" t="str">
        <f>IFERROR(IF(T261="","",(IF(T261&gt;VLOOKUP(F!$B261,E!$B$1:$AK$300,6,FALSE)+VLOOKUP(F!$B261,E!$B$1:$AK$300,5,FALSE),1,0))),"")</f>
        <v/>
      </c>
      <c r="AG261" s="4" t="str">
        <f>IFERROR(IF(W261="","",(IF(W261&gt;VLOOKUP(F!$B261,E!$B$1:$AK$300,6,FALSE)+VLOOKUP(F!$B261,E!$B$1:$AK$300,5,FALSE),1,0))),"")</f>
        <v/>
      </c>
      <c r="AI261" s="6" t="str">
        <f t="shared" si="85"/>
        <v>--</v>
      </c>
      <c r="AJ261" s="6" t="str">
        <f>IF(AI261="--","--",IF(F!$D261=131,IF(I261=-1,"rg",IF(I261="","--",IF(I261*1000&lt;1,FIXED(I261*1000,3),IF(I261*1000&lt;10,FIXED(I261*1000,2),(IF(I261*1000&lt;100,FIXED(I261*1000,1),IF(I261*1000&lt;1000,FIXED(I261*1000,0),MROUND(I261*1000,10)))))))),IF(I261=-1,"rg",IF(I261="","--",IF(I261&lt;1,FIXED(I261,3),IF(I261&lt;10,FIXED(I261,2),(IF(I261&lt;100,FIXED(I261,1),IF(I261&lt;1000,FIXED(I261,0),MROUND(I261,10))))))))))</f>
        <v>--</v>
      </c>
      <c r="AK261" s="6" t="str">
        <f t="shared" si="86"/>
        <v>--</v>
      </c>
      <c r="AL261" s="6" t="str">
        <f>IF(AK261="--","--",IF(F!$D261=131,IF(K261=-1,"rg",IF(K261="","--",IF(K261*1000&lt;1,FIXED(K261*1000,3),IF(K261*1000&lt;10,FIXED(K261*1000,2),(IF(K261*1000&lt;100,FIXED(K261*1000,1),IF(K261*1000&lt;1000,FIXED(K261*1000,0),MROUND(K261*1000,10)))))))),IF(K261=-1,"rg",IF(K261="","--",IF(K261&lt;1,FIXED(K261,3),IF(K261&lt;10,FIXED(K261,2),(IF(K261&lt;100,FIXED(K261,1),IF(K261&lt;1000,FIXED(K261,0),MROUND(K261,10))))))))))</f>
        <v>--</v>
      </c>
      <c r="AM261" s="6" t="str">
        <f t="shared" si="87"/>
        <v>--</v>
      </c>
      <c r="AN261" s="6" t="str">
        <f>IF(AM261="--","--",IF(F!$D261=131,IF(M261=-1,"rg",IF(M261="","--",IF(M261*1000&lt;1,FIXED(M261*1000,3),IF(M261*1000&lt;10,FIXED(M261*1000,2),(IF(M261*1000&lt;100,FIXED(M261*1000,1),IF(M261*1000&lt;1000,FIXED(M261*1000,0),MROUND(M261*1000,10)))))))),IF(M261=-1,"rg",IF(M261="","--",IF(M261&lt;1,FIXED(M261,3),IF(M261&lt;10,FIXED(M261,2),(IF(M261&lt;100,FIXED(M261,1),IF(M261&lt;1000,FIXED(M261,0),MROUND(M261,10))))))))))</f>
        <v>--</v>
      </c>
      <c r="AP261" s="6" t="str">
        <f t="shared" si="74"/>
        <v>--</v>
      </c>
      <c r="AQ261" s="6" t="str">
        <f t="shared" si="75"/>
        <v/>
      </c>
      <c r="AR261" s="6" t="str">
        <f t="shared" si="76"/>
        <v>--</v>
      </c>
      <c r="AS261" s="6" t="str">
        <f t="shared" si="77"/>
        <v/>
      </c>
      <c r="AT261" s="6" t="str">
        <f t="shared" si="78"/>
        <v/>
      </c>
      <c r="AU261" s="6" t="str">
        <f>IFERROR(IF(AR261="--","",IF(HLOOKUP(SMALL($Q$4:$Y$4,3),$Q$4:$Y$501,ROW(AP261)-3,FALSE)=0,"",IF(HLOOKUP(SMALL($Q$4:$Y$4,3),$Q$4:$Y$501,ROW(AP261)-3,FALSE)="nee",VLOOKUP("De kwaliteitseis emissiearme grond (maximale concentratie) wordt overschreden.",H!$O$10:'H'!$P$59,2,FALSE),""))),"")</f>
        <v/>
      </c>
      <c r="AV261" s="6" t="str">
        <f t="shared" si="68"/>
        <v>--</v>
      </c>
      <c r="AW261" s="6" t="str">
        <f t="shared" si="69"/>
        <v/>
      </c>
      <c r="AX261" s="6" t="str">
        <f t="shared" si="70"/>
        <v>--</v>
      </c>
      <c r="AY261" s="6" t="str">
        <f t="shared" si="79"/>
        <v/>
      </c>
      <c r="AZ261" s="6" t="str">
        <f t="shared" si="80"/>
        <v/>
      </c>
      <c r="BA261" s="6" t="str">
        <f>IFERROR(IF(AR261="--","",IF(HLOOKUP(SMALL($Q$4:$Y$4,6),$Q$4:$Y$501,ROW(AP261)-3,FALSE)=0,"",IF(HLOOKUP(SMALL($Q$4:$Y$4,6),$Q$4:$Y$501,ROW(AP261)-3,FALSE)="nee",VLOOKUP("De kwaliteitseis emissiearme grond (maximale concentratie) wordt overschreden.",H!$O$10:'H'!$P$59,2,FALSE),""))),"")</f>
        <v/>
      </c>
      <c r="BB261" s="6" t="str">
        <f t="shared" si="71"/>
        <v>--</v>
      </c>
      <c r="BC261" s="6" t="str">
        <f t="shared" si="72"/>
        <v/>
      </c>
      <c r="BD261" s="6" t="str">
        <f t="shared" si="73"/>
        <v>--</v>
      </c>
      <c r="BE261" s="6" t="str">
        <f t="shared" si="81"/>
        <v/>
      </c>
      <c r="BF261" s="6" t="str">
        <f t="shared" si="82"/>
        <v/>
      </c>
      <c r="BG261" s="4" t="str">
        <f>IFERROR(IF(AR261="--","",IF(HLOOKUP(SMALL($Q$4:$Y$4,9),$Q$4:$Y$501,ROW(AP261)-3,FALSE)=0,"",IF(HLOOKUP(SMALL($Q$4:$Y$4,9),$Q$4:$Y$501,ROW(AP261)-3,FALSE)="nee",VLOOKUP("De kwaliteitseis emissiearme grond (maximale concentratie) wordt overschreden.",H!$O$10:'H'!$P$59,2,FALSE),""))),"")</f>
        <v/>
      </c>
    </row>
    <row r="262" spans="1:59" x14ac:dyDescent="0.2">
      <c r="A262" s="4" t="str">
        <f>F!A262</f>
        <v>1,2,4-Trimethylbenzeen</v>
      </c>
      <c r="B262" s="6" t="str">
        <f>IF(ISNUMBER(F!E262)=FALSE,"--",IF(F!E262=0,"--",F!E262))</f>
        <v>--</v>
      </c>
      <c r="C262" s="6" t="str">
        <f>IF(B262="--","",F!F262)</f>
        <v/>
      </c>
      <c r="D262" s="6" t="str">
        <f>IF(ISNUMBER(F!G262)=FALSE,"--",IF(F!G262=0,"--",F!G262))</f>
        <v>--</v>
      </c>
      <c r="E262" s="6" t="str">
        <f>IF(D262="--","",F!H262)</f>
        <v/>
      </c>
      <c r="F262" s="6" t="str">
        <f>IF(ISNUMBER(F!I262)=FALSE,"--",IF(F!I262=0,"--",F!I262))</f>
        <v>--</v>
      </c>
      <c r="G262" s="6" t="str">
        <f>IF(F262="--","",F!J262)</f>
        <v/>
      </c>
      <c r="H262" s="6"/>
      <c r="I262" s="6" t="str">
        <f>IF(F!Z262=-1,-1,F!AV262)</f>
        <v/>
      </c>
      <c r="J262" s="6"/>
      <c r="K262" s="6" t="str">
        <f>IF(F!AC262=-1,-1,F!AX262)</f>
        <v/>
      </c>
      <c r="L262" s="6"/>
      <c r="M262" s="6" t="str">
        <f>IF(F!AF262=-1,-1,F!AZ262)</f>
        <v/>
      </c>
      <c r="N262" s="6"/>
      <c r="P262" s="4" t="str">
        <f>IFERROR(IF(AND(VLOOKUP(F!$B262,E!$B$1:$AK$300,5,FALSE)&lt;&gt;1000000000,VLOOKUP(F!$B262,E!$B$1:$AK$300,6,FALSE)=1000000000,VLOOKUP(F!$B262,E!$B$1:$AK$300,7,FALSE)=1000000000,VLOOKUP(F!$B262,E!$B$1:$AK$300,8,FALSE)=1000000000,VLOOKUP(F!$B262,E!$B$1:$AK$300,9,FALSE)=1000000000),"toetsen alleen LN",IF(AND(VLOOKUP(F!$B262,E!$B$1:$AK$300,5,FALSE)=1000000000,VLOOKUP(F!$B262,E!$B$1:$AK$300,6,FALSE)=1000000000,VLOOKUP(F!$B262,E!$B$1:$AK$300,7,FALSE)=1000000000,VLOOKUP(F!$B262,E!$B$1:$AK$300,8,FALSE)&lt;&gt;1000000000,VLOOKUP(F!$B262,E!$B$1:$AK$300,9,FALSE)&lt;&gt;1000000000),"toetsen alleen MV en SV",IF(AND(VLOOKUP(F!$B262,E!$B$1:$AK$300,5,FALSE)&lt;&gt;1000000000,VLOOKUP(F!$B262,E!$B$1:$AK$300,6,FALSE)&lt;&gt;1000000000,VLOOKUP(F!$B262,E!$B$1:$AK$300,7,FALSE)&lt;&gt;1000000000,VLOOKUP(F!$B262,E!$B$1:$AK$300,8,FALSE)=1000000000,VLOOKUP(F!$B262,E!$B$1:$AK$300,9,FALSE)=1000000000),"toetsen geen MV en SV",IF(VLOOKUP(F!$B262,E!$B$1:$AK$300,5,FALSE)+VLOOKUP(F!$B262,E!$B$1:$AK$300,6,FALSE)+VLOOKUP(F!$B262,E!$B$1:$AK$300,7,FALSE)+VLOOKUP(F!$B262,E!$B$1:$AK$300,8,FALSE)&lt;&gt;4000000000,"toetsen",IF(VLOOKUP(F!$B262,E!$B$1:$AK$300,12,FALSE)&lt;&gt;1000000000,"toetsen alleen IW","niet toetsen"))))),"")</f>
        <v>toetsen geen MV en SV</v>
      </c>
      <c r="Q262" s="6" t="str">
        <f t="shared" si="88"/>
        <v/>
      </c>
      <c r="R262" s="5" t="str">
        <f>IF($B262="--","",IF($P262="toetsen",toetsen(F!$B262,Q262),IF($P262="toetsen alleen IW",toetsen_alleen_IW(F!$B262,Q262),IF($P262="toetsen alleen LN",toetsen_alleen_LN(F!$B262,Q262),IF($P262="toetsen geen MV en SV",toetsen_geen_MV_en_SV(F!$B262,Q262),IF($P262="toetsen alleen MV en SV",toetsen_alleen_MV_en_SV(F!$B262,Q262),""))))))</f>
        <v/>
      </c>
      <c r="S262" s="5" t="str">
        <f>IF($P262="toetsen",IF(OR(Q262="",VLOOKUP(F!$B262,E!$B$1:$AK$300,10,FALSE)=1000000000),"",IF(Q262&lt;=VLOOKUP(F!$B262,E!$B$1:$AK$300,10,FALSE),"ja","nee")),"")</f>
        <v/>
      </c>
      <c r="T262" s="78" t="str">
        <f t="shared" si="83"/>
        <v/>
      </c>
      <c r="U262" s="5" t="str">
        <f>IF($D262="--","",IF($P262="toetsen",toetsen(F!$B262,T262),IF($P262="toetsen alleen IW",toetsen_alleen_IW(F!$B262,T262),IF($P262="toetsen alleen LN",toetsen_alleen_LN(F!$B262,T262),IF($P262="toetsen geen MV en SV",toetsen_geen_MV_en_SV(F!$B262,T262),IF($P262="toetsen alleen MV en SV",toetsen_alleen_MV_en_SV(F!$B262,T262),""))))))</f>
        <v/>
      </c>
      <c r="V262" s="5" t="str">
        <f>IF($P262="toetsen",IF(OR(T262="",VLOOKUP(F!$B262,E!$B$1:$AK$300,10,FALSE)=1000000000),"",IF(T262&lt;=VLOOKUP(F!$B262,E!$B$1:$AK$300,10,FALSE),"ja","nee")),"")</f>
        <v/>
      </c>
      <c r="W262" s="6" t="str">
        <f t="shared" si="84"/>
        <v/>
      </c>
      <c r="X262" s="5" t="str">
        <f>IF($F262="--","",IF($P262="toetsen",toetsen(F!$B262,W262),IF($P262="toetsen alleen IW",toetsen_alleen_IW(F!$B262,W262),IF($P262="toetsen alleen LN",toetsen_alleen_LN(F!$B262,W262),IF($P262="toetsen geen MV en SV",toetsen_geen_MV_en_SV(F!$B262,W262),IF($P262="toetsen alleen MV en SV",toetsen_alleen_MV_en_SV(F!$B262,W262),""))))))</f>
        <v/>
      </c>
      <c r="Y262" s="5" t="str">
        <f>IF($P262="toetsen",IF(OR(W262="",VLOOKUP(F!$B262,E!$B$1:$AK$300,10,FALSE)=1000000000),"",IF(W262&lt;=VLOOKUP(F!$B262,E!$B$1:$AK$300,10,FALSE),"ja","nee")),"")</f>
        <v/>
      </c>
      <c r="AA262" s="4" t="str">
        <f>IFERROR(IF(Q262="","",(IF(Q262&gt;2*VLOOKUP(F!$B262,E!$B$1:$AK$300,5,FALSE),1,0))),"")</f>
        <v/>
      </c>
      <c r="AB262" s="4" t="str">
        <f>IFERROR(IF(T262="","",(IF(T262&gt;2*VLOOKUP(F!$B262,E!$B$1:$AK$300,5,FALSE),1,0))),"")</f>
        <v/>
      </c>
      <c r="AC262" s="4" t="str">
        <f>IFERROR(IF(W262="","",(IF(W262&gt;2*VLOOKUP(F!$B262,E!$B$1:$AK$300,5,FALSE),1,0))),"")</f>
        <v/>
      </c>
      <c r="AE262" s="4" t="str">
        <f>IFERROR(IF(Q262="","",(IF(Q262&gt;VLOOKUP(F!$B262,E!$B$1:$AK$300,6,FALSE)+VLOOKUP(F!$B262,E!$B$1:$AK$300,5,FALSE),1,0))),"")</f>
        <v/>
      </c>
      <c r="AF262" s="4" t="str">
        <f>IFERROR(IF(T262="","",(IF(T262&gt;VLOOKUP(F!$B262,E!$B$1:$AK$300,6,FALSE)+VLOOKUP(F!$B262,E!$B$1:$AK$300,5,FALSE),1,0))),"")</f>
        <v/>
      </c>
      <c r="AG262" s="4" t="str">
        <f>IFERROR(IF(W262="","",(IF(W262&gt;VLOOKUP(F!$B262,E!$B$1:$AK$300,6,FALSE)+VLOOKUP(F!$B262,E!$B$1:$AK$300,5,FALSE),1,0))),"")</f>
        <v/>
      </c>
      <c r="AI262" s="6" t="str">
        <f t="shared" si="85"/>
        <v>--</v>
      </c>
      <c r="AJ262" s="6" t="str">
        <f>IF(AI262="--","--",IF(F!$D262=131,IF(I262=-1,"rg",IF(I262="","--",IF(I262*1000&lt;1,FIXED(I262*1000,3),IF(I262*1000&lt;10,FIXED(I262*1000,2),(IF(I262*1000&lt;100,FIXED(I262*1000,1),IF(I262*1000&lt;1000,FIXED(I262*1000,0),MROUND(I262*1000,10)))))))),IF(I262=-1,"rg",IF(I262="","--",IF(I262&lt;1,FIXED(I262,3),IF(I262&lt;10,FIXED(I262,2),(IF(I262&lt;100,FIXED(I262,1),IF(I262&lt;1000,FIXED(I262,0),MROUND(I262,10))))))))))</f>
        <v>--</v>
      </c>
      <c r="AK262" s="6" t="str">
        <f t="shared" si="86"/>
        <v>--</v>
      </c>
      <c r="AL262" s="6" t="str">
        <f>IF(AK262="--","--",IF(F!$D262=131,IF(K262=-1,"rg",IF(K262="","--",IF(K262*1000&lt;1,FIXED(K262*1000,3),IF(K262*1000&lt;10,FIXED(K262*1000,2),(IF(K262*1000&lt;100,FIXED(K262*1000,1),IF(K262*1000&lt;1000,FIXED(K262*1000,0),MROUND(K262*1000,10)))))))),IF(K262=-1,"rg",IF(K262="","--",IF(K262&lt;1,FIXED(K262,3),IF(K262&lt;10,FIXED(K262,2),(IF(K262&lt;100,FIXED(K262,1),IF(K262&lt;1000,FIXED(K262,0),MROUND(K262,10))))))))))</f>
        <v>--</v>
      </c>
      <c r="AM262" s="6" t="str">
        <f t="shared" si="87"/>
        <v>--</v>
      </c>
      <c r="AN262" s="6" t="str">
        <f>IF(AM262="--","--",IF(F!$D262=131,IF(M262=-1,"rg",IF(M262="","--",IF(M262*1000&lt;1,FIXED(M262*1000,3),IF(M262*1000&lt;10,FIXED(M262*1000,2),(IF(M262*1000&lt;100,FIXED(M262*1000,1),IF(M262*1000&lt;1000,FIXED(M262*1000,0),MROUND(M262*1000,10)))))))),IF(M262=-1,"rg",IF(M262="","--",IF(M262&lt;1,FIXED(M262,3),IF(M262&lt;10,FIXED(M262,2),(IF(M262&lt;100,FIXED(M262,1),IF(M262&lt;1000,FIXED(M262,0),MROUND(M262,10))))))))))</f>
        <v>--</v>
      </c>
      <c r="AP262" s="6" t="str">
        <f t="shared" si="74"/>
        <v>--</v>
      </c>
      <c r="AQ262" s="6" t="str">
        <f t="shared" si="75"/>
        <v/>
      </c>
      <c r="AR262" s="6" t="str">
        <f t="shared" si="76"/>
        <v>--</v>
      </c>
      <c r="AS262" s="6" t="str">
        <f t="shared" si="77"/>
        <v/>
      </c>
      <c r="AT262" s="6" t="str">
        <f t="shared" si="78"/>
        <v/>
      </c>
      <c r="AU262" s="6" t="str">
        <f>IFERROR(IF(AR262="--","",IF(HLOOKUP(SMALL($Q$4:$Y$4,3),$Q$4:$Y$501,ROW(AP262)-3,FALSE)=0,"",IF(HLOOKUP(SMALL($Q$4:$Y$4,3),$Q$4:$Y$501,ROW(AP262)-3,FALSE)="nee",VLOOKUP("De kwaliteitseis emissiearme grond (maximale concentratie) wordt overschreden.",H!$O$10:'H'!$P$59,2,FALSE),""))),"")</f>
        <v/>
      </c>
      <c r="AV262" s="6" t="str">
        <f t="shared" si="68"/>
        <v>--</v>
      </c>
      <c r="AW262" s="6" t="str">
        <f t="shared" si="69"/>
        <v/>
      </c>
      <c r="AX262" s="6" t="str">
        <f t="shared" si="70"/>
        <v>--</v>
      </c>
      <c r="AY262" s="6" t="str">
        <f t="shared" si="79"/>
        <v/>
      </c>
      <c r="AZ262" s="6" t="str">
        <f t="shared" si="80"/>
        <v/>
      </c>
      <c r="BA262" s="6" t="str">
        <f>IFERROR(IF(AR262="--","",IF(HLOOKUP(SMALL($Q$4:$Y$4,6),$Q$4:$Y$501,ROW(AP262)-3,FALSE)=0,"",IF(HLOOKUP(SMALL($Q$4:$Y$4,6),$Q$4:$Y$501,ROW(AP262)-3,FALSE)="nee",VLOOKUP("De kwaliteitseis emissiearme grond (maximale concentratie) wordt overschreden.",H!$O$10:'H'!$P$59,2,FALSE),""))),"")</f>
        <v/>
      </c>
      <c r="BB262" s="6" t="str">
        <f t="shared" si="71"/>
        <v>--</v>
      </c>
      <c r="BC262" s="6" t="str">
        <f t="shared" si="72"/>
        <v/>
      </c>
      <c r="BD262" s="6" t="str">
        <f t="shared" si="73"/>
        <v>--</v>
      </c>
      <c r="BE262" s="6" t="str">
        <f t="shared" si="81"/>
        <v/>
      </c>
      <c r="BF262" s="6" t="str">
        <f t="shared" si="82"/>
        <v/>
      </c>
      <c r="BG262" s="4" t="str">
        <f>IFERROR(IF(AR262="--","",IF(HLOOKUP(SMALL($Q$4:$Y$4,9),$Q$4:$Y$501,ROW(AP262)-3,FALSE)=0,"",IF(HLOOKUP(SMALL($Q$4:$Y$4,9),$Q$4:$Y$501,ROW(AP262)-3,FALSE)="nee",VLOOKUP("De kwaliteitseis emissiearme grond (maximale concentratie) wordt overschreden.",H!$O$10:'H'!$P$59,2,FALSE),""))),"")</f>
        <v/>
      </c>
    </row>
    <row r="263" spans="1:59" x14ac:dyDescent="0.2">
      <c r="A263" s="4" t="str">
        <f>F!A263</f>
        <v>Tert-butylbenzeen</v>
      </c>
      <c r="B263" s="6" t="str">
        <f>IF(ISNUMBER(F!E263)=FALSE,"--",IF(F!E263=0,"--",F!E263))</f>
        <v>--</v>
      </c>
      <c r="C263" s="6" t="str">
        <f>IF(B263="--","",F!F263)</f>
        <v/>
      </c>
      <c r="D263" s="6" t="str">
        <f>IF(ISNUMBER(F!G263)=FALSE,"--",IF(F!G263=0,"--",F!G263))</f>
        <v>--</v>
      </c>
      <c r="E263" s="6" t="str">
        <f>IF(D263="--","",F!H263)</f>
        <v/>
      </c>
      <c r="F263" s="6" t="str">
        <f>IF(ISNUMBER(F!I263)=FALSE,"--",IF(F!I263=0,"--",F!I263))</f>
        <v>--</v>
      </c>
      <c r="G263" s="6" t="str">
        <f>IF(F263="--","",F!J263)</f>
        <v/>
      </c>
      <c r="H263" s="6"/>
      <c r="I263" s="6" t="str">
        <f>IF(F!Z263=-1,-1,F!AV263)</f>
        <v/>
      </c>
      <c r="J263" s="6"/>
      <c r="K263" s="6" t="str">
        <f>IF(F!AC263=-1,-1,F!AX263)</f>
        <v/>
      </c>
      <c r="L263" s="6"/>
      <c r="M263" s="6" t="str">
        <f>IF(F!AF263=-1,-1,F!AZ263)</f>
        <v/>
      </c>
      <c r="N263" s="6"/>
      <c r="P263" s="4" t="str">
        <f>IFERROR(IF(AND(VLOOKUP(F!$B263,E!$B$1:$AK$300,5,FALSE)&lt;&gt;1000000000,VLOOKUP(F!$B263,E!$B$1:$AK$300,6,FALSE)=1000000000,VLOOKUP(F!$B263,E!$B$1:$AK$300,7,FALSE)=1000000000,VLOOKUP(F!$B263,E!$B$1:$AK$300,8,FALSE)=1000000000,VLOOKUP(F!$B263,E!$B$1:$AK$300,9,FALSE)=1000000000),"toetsen alleen LN",IF(AND(VLOOKUP(F!$B263,E!$B$1:$AK$300,5,FALSE)=1000000000,VLOOKUP(F!$B263,E!$B$1:$AK$300,6,FALSE)=1000000000,VLOOKUP(F!$B263,E!$B$1:$AK$300,7,FALSE)=1000000000,VLOOKUP(F!$B263,E!$B$1:$AK$300,8,FALSE)&lt;&gt;1000000000,VLOOKUP(F!$B263,E!$B$1:$AK$300,9,FALSE)&lt;&gt;1000000000),"toetsen alleen MV en SV",IF(AND(VLOOKUP(F!$B263,E!$B$1:$AK$300,5,FALSE)&lt;&gt;1000000000,VLOOKUP(F!$B263,E!$B$1:$AK$300,6,FALSE)&lt;&gt;1000000000,VLOOKUP(F!$B263,E!$B$1:$AK$300,7,FALSE)&lt;&gt;1000000000,VLOOKUP(F!$B263,E!$B$1:$AK$300,8,FALSE)=1000000000,VLOOKUP(F!$B263,E!$B$1:$AK$300,9,FALSE)=1000000000),"toetsen geen MV en SV",IF(VLOOKUP(F!$B263,E!$B$1:$AK$300,5,FALSE)+VLOOKUP(F!$B263,E!$B$1:$AK$300,6,FALSE)+VLOOKUP(F!$B263,E!$B$1:$AK$300,7,FALSE)+VLOOKUP(F!$B263,E!$B$1:$AK$300,8,FALSE)&lt;&gt;4000000000,"toetsen",IF(VLOOKUP(F!$B263,E!$B$1:$AK$300,12,FALSE)&lt;&gt;1000000000,"toetsen alleen IW","niet toetsen"))))),"")</f>
        <v/>
      </c>
      <c r="Q263" s="6" t="str">
        <f t="shared" si="88"/>
        <v/>
      </c>
      <c r="R263" s="5" t="str">
        <f>IF($B263="--","",IF($P263="toetsen",toetsen(F!$B263,Q263),IF($P263="toetsen alleen IW",toetsen_alleen_IW(F!$B263,Q263),IF($P263="toetsen alleen LN",toetsen_alleen_LN(F!$B263,Q263),IF($P263="toetsen geen MV en SV",toetsen_geen_MV_en_SV(F!$B263,Q263),IF($P263="toetsen alleen MV en SV",toetsen_alleen_MV_en_SV(F!$B263,Q263),""))))))</f>
        <v/>
      </c>
      <c r="S263" s="5" t="str">
        <f>IF($P263="toetsen",IF(OR(Q263="",VLOOKUP(F!$B263,E!$B$1:$AK$300,10,FALSE)=1000000000),"",IF(Q263&lt;=VLOOKUP(F!$B263,E!$B$1:$AK$300,10,FALSE),"ja","nee")),"")</f>
        <v/>
      </c>
      <c r="T263" s="78" t="str">
        <f t="shared" si="83"/>
        <v/>
      </c>
      <c r="U263" s="5" t="str">
        <f>IF($D263="--","",IF($P263="toetsen",toetsen(F!$B263,T263),IF($P263="toetsen alleen IW",toetsen_alleen_IW(F!$B263,T263),IF($P263="toetsen alleen LN",toetsen_alleen_LN(F!$B263,T263),IF($P263="toetsen geen MV en SV",toetsen_geen_MV_en_SV(F!$B263,T263),IF($P263="toetsen alleen MV en SV",toetsen_alleen_MV_en_SV(F!$B263,T263),""))))))</f>
        <v/>
      </c>
      <c r="V263" s="5" t="str">
        <f>IF($P263="toetsen",IF(OR(T263="",VLOOKUP(F!$B263,E!$B$1:$AK$300,10,FALSE)=1000000000),"",IF(T263&lt;=VLOOKUP(F!$B263,E!$B$1:$AK$300,10,FALSE),"ja","nee")),"")</f>
        <v/>
      </c>
      <c r="W263" s="6" t="str">
        <f t="shared" si="84"/>
        <v/>
      </c>
      <c r="X263" s="5" t="str">
        <f>IF($F263="--","",IF($P263="toetsen",toetsen(F!$B263,W263),IF($P263="toetsen alleen IW",toetsen_alleen_IW(F!$B263,W263),IF($P263="toetsen alleen LN",toetsen_alleen_LN(F!$B263,W263),IF($P263="toetsen geen MV en SV",toetsen_geen_MV_en_SV(F!$B263,W263),IF($P263="toetsen alleen MV en SV",toetsen_alleen_MV_en_SV(F!$B263,W263),""))))))</f>
        <v/>
      </c>
      <c r="Y263" s="5" t="str">
        <f>IF($P263="toetsen",IF(OR(W263="",VLOOKUP(F!$B263,E!$B$1:$AK$300,10,FALSE)=1000000000),"",IF(W263&lt;=VLOOKUP(F!$B263,E!$B$1:$AK$300,10,FALSE),"ja","nee")),"")</f>
        <v/>
      </c>
      <c r="AA263" s="4" t="str">
        <f>IFERROR(IF(Q263="","",(IF(Q263&gt;2*VLOOKUP(F!$B263,E!$B$1:$AK$300,5,FALSE),1,0))),"")</f>
        <v/>
      </c>
      <c r="AB263" s="4" t="str">
        <f>IFERROR(IF(T263="","",(IF(T263&gt;2*VLOOKUP(F!$B263,E!$B$1:$AK$300,5,FALSE),1,0))),"")</f>
        <v/>
      </c>
      <c r="AC263" s="4" t="str">
        <f>IFERROR(IF(W263="","",(IF(W263&gt;2*VLOOKUP(F!$B263,E!$B$1:$AK$300,5,FALSE),1,0))),"")</f>
        <v/>
      </c>
      <c r="AE263" s="4" t="str">
        <f>IFERROR(IF(Q263="","",(IF(Q263&gt;VLOOKUP(F!$B263,E!$B$1:$AK$300,6,FALSE)+VLOOKUP(F!$B263,E!$B$1:$AK$300,5,FALSE),1,0))),"")</f>
        <v/>
      </c>
      <c r="AF263" s="4" t="str">
        <f>IFERROR(IF(T263="","",(IF(T263&gt;VLOOKUP(F!$B263,E!$B$1:$AK$300,6,FALSE)+VLOOKUP(F!$B263,E!$B$1:$AK$300,5,FALSE),1,0))),"")</f>
        <v/>
      </c>
      <c r="AG263" s="4" t="str">
        <f>IFERROR(IF(W263="","",(IF(W263&gt;VLOOKUP(F!$B263,E!$B$1:$AK$300,6,FALSE)+VLOOKUP(F!$B263,E!$B$1:$AK$300,5,FALSE),1,0))),"")</f>
        <v/>
      </c>
      <c r="AI263" s="6" t="str">
        <f t="shared" si="85"/>
        <v>--</v>
      </c>
      <c r="AJ263" s="6" t="str">
        <f>IF(AI263="--","--",IF(F!$D263=131,IF(I263=-1,"rg",IF(I263="","--",IF(I263*1000&lt;1,FIXED(I263*1000,3),IF(I263*1000&lt;10,FIXED(I263*1000,2),(IF(I263*1000&lt;100,FIXED(I263*1000,1),IF(I263*1000&lt;1000,FIXED(I263*1000,0),MROUND(I263*1000,10)))))))),IF(I263=-1,"rg",IF(I263="","--",IF(I263&lt;1,FIXED(I263,3),IF(I263&lt;10,FIXED(I263,2),(IF(I263&lt;100,FIXED(I263,1),IF(I263&lt;1000,FIXED(I263,0),MROUND(I263,10))))))))))</f>
        <v>--</v>
      </c>
      <c r="AK263" s="6" t="str">
        <f t="shared" si="86"/>
        <v>--</v>
      </c>
      <c r="AL263" s="6" t="str">
        <f>IF(AK263="--","--",IF(F!$D263=131,IF(K263=-1,"rg",IF(K263="","--",IF(K263*1000&lt;1,FIXED(K263*1000,3),IF(K263*1000&lt;10,FIXED(K263*1000,2),(IF(K263*1000&lt;100,FIXED(K263*1000,1),IF(K263*1000&lt;1000,FIXED(K263*1000,0),MROUND(K263*1000,10)))))))),IF(K263=-1,"rg",IF(K263="","--",IF(K263&lt;1,FIXED(K263,3),IF(K263&lt;10,FIXED(K263,2),(IF(K263&lt;100,FIXED(K263,1),IF(K263&lt;1000,FIXED(K263,0),MROUND(K263,10))))))))))</f>
        <v>--</v>
      </c>
      <c r="AM263" s="6" t="str">
        <f t="shared" si="87"/>
        <v>--</v>
      </c>
      <c r="AN263" s="6" t="str">
        <f>IF(AM263="--","--",IF(F!$D263=131,IF(M263=-1,"rg",IF(M263="","--",IF(M263*1000&lt;1,FIXED(M263*1000,3),IF(M263*1000&lt;10,FIXED(M263*1000,2),(IF(M263*1000&lt;100,FIXED(M263*1000,1),IF(M263*1000&lt;1000,FIXED(M263*1000,0),MROUND(M263*1000,10)))))))),IF(M263=-1,"rg",IF(M263="","--",IF(M263&lt;1,FIXED(M263,3),IF(M263&lt;10,FIXED(M263,2),(IF(M263&lt;100,FIXED(M263,1),IF(M263&lt;1000,FIXED(M263,0),MROUND(M263,10))))))))))</f>
        <v>--</v>
      </c>
      <c r="AP263" s="6" t="str">
        <f t="shared" si="74"/>
        <v>--</v>
      </c>
      <c r="AQ263" s="6" t="str">
        <f t="shared" si="75"/>
        <v/>
      </c>
      <c r="AR263" s="6" t="str">
        <f t="shared" si="76"/>
        <v>--</v>
      </c>
      <c r="AS263" s="6" t="str">
        <f t="shared" si="77"/>
        <v/>
      </c>
      <c r="AT263" s="6" t="str">
        <f t="shared" si="78"/>
        <v/>
      </c>
      <c r="AU263" s="6" t="str">
        <f>IFERROR(IF(AR263="--","",IF(HLOOKUP(SMALL($Q$4:$Y$4,3),$Q$4:$Y$501,ROW(AP263)-3,FALSE)=0,"",IF(HLOOKUP(SMALL($Q$4:$Y$4,3),$Q$4:$Y$501,ROW(AP263)-3,FALSE)="nee",VLOOKUP("De kwaliteitseis emissiearme grond (maximale concentratie) wordt overschreden.",H!$O$10:'H'!$P$59,2,FALSE),""))),"")</f>
        <v/>
      </c>
      <c r="AV263" s="6" t="str">
        <f t="shared" ref="AV263:AV326" si="89">HLOOKUP(SMALL($AI$4:$AN$4,3),$AI$4:$AN$501,ROW(AP263)-3,FALSE)</f>
        <v>--</v>
      </c>
      <c r="AW263" s="6" t="str">
        <f t="shared" ref="AW263:AW326" si="90">IF(HLOOKUP(SMALL($C$4:$G$4,2),$C$4:$G$501,ROW(AP263)-3,FALSE)="&lt;","&lt;","")</f>
        <v/>
      </c>
      <c r="AX263" s="6" t="str">
        <f t="shared" ref="AX263:AX326" si="91">HLOOKUP(SMALL($AI$4:$AN$4,4),$AI$4:$AN$501,ROW(AP263)-3,FALSE)</f>
        <v>--</v>
      </c>
      <c r="AY263" s="6" t="str">
        <f t="shared" si="79"/>
        <v/>
      </c>
      <c r="AZ263" s="6" t="str">
        <f t="shared" si="80"/>
        <v/>
      </c>
      <c r="BA263" s="6" t="str">
        <f>IFERROR(IF(AR263="--","",IF(HLOOKUP(SMALL($Q$4:$Y$4,6),$Q$4:$Y$501,ROW(AP263)-3,FALSE)=0,"",IF(HLOOKUP(SMALL($Q$4:$Y$4,6),$Q$4:$Y$501,ROW(AP263)-3,FALSE)="nee",VLOOKUP("De kwaliteitseis emissiearme grond (maximale concentratie) wordt overschreden.",H!$O$10:'H'!$P$59,2,FALSE),""))),"")</f>
        <v/>
      </c>
      <c r="BB263" s="6" t="str">
        <f t="shared" ref="BB263:BB326" si="92">HLOOKUP(SMALL($AI$4:$AN$4,5),$AI$4:$AN$501,ROW(AP263)-3,FALSE)</f>
        <v>--</v>
      </c>
      <c r="BC263" s="6" t="str">
        <f t="shared" ref="BC263:BC326" si="93">IF(HLOOKUP(SMALL($C$4:$G$4,3),$C$4:$G$501,ROW(AP263)-3,FALSE)="&lt;","&lt;","")</f>
        <v/>
      </c>
      <c r="BD263" s="6" t="str">
        <f t="shared" ref="BD263:BD326" si="94">HLOOKUP(SMALL($AI$4:$AN$4,6),$AI$4:$AN$501,ROW(AP263)-3,FALSE)</f>
        <v>--</v>
      </c>
      <c r="BE263" s="6" t="str">
        <f t="shared" si="81"/>
        <v/>
      </c>
      <c r="BF263" s="6" t="str">
        <f t="shared" si="82"/>
        <v/>
      </c>
      <c r="BG263" s="4" t="str">
        <f>IFERROR(IF(AR263="--","",IF(HLOOKUP(SMALL($Q$4:$Y$4,9),$Q$4:$Y$501,ROW(AP263)-3,FALSE)=0,"",IF(HLOOKUP(SMALL($Q$4:$Y$4,9),$Q$4:$Y$501,ROW(AP263)-3,FALSE)="nee",VLOOKUP("De kwaliteitseis emissiearme grond (maximale concentratie) wordt overschreden.",H!$O$10:'H'!$P$59,2,FALSE),""))),"")</f>
        <v/>
      </c>
    </row>
    <row r="264" spans="1:59" x14ac:dyDescent="0.2">
      <c r="A264" s="4" t="str">
        <f>F!A264</f>
        <v>Sec-butylbenzeen</v>
      </c>
      <c r="B264" s="6" t="str">
        <f>IF(ISNUMBER(F!E264)=FALSE,"--",IF(F!E264=0,"--",F!E264))</f>
        <v>--</v>
      </c>
      <c r="C264" s="6" t="str">
        <f>IF(B264="--","",F!F264)</f>
        <v/>
      </c>
      <c r="D264" s="6" t="str">
        <f>IF(ISNUMBER(F!G264)=FALSE,"--",IF(F!G264=0,"--",F!G264))</f>
        <v>--</v>
      </c>
      <c r="E264" s="6" t="str">
        <f>IF(D264="--","",F!H264)</f>
        <v/>
      </c>
      <c r="F264" s="6" t="str">
        <f>IF(ISNUMBER(F!I264)=FALSE,"--",IF(F!I264=0,"--",F!I264))</f>
        <v>--</v>
      </c>
      <c r="G264" s="6" t="str">
        <f>IF(F264="--","",F!J264)</f>
        <v/>
      </c>
      <c r="H264" s="6"/>
      <c r="I264" s="6" t="str">
        <f>IF(F!Z264=-1,-1,F!AV264)</f>
        <v/>
      </c>
      <c r="J264" s="6"/>
      <c r="K264" s="6" t="str">
        <f>IF(F!AC264=-1,-1,F!AX264)</f>
        <v/>
      </c>
      <c r="L264" s="6"/>
      <c r="M264" s="6" t="str">
        <f>IF(F!AF264=-1,-1,F!AZ264)</f>
        <v/>
      </c>
      <c r="N264" s="6"/>
      <c r="P264" s="4" t="str">
        <f>IFERROR(IF(AND(VLOOKUP(F!$B264,E!$B$1:$AK$300,5,FALSE)&lt;&gt;1000000000,VLOOKUP(F!$B264,E!$B$1:$AK$300,6,FALSE)=1000000000,VLOOKUP(F!$B264,E!$B$1:$AK$300,7,FALSE)=1000000000,VLOOKUP(F!$B264,E!$B$1:$AK$300,8,FALSE)=1000000000,VLOOKUP(F!$B264,E!$B$1:$AK$300,9,FALSE)=1000000000),"toetsen alleen LN",IF(AND(VLOOKUP(F!$B264,E!$B$1:$AK$300,5,FALSE)=1000000000,VLOOKUP(F!$B264,E!$B$1:$AK$300,6,FALSE)=1000000000,VLOOKUP(F!$B264,E!$B$1:$AK$300,7,FALSE)=1000000000,VLOOKUP(F!$B264,E!$B$1:$AK$300,8,FALSE)&lt;&gt;1000000000,VLOOKUP(F!$B264,E!$B$1:$AK$300,9,FALSE)&lt;&gt;1000000000),"toetsen alleen MV en SV",IF(AND(VLOOKUP(F!$B264,E!$B$1:$AK$300,5,FALSE)&lt;&gt;1000000000,VLOOKUP(F!$B264,E!$B$1:$AK$300,6,FALSE)&lt;&gt;1000000000,VLOOKUP(F!$B264,E!$B$1:$AK$300,7,FALSE)&lt;&gt;1000000000,VLOOKUP(F!$B264,E!$B$1:$AK$300,8,FALSE)=1000000000,VLOOKUP(F!$B264,E!$B$1:$AK$300,9,FALSE)=1000000000),"toetsen geen MV en SV",IF(VLOOKUP(F!$B264,E!$B$1:$AK$300,5,FALSE)+VLOOKUP(F!$B264,E!$B$1:$AK$300,6,FALSE)+VLOOKUP(F!$B264,E!$B$1:$AK$300,7,FALSE)+VLOOKUP(F!$B264,E!$B$1:$AK$300,8,FALSE)&lt;&gt;4000000000,"toetsen",IF(VLOOKUP(F!$B264,E!$B$1:$AK$300,12,FALSE)&lt;&gt;1000000000,"toetsen alleen IW","niet toetsen"))))),"")</f>
        <v/>
      </c>
      <c r="Q264" s="6" t="str">
        <f t="shared" si="88"/>
        <v/>
      </c>
      <c r="R264" s="5" t="str">
        <f>IF($B264="--","",IF($P264="toetsen",toetsen(F!$B264,Q264),IF($P264="toetsen alleen IW",toetsen_alleen_IW(F!$B264,Q264),IF($P264="toetsen alleen LN",toetsen_alleen_LN(F!$B264,Q264),IF($P264="toetsen geen MV en SV",toetsen_geen_MV_en_SV(F!$B264,Q264),IF($P264="toetsen alleen MV en SV",toetsen_alleen_MV_en_SV(F!$B264,Q264),""))))))</f>
        <v/>
      </c>
      <c r="S264" s="5" t="str">
        <f>IF($P264="toetsen",IF(OR(Q264="",VLOOKUP(F!$B264,E!$B$1:$AK$300,10,FALSE)=1000000000),"",IF(Q264&lt;=VLOOKUP(F!$B264,E!$B$1:$AK$300,10,FALSE),"ja","nee")),"")</f>
        <v/>
      </c>
      <c r="T264" s="78" t="str">
        <f t="shared" si="83"/>
        <v/>
      </c>
      <c r="U264" s="5" t="str">
        <f>IF($D264="--","",IF($P264="toetsen",toetsen(F!$B264,T264),IF($P264="toetsen alleen IW",toetsen_alleen_IW(F!$B264,T264),IF($P264="toetsen alleen LN",toetsen_alleen_LN(F!$B264,T264),IF($P264="toetsen geen MV en SV",toetsen_geen_MV_en_SV(F!$B264,T264),IF($P264="toetsen alleen MV en SV",toetsen_alleen_MV_en_SV(F!$B264,T264),""))))))</f>
        <v/>
      </c>
      <c r="V264" s="5" t="str">
        <f>IF($P264="toetsen",IF(OR(T264="",VLOOKUP(F!$B264,E!$B$1:$AK$300,10,FALSE)=1000000000),"",IF(T264&lt;=VLOOKUP(F!$B264,E!$B$1:$AK$300,10,FALSE),"ja","nee")),"")</f>
        <v/>
      </c>
      <c r="W264" s="6" t="str">
        <f t="shared" si="84"/>
        <v/>
      </c>
      <c r="X264" s="5" t="str">
        <f>IF($F264="--","",IF($P264="toetsen",toetsen(F!$B264,W264),IF($P264="toetsen alleen IW",toetsen_alleen_IW(F!$B264,W264),IF($P264="toetsen alleen LN",toetsen_alleen_LN(F!$B264,W264),IF($P264="toetsen geen MV en SV",toetsen_geen_MV_en_SV(F!$B264,W264),IF($P264="toetsen alleen MV en SV",toetsen_alleen_MV_en_SV(F!$B264,W264),""))))))</f>
        <v/>
      </c>
      <c r="Y264" s="5" t="str">
        <f>IF($P264="toetsen",IF(OR(W264="",VLOOKUP(F!$B264,E!$B$1:$AK$300,10,FALSE)=1000000000),"",IF(W264&lt;=VLOOKUP(F!$B264,E!$B$1:$AK$300,10,FALSE),"ja","nee")),"")</f>
        <v/>
      </c>
      <c r="AA264" s="4" t="str">
        <f>IFERROR(IF(Q264="","",(IF(Q264&gt;2*VLOOKUP(F!$B264,E!$B$1:$AK$300,5,FALSE),1,0))),"")</f>
        <v/>
      </c>
      <c r="AB264" s="4" t="str">
        <f>IFERROR(IF(T264="","",(IF(T264&gt;2*VLOOKUP(F!$B264,E!$B$1:$AK$300,5,FALSE),1,0))),"")</f>
        <v/>
      </c>
      <c r="AC264" s="4" t="str">
        <f>IFERROR(IF(W264="","",(IF(W264&gt;2*VLOOKUP(F!$B264,E!$B$1:$AK$300,5,FALSE),1,0))),"")</f>
        <v/>
      </c>
      <c r="AE264" s="4" t="str">
        <f>IFERROR(IF(Q264="","",(IF(Q264&gt;VLOOKUP(F!$B264,E!$B$1:$AK$300,6,FALSE)+VLOOKUP(F!$B264,E!$B$1:$AK$300,5,FALSE),1,0))),"")</f>
        <v/>
      </c>
      <c r="AF264" s="4" t="str">
        <f>IFERROR(IF(T264="","",(IF(T264&gt;VLOOKUP(F!$B264,E!$B$1:$AK$300,6,FALSE)+VLOOKUP(F!$B264,E!$B$1:$AK$300,5,FALSE),1,0))),"")</f>
        <v/>
      </c>
      <c r="AG264" s="4" t="str">
        <f>IFERROR(IF(W264="","",(IF(W264&gt;VLOOKUP(F!$B264,E!$B$1:$AK$300,6,FALSE)+VLOOKUP(F!$B264,E!$B$1:$AK$300,5,FALSE),1,0))),"")</f>
        <v/>
      </c>
      <c r="AI264" s="6" t="str">
        <f t="shared" si="85"/>
        <v>--</v>
      </c>
      <c r="AJ264" s="6" t="str">
        <f>IF(AI264="--","--",IF(F!$D264=131,IF(I264=-1,"rg",IF(I264="","--",IF(I264*1000&lt;1,FIXED(I264*1000,3),IF(I264*1000&lt;10,FIXED(I264*1000,2),(IF(I264*1000&lt;100,FIXED(I264*1000,1),IF(I264*1000&lt;1000,FIXED(I264*1000,0),MROUND(I264*1000,10)))))))),IF(I264=-1,"rg",IF(I264="","--",IF(I264&lt;1,FIXED(I264,3),IF(I264&lt;10,FIXED(I264,2),(IF(I264&lt;100,FIXED(I264,1),IF(I264&lt;1000,FIXED(I264,0),MROUND(I264,10))))))))))</f>
        <v>--</v>
      </c>
      <c r="AK264" s="6" t="str">
        <f t="shared" si="86"/>
        <v>--</v>
      </c>
      <c r="AL264" s="6" t="str">
        <f>IF(AK264="--","--",IF(F!$D264=131,IF(K264=-1,"rg",IF(K264="","--",IF(K264*1000&lt;1,FIXED(K264*1000,3),IF(K264*1000&lt;10,FIXED(K264*1000,2),(IF(K264*1000&lt;100,FIXED(K264*1000,1),IF(K264*1000&lt;1000,FIXED(K264*1000,0),MROUND(K264*1000,10)))))))),IF(K264=-1,"rg",IF(K264="","--",IF(K264&lt;1,FIXED(K264,3),IF(K264&lt;10,FIXED(K264,2),(IF(K264&lt;100,FIXED(K264,1),IF(K264&lt;1000,FIXED(K264,0),MROUND(K264,10))))))))))</f>
        <v>--</v>
      </c>
      <c r="AM264" s="6" t="str">
        <f t="shared" si="87"/>
        <v>--</v>
      </c>
      <c r="AN264" s="6" t="str">
        <f>IF(AM264="--","--",IF(F!$D264=131,IF(M264=-1,"rg",IF(M264="","--",IF(M264*1000&lt;1,FIXED(M264*1000,3),IF(M264*1000&lt;10,FIXED(M264*1000,2),(IF(M264*1000&lt;100,FIXED(M264*1000,1),IF(M264*1000&lt;1000,FIXED(M264*1000,0),MROUND(M264*1000,10)))))))),IF(M264=-1,"rg",IF(M264="","--",IF(M264&lt;1,FIXED(M264,3),IF(M264&lt;10,FIXED(M264,2),(IF(M264&lt;100,FIXED(M264,1),IF(M264&lt;1000,FIXED(M264,0),MROUND(M264,10))))))))))</f>
        <v>--</v>
      </c>
      <c r="AP264" s="6" t="str">
        <f t="shared" ref="AP264:AP327" si="95">HLOOKUP(SMALL($AI$4:$AN$4,1),$AI$4:$AN$501,ROW(AP264)-3,FALSE)</f>
        <v>--</v>
      </c>
      <c r="AQ264" s="6" t="str">
        <f t="shared" ref="AQ264:AQ327" si="96">IF(HLOOKUP(SMALL($C$4:$G$4,1),$C$4:$G$501,ROW(AP264)-3,FALSE)="&lt;","&lt;","")</f>
        <v/>
      </c>
      <c r="AR264" s="6" t="str">
        <f t="shared" ref="AR264:AR327" si="97">HLOOKUP(SMALL($AI$4:$AN$4,2),$AI$4:$AN$501,ROW(AP264)-3,FALSE)</f>
        <v>--</v>
      </c>
      <c r="AS264" s="6" t="str">
        <f t="shared" ref="AS264:AS327" si="98">IF(AR264="rg","&lt;","")</f>
        <v/>
      </c>
      <c r="AT264" s="6" t="str">
        <f t="shared" ref="AT264:AT327" si="99">IF(AR264="--","",IF(HLOOKUP(SMALL($Q$4:$Y$4,2),$Q$4:$Y$501,ROW(AP264)-3,FALSE)=0,"",HLOOKUP(SMALL($Q$4:$Y$4,2),$Q$4:$Y$501,ROW(AP264)-3,FALSE)))</f>
        <v/>
      </c>
      <c r="AU264" s="6" t="str">
        <f>IFERROR(IF(AR264="--","",IF(HLOOKUP(SMALL($Q$4:$Y$4,3),$Q$4:$Y$501,ROW(AP264)-3,FALSE)=0,"",IF(HLOOKUP(SMALL($Q$4:$Y$4,3),$Q$4:$Y$501,ROW(AP264)-3,FALSE)="nee",VLOOKUP("De kwaliteitseis emissiearme grond (maximale concentratie) wordt overschreden.",H!$O$10:'H'!$P$59,2,FALSE),""))),"")</f>
        <v/>
      </c>
      <c r="AV264" s="6" t="str">
        <f t="shared" si="89"/>
        <v>--</v>
      </c>
      <c r="AW264" s="6" t="str">
        <f t="shared" si="90"/>
        <v/>
      </c>
      <c r="AX264" s="6" t="str">
        <f t="shared" si="91"/>
        <v>--</v>
      </c>
      <c r="AY264" s="6" t="str">
        <f t="shared" ref="AY264:AY327" si="100">IF(AX264="rg","&lt;","")</f>
        <v/>
      </c>
      <c r="AZ264" s="6" t="str">
        <f t="shared" ref="AZ264:AZ327" si="101">IF(AX264="--","",IF(HLOOKUP(SMALL($Q$4:$Y$4,5),$Q$4:$Y$501,ROW(AP264)-3,FALSE)=0,"",HLOOKUP(SMALL($Q$4:$Y$4,5),$Q$4:$Y$501,ROW(AP264)-3,FALSE)))</f>
        <v/>
      </c>
      <c r="BA264" s="6" t="str">
        <f>IFERROR(IF(AR264="--","",IF(HLOOKUP(SMALL($Q$4:$Y$4,6),$Q$4:$Y$501,ROW(AP264)-3,FALSE)=0,"",IF(HLOOKUP(SMALL($Q$4:$Y$4,6),$Q$4:$Y$501,ROW(AP264)-3,FALSE)="nee",VLOOKUP("De kwaliteitseis emissiearme grond (maximale concentratie) wordt overschreden.",H!$O$10:'H'!$P$59,2,FALSE),""))),"")</f>
        <v/>
      </c>
      <c r="BB264" s="6" t="str">
        <f t="shared" si="92"/>
        <v>--</v>
      </c>
      <c r="BC264" s="6" t="str">
        <f t="shared" si="93"/>
        <v/>
      </c>
      <c r="BD264" s="6" t="str">
        <f t="shared" si="94"/>
        <v>--</v>
      </c>
      <c r="BE264" s="6" t="str">
        <f t="shared" ref="BE264:BE327" si="102">IF(BD264="rg","&lt;","")</f>
        <v/>
      </c>
      <c r="BF264" s="6" t="str">
        <f t="shared" ref="BF264:BF327" si="103">IF(BD264="--","",IF(HLOOKUP(SMALL($Q$4:$Y$4,8),$Q$4:$Y$501,ROW(AP264)-3,FALSE)=0,"",HLOOKUP(SMALL($Q$4:$Y$4,8),$Q$4:$Y$501,ROW(AP264)-3,FALSE)))</f>
        <v/>
      </c>
      <c r="BG264" s="4" t="str">
        <f>IFERROR(IF(AR264="--","",IF(HLOOKUP(SMALL($Q$4:$Y$4,9),$Q$4:$Y$501,ROW(AP264)-3,FALSE)=0,"",IF(HLOOKUP(SMALL($Q$4:$Y$4,9),$Q$4:$Y$501,ROW(AP264)-3,FALSE)="nee",VLOOKUP("De kwaliteitseis emissiearme grond (maximale concentratie) wordt overschreden.",H!$O$10:'H'!$P$59,2,FALSE),""))),"")</f>
        <v/>
      </c>
    </row>
    <row r="265" spans="1:59" x14ac:dyDescent="0.2">
      <c r="A265" s="4" t="str">
        <f>F!A265</f>
        <v>n-Butylbenzeen</v>
      </c>
      <c r="B265" s="6" t="str">
        <f>IF(ISNUMBER(F!E265)=FALSE,"--",IF(F!E265=0,"--",F!E265))</f>
        <v>--</v>
      </c>
      <c r="C265" s="6" t="str">
        <f>IF(B265="--","",F!F265)</f>
        <v/>
      </c>
      <c r="D265" s="6" t="str">
        <f>IF(ISNUMBER(F!G265)=FALSE,"--",IF(F!G265=0,"--",F!G265))</f>
        <v>--</v>
      </c>
      <c r="E265" s="6" t="str">
        <f>IF(D265="--","",F!H265)</f>
        <v/>
      </c>
      <c r="F265" s="6" t="str">
        <f>IF(ISNUMBER(F!I265)=FALSE,"--",IF(F!I265=0,"--",F!I265))</f>
        <v>--</v>
      </c>
      <c r="G265" s="6" t="str">
        <f>IF(F265="--","",F!J265)</f>
        <v/>
      </c>
      <c r="H265" s="6"/>
      <c r="I265" s="6" t="str">
        <f>IF(F!Z265=-1,-1,F!AV265)</f>
        <v/>
      </c>
      <c r="J265" s="6"/>
      <c r="K265" s="6" t="str">
        <f>IF(F!AC265=-1,-1,F!AX265)</f>
        <v/>
      </c>
      <c r="L265" s="6"/>
      <c r="M265" s="6" t="str">
        <f>IF(F!AF265=-1,-1,F!AZ265)</f>
        <v/>
      </c>
      <c r="N265" s="6"/>
      <c r="P265" s="4" t="str">
        <f>IFERROR(IF(AND(VLOOKUP(F!$B265,E!$B$1:$AK$300,5,FALSE)&lt;&gt;1000000000,VLOOKUP(F!$B265,E!$B$1:$AK$300,6,FALSE)=1000000000,VLOOKUP(F!$B265,E!$B$1:$AK$300,7,FALSE)=1000000000,VLOOKUP(F!$B265,E!$B$1:$AK$300,8,FALSE)=1000000000,VLOOKUP(F!$B265,E!$B$1:$AK$300,9,FALSE)=1000000000),"toetsen alleen LN",IF(AND(VLOOKUP(F!$B265,E!$B$1:$AK$300,5,FALSE)=1000000000,VLOOKUP(F!$B265,E!$B$1:$AK$300,6,FALSE)=1000000000,VLOOKUP(F!$B265,E!$B$1:$AK$300,7,FALSE)=1000000000,VLOOKUP(F!$B265,E!$B$1:$AK$300,8,FALSE)&lt;&gt;1000000000,VLOOKUP(F!$B265,E!$B$1:$AK$300,9,FALSE)&lt;&gt;1000000000),"toetsen alleen MV en SV",IF(AND(VLOOKUP(F!$B265,E!$B$1:$AK$300,5,FALSE)&lt;&gt;1000000000,VLOOKUP(F!$B265,E!$B$1:$AK$300,6,FALSE)&lt;&gt;1000000000,VLOOKUP(F!$B265,E!$B$1:$AK$300,7,FALSE)&lt;&gt;1000000000,VLOOKUP(F!$B265,E!$B$1:$AK$300,8,FALSE)=1000000000,VLOOKUP(F!$B265,E!$B$1:$AK$300,9,FALSE)=1000000000),"toetsen geen MV en SV",IF(VLOOKUP(F!$B265,E!$B$1:$AK$300,5,FALSE)+VLOOKUP(F!$B265,E!$B$1:$AK$300,6,FALSE)+VLOOKUP(F!$B265,E!$B$1:$AK$300,7,FALSE)+VLOOKUP(F!$B265,E!$B$1:$AK$300,8,FALSE)&lt;&gt;4000000000,"toetsen",IF(VLOOKUP(F!$B265,E!$B$1:$AK$300,12,FALSE)&lt;&gt;1000000000,"toetsen alleen IW","niet toetsen"))))),"")</f>
        <v/>
      </c>
      <c r="Q265" s="6" t="str">
        <f t="shared" si="88"/>
        <v/>
      </c>
      <c r="R265" s="5" t="str">
        <f>IF($B265="--","",IF($P265="toetsen",toetsen(F!$B265,Q265),IF($P265="toetsen alleen IW",toetsen_alleen_IW(F!$B265,Q265),IF($P265="toetsen alleen LN",toetsen_alleen_LN(F!$B265,Q265),IF($P265="toetsen geen MV en SV",toetsen_geen_MV_en_SV(F!$B265,Q265),IF($P265="toetsen alleen MV en SV",toetsen_alleen_MV_en_SV(F!$B265,Q265),""))))))</f>
        <v/>
      </c>
      <c r="S265" s="5" t="str">
        <f>IF($P265="toetsen",IF(OR(Q265="",VLOOKUP(F!$B265,E!$B$1:$AK$300,10,FALSE)=1000000000),"",IF(Q265&lt;=VLOOKUP(F!$B265,E!$B$1:$AK$300,10,FALSE),"ja","nee")),"")</f>
        <v/>
      </c>
      <c r="T265" s="78" t="str">
        <f t="shared" si="83"/>
        <v/>
      </c>
      <c r="U265" s="5" t="str">
        <f>IF($D265="--","",IF($P265="toetsen",toetsen(F!$B265,T265),IF($P265="toetsen alleen IW",toetsen_alleen_IW(F!$B265,T265),IF($P265="toetsen alleen LN",toetsen_alleen_LN(F!$B265,T265),IF($P265="toetsen geen MV en SV",toetsen_geen_MV_en_SV(F!$B265,T265),IF($P265="toetsen alleen MV en SV",toetsen_alleen_MV_en_SV(F!$B265,T265),""))))))</f>
        <v/>
      </c>
      <c r="V265" s="5" t="str">
        <f>IF($P265="toetsen",IF(OR(T265="",VLOOKUP(F!$B265,E!$B$1:$AK$300,10,FALSE)=1000000000),"",IF(T265&lt;=VLOOKUP(F!$B265,E!$B$1:$AK$300,10,FALSE),"ja","nee")),"")</f>
        <v/>
      </c>
      <c r="W265" s="6" t="str">
        <f t="shared" si="84"/>
        <v/>
      </c>
      <c r="X265" s="5" t="str">
        <f>IF($F265="--","",IF($P265="toetsen",toetsen(F!$B265,W265),IF($P265="toetsen alleen IW",toetsen_alleen_IW(F!$B265,W265),IF($P265="toetsen alleen LN",toetsen_alleen_LN(F!$B265,W265),IF($P265="toetsen geen MV en SV",toetsen_geen_MV_en_SV(F!$B265,W265),IF($P265="toetsen alleen MV en SV",toetsen_alleen_MV_en_SV(F!$B265,W265),""))))))</f>
        <v/>
      </c>
      <c r="Y265" s="5" t="str">
        <f>IF($P265="toetsen",IF(OR(W265="",VLOOKUP(F!$B265,E!$B$1:$AK$300,10,FALSE)=1000000000),"",IF(W265&lt;=VLOOKUP(F!$B265,E!$B$1:$AK$300,10,FALSE),"ja","nee")),"")</f>
        <v/>
      </c>
      <c r="AA265" s="4" t="str">
        <f>IFERROR(IF(Q265="","",(IF(Q265&gt;2*VLOOKUP(F!$B265,E!$B$1:$AK$300,5,FALSE),1,0))),"")</f>
        <v/>
      </c>
      <c r="AB265" s="4" t="str">
        <f>IFERROR(IF(T265="","",(IF(T265&gt;2*VLOOKUP(F!$B265,E!$B$1:$AK$300,5,FALSE),1,0))),"")</f>
        <v/>
      </c>
      <c r="AC265" s="4" t="str">
        <f>IFERROR(IF(W265="","",(IF(W265&gt;2*VLOOKUP(F!$B265,E!$B$1:$AK$300,5,FALSE),1,0))),"")</f>
        <v/>
      </c>
      <c r="AE265" s="4" t="str">
        <f>IFERROR(IF(Q265="","",(IF(Q265&gt;VLOOKUP(F!$B265,E!$B$1:$AK$300,6,FALSE)+VLOOKUP(F!$B265,E!$B$1:$AK$300,5,FALSE),1,0))),"")</f>
        <v/>
      </c>
      <c r="AF265" s="4" t="str">
        <f>IFERROR(IF(T265="","",(IF(T265&gt;VLOOKUP(F!$B265,E!$B$1:$AK$300,6,FALSE)+VLOOKUP(F!$B265,E!$B$1:$AK$300,5,FALSE),1,0))),"")</f>
        <v/>
      </c>
      <c r="AG265" s="4" t="str">
        <f>IFERROR(IF(W265="","",(IF(W265&gt;VLOOKUP(F!$B265,E!$B$1:$AK$300,6,FALSE)+VLOOKUP(F!$B265,E!$B$1:$AK$300,5,FALSE),1,0))),"")</f>
        <v/>
      </c>
      <c r="AI265" s="6" t="str">
        <f t="shared" si="85"/>
        <v>--</v>
      </c>
      <c r="AJ265" s="6" t="str">
        <f>IF(AI265="--","--",IF(F!$D265=131,IF(I265=-1,"rg",IF(I265="","--",IF(I265*1000&lt;1,FIXED(I265*1000,3),IF(I265*1000&lt;10,FIXED(I265*1000,2),(IF(I265*1000&lt;100,FIXED(I265*1000,1),IF(I265*1000&lt;1000,FIXED(I265*1000,0),MROUND(I265*1000,10)))))))),IF(I265=-1,"rg",IF(I265="","--",IF(I265&lt;1,FIXED(I265,3),IF(I265&lt;10,FIXED(I265,2),(IF(I265&lt;100,FIXED(I265,1),IF(I265&lt;1000,FIXED(I265,0),MROUND(I265,10))))))))))</f>
        <v>--</v>
      </c>
      <c r="AK265" s="6" t="str">
        <f t="shared" si="86"/>
        <v>--</v>
      </c>
      <c r="AL265" s="6" t="str">
        <f>IF(AK265="--","--",IF(F!$D265=131,IF(K265=-1,"rg",IF(K265="","--",IF(K265*1000&lt;1,FIXED(K265*1000,3),IF(K265*1000&lt;10,FIXED(K265*1000,2),(IF(K265*1000&lt;100,FIXED(K265*1000,1),IF(K265*1000&lt;1000,FIXED(K265*1000,0),MROUND(K265*1000,10)))))))),IF(K265=-1,"rg",IF(K265="","--",IF(K265&lt;1,FIXED(K265,3),IF(K265&lt;10,FIXED(K265,2),(IF(K265&lt;100,FIXED(K265,1),IF(K265&lt;1000,FIXED(K265,0),MROUND(K265,10))))))))))</f>
        <v>--</v>
      </c>
      <c r="AM265" s="6" t="str">
        <f t="shared" si="87"/>
        <v>--</v>
      </c>
      <c r="AN265" s="6" t="str">
        <f>IF(AM265="--","--",IF(F!$D265=131,IF(M265=-1,"rg",IF(M265="","--",IF(M265*1000&lt;1,FIXED(M265*1000,3),IF(M265*1000&lt;10,FIXED(M265*1000,2),(IF(M265*1000&lt;100,FIXED(M265*1000,1),IF(M265*1000&lt;1000,FIXED(M265*1000,0),MROUND(M265*1000,10)))))))),IF(M265=-1,"rg",IF(M265="","--",IF(M265&lt;1,FIXED(M265,3),IF(M265&lt;10,FIXED(M265,2),(IF(M265&lt;100,FIXED(M265,1),IF(M265&lt;1000,FIXED(M265,0),MROUND(M265,10))))))))))</f>
        <v>--</v>
      </c>
      <c r="AP265" s="6" t="str">
        <f t="shared" si="95"/>
        <v>--</v>
      </c>
      <c r="AQ265" s="6" t="str">
        <f t="shared" si="96"/>
        <v/>
      </c>
      <c r="AR265" s="6" t="str">
        <f t="shared" si="97"/>
        <v>--</v>
      </c>
      <c r="AS265" s="6" t="str">
        <f t="shared" si="98"/>
        <v/>
      </c>
      <c r="AT265" s="6" t="str">
        <f t="shared" si="99"/>
        <v/>
      </c>
      <c r="AU265" s="6" t="str">
        <f>IFERROR(IF(AR265="--","",IF(HLOOKUP(SMALL($Q$4:$Y$4,3),$Q$4:$Y$501,ROW(AP265)-3,FALSE)=0,"",IF(HLOOKUP(SMALL($Q$4:$Y$4,3),$Q$4:$Y$501,ROW(AP265)-3,FALSE)="nee",VLOOKUP("De kwaliteitseis emissiearme grond (maximale concentratie) wordt overschreden.",H!$O$10:'H'!$P$59,2,FALSE),""))),"")</f>
        <v/>
      </c>
      <c r="AV265" s="6" t="str">
        <f t="shared" si="89"/>
        <v>--</v>
      </c>
      <c r="AW265" s="6" t="str">
        <f t="shared" si="90"/>
        <v/>
      </c>
      <c r="AX265" s="6" t="str">
        <f t="shared" si="91"/>
        <v>--</v>
      </c>
      <c r="AY265" s="6" t="str">
        <f t="shared" si="100"/>
        <v/>
      </c>
      <c r="AZ265" s="6" t="str">
        <f t="shared" si="101"/>
        <v/>
      </c>
      <c r="BA265" s="6" t="str">
        <f>IFERROR(IF(AR265="--","",IF(HLOOKUP(SMALL($Q$4:$Y$4,6),$Q$4:$Y$501,ROW(AP265)-3,FALSE)=0,"",IF(HLOOKUP(SMALL($Q$4:$Y$4,6),$Q$4:$Y$501,ROW(AP265)-3,FALSE)="nee",VLOOKUP("De kwaliteitseis emissiearme grond (maximale concentratie) wordt overschreden.",H!$O$10:'H'!$P$59,2,FALSE),""))),"")</f>
        <v/>
      </c>
      <c r="BB265" s="6" t="str">
        <f t="shared" si="92"/>
        <v>--</v>
      </c>
      <c r="BC265" s="6" t="str">
        <f t="shared" si="93"/>
        <v/>
      </c>
      <c r="BD265" s="6" t="str">
        <f t="shared" si="94"/>
        <v>--</v>
      </c>
      <c r="BE265" s="6" t="str">
        <f t="shared" si="102"/>
        <v/>
      </c>
      <c r="BF265" s="6" t="str">
        <f t="shared" si="103"/>
        <v/>
      </c>
      <c r="BG265" s="4" t="str">
        <f>IFERROR(IF(AR265="--","",IF(HLOOKUP(SMALL($Q$4:$Y$4,9),$Q$4:$Y$501,ROW(AP265)-3,FALSE)=0,"",IF(HLOOKUP(SMALL($Q$4:$Y$4,9),$Q$4:$Y$501,ROW(AP265)-3,FALSE)="nee",VLOOKUP("De kwaliteitseis emissiearme grond (maximale concentratie) wordt overschreden.",H!$O$10:'H'!$P$59,2,FALSE),""))),"")</f>
        <v/>
      </c>
    </row>
    <row r="266" spans="1:59" x14ac:dyDescent="0.2">
      <c r="A266" s="4" t="str">
        <f>F!A266</f>
        <v>4-Isopropyltolueen</v>
      </c>
      <c r="B266" s="6" t="str">
        <f>IF(ISNUMBER(F!E266)=FALSE,"--",IF(F!E266=0,"--",F!E266))</f>
        <v>--</v>
      </c>
      <c r="C266" s="6" t="str">
        <f>IF(B266="--","",F!F266)</f>
        <v/>
      </c>
      <c r="D266" s="6" t="str">
        <f>IF(ISNUMBER(F!G266)=FALSE,"--",IF(F!G266=0,"--",F!G266))</f>
        <v>--</v>
      </c>
      <c r="E266" s="6" t="str">
        <f>IF(D266="--","",F!H266)</f>
        <v/>
      </c>
      <c r="F266" s="6" t="str">
        <f>IF(ISNUMBER(F!I266)=FALSE,"--",IF(F!I266=0,"--",F!I266))</f>
        <v>--</v>
      </c>
      <c r="G266" s="6" t="str">
        <f>IF(F266="--","",F!J266)</f>
        <v/>
      </c>
      <c r="H266" s="6"/>
      <c r="I266" s="6" t="str">
        <f>IF(F!Z266=-1,-1,F!AV266)</f>
        <v/>
      </c>
      <c r="J266" s="6"/>
      <c r="K266" s="6" t="str">
        <f>IF(F!AC266=-1,-1,F!AX266)</f>
        <v/>
      </c>
      <c r="L266" s="6"/>
      <c r="M266" s="6" t="str">
        <f>IF(F!AF266=-1,-1,F!AZ266)</f>
        <v/>
      </c>
      <c r="N266" s="6"/>
      <c r="P266" s="4" t="str">
        <f>IFERROR(IF(AND(VLOOKUP(F!$B266,E!$B$1:$AK$300,5,FALSE)&lt;&gt;1000000000,VLOOKUP(F!$B266,E!$B$1:$AK$300,6,FALSE)=1000000000,VLOOKUP(F!$B266,E!$B$1:$AK$300,7,FALSE)=1000000000,VLOOKUP(F!$B266,E!$B$1:$AK$300,8,FALSE)=1000000000,VLOOKUP(F!$B266,E!$B$1:$AK$300,9,FALSE)=1000000000),"toetsen alleen LN",IF(AND(VLOOKUP(F!$B266,E!$B$1:$AK$300,5,FALSE)=1000000000,VLOOKUP(F!$B266,E!$B$1:$AK$300,6,FALSE)=1000000000,VLOOKUP(F!$B266,E!$B$1:$AK$300,7,FALSE)=1000000000,VLOOKUP(F!$B266,E!$B$1:$AK$300,8,FALSE)&lt;&gt;1000000000,VLOOKUP(F!$B266,E!$B$1:$AK$300,9,FALSE)&lt;&gt;1000000000),"toetsen alleen MV en SV",IF(AND(VLOOKUP(F!$B266,E!$B$1:$AK$300,5,FALSE)&lt;&gt;1000000000,VLOOKUP(F!$B266,E!$B$1:$AK$300,6,FALSE)&lt;&gt;1000000000,VLOOKUP(F!$B266,E!$B$1:$AK$300,7,FALSE)&lt;&gt;1000000000,VLOOKUP(F!$B266,E!$B$1:$AK$300,8,FALSE)=1000000000,VLOOKUP(F!$B266,E!$B$1:$AK$300,9,FALSE)=1000000000),"toetsen geen MV en SV",IF(VLOOKUP(F!$B266,E!$B$1:$AK$300,5,FALSE)+VLOOKUP(F!$B266,E!$B$1:$AK$300,6,FALSE)+VLOOKUP(F!$B266,E!$B$1:$AK$300,7,FALSE)+VLOOKUP(F!$B266,E!$B$1:$AK$300,8,FALSE)&lt;&gt;4000000000,"toetsen",IF(VLOOKUP(F!$B266,E!$B$1:$AK$300,12,FALSE)&lt;&gt;1000000000,"toetsen alleen IW","niet toetsen"))))),"")</f>
        <v/>
      </c>
      <c r="Q266" s="6" t="str">
        <f t="shared" si="88"/>
        <v/>
      </c>
      <c r="R266" s="5" t="str">
        <f>IF($B266="--","",IF($P266="toetsen",toetsen(F!$B266,Q266),IF($P266="toetsen alleen IW",toetsen_alleen_IW(F!$B266,Q266),IF($P266="toetsen alleen LN",toetsen_alleen_LN(F!$B266,Q266),IF($P266="toetsen geen MV en SV",toetsen_geen_MV_en_SV(F!$B266,Q266),IF($P266="toetsen alleen MV en SV",toetsen_alleen_MV_en_SV(F!$B266,Q266),""))))))</f>
        <v/>
      </c>
      <c r="S266" s="5" t="str">
        <f>IF($P266="toetsen",IF(OR(Q266="",VLOOKUP(F!$B266,E!$B$1:$AK$300,10,FALSE)=1000000000),"",IF(Q266&lt;=VLOOKUP(F!$B266,E!$B$1:$AK$300,10,FALSE),"ja","nee")),"")</f>
        <v/>
      </c>
      <c r="T266" s="78" t="str">
        <f t="shared" si="83"/>
        <v/>
      </c>
      <c r="U266" s="5" t="str">
        <f>IF($D266="--","",IF($P266="toetsen",toetsen(F!$B266,T266),IF($P266="toetsen alleen IW",toetsen_alleen_IW(F!$B266,T266),IF($P266="toetsen alleen LN",toetsen_alleen_LN(F!$B266,T266),IF($P266="toetsen geen MV en SV",toetsen_geen_MV_en_SV(F!$B266,T266),IF($P266="toetsen alleen MV en SV",toetsen_alleen_MV_en_SV(F!$B266,T266),""))))))</f>
        <v/>
      </c>
      <c r="V266" s="5" t="str">
        <f>IF($P266="toetsen",IF(OR(T266="",VLOOKUP(F!$B266,E!$B$1:$AK$300,10,FALSE)=1000000000),"",IF(T266&lt;=VLOOKUP(F!$B266,E!$B$1:$AK$300,10,FALSE),"ja","nee")),"")</f>
        <v/>
      </c>
      <c r="W266" s="6" t="str">
        <f t="shared" si="84"/>
        <v/>
      </c>
      <c r="X266" s="5" t="str">
        <f>IF($F266="--","",IF($P266="toetsen",toetsen(F!$B266,W266),IF($P266="toetsen alleen IW",toetsen_alleen_IW(F!$B266,W266),IF($P266="toetsen alleen LN",toetsen_alleen_LN(F!$B266,W266),IF($P266="toetsen geen MV en SV",toetsen_geen_MV_en_SV(F!$B266,W266),IF($P266="toetsen alleen MV en SV",toetsen_alleen_MV_en_SV(F!$B266,W266),""))))))</f>
        <v/>
      </c>
      <c r="Y266" s="5" t="str">
        <f>IF($P266="toetsen",IF(OR(W266="",VLOOKUP(F!$B266,E!$B$1:$AK$300,10,FALSE)=1000000000),"",IF(W266&lt;=VLOOKUP(F!$B266,E!$B$1:$AK$300,10,FALSE),"ja","nee")),"")</f>
        <v/>
      </c>
      <c r="AA266" s="4" t="str">
        <f>IFERROR(IF(Q266="","",(IF(Q266&gt;2*VLOOKUP(F!$B266,E!$B$1:$AK$300,5,FALSE),1,0))),"")</f>
        <v/>
      </c>
      <c r="AB266" s="4" t="str">
        <f>IFERROR(IF(T266="","",(IF(T266&gt;2*VLOOKUP(F!$B266,E!$B$1:$AK$300,5,FALSE),1,0))),"")</f>
        <v/>
      </c>
      <c r="AC266" s="4" t="str">
        <f>IFERROR(IF(W266="","",(IF(W266&gt;2*VLOOKUP(F!$B266,E!$B$1:$AK$300,5,FALSE),1,0))),"")</f>
        <v/>
      </c>
      <c r="AE266" s="4" t="str">
        <f>IFERROR(IF(Q266="","",(IF(Q266&gt;VLOOKUP(F!$B266,E!$B$1:$AK$300,6,FALSE)+VLOOKUP(F!$B266,E!$B$1:$AK$300,5,FALSE),1,0))),"")</f>
        <v/>
      </c>
      <c r="AF266" s="4" t="str">
        <f>IFERROR(IF(T266="","",(IF(T266&gt;VLOOKUP(F!$B266,E!$B$1:$AK$300,6,FALSE)+VLOOKUP(F!$B266,E!$B$1:$AK$300,5,FALSE),1,0))),"")</f>
        <v/>
      </c>
      <c r="AG266" s="4" t="str">
        <f>IFERROR(IF(W266="","",(IF(W266&gt;VLOOKUP(F!$B266,E!$B$1:$AK$300,6,FALSE)+VLOOKUP(F!$B266,E!$B$1:$AK$300,5,FALSE),1,0))),"")</f>
        <v/>
      </c>
      <c r="AI266" s="6" t="str">
        <f t="shared" si="85"/>
        <v>--</v>
      </c>
      <c r="AJ266" s="6" t="str">
        <f>IF(AI266="--","--",IF(F!$D266=131,IF(I266=-1,"rg",IF(I266="","--",IF(I266*1000&lt;1,FIXED(I266*1000,3),IF(I266*1000&lt;10,FIXED(I266*1000,2),(IF(I266*1000&lt;100,FIXED(I266*1000,1),IF(I266*1000&lt;1000,FIXED(I266*1000,0),MROUND(I266*1000,10)))))))),IF(I266=-1,"rg",IF(I266="","--",IF(I266&lt;1,FIXED(I266,3),IF(I266&lt;10,FIXED(I266,2),(IF(I266&lt;100,FIXED(I266,1),IF(I266&lt;1000,FIXED(I266,0),MROUND(I266,10))))))))))</f>
        <v>--</v>
      </c>
      <c r="AK266" s="6" t="str">
        <f t="shared" si="86"/>
        <v>--</v>
      </c>
      <c r="AL266" s="6" t="str">
        <f>IF(AK266="--","--",IF(F!$D266=131,IF(K266=-1,"rg",IF(K266="","--",IF(K266*1000&lt;1,FIXED(K266*1000,3),IF(K266*1000&lt;10,FIXED(K266*1000,2),(IF(K266*1000&lt;100,FIXED(K266*1000,1),IF(K266*1000&lt;1000,FIXED(K266*1000,0),MROUND(K266*1000,10)))))))),IF(K266=-1,"rg",IF(K266="","--",IF(K266&lt;1,FIXED(K266,3),IF(K266&lt;10,FIXED(K266,2),(IF(K266&lt;100,FIXED(K266,1),IF(K266&lt;1000,FIXED(K266,0),MROUND(K266,10))))))))))</f>
        <v>--</v>
      </c>
      <c r="AM266" s="6" t="str">
        <f t="shared" si="87"/>
        <v>--</v>
      </c>
      <c r="AN266" s="6" t="str">
        <f>IF(AM266="--","--",IF(F!$D266=131,IF(M266=-1,"rg",IF(M266="","--",IF(M266*1000&lt;1,FIXED(M266*1000,3),IF(M266*1000&lt;10,FIXED(M266*1000,2),(IF(M266*1000&lt;100,FIXED(M266*1000,1),IF(M266*1000&lt;1000,FIXED(M266*1000,0),MROUND(M266*1000,10)))))))),IF(M266=-1,"rg",IF(M266="","--",IF(M266&lt;1,FIXED(M266,3),IF(M266&lt;10,FIXED(M266,2),(IF(M266&lt;100,FIXED(M266,1),IF(M266&lt;1000,FIXED(M266,0),MROUND(M266,10))))))))))</f>
        <v>--</v>
      </c>
      <c r="AP266" s="6" t="str">
        <f t="shared" si="95"/>
        <v>--</v>
      </c>
      <c r="AQ266" s="6" t="str">
        <f t="shared" si="96"/>
        <v/>
      </c>
      <c r="AR266" s="6" t="str">
        <f t="shared" si="97"/>
        <v>--</v>
      </c>
      <c r="AS266" s="6" t="str">
        <f t="shared" si="98"/>
        <v/>
      </c>
      <c r="AT266" s="6" t="str">
        <f t="shared" si="99"/>
        <v/>
      </c>
      <c r="AU266" s="6" t="str">
        <f>IFERROR(IF(AR266="--","",IF(HLOOKUP(SMALL($Q$4:$Y$4,3),$Q$4:$Y$501,ROW(AP266)-3,FALSE)=0,"",IF(HLOOKUP(SMALL($Q$4:$Y$4,3),$Q$4:$Y$501,ROW(AP266)-3,FALSE)="nee",VLOOKUP("De kwaliteitseis emissiearme grond (maximale concentratie) wordt overschreden.",H!$O$10:'H'!$P$59,2,FALSE),""))),"")</f>
        <v/>
      </c>
      <c r="AV266" s="6" t="str">
        <f t="shared" si="89"/>
        <v>--</v>
      </c>
      <c r="AW266" s="6" t="str">
        <f t="shared" si="90"/>
        <v/>
      </c>
      <c r="AX266" s="6" t="str">
        <f t="shared" si="91"/>
        <v>--</v>
      </c>
      <c r="AY266" s="6" t="str">
        <f t="shared" si="100"/>
        <v/>
      </c>
      <c r="AZ266" s="6" t="str">
        <f t="shared" si="101"/>
        <v/>
      </c>
      <c r="BA266" s="6" t="str">
        <f>IFERROR(IF(AR266="--","",IF(HLOOKUP(SMALL($Q$4:$Y$4,6),$Q$4:$Y$501,ROW(AP266)-3,FALSE)=0,"",IF(HLOOKUP(SMALL($Q$4:$Y$4,6),$Q$4:$Y$501,ROW(AP266)-3,FALSE)="nee",VLOOKUP("De kwaliteitseis emissiearme grond (maximale concentratie) wordt overschreden.",H!$O$10:'H'!$P$59,2,FALSE),""))),"")</f>
        <v/>
      </c>
      <c r="BB266" s="6" t="str">
        <f t="shared" si="92"/>
        <v>--</v>
      </c>
      <c r="BC266" s="6" t="str">
        <f t="shared" si="93"/>
        <v/>
      </c>
      <c r="BD266" s="6" t="str">
        <f t="shared" si="94"/>
        <v>--</v>
      </c>
      <c r="BE266" s="6" t="str">
        <f t="shared" si="102"/>
        <v/>
      </c>
      <c r="BF266" s="6" t="str">
        <f t="shared" si="103"/>
        <v/>
      </c>
      <c r="BG266" s="4" t="str">
        <f>IFERROR(IF(AR266="--","",IF(HLOOKUP(SMALL($Q$4:$Y$4,9),$Q$4:$Y$501,ROW(AP266)-3,FALSE)=0,"",IF(HLOOKUP(SMALL($Q$4:$Y$4,9),$Q$4:$Y$501,ROW(AP266)-3,FALSE)="nee",VLOOKUP("De kwaliteitseis emissiearme grond (maximale concentratie) wordt overschreden.",H!$O$10:'H'!$P$59,2,FALSE),""))),"")</f>
        <v/>
      </c>
    </row>
    <row r="267" spans="1:59" x14ac:dyDescent="0.2">
      <c r="A267" s="4" t="str">
        <f>F!A267</f>
        <v>2-Ethyltolueen</v>
      </c>
      <c r="B267" s="6" t="str">
        <f>IF(ISNUMBER(F!E267)=FALSE,"--",IF(F!E267=0,"--",F!E267))</f>
        <v>--</v>
      </c>
      <c r="C267" s="6" t="str">
        <f>IF(B267="--","",F!F267)</f>
        <v/>
      </c>
      <c r="D267" s="6" t="str">
        <f>IF(ISNUMBER(F!G267)=FALSE,"--",IF(F!G267=0,"--",F!G267))</f>
        <v>--</v>
      </c>
      <c r="E267" s="6" t="str">
        <f>IF(D267="--","",F!H267)</f>
        <v/>
      </c>
      <c r="F267" s="6" t="str">
        <f>IF(ISNUMBER(F!I267)=FALSE,"--",IF(F!I267=0,"--",F!I267))</f>
        <v>--</v>
      </c>
      <c r="G267" s="6" t="str">
        <f>IF(F267="--","",F!J267)</f>
        <v/>
      </c>
      <c r="H267" s="6"/>
      <c r="I267" s="6" t="str">
        <f>IF(F!Z267=-1,-1,F!AV267)</f>
        <v/>
      </c>
      <c r="J267" s="6"/>
      <c r="K267" s="6" t="str">
        <f>IF(F!AC267=-1,-1,F!AX267)</f>
        <v/>
      </c>
      <c r="L267" s="6"/>
      <c r="M267" s="6" t="str">
        <f>IF(F!AF267=-1,-1,F!AZ267)</f>
        <v/>
      </c>
      <c r="N267" s="6"/>
      <c r="P267" s="4" t="str">
        <f>IFERROR(IF(AND(VLOOKUP(F!$B267,E!$B$1:$AK$300,5,FALSE)&lt;&gt;1000000000,VLOOKUP(F!$B267,E!$B$1:$AK$300,6,FALSE)=1000000000,VLOOKUP(F!$B267,E!$B$1:$AK$300,7,FALSE)=1000000000,VLOOKUP(F!$B267,E!$B$1:$AK$300,8,FALSE)=1000000000,VLOOKUP(F!$B267,E!$B$1:$AK$300,9,FALSE)=1000000000),"toetsen alleen LN",IF(AND(VLOOKUP(F!$B267,E!$B$1:$AK$300,5,FALSE)=1000000000,VLOOKUP(F!$B267,E!$B$1:$AK$300,6,FALSE)=1000000000,VLOOKUP(F!$B267,E!$B$1:$AK$300,7,FALSE)=1000000000,VLOOKUP(F!$B267,E!$B$1:$AK$300,8,FALSE)&lt;&gt;1000000000,VLOOKUP(F!$B267,E!$B$1:$AK$300,9,FALSE)&lt;&gt;1000000000),"toetsen alleen MV en SV",IF(AND(VLOOKUP(F!$B267,E!$B$1:$AK$300,5,FALSE)&lt;&gt;1000000000,VLOOKUP(F!$B267,E!$B$1:$AK$300,6,FALSE)&lt;&gt;1000000000,VLOOKUP(F!$B267,E!$B$1:$AK$300,7,FALSE)&lt;&gt;1000000000,VLOOKUP(F!$B267,E!$B$1:$AK$300,8,FALSE)=1000000000,VLOOKUP(F!$B267,E!$B$1:$AK$300,9,FALSE)=1000000000),"toetsen geen MV en SV",IF(VLOOKUP(F!$B267,E!$B$1:$AK$300,5,FALSE)+VLOOKUP(F!$B267,E!$B$1:$AK$300,6,FALSE)+VLOOKUP(F!$B267,E!$B$1:$AK$300,7,FALSE)+VLOOKUP(F!$B267,E!$B$1:$AK$300,8,FALSE)&lt;&gt;4000000000,"toetsen",IF(VLOOKUP(F!$B267,E!$B$1:$AK$300,12,FALSE)&lt;&gt;1000000000,"toetsen alleen IW","niet toetsen"))))),"")</f>
        <v>toetsen geen MV en SV</v>
      </c>
      <c r="Q267" s="6" t="str">
        <f t="shared" si="88"/>
        <v/>
      </c>
      <c r="R267" s="5" t="str">
        <f>IF($B267="--","",IF($P267="toetsen",toetsen(F!$B267,Q267),IF($P267="toetsen alleen IW",toetsen_alleen_IW(F!$B267,Q267),IF($P267="toetsen alleen LN",toetsen_alleen_LN(F!$B267,Q267),IF($P267="toetsen geen MV en SV",toetsen_geen_MV_en_SV(F!$B267,Q267),IF($P267="toetsen alleen MV en SV",toetsen_alleen_MV_en_SV(F!$B267,Q267),""))))))</f>
        <v/>
      </c>
      <c r="S267" s="5" t="str">
        <f>IF($P267="toetsen",IF(OR(Q267="",VLOOKUP(F!$B267,E!$B$1:$AK$300,10,FALSE)=1000000000),"",IF(Q267&lt;=VLOOKUP(F!$B267,E!$B$1:$AK$300,10,FALSE),"ja","nee")),"")</f>
        <v/>
      </c>
      <c r="T267" s="78" t="str">
        <f t="shared" si="83"/>
        <v/>
      </c>
      <c r="U267" s="5" t="str">
        <f>IF($D267="--","",IF($P267="toetsen",toetsen(F!$B267,T267),IF($P267="toetsen alleen IW",toetsen_alleen_IW(F!$B267,T267),IF($P267="toetsen alleen LN",toetsen_alleen_LN(F!$B267,T267),IF($P267="toetsen geen MV en SV",toetsen_geen_MV_en_SV(F!$B267,T267),IF($P267="toetsen alleen MV en SV",toetsen_alleen_MV_en_SV(F!$B267,T267),""))))))</f>
        <v/>
      </c>
      <c r="V267" s="5" t="str">
        <f>IF($P267="toetsen",IF(OR(T267="",VLOOKUP(F!$B267,E!$B$1:$AK$300,10,FALSE)=1000000000),"",IF(T267&lt;=VLOOKUP(F!$B267,E!$B$1:$AK$300,10,FALSE),"ja","nee")),"")</f>
        <v/>
      </c>
      <c r="W267" s="6" t="str">
        <f t="shared" si="84"/>
        <v/>
      </c>
      <c r="X267" s="5" t="str">
        <f>IF($F267="--","",IF($P267="toetsen",toetsen(F!$B267,W267),IF($P267="toetsen alleen IW",toetsen_alleen_IW(F!$B267,W267),IF($P267="toetsen alleen LN",toetsen_alleen_LN(F!$B267,W267),IF($P267="toetsen geen MV en SV",toetsen_geen_MV_en_SV(F!$B267,W267),IF($P267="toetsen alleen MV en SV",toetsen_alleen_MV_en_SV(F!$B267,W267),""))))))</f>
        <v/>
      </c>
      <c r="Y267" s="5" t="str">
        <f>IF($P267="toetsen",IF(OR(W267="",VLOOKUP(F!$B267,E!$B$1:$AK$300,10,FALSE)=1000000000),"",IF(W267&lt;=VLOOKUP(F!$B267,E!$B$1:$AK$300,10,FALSE),"ja","nee")),"")</f>
        <v/>
      </c>
      <c r="AA267" s="4" t="str">
        <f>IFERROR(IF(Q267="","",(IF(Q267&gt;2*VLOOKUP(F!$B267,E!$B$1:$AK$300,5,FALSE),1,0))),"")</f>
        <v/>
      </c>
      <c r="AB267" s="4" t="str">
        <f>IFERROR(IF(T267="","",(IF(T267&gt;2*VLOOKUP(F!$B267,E!$B$1:$AK$300,5,FALSE),1,0))),"")</f>
        <v/>
      </c>
      <c r="AC267" s="4" t="str">
        <f>IFERROR(IF(W267="","",(IF(W267&gt;2*VLOOKUP(F!$B267,E!$B$1:$AK$300,5,FALSE),1,0))),"")</f>
        <v/>
      </c>
      <c r="AE267" s="4" t="str">
        <f>IFERROR(IF(Q267="","",(IF(Q267&gt;VLOOKUP(F!$B267,E!$B$1:$AK$300,6,FALSE)+VLOOKUP(F!$B267,E!$B$1:$AK$300,5,FALSE),1,0))),"")</f>
        <v/>
      </c>
      <c r="AF267" s="4" t="str">
        <f>IFERROR(IF(T267="","",(IF(T267&gt;VLOOKUP(F!$B267,E!$B$1:$AK$300,6,FALSE)+VLOOKUP(F!$B267,E!$B$1:$AK$300,5,FALSE),1,0))),"")</f>
        <v/>
      </c>
      <c r="AG267" s="4" t="str">
        <f>IFERROR(IF(W267="","",(IF(W267&gt;VLOOKUP(F!$B267,E!$B$1:$AK$300,6,FALSE)+VLOOKUP(F!$B267,E!$B$1:$AK$300,5,FALSE),1,0))),"")</f>
        <v/>
      </c>
      <c r="AI267" s="6" t="str">
        <f t="shared" si="85"/>
        <v>--</v>
      </c>
      <c r="AJ267" s="6" t="str">
        <f>IF(AI267="--","--",IF(F!$D267=131,IF(I267=-1,"rg",IF(I267="","--",IF(I267*1000&lt;1,FIXED(I267*1000,3),IF(I267*1000&lt;10,FIXED(I267*1000,2),(IF(I267*1000&lt;100,FIXED(I267*1000,1),IF(I267*1000&lt;1000,FIXED(I267*1000,0),MROUND(I267*1000,10)))))))),IF(I267=-1,"rg",IF(I267="","--",IF(I267&lt;1,FIXED(I267,3),IF(I267&lt;10,FIXED(I267,2),(IF(I267&lt;100,FIXED(I267,1),IF(I267&lt;1000,FIXED(I267,0),MROUND(I267,10))))))))))</f>
        <v>--</v>
      </c>
      <c r="AK267" s="6" t="str">
        <f t="shared" si="86"/>
        <v>--</v>
      </c>
      <c r="AL267" s="6" t="str">
        <f>IF(AK267="--","--",IF(F!$D267=131,IF(K267=-1,"rg",IF(K267="","--",IF(K267*1000&lt;1,FIXED(K267*1000,3),IF(K267*1000&lt;10,FIXED(K267*1000,2),(IF(K267*1000&lt;100,FIXED(K267*1000,1),IF(K267*1000&lt;1000,FIXED(K267*1000,0),MROUND(K267*1000,10)))))))),IF(K267=-1,"rg",IF(K267="","--",IF(K267&lt;1,FIXED(K267,3),IF(K267&lt;10,FIXED(K267,2),(IF(K267&lt;100,FIXED(K267,1),IF(K267&lt;1000,FIXED(K267,0),MROUND(K267,10))))))))))</f>
        <v>--</v>
      </c>
      <c r="AM267" s="6" t="str">
        <f t="shared" si="87"/>
        <v>--</v>
      </c>
      <c r="AN267" s="6" t="str">
        <f>IF(AM267="--","--",IF(F!$D267=131,IF(M267=-1,"rg",IF(M267="","--",IF(M267*1000&lt;1,FIXED(M267*1000,3),IF(M267*1000&lt;10,FIXED(M267*1000,2),(IF(M267*1000&lt;100,FIXED(M267*1000,1),IF(M267*1000&lt;1000,FIXED(M267*1000,0),MROUND(M267*1000,10)))))))),IF(M267=-1,"rg",IF(M267="","--",IF(M267&lt;1,FIXED(M267,3),IF(M267&lt;10,FIXED(M267,2),(IF(M267&lt;100,FIXED(M267,1),IF(M267&lt;1000,FIXED(M267,0),MROUND(M267,10))))))))))</f>
        <v>--</v>
      </c>
      <c r="AP267" s="6" t="str">
        <f t="shared" si="95"/>
        <v>--</v>
      </c>
      <c r="AQ267" s="6" t="str">
        <f t="shared" si="96"/>
        <v/>
      </c>
      <c r="AR267" s="6" t="str">
        <f t="shared" si="97"/>
        <v>--</v>
      </c>
      <c r="AS267" s="6" t="str">
        <f t="shared" si="98"/>
        <v/>
      </c>
      <c r="AT267" s="6" t="str">
        <f t="shared" si="99"/>
        <v/>
      </c>
      <c r="AU267" s="6" t="str">
        <f>IFERROR(IF(AR267="--","",IF(HLOOKUP(SMALL($Q$4:$Y$4,3),$Q$4:$Y$501,ROW(AP267)-3,FALSE)=0,"",IF(HLOOKUP(SMALL($Q$4:$Y$4,3),$Q$4:$Y$501,ROW(AP267)-3,FALSE)="nee",VLOOKUP("De kwaliteitseis emissiearme grond (maximale concentratie) wordt overschreden.",H!$O$10:'H'!$P$59,2,FALSE),""))),"")</f>
        <v/>
      </c>
      <c r="AV267" s="6" t="str">
        <f t="shared" si="89"/>
        <v>--</v>
      </c>
      <c r="AW267" s="6" t="str">
        <f t="shared" si="90"/>
        <v/>
      </c>
      <c r="AX267" s="6" t="str">
        <f t="shared" si="91"/>
        <v>--</v>
      </c>
      <c r="AY267" s="6" t="str">
        <f t="shared" si="100"/>
        <v/>
      </c>
      <c r="AZ267" s="6" t="str">
        <f t="shared" si="101"/>
        <v/>
      </c>
      <c r="BA267" s="6" t="str">
        <f>IFERROR(IF(AR267="--","",IF(HLOOKUP(SMALL($Q$4:$Y$4,6),$Q$4:$Y$501,ROW(AP267)-3,FALSE)=0,"",IF(HLOOKUP(SMALL($Q$4:$Y$4,6),$Q$4:$Y$501,ROW(AP267)-3,FALSE)="nee",VLOOKUP("De kwaliteitseis emissiearme grond (maximale concentratie) wordt overschreden.",H!$O$10:'H'!$P$59,2,FALSE),""))),"")</f>
        <v/>
      </c>
      <c r="BB267" s="6" t="str">
        <f t="shared" si="92"/>
        <v>--</v>
      </c>
      <c r="BC267" s="6" t="str">
        <f t="shared" si="93"/>
        <v/>
      </c>
      <c r="BD267" s="6" t="str">
        <f t="shared" si="94"/>
        <v>--</v>
      </c>
      <c r="BE267" s="6" t="str">
        <f t="shared" si="102"/>
        <v/>
      </c>
      <c r="BF267" s="6" t="str">
        <f t="shared" si="103"/>
        <v/>
      </c>
      <c r="BG267" s="4" t="str">
        <f>IFERROR(IF(AR267="--","",IF(HLOOKUP(SMALL($Q$4:$Y$4,9),$Q$4:$Y$501,ROW(AP267)-3,FALSE)=0,"",IF(HLOOKUP(SMALL($Q$4:$Y$4,9),$Q$4:$Y$501,ROW(AP267)-3,FALSE)="nee",VLOOKUP("De kwaliteitseis emissiearme grond (maximale concentratie) wordt overschreden.",H!$O$10:'H'!$P$59,2,FALSE),""))),"")</f>
        <v/>
      </c>
    </row>
    <row r="268" spans="1:59" x14ac:dyDescent="0.2">
      <c r="A268" s="4" t="str">
        <f>F!A268</f>
        <v>3-Ethyltolueen</v>
      </c>
      <c r="B268" s="6" t="str">
        <f>IF(ISNUMBER(F!E268)=FALSE,"--",IF(F!E268=0,"--",F!E268))</f>
        <v>--</v>
      </c>
      <c r="C268" s="6" t="str">
        <f>IF(B268="--","",F!F268)</f>
        <v/>
      </c>
      <c r="D268" s="6" t="str">
        <f>IF(ISNUMBER(F!G268)=FALSE,"--",IF(F!G268=0,"--",F!G268))</f>
        <v>--</v>
      </c>
      <c r="E268" s="6" t="str">
        <f>IF(D268="--","",F!H268)</f>
        <v/>
      </c>
      <c r="F268" s="6" t="str">
        <f>IF(ISNUMBER(F!I268)=FALSE,"--",IF(F!I268=0,"--",F!I268))</f>
        <v>--</v>
      </c>
      <c r="G268" s="6" t="str">
        <f>IF(F268="--","",F!J268)</f>
        <v/>
      </c>
      <c r="H268" s="6"/>
      <c r="I268" s="6" t="str">
        <f>IF(F!Z268=-1,-1,F!AV268)</f>
        <v/>
      </c>
      <c r="J268" s="6"/>
      <c r="K268" s="6" t="str">
        <f>IF(F!AC268=-1,-1,F!AX268)</f>
        <v/>
      </c>
      <c r="L268" s="6"/>
      <c r="M268" s="6" t="str">
        <f>IF(F!AF268=-1,-1,F!AZ268)</f>
        <v/>
      </c>
      <c r="N268" s="6"/>
      <c r="P268" s="4" t="str">
        <f>IFERROR(IF(AND(VLOOKUP(F!$B268,E!$B$1:$AK$300,5,FALSE)&lt;&gt;1000000000,VLOOKUP(F!$B268,E!$B$1:$AK$300,6,FALSE)=1000000000,VLOOKUP(F!$B268,E!$B$1:$AK$300,7,FALSE)=1000000000,VLOOKUP(F!$B268,E!$B$1:$AK$300,8,FALSE)=1000000000,VLOOKUP(F!$B268,E!$B$1:$AK$300,9,FALSE)=1000000000),"toetsen alleen LN",IF(AND(VLOOKUP(F!$B268,E!$B$1:$AK$300,5,FALSE)=1000000000,VLOOKUP(F!$B268,E!$B$1:$AK$300,6,FALSE)=1000000000,VLOOKUP(F!$B268,E!$B$1:$AK$300,7,FALSE)=1000000000,VLOOKUP(F!$B268,E!$B$1:$AK$300,8,FALSE)&lt;&gt;1000000000,VLOOKUP(F!$B268,E!$B$1:$AK$300,9,FALSE)&lt;&gt;1000000000),"toetsen alleen MV en SV",IF(AND(VLOOKUP(F!$B268,E!$B$1:$AK$300,5,FALSE)&lt;&gt;1000000000,VLOOKUP(F!$B268,E!$B$1:$AK$300,6,FALSE)&lt;&gt;1000000000,VLOOKUP(F!$B268,E!$B$1:$AK$300,7,FALSE)&lt;&gt;1000000000,VLOOKUP(F!$B268,E!$B$1:$AK$300,8,FALSE)=1000000000,VLOOKUP(F!$B268,E!$B$1:$AK$300,9,FALSE)=1000000000),"toetsen geen MV en SV",IF(VLOOKUP(F!$B268,E!$B$1:$AK$300,5,FALSE)+VLOOKUP(F!$B268,E!$B$1:$AK$300,6,FALSE)+VLOOKUP(F!$B268,E!$B$1:$AK$300,7,FALSE)+VLOOKUP(F!$B268,E!$B$1:$AK$300,8,FALSE)&lt;&gt;4000000000,"toetsen",IF(VLOOKUP(F!$B268,E!$B$1:$AK$300,12,FALSE)&lt;&gt;1000000000,"toetsen alleen IW","niet toetsen"))))),"")</f>
        <v>toetsen geen MV en SV</v>
      </c>
      <c r="Q268" s="6" t="str">
        <f t="shared" si="88"/>
        <v/>
      </c>
      <c r="R268" s="5" t="str">
        <f>IF($B268="--","",IF($P268="toetsen",toetsen(F!$B268,Q268),IF($P268="toetsen alleen IW",toetsen_alleen_IW(F!$B268,Q268),IF($P268="toetsen alleen LN",toetsen_alleen_LN(F!$B268,Q268),IF($P268="toetsen geen MV en SV",toetsen_geen_MV_en_SV(F!$B268,Q268),IF($P268="toetsen alleen MV en SV",toetsen_alleen_MV_en_SV(F!$B268,Q268),""))))))</f>
        <v/>
      </c>
      <c r="S268" s="5" t="str">
        <f>IF($P268="toetsen",IF(OR(Q268="",VLOOKUP(F!$B268,E!$B$1:$AK$300,10,FALSE)=1000000000),"",IF(Q268&lt;=VLOOKUP(F!$B268,E!$B$1:$AK$300,10,FALSE),"ja","nee")),"")</f>
        <v/>
      </c>
      <c r="T268" s="78" t="str">
        <f t="shared" ref="T268:T331" si="104">K268</f>
        <v/>
      </c>
      <c r="U268" s="5" t="str">
        <f>IF($D268="--","",IF($P268="toetsen",toetsen(F!$B268,T268),IF($P268="toetsen alleen IW",toetsen_alleen_IW(F!$B268,T268),IF($P268="toetsen alleen LN",toetsen_alleen_LN(F!$B268,T268),IF($P268="toetsen geen MV en SV",toetsen_geen_MV_en_SV(F!$B268,T268),IF($P268="toetsen alleen MV en SV",toetsen_alleen_MV_en_SV(F!$B268,T268),""))))))</f>
        <v/>
      </c>
      <c r="V268" s="5" t="str">
        <f>IF($P268="toetsen",IF(OR(T268="",VLOOKUP(F!$B268,E!$B$1:$AK$300,10,FALSE)=1000000000),"",IF(T268&lt;=VLOOKUP(F!$B268,E!$B$1:$AK$300,10,FALSE),"ja","nee")),"")</f>
        <v/>
      </c>
      <c r="W268" s="6" t="str">
        <f t="shared" ref="W268:W331" si="105">M268</f>
        <v/>
      </c>
      <c r="X268" s="5" t="str">
        <f>IF($F268="--","",IF($P268="toetsen",toetsen(F!$B268,W268),IF($P268="toetsen alleen IW",toetsen_alleen_IW(F!$B268,W268),IF($P268="toetsen alleen LN",toetsen_alleen_LN(F!$B268,W268),IF($P268="toetsen geen MV en SV",toetsen_geen_MV_en_SV(F!$B268,W268),IF($P268="toetsen alleen MV en SV",toetsen_alleen_MV_en_SV(F!$B268,W268),""))))))</f>
        <v/>
      </c>
      <c r="Y268" s="5" t="str">
        <f>IF($P268="toetsen",IF(OR(W268="",VLOOKUP(F!$B268,E!$B$1:$AK$300,10,FALSE)=1000000000),"",IF(W268&lt;=VLOOKUP(F!$B268,E!$B$1:$AK$300,10,FALSE),"ja","nee")),"")</f>
        <v/>
      </c>
      <c r="AA268" s="4" t="str">
        <f>IFERROR(IF(Q268="","",(IF(Q268&gt;2*VLOOKUP(F!$B268,E!$B$1:$AK$300,5,FALSE),1,0))),"")</f>
        <v/>
      </c>
      <c r="AB268" s="4" t="str">
        <f>IFERROR(IF(T268="","",(IF(T268&gt;2*VLOOKUP(F!$B268,E!$B$1:$AK$300,5,FALSE),1,0))),"")</f>
        <v/>
      </c>
      <c r="AC268" s="4" t="str">
        <f>IFERROR(IF(W268="","",(IF(W268&gt;2*VLOOKUP(F!$B268,E!$B$1:$AK$300,5,FALSE),1,0))),"")</f>
        <v/>
      </c>
      <c r="AE268" s="4" t="str">
        <f>IFERROR(IF(Q268="","",(IF(Q268&gt;VLOOKUP(F!$B268,E!$B$1:$AK$300,6,FALSE)+VLOOKUP(F!$B268,E!$B$1:$AK$300,5,FALSE),1,0))),"")</f>
        <v/>
      </c>
      <c r="AF268" s="4" t="str">
        <f>IFERROR(IF(T268="","",(IF(T268&gt;VLOOKUP(F!$B268,E!$B$1:$AK$300,6,FALSE)+VLOOKUP(F!$B268,E!$B$1:$AK$300,5,FALSE),1,0))),"")</f>
        <v/>
      </c>
      <c r="AG268" s="4" t="str">
        <f>IFERROR(IF(W268="","",(IF(W268&gt;VLOOKUP(F!$B268,E!$B$1:$AK$300,6,FALSE)+VLOOKUP(F!$B268,E!$B$1:$AK$300,5,FALSE),1,0))),"")</f>
        <v/>
      </c>
      <c r="AI268" s="6" t="str">
        <f t="shared" ref="AI268:AI331" si="106">IF(B268="--",B268,(IF(B268&lt;1,FIXED(B268,2),IF(B268&lt;10,FIXED(B268,1),IF(B268&lt;100,FIXED(B268,0),IF(B268&lt;1000,MROUND(B268,10),MROUND(B268,100)))))))</f>
        <v>--</v>
      </c>
      <c r="AJ268" s="6" t="str">
        <f>IF(AI268="--","--",IF(F!$D268=131,IF(I268=-1,"rg",IF(I268="","--",IF(I268*1000&lt;1,FIXED(I268*1000,3),IF(I268*1000&lt;10,FIXED(I268*1000,2),(IF(I268*1000&lt;100,FIXED(I268*1000,1),IF(I268*1000&lt;1000,FIXED(I268*1000,0),MROUND(I268*1000,10)))))))),IF(I268=-1,"rg",IF(I268="","--",IF(I268&lt;1,FIXED(I268,3),IF(I268&lt;10,FIXED(I268,2),(IF(I268&lt;100,FIXED(I268,1),IF(I268&lt;1000,FIXED(I268,0),MROUND(I268,10))))))))))</f>
        <v>--</v>
      </c>
      <c r="AK268" s="6" t="str">
        <f t="shared" ref="AK268:AK331" si="107">IF(D268="--",D268,(IF(D268&lt;1,FIXED(D268,2),IF(D268&lt;10,FIXED(D268,1),IF(D268&lt;100,FIXED(D268,0),IF(D268&lt;1000,MROUND(D268,10),MROUND(D268,100)))))))</f>
        <v>--</v>
      </c>
      <c r="AL268" s="6" t="str">
        <f>IF(AK268="--","--",IF(F!$D268=131,IF(K268=-1,"rg",IF(K268="","--",IF(K268*1000&lt;1,FIXED(K268*1000,3),IF(K268*1000&lt;10,FIXED(K268*1000,2),(IF(K268*1000&lt;100,FIXED(K268*1000,1),IF(K268*1000&lt;1000,FIXED(K268*1000,0),MROUND(K268*1000,10)))))))),IF(K268=-1,"rg",IF(K268="","--",IF(K268&lt;1,FIXED(K268,3),IF(K268&lt;10,FIXED(K268,2),(IF(K268&lt;100,FIXED(K268,1),IF(K268&lt;1000,FIXED(K268,0),MROUND(K268,10))))))))))</f>
        <v>--</v>
      </c>
      <c r="AM268" s="6" t="str">
        <f t="shared" ref="AM268:AM331" si="108">IF(F268="--",F268,(IF(F268&lt;1,FIXED(F268,2),IF(F268&lt;10,FIXED(F268,1),IF(F268&lt;100,FIXED(F268,0),IF(F268&lt;1000,MROUND(F268,10),MROUND(F268,100)))))))</f>
        <v>--</v>
      </c>
      <c r="AN268" s="6" t="str">
        <f>IF(AM268="--","--",IF(F!$D268=131,IF(M268=-1,"rg",IF(M268="","--",IF(M268*1000&lt;1,FIXED(M268*1000,3),IF(M268*1000&lt;10,FIXED(M268*1000,2),(IF(M268*1000&lt;100,FIXED(M268*1000,1),IF(M268*1000&lt;1000,FIXED(M268*1000,0),MROUND(M268*1000,10)))))))),IF(M268=-1,"rg",IF(M268="","--",IF(M268&lt;1,FIXED(M268,3),IF(M268&lt;10,FIXED(M268,2),(IF(M268&lt;100,FIXED(M268,1),IF(M268&lt;1000,FIXED(M268,0),MROUND(M268,10))))))))))</f>
        <v>--</v>
      </c>
      <c r="AP268" s="6" t="str">
        <f t="shared" si="95"/>
        <v>--</v>
      </c>
      <c r="AQ268" s="6" t="str">
        <f t="shared" si="96"/>
        <v/>
      </c>
      <c r="AR268" s="6" t="str">
        <f t="shared" si="97"/>
        <v>--</v>
      </c>
      <c r="AS268" s="6" t="str">
        <f t="shared" si="98"/>
        <v/>
      </c>
      <c r="AT268" s="6" t="str">
        <f t="shared" si="99"/>
        <v/>
      </c>
      <c r="AU268" s="6" t="str">
        <f>IFERROR(IF(AR268="--","",IF(HLOOKUP(SMALL($Q$4:$Y$4,3),$Q$4:$Y$501,ROW(AP268)-3,FALSE)=0,"",IF(HLOOKUP(SMALL($Q$4:$Y$4,3),$Q$4:$Y$501,ROW(AP268)-3,FALSE)="nee",VLOOKUP("De kwaliteitseis emissiearme grond (maximale concentratie) wordt overschreden.",H!$O$10:'H'!$P$59,2,FALSE),""))),"")</f>
        <v/>
      </c>
      <c r="AV268" s="6" t="str">
        <f t="shared" si="89"/>
        <v>--</v>
      </c>
      <c r="AW268" s="6" t="str">
        <f t="shared" si="90"/>
        <v/>
      </c>
      <c r="AX268" s="6" t="str">
        <f t="shared" si="91"/>
        <v>--</v>
      </c>
      <c r="AY268" s="6" t="str">
        <f t="shared" si="100"/>
        <v/>
      </c>
      <c r="AZ268" s="6" t="str">
        <f t="shared" si="101"/>
        <v/>
      </c>
      <c r="BA268" s="6" t="str">
        <f>IFERROR(IF(AR268="--","",IF(HLOOKUP(SMALL($Q$4:$Y$4,6),$Q$4:$Y$501,ROW(AP268)-3,FALSE)=0,"",IF(HLOOKUP(SMALL($Q$4:$Y$4,6),$Q$4:$Y$501,ROW(AP268)-3,FALSE)="nee",VLOOKUP("De kwaliteitseis emissiearme grond (maximale concentratie) wordt overschreden.",H!$O$10:'H'!$P$59,2,FALSE),""))),"")</f>
        <v/>
      </c>
      <c r="BB268" s="6" t="str">
        <f t="shared" si="92"/>
        <v>--</v>
      </c>
      <c r="BC268" s="6" t="str">
        <f t="shared" si="93"/>
        <v/>
      </c>
      <c r="BD268" s="6" t="str">
        <f t="shared" si="94"/>
        <v>--</v>
      </c>
      <c r="BE268" s="6" t="str">
        <f t="shared" si="102"/>
        <v/>
      </c>
      <c r="BF268" s="6" t="str">
        <f t="shared" si="103"/>
        <v/>
      </c>
      <c r="BG268" s="4" t="str">
        <f>IFERROR(IF(AR268="--","",IF(HLOOKUP(SMALL($Q$4:$Y$4,9),$Q$4:$Y$501,ROW(AP268)-3,FALSE)=0,"",IF(HLOOKUP(SMALL($Q$4:$Y$4,9),$Q$4:$Y$501,ROW(AP268)-3,FALSE)="nee",VLOOKUP("De kwaliteitseis emissiearme grond (maximale concentratie) wordt overschreden.",H!$O$10:'H'!$P$59,2,FALSE),""))),"")</f>
        <v/>
      </c>
    </row>
    <row r="269" spans="1:59" x14ac:dyDescent="0.2">
      <c r="A269" s="4" t="str">
        <f>F!A269</f>
        <v>4-Ethyltolueen</v>
      </c>
      <c r="B269" s="6" t="str">
        <f>IF(ISNUMBER(F!E269)=FALSE,"--",IF(F!E269=0,"--",F!E269))</f>
        <v>--</v>
      </c>
      <c r="C269" s="6" t="str">
        <f>IF(B269="--","",F!F269)</f>
        <v/>
      </c>
      <c r="D269" s="6" t="str">
        <f>IF(ISNUMBER(F!G269)=FALSE,"--",IF(F!G269=0,"--",F!G269))</f>
        <v>--</v>
      </c>
      <c r="E269" s="6" t="str">
        <f>IF(D269="--","",F!H269)</f>
        <v/>
      </c>
      <c r="F269" s="6" t="str">
        <f>IF(ISNUMBER(F!I269)=FALSE,"--",IF(F!I269=0,"--",F!I269))</f>
        <v>--</v>
      </c>
      <c r="G269" s="6" t="str">
        <f>IF(F269="--","",F!J269)</f>
        <v/>
      </c>
      <c r="H269" s="6"/>
      <c r="I269" s="6" t="str">
        <f>IF(F!Z269=-1,-1,F!AV269)</f>
        <v/>
      </c>
      <c r="J269" s="6"/>
      <c r="K269" s="6" t="str">
        <f>IF(F!AC269=-1,-1,F!AX269)</f>
        <v/>
      </c>
      <c r="L269" s="6"/>
      <c r="M269" s="6" t="str">
        <f>IF(F!AF269=-1,-1,F!AZ269)</f>
        <v/>
      </c>
      <c r="N269" s="6"/>
      <c r="P269" s="4" t="str">
        <f>IFERROR(IF(AND(VLOOKUP(F!$B269,E!$B$1:$AK$300,5,FALSE)&lt;&gt;1000000000,VLOOKUP(F!$B269,E!$B$1:$AK$300,6,FALSE)=1000000000,VLOOKUP(F!$B269,E!$B$1:$AK$300,7,FALSE)=1000000000,VLOOKUP(F!$B269,E!$B$1:$AK$300,8,FALSE)=1000000000,VLOOKUP(F!$B269,E!$B$1:$AK$300,9,FALSE)=1000000000),"toetsen alleen LN",IF(AND(VLOOKUP(F!$B269,E!$B$1:$AK$300,5,FALSE)=1000000000,VLOOKUP(F!$B269,E!$B$1:$AK$300,6,FALSE)=1000000000,VLOOKUP(F!$B269,E!$B$1:$AK$300,7,FALSE)=1000000000,VLOOKUP(F!$B269,E!$B$1:$AK$300,8,FALSE)&lt;&gt;1000000000,VLOOKUP(F!$B269,E!$B$1:$AK$300,9,FALSE)&lt;&gt;1000000000),"toetsen alleen MV en SV",IF(AND(VLOOKUP(F!$B269,E!$B$1:$AK$300,5,FALSE)&lt;&gt;1000000000,VLOOKUP(F!$B269,E!$B$1:$AK$300,6,FALSE)&lt;&gt;1000000000,VLOOKUP(F!$B269,E!$B$1:$AK$300,7,FALSE)&lt;&gt;1000000000,VLOOKUP(F!$B269,E!$B$1:$AK$300,8,FALSE)=1000000000,VLOOKUP(F!$B269,E!$B$1:$AK$300,9,FALSE)=1000000000),"toetsen geen MV en SV",IF(VLOOKUP(F!$B269,E!$B$1:$AK$300,5,FALSE)+VLOOKUP(F!$B269,E!$B$1:$AK$300,6,FALSE)+VLOOKUP(F!$B269,E!$B$1:$AK$300,7,FALSE)+VLOOKUP(F!$B269,E!$B$1:$AK$300,8,FALSE)&lt;&gt;4000000000,"toetsen",IF(VLOOKUP(F!$B269,E!$B$1:$AK$300,12,FALSE)&lt;&gt;1000000000,"toetsen alleen IW","niet toetsen"))))),"")</f>
        <v>toetsen geen MV en SV</v>
      </c>
      <c r="Q269" s="6" t="str">
        <f t="shared" ref="Q269:Q332" si="109">I269</f>
        <v/>
      </c>
      <c r="R269" s="5" t="str">
        <f>IF($B269="--","",IF($P269="toetsen",toetsen(F!$B269,Q269),IF($P269="toetsen alleen IW",toetsen_alleen_IW(F!$B269,Q269),IF($P269="toetsen alleen LN",toetsen_alleen_LN(F!$B269,Q269),IF($P269="toetsen geen MV en SV",toetsen_geen_MV_en_SV(F!$B269,Q269),IF($P269="toetsen alleen MV en SV",toetsen_alleen_MV_en_SV(F!$B269,Q269),""))))))</f>
        <v/>
      </c>
      <c r="S269" s="5" t="str">
        <f>IF($P269="toetsen",IF(OR(Q269="",VLOOKUP(F!$B269,E!$B$1:$AK$300,10,FALSE)=1000000000),"",IF(Q269&lt;=VLOOKUP(F!$B269,E!$B$1:$AK$300,10,FALSE),"ja","nee")),"")</f>
        <v/>
      </c>
      <c r="T269" s="78" t="str">
        <f t="shared" si="104"/>
        <v/>
      </c>
      <c r="U269" s="5" t="str">
        <f>IF($D269="--","",IF($P269="toetsen",toetsen(F!$B269,T269),IF($P269="toetsen alleen IW",toetsen_alleen_IW(F!$B269,T269),IF($P269="toetsen alleen LN",toetsen_alleen_LN(F!$B269,T269),IF($P269="toetsen geen MV en SV",toetsen_geen_MV_en_SV(F!$B269,T269),IF($P269="toetsen alleen MV en SV",toetsen_alleen_MV_en_SV(F!$B269,T269),""))))))</f>
        <v/>
      </c>
      <c r="V269" s="5" t="str">
        <f>IF($P269="toetsen",IF(OR(T269="",VLOOKUP(F!$B269,E!$B$1:$AK$300,10,FALSE)=1000000000),"",IF(T269&lt;=VLOOKUP(F!$B269,E!$B$1:$AK$300,10,FALSE),"ja","nee")),"")</f>
        <v/>
      </c>
      <c r="W269" s="6" t="str">
        <f t="shared" si="105"/>
        <v/>
      </c>
      <c r="X269" s="5" t="str">
        <f>IF($F269="--","",IF($P269="toetsen",toetsen(F!$B269,W269),IF($P269="toetsen alleen IW",toetsen_alleen_IW(F!$B269,W269),IF($P269="toetsen alleen LN",toetsen_alleen_LN(F!$B269,W269),IF($P269="toetsen geen MV en SV",toetsen_geen_MV_en_SV(F!$B269,W269),IF($P269="toetsen alleen MV en SV",toetsen_alleen_MV_en_SV(F!$B269,W269),""))))))</f>
        <v/>
      </c>
      <c r="Y269" s="5" t="str">
        <f>IF($P269="toetsen",IF(OR(W269="",VLOOKUP(F!$B269,E!$B$1:$AK$300,10,FALSE)=1000000000),"",IF(W269&lt;=VLOOKUP(F!$B269,E!$B$1:$AK$300,10,FALSE),"ja","nee")),"")</f>
        <v/>
      </c>
      <c r="AA269" s="4" t="str">
        <f>IFERROR(IF(Q269="","",(IF(Q269&gt;2*VLOOKUP(F!$B269,E!$B$1:$AK$300,5,FALSE),1,0))),"")</f>
        <v/>
      </c>
      <c r="AB269" s="4" t="str">
        <f>IFERROR(IF(T269="","",(IF(T269&gt;2*VLOOKUP(F!$B269,E!$B$1:$AK$300,5,FALSE),1,0))),"")</f>
        <v/>
      </c>
      <c r="AC269" s="4" t="str">
        <f>IFERROR(IF(W269="","",(IF(W269&gt;2*VLOOKUP(F!$B269,E!$B$1:$AK$300,5,FALSE),1,0))),"")</f>
        <v/>
      </c>
      <c r="AE269" s="4" t="str">
        <f>IFERROR(IF(Q269="","",(IF(Q269&gt;VLOOKUP(F!$B269,E!$B$1:$AK$300,6,FALSE)+VLOOKUP(F!$B269,E!$B$1:$AK$300,5,FALSE),1,0))),"")</f>
        <v/>
      </c>
      <c r="AF269" s="4" t="str">
        <f>IFERROR(IF(T269="","",(IF(T269&gt;VLOOKUP(F!$B269,E!$B$1:$AK$300,6,FALSE)+VLOOKUP(F!$B269,E!$B$1:$AK$300,5,FALSE),1,0))),"")</f>
        <v/>
      </c>
      <c r="AG269" s="4" t="str">
        <f>IFERROR(IF(W269="","",(IF(W269&gt;VLOOKUP(F!$B269,E!$B$1:$AK$300,6,FALSE)+VLOOKUP(F!$B269,E!$B$1:$AK$300,5,FALSE),1,0))),"")</f>
        <v/>
      </c>
      <c r="AI269" s="6" t="str">
        <f t="shared" si="106"/>
        <v>--</v>
      </c>
      <c r="AJ269" s="6" t="str">
        <f>IF(AI269="--","--",IF(F!$D269=131,IF(I269=-1,"rg",IF(I269="","--",IF(I269*1000&lt;1,FIXED(I269*1000,3),IF(I269*1000&lt;10,FIXED(I269*1000,2),(IF(I269*1000&lt;100,FIXED(I269*1000,1),IF(I269*1000&lt;1000,FIXED(I269*1000,0),MROUND(I269*1000,10)))))))),IF(I269=-1,"rg",IF(I269="","--",IF(I269&lt;1,FIXED(I269,3),IF(I269&lt;10,FIXED(I269,2),(IF(I269&lt;100,FIXED(I269,1),IF(I269&lt;1000,FIXED(I269,0),MROUND(I269,10))))))))))</f>
        <v>--</v>
      </c>
      <c r="AK269" s="6" t="str">
        <f t="shared" si="107"/>
        <v>--</v>
      </c>
      <c r="AL269" s="6" t="str">
        <f>IF(AK269="--","--",IF(F!$D269=131,IF(K269=-1,"rg",IF(K269="","--",IF(K269*1000&lt;1,FIXED(K269*1000,3),IF(K269*1000&lt;10,FIXED(K269*1000,2),(IF(K269*1000&lt;100,FIXED(K269*1000,1),IF(K269*1000&lt;1000,FIXED(K269*1000,0),MROUND(K269*1000,10)))))))),IF(K269=-1,"rg",IF(K269="","--",IF(K269&lt;1,FIXED(K269,3),IF(K269&lt;10,FIXED(K269,2),(IF(K269&lt;100,FIXED(K269,1),IF(K269&lt;1000,FIXED(K269,0),MROUND(K269,10))))))))))</f>
        <v>--</v>
      </c>
      <c r="AM269" s="6" t="str">
        <f t="shared" si="108"/>
        <v>--</v>
      </c>
      <c r="AN269" s="6" t="str">
        <f>IF(AM269="--","--",IF(F!$D269=131,IF(M269=-1,"rg",IF(M269="","--",IF(M269*1000&lt;1,FIXED(M269*1000,3),IF(M269*1000&lt;10,FIXED(M269*1000,2),(IF(M269*1000&lt;100,FIXED(M269*1000,1),IF(M269*1000&lt;1000,FIXED(M269*1000,0),MROUND(M269*1000,10)))))))),IF(M269=-1,"rg",IF(M269="","--",IF(M269&lt;1,FIXED(M269,3),IF(M269&lt;10,FIXED(M269,2),(IF(M269&lt;100,FIXED(M269,1),IF(M269&lt;1000,FIXED(M269,0),MROUND(M269,10))))))))))</f>
        <v>--</v>
      </c>
      <c r="AP269" s="6" t="str">
        <f t="shared" si="95"/>
        <v>--</v>
      </c>
      <c r="AQ269" s="6" t="str">
        <f t="shared" si="96"/>
        <v/>
      </c>
      <c r="AR269" s="6" t="str">
        <f t="shared" si="97"/>
        <v>--</v>
      </c>
      <c r="AS269" s="6" t="str">
        <f t="shared" si="98"/>
        <v/>
      </c>
      <c r="AT269" s="6" t="str">
        <f t="shared" si="99"/>
        <v/>
      </c>
      <c r="AU269" s="6" t="str">
        <f>IFERROR(IF(AR269="--","",IF(HLOOKUP(SMALL($Q$4:$Y$4,3),$Q$4:$Y$501,ROW(AP269)-3,FALSE)=0,"",IF(HLOOKUP(SMALL($Q$4:$Y$4,3),$Q$4:$Y$501,ROW(AP269)-3,FALSE)="nee",VLOOKUP("De kwaliteitseis emissiearme grond (maximale concentratie) wordt overschreden.",H!$O$10:'H'!$P$59,2,FALSE),""))),"")</f>
        <v/>
      </c>
      <c r="AV269" s="6" t="str">
        <f t="shared" si="89"/>
        <v>--</v>
      </c>
      <c r="AW269" s="6" t="str">
        <f t="shared" si="90"/>
        <v/>
      </c>
      <c r="AX269" s="6" t="str">
        <f t="shared" si="91"/>
        <v>--</v>
      </c>
      <c r="AY269" s="6" t="str">
        <f t="shared" si="100"/>
        <v/>
      </c>
      <c r="AZ269" s="6" t="str">
        <f t="shared" si="101"/>
        <v/>
      </c>
      <c r="BA269" s="6" t="str">
        <f>IFERROR(IF(AR269="--","",IF(HLOOKUP(SMALL($Q$4:$Y$4,6),$Q$4:$Y$501,ROW(AP269)-3,FALSE)=0,"",IF(HLOOKUP(SMALL($Q$4:$Y$4,6),$Q$4:$Y$501,ROW(AP269)-3,FALSE)="nee",VLOOKUP("De kwaliteitseis emissiearme grond (maximale concentratie) wordt overschreden.",H!$O$10:'H'!$P$59,2,FALSE),""))),"")</f>
        <v/>
      </c>
      <c r="BB269" s="6" t="str">
        <f t="shared" si="92"/>
        <v>--</v>
      </c>
      <c r="BC269" s="6" t="str">
        <f t="shared" si="93"/>
        <v/>
      </c>
      <c r="BD269" s="6" t="str">
        <f t="shared" si="94"/>
        <v>--</v>
      </c>
      <c r="BE269" s="6" t="str">
        <f t="shared" si="102"/>
        <v/>
      </c>
      <c r="BF269" s="6" t="str">
        <f t="shared" si="103"/>
        <v/>
      </c>
      <c r="BG269" s="4" t="str">
        <f>IFERROR(IF(AR269="--","",IF(HLOOKUP(SMALL($Q$4:$Y$4,9),$Q$4:$Y$501,ROW(AP269)-3,FALSE)=0,"",IF(HLOOKUP(SMALL($Q$4:$Y$4,9),$Q$4:$Y$501,ROW(AP269)-3,FALSE)="nee",VLOOKUP("De kwaliteitseis emissiearme grond (maximale concentratie) wordt overschreden.",H!$O$10:'H'!$P$59,2,FALSE),""))),"")</f>
        <v/>
      </c>
    </row>
    <row r="270" spans="1:59" x14ac:dyDescent="0.2">
      <c r="A270" s="4" t="str">
        <f>F!A270</f>
        <v>2,4+2,5-Dimethylfenol</v>
      </c>
      <c r="B270" s="6" t="str">
        <f>IF(ISNUMBER(F!E270)=FALSE,"--",IF(F!E270=0,"--",F!E270))</f>
        <v>--</v>
      </c>
      <c r="C270" s="6" t="str">
        <f>IF(B270="--","",F!F270)</f>
        <v/>
      </c>
      <c r="D270" s="6" t="str">
        <f>IF(ISNUMBER(F!G270)=FALSE,"--",IF(F!G270=0,"--",F!G270))</f>
        <v>--</v>
      </c>
      <c r="E270" s="6" t="str">
        <f>IF(D270="--","",F!H270)</f>
        <v/>
      </c>
      <c r="F270" s="6" t="str">
        <f>IF(ISNUMBER(F!I270)=FALSE,"--",IF(F!I270=0,"--",F!I270))</f>
        <v>--</v>
      </c>
      <c r="G270" s="6" t="str">
        <f>IF(F270="--","",F!J270)</f>
        <v/>
      </c>
      <c r="H270" s="6"/>
      <c r="I270" s="6">
        <f>IF(F!Z270=-1,-1,F!AV270)</f>
        <v>0</v>
      </c>
      <c r="J270" s="6"/>
      <c r="K270" s="6">
        <f>IF(F!AC270=-1,-1,F!AX270)</f>
        <v>0</v>
      </c>
      <c r="L270" s="6"/>
      <c r="M270" s="6">
        <f>IF(F!AF270=-1,-1,F!AZ270)</f>
        <v>0</v>
      </c>
      <c r="N270" s="6"/>
      <c r="P270" s="4" t="str">
        <f>IFERROR(IF(AND(VLOOKUP(F!$B270,E!$B$1:$AK$300,5,FALSE)&lt;&gt;1000000000,VLOOKUP(F!$B270,E!$B$1:$AK$300,6,FALSE)=1000000000,VLOOKUP(F!$B270,E!$B$1:$AK$300,7,FALSE)=1000000000,VLOOKUP(F!$B270,E!$B$1:$AK$300,8,FALSE)=1000000000,VLOOKUP(F!$B270,E!$B$1:$AK$300,9,FALSE)=1000000000),"toetsen alleen LN",IF(AND(VLOOKUP(F!$B270,E!$B$1:$AK$300,5,FALSE)=1000000000,VLOOKUP(F!$B270,E!$B$1:$AK$300,6,FALSE)=1000000000,VLOOKUP(F!$B270,E!$B$1:$AK$300,7,FALSE)=1000000000,VLOOKUP(F!$B270,E!$B$1:$AK$300,8,FALSE)&lt;&gt;1000000000,VLOOKUP(F!$B270,E!$B$1:$AK$300,9,FALSE)&lt;&gt;1000000000),"toetsen alleen MV en SV",IF(AND(VLOOKUP(F!$B270,E!$B$1:$AK$300,5,FALSE)&lt;&gt;1000000000,VLOOKUP(F!$B270,E!$B$1:$AK$300,6,FALSE)&lt;&gt;1000000000,VLOOKUP(F!$B270,E!$B$1:$AK$300,7,FALSE)&lt;&gt;1000000000,VLOOKUP(F!$B270,E!$B$1:$AK$300,8,FALSE)=1000000000,VLOOKUP(F!$B270,E!$B$1:$AK$300,9,FALSE)=1000000000),"toetsen geen MV en SV",IF(VLOOKUP(F!$B270,E!$B$1:$AK$300,5,FALSE)+VLOOKUP(F!$B270,E!$B$1:$AK$300,6,FALSE)+VLOOKUP(F!$B270,E!$B$1:$AK$300,7,FALSE)+VLOOKUP(F!$B270,E!$B$1:$AK$300,8,FALSE)&lt;&gt;4000000000,"toetsen",IF(VLOOKUP(F!$B270,E!$B$1:$AK$300,12,FALSE)&lt;&gt;1000000000,"toetsen alleen IW","niet toetsen"))))),"")</f>
        <v/>
      </c>
      <c r="Q270" s="6">
        <f t="shared" si="109"/>
        <v>0</v>
      </c>
      <c r="R270" s="5" t="str">
        <f>IF($B270="--","",IF($P270="toetsen",toetsen(F!$B270,Q270),IF($P270="toetsen alleen IW",toetsen_alleen_IW(F!$B270,Q270),IF($P270="toetsen alleen LN",toetsen_alleen_LN(F!$B270,Q270),IF($P270="toetsen geen MV en SV",toetsen_geen_MV_en_SV(F!$B270,Q270),IF($P270="toetsen alleen MV en SV",toetsen_alleen_MV_en_SV(F!$B270,Q270),""))))))</f>
        <v/>
      </c>
      <c r="S270" s="5" t="str">
        <f>IF($P270="toetsen",IF(OR(Q270="",VLOOKUP(F!$B270,E!$B$1:$AK$300,10,FALSE)=1000000000),"",IF(Q270&lt;=VLOOKUP(F!$B270,E!$B$1:$AK$300,10,FALSE),"ja","nee")),"")</f>
        <v/>
      </c>
      <c r="T270" s="78">
        <f t="shared" si="104"/>
        <v>0</v>
      </c>
      <c r="U270" s="5" t="str">
        <f>IF($D270="--","",IF($P270="toetsen",toetsen(F!$B270,T270),IF($P270="toetsen alleen IW",toetsen_alleen_IW(F!$B270,T270),IF($P270="toetsen alleen LN",toetsen_alleen_LN(F!$B270,T270),IF($P270="toetsen geen MV en SV",toetsen_geen_MV_en_SV(F!$B270,T270),IF($P270="toetsen alleen MV en SV",toetsen_alleen_MV_en_SV(F!$B270,T270),""))))))</f>
        <v/>
      </c>
      <c r="V270" s="5" t="str">
        <f>IF($P270="toetsen",IF(OR(T270="",VLOOKUP(F!$B270,E!$B$1:$AK$300,10,FALSE)=1000000000),"",IF(T270&lt;=VLOOKUP(F!$B270,E!$B$1:$AK$300,10,FALSE),"ja","nee")),"")</f>
        <v/>
      </c>
      <c r="W270" s="6">
        <f t="shared" si="105"/>
        <v>0</v>
      </c>
      <c r="X270" s="5" t="str">
        <f>IF($F270="--","",IF($P270="toetsen",toetsen(F!$B270,W270),IF($P270="toetsen alleen IW",toetsen_alleen_IW(F!$B270,W270),IF($P270="toetsen alleen LN",toetsen_alleen_LN(F!$B270,W270),IF($P270="toetsen geen MV en SV",toetsen_geen_MV_en_SV(F!$B270,W270),IF($P270="toetsen alleen MV en SV",toetsen_alleen_MV_en_SV(F!$B270,W270),""))))))</f>
        <v/>
      </c>
      <c r="Y270" s="5" t="str">
        <f>IF($P270="toetsen",IF(OR(W270="",VLOOKUP(F!$B270,E!$B$1:$AK$300,10,FALSE)=1000000000),"",IF(W270&lt;=VLOOKUP(F!$B270,E!$B$1:$AK$300,10,FALSE),"ja","nee")),"")</f>
        <v/>
      </c>
      <c r="AA270" s="4" t="str">
        <f>IFERROR(IF(Q270="","",(IF(Q270&gt;2*VLOOKUP(F!$B270,E!$B$1:$AK$300,5,FALSE),1,0))),"")</f>
        <v/>
      </c>
      <c r="AB270" s="4" t="str">
        <f>IFERROR(IF(T270="","",(IF(T270&gt;2*VLOOKUP(F!$B270,E!$B$1:$AK$300,5,FALSE),1,0))),"")</f>
        <v/>
      </c>
      <c r="AC270" s="4" t="str">
        <f>IFERROR(IF(W270="","",(IF(W270&gt;2*VLOOKUP(F!$B270,E!$B$1:$AK$300,5,FALSE),1,0))),"")</f>
        <v/>
      </c>
      <c r="AE270" s="4" t="str">
        <f>IFERROR(IF(Q270="","",(IF(Q270&gt;VLOOKUP(F!$B270,E!$B$1:$AK$300,6,FALSE)+VLOOKUP(F!$B270,E!$B$1:$AK$300,5,FALSE),1,0))),"")</f>
        <v/>
      </c>
      <c r="AF270" s="4" t="str">
        <f>IFERROR(IF(T270="","",(IF(T270&gt;VLOOKUP(F!$B270,E!$B$1:$AK$300,6,FALSE)+VLOOKUP(F!$B270,E!$B$1:$AK$300,5,FALSE),1,0))),"")</f>
        <v/>
      </c>
      <c r="AG270" s="4" t="str">
        <f>IFERROR(IF(W270="","",(IF(W270&gt;VLOOKUP(F!$B270,E!$B$1:$AK$300,6,FALSE)+VLOOKUP(F!$B270,E!$B$1:$AK$300,5,FALSE),1,0))),"")</f>
        <v/>
      </c>
      <c r="AI270" s="6" t="str">
        <f t="shared" si="106"/>
        <v>--</v>
      </c>
      <c r="AJ270" s="6" t="str">
        <f>IF(AI270="--","--",IF(F!$D270=131,IF(I270=-1,"rg",IF(I270="","--",IF(I270*1000&lt;1,FIXED(I270*1000,3),IF(I270*1000&lt;10,FIXED(I270*1000,2),(IF(I270*1000&lt;100,FIXED(I270*1000,1),IF(I270*1000&lt;1000,FIXED(I270*1000,0),MROUND(I270*1000,10)))))))),IF(I270=-1,"rg",IF(I270="","--",IF(I270&lt;1,FIXED(I270,3),IF(I270&lt;10,FIXED(I270,2),(IF(I270&lt;100,FIXED(I270,1),IF(I270&lt;1000,FIXED(I270,0),MROUND(I270,10))))))))))</f>
        <v>--</v>
      </c>
      <c r="AK270" s="6" t="str">
        <f t="shared" si="107"/>
        <v>--</v>
      </c>
      <c r="AL270" s="6" t="str">
        <f>IF(AK270="--","--",IF(F!$D270=131,IF(K270=-1,"rg",IF(K270="","--",IF(K270*1000&lt;1,FIXED(K270*1000,3),IF(K270*1000&lt;10,FIXED(K270*1000,2),(IF(K270*1000&lt;100,FIXED(K270*1000,1),IF(K270*1000&lt;1000,FIXED(K270*1000,0),MROUND(K270*1000,10)))))))),IF(K270=-1,"rg",IF(K270="","--",IF(K270&lt;1,FIXED(K270,3),IF(K270&lt;10,FIXED(K270,2),(IF(K270&lt;100,FIXED(K270,1),IF(K270&lt;1000,FIXED(K270,0),MROUND(K270,10))))))))))</f>
        <v>--</v>
      </c>
      <c r="AM270" s="6" t="str">
        <f t="shared" si="108"/>
        <v>--</v>
      </c>
      <c r="AN270" s="6" t="str">
        <f>IF(AM270="--","--",IF(F!$D270=131,IF(M270=-1,"rg",IF(M270="","--",IF(M270*1000&lt;1,FIXED(M270*1000,3),IF(M270*1000&lt;10,FIXED(M270*1000,2),(IF(M270*1000&lt;100,FIXED(M270*1000,1),IF(M270*1000&lt;1000,FIXED(M270*1000,0),MROUND(M270*1000,10)))))))),IF(M270=-1,"rg",IF(M270="","--",IF(M270&lt;1,FIXED(M270,3),IF(M270&lt;10,FIXED(M270,2),(IF(M270&lt;100,FIXED(M270,1),IF(M270&lt;1000,FIXED(M270,0),MROUND(M270,10))))))))))</f>
        <v>--</v>
      </c>
      <c r="AP270" s="6" t="str">
        <f t="shared" si="95"/>
        <v>--</v>
      </c>
      <c r="AQ270" s="6" t="str">
        <f t="shared" si="96"/>
        <v/>
      </c>
      <c r="AR270" s="6" t="str">
        <f t="shared" si="97"/>
        <v>--</v>
      </c>
      <c r="AS270" s="6" t="str">
        <f t="shared" si="98"/>
        <v/>
      </c>
      <c r="AT270" s="6" t="str">
        <f t="shared" si="99"/>
        <v/>
      </c>
      <c r="AU270" s="6" t="str">
        <f>IFERROR(IF(AR270="--","",IF(HLOOKUP(SMALL($Q$4:$Y$4,3),$Q$4:$Y$501,ROW(AP270)-3,FALSE)=0,"",IF(HLOOKUP(SMALL($Q$4:$Y$4,3),$Q$4:$Y$501,ROW(AP270)-3,FALSE)="nee",VLOOKUP("De kwaliteitseis emissiearme grond (maximale concentratie) wordt overschreden.",H!$O$10:'H'!$P$59,2,FALSE),""))),"")</f>
        <v/>
      </c>
      <c r="AV270" s="6" t="str">
        <f t="shared" si="89"/>
        <v>--</v>
      </c>
      <c r="AW270" s="6" t="str">
        <f t="shared" si="90"/>
        <v/>
      </c>
      <c r="AX270" s="6" t="str">
        <f t="shared" si="91"/>
        <v>--</v>
      </c>
      <c r="AY270" s="6" t="str">
        <f t="shared" si="100"/>
        <v/>
      </c>
      <c r="AZ270" s="6" t="str">
        <f t="shared" si="101"/>
        <v/>
      </c>
      <c r="BA270" s="6" t="str">
        <f>IFERROR(IF(AR270="--","",IF(HLOOKUP(SMALL($Q$4:$Y$4,6),$Q$4:$Y$501,ROW(AP270)-3,FALSE)=0,"",IF(HLOOKUP(SMALL($Q$4:$Y$4,6),$Q$4:$Y$501,ROW(AP270)-3,FALSE)="nee",VLOOKUP("De kwaliteitseis emissiearme grond (maximale concentratie) wordt overschreden.",H!$O$10:'H'!$P$59,2,FALSE),""))),"")</f>
        <v/>
      </c>
      <c r="BB270" s="6" t="str">
        <f t="shared" si="92"/>
        <v>--</v>
      </c>
      <c r="BC270" s="6" t="str">
        <f t="shared" si="93"/>
        <v/>
      </c>
      <c r="BD270" s="6" t="str">
        <f t="shared" si="94"/>
        <v>--</v>
      </c>
      <c r="BE270" s="6" t="str">
        <f t="shared" si="102"/>
        <v/>
      </c>
      <c r="BF270" s="6" t="str">
        <f t="shared" si="103"/>
        <v/>
      </c>
      <c r="BG270" s="4" t="str">
        <f>IFERROR(IF(AR270="--","",IF(HLOOKUP(SMALL($Q$4:$Y$4,9),$Q$4:$Y$501,ROW(AP270)-3,FALSE)=0,"",IF(HLOOKUP(SMALL($Q$4:$Y$4,9),$Q$4:$Y$501,ROW(AP270)-3,FALSE)="nee",VLOOKUP("De kwaliteitseis emissiearme grond (maximale concentratie) wordt overschreden.",H!$O$10:'H'!$P$59,2,FALSE),""))),"")</f>
        <v/>
      </c>
    </row>
    <row r="271" spans="1:59" x14ac:dyDescent="0.2">
      <c r="A271" s="4" t="str">
        <f>F!A271</f>
        <v>o-Cresol</v>
      </c>
      <c r="B271" s="6" t="str">
        <f>IF(ISNUMBER(F!E271)=FALSE,"--",IF(F!E271=0,"--",F!E271))</f>
        <v>--</v>
      </c>
      <c r="C271" s="6" t="str">
        <f>IF(B271="--","",F!F271)</f>
        <v/>
      </c>
      <c r="D271" s="6" t="str">
        <f>IF(ISNUMBER(F!G271)=FALSE,"--",IF(F!G271=0,"--",F!G271))</f>
        <v>--</v>
      </c>
      <c r="E271" s="6" t="str">
        <f>IF(D271="--","",F!H271)</f>
        <v/>
      </c>
      <c r="F271" s="6" t="str">
        <f>IF(ISNUMBER(F!I271)=FALSE,"--",IF(F!I271=0,"--",F!I271))</f>
        <v>--</v>
      </c>
      <c r="G271" s="6" t="str">
        <f>IF(F271="--","",F!J271)</f>
        <v/>
      </c>
      <c r="H271" s="6"/>
      <c r="I271" s="6" t="str">
        <f>IF(F!Z271=-1,-1,F!AV271)</f>
        <v/>
      </c>
      <c r="J271" s="6"/>
      <c r="K271" s="6" t="str">
        <f>IF(F!AC271=-1,-1,F!AX271)</f>
        <v/>
      </c>
      <c r="L271" s="6"/>
      <c r="M271" s="6" t="str">
        <f>IF(F!AF271=-1,-1,F!AZ271)</f>
        <v/>
      </c>
      <c r="N271" s="6"/>
      <c r="P271" s="4" t="str">
        <f>IFERROR(IF(AND(VLOOKUP(F!$B271,E!$B$1:$AK$300,5,FALSE)&lt;&gt;1000000000,VLOOKUP(F!$B271,E!$B$1:$AK$300,6,FALSE)=1000000000,VLOOKUP(F!$B271,E!$B$1:$AK$300,7,FALSE)=1000000000,VLOOKUP(F!$B271,E!$B$1:$AK$300,8,FALSE)=1000000000,VLOOKUP(F!$B271,E!$B$1:$AK$300,9,FALSE)=1000000000),"toetsen alleen LN",IF(AND(VLOOKUP(F!$B271,E!$B$1:$AK$300,5,FALSE)=1000000000,VLOOKUP(F!$B271,E!$B$1:$AK$300,6,FALSE)=1000000000,VLOOKUP(F!$B271,E!$B$1:$AK$300,7,FALSE)=1000000000,VLOOKUP(F!$B271,E!$B$1:$AK$300,8,FALSE)&lt;&gt;1000000000,VLOOKUP(F!$B271,E!$B$1:$AK$300,9,FALSE)&lt;&gt;1000000000),"toetsen alleen MV en SV",IF(AND(VLOOKUP(F!$B271,E!$B$1:$AK$300,5,FALSE)&lt;&gt;1000000000,VLOOKUP(F!$B271,E!$B$1:$AK$300,6,FALSE)&lt;&gt;1000000000,VLOOKUP(F!$B271,E!$B$1:$AK$300,7,FALSE)&lt;&gt;1000000000,VLOOKUP(F!$B271,E!$B$1:$AK$300,8,FALSE)=1000000000,VLOOKUP(F!$B271,E!$B$1:$AK$300,9,FALSE)=1000000000),"toetsen geen MV en SV",IF(VLOOKUP(F!$B271,E!$B$1:$AK$300,5,FALSE)+VLOOKUP(F!$B271,E!$B$1:$AK$300,6,FALSE)+VLOOKUP(F!$B271,E!$B$1:$AK$300,7,FALSE)+VLOOKUP(F!$B271,E!$B$1:$AK$300,8,FALSE)&lt;&gt;4000000000,"toetsen",IF(VLOOKUP(F!$B271,E!$B$1:$AK$300,12,FALSE)&lt;&gt;1000000000,"toetsen alleen IW","niet toetsen"))))),"")</f>
        <v/>
      </c>
      <c r="Q271" s="6" t="str">
        <f t="shared" si="109"/>
        <v/>
      </c>
      <c r="R271" s="5" t="str">
        <f>IF($B271="--","",IF($P271="toetsen",toetsen(F!$B271,Q271),IF($P271="toetsen alleen IW",toetsen_alleen_IW(F!$B271,Q271),IF($P271="toetsen alleen LN",toetsen_alleen_LN(F!$B271,Q271),IF($P271="toetsen geen MV en SV",toetsen_geen_MV_en_SV(F!$B271,Q271),IF($P271="toetsen alleen MV en SV",toetsen_alleen_MV_en_SV(F!$B271,Q271),""))))))</f>
        <v/>
      </c>
      <c r="S271" s="5" t="str">
        <f>IF($P271="toetsen",IF(OR(Q271="",VLOOKUP(F!$B271,E!$B$1:$AK$300,10,FALSE)=1000000000),"",IF(Q271&lt;=VLOOKUP(F!$B271,E!$B$1:$AK$300,10,FALSE),"ja","nee")),"")</f>
        <v/>
      </c>
      <c r="T271" s="78" t="str">
        <f t="shared" si="104"/>
        <v/>
      </c>
      <c r="U271" s="5" t="str">
        <f>IF($D271="--","",IF($P271="toetsen",toetsen(F!$B271,T271),IF($P271="toetsen alleen IW",toetsen_alleen_IW(F!$B271,T271),IF($P271="toetsen alleen LN",toetsen_alleen_LN(F!$B271,T271),IF($P271="toetsen geen MV en SV",toetsen_geen_MV_en_SV(F!$B271,T271),IF($P271="toetsen alleen MV en SV",toetsen_alleen_MV_en_SV(F!$B271,T271),""))))))</f>
        <v/>
      </c>
      <c r="V271" s="5" t="str">
        <f>IF($P271="toetsen",IF(OR(T271="",VLOOKUP(F!$B271,E!$B$1:$AK$300,10,FALSE)=1000000000),"",IF(T271&lt;=VLOOKUP(F!$B271,E!$B$1:$AK$300,10,FALSE),"ja","nee")),"")</f>
        <v/>
      </c>
      <c r="W271" s="6" t="str">
        <f t="shared" si="105"/>
        <v/>
      </c>
      <c r="X271" s="5" t="str">
        <f>IF($F271="--","",IF($P271="toetsen",toetsen(F!$B271,W271),IF($P271="toetsen alleen IW",toetsen_alleen_IW(F!$B271,W271),IF($P271="toetsen alleen LN",toetsen_alleen_LN(F!$B271,W271),IF($P271="toetsen geen MV en SV",toetsen_geen_MV_en_SV(F!$B271,W271),IF($P271="toetsen alleen MV en SV",toetsen_alleen_MV_en_SV(F!$B271,W271),""))))))</f>
        <v/>
      </c>
      <c r="Y271" s="5" t="str">
        <f>IF($P271="toetsen",IF(OR(W271="",VLOOKUP(F!$B271,E!$B$1:$AK$300,10,FALSE)=1000000000),"",IF(W271&lt;=VLOOKUP(F!$B271,E!$B$1:$AK$300,10,FALSE),"ja","nee")),"")</f>
        <v/>
      </c>
      <c r="AA271" s="4" t="str">
        <f>IFERROR(IF(Q271="","",(IF(Q271&gt;2*VLOOKUP(F!$B271,E!$B$1:$AK$300,5,FALSE),1,0))),"")</f>
        <v/>
      </c>
      <c r="AB271" s="4" t="str">
        <f>IFERROR(IF(T271="","",(IF(T271&gt;2*VLOOKUP(F!$B271,E!$B$1:$AK$300,5,FALSE),1,0))),"")</f>
        <v/>
      </c>
      <c r="AC271" s="4" t="str">
        <f>IFERROR(IF(W271="","",(IF(W271&gt;2*VLOOKUP(F!$B271,E!$B$1:$AK$300,5,FALSE),1,0))),"")</f>
        <v/>
      </c>
      <c r="AE271" s="4" t="str">
        <f>IFERROR(IF(Q271="","",(IF(Q271&gt;VLOOKUP(F!$B271,E!$B$1:$AK$300,6,FALSE)+VLOOKUP(F!$B271,E!$B$1:$AK$300,5,FALSE),1,0))),"")</f>
        <v/>
      </c>
      <c r="AF271" s="4" t="str">
        <f>IFERROR(IF(T271="","",(IF(T271&gt;VLOOKUP(F!$B271,E!$B$1:$AK$300,6,FALSE)+VLOOKUP(F!$B271,E!$B$1:$AK$300,5,FALSE),1,0))),"")</f>
        <v/>
      </c>
      <c r="AG271" s="4" t="str">
        <f>IFERROR(IF(W271="","",(IF(W271&gt;VLOOKUP(F!$B271,E!$B$1:$AK$300,6,FALSE)+VLOOKUP(F!$B271,E!$B$1:$AK$300,5,FALSE),1,0))),"")</f>
        <v/>
      </c>
      <c r="AI271" s="6" t="str">
        <f t="shared" si="106"/>
        <v>--</v>
      </c>
      <c r="AJ271" s="6" t="str">
        <f>IF(AI271="--","--",IF(F!$D271=131,IF(I271=-1,"rg",IF(I271="","--",IF(I271*1000&lt;1,FIXED(I271*1000,3),IF(I271*1000&lt;10,FIXED(I271*1000,2),(IF(I271*1000&lt;100,FIXED(I271*1000,1),IF(I271*1000&lt;1000,FIXED(I271*1000,0),MROUND(I271*1000,10)))))))),IF(I271=-1,"rg",IF(I271="","--",IF(I271&lt;1,FIXED(I271,3),IF(I271&lt;10,FIXED(I271,2),(IF(I271&lt;100,FIXED(I271,1),IF(I271&lt;1000,FIXED(I271,0),MROUND(I271,10))))))))))</f>
        <v>--</v>
      </c>
      <c r="AK271" s="6" t="str">
        <f t="shared" si="107"/>
        <v>--</v>
      </c>
      <c r="AL271" s="6" t="str">
        <f>IF(AK271="--","--",IF(F!$D271=131,IF(K271=-1,"rg",IF(K271="","--",IF(K271*1000&lt;1,FIXED(K271*1000,3),IF(K271*1000&lt;10,FIXED(K271*1000,2),(IF(K271*1000&lt;100,FIXED(K271*1000,1),IF(K271*1000&lt;1000,FIXED(K271*1000,0),MROUND(K271*1000,10)))))))),IF(K271=-1,"rg",IF(K271="","--",IF(K271&lt;1,FIXED(K271,3),IF(K271&lt;10,FIXED(K271,2),(IF(K271&lt;100,FIXED(K271,1),IF(K271&lt;1000,FIXED(K271,0),MROUND(K271,10))))))))))</f>
        <v>--</v>
      </c>
      <c r="AM271" s="6" t="str">
        <f t="shared" si="108"/>
        <v>--</v>
      </c>
      <c r="AN271" s="6" t="str">
        <f>IF(AM271="--","--",IF(F!$D271=131,IF(M271=-1,"rg",IF(M271="","--",IF(M271*1000&lt;1,FIXED(M271*1000,3),IF(M271*1000&lt;10,FIXED(M271*1000,2),(IF(M271*1000&lt;100,FIXED(M271*1000,1),IF(M271*1000&lt;1000,FIXED(M271*1000,0),MROUND(M271*1000,10)))))))),IF(M271=-1,"rg",IF(M271="","--",IF(M271&lt;1,FIXED(M271,3),IF(M271&lt;10,FIXED(M271,2),(IF(M271&lt;100,FIXED(M271,1),IF(M271&lt;1000,FIXED(M271,0),MROUND(M271,10))))))))))</f>
        <v>--</v>
      </c>
      <c r="AP271" s="6" t="str">
        <f t="shared" si="95"/>
        <v>--</v>
      </c>
      <c r="AQ271" s="6" t="str">
        <f t="shared" si="96"/>
        <v/>
      </c>
      <c r="AR271" s="6" t="str">
        <f t="shared" si="97"/>
        <v>--</v>
      </c>
      <c r="AS271" s="6" t="str">
        <f t="shared" si="98"/>
        <v/>
      </c>
      <c r="AT271" s="6" t="str">
        <f t="shared" si="99"/>
        <v/>
      </c>
      <c r="AU271" s="6" t="str">
        <f>IFERROR(IF(AR271="--","",IF(HLOOKUP(SMALL($Q$4:$Y$4,3),$Q$4:$Y$501,ROW(AP271)-3,FALSE)=0,"",IF(HLOOKUP(SMALL($Q$4:$Y$4,3),$Q$4:$Y$501,ROW(AP271)-3,FALSE)="nee",VLOOKUP("De kwaliteitseis emissiearme grond (maximale concentratie) wordt overschreden.",H!$O$10:'H'!$P$59,2,FALSE),""))),"")</f>
        <v/>
      </c>
      <c r="AV271" s="6" t="str">
        <f t="shared" si="89"/>
        <v>--</v>
      </c>
      <c r="AW271" s="6" t="str">
        <f t="shared" si="90"/>
        <v/>
      </c>
      <c r="AX271" s="6" t="str">
        <f t="shared" si="91"/>
        <v>--</v>
      </c>
      <c r="AY271" s="6" t="str">
        <f t="shared" si="100"/>
        <v/>
      </c>
      <c r="AZ271" s="6" t="str">
        <f t="shared" si="101"/>
        <v/>
      </c>
      <c r="BA271" s="6" t="str">
        <f>IFERROR(IF(AR271="--","",IF(HLOOKUP(SMALL($Q$4:$Y$4,6),$Q$4:$Y$501,ROW(AP271)-3,FALSE)=0,"",IF(HLOOKUP(SMALL($Q$4:$Y$4,6),$Q$4:$Y$501,ROW(AP271)-3,FALSE)="nee",VLOOKUP("De kwaliteitseis emissiearme grond (maximale concentratie) wordt overschreden.",H!$O$10:'H'!$P$59,2,FALSE),""))),"")</f>
        <v/>
      </c>
      <c r="BB271" s="6" t="str">
        <f t="shared" si="92"/>
        <v>--</v>
      </c>
      <c r="BC271" s="6" t="str">
        <f t="shared" si="93"/>
        <v/>
      </c>
      <c r="BD271" s="6" t="str">
        <f t="shared" si="94"/>
        <v>--</v>
      </c>
      <c r="BE271" s="6" t="str">
        <f t="shared" si="102"/>
        <v/>
      </c>
      <c r="BF271" s="6" t="str">
        <f t="shared" si="103"/>
        <v/>
      </c>
      <c r="BG271" s="4" t="str">
        <f>IFERROR(IF(AR271="--","",IF(HLOOKUP(SMALL($Q$4:$Y$4,9),$Q$4:$Y$501,ROW(AP271)-3,FALSE)=0,"",IF(HLOOKUP(SMALL($Q$4:$Y$4,9),$Q$4:$Y$501,ROW(AP271)-3,FALSE)="nee",VLOOKUP("De kwaliteitseis emissiearme grond (maximale concentratie) wordt overschreden.",H!$O$10:'H'!$P$59,2,FALSE),""))),"")</f>
        <v/>
      </c>
    </row>
    <row r="272" spans="1:59" x14ac:dyDescent="0.2">
      <c r="A272" s="4" t="str">
        <f>F!A272</f>
        <v>m- en p-Cresol</v>
      </c>
      <c r="B272" s="6" t="str">
        <f>IF(ISNUMBER(F!E272)=FALSE,"--",IF(F!E272=0,"--",F!E272))</f>
        <v>--</v>
      </c>
      <c r="C272" s="6" t="str">
        <f>IF(B272="--","",F!F272)</f>
        <v/>
      </c>
      <c r="D272" s="6" t="str">
        <f>IF(ISNUMBER(F!G272)=FALSE,"--",IF(F!G272=0,"--",F!G272))</f>
        <v>--</v>
      </c>
      <c r="E272" s="6" t="str">
        <f>IF(D272="--","",F!H272)</f>
        <v/>
      </c>
      <c r="F272" s="6" t="str">
        <f>IF(ISNUMBER(F!I272)=FALSE,"--",IF(F!I272=0,"--",F!I272))</f>
        <v>--</v>
      </c>
      <c r="G272" s="6" t="str">
        <f>IF(F272="--","",F!J272)</f>
        <v/>
      </c>
      <c r="H272" s="6"/>
      <c r="I272" s="6">
        <f>IF(F!Z272=-1,-1,F!AV272)</f>
        <v>0</v>
      </c>
      <c r="J272" s="6"/>
      <c r="K272" s="6">
        <f>IF(F!AC272=-1,-1,F!AX272)</f>
        <v>0</v>
      </c>
      <c r="L272" s="6"/>
      <c r="M272" s="6">
        <f>IF(F!AF272=-1,-1,F!AZ272)</f>
        <v>0</v>
      </c>
      <c r="N272" s="6"/>
      <c r="P272" s="4" t="str">
        <f>IFERROR(IF(AND(VLOOKUP(F!$B272,E!$B$1:$AK$300,5,FALSE)&lt;&gt;1000000000,VLOOKUP(F!$B272,E!$B$1:$AK$300,6,FALSE)=1000000000,VLOOKUP(F!$B272,E!$B$1:$AK$300,7,FALSE)=1000000000,VLOOKUP(F!$B272,E!$B$1:$AK$300,8,FALSE)=1000000000,VLOOKUP(F!$B272,E!$B$1:$AK$300,9,FALSE)=1000000000),"toetsen alleen LN",IF(AND(VLOOKUP(F!$B272,E!$B$1:$AK$300,5,FALSE)=1000000000,VLOOKUP(F!$B272,E!$B$1:$AK$300,6,FALSE)=1000000000,VLOOKUP(F!$B272,E!$B$1:$AK$300,7,FALSE)=1000000000,VLOOKUP(F!$B272,E!$B$1:$AK$300,8,FALSE)&lt;&gt;1000000000,VLOOKUP(F!$B272,E!$B$1:$AK$300,9,FALSE)&lt;&gt;1000000000),"toetsen alleen MV en SV",IF(AND(VLOOKUP(F!$B272,E!$B$1:$AK$300,5,FALSE)&lt;&gt;1000000000,VLOOKUP(F!$B272,E!$B$1:$AK$300,6,FALSE)&lt;&gt;1000000000,VLOOKUP(F!$B272,E!$B$1:$AK$300,7,FALSE)&lt;&gt;1000000000,VLOOKUP(F!$B272,E!$B$1:$AK$300,8,FALSE)=1000000000,VLOOKUP(F!$B272,E!$B$1:$AK$300,9,FALSE)=1000000000),"toetsen geen MV en SV",IF(VLOOKUP(F!$B272,E!$B$1:$AK$300,5,FALSE)+VLOOKUP(F!$B272,E!$B$1:$AK$300,6,FALSE)+VLOOKUP(F!$B272,E!$B$1:$AK$300,7,FALSE)+VLOOKUP(F!$B272,E!$B$1:$AK$300,8,FALSE)&lt;&gt;4000000000,"toetsen",IF(VLOOKUP(F!$B272,E!$B$1:$AK$300,12,FALSE)&lt;&gt;1000000000,"toetsen alleen IW","niet toetsen"))))),"")</f>
        <v/>
      </c>
      <c r="Q272" s="6">
        <f t="shared" si="109"/>
        <v>0</v>
      </c>
      <c r="R272" s="5" t="str">
        <f>IF($B272="--","",IF($P272="toetsen",toetsen(F!$B272,Q272),IF($P272="toetsen alleen IW",toetsen_alleen_IW(F!$B272,Q272),IF($P272="toetsen alleen LN",toetsen_alleen_LN(F!$B272,Q272),IF($P272="toetsen geen MV en SV",toetsen_geen_MV_en_SV(F!$B272,Q272),IF($P272="toetsen alleen MV en SV",toetsen_alleen_MV_en_SV(F!$B272,Q272),""))))))</f>
        <v/>
      </c>
      <c r="S272" s="5" t="str">
        <f>IF($P272="toetsen",IF(OR(Q272="",VLOOKUP(F!$B272,E!$B$1:$AK$300,10,FALSE)=1000000000),"",IF(Q272&lt;=VLOOKUP(F!$B272,E!$B$1:$AK$300,10,FALSE),"ja","nee")),"")</f>
        <v/>
      </c>
      <c r="T272" s="78">
        <f t="shared" si="104"/>
        <v>0</v>
      </c>
      <c r="U272" s="5" t="str">
        <f>IF($D272="--","",IF($P272="toetsen",toetsen(F!$B272,T272),IF($P272="toetsen alleen IW",toetsen_alleen_IW(F!$B272,T272),IF($P272="toetsen alleen LN",toetsen_alleen_LN(F!$B272,T272),IF($P272="toetsen geen MV en SV",toetsen_geen_MV_en_SV(F!$B272,T272),IF($P272="toetsen alleen MV en SV",toetsen_alleen_MV_en_SV(F!$B272,T272),""))))))</f>
        <v/>
      </c>
      <c r="V272" s="5" t="str">
        <f>IF($P272="toetsen",IF(OR(T272="",VLOOKUP(F!$B272,E!$B$1:$AK$300,10,FALSE)=1000000000),"",IF(T272&lt;=VLOOKUP(F!$B272,E!$B$1:$AK$300,10,FALSE),"ja","nee")),"")</f>
        <v/>
      </c>
      <c r="W272" s="6">
        <f t="shared" si="105"/>
        <v>0</v>
      </c>
      <c r="X272" s="5" t="str">
        <f>IF($F272="--","",IF($P272="toetsen",toetsen(F!$B272,W272),IF($P272="toetsen alleen IW",toetsen_alleen_IW(F!$B272,W272),IF($P272="toetsen alleen LN",toetsen_alleen_LN(F!$B272,W272),IF($P272="toetsen geen MV en SV",toetsen_geen_MV_en_SV(F!$B272,W272),IF($P272="toetsen alleen MV en SV",toetsen_alleen_MV_en_SV(F!$B272,W272),""))))))</f>
        <v/>
      </c>
      <c r="Y272" s="5" t="str">
        <f>IF($P272="toetsen",IF(OR(W272="",VLOOKUP(F!$B272,E!$B$1:$AK$300,10,FALSE)=1000000000),"",IF(W272&lt;=VLOOKUP(F!$B272,E!$B$1:$AK$300,10,FALSE),"ja","nee")),"")</f>
        <v/>
      </c>
      <c r="AA272" s="4" t="str">
        <f>IFERROR(IF(Q272="","",(IF(Q272&gt;2*VLOOKUP(F!$B272,E!$B$1:$AK$300,5,FALSE),1,0))),"")</f>
        <v/>
      </c>
      <c r="AB272" s="4" t="str">
        <f>IFERROR(IF(T272="","",(IF(T272&gt;2*VLOOKUP(F!$B272,E!$B$1:$AK$300,5,FALSE),1,0))),"")</f>
        <v/>
      </c>
      <c r="AC272" s="4" t="str">
        <f>IFERROR(IF(W272="","",(IF(W272&gt;2*VLOOKUP(F!$B272,E!$B$1:$AK$300,5,FALSE),1,0))),"")</f>
        <v/>
      </c>
      <c r="AE272" s="4" t="str">
        <f>IFERROR(IF(Q272="","",(IF(Q272&gt;VLOOKUP(F!$B272,E!$B$1:$AK$300,6,FALSE)+VLOOKUP(F!$B272,E!$B$1:$AK$300,5,FALSE),1,0))),"")</f>
        <v/>
      </c>
      <c r="AF272" s="4" t="str">
        <f>IFERROR(IF(T272="","",(IF(T272&gt;VLOOKUP(F!$B272,E!$B$1:$AK$300,6,FALSE)+VLOOKUP(F!$B272,E!$B$1:$AK$300,5,FALSE),1,0))),"")</f>
        <v/>
      </c>
      <c r="AG272" s="4" t="str">
        <f>IFERROR(IF(W272="","",(IF(W272&gt;VLOOKUP(F!$B272,E!$B$1:$AK$300,6,FALSE)+VLOOKUP(F!$B272,E!$B$1:$AK$300,5,FALSE),1,0))),"")</f>
        <v/>
      </c>
      <c r="AI272" s="6" t="str">
        <f t="shared" si="106"/>
        <v>--</v>
      </c>
      <c r="AJ272" s="6" t="str">
        <f>IF(AI272="--","--",IF(F!$D272=131,IF(I272=-1,"rg",IF(I272="","--",IF(I272*1000&lt;1,FIXED(I272*1000,3),IF(I272*1000&lt;10,FIXED(I272*1000,2),(IF(I272*1000&lt;100,FIXED(I272*1000,1),IF(I272*1000&lt;1000,FIXED(I272*1000,0),MROUND(I272*1000,10)))))))),IF(I272=-1,"rg",IF(I272="","--",IF(I272&lt;1,FIXED(I272,3),IF(I272&lt;10,FIXED(I272,2),(IF(I272&lt;100,FIXED(I272,1),IF(I272&lt;1000,FIXED(I272,0),MROUND(I272,10))))))))))</f>
        <v>--</v>
      </c>
      <c r="AK272" s="6" t="str">
        <f t="shared" si="107"/>
        <v>--</v>
      </c>
      <c r="AL272" s="6" t="str">
        <f>IF(AK272="--","--",IF(F!$D272=131,IF(K272=-1,"rg",IF(K272="","--",IF(K272*1000&lt;1,FIXED(K272*1000,3),IF(K272*1000&lt;10,FIXED(K272*1000,2),(IF(K272*1000&lt;100,FIXED(K272*1000,1),IF(K272*1000&lt;1000,FIXED(K272*1000,0),MROUND(K272*1000,10)))))))),IF(K272=-1,"rg",IF(K272="","--",IF(K272&lt;1,FIXED(K272,3),IF(K272&lt;10,FIXED(K272,2),(IF(K272&lt;100,FIXED(K272,1),IF(K272&lt;1000,FIXED(K272,0),MROUND(K272,10))))))))))</f>
        <v>--</v>
      </c>
      <c r="AM272" s="6" t="str">
        <f t="shared" si="108"/>
        <v>--</v>
      </c>
      <c r="AN272" s="6" t="str">
        <f>IF(AM272="--","--",IF(F!$D272=131,IF(M272=-1,"rg",IF(M272="","--",IF(M272*1000&lt;1,FIXED(M272*1000,3),IF(M272*1000&lt;10,FIXED(M272*1000,2),(IF(M272*1000&lt;100,FIXED(M272*1000,1),IF(M272*1000&lt;1000,FIXED(M272*1000,0),MROUND(M272*1000,10)))))))),IF(M272=-1,"rg",IF(M272="","--",IF(M272&lt;1,FIXED(M272,3),IF(M272&lt;10,FIXED(M272,2),(IF(M272&lt;100,FIXED(M272,1),IF(M272&lt;1000,FIXED(M272,0),MROUND(M272,10))))))))))</f>
        <v>--</v>
      </c>
      <c r="AP272" s="6" t="str">
        <f t="shared" si="95"/>
        <v>--</v>
      </c>
      <c r="AQ272" s="6" t="str">
        <f t="shared" si="96"/>
        <v/>
      </c>
      <c r="AR272" s="6" t="str">
        <f t="shared" si="97"/>
        <v>--</v>
      </c>
      <c r="AS272" s="6" t="str">
        <f t="shared" si="98"/>
        <v/>
      </c>
      <c r="AT272" s="6" t="str">
        <f t="shared" si="99"/>
        <v/>
      </c>
      <c r="AU272" s="6" t="str">
        <f>IFERROR(IF(AR272="--","",IF(HLOOKUP(SMALL($Q$4:$Y$4,3),$Q$4:$Y$501,ROW(AP272)-3,FALSE)=0,"",IF(HLOOKUP(SMALL($Q$4:$Y$4,3),$Q$4:$Y$501,ROW(AP272)-3,FALSE)="nee",VLOOKUP("De kwaliteitseis emissiearme grond (maximale concentratie) wordt overschreden.",H!$O$10:'H'!$P$59,2,FALSE),""))),"")</f>
        <v/>
      </c>
      <c r="AV272" s="6" t="str">
        <f t="shared" si="89"/>
        <v>--</v>
      </c>
      <c r="AW272" s="6" t="str">
        <f t="shared" si="90"/>
        <v/>
      </c>
      <c r="AX272" s="6" t="str">
        <f t="shared" si="91"/>
        <v>--</v>
      </c>
      <c r="AY272" s="6" t="str">
        <f t="shared" si="100"/>
        <v/>
      </c>
      <c r="AZ272" s="6" t="str">
        <f t="shared" si="101"/>
        <v/>
      </c>
      <c r="BA272" s="6" t="str">
        <f>IFERROR(IF(AR272="--","",IF(HLOOKUP(SMALL($Q$4:$Y$4,6),$Q$4:$Y$501,ROW(AP272)-3,FALSE)=0,"",IF(HLOOKUP(SMALL($Q$4:$Y$4,6),$Q$4:$Y$501,ROW(AP272)-3,FALSE)="nee",VLOOKUP("De kwaliteitseis emissiearme grond (maximale concentratie) wordt overschreden.",H!$O$10:'H'!$P$59,2,FALSE),""))),"")</f>
        <v/>
      </c>
      <c r="BB272" s="6" t="str">
        <f t="shared" si="92"/>
        <v>--</v>
      </c>
      <c r="BC272" s="6" t="str">
        <f t="shared" si="93"/>
        <v/>
      </c>
      <c r="BD272" s="6" t="str">
        <f t="shared" si="94"/>
        <v>--</v>
      </c>
      <c r="BE272" s="6" t="str">
        <f t="shared" si="102"/>
        <v/>
      </c>
      <c r="BF272" s="6" t="str">
        <f t="shared" si="103"/>
        <v/>
      </c>
      <c r="BG272" s="4" t="str">
        <f>IFERROR(IF(AR272="--","",IF(HLOOKUP(SMALL($Q$4:$Y$4,9),$Q$4:$Y$501,ROW(AP272)-3,FALSE)=0,"",IF(HLOOKUP(SMALL($Q$4:$Y$4,9),$Q$4:$Y$501,ROW(AP272)-3,FALSE)="nee",VLOOKUP("De kwaliteitseis emissiearme grond (maximale concentratie) wordt overschreden.",H!$O$10:'H'!$P$59,2,FALSE),""))),"")</f>
        <v/>
      </c>
    </row>
    <row r="273" spans="1:59" x14ac:dyDescent="0.2">
      <c r="A273" s="4" t="str">
        <f>F!A273</f>
        <v>Som cresolen</v>
      </c>
      <c r="B273" s="6" t="str">
        <f>IF(ISNUMBER(F!E273)=FALSE,"--",IF(F!E273=0,"--",F!E273))</f>
        <v>--</v>
      </c>
      <c r="C273" s="6" t="str">
        <f>IF(B273="--","",F!F273)</f>
        <v/>
      </c>
      <c r="D273" s="6" t="str">
        <f>IF(ISNUMBER(F!G273)=FALSE,"--",IF(F!G273=0,"--",F!G273))</f>
        <v>--</v>
      </c>
      <c r="E273" s="6" t="str">
        <f>IF(D273="--","",F!H273)</f>
        <v/>
      </c>
      <c r="F273" s="6" t="str">
        <f>IF(ISNUMBER(F!I273)=FALSE,"--",IF(F!I273=0,"--",F!I273))</f>
        <v>--</v>
      </c>
      <c r="G273" s="6" t="str">
        <f>IF(F273="--","",F!J273)</f>
        <v/>
      </c>
      <c r="H273" s="6"/>
      <c r="I273" s="6">
        <f>IF(F!Z273=-1,-1,F!AV273)</f>
        <v>0</v>
      </c>
      <c r="J273" s="6"/>
      <c r="K273" s="6">
        <f>IF(F!AC273=-1,-1,F!AX273)</f>
        <v>0</v>
      </c>
      <c r="L273" s="6"/>
      <c r="M273" s="6">
        <f>IF(F!AF273=-1,-1,F!AZ273)</f>
        <v>0</v>
      </c>
      <c r="N273" s="6"/>
      <c r="P273" s="4" t="str">
        <f>IFERROR(IF(AND(VLOOKUP(F!$B273,E!$B$1:$AK$300,5,FALSE)&lt;&gt;1000000000,VLOOKUP(F!$B273,E!$B$1:$AK$300,6,FALSE)=1000000000,VLOOKUP(F!$B273,E!$B$1:$AK$300,7,FALSE)=1000000000,VLOOKUP(F!$B273,E!$B$1:$AK$300,8,FALSE)=1000000000,VLOOKUP(F!$B273,E!$B$1:$AK$300,9,FALSE)=1000000000),"toetsen alleen LN",IF(AND(VLOOKUP(F!$B273,E!$B$1:$AK$300,5,FALSE)=1000000000,VLOOKUP(F!$B273,E!$B$1:$AK$300,6,FALSE)=1000000000,VLOOKUP(F!$B273,E!$B$1:$AK$300,7,FALSE)=1000000000,VLOOKUP(F!$B273,E!$B$1:$AK$300,8,FALSE)&lt;&gt;1000000000,VLOOKUP(F!$B273,E!$B$1:$AK$300,9,FALSE)&lt;&gt;1000000000),"toetsen alleen MV en SV",IF(AND(VLOOKUP(F!$B273,E!$B$1:$AK$300,5,FALSE)&lt;&gt;1000000000,VLOOKUP(F!$B273,E!$B$1:$AK$300,6,FALSE)&lt;&gt;1000000000,VLOOKUP(F!$B273,E!$B$1:$AK$300,7,FALSE)&lt;&gt;1000000000,VLOOKUP(F!$B273,E!$B$1:$AK$300,8,FALSE)=1000000000,VLOOKUP(F!$B273,E!$B$1:$AK$300,9,FALSE)=1000000000),"toetsen geen MV en SV",IF(VLOOKUP(F!$B273,E!$B$1:$AK$300,5,FALSE)+VLOOKUP(F!$B273,E!$B$1:$AK$300,6,FALSE)+VLOOKUP(F!$B273,E!$B$1:$AK$300,7,FALSE)+VLOOKUP(F!$B273,E!$B$1:$AK$300,8,FALSE)&lt;&gt;4000000000,"toetsen",IF(VLOOKUP(F!$B273,E!$B$1:$AK$300,12,FALSE)&lt;&gt;1000000000,"toetsen alleen IW","niet toetsen"))))),"")</f>
        <v/>
      </c>
      <c r="Q273" s="6">
        <f t="shared" si="109"/>
        <v>0</v>
      </c>
      <c r="R273" s="5" t="str">
        <f>IF($B273="--","",IF($P273="toetsen",toetsen(F!$B273,Q273),IF($P273="toetsen alleen IW",toetsen_alleen_IW(F!$B273,Q273),IF($P273="toetsen alleen LN",toetsen_alleen_LN(F!$B273,Q273),IF($P273="toetsen geen MV en SV",toetsen_geen_MV_en_SV(F!$B273,Q273),IF($P273="toetsen alleen MV en SV",toetsen_alleen_MV_en_SV(F!$B273,Q273),""))))))</f>
        <v/>
      </c>
      <c r="S273" s="5" t="str">
        <f>IF($P273="toetsen",IF(OR(Q273="",VLOOKUP(F!$B273,E!$B$1:$AK$300,10,FALSE)=1000000000),"",IF(Q273&lt;=VLOOKUP(F!$B273,E!$B$1:$AK$300,10,FALSE),"ja","nee")),"")</f>
        <v/>
      </c>
      <c r="T273" s="78">
        <f t="shared" si="104"/>
        <v>0</v>
      </c>
      <c r="U273" s="5" t="str">
        <f>IF($D273="--","",IF($P273="toetsen",toetsen(F!$B273,T273),IF($P273="toetsen alleen IW",toetsen_alleen_IW(F!$B273,T273),IF($P273="toetsen alleen LN",toetsen_alleen_LN(F!$B273,T273),IF($P273="toetsen geen MV en SV",toetsen_geen_MV_en_SV(F!$B273,T273),IF($P273="toetsen alleen MV en SV",toetsen_alleen_MV_en_SV(F!$B273,T273),""))))))</f>
        <v/>
      </c>
      <c r="V273" s="5" t="str">
        <f>IF($P273="toetsen",IF(OR(T273="",VLOOKUP(F!$B273,E!$B$1:$AK$300,10,FALSE)=1000000000),"",IF(T273&lt;=VLOOKUP(F!$B273,E!$B$1:$AK$300,10,FALSE),"ja","nee")),"")</f>
        <v/>
      </c>
      <c r="W273" s="6">
        <f t="shared" si="105"/>
        <v>0</v>
      </c>
      <c r="X273" s="5" t="str">
        <f>IF($F273="--","",IF($P273="toetsen",toetsen(F!$B273,W273),IF($P273="toetsen alleen IW",toetsen_alleen_IW(F!$B273,W273),IF($P273="toetsen alleen LN",toetsen_alleen_LN(F!$B273,W273),IF($P273="toetsen geen MV en SV",toetsen_geen_MV_en_SV(F!$B273,W273),IF($P273="toetsen alleen MV en SV",toetsen_alleen_MV_en_SV(F!$B273,W273),""))))))</f>
        <v/>
      </c>
      <c r="Y273" s="5" t="str">
        <f>IF($P273="toetsen",IF(OR(W273="",VLOOKUP(F!$B273,E!$B$1:$AK$300,10,FALSE)=1000000000),"",IF(W273&lt;=VLOOKUP(F!$B273,E!$B$1:$AK$300,10,FALSE),"ja","nee")),"")</f>
        <v/>
      </c>
      <c r="AA273" s="4" t="str">
        <f>IFERROR(IF(Q273="","",(IF(Q273&gt;2*VLOOKUP(F!$B273,E!$B$1:$AK$300,5,FALSE),1,0))),"")</f>
        <v/>
      </c>
      <c r="AB273" s="4" t="str">
        <f>IFERROR(IF(T273="","",(IF(T273&gt;2*VLOOKUP(F!$B273,E!$B$1:$AK$300,5,FALSE),1,0))),"")</f>
        <v/>
      </c>
      <c r="AC273" s="4" t="str">
        <f>IFERROR(IF(W273="","",(IF(W273&gt;2*VLOOKUP(F!$B273,E!$B$1:$AK$300,5,FALSE),1,0))),"")</f>
        <v/>
      </c>
      <c r="AE273" s="4" t="str">
        <f>IFERROR(IF(Q273="","",(IF(Q273&gt;VLOOKUP(F!$B273,E!$B$1:$AK$300,6,FALSE)+VLOOKUP(F!$B273,E!$B$1:$AK$300,5,FALSE),1,0))),"")</f>
        <v/>
      </c>
      <c r="AF273" s="4" t="str">
        <f>IFERROR(IF(T273="","",(IF(T273&gt;VLOOKUP(F!$B273,E!$B$1:$AK$300,6,FALSE)+VLOOKUP(F!$B273,E!$B$1:$AK$300,5,FALSE),1,0))),"")</f>
        <v/>
      </c>
      <c r="AG273" s="4" t="str">
        <f>IFERROR(IF(W273="","",(IF(W273&gt;VLOOKUP(F!$B273,E!$B$1:$AK$300,6,FALSE)+VLOOKUP(F!$B273,E!$B$1:$AK$300,5,FALSE),1,0))),"")</f>
        <v/>
      </c>
      <c r="AI273" s="6" t="str">
        <f t="shared" si="106"/>
        <v>--</v>
      </c>
      <c r="AJ273" s="6" t="str">
        <f>IF(AI273="--","--",IF(F!$D273=131,IF(I273=-1,"rg",IF(I273="","--",IF(I273*1000&lt;1,FIXED(I273*1000,3),IF(I273*1000&lt;10,FIXED(I273*1000,2),(IF(I273*1000&lt;100,FIXED(I273*1000,1),IF(I273*1000&lt;1000,FIXED(I273*1000,0),MROUND(I273*1000,10)))))))),IF(I273=-1,"rg",IF(I273="","--",IF(I273&lt;1,FIXED(I273,3),IF(I273&lt;10,FIXED(I273,2),(IF(I273&lt;100,FIXED(I273,1),IF(I273&lt;1000,FIXED(I273,0),MROUND(I273,10))))))))))</f>
        <v>--</v>
      </c>
      <c r="AK273" s="6" t="str">
        <f t="shared" si="107"/>
        <v>--</v>
      </c>
      <c r="AL273" s="6" t="str">
        <f>IF(AK273="--","--",IF(F!$D273=131,IF(K273=-1,"rg",IF(K273="","--",IF(K273*1000&lt;1,FIXED(K273*1000,3),IF(K273*1000&lt;10,FIXED(K273*1000,2),(IF(K273*1000&lt;100,FIXED(K273*1000,1),IF(K273*1000&lt;1000,FIXED(K273*1000,0),MROUND(K273*1000,10)))))))),IF(K273=-1,"rg",IF(K273="","--",IF(K273&lt;1,FIXED(K273,3),IF(K273&lt;10,FIXED(K273,2),(IF(K273&lt;100,FIXED(K273,1),IF(K273&lt;1000,FIXED(K273,0),MROUND(K273,10))))))))))</f>
        <v>--</v>
      </c>
      <c r="AM273" s="6" t="str">
        <f t="shared" si="108"/>
        <v>--</v>
      </c>
      <c r="AN273" s="6" t="str">
        <f>IF(AM273="--","--",IF(F!$D273=131,IF(M273=-1,"rg",IF(M273="","--",IF(M273*1000&lt;1,FIXED(M273*1000,3),IF(M273*1000&lt;10,FIXED(M273*1000,2),(IF(M273*1000&lt;100,FIXED(M273*1000,1),IF(M273*1000&lt;1000,FIXED(M273*1000,0),MROUND(M273*1000,10)))))))),IF(M273=-1,"rg",IF(M273="","--",IF(M273&lt;1,FIXED(M273,3),IF(M273&lt;10,FIXED(M273,2),(IF(M273&lt;100,FIXED(M273,1),IF(M273&lt;1000,FIXED(M273,0),MROUND(M273,10))))))))))</f>
        <v>--</v>
      </c>
      <c r="AP273" s="6" t="str">
        <f t="shared" si="95"/>
        <v>--</v>
      </c>
      <c r="AQ273" s="6" t="str">
        <f t="shared" si="96"/>
        <v/>
      </c>
      <c r="AR273" s="6" t="str">
        <f t="shared" si="97"/>
        <v>--</v>
      </c>
      <c r="AS273" s="6" t="str">
        <f t="shared" si="98"/>
        <v/>
      </c>
      <c r="AT273" s="6" t="str">
        <f t="shared" si="99"/>
        <v/>
      </c>
      <c r="AU273" s="6" t="str">
        <f>IFERROR(IF(AR273="--","",IF(HLOOKUP(SMALL($Q$4:$Y$4,3),$Q$4:$Y$501,ROW(AP273)-3,FALSE)=0,"",IF(HLOOKUP(SMALL($Q$4:$Y$4,3),$Q$4:$Y$501,ROW(AP273)-3,FALSE)="nee",VLOOKUP("De kwaliteitseis emissiearme grond (maximale concentratie) wordt overschreden.",H!$O$10:'H'!$P$59,2,FALSE),""))),"")</f>
        <v/>
      </c>
      <c r="AV273" s="6" t="str">
        <f t="shared" si="89"/>
        <v>--</v>
      </c>
      <c r="AW273" s="6" t="str">
        <f t="shared" si="90"/>
        <v/>
      </c>
      <c r="AX273" s="6" t="str">
        <f t="shared" si="91"/>
        <v>--</v>
      </c>
      <c r="AY273" s="6" t="str">
        <f t="shared" si="100"/>
        <v/>
      </c>
      <c r="AZ273" s="6" t="str">
        <f t="shared" si="101"/>
        <v/>
      </c>
      <c r="BA273" s="6" t="str">
        <f>IFERROR(IF(AR273="--","",IF(HLOOKUP(SMALL($Q$4:$Y$4,6),$Q$4:$Y$501,ROW(AP273)-3,FALSE)=0,"",IF(HLOOKUP(SMALL($Q$4:$Y$4,6),$Q$4:$Y$501,ROW(AP273)-3,FALSE)="nee",VLOOKUP("De kwaliteitseis emissiearme grond (maximale concentratie) wordt overschreden.",H!$O$10:'H'!$P$59,2,FALSE),""))),"")</f>
        <v/>
      </c>
      <c r="BB273" s="6" t="str">
        <f t="shared" si="92"/>
        <v>--</v>
      </c>
      <c r="BC273" s="6" t="str">
        <f t="shared" si="93"/>
        <v/>
      </c>
      <c r="BD273" s="6" t="str">
        <f t="shared" si="94"/>
        <v>--</v>
      </c>
      <c r="BE273" s="6" t="str">
        <f t="shared" si="102"/>
        <v/>
      </c>
      <c r="BF273" s="6" t="str">
        <f t="shared" si="103"/>
        <v/>
      </c>
      <c r="BG273" s="4" t="str">
        <f>IFERROR(IF(AR273="--","",IF(HLOOKUP(SMALL($Q$4:$Y$4,9),$Q$4:$Y$501,ROW(AP273)-3,FALSE)=0,"",IF(HLOOKUP(SMALL($Q$4:$Y$4,9),$Q$4:$Y$501,ROW(AP273)-3,FALSE)="nee",VLOOKUP("De kwaliteitseis emissiearme grond (maximale concentratie) wordt overschreden.",H!$O$10:'H'!$P$59,2,FALSE),""))),"")</f>
        <v/>
      </c>
    </row>
    <row r="274" spans="1:59" x14ac:dyDescent="0.2">
      <c r="A274" s="4" t="str">
        <f>F!A274</f>
        <v>Fenol</v>
      </c>
      <c r="B274" s="6" t="str">
        <f>IF(ISNUMBER(F!E274)=FALSE,"--",IF(F!E274=0,"--",F!E274))</f>
        <v>--</v>
      </c>
      <c r="C274" s="6" t="str">
        <f>IF(B274="--","",F!F274)</f>
        <v/>
      </c>
      <c r="D274" s="6" t="str">
        <f>IF(ISNUMBER(F!G274)=FALSE,"--",IF(F!G274=0,"--",F!G274))</f>
        <v>--</v>
      </c>
      <c r="E274" s="6" t="str">
        <f>IF(D274="--","",F!H274)</f>
        <v/>
      </c>
      <c r="F274" s="6" t="str">
        <f>IF(ISNUMBER(F!I274)=FALSE,"--",IF(F!I274=0,"--",F!I274))</f>
        <v>--</v>
      </c>
      <c r="G274" s="6" t="str">
        <f>IF(F274="--","",F!J274)</f>
        <v/>
      </c>
      <c r="H274" s="6"/>
      <c r="I274" s="6" t="str">
        <f>IF(F!Z274=-1,-1,F!AV274)</f>
        <v/>
      </c>
      <c r="J274" s="6"/>
      <c r="K274" s="6" t="str">
        <f>IF(F!AC274=-1,-1,F!AX274)</f>
        <v/>
      </c>
      <c r="L274" s="6"/>
      <c r="M274" s="6" t="str">
        <f>IF(F!AF274=-1,-1,F!AZ274)</f>
        <v/>
      </c>
      <c r="N274" s="6"/>
      <c r="P274" s="4" t="str">
        <f>IFERROR(IF(AND(VLOOKUP(F!$B274,E!$B$1:$AK$300,5,FALSE)&lt;&gt;1000000000,VLOOKUP(F!$B274,E!$B$1:$AK$300,6,FALSE)=1000000000,VLOOKUP(F!$B274,E!$B$1:$AK$300,7,FALSE)=1000000000,VLOOKUP(F!$B274,E!$B$1:$AK$300,8,FALSE)=1000000000,VLOOKUP(F!$B274,E!$B$1:$AK$300,9,FALSE)=1000000000),"toetsen alleen LN",IF(AND(VLOOKUP(F!$B274,E!$B$1:$AK$300,5,FALSE)=1000000000,VLOOKUP(F!$B274,E!$B$1:$AK$300,6,FALSE)=1000000000,VLOOKUP(F!$B274,E!$B$1:$AK$300,7,FALSE)=1000000000,VLOOKUP(F!$B274,E!$B$1:$AK$300,8,FALSE)&lt;&gt;1000000000,VLOOKUP(F!$B274,E!$B$1:$AK$300,9,FALSE)&lt;&gt;1000000000),"toetsen alleen MV en SV",IF(AND(VLOOKUP(F!$B274,E!$B$1:$AK$300,5,FALSE)&lt;&gt;1000000000,VLOOKUP(F!$B274,E!$B$1:$AK$300,6,FALSE)&lt;&gt;1000000000,VLOOKUP(F!$B274,E!$B$1:$AK$300,7,FALSE)&lt;&gt;1000000000,VLOOKUP(F!$B274,E!$B$1:$AK$300,8,FALSE)=1000000000,VLOOKUP(F!$B274,E!$B$1:$AK$300,9,FALSE)=1000000000),"toetsen geen MV en SV",IF(VLOOKUP(F!$B274,E!$B$1:$AK$300,5,FALSE)+VLOOKUP(F!$B274,E!$B$1:$AK$300,6,FALSE)+VLOOKUP(F!$B274,E!$B$1:$AK$300,7,FALSE)+VLOOKUP(F!$B274,E!$B$1:$AK$300,8,FALSE)&lt;&gt;4000000000,"toetsen",IF(VLOOKUP(F!$B274,E!$B$1:$AK$300,12,FALSE)&lt;&gt;1000000000,"toetsen alleen IW","niet toetsen"))))),"")</f>
        <v>toetsen</v>
      </c>
      <c r="Q274" s="6" t="str">
        <f t="shared" si="109"/>
        <v/>
      </c>
      <c r="R274" s="5" t="str">
        <f>IF($B274="--","",IF($P274="toetsen",toetsen(F!$B274,Q274),IF($P274="toetsen alleen IW",toetsen_alleen_IW(F!$B274,Q274),IF($P274="toetsen alleen LN",toetsen_alleen_LN(F!$B274,Q274),IF($P274="toetsen geen MV en SV",toetsen_geen_MV_en_SV(F!$B274,Q274),IF($P274="toetsen alleen MV en SV",toetsen_alleen_MV_en_SV(F!$B274,Q274),""))))))</f>
        <v/>
      </c>
      <c r="S274" s="5" t="str">
        <f>IF($P274="toetsen",IF(OR(Q274="",VLOOKUP(F!$B274,E!$B$1:$AK$300,10,FALSE)=1000000000),"",IF(Q274&lt;=VLOOKUP(F!$B274,E!$B$1:$AK$300,10,FALSE),"ja","nee")),"")</f>
        <v/>
      </c>
      <c r="T274" s="78" t="str">
        <f t="shared" si="104"/>
        <v/>
      </c>
      <c r="U274" s="5" t="str">
        <f>IF($D274="--","",IF($P274="toetsen",toetsen(F!$B274,T274),IF($P274="toetsen alleen IW",toetsen_alleen_IW(F!$B274,T274),IF($P274="toetsen alleen LN",toetsen_alleen_LN(F!$B274,T274),IF($P274="toetsen geen MV en SV",toetsen_geen_MV_en_SV(F!$B274,T274),IF($P274="toetsen alleen MV en SV",toetsen_alleen_MV_en_SV(F!$B274,T274),""))))))</f>
        <v/>
      </c>
      <c r="V274" s="5" t="str">
        <f>IF($P274="toetsen",IF(OR(T274="",VLOOKUP(F!$B274,E!$B$1:$AK$300,10,FALSE)=1000000000),"",IF(T274&lt;=VLOOKUP(F!$B274,E!$B$1:$AK$300,10,FALSE),"ja","nee")),"")</f>
        <v/>
      </c>
      <c r="W274" s="6" t="str">
        <f t="shared" si="105"/>
        <v/>
      </c>
      <c r="X274" s="5" t="str">
        <f>IF($F274="--","",IF($P274="toetsen",toetsen(F!$B274,W274),IF($P274="toetsen alleen IW",toetsen_alleen_IW(F!$B274,W274),IF($P274="toetsen alleen LN",toetsen_alleen_LN(F!$B274,W274),IF($P274="toetsen geen MV en SV",toetsen_geen_MV_en_SV(F!$B274,W274),IF($P274="toetsen alleen MV en SV",toetsen_alleen_MV_en_SV(F!$B274,W274),""))))))</f>
        <v/>
      </c>
      <c r="Y274" s="5" t="str">
        <f>IF($P274="toetsen",IF(OR(W274="",VLOOKUP(F!$B274,E!$B$1:$AK$300,10,FALSE)=1000000000),"",IF(W274&lt;=VLOOKUP(F!$B274,E!$B$1:$AK$300,10,FALSE),"ja","nee")),"")</f>
        <v/>
      </c>
      <c r="AA274" s="4" t="str">
        <f>IFERROR(IF(Q274="","",(IF(Q274&gt;2*VLOOKUP(F!$B274,E!$B$1:$AK$300,5,FALSE),1,0))),"")</f>
        <v/>
      </c>
      <c r="AB274" s="4" t="str">
        <f>IFERROR(IF(T274="","",(IF(T274&gt;2*VLOOKUP(F!$B274,E!$B$1:$AK$300,5,FALSE),1,0))),"")</f>
        <v/>
      </c>
      <c r="AC274" s="4" t="str">
        <f>IFERROR(IF(W274="","",(IF(W274&gt;2*VLOOKUP(F!$B274,E!$B$1:$AK$300,5,FALSE),1,0))),"")</f>
        <v/>
      </c>
      <c r="AE274" s="4" t="str">
        <f>IFERROR(IF(Q274="","",(IF(Q274&gt;VLOOKUP(F!$B274,E!$B$1:$AK$300,6,FALSE)+VLOOKUP(F!$B274,E!$B$1:$AK$300,5,FALSE),1,0))),"")</f>
        <v/>
      </c>
      <c r="AF274" s="4" t="str">
        <f>IFERROR(IF(T274="","",(IF(T274&gt;VLOOKUP(F!$B274,E!$B$1:$AK$300,6,FALSE)+VLOOKUP(F!$B274,E!$B$1:$AK$300,5,FALSE),1,0))),"")</f>
        <v/>
      </c>
      <c r="AG274" s="4" t="str">
        <f>IFERROR(IF(W274="","",(IF(W274&gt;VLOOKUP(F!$B274,E!$B$1:$AK$300,6,FALSE)+VLOOKUP(F!$B274,E!$B$1:$AK$300,5,FALSE),1,0))),"")</f>
        <v/>
      </c>
      <c r="AI274" s="6" t="str">
        <f t="shared" si="106"/>
        <v>--</v>
      </c>
      <c r="AJ274" s="6" t="str">
        <f>IF(AI274="--","--",IF(F!$D274=131,IF(I274=-1,"rg",IF(I274="","--",IF(I274*1000&lt;1,FIXED(I274*1000,3),IF(I274*1000&lt;10,FIXED(I274*1000,2),(IF(I274*1000&lt;100,FIXED(I274*1000,1),IF(I274*1000&lt;1000,FIXED(I274*1000,0),MROUND(I274*1000,10)))))))),IF(I274=-1,"rg",IF(I274="","--",IF(I274&lt;1,FIXED(I274,3),IF(I274&lt;10,FIXED(I274,2),(IF(I274&lt;100,FIXED(I274,1),IF(I274&lt;1000,FIXED(I274,0),MROUND(I274,10))))))))))</f>
        <v>--</v>
      </c>
      <c r="AK274" s="6" t="str">
        <f t="shared" si="107"/>
        <v>--</v>
      </c>
      <c r="AL274" s="6" t="str">
        <f>IF(AK274="--","--",IF(F!$D274=131,IF(K274=-1,"rg",IF(K274="","--",IF(K274*1000&lt;1,FIXED(K274*1000,3),IF(K274*1000&lt;10,FIXED(K274*1000,2),(IF(K274*1000&lt;100,FIXED(K274*1000,1),IF(K274*1000&lt;1000,FIXED(K274*1000,0),MROUND(K274*1000,10)))))))),IF(K274=-1,"rg",IF(K274="","--",IF(K274&lt;1,FIXED(K274,3),IF(K274&lt;10,FIXED(K274,2),(IF(K274&lt;100,FIXED(K274,1),IF(K274&lt;1000,FIXED(K274,0),MROUND(K274,10))))))))))</f>
        <v>--</v>
      </c>
      <c r="AM274" s="6" t="str">
        <f t="shared" si="108"/>
        <v>--</v>
      </c>
      <c r="AN274" s="6" t="str">
        <f>IF(AM274="--","--",IF(F!$D274=131,IF(M274=-1,"rg",IF(M274="","--",IF(M274*1000&lt;1,FIXED(M274*1000,3),IF(M274*1000&lt;10,FIXED(M274*1000,2),(IF(M274*1000&lt;100,FIXED(M274*1000,1),IF(M274*1000&lt;1000,FIXED(M274*1000,0),MROUND(M274*1000,10)))))))),IF(M274=-1,"rg",IF(M274="","--",IF(M274&lt;1,FIXED(M274,3),IF(M274&lt;10,FIXED(M274,2),(IF(M274&lt;100,FIXED(M274,1),IF(M274&lt;1000,FIXED(M274,0),MROUND(M274,10))))))))))</f>
        <v>--</v>
      </c>
      <c r="AP274" s="6" t="str">
        <f t="shared" si="95"/>
        <v>--</v>
      </c>
      <c r="AQ274" s="6" t="str">
        <f t="shared" si="96"/>
        <v/>
      </c>
      <c r="AR274" s="6" t="str">
        <f t="shared" si="97"/>
        <v>--</v>
      </c>
      <c r="AS274" s="6" t="str">
        <f t="shared" si="98"/>
        <v/>
      </c>
      <c r="AT274" s="6" t="str">
        <f t="shared" si="99"/>
        <v/>
      </c>
      <c r="AU274" s="6" t="str">
        <f>IFERROR(IF(AR274="--","",IF(HLOOKUP(SMALL($Q$4:$Y$4,3),$Q$4:$Y$501,ROW(AP274)-3,FALSE)=0,"",IF(HLOOKUP(SMALL($Q$4:$Y$4,3),$Q$4:$Y$501,ROW(AP274)-3,FALSE)="nee",VLOOKUP("De kwaliteitseis emissiearme grond (maximale concentratie) wordt overschreden.",H!$O$10:'H'!$P$59,2,FALSE),""))),"")</f>
        <v/>
      </c>
      <c r="AV274" s="6" t="str">
        <f t="shared" si="89"/>
        <v>--</v>
      </c>
      <c r="AW274" s="6" t="str">
        <f t="shared" si="90"/>
        <v/>
      </c>
      <c r="AX274" s="6" t="str">
        <f t="shared" si="91"/>
        <v>--</v>
      </c>
      <c r="AY274" s="6" t="str">
        <f t="shared" si="100"/>
        <v/>
      </c>
      <c r="AZ274" s="6" t="str">
        <f t="shared" si="101"/>
        <v/>
      </c>
      <c r="BA274" s="6" t="str">
        <f>IFERROR(IF(AR274="--","",IF(HLOOKUP(SMALL($Q$4:$Y$4,6),$Q$4:$Y$501,ROW(AP274)-3,FALSE)=0,"",IF(HLOOKUP(SMALL($Q$4:$Y$4,6),$Q$4:$Y$501,ROW(AP274)-3,FALSE)="nee",VLOOKUP("De kwaliteitseis emissiearme grond (maximale concentratie) wordt overschreden.",H!$O$10:'H'!$P$59,2,FALSE),""))),"")</f>
        <v/>
      </c>
      <c r="BB274" s="6" t="str">
        <f t="shared" si="92"/>
        <v>--</v>
      </c>
      <c r="BC274" s="6" t="str">
        <f t="shared" si="93"/>
        <v/>
      </c>
      <c r="BD274" s="6" t="str">
        <f t="shared" si="94"/>
        <v>--</v>
      </c>
      <c r="BE274" s="6" t="str">
        <f t="shared" si="102"/>
        <v/>
      </c>
      <c r="BF274" s="6" t="str">
        <f t="shared" si="103"/>
        <v/>
      </c>
      <c r="BG274" s="4" t="str">
        <f>IFERROR(IF(AR274="--","",IF(HLOOKUP(SMALL($Q$4:$Y$4,9),$Q$4:$Y$501,ROW(AP274)-3,FALSE)=0,"",IF(HLOOKUP(SMALL($Q$4:$Y$4,9),$Q$4:$Y$501,ROW(AP274)-3,FALSE)="nee",VLOOKUP("De kwaliteitseis emissiearme grond (maximale concentratie) wordt overschreden.",H!$O$10:'H'!$P$59,2,FALSE),""))),"")</f>
        <v/>
      </c>
    </row>
    <row r="275" spans="1:59" x14ac:dyDescent="0.2">
      <c r="A275" s="4" t="str">
        <f>F!A275</f>
        <v>2-Nitrofenol</v>
      </c>
      <c r="B275" s="6" t="str">
        <f>IF(ISNUMBER(F!E275)=FALSE,"--",IF(F!E275=0,"--",F!E275))</f>
        <v>--</v>
      </c>
      <c r="C275" s="6" t="str">
        <f>IF(B275="--","",F!F275)</f>
        <v/>
      </c>
      <c r="D275" s="6" t="str">
        <f>IF(ISNUMBER(F!G275)=FALSE,"--",IF(F!G275=0,"--",F!G275))</f>
        <v>--</v>
      </c>
      <c r="E275" s="6" t="str">
        <f>IF(D275="--","",F!H275)</f>
        <v/>
      </c>
      <c r="F275" s="6" t="str">
        <f>IF(ISNUMBER(F!I275)=FALSE,"--",IF(F!I275=0,"--",F!I275))</f>
        <v>--</v>
      </c>
      <c r="G275" s="6" t="str">
        <f>IF(F275="--","",F!J275)</f>
        <v/>
      </c>
      <c r="H275" s="6"/>
      <c r="I275" s="6" t="str">
        <f>IF(F!Z275=-1,-1,F!AV275)</f>
        <v/>
      </c>
      <c r="J275" s="6"/>
      <c r="K275" s="6" t="str">
        <f>IF(F!AC275=-1,-1,F!AX275)</f>
        <v/>
      </c>
      <c r="L275" s="6"/>
      <c r="M275" s="6" t="str">
        <f>IF(F!AF275=-1,-1,F!AZ275)</f>
        <v/>
      </c>
      <c r="N275" s="6"/>
      <c r="P275" s="4" t="str">
        <f>IFERROR(IF(AND(VLOOKUP(F!$B275,E!$B$1:$AK$300,5,FALSE)&lt;&gt;1000000000,VLOOKUP(F!$B275,E!$B$1:$AK$300,6,FALSE)=1000000000,VLOOKUP(F!$B275,E!$B$1:$AK$300,7,FALSE)=1000000000,VLOOKUP(F!$B275,E!$B$1:$AK$300,8,FALSE)=1000000000,VLOOKUP(F!$B275,E!$B$1:$AK$300,9,FALSE)=1000000000),"toetsen alleen LN",IF(AND(VLOOKUP(F!$B275,E!$B$1:$AK$300,5,FALSE)=1000000000,VLOOKUP(F!$B275,E!$B$1:$AK$300,6,FALSE)=1000000000,VLOOKUP(F!$B275,E!$B$1:$AK$300,7,FALSE)=1000000000,VLOOKUP(F!$B275,E!$B$1:$AK$300,8,FALSE)&lt;&gt;1000000000,VLOOKUP(F!$B275,E!$B$1:$AK$300,9,FALSE)&lt;&gt;1000000000),"toetsen alleen MV en SV",IF(AND(VLOOKUP(F!$B275,E!$B$1:$AK$300,5,FALSE)&lt;&gt;1000000000,VLOOKUP(F!$B275,E!$B$1:$AK$300,6,FALSE)&lt;&gt;1000000000,VLOOKUP(F!$B275,E!$B$1:$AK$300,7,FALSE)&lt;&gt;1000000000,VLOOKUP(F!$B275,E!$B$1:$AK$300,8,FALSE)=1000000000,VLOOKUP(F!$B275,E!$B$1:$AK$300,9,FALSE)=1000000000),"toetsen geen MV en SV",IF(VLOOKUP(F!$B275,E!$B$1:$AK$300,5,FALSE)+VLOOKUP(F!$B275,E!$B$1:$AK$300,6,FALSE)+VLOOKUP(F!$B275,E!$B$1:$AK$300,7,FALSE)+VLOOKUP(F!$B275,E!$B$1:$AK$300,8,FALSE)&lt;&gt;4000000000,"toetsen",IF(VLOOKUP(F!$B275,E!$B$1:$AK$300,12,FALSE)&lt;&gt;1000000000,"toetsen alleen IW","niet toetsen"))))),"")</f>
        <v/>
      </c>
      <c r="Q275" s="6" t="str">
        <f t="shared" si="109"/>
        <v/>
      </c>
      <c r="R275" s="5" t="str">
        <f>IF($B275="--","",IF($P275="toetsen",toetsen(F!$B275,Q275),IF($P275="toetsen alleen IW",toetsen_alleen_IW(F!$B275,Q275),IF($P275="toetsen alleen LN",toetsen_alleen_LN(F!$B275,Q275),IF($P275="toetsen geen MV en SV",toetsen_geen_MV_en_SV(F!$B275,Q275),IF($P275="toetsen alleen MV en SV",toetsen_alleen_MV_en_SV(F!$B275,Q275),""))))))</f>
        <v/>
      </c>
      <c r="S275" s="5" t="str">
        <f>IF($P275="toetsen",IF(OR(Q275="",VLOOKUP(F!$B275,E!$B$1:$AK$300,10,FALSE)=1000000000),"",IF(Q275&lt;=VLOOKUP(F!$B275,E!$B$1:$AK$300,10,FALSE),"ja","nee")),"")</f>
        <v/>
      </c>
      <c r="T275" s="78" t="str">
        <f t="shared" si="104"/>
        <v/>
      </c>
      <c r="U275" s="5" t="str">
        <f>IF($D275="--","",IF($P275="toetsen",toetsen(F!$B275,T275),IF($P275="toetsen alleen IW",toetsen_alleen_IW(F!$B275,T275),IF($P275="toetsen alleen LN",toetsen_alleen_LN(F!$B275,T275),IF($P275="toetsen geen MV en SV",toetsen_geen_MV_en_SV(F!$B275,T275),IF($P275="toetsen alleen MV en SV",toetsen_alleen_MV_en_SV(F!$B275,T275),""))))))</f>
        <v/>
      </c>
      <c r="V275" s="5" t="str">
        <f>IF($P275="toetsen",IF(OR(T275="",VLOOKUP(F!$B275,E!$B$1:$AK$300,10,FALSE)=1000000000),"",IF(T275&lt;=VLOOKUP(F!$B275,E!$B$1:$AK$300,10,FALSE),"ja","nee")),"")</f>
        <v/>
      </c>
      <c r="W275" s="6" t="str">
        <f t="shared" si="105"/>
        <v/>
      </c>
      <c r="X275" s="5" t="str">
        <f>IF($F275="--","",IF($P275="toetsen",toetsen(F!$B275,W275),IF($P275="toetsen alleen IW",toetsen_alleen_IW(F!$B275,W275),IF($P275="toetsen alleen LN",toetsen_alleen_LN(F!$B275,W275),IF($P275="toetsen geen MV en SV",toetsen_geen_MV_en_SV(F!$B275,W275),IF($P275="toetsen alleen MV en SV",toetsen_alleen_MV_en_SV(F!$B275,W275),""))))))</f>
        <v/>
      </c>
      <c r="Y275" s="5" t="str">
        <f>IF($P275="toetsen",IF(OR(W275="",VLOOKUP(F!$B275,E!$B$1:$AK$300,10,FALSE)=1000000000),"",IF(W275&lt;=VLOOKUP(F!$B275,E!$B$1:$AK$300,10,FALSE),"ja","nee")),"")</f>
        <v/>
      </c>
      <c r="AA275" s="4" t="str">
        <f>IFERROR(IF(Q275="","",(IF(Q275&gt;2*VLOOKUP(F!$B275,E!$B$1:$AK$300,5,FALSE),1,0))),"")</f>
        <v/>
      </c>
      <c r="AB275" s="4" t="str">
        <f>IFERROR(IF(T275="","",(IF(T275&gt;2*VLOOKUP(F!$B275,E!$B$1:$AK$300,5,FALSE),1,0))),"")</f>
        <v/>
      </c>
      <c r="AC275" s="4" t="str">
        <f>IFERROR(IF(W275="","",(IF(W275&gt;2*VLOOKUP(F!$B275,E!$B$1:$AK$300,5,FALSE),1,0))),"")</f>
        <v/>
      </c>
      <c r="AE275" s="4" t="str">
        <f>IFERROR(IF(Q275="","",(IF(Q275&gt;VLOOKUP(F!$B275,E!$B$1:$AK$300,6,FALSE)+VLOOKUP(F!$B275,E!$B$1:$AK$300,5,FALSE),1,0))),"")</f>
        <v/>
      </c>
      <c r="AF275" s="4" t="str">
        <f>IFERROR(IF(T275="","",(IF(T275&gt;VLOOKUP(F!$B275,E!$B$1:$AK$300,6,FALSE)+VLOOKUP(F!$B275,E!$B$1:$AK$300,5,FALSE),1,0))),"")</f>
        <v/>
      </c>
      <c r="AG275" s="4" t="str">
        <f>IFERROR(IF(W275="","",(IF(W275&gt;VLOOKUP(F!$B275,E!$B$1:$AK$300,6,FALSE)+VLOOKUP(F!$B275,E!$B$1:$AK$300,5,FALSE),1,0))),"")</f>
        <v/>
      </c>
      <c r="AI275" s="6" t="str">
        <f t="shared" si="106"/>
        <v>--</v>
      </c>
      <c r="AJ275" s="6" t="str">
        <f>IF(AI275="--","--",IF(F!$D275=131,IF(I275=-1,"rg",IF(I275="","--",IF(I275*1000&lt;1,FIXED(I275*1000,3),IF(I275*1000&lt;10,FIXED(I275*1000,2),(IF(I275*1000&lt;100,FIXED(I275*1000,1),IF(I275*1000&lt;1000,FIXED(I275*1000,0),MROUND(I275*1000,10)))))))),IF(I275=-1,"rg",IF(I275="","--",IF(I275&lt;1,FIXED(I275,3),IF(I275&lt;10,FIXED(I275,2),(IF(I275&lt;100,FIXED(I275,1),IF(I275&lt;1000,FIXED(I275,0),MROUND(I275,10))))))))))</f>
        <v>--</v>
      </c>
      <c r="AK275" s="6" t="str">
        <f t="shared" si="107"/>
        <v>--</v>
      </c>
      <c r="AL275" s="6" t="str">
        <f>IF(AK275="--","--",IF(F!$D275=131,IF(K275=-1,"rg",IF(K275="","--",IF(K275*1000&lt;1,FIXED(K275*1000,3),IF(K275*1000&lt;10,FIXED(K275*1000,2),(IF(K275*1000&lt;100,FIXED(K275*1000,1),IF(K275*1000&lt;1000,FIXED(K275*1000,0),MROUND(K275*1000,10)))))))),IF(K275=-1,"rg",IF(K275="","--",IF(K275&lt;1,FIXED(K275,3),IF(K275&lt;10,FIXED(K275,2),(IF(K275&lt;100,FIXED(K275,1),IF(K275&lt;1000,FIXED(K275,0),MROUND(K275,10))))))))))</f>
        <v>--</v>
      </c>
      <c r="AM275" s="6" t="str">
        <f t="shared" si="108"/>
        <v>--</v>
      </c>
      <c r="AN275" s="6" t="str">
        <f>IF(AM275="--","--",IF(F!$D275=131,IF(M275=-1,"rg",IF(M275="","--",IF(M275*1000&lt;1,FIXED(M275*1000,3),IF(M275*1000&lt;10,FIXED(M275*1000,2),(IF(M275*1000&lt;100,FIXED(M275*1000,1),IF(M275*1000&lt;1000,FIXED(M275*1000,0),MROUND(M275*1000,10)))))))),IF(M275=-1,"rg",IF(M275="","--",IF(M275&lt;1,FIXED(M275,3),IF(M275&lt;10,FIXED(M275,2),(IF(M275&lt;100,FIXED(M275,1),IF(M275&lt;1000,FIXED(M275,0),MROUND(M275,10))))))))))</f>
        <v>--</v>
      </c>
      <c r="AP275" s="6" t="str">
        <f t="shared" si="95"/>
        <v>--</v>
      </c>
      <c r="AQ275" s="6" t="str">
        <f t="shared" si="96"/>
        <v/>
      </c>
      <c r="AR275" s="6" t="str">
        <f t="shared" si="97"/>
        <v>--</v>
      </c>
      <c r="AS275" s="6" t="str">
        <f t="shared" si="98"/>
        <v/>
      </c>
      <c r="AT275" s="6" t="str">
        <f t="shared" si="99"/>
        <v/>
      </c>
      <c r="AU275" s="6" t="str">
        <f>IFERROR(IF(AR275="--","",IF(HLOOKUP(SMALL($Q$4:$Y$4,3),$Q$4:$Y$501,ROW(AP275)-3,FALSE)=0,"",IF(HLOOKUP(SMALL($Q$4:$Y$4,3),$Q$4:$Y$501,ROW(AP275)-3,FALSE)="nee",VLOOKUP("De kwaliteitseis emissiearme grond (maximale concentratie) wordt overschreden.",H!$O$10:'H'!$P$59,2,FALSE),""))),"")</f>
        <v/>
      </c>
      <c r="AV275" s="6" t="str">
        <f t="shared" si="89"/>
        <v>--</v>
      </c>
      <c r="AW275" s="6" t="str">
        <f t="shared" si="90"/>
        <v/>
      </c>
      <c r="AX275" s="6" t="str">
        <f t="shared" si="91"/>
        <v>--</v>
      </c>
      <c r="AY275" s="6" t="str">
        <f t="shared" si="100"/>
        <v/>
      </c>
      <c r="AZ275" s="6" t="str">
        <f t="shared" si="101"/>
        <v/>
      </c>
      <c r="BA275" s="6" t="str">
        <f>IFERROR(IF(AR275="--","",IF(HLOOKUP(SMALL($Q$4:$Y$4,6),$Q$4:$Y$501,ROW(AP275)-3,FALSE)=0,"",IF(HLOOKUP(SMALL($Q$4:$Y$4,6),$Q$4:$Y$501,ROW(AP275)-3,FALSE)="nee",VLOOKUP("De kwaliteitseis emissiearme grond (maximale concentratie) wordt overschreden.",H!$O$10:'H'!$P$59,2,FALSE),""))),"")</f>
        <v/>
      </c>
      <c r="BB275" s="6" t="str">
        <f t="shared" si="92"/>
        <v>--</v>
      </c>
      <c r="BC275" s="6" t="str">
        <f t="shared" si="93"/>
        <v/>
      </c>
      <c r="BD275" s="6" t="str">
        <f t="shared" si="94"/>
        <v>--</v>
      </c>
      <c r="BE275" s="6" t="str">
        <f t="shared" si="102"/>
        <v/>
      </c>
      <c r="BF275" s="6" t="str">
        <f t="shared" si="103"/>
        <v/>
      </c>
      <c r="BG275" s="4" t="str">
        <f>IFERROR(IF(AR275="--","",IF(HLOOKUP(SMALL($Q$4:$Y$4,9),$Q$4:$Y$501,ROW(AP275)-3,FALSE)=0,"",IF(HLOOKUP(SMALL($Q$4:$Y$4,9),$Q$4:$Y$501,ROW(AP275)-3,FALSE)="nee",VLOOKUP("De kwaliteitseis emissiearme grond (maximale concentratie) wordt overschreden.",H!$O$10:'H'!$P$59,2,FALSE),""))),"")</f>
        <v/>
      </c>
    </row>
    <row r="276" spans="1:59" x14ac:dyDescent="0.2">
      <c r="A276" s="4" t="str">
        <f>F!A276</f>
        <v>4-Nitrofenol</v>
      </c>
      <c r="B276" s="6" t="str">
        <f>IF(ISNUMBER(F!E276)=FALSE,"--",IF(F!E276=0,"--",F!E276))</f>
        <v>--</v>
      </c>
      <c r="C276" s="6" t="str">
        <f>IF(B276="--","",F!F276)</f>
        <v/>
      </c>
      <c r="D276" s="6" t="str">
        <f>IF(ISNUMBER(F!G276)=FALSE,"--",IF(F!G276=0,"--",F!G276))</f>
        <v>--</v>
      </c>
      <c r="E276" s="6" t="str">
        <f>IF(D276="--","",F!H276)</f>
        <v/>
      </c>
      <c r="F276" s="6" t="str">
        <f>IF(ISNUMBER(F!I276)=FALSE,"--",IF(F!I276=0,"--",F!I276))</f>
        <v>--</v>
      </c>
      <c r="G276" s="6" t="str">
        <f>IF(F276="--","",F!J276)</f>
        <v/>
      </c>
      <c r="H276" s="6"/>
      <c r="I276" s="6" t="str">
        <f>IF(F!Z276=-1,-1,F!AV276)</f>
        <v/>
      </c>
      <c r="J276" s="6"/>
      <c r="K276" s="6" t="str">
        <f>IF(F!AC276=-1,-1,F!AX276)</f>
        <v/>
      </c>
      <c r="L276" s="6"/>
      <c r="M276" s="6" t="str">
        <f>IF(F!AF276=-1,-1,F!AZ276)</f>
        <v/>
      </c>
      <c r="N276" s="6"/>
      <c r="P276" s="4" t="str">
        <f>IFERROR(IF(AND(VLOOKUP(F!$B276,E!$B$1:$AK$300,5,FALSE)&lt;&gt;1000000000,VLOOKUP(F!$B276,E!$B$1:$AK$300,6,FALSE)=1000000000,VLOOKUP(F!$B276,E!$B$1:$AK$300,7,FALSE)=1000000000,VLOOKUP(F!$B276,E!$B$1:$AK$300,8,FALSE)=1000000000,VLOOKUP(F!$B276,E!$B$1:$AK$300,9,FALSE)=1000000000),"toetsen alleen LN",IF(AND(VLOOKUP(F!$B276,E!$B$1:$AK$300,5,FALSE)=1000000000,VLOOKUP(F!$B276,E!$B$1:$AK$300,6,FALSE)=1000000000,VLOOKUP(F!$B276,E!$B$1:$AK$300,7,FALSE)=1000000000,VLOOKUP(F!$B276,E!$B$1:$AK$300,8,FALSE)&lt;&gt;1000000000,VLOOKUP(F!$B276,E!$B$1:$AK$300,9,FALSE)&lt;&gt;1000000000),"toetsen alleen MV en SV",IF(AND(VLOOKUP(F!$B276,E!$B$1:$AK$300,5,FALSE)&lt;&gt;1000000000,VLOOKUP(F!$B276,E!$B$1:$AK$300,6,FALSE)&lt;&gt;1000000000,VLOOKUP(F!$B276,E!$B$1:$AK$300,7,FALSE)&lt;&gt;1000000000,VLOOKUP(F!$B276,E!$B$1:$AK$300,8,FALSE)=1000000000,VLOOKUP(F!$B276,E!$B$1:$AK$300,9,FALSE)=1000000000),"toetsen geen MV en SV",IF(VLOOKUP(F!$B276,E!$B$1:$AK$300,5,FALSE)+VLOOKUP(F!$B276,E!$B$1:$AK$300,6,FALSE)+VLOOKUP(F!$B276,E!$B$1:$AK$300,7,FALSE)+VLOOKUP(F!$B276,E!$B$1:$AK$300,8,FALSE)&lt;&gt;4000000000,"toetsen",IF(VLOOKUP(F!$B276,E!$B$1:$AK$300,12,FALSE)&lt;&gt;1000000000,"toetsen alleen IW","niet toetsen"))))),"")</f>
        <v/>
      </c>
      <c r="Q276" s="6" t="str">
        <f t="shared" si="109"/>
        <v/>
      </c>
      <c r="R276" s="5" t="str">
        <f>IF($B276="--","",IF($P276="toetsen",toetsen(F!$B276,Q276),IF($P276="toetsen alleen IW",toetsen_alleen_IW(F!$B276,Q276),IF($P276="toetsen alleen LN",toetsen_alleen_LN(F!$B276,Q276),IF($P276="toetsen geen MV en SV",toetsen_geen_MV_en_SV(F!$B276,Q276),IF($P276="toetsen alleen MV en SV",toetsen_alleen_MV_en_SV(F!$B276,Q276),""))))))</f>
        <v/>
      </c>
      <c r="S276" s="5" t="str">
        <f>IF($P276="toetsen",IF(OR(Q276="",VLOOKUP(F!$B276,E!$B$1:$AK$300,10,FALSE)=1000000000),"",IF(Q276&lt;=VLOOKUP(F!$B276,E!$B$1:$AK$300,10,FALSE),"ja","nee")),"")</f>
        <v/>
      </c>
      <c r="T276" s="78" t="str">
        <f t="shared" si="104"/>
        <v/>
      </c>
      <c r="U276" s="5" t="str">
        <f>IF($D276="--","",IF($P276="toetsen",toetsen(F!$B276,T276),IF($P276="toetsen alleen IW",toetsen_alleen_IW(F!$B276,T276),IF($P276="toetsen alleen LN",toetsen_alleen_LN(F!$B276,T276),IF($P276="toetsen geen MV en SV",toetsen_geen_MV_en_SV(F!$B276,T276),IF($P276="toetsen alleen MV en SV",toetsen_alleen_MV_en_SV(F!$B276,T276),""))))))</f>
        <v/>
      </c>
      <c r="V276" s="5" t="str">
        <f>IF($P276="toetsen",IF(OR(T276="",VLOOKUP(F!$B276,E!$B$1:$AK$300,10,FALSE)=1000000000),"",IF(T276&lt;=VLOOKUP(F!$B276,E!$B$1:$AK$300,10,FALSE),"ja","nee")),"")</f>
        <v/>
      </c>
      <c r="W276" s="6" t="str">
        <f t="shared" si="105"/>
        <v/>
      </c>
      <c r="X276" s="5" t="str">
        <f>IF($F276="--","",IF($P276="toetsen",toetsen(F!$B276,W276),IF($P276="toetsen alleen IW",toetsen_alleen_IW(F!$B276,W276),IF($P276="toetsen alleen LN",toetsen_alleen_LN(F!$B276,W276),IF($P276="toetsen geen MV en SV",toetsen_geen_MV_en_SV(F!$B276,W276),IF($P276="toetsen alleen MV en SV",toetsen_alleen_MV_en_SV(F!$B276,W276),""))))))</f>
        <v/>
      </c>
      <c r="Y276" s="5" t="str">
        <f>IF($P276="toetsen",IF(OR(W276="",VLOOKUP(F!$B276,E!$B$1:$AK$300,10,FALSE)=1000000000),"",IF(W276&lt;=VLOOKUP(F!$B276,E!$B$1:$AK$300,10,FALSE),"ja","nee")),"")</f>
        <v/>
      </c>
      <c r="AA276" s="4" t="str">
        <f>IFERROR(IF(Q276="","",(IF(Q276&gt;2*VLOOKUP(F!$B276,E!$B$1:$AK$300,5,FALSE),1,0))),"")</f>
        <v/>
      </c>
      <c r="AB276" s="4" t="str">
        <f>IFERROR(IF(T276="","",(IF(T276&gt;2*VLOOKUP(F!$B276,E!$B$1:$AK$300,5,FALSE),1,0))),"")</f>
        <v/>
      </c>
      <c r="AC276" s="4" t="str">
        <f>IFERROR(IF(W276="","",(IF(W276&gt;2*VLOOKUP(F!$B276,E!$B$1:$AK$300,5,FALSE),1,0))),"")</f>
        <v/>
      </c>
      <c r="AE276" s="4" t="str">
        <f>IFERROR(IF(Q276="","",(IF(Q276&gt;VLOOKUP(F!$B276,E!$B$1:$AK$300,6,FALSE)+VLOOKUP(F!$B276,E!$B$1:$AK$300,5,FALSE),1,0))),"")</f>
        <v/>
      </c>
      <c r="AF276" s="4" t="str">
        <f>IFERROR(IF(T276="","",(IF(T276&gt;VLOOKUP(F!$B276,E!$B$1:$AK$300,6,FALSE)+VLOOKUP(F!$B276,E!$B$1:$AK$300,5,FALSE),1,0))),"")</f>
        <v/>
      </c>
      <c r="AG276" s="4" t="str">
        <f>IFERROR(IF(W276="","",(IF(W276&gt;VLOOKUP(F!$B276,E!$B$1:$AK$300,6,FALSE)+VLOOKUP(F!$B276,E!$B$1:$AK$300,5,FALSE),1,0))),"")</f>
        <v/>
      </c>
      <c r="AI276" s="6" t="str">
        <f t="shared" si="106"/>
        <v>--</v>
      </c>
      <c r="AJ276" s="6" t="str">
        <f>IF(AI276="--","--",IF(F!$D276=131,IF(I276=-1,"rg",IF(I276="","--",IF(I276*1000&lt;1,FIXED(I276*1000,3),IF(I276*1000&lt;10,FIXED(I276*1000,2),(IF(I276*1000&lt;100,FIXED(I276*1000,1),IF(I276*1000&lt;1000,FIXED(I276*1000,0),MROUND(I276*1000,10)))))))),IF(I276=-1,"rg",IF(I276="","--",IF(I276&lt;1,FIXED(I276,3),IF(I276&lt;10,FIXED(I276,2),(IF(I276&lt;100,FIXED(I276,1),IF(I276&lt;1000,FIXED(I276,0),MROUND(I276,10))))))))))</f>
        <v>--</v>
      </c>
      <c r="AK276" s="6" t="str">
        <f t="shared" si="107"/>
        <v>--</v>
      </c>
      <c r="AL276" s="6" t="str">
        <f>IF(AK276="--","--",IF(F!$D276=131,IF(K276=-1,"rg",IF(K276="","--",IF(K276*1000&lt;1,FIXED(K276*1000,3),IF(K276*1000&lt;10,FIXED(K276*1000,2),(IF(K276*1000&lt;100,FIXED(K276*1000,1),IF(K276*1000&lt;1000,FIXED(K276*1000,0),MROUND(K276*1000,10)))))))),IF(K276=-1,"rg",IF(K276="","--",IF(K276&lt;1,FIXED(K276,3),IF(K276&lt;10,FIXED(K276,2),(IF(K276&lt;100,FIXED(K276,1),IF(K276&lt;1000,FIXED(K276,0),MROUND(K276,10))))))))))</f>
        <v>--</v>
      </c>
      <c r="AM276" s="6" t="str">
        <f t="shared" si="108"/>
        <v>--</v>
      </c>
      <c r="AN276" s="6" t="str">
        <f>IF(AM276="--","--",IF(F!$D276=131,IF(M276=-1,"rg",IF(M276="","--",IF(M276*1000&lt;1,FIXED(M276*1000,3),IF(M276*1000&lt;10,FIXED(M276*1000,2),(IF(M276*1000&lt;100,FIXED(M276*1000,1),IF(M276*1000&lt;1000,FIXED(M276*1000,0),MROUND(M276*1000,10)))))))),IF(M276=-1,"rg",IF(M276="","--",IF(M276&lt;1,FIXED(M276,3),IF(M276&lt;10,FIXED(M276,2),(IF(M276&lt;100,FIXED(M276,1),IF(M276&lt;1000,FIXED(M276,0),MROUND(M276,10))))))))))</f>
        <v>--</v>
      </c>
      <c r="AP276" s="6" t="str">
        <f t="shared" si="95"/>
        <v>--</v>
      </c>
      <c r="AQ276" s="6" t="str">
        <f t="shared" si="96"/>
        <v/>
      </c>
      <c r="AR276" s="6" t="str">
        <f t="shared" si="97"/>
        <v>--</v>
      </c>
      <c r="AS276" s="6" t="str">
        <f t="shared" si="98"/>
        <v/>
      </c>
      <c r="AT276" s="6" t="str">
        <f t="shared" si="99"/>
        <v/>
      </c>
      <c r="AU276" s="6" t="str">
        <f>IFERROR(IF(AR276="--","",IF(HLOOKUP(SMALL($Q$4:$Y$4,3),$Q$4:$Y$501,ROW(AP276)-3,FALSE)=0,"",IF(HLOOKUP(SMALL($Q$4:$Y$4,3),$Q$4:$Y$501,ROW(AP276)-3,FALSE)="nee",VLOOKUP("De kwaliteitseis emissiearme grond (maximale concentratie) wordt overschreden.",H!$O$10:'H'!$P$59,2,FALSE),""))),"")</f>
        <v/>
      </c>
      <c r="AV276" s="6" t="str">
        <f t="shared" si="89"/>
        <v>--</v>
      </c>
      <c r="AW276" s="6" t="str">
        <f t="shared" si="90"/>
        <v/>
      </c>
      <c r="AX276" s="6" t="str">
        <f t="shared" si="91"/>
        <v>--</v>
      </c>
      <c r="AY276" s="6" t="str">
        <f t="shared" si="100"/>
        <v/>
      </c>
      <c r="AZ276" s="6" t="str">
        <f t="shared" si="101"/>
        <v/>
      </c>
      <c r="BA276" s="6" t="str">
        <f>IFERROR(IF(AR276="--","",IF(HLOOKUP(SMALL($Q$4:$Y$4,6),$Q$4:$Y$501,ROW(AP276)-3,FALSE)=0,"",IF(HLOOKUP(SMALL($Q$4:$Y$4,6),$Q$4:$Y$501,ROW(AP276)-3,FALSE)="nee",VLOOKUP("De kwaliteitseis emissiearme grond (maximale concentratie) wordt overschreden.",H!$O$10:'H'!$P$59,2,FALSE),""))),"")</f>
        <v/>
      </c>
      <c r="BB276" s="6" t="str">
        <f t="shared" si="92"/>
        <v>--</v>
      </c>
      <c r="BC276" s="6" t="str">
        <f t="shared" si="93"/>
        <v/>
      </c>
      <c r="BD276" s="6" t="str">
        <f t="shared" si="94"/>
        <v>--</v>
      </c>
      <c r="BE276" s="6" t="str">
        <f t="shared" si="102"/>
        <v/>
      </c>
      <c r="BF276" s="6" t="str">
        <f t="shared" si="103"/>
        <v/>
      </c>
      <c r="BG276" s="4" t="str">
        <f>IFERROR(IF(AR276="--","",IF(HLOOKUP(SMALL($Q$4:$Y$4,9),$Q$4:$Y$501,ROW(AP276)-3,FALSE)=0,"",IF(HLOOKUP(SMALL($Q$4:$Y$4,9),$Q$4:$Y$501,ROW(AP276)-3,FALSE)="nee",VLOOKUP("De kwaliteitseis emissiearme grond (maximale concentratie) wordt overschreden.",H!$O$10:'H'!$P$59,2,FALSE),""))),"")</f>
        <v/>
      </c>
    </row>
    <row r="277" spans="1:59" x14ac:dyDescent="0.2">
      <c r="A277" s="4" t="str">
        <f>F!A277</f>
        <v>cis(1)-Permethrin</v>
      </c>
      <c r="B277" s="6" t="str">
        <f>IF(ISNUMBER(F!E277)=FALSE,"--",IF(F!E277=0,"--",F!E277))</f>
        <v>--</v>
      </c>
      <c r="C277" s="6" t="str">
        <f>IF(B277="--","",F!F277)</f>
        <v/>
      </c>
      <c r="D277" s="6" t="str">
        <f>IF(ISNUMBER(F!G277)=FALSE,"--",IF(F!G277=0,"--",F!G277))</f>
        <v>--</v>
      </c>
      <c r="E277" s="6" t="str">
        <f>IF(D277="--","",F!H277)</f>
        <v/>
      </c>
      <c r="F277" s="6" t="str">
        <f>IF(ISNUMBER(F!I277)=FALSE,"--",IF(F!I277=0,"--",F!I277))</f>
        <v>--</v>
      </c>
      <c r="G277" s="6" t="str">
        <f>IF(F277="--","",F!J277)</f>
        <v/>
      </c>
      <c r="H277" s="6"/>
      <c r="I277" s="6" t="str">
        <f>IF(F!Z277=-1,-1,F!AV277)</f>
        <v/>
      </c>
      <c r="J277" s="6"/>
      <c r="K277" s="6" t="str">
        <f>IF(F!AC277=-1,-1,F!AX277)</f>
        <v/>
      </c>
      <c r="L277" s="6"/>
      <c r="M277" s="6" t="str">
        <f>IF(F!AF277=-1,-1,F!AZ277)</f>
        <v/>
      </c>
      <c r="N277" s="6"/>
      <c r="P277" s="4" t="str">
        <f>IFERROR(IF(AND(VLOOKUP(F!$B277,E!$B$1:$AK$300,5,FALSE)&lt;&gt;1000000000,VLOOKUP(F!$B277,E!$B$1:$AK$300,6,FALSE)=1000000000,VLOOKUP(F!$B277,E!$B$1:$AK$300,7,FALSE)=1000000000,VLOOKUP(F!$B277,E!$B$1:$AK$300,8,FALSE)=1000000000,VLOOKUP(F!$B277,E!$B$1:$AK$300,9,FALSE)=1000000000),"toetsen alleen LN",IF(AND(VLOOKUP(F!$B277,E!$B$1:$AK$300,5,FALSE)=1000000000,VLOOKUP(F!$B277,E!$B$1:$AK$300,6,FALSE)=1000000000,VLOOKUP(F!$B277,E!$B$1:$AK$300,7,FALSE)=1000000000,VLOOKUP(F!$B277,E!$B$1:$AK$300,8,FALSE)&lt;&gt;1000000000,VLOOKUP(F!$B277,E!$B$1:$AK$300,9,FALSE)&lt;&gt;1000000000),"toetsen alleen MV en SV",IF(AND(VLOOKUP(F!$B277,E!$B$1:$AK$300,5,FALSE)&lt;&gt;1000000000,VLOOKUP(F!$B277,E!$B$1:$AK$300,6,FALSE)&lt;&gt;1000000000,VLOOKUP(F!$B277,E!$B$1:$AK$300,7,FALSE)&lt;&gt;1000000000,VLOOKUP(F!$B277,E!$B$1:$AK$300,8,FALSE)=1000000000,VLOOKUP(F!$B277,E!$B$1:$AK$300,9,FALSE)=1000000000),"toetsen geen MV en SV",IF(VLOOKUP(F!$B277,E!$B$1:$AK$300,5,FALSE)+VLOOKUP(F!$B277,E!$B$1:$AK$300,6,FALSE)+VLOOKUP(F!$B277,E!$B$1:$AK$300,7,FALSE)+VLOOKUP(F!$B277,E!$B$1:$AK$300,8,FALSE)&lt;&gt;4000000000,"toetsen",IF(VLOOKUP(F!$B277,E!$B$1:$AK$300,12,FALSE)&lt;&gt;1000000000,"toetsen alleen IW","niet toetsen"))))),"")</f>
        <v/>
      </c>
      <c r="Q277" s="6" t="str">
        <f t="shared" si="109"/>
        <v/>
      </c>
      <c r="R277" s="5" t="str">
        <f>IF($B277="--","",IF($P277="toetsen",toetsen(F!$B277,Q277),IF($P277="toetsen alleen IW",toetsen_alleen_IW(F!$B277,Q277),IF($P277="toetsen alleen LN",toetsen_alleen_LN(F!$B277,Q277),IF($P277="toetsen geen MV en SV",toetsen_geen_MV_en_SV(F!$B277,Q277),IF($P277="toetsen alleen MV en SV",toetsen_alleen_MV_en_SV(F!$B277,Q277),""))))))</f>
        <v/>
      </c>
      <c r="S277" s="5" t="str">
        <f>IF($P277="toetsen",IF(OR(Q277="",VLOOKUP(F!$B277,E!$B$1:$AK$300,10,FALSE)=1000000000),"",IF(Q277&lt;=VLOOKUP(F!$B277,E!$B$1:$AK$300,10,FALSE),"ja","nee")),"")</f>
        <v/>
      </c>
      <c r="T277" s="78" t="str">
        <f t="shared" si="104"/>
        <v/>
      </c>
      <c r="U277" s="5" t="str">
        <f>IF($D277="--","",IF($P277="toetsen",toetsen(F!$B277,T277),IF($P277="toetsen alleen IW",toetsen_alleen_IW(F!$B277,T277),IF($P277="toetsen alleen LN",toetsen_alleen_LN(F!$B277,T277),IF($P277="toetsen geen MV en SV",toetsen_geen_MV_en_SV(F!$B277,T277),IF($P277="toetsen alleen MV en SV",toetsen_alleen_MV_en_SV(F!$B277,T277),""))))))</f>
        <v/>
      </c>
      <c r="V277" s="5" t="str">
        <f>IF($P277="toetsen",IF(OR(T277="",VLOOKUP(F!$B277,E!$B$1:$AK$300,10,FALSE)=1000000000),"",IF(T277&lt;=VLOOKUP(F!$B277,E!$B$1:$AK$300,10,FALSE),"ja","nee")),"")</f>
        <v/>
      </c>
      <c r="W277" s="6" t="str">
        <f t="shared" si="105"/>
        <v/>
      </c>
      <c r="X277" s="5" t="str">
        <f>IF($F277="--","",IF($P277="toetsen",toetsen(F!$B277,W277),IF($P277="toetsen alleen IW",toetsen_alleen_IW(F!$B277,W277),IF($P277="toetsen alleen LN",toetsen_alleen_LN(F!$B277,W277),IF($P277="toetsen geen MV en SV",toetsen_geen_MV_en_SV(F!$B277,W277),IF($P277="toetsen alleen MV en SV",toetsen_alleen_MV_en_SV(F!$B277,W277),""))))))</f>
        <v/>
      </c>
      <c r="Y277" s="5" t="str">
        <f>IF($P277="toetsen",IF(OR(W277="",VLOOKUP(F!$B277,E!$B$1:$AK$300,10,FALSE)=1000000000),"",IF(W277&lt;=VLOOKUP(F!$B277,E!$B$1:$AK$300,10,FALSE),"ja","nee")),"")</f>
        <v/>
      </c>
      <c r="AA277" s="4" t="str">
        <f>IFERROR(IF(Q277="","",(IF(Q277&gt;2*VLOOKUP(F!$B277,E!$B$1:$AK$300,5,FALSE),1,0))),"")</f>
        <v/>
      </c>
      <c r="AB277" s="4" t="str">
        <f>IFERROR(IF(T277="","",(IF(T277&gt;2*VLOOKUP(F!$B277,E!$B$1:$AK$300,5,FALSE),1,0))),"")</f>
        <v/>
      </c>
      <c r="AC277" s="4" t="str">
        <f>IFERROR(IF(W277="","",(IF(W277&gt;2*VLOOKUP(F!$B277,E!$B$1:$AK$300,5,FALSE),1,0))),"")</f>
        <v/>
      </c>
      <c r="AE277" s="4" t="str">
        <f>IFERROR(IF(Q277="","",(IF(Q277&gt;VLOOKUP(F!$B277,E!$B$1:$AK$300,6,FALSE)+VLOOKUP(F!$B277,E!$B$1:$AK$300,5,FALSE),1,0))),"")</f>
        <v/>
      </c>
      <c r="AF277" s="4" t="str">
        <f>IFERROR(IF(T277="","",(IF(T277&gt;VLOOKUP(F!$B277,E!$B$1:$AK$300,6,FALSE)+VLOOKUP(F!$B277,E!$B$1:$AK$300,5,FALSE),1,0))),"")</f>
        <v/>
      </c>
      <c r="AG277" s="4" t="str">
        <f>IFERROR(IF(W277="","",(IF(W277&gt;VLOOKUP(F!$B277,E!$B$1:$AK$300,6,FALSE)+VLOOKUP(F!$B277,E!$B$1:$AK$300,5,FALSE),1,0))),"")</f>
        <v/>
      </c>
      <c r="AI277" s="6" t="str">
        <f t="shared" si="106"/>
        <v>--</v>
      </c>
      <c r="AJ277" s="6" t="str">
        <f>IF(AI277="--","--",IF(F!$D277=131,IF(I277=-1,"rg",IF(I277="","--",IF(I277*1000&lt;1,FIXED(I277*1000,3),IF(I277*1000&lt;10,FIXED(I277*1000,2),(IF(I277*1000&lt;100,FIXED(I277*1000,1),IF(I277*1000&lt;1000,FIXED(I277*1000,0),MROUND(I277*1000,10)))))))),IF(I277=-1,"rg",IF(I277="","--",IF(I277&lt;1,FIXED(I277,3),IF(I277&lt;10,FIXED(I277,2),(IF(I277&lt;100,FIXED(I277,1),IF(I277&lt;1000,FIXED(I277,0),MROUND(I277,10))))))))))</f>
        <v>--</v>
      </c>
      <c r="AK277" s="6" t="str">
        <f t="shared" si="107"/>
        <v>--</v>
      </c>
      <c r="AL277" s="6" t="str">
        <f>IF(AK277="--","--",IF(F!$D277=131,IF(K277=-1,"rg",IF(K277="","--",IF(K277*1000&lt;1,FIXED(K277*1000,3),IF(K277*1000&lt;10,FIXED(K277*1000,2),(IF(K277*1000&lt;100,FIXED(K277*1000,1),IF(K277*1000&lt;1000,FIXED(K277*1000,0),MROUND(K277*1000,10)))))))),IF(K277=-1,"rg",IF(K277="","--",IF(K277&lt;1,FIXED(K277,3),IF(K277&lt;10,FIXED(K277,2),(IF(K277&lt;100,FIXED(K277,1),IF(K277&lt;1000,FIXED(K277,0),MROUND(K277,10))))))))))</f>
        <v>--</v>
      </c>
      <c r="AM277" s="6" t="str">
        <f t="shared" si="108"/>
        <v>--</v>
      </c>
      <c r="AN277" s="6" t="str">
        <f>IF(AM277="--","--",IF(F!$D277=131,IF(M277=-1,"rg",IF(M277="","--",IF(M277*1000&lt;1,FIXED(M277*1000,3),IF(M277*1000&lt;10,FIXED(M277*1000,2),(IF(M277*1000&lt;100,FIXED(M277*1000,1),IF(M277*1000&lt;1000,FIXED(M277*1000,0),MROUND(M277*1000,10)))))))),IF(M277=-1,"rg",IF(M277="","--",IF(M277&lt;1,FIXED(M277,3),IF(M277&lt;10,FIXED(M277,2),(IF(M277&lt;100,FIXED(M277,1),IF(M277&lt;1000,FIXED(M277,0),MROUND(M277,10))))))))))</f>
        <v>--</v>
      </c>
      <c r="AP277" s="6" t="str">
        <f t="shared" si="95"/>
        <v>--</v>
      </c>
      <c r="AQ277" s="6" t="str">
        <f t="shared" si="96"/>
        <v/>
      </c>
      <c r="AR277" s="6" t="str">
        <f t="shared" si="97"/>
        <v>--</v>
      </c>
      <c r="AS277" s="6" t="str">
        <f t="shared" si="98"/>
        <v/>
      </c>
      <c r="AT277" s="6" t="str">
        <f t="shared" si="99"/>
        <v/>
      </c>
      <c r="AU277" s="6" t="str">
        <f>IFERROR(IF(AR277="--","",IF(HLOOKUP(SMALL($Q$4:$Y$4,3),$Q$4:$Y$501,ROW(AP277)-3,FALSE)=0,"",IF(HLOOKUP(SMALL($Q$4:$Y$4,3),$Q$4:$Y$501,ROW(AP277)-3,FALSE)="nee",VLOOKUP("De kwaliteitseis emissiearme grond (maximale concentratie) wordt overschreden.",H!$O$10:'H'!$P$59,2,FALSE),""))),"")</f>
        <v/>
      </c>
      <c r="AV277" s="6" t="str">
        <f t="shared" si="89"/>
        <v>--</v>
      </c>
      <c r="AW277" s="6" t="str">
        <f t="shared" si="90"/>
        <v/>
      </c>
      <c r="AX277" s="6" t="str">
        <f t="shared" si="91"/>
        <v>--</v>
      </c>
      <c r="AY277" s="6" t="str">
        <f t="shared" si="100"/>
        <v/>
      </c>
      <c r="AZ277" s="6" t="str">
        <f t="shared" si="101"/>
        <v/>
      </c>
      <c r="BA277" s="6" t="str">
        <f>IFERROR(IF(AR277="--","",IF(HLOOKUP(SMALL($Q$4:$Y$4,6),$Q$4:$Y$501,ROW(AP277)-3,FALSE)=0,"",IF(HLOOKUP(SMALL($Q$4:$Y$4,6),$Q$4:$Y$501,ROW(AP277)-3,FALSE)="nee",VLOOKUP("De kwaliteitseis emissiearme grond (maximale concentratie) wordt overschreden.",H!$O$10:'H'!$P$59,2,FALSE),""))),"")</f>
        <v/>
      </c>
      <c r="BB277" s="6" t="str">
        <f t="shared" si="92"/>
        <v>--</v>
      </c>
      <c r="BC277" s="6" t="str">
        <f t="shared" si="93"/>
        <v/>
      </c>
      <c r="BD277" s="6" t="str">
        <f t="shared" si="94"/>
        <v>--</v>
      </c>
      <c r="BE277" s="6" t="str">
        <f t="shared" si="102"/>
        <v/>
      </c>
      <c r="BF277" s="6" t="str">
        <f t="shared" si="103"/>
        <v/>
      </c>
      <c r="BG277" s="4" t="str">
        <f>IFERROR(IF(AR277="--","",IF(HLOOKUP(SMALL($Q$4:$Y$4,9),$Q$4:$Y$501,ROW(AP277)-3,FALSE)=0,"",IF(HLOOKUP(SMALL($Q$4:$Y$4,9),$Q$4:$Y$501,ROW(AP277)-3,FALSE)="nee",VLOOKUP("De kwaliteitseis emissiearme grond (maximale concentratie) wordt overschreden.",H!$O$10:'H'!$P$59,2,FALSE),""))),"")</f>
        <v/>
      </c>
    </row>
    <row r="278" spans="1:59" x14ac:dyDescent="0.2">
      <c r="A278" s="4" t="str">
        <f>F!A278</f>
        <v>trans(2)-Permethrin</v>
      </c>
      <c r="B278" s="6" t="str">
        <f>IF(ISNUMBER(F!E278)=FALSE,"--",IF(F!E278=0,"--",F!E278))</f>
        <v>--</v>
      </c>
      <c r="C278" s="6" t="str">
        <f>IF(B278="--","",F!F278)</f>
        <v/>
      </c>
      <c r="D278" s="6" t="str">
        <f>IF(ISNUMBER(F!G278)=FALSE,"--",IF(F!G278=0,"--",F!G278))</f>
        <v>--</v>
      </c>
      <c r="E278" s="6" t="str">
        <f>IF(D278="--","",F!H278)</f>
        <v/>
      </c>
      <c r="F278" s="6" t="str">
        <f>IF(ISNUMBER(F!I278)=FALSE,"--",IF(F!I278=0,"--",F!I278))</f>
        <v>--</v>
      </c>
      <c r="G278" s="6" t="str">
        <f>IF(F278="--","",F!J278)</f>
        <v/>
      </c>
      <c r="H278" s="6"/>
      <c r="I278" s="6" t="str">
        <f>IF(F!Z278=-1,-1,F!AV278)</f>
        <v/>
      </c>
      <c r="J278" s="6"/>
      <c r="K278" s="6" t="str">
        <f>IF(F!AC278=-1,-1,F!AX278)</f>
        <v/>
      </c>
      <c r="L278" s="6"/>
      <c r="M278" s="6" t="str">
        <f>IF(F!AF278=-1,-1,F!AZ278)</f>
        <v/>
      </c>
      <c r="N278" s="6"/>
      <c r="P278" s="4" t="str">
        <f>IFERROR(IF(AND(VLOOKUP(F!$B278,E!$B$1:$AK$300,5,FALSE)&lt;&gt;1000000000,VLOOKUP(F!$B278,E!$B$1:$AK$300,6,FALSE)=1000000000,VLOOKUP(F!$B278,E!$B$1:$AK$300,7,FALSE)=1000000000,VLOOKUP(F!$B278,E!$B$1:$AK$300,8,FALSE)=1000000000,VLOOKUP(F!$B278,E!$B$1:$AK$300,9,FALSE)=1000000000),"toetsen alleen LN",IF(AND(VLOOKUP(F!$B278,E!$B$1:$AK$300,5,FALSE)=1000000000,VLOOKUP(F!$B278,E!$B$1:$AK$300,6,FALSE)=1000000000,VLOOKUP(F!$B278,E!$B$1:$AK$300,7,FALSE)=1000000000,VLOOKUP(F!$B278,E!$B$1:$AK$300,8,FALSE)&lt;&gt;1000000000,VLOOKUP(F!$B278,E!$B$1:$AK$300,9,FALSE)&lt;&gt;1000000000),"toetsen alleen MV en SV",IF(AND(VLOOKUP(F!$B278,E!$B$1:$AK$300,5,FALSE)&lt;&gt;1000000000,VLOOKUP(F!$B278,E!$B$1:$AK$300,6,FALSE)&lt;&gt;1000000000,VLOOKUP(F!$B278,E!$B$1:$AK$300,7,FALSE)&lt;&gt;1000000000,VLOOKUP(F!$B278,E!$B$1:$AK$300,8,FALSE)=1000000000,VLOOKUP(F!$B278,E!$B$1:$AK$300,9,FALSE)=1000000000),"toetsen geen MV en SV",IF(VLOOKUP(F!$B278,E!$B$1:$AK$300,5,FALSE)+VLOOKUP(F!$B278,E!$B$1:$AK$300,6,FALSE)+VLOOKUP(F!$B278,E!$B$1:$AK$300,7,FALSE)+VLOOKUP(F!$B278,E!$B$1:$AK$300,8,FALSE)&lt;&gt;4000000000,"toetsen",IF(VLOOKUP(F!$B278,E!$B$1:$AK$300,12,FALSE)&lt;&gt;1000000000,"toetsen alleen IW","niet toetsen"))))),"")</f>
        <v/>
      </c>
      <c r="Q278" s="6" t="str">
        <f t="shared" si="109"/>
        <v/>
      </c>
      <c r="R278" s="5" t="str">
        <f>IF($B278="--","",IF($P278="toetsen",toetsen(F!$B278,Q278),IF($P278="toetsen alleen IW",toetsen_alleen_IW(F!$B278,Q278),IF($P278="toetsen alleen LN",toetsen_alleen_LN(F!$B278,Q278),IF($P278="toetsen geen MV en SV",toetsen_geen_MV_en_SV(F!$B278,Q278),IF($P278="toetsen alleen MV en SV",toetsen_alleen_MV_en_SV(F!$B278,Q278),""))))))</f>
        <v/>
      </c>
      <c r="S278" s="5" t="str">
        <f>IF($P278="toetsen",IF(OR(Q278="",VLOOKUP(F!$B278,E!$B$1:$AK$300,10,FALSE)=1000000000),"",IF(Q278&lt;=VLOOKUP(F!$B278,E!$B$1:$AK$300,10,FALSE),"ja","nee")),"")</f>
        <v/>
      </c>
      <c r="T278" s="78" t="str">
        <f t="shared" si="104"/>
        <v/>
      </c>
      <c r="U278" s="5" t="str">
        <f>IF($D278="--","",IF($P278="toetsen",toetsen(F!$B278,T278),IF($P278="toetsen alleen IW",toetsen_alleen_IW(F!$B278,T278),IF($P278="toetsen alleen LN",toetsen_alleen_LN(F!$B278,T278),IF($P278="toetsen geen MV en SV",toetsen_geen_MV_en_SV(F!$B278,T278),IF($P278="toetsen alleen MV en SV",toetsen_alleen_MV_en_SV(F!$B278,T278),""))))))</f>
        <v/>
      </c>
      <c r="V278" s="5" t="str">
        <f>IF($P278="toetsen",IF(OR(T278="",VLOOKUP(F!$B278,E!$B$1:$AK$300,10,FALSE)=1000000000),"",IF(T278&lt;=VLOOKUP(F!$B278,E!$B$1:$AK$300,10,FALSE),"ja","nee")),"")</f>
        <v/>
      </c>
      <c r="W278" s="6" t="str">
        <f t="shared" si="105"/>
        <v/>
      </c>
      <c r="X278" s="5" t="str">
        <f>IF($F278="--","",IF($P278="toetsen",toetsen(F!$B278,W278),IF($P278="toetsen alleen IW",toetsen_alleen_IW(F!$B278,W278),IF($P278="toetsen alleen LN",toetsen_alleen_LN(F!$B278,W278),IF($P278="toetsen geen MV en SV",toetsen_geen_MV_en_SV(F!$B278,W278),IF($P278="toetsen alleen MV en SV",toetsen_alleen_MV_en_SV(F!$B278,W278),""))))))</f>
        <v/>
      </c>
      <c r="Y278" s="5" t="str">
        <f>IF($P278="toetsen",IF(OR(W278="",VLOOKUP(F!$B278,E!$B$1:$AK$300,10,FALSE)=1000000000),"",IF(W278&lt;=VLOOKUP(F!$B278,E!$B$1:$AK$300,10,FALSE),"ja","nee")),"")</f>
        <v/>
      </c>
      <c r="AA278" s="4" t="str">
        <f>IFERROR(IF(Q278="","",(IF(Q278&gt;2*VLOOKUP(F!$B278,E!$B$1:$AK$300,5,FALSE),1,0))),"")</f>
        <v/>
      </c>
      <c r="AB278" s="4" t="str">
        <f>IFERROR(IF(T278="","",(IF(T278&gt;2*VLOOKUP(F!$B278,E!$B$1:$AK$300,5,FALSE),1,0))),"")</f>
        <v/>
      </c>
      <c r="AC278" s="4" t="str">
        <f>IFERROR(IF(W278="","",(IF(W278&gt;2*VLOOKUP(F!$B278,E!$B$1:$AK$300,5,FALSE),1,0))),"")</f>
        <v/>
      </c>
      <c r="AE278" s="4" t="str">
        <f>IFERROR(IF(Q278="","",(IF(Q278&gt;VLOOKUP(F!$B278,E!$B$1:$AK$300,6,FALSE)+VLOOKUP(F!$B278,E!$B$1:$AK$300,5,FALSE),1,0))),"")</f>
        <v/>
      </c>
      <c r="AF278" s="4" t="str">
        <f>IFERROR(IF(T278="","",(IF(T278&gt;VLOOKUP(F!$B278,E!$B$1:$AK$300,6,FALSE)+VLOOKUP(F!$B278,E!$B$1:$AK$300,5,FALSE),1,0))),"")</f>
        <v/>
      </c>
      <c r="AG278" s="4" t="str">
        <f>IFERROR(IF(W278="","",(IF(W278&gt;VLOOKUP(F!$B278,E!$B$1:$AK$300,6,FALSE)+VLOOKUP(F!$B278,E!$B$1:$AK$300,5,FALSE),1,0))),"")</f>
        <v/>
      </c>
      <c r="AI278" s="6" t="str">
        <f t="shared" si="106"/>
        <v>--</v>
      </c>
      <c r="AJ278" s="6" t="str">
        <f>IF(AI278="--","--",IF(F!$D278=131,IF(I278=-1,"rg",IF(I278="","--",IF(I278*1000&lt;1,FIXED(I278*1000,3),IF(I278*1000&lt;10,FIXED(I278*1000,2),(IF(I278*1000&lt;100,FIXED(I278*1000,1),IF(I278*1000&lt;1000,FIXED(I278*1000,0),MROUND(I278*1000,10)))))))),IF(I278=-1,"rg",IF(I278="","--",IF(I278&lt;1,FIXED(I278,3),IF(I278&lt;10,FIXED(I278,2),(IF(I278&lt;100,FIXED(I278,1),IF(I278&lt;1000,FIXED(I278,0),MROUND(I278,10))))))))))</f>
        <v>--</v>
      </c>
      <c r="AK278" s="6" t="str">
        <f t="shared" si="107"/>
        <v>--</v>
      </c>
      <c r="AL278" s="6" t="str">
        <f>IF(AK278="--","--",IF(F!$D278=131,IF(K278=-1,"rg",IF(K278="","--",IF(K278*1000&lt;1,FIXED(K278*1000,3),IF(K278*1000&lt;10,FIXED(K278*1000,2),(IF(K278*1000&lt;100,FIXED(K278*1000,1),IF(K278*1000&lt;1000,FIXED(K278*1000,0),MROUND(K278*1000,10)))))))),IF(K278=-1,"rg",IF(K278="","--",IF(K278&lt;1,FIXED(K278,3),IF(K278&lt;10,FIXED(K278,2),(IF(K278&lt;100,FIXED(K278,1),IF(K278&lt;1000,FIXED(K278,0),MROUND(K278,10))))))))))</f>
        <v>--</v>
      </c>
      <c r="AM278" s="6" t="str">
        <f t="shared" si="108"/>
        <v>--</v>
      </c>
      <c r="AN278" s="6" t="str">
        <f>IF(AM278="--","--",IF(F!$D278=131,IF(M278=-1,"rg",IF(M278="","--",IF(M278*1000&lt;1,FIXED(M278*1000,3),IF(M278*1000&lt;10,FIXED(M278*1000,2),(IF(M278*1000&lt;100,FIXED(M278*1000,1),IF(M278*1000&lt;1000,FIXED(M278*1000,0),MROUND(M278*1000,10)))))))),IF(M278=-1,"rg",IF(M278="","--",IF(M278&lt;1,FIXED(M278,3),IF(M278&lt;10,FIXED(M278,2),(IF(M278&lt;100,FIXED(M278,1),IF(M278&lt;1000,FIXED(M278,0),MROUND(M278,10))))))))))</f>
        <v>--</v>
      </c>
      <c r="AP278" s="6" t="str">
        <f t="shared" si="95"/>
        <v>--</v>
      </c>
      <c r="AQ278" s="6" t="str">
        <f t="shared" si="96"/>
        <v/>
      </c>
      <c r="AR278" s="6" t="str">
        <f t="shared" si="97"/>
        <v>--</v>
      </c>
      <c r="AS278" s="6" t="str">
        <f t="shared" si="98"/>
        <v/>
      </c>
      <c r="AT278" s="6" t="str">
        <f t="shared" si="99"/>
        <v/>
      </c>
      <c r="AU278" s="6" t="str">
        <f>IFERROR(IF(AR278="--","",IF(HLOOKUP(SMALL($Q$4:$Y$4,3),$Q$4:$Y$501,ROW(AP278)-3,FALSE)=0,"",IF(HLOOKUP(SMALL($Q$4:$Y$4,3),$Q$4:$Y$501,ROW(AP278)-3,FALSE)="nee",VLOOKUP("De kwaliteitseis emissiearme grond (maximale concentratie) wordt overschreden.",H!$O$10:'H'!$P$59,2,FALSE),""))),"")</f>
        <v/>
      </c>
      <c r="AV278" s="6" t="str">
        <f t="shared" si="89"/>
        <v>--</v>
      </c>
      <c r="AW278" s="6" t="str">
        <f t="shared" si="90"/>
        <v/>
      </c>
      <c r="AX278" s="6" t="str">
        <f t="shared" si="91"/>
        <v>--</v>
      </c>
      <c r="AY278" s="6" t="str">
        <f t="shared" si="100"/>
        <v/>
      </c>
      <c r="AZ278" s="6" t="str">
        <f t="shared" si="101"/>
        <v/>
      </c>
      <c r="BA278" s="6" t="str">
        <f>IFERROR(IF(AR278="--","",IF(HLOOKUP(SMALL($Q$4:$Y$4,6),$Q$4:$Y$501,ROW(AP278)-3,FALSE)=0,"",IF(HLOOKUP(SMALL($Q$4:$Y$4,6),$Q$4:$Y$501,ROW(AP278)-3,FALSE)="nee",VLOOKUP("De kwaliteitseis emissiearme grond (maximale concentratie) wordt overschreden.",H!$O$10:'H'!$P$59,2,FALSE),""))),"")</f>
        <v/>
      </c>
      <c r="BB278" s="6" t="str">
        <f t="shared" si="92"/>
        <v>--</v>
      </c>
      <c r="BC278" s="6" t="str">
        <f t="shared" si="93"/>
        <v/>
      </c>
      <c r="BD278" s="6" t="str">
        <f t="shared" si="94"/>
        <v>--</v>
      </c>
      <c r="BE278" s="6" t="str">
        <f t="shared" si="102"/>
        <v/>
      </c>
      <c r="BF278" s="6" t="str">
        <f t="shared" si="103"/>
        <v/>
      </c>
      <c r="BG278" s="4" t="str">
        <f>IFERROR(IF(AR278="--","",IF(HLOOKUP(SMALL($Q$4:$Y$4,9),$Q$4:$Y$501,ROW(AP278)-3,FALSE)=0,"",IF(HLOOKUP(SMALL($Q$4:$Y$4,9),$Q$4:$Y$501,ROW(AP278)-3,FALSE)="nee",VLOOKUP("De kwaliteitseis emissiearme grond (maximale concentratie) wordt overschreden.",H!$O$10:'H'!$P$59,2,FALSE),""))),"")</f>
        <v/>
      </c>
    </row>
    <row r="279" spans="1:59" x14ac:dyDescent="0.2">
      <c r="A279" s="4" t="str">
        <f>F!A279</f>
        <v>2,4-Dinitrotolueen</v>
      </c>
      <c r="B279" s="6" t="str">
        <f>IF(ISNUMBER(F!E279)=FALSE,"--",IF(F!E279=0,"--",F!E279))</f>
        <v>--</v>
      </c>
      <c r="C279" s="6" t="str">
        <f>IF(B279="--","",F!F279)</f>
        <v/>
      </c>
      <c r="D279" s="6" t="str">
        <f>IF(ISNUMBER(F!G279)=FALSE,"--",IF(F!G279=0,"--",F!G279))</f>
        <v>--</v>
      </c>
      <c r="E279" s="6" t="str">
        <f>IF(D279="--","",F!H279)</f>
        <v/>
      </c>
      <c r="F279" s="6" t="str">
        <f>IF(ISNUMBER(F!I279)=FALSE,"--",IF(F!I279=0,"--",F!I279))</f>
        <v>--</v>
      </c>
      <c r="G279" s="6" t="str">
        <f>IF(F279="--","",F!J279)</f>
        <v/>
      </c>
      <c r="H279" s="6"/>
      <c r="I279" s="6" t="str">
        <f>IF(F!Z279=-1,-1,F!AV279)</f>
        <v/>
      </c>
      <c r="J279" s="6"/>
      <c r="K279" s="6" t="str">
        <f>IF(F!AC279=-1,-1,F!AX279)</f>
        <v/>
      </c>
      <c r="L279" s="6"/>
      <c r="M279" s="6" t="str">
        <f>IF(F!AF279=-1,-1,F!AZ279)</f>
        <v/>
      </c>
      <c r="N279" s="6"/>
      <c r="P279" s="4" t="str">
        <f>IFERROR(IF(AND(VLOOKUP(F!$B279,E!$B$1:$AK$300,5,FALSE)&lt;&gt;1000000000,VLOOKUP(F!$B279,E!$B$1:$AK$300,6,FALSE)=1000000000,VLOOKUP(F!$B279,E!$B$1:$AK$300,7,FALSE)=1000000000,VLOOKUP(F!$B279,E!$B$1:$AK$300,8,FALSE)=1000000000,VLOOKUP(F!$B279,E!$B$1:$AK$300,9,FALSE)=1000000000),"toetsen alleen LN",IF(AND(VLOOKUP(F!$B279,E!$B$1:$AK$300,5,FALSE)=1000000000,VLOOKUP(F!$B279,E!$B$1:$AK$300,6,FALSE)=1000000000,VLOOKUP(F!$B279,E!$B$1:$AK$300,7,FALSE)=1000000000,VLOOKUP(F!$B279,E!$B$1:$AK$300,8,FALSE)&lt;&gt;1000000000,VLOOKUP(F!$B279,E!$B$1:$AK$300,9,FALSE)&lt;&gt;1000000000),"toetsen alleen MV en SV",IF(AND(VLOOKUP(F!$B279,E!$B$1:$AK$300,5,FALSE)&lt;&gt;1000000000,VLOOKUP(F!$B279,E!$B$1:$AK$300,6,FALSE)&lt;&gt;1000000000,VLOOKUP(F!$B279,E!$B$1:$AK$300,7,FALSE)&lt;&gt;1000000000,VLOOKUP(F!$B279,E!$B$1:$AK$300,8,FALSE)=1000000000,VLOOKUP(F!$B279,E!$B$1:$AK$300,9,FALSE)=1000000000),"toetsen geen MV en SV",IF(VLOOKUP(F!$B279,E!$B$1:$AK$300,5,FALSE)+VLOOKUP(F!$B279,E!$B$1:$AK$300,6,FALSE)+VLOOKUP(F!$B279,E!$B$1:$AK$300,7,FALSE)+VLOOKUP(F!$B279,E!$B$1:$AK$300,8,FALSE)&lt;&gt;4000000000,"toetsen",IF(VLOOKUP(F!$B279,E!$B$1:$AK$300,12,FALSE)&lt;&gt;1000000000,"toetsen alleen IW","niet toetsen"))))),"")</f>
        <v/>
      </c>
      <c r="Q279" s="6" t="str">
        <f t="shared" si="109"/>
        <v/>
      </c>
      <c r="R279" s="5" t="str">
        <f>IF($B279="--","",IF($P279="toetsen",toetsen(F!$B279,Q279),IF($P279="toetsen alleen IW",toetsen_alleen_IW(F!$B279,Q279),IF($P279="toetsen alleen LN",toetsen_alleen_LN(F!$B279,Q279),IF($P279="toetsen geen MV en SV",toetsen_geen_MV_en_SV(F!$B279,Q279),IF($P279="toetsen alleen MV en SV",toetsen_alleen_MV_en_SV(F!$B279,Q279),""))))))</f>
        <v/>
      </c>
      <c r="S279" s="5" t="str">
        <f>IF($P279="toetsen",IF(OR(Q279="",VLOOKUP(F!$B279,E!$B$1:$AK$300,10,FALSE)=1000000000),"",IF(Q279&lt;=VLOOKUP(F!$B279,E!$B$1:$AK$300,10,FALSE),"ja","nee")),"")</f>
        <v/>
      </c>
      <c r="T279" s="78" t="str">
        <f t="shared" si="104"/>
        <v/>
      </c>
      <c r="U279" s="5" t="str">
        <f>IF($D279="--","",IF($P279="toetsen",toetsen(F!$B279,T279),IF($P279="toetsen alleen IW",toetsen_alleen_IW(F!$B279,T279),IF($P279="toetsen alleen LN",toetsen_alleen_LN(F!$B279,T279),IF($P279="toetsen geen MV en SV",toetsen_geen_MV_en_SV(F!$B279,T279),IF($P279="toetsen alleen MV en SV",toetsen_alleen_MV_en_SV(F!$B279,T279),""))))))</f>
        <v/>
      </c>
      <c r="V279" s="5" t="str">
        <f>IF($P279="toetsen",IF(OR(T279="",VLOOKUP(F!$B279,E!$B$1:$AK$300,10,FALSE)=1000000000),"",IF(T279&lt;=VLOOKUP(F!$B279,E!$B$1:$AK$300,10,FALSE),"ja","nee")),"")</f>
        <v/>
      </c>
      <c r="W279" s="6" t="str">
        <f t="shared" si="105"/>
        <v/>
      </c>
      <c r="X279" s="5" t="str">
        <f>IF($F279="--","",IF($P279="toetsen",toetsen(F!$B279,W279),IF($P279="toetsen alleen IW",toetsen_alleen_IW(F!$B279,W279),IF($P279="toetsen alleen LN",toetsen_alleen_LN(F!$B279,W279),IF($P279="toetsen geen MV en SV",toetsen_geen_MV_en_SV(F!$B279,W279),IF($P279="toetsen alleen MV en SV",toetsen_alleen_MV_en_SV(F!$B279,W279),""))))))</f>
        <v/>
      </c>
      <c r="Y279" s="5" t="str">
        <f>IF($P279="toetsen",IF(OR(W279="",VLOOKUP(F!$B279,E!$B$1:$AK$300,10,FALSE)=1000000000),"",IF(W279&lt;=VLOOKUP(F!$B279,E!$B$1:$AK$300,10,FALSE),"ja","nee")),"")</f>
        <v/>
      </c>
      <c r="AA279" s="4" t="str">
        <f>IFERROR(IF(Q279="","",(IF(Q279&gt;2*VLOOKUP(F!$B279,E!$B$1:$AK$300,5,FALSE),1,0))),"")</f>
        <v/>
      </c>
      <c r="AB279" s="4" t="str">
        <f>IFERROR(IF(T279="","",(IF(T279&gt;2*VLOOKUP(F!$B279,E!$B$1:$AK$300,5,FALSE),1,0))),"")</f>
        <v/>
      </c>
      <c r="AC279" s="4" t="str">
        <f>IFERROR(IF(W279="","",(IF(W279&gt;2*VLOOKUP(F!$B279,E!$B$1:$AK$300,5,FALSE),1,0))),"")</f>
        <v/>
      </c>
      <c r="AE279" s="4" t="str">
        <f>IFERROR(IF(Q279="","",(IF(Q279&gt;VLOOKUP(F!$B279,E!$B$1:$AK$300,6,FALSE)+VLOOKUP(F!$B279,E!$B$1:$AK$300,5,FALSE),1,0))),"")</f>
        <v/>
      </c>
      <c r="AF279" s="4" t="str">
        <f>IFERROR(IF(T279="","",(IF(T279&gt;VLOOKUP(F!$B279,E!$B$1:$AK$300,6,FALSE)+VLOOKUP(F!$B279,E!$B$1:$AK$300,5,FALSE),1,0))),"")</f>
        <v/>
      </c>
      <c r="AG279" s="4" t="str">
        <f>IFERROR(IF(W279="","",(IF(W279&gt;VLOOKUP(F!$B279,E!$B$1:$AK$300,6,FALSE)+VLOOKUP(F!$B279,E!$B$1:$AK$300,5,FALSE),1,0))),"")</f>
        <v/>
      </c>
      <c r="AI279" s="6" t="str">
        <f t="shared" si="106"/>
        <v>--</v>
      </c>
      <c r="AJ279" s="6" t="str">
        <f>IF(AI279="--","--",IF(F!$D279=131,IF(I279=-1,"rg",IF(I279="","--",IF(I279*1000&lt;1,FIXED(I279*1000,3),IF(I279*1000&lt;10,FIXED(I279*1000,2),(IF(I279*1000&lt;100,FIXED(I279*1000,1),IF(I279*1000&lt;1000,FIXED(I279*1000,0),MROUND(I279*1000,10)))))))),IF(I279=-1,"rg",IF(I279="","--",IF(I279&lt;1,FIXED(I279,3),IF(I279&lt;10,FIXED(I279,2),(IF(I279&lt;100,FIXED(I279,1),IF(I279&lt;1000,FIXED(I279,0),MROUND(I279,10))))))))))</f>
        <v>--</v>
      </c>
      <c r="AK279" s="6" t="str">
        <f t="shared" si="107"/>
        <v>--</v>
      </c>
      <c r="AL279" s="6" t="str">
        <f>IF(AK279="--","--",IF(F!$D279=131,IF(K279=-1,"rg",IF(K279="","--",IF(K279*1000&lt;1,FIXED(K279*1000,3),IF(K279*1000&lt;10,FIXED(K279*1000,2),(IF(K279*1000&lt;100,FIXED(K279*1000,1),IF(K279*1000&lt;1000,FIXED(K279*1000,0),MROUND(K279*1000,10)))))))),IF(K279=-1,"rg",IF(K279="","--",IF(K279&lt;1,FIXED(K279,3),IF(K279&lt;10,FIXED(K279,2),(IF(K279&lt;100,FIXED(K279,1),IF(K279&lt;1000,FIXED(K279,0),MROUND(K279,10))))))))))</f>
        <v>--</v>
      </c>
      <c r="AM279" s="6" t="str">
        <f t="shared" si="108"/>
        <v>--</v>
      </c>
      <c r="AN279" s="6" t="str">
        <f>IF(AM279="--","--",IF(F!$D279=131,IF(M279=-1,"rg",IF(M279="","--",IF(M279*1000&lt;1,FIXED(M279*1000,3),IF(M279*1000&lt;10,FIXED(M279*1000,2),(IF(M279*1000&lt;100,FIXED(M279*1000,1),IF(M279*1000&lt;1000,FIXED(M279*1000,0),MROUND(M279*1000,10)))))))),IF(M279=-1,"rg",IF(M279="","--",IF(M279&lt;1,FIXED(M279,3),IF(M279&lt;10,FIXED(M279,2),(IF(M279&lt;100,FIXED(M279,1),IF(M279&lt;1000,FIXED(M279,0),MROUND(M279,10))))))))))</f>
        <v>--</v>
      </c>
      <c r="AP279" s="6" t="str">
        <f t="shared" si="95"/>
        <v>--</v>
      </c>
      <c r="AQ279" s="6" t="str">
        <f t="shared" si="96"/>
        <v/>
      </c>
      <c r="AR279" s="6" t="str">
        <f t="shared" si="97"/>
        <v>--</v>
      </c>
      <c r="AS279" s="6" t="str">
        <f t="shared" si="98"/>
        <v/>
      </c>
      <c r="AT279" s="6" t="str">
        <f t="shared" si="99"/>
        <v/>
      </c>
      <c r="AU279" s="6" t="str">
        <f>IFERROR(IF(AR279="--","",IF(HLOOKUP(SMALL($Q$4:$Y$4,3),$Q$4:$Y$501,ROW(AP279)-3,FALSE)=0,"",IF(HLOOKUP(SMALL($Q$4:$Y$4,3),$Q$4:$Y$501,ROW(AP279)-3,FALSE)="nee",VLOOKUP("De kwaliteitseis emissiearme grond (maximale concentratie) wordt overschreden.",H!$O$10:'H'!$P$59,2,FALSE),""))),"")</f>
        <v/>
      </c>
      <c r="AV279" s="6" t="str">
        <f t="shared" si="89"/>
        <v>--</v>
      </c>
      <c r="AW279" s="6" t="str">
        <f t="shared" si="90"/>
        <v/>
      </c>
      <c r="AX279" s="6" t="str">
        <f t="shared" si="91"/>
        <v>--</v>
      </c>
      <c r="AY279" s="6" t="str">
        <f t="shared" si="100"/>
        <v/>
      </c>
      <c r="AZ279" s="6" t="str">
        <f t="shared" si="101"/>
        <v/>
      </c>
      <c r="BA279" s="6" t="str">
        <f>IFERROR(IF(AR279="--","",IF(HLOOKUP(SMALL($Q$4:$Y$4,6),$Q$4:$Y$501,ROW(AP279)-3,FALSE)=0,"",IF(HLOOKUP(SMALL($Q$4:$Y$4,6),$Q$4:$Y$501,ROW(AP279)-3,FALSE)="nee",VLOOKUP("De kwaliteitseis emissiearme grond (maximale concentratie) wordt overschreden.",H!$O$10:'H'!$P$59,2,FALSE),""))),"")</f>
        <v/>
      </c>
      <c r="BB279" s="6" t="str">
        <f t="shared" si="92"/>
        <v>--</v>
      </c>
      <c r="BC279" s="6" t="str">
        <f t="shared" si="93"/>
        <v/>
      </c>
      <c r="BD279" s="6" t="str">
        <f t="shared" si="94"/>
        <v>--</v>
      </c>
      <c r="BE279" s="6" t="str">
        <f t="shared" si="102"/>
        <v/>
      </c>
      <c r="BF279" s="6" t="str">
        <f t="shared" si="103"/>
        <v/>
      </c>
      <c r="BG279" s="4" t="str">
        <f>IFERROR(IF(AR279="--","",IF(HLOOKUP(SMALL($Q$4:$Y$4,9),$Q$4:$Y$501,ROW(AP279)-3,FALSE)=0,"",IF(HLOOKUP(SMALL($Q$4:$Y$4,9),$Q$4:$Y$501,ROW(AP279)-3,FALSE)="nee",VLOOKUP("De kwaliteitseis emissiearme grond (maximale concentratie) wordt overschreden.",H!$O$10:'H'!$P$59,2,FALSE),""))),"")</f>
        <v/>
      </c>
    </row>
    <row r="280" spans="1:59" x14ac:dyDescent="0.2">
      <c r="A280" s="4" t="str">
        <f>F!A280</f>
        <v>2,6-Dinitrotolueen</v>
      </c>
      <c r="B280" s="6" t="str">
        <f>IF(ISNUMBER(F!E280)=FALSE,"--",IF(F!E280=0,"--",F!E280))</f>
        <v>--</v>
      </c>
      <c r="C280" s="6" t="str">
        <f>IF(B280="--","",F!F280)</f>
        <v/>
      </c>
      <c r="D280" s="6" t="str">
        <f>IF(ISNUMBER(F!G280)=FALSE,"--",IF(F!G280=0,"--",F!G280))</f>
        <v>--</v>
      </c>
      <c r="E280" s="6" t="str">
        <f>IF(D280="--","",F!H280)</f>
        <v/>
      </c>
      <c r="F280" s="6" t="str">
        <f>IF(ISNUMBER(F!I280)=FALSE,"--",IF(F!I280=0,"--",F!I280))</f>
        <v>--</v>
      </c>
      <c r="G280" s="6" t="str">
        <f>IF(F280="--","",F!J280)</f>
        <v/>
      </c>
      <c r="H280" s="6"/>
      <c r="I280" s="6" t="str">
        <f>IF(F!Z280=-1,-1,F!AV280)</f>
        <v/>
      </c>
      <c r="J280" s="6"/>
      <c r="K280" s="6" t="str">
        <f>IF(F!AC280=-1,-1,F!AX280)</f>
        <v/>
      </c>
      <c r="L280" s="6"/>
      <c r="M280" s="6" t="str">
        <f>IF(F!AF280=-1,-1,F!AZ280)</f>
        <v/>
      </c>
      <c r="N280" s="6"/>
      <c r="P280" s="4" t="str">
        <f>IFERROR(IF(AND(VLOOKUP(F!$B280,E!$B$1:$AK$300,5,FALSE)&lt;&gt;1000000000,VLOOKUP(F!$B280,E!$B$1:$AK$300,6,FALSE)=1000000000,VLOOKUP(F!$B280,E!$B$1:$AK$300,7,FALSE)=1000000000,VLOOKUP(F!$B280,E!$B$1:$AK$300,8,FALSE)=1000000000,VLOOKUP(F!$B280,E!$B$1:$AK$300,9,FALSE)=1000000000),"toetsen alleen LN",IF(AND(VLOOKUP(F!$B280,E!$B$1:$AK$300,5,FALSE)=1000000000,VLOOKUP(F!$B280,E!$B$1:$AK$300,6,FALSE)=1000000000,VLOOKUP(F!$B280,E!$B$1:$AK$300,7,FALSE)=1000000000,VLOOKUP(F!$B280,E!$B$1:$AK$300,8,FALSE)&lt;&gt;1000000000,VLOOKUP(F!$B280,E!$B$1:$AK$300,9,FALSE)&lt;&gt;1000000000),"toetsen alleen MV en SV",IF(AND(VLOOKUP(F!$B280,E!$B$1:$AK$300,5,FALSE)&lt;&gt;1000000000,VLOOKUP(F!$B280,E!$B$1:$AK$300,6,FALSE)&lt;&gt;1000000000,VLOOKUP(F!$B280,E!$B$1:$AK$300,7,FALSE)&lt;&gt;1000000000,VLOOKUP(F!$B280,E!$B$1:$AK$300,8,FALSE)=1000000000,VLOOKUP(F!$B280,E!$B$1:$AK$300,9,FALSE)=1000000000),"toetsen geen MV en SV",IF(VLOOKUP(F!$B280,E!$B$1:$AK$300,5,FALSE)+VLOOKUP(F!$B280,E!$B$1:$AK$300,6,FALSE)+VLOOKUP(F!$B280,E!$B$1:$AK$300,7,FALSE)+VLOOKUP(F!$B280,E!$B$1:$AK$300,8,FALSE)&lt;&gt;4000000000,"toetsen",IF(VLOOKUP(F!$B280,E!$B$1:$AK$300,12,FALSE)&lt;&gt;1000000000,"toetsen alleen IW","niet toetsen"))))),"")</f>
        <v/>
      </c>
      <c r="Q280" s="6" t="str">
        <f t="shared" si="109"/>
        <v/>
      </c>
      <c r="R280" s="5" t="str">
        <f>IF($B280="--","",IF($P280="toetsen",toetsen(F!$B280,Q280),IF($P280="toetsen alleen IW",toetsen_alleen_IW(F!$B280,Q280),IF($P280="toetsen alleen LN",toetsen_alleen_LN(F!$B280,Q280),IF($P280="toetsen geen MV en SV",toetsen_geen_MV_en_SV(F!$B280,Q280),IF($P280="toetsen alleen MV en SV",toetsen_alleen_MV_en_SV(F!$B280,Q280),""))))))</f>
        <v/>
      </c>
      <c r="S280" s="5" t="str">
        <f>IF($P280="toetsen",IF(OR(Q280="",VLOOKUP(F!$B280,E!$B$1:$AK$300,10,FALSE)=1000000000),"",IF(Q280&lt;=VLOOKUP(F!$B280,E!$B$1:$AK$300,10,FALSE),"ja","nee")),"")</f>
        <v/>
      </c>
      <c r="T280" s="78" t="str">
        <f t="shared" si="104"/>
        <v/>
      </c>
      <c r="U280" s="5" t="str">
        <f>IF($D280="--","",IF($P280="toetsen",toetsen(F!$B280,T280),IF($P280="toetsen alleen IW",toetsen_alleen_IW(F!$B280,T280),IF($P280="toetsen alleen LN",toetsen_alleen_LN(F!$B280,T280),IF($P280="toetsen geen MV en SV",toetsen_geen_MV_en_SV(F!$B280,T280),IF($P280="toetsen alleen MV en SV",toetsen_alleen_MV_en_SV(F!$B280,T280),""))))))</f>
        <v/>
      </c>
      <c r="V280" s="5" t="str">
        <f>IF($P280="toetsen",IF(OR(T280="",VLOOKUP(F!$B280,E!$B$1:$AK$300,10,FALSE)=1000000000),"",IF(T280&lt;=VLOOKUP(F!$B280,E!$B$1:$AK$300,10,FALSE),"ja","nee")),"")</f>
        <v/>
      </c>
      <c r="W280" s="6" t="str">
        <f t="shared" si="105"/>
        <v/>
      </c>
      <c r="X280" s="5" t="str">
        <f>IF($F280="--","",IF($P280="toetsen",toetsen(F!$B280,W280),IF($P280="toetsen alleen IW",toetsen_alleen_IW(F!$B280,W280),IF($P280="toetsen alleen LN",toetsen_alleen_LN(F!$B280,W280),IF($P280="toetsen geen MV en SV",toetsen_geen_MV_en_SV(F!$B280,W280),IF($P280="toetsen alleen MV en SV",toetsen_alleen_MV_en_SV(F!$B280,W280),""))))))</f>
        <v/>
      </c>
      <c r="Y280" s="5" t="str">
        <f>IF($P280="toetsen",IF(OR(W280="",VLOOKUP(F!$B280,E!$B$1:$AK$300,10,FALSE)=1000000000),"",IF(W280&lt;=VLOOKUP(F!$B280,E!$B$1:$AK$300,10,FALSE),"ja","nee")),"")</f>
        <v/>
      </c>
      <c r="AA280" s="4" t="str">
        <f>IFERROR(IF(Q280="","",(IF(Q280&gt;2*VLOOKUP(F!$B280,E!$B$1:$AK$300,5,FALSE),1,0))),"")</f>
        <v/>
      </c>
      <c r="AB280" s="4" t="str">
        <f>IFERROR(IF(T280="","",(IF(T280&gt;2*VLOOKUP(F!$B280,E!$B$1:$AK$300,5,FALSE),1,0))),"")</f>
        <v/>
      </c>
      <c r="AC280" s="4" t="str">
        <f>IFERROR(IF(W280="","",(IF(W280&gt;2*VLOOKUP(F!$B280,E!$B$1:$AK$300,5,FALSE),1,0))),"")</f>
        <v/>
      </c>
      <c r="AE280" s="4" t="str">
        <f>IFERROR(IF(Q280="","",(IF(Q280&gt;VLOOKUP(F!$B280,E!$B$1:$AK$300,6,FALSE)+VLOOKUP(F!$B280,E!$B$1:$AK$300,5,FALSE),1,0))),"")</f>
        <v/>
      </c>
      <c r="AF280" s="4" t="str">
        <f>IFERROR(IF(T280="","",(IF(T280&gt;VLOOKUP(F!$B280,E!$B$1:$AK$300,6,FALSE)+VLOOKUP(F!$B280,E!$B$1:$AK$300,5,FALSE),1,0))),"")</f>
        <v/>
      </c>
      <c r="AG280" s="4" t="str">
        <f>IFERROR(IF(W280="","",(IF(W280&gt;VLOOKUP(F!$B280,E!$B$1:$AK$300,6,FALSE)+VLOOKUP(F!$B280,E!$B$1:$AK$300,5,FALSE),1,0))),"")</f>
        <v/>
      </c>
      <c r="AI280" s="6" t="str">
        <f t="shared" si="106"/>
        <v>--</v>
      </c>
      <c r="AJ280" s="6" t="str">
        <f>IF(AI280="--","--",IF(F!$D280=131,IF(I280=-1,"rg",IF(I280="","--",IF(I280*1000&lt;1,FIXED(I280*1000,3),IF(I280*1000&lt;10,FIXED(I280*1000,2),(IF(I280*1000&lt;100,FIXED(I280*1000,1),IF(I280*1000&lt;1000,FIXED(I280*1000,0),MROUND(I280*1000,10)))))))),IF(I280=-1,"rg",IF(I280="","--",IF(I280&lt;1,FIXED(I280,3),IF(I280&lt;10,FIXED(I280,2),(IF(I280&lt;100,FIXED(I280,1),IF(I280&lt;1000,FIXED(I280,0),MROUND(I280,10))))))))))</f>
        <v>--</v>
      </c>
      <c r="AK280" s="6" t="str">
        <f t="shared" si="107"/>
        <v>--</v>
      </c>
      <c r="AL280" s="6" t="str">
        <f>IF(AK280="--","--",IF(F!$D280=131,IF(K280=-1,"rg",IF(K280="","--",IF(K280*1000&lt;1,FIXED(K280*1000,3),IF(K280*1000&lt;10,FIXED(K280*1000,2),(IF(K280*1000&lt;100,FIXED(K280*1000,1),IF(K280*1000&lt;1000,FIXED(K280*1000,0),MROUND(K280*1000,10)))))))),IF(K280=-1,"rg",IF(K280="","--",IF(K280&lt;1,FIXED(K280,3),IF(K280&lt;10,FIXED(K280,2),(IF(K280&lt;100,FIXED(K280,1),IF(K280&lt;1000,FIXED(K280,0),MROUND(K280,10))))))))))</f>
        <v>--</v>
      </c>
      <c r="AM280" s="6" t="str">
        <f t="shared" si="108"/>
        <v>--</v>
      </c>
      <c r="AN280" s="6" t="str">
        <f>IF(AM280="--","--",IF(F!$D280=131,IF(M280=-1,"rg",IF(M280="","--",IF(M280*1000&lt;1,FIXED(M280*1000,3),IF(M280*1000&lt;10,FIXED(M280*1000,2),(IF(M280*1000&lt;100,FIXED(M280*1000,1),IF(M280*1000&lt;1000,FIXED(M280*1000,0),MROUND(M280*1000,10)))))))),IF(M280=-1,"rg",IF(M280="","--",IF(M280&lt;1,FIXED(M280,3),IF(M280&lt;10,FIXED(M280,2),(IF(M280&lt;100,FIXED(M280,1),IF(M280&lt;1000,FIXED(M280,0),MROUND(M280,10))))))))))</f>
        <v>--</v>
      </c>
      <c r="AP280" s="6" t="str">
        <f t="shared" si="95"/>
        <v>--</v>
      </c>
      <c r="AQ280" s="6" t="str">
        <f t="shared" si="96"/>
        <v/>
      </c>
      <c r="AR280" s="6" t="str">
        <f t="shared" si="97"/>
        <v>--</v>
      </c>
      <c r="AS280" s="6" t="str">
        <f t="shared" si="98"/>
        <v/>
      </c>
      <c r="AT280" s="6" t="str">
        <f t="shared" si="99"/>
        <v/>
      </c>
      <c r="AU280" s="6" t="str">
        <f>IFERROR(IF(AR280="--","",IF(HLOOKUP(SMALL($Q$4:$Y$4,3),$Q$4:$Y$501,ROW(AP280)-3,FALSE)=0,"",IF(HLOOKUP(SMALL($Q$4:$Y$4,3),$Q$4:$Y$501,ROW(AP280)-3,FALSE)="nee",VLOOKUP("De kwaliteitseis emissiearme grond (maximale concentratie) wordt overschreden.",H!$O$10:'H'!$P$59,2,FALSE),""))),"")</f>
        <v/>
      </c>
      <c r="AV280" s="6" t="str">
        <f t="shared" si="89"/>
        <v>--</v>
      </c>
      <c r="AW280" s="6" t="str">
        <f t="shared" si="90"/>
        <v/>
      </c>
      <c r="AX280" s="6" t="str">
        <f t="shared" si="91"/>
        <v>--</v>
      </c>
      <c r="AY280" s="6" t="str">
        <f t="shared" si="100"/>
        <v/>
      </c>
      <c r="AZ280" s="6" t="str">
        <f t="shared" si="101"/>
        <v/>
      </c>
      <c r="BA280" s="6" t="str">
        <f>IFERROR(IF(AR280="--","",IF(HLOOKUP(SMALL($Q$4:$Y$4,6),$Q$4:$Y$501,ROW(AP280)-3,FALSE)=0,"",IF(HLOOKUP(SMALL($Q$4:$Y$4,6),$Q$4:$Y$501,ROW(AP280)-3,FALSE)="nee",VLOOKUP("De kwaliteitseis emissiearme grond (maximale concentratie) wordt overschreden.",H!$O$10:'H'!$P$59,2,FALSE),""))),"")</f>
        <v/>
      </c>
      <c r="BB280" s="6" t="str">
        <f t="shared" si="92"/>
        <v>--</v>
      </c>
      <c r="BC280" s="6" t="str">
        <f t="shared" si="93"/>
        <v/>
      </c>
      <c r="BD280" s="6" t="str">
        <f t="shared" si="94"/>
        <v>--</v>
      </c>
      <c r="BE280" s="6" t="str">
        <f t="shared" si="102"/>
        <v/>
      </c>
      <c r="BF280" s="6" t="str">
        <f t="shared" si="103"/>
        <v/>
      </c>
      <c r="BG280" s="4" t="str">
        <f>IFERROR(IF(AR280="--","",IF(HLOOKUP(SMALL($Q$4:$Y$4,9),$Q$4:$Y$501,ROW(AP280)-3,FALSE)=0,"",IF(HLOOKUP(SMALL($Q$4:$Y$4,9),$Q$4:$Y$501,ROW(AP280)-3,FALSE)="nee",VLOOKUP("De kwaliteitseis emissiearme grond (maximale concentratie) wordt overschreden.",H!$O$10:'H'!$P$59,2,FALSE),""))),"")</f>
        <v/>
      </c>
    </row>
    <row r="281" spans="1:59" x14ac:dyDescent="0.2">
      <c r="A281" s="4" t="str">
        <f>F!A281</f>
        <v>2-Chloornaftaleen</v>
      </c>
      <c r="B281" s="6" t="str">
        <f>IF(ISNUMBER(F!E281)=FALSE,"--",IF(F!E281=0,"--",F!E281))</f>
        <v>--</v>
      </c>
      <c r="C281" s="6" t="str">
        <f>IF(B281="--","",F!F281)</f>
        <v/>
      </c>
      <c r="D281" s="6" t="str">
        <f>IF(ISNUMBER(F!G281)=FALSE,"--",IF(F!G281=0,"--",F!G281))</f>
        <v>--</v>
      </c>
      <c r="E281" s="6" t="str">
        <f>IF(D281="--","",F!H281)</f>
        <v/>
      </c>
      <c r="F281" s="6" t="str">
        <f>IF(ISNUMBER(F!I281)=FALSE,"--",IF(F!I281=0,"--",F!I281))</f>
        <v>--</v>
      </c>
      <c r="G281" s="6" t="str">
        <f>IF(F281="--","",F!J281)</f>
        <v/>
      </c>
      <c r="H281" s="6"/>
      <c r="I281" s="6" t="str">
        <f>IF(F!Z281=-1,-1,F!AV281)</f>
        <v/>
      </c>
      <c r="J281" s="6"/>
      <c r="K281" s="6" t="str">
        <f>IF(F!AC281=-1,-1,F!AX281)</f>
        <v/>
      </c>
      <c r="L281" s="6"/>
      <c r="M281" s="6" t="str">
        <f>IF(F!AF281=-1,-1,F!AZ281)</f>
        <v/>
      </c>
      <c r="N281" s="6"/>
      <c r="P281" s="4" t="str">
        <f>IFERROR(IF(AND(VLOOKUP(F!$B281,E!$B$1:$AK$300,5,FALSE)&lt;&gt;1000000000,VLOOKUP(F!$B281,E!$B$1:$AK$300,6,FALSE)=1000000000,VLOOKUP(F!$B281,E!$B$1:$AK$300,7,FALSE)=1000000000,VLOOKUP(F!$B281,E!$B$1:$AK$300,8,FALSE)=1000000000,VLOOKUP(F!$B281,E!$B$1:$AK$300,9,FALSE)=1000000000),"toetsen alleen LN",IF(AND(VLOOKUP(F!$B281,E!$B$1:$AK$300,5,FALSE)=1000000000,VLOOKUP(F!$B281,E!$B$1:$AK$300,6,FALSE)=1000000000,VLOOKUP(F!$B281,E!$B$1:$AK$300,7,FALSE)=1000000000,VLOOKUP(F!$B281,E!$B$1:$AK$300,8,FALSE)&lt;&gt;1000000000,VLOOKUP(F!$B281,E!$B$1:$AK$300,9,FALSE)&lt;&gt;1000000000),"toetsen alleen MV en SV",IF(AND(VLOOKUP(F!$B281,E!$B$1:$AK$300,5,FALSE)&lt;&gt;1000000000,VLOOKUP(F!$B281,E!$B$1:$AK$300,6,FALSE)&lt;&gt;1000000000,VLOOKUP(F!$B281,E!$B$1:$AK$300,7,FALSE)&lt;&gt;1000000000,VLOOKUP(F!$B281,E!$B$1:$AK$300,8,FALSE)=1000000000,VLOOKUP(F!$B281,E!$B$1:$AK$300,9,FALSE)=1000000000),"toetsen geen MV en SV",IF(VLOOKUP(F!$B281,E!$B$1:$AK$300,5,FALSE)+VLOOKUP(F!$B281,E!$B$1:$AK$300,6,FALSE)+VLOOKUP(F!$B281,E!$B$1:$AK$300,7,FALSE)+VLOOKUP(F!$B281,E!$B$1:$AK$300,8,FALSE)&lt;&gt;4000000000,"toetsen",IF(VLOOKUP(F!$B281,E!$B$1:$AK$300,12,FALSE)&lt;&gt;1000000000,"toetsen alleen IW","niet toetsen"))))),"")</f>
        <v/>
      </c>
      <c r="Q281" s="6" t="str">
        <f t="shared" si="109"/>
        <v/>
      </c>
      <c r="R281" s="5" t="str">
        <f>IF($B281="--","",IF($P281="toetsen",toetsen(F!$B281,Q281),IF($P281="toetsen alleen IW",toetsen_alleen_IW(F!$B281,Q281),IF($P281="toetsen alleen LN",toetsen_alleen_LN(F!$B281,Q281),IF($P281="toetsen geen MV en SV",toetsen_geen_MV_en_SV(F!$B281,Q281),IF($P281="toetsen alleen MV en SV",toetsen_alleen_MV_en_SV(F!$B281,Q281),""))))))</f>
        <v/>
      </c>
      <c r="S281" s="5" t="str">
        <f>IF($P281="toetsen",IF(OR(Q281="",VLOOKUP(F!$B281,E!$B$1:$AK$300,10,FALSE)=1000000000),"",IF(Q281&lt;=VLOOKUP(F!$B281,E!$B$1:$AK$300,10,FALSE),"ja","nee")),"")</f>
        <v/>
      </c>
      <c r="T281" s="78" t="str">
        <f t="shared" si="104"/>
        <v/>
      </c>
      <c r="U281" s="5" t="str">
        <f>IF($D281="--","",IF($P281="toetsen",toetsen(F!$B281,T281),IF($P281="toetsen alleen IW",toetsen_alleen_IW(F!$B281,T281),IF($P281="toetsen alleen LN",toetsen_alleen_LN(F!$B281,T281),IF($P281="toetsen geen MV en SV",toetsen_geen_MV_en_SV(F!$B281,T281),IF($P281="toetsen alleen MV en SV",toetsen_alleen_MV_en_SV(F!$B281,T281),""))))))</f>
        <v/>
      </c>
      <c r="V281" s="5" t="str">
        <f>IF($P281="toetsen",IF(OR(T281="",VLOOKUP(F!$B281,E!$B$1:$AK$300,10,FALSE)=1000000000),"",IF(T281&lt;=VLOOKUP(F!$B281,E!$B$1:$AK$300,10,FALSE),"ja","nee")),"")</f>
        <v/>
      </c>
      <c r="W281" s="6" t="str">
        <f t="shared" si="105"/>
        <v/>
      </c>
      <c r="X281" s="5" t="str">
        <f>IF($F281="--","",IF($P281="toetsen",toetsen(F!$B281,W281),IF($P281="toetsen alleen IW",toetsen_alleen_IW(F!$B281,W281),IF($P281="toetsen alleen LN",toetsen_alleen_LN(F!$B281,W281),IF($P281="toetsen geen MV en SV",toetsen_geen_MV_en_SV(F!$B281,W281),IF($P281="toetsen alleen MV en SV",toetsen_alleen_MV_en_SV(F!$B281,W281),""))))))</f>
        <v/>
      </c>
      <c r="Y281" s="5" t="str">
        <f>IF($P281="toetsen",IF(OR(W281="",VLOOKUP(F!$B281,E!$B$1:$AK$300,10,FALSE)=1000000000),"",IF(W281&lt;=VLOOKUP(F!$B281,E!$B$1:$AK$300,10,FALSE),"ja","nee")),"")</f>
        <v/>
      </c>
      <c r="AA281" s="4" t="str">
        <f>IFERROR(IF(Q281="","",(IF(Q281&gt;2*VLOOKUP(F!$B281,E!$B$1:$AK$300,5,FALSE),1,0))),"")</f>
        <v/>
      </c>
      <c r="AB281" s="4" t="str">
        <f>IFERROR(IF(T281="","",(IF(T281&gt;2*VLOOKUP(F!$B281,E!$B$1:$AK$300,5,FALSE),1,0))),"")</f>
        <v/>
      </c>
      <c r="AC281" s="4" t="str">
        <f>IFERROR(IF(W281="","",(IF(W281&gt;2*VLOOKUP(F!$B281,E!$B$1:$AK$300,5,FALSE),1,0))),"")</f>
        <v/>
      </c>
      <c r="AE281" s="4" t="str">
        <f>IFERROR(IF(Q281="","",(IF(Q281&gt;VLOOKUP(F!$B281,E!$B$1:$AK$300,6,FALSE)+VLOOKUP(F!$B281,E!$B$1:$AK$300,5,FALSE),1,0))),"")</f>
        <v/>
      </c>
      <c r="AF281" s="4" t="str">
        <f>IFERROR(IF(T281="","",(IF(T281&gt;VLOOKUP(F!$B281,E!$B$1:$AK$300,6,FALSE)+VLOOKUP(F!$B281,E!$B$1:$AK$300,5,FALSE),1,0))),"")</f>
        <v/>
      </c>
      <c r="AG281" s="4" t="str">
        <f>IFERROR(IF(W281="","",(IF(W281&gt;VLOOKUP(F!$B281,E!$B$1:$AK$300,6,FALSE)+VLOOKUP(F!$B281,E!$B$1:$AK$300,5,FALSE),1,0))),"")</f>
        <v/>
      </c>
      <c r="AI281" s="6" t="str">
        <f t="shared" si="106"/>
        <v>--</v>
      </c>
      <c r="AJ281" s="6" t="str">
        <f>IF(AI281="--","--",IF(F!$D281=131,IF(I281=-1,"rg",IF(I281="","--",IF(I281*1000&lt;1,FIXED(I281*1000,3),IF(I281*1000&lt;10,FIXED(I281*1000,2),(IF(I281*1000&lt;100,FIXED(I281*1000,1),IF(I281*1000&lt;1000,FIXED(I281*1000,0),MROUND(I281*1000,10)))))))),IF(I281=-1,"rg",IF(I281="","--",IF(I281&lt;1,FIXED(I281,3),IF(I281&lt;10,FIXED(I281,2),(IF(I281&lt;100,FIXED(I281,1),IF(I281&lt;1000,FIXED(I281,0),MROUND(I281,10))))))))))</f>
        <v>--</v>
      </c>
      <c r="AK281" s="6" t="str">
        <f t="shared" si="107"/>
        <v>--</v>
      </c>
      <c r="AL281" s="6" t="str">
        <f>IF(AK281="--","--",IF(F!$D281=131,IF(K281=-1,"rg",IF(K281="","--",IF(K281*1000&lt;1,FIXED(K281*1000,3),IF(K281*1000&lt;10,FIXED(K281*1000,2),(IF(K281*1000&lt;100,FIXED(K281*1000,1),IF(K281*1000&lt;1000,FIXED(K281*1000,0),MROUND(K281*1000,10)))))))),IF(K281=-1,"rg",IF(K281="","--",IF(K281&lt;1,FIXED(K281,3),IF(K281&lt;10,FIXED(K281,2),(IF(K281&lt;100,FIXED(K281,1),IF(K281&lt;1000,FIXED(K281,0),MROUND(K281,10))))))))))</f>
        <v>--</v>
      </c>
      <c r="AM281" s="6" t="str">
        <f t="shared" si="108"/>
        <v>--</v>
      </c>
      <c r="AN281" s="6" t="str">
        <f>IF(AM281="--","--",IF(F!$D281=131,IF(M281=-1,"rg",IF(M281="","--",IF(M281*1000&lt;1,FIXED(M281*1000,3),IF(M281*1000&lt;10,FIXED(M281*1000,2),(IF(M281*1000&lt;100,FIXED(M281*1000,1),IF(M281*1000&lt;1000,FIXED(M281*1000,0),MROUND(M281*1000,10)))))))),IF(M281=-1,"rg",IF(M281="","--",IF(M281&lt;1,FIXED(M281,3),IF(M281&lt;10,FIXED(M281,2),(IF(M281&lt;100,FIXED(M281,1),IF(M281&lt;1000,FIXED(M281,0),MROUND(M281,10))))))))))</f>
        <v>--</v>
      </c>
      <c r="AP281" s="6" t="str">
        <f t="shared" si="95"/>
        <v>--</v>
      </c>
      <c r="AQ281" s="6" t="str">
        <f t="shared" si="96"/>
        <v/>
      </c>
      <c r="AR281" s="6" t="str">
        <f t="shared" si="97"/>
        <v>--</v>
      </c>
      <c r="AS281" s="6" t="str">
        <f t="shared" si="98"/>
        <v/>
      </c>
      <c r="AT281" s="6" t="str">
        <f t="shared" si="99"/>
        <v/>
      </c>
      <c r="AU281" s="6" t="str">
        <f>IFERROR(IF(AR281="--","",IF(HLOOKUP(SMALL($Q$4:$Y$4,3),$Q$4:$Y$501,ROW(AP281)-3,FALSE)=0,"",IF(HLOOKUP(SMALL($Q$4:$Y$4,3),$Q$4:$Y$501,ROW(AP281)-3,FALSE)="nee",VLOOKUP("De kwaliteitseis emissiearme grond (maximale concentratie) wordt overschreden.",H!$O$10:'H'!$P$59,2,FALSE),""))),"")</f>
        <v/>
      </c>
      <c r="AV281" s="6" t="str">
        <f t="shared" si="89"/>
        <v>--</v>
      </c>
      <c r="AW281" s="6" t="str">
        <f t="shared" si="90"/>
        <v/>
      </c>
      <c r="AX281" s="6" t="str">
        <f t="shared" si="91"/>
        <v>--</v>
      </c>
      <c r="AY281" s="6" t="str">
        <f t="shared" si="100"/>
        <v/>
      </c>
      <c r="AZ281" s="6" t="str">
        <f t="shared" si="101"/>
        <v/>
      </c>
      <c r="BA281" s="6" t="str">
        <f>IFERROR(IF(AR281="--","",IF(HLOOKUP(SMALL($Q$4:$Y$4,6),$Q$4:$Y$501,ROW(AP281)-3,FALSE)=0,"",IF(HLOOKUP(SMALL($Q$4:$Y$4,6),$Q$4:$Y$501,ROW(AP281)-3,FALSE)="nee",VLOOKUP("De kwaliteitseis emissiearme grond (maximale concentratie) wordt overschreden.",H!$O$10:'H'!$P$59,2,FALSE),""))),"")</f>
        <v/>
      </c>
      <c r="BB281" s="6" t="str">
        <f t="shared" si="92"/>
        <v>--</v>
      </c>
      <c r="BC281" s="6" t="str">
        <f t="shared" si="93"/>
        <v/>
      </c>
      <c r="BD281" s="6" t="str">
        <f t="shared" si="94"/>
        <v>--</v>
      </c>
      <c r="BE281" s="6" t="str">
        <f t="shared" si="102"/>
        <v/>
      </c>
      <c r="BF281" s="6" t="str">
        <f t="shared" si="103"/>
        <v/>
      </c>
      <c r="BG281" s="4" t="str">
        <f>IFERROR(IF(AR281="--","",IF(HLOOKUP(SMALL($Q$4:$Y$4,9),$Q$4:$Y$501,ROW(AP281)-3,FALSE)=0,"",IF(HLOOKUP(SMALL($Q$4:$Y$4,9),$Q$4:$Y$501,ROW(AP281)-3,FALSE)="nee",VLOOKUP("De kwaliteitseis emissiearme grond (maximale concentratie) wordt overschreden.",H!$O$10:'H'!$P$59,2,FALSE),""))),"")</f>
        <v/>
      </c>
    </row>
    <row r="282" spans="1:59" x14ac:dyDescent="0.2">
      <c r="A282" s="4" t="str">
        <f>F!A282</f>
        <v>2-Methylnaftaleen</v>
      </c>
      <c r="B282" s="6" t="str">
        <f>IF(ISNUMBER(F!E282)=FALSE,"--",IF(F!E282=0,"--",F!E282))</f>
        <v>--</v>
      </c>
      <c r="C282" s="6" t="str">
        <f>IF(B282="--","",F!F282)</f>
        <v/>
      </c>
      <c r="D282" s="6" t="str">
        <f>IF(ISNUMBER(F!G282)=FALSE,"--",IF(F!G282=0,"--",F!G282))</f>
        <v>--</v>
      </c>
      <c r="E282" s="6" t="str">
        <f>IF(D282="--","",F!H282)</f>
        <v/>
      </c>
      <c r="F282" s="6" t="str">
        <f>IF(ISNUMBER(F!I282)=FALSE,"--",IF(F!I282=0,"--",F!I282))</f>
        <v>--</v>
      </c>
      <c r="G282" s="6" t="str">
        <f>IF(F282="--","",F!J282)</f>
        <v/>
      </c>
      <c r="H282" s="6"/>
      <c r="I282" s="6" t="str">
        <f>IF(F!Z282=-1,-1,F!AV282)</f>
        <v/>
      </c>
      <c r="J282" s="6"/>
      <c r="K282" s="6" t="str">
        <f>IF(F!AC282=-1,-1,F!AX282)</f>
        <v/>
      </c>
      <c r="L282" s="6"/>
      <c r="M282" s="6" t="str">
        <f>IF(F!AF282=-1,-1,F!AZ282)</f>
        <v/>
      </c>
      <c r="N282" s="6"/>
      <c r="P282" s="4" t="str">
        <f>IFERROR(IF(AND(VLOOKUP(F!$B282,E!$B$1:$AK$300,5,FALSE)&lt;&gt;1000000000,VLOOKUP(F!$B282,E!$B$1:$AK$300,6,FALSE)=1000000000,VLOOKUP(F!$B282,E!$B$1:$AK$300,7,FALSE)=1000000000,VLOOKUP(F!$B282,E!$B$1:$AK$300,8,FALSE)=1000000000,VLOOKUP(F!$B282,E!$B$1:$AK$300,9,FALSE)=1000000000),"toetsen alleen LN",IF(AND(VLOOKUP(F!$B282,E!$B$1:$AK$300,5,FALSE)=1000000000,VLOOKUP(F!$B282,E!$B$1:$AK$300,6,FALSE)=1000000000,VLOOKUP(F!$B282,E!$B$1:$AK$300,7,FALSE)=1000000000,VLOOKUP(F!$B282,E!$B$1:$AK$300,8,FALSE)&lt;&gt;1000000000,VLOOKUP(F!$B282,E!$B$1:$AK$300,9,FALSE)&lt;&gt;1000000000),"toetsen alleen MV en SV",IF(AND(VLOOKUP(F!$B282,E!$B$1:$AK$300,5,FALSE)&lt;&gt;1000000000,VLOOKUP(F!$B282,E!$B$1:$AK$300,6,FALSE)&lt;&gt;1000000000,VLOOKUP(F!$B282,E!$B$1:$AK$300,7,FALSE)&lt;&gt;1000000000,VLOOKUP(F!$B282,E!$B$1:$AK$300,8,FALSE)=1000000000,VLOOKUP(F!$B282,E!$B$1:$AK$300,9,FALSE)=1000000000),"toetsen geen MV en SV",IF(VLOOKUP(F!$B282,E!$B$1:$AK$300,5,FALSE)+VLOOKUP(F!$B282,E!$B$1:$AK$300,6,FALSE)+VLOOKUP(F!$B282,E!$B$1:$AK$300,7,FALSE)+VLOOKUP(F!$B282,E!$B$1:$AK$300,8,FALSE)&lt;&gt;4000000000,"toetsen",IF(VLOOKUP(F!$B282,E!$B$1:$AK$300,12,FALSE)&lt;&gt;1000000000,"toetsen alleen IW","niet toetsen"))))),"")</f>
        <v/>
      </c>
      <c r="Q282" s="6" t="str">
        <f t="shared" si="109"/>
        <v/>
      </c>
      <c r="R282" s="5" t="str">
        <f>IF($B282="--","",IF($P282="toetsen",toetsen(F!$B282,Q282),IF($P282="toetsen alleen IW",toetsen_alleen_IW(F!$B282,Q282),IF($P282="toetsen alleen LN",toetsen_alleen_LN(F!$B282,Q282),IF($P282="toetsen geen MV en SV",toetsen_geen_MV_en_SV(F!$B282,Q282),IF($P282="toetsen alleen MV en SV",toetsen_alleen_MV_en_SV(F!$B282,Q282),""))))))</f>
        <v/>
      </c>
      <c r="S282" s="5" t="str">
        <f>IF($P282="toetsen",IF(OR(Q282="",VLOOKUP(F!$B282,E!$B$1:$AK$300,10,FALSE)=1000000000),"",IF(Q282&lt;=VLOOKUP(F!$B282,E!$B$1:$AK$300,10,FALSE),"ja","nee")),"")</f>
        <v/>
      </c>
      <c r="T282" s="78" t="str">
        <f t="shared" si="104"/>
        <v/>
      </c>
      <c r="U282" s="5" t="str">
        <f>IF($D282="--","",IF($P282="toetsen",toetsen(F!$B282,T282),IF($P282="toetsen alleen IW",toetsen_alleen_IW(F!$B282,T282),IF($P282="toetsen alleen LN",toetsen_alleen_LN(F!$B282,T282),IF($P282="toetsen geen MV en SV",toetsen_geen_MV_en_SV(F!$B282,T282),IF($P282="toetsen alleen MV en SV",toetsen_alleen_MV_en_SV(F!$B282,T282),""))))))</f>
        <v/>
      </c>
      <c r="V282" s="5" t="str">
        <f>IF($P282="toetsen",IF(OR(T282="",VLOOKUP(F!$B282,E!$B$1:$AK$300,10,FALSE)=1000000000),"",IF(T282&lt;=VLOOKUP(F!$B282,E!$B$1:$AK$300,10,FALSE),"ja","nee")),"")</f>
        <v/>
      </c>
      <c r="W282" s="6" t="str">
        <f t="shared" si="105"/>
        <v/>
      </c>
      <c r="X282" s="5" t="str">
        <f>IF($F282="--","",IF($P282="toetsen",toetsen(F!$B282,W282),IF($P282="toetsen alleen IW",toetsen_alleen_IW(F!$B282,W282),IF($P282="toetsen alleen LN",toetsen_alleen_LN(F!$B282,W282),IF($P282="toetsen geen MV en SV",toetsen_geen_MV_en_SV(F!$B282,W282),IF($P282="toetsen alleen MV en SV",toetsen_alleen_MV_en_SV(F!$B282,W282),""))))))</f>
        <v/>
      </c>
      <c r="Y282" s="5" t="str">
        <f>IF($P282="toetsen",IF(OR(W282="",VLOOKUP(F!$B282,E!$B$1:$AK$300,10,FALSE)=1000000000),"",IF(W282&lt;=VLOOKUP(F!$B282,E!$B$1:$AK$300,10,FALSE),"ja","nee")),"")</f>
        <v/>
      </c>
      <c r="AA282" s="4" t="str">
        <f>IFERROR(IF(Q282="","",(IF(Q282&gt;2*VLOOKUP(F!$B282,E!$B$1:$AK$300,5,FALSE),1,0))),"")</f>
        <v/>
      </c>
      <c r="AB282" s="4" t="str">
        <f>IFERROR(IF(T282="","",(IF(T282&gt;2*VLOOKUP(F!$B282,E!$B$1:$AK$300,5,FALSE),1,0))),"")</f>
        <v/>
      </c>
      <c r="AC282" s="4" t="str">
        <f>IFERROR(IF(W282="","",(IF(W282&gt;2*VLOOKUP(F!$B282,E!$B$1:$AK$300,5,FALSE),1,0))),"")</f>
        <v/>
      </c>
      <c r="AE282" s="4" t="str">
        <f>IFERROR(IF(Q282="","",(IF(Q282&gt;VLOOKUP(F!$B282,E!$B$1:$AK$300,6,FALSE)+VLOOKUP(F!$B282,E!$B$1:$AK$300,5,FALSE),1,0))),"")</f>
        <v/>
      </c>
      <c r="AF282" s="4" t="str">
        <f>IFERROR(IF(T282="","",(IF(T282&gt;VLOOKUP(F!$B282,E!$B$1:$AK$300,6,FALSE)+VLOOKUP(F!$B282,E!$B$1:$AK$300,5,FALSE),1,0))),"")</f>
        <v/>
      </c>
      <c r="AG282" s="4" t="str">
        <f>IFERROR(IF(W282="","",(IF(W282&gt;VLOOKUP(F!$B282,E!$B$1:$AK$300,6,FALSE)+VLOOKUP(F!$B282,E!$B$1:$AK$300,5,FALSE),1,0))),"")</f>
        <v/>
      </c>
      <c r="AI282" s="6" t="str">
        <f t="shared" si="106"/>
        <v>--</v>
      </c>
      <c r="AJ282" s="6" t="str">
        <f>IF(AI282="--","--",IF(F!$D282=131,IF(I282=-1,"rg",IF(I282="","--",IF(I282*1000&lt;1,FIXED(I282*1000,3),IF(I282*1000&lt;10,FIXED(I282*1000,2),(IF(I282*1000&lt;100,FIXED(I282*1000,1),IF(I282*1000&lt;1000,FIXED(I282*1000,0),MROUND(I282*1000,10)))))))),IF(I282=-1,"rg",IF(I282="","--",IF(I282&lt;1,FIXED(I282,3),IF(I282&lt;10,FIXED(I282,2),(IF(I282&lt;100,FIXED(I282,1),IF(I282&lt;1000,FIXED(I282,0),MROUND(I282,10))))))))))</f>
        <v>--</v>
      </c>
      <c r="AK282" s="6" t="str">
        <f t="shared" si="107"/>
        <v>--</v>
      </c>
      <c r="AL282" s="6" t="str">
        <f>IF(AK282="--","--",IF(F!$D282=131,IF(K282=-1,"rg",IF(K282="","--",IF(K282*1000&lt;1,FIXED(K282*1000,3),IF(K282*1000&lt;10,FIXED(K282*1000,2),(IF(K282*1000&lt;100,FIXED(K282*1000,1),IF(K282*1000&lt;1000,FIXED(K282*1000,0),MROUND(K282*1000,10)))))))),IF(K282=-1,"rg",IF(K282="","--",IF(K282&lt;1,FIXED(K282,3),IF(K282&lt;10,FIXED(K282,2),(IF(K282&lt;100,FIXED(K282,1),IF(K282&lt;1000,FIXED(K282,0),MROUND(K282,10))))))))))</f>
        <v>--</v>
      </c>
      <c r="AM282" s="6" t="str">
        <f t="shared" si="108"/>
        <v>--</v>
      </c>
      <c r="AN282" s="6" t="str">
        <f>IF(AM282="--","--",IF(F!$D282=131,IF(M282=-1,"rg",IF(M282="","--",IF(M282*1000&lt;1,FIXED(M282*1000,3),IF(M282*1000&lt;10,FIXED(M282*1000,2),(IF(M282*1000&lt;100,FIXED(M282*1000,1),IF(M282*1000&lt;1000,FIXED(M282*1000,0),MROUND(M282*1000,10)))))))),IF(M282=-1,"rg",IF(M282="","--",IF(M282&lt;1,FIXED(M282,3),IF(M282&lt;10,FIXED(M282,2),(IF(M282&lt;100,FIXED(M282,1),IF(M282&lt;1000,FIXED(M282,0),MROUND(M282,10))))))))))</f>
        <v>--</v>
      </c>
      <c r="AP282" s="6" t="str">
        <f t="shared" si="95"/>
        <v>--</v>
      </c>
      <c r="AQ282" s="6" t="str">
        <f t="shared" si="96"/>
        <v/>
      </c>
      <c r="AR282" s="6" t="str">
        <f t="shared" si="97"/>
        <v>--</v>
      </c>
      <c r="AS282" s="6" t="str">
        <f t="shared" si="98"/>
        <v/>
      </c>
      <c r="AT282" s="6" t="str">
        <f t="shared" si="99"/>
        <v/>
      </c>
      <c r="AU282" s="6" t="str">
        <f>IFERROR(IF(AR282="--","",IF(HLOOKUP(SMALL($Q$4:$Y$4,3),$Q$4:$Y$501,ROW(AP282)-3,FALSE)=0,"",IF(HLOOKUP(SMALL($Q$4:$Y$4,3),$Q$4:$Y$501,ROW(AP282)-3,FALSE)="nee",VLOOKUP("De kwaliteitseis emissiearme grond (maximale concentratie) wordt overschreden.",H!$O$10:'H'!$P$59,2,FALSE),""))),"")</f>
        <v/>
      </c>
      <c r="AV282" s="6" t="str">
        <f t="shared" si="89"/>
        <v>--</v>
      </c>
      <c r="AW282" s="6" t="str">
        <f t="shared" si="90"/>
        <v/>
      </c>
      <c r="AX282" s="6" t="str">
        <f t="shared" si="91"/>
        <v>--</v>
      </c>
      <c r="AY282" s="6" t="str">
        <f t="shared" si="100"/>
        <v/>
      </c>
      <c r="AZ282" s="6" t="str">
        <f t="shared" si="101"/>
        <v/>
      </c>
      <c r="BA282" s="6" t="str">
        <f>IFERROR(IF(AR282="--","",IF(HLOOKUP(SMALL($Q$4:$Y$4,6),$Q$4:$Y$501,ROW(AP282)-3,FALSE)=0,"",IF(HLOOKUP(SMALL($Q$4:$Y$4,6),$Q$4:$Y$501,ROW(AP282)-3,FALSE)="nee",VLOOKUP("De kwaliteitseis emissiearme grond (maximale concentratie) wordt overschreden.",H!$O$10:'H'!$P$59,2,FALSE),""))),"")</f>
        <v/>
      </c>
      <c r="BB282" s="6" t="str">
        <f t="shared" si="92"/>
        <v>--</v>
      </c>
      <c r="BC282" s="6" t="str">
        <f t="shared" si="93"/>
        <v/>
      </c>
      <c r="BD282" s="6" t="str">
        <f t="shared" si="94"/>
        <v>--</v>
      </c>
      <c r="BE282" s="6" t="str">
        <f t="shared" si="102"/>
        <v/>
      </c>
      <c r="BF282" s="6" t="str">
        <f t="shared" si="103"/>
        <v/>
      </c>
      <c r="BG282" s="4" t="str">
        <f>IFERROR(IF(AR282="--","",IF(HLOOKUP(SMALL($Q$4:$Y$4,9),$Q$4:$Y$501,ROW(AP282)-3,FALSE)=0,"",IF(HLOOKUP(SMALL($Q$4:$Y$4,9),$Q$4:$Y$501,ROW(AP282)-3,FALSE)="nee",VLOOKUP("De kwaliteitseis emissiearme grond (maximale concentratie) wordt overschreden.",H!$O$10:'H'!$P$59,2,FALSE),""))),"")</f>
        <v/>
      </c>
    </row>
    <row r="283" spans="1:59" x14ac:dyDescent="0.2">
      <c r="A283" s="4" t="str">
        <f>F!A283</f>
        <v>4-Broomfenylfenylether</v>
      </c>
      <c r="B283" s="6" t="str">
        <f>IF(ISNUMBER(F!E283)=FALSE,"--",IF(F!E283=0,"--",F!E283))</f>
        <v>--</v>
      </c>
      <c r="C283" s="6" t="str">
        <f>IF(B283="--","",F!F283)</f>
        <v/>
      </c>
      <c r="D283" s="6" t="str">
        <f>IF(ISNUMBER(F!G283)=FALSE,"--",IF(F!G283=0,"--",F!G283))</f>
        <v>--</v>
      </c>
      <c r="E283" s="6" t="str">
        <f>IF(D283="--","",F!H283)</f>
        <v/>
      </c>
      <c r="F283" s="6" t="str">
        <f>IF(ISNUMBER(F!I283)=FALSE,"--",IF(F!I283=0,"--",F!I283))</f>
        <v>--</v>
      </c>
      <c r="G283" s="6" t="str">
        <f>IF(F283="--","",F!J283)</f>
        <v/>
      </c>
      <c r="H283" s="6"/>
      <c r="I283" s="6">
        <f>IF(F!Z283=-1,-1,F!AV283)</f>
        <v>0</v>
      </c>
      <c r="J283" s="6"/>
      <c r="K283" s="6">
        <f>IF(F!AC283=-1,-1,F!AX283)</f>
        <v>0</v>
      </c>
      <c r="L283" s="6"/>
      <c r="M283" s="6">
        <f>IF(F!AF283=-1,-1,F!AZ283)</f>
        <v>0</v>
      </c>
      <c r="N283" s="6"/>
      <c r="P283" s="4" t="str">
        <f>IFERROR(IF(AND(VLOOKUP(F!$B283,E!$B$1:$AK$300,5,FALSE)&lt;&gt;1000000000,VLOOKUP(F!$B283,E!$B$1:$AK$300,6,FALSE)=1000000000,VLOOKUP(F!$B283,E!$B$1:$AK$300,7,FALSE)=1000000000,VLOOKUP(F!$B283,E!$B$1:$AK$300,8,FALSE)=1000000000,VLOOKUP(F!$B283,E!$B$1:$AK$300,9,FALSE)=1000000000),"toetsen alleen LN",IF(AND(VLOOKUP(F!$B283,E!$B$1:$AK$300,5,FALSE)=1000000000,VLOOKUP(F!$B283,E!$B$1:$AK$300,6,FALSE)=1000000000,VLOOKUP(F!$B283,E!$B$1:$AK$300,7,FALSE)=1000000000,VLOOKUP(F!$B283,E!$B$1:$AK$300,8,FALSE)&lt;&gt;1000000000,VLOOKUP(F!$B283,E!$B$1:$AK$300,9,FALSE)&lt;&gt;1000000000),"toetsen alleen MV en SV",IF(AND(VLOOKUP(F!$B283,E!$B$1:$AK$300,5,FALSE)&lt;&gt;1000000000,VLOOKUP(F!$B283,E!$B$1:$AK$300,6,FALSE)&lt;&gt;1000000000,VLOOKUP(F!$B283,E!$B$1:$AK$300,7,FALSE)&lt;&gt;1000000000,VLOOKUP(F!$B283,E!$B$1:$AK$300,8,FALSE)=1000000000,VLOOKUP(F!$B283,E!$B$1:$AK$300,9,FALSE)=1000000000),"toetsen geen MV en SV",IF(VLOOKUP(F!$B283,E!$B$1:$AK$300,5,FALSE)+VLOOKUP(F!$B283,E!$B$1:$AK$300,6,FALSE)+VLOOKUP(F!$B283,E!$B$1:$AK$300,7,FALSE)+VLOOKUP(F!$B283,E!$B$1:$AK$300,8,FALSE)&lt;&gt;4000000000,"toetsen",IF(VLOOKUP(F!$B283,E!$B$1:$AK$300,12,FALSE)&lt;&gt;1000000000,"toetsen alleen IW","niet toetsen"))))),"")</f>
        <v/>
      </c>
      <c r="Q283" s="6">
        <f t="shared" si="109"/>
        <v>0</v>
      </c>
      <c r="R283" s="5" t="str">
        <f>IF($B283="--","",IF($P283="toetsen",toetsen(F!$B283,Q283),IF($P283="toetsen alleen IW",toetsen_alleen_IW(F!$B283,Q283),IF($P283="toetsen alleen LN",toetsen_alleen_LN(F!$B283,Q283),IF($P283="toetsen geen MV en SV",toetsen_geen_MV_en_SV(F!$B283,Q283),IF($P283="toetsen alleen MV en SV",toetsen_alleen_MV_en_SV(F!$B283,Q283),""))))))</f>
        <v/>
      </c>
      <c r="S283" s="5" t="str">
        <f>IF($P283="toetsen",IF(OR(Q283="",VLOOKUP(F!$B283,E!$B$1:$AK$300,10,FALSE)=1000000000),"",IF(Q283&lt;=VLOOKUP(F!$B283,E!$B$1:$AK$300,10,FALSE),"ja","nee")),"")</f>
        <v/>
      </c>
      <c r="T283" s="78">
        <f t="shared" si="104"/>
        <v>0</v>
      </c>
      <c r="U283" s="5" t="str">
        <f>IF($D283="--","",IF($P283="toetsen",toetsen(F!$B283,T283),IF($P283="toetsen alleen IW",toetsen_alleen_IW(F!$B283,T283),IF($P283="toetsen alleen LN",toetsen_alleen_LN(F!$B283,T283),IF($P283="toetsen geen MV en SV",toetsen_geen_MV_en_SV(F!$B283,T283),IF($P283="toetsen alleen MV en SV",toetsen_alleen_MV_en_SV(F!$B283,T283),""))))))</f>
        <v/>
      </c>
      <c r="V283" s="5" t="str">
        <f>IF($P283="toetsen",IF(OR(T283="",VLOOKUP(F!$B283,E!$B$1:$AK$300,10,FALSE)=1000000000),"",IF(T283&lt;=VLOOKUP(F!$B283,E!$B$1:$AK$300,10,FALSE),"ja","nee")),"")</f>
        <v/>
      </c>
      <c r="W283" s="6">
        <f t="shared" si="105"/>
        <v>0</v>
      </c>
      <c r="X283" s="5" t="str">
        <f>IF($F283="--","",IF($P283="toetsen",toetsen(F!$B283,W283),IF($P283="toetsen alleen IW",toetsen_alleen_IW(F!$B283,W283),IF($P283="toetsen alleen LN",toetsen_alleen_LN(F!$B283,W283),IF($P283="toetsen geen MV en SV",toetsen_geen_MV_en_SV(F!$B283,W283),IF($P283="toetsen alleen MV en SV",toetsen_alleen_MV_en_SV(F!$B283,W283),""))))))</f>
        <v/>
      </c>
      <c r="Y283" s="5" t="str">
        <f>IF($P283="toetsen",IF(OR(W283="",VLOOKUP(F!$B283,E!$B$1:$AK$300,10,FALSE)=1000000000),"",IF(W283&lt;=VLOOKUP(F!$B283,E!$B$1:$AK$300,10,FALSE),"ja","nee")),"")</f>
        <v/>
      </c>
      <c r="AA283" s="4" t="str">
        <f>IFERROR(IF(Q283="","",(IF(Q283&gt;2*VLOOKUP(F!$B283,E!$B$1:$AK$300,5,FALSE),1,0))),"")</f>
        <v/>
      </c>
      <c r="AB283" s="4" t="str">
        <f>IFERROR(IF(T283="","",(IF(T283&gt;2*VLOOKUP(F!$B283,E!$B$1:$AK$300,5,FALSE),1,0))),"")</f>
        <v/>
      </c>
      <c r="AC283" s="4" t="str">
        <f>IFERROR(IF(W283="","",(IF(W283&gt;2*VLOOKUP(F!$B283,E!$B$1:$AK$300,5,FALSE),1,0))),"")</f>
        <v/>
      </c>
      <c r="AE283" s="4" t="str">
        <f>IFERROR(IF(Q283="","",(IF(Q283&gt;VLOOKUP(F!$B283,E!$B$1:$AK$300,6,FALSE)+VLOOKUP(F!$B283,E!$B$1:$AK$300,5,FALSE),1,0))),"")</f>
        <v/>
      </c>
      <c r="AF283" s="4" t="str">
        <f>IFERROR(IF(T283="","",(IF(T283&gt;VLOOKUP(F!$B283,E!$B$1:$AK$300,6,FALSE)+VLOOKUP(F!$B283,E!$B$1:$AK$300,5,FALSE),1,0))),"")</f>
        <v/>
      </c>
      <c r="AG283" s="4" t="str">
        <f>IFERROR(IF(W283="","",(IF(W283&gt;VLOOKUP(F!$B283,E!$B$1:$AK$300,6,FALSE)+VLOOKUP(F!$B283,E!$B$1:$AK$300,5,FALSE),1,0))),"")</f>
        <v/>
      </c>
      <c r="AI283" s="6" t="str">
        <f t="shared" si="106"/>
        <v>--</v>
      </c>
      <c r="AJ283" s="6" t="str">
        <f>IF(AI283="--","--",IF(F!$D283=131,IF(I283=-1,"rg",IF(I283="","--",IF(I283*1000&lt;1,FIXED(I283*1000,3),IF(I283*1000&lt;10,FIXED(I283*1000,2),(IF(I283*1000&lt;100,FIXED(I283*1000,1),IF(I283*1000&lt;1000,FIXED(I283*1000,0),MROUND(I283*1000,10)))))))),IF(I283=-1,"rg",IF(I283="","--",IF(I283&lt;1,FIXED(I283,3),IF(I283&lt;10,FIXED(I283,2),(IF(I283&lt;100,FIXED(I283,1),IF(I283&lt;1000,FIXED(I283,0),MROUND(I283,10))))))))))</f>
        <v>--</v>
      </c>
      <c r="AK283" s="6" t="str">
        <f t="shared" si="107"/>
        <v>--</v>
      </c>
      <c r="AL283" s="6" t="str">
        <f>IF(AK283="--","--",IF(F!$D283=131,IF(K283=-1,"rg",IF(K283="","--",IF(K283*1000&lt;1,FIXED(K283*1000,3),IF(K283*1000&lt;10,FIXED(K283*1000,2),(IF(K283*1000&lt;100,FIXED(K283*1000,1),IF(K283*1000&lt;1000,FIXED(K283*1000,0),MROUND(K283*1000,10)))))))),IF(K283=-1,"rg",IF(K283="","--",IF(K283&lt;1,FIXED(K283,3),IF(K283&lt;10,FIXED(K283,2),(IF(K283&lt;100,FIXED(K283,1),IF(K283&lt;1000,FIXED(K283,0),MROUND(K283,10))))))))))</f>
        <v>--</v>
      </c>
      <c r="AM283" s="6" t="str">
        <f t="shared" si="108"/>
        <v>--</v>
      </c>
      <c r="AN283" s="6" t="str">
        <f>IF(AM283="--","--",IF(F!$D283=131,IF(M283=-1,"rg",IF(M283="","--",IF(M283*1000&lt;1,FIXED(M283*1000,3),IF(M283*1000&lt;10,FIXED(M283*1000,2),(IF(M283*1000&lt;100,FIXED(M283*1000,1),IF(M283*1000&lt;1000,FIXED(M283*1000,0),MROUND(M283*1000,10)))))))),IF(M283=-1,"rg",IF(M283="","--",IF(M283&lt;1,FIXED(M283,3),IF(M283&lt;10,FIXED(M283,2),(IF(M283&lt;100,FIXED(M283,1),IF(M283&lt;1000,FIXED(M283,0),MROUND(M283,10))))))))))</f>
        <v>--</v>
      </c>
      <c r="AP283" s="6" t="str">
        <f t="shared" si="95"/>
        <v>--</v>
      </c>
      <c r="AQ283" s="6" t="str">
        <f t="shared" si="96"/>
        <v/>
      </c>
      <c r="AR283" s="6" t="str">
        <f t="shared" si="97"/>
        <v>--</v>
      </c>
      <c r="AS283" s="6" t="str">
        <f t="shared" si="98"/>
        <v/>
      </c>
      <c r="AT283" s="6" t="str">
        <f t="shared" si="99"/>
        <v/>
      </c>
      <c r="AU283" s="6" t="str">
        <f>IFERROR(IF(AR283="--","",IF(HLOOKUP(SMALL($Q$4:$Y$4,3),$Q$4:$Y$501,ROW(AP283)-3,FALSE)=0,"",IF(HLOOKUP(SMALL($Q$4:$Y$4,3),$Q$4:$Y$501,ROW(AP283)-3,FALSE)="nee",VLOOKUP("De kwaliteitseis emissiearme grond (maximale concentratie) wordt overschreden.",H!$O$10:'H'!$P$59,2,FALSE),""))),"")</f>
        <v/>
      </c>
      <c r="AV283" s="6" t="str">
        <f t="shared" si="89"/>
        <v>--</v>
      </c>
      <c r="AW283" s="6" t="str">
        <f t="shared" si="90"/>
        <v/>
      </c>
      <c r="AX283" s="6" t="str">
        <f t="shared" si="91"/>
        <v>--</v>
      </c>
      <c r="AY283" s="6" t="str">
        <f t="shared" si="100"/>
        <v/>
      </c>
      <c r="AZ283" s="6" t="str">
        <f t="shared" si="101"/>
        <v/>
      </c>
      <c r="BA283" s="6" t="str">
        <f>IFERROR(IF(AR283="--","",IF(HLOOKUP(SMALL($Q$4:$Y$4,6),$Q$4:$Y$501,ROW(AP283)-3,FALSE)=0,"",IF(HLOOKUP(SMALL($Q$4:$Y$4,6),$Q$4:$Y$501,ROW(AP283)-3,FALSE)="nee",VLOOKUP("De kwaliteitseis emissiearme grond (maximale concentratie) wordt overschreden.",H!$O$10:'H'!$P$59,2,FALSE),""))),"")</f>
        <v/>
      </c>
      <c r="BB283" s="6" t="str">
        <f t="shared" si="92"/>
        <v>--</v>
      </c>
      <c r="BC283" s="6" t="str">
        <f t="shared" si="93"/>
        <v/>
      </c>
      <c r="BD283" s="6" t="str">
        <f t="shared" si="94"/>
        <v>--</v>
      </c>
      <c r="BE283" s="6" t="str">
        <f t="shared" si="102"/>
        <v/>
      </c>
      <c r="BF283" s="6" t="str">
        <f t="shared" si="103"/>
        <v/>
      </c>
      <c r="BG283" s="4" t="str">
        <f>IFERROR(IF(AR283="--","",IF(HLOOKUP(SMALL($Q$4:$Y$4,9),$Q$4:$Y$501,ROW(AP283)-3,FALSE)=0,"",IF(HLOOKUP(SMALL($Q$4:$Y$4,9),$Q$4:$Y$501,ROW(AP283)-3,FALSE)="nee",VLOOKUP("De kwaliteitseis emissiearme grond (maximale concentratie) wordt overschreden.",H!$O$10:'H'!$P$59,2,FALSE),""))),"")</f>
        <v/>
      </c>
    </row>
    <row r="284" spans="1:59" x14ac:dyDescent="0.2">
      <c r="A284" s="4" t="str">
        <f>F!A284</f>
        <v>4-Chloorfenylfenylether</v>
      </c>
      <c r="B284" s="6" t="str">
        <f>IF(ISNUMBER(F!E284)=FALSE,"--",IF(F!E284=0,"--",F!E284))</f>
        <v>--</v>
      </c>
      <c r="C284" s="6" t="str">
        <f>IF(B284="--","",F!F284)</f>
        <v/>
      </c>
      <c r="D284" s="6" t="str">
        <f>IF(ISNUMBER(F!G284)=FALSE,"--",IF(F!G284=0,"--",F!G284))</f>
        <v>--</v>
      </c>
      <c r="E284" s="6" t="str">
        <f>IF(D284="--","",F!H284)</f>
        <v/>
      </c>
      <c r="F284" s="6" t="str">
        <f>IF(ISNUMBER(F!I284)=FALSE,"--",IF(F!I284=0,"--",F!I284))</f>
        <v>--</v>
      </c>
      <c r="G284" s="6" t="str">
        <f>IF(F284="--","",F!J284)</f>
        <v/>
      </c>
      <c r="H284" s="6"/>
      <c r="I284" s="6">
        <f>IF(F!Z284=-1,-1,F!AV284)</f>
        <v>0</v>
      </c>
      <c r="J284" s="6"/>
      <c r="K284" s="6">
        <f>IF(F!AC284=-1,-1,F!AX284)</f>
        <v>0</v>
      </c>
      <c r="L284" s="6"/>
      <c r="M284" s="6">
        <f>IF(F!AF284=-1,-1,F!AZ284)</f>
        <v>0</v>
      </c>
      <c r="N284" s="6"/>
      <c r="P284" s="4" t="str">
        <f>IFERROR(IF(AND(VLOOKUP(F!$B284,E!$B$1:$AK$300,5,FALSE)&lt;&gt;1000000000,VLOOKUP(F!$B284,E!$B$1:$AK$300,6,FALSE)=1000000000,VLOOKUP(F!$B284,E!$B$1:$AK$300,7,FALSE)=1000000000,VLOOKUP(F!$B284,E!$B$1:$AK$300,8,FALSE)=1000000000,VLOOKUP(F!$B284,E!$B$1:$AK$300,9,FALSE)=1000000000),"toetsen alleen LN",IF(AND(VLOOKUP(F!$B284,E!$B$1:$AK$300,5,FALSE)=1000000000,VLOOKUP(F!$B284,E!$B$1:$AK$300,6,FALSE)=1000000000,VLOOKUP(F!$B284,E!$B$1:$AK$300,7,FALSE)=1000000000,VLOOKUP(F!$B284,E!$B$1:$AK$300,8,FALSE)&lt;&gt;1000000000,VLOOKUP(F!$B284,E!$B$1:$AK$300,9,FALSE)&lt;&gt;1000000000),"toetsen alleen MV en SV",IF(AND(VLOOKUP(F!$B284,E!$B$1:$AK$300,5,FALSE)&lt;&gt;1000000000,VLOOKUP(F!$B284,E!$B$1:$AK$300,6,FALSE)&lt;&gt;1000000000,VLOOKUP(F!$B284,E!$B$1:$AK$300,7,FALSE)&lt;&gt;1000000000,VLOOKUP(F!$B284,E!$B$1:$AK$300,8,FALSE)=1000000000,VLOOKUP(F!$B284,E!$B$1:$AK$300,9,FALSE)=1000000000),"toetsen geen MV en SV",IF(VLOOKUP(F!$B284,E!$B$1:$AK$300,5,FALSE)+VLOOKUP(F!$B284,E!$B$1:$AK$300,6,FALSE)+VLOOKUP(F!$B284,E!$B$1:$AK$300,7,FALSE)+VLOOKUP(F!$B284,E!$B$1:$AK$300,8,FALSE)&lt;&gt;4000000000,"toetsen",IF(VLOOKUP(F!$B284,E!$B$1:$AK$300,12,FALSE)&lt;&gt;1000000000,"toetsen alleen IW","niet toetsen"))))),"")</f>
        <v/>
      </c>
      <c r="Q284" s="6">
        <f t="shared" si="109"/>
        <v>0</v>
      </c>
      <c r="R284" s="5" t="str">
        <f>IF($B284="--","",IF($P284="toetsen",toetsen(F!$B284,Q284),IF($P284="toetsen alleen IW",toetsen_alleen_IW(F!$B284,Q284),IF($P284="toetsen alleen LN",toetsen_alleen_LN(F!$B284,Q284),IF($P284="toetsen geen MV en SV",toetsen_geen_MV_en_SV(F!$B284,Q284),IF($P284="toetsen alleen MV en SV",toetsen_alleen_MV_en_SV(F!$B284,Q284),""))))))</f>
        <v/>
      </c>
      <c r="S284" s="5" t="str">
        <f>IF($P284="toetsen",IF(OR(Q284="",VLOOKUP(F!$B284,E!$B$1:$AK$300,10,FALSE)=1000000000),"",IF(Q284&lt;=VLOOKUP(F!$B284,E!$B$1:$AK$300,10,FALSE),"ja","nee")),"")</f>
        <v/>
      </c>
      <c r="T284" s="78">
        <f t="shared" si="104"/>
        <v>0</v>
      </c>
      <c r="U284" s="5" t="str">
        <f>IF($D284="--","",IF($P284="toetsen",toetsen(F!$B284,T284),IF($P284="toetsen alleen IW",toetsen_alleen_IW(F!$B284,T284),IF($P284="toetsen alleen LN",toetsen_alleen_LN(F!$B284,T284),IF($P284="toetsen geen MV en SV",toetsen_geen_MV_en_SV(F!$B284,T284),IF($P284="toetsen alleen MV en SV",toetsen_alleen_MV_en_SV(F!$B284,T284),""))))))</f>
        <v/>
      </c>
      <c r="V284" s="5" t="str">
        <f>IF($P284="toetsen",IF(OR(T284="",VLOOKUP(F!$B284,E!$B$1:$AK$300,10,FALSE)=1000000000),"",IF(T284&lt;=VLOOKUP(F!$B284,E!$B$1:$AK$300,10,FALSE),"ja","nee")),"")</f>
        <v/>
      </c>
      <c r="W284" s="6">
        <f t="shared" si="105"/>
        <v>0</v>
      </c>
      <c r="X284" s="5" t="str">
        <f>IF($F284="--","",IF($P284="toetsen",toetsen(F!$B284,W284),IF($P284="toetsen alleen IW",toetsen_alleen_IW(F!$B284,W284),IF($P284="toetsen alleen LN",toetsen_alleen_LN(F!$B284,W284),IF($P284="toetsen geen MV en SV",toetsen_geen_MV_en_SV(F!$B284,W284),IF($P284="toetsen alleen MV en SV",toetsen_alleen_MV_en_SV(F!$B284,W284),""))))))</f>
        <v/>
      </c>
      <c r="Y284" s="5" t="str">
        <f>IF($P284="toetsen",IF(OR(W284="",VLOOKUP(F!$B284,E!$B$1:$AK$300,10,FALSE)=1000000000),"",IF(W284&lt;=VLOOKUP(F!$B284,E!$B$1:$AK$300,10,FALSE),"ja","nee")),"")</f>
        <v/>
      </c>
      <c r="AA284" s="4" t="str">
        <f>IFERROR(IF(Q284="","",(IF(Q284&gt;2*VLOOKUP(F!$B284,E!$B$1:$AK$300,5,FALSE),1,0))),"")</f>
        <v/>
      </c>
      <c r="AB284" s="4" t="str">
        <f>IFERROR(IF(T284="","",(IF(T284&gt;2*VLOOKUP(F!$B284,E!$B$1:$AK$300,5,FALSE),1,0))),"")</f>
        <v/>
      </c>
      <c r="AC284" s="4" t="str">
        <f>IFERROR(IF(W284="","",(IF(W284&gt;2*VLOOKUP(F!$B284,E!$B$1:$AK$300,5,FALSE),1,0))),"")</f>
        <v/>
      </c>
      <c r="AE284" s="4" t="str">
        <f>IFERROR(IF(Q284="","",(IF(Q284&gt;VLOOKUP(F!$B284,E!$B$1:$AK$300,6,FALSE)+VLOOKUP(F!$B284,E!$B$1:$AK$300,5,FALSE),1,0))),"")</f>
        <v/>
      </c>
      <c r="AF284" s="4" t="str">
        <f>IFERROR(IF(T284="","",(IF(T284&gt;VLOOKUP(F!$B284,E!$B$1:$AK$300,6,FALSE)+VLOOKUP(F!$B284,E!$B$1:$AK$300,5,FALSE),1,0))),"")</f>
        <v/>
      </c>
      <c r="AG284" s="4" t="str">
        <f>IFERROR(IF(W284="","",(IF(W284&gt;VLOOKUP(F!$B284,E!$B$1:$AK$300,6,FALSE)+VLOOKUP(F!$B284,E!$B$1:$AK$300,5,FALSE),1,0))),"")</f>
        <v/>
      </c>
      <c r="AI284" s="6" t="str">
        <f t="shared" si="106"/>
        <v>--</v>
      </c>
      <c r="AJ284" s="6" t="str">
        <f>IF(AI284="--","--",IF(F!$D284=131,IF(I284=-1,"rg",IF(I284="","--",IF(I284*1000&lt;1,FIXED(I284*1000,3),IF(I284*1000&lt;10,FIXED(I284*1000,2),(IF(I284*1000&lt;100,FIXED(I284*1000,1),IF(I284*1000&lt;1000,FIXED(I284*1000,0),MROUND(I284*1000,10)))))))),IF(I284=-1,"rg",IF(I284="","--",IF(I284&lt;1,FIXED(I284,3),IF(I284&lt;10,FIXED(I284,2),(IF(I284&lt;100,FIXED(I284,1),IF(I284&lt;1000,FIXED(I284,0),MROUND(I284,10))))))))))</f>
        <v>--</v>
      </c>
      <c r="AK284" s="6" t="str">
        <f t="shared" si="107"/>
        <v>--</v>
      </c>
      <c r="AL284" s="6" t="str">
        <f>IF(AK284="--","--",IF(F!$D284=131,IF(K284=-1,"rg",IF(K284="","--",IF(K284*1000&lt;1,FIXED(K284*1000,3),IF(K284*1000&lt;10,FIXED(K284*1000,2),(IF(K284*1000&lt;100,FIXED(K284*1000,1),IF(K284*1000&lt;1000,FIXED(K284*1000,0),MROUND(K284*1000,10)))))))),IF(K284=-1,"rg",IF(K284="","--",IF(K284&lt;1,FIXED(K284,3),IF(K284&lt;10,FIXED(K284,2),(IF(K284&lt;100,FIXED(K284,1),IF(K284&lt;1000,FIXED(K284,0),MROUND(K284,10))))))))))</f>
        <v>--</v>
      </c>
      <c r="AM284" s="6" t="str">
        <f t="shared" si="108"/>
        <v>--</v>
      </c>
      <c r="AN284" s="6" t="str">
        <f>IF(AM284="--","--",IF(F!$D284=131,IF(M284=-1,"rg",IF(M284="","--",IF(M284*1000&lt;1,FIXED(M284*1000,3),IF(M284*1000&lt;10,FIXED(M284*1000,2),(IF(M284*1000&lt;100,FIXED(M284*1000,1),IF(M284*1000&lt;1000,FIXED(M284*1000,0),MROUND(M284*1000,10)))))))),IF(M284=-1,"rg",IF(M284="","--",IF(M284&lt;1,FIXED(M284,3),IF(M284&lt;10,FIXED(M284,2),(IF(M284&lt;100,FIXED(M284,1),IF(M284&lt;1000,FIXED(M284,0),MROUND(M284,10))))))))))</f>
        <v>--</v>
      </c>
      <c r="AP284" s="6" t="str">
        <f t="shared" si="95"/>
        <v>--</v>
      </c>
      <c r="AQ284" s="6" t="str">
        <f t="shared" si="96"/>
        <v/>
      </c>
      <c r="AR284" s="6" t="str">
        <f t="shared" si="97"/>
        <v>--</v>
      </c>
      <c r="AS284" s="6" t="str">
        <f t="shared" si="98"/>
        <v/>
      </c>
      <c r="AT284" s="6" t="str">
        <f t="shared" si="99"/>
        <v/>
      </c>
      <c r="AU284" s="6" t="str">
        <f>IFERROR(IF(AR284="--","",IF(HLOOKUP(SMALL($Q$4:$Y$4,3),$Q$4:$Y$501,ROW(AP284)-3,FALSE)=0,"",IF(HLOOKUP(SMALL($Q$4:$Y$4,3),$Q$4:$Y$501,ROW(AP284)-3,FALSE)="nee",VLOOKUP("De kwaliteitseis emissiearme grond (maximale concentratie) wordt overschreden.",H!$O$10:'H'!$P$59,2,FALSE),""))),"")</f>
        <v/>
      </c>
      <c r="AV284" s="6" t="str">
        <f t="shared" si="89"/>
        <v>--</v>
      </c>
      <c r="AW284" s="6" t="str">
        <f t="shared" si="90"/>
        <v/>
      </c>
      <c r="AX284" s="6" t="str">
        <f t="shared" si="91"/>
        <v>--</v>
      </c>
      <c r="AY284" s="6" t="str">
        <f t="shared" si="100"/>
        <v/>
      </c>
      <c r="AZ284" s="6" t="str">
        <f t="shared" si="101"/>
        <v/>
      </c>
      <c r="BA284" s="6" t="str">
        <f>IFERROR(IF(AR284="--","",IF(HLOOKUP(SMALL($Q$4:$Y$4,6),$Q$4:$Y$501,ROW(AP284)-3,FALSE)=0,"",IF(HLOOKUP(SMALL($Q$4:$Y$4,6),$Q$4:$Y$501,ROW(AP284)-3,FALSE)="nee",VLOOKUP("De kwaliteitseis emissiearme grond (maximale concentratie) wordt overschreden.",H!$O$10:'H'!$P$59,2,FALSE),""))),"")</f>
        <v/>
      </c>
      <c r="BB284" s="6" t="str">
        <f t="shared" si="92"/>
        <v>--</v>
      </c>
      <c r="BC284" s="6" t="str">
        <f t="shared" si="93"/>
        <v/>
      </c>
      <c r="BD284" s="6" t="str">
        <f t="shared" si="94"/>
        <v>--</v>
      </c>
      <c r="BE284" s="6" t="str">
        <f t="shared" si="102"/>
        <v/>
      </c>
      <c r="BF284" s="6" t="str">
        <f t="shared" si="103"/>
        <v/>
      </c>
      <c r="BG284" s="4" t="str">
        <f>IFERROR(IF(AR284="--","",IF(HLOOKUP(SMALL($Q$4:$Y$4,9),$Q$4:$Y$501,ROW(AP284)-3,FALSE)=0,"",IF(HLOOKUP(SMALL($Q$4:$Y$4,9),$Q$4:$Y$501,ROW(AP284)-3,FALSE)="nee",VLOOKUP("De kwaliteitseis emissiearme grond (maximale concentratie) wordt overschreden.",H!$O$10:'H'!$P$59,2,FALSE),""))),"")</f>
        <v/>
      </c>
    </row>
    <row r="285" spans="1:59" x14ac:dyDescent="0.2">
      <c r="A285" s="4" t="str">
        <f>F!A285</f>
        <v>Azobenzeen</v>
      </c>
      <c r="B285" s="6" t="str">
        <f>IF(ISNUMBER(F!E285)=FALSE,"--",IF(F!E285=0,"--",F!E285))</f>
        <v>--</v>
      </c>
      <c r="C285" s="6" t="str">
        <f>IF(B285="--","",F!F285)</f>
        <v/>
      </c>
      <c r="D285" s="6" t="str">
        <f>IF(ISNUMBER(F!G285)=FALSE,"--",IF(F!G285=0,"--",F!G285))</f>
        <v>--</v>
      </c>
      <c r="E285" s="6" t="str">
        <f>IF(D285="--","",F!H285)</f>
        <v/>
      </c>
      <c r="F285" s="6" t="str">
        <f>IF(ISNUMBER(F!I285)=FALSE,"--",IF(F!I285=0,"--",F!I285))</f>
        <v>--</v>
      </c>
      <c r="G285" s="6" t="str">
        <f>IF(F285="--","",F!J285)</f>
        <v/>
      </c>
      <c r="H285" s="6"/>
      <c r="I285" s="6" t="str">
        <f>IF(F!Z285=-1,-1,F!AV285)</f>
        <v/>
      </c>
      <c r="J285" s="6"/>
      <c r="K285" s="6" t="str">
        <f>IF(F!AC285=-1,-1,F!AX285)</f>
        <v/>
      </c>
      <c r="L285" s="6"/>
      <c r="M285" s="6" t="str">
        <f>IF(F!AF285=-1,-1,F!AZ285)</f>
        <v/>
      </c>
      <c r="N285" s="6"/>
      <c r="P285" s="4" t="str">
        <f>IFERROR(IF(AND(VLOOKUP(F!$B285,E!$B$1:$AK$300,5,FALSE)&lt;&gt;1000000000,VLOOKUP(F!$B285,E!$B$1:$AK$300,6,FALSE)=1000000000,VLOOKUP(F!$B285,E!$B$1:$AK$300,7,FALSE)=1000000000,VLOOKUP(F!$B285,E!$B$1:$AK$300,8,FALSE)=1000000000,VLOOKUP(F!$B285,E!$B$1:$AK$300,9,FALSE)=1000000000),"toetsen alleen LN",IF(AND(VLOOKUP(F!$B285,E!$B$1:$AK$300,5,FALSE)=1000000000,VLOOKUP(F!$B285,E!$B$1:$AK$300,6,FALSE)=1000000000,VLOOKUP(F!$B285,E!$B$1:$AK$300,7,FALSE)=1000000000,VLOOKUP(F!$B285,E!$B$1:$AK$300,8,FALSE)&lt;&gt;1000000000,VLOOKUP(F!$B285,E!$B$1:$AK$300,9,FALSE)&lt;&gt;1000000000),"toetsen alleen MV en SV",IF(AND(VLOOKUP(F!$B285,E!$B$1:$AK$300,5,FALSE)&lt;&gt;1000000000,VLOOKUP(F!$B285,E!$B$1:$AK$300,6,FALSE)&lt;&gt;1000000000,VLOOKUP(F!$B285,E!$B$1:$AK$300,7,FALSE)&lt;&gt;1000000000,VLOOKUP(F!$B285,E!$B$1:$AK$300,8,FALSE)=1000000000,VLOOKUP(F!$B285,E!$B$1:$AK$300,9,FALSE)=1000000000),"toetsen geen MV en SV",IF(VLOOKUP(F!$B285,E!$B$1:$AK$300,5,FALSE)+VLOOKUP(F!$B285,E!$B$1:$AK$300,6,FALSE)+VLOOKUP(F!$B285,E!$B$1:$AK$300,7,FALSE)+VLOOKUP(F!$B285,E!$B$1:$AK$300,8,FALSE)&lt;&gt;4000000000,"toetsen",IF(VLOOKUP(F!$B285,E!$B$1:$AK$300,12,FALSE)&lt;&gt;1000000000,"toetsen alleen IW","niet toetsen"))))),"")</f>
        <v/>
      </c>
      <c r="Q285" s="6" t="str">
        <f t="shared" si="109"/>
        <v/>
      </c>
      <c r="R285" s="5" t="str">
        <f>IF($B285="--","",IF($P285="toetsen",toetsen(F!$B285,Q285),IF($P285="toetsen alleen IW",toetsen_alleen_IW(F!$B285,Q285),IF($P285="toetsen alleen LN",toetsen_alleen_LN(F!$B285,Q285),IF($P285="toetsen geen MV en SV",toetsen_geen_MV_en_SV(F!$B285,Q285),IF($P285="toetsen alleen MV en SV",toetsen_alleen_MV_en_SV(F!$B285,Q285),""))))))</f>
        <v/>
      </c>
      <c r="S285" s="5" t="str">
        <f>IF($P285="toetsen",IF(OR(Q285="",VLOOKUP(F!$B285,E!$B$1:$AK$300,10,FALSE)=1000000000),"",IF(Q285&lt;=VLOOKUP(F!$B285,E!$B$1:$AK$300,10,FALSE),"ja","nee")),"")</f>
        <v/>
      </c>
      <c r="T285" s="78" t="str">
        <f t="shared" si="104"/>
        <v/>
      </c>
      <c r="U285" s="5" t="str">
        <f>IF($D285="--","",IF($P285="toetsen",toetsen(F!$B285,T285),IF($P285="toetsen alleen IW",toetsen_alleen_IW(F!$B285,T285),IF($P285="toetsen alleen LN",toetsen_alleen_LN(F!$B285,T285),IF($P285="toetsen geen MV en SV",toetsen_geen_MV_en_SV(F!$B285,T285),IF($P285="toetsen alleen MV en SV",toetsen_alleen_MV_en_SV(F!$B285,T285),""))))))</f>
        <v/>
      </c>
      <c r="V285" s="5" t="str">
        <f>IF($P285="toetsen",IF(OR(T285="",VLOOKUP(F!$B285,E!$B$1:$AK$300,10,FALSE)=1000000000),"",IF(T285&lt;=VLOOKUP(F!$B285,E!$B$1:$AK$300,10,FALSE),"ja","nee")),"")</f>
        <v/>
      </c>
      <c r="W285" s="6" t="str">
        <f t="shared" si="105"/>
        <v/>
      </c>
      <c r="X285" s="5" t="str">
        <f>IF($F285="--","",IF($P285="toetsen",toetsen(F!$B285,W285),IF($P285="toetsen alleen IW",toetsen_alleen_IW(F!$B285,W285),IF($P285="toetsen alleen LN",toetsen_alleen_LN(F!$B285,W285),IF($P285="toetsen geen MV en SV",toetsen_geen_MV_en_SV(F!$B285,W285),IF($P285="toetsen alleen MV en SV",toetsen_alleen_MV_en_SV(F!$B285,W285),""))))))</f>
        <v/>
      </c>
      <c r="Y285" s="5" t="str">
        <f>IF($P285="toetsen",IF(OR(W285="",VLOOKUP(F!$B285,E!$B$1:$AK$300,10,FALSE)=1000000000),"",IF(W285&lt;=VLOOKUP(F!$B285,E!$B$1:$AK$300,10,FALSE),"ja","nee")),"")</f>
        <v/>
      </c>
      <c r="AA285" s="4" t="str">
        <f>IFERROR(IF(Q285="","",(IF(Q285&gt;2*VLOOKUP(F!$B285,E!$B$1:$AK$300,5,FALSE),1,0))),"")</f>
        <v/>
      </c>
      <c r="AB285" s="4" t="str">
        <f>IFERROR(IF(T285="","",(IF(T285&gt;2*VLOOKUP(F!$B285,E!$B$1:$AK$300,5,FALSE),1,0))),"")</f>
        <v/>
      </c>
      <c r="AC285" s="4" t="str">
        <f>IFERROR(IF(W285="","",(IF(W285&gt;2*VLOOKUP(F!$B285,E!$B$1:$AK$300,5,FALSE),1,0))),"")</f>
        <v/>
      </c>
      <c r="AE285" s="4" t="str">
        <f>IFERROR(IF(Q285="","",(IF(Q285&gt;VLOOKUP(F!$B285,E!$B$1:$AK$300,6,FALSE)+VLOOKUP(F!$B285,E!$B$1:$AK$300,5,FALSE),1,0))),"")</f>
        <v/>
      </c>
      <c r="AF285" s="4" t="str">
        <f>IFERROR(IF(T285="","",(IF(T285&gt;VLOOKUP(F!$B285,E!$B$1:$AK$300,6,FALSE)+VLOOKUP(F!$B285,E!$B$1:$AK$300,5,FALSE),1,0))),"")</f>
        <v/>
      </c>
      <c r="AG285" s="4" t="str">
        <f>IFERROR(IF(W285="","",(IF(W285&gt;VLOOKUP(F!$B285,E!$B$1:$AK$300,6,FALSE)+VLOOKUP(F!$B285,E!$B$1:$AK$300,5,FALSE),1,0))),"")</f>
        <v/>
      </c>
      <c r="AI285" s="6" t="str">
        <f t="shared" si="106"/>
        <v>--</v>
      </c>
      <c r="AJ285" s="6" t="str">
        <f>IF(AI285="--","--",IF(F!$D285=131,IF(I285=-1,"rg",IF(I285="","--",IF(I285*1000&lt;1,FIXED(I285*1000,3),IF(I285*1000&lt;10,FIXED(I285*1000,2),(IF(I285*1000&lt;100,FIXED(I285*1000,1),IF(I285*1000&lt;1000,FIXED(I285*1000,0),MROUND(I285*1000,10)))))))),IF(I285=-1,"rg",IF(I285="","--",IF(I285&lt;1,FIXED(I285,3),IF(I285&lt;10,FIXED(I285,2),(IF(I285&lt;100,FIXED(I285,1),IF(I285&lt;1000,FIXED(I285,0),MROUND(I285,10))))))))))</f>
        <v>--</v>
      </c>
      <c r="AK285" s="6" t="str">
        <f t="shared" si="107"/>
        <v>--</v>
      </c>
      <c r="AL285" s="6" t="str">
        <f>IF(AK285="--","--",IF(F!$D285=131,IF(K285=-1,"rg",IF(K285="","--",IF(K285*1000&lt;1,FIXED(K285*1000,3),IF(K285*1000&lt;10,FIXED(K285*1000,2),(IF(K285*1000&lt;100,FIXED(K285*1000,1),IF(K285*1000&lt;1000,FIXED(K285*1000,0),MROUND(K285*1000,10)))))))),IF(K285=-1,"rg",IF(K285="","--",IF(K285&lt;1,FIXED(K285,3),IF(K285&lt;10,FIXED(K285,2),(IF(K285&lt;100,FIXED(K285,1),IF(K285&lt;1000,FIXED(K285,0),MROUND(K285,10))))))))))</f>
        <v>--</v>
      </c>
      <c r="AM285" s="6" t="str">
        <f t="shared" si="108"/>
        <v>--</v>
      </c>
      <c r="AN285" s="6" t="str">
        <f>IF(AM285="--","--",IF(F!$D285=131,IF(M285=-1,"rg",IF(M285="","--",IF(M285*1000&lt;1,FIXED(M285*1000,3),IF(M285*1000&lt;10,FIXED(M285*1000,2),(IF(M285*1000&lt;100,FIXED(M285*1000,1),IF(M285*1000&lt;1000,FIXED(M285*1000,0),MROUND(M285*1000,10)))))))),IF(M285=-1,"rg",IF(M285="","--",IF(M285&lt;1,FIXED(M285,3),IF(M285&lt;10,FIXED(M285,2),(IF(M285&lt;100,FIXED(M285,1),IF(M285&lt;1000,FIXED(M285,0),MROUND(M285,10))))))))))</f>
        <v>--</v>
      </c>
      <c r="AP285" s="6" t="str">
        <f t="shared" si="95"/>
        <v>--</v>
      </c>
      <c r="AQ285" s="6" t="str">
        <f t="shared" si="96"/>
        <v/>
      </c>
      <c r="AR285" s="6" t="str">
        <f t="shared" si="97"/>
        <v>--</v>
      </c>
      <c r="AS285" s="6" t="str">
        <f t="shared" si="98"/>
        <v/>
      </c>
      <c r="AT285" s="6" t="str">
        <f t="shared" si="99"/>
        <v/>
      </c>
      <c r="AU285" s="6" t="str">
        <f>IFERROR(IF(AR285="--","",IF(HLOOKUP(SMALL($Q$4:$Y$4,3),$Q$4:$Y$501,ROW(AP285)-3,FALSE)=0,"",IF(HLOOKUP(SMALL($Q$4:$Y$4,3),$Q$4:$Y$501,ROW(AP285)-3,FALSE)="nee",VLOOKUP("De kwaliteitseis emissiearme grond (maximale concentratie) wordt overschreden.",H!$O$10:'H'!$P$59,2,FALSE),""))),"")</f>
        <v/>
      </c>
      <c r="AV285" s="6" t="str">
        <f t="shared" si="89"/>
        <v>--</v>
      </c>
      <c r="AW285" s="6" t="str">
        <f t="shared" si="90"/>
        <v/>
      </c>
      <c r="AX285" s="6" t="str">
        <f t="shared" si="91"/>
        <v>--</v>
      </c>
      <c r="AY285" s="6" t="str">
        <f t="shared" si="100"/>
        <v/>
      </c>
      <c r="AZ285" s="6" t="str">
        <f t="shared" si="101"/>
        <v/>
      </c>
      <c r="BA285" s="6" t="str">
        <f>IFERROR(IF(AR285="--","",IF(HLOOKUP(SMALL($Q$4:$Y$4,6),$Q$4:$Y$501,ROW(AP285)-3,FALSE)=0,"",IF(HLOOKUP(SMALL($Q$4:$Y$4,6),$Q$4:$Y$501,ROW(AP285)-3,FALSE)="nee",VLOOKUP("De kwaliteitseis emissiearme grond (maximale concentratie) wordt overschreden.",H!$O$10:'H'!$P$59,2,FALSE),""))),"")</f>
        <v/>
      </c>
      <c r="BB285" s="6" t="str">
        <f t="shared" si="92"/>
        <v>--</v>
      </c>
      <c r="BC285" s="6" t="str">
        <f t="shared" si="93"/>
        <v/>
      </c>
      <c r="BD285" s="6" t="str">
        <f t="shared" si="94"/>
        <v>--</v>
      </c>
      <c r="BE285" s="6" t="str">
        <f t="shared" si="102"/>
        <v/>
      </c>
      <c r="BF285" s="6" t="str">
        <f t="shared" si="103"/>
        <v/>
      </c>
      <c r="BG285" s="4" t="str">
        <f>IFERROR(IF(AR285="--","",IF(HLOOKUP(SMALL($Q$4:$Y$4,9),$Q$4:$Y$501,ROW(AP285)-3,FALSE)=0,"",IF(HLOOKUP(SMALL($Q$4:$Y$4,9),$Q$4:$Y$501,ROW(AP285)-3,FALSE)="nee",VLOOKUP("De kwaliteitseis emissiearme grond (maximale concentratie) wordt overschreden.",H!$O$10:'H'!$P$59,2,FALSE),""))),"")</f>
        <v/>
      </c>
    </row>
    <row r="286" spans="1:59" x14ac:dyDescent="0.2">
      <c r="A286" s="4" t="str">
        <f>F!A286</f>
        <v>bis(2-Chloorethoxy) methaan</v>
      </c>
      <c r="B286" s="6" t="str">
        <f>IF(ISNUMBER(F!E286)=FALSE,"--",IF(F!E286=0,"--",F!E286))</f>
        <v>--</v>
      </c>
      <c r="C286" s="6" t="str">
        <f>IF(B286="--","",F!F286)</f>
        <v/>
      </c>
      <c r="D286" s="6" t="str">
        <f>IF(ISNUMBER(F!G286)=FALSE,"--",IF(F!G286=0,"--",F!G286))</f>
        <v>--</v>
      </c>
      <c r="E286" s="6" t="str">
        <f>IF(D286="--","",F!H286)</f>
        <v/>
      </c>
      <c r="F286" s="6" t="str">
        <f>IF(ISNUMBER(F!I286)=FALSE,"--",IF(F!I286=0,"--",F!I286))</f>
        <v>--</v>
      </c>
      <c r="G286" s="6" t="str">
        <f>IF(F286="--","",F!J286)</f>
        <v/>
      </c>
      <c r="H286" s="6"/>
      <c r="I286" s="6" t="str">
        <f>IF(F!Z286=-1,-1,F!AV286)</f>
        <v/>
      </c>
      <c r="J286" s="6"/>
      <c r="K286" s="6" t="str">
        <f>IF(F!AC286=-1,-1,F!AX286)</f>
        <v/>
      </c>
      <c r="L286" s="6"/>
      <c r="M286" s="6" t="str">
        <f>IF(F!AF286=-1,-1,F!AZ286)</f>
        <v/>
      </c>
      <c r="N286" s="6"/>
      <c r="P286" s="4" t="str">
        <f>IFERROR(IF(AND(VLOOKUP(F!$B286,E!$B$1:$AK$300,5,FALSE)&lt;&gt;1000000000,VLOOKUP(F!$B286,E!$B$1:$AK$300,6,FALSE)=1000000000,VLOOKUP(F!$B286,E!$B$1:$AK$300,7,FALSE)=1000000000,VLOOKUP(F!$B286,E!$B$1:$AK$300,8,FALSE)=1000000000,VLOOKUP(F!$B286,E!$B$1:$AK$300,9,FALSE)=1000000000),"toetsen alleen LN",IF(AND(VLOOKUP(F!$B286,E!$B$1:$AK$300,5,FALSE)=1000000000,VLOOKUP(F!$B286,E!$B$1:$AK$300,6,FALSE)=1000000000,VLOOKUP(F!$B286,E!$B$1:$AK$300,7,FALSE)=1000000000,VLOOKUP(F!$B286,E!$B$1:$AK$300,8,FALSE)&lt;&gt;1000000000,VLOOKUP(F!$B286,E!$B$1:$AK$300,9,FALSE)&lt;&gt;1000000000),"toetsen alleen MV en SV",IF(AND(VLOOKUP(F!$B286,E!$B$1:$AK$300,5,FALSE)&lt;&gt;1000000000,VLOOKUP(F!$B286,E!$B$1:$AK$300,6,FALSE)&lt;&gt;1000000000,VLOOKUP(F!$B286,E!$B$1:$AK$300,7,FALSE)&lt;&gt;1000000000,VLOOKUP(F!$B286,E!$B$1:$AK$300,8,FALSE)=1000000000,VLOOKUP(F!$B286,E!$B$1:$AK$300,9,FALSE)=1000000000),"toetsen geen MV en SV",IF(VLOOKUP(F!$B286,E!$B$1:$AK$300,5,FALSE)+VLOOKUP(F!$B286,E!$B$1:$AK$300,6,FALSE)+VLOOKUP(F!$B286,E!$B$1:$AK$300,7,FALSE)+VLOOKUP(F!$B286,E!$B$1:$AK$300,8,FALSE)&lt;&gt;4000000000,"toetsen",IF(VLOOKUP(F!$B286,E!$B$1:$AK$300,12,FALSE)&lt;&gt;1000000000,"toetsen alleen IW","niet toetsen"))))),"")</f>
        <v/>
      </c>
      <c r="Q286" s="6" t="str">
        <f t="shared" si="109"/>
        <v/>
      </c>
      <c r="R286" s="5" t="str">
        <f>IF($B286="--","",IF($P286="toetsen",toetsen(F!$B286,Q286),IF($P286="toetsen alleen IW",toetsen_alleen_IW(F!$B286,Q286),IF($P286="toetsen alleen LN",toetsen_alleen_LN(F!$B286,Q286),IF($P286="toetsen geen MV en SV",toetsen_geen_MV_en_SV(F!$B286,Q286),IF($P286="toetsen alleen MV en SV",toetsen_alleen_MV_en_SV(F!$B286,Q286),""))))))</f>
        <v/>
      </c>
      <c r="S286" s="5" t="str">
        <f>IF($P286="toetsen",IF(OR(Q286="",VLOOKUP(F!$B286,E!$B$1:$AK$300,10,FALSE)=1000000000),"",IF(Q286&lt;=VLOOKUP(F!$B286,E!$B$1:$AK$300,10,FALSE),"ja","nee")),"")</f>
        <v/>
      </c>
      <c r="T286" s="78" t="str">
        <f t="shared" si="104"/>
        <v/>
      </c>
      <c r="U286" s="5" t="str">
        <f>IF($D286="--","",IF($P286="toetsen",toetsen(F!$B286,T286),IF($P286="toetsen alleen IW",toetsen_alleen_IW(F!$B286,T286),IF($P286="toetsen alleen LN",toetsen_alleen_LN(F!$B286,T286),IF($P286="toetsen geen MV en SV",toetsen_geen_MV_en_SV(F!$B286,T286),IF($P286="toetsen alleen MV en SV",toetsen_alleen_MV_en_SV(F!$B286,T286),""))))))</f>
        <v/>
      </c>
      <c r="V286" s="5" t="str">
        <f>IF($P286="toetsen",IF(OR(T286="",VLOOKUP(F!$B286,E!$B$1:$AK$300,10,FALSE)=1000000000),"",IF(T286&lt;=VLOOKUP(F!$B286,E!$B$1:$AK$300,10,FALSE),"ja","nee")),"")</f>
        <v/>
      </c>
      <c r="W286" s="6" t="str">
        <f t="shared" si="105"/>
        <v/>
      </c>
      <c r="X286" s="5" t="str">
        <f>IF($F286="--","",IF($P286="toetsen",toetsen(F!$B286,W286),IF($P286="toetsen alleen IW",toetsen_alleen_IW(F!$B286,W286),IF($P286="toetsen alleen LN",toetsen_alleen_LN(F!$B286,W286),IF($P286="toetsen geen MV en SV",toetsen_geen_MV_en_SV(F!$B286,W286),IF($P286="toetsen alleen MV en SV",toetsen_alleen_MV_en_SV(F!$B286,W286),""))))))</f>
        <v/>
      </c>
      <c r="Y286" s="5" t="str">
        <f>IF($P286="toetsen",IF(OR(W286="",VLOOKUP(F!$B286,E!$B$1:$AK$300,10,FALSE)=1000000000),"",IF(W286&lt;=VLOOKUP(F!$B286,E!$B$1:$AK$300,10,FALSE),"ja","nee")),"")</f>
        <v/>
      </c>
      <c r="AA286" s="4" t="str">
        <f>IFERROR(IF(Q286="","",(IF(Q286&gt;2*VLOOKUP(F!$B286,E!$B$1:$AK$300,5,FALSE),1,0))),"")</f>
        <v/>
      </c>
      <c r="AB286" s="4" t="str">
        <f>IFERROR(IF(T286="","",(IF(T286&gt;2*VLOOKUP(F!$B286,E!$B$1:$AK$300,5,FALSE),1,0))),"")</f>
        <v/>
      </c>
      <c r="AC286" s="4" t="str">
        <f>IFERROR(IF(W286="","",(IF(W286&gt;2*VLOOKUP(F!$B286,E!$B$1:$AK$300,5,FALSE),1,0))),"")</f>
        <v/>
      </c>
      <c r="AE286" s="4" t="str">
        <f>IFERROR(IF(Q286="","",(IF(Q286&gt;VLOOKUP(F!$B286,E!$B$1:$AK$300,6,FALSE)+VLOOKUP(F!$B286,E!$B$1:$AK$300,5,FALSE),1,0))),"")</f>
        <v/>
      </c>
      <c r="AF286" s="4" t="str">
        <f>IFERROR(IF(T286="","",(IF(T286&gt;VLOOKUP(F!$B286,E!$B$1:$AK$300,6,FALSE)+VLOOKUP(F!$B286,E!$B$1:$AK$300,5,FALSE),1,0))),"")</f>
        <v/>
      </c>
      <c r="AG286" s="4" t="str">
        <f>IFERROR(IF(W286="","",(IF(W286&gt;VLOOKUP(F!$B286,E!$B$1:$AK$300,6,FALSE)+VLOOKUP(F!$B286,E!$B$1:$AK$300,5,FALSE),1,0))),"")</f>
        <v/>
      </c>
      <c r="AI286" s="6" t="str">
        <f t="shared" si="106"/>
        <v>--</v>
      </c>
      <c r="AJ286" s="6" t="str">
        <f>IF(AI286="--","--",IF(F!$D286=131,IF(I286=-1,"rg",IF(I286="","--",IF(I286*1000&lt;1,FIXED(I286*1000,3),IF(I286*1000&lt;10,FIXED(I286*1000,2),(IF(I286*1000&lt;100,FIXED(I286*1000,1),IF(I286*1000&lt;1000,FIXED(I286*1000,0),MROUND(I286*1000,10)))))))),IF(I286=-1,"rg",IF(I286="","--",IF(I286&lt;1,FIXED(I286,3),IF(I286&lt;10,FIXED(I286,2),(IF(I286&lt;100,FIXED(I286,1),IF(I286&lt;1000,FIXED(I286,0),MROUND(I286,10))))))))))</f>
        <v>--</v>
      </c>
      <c r="AK286" s="6" t="str">
        <f t="shared" si="107"/>
        <v>--</v>
      </c>
      <c r="AL286" s="6" t="str">
        <f>IF(AK286="--","--",IF(F!$D286=131,IF(K286=-1,"rg",IF(K286="","--",IF(K286*1000&lt;1,FIXED(K286*1000,3),IF(K286*1000&lt;10,FIXED(K286*1000,2),(IF(K286*1000&lt;100,FIXED(K286*1000,1),IF(K286*1000&lt;1000,FIXED(K286*1000,0),MROUND(K286*1000,10)))))))),IF(K286=-1,"rg",IF(K286="","--",IF(K286&lt;1,FIXED(K286,3),IF(K286&lt;10,FIXED(K286,2),(IF(K286&lt;100,FIXED(K286,1),IF(K286&lt;1000,FIXED(K286,0),MROUND(K286,10))))))))))</f>
        <v>--</v>
      </c>
      <c r="AM286" s="6" t="str">
        <f t="shared" si="108"/>
        <v>--</v>
      </c>
      <c r="AN286" s="6" t="str">
        <f>IF(AM286="--","--",IF(F!$D286=131,IF(M286=-1,"rg",IF(M286="","--",IF(M286*1000&lt;1,FIXED(M286*1000,3),IF(M286*1000&lt;10,FIXED(M286*1000,2),(IF(M286*1000&lt;100,FIXED(M286*1000,1),IF(M286*1000&lt;1000,FIXED(M286*1000,0),MROUND(M286*1000,10)))))))),IF(M286=-1,"rg",IF(M286="","--",IF(M286&lt;1,FIXED(M286,3),IF(M286&lt;10,FIXED(M286,2),(IF(M286&lt;100,FIXED(M286,1),IF(M286&lt;1000,FIXED(M286,0),MROUND(M286,10))))))))))</f>
        <v>--</v>
      </c>
      <c r="AP286" s="6" t="str">
        <f t="shared" si="95"/>
        <v>--</v>
      </c>
      <c r="AQ286" s="6" t="str">
        <f t="shared" si="96"/>
        <v/>
      </c>
      <c r="AR286" s="6" t="str">
        <f t="shared" si="97"/>
        <v>--</v>
      </c>
      <c r="AS286" s="6" t="str">
        <f t="shared" si="98"/>
        <v/>
      </c>
      <c r="AT286" s="6" t="str">
        <f t="shared" si="99"/>
        <v/>
      </c>
      <c r="AU286" s="6" t="str">
        <f>IFERROR(IF(AR286="--","",IF(HLOOKUP(SMALL($Q$4:$Y$4,3),$Q$4:$Y$501,ROW(AP286)-3,FALSE)=0,"",IF(HLOOKUP(SMALL($Q$4:$Y$4,3),$Q$4:$Y$501,ROW(AP286)-3,FALSE)="nee",VLOOKUP("De kwaliteitseis emissiearme grond (maximale concentratie) wordt overschreden.",H!$O$10:'H'!$P$59,2,FALSE),""))),"")</f>
        <v/>
      </c>
      <c r="AV286" s="6" t="str">
        <f t="shared" si="89"/>
        <v>--</v>
      </c>
      <c r="AW286" s="6" t="str">
        <f t="shared" si="90"/>
        <v/>
      </c>
      <c r="AX286" s="6" t="str">
        <f t="shared" si="91"/>
        <v>--</v>
      </c>
      <c r="AY286" s="6" t="str">
        <f t="shared" si="100"/>
        <v/>
      </c>
      <c r="AZ286" s="6" t="str">
        <f t="shared" si="101"/>
        <v/>
      </c>
      <c r="BA286" s="6" t="str">
        <f>IFERROR(IF(AR286="--","",IF(HLOOKUP(SMALL($Q$4:$Y$4,6),$Q$4:$Y$501,ROW(AP286)-3,FALSE)=0,"",IF(HLOOKUP(SMALL($Q$4:$Y$4,6),$Q$4:$Y$501,ROW(AP286)-3,FALSE)="nee",VLOOKUP("De kwaliteitseis emissiearme grond (maximale concentratie) wordt overschreden.",H!$O$10:'H'!$P$59,2,FALSE),""))),"")</f>
        <v/>
      </c>
      <c r="BB286" s="6" t="str">
        <f t="shared" si="92"/>
        <v>--</v>
      </c>
      <c r="BC286" s="6" t="str">
        <f t="shared" si="93"/>
        <v/>
      </c>
      <c r="BD286" s="6" t="str">
        <f t="shared" si="94"/>
        <v>--</v>
      </c>
      <c r="BE286" s="6" t="str">
        <f t="shared" si="102"/>
        <v/>
      </c>
      <c r="BF286" s="6" t="str">
        <f t="shared" si="103"/>
        <v/>
      </c>
      <c r="BG286" s="4" t="str">
        <f>IFERROR(IF(AR286="--","",IF(HLOOKUP(SMALL($Q$4:$Y$4,9),$Q$4:$Y$501,ROW(AP286)-3,FALSE)=0,"",IF(HLOOKUP(SMALL($Q$4:$Y$4,9),$Q$4:$Y$501,ROW(AP286)-3,FALSE)="nee",VLOOKUP("De kwaliteitseis emissiearme grond (maximale concentratie) wordt overschreden.",H!$O$10:'H'!$P$59,2,FALSE),""))),"")</f>
        <v/>
      </c>
    </row>
    <row r="287" spans="1:59" x14ac:dyDescent="0.2">
      <c r="A287" s="4" t="str">
        <f>F!A287</f>
        <v>bis(2-Chloorethyl)ether</v>
      </c>
      <c r="B287" s="6" t="str">
        <f>IF(ISNUMBER(F!E287)=FALSE,"--",IF(F!E287=0,"--",F!E287))</f>
        <v>--</v>
      </c>
      <c r="C287" s="6" t="str">
        <f>IF(B287="--","",F!F287)</f>
        <v/>
      </c>
      <c r="D287" s="6" t="str">
        <f>IF(ISNUMBER(F!G287)=FALSE,"--",IF(F!G287=0,"--",F!G287))</f>
        <v>--</v>
      </c>
      <c r="E287" s="6" t="str">
        <f>IF(D287="--","",F!H287)</f>
        <v/>
      </c>
      <c r="F287" s="6" t="str">
        <f>IF(ISNUMBER(F!I287)=FALSE,"--",IF(F!I287=0,"--",F!I287))</f>
        <v>--</v>
      </c>
      <c r="G287" s="6" t="str">
        <f>IF(F287="--","",F!J287)</f>
        <v/>
      </c>
      <c r="H287" s="6"/>
      <c r="I287" s="6" t="str">
        <f>IF(F!Z287=-1,-1,F!AV287)</f>
        <v/>
      </c>
      <c r="J287" s="6"/>
      <c r="K287" s="6" t="str">
        <f>IF(F!AC287=-1,-1,F!AX287)</f>
        <v/>
      </c>
      <c r="L287" s="6"/>
      <c r="M287" s="6" t="str">
        <f>IF(F!AF287=-1,-1,F!AZ287)</f>
        <v/>
      </c>
      <c r="N287" s="6"/>
      <c r="P287" s="4" t="str">
        <f>IFERROR(IF(AND(VLOOKUP(F!$B287,E!$B$1:$AK$300,5,FALSE)&lt;&gt;1000000000,VLOOKUP(F!$B287,E!$B$1:$AK$300,6,FALSE)=1000000000,VLOOKUP(F!$B287,E!$B$1:$AK$300,7,FALSE)=1000000000,VLOOKUP(F!$B287,E!$B$1:$AK$300,8,FALSE)=1000000000,VLOOKUP(F!$B287,E!$B$1:$AK$300,9,FALSE)=1000000000),"toetsen alleen LN",IF(AND(VLOOKUP(F!$B287,E!$B$1:$AK$300,5,FALSE)=1000000000,VLOOKUP(F!$B287,E!$B$1:$AK$300,6,FALSE)=1000000000,VLOOKUP(F!$B287,E!$B$1:$AK$300,7,FALSE)=1000000000,VLOOKUP(F!$B287,E!$B$1:$AK$300,8,FALSE)&lt;&gt;1000000000,VLOOKUP(F!$B287,E!$B$1:$AK$300,9,FALSE)&lt;&gt;1000000000),"toetsen alleen MV en SV",IF(AND(VLOOKUP(F!$B287,E!$B$1:$AK$300,5,FALSE)&lt;&gt;1000000000,VLOOKUP(F!$B287,E!$B$1:$AK$300,6,FALSE)&lt;&gt;1000000000,VLOOKUP(F!$B287,E!$B$1:$AK$300,7,FALSE)&lt;&gt;1000000000,VLOOKUP(F!$B287,E!$B$1:$AK$300,8,FALSE)=1000000000,VLOOKUP(F!$B287,E!$B$1:$AK$300,9,FALSE)=1000000000),"toetsen geen MV en SV",IF(VLOOKUP(F!$B287,E!$B$1:$AK$300,5,FALSE)+VLOOKUP(F!$B287,E!$B$1:$AK$300,6,FALSE)+VLOOKUP(F!$B287,E!$B$1:$AK$300,7,FALSE)+VLOOKUP(F!$B287,E!$B$1:$AK$300,8,FALSE)&lt;&gt;4000000000,"toetsen",IF(VLOOKUP(F!$B287,E!$B$1:$AK$300,12,FALSE)&lt;&gt;1000000000,"toetsen alleen IW","niet toetsen"))))),"")</f>
        <v/>
      </c>
      <c r="Q287" s="6" t="str">
        <f t="shared" si="109"/>
        <v/>
      </c>
      <c r="R287" s="5" t="str">
        <f>IF($B287="--","",IF($P287="toetsen",toetsen(F!$B287,Q287),IF($P287="toetsen alleen IW",toetsen_alleen_IW(F!$B287,Q287),IF($P287="toetsen alleen LN",toetsen_alleen_LN(F!$B287,Q287),IF($P287="toetsen geen MV en SV",toetsen_geen_MV_en_SV(F!$B287,Q287),IF($P287="toetsen alleen MV en SV",toetsen_alleen_MV_en_SV(F!$B287,Q287),""))))))</f>
        <v/>
      </c>
      <c r="S287" s="5" t="str">
        <f>IF($P287="toetsen",IF(OR(Q287="",VLOOKUP(F!$B287,E!$B$1:$AK$300,10,FALSE)=1000000000),"",IF(Q287&lt;=VLOOKUP(F!$B287,E!$B$1:$AK$300,10,FALSE),"ja","nee")),"")</f>
        <v/>
      </c>
      <c r="T287" s="78" t="str">
        <f t="shared" si="104"/>
        <v/>
      </c>
      <c r="U287" s="5" t="str">
        <f>IF($D287="--","",IF($P287="toetsen",toetsen(F!$B287,T287),IF($P287="toetsen alleen IW",toetsen_alleen_IW(F!$B287,T287),IF($P287="toetsen alleen LN",toetsen_alleen_LN(F!$B287,T287),IF($P287="toetsen geen MV en SV",toetsen_geen_MV_en_SV(F!$B287,T287),IF($P287="toetsen alleen MV en SV",toetsen_alleen_MV_en_SV(F!$B287,T287),""))))))</f>
        <v/>
      </c>
      <c r="V287" s="5" t="str">
        <f>IF($P287="toetsen",IF(OR(T287="",VLOOKUP(F!$B287,E!$B$1:$AK$300,10,FALSE)=1000000000),"",IF(T287&lt;=VLOOKUP(F!$B287,E!$B$1:$AK$300,10,FALSE),"ja","nee")),"")</f>
        <v/>
      </c>
      <c r="W287" s="6" t="str">
        <f t="shared" si="105"/>
        <v/>
      </c>
      <c r="X287" s="5" t="str">
        <f>IF($F287="--","",IF($P287="toetsen",toetsen(F!$B287,W287),IF($P287="toetsen alleen IW",toetsen_alleen_IW(F!$B287,W287),IF($P287="toetsen alleen LN",toetsen_alleen_LN(F!$B287,W287),IF($P287="toetsen geen MV en SV",toetsen_geen_MV_en_SV(F!$B287,W287),IF($P287="toetsen alleen MV en SV",toetsen_alleen_MV_en_SV(F!$B287,W287),""))))))</f>
        <v/>
      </c>
      <c r="Y287" s="5" t="str">
        <f>IF($P287="toetsen",IF(OR(W287="",VLOOKUP(F!$B287,E!$B$1:$AK$300,10,FALSE)=1000000000),"",IF(W287&lt;=VLOOKUP(F!$B287,E!$B$1:$AK$300,10,FALSE),"ja","nee")),"")</f>
        <v/>
      </c>
      <c r="AA287" s="4" t="str">
        <f>IFERROR(IF(Q287="","",(IF(Q287&gt;2*VLOOKUP(F!$B287,E!$B$1:$AK$300,5,FALSE),1,0))),"")</f>
        <v/>
      </c>
      <c r="AB287" s="4" t="str">
        <f>IFERROR(IF(T287="","",(IF(T287&gt;2*VLOOKUP(F!$B287,E!$B$1:$AK$300,5,FALSE),1,0))),"")</f>
        <v/>
      </c>
      <c r="AC287" s="4" t="str">
        <f>IFERROR(IF(W287="","",(IF(W287&gt;2*VLOOKUP(F!$B287,E!$B$1:$AK$300,5,FALSE),1,0))),"")</f>
        <v/>
      </c>
      <c r="AE287" s="4" t="str">
        <f>IFERROR(IF(Q287="","",(IF(Q287&gt;VLOOKUP(F!$B287,E!$B$1:$AK$300,6,FALSE)+VLOOKUP(F!$B287,E!$B$1:$AK$300,5,FALSE),1,0))),"")</f>
        <v/>
      </c>
      <c r="AF287" s="4" t="str">
        <f>IFERROR(IF(T287="","",(IF(T287&gt;VLOOKUP(F!$B287,E!$B$1:$AK$300,6,FALSE)+VLOOKUP(F!$B287,E!$B$1:$AK$300,5,FALSE),1,0))),"")</f>
        <v/>
      </c>
      <c r="AG287" s="4" t="str">
        <f>IFERROR(IF(W287="","",(IF(W287&gt;VLOOKUP(F!$B287,E!$B$1:$AK$300,6,FALSE)+VLOOKUP(F!$B287,E!$B$1:$AK$300,5,FALSE),1,0))),"")</f>
        <v/>
      </c>
      <c r="AI287" s="6" t="str">
        <f t="shared" si="106"/>
        <v>--</v>
      </c>
      <c r="AJ287" s="6" t="str">
        <f>IF(AI287="--","--",IF(F!$D287=131,IF(I287=-1,"rg",IF(I287="","--",IF(I287*1000&lt;1,FIXED(I287*1000,3),IF(I287*1000&lt;10,FIXED(I287*1000,2),(IF(I287*1000&lt;100,FIXED(I287*1000,1),IF(I287*1000&lt;1000,FIXED(I287*1000,0),MROUND(I287*1000,10)))))))),IF(I287=-1,"rg",IF(I287="","--",IF(I287&lt;1,FIXED(I287,3),IF(I287&lt;10,FIXED(I287,2),(IF(I287&lt;100,FIXED(I287,1),IF(I287&lt;1000,FIXED(I287,0),MROUND(I287,10))))))))))</f>
        <v>--</v>
      </c>
      <c r="AK287" s="6" t="str">
        <f t="shared" si="107"/>
        <v>--</v>
      </c>
      <c r="AL287" s="6" t="str">
        <f>IF(AK287="--","--",IF(F!$D287=131,IF(K287=-1,"rg",IF(K287="","--",IF(K287*1000&lt;1,FIXED(K287*1000,3),IF(K287*1000&lt;10,FIXED(K287*1000,2),(IF(K287*1000&lt;100,FIXED(K287*1000,1),IF(K287*1000&lt;1000,FIXED(K287*1000,0),MROUND(K287*1000,10)))))))),IF(K287=-1,"rg",IF(K287="","--",IF(K287&lt;1,FIXED(K287,3),IF(K287&lt;10,FIXED(K287,2),(IF(K287&lt;100,FIXED(K287,1),IF(K287&lt;1000,FIXED(K287,0),MROUND(K287,10))))))))))</f>
        <v>--</v>
      </c>
      <c r="AM287" s="6" t="str">
        <f t="shared" si="108"/>
        <v>--</v>
      </c>
      <c r="AN287" s="6" t="str">
        <f>IF(AM287="--","--",IF(F!$D287=131,IF(M287=-1,"rg",IF(M287="","--",IF(M287*1000&lt;1,FIXED(M287*1000,3),IF(M287*1000&lt;10,FIXED(M287*1000,2),(IF(M287*1000&lt;100,FIXED(M287*1000,1),IF(M287*1000&lt;1000,FIXED(M287*1000,0),MROUND(M287*1000,10)))))))),IF(M287=-1,"rg",IF(M287="","--",IF(M287&lt;1,FIXED(M287,3),IF(M287&lt;10,FIXED(M287,2),(IF(M287&lt;100,FIXED(M287,1),IF(M287&lt;1000,FIXED(M287,0),MROUND(M287,10))))))))))</f>
        <v>--</v>
      </c>
      <c r="AP287" s="6" t="str">
        <f t="shared" si="95"/>
        <v>--</v>
      </c>
      <c r="AQ287" s="6" t="str">
        <f t="shared" si="96"/>
        <v/>
      </c>
      <c r="AR287" s="6" t="str">
        <f t="shared" si="97"/>
        <v>--</v>
      </c>
      <c r="AS287" s="6" t="str">
        <f t="shared" si="98"/>
        <v/>
      </c>
      <c r="AT287" s="6" t="str">
        <f t="shared" si="99"/>
        <v/>
      </c>
      <c r="AU287" s="6" t="str">
        <f>IFERROR(IF(AR287="--","",IF(HLOOKUP(SMALL($Q$4:$Y$4,3),$Q$4:$Y$501,ROW(AP287)-3,FALSE)=0,"",IF(HLOOKUP(SMALL($Q$4:$Y$4,3),$Q$4:$Y$501,ROW(AP287)-3,FALSE)="nee",VLOOKUP("De kwaliteitseis emissiearme grond (maximale concentratie) wordt overschreden.",H!$O$10:'H'!$P$59,2,FALSE),""))),"")</f>
        <v/>
      </c>
      <c r="AV287" s="6" t="str">
        <f t="shared" si="89"/>
        <v>--</v>
      </c>
      <c r="AW287" s="6" t="str">
        <f t="shared" si="90"/>
        <v/>
      </c>
      <c r="AX287" s="6" t="str">
        <f t="shared" si="91"/>
        <v>--</v>
      </c>
      <c r="AY287" s="6" t="str">
        <f t="shared" si="100"/>
        <v/>
      </c>
      <c r="AZ287" s="6" t="str">
        <f t="shared" si="101"/>
        <v/>
      </c>
      <c r="BA287" s="6" t="str">
        <f>IFERROR(IF(AR287="--","",IF(HLOOKUP(SMALL($Q$4:$Y$4,6),$Q$4:$Y$501,ROW(AP287)-3,FALSE)=0,"",IF(HLOOKUP(SMALL($Q$4:$Y$4,6),$Q$4:$Y$501,ROW(AP287)-3,FALSE)="nee",VLOOKUP("De kwaliteitseis emissiearme grond (maximale concentratie) wordt overschreden.",H!$O$10:'H'!$P$59,2,FALSE),""))),"")</f>
        <v/>
      </c>
      <c r="BB287" s="6" t="str">
        <f t="shared" si="92"/>
        <v>--</v>
      </c>
      <c r="BC287" s="6" t="str">
        <f t="shared" si="93"/>
        <v/>
      </c>
      <c r="BD287" s="6" t="str">
        <f t="shared" si="94"/>
        <v>--</v>
      </c>
      <c r="BE287" s="6" t="str">
        <f t="shared" si="102"/>
        <v/>
      </c>
      <c r="BF287" s="6" t="str">
        <f t="shared" si="103"/>
        <v/>
      </c>
      <c r="BG287" s="4" t="str">
        <f>IFERROR(IF(AR287="--","",IF(HLOOKUP(SMALL($Q$4:$Y$4,9),$Q$4:$Y$501,ROW(AP287)-3,FALSE)=0,"",IF(HLOOKUP(SMALL($Q$4:$Y$4,9),$Q$4:$Y$501,ROW(AP287)-3,FALSE)="nee",VLOOKUP("De kwaliteitseis emissiearme grond (maximale concentratie) wordt overschreden.",H!$O$10:'H'!$P$59,2,FALSE),""))),"")</f>
        <v/>
      </c>
    </row>
    <row r="288" spans="1:59" x14ac:dyDescent="0.2">
      <c r="A288" s="4" t="str">
        <f>F!A288</f>
        <v>Carbazole</v>
      </c>
      <c r="B288" s="6" t="str">
        <f>IF(ISNUMBER(F!E288)=FALSE,"--",IF(F!E288=0,"--",F!E288))</f>
        <v>--</v>
      </c>
      <c r="C288" s="6" t="str">
        <f>IF(B288="--","",F!F288)</f>
        <v/>
      </c>
      <c r="D288" s="6" t="str">
        <f>IF(ISNUMBER(F!G288)=FALSE,"--",IF(F!G288=0,"--",F!G288))</f>
        <v>--</v>
      </c>
      <c r="E288" s="6" t="str">
        <f>IF(D288="--","",F!H288)</f>
        <v/>
      </c>
      <c r="F288" s="6" t="str">
        <f>IF(ISNUMBER(F!I288)=FALSE,"--",IF(F!I288=0,"--",F!I288))</f>
        <v>--</v>
      </c>
      <c r="G288" s="6" t="str">
        <f>IF(F288="--","",F!J288)</f>
        <v/>
      </c>
      <c r="H288" s="6"/>
      <c r="I288" s="6" t="str">
        <f>IF(F!Z288=-1,-1,F!AV288)</f>
        <v/>
      </c>
      <c r="J288" s="6"/>
      <c r="K288" s="6" t="str">
        <f>IF(F!AC288=-1,-1,F!AX288)</f>
        <v/>
      </c>
      <c r="L288" s="6"/>
      <c r="M288" s="6" t="str">
        <f>IF(F!AF288=-1,-1,F!AZ288)</f>
        <v/>
      </c>
      <c r="N288" s="6"/>
      <c r="P288" s="4" t="str">
        <f>IFERROR(IF(AND(VLOOKUP(F!$B288,E!$B$1:$AK$300,5,FALSE)&lt;&gt;1000000000,VLOOKUP(F!$B288,E!$B$1:$AK$300,6,FALSE)=1000000000,VLOOKUP(F!$B288,E!$B$1:$AK$300,7,FALSE)=1000000000,VLOOKUP(F!$B288,E!$B$1:$AK$300,8,FALSE)=1000000000,VLOOKUP(F!$B288,E!$B$1:$AK$300,9,FALSE)=1000000000),"toetsen alleen LN",IF(AND(VLOOKUP(F!$B288,E!$B$1:$AK$300,5,FALSE)=1000000000,VLOOKUP(F!$B288,E!$B$1:$AK$300,6,FALSE)=1000000000,VLOOKUP(F!$B288,E!$B$1:$AK$300,7,FALSE)=1000000000,VLOOKUP(F!$B288,E!$B$1:$AK$300,8,FALSE)&lt;&gt;1000000000,VLOOKUP(F!$B288,E!$B$1:$AK$300,9,FALSE)&lt;&gt;1000000000),"toetsen alleen MV en SV",IF(AND(VLOOKUP(F!$B288,E!$B$1:$AK$300,5,FALSE)&lt;&gt;1000000000,VLOOKUP(F!$B288,E!$B$1:$AK$300,6,FALSE)&lt;&gt;1000000000,VLOOKUP(F!$B288,E!$B$1:$AK$300,7,FALSE)&lt;&gt;1000000000,VLOOKUP(F!$B288,E!$B$1:$AK$300,8,FALSE)=1000000000,VLOOKUP(F!$B288,E!$B$1:$AK$300,9,FALSE)=1000000000),"toetsen geen MV en SV",IF(VLOOKUP(F!$B288,E!$B$1:$AK$300,5,FALSE)+VLOOKUP(F!$B288,E!$B$1:$AK$300,6,FALSE)+VLOOKUP(F!$B288,E!$B$1:$AK$300,7,FALSE)+VLOOKUP(F!$B288,E!$B$1:$AK$300,8,FALSE)&lt;&gt;4000000000,"toetsen",IF(VLOOKUP(F!$B288,E!$B$1:$AK$300,12,FALSE)&lt;&gt;1000000000,"toetsen alleen IW","niet toetsen"))))),"")</f>
        <v/>
      </c>
      <c r="Q288" s="6" t="str">
        <f t="shared" si="109"/>
        <v/>
      </c>
      <c r="R288" s="5" t="str">
        <f>IF($B288="--","",IF($P288="toetsen",toetsen(F!$B288,Q288),IF($P288="toetsen alleen IW",toetsen_alleen_IW(F!$B288,Q288),IF($P288="toetsen alleen LN",toetsen_alleen_LN(F!$B288,Q288),IF($P288="toetsen geen MV en SV",toetsen_geen_MV_en_SV(F!$B288,Q288),IF($P288="toetsen alleen MV en SV",toetsen_alleen_MV_en_SV(F!$B288,Q288),""))))))</f>
        <v/>
      </c>
      <c r="S288" s="5" t="str">
        <f>IF($P288="toetsen",IF(OR(Q288="",VLOOKUP(F!$B288,E!$B$1:$AK$300,10,FALSE)=1000000000),"",IF(Q288&lt;=VLOOKUP(F!$B288,E!$B$1:$AK$300,10,FALSE),"ja","nee")),"")</f>
        <v/>
      </c>
      <c r="T288" s="78" t="str">
        <f t="shared" si="104"/>
        <v/>
      </c>
      <c r="U288" s="5" t="str">
        <f>IF($D288="--","",IF($P288="toetsen",toetsen(F!$B288,T288),IF($P288="toetsen alleen IW",toetsen_alleen_IW(F!$B288,T288),IF($P288="toetsen alleen LN",toetsen_alleen_LN(F!$B288,T288),IF($P288="toetsen geen MV en SV",toetsen_geen_MV_en_SV(F!$B288,T288),IF($P288="toetsen alleen MV en SV",toetsen_alleen_MV_en_SV(F!$B288,T288),""))))))</f>
        <v/>
      </c>
      <c r="V288" s="5" t="str">
        <f>IF($P288="toetsen",IF(OR(T288="",VLOOKUP(F!$B288,E!$B$1:$AK$300,10,FALSE)=1000000000),"",IF(T288&lt;=VLOOKUP(F!$B288,E!$B$1:$AK$300,10,FALSE),"ja","nee")),"")</f>
        <v/>
      </c>
      <c r="W288" s="6" t="str">
        <f t="shared" si="105"/>
        <v/>
      </c>
      <c r="X288" s="5" t="str">
        <f>IF($F288="--","",IF($P288="toetsen",toetsen(F!$B288,W288),IF($P288="toetsen alleen IW",toetsen_alleen_IW(F!$B288,W288),IF($P288="toetsen alleen LN",toetsen_alleen_LN(F!$B288,W288),IF($P288="toetsen geen MV en SV",toetsen_geen_MV_en_SV(F!$B288,W288),IF($P288="toetsen alleen MV en SV",toetsen_alleen_MV_en_SV(F!$B288,W288),""))))))</f>
        <v/>
      </c>
      <c r="Y288" s="5" t="str">
        <f>IF($P288="toetsen",IF(OR(W288="",VLOOKUP(F!$B288,E!$B$1:$AK$300,10,FALSE)=1000000000),"",IF(W288&lt;=VLOOKUP(F!$B288,E!$B$1:$AK$300,10,FALSE),"ja","nee")),"")</f>
        <v/>
      </c>
      <c r="AA288" s="4" t="str">
        <f>IFERROR(IF(Q288="","",(IF(Q288&gt;2*VLOOKUP(F!$B288,E!$B$1:$AK$300,5,FALSE),1,0))),"")</f>
        <v/>
      </c>
      <c r="AB288" s="4" t="str">
        <f>IFERROR(IF(T288="","",(IF(T288&gt;2*VLOOKUP(F!$B288,E!$B$1:$AK$300,5,FALSE),1,0))),"")</f>
        <v/>
      </c>
      <c r="AC288" s="4" t="str">
        <f>IFERROR(IF(W288="","",(IF(W288&gt;2*VLOOKUP(F!$B288,E!$B$1:$AK$300,5,FALSE),1,0))),"")</f>
        <v/>
      </c>
      <c r="AE288" s="4" t="str">
        <f>IFERROR(IF(Q288="","",(IF(Q288&gt;VLOOKUP(F!$B288,E!$B$1:$AK$300,6,FALSE)+VLOOKUP(F!$B288,E!$B$1:$AK$300,5,FALSE),1,0))),"")</f>
        <v/>
      </c>
      <c r="AF288" s="4" t="str">
        <f>IFERROR(IF(T288="","",(IF(T288&gt;VLOOKUP(F!$B288,E!$B$1:$AK$300,6,FALSE)+VLOOKUP(F!$B288,E!$B$1:$AK$300,5,FALSE),1,0))),"")</f>
        <v/>
      </c>
      <c r="AG288" s="4" t="str">
        <f>IFERROR(IF(W288="","",(IF(W288&gt;VLOOKUP(F!$B288,E!$B$1:$AK$300,6,FALSE)+VLOOKUP(F!$B288,E!$B$1:$AK$300,5,FALSE),1,0))),"")</f>
        <v/>
      </c>
      <c r="AI288" s="6" t="str">
        <f t="shared" si="106"/>
        <v>--</v>
      </c>
      <c r="AJ288" s="6" t="str">
        <f>IF(AI288="--","--",IF(F!$D288=131,IF(I288=-1,"rg",IF(I288="","--",IF(I288*1000&lt;1,FIXED(I288*1000,3),IF(I288*1000&lt;10,FIXED(I288*1000,2),(IF(I288*1000&lt;100,FIXED(I288*1000,1),IF(I288*1000&lt;1000,FIXED(I288*1000,0),MROUND(I288*1000,10)))))))),IF(I288=-1,"rg",IF(I288="","--",IF(I288&lt;1,FIXED(I288,3),IF(I288&lt;10,FIXED(I288,2),(IF(I288&lt;100,FIXED(I288,1),IF(I288&lt;1000,FIXED(I288,0),MROUND(I288,10))))))))))</f>
        <v>--</v>
      </c>
      <c r="AK288" s="6" t="str">
        <f t="shared" si="107"/>
        <v>--</v>
      </c>
      <c r="AL288" s="6" t="str">
        <f>IF(AK288="--","--",IF(F!$D288=131,IF(K288=-1,"rg",IF(K288="","--",IF(K288*1000&lt;1,FIXED(K288*1000,3),IF(K288*1000&lt;10,FIXED(K288*1000,2),(IF(K288*1000&lt;100,FIXED(K288*1000,1),IF(K288*1000&lt;1000,FIXED(K288*1000,0),MROUND(K288*1000,10)))))))),IF(K288=-1,"rg",IF(K288="","--",IF(K288&lt;1,FIXED(K288,3),IF(K288&lt;10,FIXED(K288,2),(IF(K288&lt;100,FIXED(K288,1),IF(K288&lt;1000,FIXED(K288,0),MROUND(K288,10))))))))))</f>
        <v>--</v>
      </c>
      <c r="AM288" s="6" t="str">
        <f t="shared" si="108"/>
        <v>--</v>
      </c>
      <c r="AN288" s="6" t="str">
        <f>IF(AM288="--","--",IF(F!$D288=131,IF(M288=-1,"rg",IF(M288="","--",IF(M288*1000&lt;1,FIXED(M288*1000,3),IF(M288*1000&lt;10,FIXED(M288*1000,2),(IF(M288*1000&lt;100,FIXED(M288*1000,1),IF(M288*1000&lt;1000,FIXED(M288*1000,0),MROUND(M288*1000,10)))))))),IF(M288=-1,"rg",IF(M288="","--",IF(M288&lt;1,FIXED(M288,3),IF(M288&lt;10,FIXED(M288,2),(IF(M288&lt;100,FIXED(M288,1),IF(M288&lt;1000,FIXED(M288,0),MROUND(M288,10))))))))))</f>
        <v>--</v>
      </c>
      <c r="AP288" s="6" t="str">
        <f t="shared" si="95"/>
        <v>--</v>
      </c>
      <c r="AQ288" s="6" t="str">
        <f t="shared" si="96"/>
        <v/>
      </c>
      <c r="AR288" s="6" t="str">
        <f t="shared" si="97"/>
        <v>--</v>
      </c>
      <c r="AS288" s="6" t="str">
        <f t="shared" si="98"/>
        <v/>
      </c>
      <c r="AT288" s="6" t="str">
        <f t="shared" si="99"/>
        <v/>
      </c>
      <c r="AU288" s="6" t="str">
        <f>IFERROR(IF(AR288="--","",IF(HLOOKUP(SMALL($Q$4:$Y$4,3),$Q$4:$Y$501,ROW(AP288)-3,FALSE)=0,"",IF(HLOOKUP(SMALL($Q$4:$Y$4,3),$Q$4:$Y$501,ROW(AP288)-3,FALSE)="nee",VLOOKUP("De kwaliteitseis emissiearme grond (maximale concentratie) wordt overschreden.",H!$O$10:'H'!$P$59,2,FALSE),""))),"")</f>
        <v/>
      </c>
      <c r="AV288" s="6" t="str">
        <f t="shared" si="89"/>
        <v>--</v>
      </c>
      <c r="AW288" s="6" t="str">
        <f t="shared" si="90"/>
        <v/>
      </c>
      <c r="AX288" s="6" t="str">
        <f t="shared" si="91"/>
        <v>--</v>
      </c>
      <c r="AY288" s="6" t="str">
        <f t="shared" si="100"/>
        <v/>
      </c>
      <c r="AZ288" s="6" t="str">
        <f t="shared" si="101"/>
        <v/>
      </c>
      <c r="BA288" s="6" t="str">
        <f>IFERROR(IF(AR288="--","",IF(HLOOKUP(SMALL($Q$4:$Y$4,6),$Q$4:$Y$501,ROW(AP288)-3,FALSE)=0,"",IF(HLOOKUP(SMALL($Q$4:$Y$4,6),$Q$4:$Y$501,ROW(AP288)-3,FALSE)="nee",VLOOKUP("De kwaliteitseis emissiearme grond (maximale concentratie) wordt overschreden.",H!$O$10:'H'!$P$59,2,FALSE),""))),"")</f>
        <v/>
      </c>
      <c r="BB288" s="6" t="str">
        <f t="shared" si="92"/>
        <v>--</v>
      </c>
      <c r="BC288" s="6" t="str">
        <f t="shared" si="93"/>
        <v/>
      </c>
      <c r="BD288" s="6" t="str">
        <f t="shared" si="94"/>
        <v>--</v>
      </c>
      <c r="BE288" s="6" t="str">
        <f t="shared" si="102"/>
        <v/>
      </c>
      <c r="BF288" s="6" t="str">
        <f t="shared" si="103"/>
        <v/>
      </c>
      <c r="BG288" s="4" t="str">
        <f>IFERROR(IF(AR288="--","",IF(HLOOKUP(SMALL($Q$4:$Y$4,9),$Q$4:$Y$501,ROW(AP288)-3,FALSE)=0,"",IF(HLOOKUP(SMALL($Q$4:$Y$4,9),$Q$4:$Y$501,ROW(AP288)-3,FALSE)="nee",VLOOKUP("De kwaliteitseis emissiearme grond (maximale concentratie) wordt overschreden.",H!$O$10:'H'!$P$59,2,FALSE),""))),"")</f>
        <v/>
      </c>
    </row>
    <row r="289" spans="1:59" x14ac:dyDescent="0.2">
      <c r="A289" s="4" t="str">
        <f>F!A289</f>
        <v>Dibenzofuraan</v>
      </c>
      <c r="B289" s="6" t="str">
        <f>IF(ISNUMBER(F!E289)=FALSE,"--",IF(F!E289=0,"--",F!E289))</f>
        <v>--</v>
      </c>
      <c r="C289" s="6" t="str">
        <f>IF(B289="--","",F!F289)</f>
        <v/>
      </c>
      <c r="D289" s="6" t="str">
        <f>IF(ISNUMBER(F!G289)=FALSE,"--",IF(F!G289=0,"--",F!G289))</f>
        <v>--</v>
      </c>
      <c r="E289" s="6" t="str">
        <f>IF(D289="--","",F!H289)</f>
        <v/>
      </c>
      <c r="F289" s="6" t="str">
        <f>IF(ISNUMBER(F!I289)=FALSE,"--",IF(F!I289=0,"--",F!I289))</f>
        <v>--</v>
      </c>
      <c r="G289" s="6" t="str">
        <f>IF(F289="--","",F!J289)</f>
        <v/>
      </c>
      <c r="H289" s="6"/>
      <c r="I289" s="6" t="str">
        <f>IF(F!Z289=-1,-1,F!AV289)</f>
        <v/>
      </c>
      <c r="J289" s="6"/>
      <c r="K289" s="6" t="str">
        <f>IF(F!AC289=-1,-1,F!AX289)</f>
        <v/>
      </c>
      <c r="L289" s="6"/>
      <c r="M289" s="6" t="str">
        <f>IF(F!AF289=-1,-1,F!AZ289)</f>
        <v/>
      </c>
      <c r="N289" s="6"/>
      <c r="P289" s="4" t="str">
        <f>IFERROR(IF(AND(VLOOKUP(F!$B289,E!$B$1:$AK$300,5,FALSE)&lt;&gt;1000000000,VLOOKUP(F!$B289,E!$B$1:$AK$300,6,FALSE)=1000000000,VLOOKUP(F!$B289,E!$B$1:$AK$300,7,FALSE)=1000000000,VLOOKUP(F!$B289,E!$B$1:$AK$300,8,FALSE)=1000000000,VLOOKUP(F!$B289,E!$B$1:$AK$300,9,FALSE)=1000000000),"toetsen alleen LN",IF(AND(VLOOKUP(F!$B289,E!$B$1:$AK$300,5,FALSE)=1000000000,VLOOKUP(F!$B289,E!$B$1:$AK$300,6,FALSE)=1000000000,VLOOKUP(F!$B289,E!$B$1:$AK$300,7,FALSE)=1000000000,VLOOKUP(F!$B289,E!$B$1:$AK$300,8,FALSE)&lt;&gt;1000000000,VLOOKUP(F!$B289,E!$B$1:$AK$300,9,FALSE)&lt;&gt;1000000000),"toetsen alleen MV en SV",IF(AND(VLOOKUP(F!$B289,E!$B$1:$AK$300,5,FALSE)&lt;&gt;1000000000,VLOOKUP(F!$B289,E!$B$1:$AK$300,6,FALSE)&lt;&gt;1000000000,VLOOKUP(F!$B289,E!$B$1:$AK$300,7,FALSE)&lt;&gt;1000000000,VLOOKUP(F!$B289,E!$B$1:$AK$300,8,FALSE)=1000000000,VLOOKUP(F!$B289,E!$B$1:$AK$300,9,FALSE)=1000000000),"toetsen geen MV en SV",IF(VLOOKUP(F!$B289,E!$B$1:$AK$300,5,FALSE)+VLOOKUP(F!$B289,E!$B$1:$AK$300,6,FALSE)+VLOOKUP(F!$B289,E!$B$1:$AK$300,7,FALSE)+VLOOKUP(F!$B289,E!$B$1:$AK$300,8,FALSE)&lt;&gt;4000000000,"toetsen",IF(VLOOKUP(F!$B289,E!$B$1:$AK$300,12,FALSE)&lt;&gt;1000000000,"toetsen alleen IW","niet toetsen"))))),"")</f>
        <v/>
      </c>
      <c r="Q289" s="6" t="str">
        <f t="shared" si="109"/>
        <v/>
      </c>
      <c r="R289" s="5" t="str">
        <f>IF($B289="--","",IF($P289="toetsen",toetsen(F!$B289,Q289),IF($P289="toetsen alleen IW",toetsen_alleen_IW(F!$B289,Q289),IF($P289="toetsen alleen LN",toetsen_alleen_LN(F!$B289,Q289),IF($P289="toetsen geen MV en SV",toetsen_geen_MV_en_SV(F!$B289,Q289),IF($P289="toetsen alleen MV en SV",toetsen_alleen_MV_en_SV(F!$B289,Q289),""))))))</f>
        <v/>
      </c>
      <c r="S289" s="5" t="str">
        <f>IF($P289="toetsen",IF(OR(Q289="",VLOOKUP(F!$B289,E!$B$1:$AK$300,10,FALSE)=1000000000),"",IF(Q289&lt;=VLOOKUP(F!$B289,E!$B$1:$AK$300,10,FALSE),"ja","nee")),"")</f>
        <v/>
      </c>
      <c r="T289" s="78" t="str">
        <f t="shared" si="104"/>
        <v/>
      </c>
      <c r="U289" s="5" t="str">
        <f>IF($D289="--","",IF($P289="toetsen",toetsen(F!$B289,T289),IF($P289="toetsen alleen IW",toetsen_alleen_IW(F!$B289,T289),IF($P289="toetsen alleen LN",toetsen_alleen_LN(F!$B289,T289),IF($P289="toetsen geen MV en SV",toetsen_geen_MV_en_SV(F!$B289,T289),IF($P289="toetsen alleen MV en SV",toetsen_alleen_MV_en_SV(F!$B289,T289),""))))))</f>
        <v/>
      </c>
      <c r="V289" s="5" t="str">
        <f>IF($P289="toetsen",IF(OR(T289="",VLOOKUP(F!$B289,E!$B$1:$AK$300,10,FALSE)=1000000000),"",IF(T289&lt;=VLOOKUP(F!$B289,E!$B$1:$AK$300,10,FALSE),"ja","nee")),"")</f>
        <v/>
      </c>
      <c r="W289" s="6" t="str">
        <f t="shared" si="105"/>
        <v/>
      </c>
      <c r="X289" s="5" t="str">
        <f>IF($F289="--","",IF($P289="toetsen",toetsen(F!$B289,W289),IF($P289="toetsen alleen IW",toetsen_alleen_IW(F!$B289,W289),IF($P289="toetsen alleen LN",toetsen_alleen_LN(F!$B289,W289),IF($P289="toetsen geen MV en SV",toetsen_geen_MV_en_SV(F!$B289,W289),IF($P289="toetsen alleen MV en SV",toetsen_alleen_MV_en_SV(F!$B289,W289),""))))))</f>
        <v/>
      </c>
      <c r="Y289" s="5" t="str">
        <f>IF($P289="toetsen",IF(OR(W289="",VLOOKUP(F!$B289,E!$B$1:$AK$300,10,FALSE)=1000000000),"",IF(W289&lt;=VLOOKUP(F!$B289,E!$B$1:$AK$300,10,FALSE),"ja","nee")),"")</f>
        <v/>
      </c>
      <c r="AA289" s="4" t="str">
        <f>IFERROR(IF(Q289="","",(IF(Q289&gt;2*VLOOKUP(F!$B289,E!$B$1:$AK$300,5,FALSE),1,0))),"")</f>
        <v/>
      </c>
      <c r="AB289" s="4" t="str">
        <f>IFERROR(IF(T289="","",(IF(T289&gt;2*VLOOKUP(F!$B289,E!$B$1:$AK$300,5,FALSE),1,0))),"")</f>
        <v/>
      </c>
      <c r="AC289" s="4" t="str">
        <f>IFERROR(IF(W289="","",(IF(W289&gt;2*VLOOKUP(F!$B289,E!$B$1:$AK$300,5,FALSE),1,0))),"")</f>
        <v/>
      </c>
      <c r="AE289" s="4" t="str">
        <f>IFERROR(IF(Q289="","",(IF(Q289&gt;VLOOKUP(F!$B289,E!$B$1:$AK$300,6,FALSE)+VLOOKUP(F!$B289,E!$B$1:$AK$300,5,FALSE),1,0))),"")</f>
        <v/>
      </c>
      <c r="AF289" s="4" t="str">
        <f>IFERROR(IF(T289="","",(IF(T289&gt;VLOOKUP(F!$B289,E!$B$1:$AK$300,6,FALSE)+VLOOKUP(F!$B289,E!$B$1:$AK$300,5,FALSE),1,0))),"")</f>
        <v/>
      </c>
      <c r="AG289" s="4" t="str">
        <f>IFERROR(IF(W289="","",(IF(W289&gt;VLOOKUP(F!$B289,E!$B$1:$AK$300,6,FALSE)+VLOOKUP(F!$B289,E!$B$1:$AK$300,5,FALSE),1,0))),"")</f>
        <v/>
      </c>
      <c r="AI289" s="6" t="str">
        <f t="shared" si="106"/>
        <v>--</v>
      </c>
      <c r="AJ289" s="6" t="str">
        <f>IF(AI289="--","--",IF(F!$D289=131,IF(I289=-1,"rg",IF(I289="","--",IF(I289*1000&lt;1,FIXED(I289*1000,3),IF(I289*1000&lt;10,FIXED(I289*1000,2),(IF(I289*1000&lt;100,FIXED(I289*1000,1),IF(I289*1000&lt;1000,FIXED(I289*1000,0),MROUND(I289*1000,10)))))))),IF(I289=-1,"rg",IF(I289="","--",IF(I289&lt;1,FIXED(I289,3),IF(I289&lt;10,FIXED(I289,2),(IF(I289&lt;100,FIXED(I289,1),IF(I289&lt;1000,FIXED(I289,0),MROUND(I289,10))))))))))</f>
        <v>--</v>
      </c>
      <c r="AK289" s="6" t="str">
        <f t="shared" si="107"/>
        <v>--</v>
      </c>
      <c r="AL289" s="6" t="str">
        <f>IF(AK289="--","--",IF(F!$D289=131,IF(K289=-1,"rg",IF(K289="","--",IF(K289*1000&lt;1,FIXED(K289*1000,3),IF(K289*1000&lt;10,FIXED(K289*1000,2),(IF(K289*1000&lt;100,FIXED(K289*1000,1),IF(K289*1000&lt;1000,FIXED(K289*1000,0),MROUND(K289*1000,10)))))))),IF(K289=-1,"rg",IF(K289="","--",IF(K289&lt;1,FIXED(K289,3),IF(K289&lt;10,FIXED(K289,2),(IF(K289&lt;100,FIXED(K289,1),IF(K289&lt;1000,FIXED(K289,0),MROUND(K289,10))))))))))</f>
        <v>--</v>
      </c>
      <c r="AM289" s="6" t="str">
        <f t="shared" si="108"/>
        <v>--</v>
      </c>
      <c r="AN289" s="6" t="str">
        <f>IF(AM289="--","--",IF(F!$D289=131,IF(M289=-1,"rg",IF(M289="","--",IF(M289*1000&lt;1,FIXED(M289*1000,3),IF(M289*1000&lt;10,FIXED(M289*1000,2),(IF(M289*1000&lt;100,FIXED(M289*1000,1),IF(M289*1000&lt;1000,FIXED(M289*1000,0),MROUND(M289*1000,10)))))))),IF(M289=-1,"rg",IF(M289="","--",IF(M289&lt;1,FIXED(M289,3),IF(M289&lt;10,FIXED(M289,2),(IF(M289&lt;100,FIXED(M289,1),IF(M289&lt;1000,FIXED(M289,0),MROUND(M289,10))))))))))</f>
        <v>--</v>
      </c>
      <c r="AP289" s="6" t="str">
        <f t="shared" si="95"/>
        <v>--</v>
      </c>
      <c r="AQ289" s="6" t="str">
        <f t="shared" si="96"/>
        <v/>
      </c>
      <c r="AR289" s="6" t="str">
        <f t="shared" si="97"/>
        <v>--</v>
      </c>
      <c r="AS289" s="6" t="str">
        <f t="shared" si="98"/>
        <v/>
      </c>
      <c r="AT289" s="6" t="str">
        <f t="shared" si="99"/>
        <v/>
      </c>
      <c r="AU289" s="6" t="str">
        <f>IFERROR(IF(AR289="--","",IF(HLOOKUP(SMALL($Q$4:$Y$4,3),$Q$4:$Y$501,ROW(AP289)-3,FALSE)=0,"",IF(HLOOKUP(SMALL($Q$4:$Y$4,3),$Q$4:$Y$501,ROW(AP289)-3,FALSE)="nee",VLOOKUP("De kwaliteitseis emissiearme grond (maximale concentratie) wordt overschreden.",H!$O$10:'H'!$P$59,2,FALSE),""))),"")</f>
        <v/>
      </c>
      <c r="AV289" s="6" t="str">
        <f t="shared" si="89"/>
        <v>--</v>
      </c>
      <c r="AW289" s="6" t="str">
        <f t="shared" si="90"/>
        <v/>
      </c>
      <c r="AX289" s="6" t="str">
        <f t="shared" si="91"/>
        <v>--</v>
      </c>
      <c r="AY289" s="6" t="str">
        <f t="shared" si="100"/>
        <v/>
      </c>
      <c r="AZ289" s="6" t="str">
        <f t="shared" si="101"/>
        <v/>
      </c>
      <c r="BA289" s="6" t="str">
        <f>IFERROR(IF(AR289="--","",IF(HLOOKUP(SMALL($Q$4:$Y$4,6),$Q$4:$Y$501,ROW(AP289)-3,FALSE)=0,"",IF(HLOOKUP(SMALL($Q$4:$Y$4,6),$Q$4:$Y$501,ROW(AP289)-3,FALSE)="nee",VLOOKUP("De kwaliteitseis emissiearme grond (maximale concentratie) wordt overschreden.",H!$O$10:'H'!$P$59,2,FALSE),""))),"")</f>
        <v/>
      </c>
      <c r="BB289" s="6" t="str">
        <f t="shared" si="92"/>
        <v>--</v>
      </c>
      <c r="BC289" s="6" t="str">
        <f t="shared" si="93"/>
        <v/>
      </c>
      <c r="BD289" s="6" t="str">
        <f t="shared" si="94"/>
        <v>--</v>
      </c>
      <c r="BE289" s="6" t="str">
        <f t="shared" si="102"/>
        <v/>
      </c>
      <c r="BF289" s="6" t="str">
        <f t="shared" si="103"/>
        <v/>
      </c>
      <c r="BG289" s="4" t="str">
        <f>IFERROR(IF(AR289="--","",IF(HLOOKUP(SMALL($Q$4:$Y$4,9),$Q$4:$Y$501,ROW(AP289)-3,FALSE)=0,"",IF(HLOOKUP(SMALL($Q$4:$Y$4,9),$Q$4:$Y$501,ROW(AP289)-3,FALSE)="nee",VLOOKUP("De kwaliteitseis emissiearme grond (maximale concentratie) wordt overschreden.",H!$O$10:'H'!$P$59,2,FALSE),""))),"")</f>
        <v/>
      </c>
    </row>
    <row r="290" spans="1:59" x14ac:dyDescent="0.2">
      <c r="A290" s="4" t="str">
        <f>F!A290</f>
        <v>Hexachloorcylcopentadieen</v>
      </c>
      <c r="B290" s="6" t="str">
        <f>IF(ISNUMBER(F!E290)=FALSE,"--",IF(F!E290=0,"--",F!E290))</f>
        <v>--</v>
      </c>
      <c r="C290" s="6" t="str">
        <f>IF(B290="--","",F!F290)</f>
        <v/>
      </c>
      <c r="D290" s="6" t="str">
        <f>IF(ISNUMBER(F!G290)=FALSE,"--",IF(F!G290=0,"--",F!G290))</f>
        <v>--</v>
      </c>
      <c r="E290" s="6" t="str">
        <f>IF(D290="--","",F!H290)</f>
        <v/>
      </c>
      <c r="F290" s="6" t="str">
        <f>IF(ISNUMBER(F!I290)=FALSE,"--",IF(F!I290=0,"--",F!I290))</f>
        <v>--</v>
      </c>
      <c r="G290" s="6" t="str">
        <f>IF(F290="--","",F!J290)</f>
        <v/>
      </c>
      <c r="H290" s="6"/>
      <c r="I290" s="6" t="str">
        <f>IF(F!Z290=-1,-1,F!AV290)</f>
        <v/>
      </c>
      <c r="J290" s="6"/>
      <c r="K290" s="6" t="str">
        <f>IF(F!AC290=-1,-1,F!AX290)</f>
        <v/>
      </c>
      <c r="L290" s="6"/>
      <c r="M290" s="6" t="str">
        <f>IF(F!AF290=-1,-1,F!AZ290)</f>
        <v/>
      </c>
      <c r="N290" s="6"/>
      <c r="P290" s="4" t="str">
        <f>IFERROR(IF(AND(VLOOKUP(F!$B290,E!$B$1:$AK$300,5,FALSE)&lt;&gt;1000000000,VLOOKUP(F!$B290,E!$B$1:$AK$300,6,FALSE)=1000000000,VLOOKUP(F!$B290,E!$B$1:$AK$300,7,FALSE)=1000000000,VLOOKUP(F!$B290,E!$B$1:$AK$300,8,FALSE)=1000000000,VLOOKUP(F!$B290,E!$B$1:$AK$300,9,FALSE)=1000000000),"toetsen alleen LN",IF(AND(VLOOKUP(F!$B290,E!$B$1:$AK$300,5,FALSE)=1000000000,VLOOKUP(F!$B290,E!$B$1:$AK$300,6,FALSE)=1000000000,VLOOKUP(F!$B290,E!$B$1:$AK$300,7,FALSE)=1000000000,VLOOKUP(F!$B290,E!$B$1:$AK$300,8,FALSE)&lt;&gt;1000000000,VLOOKUP(F!$B290,E!$B$1:$AK$300,9,FALSE)&lt;&gt;1000000000),"toetsen alleen MV en SV",IF(AND(VLOOKUP(F!$B290,E!$B$1:$AK$300,5,FALSE)&lt;&gt;1000000000,VLOOKUP(F!$B290,E!$B$1:$AK$300,6,FALSE)&lt;&gt;1000000000,VLOOKUP(F!$B290,E!$B$1:$AK$300,7,FALSE)&lt;&gt;1000000000,VLOOKUP(F!$B290,E!$B$1:$AK$300,8,FALSE)=1000000000,VLOOKUP(F!$B290,E!$B$1:$AK$300,9,FALSE)=1000000000),"toetsen geen MV en SV",IF(VLOOKUP(F!$B290,E!$B$1:$AK$300,5,FALSE)+VLOOKUP(F!$B290,E!$B$1:$AK$300,6,FALSE)+VLOOKUP(F!$B290,E!$B$1:$AK$300,7,FALSE)+VLOOKUP(F!$B290,E!$B$1:$AK$300,8,FALSE)&lt;&gt;4000000000,"toetsen",IF(VLOOKUP(F!$B290,E!$B$1:$AK$300,12,FALSE)&lt;&gt;1000000000,"toetsen alleen IW","niet toetsen"))))),"")</f>
        <v/>
      </c>
      <c r="Q290" s="6" t="str">
        <f t="shared" si="109"/>
        <v/>
      </c>
      <c r="R290" s="5" t="str">
        <f>IF($B290="--","",IF($P290="toetsen",toetsen(F!$B290,Q290),IF($P290="toetsen alleen IW",toetsen_alleen_IW(F!$B290,Q290),IF($P290="toetsen alleen LN",toetsen_alleen_LN(F!$B290,Q290),IF($P290="toetsen geen MV en SV",toetsen_geen_MV_en_SV(F!$B290,Q290),IF($P290="toetsen alleen MV en SV",toetsen_alleen_MV_en_SV(F!$B290,Q290),""))))))</f>
        <v/>
      </c>
      <c r="S290" s="5" t="str">
        <f>IF($P290="toetsen",IF(OR(Q290="",VLOOKUP(F!$B290,E!$B$1:$AK$300,10,FALSE)=1000000000),"",IF(Q290&lt;=VLOOKUP(F!$B290,E!$B$1:$AK$300,10,FALSE),"ja","nee")),"")</f>
        <v/>
      </c>
      <c r="T290" s="78" t="str">
        <f t="shared" si="104"/>
        <v/>
      </c>
      <c r="U290" s="5" t="str">
        <f>IF($D290="--","",IF($P290="toetsen",toetsen(F!$B290,T290),IF($P290="toetsen alleen IW",toetsen_alleen_IW(F!$B290,T290),IF($P290="toetsen alleen LN",toetsen_alleen_LN(F!$B290,T290),IF($P290="toetsen geen MV en SV",toetsen_geen_MV_en_SV(F!$B290,T290),IF($P290="toetsen alleen MV en SV",toetsen_alleen_MV_en_SV(F!$B290,T290),""))))))</f>
        <v/>
      </c>
      <c r="V290" s="5" t="str">
        <f>IF($P290="toetsen",IF(OR(T290="",VLOOKUP(F!$B290,E!$B$1:$AK$300,10,FALSE)=1000000000),"",IF(T290&lt;=VLOOKUP(F!$B290,E!$B$1:$AK$300,10,FALSE),"ja","nee")),"")</f>
        <v/>
      </c>
      <c r="W290" s="6" t="str">
        <f t="shared" si="105"/>
        <v/>
      </c>
      <c r="X290" s="5" t="str">
        <f>IF($F290="--","",IF($P290="toetsen",toetsen(F!$B290,W290),IF($P290="toetsen alleen IW",toetsen_alleen_IW(F!$B290,W290),IF($P290="toetsen alleen LN",toetsen_alleen_LN(F!$B290,W290),IF($P290="toetsen geen MV en SV",toetsen_geen_MV_en_SV(F!$B290,W290),IF($P290="toetsen alleen MV en SV",toetsen_alleen_MV_en_SV(F!$B290,W290),""))))))</f>
        <v/>
      </c>
      <c r="Y290" s="5" t="str">
        <f>IF($P290="toetsen",IF(OR(W290="",VLOOKUP(F!$B290,E!$B$1:$AK$300,10,FALSE)=1000000000),"",IF(W290&lt;=VLOOKUP(F!$B290,E!$B$1:$AK$300,10,FALSE),"ja","nee")),"")</f>
        <v/>
      </c>
      <c r="AA290" s="4" t="str">
        <f>IFERROR(IF(Q290="","",(IF(Q290&gt;2*VLOOKUP(F!$B290,E!$B$1:$AK$300,5,FALSE),1,0))),"")</f>
        <v/>
      </c>
      <c r="AB290" s="4" t="str">
        <f>IFERROR(IF(T290="","",(IF(T290&gt;2*VLOOKUP(F!$B290,E!$B$1:$AK$300,5,FALSE),1,0))),"")</f>
        <v/>
      </c>
      <c r="AC290" s="4" t="str">
        <f>IFERROR(IF(W290="","",(IF(W290&gt;2*VLOOKUP(F!$B290,E!$B$1:$AK$300,5,FALSE),1,0))),"")</f>
        <v/>
      </c>
      <c r="AE290" s="4" t="str">
        <f>IFERROR(IF(Q290="","",(IF(Q290&gt;VLOOKUP(F!$B290,E!$B$1:$AK$300,6,FALSE)+VLOOKUP(F!$B290,E!$B$1:$AK$300,5,FALSE),1,0))),"")</f>
        <v/>
      </c>
      <c r="AF290" s="4" t="str">
        <f>IFERROR(IF(T290="","",(IF(T290&gt;VLOOKUP(F!$B290,E!$B$1:$AK$300,6,FALSE)+VLOOKUP(F!$B290,E!$B$1:$AK$300,5,FALSE),1,0))),"")</f>
        <v/>
      </c>
      <c r="AG290" s="4" t="str">
        <f>IFERROR(IF(W290="","",(IF(W290&gt;VLOOKUP(F!$B290,E!$B$1:$AK$300,6,FALSE)+VLOOKUP(F!$B290,E!$B$1:$AK$300,5,FALSE),1,0))),"")</f>
        <v/>
      </c>
      <c r="AI290" s="6" t="str">
        <f t="shared" si="106"/>
        <v>--</v>
      </c>
      <c r="AJ290" s="6" t="str">
        <f>IF(AI290="--","--",IF(F!$D290=131,IF(I290=-1,"rg",IF(I290="","--",IF(I290*1000&lt;1,FIXED(I290*1000,3),IF(I290*1000&lt;10,FIXED(I290*1000,2),(IF(I290*1000&lt;100,FIXED(I290*1000,1),IF(I290*1000&lt;1000,FIXED(I290*1000,0),MROUND(I290*1000,10)))))))),IF(I290=-1,"rg",IF(I290="","--",IF(I290&lt;1,FIXED(I290,3),IF(I290&lt;10,FIXED(I290,2),(IF(I290&lt;100,FIXED(I290,1),IF(I290&lt;1000,FIXED(I290,0),MROUND(I290,10))))))))))</f>
        <v>--</v>
      </c>
      <c r="AK290" s="6" t="str">
        <f t="shared" si="107"/>
        <v>--</v>
      </c>
      <c r="AL290" s="6" t="str">
        <f>IF(AK290="--","--",IF(F!$D290=131,IF(K290=-1,"rg",IF(K290="","--",IF(K290*1000&lt;1,FIXED(K290*1000,3),IF(K290*1000&lt;10,FIXED(K290*1000,2),(IF(K290*1000&lt;100,FIXED(K290*1000,1),IF(K290*1000&lt;1000,FIXED(K290*1000,0),MROUND(K290*1000,10)))))))),IF(K290=-1,"rg",IF(K290="","--",IF(K290&lt;1,FIXED(K290,3),IF(K290&lt;10,FIXED(K290,2),(IF(K290&lt;100,FIXED(K290,1),IF(K290&lt;1000,FIXED(K290,0),MROUND(K290,10))))))))))</f>
        <v>--</v>
      </c>
      <c r="AM290" s="6" t="str">
        <f t="shared" si="108"/>
        <v>--</v>
      </c>
      <c r="AN290" s="6" t="str">
        <f>IF(AM290="--","--",IF(F!$D290=131,IF(M290=-1,"rg",IF(M290="","--",IF(M290*1000&lt;1,FIXED(M290*1000,3),IF(M290*1000&lt;10,FIXED(M290*1000,2),(IF(M290*1000&lt;100,FIXED(M290*1000,1),IF(M290*1000&lt;1000,FIXED(M290*1000,0),MROUND(M290*1000,10)))))))),IF(M290=-1,"rg",IF(M290="","--",IF(M290&lt;1,FIXED(M290,3),IF(M290&lt;10,FIXED(M290,2),(IF(M290&lt;100,FIXED(M290,1),IF(M290&lt;1000,FIXED(M290,0),MROUND(M290,10))))))))))</f>
        <v>--</v>
      </c>
      <c r="AP290" s="6" t="str">
        <f t="shared" si="95"/>
        <v>--</v>
      </c>
      <c r="AQ290" s="6" t="str">
        <f t="shared" si="96"/>
        <v/>
      </c>
      <c r="AR290" s="6" t="str">
        <f t="shared" si="97"/>
        <v>--</v>
      </c>
      <c r="AS290" s="6" t="str">
        <f t="shared" si="98"/>
        <v/>
      </c>
      <c r="AT290" s="6" t="str">
        <f t="shared" si="99"/>
        <v/>
      </c>
      <c r="AU290" s="6" t="str">
        <f>IFERROR(IF(AR290="--","",IF(HLOOKUP(SMALL($Q$4:$Y$4,3),$Q$4:$Y$501,ROW(AP290)-3,FALSE)=0,"",IF(HLOOKUP(SMALL($Q$4:$Y$4,3),$Q$4:$Y$501,ROW(AP290)-3,FALSE)="nee",VLOOKUP("De kwaliteitseis emissiearme grond (maximale concentratie) wordt overschreden.",H!$O$10:'H'!$P$59,2,FALSE),""))),"")</f>
        <v/>
      </c>
      <c r="AV290" s="6" t="str">
        <f t="shared" si="89"/>
        <v>--</v>
      </c>
      <c r="AW290" s="6" t="str">
        <f t="shared" si="90"/>
        <v/>
      </c>
      <c r="AX290" s="6" t="str">
        <f t="shared" si="91"/>
        <v>--</v>
      </c>
      <c r="AY290" s="6" t="str">
        <f t="shared" si="100"/>
        <v/>
      </c>
      <c r="AZ290" s="6" t="str">
        <f t="shared" si="101"/>
        <v/>
      </c>
      <c r="BA290" s="6" t="str">
        <f>IFERROR(IF(AR290="--","",IF(HLOOKUP(SMALL($Q$4:$Y$4,6),$Q$4:$Y$501,ROW(AP290)-3,FALSE)=0,"",IF(HLOOKUP(SMALL($Q$4:$Y$4,6),$Q$4:$Y$501,ROW(AP290)-3,FALSE)="nee",VLOOKUP("De kwaliteitseis emissiearme grond (maximale concentratie) wordt overschreden.",H!$O$10:'H'!$P$59,2,FALSE),""))),"")</f>
        <v/>
      </c>
      <c r="BB290" s="6" t="str">
        <f t="shared" si="92"/>
        <v>--</v>
      </c>
      <c r="BC290" s="6" t="str">
        <f t="shared" si="93"/>
        <v/>
      </c>
      <c r="BD290" s="6" t="str">
        <f t="shared" si="94"/>
        <v>--</v>
      </c>
      <c r="BE290" s="6" t="str">
        <f t="shared" si="102"/>
        <v/>
      </c>
      <c r="BF290" s="6" t="str">
        <f t="shared" si="103"/>
        <v/>
      </c>
      <c r="BG290" s="4" t="str">
        <f>IFERROR(IF(AR290="--","",IF(HLOOKUP(SMALL($Q$4:$Y$4,9),$Q$4:$Y$501,ROW(AP290)-3,FALSE)=0,"",IF(HLOOKUP(SMALL($Q$4:$Y$4,9),$Q$4:$Y$501,ROW(AP290)-3,FALSE)="nee",VLOOKUP("De kwaliteitseis emissiearme grond (maximale concentratie) wordt overschreden.",H!$O$10:'H'!$P$59,2,FALSE),""))),"")</f>
        <v/>
      </c>
    </row>
    <row r="291" spans="1:59" x14ac:dyDescent="0.2">
      <c r="A291" s="4" t="str">
        <f>F!A291</f>
        <v>Isoforon</v>
      </c>
      <c r="B291" s="6" t="str">
        <f>IF(ISNUMBER(F!E291)=FALSE,"--",IF(F!E291=0,"--",F!E291))</f>
        <v>--</v>
      </c>
      <c r="C291" s="6" t="str">
        <f>IF(B291="--","",F!F291)</f>
        <v/>
      </c>
      <c r="D291" s="6" t="str">
        <f>IF(ISNUMBER(F!G291)=FALSE,"--",IF(F!G291=0,"--",F!G291))</f>
        <v>--</v>
      </c>
      <c r="E291" s="6" t="str">
        <f>IF(D291="--","",F!H291)</f>
        <v/>
      </c>
      <c r="F291" s="6" t="str">
        <f>IF(ISNUMBER(F!I291)=FALSE,"--",IF(F!I291=0,"--",F!I291))</f>
        <v>--</v>
      </c>
      <c r="G291" s="6" t="str">
        <f>IF(F291="--","",F!J291)</f>
        <v/>
      </c>
      <c r="H291" s="6"/>
      <c r="I291" s="6" t="str">
        <f>IF(F!Z291=-1,-1,F!AV291)</f>
        <v/>
      </c>
      <c r="J291" s="6"/>
      <c r="K291" s="6" t="str">
        <f>IF(F!AC291=-1,-1,F!AX291)</f>
        <v/>
      </c>
      <c r="L291" s="6"/>
      <c r="M291" s="6" t="str">
        <f>IF(F!AF291=-1,-1,F!AZ291)</f>
        <v/>
      </c>
      <c r="N291" s="6"/>
      <c r="P291" s="4" t="str">
        <f>IFERROR(IF(AND(VLOOKUP(F!$B291,E!$B$1:$AK$300,5,FALSE)&lt;&gt;1000000000,VLOOKUP(F!$B291,E!$B$1:$AK$300,6,FALSE)=1000000000,VLOOKUP(F!$B291,E!$B$1:$AK$300,7,FALSE)=1000000000,VLOOKUP(F!$B291,E!$B$1:$AK$300,8,FALSE)=1000000000,VLOOKUP(F!$B291,E!$B$1:$AK$300,9,FALSE)=1000000000),"toetsen alleen LN",IF(AND(VLOOKUP(F!$B291,E!$B$1:$AK$300,5,FALSE)=1000000000,VLOOKUP(F!$B291,E!$B$1:$AK$300,6,FALSE)=1000000000,VLOOKUP(F!$B291,E!$B$1:$AK$300,7,FALSE)=1000000000,VLOOKUP(F!$B291,E!$B$1:$AK$300,8,FALSE)&lt;&gt;1000000000,VLOOKUP(F!$B291,E!$B$1:$AK$300,9,FALSE)&lt;&gt;1000000000),"toetsen alleen MV en SV",IF(AND(VLOOKUP(F!$B291,E!$B$1:$AK$300,5,FALSE)&lt;&gt;1000000000,VLOOKUP(F!$B291,E!$B$1:$AK$300,6,FALSE)&lt;&gt;1000000000,VLOOKUP(F!$B291,E!$B$1:$AK$300,7,FALSE)&lt;&gt;1000000000,VLOOKUP(F!$B291,E!$B$1:$AK$300,8,FALSE)=1000000000,VLOOKUP(F!$B291,E!$B$1:$AK$300,9,FALSE)=1000000000),"toetsen geen MV en SV",IF(VLOOKUP(F!$B291,E!$B$1:$AK$300,5,FALSE)+VLOOKUP(F!$B291,E!$B$1:$AK$300,6,FALSE)+VLOOKUP(F!$B291,E!$B$1:$AK$300,7,FALSE)+VLOOKUP(F!$B291,E!$B$1:$AK$300,8,FALSE)&lt;&gt;4000000000,"toetsen",IF(VLOOKUP(F!$B291,E!$B$1:$AK$300,12,FALSE)&lt;&gt;1000000000,"toetsen alleen IW","niet toetsen"))))),"")</f>
        <v/>
      </c>
      <c r="Q291" s="6" t="str">
        <f t="shared" si="109"/>
        <v/>
      </c>
      <c r="R291" s="5" t="str">
        <f>IF($B291="--","",IF($P291="toetsen",toetsen(F!$B291,Q291),IF($P291="toetsen alleen IW",toetsen_alleen_IW(F!$B291,Q291),IF($P291="toetsen alleen LN",toetsen_alleen_LN(F!$B291,Q291),IF($P291="toetsen geen MV en SV",toetsen_geen_MV_en_SV(F!$B291,Q291),IF($P291="toetsen alleen MV en SV",toetsen_alleen_MV_en_SV(F!$B291,Q291),""))))))</f>
        <v/>
      </c>
      <c r="S291" s="5" t="str">
        <f>IF($P291="toetsen",IF(OR(Q291="",VLOOKUP(F!$B291,E!$B$1:$AK$300,10,FALSE)=1000000000),"",IF(Q291&lt;=VLOOKUP(F!$B291,E!$B$1:$AK$300,10,FALSE),"ja","nee")),"")</f>
        <v/>
      </c>
      <c r="T291" s="78" t="str">
        <f t="shared" si="104"/>
        <v/>
      </c>
      <c r="U291" s="5" t="str">
        <f>IF($D291="--","",IF($P291="toetsen",toetsen(F!$B291,T291),IF($P291="toetsen alleen IW",toetsen_alleen_IW(F!$B291,T291),IF($P291="toetsen alleen LN",toetsen_alleen_LN(F!$B291,T291),IF($P291="toetsen geen MV en SV",toetsen_geen_MV_en_SV(F!$B291,T291),IF($P291="toetsen alleen MV en SV",toetsen_alleen_MV_en_SV(F!$B291,T291),""))))))</f>
        <v/>
      </c>
      <c r="V291" s="5" t="str">
        <f>IF($P291="toetsen",IF(OR(T291="",VLOOKUP(F!$B291,E!$B$1:$AK$300,10,FALSE)=1000000000),"",IF(T291&lt;=VLOOKUP(F!$B291,E!$B$1:$AK$300,10,FALSE),"ja","nee")),"")</f>
        <v/>
      </c>
      <c r="W291" s="6" t="str">
        <f t="shared" si="105"/>
        <v/>
      </c>
      <c r="X291" s="5" t="str">
        <f>IF($F291="--","",IF($P291="toetsen",toetsen(F!$B291,W291),IF($P291="toetsen alleen IW",toetsen_alleen_IW(F!$B291,W291),IF($P291="toetsen alleen LN",toetsen_alleen_LN(F!$B291,W291),IF($P291="toetsen geen MV en SV",toetsen_geen_MV_en_SV(F!$B291,W291),IF($P291="toetsen alleen MV en SV",toetsen_alleen_MV_en_SV(F!$B291,W291),""))))))</f>
        <v/>
      </c>
      <c r="Y291" s="5" t="str">
        <f>IF($P291="toetsen",IF(OR(W291="",VLOOKUP(F!$B291,E!$B$1:$AK$300,10,FALSE)=1000000000),"",IF(W291&lt;=VLOOKUP(F!$B291,E!$B$1:$AK$300,10,FALSE),"ja","nee")),"")</f>
        <v/>
      </c>
      <c r="AA291" s="4" t="str">
        <f>IFERROR(IF(Q291="","",(IF(Q291&gt;2*VLOOKUP(F!$B291,E!$B$1:$AK$300,5,FALSE),1,0))),"")</f>
        <v/>
      </c>
      <c r="AB291" s="4" t="str">
        <f>IFERROR(IF(T291="","",(IF(T291&gt;2*VLOOKUP(F!$B291,E!$B$1:$AK$300,5,FALSE),1,0))),"")</f>
        <v/>
      </c>
      <c r="AC291" s="4" t="str">
        <f>IFERROR(IF(W291="","",(IF(W291&gt;2*VLOOKUP(F!$B291,E!$B$1:$AK$300,5,FALSE),1,0))),"")</f>
        <v/>
      </c>
      <c r="AE291" s="4" t="str">
        <f>IFERROR(IF(Q291="","",(IF(Q291&gt;VLOOKUP(F!$B291,E!$B$1:$AK$300,6,FALSE)+VLOOKUP(F!$B291,E!$B$1:$AK$300,5,FALSE),1,0))),"")</f>
        <v/>
      </c>
      <c r="AF291" s="4" t="str">
        <f>IFERROR(IF(T291="","",(IF(T291&gt;VLOOKUP(F!$B291,E!$B$1:$AK$300,6,FALSE)+VLOOKUP(F!$B291,E!$B$1:$AK$300,5,FALSE),1,0))),"")</f>
        <v/>
      </c>
      <c r="AG291" s="4" t="str">
        <f>IFERROR(IF(W291="","",(IF(W291&gt;VLOOKUP(F!$B291,E!$B$1:$AK$300,6,FALSE)+VLOOKUP(F!$B291,E!$B$1:$AK$300,5,FALSE),1,0))),"")</f>
        <v/>
      </c>
      <c r="AI291" s="6" t="str">
        <f t="shared" si="106"/>
        <v>--</v>
      </c>
      <c r="AJ291" s="6" t="str">
        <f>IF(AI291="--","--",IF(F!$D291=131,IF(I291=-1,"rg",IF(I291="","--",IF(I291*1000&lt;1,FIXED(I291*1000,3),IF(I291*1000&lt;10,FIXED(I291*1000,2),(IF(I291*1000&lt;100,FIXED(I291*1000,1),IF(I291*1000&lt;1000,FIXED(I291*1000,0),MROUND(I291*1000,10)))))))),IF(I291=-1,"rg",IF(I291="","--",IF(I291&lt;1,FIXED(I291,3),IF(I291&lt;10,FIXED(I291,2),(IF(I291&lt;100,FIXED(I291,1),IF(I291&lt;1000,FIXED(I291,0),MROUND(I291,10))))))))))</f>
        <v>--</v>
      </c>
      <c r="AK291" s="6" t="str">
        <f t="shared" si="107"/>
        <v>--</v>
      </c>
      <c r="AL291" s="6" t="str">
        <f>IF(AK291="--","--",IF(F!$D291=131,IF(K291=-1,"rg",IF(K291="","--",IF(K291*1000&lt;1,FIXED(K291*1000,3),IF(K291*1000&lt;10,FIXED(K291*1000,2),(IF(K291*1000&lt;100,FIXED(K291*1000,1),IF(K291*1000&lt;1000,FIXED(K291*1000,0),MROUND(K291*1000,10)))))))),IF(K291=-1,"rg",IF(K291="","--",IF(K291&lt;1,FIXED(K291,3),IF(K291&lt;10,FIXED(K291,2),(IF(K291&lt;100,FIXED(K291,1),IF(K291&lt;1000,FIXED(K291,0),MROUND(K291,10))))))))))</f>
        <v>--</v>
      </c>
      <c r="AM291" s="6" t="str">
        <f t="shared" si="108"/>
        <v>--</v>
      </c>
      <c r="AN291" s="6" t="str">
        <f>IF(AM291="--","--",IF(F!$D291=131,IF(M291=-1,"rg",IF(M291="","--",IF(M291*1000&lt;1,FIXED(M291*1000,3),IF(M291*1000&lt;10,FIXED(M291*1000,2),(IF(M291*1000&lt;100,FIXED(M291*1000,1),IF(M291*1000&lt;1000,FIXED(M291*1000,0),MROUND(M291*1000,10)))))))),IF(M291=-1,"rg",IF(M291="","--",IF(M291&lt;1,FIXED(M291,3),IF(M291&lt;10,FIXED(M291,2),(IF(M291&lt;100,FIXED(M291,1),IF(M291&lt;1000,FIXED(M291,0),MROUND(M291,10))))))))))</f>
        <v>--</v>
      </c>
      <c r="AP291" s="6" t="str">
        <f t="shared" si="95"/>
        <v>--</v>
      </c>
      <c r="AQ291" s="6" t="str">
        <f t="shared" si="96"/>
        <v/>
      </c>
      <c r="AR291" s="6" t="str">
        <f t="shared" si="97"/>
        <v>--</v>
      </c>
      <c r="AS291" s="6" t="str">
        <f t="shared" si="98"/>
        <v/>
      </c>
      <c r="AT291" s="6" t="str">
        <f t="shared" si="99"/>
        <v/>
      </c>
      <c r="AU291" s="6" t="str">
        <f>IFERROR(IF(AR291="--","",IF(HLOOKUP(SMALL($Q$4:$Y$4,3),$Q$4:$Y$501,ROW(AP291)-3,FALSE)=0,"",IF(HLOOKUP(SMALL($Q$4:$Y$4,3),$Q$4:$Y$501,ROW(AP291)-3,FALSE)="nee",VLOOKUP("De kwaliteitseis emissiearme grond (maximale concentratie) wordt overschreden.",H!$O$10:'H'!$P$59,2,FALSE),""))),"")</f>
        <v/>
      </c>
      <c r="AV291" s="6" t="str">
        <f t="shared" si="89"/>
        <v>--</v>
      </c>
      <c r="AW291" s="6" t="str">
        <f t="shared" si="90"/>
        <v/>
      </c>
      <c r="AX291" s="6" t="str">
        <f t="shared" si="91"/>
        <v>--</v>
      </c>
      <c r="AY291" s="6" t="str">
        <f t="shared" si="100"/>
        <v/>
      </c>
      <c r="AZ291" s="6" t="str">
        <f t="shared" si="101"/>
        <v/>
      </c>
      <c r="BA291" s="6" t="str">
        <f>IFERROR(IF(AR291="--","",IF(HLOOKUP(SMALL($Q$4:$Y$4,6),$Q$4:$Y$501,ROW(AP291)-3,FALSE)=0,"",IF(HLOOKUP(SMALL($Q$4:$Y$4,6),$Q$4:$Y$501,ROW(AP291)-3,FALSE)="nee",VLOOKUP("De kwaliteitseis emissiearme grond (maximale concentratie) wordt overschreden.",H!$O$10:'H'!$P$59,2,FALSE),""))),"")</f>
        <v/>
      </c>
      <c r="BB291" s="6" t="str">
        <f t="shared" si="92"/>
        <v>--</v>
      </c>
      <c r="BC291" s="6" t="str">
        <f t="shared" si="93"/>
        <v/>
      </c>
      <c r="BD291" s="6" t="str">
        <f t="shared" si="94"/>
        <v>--</v>
      </c>
      <c r="BE291" s="6" t="str">
        <f t="shared" si="102"/>
        <v/>
      </c>
      <c r="BF291" s="6" t="str">
        <f t="shared" si="103"/>
        <v/>
      </c>
      <c r="BG291" s="4" t="str">
        <f>IFERROR(IF(AR291="--","",IF(HLOOKUP(SMALL($Q$4:$Y$4,9),$Q$4:$Y$501,ROW(AP291)-3,FALSE)=0,"",IF(HLOOKUP(SMALL($Q$4:$Y$4,9),$Q$4:$Y$501,ROW(AP291)-3,FALSE)="nee",VLOOKUP("De kwaliteitseis emissiearme grond (maximale concentratie) wordt overschreden.",H!$O$10:'H'!$P$59,2,FALSE),""))),"")</f>
        <v/>
      </c>
    </row>
    <row r="292" spans="1:59" x14ac:dyDescent="0.2">
      <c r="A292" s="4" t="str">
        <f>F!A292</f>
        <v>Nitrobenzeen</v>
      </c>
      <c r="B292" s="6" t="str">
        <f>IF(ISNUMBER(F!E292)=FALSE,"--",IF(F!E292=0,"--",F!E292))</f>
        <v>--</v>
      </c>
      <c r="C292" s="6" t="str">
        <f>IF(B292="--","",F!F292)</f>
        <v/>
      </c>
      <c r="D292" s="6" t="str">
        <f>IF(ISNUMBER(F!G292)=FALSE,"--",IF(F!G292=0,"--",F!G292))</f>
        <v>--</v>
      </c>
      <c r="E292" s="6" t="str">
        <f>IF(D292="--","",F!H292)</f>
        <v/>
      </c>
      <c r="F292" s="6" t="str">
        <f>IF(ISNUMBER(F!I292)=FALSE,"--",IF(F!I292=0,"--",F!I292))</f>
        <v>--</v>
      </c>
      <c r="G292" s="6" t="str">
        <f>IF(F292="--","",F!J292)</f>
        <v/>
      </c>
      <c r="H292" s="6"/>
      <c r="I292" s="6" t="str">
        <f>IF(F!Z292=-1,-1,F!AV292)</f>
        <v/>
      </c>
      <c r="J292" s="6"/>
      <c r="K292" s="6" t="str">
        <f>IF(F!AC292=-1,-1,F!AX292)</f>
        <v/>
      </c>
      <c r="L292" s="6"/>
      <c r="M292" s="6" t="str">
        <f>IF(F!AF292=-1,-1,F!AZ292)</f>
        <v/>
      </c>
      <c r="N292" s="6"/>
      <c r="P292" s="4" t="str">
        <f>IFERROR(IF(AND(VLOOKUP(F!$B292,E!$B$1:$AK$300,5,FALSE)&lt;&gt;1000000000,VLOOKUP(F!$B292,E!$B$1:$AK$300,6,FALSE)=1000000000,VLOOKUP(F!$B292,E!$B$1:$AK$300,7,FALSE)=1000000000,VLOOKUP(F!$B292,E!$B$1:$AK$300,8,FALSE)=1000000000,VLOOKUP(F!$B292,E!$B$1:$AK$300,9,FALSE)=1000000000),"toetsen alleen LN",IF(AND(VLOOKUP(F!$B292,E!$B$1:$AK$300,5,FALSE)=1000000000,VLOOKUP(F!$B292,E!$B$1:$AK$300,6,FALSE)=1000000000,VLOOKUP(F!$B292,E!$B$1:$AK$300,7,FALSE)=1000000000,VLOOKUP(F!$B292,E!$B$1:$AK$300,8,FALSE)&lt;&gt;1000000000,VLOOKUP(F!$B292,E!$B$1:$AK$300,9,FALSE)&lt;&gt;1000000000),"toetsen alleen MV en SV",IF(AND(VLOOKUP(F!$B292,E!$B$1:$AK$300,5,FALSE)&lt;&gt;1000000000,VLOOKUP(F!$B292,E!$B$1:$AK$300,6,FALSE)&lt;&gt;1000000000,VLOOKUP(F!$B292,E!$B$1:$AK$300,7,FALSE)&lt;&gt;1000000000,VLOOKUP(F!$B292,E!$B$1:$AK$300,8,FALSE)=1000000000,VLOOKUP(F!$B292,E!$B$1:$AK$300,9,FALSE)=1000000000),"toetsen geen MV en SV",IF(VLOOKUP(F!$B292,E!$B$1:$AK$300,5,FALSE)+VLOOKUP(F!$B292,E!$B$1:$AK$300,6,FALSE)+VLOOKUP(F!$B292,E!$B$1:$AK$300,7,FALSE)+VLOOKUP(F!$B292,E!$B$1:$AK$300,8,FALSE)&lt;&gt;4000000000,"toetsen",IF(VLOOKUP(F!$B292,E!$B$1:$AK$300,12,FALSE)&lt;&gt;1000000000,"toetsen alleen IW","niet toetsen"))))),"")</f>
        <v/>
      </c>
      <c r="Q292" s="6" t="str">
        <f t="shared" si="109"/>
        <v/>
      </c>
      <c r="R292" s="5" t="str">
        <f>IF($B292="--","",IF($P292="toetsen",toetsen(F!$B292,Q292),IF($P292="toetsen alleen IW",toetsen_alleen_IW(F!$B292,Q292),IF($P292="toetsen alleen LN",toetsen_alleen_LN(F!$B292,Q292),IF($P292="toetsen geen MV en SV",toetsen_geen_MV_en_SV(F!$B292,Q292),IF($P292="toetsen alleen MV en SV",toetsen_alleen_MV_en_SV(F!$B292,Q292),""))))))</f>
        <v/>
      </c>
      <c r="S292" s="5" t="str">
        <f>IF($P292="toetsen",IF(OR(Q292="",VLOOKUP(F!$B292,E!$B$1:$AK$300,10,FALSE)=1000000000),"",IF(Q292&lt;=VLOOKUP(F!$B292,E!$B$1:$AK$300,10,FALSE),"ja","nee")),"")</f>
        <v/>
      </c>
      <c r="T292" s="78" t="str">
        <f t="shared" si="104"/>
        <v/>
      </c>
      <c r="U292" s="5" t="str">
        <f>IF($D292="--","",IF($P292="toetsen",toetsen(F!$B292,T292),IF($P292="toetsen alleen IW",toetsen_alleen_IW(F!$B292,T292),IF($P292="toetsen alleen LN",toetsen_alleen_LN(F!$B292,T292),IF($P292="toetsen geen MV en SV",toetsen_geen_MV_en_SV(F!$B292,T292),IF($P292="toetsen alleen MV en SV",toetsen_alleen_MV_en_SV(F!$B292,T292),""))))))</f>
        <v/>
      </c>
      <c r="V292" s="5" t="str">
        <f>IF($P292="toetsen",IF(OR(T292="",VLOOKUP(F!$B292,E!$B$1:$AK$300,10,FALSE)=1000000000),"",IF(T292&lt;=VLOOKUP(F!$B292,E!$B$1:$AK$300,10,FALSE),"ja","nee")),"")</f>
        <v/>
      </c>
      <c r="W292" s="6" t="str">
        <f t="shared" si="105"/>
        <v/>
      </c>
      <c r="X292" s="5" t="str">
        <f>IF($F292="--","",IF($P292="toetsen",toetsen(F!$B292,W292),IF($P292="toetsen alleen IW",toetsen_alleen_IW(F!$B292,W292),IF($P292="toetsen alleen LN",toetsen_alleen_LN(F!$B292,W292),IF($P292="toetsen geen MV en SV",toetsen_geen_MV_en_SV(F!$B292,W292),IF($P292="toetsen alleen MV en SV",toetsen_alleen_MV_en_SV(F!$B292,W292),""))))))</f>
        <v/>
      </c>
      <c r="Y292" s="5" t="str">
        <f>IF($P292="toetsen",IF(OR(W292="",VLOOKUP(F!$B292,E!$B$1:$AK$300,10,FALSE)=1000000000),"",IF(W292&lt;=VLOOKUP(F!$B292,E!$B$1:$AK$300,10,FALSE),"ja","nee")),"")</f>
        <v/>
      </c>
      <c r="AA292" s="4" t="str">
        <f>IFERROR(IF(Q292="","",(IF(Q292&gt;2*VLOOKUP(F!$B292,E!$B$1:$AK$300,5,FALSE),1,0))),"")</f>
        <v/>
      </c>
      <c r="AB292" s="4" t="str">
        <f>IFERROR(IF(T292="","",(IF(T292&gt;2*VLOOKUP(F!$B292,E!$B$1:$AK$300,5,FALSE),1,0))),"")</f>
        <v/>
      </c>
      <c r="AC292" s="4" t="str">
        <f>IFERROR(IF(W292="","",(IF(W292&gt;2*VLOOKUP(F!$B292,E!$B$1:$AK$300,5,FALSE),1,0))),"")</f>
        <v/>
      </c>
      <c r="AE292" s="4" t="str">
        <f>IFERROR(IF(Q292="","",(IF(Q292&gt;VLOOKUP(F!$B292,E!$B$1:$AK$300,6,FALSE)+VLOOKUP(F!$B292,E!$B$1:$AK$300,5,FALSE),1,0))),"")</f>
        <v/>
      </c>
      <c r="AF292" s="4" t="str">
        <f>IFERROR(IF(T292="","",(IF(T292&gt;VLOOKUP(F!$B292,E!$B$1:$AK$300,6,FALSE)+VLOOKUP(F!$B292,E!$B$1:$AK$300,5,FALSE),1,0))),"")</f>
        <v/>
      </c>
      <c r="AG292" s="4" t="str">
        <f>IFERROR(IF(W292="","",(IF(W292&gt;VLOOKUP(F!$B292,E!$B$1:$AK$300,6,FALSE)+VLOOKUP(F!$B292,E!$B$1:$AK$300,5,FALSE),1,0))),"")</f>
        <v/>
      </c>
      <c r="AI292" s="6" t="str">
        <f t="shared" si="106"/>
        <v>--</v>
      </c>
      <c r="AJ292" s="6" t="str">
        <f>IF(AI292="--","--",IF(F!$D292=131,IF(I292=-1,"rg",IF(I292="","--",IF(I292*1000&lt;1,FIXED(I292*1000,3),IF(I292*1000&lt;10,FIXED(I292*1000,2),(IF(I292*1000&lt;100,FIXED(I292*1000,1),IF(I292*1000&lt;1000,FIXED(I292*1000,0),MROUND(I292*1000,10)))))))),IF(I292=-1,"rg",IF(I292="","--",IF(I292&lt;1,FIXED(I292,3),IF(I292&lt;10,FIXED(I292,2),(IF(I292&lt;100,FIXED(I292,1),IF(I292&lt;1000,FIXED(I292,0),MROUND(I292,10))))))))))</f>
        <v>--</v>
      </c>
      <c r="AK292" s="6" t="str">
        <f t="shared" si="107"/>
        <v>--</v>
      </c>
      <c r="AL292" s="6" t="str">
        <f>IF(AK292="--","--",IF(F!$D292=131,IF(K292=-1,"rg",IF(K292="","--",IF(K292*1000&lt;1,FIXED(K292*1000,3),IF(K292*1000&lt;10,FIXED(K292*1000,2),(IF(K292*1000&lt;100,FIXED(K292*1000,1),IF(K292*1000&lt;1000,FIXED(K292*1000,0),MROUND(K292*1000,10)))))))),IF(K292=-1,"rg",IF(K292="","--",IF(K292&lt;1,FIXED(K292,3),IF(K292&lt;10,FIXED(K292,2),(IF(K292&lt;100,FIXED(K292,1),IF(K292&lt;1000,FIXED(K292,0),MROUND(K292,10))))))))))</f>
        <v>--</v>
      </c>
      <c r="AM292" s="6" t="str">
        <f t="shared" si="108"/>
        <v>--</v>
      </c>
      <c r="AN292" s="6" t="str">
        <f>IF(AM292="--","--",IF(F!$D292=131,IF(M292=-1,"rg",IF(M292="","--",IF(M292*1000&lt;1,FIXED(M292*1000,3),IF(M292*1000&lt;10,FIXED(M292*1000,2),(IF(M292*1000&lt;100,FIXED(M292*1000,1),IF(M292*1000&lt;1000,FIXED(M292*1000,0),MROUND(M292*1000,10)))))))),IF(M292=-1,"rg",IF(M292="","--",IF(M292&lt;1,FIXED(M292,3),IF(M292&lt;10,FIXED(M292,2),(IF(M292&lt;100,FIXED(M292,1),IF(M292&lt;1000,FIXED(M292,0),MROUND(M292,10))))))))))</f>
        <v>--</v>
      </c>
      <c r="AP292" s="6" t="str">
        <f t="shared" si="95"/>
        <v>--</v>
      </c>
      <c r="AQ292" s="6" t="str">
        <f t="shared" si="96"/>
        <v/>
      </c>
      <c r="AR292" s="6" t="str">
        <f t="shared" si="97"/>
        <v>--</v>
      </c>
      <c r="AS292" s="6" t="str">
        <f t="shared" si="98"/>
        <v/>
      </c>
      <c r="AT292" s="6" t="str">
        <f t="shared" si="99"/>
        <v/>
      </c>
      <c r="AU292" s="6" t="str">
        <f>IFERROR(IF(AR292="--","",IF(HLOOKUP(SMALL($Q$4:$Y$4,3),$Q$4:$Y$501,ROW(AP292)-3,FALSE)=0,"",IF(HLOOKUP(SMALL($Q$4:$Y$4,3),$Q$4:$Y$501,ROW(AP292)-3,FALSE)="nee",VLOOKUP("De kwaliteitseis emissiearme grond (maximale concentratie) wordt overschreden.",H!$O$10:'H'!$P$59,2,FALSE),""))),"")</f>
        <v/>
      </c>
      <c r="AV292" s="6" t="str">
        <f t="shared" si="89"/>
        <v>--</v>
      </c>
      <c r="AW292" s="6" t="str">
        <f t="shared" si="90"/>
        <v/>
      </c>
      <c r="AX292" s="6" t="str">
        <f t="shared" si="91"/>
        <v>--</v>
      </c>
      <c r="AY292" s="6" t="str">
        <f t="shared" si="100"/>
        <v/>
      </c>
      <c r="AZ292" s="6" t="str">
        <f t="shared" si="101"/>
        <v/>
      </c>
      <c r="BA292" s="6" t="str">
        <f>IFERROR(IF(AR292="--","",IF(HLOOKUP(SMALL($Q$4:$Y$4,6),$Q$4:$Y$501,ROW(AP292)-3,FALSE)=0,"",IF(HLOOKUP(SMALL($Q$4:$Y$4,6),$Q$4:$Y$501,ROW(AP292)-3,FALSE)="nee",VLOOKUP("De kwaliteitseis emissiearme grond (maximale concentratie) wordt overschreden.",H!$O$10:'H'!$P$59,2,FALSE),""))),"")</f>
        <v/>
      </c>
      <c r="BB292" s="6" t="str">
        <f t="shared" si="92"/>
        <v>--</v>
      </c>
      <c r="BC292" s="6" t="str">
        <f t="shared" si="93"/>
        <v/>
      </c>
      <c r="BD292" s="6" t="str">
        <f t="shared" si="94"/>
        <v>--</v>
      </c>
      <c r="BE292" s="6" t="str">
        <f t="shared" si="102"/>
        <v/>
      </c>
      <c r="BF292" s="6" t="str">
        <f t="shared" si="103"/>
        <v/>
      </c>
      <c r="BG292" s="4" t="str">
        <f>IFERROR(IF(AR292="--","",IF(HLOOKUP(SMALL($Q$4:$Y$4,9),$Q$4:$Y$501,ROW(AP292)-3,FALSE)=0,"",IF(HLOOKUP(SMALL($Q$4:$Y$4,9),$Q$4:$Y$501,ROW(AP292)-3,FALSE)="nee",VLOOKUP("De kwaliteitseis emissiearme grond (maximale concentratie) wordt overschreden.",H!$O$10:'H'!$P$59,2,FALSE),""))),"")</f>
        <v/>
      </c>
    </row>
    <row r="293" spans="1:59" x14ac:dyDescent="0.2">
      <c r="A293" s="4" t="str">
        <f>F!A293</f>
        <v>Dedecylbenzeen</v>
      </c>
      <c r="B293" s="6" t="str">
        <f>IF(ISNUMBER(F!E293)=FALSE,"--",IF(F!E293=0,"--",F!E293))</f>
        <v>--</v>
      </c>
      <c r="C293" s="6" t="str">
        <f>IF(B293="--","",F!F293)</f>
        <v/>
      </c>
      <c r="D293" s="6" t="str">
        <f>IF(ISNUMBER(F!G293)=FALSE,"--",IF(F!G293=0,"--",F!G293))</f>
        <v>--</v>
      </c>
      <c r="E293" s="6" t="str">
        <f>IF(D293="--","",F!H293)</f>
        <v/>
      </c>
      <c r="F293" s="6" t="str">
        <f>IF(ISNUMBER(F!I293)=FALSE,"--",IF(F!I293=0,"--",F!I293))</f>
        <v>--</v>
      </c>
      <c r="G293" s="6" t="str">
        <f>IF(F293="--","",F!J293)</f>
        <v/>
      </c>
      <c r="H293" s="6"/>
      <c r="I293" s="6" t="str">
        <f>IF(F!Z293=-1,-1,F!AV293)</f>
        <v/>
      </c>
      <c r="J293" s="6"/>
      <c r="K293" s="6" t="str">
        <f>IF(F!AC293=-1,-1,F!AX293)</f>
        <v/>
      </c>
      <c r="L293" s="6"/>
      <c r="M293" s="6" t="str">
        <f>IF(F!AF293=-1,-1,F!AZ293)</f>
        <v/>
      </c>
      <c r="N293" s="6"/>
      <c r="P293" s="4" t="str">
        <f>IFERROR(IF(AND(VLOOKUP(F!$B293,E!$B$1:$AK$300,5,FALSE)&lt;&gt;1000000000,VLOOKUP(F!$B293,E!$B$1:$AK$300,6,FALSE)=1000000000,VLOOKUP(F!$B293,E!$B$1:$AK$300,7,FALSE)=1000000000,VLOOKUP(F!$B293,E!$B$1:$AK$300,8,FALSE)=1000000000,VLOOKUP(F!$B293,E!$B$1:$AK$300,9,FALSE)=1000000000),"toetsen alleen LN",IF(AND(VLOOKUP(F!$B293,E!$B$1:$AK$300,5,FALSE)=1000000000,VLOOKUP(F!$B293,E!$B$1:$AK$300,6,FALSE)=1000000000,VLOOKUP(F!$B293,E!$B$1:$AK$300,7,FALSE)=1000000000,VLOOKUP(F!$B293,E!$B$1:$AK$300,8,FALSE)&lt;&gt;1000000000,VLOOKUP(F!$B293,E!$B$1:$AK$300,9,FALSE)&lt;&gt;1000000000),"toetsen alleen MV en SV",IF(AND(VLOOKUP(F!$B293,E!$B$1:$AK$300,5,FALSE)&lt;&gt;1000000000,VLOOKUP(F!$B293,E!$B$1:$AK$300,6,FALSE)&lt;&gt;1000000000,VLOOKUP(F!$B293,E!$B$1:$AK$300,7,FALSE)&lt;&gt;1000000000,VLOOKUP(F!$B293,E!$B$1:$AK$300,8,FALSE)=1000000000,VLOOKUP(F!$B293,E!$B$1:$AK$300,9,FALSE)=1000000000),"toetsen geen MV en SV",IF(VLOOKUP(F!$B293,E!$B$1:$AK$300,5,FALSE)+VLOOKUP(F!$B293,E!$B$1:$AK$300,6,FALSE)+VLOOKUP(F!$B293,E!$B$1:$AK$300,7,FALSE)+VLOOKUP(F!$B293,E!$B$1:$AK$300,8,FALSE)&lt;&gt;4000000000,"toetsen",IF(VLOOKUP(F!$B293,E!$B$1:$AK$300,12,FALSE)&lt;&gt;1000000000,"toetsen alleen IW","niet toetsen"))))),"")</f>
        <v>toetsen geen MV en SV</v>
      </c>
      <c r="Q293" s="6" t="str">
        <f t="shared" si="109"/>
        <v/>
      </c>
      <c r="R293" s="5" t="str">
        <f>IF($B293="--","",IF($P293="toetsen",toetsen(F!$B293,Q293),IF($P293="toetsen alleen IW",toetsen_alleen_IW(F!$B293,Q293),IF($P293="toetsen alleen LN",toetsen_alleen_LN(F!$B293,Q293),IF($P293="toetsen geen MV en SV",toetsen_geen_MV_en_SV(F!$B293,Q293),IF($P293="toetsen alleen MV en SV",toetsen_alleen_MV_en_SV(F!$B293,Q293),""))))))</f>
        <v/>
      </c>
      <c r="S293" s="5" t="str">
        <f>IF($P293="toetsen",IF(OR(Q293="",VLOOKUP(F!$B293,E!$B$1:$AK$300,10,FALSE)=1000000000),"",IF(Q293&lt;=VLOOKUP(F!$B293,E!$B$1:$AK$300,10,FALSE),"ja","nee")),"")</f>
        <v/>
      </c>
      <c r="T293" s="78" t="str">
        <f t="shared" si="104"/>
        <v/>
      </c>
      <c r="U293" s="5" t="str">
        <f>IF($D293="--","",IF($P293="toetsen",toetsen(F!$B293,T293),IF($P293="toetsen alleen IW",toetsen_alleen_IW(F!$B293,T293),IF($P293="toetsen alleen LN",toetsen_alleen_LN(F!$B293,T293),IF($P293="toetsen geen MV en SV",toetsen_geen_MV_en_SV(F!$B293,T293),IF($P293="toetsen alleen MV en SV",toetsen_alleen_MV_en_SV(F!$B293,T293),""))))))</f>
        <v/>
      </c>
      <c r="V293" s="5" t="str">
        <f>IF($P293="toetsen",IF(OR(T293="",VLOOKUP(F!$B293,E!$B$1:$AK$300,10,FALSE)=1000000000),"",IF(T293&lt;=VLOOKUP(F!$B293,E!$B$1:$AK$300,10,FALSE),"ja","nee")),"")</f>
        <v/>
      </c>
      <c r="W293" s="6" t="str">
        <f t="shared" si="105"/>
        <v/>
      </c>
      <c r="X293" s="5" t="str">
        <f>IF($F293="--","",IF($P293="toetsen",toetsen(F!$B293,W293),IF($P293="toetsen alleen IW",toetsen_alleen_IW(F!$B293,W293),IF($P293="toetsen alleen LN",toetsen_alleen_LN(F!$B293,W293),IF($P293="toetsen geen MV en SV",toetsen_geen_MV_en_SV(F!$B293,W293),IF($P293="toetsen alleen MV en SV",toetsen_alleen_MV_en_SV(F!$B293,W293),""))))))</f>
        <v/>
      </c>
      <c r="Y293" s="5" t="str">
        <f>IF($P293="toetsen",IF(OR(W293="",VLOOKUP(F!$B293,E!$B$1:$AK$300,10,FALSE)=1000000000),"",IF(W293&lt;=VLOOKUP(F!$B293,E!$B$1:$AK$300,10,FALSE),"ja","nee")),"")</f>
        <v/>
      </c>
      <c r="AA293" s="4" t="str">
        <f>IFERROR(IF(Q293="","",(IF(Q293&gt;2*VLOOKUP(F!$B293,E!$B$1:$AK$300,5,FALSE),1,0))),"")</f>
        <v/>
      </c>
      <c r="AB293" s="4" t="str">
        <f>IFERROR(IF(T293="","",(IF(T293&gt;2*VLOOKUP(F!$B293,E!$B$1:$AK$300,5,FALSE),1,0))),"")</f>
        <v/>
      </c>
      <c r="AC293" s="4" t="str">
        <f>IFERROR(IF(W293="","",(IF(W293&gt;2*VLOOKUP(F!$B293,E!$B$1:$AK$300,5,FALSE),1,0))),"")</f>
        <v/>
      </c>
      <c r="AE293" s="4" t="str">
        <f>IFERROR(IF(Q293="","",(IF(Q293&gt;VLOOKUP(F!$B293,E!$B$1:$AK$300,6,FALSE)+VLOOKUP(F!$B293,E!$B$1:$AK$300,5,FALSE),1,0))),"")</f>
        <v/>
      </c>
      <c r="AF293" s="4" t="str">
        <f>IFERROR(IF(T293="","",(IF(T293&gt;VLOOKUP(F!$B293,E!$B$1:$AK$300,6,FALSE)+VLOOKUP(F!$B293,E!$B$1:$AK$300,5,FALSE),1,0))),"")</f>
        <v/>
      </c>
      <c r="AG293" s="4" t="str">
        <f>IFERROR(IF(W293="","",(IF(W293&gt;VLOOKUP(F!$B293,E!$B$1:$AK$300,6,FALSE)+VLOOKUP(F!$B293,E!$B$1:$AK$300,5,FALSE),1,0))),"")</f>
        <v/>
      </c>
      <c r="AI293" s="6" t="str">
        <f t="shared" si="106"/>
        <v>--</v>
      </c>
      <c r="AJ293" s="6" t="str">
        <f>IF(AI293="--","--",IF(F!$D293=131,IF(I293=-1,"rg",IF(I293="","--",IF(I293*1000&lt;1,FIXED(I293*1000,3),IF(I293*1000&lt;10,FIXED(I293*1000,2),(IF(I293*1000&lt;100,FIXED(I293*1000,1),IF(I293*1000&lt;1000,FIXED(I293*1000,0),MROUND(I293*1000,10)))))))),IF(I293=-1,"rg",IF(I293="","--",IF(I293&lt;1,FIXED(I293,3),IF(I293&lt;10,FIXED(I293,2),(IF(I293&lt;100,FIXED(I293,1),IF(I293&lt;1000,FIXED(I293,0),MROUND(I293,10))))))))))</f>
        <v>--</v>
      </c>
      <c r="AK293" s="6" t="str">
        <f t="shared" si="107"/>
        <v>--</v>
      </c>
      <c r="AL293" s="6" t="str">
        <f>IF(AK293="--","--",IF(F!$D293=131,IF(K293=-1,"rg",IF(K293="","--",IF(K293*1000&lt;1,FIXED(K293*1000,3),IF(K293*1000&lt;10,FIXED(K293*1000,2),(IF(K293*1000&lt;100,FIXED(K293*1000,1),IF(K293*1000&lt;1000,FIXED(K293*1000,0),MROUND(K293*1000,10)))))))),IF(K293=-1,"rg",IF(K293="","--",IF(K293&lt;1,FIXED(K293,3),IF(K293&lt;10,FIXED(K293,2),(IF(K293&lt;100,FIXED(K293,1),IF(K293&lt;1000,FIXED(K293,0),MROUND(K293,10))))))))))</f>
        <v>--</v>
      </c>
      <c r="AM293" s="6" t="str">
        <f t="shared" si="108"/>
        <v>--</v>
      </c>
      <c r="AN293" s="6" t="str">
        <f>IF(AM293="--","--",IF(F!$D293=131,IF(M293=-1,"rg",IF(M293="","--",IF(M293*1000&lt;1,FIXED(M293*1000,3),IF(M293*1000&lt;10,FIXED(M293*1000,2),(IF(M293*1000&lt;100,FIXED(M293*1000,1),IF(M293*1000&lt;1000,FIXED(M293*1000,0),MROUND(M293*1000,10)))))))),IF(M293=-1,"rg",IF(M293="","--",IF(M293&lt;1,FIXED(M293,3),IF(M293&lt;10,FIXED(M293,2),(IF(M293&lt;100,FIXED(M293,1),IF(M293&lt;1000,FIXED(M293,0),MROUND(M293,10))))))))))</f>
        <v>--</v>
      </c>
      <c r="AP293" s="6" t="str">
        <f t="shared" si="95"/>
        <v>--</v>
      </c>
      <c r="AQ293" s="6" t="str">
        <f t="shared" si="96"/>
        <v/>
      </c>
      <c r="AR293" s="6" t="str">
        <f t="shared" si="97"/>
        <v>--</v>
      </c>
      <c r="AS293" s="6" t="str">
        <f t="shared" si="98"/>
        <v/>
      </c>
      <c r="AT293" s="6" t="str">
        <f t="shared" si="99"/>
        <v/>
      </c>
      <c r="AU293" s="6" t="str">
        <f>IFERROR(IF(AR293="--","",IF(HLOOKUP(SMALL($Q$4:$Y$4,3),$Q$4:$Y$501,ROW(AP293)-3,FALSE)=0,"",IF(HLOOKUP(SMALL($Q$4:$Y$4,3),$Q$4:$Y$501,ROW(AP293)-3,FALSE)="nee",VLOOKUP("De kwaliteitseis emissiearme grond (maximale concentratie) wordt overschreden.",H!$O$10:'H'!$P$59,2,FALSE),""))),"")</f>
        <v/>
      </c>
      <c r="AV293" s="6" t="str">
        <f t="shared" si="89"/>
        <v>--</v>
      </c>
      <c r="AW293" s="6" t="str">
        <f t="shared" si="90"/>
        <v/>
      </c>
      <c r="AX293" s="6" t="str">
        <f t="shared" si="91"/>
        <v>--</v>
      </c>
      <c r="AY293" s="6" t="str">
        <f t="shared" si="100"/>
        <v/>
      </c>
      <c r="AZ293" s="6" t="str">
        <f t="shared" si="101"/>
        <v/>
      </c>
      <c r="BA293" s="6" t="str">
        <f>IFERROR(IF(AR293="--","",IF(HLOOKUP(SMALL($Q$4:$Y$4,6),$Q$4:$Y$501,ROW(AP293)-3,FALSE)=0,"",IF(HLOOKUP(SMALL($Q$4:$Y$4,6),$Q$4:$Y$501,ROW(AP293)-3,FALSE)="nee",VLOOKUP("De kwaliteitseis emissiearme grond (maximale concentratie) wordt overschreden.",H!$O$10:'H'!$P$59,2,FALSE),""))),"")</f>
        <v/>
      </c>
      <c r="BB293" s="6" t="str">
        <f t="shared" si="92"/>
        <v>--</v>
      </c>
      <c r="BC293" s="6" t="str">
        <f t="shared" si="93"/>
        <v/>
      </c>
      <c r="BD293" s="6" t="str">
        <f t="shared" si="94"/>
        <v>--</v>
      </c>
      <c r="BE293" s="6" t="str">
        <f t="shared" si="102"/>
        <v/>
      </c>
      <c r="BF293" s="6" t="str">
        <f t="shared" si="103"/>
        <v/>
      </c>
      <c r="BG293" s="4" t="str">
        <f>IFERROR(IF(AR293="--","",IF(HLOOKUP(SMALL($Q$4:$Y$4,9),$Q$4:$Y$501,ROW(AP293)-3,FALSE)=0,"",IF(HLOOKUP(SMALL($Q$4:$Y$4,9),$Q$4:$Y$501,ROW(AP293)-3,FALSE)="nee",VLOOKUP("De kwaliteitseis emissiearme grond (maximale concentratie) wordt overschreden.",H!$O$10:'H'!$P$59,2,FALSE),""))),"")</f>
        <v/>
      </c>
    </row>
    <row r="294" spans="1:59" x14ac:dyDescent="0.2">
      <c r="A294" s="4" t="str">
        <f>F!A294</f>
        <v>Aromatische oplosmiddelen</v>
      </c>
      <c r="B294" s="6" t="str">
        <f>IF(ISNUMBER(F!E294)=FALSE,"--",IF(F!E294=0,"--",F!E294))</f>
        <v>--</v>
      </c>
      <c r="C294" s="6" t="str">
        <f>IF(B294="--","",F!F294)</f>
        <v/>
      </c>
      <c r="D294" s="6" t="str">
        <f>IF(ISNUMBER(F!G294)=FALSE,"--",IF(F!G294=0,"--",F!G294))</f>
        <v>--</v>
      </c>
      <c r="E294" s="6" t="str">
        <f>IF(D294="--","",F!H294)</f>
        <v/>
      </c>
      <c r="F294" s="6" t="str">
        <f>IF(ISNUMBER(F!I294)=FALSE,"--",IF(F!I294=0,"--",F!I294))</f>
        <v>--</v>
      </c>
      <c r="G294" s="6" t="str">
        <f>IF(F294="--","",F!J294)</f>
        <v/>
      </c>
      <c r="H294" s="6"/>
      <c r="I294" s="6" t="str">
        <f>IF(F!Z294=-1,-1,F!AV294)</f>
        <v/>
      </c>
      <c r="J294" s="6"/>
      <c r="K294" s="6" t="str">
        <f>IF(F!AC294=-1,-1,F!AX294)</f>
        <v/>
      </c>
      <c r="L294" s="6"/>
      <c r="M294" s="6" t="str">
        <f>IF(F!AF294=-1,-1,F!AZ294)</f>
        <v/>
      </c>
      <c r="N294" s="6"/>
      <c r="P294" s="4" t="str">
        <f>IFERROR(IF(AND(VLOOKUP(F!$B294,E!$B$1:$AK$300,5,FALSE)&lt;&gt;1000000000,VLOOKUP(F!$B294,E!$B$1:$AK$300,6,FALSE)=1000000000,VLOOKUP(F!$B294,E!$B$1:$AK$300,7,FALSE)=1000000000,VLOOKUP(F!$B294,E!$B$1:$AK$300,8,FALSE)=1000000000,VLOOKUP(F!$B294,E!$B$1:$AK$300,9,FALSE)=1000000000),"toetsen alleen LN",IF(AND(VLOOKUP(F!$B294,E!$B$1:$AK$300,5,FALSE)=1000000000,VLOOKUP(F!$B294,E!$B$1:$AK$300,6,FALSE)=1000000000,VLOOKUP(F!$B294,E!$B$1:$AK$300,7,FALSE)=1000000000,VLOOKUP(F!$B294,E!$B$1:$AK$300,8,FALSE)&lt;&gt;1000000000,VLOOKUP(F!$B294,E!$B$1:$AK$300,9,FALSE)&lt;&gt;1000000000),"toetsen alleen MV en SV",IF(AND(VLOOKUP(F!$B294,E!$B$1:$AK$300,5,FALSE)&lt;&gt;1000000000,VLOOKUP(F!$B294,E!$B$1:$AK$300,6,FALSE)&lt;&gt;1000000000,VLOOKUP(F!$B294,E!$B$1:$AK$300,7,FALSE)&lt;&gt;1000000000,VLOOKUP(F!$B294,E!$B$1:$AK$300,8,FALSE)=1000000000,VLOOKUP(F!$B294,E!$B$1:$AK$300,9,FALSE)=1000000000),"toetsen geen MV en SV",IF(VLOOKUP(F!$B294,E!$B$1:$AK$300,5,FALSE)+VLOOKUP(F!$B294,E!$B$1:$AK$300,6,FALSE)+VLOOKUP(F!$B294,E!$B$1:$AK$300,7,FALSE)+VLOOKUP(F!$B294,E!$B$1:$AK$300,8,FALSE)&lt;&gt;4000000000,"toetsen",IF(VLOOKUP(F!$B294,E!$B$1:$AK$300,12,FALSE)&lt;&gt;1000000000,"toetsen alleen IW","niet toetsen"))))),"")</f>
        <v>toetsen geen MV en SV</v>
      </c>
      <c r="Q294" s="6" t="str">
        <f t="shared" si="109"/>
        <v/>
      </c>
      <c r="R294" s="5" t="str">
        <f>IF($B294="--","",IF($P294="toetsen",toetsen(F!$B294,Q294),IF($P294="toetsen alleen IW",toetsen_alleen_IW(F!$B294,Q294),IF($P294="toetsen alleen LN",toetsen_alleen_LN(F!$B294,Q294),IF($P294="toetsen geen MV en SV",toetsen_geen_MV_en_SV(F!$B294,Q294),IF($P294="toetsen alleen MV en SV",toetsen_alleen_MV_en_SV(F!$B294,Q294),""))))))</f>
        <v/>
      </c>
      <c r="S294" s="5" t="str">
        <f>IF($P294="toetsen",IF(OR(Q294="",VLOOKUP(F!$B294,E!$B$1:$AK$300,10,FALSE)=1000000000),"",IF(Q294&lt;=VLOOKUP(F!$B294,E!$B$1:$AK$300,10,FALSE),"ja","nee")),"")</f>
        <v/>
      </c>
      <c r="T294" s="78" t="str">
        <f t="shared" si="104"/>
        <v/>
      </c>
      <c r="U294" s="5" t="str">
        <f>IF($D294="--","",IF($P294="toetsen",toetsen(F!$B294,T294),IF($P294="toetsen alleen IW",toetsen_alleen_IW(F!$B294,T294),IF($P294="toetsen alleen LN",toetsen_alleen_LN(F!$B294,T294),IF($P294="toetsen geen MV en SV",toetsen_geen_MV_en_SV(F!$B294,T294),IF($P294="toetsen alleen MV en SV",toetsen_alleen_MV_en_SV(F!$B294,T294),""))))))</f>
        <v/>
      </c>
      <c r="V294" s="5" t="str">
        <f>IF($P294="toetsen",IF(OR(T294="",VLOOKUP(F!$B294,E!$B$1:$AK$300,10,FALSE)=1000000000),"",IF(T294&lt;=VLOOKUP(F!$B294,E!$B$1:$AK$300,10,FALSE),"ja","nee")),"")</f>
        <v/>
      </c>
      <c r="W294" s="6" t="str">
        <f t="shared" si="105"/>
        <v/>
      </c>
      <c r="X294" s="5" t="str">
        <f>IF($F294="--","",IF($P294="toetsen",toetsen(F!$B294,W294),IF($P294="toetsen alleen IW",toetsen_alleen_IW(F!$B294,W294),IF($P294="toetsen alleen LN",toetsen_alleen_LN(F!$B294,W294),IF($P294="toetsen geen MV en SV",toetsen_geen_MV_en_SV(F!$B294,W294),IF($P294="toetsen alleen MV en SV",toetsen_alleen_MV_en_SV(F!$B294,W294),""))))))</f>
        <v/>
      </c>
      <c r="Y294" s="5" t="str">
        <f>IF($P294="toetsen",IF(OR(W294="",VLOOKUP(F!$B294,E!$B$1:$AK$300,10,FALSE)=1000000000),"",IF(W294&lt;=VLOOKUP(F!$B294,E!$B$1:$AK$300,10,FALSE),"ja","nee")),"")</f>
        <v/>
      </c>
      <c r="AA294" s="4" t="str">
        <f>IFERROR(IF(Q294="","",(IF(Q294&gt;2*VLOOKUP(F!$B294,E!$B$1:$AK$300,5,FALSE),1,0))),"")</f>
        <v/>
      </c>
      <c r="AB294" s="4" t="str">
        <f>IFERROR(IF(T294="","",(IF(T294&gt;2*VLOOKUP(F!$B294,E!$B$1:$AK$300,5,FALSE),1,0))),"")</f>
        <v/>
      </c>
      <c r="AC294" s="4" t="str">
        <f>IFERROR(IF(W294="","",(IF(W294&gt;2*VLOOKUP(F!$B294,E!$B$1:$AK$300,5,FALSE),1,0))),"")</f>
        <v/>
      </c>
      <c r="AE294" s="4" t="str">
        <f>IFERROR(IF(Q294="","",(IF(Q294&gt;VLOOKUP(F!$B294,E!$B$1:$AK$300,6,FALSE)+VLOOKUP(F!$B294,E!$B$1:$AK$300,5,FALSE),1,0))),"")</f>
        <v/>
      </c>
      <c r="AF294" s="4" t="str">
        <f>IFERROR(IF(T294="","",(IF(T294&gt;VLOOKUP(F!$B294,E!$B$1:$AK$300,6,FALSE)+VLOOKUP(F!$B294,E!$B$1:$AK$300,5,FALSE),1,0))),"")</f>
        <v/>
      </c>
      <c r="AG294" s="4" t="str">
        <f>IFERROR(IF(W294="","",(IF(W294&gt;VLOOKUP(F!$B294,E!$B$1:$AK$300,6,FALSE)+VLOOKUP(F!$B294,E!$B$1:$AK$300,5,FALSE),1,0))),"")</f>
        <v/>
      </c>
      <c r="AI294" s="6" t="str">
        <f t="shared" si="106"/>
        <v>--</v>
      </c>
      <c r="AJ294" s="6" t="str">
        <f>IF(AI294="--","--",IF(F!$D294=131,IF(I294=-1,"rg",IF(I294="","--",IF(I294*1000&lt;1,FIXED(I294*1000,3),IF(I294*1000&lt;10,FIXED(I294*1000,2),(IF(I294*1000&lt;100,FIXED(I294*1000,1),IF(I294*1000&lt;1000,FIXED(I294*1000,0),MROUND(I294*1000,10)))))))),IF(I294=-1,"rg",IF(I294="","--",IF(I294&lt;1,FIXED(I294,3),IF(I294&lt;10,FIXED(I294,2),(IF(I294&lt;100,FIXED(I294,1),IF(I294&lt;1000,FIXED(I294,0),MROUND(I294,10))))))))))</f>
        <v>--</v>
      </c>
      <c r="AK294" s="6" t="str">
        <f t="shared" si="107"/>
        <v>--</v>
      </c>
      <c r="AL294" s="6" t="str">
        <f>IF(AK294="--","--",IF(F!$D294=131,IF(K294=-1,"rg",IF(K294="","--",IF(K294*1000&lt;1,FIXED(K294*1000,3),IF(K294*1000&lt;10,FIXED(K294*1000,2),(IF(K294*1000&lt;100,FIXED(K294*1000,1),IF(K294*1000&lt;1000,FIXED(K294*1000,0),MROUND(K294*1000,10)))))))),IF(K294=-1,"rg",IF(K294="","--",IF(K294&lt;1,FIXED(K294,3),IF(K294&lt;10,FIXED(K294,2),(IF(K294&lt;100,FIXED(K294,1),IF(K294&lt;1000,FIXED(K294,0),MROUND(K294,10))))))))))</f>
        <v>--</v>
      </c>
      <c r="AM294" s="6" t="str">
        <f t="shared" si="108"/>
        <v>--</v>
      </c>
      <c r="AN294" s="6" t="str">
        <f>IF(AM294="--","--",IF(F!$D294=131,IF(M294=-1,"rg",IF(M294="","--",IF(M294*1000&lt;1,FIXED(M294*1000,3),IF(M294*1000&lt;10,FIXED(M294*1000,2),(IF(M294*1000&lt;100,FIXED(M294*1000,1),IF(M294*1000&lt;1000,FIXED(M294*1000,0),MROUND(M294*1000,10)))))))),IF(M294=-1,"rg",IF(M294="","--",IF(M294&lt;1,FIXED(M294,3),IF(M294&lt;10,FIXED(M294,2),(IF(M294&lt;100,FIXED(M294,1),IF(M294&lt;1000,FIXED(M294,0),MROUND(M294,10))))))))))</f>
        <v>--</v>
      </c>
      <c r="AP294" s="6" t="str">
        <f t="shared" si="95"/>
        <v>--</v>
      </c>
      <c r="AQ294" s="6" t="str">
        <f t="shared" si="96"/>
        <v/>
      </c>
      <c r="AR294" s="6" t="str">
        <f t="shared" si="97"/>
        <v>--</v>
      </c>
      <c r="AS294" s="6" t="str">
        <f t="shared" si="98"/>
        <v/>
      </c>
      <c r="AT294" s="6" t="str">
        <f t="shared" si="99"/>
        <v/>
      </c>
      <c r="AU294" s="6" t="str">
        <f>IFERROR(IF(AR294="--","",IF(HLOOKUP(SMALL($Q$4:$Y$4,3),$Q$4:$Y$501,ROW(AP294)-3,FALSE)=0,"",IF(HLOOKUP(SMALL($Q$4:$Y$4,3),$Q$4:$Y$501,ROW(AP294)-3,FALSE)="nee",VLOOKUP("De kwaliteitseis emissiearme grond (maximale concentratie) wordt overschreden.",H!$O$10:'H'!$P$59,2,FALSE),""))),"")</f>
        <v/>
      </c>
      <c r="AV294" s="6" t="str">
        <f t="shared" si="89"/>
        <v>--</v>
      </c>
      <c r="AW294" s="6" t="str">
        <f t="shared" si="90"/>
        <v/>
      </c>
      <c r="AX294" s="6" t="str">
        <f t="shared" si="91"/>
        <v>--</v>
      </c>
      <c r="AY294" s="6" t="str">
        <f t="shared" si="100"/>
        <v/>
      </c>
      <c r="AZ294" s="6" t="str">
        <f t="shared" si="101"/>
        <v/>
      </c>
      <c r="BA294" s="6" t="str">
        <f>IFERROR(IF(AR294="--","",IF(HLOOKUP(SMALL($Q$4:$Y$4,6),$Q$4:$Y$501,ROW(AP294)-3,FALSE)=0,"",IF(HLOOKUP(SMALL($Q$4:$Y$4,6),$Q$4:$Y$501,ROW(AP294)-3,FALSE)="nee",VLOOKUP("De kwaliteitseis emissiearme grond (maximale concentratie) wordt overschreden.",H!$O$10:'H'!$P$59,2,FALSE),""))),"")</f>
        <v/>
      </c>
      <c r="BB294" s="6" t="str">
        <f t="shared" si="92"/>
        <v>--</v>
      </c>
      <c r="BC294" s="6" t="str">
        <f t="shared" si="93"/>
        <v/>
      </c>
      <c r="BD294" s="6" t="str">
        <f t="shared" si="94"/>
        <v>--</v>
      </c>
      <c r="BE294" s="6" t="str">
        <f t="shared" si="102"/>
        <v/>
      </c>
      <c r="BF294" s="6" t="str">
        <f t="shared" si="103"/>
        <v/>
      </c>
      <c r="BG294" s="4" t="str">
        <f>IFERROR(IF(AR294="--","",IF(HLOOKUP(SMALL($Q$4:$Y$4,9),$Q$4:$Y$501,ROW(AP294)-3,FALSE)=0,"",IF(HLOOKUP(SMALL($Q$4:$Y$4,9),$Q$4:$Y$501,ROW(AP294)-3,FALSE)="nee",VLOOKUP("De kwaliteitseis emissiearme grond (maximale concentratie) wordt overschreden.",H!$O$10:'H'!$P$59,2,FALSE),""))),"")</f>
        <v/>
      </c>
    </row>
    <row r="295" spans="1:59" x14ac:dyDescent="0.2">
      <c r="A295" s="4" t="str">
        <f>F!A295</f>
        <v>Chloornaftaleen (som)</v>
      </c>
      <c r="B295" s="6" t="str">
        <f>IF(ISNUMBER(F!E295)=FALSE,"--",IF(F!E295=0,"--",F!E295))</f>
        <v>--</v>
      </c>
      <c r="C295" s="6" t="str">
        <f>IF(B295="--","",F!F295)</f>
        <v/>
      </c>
      <c r="D295" s="6" t="str">
        <f>IF(ISNUMBER(F!G295)=FALSE,"--",IF(F!G295=0,"--",F!G295))</f>
        <v>--</v>
      </c>
      <c r="E295" s="6" t="str">
        <f>IF(D295="--","",F!H295)</f>
        <v/>
      </c>
      <c r="F295" s="6" t="str">
        <f>IF(ISNUMBER(F!I295)=FALSE,"--",IF(F!I295=0,"--",F!I295))</f>
        <v>--</v>
      </c>
      <c r="G295" s="6" t="str">
        <f>IF(F295="--","",F!J295)</f>
        <v/>
      </c>
      <c r="H295" s="6"/>
      <c r="I295" s="6" t="str">
        <f>IF(F!Z295=-1,-1,F!AV295)</f>
        <v/>
      </c>
      <c r="J295" s="6"/>
      <c r="K295" s="6" t="str">
        <f>IF(F!AC295=-1,-1,F!AX295)</f>
        <v/>
      </c>
      <c r="L295" s="6"/>
      <c r="M295" s="6" t="str">
        <f>IF(F!AF295=-1,-1,F!AZ295)</f>
        <v/>
      </c>
      <c r="N295" s="6"/>
      <c r="P295" s="4" t="str">
        <f>IFERROR(IF(AND(VLOOKUP(F!$B295,E!$B$1:$AK$300,5,FALSE)&lt;&gt;1000000000,VLOOKUP(F!$B295,E!$B$1:$AK$300,6,FALSE)=1000000000,VLOOKUP(F!$B295,E!$B$1:$AK$300,7,FALSE)=1000000000,VLOOKUP(F!$B295,E!$B$1:$AK$300,8,FALSE)=1000000000,VLOOKUP(F!$B295,E!$B$1:$AK$300,9,FALSE)=1000000000),"toetsen alleen LN",IF(AND(VLOOKUP(F!$B295,E!$B$1:$AK$300,5,FALSE)=1000000000,VLOOKUP(F!$B295,E!$B$1:$AK$300,6,FALSE)=1000000000,VLOOKUP(F!$B295,E!$B$1:$AK$300,7,FALSE)=1000000000,VLOOKUP(F!$B295,E!$B$1:$AK$300,8,FALSE)&lt;&gt;1000000000,VLOOKUP(F!$B295,E!$B$1:$AK$300,9,FALSE)&lt;&gt;1000000000),"toetsen alleen MV en SV",IF(AND(VLOOKUP(F!$B295,E!$B$1:$AK$300,5,FALSE)&lt;&gt;1000000000,VLOOKUP(F!$B295,E!$B$1:$AK$300,6,FALSE)&lt;&gt;1000000000,VLOOKUP(F!$B295,E!$B$1:$AK$300,7,FALSE)&lt;&gt;1000000000,VLOOKUP(F!$B295,E!$B$1:$AK$300,8,FALSE)=1000000000,VLOOKUP(F!$B295,E!$B$1:$AK$300,9,FALSE)=1000000000),"toetsen geen MV en SV",IF(VLOOKUP(F!$B295,E!$B$1:$AK$300,5,FALSE)+VLOOKUP(F!$B295,E!$B$1:$AK$300,6,FALSE)+VLOOKUP(F!$B295,E!$B$1:$AK$300,7,FALSE)+VLOOKUP(F!$B295,E!$B$1:$AK$300,8,FALSE)&lt;&gt;4000000000,"toetsen",IF(VLOOKUP(F!$B295,E!$B$1:$AK$300,12,FALSE)&lt;&gt;1000000000,"toetsen alleen IW","niet toetsen"))))),"")</f>
        <v>toetsen</v>
      </c>
      <c r="Q295" s="6" t="str">
        <f t="shared" si="109"/>
        <v/>
      </c>
      <c r="R295" s="5" t="str">
        <f>IF($B295="--","",IF($P295="toetsen",toetsen(F!$B295,Q295),IF($P295="toetsen alleen IW",toetsen_alleen_IW(F!$B295,Q295),IF($P295="toetsen alleen LN",toetsen_alleen_LN(F!$B295,Q295),IF($P295="toetsen geen MV en SV",toetsen_geen_MV_en_SV(F!$B295,Q295),IF($P295="toetsen alleen MV en SV",toetsen_alleen_MV_en_SV(F!$B295,Q295),""))))))</f>
        <v/>
      </c>
      <c r="S295" s="5" t="str">
        <f>IF($P295="toetsen",IF(OR(Q295="",VLOOKUP(F!$B295,E!$B$1:$AK$300,10,FALSE)=1000000000),"",IF(Q295&lt;=VLOOKUP(F!$B295,E!$B$1:$AK$300,10,FALSE),"ja","nee")),"")</f>
        <v/>
      </c>
      <c r="T295" s="78" t="str">
        <f t="shared" si="104"/>
        <v/>
      </c>
      <c r="U295" s="5" t="str">
        <f>IF($D295="--","",IF($P295="toetsen",toetsen(F!$B295,T295),IF($P295="toetsen alleen IW",toetsen_alleen_IW(F!$B295,T295),IF($P295="toetsen alleen LN",toetsen_alleen_LN(F!$B295,T295),IF($P295="toetsen geen MV en SV",toetsen_geen_MV_en_SV(F!$B295,T295),IF($P295="toetsen alleen MV en SV",toetsen_alleen_MV_en_SV(F!$B295,T295),""))))))</f>
        <v/>
      </c>
      <c r="V295" s="5" t="str">
        <f>IF($P295="toetsen",IF(OR(T295="",VLOOKUP(F!$B295,E!$B$1:$AK$300,10,FALSE)=1000000000),"",IF(T295&lt;=VLOOKUP(F!$B295,E!$B$1:$AK$300,10,FALSE),"ja","nee")),"")</f>
        <v/>
      </c>
      <c r="W295" s="6" t="str">
        <f t="shared" si="105"/>
        <v/>
      </c>
      <c r="X295" s="5" t="str">
        <f>IF($F295="--","",IF($P295="toetsen",toetsen(F!$B295,W295),IF($P295="toetsen alleen IW",toetsen_alleen_IW(F!$B295,W295),IF($P295="toetsen alleen LN",toetsen_alleen_LN(F!$B295,W295),IF($P295="toetsen geen MV en SV",toetsen_geen_MV_en_SV(F!$B295,W295),IF($P295="toetsen alleen MV en SV",toetsen_alleen_MV_en_SV(F!$B295,W295),""))))))</f>
        <v/>
      </c>
      <c r="Y295" s="5" t="str">
        <f>IF($P295="toetsen",IF(OR(W295="",VLOOKUP(F!$B295,E!$B$1:$AK$300,10,FALSE)=1000000000),"",IF(W295&lt;=VLOOKUP(F!$B295,E!$B$1:$AK$300,10,FALSE),"ja","nee")),"")</f>
        <v/>
      </c>
      <c r="AA295" s="4" t="str">
        <f>IFERROR(IF(Q295="","",(IF(Q295&gt;2*VLOOKUP(F!$B295,E!$B$1:$AK$300,5,FALSE),1,0))),"")</f>
        <v/>
      </c>
      <c r="AB295" s="4" t="str">
        <f>IFERROR(IF(T295="","",(IF(T295&gt;2*VLOOKUP(F!$B295,E!$B$1:$AK$300,5,FALSE),1,0))),"")</f>
        <v/>
      </c>
      <c r="AC295" s="4" t="str">
        <f>IFERROR(IF(W295="","",(IF(W295&gt;2*VLOOKUP(F!$B295,E!$B$1:$AK$300,5,FALSE),1,0))),"")</f>
        <v/>
      </c>
      <c r="AE295" s="4" t="str">
        <f>IFERROR(IF(Q295="","",(IF(Q295&gt;VLOOKUP(F!$B295,E!$B$1:$AK$300,6,FALSE)+VLOOKUP(F!$B295,E!$B$1:$AK$300,5,FALSE),1,0))),"")</f>
        <v/>
      </c>
      <c r="AF295" s="4" t="str">
        <f>IFERROR(IF(T295="","",(IF(T295&gt;VLOOKUP(F!$B295,E!$B$1:$AK$300,6,FALSE)+VLOOKUP(F!$B295,E!$B$1:$AK$300,5,FALSE),1,0))),"")</f>
        <v/>
      </c>
      <c r="AG295" s="4" t="str">
        <f>IFERROR(IF(W295="","",(IF(W295&gt;VLOOKUP(F!$B295,E!$B$1:$AK$300,6,FALSE)+VLOOKUP(F!$B295,E!$B$1:$AK$300,5,FALSE),1,0))),"")</f>
        <v/>
      </c>
      <c r="AI295" s="6" t="str">
        <f t="shared" si="106"/>
        <v>--</v>
      </c>
      <c r="AJ295" s="6" t="str">
        <f>IF(AI295="--","--",IF(F!$D295=131,IF(I295=-1,"rg",IF(I295="","--",IF(I295*1000&lt;1,FIXED(I295*1000,3),IF(I295*1000&lt;10,FIXED(I295*1000,2),(IF(I295*1000&lt;100,FIXED(I295*1000,1),IF(I295*1000&lt;1000,FIXED(I295*1000,0),MROUND(I295*1000,10)))))))),IF(I295=-1,"rg",IF(I295="","--",IF(I295&lt;1,FIXED(I295,3),IF(I295&lt;10,FIXED(I295,2),(IF(I295&lt;100,FIXED(I295,1),IF(I295&lt;1000,FIXED(I295,0),MROUND(I295,10))))))))))</f>
        <v>--</v>
      </c>
      <c r="AK295" s="6" t="str">
        <f t="shared" si="107"/>
        <v>--</v>
      </c>
      <c r="AL295" s="6" t="str">
        <f>IF(AK295="--","--",IF(F!$D295=131,IF(K295=-1,"rg",IF(K295="","--",IF(K295*1000&lt;1,FIXED(K295*1000,3),IF(K295*1000&lt;10,FIXED(K295*1000,2),(IF(K295*1000&lt;100,FIXED(K295*1000,1),IF(K295*1000&lt;1000,FIXED(K295*1000,0),MROUND(K295*1000,10)))))))),IF(K295=-1,"rg",IF(K295="","--",IF(K295&lt;1,FIXED(K295,3),IF(K295&lt;10,FIXED(K295,2),(IF(K295&lt;100,FIXED(K295,1),IF(K295&lt;1000,FIXED(K295,0),MROUND(K295,10))))))))))</f>
        <v>--</v>
      </c>
      <c r="AM295" s="6" t="str">
        <f t="shared" si="108"/>
        <v>--</v>
      </c>
      <c r="AN295" s="6" t="str">
        <f>IF(AM295="--","--",IF(F!$D295=131,IF(M295=-1,"rg",IF(M295="","--",IF(M295*1000&lt;1,FIXED(M295*1000,3),IF(M295*1000&lt;10,FIXED(M295*1000,2),(IF(M295*1000&lt;100,FIXED(M295*1000,1),IF(M295*1000&lt;1000,FIXED(M295*1000,0),MROUND(M295*1000,10)))))))),IF(M295=-1,"rg",IF(M295="","--",IF(M295&lt;1,FIXED(M295,3),IF(M295&lt;10,FIXED(M295,2),(IF(M295&lt;100,FIXED(M295,1),IF(M295&lt;1000,FIXED(M295,0),MROUND(M295,10))))))))))</f>
        <v>--</v>
      </c>
      <c r="AP295" s="6" t="str">
        <f t="shared" si="95"/>
        <v>--</v>
      </c>
      <c r="AQ295" s="6" t="str">
        <f t="shared" si="96"/>
        <v/>
      </c>
      <c r="AR295" s="6" t="str">
        <f t="shared" si="97"/>
        <v>--</v>
      </c>
      <c r="AS295" s="6" t="str">
        <f t="shared" si="98"/>
        <v/>
      </c>
      <c r="AT295" s="6" t="str">
        <f t="shared" si="99"/>
        <v/>
      </c>
      <c r="AU295" s="6" t="str">
        <f>IFERROR(IF(AR295="--","",IF(HLOOKUP(SMALL($Q$4:$Y$4,3),$Q$4:$Y$501,ROW(AP295)-3,FALSE)=0,"",IF(HLOOKUP(SMALL($Q$4:$Y$4,3),$Q$4:$Y$501,ROW(AP295)-3,FALSE)="nee",VLOOKUP("De kwaliteitseis emissiearme grond (maximale concentratie) wordt overschreden.",H!$O$10:'H'!$P$59,2,FALSE),""))),"")</f>
        <v/>
      </c>
      <c r="AV295" s="6" t="str">
        <f t="shared" si="89"/>
        <v>--</v>
      </c>
      <c r="AW295" s="6" t="str">
        <f t="shared" si="90"/>
        <v/>
      </c>
      <c r="AX295" s="6" t="str">
        <f t="shared" si="91"/>
        <v>--</v>
      </c>
      <c r="AY295" s="6" t="str">
        <f t="shared" si="100"/>
        <v/>
      </c>
      <c r="AZ295" s="6" t="str">
        <f t="shared" si="101"/>
        <v/>
      </c>
      <c r="BA295" s="6" t="str">
        <f>IFERROR(IF(AR295="--","",IF(HLOOKUP(SMALL($Q$4:$Y$4,6),$Q$4:$Y$501,ROW(AP295)-3,FALSE)=0,"",IF(HLOOKUP(SMALL($Q$4:$Y$4,6),$Q$4:$Y$501,ROW(AP295)-3,FALSE)="nee",VLOOKUP("De kwaliteitseis emissiearme grond (maximale concentratie) wordt overschreden.",H!$O$10:'H'!$P$59,2,FALSE),""))),"")</f>
        <v/>
      </c>
      <c r="BB295" s="6" t="str">
        <f t="shared" si="92"/>
        <v>--</v>
      </c>
      <c r="BC295" s="6" t="str">
        <f t="shared" si="93"/>
        <v/>
      </c>
      <c r="BD295" s="6" t="str">
        <f t="shared" si="94"/>
        <v>--</v>
      </c>
      <c r="BE295" s="6" t="str">
        <f t="shared" si="102"/>
        <v/>
      </c>
      <c r="BF295" s="6" t="str">
        <f t="shared" si="103"/>
        <v/>
      </c>
      <c r="BG295" s="4" t="str">
        <f>IFERROR(IF(AR295="--","",IF(HLOOKUP(SMALL($Q$4:$Y$4,9),$Q$4:$Y$501,ROW(AP295)-3,FALSE)=0,"",IF(HLOOKUP(SMALL($Q$4:$Y$4,9),$Q$4:$Y$501,ROW(AP295)-3,FALSE)="nee",VLOOKUP("De kwaliteitseis emissiearme grond (maximale concentratie) wordt overschreden.",H!$O$10:'H'!$P$59,2,FALSE),""))),"")</f>
        <v/>
      </c>
    </row>
    <row r="296" spans="1:59" x14ac:dyDescent="0.2">
      <c r="A296" s="4" t="str">
        <f>F!A296</f>
        <v>Ethyl(tert)butylether (ETBE)</v>
      </c>
      <c r="B296" s="6" t="str">
        <f>IF(ISNUMBER(F!E296)=FALSE,"--",IF(F!E296=0,"--",F!E296))</f>
        <v>--</v>
      </c>
      <c r="C296" s="6" t="str">
        <f>IF(B296="--","",F!F296)</f>
        <v/>
      </c>
      <c r="D296" s="6" t="str">
        <f>IF(ISNUMBER(F!G296)=FALSE,"--",IF(F!G296=0,"--",F!G296))</f>
        <v>--</v>
      </c>
      <c r="E296" s="6" t="str">
        <f>IF(D296="--","",F!H296)</f>
        <v/>
      </c>
      <c r="F296" s="6" t="str">
        <f>IF(ISNUMBER(F!I296)=FALSE,"--",IF(F!I296=0,"--",F!I296))</f>
        <v>--</v>
      </c>
      <c r="G296" s="6" t="str">
        <f>IF(F296="--","",F!J296)</f>
        <v/>
      </c>
      <c r="H296" s="6"/>
      <c r="I296" s="6" t="str">
        <f>IF(F!Z296=-1,-1,F!AV296)</f>
        <v/>
      </c>
      <c r="J296" s="6"/>
      <c r="K296" s="6" t="str">
        <f>IF(F!AC296=-1,-1,F!AX296)</f>
        <v/>
      </c>
      <c r="L296" s="6"/>
      <c r="M296" s="6" t="str">
        <f>IF(F!AF296=-1,-1,F!AZ296)</f>
        <v/>
      </c>
      <c r="N296" s="6"/>
      <c r="P296" s="4" t="str">
        <f>IFERROR(IF(AND(VLOOKUP(F!$B296,E!$B$1:$AK$300,5,FALSE)&lt;&gt;1000000000,VLOOKUP(F!$B296,E!$B$1:$AK$300,6,FALSE)=1000000000,VLOOKUP(F!$B296,E!$B$1:$AK$300,7,FALSE)=1000000000,VLOOKUP(F!$B296,E!$B$1:$AK$300,8,FALSE)=1000000000,VLOOKUP(F!$B296,E!$B$1:$AK$300,9,FALSE)=1000000000),"toetsen alleen LN",IF(AND(VLOOKUP(F!$B296,E!$B$1:$AK$300,5,FALSE)=1000000000,VLOOKUP(F!$B296,E!$B$1:$AK$300,6,FALSE)=1000000000,VLOOKUP(F!$B296,E!$B$1:$AK$300,7,FALSE)=1000000000,VLOOKUP(F!$B296,E!$B$1:$AK$300,8,FALSE)&lt;&gt;1000000000,VLOOKUP(F!$B296,E!$B$1:$AK$300,9,FALSE)&lt;&gt;1000000000),"toetsen alleen MV en SV",IF(AND(VLOOKUP(F!$B296,E!$B$1:$AK$300,5,FALSE)&lt;&gt;1000000000,VLOOKUP(F!$B296,E!$B$1:$AK$300,6,FALSE)&lt;&gt;1000000000,VLOOKUP(F!$B296,E!$B$1:$AK$300,7,FALSE)&lt;&gt;1000000000,VLOOKUP(F!$B296,E!$B$1:$AK$300,8,FALSE)=1000000000,VLOOKUP(F!$B296,E!$B$1:$AK$300,9,FALSE)=1000000000),"toetsen geen MV en SV",IF(VLOOKUP(F!$B296,E!$B$1:$AK$300,5,FALSE)+VLOOKUP(F!$B296,E!$B$1:$AK$300,6,FALSE)+VLOOKUP(F!$B296,E!$B$1:$AK$300,7,FALSE)+VLOOKUP(F!$B296,E!$B$1:$AK$300,8,FALSE)&lt;&gt;4000000000,"toetsen",IF(VLOOKUP(F!$B296,E!$B$1:$AK$300,12,FALSE)&lt;&gt;1000000000,"toetsen alleen IW","niet toetsen"))))),"")</f>
        <v/>
      </c>
      <c r="Q296" s="6" t="str">
        <f t="shared" si="109"/>
        <v/>
      </c>
      <c r="R296" s="5" t="str">
        <f>IF($B296="--","",IF($P296="toetsen",toetsen(F!$B296,Q296),IF($P296="toetsen alleen IW",toetsen_alleen_IW(F!$B296,Q296),IF($P296="toetsen alleen LN",toetsen_alleen_LN(F!$B296,Q296),IF($P296="toetsen geen MV en SV",toetsen_geen_MV_en_SV(F!$B296,Q296),IF($P296="toetsen alleen MV en SV",toetsen_alleen_MV_en_SV(F!$B296,Q296),""))))))</f>
        <v/>
      </c>
      <c r="S296" s="5" t="str">
        <f>IF($P296="toetsen",IF(OR(Q296="",VLOOKUP(F!$B296,E!$B$1:$AK$300,10,FALSE)=1000000000),"",IF(Q296&lt;=VLOOKUP(F!$B296,E!$B$1:$AK$300,10,FALSE),"ja","nee")),"")</f>
        <v/>
      </c>
      <c r="T296" s="78" t="str">
        <f t="shared" si="104"/>
        <v/>
      </c>
      <c r="U296" s="5" t="str">
        <f>IF($D296="--","",IF($P296="toetsen",toetsen(F!$B296,T296),IF($P296="toetsen alleen IW",toetsen_alleen_IW(F!$B296,T296),IF($P296="toetsen alleen LN",toetsen_alleen_LN(F!$B296,T296),IF($P296="toetsen geen MV en SV",toetsen_geen_MV_en_SV(F!$B296,T296),IF($P296="toetsen alleen MV en SV",toetsen_alleen_MV_en_SV(F!$B296,T296),""))))))</f>
        <v/>
      </c>
      <c r="V296" s="5" t="str">
        <f>IF($P296="toetsen",IF(OR(T296="",VLOOKUP(F!$B296,E!$B$1:$AK$300,10,FALSE)=1000000000),"",IF(T296&lt;=VLOOKUP(F!$B296,E!$B$1:$AK$300,10,FALSE),"ja","nee")),"")</f>
        <v/>
      </c>
      <c r="W296" s="6" t="str">
        <f t="shared" si="105"/>
        <v/>
      </c>
      <c r="X296" s="5" t="str">
        <f>IF($F296="--","",IF($P296="toetsen",toetsen(F!$B296,W296),IF($P296="toetsen alleen IW",toetsen_alleen_IW(F!$B296,W296),IF($P296="toetsen alleen LN",toetsen_alleen_LN(F!$B296,W296),IF($P296="toetsen geen MV en SV",toetsen_geen_MV_en_SV(F!$B296,W296),IF($P296="toetsen alleen MV en SV",toetsen_alleen_MV_en_SV(F!$B296,W296),""))))))</f>
        <v/>
      </c>
      <c r="Y296" s="5" t="str">
        <f>IF($P296="toetsen",IF(OR(W296="",VLOOKUP(F!$B296,E!$B$1:$AK$300,10,FALSE)=1000000000),"",IF(W296&lt;=VLOOKUP(F!$B296,E!$B$1:$AK$300,10,FALSE),"ja","nee")),"")</f>
        <v/>
      </c>
      <c r="AA296" s="4" t="str">
        <f>IFERROR(IF(Q296="","",(IF(Q296&gt;2*VLOOKUP(F!$B296,E!$B$1:$AK$300,5,FALSE),1,0))),"")</f>
        <v/>
      </c>
      <c r="AB296" s="4" t="str">
        <f>IFERROR(IF(T296="","",(IF(T296&gt;2*VLOOKUP(F!$B296,E!$B$1:$AK$300,5,FALSE),1,0))),"")</f>
        <v/>
      </c>
      <c r="AC296" s="4" t="str">
        <f>IFERROR(IF(W296="","",(IF(W296&gt;2*VLOOKUP(F!$B296,E!$B$1:$AK$300,5,FALSE),1,0))),"")</f>
        <v/>
      </c>
      <c r="AE296" s="4" t="str">
        <f>IFERROR(IF(Q296="","",(IF(Q296&gt;VLOOKUP(F!$B296,E!$B$1:$AK$300,6,FALSE)+VLOOKUP(F!$B296,E!$B$1:$AK$300,5,FALSE),1,0))),"")</f>
        <v/>
      </c>
      <c r="AF296" s="4" t="str">
        <f>IFERROR(IF(T296="","",(IF(T296&gt;VLOOKUP(F!$B296,E!$B$1:$AK$300,6,FALSE)+VLOOKUP(F!$B296,E!$B$1:$AK$300,5,FALSE),1,0))),"")</f>
        <v/>
      </c>
      <c r="AG296" s="4" t="str">
        <f>IFERROR(IF(W296="","",(IF(W296&gt;VLOOKUP(F!$B296,E!$B$1:$AK$300,6,FALSE)+VLOOKUP(F!$B296,E!$B$1:$AK$300,5,FALSE),1,0))),"")</f>
        <v/>
      </c>
      <c r="AI296" s="6" t="str">
        <f t="shared" si="106"/>
        <v>--</v>
      </c>
      <c r="AJ296" s="6" t="str">
        <f>IF(AI296="--","--",IF(F!$D296=131,IF(I296=-1,"rg",IF(I296="","--",IF(I296*1000&lt;1,FIXED(I296*1000,3),IF(I296*1000&lt;10,FIXED(I296*1000,2),(IF(I296*1000&lt;100,FIXED(I296*1000,1),IF(I296*1000&lt;1000,FIXED(I296*1000,0),MROUND(I296*1000,10)))))))),IF(I296=-1,"rg",IF(I296="","--",IF(I296&lt;1,FIXED(I296,3),IF(I296&lt;10,FIXED(I296,2),(IF(I296&lt;100,FIXED(I296,1),IF(I296&lt;1000,FIXED(I296,0),MROUND(I296,10))))))))))</f>
        <v>--</v>
      </c>
      <c r="AK296" s="6" t="str">
        <f t="shared" si="107"/>
        <v>--</v>
      </c>
      <c r="AL296" s="6" t="str">
        <f>IF(AK296="--","--",IF(F!$D296=131,IF(K296=-1,"rg",IF(K296="","--",IF(K296*1000&lt;1,FIXED(K296*1000,3),IF(K296*1000&lt;10,FIXED(K296*1000,2),(IF(K296*1000&lt;100,FIXED(K296*1000,1),IF(K296*1000&lt;1000,FIXED(K296*1000,0),MROUND(K296*1000,10)))))))),IF(K296=-1,"rg",IF(K296="","--",IF(K296&lt;1,FIXED(K296,3),IF(K296&lt;10,FIXED(K296,2),(IF(K296&lt;100,FIXED(K296,1),IF(K296&lt;1000,FIXED(K296,0),MROUND(K296,10))))))))))</f>
        <v>--</v>
      </c>
      <c r="AM296" s="6" t="str">
        <f t="shared" si="108"/>
        <v>--</v>
      </c>
      <c r="AN296" s="6" t="str">
        <f>IF(AM296="--","--",IF(F!$D296=131,IF(M296=-1,"rg",IF(M296="","--",IF(M296*1000&lt;1,FIXED(M296*1000,3),IF(M296*1000&lt;10,FIXED(M296*1000,2),(IF(M296*1000&lt;100,FIXED(M296*1000,1),IF(M296*1000&lt;1000,FIXED(M296*1000,0),MROUND(M296*1000,10)))))))),IF(M296=-1,"rg",IF(M296="","--",IF(M296&lt;1,FIXED(M296,3),IF(M296&lt;10,FIXED(M296,2),(IF(M296&lt;100,FIXED(M296,1),IF(M296&lt;1000,FIXED(M296,0),MROUND(M296,10))))))))))</f>
        <v>--</v>
      </c>
      <c r="AP296" s="6" t="str">
        <f t="shared" si="95"/>
        <v>--</v>
      </c>
      <c r="AQ296" s="6" t="str">
        <f t="shared" si="96"/>
        <v/>
      </c>
      <c r="AR296" s="6" t="str">
        <f t="shared" si="97"/>
        <v>--</v>
      </c>
      <c r="AS296" s="6" t="str">
        <f t="shared" si="98"/>
        <v/>
      </c>
      <c r="AT296" s="6" t="str">
        <f t="shared" si="99"/>
        <v/>
      </c>
      <c r="AU296" s="6" t="str">
        <f>IFERROR(IF(AR296="--","",IF(HLOOKUP(SMALL($Q$4:$Y$4,3),$Q$4:$Y$501,ROW(AP296)-3,FALSE)=0,"",IF(HLOOKUP(SMALL($Q$4:$Y$4,3),$Q$4:$Y$501,ROW(AP296)-3,FALSE)="nee",VLOOKUP("De kwaliteitseis emissiearme grond (maximale concentratie) wordt overschreden.",H!$O$10:'H'!$P$59,2,FALSE),""))),"")</f>
        <v/>
      </c>
      <c r="AV296" s="6" t="str">
        <f t="shared" si="89"/>
        <v>--</v>
      </c>
      <c r="AW296" s="6" t="str">
        <f t="shared" si="90"/>
        <v/>
      </c>
      <c r="AX296" s="6" t="str">
        <f t="shared" si="91"/>
        <v>--</v>
      </c>
      <c r="AY296" s="6" t="str">
        <f t="shared" si="100"/>
        <v/>
      </c>
      <c r="AZ296" s="6" t="str">
        <f t="shared" si="101"/>
        <v/>
      </c>
      <c r="BA296" s="6" t="str">
        <f>IFERROR(IF(AR296="--","",IF(HLOOKUP(SMALL($Q$4:$Y$4,6),$Q$4:$Y$501,ROW(AP296)-3,FALSE)=0,"",IF(HLOOKUP(SMALL($Q$4:$Y$4,6),$Q$4:$Y$501,ROW(AP296)-3,FALSE)="nee",VLOOKUP("De kwaliteitseis emissiearme grond (maximale concentratie) wordt overschreden.",H!$O$10:'H'!$P$59,2,FALSE),""))),"")</f>
        <v/>
      </c>
      <c r="BB296" s="6" t="str">
        <f t="shared" si="92"/>
        <v>--</v>
      </c>
      <c r="BC296" s="6" t="str">
        <f t="shared" si="93"/>
        <v/>
      </c>
      <c r="BD296" s="6" t="str">
        <f t="shared" si="94"/>
        <v>--</v>
      </c>
      <c r="BE296" s="6" t="str">
        <f t="shared" si="102"/>
        <v/>
      </c>
      <c r="BF296" s="6" t="str">
        <f t="shared" si="103"/>
        <v/>
      </c>
      <c r="BG296" s="4" t="str">
        <f>IFERROR(IF(AR296="--","",IF(HLOOKUP(SMALL($Q$4:$Y$4,9),$Q$4:$Y$501,ROW(AP296)-3,FALSE)=0,"",IF(HLOOKUP(SMALL($Q$4:$Y$4,9),$Q$4:$Y$501,ROW(AP296)-3,FALSE)="nee",VLOOKUP("De kwaliteitseis emissiearme grond (maximale concentratie) wordt overschreden.",H!$O$10:'H'!$P$59,2,FALSE),""))),"")</f>
        <v/>
      </c>
    </row>
    <row r="297" spans="1:59" x14ac:dyDescent="0.2">
      <c r="A297" s="4" t="str">
        <f>F!A297</f>
        <v>Methyl(tert)butylether (MTBE)</v>
      </c>
      <c r="B297" s="6" t="str">
        <f>IF(ISNUMBER(F!E297)=FALSE,"--",IF(F!E297=0,"--",F!E297))</f>
        <v>--</v>
      </c>
      <c r="C297" s="6" t="str">
        <f>IF(B297="--","",F!F297)</f>
        <v/>
      </c>
      <c r="D297" s="6" t="str">
        <f>IF(ISNUMBER(F!G297)=FALSE,"--",IF(F!G297=0,"--",F!G297))</f>
        <v>--</v>
      </c>
      <c r="E297" s="6" t="str">
        <f>IF(D297="--","",F!H297)</f>
        <v/>
      </c>
      <c r="F297" s="6" t="str">
        <f>IF(ISNUMBER(F!I297)=FALSE,"--",IF(F!I297=0,"--",F!I297))</f>
        <v>--</v>
      </c>
      <c r="G297" s="6" t="str">
        <f>IF(F297="--","",F!J297)</f>
        <v/>
      </c>
      <c r="H297" s="6"/>
      <c r="I297" s="6" t="str">
        <f>IF(F!Z297=-1,-1,F!AV297)</f>
        <v/>
      </c>
      <c r="J297" s="6"/>
      <c r="K297" s="6" t="str">
        <f>IF(F!AC297=-1,-1,F!AX297)</f>
        <v/>
      </c>
      <c r="L297" s="6"/>
      <c r="M297" s="6" t="str">
        <f>IF(F!AF297=-1,-1,F!AZ297)</f>
        <v/>
      </c>
      <c r="N297" s="6"/>
      <c r="P297" s="4" t="str">
        <f>IFERROR(IF(AND(VLOOKUP(F!$B297,E!$B$1:$AK$300,5,FALSE)&lt;&gt;1000000000,VLOOKUP(F!$B297,E!$B$1:$AK$300,6,FALSE)=1000000000,VLOOKUP(F!$B297,E!$B$1:$AK$300,7,FALSE)=1000000000,VLOOKUP(F!$B297,E!$B$1:$AK$300,8,FALSE)=1000000000,VLOOKUP(F!$B297,E!$B$1:$AK$300,9,FALSE)=1000000000),"toetsen alleen LN",IF(AND(VLOOKUP(F!$B297,E!$B$1:$AK$300,5,FALSE)=1000000000,VLOOKUP(F!$B297,E!$B$1:$AK$300,6,FALSE)=1000000000,VLOOKUP(F!$B297,E!$B$1:$AK$300,7,FALSE)=1000000000,VLOOKUP(F!$B297,E!$B$1:$AK$300,8,FALSE)&lt;&gt;1000000000,VLOOKUP(F!$B297,E!$B$1:$AK$300,9,FALSE)&lt;&gt;1000000000),"toetsen alleen MV en SV",IF(AND(VLOOKUP(F!$B297,E!$B$1:$AK$300,5,FALSE)&lt;&gt;1000000000,VLOOKUP(F!$B297,E!$B$1:$AK$300,6,FALSE)&lt;&gt;1000000000,VLOOKUP(F!$B297,E!$B$1:$AK$300,7,FALSE)&lt;&gt;1000000000,VLOOKUP(F!$B297,E!$B$1:$AK$300,8,FALSE)=1000000000,VLOOKUP(F!$B297,E!$B$1:$AK$300,9,FALSE)=1000000000),"toetsen geen MV en SV",IF(VLOOKUP(F!$B297,E!$B$1:$AK$300,5,FALSE)+VLOOKUP(F!$B297,E!$B$1:$AK$300,6,FALSE)+VLOOKUP(F!$B297,E!$B$1:$AK$300,7,FALSE)+VLOOKUP(F!$B297,E!$B$1:$AK$300,8,FALSE)&lt;&gt;4000000000,"toetsen",IF(VLOOKUP(F!$B297,E!$B$1:$AK$300,12,FALSE)&lt;&gt;1000000000,"toetsen alleen IW","niet toetsen"))))),"")</f>
        <v>toetsen geen MV en SV</v>
      </c>
      <c r="Q297" s="6" t="str">
        <f t="shared" si="109"/>
        <v/>
      </c>
      <c r="R297" s="5" t="str">
        <f>IF($B297="--","",IF($P297="toetsen",toetsen(F!$B297,Q297),IF($P297="toetsen alleen IW",toetsen_alleen_IW(F!$B297,Q297),IF($P297="toetsen alleen LN",toetsen_alleen_LN(F!$B297,Q297),IF($P297="toetsen geen MV en SV",toetsen_geen_MV_en_SV(F!$B297,Q297),IF($P297="toetsen alleen MV en SV",toetsen_alleen_MV_en_SV(F!$B297,Q297),""))))))</f>
        <v/>
      </c>
      <c r="S297" s="5" t="str">
        <f>IF($P297="toetsen",IF(OR(Q297="",VLOOKUP(F!$B297,E!$B$1:$AK$300,10,FALSE)=1000000000),"",IF(Q297&lt;=VLOOKUP(F!$B297,E!$B$1:$AK$300,10,FALSE),"ja","nee")),"")</f>
        <v/>
      </c>
      <c r="T297" s="78" t="str">
        <f t="shared" si="104"/>
        <v/>
      </c>
      <c r="U297" s="5" t="str">
        <f>IF($D297="--","",IF($P297="toetsen",toetsen(F!$B297,T297),IF($P297="toetsen alleen IW",toetsen_alleen_IW(F!$B297,T297),IF($P297="toetsen alleen LN",toetsen_alleen_LN(F!$B297,T297),IF($P297="toetsen geen MV en SV",toetsen_geen_MV_en_SV(F!$B297,T297),IF($P297="toetsen alleen MV en SV",toetsen_alleen_MV_en_SV(F!$B297,T297),""))))))</f>
        <v/>
      </c>
      <c r="V297" s="5" t="str">
        <f>IF($P297="toetsen",IF(OR(T297="",VLOOKUP(F!$B297,E!$B$1:$AK$300,10,FALSE)=1000000000),"",IF(T297&lt;=VLOOKUP(F!$B297,E!$B$1:$AK$300,10,FALSE),"ja","nee")),"")</f>
        <v/>
      </c>
      <c r="W297" s="6" t="str">
        <f t="shared" si="105"/>
        <v/>
      </c>
      <c r="X297" s="5" t="str">
        <f>IF($F297="--","",IF($P297="toetsen",toetsen(F!$B297,W297),IF($P297="toetsen alleen IW",toetsen_alleen_IW(F!$B297,W297),IF($P297="toetsen alleen LN",toetsen_alleen_LN(F!$B297,W297),IF($P297="toetsen geen MV en SV",toetsen_geen_MV_en_SV(F!$B297,W297),IF($P297="toetsen alleen MV en SV",toetsen_alleen_MV_en_SV(F!$B297,W297),""))))))</f>
        <v/>
      </c>
      <c r="Y297" s="5" t="str">
        <f>IF($P297="toetsen",IF(OR(W297="",VLOOKUP(F!$B297,E!$B$1:$AK$300,10,FALSE)=1000000000),"",IF(W297&lt;=VLOOKUP(F!$B297,E!$B$1:$AK$300,10,FALSE),"ja","nee")),"")</f>
        <v/>
      </c>
      <c r="AA297" s="4" t="str">
        <f>IFERROR(IF(Q297="","",(IF(Q297&gt;2*VLOOKUP(F!$B297,E!$B$1:$AK$300,5,FALSE),1,0))),"")</f>
        <v/>
      </c>
      <c r="AB297" s="4" t="str">
        <f>IFERROR(IF(T297="","",(IF(T297&gt;2*VLOOKUP(F!$B297,E!$B$1:$AK$300,5,FALSE),1,0))),"")</f>
        <v/>
      </c>
      <c r="AC297" s="4" t="str">
        <f>IFERROR(IF(W297="","",(IF(W297&gt;2*VLOOKUP(F!$B297,E!$B$1:$AK$300,5,FALSE),1,0))),"")</f>
        <v/>
      </c>
      <c r="AE297" s="4" t="str">
        <f>IFERROR(IF(Q297="","",(IF(Q297&gt;VLOOKUP(F!$B297,E!$B$1:$AK$300,6,FALSE)+VLOOKUP(F!$B297,E!$B$1:$AK$300,5,FALSE),1,0))),"")</f>
        <v/>
      </c>
      <c r="AF297" s="4" t="str">
        <f>IFERROR(IF(T297="","",(IF(T297&gt;VLOOKUP(F!$B297,E!$B$1:$AK$300,6,FALSE)+VLOOKUP(F!$B297,E!$B$1:$AK$300,5,FALSE),1,0))),"")</f>
        <v/>
      </c>
      <c r="AG297" s="4" t="str">
        <f>IFERROR(IF(W297="","",(IF(W297&gt;VLOOKUP(F!$B297,E!$B$1:$AK$300,6,FALSE)+VLOOKUP(F!$B297,E!$B$1:$AK$300,5,FALSE),1,0))),"")</f>
        <v/>
      </c>
      <c r="AI297" s="6" t="str">
        <f t="shared" si="106"/>
        <v>--</v>
      </c>
      <c r="AJ297" s="6" t="str">
        <f>IF(AI297="--","--",IF(F!$D297=131,IF(I297=-1,"rg",IF(I297="","--",IF(I297*1000&lt;1,FIXED(I297*1000,3),IF(I297*1000&lt;10,FIXED(I297*1000,2),(IF(I297*1000&lt;100,FIXED(I297*1000,1),IF(I297*1000&lt;1000,FIXED(I297*1000,0),MROUND(I297*1000,10)))))))),IF(I297=-1,"rg",IF(I297="","--",IF(I297&lt;1,FIXED(I297,3),IF(I297&lt;10,FIXED(I297,2),(IF(I297&lt;100,FIXED(I297,1),IF(I297&lt;1000,FIXED(I297,0),MROUND(I297,10))))))))))</f>
        <v>--</v>
      </c>
      <c r="AK297" s="6" t="str">
        <f t="shared" si="107"/>
        <v>--</v>
      </c>
      <c r="AL297" s="6" t="str">
        <f>IF(AK297="--","--",IF(F!$D297=131,IF(K297=-1,"rg",IF(K297="","--",IF(K297*1000&lt;1,FIXED(K297*1000,3),IF(K297*1000&lt;10,FIXED(K297*1000,2),(IF(K297*1000&lt;100,FIXED(K297*1000,1),IF(K297*1000&lt;1000,FIXED(K297*1000,0),MROUND(K297*1000,10)))))))),IF(K297=-1,"rg",IF(K297="","--",IF(K297&lt;1,FIXED(K297,3),IF(K297&lt;10,FIXED(K297,2),(IF(K297&lt;100,FIXED(K297,1),IF(K297&lt;1000,FIXED(K297,0),MROUND(K297,10))))))))))</f>
        <v>--</v>
      </c>
      <c r="AM297" s="6" t="str">
        <f t="shared" si="108"/>
        <v>--</v>
      </c>
      <c r="AN297" s="6" t="str">
        <f>IF(AM297="--","--",IF(F!$D297=131,IF(M297=-1,"rg",IF(M297="","--",IF(M297*1000&lt;1,FIXED(M297*1000,3),IF(M297*1000&lt;10,FIXED(M297*1000,2),(IF(M297*1000&lt;100,FIXED(M297*1000,1),IF(M297*1000&lt;1000,FIXED(M297*1000,0),MROUND(M297*1000,10)))))))),IF(M297=-1,"rg",IF(M297="","--",IF(M297&lt;1,FIXED(M297,3),IF(M297&lt;10,FIXED(M297,2),(IF(M297&lt;100,FIXED(M297,1),IF(M297&lt;1000,FIXED(M297,0),MROUND(M297,10))))))))))</f>
        <v>--</v>
      </c>
      <c r="AP297" s="6" t="str">
        <f t="shared" si="95"/>
        <v>--</v>
      </c>
      <c r="AQ297" s="6" t="str">
        <f t="shared" si="96"/>
        <v/>
      </c>
      <c r="AR297" s="6" t="str">
        <f t="shared" si="97"/>
        <v>--</v>
      </c>
      <c r="AS297" s="6" t="str">
        <f t="shared" si="98"/>
        <v/>
      </c>
      <c r="AT297" s="6" t="str">
        <f t="shared" si="99"/>
        <v/>
      </c>
      <c r="AU297" s="6" t="str">
        <f>IFERROR(IF(AR297="--","",IF(HLOOKUP(SMALL($Q$4:$Y$4,3),$Q$4:$Y$501,ROW(AP297)-3,FALSE)=0,"",IF(HLOOKUP(SMALL($Q$4:$Y$4,3),$Q$4:$Y$501,ROW(AP297)-3,FALSE)="nee",VLOOKUP("De kwaliteitseis emissiearme grond (maximale concentratie) wordt overschreden.",H!$O$10:'H'!$P$59,2,FALSE),""))),"")</f>
        <v/>
      </c>
      <c r="AV297" s="6" t="str">
        <f t="shared" si="89"/>
        <v>--</v>
      </c>
      <c r="AW297" s="6" t="str">
        <f t="shared" si="90"/>
        <v/>
      </c>
      <c r="AX297" s="6" t="str">
        <f t="shared" si="91"/>
        <v>--</v>
      </c>
      <c r="AY297" s="6" t="str">
        <f t="shared" si="100"/>
        <v/>
      </c>
      <c r="AZ297" s="6" t="str">
        <f t="shared" si="101"/>
        <v/>
      </c>
      <c r="BA297" s="6" t="str">
        <f>IFERROR(IF(AR297="--","",IF(HLOOKUP(SMALL($Q$4:$Y$4,6),$Q$4:$Y$501,ROW(AP297)-3,FALSE)=0,"",IF(HLOOKUP(SMALL($Q$4:$Y$4,6),$Q$4:$Y$501,ROW(AP297)-3,FALSE)="nee",VLOOKUP("De kwaliteitseis emissiearme grond (maximale concentratie) wordt overschreden.",H!$O$10:'H'!$P$59,2,FALSE),""))),"")</f>
        <v/>
      </c>
      <c r="BB297" s="6" t="str">
        <f t="shared" si="92"/>
        <v>--</v>
      </c>
      <c r="BC297" s="6" t="str">
        <f t="shared" si="93"/>
        <v/>
      </c>
      <c r="BD297" s="6" t="str">
        <f t="shared" si="94"/>
        <v>--</v>
      </c>
      <c r="BE297" s="6" t="str">
        <f t="shared" si="102"/>
        <v/>
      </c>
      <c r="BF297" s="6" t="str">
        <f t="shared" si="103"/>
        <v/>
      </c>
      <c r="BG297" s="4" t="str">
        <f>IFERROR(IF(AR297="--","",IF(HLOOKUP(SMALL($Q$4:$Y$4,9),$Q$4:$Y$501,ROW(AP297)-3,FALSE)=0,"",IF(HLOOKUP(SMALL($Q$4:$Y$4,9),$Q$4:$Y$501,ROW(AP297)-3,FALSE)="nee",VLOOKUP("De kwaliteitseis emissiearme grond (maximale concentratie) wordt overschreden.",H!$O$10:'H'!$P$59,2,FALSE),""))),"")</f>
        <v/>
      </c>
    </row>
    <row r="298" spans="1:59" x14ac:dyDescent="0.2">
      <c r="A298" s="4" t="str">
        <f>F!A298</f>
        <v>Monochlooranilinen (som)</v>
      </c>
      <c r="B298" s="6" t="str">
        <f>IF(ISNUMBER(F!E298)=FALSE,"--",IF(F!E298=0,"--",F!E298))</f>
        <v>--</v>
      </c>
      <c r="C298" s="6" t="str">
        <f>IF(B298="--","",F!F298)</f>
        <v/>
      </c>
      <c r="D298" s="6" t="str">
        <f>IF(ISNUMBER(F!G298)=FALSE,"--",IF(F!G298=0,"--",F!G298))</f>
        <v>--</v>
      </c>
      <c r="E298" s="6" t="str">
        <f>IF(D298="--","",F!H298)</f>
        <v/>
      </c>
      <c r="F298" s="6" t="str">
        <f>IF(ISNUMBER(F!I298)=FALSE,"--",IF(F!I298=0,"--",F!I298))</f>
        <v>--</v>
      </c>
      <c r="G298" s="6" t="str">
        <f>IF(F298="--","",F!J298)</f>
        <v/>
      </c>
      <c r="H298" s="6"/>
      <c r="I298" s="6" t="str">
        <f>IF(F!Z298=-1,-1,F!AV298)</f>
        <v/>
      </c>
      <c r="J298" s="6"/>
      <c r="K298" s="6" t="str">
        <f>IF(F!AC298=-1,-1,F!AX298)</f>
        <v/>
      </c>
      <c r="L298" s="6"/>
      <c r="M298" s="6" t="str">
        <f>IF(F!AF298=-1,-1,F!AZ298)</f>
        <v/>
      </c>
      <c r="N298" s="6"/>
      <c r="P298" s="4" t="str">
        <f>IFERROR(IF(AND(VLOOKUP(F!$B298,E!$B$1:$AK$300,5,FALSE)&lt;&gt;1000000000,VLOOKUP(F!$B298,E!$B$1:$AK$300,6,FALSE)=1000000000,VLOOKUP(F!$B298,E!$B$1:$AK$300,7,FALSE)=1000000000,VLOOKUP(F!$B298,E!$B$1:$AK$300,8,FALSE)=1000000000,VLOOKUP(F!$B298,E!$B$1:$AK$300,9,FALSE)=1000000000),"toetsen alleen LN",IF(AND(VLOOKUP(F!$B298,E!$B$1:$AK$300,5,FALSE)=1000000000,VLOOKUP(F!$B298,E!$B$1:$AK$300,6,FALSE)=1000000000,VLOOKUP(F!$B298,E!$B$1:$AK$300,7,FALSE)=1000000000,VLOOKUP(F!$B298,E!$B$1:$AK$300,8,FALSE)&lt;&gt;1000000000,VLOOKUP(F!$B298,E!$B$1:$AK$300,9,FALSE)&lt;&gt;1000000000),"toetsen alleen MV en SV",IF(AND(VLOOKUP(F!$B298,E!$B$1:$AK$300,5,FALSE)&lt;&gt;1000000000,VLOOKUP(F!$B298,E!$B$1:$AK$300,6,FALSE)&lt;&gt;1000000000,VLOOKUP(F!$B298,E!$B$1:$AK$300,7,FALSE)&lt;&gt;1000000000,VLOOKUP(F!$B298,E!$B$1:$AK$300,8,FALSE)=1000000000,VLOOKUP(F!$B298,E!$B$1:$AK$300,9,FALSE)=1000000000),"toetsen geen MV en SV",IF(VLOOKUP(F!$B298,E!$B$1:$AK$300,5,FALSE)+VLOOKUP(F!$B298,E!$B$1:$AK$300,6,FALSE)+VLOOKUP(F!$B298,E!$B$1:$AK$300,7,FALSE)+VLOOKUP(F!$B298,E!$B$1:$AK$300,8,FALSE)&lt;&gt;4000000000,"toetsen",IF(VLOOKUP(F!$B298,E!$B$1:$AK$300,12,FALSE)&lt;&gt;1000000000,"toetsen alleen IW","niet toetsen"))))),"")</f>
        <v>toetsen</v>
      </c>
      <c r="Q298" s="6" t="str">
        <f t="shared" si="109"/>
        <v/>
      </c>
      <c r="R298" s="5" t="str">
        <f>IF($B298="--","",IF($P298="toetsen",toetsen(F!$B298,Q298),IF($P298="toetsen alleen IW",toetsen_alleen_IW(F!$B298,Q298),IF($P298="toetsen alleen LN",toetsen_alleen_LN(F!$B298,Q298),IF($P298="toetsen geen MV en SV",toetsen_geen_MV_en_SV(F!$B298,Q298),IF($P298="toetsen alleen MV en SV",toetsen_alleen_MV_en_SV(F!$B298,Q298),""))))))</f>
        <v/>
      </c>
      <c r="S298" s="5" t="str">
        <f>IF($P298="toetsen",IF(OR(Q298="",VLOOKUP(F!$B298,E!$B$1:$AK$300,10,FALSE)=1000000000),"",IF(Q298&lt;=VLOOKUP(F!$B298,E!$B$1:$AK$300,10,FALSE),"ja","nee")),"")</f>
        <v/>
      </c>
      <c r="T298" s="78" t="str">
        <f t="shared" si="104"/>
        <v/>
      </c>
      <c r="U298" s="5" t="str">
        <f>IF($D298="--","",IF($P298="toetsen",toetsen(F!$B298,T298),IF($P298="toetsen alleen IW",toetsen_alleen_IW(F!$B298,T298),IF($P298="toetsen alleen LN",toetsen_alleen_LN(F!$B298,T298),IF($P298="toetsen geen MV en SV",toetsen_geen_MV_en_SV(F!$B298,T298),IF($P298="toetsen alleen MV en SV",toetsen_alleen_MV_en_SV(F!$B298,T298),""))))))</f>
        <v/>
      </c>
      <c r="V298" s="5" t="str">
        <f>IF($P298="toetsen",IF(OR(T298="",VLOOKUP(F!$B298,E!$B$1:$AK$300,10,FALSE)=1000000000),"",IF(T298&lt;=VLOOKUP(F!$B298,E!$B$1:$AK$300,10,FALSE),"ja","nee")),"")</f>
        <v/>
      </c>
      <c r="W298" s="6" t="str">
        <f t="shared" si="105"/>
        <v/>
      </c>
      <c r="X298" s="5" t="str">
        <f>IF($F298="--","",IF($P298="toetsen",toetsen(F!$B298,W298),IF($P298="toetsen alleen IW",toetsen_alleen_IW(F!$B298,W298),IF($P298="toetsen alleen LN",toetsen_alleen_LN(F!$B298,W298),IF($P298="toetsen geen MV en SV",toetsen_geen_MV_en_SV(F!$B298,W298),IF($P298="toetsen alleen MV en SV",toetsen_alleen_MV_en_SV(F!$B298,W298),""))))))</f>
        <v/>
      </c>
      <c r="Y298" s="5" t="str">
        <f>IF($P298="toetsen",IF(OR(W298="",VLOOKUP(F!$B298,E!$B$1:$AK$300,10,FALSE)=1000000000),"",IF(W298&lt;=VLOOKUP(F!$B298,E!$B$1:$AK$300,10,FALSE),"ja","nee")),"")</f>
        <v/>
      </c>
      <c r="AA298" s="4" t="str">
        <f>IFERROR(IF(Q298="","",(IF(Q298&gt;2*VLOOKUP(F!$B298,E!$B$1:$AK$300,5,FALSE),1,0))),"")</f>
        <v/>
      </c>
      <c r="AB298" s="4" t="str">
        <f>IFERROR(IF(T298="","",(IF(T298&gt;2*VLOOKUP(F!$B298,E!$B$1:$AK$300,5,FALSE),1,0))),"")</f>
        <v/>
      </c>
      <c r="AC298" s="4" t="str">
        <f>IFERROR(IF(W298="","",(IF(W298&gt;2*VLOOKUP(F!$B298,E!$B$1:$AK$300,5,FALSE),1,0))),"")</f>
        <v/>
      </c>
      <c r="AE298" s="4" t="str">
        <f>IFERROR(IF(Q298="","",(IF(Q298&gt;VLOOKUP(F!$B298,E!$B$1:$AK$300,6,FALSE)+VLOOKUP(F!$B298,E!$B$1:$AK$300,5,FALSE),1,0))),"")</f>
        <v/>
      </c>
      <c r="AF298" s="4" t="str">
        <f>IFERROR(IF(T298="","",(IF(T298&gt;VLOOKUP(F!$B298,E!$B$1:$AK$300,6,FALSE)+VLOOKUP(F!$B298,E!$B$1:$AK$300,5,FALSE),1,0))),"")</f>
        <v/>
      </c>
      <c r="AG298" s="4" t="str">
        <f>IFERROR(IF(W298="","",(IF(W298&gt;VLOOKUP(F!$B298,E!$B$1:$AK$300,6,FALSE)+VLOOKUP(F!$B298,E!$B$1:$AK$300,5,FALSE),1,0))),"")</f>
        <v/>
      </c>
      <c r="AI298" s="6" t="str">
        <f t="shared" si="106"/>
        <v>--</v>
      </c>
      <c r="AJ298" s="6" t="str">
        <f>IF(AI298="--","--",IF(F!$D298=131,IF(I298=-1,"rg",IF(I298="","--",IF(I298*1000&lt;1,FIXED(I298*1000,3),IF(I298*1000&lt;10,FIXED(I298*1000,2),(IF(I298*1000&lt;100,FIXED(I298*1000,1),IF(I298*1000&lt;1000,FIXED(I298*1000,0),MROUND(I298*1000,10)))))))),IF(I298=-1,"rg",IF(I298="","--",IF(I298&lt;1,FIXED(I298,3),IF(I298&lt;10,FIXED(I298,2),(IF(I298&lt;100,FIXED(I298,1),IF(I298&lt;1000,FIXED(I298,0),MROUND(I298,10))))))))))</f>
        <v>--</v>
      </c>
      <c r="AK298" s="6" t="str">
        <f t="shared" si="107"/>
        <v>--</v>
      </c>
      <c r="AL298" s="6" t="str">
        <f>IF(AK298="--","--",IF(F!$D298=131,IF(K298=-1,"rg",IF(K298="","--",IF(K298*1000&lt;1,FIXED(K298*1000,3),IF(K298*1000&lt;10,FIXED(K298*1000,2),(IF(K298*1000&lt;100,FIXED(K298*1000,1),IF(K298*1000&lt;1000,FIXED(K298*1000,0),MROUND(K298*1000,10)))))))),IF(K298=-1,"rg",IF(K298="","--",IF(K298&lt;1,FIXED(K298,3),IF(K298&lt;10,FIXED(K298,2),(IF(K298&lt;100,FIXED(K298,1),IF(K298&lt;1000,FIXED(K298,0),MROUND(K298,10))))))))))</f>
        <v>--</v>
      </c>
      <c r="AM298" s="6" t="str">
        <f t="shared" si="108"/>
        <v>--</v>
      </c>
      <c r="AN298" s="6" t="str">
        <f>IF(AM298="--","--",IF(F!$D298=131,IF(M298=-1,"rg",IF(M298="","--",IF(M298*1000&lt;1,FIXED(M298*1000,3),IF(M298*1000&lt;10,FIXED(M298*1000,2),(IF(M298*1000&lt;100,FIXED(M298*1000,1),IF(M298*1000&lt;1000,FIXED(M298*1000,0),MROUND(M298*1000,10)))))))),IF(M298=-1,"rg",IF(M298="","--",IF(M298&lt;1,FIXED(M298,3),IF(M298&lt;10,FIXED(M298,2),(IF(M298&lt;100,FIXED(M298,1),IF(M298&lt;1000,FIXED(M298,0),MROUND(M298,10))))))))))</f>
        <v>--</v>
      </c>
      <c r="AP298" s="6" t="str">
        <f t="shared" si="95"/>
        <v>--</v>
      </c>
      <c r="AQ298" s="6" t="str">
        <f t="shared" si="96"/>
        <v/>
      </c>
      <c r="AR298" s="6" t="str">
        <f t="shared" si="97"/>
        <v>--</v>
      </c>
      <c r="AS298" s="6" t="str">
        <f t="shared" si="98"/>
        <v/>
      </c>
      <c r="AT298" s="6" t="str">
        <f t="shared" si="99"/>
        <v/>
      </c>
      <c r="AU298" s="6" t="str">
        <f>IFERROR(IF(AR298="--","",IF(HLOOKUP(SMALL($Q$4:$Y$4,3),$Q$4:$Y$501,ROW(AP298)-3,FALSE)=0,"",IF(HLOOKUP(SMALL($Q$4:$Y$4,3),$Q$4:$Y$501,ROW(AP298)-3,FALSE)="nee",VLOOKUP("De kwaliteitseis emissiearme grond (maximale concentratie) wordt overschreden.",H!$O$10:'H'!$P$59,2,FALSE),""))),"")</f>
        <v/>
      </c>
      <c r="AV298" s="6" t="str">
        <f t="shared" si="89"/>
        <v>--</v>
      </c>
      <c r="AW298" s="6" t="str">
        <f t="shared" si="90"/>
        <v/>
      </c>
      <c r="AX298" s="6" t="str">
        <f t="shared" si="91"/>
        <v>--</v>
      </c>
      <c r="AY298" s="6" t="str">
        <f t="shared" si="100"/>
        <v/>
      </c>
      <c r="AZ298" s="6" t="str">
        <f t="shared" si="101"/>
        <v/>
      </c>
      <c r="BA298" s="6" t="str">
        <f>IFERROR(IF(AR298="--","",IF(HLOOKUP(SMALL($Q$4:$Y$4,6),$Q$4:$Y$501,ROW(AP298)-3,FALSE)=0,"",IF(HLOOKUP(SMALL($Q$4:$Y$4,6),$Q$4:$Y$501,ROW(AP298)-3,FALSE)="nee",VLOOKUP("De kwaliteitseis emissiearme grond (maximale concentratie) wordt overschreden.",H!$O$10:'H'!$P$59,2,FALSE),""))),"")</f>
        <v/>
      </c>
      <c r="BB298" s="6" t="str">
        <f t="shared" si="92"/>
        <v>--</v>
      </c>
      <c r="BC298" s="6" t="str">
        <f t="shared" si="93"/>
        <v/>
      </c>
      <c r="BD298" s="6" t="str">
        <f t="shared" si="94"/>
        <v>--</v>
      </c>
      <c r="BE298" s="6" t="str">
        <f t="shared" si="102"/>
        <v/>
      </c>
      <c r="BF298" s="6" t="str">
        <f t="shared" si="103"/>
        <v/>
      </c>
      <c r="BG298" s="4" t="str">
        <f>IFERROR(IF(AR298="--","",IF(HLOOKUP(SMALL($Q$4:$Y$4,9),$Q$4:$Y$501,ROW(AP298)-3,FALSE)=0,"",IF(HLOOKUP(SMALL($Q$4:$Y$4,9),$Q$4:$Y$501,ROW(AP298)-3,FALSE)="nee",VLOOKUP("De kwaliteitseis emissiearme grond (maximale concentratie) wordt overschreden.",H!$O$10:'H'!$P$59,2,FALSE),""))),"")</f>
        <v/>
      </c>
    </row>
    <row r="299" spans="1:59" x14ac:dyDescent="0.2">
      <c r="A299" s="4" t="str">
        <f>F!A299</f>
        <v>Pentachlooranlinine (som)</v>
      </c>
      <c r="B299" s="6" t="str">
        <f>IF(ISNUMBER(F!E299)=FALSE,"--",IF(F!E299=0,"--",F!E299))</f>
        <v>--</v>
      </c>
      <c r="C299" s="6" t="str">
        <f>IF(B299="--","",F!F299)</f>
        <v/>
      </c>
      <c r="D299" s="6" t="str">
        <f>IF(ISNUMBER(F!G299)=FALSE,"--",IF(F!G299=0,"--",F!G299))</f>
        <v>--</v>
      </c>
      <c r="E299" s="6" t="str">
        <f>IF(D299="--","",F!H299)</f>
        <v/>
      </c>
      <c r="F299" s="6" t="str">
        <f>IF(ISNUMBER(F!I299)=FALSE,"--",IF(F!I299=0,"--",F!I299))</f>
        <v>--</v>
      </c>
      <c r="G299" s="6" t="str">
        <f>IF(F299="--","",F!J299)</f>
        <v/>
      </c>
      <c r="H299" s="6"/>
      <c r="I299" s="6" t="str">
        <f>IF(F!Z299=-1,-1,F!AV299)</f>
        <v/>
      </c>
      <c r="J299" s="6"/>
      <c r="K299" s="6" t="str">
        <f>IF(F!AC299=-1,-1,F!AX299)</f>
        <v/>
      </c>
      <c r="L299" s="6"/>
      <c r="M299" s="6" t="str">
        <f>IF(F!AF299=-1,-1,F!AZ299)</f>
        <v/>
      </c>
      <c r="N299" s="6"/>
      <c r="P299" s="4" t="str">
        <f>IFERROR(IF(AND(VLOOKUP(F!$B299,E!$B$1:$AK$300,5,FALSE)&lt;&gt;1000000000,VLOOKUP(F!$B299,E!$B$1:$AK$300,6,FALSE)=1000000000,VLOOKUP(F!$B299,E!$B$1:$AK$300,7,FALSE)=1000000000,VLOOKUP(F!$B299,E!$B$1:$AK$300,8,FALSE)=1000000000,VLOOKUP(F!$B299,E!$B$1:$AK$300,9,FALSE)=1000000000),"toetsen alleen LN",IF(AND(VLOOKUP(F!$B299,E!$B$1:$AK$300,5,FALSE)=1000000000,VLOOKUP(F!$B299,E!$B$1:$AK$300,6,FALSE)=1000000000,VLOOKUP(F!$B299,E!$B$1:$AK$300,7,FALSE)=1000000000,VLOOKUP(F!$B299,E!$B$1:$AK$300,8,FALSE)&lt;&gt;1000000000,VLOOKUP(F!$B299,E!$B$1:$AK$300,9,FALSE)&lt;&gt;1000000000),"toetsen alleen MV en SV",IF(AND(VLOOKUP(F!$B299,E!$B$1:$AK$300,5,FALSE)&lt;&gt;1000000000,VLOOKUP(F!$B299,E!$B$1:$AK$300,6,FALSE)&lt;&gt;1000000000,VLOOKUP(F!$B299,E!$B$1:$AK$300,7,FALSE)&lt;&gt;1000000000,VLOOKUP(F!$B299,E!$B$1:$AK$300,8,FALSE)=1000000000,VLOOKUP(F!$B299,E!$B$1:$AK$300,9,FALSE)=1000000000),"toetsen geen MV en SV",IF(VLOOKUP(F!$B299,E!$B$1:$AK$300,5,FALSE)+VLOOKUP(F!$B299,E!$B$1:$AK$300,6,FALSE)+VLOOKUP(F!$B299,E!$B$1:$AK$300,7,FALSE)+VLOOKUP(F!$B299,E!$B$1:$AK$300,8,FALSE)&lt;&gt;4000000000,"toetsen",IF(VLOOKUP(F!$B299,E!$B$1:$AK$300,12,FALSE)&lt;&gt;1000000000,"toetsen alleen IW","niet toetsen"))))),"")</f>
        <v>toetsen geen MV en SV</v>
      </c>
      <c r="Q299" s="6" t="str">
        <f t="shared" si="109"/>
        <v/>
      </c>
      <c r="R299" s="5" t="str">
        <f>IF($B299="--","",IF($P299="toetsen",toetsen(F!$B299,Q299),IF($P299="toetsen alleen IW",toetsen_alleen_IW(F!$B299,Q299),IF($P299="toetsen alleen LN",toetsen_alleen_LN(F!$B299,Q299),IF($P299="toetsen geen MV en SV",toetsen_geen_MV_en_SV(F!$B299,Q299),IF($P299="toetsen alleen MV en SV",toetsen_alleen_MV_en_SV(F!$B299,Q299),""))))))</f>
        <v/>
      </c>
      <c r="S299" s="5" t="str">
        <f>IF($P299="toetsen",IF(OR(Q299="",VLOOKUP(F!$B299,E!$B$1:$AK$300,10,FALSE)=1000000000),"",IF(Q299&lt;=VLOOKUP(F!$B299,E!$B$1:$AK$300,10,FALSE),"ja","nee")),"")</f>
        <v/>
      </c>
      <c r="T299" s="78" t="str">
        <f t="shared" si="104"/>
        <v/>
      </c>
      <c r="U299" s="5" t="str">
        <f>IF($D299="--","",IF($P299="toetsen",toetsen(F!$B299,T299),IF($P299="toetsen alleen IW",toetsen_alleen_IW(F!$B299,T299),IF($P299="toetsen alleen LN",toetsen_alleen_LN(F!$B299,T299),IF($P299="toetsen geen MV en SV",toetsen_geen_MV_en_SV(F!$B299,T299),IF($P299="toetsen alleen MV en SV",toetsen_alleen_MV_en_SV(F!$B299,T299),""))))))</f>
        <v/>
      </c>
      <c r="V299" s="5" t="str">
        <f>IF($P299="toetsen",IF(OR(T299="",VLOOKUP(F!$B299,E!$B$1:$AK$300,10,FALSE)=1000000000),"",IF(T299&lt;=VLOOKUP(F!$B299,E!$B$1:$AK$300,10,FALSE),"ja","nee")),"")</f>
        <v/>
      </c>
      <c r="W299" s="6" t="str">
        <f t="shared" si="105"/>
        <v/>
      </c>
      <c r="X299" s="5" t="str">
        <f>IF($F299="--","",IF($P299="toetsen",toetsen(F!$B299,W299),IF($P299="toetsen alleen IW",toetsen_alleen_IW(F!$B299,W299),IF($P299="toetsen alleen LN",toetsen_alleen_LN(F!$B299,W299),IF($P299="toetsen geen MV en SV",toetsen_geen_MV_en_SV(F!$B299,W299),IF($P299="toetsen alleen MV en SV",toetsen_alleen_MV_en_SV(F!$B299,W299),""))))))</f>
        <v/>
      </c>
      <c r="Y299" s="5" t="str">
        <f>IF($P299="toetsen",IF(OR(W299="",VLOOKUP(F!$B299,E!$B$1:$AK$300,10,FALSE)=1000000000),"",IF(W299&lt;=VLOOKUP(F!$B299,E!$B$1:$AK$300,10,FALSE),"ja","nee")),"")</f>
        <v/>
      </c>
      <c r="AA299" s="4" t="str">
        <f>IFERROR(IF(Q299="","",(IF(Q299&gt;2*VLOOKUP(F!$B299,E!$B$1:$AK$300,5,FALSE),1,0))),"")</f>
        <v/>
      </c>
      <c r="AB299" s="4" t="str">
        <f>IFERROR(IF(T299="","",(IF(T299&gt;2*VLOOKUP(F!$B299,E!$B$1:$AK$300,5,FALSE),1,0))),"")</f>
        <v/>
      </c>
      <c r="AC299" s="4" t="str">
        <f>IFERROR(IF(W299="","",(IF(W299&gt;2*VLOOKUP(F!$B299,E!$B$1:$AK$300,5,FALSE),1,0))),"")</f>
        <v/>
      </c>
      <c r="AE299" s="4" t="str">
        <f>IFERROR(IF(Q299="","",(IF(Q299&gt;VLOOKUP(F!$B299,E!$B$1:$AK$300,6,FALSE)+VLOOKUP(F!$B299,E!$B$1:$AK$300,5,FALSE),1,0))),"")</f>
        <v/>
      </c>
      <c r="AF299" s="4" t="str">
        <f>IFERROR(IF(T299="","",(IF(T299&gt;VLOOKUP(F!$B299,E!$B$1:$AK$300,6,FALSE)+VLOOKUP(F!$B299,E!$B$1:$AK$300,5,FALSE),1,0))),"")</f>
        <v/>
      </c>
      <c r="AG299" s="4" t="str">
        <f>IFERROR(IF(W299="","",(IF(W299&gt;VLOOKUP(F!$B299,E!$B$1:$AK$300,6,FALSE)+VLOOKUP(F!$B299,E!$B$1:$AK$300,5,FALSE),1,0))),"")</f>
        <v/>
      </c>
      <c r="AI299" s="6" t="str">
        <f t="shared" si="106"/>
        <v>--</v>
      </c>
      <c r="AJ299" s="6" t="str">
        <f>IF(AI299="--","--",IF(F!$D299=131,IF(I299=-1,"rg",IF(I299="","--",IF(I299*1000&lt;1,FIXED(I299*1000,3),IF(I299*1000&lt;10,FIXED(I299*1000,2),(IF(I299*1000&lt;100,FIXED(I299*1000,1),IF(I299*1000&lt;1000,FIXED(I299*1000,0),MROUND(I299*1000,10)))))))),IF(I299=-1,"rg",IF(I299="","--",IF(I299&lt;1,FIXED(I299,3),IF(I299&lt;10,FIXED(I299,2),(IF(I299&lt;100,FIXED(I299,1),IF(I299&lt;1000,FIXED(I299,0),MROUND(I299,10))))))))))</f>
        <v>--</v>
      </c>
      <c r="AK299" s="6" t="str">
        <f t="shared" si="107"/>
        <v>--</v>
      </c>
      <c r="AL299" s="6" t="str">
        <f>IF(AK299="--","--",IF(F!$D299=131,IF(K299=-1,"rg",IF(K299="","--",IF(K299*1000&lt;1,FIXED(K299*1000,3),IF(K299*1000&lt;10,FIXED(K299*1000,2),(IF(K299*1000&lt;100,FIXED(K299*1000,1),IF(K299*1000&lt;1000,FIXED(K299*1000,0),MROUND(K299*1000,10)))))))),IF(K299=-1,"rg",IF(K299="","--",IF(K299&lt;1,FIXED(K299,3),IF(K299&lt;10,FIXED(K299,2),(IF(K299&lt;100,FIXED(K299,1),IF(K299&lt;1000,FIXED(K299,0),MROUND(K299,10))))))))))</f>
        <v>--</v>
      </c>
      <c r="AM299" s="6" t="str">
        <f t="shared" si="108"/>
        <v>--</v>
      </c>
      <c r="AN299" s="6" t="str">
        <f>IF(AM299="--","--",IF(F!$D299=131,IF(M299=-1,"rg",IF(M299="","--",IF(M299*1000&lt;1,FIXED(M299*1000,3),IF(M299*1000&lt;10,FIXED(M299*1000,2),(IF(M299*1000&lt;100,FIXED(M299*1000,1),IF(M299*1000&lt;1000,FIXED(M299*1000,0),MROUND(M299*1000,10)))))))),IF(M299=-1,"rg",IF(M299="","--",IF(M299&lt;1,FIXED(M299,3),IF(M299&lt;10,FIXED(M299,2),(IF(M299&lt;100,FIXED(M299,1),IF(M299&lt;1000,FIXED(M299,0),MROUND(M299,10))))))))))</f>
        <v>--</v>
      </c>
      <c r="AP299" s="6" t="str">
        <f t="shared" si="95"/>
        <v>--</v>
      </c>
      <c r="AQ299" s="6" t="str">
        <f t="shared" si="96"/>
        <v/>
      </c>
      <c r="AR299" s="6" t="str">
        <f t="shared" si="97"/>
        <v>--</v>
      </c>
      <c r="AS299" s="6" t="str">
        <f t="shared" si="98"/>
        <v/>
      </c>
      <c r="AT299" s="6" t="str">
        <f t="shared" si="99"/>
        <v/>
      </c>
      <c r="AU299" s="6" t="str">
        <f>IFERROR(IF(AR299="--","",IF(HLOOKUP(SMALL($Q$4:$Y$4,3),$Q$4:$Y$501,ROW(AP299)-3,FALSE)=0,"",IF(HLOOKUP(SMALL($Q$4:$Y$4,3),$Q$4:$Y$501,ROW(AP299)-3,FALSE)="nee",VLOOKUP("De kwaliteitseis emissiearme grond (maximale concentratie) wordt overschreden.",H!$O$10:'H'!$P$59,2,FALSE),""))),"")</f>
        <v/>
      </c>
      <c r="AV299" s="6" t="str">
        <f t="shared" si="89"/>
        <v>--</v>
      </c>
      <c r="AW299" s="6" t="str">
        <f t="shared" si="90"/>
        <v/>
      </c>
      <c r="AX299" s="6" t="str">
        <f t="shared" si="91"/>
        <v>--</v>
      </c>
      <c r="AY299" s="6" t="str">
        <f t="shared" si="100"/>
        <v/>
      </c>
      <c r="AZ299" s="6" t="str">
        <f t="shared" si="101"/>
        <v/>
      </c>
      <c r="BA299" s="6" t="str">
        <f>IFERROR(IF(AR299="--","",IF(HLOOKUP(SMALL($Q$4:$Y$4,6),$Q$4:$Y$501,ROW(AP299)-3,FALSE)=0,"",IF(HLOOKUP(SMALL($Q$4:$Y$4,6),$Q$4:$Y$501,ROW(AP299)-3,FALSE)="nee",VLOOKUP("De kwaliteitseis emissiearme grond (maximale concentratie) wordt overschreden.",H!$O$10:'H'!$P$59,2,FALSE),""))),"")</f>
        <v/>
      </c>
      <c r="BB299" s="6" t="str">
        <f t="shared" si="92"/>
        <v>--</v>
      </c>
      <c r="BC299" s="6" t="str">
        <f t="shared" si="93"/>
        <v/>
      </c>
      <c r="BD299" s="6" t="str">
        <f t="shared" si="94"/>
        <v>--</v>
      </c>
      <c r="BE299" s="6" t="str">
        <f t="shared" si="102"/>
        <v/>
      </c>
      <c r="BF299" s="6" t="str">
        <f t="shared" si="103"/>
        <v/>
      </c>
      <c r="BG299" s="4" t="str">
        <f>IFERROR(IF(AR299="--","",IF(HLOOKUP(SMALL($Q$4:$Y$4,9),$Q$4:$Y$501,ROW(AP299)-3,FALSE)=0,"",IF(HLOOKUP(SMALL($Q$4:$Y$4,9),$Q$4:$Y$501,ROW(AP299)-3,FALSE)="nee",VLOOKUP("De kwaliteitseis emissiearme grond (maximale concentratie) wordt overschreden.",H!$O$10:'H'!$P$59,2,FALSE),""))),"")</f>
        <v/>
      </c>
    </row>
    <row r="300" spans="1:59" x14ac:dyDescent="0.2">
      <c r="A300" s="4" t="str">
        <f>F!A300</f>
        <v>Dioxine (som I-TEQ)</v>
      </c>
      <c r="B300" s="6" t="str">
        <f>IF(ISNUMBER(F!E300)=FALSE,"--",IF(F!E300=0,"--",F!E300))</f>
        <v>--</v>
      </c>
      <c r="C300" s="6" t="str">
        <f>IF(B300="--","",F!F300)</f>
        <v/>
      </c>
      <c r="D300" s="6" t="str">
        <f>IF(ISNUMBER(F!G300)=FALSE,"--",IF(F!G300=0,"--",F!G300))</f>
        <v>--</v>
      </c>
      <c r="E300" s="6" t="str">
        <f>IF(D300="--","",F!H300)</f>
        <v/>
      </c>
      <c r="F300" s="6" t="str">
        <f>IF(ISNUMBER(F!I300)=FALSE,"--",IF(F!I300=0,"--",F!I300))</f>
        <v>--</v>
      </c>
      <c r="G300" s="6" t="str">
        <f>IF(F300="--","",F!J300)</f>
        <v/>
      </c>
      <c r="H300" s="6"/>
      <c r="I300" s="6" t="str">
        <f>IF(F!Z300=-1,-1,F!AV300)</f>
        <v/>
      </c>
      <c r="J300" s="6"/>
      <c r="K300" s="6" t="str">
        <f>IF(F!AC300=-1,-1,F!AX300)</f>
        <v/>
      </c>
      <c r="L300" s="6"/>
      <c r="M300" s="6" t="str">
        <f>IF(F!AF300=-1,-1,F!AZ300)</f>
        <v/>
      </c>
      <c r="N300" s="6"/>
      <c r="P300" s="4" t="str">
        <f>IFERROR(IF(AND(VLOOKUP(F!$B300,E!$B$1:$AK$300,5,FALSE)&lt;&gt;1000000000,VLOOKUP(F!$B300,E!$B$1:$AK$300,6,FALSE)=1000000000,VLOOKUP(F!$B300,E!$B$1:$AK$300,7,FALSE)=1000000000,VLOOKUP(F!$B300,E!$B$1:$AK$300,8,FALSE)=1000000000,VLOOKUP(F!$B300,E!$B$1:$AK$300,9,FALSE)=1000000000),"toetsen alleen LN",IF(AND(VLOOKUP(F!$B300,E!$B$1:$AK$300,5,FALSE)=1000000000,VLOOKUP(F!$B300,E!$B$1:$AK$300,6,FALSE)=1000000000,VLOOKUP(F!$B300,E!$B$1:$AK$300,7,FALSE)=1000000000,VLOOKUP(F!$B300,E!$B$1:$AK$300,8,FALSE)&lt;&gt;1000000000,VLOOKUP(F!$B300,E!$B$1:$AK$300,9,FALSE)&lt;&gt;1000000000),"toetsen alleen MV en SV",IF(AND(VLOOKUP(F!$B300,E!$B$1:$AK$300,5,FALSE)&lt;&gt;1000000000,VLOOKUP(F!$B300,E!$B$1:$AK$300,6,FALSE)&lt;&gt;1000000000,VLOOKUP(F!$B300,E!$B$1:$AK$300,7,FALSE)&lt;&gt;1000000000,VLOOKUP(F!$B300,E!$B$1:$AK$300,8,FALSE)=1000000000,VLOOKUP(F!$B300,E!$B$1:$AK$300,9,FALSE)=1000000000),"toetsen geen MV en SV",IF(VLOOKUP(F!$B300,E!$B$1:$AK$300,5,FALSE)+VLOOKUP(F!$B300,E!$B$1:$AK$300,6,FALSE)+VLOOKUP(F!$B300,E!$B$1:$AK$300,7,FALSE)+VLOOKUP(F!$B300,E!$B$1:$AK$300,8,FALSE)&lt;&gt;4000000000,"toetsen",IF(VLOOKUP(F!$B300,E!$B$1:$AK$300,12,FALSE)&lt;&gt;1000000000,"toetsen alleen IW","niet toetsen"))))),"")</f>
        <v>toetsen</v>
      </c>
      <c r="Q300" s="6" t="str">
        <f t="shared" si="109"/>
        <v/>
      </c>
      <c r="R300" s="5" t="str">
        <f>IF($B300="--","",IF($P300="toetsen",toetsen(F!$B300,Q300),IF($P300="toetsen alleen IW",toetsen_alleen_IW(F!$B300,Q300),IF($P300="toetsen alleen LN",toetsen_alleen_LN(F!$B300,Q300),IF($P300="toetsen geen MV en SV",toetsen_geen_MV_en_SV(F!$B300,Q300),IF($P300="toetsen alleen MV en SV",toetsen_alleen_MV_en_SV(F!$B300,Q300),""))))))</f>
        <v/>
      </c>
      <c r="S300" s="5" t="str">
        <f>IF($P300="toetsen",IF(OR(Q300="",VLOOKUP(F!$B300,E!$B$1:$AK$300,10,FALSE)=1000000000),"",IF(Q300&lt;=VLOOKUP(F!$B300,E!$B$1:$AK$300,10,FALSE),"ja","nee")),"")</f>
        <v/>
      </c>
      <c r="T300" s="78" t="str">
        <f t="shared" si="104"/>
        <v/>
      </c>
      <c r="U300" s="5" t="str">
        <f>IF($D300="--","",IF($P300="toetsen",toetsen(F!$B300,T300),IF($P300="toetsen alleen IW",toetsen_alleen_IW(F!$B300,T300),IF($P300="toetsen alleen LN",toetsen_alleen_LN(F!$B300,T300),IF($P300="toetsen geen MV en SV",toetsen_geen_MV_en_SV(F!$B300,T300),IF($P300="toetsen alleen MV en SV",toetsen_alleen_MV_en_SV(F!$B300,T300),""))))))</f>
        <v/>
      </c>
      <c r="V300" s="5" t="str">
        <f>IF($P300="toetsen",IF(OR(T300="",VLOOKUP(F!$B300,E!$B$1:$AK$300,10,FALSE)=1000000000),"",IF(T300&lt;=VLOOKUP(F!$B300,E!$B$1:$AK$300,10,FALSE),"ja","nee")),"")</f>
        <v/>
      </c>
      <c r="W300" s="6" t="str">
        <f t="shared" si="105"/>
        <v/>
      </c>
      <c r="X300" s="5" t="str">
        <f>IF($F300="--","",IF($P300="toetsen",toetsen(F!$B300,W300),IF($P300="toetsen alleen IW",toetsen_alleen_IW(F!$B300,W300),IF($P300="toetsen alleen LN",toetsen_alleen_LN(F!$B300,W300),IF($P300="toetsen geen MV en SV",toetsen_geen_MV_en_SV(F!$B300,W300),IF($P300="toetsen alleen MV en SV",toetsen_alleen_MV_en_SV(F!$B300,W300),""))))))</f>
        <v/>
      </c>
      <c r="Y300" s="5" t="str">
        <f>IF($P300="toetsen",IF(OR(W300="",VLOOKUP(F!$B300,E!$B$1:$AK$300,10,FALSE)=1000000000),"",IF(W300&lt;=VLOOKUP(F!$B300,E!$B$1:$AK$300,10,FALSE),"ja","nee")),"")</f>
        <v/>
      </c>
      <c r="AA300" s="4" t="str">
        <f>IFERROR(IF(Q300="","",(IF(Q300&gt;2*VLOOKUP(F!$B300,E!$B$1:$AK$300,5,FALSE),1,0))),"")</f>
        <v/>
      </c>
      <c r="AB300" s="4" t="str">
        <f>IFERROR(IF(T300="","",(IF(T300&gt;2*VLOOKUP(F!$B300,E!$B$1:$AK$300,5,FALSE),1,0))),"")</f>
        <v/>
      </c>
      <c r="AC300" s="4" t="str">
        <f>IFERROR(IF(W300="","",(IF(W300&gt;2*VLOOKUP(F!$B300,E!$B$1:$AK$300,5,FALSE),1,0))),"")</f>
        <v/>
      </c>
      <c r="AE300" s="4" t="str">
        <f>IFERROR(IF(Q300="","",(IF(Q300&gt;VLOOKUP(F!$B300,E!$B$1:$AK$300,6,FALSE)+VLOOKUP(F!$B300,E!$B$1:$AK$300,5,FALSE),1,0))),"")</f>
        <v/>
      </c>
      <c r="AF300" s="4" t="str">
        <f>IFERROR(IF(T300="","",(IF(T300&gt;VLOOKUP(F!$B300,E!$B$1:$AK$300,6,FALSE)+VLOOKUP(F!$B300,E!$B$1:$AK$300,5,FALSE),1,0))),"")</f>
        <v/>
      </c>
      <c r="AG300" s="4" t="str">
        <f>IFERROR(IF(W300="","",(IF(W300&gt;VLOOKUP(F!$B300,E!$B$1:$AK$300,6,FALSE)+VLOOKUP(F!$B300,E!$B$1:$AK$300,5,FALSE),1,0))),"")</f>
        <v/>
      </c>
      <c r="AI300" s="6" t="str">
        <f t="shared" si="106"/>
        <v>--</v>
      </c>
      <c r="AJ300" s="6" t="str">
        <f>IF(AI300="--","--",IF(F!$D300=131,IF(I300=-1,"rg",IF(I300="","--",IF(I300*1000&lt;1,FIXED(I300*1000,3),IF(I300*1000&lt;10,FIXED(I300*1000,2),(IF(I300*1000&lt;100,FIXED(I300*1000,1),IF(I300*1000&lt;1000,FIXED(I300*1000,0),MROUND(I300*1000,10)))))))),IF(I300=-1,"rg",IF(I300="","--",IF(I300&lt;1,FIXED(I300,3),IF(I300&lt;10,FIXED(I300,2),(IF(I300&lt;100,FIXED(I300,1),IF(I300&lt;1000,FIXED(I300,0),MROUND(I300,10))))))))))</f>
        <v>--</v>
      </c>
      <c r="AK300" s="6" t="str">
        <f t="shared" si="107"/>
        <v>--</v>
      </c>
      <c r="AL300" s="6" t="str">
        <f>IF(AK300="--","--",IF(F!$D300=131,IF(K300=-1,"rg",IF(K300="","--",IF(K300*1000&lt;1,FIXED(K300*1000,3),IF(K300*1000&lt;10,FIXED(K300*1000,2),(IF(K300*1000&lt;100,FIXED(K300*1000,1),IF(K300*1000&lt;1000,FIXED(K300*1000,0),MROUND(K300*1000,10)))))))),IF(K300=-1,"rg",IF(K300="","--",IF(K300&lt;1,FIXED(K300,3),IF(K300&lt;10,FIXED(K300,2),(IF(K300&lt;100,FIXED(K300,1),IF(K300&lt;1000,FIXED(K300,0),MROUND(K300,10))))))))))</f>
        <v>--</v>
      </c>
      <c r="AM300" s="6" t="str">
        <f t="shared" si="108"/>
        <v>--</v>
      </c>
      <c r="AN300" s="6" t="str">
        <f>IF(AM300="--","--",IF(F!$D300=131,IF(M300=-1,"rg",IF(M300="","--",IF(M300*1000&lt;1,FIXED(M300*1000,3),IF(M300*1000&lt;10,FIXED(M300*1000,2),(IF(M300*1000&lt;100,FIXED(M300*1000,1),IF(M300*1000&lt;1000,FIXED(M300*1000,0),MROUND(M300*1000,10)))))))),IF(M300=-1,"rg",IF(M300="","--",IF(M300&lt;1,FIXED(M300,3),IF(M300&lt;10,FIXED(M300,2),(IF(M300&lt;100,FIXED(M300,1),IF(M300&lt;1000,FIXED(M300,0),MROUND(M300,10))))))))))</f>
        <v>--</v>
      </c>
      <c r="AP300" s="6" t="str">
        <f t="shared" si="95"/>
        <v>--</v>
      </c>
      <c r="AQ300" s="6" t="str">
        <f t="shared" si="96"/>
        <v/>
      </c>
      <c r="AR300" s="6" t="str">
        <f t="shared" si="97"/>
        <v>--</v>
      </c>
      <c r="AS300" s="6" t="str">
        <f t="shared" si="98"/>
        <v/>
      </c>
      <c r="AT300" s="6" t="str">
        <f t="shared" si="99"/>
        <v/>
      </c>
      <c r="AU300" s="6" t="str">
        <f>IFERROR(IF(AR300="--","",IF(HLOOKUP(SMALL($Q$4:$Y$4,3),$Q$4:$Y$501,ROW(AP300)-3,FALSE)=0,"",IF(HLOOKUP(SMALL($Q$4:$Y$4,3),$Q$4:$Y$501,ROW(AP300)-3,FALSE)="nee",VLOOKUP("De kwaliteitseis emissiearme grond (maximale concentratie) wordt overschreden.",H!$O$10:'H'!$P$59,2,FALSE),""))),"")</f>
        <v/>
      </c>
      <c r="AV300" s="6" t="str">
        <f t="shared" si="89"/>
        <v>--</v>
      </c>
      <c r="AW300" s="6" t="str">
        <f t="shared" si="90"/>
        <v/>
      </c>
      <c r="AX300" s="6" t="str">
        <f t="shared" si="91"/>
        <v>--</v>
      </c>
      <c r="AY300" s="6" t="str">
        <f t="shared" si="100"/>
        <v/>
      </c>
      <c r="AZ300" s="6" t="str">
        <f t="shared" si="101"/>
        <v/>
      </c>
      <c r="BA300" s="6" t="str">
        <f>IFERROR(IF(AR300="--","",IF(HLOOKUP(SMALL($Q$4:$Y$4,6),$Q$4:$Y$501,ROW(AP300)-3,FALSE)=0,"",IF(HLOOKUP(SMALL($Q$4:$Y$4,6),$Q$4:$Y$501,ROW(AP300)-3,FALSE)="nee",VLOOKUP("De kwaliteitseis emissiearme grond (maximale concentratie) wordt overschreden.",H!$O$10:'H'!$P$59,2,FALSE),""))),"")</f>
        <v/>
      </c>
      <c r="BB300" s="6" t="str">
        <f t="shared" si="92"/>
        <v>--</v>
      </c>
      <c r="BC300" s="6" t="str">
        <f t="shared" si="93"/>
        <v/>
      </c>
      <c r="BD300" s="6" t="str">
        <f t="shared" si="94"/>
        <v>--</v>
      </c>
      <c r="BE300" s="6" t="str">
        <f t="shared" si="102"/>
        <v/>
      </c>
      <c r="BF300" s="6" t="str">
        <f t="shared" si="103"/>
        <v/>
      </c>
      <c r="BG300" s="4" t="str">
        <f>IFERROR(IF(AR300="--","",IF(HLOOKUP(SMALL($Q$4:$Y$4,9),$Q$4:$Y$501,ROW(AP300)-3,FALSE)=0,"",IF(HLOOKUP(SMALL($Q$4:$Y$4,9),$Q$4:$Y$501,ROW(AP300)-3,FALSE)="nee",VLOOKUP("De kwaliteitseis emissiearme grond (maximale concentratie) wordt overschreden.",H!$O$10:'H'!$P$59,2,FALSE),""))),"")</f>
        <v/>
      </c>
    </row>
    <row r="301" spans="1:59" x14ac:dyDescent="0.2">
      <c r="A301" s="4" t="str">
        <f>F!A301</f>
        <v>Zwavelkoolstof</v>
      </c>
      <c r="B301" s="6" t="str">
        <f>IF(ISNUMBER(F!E301)=FALSE,"--",IF(F!E301=0,"--",F!E301))</f>
        <v>--</v>
      </c>
      <c r="C301" s="6" t="str">
        <f>IF(B301="--","",F!F301)</f>
        <v/>
      </c>
      <c r="D301" s="6" t="str">
        <f>IF(ISNUMBER(F!G301)=FALSE,"--",IF(F!G301=0,"--",F!G301))</f>
        <v>--</v>
      </c>
      <c r="E301" s="6" t="str">
        <f>IF(D301="--","",F!H301)</f>
        <v/>
      </c>
      <c r="F301" s="6" t="str">
        <f>IF(ISNUMBER(F!I301)=FALSE,"--",IF(F!I301=0,"--",F!I301))</f>
        <v>--</v>
      </c>
      <c r="G301" s="6" t="str">
        <f>IF(F301="--","",F!J301)</f>
        <v/>
      </c>
      <c r="H301" s="6"/>
      <c r="I301" s="6">
        <f>IF(F!Z301=-1,-1,F!AV301)</f>
        <v>0</v>
      </c>
      <c r="J301" s="6"/>
      <c r="K301" s="6">
        <f>IF(F!AC301=-1,-1,F!AX301)</f>
        <v>0</v>
      </c>
      <c r="L301" s="6"/>
      <c r="M301" s="6">
        <f>IF(F!AF301=-1,-1,F!AZ301)</f>
        <v>0</v>
      </c>
      <c r="N301" s="6"/>
      <c r="P301" s="4" t="str">
        <f>IFERROR(IF(AND(VLOOKUP(F!$B301,E!$B$1:$AK$300,5,FALSE)&lt;&gt;1000000000,VLOOKUP(F!$B301,E!$B$1:$AK$300,6,FALSE)=1000000000,VLOOKUP(F!$B301,E!$B$1:$AK$300,7,FALSE)=1000000000,VLOOKUP(F!$B301,E!$B$1:$AK$300,8,FALSE)=1000000000,VLOOKUP(F!$B301,E!$B$1:$AK$300,9,FALSE)=1000000000),"toetsen alleen LN",IF(AND(VLOOKUP(F!$B301,E!$B$1:$AK$300,5,FALSE)=1000000000,VLOOKUP(F!$B301,E!$B$1:$AK$300,6,FALSE)=1000000000,VLOOKUP(F!$B301,E!$B$1:$AK$300,7,FALSE)=1000000000,VLOOKUP(F!$B301,E!$B$1:$AK$300,8,FALSE)&lt;&gt;1000000000,VLOOKUP(F!$B301,E!$B$1:$AK$300,9,FALSE)&lt;&gt;1000000000),"toetsen alleen MV en SV",IF(AND(VLOOKUP(F!$B301,E!$B$1:$AK$300,5,FALSE)&lt;&gt;1000000000,VLOOKUP(F!$B301,E!$B$1:$AK$300,6,FALSE)&lt;&gt;1000000000,VLOOKUP(F!$B301,E!$B$1:$AK$300,7,FALSE)&lt;&gt;1000000000,VLOOKUP(F!$B301,E!$B$1:$AK$300,8,FALSE)=1000000000,VLOOKUP(F!$B301,E!$B$1:$AK$300,9,FALSE)=1000000000),"toetsen geen MV en SV",IF(VLOOKUP(F!$B301,E!$B$1:$AK$300,5,FALSE)+VLOOKUP(F!$B301,E!$B$1:$AK$300,6,FALSE)+VLOOKUP(F!$B301,E!$B$1:$AK$300,7,FALSE)+VLOOKUP(F!$B301,E!$B$1:$AK$300,8,FALSE)&lt;&gt;4000000000,"toetsen",IF(VLOOKUP(F!$B301,E!$B$1:$AK$300,12,FALSE)&lt;&gt;1000000000,"toetsen alleen IW","niet toetsen"))))),"")</f>
        <v/>
      </c>
      <c r="Q301" s="6">
        <f t="shared" si="109"/>
        <v>0</v>
      </c>
      <c r="R301" s="5" t="str">
        <f>IF($B301="--","",IF($P301="toetsen",toetsen(F!$B301,Q301),IF($P301="toetsen alleen IW",toetsen_alleen_IW(F!$B301,Q301),IF($P301="toetsen alleen LN",toetsen_alleen_LN(F!$B301,Q301),IF($P301="toetsen geen MV en SV",toetsen_geen_MV_en_SV(F!$B301,Q301),IF($P301="toetsen alleen MV en SV",toetsen_alleen_MV_en_SV(F!$B301,Q301),""))))))</f>
        <v/>
      </c>
      <c r="S301" s="5" t="str">
        <f>IF($P301="toetsen",IF(OR(Q301="",VLOOKUP(F!$B301,E!$B$1:$AK$300,10,FALSE)=1000000000),"",IF(Q301&lt;=VLOOKUP(F!$B301,E!$B$1:$AK$300,10,FALSE),"ja","nee")),"")</f>
        <v/>
      </c>
      <c r="T301" s="78">
        <f t="shared" si="104"/>
        <v>0</v>
      </c>
      <c r="U301" s="5" t="str">
        <f>IF($D301="--","",IF($P301="toetsen",toetsen(F!$B301,T301),IF($P301="toetsen alleen IW",toetsen_alleen_IW(F!$B301,T301),IF($P301="toetsen alleen LN",toetsen_alleen_LN(F!$B301,T301),IF($P301="toetsen geen MV en SV",toetsen_geen_MV_en_SV(F!$B301,T301),IF($P301="toetsen alleen MV en SV",toetsen_alleen_MV_en_SV(F!$B301,T301),""))))))</f>
        <v/>
      </c>
      <c r="V301" s="5" t="str">
        <f>IF($P301="toetsen",IF(OR(T301="",VLOOKUP(F!$B301,E!$B$1:$AK$300,10,FALSE)=1000000000),"",IF(T301&lt;=VLOOKUP(F!$B301,E!$B$1:$AK$300,10,FALSE),"ja","nee")),"")</f>
        <v/>
      </c>
      <c r="W301" s="6">
        <f t="shared" si="105"/>
        <v>0</v>
      </c>
      <c r="X301" s="5" t="str">
        <f>IF($F301="--","",IF($P301="toetsen",toetsen(F!$B301,W301),IF($P301="toetsen alleen IW",toetsen_alleen_IW(F!$B301,W301),IF($P301="toetsen alleen LN",toetsen_alleen_LN(F!$B301,W301),IF($P301="toetsen geen MV en SV",toetsen_geen_MV_en_SV(F!$B301,W301),IF($P301="toetsen alleen MV en SV",toetsen_alleen_MV_en_SV(F!$B301,W301),""))))))</f>
        <v/>
      </c>
      <c r="Y301" s="5" t="str">
        <f>IF($P301="toetsen",IF(OR(W301="",VLOOKUP(F!$B301,E!$B$1:$AK$300,10,FALSE)=1000000000),"",IF(W301&lt;=VLOOKUP(F!$B301,E!$B$1:$AK$300,10,FALSE),"ja","nee")),"")</f>
        <v/>
      </c>
      <c r="AA301" s="4" t="str">
        <f>IFERROR(IF(Q301="","",(IF(Q301&gt;2*VLOOKUP(F!$B301,E!$B$1:$AK$300,5,FALSE),1,0))),"")</f>
        <v/>
      </c>
      <c r="AB301" s="4" t="str">
        <f>IFERROR(IF(T301="","",(IF(T301&gt;2*VLOOKUP(F!$B301,E!$B$1:$AK$300,5,FALSE),1,0))),"")</f>
        <v/>
      </c>
      <c r="AC301" s="4" t="str">
        <f>IFERROR(IF(W301="","",(IF(W301&gt;2*VLOOKUP(F!$B301,E!$B$1:$AK$300,5,FALSE),1,0))),"")</f>
        <v/>
      </c>
      <c r="AE301" s="4" t="str">
        <f>IFERROR(IF(Q301="","",(IF(Q301&gt;VLOOKUP(F!$B301,E!$B$1:$AK$300,6,FALSE)+VLOOKUP(F!$B301,E!$B$1:$AK$300,5,FALSE),1,0))),"")</f>
        <v/>
      </c>
      <c r="AF301" s="4" t="str">
        <f>IFERROR(IF(T301="","",(IF(T301&gt;VLOOKUP(F!$B301,E!$B$1:$AK$300,6,FALSE)+VLOOKUP(F!$B301,E!$B$1:$AK$300,5,FALSE),1,0))),"")</f>
        <v/>
      </c>
      <c r="AG301" s="4" t="str">
        <f>IFERROR(IF(W301="","",(IF(W301&gt;VLOOKUP(F!$B301,E!$B$1:$AK$300,6,FALSE)+VLOOKUP(F!$B301,E!$B$1:$AK$300,5,FALSE),1,0))),"")</f>
        <v/>
      </c>
      <c r="AI301" s="6" t="str">
        <f t="shared" si="106"/>
        <v>--</v>
      </c>
      <c r="AJ301" s="6" t="str">
        <f>IF(AI301="--","--",IF(F!$D301=131,IF(I301=-1,"rg",IF(I301="","--",IF(I301*1000&lt;1,FIXED(I301*1000,3),IF(I301*1000&lt;10,FIXED(I301*1000,2),(IF(I301*1000&lt;100,FIXED(I301*1000,1),IF(I301*1000&lt;1000,FIXED(I301*1000,0),MROUND(I301*1000,10)))))))),IF(I301=-1,"rg",IF(I301="","--",IF(I301&lt;1,FIXED(I301,3),IF(I301&lt;10,FIXED(I301,2),(IF(I301&lt;100,FIXED(I301,1),IF(I301&lt;1000,FIXED(I301,0),MROUND(I301,10))))))))))</f>
        <v>--</v>
      </c>
      <c r="AK301" s="6" t="str">
        <f t="shared" si="107"/>
        <v>--</v>
      </c>
      <c r="AL301" s="6" t="str">
        <f>IF(AK301="--","--",IF(F!$D301=131,IF(K301=-1,"rg",IF(K301="","--",IF(K301*1000&lt;1,FIXED(K301*1000,3),IF(K301*1000&lt;10,FIXED(K301*1000,2),(IF(K301*1000&lt;100,FIXED(K301*1000,1),IF(K301*1000&lt;1000,FIXED(K301*1000,0),MROUND(K301*1000,10)))))))),IF(K301=-1,"rg",IF(K301="","--",IF(K301&lt;1,FIXED(K301,3),IF(K301&lt;10,FIXED(K301,2),(IF(K301&lt;100,FIXED(K301,1),IF(K301&lt;1000,FIXED(K301,0),MROUND(K301,10))))))))))</f>
        <v>--</v>
      </c>
      <c r="AM301" s="6" t="str">
        <f t="shared" si="108"/>
        <v>--</v>
      </c>
      <c r="AN301" s="6" t="str">
        <f>IF(AM301="--","--",IF(F!$D301=131,IF(M301=-1,"rg",IF(M301="","--",IF(M301*1000&lt;1,FIXED(M301*1000,3),IF(M301*1000&lt;10,FIXED(M301*1000,2),(IF(M301*1000&lt;100,FIXED(M301*1000,1),IF(M301*1000&lt;1000,FIXED(M301*1000,0),MROUND(M301*1000,10)))))))),IF(M301=-1,"rg",IF(M301="","--",IF(M301&lt;1,FIXED(M301,3),IF(M301&lt;10,FIXED(M301,2),(IF(M301&lt;100,FIXED(M301,1),IF(M301&lt;1000,FIXED(M301,0),MROUND(M301,10))))))))))</f>
        <v>--</v>
      </c>
      <c r="AP301" s="6" t="str">
        <f t="shared" si="95"/>
        <v>--</v>
      </c>
      <c r="AQ301" s="6" t="str">
        <f t="shared" si="96"/>
        <v/>
      </c>
      <c r="AR301" s="6" t="str">
        <f t="shared" si="97"/>
        <v>--</v>
      </c>
      <c r="AS301" s="6" t="str">
        <f t="shared" si="98"/>
        <v/>
      </c>
      <c r="AT301" s="6" t="str">
        <f t="shared" si="99"/>
        <v/>
      </c>
      <c r="AU301" s="6" t="str">
        <f>IFERROR(IF(AR301="--","",IF(HLOOKUP(SMALL($Q$4:$Y$4,3),$Q$4:$Y$501,ROW(AP301)-3,FALSE)=0,"",IF(HLOOKUP(SMALL($Q$4:$Y$4,3),$Q$4:$Y$501,ROW(AP301)-3,FALSE)="nee",VLOOKUP("De kwaliteitseis emissiearme grond (maximale concentratie) wordt overschreden.",H!$O$10:'H'!$P$59,2,FALSE),""))),"")</f>
        <v/>
      </c>
      <c r="AV301" s="6" t="str">
        <f t="shared" si="89"/>
        <v>--</v>
      </c>
      <c r="AW301" s="6" t="str">
        <f t="shared" si="90"/>
        <v/>
      </c>
      <c r="AX301" s="6" t="str">
        <f t="shared" si="91"/>
        <v>--</v>
      </c>
      <c r="AY301" s="6" t="str">
        <f t="shared" si="100"/>
        <v/>
      </c>
      <c r="AZ301" s="6" t="str">
        <f t="shared" si="101"/>
        <v/>
      </c>
      <c r="BA301" s="6" t="str">
        <f>IFERROR(IF(AR301="--","",IF(HLOOKUP(SMALL($Q$4:$Y$4,6),$Q$4:$Y$501,ROW(AP301)-3,FALSE)=0,"",IF(HLOOKUP(SMALL($Q$4:$Y$4,6),$Q$4:$Y$501,ROW(AP301)-3,FALSE)="nee",VLOOKUP("De kwaliteitseis emissiearme grond (maximale concentratie) wordt overschreden.",H!$O$10:'H'!$P$59,2,FALSE),""))),"")</f>
        <v/>
      </c>
      <c r="BB301" s="6" t="str">
        <f t="shared" si="92"/>
        <v>--</v>
      </c>
      <c r="BC301" s="6" t="str">
        <f t="shared" si="93"/>
        <v/>
      </c>
      <c r="BD301" s="6" t="str">
        <f t="shared" si="94"/>
        <v>--</v>
      </c>
      <c r="BE301" s="6" t="str">
        <f t="shared" si="102"/>
        <v/>
      </c>
      <c r="BF301" s="6" t="str">
        <f t="shared" si="103"/>
        <v/>
      </c>
      <c r="BG301" s="4" t="str">
        <f>IFERROR(IF(AR301="--","",IF(HLOOKUP(SMALL($Q$4:$Y$4,9),$Q$4:$Y$501,ROW(AP301)-3,FALSE)=0,"",IF(HLOOKUP(SMALL($Q$4:$Y$4,9),$Q$4:$Y$501,ROW(AP301)-3,FALSE)="nee",VLOOKUP("De kwaliteitseis emissiearme grond (maximale concentratie) wordt overschreden.",H!$O$10:'H'!$P$59,2,FALSE),""))),"")</f>
        <v/>
      </c>
    </row>
    <row r="302" spans="1:59" x14ac:dyDescent="0.2">
      <c r="A302" s="4" t="str">
        <f>F!A302</f>
        <v>Aceton</v>
      </c>
      <c r="B302" s="6" t="str">
        <f>IF(ISNUMBER(F!E302)=FALSE,"--",IF(F!E302=0,"--",F!E302))</f>
        <v>--</v>
      </c>
      <c r="C302" s="6" t="str">
        <f>IF(B302="--","",F!F302)</f>
        <v/>
      </c>
      <c r="D302" s="6" t="str">
        <f>IF(ISNUMBER(F!G302)=FALSE,"--",IF(F!G302=0,"--",F!G302))</f>
        <v>--</v>
      </c>
      <c r="E302" s="6" t="str">
        <f>IF(D302="--","",F!H302)</f>
        <v/>
      </c>
      <c r="F302" s="6" t="str">
        <f>IF(ISNUMBER(F!I302)=FALSE,"--",IF(F!I302=0,"--",F!I302))</f>
        <v>--</v>
      </c>
      <c r="G302" s="6" t="str">
        <f>IF(F302="--","",F!J302)</f>
        <v/>
      </c>
      <c r="H302" s="6"/>
      <c r="I302" s="6" t="str">
        <f>IF(F!Z302=-1,-1,F!AV302)</f>
        <v/>
      </c>
      <c r="J302" s="6"/>
      <c r="K302" s="6" t="str">
        <f>IF(F!AC302=-1,-1,F!AX302)</f>
        <v/>
      </c>
      <c r="L302" s="6"/>
      <c r="M302" s="6" t="str">
        <f>IF(F!AF302=-1,-1,F!AZ302)</f>
        <v/>
      </c>
      <c r="N302" s="6"/>
      <c r="P302" s="4" t="str">
        <f>IFERROR(IF(AND(VLOOKUP(F!$B302,E!$B$1:$AK$300,5,FALSE)&lt;&gt;1000000000,VLOOKUP(F!$B302,E!$B$1:$AK$300,6,FALSE)=1000000000,VLOOKUP(F!$B302,E!$B$1:$AK$300,7,FALSE)=1000000000,VLOOKUP(F!$B302,E!$B$1:$AK$300,8,FALSE)=1000000000,VLOOKUP(F!$B302,E!$B$1:$AK$300,9,FALSE)=1000000000),"toetsen alleen LN",IF(AND(VLOOKUP(F!$B302,E!$B$1:$AK$300,5,FALSE)=1000000000,VLOOKUP(F!$B302,E!$B$1:$AK$300,6,FALSE)=1000000000,VLOOKUP(F!$B302,E!$B$1:$AK$300,7,FALSE)=1000000000,VLOOKUP(F!$B302,E!$B$1:$AK$300,8,FALSE)&lt;&gt;1000000000,VLOOKUP(F!$B302,E!$B$1:$AK$300,9,FALSE)&lt;&gt;1000000000),"toetsen alleen MV en SV",IF(AND(VLOOKUP(F!$B302,E!$B$1:$AK$300,5,FALSE)&lt;&gt;1000000000,VLOOKUP(F!$B302,E!$B$1:$AK$300,6,FALSE)&lt;&gt;1000000000,VLOOKUP(F!$B302,E!$B$1:$AK$300,7,FALSE)&lt;&gt;1000000000,VLOOKUP(F!$B302,E!$B$1:$AK$300,8,FALSE)=1000000000,VLOOKUP(F!$B302,E!$B$1:$AK$300,9,FALSE)=1000000000),"toetsen geen MV en SV",IF(VLOOKUP(F!$B302,E!$B$1:$AK$300,5,FALSE)+VLOOKUP(F!$B302,E!$B$1:$AK$300,6,FALSE)+VLOOKUP(F!$B302,E!$B$1:$AK$300,7,FALSE)+VLOOKUP(F!$B302,E!$B$1:$AK$300,8,FALSE)&lt;&gt;4000000000,"toetsen",IF(VLOOKUP(F!$B302,E!$B$1:$AK$300,12,FALSE)&lt;&gt;1000000000,"toetsen alleen IW","niet toetsen"))))),"")</f>
        <v/>
      </c>
      <c r="Q302" s="6" t="str">
        <f t="shared" si="109"/>
        <v/>
      </c>
      <c r="R302" s="5" t="str">
        <f>IF($B302="--","",IF($P302="toetsen",toetsen(F!$B302,Q302),IF($P302="toetsen alleen IW",toetsen_alleen_IW(F!$B302,Q302),IF($P302="toetsen alleen LN",toetsen_alleen_LN(F!$B302,Q302),IF($P302="toetsen geen MV en SV",toetsen_geen_MV_en_SV(F!$B302,Q302),IF($P302="toetsen alleen MV en SV",toetsen_alleen_MV_en_SV(F!$B302,Q302),""))))))</f>
        <v/>
      </c>
      <c r="S302" s="5" t="str">
        <f>IF($P302="toetsen",IF(OR(Q302="",VLOOKUP(F!$B302,E!$B$1:$AK$300,10,FALSE)=1000000000),"",IF(Q302&lt;=VLOOKUP(F!$B302,E!$B$1:$AK$300,10,FALSE),"ja","nee")),"")</f>
        <v/>
      </c>
      <c r="T302" s="78" t="str">
        <f t="shared" si="104"/>
        <v/>
      </c>
      <c r="U302" s="5" t="str">
        <f>IF($D302="--","",IF($P302="toetsen",toetsen(F!$B302,T302),IF($P302="toetsen alleen IW",toetsen_alleen_IW(F!$B302,T302),IF($P302="toetsen alleen LN",toetsen_alleen_LN(F!$B302,T302),IF($P302="toetsen geen MV en SV",toetsen_geen_MV_en_SV(F!$B302,T302),IF($P302="toetsen alleen MV en SV",toetsen_alleen_MV_en_SV(F!$B302,T302),""))))))</f>
        <v/>
      </c>
      <c r="V302" s="5" t="str">
        <f>IF($P302="toetsen",IF(OR(T302="",VLOOKUP(F!$B302,E!$B$1:$AK$300,10,FALSE)=1000000000),"",IF(T302&lt;=VLOOKUP(F!$B302,E!$B$1:$AK$300,10,FALSE),"ja","nee")),"")</f>
        <v/>
      </c>
      <c r="W302" s="6" t="str">
        <f t="shared" si="105"/>
        <v/>
      </c>
      <c r="X302" s="5" t="str">
        <f>IF($F302="--","",IF($P302="toetsen",toetsen(F!$B302,W302),IF($P302="toetsen alleen IW",toetsen_alleen_IW(F!$B302,W302),IF($P302="toetsen alleen LN",toetsen_alleen_LN(F!$B302,W302),IF($P302="toetsen geen MV en SV",toetsen_geen_MV_en_SV(F!$B302,W302),IF($P302="toetsen alleen MV en SV",toetsen_alleen_MV_en_SV(F!$B302,W302),""))))))</f>
        <v/>
      </c>
      <c r="Y302" s="5" t="str">
        <f>IF($P302="toetsen",IF(OR(W302="",VLOOKUP(F!$B302,E!$B$1:$AK$300,10,FALSE)=1000000000),"",IF(W302&lt;=VLOOKUP(F!$B302,E!$B$1:$AK$300,10,FALSE),"ja","nee")),"")</f>
        <v/>
      </c>
      <c r="AA302" s="4" t="str">
        <f>IFERROR(IF(Q302="","",(IF(Q302&gt;2*VLOOKUP(F!$B302,E!$B$1:$AK$300,5,FALSE),1,0))),"")</f>
        <v/>
      </c>
      <c r="AB302" s="4" t="str">
        <f>IFERROR(IF(T302="","",(IF(T302&gt;2*VLOOKUP(F!$B302,E!$B$1:$AK$300,5,FALSE),1,0))),"")</f>
        <v/>
      </c>
      <c r="AC302" s="4" t="str">
        <f>IFERROR(IF(W302="","",(IF(W302&gt;2*VLOOKUP(F!$B302,E!$B$1:$AK$300,5,FALSE),1,0))),"")</f>
        <v/>
      </c>
      <c r="AE302" s="4" t="str">
        <f>IFERROR(IF(Q302="","",(IF(Q302&gt;VLOOKUP(F!$B302,E!$B$1:$AK$300,6,FALSE)+VLOOKUP(F!$B302,E!$B$1:$AK$300,5,FALSE),1,0))),"")</f>
        <v/>
      </c>
      <c r="AF302" s="4" t="str">
        <f>IFERROR(IF(T302="","",(IF(T302&gt;VLOOKUP(F!$B302,E!$B$1:$AK$300,6,FALSE)+VLOOKUP(F!$B302,E!$B$1:$AK$300,5,FALSE),1,0))),"")</f>
        <v/>
      </c>
      <c r="AG302" s="4" t="str">
        <f>IFERROR(IF(W302="","",(IF(W302&gt;VLOOKUP(F!$B302,E!$B$1:$AK$300,6,FALSE)+VLOOKUP(F!$B302,E!$B$1:$AK$300,5,FALSE),1,0))),"")</f>
        <v/>
      </c>
      <c r="AI302" s="6" t="str">
        <f t="shared" si="106"/>
        <v>--</v>
      </c>
      <c r="AJ302" s="6" t="str">
        <f>IF(AI302="--","--",IF(F!$D302=131,IF(I302=-1,"rg",IF(I302="","--",IF(I302*1000&lt;1,FIXED(I302*1000,3),IF(I302*1000&lt;10,FIXED(I302*1000,2),(IF(I302*1000&lt;100,FIXED(I302*1000,1),IF(I302*1000&lt;1000,FIXED(I302*1000,0),MROUND(I302*1000,10)))))))),IF(I302=-1,"rg",IF(I302="","--",IF(I302&lt;1,FIXED(I302,3),IF(I302&lt;10,FIXED(I302,2),(IF(I302&lt;100,FIXED(I302,1),IF(I302&lt;1000,FIXED(I302,0),MROUND(I302,10))))))))))</f>
        <v>--</v>
      </c>
      <c r="AK302" s="6" t="str">
        <f t="shared" si="107"/>
        <v>--</v>
      </c>
      <c r="AL302" s="6" t="str">
        <f>IF(AK302="--","--",IF(F!$D302=131,IF(K302=-1,"rg",IF(K302="","--",IF(K302*1000&lt;1,FIXED(K302*1000,3),IF(K302*1000&lt;10,FIXED(K302*1000,2),(IF(K302*1000&lt;100,FIXED(K302*1000,1),IF(K302*1000&lt;1000,FIXED(K302*1000,0),MROUND(K302*1000,10)))))))),IF(K302=-1,"rg",IF(K302="","--",IF(K302&lt;1,FIXED(K302,3),IF(K302&lt;10,FIXED(K302,2),(IF(K302&lt;100,FIXED(K302,1),IF(K302&lt;1000,FIXED(K302,0),MROUND(K302,10))))))))))</f>
        <v>--</v>
      </c>
      <c r="AM302" s="6" t="str">
        <f t="shared" si="108"/>
        <v>--</v>
      </c>
      <c r="AN302" s="6" t="str">
        <f>IF(AM302="--","--",IF(F!$D302=131,IF(M302=-1,"rg",IF(M302="","--",IF(M302*1000&lt;1,FIXED(M302*1000,3),IF(M302*1000&lt;10,FIXED(M302*1000,2),(IF(M302*1000&lt;100,FIXED(M302*1000,1),IF(M302*1000&lt;1000,FIXED(M302*1000,0),MROUND(M302*1000,10)))))))),IF(M302=-1,"rg",IF(M302="","--",IF(M302&lt;1,FIXED(M302,3),IF(M302&lt;10,FIXED(M302,2),(IF(M302&lt;100,FIXED(M302,1),IF(M302&lt;1000,FIXED(M302,0),MROUND(M302,10))))))))))</f>
        <v>--</v>
      </c>
      <c r="AP302" s="6" t="str">
        <f t="shared" si="95"/>
        <v>--</v>
      </c>
      <c r="AQ302" s="6" t="str">
        <f t="shared" si="96"/>
        <v/>
      </c>
      <c r="AR302" s="6" t="str">
        <f t="shared" si="97"/>
        <v>--</v>
      </c>
      <c r="AS302" s="6" t="str">
        <f t="shared" si="98"/>
        <v/>
      </c>
      <c r="AT302" s="6" t="str">
        <f t="shared" si="99"/>
        <v/>
      </c>
      <c r="AU302" s="6" t="str">
        <f>IFERROR(IF(AR302="--","",IF(HLOOKUP(SMALL($Q$4:$Y$4,3),$Q$4:$Y$501,ROW(AP302)-3,FALSE)=0,"",IF(HLOOKUP(SMALL($Q$4:$Y$4,3),$Q$4:$Y$501,ROW(AP302)-3,FALSE)="nee",VLOOKUP("De kwaliteitseis emissiearme grond (maximale concentratie) wordt overschreden.",H!$O$10:'H'!$P$59,2,FALSE),""))),"")</f>
        <v/>
      </c>
      <c r="AV302" s="6" t="str">
        <f t="shared" si="89"/>
        <v>--</v>
      </c>
      <c r="AW302" s="6" t="str">
        <f t="shared" si="90"/>
        <v/>
      </c>
      <c r="AX302" s="6" t="str">
        <f t="shared" si="91"/>
        <v>--</v>
      </c>
      <c r="AY302" s="6" t="str">
        <f t="shared" si="100"/>
        <v/>
      </c>
      <c r="AZ302" s="6" t="str">
        <f t="shared" si="101"/>
        <v/>
      </c>
      <c r="BA302" s="6" t="str">
        <f>IFERROR(IF(AR302="--","",IF(HLOOKUP(SMALL($Q$4:$Y$4,6),$Q$4:$Y$501,ROW(AP302)-3,FALSE)=0,"",IF(HLOOKUP(SMALL($Q$4:$Y$4,6),$Q$4:$Y$501,ROW(AP302)-3,FALSE)="nee",VLOOKUP("De kwaliteitseis emissiearme grond (maximale concentratie) wordt overschreden.",H!$O$10:'H'!$P$59,2,FALSE),""))),"")</f>
        <v/>
      </c>
      <c r="BB302" s="6" t="str">
        <f t="shared" si="92"/>
        <v>--</v>
      </c>
      <c r="BC302" s="6" t="str">
        <f t="shared" si="93"/>
        <v/>
      </c>
      <c r="BD302" s="6" t="str">
        <f t="shared" si="94"/>
        <v>--</v>
      </c>
      <c r="BE302" s="6" t="str">
        <f t="shared" si="102"/>
        <v/>
      </c>
      <c r="BF302" s="6" t="str">
        <f t="shared" si="103"/>
        <v/>
      </c>
      <c r="BG302" s="4" t="str">
        <f>IFERROR(IF(AR302="--","",IF(HLOOKUP(SMALL($Q$4:$Y$4,9),$Q$4:$Y$501,ROW(AP302)-3,FALSE)=0,"",IF(HLOOKUP(SMALL($Q$4:$Y$4,9),$Q$4:$Y$501,ROW(AP302)-3,FALSE)="nee",VLOOKUP("De kwaliteitseis emissiearme grond (maximale concentratie) wordt overschreden.",H!$O$10:'H'!$P$59,2,FALSE),""))),"")</f>
        <v/>
      </c>
    </row>
    <row r="303" spans="1:59" x14ac:dyDescent="0.2">
      <c r="A303" s="4" t="str">
        <f>F!A303</f>
        <v>Diethylether</v>
      </c>
      <c r="B303" s="6" t="str">
        <f>IF(ISNUMBER(F!E303)=FALSE,"--",IF(F!E303=0,"--",F!E303))</f>
        <v>--</v>
      </c>
      <c r="C303" s="6" t="str">
        <f>IF(B303="--","",F!F303)</f>
        <v/>
      </c>
      <c r="D303" s="6" t="str">
        <f>IF(ISNUMBER(F!G303)=FALSE,"--",IF(F!G303=0,"--",F!G303))</f>
        <v>--</v>
      </c>
      <c r="E303" s="6" t="str">
        <f>IF(D303="--","",F!H303)</f>
        <v/>
      </c>
      <c r="F303" s="6" t="str">
        <f>IF(ISNUMBER(F!I303)=FALSE,"--",IF(F!I303=0,"--",F!I303))</f>
        <v>--</v>
      </c>
      <c r="G303" s="6" t="str">
        <f>IF(F303="--","",F!J303)</f>
        <v/>
      </c>
      <c r="H303" s="6"/>
      <c r="I303" s="6" t="str">
        <f>IF(F!Z303=-1,-1,F!AV303)</f>
        <v/>
      </c>
      <c r="J303" s="6"/>
      <c r="K303" s="6" t="str">
        <f>IF(F!AC303=-1,-1,F!AX303)</f>
        <v/>
      </c>
      <c r="L303" s="6"/>
      <c r="M303" s="6" t="str">
        <f>IF(F!AF303=-1,-1,F!AZ303)</f>
        <v/>
      </c>
      <c r="N303" s="6"/>
      <c r="P303" s="4" t="str">
        <f>IFERROR(IF(AND(VLOOKUP(F!$B303,E!$B$1:$AK$300,5,FALSE)&lt;&gt;1000000000,VLOOKUP(F!$B303,E!$B$1:$AK$300,6,FALSE)=1000000000,VLOOKUP(F!$B303,E!$B$1:$AK$300,7,FALSE)=1000000000,VLOOKUP(F!$B303,E!$B$1:$AK$300,8,FALSE)=1000000000,VLOOKUP(F!$B303,E!$B$1:$AK$300,9,FALSE)=1000000000),"toetsen alleen LN",IF(AND(VLOOKUP(F!$B303,E!$B$1:$AK$300,5,FALSE)=1000000000,VLOOKUP(F!$B303,E!$B$1:$AK$300,6,FALSE)=1000000000,VLOOKUP(F!$B303,E!$B$1:$AK$300,7,FALSE)=1000000000,VLOOKUP(F!$B303,E!$B$1:$AK$300,8,FALSE)&lt;&gt;1000000000,VLOOKUP(F!$B303,E!$B$1:$AK$300,9,FALSE)&lt;&gt;1000000000),"toetsen alleen MV en SV",IF(AND(VLOOKUP(F!$B303,E!$B$1:$AK$300,5,FALSE)&lt;&gt;1000000000,VLOOKUP(F!$B303,E!$B$1:$AK$300,6,FALSE)&lt;&gt;1000000000,VLOOKUP(F!$B303,E!$B$1:$AK$300,7,FALSE)&lt;&gt;1000000000,VLOOKUP(F!$B303,E!$B$1:$AK$300,8,FALSE)=1000000000,VLOOKUP(F!$B303,E!$B$1:$AK$300,9,FALSE)=1000000000),"toetsen geen MV en SV",IF(VLOOKUP(F!$B303,E!$B$1:$AK$300,5,FALSE)+VLOOKUP(F!$B303,E!$B$1:$AK$300,6,FALSE)+VLOOKUP(F!$B303,E!$B$1:$AK$300,7,FALSE)+VLOOKUP(F!$B303,E!$B$1:$AK$300,8,FALSE)&lt;&gt;4000000000,"toetsen",IF(VLOOKUP(F!$B303,E!$B$1:$AK$300,12,FALSE)&lt;&gt;1000000000,"toetsen alleen IW","niet toetsen"))))),"")</f>
        <v/>
      </c>
      <c r="Q303" s="6" t="str">
        <f t="shared" si="109"/>
        <v/>
      </c>
      <c r="R303" s="5" t="str">
        <f>IF($B303="--","",IF($P303="toetsen",toetsen(F!$B303,Q303),IF($P303="toetsen alleen IW",toetsen_alleen_IW(F!$B303,Q303),IF($P303="toetsen alleen LN",toetsen_alleen_LN(F!$B303,Q303),IF($P303="toetsen geen MV en SV",toetsen_geen_MV_en_SV(F!$B303,Q303),IF($P303="toetsen alleen MV en SV",toetsen_alleen_MV_en_SV(F!$B303,Q303),""))))))</f>
        <v/>
      </c>
      <c r="S303" s="5" t="str">
        <f>IF($P303="toetsen",IF(OR(Q303="",VLOOKUP(F!$B303,E!$B$1:$AK$300,10,FALSE)=1000000000),"",IF(Q303&lt;=VLOOKUP(F!$B303,E!$B$1:$AK$300,10,FALSE),"ja","nee")),"")</f>
        <v/>
      </c>
      <c r="T303" s="78" t="str">
        <f t="shared" si="104"/>
        <v/>
      </c>
      <c r="U303" s="5" t="str">
        <f>IF($D303="--","",IF($P303="toetsen",toetsen(F!$B303,T303),IF($P303="toetsen alleen IW",toetsen_alleen_IW(F!$B303,T303),IF($P303="toetsen alleen LN",toetsen_alleen_LN(F!$B303,T303),IF($P303="toetsen geen MV en SV",toetsen_geen_MV_en_SV(F!$B303,T303),IF($P303="toetsen alleen MV en SV",toetsen_alleen_MV_en_SV(F!$B303,T303),""))))))</f>
        <v/>
      </c>
      <c r="V303" s="5" t="str">
        <f>IF($P303="toetsen",IF(OR(T303="",VLOOKUP(F!$B303,E!$B$1:$AK$300,10,FALSE)=1000000000),"",IF(T303&lt;=VLOOKUP(F!$B303,E!$B$1:$AK$300,10,FALSE),"ja","nee")),"")</f>
        <v/>
      </c>
      <c r="W303" s="6" t="str">
        <f t="shared" si="105"/>
        <v/>
      </c>
      <c r="X303" s="5" t="str">
        <f>IF($F303="--","",IF($P303="toetsen",toetsen(F!$B303,W303),IF($P303="toetsen alleen IW",toetsen_alleen_IW(F!$B303,W303),IF($P303="toetsen alleen LN",toetsen_alleen_LN(F!$B303,W303),IF($P303="toetsen geen MV en SV",toetsen_geen_MV_en_SV(F!$B303,W303),IF($P303="toetsen alleen MV en SV",toetsen_alleen_MV_en_SV(F!$B303,W303),""))))))</f>
        <v/>
      </c>
      <c r="Y303" s="5" t="str">
        <f>IF($P303="toetsen",IF(OR(W303="",VLOOKUP(F!$B303,E!$B$1:$AK$300,10,FALSE)=1000000000),"",IF(W303&lt;=VLOOKUP(F!$B303,E!$B$1:$AK$300,10,FALSE),"ja","nee")),"")</f>
        <v/>
      </c>
      <c r="AA303" s="4" t="str">
        <f>IFERROR(IF(Q303="","",(IF(Q303&gt;2*VLOOKUP(F!$B303,E!$B$1:$AK$300,5,FALSE),1,0))),"")</f>
        <v/>
      </c>
      <c r="AB303" s="4" t="str">
        <f>IFERROR(IF(T303="","",(IF(T303&gt;2*VLOOKUP(F!$B303,E!$B$1:$AK$300,5,FALSE),1,0))),"")</f>
        <v/>
      </c>
      <c r="AC303" s="4" t="str">
        <f>IFERROR(IF(W303="","",(IF(W303&gt;2*VLOOKUP(F!$B303,E!$B$1:$AK$300,5,FALSE),1,0))),"")</f>
        <v/>
      </c>
      <c r="AE303" s="4" t="str">
        <f>IFERROR(IF(Q303="","",(IF(Q303&gt;VLOOKUP(F!$B303,E!$B$1:$AK$300,6,FALSE)+VLOOKUP(F!$B303,E!$B$1:$AK$300,5,FALSE),1,0))),"")</f>
        <v/>
      </c>
      <c r="AF303" s="4" t="str">
        <f>IFERROR(IF(T303="","",(IF(T303&gt;VLOOKUP(F!$B303,E!$B$1:$AK$300,6,FALSE)+VLOOKUP(F!$B303,E!$B$1:$AK$300,5,FALSE),1,0))),"")</f>
        <v/>
      </c>
      <c r="AG303" s="4" t="str">
        <f>IFERROR(IF(W303="","",(IF(W303&gt;VLOOKUP(F!$B303,E!$B$1:$AK$300,6,FALSE)+VLOOKUP(F!$B303,E!$B$1:$AK$300,5,FALSE),1,0))),"")</f>
        <v/>
      </c>
      <c r="AI303" s="6" t="str">
        <f t="shared" si="106"/>
        <v>--</v>
      </c>
      <c r="AJ303" s="6" t="str">
        <f>IF(AI303="--","--",IF(F!$D303=131,IF(I303=-1,"rg",IF(I303="","--",IF(I303*1000&lt;1,FIXED(I303*1000,3),IF(I303*1000&lt;10,FIXED(I303*1000,2),(IF(I303*1000&lt;100,FIXED(I303*1000,1),IF(I303*1000&lt;1000,FIXED(I303*1000,0),MROUND(I303*1000,10)))))))),IF(I303=-1,"rg",IF(I303="","--",IF(I303&lt;1,FIXED(I303,3),IF(I303&lt;10,FIXED(I303,2),(IF(I303&lt;100,FIXED(I303,1),IF(I303&lt;1000,FIXED(I303,0),MROUND(I303,10))))))))))</f>
        <v>--</v>
      </c>
      <c r="AK303" s="6" t="str">
        <f t="shared" si="107"/>
        <v>--</v>
      </c>
      <c r="AL303" s="6" t="str">
        <f>IF(AK303="--","--",IF(F!$D303=131,IF(K303=-1,"rg",IF(K303="","--",IF(K303*1000&lt;1,FIXED(K303*1000,3),IF(K303*1000&lt;10,FIXED(K303*1000,2),(IF(K303*1000&lt;100,FIXED(K303*1000,1),IF(K303*1000&lt;1000,FIXED(K303*1000,0),MROUND(K303*1000,10)))))))),IF(K303=-1,"rg",IF(K303="","--",IF(K303&lt;1,FIXED(K303,3),IF(K303&lt;10,FIXED(K303,2),(IF(K303&lt;100,FIXED(K303,1),IF(K303&lt;1000,FIXED(K303,0),MROUND(K303,10))))))))))</f>
        <v>--</v>
      </c>
      <c r="AM303" s="6" t="str">
        <f t="shared" si="108"/>
        <v>--</v>
      </c>
      <c r="AN303" s="6" t="str">
        <f>IF(AM303="--","--",IF(F!$D303=131,IF(M303=-1,"rg",IF(M303="","--",IF(M303*1000&lt;1,FIXED(M303*1000,3),IF(M303*1000&lt;10,FIXED(M303*1000,2),(IF(M303*1000&lt;100,FIXED(M303*1000,1),IF(M303*1000&lt;1000,FIXED(M303*1000,0),MROUND(M303*1000,10)))))))),IF(M303=-1,"rg",IF(M303="","--",IF(M303&lt;1,FIXED(M303,3),IF(M303&lt;10,FIXED(M303,2),(IF(M303&lt;100,FIXED(M303,1),IF(M303&lt;1000,FIXED(M303,0),MROUND(M303,10))))))))))</f>
        <v>--</v>
      </c>
      <c r="AP303" s="6" t="str">
        <f t="shared" si="95"/>
        <v>--</v>
      </c>
      <c r="AQ303" s="6" t="str">
        <f t="shared" si="96"/>
        <v/>
      </c>
      <c r="AR303" s="6" t="str">
        <f t="shared" si="97"/>
        <v>--</v>
      </c>
      <c r="AS303" s="6" t="str">
        <f t="shared" si="98"/>
        <v/>
      </c>
      <c r="AT303" s="6" t="str">
        <f t="shared" si="99"/>
        <v/>
      </c>
      <c r="AU303" s="6" t="str">
        <f>IFERROR(IF(AR303="--","",IF(HLOOKUP(SMALL($Q$4:$Y$4,3),$Q$4:$Y$501,ROW(AP303)-3,FALSE)=0,"",IF(HLOOKUP(SMALL($Q$4:$Y$4,3),$Q$4:$Y$501,ROW(AP303)-3,FALSE)="nee",VLOOKUP("De kwaliteitseis emissiearme grond (maximale concentratie) wordt overschreden.",H!$O$10:'H'!$P$59,2,FALSE),""))),"")</f>
        <v/>
      </c>
      <c r="AV303" s="6" t="str">
        <f t="shared" si="89"/>
        <v>--</v>
      </c>
      <c r="AW303" s="6" t="str">
        <f t="shared" si="90"/>
        <v/>
      </c>
      <c r="AX303" s="6" t="str">
        <f t="shared" si="91"/>
        <v>--</v>
      </c>
      <c r="AY303" s="6" t="str">
        <f t="shared" si="100"/>
        <v/>
      </c>
      <c r="AZ303" s="6" t="str">
        <f t="shared" si="101"/>
        <v/>
      </c>
      <c r="BA303" s="6" t="str">
        <f>IFERROR(IF(AR303="--","",IF(HLOOKUP(SMALL($Q$4:$Y$4,6),$Q$4:$Y$501,ROW(AP303)-3,FALSE)=0,"",IF(HLOOKUP(SMALL($Q$4:$Y$4,6),$Q$4:$Y$501,ROW(AP303)-3,FALSE)="nee",VLOOKUP("De kwaliteitseis emissiearme grond (maximale concentratie) wordt overschreden.",H!$O$10:'H'!$P$59,2,FALSE),""))),"")</f>
        <v/>
      </c>
      <c r="BB303" s="6" t="str">
        <f t="shared" si="92"/>
        <v>--</v>
      </c>
      <c r="BC303" s="6" t="str">
        <f t="shared" si="93"/>
        <v/>
      </c>
      <c r="BD303" s="6" t="str">
        <f t="shared" si="94"/>
        <v>--</v>
      </c>
      <c r="BE303" s="6" t="str">
        <f t="shared" si="102"/>
        <v/>
      </c>
      <c r="BF303" s="6" t="str">
        <f t="shared" si="103"/>
        <v/>
      </c>
      <c r="BG303" s="4" t="str">
        <f>IFERROR(IF(AR303="--","",IF(HLOOKUP(SMALL($Q$4:$Y$4,9),$Q$4:$Y$501,ROW(AP303)-3,FALSE)=0,"",IF(HLOOKUP(SMALL($Q$4:$Y$4,9),$Q$4:$Y$501,ROW(AP303)-3,FALSE)="nee",VLOOKUP("De kwaliteitseis emissiearme grond (maximale concentratie) wordt overschreden.",H!$O$10:'H'!$P$59,2,FALSE),""))),"")</f>
        <v/>
      </c>
    </row>
    <row r="304" spans="1:59" x14ac:dyDescent="0.2">
      <c r="A304" s="4" t="str">
        <f>F!A304</f>
        <v>Methylisobutylketon (MIBK)</v>
      </c>
      <c r="B304" s="6" t="str">
        <f>IF(ISNUMBER(F!E304)=FALSE,"--",IF(F!E304=0,"--",F!E304))</f>
        <v>--</v>
      </c>
      <c r="C304" s="6" t="str">
        <f>IF(B304="--","",F!F304)</f>
        <v/>
      </c>
      <c r="D304" s="6" t="str">
        <f>IF(ISNUMBER(F!G304)=FALSE,"--",IF(F!G304=0,"--",F!G304))</f>
        <v>--</v>
      </c>
      <c r="E304" s="6" t="str">
        <f>IF(D304="--","",F!H304)</f>
        <v/>
      </c>
      <c r="F304" s="6" t="str">
        <f>IF(ISNUMBER(F!I304)=FALSE,"--",IF(F!I304=0,"--",F!I304))</f>
        <v>--</v>
      </c>
      <c r="G304" s="6" t="str">
        <f>IF(F304="--","",F!J304)</f>
        <v/>
      </c>
      <c r="H304" s="6"/>
      <c r="I304" s="6" t="str">
        <f>IF(F!Z304=-1,-1,F!AV304)</f>
        <v/>
      </c>
      <c r="J304" s="6"/>
      <c r="K304" s="6" t="str">
        <f>IF(F!AC304=-1,-1,F!AX304)</f>
        <v/>
      </c>
      <c r="L304" s="6"/>
      <c r="M304" s="6" t="str">
        <f>IF(F!AF304=-1,-1,F!AZ304)</f>
        <v/>
      </c>
      <c r="N304" s="6"/>
      <c r="P304" s="4" t="str">
        <f>IFERROR(IF(AND(VLOOKUP(F!$B304,E!$B$1:$AK$300,5,FALSE)&lt;&gt;1000000000,VLOOKUP(F!$B304,E!$B$1:$AK$300,6,FALSE)=1000000000,VLOOKUP(F!$B304,E!$B$1:$AK$300,7,FALSE)=1000000000,VLOOKUP(F!$B304,E!$B$1:$AK$300,8,FALSE)=1000000000,VLOOKUP(F!$B304,E!$B$1:$AK$300,9,FALSE)=1000000000),"toetsen alleen LN",IF(AND(VLOOKUP(F!$B304,E!$B$1:$AK$300,5,FALSE)=1000000000,VLOOKUP(F!$B304,E!$B$1:$AK$300,6,FALSE)=1000000000,VLOOKUP(F!$B304,E!$B$1:$AK$300,7,FALSE)=1000000000,VLOOKUP(F!$B304,E!$B$1:$AK$300,8,FALSE)&lt;&gt;1000000000,VLOOKUP(F!$B304,E!$B$1:$AK$300,9,FALSE)&lt;&gt;1000000000),"toetsen alleen MV en SV",IF(AND(VLOOKUP(F!$B304,E!$B$1:$AK$300,5,FALSE)&lt;&gt;1000000000,VLOOKUP(F!$B304,E!$B$1:$AK$300,6,FALSE)&lt;&gt;1000000000,VLOOKUP(F!$B304,E!$B$1:$AK$300,7,FALSE)&lt;&gt;1000000000,VLOOKUP(F!$B304,E!$B$1:$AK$300,8,FALSE)=1000000000,VLOOKUP(F!$B304,E!$B$1:$AK$300,9,FALSE)=1000000000),"toetsen geen MV en SV",IF(VLOOKUP(F!$B304,E!$B$1:$AK$300,5,FALSE)+VLOOKUP(F!$B304,E!$B$1:$AK$300,6,FALSE)+VLOOKUP(F!$B304,E!$B$1:$AK$300,7,FALSE)+VLOOKUP(F!$B304,E!$B$1:$AK$300,8,FALSE)&lt;&gt;4000000000,"toetsen",IF(VLOOKUP(F!$B304,E!$B$1:$AK$300,12,FALSE)&lt;&gt;1000000000,"toetsen alleen IW","niet toetsen"))))),"")</f>
        <v/>
      </c>
      <c r="Q304" s="6" t="str">
        <f t="shared" si="109"/>
        <v/>
      </c>
      <c r="R304" s="5" t="str">
        <f>IF($B304="--","",IF($P304="toetsen",toetsen(F!$B304,Q304),IF($P304="toetsen alleen IW",toetsen_alleen_IW(F!$B304,Q304),IF($P304="toetsen alleen LN",toetsen_alleen_LN(F!$B304,Q304),IF($P304="toetsen geen MV en SV",toetsen_geen_MV_en_SV(F!$B304,Q304),IF($P304="toetsen alleen MV en SV",toetsen_alleen_MV_en_SV(F!$B304,Q304),""))))))</f>
        <v/>
      </c>
      <c r="S304" s="5" t="str">
        <f>IF($P304="toetsen",IF(OR(Q304="",VLOOKUP(F!$B304,E!$B$1:$AK$300,10,FALSE)=1000000000),"",IF(Q304&lt;=VLOOKUP(F!$B304,E!$B$1:$AK$300,10,FALSE),"ja","nee")),"")</f>
        <v/>
      </c>
      <c r="T304" s="78" t="str">
        <f t="shared" si="104"/>
        <v/>
      </c>
      <c r="U304" s="5" t="str">
        <f>IF($D304="--","",IF($P304="toetsen",toetsen(F!$B304,T304),IF($P304="toetsen alleen IW",toetsen_alleen_IW(F!$B304,T304),IF($P304="toetsen alleen LN",toetsen_alleen_LN(F!$B304,T304),IF($P304="toetsen geen MV en SV",toetsen_geen_MV_en_SV(F!$B304,T304),IF($P304="toetsen alleen MV en SV",toetsen_alleen_MV_en_SV(F!$B304,T304),""))))))</f>
        <v/>
      </c>
      <c r="V304" s="5" t="str">
        <f>IF($P304="toetsen",IF(OR(T304="",VLOOKUP(F!$B304,E!$B$1:$AK$300,10,FALSE)=1000000000),"",IF(T304&lt;=VLOOKUP(F!$B304,E!$B$1:$AK$300,10,FALSE),"ja","nee")),"")</f>
        <v/>
      </c>
      <c r="W304" s="6" t="str">
        <f t="shared" si="105"/>
        <v/>
      </c>
      <c r="X304" s="5" t="str">
        <f>IF($F304="--","",IF($P304="toetsen",toetsen(F!$B304,W304),IF($P304="toetsen alleen IW",toetsen_alleen_IW(F!$B304,W304),IF($P304="toetsen alleen LN",toetsen_alleen_LN(F!$B304,W304),IF($P304="toetsen geen MV en SV",toetsen_geen_MV_en_SV(F!$B304,W304),IF($P304="toetsen alleen MV en SV",toetsen_alleen_MV_en_SV(F!$B304,W304),""))))))</f>
        <v/>
      </c>
      <c r="Y304" s="5" t="str">
        <f>IF($P304="toetsen",IF(OR(W304="",VLOOKUP(F!$B304,E!$B$1:$AK$300,10,FALSE)=1000000000),"",IF(W304&lt;=VLOOKUP(F!$B304,E!$B$1:$AK$300,10,FALSE),"ja","nee")),"")</f>
        <v/>
      </c>
      <c r="AA304" s="4" t="str">
        <f>IFERROR(IF(Q304="","",(IF(Q304&gt;2*VLOOKUP(F!$B304,E!$B$1:$AK$300,5,FALSE),1,0))),"")</f>
        <v/>
      </c>
      <c r="AB304" s="4" t="str">
        <f>IFERROR(IF(T304="","",(IF(T304&gt;2*VLOOKUP(F!$B304,E!$B$1:$AK$300,5,FALSE),1,0))),"")</f>
        <v/>
      </c>
      <c r="AC304" s="4" t="str">
        <f>IFERROR(IF(W304="","",(IF(W304&gt;2*VLOOKUP(F!$B304,E!$B$1:$AK$300,5,FALSE),1,0))),"")</f>
        <v/>
      </c>
      <c r="AE304" s="4" t="str">
        <f>IFERROR(IF(Q304="","",(IF(Q304&gt;VLOOKUP(F!$B304,E!$B$1:$AK$300,6,FALSE)+VLOOKUP(F!$B304,E!$B$1:$AK$300,5,FALSE),1,0))),"")</f>
        <v/>
      </c>
      <c r="AF304" s="4" t="str">
        <f>IFERROR(IF(T304="","",(IF(T304&gt;VLOOKUP(F!$B304,E!$B$1:$AK$300,6,FALSE)+VLOOKUP(F!$B304,E!$B$1:$AK$300,5,FALSE),1,0))),"")</f>
        <v/>
      </c>
      <c r="AG304" s="4" t="str">
        <f>IFERROR(IF(W304="","",(IF(W304&gt;VLOOKUP(F!$B304,E!$B$1:$AK$300,6,FALSE)+VLOOKUP(F!$B304,E!$B$1:$AK$300,5,FALSE),1,0))),"")</f>
        <v/>
      </c>
      <c r="AI304" s="6" t="str">
        <f t="shared" si="106"/>
        <v>--</v>
      </c>
      <c r="AJ304" s="6" t="str">
        <f>IF(AI304="--","--",IF(F!$D304=131,IF(I304=-1,"rg",IF(I304="","--",IF(I304*1000&lt;1,FIXED(I304*1000,3),IF(I304*1000&lt;10,FIXED(I304*1000,2),(IF(I304*1000&lt;100,FIXED(I304*1000,1),IF(I304*1000&lt;1000,FIXED(I304*1000,0),MROUND(I304*1000,10)))))))),IF(I304=-1,"rg",IF(I304="","--",IF(I304&lt;1,FIXED(I304,3),IF(I304&lt;10,FIXED(I304,2),(IF(I304&lt;100,FIXED(I304,1),IF(I304&lt;1000,FIXED(I304,0),MROUND(I304,10))))))))))</f>
        <v>--</v>
      </c>
      <c r="AK304" s="6" t="str">
        <f t="shared" si="107"/>
        <v>--</v>
      </c>
      <c r="AL304" s="6" t="str">
        <f>IF(AK304="--","--",IF(F!$D304=131,IF(K304=-1,"rg",IF(K304="","--",IF(K304*1000&lt;1,FIXED(K304*1000,3),IF(K304*1000&lt;10,FIXED(K304*1000,2),(IF(K304*1000&lt;100,FIXED(K304*1000,1),IF(K304*1000&lt;1000,FIXED(K304*1000,0),MROUND(K304*1000,10)))))))),IF(K304=-1,"rg",IF(K304="","--",IF(K304&lt;1,FIXED(K304,3),IF(K304&lt;10,FIXED(K304,2),(IF(K304&lt;100,FIXED(K304,1),IF(K304&lt;1000,FIXED(K304,0),MROUND(K304,10))))))))))</f>
        <v>--</v>
      </c>
      <c r="AM304" s="6" t="str">
        <f t="shared" si="108"/>
        <v>--</v>
      </c>
      <c r="AN304" s="6" t="str">
        <f>IF(AM304="--","--",IF(F!$D304=131,IF(M304=-1,"rg",IF(M304="","--",IF(M304*1000&lt;1,FIXED(M304*1000,3),IF(M304*1000&lt;10,FIXED(M304*1000,2),(IF(M304*1000&lt;100,FIXED(M304*1000,1),IF(M304*1000&lt;1000,FIXED(M304*1000,0),MROUND(M304*1000,10)))))))),IF(M304=-1,"rg",IF(M304="","--",IF(M304&lt;1,FIXED(M304,3),IF(M304&lt;10,FIXED(M304,2),(IF(M304&lt;100,FIXED(M304,1),IF(M304&lt;1000,FIXED(M304,0),MROUND(M304,10))))))))))</f>
        <v>--</v>
      </c>
      <c r="AP304" s="6" t="str">
        <f t="shared" si="95"/>
        <v>--</v>
      </c>
      <c r="AQ304" s="6" t="str">
        <f t="shared" si="96"/>
        <v/>
      </c>
      <c r="AR304" s="6" t="str">
        <f t="shared" si="97"/>
        <v>--</v>
      </c>
      <c r="AS304" s="6" t="str">
        <f t="shared" si="98"/>
        <v/>
      </c>
      <c r="AT304" s="6" t="str">
        <f t="shared" si="99"/>
        <v/>
      </c>
      <c r="AU304" s="6" t="str">
        <f>IFERROR(IF(AR304="--","",IF(HLOOKUP(SMALL($Q$4:$Y$4,3),$Q$4:$Y$501,ROW(AP304)-3,FALSE)=0,"",IF(HLOOKUP(SMALL($Q$4:$Y$4,3),$Q$4:$Y$501,ROW(AP304)-3,FALSE)="nee",VLOOKUP("De kwaliteitseis emissiearme grond (maximale concentratie) wordt overschreden.",H!$O$10:'H'!$P$59,2,FALSE),""))),"")</f>
        <v/>
      </c>
      <c r="AV304" s="6" t="str">
        <f t="shared" si="89"/>
        <v>--</v>
      </c>
      <c r="AW304" s="6" t="str">
        <f t="shared" si="90"/>
        <v/>
      </c>
      <c r="AX304" s="6" t="str">
        <f t="shared" si="91"/>
        <v>--</v>
      </c>
      <c r="AY304" s="6" t="str">
        <f t="shared" si="100"/>
        <v/>
      </c>
      <c r="AZ304" s="6" t="str">
        <f t="shared" si="101"/>
        <v/>
      </c>
      <c r="BA304" s="6" t="str">
        <f>IFERROR(IF(AR304="--","",IF(HLOOKUP(SMALL($Q$4:$Y$4,6),$Q$4:$Y$501,ROW(AP304)-3,FALSE)=0,"",IF(HLOOKUP(SMALL($Q$4:$Y$4,6),$Q$4:$Y$501,ROW(AP304)-3,FALSE)="nee",VLOOKUP("De kwaliteitseis emissiearme grond (maximale concentratie) wordt overschreden.",H!$O$10:'H'!$P$59,2,FALSE),""))),"")</f>
        <v/>
      </c>
      <c r="BB304" s="6" t="str">
        <f t="shared" si="92"/>
        <v>--</v>
      </c>
      <c r="BC304" s="6" t="str">
        <f t="shared" si="93"/>
        <v/>
      </c>
      <c r="BD304" s="6" t="str">
        <f t="shared" si="94"/>
        <v>--</v>
      </c>
      <c r="BE304" s="6" t="str">
        <f t="shared" si="102"/>
        <v/>
      </c>
      <c r="BF304" s="6" t="str">
        <f t="shared" si="103"/>
        <v/>
      </c>
      <c r="BG304" s="4" t="str">
        <f>IFERROR(IF(AR304="--","",IF(HLOOKUP(SMALL($Q$4:$Y$4,9),$Q$4:$Y$501,ROW(AP304)-3,FALSE)=0,"",IF(HLOOKUP(SMALL($Q$4:$Y$4,9),$Q$4:$Y$501,ROW(AP304)-3,FALSE)="nee",VLOOKUP("De kwaliteitseis emissiearme grond (maximale concentratie) wordt overschreden.",H!$O$10:'H'!$P$59,2,FALSE),""))),"")</f>
        <v/>
      </c>
    </row>
    <row r="305" spans="1:59" x14ac:dyDescent="0.2">
      <c r="A305" s="4" t="str">
        <f>F!A305</f>
        <v>Methylethylketon (MEK)</v>
      </c>
      <c r="B305" s="6" t="str">
        <f>IF(ISNUMBER(F!E305)=FALSE,"--",IF(F!E305=0,"--",F!E305))</f>
        <v>--</v>
      </c>
      <c r="C305" s="6" t="str">
        <f>IF(B305="--","",F!F305)</f>
        <v/>
      </c>
      <c r="D305" s="6" t="str">
        <f>IF(ISNUMBER(F!G305)=FALSE,"--",IF(F!G305=0,"--",F!G305))</f>
        <v>--</v>
      </c>
      <c r="E305" s="6" t="str">
        <f>IF(D305="--","",F!H305)</f>
        <v/>
      </c>
      <c r="F305" s="6" t="str">
        <f>IF(ISNUMBER(F!I305)=FALSE,"--",IF(F!I305=0,"--",F!I305))</f>
        <v>--</v>
      </c>
      <c r="G305" s="6" t="str">
        <f>IF(F305="--","",F!J305)</f>
        <v/>
      </c>
      <c r="H305" s="6"/>
      <c r="I305" s="6" t="str">
        <f>IF(F!Z305=-1,-1,F!AV305)</f>
        <v/>
      </c>
      <c r="J305" s="6"/>
      <c r="K305" s="6" t="str">
        <f>IF(F!AC305=-1,-1,F!AX305)</f>
        <v/>
      </c>
      <c r="L305" s="6"/>
      <c r="M305" s="6" t="str">
        <f>IF(F!AF305=-1,-1,F!AZ305)</f>
        <v/>
      </c>
      <c r="N305" s="6"/>
      <c r="P305" s="4" t="str">
        <f>IFERROR(IF(AND(VLOOKUP(F!$B305,E!$B$1:$AK$300,5,FALSE)&lt;&gt;1000000000,VLOOKUP(F!$B305,E!$B$1:$AK$300,6,FALSE)=1000000000,VLOOKUP(F!$B305,E!$B$1:$AK$300,7,FALSE)=1000000000,VLOOKUP(F!$B305,E!$B$1:$AK$300,8,FALSE)=1000000000,VLOOKUP(F!$B305,E!$B$1:$AK$300,9,FALSE)=1000000000),"toetsen alleen LN",IF(AND(VLOOKUP(F!$B305,E!$B$1:$AK$300,5,FALSE)=1000000000,VLOOKUP(F!$B305,E!$B$1:$AK$300,6,FALSE)=1000000000,VLOOKUP(F!$B305,E!$B$1:$AK$300,7,FALSE)=1000000000,VLOOKUP(F!$B305,E!$B$1:$AK$300,8,FALSE)&lt;&gt;1000000000,VLOOKUP(F!$B305,E!$B$1:$AK$300,9,FALSE)&lt;&gt;1000000000),"toetsen alleen MV en SV",IF(AND(VLOOKUP(F!$B305,E!$B$1:$AK$300,5,FALSE)&lt;&gt;1000000000,VLOOKUP(F!$B305,E!$B$1:$AK$300,6,FALSE)&lt;&gt;1000000000,VLOOKUP(F!$B305,E!$B$1:$AK$300,7,FALSE)&lt;&gt;1000000000,VLOOKUP(F!$B305,E!$B$1:$AK$300,8,FALSE)=1000000000,VLOOKUP(F!$B305,E!$B$1:$AK$300,9,FALSE)=1000000000),"toetsen geen MV en SV",IF(VLOOKUP(F!$B305,E!$B$1:$AK$300,5,FALSE)+VLOOKUP(F!$B305,E!$B$1:$AK$300,6,FALSE)+VLOOKUP(F!$B305,E!$B$1:$AK$300,7,FALSE)+VLOOKUP(F!$B305,E!$B$1:$AK$300,8,FALSE)&lt;&gt;4000000000,"toetsen",IF(VLOOKUP(F!$B305,E!$B$1:$AK$300,12,FALSE)&lt;&gt;1000000000,"toetsen alleen IW","niet toetsen"))))),"")</f>
        <v>toetsen geen MV en SV</v>
      </c>
      <c r="Q305" s="6" t="str">
        <f t="shared" si="109"/>
        <v/>
      </c>
      <c r="R305" s="5" t="str">
        <f>IF($B305="--","",IF($P305="toetsen",toetsen(F!$B305,Q305),IF($P305="toetsen alleen IW",toetsen_alleen_IW(F!$B305,Q305),IF($P305="toetsen alleen LN",toetsen_alleen_LN(F!$B305,Q305),IF($P305="toetsen geen MV en SV",toetsen_geen_MV_en_SV(F!$B305,Q305),IF($P305="toetsen alleen MV en SV",toetsen_alleen_MV_en_SV(F!$B305,Q305),""))))))</f>
        <v/>
      </c>
      <c r="S305" s="5" t="str">
        <f>IF($P305="toetsen",IF(OR(Q305="",VLOOKUP(F!$B305,E!$B$1:$AK$300,10,FALSE)=1000000000),"",IF(Q305&lt;=VLOOKUP(F!$B305,E!$B$1:$AK$300,10,FALSE),"ja","nee")),"")</f>
        <v/>
      </c>
      <c r="T305" s="78" t="str">
        <f t="shared" si="104"/>
        <v/>
      </c>
      <c r="U305" s="5" t="str">
        <f>IF($D305="--","",IF($P305="toetsen",toetsen(F!$B305,T305),IF($P305="toetsen alleen IW",toetsen_alleen_IW(F!$B305,T305),IF($P305="toetsen alleen LN",toetsen_alleen_LN(F!$B305,T305),IF($P305="toetsen geen MV en SV",toetsen_geen_MV_en_SV(F!$B305,T305),IF($P305="toetsen alleen MV en SV",toetsen_alleen_MV_en_SV(F!$B305,T305),""))))))</f>
        <v/>
      </c>
      <c r="V305" s="5" t="str">
        <f>IF($P305="toetsen",IF(OR(T305="",VLOOKUP(F!$B305,E!$B$1:$AK$300,10,FALSE)=1000000000),"",IF(T305&lt;=VLOOKUP(F!$B305,E!$B$1:$AK$300,10,FALSE),"ja","nee")),"")</f>
        <v/>
      </c>
      <c r="W305" s="6" t="str">
        <f t="shared" si="105"/>
        <v/>
      </c>
      <c r="X305" s="5" t="str">
        <f>IF($F305="--","",IF($P305="toetsen",toetsen(F!$B305,W305),IF($P305="toetsen alleen IW",toetsen_alleen_IW(F!$B305,W305),IF($P305="toetsen alleen LN",toetsen_alleen_LN(F!$B305,W305),IF($P305="toetsen geen MV en SV",toetsen_geen_MV_en_SV(F!$B305,W305),IF($P305="toetsen alleen MV en SV",toetsen_alleen_MV_en_SV(F!$B305,W305),""))))))</f>
        <v/>
      </c>
      <c r="Y305" s="5" t="str">
        <f>IF($P305="toetsen",IF(OR(W305="",VLOOKUP(F!$B305,E!$B$1:$AK$300,10,FALSE)=1000000000),"",IF(W305&lt;=VLOOKUP(F!$B305,E!$B$1:$AK$300,10,FALSE),"ja","nee")),"")</f>
        <v/>
      </c>
      <c r="AA305" s="4" t="str">
        <f>IFERROR(IF(Q305="","",(IF(Q305&gt;2*VLOOKUP(F!$B305,E!$B$1:$AK$300,5,FALSE),1,0))),"")</f>
        <v/>
      </c>
      <c r="AB305" s="4" t="str">
        <f>IFERROR(IF(T305="","",(IF(T305&gt;2*VLOOKUP(F!$B305,E!$B$1:$AK$300,5,FALSE),1,0))),"")</f>
        <v/>
      </c>
      <c r="AC305" s="4" t="str">
        <f>IFERROR(IF(W305="","",(IF(W305&gt;2*VLOOKUP(F!$B305,E!$B$1:$AK$300,5,FALSE),1,0))),"")</f>
        <v/>
      </c>
      <c r="AE305" s="4" t="str">
        <f>IFERROR(IF(Q305="","",(IF(Q305&gt;VLOOKUP(F!$B305,E!$B$1:$AK$300,6,FALSE)+VLOOKUP(F!$B305,E!$B$1:$AK$300,5,FALSE),1,0))),"")</f>
        <v/>
      </c>
      <c r="AF305" s="4" t="str">
        <f>IFERROR(IF(T305="","",(IF(T305&gt;VLOOKUP(F!$B305,E!$B$1:$AK$300,6,FALSE)+VLOOKUP(F!$B305,E!$B$1:$AK$300,5,FALSE),1,0))),"")</f>
        <v/>
      </c>
      <c r="AG305" s="4" t="str">
        <f>IFERROR(IF(W305="","",(IF(W305&gt;VLOOKUP(F!$B305,E!$B$1:$AK$300,6,FALSE)+VLOOKUP(F!$B305,E!$B$1:$AK$300,5,FALSE),1,0))),"")</f>
        <v/>
      </c>
      <c r="AI305" s="6" t="str">
        <f t="shared" si="106"/>
        <v>--</v>
      </c>
      <c r="AJ305" s="6" t="str">
        <f>IF(AI305="--","--",IF(F!$D305=131,IF(I305=-1,"rg",IF(I305="","--",IF(I305*1000&lt;1,FIXED(I305*1000,3),IF(I305*1000&lt;10,FIXED(I305*1000,2),(IF(I305*1000&lt;100,FIXED(I305*1000,1),IF(I305*1000&lt;1000,FIXED(I305*1000,0),MROUND(I305*1000,10)))))))),IF(I305=-1,"rg",IF(I305="","--",IF(I305&lt;1,FIXED(I305,3),IF(I305&lt;10,FIXED(I305,2),(IF(I305&lt;100,FIXED(I305,1),IF(I305&lt;1000,FIXED(I305,0),MROUND(I305,10))))))))))</f>
        <v>--</v>
      </c>
      <c r="AK305" s="6" t="str">
        <f t="shared" si="107"/>
        <v>--</v>
      </c>
      <c r="AL305" s="6" t="str">
        <f>IF(AK305="--","--",IF(F!$D305=131,IF(K305=-1,"rg",IF(K305="","--",IF(K305*1000&lt;1,FIXED(K305*1000,3),IF(K305*1000&lt;10,FIXED(K305*1000,2),(IF(K305*1000&lt;100,FIXED(K305*1000,1),IF(K305*1000&lt;1000,FIXED(K305*1000,0),MROUND(K305*1000,10)))))))),IF(K305=-1,"rg",IF(K305="","--",IF(K305&lt;1,FIXED(K305,3),IF(K305&lt;10,FIXED(K305,2),(IF(K305&lt;100,FIXED(K305,1),IF(K305&lt;1000,FIXED(K305,0),MROUND(K305,10))))))))))</f>
        <v>--</v>
      </c>
      <c r="AM305" s="6" t="str">
        <f t="shared" si="108"/>
        <v>--</v>
      </c>
      <c r="AN305" s="6" t="str">
        <f>IF(AM305="--","--",IF(F!$D305=131,IF(M305=-1,"rg",IF(M305="","--",IF(M305*1000&lt;1,FIXED(M305*1000,3),IF(M305*1000&lt;10,FIXED(M305*1000,2),(IF(M305*1000&lt;100,FIXED(M305*1000,1),IF(M305*1000&lt;1000,FIXED(M305*1000,0),MROUND(M305*1000,10)))))))),IF(M305=-1,"rg",IF(M305="","--",IF(M305&lt;1,FIXED(M305,3),IF(M305&lt;10,FIXED(M305,2),(IF(M305&lt;100,FIXED(M305,1),IF(M305&lt;1000,FIXED(M305,0),MROUND(M305,10))))))))))</f>
        <v>--</v>
      </c>
      <c r="AP305" s="6" t="str">
        <f t="shared" si="95"/>
        <v>--</v>
      </c>
      <c r="AQ305" s="6" t="str">
        <f t="shared" si="96"/>
        <v/>
      </c>
      <c r="AR305" s="6" t="str">
        <f t="shared" si="97"/>
        <v>--</v>
      </c>
      <c r="AS305" s="6" t="str">
        <f t="shared" si="98"/>
        <v/>
      </c>
      <c r="AT305" s="6" t="str">
        <f t="shared" si="99"/>
        <v/>
      </c>
      <c r="AU305" s="6" t="str">
        <f>IFERROR(IF(AR305="--","",IF(HLOOKUP(SMALL($Q$4:$Y$4,3),$Q$4:$Y$501,ROW(AP305)-3,FALSE)=0,"",IF(HLOOKUP(SMALL($Q$4:$Y$4,3),$Q$4:$Y$501,ROW(AP305)-3,FALSE)="nee",VLOOKUP("De kwaliteitseis emissiearme grond (maximale concentratie) wordt overschreden.",H!$O$10:'H'!$P$59,2,FALSE),""))),"")</f>
        <v/>
      </c>
      <c r="AV305" s="6" t="str">
        <f t="shared" si="89"/>
        <v>--</v>
      </c>
      <c r="AW305" s="6" t="str">
        <f t="shared" si="90"/>
        <v/>
      </c>
      <c r="AX305" s="6" t="str">
        <f t="shared" si="91"/>
        <v>--</v>
      </c>
      <c r="AY305" s="6" t="str">
        <f t="shared" si="100"/>
        <v/>
      </c>
      <c r="AZ305" s="6" t="str">
        <f t="shared" si="101"/>
        <v/>
      </c>
      <c r="BA305" s="6" t="str">
        <f>IFERROR(IF(AR305="--","",IF(HLOOKUP(SMALL($Q$4:$Y$4,6),$Q$4:$Y$501,ROW(AP305)-3,FALSE)=0,"",IF(HLOOKUP(SMALL($Q$4:$Y$4,6),$Q$4:$Y$501,ROW(AP305)-3,FALSE)="nee",VLOOKUP("De kwaliteitseis emissiearme grond (maximale concentratie) wordt overschreden.",H!$O$10:'H'!$P$59,2,FALSE),""))),"")</f>
        <v/>
      </c>
      <c r="BB305" s="6" t="str">
        <f t="shared" si="92"/>
        <v>--</v>
      </c>
      <c r="BC305" s="6" t="str">
        <f t="shared" si="93"/>
        <v/>
      </c>
      <c r="BD305" s="6" t="str">
        <f t="shared" si="94"/>
        <v>--</v>
      </c>
      <c r="BE305" s="6" t="str">
        <f t="shared" si="102"/>
        <v/>
      </c>
      <c r="BF305" s="6" t="str">
        <f t="shared" si="103"/>
        <v/>
      </c>
      <c r="BG305" s="4" t="str">
        <f>IFERROR(IF(AR305="--","",IF(HLOOKUP(SMALL($Q$4:$Y$4,9),$Q$4:$Y$501,ROW(AP305)-3,FALSE)=0,"",IF(HLOOKUP(SMALL($Q$4:$Y$4,9),$Q$4:$Y$501,ROW(AP305)-3,FALSE)="nee",VLOOKUP("De kwaliteitseis emissiearme grond (maximale concentratie) wordt overschreden.",H!$O$10:'H'!$P$59,2,FALSE),""))),"")</f>
        <v/>
      </c>
    </row>
    <row r="306" spans="1:59" x14ac:dyDescent="0.2">
      <c r="A306" s="4" t="str">
        <f>F!A306</f>
        <v>Acetonitrile</v>
      </c>
      <c r="B306" s="6" t="str">
        <f>IF(ISNUMBER(F!E306)=FALSE,"--",IF(F!E306=0,"--",F!E306))</f>
        <v>--</v>
      </c>
      <c r="C306" s="6" t="str">
        <f>IF(B306="--","",F!F306)</f>
        <v/>
      </c>
      <c r="D306" s="6" t="str">
        <f>IF(ISNUMBER(F!G306)=FALSE,"--",IF(F!G306=0,"--",F!G306))</f>
        <v>--</v>
      </c>
      <c r="E306" s="6" t="str">
        <f>IF(D306="--","",F!H306)</f>
        <v/>
      </c>
      <c r="F306" s="6" t="str">
        <f>IF(ISNUMBER(F!I306)=FALSE,"--",IF(F!I306=0,"--",F!I306))</f>
        <v>--</v>
      </c>
      <c r="G306" s="6" t="str">
        <f>IF(F306="--","",F!J306)</f>
        <v/>
      </c>
      <c r="H306" s="6"/>
      <c r="I306" s="6" t="str">
        <f>IF(F!Z306=-1,-1,F!AV306)</f>
        <v/>
      </c>
      <c r="J306" s="6"/>
      <c r="K306" s="6" t="str">
        <f>IF(F!AC306=-1,-1,F!AX306)</f>
        <v/>
      </c>
      <c r="L306" s="6"/>
      <c r="M306" s="6" t="str">
        <f>IF(F!AF306=-1,-1,F!AZ306)</f>
        <v/>
      </c>
      <c r="N306" s="6"/>
      <c r="P306" s="4" t="str">
        <f>IFERROR(IF(AND(VLOOKUP(F!$B306,E!$B$1:$AK$300,5,FALSE)&lt;&gt;1000000000,VLOOKUP(F!$B306,E!$B$1:$AK$300,6,FALSE)=1000000000,VLOOKUP(F!$B306,E!$B$1:$AK$300,7,FALSE)=1000000000,VLOOKUP(F!$B306,E!$B$1:$AK$300,8,FALSE)=1000000000,VLOOKUP(F!$B306,E!$B$1:$AK$300,9,FALSE)=1000000000),"toetsen alleen LN",IF(AND(VLOOKUP(F!$B306,E!$B$1:$AK$300,5,FALSE)=1000000000,VLOOKUP(F!$B306,E!$B$1:$AK$300,6,FALSE)=1000000000,VLOOKUP(F!$B306,E!$B$1:$AK$300,7,FALSE)=1000000000,VLOOKUP(F!$B306,E!$B$1:$AK$300,8,FALSE)&lt;&gt;1000000000,VLOOKUP(F!$B306,E!$B$1:$AK$300,9,FALSE)&lt;&gt;1000000000),"toetsen alleen MV en SV",IF(AND(VLOOKUP(F!$B306,E!$B$1:$AK$300,5,FALSE)&lt;&gt;1000000000,VLOOKUP(F!$B306,E!$B$1:$AK$300,6,FALSE)&lt;&gt;1000000000,VLOOKUP(F!$B306,E!$B$1:$AK$300,7,FALSE)&lt;&gt;1000000000,VLOOKUP(F!$B306,E!$B$1:$AK$300,8,FALSE)=1000000000,VLOOKUP(F!$B306,E!$B$1:$AK$300,9,FALSE)=1000000000),"toetsen geen MV en SV",IF(VLOOKUP(F!$B306,E!$B$1:$AK$300,5,FALSE)+VLOOKUP(F!$B306,E!$B$1:$AK$300,6,FALSE)+VLOOKUP(F!$B306,E!$B$1:$AK$300,7,FALSE)+VLOOKUP(F!$B306,E!$B$1:$AK$300,8,FALSE)&lt;&gt;4000000000,"toetsen",IF(VLOOKUP(F!$B306,E!$B$1:$AK$300,12,FALSE)&lt;&gt;1000000000,"toetsen alleen IW","niet toetsen"))))),"")</f>
        <v/>
      </c>
      <c r="Q306" s="6" t="str">
        <f t="shared" si="109"/>
        <v/>
      </c>
      <c r="R306" s="5" t="str">
        <f>IF($B306="--","",IF($P306="toetsen",toetsen(F!$B306,Q306),IF($P306="toetsen alleen IW",toetsen_alleen_IW(F!$B306,Q306),IF($P306="toetsen alleen LN",toetsen_alleen_LN(F!$B306,Q306),IF($P306="toetsen geen MV en SV",toetsen_geen_MV_en_SV(F!$B306,Q306),IF($P306="toetsen alleen MV en SV",toetsen_alleen_MV_en_SV(F!$B306,Q306),""))))))</f>
        <v/>
      </c>
      <c r="S306" s="5" t="str">
        <f>IF($P306="toetsen",IF(OR(Q306="",VLOOKUP(F!$B306,E!$B$1:$AK$300,10,FALSE)=1000000000),"",IF(Q306&lt;=VLOOKUP(F!$B306,E!$B$1:$AK$300,10,FALSE),"ja","nee")),"")</f>
        <v/>
      </c>
      <c r="T306" s="78" t="str">
        <f t="shared" si="104"/>
        <v/>
      </c>
      <c r="U306" s="5" t="str">
        <f>IF($D306="--","",IF($P306="toetsen",toetsen(F!$B306,T306),IF($P306="toetsen alleen IW",toetsen_alleen_IW(F!$B306,T306),IF($P306="toetsen alleen LN",toetsen_alleen_LN(F!$B306,T306),IF($P306="toetsen geen MV en SV",toetsen_geen_MV_en_SV(F!$B306,T306),IF($P306="toetsen alleen MV en SV",toetsen_alleen_MV_en_SV(F!$B306,T306),""))))))</f>
        <v/>
      </c>
      <c r="V306" s="5" t="str">
        <f>IF($P306="toetsen",IF(OR(T306="",VLOOKUP(F!$B306,E!$B$1:$AK$300,10,FALSE)=1000000000),"",IF(T306&lt;=VLOOKUP(F!$B306,E!$B$1:$AK$300,10,FALSE),"ja","nee")),"")</f>
        <v/>
      </c>
      <c r="W306" s="6" t="str">
        <f t="shared" si="105"/>
        <v/>
      </c>
      <c r="X306" s="5" t="str">
        <f>IF($F306="--","",IF($P306="toetsen",toetsen(F!$B306,W306),IF($P306="toetsen alleen IW",toetsen_alleen_IW(F!$B306,W306),IF($P306="toetsen alleen LN",toetsen_alleen_LN(F!$B306,W306),IF($P306="toetsen geen MV en SV",toetsen_geen_MV_en_SV(F!$B306,W306),IF($P306="toetsen alleen MV en SV",toetsen_alleen_MV_en_SV(F!$B306,W306),""))))))</f>
        <v/>
      </c>
      <c r="Y306" s="5" t="str">
        <f>IF($P306="toetsen",IF(OR(W306="",VLOOKUP(F!$B306,E!$B$1:$AK$300,10,FALSE)=1000000000),"",IF(W306&lt;=VLOOKUP(F!$B306,E!$B$1:$AK$300,10,FALSE),"ja","nee")),"")</f>
        <v/>
      </c>
      <c r="AA306" s="4" t="str">
        <f>IFERROR(IF(Q306="","",(IF(Q306&gt;2*VLOOKUP(F!$B306,E!$B$1:$AK$300,5,FALSE),1,0))),"")</f>
        <v/>
      </c>
      <c r="AB306" s="4" t="str">
        <f>IFERROR(IF(T306="","",(IF(T306&gt;2*VLOOKUP(F!$B306,E!$B$1:$AK$300,5,FALSE),1,0))),"")</f>
        <v/>
      </c>
      <c r="AC306" s="4" t="str">
        <f>IFERROR(IF(W306="","",(IF(W306&gt;2*VLOOKUP(F!$B306,E!$B$1:$AK$300,5,FALSE),1,0))),"")</f>
        <v/>
      </c>
      <c r="AE306" s="4" t="str">
        <f>IFERROR(IF(Q306="","",(IF(Q306&gt;VLOOKUP(F!$B306,E!$B$1:$AK$300,6,FALSE)+VLOOKUP(F!$B306,E!$B$1:$AK$300,5,FALSE),1,0))),"")</f>
        <v/>
      </c>
      <c r="AF306" s="4" t="str">
        <f>IFERROR(IF(T306="","",(IF(T306&gt;VLOOKUP(F!$B306,E!$B$1:$AK$300,6,FALSE)+VLOOKUP(F!$B306,E!$B$1:$AK$300,5,FALSE),1,0))),"")</f>
        <v/>
      </c>
      <c r="AG306" s="4" t="str">
        <f>IFERROR(IF(W306="","",(IF(W306&gt;VLOOKUP(F!$B306,E!$B$1:$AK$300,6,FALSE)+VLOOKUP(F!$B306,E!$B$1:$AK$300,5,FALSE),1,0))),"")</f>
        <v/>
      </c>
      <c r="AI306" s="6" t="str">
        <f t="shared" si="106"/>
        <v>--</v>
      </c>
      <c r="AJ306" s="6" t="str">
        <f>IF(AI306="--","--",IF(F!$D306=131,IF(I306=-1,"rg",IF(I306="","--",IF(I306*1000&lt;1,FIXED(I306*1000,3),IF(I306*1000&lt;10,FIXED(I306*1000,2),(IF(I306*1000&lt;100,FIXED(I306*1000,1),IF(I306*1000&lt;1000,FIXED(I306*1000,0),MROUND(I306*1000,10)))))))),IF(I306=-1,"rg",IF(I306="","--",IF(I306&lt;1,FIXED(I306,3),IF(I306&lt;10,FIXED(I306,2),(IF(I306&lt;100,FIXED(I306,1),IF(I306&lt;1000,FIXED(I306,0),MROUND(I306,10))))))))))</f>
        <v>--</v>
      </c>
      <c r="AK306" s="6" t="str">
        <f t="shared" si="107"/>
        <v>--</v>
      </c>
      <c r="AL306" s="6" t="str">
        <f>IF(AK306="--","--",IF(F!$D306=131,IF(K306=-1,"rg",IF(K306="","--",IF(K306*1000&lt;1,FIXED(K306*1000,3),IF(K306*1000&lt;10,FIXED(K306*1000,2),(IF(K306*1000&lt;100,FIXED(K306*1000,1),IF(K306*1000&lt;1000,FIXED(K306*1000,0),MROUND(K306*1000,10)))))))),IF(K306=-1,"rg",IF(K306="","--",IF(K306&lt;1,FIXED(K306,3),IF(K306&lt;10,FIXED(K306,2),(IF(K306&lt;100,FIXED(K306,1),IF(K306&lt;1000,FIXED(K306,0),MROUND(K306,10))))))))))</f>
        <v>--</v>
      </c>
      <c r="AM306" s="6" t="str">
        <f t="shared" si="108"/>
        <v>--</v>
      </c>
      <c r="AN306" s="6" t="str">
        <f>IF(AM306="--","--",IF(F!$D306=131,IF(M306=-1,"rg",IF(M306="","--",IF(M306*1000&lt;1,FIXED(M306*1000,3),IF(M306*1000&lt;10,FIXED(M306*1000,2),(IF(M306*1000&lt;100,FIXED(M306*1000,1),IF(M306*1000&lt;1000,FIXED(M306*1000,0),MROUND(M306*1000,10)))))))),IF(M306=-1,"rg",IF(M306="","--",IF(M306&lt;1,FIXED(M306,3),IF(M306&lt;10,FIXED(M306,2),(IF(M306&lt;100,FIXED(M306,1),IF(M306&lt;1000,FIXED(M306,0),MROUND(M306,10))))))))))</f>
        <v>--</v>
      </c>
      <c r="AP306" s="6" t="str">
        <f t="shared" si="95"/>
        <v>--</v>
      </c>
      <c r="AQ306" s="6" t="str">
        <f t="shared" si="96"/>
        <v/>
      </c>
      <c r="AR306" s="6" t="str">
        <f t="shared" si="97"/>
        <v>--</v>
      </c>
      <c r="AS306" s="6" t="str">
        <f t="shared" si="98"/>
        <v/>
      </c>
      <c r="AT306" s="6" t="str">
        <f t="shared" si="99"/>
        <v/>
      </c>
      <c r="AU306" s="6" t="str">
        <f>IFERROR(IF(AR306="--","",IF(HLOOKUP(SMALL($Q$4:$Y$4,3),$Q$4:$Y$501,ROW(AP306)-3,FALSE)=0,"",IF(HLOOKUP(SMALL($Q$4:$Y$4,3),$Q$4:$Y$501,ROW(AP306)-3,FALSE)="nee",VLOOKUP("De kwaliteitseis emissiearme grond (maximale concentratie) wordt overschreden.",H!$O$10:'H'!$P$59,2,FALSE),""))),"")</f>
        <v/>
      </c>
      <c r="AV306" s="6" t="str">
        <f t="shared" si="89"/>
        <v>--</v>
      </c>
      <c r="AW306" s="6" t="str">
        <f t="shared" si="90"/>
        <v/>
      </c>
      <c r="AX306" s="6" t="str">
        <f t="shared" si="91"/>
        <v>--</v>
      </c>
      <c r="AY306" s="6" t="str">
        <f t="shared" si="100"/>
        <v/>
      </c>
      <c r="AZ306" s="6" t="str">
        <f t="shared" si="101"/>
        <v/>
      </c>
      <c r="BA306" s="6" t="str">
        <f>IFERROR(IF(AR306="--","",IF(HLOOKUP(SMALL($Q$4:$Y$4,6),$Q$4:$Y$501,ROW(AP306)-3,FALSE)=0,"",IF(HLOOKUP(SMALL($Q$4:$Y$4,6),$Q$4:$Y$501,ROW(AP306)-3,FALSE)="nee",VLOOKUP("De kwaliteitseis emissiearme grond (maximale concentratie) wordt overschreden.",H!$O$10:'H'!$P$59,2,FALSE),""))),"")</f>
        <v/>
      </c>
      <c r="BB306" s="6" t="str">
        <f t="shared" si="92"/>
        <v>--</v>
      </c>
      <c r="BC306" s="6" t="str">
        <f t="shared" si="93"/>
        <v/>
      </c>
      <c r="BD306" s="6" t="str">
        <f t="shared" si="94"/>
        <v>--</v>
      </c>
      <c r="BE306" s="6" t="str">
        <f t="shared" si="102"/>
        <v/>
      </c>
      <c r="BF306" s="6" t="str">
        <f t="shared" si="103"/>
        <v/>
      </c>
      <c r="BG306" s="4" t="str">
        <f>IFERROR(IF(AR306="--","",IF(HLOOKUP(SMALL($Q$4:$Y$4,9),$Q$4:$Y$501,ROW(AP306)-3,FALSE)=0,"",IF(HLOOKUP(SMALL($Q$4:$Y$4,9),$Q$4:$Y$501,ROW(AP306)-3,FALSE)="nee",VLOOKUP("De kwaliteitseis emissiearme grond (maximale concentratie) wordt overschreden.",H!$O$10:'H'!$P$59,2,FALSE),""))),"")</f>
        <v/>
      </c>
    </row>
    <row r="307" spans="1:59" x14ac:dyDescent="0.2">
      <c r="A307" s="4" t="str">
        <f>F!A307</f>
        <v>3+4-Chlooraniline</v>
      </c>
      <c r="B307" s="6" t="str">
        <f>IF(ISNUMBER(F!E307)=FALSE,"--",IF(F!E307=0,"--",F!E307))</f>
        <v>--</v>
      </c>
      <c r="C307" s="6" t="str">
        <f>IF(B307="--","",F!F307)</f>
        <v/>
      </c>
      <c r="D307" s="6" t="str">
        <f>IF(ISNUMBER(F!G307)=FALSE,"--",IF(F!G307=0,"--",F!G307))</f>
        <v>--</v>
      </c>
      <c r="E307" s="6" t="str">
        <f>IF(D307="--","",F!H307)</f>
        <v/>
      </c>
      <c r="F307" s="6" t="str">
        <f>IF(ISNUMBER(F!I307)=FALSE,"--",IF(F!I307=0,"--",F!I307))</f>
        <v>--</v>
      </c>
      <c r="G307" s="6" t="str">
        <f>IF(F307="--","",F!J307)</f>
        <v/>
      </c>
      <c r="H307" s="6"/>
      <c r="I307" s="6">
        <f>IF(F!Z307=-1,-1,F!AV307)</f>
        <v>0</v>
      </c>
      <c r="J307" s="6"/>
      <c r="K307" s="6">
        <f>IF(F!AC307=-1,-1,F!AX307)</f>
        <v>0</v>
      </c>
      <c r="L307" s="6"/>
      <c r="M307" s="6">
        <f>IF(F!AF307=-1,-1,F!AZ307)</f>
        <v>0</v>
      </c>
      <c r="N307" s="6"/>
      <c r="P307" s="4" t="str">
        <f>IFERROR(IF(AND(VLOOKUP(F!$B307,E!$B$1:$AK$300,5,FALSE)&lt;&gt;1000000000,VLOOKUP(F!$B307,E!$B$1:$AK$300,6,FALSE)=1000000000,VLOOKUP(F!$B307,E!$B$1:$AK$300,7,FALSE)=1000000000,VLOOKUP(F!$B307,E!$B$1:$AK$300,8,FALSE)=1000000000,VLOOKUP(F!$B307,E!$B$1:$AK$300,9,FALSE)=1000000000),"toetsen alleen LN",IF(AND(VLOOKUP(F!$B307,E!$B$1:$AK$300,5,FALSE)=1000000000,VLOOKUP(F!$B307,E!$B$1:$AK$300,6,FALSE)=1000000000,VLOOKUP(F!$B307,E!$B$1:$AK$300,7,FALSE)=1000000000,VLOOKUP(F!$B307,E!$B$1:$AK$300,8,FALSE)&lt;&gt;1000000000,VLOOKUP(F!$B307,E!$B$1:$AK$300,9,FALSE)&lt;&gt;1000000000),"toetsen alleen MV en SV",IF(AND(VLOOKUP(F!$B307,E!$B$1:$AK$300,5,FALSE)&lt;&gt;1000000000,VLOOKUP(F!$B307,E!$B$1:$AK$300,6,FALSE)&lt;&gt;1000000000,VLOOKUP(F!$B307,E!$B$1:$AK$300,7,FALSE)&lt;&gt;1000000000,VLOOKUP(F!$B307,E!$B$1:$AK$300,8,FALSE)=1000000000,VLOOKUP(F!$B307,E!$B$1:$AK$300,9,FALSE)=1000000000),"toetsen geen MV en SV",IF(VLOOKUP(F!$B307,E!$B$1:$AK$300,5,FALSE)+VLOOKUP(F!$B307,E!$B$1:$AK$300,6,FALSE)+VLOOKUP(F!$B307,E!$B$1:$AK$300,7,FALSE)+VLOOKUP(F!$B307,E!$B$1:$AK$300,8,FALSE)&lt;&gt;4000000000,"toetsen",IF(VLOOKUP(F!$B307,E!$B$1:$AK$300,12,FALSE)&lt;&gt;1000000000,"toetsen alleen IW","niet toetsen"))))),"")</f>
        <v/>
      </c>
      <c r="Q307" s="6">
        <f t="shared" si="109"/>
        <v>0</v>
      </c>
      <c r="R307" s="5" t="str">
        <f>IF($B307="--","",IF($P307="toetsen",toetsen(F!$B307,Q307),IF($P307="toetsen alleen IW",toetsen_alleen_IW(F!$B307,Q307),IF($P307="toetsen alleen LN",toetsen_alleen_LN(F!$B307,Q307),IF($P307="toetsen geen MV en SV",toetsen_geen_MV_en_SV(F!$B307,Q307),IF($P307="toetsen alleen MV en SV",toetsen_alleen_MV_en_SV(F!$B307,Q307),""))))))</f>
        <v/>
      </c>
      <c r="S307" s="5" t="str">
        <f>IF($P307="toetsen",IF(OR(Q307="",VLOOKUP(F!$B307,E!$B$1:$AK$300,10,FALSE)=1000000000),"",IF(Q307&lt;=VLOOKUP(F!$B307,E!$B$1:$AK$300,10,FALSE),"ja","nee")),"")</f>
        <v/>
      </c>
      <c r="T307" s="78">
        <f t="shared" si="104"/>
        <v>0</v>
      </c>
      <c r="U307" s="5" t="str">
        <f>IF($D307="--","",IF($P307="toetsen",toetsen(F!$B307,T307),IF($P307="toetsen alleen IW",toetsen_alleen_IW(F!$B307,T307),IF($P307="toetsen alleen LN",toetsen_alleen_LN(F!$B307,T307),IF($P307="toetsen geen MV en SV",toetsen_geen_MV_en_SV(F!$B307,T307),IF($P307="toetsen alleen MV en SV",toetsen_alleen_MV_en_SV(F!$B307,T307),""))))))</f>
        <v/>
      </c>
      <c r="V307" s="5" t="str">
        <f>IF($P307="toetsen",IF(OR(T307="",VLOOKUP(F!$B307,E!$B$1:$AK$300,10,FALSE)=1000000000),"",IF(T307&lt;=VLOOKUP(F!$B307,E!$B$1:$AK$300,10,FALSE),"ja","nee")),"")</f>
        <v/>
      </c>
      <c r="W307" s="6">
        <f t="shared" si="105"/>
        <v>0</v>
      </c>
      <c r="X307" s="5" t="str">
        <f>IF($F307="--","",IF($P307="toetsen",toetsen(F!$B307,W307),IF($P307="toetsen alleen IW",toetsen_alleen_IW(F!$B307,W307),IF($P307="toetsen alleen LN",toetsen_alleen_LN(F!$B307,W307),IF($P307="toetsen geen MV en SV",toetsen_geen_MV_en_SV(F!$B307,W307),IF($P307="toetsen alleen MV en SV",toetsen_alleen_MV_en_SV(F!$B307,W307),""))))))</f>
        <v/>
      </c>
      <c r="Y307" s="5" t="str">
        <f>IF($P307="toetsen",IF(OR(W307="",VLOOKUP(F!$B307,E!$B$1:$AK$300,10,FALSE)=1000000000),"",IF(W307&lt;=VLOOKUP(F!$B307,E!$B$1:$AK$300,10,FALSE),"ja","nee")),"")</f>
        <v/>
      </c>
      <c r="AA307" s="4" t="str">
        <f>IFERROR(IF(Q307="","",(IF(Q307&gt;2*VLOOKUP(F!$B307,E!$B$1:$AK$300,5,FALSE),1,0))),"")</f>
        <v/>
      </c>
      <c r="AB307" s="4" t="str">
        <f>IFERROR(IF(T307="","",(IF(T307&gt;2*VLOOKUP(F!$B307,E!$B$1:$AK$300,5,FALSE),1,0))),"")</f>
        <v/>
      </c>
      <c r="AC307" s="4" t="str">
        <f>IFERROR(IF(W307="","",(IF(W307&gt;2*VLOOKUP(F!$B307,E!$B$1:$AK$300,5,FALSE),1,0))),"")</f>
        <v/>
      </c>
      <c r="AE307" s="4" t="str">
        <f>IFERROR(IF(Q307="","",(IF(Q307&gt;VLOOKUP(F!$B307,E!$B$1:$AK$300,6,FALSE)+VLOOKUP(F!$B307,E!$B$1:$AK$300,5,FALSE),1,0))),"")</f>
        <v/>
      </c>
      <c r="AF307" s="4" t="str">
        <f>IFERROR(IF(T307="","",(IF(T307&gt;VLOOKUP(F!$B307,E!$B$1:$AK$300,6,FALSE)+VLOOKUP(F!$B307,E!$B$1:$AK$300,5,FALSE),1,0))),"")</f>
        <v/>
      </c>
      <c r="AG307" s="4" t="str">
        <f>IFERROR(IF(W307="","",(IF(W307&gt;VLOOKUP(F!$B307,E!$B$1:$AK$300,6,FALSE)+VLOOKUP(F!$B307,E!$B$1:$AK$300,5,FALSE),1,0))),"")</f>
        <v/>
      </c>
      <c r="AI307" s="6" t="str">
        <f t="shared" si="106"/>
        <v>--</v>
      </c>
      <c r="AJ307" s="6" t="str">
        <f>IF(AI307="--","--",IF(F!$D307=131,IF(I307=-1,"rg",IF(I307="","--",IF(I307*1000&lt;1,FIXED(I307*1000,3),IF(I307*1000&lt;10,FIXED(I307*1000,2),(IF(I307*1000&lt;100,FIXED(I307*1000,1),IF(I307*1000&lt;1000,FIXED(I307*1000,0),MROUND(I307*1000,10)))))))),IF(I307=-1,"rg",IF(I307="","--",IF(I307&lt;1,FIXED(I307,3),IF(I307&lt;10,FIXED(I307,2),(IF(I307&lt;100,FIXED(I307,1),IF(I307&lt;1000,FIXED(I307,0),MROUND(I307,10))))))))))</f>
        <v>--</v>
      </c>
      <c r="AK307" s="6" t="str">
        <f t="shared" si="107"/>
        <v>--</v>
      </c>
      <c r="AL307" s="6" t="str">
        <f>IF(AK307="--","--",IF(F!$D307=131,IF(K307=-1,"rg",IF(K307="","--",IF(K307*1000&lt;1,FIXED(K307*1000,3),IF(K307*1000&lt;10,FIXED(K307*1000,2),(IF(K307*1000&lt;100,FIXED(K307*1000,1),IF(K307*1000&lt;1000,FIXED(K307*1000,0),MROUND(K307*1000,10)))))))),IF(K307=-1,"rg",IF(K307="","--",IF(K307&lt;1,FIXED(K307,3),IF(K307&lt;10,FIXED(K307,2),(IF(K307&lt;100,FIXED(K307,1),IF(K307&lt;1000,FIXED(K307,0),MROUND(K307,10))))))))))</f>
        <v>--</v>
      </c>
      <c r="AM307" s="6" t="str">
        <f t="shared" si="108"/>
        <v>--</v>
      </c>
      <c r="AN307" s="6" t="str">
        <f>IF(AM307="--","--",IF(F!$D307=131,IF(M307=-1,"rg",IF(M307="","--",IF(M307*1000&lt;1,FIXED(M307*1000,3),IF(M307*1000&lt;10,FIXED(M307*1000,2),(IF(M307*1000&lt;100,FIXED(M307*1000,1),IF(M307*1000&lt;1000,FIXED(M307*1000,0),MROUND(M307*1000,10)))))))),IF(M307=-1,"rg",IF(M307="","--",IF(M307&lt;1,FIXED(M307,3),IF(M307&lt;10,FIXED(M307,2),(IF(M307&lt;100,FIXED(M307,1),IF(M307&lt;1000,FIXED(M307,0),MROUND(M307,10))))))))))</f>
        <v>--</v>
      </c>
      <c r="AP307" s="6" t="str">
        <f t="shared" si="95"/>
        <v>--</v>
      </c>
      <c r="AQ307" s="6" t="str">
        <f t="shared" si="96"/>
        <v/>
      </c>
      <c r="AR307" s="6" t="str">
        <f t="shared" si="97"/>
        <v>--</v>
      </c>
      <c r="AS307" s="6" t="str">
        <f t="shared" si="98"/>
        <v/>
      </c>
      <c r="AT307" s="6" t="str">
        <f t="shared" si="99"/>
        <v/>
      </c>
      <c r="AU307" s="6" t="str">
        <f>IFERROR(IF(AR307="--","",IF(HLOOKUP(SMALL($Q$4:$Y$4,3),$Q$4:$Y$501,ROW(AP307)-3,FALSE)=0,"",IF(HLOOKUP(SMALL($Q$4:$Y$4,3),$Q$4:$Y$501,ROW(AP307)-3,FALSE)="nee",VLOOKUP("De kwaliteitseis emissiearme grond (maximale concentratie) wordt overschreden.",H!$O$10:'H'!$P$59,2,FALSE),""))),"")</f>
        <v/>
      </c>
      <c r="AV307" s="6" t="str">
        <f t="shared" si="89"/>
        <v>--</v>
      </c>
      <c r="AW307" s="6" t="str">
        <f t="shared" si="90"/>
        <v/>
      </c>
      <c r="AX307" s="6" t="str">
        <f t="shared" si="91"/>
        <v>--</v>
      </c>
      <c r="AY307" s="6" t="str">
        <f t="shared" si="100"/>
        <v/>
      </c>
      <c r="AZ307" s="6" t="str">
        <f t="shared" si="101"/>
        <v/>
      </c>
      <c r="BA307" s="6" t="str">
        <f>IFERROR(IF(AR307="--","",IF(HLOOKUP(SMALL($Q$4:$Y$4,6),$Q$4:$Y$501,ROW(AP307)-3,FALSE)=0,"",IF(HLOOKUP(SMALL($Q$4:$Y$4,6),$Q$4:$Y$501,ROW(AP307)-3,FALSE)="nee",VLOOKUP("De kwaliteitseis emissiearme grond (maximale concentratie) wordt overschreden.",H!$O$10:'H'!$P$59,2,FALSE),""))),"")</f>
        <v/>
      </c>
      <c r="BB307" s="6" t="str">
        <f t="shared" si="92"/>
        <v>--</v>
      </c>
      <c r="BC307" s="6" t="str">
        <f t="shared" si="93"/>
        <v/>
      </c>
      <c r="BD307" s="6" t="str">
        <f t="shared" si="94"/>
        <v>--</v>
      </c>
      <c r="BE307" s="6" t="str">
        <f t="shared" si="102"/>
        <v/>
      </c>
      <c r="BF307" s="6" t="str">
        <f t="shared" si="103"/>
        <v/>
      </c>
      <c r="BG307" s="4" t="str">
        <f>IFERROR(IF(AR307="--","",IF(HLOOKUP(SMALL($Q$4:$Y$4,9),$Q$4:$Y$501,ROW(AP307)-3,FALSE)=0,"",IF(HLOOKUP(SMALL($Q$4:$Y$4,9),$Q$4:$Y$501,ROW(AP307)-3,FALSE)="nee",VLOOKUP("De kwaliteitseis emissiearme grond (maximale concentratie) wordt overschreden.",H!$O$10:'H'!$P$59,2,FALSE),""))),"")</f>
        <v/>
      </c>
    </row>
    <row r="308" spans="1:59" x14ac:dyDescent="0.2">
      <c r="A308" s="4" t="str">
        <f>F!A308</f>
        <v>2-Nitroaniline</v>
      </c>
      <c r="B308" s="6" t="str">
        <f>IF(ISNUMBER(F!E308)=FALSE,"--",IF(F!E308=0,"--",F!E308))</f>
        <v>--</v>
      </c>
      <c r="C308" s="6" t="str">
        <f>IF(B308="--","",F!F308)</f>
        <v/>
      </c>
      <c r="D308" s="6" t="str">
        <f>IF(ISNUMBER(F!G308)=FALSE,"--",IF(F!G308=0,"--",F!G308))</f>
        <v>--</v>
      </c>
      <c r="E308" s="6" t="str">
        <f>IF(D308="--","",F!H308)</f>
        <v/>
      </c>
      <c r="F308" s="6" t="str">
        <f>IF(ISNUMBER(F!I308)=FALSE,"--",IF(F!I308=0,"--",F!I308))</f>
        <v>--</v>
      </c>
      <c r="G308" s="6" t="str">
        <f>IF(F308="--","",F!J308)</f>
        <v/>
      </c>
      <c r="H308" s="6"/>
      <c r="I308" s="6" t="str">
        <f>IF(F!Z308=-1,-1,F!AV308)</f>
        <v/>
      </c>
      <c r="J308" s="6"/>
      <c r="K308" s="6" t="str">
        <f>IF(F!AC308=-1,-1,F!AX308)</f>
        <v/>
      </c>
      <c r="L308" s="6"/>
      <c r="M308" s="6" t="str">
        <f>IF(F!AF308=-1,-1,F!AZ308)</f>
        <v/>
      </c>
      <c r="N308" s="6"/>
      <c r="P308" s="4" t="str">
        <f>IFERROR(IF(AND(VLOOKUP(F!$B308,E!$B$1:$AK$300,5,FALSE)&lt;&gt;1000000000,VLOOKUP(F!$B308,E!$B$1:$AK$300,6,FALSE)=1000000000,VLOOKUP(F!$B308,E!$B$1:$AK$300,7,FALSE)=1000000000,VLOOKUP(F!$B308,E!$B$1:$AK$300,8,FALSE)=1000000000,VLOOKUP(F!$B308,E!$B$1:$AK$300,9,FALSE)=1000000000),"toetsen alleen LN",IF(AND(VLOOKUP(F!$B308,E!$B$1:$AK$300,5,FALSE)=1000000000,VLOOKUP(F!$B308,E!$B$1:$AK$300,6,FALSE)=1000000000,VLOOKUP(F!$B308,E!$B$1:$AK$300,7,FALSE)=1000000000,VLOOKUP(F!$B308,E!$B$1:$AK$300,8,FALSE)&lt;&gt;1000000000,VLOOKUP(F!$B308,E!$B$1:$AK$300,9,FALSE)&lt;&gt;1000000000),"toetsen alleen MV en SV",IF(AND(VLOOKUP(F!$B308,E!$B$1:$AK$300,5,FALSE)&lt;&gt;1000000000,VLOOKUP(F!$B308,E!$B$1:$AK$300,6,FALSE)&lt;&gt;1000000000,VLOOKUP(F!$B308,E!$B$1:$AK$300,7,FALSE)&lt;&gt;1000000000,VLOOKUP(F!$B308,E!$B$1:$AK$300,8,FALSE)=1000000000,VLOOKUP(F!$B308,E!$B$1:$AK$300,9,FALSE)=1000000000),"toetsen geen MV en SV",IF(VLOOKUP(F!$B308,E!$B$1:$AK$300,5,FALSE)+VLOOKUP(F!$B308,E!$B$1:$AK$300,6,FALSE)+VLOOKUP(F!$B308,E!$B$1:$AK$300,7,FALSE)+VLOOKUP(F!$B308,E!$B$1:$AK$300,8,FALSE)&lt;&gt;4000000000,"toetsen",IF(VLOOKUP(F!$B308,E!$B$1:$AK$300,12,FALSE)&lt;&gt;1000000000,"toetsen alleen IW","niet toetsen"))))),"")</f>
        <v/>
      </c>
      <c r="Q308" s="6" t="str">
        <f t="shared" si="109"/>
        <v/>
      </c>
      <c r="R308" s="5" t="str">
        <f>IF($B308="--","",IF($P308="toetsen",toetsen(F!$B308,Q308),IF($P308="toetsen alleen IW",toetsen_alleen_IW(F!$B308,Q308),IF($P308="toetsen alleen LN",toetsen_alleen_LN(F!$B308,Q308),IF($P308="toetsen geen MV en SV",toetsen_geen_MV_en_SV(F!$B308,Q308),IF($P308="toetsen alleen MV en SV",toetsen_alleen_MV_en_SV(F!$B308,Q308),""))))))</f>
        <v/>
      </c>
      <c r="S308" s="5" t="str">
        <f>IF($P308="toetsen",IF(OR(Q308="",VLOOKUP(F!$B308,E!$B$1:$AK$300,10,FALSE)=1000000000),"",IF(Q308&lt;=VLOOKUP(F!$B308,E!$B$1:$AK$300,10,FALSE),"ja","nee")),"")</f>
        <v/>
      </c>
      <c r="T308" s="78" t="str">
        <f t="shared" si="104"/>
        <v/>
      </c>
      <c r="U308" s="5" t="str">
        <f>IF($D308="--","",IF($P308="toetsen",toetsen(F!$B308,T308),IF($P308="toetsen alleen IW",toetsen_alleen_IW(F!$B308,T308),IF($P308="toetsen alleen LN",toetsen_alleen_LN(F!$B308,T308),IF($P308="toetsen geen MV en SV",toetsen_geen_MV_en_SV(F!$B308,T308),IF($P308="toetsen alleen MV en SV",toetsen_alleen_MV_en_SV(F!$B308,T308),""))))))</f>
        <v/>
      </c>
      <c r="V308" s="5" t="str">
        <f>IF($P308="toetsen",IF(OR(T308="",VLOOKUP(F!$B308,E!$B$1:$AK$300,10,FALSE)=1000000000),"",IF(T308&lt;=VLOOKUP(F!$B308,E!$B$1:$AK$300,10,FALSE),"ja","nee")),"")</f>
        <v/>
      </c>
      <c r="W308" s="6" t="str">
        <f t="shared" si="105"/>
        <v/>
      </c>
      <c r="X308" s="5" t="str">
        <f>IF($F308="--","",IF($P308="toetsen",toetsen(F!$B308,W308),IF($P308="toetsen alleen IW",toetsen_alleen_IW(F!$B308,W308),IF($P308="toetsen alleen LN",toetsen_alleen_LN(F!$B308,W308),IF($P308="toetsen geen MV en SV",toetsen_geen_MV_en_SV(F!$B308,W308),IF($P308="toetsen alleen MV en SV",toetsen_alleen_MV_en_SV(F!$B308,W308),""))))))</f>
        <v/>
      </c>
      <c r="Y308" s="5" t="str">
        <f>IF($P308="toetsen",IF(OR(W308="",VLOOKUP(F!$B308,E!$B$1:$AK$300,10,FALSE)=1000000000),"",IF(W308&lt;=VLOOKUP(F!$B308,E!$B$1:$AK$300,10,FALSE),"ja","nee")),"")</f>
        <v/>
      </c>
      <c r="AA308" s="4" t="str">
        <f>IFERROR(IF(Q308="","",(IF(Q308&gt;2*VLOOKUP(F!$B308,E!$B$1:$AK$300,5,FALSE),1,0))),"")</f>
        <v/>
      </c>
      <c r="AB308" s="4" t="str">
        <f>IFERROR(IF(T308="","",(IF(T308&gt;2*VLOOKUP(F!$B308,E!$B$1:$AK$300,5,FALSE),1,0))),"")</f>
        <v/>
      </c>
      <c r="AC308" s="4" t="str">
        <f>IFERROR(IF(W308="","",(IF(W308&gt;2*VLOOKUP(F!$B308,E!$B$1:$AK$300,5,FALSE),1,0))),"")</f>
        <v/>
      </c>
      <c r="AE308" s="4" t="str">
        <f>IFERROR(IF(Q308="","",(IF(Q308&gt;VLOOKUP(F!$B308,E!$B$1:$AK$300,6,FALSE)+VLOOKUP(F!$B308,E!$B$1:$AK$300,5,FALSE),1,0))),"")</f>
        <v/>
      </c>
      <c r="AF308" s="4" t="str">
        <f>IFERROR(IF(T308="","",(IF(T308&gt;VLOOKUP(F!$B308,E!$B$1:$AK$300,6,FALSE)+VLOOKUP(F!$B308,E!$B$1:$AK$300,5,FALSE),1,0))),"")</f>
        <v/>
      </c>
      <c r="AG308" s="4" t="str">
        <f>IFERROR(IF(W308="","",(IF(W308&gt;VLOOKUP(F!$B308,E!$B$1:$AK$300,6,FALSE)+VLOOKUP(F!$B308,E!$B$1:$AK$300,5,FALSE),1,0))),"")</f>
        <v/>
      </c>
      <c r="AI308" s="6" t="str">
        <f t="shared" si="106"/>
        <v>--</v>
      </c>
      <c r="AJ308" s="6" t="str">
        <f>IF(AI308="--","--",IF(F!$D308=131,IF(I308=-1,"rg",IF(I308="","--",IF(I308*1000&lt;1,FIXED(I308*1000,3),IF(I308*1000&lt;10,FIXED(I308*1000,2),(IF(I308*1000&lt;100,FIXED(I308*1000,1),IF(I308*1000&lt;1000,FIXED(I308*1000,0),MROUND(I308*1000,10)))))))),IF(I308=-1,"rg",IF(I308="","--",IF(I308&lt;1,FIXED(I308,3),IF(I308&lt;10,FIXED(I308,2),(IF(I308&lt;100,FIXED(I308,1),IF(I308&lt;1000,FIXED(I308,0),MROUND(I308,10))))))))))</f>
        <v>--</v>
      </c>
      <c r="AK308" s="6" t="str">
        <f t="shared" si="107"/>
        <v>--</v>
      </c>
      <c r="AL308" s="6" t="str">
        <f>IF(AK308="--","--",IF(F!$D308=131,IF(K308=-1,"rg",IF(K308="","--",IF(K308*1000&lt;1,FIXED(K308*1000,3),IF(K308*1000&lt;10,FIXED(K308*1000,2),(IF(K308*1000&lt;100,FIXED(K308*1000,1),IF(K308*1000&lt;1000,FIXED(K308*1000,0),MROUND(K308*1000,10)))))))),IF(K308=-1,"rg",IF(K308="","--",IF(K308&lt;1,FIXED(K308,3),IF(K308&lt;10,FIXED(K308,2),(IF(K308&lt;100,FIXED(K308,1),IF(K308&lt;1000,FIXED(K308,0),MROUND(K308,10))))))))))</f>
        <v>--</v>
      </c>
      <c r="AM308" s="6" t="str">
        <f t="shared" si="108"/>
        <v>--</v>
      </c>
      <c r="AN308" s="6" t="str">
        <f>IF(AM308="--","--",IF(F!$D308=131,IF(M308=-1,"rg",IF(M308="","--",IF(M308*1000&lt;1,FIXED(M308*1000,3),IF(M308*1000&lt;10,FIXED(M308*1000,2),(IF(M308*1000&lt;100,FIXED(M308*1000,1),IF(M308*1000&lt;1000,FIXED(M308*1000,0),MROUND(M308*1000,10)))))))),IF(M308=-1,"rg",IF(M308="","--",IF(M308&lt;1,FIXED(M308,3),IF(M308&lt;10,FIXED(M308,2),(IF(M308&lt;100,FIXED(M308,1),IF(M308&lt;1000,FIXED(M308,0),MROUND(M308,10))))))))))</f>
        <v>--</v>
      </c>
      <c r="AP308" s="6" t="str">
        <f t="shared" si="95"/>
        <v>--</v>
      </c>
      <c r="AQ308" s="6" t="str">
        <f t="shared" si="96"/>
        <v/>
      </c>
      <c r="AR308" s="6" t="str">
        <f t="shared" si="97"/>
        <v>--</v>
      </c>
      <c r="AS308" s="6" t="str">
        <f t="shared" si="98"/>
        <v/>
      </c>
      <c r="AT308" s="6" t="str">
        <f t="shared" si="99"/>
        <v/>
      </c>
      <c r="AU308" s="6" t="str">
        <f>IFERROR(IF(AR308="--","",IF(HLOOKUP(SMALL($Q$4:$Y$4,3),$Q$4:$Y$501,ROW(AP308)-3,FALSE)=0,"",IF(HLOOKUP(SMALL($Q$4:$Y$4,3),$Q$4:$Y$501,ROW(AP308)-3,FALSE)="nee",VLOOKUP("De kwaliteitseis emissiearme grond (maximale concentratie) wordt overschreden.",H!$O$10:'H'!$P$59,2,FALSE),""))),"")</f>
        <v/>
      </c>
      <c r="AV308" s="6" t="str">
        <f t="shared" si="89"/>
        <v>--</v>
      </c>
      <c r="AW308" s="6" t="str">
        <f t="shared" si="90"/>
        <v/>
      </c>
      <c r="AX308" s="6" t="str">
        <f t="shared" si="91"/>
        <v>--</v>
      </c>
      <c r="AY308" s="6" t="str">
        <f t="shared" si="100"/>
        <v/>
      </c>
      <c r="AZ308" s="6" t="str">
        <f t="shared" si="101"/>
        <v/>
      </c>
      <c r="BA308" s="6" t="str">
        <f>IFERROR(IF(AR308="--","",IF(HLOOKUP(SMALL($Q$4:$Y$4,6),$Q$4:$Y$501,ROW(AP308)-3,FALSE)=0,"",IF(HLOOKUP(SMALL($Q$4:$Y$4,6),$Q$4:$Y$501,ROW(AP308)-3,FALSE)="nee",VLOOKUP("De kwaliteitseis emissiearme grond (maximale concentratie) wordt overschreden.",H!$O$10:'H'!$P$59,2,FALSE),""))),"")</f>
        <v/>
      </c>
      <c r="BB308" s="6" t="str">
        <f t="shared" si="92"/>
        <v>--</v>
      </c>
      <c r="BC308" s="6" t="str">
        <f t="shared" si="93"/>
        <v/>
      </c>
      <c r="BD308" s="6" t="str">
        <f t="shared" si="94"/>
        <v>--</v>
      </c>
      <c r="BE308" s="6" t="str">
        <f t="shared" si="102"/>
        <v/>
      </c>
      <c r="BF308" s="6" t="str">
        <f t="shared" si="103"/>
        <v/>
      </c>
      <c r="BG308" s="4" t="str">
        <f>IFERROR(IF(AR308="--","",IF(HLOOKUP(SMALL($Q$4:$Y$4,9),$Q$4:$Y$501,ROW(AP308)-3,FALSE)=0,"",IF(HLOOKUP(SMALL($Q$4:$Y$4,9),$Q$4:$Y$501,ROW(AP308)-3,FALSE)="nee",VLOOKUP("De kwaliteitseis emissiearme grond (maximale concentratie) wordt overschreden.",H!$O$10:'H'!$P$59,2,FALSE),""))),"")</f>
        <v/>
      </c>
    </row>
    <row r="309" spans="1:59" x14ac:dyDescent="0.2">
      <c r="A309" s="4" t="str">
        <f>F!A309</f>
        <v>3-Nitroaniline</v>
      </c>
      <c r="B309" s="6" t="str">
        <f>IF(ISNUMBER(F!E309)=FALSE,"--",IF(F!E309=0,"--",F!E309))</f>
        <v>--</v>
      </c>
      <c r="C309" s="6" t="str">
        <f>IF(B309="--","",F!F309)</f>
        <v/>
      </c>
      <c r="D309" s="6" t="str">
        <f>IF(ISNUMBER(F!G309)=FALSE,"--",IF(F!G309=0,"--",F!G309))</f>
        <v>--</v>
      </c>
      <c r="E309" s="6" t="str">
        <f>IF(D309="--","",F!H309)</f>
        <v/>
      </c>
      <c r="F309" s="6" t="str">
        <f>IF(ISNUMBER(F!I309)=FALSE,"--",IF(F!I309=0,"--",F!I309))</f>
        <v>--</v>
      </c>
      <c r="G309" s="6" t="str">
        <f>IF(F309="--","",F!J309)</f>
        <v/>
      </c>
      <c r="H309" s="6"/>
      <c r="I309" s="6" t="str">
        <f>IF(F!Z309=-1,-1,F!AV309)</f>
        <v/>
      </c>
      <c r="J309" s="6"/>
      <c r="K309" s="6" t="str">
        <f>IF(F!AC309=-1,-1,F!AX309)</f>
        <v/>
      </c>
      <c r="L309" s="6"/>
      <c r="M309" s="6" t="str">
        <f>IF(F!AF309=-1,-1,F!AZ309)</f>
        <v/>
      </c>
      <c r="N309" s="6"/>
      <c r="P309" s="4" t="str">
        <f>IFERROR(IF(AND(VLOOKUP(F!$B309,E!$B$1:$AK$300,5,FALSE)&lt;&gt;1000000000,VLOOKUP(F!$B309,E!$B$1:$AK$300,6,FALSE)=1000000000,VLOOKUP(F!$B309,E!$B$1:$AK$300,7,FALSE)=1000000000,VLOOKUP(F!$B309,E!$B$1:$AK$300,8,FALSE)=1000000000,VLOOKUP(F!$B309,E!$B$1:$AK$300,9,FALSE)=1000000000),"toetsen alleen LN",IF(AND(VLOOKUP(F!$B309,E!$B$1:$AK$300,5,FALSE)=1000000000,VLOOKUP(F!$B309,E!$B$1:$AK$300,6,FALSE)=1000000000,VLOOKUP(F!$B309,E!$B$1:$AK$300,7,FALSE)=1000000000,VLOOKUP(F!$B309,E!$B$1:$AK$300,8,FALSE)&lt;&gt;1000000000,VLOOKUP(F!$B309,E!$B$1:$AK$300,9,FALSE)&lt;&gt;1000000000),"toetsen alleen MV en SV",IF(AND(VLOOKUP(F!$B309,E!$B$1:$AK$300,5,FALSE)&lt;&gt;1000000000,VLOOKUP(F!$B309,E!$B$1:$AK$300,6,FALSE)&lt;&gt;1000000000,VLOOKUP(F!$B309,E!$B$1:$AK$300,7,FALSE)&lt;&gt;1000000000,VLOOKUP(F!$B309,E!$B$1:$AK$300,8,FALSE)=1000000000,VLOOKUP(F!$B309,E!$B$1:$AK$300,9,FALSE)=1000000000),"toetsen geen MV en SV",IF(VLOOKUP(F!$B309,E!$B$1:$AK$300,5,FALSE)+VLOOKUP(F!$B309,E!$B$1:$AK$300,6,FALSE)+VLOOKUP(F!$B309,E!$B$1:$AK$300,7,FALSE)+VLOOKUP(F!$B309,E!$B$1:$AK$300,8,FALSE)&lt;&gt;4000000000,"toetsen",IF(VLOOKUP(F!$B309,E!$B$1:$AK$300,12,FALSE)&lt;&gt;1000000000,"toetsen alleen IW","niet toetsen"))))),"")</f>
        <v/>
      </c>
      <c r="Q309" s="6" t="str">
        <f t="shared" si="109"/>
        <v/>
      </c>
      <c r="R309" s="5" t="str">
        <f>IF($B309="--","",IF($P309="toetsen",toetsen(F!$B309,Q309),IF($P309="toetsen alleen IW",toetsen_alleen_IW(F!$B309,Q309),IF($P309="toetsen alleen LN",toetsen_alleen_LN(F!$B309,Q309),IF($P309="toetsen geen MV en SV",toetsen_geen_MV_en_SV(F!$B309,Q309),IF($P309="toetsen alleen MV en SV",toetsen_alleen_MV_en_SV(F!$B309,Q309),""))))))</f>
        <v/>
      </c>
      <c r="S309" s="5" t="str">
        <f>IF($P309="toetsen",IF(OR(Q309="",VLOOKUP(F!$B309,E!$B$1:$AK$300,10,FALSE)=1000000000),"",IF(Q309&lt;=VLOOKUP(F!$B309,E!$B$1:$AK$300,10,FALSE),"ja","nee")),"")</f>
        <v/>
      </c>
      <c r="T309" s="78" t="str">
        <f t="shared" si="104"/>
        <v/>
      </c>
      <c r="U309" s="5" t="str">
        <f>IF($D309="--","",IF($P309="toetsen",toetsen(F!$B309,T309),IF($P309="toetsen alleen IW",toetsen_alleen_IW(F!$B309,T309),IF($P309="toetsen alleen LN",toetsen_alleen_LN(F!$B309,T309),IF($P309="toetsen geen MV en SV",toetsen_geen_MV_en_SV(F!$B309,T309),IF($P309="toetsen alleen MV en SV",toetsen_alleen_MV_en_SV(F!$B309,T309),""))))))</f>
        <v/>
      </c>
      <c r="V309" s="5" t="str">
        <f>IF($P309="toetsen",IF(OR(T309="",VLOOKUP(F!$B309,E!$B$1:$AK$300,10,FALSE)=1000000000),"",IF(T309&lt;=VLOOKUP(F!$B309,E!$B$1:$AK$300,10,FALSE),"ja","nee")),"")</f>
        <v/>
      </c>
      <c r="W309" s="6" t="str">
        <f t="shared" si="105"/>
        <v/>
      </c>
      <c r="X309" s="5" t="str">
        <f>IF($F309="--","",IF($P309="toetsen",toetsen(F!$B309,W309),IF($P309="toetsen alleen IW",toetsen_alleen_IW(F!$B309,W309),IF($P309="toetsen alleen LN",toetsen_alleen_LN(F!$B309,W309),IF($P309="toetsen geen MV en SV",toetsen_geen_MV_en_SV(F!$B309,W309),IF($P309="toetsen alleen MV en SV",toetsen_alleen_MV_en_SV(F!$B309,W309),""))))))</f>
        <v/>
      </c>
      <c r="Y309" s="5" t="str">
        <f>IF($P309="toetsen",IF(OR(W309="",VLOOKUP(F!$B309,E!$B$1:$AK$300,10,FALSE)=1000000000),"",IF(W309&lt;=VLOOKUP(F!$B309,E!$B$1:$AK$300,10,FALSE),"ja","nee")),"")</f>
        <v/>
      </c>
      <c r="AA309" s="4" t="str">
        <f>IFERROR(IF(Q309="","",(IF(Q309&gt;2*VLOOKUP(F!$B309,E!$B$1:$AK$300,5,FALSE),1,0))),"")</f>
        <v/>
      </c>
      <c r="AB309" s="4" t="str">
        <f>IFERROR(IF(T309="","",(IF(T309&gt;2*VLOOKUP(F!$B309,E!$B$1:$AK$300,5,FALSE),1,0))),"")</f>
        <v/>
      </c>
      <c r="AC309" s="4" t="str">
        <f>IFERROR(IF(W309="","",(IF(W309&gt;2*VLOOKUP(F!$B309,E!$B$1:$AK$300,5,FALSE),1,0))),"")</f>
        <v/>
      </c>
      <c r="AE309" s="4" t="str">
        <f>IFERROR(IF(Q309="","",(IF(Q309&gt;VLOOKUP(F!$B309,E!$B$1:$AK$300,6,FALSE)+VLOOKUP(F!$B309,E!$B$1:$AK$300,5,FALSE),1,0))),"")</f>
        <v/>
      </c>
      <c r="AF309" s="4" t="str">
        <f>IFERROR(IF(T309="","",(IF(T309&gt;VLOOKUP(F!$B309,E!$B$1:$AK$300,6,FALSE)+VLOOKUP(F!$B309,E!$B$1:$AK$300,5,FALSE),1,0))),"")</f>
        <v/>
      </c>
      <c r="AG309" s="4" t="str">
        <f>IFERROR(IF(W309="","",(IF(W309&gt;VLOOKUP(F!$B309,E!$B$1:$AK$300,6,FALSE)+VLOOKUP(F!$B309,E!$B$1:$AK$300,5,FALSE),1,0))),"")</f>
        <v/>
      </c>
      <c r="AI309" s="6" t="str">
        <f t="shared" si="106"/>
        <v>--</v>
      </c>
      <c r="AJ309" s="6" t="str">
        <f>IF(AI309="--","--",IF(F!$D309=131,IF(I309=-1,"rg",IF(I309="","--",IF(I309*1000&lt;1,FIXED(I309*1000,3),IF(I309*1000&lt;10,FIXED(I309*1000,2),(IF(I309*1000&lt;100,FIXED(I309*1000,1),IF(I309*1000&lt;1000,FIXED(I309*1000,0),MROUND(I309*1000,10)))))))),IF(I309=-1,"rg",IF(I309="","--",IF(I309&lt;1,FIXED(I309,3),IF(I309&lt;10,FIXED(I309,2),(IF(I309&lt;100,FIXED(I309,1),IF(I309&lt;1000,FIXED(I309,0),MROUND(I309,10))))))))))</f>
        <v>--</v>
      </c>
      <c r="AK309" s="6" t="str">
        <f t="shared" si="107"/>
        <v>--</v>
      </c>
      <c r="AL309" s="6" t="str">
        <f>IF(AK309="--","--",IF(F!$D309=131,IF(K309=-1,"rg",IF(K309="","--",IF(K309*1000&lt;1,FIXED(K309*1000,3),IF(K309*1000&lt;10,FIXED(K309*1000,2),(IF(K309*1000&lt;100,FIXED(K309*1000,1),IF(K309*1000&lt;1000,FIXED(K309*1000,0),MROUND(K309*1000,10)))))))),IF(K309=-1,"rg",IF(K309="","--",IF(K309&lt;1,FIXED(K309,3),IF(K309&lt;10,FIXED(K309,2),(IF(K309&lt;100,FIXED(K309,1),IF(K309&lt;1000,FIXED(K309,0),MROUND(K309,10))))))))))</f>
        <v>--</v>
      </c>
      <c r="AM309" s="6" t="str">
        <f t="shared" si="108"/>
        <v>--</v>
      </c>
      <c r="AN309" s="6" t="str">
        <f>IF(AM309="--","--",IF(F!$D309=131,IF(M309=-1,"rg",IF(M309="","--",IF(M309*1000&lt;1,FIXED(M309*1000,3),IF(M309*1000&lt;10,FIXED(M309*1000,2),(IF(M309*1000&lt;100,FIXED(M309*1000,1),IF(M309*1000&lt;1000,FIXED(M309*1000,0),MROUND(M309*1000,10)))))))),IF(M309=-1,"rg",IF(M309="","--",IF(M309&lt;1,FIXED(M309,3),IF(M309&lt;10,FIXED(M309,2),(IF(M309&lt;100,FIXED(M309,1),IF(M309&lt;1000,FIXED(M309,0),MROUND(M309,10))))))))))</f>
        <v>--</v>
      </c>
      <c r="AP309" s="6" t="str">
        <f t="shared" si="95"/>
        <v>--</v>
      </c>
      <c r="AQ309" s="6" t="str">
        <f t="shared" si="96"/>
        <v/>
      </c>
      <c r="AR309" s="6" t="str">
        <f t="shared" si="97"/>
        <v>--</v>
      </c>
      <c r="AS309" s="6" t="str">
        <f t="shared" si="98"/>
        <v/>
      </c>
      <c r="AT309" s="6" t="str">
        <f t="shared" si="99"/>
        <v/>
      </c>
      <c r="AU309" s="6" t="str">
        <f>IFERROR(IF(AR309="--","",IF(HLOOKUP(SMALL($Q$4:$Y$4,3),$Q$4:$Y$501,ROW(AP309)-3,FALSE)=0,"",IF(HLOOKUP(SMALL($Q$4:$Y$4,3),$Q$4:$Y$501,ROW(AP309)-3,FALSE)="nee",VLOOKUP("De kwaliteitseis emissiearme grond (maximale concentratie) wordt overschreden.",H!$O$10:'H'!$P$59,2,FALSE),""))),"")</f>
        <v/>
      </c>
      <c r="AV309" s="6" t="str">
        <f t="shared" si="89"/>
        <v>--</v>
      </c>
      <c r="AW309" s="6" t="str">
        <f t="shared" si="90"/>
        <v/>
      </c>
      <c r="AX309" s="6" t="str">
        <f t="shared" si="91"/>
        <v>--</v>
      </c>
      <c r="AY309" s="6" t="str">
        <f t="shared" si="100"/>
        <v/>
      </c>
      <c r="AZ309" s="6" t="str">
        <f t="shared" si="101"/>
        <v/>
      </c>
      <c r="BA309" s="6" t="str">
        <f>IFERROR(IF(AR309="--","",IF(HLOOKUP(SMALL($Q$4:$Y$4,6),$Q$4:$Y$501,ROW(AP309)-3,FALSE)=0,"",IF(HLOOKUP(SMALL($Q$4:$Y$4,6),$Q$4:$Y$501,ROW(AP309)-3,FALSE)="nee",VLOOKUP("De kwaliteitseis emissiearme grond (maximale concentratie) wordt overschreden.",H!$O$10:'H'!$P$59,2,FALSE),""))),"")</f>
        <v/>
      </c>
      <c r="BB309" s="6" t="str">
        <f t="shared" si="92"/>
        <v>--</v>
      </c>
      <c r="BC309" s="6" t="str">
        <f t="shared" si="93"/>
        <v/>
      </c>
      <c r="BD309" s="6" t="str">
        <f t="shared" si="94"/>
        <v>--</v>
      </c>
      <c r="BE309" s="6" t="str">
        <f t="shared" si="102"/>
        <v/>
      </c>
      <c r="BF309" s="6" t="str">
        <f t="shared" si="103"/>
        <v/>
      </c>
      <c r="BG309" s="4" t="str">
        <f>IFERROR(IF(AR309="--","",IF(HLOOKUP(SMALL($Q$4:$Y$4,9),$Q$4:$Y$501,ROW(AP309)-3,FALSE)=0,"",IF(HLOOKUP(SMALL($Q$4:$Y$4,9),$Q$4:$Y$501,ROW(AP309)-3,FALSE)="nee",VLOOKUP("De kwaliteitseis emissiearme grond (maximale concentratie) wordt overschreden.",H!$O$10:'H'!$P$59,2,FALSE),""))),"")</f>
        <v/>
      </c>
    </row>
    <row r="310" spans="1:59" x14ac:dyDescent="0.2">
      <c r="A310" s="4" t="str">
        <f>F!A310</f>
        <v>4-Nitroaniline</v>
      </c>
      <c r="B310" s="6" t="str">
        <f>IF(ISNUMBER(F!E310)=FALSE,"--",IF(F!E310=0,"--",F!E310))</f>
        <v>--</v>
      </c>
      <c r="C310" s="6" t="str">
        <f>IF(B310="--","",F!F310)</f>
        <v/>
      </c>
      <c r="D310" s="6" t="str">
        <f>IF(ISNUMBER(F!G310)=FALSE,"--",IF(F!G310=0,"--",F!G310))</f>
        <v>--</v>
      </c>
      <c r="E310" s="6" t="str">
        <f>IF(D310="--","",F!H310)</f>
        <v/>
      </c>
      <c r="F310" s="6" t="str">
        <f>IF(ISNUMBER(F!I310)=FALSE,"--",IF(F!I310=0,"--",F!I310))</f>
        <v>--</v>
      </c>
      <c r="G310" s="6" t="str">
        <f>IF(F310="--","",F!J310)</f>
        <v/>
      </c>
      <c r="H310" s="6"/>
      <c r="I310" s="6" t="str">
        <f>IF(F!Z310=-1,-1,F!AV310)</f>
        <v/>
      </c>
      <c r="J310" s="6"/>
      <c r="K310" s="6" t="str">
        <f>IF(F!AC310=-1,-1,F!AX310)</f>
        <v/>
      </c>
      <c r="L310" s="6"/>
      <c r="M310" s="6" t="str">
        <f>IF(F!AF310=-1,-1,F!AZ310)</f>
        <v/>
      </c>
      <c r="N310" s="6"/>
      <c r="P310" s="4" t="str">
        <f>IFERROR(IF(AND(VLOOKUP(F!$B310,E!$B$1:$AK$300,5,FALSE)&lt;&gt;1000000000,VLOOKUP(F!$B310,E!$B$1:$AK$300,6,FALSE)=1000000000,VLOOKUP(F!$B310,E!$B$1:$AK$300,7,FALSE)=1000000000,VLOOKUP(F!$B310,E!$B$1:$AK$300,8,FALSE)=1000000000,VLOOKUP(F!$B310,E!$B$1:$AK$300,9,FALSE)=1000000000),"toetsen alleen LN",IF(AND(VLOOKUP(F!$B310,E!$B$1:$AK$300,5,FALSE)=1000000000,VLOOKUP(F!$B310,E!$B$1:$AK$300,6,FALSE)=1000000000,VLOOKUP(F!$B310,E!$B$1:$AK$300,7,FALSE)=1000000000,VLOOKUP(F!$B310,E!$B$1:$AK$300,8,FALSE)&lt;&gt;1000000000,VLOOKUP(F!$B310,E!$B$1:$AK$300,9,FALSE)&lt;&gt;1000000000),"toetsen alleen MV en SV",IF(AND(VLOOKUP(F!$B310,E!$B$1:$AK$300,5,FALSE)&lt;&gt;1000000000,VLOOKUP(F!$B310,E!$B$1:$AK$300,6,FALSE)&lt;&gt;1000000000,VLOOKUP(F!$B310,E!$B$1:$AK$300,7,FALSE)&lt;&gt;1000000000,VLOOKUP(F!$B310,E!$B$1:$AK$300,8,FALSE)=1000000000,VLOOKUP(F!$B310,E!$B$1:$AK$300,9,FALSE)=1000000000),"toetsen geen MV en SV",IF(VLOOKUP(F!$B310,E!$B$1:$AK$300,5,FALSE)+VLOOKUP(F!$B310,E!$B$1:$AK$300,6,FALSE)+VLOOKUP(F!$B310,E!$B$1:$AK$300,7,FALSE)+VLOOKUP(F!$B310,E!$B$1:$AK$300,8,FALSE)&lt;&gt;4000000000,"toetsen",IF(VLOOKUP(F!$B310,E!$B$1:$AK$300,12,FALSE)&lt;&gt;1000000000,"toetsen alleen IW","niet toetsen"))))),"")</f>
        <v/>
      </c>
      <c r="Q310" s="6" t="str">
        <f t="shared" si="109"/>
        <v/>
      </c>
      <c r="R310" s="5" t="str">
        <f>IF($B310="--","",IF($P310="toetsen",toetsen(F!$B310,Q310),IF($P310="toetsen alleen IW",toetsen_alleen_IW(F!$B310,Q310),IF($P310="toetsen alleen LN",toetsen_alleen_LN(F!$B310,Q310),IF($P310="toetsen geen MV en SV",toetsen_geen_MV_en_SV(F!$B310,Q310),IF($P310="toetsen alleen MV en SV",toetsen_alleen_MV_en_SV(F!$B310,Q310),""))))))</f>
        <v/>
      </c>
      <c r="S310" s="5" t="str">
        <f>IF($P310="toetsen",IF(OR(Q310="",VLOOKUP(F!$B310,E!$B$1:$AK$300,10,FALSE)=1000000000),"",IF(Q310&lt;=VLOOKUP(F!$B310,E!$B$1:$AK$300,10,FALSE),"ja","nee")),"")</f>
        <v/>
      </c>
      <c r="T310" s="78" t="str">
        <f t="shared" si="104"/>
        <v/>
      </c>
      <c r="U310" s="5" t="str">
        <f>IF($D310="--","",IF($P310="toetsen",toetsen(F!$B310,T310),IF($P310="toetsen alleen IW",toetsen_alleen_IW(F!$B310,T310),IF($P310="toetsen alleen LN",toetsen_alleen_LN(F!$B310,T310),IF($P310="toetsen geen MV en SV",toetsen_geen_MV_en_SV(F!$B310,T310),IF($P310="toetsen alleen MV en SV",toetsen_alleen_MV_en_SV(F!$B310,T310),""))))))</f>
        <v/>
      </c>
      <c r="V310" s="5" t="str">
        <f>IF($P310="toetsen",IF(OR(T310="",VLOOKUP(F!$B310,E!$B$1:$AK$300,10,FALSE)=1000000000),"",IF(T310&lt;=VLOOKUP(F!$B310,E!$B$1:$AK$300,10,FALSE),"ja","nee")),"")</f>
        <v/>
      </c>
      <c r="W310" s="6" t="str">
        <f t="shared" si="105"/>
        <v/>
      </c>
      <c r="X310" s="5" t="str">
        <f>IF($F310="--","",IF($P310="toetsen",toetsen(F!$B310,W310),IF($P310="toetsen alleen IW",toetsen_alleen_IW(F!$B310,W310),IF($P310="toetsen alleen LN",toetsen_alleen_LN(F!$B310,W310),IF($P310="toetsen geen MV en SV",toetsen_geen_MV_en_SV(F!$B310,W310),IF($P310="toetsen alleen MV en SV",toetsen_alleen_MV_en_SV(F!$B310,W310),""))))))</f>
        <v/>
      </c>
      <c r="Y310" s="5" t="str">
        <f>IF($P310="toetsen",IF(OR(W310="",VLOOKUP(F!$B310,E!$B$1:$AK$300,10,FALSE)=1000000000),"",IF(W310&lt;=VLOOKUP(F!$B310,E!$B$1:$AK$300,10,FALSE),"ja","nee")),"")</f>
        <v/>
      </c>
      <c r="AA310" s="4" t="str">
        <f>IFERROR(IF(Q310="","",(IF(Q310&gt;2*VLOOKUP(F!$B310,E!$B$1:$AK$300,5,FALSE),1,0))),"")</f>
        <v/>
      </c>
      <c r="AB310" s="4" t="str">
        <f>IFERROR(IF(T310="","",(IF(T310&gt;2*VLOOKUP(F!$B310,E!$B$1:$AK$300,5,FALSE),1,0))),"")</f>
        <v/>
      </c>
      <c r="AC310" s="4" t="str">
        <f>IFERROR(IF(W310="","",(IF(W310&gt;2*VLOOKUP(F!$B310,E!$B$1:$AK$300,5,FALSE),1,0))),"")</f>
        <v/>
      </c>
      <c r="AE310" s="4" t="str">
        <f>IFERROR(IF(Q310="","",(IF(Q310&gt;VLOOKUP(F!$B310,E!$B$1:$AK$300,6,FALSE)+VLOOKUP(F!$B310,E!$B$1:$AK$300,5,FALSE),1,0))),"")</f>
        <v/>
      </c>
      <c r="AF310" s="4" t="str">
        <f>IFERROR(IF(T310="","",(IF(T310&gt;VLOOKUP(F!$B310,E!$B$1:$AK$300,6,FALSE)+VLOOKUP(F!$B310,E!$B$1:$AK$300,5,FALSE),1,0))),"")</f>
        <v/>
      </c>
      <c r="AG310" s="4" t="str">
        <f>IFERROR(IF(W310="","",(IF(W310&gt;VLOOKUP(F!$B310,E!$B$1:$AK$300,6,FALSE)+VLOOKUP(F!$B310,E!$B$1:$AK$300,5,FALSE),1,0))),"")</f>
        <v/>
      </c>
      <c r="AI310" s="6" t="str">
        <f t="shared" si="106"/>
        <v>--</v>
      </c>
      <c r="AJ310" s="6" t="str">
        <f>IF(AI310="--","--",IF(F!$D310=131,IF(I310=-1,"rg",IF(I310="","--",IF(I310*1000&lt;1,FIXED(I310*1000,3),IF(I310*1000&lt;10,FIXED(I310*1000,2),(IF(I310*1000&lt;100,FIXED(I310*1000,1),IF(I310*1000&lt;1000,FIXED(I310*1000,0),MROUND(I310*1000,10)))))))),IF(I310=-1,"rg",IF(I310="","--",IF(I310&lt;1,FIXED(I310,3),IF(I310&lt;10,FIXED(I310,2),(IF(I310&lt;100,FIXED(I310,1),IF(I310&lt;1000,FIXED(I310,0),MROUND(I310,10))))))))))</f>
        <v>--</v>
      </c>
      <c r="AK310" s="6" t="str">
        <f t="shared" si="107"/>
        <v>--</v>
      </c>
      <c r="AL310" s="6" t="str">
        <f>IF(AK310="--","--",IF(F!$D310=131,IF(K310=-1,"rg",IF(K310="","--",IF(K310*1000&lt;1,FIXED(K310*1000,3),IF(K310*1000&lt;10,FIXED(K310*1000,2),(IF(K310*1000&lt;100,FIXED(K310*1000,1),IF(K310*1000&lt;1000,FIXED(K310*1000,0),MROUND(K310*1000,10)))))))),IF(K310=-1,"rg",IF(K310="","--",IF(K310&lt;1,FIXED(K310,3),IF(K310&lt;10,FIXED(K310,2),(IF(K310&lt;100,FIXED(K310,1),IF(K310&lt;1000,FIXED(K310,0),MROUND(K310,10))))))))))</f>
        <v>--</v>
      </c>
      <c r="AM310" s="6" t="str">
        <f t="shared" si="108"/>
        <v>--</v>
      </c>
      <c r="AN310" s="6" t="str">
        <f>IF(AM310="--","--",IF(F!$D310=131,IF(M310=-1,"rg",IF(M310="","--",IF(M310*1000&lt;1,FIXED(M310*1000,3),IF(M310*1000&lt;10,FIXED(M310*1000,2),(IF(M310*1000&lt;100,FIXED(M310*1000,1),IF(M310*1000&lt;1000,FIXED(M310*1000,0),MROUND(M310*1000,10)))))))),IF(M310=-1,"rg",IF(M310="","--",IF(M310&lt;1,FIXED(M310,3),IF(M310&lt;10,FIXED(M310,2),(IF(M310&lt;100,FIXED(M310,1),IF(M310&lt;1000,FIXED(M310,0),MROUND(M310,10))))))))))</f>
        <v>--</v>
      </c>
      <c r="AP310" s="6" t="str">
        <f t="shared" si="95"/>
        <v>--</v>
      </c>
      <c r="AQ310" s="6" t="str">
        <f t="shared" si="96"/>
        <v/>
      </c>
      <c r="AR310" s="6" t="str">
        <f t="shared" si="97"/>
        <v>--</v>
      </c>
      <c r="AS310" s="6" t="str">
        <f t="shared" si="98"/>
        <v/>
      </c>
      <c r="AT310" s="6" t="str">
        <f t="shared" si="99"/>
        <v/>
      </c>
      <c r="AU310" s="6" t="str">
        <f>IFERROR(IF(AR310="--","",IF(HLOOKUP(SMALL($Q$4:$Y$4,3),$Q$4:$Y$501,ROW(AP310)-3,FALSE)=0,"",IF(HLOOKUP(SMALL($Q$4:$Y$4,3),$Q$4:$Y$501,ROW(AP310)-3,FALSE)="nee",VLOOKUP("De kwaliteitseis emissiearme grond (maximale concentratie) wordt overschreden.",H!$O$10:'H'!$P$59,2,FALSE),""))),"")</f>
        <v/>
      </c>
      <c r="AV310" s="6" t="str">
        <f t="shared" si="89"/>
        <v>--</v>
      </c>
      <c r="AW310" s="6" t="str">
        <f t="shared" si="90"/>
        <v/>
      </c>
      <c r="AX310" s="6" t="str">
        <f t="shared" si="91"/>
        <v>--</v>
      </c>
      <c r="AY310" s="6" t="str">
        <f t="shared" si="100"/>
        <v/>
      </c>
      <c r="AZ310" s="6" t="str">
        <f t="shared" si="101"/>
        <v/>
      </c>
      <c r="BA310" s="6" t="str">
        <f>IFERROR(IF(AR310="--","",IF(HLOOKUP(SMALL($Q$4:$Y$4,6),$Q$4:$Y$501,ROW(AP310)-3,FALSE)=0,"",IF(HLOOKUP(SMALL($Q$4:$Y$4,6),$Q$4:$Y$501,ROW(AP310)-3,FALSE)="nee",VLOOKUP("De kwaliteitseis emissiearme grond (maximale concentratie) wordt overschreden.",H!$O$10:'H'!$P$59,2,FALSE),""))),"")</f>
        <v/>
      </c>
      <c r="BB310" s="6" t="str">
        <f t="shared" si="92"/>
        <v>--</v>
      </c>
      <c r="BC310" s="6" t="str">
        <f t="shared" si="93"/>
        <v/>
      </c>
      <c r="BD310" s="6" t="str">
        <f t="shared" si="94"/>
        <v>--</v>
      </c>
      <c r="BE310" s="6" t="str">
        <f t="shared" si="102"/>
        <v/>
      </c>
      <c r="BF310" s="6" t="str">
        <f t="shared" si="103"/>
        <v/>
      </c>
      <c r="BG310" s="4" t="str">
        <f>IFERROR(IF(AR310="--","",IF(HLOOKUP(SMALL($Q$4:$Y$4,9),$Q$4:$Y$501,ROW(AP310)-3,FALSE)=0,"",IF(HLOOKUP(SMALL($Q$4:$Y$4,9),$Q$4:$Y$501,ROW(AP310)-3,FALSE)="nee",VLOOKUP("De kwaliteitseis emissiearme grond (maximale concentratie) wordt overschreden.",H!$O$10:'H'!$P$59,2,FALSE),""))),"")</f>
        <v/>
      </c>
    </row>
    <row r="311" spans="1:59" x14ac:dyDescent="0.2">
      <c r="A311" s="4" t="str">
        <f>F!A311</f>
        <v>n-Nitrosodi-n-propylamine</v>
      </c>
      <c r="B311" s="6" t="str">
        <f>IF(ISNUMBER(F!E311)=FALSE,"--",IF(F!E311=0,"--",F!E311))</f>
        <v>--</v>
      </c>
      <c r="C311" s="6" t="str">
        <f>IF(B311="--","",F!F311)</f>
        <v/>
      </c>
      <c r="D311" s="6" t="str">
        <f>IF(ISNUMBER(F!G311)=FALSE,"--",IF(F!G311=0,"--",F!G311))</f>
        <v>--</v>
      </c>
      <c r="E311" s="6" t="str">
        <f>IF(D311="--","",F!H311)</f>
        <v/>
      </c>
      <c r="F311" s="6" t="str">
        <f>IF(ISNUMBER(F!I311)=FALSE,"--",IF(F!I311=0,"--",F!I311))</f>
        <v>--</v>
      </c>
      <c r="G311" s="6" t="str">
        <f>IF(F311="--","",F!J311)</f>
        <v/>
      </c>
      <c r="H311" s="6"/>
      <c r="I311" s="6" t="str">
        <f>IF(F!Z311=-1,-1,F!AV311)</f>
        <v/>
      </c>
      <c r="J311" s="6"/>
      <c r="K311" s="6" t="str">
        <f>IF(F!AC311=-1,-1,F!AX311)</f>
        <v/>
      </c>
      <c r="L311" s="6"/>
      <c r="M311" s="6" t="str">
        <f>IF(F!AF311=-1,-1,F!AZ311)</f>
        <v/>
      </c>
      <c r="N311" s="6"/>
      <c r="P311" s="4" t="str">
        <f>IFERROR(IF(AND(VLOOKUP(F!$B311,E!$B$1:$AK$300,5,FALSE)&lt;&gt;1000000000,VLOOKUP(F!$B311,E!$B$1:$AK$300,6,FALSE)=1000000000,VLOOKUP(F!$B311,E!$B$1:$AK$300,7,FALSE)=1000000000,VLOOKUP(F!$B311,E!$B$1:$AK$300,8,FALSE)=1000000000,VLOOKUP(F!$B311,E!$B$1:$AK$300,9,FALSE)=1000000000),"toetsen alleen LN",IF(AND(VLOOKUP(F!$B311,E!$B$1:$AK$300,5,FALSE)=1000000000,VLOOKUP(F!$B311,E!$B$1:$AK$300,6,FALSE)=1000000000,VLOOKUP(F!$B311,E!$B$1:$AK$300,7,FALSE)=1000000000,VLOOKUP(F!$B311,E!$B$1:$AK$300,8,FALSE)&lt;&gt;1000000000,VLOOKUP(F!$B311,E!$B$1:$AK$300,9,FALSE)&lt;&gt;1000000000),"toetsen alleen MV en SV",IF(AND(VLOOKUP(F!$B311,E!$B$1:$AK$300,5,FALSE)&lt;&gt;1000000000,VLOOKUP(F!$B311,E!$B$1:$AK$300,6,FALSE)&lt;&gt;1000000000,VLOOKUP(F!$B311,E!$B$1:$AK$300,7,FALSE)&lt;&gt;1000000000,VLOOKUP(F!$B311,E!$B$1:$AK$300,8,FALSE)=1000000000,VLOOKUP(F!$B311,E!$B$1:$AK$300,9,FALSE)=1000000000),"toetsen geen MV en SV",IF(VLOOKUP(F!$B311,E!$B$1:$AK$300,5,FALSE)+VLOOKUP(F!$B311,E!$B$1:$AK$300,6,FALSE)+VLOOKUP(F!$B311,E!$B$1:$AK$300,7,FALSE)+VLOOKUP(F!$B311,E!$B$1:$AK$300,8,FALSE)&lt;&gt;4000000000,"toetsen",IF(VLOOKUP(F!$B311,E!$B$1:$AK$300,12,FALSE)&lt;&gt;1000000000,"toetsen alleen IW","niet toetsen"))))),"")</f>
        <v/>
      </c>
      <c r="Q311" s="6" t="str">
        <f t="shared" si="109"/>
        <v/>
      </c>
      <c r="R311" s="5" t="str">
        <f>IF($B311="--","",IF($P311="toetsen",toetsen(F!$B311,Q311),IF($P311="toetsen alleen IW",toetsen_alleen_IW(F!$B311,Q311),IF($P311="toetsen alleen LN",toetsen_alleen_LN(F!$B311,Q311),IF($P311="toetsen geen MV en SV",toetsen_geen_MV_en_SV(F!$B311,Q311),IF($P311="toetsen alleen MV en SV",toetsen_alleen_MV_en_SV(F!$B311,Q311),""))))))</f>
        <v/>
      </c>
      <c r="S311" s="5" t="str">
        <f>IF($P311="toetsen",IF(OR(Q311="",VLOOKUP(F!$B311,E!$B$1:$AK$300,10,FALSE)=1000000000),"",IF(Q311&lt;=VLOOKUP(F!$B311,E!$B$1:$AK$300,10,FALSE),"ja","nee")),"")</f>
        <v/>
      </c>
      <c r="T311" s="78" t="str">
        <f t="shared" si="104"/>
        <v/>
      </c>
      <c r="U311" s="5" t="str">
        <f>IF($D311="--","",IF($P311="toetsen",toetsen(F!$B311,T311),IF($P311="toetsen alleen IW",toetsen_alleen_IW(F!$B311,T311),IF($P311="toetsen alleen LN",toetsen_alleen_LN(F!$B311,T311),IF($P311="toetsen geen MV en SV",toetsen_geen_MV_en_SV(F!$B311,T311),IF($P311="toetsen alleen MV en SV",toetsen_alleen_MV_en_SV(F!$B311,T311),""))))))</f>
        <v/>
      </c>
      <c r="V311" s="5" t="str">
        <f>IF($P311="toetsen",IF(OR(T311="",VLOOKUP(F!$B311,E!$B$1:$AK$300,10,FALSE)=1000000000),"",IF(T311&lt;=VLOOKUP(F!$B311,E!$B$1:$AK$300,10,FALSE),"ja","nee")),"")</f>
        <v/>
      </c>
      <c r="W311" s="6" t="str">
        <f t="shared" si="105"/>
        <v/>
      </c>
      <c r="X311" s="5" t="str">
        <f>IF($F311="--","",IF($P311="toetsen",toetsen(F!$B311,W311),IF($P311="toetsen alleen IW",toetsen_alleen_IW(F!$B311,W311),IF($P311="toetsen alleen LN",toetsen_alleen_LN(F!$B311,W311),IF($P311="toetsen geen MV en SV",toetsen_geen_MV_en_SV(F!$B311,W311),IF($P311="toetsen alleen MV en SV",toetsen_alleen_MV_en_SV(F!$B311,W311),""))))))</f>
        <v/>
      </c>
      <c r="Y311" s="5" t="str">
        <f>IF($P311="toetsen",IF(OR(W311="",VLOOKUP(F!$B311,E!$B$1:$AK$300,10,FALSE)=1000000000),"",IF(W311&lt;=VLOOKUP(F!$B311,E!$B$1:$AK$300,10,FALSE),"ja","nee")),"")</f>
        <v/>
      </c>
      <c r="AA311" s="4" t="str">
        <f>IFERROR(IF(Q311="","",(IF(Q311&gt;2*VLOOKUP(F!$B311,E!$B$1:$AK$300,5,FALSE),1,0))),"")</f>
        <v/>
      </c>
      <c r="AB311" s="4" t="str">
        <f>IFERROR(IF(T311="","",(IF(T311&gt;2*VLOOKUP(F!$B311,E!$B$1:$AK$300,5,FALSE),1,0))),"")</f>
        <v/>
      </c>
      <c r="AC311" s="4" t="str">
        <f>IFERROR(IF(W311="","",(IF(W311&gt;2*VLOOKUP(F!$B311,E!$B$1:$AK$300,5,FALSE),1,0))),"")</f>
        <v/>
      </c>
      <c r="AE311" s="4" t="str">
        <f>IFERROR(IF(Q311="","",(IF(Q311&gt;VLOOKUP(F!$B311,E!$B$1:$AK$300,6,FALSE)+VLOOKUP(F!$B311,E!$B$1:$AK$300,5,FALSE),1,0))),"")</f>
        <v/>
      </c>
      <c r="AF311" s="4" t="str">
        <f>IFERROR(IF(T311="","",(IF(T311&gt;VLOOKUP(F!$B311,E!$B$1:$AK$300,6,FALSE)+VLOOKUP(F!$B311,E!$B$1:$AK$300,5,FALSE),1,0))),"")</f>
        <v/>
      </c>
      <c r="AG311" s="4" t="str">
        <f>IFERROR(IF(W311="","",(IF(W311&gt;VLOOKUP(F!$B311,E!$B$1:$AK$300,6,FALSE)+VLOOKUP(F!$B311,E!$B$1:$AK$300,5,FALSE),1,0))),"")</f>
        <v/>
      </c>
      <c r="AI311" s="6" t="str">
        <f t="shared" si="106"/>
        <v>--</v>
      </c>
      <c r="AJ311" s="6" t="str">
        <f>IF(AI311="--","--",IF(F!$D311=131,IF(I311=-1,"rg",IF(I311="","--",IF(I311*1000&lt;1,FIXED(I311*1000,3),IF(I311*1000&lt;10,FIXED(I311*1000,2),(IF(I311*1000&lt;100,FIXED(I311*1000,1),IF(I311*1000&lt;1000,FIXED(I311*1000,0),MROUND(I311*1000,10)))))))),IF(I311=-1,"rg",IF(I311="","--",IF(I311&lt;1,FIXED(I311,3),IF(I311&lt;10,FIXED(I311,2),(IF(I311&lt;100,FIXED(I311,1),IF(I311&lt;1000,FIXED(I311,0),MROUND(I311,10))))))))))</f>
        <v>--</v>
      </c>
      <c r="AK311" s="6" t="str">
        <f t="shared" si="107"/>
        <v>--</v>
      </c>
      <c r="AL311" s="6" t="str">
        <f>IF(AK311="--","--",IF(F!$D311=131,IF(K311=-1,"rg",IF(K311="","--",IF(K311*1000&lt;1,FIXED(K311*1000,3),IF(K311*1000&lt;10,FIXED(K311*1000,2),(IF(K311*1000&lt;100,FIXED(K311*1000,1),IF(K311*1000&lt;1000,FIXED(K311*1000,0),MROUND(K311*1000,10)))))))),IF(K311=-1,"rg",IF(K311="","--",IF(K311&lt;1,FIXED(K311,3),IF(K311&lt;10,FIXED(K311,2),(IF(K311&lt;100,FIXED(K311,1),IF(K311&lt;1000,FIXED(K311,0),MROUND(K311,10))))))))))</f>
        <v>--</v>
      </c>
      <c r="AM311" s="6" t="str">
        <f t="shared" si="108"/>
        <v>--</v>
      </c>
      <c r="AN311" s="6" t="str">
        <f>IF(AM311="--","--",IF(F!$D311=131,IF(M311=-1,"rg",IF(M311="","--",IF(M311*1000&lt;1,FIXED(M311*1000,3),IF(M311*1000&lt;10,FIXED(M311*1000,2),(IF(M311*1000&lt;100,FIXED(M311*1000,1),IF(M311*1000&lt;1000,FIXED(M311*1000,0),MROUND(M311*1000,10)))))))),IF(M311=-1,"rg",IF(M311="","--",IF(M311&lt;1,FIXED(M311,3),IF(M311&lt;10,FIXED(M311,2),(IF(M311&lt;100,FIXED(M311,1),IF(M311&lt;1000,FIXED(M311,0),MROUND(M311,10))))))))))</f>
        <v>--</v>
      </c>
      <c r="AP311" s="6" t="str">
        <f t="shared" si="95"/>
        <v>--</v>
      </c>
      <c r="AQ311" s="6" t="str">
        <f t="shared" si="96"/>
        <v/>
      </c>
      <c r="AR311" s="6" t="str">
        <f t="shared" si="97"/>
        <v>--</v>
      </c>
      <c r="AS311" s="6" t="str">
        <f t="shared" si="98"/>
        <v/>
      </c>
      <c r="AT311" s="6" t="str">
        <f t="shared" si="99"/>
        <v/>
      </c>
      <c r="AU311" s="6" t="str">
        <f>IFERROR(IF(AR311="--","",IF(HLOOKUP(SMALL($Q$4:$Y$4,3),$Q$4:$Y$501,ROW(AP311)-3,FALSE)=0,"",IF(HLOOKUP(SMALL($Q$4:$Y$4,3),$Q$4:$Y$501,ROW(AP311)-3,FALSE)="nee",VLOOKUP("De kwaliteitseis emissiearme grond (maximale concentratie) wordt overschreden.",H!$O$10:'H'!$P$59,2,FALSE),""))),"")</f>
        <v/>
      </c>
      <c r="AV311" s="6" t="str">
        <f t="shared" si="89"/>
        <v>--</v>
      </c>
      <c r="AW311" s="6" t="str">
        <f t="shared" si="90"/>
        <v/>
      </c>
      <c r="AX311" s="6" t="str">
        <f t="shared" si="91"/>
        <v>--</v>
      </c>
      <c r="AY311" s="6" t="str">
        <f t="shared" si="100"/>
        <v/>
      </c>
      <c r="AZ311" s="6" t="str">
        <f t="shared" si="101"/>
        <v/>
      </c>
      <c r="BA311" s="6" t="str">
        <f>IFERROR(IF(AR311="--","",IF(HLOOKUP(SMALL($Q$4:$Y$4,6),$Q$4:$Y$501,ROW(AP311)-3,FALSE)=0,"",IF(HLOOKUP(SMALL($Q$4:$Y$4,6),$Q$4:$Y$501,ROW(AP311)-3,FALSE)="nee",VLOOKUP("De kwaliteitseis emissiearme grond (maximale concentratie) wordt overschreden.",H!$O$10:'H'!$P$59,2,FALSE),""))),"")</f>
        <v/>
      </c>
      <c r="BB311" s="6" t="str">
        <f t="shared" si="92"/>
        <v>--</v>
      </c>
      <c r="BC311" s="6" t="str">
        <f t="shared" si="93"/>
        <v/>
      </c>
      <c r="BD311" s="6" t="str">
        <f t="shared" si="94"/>
        <v>--</v>
      </c>
      <c r="BE311" s="6" t="str">
        <f t="shared" si="102"/>
        <v/>
      </c>
      <c r="BF311" s="6" t="str">
        <f t="shared" si="103"/>
        <v/>
      </c>
      <c r="BG311" s="4" t="str">
        <f>IFERROR(IF(AR311="--","",IF(HLOOKUP(SMALL($Q$4:$Y$4,9),$Q$4:$Y$501,ROW(AP311)-3,FALSE)=0,"",IF(HLOOKUP(SMALL($Q$4:$Y$4,9),$Q$4:$Y$501,ROW(AP311)-3,FALSE)="nee",VLOOKUP("De kwaliteitseis emissiearme grond (maximale concentratie) wordt overschreden.",H!$O$10:'H'!$P$59,2,FALSE),""))),"")</f>
        <v/>
      </c>
    </row>
    <row r="312" spans="1:59" x14ac:dyDescent="0.2">
      <c r="A312" s="4" t="str">
        <f>F!A312</f>
        <v>Methanol</v>
      </c>
      <c r="B312" s="6" t="str">
        <f>IF(ISNUMBER(F!E312)=FALSE,"--",IF(F!E312=0,"--",F!E312))</f>
        <v>--</v>
      </c>
      <c r="C312" s="6" t="str">
        <f>IF(B312="--","",F!F312)</f>
        <v/>
      </c>
      <c r="D312" s="6" t="str">
        <f>IF(ISNUMBER(F!G312)=FALSE,"--",IF(F!G312=0,"--",F!G312))</f>
        <v>--</v>
      </c>
      <c r="E312" s="6" t="str">
        <f>IF(D312="--","",F!H312)</f>
        <v/>
      </c>
      <c r="F312" s="6" t="str">
        <f>IF(ISNUMBER(F!I312)=FALSE,"--",IF(F!I312=0,"--",F!I312))</f>
        <v>--</v>
      </c>
      <c r="G312" s="6" t="str">
        <f>IF(F312="--","",F!J312)</f>
        <v/>
      </c>
      <c r="H312" s="6"/>
      <c r="I312" s="6" t="str">
        <f>IF(F!Z312=-1,-1,F!AV312)</f>
        <v/>
      </c>
      <c r="J312" s="6"/>
      <c r="K312" s="6" t="str">
        <f>IF(F!AC312=-1,-1,F!AX312)</f>
        <v/>
      </c>
      <c r="L312" s="6"/>
      <c r="M312" s="6" t="str">
        <f>IF(F!AF312=-1,-1,F!AZ312)</f>
        <v/>
      </c>
      <c r="N312" s="6"/>
      <c r="P312" s="4" t="str">
        <f>IFERROR(IF(AND(VLOOKUP(F!$B312,E!$B$1:$AK$300,5,FALSE)&lt;&gt;1000000000,VLOOKUP(F!$B312,E!$B$1:$AK$300,6,FALSE)=1000000000,VLOOKUP(F!$B312,E!$B$1:$AK$300,7,FALSE)=1000000000,VLOOKUP(F!$B312,E!$B$1:$AK$300,8,FALSE)=1000000000,VLOOKUP(F!$B312,E!$B$1:$AK$300,9,FALSE)=1000000000),"toetsen alleen LN",IF(AND(VLOOKUP(F!$B312,E!$B$1:$AK$300,5,FALSE)=1000000000,VLOOKUP(F!$B312,E!$B$1:$AK$300,6,FALSE)=1000000000,VLOOKUP(F!$B312,E!$B$1:$AK$300,7,FALSE)=1000000000,VLOOKUP(F!$B312,E!$B$1:$AK$300,8,FALSE)&lt;&gt;1000000000,VLOOKUP(F!$B312,E!$B$1:$AK$300,9,FALSE)&lt;&gt;1000000000),"toetsen alleen MV en SV",IF(AND(VLOOKUP(F!$B312,E!$B$1:$AK$300,5,FALSE)&lt;&gt;1000000000,VLOOKUP(F!$B312,E!$B$1:$AK$300,6,FALSE)&lt;&gt;1000000000,VLOOKUP(F!$B312,E!$B$1:$AK$300,7,FALSE)&lt;&gt;1000000000,VLOOKUP(F!$B312,E!$B$1:$AK$300,8,FALSE)=1000000000,VLOOKUP(F!$B312,E!$B$1:$AK$300,9,FALSE)=1000000000),"toetsen geen MV en SV",IF(VLOOKUP(F!$B312,E!$B$1:$AK$300,5,FALSE)+VLOOKUP(F!$B312,E!$B$1:$AK$300,6,FALSE)+VLOOKUP(F!$B312,E!$B$1:$AK$300,7,FALSE)+VLOOKUP(F!$B312,E!$B$1:$AK$300,8,FALSE)&lt;&gt;4000000000,"toetsen",IF(VLOOKUP(F!$B312,E!$B$1:$AK$300,12,FALSE)&lt;&gt;1000000000,"toetsen alleen IW","niet toetsen"))))),"")</f>
        <v>toetsen geen MV en SV</v>
      </c>
      <c r="Q312" s="6" t="str">
        <f t="shared" si="109"/>
        <v/>
      </c>
      <c r="R312" s="5" t="str">
        <f>IF($B312="--","",IF($P312="toetsen",toetsen(F!$B312,Q312),IF($P312="toetsen alleen IW",toetsen_alleen_IW(F!$B312,Q312),IF($P312="toetsen alleen LN",toetsen_alleen_LN(F!$B312,Q312),IF($P312="toetsen geen MV en SV",toetsen_geen_MV_en_SV(F!$B312,Q312),IF($P312="toetsen alleen MV en SV",toetsen_alleen_MV_en_SV(F!$B312,Q312),""))))))</f>
        <v/>
      </c>
      <c r="S312" s="5" t="str">
        <f>IF($P312="toetsen",IF(OR(Q312="",VLOOKUP(F!$B312,E!$B$1:$AK$300,10,FALSE)=1000000000),"",IF(Q312&lt;=VLOOKUP(F!$B312,E!$B$1:$AK$300,10,FALSE),"ja","nee")),"")</f>
        <v/>
      </c>
      <c r="T312" s="78" t="str">
        <f t="shared" si="104"/>
        <v/>
      </c>
      <c r="U312" s="5" t="str">
        <f>IF($D312="--","",IF($P312="toetsen",toetsen(F!$B312,T312),IF($P312="toetsen alleen IW",toetsen_alleen_IW(F!$B312,T312),IF($P312="toetsen alleen LN",toetsen_alleen_LN(F!$B312,T312),IF($P312="toetsen geen MV en SV",toetsen_geen_MV_en_SV(F!$B312,T312),IF($P312="toetsen alleen MV en SV",toetsen_alleen_MV_en_SV(F!$B312,T312),""))))))</f>
        <v/>
      </c>
      <c r="V312" s="5" t="str">
        <f>IF($P312="toetsen",IF(OR(T312="",VLOOKUP(F!$B312,E!$B$1:$AK$300,10,FALSE)=1000000000),"",IF(T312&lt;=VLOOKUP(F!$B312,E!$B$1:$AK$300,10,FALSE),"ja","nee")),"")</f>
        <v/>
      </c>
      <c r="W312" s="6" t="str">
        <f t="shared" si="105"/>
        <v/>
      </c>
      <c r="X312" s="5" t="str">
        <f>IF($F312="--","",IF($P312="toetsen",toetsen(F!$B312,W312),IF($P312="toetsen alleen IW",toetsen_alleen_IW(F!$B312,W312),IF($P312="toetsen alleen LN",toetsen_alleen_LN(F!$B312,W312),IF($P312="toetsen geen MV en SV",toetsen_geen_MV_en_SV(F!$B312,W312),IF($P312="toetsen alleen MV en SV",toetsen_alleen_MV_en_SV(F!$B312,W312),""))))))</f>
        <v/>
      </c>
      <c r="Y312" s="5" t="str">
        <f>IF($P312="toetsen",IF(OR(W312="",VLOOKUP(F!$B312,E!$B$1:$AK$300,10,FALSE)=1000000000),"",IF(W312&lt;=VLOOKUP(F!$B312,E!$B$1:$AK$300,10,FALSE),"ja","nee")),"")</f>
        <v/>
      </c>
      <c r="AA312" s="4" t="str">
        <f>IFERROR(IF(Q312="","",(IF(Q312&gt;2*VLOOKUP(F!$B312,E!$B$1:$AK$300,5,FALSE),1,0))),"")</f>
        <v/>
      </c>
      <c r="AB312" s="4" t="str">
        <f>IFERROR(IF(T312="","",(IF(T312&gt;2*VLOOKUP(F!$B312,E!$B$1:$AK$300,5,FALSE),1,0))),"")</f>
        <v/>
      </c>
      <c r="AC312" s="4" t="str">
        <f>IFERROR(IF(W312="","",(IF(W312&gt;2*VLOOKUP(F!$B312,E!$B$1:$AK$300,5,FALSE),1,0))),"")</f>
        <v/>
      </c>
      <c r="AE312" s="4" t="str">
        <f>IFERROR(IF(Q312="","",(IF(Q312&gt;VLOOKUP(F!$B312,E!$B$1:$AK$300,6,FALSE)+VLOOKUP(F!$B312,E!$B$1:$AK$300,5,FALSE),1,0))),"")</f>
        <v/>
      </c>
      <c r="AF312" s="4" t="str">
        <f>IFERROR(IF(T312="","",(IF(T312&gt;VLOOKUP(F!$B312,E!$B$1:$AK$300,6,FALSE)+VLOOKUP(F!$B312,E!$B$1:$AK$300,5,FALSE),1,0))),"")</f>
        <v/>
      </c>
      <c r="AG312" s="4" t="str">
        <f>IFERROR(IF(W312="","",(IF(W312&gt;VLOOKUP(F!$B312,E!$B$1:$AK$300,6,FALSE)+VLOOKUP(F!$B312,E!$B$1:$AK$300,5,FALSE),1,0))),"")</f>
        <v/>
      </c>
      <c r="AI312" s="6" t="str">
        <f t="shared" si="106"/>
        <v>--</v>
      </c>
      <c r="AJ312" s="6" t="str">
        <f>IF(AI312="--","--",IF(F!$D312=131,IF(I312=-1,"rg",IF(I312="","--",IF(I312*1000&lt;1,FIXED(I312*1000,3),IF(I312*1000&lt;10,FIXED(I312*1000,2),(IF(I312*1000&lt;100,FIXED(I312*1000,1),IF(I312*1000&lt;1000,FIXED(I312*1000,0),MROUND(I312*1000,10)))))))),IF(I312=-1,"rg",IF(I312="","--",IF(I312&lt;1,FIXED(I312,3),IF(I312&lt;10,FIXED(I312,2),(IF(I312&lt;100,FIXED(I312,1),IF(I312&lt;1000,FIXED(I312,0),MROUND(I312,10))))))))))</f>
        <v>--</v>
      </c>
      <c r="AK312" s="6" t="str">
        <f t="shared" si="107"/>
        <v>--</v>
      </c>
      <c r="AL312" s="6" t="str">
        <f>IF(AK312="--","--",IF(F!$D312=131,IF(K312=-1,"rg",IF(K312="","--",IF(K312*1000&lt;1,FIXED(K312*1000,3),IF(K312*1000&lt;10,FIXED(K312*1000,2),(IF(K312*1000&lt;100,FIXED(K312*1000,1),IF(K312*1000&lt;1000,FIXED(K312*1000,0),MROUND(K312*1000,10)))))))),IF(K312=-1,"rg",IF(K312="","--",IF(K312&lt;1,FIXED(K312,3),IF(K312&lt;10,FIXED(K312,2),(IF(K312&lt;100,FIXED(K312,1),IF(K312&lt;1000,FIXED(K312,0),MROUND(K312,10))))))))))</f>
        <v>--</v>
      </c>
      <c r="AM312" s="6" t="str">
        <f t="shared" si="108"/>
        <v>--</v>
      </c>
      <c r="AN312" s="6" t="str">
        <f>IF(AM312="--","--",IF(F!$D312=131,IF(M312=-1,"rg",IF(M312="","--",IF(M312*1000&lt;1,FIXED(M312*1000,3),IF(M312*1000&lt;10,FIXED(M312*1000,2),(IF(M312*1000&lt;100,FIXED(M312*1000,1),IF(M312*1000&lt;1000,FIXED(M312*1000,0),MROUND(M312*1000,10)))))))),IF(M312=-1,"rg",IF(M312="","--",IF(M312&lt;1,FIXED(M312,3),IF(M312&lt;10,FIXED(M312,2),(IF(M312&lt;100,FIXED(M312,1),IF(M312&lt;1000,FIXED(M312,0),MROUND(M312,10))))))))))</f>
        <v>--</v>
      </c>
      <c r="AP312" s="6" t="str">
        <f t="shared" si="95"/>
        <v>--</v>
      </c>
      <c r="AQ312" s="6" t="str">
        <f t="shared" si="96"/>
        <v/>
      </c>
      <c r="AR312" s="6" t="str">
        <f t="shared" si="97"/>
        <v>--</v>
      </c>
      <c r="AS312" s="6" t="str">
        <f t="shared" si="98"/>
        <v/>
      </c>
      <c r="AT312" s="6" t="str">
        <f t="shared" si="99"/>
        <v/>
      </c>
      <c r="AU312" s="6" t="str">
        <f>IFERROR(IF(AR312="--","",IF(HLOOKUP(SMALL($Q$4:$Y$4,3),$Q$4:$Y$501,ROW(AP312)-3,FALSE)=0,"",IF(HLOOKUP(SMALL($Q$4:$Y$4,3),$Q$4:$Y$501,ROW(AP312)-3,FALSE)="nee",VLOOKUP("De kwaliteitseis emissiearme grond (maximale concentratie) wordt overschreden.",H!$O$10:'H'!$P$59,2,FALSE),""))),"")</f>
        <v/>
      </c>
      <c r="AV312" s="6" t="str">
        <f t="shared" si="89"/>
        <v>--</v>
      </c>
      <c r="AW312" s="6" t="str">
        <f t="shared" si="90"/>
        <v/>
      </c>
      <c r="AX312" s="6" t="str">
        <f t="shared" si="91"/>
        <v>--</v>
      </c>
      <c r="AY312" s="6" t="str">
        <f t="shared" si="100"/>
        <v/>
      </c>
      <c r="AZ312" s="6" t="str">
        <f t="shared" si="101"/>
        <v/>
      </c>
      <c r="BA312" s="6" t="str">
        <f>IFERROR(IF(AR312="--","",IF(HLOOKUP(SMALL($Q$4:$Y$4,6),$Q$4:$Y$501,ROW(AP312)-3,FALSE)=0,"",IF(HLOOKUP(SMALL($Q$4:$Y$4,6),$Q$4:$Y$501,ROW(AP312)-3,FALSE)="nee",VLOOKUP("De kwaliteitseis emissiearme grond (maximale concentratie) wordt overschreden.",H!$O$10:'H'!$P$59,2,FALSE),""))),"")</f>
        <v/>
      </c>
      <c r="BB312" s="6" t="str">
        <f t="shared" si="92"/>
        <v>--</v>
      </c>
      <c r="BC312" s="6" t="str">
        <f t="shared" si="93"/>
        <v/>
      </c>
      <c r="BD312" s="6" t="str">
        <f t="shared" si="94"/>
        <v>--</v>
      </c>
      <c r="BE312" s="6" t="str">
        <f t="shared" si="102"/>
        <v/>
      </c>
      <c r="BF312" s="6" t="str">
        <f t="shared" si="103"/>
        <v/>
      </c>
      <c r="BG312" s="4" t="str">
        <f>IFERROR(IF(AR312="--","",IF(HLOOKUP(SMALL($Q$4:$Y$4,9),$Q$4:$Y$501,ROW(AP312)-3,FALSE)=0,"",IF(HLOOKUP(SMALL($Q$4:$Y$4,9),$Q$4:$Y$501,ROW(AP312)-3,FALSE)="nee",VLOOKUP("De kwaliteitseis emissiearme grond (maximale concentratie) wordt overschreden.",H!$O$10:'H'!$P$59,2,FALSE),""))),"")</f>
        <v/>
      </c>
    </row>
    <row r="313" spans="1:59" x14ac:dyDescent="0.2">
      <c r="A313" s="4" t="str">
        <f>F!A313</f>
        <v>Ethanol</v>
      </c>
      <c r="B313" s="6" t="str">
        <f>IF(ISNUMBER(F!E313)=FALSE,"--",IF(F!E313=0,"--",F!E313))</f>
        <v>--</v>
      </c>
      <c r="C313" s="6" t="str">
        <f>IF(B313="--","",F!F313)</f>
        <v/>
      </c>
      <c r="D313" s="6" t="str">
        <f>IF(ISNUMBER(F!G313)=FALSE,"--",IF(F!G313=0,"--",F!G313))</f>
        <v>--</v>
      </c>
      <c r="E313" s="6" t="str">
        <f>IF(D313="--","",F!H313)</f>
        <v/>
      </c>
      <c r="F313" s="6" t="str">
        <f>IF(ISNUMBER(F!I313)=FALSE,"--",IF(F!I313=0,"--",F!I313))</f>
        <v>--</v>
      </c>
      <c r="G313" s="6" t="str">
        <f>IF(F313="--","",F!J313)</f>
        <v/>
      </c>
      <c r="H313" s="6"/>
      <c r="I313" s="6" t="str">
        <f>IF(F!Z313=-1,-1,F!AV313)</f>
        <v/>
      </c>
      <c r="J313" s="6"/>
      <c r="K313" s="6" t="str">
        <f>IF(F!AC313=-1,-1,F!AX313)</f>
        <v/>
      </c>
      <c r="L313" s="6"/>
      <c r="M313" s="6" t="str">
        <f>IF(F!AF313=-1,-1,F!AZ313)</f>
        <v/>
      </c>
      <c r="N313" s="6"/>
      <c r="P313" s="4" t="str">
        <f>IFERROR(IF(AND(VLOOKUP(F!$B313,E!$B$1:$AK$300,5,FALSE)&lt;&gt;1000000000,VLOOKUP(F!$B313,E!$B$1:$AK$300,6,FALSE)=1000000000,VLOOKUP(F!$B313,E!$B$1:$AK$300,7,FALSE)=1000000000,VLOOKUP(F!$B313,E!$B$1:$AK$300,8,FALSE)=1000000000,VLOOKUP(F!$B313,E!$B$1:$AK$300,9,FALSE)=1000000000),"toetsen alleen LN",IF(AND(VLOOKUP(F!$B313,E!$B$1:$AK$300,5,FALSE)=1000000000,VLOOKUP(F!$B313,E!$B$1:$AK$300,6,FALSE)=1000000000,VLOOKUP(F!$B313,E!$B$1:$AK$300,7,FALSE)=1000000000,VLOOKUP(F!$B313,E!$B$1:$AK$300,8,FALSE)&lt;&gt;1000000000,VLOOKUP(F!$B313,E!$B$1:$AK$300,9,FALSE)&lt;&gt;1000000000),"toetsen alleen MV en SV",IF(AND(VLOOKUP(F!$B313,E!$B$1:$AK$300,5,FALSE)&lt;&gt;1000000000,VLOOKUP(F!$B313,E!$B$1:$AK$300,6,FALSE)&lt;&gt;1000000000,VLOOKUP(F!$B313,E!$B$1:$AK$300,7,FALSE)&lt;&gt;1000000000,VLOOKUP(F!$B313,E!$B$1:$AK$300,8,FALSE)=1000000000,VLOOKUP(F!$B313,E!$B$1:$AK$300,9,FALSE)=1000000000),"toetsen geen MV en SV",IF(VLOOKUP(F!$B313,E!$B$1:$AK$300,5,FALSE)+VLOOKUP(F!$B313,E!$B$1:$AK$300,6,FALSE)+VLOOKUP(F!$B313,E!$B$1:$AK$300,7,FALSE)+VLOOKUP(F!$B313,E!$B$1:$AK$300,8,FALSE)&lt;&gt;4000000000,"toetsen",IF(VLOOKUP(F!$B313,E!$B$1:$AK$300,12,FALSE)&lt;&gt;1000000000,"toetsen alleen IW","niet toetsen"))))),"")</f>
        <v/>
      </c>
      <c r="Q313" s="6" t="str">
        <f t="shared" si="109"/>
        <v/>
      </c>
      <c r="R313" s="5" t="str">
        <f>IF($B313="--","",IF($P313="toetsen",toetsen(F!$B313,Q313),IF($P313="toetsen alleen IW",toetsen_alleen_IW(F!$B313,Q313),IF($P313="toetsen alleen LN",toetsen_alleen_LN(F!$B313,Q313),IF($P313="toetsen geen MV en SV",toetsen_geen_MV_en_SV(F!$B313,Q313),IF($P313="toetsen alleen MV en SV",toetsen_alleen_MV_en_SV(F!$B313,Q313),""))))))</f>
        <v/>
      </c>
      <c r="S313" s="5" t="str">
        <f>IF($P313="toetsen",IF(OR(Q313="",VLOOKUP(F!$B313,E!$B$1:$AK$300,10,FALSE)=1000000000),"",IF(Q313&lt;=VLOOKUP(F!$B313,E!$B$1:$AK$300,10,FALSE),"ja","nee")),"")</f>
        <v/>
      </c>
      <c r="T313" s="78" t="str">
        <f t="shared" si="104"/>
        <v/>
      </c>
      <c r="U313" s="5" t="str">
        <f>IF($D313="--","",IF($P313="toetsen",toetsen(F!$B313,T313),IF($P313="toetsen alleen IW",toetsen_alleen_IW(F!$B313,T313),IF($P313="toetsen alleen LN",toetsen_alleen_LN(F!$B313,T313),IF($P313="toetsen geen MV en SV",toetsen_geen_MV_en_SV(F!$B313,T313),IF($P313="toetsen alleen MV en SV",toetsen_alleen_MV_en_SV(F!$B313,T313),""))))))</f>
        <v/>
      </c>
      <c r="V313" s="5" t="str">
        <f>IF($P313="toetsen",IF(OR(T313="",VLOOKUP(F!$B313,E!$B$1:$AK$300,10,FALSE)=1000000000),"",IF(T313&lt;=VLOOKUP(F!$B313,E!$B$1:$AK$300,10,FALSE),"ja","nee")),"")</f>
        <v/>
      </c>
      <c r="W313" s="6" t="str">
        <f t="shared" si="105"/>
        <v/>
      </c>
      <c r="X313" s="5" t="str">
        <f>IF($F313="--","",IF($P313="toetsen",toetsen(F!$B313,W313),IF($P313="toetsen alleen IW",toetsen_alleen_IW(F!$B313,W313),IF($P313="toetsen alleen LN",toetsen_alleen_LN(F!$B313,W313),IF($P313="toetsen geen MV en SV",toetsen_geen_MV_en_SV(F!$B313,W313),IF($P313="toetsen alleen MV en SV",toetsen_alleen_MV_en_SV(F!$B313,W313),""))))))</f>
        <v/>
      </c>
      <c r="Y313" s="5" t="str">
        <f>IF($P313="toetsen",IF(OR(W313="",VLOOKUP(F!$B313,E!$B$1:$AK$300,10,FALSE)=1000000000),"",IF(W313&lt;=VLOOKUP(F!$B313,E!$B$1:$AK$300,10,FALSE),"ja","nee")),"")</f>
        <v/>
      </c>
      <c r="AA313" s="4" t="str">
        <f>IFERROR(IF(Q313="","",(IF(Q313&gt;2*VLOOKUP(F!$B313,E!$B$1:$AK$300,5,FALSE),1,0))),"")</f>
        <v/>
      </c>
      <c r="AB313" s="4" t="str">
        <f>IFERROR(IF(T313="","",(IF(T313&gt;2*VLOOKUP(F!$B313,E!$B$1:$AK$300,5,FALSE),1,0))),"")</f>
        <v/>
      </c>
      <c r="AC313" s="4" t="str">
        <f>IFERROR(IF(W313="","",(IF(W313&gt;2*VLOOKUP(F!$B313,E!$B$1:$AK$300,5,FALSE),1,0))),"")</f>
        <v/>
      </c>
      <c r="AE313" s="4" t="str">
        <f>IFERROR(IF(Q313="","",(IF(Q313&gt;VLOOKUP(F!$B313,E!$B$1:$AK$300,6,FALSE)+VLOOKUP(F!$B313,E!$B$1:$AK$300,5,FALSE),1,0))),"")</f>
        <v/>
      </c>
      <c r="AF313" s="4" t="str">
        <f>IFERROR(IF(T313="","",(IF(T313&gt;VLOOKUP(F!$B313,E!$B$1:$AK$300,6,FALSE)+VLOOKUP(F!$B313,E!$B$1:$AK$300,5,FALSE),1,0))),"")</f>
        <v/>
      </c>
      <c r="AG313" s="4" t="str">
        <f>IFERROR(IF(W313="","",(IF(W313&gt;VLOOKUP(F!$B313,E!$B$1:$AK$300,6,FALSE)+VLOOKUP(F!$B313,E!$B$1:$AK$300,5,FALSE),1,0))),"")</f>
        <v/>
      </c>
      <c r="AI313" s="6" t="str">
        <f t="shared" si="106"/>
        <v>--</v>
      </c>
      <c r="AJ313" s="6" t="str">
        <f>IF(AI313="--","--",IF(F!$D313=131,IF(I313=-1,"rg",IF(I313="","--",IF(I313*1000&lt;1,FIXED(I313*1000,3),IF(I313*1000&lt;10,FIXED(I313*1000,2),(IF(I313*1000&lt;100,FIXED(I313*1000,1),IF(I313*1000&lt;1000,FIXED(I313*1000,0),MROUND(I313*1000,10)))))))),IF(I313=-1,"rg",IF(I313="","--",IF(I313&lt;1,FIXED(I313,3),IF(I313&lt;10,FIXED(I313,2),(IF(I313&lt;100,FIXED(I313,1),IF(I313&lt;1000,FIXED(I313,0),MROUND(I313,10))))))))))</f>
        <v>--</v>
      </c>
      <c r="AK313" s="6" t="str">
        <f t="shared" si="107"/>
        <v>--</v>
      </c>
      <c r="AL313" s="6" t="str">
        <f>IF(AK313="--","--",IF(F!$D313=131,IF(K313=-1,"rg",IF(K313="","--",IF(K313*1000&lt;1,FIXED(K313*1000,3),IF(K313*1000&lt;10,FIXED(K313*1000,2),(IF(K313*1000&lt;100,FIXED(K313*1000,1),IF(K313*1000&lt;1000,FIXED(K313*1000,0),MROUND(K313*1000,10)))))))),IF(K313=-1,"rg",IF(K313="","--",IF(K313&lt;1,FIXED(K313,3),IF(K313&lt;10,FIXED(K313,2),(IF(K313&lt;100,FIXED(K313,1),IF(K313&lt;1000,FIXED(K313,0),MROUND(K313,10))))))))))</f>
        <v>--</v>
      </c>
      <c r="AM313" s="6" t="str">
        <f t="shared" si="108"/>
        <v>--</v>
      </c>
      <c r="AN313" s="6" t="str">
        <f>IF(AM313="--","--",IF(F!$D313=131,IF(M313=-1,"rg",IF(M313="","--",IF(M313*1000&lt;1,FIXED(M313*1000,3),IF(M313*1000&lt;10,FIXED(M313*1000,2),(IF(M313*1000&lt;100,FIXED(M313*1000,1),IF(M313*1000&lt;1000,FIXED(M313*1000,0),MROUND(M313*1000,10)))))))),IF(M313=-1,"rg",IF(M313="","--",IF(M313&lt;1,FIXED(M313,3),IF(M313&lt;10,FIXED(M313,2),(IF(M313&lt;100,FIXED(M313,1),IF(M313&lt;1000,FIXED(M313,0),MROUND(M313,10))))))))))</f>
        <v>--</v>
      </c>
      <c r="AP313" s="6" t="str">
        <f t="shared" si="95"/>
        <v>--</v>
      </c>
      <c r="AQ313" s="6" t="str">
        <f t="shared" si="96"/>
        <v/>
      </c>
      <c r="AR313" s="6" t="str">
        <f t="shared" si="97"/>
        <v>--</v>
      </c>
      <c r="AS313" s="6" t="str">
        <f t="shared" si="98"/>
        <v/>
      </c>
      <c r="AT313" s="6" t="str">
        <f t="shared" si="99"/>
        <v/>
      </c>
      <c r="AU313" s="6" t="str">
        <f>IFERROR(IF(AR313="--","",IF(HLOOKUP(SMALL($Q$4:$Y$4,3),$Q$4:$Y$501,ROW(AP313)-3,FALSE)=0,"",IF(HLOOKUP(SMALL($Q$4:$Y$4,3),$Q$4:$Y$501,ROW(AP313)-3,FALSE)="nee",VLOOKUP("De kwaliteitseis emissiearme grond (maximale concentratie) wordt overschreden.",H!$O$10:'H'!$P$59,2,FALSE),""))),"")</f>
        <v/>
      </c>
      <c r="AV313" s="6" t="str">
        <f t="shared" si="89"/>
        <v>--</v>
      </c>
      <c r="AW313" s="6" t="str">
        <f t="shared" si="90"/>
        <v/>
      </c>
      <c r="AX313" s="6" t="str">
        <f t="shared" si="91"/>
        <v>--</v>
      </c>
      <c r="AY313" s="6" t="str">
        <f t="shared" si="100"/>
        <v/>
      </c>
      <c r="AZ313" s="6" t="str">
        <f t="shared" si="101"/>
        <v/>
      </c>
      <c r="BA313" s="6" t="str">
        <f>IFERROR(IF(AR313="--","",IF(HLOOKUP(SMALL($Q$4:$Y$4,6),$Q$4:$Y$501,ROW(AP313)-3,FALSE)=0,"",IF(HLOOKUP(SMALL($Q$4:$Y$4,6),$Q$4:$Y$501,ROW(AP313)-3,FALSE)="nee",VLOOKUP("De kwaliteitseis emissiearme grond (maximale concentratie) wordt overschreden.",H!$O$10:'H'!$P$59,2,FALSE),""))),"")</f>
        <v/>
      </c>
      <c r="BB313" s="6" t="str">
        <f t="shared" si="92"/>
        <v>--</v>
      </c>
      <c r="BC313" s="6" t="str">
        <f t="shared" si="93"/>
        <v/>
      </c>
      <c r="BD313" s="6" t="str">
        <f t="shared" si="94"/>
        <v>--</v>
      </c>
      <c r="BE313" s="6" t="str">
        <f t="shared" si="102"/>
        <v/>
      </c>
      <c r="BF313" s="6" t="str">
        <f t="shared" si="103"/>
        <v/>
      </c>
      <c r="BG313" s="4" t="str">
        <f>IFERROR(IF(AR313="--","",IF(HLOOKUP(SMALL($Q$4:$Y$4,9),$Q$4:$Y$501,ROW(AP313)-3,FALSE)=0,"",IF(HLOOKUP(SMALL($Q$4:$Y$4,9),$Q$4:$Y$501,ROW(AP313)-3,FALSE)="nee",VLOOKUP("De kwaliteitseis emissiearme grond (maximale concentratie) wordt overschreden.",H!$O$10:'H'!$P$59,2,FALSE),""))),"")</f>
        <v/>
      </c>
    </row>
    <row r="314" spans="1:59" x14ac:dyDescent="0.2">
      <c r="A314" s="4" t="str">
        <f>F!A314</f>
        <v>1-Propanol</v>
      </c>
      <c r="B314" s="6" t="str">
        <f>IF(ISNUMBER(F!E314)=FALSE,"--",IF(F!E314=0,"--",F!E314))</f>
        <v>--</v>
      </c>
      <c r="C314" s="6" t="str">
        <f>IF(B314="--","",F!F314)</f>
        <v/>
      </c>
      <c r="D314" s="6" t="str">
        <f>IF(ISNUMBER(F!G314)=FALSE,"--",IF(F!G314=0,"--",F!G314))</f>
        <v>--</v>
      </c>
      <c r="E314" s="6" t="str">
        <f>IF(D314="--","",F!H314)</f>
        <v/>
      </c>
      <c r="F314" s="6" t="str">
        <f>IF(ISNUMBER(F!I314)=FALSE,"--",IF(F!I314=0,"--",F!I314))</f>
        <v>--</v>
      </c>
      <c r="G314" s="6" t="str">
        <f>IF(F314="--","",F!J314)</f>
        <v/>
      </c>
      <c r="H314" s="6"/>
      <c r="I314" s="6" t="str">
        <f>IF(F!Z314=-1,-1,F!AV314)</f>
        <v/>
      </c>
      <c r="J314" s="6"/>
      <c r="K314" s="6" t="str">
        <f>IF(F!AC314=-1,-1,F!AX314)</f>
        <v/>
      </c>
      <c r="L314" s="6"/>
      <c r="M314" s="6" t="str">
        <f>IF(F!AF314=-1,-1,F!AZ314)</f>
        <v/>
      </c>
      <c r="N314" s="6"/>
      <c r="P314" s="4" t="str">
        <f>IFERROR(IF(AND(VLOOKUP(F!$B314,E!$B$1:$AK$300,5,FALSE)&lt;&gt;1000000000,VLOOKUP(F!$B314,E!$B$1:$AK$300,6,FALSE)=1000000000,VLOOKUP(F!$B314,E!$B$1:$AK$300,7,FALSE)=1000000000,VLOOKUP(F!$B314,E!$B$1:$AK$300,8,FALSE)=1000000000,VLOOKUP(F!$B314,E!$B$1:$AK$300,9,FALSE)=1000000000),"toetsen alleen LN",IF(AND(VLOOKUP(F!$B314,E!$B$1:$AK$300,5,FALSE)=1000000000,VLOOKUP(F!$B314,E!$B$1:$AK$300,6,FALSE)=1000000000,VLOOKUP(F!$B314,E!$B$1:$AK$300,7,FALSE)=1000000000,VLOOKUP(F!$B314,E!$B$1:$AK$300,8,FALSE)&lt;&gt;1000000000,VLOOKUP(F!$B314,E!$B$1:$AK$300,9,FALSE)&lt;&gt;1000000000),"toetsen alleen MV en SV",IF(AND(VLOOKUP(F!$B314,E!$B$1:$AK$300,5,FALSE)&lt;&gt;1000000000,VLOOKUP(F!$B314,E!$B$1:$AK$300,6,FALSE)&lt;&gt;1000000000,VLOOKUP(F!$B314,E!$B$1:$AK$300,7,FALSE)&lt;&gt;1000000000,VLOOKUP(F!$B314,E!$B$1:$AK$300,8,FALSE)=1000000000,VLOOKUP(F!$B314,E!$B$1:$AK$300,9,FALSE)=1000000000),"toetsen geen MV en SV",IF(VLOOKUP(F!$B314,E!$B$1:$AK$300,5,FALSE)+VLOOKUP(F!$B314,E!$B$1:$AK$300,6,FALSE)+VLOOKUP(F!$B314,E!$B$1:$AK$300,7,FALSE)+VLOOKUP(F!$B314,E!$B$1:$AK$300,8,FALSE)&lt;&gt;4000000000,"toetsen",IF(VLOOKUP(F!$B314,E!$B$1:$AK$300,12,FALSE)&lt;&gt;1000000000,"toetsen alleen IW","niet toetsen"))))),"")</f>
        <v/>
      </c>
      <c r="Q314" s="6" t="str">
        <f t="shared" si="109"/>
        <v/>
      </c>
      <c r="R314" s="5" t="str">
        <f>IF($B314="--","",IF($P314="toetsen",toetsen(F!$B314,Q314),IF($P314="toetsen alleen IW",toetsen_alleen_IW(F!$B314,Q314),IF($P314="toetsen alleen LN",toetsen_alleen_LN(F!$B314,Q314),IF($P314="toetsen geen MV en SV",toetsen_geen_MV_en_SV(F!$B314,Q314),IF($P314="toetsen alleen MV en SV",toetsen_alleen_MV_en_SV(F!$B314,Q314),""))))))</f>
        <v/>
      </c>
      <c r="S314" s="5" t="str">
        <f>IF($P314="toetsen",IF(OR(Q314="",VLOOKUP(F!$B314,E!$B$1:$AK$300,10,FALSE)=1000000000),"",IF(Q314&lt;=VLOOKUP(F!$B314,E!$B$1:$AK$300,10,FALSE),"ja","nee")),"")</f>
        <v/>
      </c>
      <c r="T314" s="78" t="str">
        <f t="shared" si="104"/>
        <v/>
      </c>
      <c r="U314" s="5" t="str">
        <f>IF($D314="--","",IF($P314="toetsen",toetsen(F!$B314,T314),IF($P314="toetsen alleen IW",toetsen_alleen_IW(F!$B314,T314),IF($P314="toetsen alleen LN",toetsen_alleen_LN(F!$B314,T314),IF($P314="toetsen geen MV en SV",toetsen_geen_MV_en_SV(F!$B314,T314),IF($P314="toetsen alleen MV en SV",toetsen_alleen_MV_en_SV(F!$B314,T314),""))))))</f>
        <v/>
      </c>
      <c r="V314" s="5" t="str">
        <f>IF($P314="toetsen",IF(OR(T314="",VLOOKUP(F!$B314,E!$B$1:$AK$300,10,FALSE)=1000000000),"",IF(T314&lt;=VLOOKUP(F!$B314,E!$B$1:$AK$300,10,FALSE),"ja","nee")),"")</f>
        <v/>
      </c>
      <c r="W314" s="6" t="str">
        <f t="shared" si="105"/>
        <v/>
      </c>
      <c r="X314" s="5" t="str">
        <f>IF($F314="--","",IF($P314="toetsen",toetsen(F!$B314,W314),IF($P314="toetsen alleen IW",toetsen_alleen_IW(F!$B314,W314),IF($P314="toetsen alleen LN",toetsen_alleen_LN(F!$B314,W314),IF($P314="toetsen geen MV en SV",toetsen_geen_MV_en_SV(F!$B314,W314),IF($P314="toetsen alleen MV en SV",toetsen_alleen_MV_en_SV(F!$B314,W314),""))))))</f>
        <v/>
      </c>
      <c r="Y314" s="5" t="str">
        <f>IF($P314="toetsen",IF(OR(W314="",VLOOKUP(F!$B314,E!$B$1:$AK$300,10,FALSE)=1000000000),"",IF(W314&lt;=VLOOKUP(F!$B314,E!$B$1:$AK$300,10,FALSE),"ja","nee")),"")</f>
        <v/>
      </c>
      <c r="AA314" s="4" t="str">
        <f>IFERROR(IF(Q314="","",(IF(Q314&gt;2*VLOOKUP(F!$B314,E!$B$1:$AK$300,5,FALSE),1,0))),"")</f>
        <v/>
      </c>
      <c r="AB314" s="4" t="str">
        <f>IFERROR(IF(T314="","",(IF(T314&gt;2*VLOOKUP(F!$B314,E!$B$1:$AK$300,5,FALSE),1,0))),"")</f>
        <v/>
      </c>
      <c r="AC314" s="4" t="str">
        <f>IFERROR(IF(W314="","",(IF(W314&gt;2*VLOOKUP(F!$B314,E!$B$1:$AK$300,5,FALSE),1,0))),"")</f>
        <v/>
      </c>
      <c r="AE314" s="4" t="str">
        <f>IFERROR(IF(Q314="","",(IF(Q314&gt;VLOOKUP(F!$B314,E!$B$1:$AK$300,6,FALSE)+VLOOKUP(F!$B314,E!$B$1:$AK$300,5,FALSE),1,0))),"")</f>
        <v/>
      </c>
      <c r="AF314" s="4" t="str">
        <f>IFERROR(IF(T314="","",(IF(T314&gt;VLOOKUP(F!$B314,E!$B$1:$AK$300,6,FALSE)+VLOOKUP(F!$B314,E!$B$1:$AK$300,5,FALSE),1,0))),"")</f>
        <v/>
      </c>
      <c r="AG314" s="4" t="str">
        <f>IFERROR(IF(W314="","",(IF(W314&gt;VLOOKUP(F!$B314,E!$B$1:$AK$300,6,FALSE)+VLOOKUP(F!$B314,E!$B$1:$AK$300,5,FALSE),1,0))),"")</f>
        <v/>
      </c>
      <c r="AI314" s="6" t="str">
        <f t="shared" si="106"/>
        <v>--</v>
      </c>
      <c r="AJ314" s="6" t="str">
        <f>IF(AI314="--","--",IF(F!$D314=131,IF(I314=-1,"rg",IF(I314="","--",IF(I314*1000&lt;1,FIXED(I314*1000,3),IF(I314*1000&lt;10,FIXED(I314*1000,2),(IF(I314*1000&lt;100,FIXED(I314*1000,1),IF(I314*1000&lt;1000,FIXED(I314*1000,0),MROUND(I314*1000,10)))))))),IF(I314=-1,"rg",IF(I314="","--",IF(I314&lt;1,FIXED(I314,3),IF(I314&lt;10,FIXED(I314,2),(IF(I314&lt;100,FIXED(I314,1),IF(I314&lt;1000,FIXED(I314,0),MROUND(I314,10))))))))))</f>
        <v>--</v>
      </c>
      <c r="AK314" s="6" t="str">
        <f t="shared" si="107"/>
        <v>--</v>
      </c>
      <c r="AL314" s="6" t="str">
        <f>IF(AK314="--","--",IF(F!$D314=131,IF(K314=-1,"rg",IF(K314="","--",IF(K314*1000&lt;1,FIXED(K314*1000,3),IF(K314*1000&lt;10,FIXED(K314*1000,2),(IF(K314*1000&lt;100,FIXED(K314*1000,1),IF(K314*1000&lt;1000,FIXED(K314*1000,0),MROUND(K314*1000,10)))))))),IF(K314=-1,"rg",IF(K314="","--",IF(K314&lt;1,FIXED(K314,3),IF(K314&lt;10,FIXED(K314,2),(IF(K314&lt;100,FIXED(K314,1),IF(K314&lt;1000,FIXED(K314,0),MROUND(K314,10))))))))))</f>
        <v>--</v>
      </c>
      <c r="AM314" s="6" t="str">
        <f t="shared" si="108"/>
        <v>--</v>
      </c>
      <c r="AN314" s="6" t="str">
        <f>IF(AM314="--","--",IF(F!$D314=131,IF(M314=-1,"rg",IF(M314="","--",IF(M314*1000&lt;1,FIXED(M314*1000,3),IF(M314*1000&lt;10,FIXED(M314*1000,2),(IF(M314*1000&lt;100,FIXED(M314*1000,1),IF(M314*1000&lt;1000,FIXED(M314*1000,0),MROUND(M314*1000,10)))))))),IF(M314=-1,"rg",IF(M314="","--",IF(M314&lt;1,FIXED(M314,3),IF(M314&lt;10,FIXED(M314,2),(IF(M314&lt;100,FIXED(M314,1),IF(M314&lt;1000,FIXED(M314,0),MROUND(M314,10))))))))))</f>
        <v>--</v>
      </c>
      <c r="AP314" s="6" t="str">
        <f t="shared" si="95"/>
        <v>--</v>
      </c>
      <c r="AQ314" s="6" t="str">
        <f t="shared" si="96"/>
        <v/>
      </c>
      <c r="AR314" s="6" t="str">
        <f t="shared" si="97"/>
        <v>--</v>
      </c>
      <c r="AS314" s="6" t="str">
        <f t="shared" si="98"/>
        <v/>
      </c>
      <c r="AT314" s="6" t="str">
        <f t="shared" si="99"/>
        <v/>
      </c>
      <c r="AU314" s="6" t="str">
        <f>IFERROR(IF(AR314="--","",IF(HLOOKUP(SMALL($Q$4:$Y$4,3),$Q$4:$Y$501,ROW(AP314)-3,FALSE)=0,"",IF(HLOOKUP(SMALL($Q$4:$Y$4,3),$Q$4:$Y$501,ROW(AP314)-3,FALSE)="nee",VLOOKUP("De kwaliteitseis emissiearme grond (maximale concentratie) wordt overschreden.",H!$O$10:'H'!$P$59,2,FALSE),""))),"")</f>
        <v/>
      </c>
      <c r="AV314" s="6" t="str">
        <f t="shared" si="89"/>
        <v>--</v>
      </c>
      <c r="AW314" s="6" t="str">
        <f t="shared" si="90"/>
        <v/>
      </c>
      <c r="AX314" s="6" t="str">
        <f t="shared" si="91"/>
        <v>--</v>
      </c>
      <c r="AY314" s="6" t="str">
        <f t="shared" si="100"/>
        <v/>
      </c>
      <c r="AZ314" s="6" t="str">
        <f t="shared" si="101"/>
        <v/>
      </c>
      <c r="BA314" s="6" t="str">
        <f>IFERROR(IF(AR314="--","",IF(HLOOKUP(SMALL($Q$4:$Y$4,6),$Q$4:$Y$501,ROW(AP314)-3,FALSE)=0,"",IF(HLOOKUP(SMALL($Q$4:$Y$4,6),$Q$4:$Y$501,ROW(AP314)-3,FALSE)="nee",VLOOKUP("De kwaliteitseis emissiearme grond (maximale concentratie) wordt overschreden.",H!$O$10:'H'!$P$59,2,FALSE),""))),"")</f>
        <v/>
      </c>
      <c r="BB314" s="6" t="str">
        <f t="shared" si="92"/>
        <v>--</v>
      </c>
      <c r="BC314" s="6" t="str">
        <f t="shared" si="93"/>
        <v/>
      </c>
      <c r="BD314" s="6" t="str">
        <f t="shared" si="94"/>
        <v>--</v>
      </c>
      <c r="BE314" s="6" t="str">
        <f t="shared" si="102"/>
        <v/>
      </c>
      <c r="BF314" s="6" t="str">
        <f t="shared" si="103"/>
        <v/>
      </c>
      <c r="BG314" s="4" t="str">
        <f>IFERROR(IF(AR314="--","",IF(HLOOKUP(SMALL($Q$4:$Y$4,9),$Q$4:$Y$501,ROW(AP314)-3,FALSE)=0,"",IF(HLOOKUP(SMALL($Q$4:$Y$4,9),$Q$4:$Y$501,ROW(AP314)-3,FALSE)="nee",VLOOKUP("De kwaliteitseis emissiearme grond (maximale concentratie) wordt overschreden.",H!$O$10:'H'!$P$59,2,FALSE),""))),"")</f>
        <v/>
      </c>
    </row>
    <row r="315" spans="1:59" x14ac:dyDescent="0.2">
      <c r="A315" s="4" t="str">
        <f>F!A315</f>
        <v>2-Propanol (IPA)</v>
      </c>
      <c r="B315" s="6" t="str">
        <f>IF(ISNUMBER(F!E315)=FALSE,"--",IF(F!E315=0,"--",F!E315))</f>
        <v>--</v>
      </c>
      <c r="C315" s="6" t="str">
        <f>IF(B315="--","",F!F315)</f>
        <v/>
      </c>
      <c r="D315" s="6" t="str">
        <f>IF(ISNUMBER(F!G315)=FALSE,"--",IF(F!G315=0,"--",F!G315))</f>
        <v>--</v>
      </c>
      <c r="E315" s="6" t="str">
        <f>IF(D315="--","",F!H315)</f>
        <v/>
      </c>
      <c r="F315" s="6" t="str">
        <f>IF(ISNUMBER(F!I315)=FALSE,"--",IF(F!I315=0,"--",F!I315))</f>
        <v>--</v>
      </c>
      <c r="G315" s="6" t="str">
        <f>IF(F315="--","",F!J315)</f>
        <v/>
      </c>
      <c r="H315" s="6"/>
      <c r="I315" s="6" t="str">
        <f>IF(F!Z315=-1,-1,F!AV315)</f>
        <v/>
      </c>
      <c r="J315" s="6"/>
      <c r="K315" s="6" t="str">
        <f>IF(F!AC315=-1,-1,F!AX315)</f>
        <v/>
      </c>
      <c r="L315" s="6"/>
      <c r="M315" s="6" t="str">
        <f>IF(F!AF315=-1,-1,F!AZ315)</f>
        <v/>
      </c>
      <c r="N315" s="6"/>
      <c r="P315" s="4" t="str">
        <f>IFERROR(IF(AND(VLOOKUP(F!$B315,E!$B$1:$AK$300,5,FALSE)&lt;&gt;1000000000,VLOOKUP(F!$B315,E!$B$1:$AK$300,6,FALSE)=1000000000,VLOOKUP(F!$B315,E!$B$1:$AK$300,7,FALSE)=1000000000,VLOOKUP(F!$B315,E!$B$1:$AK$300,8,FALSE)=1000000000,VLOOKUP(F!$B315,E!$B$1:$AK$300,9,FALSE)=1000000000),"toetsen alleen LN",IF(AND(VLOOKUP(F!$B315,E!$B$1:$AK$300,5,FALSE)=1000000000,VLOOKUP(F!$B315,E!$B$1:$AK$300,6,FALSE)=1000000000,VLOOKUP(F!$B315,E!$B$1:$AK$300,7,FALSE)=1000000000,VLOOKUP(F!$B315,E!$B$1:$AK$300,8,FALSE)&lt;&gt;1000000000,VLOOKUP(F!$B315,E!$B$1:$AK$300,9,FALSE)&lt;&gt;1000000000),"toetsen alleen MV en SV",IF(AND(VLOOKUP(F!$B315,E!$B$1:$AK$300,5,FALSE)&lt;&gt;1000000000,VLOOKUP(F!$B315,E!$B$1:$AK$300,6,FALSE)&lt;&gt;1000000000,VLOOKUP(F!$B315,E!$B$1:$AK$300,7,FALSE)&lt;&gt;1000000000,VLOOKUP(F!$B315,E!$B$1:$AK$300,8,FALSE)=1000000000,VLOOKUP(F!$B315,E!$B$1:$AK$300,9,FALSE)=1000000000),"toetsen geen MV en SV",IF(VLOOKUP(F!$B315,E!$B$1:$AK$300,5,FALSE)+VLOOKUP(F!$B315,E!$B$1:$AK$300,6,FALSE)+VLOOKUP(F!$B315,E!$B$1:$AK$300,7,FALSE)+VLOOKUP(F!$B315,E!$B$1:$AK$300,8,FALSE)&lt;&gt;4000000000,"toetsen",IF(VLOOKUP(F!$B315,E!$B$1:$AK$300,12,FALSE)&lt;&gt;1000000000,"toetsen alleen IW","niet toetsen"))))),"")</f>
        <v>toetsen geen MV en SV</v>
      </c>
      <c r="Q315" s="6" t="str">
        <f t="shared" si="109"/>
        <v/>
      </c>
      <c r="R315" s="5" t="str">
        <f>IF($B315="--","",IF($P315="toetsen",toetsen(F!$B315,Q315),IF($P315="toetsen alleen IW",toetsen_alleen_IW(F!$B315,Q315),IF($P315="toetsen alleen LN",toetsen_alleen_LN(F!$B315,Q315),IF($P315="toetsen geen MV en SV",toetsen_geen_MV_en_SV(F!$B315,Q315),IF($P315="toetsen alleen MV en SV",toetsen_alleen_MV_en_SV(F!$B315,Q315),""))))))</f>
        <v/>
      </c>
      <c r="S315" s="5" t="str">
        <f>IF($P315="toetsen",IF(OR(Q315="",VLOOKUP(F!$B315,E!$B$1:$AK$300,10,FALSE)=1000000000),"",IF(Q315&lt;=VLOOKUP(F!$B315,E!$B$1:$AK$300,10,FALSE),"ja","nee")),"")</f>
        <v/>
      </c>
      <c r="T315" s="78" t="str">
        <f t="shared" si="104"/>
        <v/>
      </c>
      <c r="U315" s="5" t="str">
        <f>IF($D315="--","",IF($P315="toetsen",toetsen(F!$B315,T315),IF($P315="toetsen alleen IW",toetsen_alleen_IW(F!$B315,T315),IF($P315="toetsen alleen LN",toetsen_alleen_LN(F!$B315,T315),IF($P315="toetsen geen MV en SV",toetsen_geen_MV_en_SV(F!$B315,T315),IF($P315="toetsen alleen MV en SV",toetsen_alleen_MV_en_SV(F!$B315,T315),""))))))</f>
        <v/>
      </c>
      <c r="V315" s="5" t="str">
        <f>IF($P315="toetsen",IF(OR(T315="",VLOOKUP(F!$B315,E!$B$1:$AK$300,10,FALSE)=1000000000),"",IF(T315&lt;=VLOOKUP(F!$B315,E!$B$1:$AK$300,10,FALSE),"ja","nee")),"")</f>
        <v/>
      </c>
      <c r="W315" s="6" t="str">
        <f t="shared" si="105"/>
        <v/>
      </c>
      <c r="X315" s="5" t="str">
        <f>IF($F315="--","",IF($P315="toetsen",toetsen(F!$B315,W315),IF($P315="toetsen alleen IW",toetsen_alleen_IW(F!$B315,W315),IF($P315="toetsen alleen LN",toetsen_alleen_LN(F!$B315,W315),IF($P315="toetsen geen MV en SV",toetsen_geen_MV_en_SV(F!$B315,W315),IF($P315="toetsen alleen MV en SV",toetsen_alleen_MV_en_SV(F!$B315,W315),""))))))</f>
        <v/>
      </c>
      <c r="Y315" s="5" t="str">
        <f>IF($P315="toetsen",IF(OR(W315="",VLOOKUP(F!$B315,E!$B$1:$AK$300,10,FALSE)=1000000000),"",IF(W315&lt;=VLOOKUP(F!$B315,E!$B$1:$AK$300,10,FALSE),"ja","nee")),"")</f>
        <v/>
      </c>
      <c r="AA315" s="4" t="str">
        <f>IFERROR(IF(Q315="","",(IF(Q315&gt;2*VLOOKUP(F!$B315,E!$B$1:$AK$300,5,FALSE),1,0))),"")</f>
        <v/>
      </c>
      <c r="AB315" s="4" t="str">
        <f>IFERROR(IF(T315="","",(IF(T315&gt;2*VLOOKUP(F!$B315,E!$B$1:$AK$300,5,FALSE),1,0))),"")</f>
        <v/>
      </c>
      <c r="AC315" s="4" t="str">
        <f>IFERROR(IF(W315="","",(IF(W315&gt;2*VLOOKUP(F!$B315,E!$B$1:$AK$300,5,FALSE),1,0))),"")</f>
        <v/>
      </c>
      <c r="AE315" s="4" t="str">
        <f>IFERROR(IF(Q315="","",(IF(Q315&gt;VLOOKUP(F!$B315,E!$B$1:$AK$300,6,FALSE)+VLOOKUP(F!$B315,E!$B$1:$AK$300,5,FALSE),1,0))),"")</f>
        <v/>
      </c>
      <c r="AF315" s="4" t="str">
        <f>IFERROR(IF(T315="","",(IF(T315&gt;VLOOKUP(F!$B315,E!$B$1:$AK$300,6,FALSE)+VLOOKUP(F!$B315,E!$B$1:$AK$300,5,FALSE),1,0))),"")</f>
        <v/>
      </c>
      <c r="AG315" s="4" t="str">
        <f>IFERROR(IF(W315="","",(IF(W315&gt;VLOOKUP(F!$B315,E!$B$1:$AK$300,6,FALSE)+VLOOKUP(F!$B315,E!$B$1:$AK$300,5,FALSE),1,0))),"")</f>
        <v/>
      </c>
      <c r="AI315" s="6" t="str">
        <f t="shared" si="106"/>
        <v>--</v>
      </c>
      <c r="AJ315" s="6" t="str">
        <f>IF(AI315="--","--",IF(F!$D315=131,IF(I315=-1,"rg",IF(I315="","--",IF(I315*1000&lt;1,FIXED(I315*1000,3),IF(I315*1000&lt;10,FIXED(I315*1000,2),(IF(I315*1000&lt;100,FIXED(I315*1000,1),IF(I315*1000&lt;1000,FIXED(I315*1000,0),MROUND(I315*1000,10)))))))),IF(I315=-1,"rg",IF(I315="","--",IF(I315&lt;1,FIXED(I315,3),IF(I315&lt;10,FIXED(I315,2),(IF(I315&lt;100,FIXED(I315,1),IF(I315&lt;1000,FIXED(I315,0),MROUND(I315,10))))))))))</f>
        <v>--</v>
      </c>
      <c r="AK315" s="6" t="str">
        <f t="shared" si="107"/>
        <v>--</v>
      </c>
      <c r="AL315" s="6" t="str">
        <f>IF(AK315="--","--",IF(F!$D315=131,IF(K315=-1,"rg",IF(K315="","--",IF(K315*1000&lt;1,FIXED(K315*1000,3),IF(K315*1000&lt;10,FIXED(K315*1000,2),(IF(K315*1000&lt;100,FIXED(K315*1000,1),IF(K315*1000&lt;1000,FIXED(K315*1000,0),MROUND(K315*1000,10)))))))),IF(K315=-1,"rg",IF(K315="","--",IF(K315&lt;1,FIXED(K315,3),IF(K315&lt;10,FIXED(K315,2),(IF(K315&lt;100,FIXED(K315,1),IF(K315&lt;1000,FIXED(K315,0),MROUND(K315,10))))))))))</f>
        <v>--</v>
      </c>
      <c r="AM315" s="6" t="str">
        <f t="shared" si="108"/>
        <v>--</v>
      </c>
      <c r="AN315" s="6" t="str">
        <f>IF(AM315="--","--",IF(F!$D315=131,IF(M315=-1,"rg",IF(M315="","--",IF(M315*1000&lt;1,FIXED(M315*1000,3),IF(M315*1000&lt;10,FIXED(M315*1000,2),(IF(M315*1000&lt;100,FIXED(M315*1000,1),IF(M315*1000&lt;1000,FIXED(M315*1000,0),MROUND(M315*1000,10)))))))),IF(M315=-1,"rg",IF(M315="","--",IF(M315&lt;1,FIXED(M315,3),IF(M315&lt;10,FIXED(M315,2),(IF(M315&lt;100,FIXED(M315,1),IF(M315&lt;1000,FIXED(M315,0),MROUND(M315,10))))))))))</f>
        <v>--</v>
      </c>
      <c r="AP315" s="6" t="str">
        <f t="shared" si="95"/>
        <v>--</v>
      </c>
      <c r="AQ315" s="6" t="str">
        <f t="shared" si="96"/>
        <v/>
      </c>
      <c r="AR315" s="6" t="str">
        <f t="shared" si="97"/>
        <v>--</v>
      </c>
      <c r="AS315" s="6" t="str">
        <f t="shared" si="98"/>
        <v/>
      </c>
      <c r="AT315" s="6" t="str">
        <f t="shared" si="99"/>
        <v/>
      </c>
      <c r="AU315" s="6" t="str">
        <f>IFERROR(IF(AR315="--","",IF(HLOOKUP(SMALL($Q$4:$Y$4,3),$Q$4:$Y$501,ROW(AP315)-3,FALSE)=0,"",IF(HLOOKUP(SMALL($Q$4:$Y$4,3),$Q$4:$Y$501,ROW(AP315)-3,FALSE)="nee",VLOOKUP("De kwaliteitseis emissiearme grond (maximale concentratie) wordt overschreden.",H!$O$10:'H'!$P$59,2,FALSE),""))),"")</f>
        <v/>
      </c>
      <c r="AV315" s="6" t="str">
        <f t="shared" si="89"/>
        <v>--</v>
      </c>
      <c r="AW315" s="6" t="str">
        <f t="shared" si="90"/>
        <v/>
      </c>
      <c r="AX315" s="6" t="str">
        <f t="shared" si="91"/>
        <v>--</v>
      </c>
      <c r="AY315" s="6" t="str">
        <f t="shared" si="100"/>
        <v/>
      </c>
      <c r="AZ315" s="6" t="str">
        <f t="shared" si="101"/>
        <v/>
      </c>
      <c r="BA315" s="6" t="str">
        <f>IFERROR(IF(AR315="--","",IF(HLOOKUP(SMALL($Q$4:$Y$4,6),$Q$4:$Y$501,ROW(AP315)-3,FALSE)=0,"",IF(HLOOKUP(SMALL($Q$4:$Y$4,6),$Q$4:$Y$501,ROW(AP315)-3,FALSE)="nee",VLOOKUP("De kwaliteitseis emissiearme grond (maximale concentratie) wordt overschreden.",H!$O$10:'H'!$P$59,2,FALSE),""))),"")</f>
        <v/>
      </c>
      <c r="BB315" s="6" t="str">
        <f t="shared" si="92"/>
        <v>--</v>
      </c>
      <c r="BC315" s="6" t="str">
        <f t="shared" si="93"/>
        <v/>
      </c>
      <c r="BD315" s="6" t="str">
        <f t="shared" si="94"/>
        <v>--</v>
      </c>
      <c r="BE315" s="6" t="str">
        <f t="shared" si="102"/>
        <v/>
      </c>
      <c r="BF315" s="6" t="str">
        <f t="shared" si="103"/>
        <v/>
      </c>
      <c r="BG315" s="4" t="str">
        <f>IFERROR(IF(AR315="--","",IF(HLOOKUP(SMALL($Q$4:$Y$4,9),$Q$4:$Y$501,ROW(AP315)-3,FALSE)=0,"",IF(HLOOKUP(SMALL($Q$4:$Y$4,9),$Q$4:$Y$501,ROW(AP315)-3,FALSE)="nee",VLOOKUP("De kwaliteitseis emissiearme grond (maximale concentratie) wordt overschreden.",H!$O$10:'H'!$P$59,2,FALSE),""))),"")</f>
        <v/>
      </c>
    </row>
    <row r="316" spans="1:59" x14ac:dyDescent="0.2">
      <c r="A316" s="4" t="str">
        <f>F!A316</f>
        <v>1-Butanol</v>
      </c>
      <c r="B316" s="6" t="str">
        <f>IF(ISNUMBER(F!E316)=FALSE,"--",IF(F!E316=0,"--",F!E316))</f>
        <v>--</v>
      </c>
      <c r="C316" s="6" t="str">
        <f>IF(B316="--","",F!F316)</f>
        <v/>
      </c>
      <c r="D316" s="6" t="str">
        <f>IF(ISNUMBER(F!G316)=FALSE,"--",IF(F!G316=0,"--",F!G316))</f>
        <v>--</v>
      </c>
      <c r="E316" s="6" t="str">
        <f>IF(D316="--","",F!H316)</f>
        <v/>
      </c>
      <c r="F316" s="6" t="str">
        <f>IF(ISNUMBER(F!I316)=FALSE,"--",IF(F!I316=0,"--",F!I316))</f>
        <v>--</v>
      </c>
      <c r="G316" s="6" t="str">
        <f>IF(F316="--","",F!J316)</f>
        <v/>
      </c>
      <c r="H316" s="6"/>
      <c r="I316" s="6" t="str">
        <f>IF(F!Z316=-1,-1,F!AV316)</f>
        <v/>
      </c>
      <c r="J316" s="6"/>
      <c r="K316" s="6" t="str">
        <f>IF(F!AC316=-1,-1,F!AX316)</f>
        <v/>
      </c>
      <c r="L316" s="6"/>
      <c r="M316" s="6" t="str">
        <f>IF(F!AF316=-1,-1,F!AZ316)</f>
        <v/>
      </c>
      <c r="N316" s="6"/>
      <c r="P316" s="4" t="str">
        <f>IFERROR(IF(AND(VLOOKUP(F!$B316,E!$B$1:$AK$300,5,FALSE)&lt;&gt;1000000000,VLOOKUP(F!$B316,E!$B$1:$AK$300,6,FALSE)=1000000000,VLOOKUP(F!$B316,E!$B$1:$AK$300,7,FALSE)=1000000000,VLOOKUP(F!$B316,E!$B$1:$AK$300,8,FALSE)=1000000000,VLOOKUP(F!$B316,E!$B$1:$AK$300,9,FALSE)=1000000000),"toetsen alleen LN",IF(AND(VLOOKUP(F!$B316,E!$B$1:$AK$300,5,FALSE)=1000000000,VLOOKUP(F!$B316,E!$B$1:$AK$300,6,FALSE)=1000000000,VLOOKUP(F!$B316,E!$B$1:$AK$300,7,FALSE)=1000000000,VLOOKUP(F!$B316,E!$B$1:$AK$300,8,FALSE)&lt;&gt;1000000000,VLOOKUP(F!$B316,E!$B$1:$AK$300,9,FALSE)&lt;&gt;1000000000),"toetsen alleen MV en SV",IF(AND(VLOOKUP(F!$B316,E!$B$1:$AK$300,5,FALSE)&lt;&gt;1000000000,VLOOKUP(F!$B316,E!$B$1:$AK$300,6,FALSE)&lt;&gt;1000000000,VLOOKUP(F!$B316,E!$B$1:$AK$300,7,FALSE)&lt;&gt;1000000000,VLOOKUP(F!$B316,E!$B$1:$AK$300,8,FALSE)=1000000000,VLOOKUP(F!$B316,E!$B$1:$AK$300,9,FALSE)=1000000000),"toetsen geen MV en SV",IF(VLOOKUP(F!$B316,E!$B$1:$AK$300,5,FALSE)+VLOOKUP(F!$B316,E!$B$1:$AK$300,6,FALSE)+VLOOKUP(F!$B316,E!$B$1:$AK$300,7,FALSE)+VLOOKUP(F!$B316,E!$B$1:$AK$300,8,FALSE)&lt;&gt;4000000000,"toetsen",IF(VLOOKUP(F!$B316,E!$B$1:$AK$300,12,FALSE)&lt;&gt;1000000000,"toetsen alleen IW","niet toetsen"))))),"")</f>
        <v>toetsen geen MV en SV</v>
      </c>
      <c r="Q316" s="6" t="str">
        <f t="shared" si="109"/>
        <v/>
      </c>
      <c r="R316" s="5" t="str">
        <f>IF($B316="--","",IF($P316="toetsen",toetsen(F!$B316,Q316),IF($P316="toetsen alleen IW",toetsen_alleen_IW(F!$B316,Q316),IF($P316="toetsen alleen LN",toetsen_alleen_LN(F!$B316,Q316),IF($P316="toetsen geen MV en SV",toetsen_geen_MV_en_SV(F!$B316,Q316),IF($P316="toetsen alleen MV en SV",toetsen_alleen_MV_en_SV(F!$B316,Q316),""))))))</f>
        <v/>
      </c>
      <c r="S316" s="5" t="str">
        <f>IF($P316="toetsen",IF(OR(Q316="",VLOOKUP(F!$B316,E!$B$1:$AK$300,10,FALSE)=1000000000),"",IF(Q316&lt;=VLOOKUP(F!$B316,E!$B$1:$AK$300,10,FALSE),"ja","nee")),"")</f>
        <v/>
      </c>
      <c r="T316" s="78" t="str">
        <f t="shared" si="104"/>
        <v/>
      </c>
      <c r="U316" s="5" t="str">
        <f>IF($D316="--","",IF($P316="toetsen",toetsen(F!$B316,T316),IF($P316="toetsen alleen IW",toetsen_alleen_IW(F!$B316,T316),IF($P316="toetsen alleen LN",toetsen_alleen_LN(F!$B316,T316),IF($P316="toetsen geen MV en SV",toetsen_geen_MV_en_SV(F!$B316,T316),IF($P316="toetsen alleen MV en SV",toetsen_alleen_MV_en_SV(F!$B316,T316),""))))))</f>
        <v/>
      </c>
      <c r="V316" s="5" t="str">
        <f>IF($P316="toetsen",IF(OR(T316="",VLOOKUP(F!$B316,E!$B$1:$AK$300,10,FALSE)=1000000000),"",IF(T316&lt;=VLOOKUP(F!$B316,E!$B$1:$AK$300,10,FALSE),"ja","nee")),"")</f>
        <v/>
      </c>
      <c r="W316" s="6" t="str">
        <f t="shared" si="105"/>
        <v/>
      </c>
      <c r="X316" s="5" t="str">
        <f>IF($F316="--","",IF($P316="toetsen",toetsen(F!$B316,W316),IF($P316="toetsen alleen IW",toetsen_alleen_IW(F!$B316,W316),IF($P316="toetsen alleen LN",toetsen_alleen_LN(F!$B316,W316),IF($P316="toetsen geen MV en SV",toetsen_geen_MV_en_SV(F!$B316,W316),IF($P316="toetsen alleen MV en SV",toetsen_alleen_MV_en_SV(F!$B316,W316),""))))))</f>
        <v/>
      </c>
      <c r="Y316" s="5" t="str">
        <f>IF($P316="toetsen",IF(OR(W316="",VLOOKUP(F!$B316,E!$B$1:$AK$300,10,FALSE)=1000000000),"",IF(W316&lt;=VLOOKUP(F!$B316,E!$B$1:$AK$300,10,FALSE),"ja","nee")),"")</f>
        <v/>
      </c>
      <c r="AA316" s="4" t="str">
        <f>IFERROR(IF(Q316="","",(IF(Q316&gt;2*VLOOKUP(F!$B316,E!$B$1:$AK$300,5,FALSE),1,0))),"")</f>
        <v/>
      </c>
      <c r="AB316" s="4" t="str">
        <f>IFERROR(IF(T316="","",(IF(T316&gt;2*VLOOKUP(F!$B316,E!$B$1:$AK$300,5,FALSE),1,0))),"")</f>
        <v/>
      </c>
      <c r="AC316" s="4" t="str">
        <f>IFERROR(IF(W316="","",(IF(W316&gt;2*VLOOKUP(F!$B316,E!$B$1:$AK$300,5,FALSE),1,0))),"")</f>
        <v/>
      </c>
      <c r="AE316" s="4" t="str">
        <f>IFERROR(IF(Q316="","",(IF(Q316&gt;VLOOKUP(F!$B316,E!$B$1:$AK$300,6,FALSE)+VLOOKUP(F!$B316,E!$B$1:$AK$300,5,FALSE),1,0))),"")</f>
        <v/>
      </c>
      <c r="AF316" s="4" t="str">
        <f>IFERROR(IF(T316="","",(IF(T316&gt;VLOOKUP(F!$B316,E!$B$1:$AK$300,6,FALSE)+VLOOKUP(F!$B316,E!$B$1:$AK$300,5,FALSE),1,0))),"")</f>
        <v/>
      </c>
      <c r="AG316" s="4" t="str">
        <f>IFERROR(IF(W316="","",(IF(W316&gt;VLOOKUP(F!$B316,E!$B$1:$AK$300,6,FALSE)+VLOOKUP(F!$B316,E!$B$1:$AK$300,5,FALSE),1,0))),"")</f>
        <v/>
      </c>
      <c r="AI316" s="6" t="str">
        <f t="shared" si="106"/>
        <v>--</v>
      </c>
      <c r="AJ316" s="6" t="str">
        <f>IF(AI316="--","--",IF(F!$D316=131,IF(I316=-1,"rg",IF(I316="","--",IF(I316*1000&lt;1,FIXED(I316*1000,3),IF(I316*1000&lt;10,FIXED(I316*1000,2),(IF(I316*1000&lt;100,FIXED(I316*1000,1),IF(I316*1000&lt;1000,FIXED(I316*1000,0),MROUND(I316*1000,10)))))))),IF(I316=-1,"rg",IF(I316="","--",IF(I316&lt;1,FIXED(I316,3),IF(I316&lt;10,FIXED(I316,2),(IF(I316&lt;100,FIXED(I316,1),IF(I316&lt;1000,FIXED(I316,0),MROUND(I316,10))))))))))</f>
        <v>--</v>
      </c>
      <c r="AK316" s="6" t="str">
        <f t="shared" si="107"/>
        <v>--</v>
      </c>
      <c r="AL316" s="6" t="str">
        <f>IF(AK316="--","--",IF(F!$D316=131,IF(K316=-1,"rg",IF(K316="","--",IF(K316*1000&lt;1,FIXED(K316*1000,3),IF(K316*1000&lt;10,FIXED(K316*1000,2),(IF(K316*1000&lt;100,FIXED(K316*1000,1),IF(K316*1000&lt;1000,FIXED(K316*1000,0),MROUND(K316*1000,10)))))))),IF(K316=-1,"rg",IF(K316="","--",IF(K316&lt;1,FIXED(K316,3),IF(K316&lt;10,FIXED(K316,2),(IF(K316&lt;100,FIXED(K316,1),IF(K316&lt;1000,FIXED(K316,0),MROUND(K316,10))))))))))</f>
        <v>--</v>
      </c>
      <c r="AM316" s="6" t="str">
        <f t="shared" si="108"/>
        <v>--</v>
      </c>
      <c r="AN316" s="6" t="str">
        <f>IF(AM316="--","--",IF(F!$D316=131,IF(M316=-1,"rg",IF(M316="","--",IF(M316*1000&lt;1,FIXED(M316*1000,3),IF(M316*1000&lt;10,FIXED(M316*1000,2),(IF(M316*1000&lt;100,FIXED(M316*1000,1),IF(M316*1000&lt;1000,FIXED(M316*1000,0),MROUND(M316*1000,10)))))))),IF(M316=-1,"rg",IF(M316="","--",IF(M316&lt;1,FIXED(M316,3),IF(M316&lt;10,FIXED(M316,2),(IF(M316&lt;100,FIXED(M316,1),IF(M316&lt;1000,FIXED(M316,0),MROUND(M316,10))))))))))</f>
        <v>--</v>
      </c>
      <c r="AP316" s="6" t="str">
        <f t="shared" si="95"/>
        <v>--</v>
      </c>
      <c r="AQ316" s="6" t="str">
        <f t="shared" si="96"/>
        <v/>
      </c>
      <c r="AR316" s="6" t="str">
        <f t="shared" si="97"/>
        <v>--</v>
      </c>
      <c r="AS316" s="6" t="str">
        <f t="shared" si="98"/>
        <v/>
      </c>
      <c r="AT316" s="6" t="str">
        <f t="shared" si="99"/>
        <v/>
      </c>
      <c r="AU316" s="6" t="str">
        <f>IFERROR(IF(AR316="--","",IF(HLOOKUP(SMALL($Q$4:$Y$4,3),$Q$4:$Y$501,ROW(AP316)-3,FALSE)=0,"",IF(HLOOKUP(SMALL($Q$4:$Y$4,3),$Q$4:$Y$501,ROW(AP316)-3,FALSE)="nee",VLOOKUP("De kwaliteitseis emissiearme grond (maximale concentratie) wordt overschreden.",H!$O$10:'H'!$P$59,2,FALSE),""))),"")</f>
        <v/>
      </c>
      <c r="AV316" s="6" t="str">
        <f t="shared" si="89"/>
        <v>--</v>
      </c>
      <c r="AW316" s="6" t="str">
        <f t="shared" si="90"/>
        <v/>
      </c>
      <c r="AX316" s="6" t="str">
        <f t="shared" si="91"/>
        <v>--</v>
      </c>
      <c r="AY316" s="6" t="str">
        <f t="shared" si="100"/>
        <v/>
      </c>
      <c r="AZ316" s="6" t="str">
        <f t="shared" si="101"/>
        <v/>
      </c>
      <c r="BA316" s="6" t="str">
        <f>IFERROR(IF(AR316="--","",IF(HLOOKUP(SMALL($Q$4:$Y$4,6),$Q$4:$Y$501,ROW(AP316)-3,FALSE)=0,"",IF(HLOOKUP(SMALL($Q$4:$Y$4,6),$Q$4:$Y$501,ROW(AP316)-3,FALSE)="nee",VLOOKUP("De kwaliteitseis emissiearme grond (maximale concentratie) wordt overschreden.",H!$O$10:'H'!$P$59,2,FALSE),""))),"")</f>
        <v/>
      </c>
      <c r="BB316" s="6" t="str">
        <f t="shared" si="92"/>
        <v>--</v>
      </c>
      <c r="BC316" s="6" t="str">
        <f t="shared" si="93"/>
        <v/>
      </c>
      <c r="BD316" s="6" t="str">
        <f t="shared" si="94"/>
        <v>--</v>
      </c>
      <c r="BE316" s="6" t="str">
        <f t="shared" si="102"/>
        <v/>
      </c>
      <c r="BF316" s="6" t="str">
        <f t="shared" si="103"/>
        <v/>
      </c>
      <c r="BG316" s="4" t="str">
        <f>IFERROR(IF(AR316="--","",IF(HLOOKUP(SMALL($Q$4:$Y$4,9),$Q$4:$Y$501,ROW(AP316)-3,FALSE)=0,"",IF(HLOOKUP(SMALL($Q$4:$Y$4,9),$Q$4:$Y$501,ROW(AP316)-3,FALSE)="nee",VLOOKUP("De kwaliteitseis emissiearme grond (maximale concentratie) wordt overschreden.",H!$O$10:'H'!$P$59,2,FALSE),""))),"")</f>
        <v/>
      </c>
    </row>
    <row r="317" spans="1:59" x14ac:dyDescent="0.2">
      <c r="A317" s="4" t="str">
        <f>F!A317</f>
        <v>Iso-butanol</v>
      </c>
      <c r="B317" s="6" t="str">
        <f>IF(ISNUMBER(F!E317)=FALSE,"--",IF(F!E317=0,"--",F!E317))</f>
        <v>--</v>
      </c>
      <c r="C317" s="6" t="str">
        <f>IF(B317="--","",F!F317)</f>
        <v/>
      </c>
      <c r="D317" s="6" t="str">
        <f>IF(ISNUMBER(F!G317)=FALSE,"--",IF(F!G317=0,"--",F!G317))</f>
        <v>--</v>
      </c>
      <c r="E317" s="6" t="str">
        <f>IF(D317="--","",F!H317)</f>
        <v/>
      </c>
      <c r="F317" s="6" t="str">
        <f>IF(ISNUMBER(F!I317)=FALSE,"--",IF(F!I317=0,"--",F!I317))</f>
        <v>--</v>
      </c>
      <c r="G317" s="6" t="str">
        <f>IF(F317="--","",F!J317)</f>
        <v/>
      </c>
      <c r="H317" s="6"/>
      <c r="I317" s="6" t="str">
        <f>IF(F!Z317=-1,-1,F!AV317)</f>
        <v/>
      </c>
      <c r="J317" s="6"/>
      <c r="K317" s="6" t="str">
        <f>IF(F!AC317=-1,-1,F!AX317)</f>
        <v/>
      </c>
      <c r="L317" s="6"/>
      <c r="M317" s="6" t="str">
        <f>IF(F!AF317=-1,-1,F!AZ317)</f>
        <v/>
      </c>
      <c r="N317" s="6"/>
      <c r="P317" s="4" t="str">
        <f>IFERROR(IF(AND(VLOOKUP(F!$B317,E!$B$1:$AK$300,5,FALSE)&lt;&gt;1000000000,VLOOKUP(F!$B317,E!$B$1:$AK$300,6,FALSE)=1000000000,VLOOKUP(F!$B317,E!$B$1:$AK$300,7,FALSE)=1000000000,VLOOKUP(F!$B317,E!$B$1:$AK$300,8,FALSE)=1000000000,VLOOKUP(F!$B317,E!$B$1:$AK$300,9,FALSE)=1000000000),"toetsen alleen LN",IF(AND(VLOOKUP(F!$B317,E!$B$1:$AK$300,5,FALSE)=1000000000,VLOOKUP(F!$B317,E!$B$1:$AK$300,6,FALSE)=1000000000,VLOOKUP(F!$B317,E!$B$1:$AK$300,7,FALSE)=1000000000,VLOOKUP(F!$B317,E!$B$1:$AK$300,8,FALSE)&lt;&gt;1000000000,VLOOKUP(F!$B317,E!$B$1:$AK$300,9,FALSE)&lt;&gt;1000000000),"toetsen alleen MV en SV",IF(AND(VLOOKUP(F!$B317,E!$B$1:$AK$300,5,FALSE)&lt;&gt;1000000000,VLOOKUP(F!$B317,E!$B$1:$AK$300,6,FALSE)&lt;&gt;1000000000,VLOOKUP(F!$B317,E!$B$1:$AK$300,7,FALSE)&lt;&gt;1000000000,VLOOKUP(F!$B317,E!$B$1:$AK$300,8,FALSE)=1000000000,VLOOKUP(F!$B317,E!$B$1:$AK$300,9,FALSE)=1000000000),"toetsen geen MV en SV",IF(VLOOKUP(F!$B317,E!$B$1:$AK$300,5,FALSE)+VLOOKUP(F!$B317,E!$B$1:$AK$300,6,FALSE)+VLOOKUP(F!$B317,E!$B$1:$AK$300,7,FALSE)+VLOOKUP(F!$B317,E!$B$1:$AK$300,8,FALSE)&lt;&gt;4000000000,"toetsen",IF(VLOOKUP(F!$B317,E!$B$1:$AK$300,12,FALSE)&lt;&gt;1000000000,"toetsen alleen IW","niet toetsen"))))),"")</f>
        <v/>
      </c>
      <c r="Q317" s="6" t="str">
        <f t="shared" si="109"/>
        <v/>
      </c>
      <c r="R317" s="5" t="str">
        <f>IF($B317="--","",IF($P317="toetsen",toetsen(F!$B317,Q317),IF($P317="toetsen alleen IW",toetsen_alleen_IW(F!$B317,Q317),IF($P317="toetsen alleen LN",toetsen_alleen_LN(F!$B317,Q317),IF($P317="toetsen geen MV en SV",toetsen_geen_MV_en_SV(F!$B317,Q317),IF($P317="toetsen alleen MV en SV",toetsen_alleen_MV_en_SV(F!$B317,Q317),""))))))</f>
        <v/>
      </c>
      <c r="S317" s="5" t="str">
        <f>IF($P317="toetsen",IF(OR(Q317="",VLOOKUP(F!$B317,E!$B$1:$AK$300,10,FALSE)=1000000000),"",IF(Q317&lt;=VLOOKUP(F!$B317,E!$B$1:$AK$300,10,FALSE),"ja","nee")),"")</f>
        <v/>
      </c>
      <c r="T317" s="78" t="str">
        <f t="shared" si="104"/>
        <v/>
      </c>
      <c r="U317" s="5" t="str">
        <f>IF($D317="--","",IF($P317="toetsen",toetsen(F!$B317,T317),IF($P317="toetsen alleen IW",toetsen_alleen_IW(F!$B317,T317),IF($P317="toetsen alleen LN",toetsen_alleen_LN(F!$B317,T317),IF($P317="toetsen geen MV en SV",toetsen_geen_MV_en_SV(F!$B317,T317),IF($P317="toetsen alleen MV en SV",toetsen_alleen_MV_en_SV(F!$B317,T317),""))))))</f>
        <v/>
      </c>
      <c r="V317" s="5" t="str">
        <f>IF($P317="toetsen",IF(OR(T317="",VLOOKUP(F!$B317,E!$B$1:$AK$300,10,FALSE)=1000000000),"",IF(T317&lt;=VLOOKUP(F!$B317,E!$B$1:$AK$300,10,FALSE),"ja","nee")),"")</f>
        <v/>
      </c>
      <c r="W317" s="6" t="str">
        <f t="shared" si="105"/>
        <v/>
      </c>
      <c r="X317" s="5" t="str">
        <f>IF($F317="--","",IF($P317="toetsen",toetsen(F!$B317,W317),IF($P317="toetsen alleen IW",toetsen_alleen_IW(F!$B317,W317),IF($P317="toetsen alleen LN",toetsen_alleen_LN(F!$B317,W317),IF($P317="toetsen geen MV en SV",toetsen_geen_MV_en_SV(F!$B317,W317),IF($P317="toetsen alleen MV en SV",toetsen_alleen_MV_en_SV(F!$B317,W317),""))))))</f>
        <v/>
      </c>
      <c r="Y317" s="5" t="str">
        <f>IF($P317="toetsen",IF(OR(W317="",VLOOKUP(F!$B317,E!$B$1:$AK$300,10,FALSE)=1000000000),"",IF(W317&lt;=VLOOKUP(F!$B317,E!$B$1:$AK$300,10,FALSE),"ja","nee")),"")</f>
        <v/>
      </c>
      <c r="AA317" s="4" t="str">
        <f>IFERROR(IF(Q317="","",(IF(Q317&gt;2*VLOOKUP(F!$B317,E!$B$1:$AK$300,5,FALSE),1,0))),"")</f>
        <v/>
      </c>
      <c r="AB317" s="4" t="str">
        <f>IFERROR(IF(T317="","",(IF(T317&gt;2*VLOOKUP(F!$B317,E!$B$1:$AK$300,5,FALSE),1,0))),"")</f>
        <v/>
      </c>
      <c r="AC317" s="4" t="str">
        <f>IFERROR(IF(W317="","",(IF(W317&gt;2*VLOOKUP(F!$B317,E!$B$1:$AK$300,5,FALSE),1,0))),"")</f>
        <v/>
      </c>
      <c r="AE317" s="4" t="str">
        <f>IFERROR(IF(Q317="","",(IF(Q317&gt;VLOOKUP(F!$B317,E!$B$1:$AK$300,6,FALSE)+VLOOKUP(F!$B317,E!$B$1:$AK$300,5,FALSE),1,0))),"")</f>
        <v/>
      </c>
      <c r="AF317" s="4" t="str">
        <f>IFERROR(IF(T317="","",(IF(T317&gt;VLOOKUP(F!$B317,E!$B$1:$AK$300,6,FALSE)+VLOOKUP(F!$B317,E!$B$1:$AK$300,5,FALSE),1,0))),"")</f>
        <v/>
      </c>
      <c r="AG317" s="4" t="str">
        <f>IFERROR(IF(W317="","",(IF(W317&gt;VLOOKUP(F!$B317,E!$B$1:$AK$300,6,FALSE)+VLOOKUP(F!$B317,E!$B$1:$AK$300,5,FALSE),1,0))),"")</f>
        <v/>
      </c>
      <c r="AI317" s="6" t="str">
        <f t="shared" si="106"/>
        <v>--</v>
      </c>
      <c r="AJ317" s="6" t="str">
        <f>IF(AI317="--","--",IF(F!$D317=131,IF(I317=-1,"rg",IF(I317="","--",IF(I317*1000&lt;1,FIXED(I317*1000,3),IF(I317*1000&lt;10,FIXED(I317*1000,2),(IF(I317*1000&lt;100,FIXED(I317*1000,1),IF(I317*1000&lt;1000,FIXED(I317*1000,0),MROUND(I317*1000,10)))))))),IF(I317=-1,"rg",IF(I317="","--",IF(I317&lt;1,FIXED(I317,3),IF(I317&lt;10,FIXED(I317,2),(IF(I317&lt;100,FIXED(I317,1),IF(I317&lt;1000,FIXED(I317,0),MROUND(I317,10))))))))))</f>
        <v>--</v>
      </c>
      <c r="AK317" s="6" t="str">
        <f t="shared" si="107"/>
        <v>--</v>
      </c>
      <c r="AL317" s="6" t="str">
        <f>IF(AK317="--","--",IF(F!$D317=131,IF(K317=-1,"rg",IF(K317="","--",IF(K317*1000&lt;1,FIXED(K317*1000,3),IF(K317*1000&lt;10,FIXED(K317*1000,2),(IF(K317*1000&lt;100,FIXED(K317*1000,1),IF(K317*1000&lt;1000,FIXED(K317*1000,0),MROUND(K317*1000,10)))))))),IF(K317=-1,"rg",IF(K317="","--",IF(K317&lt;1,FIXED(K317,3),IF(K317&lt;10,FIXED(K317,2),(IF(K317&lt;100,FIXED(K317,1),IF(K317&lt;1000,FIXED(K317,0),MROUND(K317,10))))))))))</f>
        <v>--</v>
      </c>
      <c r="AM317" s="6" t="str">
        <f t="shared" si="108"/>
        <v>--</v>
      </c>
      <c r="AN317" s="6" t="str">
        <f>IF(AM317="--","--",IF(F!$D317=131,IF(M317=-1,"rg",IF(M317="","--",IF(M317*1000&lt;1,FIXED(M317*1000,3),IF(M317*1000&lt;10,FIXED(M317*1000,2),(IF(M317*1000&lt;100,FIXED(M317*1000,1),IF(M317*1000&lt;1000,FIXED(M317*1000,0),MROUND(M317*1000,10)))))))),IF(M317=-1,"rg",IF(M317="","--",IF(M317&lt;1,FIXED(M317,3),IF(M317&lt;10,FIXED(M317,2),(IF(M317&lt;100,FIXED(M317,1),IF(M317&lt;1000,FIXED(M317,0),MROUND(M317,10))))))))))</f>
        <v>--</v>
      </c>
      <c r="AP317" s="6" t="str">
        <f t="shared" si="95"/>
        <v>--</v>
      </c>
      <c r="AQ317" s="6" t="str">
        <f t="shared" si="96"/>
        <v/>
      </c>
      <c r="AR317" s="6" t="str">
        <f t="shared" si="97"/>
        <v>--</v>
      </c>
      <c r="AS317" s="6" t="str">
        <f t="shared" si="98"/>
        <v/>
      </c>
      <c r="AT317" s="6" t="str">
        <f t="shared" si="99"/>
        <v/>
      </c>
      <c r="AU317" s="6" t="str">
        <f>IFERROR(IF(AR317="--","",IF(HLOOKUP(SMALL($Q$4:$Y$4,3),$Q$4:$Y$501,ROW(AP317)-3,FALSE)=0,"",IF(HLOOKUP(SMALL($Q$4:$Y$4,3),$Q$4:$Y$501,ROW(AP317)-3,FALSE)="nee",VLOOKUP("De kwaliteitseis emissiearme grond (maximale concentratie) wordt overschreden.",H!$O$10:'H'!$P$59,2,FALSE),""))),"")</f>
        <v/>
      </c>
      <c r="AV317" s="6" t="str">
        <f t="shared" si="89"/>
        <v>--</v>
      </c>
      <c r="AW317" s="6" t="str">
        <f t="shared" si="90"/>
        <v/>
      </c>
      <c r="AX317" s="6" t="str">
        <f t="shared" si="91"/>
        <v>--</v>
      </c>
      <c r="AY317" s="6" t="str">
        <f t="shared" si="100"/>
        <v/>
      </c>
      <c r="AZ317" s="6" t="str">
        <f t="shared" si="101"/>
        <v/>
      </c>
      <c r="BA317" s="6" t="str">
        <f>IFERROR(IF(AR317="--","",IF(HLOOKUP(SMALL($Q$4:$Y$4,6),$Q$4:$Y$501,ROW(AP317)-3,FALSE)=0,"",IF(HLOOKUP(SMALL($Q$4:$Y$4,6),$Q$4:$Y$501,ROW(AP317)-3,FALSE)="nee",VLOOKUP("De kwaliteitseis emissiearme grond (maximale concentratie) wordt overschreden.",H!$O$10:'H'!$P$59,2,FALSE),""))),"")</f>
        <v/>
      </c>
      <c r="BB317" s="6" t="str">
        <f t="shared" si="92"/>
        <v>--</v>
      </c>
      <c r="BC317" s="6" t="str">
        <f t="shared" si="93"/>
        <v/>
      </c>
      <c r="BD317" s="6" t="str">
        <f t="shared" si="94"/>
        <v>--</v>
      </c>
      <c r="BE317" s="6" t="str">
        <f t="shared" si="102"/>
        <v/>
      </c>
      <c r="BF317" s="6" t="str">
        <f t="shared" si="103"/>
        <v/>
      </c>
      <c r="BG317" s="4" t="str">
        <f>IFERROR(IF(AR317="--","",IF(HLOOKUP(SMALL($Q$4:$Y$4,9),$Q$4:$Y$501,ROW(AP317)-3,FALSE)=0,"",IF(HLOOKUP(SMALL($Q$4:$Y$4,9),$Q$4:$Y$501,ROW(AP317)-3,FALSE)="nee",VLOOKUP("De kwaliteitseis emissiearme grond (maximale concentratie) wordt overschreden.",H!$O$10:'H'!$P$59,2,FALSE),""))),"")</f>
        <v/>
      </c>
    </row>
    <row r="318" spans="1:59" x14ac:dyDescent="0.2">
      <c r="A318" s="4" t="str">
        <f>F!A318</f>
        <v>Tert-butanol</v>
      </c>
      <c r="B318" s="6" t="str">
        <f>IF(ISNUMBER(F!E318)=FALSE,"--",IF(F!E318=0,"--",F!E318))</f>
        <v>--</v>
      </c>
      <c r="C318" s="6" t="str">
        <f>IF(B318="--","",F!F318)</f>
        <v/>
      </c>
      <c r="D318" s="6" t="str">
        <f>IF(ISNUMBER(F!G318)=FALSE,"--",IF(F!G318=0,"--",F!G318))</f>
        <v>--</v>
      </c>
      <c r="E318" s="6" t="str">
        <f>IF(D318="--","",F!H318)</f>
        <v/>
      </c>
      <c r="F318" s="6" t="str">
        <f>IF(ISNUMBER(F!I318)=FALSE,"--",IF(F!I318=0,"--",F!I318))</f>
        <v>--</v>
      </c>
      <c r="G318" s="6" t="str">
        <f>IF(F318="--","",F!J318)</f>
        <v/>
      </c>
      <c r="H318" s="6"/>
      <c r="I318" s="6" t="str">
        <f>IF(F!Z318=-1,-1,F!AV318)</f>
        <v/>
      </c>
      <c r="J318" s="6"/>
      <c r="K318" s="6" t="str">
        <f>IF(F!AC318=-1,-1,F!AX318)</f>
        <v/>
      </c>
      <c r="L318" s="6"/>
      <c r="M318" s="6" t="str">
        <f>IF(F!AF318=-1,-1,F!AZ318)</f>
        <v/>
      </c>
      <c r="N318" s="6"/>
      <c r="P318" s="4" t="str">
        <f>IFERROR(IF(AND(VLOOKUP(F!$B318,E!$B$1:$AK$300,5,FALSE)&lt;&gt;1000000000,VLOOKUP(F!$B318,E!$B$1:$AK$300,6,FALSE)=1000000000,VLOOKUP(F!$B318,E!$B$1:$AK$300,7,FALSE)=1000000000,VLOOKUP(F!$B318,E!$B$1:$AK$300,8,FALSE)=1000000000,VLOOKUP(F!$B318,E!$B$1:$AK$300,9,FALSE)=1000000000),"toetsen alleen LN",IF(AND(VLOOKUP(F!$B318,E!$B$1:$AK$300,5,FALSE)=1000000000,VLOOKUP(F!$B318,E!$B$1:$AK$300,6,FALSE)=1000000000,VLOOKUP(F!$B318,E!$B$1:$AK$300,7,FALSE)=1000000000,VLOOKUP(F!$B318,E!$B$1:$AK$300,8,FALSE)&lt;&gt;1000000000,VLOOKUP(F!$B318,E!$B$1:$AK$300,9,FALSE)&lt;&gt;1000000000),"toetsen alleen MV en SV",IF(AND(VLOOKUP(F!$B318,E!$B$1:$AK$300,5,FALSE)&lt;&gt;1000000000,VLOOKUP(F!$B318,E!$B$1:$AK$300,6,FALSE)&lt;&gt;1000000000,VLOOKUP(F!$B318,E!$B$1:$AK$300,7,FALSE)&lt;&gt;1000000000,VLOOKUP(F!$B318,E!$B$1:$AK$300,8,FALSE)=1000000000,VLOOKUP(F!$B318,E!$B$1:$AK$300,9,FALSE)=1000000000),"toetsen geen MV en SV",IF(VLOOKUP(F!$B318,E!$B$1:$AK$300,5,FALSE)+VLOOKUP(F!$B318,E!$B$1:$AK$300,6,FALSE)+VLOOKUP(F!$B318,E!$B$1:$AK$300,7,FALSE)+VLOOKUP(F!$B318,E!$B$1:$AK$300,8,FALSE)&lt;&gt;4000000000,"toetsen",IF(VLOOKUP(F!$B318,E!$B$1:$AK$300,12,FALSE)&lt;&gt;1000000000,"toetsen alleen IW","niet toetsen"))))),"")</f>
        <v/>
      </c>
      <c r="Q318" s="6" t="str">
        <f t="shared" si="109"/>
        <v/>
      </c>
      <c r="R318" s="5" t="str">
        <f>IF($B318="--","",IF($P318="toetsen",toetsen(F!$B318,Q318),IF($P318="toetsen alleen IW",toetsen_alleen_IW(F!$B318,Q318),IF($P318="toetsen alleen LN",toetsen_alleen_LN(F!$B318,Q318),IF($P318="toetsen geen MV en SV",toetsen_geen_MV_en_SV(F!$B318,Q318),IF($P318="toetsen alleen MV en SV",toetsen_alleen_MV_en_SV(F!$B318,Q318),""))))))</f>
        <v/>
      </c>
      <c r="S318" s="5" t="str">
        <f>IF($P318="toetsen",IF(OR(Q318="",VLOOKUP(F!$B318,E!$B$1:$AK$300,10,FALSE)=1000000000),"",IF(Q318&lt;=VLOOKUP(F!$B318,E!$B$1:$AK$300,10,FALSE),"ja","nee")),"")</f>
        <v/>
      </c>
      <c r="T318" s="78" t="str">
        <f t="shared" si="104"/>
        <v/>
      </c>
      <c r="U318" s="5" t="str">
        <f>IF($D318="--","",IF($P318="toetsen",toetsen(F!$B318,T318),IF($P318="toetsen alleen IW",toetsen_alleen_IW(F!$B318,T318),IF($P318="toetsen alleen LN",toetsen_alleen_LN(F!$B318,T318),IF($P318="toetsen geen MV en SV",toetsen_geen_MV_en_SV(F!$B318,T318),IF($P318="toetsen alleen MV en SV",toetsen_alleen_MV_en_SV(F!$B318,T318),""))))))</f>
        <v/>
      </c>
      <c r="V318" s="5" t="str">
        <f>IF($P318="toetsen",IF(OR(T318="",VLOOKUP(F!$B318,E!$B$1:$AK$300,10,FALSE)=1000000000),"",IF(T318&lt;=VLOOKUP(F!$B318,E!$B$1:$AK$300,10,FALSE),"ja","nee")),"")</f>
        <v/>
      </c>
      <c r="W318" s="6" t="str">
        <f t="shared" si="105"/>
        <v/>
      </c>
      <c r="X318" s="5" t="str">
        <f>IF($F318="--","",IF($P318="toetsen",toetsen(F!$B318,W318),IF($P318="toetsen alleen IW",toetsen_alleen_IW(F!$B318,W318),IF($P318="toetsen alleen LN",toetsen_alleen_LN(F!$B318,W318),IF($P318="toetsen geen MV en SV",toetsen_geen_MV_en_SV(F!$B318,W318),IF($P318="toetsen alleen MV en SV",toetsen_alleen_MV_en_SV(F!$B318,W318),""))))))</f>
        <v/>
      </c>
      <c r="Y318" s="5" t="str">
        <f>IF($P318="toetsen",IF(OR(W318="",VLOOKUP(F!$B318,E!$B$1:$AK$300,10,FALSE)=1000000000),"",IF(W318&lt;=VLOOKUP(F!$B318,E!$B$1:$AK$300,10,FALSE),"ja","nee")),"")</f>
        <v/>
      </c>
      <c r="AA318" s="4" t="str">
        <f>IFERROR(IF(Q318="","",(IF(Q318&gt;2*VLOOKUP(F!$B318,E!$B$1:$AK$300,5,FALSE),1,0))),"")</f>
        <v/>
      </c>
      <c r="AB318" s="4" t="str">
        <f>IFERROR(IF(T318="","",(IF(T318&gt;2*VLOOKUP(F!$B318,E!$B$1:$AK$300,5,FALSE),1,0))),"")</f>
        <v/>
      </c>
      <c r="AC318" s="4" t="str">
        <f>IFERROR(IF(W318="","",(IF(W318&gt;2*VLOOKUP(F!$B318,E!$B$1:$AK$300,5,FALSE),1,0))),"")</f>
        <v/>
      </c>
      <c r="AE318" s="4" t="str">
        <f>IFERROR(IF(Q318="","",(IF(Q318&gt;VLOOKUP(F!$B318,E!$B$1:$AK$300,6,FALSE)+VLOOKUP(F!$B318,E!$B$1:$AK$300,5,FALSE),1,0))),"")</f>
        <v/>
      </c>
      <c r="AF318" s="4" t="str">
        <f>IFERROR(IF(T318="","",(IF(T318&gt;VLOOKUP(F!$B318,E!$B$1:$AK$300,6,FALSE)+VLOOKUP(F!$B318,E!$B$1:$AK$300,5,FALSE),1,0))),"")</f>
        <v/>
      </c>
      <c r="AG318" s="4" t="str">
        <f>IFERROR(IF(W318="","",(IF(W318&gt;VLOOKUP(F!$B318,E!$B$1:$AK$300,6,FALSE)+VLOOKUP(F!$B318,E!$B$1:$AK$300,5,FALSE),1,0))),"")</f>
        <v/>
      </c>
      <c r="AI318" s="6" t="str">
        <f t="shared" si="106"/>
        <v>--</v>
      </c>
      <c r="AJ318" s="6" t="str">
        <f>IF(AI318="--","--",IF(F!$D318=131,IF(I318=-1,"rg",IF(I318="","--",IF(I318*1000&lt;1,FIXED(I318*1000,3),IF(I318*1000&lt;10,FIXED(I318*1000,2),(IF(I318*1000&lt;100,FIXED(I318*1000,1),IF(I318*1000&lt;1000,FIXED(I318*1000,0),MROUND(I318*1000,10)))))))),IF(I318=-1,"rg",IF(I318="","--",IF(I318&lt;1,FIXED(I318,3),IF(I318&lt;10,FIXED(I318,2),(IF(I318&lt;100,FIXED(I318,1),IF(I318&lt;1000,FIXED(I318,0),MROUND(I318,10))))))))))</f>
        <v>--</v>
      </c>
      <c r="AK318" s="6" t="str">
        <f t="shared" si="107"/>
        <v>--</v>
      </c>
      <c r="AL318" s="6" t="str">
        <f>IF(AK318="--","--",IF(F!$D318=131,IF(K318=-1,"rg",IF(K318="","--",IF(K318*1000&lt;1,FIXED(K318*1000,3),IF(K318*1000&lt;10,FIXED(K318*1000,2),(IF(K318*1000&lt;100,FIXED(K318*1000,1),IF(K318*1000&lt;1000,FIXED(K318*1000,0),MROUND(K318*1000,10)))))))),IF(K318=-1,"rg",IF(K318="","--",IF(K318&lt;1,FIXED(K318,3),IF(K318&lt;10,FIXED(K318,2),(IF(K318&lt;100,FIXED(K318,1),IF(K318&lt;1000,FIXED(K318,0),MROUND(K318,10))))))))))</f>
        <v>--</v>
      </c>
      <c r="AM318" s="6" t="str">
        <f t="shared" si="108"/>
        <v>--</v>
      </c>
      <c r="AN318" s="6" t="str">
        <f>IF(AM318="--","--",IF(F!$D318=131,IF(M318=-1,"rg",IF(M318="","--",IF(M318*1000&lt;1,FIXED(M318*1000,3),IF(M318*1000&lt;10,FIXED(M318*1000,2),(IF(M318*1000&lt;100,FIXED(M318*1000,1),IF(M318*1000&lt;1000,FIXED(M318*1000,0),MROUND(M318*1000,10)))))))),IF(M318=-1,"rg",IF(M318="","--",IF(M318&lt;1,FIXED(M318,3),IF(M318&lt;10,FIXED(M318,2),(IF(M318&lt;100,FIXED(M318,1),IF(M318&lt;1000,FIXED(M318,0),MROUND(M318,10))))))))))</f>
        <v>--</v>
      </c>
      <c r="AP318" s="6" t="str">
        <f t="shared" si="95"/>
        <v>--</v>
      </c>
      <c r="AQ318" s="6" t="str">
        <f t="shared" si="96"/>
        <v/>
      </c>
      <c r="AR318" s="6" t="str">
        <f t="shared" si="97"/>
        <v>--</v>
      </c>
      <c r="AS318" s="6" t="str">
        <f t="shared" si="98"/>
        <v/>
      </c>
      <c r="AT318" s="6" t="str">
        <f t="shared" si="99"/>
        <v/>
      </c>
      <c r="AU318" s="6" t="str">
        <f>IFERROR(IF(AR318="--","",IF(HLOOKUP(SMALL($Q$4:$Y$4,3),$Q$4:$Y$501,ROW(AP318)-3,FALSE)=0,"",IF(HLOOKUP(SMALL($Q$4:$Y$4,3),$Q$4:$Y$501,ROW(AP318)-3,FALSE)="nee",VLOOKUP("De kwaliteitseis emissiearme grond (maximale concentratie) wordt overschreden.",H!$O$10:'H'!$P$59,2,FALSE),""))),"")</f>
        <v/>
      </c>
      <c r="AV318" s="6" t="str">
        <f t="shared" si="89"/>
        <v>--</v>
      </c>
      <c r="AW318" s="6" t="str">
        <f t="shared" si="90"/>
        <v/>
      </c>
      <c r="AX318" s="6" t="str">
        <f t="shared" si="91"/>
        <v>--</v>
      </c>
      <c r="AY318" s="6" t="str">
        <f t="shared" si="100"/>
        <v/>
      </c>
      <c r="AZ318" s="6" t="str">
        <f t="shared" si="101"/>
        <v/>
      </c>
      <c r="BA318" s="6" t="str">
        <f>IFERROR(IF(AR318="--","",IF(HLOOKUP(SMALL($Q$4:$Y$4,6),$Q$4:$Y$501,ROW(AP318)-3,FALSE)=0,"",IF(HLOOKUP(SMALL($Q$4:$Y$4,6),$Q$4:$Y$501,ROW(AP318)-3,FALSE)="nee",VLOOKUP("De kwaliteitseis emissiearme grond (maximale concentratie) wordt overschreden.",H!$O$10:'H'!$P$59,2,FALSE),""))),"")</f>
        <v/>
      </c>
      <c r="BB318" s="6" t="str">
        <f t="shared" si="92"/>
        <v>--</v>
      </c>
      <c r="BC318" s="6" t="str">
        <f t="shared" si="93"/>
        <v/>
      </c>
      <c r="BD318" s="6" t="str">
        <f t="shared" si="94"/>
        <v>--</v>
      </c>
      <c r="BE318" s="6" t="str">
        <f t="shared" si="102"/>
        <v/>
      </c>
      <c r="BF318" s="6" t="str">
        <f t="shared" si="103"/>
        <v/>
      </c>
      <c r="BG318" s="4" t="str">
        <f>IFERROR(IF(AR318="--","",IF(HLOOKUP(SMALL($Q$4:$Y$4,9),$Q$4:$Y$501,ROW(AP318)-3,FALSE)=0,"",IF(HLOOKUP(SMALL($Q$4:$Y$4,9),$Q$4:$Y$501,ROW(AP318)-3,FALSE)="nee",VLOOKUP("De kwaliteitseis emissiearme grond (maximale concentratie) wordt overschreden.",H!$O$10:'H'!$P$59,2,FALSE),""))),"")</f>
        <v/>
      </c>
    </row>
    <row r="319" spans="1:59" x14ac:dyDescent="0.2">
      <c r="A319" s="4" t="str">
        <f>F!A319</f>
        <v>Methylacetaat</v>
      </c>
      <c r="B319" s="6" t="str">
        <f>IF(ISNUMBER(F!E319)=FALSE,"--",IF(F!E319=0,"--",F!E319))</f>
        <v>--</v>
      </c>
      <c r="C319" s="6" t="str">
        <f>IF(B319="--","",F!F319)</f>
        <v/>
      </c>
      <c r="D319" s="6" t="str">
        <f>IF(ISNUMBER(F!G319)=FALSE,"--",IF(F!G319=0,"--",F!G319))</f>
        <v>--</v>
      </c>
      <c r="E319" s="6" t="str">
        <f>IF(D319="--","",F!H319)</f>
        <v/>
      </c>
      <c r="F319" s="6" t="str">
        <f>IF(ISNUMBER(F!I319)=FALSE,"--",IF(F!I319=0,"--",F!I319))</f>
        <v>--</v>
      </c>
      <c r="G319" s="6" t="str">
        <f>IF(F319="--","",F!J319)</f>
        <v/>
      </c>
      <c r="H319" s="6"/>
      <c r="I319" s="6" t="str">
        <f>IF(F!Z319=-1,-1,F!AV319)</f>
        <v/>
      </c>
      <c r="J319" s="6"/>
      <c r="K319" s="6" t="str">
        <f>IF(F!AC319=-1,-1,F!AX319)</f>
        <v/>
      </c>
      <c r="L319" s="6"/>
      <c r="M319" s="6" t="str">
        <f>IF(F!AF319=-1,-1,F!AZ319)</f>
        <v/>
      </c>
      <c r="N319" s="6"/>
      <c r="P319" s="4" t="str">
        <f>IFERROR(IF(AND(VLOOKUP(F!$B319,E!$B$1:$AK$300,5,FALSE)&lt;&gt;1000000000,VLOOKUP(F!$B319,E!$B$1:$AK$300,6,FALSE)=1000000000,VLOOKUP(F!$B319,E!$B$1:$AK$300,7,FALSE)=1000000000,VLOOKUP(F!$B319,E!$B$1:$AK$300,8,FALSE)=1000000000,VLOOKUP(F!$B319,E!$B$1:$AK$300,9,FALSE)=1000000000),"toetsen alleen LN",IF(AND(VLOOKUP(F!$B319,E!$B$1:$AK$300,5,FALSE)=1000000000,VLOOKUP(F!$B319,E!$B$1:$AK$300,6,FALSE)=1000000000,VLOOKUP(F!$B319,E!$B$1:$AK$300,7,FALSE)=1000000000,VLOOKUP(F!$B319,E!$B$1:$AK$300,8,FALSE)&lt;&gt;1000000000,VLOOKUP(F!$B319,E!$B$1:$AK$300,9,FALSE)&lt;&gt;1000000000),"toetsen alleen MV en SV",IF(AND(VLOOKUP(F!$B319,E!$B$1:$AK$300,5,FALSE)&lt;&gt;1000000000,VLOOKUP(F!$B319,E!$B$1:$AK$300,6,FALSE)&lt;&gt;1000000000,VLOOKUP(F!$B319,E!$B$1:$AK$300,7,FALSE)&lt;&gt;1000000000,VLOOKUP(F!$B319,E!$B$1:$AK$300,8,FALSE)=1000000000,VLOOKUP(F!$B319,E!$B$1:$AK$300,9,FALSE)=1000000000),"toetsen geen MV en SV",IF(VLOOKUP(F!$B319,E!$B$1:$AK$300,5,FALSE)+VLOOKUP(F!$B319,E!$B$1:$AK$300,6,FALSE)+VLOOKUP(F!$B319,E!$B$1:$AK$300,7,FALSE)+VLOOKUP(F!$B319,E!$B$1:$AK$300,8,FALSE)&lt;&gt;4000000000,"toetsen",IF(VLOOKUP(F!$B319,E!$B$1:$AK$300,12,FALSE)&lt;&gt;1000000000,"toetsen alleen IW","niet toetsen"))))),"")</f>
        <v/>
      </c>
      <c r="Q319" s="6" t="str">
        <f t="shared" si="109"/>
        <v/>
      </c>
      <c r="R319" s="5" t="str">
        <f>IF($B319="--","",IF($P319="toetsen",toetsen(F!$B319,Q319),IF($P319="toetsen alleen IW",toetsen_alleen_IW(F!$B319,Q319),IF($P319="toetsen alleen LN",toetsen_alleen_LN(F!$B319,Q319),IF($P319="toetsen geen MV en SV",toetsen_geen_MV_en_SV(F!$B319,Q319),IF($P319="toetsen alleen MV en SV",toetsen_alleen_MV_en_SV(F!$B319,Q319),""))))))</f>
        <v/>
      </c>
      <c r="S319" s="5" t="str">
        <f>IF($P319="toetsen",IF(OR(Q319="",VLOOKUP(F!$B319,E!$B$1:$AK$300,10,FALSE)=1000000000),"",IF(Q319&lt;=VLOOKUP(F!$B319,E!$B$1:$AK$300,10,FALSE),"ja","nee")),"")</f>
        <v/>
      </c>
      <c r="T319" s="78" t="str">
        <f t="shared" si="104"/>
        <v/>
      </c>
      <c r="U319" s="5" t="str">
        <f>IF($D319="--","",IF($P319="toetsen",toetsen(F!$B319,T319),IF($P319="toetsen alleen IW",toetsen_alleen_IW(F!$B319,T319),IF($P319="toetsen alleen LN",toetsen_alleen_LN(F!$B319,T319),IF($P319="toetsen geen MV en SV",toetsen_geen_MV_en_SV(F!$B319,T319),IF($P319="toetsen alleen MV en SV",toetsen_alleen_MV_en_SV(F!$B319,T319),""))))))</f>
        <v/>
      </c>
      <c r="V319" s="5" t="str">
        <f>IF($P319="toetsen",IF(OR(T319="",VLOOKUP(F!$B319,E!$B$1:$AK$300,10,FALSE)=1000000000),"",IF(T319&lt;=VLOOKUP(F!$B319,E!$B$1:$AK$300,10,FALSE),"ja","nee")),"")</f>
        <v/>
      </c>
      <c r="W319" s="6" t="str">
        <f t="shared" si="105"/>
        <v/>
      </c>
      <c r="X319" s="5" t="str">
        <f>IF($F319="--","",IF($P319="toetsen",toetsen(F!$B319,W319),IF($P319="toetsen alleen IW",toetsen_alleen_IW(F!$B319,W319),IF($P319="toetsen alleen LN",toetsen_alleen_LN(F!$B319,W319),IF($P319="toetsen geen MV en SV",toetsen_geen_MV_en_SV(F!$B319,W319),IF($P319="toetsen alleen MV en SV",toetsen_alleen_MV_en_SV(F!$B319,W319),""))))))</f>
        <v/>
      </c>
      <c r="Y319" s="5" t="str">
        <f>IF($P319="toetsen",IF(OR(W319="",VLOOKUP(F!$B319,E!$B$1:$AK$300,10,FALSE)=1000000000),"",IF(W319&lt;=VLOOKUP(F!$B319,E!$B$1:$AK$300,10,FALSE),"ja","nee")),"")</f>
        <v/>
      </c>
      <c r="AA319" s="4" t="str">
        <f>IFERROR(IF(Q319="","",(IF(Q319&gt;2*VLOOKUP(F!$B319,E!$B$1:$AK$300,5,FALSE),1,0))),"")</f>
        <v/>
      </c>
      <c r="AB319" s="4" t="str">
        <f>IFERROR(IF(T319="","",(IF(T319&gt;2*VLOOKUP(F!$B319,E!$B$1:$AK$300,5,FALSE),1,0))),"")</f>
        <v/>
      </c>
      <c r="AC319" s="4" t="str">
        <f>IFERROR(IF(W319="","",(IF(W319&gt;2*VLOOKUP(F!$B319,E!$B$1:$AK$300,5,FALSE),1,0))),"")</f>
        <v/>
      </c>
      <c r="AE319" s="4" t="str">
        <f>IFERROR(IF(Q319="","",(IF(Q319&gt;VLOOKUP(F!$B319,E!$B$1:$AK$300,6,FALSE)+VLOOKUP(F!$B319,E!$B$1:$AK$300,5,FALSE),1,0))),"")</f>
        <v/>
      </c>
      <c r="AF319" s="4" t="str">
        <f>IFERROR(IF(T319="","",(IF(T319&gt;VLOOKUP(F!$B319,E!$B$1:$AK$300,6,FALSE)+VLOOKUP(F!$B319,E!$B$1:$AK$300,5,FALSE),1,0))),"")</f>
        <v/>
      </c>
      <c r="AG319" s="4" t="str">
        <f>IFERROR(IF(W319="","",(IF(W319&gt;VLOOKUP(F!$B319,E!$B$1:$AK$300,6,FALSE)+VLOOKUP(F!$B319,E!$B$1:$AK$300,5,FALSE),1,0))),"")</f>
        <v/>
      </c>
      <c r="AI319" s="6" t="str">
        <f t="shared" si="106"/>
        <v>--</v>
      </c>
      <c r="AJ319" s="6" t="str">
        <f>IF(AI319="--","--",IF(F!$D319=131,IF(I319=-1,"rg",IF(I319="","--",IF(I319*1000&lt;1,FIXED(I319*1000,3),IF(I319*1000&lt;10,FIXED(I319*1000,2),(IF(I319*1000&lt;100,FIXED(I319*1000,1),IF(I319*1000&lt;1000,FIXED(I319*1000,0),MROUND(I319*1000,10)))))))),IF(I319=-1,"rg",IF(I319="","--",IF(I319&lt;1,FIXED(I319,3),IF(I319&lt;10,FIXED(I319,2),(IF(I319&lt;100,FIXED(I319,1),IF(I319&lt;1000,FIXED(I319,0),MROUND(I319,10))))))))))</f>
        <v>--</v>
      </c>
      <c r="AK319" s="6" t="str">
        <f t="shared" si="107"/>
        <v>--</v>
      </c>
      <c r="AL319" s="6" t="str">
        <f>IF(AK319="--","--",IF(F!$D319=131,IF(K319=-1,"rg",IF(K319="","--",IF(K319*1000&lt;1,FIXED(K319*1000,3),IF(K319*1000&lt;10,FIXED(K319*1000,2),(IF(K319*1000&lt;100,FIXED(K319*1000,1),IF(K319*1000&lt;1000,FIXED(K319*1000,0),MROUND(K319*1000,10)))))))),IF(K319=-1,"rg",IF(K319="","--",IF(K319&lt;1,FIXED(K319,3),IF(K319&lt;10,FIXED(K319,2),(IF(K319&lt;100,FIXED(K319,1),IF(K319&lt;1000,FIXED(K319,0),MROUND(K319,10))))))))))</f>
        <v>--</v>
      </c>
      <c r="AM319" s="6" t="str">
        <f t="shared" si="108"/>
        <v>--</v>
      </c>
      <c r="AN319" s="6" t="str">
        <f>IF(AM319="--","--",IF(F!$D319=131,IF(M319=-1,"rg",IF(M319="","--",IF(M319*1000&lt;1,FIXED(M319*1000,3),IF(M319*1000&lt;10,FIXED(M319*1000,2),(IF(M319*1000&lt;100,FIXED(M319*1000,1),IF(M319*1000&lt;1000,FIXED(M319*1000,0),MROUND(M319*1000,10)))))))),IF(M319=-1,"rg",IF(M319="","--",IF(M319&lt;1,FIXED(M319,3),IF(M319&lt;10,FIXED(M319,2),(IF(M319&lt;100,FIXED(M319,1),IF(M319&lt;1000,FIXED(M319,0),MROUND(M319,10))))))))))</f>
        <v>--</v>
      </c>
      <c r="AP319" s="6" t="str">
        <f t="shared" si="95"/>
        <v>--</v>
      </c>
      <c r="AQ319" s="6" t="str">
        <f t="shared" si="96"/>
        <v/>
      </c>
      <c r="AR319" s="6" t="str">
        <f t="shared" si="97"/>
        <v>--</v>
      </c>
      <c r="AS319" s="6" t="str">
        <f t="shared" si="98"/>
        <v/>
      </c>
      <c r="AT319" s="6" t="str">
        <f t="shared" si="99"/>
        <v/>
      </c>
      <c r="AU319" s="6" t="str">
        <f>IFERROR(IF(AR319="--","",IF(HLOOKUP(SMALL($Q$4:$Y$4,3),$Q$4:$Y$501,ROW(AP319)-3,FALSE)=0,"",IF(HLOOKUP(SMALL($Q$4:$Y$4,3),$Q$4:$Y$501,ROW(AP319)-3,FALSE)="nee",VLOOKUP("De kwaliteitseis emissiearme grond (maximale concentratie) wordt overschreden.",H!$O$10:'H'!$P$59,2,FALSE),""))),"")</f>
        <v/>
      </c>
      <c r="AV319" s="6" t="str">
        <f t="shared" si="89"/>
        <v>--</v>
      </c>
      <c r="AW319" s="6" t="str">
        <f t="shared" si="90"/>
        <v/>
      </c>
      <c r="AX319" s="6" t="str">
        <f t="shared" si="91"/>
        <v>--</v>
      </c>
      <c r="AY319" s="6" t="str">
        <f t="shared" si="100"/>
        <v/>
      </c>
      <c r="AZ319" s="6" t="str">
        <f t="shared" si="101"/>
        <v/>
      </c>
      <c r="BA319" s="6" t="str">
        <f>IFERROR(IF(AR319="--","",IF(HLOOKUP(SMALL($Q$4:$Y$4,6),$Q$4:$Y$501,ROW(AP319)-3,FALSE)=0,"",IF(HLOOKUP(SMALL($Q$4:$Y$4,6),$Q$4:$Y$501,ROW(AP319)-3,FALSE)="nee",VLOOKUP("De kwaliteitseis emissiearme grond (maximale concentratie) wordt overschreden.",H!$O$10:'H'!$P$59,2,FALSE),""))),"")</f>
        <v/>
      </c>
      <c r="BB319" s="6" t="str">
        <f t="shared" si="92"/>
        <v>--</v>
      </c>
      <c r="BC319" s="6" t="str">
        <f t="shared" si="93"/>
        <v/>
      </c>
      <c r="BD319" s="6" t="str">
        <f t="shared" si="94"/>
        <v>--</v>
      </c>
      <c r="BE319" s="6" t="str">
        <f t="shared" si="102"/>
        <v/>
      </c>
      <c r="BF319" s="6" t="str">
        <f t="shared" si="103"/>
        <v/>
      </c>
      <c r="BG319" s="4" t="str">
        <f>IFERROR(IF(AR319="--","",IF(HLOOKUP(SMALL($Q$4:$Y$4,9),$Q$4:$Y$501,ROW(AP319)-3,FALSE)=0,"",IF(HLOOKUP(SMALL($Q$4:$Y$4,9),$Q$4:$Y$501,ROW(AP319)-3,FALSE)="nee",VLOOKUP("De kwaliteitseis emissiearme grond (maximale concentratie) wordt overschreden.",H!$O$10:'H'!$P$59,2,FALSE),""))),"")</f>
        <v/>
      </c>
    </row>
    <row r="320" spans="1:59" x14ac:dyDescent="0.2">
      <c r="A320" s="4" t="str">
        <f>F!A320</f>
        <v>Ethylacetaat</v>
      </c>
      <c r="B320" s="6" t="str">
        <f>IF(ISNUMBER(F!E320)=FALSE,"--",IF(F!E320=0,"--",F!E320))</f>
        <v>--</v>
      </c>
      <c r="C320" s="6" t="str">
        <f>IF(B320="--","",F!F320)</f>
        <v/>
      </c>
      <c r="D320" s="6" t="str">
        <f>IF(ISNUMBER(F!G320)=FALSE,"--",IF(F!G320=0,"--",F!G320))</f>
        <v>--</v>
      </c>
      <c r="E320" s="6" t="str">
        <f>IF(D320="--","",F!H320)</f>
        <v/>
      </c>
      <c r="F320" s="6" t="str">
        <f>IF(ISNUMBER(F!I320)=FALSE,"--",IF(F!I320=0,"--",F!I320))</f>
        <v>--</v>
      </c>
      <c r="G320" s="6" t="str">
        <f>IF(F320="--","",F!J320)</f>
        <v/>
      </c>
      <c r="H320" s="6"/>
      <c r="I320" s="6" t="str">
        <f>IF(F!Z320=-1,-1,F!AV320)</f>
        <v/>
      </c>
      <c r="J320" s="6"/>
      <c r="K320" s="6" t="str">
        <f>IF(F!AC320=-1,-1,F!AX320)</f>
        <v/>
      </c>
      <c r="L320" s="6"/>
      <c r="M320" s="6" t="str">
        <f>IF(F!AF320=-1,-1,F!AZ320)</f>
        <v/>
      </c>
      <c r="N320" s="6"/>
      <c r="P320" s="4" t="str">
        <f>IFERROR(IF(AND(VLOOKUP(F!$B320,E!$B$1:$AK$300,5,FALSE)&lt;&gt;1000000000,VLOOKUP(F!$B320,E!$B$1:$AK$300,6,FALSE)=1000000000,VLOOKUP(F!$B320,E!$B$1:$AK$300,7,FALSE)=1000000000,VLOOKUP(F!$B320,E!$B$1:$AK$300,8,FALSE)=1000000000,VLOOKUP(F!$B320,E!$B$1:$AK$300,9,FALSE)=1000000000),"toetsen alleen LN",IF(AND(VLOOKUP(F!$B320,E!$B$1:$AK$300,5,FALSE)=1000000000,VLOOKUP(F!$B320,E!$B$1:$AK$300,6,FALSE)=1000000000,VLOOKUP(F!$B320,E!$B$1:$AK$300,7,FALSE)=1000000000,VLOOKUP(F!$B320,E!$B$1:$AK$300,8,FALSE)&lt;&gt;1000000000,VLOOKUP(F!$B320,E!$B$1:$AK$300,9,FALSE)&lt;&gt;1000000000),"toetsen alleen MV en SV",IF(AND(VLOOKUP(F!$B320,E!$B$1:$AK$300,5,FALSE)&lt;&gt;1000000000,VLOOKUP(F!$B320,E!$B$1:$AK$300,6,FALSE)&lt;&gt;1000000000,VLOOKUP(F!$B320,E!$B$1:$AK$300,7,FALSE)&lt;&gt;1000000000,VLOOKUP(F!$B320,E!$B$1:$AK$300,8,FALSE)=1000000000,VLOOKUP(F!$B320,E!$B$1:$AK$300,9,FALSE)=1000000000),"toetsen geen MV en SV",IF(VLOOKUP(F!$B320,E!$B$1:$AK$300,5,FALSE)+VLOOKUP(F!$B320,E!$B$1:$AK$300,6,FALSE)+VLOOKUP(F!$B320,E!$B$1:$AK$300,7,FALSE)+VLOOKUP(F!$B320,E!$B$1:$AK$300,8,FALSE)&lt;&gt;4000000000,"toetsen",IF(VLOOKUP(F!$B320,E!$B$1:$AK$300,12,FALSE)&lt;&gt;1000000000,"toetsen alleen IW","niet toetsen"))))),"")</f>
        <v>toetsen geen MV en SV</v>
      </c>
      <c r="Q320" s="6" t="str">
        <f t="shared" si="109"/>
        <v/>
      </c>
      <c r="R320" s="5" t="str">
        <f>IF($B320="--","",IF($P320="toetsen",toetsen(F!$B320,Q320),IF($P320="toetsen alleen IW",toetsen_alleen_IW(F!$B320,Q320),IF($P320="toetsen alleen LN",toetsen_alleen_LN(F!$B320,Q320),IF($P320="toetsen geen MV en SV",toetsen_geen_MV_en_SV(F!$B320,Q320),IF($P320="toetsen alleen MV en SV",toetsen_alleen_MV_en_SV(F!$B320,Q320),""))))))</f>
        <v/>
      </c>
      <c r="S320" s="5" t="str">
        <f>IF($P320="toetsen",IF(OR(Q320="",VLOOKUP(F!$B320,E!$B$1:$AK$300,10,FALSE)=1000000000),"",IF(Q320&lt;=VLOOKUP(F!$B320,E!$B$1:$AK$300,10,FALSE),"ja","nee")),"")</f>
        <v/>
      </c>
      <c r="T320" s="78" t="str">
        <f t="shared" si="104"/>
        <v/>
      </c>
      <c r="U320" s="5" t="str">
        <f>IF($D320="--","",IF($P320="toetsen",toetsen(F!$B320,T320),IF($P320="toetsen alleen IW",toetsen_alleen_IW(F!$B320,T320),IF($P320="toetsen alleen LN",toetsen_alleen_LN(F!$B320,T320),IF($P320="toetsen geen MV en SV",toetsen_geen_MV_en_SV(F!$B320,T320),IF($P320="toetsen alleen MV en SV",toetsen_alleen_MV_en_SV(F!$B320,T320),""))))))</f>
        <v/>
      </c>
      <c r="V320" s="5" t="str">
        <f>IF($P320="toetsen",IF(OR(T320="",VLOOKUP(F!$B320,E!$B$1:$AK$300,10,FALSE)=1000000000),"",IF(T320&lt;=VLOOKUP(F!$B320,E!$B$1:$AK$300,10,FALSE),"ja","nee")),"")</f>
        <v/>
      </c>
      <c r="W320" s="6" t="str">
        <f t="shared" si="105"/>
        <v/>
      </c>
      <c r="X320" s="5" t="str">
        <f>IF($F320="--","",IF($P320="toetsen",toetsen(F!$B320,W320),IF($P320="toetsen alleen IW",toetsen_alleen_IW(F!$B320,W320),IF($P320="toetsen alleen LN",toetsen_alleen_LN(F!$B320,W320),IF($P320="toetsen geen MV en SV",toetsen_geen_MV_en_SV(F!$B320,W320),IF($P320="toetsen alleen MV en SV",toetsen_alleen_MV_en_SV(F!$B320,W320),""))))))</f>
        <v/>
      </c>
      <c r="Y320" s="5" t="str">
        <f>IF($P320="toetsen",IF(OR(W320="",VLOOKUP(F!$B320,E!$B$1:$AK$300,10,FALSE)=1000000000),"",IF(W320&lt;=VLOOKUP(F!$B320,E!$B$1:$AK$300,10,FALSE),"ja","nee")),"")</f>
        <v/>
      </c>
      <c r="AA320" s="4" t="str">
        <f>IFERROR(IF(Q320="","",(IF(Q320&gt;2*VLOOKUP(F!$B320,E!$B$1:$AK$300,5,FALSE),1,0))),"")</f>
        <v/>
      </c>
      <c r="AB320" s="4" t="str">
        <f>IFERROR(IF(T320="","",(IF(T320&gt;2*VLOOKUP(F!$B320,E!$B$1:$AK$300,5,FALSE),1,0))),"")</f>
        <v/>
      </c>
      <c r="AC320" s="4" t="str">
        <f>IFERROR(IF(W320="","",(IF(W320&gt;2*VLOOKUP(F!$B320,E!$B$1:$AK$300,5,FALSE),1,0))),"")</f>
        <v/>
      </c>
      <c r="AE320" s="4" t="str">
        <f>IFERROR(IF(Q320="","",(IF(Q320&gt;VLOOKUP(F!$B320,E!$B$1:$AK$300,6,FALSE)+VLOOKUP(F!$B320,E!$B$1:$AK$300,5,FALSE),1,0))),"")</f>
        <v/>
      </c>
      <c r="AF320" s="4" t="str">
        <f>IFERROR(IF(T320="","",(IF(T320&gt;VLOOKUP(F!$B320,E!$B$1:$AK$300,6,FALSE)+VLOOKUP(F!$B320,E!$B$1:$AK$300,5,FALSE),1,0))),"")</f>
        <v/>
      </c>
      <c r="AG320" s="4" t="str">
        <f>IFERROR(IF(W320="","",(IF(W320&gt;VLOOKUP(F!$B320,E!$B$1:$AK$300,6,FALSE)+VLOOKUP(F!$B320,E!$B$1:$AK$300,5,FALSE),1,0))),"")</f>
        <v/>
      </c>
      <c r="AI320" s="6" t="str">
        <f t="shared" si="106"/>
        <v>--</v>
      </c>
      <c r="AJ320" s="6" t="str">
        <f>IF(AI320="--","--",IF(F!$D320=131,IF(I320=-1,"rg",IF(I320="","--",IF(I320*1000&lt;1,FIXED(I320*1000,3),IF(I320*1000&lt;10,FIXED(I320*1000,2),(IF(I320*1000&lt;100,FIXED(I320*1000,1),IF(I320*1000&lt;1000,FIXED(I320*1000,0),MROUND(I320*1000,10)))))))),IF(I320=-1,"rg",IF(I320="","--",IF(I320&lt;1,FIXED(I320,3),IF(I320&lt;10,FIXED(I320,2),(IF(I320&lt;100,FIXED(I320,1),IF(I320&lt;1000,FIXED(I320,0),MROUND(I320,10))))))))))</f>
        <v>--</v>
      </c>
      <c r="AK320" s="6" t="str">
        <f t="shared" si="107"/>
        <v>--</v>
      </c>
      <c r="AL320" s="6" t="str">
        <f>IF(AK320="--","--",IF(F!$D320=131,IF(K320=-1,"rg",IF(K320="","--",IF(K320*1000&lt;1,FIXED(K320*1000,3),IF(K320*1000&lt;10,FIXED(K320*1000,2),(IF(K320*1000&lt;100,FIXED(K320*1000,1),IF(K320*1000&lt;1000,FIXED(K320*1000,0),MROUND(K320*1000,10)))))))),IF(K320=-1,"rg",IF(K320="","--",IF(K320&lt;1,FIXED(K320,3),IF(K320&lt;10,FIXED(K320,2),(IF(K320&lt;100,FIXED(K320,1),IF(K320&lt;1000,FIXED(K320,0),MROUND(K320,10))))))))))</f>
        <v>--</v>
      </c>
      <c r="AM320" s="6" t="str">
        <f t="shared" si="108"/>
        <v>--</v>
      </c>
      <c r="AN320" s="6" t="str">
        <f>IF(AM320="--","--",IF(F!$D320=131,IF(M320=-1,"rg",IF(M320="","--",IF(M320*1000&lt;1,FIXED(M320*1000,3),IF(M320*1000&lt;10,FIXED(M320*1000,2),(IF(M320*1000&lt;100,FIXED(M320*1000,1),IF(M320*1000&lt;1000,FIXED(M320*1000,0),MROUND(M320*1000,10)))))))),IF(M320=-1,"rg",IF(M320="","--",IF(M320&lt;1,FIXED(M320,3),IF(M320&lt;10,FIXED(M320,2),(IF(M320&lt;100,FIXED(M320,1),IF(M320&lt;1000,FIXED(M320,0),MROUND(M320,10))))))))))</f>
        <v>--</v>
      </c>
      <c r="AP320" s="6" t="str">
        <f t="shared" si="95"/>
        <v>--</v>
      </c>
      <c r="AQ320" s="6" t="str">
        <f t="shared" si="96"/>
        <v/>
      </c>
      <c r="AR320" s="6" t="str">
        <f t="shared" si="97"/>
        <v>--</v>
      </c>
      <c r="AS320" s="6" t="str">
        <f t="shared" si="98"/>
        <v/>
      </c>
      <c r="AT320" s="6" t="str">
        <f t="shared" si="99"/>
        <v/>
      </c>
      <c r="AU320" s="6" t="str">
        <f>IFERROR(IF(AR320="--","",IF(HLOOKUP(SMALL($Q$4:$Y$4,3),$Q$4:$Y$501,ROW(AP320)-3,FALSE)=0,"",IF(HLOOKUP(SMALL($Q$4:$Y$4,3),$Q$4:$Y$501,ROW(AP320)-3,FALSE)="nee",VLOOKUP("De kwaliteitseis emissiearme grond (maximale concentratie) wordt overschreden.",H!$O$10:'H'!$P$59,2,FALSE),""))),"")</f>
        <v/>
      </c>
      <c r="AV320" s="6" t="str">
        <f t="shared" si="89"/>
        <v>--</v>
      </c>
      <c r="AW320" s="6" t="str">
        <f t="shared" si="90"/>
        <v/>
      </c>
      <c r="AX320" s="6" t="str">
        <f t="shared" si="91"/>
        <v>--</v>
      </c>
      <c r="AY320" s="6" t="str">
        <f t="shared" si="100"/>
        <v/>
      </c>
      <c r="AZ320" s="6" t="str">
        <f t="shared" si="101"/>
        <v/>
      </c>
      <c r="BA320" s="6" t="str">
        <f>IFERROR(IF(AR320="--","",IF(HLOOKUP(SMALL($Q$4:$Y$4,6),$Q$4:$Y$501,ROW(AP320)-3,FALSE)=0,"",IF(HLOOKUP(SMALL($Q$4:$Y$4,6),$Q$4:$Y$501,ROW(AP320)-3,FALSE)="nee",VLOOKUP("De kwaliteitseis emissiearme grond (maximale concentratie) wordt overschreden.",H!$O$10:'H'!$P$59,2,FALSE),""))),"")</f>
        <v/>
      </c>
      <c r="BB320" s="6" t="str">
        <f t="shared" si="92"/>
        <v>--</v>
      </c>
      <c r="BC320" s="6" t="str">
        <f t="shared" si="93"/>
        <v/>
      </c>
      <c r="BD320" s="6" t="str">
        <f t="shared" si="94"/>
        <v>--</v>
      </c>
      <c r="BE320" s="6" t="str">
        <f t="shared" si="102"/>
        <v/>
      </c>
      <c r="BF320" s="6" t="str">
        <f t="shared" si="103"/>
        <v/>
      </c>
      <c r="BG320" s="4" t="str">
        <f>IFERROR(IF(AR320="--","",IF(HLOOKUP(SMALL($Q$4:$Y$4,9),$Q$4:$Y$501,ROW(AP320)-3,FALSE)=0,"",IF(HLOOKUP(SMALL($Q$4:$Y$4,9),$Q$4:$Y$501,ROW(AP320)-3,FALSE)="nee",VLOOKUP("De kwaliteitseis emissiearme grond (maximale concentratie) wordt overschreden.",H!$O$10:'H'!$P$59,2,FALSE),""))),"")</f>
        <v/>
      </c>
    </row>
    <row r="321" spans="1:59" x14ac:dyDescent="0.2">
      <c r="A321" s="4" t="str">
        <f>F!A321</f>
        <v>Butylacetaat</v>
      </c>
      <c r="B321" s="6" t="str">
        <f>IF(ISNUMBER(F!E321)=FALSE,"--",IF(F!E321=0,"--",F!E321))</f>
        <v>--</v>
      </c>
      <c r="C321" s="6" t="str">
        <f>IF(B321="--","",F!F321)</f>
        <v/>
      </c>
      <c r="D321" s="6" t="str">
        <f>IF(ISNUMBER(F!G321)=FALSE,"--",IF(F!G321=0,"--",F!G321))</f>
        <v>--</v>
      </c>
      <c r="E321" s="6" t="str">
        <f>IF(D321="--","",F!H321)</f>
        <v/>
      </c>
      <c r="F321" s="6" t="str">
        <f>IF(ISNUMBER(F!I321)=FALSE,"--",IF(F!I321=0,"--",F!I321))</f>
        <v>--</v>
      </c>
      <c r="G321" s="6" t="str">
        <f>IF(F321="--","",F!J321)</f>
        <v/>
      </c>
      <c r="H321" s="6"/>
      <c r="I321" s="6" t="str">
        <f>IF(F!Z321=-1,-1,F!AV321)</f>
        <v/>
      </c>
      <c r="J321" s="6"/>
      <c r="K321" s="6" t="str">
        <f>IF(F!AC321=-1,-1,F!AX321)</f>
        <v/>
      </c>
      <c r="L321" s="6"/>
      <c r="M321" s="6" t="str">
        <f>IF(F!AF321=-1,-1,F!AZ321)</f>
        <v/>
      </c>
      <c r="N321" s="6"/>
      <c r="P321" s="4" t="str">
        <f>IFERROR(IF(AND(VLOOKUP(F!$B321,E!$B$1:$AK$300,5,FALSE)&lt;&gt;1000000000,VLOOKUP(F!$B321,E!$B$1:$AK$300,6,FALSE)=1000000000,VLOOKUP(F!$B321,E!$B$1:$AK$300,7,FALSE)=1000000000,VLOOKUP(F!$B321,E!$B$1:$AK$300,8,FALSE)=1000000000,VLOOKUP(F!$B321,E!$B$1:$AK$300,9,FALSE)=1000000000),"toetsen alleen LN",IF(AND(VLOOKUP(F!$B321,E!$B$1:$AK$300,5,FALSE)=1000000000,VLOOKUP(F!$B321,E!$B$1:$AK$300,6,FALSE)=1000000000,VLOOKUP(F!$B321,E!$B$1:$AK$300,7,FALSE)=1000000000,VLOOKUP(F!$B321,E!$B$1:$AK$300,8,FALSE)&lt;&gt;1000000000,VLOOKUP(F!$B321,E!$B$1:$AK$300,9,FALSE)&lt;&gt;1000000000),"toetsen alleen MV en SV",IF(AND(VLOOKUP(F!$B321,E!$B$1:$AK$300,5,FALSE)&lt;&gt;1000000000,VLOOKUP(F!$B321,E!$B$1:$AK$300,6,FALSE)&lt;&gt;1000000000,VLOOKUP(F!$B321,E!$B$1:$AK$300,7,FALSE)&lt;&gt;1000000000,VLOOKUP(F!$B321,E!$B$1:$AK$300,8,FALSE)=1000000000,VLOOKUP(F!$B321,E!$B$1:$AK$300,9,FALSE)=1000000000),"toetsen geen MV en SV",IF(VLOOKUP(F!$B321,E!$B$1:$AK$300,5,FALSE)+VLOOKUP(F!$B321,E!$B$1:$AK$300,6,FALSE)+VLOOKUP(F!$B321,E!$B$1:$AK$300,7,FALSE)+VLOOKUP(F!$B321,E!$B$1:$AK$300,8,FALSE)&lt;&gt;4000000000,"toetsen",IF(VLOOKUP(F!$B321,E!$B$1:$AK$300,12,FALSE)&lt;&gt;1000000000,"toetsen alleen IW","niet toetsen"))))),"")</f>
        <v>toetsen geen MV en SV</v>
      </c>
      <c r="Q321" s="6" t="str">
        <f t="shared" si="109"/>
        <v/>
      </c>
      <c r="R321" s="5" t="str">
        <f>IF($B321="--","",IF($P321="toetsen",toetsen(F!$B321,Q321),IF($P321="toetsen alleen IW",toetsen_alleen_IW(F!$B321,Q321),IF($P321="toetsen alleen LN",toetsen_alleen_LN(F!$B321,Q321),IF($P321="toetsen geen MV en SV",toetsen_geen_MV_en_SV(F!$B321,Q321),IF($P321="toetsen alleen MV en SV",toetsen_alleen_MV_en_SV(F!$B321,Q321),""))))))</f>
        <v/>
      </c>
      <c r="S321" s="5" t="str">
        <f>IF($P321="toetsen",IF(OR(Q321="",VLOOKUP(F!$B321,E!$B$1:$AK$300,10,FALSE)=1000000000),"",IF(Q321&lt;=VLOOKUP(F!$B321,E!$B$1:$AK$300,10,FALSE),"ja","nee")),"")</f>
        <v/>
      </c>
      <c r="T321" s="78" t="str">
        <f t="shared" si="104"/>
        <v/>
      </c>
      <c r="U321" s="5" t="str">
        <f>IF($D321="--","",IF($P321="toetsen",toetsen(F!$B321,T321),IF($P321="toetsen alleen IW",toetsen_alleen_IW(F!$B321,T321),IF($P321="toetsen alleen LN",toetsen_alleen_LN(F!$B321,T321),IF($P321="toetsen geen MV en SV",toetsen_geen_MV_en_SV(F!$B321,T321),IF($P321="toetsen alleen MV en SV",toetsen_alleen_MV_en_SV(F!$B321,T321),""))))))</f>
        <v/>
      </c>
      <c r="V321" s="5" t="str">
        <f>IF($P321="toetsen",IF(OR(T321="",VLOOKUP(F!$B321,E!$B$1:$AK$300,10,FALSE)=1000000000),"",IF(T321&lt;=VLOOKUP(F!$B321,E!$B$1:$AK$300,10,FALSE),"ja","nee")),"")</f>
        <v/>
      </c>
      <c r="W321" s="6" t="str">
        <f t="shared" si="105"/>
        <v/>
      </c>
      <c r="X321" s="5" t="str">
        <f>IF($F321="--","",IF($P321="toetsen",toetsen(F!$B321,W321),IF($P321="toetsen alleen IW",toetsen_alleen_IW(F!$B321,W321),IF($P321="toetsen alleen LN",toetsen_alleen_LN(F!$B321,W321),IF($P321="toetsen geen MV en SV",toetsen_geen_MV_en_SV(F!$B321,W321),IF($P321="toetsen alleen MV en SV",toetsen_alleen_MV_en_SV(F!$B321,W321),""))))))</f>
        <v/>
      </c>
      <c r="Y321" s="5" t="str">
        <f>IF($P321="toetsen",IF(OR(W321="",VLOOKUP(F!$B321,E!$B$1:$AK$300,10,FALSE)=1000000000),"",IF(W321&lt;=VLOOKUP(F!$B321,E!$B$1:$AK$300,10,FALSE),"ja","nee")),"")</f>
        <v/>
      </c>
      <c r="AA321" s="4" t="str">
        <f>IFERROR(IF(Q321="","",(IF(Q321&gt;2*VLOOKUP(F!$B321,E!$B$1:$AK$300,5,FALSE),1,0))),"")</f>
        <v/>
      </c>
      <c r="AB321" s="4" t="str">
        <f>IFERROR(IF(T321="","",(IF(T321&gt;2*VLOOKUP(F!$B321,E!$B$1:$AK$300,5,FALSE),1,0))),"")</f>
        <v/>
      </c>
      <c r="AC321" s="4" t="str">
        <f>IFERROR(IF(W321="","",(IF(W321&gt;2*VLOOKUP(F!$B321,E!$B$1:$AK$300,5,FALSE),1,0))),"")</f>
        <v/>
      </c>
      <c r="AE321" s="4" t="str">
        <f>IFERROR(IF(Q321="","",(IF(Q321&gt;VLOOKUP(F!$B321,E!$B$1:$AK$300,6,FALSE)+VLOOKUP(F!$B321,E!$B$1:$AK$300,5,FALSE),1,0))),"")</f>
        <v/>
      </c>
      <c r="AF321" s="4" t="str">
        <f>IFERROR(IF(T321="","",(IF(T321&gt;VLOOKUP(F!$B321,E!$B$1:$AK$300,6,FALSE)+VLOOKUP(F!$B321,E!$B$1:$AK$300,5,FALSE),1,0))),"")</f>
        <v/>
      </c>
      <c r="AG321" s="4" t="str">
        <f>IFERROR(IF(W321="","",(IF(W321&gt;VLOOKUP(F!$B321,E!$B$1:$AK$300,6,FALSE)+VLOOKUP(F!$B321,E!$B$1:$AK$300,5,FALSE),1,0))),"")</f>
        <v/>
      </c>
      <c r="AI321" s="6" t="str">
        <f t="shared" si="106"/>
        <v>--</v>
      </c>
      <c r="AJ321" s="6" t="str">
        <f>IF(AI321="--","--",IF(F!$D321=131,IF(I321=-1,"rg",IF(I321="","--",IF(I321*1000&lt;1,FIXED(I321*1000,3),IF(I321*1000&lt;10,FIXED(I321*1000,2),(IF(I321*1000&lt;100,FIXED(I321*1000,1),IF(I321*1000&lt;1000,FIXED(I321*1000,0),MROUND(I321*1000,10)))))))),IF(I321=-1,"rg",IF(I321="","--",IF(I321&lt;1,FIXED(I321,3),IF(I321&lt;10,FIXED(I321,2),(IF(I321&lt;100,FIXED(I321,1),IF(I321&lt;1000,FIXED(I321,0),MROUND(I321,10))))))))))</f>
        <v>--</v>
      </c>
      <c r="AK321" s="6" t="str">
        <f t="shared" si="107"/>
        <v>--</v>
      </c>
      <c r="AL321" s="6" t="str">
        <f>IF(AK321="--","--",IF(F!$D321=131,IF(K321=-1,"rg",IF(K321="","--",IF(K321*1000&lt;1,FIXED(K321*1000,3),IF(K321*1000&lt;10,FIXED(K321*1000,2),(IF(K321*1000&lt;100,FIXED(K321*1000,1),IF(K321*1000&lt;1000,FIXED(K321*1000,0),MROUND(K321*1000,10)))))))),IF(K321=-1,"rg",IF(K321="","--",IF(K321&lt;1,FIXED(K321,3),IF(K321&lt;10,FIXED(K321,2),(IF(K321&lt;100,FIXED(K321,1),IF(K321&lt;1000,FIXED(K321,0),MROUND(K321,10))))))))))</f>
        <v>--</v>
      </c>
      <c r="AM321" s="6" t="str">
        <f t="shared" si="108"/>
        <v>--</v>
      </c>
      <c r="AN321" s="6" t="str">
        <f>IF(AM321="--","--",IF(F!$D321=131,IF(M321=-1,"rg",IF(M321="","--",IF(M321*1000&lt;1,FIXED(M321*1000,3),IF(M321*1000&lt;10,FIXED(M321*1000,2),(IF(M321*1000&lt;100,FIXED(M321*1000,1),IF(M321*1000&lt;1000,FIXED(M321*1000,0),MROUND(M321*1000,10)))))))),IF(M321=-1,"rg",IF(M321="","--",IF(M321&lt;1,FIXED(M321,3),IF(M321&lt;10,FIXED(M321,2),(IF(M321&lt;100,FIXED(M321,1),IF(M321&lt;1000,FIXED(M321,0),MROUND(M321,10))))))))))</f>
        <v>--</v>
      </c>
      <c r="AP321" s="6" t="str">
        <f t="shared" si="95"/>
        <v>--</v>
      </c>
      <c r="AQ321" s="6" t="str">
        <f t="shared" si="96"/>
        <v/>
      </c>
      <c r="AR321" s="6" t="str">
        <f t="shared" si="97"/>
        <v>--</v>
      </c>
      <c r="AS321" s="6" t="str">
        <f t="shared" si="98"/>
        <v/>
      </c>
      <c r="AT321" s="6" t="str">
        <f t="shared" si="99"/>
        <v/>
      </c>
      <c r="AU321" s="6" t="str">
        <f>IFERROR(IF(AR321="--","",IF(HLOOKUP(SMALL($Q$4:$Y$4,3),$Q$4:$Y$501,ROW(AP321)-3,FALSE)=0,"",IF(HLOOKUP(SMALL($Q$4:$Y$4,3),$Q$4:$Y$501,ROW(AP321)-3,FALSE)="nee",VLOOKUP("De kwaliteitseis emissiearme grond (maximale concentratie) wordt overschreden.",H!$O$10:'H'!$P$59,2,FALSE),""))),"")</f>
        <v/>
      </c>
      <c r="AV321" s="6" t="str">
        <f t="shared" si="89"/>
        <v>--</v>
      </c>
      <c r="AW321" s="6" t="str">
        <f t="shared" si="90"/>
        <v/>
      </c>
      <c r="AX321" s="6" t="str">
        <f t="shared" si="91"/>
        <v>--</v>
      </c>
      <c r="AY321" s="6" t="str">
        <f t="shared" si="100"/>
        <v/>
      </c>
      <c r="AZ321" s="6" t="str">
        <f t="shared" si="101"/>
        <v/>
      </c>
      <c r="BA321" s="6" t="str">
        <f>IFERROR(IF(AR321="--","",IF(HLOOKUP(SMALL($Q$4:$Y$4,6),$Q$4:$Y$501,ROW(AP321)-3,FALSE)=0,"",IF(HLOOKUP(SMALL($Q$4:$Y$4,6),$Q$4:$Y$501,ROW(AP321)-3,FALSE)="nee",VLOOKUP("De kwaliteitseis emissiearme grond (maximale concentratie) wordt overschreden.",H!$O$10:'H'!$P$59,2,FALSE),""))),"")</f>
        <v/>
      </c>
      <c r="BB321" s="6" t="str">
        <f t="shared" si="92"/>
        <v>--</v>
      </c>
      <c r="BC321" s="6" t="str">
        <f t="shared" si="93"/>
        <v/>
      </c>
      <c r="BD321" s="6" t="str">
        <f t="shared" si="94"/>
        <v>--</v>
      </c>
      <c r="BE321" s="6" t="str">
        <f t="shared" si="102"/>
        <v/>
      </c>
      <c r="BF321" s="6" t="str">
        <f t="shared" si="103"/>
        <v/>
      </c>
      <c r="BG321" s="4" t="str">
        <f>IFERROR(IF(AR321="--","",IF(HLOOKUP(SMALL($Q$4:$Y$4,9),$Q$4:$Y$501,ROW(AP321)-3,FALSE)=0,"",IF(HLOOKUP(SMALL($Q$4:$Y$4,9),$Q$4:$Y$501,ROW(AP321)-3,FALSE)="nee",VLOOKUP("De kwaliteitseis emissiearme grond (maximale concentratie) wordt overschreden.",H!$O$10:'H'!$P$59,2,FALSE),""))),"")</f>
        <v/>
      </c>
    </row>
    <row r="322" spans="1:59" x14ac:dyDescent="0.2">
      <c r="A322" s="4" t="str">
        <f>F!A322</f>
        <v>Ammonium</v>
      </c>
      <c r="B322" s="6" t="str">
        <f>IF(ISNUMBER(F!E322)=FALSE,"--",IF(F!E322=0,"--",F!E322))</f>
        <v>--</v>
      </c>
      <c r="C322" s="6" t="str">
        <f>IF(B322="--","",F!F322)</f>
        <v/>
      </c>
      <c r="D322" s="6" t="str">
        <f>IF(ISNUMBER(F!G322)=FALSE,"--",IF(F!G322=0,"--",F!G322))</f>
        <v>--</v>
      </c>
      <c r="E322" s="6" t="str">
        <f>IF(D322="--","",F!H322)</f>
        <v/>
      </c>
      <c r="F322" s="6" t="str">
        <f>IF(ISNUMBER(F!I322)=FALSE,"--",IF(F!I322=0,"--",F!I322))</f>
        <v>--</v>
      </c>
      <c r="G322" s="6" t="str">
        <f>IF(F322="--","",F!J322)</f>
        <v/>
      </c>
      <c r="H322" s="6"/>
      <c r="I322" s="6" t="str">
        <f>IF(F!Z322=-1,-1,F!AV322)</f>
        <v/>
      </c>
      <c r="J322" s="6"/>
      <c r="K322" s="6" t="str">
        <f>IF(F!AC322=-1,-1,F!AX322)</f>
        <v/>
      </c>
      <c r="L322" s="6"/>
      <c r="M322" s="6" t="str">
        <f>IF(F!AF322=-1,-1,F!AZ322)</f>
        <v/>
      </c>
      <c r="N322" s="6"/>
      <c r="P322" s="4" t="str">
        <f>IFERROR(IF(AND(VLOOKUP(F!$B322,E!$B$1:$AK$300,5,FALSE)&lt;&gt;1000000000,VLOOKUP(F!$B322,E!$B$1:$AK$300,6,FALSE)=1000000000,VLOOKUP(F!$B322,E!$B$1:$AK$300,7,FALSE)=1000000000,VLOOKUP(F!$B322,E!$B$1:$AK$300,8,FALSE)=1000000000,VLOOKUP(F!$B322,E!$B$1:$AK$300,9,FALSE)=1000000000),"toetsen alleen LN",IF(AND(VLOOKUP(F!$B322,E!$B$1:$AK$300,5,FALSE)=1000000000,VLOOKUP(F!$B322,E!$B$1:$AK$300,6,FALSE)=1000000000,VLOOKUP(F!$B322,E!$B$1:$AK$300,7,FALSE)=1000000000,VLOOKUP(F!$B322,E!$B$1:$AK$300,8,FALSE)&lt;&gt;1000000000,VLOOKUP(F!$B322,E!$B$1:$AK$300,9,FALSE)&lt;&gt;1000000000),"toetsen alleen MV en SV",IF(AND(VLOOKUP(F!$B322,E!$B$1:$AK$300,5,FALSE)&lt;&gt;1000000000,VLOOKUP(F!$B322,E!$B$1:$AK$300,6,FALSE)&lt;&gt;1000000000,VLOOKUP(F!$B322,E!$B$1:$AK$300,7,FALSE)&lt;&gt;1000000000,VLOOKUP(F!$B322,E!$B$1:$AK$300,8,FALSE)=1000000000,VLOOKUP(F!$B322,E!$B$1:$AK$300,9,FALSE)=1000000000),"toetsen geen MV en SV",IF(VLOOKUP(F!$B322,E!$B$1:$AK$300,5,FALSE)+VLOOKUP(F!$B322,E!$B$1:$AK$300,6,FALSE)+VLOOKUP(F!$B322,E!$B$1:$AK$300,7,FALSE)+VLOOKUP(F!$B322,E!$B$1:$AK$300,8,FALSE)&lt;&gt;4000000000,"toetsen",IF(VLOOKUP(F!$B322,E!$B$1:$AK$300,12,FALSE)&lt;&gt;1000000000,"toetsen alleen IW","niet toetsen"))))),"")</f>
        <v/>
      </c>
      <c r="Q322" s="6" t="str">
        <f t="shared" si="109"/>
        <v/>
      </c>
      <c r="R322" s="5" t="str">
        <f>IF($B322="--","",IF($P322="toetsen",toetsen(F!$B322,Q322),IF($P322="toetsen alleen IW",toetsen_alleen_IW(F!$B322,Q322),IF($P322="toetsen alleen LN",toetsen_alleen_LN(F!$B322,Q322),IF($P322="toetsen geen MV en SV",toetsen_geen_MV_en_SV(F!$B322,Q322),IF($P322="toetsen alleen MV en SV",toetsen_alleen_MV_en_SV(F!$B322,Q322),""))))))</f>
        <v/>
      </c>
      <c r="S322" s="5" t="str">
        <f>IF($P322="toetsen",IF(OR(Q322="",VLOOKUP(F!$B322,E!$B$1:$AK$300,10,FALSE)=1000000000),"",IF(Q322&lt;=VLOOKUP(F!$B322,E!$B$1:$AK$300,10,FALSE),"ja","nee")),"")</f>
        <v/>
      </c>
      <c r="T322" s="78" t="str">
        <f t="shared" si="104"/>
        <v/>
      </c>
      <c r="U322" s="5" t="str">
        <f>IF($D322="--","",IF($P322="toetsen",toetsen(F!$B322,T322),IF($P322="toetsen alleen IW",toetsen_alleen_IW(F!$B322,T322),IF($P322="toetsen alleen LN",toetsen_alleen_LN(F!$B322,T322),IF($P322="toetsen geen MV en SV",toetsen_geen_MV_en_SV(F!$B322,T322),IF($P322="toetsen alleen MV en SV",toetsen_alleen_MV_en_SV(F!$B322,T322),""))))))</f>
        <v/>
      </c>
      <c r="V322" s="5" t="str">
        <f>IF($P322="toetsen",IF(OR(T322="",VLOOKUP(F!$B322,E!$B$1:$AK$300,10,FALSE)=1000000000),"",IF(T322&lt;=VLOOKUP(F!$B322,E!$B$1:$AK$300,10,FALSE),"ja","nee")),"")</f>
        <v/>
      </c>
      <c r="W322" s="6" t="str">
        <f t="shared" si="105"/>
        <v/>
      </c>
      <c r="X322" s="5" t="str">
        <f>IF($F322="--","",IF($P322="toetsen",toetsen(F!$B322,W322),IF($P322="toetsen alleen IW",toetsen_alleen_IW(F!$B322,W322),IF($P322="toetsen alleen LN",toetsen_alleen_LN(F!$B322,W322),IF($P322="toetsen geen MV en SV",toetsen_geen_MV_en_SV(F!$B322,W322),IF($P322="toetsen alleen MV en SV",toetsen_alleen_MV_en_SV(F!$B322,W322),""))))))</f>
        <v/>
      </c>
      <c r="Y322" s="5" t="str">
        <f>IF($P322="toetsen",IF(OR(W322="",VLOOKUP(F!$B322,E!$B$1:$AK$300,10,FALSE)=1000000000),"",IF(W322&lt;=VLOOKUP(F!$B322,E!$B$1:$AK$300,10,FALSE),"ja","nee")),"")</f>
        <v/>
      </c>
      <c r="AA322" s="4" t="str">
        <f>IFERROR(IF(Q322="","",(IF(Q322&gt;2*VLOOKUP(F!$B322,E!$B$1:$AK$300,5,FALSE),1,0))),"")</f>
        <v/>
      </c>
      <c r="AB322" s="4" t="str">
        <f>IFERROR(IF(T322="","",(IF(T322&gt;2*VLOOKUP(F!$B322,E!$B$1:$AK$300,5,FALSE),1,0))),"")</f>
        <v/>
      </c>
      <c r="AC322" s="4" t="str">
        <f>IFERROR(IF(W322="","",(IF(W322&gt;2*VLOOKUP(F!$B322,E!$B$1:$AK$300,5,FALSE),1,0))),"")</f>
        <v/>
      </c>
      <c r="AE322" s="4" t="str">
        <f>IFERROR(IF(Q322="","",(IF(Q322&gt;VLOOKUP(F!$B322,E!$B$1:$AK$300,6,FALSE)+VLOOKUP(F!$B322,E!$B$1:$AK$300,5,FALSE),1,0))),"")</f>
        <v/>
      </c>
      <c r="AF322" s="4" t="str">
        <f>IFERROR(IF(T322="","",(IF(T322&gt;VLOOKUP(F!$B322,E!$B$1:$AK$300,6,FALSE)+VLOOKUP(F!$B322,E!$B$1:$AK$300,5,FALSE),1,0))),"")</f>
        <v/>
      </c>
      <c r="AG322" s="4" t="str">
        <f>IFERROR(IF(W322="","",(IF(W322&gt;VLOOKUP(F!$B322,E!$B$1:$AK$300,6,FALSE)+VLOOKUP(F!$B322,E!$B$1:$AK$300,5,FALSE),1,0))),"")</f>
        <v/>
      </c>
      <c r="AI322" s="6" t="str">
        <f t="shared" si="106"/>
        <v>--</v>
      </c>
      <c r="AJ322" s="6" t="str">
        <f>IF(AI322="--","--",IF(F!$D322=131,IF(I322=-1,"rg",IF(I322="","--",IF(I322*1000&lt;1,FIXED(I322*1000,3),IF(I322*1000&lt;10,FIXED(I322*1000,2),(IF(I322*1000&lt;100,FIXED(I322*1000,1),IF(I322*1000&lt;1000,FIXED(I322*1000,0),MROUND(I322*1000,10)))))))),IF(I322=-1,"rg",IF(I322="","--",IF(I322&lt;1,FIXED(I322,3),IF(I322&lt;10,FIXED(I322,2),(IF(I322&lt;100,FIXED(I322,1),IF(I322&lt;1000,FIXED(I322,0),MROUND(I322,10))))))))))</f>
        <v>--</v>
      </c>
      <c r="AK322" s="6" t="str">
        <f t="shared" si="107"/>
        <v>--</v>
      </c>
      <c r="AL322" s="6" t="str">
        <f>IF(AK322="--","--",IF(F!$D322=131,IF(K322=-1,"rg",IF(K322="","--",IF(K322*1000&lt;1,FIXED(K322*1000,3),IF(K322*1000&lt;10,FIXED(K322*1000,2),(IF(K322*1000&lt;100,FIXED(K322*1000,1),IF(K322*1000&lt;1000,FIXED(K322*1000,0),MROUND(K322*1000,10)))))))),IF(K322=-1,"rg",IF(K322="","--",IF(K322&lt;1,FIXED(K322,3),IF(K322&lt;10,FIXED(K322,2),(IF(K322&lt;100,FIXED(K322,1),IF(K322&lt;1000,FIXED(K322,0),MROUND(K322,10))))))))))</f>
        <v>--</v>
      </c>
      <c r="AM322" s="6" t="str">
        <f t="shared" si="108"/>
        <v>--</v>
      </c>
      <c r="AN322" s="6" t="str">
        <f>IF(AM322="--","--",IF(F!$D322=131,IF(M322=-1,"rg",IF(M322="","--",IF(M322*1000&lt;1,FIXED(M322*1000,3),IF(M322*1000&lt;10,FIXED(M322*1000,2),(IF(M322*1000&lt;100,FIXED(M322*1000,1),IF(M322*1000&lt;1000,FIXED(M322*1000,0),MROUND(M322*1000,10)))))))),IF(M322=-1,"rg",IF(M322="","--",IF(M322&lt;1,FIXED(M322,3),IF(M322&lt;10,FIXED(M322,2),(IF(M322&lt;100,FIXED(M322,1),IF(M322&lt;1000,FIXED(M322,0),MROUND(M322,10))))))))))</f>
        <v>--</v>
      </c>
      <c r="AP322" s="6" t="str">
        <f t="shared" si="95"/>
        <v>--</v>
      </c>
      <c r="AQ322" s="6" t="str">
        <f t="shared" si="96"/>
        <v/>
      </c>
      <c r="AR322" s="6" t="str">
        <f t="shared" si="97"/>
        <v>--</v>
      </c>
      <c r="AS322" s="6" t="str">
        <f t="shared" si="98"/>
        <v/>
      </c>
      <c r="AT322" s="6" t="str">
        <f t="shared" si="99"/>
        <v/>
      </c>
      <c r="AU322" s="6" t="str">
        <f>IFERROR(IF(AR322="--","",IF(HLOOKUP(SMALL($Q$4:$Y$4,3),$Q$4:$Y$501,ROW(AP322)-3,FALSE)=0,"",IF(HLOOKUP(SMALL($Q$4:$Y$4,3),$Q$4:$Y$501,ROW(AP322)-3,FALSE)="nee",VLOOKUP("De kwaliteitseis emissiearme grond (maximale concentratie) wordt overschreden.",H!$O$10:'H'!$P$59,2,FALSE),""))),"")</f>
        <v/>
      </c>
      <c r="AV322" s="6" t="str">
        <f t="shared" si="89"/>
        <v>--</v>
      </c>
      <c r="AW322" s="6" t="str">
        <f t="shared" si="90"/>
        <v/>
      </c>
      <c r="AX322" s="6" t="str">
        <f t="shared" si="91"/>
        <v>--</v>
      </c>
      <c r="AY322" s="6" t="str">
        <f t="shared" si="100"/>
        <v/>
      </c>
      <c r="AZ322" s="6" t="str">
        <f t="shared" si="101"/>
        <v/>
      </c>
      <c r="BA322" s="6" t="str">
        <f>IFERROR(IF(AR322="--","",IF(HLOOKUP(SMALL($Q$4:$Y$4,6),$Q$4:$Y$501,ROW(AP322)-3,FALSE)=0,"",IF(HLOOKUP(SMALL($Q$4:$Y$4,6),$Q$4:$Y$501,ROW(AP322)-3,FALSE)="nee",VLOOKUP("De kwaliteitseis emissiearme grond (maximale concentratie) wordt overschreden.",H!$O$10:'H'!$P$59,2,FALSE),""))),"")</f>
        <v/>
      </c>
      <c r="BB322" s="6" t="str">
        <f t="shared" si="92"/>
        <v>--</v>
      </c>
      <c r="BC322" s="6" t="str">
        <f t="shared" si="93"/>
        <v/>
      </c>
      <c r="BD322" s="6" t="str">
        <f t="shared" si="94"/>
        <v>--</v>
      </c>
      <c r="BE322" s="6" t="str">
        <f t="shared" si="102"/>
        <v/>
      </c>
      <c r="BF322" s="6" t="str">
        <f t="shared" si="103"/>
        <v/>
      </c>
      <c r="BG322" s="4" t="str">
        <f>IFERROR(IF(AR322="--","",IF(HLOOKUP(SMALL($Q$4:$Y$4,9),$Q$4:$Y$501,ROW(AP322)-3,FALSE)=0,"",IF(HLOOKUP(SMALL($Q$4:$Y$4,9),$Q$4:$Y$501,ROW(AP322)-3,FALSE)="nee",VLOOKUP("De kwaliteitseis emissiearme grond (maximale concentratie) wordt overschreden.",H!$O$10:'H'!$P$59,2,FALSE),""))),"")</f>
        <v/>
      </c>
    </row>
    <row r="323" spans="1:59" x14ac:dyDescent="0.2">
      <c r="A323" s="4" t="str">
        <f>F!A323</f>
        <v>Chloride</v>
      </c>
      <c r="B323" s="6" t="str">
        <f>IF(ISNUMBER(F!E323)=FALSE,"--",IF(F!E323=0,"--",F!E323))</f>
        <v>--</v>
      </c>
      <c r="C323" s="6" t="str">
        <f>IF(B323="--","",F!F323)</f>
        <v/>
      </c>
      <c r="D323" s="6" t="str">
        <f>IF(ISNUMBER(F!G323)=FALSE,"--",IF(F!G323=0,"--",F!G323))</f>
        <v>--</v>
      </c>
      <c r="E323" s="6" t="str">
        <f>IF(D323="--","",F!H323)</f>
        <v/>
      </c>
      <c r="F323" s="6" t="str">
        <f>IF(ISNUMBER(F!I323)=FALSE,"--",IF(F!I323=0,"--",F!I323))</f>
        <v>--</v>
      </c>
      <c r="G323" s="6" t="str">
        <f>IF(F323="--","",F!J323)</f>
        <v/>
      </c>
      <c r="H323" s="6"/>
      <c r="I323" s="6" t="str">
        <f>IF(F!Z323=-1,-1,F!AV323)</f>
        <v/>
      </c>
      <c r="J323" s="6"/>
      <c r="K323" s="6" t="str">
        <f>IF(F!AC323=-1,-1,F!AX323)</f>
        <v/>
      </c>
      <c r="L323" s="6"/>
      <c r="M323" s="6" t="str">
        <f>IF(F!AF323=-1,-1,F!AZ323)</f>
        <v/>
      </c>
      <c r="N323" s="6"/>
      <c r="P323" s="4" t="str">
        <f>IFERROR(IF(AND(VLOOKUP(F!$B323,E!$B$1:$AK$300,5,FALSE)&lt;&gt;1000000000,VLOOKUP(F!$B323,E!$B$1:$AK$300,6,FALSE)=1000000000,VLOOKUP(F!$B323,E!$B$1:$AK$300,7,FALSE)=1000000000,VLOOKUP(F!$B323,E!$B$1:$AK$300,8,FALSE)=1000000000,VLOOKUP(F!$B323,E!$B$1:$AK$300,9,FALSE)=1000000000),"toetsen alleen LN",IF(AND(VLOOKUP(F!$B323,E!$B$1:$AK$300,5,FALSE)=1000000000,VLOOKUP(F!$B323,E!$B$1:$AK$300,6,FALSE)=1000000000,VLOOKUP(F!$B323,E!$B$1:$AK$300,7,FALSE)=1000000000,VLOOKUP(F!$B323,E!$B$1:$AK$300,8,FALSE)&lt;&gt;1000000000,VLOOKUP(F!$B323,E!$B$1:$AK$300,9,FALSE)&lt;&gt;1000000000),"toetsen alleen MV en SV",IF(AND(VLOOKUP(F!$B323,E!$B$1:$AK$300,5,FALSE)&lt;&gt;1000000000,VLOOKUP(F!$B323,E!$B$1:$AK$300,6,FALSE)&lt;&gt;1000000000,VLOOKUP(F!$B323,E!$B$1:$AK$300,7,FALSE)&lt;&gt;1000000000,VLOOKUP(F!$B323,E!$B$1:$AK$300,8,FALSE)=1000000000,VLOOKUP(F!$B323,E!$B$1:$AK$300,9,FALSE)=1000000000),"toetsen geen MV en SV",IF(VLOOKUP(F!$B323,E!$B$1:$AK$300,5,FALSE)+VLOOKUP(F!$B323,E!$B$1:$AK$300,6,FALSE)+VLOOKUP(F!$B323,E!$B$1:$AK$300,7,FALSE)+VLOOKUP(F!$B323,E!$B$1:$AK$300,8,FALSE)&lt;&gt;4000000000,"toetsen",IF(VLOOKUP(F!$B323,E!$B$1:$AK$300,12,FALSE)&lt;&gt;1000000000,"toetsen alleen IW","niet toetsen"))))),"")</f>
        <v>toetsen geen MV en SV</v>
      </c>
      <c r="Q323" s="6" t="str">
        <f t="shared" si="109"/>
        <v/>
      </c>
      <c r="R323" s="5" t="str">
        <f>IF($B323="--","",IF($P323="toetsen",toetsen(F!$B323,Q323),IF($P323="toetsen alleen IW",toetsen_alleen_IW(F!$B323,Q323),IF($P323="toetsen alleen LN",toetsen_alleen_LN(F!$B323,Q323),IF($P323="toetsen geen MV en SV",toetsen_geen_MV_en_SV(F!$B323,Q323),IF($P323="toetsen alleen MV en SV",toetsen_alleen_MV_en_SV(F!$B323,Q323),""))))))</f>
        <v/>
      </c>
      <c r="S323" s="5" t="str">
        <f>IF($P323="toetsen",IF(OR(Q323="",VLOOKUP(F!$B323,E!$B$1:$AK$300,10,FALSE)=1000000000),"",IF(Q323&lt;=VLOOKUP(F!$B323,E!$B$1:$AK$300,10,FALSE),"ja","nee")),"")</f>
        <v/>
      </c>
      <c r="T323" s="78" t="str">
        <f t="shared" si="104"/>
        <v/>
      </c>
      <c r="U323" s="5" t="str">
        <f>IF($D323="--","",IF($P323="toetsen",toetsen(F!$B323,T323),IF($P323="toetsen alleen IW",toetsen_alleen_IW(F!$B323,T323),IF($P323="toetsen alleen LN",toetsen_alleen_LN(F!$B323,T323),IF($P323="toetsen geen MV en SV",toetsen_geen_MV_en_SV(F!$B323,T323),IF($P323="toetsen alleen MV en SV",toetsen_alleen_MV_en_SV(F!$B323,T323),""))))))</f>
        <v/>
      </c>
      <c r="V323" s="5" t="str">
        <f>IF($P323="toetsen",IF(OR(T323="",VLOOKUP(F!$B323,E!$B$1:$AK$300,10,FALSE)=1000000000),"",IF(T323&lt;=VLOOKUP(F!$B323,E!$B$1:$AK$300,10,FALSE),"ja","nee")),"")</f>
        <v/>
      </c>
      <c r="W323" s="6" t="str">
        <f t="shared" si="105"/>
        <v/>
      </c>
      <c r="X323" s="5" t="str">
        <f>IF($F323="--","",IF($P323="toetsen",toetsen(F!$B323,W323),IF($P323="toetsen alleen IW",toetsen_alleen_IW(F!$B323,W323),IF($P323="toetsen alleen LN",toetsen_alleen_LN(F!$B323,W323),IF($P323="toetsen geen MV en SV",toetsen_geen_MV_en_SV(F!$B323,W323),IF($P323="toetsen alleen MV en SV",toetsen_alleen_MV_en_SV(F!$B323,W323),""))))))</f>
        <v/>
      </c>
      <c r="Y323" s="5" t="str">
        <f>IF($P323="toetsen",IF(OR(W323="",VLOOKUP(F!$B323,E!$B$1:$AK$300,10,FALSE)=1000000000),"",IF(W323&lt;=VLOOKUP(F!$B323,E!$B$1:$AK$300,10,FALSE),"ja","nee")),"")</f>
        <v/>
      </c>
      <c r="AA323" s="4" t="str">
        <f>IFERROR(IF(Q323="","",(IF(Q323&gt;2*VLOOKUP(F!$B323,E!$B$1:$AK$300,5,FALSE),1,0))),"")</f>
        <v/>
      </c>
      <c r="AB323" s="4" t="str">
        <f>IFERROR(IF(T323="","",(IF(T323&gt;2*VLOOKUP(F!$B323,E!$B$1:$AK$300,5,FALSE),1,0))),"")</f>
        <v/>
      </c>
      <c r="AC323" s="4" t="str">
        <f>IFERROR(IF(W323="","",(IF(W323&gt;2*VLOOKUP(F!$B323,E!$B$1:$AK$300,5,FALSE),1,0))),"")</f>
        <v/>
      </c>
      <c r="AE323" s="4" t="str">
        <f>IFERROR(IF(Q323="","",(IF(Q323&gt;VLOOKUP(F!$B323,E!$B$1:$AK$300,6,FALSE)+VLOOKUP(F!$B323,E!$B$1:$AK$300,5,FALSE),1,0))),"")</f>
        <v/>
      </c>
      <c r="AF323" s="4" t="str">
        <f>IFERROR(IF(T323="","",(IF(T323&gt;VLOOKUP(F!$B323,E!$B$1:$AK$300,6,FALSE)+VLOOKUP(F!$B323,E!$B$1:$AK$300,5,FALSE),1,0))),"")</f>
        <v/>
      </c>
      <c r="AG323" s="4" t="str">
        <f>IFERROR(IF(W323="","",(IF(W323&gt;VLOOKUP(F!$B323,E!$B$1:$AK$300,6,FALSE)+VLOOKUP(F!$B323,E!$B$1:$AK$300,5,FALSE),1,0))),"")</f>
        <v/>
      </c>
      <c r="AI323" s="6" t="str">
        <f t="shared" si="106"/>
        <v>--</v>
      </c>
      <c r="AJ323" s="6" t="str">
        <f>IF(AI323="--","--",IF(F!$D323=131,IF(I323=-1,"rg",IF(I323="","--",IF(I323*1000&lt;1,FIXED(I323*1000,3),IF(I323*1000&lt;10,FIXED(I323*1000,2),(IF(I323*1000&lt;100,FIXED(I323*1000,1),IF(I323*1000&lt;1000,FIXED(I323*1000,0),MROUND(I323*1000,10)))))))),IF(I323=-1,"rg",IF(I323="","--",IF(I323&lt;1,FIXED(I323,3),IF(I323&lt;10,FIXED(I323,2),(IF(I323&lt;100,FIXED(I323,1),IF(I323&lt;1000,FIXED(I323,0),MROUND(I323,10))))))))))</f>
        <v>--</v>
      </c>
      <c r="AK323" s="6" t="str">
        <f t="shared" si="107"/>
        <v>--</v>
      </c>
      <c r="AL323" s="6" t="str">
        <f>IF(AK323="--","--",IF(F!$D323=131,IF(K323=-1,"rg",IF(K323="","--",IF(K323*1000&lt;1,FIXED(K323*1000,3),IF(K323*1000&lt;10,FIXED(K323*1000,2),(IF(K323*1000&lt;100,FIXED(K323*1000,1),IF(K323*1000&lt;1000,FIXED(K323*1000,0),MROUND(K323*1000,10)))))))),IF(K323=-1,"rg",IF(K323="","--",IF(K323&lt;1,FIXED(K323,3),IF(K323&lt;10,FIXED(K323,2),(IF(K323&lt;100,FIXED(K323,1),IF(K323&lt;1000,FIXED(K323,0),MROUND(K323,10))))))))))</f>
        <v>--</v>
      </c>
      <c r="AM323" s="6" t="str">
        <f t="shared" si="108"/>
        <v>--</v>
      </c>
      <c r="AN323" s="6" t="str">
        <f>IF(AM323="--","--",IF(F!$D323=131,IF(M323=-1,"rg",IF(M323="","--",IF(M323*1000&lt;1,FIXED(M323*1000,3),IF(M323*1000&lt;10,FIXED(M323*1000,2),(IF(M323*1000&lt;100,FIXED(M323*1000,1),IF(M323*1000&lt;1000,FIXED(M323*1000,0),MROUND(M323*1000,10)))))))),IF(M323=-1,"rg",IF(M323="","--",IF(M323&lt;1,FIXED(M323,3),IF(M323&lt;10,FIXED(M323,2),(IF(M323&lt;100,FIXED(M323,1),IF(M323&lt;1000,FIXED(M323,0),MROUND(M323,10))))))))))</f>
        <v>--</v>
      </c>
      <c r="AP323" s="6" t="str">
        <f t="shared" si="95"/>
        <v>--</v>
      </c>
      <c r="AQ323" s="6" t="str">
        <f t="shared" si="96"/>
        <v/>
      </c>
      <c r="AR323" s="6" t="str">
        <f t="shared" si="97"/>
        <v>--</v>
      </c>
      <c r="AS323" s="6" t="str">
        <f t="shared" si="98"/>
        <v/>
      </c>
      <c r="AT323" s="6" t="str">
        <f t="shared" si="99"/>
        <v/>
      </c>
      <c r="AU323" s="6" t="str">
        <f>IFERROR(IF(AR323="--","",IF(HLOOKUP(SMALL($Q$4:$Y$4,3),$Q$4:$Y$501,ROW(AP323)-3,FALSE)=0,"",IF(HLOOKUP(SMALL($Q$4:$Y$4,3),$Q$4:$Y$501,ROW(AP323)-3,FALSE)="nee",VLOOKUP("De kwaliteitseis emissiearme grond (maximale concentratie) wordt overschreden.",H!$O$10:'H'!$P$59,2,FALSE),""))),"")</f>
        <v/>
      </c>
      <c r="AV323" s="6" t="str">
        <f t="shared" si="89"/>
        <v>--</v>
      </c>
      <c r="AW323" s="6" t="str">
        <f t="shared" si="90"/>
        <v/>
      </c>
      <c r="AX323" s="6" t="str">
        <f t="shared" si="91"/>
        <v>--</v>
      </c>
      <c r="AY323" s="6" t="str">
        <f t="shared" si="100"/>
        <v/>
      </c>
      <c r="AZ323" s="6" t="str">
        <f t="shared" si="101"/>
        <v/>
      </c>
      <c r="BA323" s="6" t="str">
        <f>IFERROR(IF(AR323="--","",IF(HLOOKUP(SMALL($Q$4:$Y$4,6),$Q$4:$Y$501,ROW(AP323)-3,FALSE)=0,"",IF(HLOOKUP(SMALL($Q$4:$Y$4,6),$Q$4:$Y$501,ROW(AP323)-3,FALSE)="nee",VLOOKUP("De kwaliteitseis emissiearme grond (maximale concentratie) wordt overschreden.",H!$O$10:'H'!$P$59,2,FALSE),""))),"")</f>
        <v/>
      </c>
      <c r="BB323" s="6" t="str">
        <f t="shared" si="92"/>
        <v>--</v>
      </c>
      <c r="BC323" s="6" t="str">
        <f t="shared" si="93"/>
        <v/>
      </c>
      <c r="BD323" s="6" t="str">
        <f t="shared" si="94"/>
        <v>--</v>
      </c>
      <c r="BE323" s="6" t="str">
        <f t="shared" si="102"/>
        <v/>
      </c>
      <c r="BF323" s="6" t="str">
        <f t="shared" si="103"/>
        <v/>
      </c>
      <c r="BG323" s="4" t="str">
        <f>IFERROR(IF(AR323="--","",IF(HLOOKUP(SMALL($Q$4:$Y$4,9),$Q$4:$Y$501,ROW(AP323)-3,FALSE)=0,"",IF(HLOOKUP(SMALL($Q$4:$Y$4,9),$Q$4:$Y$501,ROW(AP323)-3,FALSE)="nee",VLOOKUP("De kwaliteitseis emissiearme grond (maximale concentratie) wordt overschreden.",H!$O$10:'H'!$P$59,2,FALSE),""))),"")</f>
        <v/>
      </c>
    </row>
    <row r="324" spans="1:59" x14ac:dyDescent="0.2">
      <c r="A324" s="4" t="str">
        <f>F!A324</f>
        <v>Cyanide (vrij)</v>
      </c>
      <c r="B324" s="6" t="str">
        <f>IF(ISNUMBER(F!E324)=FALSE,"--",IF(F!E324=0,"--",F!E324))</f>
        <v>--</v>
      </c>
      <c r="C324" s="6" t="str">
        <f>IF(B324="--","",F!F324)</f>
        <v/>
      </c>
      <c r="D324" s="6" t="str">
        <f>IF(ISNUMBER(F!G324)=FALSE,"--",IF(F!G324=0,"--",F!G324))</f>
        <v>--</v>
      </c>
      <c r="E324" s="6" t="str">
        <f>IF(D324="--","",F!H324)</f>
        <v/>
      </c>
      <c r="F324" s="6" t="str">
        <f>IF(ISNUMBER(F!I324)=FALSE,"--",IF(F!I324=0,"--",F!I324))</f>
        <v>--</v>
      </c>
      <c r="G324" s="6" t="str">
        <f>IF(F324="--","",F!J324)</f>
        <v/>
      </c>
      <c r="H324" s="6"/>
      <c r="I324" s="6" t="str">
        <f>IF(F!Z324=-1,-1,F!AV324)</f>
        <v/>
      </c>
      <c r="J324" s="6"/>
      <c r="K324" s="6" t="str">
        <f>IF(F!AC324=-1,-1,F!AX324)</f>
        <v/>
      </c>
      <c r="L324" s="6"/>
      <c r="M324" s="6" t="str">
        <f>IF(F!AF324=-1,-1,F!AZ324)</f>
        <v/>
      </c>
      <c r="N324" s="6"/>
      <c r="P324" s="4" t="str">
        <f>IFERROR(IF(AND(VLOOKUP(F!$B324,E!$B$1:$AK$300,5,FALSE)&lt;&gt;1000000000,VLOOKUP(F!$B324,E!$B$1:$AK$300,6,FALSE)=1000000000,VLOOKUP(F!$B324,E!$B$1:$AK$300,7,FALSE)=1000000000,VLOOKUP(F!$B324,E!$B$1:$AK$300,8,FALSE)=1000000000,VLOOKUP(F!$B324,E!$B$1:$AK$300,9,FALSE)=1000000000),"toetsen alleen LN",IF(AND(VLOOKUP(F!$B324,E!$B$1:$AK$300,5,FALSE)=1000000000,VLOOKUP(F!$B324,E!$B$1:$AK$300,6,FALSE)=1000000000,VLOOKUP(F!$B324,E!$B$1:$AK$300,7,FALSE)=1000000000,VLOOKUP(F!$B324,E!$B$1:$AK$300,8,FALSE)&lt;&gt;1000000000,VLOOKUP(F!$B324,E!$B$1:$AK$300,9,FALSE)&lt;&gt;1000000000),"toetsen alleen MV en SV",IF(AND(VLOOKUP(F!$B324,E!$B$1:$AK$300,5,FALSE)&lt;&gt;1000000000,VLOOKUP(F!$B324,E!$B$1:$AK$300,6,FALSE)&lt;&gt;1000000000,VLOOKUP(F!$B324,E!$B$1:$AK$300,7,FALSE)&lt;&gt;1000000000,VLOOKUP(F!$B324,E!$B$1:$AK$300,8,FALSE)=1000000000,VLOOKUP(F!$B324,E!$B$1:$AK$300,9,FALSE)=1000000000),"toetsen geen MV en SV",IF(VLOOKUP(F!$B324,E!$B$1:$AK$300,5,FALSE)+VLOOKUP(F!$B324,E!$B$1:$AK$300,6,FALSE)+VLOOKUP(F!$B324,E!$B$1:$AK$300,7,FALSE)+VLOOKUP(F!$B324,E!$B$1:$AK$300,8,FALSE)&lt;&gt;4000000000,"toetsen",IF(VLOOKUP(F!$B324,E!$B$1:$AK$300,12,FALSE)&lt;&gt;1000000000,"toetsen alleen IW","niet toetsen"))))),"")</f>
        <v>toetsen</v>
      </c>
      <c r="Q324" s="6" t="str">
        <f t="shared" si="109"/>
        <v/>
      </c>
      <c r="R324" s="5" t="str">
        <f>IF($B324="--","",IF($P324="toetsen",toetsen(F!$B324,Q324),IF($P324="toetsen alleen IW",toetsen_alleen_IW(F!$B324,Q324),IF($P324="toetsen alleen LN",toetsen_alleen_LN(F!$B324,Q324),IF($P324="toetsen geen MV en SV",toetsen_geen_MV_en_SV(F!$B324,Q324),IF($P324="toetsen alleen MV en SV",toetsen_alleen_MV_en_SV(F!$B324,Q324),""))))))</f>
        <v/>
      </c>
      <c r="S324" s="5" t="str">
        <f>IF($P324="toetsen",IF(OR(Q324="",VLOOKUP(F!$B324,E!$B$1:$AK$300,10,FALSE)=1000000000),"",IF(Q324&lt;=VLOOKUP(F!$B324,E!$B$1:$AK$300,10,FALSE),"ja","nee")),"")</f>
        <v/>
      </c>
      <c r="T324" s="78" t="str">
        <f t="shared" si="104"/>
        <v/>
      </c>
      <c r="U324" s="5" t="str">
        <f>IF($D324="--","",IF($P324="toetsen",toetsen(F!$B324,T324),IF($P324="toetsen alleen IW",toetsen_alleen_IW(F!$B324,T324),IF($P324="toetsen alleen LN",toetsen_alleen_LN(F!$B324,T324),IF($P324="toetsen geen MV en SV",toetsen_geen_MV_en_SV(F!$B324,T324),IF($P324="toetsen alleen MV en SV",toetsen_alleen_MV_en_SV(F!$B324,T324),""))))))</f>
        <v/>
      </c>
      <c r="V324" s="5" t="str">
        <f>IF($P324="toetsen",IF(OR(T324="",VLOOKUP(F!$B324,E!$B$1:$AK$300,10,FALSE)=1000000000),"",IF(T324&lt;=VLOOKUP(F!$B324,E!$B$1:$AK$300,10,FALSE),"ja","nee")),"")</f>
        <v/>
      </c>
      <c r="W324" s="6" t="str">
        <f t="shared" si="105"/>
        <v/>
      </c>
      <c r="X324" s="5" t="str">
        <f>IF($F324="--","",IF($P324="toetsen",toetsen(F!$B324,W324),IF($P324="toetsen alleen IW",toetsen_alleen_IW(F!$B324,W324),IF($P324="toetsen alleen LN",toetsen_alleen_LN(F!$B324,W324),IF($P324="toetsen geen MV en SV",toetsen_geen_MV_en_SV(F!$B324,W324),IF($P324="toetsen alleen MV en SV",toetsen_alleen_MV_en_SV(F!$B324,W324),""))))))</f>
        <v/>
      </c>
      <c r="Y324" s="5" t="str">
        <f>IF($P324="toetsen",IF(OR(W324="",VLOOKUP(F!$B324,E!$B$1:$AK$300,10,FALSE)=1000000000),"",IF(W324&lt;=VLOOKUP(F!$B324,E!$B$1:$AK$300,10,FALSE),"ja","nee")),"")</f>
        <v/>
      </c>
      <c r="AA324" s="4" t="str">
        <f>IFERROR(IF(Q324="","",(IF(Q324&gt;2*VLOOKUP(F!$B324,E!$B$1:$AK$300,5,FALSE),1,0))),"")</f>
        <v/>
      </c>
      <c r="AB324" s="4" t="str">
        <f>IFERROR(IF(T324="","",(IF(T324&gt;2*VLOOKUP(F!$B324,E!$B$1:$AK$300,5,FALSE),1,0))),"")</f>
        <v/>
      </c>
      <c r="AC324" s="4" t="str">
        <f>IFERROR(IF(W324="","",(IF(W324&gt;2*VLOOKUP(F!$B324,E!$B$1:$AK$300,5,FALSE),1,0))),"")</f>
        <v/>
      </c>
      <c r="AE324" s="4" t="str">
        <f>IFERROR(IF(Q324="","",(IF(Q324&gt;VLOOKUP(F!$B324,E!$B$1:$AK$300,6,FALSE)+VLOOKUP(F!$B324,E!$B$1:$AK$300,5,FALSE),1,0))),"")</f>
        <v/>
      </c>
      <c r="AF324" s="4" t="str">
        <f>IFERROR(IF(T324="","",(IF(T324&gt;VLOOKUP(F!$B324,E!$B$1:$AK$300,6,FALSE)+VLOOKUP(F!$B324,E!$B$1:$AK$300,5,FALSE),1,0))),"")</f>
        <v/>
      </c>
      <c r="AG324" s="4" t="str">
        <f>IFERROR(IF(W324="","",(IF(W324&gt;VLOOKUP(F!$B324,E!$B$1:$AK$300,6,FALSE)+VLOOKUP(F!$B324,E!$B$1:$AK$300,5,FALSE),1,0))),"")</f>
        <v/>
      </c>
      <c r="AI324" s="6" t="str">
        <f t="shared" si="106"/>
        <v>--</v>
      </c>
      <c r="AJ324" s="6" t="str">
        <f>IF(AI324="--","--",IF(F!$D324=131,IF(I324=-1,"rg",IF(I324="","--",IF(I324*1000&lt;1,FIXED(I324*1000,3),IF(I324*1000&lt;10,FIXED(I324*1000,2),(IF(I324*1000&lt;100,FIXED(I324*1000,1),IF(I324*1000&lt;1000,FIXED(I324*1000,0),MROUND(I324*1000,10)))))))),IF(I324=-1,"rg",IF(I324="","--",IF(I324&lt;1,FIXED(I324,3),IF(I324&lt;10,FIXED(I324,2),(IF(I324&lt;100,FIXED(I324,1),IF(I324&lt;1000,FIXED(I324,0),MROUND(I324,10))))))))))</f>
        <v>--</v>
      </c>
      <c r="AK324" s="6" t="str">
        <f t="shared" si="107"/>
        <v>--</v>
      </c>
      <c r="AL324" s="6" t="str">
        <f>IF(AK324="--","--",IF(F!$D324=131,IF(K324=-1,"rg",IF(K324="","--",IF(K324*1000&lt;1,FIXED(K324*1000,3),IF(K324*1000&lt;10,FIXED(K324*1000,2),(IF(K324*1000&lt;100,FIXED(K324*1000,1),IF(K324*1000&lt;1000,FIXED(K324*1000,0),MROUND(K324*1000,10)))))))),IF(K324=-1,"rg",IF(K324="","--",IF(K324&lt;1,FIXED(K324,3),IF(K324&lt;10,FIXED(K324,2),(IF(K324&lt;100,FIXED(K324,1),IF(K324&lt;1000,FIXED(K324,0),MROUND(K324,10))))))))))</f>
        <v>--</v>
      </c>
      <c r="AM324" s="6" t="str">
        <f t="shared" si="108"/>
        <v>--</v>
      </c>
      <c r="AN324" s="6" t="str">
        <f>IF(AM324="--","--",IF(F!$D324=131,IF(M324=-1,"rg",IF(M324="","--",IF(M324*1000&lt;1,FIXED(M324*1000,3),IF(M324*1000&lt;10,FIXED(M324*1000,2),(IF(M324*1000&lt;100,FIXED(M324*1000,1),IF(M324*1000&lt;1000,FIXED(M324*1000,0),MROUND(M324*1000,10)))))))),IF(M324=-1,"rg",IF(M324="","--",IF(M324&lt;1,FIXED(M324,3),IF(M324&lt;10,FIXED(M324,2),(IF(M324&lt;100,FIXED(M324,1),IF(M324&lt;1000,FIXED(M324,0),MROUND(M324,10))))))))))</f>
        <v>--</v>
      </c>
      <c r="AP324" s="6" t="str">
        <f t="shared" si="95"/>
        <v>--</v>
      </c>
      <c r="AQ324" s="6" t="str">
        <f t="shared" si="96"/>
        <v/>
      </c>
      <c r="AR324" s="6" t="str">
        <f t="shared" si="97"/>
        <v>--</v>
      </c>
      <c r="AS324" s="6" t="str">
        <f t="shared" si="98"/>
        <v/>
      </c>
      <c r="AT324" s="6" t="str">
        <f t="shared" si="99"/>
        <v/>
      </c>
      <c r="AU324" s="6" t="str">
        <f>IFERROR(IF(AR324="--","",IF(HLOOKUP(SMALL($Q$4:$Y$4,3),$Q$4:$Y$501,ROW(AP324)-3,FALSE)=0,"",IF(HLOOKUP(SMALL($Q$4:$Y$4,3),$Q$4:$Y$501,ROW(AP324)-3,FALSE)="nee",VLOOKUP("De kwaliteitseis emissiearme grond (maximale concentratie) wordt overschreden.",H!$O$10:'H'!$P$59,2,FALSE),""))),"")</f>
        <v/>
      </c>
      <c r="AV324" s="6" t="str">
        <f t="shared" si="89"/>
        <v>--</v>
      </c>
      <c r="AW324" s="6" t="str">
        <f t="shared" si="90"/>
        <v/>
      </c>
      <c r="AX324" s="6" t="str">
        <f t="shared" si="91"/>
        <v>--</v>
      </c>
      <c r="AY324" s="6" t="str">
        <f t="shared" si="100"/>
        <v/>
      </c>
      <c r="AZ324" s="6" t="str">
        <f t="shared" si="101"/>
        <v/>
      </c>
      <c r="BA324" s="6" t="str">
        <f>IFERROR(IF(AR324="--","",IF(HLOOKUP(SMALL($Q$4:$Y$4,6),$Q$4:$Y$501,ROW(AP324)-3,FALSE)=0,"",IF(HLOOKUP(SMALL($Q$4:$Y$4,6),$Q$4:$Y$501,ROW(AP324)-3,FALSE)="nee",VLOOKUP("De kwaliteitseis emissiearme grond (maximale concentratie) wordt overschreden.",H!$O$10:'H'!$P$59,2,FALSE),""))),"")</f>
        <v/>
      </c>
      <c r="BB324" s="6" t="str">
        <f t="shared" si="92"/>
        <v>--</v>
      </c>
      <c r="BC324" s="6" t="str">
        <f t="shared" si="93"/>
        <v/>
      </c>
      <c r="BD324" s="6" t="str">
        <f t="shared" si="94"/>
        <v>--</v>
      </c>
      <c r="BE324" s="6" t="str">
        <f t="shared" si="102"/>
        <v/>
      </c>
      <c r="BF324" s="6" t="str">
        <f t="shared" si="103"/>
        <v/>
      </c>
      <c r="BG324" s="4" t="str">
        <f>IFERROR(IF(AR324="--","",IF(HLOOKUP(SMALL($Q$4:$Y$4,9),$Q$4:$Y$501,ROW(AP324)-3,FALSE)=0,"",IF(HLOOKUP(SMALL($Q$4:$Y$4,9),$Q$4:$Y$501,ROW(AP324)-3,FALSE)="nee",VLOOKUP("De kwaliteitseis emissiearme grond (maximale concentratie) wordt overschreden.",H!$O$10:'H'!$P$59,2,FALSE),""))),"")</f>
        <v/>
      </c>
    </row>
    <row r="325" spans="1:59" x14ac:dyDescent="0.2">
      <c r="A325" s="4" t="str">
        <f>F!A325</f>
        <v>Cyanide (complex)</v>
      </c>
      <c r="B325" s="6" t="str">
        <f>IF(ISNUMBER(F!E325)=FALSE,"--",IF(F!E325=0,"--",F!E325))</f>
        <v>--</v>
      </c>
      <c r="C325" s="6" t="str">
        <f>IF(B325="--","",F!F325)</f>
        <v/>
      </c>
      <c r="D325" s="6" t="str">
        <f>IF(ISNUMBER(F!G325)=FALSE,"--",IF(F!G325=0,"--",F!G325))</f>
        <v>--</v>
      </c>
      <c r="E325" s="6" t="str">
        <f>IF(D325="--","",F!H325)</f>
        <v/>
      </c>
      <c r="F325" s="6" t="str">
        <f>IF(ISNUMBER(F!I325)=FALSE,"--",IF(F!I325=0,"--",F!I325))</f>
        <v>--</v>
      </c>
      <c r="G325" s="6" t="str">
        <f>IF(F325="--","",F!J325)</f>
        <v/>
      </c>
      <c r="H325" s="6"/>
      <c r="I325" s="6" t="str">
        <f>IF(F!Z325=-1,-1,F!AV325)</f>
        <v/>
      </c>
      <c r="J325" s="6"/>
      <c r="K325" s="6" t="str">
        <f>IF(F!AC325=-1,-1,F!AX325)</f>
        <v/>
      </c>
      <c r="L325" s="6"/>
      <c r="M325" s="6" t="str">
        <f>IF(F!AF325=-1,-1,F!AZ325)</f>
        <v/>
      </c>
      <c r="N325" s="6"/>
      <c r="P325" s="4" t="str">
        <f>IFERROR(IF(AND(VLOOKUP(F!$B325,E!$B$1:$AK$300,5,FALSE)&lt;&gt;1000000000,VLOOKUP(F!$B325,E!$B$1:$AK$300,6,FALSE)=1000000000,VLOOKUP(F!$B325,E!$B$1:$AK$300,7,FALSE)=1000000000,VLOOKUP(F!$B325,E!$B$1:$AK$300,8,FALSE)=1000000000,VLOOKUP(F!$B325,E!$B$1:$AK$300,9,FALSE)=1000000000),"toetsen alleen LN",IF(AND(VLOOKUP(F!$B325,E!$B$1:$AK$300,5,FALSE)=1000000000,VLOOKUP(F!$B325,E!$B$1:$AK$300,6,FALSE)=1000000000,VLOOKUP(F!$B325,E!$B$1:$AK$300,7,FALSE)=1000000000,VLOOKUP(F!$B325,E!$B$1:$AK$300,8,FALSE)&lt;&gt;1000000000,VLOOKUP(F!$B325,E!$B$1:$AK$300,9,FALSE)&lt;&gt;1000000000),"toetsen alleen MV en SV",IF(AND(VLOOKUP(F!$B325,E!$B$1:$AK$300,5,FALSE)&lt;&gt;1000000000,VLOOKUP(F!$B325,E!$B$1:$AK$300,6,FALSE)&lt;&gt;1000000000,VLOOKUP(F!$B325,E!$B$1:$AK$300,7,FALSE)&lt;&gt;1000000000,VLOOKUP(F!$B325,E!$B$1:$AK$300,8,FALSE)=1000000000,VLOOKUP(F!$B325,E!$B$1:$AK$300,9,FALSE)=1000000000),"toetsen geen MV en SV",IF(VLOOKUP(F!$B325,E!$B$1:$AK$300,5,FALSE)+VLOOKUP(F!$B325,E!$B$1:$AK$300,6,FALSE)+VLOOKUP(F!$B325,E!$B$1:$AK$300,7,FALSE)+VLOOKUP(F!$B325,E!$B$1:$AK$300,8,FALSE)&lt;&gt;4000000000,"toetsen",IF(VLOOKUP(F!$B325,E!$B$1:$AK$300,12,FALSE)&lt;&gt;1000000000,"toetsen alleen IW","niet toetsen"))))),"")</f>
        <v>toetsen</v>
      </c>
      <c r="Q325" s="6" t="str">
        <f t="shared" si="109"/>
        <v/>
      </c>
      <c r="R325" s="5" t="str">
        <f>IF($B325="--","",IF($P325="toetsen",toetsen(F!$B325,Q325),IF($P325="toetsen alleen IW",toetsen_alleen_IW(F!$B325,Q325),IF($P325="toetsen alleen LN",toetsen_alleen_LN(F!$B325,Q325),IF($P325="toetsen geen MV en SV",toetsen_geen_MV_en_SV(F!$B325,Q325),IF($P325="toetsen alleen MV en SV",toetsen_alleen_MV_en_SV(F!$B325,Q325),""))))))</f>
        <v/>
      </c>
      <c r="S325" s="5" t="str">
        <f>IF($P325="toetsen",IF(OR(Q325="",VLOOKUP(F!$B325,E!$B$1:$AK$300,10,FALSE)=1000000000),"",IF(Q325&lt;=VLOOKUP(F!$B325,E!$B$1:$AK$300,10,FALSE),"ja","nee")),"")</f>
        <v/>
      </c>
      <c r="T325" s="78" t="str">
        <f t="shared" si="104"/>
        <v/>
      </c>
      <c r="U325" s="5" t="str">
        <f>IF($D325="--","",IF($P325="toetsen",toetsen(F!$B325,T325),IF($P325="toetsen alleen IW",toetsen_alleen_IW(F!$B325,T325),IF($P325="toetsen alleen LN",toetsen_alleen_LN(F!$B325,T325),IF($P325="toetsen geen MV en SV",toetsen_geen_MV_en_SV(F!$B325,T325),IF($P325="toetsen alleen MV en SV",toetsen_alleen_MV_en_SV(F!$B325,T325),""))))))</f>
        <v/>
      </c>
      <c r="V325" s="5" t="str">
        <f>IF($P325="toetsen",IF(OR(T325="",VLOOKUP(F!$B325,E!$B$1:$AK$300,10,FALSE)=1000000000),"",IF(T325&lt;=VLOOKUP(F!$B325,E!$B$1:$AK$300,10,FALSE),"ja","nee")),"")</f>
        <v/>
      </c>
      <c r="W325" s="6" t="str">
        <f t="shared" si="105"/>
        <v/>
      </c>
      <c r="X325" s="5" t="str">
        <f>IF($F325="--","",IF($P325="toetsen",toetsen(F!$B325,W325),IF($P325="toetsen alleen IW",toetsen_alleen_IW(F!$B325,W325),IF($P325="toetsen alleen LN",toetsen_alleen_LN(F!$B325,W325),IF($P325="toetsen geen MV en SV",toetsen_geen_MV_en_SV(F!$B325,W325),IF($P325="toetsen alleen MV en SV",toetsen_alleen_MV_en_SV(F!$B325,W325),""))))))</f>
        <v/>
      </c>
      <c r="Y325" s="5" t="str">
        <f>IF($P325="toetsen",IF(OR(W325="",VLOOKUP(F!$B325,E!$B$1:$AK$300,10,FALSE)=1000000000),"",IF(W325&lt;=VLOOKUP(F!$B325,E!$B$1:$AK$300,10,FALSE),"ja","nee")),"")</f>
        <v/>
      </c>
      <c r="AA325" s="4" t="str">
        <f>IFERROR(IF(Q325="","",(IF(Q325&gt;2*VLOOKUP(F!$B325,E!$B$1:$AK$300,5,FALSE),1,0))),"")</f>
        <v/>
      </c>
      <c r="AB325" s="4" t="str">
        <f>IFERROR(IF(T325="","",(IF(T325&gt;2*VLOOKUP(F!$B325,E!$B$1:$AK$300,5,FALSE),1,0))),"")</f>
        <v/>
      </c>
      <c r="AC325" s="4" t="str">
        <f>IFERROR(IF(W325="","",(IF(W325&gt;2*VLOOKUP(F!$B325,E!$B$1:$AK$300,5,FALSE),1,0))),"")</f>
        <v/>
      </c>
      <c r="AE325" s="4" t="str">
        <f>IFERROR(IF(Q325="","",(IF(Q325&gt;VLOOKUP(F!$B325,E!$B$1:$AK$300,6,FALSE)+VLOOKUP(F!$B325,E!$B$1:$AK$300,5,FALSE),1,0))),"")</f>
        <v/>
      </c>
      <c r="AF325" s="4" t="str">
        <f>IFERROR(IF(T325="","",(IF(T325&gt;VLOOKUP(F!$B325,E!$B$1:$AK$300,6,FALSE)+VLOOKUP(F!$B325,E!$B$1:$AK$300,5,FALSE),1,0))),"")</f>
        <v/>
      </c>
      <c r="AG325" s="4" t="str">
        <f>IFERROR(IF(W325="","",(IF(W325&gt;VLOOKUP(F!$B325,E!$B$1:$AK$300,6,FALSE)+VLOOKUP(F!$B325,E!$B$1:$AK$300,5,FALSE),1,0))),"")</f>
        <v/>
      </c>
      <c r="AI325" s="6" t="str">
        <f t="shared" si="106"/>
        <v>--</v>
      </c>
      <c r="AJ325" s="6" t="str">
        <f>IF(AI325="--","--",IF(F!$D325=131,IF(I325=-1,"rg",IF(I325="","--",IF(I325*1000&lt;1,FIXED(I325*1000,3),IF(I325*1000&lt;10,FIXED(I325*1000,2),(IF(I325*1000&lt;100,FIXED(I325*1000,1),IF(I325*1000&lt;1000,FIXED(I325*1000,0),MROUND(I325*1000,10)))))))),IF(I325=-1,"rg",IF(I325="","--",IF(I325&lt;1,FIXED(I325,3),IF(I325&lt;10,FIXED(I325,2),(IF(I325&lt;100,FIXED(I325,1),IF(I325&lt;1000,FIXED(I325,0),MROUND(I325,10))))))))))</f>
        <v>--</v>
      </c>
      <c r="AK325" s="6" t="str">
        <f t="shared" si="107"/>
        <v>--</v>
      </c>
      <c r="AL325" s="6" t="str">
        <f>IF(AK325="--","--",IF(F!$D325=131,IF(K325=-1,"rg",IF(K325="","--",IF(K325*1000&lt;1,FIXED(K325*1000,3),IF(K325*1000&lt;10,FIXED(K325*1000,2),(IF(K325*1000&lt;100,FIXED(K325*1000,1),IF(K325*1000&lt;1000,FIXED(K325*1000,0),MROUND(K325*1000,10)))))))),IF(K325=-1,"rg",IF(K325="","--",IF(K325&lt;1,FIXED(K325,3),IF(K325&lt;10,FIXED(K325,2),(IF(K325&lt;100,FIXED(K325,1),IF(K325&lt;1000,FIXED(K325,0),MROUND(K325,10))))))))))</f>
        <v>--</v>
      </c>
      <c r="AM325" s="6" t="str">
        <f t="shared" si="108"/>
        <v>--</v>
      </c>
      <c r="AN325" s="6" t="str">
        <f>IF(AM325="--","--",IF(F!$D325=131,IF(M325=-1,"rg",IF(M325="","--",IF(M325*1000&lt;1,FIXED(M325*1000,3),IF(M325*1000&lt;10,FIXED(M325*1000,2),(IF(M325*1000&lt;100,FIXED(M325*1000,1),IF(M325*1000&lt;1000,FIXED(M325*1000,0),MROUND(M325*1000,10)))))))),IF(M325=-1,"rg",IF(M325="","--",IF(M325&lt;1,FIXED(M325,3),IF(M325&lt;10,FIXED(M325,2),(IF(M325&lt;100,FIXED(M325,1),IF(M325&lt;1000,FIXED(M325,0),MROUND(M325,10))))))))))</f>
        <v>--</v>
      </c>
      <c r="AP325" s="6" t="str">
        <f t="shared" si="95"/>
        <v>--</v>
      </c>
      <c r="AQ325" s="6" t="str">
        <f t="shared" si="96"/>
        <v/>
      </c>
      <c r="AR325" s="6" t="str">
        <f t="shared" si="97"/>
        <v>--</v>
      </c>
      <c r="AS325" s="6" t="str">
        <f t="shared" si="98"/>
        <v/>
      </c>
      <c r="AT325" s="6" t="str">
        <f t="shared" si="99"/>
        <v/>
      </c>
      <c r="AU325" s="6" t="str">
        <f>IFERROR(IF(AR325="--","",IF(HLOOKUP(SMALL($Q$4:$Y$4,3),$Q$4:$Y$501,ROW(AP325)-3,FALSE)=0,"",IF(HLOOKUP(SMALL($Q$4:$Y$4,3),$Q$4:$Y$501,ROW(AP325)-3,FALSE)="nee",VLOOKUP("De kwaliteitseis emissiearme grond (maximale concentratie) wordt overschreden.",H!$O$10:'H'!$P$59,2,FALSE),""))),"")</f>
        <v/>
      </c>
      <c r="AV325" s="6" t="str">
        <f t="shared" si="89"/>
        <v>--</v>
      </c>
      <c r="AW325" s="6" t="str">
        <f t="shared" si="90"/>
        <v/>
      </c>
      <c r="AX325" s="6" t="str">
        <f t="shared" si="91"/>
        <v>--</v>
      </c>
      <c r="AY325" s="6" t="str">
        <f t="shared" si="100"/>
        <v/>
      </c>
      <c r="AZ325" s="6" t="str">
        <f t="shared" si="101"/>
        <v/>
      </c>
      <c r="BA325" s="6" t="str">
        <f>IFERROR(IF(AR325="--","",IF(HLOOKUP(SMALL($Q$4:$Y$4,6),$Q$4:$Y$501,ROW(AP325)-3,FALSE)=0,"",IF(HLOOKUP(SMALL($Q$4:$Y$4,6),$Q$4:$Y$501,ROW(AP325)-3,FALSE)="nee",VLOOKUP("De kwaliteitseis emissiearme grond (maximale concentratie) wordt overschreden.",H!$O$10:'H'!$P$59,2,FALSE),""))),"")</f>
        <v/>
      </c>
      <c r="BB325" s="6" t="str">
        <f t="shared" si="92"/>
        <v>--</v>
      </c>
      <c r="BC325" s="6" t="str">
        <f t="shared" si="93"/>
        <v/>
      </c>
      <c r="BD325" s="6" t="str">
        <f t="shared" si="94"/>
        <v>--</v>
      </c>
      <c r="BE325" s="6" t="str">
        <f t="shared" si="102"/>
        <v/>
      </c>
      <c r="BF325" s="6" t="str">
        <f t="shared" si="103"/>
        <v/>
      </c>
      <c r="BG325" s="4" t="str">
        <f>IFERROR(IF(AR325="--","",IF(HLOOKUP(SMALL($Q$4:$Y$4,9),$Q$4:$Y$501,ROW(AP325)-3,FALSE)=0,"",IF(HLOOKUP(SMALL($Q$4:$Y$4,9),$Q$4:$Y$501,ROW(AP325)-3,FALSE)="nee",VLOOKUP("De kwaliteitseis emissiearme grond (maximale concentratie) wordt overschreden.",H!$O$10:'H'!$P$59,2,FALSE),""))),"")</f>
        <v/>
      </c>
    </row>
    <row r="326" spans="1:59" x14ac:dyDescent="0.2">
      <c r="A326" s="4" t="str">
        <f>F!A326</f>
        <v>Thiocyanaten</v>
      </c>
      <c r="B326" s="6" t="str">
        <f>IF(ISNUMBER(F!E326)=FALSE,"--",IF(F!E326=0,"--",F!E326))</f>
        <v>--</v>
      </c>
      <c r="C326" s="6" t="str">
        <f>IF(B326="--","",F!F326)</f>
        <v/>
      </c>
      <c r="D326" s="6" t="str">
        <f>IF(ISNUMBER(F!G326)=FALSE,"--",IF(F!G326=0,"--",F!G326))</f>
        <v>--</v>
      </c>
      <c r="E326" s="6" t="str">
        <f>IF(D326="--","",F!H326)</f>
        <v/>
      </c>
      <c r="F326" s="6" t="str">
        <f>IF(ISNUMBER(F!I326)=FALSE,"--",IF(F!I326=0,"--",F!I326))</f>
        <v>--</v>
      </c>
      <c r="G326" s="6" t="str">
        <f>IF(F326="--","",F!J326)</f>
        <v/>
      </c>
      <c r="H326" s="6"/>
      <c r="I326" s="6" t="str">
        <f>IF(F!Z326=-1,-1,F!AV326)</f>
        <v/>
      </c>
      <c r="J326" s="6"/>
      <c r="K326" s="6" t="str">
        <f>IF(F!AC326=-1,-1,F!AX326)</f>
        <v/>
      </c>
      <c r="L326" s="6"/>
      <c r="M326" s="6" t="str">
        <f>IF(F!AF326=-1,-1,F!AZ326)</f>
        <v/>
      </c>
      <c r="N326" s="6"/>
      <c r="P326" s="4" t="str">
        <f>IFERROR(IF(AND(VLOOKUP(F!$B326,E!$B$1:$AK$300,5,FALSE)&lt;&gt;1000000000,VLOOKUP(F!$B326,E!$B$1:$AK$300,6,FALSE)=1000000000,VLOOKUP(F!$B326,E!$B$1:$AK$300,7,FALSE)=1000000000,VLOOKUP(F!$B326,E!$B$1:$AK$300,8,FALSE)=1000000000,VLOOKUP(F!$B326,E!$B$1:$AK$300,9,FALSE)=1000000000),"toetsen alleen LN",IF(AND(VLOOKUP(F!$B326,E!$B$1:$AK$300,5,FALSE)=1000000000,VLOOKUP(F!$B326,E!$B$1:$AK$300,6,FALSE)=1000000000,VLOOKUP(F!$B326,E!$B$1:$AK$300,7,FALSE)=1000000000,VLOOKUP(F!$B326,E!$B$1:$AK$300,8,FALSE)&lt;&gt;1000000000,VLOOKUP(F!$B326,E!$B$1:$AK$300,9,FALSE)&lt;&gt;1000000000),"toetsen alleen MV en SV",IF(AND(VLOOKUP(F!$B326,E!$B$1:$AK$300,5,FALSE)&lt;&gt;1000000000,VLOOKUP(F!$B326,E!$B$1:$AK$300,6,FALSE)&lt;&gt;1000000000,VLOOKUP(F!$B326,E!$B$1:$AK$300,7,FALSE)&lt;&gt;1000000000,VLOOKUP(F!$B326,E!$B$1:$AK$300,8,FALSE)=1000000000,VLOOKUP(F!$B326,E!$B$1:$AK$300,9,FALSE)=1000000000),"toetsen geen MV en SV",IF(VLOOKUP(F!$B326,E!$B$1:$AK$300,5,FALSE)+VLOOKUP(F!$B326,E!$B$1:$AK$300,6,FALSE)+VLOOKUP(F!$B326,E!$B$1:$AK$300,7,FALSE)+VLOOKUP(F!$B326,E!$B$1:$AK$300,8,FALSE)&lt;&gt;4000000000,"toetsen",IF(VLOOKUP(F!$B326,E!$B$1:$AK$300,12,FALSE)&lt;&gt;1000000000,"toetsen alleen IW","niet toetsen"))))),"")</f>
        <v>toetsen</v>
      </c>
      <c r="Q326" s="6" t="str">
        <f t="shared" si="109"/>
        <v/>
      </c>
      <c r="R326" s="5" t="str">
        <f>IF($B326="--","",IF($P326="toetsen",toetsen(F!$B326,Q326),IF($P326="toetsen alleen IW",toetsen_alleen_IW(F!$B326,Q326),IF($P326="toetsen alleen LN",toetsen_alleen_LN(F!$B326,Q326),IF($P326="toetsen geen MV en SV",toetsen_geen_MV_en_SV(F!$B326,Q326),IF($P326="toetsen alleen MV en SV",toetsen_alleen_MV_en_SV(F!$B326,Q326),""))))))</f>
        <v/>
      </c>
      <c r="S326" s="5" t="str">
        <f>IF($P326="toetsen",IF(OR(Q326="",VLOOKUP(F!$B326,E!$B$1:$AK$300,10,FALSE)=1000000000),"",IF(Q326&lt;=VLOOKUP(F!$B326,E!$B$1:$AK$300,10,FALSE),"ja","nee")),"")</f>
        <v/>
      </c>
      <c r="T326" s="78" t="str">
        <f t="shared" si="104"/>
        <v/>
      </c>
      <c r="U326" s="5" t="str">
        <f>IF($D326="--","",IF($P326="toetsen",toetsen(F!$B326,T326),IF($P326="toetsen alleen IW",toetsen_alleen_IW(F!$B326,T326),IF($P326="toetsen alleen LN",toetsen_alleen_LN(F!$B326,T326),IF($P326="toetsen geen MV en SV",toetsen_geen_MV_en_SV(F!$B326,T326),IF($P326="toetsen alleen MV en SV",toetsen_alleen_MV_en_SV(F!$B326,T326),""))))))</f>
        <v/>
      </c>
      <c r="V326" s="5" t="str">
        <f>IF($P326="toetsen",IF(OR(T326="",VLOOKUP(F!$B326,E!$B$1:$AK$300,10,FALSE)=1000000000),"",IF(T326&lt;=VLOOKUP(F!$B326,E!$B$1:$AK$300,10,FALSE),"ja","nee")),"")</f>
        <v/>
      </c>
      <c r="W326" s="6" t="str">
        <f t="shared" si="105"/>
        <v/>
      </c>
      <c r="X326" s="5" t="str">
        <f>IF($F326="--","",IF($P326="toetsen",toetsen(F!$B326,W326),IF($P326="toetsen alleen IW",toetsen_alleen_IW(F!$B326,W326),IF($P326="toetsen alleen LN",toetsen_alleen_LN(F!$B326,W326),IF($P326="toetsen geen MV en SV",toetsen_geen_MV_en_SV(F!$B326,W326),IF($P326="toetsen alleen MV en SV",toetsen_alleen_MV_en_SV(F!$B326,W326),""))))))</f>
        <v/>
      </c>
      <c r="Y326" s="5" t="str">
        <f>IF($P326="toetsen",IF(OR(W326="",VLOOKUP(F!$B326,E!$B$1:$AK$300,10,FALSE)=1000000000),"",IF(W326&lt;=VLOOKUP(F!$B326,E!$B$1:$AK$300,10,FALSE),"ja","nee")),"")</f>
        <v/>
      </c>
      <c r="AA326" s="4" t="str">
        <f>IFERROR(IF(Q326="","",(IF(Q326&gt;2*VLOOKUP(F!$B326,E!$B$1:$AK$300,5,FALSE),1,0))),"")</f>
        <v/>
      </c>
      <c r="AB326" s="4" t="str">
        <f>IFERROR(IF(T326="","",(IF(T326&gt;2*VLOOKUP(F!$B326,E!$B$1:$AK$300,5,FALSE),1,0))),"")</f>
        <v/>
      </c>
      <c r="AC326" s="4" t="str">
        <f>IFERROR(IF(W326="","",(IF(W326&gt;2*VLOOKUP(F!$B326,E!$B$1:$AK$300,5,FALSE),1,0))),"")</f>
        <v/>
      </c>
      <c r="AE326" s="4" t="str">
        <f>IFERROR(IF(Q326="","",(IF(Q326&gt;VLOOKUP(F!$B326,E!$B$1:$AK$300,6,FALSE)+VLOOKUP(F!$B326,E!$B$1:$AK$300,5,FALSE),1,0))),"")</f>
        <v/>
      </c>
      <c r="AF326" s="4" t="str">
        <f>IFERROR(IF(T326="","",(IF(T326&gt;VLOOKUP(F!$B326,E!$B$1:$AK$300,6,FALSE)+VLOOKUP(F!$B326,E!$B$1:$AK$300,5,FALSE),1,0))),"")</f>
        <v/>
      </c>
      <c r="AG326" s="4" t="str">
        <f>IFERROR(IF(W326="","",(IF(W326&gt;VLOOKUP(F!$B326,E!$B$1:$AK$300,6,FALSE)+VLOOKUP(F!$B326,E!$B$1:$AK$300,5,FALSE),1,0))),"")</f>
        <v/>
      </c>
      <c r="AI326" s="6" t="str">
        <f t="shared" si="106"/>
        <v>--</v>
      </c>
      <c r="AJ326" s="6" t="str">
        <f>IF(AI326="--","--",IF(F!$D326=131,IF(I326=-1,"rg",IF(I326="","--",IF(I326*1000&lt;1,FIXED(I326*1000,3),IF(I326*1000&lt;10,FIXED(I326*1000,2),(IF(I326*1000&lt;100,FIXED(I326*1000,1),IF(I326*1000&lt;1000,FIXED(I326*1000,0),MROUND(I326*1000,10)))))))),IF(I326=-1,"rg",IF(I326="","--",IF(I326&lt;1,FIXED(I326,3),IF(I326&lt;10,FIXED(I326,2),(IF(I326&lt;100,FIXED(I326,1),IF(I326&lt;1000,FIXED(I326,0),MROUND(I326,10))))))))))</f>
        <v>--</v>
      </c>
      <c r="AK326" s="6" t="str">
        <f t="shared" si="107"/>
        <v>--</v>
      </c>
      <c r="AL326" s="6" t="str">
        <f>IF(AK326="--","--",IF(F!$D326=131,IF(K326=-1,"rg",IF(K326="","--",IF(K326*1000&lt;1,FIXED(K326*1000,3),IF(K326*1000&lt;10,FIXED(K326*1000,2),(IF(K326*1000&lt;100,FIXED(K326*1000,1),IF(K326*1000&lt;1000,FIXED(K326*1000,0),MROUND(K326*1000,10)))))))),IF(K326=-1,"rg",IF(K326="","--",IF(K326&lt;1,FIXED(K326,3),IF(K326&lt;10,FIXED(K326,2),(IF(K326&lt;100,FIXED(K326,1),IF(K326&lt;1000,FIXED(K326,0),MROUND(K326,10))))))))))</f>
        <v>--</v>
      </c>
      <c r="AM326" s="6" t="str">
        <f t="shared" si="108"/>
        <v>--</v>
      </c>
      <c r="AN326" s="6" t="str">
        <f>IF(AM326="--","--",IF(F!$D326=131,IF(M326=-1,"rg",IF(M326="","--",IF(M326*1000&lt;1,FIXED(M326*1000,3),IF(M326*1000&lt;10,FIXED(M326*1000,2),(IF(M326*1000&lt;100,FIXED(M326*1000,1),IF(M326*1000&lt;1000,FIXED(M326*1000,0),MROUND(M326*1000,10)))))))),IF(M326=-1,"rg",IF(M326="","--",IF(M326&lt;1,FIXED(M326,3),IF(M326&lt;10,FIXED(M326,2),(IF(M326&lt;100,FIXED(M326,1),IF(M326&lt;1000,FIXED(M326,0),MROUND(M326,10))))))))))</f>
        <v>--</v>
      </c>
      <c r="AP326" s="6" t="str">
        <f t="shared" si="95"/>
        <v>--</v>
      </c>
      <c r="AQ326" s="6" t="str">
        <f t="shared" si="96"/>
        <v/>
      </c>
      <c r="AR326" s="6" t="str">
        <f t="shared" si="97"/>
        <v>--</v>
      </c>
      <c r="AS326" s="6" t="str">
        <f t="shared" si="98"/>
        <v/>
      </c>
      <c r="AT326" s="6" t="str">
        <f t="shared" si="99"/>
        <v/>
      </c>
      <c r="AU326" s="6" t="str">
        <f>IFERROR(IF(AR326="--","",IF(HLOOKUP(SMALL($Q$4:$Y$4,3),$Q$4:$Y$501,ROW(AP326)-3,FALSE)=0,"",IF(HLOOKUP(SMALL($Q$4:$Y$4,3),$Q$4:$Y$501,ROW(AP326)-3,FALSE)="nee",VLOOKUP("De kwaliteitseis emissiearme grond (maximale concentratie) wordt overschreden.",H!$O$10:'H'!$P$59,2,FALSE),""))),"")</f>
        <v/>
      </c>
      <c r="AV326" s="6" t="str">
        <f t="shared" si="89"/>
        <v>--</v>
      </c>
      <c r="AW326" s="6" t="str">
        <f t="shared" si="90"/>
        <v/>
      </c>
      <c r="AX326" s="6" t="str">
        <f t="shared" si="91"/>
        <v>--</v>
      </c>
      <c r="AY326" s="6" t="str">
        <f t="shared" si="100"/>
        <v/>
      </c>
      <c r="AZ326" s="6" t="str">
        <f t="shared" si="101"/>
        <v/>
      </c>
      <c r="BA326" s="6" t="str">
        <f>IFERROR(IF(AR326="--","",IF(HLOOKUP(SMALL($Q$4:$Y$4,6),$Q$4:$Y$501,ROW(AP326)-3,FALSE)=0,"",IF(HLOOKUP(SMALL($Q$4:$Y$4,6),$Q$4:$Y$501,ROW(AP326)-3,FALSE)="nee",VLOOKUP("De kwaliteitseis emissiearme grond (maximale concentratie) wordt overschreden.",H!$O$10:'H'!$P$59,2,FALSE),""))),"")</f>
        <v/>
      </c>
      <c r="BB326" s="6" t="str">
        <f t="shared" si="92"/>
        <v>--</v>
      </c>
      <c r="BC326" s="6" t="str">
        <f t="shared" si="93"/>
        <v/>
      </c>
      <c r="BD326" s="6" t="str">
        <f t="shared" si="94"/>
        <v>--</v>
      </c>
      <c r="BE326" s="6" t="str">
        <f t="shared" si="102"/>
        <v/>
      </c>
      <c r="BF326" s="6" t="str">
        <f t="shared" si="103"/>
        <v/>
      </c>
      <c r="BG326" s="4" t="str">
        <f>IFERROR(IF(AR326="--","",IF(HLOOKUP(SMALL($Q$4:$Y$4,9),$Q$4:$Y$501,ROW(AP326)-3,FALSE)=0,"",IF(HLOOKUP(SMALL($Q$4:$Y$4,9),$Q$4:$Y$501,ROW(AP326)-3,FALSE)="nee",VLOOKUP("De kwaliteitseis emissiearme grond (maximale concentratie) wordt overschreden.",H!$O$10:'H'!$P$59,2,FALSE),""))),"")</f>
        <v/>
      </c>
    </row>
    <row r="327" spans="1:59" x14ac:dyDescent="0.2">
      <c r="A327" s="4" t="str">
        <f>F!A327</f>
        <v>PFBA</v>
      </c>
      <c r="B327" s="6">
        <f>IF(ISNUMBER(F!E327)=FALSE,"--",IF(F!E327=0,"--",F!E327))</f>
        <v>0.1</v>
      </c>
      <c r="C327" s="6" t="str">
        <f>IF(B327="--","",F!F327)</f>
        <v>&lt;</v>
      </c>
      <c r="D327" s="6">
        <f>IF(ISNUMBER(F!G327)=FALSE,"--",IF(F!G327=0,"--",F!G327))</f>
        <v>0.1</v>
      </c>
      <c r="E327" s="6" t="str">
        <f>IF(D327="--","",F!H327)</f>
        <v/>
      </c>
      <c r="F327" s="6">
        <f>IF(ISNUMBER(F!I327)=FALSE,"--",IF(F!I327=0,"--",F!I327))</f>
        <v>0.1</v>
      </c>
      <c r="G327" s="6" t="str">
        <f>IF(F327="--","",F!J327)</f>
        <v/>
      </c>
      <c r="H327" s="6"/>
      <c r="I327" s="16">
        <f>IF(F!Z327=0,-1,F!AV327)</f>
        <v>-1</v>
      </c>
      <c r="J327" s="6"/>
      <c r="K327" s="16">
        <f>IF(F!AC327=0,-1,F!AX327)</f>
        <v>1E-4</v>
      </c>
      <c r="L327" s="6"/>
      <c r="M327" s="16">
        <f>IF(F!AF327=0,-1,F!AZ327)</f>
        <v>1E-4</v>
      </c>
      <c r="N327" s="6"/>
      <c r="P327" s="4" t="str">
        <f>IFERROR(IF(AND(VLOOKUP(F!$B327,E!$B$1:$AK$300,5,FALSE)&lt;&gt;1000000000,VLOOKUP(F!$B327,E!$B$1:$AK$300,6,FALSE)=1000000000,VLOOKUP(F!$B327,E!$B$1:$AK$300,7,FALSE)=1000000000,VLOOKUP(F!$B327,E!$B$1:$AK$300,8,FALSE)=1000000000,VLOOKUP(F!$B327,E!$B$1:$AK$300,9,FALSE)=1000000000),"toetsen alleen LN",IF(AND(VLOOKUP(F!$B327,E!$B$1:$AK$300,5,FALSE)=1000000000,VLOOKUP(F!$B327,E!$B$1:$AK$300,6,FALSE)=1000000000,VLOOKUP(F!$B327,E!$B$1:$AK$300,7,FALSE)=1000000000,VLOOKUP(F!$B327,E!$B$1:$AK$300,8,FALSE)&lt;&gt;1000000000,VLOOKUP(F!$B327,E!$B$1:$AK$300,9,FALSE)&lt;&gt;1000000000),"toetsen alleen MV en SV",IF(AND(VLOOKUP(F!$B327,E!$B$1:$AK$300,5,FALSE)&lt;&gt;1000000000,VLOOKUP(F!$B327,E!$B$1:$AK$300,6,FALSE)&lt;&gt;1000000000,VLOOKUP(F!$B327,E!$B$1:$AK$300,7,FALSE)&lt;&gt;1000000000,VLOOKUP(F!$B327,E!$B$1:$AK$300,8,FALSE)=1000000000,VLOOKUP(F!$B327,E!$B$1:$AK$300,9,FALSE)=1000000000),"toetsen geen MV en SV",IF(VLOOKUP(F!$B327,E!$B$1:$AK$300,5,FALSE)+VLOOKUP(F!$B327,E!$B$1:$AK$300,6,FALSE)+VLOOKUP(F!$B327,E!$B$1:$AK$300,7,FALSE)+VLOOKUP(F!$B327,E!$B$1:$AK$300,8,FALSE)&lt;&gt;4000000000,"toetsen",IF(VLOOKUP(F!$B327,E!$B$1:$AK$300,12,FALSE)&lt;&gt;1000000000,"toetsen alleen IW","niet toetsen"))))),"")</f>
        <v>toetsen</v>
      </c>
      <c r="Q327" s="6">
        <f t="shared" si="109"/>
        <v>-1</v>
      </c>
      <c r="R327" s="5" t="str">
        <f>IF($B327="--","",IF($P327="toetsen",toetsen(F!$B327,Q327),IF($P327="toetsen alleen IW",toetsen_alleen_IW(F!$B327,Q327),IF($P327="toetsen alleen LN",toetsen_alleen_LN(F!$B327,Q327),IF($P327="toetsen geen MV en SV",toetsen_geen_MV_en_SV(F!$B327,Q327),IF($P327="toetsen alleen MV en SV",toetsen_alleen_MV_en_SV(F!$B327,Q327),""))))))</f>
        <v>-</v>
      </c>
      <c r="S327" s="5" t="str">
        <f>IF($P327="toetsen",IF(OR(Q327="",VLOOKUP(F!$B327,E!$B$1:$AK$300,10,FALSE)=1000000000),"",IF(Q327&lt;=VLOOKUP(F!$B327,E!$B$1:$AK$300,10,FALSE),"ja","nee")),"")</f>
        <v>ja</v>
      </c>
      <c r="T327" s="78">
        <f t="shared" si="104"/>
        <v>1E-4</v>
      </c>
      <c r="U327" s="5" t="str">
        <f>IF($D327="--","",IF($P327="toetsen",toetsen(F!$B327,T327),IF($P327="toetsen alleen IW",toetsen_alleen_IW(F!$B327,T327),IF($P327="toetsen alleen LN",toetsen_alleen_LN(F!$B327,T327),IF($P327="toetsen geen MV en SV",toetsen_geen_MV_en_SV(F!$B327,T327),IF($P327="toetsen alleen MV en SV",toetsen_alleen_MV_en_SV(F!$B327,T327),""))))))</f>
        <v>-</v>
      </c>
      <c r="V327" s="5" t="str">
        <f>IF($P327="toetsen",IF(OR(T327="",VLOOKUP(F!$B327,E!$B$1:$AK$300,10,FALSE)=1000000000),"",IF(T327&lt;=VLOOKUP(F!$B327,E!$B$1:$AK$300,10,FALSE),"ja","nee")),"")</f>
        <v>ja</v>
      </c>
      <c r="W327" s="6">
        <f t="shared" si="105"/>
        <v>1E-4</v>
      </c>
      <c r="X327" s="5" t="str">
        <f>IF($F327="--","",IF($P327="toetsen",toetsen(F!$B327,W327),IF($P327="toetsen alleen IW",toetsen_alleen_IW(F!$B327,W327),IF($P327="toetsen alleen LN",toetsen_alleen_LN(F!$B327,W327),IF($P327="toetsen geen MV en SV",toetsen_geen_MV_en_SV(F!$B327,W327),IF($P327="toetsen alleen MV en SV",toetsen_alleen_MV_en_SV(F!$B327,W327),""))))))</f>
        <v>-</v>
      </c>
      <c r="Y327" s="5" t="str">
        <f>IF($P327="toetsen",IF(OR(W327="",VLOOKUP(F!$B327,E!$B$1:$AK$300,10,FALSE)=1000000000),"",IF(W327&lt;=VLOOKUP(F!$B327,E!$B$1:$AK$300,10,FALSE),"ja","nee")),"")</f>
        <v>ja</v>
      </c>
      <c r="AA327" s="4">
        <f>IFERROR(IF(Q327="","",(IF(Q327&gt;2*VLOOKUP(F!$B327,E!$B$1:$AK$300,5,FALSE),1,0))),"")</f>
        <v>0</v>
      </c>
      <c r="AB327" s="4">
        <f>IFERROR(IF(T327="","",(IF(T327&gt;2*VLOOKUP(F!$B327,E!$B$1:$AK$300,5,FALSE),1,0))),"")</f>
        <v>0</v>
      </c>
      <c r="AC327" s="4">
        <f>IFERROR(IF(W327="","",(IF(W327&gt;2*VLOOKUP(F!$B327,E!$B$1:$AK$300,5,FALSE),1,0))),"")</f>
        <v>0</v>
      </c>
      <c r="AE327" s="4">
        <f>IFERROR(IF(Q327="","",(IF(Q327&gt;VLOOKUP(F!$B327,E!$B$1:$AK$300,6,FALSE)+VLOOKUP(F!$B327,E!$B$1:$AK$300,5,FALSE),1,0))),"")</f>
        <v>0</v>
      </c>
      <c r="AF327" s="4">
        <f>IFERROR(IF(T327="","",(IF(T327&gt;VLOOKUP(F!$B327,E!$B$1:$AK$300,6,FALSE)+VLOOKUP(F!$B327,E!$B$1:$AK$300,5,FALSE),1,0))),"")</f>
        <v>0</v>
      </c>
      <c r="AG327" s="4">
        <f>IFERROR(IF(W327="","",(IF(W327&gt;VLOOKUP(F!$B327,E!$B$1:$AK$300,6,FALSE)+VLOOKUP(F!$B327,E!$B$1:$AK$300,5,FALSE),1,0))),"")</f>
        <v>0</v>
      </c>
      <c r="AI327" s="6" t="str">
        <f t="shared" si="106"/>
        <v>0,10</v>
      </c>
      <c r="AJ327" s="6" t="str">
        <f>IF(AI327="--","--",IF(F!$D327=131,IF(I327=-1,"rg",IF(I327="","--",IF(I327*1000&lt;1,FIXED(I327*1000,3),IF(I327*1000&lt;10,FIXED(I327*1000,2),(IF(I327*1000&lt;100,FIXED(I327*1000,1),IF(I327*1000&lt;1000,FIXED(I327*1000,0),MROUND(I327*1000,10)))))))),IF(I327=-1,"rg",IF(I327="","--",IF(I327&lt;1,FIXED(I327,3),IF(I327&lt;10,FIXED(I327,2),(IF(I327&lt;100,FIXED(I327,1),IF(I327&lt;1000,FIXED(I327,0),MROUND(I327,10))))))))))</f>
        <v>rg</v>
      </c>
      <c r="AK327" s="6" t="str">
        <f t="shared" si="107"/>
        <v>0,10</v>
      </c>
      <c r="AL327" s="6" t="str">
        <f>IF(AK327="--","--",IF(F!$D327=131,IF(K327=-1,"rg",IF(K327="","--",IF(K327*1000&lt;1,FIXED(K327*1000,3),IF(K327*1000&lt;10,FIXED(K327*1000,2),(IF(K327*1000&lt;100,FIXED(K327*1000,1),IF(K327*1000&lt;1000,FIXED(K327*1000,0),MROUND(K327*1000,10)))))))),IF(K327=-1,"rg",IF(K327="","--",IF(K327&lt;1,FIXED(K327,3),IF(K327&lt;10,FIXED(K327,2),(IF(K327&lt;100,FIXED(K327,1),IF(K327&lt;1000,FIXED(K327,0),MROUND(K327,10))))))))))</f>
        <v>0,100</v>
      </c>
      <c r="AM327" s="6" t="str">
        <f t="shared" si="108"/>
        <v>0,10</v>
      </c>
      <c r="AN327" s="6" t="str">
        <f>IF(AM327="--","--",IF(F!$D327=131,IF(M327=-1,"rg",IF(M327="","--",IF(M327*1000&lt;1,FIXED(M327*1000,3),IF(M327*1000&lt;10,FIXED(M327*1000,2),(IF(M327*1000&lt;100,FIXED(M327*1000,1),IF(M327*1000&lt;1000,FIXED(M327*1000,0),MROUND(M327*1000,10)))))))),IF(M327=-1,"rg",IF(M327="","--",IF(M327&lt;1,FIXED(M327,3),IF(M327&lt;10,FIXED(M327,2),(IF(M327&lt;100,FIXED(M327,1),IF(M327&lt;1000,FIXED(M327,0),MROUND(M327,10))))))))))</f>
        <v>0,100</v>
      </c>
      <c r="AP327" s="6" t="str">
        <f t="shared" si="95"/>
        <v>0,10</v>
      </c>
      <c r="AQ327" s="6" t="str">
        <f t="shared" si="96"/>
        <v>&lt;</v>
      </c>
      <c r="AR327" s="6" t="str">
        <f t="shared" si="97"/>
        <v>rg</v>
      </c>
      <c r="AS327" s="6" t="str">
        <f t="shared" si="98"/>
        <v>&lt;</v>
      </c>
      <c r="AT327" s="6" t="str">
        <f t="shared" si="99"/>
        <v>-</v>
      </c>
      <c r="AU327" s="6" t="str">
        <f>IFERROR(IF(AR327="--","",IF(HLOOKUP(SMALL($Q$4:$Y$4,3),$Q$4:$Y$501,ROW(AP327)-3,FALSE)=0,"",IF(HLOOKUP(SMALL($Q$4:$Y$4,3),$Q$4:$Y$501,ROW(AP327)-3,FALSE)="nee",VLOOKUP("De kwaliteitseis emissiearme grond (maximale concentratie) wordt overschreden.",H!$O$10:'H'!$P$59,2,FALSE),""))),"")</f>
        <v/>
      </c>
      <c r="AV327" s="6" t="str">
        <f t="shared" ref="AV327:AV373" si="110">HLOOKUP(SMALL($AI$4:$AN$4,3),$AI$4:$AN$501,ROW(AP327)-3,FALSE)</f>
        <v>0,10</v>
      </c>
      <c r="AW327" s="6" t="str">
        <f t="shared" ref="AW327:AW368" si="111">IF(HLOOKUP(SMALL($C$4:$G$4,2),$C$4:$G$501,ROW(AP327)-3,FALSE)="&lt;","&lt;","")</f>
        <v/>
      </c>
      <c r="AX327" s="6" t="str">
        <f t="shared" ref="AX327:AX368" si="112">HLOOKUP(SMALL($AI$4:$AN$4,4),$AI$4:$AN$501,ROW(AP327)-3,FALSE)</f>
        <v>0,100</v>
      </c>
      <c r="AY327" s="6" t="str">
        <f t="shared" si="100"/>
        <v/>
      </c>
      <c r="AZ327" s="6" t="str">
        <f t="shared" si="101"/>
        <v>-</v>
      </c>
      <c r="BA327" s="6" t="str">
        <f>IFERROR(IF(AR327="--","",IF(HLOOKUP(SMALL($Q$4:$Y$4,6),$Q$4:$Y$501,ROW(AP327)-3,FALSE)=0,"",IF(HLOOKUP(SMALL($Q$4:$Y$4,6),$Q$4:$Y$501,ROW(AP327)-3,FALSE)="nee",VLOOKUP("De kwaliteitseis emissiearme grond (maximale concentratie) wordt overschreden.",H!$O$10:'H'!$P$59,2,FALSE),""))),"")</f>
        <v/>
      </c>
      <c r="BB327" s="6" t="str">
        <f t="shared" ref="BB327:BB373" si="113">HLOOKUP(SMALL($AI$4:$AN$4,5),$AI$4:$AN$501,ROW(AP327)-3,FALSE)</f>
        <v>0,10</v>
      </c>
      <c r="BC327" s="6" t="str">
        <f t="shared" ref="BC327:BC368" si="114">IF(HLOOKUP(SMALL($C$4:$G$4,3),$C$4:$G$501,ROW(AP327)-3,FALSE)="&lt;","&lt;","")</f>
        <v/>
      </c>
      <c r="BD327" s="6" t="str">
        <f t="shared" ref="BD327:BD368" si="115">HLOOKUP(SMALL($AI$4:$AN$4,6),$AI$4:$AN$501,ROW(AP327)-3,FALSE)</f>
        <v>0,100</v>
      </c>
      <c r="BE327" s="6" t="str">
        <f t="shared" si="102"/>
        <v/>
      </c>
      <c r="BF327" s="6" t="str">
        <f t="shared" si="103"/>
        <v>-</v>
      </c>
      <c r="BG327" s="4" t="str">
        <f>IFERROR(IF(AR327="--","",IF(HLOOKUP(SMALL($Q$4:$Y$4,9),$Q$4:$Y$501,ROW(AP327)-3,FALSE)=0,"",IF(HLOOKUP(SMALL($Q$4:$Y$4,9),$Q$4:$Y$501,ROW(AP327)-3,FALSE)="nee",VLOOKUP("De kwaliteitseis emissiearme grond (maximale concentratie) wordt overschreden.",H!$O$10:'H'!$P$59,2,FALSE),""))),"")</f>
        <v/>
      </c>
    </row>
    <row r="328" spans="1:59" x14ac:dyDescent="0.2">
      <c r="A328" s="4" t="str">
        <f>F!A328</f>
        <v>PFPeA</v>
      </c>
      <c r="B328" s="6">
        <f>IF(ISNUMBER(F!E328)=FALSE,"--",IF(F!E328=0,"--",F!E328))</f>
        <v>0.1</v>
      </c>
      <c r="C328" s="6" t="str">
        <f>IF(B328="--","",F!F328)</f>
        <v>&lt;</v>
      </c>
      <c r="D328" s="6">
        <f>IF(ISNUMBER(F!G328)=FALSE,"--",IF(F!G328=0,"--",F!G328))</f>
        <v>0.3</v>
      </c>
      <c r="E328" s="6" t="str">
        <f>IF(D328="--","",F!H328)</f>
        <v/>
      </c>
      <c r="F328" s="6">
        <f>IF(ISNUMBER(F!I328)=FALSE,"--",IF(F!I328=0,"--",F!I328))</f>
        <v>0.2</v>
      </c>
      <c r="G328" s="6" t="str">
        <f>IF(F328="--","",F!J328)</f>
        <v/>
      </c>
      <c r="H328" s="6"/>
      <c r="I328" s="16">
        <f>IF(F!Z328=0,-1,F!AV328)</f>
        <v>-1</v>
      </c>
      <c r="J328" s="6"/>
      <c r="K328" s="16">
        <f>IF(F!AC328=0,-1,F!AX328)</f>
        <v>2.9999999999999997E-4</v>
      </c>
      <c r="L328" s="6"/>
      <c r="M328" s="16">
        <f>IF(F!AF328=0,-1,F!AZ328)</f>
        <v>2.0000000000000001E-4</v>
      </c>
      <c r="N328" s="6"/>
      <c r="P328" s="4" t="str">
        <f>IFERROR(IF(AND(VLOOKUP(F!$B328,E!$B$1:$AK$300,5,FALSE)&lt;&gt;1000000000,VLOOKUP(F!$B328,E!$B$1:$AK$300,6,FALSE)=1000000000,VLOOKUP(F!$B328,E!$B$1:$AK$300,7,FALSE)=1000000000,VLOOKUP(F!$B328,E!$B$1:$AK$300,8,FALSE)=1000000000,VLOOKUP(F!$B328,E!$B$1:$AK$300,9,FALSE)=1000000000),"toetsen alleen LN",IF(AND(VLOOKUP(F!$B328,E!$B$1:$AK$300,5,FALSE)=1000000000,VLOOKUP(F!$B328,E!$B$1:$AK$300,6,FALSE)=1000000000,VLOOKUP(F!$B328,E!$B$1:$AK$300,7,FALSE)=1000000000,VLOOKUP(F!$B328,E!$B$1:$AK$300,8,FALSE)&lt;&gt;1000000000,VLOOKUP(F!$B328,E!$B$1:$AK$300,9,FALSE)&lt;&gt;1000000000),"toetsen alleen MV en SV",IF(AND(VLOOKUP(F!$B328,E!$B$1:$AK$300,5,FALSE)&lt;&gt;1000000000,VLOOKUP(F!$B328,E!$B$1:$AK$300,6,FALSE)&lt;&gt;1000000000,VLOOKUP(F!$B328,E!$B$1:$AK$300,7,FALSE)&lt;&gt;1000000000,VLOOKUP(F!$B328,E!$B$1:$AK$300,8,FALSE)=1000000000,VLOOKUP(F!$B328,E!$B$1:$AK$300,9,FALSE)=1000000000),"toetsen geen MV en SV",IF(VLOOKUP(F!$B328,E!$B$1:$AK$300,5,FALSE)+VLOOKUP(F!$B328,E!$B$1:$AK$300,6,FALSE)+VLOOKUP(F!$B328,E!$B$1:$AK$300,7,FALSE)+VLOOKUP(F!$B328,E!$B$1:$AK$300,8,FALSE)&lt;&gt;4000000000,"toetsen",IF(VLOOKUP(F!$B328,E!$B$1:$AK$300,12,FALSE)&lt;&gt;1000000000,"toetsen alleen IW","niet toetsen"))))),"")</f>
        <v>toetsen</v>
      </c>
      <c r="Q328" s="6">
        <f t="shared" si="109"/>
        <v>-1</v>
      </c>
      <c r="R328" s="5" t="str">
        <f>IF($B328="--","",IF($P328="toetsen",toetsen(F!$B328,Q328),IF($P328="toetsen alleen IW",toetsen_alleen_IW(F!$B328,Q328),IF($P328="toetsen alleen LN",toetsen_alleen_LN(F!$B328,Q328),IF($P328="toetsen geen MV en SV",toetsen_geen_MV_en_SV(F!$B328,Q328),IF($P328="toetsen alleen MV en SV",toetsen_alleen_MV_en_SV(F!$B328,Q328),""))))))</f>
        <v>-</v>
      </c>
      <c r="S328" s="5" t="str">
        <f>IF($P328="toetsen",IF(OR(Q328="",VLOOKUP(F!$B328,E!$B$1:$AK$300,10,FALSE)=1000000000),"",IF(Q328&lt;=VLOOKUP(F!$B328,E!$B$1:$AK$300,10,FALSE),"ja","nee")),"")</f>
        <v>ja</v>
      </c>
      <c r="T328" s="78">
        <f t="shared" si="104"/>
        <v>2.9999999999999997E-4</v>
      </c>
      <c r="U328" s="5" t="str">
        <f>IF($D328="--","",IF($P328="toetsen",toetsen(F!$B328,T328),IF($P328="toetsen alleen IW",toetsen_alleen_IW(F!$B328,T328),IF($P328="toetsen alleen LN",toetsen_alleen_LN(F!$B328,T328),IF($P328="toetsen geen MV en SV",toetsen_geen_MV_en_SV(F!$B328,T328),IF($P328="toetsen alleen MV en SV",toetsen_alleen_MV_en_SV(F!$B328,T328),""))))))</f>
        <v>-</v>
      </c>
      <c r="V328" s="5" t="str">
        <f>IF($P328="toetsen",IF(OR(T328="",VLOOKUP(F!$B328,E!$B$1:$AK$300,10,FALSE)=1000000000),"",IF(T328&lt;=VLOOKUP(F!$B328,E!$B$1:$AK$300,10,FALSE),"ja","nee")),"")</f>
        <v>ja</v>
      </c>
      <c r="W328" s="6">
        <f t="shared" si="105"/>
        <v>2.0000000000000001E-4</v>
      </c>
      <c r="X328" s="5" t="str">
        <f>IF($F328="--","",IF($P328="toetsen",toetsen(F!$B328,W328),IF($P328="toetsen alleen IW",toetsen_alleen_IW(F!$B328,W328),IF($P328="toetsen alleen LN",toetsen_alleen_LN(F!$B328,W328),IF($P328="toetsen geen MV en SV",toetsen_geen_MV_en_SV(F!$B328,W328),IF($P328="toetsen alleen MV en SV",toetsen_alleen_MV_en_SV(F!$B328,W328),""))))))</f>
        <v>-</v>
      </c>
      <c r="Y328" s="5" t="str">
        <f>IF($P328="toetsen",IF(OR(W328="",VLOOKUP(F!$B328,E!$B$1:$AK$300,10,FALSE)=1000000000),"",IF(W328&lt;=VLOOKUP(F!$B328,E!$B$1:$AK$300,10,FALSE),"ja","nee")),"")</f>
        <v>ja</v>
      </c>
      <c r="AA328" s="4">
        <f>IFERROR(IF(Q328="","",(IF(Q328&gt;2*VLOOKUP(F!$B328,E!$B$1:$AK$300,5,FALSE),1,0))),"")</f>
        <v>0</v>
      </c>
      <c r="AB328" s="4">
        <f>IFERROR(IF(T328="","",(IF(T328&gt;2*VLOOKUP(F!$B328,E!$B$1:$AK$300,5,FALSE),1,0))),"")</f>
        <v>0</v>
      </c>
      <c r="AC328" s="4">
        <f>IFERROR(IF(W328="","",(IF(W328&gt;2*VLOOKUP(F!$B328,E!$B$1:$AK$300,5,FALSE),1,0))),"")</f>
        <v>0</v>
      </c>
      <c r="AE328" s="4">
        <f>IFERROR(IF(Q328="","",(IF(Q328&gt;VLOOKUP(F!$B328,E!$B$1:$AK$300,6,FALSE)+VLOOKUP(F!$B328,E!$B$1:$AK$300,5,FALSE),1,0))),"")</f>
        <v>0</v>
      </c>
      <c r="AF328" s="4">
        <f>IFERROR(IF(T328="","",(IF(T328&gt;VLOOKUP(F!$B328,E!$B$1:$AK$300,6,FALSE)+VLOOKUP(F!$B328,E!$B$1:$AK$300,5,FALSE),1,0))),"")</f>
        <v>0</v>
      </c>
      <c r="AG328" s="4">
        <f>IFERROR(IF(W328="","",(IF(W328&gt;VLOOKUP(F!$B328,E!$B$1:$AK$300,6,FALSE)+VLOOKUP(F!$B328,E!$B$1:$AK$300,5,FALSE),1,0))),"")</f>
        <v>0</v>
      </c>
      <c r="AI328" s="6" t="str">
        <f t="shared" si="106"/>
        <v>0,10</v>
      </c>
      <c r="AJ328" s="6" t="str">
        <f>IF(AI328="--","--",IF(F!$D328=131,IF(I328=-1,"rg",IF(I328="","--",IF(I328*1000&lt;1,FIXED(I328*1000,3),IF(I328*1000&lt;10,FIXED(I328*1000,2),(IF(I328*1000&lt;100,FIXED(I328*1000,1),IF(I328*1000&lt;1000,FIXED(I328*1000,0),MROUND(I328*1000,10)))))))),IF(I328=-1,"rg",IF(I328="","--",IF(I328&lt;1,FIXED(I328,3),IF(I328&lt;10,FIXED(I328,2),(IF(I328&lt;100,FIXED(I328,1),IF(I328&lt;1000,FIXED(I328,0),MROUND(I328,10))))))))))</f>
        <v>rg</v>
      </c>
      <c r="AK328" s="6" t="str">
        <f t="shared" si="107"/>
        <v>0,30</v>
      </c>
      <c r="AL328" s="6" t="str">
        <f>IF(AK328="--","--",IF(F!$D328=131,IF(K328=-1,"rg",IF(K328="","--",IF(K328*1000&lt;1,FIXED(K328*1000,3),IF(K328*1000&lt;10,FIXED(K328*1000,2),(IF(K328*1000&lt;100,FIXED(K328*1000,1),IF(K328*1000&lt;1000,FIXED(K328*1000,0),MROUND(K328*1000,10)))))))),IF(K328=-1,"rg",IF(K328="","--",IF(K328&lt;1,FIXED(K328,3),IF(K328&lt;10,FIXED(K328,2),(IF(K328&lt;100,FIXED(K328,1),IF(K328&lt;1000,FIXED(K328,0),MROUND(K328,10))))))))))</f>
        <v>0,300</v>
      </c>
      <c r="AM328" s="6" t="str">
        <f t="shared" si="108"/>
        <v>0,20</v>
      </c>
      <c r="AN328" s="6" t="str">
        <f>IF(AM328="--","--",IF(F!$D328=131,IF(M328=-1,"rg",IF(M328="","--",IF(M328*1000&lt;1,FIXED(M328*1000,3),IF(M328*1000&lt;10,FIXED(M328*1000,2),(IF(M328*1000&lt;100,FIXED(M328*1000,1),IF(M328*1000&lt;1000,FIXED(M328*1000,0),MROUND(M328*1000,10)))))))),IF(M328=-1,"rg",IF(M328="","--",IF(M328&lt;1,FIXED(M328,3),IF(M328&lt;10,FIXED(M328,2),(IF(M328&lt;100,FIXED(M328,1),IF(M328&lt;1000,FIXED(M328,0),MROUND(M328,10))))))))))</f>
        <v>0,200</v>
      </c>
      <c r="AP328" s="6" t="str">
        <f t="shared" ref="AP328:AP373" si="116">HLOOKUP(SMALL($AI$4:$AN$4,1),$AI$4:$AN$501,ROW(AP328)-3,FALSE)</f>
        <v>0,10</v>
      </c>
      <c r="AQ328" s="6" t="str">
        <f t="shared" ref="AQ328:AQ368" si="117">IF(HLOOKUP(SMALL($C$4:$G$4,1),$C$4:$G$501,ROW(AP328)-3,FALSE)="&lt;","&lt;","")</f>
        <v>&lt;</v>
      </c>
      <c r="AR328" s="6" t="str">
        <f t="shared" ref="AR328:AR368" si="118">HLOOKUP(SMALL($AI$4:$AN$4,2),$AI$4:$AN$501,ROW(AP328)-3,FALSE)</f>
        <v>rg</v>
      </c>
      <c r="AS328" s="6" t="str">
        <f t="shared" ref="AS328:AS368" si="119">IF(AR328="rg","&lt;","")</f>
        <v>&lt;</v>
      </c>
      <c r="AT328" s="6" t="str">
        <f t="shared" ref="AT328:AT368" si="120">IF(AR328="--","",IF(HLOOKUP(SMALL($Q$4:$Y$4,2),$Q$4:$Y$501,ROW(AP328)-3,FALSE)=0,"",HLOOKUP(SMALL($Q$4:$Y$4,2),$Q$4:$Y$501,ROW(AP328)-3,FALSE)))</f>
        <v>-</v>
      </c>
      <c r="AU328" s="6" t="str">
        <f>IFERROR(IF(AR328="--","",IF(HLOOKUP(SMALL($Q$4:$Y$4,3),$Q$4:$Y$501,ROW(AP328)-3,FALSE)=0,"",IF(HLOOKUP(SMALL($Q$4:$Y$4,3),$Q$4:$Y$501,ROW(AP328)-3,FALSE)="nee",VLOOKUP("De kwaliteitseis emissiearme grond (maximale concentratie) wordt overschreden.",H!$O$10:'H'!$P$59,2,FALSE),""))),"")</f>
        <v/>
      </c>
      <c r="AV328" s="6" t="str">
        <f t="shared" si="110"/>
        <v>0,30</v>
      </c>
      <c r="AW328" s="6" t="str">
        <f t="shared" si="111"/>
        <v/>
      </c>
      <c r="AX328" s="6" t="str">
        <f t="shared" si="112"/>
        <v>0,300</v>
      </c>
      <c r="AY328" s="6" t="str">
        <f t="shared" ref="AY328:AY368" si="121">IF(AX328="rg","&lt;","")</f>
        <v/>
      </c>
      <c r="AZ328" s="6" t="str">
        <f t="shared" ref="AZ328:AZ368" si="122">IF(AX328="--","",IF(HLOOKUP(SMALL($Q$4:$Y$4,5),$Q$4:$Y$501,ROW(AP328)-3,FALSE)=0,"",HLOOKUP(SMALL($Q$4:$Y$4,5),$Q$4:$Y$501,ROW(AP328)-3,FALSE)))</f>
        <v>-</v>
      </c>
      <c r="BA328" s="6" t="str">
        <f>IFERROR(IF(AR328="--","",IF(HLOOKUP(SMALL($Q$4:$Y$4,6),$Q$4:$Y$501,ROW(AP328)-3,FALSE)=0,"",IF(HLOOKUP(SMALL($Q$4:$Y$4,6),$Q$4:$Y$501,ROW(AP328)-3,FALSE)="nee",VLOOKUP("De kwaliteitseis emissiearme grond (maximale concentratie) wordt overschreden.",H!$O$10:'H'!$P$59,2,FALSE),""))),"")</f>
        <v/>
      </c>
      <c r="BB328" s="6" t="str">
        <f t="shared" si="113"/>
        <v>0,20</v>
      </c>
      <c r="BC328" s="6" t="str">
        <f t="shared" si="114"/>
        <v/>
      </c>
      <c r="BD328" s="6" t="str">
        <f t="shared" si="115"/>
        <v>0,200</v>
      </c>
      <c r="BE328" s="6" t="str">
        <f t="shared" ref="BE328:BE368" si="123">IF(BD328="rg","&lt;","")</f>
        <v/>
      </c>
      <c r="BF328" s="6" t="str">
        <f t="shared" ref="BF328:BF368" si="124">IF(BD328="--","",IF(HLOOKUP(SMALL($Q$4:$Y$4,8),$Q$4:$Y$501,ROW(AP328)-3,FALSE)=0,"",HLOOKUP(SMALL($Q$4:$Y$4,8),$Q$4:$Y$501,ROW(AP328)-3,FALSE)))</f>
        <v>-</v>
      </c>
      <c r="BG328" s="4" t="str">
        <f>IFERROR(IF(AR328="--","",IF(HLOOKUP(SMALL($Q$4:$Y$4,9),$Q$4:$Y$501,ROW(AP328)-3,FALSE)=0,"",IF(HLOOKUP(SMALL($Q$4:$Y$4,9),$Q$4:$Y$501,ROW(AP328)-3,FALSE)="nee",VLOOKUP("De kwaliteitseis emissiearme grond (maximale concentratie) wordt overschreden.",H!$O$10:'H'!$P$59,2,FALSE),""))),"")</f>
        <v/>
      </c>
    </row>
    <row r="329" spans="1:59" x14ac:dyDescent="0.2">
      <c r="A329" s="4" t="str">
        <f>F!A329</f>
        <v>PFHxA</v>
      </c>
      <c r="B329" s="6">
        <f>IF(ISNUMBER(F!E329)=FALSE,"--",IF(F!E329=0,"--",F!E329))</f>
        <v>0.1</v>
      </c>
      <c r="C329" s="6" t="str">
        <f>IF(B329="--","",F!F329)</f>
        <v>&lt;</v>
      </c>
      <c r="D329" s="6">
        <f>IF(ISNUMBER(F!G329)=FALSE,"--",IF(F!G329=0,"--",F!G329))</f>
        <v>0.2</v>
      </c>
      <c r="E329" s="6" t="str">
        <f>IF(D329="--","",F!H329)</f>
        <v/>
      </c>
      <c r="F329" s="6">
        <f>IF(ISNUMBER(F!I329)=FALSE,"--",IF(F!I329=0,"--",F!I329))</f>
        <v>0.2</v>
      </c>
      <c r="G329" s="6" t="str">
        <f>IF(F329="--","",F!J329)</f>
        <v/>
      </c>
      <c r="H329" s="6"/>
      <c r="I329" s="16">
        <f>IF(F!Z329=0,-1,F!AV329)</f>
        <v>-1</v>
      </c>
      <c r="J329" s="6"/>
      <c r="K329" s="16">
        <f>IF(F!AC329=0,-1,F!AX329)</f>
        <v>2.0000000000000001E-4</v>
      </c>
      <c r="L329" s="6"/>
      <c r="M329" s="16">
        <f>IF(F!AF329=0,-1,F!AZ329)</f>
        <v>2.0000000000000001E-4</v>
      </c>
      <c r="N329" s="6"/>
      <c r="P329" s="4" t="str">
        <f>IFERROR(IF(AND(VLOOKUP(F!$B329,E!$B$1:$AK$300,5,FALSE)&lt;&gt;1000000000,VLOOKUP(F!$B329,E!$B$1:$AK$300,6,FALSE)=1000000000,VLOOKUP(F!$B329,E!$B$1:$AK$300,7,FALSE)=1000000000,VLOOKUP(F!$B329,E!$B$1:$AK$300,8,FALSE)=1000000000,VLOOKUP(F!$B329,E!$B$1:$AK$300,9,FALSE)=1000000000),"toetsen alleen LN",IF(AND(VLOOKUP(F!$B329,E!$B$1:$AK$300,5,FALSE)=1000000000,VLOOKUP(F!$B329,E!$B$1:$AK$300,6,FALSE)=1000000000,VLOOKUP(F!$B329,E!$B$1:$AK$300,7,FALSE)=1000000000,VLOOKUP(F!$B329,E!$B$1:$AK$300,8,FALSE)&lt;&gt;1000000000,VLOOKUP(F!$B329,E!$B$1:$AK$300,9,FALSE)&lt;&gt;1000000000),"toetsen alleen MV en SV",IF(AND(VLOOKUP(F!$B329,E!$B$1:$AK$300,5,FALSE)&lt;&gt;1000000000,VLOOKUP(F!$B329,E!$B$1:$AK$300,6,FALSE)&lt;&gt;1000000000,VLOOKUP(F!$B329,E!$B$1:$AK$300,7,FALSE)&lt;&gt;1000000000,VLOOKUP(F!$B329,E!$B$1:$AK$300,8,FALSE)=1000000000,VLOOKUP(F!$B329,E!$B$1:$AK$300,9,FALSE)=1000000000),"toetsen geen MV en SV",IF(VLOOKUP(F!$B329,E!$B$1:$AK$300,5,FALSE)+VLOOKUP(F!$B329,E!$B$1:$AK$300,6,FALSE)+VLOOKUP(F!$B329,E!$B$1:$AK$300,7,FALSE)+VLOOKUP(F!$B329,E!$B$1:$AK$300,8,FALSE)&lt;&gt;4000000000,"toetsen",IF(VLOOKUP(F!$B329,E!$B$1:$AK$300,12,FALSE)&lt;&gt;1000000000,"toetsen alleen IW","niet toetsen"))))),"")</f>
        <v>toetsen</v>
      </c>
      <c r="Q329" s="6">
        <f t="shared" si="109"/>
        <v>-1</v>
      </c>
      <c r="R329" s="5" t="str">
        <f>IF($B329="--","",IF($P329="toetsen",toetsen(F!$B329,Q329),IF($P329="toetsen alleen IW",toetsen_alleen_IW(F!$B329,Q329),IF($P329="toetsen alleen LN",toetsen_alleen_LN(F!$B329,Q329),IF($P329="toetsen geen MV en SV",toetsen_geen_MV_en_SV(F!$B329,Q329),IF($P329="toetsen alleen MV en SV",toetsen_alleen_MV_en_SV(F!$B329,Q329),""))))))</f>
        <v>-</v>
      </c>
      <c r="S329" s="5" t="str">
        <f>IF($P329="toetsen",IF(OR(Q329="",VLOOKUP(F!$B329,E!$B$1:$AK$300,10,FALSE)=1000000000),"",IF(Q329&lt;=VLOOKUP(F!$B329,E!$B$1:$AK$300,10,FALSE),"ja","nee")),"")</f>
        <v>ja</v>
      </c>
      <c r="T329" s="78">
        <f t="shared" si="104"/>
        <v>2.0000000000000001E-4</v>
      </c>
      <c r="U329" s="5" t="str">
        <f>IF($D329="--","",IF($P329="toetsen",toetsen(F!$B329,T329),IF($P329="toetsen alleen IW",toetsen_alleen_IW(F!$B329,T329),IF($P329="toetsen alleen LN",toetsen_alleen_LN(F!$B329,T329),IF($P329="toetsen geen MV en SV",toetsen_geen_MV_en_SV(F!$B329,T329),IF($P329="toetsen alleen MV en SV",toetsen_alleen_MV_en_SV(F!$B329,T329),""))))))</f>
        <v>-</v>
      </c>
      <c r="V329" s="5" t="str">
        <f>IF($P329="toetsen",IF(OR(T329="",VLOOKUP(F!$B329,E!$B$1:$AK$300,10,FALSE)=1000000000),"",IF(T329&lt;=VLOOKUP(F!$B329,E!$B$1:$AK$300,10,FALSE),"ja","nee")),"")</f>
        <v>ja</v>
      </c>
      <c r="W329" s="6">
        <f t="shared" si="105"/>
        <v>2.0000000000000001E-4</v>
      </c>
      <c r="X329" s="5" t="str">
        <f>IF($F329="--","",IF($P329="toetsen",toetsen(F!$B329,W329),IF($P329="toetsen alleen IW",toetsen_alleen_IW(F!$B329,W329),IF($P329="toetsen alleen LN",toetsen_alleen_LN(F!$B329,W329),IF($P329="toetsen geen MV en SV",toetsen_geen_MV_en_SV(F!$B329,W329),IF($P329="toetsen alleen MV en SV",toetsen_alleen_MV_en_SV(F!$B329,W329),""))))))</f>
        <v>-</v>
      </c>
      <c r="Y329" s="5" t="str">
        <f>IF($P329="toetsen",IF(OR(W329="",VLOOKUP(F!$B329,E!$B$1:$AK$300,10,FALSE)=1000000000),"",IF(W329&lt;=VLOOKUP(F!$B329,E!$B$1:$AK$300,10,FALSE),"ja","nee")),"")</f>
        <v>ja</v>
      </c>
      <c r="AA329" s="4">
        <f>IFERROR(IF(Q329="","",(IF(Q329&gt;2*VLOOKUP(F!$B329,E!$B$1:$AK$300,5,FALSE),1,0))),"")</f>
        <v>0</v>
      </c>
      <c r="AB329" s="4">
        <f>IFERROR(IF(T329="","",(IF(T329&gt;2*VLOOKUP(F!$B329,E!$B$1:$AK$300,5,FALSE),1,0))),"")</f>
        <v>0</v>
      </c>
      <c r="AC329" s="4">
        <f>IFERROR(IF(W329="","",(IF(W329&gt;2*VLOOKUP(F!$B329,E!$B$1:$AK$300,5,FALSE),1,0))),"")</f>
        <v>0</v>
      </c>
      <c r="AE329" s="4">
        <f>IFERROR(IF(Q329="","",(IF(Q329&gt;VLOOKUP(F!$B329,E!$B$1:$AK$300,6,FALSE)+VLOOKUP(F!$B329,E!$B$1:$AK$300,5,FALSE),1,0))),"")</f>
        <v>0</v>
      </c>
      <c r="AF329" s="4">
        <f>IFERROR(IF(T329="","",(IF(T329&gt;VLOOKUP(F!$B329,E!$B$1:$AK$300,6,FALSE)+VLOOKUP(F!$B329,E!$B$1:$AK$300,5,FALSE),1,0))),"")</f>
        <v>0</v>
      </c>
      <c r="AG329" s="4">
        <f>IFERROR(IF(W329="","",(IF(W329&gt;VLOOKUP(F!$B329,E!$B$1:$AK$300,6,FALSE)+VLOOKUP(F!$B329,E!$B$1:$AK$300,5,FALSE),1,0))),"")</f>
        <v>0</v>
      </c>
      <c r="AI329" s="6" t="str">
        <f t="shared" si="106"/>
        <v>0,10</v>
      </c>
      <c r="AJ329" s="6" t="str">
        <f>IF(AI329="--","--",IF(F!$D329=131,IF(I329=-1,"rg",IF(I329="","--",IF(I329*1000&lt;1,FIXED(I329*1000,3),IF(I329*1000&lt;10,FIXED(I329*1000,2),(IF(I329*1000&lt;100,FIXED(I329*1000,1),IF(I329*1000&lt;1000,FIXED(I329*1000,0),MROUND(I329*1000,10)))))))),IF(I329=-1,"rg",IF(I329="","--",IF(I329&lt;1,FIXED(I329,3),IF(I329&lt;10,FIXED(I329,2),(IF(I329&lt;100,FIXED(I329,1),IF(I329&lt;1000,FIXED(I329,0),MROUND(I329,10))))))))))</f>
        <v>rg</v>
      </c>
      <c r="AK329" s="6" t="str">
        <f t="shared" si="107"/>
        <v>0,20</v>
      </c>
      <c r="AL329" s="6" t="str">
        <f>IF(AK329="--","--",IF(F!$D329=131,IF(K329=-1,"rg",IF(K329="","--",IF(K329*1000&lt;1,FIXED(K329*1000,3),IF(K329*1000&lt;10,FIXED(K329*1000,2),(IF(K329*1000&lt;100,FIXED(K329*1000,1),IF(K329*1000&lt;1000,FIXED(K329*1000,0),MROUND(K329*1000,10)))))))),IF(K329=-1,"rg",IF(K329="","--",IF(K329&lt;1,FIXED(K329,3),IF(K329&lt;10,FIXED(K329,2),(IF(K329&lt;100,FIXED(K329,1),IF(K329&lt;1000,FIXED(K329,0),MROUND(K329,10))))))))))</f>
        <v>0,200</v>
      </c>
      <c r="AM329" s="6" t="str">
        <f t="shared" si="108"/>
        <v>0,20</v>
      </c>
      <c r="AN329" s="6" t="str">
        <f>IF(AM329="--","--",IF(F!$D329=131,IF(M329=-1,"rg",IF(M329="","--",IF(M329*1000&lt;1,FIXED(M329*1000,3),IF(M329*1000&lt;10,FIXED(M329*1000,2),(IF(M329*1000&lt;100,FIXED(M329*1000,1),IF(M329*1000&lt;1000,FIXED(M329*1000,0),MROUND(M329*1000,10)))))))),IF(M329=-1,"rg",IF(M329="","--",IF(M329&lt;1,FIXED(M329,3),IF(M329&lt;10,FIXED(M329,2),(IF(M329&lt;100,FIXED(M329,1),IF(M329&lt;1000,FIXED(M329,0),MROUND(M329,10))))))))))</f>
        <v>0,200</v>
      </c>
      <c r="AP329" s="6" t="str">
        <f t="shared" si="116"/>
        <v>0,10</v>
      </c>
      <c r="AQ329" s="6" t="str">
        <f t="shared" si="117"/>
        <v>&lt;</v>
      </c>
      <c r="AR329" s="6" t="str">
        <f t="shared" si="118"/>
        <v>rg</v>
      </c>
      <c r="AS329" s="6" t="str">
        <f t="shared" si="119"/>
        <v>&lt;</v>
      </c>
      <c r="AT329" s="6" t="str">
        <f t="shared" si="120"/>
        <v>-</v>
      </c>
      <c r="AU329" s="6" t="str">
        <f>IFERROR(IF(AR329="--","",IF(HLOOKUP(SMALL($Q$4:$Y$4,3),$Q$4:$Y$501,ROW(AP329)-3,FALSE)=0,"",IF(HLOOKUP(SMALL($Q$4:$Y$4,3),$Q$4:$Y$501,ROW(AP329)-3,FALSE)="nee",VLOOKUP("De kwaliteitseis emissiearme grond (maximale concentratie) wordt overschreden.",H!$O$10:'H'!$P$59,2,FALSE),""))),"")</f>
        <v/>
      </c>
      <c r="AV329" s="6" t="str">
        <f t="shared" si="110"/>
        <v>0,20</v>
      </c>
      <c r="AW329" s="6" t="str">
        <f t="shared" si="111"/>
        <v/>
      </c>
      <c r="AX329" s="6" t="str">
        <f t="shared" si="112"/>
        <v>0,200</v>
      </c>
      <c r="AY329" s="6" t="str">
        <f t="shared" si="121"/>
        <v/>
      </c>
      <c r="AZ329" s="6" t="str">
        <f t="shared" si="122"/>
        <v>-</v>
      </c>
      <c r="BA329" s="6" t="str">
        <f>IFERROR(IF(AR329="--","",IF(HLOOKUP(SMALL($Q$4:$Y$4,6),$Q$4:$Y$501,ROW(AP329)-3,FALSE)=0,"",IF(HLOOKUP(SMALL($Q$4:$Y$4,6),$Q$4:$Y$501,ROW(AP329)-3,FALSE)="nee",VLOOKUP("De kwaliteitseis emissiearme grond (maximale concentratie) wordt overschreden.",H!$O$10:'H'!$P$59,2,FALSE),""))),"")</f>
        <v/>
      </c>
      <c r="BB329" s="6" t="str">
        <f t="shared" si="113"/>
        <v>0,20</v>
      </c>
      <c r="BC329" s="6" t="str">
        <f t="shared" si="114"/>
        <v/>
      </c>
      <c r="BD329" s="6" t="str">
        <f t="shared" si="115"/>
        <v>0,200</v>
      </c>
      <c r="BE329" s="6" t="str">
        <f t="shared" si="123"/>
        <v/>
      </c>
      <c r="BF329" s="6" t="str">
        <f t="shared" si="124"/>
        <v>-</v>
      </c>
      <c r="BG329" s="4" t="str">
        <f>IFERROR(IF(AR329="--","",IF(HLOOKUP(SMALL($Q$4:$Y$4,9),$Q$4:$Y$501,ROW(AP329)-3,FALSE)=0,"",IF(HLOOKUP(SMALL($Q$4:$Y$4,9),$Q$4:$Y$501,ROW(AP329)-3,FALSE)="nee",VLOOKUP("De kwaliteitseis emissiearme grond (maximale concentratie) wordt overschreden.",H!$O$10:'H'!$P$59,2,FALSE),""))),"")</f>
        <v/>
      </c>
    </row>
    <row r="330" spans="1:59" x14ac:dyDescent="0.2">
      <c r="A330" s="4" t="str">
        <f>F!A330</f>
        <v>PFHpA</v>
      </c>
      <c r="B330" s="6">
        <f>IF(ISNUMBER(F!E330)=FALSE,"--",IF(F!E330=0,"--",F!E330))</f>
        <v>0.1</v>
      </c>
      <c r="C330" s="6" t="str">
        <f>IF(B330="--","",F!F330)</f>
        <v>&lt;</v>
      </c>
      <c r="D330" s="6">
        <f>IF(ISNUMBER(F!G330)=FALSE,"--",IF(F!G330=0,"--",F!G330))</f>
        <v>0.4</v>
      </c>
      <c r="E330" s="6" t="str">
        <f>IF(D330="--","",F!H330)</f>
        <v/>
      </c>
      <c r="F330" s="6">
        <f>IF(ISNUMBER(F!I330)=FALSE,"--",IF(F!I330=0,"--",F!I330))</f>
        <v>0.1</v>
      </c>
      <c r="G330" s="6" t="str">
        <f>IF(F330="--","",F!J330)</f>
        <v/>
      </c>
      <c r="H330" s="6"/>
      <c r="I330" s="16">
        <f>IF(F!Z330=0,-1,F!AV330)</f>
        <v>-1</v>
      </c>
      <c r="J330" s="6"/>
      <c r="K330" s="16">
        <f>IF(F!AC330=0,-1,F!AX330)</f>
        <v>4.0000000000000002E-4</v>
      </c>
      <c r="L330" s="6"/>
      <c r="M330" s="16">
        <f>IF(F!AF330=0,-1,F!AZ330)</f>
        <v>1E-4</v>
      </c>
      <c r="N330" s="6"/>
      <c r="P330" s="4" t="str">
        <f>IFERROR(IF(AND(VLOOKUP(F!$B330,E!$B$1:$AK$300,5,FALSE)&lt;&gt;1000000000,VLOOKUP(F!$B330,E!$B$1:$AK$300,6,FALSE)=1000000000,VLOOKUP(F!$B330,E!$B$1:$AK$300,7,FALSE)=1000000000,VLOOKUP(F!$B330,E!$B$1:$AK$300,8,FALSE)=1000000000,VLOOKUP(F!$B330,E!$B$1:$AK$300,9,FALSE)=1000000000),"toetsen alleen LN",IF(AND(VLOOKUP(F!$B330,E!$B$1:$AK$300,5,FALSE)=1000000000,VLOOKUP(F!$B330,E!$B$1:$AK$300,6,FALSE)=1000000000,VLOOKUP(F!$B330,E!$B$1:$AK$300,7,FALSE)=1000000000,VLOOKUP(F!$B330,E!$B$1:$AK$300,8,FALSE)&lt;&gt;1000000000,VLOOKUP(F!$B330,E!$B$1:$AK$300,9,FALSE)&lt;&gt;1000000000),"toetsen alleen MV en SV",IF(AND(VLOOKUP(F!$B330,E!$B$1:$AK$300,5,FALSE)&lt;&gt;1000000000,VLOOKUP(F!$B330,E!$B$1:$AK$300,6,FALSE)&lt;&gt;1000000000,VLOOKUP(F!$B330,E!$B$1:$AK$300,7,FALSE)&lt;&gt;1000000000,VLOOKUP(F!$B330,E!$B$1:$AK$300,8,FALSE)=1000000000,VLOOKUP(F!$B330,E!$B$1:$AK$300,9,FALSE)=1000000000),"toetsen geen MV en SV",IF(VLOOKUP(F!$B330,E!$B$1:$AK$300,5,FALSE)+VLOOKUP(F!$B330,E!$B$1:$AK$300,6,FALSE)+VLOOKUP(F!$B330,E!$B$1:$AK$300,7,FALSE)+VLOOKUP(F!$B330,E!$B$1:$AK$300,8,FALSE)&lt;&gt;4000000000,"toetsen",IF(VLOOKUP(F!$B330,E!$B$1:$AK$300,12,FALSE)&lt;&gt;1000000000,"toetsen alleen IW","niet toetsen"))))),"")</f>
        <v>toetsen</v>
      </c>
      <c r="Q330" s="6">
        <f t="shared" si="109"/>
        <v>-1</v>
      </c>
      <c r="R330" s="5" t="str">
        <f>IF($B330="--","",IF($P330="toetsen",toetsen(F!$B330,Q330),IF($P330="toetsen alleen IW",toetsen_alleen_IW(F!$B330,Q330),IF($P330="toetsen alleen LN",toetsen_alleen_LN(F!$B330,Q330),IF($P330="toetsen geen MV en SV",toetsen_geen_MV_en_SV(F!$B330,Q330),IF($P330="toetsen alleen MV en SV",toetsen_alleen_MV_en_SV(F!$B330,Q330),""))))))</f>
        <v>-</v>
      </c>
      <c r="S330" s="5" t="str">
        <f>IF($P330="toetsen",IF(OR(Q330="",VLOOKUP(F!$B330,E!$B$1:$AK$300,10,FALSE)=1000000000),"",IF(Q330&lt;=VLOOKUP(F!$B330,E!$B$1:$AK$300,10,FALSE),"ja","nee")),"")</f>
        <v>ja</v>
      </c>
      <c r="T330" s="78">
        <f t="shared" si="104"/>
        <v>4.0000000000000002E-4</v>
      </c>
      <c r="U330" s="5" t="str">
        <f>IF($D330="--","",IF($P330="toetsen",toetsen(F!$B330,T330),IF($P330="toetsen alleen IW",toetsen_alleen_IW(F!$B330,T330),IF($P330="toetsen alleen LN",toetsen_alleen_LN(F!$B330,T330),IF($P330="toetsen geen MV en SV",toetsen_geen_MV_en_SV(F!$B330,T330),IF($P330="toetsen alleen MV en SV",toetsen_alleen_MV_en_SV(F!$B330,T330),""))))))</f>
        <v>-</v>
      </c>
      <c r="V330" s="5" t="str">
        <f>IF($P330="toetsen",IF(OR(T330="",VLOOKUP(F!$B330,E!$B$1:$AK$300,10,FALSE)=1000000000),"",IF(T330&lt;=VLOOKUP(F!$B330,E!$B$1:$AK$300,10,FALSE),"ja","nee")),"")</f>
        <v>ja</v>
      </c>
      <c r="W330" s="6">
        <f t="shared" si="105"/>
        <v>1E-4</v>
      </c>
      <c r="X330" s="5" t="str">
        <f>IF($F330="--","",IF($P330="toetsen",toetsen(F!$B330,W330),IF($P330="toetsen alleen IW",toetsen_alleen_IW(F!$B330,W330),IF($P330="toetsen alleen LN",toetsen_alleen_LN(F!$B330,W330),IF($P330="toetsen geen MV en SV",toetsen_geen_MV_en_SV(F!$B330,W330),IF($P330="toetsen alleen MV en SV",toetsen_alleen_MV_en_SV(F!$B330,W330),""))))))</f>
        <v>-</v>
      </c>
      <c r="Y330" s="5" t="str">
        <f>IF($P330="toetsen",IF(OR(W330="",VLOOKUP(F!$B330,E!$B$1:$AK$300,10,FALSE)=1000000000),"",IF(W330&lt;=VLOOKUP(F!$B330,E!$B$1:$AK$300,10,FALSE),"ja","nee")),"")</f>
        <v>ja</v>
      </c>
      <c r="AA330" s="4">
        <f>IFERROR(IF(Q330="","",(IF(Q330&gt;2*VLOOKUP(F!$B330,E!$B$1:$AK$300,5,FALSE),1,0))),"")</f>
        <v>0</v>
      </c>
      <c r="AB330" s="4">
        <f>IFERROR(IF(T330="","",(IF(T330&gt;2*VLOOKUP(F!$B330,E!$B$1:$AK$300,5,FALSE),1,0))),"")</f>
        <v>0</v>
      </c>
      <c r="AC330" s="4">
        <f>IFERROR(IF(W330="","",(IF(W330&gt;2*VLOOKUP(F!$B330,E!$B$1:$AK$300,5,FALSE),1,0))),"")</f>
        <v>0</v>
      </c>
      <c r="AE330" s="4">
        <f>IFERROR(IF(Q330="","",(IF(Q330&gt;VLOOKUP(F!$B330,E!$B$1:$AK$300,6,FALSE)+VLOOKUP(F!$B330,E!$B$1:$AK$300,5,FALSE),1,0))),"")</f>
        <v>0</v>
      </c>
      <c r="AF330" s="4">
        <f>IFERROR(IF(T330="","",(IF(T330&gt;VLOOKUP(F!$B330,E!$B$1:$AK$300,6,FALSE)+VLOOKUP(F!$B330,E!$B$1:$AK$300,5,FALSE),1,0))),"")</f>
        <v>0</v>
      </c>
      <c r="AG330" s="4">
        <f>IFERROR(IF(W330="","",(IF(W330&gt;VLOOKUP(F!$B330,E!$B$1:$AK$300,6,FALSE)+VLOOKUP(F!$B330,E!$B$1:$AK$300,5,FALSE),1,0))),"")</f>
        <v>0</v>
      </c>
      <c r="AI330" s="6" t="str">
        <f t="shared" si="106"/>
        <v>0,10</v>
      </c>
      <c r="AJ330" s="6" t="str">
        <f>IF(AI330="--","--",IF(F!$D330=131,IF(I330=-1,"rg",IF(I330="","--",IF(I330*1000&lt;1,FIXED(I330*1000,3),IF(I330*1000&lt;10,FIXED(I330*1000,2),(IF(I330*1000&lt;100,FIXED(I330*1000,1),IF(I330*1000&lt;1000,FIXED(I330*1000,0),MROUND(I330*1000,10)))))))),IF(I330=-1,"rg",IF(I330="","--",IF(I330&lt;1,FIXED(I330,3),IF(I330&lt;10,FIXED(I330,2),(IF(I330&lt;100,FIXED(I330,1),IF(I330&lt;1000,FIXED(I330,0),MROUND(I330,10))))))))))</f>
        <v>rg</v>
      </c>
      <c r="AK330" s="6" t="str">
        <f t="shared" si="107"/>
        <v>0,40</v>
      </c>
      <c r="AL330" s="6" t="str">
        <f>IF(AK330="--","--",IF(F!$D330=131,IF(K330=-1,"rg",IF(K330="","--",IF(K330*1000&lt;1,FIXED(K330*1000,3),IF(K330*1000&lt;10,FIXED(K330*1000,2),(IF(K330*1000&lt;100,FIXED(K330*1000,1),IF(K330*1000&lt;1000,FIXED(K330*1000,0),MROUND(K330*1000,10)))))))),IF(K330=-1,"rg",IF(K330="","--",IF(K330&lt;1,FIXED(K330,3),IF(K330&lt;10,FIXED(K330,2),(IF(K330&lt;100,FIXED(K330,1),IF(K330&lt;1000,FIXED(K330,0),MROUND(K330,10))))))))))</f>
        <v>0,400</v>
      </c>
      <c r="AM330" s="6" t="str">
        <f t="shared" si="108"/>
        <v>0,10</v>
      </c>
      <c r="AN330" s="6" t="str">
        <f>IF(AM330="--","--",IF(F!$D330=131,IF(M330=-1,"rg",IF(M330="","--",IF(M330*1000&lt;1,FIXED(M330*1000,3),IF(M330*1000&lt;10,FIXED(M330*1000,2),(IF(M330*1000&lt;100,FIXED(M330*1000,1),IF(M330*1000&lt;1000,FIXED(M330*1000,0),MROUND(M330*1000,10)))))))),IF(M330=-1,"rg",IF(M330="","--",IF(M330&lt;1,FIXED(M330,3),IF(M330&lt;10,FIXED(M330,2),(IF(M330&lt;100,FIXED(M330,1),IF(M330&lt;1000,FIXED(M330,0),MROUND(M330,10))))))))))</f>
        <v>0,100</v>
      </c>
      <c r="AP330" s="6" t="str">
        <f t="shared" si="116"/>
        <v>0,10</v>
      </c>
      <c r="AQ330" s="6" t="str">
        <f t="shared" si="117"/>
        <v>&lt;</v>
      </c>
      <c r="AR330" s="6" t="str">
        <f t="shared" si="118"/>
        <v>rg</v>
      </c>
      <c r="AS330" s="6" t="str">
        <f t="shared" si="119"/>
        <v>&lt;</v>
      </c>
      <c r="AT330" s="6" t="str">
        <f t="shared" si="120"/>
        <v>-</v>
      </c>
      <c r="AU330" s="6" t="str">
        <f>IFERROR(IF(AR330="--","",IF(HLOOKUP(SMALL($Q$4:$Y$4,3),$Q$4:$Y$501,ROW(AP330)-3,FALSE)=0,"",IF(HLOOKUP(SMALL($Q$4:$Y$4,3),$Q$4:$Y$501,ROW(AP330)-3,FALSE)="nee",VLOOKUP("De kwaliteitseis emissiearme grond (maximale concentratie) wordt overschreden.",H!$O$10:'H'!$P$59,2,FALSE),""))),"")</f>
        <v/>
      </c>
      <c r="AV330" s="6" t="str">
        <f t="shared" si="110"/>
        <v>0,40</v>
      </c>
      <c r="AW330" s="6" t="str">
        <f t="shared" si="111"/>
        <v/>
      </c>
      <c r="AX330" s="6" t="str">
        <f t="shared" si="112"/>
        <v>0,400</v>
      </c>
      <c r="AY330" s="6" t="str">
        <f t="shared" si="121"/>
        <v/>
      </c>
      <c r="AZ330" s="6" t="str">
        <f t="shared" si="122"/>
        <v>-</v>
      </c>
      <c r="BA330" s="6" t="str">
        <f>IFERROR(IF(AR330="--","",IF(HLOOKUP(SMALL($Q$4:$Y$4,6),$Q$4:$Y$501,ROW(AP330)-3,FALSE)=0,"",IF(HLOOKUP(SMALL($Q$4:$Y$4,6),$Q$4:$Y$501,ROW(AP330)-3,FALSE)="nee",VLOOKUP("De kwaliteitseis emissiearme grond (maximale concentratie) wordt overschreden.",H!$O$10:'H'!$P$59,2,FALSE),""))),"")</f>
        <v/>
      </c>
      <c r="BB330" s="6" t="str">
        <f t="shared" si="113"/>
        <v>0,10</v>
      </c>
      <c r="BC330" s="6" t="str">
        <f t="shared" si="114"/>
        <v/>
      </c>
      <c r="BD330" s="6" t="str">
        <f t="shared" si="115"/>
        <v>0,100</v>
      </c>
      <c r="BE330" s="6" t="str">
        <f t="shared" si="123"/>
        <v/>
      </c>
      <c r="BF330" s="6" t="str">
        <f t="shared" si="124"/>
        <v>-</v>
      </c>
      <c r="BG330" s="4" t="str">
        <f>IFERROR(IF(AR330="--","",IF(HLOOKUP(SMALL($Q$4:$Y$4,9),$Q$4:$Y$501,ROW(AP330)-3,FALSE)=0,"",IF(HLOOKUP(SMALL($Q$4:$Y$4,9),$Q$4:$Y$501,ROW(AP330)-3,FALSE)="nee",VLOOKUP("De kwaliteitseis emissiearme grond (maximale concentratie) wordt overschreden.",H!$O$10:'H'!$P$59,2,FALSE),""))),"")</f>
        <v/>
      </c>
    </row>
    <row r="331" spans="1:59" x14ac:dyDescent="0.2">
      <c r="A331" s="4" t="str">
        <f>F!A331</f>
        <v>PFOA lineair</v>
      </c>
      <c r="B331" s="6">
        <f>IF(ISNUMBER(F!E331)=FALSE,"--",IF(F!E331=0,"--",F!E331))</f>
        <v>0.2</v>
      </c>
      <c r="C331" s="6" t="str">
        <f>IF(B331="--","",F!F331)</f>
        <v/>
      </c>
      <c r="D331" s="6">
        <f>IF(ISNUMBER(F!G331)=FALSE,"--",IF(F!G331=0,"--",F!G331))</f>
        <v>1.3</v>
      </c>
      <c r="E331" s="6" t="str">
        <f>IF(D331="--","",F!H331)</f>
        <v/>
      </c>
      <c r="F331" s="6">
        <f>IF(ISNUMBER(F!I331)=FALSE,"--",IF(F!I331=0,"--",F!I331))</f>
        <v>0.2</v>
      </c>
      <c r="G331" s="6" t="str">
        <f>IF(F331="--","",F!J331)</f>
        <v/>
      </c>
      <c r="H331" s="6"/>
      <c r="I331" s="16">
        <f>IF(F!Z331=0,-1,F!AV331)</f>
        <v>2.0000000000000001E-4</v>
      </c>
      <c r="J331" s="6"/>
      <c r="K331" s="16">
        <f>IF(F!AC331=0,-1,F!AX331)</f>
        <v>1.2999999999999999E-3</v>
      </c>
      <c r="L331" s="6"/>
      <c r="M331" s="16">
        <f>IF(F!AF331=0,-1,F!AZ331)</f>
        <v>2.0000000000000001E-4</v>
      </c>
      <c r="N331" s="6"/>
      <c r="P331" s="4" t="str">
        <f>IFERROR(IF(AND(VLOOKUP(F!$B331,E!$B$1:$AK$300,5,FALSE)&lt;&gt;1000000000,VLOOKUP(F!$B331,E!$B$1:$AK$300,6,FALSE)=1000000000,VLOOKUP(F!$B331,E!$B$1:$AK$300,7,FALSE)=1000000000,VLOOKUP(F!$B331,E!$B$1:$AK$300,8,FALSE)=1000000000,VLOOKUP(F!$B331,E!$B$1:$AK$300,9,FALSE)=1000000000),"toetsen alleen LN",IF(AND(VLOOKUP(F!$B331,E!$B$1:$AK$300,5,FALSE)=1000000000,VLOOKUP(F!$B331,E!$B$1:$AK$300,6,FALSE)=1000000000,VLOOKUP(F!$B331,E!$B$1:$AK$300,7,FALSE)=1000000000,VLOOKUP(F!$B331,E!$B$1:$AK$300,8,FALSE)&lt;&gt;1000000000,VLOOKUP(F!$B331,E!$B$1:$AK$300,9,FALSE)&lt;&gt;1000000000),"toetsen alleen MV en SV",IF(AND(VLOOKUP(F!$B331,E!$B$1:$AK$300,5,FALSE)&lt;&gt;1000000000,VLOOKUP(F!$B331,E!$B$1:$AK$300,6,FALSE)&lt;&gt;1000000000,VLOOKUP(F!$B331,E!$B$1:$AK$300,7,FALSE)&lt;&gt;1000000000,VLOOKUP(F!$B331,E!$B$1:$AK$300,8,FALSE)=1000000000,VLOOKUP(F!$B331,E!$B$1:$AK$300,9,FALSE)=1000000000),"toetsen geen MV en SV",IF(VLOOKUP(F!$B331,E!$B$1:$AK$300,5,FALSE)+VLOOKUP(F!$B331,E!$B$1:$AK$300,6,FALSE)+VLOOKUP(F!$B331,E!$B$1:$AK$300,7,FALSE)+VLOOKUP(F!$B331,E!$B$1:$AK$300,8,FALSE)&lt;&gt;4000000000,"toetsen",IF(VLOOKUP(F!$B331,E!$B$1:$AK$300,12,FALSE)&lt;&gt;1000000000,"toetsen alleen IW","niet toetsen"))))),"")</f>
        <v>toetsen alleen IW</v>
      </c>
      <c r="Q331" s="6">
        <f t="shared" si="109"/>
        <v>2.0000000000000001E-4</v>
      </c>
      <c r="R331" s="93"/>
      <c r="S331" s="93"/>
      <c r="T331" s="78">
        <f t="shared" si="104"/>
        <v>1.2999999999999999E-3</v>
      </c>
      <c r="U331" s="93"/>
      <c r="V331" s="93"/>
      <c r="W331" s="6">
        <f t="shared" si="105"/>
        <v>2.0000000000000001E-4</v>
      </c>
      <c r="X331" s="93"/>
      <c r="Y331" s="93"/>
      <c r="AA331" s="4">
        <f>IFERROR(IF(Q331="","",(IF(Q331&gt;2*VLOOKUP(F!$B331,E!$B$1:$AK$300,5,FALSE),1,0))),"")</f>
        <v>0</v>
      </c>
      <c r="AB331" s="4">
        <f>IFERROR(IF(T331="","",(IF(T331&gt;2*VLOOKUP(F!$B331,E!$B$1:$AK$300,5,FALSE),1,0))),"")</f>
        <v>0</v>
      </c>
      <c r="AC331" s="4">
        <f>IFERROR(IF(W331="","",(IF(W331&gt;2*VLOOKUP(F!$B331,E!$B$1:$AK$300,5,FALSE),1,0))),"")</f>
        <v>0</v>
      </c>
      <c r="AE331" s="4">
        <f>IFERROR(IF(Q331="","",(IF(Q331&gt;VLOOKUP(F!$B331,E!$B$1:$AK$300,6,FALSE)+VLOOKUP(F!$B331,E!$B$1:$AK$300,5,FALSE),1,0))),"")</f>
        <v>0</v>
      </c>
      <c r="AF331" s="4">
        <f>IFERROR(IF(T331="","",(IF(T331&gt;VLOOKUP(F!$B331,E!$B$1:$AK$300,6,FALSE)+VLOOKUP(F!$B331,E!$B$1:$AK$300,5,FALSE),1,0))),"")</f>
        <v>0</v>
      </c>
      <c r="AG331" s="4">
        <f>IFERROR(IF(W331="","",(IF(W331&gt;VLOOKUP(F!$B331,E!$B$1:$AK$300,6,FALSE)+VLOOKUP(F!$B331,E!$B$1:$AK$300,5,FALSE),1,0))),"")</f>
        <v>0</v>
      </c>
      <c r="AI331" s="6" t="str">
        <f t="shared" si="106"/>
        <v>0,20</v>
      </c>
      <c r="AJ331" s="6" t="str">
        <f>IF(AI331="--","--",IF(F!$D331=131,IF(I331=-1,"rg",IF(I331="","--",IF(I331*1000&lt;1,FIXED(I331*1000,3),IF(I331*1000&lt;10,FIXED(I331*1000,2),(IF(I331*1000&lt;100,FIXED(I331*1000,1),IF(I331*1000&lt;1000,FIXED(I331*1000,0),MROUND(I331*1000,10)))))))),IF(I331=-1,"rg",IF(I331="","--",IF(I331&lt;1,FIXED(I331,3),IF(I331&lt;10,FIXED(I331,2),(IF(I331&lt;100,FIXED(I331,1),IF(I331&lt;1000,FIXED(I331,0),MROUND(I331,10))))))))))</f>
        <v>0,200</v>
      </c>
      <c r="AK331" s="6" t="str">
        <f t="shared" si="107"/>
        <v>1,3</v>
      </c>
      <c r="AL331" s="6" t="str">
        <f>IF(AK331="--","--",IF(F!$D331=131,IF(K331=-1,"rg",IF(K331="","--",IF(K331*1000&lt;1,FIXED(K331*1000,3),IF(K331*1000&lt;10,FIXED(K331*1000,2),(IF(K331*1000&lt;100,FIXED(K331*1000,1),IF(K331*1000&lt;1000,FIXED(K331*1000,0),MROUND(K331*1000,10)))))))),IF(K331=-1,"rg",IF(K331="","--",IF(K331&lt;1,FIXED(K331,3),IF(K331&lt;10,FIXED(K331,2),(IF(K331&lt;100,FIXED(K331,1),IF(K331&lt;1000,FIXED(K331,0),MROUND(K331,10))))))))))</f>
        <v>1,30</v>
      </c>
      <c r="AM331" s="6" t="str">
        <f t="shared" si="108"/>
        <v>0,20</v>
      </c>
      <c r="AN331" s="6" t="str">
        <f>IF(AM331="--","--",IF(F!$D331=131,IF(M331=-1,"rg",IF(M331="","--",IF(M331*1000&lt;1,FIXED(M331*1000,3),IF(M331*1000&lt;10,FIXED(M331*1000,2),(IF(M331*1000&lt;100,FIXED(M331*1000,1),IF(M331*1000&lt;1000,FIXED(M331*1000,0),MROUND(M331*1000,10)))))))),IF(M331=-1,"rg",IF(M331="","--",IF(M331&lt;1,FIXED(M331,3),IF(M331&lt;10,FIXED(M331,2),(IF(M331&lt;100,FIXED(M331,1),IF(M331&lt;1000,FIXED(M331,0),MROUND(M331,10))))))))))</f>
        <v>0,200</v>
      </c>
      <c r="AP331" s="6" t="str">
        <f t="shared" si="116"/>
        <v>0,20</v>
      </c>
      <c r="AQ331" s="6" t="str">
        <f t="shared" si="117"/>
        <v/>
      </c>
      <c r="AR331" s="6" t="str">
        <f t="shared" si="118"/>
        <v>0,200</v>
      </c>
      <c r="AS331" s="6" t="str">
        <f t="shared" si="119"/>
        <v/>
      </c>
      <c r="AT331" s="6" t="str">
        <f t="shared" si="120"/>
        <v/>
      </c>
      <c r="AU331" s="6" t="str">
        <f>IFERROR(IF(AR331="--","",IF(HLOOKUP(SMALL($Q$4:$Y$4,3),$Q$4:$Y$501,ROW(AP331)-3,FALSE)=0,"",IF(HLOOKUP(SMALL($Q$4:$Y$4,3),$Q$4:$Y$501,ROW(AP331)-3,FALSE)="nee",VLOOKUP("De kwaliteitseis emissiearme grond (maximale concentratie) wordt overschreden.",H!$O$10:'H'!$P$59,2,FALSE),""))),"")</f>
        <v/>
      </c>
      <c r="AV331" s="6" t="str">
        <f t="shared" si="110"/>
        <v>1,3</v>
      </c>
      <c r="AW331" s="6" t="str">
        <f t="shared" si="111"/>
        <v/>
      </c>
      <c r="AX331" s="6" t="str">
        <f t="shared" si="112"/>
        <v>1,30</v>
      </c>
      <c r="AY331" s="6" t="str">
        <f t="shared" si="121"/>
        <v/>
      </c>
      <c r="AZ331" s="6" t="str">
        <f t="shared" si="122"/>
        <v/>
      </c>
      <c r="BA331" s="6" t="str">
        <f>IFERROR(IF(AR331="--","",IF(HLOOKUP(SMALL($Q$4:$Y$4,6),$Q$4:$Y$501,ROW(AP331)-3,FALSE)=0,"",IF(HLOOKUP(SMALL($Q$4:$Y$4,6),$Q$4:$Y$501,ROW(AP331)-3,FALSE)="nee",VLOOKUP("De kwaliteitseis emissiearme grond (maximale concentratie) wordt overschreden.",H!$O$10:'H'!$P$59,2,FALSE),""))),"")</f>
        <v/>
      </c>
      <c r="BB331" s="6" t="str">
        <f t="shared" si="113"/>
        <v>0,20</v>
      </c>
      <c r="BC331" s="6" t="str">
        <f t="shared" si="114"/>
        <v/>
      </c>
      <c r="BD331" s="6" t="str">
        <f t="shared" si="115"/>
        <v>0,200</v>
      </c>
      <c r="BE331" s="6" t="str">
        <f t="shared" si="123"/>
        <v/>
      </c>
      <c r="BF331" s="6" t="str">
        <f t="shared" si="124"/>
        <v/>
      </c>
      <c r="BG331" s="4" t="str">
        <f>IFERROR(IF(AR331="--","",IF(HLOOKUP(SMALL($Q$4:$Y$4,9),$Q$4:$Y$501,ROW(AP331)-3,FALSE)=0,"",IF(HLOOKUP(SMALL($Q$4:$Y$4,9),$Q$4:$Y$501,ROW(AP331)-3,FALSE)="nee",VLOOKUP("De kwaliteitseis emissiearme grond (maximale concentratie) wordt overschreden.",H!$O$10:'H'!$P$59,2,FALSE),""))),"")</f>
        <v/>
      </c>
    </row>
    <row r="332" spans="1:59" x14ac:dyDescent="0.2">
      <c r="A332" s="4" t="str">
        <f>F!A332</f>
        <v>PFOA vertakt</v>
      </c>
      <c r="B332" s="6">
        <f>IF(ISNUMBER(F!E332)=FALSE,"--",IF(F!E332=0,"--",F!E332))</f>
        <v>0.1</v>
      </c>
      <c r="C332" s="6" t="str">
        <f>IF(B332="--","",F!F332)</f>
        <v>&lt;</v>
      </c>
      <c r="D332" s="6">
        <f>IF(ISNUMBER(F!G332)=FALSE,"--",IF(F!G332=0,"--",F!G332))</f>
        <v>0.1</v>
      </c>
      <c r="E332" s="6" t="str">
        <f>IF(D332="--","",F!H332)</f>
        <v>&lt;</v>
      </c>
      <c r="F332" s="6">
        <f>IF(ISNUMBER(F!I332)=FALSE,"--",IF(F!I332=0,"--",F!I332))</f>
        <v>0.1</v>
      </c>
      <c r="G332" s="6" t="str">
        <f>IF(F332="--","",F!J332)</f>
        <v>&lt;</v>
      </c>
      <c r="H332" s="6"/>
      <c r="I332" s="16">
        <f>IF(F!Z332=0,-1,F!AV332)</f>
        <v>-1</v>
      </c>
      <c r="J332" s="6"/>
      <c r="K332" s="16">
        <f>IF(F!AC332=0,-1,F!AX332)</f>
        <v>-1</v>
      </c>
      <c r="L332" s="6"/>
      <c r="M332" s="16">
        <f>IF(F!AF332=0,-1,F!AZ332)</f>
        <v>-1</v>
      </c>
      <c r="N332" s="6"/>
      <c r="P332" s="4" t="str">
        <f>IFERROR(IF(AND(VLOOKUP(F!$B332,E!$B$1:$AK$300,5,FALSE)&lt;&gt;1000000000,VLOOKUP(F!$B332,E!$B$1:$AK$300,6,FALSE)=1000000000,VLOOKUP(F!$B332,E!$B$1:$AK$300,7,FALSE)=1000000000,VLOOKUP(F!$B332,E!$B$1:$AK$300,8,FALSE)=1000000000,VLOOKUP(F!$B332,E!$B$1:$AK$300,9,FALSE)=1000000000),"toetsen alleen LN",IF(AND(VLOOKUP(F!$B332,E!$B$1:$AK$300,5,FALSE)=1000000000,VLOOKUP(F!$B332,E!$B$1:$AK$300,6,FALSE)=1000000000,VLOOKUP(F!$B332,E!$B$1:$AK$300,7,FALSE)=1000000000,VLOOKUP(F!$B332,E!$B$1:$AK$300,8,FALSE)&lt;&gt;1000000000,VLOOKUP(F!$B332,E!$B$1:$AK$300,9,FALSE)&lt;&gt;1000000000),"toetsen alleen MV en SV",IF(AND(VLOOKUP(F!$B332,E!$B$1:$AK$300,5,FALSE)&lt;&gt;1000000000,VLOOKUP(F!$B332,E!$B$1:$AK$300,6,FALSE)&lt;&gt;1000000000,VLOOKUP(F!$B332,E!$B$1:$AK$300,7,FALSE)&lt;&gt;1000000000,VLOOKUP(F!$B332,E!$B$1:$AK$300,8,FALSE)=1000000000,VLOOKUP(F!$B332,E!$B$1:$AK$300,9,FALSE)=1000000000),"toetsen geen MV en SV",IF(VLOOKUP(F!$B332,E!$B$1:$AK$300,5,FALSE)+VLOOKUP(F!$B332,E!$B$1:$AK$300,6,FALSE)+VLOOKUP(F!$B332,E!$B$1:$AK$300,7,FALSE)+VLOOKUP(F!$B332,E!$B$1:$AK$300,8,FALSE)&lt;&gt;4000000000,"toetsen",IF(VLOOKUP(F!$B332,E!$B$1:$AK$300,12,FALSE)&lt;&gt;1000000000,"toetsen alleen IW","niet toetsen"))))),"")</f>
        <v>toetsen alleen IW</v>
      </c>
      <c r="Q332" s="6">
        <f t="shared" si="109"/>
        <v>-1</v>
      </c>
      <c r="R332" s="93"/>
      <c r="S332" s="93"/>
      <c r="T332" s="78">
        <f t="shared" ref="T332:T368" si="125">K332</f>
        <v>-1</v>
      </c>
      <c r="U332" s="93"/>
      <c r="V332" s="93"/>
      <c r="W332" s="6">
        <f t="shared" ref="W332:W368" si="126">M332</f>
        <v>-1</v>
      </c>
      <c r="X332" s="93"/>
      <c r="Y332" s="93"/>
      <c r="AA332" s="4">
        <f>IFERROR(IF(Q332="","",(IF(Q332&gt;2*VLOOKUP(F!$B332,E!$B$1:$AK$300,5,FALSE),1,0))),"")</f>
        <v>0</v>
      </c>
      <c r="AB332" s="4">
        <f>IFERROR(IF(T332="","",(IF(T332&gt;2*VLOOKUP(F!$B332,E!$B$1:$AK$300,5,FALSE),1,0))),"")</f>
        <v>0</v>
      </c>
      <c r="AC332" s="4">
        <f>IFERROR(IF(W332="","",(IF(W332&gt;2*VLOOKUP(F!$B332,E!$B$1:$AK$300,5,FALSE),1,0))),"")</f>
        <v>0</v>
      </c>
      <c r="AE332" s="4">
        <f>IFERROR(IF(Q332="","",(IF(Q332&gt;VLOOKUP(F!$B332,E!$B$1:$AK$300,6,FALSE)+VLOOKUP(F!$B332,E!$B$1:$AK$300,5,FALSE),1,0))),"")</f>
        <v>0</v>
      </c>
      <c r="AF332" s="4">
        <f>IFERROR(IF(T332="","",(IF(T332&gt;VLOOKUP(F!$B332,E!$B$1:$AK$300,6,FALSE)+VLOOKUP(F!$B332,E!$B$1:$AK$300,5,FALSE),1,0))),"")</f>
        <v>0</v>
      </c>
      <c r="AG332" s="4">
        <f>IFERROR(IF(W332="","",(IF(W332&gt;VLOOKUP(F!$B332,E!$B$1:$AK$300,6,FALSE)+VLOOKUP(F!$B332,E!$B$1:$AK$300,5,FALSE),1,0))),"")</f>
        <v>0</v>
      </c>
      <c r="AI332" s="6" t="str">
        <f t="shared" ref="AI332:AI368" si="127">IF(B332="--",B332,(IF(B332&lt;1,FIXED(B332,2),IF(B332&lt;10,FIXED(B332,1),IF(B332&lt;100,FIXED(B332,0),IF(B332&lt;1000,MROUND(B332,10),MROUND(B332,100)))))))</f>
        <v>0,10</v>
      </c>
      <c r="AJ332" s="6" t="str">
        <f>IF(AI332="--","--",IF(F!$D332=131,IF(I332=-1,"rg",IF(I332="","--",IF(I332*1000&lt;1,FIXED(I332*1000,3),IF(I332*1000&lt;10,FIXED(I332*1000,2),(IF(I332*1000&lt;100,FIXED(I332*1000,1),IF(I332*1000&lt;1000,FIXED(I332*1000,0),MROUND(I332*1000,10)))))))),IF(I332=-1,"rg",IF(I332="","--",IF(I332&lt;1,FIXED(I332,3),IF(I332&lt;10,FIXED(I332,2),(IF(I332&lt;100,FIXED(I332,1),IF(I332&lt;1000,FIXED(I332,0),MROUND(I332,10))))))))))</f>
        <v>rg</v>
      </c>
      <c r="AK332" s="6" t="str">
        <f t="shared" ref="AK332:AK368" si="128">IF(D332="--",D332,(IF(D332&lt;1,FIXED(D332,2),IF(D332&lt;10,FIXED(D332,1),IF(D332&lt;100,FIXED(D332,0),IF(D332&lt;1000,MROUND(D332,10),MROUND(D332,100)))))))</f>
        <v>0,10</v>
      </c>
      <c r="AL332" s="6" t="str">
        <f>IF(AK332="--","--",IF(F!$D332=131,IF(K332=-1,"rg",IF(K332="","--",IF(K332*1000&lt;1,FIXED(K332*1000,3),IF(K332*1000&lt;10,FIXED(K332*1000,2),(IF(K332*1000&lt;100,FIXED(K332*1000,1),IF(K332*1000&lt;1000,FIXED(K332*1000,0),MROUND(K332*1000,10)))))))),IF(K332=-1,"rg",IF(K332="","--",IF(K332&lt;1,FIXED(K332,3),IF(K332&lt;10,FIXED(K332,2),(IF(K332&lt;100,FIXED(K332,1),IF(K332&lt;1000,FIXED(K332,0),MROUND(K332,10))))))))))</f>
        <v>rg</v>
      </c>
      <c r="AM332" s="6" t="str">
        <f t="shared" ref="AM332:AM368" si="129">IF(F332="--",F332,(IF(F332&lt;1,FIXED(F332,2),IF(F332&lt;10,FIXED(F332,1),IF(F332&lt;100,FIXED(F332,0),IF(F332&lt;1000,MROUND(F332,10),MROUND(F332,100)))))))</f>
        <v>0,10</v>
      </c>
      <c r="AN332" s="6" t="str">
        <f>IF(AM332="--","--",IF(F!$D332=131,IF(M332=-1,"rg",IF(M332="","--",IF(M332*1000&lt;1,FIXED(M332*1000,3),IF(M332*1000&lt;10,FIXED(M332*1000,2),(IF(M332*1000&lt;100,FIXED(M332*1000,1),IF(M332*1000&lt;1000,FIXED(M332*1000,0),MROUND(M332*1000,10)))))))),IF(M332=-1,"rg",IF(M332="","--",IF(M332&lt;1,FIXED(M332,3),IF(M332&lt;10,FIXED(M332,2),(IF(M332&lt;100,FIXED(M332,1),IF(M332&lt;1000,FIXED(M332,0),MROUND(M332,10))))))))))</f>
        <v>rg</v>
      </c>
      <c r="AP332" s="6" t="str">
        <f t="shared" si="116"/>
        <v>0,10</v>
      </c>
      <c r="AQ332" s="6" t="str">
        <f t="shared" si="117"/>
        <v>&lt;</v>
      </c>
      <c r="AR332" s="6" t="str">
        <f t="shared" si="118"/>
        <v>rg</v>
      </c>
      <c r="AS332" s="6" t="str">
        <f t="shared" si="119"/>
        <v>&lt;</v>
      </c>
      <c r="AT332" s="6" t="str">
        <f t="shared" si="120"/>
        <v/>
      </c>
      <c r="AU332" s="6" t="str">
        <f>IFERROR(IF(AR332="--","",IF(HLOOKUP(SMALL($Q$4:$Y$4,3),$Q$4:$Y$501,ROW(AP332)-3,FALSE)=0,"",IF(HLOOKUP(SMALL($Q$4:$Y$4,3),$Q$4:$Y$501,ROW(AP332)-3,FALSE)="nee",VLOOKUP("De kwaliteitseis emissiearme grond (maximale concentratie) wordt overschreden.",H!$O$10:'H'!$P$59,2,FALSE),""))),"")</f>
        <v/>
      </c>
      <c r="AV332" s="6" t="str">
        <f t="shared" si="110"/>
        <v>0,10</v>
      </c>
      <c r="AW332" s="6" t="str">
        <f t="shared" si="111"/>
        <v>&lt;</v>
      </c>
      <c r="AX332" s="6" t="str">
        <f t="shared" si="112"/>
        <v>rg</v>
      </c>
      <c r="AY332" s="6" t="str">
        <f t="shared" si="121"/>
        <v>&lt;</v>
      </c>
      <c r="AZ332" s="6" t="str">
        <f t="shared" si="122"/>
        <v/>
      </c>
      <c r="BA332" s="6" t="str">
        <f>IFERROR(IF(AR332="--","",IF(HLOOKUP(SMALL($Q$4:$Y$4,6),$Q$4:$Y$501,ROW(AP332)-3,FALSE)=0,"",IF(HLOOKUP(SMALL($Q$4:$Y$4,6),$Q$4:$Y$501,ROW(AP332)-3,FALSE)="nee",VLOOKUP("De kwaliteitseis emissiearme grond (maximale concentratie) wordt overschreden.",H!$O$10:'H'!$P$59,2,FALSE),""))),"")</f>
        <v/>
      </c>
      <c r="BB332" s="6" t="str">
        <f t="shared" si="113"/>
        <v>0,10</v>
      </c>
      <c r="BC332" s="6" t="str">
        <f t="shared" si="114"/>
        <v>&lt;</v>
      </c>
      <c r="BD332" s="6" t="str">
        <f t="shared" si="115"/>
        <v>rg</v>
      </c>
      <c r="BE332" s="6" t="str">
        <f t="shared" si="123"/>
        <v>&lt;</v>
      </c>
      <c r="BF332" s="6" t="str">
        <f t="shared" si="124"/>
        <v/>
      </c>
      <c r="BG332" s="4" t="str">
        <f>IFERROR(IF(AR332="--","",IF(HLOOKUP(SMALL($Q$4:$Y$4,9),$Q$4:$Y$501,ROW(AP332)-3,FALSE)=0,"",IF(HLOOKUP(SMALL($Q$4:$Y$4,9),$Q$4:$Y$501,ROW(AP332)-3,FALSE)="nee",VLOOKUP("De kwaliteitseis emissiearme grond (maximale concentratie) wordt overschreden.",H!$O$10:'H'!$P$59,2,FALSE),""))),"")</f>
        <v/>
      </c>
    </row>
    <row r="333" spans="1:59" x14ac:dyDescent="0.2">
      <c r="A333" s="4" t="str">
        <f>F!A333</f>
        <v>PFOA totaal</v>
      </c>
      <c r="B333" s="6">
        <f>IF(ISNUMBER(F!E333)=FALSE,"--",IF(F!E333=0,"--",F!E333))</f>
        <v>0.27</v>
      </c>
      <c r="C333" s="6" t="str">
        <f>IF(B333="--","",F!F333)</f>
        <v/>
      </c>
      <c r="D333" s="6">
        <f>IF(ISNUMBER(F!G333)=FALSE,"--",IF(F!G333=0,"--",F!G333))</f>
        <v>1.37</v>
      </c>
      <c r="E333" s="6" t="str">
        <f>IF(D333="--","",F!H333)</f>
        <v/>
      </c>
      <c r="F333" s="6">
        <f>IF(ISNUMBER(F!I333)=FALSE,"--",IF(F!I333=0,"--",F!I333))</f>
        <v>0.27</v>
      </c>
      <c r="G333" s="6" t="str">
        <f>IF(F333="--","",F!J333)</f>
        <v/>
      </c>
      <c r="H333" s="6"/>
      <c r="I333" s="161">
        <f>IF(AND(I331=-1,I332=-1),-1,F!AV333)</f>
        <v>2.7E-4</v>
      </c>
      <c r="J333" s="6"/>
      <c r="K333" s="161">
        <f>IF(AND(K331=-1,K332=-1),-1,F!AX333)</f>
        <v>1.3700000000000001E-3</v>
      </c>
      <c r="L333" s="6"/>
      <c r="M333" s="161">
        <f>IF(AND(M331=-1,M332=-1),-1,F!AZ333)</f>
        <v>2.7E-4</v>
      </c>
      <c r="N333" s="6"/>
      <c r="P333" s="4" t="str">
        <f>IFERROR(IF(AND(VLOOKUP(F!$B333,E!$B$1:$AK$300,5,FALSE)&lt;&gt;1000000000,VLOOKUP(F!$B333,E!$B$1:$AK$300,6,FALSE)=1000000000,VLOOKUP(F!$B333,E!$B$1:$AK$300,7,FALSE)=1000000000,VLOOKUP(F!$B333,E!$B$1:$AK$300,8,FALSE)=1000000000,VLOOKUP(F!$B333,E!$B$1:$AK$300,9,FALSE)=1000000000),"toetsen alleen LN",IF(AND(VLOOKUP(F!$B333,E!$B$1:$AK$300,5,FALSE)=1000000000,VLOOKUP(F!$B333,E!$B$1:$AK$300,6,FALSE)=1000000000,VLOOKUP(F!$B333,E!$B$1:$AK$300,7,FALSE)=1000000000,VLOOKUP(F!$B333,E!$B$1:$AK$300,8,FALSE)&lt;&gt;1000000000,VLOOKUP(F!$B333,E!$B$1:$AK$300,9,FALSE)&lt;&gt;1000000000),"toetsen alleen MV en SV",IF(AND(VLOOKUP(F!$B333,E!$B$1:$AK$300,5,FALSE)&lt;&gt;1000000000,VLOOKUP(F!$B333,E!$B$1:$AK$300,6,FALSE)&lt;&gt;1000000000,VLOOKUP(F!$B333,E!$B$1:$AK$300,7,FALSE)&lt;&gt;1000000000,VLOOKUP(F!$B333,E!$B$1:$AK$300,8,FALSE)=1000000000,VLOOKUP(F!$B333,E!$B$1:$AK$300,9,FALSE)=1000000000),"toetsen geen MV en SV",IF(VLOOKUP(F!$B333,E!$B$1:$AK$300,5,FALSE)+VLOOKUP(F!$B333,E!$B$1:$AK$300,6,FALSE)+VLOOKUP(F!$B333,E!$B$1:$AK$300,7,FALSE)+VLOOKUP(F!$B333,E!$B$1:$AK$300,8,FALSE)&lt;&gt;4000000000,"toetsen",IF(VLOOKUP(F!$B333,E!$B$1:$AK$300,12,FALSE)&lt;&gt;1000000000,"toetsen alleen IW","niet toetsen"))))),"")</f>
        <v>toetsen</v>
      </c>
      <c r="Q333" s="6">
        <f t="shared" ref="Q333:Q368" si="130">I333</f>
        <v>2.7E-4</v>
      </c>
      <c r="R333" s="5" t="str">
        <f>IF($B333="--","",IF($P333="toetsen",toetsen(F!$B333,Q333),IF($P333="toetsen alleen IW",toetsen_alleen_IW(F!$B333,Q333),IF($P333="toetsen alleen LN",toetsen_alleen_LN(F!$B333,Q333),IF($P333="toetsen geen MV en SV",toetsen_geen_MV_en_SV(F!$B333,Q333),IF($P333="toetsen alleen MV en SV",toetsen_alleen_MV_en_SV(F!$B333,Q333),""))))))</f>
        <v>-</v>
      </c>
      <c r="S333" s="5" t="str">
        <f>IF($P333="toetsen",IF(OR(Q333="",VLOOKUP(F!$B333,E!$B$1:$AK$300,10,FALSE)=1000000000),"",IF(Q333&lt;=VLOOKUP(F!$B333,E!$B$1:$AK$300,10,FALSE),"ja","nee")),"")</f>
        <v>ja</v>
      </c>
      <c r="T333" s="78">
        <f t="shared" si="125"/>
        <v>1.3700000000000001E-3</v>
      </c>
      <c r="U333" s="5" t="str">
        <f>IF($D333="--","",IF($P333="toetsen",toetsen(F!$B333,T333),IF($P333="toetsen alleen IW",toetsen_alleen_IW(F!$B333,T333),IF($P333="toetsen alleen LN",toetsen_alleen_LN(F!$B333,T333),IF($P333="toetsen geen MV en SV",toetsen_geen_MV_en_SV(F!$B333,T333),IF($P333="toetsen alleen MV en SV",toetsen_alleen_MV_en_SV(F!$B333,T333),""))))))</f>
        <v>-</v>
      </c>
      <c r="V333" s="5" t="str">
        <f>IF($P333="toetsen",IF(OR(T333="",VLOOKUP(F!$B333,E!$B$1:$AK$300,10,FALSE)=1000000000),"",IF(T333&lt;=VLOOKUP(F!$B333,E!$B$1:$AK$300,10,FALSE),"ja","nee")),"")</f>
        <v>ja</v>
      </c>
      <c r="W333" s="6">
        <f t="shared" si="126"/>
        <v>2.7E-4</v>
      </c>
      <c r="X333" s="5" t="str">
        <f>IF($F333="--","",IF($P333="toetsen",toetsen(F!$B333,W333),IF($P333="toetsen alleen IW",toetsen_alleen_IW(F!$B333,W333),IF($P333="toetsen alleen LN",toetsen_alleen_LN(F!$B333,W333),IF($P333="toetsen geen MV en SV",toetsen_geen_MV_en_SV(F!$B333,W333),IF($P333="toetsen alleen MV en SV",toetsen_alleen_MV_en_SV(F!$B333,W333),""))))))</f>
        <v>-</v>
      </c>
      <c r="Y333" s="5" t="str">
        <f>IF($P333="toetsen",IF(OR(W333="",VLOOKUP(F!$B333,E!$B$1:$AK$300,10,FALSE)=1000000000),"",IF(W333&lt;=VLOOKUP(F!$B333,E!$B$1:$AK$300,10,FALSE),"ja","nee")),"")</f>
        <v>ja</v>
      </c>
      <c r="AA333" s="4">
        <f>IFERROR(IF(Q333="","",(IF(Q333&gt;2*VLOOKUP(F!$B333,E!$B$1:$AK$300,5,FALSE),1,0))),"")</f>
        <v>0</v>
      </c>
      <c r="AB333" s="4">
        <f>IFERROR(IF(T333="","",(IF(T333&gt;2*VLOOKUP(F!$B333,E!$B$1:$AK$300,5,FALSE),1,0))),"")</f>
        <v>0</v>
      </c>
      <c r="AC333" s="4">
        <f>IFERROR(IF(W333="","",(IF(W333&gt;2*VLOOKUP(F!$B333,E!$B$1:$AK$300,5,FALSE),1,0))),"")</f>
        <v>0</v>
      </c>
      <c r="AE333" s="4">
        <f>IFERROR(IF(Q333="","",(IF(Q333&gt;VLOOKUP(F!$B333,E!$B$1:$AK$300,6,FALSE)+VLOOKUP(F!$B333,E!$B$1:$AK$300,5,FALSE),1,0))),"")</f>
        <v>0</v>
      </c>
      <c r="AF333" s="4">
        <f>IFERROR(IF(T333="","",(IF(T333&gt;VLOOKUP(F!$B333,E!$B$1:$AK$300,6,FALSE)+VLOOKUP(F!$B333,E!$B$1:$AK$300,5,FALSE),1,0))),"")</f>
        <v>0</v>
      </c>
      <c r="AG333" s="4">
        <f>IFERROR(IF(W333="","",(IF(W333&gt;VLOOKUP(F!$B333,E!$B$1:$AK$300,6,FALSE)+VLOOKUP(F!$B333,E!$B$1:$AK$300,5,FALSE),1,0))),"")</f>
        <v>0</v>
      </c>
      <c r="AI333" s="6" t="str">
        <f t="shared" si="127"/>
        <v>0,27</v>
      </c>
      <c r="AJ333" s="6" t="str">
        <f>IF(AI333="--","--",IF(F!$D333=131,IF(I333=-1,"rg",IF(I333="","--",IF(I333*1000&lt;1,FIXED(I333*1000,3),IF(I333*1000&lt;10,FIXED(I333*1000,2),(IF(I333*1000&lt;100,FIXED(I333*1000,1),IF(I333*1000&lt;1000,FIXED(I333*1000,0),MROUND(I333*1000,10)))))))),IF(I333=-1,"rg",IF(I333="","--",IF(I333&lt;1,FIXED(I333,3),IF(I333&lt;10,FIXED(I333,2),(IF(I333&lt;100,FIXED(I333,1),IF(I333&lt;1000,FIXED(I333,0),MROUND(I333,10))))))))))</f>
        <v>0,270</v>
      </c>
      <c r="AK333" s="6" t="str">
        <f t="shared" si="128"/>
        <v>1,4</v>
      </c>
      <c r="AL333" s="6" t="str">
        <f>IF(AK333="--","--",IF(F!$D333=131,IF(K333=-1,"rg",IF(K333="","--",IF(K333*1000&lt;1,FIXED(K333*1000,3),IF(K333*1000&lt;10,FIXED(K333*1000,2),(IF(K333*1000&lt;100,FIXED(K333*1000,1),IF(K333*1000&lt;1000,FIXED(K333*1000,0),MROUND(K333*1000,10)))))))),IF(K333=-1,"rg",IF(K333="","--",IF(K333&lt;1,FIXED(K333,3),IF(K333&lt;10,FIXED(K333,2),(IF(K333&lt;100,FIXED(K333,1),IF(K333&lt;1000,FIXED(K333,0),MROUND(K333,10))))))))))</f>
        <v>1,37</v>
      </c>
      <c r="AM333" s="6" t="str">
        <f t="shared" si="129"/>
        <v>0,27</v>
      </c>
      <c r="AN333" s="6" t="str">
        <f>IF(AM333="--","--",IF(F!$D333=131,IF(M333=-1,"rg",IF(M333="","--",IF(M333*1000&lt;1,FIXED(M333*1000,3),IF(M333*1000&lt;10,FIXED(M333*1000,2),(IF(M333*1000&lt;100,FIXED(M333*1000,1),IF(M333*1000&lt;1000,FIXED(M333*1000,0),MROUND(M333*1000,10)))))))),IF(M333=-1,"rg",IF(M333="","--",IF(M333&lt;1,FIXED(M333,3),IF(M333&lt;10,FIXED(M333,2),(IF(M333&lt;100,FIXED(M333,1),IF(M333&lt;1000,FIXED(M333,0),MROUND(M333,10))))))))))</f>
        <v>0,270</v>
      </c>
      <c r="AP333" s="6" t="str">
        <f t="shared" si="116"/>
        <v>0,27</v>
      </c>
      <c r="AQ333" s="6" t="str">
        <f t="shared" si="117"/>
        <v/>
      </c>
      <c r="AR333" s="6" t="str">
        <f t="shared" si="118"/>
        <v>0,270</v>
      </c>
      <c r="AS333" s="6" t="str">
        <f t="shared" si="119"/>
        <v/>
      </c>
      <c r="AT333" s="6" t="str">
        <f t="shared" si="120"/>
        <v>-</v>
      </c>
      <c r="AU333" s="6" t="str">
        <f>IFERROR(IF(AR333="--","",IF(HLOOKUP(SMALL($Q$4:$Y$4,3),$Q$4:$Y$501,ROW(AP333)-3,FALSE)=0,"",IF(HLOOKUP(SMALL($Q$4:$Y$4,3),$Q$4:$Y$501,ROW(AP333)-3,FALSE)="nee",VLOOKUP("De kwaliteitseis emissiearme grond (maximale concentratie) wordt overschreden.",H!$O$10:'H'!$P$59,2,FALSE),""))),"")</f>
        <v/>
      </c>
      <c r="AV333" s="6" t="str">
        <f t="shared" si="110"/>
        <v>1,4</v>
      </c>
      <c r="AW333" s="6" t="str">
        <f t="shared" si="111"/>
        <v/>
      </c>
      <c r="AX333" s="6" t="str">
        <f t="shared" si="112"/>
        <v>1,37</v>
      </c>
      <c r="AY333" s="6" t="str">
        <f t="shared" si="121"/>
        <v/>
      </c>
      <c r="AZ333" s="6" t="str">
        <f t="shared" si="122"/>
        <v>-</v>
      </c>
      <c r="BA333" s="6" t="str">
        <f>IFERROR(IF(AR333="--","",IF(HLOOKUP(SMALL($Q$4:$Y$4,6),$Q$4:$Y$501,ROW(AP333)-3,FALSE)=0,"",IF(HLOOKUP(SMALL($Q$4:$Y$4,6),$Q$4:$Y$501,ROW(AP333)-3,FALSE)="nee",VLOOKUP("De kwaliteitseis emissiearme grond (maximale concentratie) wordt overschreden.",H!$O$10:'H'!$P$59,2,FALSE),""))),"")</f>
        <v/>
      </c>
      <c r="BB333" s="6" t="str">
        <f t="shared" si="113"/>
        <v>0,27</v>
      </c>
      <c r="BC333" s="6" t="str">
        <f t="shared" si="114"/>
        <v/>
      </c>
      <c r="BD333" s="6" t="str">
        <f t="shared" si="115"/>
        <v>0,270</v>
      </c>
      <c r="BE333" s="6" t="str">
        <f t="shared" si="123"/>
        <v/>
      </c>
      <c r="BF333" s="6" t="str">
        <f t="shared" si="124"/>
        <v>-</v>
      </c>
      <c r="BG333" s="4" t="str">
        <f>IFERROR(IF(AR333="--","",IF(HLOOKUP(SMALL($Q$4:$Y$4,9),$Q$4:$Y$501,ROW(AP333)-3,FALSE)=0,"",IF(HLOOKUP(SMALL($Q$4:$Y$4,9),$Q$4:$Y$501,ROW(AP333)-3,FALSE)="nee",VLOOKUP("De kwaliteitseis emissiearme grond (maximale concentratie) wordt overschreden.",H!$O$10:'H'!$P$59,2,FALSE),""))),"")</f>
        <v/>
      </c>
    </row>
    <row r="334" spans="1:59" x14ac:dyDescent="0.2">
      <c r="A334" s="4" t="str">
        <f>F!A334</f>
        <v>PFNA</v>
      </c>
      <c r="B334" s="6">
        <f>IF(ISNUMBER(F!E334)=FALSE,"--",IF(F!E334=0,"--",F!E334))</f>
        <v>0.1</v>
      </c>
      <c r="C334" s="6" t="str">
        <f>IF(B334="--","",F!F334)</f>
        <v>&lt;</v>
      </c>
      <c r="D334" s="6">
        <f>IF(ISNUMBER(F!G334)=FALSE,"--",IF(F!G334=0,"--",F!G334))</f>
        <v>0.6</v>
      </c>
      <c r="E334" s="6" t="str">
        <f>IF(D334="--","",F!H334)</f>
        <v/>
      </c>
      <c r="F334" s="6">
        <f>IF(ISNUMBER(F!I334)=FALSE,"--",IF(F!I334=0,"--",F!I334))</f>
        <v>0.1</v>
      </c>
      <c r="G334" s="6" t="str">
        <f>IF(F334="--","",F!J334)</f>
        <v>&lt;</v>
      </c>
      <c r="H334" s="6"/>
      <c r="I334" s="16">
        <f>IF(F!Z334=0,-1,F!AV334)</f>
        <v>-1</v>
      </c>
      <c r="J334" s="6"/>
      <c r="K334" s="16">
        <f>IF(F!AC334=0,-1,F!AX334)</f>
        <v>5.9999999999999995E-4</v>
      </c>
      <c r="L334" s="6"/>
      <c r="M334" s="16">
        <f>IF(F!AF334=0,-1,F!AZ334)</f>
        <v>-1</v>
      </c>
      <c r="N334" s="6"/>
      <c r="P334" s="4" t="str">
        <f>IFERROR(IF(AND(VLOOKUP(F!$B334,E!$B$1:$AK$300,5,FALSE)&lt;&gt;1000000000,VLOOKUP(F!$B334,E!$B$1:$AK$300,6,FALSE)=1000000000,VLOOKUP(F!$B334,E!$B$1:$AK$300,7,FALSE)=1000000000,VLOOKUP(F!$B334,E!$B$1:$AK$300,8,FALSE)=1000000000,VLOOKUP(F!$B334,E!$B$1:$AK$300,9,FALSE)=1000000000),"toetsen alleen LN",IF(AND(VLOOKUP(F!$B334,E!$B$1:$AK$300,5,FALSE)=1000000000,VLOOKUP(F!$B334,E!$B$1:$AK$300,6,FALSE)=1000000000,VLOOKUP(F!$B334,E!$B$1:$AK$300,7,FALSE)=1000000000,VLOOKUP(F!$B334,E!$B$1:$AK$300,8,FALSE)&lt;&gt;1000000000,VLOOKUP(F!$B334,E!$B$1:$AK$300,9,FALSE)&lt;&gt;1000000000),"toetsen alleen MV en SV",IF(AND(VLOOKUP(F!$B334,E!$B$1:$AK$300,5,FALSE)&lt;&gt;1000000000,VLOOKUP(F!$B334,E!$B$1:$AK$300,6,FALSE)&lt;&gt;1000000000,VLOOKUP(F!$B334,E!$B$1:$AK$300,7,FALSE)&lt;&gt;1000000000,VLOOKUP(F!$B334,E!$B$1:$AK$300,8,FALSE)=1000000000,VLOOKUP(F!$B334,E!$B$1:$AK$300,9,FALSE)=1000000000),"toetsen geen MV en SV",IF(VLOOKUP(F!$B334,E!$B$1:$AK$300,5,FALSE)+VLOOKUP(F!$B334,E!$B$1:$AK$300,6,FALSE)+VLOOKUP(F!$B334,E!$B$1:$AK$300,7,FALSE)+VLOOKUP(F!$B334,E!$B$1:$AK$300,8,FALSE)&lt;&gt;4000000000,"toetsen",IF(VLOOKUP(F!$B334,E!$B$1:$AK$300,12,FALSE)&lt;&gt;1000000000,"toetsen alleen IW","niet toetsen"))))),"")</f>
        <v>toetsen</v>
      </c>
      <c r="Q334" s="6">
        <f t="shared" si="130"/>
        <v>-1</v>
      </c>
      <c r="R334" s="5" t="str">
        <f>IF($B334="--","",IF($P334="toetsen",toetsen(F!$B334,Q334),IF($P334="toetsen alleen IW",toetsen_alleen_IW(F!$B334,Q334),IF($P334="toetsen alleen LN",toetsen_alleen_LN(F!$B334,Q334),IF($P334="toetsen geen MV en SV",toetsen_geen_MV_en_SV(F!$B334,Q334),IF($P334="toetsen alleen MV en SV",toetsen_alleen_MV_en_SV(F!$B334,Q334),""))))))</f>
        <v>-</v>
      </c>
      <c r="S334" s="5" t="str">
        <f>IF($P334="toetsen",IF(OR(Q334="",VLOOKUP(F!$B334,E!$B$1:$AK$300,10,FALSE)=1000000000),"",IF(Q334&lt;=VLOOKUP(F!$B334,E!$B$1:$AK$300,10,FALSE),"ja","nee")),"")</f>
        <v>ja</v>
      </c>
      <c r="T334" s="78">
        <f t="shared" si="125"/>
        <v>5.9999999999999995E-4</v>
      </c>
      <c r="U334" s="5" t="str">
        <f>IF($D334="--","",IF($P334="toetsen",toetsen(F!$B334,T334),IF($P334="toetsen alleen IW",toetsen_alleen_IW(F!$B334,T334),IF($P334="toetsen alleen LN",toetsen_alleen_LN(F!$B334,T334),IF($P334="toetsen geen MV en SV",toetsen_geen_MV_en_SV(F!$B334,T334),IF($P334="toetsen alleen MV en SV",toetsen_alleen_MV_en_SV(F!$B334,T334),""))))))</f>
        <v>-</v>
      </c>
      <c r="V334" s="5" t="str">
        <f>IF($P334="toetsen",IF(OR(T334="",VLOOKUP(F!$B334,E!$B$1:$AK$300,10,FALSE)=1000000000),"",IF(T334&lt;=VLOOKUP(F!$B334,E!$B$1:$AK$300,10,FALSE),"ja","nee")),"")</f>
        <v>ja</v>
      </c>
      <c r="W334" s="6">
        <f t="shared" si="126"/>
        <v>-1</v>
      </c>
      <c r="X334" s="5" t="str">
        <f>IF($F334="--","",IF($P334="toetsen",toetsen(F!$B334,W334),IF($P334="toetsen alleen IW",toetsen_alleen_IW(F!$B334,W334),IF($P334="toetsen alleen LN",toetsen_alleen_LN(F!$B334,W334),IF($P334="toetsen geen MV en SV",toetsen_geen_MV_en_SV(F!$B334,W334),IF($P334="toetsen alleen MV en SV",toetsen_alleen_MV_en_SV(F!$B334,W334),""))))))</f>
        <v>-</v>
      </c>
      <c r="Y334" s="5" t="str">
        <f>IF($P334="toetsen",IF(OR(W334="",VLOOKUP(F!$B334,E!$B$1:$AK$300,10,FALSE)=1000000000),"",IF(W334&lt;=VLOOKUP(F!$B334,E!$B$1:$AK$300,10,FALSE),"ja","nee")),"")</f>
        <v>ja</v>
      </c>
      <c r="AA334" s="4">
        <f>IFERROR(IF(Q334="","",(IF(Q334&gt;2*VLOOKUP(F!$B334,E!$B$1:$AK$300,5,FALSE),1,0))),"")</f>
        <v>0</v>
      </c>
      <c r="AB334" s="4">
        <f>IFERROR(IF(T334="","",(IF(T334&gt;2*VLOOKUP(F!$B334,E!$B$1:$AK$300,5,FALSE),1,0))),"")</f>
        <v>0</v>
      </c>
      <c r="AC334" s="4">
        <f>IFERROR(IF(W334="","",(IF(W334&gt;2*VLOOKUP(F!$B334,E!$B$1:$AK$300,5,FALSE),1,0))),"")</f>
        <v>0</v>
      </c>
      <c r="AE334" s="4">
        <f>IFERROR(IF(Q334="","",(IF(Q334&gt;VLOOKUP(F!$B334,E!$B$1:$AK$300,6,FALSE)+VLOOKUP(F!$B334,E!$B$1:$AK$300,5,FALSE),1,0))),"")</f>
        <v>0</v>
      </c>
      <c r="AF334" s="4">
        <f>IFERROR(IF(T334="","",(IF(T334&gt;VLOOKUP(F!$B334,E!$B$1:$AK$300,6,FALSE)+VLOOKUP(F!$B334,E!$B$1:$AK$300,5,FALSE),1,0))),"")</f>
        <v>0</v>
      </c>
      <c r="AG334" s="4">
        <f>IFERROR(IF(W334="","",(IF(W334&gt;VLOOKUP(F!$B334,E!$B$1:$AK$300,6,FALSE)+VLOOKUP(F!$B334,E!$B$1:$AK$300,5,FALSE),1,0))),"")</f>
        <v>0</v>
      </c>
      <c r="AI334" s="6" t="str">
        <f t="shared" si="127"/>
        <v>0,10</v>
      </c>
      <c r="AJ334" s="6" t="str">
        <f>IF(AI334="--","--",IF(F!$D334=131,IF(I334=-1,"rg",IF(I334="","--",IF(I334*1000&lt;1,FIXED(I334*1000,3),IF(I334*1000&lt;10,FIXED(I334*1000,2),(IF(I334*1000&lt;100,FIXED(I334*1000,1),IF(I334*1000&lt;1000,FIXED(I334*1000,0),MROUND(I334*1000,10)))))))),IF(I334=-1,"rg",IF(I334="","--",IF(I334&lt;1,FIXED(I334,3),IF(I334&lt;10,FIXED(I334,2),(IF(I334&lt;100,FIXED(I334,1),IF(I334&lt;1000,FIXED(I334,0),MROUND(I334,10))))))))))</f>
        <v>rg</v>
      </c>
      <c r="AK334" s="6" t="str">
        <f t="shared" si="128"/>
        <v>0,60</v>
      </c>
      <c r="AL334" s="6" t="str">
        <f>IF(AK334="--","--",IF(F!$D334=131,IF(K334=-1,"rg",IF(K334="","--",IF(K334*1000&lt;1,FIXED(K334*1000,3),IF(K334*1000&lt;10,FIXED(K334*1000,2),(IF(K334*1000&lt;100,FIXED(K334*1000,1),IF(K334*1000&lt;1000,FIXED(K334*1000,0),MROUND(K334*1000,10)))))))),IF(K334=-1,"rg",IF(K334="","--",IF(K334&lt;1,FIXED(K334,3),IF(K334&lt;10,FIXED(K334,2),(IF(K334&lt;100,FIXED(K334,1),IF(K334&lt;1000,FIXED(K334,0),MROUND(K334,10))))))))))</f>
        <v>0,600</v>
      </c>
      <c r="AM334" s="6" t="str">
        <f t="shared" si="129"/>
        <v>0,10</v>
      </c>
      <c r="AN334" s="6" t="str">
        <f>IF(AM334="--","--",IF(F!$D334=131,IF(M334=-1,"rg",IF(M334="","--",IF(M334*1000&lt;1,FIXED(M334*1000,3),IF(M334*1000&lt;10,FIXED(M334*1000,2),(IF(M334*1000&lt;100,FIXED(M334*1000,1),IF(M334*1000&lt;1000,FIXED(M334*1000,0),MROUND(M334*1000,10)))))))),IF(M334=-1,"rg",IF(M334="","--",IF(M334&lt;1,FIXED(M334,3),IF(M334&lt;10,FIXED(M334,2),(IF(M334&lt;100,FIXED(M334,1),IF(M334&lt;1000,FIXED(M334,0),MROUND(M334,10))))))))))</f>
        <v>rg</v>
      </c>
      <c r="AP334" s="6" t="str">
        <f t="shared" si="116"/>
        <v>0,10</v>
      </c>
      <c r="AQ334" s="6" t="str">
        <f t="shared" si="117"/>
        <v>&lt;</v>
      </c>
      <c r="AR334" s="6" t="str">
        <f t="shared" si="118"/>
        <v>rg</v>
      </c>
      <c r="AS334" s="6" t="str">
        <f t="shared" si="119"/>
        <v>&lt;</v>
      </c>
      <c r="AT334" s="6" t="str">
        <f t="shared" si="120"/>
        <v>-</v>
      </c>
      <c r="AU334" s="6" t="str">
        <f>IFERROR(IF(AR334="--","",IF(HLOOKUP(SMALL($Q$4:$Y$4,3),$Q$4:$Y$501,ROW(AP334)-3,FALSE)=0,"",IF(HLOOKUP(SMALL($Q$4:$Y$4,3),$Q$4:$Y$501,ROW(AP334)-3,FALSE)="nee",VLOOKUP("De kwaliteitseis emissiearme grond (maximale concentratie) wordt overschreden.",H!$O$10:'H'!$P$59,2,FALSE),""))),"")</f>
        <v/>
      </c>
      <c r="AV334" s="6" t="str">
        <f t="shared" si="110"/>
        <v>0,60</v>
      </c>
      <c r="AW334" s="6" t="str">
        <f t="shared" si="111"/>
        <v/>
      </c>
      <c r="AX334" s="6" t="str">
        <f t="shared" si="112"/>
        <v>0,600</v>
      </c>
      <c r="AY334" s="6" t="str">
        <f t="shared" si="121"/>
        <v/>
      </c>
      <c r="AZ334" s="6" t="str">
        <f t="shared" si="122"/>
        <v>-</v>
      </c>
      <c r="BA334" s="6" t="str">
        <f>IFERROR(IF(AR334="--","",IF(HLOOKUP(SMALL($Q$4:$Y$4,6),$Q$4:$Y$501,ROW(AP334)-3,FALSE)=0,"",IF(HLOOKUP(SMALL($Q$4:$Y$4,6),$Q$4:$Y$501,ROW(AP334)-3,FALSE)="nee",VLOOKUP("De kwaliteitseis emissiearme grond (maximale concentratie) wordt overschreden.",H!$O$10:'H'!$P$59,2,FALSE),""))),"")</f>
        <v/>
      </c>
      <c r="BB334" s="6" t="str">
        <f t="shared" si="113"/>
        <v>0,10</v>
      </c>
      <c r="BC334" s="6" t="str">
        <f t="shared" si="114"/>
        <v>&lt;</v>
      </c>
      <c r="BD334" s="6" t="str">
        <f t="shared" si="115"/>
        <v>rg</v>
      </c>
      <c r="BE334" s="6" t="str">
        <f t="shared" si="123"/>
        <v>&lt;</v>
      </c>
      <c r="BF334" s="6" t="str">
        <f t="shared" si="124"/>
        <v>-</v>
      </c>
      <c r="BG334" s="4" t="str">
        <f>IFERROR(IF(AR334="--","",IF(HLOOKUP(SMALL($Q$4:$Y$4,9),$Q$4:$Y$501,ROW(AP334)-3,FALSE)=0,"",IF(HLOOKUP(SMALL($Q$4:$Y$4,9),$Q$4:$Y$501,ROW(AP334)-3,FALSE)="nee",VLOOKUP("De kwaliteitseis emissiearme grond (maximale concentratie) wordt overschreden.",H!$O$10:'H'!$P$59,2,FALSE),""))),"")</f>
        <v/>
      </c>
    </row>
    <row r="335" spans="1:59" x14ac:dyDescent="0.2">
      <c r="A335" s="4" t="str">
        <f>F!A335</f>
        <v>PFDA</v>
      </c>
      <c r="B335" s="6">
        <f>IF(ISNUMBER(F!E335)=FALSE,"--",IF(F!E335=0,"--",F!E335))</f>
        <v>0.1</v>
      </c>
      <c r="C335" s="6" t="str">
        <f>IF(B335="--","",F!F335)</f>
        <v>&lt;</v>
      </c>
      <c r="D335" s="6">
        <f>IF(ISNUMBER(F!G335)=FALSE,"--",IF(F!G335=0,"--",F!G335))</f>
        <v>24</v>
      </c>
      <c r="E335" s="6" t="str">
        <f>IF(D335="--","",F!H335)</f>
        <v/>
      </c>
      <c r="F335" s="6">
        <f>IF(ISNUMBER(F!I335)=FALSE,"--",IF(F!I335=0,"--",F!I335))</f>
        <v>0.1</v>
      </c>
      <c r="G335" s="6" t="str">
        <f>IF(F335="--","",F!J335)</f>
        <v>&lt;</v>
      </c>
      <c r="H335" s="6"/>
      <c r="I335" s="16">
        <f>IF(F!Z335=0,-1,F!AV335)</f>
        <v>-1</v>
      </c>
      <c r="J335" s="6"/>
      <c r="K335" s="16">
        <f>IF(F!AC335=0,-1,F!AX335)</f>
        <v>2.4E-2</v>
      </c>
      <c r="L335" s="6"/>
      <c r="M335" s="16">
        <f>IF(F!AF335=0,-1,F!AZ335)</f>
        <v>-1</v>
      </c>
      <c r="N335" s="6"/>
      <c r="P335" s="4" t="str">
        <f>IFERROR(IF(AND(VLOOKUP(F!$B335,E!$B$1:$AK$300,5,FALSE)&lt;&gt;1000000000,VLOOKUP(F!$B335,E!$B$1:$AK$300,6,FALSE)=1000000000,VLOOKUP(F!$B335,E!$B$1:$AK$300,7,FALSE)=1000000000,VLOOKUP(F!$B335,E!$B$1:$AK$300,8,FALSE)=1000000000,VLOOKUP(F!$B335,E!$B$1:$AK$300,9,FALSE)=1000000000),"toetsen alleen LN",IF(AND(VLOOKUP(F!$B335,E!$B$1:$AK$300,5,FALSE)=1000000000,VLOOKUP(F!$B335,E!$B$1:$AK$300,6,FALSE)=1000000000,VLOOKUP(F!$B335,E!$B$1:$AK$300,7,FALSE)=1000000000,VLOOKUP(F!$B335,E!$B$1:$AK$300,8,FALSE)&lt;&gt;1000000000,VLOOKUP(F!$B335,E!$B$1:$AK$300,9,FALSE)&lt;&gt;1000000000),"toetsen alleen MV en SV",IF(AND(VLOOKUP(F!$B335,E!$B$1:$AK$300,5,FALSE)&lt;&gt;1000000000,VLOOKUP(F!$B335,E!$B$1:$AK$300,6,FALSE)&lt;&gt;1000000000,VLOOKUP(F!$B335,E!$B$1:$AK$300,7,FALSE)&lt;&gt;1000000000,VLOOKUP(F!$B335,E!$B$1:$AK$300,8,FALSE)=1000000000,VLOOKUP(F!$B335,E!$B$1:$AK$300,9,FALSE)=1000000000),"toetsen geen MV en SV",IF(VLOOKUP(F!$B335,E!$B$1:$AK$300,5,FALSE)+VLOOKUP(F!$B335,E!$B$1:$AK$300,6,FALSE)+VLOOKUP(F!$B335,E!$B$1:$AK$300,7,FALSE)+VLOOKUP(F!$B335,E!$B$1:$AK$300,8,FALSE)&lt;&gt;4000000000,"toetsen",IF(VLOOKUP(F!$B335,E!$B$1:$AK$300,12,FALSE)&lt;&gt;1000000000,"toetsen alleen IW","niet toetsen"))))),"")</f>
        <v>toetsen</v>
      </c>
      <c r="Q335" s="6">
        <f t="shared" si="130"/>
        <v>-1</v>
      </c>
      <c r="R335" s="5" t="str">
        <f>IF($B335="--","",IF($P335="toetsen",toetsen(F!$B335,Q335),IF($P335="toetsen alleen IW",toetsen_alleen_IW(F!$B335,Q335),IF($P335="toetsen alleen LN",toetsen_alleen_LN(F!$B335,Q335),IF($P335="toetsen geen MV en SV",toetsen_geen_MV_en_SV(F!$B335,Q335),IF($P335="toetsen alleen MV en SV",toetsen_alleen_MV_en_SV(F!$B335,Q335),""))))))</f>
        <v>-</v>
      </c>
      <c r="S335" s="5" t="str">
        <f>IF($P335="toetsen",IF(OR(Q335="",VLOOKUP(F!$B335,E!$B$1:$AK$300,10,FALSE)=1000000000),"",IF(Q335&lt;=VLOOKUP(F!$B335,E!$B$1:$AK$300,10,FALSE),"ja","nee")),"")</f>
        <v>ja</v>
      </c>
      <c r="T335" s="78">
        <f t="shared" si="125"/>
        <v>2.4E-2</v>
      </c>
      <c r="U335" s="5" t="str">
        <f>IF($D335="--","",IF($P335="toetsen",toetsen(F!$B335,T335),IF($P335="toetsen alleen IW",toetsen_alleen_IW(F!$B335,T335),IF($P335="toetsen alleen LN",toetsen_alleen_LN(F!$B335,T335),IF($P335="toetsen geen MV en SV",toetsen_geen_MV_en_SV(F!$B335,T335),IF($P335="toetsen alleen MV en SV",toetsen_alleen_MV_en_SV(F!$B335,T335),""))))))</f>
        <v>●●●</v>
      </c>
      <c r="V335" s="5" t="str">
        <f>IF($P335="toetsen",IF(OR(T335="",VLOOKUP(F!$B335,E!$B$1:$AK$300,10,FALSE)=1000000000),"",IF(T335&lt;=VLOOKUP(F!$B335,E!$B$1:$AK$300,10,FALSE),"ja","nee")),"")</f>
        <v>nee</v>
      </c>
      <c r="W335" s="6">
        <f t="shared" si="126"/>
        <v>-1</v>
      </c>
      <c r="X335" s="5" t="str">
        <f>IF($F335="--","",IF($P335="toetsen",toetsen(F!$B335,W335),IF($P335="toetsen alleen IW",toetsen_alleen_IW(F!$B335,W335),IF($P335="toetsen alleen LN",toetsen_alleen_LN(F!$B335,W335),IF($P335="toetsen geen MV en SV",toetsen_geen_MV_en_SV(F!$B335,W335),IF($P335="toetsen alleen MV en SV",toetsen_alleen_MV_en_SV(F!$B335,W335),""))))))</f>
        <v>-</v>
      </c>
      <c r="Y335" s="5" t="str">
        <f>IF($P335="toetsen",IF(OR(W335="",VLOOKUP(F!$B335,E!$B$1:$AK$300,10,FALSE)=1000000000),"",IF(W335&lt;=VLOOKUP(F!$B335,E!$B$1:$AK$300,10,FALSE),"ja","nee")),"")</f>
        <v>ja</v>
      </c>
      <c r="AA335" s="4">
        <f>IFERROR(IF(Q335="","",(IF(Q335&gt;2*VLOOKUP(F!$B335,E!$B$1:$AK$300,5,FALSE),1,0))),"")</f>
        <v>0</v>
      </c>
      <c r="AB335" s="4">
        <f>IFERROR(IF(T335="","",(IF(T335&gt;2*VLOOKUP(F!$B335,E!$B$1:$AK$300,5,FALSE),1,0))),"")</f>
        <v>1</v>
      </c>
      <c r="AC335" s="4">
        <f>IFERROR(IF(W335="","",(IF(W335&gt;2*VLOOKUP(F!$B335,E!$B$1:$AK$300,5,FALSE),1,0))),"")</f>
        <v>0</v>
      </c>
      <c r="AE335" s="4">
        <f>IFERROR(IF(Q335="","",(IF(Q335&gt;VLOOKUP(F!$B335,E!$B$1:$AK$300,6,FALSE)+VLOOKUP(F!$B335,E!$B$1:$AK$300,5,FALSE),1,0))),"")</f>
        <v>0</v>
      </c>
      <c r="AF335" s="4">
        <f>IFERROR(IF(T335="","",(IF(T335&gt;VLOOKUP(F!$B335,E!$B$1:$AK$300,6,FALSE)+VLOOKUP(F!$B335,E!$B$1:$AK$300,5,FALSE),1,0))),"")</f>
        <v>1</v>
      </c>
      <c r="AG335" s="4">
        <f>IFERROR(IF(W335="","",(IF(W335&gt;VLOOKUP(F!$B335,E!$B$1:$AK$300,6,FALSE)+VLOOKUP(F!$B335,E!$B$1:$AK$300,5,FALSE),1,0))),"")</f>
        <v>0</v>
      </c>
      <c r="AI335" s="6" t="str">
        <f t="shared" si="127"/>
        <v>0,10</v>
      </c>
      <c r="AJ335" s="6" t="str">
        <f>IF(AI335="--","--",IF(F!$D335=131,IF(I335=-1,"rg",IF(I335="","--",IF(I335*1000&lt;1,FIXED(I335*1000,3),IF(I335*1000&lt;10,FIXED(I335*1000,2),(IF(I335*1000&lt;100,FIXED(I335*1000,1),IF(I335*1000&lt;1000,FIXED(I335*1000,0),MROUND(I335*1000,10)))))))),IF(I335=-1,"rg",IF(I335="","--",IF(I335&lt;1,FIXED(I335,3),IF(I335&lt;10,FIXED(I335,2),(IF(I335&lt;100,FIXED(I335,1),IF(I335&lt;1000,FIXED(I335,0),MROUND(I335,10))))))))))</f>
        <v>rg</v>
      </c>
      <c r="AK335" s="6" t="str">
        <f t="shared" si="128"/>
        <v>24</v>
      </c>
      <c r="AL335" s="6" t="str">
        <f>IF(AK335="--","--",IF(F!$D335=131,IF(K335=-1,"rg",IF(K335="","--",IF(K335*1000&lt;1,FIXED(K335*1000,3),IF(K335*1000&lt;10,FIXED(K335*1000,2),(IF(K335*1000&lt;100,FIXED(K335*1000,1),IF(K335*1000&lt;1000,FIXED(K335*1000,0),MROUND(K335*1000,10)))))))),IF(K335=-1,"rg",IF(K335="","--",IF(K335&lt;1,FIXED(K335,3),IF(K335&lt;10,FIXED(K335,2),(IF(K335&lt;100,FIXED(K335,1),IF(K335&lt;1000,FIXED(K335,0),MROUND(K335,10))))))))))</f>
        <v>24,0</v>
      </c>
      <c r="AM335" s="6" t="str">
        <f t="shared" si="129"/>
        <v>0,10</v>
      </c>
      <c r="AN335" s="6" t="str">
        <f>IF(AM335="--","--",IF(F!$D335=131,IF(M335=-1,"rg",IF(M335="","--",IF(M335*1000&lt;1,FIXED(M335*1000,3),IF(M335*1000&lt;10,FIXED(M335*1000,2),(IF(M335*1000&lt;100,FIXED(M335*1000,1),IF(M335*1000&lt;1000,FIXED(M335*1000,0),MROUND(M335*1000,10)))))))),IF(M335=-1,"rg",IF(M335="","--",IF(M335&lt;1,FIXED(M335,3),IF(M335&lt;10,FIXED(M335,2),(IF(M335&lt;100,FIXED(M335,1),IF(M335&lt;1000,FIXED(M335,0),MROUND(M335,10))))))))))</f>
        <v>rg</v>
      </c>
      <c r="AP335" s="6" t="str">
        <f t="shared" si="116"/>
        <v>0,10</v>
      </c>
      <c r="AQ335" s="6" t="str">
        <f t="shared" si="117"/>
        <v>&lt;</v>
      </c>
      <c r="AR335" s="6" t="str">
        <f t="shared" si="118"/>
        <v>rg</v>
      </c>
      <c r="AS335" s="6" t="str">
        <f t="shared" si="119"/>
        <v>&lt;</v>
      </c>
      <c r="AT335" s="6" t="str">
        <f t="shared" si="120"/>
        <v>-</v>
      </c>
      <c r="AU335" s="6" t="str">
        <f>IFERROR(IF(AR335="--","",IF(HLOOKUP(SMALL($Q$4:$Y$4,3),$Q$4:$Y$501,ROW(AP335)-3,FALSE)=0,"",IF(HLOOKUP(SMALL($Q$4:$Y$4,3),$Q$4:$Y$501,ROW(AP335)-3,FALSE)="nee",VLOOKUP("De kwaliteitseis emissiearme grond (maximale concentratie) wordt overschreden.",H!$O$10:'H'!$P$59,2,FALSE),""))),"")</f>
        <v/>
      </c>
      <c r="AV335" s="6" t="str">
        <f t="shared" si="110"/>
        <v>24</v>
      </c>
      <c r="AW335" s="6" t="str">
        <f t="shared" si="111"/>
        <v/>
      </c>
      <c r="AX335" s="6" t="str">
        <f t="shared" si="112"/>
        <v>24,0</v>
      </c>
      <c r="AY335" s="6" t="str">
        <f t="shared" si="121"/>
        <v/>
      </c>
      <c r="AZ335" s="6" t="str">
        <f t="shared" si="122"/>
        <v>●●●</v>
      </c>
      <c r="BA335" s="6" t="str">
        <f>IFERROR(IF(AR335="--","",IF(HLOOKUP(SMALL($Q$4:$Y$4,6),$Q$4:$Y$501,ROW(AP335)-3,FALSE)=0,"",IF(HLOOKUP(SMALL($Q$4:$Y$4,6),$Q$4:$Y$501,ROW(AP335)-3,FALSE)="nee",VLOOKUP("De kwaliteitseis emissiearme grond (maximale concentratie) wordt overschreden.",H!$O$10:'H'!$P$59,2,FALSE),""))),"")</f>
        <v>(3)</v>
      </c>
      <c r="BB335" s="6" t="str">
        <f t="shared" si="113"/>
        <v>0,10</v>
      </c>
      <c r="BC335" s="6" t="str">
        <f t="shared" si="114"/>
        <v>&lt;</v>
      </c>
      <c r="BD335" s="6" t="str">
        <f t="shared" si="115"/>
        <v>rg</v>
      </c>
      <c r="BE335" s="6" t="str">
        <f t="shared" si="123"/>
        <v>&lt;</v>
      </c>
      <c r="BF335" s="6" t="str">
        <f t="shared" si="124"/>
        <v>-</v>
      </c>
      <c r="BG335" s="4" t="str">
        <f>IFERROR(IF(AR335="--","",IF(HLOOKUP(SMALL($Q$4:$Y$4,9),$Q$4:$Y$501,ROW(AP335)-3,FALSE)=0,"",IF(HLOOKUP(SMALL($Q$4:$Y$4,9),$Q$4:$Y$501,ROW(AP335)-3,FALSE)="nee",VLOOKUP("De kwaliteitseis emissiearme grond (maximale concentratie) wordt overschreden.",H!$O$10:'H'!$P$59,2,FALSE),""))),"")</f>
        <v/>
      </c>
    </row>
    <row r="336" spans="1:59" x14ac:dyDescent="0.2">
      <c r="A336" s="4" t="str">
        <f>F!A336</f>
        <v>PFUnDA</v>
      </c>
      <c r="B336" s="6">
        <f>IF(ISNUMBER(F!E336)=FALSE,"--",IF(F!E336=0,"--",F!E336))</f>
        <v>0.1</v>
      </c>
      <c r="C336" s="6" t="str">
        <f>IF(B336="--","",F!F336)</f>
        <v>&lt;</v>
      </c>
      <c r="D336" s="6">
        <f>IF(ISNUMBER(F!G336)=FALSE,"--",IF(F!G336=0,"--",F!G336))</f>
        <v>2.9</v>
      </c>
      <c r="E336" s="6" t="str">
        <f>IF(D336="--","",F!H336)</f>
        <v/>
      </c>
      <c r="F336" s="6">
        <f>IF(ISNUMBER(F!I336)=FALSE,"--",IF(F!I336=0,"--",F!I336))</f>
        <v>0.1</v>
      </c>
      <c r="G336" s="6" t="str">
        <f>IF(F336="--","",F!J336)</f>
        <v>&lt;</v>
      </c>
      <c r="H336" s="6"/>
      <c r="I336" s="16">
        <f>IF(F!Z336=0,-1,F!AV336)</f>
        <v>-1</v>
      </c>
      <c r="J336" s="6"/>
      <c r="K336" s="16">
        <f>IF(F!AC336=0,-1,F!AX336)</f>
        <v>2.8999999999999998E-3</v>
      </c>
      <c r="L336" s="6"/>
      <c r="M336" s="16">
        <f>IF(F!AF336=0,-1,F!AZ336)</f>
        <v>-1</v>
      </c>
      <c r="N336" s="6"/>
      <c r="P336" s="4" t="str">
        <f>IFERROR(IF(AND(VLOOKUP(F!$B336,E!$B$1:$AK$300,5,FALSE)&lt;&gt;1000000000,VLOOKUP(F!$B336,E!$B$1:$AK$300,6,FALSE)=1000000000,VLOOKUP(F!$B336,E!$B$1:$AK$300,7,FALSE)=1000000000,VLOOKUP(F!$B336,E!$B$1:$AK$300,8,FALSE)=1000000000,VLOOKUP(F!$B336,E!$B$1:$AK$300,9,FALSE)=1000000000),"toetsen alleen LN",IF(AND(VLOOKUP(F!$B336,E!$B$1:$AK$300,5,FALSE)=1000000000,VLOOKUP(F!$B336,E!$B$1:$AK$300,6,FALSE)=1000000000,VLOOKUP(F!$B336,E!$B$1:$AK$300,7,FALSE)=1000000000,VLOOKUP(F!$B336,E!$B$1:$AK$300,8,FALSE)&lt;&gt;1000000000,VLOOKUP(F!$B336,E!$B$1:$AK$300,9,FALSE)&lt;&gt;1000000000),"toetsen alleen MV en SV",IF(AND(VLOOKUP(F!$B336,E!$B$1:$AK$300,5,FALSE)&lt;&gt;1000000000,VLOOKUP(F!$B336,E!$B$1:$AK$300,6,FALSE)&lt;&gt;1000000000,VLOOKUP(F!$B336,E!$B$1:$AK$300,7,FALSE)&lt;&gt;1000000000,VLOOKUP(F!$B336,E!$B$1:$AK$300,8,FALSE)=1000000000,VLOOKUP(F!$B336,E!$B$1:$AK$300,9,FALSE)=1000000000),"toetsen geen MV en SV",IF(VLOOKUP(F!$B336,E!$B$1:$AK$300,5,FALSE)+VLOOKUP(F!$B336,E!$B$1:$AK$300,6,FALSE)+VLOOKUP(F!$B336,E!$B$1:$AK$300,7,FALSE)+VLOOKUP(F!$B336,E!$B$1:$AK$300,8,FALSE)&lt;&gt;4000000000,"toetsen",IF(VLOOKUP(F!$B336,E!$B$1:$AK$300,12,FALSE)&lt;&gt;1000000000,"toetsen alleen IW","niet toetsen"))))),"")</f>
        <v>toetsen</v>
      </c>
      <c r="Q336" s="6">
        <f t="shared" si="130"/>
        <v>-1</v>
      </c>
      <c r="R336" s="5" t="str">
        <f>IF($B336="--","",IF($P336="toetsen",toetsen(F!$B336,Q336),IF($P336="toetsen alleen IW",toetsen_alleen_IW(F!$B336,Q336),IF($P336="toetsen alleen LN",toetsen_alleen_LN(F!$B336,Q336),IF($P336="toetsen geen MV en SV",toetsen_geen_MV_en_SV(F!$B336,Q336),IF($P336="toetsen alleen MV en SV",toetsen_alleen_MV_en_SV(F!$B336,Q336),""))))))</f>
        <v>-</v>
      </c>
      <c r="S336" s="5" t="str">
        <f>IF($P336="toetsen",IF(OR(Q336="",VLOOKUP(F!$B336,E!$B$1:$AK$300,10,FALSE)=1000000000),"",IF(Q336&lt;=VLOOKUP(F!$B336,E!$B$1:$AK$300,10,FALSE),"ja","nee")),"")</f>
        <v>ja</v>
      </c>
      <c r="T336" s="78">
        <f t="shared" si="125"/>
        <v>2.8999999999999998E-3</v>
      </c>
      <c r="U336" s="5" t="str">
        <f>IF($D336="--","",IF($P336="toetsen",toetsen(F!$B336,T336),IF($P336="toetsen alleen IW",toetsen_alleen_IW(F!$B336,T336),IF($P336="toetsen alleen LN",toetsen_alleen_LN(F!$B336,T336),IF($P336="toetsen geen MV en SV",toetsen_geen_MV_en_SV(F!$B336,T336),IF($P336="toetsen alleen MV en SV",toetsen_alleen_MV_en_SV(F!$B336,T336),""))))))</f>
        <v>●</v>
      </c>
      <c r="V336" s="5" t="str">
        <f>IF($P336="toetsen",IF(OR(T336="",VLOOKUP(F!$B336,E!$B$1:$AK$300,10,FALSE)=1000000000),"",IF(T336&lt;=VLOOKUP(F!$B336,E!$B$1:$AK$300,10,FALSE),"ja","nee")),"")</f>
        <v>ja</v>
      </c>
      <c r="W336" s="6">
        <f t="shared" si="126"/>
        <v>-1</v>
      </c>
      <c r="X336" s="5" t="str">
        <f>IF($F336="--","",IF($P336="toetsen",toetsen(F!$B336,W336),IF($P336="toetsen alleen IW",toetsen_alleen_IW(F!$B336,W336),IF($P336="toetsen alleen LN",toetsen_alleen_LN(F!$B336,W336),IF($P336="toetsen geen MV en SV",toetsen_geen_MV_en_SV(F!$B336,W336),IF($P336="toetsen alleen MV en SV",toetsen_alleen_MV_en_SV(F!$B336,W336),""))))))</f>
        <v>-</v>
      </c>
      <c r="Y336" s="5" t="str">
        <f>IF($P336="toetsen",IF(OR(W336="",VLOOKUP(F!$B336,E!$B$1:$AK$300,10,FALSE)=1000000000),"",IF(W336&lt;=VLOOKUP(F!$B336,E!$B$1:$AK$300,10,FALSE),"ja","nee")),"")</f>
        <v>ja</v>
      </c>
      <c r="AA336" s="4">
        <f>IFERROR(IF(Q336="","",(IF(Q336&gt;2*VLOOKUP(F!$B336,E!$B$1:$AK$300,5,FALSE),1,0))),"")</f>
        <v>0</v>
      </c>
      <c r="AB336" s="4">
        <f>IFERROR(IF(T336="","",(IF(T336&gt;2*VLOOKUP(F!$B336,E!$B$1:$AK$300,5,FALSE),1,0))),"")</f>
        <v>1</v>
      </c>
      <c r="AC336" s="4">
        <f>IFERROR(IF(W336="","",(IF(W336&gt;2*VLOOKUP(F!$B336,E!$B$1:$AK$300,5,FALSE),1,0))),"")</f>
        <v>0</v>
      </c>
      <c r="AE336" s="4">
        <f>IFERROR(IF(Q336="","",(IF(Q336&gt;VLOOKUP(F!$B336,E!$B$1:$AK$300,6,FALSE)+VLOOKUP(F!$B336,E!$B$1:$AK$300,5,FALSE),1,0))),"")</f>
        <v>0</v>
      </c>
      <c r="AF336" s="4">
        <f>IFERROR(IF(T336="","",(IF(T336&gt;VLOOKUP(F!$B336,E!$B$1:$AK$300,6,FALSE)+VLOOKUP(F!$B336,E!$B$1:$AK$300,5,FALSE),1,0))),"")</f>
        <v>0</v>
      </c>
      <c r="AG336" s="4">
        <f>IFERROR(IF(W336="","",(IF(W336&gt;VLOOKUP(F!$B336,E!$B$1:$AK$300,6,FALSE)+VLOOKUP(F!$B336,E!$B$1:$AK$300,5,FALSE),1,0))),"")</f>
        <v>0</v>
      </c>
      <c r="AI336" s="6" t="str">
        <f t="shared" si="127"/>
        <v>0,10</v>
      </c>
      <c r="AJ336" s="6" t="str">
        <f>IF(AI336="--","--",IF(F!$D336=131,IF(I336=-1,"rg",IF(I336="","--",IF(I336*1000&lt;1,FIXED(I336*1000,3),IF(I336*1000&lt;10,FIXED(I336*1000,2),(IF(I336*1000&lt;100,FIXED(I336*1000,1),IF(I336*1000&lt;1000,FIXED(I336*1000,0),MROUND(I336*1000,10)))))))),IF(I336=-1,"rg",IF(I336="","--",IF(I336&lt;1,FIXED(I336,3),IF(I336&lt;10,FIXED(I336,2),(IF(I336&lt;100,FIXED(I336,1),IF(I336&lt;1000,FIXED(I336,0),MROUND(I336,10))))))))))</f>
        <v>rg</v>
      </c>
      <c r="AK336" s="6" t="str">
        <f t="shared" si="128"/>
        <v>2,9</v>
      </c>
      <c r="AL336" s="6" t="str">
        <f>IF(AK336="--","--",IF(F!$D336=131,IF(K336=-1,"rg",IF(K336="","--",IF(K336*1000&lt;1,FIXED(K336*1000,3),IF(K336*1000&lt;10,FIXED(K336*1000,2),(IF(K336*1000&lt;100,FIXED(K336*1000,1),IF(K336*1000&lt;1000,FIXED(K336*1000,0),MROUND(K336*1000,10)))))))),IF(K336=-1,"rg",IF(K336="","--",IF(K336&lt;1,FIXED(K336,3),IF(K336&lt;10,FIXED(K336,2),(IF(K336&lt;100,FIXED(K336,1),IF(K336&lt;1000,FIXED(K336,0),MROUND(K336,10))))))))))</f>
        <v>2,90</v>
      </c>
      <c r="AM336" s="6" t="str">
        <f t="shared" si="129"/>
        <v>0,10</v>
      </c>
      <c r="AN336" s="6" t="str">
        <f>IF(AM336="--","--",IF(F!$D336=131,IF(M336=-1,"rg",IF(M336="","--",IF(M336*1000&lt;1,FIXED(M336*1000,3),IF(M336*1000&lt;10,FIXED(M336*1000,2),(IF(M336*1000&lt;100,FIXED(M336*1000,1),IF(M336*1000&lt;1000,FIXED(M336*1000,0),MROUND(M336*1000,10)))))))),IF(M336=-1,"rg",IF(M336="","--",IF(M336&lt;1,FIXED(M336,3),IF(M336&lt;10,FIXED(M336,2),(IF(M336&lt;100,FIXED(M336,1),IF(M336&lt;1000,FIXED(M336,0),MROUND(M336,10))))))))))</f>
        <v>rg</v>
      </c>
      <c r="AP336" s="6" t="str">
        <f t="shared" si="116"/>
        <v>0,10</v>
      </c>
      <c r="AQ336" s="6" t="str">
        <f t="shared" si="117"/>
        <v>&lt;</v>
      </c>
      <c r="AR336" s="6" t="str">
        <f t="shared" si="118"/>
        <v>rg</v>
      </c>
      <c r="AS336" s="6" t="str">
        <f t="shared" si="119"/>
        <v>&lt;</v>
      </c>
      <c r="AT336" s="6" t="str">
        <f t="shared" si="120"/>
        <v>-</v>
      </c>
      <c r="AU336" s="6" t="str">
        <f>IFERROR(IF(AR336="--","",IF(HLOOKUP(SMALL($Q$4:$Y$4,3),$Q$4:$Y$501,ROW(AP336)-3,FALSE)=0,"",IF(HLOOKUP(SMALL($Q$4:$Y$4,3),$Q$4:$Y$501,ROW(AP336)-3,FALSE)="nee",VLOOKUP("De kwaliteitseis emissiearme grond (maximale concentratie) wordt overschreden.",H!$O$10:'H'!$P$59,2,FALSE),""))),"")</f>
        <v/>
      </c>
      <c r="AV336" s="6" t="str">
        <f t="shared" si="110"/>
        <v>2,9</v>
      </c>
      <c r="AW336" s="6" t="str">
        <f t="shared" si="111"/>
        <v/>
      </c>
      <c r="AX336" s="6" t="str">
        <f t="shared" si="112"/>
        <v>2,90</v>
      </c>
      <c r="AY336" s="6" t="str">
        <f t="shared" si="121"/>
        <v/>
      </c>
      <c r="AZ336" s="6" t="str">
        <f t="shared" si="122"/>
        <v>●</v>
      </c>
      <c r="BA336" s="6" t="str">
        <f>IFERROR(IF(AR336="--","",IF(HLOOKUP(SMALL($Q$4:$Y$4,6),$Q$4:$Y$501,ROW(AP336)-3,FALSE)=0,"",IF(HLOOKUP(SMALL($Q$4:$Y$4,6),$Q$4:$Y$501,ROW(AP336)-3,FALSE)="nee",VLOOKUP("De kwaliteitseis emissiearme grond (maximale concentratie) wordt overschreden.",H!$O$10:'H'!$P$59,2,FALSE),""))),"")</f>
        <v/>
      </c>
      <c r="BB336" s="6" t="str">
        <f t="shared" si="113"/>
        <v>0,10</v>
      </c>
      <c r="BC336" s="6" t="str">
        <f t="shared" si="114"/>
        <v>&lt;</v>
      </c>
      <c r="BD336" s="6" t="str">
        <f t="shared" si="115"/>
        <v>rg</v>
      </c>
      <c r="BE336" s="6" t="str">
        <f t="shared" si="123"/>
        <v>&lt;</v>
      </c>
      <c r="BF336" s="6" t="str">
        <f t="shared" si="124"/>
        <v>-</v>
      </c>
      <c r="BG336" s="4" t="str">
        <f>IFERROR(IF(AR336="--","",IF(HLOOKUP(SMALL($Q$4:$Y$4,9),$Q$4:$Y$501,ROW(AP336)-3,FALSE)=0,"",IF(HLOOKUP(SMALL($Q$4:$Y$4,9),$Q$4:$Y$501,ROW(AP336)-3,FALSE)="nee",VLOOKUP("De kwaliteitseis emissiearme grond (maximale concentratie) wordt overschreden.",H!$O$10:'H'!$P$59,2,FALSE),""))),"")</f>
        <v/>
      </c>
    </row>
    <row r="337" spans="1:59" x14ac:dyDescent="0.2">
      <c r="A337" s="4" t="str">
        <f>F!A337</f>
        <v>PFDoDA</v>
      </c>
      <c r="B337" s="6">
        <f>IF(ISNUMBER(F!E337)=FALSE,"--",IF(F!E337=0,"--",F!E337))</f>
        <v>0.1</v>
      </c>
      <c r="C337" s="6" t="str">
        <f>IF(B337="--","",F!F337)</f>
        <v>&lt;</v>
      </c>
      <c r="D337" s="6">
        <f>IF(ISNUMBER(F!G337)=FALSE,"--",IF(F!G337=0,"--",F!G337))</f>
        <v>32</v>
      </c>
      <c r="E337" s="6" t="str">
        <f>IF(D337="--","",F!H337)</f>
        <v/>
      </c>
      <c r="F337" s="6">
        <f>IF(ISNUMBER(F!I337)=FALSE,"--",IF(F!I337=0,"--",F!I337))</f>
        <v>0.1</v>
      </c>
      <c r="G337" s="6" t="str">
        <f>IF(F337="--","",F!J337)</f>
        <v>&lt;</v>
      </c>
      <c r="H337" s="6"/>
      <c r="I337" s="16">
        <f>IF(F!Z337=0,-1,F!AV337)</f>
        <v>-1</v>
      </c>
      <c r="J337" s="6"/>
      <c r="K337" s="16">
        <f>IF(F!AC337=0,-1,F!AX337)</f>
        <v>3.2000000000000001E-2</v>
      </c>
      <c r="L337" s="6"/>
      <c r="M337" s="16">
        <f>IF(F!AF337=0,-1,F!AZ337)</f>
        <v>-1</v>
      </c>
      <c r="N337" s="6"/>
      <c r="P337" s="4" t="str">
        <f>IFERROR(IF(AND(VLOOKUP(F!$B337,E!$B$1:$AK$300,5,FALSE)&lt;&gt;1000000000,VLOOKUP(F!$B337,E!$B$1:$AK$300,6,FALSE)=1000000000,VLOOKUP(F!$B337,E!$B$1:$AK$300,7,FALSE)=1000000000,VLOOKUP(F!$B337,E!$B$1:$AK$300,8,FALSE)=1000000000,VLOOKUP(F!$B337,E!$B$1:$AK$300,9,FALSE)=1000000000),"toetsen alleen LN",IF(AND(VLOOKUP(F!$B337,E!$B$1:$AK$300,5,FALSE)=1000000000,VLOOKUP(F!$B337,E!$B$1:$AK$300,6,FALSE)=1000000000,VLOOKUP(F!$B337,E!$B$1:$AK$300,7,FALSE)=1000000000,VLOOKUP(F!$B337,E!$B$1:$AK$300,8,FALSE)&lt;&gt;1000000000,VLOOKUP(F!$B337,E!$B$1:$AK$300,9,FALSE)&lt;&gt;1000000000),"toetsen alleen MV en SV",IF(AND(VLOOKUP(F!$B337,E!$B$1:$AK$300,5,FALSE)&lt;&gt;1000000000,VLOOKUP(F!$B337,E!$B$1:$AK$300,6,FALSE)&lt;&gt;1000000000,VLOOKUP(F!$B337,E!$B$1:$AK$300,7,FALSE)&lt;&gt;1000000000,VLOOKUP(F!$B337,E!$B$1:$AK$300,8,FALSE)=1000000000,VLOOKUP(F!$B337,E!$B$1:$AK$300,9,FALSE)=1000000000),"toetsen geen MV en SV",IF(VLOOKUP(F!$B337,E!$B$1:$AK$300,5,FALSE)+VLOOKUP(F!$B337,E!$B$1:$AK$300,6,FALSE)+VLOOKUP(F!$B337,E!$B$1:$AK$300,7,FALSE)+VLOOKUP(F!$B337,E!$B$1:$AK$300,8,FALSE)&lt;&gt;4000000000,"toetsen",IF(VLOOKUP(F!$B337,E!$B$1:$AK$300,12,FALSE)&lt;&gt;1000000000,"toetsen alleen IW","niet toetsen"))))),"")</f>
        <v>toetsen</v>
      </c>
      <c r="Q337" s="6">
        <f t="shared" si="130"/>
        <v>-1</v>
      </c>
      <c r="R337" s="5" t="str">
        <f>IF($B337="--","",IF($P337="toetsen",toetsen(F!$B337,Q337),IF($P337="toetsen alleen IW",toetsen_alleen_IW(F!$B337,Q337),IF($P337="toetsen alleen LN",toetsen_alleen_LN(F!$B337,Q337),IF($P337="toetsen geen MV en SV",toetsen_geen_MV_en_SV(F!$B337,Q337),IF($P337="toetsen alleen MV en SV",toetsen_alleen_MV_en_SV(F!$B337,Q337),""))))))</f>
        <v>-</v>
      </c>
      <c r="S337" s="5" t="str">
        <f>IF($P337="toetsen",IF(OR(Q337="",VLOOKUP(F!$B337,E!$B$1:$AK$300,10,FALSE)=1000000000),"",IF(Q337&lt;=VLOOKUP(F!$B337,E!$B$1:$AK$300,10,FALSE),"ja","nee")),"")</f>
        <v>ja</v>
      </c>
      <c r="T337" s="78">
        <f t="shared" si="125"/>
        <v>3.2000000000000001E-2</v>
      </c>
      <c r="U337" s="5" t="str">
        <f>IF($D337="--","",IF($P337="toetsen",toetsen(F!$B337,T337),IF($P337="toetsen alleen IW",toetsen_alleen_IW(F!$B337,T337),IF($P337="toetsen alleen LN",toetsen_alleen_LN(F!$B337,T337),IF($P337="toetsen geen MV en SV",toetsen_geen_MV_en_SV(F!$B337,T337),IF($P337="toetsen alleen MV en SV",toetsen_alleen_MV_en_SV(F!$B337,T337),""))))))</f>
        <v>●●●</v>
      </c>
      <c r="V337" s="5" t="str">
        <f>IF($P337="toetsen",IF(OR(T337="",VLOOKUP(F!$B337,E!$B$1:$AK$300,10,FALSE)=1000000000),"",IF(T337&lt;=VLOOKUP(F!$B337,E!$B$1:$AK$300,10,FALSE),"ja","nee")),"")</f>
        <v>nee</v>
      </c>
      <c r="W337" s="6">
        <f t="shared" si="126"/>
        <v>-1</v>
      </c>
      <c r="X337" s="5" t="str">
        <f>IF($F337="--","",IF($P337="toetsen",toetsen(F!$B337,W337),IF($P337="toetsen alleen IW",toetsen_alleen_IW(F!$B337,W337),IF($P337="toetsen alleen LN",toetsen_alleen_LN(F!$B337,W337),IF($P337="toetsen geen MV en SV",toetsen_geen_MV_en_SV(F!$B337,W337),IF($P337="toetsen alleen MV en SV",toetsen_alleen_MV_en_SV(F!$B337,W337),""))))))</f>
        <v>-</v>
      </c>
      <c r="Y337" s="5" t="str">
        <f>IF($P337="toetsen",IF(OR(W337="",VLOOKUP(F!$B337,E!$B$1:$AK$300,10,FALSE)=1000000000),"",IF(W337&lt;=VLOOKUP(F!$B337,E!$B$1:$AK$300,10,FALSE),"ja","nee")),"")</f>
        <v>ja</v>
      </c>
      <c r="AA337" s="4">
        <f>IFERROR(IF(Q337="","",(IF(Q337&gt;2*VLOOKUP(F!$B337,E!$B$1:$AK$300,5,FALSE),1,0))),"")</f>
        <v>0</v>
      </c>
      <c r="AB337" s="4">
        <f>IFERROR(IF(T337="","",(IF(T337&gt;2*VLOOKUP(F!$B337,E!$B$1:$AK$300,5,FALSE),1,0))),"")</f>
        <v>1</v>
      </c>
      <c r="AC337" s="4">
        <f>IFERROR(IF(W337="","",(IF(W337&gt;2*VLOOKUP(F!$B337,E!$B$1:$AK$300,5,FALSE),1,0))),"")</f>
        <v>0</v>
      </c>
      <c r="AE337" s="4">
        <f>IFERROR(IF(Q337="","",(IF(Q337&gt;VLOOKUP(F!$B337,E!$B$1:$AK$300,6,FALSE)+VLOOKUP(F!$B337,E!$B$1:$AK$300,5,FALSE),1,0))),"")</f>
        <v>0</v>
      </c>
      <c r="AF337" s="4">
        <f>IFERROR(IF(T337="","",(IF(T337&gt;VLOOKUP(F!$B337,E!$B$1:$AK$300,6,FALSE)+VLOOKUP(F!$B337,E!$B$1:$AK$300,5,FALSE),1,0))),"")</f>
        <v>1</v>
      </c>
      <c r="AG337" s="4">
        <f>IFERROR(IF(W337="","",(IF(W337&gt;VLOOKUP(F!$B337,E!$B$1:$AK$300,6,FALSE)+VLOOKUP(F!$B337,E!$B$1:$AK$300,5,FALSE),1,0))),"")</f>
        <v>0</v>
      </c>
      <c r="AI337" s="6" t="str">
        <f t="shared" si="127"/>
        <v>0,10</v>
      </c>
      <c r="AJ337" s="6" t="str">
        <f>IF(AI337="--","--",IF(F!$D337=131,IF(I337=-1,"rg",IF(I337="","--",IF(I337*1000&lt;1,FIXED(I337*1000,3),IF(I337*1000&lt;10,FIXED(I337*1000,2),(IF(I337*1000&lt;100,FIXED(I337*1000,1),IF(I337*1000&lt;1000,FIXED(I337*1000,0),MROUND(I337*1000,10)))))))),IF(I337=-1,"rg",IF(I337="","--",IF(I337&lt;1,FIXED(I337,3),IF(I337&lt;10,FIXED(I337,2),(IF(I337&lt;100,FIXED(I337,1),IF(I337&lt;1000,FIXED(I337,0),MROUND(I337,10))))))))))</f>
        <v>rg</v>
      </c>
      <c r="AK337" s="6" t="str">
        <f t="shared" si="128"/>
        <v>32</v>
      </c>
      <c r="AL337" s="6" t="str">
        <f>IF(AK337="--","--",IF(F!$D337=131,IF(K337=-1,"rg",IF(K337="","--",IF(K337*1000&lt;1,FIXED(K337*1000,3),IF(K337*1000&lt;10,FIXED(K337*1000,2),(IF(K337*1000&lt;100,FIXED(K337*1000,1),IF(K337*1000&lt;1000,FIXED(K337*1000,0),MROUND(K337*1000,10)))))))),IF(K337=-1,"rg",IF(K337="","--",IF(K337&lt;1,FIXED(K337,3),IF(K337&lt;10,FIXED(K337,2),(IF(K337&lt;100,FIXED(K337,1),IF(K337&lt;1000,FIXED(K337,0),MROUND(K337,10))))))))))</f>
        <v>32,0</v>
      </c>
      <c r="AM337" s="6" t="str">
        <f t="shared" si="129"/>
        <v>0,10</v>
      </c>
      <c r="AN337" s="6" t="str">
        <f>IF(AM337="--","--",IF(F!$D337=131,IF(M337=-1,"rg",IF(M337="","--",IF(M337*1000&lt;1,FIXED(M337*1000,3),IF(M337*1000&lt;10,FIXED(M337*1000,2),(IF(M337*1000&lt;100,FIXED(M337*1000,1),IF(M337*1000&lt;1000,FIXED(M337*1000,0),MROUND(M337*1000,10)))))))),IF(M337=-1,"rg",IF(M337="","--",IF(M337&lt;1,FIXED(M337,3),IF(M337&lt;10,FIXED(M337,2),(IF(M337&lt;100,FIXED(M337,1),IF(M337&lt;1000,FIXED(M337,0),MROUND(M337,10))))))))))</f>
        <v>rg</v>
      </c>
      <c r="AP337" s="6" t="str">
        <f t="shared" si="116"/>
        <v>0,10</v>
      </c>
      <c r="AQ337" s="6" t="str">
        <f t="shared" si="117"/>
        <v>&lt;</v>
      </c>
      <c r="AR337" s="6" t="str">
        <f t="shared" si="118"/>
        <v>rg</v>
      </c>
      <c r="AS337" s="6" t="str">
        <f t="shared" si="119"/>
        <v>&lt;</v>
      </c>
      <c r="AT337" s="6" t="str">
        <f t="shared" si="120"/>
        <v>-</v>
      </c>
      <c r="AU337" s="6" t="str">
        <f>IFERROR(IF(AR337="--","",IF(HLOOKUP(SMALL($Q$4:$Y$4,3),$Q$4:$Y$501,ROW(AP337)-3,FALSE)=0,"",IF(HLOOKUP(SMALL($Q$4:$Y$4,3),$Q$4:$Y$501,ROW(AP337)-3,FALSE)="nee",VLOOKUP("De kwaliteitseis emissiearme grond (maximale concentratie) wordt overschreden.",H!$O$10:'H'!$P$59,2,FALSE),""))),"")</f>
        <v/>
      </c>
      <c r="AV337" s="6" t="str">
        <f t="shared" si="110"/>
        <v>32</v>
      </c>
      <c r="AW337" s="6" t="str">
        <f t="shared" si="111"/>
        <v/>
      </c>
      <c r="AX337" s="6" t="str">
        <f t="shared" si="112"/>
        <v>32,0</v>
      </c>
      <c r="AY337" s="6" t="str">
        <f t="shared" si="121"/>
        <v/>
      </c>
      <c r="AZ337" s="6" t="str">
        <f t="shared" si="122"/>
        <v>●●●</v>
      </c>
      <c r="BA337" s="6" t="str">
        <f>IFERROR(IF(AR337="--","",IF(HLOOKUP(SMALL($Q$4:$Y$4,6),$Q$4:$Y$501,ROW(AP337)-3,FALSE)=0,"",IF(HLOOKUP(SMALL($Q$4:$Y$4,6),$Q$4:$Y$501,ROW(AP337)-3,FALSE)="nee",VLOOKUP("De kwaliteitseis emissiearme grond (maximale concentratie) wordt overschreden.",H!$O$10:'H'!$P$59,2,FALSE),""))),"")</f>
        <v>(3)</v>
      </c>
      <c r="BB337" s="6" t="str">
        <f t="shared" si="113"/>
        <v>0,10</v>
      </c>
      <c r="BC337" s="6" t="str">
        <f t="shared" si="114"/>
        <v>&lt;</v>
      </c>
      <c r="BD337" s="6" t="str">
        <f t="shared" si="115"/>
        <v>rg</v>
      </c>
      <c r="BE337" s="6" t="str">
        <f t="shared" si="123"/>
        <v>&lt;</v>
      </c>
      <c r="BF337" s="6" t="str">
        <f t="shared" si="124"/>
        <v>-</v>
      </c>
      <c r="BG337" s="4" t="str">
        <f>IFERROR(IF(AR337="--","",IF(HLOOKUP(SMALL($Q$4:$Y$4,9),$Q$4:$Y$501,ROW(AP337)-3,FALSE)=0,"",IF(HLOOKUP(SMALL($Q$4:$Y$4,9),$Q$4:$Y$501,ROW(AP337)-3,FALSE)="nee",VLOOKUP("De kwaliteitseis emissiearme grond (maximale concentratie) wordt overschreden.",H!$O$10:'H'!$P$59,2,FALSE),""))),"")</f>
        <v/>
      </c>
    </row>
    <row r="338" spans="1:59" x14ac:dyDescent="0.2">
      <c r="A338" s="4" t="str">
        <f>F!A338</f>
        <v>PFTrDA</v>
      </c>
      <c r="B338" s="6" t="str">
        <f>IF(ISNUMBER(F!E338)=FALSE,"--",IF(F!E338=0,"--",F!E338))</f>
        <v>--</v>
      </c>
      <c r="C338" s="6" t="str">
        <f>IF(B338="--","",F!F338)</f>
        <v/>
      </c>
      <c r="D338" s="6" t="str">
        <f>IF(ISNUMBER(F!G338)=FALSE,"--",IF(F!G338=0,"--",F!G338))</f>
        <v>--</v>
      </c>
      <c r="E338" s="6" t="str">
        <f>IF(D338="--","",F!H338)</f>
        <v/>
      </c>
      <c r="F338" s="6" t="str">
        <f>IF(ISNUMBER(F!I338)=FALSE,"--",IF(F!I338=0,"--",F!I338))</f>
        <v>--</v>
      </c>
      <c r="G338" s="6" t="str">
        <f>IF(F338="--","",F!J338)</f>
        <v/>
      </c>
      <c r="H338" s="6"/>
      <c r="I338" s="16" t="str">
        <f>IF(F!Z338=0,-1,F!AV338)</f>
        <v/>
      </c>
      <c r="J338" s="6"/>
      <c r="K338" s="16" t="str">
        <f>IF(F!AC338=0,-1,F!AX338)</f>
        <v/>
      </c>
      <c r="L338" s="6"/>
      <c r="M338" s="16" t="str">
        <f>IF(F!AF338=0,-1,F!AZ338)</f>
        <v/>
      </c>
      <c r="N338" s="6"/>
      <c r="P338" s="4" t="str">
        <f>IFERROR(IF(AND(VLOOKUP(F!$B338,E!$B$1:$AK$300,5,FALSE)&lt;&gt;1000000000,VLOOKUP(F!$B338,E!$B$1:$AK$300,6,FALSE)=1000000000,VLOOKUP(F!$B338,E!$B$1:$AK$300,7,FALSE)=1000000000,VLOOKUP(F!$B338,E!$B$1:$AK$300,8,FALSE)=1000000000,VLOOKUP(F!$B338,E!$B$1:$AK$300,9,FALSE)=1000000000),"toetsen alleen LN",IF(AND(VLOOKUP(F!$B338,E!$B$1:$AK$300,5,FALSE)=1000000000,VLOOKUP(F!$B338,E!$B$1:$AK$300,6,FALSE)=1000000000,VLOOKUP(F!$B338,E!$B$1:$AK$300,7,FALSE)=1000000000,VLOOKUP(F!$B338,E!$B$1:$AK$300,8,FALSE)&lt;&gt;1000000000,VLOOKUP(F!$B338,E!$B$1:$AK$300,9,FALSE)&lt;&gt;1000000000),"toetsen alleen MV en SV",IF(AND(VLOOKUP(F!$B338,E!$B$1:$AK$300,5,FALSE)&lt;&gt;1000000000,VLOOKUP(F!$B338,E!$B$1:$AK$300,6,FALSE)&lt;&gt;1000000000,VLOOKUP(F!$B338,E!$B$1:$AK$300,7,FALSE)&lt;&gt;1000000000,VLOOKUP(F!$B338,E!$B$1:$AK$300,8,FALSE)=1000000000,VLOOKUP(F!$B338,E!$B$1:$AK$300,9,FALSE)=1000000000),"toetsen geen MV en SV",IF(VLOOKUP(F!$B338,E!$B$1:$AK$300,5,FALSE)+VLOOKUP(F!$B338,E!$B$1:$AK$300,6,FALSE)+VLOOKUP(F!$B338,E!$B$1:$AK$300,7,FALSE)+VLOOKUP(F!$B338,E!$B$1:$AK$300,8,FALSE)&lt;&gt;4000000000,"toetsen",IF(VLOOKUP(F!$B338,E!$B$1:$AK$300,12,FALSE)&lt;&gt;1000000000,"toetsen alleen IW","niet toetsen"))))),"")</f>
        <v>toetsen</v>
      </c>
      <c r="Q338" s="6" t="str">
        <f t="shared" si="130"/>
        <v/>
      </c>
      <c r="R338" s="5" t="str">
        <f>IF($B338="--","",IF($P338="toetsen",toetsen(F!$B338,Q338),IF($P338="toetsen alleen IW",toetsen_alleen_IW(F!$B338,Q338),IF($P338="toetsen alleen LN",toetsen_alleen_LN(F!$B338,Q338),IF($P338="toetsen geen MV en SV",toetsen_geen_MV_en_SV(F!$B338,Q338),IF($P338="toetsen alleen MV en SV",toetsen_alleen_MV_en_SV(F!$B338,Q338),""))))))</f>
        <v/>
      </c>
      <c r="S338" s="5" t="str">
        <f>IF($P338="toetsen",IF(OR(Q338="",VLOOKUP(F!$B338,E!$B$1:$AK$300,10,FALSE)=1000000000),"",IF(Q338&lt;=VLOOKUP(F!$B338,E!$B$1:$AK$300,10,FALSE),"ja","nee")),"")</f>
        <v/>
      </c>
      <c r="T338" s="78" t="str">
        <f t="shared" si="125"/>
        <v/>
      </c>
      <c r="U338" s="5" t="str">
        <f>IF($D338="--","",IF($P338="toetsen",toetsen(F!$B338,T338),IF($P338="toetsen alleen IW",toetsen_alleen_IW(F!$B338,T338),IF($P338="toetsen alleen LN",toetsen_alleen_LN(F!$B338,T338),IF($P338="toetsen geen MV en SV",toetsen_geen_MV_en_SV(F!$B338,T338),IF($P338="toetsen alleen MV en SV",toetsen_alleen_MV_en_SV(F!$B338,T338),""))))))</f>
        <v/>
      </c>
      <c r="V338" s="5" t="str">
        <f>IF($P338="toetsen",IF(OR(T338="",VLOOKUP(F!$B338,E!$B$1:$AK$300,10,FALSE)=1000000000),"",IF(T338&lt;=VLOOKUP(F!$B338,E!$B$1:$AK$300,10,FALSE),"ja","nee")),"")</f>
        <v/>
      </c>
      <c r="W338" s="6" t="str">
        <f t="shared" si="126"/>
        <v/>
      </c>
      <c r="X338" s="5" t="str">
        <f>IF($F338="--","",IF($P338="toetsen",toetsen(F!$B338,W338),IF($P338="toetsen alleen IW",toetsen_alleen_IW(F!$B338,W338),IF($P338="toetsen alleen LN",toetsen_alleen_LN(F!$B338,W338),IF($P338="toetsen geen MV en SV",toetsen_geen_MV_en_SV(F!$B338,W338),IF($P338="toetsen alleen MV en SV",toetsen_alleen_MV_en_SV(F!$B338,W338),""))))))</f>
        <v/>
      </c>
      <c r="Y338" s="5" t="str">
        <f>IF($P338="toetsen",IF(OR(W338="",VLOOKUP(F!$B338,E!$B$1:$AK$300,10,FALSE)=1000000000),"",IF(W338&lt;=VLOOKUP(F!$B338,E!$B$1:$AK$300,10,FALSE),"ja","nee")),"")</f>
        <v/>
      </c>
      <c r="AA338" s="4" t="str">
        <f>IFERROR(IF(Q338="","",(IF(Q338&gt;2*VLOOKUP(F!$B338,E!$B$1:$AK$300,5,FALSE),1,0))),"")</f>
        <v/>
      </c>
      <c r="AB338" s="4" t="str">
        <f>IFERROR(IF(T338="","",(IF(T338&gt;2*VLOOKUP(F!$B338,E!$B$1:$AK$300,5,FALSE),1,0))),"")</f>
        <v/>
      </c>
      <c r="AC338" s="4" t="str">
        <f>IFERROR(IF(W338="","",(IF(W338&gt;2*VLOOKUP(F!$B338,E!$B$1:$AK$300,5,FALSE),1,0))),"")</f>
        <v/>
      </c>
      <c r="AE338" s="4" t="str">
        <f>IFERROR(IF(Q338="","",(IF(Q338&gt;VLOOKUP(F!$B338,E!$B$1:$AK$300,6,FALSE)+VLOOKUP(F!$B338,E!$B$1:$AK$300,5,FALSE),1,0))),"")</f>
        <v/>
      </c>
      <c r="AF338" s="4" t="str">
        <f>IFERROR(IF(T338="","",(IF(T338&gt;VLOOKUP(F!$B338,E!$B$1:$AK$300,6,FALSE)+VLOOKUP(F!$B338,E!$B$1:$AK$300,5,FALSE),1,0))),"")</f>
        <v/>
      </c>
      <c r="AG338" s="4" t="str">
        <f>IFERROR(IF(W338="","",(IF(W338&gt;VLOOKUP(F!$B338,E!$B$1:$AK$300,6,FALSE)+VLOOKUP(F!$B338,E!$B$1:$AK$300,5,FALSE),1,0))),"")</f>
        <v/>
      </c>
      <c r="AI338" s="6" t="str">
        <f t="shared" si="127"/>
        <v>--</v>
      </c>
      <c r="AJ338" s="6" t="str">
        <f>IF(AI338="--","--",IF(F!$D338=131,IF(I338=-1,"rg",IF(I338="","--",IF(I338*1000&lt;1,FIXED(I338*1000,3),IF(I338*1000&lt;10,FIXED(I338*1000,2),(IF(I338*1000&lt;100,FIXED(I338*1000,1),IF(I338*1000&lt;1000,FIXED(I338*1000,0),MROUND(I338*1000,10)))))))),IF(I338=-1,"rg",IF(I338="","--",IF(I338&lt;1,FIXED(I338,3),IF(I338&lt;10,FIXED(I338,2),(IF(I338&lt;100,FIXED(I338,1),IF(I338&lt;1000,FIXED(I338,0),MROUND(I338,10))))))))))</f>
        <v>--</v>
      </c>
      <c r="AK338" s="6" t="str">
        <f t="shared" si="128"/>
        <v>--</v>
      </c>
      <c r="AL338" s="6" t="str">
        <f>IF(AK338="--","--",IF(F!$D338=131,IF(K338=-1,"rg",IF(K338="","--",IF(K338*1000&lt;1,FIXED(K338*1000,3),IF(K338*1000&lt;10,FIXED(K338*1000,2),(IF(K338*1000&lt;100,FIXED(K338*1000,1),IF(K338*1000&lt;1000,FIXED(K338*1000,0),MROUND(K338*1000,10)))))))),IF(K338=-1,"rg",IF(K338="","--",IF(K338&lt;1,FIXED(K338,3),IF(K338&lt;10,FIXED(K338,2),(IF(K338&lt;100,FIXED(K338,1),IF(K338&lt;1000,FIXED(K338,0),MROUND(K338,10))))))))))</f>
        <v>--</v>
      </c>
      <c r="AM338" s="6" t="str">
        <f t="shared" si="129"/>
        <v>--</v>
      </c>
      <c r="AN338" s="6" t="str">
        <f>IF(AM338="--","--",IF(F!$D338=131,IF(M338=-1,"rg",IF(M338="","--",IF(M338*1000&lt;1,FIXED(M338*1000,3),IF(M338*1000&lt;10,FIXED(M338*1000,2),(IF(M338*1000&lt;100,FIXED(M338*1000,1),IF(M338*1000&lt;1000,FIXED(M338*1000,0),MROUND(M338*1000,10)))))))),IF(M338=-1,"rg",IF(M338="","--",IF(M338&lt;1,FIXED(M338,3),IF(M338&lt;10,FIXED(M338,2),(IF(M338&lt;100,FIXED(M338,1),IF(M338&lt;1000,FIXED(M338,0),MROUND(M338,10))))))))))</f>
        <v>--</v>
      </c>
      <c r="AP338" s="6" t="str">
        <f t="shared" si="116"/>
        <v>--</v>
      </c>
      <c r="AQ338" s="6" t="str">
        <f t="shared" si="117"/>
        <v/>
      </c>
      <c r="AR338" s="6" t="str">
        <f t="shared" si="118"/>
        <v>--</v>
      </c>
      <c r="AS338" s="6" t="str">
        <f t="shared" si="119"/>
        <v/>
      </c>
      <c r="AT338" s="6" t="str">
        <f t="shared" si="120"/>
        <v/>
      </c>
      <c r="AU338" s="6" t="str">
        <f>IFERROR(IF(AR338="--","",IF(HLOOKUP(SMALL($Q$4:$Y$4,3),$Q$4:$Y$501,ROW(AP338)-3,FALSE)=0,"",IF(HLOOKUP(SMALL($Q$4:$Y$4,3),$Q$4:$Y$501,ROW(AP338)-3,FALSE)="nee",VLOOKUP("De kwaliteitseis emissiearme grond (maximale concentratie) wordt overschreden.",H!$O$10:'H'!$P$59,2,FALSE),""))),"")</f>
        <v/>
      </c>
      <c r="AV338" s="6" t="str">
        <f t="shared" si="110"/>
        <v>--</v>
      </c>
      <c r="AW338" s="6" t="str">
        <f t="shared" si="111"/>
        <v/>
      </c>
      <c r="AX338" s="6" t="str">
        <f t="shared" si="112"/>
        <v>--</v>
      </c>
      <c r="AY338" s="6" t="str">
        <f t="shared" si="121"/>
        <v/>
      </c>
      <c r="AZ338" s="6" t="str">
        <f t="shared" si="122"/>
        <v/>
      </c>
      <c r="BA338" s="6" t="str">
        <f>IFERROR(IF(AR338="--","",IF(HLOOKUP(SMALL($Q$4:$Y$4,6),$Q$4:$Y$501,ROW(AP338)-3,FALSE)=0,"",IF(HLOOKUP(SMALL($Q$4:$Y$4,6),$Q$4:$Y$501,ROW(AP338)-3,FALSE)="nee",VLOOKUP("De kwaliteitseis emissiearme grond (maximale concentratie) wordt overschreden.",H!$O$10:'H'!$P$59,2,FALSE),""))),"")</f>
        <v/>
      </c>
      <c r="BB338" s="6" t="str">
        <f t="shared" si="113"/>
        <v>--</v>
      </c>
      <c r="BC338" s="6" t="str">
        <f t="shared" si="114"/>
        <v/>
      </c>
      <c r="BD338" s="6" t="str">
        <f t="shared" si="115"/>
        <v>--</v>
      </c>
      <c r="BE338" s="6" t="str">
        <f t="shared" si="123"/>
        <v/>
      </c>
      <c r="BF338" s="6" t="str">
        <f t="shared" si="124"/>
        <v/>
      </c>
      <c r="BG338" s="4" t="str">
        <f>IFERROR(IF(AR338="--","",IF(HLOOKUP(SMALL($Q$4:$Y$4,9),$Q$4:$Y$501,ROW(AP338)-3,FALSE)=0,"",IF(HLOOKUP(SMALL($Q$4:$Y$4,9),$Q$4:$Y$501,ROW(AP338)-3,FALSE)="nee",VLOOKUP("De kwaliteitseis emissiearme grond (maximale concentratie) wordt overschreden.",H!$O$10:'H'!$P$59,2,FALSE),""))),"")</f>
        <v/>
      </c>
    </row>
    <row r="339" spans="1:59" x14ac:dyDescent="0.2">
      <c r="A339" s="4" t="str">
        <f>F!A339</f>
        <v>PFTeDA</v>
      </c>
      <c r="B339" s="6" t="str">
        <f>IF(ISNUMBER(F!E339)=FALSE,"--",IF(F!E339=0,"--",F!E339))</f>
        <v>--</v>
      </c>
      <c r="C339" s="6" t="str">
        <f>IF(B339="--","",F!F339)</f>
        <v/>
      </c>
      <c r="D339" s="6" t="str">
        <f>IF(ISNUMBER(F!G339)=FALSE,"--",IF(F!G339=0,"--",F!G339))</f>
        <v>--</v>
      </c>
      <c r="E339" s="6" t="str">
        <f>IF(D339="--","",F!H339)</f>
        <v/>
      </c>
      <c r="F339" s="6" t="str">
        <f>IF(ISNUMBER(F!I339)=FALSE,"--",IF(F!I339=0,"--",F!I339))</f>
        <v>--</v>
      </c>
      <c r="G339" s="6" t="str">
        <f>IF(F339="--","",F!J339)</f>
        <v/>
      </c>
      <c r="H339" s="6"/>
      <c r="I339" s="16" t="str">
        <f>IF(F!Z339=0,-1,F!AV339)</f>
        <v/>
      </c>
      <c r="J339" s="6"/>
      <c r="K339" s="16" t="str">
        <f>IF(F!AC339=0,-1,F!AX339)</f>
        <v/>
      </c>
      <c r="L339" s="6"/>
      <c r="M339" s="16" t="str">
        <f>IF(F!AF339=0,-1,F!AZ339)</f>
        <v/>
      </c>
      <c r="N339" s="6"/>
      <c r="P339" s="4" t="str">
        <f>IFERROR(IF(AND(VLOOKUP(F!$B339,E!$B$1:$AK$300,5,FALSE)&lt;&gt;1000000000,VLOOKUP(F!$B339,E!$B$1:$AK$300,6,FALSE)=1000000000,VLOOKUP(F!$B339,E!$B$1:$AK$300,7,FALSE)=1000000000,VLOOKUP(F!$B339,E!$B$1:$AK$300,8,FALSE)=1000000000,VLOOKUP(F!$B339,E!$B$1:$AK$300,9,FALSE)=1000000000),"toetsen alleen LN",IF(AND(VLOOKUP(F!$B339,E!$B$1:$AK$300,5,FALSE)=1000000000,VLOOKUP(F!$B339,E!$B$1:$AK$300,6,FALSE)=1000000000,VLOOKUP(F!$B339,E!$B$1:$AK$300,7,FALSE)=1000000000,VLOOKUP(F!$B339,E!$B$1:$AK$300,8,FALSE)&lt;&gt;1000000000,VLOOKUP(F!$B339,E!$B$1:$AK$300,9,FALSE)&lt;&gt;1000000000),"toetsen alleen MV en SV",IF(AND(VLOOKUP(F!$B339,E!$B$1:$AK$300,5,FALSE)&lt;&gt;1000000000,VLOOKUP(F!$B339,E!$B$1:$AK$300,6,FALSE)&lt;&gt;1000000000,VLOOKUP(F!$B339,E!$B$1:$AK$300,7,FALSE)&lt;&gt;1000000000,VLOOKUP(F!$B339,E!$B$1:$AK$300,8,FALSE)=1000000000,VLOOKUP(F!$B339,E!$B$1:$AK$300,9,FALSE)=1000000000),"toetsen geen MV en SV",IF(VLOOKUP(F!$B339,E!$B$1:$AK$300,5,FALSE)+VLOOKUP(F!$B339,E!$B$1:$AK$300,6,FALSE)+VLOOKUP(F!$B339,E!$B$1:$AK$300,7,FALSE)+VLOOKUP(F!$B339,E!$B$1:$AK$300,8,FALSE)&lt;&gt;4000000000,"toetsen",IF(VLOOKUP(F!$B339,E!$B$1:$AK$300,12,FALSE)&lt;&gt;1000000000,"toetsen alleen IW","niet toetsen"))))),"")</f>
        <v>toetsen</v>
      </c>
      <c r="Q339" s="6" t="str">
        <f t="shared" si="130"/>
        <v/>
      </c>
      <c r="R339" s="5" t="str">
        <f>IF($B339="--","",IF($P339="toetsen",toetsen(F!$B339,Q339),IF($P339="toetsen alleen IW",toetsen_alleen_IW(F!$B339,Q339),IF($P339="toetsen alleen LN",toetsen_alleen_LN(F!$B339,Q339),IF($P339="toetsen geen MV en SV",toetsen_geen_MV_en_SV(F!$B339,Q339),IF($P339="toetsen alleen MV en SV",toetsen_alleen_MV_en_SV(F!$B339,Q339),""))))))</f>
        <v/>
      </c>
      <c r="S339" s="5" t="str">
        <f>IF($P339="toetsen",IF(OR(Q339="",VLOOKUP(F!$B339,E!$B$1:$AK$300,10,FALSE)=1000000000),"",IF(Q339&lt;=VLOOKUP(F!$B339,E!$B$1:$AK$300,10,FALSE),"ja","nee")),"")</f>
        <v/>
      </c>
      <c r="T339" s="78" t="str">
        <f t="shared" si="125"/>
        <v/>
      </c>
      <c r="U339" s="5" t="str">
        <f>IF($D339="--","",IF($P339="toetsen",toetsen(F!$B339,T339),IF($P339="toetsen alleen IW",toetsen_alleen_IW(F!$B339,T339),IF($P339="toetsen alleen LN",toetsen_alleen_LN(F!$B339,T339),IF($P339="toetsen geen MV en SV",toetsen_geen_MV_en_SV(F!$B339,T339),IF($P339="toetsen alleen MV en SV",toetsen_alleen_MV_en_SV(F!$B339,T339),""))))))</f>
        <v/>
      </c>
      <c r="V339" s="5" t="str">
        <f>IF($P339="toetsen",IF(OR(T339="",VLOOKUP(F!$B339,E!$B$1:$AK$300,10,FALSE)=1000000000),"",IF(T339&lt;=VLOOKUP(F!$B339,E!$B$1:$AK$300,10,FALSE),"ja","nee")),"")</f>
        <v/>
      </c>
      <c r="W339" s="6" t="str">
        <f t="shared" si="126"/>
        <v/>
      </c>
      <c r="X339" s="5" t="str">
        <f>IF($F339="--","",IF($P339="toetsen",toetsen(F!$B339,W339),IF($P339="toetsen alleen IW",toetsen_alleen_IW(F!$B339,W339),IF($P339="toetsen alleen LN",toetsen_alleen_LN(F!$B339,W339),IF($P339="toetsen geen MV en SV",toetsen_geen_MV_en_SV(F!$B339,W339),IF($P339="toetsen alleen MV en SV",toetsen_alleen_MV_en_SV(F!$B339,W339),""))))))</f>
        <v/>
      </c>
      <c r="Y339" s="5" t="str">
        <f>IF($P339="toetsen",IF(OR(W339="",VLOOKUP(F!$B339,E!$B$1:$AK$300,10,FALSE)=1000000000),"",IF(W339&lt;=VLOOKUP(F!$B339,E!$B$1:$AK$300,10,FALSE),"ja","nee")),"")</f>
        <v/>
      </c>
      <c r="AA339" s="4" t="str">
        <f>IFERROR(IF(Q339="","",(IF(Q339&gt;2*VLOOKUP(F!$B339,E!$B$1:$AK$300,5,FALSE),1,0))),"")</f>
        <v/>
      </c>
      <c r="AB339" s="4" t="str">
        <f>IFERROR(IF(T339="","",(IF(T339&gt;2*VLOOKUP(F!$B339,E!$B$1:$AK$300,5,FALSE),1,0))),"")</f>
        <v/>
      </c>
      <c r="AC339" s="4" t="str">
        <f>IFERROR(IF(W339="","",(IF(W339&gt;2*VLOOKUP(F!$B339,E!$B$1:$AK$300,5,FALSE),1,0))),"")</f>
        <v/>
      </c>
      <c r="AE339" s="4" t="str">
        <f>IFERROR(IF(Q339="","",(IF(Q339&gt;VLOOKUP(F!$B339,E!$B$1:$AK$300,6,FALSE)+VLOOKUP(F!$B339,E!$B$1:$AK$300,5,FALSE),1,0))),"")</f>
        <v/>
      </c>
      <c r="AF339" s="4" t="str">
        <f>IFERROR(IF(T339="","",(IF(T339&gt;VLOOKUP(F!$B339,E!$B$1:$AK$300,6,FALSE)+VLOOKUP(F!$B339,E!$B$1:$AK$300,5,FALSE),1,0))),"")</f>
        <v/>
      </c>
      <c r="AG339" s="4" t="str">
        <f>IFERROR(IF(W339="","",(IF(W339&gt;VLOOKUP(F!$B339,E!$B$1:$AK$300,6,FALSE)+VLOOKUP(F!$B339,E!$B$1:$AK$300,5,FALSE),1,0))),"")</f>
        <v/>
      </c>
      <c r="AI339" s="6" t="str">
        <f t="shared" si="127"/>
        <v>--</v>
      </c>
      <c r="AJ339" s="6" t="str">
        <f>IF(AI339="--","--",IF(F!$D339=131,IF(I339=-1,"rg",IF(I339="","--",IF(I339*1000&lt;1,FIXED(I339*1000,3),IF(I339*1000&lt;10,FIXED(I339*1000,2),(IF(I339*1000&lt;100,FIXED(I339*1000,1),IF(I339*1000&lt;1000,FIXED(I339*1000,0),MROUND(I339*1000,10)))))))),IF(I339=-1,"rg",IF(I339="","--",IF(I339&lt;1,FIXED(I339,3),IF(I339&lt;10,FIXED(I339,2),(IF(I339&lt;100,FIXED(I339,1),IF(I339&lt;1000,FIXED(I339,0),MROUND(I339,10))))))))))</f>
        <v>--</v>
      </c>
      <c r="AK339" s="6" t="str">
        <f t="shared" si="128"/>
        <v>--</v>
      </c>
      <c r="AL339" s="6" t="str">
        <f>IF(AK339="--","--",IF(F!$D339=131,IF(K339=-1,"rg",IF(K339="","--",IF(K339*1000&lt;1,FIXED(K339*1000,3),IF(K339*1000&lt;10,FIXED(K339*1000,2),(IF(K339*1000&lt;100,FIXED(K339*1000,1),IF(K339*1000&lt;1000,FIXED(K339*1000,0),MROUND(K339*1000,10)))))))),IF(K339=-1,"rg",IF(K339="","--",IF(K339&lt;1,FIXED(K339,3),IF(K339&lt;10,FIXED(K339,2),(IF(K339&lt;100,FIXED(K339,1),IF(K339&lt;1000,FIXED(K339,0),MROUND(K339,10))))))))))</f>
        <v>--</v>
      </c>
      <c r="AM339" s="6" t="str">
        <f t="shared" si="129"/>
        <v>--</v>
      </c>
      <c r="AN339" s="6" t="str">
        <f>IF(AM339="--","--",IF(F!$D339=131,IF(M339=-1,"rg",IF(M339="","--",IF(M339*1000&lt;1,FIXED(M339*1000,3),IF(M339*1000&lt;10,FIXED(M339*1000,2),(IF(M339*1000&lt;100,FIXED(M339*1000,1),IF(M339*1000&lt;1000,FIXED(M339*1000,0),MROUND(M339*1000,10)))))))),IF(M339=-1,"rg",IF(M339="","--",IF(M339&lt;1,FIXED(M339,3),IF(M339&lt;10,FIXED(M339,2),(IF(M339&lt;100,FIXED(M339,1),IF(M339&lt;1000,FIXED(M339,0),MROUND(M339,10))))))))))</f>
        <v>--</v>
      </c>
      <c r="AP339" s="6" t="str">
        <f t="shared" si="116"/>
        <v>--</v>
      </c>
      <c r="AQ339" s="6" t="str">
        <f t="shared" si="117"/>
        <v/>
      </c>
      <c r="AR339" s="6" t="str">
        <f t="shared" si="118"/>
        <v>--</v>
      </c>
      <c r="AS339" s="6" t="str">
        <f t="shared" si="119"/>
        <v/>
      </c>
      <c r="AT339" s="6" t="str">
        <f t="shared" si="120"/>
        <v/>
      </c>
      <c r="AU339" s="6" t="str">
        <f>IFERROR(IF(AR339="--","",IF(HLOOKUP(SMALL($Q$4:$Y$4,3),$Q$4:$Y$501,ROW(AP339)-3,FALSE)=0,"",IF(HLOOKUP(SMALL($Q$4:$Y$4,3),$Q$4:$Y$501,ROW(AP339)-3,FALSE)="nee",VLOOKUP("De kwaliteitseis emissiearme grond (maximale concentratie) wordt overschreden.",H!$O$10:'H'!$P$59,2,FALSE),""))),"")</f>
        <v/>
      </c>
      <c r="AV339" s="6" t="str">
        <f t="shared" si="110"/>
        <v>--</v>
      </c>
      <c r="AW339" s="6" t="str">
        <f t="shared" si="111"/>
        <v/>
      </c>
      <c r="AX339" s="6" t="str">
        <f t="shared" si="112"/>
        <v>--</v>
      </c>
      <c r="AY339" s="6" t="str">
        <f t="shared" si="121"/>
        <v/>
      </c>
      <c r="AZ339" s="6" t="str">
        <f t="shared" si="122"/>
        <v/>
      </c>
      <c r="BA339" s="6" t="str">
        <f>IFERROR(IF(AR339="--","",IF(HLOOKUP(SMALL($Q$4:$Y$4,6),$Q$4:$Y$501,ROW(AP339)-3,FALSE)=0,"",IF(HLOOKUP(SMALL($Q$4:$Y$4,6),$Q$4:$Y$501,ROW(AP339)-3,FALSE)="nee",VLOOKUP("De kwaliteitseis emissiearme grond (maximale concentratie) wordt overschreden.",H!$O$10:'H'!$P$59,2,FALSE),""))),"")</f>
        <v/>
      </c>
      <c r="BB339" s="6" t="str">
        <f t="shared" si="113"/>
        <v>--</v>
      </c>
      <c r="BC339" s="6" t="str">
        <f t="shared" si="114"/>
        <v/>
      </c>
      <c r="BD339" s="6" t="str">
        <f t="shared" si="115"/>
        <v>--</v>
      </c>
      <c r="BE339" s="6" t="str">
        <f t="shared" si="123"/>
        <v/>
      </c>
      <c r="BF339" s="6" t="str">
        <f t="shared" si="124"/>
        <v/>
      </c>
      <c r="BG339" s="4" t="str">
        <f>IFERROR(IF(AR339="--","",IF(HLOOKUP(SMALL($Q$4:$Y$4,9),$Q$4:$Y$501,ROW(AP339)-3,FALSE)=0,"",IF(HLOOKUP(SMALL($Q$4:$Y$4,9),$Q$4:$Y$501,ROW(AP339)-3,FALSE)="nee",VLOOKUP("De kwaliteitseis emissiearme grond (maximale concentratie) wordt overschreden.",H!$O$10:'H'!$P$59,2,FALSE),""))),"")</f>
        <v/>
      </c>
    </row>
    <row r="340" spans="1:59" x14ac:dyDescent="0.2">
      <c r="A340" s="4" t="str">
        <f>F!A340</f>
        <v>PFHxDA</v>
      </c>
      <c r="B340" s="6" t="str">
        <f>IF(ISNUMBER(F!E340)=FALSE,"--",IF(F!E340=0,"--",F!E340))</f>
        <v>--</v>
      </c>
      <c r="C340" s="6" t="str">
        <f>IF(B340="--","",F!F340)</f>
        <v/>
      </c>
      <c r="D340" s="6" t="str">
        <f>IF(ISNUMBER(F!G340)=FALSE,"--",IF(F!G340=0,"--",F!G340))</f>
        <v>--</v>
      </c>
      <c r="E340" s="6" t="str">
        <f>IF(D340="--","",F!H340)</f>
        <v/>
      </c>
      <c r="F340" s="6" t="str">
        <f>IF(ISNUMBER(F!I340)=FALSE,"--",IF(F!I340=0,"--",F!I340))</f>
        <v>--</v>
      </c>
      <c r="G340" s="6" t="str">
        <f>IF(F340="--","",F!J340)</f>
        <v/>
      </c>
      <c r="H340" s="6"/>
      <c r="I340" s="16" t="str">
        <f>IF(F!Z340=0,-1,F!AV340)</f>
        <v/>
      </c>
      <c r="J340" s="6"/>
      <c r="K340" s="16" t="str">
        <f>IF(F!AC340=0,-1,F!AX340)</f>
        <v/>
      </c>
      <c r="L340" s="6"/>
      <c r="M340" s="16" t="str">
        <f>IF(F!AF340=0,-1,F!AZ340)</f>
        <v/>
      </c>
      <c r="N340" s="6"/>
      <c r="P340" s="4" t="str">
        <f>IFERROR(IF(AND(VLOOKUP(F!$B340,E!$B$1:$AK$300,5,FALSE)&lt;&gt;1000000000,VLOOKUP(F!$B340,E!$B$1:$AK$300,6,FALSE)=1000000000,VLOOKUP(F!$B340,E!$B$1:$AK$300,7,FALSE)=1000000000,VLOOKUP(F!$B340,E!$B$1:$AK$300,8,FALSE)=1000000000,VLOOKUP(F!$B340,E!$B$1:$AK$300,9,FALSE)=1000000000),"toetsen alleen LN",IF(AND(VLOOKUP(F!$B340,E!$B$1:$AK$300,5,FALSE)=1000000000,VLOOKUP(F!$B340,E!$B$1:$AK$300,6,FALSE)=1000000000,VLOOKUP(F!$B340,E!$B$1:$AK$300,7,FALSE)=1000000000,VLOOKUP(F!$B340,E!$B$1:$AK$300,8,FALSE)&lt;&gt;1000000000,VLOOKUP(F!$B340,E!$B$1:$AK$300,9,FALSE)&lt;&gt;1000000000),"toetsen alleen MV en SV",IF(AND(VLOOKUP(F!$B340,E!$B$1:$AK$300,5,FALSE)&lt;&gt;1000000000,VLOOKUP(F!$B340,E!$B$1:$AK$300,6,FALSE)&lt;&gt;1000000000,VLOOKUP(F!$B340,E!$B$1:$AK$300,7,FALSE)&lt;&gt;1000000000,VLOOKUP(F!$B340,E!$B$1:$AK$300,8,FALSE)=1000000000,VLOOKUP(F!$B340,E!$B$1:$AK$300,9,FALSE)=1000000000),"toetsen geen MV en SV",IF(VLOOKUP(F!$B340,E!$B$1:$AK$300,5,FALSE)+VLOOKUP(F!$B340,E!$B$1:$AK$300,6,FALSE)+VLOOKUP(F!$B340,E!$B$1:$AK$300,7,FALSE)+VLOOKUP(F!$B340,E!$B$1:$AK$300,8,FALSE)&lt;&gt;4000000000,"toetsen",IF(VLOOKUP(F!$B340,E!$B$1:$AK$300,12,FALSE)&lt;&gt;1000000000,"toetsen alleen IW","niet toetsen"))))),"")</f>
        <v>toetsen</v>
      </c>
      <c r="Q340" s="6" t="str">
        <f t="shared" si="130"/>
        <v/>
      </c>
      <c r="R340" s="5" t="str">
        <f>IF($B340="--","",IF($P340="toetsen",toetsen(F!$B340,Q340),IF($P340="toetsen alleen IW",toetsen_alleen_IW(F!$B340,Q340),IF($P340="toetsen alleen LN",toetsen_alleen_LN(F!$B340,Q340),IF($P340="toetsen geen MV en SV",toetsen_geen_MV_en_SV(F!$B340,Q340),IF($P340="toetsen alleen MV en SV",toetsen_alleen_MV_en_SV(F!$B340,Q340),""))))))</f>
        <v/>
      </c>
      <c r="S340" s="5" t="str">
        <f>IF($P340="toetsen",IF(OR(Q340="",VLOOKUP(F!$B340,E!$B$1:$AK$300,10,FALSE)=1000000000),"",IF(Q340&lt;=VLOOKUP(F!$B340,E!$B$1:$AK$300,10,FALSE),"ja","nee")),"")</f>
        <v/>
      </c>
      <c r="T340" s="78" t="str">
        <f t="shared" si="125"/>
        <v/>
      </c>
      <c r="U340" s="5" t="str">
        <f>IF($D340="--","",IF($P340="toetsen",toetsen(F!$B340,T340),IF($P340="toetsen alleen IW",toetsen_alleen_IW(F!$B340,T340),IF($P340="toetsen alleen LN",toetsen_alleen_LN(F!$B340,T340),IF($P340="toetsen geen MV en SV",toetsen_geen_MV_en_SV(F!$B340,T340),IF($P340="toetsen alleen MV en SV",toetsen_alleen_MV_en_SV(F!$B340,T340),""))))))</f>
        <v/>
      </c>
      <c r="V340" s="5" t="str">
        <f>IF($P340="toetsen",IF(OR(T340="",VLOOKUP(F!$B340,E!$B$1:$AK$300,10,FALSE)=1000000000),"",IF(T340&lt;=VLOOKUP(F!$B340,E!$B$1:$AK$300,10,FALSE),"ja","nee")),"")</f>
        <v/>
      </c>
      <c r="W340" s="6" t="str">
        <f t="shared" si="126"/>
        <v/>
      </c>
      <c r="X340" s="5" t="str">
        <f>IF($F340="--","",IF($P340="toetsen",toetsen(F!$B340,W340),IF($P340="toetsen alleen IW",toetsen_alleen_IW(F!$B340,W340),IF($P340="toetsen alleen LN",toetsen_alleen_LN(F!$B340,W340),IF($P340="toetsen geen MV en SV",toetsen_geen_MV_en_SV(F!$B340,W340),IF($P340="toetsen alleen MV en SV",toetsen_alleen_MV_en_SV(F!$B340,W340),""))))))</f>
        <v/>
      </c>
      <c r="Y340" s="5" t="str">
        <f>IF($P340="toetsen",IF(OR(W340="",VLOOKUP(F!$B340,E!$B$1:$AK$300,10,FALSE)=1000000000),"",IF(W340&lt;=VLOOKUP(F!$B340,E!$B$1:$AK$300,10,FALSE),"ja","nee")),"")</f>
        <v/>
      </c>
      <c r="AA340" s="4" t="str">
        <f>IFERROR(IF(Q340="","",(IF(Q340&gt;2*VLOOKUP(F!$B340,E!$B$1:$AK$300,5,FALSE),1,0))),"")</f>
        <v/>
      </c>
      <c r="AB340" s="4" t="str">
        <f>IFERROR(IF(T340="","",(IF(T340&gt;2*VLOOKUP(F!$B340,E!$B$1:$AK$300,5,FALSE),1,0))),"")</f>
        <v/>
      </c>
      <c r="AC340" s="4" t="str">
        <f>IFERROR(IF(W340="","",(IF(W340&gt;2*VLOOKUP(F!$B340,E!$B$1:$AK$300,5,FALSE),1,0))),"")</f>
        <v/>
      </c>
      <c r="AE340" s="4" t="str">
        <f>IFERROR(IF(Q340="","",(IF(Q340&gt;VLOOKUP(F!$B340,E!$B$1:$AK$300,6,FALSE)+VLOOKUP(F!$B340,E!$B$1:$AK$300,5,FALSE),1,0))),"")</f>
        <v/>
      </c>
      <c r="AF340" s="4" t="str">
        <f>IFERROR(IF(T340="","",(IF(T340&gt;VLOOKUP(F!$B340,E!$B$1:$AK$300,6,FALSE)+VLOOKUP(F!$B340,E!$B$1:$AK$300,5,FALSE),1,0))),"")</f>
        <v/>
      </c>
      <c r="AG340" s="4" t="str">
        <f>IFERROR(IF(W340="","",(IF(W340&gt;VLOOKUP(F!$B340,E!$B$1:$AK$300,6,FALSE)+VLOOKUP(F!$B340,E!$B$1:$AK$300,5,FALSE),1,0))),"")</f>
        <v/>
      </c>
      <c r="AI340" s="6" t="str">
        <f t="shared" si="127"/>
        <v>--</v>
      </c>
      <c r="AJ340" s="6" t="str">
        <f>IF(AI340="--","--",IF(F!$D340=131,IF(I340=-1,"rg",IF(I340="","--",IF(I340*1000&lt;1,FIXED(I340*1000,3),IF(I340*1000&lt;10,FIXED(I340*1000,2),(IF(I340*1000&lt;100,FIXED(I340*1000,1),IF(I340*1000&lt;1000,FIXED(I340*1000,0),MROUND(I340*1000,10)))))))),IF(I340=-1,"rg",IF(I340="","--",IF(I340&lt;1,FIXED(I340,3),IF(I340&lt;10,FIXED(I340,2),(IF(I340&lt;100,FIXED(I340,1),IF(I340&lt;1000,FIXED(I340,0),MROUND(I340,10))))))))))</f>
        <v>--</v>
      </c>
      <c r="AK340" s="6" t="str">
        <f t="shared" si="128"/>
        <v>--</v>
      </c>
      <c r="AL340" s="6" t="str">
        <f>IF(AK340="--","--",IF(F!$D340=131,IF(K340=-1,"rg",IF(K340="","--",IF(K340*1000&lt;1,FIXED(K340*1000,3),IF(K340*1000&lt;10,FIXED(K340*1000,2),(IF(K340*1000&lt;100,FIXED(K340*1000,1),IF(K340*1000&lt;1000,FIXED(K340*1000,0),MROUND(K340*1000,10)))))))),IF(K340=-1,"rg",IF(K340="","--",IF(K340&lt;1,FIXED(K340,3),IF(K340&lt;10,FIXED(K340,2),(IF(K340&lt;100,FIXED(K340,1),IF(K340&lt;1000,FIXED(K340,0),MROUND(K340,10))))))))))</f>
        <v>--</v>
      </c>
      <c r="AM340" s="6" t="str">
        <f t="shared" si="129"/>
        <v>--</v>
      </c>
      <c r="AN340" s="6" t="str">
        <f>IF(AM340="--","--",IF(F!$D340=131,IF(M340=-1,"rg",IF(M340="","--",IF(M340*1000&lt;1,FIXED(M340*1000,3),IF(M340*1000&lt;10,FIXED(M340*1000,2),(IF(M340*1000&lt;100,FIXED(M340*1000,1),IF(M340*1000&lt;1000,FIXED(M340*1000,0),MROUND(M340*1000,10)))))))),IF(M340=-1,"rg",IF(M340="","--",IF(M340&lt;1,FIXED(M340,3),IF(M340&lt;10,FIXED(M340,2),(IF(M340&lt;100,FIXED(M340,1),IF(M340&lt;1000,FIXED(M340,0),MROUND(M340,10))))))))))</f>
        <v>--</v>
      </c>
      <c r="AP340" s="6" t="str">
        <f t="shared" si="116"/>
        <v>--</v>
      </c>
      <c r="AQ340" s="6" t="str">
        <f t="shared" si="117"/>
        <v/>
      </c>
      <c r="AR340" s="6" t="str">
        <f t="shared" si="118"/>
        <v>--</v>
      </c>
      <c r="AS340" s="6" t="str">
        <f t="shared" si="119"/>
        <v/>
      </c>
      <c r="AT340" s="6" t="str">
        <f t="shared" si="120"/>
        <v/>
      </c>
      <c r="AU340" s="6" t="str">
        <f>IFERROR(IF(AR340="--","",IF(HLOOKUP(SMALL($Q$4:$Y$4,3),$Q$4:$Y$501,ROW(AP340)-3,FALSE)=0,"",IF(HLOOKUP(SMALL($Q$4:$Y$4,3),$Q$4:$Y$501,ROW(AP340)-3,FALSE)="nee",VLOOKUP("De kwaliteitseis emissiearme grond (maximale concentratie) wordt overschreden.",H!$O$10:'H'!$P$59,2,FALSE),""))),"")</f>
        <v/>
      </c>
      <c r="AV340" s="6" t="str">
        <f t="shared" si="110"/>
        <v>--</v>
      </c>
      <c r="AW340" s="6" t="str">
        <f t="shared" si="111"/>
        <v/>
      </c>
      <c r="AX340" s="6" t="str">
        <f t="shared" si="112"/>
        <v>--</v>
      </c>
      <c r="AY340" s="6" t="str">
        <f t="shared" si="121"/>
        <v/>
      </c>
      <c r="AZ340" s="6" t="str">
        <f t="shared" si="122"/>
        <v/>
      </c>
      <c r="BA340" s="6" t="str">
        <f>IFERROR(IF(AR340="--","",IF(HLOOKUP(SMALL($Q$4:$Y$4,6),$Q$4:$Y$501,ROW(AP340)-3,FALSE)=0,"",IF(HLOOKUP(SMALL($Q$4:$Y$4,6),$Q$4:$Y$501,ROW(AP340)-3,FALSE)="nee",VLOOKUP("De kwaliteitseis emissiearme grond (maximale concentratie) wordt overschreden.",H!$O$10:'H'!$P$59,2,FALSE),""))),"")</f>
        <v/>
      </c>
      <c r="BB340" s="6" t="str">
        <f t="shared" si="113"/>
        <v>--</v>
      </c>
      <c r="BC340" s="6" t="str">
        <f t="shared" si="114"/>
        <v/>
      </c>
      <c r="BD340" s="6" t="str">
        <f t="shared" si="115"/>
        <v>--</v>
      </c>
      <c r="BE340" s="6" t="str">
        <f t="shared" si="123"/>
        <v/>
      </c>
      <c r="BF340" s="6" t="str">
        <f t="shared" si="124"/>
        <v/>
      </c>
      <c r="BG340" s="4" t="str">
        <f>IFERROR(IF(AR340="--","",IF(HLOOKUP(SMALL($Q$4:$Y$4,9),$Q$4:$Y$501,ROW(AP340)-3,FALSE)=0,"",IF(HLOOKUP(SMALL($Q$4:$Y$4,9),$Q$4:$Y$501,ROW(AP340)-3,FALSE)="nee",VLOOKUP("De kwaliteitseis emissiearme grond (maximale concentratie) wordt overschreden.",H!$O$10:'H'!$P$59,2,FALSE),""))),"")</f>
        <v/>
      </c>
    </row>
    <row r="341" spans="1:59" x14ac:dyDescent="0.2">
      <c r="A341" s="4" t="str">
        <f>F!A341</f>
        <v>PFODA</v>
      </c>
      <c r="B341" s="6" t="str">
        <f>IF(ISNUMBER(F!E341)=FALSE,"--",IF(F!E341=0,"--",F!E341))</f>
        <v>--</v>
      </c>
      <c r="C341" s="6" t="str">
        <f>IF(B341="--","",F!F341)</f>
        <v/>
      </c>
      <c r="D341" s="6" t="str">
        <f>IF(ISNUMBER(F!G341)=FALSE,"--",IF(F!G341=0,"--",F!G341))</f>
        <v>--</v>
      </c>
      <c r="E341" s="6" t="str">
        <f>IF(D341="--","",F!H341)</f>
        <v/>
      </c>
      <c r="F341" s="6" t="str">
        <f>IF(ISNUMBER(F!I341)=FALSE,"--",IF(F!I341=0,"--",F!I341))</f>
        <v>--</v>
      </c>
      <c r="G341" s="6" t="str">
        <f>IF(F341="--","",F!J341)</f>
        <v/>
      </c>
      <c r="H341" s="6"/>
      <c r="I341" s="16" t="str">
        <f>IF(F!Z341=0,-1,F!AV341)</f>
        <v/>
      </c>
      <c r="J341" s="6"/>
      <c r="K341" s="16" t="str">
        <f>IF(F!AC341=0,-1,F!AX341)</f>
        <v/>
      </c>
      <c r="L341" s="6"/>
      <c r="M341" s="16" t="str">
        <f>IF(F!AF341=0,-1,F!AZ341)</f>
        <v/>
      </c>
      <c r="N341" s="6"/>
      <c r="P341" s="4" t="str">
        <f>IFERROR(IF(AND(VLOOKUP(F!$B341,E!$B$1:$AK$300,5,FALSE)&lt;&gt;1000000000,VLOOKUP(F!$B341,E!$B$1:$AK$300,6,FALSE)=1000000000,VLOOKUP(F!$B341,E!$B$1:$AK$300,7,FALSE)=1000000000,VLOOKUP(F!$B341,E!$B$1:$AK$300,8,FALSE)=1000000000,VLOOKUP(F!$B341,E!$B$1:$AK$300,9,FALSE)=1000000000),"toetsen alleen LN",IF(AND(VLOOKUP(F!$B341,E!$B$1:$AK$300,5,FALSE)=1000000000,VLOOKUP(F!$B341,E!$B$1:$AK$300,6,FALSE)=1000000000,VLOOKUP(F!$B341,E!$B$1:$AK$300,7,FALSE)=1000000000,VLOOKUP(F!$B341,E!$B$1:$AK$300,8,FALSE)&lt;&gt;1000000000,VLOOKUP(F!$B341,E!$B$1:$AK$300,9,FALSE)&lt;&gt;1000000000),"toetsen alleen MV en SV",IF(AND(VLOOKUP(F!$B341,E!$B$1:$AK$300,5,FALSE)&lt;&gt;1000000000,VLOOKUP(F!$B341,E!$B$1:$AK$300,6,FALSE)&lt;&gt;1000000000,VLOOKUP(F!$B341,E!$B$1:$AK$300,7,FALSE)&lt;&gt;1000000000,VLOOKUP(F!$B341,E!$B$1:$AK$300,8,FALSE)=1000000000,VLOOKUP(F!$B341,E!$B$1:$AK$300,9,FALSE)=1000000000),"toetsen geen MV en SV",IF(VLOOKUP(F!$B341,E!$B$1:$AK$300,5,FALSE)+VLOOKUP(F!$B341,E!$B$1:$AK$300,6,FALSE)+VLOOKUP(F!$B341,E!$B$1:$AK$300,7,FALSE)+VLOOKUP(F!$B341,E!$B$1:$AK$300,8,FALSE)&lt;&gt;4000000000,"toetsen",IF(VLOOKUP(F!$B341,E!$B$1:$AK$300,12,FALSE)&lt;&gt;1000000000,"toetsen alleen IW","niet toetsen"))))),"")</f>
        <v>toetsen</v>
      </c>
      <c r="Q341" s="6" t="str">
        <f t="shared" si="130"/>
        <v/>
      </c>
      <c r="R341" s="5" t="str">
        <f>IF($B341="--","",IF($P341="toetsen",toetsen(F!$B341,Q341),IF($P341="toetsen alleen IW",toetsen_alleen_IW(F!$B341,Q341),IF($P341="toetsen alleen LN",toetsen_alleen_LN(F!$B341,Q341),IF($P341="toetsen geen MV en SV",toetsen_geen_MV_en_SV(F!$B341,Q341),IF($P341="toetsen alleen MV en SV",toetsen_alleen_MV_en_SV(F!$B341,Q341),""))))))</f>
        <v/>
      </c>
      <c r="S341" s="5" t="str">
        <f>IF($P341="toetsen",IF(OR(Q341="",VLOOKUP(F!$B341,E!$B$1:$AK$300,10,FALSE)=1000000000),"",IF(Q341&lt;=VLOOKUP(F!$B341,E!$B$1:$AK$300,10,FALSE),"ja","nee")),"")</f>
        <v/>
      </c>
      <c r="T341" s="78" t="str">
        <f t="shared" si="125"/>
        <v/>
      </c>
      <c r="U341" s="5" t="str">
        <f>IF($D341="--","",IF($P341="toetsen",toetsen(F!$B341,T341),IF($P341="toetsen alleen IW",toetsen_alleen_IW(F!$B341,T341),IF($P341="toetsen alleen LN",toetsen_alleen_LN(F!$B341,T341),IF($P341="toetsen geen MV en SV",toetsen_geen_MV_en_SV(F!$B341,T341),IF($P341="toetsen alleen MV en SV",toetsen_alleen_MV_en_SV(F!$B341,T341),""))))))</f>
        <v/>
      </c>
      <c r="V341" s="5" t="str">
        <f>IF($P341="toetsen",IF(OR(T341="",VLOOKUP(F!$B341,E!$B$1:$AK$300,10,FALSE)=1000000000),"",IF(T341&lt;=VLOOKUP(F!$B341,E!$B$1:$AK$300,10,FALSE),"ja","nee")),"")</f>
        <v/>
      </c>
      <c r="W341" s="6" t="str">
        <f t="shared" si="126"/>
        <v/>
      </c>
      <c r="X341" s="5" t="str">
        <f>IF($F341="--","",IF($P341="toetsen",toetsen(F!$B341,W341),IF($P341="toetsen alleen IW",toetsen_alleen_IW(F!$B341,W341),IF($P341="toetsen alleen LN",toetsen_alleen_LN(F!$B341,W341),IF($P341="toetsen geen MV en SV",toetsen_geen_MV_en_SV(F!$B341,W341),IF($P341="toetsen alleen MV en SV",toetsen_alleen_MV_en_SV(F!$B341,W341),""))))))</f>
        <v/>
      </c>
      <c r="Y341" s="5" t="str">
        <f>IF($P341="toetsen",IF(OR(W341="",VLOOKUP(F!$B341,E!$B$1:$AK$300,10,FALSE)=1000000000),"",IF(W341&lt;=VLOOKUP(F!$B341,E!$B$1:$AK$300,10,FALSE),"ja","nee")),"")</f>
        <v/>
      </c>
      <c r="AA341" s="4" t="str">
        <f>IFERROR(IF(Q341="","",(IF(Q341&gt;2*VLOOKUP(F!$B341,E!$B$1:$AK$300,5,FALSE),1,0))),"")</f>
        <v/>
      </c>
      <c r="AB341" s="4" t="str">
        <f>IFERROR(IF(T341="","",(IF(T341&gt;2*VLOOKUP(F!$B341,E!$B$1:$AK$300,5,FALSE),1,0))),"")</f>
        <v/>
      </c>
      <c r="AC341" s="4" t="str">
        <f>IFERROR(IF(W341="","",(IF(W341&gt;2*VLOOKUP(F!$B341,E!$B$1:$AK$300,5,FALSE),1,0))),"")</f>
        <v/>
      </c>
      <c r="AE341" s="4" t="str">
        <f>IFERROR(IF(Q341="","",(IF(Q341&gt;VLOOKUP(F!$B341,E!$B$1:$AK$300,6,FALSE)+VLOOKUP(F!$B341,E!$B$1:$AK$300,5,FALSE),1,0))),"")</f>
        <v/>
      </c>
      <c r="AF341" s="4" t="str">
        <f>IFERROR(IF(T341="","",(IF(T341&gt;VLOOKUP(F!$B341,E!$B$1:$AK$300,6,FALSE)+VLOOKUP(F!$B341,E!$B$1:$AK$300,5,FALSE),1,0))),"")</f>
        <v/>
      </c>
      <c r="AG341" s="4" t="str">
        <f>IFERROR(IF(W341="","",(IF(W341&gt;VLOOKUP(F!$B341,E!$B$1:$AK$300,6,FALSE)+VLOOKUP(F!$B341,E!$B$1:$AK$300,5,FALSE),1,0))),"")</f>
        <v/>
      </c>
      <c r="AI341" s="6" t="str">
        <f t="shared" si="127"/>
        <v>--</v>
      </c>
      <c r="AJ341" s="6" t="str">
        <f>IF(AI341="--","--",IF(F!$D341=131,IF(I341=-1,"rg",IF(I341="","--",IF(I341*1000&lt;1,FIXED(I341*1000,3),IF(I341*1000&lt;10,FIXED(I341*1000,2),(IF(I341*1000&lt;100,FIXED(I341*1000,1),IF(I341*1000&lt;1000,FIXED(I341*1000,0),MROUND(I341*1000,10)))))))),IF(I341=-1,"rg",IF(I341="","--",IF(I341&lt;1,FIXED(I341,3),IF(I341&lt;10,FIXED(I341,2),(IF(I341&lt;100,FIXED(I341,1),IF(I341&lt;1000,FIXED(I341,0),MROUND(I341,10))))))))))</f>
        <v>--</v>
      </c>
      <c r="AK341" s="6" t="str">
        <f t="shared" si="128"/>
        <v>--</v>
      </c>
      <c r="AL341" s="6" t="str">
        <f>IF(AK341="--","--",IF(F!$D341=131,IF(K341=-1,"rg",IF(K341="","--",IF(K341*1000&lt;1,FIXED(K341*1000,3),IF(K341*1000&lt;10,FIXED(K341*1000,2),(IF(K341*1000&lt;100,FIXED(K341*1000,1),IF(K341*1000&lt;1000,FIXED(K341*1000,0),MROUND(K341*1000,10)))))))),IF(K341=-1,"rg",IF(K341="","--",IF(K341&lt;1,FIXED(K341,3),IF(K341&lt;10,FIXED(K341,2),(IF(K341&lt;100,FIXED(K341,1),IF(K341&lt;1000,FIXED(K341,0),MROUND(K341,10))))))))))</f>
        <v>--</v>
      </c>
      <c r="AM341" s="6" t="str">
        <f t="shared" si="129"/>
        <v>--</v>
      </c>
      <c r="AN341" s="6" t="str">
        <f>IF(AM341="--","--",IF(F!$D341=131,IF(M341=-1,"rg",IF(M341="","--",IF(M341*1000&lt;1,FIXED(M341*1000,3),IF(M341*1000&lt;10,FIXED(M341*1000,2),(IF(M341*1000&lt;100,FIXED(M341*1000,1),IF(M341*1000&lt;1000,FIXED(M341*1000,0),MROUND(M341*1000,10)))))))),IF(M341=-1,"rg",IF(M341="","--",IF(M341&lt;1,FIXED(M341,3),IF(M341&lt;10,FIXED(M341,2),(IF(M341&lt;100,FIXED(M341,1),IF(M341&lt;1000,FIXED(M341,0),MROUND(M341,10))))))))))</f>
        <v>--</v>
      </c>
      <c r="AP341" s="6" t="str">
        <f t="shared" si="116"/>
        <v>--</v>
      </c>
      <c r="AQ341" s="6" t="str">
        <f t="shared" si="117"/>
        <v/>
      </c>
      <c r="AR341" s="6" t="str">
        <f t="shared" si="118"/>
        <v>--</v>
      </c>
      <c r="AS341" s="6" t="str">
        <f t="shared" si="119"/>
        <v/>
      </c>
      <c r="AT341" s="6" t="str">
        <f t="shared" si="120"/>
        <v/>
      </c>
      <c r="AU341" s="6" t="str">
        <f>IFERROR(IF(AR341="--","",IF(HLOOKUP(SMALL($Q$4:$Y$4,3),$Q$4:$Y$501,ROW(AP341)-3,FALSE)=0,"",IF(HLOOKUP(SMALL($Q$4:$Y$4,3),$Q$4:$Y$501,ROW(AP341)-3,FALSE)="nee",VLOOKUP("De kwaliteitseis emissiearme grond (maximale concentratie) wordt overschreden.",H!$O$10:'H'!$P$59,2,FALSE),""))),"")</f>
        <v/>
      </c>
      <c r="AV341" s="6" t="str">
        <f t="shared" si="110"/>
        <v>--</v>
      </c>
      <c r="AW341" s="6" t="str">
        <f t="shared" si="111"/>
        <v/>
      </c>
      <c r="AX341" s="6" t="str">
        <f t="shared" si="112"/>
        <v>--</v>
      </c>
      <c r="AY341" s="6" t="str">
        <f t="shared" si="121"/>
        <v/>
      </c>
      <c r="AZ341" s="6" t="str">
        <f t="shared" si="122"/>
        <v/>
      </c>
      <c r="BA341" s="6" t="str">
        <f>IFERROR(IF(AR341="--","",IF(HLOOKUP(SMALL($Q$4:$Y$4,6),$Q$4:$Y$501,ROW(AP341)-3,FALSE)=0,"",IF(HLOOKUP(SMALL($Q$4:$Y$4,6),$Q$4:$Y$501,ROW(AP341)-3,FALSE)="nee",VLOOKUP("De kwaliteitseis emissiearme grond (maximale concentratie) wordt overschreden.",H!$O$10:'H'!$P$59,2,FALSE),""))),"")</f>
        <v/>
      </c>
      <c r="BB341" s="6" t="str">
        <f t="shared" si="113"/>
        <v>--</v>
      </c>
      <c r="BC341" s="6" t="str">
        <f t="shared" si="114"/>
        <v/>
      </c>
      <c r="BD341" s="6" t="str">
        <f t="shared" si="115"/>
        <v>--</v>
      </c>
      <c r="BE341" s="6" t="str">
        <f t="shared" si="123"/>
        <v/>
      </c>
      <c r="BF341" s="6" t="str">
        <f t="shared" si="124"/>
        <v/>
      </c>
      <c r="BG341" s="4" t="str">
        <f>IFERROR(IF(AR341="--","",IF(HLOOKUP(SMALL($Q$4:$Y$4,9),$Q$4:$Y$501,ROW(AP341)-3,FALSE)=0,"",IF(HLOOKUP(SMALL($Q$4:$Y$4,9),$Q$4:$Y$501,ROW(AP341)-3,FALSE)="nee",VLOOKUP("De kwaliteitseis emissiearme grond (maximale concentratie) wordt overschreden.",H!$O$10:'H'!$P$59,2,FALSE),""))),"")</f>
        <v/>
      </c>
    </row>
    <row r="342" spans="1:59" x14ac:dyDescent="0.2">
      <c r="A342" s="4" t="str">
        <f>F!A342</f>
        <v>PFBS</v>
      </c>
      <c r="B342" s="6">
        <f>IF(ISNUMBER(F!E342)=FALSE,"--",IF(F!E342=0,"--",F!E342))</f>
        <v>0.1</v>
      </c>
      <c r="C342" s="6" t="str">
        <f>IF(B342="--","",F!F342)</f>
        <v>&lt;</v>
      </c>
      <c r="D342" s="6">
        <f>IF(ISNUMBER(F!G342)=FALSE,"--",IF(F!G342=0,"--",F!G342))</f>
        <v>0.1</v>
      </c>
      <c r="E342" s="6" t="str">
        <f>IF(D342="--","",F!H342)</f>
        <v>&lt;</v>
      </c>
      <c r="F342" s="6">
        <f>IF(ISNUMBER(F!I342)=FALSE,"--",IF(F!I342=0,"--",F!I342))</f>
        <v>0.1</v>
      </c>
      <c r="G342" s="6" t="str">
        <f>IF(F342="--","",F!J342)</f>
        <v>&lt;</v>
      </c>
      <c r="H342" s="6"/>
      <c r="I342" s="16">
        <f>IF(F!Z342=0,-1,F!AV342)</f>
        <v>-1</v>
      </c>
      <c r="J342" s="6"/>
      <c r="K342" s="16">
        <f>IF(F!AC342=0,-1,F!AX342)</f>
        <v>-1</v>
      </c>
      <c r="L342" s="6"/>
      <c r="M342" s="16">
        <f>IF(F!AF342=0,-1,F!AZ342)</f>
        <v>-1</v>
      </c>
      <c r="N342" s="6"/>
      <c r="P342" s="4" t="str">
        <f>IFERROR(IF(AND(VLOOKUP(F!$B342,E!$B$1:$AK$300,5,FALSE)&lt;&gt;1000000000,VLOOKUP(F!$B342,E!$B$1:$AK$300,6,FALSE)=1000000000,VLOOKUP(F!$B342,E!$B$1:$AK$300,7,FALSE)=1000000000,VLOOKUP(F!$B342,E!$B$1:$AK$300,8,FALSE)=1000000000,VLOOKUP(F!$B342,E!$B$1:$AK$300,9,FALSE)=1000000000),"toetsen alleen LN",IF(AND(VLOOKUP(F!$B342,E!$B$1:$AK$300,5,FALSE)=1000000000,VLOOKUP(F!$B342,E!$B$1:$AK$300,6,FALSE)=1000000000,VLOOKUP(F!$B342,E!$B$1:$AK$300,7,FALSE)=1000000000,VLOOKUP(F!$B342,E!$B$1:$AK$300,8,FALSE)&lt;&gt;1000000000,VLOOKUP(F!$B342,E!$B$1:$AK$300,9,FALSE)&lt;&gt;1000000000),"toetsen alleen MV en SV",IF(AND(VLOOKUP(F!$B342,E!$B$1:$AK$300,5,FALSE)&lt;&gt;1000000000,VLOOKUP(F!$B342,E!$B$1:$AK$300,6,FALSE)&lt;&gt;1000000000,VLOOKUP(F!$B342,E!$B$1:$AK$300,7,FALSE)&lt;&gt;1000000000,VLOOKUP(F!$B342,E!$B$1:$AK$300,8,FALSE)=1000000000,VLOOKUP(F!$B342,E!$B$1:$AK$300,9,FALSE)=1000000000),"toetsen geen MV en SV",IF(VLOOKUP(F!$B342,E!$B$1:$AK$300,5,FALSE)+VLOOKUP(F!$B342,E!$B$1:$AK$300,6,FALSE)+VLOOKUP(F!$B342,E!$B$1:$AK$300,7,FALSE)+VLOOKUP(F!$B342,E!$B$1:$AK$300,8,FALSE)&lt;&gt;4000000000,"toetsen",IF(VLOOKUP(F!$B342,E!$B$1:$AK$300,12,FALSE)&lt;&gt;1000000000,"toetsen alleen IW","niet toetsen"))))),"")</f>
        <v>toetsen</v>
      </c>
      <c r="Q342" s="6">
        <f t="shared" si="130"/>
        <v>-1</v>
      </c>
      <c r="R342" s="5" t="str">
        <f>IF($B342="--","",IF($P342="toetsen",toetsen(F!$B342,Q342),IF($P342="toetsen alleen IW",toetsen_alleen_IW(F!$B342,Q342),IF($P342="toetsen alleen LN",toetsen_alleen_LN(F!$B342,Q342),IF($P342="toetsen geen MV en SV",toetsen_geen_MV_en_SV(F!$B342,Q342),IF($P342="toetsen alleen MV en SV",toetsen_alleen_MV_en_SV(F!$B342,Q342),""))))))</f>
        <v>-</v>
      </c>
      <c r="S342" s="5" t="str">
        <f>IF($P342="toetsen",IF(OR(Q342="",VLOOKUP(F!$B342,E!$B$1:$AK$300,10,FALSE)=1000000000),"",IF(Q342&lt;=VLOOKUP(F!$B342,E!$B$1:$AK$300,10,FALSE),"ja","nee")),"")</f>
        <v>ja</v>
      </c>
      <c r="T342" s="78">
        <f t="shared" si="125"/>
        <v>-1</v>
      </c>
      <c r="U342" s="5" t="str">
        <f>IF($D342="--","",IF($P342="toetsen",toetsen(F!$B342,T342),IF($P342="toetsen alleen IW",toetsen_alleen_IW(F!$B342,T342),IF($P342="toetsen alleen LN",toetsen_alleen_LN(F!$B342,T342),IF($P342="toetsen geen MV en SV",toetsen_geen_MV_en_SV(F!$B342,T342),IF($P342="toetsen alleen MV en SV",toetsen_alleen_MV_en_SV(F!$B342,T342),""))))))</f>
        <v>-</v>
      </c>
      <c r="V342" s="5" t="str">
        <f>IF($P342="toetsen",IF(OR(T342="",VLOOKUP(F!$B342,E!$B$1:$AK$300,10,FALSE)=1000000000),"",IF(T342&lt;=VLOOKUP(F!$B342,E!$B$1:$AK$300,10,FALSE),"ja","nee")),"")</f>
        <v>ja</v>
      </c>
      <c r="W342" s="6">
        <f t="shared" si="126"/>
        <v>-1</v>
      </c>
      <c r="X342" s="5" t="str">
        <f>IF($F342="--","",IF($P342="toetsen",toetsen(F!$B342,W342),IF($P342="toetsen alleen IW",toetsen_alleen_IW(F!$B342,W342),IF($P342="toetsen alleen LN",toetsen_alleen_LN(F!$B342,W342),IF($P342="toetsen geen MV en SV",toetsen_geen_MV_en_SV(F!$B342,W342),IF($P342="toetsen alleen MV en SV",toetsen_alleen_MV_en_SV(F!$B342,W342),""))))))</f>
        <v>-</v>
      </c>
      <c r="Y342" s="5" t="str">
        <f>IF($P342="toetsen",IF(OR(W342="",VLOOKUP(F!$B342,E!$B$1:$AK$300,10,FALSE)=1000000000),"",IF(W342&lt;=VLOOKUP(F!$B342,E!$B$1:$AK$300,10,FALSE),"ja","nee")),"")</f>
        <v>ja</v>
      </c>
      <c r="AA342" s="4">
        <f>IFERROR(IF(Q342="","",(IF(Q342&gt;2*VLOOKUP(F!$B342,E!$B$1:$AK$300,5,FALSE),1,0))),"")</f>
        <v>0</v>
      </c>
      <c r="AB342" s="4">
        <f>IFERROR(IF(T342="","",(IF(T342&gt;2*VLOOKUP(F!$B342,E!$B$1:$AK$300,5,FALSE),1,0))),"")</f>
        <v>0</v>
      </c>
      <c r="AC342" s="4">
        <f>IFERROR(IF(W342="","",(IF(W342&gt;2*VLOOKUP(F!$B342,E!$B$1:$AK$300,5,FALSE),1,0))),"")</f>
        <v>0</v>
      </c>
      <c r="AE342" s="4">
        <f>IFERROR(IF(Q342="","",(IF(Q342&gt;VLOOKUP(F!$B342,E!$B$1:$AK$300,6,FALSE)+VLOOKUP(F!$B342,E!$B$1:$AK$300,5,FALSE),1,0))),"")</f>
        <v>0</v>
      </c>
      <c r="AF342" s="4">
        <f>IFERROR(IF(T342="","",(IF(T342&gt;VLOOKUP(F!$B342,E!$B$1:$AK$300,6,FALSE)+VLOOKUP(F!$B342,E!$B$1:$AK$300,5,FALSE),1,0))),"")</f>
        <v>0</v>
      </c>
      <c r="AG342" s="4">
        <f>IFERROR(IF(W342="","",(IF(W342&gt;VLOOKUP(F!$B342,E!$B$1:$AK$300,6,FALSE)+VLOOKUP(F!$B342,E!$B$1:$AK$300,5,FALSE),1,0))),"")</f>
        <v>0</v>
      </c>
      <c r="AI342" s="6" t="str">
        <f t="shared" si="127"/>
        <v>0,10</v>
      </c>
      <c r="AJ342" s="6" t="str">
        <f>IF(AI342="--","--",IF(F!$D342=131,IF(I342=-1,"rg",IF(I342="","--",IF(I342*1000&lt;1,FIXED(I342*1000,3),IF(I342*1000&lt;10,FIXED(I342*1000,2),(IF(I342*1000&lt;100,FIXED(I342*1000,1),IF(I342*1000&lt;1000,FIXED(I342*1000,0),MROUND(I342*1000,10)))))))),IF(I342=-1,"rg",IF(I342="","--",IF(I342&lt;1,FIXED(I342,3),IF(I342&lt;10,FIXED(I342,2),(IF(I342&lt;100,FIXED(I342,1),IF(I342&lt;1000,FIXED(I342,0),MROUND(I342,10))))))))))</f>
        <v>rg</v>
      </c>
      <c r="AK342" s="6" t="str">
        <f t="shared" si="128"/>
        <v>0,10</v>
      </c>
      <c r="AL342" s="6" t="str">
        <f>IF(AK342="--","--",IF(F!$D342=131,IF(K342=-1,"rg",IF(K342="","--",IF(K342*1000&lt;1,FIXED(K342*1000,3),IF(K342*1000&lt;10,FIXED(K342*1000,2),(IF(K342*1000&lt;100,FIXED(K342*1000,1),IF(K342*1000&lt;1000,FIXED(K342*1000,0),MROUND(K342*1000,10)))))))),IF(K342=-1,"rg",IF(K342="","--",IF(K342&lt;1,FIXED(K342,3),IF(K342&lt;10,FIXED(K342,2),(IF(K342&lt;100,FIXED(K342,1),IF(K342&lt;1000,FIXED(K342,0),MROUND(K342,10))))))))))</f>
        <v>rg</v>
      </c>
      <c r="AM342" s="6" t="str">
        <f t="shared" si="129"/>
        <v>0,10</v>
      </c>
      <c r="AN342" s="6" t="str">
        <f>IF(AM342="--","--",IF(F!$D342=131,IF(M342=-1,"rg",IF(M342="","--",IF(M342*1000&lt;1,FIXED(M342*1000,3),IF(M342*1000&lt;10,FIXED(M342*1000,2),(IF(M342*1000&lt;100,FIXED(M342*1000,1),IF(M342*1000&lt;1000,FIXED(M342*1000,0),MROUND(M342*1000,10)))))))),IF(M342=-1,"rg",IF(M342="","--",IF(M342&lt;1,FIXED(M342,3),IF(M342&lt;10,FIXED(M342,2),(IF(M342&lt;100,FIXED(M342,1),IF(M342&lt;1000,FIXED(M342,0),MROUND(M342,10))))))))))</f>
        <v>rg</v>
      </c>
      <c r="AP342" s="6" t="str">
        <f t="shared" si="116"/>
        <v>0,10</v>
      </c>
      <c r="AQ342" s="6" t="str">
        <f t="shared" si="117"/>
        <v>&lt;</v>
      </c>
      <c r="AR342" s="6" t="str">
        <f t="shared" si="118"/>
        <v>rg</v>
      </c>
      <c r="AS342" s="6" t="str">
        <f t="shared" si="119"/>
        <v>&lt;</v>
      </c>
      <c r="AT342" s="6" t="str">
        <f t="shared" si="120"/>
        <v>-</v>
      </c>
      <c r="AU342" s="6" t="str">
        <f>IFERROR(IF(AR342="--","",IF(HLOOKUP(SMALL($Q$4:$Y$4,3),$Q$4:$Y$501,ROW(AP342)-3,FALSE)=0,"",IF(HLOOKUP(SMALL($Q$4:$Y$4,3),$Q$4:$Y$501,ROW(AP342)-3,FALSE)="nee",VLOOKUP("De kwaliteitseis emissiearme grond (maximale concentratie) wordt overschreden.",H!$O$10:'H'!$P$59,2,FALSE),""))),"")</f>
        <v/>
      </c>
      <c r="AV342" s="6" t="str">
        <f t="shared" si="110"/>
        <v>0,10</v>
      </c>
      <c r="AW342" s="6" t="str">
        <f t="shared" si="111"/>
        <v>&lt;</v>
      </c>
      <c r="AX342" s="6" t="str">
        <f t="shared" si="112"/>
        <v>rg</v>
      </c>
      <c r="AY342" s="6" t="str">
        <f t="shared" si="121"/>
        <v>&lt;</v>
      </c>
      <c r="AZ342" s="6" t="str">
        <f t="shared" si="122"/>
        <v>-</v>
      </c>
      <c r="BA342" s="6" t="str">
        <f>IFERROR(IF(AR342="--","",IF(HLOOKUP(SMALL($Q$4:$Y$4,6),$Q$4:$Y$501,ROW(AP342)-3,FALSE)=0,"",IF(HLOOKUP(SMALL($Q$4:$Y$4,6),$Q$4:$Y$501,ROW(AP342)-3,FALSE)="nee",VLOOKUP("De kwaliteitseis emissiearme grond (maximale concentratie) wordt overschreden.",H!$O$10:'H'!$P$59,2,FALSE),""))),"")</f>
        <v/>
      </c>
      <c r="BB342" s="6" t="str">
        <f t="shared" si="113"/>
        <v>0,10</v>
      </c>
      <c r="BC342" s="6" t="str">
        <f t="shared" si="114"/>
        <v>&lt;</v>
      </c>
      <c r="BD342" s="6" t="str">
        <f t="shared" si="115"/>
        <v>rg</v>
      </c>
      <c r="BE342" s="6" t="str">
        <f t="shared" si="123"/>
        <v>&lt;</v>
      </c>
      <c r="BF342" s="6" t="str">
        <f t="shared" si="124"/>
        <v>-</v>
      </c>
      <c r="BG342" s="4" t="str">
        <f>IFERROR(IF(AR342="--","",IF(HLOOKUP(SMALL($Q$4:$Y$4,9),$Q$4:$Y$501,ROW(AP342)-3,FALSE)=0,"",IF(HLOOKUP(SMALL($Q$4:$Y$4,9),$Q$4:$Y$501,ROW(AP342)-3,FALSE)="nee",VLOOKUP("De kwaliteitseis emissiearme grond (maximale concentratie) wordt overschreden.",H!$O$10:'H'!$P$59,2,FALSE),""))),"")</f>
        <v/>
      </c>
    </row>
    <row r="343" spans="1:59" x14ac:dyDescent="0.2">
      <c r="A343" s="4" t="str">
        <f>F!A343</f>
        <v>PFPeS</v>
      </c>
      <c r="B343" s="6">
        <f>IF(ISNUMBER(F!E343)=FALSE,"--",IF(F!E343=0,"--",F!E343))</f>
        <v>0.1</v>
      </c>
      <c r="C343" s="6" t="str">
        <f>IF(B343="--","",F!F343)</f>
        <v>&lt;</v>
      </c>
      <c r="D343" s="6">
        <f>IF(ISNUMBER(F!G343)=FALSE,"--",IF(F!G343=0,"--",F!G343))</f>
        <v>0.1</v>
      </c>
      <c r="E343" s="6" t="str">
        <f>IF(D343="--","",F!H343)</f>
        <v>&lt;</v>
      </c>
      <c r="F343" s="6">
        <f>IF(ISNUMBER(F!I343)=FALSE,"--",IF(F!I343=0,"--",F!I343))</f>
        <v>0.1</v>
      </c>
      <c r="G343" s="6" t="str">
        <f>IF(F343="--","",F!J343)</f>
        <v>&lt;</v>
      </c>
      <c r="H343" s="6"/>
      <c r="I343" s="16">
        <f>IF(F!Z343=0,-1,F!AV343)</f>
        <v>-1</v>
      </c>
      <c r="J343" s="6"/>
      <c r="K343" s="16">
        <f>IF(F!AC343=0,-1,F!AX343)</f>
        <v>-1</v>
      </c>
      <c r="L343" s="6"/>
      <c r="M343" s="16">
        <f>IF(F!AF343=0,-1,F!AZ343)</f>
        <v>-1</v>
      </c>
      <c r="N343" s="6"/>
      <c r="P343" s="4" t="str">
        <f>IFERROR(IF(AND(VLOOKUP(F!$B343,E!$B$1:$AK$300,5,FALSE)&lt;&gt;1000000000,VLOOKUP(F!$B343,E!$B$1:$AK$300,6,FALSE)=1000000000,VLOOKUP(F!$B343,E!$B$1:$AK$300,7,FALSE)=1000000000,VLOOKUP(F!$B343,E!$B$1:$AK$300,8,FALSE)=1000000000,VLOOKUP(F!$B343,E!$B$1:$AK$300,9,FALSE)=1000000000),"toetsen alleen LN",IF(AND(VLOOKUP(F!$B343,E!$B$1:$AK$300,5,FALSE)=1000000000,VLOOKUP(F!$B343,E!$B$1:$AK$300,6,FALSE)=1000000000,VLOOKUP(F!$B343,E!$B$1:$AK$300,7,FALSE)=1000000000,VLOOKUP(F!$B343,E!$B$1:$AK$300,8,FALSE)&lt;&gt;1000000000,VLOOKUP(F!$B343,E!$B$1:$AK$300,9,FALSE)&lt;&gt;1000000000),"toetsen alleen MV en SV",IF(AND(VLOOKUP(F!$B343,E!$B$1:$AK$300,5,FALSE)&lt;&gt;1000000000,VLOOKUP(F!$B343,E!$B$1:$AK$300,6,FALSE)&lt;&gt;1000000000,VLOOKUP(F!$B343,E!$B$1:$AK$300,7,FALSE)&lt;&gt;1000000000,VLOOKUP(F!$B343,E!$B$1:$AK$300,8,FALSE)=1000000000,VLOOKUP(F!$B343,E!$B$1:$AK$300,9,FALSE)=1000000000),"toetsen geen MV en SV",IF(VLOOKUP(F!$B343,E!$B$1:$AK$300,5,FALSE)+VLOOKUP(F!$B343,E!$B$1:$AK$300,6,FALSE)+VLOOKUP(F!$B343,E!$B$1:$AK$300,7,FALSE)+VLOOKUP(F!$B343,E!$B$1:$AK$300,8,FALSE)&lt;&gt;4000000000,"toetsen",IF(VLOOKUP(F!$B343,E!$B$1:$AK$300,12,FALSE)&lt;&gt;1000000000,"toetsen alleen IW","niet toetsen"))))),"")</f>
        <v>toetsen</v>
      </c>
      <c r="Q343" s="6">
        <f t="shared" si="130"/>
        <v>-1</v>
      </c>
      <c r="R343" s="5" t="str">
        <f>IF($B343="--","",IF($P343="toetsen",toetsen(F!$B343,Q343),IF($P343="toetsen alleen IW",toetsen_alleen_IW(F!$B343,Q343),IF($P343="toetsen alleen LN",toetsen_alleen_LN(F!$B343,Q343),IF($P343="toetsen geen MV en SV",toetsen_geen_MV_en_SV(F!$B343,Q343),IF($P343="toetsen alleen MV en SV",toetsen_alleen_MV_en_SV(F!$B343,Q343),""))))))</f>
        <v>-</v>
      </c>
      <c r="S343" s="5" t="str">
        <f>IF($P343="toetsen",IF(OR(Q343="",VLOOKUP(F!$B343,E!$B$1:$AK$300,10,FALSE)=1000000000),"",IF(Q343&lt;=VLOOKUP(F!$B343,E!$B$1:$AK$300,10,FALSE),"ja","nee")),"")</f>
        <v>ja</v>
      </c>
      <c r="T343" s="78">
        <f t="shared" si="125"/>
        <v>-1</v>
      </c>
      <c r="U343" s="5" t="str">
        <f>IF($D343="--","",IF($P343="toetsen",toetsen(F!$B343,T343),IF($P343="toetsen alleen IW",toetsen_alleen_IW(F!$B343,T343),IF($P343="toetsen alleen LN",toetsen_alleen_LN(F!$B343,T343),IF($P343="toetsen geen MV en SV",toetsen_geen_MV_en_SV(F!$B343,T343),IF($P343="toetsen alleen MV en SV",toetsen_alleen_MV_en_SV(F!$B343,T343),""))))))</f>
        <v>-</v>
      </c>
      <c r="V343" s="5" t="str">
        <f>IF($P343="toetsen",IF(OR(T343="",VLOOKUP(F!$B343,E!$B$1:$AK$300,10,FALSE)=1000000000),"",IF(T343&lt;=VLOOKUP(F!$B343,E!$B$1:$AK$300,10,FALSE),"ja","nee")),"")</f>
        <v>ja</v>
      </c>
      <c r="W343" s="6">
        <f t="shared" si="126"/>
        <v>-1</v>
      </c>
      <c r="X343" s="5" t="str">
        <f>IF($F343="--","",IF($P343="toetsen",toetsen(F!$B343,W343),IF($P343="toetsen alleen IW",toetsen_alleen_IW(F!$B343,W343),IF($P343="toetsen alleen LN",toetsen_alleen_LN(F!$B343,W343),IF($P343="toetsen geen MV en SV",toetsen_geen_MV_en_SV(F!$B343,W343),IF($P343="toetsen alleen MV en SV",toetsen_alleen_MV_en_SV(F!$B343,W343),""))))))</f>
        <v>-</v>
      </c>
      <c r="Y343" s="5" t="str">
        <f>IF($P343="toetsen",IF(OR(W343="",VLOOKUP(F!$B343,E!$B$1:$AK$300,10,FALSE)=1000000000),"",IF(W343&lt;=VLOOKUP(F!$B343,E!$B$1:$AK$300,10,FALSE),"ja","nee")),"")</f>
        <v>ja</v>
      </c>
      <c r="AA343" s="4">
        <f>IFERROR(IF(Q343="","",(IF(Q343&gt;2*VLOOKUP(F!$B343,E!$B$1:$AK$300,5,FALSE),1,0))),"")</f>
        <v>0</v>
      </c>
      <c r="AB343" s="4">
        <f>IFERROR(IF(T343="","",(IF(T343&gt;2*VLOOKUP(F!$B343,E!$B$1:$AK$300,5,FALSE),1,0))),"")</f>
        <v>0</v>
      </c>
      <c r="AC343" s="4">
        <f>IFERROR(IF(W343="","",(IF(W343&gt;2*VLOOKUP(F!$B343,E!$B$1:$AK$300,5,FALSE),1,0))),"")</f>
        <v>0</v>
      </c>
      <c r="AE343" s="4">
        <f>IFERROR(IF(Q343="","",(IF(Q343&gt;VLOOKUP(F!$B343,E!$B$1:$AK$300,6,FALSE)+VLOOKUP(F!$B343,E!$B$1:$AK$300,5,FALSE),1,0))),"")</f>
        <v>0</v>
      </c>
      <c r="AF343" s="4">
        <f>IFERROR(IF(T343="","",(IF(T343&gt;VLOOKUP(F!$B343,E!$B$1:$AK$300,6,FALSE)+VLOOKUP(F!$B343,E!$B$1:$AK$300,5,FALSE),1,0))),"")</f>
        <v>0</v>
      </c>
      <c r="AG343" s="4">
        <f>IFERROR(IF(W343="","",(IF(W343&gt;VLOOKUP(F!$B343,E!$B$1:$AK$300,6,FALSE)+VLOOKUP(F!$B343,E!$B$1:$AK$300,5,FALSE),1,0))),"")</f>
        <v>0</v>
      </c>
      <c r="AI343" s="6" t="str">
        <f t="shared" si="127"/>
        <v>0,10</v>
      </c>
      <c r="AJ343" s="6" t="str">
        <f>IF(AI343="--","--",IF(F!$D343=131,IF(I343=-1,"rg",IF(I343="","--",IF(I343*1000&lt;1,FIXED(I343*1000,3),IF(I343*1000&lt;10,FIXED(I343*1000,2),(IF(I343*1000&lt;100,FIXED(I343*1000,1),IF(I343*1000&lt;1000,FIXED(I343*1000,0),MROUND(I343*1000,10)))))))),IF(I343=-1,"rg",IF(I343="","--",IF(I343&lt;1,FIXED(I343,3),IF(I343&lt;10,FIXED(I343,2),(IF(I343&lt;100,FIXED(I343,1),IF(I343&lt;1000,FIXED(I343,0),MROUND(I343,10))))))))))</f>
        <v>rg</v>
      </c>
      <c r="AK343" s="6" t="str">
        <f t="shared" si="128"/>
        <v>0,10</v>
      </c>
      <c r="AL343" s="6" t="str">
        <f>IF(AK343="--","--",IF(F!$D343=131,IF(K343=-1,"rg",IF(K343="","--",IF(K343*1000&lt;1,FIXED(K343*1000,3),IF(K343*1000&lt;10,FIXED(K343*1000,2),(IF(K343*1000&lt;100,FIXED(K343*1000,1),IF(K343*1000&lt;1000,FIXED(K343*1000,0),MROUND(K343*1000,10)))))))),IF(K343=-1,"rg",IF(K343="","--",IF(K343&lt;1,FIXED(K343,3),IF(K343&lt;10,FIXED(K343,2),(IF(K343&lt;100,FIXED(K343,1),IF(K343&lt;1000,FIXED(K343,0),MROUND(K343,10))))))))))</f>
        <v>rg</v>
      </c>
      <c r="AM343" s="6" t="str">
        <f t="shared" si="129"/>
        <v>0,10</v>
      </c>
      <c r="AN343" s="6" t="str">
        <f>IF(AM343="--","--",IF(F!$D343=131,IF(M343=-1,"rg",IF(M343="","--",IF(M343*1000&lt;1,FIXED(M343*1000,3),IF(M343*1000&lt;10,FIXED(M343*1000,2),(IF(M343*1000&lt;100,FIXED(M343*1000,1),IF(M343*1000&lt;1000,FIXED(M343*1000,0),MROUND(M343*1000,10)))))))),IF(M343=-1,"rg",IF(M343="","--",IF(M343&lt;1,FIXED(M343,3),IF(M343&lt;10,FIXED(M343,2),(IF(M343&lt;100,FIXED(M343,1),IF(M343&lt;1000,FIXED(M343,0),MROUND(M343,10))))))))))</f>
        <v>rg</v>
      </c>
      <c r="AP343" s="6" t="str">
        <f t="shared" si="116"/>
        <v>0,10</v>
      </c>
      <c r="AQ343" s="6" t="str">
        <f t="shared" si="117"/>
        <v>&lt;</v>
      </c>
      <c r="AR343" s="6" t="str">
        <f t="shared" si="118"/>
        <v>rg</v>
      </c>
      <c r="AS343" s="6" t="str">
        <f t="shared" si="119"/>
        <v>&lt;</v>
      </c>
      <c r="AT343" s="6" t="str">
        <f t="shared" si="120"/>
        <v>-</v>
      </c>
      <c r="AU343" s="6" t="str">
        <f>IFERROR(IF(AR343="--","",IF(HLOOKUP(SMALL($Q$4:$Y$4,3),$Q$4:$Y$501,ROW(AP343)-3,FALSE)=0,"",IF(HLOOKUP(SMALL($Q$4:$Y$4,3),$Q$4:$Y$501,ROW(AP343)-3,FALSE)="nee",VLOOKUP("De kwaliteitseis emissiearme grond (maximale concentratie) wordt overschreden.",H!$O$10:'H'!$P$59,2,FALSE),""))),"")</f>
        <v/>
      </c>
      <c r="AV343" s="6" t="str">
        <f t="shared" si="110"/>
        <v>0,10</v>
      </c>
      <c r="AW343" s="6" t="str">
        <f t="shared" si="111"/>
        <v>&lt;</v>
      </c>
      <c r="AX343" s="6" t="str">
        <f t="shared" si="112"/>
        <v>rg</v>
      </c>
      <c r="AY343" s="6" t="str">
        <f t="shared" si="121"/>
        <v>&lt;</v>
      </c>
      <c r="AZ343" s="6" t="str">
        <f t="shared" si="122"/>
        <v>-</v>
      </c>
      <c r="BA343" s="6" t="str">
        <f>IFERROR(IF(AR343="--","",IF(HLOOKUP(SMALL($Q$4:$Y$4,6),$Q$4:$Y$501,ROW(AP343)-3,FALSE)=0,"",IF(HLOOKUP(SMALL($Q$4:$Y$4,6),$Q$4:$Y$501,ROW(AP343)-3,FALSE)="nee",VLOOKUP("De kwaliteitseis emissiearme grond (maximale concentratie) wordt overschreden.",H!$O$10:'H'!$P$59,2,FALSE),""))),"")</f>
        <v/>
      </c>
      <c r="BB343" s="6" t="str">
        <f t="shared" si="113"/>
        <v>0,10</v>
      </c>
      <c r="BC343" s="6" t="str">
        <f t="shared" si="114"/>
        <v>&lt;</v>
      </c>
      <c r="BD343" s="6" t="str">
        <f t="shared" si="115"/>
        <v>rg</v>
      </c>
      <c r="BE343" s="6" t="str">
        <f t="shared" si="123"/>
        <v>&lt;</v>
      </c>
      <c r="BF343" s="6" t="str">
        <f t="shared" si="124"/>
        <v>-</v>
      </c>
      <c r="BG343" s="4" t="str">
        <f>IFERROR(IF(AR343="--","",IF(HLOOKUP(SMALL($Q$4:$Y$4,9),$Q$4:$Y$501,ROW(AP343)-3,FALSE)=0,"",IF(HLOOKUP(SMALL($Q$4:$Y$4,9),$Q$4:$Y$501,ROW(AP343)-3,FALSE)="nee",VLOOKUP("De kwaliteitseis emissiearme grond (maximale concentratie) wordt overschreden.",H!$O$10:'H'!$P$59,2,FALSE),""))),"")</f>
        <v/>
      </c>
    </row>
    <row r="344" spans="1:59" x14ac:dyDescent="0.2">
      <c r="A344" s="4" t="str">
        <f>F!A344</f>
        <v>PFHxS</v>
      </c>
      <c r="B344" s="6">
        <f>IF(ISNUMBER(F!E344)=FALSE,"--",IF(F!E344=0,"--",F!E344))</f>
        <v>0.1</v>
      </c>
      <c r="C344" s="6" t="str">
        <f>IF(B344="--","",F!F344)</f>
        <v>&lt;</v>
      </c>
      <c r="D344" s="6">
        <f>IF(ISNUMBER(F!G344)=FALSE,"--",IF(F!G344=0,"--",F!G344))</f>
        <v>0.1</v>
      </c>
      <c r="E344" s="6" t="str">
        <f>IF(D344="--","",F!H344)</f>
        <v>&lt;</v>
      </c>
      <c r="F344" s="6">
        <f>IF(ISNUMBER(F!I344)=FALSE,"--",IF(F!I344=0,"--",F!I344))</f>
        <v>0.1</v>
      </c>
      <c r="G344" s="6" t="str">
        <f>IF(F344="--","",F!J344)</f>
        <v>&lt;</v>
      </c>
      <c r="H344" s="6"/>
      <c r="I344" s="16">
        <f>IF(F!Z344=0,-1,F!AV344)</f>
        <v>-1</v>
      </c>
      <c r="J344" s="6"/>
      <c r="K344" s="16">
        <f>IF(F!AC344=0,-1,F!AX344)</f>
        <v>-1</v>
      </c>
      <c r="L344" s="6"/>
      <c r="M344" s="16">
        <f>IF(F!AF344=0,-1,F!AZ344)</f>
        <v>-1</v>
      </c>
      <c r="N344" s="6"/>
      <c r="P344" s="4" t="str">
        <f>IFERROR(IF(AND(VLOOKUP(F!$B344,E!$B$1:$AK$300,5,FALSE)&lt;&gt;1000000000,VLOOKUP(F!$B344,E!$B$1:$AK$300,6,FALSE)=1000000000,VLOOKUP(F!$B344,E!$B$1:$AK$300,7,FALSE)=1000000000,VLOOKUP(F!$B344,E!$B$1:$AK$300,8,FALSE)=1000000000,VLOOKUP(F!$B344,E!$B$1:$AK$300,9,FALSE)=1000000000),"toetsen alleen LN",IF(AND(VLOOKUP(F!$B344,E!$B$1:$AK$300,5,FALSE)=1000000000,VLOOKUP(F!$B344,E!$B$1:$AK$300,6,FALSE)=1000000000,VLOOKUP(F!$B344,E!$B$1:$AK$300,7,FALSE)=1000000000,VLOOKUP(F!$B344,E!$B$1:$AK$300,8,FALSE)&lt;&gt;1000000000,VLOOKUP(F!$B344,E!$B$1:$AK$300,9,FALSE)&lt;&gt;1000000000),"toetsen alleen MV en SV",IF(AND(VLOOKUP(F!$B344,E!$B$1:$AK$300,5,FALSE)&lt;&gt;1000000000,VLOOKUP(F!$B344,E!$B$1:$AK$300,6,FALSE)&lt;&gt;1000000000,VLOOKUP(F!$B344,E!$B$1:$AK$300,7,FALSE)&lt;&gt;1000000000,VLOOKUP(F!$B344,E!$B$1:$AK$300,8,FALSE)=1000000000,VLOOKUP(F!$B344,E!$B$1:$AK$300,9,FALSE)=1000000000),"toetsen geen MV en SV",IF(VLOOKUP(F!$B344,E!$B$1:$AK$300,5,FALSE)+VLOOKUP(F!$B344,E!$B$1:$AK$300,6,FALSE)+VLOOKUP(F!$B344,E!$B$1:$AK$300,7,FALSE)+VLOOKUP(F!$B344,E!$B$1:$AK$300,8,FALSE)&lt;&gt;4000000000,"toetsen",IF(VLOOKUP(F!$B344,E!$B$1:$AK$300,12,FALSE)&lt;&gt;1000000000,"toetsen alleen IW","niet toetsen"))))),"")</f>
        <v>toetsen</v>
      </c>
      <c r="Q344" s="6">
        <f t="shared" si="130"/>
        <v>-1</v>
      </c>
      <c r="R344" s="5" t="str">
        <f>IF($B344="--","",IF($P344="toetsen",toetsen(F!$B344,Q344),IF($P344="toetsen alleen IW",toetsen_alleen_IW(F!$B344,Q344),IF($P344="toetsen alleen LN",toetsen_alleen_LN(F!$B344,Q344),IF($P344="toetsen geen MV en SV",toetsen_geen_MV_en_SV(F!$B344,Q344),IF($P344="toetsen alleen MV en SV",toetsen_alleen_MV_en_SV(F!$B344,Q344),""))))))</f>
        <v>-</v>
      </c>
      <c r="S344" s="5" t="str">
        <f>IF($P344="toetsen",IF(OR(Q344="",VLOOKUP(F!$B344,E!$B$1:$AK$300,10,FALSE)=1000000000),"",IF(Q344&lt;=VLOOKUP(F!$B344,E!$B$1:$AK$300,10,FALSE),"ja","nee")),"")</f>
        <v>ja</v>
      </c>
      <c r="T344" s="78">
        <f t="shared" si="125"/>
        <v>-1</v>
      </c>
      <c r="U344" s="5" t="str">
        <f>IF($D344="--","",IF($P344="toetsen",toetsen(F!$B344,T344),IF($P344="toetsen alleen IW",toetsen_alleen_IW(F!$B344,T344),IF($P344="toetsen alleen LN",toetsen_alleen_LN(F!$B344,T344),IF($P344="toetsen geen MV en SV",toetsen_geen_MV_en_SV(F!$B344,T344),IF($P344="toetsen alleen MV en SV",toetsen_alleen_MV_en_SV(F!$B344,T344),""))))))</f>
        <v>-</v>
      </c>
      <c r="V344" s="5" t="str">
        <f>IF($P344="toetsen",IF(OR(T344="",VLOOKUP(F!$B344,E!$B$1:$AK$300,10,FALSE)=1000000000),"",IF(T344&lt;=VLOOKUP(F!$B344,E!$B$1:$AK$300,10,FALSE),"ja","nee")),"")</f>
        <v>ja</v>
      </c>
      <c r="W344" s="6">
        <f t="shared" si="126"/>
        <v>-1</v>
      </c>
      <c r="X344" s="5" t="str">
        <f>IF($F344="--","",IF($P344="toetsen",toetsen(F!$B344,W344),IF($P344="toetsen alleen IW",toetsen_alleen_IW(F!$B344,W344),IF($P344="toetsen alleen LN",toetsen_alleen_LN(F!$B344,W344),IF($P344="toetsen geen MV en SV",toetsen_geen_MV_en_SV(F!$B344,W344),IF($P344="toetsen alleen MV en SV",toetsen_alleen_MV_en_SV(F!$B344,W344),""))))))</f>
        <v>-</v>
      </c>
      <c r="Y344" s="5" t="str">
        <f>IF($P344="toetsen",IF(OR(W344="",VLOOKUP(F!$B344,E!$B$1:$AK$300,10,FALSE)=1000000000),"",IF(W344&lt;=VLOOKUP(F!$B344,E!$B$1:$AK$300,10,FALSE),"ja","nee")),"")</f>
        <v>ja</v>
      </c>
      <c r="AA344" s="4">
        <f>IFERROR(IF(Q344="","",(IF(Q344&gt;2*VLOOKUP(F!$B344,E!$B$1:$AK$300,5,FALSE),1,0))),"")</f>
        <v>0</v>
      </c>
      <c r="AB344" s="4">
        <f>IFERROR(IF(T344="","",(IF(T344&gt;2*VLOOKUP(F!$B344,E!$B$1:$AK$300,5,FALSE),1,0))),"")</f>
        <v>0</v>
      </c>
      <c r="AC344" s="4">
        <f>IFERROR(IF(W344="","",(IF(W344&gt;2*VLOOKUP(F!$B344,E!$B$1:$AK$300,5,FALSE),1,0))),"")</f>
        <v>0</v>
      </c>
      <c r="AE344" s="4">
        <f>IFERROR(IF(Q344="","",(IF(Q344&gt;VLOOKUP(F!$B344,E!$B$1:$AK$300,6,FALSE)+VLOOKUP(F!$B344,E!$B$1:$AK$300,5,FALSE),1,0))),"")</f>
        <v>0</v>
      </c>
      <c r="AF344" s="4">
        <f>IFERROR(IF(T344="","",(IF(T344&gt;VLOOKUP(F!$B344,E!$B$1:$AK$300,6,FALSE)+VLOOKUP(F!$B344,E!$B$1:$AK$300,5,FALSE),1,0))),"")</f>
        <v>0</v>
      </c>
      <c r="AG344" s="4">
        <f>IFERROR(IF(W344="","",(IF(W344&gt;VLOOKUP(F!$B344,E!$B$1:$AK$300,6,FALSE)+VLOOKUP(F!$B344,E!$B$1:$AK$300,5,FALSE),1,0))),"")</f>
        <v>0</v>
      </c>
      <c r="AI344" s="6" t="str">
        <f t="shared" si="127"/>
        <v>0,10</v>
      </c>
      <c r="AJ344" s="6" t="str">
        <f>IF(AI344="--","--",IF(F!$D344=131,IF(I344=-1,"rg",IF(I344="","--",IF(I344*1000&lt;1,FIXED(I344*1000,3),IF(I344*1000&lt;10,FIXED(I344*1000,2),(IF(I344*1000&lt;100,FIXED(I344*1000,1),IF(I344*1000&lt;1000,FIXED(I344*1000,0),MROUND(I344*1000,10)))))))),IF(I344=-1,"rg",IF(I344="","--",IF(I344&lt;1,FIXED(I344,3),IF(I344&lt;10,FIXED(I344,2),(IF(I344&lt;100,FIXED(I344,1),IF(I344&lt;1000,FIXED(I344,0),MROUND(I344,10))))))))))</f>
        <v>rg</v>
      </c>
      <c r="AK344" s="6" t="str">
        <f t="shared" si="128"/>
        <v>0,10</v>
      </c>
      <c r="AL344" s="6" t="str">
        <f>IF(AK344="--","--",IF(F!$D344=131,IF(K344=-1,"rg",IF(K344="","--",IF(K344*1000&lt;1,FIXED(K344*1000,3),IF(K344*1000&lt;10,FIXED(K344*1000,2),(IF(K344*1000&lt;100,FIXED(K344*1000,1),IF(K344*1000&lt;1000,FIXED(K344*1000,0),MROUND(K344*1000,10)))))))),IF(K344=-1,"rg",IF(K344="","--",IF(K344&lt;1,FIXED(K344,3),IF(K344&lt;10,FIXED(K344,2),(IF(K344&lt;100,FIXED(K344,1),IF(K344&lt;1000,FIXED(K344,0),MROUND(K344,10))))))))))</f>
        <v>rg</v>
      </c>
      <c r="AM344" s="6" t="str">
        <f t="shared" si="129"/>
        <v>0,10</v>
      </c>
      <c r="AN344" s="6" t="str">
        <f>IF(AM344="--","--",IF(F!$D344=131,IF(M344=-1,"rg",IF(M344="","--",IF(M344*1000&lt;1,FIXED(M344*1000,3),IF(M344*1000&lt;10,FIXED(M344*1000,2),(IF(M344*1000&lt;100,FIXED(M344*1000,1),IF(M344*1000&lt;1000,FIXED(M344*1000,0),MROUND(M344*1000,10)))))))),IF(M344=-1,"rg",IF(M344="","--",IF(M344&lt;1,FIXED(M344,3),IF(M344&lt;10,FIXED(M344,2),(IF(M344&lt;100,FIXED(M344,1),IF(M344&lt;1000,FIXED(M344,0),MROUND(M344,10))))))))))</f>
        <v>rg</v>
      </c>
      <c r="AP344" s="6" t="str">
        <f t="shared" si="116"/>
        <v>0,10</v>
      </c>
      <c r="AQ344" s="6" t="str">
        <f t="shared" si="117"/>
        <v>&lt;</v>
      </c>
      <c r="AR344" s="6" t="str">
        <f t="shared" si="118"/>
        <v>rg</v>
      </c>
      <c r="AS344" s="6" t="str">
        <f t="shared" si="119"/>
        <v>&lt;</v>
      </c>
      <c r="AT344" s="6" t="str">
        <f t="shared" si="120"/>
        <v>-</v>
      </c>
      <c r="AU344" s="6" t="str">
        <f>IFERROR(IF(AR344="--","",IF(HLOOKUP(SMALL($Q$4:$Y$4,3),$Q$4:$Y$501,ROW(AP344)-3,FALSE)=0,"",IF(HLOOKUP(SMALL($Q$4:$Y$4,3),$Q$4:$Y$501,ROW(AP344)-3,FALSE)="nee",VLOOKUP("De kwaliteitseis emissiearme grond (maximale concentratie) wordt overschreden.",H!$O$10:'H'!$P$59,2,FALSE),""))),"")</f>
        <v/>
      </c>
      <c r="AV344" s="6" t="str">
        <f t="shared" si="110"/>
        <v>0,10</v>
      </c>
      <c r="AW344" s="6" t="str">
        <f t="shared" si="111"/>
        <v>&lt;</v>
      </c>
      <c r="AX344" s="6" t="str">
        <f t="shared" si="112"/>
        <v>rg</v>
      </c>
      <c r="AY344" s="6" t="str">
        <f t="shared" si="121"/>
        <v>&lt;</v>
      </c>
      <c r="AZ344" s="6" t="str">
        <f t="shared" si="122"/>
        <v>-</v>
      </c>
      <c r="BA344" s="6" t="str">
        <f>IFERROR(IF(AR344="--","",IF(HLOOKUP(SMALL($Q$4:$Y$4,6),$Q$4:$Y$501,ROW(AP344)-3,FALSE)=0,"",IF(HLOOKUP(SMALL($Q$4:$Y$4,6),$Q$4:$Y$501,ROW(AP344)-3,FALSE)="nee",VLOOKUP("De kwaliteitseis emissiearme grond (maximale concentratie) wordt overschreden.",H!$O$10:'H'!$P$59,2,FALSE),""))),"")</f>
        <v/>
      </c>
      <c r="BB344" s="6" t="str">
        <f t="shared" si="113"/>
        <v>0,10</v>
      </c>
      <c r="BC344" s="6" t="str">
        <f t="shared" si="114"/>
        <v>&lt;</v>
      </c>
      <c r="BD344" s="6" t="str">
        <f t="shared" si="115"/>
        <v>rg</v>
      </c>
      <c r="BE344" s="6" t="str">
        <f t="shared" si="123"/>
        <v>&lt;</v>
      </c>
      <c r="BF344" s="6" t="str">
        <f t="shared" si="124"/>
        <v>-</v>
      </c>
      <c r="BG344" s="4" t="str">
        <f>IFERROR(IF(AR344="--","",IF(HLOOKUP(SMALL($Q$4:$Y$4,9),$Q$4:$Y$501,ROW(AP344)-3,FALSE)=0,"",IF(HLOOKUP(SMALL($Q$4:$Y$4,9),$Q$4:$Y$501,ROW(AP344)-3,FALSE)="nee",VLOOKUP("De kwaliteitseis emissiearme grond (maximale concentratie) wordt overschreden.",H!$O$10:'H'!$P$59,2,FALSE),""))),"")</f>
        <v/>
      </c>
    </row>
    <row r="345" spans="1:59" x14ac:dyDescent="0.2">
      <c r="A345" s="4" t="str">
        <f>F!A345</f>
        <v>PFHpS</v>
      </c>
      <c r="B345" s="6">
        <f>IF(ISNUMBER(F!E345)=FALSE,"--",IF(F!E345=0,"--",F!E345))</f>
        <v>0.1</v>
      </c>
      <c r="C345" s="6" t="str">
        <f>IF(B345="--","",F!F345)</f>
        <v>&lt;</v>
      </c>
      <c r="D345" s="6">
        <f>IF(ISNUMBER(F!G345)=FALSE,"--",IF(F!G345=0,"--",F!G345))</f>
        <v>0.1</v>
      </c>
      <c r="E345" s="6" t="str">
        <f>IF(D345="--","",F!H345)</f>
        <v>&lt;</v>
      </c>
      <c r="F345" s="6">
        <f>IF(ISNUMBER(F!I345)=FALSE,"--",IF(F!I345=0,"--",F!I345))</f>
        <v>0.1</v>
      </c>
      <c r="G345" s="6" t="str">
        <f>IF(F345="--","",F!J345)</f>
        <v>&lt;</v>
      </c>
      <c r="H345" s="6"/>
      <c r="I345" s="16">
        <f>IF(F!Z345=0,-1,F!AV345)</f>
        <v>-1</v>
      </c>
      <c r="J345" s="6"/>
      <c r="K345" s="16">
        <f>IF(F!AC345=0,-1,F!AX345)</f>
        <v>-1</v>
      </c>
      <c r="L345" s="6"/>
      <c r="M345" s="16">
        <f>IF(F!AF345=0,-1,F!AZ345)</f>
        <v>-1</v>
      </c>
      <c r="N345" s="6"/>
      <c r="P345" s="4" t="str">
        <f>IFERROR(IF(AND(VLOOKUP(F!$B345,E!$B$1:$AK$300,5,FALSE)&lt;&gt;1000000000,VLOOKUP(F!$B345,E!$B$1:$AK$300,6,FALSE)=1000000000,VLOOKUP(F!$B345,E!$B$1:$AK$300,7,FALSE)=1000000000,VLOOKUP(F!$B345,E!$B$1:$AK$300,8,FALSE)=1000000000,VLOOKUP(F!$B345,E!$B$1:$AK$300,9,FALSE)=1000000000),"toetsen alleen LN",IF(AND(VLOOKUP(F!$B345,E!$B$1:$AK$300,5,FALSE)=1000000000,VLOOKUP(F!$B345,E!$B$1:$AK$300,6,FALSE)=1000000000,VLOOKUP(F!$B345,E!$B$1:$AK$300,7,FALSE)=1000000000,VLOOKUP(F!$B345,E!$B$1:$AK$300,8,FALSE)&lt;&gt;1000000000,VLOOKUP(F!$B345,E!$B$1:$AK$300,9,FALSE)&lt;&gt;1000000000),"toetsen alleen MV en SV",IF(AND(VLOOKUP(F!$B345,E!$B$1:$AK$300,5,FALSE)&lt;&gt;1000000000,VLOOKUP(F!$B345,E!$B$1:$AK$300,6,FALSE)&lt;&gt;1000000000,VLOOKUP(F!$B345,E!$B$1:$AK$300,7,FALSE)&lt;&gt;1000000000,VLOOKUP(F!$B345,E!$B$1:$AK$300,8,FALSE)=1000000000,VLOOKUP(F!$B345,E!$B$1:$AK$300,9,FALSE)=1000000000),"toetsen geen MV en SV",IF(VLOOKUP(F!$B345,E!$B$1:$AK$300,5,FALSE)+VLOOKUP(F!$B345,E!$B$1:$AK$300,6,FALSE)+VLOOKUP(F!$B345,E!$B$1:$AK$300,7,FALSE)+VLOOKUP(F!$B345,E!$B$1:$AK$300,8,FALSE)&lt;&gt;4000000000,"toetsen",IF(VLOOKUP(F!$B345,E!$B$1:$AK$300,12,FALSE)&lt;&gt;1000000000,"toetsen alleen IW","niet toetsen"))))),"")</f>
        <v>toetsen</v>
      </c>
      <c r="Q345" s="6">
        <f t="shared" si="130"/>
        <v>-1</v>
      </c>
      <c r="R345" s="5" t="str">
        <f>IF($B345="--","",IF($P345="toetsen",toetsen(F!$B345,Q345),IF($P345="toetsen alleen IW",toetsen_alleen_IW(F!$B345,Q345),IF($P345="toetsen alleen LN",toetsen_alleen_LN(F!$B345,Q345),IF($P345="toetsen geen MV en SV",toetsen_geen_MV_en_SV(F!$B345,Q345),IF($P345="toetsen alleen MV en SV",toetsen_alleen_MV_en_SV(F!$B345,Q345),""))))))</f>
        <v>-</v>
      </c>
      <c r="S345" s="5" t="str">
        <f>IF($P345="toetsen",IF(OR(Q345="",VLOOKUP(F!$B345,E!$B$1:$AK$300,10,FALSE)=1000000000),"",IF(Q345&lt;=VLOOKUP(F!$B345,E!$B$1:$AK$300,10,FALSE),"ja","nee")),"")</f>
        <v>ja</v>
      </c>
      <c r="T345" s="78">
        <f t="shared" si="125"/>
        <v>-1</v>
      </c>
      <c r="U345" s="5" t="str">
        <f>IF($D345="--","",IF($P345="toetsen",toetsen(F!$B345,T345),IF($P345="toetsen alleen IW",toetsen_alleen_IW(F!$B345,T345),IF($P345="toetsen alleen LN",toetsen_alleen_LN(F!$B345,T345),IF($P345="toetsen geen MV en SV",toetsen_geen_MV_en_SV(F!$B345,T345),IF($P345="toetsen alleen MV en SV",toetsen_alleen_MV_en_SV(F!$B345,T345),""))))))</f>
        <v>-</v>
      </c>
      <c r="V345" s="5" t="str">
        <f>IF($P345="toetsen",IF(OR(T345="",VLOOKUP(F!$B345,E!$B$1:$AK$300,10,FALSE)=1000000000),"",IF(T345&lt;=VLOOKUP(F!$B345,E!$B$1:$AK$300,10,FALSE),"ja","nee")),"")</f>
        <v>ja</v>
      </c>
      <c r="W345" s="6">
        <f t="shared" si="126"/>
        <v>-1</v>
      </c>
      <c r="X345" s="5" t="str">
        <f>IF($F345="--","",IF($P345="toetsen",toetsen(F!$B345,W345),IF($P345="toetsen alleen IW",toetsen_alleen_IW(F!$B345,W345),IF($P345="toetsen alleen LN",toetsen_alleen_LN(F!$B345,W345),IF($P345="toetsen geen MV en SV",toetsen_geen_MV_en_SV(F!$B345,W345),IF($P345="toetsen alleen MV en SV",toetsen_alleen_MV_en_SV(F!$B345,W345),""))))))</f>
        <v>-</v>
      </c>
      <c r="Y345" s="5" t="str">
        <f>IF($P345="toetsen",IF(OR(W345="",VLOOKUP(F!$B345,E!$B$1:$AK$300,10,FALSE)=1000000000),"",IF(W345&lt;=VLOOKUP(F!$B345,E!$B$1:$AK$300,10,FALSE),"ja","nee")),"")</f>
        <v>ja</v>
      </c>
      <c r="AA345" s="4">
        <f>IFERROR(IF(Q345="","",(IF(Q345&gt;2*VLOOKUP(F!$B345,E!$B$1:$AK$300,5,FALSE),1,0))),"")</f>
        <v>0</v>
      </c>
      <c r="AB345" s="4">
        <f>IFERROR(IF(T345="","",(IF(T345&gt;2*VLOOKUP(F!$B345,E!$B$1:$AK$300,5,FALSE),1,0))),"")</f>
        <v>0</v>
      </c>
      <c r="AC345" s="4">
        <f>IFERROR(IF(W345="","",(IF(W345&gt;2*VLOOKUP(F!$B345,E!$B$1:$AK$300,5,FALSE),1,0))),"")</f>
        <v>0</v>
      </c>
      <c r="AE345" s="4">
        <f>IFERROR(IF(Q345="","",(IF(Q345&gt;VLOOKUP(F!$B345,E!$B$1:$AK$300,6,FALSE)+VLOOKUP(F!$B345,E!$B$1:$AK$300,5,FALSE),1,0))),"")</f>
        <v>0</v>
      </c>
      <c r="AF345" s="4">
        <f>IFERROR(IF(T345="","",(IF(T345&gt;VLOOKUP(F!$B345,E!$B$1:$AK$300,6,FALSE)+VLOOKUP(F!$B345,E!$B$1:$AK$300,5,FALSE),1,0))),"")</f>
        <v>0</v>
      </c>
      <c r="AG345" s="4">
        <f>IFERROR(IF(W345="","",(IF(W345&gt;VLOOKUP(F!$B345,E!$B$1:$AK$300,6,FALSE)+VLOOKUP(F!$B345,E!$B$1:$AK$300,5,FALSE),1,0))),"")</f>
        <v>0</v>
      </c>
      <c r="AI345" s="6" t="str">
        <f t="shared" si="127"/>
        <v>0,10</v>
      </c>
      <c r="AJ345" s="6" t="str">
        <f>IF(AI345="--","--",IF(F!$D345=131,IF(I345=-1,"rg",IF(I345="","--",IF(I345*1000&lt;1,FIXED(I345*1000,3),IF(I345*1000&lt;10,FIXED(I345*1000,2),(IF(I345*1000&lt;100,FIXED(I345*1000,1),IF(I345*1000&lt;1000,FIXED(I345*1000,0),MROUND(I345*1000,10)))))))),IF(I345=-1,"rg",IF(I345="","--",IF(I345&lt;1,FIXED(I345,3),IF(I345&lt;10,FIXED(I345,2),(IF(I345&lt;100,FIXED(I345,1),IF(I345&lt;1000,FIXED(I345,0),MROUND(I345,10))))))))))</f>
        <v>rg</v>
      </c>
      <c r="AK345" s="6" t="str">
        <f t="shared" si="128"/>
        <v>0,10</v>
      </c>
      <c r="AL345" s="6" t="str">
        <f>IF(AK345="--","--",IF(F!$D345=131,IF(K345=-1,"rg",IF(K345="","--",IF(K345*1000&lt;1,FIXED(K345*1000,3),IF(K345*1000&lt;10,FIXED(K345*1000,2),(IF(K345*1000&lt;100,FIXED(K345*1000,1),IF(K345*1000&lt;1000,FIXED(K345*1000,0),MROUND(K345*1000,10)))))))),IF(K345=-1,"rg",IF(K345="","--",IF(K345&lt;1,FIXED(K345,3),IF(K345&lt;10,FIXED(K345,2),(IF(K345&lt;100,FIXED(K345,1),IF(K345&lt;1000,FIXED(K345,0),MROUND(K345,10))))))))))</f>
        <v>rg</v>
      </c>
      <c r="AM345" s="6" t="str">
        <f t="shared" si="129"/>
        <v>0,10</v>
      </c>
      <c r="AN345" s="6" t="str">
        <f>IF(AM345="--","--",IF(F!$D345=131,IF(M345=-1,"rg",IF(M345="","--",IF(M345*1000&lt;1,FIXED(M345*1000,3),IF(M345*1000&lt;10,FIXED(M345*1000,2),(IF(M345*1000&lt;100,FIXED(M345*1000,1),IF(M345*1000&lt;1000,FIXED(M345*1000,0),MROUND(M345*1000,10)))))))),IF(M345=-1,"rg",IF(M345="","--",IF(M345&lt;1,FIXED(M345,3),IF(M345&lt;10,FIXED(M345,2),(IF(M345&lt;100,FIXED(M345,1),IF(M345&lt;1000,FIXED(M345,0),MROUND(M345,10))))))))))</f>
        <v>rg</v>
      </c>
      <c r="AP345" s="6" t="str">
        <f t="shared" si="116"/>
        <v>0,10</v>
      </c>
      <c r="AQ345" s="6" t="str">
        <f t="shared" si="117"/>
        <v>&lt;</v>
      </c>
      <c r="AR345" s="6" t="str">
        <f t="shared" si="118"/>
        <v>rg</v>
      </c>
      <c r="AS345" s="6" t="str">
        <f t="shared" si="119"/>
        <v>&lt;</v>
      </c>
      <c r="AT345" s="6" t="str">
        <f t="shared" si="120"/>
        <v>-</v>
      </c>
      <c r="AU345" s="6" t="str">
        <f>IFERROR(IF(AR345="--","",IF(HLOOKUP(SMALL($Q$4:$Y$4,3),$Q$4:$Y$501,ROW(AP345)-3,FALSE)=0,"",IF(HLOOKUP(SMALL($Q$4:$Y$4,3),$Q$4:$Y$501,ROW(AP345)-3,FALSE)="nee",VLOOKUP("De kwaliteitseis emissiearme grond (maximale concentratie) wordt overschreden.",H!$O$10:'H'!$P$59,2,FALSE),""))),"")</f>
        <v/>
      </c>
      <c r="AV345" s="6" t="str">
        <f t="shared" si="110"/>
        <v>0,10</v>
      </c>
      <c r="AW345" s="6" t="str">
        <f t="shared" si="111"/>
        <v>&lt;</v>
      </c>
      <c r="AX345" s="6" t="str">
        <f t="shared" si="112"/>
        <v>rg</v>
      </c>
      <c r="AY345" s="6" t="str">
        <f t="shared" si="121"/>
        <v>&lt;</v>
      </c>
      <c r="AZ345" s="6" t="str">
        <f t="shared" si="122"/>
        <v>-</v>
      </c>
      <c r="BA345" s="6" t="str">
        <f>IFERROR(IF(AR345="--","",IF(HLOOKUP(SMALL($Q$4:$Y$4,6),$Q$4:$Y$501,ROW(AP345)-3,FALSE)=0,"",IF(HLOOKUP(SMALL($Q$4:$Y$4,6),$Q$4:$Y$501,ROW(AP345)-3,FALSE)="nee",VLOOKUP("De kwaliteitseis emissiearme grond (maximale concentratie) wordt overschreden.",H!$O$10:'H'!$P$59,2,FALSE),""))),"")</f>
        <v/>
      </c>
      <c r="BB345" s="6" t="str">
        <f t="shared" si="113"/>
        <v>0,10</v>
      </c>
      <c r="BC345" s="6" t="str">
        <f t="shared" si="114"/>
        <v>&lt;</v>
      </c>
      <c r="BD345" s="6" t="str">
        <f t="shared" si="115"/>
        <v>rg</v>
      </c>
      <c r="BE345" s="6" t="str">
        <f t="shared" si="123"/>
        <v>&lt;</v>
      </c>
      <c r="BF345" s="6" t="str">
        <f t="shared" si="124"/>
        <v>-</v>
      </c>
      <c r="BG345" s="4" t="str">
        <f>IFERROR(IF(AR345="--","",IF(HLOOKUP(SMALL($Q$4:$Y$4,9),$Q$4:$Y$501,ROW(AP345)-3,FALSE)=0,"",IF(HLOOKUP(SMALL($Q$4:$Y$4,9),$Q$4:$Y$501,ROW(AP345)-3,FALSE)="nee",VLOOKUP("De kwaliteitseis emissiearme grond (maximale concentratie) wordt overschreden.",H!$O$10:'H'!$P$59,2,FALSE),""))),"")</f>
        <v/>
      </c>
    </row>
    <row r="346" spans="1:59" x14ac:dyDescent="0.2">
      <c r="A346" s="4" t="str">
        <f>F!A346</f>
        <v>PFOS lineair</v>
      </c>
      <c r="B346" s="6">
        <f>IF(ISNUMBER(F!E346)=FALSE,"--",IF(F!E346=0,"--",F!E346))</f>
        <v>0.4</v>
      </c>
      <c r="C346" s="6" t="str">
        <f>IF(B346="--","",F!F346)</f>
        <v/>
      </c>
      <c r="D346" s="6">
        <f>IF(ISNUMBER(F!G346)=FALSE,"--",IF(F!G346=0,"--",F!G346))</f>
        <v>0.4</v>
      </c>
      <c r="E346" s="6" t="str">
        <f>IF(D346="--","",F!H346)</f>
        <v/>
      </c>
      <c r="F346" s="6">
        <f>IF(ISNUMBER(F!I346)=FALSE,"--",IF(F!I346=0,"--",F!I346))</f>
        <v>0.6</v>
      </c>
      <c r="G346" s="6" t="str">
        <f>IF(F346="--","",F!J346)</f>
        <v/>
      </c>
      <c r="H346" s="6"/>
      <c r="I346" s="16">
        <f>IF(F!Z346=0,-1,F!AV346)</f>
        <v>4.0000000000000002E-4</v>
      </c>
      <c r="J346" s="6"/>
      <c r="K346" s="16">
        <f>IF(F!AC346=0,-1,F!AX346)</f>
        <v>4.0000000000000002E-4</v>
      </c>
      <c r="L346" s="6"/>
      <c r="M346" s="16">
        <f>IF(F!AF346=0,-1,F!AZ346)</f>
        <v>5.9999999999999995E-4</v>
      </c>
      <c r="N346" s="6"/>
      <c r="P346" s="4" t="str">
        <f>IFERROR(IF(AND(VLOOKUP(F!$B346,E!$B$1:$AK$300,5,FALSE)&lt;&gt;1000000000,VLOOKUP(F!$B346,E!$B$1:$AK$300,6,FALSE)=1000000000,VLOOKUP(F!$B346,E!$B$1:$AK$300,7,FALSE)=1000000000,VLOOKUP(F!$B346,E!$B$1:$AK$300,8,FALSE)=1000000000,VLOOKUP(F!$B346,E!$B$1:$AK$300,9,FALSE)=1000000000),"toetsen alleen LN",IF(AND(VLOOKUP(F!$B346,E!$B$1:$AK$300,5,FALSE)=1000000000,VLOOKUP(F!$B346,E!$B$1:$AK$300,6,FALSE)=1000000000,VLOOKUP(F!$B346,E!$B$1:$AK$300,7,FALSE)=1000000000,VLOOKUP(F!$B346,E!$B$1:$AK$300,8,FALSE)&lt;&gt;1000000000,VLOOKUP(F!$B346,E!$B$1:$AK$300,9,FALSE)&lt;&gt;1000000000),"toetsen alleen MV en SV",IF(AND(VLOOKUP(F!$B346,E!$B$1:$AK$300,5,FALSE)&lt;&gt;1000000000,VLOOKUP(F!$B346,E!$B$1:$AK$300,6,FALSE)&lt;&gt;1000000000,VLOOKUP(F!$B346,E!$B$1:$AK$300,7,FALSE)&lt;&gt;1000000000,VLOOKUP(F!$B346,E!$B$1:$AK$300,8,FALSE)=1000000000,VLOOKUP(F!$B346,E!$B$1:$AK$300,9,FALSE)=1000000000),"toetsen geen MV en SV",IF(VLOOKUP(F!$B346,E!$B$1:$AK$300,5,FALSE)+VLOOKUP(F!$B346,E!$B$1:$AK$300,6,FALSE)+VLOOKUP(F!$B346,E!$B$1:$AK$300,7,FALSE)+VLOOKUP(F!$B346,E!$B$1:$AK$300,8,FALSE)&lt;&gt;4000000000,"toetsen",IF(VLOOKUP(F!$B346,E!$B$1:$AK$300,12,FALSE)&lt;&gt;1000000000,"toetsen alleen IW","niet toetsen"))))),"")</f>
        <v>toetsen alleen IW</v>
      </c>
      <c r="Q346" s="6">
        <f t="shared" si="130"/>
        <v>4.0000000000000002E-4</v>
      </c>
      <c r="R346" s="93"/>
      <c r="S346" s="93"/>
      <c r="T346" s="78">
        <f t="shared" si="125"/>
        <v>4.0000000000000002E-4</v>
      </c>
      <c r="U346" s="93"/>
      <c r="V346" s="93"/>
      <c r="W346" s="6">
        <f t="shared" si="126"/>
        <v>5.9999999999999995E-4</v>
      </c>
      <c r="X346" s="93"/>
      <c r="Y346" s="93"/>
      <c r="AA346" s="4">
        <f>IFERROR(IF(Q346="","",(IF(Q346&gt;2*VLOOKUP(F!$B346,E!$B$1:$AK$300,5,FALSE),1,0))),"")</f>
        <v>0</v>
      </c>
      <c r="AB346" s="4">
        <f>IFERROR(IF(T346="","",(IF(T346&gt;2*VLOOKUP(F!$B346,E!$B$1:$AK$300,5,FALSE),1,0))),"")</f>
        <v>0</v>
      </c>
      <c r="AC346" s="4">
        <f>IFERROR(IF(W346="","",(IF(W346&gt;2*VLOOKUP(F!$B346,E!$B$1:$AK$300,5,FALSE),1,0))),"")</f>
        <v>0</v>
      </c>
      <c r="AE346" s="4">
        <f>IFERROR(IF(Q346="","",(IF(Q346&gt;VLOOKUP(F!$B346,E!$B$1:$AK$300,6,FALSE)+VLOOKUP(F!$B346,E!$B$1:$AK$300,5,FALSE),1,0))),"")</f>
        <v>0</v>
      </c>
      <c r="AF346" s="4">
        <f>IFERROR(IF(T346="","",(IF(T346&gt;VLOOKUP(F!$B346,E!$B$1:$AK$300,6,FALSE)+VLOOKUP(F!$B346,E!$B$1:$AK$300,5,FALSE),1,0))),"")</f>
        <v>0</v>
      </c>
      <c r="AG346" s="4">
        <f>IFERROR(IF(W346="","",(IF(W346&gt;VLOOKUP(F!$B346,E!$B$1:$AK$300,6,FALSE)+VLOOKUP(F!$B346,E!$B$1:$AK$300,5,FALSE),1,0))),"")</f>
        <v>0</v>
      </c>
      <c r="AI346" s="6" t="str">
        <f t="shared" si="127"/>
        <v>0,40</v>
      </c>
      <c r="AJ346" s="6" t="str">
        <f>IF(AI346="--","--",IF(F!$D346=131,IF(I346=-1,"rg",IF(I346="","--",IF(I346*1000&lt;1,FIXED(I346*1000,3),IF(I346*1000&lt;10,FIXED(I346*1000,2),(IF(I346*1000&lt;100,FIXED(I346*1000,1),IF(I346*1000&lt;1000,FIXED(I346*1000,0),MROUND(I346*1000,10)))))))),IF(I346=-1,"rg",IF(I346="","--",IF(I346&lt;1,FIXED(I346,3),IF(I346&lt;10,FIXED(I346,2),(IF(I346&lt;100,FIXED(I346,1),IF(I346&lt;1000,FIXED(I346,0),MROUND(I346,10))))))))))</f>
        <v>0,400</v>
      </c>
      <c r="AK346" s="6" t="str">
        <f t="shared" si="128"/>
        <v>0,40</v>
      </c>
      <c r="AL346" s="6" t="str">
        <f>IF(AK346="--","--",IF(F!$D346=131,IF(K346=-1,"rg",IF(K346="","--",IF(K346*1000&lt;1,FIXED(K346*1000,3),IF(K346*1000&lt;10,FIXED(K346*1000,2),(IF(K346*1000&lt;100,FIXED(K346*1000,1),IF(K346*1000&lt;1000,FIXED(K346*1000,0),MROUND(K346*1000,10)))))))),IF(K346=-1,"rg",IF(K346="","--",IF(K346&lt;1,FIXED(K346,3),IF(K346&lt;10,FIXED(K346,2),(IF(K346&lt;100,FIXED(K346,1),IF(K346&lt;1000,FIXED(K346,0),MROUND(K346,10))))))))))</f>
        <v>0,400</v>
      </c>
      <c r="AM346" s="6" t="str">
        <f t="shared" si="129"/>
        <v>0,60</v>
      </c>
      <c r="AN346" s="6" t="str">
        <f>IF(AM346="--","--",IF(F!$D346=131,IF(M346=-1,"rg",IF(M346="","--",IF(M346*1000&lt;1,FIXED(M346*1000,3),IF(M346*1000&lt;10,FIXED(M346*1000,2),(IF(M346*1000&lt;100,FIXED(M346*1000,1),IF(M346*1000&lt;1000,FIXED(M346*1000,0),MROUND(M346*1000,10)))))))),IF(M346=-1,"rg",IF(M346="","--",IF(M346&lt;1,FIXED(M346,3),IF(M346&lt;10,FIXED(M346,2),(IF(M346&lt;100,FIXED(M346,1),IF(M346&lt;1000,FIXED(M346,0),MROUND(M346,10))))))))))</f>
        <v>0,600</v>
      </c>
      <c r="AP346" s="6" t="str">
        <f t="shared" si="116"/>
        <v>0,40</v>
      </c>
      <c r="AQ346" s="6" t="str">
        <f t="shared" si="117"/>
        <v/>
      </c>
      <c r="AR346" s="6" t="str">
        <f t="shared" si="118"/>
        <v>0,400</v>
      </c>
      <c r="AS346" s="6" t="str">
        <f t="shared" si="119"/>
        <v/>
      </c>
      <c r="AT346" s="6" t="str">
        <f t="shared" si="120"/>
        <v/>
      </c>
      <c r="AU346" s="6" t="str">
        <f>IFERROR(IF(AR346="--","",IF(HLOOKUP(SMALL($Q$4:$Y$4,3),$Q$4:$Y$501,ROW(AP346)-3,FALSE)=0,"",IF(HLOOKUP(SMALL($Q$4:$Y$4,3),$Q$4:$Y$501,ROW(AP346)-3,FALSE)="nee",VLOOKUP("De kwaliteitseis emissiearme grond (maximale concentratie) wordt overschreden.",H!$O$10:'H'!$P$59,2,FALSE),""))),"")</f>
        <v/>
      </c>
      <c r="AV346" s="6" t="str">
        <f t="shared" si="110"/>
        <v>0,40</v>
      </c>
      <c r="AW346" s="6" t="str">
        <f t="shared" si="111"/>
        <v/>
      </c>
      <c r="AX346" s="6" t="str">
        <f t="shared" si="112"/>
        <v>0,400</v>
      </c>
      <c r="AY346" s="6" t="str">
        <f t="shared" si="121"/>
        <v/>
      </c>
      <c r="AZ346" s="6" t="str">
        <f t="shared" si="122"/>
        <v/>
      </c>
      <c r="BA346" s="6" t="str">
        <f>IFERROR(IF(AR346="--","",IF(HLOOKUP(SMALL($Q$4:$Y$4,6),$Q$4:$Y$501,ROW(AP346)-3,FALSE)=0,"",IF(HLOOKUP(SMALL($Q$4:$Y$4,6),$Q$4:$Y$501,ROW(AP346)-3,FALSE)="nee",VLOOKUP("De kwaliteitseis emissiearme grond (maximale concentratie) wordt overschreden.",H!$O$10:'H'!$P$59,2,FALSE),""))),"")</f>
        <v/>
      </c>
      <c r="BB346" s="6" t="str">
        <f t="shared" si="113"/>
        <v>0,60</v>
      </c>
      <c r="BC346" s="6" t="str">
        <f t="shared" si="114"/>
        <v/>
      </c>
      <c r="BD346" s="6" t="str">
        <f t="shared" si="115"/>
        <v>0,600</v>
      </c>
      <c r="BE346" s="6" t="str">
        <f t="shared" si="123"/>
        <v/>
      </c>
      <c r="BF346" s="6" t="str">
        <f t="shared" si="124"/>
        <v/>
      </c>
      <c r="BG346" s="4" t="str">
        <f>IFERROR(IF(AR346="--","",IF(HLOOKUP(SMALL($Q$4:$Y$4,9),$Q$4:$Y$501,ROW(AP346)-3,FALSE)=0,"",IF(HLOOKUP(SMALL($Q$4:$Y$4,9),$Q$4:$Y$501,ROW(AP346)-3,FALSE)="nee",VLOOKUP("De kwaliteitseis emissiearme grond (maximale concentratie) wordt overschreden.",H!$O$10:'H'!$P$59,2,FALSE),""))),"")</f>
        <v/>
      </c>
    </row>
    <row r="347" spans="1:59" x14ac:dyDescent="0.2">
      <c r="A347" s="4" t="str">
        <f>F!A347</f>
        <v>PFOS vertakt</v>
      </c>
      <c r="B347" s="6">
        <f>IF(ISNUMBER(F!E347)=FALSE,"--",IF(F!E347=0,"--",F!E347))</f>
        <v>0.1</v>
      </c>
      <c r="C347" s="6" t="str">
        <f>IF(B347="--","",F!F347)</f>
        <v>&lt;</v>
      </c>
      <c r="D347" s="6">
        <f>IF(ISNUMBER(F!G347)=FALSE,"--",IF(F!G347=0,"--",F!G347))</f>
        <v>0.1</v>
      </c>
      <c r="E347" s="6" t="str">
        <f>IF(D347="--","",F!H347)</f>
        <v>&lt;</v>
      </c>
      <c r="F347" s="6">
        <f>IF(ISNUMBER(F!I347)=FALSE,"--",IF(F!I347=0,"--",F!I347))</f>
        <v>0.1</v>
      </c>
      <c r="G347" s="6" t="str">
        <f>IF(F347="--","",F!J347)</f>
        <v/>
      </c>
      <c r="H347" s="6"/>
      <c r="I347" s="16">
        <f>IF(F!Z347=0,-1,F!AV347)</f>
        <v>-1</v>
      </c>
      <c r="J347" s="6"/>
      <c r="K347" s="16">
        <f>IF(F!AC347=0,-1,F!AX347)</f>
        <v>-1</v>
      </c>
      <c r="L347" s="6"/>
      <c r="M347" s="16">
        <f>IF(F!AF347=0,-1,F!AZ347)</f>
        <v>1E-4</v>
      </c>
      <c r="N347" s="6"/>
      <c r="P347" s="4" t="str">
        <f>IFERROR(IF(AND(VLOOKUP(F!$B347,E!$B$1:$AK$300,5,FALSE)&lt;&gt;1000000000,VLOOKUP(F!$B347,E!$B$1:$AK$300,6,FALSE)=1000000000,VLOOKUP(F!$B347,E!$B$1:$AK$300,7,FALSE)=1000000000,VLOOKUP(F!$B347,E!$B$1:$AK$300,8,FALSE)=1000000000,VLOOKUP(F!$B347,E!$B$1:$AK$300,9,FALSE)=1000000000),"toetsen alleen LN",IF(AND(VLOOKUP(F!$B347,E!$B$1:$AK$300,5,FALSE)=1000000000,VLOOKUP(F!$B347,E!$B$1:$AK$300,6,FALSE)=1000000000,VLOOKUP(F!$B347,E!$B$1:$AK$300,7,FALSE)=1000000000,VLOOKUP(F!$B347,E!$B$1:$AK$300,8,FALSE)&lt;&gt;1000000000,VLOOKUP(F!$B347,E!$B$1:$AK$300,9,FALSE)&lt;&gt;1000000000),"toetsen alleen MV en SV",IF(AND(VLOOKUP(F!$B347,E!$B$1:$AK$300,5,FALSE)&lt;&gt;1000000000,VLOOKUP(F!$B347,E!$B$1:$AK$300,6,FALSE)&lt;&gt;1000000000,VLOOKUP(F!$B347,E!$B$1:$AK$300,7,FALSE)&lt;&gt;1000000000,VLOOKUP(F!$B347,E!$B$1:$AK$300,8,FALSE)=1000000000,VLOOKUP(F!$B347,E!$B$1:$AK$300,9,FALSE)=1000000000),"toetsen geen MV en SV",IF(VLOOKUP(F!$B347,E!$B$1:$AK$300,5,FALSE)+VLOOKUP(F!$B347,E!$B$1:$AK$300,6,FALSE)+VLOOKUP(F!$B347,E!$B$1:$AK$300,7,FALSE)+VLOOKUP(F!$B347,E!$B$1:$AK$300,8,FALSE)&lt;&gt;4000000000,"toetsen",IF(VLOOKUP(F!$B347,E!$B$1:$AK$300,12,FALSE)&lt;&gt;1000000000,"toetsen alleen IW","niet toetsen"))))),"")</f>
        <v>toetsen alleen IW</v>
      </c>
      <c r="Q347" s="6">
        <f t="shared" si="130"/>
        <v>-1</v>
      </c>
      <c r="R347" s="93"/>
      <c r="S347" s="93"/>
      <c r="T347" s="78">
        <f t="shared" si="125"/>
        <v>-1</v>
      </c>
      <c r="U347" s="93"/>
      <c r="V347" s="93"/>
      <c r="W347" s="6">
        <f t="shared" si="126"/>
        <v>1E-4</v>
      </c>
      <c r="X347" s="93"/>
      <c r="Y347" s="93"/>
      <c r="AA347" s="4">
        <f>IFERROR(IF(Q347="","",(IF(Q347&gt;2*VLOOKUP(F!$B347,E!$B$1:$AK$300,5,FALSE),1,0))),"")</f>
        <v>0</v>
      </c>
      <c r="AB347" s="4">
        <f>IFERROR(IF(T347="","",(IF(T347&gt;2*VLOOKUP(F!$B347,E!$B$1:$AK$300,5,FALSE),1,0))),"")</f>
        <v>0</v>
      </c>
      <c r="AC347" s="4">
        <f>IFERROR(IF(W347="","",(IF(W347&gt;2*VLOOKUP(F!$B347,E!$B$1:$AK$300,5,FALSE),1,0))),"")</f>
        <v>0</v>
      </c>
      <c r="AE347" s="4">
        <f>IFERROR(IF(Q347="","",(IF(Q347&gt;VLOOKUP(F!$B347,E!$B$1:$AK$300,6,FALSE)+VLOOKUP(F!$B347,E!$B$1:$AK$300,5,FALSE),1,0))),"")</f>
        <v>0</v>
      </c>
      <c r="AF347" s="4">
        <f>IFERROR(IF(T347="","",(IF(T347&gt;VLOOKUP(F!$B347,E!$B$1:$AK$300,6,FALSE)+VLOOKUP(F!$B347,E!$B$1:$AK$300,5,FALSE),1,0))),"")</f>
        <v>0</v>
      </c>
      <c r="AG347" s="4">
        <f>IFERROR(IF(W347="","",(IF(W347&gt;VLOOKUP(F!$B347,E!$B$1:$AK$300,6,FALSE)+VLOOKUP(F!$B347,E!$B$1:$AK$300,5,FALSE),1,0))),"")</f>
        <v>0</v>
      </c>
      <c r="AI347" s="6" t="str">
        <f t="shared" si="127"/>
        <v>0,10</v>
      </c>
      <c r="AJ347" s="6" t="str">
        <f>IF(AI347="--","--",IF(F!$D347=131,IF(I347=-1,"rg",IF(I347="","--",IF(I347*1000&lt;1,FIXED(I347*1000,3),IF(I347*1000&lt;10,FIXED(I347*1000,2),(IF(I347*1000&lt;100,FIXED(I347*1000,1),IF(I347*1000&lt;1000,FIXED(I347*1000,0),MROUND(I347*1000,10)))))))),IF(I347=-1,"rg",IF(I347="","--",IF(I347&lt;1,FIXED(I347,3),IF(I347&lt;10,FIXED(I347,2),(IF(I347&lt;100,FIXED(I347,1),IF(I347&lt;1000,FIXED(I347,0),MROUND(I347,10))))))))))</f>
        <v>rg</v>
      </c>
      <c r="AK347" s="6" t="str">
        <f t="shared" si="128"/>
        <v>0,10</v>
      </c>
      <c r="AL347" s="6" t="str">
        <f>IF(AK347="--","--",IF(F!$D347=131,IF(K347=-1,"rg",IF(K347="","--",IF(K347*1000&lt;1,FIXED(K347*1000,3),IF(K347*1000&lt;10,FIXED(K347*1000,2),(IF(K347*1000&lt;100,FIXED(K347*1000,1),IF(K347*1000&lt;1000,FIXED(K347*1000,0),MROUND(K347*1000,10)))))))),IF(K347=-1,"rg",IF(K347="","--",IF(K347&lt;1,FIXED(K347,3),IF(K347&lt;10,FIXED(K347,2),(IF(K347&lt;100,FIXED(K347,1),IF(K347&lt;1000,FIXED(K347,0),MROUND(K347,10))))))))))</f>
        <v>rg</v>
      </c>
      <c r="AM347" s="6" t="str">
        <f t="shared" si="129"/>
        <v>0,10</v>
      </c>
      <c r="AN347" s="6" t="str">
        <f>IF(AM347="--","--",IF(F!$D347=131,IF(M347=-1,"rg",IF(M347="","--",IF(M347*1000&lt;1,FIXED(M347*1000,3),IF(M347*1000&lt;10,FIXED(M347*1000,2),(IF(M347*1000&lt;100,FIXED(M347*1000,1),IF(M347*1000&lt;1000,FIXED(M347*1000,0),MROUND(M347*1000,10)))))))),IF(M347=-1,"rg",IF(M347="","--",IF(M347&lt;1,FIXED(M347,3),IF(M347&lt;10,FIXED(M347,2),(IF(M347&lt;100,FIXED(M347,1),IF(M347&lt;1000,FIXED(M347,0),MROUND(M347,10))))))))))</f>
        <v>0,100</v>
      </c>
      <c r="AP347" s="6" t="str">
        <f t="shared" si="116"/>
        <v>0,10</v>
      </c>
      <c r="AQ347" s="6" t="str">
        <f t="shared" si="117"/>
        <v>&lt;</v>
      </c>
      <c r="AR347" s="6" t="str">
        <f t="shared" si="118"/>
        <v>rg</v>
      </c>
      <c r="AS347" s="6" t="str">
        <f t="shared" si="119"/>
        <v>&lt;</v>
      </c>
      <c r="AT347" s="6" t="str">
        <f t="shared" si="120"/>
        <v/>
      </c>
      <c r="AU347" s="6" t="str">
        <f>IFERROR(IF(AR347="--","",IF(HLOOKUP(SMALL($Q$4:$Y$4,3),$Q$4:$Y$501,ROW(AP347)-3,FALSE)=0,"",IF(HLOOKUP(SMALL($Q$4:$Y$4,3),$Q$4:$Y$501,ROW(AP347)-3,FALSE)="nee",VLOOKUP("De kwaliteitseis emissiearme grond (maximale concentratie) wordt overschreden.",H!$O$10:'H'!$P$59,2,FALSE),""))),"")</f>
        <v/>
      </c>
      <c r="AV347" s="6" t="str">
        <f t="shared" si="110"/>
        <v>0,10</v>
      </c>
      <c r="AW347" s="6" t="str">
        <f t="shared" si="111"/>
        <v>&lt;</v>
      </c>
      <c r="AX347" s="6" t="str">
        <f t="shared" si="112"/>
        <v>rg</v>
      </c>
      <c r="AY347" s="6" t="str">
        <f t="shared" si="121"/>
        <v>&lt;</v>
      </c>
      <c r="AZ347" s="6" t="str">
        <f t="shared" si="122"/>
        <v/>
      </c>
      <c r="BA347" s="6" t="str">
        <f>IFERROR(IF(AR347="--","",IF(HLOOKUP(SMALL($Q$4:$Y$4,6),$Q$4:$Y$501,ROW(AP347)-3,FALSE)=0,"",IF(HLOOKUP(SMALL($Q$4:$Y$4,6),$Q$4:$Y$501,ROW(AP347)-3,FALSE)="nee",VLOOKUP("De kwaliteitseis emissiearme grond (maximale concentratie) wordt overschreden.",H!$O$10:'H'!$P$59,2,FALSE),""))),"")</f>
        <v/>
      </c>
      <c r="BB347" s="6" t="str">
        <f t="shared" si="113"/>
        <v>0,10</v>
      </c>
      <c r="BC347" s="6" t="str">
        <f t="shared" si="114"/>
        <v/>
      </c>
      <c r="BD347" s="6" t="str">
        <f t="shared" si="115"/>
        <v>0,100</v>
      </c>
      <c r="BE347" s="6" t="str">
        <f t="shared" si="123"/>
        <v/>
      </c>
      <c r="BF347" s="6" t="str">
        <f t="shared" si="124"/>
        <v/>
      </c>
      <c r="BG347" s="4" t="str">
        <f>IFERROR(IF(AR347="--","",IF(HLOOKUP(SMALL($Q$4:$Y$4,9),$Q$4:$Y$501,ROW(AP347)-3,FALSE)=0,"",IF(HLOOKUP(SMALL($Q$4:$Y$4,9),$Q$4:$Y$501,ROW(AP347)-3,FALSE)="nee",VLOOKUP("De kwaliteitseis emissiearme grond (maximale concentratie) wordt overschreden.",H!$O$10:'H'!$P$59,2,FALSE),""))),"")</f>
        <v/>
      </c>
    </row>
    <row r="348" spans="1:59" x14ac:dyDescent="0.2">
      <c r="A348" s="4" t="str">
        <f>F!A348</f>
        <v>PFOS totaal</v>
      </c>
      <c r="B348" s="6">
        <f>IF(ISNUMBER(F!E348)=FALSE,"--",IF(F!E348=0,"--",F!E348))</f>
        <v>0.47000000000000003</v>
      </c>
      <c r="C348" s="6" t="str">
        <f>IF(B348="--","",F!F348)</f>
        <v/>
      </c>
      <c r="D348" s="6">
        <f>IF(ISNUMBER(F!G348)=FALSE,"--",IF(F!G348=0,"--",F!G348))</f>
        <v>0.47000000000000003</v>
      </c>
      <c r="E348" s="6" t="str">
        <f>IF(D348="--","",F!H348)</f>
        <v/>
      </c>
      <c r="F348" s="6">
        <f>IF(ISNUMBER(F!I348)=FALSE,"--",IF(F!I348=0,"--",F!I348))</f>
        <v>0.7</v>
      </c>
      <c r="G348" s="6" t="str">
        <f>IF(F348="--","",F!J348)</f>
        <v/>
      </c>
      <c r="H348" s="6"/>
      <c r="I348" s="161">
        <f>IF(AND(I346=-1,I347=-1),-1,F!AV348)</f>
        <v>4.7000000000000004E-4</v>
      </c>
      <c r="J348" s="6"/>
      <c r="K348" s="161">
        <f>IF(AND(K346=-1,K347=-1),-1,F!AX348)</f>
        <v>4.7000000000000004E-4</v>
      </c>
      <c r="L348" s="6"/>
      <c r="M348" s="161">
        <f>IF(AND(M346=-1,M347=-1),-1,F!AZ348)</f>
        <v>6.9999999999999999E-4</v>
      </c>
      <c r="N348" s="6"/>
      <c r="P348" s="4" t="str">
        <f>IFERROR(IF(AND(VLOOKUP(F!$B348,E!$B$1:$AK$300,5,FALSE)&lt;&gt;1000000000,VLOOKUP(F!$B348,E!$B$1:$AK$300,6,FALSE)=1000000000,VLOOKUP(F!$B348,E!$B$1:$AK$300,7,FALSE)=1000000000,VLOOKUP(F!$B348,E!$B$1:$AK$300,8,FALSE)=1000000000,VLOOKUP(F!$B348,E!$B$1:$AK$300,9,FALSE)=1000000000),"toetsen alleen LN",IF(AND(VLOOKUP(F!$B348,E!$B$1:$AK$300,5,FALSE)=1000000000,VLOOKUP(F!$B348,E!$B$1:$AK$300,6,FALSE)=1000000000,VLOOKUP(F!$B348,E!$B$1:$AK$300,7,FALSE)=1000000000,VLOOKUP(F!$B348,E!$B$1:$AK$300,8,FALSE)&lt;&gt;1000000000,VLOOKUP(F!$B348,E!$B$1:$AK$300,9,FALSE)&lt;&gt;1000000000),"toetsen alleen MV en SV",IF(AND(VLOOKUP(F!$B348,E!$B$1:$AK$300,5,FALSE)&lt;&gt;1000000000,VLOOKUP(F!$B348,E!$B$1:$AK$300,6,FALSE)&lt;&gt;1000000000,VLOOKUP(F!$B348,E!$B$1:$AK$300,7,FALSE)&lt;&gt;1000000000,VLOOKUP(F!$B348,E!$B$1:$AK$300,8,FALSE)=1000000000,VLOOKUP(F!$B348,E!$B$1:$AK$300,9,FALSE)=1000000000),"toetsen geen MV en SV",IF(VLOOKUP(F!$B348,E!$B$1:$AK$300,5,FALSE)+VLOOKUP(F!$B348,E!$B$1:$AK$300,6,FALSE)+VLOOKUP(F!$B348,E!$B$1:$AK$300,7,FALSE)+VLOOKUP(F!$B348,E!$B$1:$AK$300,8,FALSE)&lt;&gt;4000000000,"toetsen",IF(VLOOKUP(F!$B348,E!$B$1:$AK$300,12,FALSE)&lt;&gt;1000000000,"toetsen alleen IW","niet toetsen"))))),"")</f>
        <v>toetsen</v>
      </c>
      <c r="Q348" s="6">
        <f t="shared" si="130"/>
        <v>4.7000000000000004E-4</v>
      </c>
      <c r="R348" s="5" t="str">
        <f>IF($B348="--","",IF($P348="toetsen",toetsen(F!$B348,Q348),IF($P348="toetsen alleen IW",toetsen_alleen_IW(F!$B348,Q348),IF($P348="toetsen alleen LN",toetsen_alleen_LN(F!$B348,Q348),IF($P348="toetsen geen MV en SV",toetsen_geen_MV_en_SV(F!$B348,Q348),IF($P348="toetsen alleen MV en SV",toetsen_alleen_MV_en_SV(F!$B348,Q348),""))))))</f>
        <v>-</v>
      </c>
      <c r="S348" s="5" t="str">
        <f>IF($P348="toetsen",IF(OR(Q348="",VLOOKUP(F!$B348,E!$B$1:$AK$300,10,FALSE)=1000000000),"",IF(Q348&lt;=VLOOKUP(F!$B348,E!$B$1:$AK$300,10,FALSE),"ja","nee")),"")</f>
        <v>ja</v>
      </c>
      <c r="T348" s="78">
        <f t="shared" si="125"/>
        <v>4.7000000000000004E-4</v>
      </c>
      <c r="U348" s="5" t="str">
        <f>IF($D348="--","",IF($P348="toetsen",toetsen(F!$B348,T348),IF($P348="toetsen alleen IW",toetsen_alleen_IW(F!$B348,T348),IF($P348="toetsen alleen LN",toetsen_alleen_LN(F!$B348,T348),IF($P348="toetsen geen MV en SV",toetsen_geen_MV_en_SV(F!$B348,T348),IF($P348="toetsen alleen MV en SV",toetsen_alleen_MV_en_SV(F!$B348,T348),""))))))</f>
        <v>-</v>
      </c>
      <c r="V348" s="5" t="str">
        <f>IF($P348="toetsen",IF(OR(T348="",VLOOKUP(F!$B348,E!$B$1:$AK$300,10,FALSE)=1000000000),"",IF(T348&lt;=VLOOKUP(F!$B348,E!$B$1:$AK$300,10,FALSE),"ja","nee")),"")</f>
        <v>ja</v>
      </c>
      <c r="W348" s="6">
        <f t="shared" si="126"/>
        <v>6.9999999999999999E-4</v>
      </c>
      <c r="X348" s="5" t="str">
        <f>IF($F348="--","",IF($P348="toetsen",toetsen(F!$B348,W348),IF($P348="toetsen alleen IW",toetsen_alleen_IW(F!$B348,W348),IF($P348="toetsen alleen LN",toetsen_alleen_LN(F!$B348,W348),IF($P348="toetsen geen MV en SV",toetsen_geen_MV_en_SV(F!$B348,W348),IF($P348="toetsen alleen MV en SV",toetsen_alleen_MV_en_SV(F!$B348,W348),""))))))</f>
        <v>-</v>
      </c>
      <c r="Y348" s="5" t="str">
        <f>IF($P348="toetsen",IF(OR(W348="",VLOOKUP(F!$B348,E!$B$1:$AK$300,10,FALSE)=1000000000),"",IF(W348&lt;=VLOOKUP(F!$B348,E!$B$1:$AK$300,10,FALSE),"ja","nee")),"")</f>
        <v>ja</v>
      </c>
      <c r="AA348" s="4">
        <f>IFERROR(IF(Q348="","",(IF(Q348&gt;2*VLOOKUP(F!$B348,E!$B$1:$AK$300,5,FALSE),1,0))),"")</f>
        <v>0</v>
      </c>
      <c r="AB348" s="4">
        <f>IFERROR(IF(T348="","",(IF(T348&gt;2*VLOOKUP(F!$B348,E!$B$1:$AK$300,5,FALSE),1,0))),"")</f>
        <v>0</v>
      </c>
      <c r="AC348" s="4">
        <f>IFERROR(IF(W348="","",(IF(W348&gt;2*VLOOKUP(F!$B348,E!$B$1:$AK$300,5,FALSE),1,0))),"")</f>
        <v>0</v>
      </c>
      <c r="AE348" s="4">
        <f>IFERROR(IF(Q348="","",(IF(Q348&gt;VLOOKUP(F!$B348,E!$B$1:$AK$300,6,FALSE)+VLOOKUP(F!$B348,E!$B$1:$AK$300,5,FALSE),1,0))),"")</f>
        <v>0</v>
      </c>
      <c r="AF348" s="4">
        <f>IFERROR(IF(T348="","",(IF(T348&gt;VLOOKUP(F!$B348,E!$B$1:$AK$300,6,FALSE)+VLOOKUP(F!$B348,E!$B$1:$AK$300,5,FALSE),1,0))),"")</f>
        <v>0</v>
      </c>
      <c r="AG348" s="4">
        <f>IFERROR(IF(W348="","",(IF(W348&gt;VLOOKUP(F!$B348,E!$B$1:$AK$300,6,FALSE)+VLOOKUP(F!$B348,E!$B$1:$AK$300,5,FALSE),1,0))),"")</f>
        <v>0</v>
      </c>
      <c r="AI348" s="6" t="str">
        <f t="shared" si="127"/>
        <v>0,47</v>
      </c>
      <c r="AJ348" s="6" t="str">
        <f>IF(AI348="--","--",IF(F!$D348=131,IF(I348=-1,"rg",IF(I348="","--",IF(I348*1000&lt;1,FIXED(I348*1000,3),IF(I348*1000&lt;10,FIXED(I348*1000,2),(IF(I348*1000&lt;100,FIXED(I348*1000,1),IF(I348*1000&lt;1000,FIXED(I348*1000,0),MROUND(I348*1000,10)))))))),IF(I348=-1,"rg",IF(I348="","--",IF(I348&lt;1,FIXED(I348,3),IF(I348&lt;10,FIXED(I348,2),(IF(I348&lt;100,FIXED(I348,1),IF(I348&lt;1000,FIXED(I348,0),MROUND(I348,10))))))))))</f>
        <v>0,470</v>
      </c>
      <c r="AK348" s="6" t="str">
        <f t="shared" si="128"/>
        <v>0,47</v>
      </c>
      <c r="AL348" s="6" t="str">
        <f>IF(AK348="--","--",IF(F!$D348=131,IF(K348=-1,"rg",IF(K348="","--",IF(K348*1000&lt;1,FIXED(K348*1000,3),IF(K348*1000&lt;10,FIXED(K348*1000,2),(IF(K348*1000&lt;100,FIXED(K348*1000,1),IF(K348*1000&lt;1000,FIXED(K348*1000,0),MROUND(K348*1000,10)))))))),IF(K348=-1,"rg",IF(K348="","--",IF(K348&lt;1,FIXED(K348,3),IF(K348&lt;10,FIXED(K348,2),(IF(K348&lt;100,FIXED(K348,1),IF(K348&lt;1000,FIXED(K348,0),MROUND(K348,10))))))))))</f>
        <v>0,470</v>
      </c>
      <c r="AM348" s="6" t="str">
        <f t="shared" si="129"/>
        <v>0,70</v>
      </c>
      <c r="AN348" s="6" t="str">
        <f>IF(AM348="--","--",IF(F!$D348=131,IF(M348=-1,"rg",IF(M348="","--",IF(M348*1000&lt;1,FIXED(M348*1000,3),IF(M348*1000&lt;10,FIXED(M348*1000,2),(IF(M348*1000&lt;100,FIXED(M348*1000,1),IF(M348*1000&lt;1000,FIXED(M348*1000,0),MROUND(M348*1000,10)))))))),IF(M348=-1,"rg",IF(M348="","--",IF(M348&lt;1,FIXED(M348,3),IF(M348&lt;10,FIXED(M348,2),(IF(M348&lt;100,FIXED(M348,1),IF(M348&lt;1000,FIXED(M348,0),MROUND(M348,10))))))))))</f>
        <v>0,700</v>
      </c>
      <c r="AP348" s="6" t="str">
        <f t="shared" si="116"/>
        <v>0,47</v>
      </c>
      <c r="AQ348" s="6" t="str">
        <f t="shared" si="117"/>
        <v/>
      </c>
      <c r="AR348" s="6" t="str">
        <f t="shared" si="118"/>
        <v>0,470</v>
      </c>
      <c r="AS348" s="6" t="str">
        <f t="shared" si="119"/>
        <v/>
      </c>
      <c r="AT348" s="6" t="str">
        <f t="shared" si="120"/>
        <v>-</v>
      </c>
      <c r="AU348" s="6" t="str">
        <f>IFERROR(IF(AR348="--","",IF(HLOOKUP(SMALL($Q$4:$Y$4,3),$Q$4:$Y$501,ROW(AP348)-3,FALSE)=0,"",IF(HLOOKUP(SMALL($Q$4:$Y$4,3),$Q$4:$Y$501,ROW(AP348)-3,FALSE)="nee",VLOOKUP("De kwaliteitseis emissiearme grond (maximale concentratie) wordt overschreden.",H!$O$10:'H'!$P$59,2,FALSE),""))),"")</f>
        <v/>
      </c>
      <c r="AV348" s="6" t="str">
        <f t="shared" si="110"/>
        <v>0,47</v>
      </c>
      <c r="AW348" s="6" t="str">
        <f t="shared" si="111"/>
        <v/>
      </c>
      <c r="AX348" s="6" t="str">
        <f t="shared" si="112"/>
        <v>0,470</v>
      </c>
      <c r="AY348" s="6" t="str">
        <f t="shared" si="121"/>
        <v/>
      </c>
      <c r="AZ348" s="6" t="str">
        <f t="shared" si="122"/>
        <v>-</v>
      </c>
      <c r="BA348" s="6" t="str">
        <f>IFERROR(IF(AR348="--","",IF(HLOOKUP(SMALL($Q$4:$Y$4,6),$Q$4:$Y$501,ROW(AP348)-3,FALSE)=0,"",IF(HLOOKUP(SMALL($Q$4:$Y$4,6),$Q$4:$Y$501,ROW(AP348)-3,FALSE)="nee",VLOOKUP("De kwaliteitseis emissiearme grond (maximale concentratie) wordt overschreden.",H!$O$10:'H'!$P$59,2,FALSE),""))),"")</f>
        <v/>
      </c>
      <c r="BB348" s="6" t="str">
        <f t="shared" si="113"/>
        <v>0,70</v>
      </c>
      <c r="BC348" s="6" t="str">
        <f t="shared" si="114"/>
        <v/>
      </c>
      <c r="BD348" s="6" t="str">
        <f t="shared" si="115"/>
        <v>0,700</v>
      </c>
      <c r="BE348" s="6" t="str">
        <f t="shared" si="123"/>
        <v/>
      </c>
      <c r="BF348" s="6" t="str">
        <f t="shared" si="124"/>
        <v>-</v>
      </c>
      <c r="BG348" s="4" t="str">
        <f>IFERROR(IF(AR348="--","",IF(HLOOKUP(SMALL($Q$4:$Y$4,9),$Q$4:$Y$501,ROW(AP348)-3,FALSE)=0,"",IF(HLOOKUP(SMALL($Q$4:$Y$4,9),$Q$4:$Y$501,ROW(AP348)-3,FALSE)="nee",VLOOKUP("De kwaliteitseis emissiearme grond (maximale concentratie) wordt overschreden.",H!$O$10:'H'!$P$59,2,FALSE),""))),"")</f>
        <v/>
      </c>
    </row>
    <row r="349" spans="1:59" x14ac:dyDescent="0.2">
      <c r="A349" s="4" t="str">
        <f>F!A349</f>
        <v>PFDS</v>
      </c>
      <c r="B349" s="6">
        <f>IF(ISNUMBER(F!E349)=FALSE,"--",IF(F!E349=0,"--",F!E349))</f>
        <v>0.1</v>
      </c>
      <c r="C349" s="6" t="str">
        <f>IF(B349="--","",F!F349)</f>
        <v>&lt;</v>
      </c>
      <c r="D349" s="6">
        <f>IF(ISNUMBER(F!G349)=FALSE,"--",IF(F!G349=0,"--",F!G349))</f>
        <v>0.1</v>
      </c>
      <c r="E349" s="6" t="str">
        <f>IF(D349="--","",F!H349)</f>
        <v>&lt;</v>
      </c>
      <c r="F349" s="6">
        <f>IF(ISNUMBER(F!I349)=FALSE,"--",IF(F!I349=0,"--",F!I349))</f>
        <v>0.1</v>
      </c>
      <c r="G349" s="6" t="str">
        <f>IF(F349="--","",F!J349)</f>
        <v>&lt;</v>
      </c>
      <c r="H349" s="6"/>
      <c r="I349" s="16">
        <f>IF(F!Z349=0,-1,F!AV349)</f>
        <v>-1</v>
      </c>
      <c r="J349" s="6"/>
      <c r="K349" s="16">
        <f>IF(F!AC349=0,-1,F!AX349)</f>
        <v>-1</v>
      </c>
      <c r="L349" s="6"/>
      <c r="M349" s="16">
        <f>IF(F!AF349=0,-1,F!AZ349)</f>
        <v>-1</v>
      </c>
      <c r="N349" s="6"/>
      <c r="P349" s="4" t="str">
        <f>IFERROR(IF(AND(VLOOKUP(F!$B349,E!$B$1:$AK$300,5,FALSE)&lt;&gt;1000000000,VLOOKUP(F!$B349,E!$B$1:$AK$300,6,FALSE)=1000000000,VLOOKUP(F!$B349,E!$B$1:$AK$300,7,FALSE)=1000000000,VLOOKUP(F!$B349,E!$B$1:$AK$300,8,FALSE)=1000000000,VLOOKUP(F!$B349,E!$B$1:$AK$300,9,FALSE)=1000000000),"toetsen alleen LN",IF(AND(VLOOKUP(F!$B349,E!$B$1:$AK$300,5,FALSE)=1000000000,VLOOKUP(F!$B349,E!$B$1:$AK$300,6,FALSE)=1000000000,VLOOKUP(F!$B349,E!$B$1:$AK$300,7,FALSE)=1000000000,VLOOKUP(F!$B349,E!$B$1:$AK$300,8,FALSE)&lt;&gt;1000000000,VLOOKUP(F!$B349,E!$B$1:$AK$300,9,FALSE)&lt;&gt;1000000000),"toetsen alleen MV en SV",IF(AND(VLOOKUP(F!$B349,E!$B$1:$AK$300,5,FALSE)&lt;&gt;1000000000,VLOOKUP(F!$B349,E!$B$1:$AK$300,6,FALSE)&lt;&gt;1000000000,VLOOKUP(F!$B349,E!$B$1:$AK$300,7,FALSE)&lt;&gt;1000000000,VLOOKUP(F!$B349,E!$B$1:$AK$300,8,FALSE)=1000000000,VLOOKUP(F!$B349,E!$B$1:$AK$300,9,FALSE)=1000000000),"toetsen geen MV en SV",IF(VLOOKUP(F!$B349,E!$B$1:$AK$300,5,FALSE)+VLOOKUP(F!$B349,E!$B$1:$AK$300,6,FALSE)+VLOOKUP(F!$B349,E!$B$1:$AK$300,7,FALSE)+VLOOKUP(F!$B349,E!$B$1:$AK$300,8,FALSE)&lt;&gt;4000000000,"toetsen",IF(VLOOKUP(F!$B349,E!$B$1:$AK$300,12,FALSE)&lt;&gt;1000000000,"toetsen alleen IW","niet toetsen"))))),"")</f>
        <v>toetsen</v>
      </c>
      <c r="Q349" s="6">
        <f t="shared" si="130"/>
        <v>-1</v>
      </c>
      <c r="R349" s="5" t="str">
        <f>IF($B349="--","",IF($P349="toetsen",toetsen(F!$B349,Q349),IF($P349="toetsen alleen IW",toetsen_alleen_IW(F!$B349,Q349),IF($P349="toetsen alleen LN",toetsen_alleen_LN(F!$B349,Q349),IF($P349="toetsen geen MV en SV",toetsen_geen_MV_en_SV(F!$B349,Q349),IF($P349="toetsen alleen MV en SV",toetsen_alleen_MV_en_SV(F!$B349,Q349),""))))))</f>
        <v>-</v>
      </c>
      <c r="S349" s="5" t="str">
        <f>IF($P349="toetsen",IF(OR(Q349="",VLOOKUP(F!$B349,E!$B$1:$AK$300,10,FALSE)=1000000000),"",IF(Q349&lt;=VLOOKUP(F!$B349,E!$B$1:$AK$300,10,FALSE),"ja","nee")),"")</f>
        <v>ja</v>
      </c>
      <c r="T349" s="78">
        <f t="shared" si="125"/>
        <v>-1</v>
      </c>
      <c r="U349" s="5" t="str">
        <f>IF($D349="--","",IF($P349="toetsen",toetsen(F!$B349,T349),IF($P349="toetsen alleen IW",toetsen_alleen_IW(F!$B349,T349),IF($P349="toetsen alleen LN",toetsen_alleen_LN(F!$B349,T349),IF($P349="toetsen geen MV en SV",toetsen_geen_MV_en_SV(F!$B349,T349),IF($P349="toetsen alleen MV en SV",toetsen_alleen_MV_en_SV(F!$B349,T349),""))))))</f>
        <v>-</v>
      </c>
      <c r="V349" s="5" t="str">
        <f>IF($P349="toetsen",IF(OR(T349="",VLOOKUP(F!$B349,E!$B$1:$AK$300,10,FALSE)=1000000000),"",IF(T349&lt;=VLOOKUP(F!$B349,E!$B$1:$AK$300,10,FALSE),"ja","nee")),"")</f>
        <v>ja</v>
      </c>
      <c r="W349" s="6">
        <f t="shared" si="126"/>
        <v>-1</v>
      </c>
      <c r="X349" s="5" t="str">
        <f>IF($F349="--","",IF($P349="toetsen",toetsen(F!$B349,W349),IF($P349="toetsen alleen IW",toetsen_alleen_IW(F!$B349,W349),IF($P349="toetsen alleen LN",toetsen_alleen_LN(F!$B349,W349),IF($P349="toetsen geen MV en SV",toetsen_geen_MV_en_SV(F!$B349,W349),IF($P349="toetsen alleen MV en SV",toetsen_alleen_MV_en_SV(F!$B349,W349),""))))))</f>
        <v>-</v>
      </c>
      <c r="Y349" s="5" t="str">
        <f>IF($P349="toetsen",IF(OR(W349="",VLOOKUP(F!$B349,E!$B$1:$AK$300,10,FALSE)=1000000000),"",IF(W349&lt;=VLOOKUP(F!$B349,E!$B$1:$AK$300,10,FALSE),"ja","nee")),"")</f>
        <v>ja</v>
      </c>
      <c r="AA349" s="4">
        <f>IFERROR(IF(Q349="","",(IF(Q349&gt;2*VLOOKUP(F!$B349,E!$B$1:$AK$300,5,FALSE),1,0))),"")</f>
        <v>0</v>
      </c>
      <c r="AB349" s="4">
        <f>IFERROR(IF(T349="","",(IF(T349&gt;2*VLOOKUP(F!$B349,E!$B$1:$AK$300,5,FALSE),1,0))),"")</f>
        <v>0</v>
      </c>
      <c r="AC349" s="4">
        <f>IFERROR(IF(W349="","",(IF(W349&gt;2*VLOOKUP(F!$B349,E!$B$1:$AK$300,5,FALSE),1,0))),"")</f>
        <v>0</v>
      </c>
      <c r="AE349" s="4">
        <f>IFERROR(IF(Q349="","",(IF(Q349&gt;VLOOKUP(F!$B349,E!$B$1:$AK$300,6,FALSE)+VLOOKUP(F!$B349,E!$B$1:$AK$300,5,FALSE),1,0))),"")</f>
        <v>0</v>
      </c>
      <c r="AF349" s="4">
        <f>IFERROR(IF(T349="","",(IF(T349&gt;VLOOKUP(F!$B349,E!$B$1:$AK$300,6,FALSE)+VLOOKUP(F!$B349,E!$B$1:$AK$300,5,FALSE),1,0))),"")</f>
        <v>0</v>
      </c>
      <c r="AG349" s="4">
        <f>IFERROR(IF(W349="","",(IF(W349&gt;VLOOKUP(F!$B349,E!$B$1:$AK$300,6,FALSE)+VLOOKUP(F!$B349,E!$B$1:$AK$300,5,FALSE),1,0))),"")</f>
        <v>0</v>
      </c>
      <c r="AI349" s="6" t="str">
        <f t="shared" si="127"/>
        <v>0,10</v>
      </c>
      <c r="AJ349" s="6" t="str">
        <f>IF(AI349="--","--",IF(F!$D349=131,IF(I349=-1,"rg",IF(I349="","--",IF(I349*1000&lt;1,FIXED(I349*1000,3),IF(I349*1000&lt;10,FIXED(I349*1000,2),(IF(I349*1000&lt;100,FIXED(I349*1000,1),IF(I349*1000&lt;1000,FIXED(I349*1000,0),MROUND(I349*1000,10)))))))),IF(I349=-1,"rg",IF(I349="","--",IF(I349&lt;1,FIXED(I349,3),IF(I349&lt;10,FIXED(I349,2),(IF(I349&lt;100,FIXED(I349,1),IF(I349&lt;1000,FIXED(I349,0),MROUND(I349,10))))))))))</f>
        <v>rg</v>
      </c>
      <c r="AK349" s="6" t="str">
        <f t="shared" si="128"/>
        <v>0,10</v>
      </c>
      <c r="AL349" s="6" t="str">
        <f>IF(AK349="--","--",IF(F!$D349=131,IF(K349=-1,"rg",IF(K349="","--",IF(K349*1000&lt;1,FIXED(K349*1000,3),IF(K349*1000&lt;10,FIXED(K349*1000,2),(IF(K349*1000&lt;100,FIXED(K349*1000,1),IF(K349*1000&lt;1000,FIXED(K349*1000,0),MROUND(K349*1000,10)))))))),IF(K349=-1,"rg",IF(K349="","--",IF(K349&lt;1,FIXED(K349,3),IF(K349&lt;10,FIXED(K349,2),(IF(K349&lt;100,FIXED(K349,1),IF(K349&lt;1000,FIXED(K349,0),MROUND(K349,10))))))))))</f>
        <v>rg</v>
      </c>
      <c r="AM349" s="6" t="str">
        <f t="shared" si="129"/>
        <v>0,10</v>
      </c>
      <c r="AN349" s="6" t="str">
        <f>IF(AM349="--","--",IF(F!$D349=131,IF(M349=-1,"rg",IF(M349="","--",IF(M349*1000&lt;1,FIXED(M349*1000,3),IF(M349*1000&lt;10,FIXED(M349*1000,2),(IF(M349*1000&lt;100,FIXED(M349*1000,1),IF(M349*1000&lt;1000,FIXED(M349*1000,0),MROUND(M349*1000,10)))))))),IF(M349=-1,"rg",IF(M349="","--",IF(M349&lt;1,FIXED(M349,3),IF(M349&lt;10,FIXED(M349,2),(IF(M349&lt;100,FIXED(M349,1),IF(M349&lt;1000,FIXED(M349,0),MROUND(M349,10))))))))))</f>
        <v>rg</v>
      </c>
      <c r="AP349" s="6" t="str">
        <f t="shared" si="116"/>
        <v>0,10</v>
      </c>
      <c r="AQ349" s="6" t="str">
        <f t="shared" si="117"/>
        <v>&lt;</v>
      </c>
      <c r="AR349" s="6" t="str">
        <f t="shared" si="118"/>
        <v>rg</v>
      </c>
      <c r="AS349" s="6" t="str">
        <f t="shared" si="119"/>
        <v>&lt;</v>
      </c>
      <c r="AT349" s="6" t="str">
        <f t="shared" si="120"/>
        <v>-</v>
      </c>
      <c r="AU349" s="6" t="str">
        <f>IFERROR(IF(AR349="--","",IF(HLOOKUP(SMALL($Q$4:$Y$4,3),$Q$4:$Y$501,ROW(AP349)-3,FALSE)=0,"",IF(HLOOKUP(SMALL($Q$4:$Y$4,3),$Q$4:$Y$501,ROW(AP349)-3,FALSE)="nee",VLOOKUP("De kwaliteitseis emissiearme grond (maximale concentratie) wordt overschreden.",H!$O$10:'H'!$P$59,2,FALSE),""))),"")</f>
        <v/>
      </c>
      <c r="AV349" s="6" t="str">
        <f t="shared" si="110"/>
        <v>0,10</v>
      </c>
      <c r="AW349" s="6" t="str">
        <f t="shared" si="111"/>
        <v>&lt;</v>
      </c>
      <c r="AX349" s="6" t="str">
        <f t="shared" si="112"/>
        <v>rg</v>
      </c>
      <c r="AY349" s="6" t="str">
        <f t="shared" si="121"/>
        <v>&lt;</v>
      </c>
      <c r="AZ349" s="6" t="str">
        <f t="shared" si="122"/>
        <v>-</v>
      </c>
      <c r="BA349" s="6" t="str">
        <f>IFERROR(IF(AR349="--","",IF(HLOOKUP(SMALL($Q$4:$Y$4,6),$Q$4:$Y$501,ROW(AP349)-3,FALSE)=0,"",IF(HLOOKUP(SMALL($Q$4:$Y$4,6),$Q$4:$Y$501,ROW(AP349)-3,FALSE)="nee",VLOOKUP("De kwaliteitseis emissiearme grond (maximale concentratie) wordt overschreden.",H!$O$10:'H'!$P$59,2,FALSE),""))),"")</f>
        <v/>
      </c>
      <c r="BB349" s="6" t="str">
        <f t="shared" si="113"/>
        <v>0,10</v>
      </c>
      <c r="BC349" s="6" t="str">
        <f t="shared" si="114"/>
        <v>&lt;</v>
      </c>
      <c r="BD349" s="6" t="str">
        <f t="shared" si="115"/>
        <v>rg</v>
      </c>
      <c r="BE349" s="6" t="str">
        <f t="shared" si="123"/>
        <v>&lt;</v>
      </c>
      <c r="BF349" s="6" t="str">
        <f t="shared" si="124"/>
        <v>-</v>
      </c>
      <c r="BG349" s="4" t="str">
        <f>IFERROR(IF(AR349="--","",IF(HLOOKUP(SMALL($Q$4:$Y$4,9),$Q$4:$Y$501,ROW(AP349)-3,FALSE)=0,"",IF(HLOOKUP(SMALL($Q$4:$Y$4,9),$Q$4:$Y$501,ROW(AP349)-3,FALSE)="nee",VLOOKUP("De kwaliteitseis emissiearme grond (maximale concentratie) wordt overschreden.",H!$O$10:'H'!$P$59,2,FALSE),""))),"")</f>
        <v/>
      </c>
    </row>
    <row r="350" spans="1:59" x14ac:dyDescent="0.2">
      <c r="A350" s="4" t="str">
        <f>F!A350</f>
        <v>4:2 FTS</v>
      </c>
      <c r="B350" s="6">
        <f>IF(ISNUMBER(F!E350)=FALSE,"--",IF(F!E350=0,"--",F!E350))</f>
        <v>0.1</v>
      </c>
      <c r="C350" s="6" t="str">
        <f>IF(B350="--","",F!F350)</f>
        <v>&lt;</v>
      </c>
      <c r="D350" s="6">
        <f>IF(ISNUMBER(F!G350)=FALSE,"--",IF(F!G350=0,"--",F!G350))</f>
        <v>0.1</v>
      </c>
      <c r="E350" s="6" t="str">
        <f>IF(D350="--","",F!H350)</f>
        <v>&lt;</v>
      </c>
      <c r="F350" s="6">
        <f>IF(ISNUMBER(F!I350)=FALSE,"--",IF(F!I350=0,"--",F!I350))</f>
        <v>0.1</v>
      </c>
      <c r="G350" s="6" t="str">
        <f>IF(F350="--","",F!J350)</f>
        <v>&lt;</v>
      </c>
      <c r="H350" s="6"/>
      <c r="I350" s="16">
        <f>IF(F!Z350=0,-1,F!AV350)</f>
        <v>-1</v>
      </c>
      <c r="J350" s="6"/>
      <c r="K350" s="16">
        <f>IF(F!AC350=0,-1,F!AX350)</f>
        <v>-1</v>
      </c>
      <c r="L350" s="6"/>
      <c r="M350" s="16">
        <f>IF(F!AF350=0,-1,F!AZ350)</f>
        <v>-1</v>
      </c>
      <c r="N350" s="6"/>
      <c r="P350" s="4" t="str">
        <f>IFERROR(IF(AND(VLOOKUP(F!$B350,E!$B$1:$AK$300,5,FALSE)&lt;&gt;1000000000,VLOOKUP(F!$B350,E!$B$1:$AK$300,6,FALSE)=1000000000,VLOOKUP(F!$B350,E!$B$1:$AK$300,7,FALSE)=1000000000,VLOOKUP(F!$B350,E!$B$1:$AK$300,8,FALSE)=1000000000,VLOOKUP(F!$B350,E!$B$1:$AK$300,9,FALSE)=1000000000),"toetsen alleen LN",IF(AND(VLOOKUP(F!$B350,E!$B$1:$AK$300,5,FALSE)=1000000000,VLOOKUP(F!$B350,E!$B$1:$AK$300,6,FALSE)=1000000000,VLOOKUP(F!$B350,E!$B$1:$AK$300,7,FALSE)=1000000000,VLOOKUP(F!$B350,E!$B$1:$AK$300,8,FALSE)&lt;&gt;1000000000,VLOOKUP(F!$B350,E!$B$1:$AK$300,9,FALSE)&lt;&gt;1000000000),"toetsen alleen MV en SV",IF(AND(VLOOKUP(F!$B350,E!$B$1:$AK$300,5,FALSE)&lt;&gt;1000000000,VLOOKUP(F!$B350,E!$B$1:$AK$300,6,FALSE)&lt;&gt;1000000000,VLOOKUP(F!$B350,E!$B$1:$AK$300,7,FALSE)&lt;&gt;1000000000,VLOOKUP(F!$B350,E!$B$1:$AK$300,8,FALSE)=1000000000,VLOOKUP(F!$B350,E!$B$1:$AK$300,9,FALSE)=1000000000),"toetsen geen MV en SV",IF(VLOOKUP(F!$B350,E!$B$1:$AK$300,5,FALSE)+VLOOKUP(F!$B350,E!$B$1:$AK$300,6,FALSE)+VLOOKUP(F!$B350,E!$B$1:$AK$300,7,FALSE)+VLOOKUP(F!$B350,E!$B$1:$AK$300,8,FALSE)&lt;&gt;4000000000,"toetsen",IF(VLOOKUP(F!$B350,E!$B$1:$AK$300,12,FALSE)&lt;&gt;1000000000,"toetsen alleen IW","niet toetsen"))))),"")</f>
        <v>toetsen</v>
      </c>
      <c r="Q350" s="6">
        <f t="shared" si="130"/>
        <v>-1</v>
      </c>
      <c r="R350" s="5" t="str">
        <f>IF($B350="--","",IF($P350="toetsen",toetsen(F!$B350,Q350),IF($P350="toetsen alleen IW",toetsen_alleen_IW(F!$B350,Q350),IF($P350="toetsen alleen LN",toetsen_alleen_LN(F!$B350,Q350),IF($P350="toetsen geen MV en SV",toetsen_geen_MV_en_SV(F!$B350,Q350),IF($P350="toetsen alleen MV en SV",toetsen_alleen_MV_en_SV(F!$B350,Q350),""))))))</f>
        <v>-</v>
      </c>
      <c r="S350" s="5" t="str">
        <f>IF($P350="toetsen",IF(OR(Q350="",VLOOKUP(F!$B350,E!$B$1:$AK$300,10,FALSE)=1000000000),"",IF(Q350&lt;=VLOOKUP(F!$B350,E!$B$1:$AK$300,10,FALSE),"ja","nee")),"")</f>
        <v>ja</v>
      </c>
      <c r="T350" s="78">
        <f t="shared" si="125"/>
        <v>-1</v>
      </c>
      <c r="U350" s="5" t="str">
        <f>IF($D350="--","",IF($P350="toetsen",toetsen(F!$B350,T350),IF($P350="toetsen alleen IW",toetsen_alleen_IW(F!$B350,T350),IF($P350="toetsen alleen LN",toetsen_alleen_LN(F!$B350,T350),IF($P350="toetsen geen MV en SV",toetsen_geen_MV_en_SV(F!$B350,T350),IF($P350="toetsen alleen MV en SV",toetsen_alleen_MV_en_SV(F!$B350,T350),""))))))</f>
        <v>-</v>
      </c>
      <c r="V350" s="5" t="str">
        <f>IF($P350="toetsen",IF(OR(T350="",VLOOKUP(F!$B350,E!$B$1:$AK$300,10,FALSE)=1000000000),"",IF(T350&lt;=VLOOKUP(F!$B350,E!$B$1:$AK$300,10,FALSE),"ja","nee")),"")</f>
        <v>ja</v>
      </c>
      <c r="W350" s="6">
        <f t="shared" si="126"/>
        <v>-1</v>
      </c>
      <c r="X350" s="5" t="str">
        <f>IF($F350="--","",IF($P350="toetsen",toetsen(F!$B350,W350),IF($P350="toetsen alleen IW",toetsen_alleen_IW(F!$B350,W350),IF($P350="toetsen alleen LN",toetsen_alleen_LN(F!$B350,W350),IF($P350="toetsen geen MV en SV",toetsen_geen_MV_en_SV(F!$B350,W350),IF($P350="toetsen alleen MV en SV",toetsen_alleen_MV_en_SV(F!$B350,W350),""))))))</f>
        <v>-</v>
      </c>
      <c r="Y350" s="5" t="str">
        <f>IF($P350="toetsen",IF(OR(W350="",VLOOKUP(F!$B350,E!$B$1:$AK$300,10,FALSE)=1000000000),"",IF(W350&lt;=VLOOKUP(F!$B350,E!$B$1:$AK$300,10,FALSE),"ja","nee")),"")</f>
        <v>ja</v>
      </c>
      <c r="AA350" s="4">
        <f>IFERROR(IF(Q350="","",(IF(Q350&gt;2*VLOOKUP(F!$B350,E!$B$1:$AK$300,5,FALSE),1,0))),"")</f>
        <v>0</v>
      </c>
      <c r="AB350" s="4">
        <f>IFERROR(IF(T350="","",(IF(T350&gt;2*VLOOKUP(F!$B350,E!$B$1:$AK$300,5,FALSE),1,0))),"")</f>
        <v>0</v>
      </c>
      <c r="AC350" s="4">
        <f>IFERROR(IF(W350="","",(IF(W350&gt;2*VLOOKUP(F!$B350,E!$B$1:$AK$300,5,FALSE),1,0))),"")</f>
        <v>0</v>
      </c>
      <c r="AE350" s="4">
        <f>IFERROR(IF(Q350="","",(IF(Q350&gt;VLOOKUP(F!$B350,E!$B$1:$AK$300,6,FALSE)+VLOOKUP(F!$B350,E!$B$1:$AK$300,5,FALSE),1,0))),"")</f>
        <v>0</v>
      </c>
      <c r="AF350" s="4">
        <f>IFERROR(IF(T350="","",(IF(T350&gt;VLOOKUP(F!$B350,E!$B$1:$AK$300,6,FALSE)+VLOOKUP(F!$B350,E!$B$1:$AK$300,5,FALSE),1,0))),"")</f>
        <v>0</v>
      </c>
      <c r="AG350" s="4">
        <f>IFERROR(IF(W350="","",(IF(W350&gt;VLOOKUP(F!$B350,E!$B$1:$AK$300,6,FALSE)+VLOOKUP(F!$B350,E!$B$1:$AK$300,5,FALSE),1,0))),"")</f>
        <v>0</v>
      </c>
      <c r="AI350" s="6" t="str">
        <f t="shared" si="127"/>
        <v>0,10</v>
      </c>
      <c r="AJ350" s="6" t="str">
        <f>IF(AI350="--","--",IF(F!$D350=131,IF(I350=-1,"rg",IF(I350="","--",IF(I350*1000&lt;1,FIXED(I350*1000,3),IF(I350*1000&lt;10,FIXED(I350*1000,2),(IF(I350*1000&lt;100,FIXED(I350*1000,1),IF(I350*1000&lt;1000,FIXED(I350*1000,0),MROUND(I350*1000,10)))))))),IF(I350=-1,"rg",IF(I350="","--",IF(I350&lt;1,FIXED(I350,3),IF(I350&lt;10,FIXED(I350,2),(IF(I350&lt;100,FIXED(I350,1),IF(I350&lt;1000,FIXED(I350,0),MROUND(I350,10))))))))))</f>
        <v>rg</v>
      </c>
      <c r="AK350" s="6" t="str">
        <f t="shared" si="128"/>
        <v>0,10</v>
      </c>
      <c r="AL350" s="6" t="str">
        <f>IF(AK350="--","--",IF(F!$D350=131,IF(K350=-1,"rg",IF(K350="","--",IF(K350*1000&lt;1,FIXED(K350*1000,3),IF(K350*1000&lt;10,FIXED(K350*1000,2),(IF(K350*1000&lt;100,FIXED(K350*1000,1),IF(K350*1000&lt;1000,FIXED(K350*1000,0),MROUND(K350*1000,10)))))))),IF(K350=-1,"rg",IF(K350="","--",IF(K350&lt;1,FIXED(K350,3),IF(K350&lt;10,FIXED(K350,2),(IF(K350&lt;100,FIXED(K350,1),IF(K350&lt;1000,FIXED(K350,0),MROUND(K350,10))))))))))</f>
        <v>rg</v>
      </c>
      <c r="AM350" s="6" t="str">
        <f t="shared" si="129"/>
        <v>0,10</v>
      </c>
      <c r="AN350" s="6" t="str">
        <f>IF(AM350="--","--",IF(F!$D350=131,IF(M350=-1,"rg",IF(M350="","--",IF(M350*1000&lt;1,FIXED(M350*1000,3),IF(M350*1000&lt;10,FIXED(M350*1000,2),(IF(M350*1000&lt;100,FIXED(M350*1000,1),IF(M350*1000&lt;1000,FIXED(M350*1000,0),MROUND(M350*1000,10)))))))),IF(M350=-1,"rg",IF(M350="","--",IF(M350&lt;1,FIXED(M350,3),IF(M350&lt;10,FIXED(M350,2),(IF(M350&lt;100,FIXED(M350,1),IF(M350&lt;1000,FIXED(M350,0),MROUND(M350,10))))))))))</f>
        <v>rg</v>
      </c>
      <c r="AP350" s="6" t="str">
        <f t="shared" si="116"/>
        <v>0,10</v>
      </c>
      <c r="AQ350" s="6" t="str">
        <f t="shared" si="117"/>
        <v>&lt;</v>
      </c>
      <c r="AR350" s="6" t="str">
        <f t="shared" si="118"/>
        <v>rg</v>
      </c>
      <c r="AS350" s="6" t="str">
        <f t="shared" si="119"/>
        <v>&lt;</v>
      </c>
      <c r="AT350" s="6" t="str">
        <f t="shared" si="120"/>
        <v>-</v>
      </c>
      <c r="AU350" s="6" t="str">
        <f>IFERROR(IF(AR350="--","",IF(HLOOKUP(SMALL($Q$4:$Y$4,3),$Q$4:$Y$501,ROW(AP350)-3,FALSE)=0,"",IF(HLOOKUP(SMALL($Q$4:$Y$4,3),$Q$4:$Y$501,ROW(AP350)-3,FALSE)="nee",VLOOKUP("De kwaliteitseis emissiearme grond (maximale concentratie) wordt overschreden.",H!$O$10:'H'!$P$59,2,FALSE),""))),"")</f>
        <v/>
      </c>
      <c r="AV350" s="6" t="str">
        <f t="shared" si="110"/>
        <v>0,10</v>
      </c>
      <c r="AW350" s="6" t="str">
        <f t="shared" si="111"/>
        <v>&lt;</v>
      </c>
      <c r="AX350" s="6" t="str">
        <f t="shared" si="112"/>
        <v>rg</v>
      </c>
      <c r="AY350" s="6" t="str">
        <f t="shared" si="121"/>
        <v>&lt;</v>
      </c>
      <c r="AZ350" s="6" t="str">
        <f t="shared" si="122"/>
        <v>-</v>
      </c>
      <c r="BA350" s="6" t="str">
        <f>IFERROR(IF(AR350="--","",IF(HLOOKUP(SMALL($Q$4:$Y$4,6),$Q$4:$Y$501,ROW(AP350)-3,FALSE)=0,"",IF(HLOOKUP(SMALL($Q$4:$Y$4,6),$Q$4:$Y$501,ROW(AP350)-3,FALSE)="nee",VLOOKUP("De kwaliteitseis emissiearme grond (maximale concentratie) wordt overschreden.",H!$O$10:'H'!$P$59,2,FALSE),""))),"")</f>
        <v/>
      </c>
      <c r="BB350" s="6" t="str">
        <f t="shared" si="113"/>
        <v>0,10</v>
      </c>
      <c r="BC350" s="6" t="str">
        <f t="shared" si="114"/>
        <v>&lt;</v>
      </c>
      <c r="BD350" s="6" t="str">
        <f t="shared" si="115"/>
        <v>rg</v>
      </c>
      <c r="BE350" s="6" t="str">
        <f t="shared" si="123"/>
        <v>&lt;</v>
      </c>
      <c r="BF350" s="6" t="str">
        <f t="shared" si="124"/>
        <v>-</v>
      </c>
      <c r="BG350" s="4" t="str">
        <f>IFERROR(IF(AR350="--","",IF(HLOOKUP(SMALL($Q$4:$Y$4,9),$Q$4:$Y$501,ROW(AP350)-3,FALSE)=0,"",IF(HLOOKUP(SMALL($Q$4:$Y$4,9),$Q$4:$Y$501,ROW(AP350)-3,FALSE)="nee",VLOOKUP("De kwaliteitseis emissiearme grond (maximale concentratie) wordt overschreden.",H!$O$10:'H'!$P$59,2,FALSE),""))),"")</f>
        <v/>
      </c>
    </row>
    <row r="351" spans="1:59" x14ac:dyDescent="0.2">
      <c r="A351" s="4" t="str">
        <f>F!A351</f>
        <v>6:2 FTS</v>
      </c>
      <c r="B351" s="6">
        <f>IF(ISNUMBER(F!E351)=FALSE,"--",IF(F!E351=0,"--",F!E351))</f>
        <v>0.1</v>
      </c>
      <c r="C351" s="6" t="str">
        <f>IF(B351="--","",F!F351)</f>
        <v>&lt;</v>
      </c>
      <c r="D351" s="6">
        <f>IF(ISNUMBER(F!G351)=FALSE,"--",IF(F!G351=0,"--",F!G351))</f>
        <v>0.1</v>
      </c>
      <c r="E351" s="6" t="str">
        <f>IF(D351="--","",F!H351)</f>
        <v>&lt;</v>
      </c>
      <c r="F351" s="6">
        <f>IF(ISNUMBER(F!I351)=FALSE,"--",IF(F!I351=0,"--",F!I351))</f>
        <v>0.1</v>
      </c>
      <c r="G351" s="6" t="str">
        <f>IF(F351="--","",F!J351)</f>
        <v>&lt;</v>
      </c>
      <c r="H351" s="6"/>
      <c r="I351" s="16">
        <f>IF(F!Z351=0,-1,F!AV351)</f>
        <v>-1</v>
      </c>
      <c r="J351" s="6"/>
      <c r="K351" s="16">
        <f>IF(F!AC351=0,-1,F!AX351)</f>
        <v>-1</v>
      </c>
      <c r="L351" s="6"/>
      <c r="M351" s="16">
        <f>IF(F!AF351=0,-1,F!AZ351)</f>
        <v>-1</v>
      </c>
      <c r="N351" s="6"/>
      <c r="P351" s="4" t="str">
        <f>IFERROR(IF(AND(VLOOKUP(F!$B351,E!$B$1:$AK$300,5,FALSE)&lt;&gt;1000000000,VLOOKUP(F!$B351,E!$B$1:$AK$300,6,FALSE)=1000000000,VLOOKUP(F!$B351,E!$B$1:$AK$300,7,FALSE)=1000000000,VLOOKUP(F!$B351,E!$B$1:$AK$300,8,FALSE)=1000000000,VLOOKUP(F!$B351,E!$B$1:$AK$300,9,FALSE)=1000000000),"toetsen alleen LN",IF(AND(VLOOKUP(F!$B351,E!$B$1:$AK$300,5,FALSE)=1000000000,VLOOKUP(F!$B351,E!$B$1:$AK$300,6,FALSE)=1000000000,VLOOKUP(F!$B351,E!$B$1:$AK$300,7,FALSE)=1000000000,VLOOKUP(F!$B351,E!$B$1:$AK$300,8,FALSE)&lt;&gt;1000000000,VLOOKUP(F!$B351,E!$B$1:$AK$300,9,FALSE)&lt;&gt;1000000000),"toetsen alleen MV en SV",IF(AND(VLOOKUP(F!$B351,E!$B$1:$AK$300,5,FALSE)&lt;&gt;1000000000,VLOOKUP(F!$B351,E!$B$1:$AK$300,6,FALSE)&lt;&gt;1000000000,VLOOKUP(F!$B351,E!$B$1:$AK$300,7,FALSE)&lt;&gt;1000000000,VLOOKUP(F!$B351,E!$B$1:$AK$300,8,FALSE)=1000000000,VLOOKUP(F!$B351,E!$B$1:$AK$300,9,FALSE)=1000000000),"toetsen geen MV en SV",IF(VLOOKUP(F!$B351,E!$B$1:$AK$300,5,FALSE)+VLOOKUP(F!$B351,E!$B$1:$AK$300,6,FALSE)+VLOOKUP(F!$B351,E!$B$1:$AK$300,7,FALSE)+VLOOKUP(F!$B351,E!$B$1:$AK$300,8,FALSE)&lt;&gt;4000000000,"toetsen",IF(VLOOKUP(F!$B351,E!$B$1:$AK$300,12,FALSE)&lt;&gt;1000000000,"toetsen alleen IW","niet toetsen"))))),"")</f>
        <v>toetsen</v>
      </c>
      <c r="Q351" s="6">
        <f t="shared" si="130"/>
        <v>-1</v>
      </c>
      <c r="R351" s="5" t="str">
        <f>IF($B351="--","",IF($P351="toetsen",toetsen(F!$B351,Q351),IF($P351="toetsen alleen IW",toetsen_alleen_IW(F!$B351,Q351),IF($P351="toetsen alleen LN",toetsen_alleen_LN(F!$B351,Q351),IF($P351="toetsen geen MV en SV",toetsen_geen_MV_en_SV(F!$B351,Q351),IF($P351="toetsen alleen MV en SV",toetsen_alleen_MV_en_SV(F!$B351,Q351),""))))))</f>
        <v>-</v>
      </c>
      <c r="S351" s="5" t="str">
        <f>IF($P351="toetsen",IF(OR(Q351="",VLOOKUP(F!$B351,E!$B$1:$AK$300,10,FALSE)=1000000000),"",IF(Q351&lt;=VLOOKUP(F!$B351,E!$B$1:$AK$300,10,FALSE),"ja","nee")),"")</f>
        <v>ja</v>
      </c>
      <c r="T351" s="78">
        <f t="shared" si="125"/>
        <v>-1</v>
      </c>
      <c r="U351" s="5" t="str">
        <f>IF($D351="--","",IF($P351="toetsen",toetsen(F!$B351,T351),IF($P351="toetsen alleen IW",toetsen_alleen_IW(F!$B351,T351),IF($P351="toetsen alleen LN",toetsen_alleen_LN(F!$B351,T351),IF($P351="toetsen geen MV en SV",toetsen_geen_MV_en_SV(F!$B351,T351),IF($P351="toetsen alleen MV en SV",toetsen_alleen_MV_en_SV(F!$B351,T351),""))))))</f>
        <v>-</v>
      </c>
      <c r="V351" s="5" t="str">
        <f>IF($P351="toetsen",IF(OR(T351="",VLOOKUP(F!$B351,E!$B$1:$AK$300,10,FALSE)=1000000000),"",IF(T351&lt;=VLOOKUP(F!$B351,E!$B$1:$AK$300,10,FALSE),"ja","nee")),"")</f>
        <v>ja</v>
      </c>
      <c r="W351" s="6">
        <f t="shared" si="126"/>
        <v>-1</v>
      </c>
      <c r="X351" s="5" t="str">
        <f>IF($F351="--","",IF($P351="toetsen",toetsen(F!$B351,W351),IF($P351="toetsen alleen IW",toetsen_alleen_IW(F!$B351,W351),IF($P351="toetsen alleen LN",toetsen_alleen_LN(F!$B351,W351),IF($P351="toetsen geen MV en SV",toetsen_geen_MV_en_SV(F!$B351,W351),IF($P351="toetsen alleen MV en SV",toetsen_alleen_MV_en_SV(F!$B351,W351),""))))))</f>
        <v>-</v>
      </c>
      <c r="Y351" s="5" t="str">
        <f>IF($P351="toetsen",IF(OR(W351="",VLOOKUP(F!$B351,E!$B$1:$AK$300,10,FALSE)=1000000000),"",IF(W351&lt;=VLOOKUP(F!$B351,E!$B$1:$AK$300,10,FALSE),"ja","nee")),"")</f>
        <v>ja</v>
      </c>
      <c r="AA351" s="4">
        <f>IFERROR(IF(Q351="","",(IF(Q351&gt;2*VLOOKUP(F!$B351,E!$B$1:$AK$300,5,FALSE),1,0))),"")</f>
        <v>0</v>
      </c>
      <c r="AB351" s="4">
        <f>IFERROR(IF(T351="","",(IF(T351&gt;2*VLOOKUP(F!$B351,E!$B$1:$AK$300,5,FALSE),1,0))),"")</f>
        <v>0</v>
      </c>
      <c r="AC351" s="4">
        <f>IFERROR(IF(W351="","",(IF(W351&gt;2*VLOOKUP(F!$B351,E!$B$1:$AK$300,5,FALSE),1,0))),"")</f>
        <v>0</v>
      </c>
      <c r="AE351" s="4">
        <f>IFERROR(IF(Q351="","",(IF(Q351&gt;VLOOKUP(F!$B351,E!$B$1:$AK$300,6,FALSE)+VLOOKUP(F!$B351,E!$B$1:$AK$300,5,FALSE),1,0))),"")</f>
        <v>0</v>
      </c>
      <c r="AF351" s="4">
        <f>IFERROR(IF(T351="","",(IF(T351&gt;VLOOKUP(F!$B351,E!$B$1:$AK$300,6,FALSE)+VLOOKUP(F!$B351,E!$B$1:$AK$300,5,FALSE),1,0))),"")</f>
        <v>0</v>
      </c>
      <c r="AG351" s="4">
        <f>IFERROR(IF(W351="","",(IF(W351&gt;VLOOKUP(F!$B351,E!$B$1:$AK$300,6,FALSE)+VLOOKUP(F!$B351,E!$B$1:$AK$300,5,FALSE),1,0))),"")</f>
        <v>0</v>
      </c>
      <c r="AI351" s="6" t="str">
        <f t="shared" si="127"/>
        <v>0,10</v>
      </c>
      <c r="AJ351" s="6" t="str">
        <f>IF(AI351="--","--",IF(F!$D351=131,IF(I351=-1,"rg",IF(I351="","--",IF(I351*1000&lt;1,FIXED(I351*1000,3),IF(I351*1000&lt;10,FIXED(I351*1000,2),(IF(I351*1000&lt;100,FIXED(I351*1000,1),IF(I351*1000&lt;1000,FIXED(I351*1000,0),MROUND(I351*1000,10)))))))),IF(I351=-1,"rg",IF(I351="","--",IF(I351&lt;1,FIXED(I351,3),IF(I351&lt;10,FIXED(I351,2),(IF(I351&lt;100,FIXED(I351,1),IF(I351&lt;1000,FIXED(I351,0),MROUND(I351,10))))))))))</f>
        <v>rg</v>
      </c>
      <c r="AK351" s="6" t="str">
        <f t="shared" si="128"/>
        <v>0,10</v>
      </c>
      <c r="AL351" s="6" t="str">
        <f>IF(AK351="--","--",IF(F!$D351=131,IF(K351=-1,"rg",IF(K351="","--",IF(K351*1000&lt;1,FIXED(K351*1000,3),IF(K351*1000&lt;10,FIXED(K351*1000,2),(IF(K351*1000&lt;100,FIXED(K351*1000,1),IF(K351*1000&lt;1000,FIXED(K351*1000,0),MROUND(K351*1000,10)))))))),IF(K351=-1,"rg",IF(K351="","--",IF(K351&lt;1,FIXED(K351,3),IF(K351&lt;10,FIXED(K351,2),(IF(K351&lt;100,FIXED(K351,1),IF(K351&lt;1000,FIXED(K351,0),MROUND(K351,10))))))))))</f>
        <v>rg</v>
      </c>
      <c r="AM351" s="6" t="str">
        <f t="shared" si="129"/>
        <v>0,10</v>
      </c>
      <c r="AN351" s="6" t="str">
        <f>IF(AM351="--","--",IF(F!$D351=131,IF(M351=-1,"rg",IF(M351="","--",IF(M351*1000&lt;1,FIXED(M351*1000,3),IF(M351*1000&lt;10,FIXED(M351*1000,2),(IF(M351*1000&lt;100,FIXED(M351*1000,1),IF(M351*1000&lt;1000,FIXED(M351*1000,0),MROUND(M351*1000,10)))))))),IF(M351=-1,"rg",IF(M351="","--",IF(M351&lt;1,FIXED(M351,3),IF(M351&lt;10,FIXED(M351,2),(IF(M351&lt;100,FIXED(M351,1),IF(M351&lt;1000,FIXED(M351,0),MROUND(M351,10))))))))))</f>
        <v>rg</v>
      </c>
      <c r="AP351" s="6" t="str">
        <f t="shared" si="116"/>
        <v>0,10</v>
      </c>
      <c r="AQ351" s="6" t="str">
        <f t="shared" si="117"/>
        <v>&lt;</v>
      </c>
      <c r="AR351" s="6" t="str">
        <f t="shared" si="118"/>
        <v>rg</v>
      </c>
      <c r="AS351" s="6" t="str">
        <f t="shared" si="119"/>
        <v>&lt;</v>
      </c>
      <c r="AT351" s="6" t="str">
        <f t="shared" si="120"/>
        <v>-</v>
      </c>
      <c r="AU351" s="6" t="str">
        <f>IFERROR(IF(AR351="--","",IF(HLOOKUP(SMALL($Q$4:$Y$4,3),$Q$4:$Y$501,ROW(AP351)-3,FALSE)=0,"",IF(HLOOKUP(SMALL($Q$4:$Y$4,3),$Q$4:$Y$501,ROW(AP351)-3,FALSE)="nee",VLOOKUP("De kwaliteitseis emissiearme grond (maximale concentratie) wordt overschreden.",H!$O$10:'H'!$P$59,2,FALSE),""))),"")</f>
        <v/>
      </c>
      <c r="AV351" s="6" t="str">
        <f t="shared" si="110"/>
        <v>0,10</v>
      </c>
      <c r="AW351" s="6" t="str">
        <f t="shared" si="111"/>
        <v>&lt;</v>
      </c>
      <c r="AX351" s="6" t="str">
        <f t="shared" si="112"/>
        <v>rg</v>
      </c>
      <c r="AY351" s="6" t="str">
        <f t="shared" si="121"/>
        <v>&lt;</v>
      </c>
      <c r="AZ351" s="6" t="str">
        <f t="shared" si="122"/>
        <v>-</v>
      </c>
      <c r="BA351" s="6" t="str">
        <f>IFERROR(IF(AR351="--","",IF(HLOOKUP(SMALL($Q$4:$Y$4,6),$Q$4:$Y$501,ROW(AP351)-3,FALSE)=0,"",IF(HLOOKUP(SMALL($Q$4:$Y$4,6),$Q$4:$Y$501,ROW(AP351)-3,FALSE)="nee",VLOOKUP("De kwaliteitseis emissiearme grond (maximale concentratie) wordt overschreden.",H!$O$10:'H'!$P$59,2,FALSE),""))),"")</f>
        <v/>
      </c>
      <c r="BB351" s="6" t="str">
        <f t="shared" si="113"/>
        <v>0,10</v>
      </c>
      <c r="BC351" s="6" t="str">
        <f t="shared" si="114"/>
        <v>&lt;</v>
      </c>
      <c r="BD351" s="6" t="str">
        <f t="shared" si="115"/>
        <v>rg</v>
      </c>
      <c r="BE351" s="6" t="str">
        <f t="shared" si="123"/>
        <v>&lt;</v>
      </c>
      <c r="BF351" s="6" t="str">
        <f t="shared" si="124"/>
        <v>-</v>
      </c>
      <c r="BG351" s="4" t="str">
        <f>IFERROR(IF(AR351="--","",IF(HLOOKUP(SMALL($Q$4:$Y$4,9),$Q$4:$Y$501,ROW(AP351)-3,FALSE)=0,"",IF(HLOOKUP(SMALL($Q$4:$Y$4,9),$Q$4:$Y$501,ROW(AP351)-3,FALSE)="nee",VLOOKUP("De kwaliteitseis emissiearme grond (maximale concentratie) wordt overschreden.",H!$O$10:'H'!$P$59,2,FALSE),""))),"")</f>
        <v/>
      </c>
    </row>
    <row r="352" spans="1:59" x14ac:dyDescent="0.2">
      <c r="A352" s="4" t="str">
        <f>F!A352</f>
        <v>8:2 FTS</v>
      </c>
      <c r="B352" s="6">
        <f>IF(ISNUMBER(F!E352)=FALSE,"--",IF(F!E352=0,"--",F!E352))</f>
        <v>0.1</v>
      </c>
      <c r="C352" s="6" t="str">
        <f>IF(B352="--","",F!F352)</f>
        <v>&lt;</v>
      </c>
      <c r="D352" s="6">
        <f>IF(ISNUMBER(F!G352)=FALSE,"--",IF(F!G352=0,"--",F!G352))</f>
        <v>0.1</v>
      </c>
      <c r="E352" s="6" t="str">
        <f>IF(D352="--","",F!H352)</f>
        <v>&lt;</v>
      </c>
      <c r="F352" s="6">
        <f>IF(ISNUMBER(F!I352)=FALSE,"--",IF(F!I352=0,"--",F!I352))</f>
        <v>0.1</v>
      </c>
      <c r="G352" s="6" t="str">
        <f>IF(F352="--","",F!J352)</f>
        <v>&lt;</v>
      </c>
      <c r="H352" s="6"/>
      <c r="I352" s="16">
        <f>IF(F!Z352=0,-1,F!AV352)</f>
        <v>-1</v>
      </c>
      <c r="J352" s="6"/>
      <c r="K352" s="16">
        <f>IF(F!AC352=0,-1,F!AX352)</f>
        <v>-1</v>
      </c>
      <c r="L352" s="6"/>
      <c r="M352" s="16">
        <f>IF(F!AF352=0,-1,F!AZ352)</f>
        <v>-1</v>
      </c>
      <c r="N352" s="6"/>
      <c r="P352" s="4" t="str">
        <f>IFERROR(IF(AND(VLOOKUP(F!$B352,E!$B$1:$AK$300,5,FALSE)&lt;&gt;1000000000,VLOOKUP(F!$B352,E!$B$1:$AK$300,6,FALSE)=1000000000,VLOOKUP(F!$B352,E!$B$1:$AK$300,7,FALSE)=1000000000,VLOOKUP(F!$B352,E!$B$1:$AK$300,8,FALSE)=1000000000,VLOOKUP(F!$B352,E!$B$1:$AK$300,9,FALSE)=1000000000),"toetsen alleen LN",IF(AND(VLOOKUP(F!$B352,E!$B$1:$AK$300,5,FALSE)=1000000000,VLOOKUP(F!$B352,E!$B$1:$AK$300,6,FALSE)=1000000000,VLOOKUP(F!$B352,E!$B$1:$AK$300,7,FALSE)=1000000000,VLOOKUP(F!$B352,E!$B$1:$AK$300,8,FALSE)&lt;&gt;1000000000,VLOOKUP(F!$B352,E!$B$1:$AK$300,9,FALSE)&lt;&gt;1000000000),"toetsen alleen MV en SV",IF(AND(VLOOKUP(F!$B352,E!$B$1:$AK$300,5,FALSE)&lt;&gt;1000000000,VLOOKUP(F!$B352,E!$B$1:$AK$300,6,FALSE)&lt;&gt;1000000000,VLOOKUP(F!$B352,E!$B$1:$AK$300,7,FALSE)&lt;&gt;1000000000,VLOOKUP(F!$B352,E!$B$1:$AK$300,8,FALSE)=1000000000,VLOOKUP(F!$B352,E!$B$1:$AK$300,9,FALSE)=1000000000),"toetsen geen MV en SV",IF(VLOOKUP(F!$B352,E!$B$1:$AK$300,5,FALSE)+VLOOKUP(F!$B352,E!$B$1:$AK$300,6,FALSE)+VLOOKUP(F!$B352,E!$B$1:$AK$300,7,FALSE)+VLOOKUP(F!$B352,E!$B$1:$AK$300,8,FALSE)&lt;&gt;4000000000,"toetsen",IF(VLOOKUP(F!$B352,E!$B$1:$AK$300,12,FALSE)&lt;&gt;1000000000,"toetsen alleen IW","niet toetsen"))))),"")</f>
        <v>toetsen</v>
      </c>
      <c r="Q352" s="6">
        <f t="shared" si="130"/>
        <v>-1</v>
      </c>
      <c r="R352" s="5" t="str">
        <f>IF($B352="--","",IF($P352="toetsen",toetsen(F!$B352,Q352),IF($P352="toetsen alleen IW",toetsen_alleen_IW(F!$B352,Q352),IF($P352="toetsen alleen LN",toetsen_alleen_LN(F!$B352,Q352),IF($P352="toetsen geen MV en SV",toetsen_geen_MV_en_SV(F!$B352,Q352),IF($P352="toetsen alleen MV en SV",toetsen_alleen_MV_en_SV(F!$B352,Q352),""))))))</f>
        <v>-</v>
      </c>
      <c r="S352" s="5" t="str">
        <f>IF($P352="toetsen",IF(OR(Q352="",VLOOKUP(F!$B352,E!$B$1:$AK$300,10,FALSE)=1000000000),"",IF(Q352&lt;=VLOOKUP(F!$B352,E!$B$1:$AK$300,10,FALSE),"ja","nee")),"")</f>
        <v>ja</v>
      </c>
      <c r="T352" s="78">
        <f t="shared" si="125"/>
        <v>-1</v>
      </c>
      <c r="U352" s="5" t="str">
        <f>IF($D352="--","",IF($P352="toetsen",toetsen(F!$B352,T352),IF($P352="toetsen alleen IW",toetsen_alleen_IW(F!$B352,T352),IF($P352="toetsen alleen LN",toetsen_alleen_LN(F!$B352,T352),IF($P352="toetsen geen MV en SV",toetsen_geen_MV_en_SV(F!$B352,T352),IF($P352="toetsen alleen MV en SV",toetsen_alleen_MV_en_SV(F!$B352,T352),""))))))</f>
        <v>-</v>
      </c>
      <c r="V352" s="5" t="str">
        <f>IF($P352="toetsen",IF(OR(T352="",VLOOKUP(F!$B352,E!$B$1:$AK$300,10,FALSE)=1000000000),"",IF(T352&lt;=VLOOKUP(F!$B352,E!$B$1:$AK$300,10,FALSE),"ja","nee")),"")</f>
        <v>ja</v>
      </c>
      <c r="W352" s="6">
        <f t="shared" si="126"/>
        <v>-1</v>
      </c>
      <c r="X352" s="5" t="str">
        <f>IF($F352="--","",IF($P352="toetsen",toetsen(F!$B352,W352),IF($P352="toetsen alleen IW",toetsen_alleen_IW(F!$B352,W352),IF($P352="toetsen alleen LN",toetsen_alleen_LN(F!$B352,W352),IF($P352="toetsen geen MV en SV",toetsen_geen_MV_en_SV(F!$B352,W352),IF($P352="toetsen alleen MV en SV",toetsen_alleen_MV_en_SV(F!$B352,W352),""))))))</f>
        <v>-</v>
      </c>
      <c r="Y352" s="5" t="str">
        <f>IF($P352="toetsen",IF(OR(W352="",VLOOKUP(F!$B352,E!$B$1:$AK$300,10,FALSE)=1000000000),"",IF(W352&lt;=VLOOKUP(F!$B352,E!$B$1:$AK$300,10,FALSE),"ja","nee")),"")</f>
        <v>ja</v>
      </c>
      <c r="AA352" s="4">
        <f>IFERROR(IF(Q352="","",(IF(Q352&gt;2*VLOOKUP(F!$B352,E!$B$1:$AK$300,5,FALSE),1,0))),"")</f>
        <v>0</v>
      </c>
      <c r="AB352" s="4">
        <f>IFERROR(IF(T352="","",(IF(T352&gt;2*VLOOKUP(F!$B352,E!$B$1:$AK$300,5,FALSE),1,0))),"")</f>
        <v>0</v>
      </c>
      <c r="AC352" s="4">
        <f>IFERROR(IF(W352="","",(IF(W352&gt;2*VLOOKUP(F!$B352,E!$B$1:$AK$300,5,FALSE),1,0))),"")</f>
        <v>0</v>
      </c>
      <c r="AE352" s="4">
        <f>IFERROR(IF(Q352="","",(IF(Q352&gt;VLOOKUP(F!$B352,E!$B$1:$AK$300,6,FALSE)+VLOOKUP(F!$B352,E!$B$1:$AK$300,5,FALSE),1,0))),"")</f>
        <v>0</v>
      </c>
      <c r="AF352" s="4">
        <f>IFERROR(IF(T352="","",(IF(T352&gt;VLOOKUP(F!$B352,E!$B$1:$AK$300,6,FALSE)+VLOOKUP(F!$B352,E!$B$1:$AK$300,5,FALSE),1,0))),"")</f>
        <v>0</v>
      </c>
      <c r="AG352" s="4">
        <f>IFERROR(IF(W352="","",(IF(W352&gt;VLOOKUP(F!$B352,E!$B$1:$AK$300,6,FALSE)+VLOOKUP(F!$B352,E!$B$1:$AK$300,5,FALSE),1,0))),"")</f>
        <v>0</v>
      </c>
      <c r="AI352" s="6" t="str">
        <f t="shared" si="127"/>
        <v>0,10</v>
      </c>
      <c r="AJ352" s="6" t="str">
        <f>IF(AI352="--","--",IF(F!$D352=131,IF(I352=-1,"rg",IF(I352="","--",IF(I352*1000&lt;1,FIXED(I352*1000,3),IF(I352*1000&lt;10,FIXED(I352*1000,2),(IF(I352*1000&lt;100,FIXED(I352*1000,1),IF(I352*1000&lt;1000,FIXED(I352*1000,0),MROUND(I352*1000,10)))))))),IF(I352=-1,"rg",IF(I352="","--",IF(I352&lt;1,FIXED(I352,3),IF(I352&lt;10,FIXED(I352,2),(IF(I352&lt;100,FIXED(I352,1),IF(I352&lt;1000,FIXED(I352,0),MROUND(I352,10))))))))))</f>
        <v>rg</v>
      </c>
      <c r="AK352" s="6" t="str">
        <f t="shared" si="128"/>
        <v>0,10</v>
      </c>
      <c r="AL352" s="6" t="str">
        <f>IF(AK352="--","--",IF(F!$D352=131,IF(K352=-1,"rg",IF(K352="","--",IF(K352*1000&lt;1,FIXED(K352*1000,3),IF(K352*1000&lt;10,FIXED(K352*1000,2),(IF(K352*1000&lt;100,FIXED(K352*1000,1),IF(K352*1000&lt;1000,FIXED(K352*1000,0),MROUND(K352*1000,10)))))))),IF(K352=-1,"rg",IF(K352="","--",IF(K352&lt;1,FIXED(K352,3),IF(K352&lt;10,FIXED(K352,2),(IF(K352&lt;100,FIXED(K352,1),IF(K352&lt;1000,FIXED(K352,0),MROUND(K352,10))))))))))</f>
        <v>rg</v>
      </c>
      <c r="AM352" s="6" t="str">
        <f t="shared" si="129"/>
        <v>0,10</v>
      </c>
      <c r="AN352" s="6" t="str">
        <f>IF(AM352="--","--",IF(F!$D352=131,IF(M352=-1,"rg",IF(M352="","--",IF(M352*1000&lt;1,FIXED(M352*1000,3),IF(M352*1000&lt;10,FIXED(M352*1000,2),(IF(M352*1000&lt;100,FIXED(M352*1000,1),IF(M352*1000&lt;1000,FIXED(M352*1000,0),MROUND(M352*1000,10)))))))),IF(M352=-1,"rg",IF(M352="","--",IF(M352&lt;1,FIXED(M352,3),IF(M352&lt;10,FIXED(M352,2),(IF(M352&lt;100,FIXED(M352,1),IF(M352&lt;1000,FIXED(M352,0),MROUND(M352,10))))))))))</f>
        <v>rg</v>
      </c>
      <c r="AP352" s="6" t="str">
        <f t="shared" si="116"/>
        <v>0,10</v>
      </c>
      <c r="AQ352" s="6" t="str">
        <f t="shared" si="117"/>
        <v>&lt;</v>
      </c>
      <c r="AR352" s="6" t="str">
        <f t="shared" si="118"/>
        <v>rg</v>
      </c>
      <c r="AS352" s="6" t="str">
        <f t="shared" si="119"/>
        <v>&lt;</v>
      </c>
      <c r="AT352" s="6" t="str">
        <f t="shared" si="120"/>
        <v>-</v>
      </c>
      <c r="AU352" s="6" t="str">
        <f>IFERROR(IF(AR352="--","",IF(HLOOKUP(SMALL($Q$4:$Y$4,3),$Q$4:$Y$501,ROW(AP352)-3,FALSE)=0,"",IF(HLOOKUP(SMALL($Q$4:$Y$4,3),$Q$4:$Y$501,ROW(AP352)-3,FALSE)="nee",VLOOKUP("De kwaliteitseis emissiearme grond (maximale concentratie) wordt overschreden.",H!$O$10:'H'!$P$59,2,FALSE),""))),"")</f>
        <v/>
      </c>
      <c r="AV352" s="6" t="str">
        <f t="shared" si="110"/>
        <v>0,10</v>
      </c>
      <c r="AW352" s="6" t="str">
        <f t="shared" si="111"/>
        <v>&lt;</v>
      </c>
      <c r="AX352" s="6" t="str">
        <f t="shared" si="112"/>
        <v>rg</v>
      </c>
      <c r="AY352" s="6" t="str">
        <f t="shared" si="121"/>
        <v>&lt;</v>
      </c>
      <c r="AZ352" s="6" t="str">
        <f t="shared" si="122"/>
        <v>-</v>
      </c>
      <c r="BA352" s="6" t="str">
        <f>IFERROR(IF(AR352="--","",IF(HLOOKUP(SMALL($Q$4:$Y$4,6),$Q$4:$Y$501,ROW(AP352)-3,FALSE)=0,"",IF(HLOOKUP(SMALL($Q$4:$Y$4,6),$Q$4:$Y$501,ROW(AP352)-3,FALSE)="nee",VLOOKUP("De kwaliteitseis emissiearme grond (maximale concentratie) wordt overschreden.",H!$O$10:'H'!$P$59,2,FALSE),""))),"")</f>
        <v/>
      </c>
      <c r="BB352" s="6" t="str">
        <f t="shared" si="113"/>
        <v>0,10</v>
      </c>
      <c r="BC352" s="6" t="str">
        <f t="shared" si="114"/>
        <v>&lt;</v>
      </c>
      <c r="BD352" s="6" t="str">
        <f t="shared" si="115"/>
        <v>rg</v>
      </c>
      <c r="BE352" s="6" t="str">
        <f t="shared" si="123"/>
        <v>&lt;</v>
      </c>
      <c r="BF352" s="6" t="str">
        <f t="shared" si="124"/>
        <v>-</v>
      </c>
      <c r="BG352" s="4" t="str">
        <f>IFERROR(IF(AR352="--","",IF(HLOOKUP(SMALL($Q$4:$Y$4,9),$Q$4:$Y$501,ROW(AP352)-3,FALSE)=0,"",IF(HLOOKUP(SMALL($Q$4:$Y$4,9),$Q$4:$Y$501,ROW(AP352)-3,FALSE)="nee",VLOOKUP("De kwaliteitseis emissiearme grond (maximale concentratie) wordt overschreden.",H!$O$10:'H'!$P$59,2,FALSE),""))),"")</f>
        <v/>
      </c>
    </row>
    <row r="353" spans="1:59" x14ac:dyDescent="0.2">
      <c r="A353" s="4" t="str">
        <f>F!A353</f>
        <v>10:2 FTS</v>
      </c>
      <c r="B353" s="6" t="str">
        <f>IF(ISNUMBER(F!E353)=FALSE,"--",IF(F!E353=0,"--",F!E353))</f>
        <v>--</v>
      </c>
      <c r="C353" s="6" t="str">
        <f>IF(B353="--","",F!F353)</f>
        <v/>
      </c>
      <c r="D353" s="6" t="str">
        <f>IF(ISNUMBER(F!G353)=FALSE,"--",IF(F!G353=0,"--",F!G353))</f>
        <v>--</v>
      </c>
      <c r="E353" s="6" t="str">
        <f>IF(D353="--","",F!H353)</f>
        <v/>
      </c>
      <c r="F353" s="6" t="str">
        <f>IF(ISNUMBER(F!I353)=FALSE,"--",IF(F!I353=0,"--",F!I353))</f>
        <v>--</v>
      </c>
      <c r="G353" s="6" t="str">
        <f>IF(F353="--","",F!J353)</f>
        <v/>
      </c>
      <c r="H353" s="6"/>
      <c r="I353" s="16" t="str">
        <f>IF(F!Z353=0,-1,F!AV353)</f>
        <v/>
      </c>
      <c r="J353" s="6"/>
      <c r="K353" s="16" t="str">
        <f>IF(F!AC353=0,-1,F!AX353)</f>
        <v/>
      </c>
      <c r="L353" s="6"/>
      <c r="M353" s="16" t="str">
        <f>IF(F!AF353=0,-1,F!AZ353)</f>
        <v/>
      </c>
      <c r="N353" s="6"/>
      <c r="P353" s="4" t="str">
        <f>IFERROR(IF(AND(VLOOKUP(F!$B353,E!$B$1:$AK$300,5,FALSE)&lt;&gt;1000000000,VLOOKUP(F!$B353,E!$B$1:$AK$300,6,FALSE)=1000000000,VLOOKUP(F!$B353,E!$B$1:$AK$300,7,FALSE)=1000000000,VLOOKUP(F!$B353,E!$B$1:$AK$300,8,FALSE)=1000000000,VLOOKUP(F!$B353,E!$B$1:$AK$300,9,FALSE)=1000000000),"toetsen alleen LN",IF(AND(VLOOKUP(F!$B353,E!$B$1:$AK$300,5,FALSE)=1000000000,VLOOKUP(F!$B353,E!$B$1:$AK$300,6,FALSE)=1000000000,VLOOKUP(F!$B353,E!$B$1:$AK$300,7,FALSE)=1000000000,VLOOKUP(F!$B353,E!$B$1:$AK$300,8,FALSE)&lt;&gt;1000000000,VLOOKUP(F!$B353,E!$B$1:$AK$300,9,FALSE)&lt;&gt;1000000000),"toetsen alleen MV en SV",IF(AND(VLOOKUP(F!$B353,E!$B$1:$AK$300,5,FALSE)&lt;&gt;1000000000,VLOOKUP(F!$B353,E!$B$1:$AK$300,6,FALSE)&lt;&gt;1000000000,VLOOKUP(F!$B353,E!$B$1:$AK$300,7,FALSE)&lt;&gt;1000000000,VLOOKUP(F!$B353,E!$B$1:$AK$300,8,FALSE)=1000000000,VLOOKUP(F!$B353,E!$B$1:$AK$300,9,FALSE)=1000000000),"toetsen geen MV en SV",IF(VLOOKUP(F!$B353,E!$B$1:$AK$300,5,FALSE)+VLOOKUP(F!$B353,E!$B$1:$AK$300,6,FALSE)+VLOOKUP(F!$B353,E!$B$1:$AK$300,7,FALSE)+VLOOKUP(F!$B353,E!$B$1:$AK$300,8,FALSE)&lt;&gt;4000000000,"toetsen",IF(VLOOKUP(F!$B353,E!$B$1:$AK$300,12,FALSE)&lt;&gt;1000000000,"toetsen alleen IW","niet toetsen"))))),"")</f>
        <v>toetsen</v>
      </c>
      <c r="Q353" s="6" t="str">
        <f t="shared" si="130"/>
        <v/>
      </c>
      <c r="R353" s="5" t="str">
        <f>IF($B353="--","",IF($P353="toetsen",toetsen(F!$B353,Q353),IF($P353="toetsen alleen IW",toetsen_alleen_IW(F!$B353,Q353),IF($P353="toetsen alleen LN",toetsen_alleen_LN(F!$B353,Q353),IF($P353="toetsen geen MV en SV",toetsen_geen_MV_en_SV(F!$B353,Q353),IF($P353="toetsen alleen MV en SV",toetsen_alleen_MV_en_SV(F!$B353,Q353),""))))))</f>
        <v/>
      </c>
      <c r="S353" s="5" t="str">
        <f>IF($P353="toetsen",IF(OR(Q353="",VLOOKUP(F!$B353,E!$B$1:$AK$300,10,FALSE)=1000000000),"",IF(Q353&lt;=VLOOKUP(F!$B353,E!$B$1:$AK$300,10,FALSE),"ja","nee")),"")</f>
        <v/>
      </c>
      <c r="T353" s="78" t="str">
        <f t="shared" si="125"/>
        <v/>
      </c>
      <c r="U353" s="5" t="str">
        <f>IF($D353="--","",IF($P353="toetsen",toetsen(F!$B353,T353),IF($P353="toetsen alleen IW",toetsen_alleen_IW(F!$B353,T353),IF($P353="toetsen alleen LN",toetsen_alleen_LN(F!$B353,T353),IF($P353="toetsen geen MV en SV",toetsen_geen_MV_en_SV(F!$B353,T353),IF($P353="toetsen alleen MV en SV",toetsen_alleen_MV_en_SV(F!$B353,T353),""))))))</f>
        <v/>
      </c>
      <c r="V353" s="5" t="str">
        <f>IF($P353="toetsen",IF(OR(T353="",VLOOKUP(F!$B353,E!$B$1:$AK$300,10,FALSE)=1000000000),"",IF(T353&lt;=VLOOKUP(F!$B353,E!$B$1:$AK$300,10,FALSE),"ja","nee")),"")</f>
        <v/>
      </c>
      <c r="W353" s="6" t="str">
        <f t="shared" si="126"/>
        <v/>
      </c>
      <c r="X353" s="5" t="str">
        <f>IF($F353="--","",IF($P353="toetsen",toetsen(F!$B353,W353),IF($P353="toetsen alleen IW",toetsen_alleen_IW(F!$B353,W353),IF($P353="toetsen alleen LN",toetsen_alleen_LN(F!$B353,W353),IF($P353="toetsen geen MV en SV",toetsen_geen_MV_en_SV(F!$B353,W353),IF($P353="toetsen alleen MV en SV",toetsen_alleen_MV_en_SV(F!$B353,W353),""))))))</f>
        <v/>
      </c>
      <c r="Y353" s="5" t="str">
        <f>IF($P353="toetsen",IF(OR(W353="",VLOOKUP(F!$B353,E!$B$1:$AK$300,10,FALSE)=1000000000),"",IF(W353&lt;=VLOOKUP(F!$B353,E!$B$1:$AK$300,10,FALSE),"ja","nee")),"")</f>
        <v/>
      </c>
      <c r="AA353" s="4" t="str">
        <f>IFERROR(IF(Q353="","",(IF(Q353&gt;2*VLOOKUP(F!$B353,E!$B$1:$AK$300,5,FALSE),1,0))),"")</f>
        <v/>
      </c>
      <c r="AB353" s="4" t="str">
        <f>IFERROR(IF(T353="","",(IF(T353&gt;2*VLOOKUP(F!$B353,E!$B$1:$AK$300,5,FALSE),1,0))),"")</f>
        <v/>
      </c>
      <c r="AC353" s="4" t="str">
        <f>IFERROR(IF(W353="","",(IF(W353&gt;2*VLOOKUP(F!$B353,E!$B$1:$AK$300,5,FALSE),1,0))),"")</f>
        <v/>
      </c>
      <c r="AE353" s="4" t="str">
        <f>IFERROR(IF(Q353="","",(IF(Q353&gt;VLOOKUP(F!$B353,E!$B$1:$AK$300,6,FALSE)+VLOOKUP(F!$B353,E!$B$1:$AK$300,5,FALSE),1,0))),"")</f>
        <v/>
      </c>
      <c r="AF353" s="4" t="str">
        <f>IFERROR(IF(T353="","",(IF(T353&gt;VLOOKUP(F!$B353,E!$B$1:$AK$300,6,FALSE)+VLOOKUP(F!$B353,E!$B$1:$AK$300,5,FALSE),1,0))),"")</f>
        <v/>
      </c>
      <c r="AG353" s="4" t="str">
        <f>IFERROR(IF(W353="","",(IF(W353&gt;VLOOKUP(F!$B353,E!$B$1:$AK$300,6,FALSE)+VLOOKUP(F!$B353,E!$B$1:$AK$300,5,FALSE),1,0))),"")</f>
        <v/>
      </c>
      <c r="AI353" s="6" t="str">
        <f t="shared" si="127"/>
        <v>--</v>
      </c>
      <c r="AJ353" s="6" t="str">
        <f>IF(AI353="--","--",IF(F!$D353=131,IF(I353=-1,"rg",IF(I353="","--",IF(I353*1000&lt;1,FIXED(I353*1000,3),IF(I353*1000&lt;10,FIXED(I353*1000,2),(IF(I353*1000&lt;100,FIXED(I353*1000,1),IF(I353*1000&lt;1000,FIXED(I353*1000,0),MROUND(I353*1000,10)))))))),IF(I353=-1,"rg",IF(I353="","--",IF(I353&lt;1,FIXED(I353,3),IF(I353&lt;10,FIXED(I353,2),(IF(I353&lt;100,FIXED(I353,1),IF(I353&lt;1000,FIXED(I353,0),MROUND(I353,10))))))))))</f>
        <v>--</v>
      </c>
      <c r="AK353" s="6" t="str">
        <f t="shared" si="128"/>
        <v>--</v>
      </c>
      <c r="AL353" s="6" t="str">
        <f>IF(AK353="--","--",IF(F!$D353=131,IF(K353=-1,"rg",IF(K353="","--",IF(K353*1000&lt;1,FIXED(K353*1000,3),IF(K353*1000&lt;10,FIXED(K353*1000,2),(IF(K353*1000&lt;100,FIXED(K353*1000,1),IF(K353*1000&lt;1000,FIXED(K353*1000,0),MROUND(K353*1000,10)))))))),IF(K353=-1,"rg",IF(K353="","--",IF(K353&lt;1,FIXED(K353,3),IF(K353&lt;10,FIXED(K353,2),(IF(K353&lt;100,FIXED(K353,1),IF(K353&lt;1000,FIXED(K353,0),MROUND(K353,10))))))))))</f>
        <v>--</v>
      </c>
      <c r="AM353" s="6" t="str">
        <f t="shared" si="129"/>
        <v>--</v>
      </c>
      <c r="AN353" s="6" t="str">
        <f>IF(AM353="--","--",IF(F!$D353=131,IF(M353=-1,"rg",IF(M353="","--",IF(M353*1000&lt;1,FIXED(M353*1000,3),IF(M353*1000&lt;10,FIXED(M353*1000,2),(IF(M353*1000&lt;100,FIXED(M353*1000,1),IF(M353*1000&lt;1000,FIXED(M353*1000,0),MROUND(M353*1000,10)))))))),IF(M353=-1,"rg",IF(M353="","--",IF(M353&lt;1,FIXED(M353,3),IF(M353&lt;10,FIXED(M353,2),(IF(M353&lt;100,FIXED(M353,1),IF(M353&lt;1000,FIXED(M353,0),MROUND(M353,10))))))))))</f>
        <v>--</v>
      </c>
      <c r="AP353" s="6" t="str">
        <f t="shared" si="116"/>
        <v>--</v>
      </c>
      <c r="AQ353" s="6" t="str">
        <f t="shared" si="117"/>
        <v/>
      </c>
      <c r="AR353" s="6" t="str">
        <f t="shared" si="118"/>
        <v>--</v>
      </c>
      <c r="AS353" s="6" t="str">
        <f t="shared" si="119"/>
        <v/>
      </c>
      <c r="AT353" s="6" t="str">
        <f t="shared" si="120"/>
        <v/>
      </c>
      <c r="AU353" s="6" t="str">
        <f>IFERROR(IF(AR353="--","",IF(HLOOKUP(SMALL($Q$4:$Y$4,3),$Q$4:$Y$501,ROW(AP353)-3,FALSE)=0,"",IF(HLOOKUP(SMALL($Q$4:$Y$4,3),$Q$4:$Y$501,ROW(AP353)-3,FALSE)="nee",VLOOKUP("De kwaliteitseis emissiearme grond (maximale concentratie) wordt overschreden.",H!$O$10:'H'!$P$59,2,FALSE),""))),"")</f>
        <v/>
      </c>
      <c r="AV353" s="6" t="str">
        <f t="shared" si="110"/>
        <v>--</v>
      </c>
      <c r="AW353" s="6" t="str">
        <f t="shared" si="111"/>
        <v/>
      </c>
      <c r="AX353" s="6" t="str">
        <f t="shared" si="112"/>
        <v>--</v>
      </c>
      <c r="AY353" s="6" t="str">
        <f t="shared" si="121"/>
        <v/>
      </c>
      <c r="AZ353" s="6" t="str">
        <f t="shared" si="122"/>
        <v/>
      </c>
      <c r="BA353" s="6" t="str">
        <f>IFERROR(IF(AR353="--","",IF(HLOOKUP(SMALL($Q$4:$Y$4,6),$Q$4:$Y$501,ROW(AP353)-3,FALSE)=0,"",IF(HLOOKUP(SMALL($Q$4:$Y$4,6),$Q$4:$Y$501,ROW(AP353)-3,FALSE)="nee",VLOOKUP("De kwaliteitseis emissiearme grond (maximale concentratie) wordt overschreden.",H!$O$10:'H'!$P$59,2,FALSE),""))),"")</f>
        <v/>
      </c>
      <c r="BB353" s="6" t="str">
        <f t="shared" si="113"/>
        <v>--</v>
      </c>
      <c r="BC353" s="6" t="str">
        <f t="shared" si="114"/>
        <v/>
      </c>
      <c r="BD353" s="6" t="str">
        <f t="shared" si="115"/>
        <v>--</v>
      </c>
      <c r="BE353" s="6" t="str">
        <f t="shared" si="123"/>
        <v/>
      </c>
      <c r="BF353" s="6" t="str">
        <f t="shared" si="124"/>
        <v/>
      </c>
      <c r="BG353" s="4" t="str">
        <f>IFERROR(IF(AR353="--","",IF(HLOOKUP(SMALL($Q$4:$Y$4,9),$Q$4:$Y$501,ROW(AP353)-3,FALSE)=0,"",IF(HLOOKUP(SMALL($Q$4:$Y$4,9),$Q$4:$Y$501,ROW(AP353)-3,FALSE)="nee",VLOOKUP("De kwaliteitseis emissiearme grond (maximale concentratie) wordt overschreden.",H!$O$10:'H'!$P$59,2,FALSE),""))),"")</f>
        <v/>
      </c>
    </row>
    <row r="354" spans="1:59" x14ac:dyDescent="0.2">
      <c r="A354" s="4" t="str">
        <f>F!A354</f>
        <v>N-MeFOSAA</v>
      </c>
      <c r="B354" s="6" t="str">
        <f>IF(ISNUMBER(F!E354)=FALSE,"--",IF(F!E354=0,"--",F!E354))</f>
        <v>--</v>
      </c>
      <c r="C354" s="6" t="str">
        <f>IF(B354="--","",F!F354)</f>
        <v/>
      </c>
      <c r="D354" s="6" t="str">
        <f>IF(ISNUMBER(F!G354)=FALSE,"--",IF(F!G354=0,"--",F!G354))</f>
        <v>--</v>
      </c>
      <c r="E354" s="6" t="str">
        <f>IF(D354="--","",F!H354)</f>
        <v/>
      </c>
      <c r="F354" s="6" t="str">
        <f>IF(ISNUMBER(F!I354)=FALSE,"--",IF(F!I354=0,"--",F!I354))</f>
        <v>--</v>
      </c>
      <c r="G354" s="6" t="str">
        <f>IF(F354="--","",F!J354)</f>
        <v/>
      </c>
      <c r="H354" s="6"/>
      <c r="I354" s="16" t="str">
        <f>IF(F!Z354=0,-1,F!AV354)</f>
        <v/>
      </c>
      <c r="J354" s="6"/>
      <c r="K354" s="16" t="str">
        <f>IF(F!AC354=0,-1,F!AX354)</f>
        <v/>
      </c>
      <c r="L354" s="6"/>
      <c r="M354" s="16" t="str">
        <f>IF(F!AF354=0,-1,F!AZ354)</f>
        <v/>
      </c>
      <c r="N354" s="6"/>
      <c r="P354" s="4" t="str">
        <f>IFERROR(IF(AND(VLOOKUP(F!$B354,E!$B$1:$AK$300,5,FALSE)&lt;&gt;1000000000,VLOOKUP(F!$B354,E!$B$1:$AK$300,6,FALSE)=1000000000,VLOOKUP(F!$B354,E!$B$1:$AK$300,7,FALSE)=1000000000,VLOOKUP(F!$B354,E!$B$1:$AK$300,8,FALSE)=1000000000,VLOOKUP(F!$B354,E!$B$1:$AK$300,9,FALSE)=1000000000),"toetsen alleen LN",IF(AND(VLOOKUP(F!$B354,E!$B$1:$AK$300,5,FALSE)=1000000000,VLOOKUP(F!$B354,E!$B$1:$AK$300,6,FALSE)=1000000000,VLOOKUP(F!$B354,E!$B$1:$AK$300,7,FALSE)=1000000000,VLOOKUP(F!$B354,E!$B$1:$AK$300,8,FALSE)&lt;&gt;1000000000,VLOOKUP(F!$B354,E!$B$1:$AK$300,9,FALSE)&lt;&gt;1000000000),"toetsen alleen MV en SV",IF(AND(VLOOKUP(F!$B354,E!$B$1:$AK$300,5,FALSE)&lt;&gt;1000000000,VLOOKUP(F!$B354,E!$B$1:$AK$300,6,FALSE)&lt;&gt;1000000000,VLOOKUP(F!$B354,E!$B$1:$AK$300,7,FALSE)&lt;&gt;1000000000,VLOOKUP(F!$B354,E!$B$1:$AK$300,8,FALSE)=1000000000,VLOOKUP(F!$B354,E!$B$1:$AK$300,9,FALSE)=1000000000),"toetsen geen MV en SV",IF(VLOOKUP(F!$B354,E!$B$1:$AK$300,5,FALSE)+VLOOKUP(F!$B354,E!$B$1:$AK$300,6,FALSE)+VLOOKUP(F!$B354,E!$B$1:$AK$300,7,FALSE)+VLOOKUP(F!$B354,E!$B$1:$AK$300,8,FALSE)&lt;&gt;4000000000,"toetsen",IF(VLOOKUP(F!$B354,E!$B$1:$AK$300,12,FALSE)&lt;&gt;1000000000,"toetsen alleen IW","niet toetsen"))))),"")</f>
        <v>toetsen</v>
      </c>
      <c r="Q354" s="6" t="str">
        <f t="shared" si="130"/>
        <v/>
      </c>
      <c r="R354" s="5" t="str">
        <f>IF($B354="--","",IF($P354="toetsen",toetsen(F!$B354,Q354),IF($P354="toetsen alleen IW",toetsen_alleen_IW(F!$B354,Q354),IF($P354="toetsen alleen LN",toetsen_alleen_LN(F!$B354,Q354),IF($P354="toetsen geen MV en SV",toetsen_geen_MV_en_SV(F!$B354,Q354),IF($P354="toetsen alleen MV en SV",toetsen_alleen_MV_en_SV(F!$B354,Q354),""))))))</f>
        <v/>
      </c>
      <c r="S354" s="5" t="str">
        <f>IF($P354="toetsen",IF(OR(Q354="",VLOOKUP(F!$B354,E!$B$1:$AK$300,10,FALSE)=1000000000),"",IF(Q354&lt;=VLOOKUP(F!$B354,E!$B$1:$AK$300,10,FALSE),"ja","nee")),"")</f>
        <v/>
      </c>
      <c r="T354" s="78" t="str">
        <f t="shared" si="125"/>
        <v/>
      </c>
      <c r="U354" s="5" t="str">
        <f>IF($D354="--","",IF($P354="toetsen",toetsen(F!$B354,T354),IF($P354="toetsen alleen IW",toetsen_alleen_IW(F!$B354,T354),IF($P354="toetsen alleen LN",toetsen_alleen_LN(F!$B354,T354),IF($P354="toetsen geen MV en SV",toetsen_geen_MV_en_SV(F!$B354,T354),IF($P354="toetsen alleen MV en SV",toetsen_alleen_MV_en_SV(F!$B354,T354),""))))))</f>
        <v/>
      </c>
      <c r="V354" s="5" t="str">
        <f>IF($P354="toetsen",IF(OR(T354="",VLOOKUP(F!$B354,E!$B$1:$AK$300,10,FALSE)=1000000000),"",IF(T354&lt;=VLOOKUP(F!$B354,E!$B$1:$AK$300,10,FALSE),"ja","nee")),"")</f>
        <v/>
      </c>
      <c r="W354" s="6" t="str">
        <f t="shared" si="126"/>
        <v/>
      </c>
      <c r="X354" s="5" t="str">
        <f>IF($F354="--","",IF($P354="toetsen",toetsen(F!$B354,W354),IF($P354="toetsen alleen IW",toetsen_alleen_IW(F!$B354,W354),IF($P354="toetsen alleen LN",toetsen_alleen_LN(F!$B354,W354),IF($P354="toetsen geen MV en SV",toetsen_geen_MV_en_SV(F!$B354,W354),IF($P354="toetsen alleen MV en SV",toetsen_alleen_MV_en_SV(F!$B354,W354),""))))))</f>
        <v/>
      </c>
      <c r="Y354" s="5" t="str">
        <f>IF($P354="toetsen",IF(OR(W354="",VLOOKUP(F!$B354,E!$B$1:$AK$300,10,FALSE)=1000000000),"",IF(W354&lt;=VLOOKUP(F!$B354,E!$B$1:$AK$300,10,FALSE),"ja","nee")),"")</f>
        <v/>
      </c>
      <c r="AA354" s="4" t="str">
        <f>IFERROR(IF(Q354="","",(IF(Q354&gt;2*VLOOKUP(F!$B354,E!$B$1:$AK$300,5,FALSE),1,0))),"")</f>
        <v/>
      </c>
      <c r="AB354" s="4" t="str">
        <f>IFERROR(IF(T354="","",(IF(T354&gt;2*VLOOKUP(F!$B354,E!$B$1:$AK$300,5,FALSE),1,0))),"")</f>
        <v/>
      </c>
      <c r="AC354" s="4" t="str">
        <f>IFERROR(IF(W354="","",(IF(W354&gt;2*VLOOKUP(F!$B354,E!$B$1:$AK$300,5,FALSE),1,0))),"")</f>
        <v/>
      </c>
      <c r="AE354" s="4" t="str">
        <f>IFERROR(IF(Q354="","",(IF(Q354&gt;VLOOKUP(F!$B354,E!$B$1:$AK$300,6,FALSE)+VLOOKUP(F!$B354,E!$B$1:$AK$300,5,FALSE),1,0))),"")</f>
        <v/>
      </c>
      <c r="AF354" s="4" t="str">
        <f>IFERROR(IF(T354="","",(IF(T354&gt;VLOOKUP(F!$B354,E!$B$1:$AK$300,6,FALSE)+VLOOKUP(F!$B354,E!$B$1:$AK$300,5,FALSE),1,0))),"")</f>
        <v/>
      </c>
      <c r="AG354" s="4" t="str">
        <f>IFERROR(IF(W354="","",(IF(W354&gt;VLOOKUP(F!$B354,E!$B$1:$AK$300,6,FALSE)+VLOOKUP(F!$B354,E!$B$1:$AK$300,5,FALSE),1,0))),"")</f>
        <v/>
      </c>
      <c r="AI354" s="6" t="str">
        <f t="shared" si="127"/>
        <v>--</v>
      </c>
      <c r="AJ354" s="6" t="str">
        <f>IF(AI354="--","--",IF(F!$D354=131,IF(I354=-1,"rg",IF(I354="","--",IF(I354*1000&lt;1,FIXED(I354*1000,3),IF(I354*1000&lt;10,FIXED(I354*1000,2),(IF(I354*1000&lt;100,FIXED(I354*1000,1),IF(I354*1000&lt;1000,FIXED(I354*1000,0),MROUND(I354*1000,10)))))))),IF(I354=-1,"rg",IF(I354="","--",IF(I354&lt;1,FIXED(I354,3),IF(I354&lt;10,FIXED(I354,2),(IF(I354&lt;100,FIXED(I354,1),IF(I354&lt;1000,FIXED(I354,0),MROUND(I354,10))))))))))</f>
        <v>--</v>
      </c>
      <c r="AK354" s="6" t="str">
        <f t="shared" si="128"/>
        <v>--</v>
      </c>
      <c r="AL354" s="6" t="str">
        <f>IF(AK354="--","--",IF(F!$D354=131,IF(K354=-1,"rg",IF(K354="","--",IF(K354*1000&lt;1,FIXED(K354*1000,3),IF(K354*1000&lt;10,FIXED(K354*1000,2),(IF(K354*1000&lt;100,FIXED(K354*1000,1),IF(K354*1000&lt;1000,FIXED(K354*1000,0),MROUND(K354*1000,10)))))))),IF(K354=-1,"rg",IF(K354="","--",IF(K354&lt;1,FIXED(K354,3),IF(K354&lt;10,FIXED(K354,2),(IF(K354&lt;100,FIXED(K354,1),IF(K354&lt;1000,FIXED(K354,0),MROUND(K354,10))))))))))</f>
        <v>--</v>
      </c>
      <c r="AM354" s="6" t="str">
        <f t="shared" si="129"/>
        <v>--</v>
      </c>
      <c r="AN354" s="6" t="str">
        <f>IF(AM354="--","--",IF(F!$D354=131,IF(M354=-1,"rg",IF(M354="","--",IF(M354*1000&lt;1,FIXED(M354*1000,3),IF(M354*1000&lt;10,FIXED(M354*1000,2),(IF(M354*1000&lt;100,FIXED(M354*1000,1),IF(M354*1000&lt;1000,FIXED(M354*1000,0),MROUND(M354*1000,10)))))))),IF(M354=-1,"rg",IF(M354="","--",IF(M354&lt;1,FIXED(M354,3),IF(M354&lt;10,FIXED(M354,2),(IF(M354&lt;100,FIXED(M354,1),IF(M354&lt;1000,FIXED(M354,0),MROUND(M354,10))))))))))</f>
        <v>--</v>
      </c>
      <c r="AP354" s="6" t="str">
        <f t="shared" si="116"/>
        <v>--</v>
      </c>
      <c r="AQ354" s="6" t="str">
        <f t="shared" si="117"/>
        <v/>
      </c>
      <c r="AR354" s="6" t="str">
        <f t="shared" si="118"/>
        <v>--</v>
      </c>
      <c r="AS354" s="6" t="str">
        <f t="shared" si="119"/>
        <v/>
      </c>
      <c r="AT354" s="6" t="str">
        <f t="shared" si="120"/>
        <v/>
      </c>
      <c r="AU354" s="6" t="str">
        <f>IFERROR(IF(AR354="--","",IF(HLOOKUP(SMALL($Q$4:$Y$4,3),$Q$4:$Y$501,ROW(AP354)-3,FALSE)=0,"",IF(HLOOKUP(SMALL($Q$4:$Y$4,3),$Q$4:$Y$501,ROW(AP354)-3,FALSE)="nee",VLOOKUP("De kwaliteitseis emissiearme grond (maximale concentratie) wordt overschreden.",H!$O$10:'H'!$P$59,2,FALSE),""))),"")</f>
        <v/>
      </c>
      <c r="AV354" s="6" t="str">
        <f t="shared" si="110"/>
        <v>--</v>
      </c>
      <c r="AW354" s="6" t="str">
        <f t="shared" si="111"/>
        <v/>
      </c>
      <c r="AX354" s="6" t="str">
        <f t="shared" si="112"/>
        <v>--</v>
      </c>
      <c r="AY354" s="6" t="str">
        <f t="shared" si="121"/>
        <v/>
      </c>
      <c r="AZ354" s="6" t="str">
        <f t="shared" si="122"/>
        <v/>
      </c>
      <c r="BA354" s="6" t="str">
        <f>IFERROR(IF(AR354="--","",IF(HLOOKUP(SMALL($Q$4:$Y$4,6),$Q$4:$Y$501,ROW(AP354)-3,FALSE)=0,"",IF(HLOOKUP(SMALL($Q$4:$Y$4,6),$Q$4:$Y$501,ROW(AP354)-3,FALSE)="nee",VLOOKUP("De kwaliteitseis emissiearme grond (maximale concentratie) wordt overschreden.",H!$O$10:'H'!$P$59,2,FALSE),""))),"")</f>
        <v/>
      </c>
      <c r="BB354" s="6" t="str">
        <f t="shared" si="113"/>
        <v>--</v>
      </c>
      <c r="BC354" s="6" t="str">
        <f t="shared" si="114"/>
        <v/>
      </c>
      <c r="BD354" s="6" t="str">
        <f t="shared" si="115"/>
        <v>--</v>
      </c>
      <c r="BE354" s="6" t="str">
        <f t="shared" si="123"/>
        <v/>
      </c>
      <c r="BF354" s="6" t="str">
        <f t="shared" si="124"/>
        <v/>
      </c>
      <c r="BG354" s="4" t="str">
        <f>IFERROR(IF(AR354="--","",IF(HLOOKUP(SMALL($Q$4:$Y$4,9),$Q$4:$Y$501,ROW(AP354)-3,FALSE)=0,"",IF(HLOOKUP(SMALL($Q$4:$Y$4,9),$Q$4:$Y$501,ROW(AP354)-3,FALSE)="nee",VLOOKUP("De kwaliteitseis emissiearme grond (maximale concentratie) wordt overschreden.",H!$O$10:'H'!$P$59,2,FALSE),""))),"")</f>
        <v/>
      </c>
    </row>
    <row r="355" spans="1:59" x14ac:dyDescent="0.2">
      <c r="A355" s="4" t="str">
        <f>F!A355</f>
        <v>N-EtFOSAA</v>
      </c>
      <c r="B355" s="6" t="str">
        <f>IF(ISNUMBER(F!E355)=FALSE,"--",IF(F!E355=0,"--",F!E355))</f>
        <v>--</v>
      </c>
      <c r="C355" s="6" t="str">
        <f>IF(B355="--","",F!F355)</f>
        <v/>
      </c>
      <c r="D355" s="6" t="str">
        <f>IF(ISNUMBER(F!G355)=FALSE,"--",IF(F!G355=0,"--",F!G355))</f>
        <v>--</v>
      </c>
      <c r="E355" s="6" t="str">
        <f>IF(D355="--","",F!H355)</f>
        <v/>
      </c>
      <c r="F355" s="6" t="str">
        <f>IF(ISNUMBER(F!I355)=FALSE,"--",IF(F!I355=0,"--",F!I355))</f>
        <v>--</v>
      </c>
      <c r="G355" s="6" t="str">
        <f>IF(F355="--","",F!J355)</f>
        <v/>
      </c>
      <c r="H355" s="6"/>
      <c r="I355" s="16" t="str">
        <f>IF(F!Z355=0,-1,F!AV355)</f>
        <v/>
      </c>
      <c r="J355" s="6"/>
      <c r="K355" s="16" t="str">
        <f>IF(F!AC355=0,-1,F!AX355)</f>
        <v/>
      </c>
      <c r="L355" s="6"/>
      <c r="M355" s="16" t="str">
        <f>IF(F!AF355=0,-1,F!AZ355)</f>
        <v/>
      </c>
      <c r="N355" s="6"/>
      <c r="P355" s="4" t="str">
        <f>IFERROR(IF(AND(VLOOKUP(F!$B355,E!$B$1:$AK$300,5,FALSE)&lt;&gt;1000000000,VLOOKUP(F!$B355,E!$B$1:$AK$300,6,FALSE)=1000000000,VLOOKUP(F!$B355,E!$B$1:$AK$300,7,FALSE)=1000000000,VLOOKUP(F!$B355,E!$B$1:$AK$300,8,FALSE)=1000000000,VLOOKUP(F!$B355,E!$B$1:$AK$300,9,FALSE)=1000000000),"toetsen alleen LN",IF(AND(VLOOKUP(F!$B355,E!$B$1:$AK$300,5,FALSE)=1000000000,VLOOKUP(F!$B355,E!$B$1:$AK$300,6,FALSE)=1000000000,VLOOKUP(F!$B355,E!$B$1:$AK$300,7,FALSE)=1000000000,VLOOKUP(F!$B355,E!$B$1:$AK$300,8,FALSE)&lt;&gt;1000000000,VLOOKUP(F!$B355,E!$B$1:$AK$300,9,FALSE)&lt;&gt;1000000000),"toetsen alleen MV en SV",IF(AND(VLOOKUP(F!$B355,E!$B$1:$AK$300,5,FALSE)&lt;&gt;1000000000,VLOOKUP(F!$B355,E!$B$1:$AK$300,6,FALSE)&lt;&gt;1000000000,VLOOKUP(F!$B355,E!$B$1:$AK$300,7,FALSE)&lt;&gt;1000000000,VLOOKUP(F!$B355,E!$B$1:$AK$300,8,FALSE)=1000000000,VLOOKUP(F!$B355,E!$B$1:$AK$300,9,FALSE)=1000000000),"toetsen geen MV en SV",IF(VLOOKUP(F!$B355,E!$B$1:$AK$300,5,FALSE)+VLOOKUP(F!$B355,E!$B$1:$AK$300,6,FALSE)+VLOOKUP(F!$B355,E!$B$1:$AK$300,7,FALSE)+VLOOKUP(F!$B355,E!$B$1:$AK$300,8,FALSE)&lt;&gt;4000000000,"toetsen",IF(VLOOKUP(F!$B355,E!$B$1:$AK$300,12,FALSE)&lt;&gt;1000000000,"toetsen alleen IW","niet toetsen"))))),"")</f>
        <v>toetsen</v>
      </c>
      <c r="Q355" s="6" t="str">
        <f t="shared" si="130"/>
        <v/>
      </c>
      <c r="R355" s="5" t="str">
        <f>IF($B355="--","",IF($P355="toetsen",toetsen(F!$B355,Q355),IF($P355="toetsen alleen IW",toetsen_alleen_IW(F!$B355,Q355),IF($P355="toetsen alleen LN",toetsen_alleen_LN(F!$B355,Q355),IF($P355="toetsen geen MV en SV",toetsen_geen_MV_en_SV(F!$B355,Q355),IF($P355="toetsen alleen MV en SV",toetsen_alleen_MV_en_SV(F!$B355,Q355),""))))))</f>
        <v/>
      </c>
      <c r="S355" s="5" t="str">
        <f>IF($P355="toetsen",IF(OR(Q355="",VLOOKUP(F!$B355,E!$B$1:$AK$300,10,FALSE)=1000000000),"",IF(Q355&lt;=VLOOKUP(F!$B355,E!$B$1:$AK$300,10,FALSE),"ja","nee")),"")</f>
        <v/>
      </c>
      <c r="T355" s="78" t="str">
        <f t="shared" si="125"/>
        <v/>
      </c>
      <c r="U355" s="5" t="str">
        <f>IF($D355="--","",IF($P355="toetsen",toetsen(F!$B355,T355),IF($P355="toetsen alleen IW",toetsen_alleen_IW(F!$B355,T355),IF($P355="toetsen alleen LN",toetsen_alleen_LN(F!$B355,T355),IF($P355="toetsen geen MV en SV",toetsen_geen_MV_en_SV(F!$B355,T355),IF($P355="toetsen alleen MV en SV",toetsen_alleen_MV_en_SV(F!$B355,T355),""))))))</f>
        <v/>
      </c>
      <c r="V355" s="5" t="str">
        <f>IF($P355="toetsen",IF(OR(T355="",VLOOKUP(F!$B355,E!$B$1:$AK$300,10,FALSE)=1000000000),"",IF(T355&lt;=VLOOKUP(F!$B355,E!$B$1:$AK$300,10,FALSE),"ja","nee")),"")</f>
        <v/>
      </c>
      <c r="W355" s="6" t="str">
        <f t="shared" si="126"/>
        <v/>
      </c>
      <c r="X355" s="5" t="str">
        <f>IF($F355="--","",IF($P355="toetsen",toetsen(F!$B355,W355),IF($P355="toetsen alleen IW",toetsen_alleen_IW(F!$B355,W355),IF($P355="toetsen alleen LN",toetsen_alleen_LN(F!$B355,W355),IF($P355="toetsen geen MV en SV",toetsen_geen_MV_en_SV(F!$B355,W355),IF($P355="toetsen alleen MV en SV",toetsen_alleen_MV_en_SV(F!$B355,W355),""))))))</f>
        <v/>
      </c>
      <c r="Y355" s="5" t="str">
        <f>IF($P355="toetsen",IF(OR(W355="",VLOOKUP(F!$B355,E!$B$1:$AK$300,10,FALSE)=1000000000),"",IF(W355&lt;=VLOOKUP(F!$B355,E!$B$1:$AK$300,10,FALSE),"ja","nee")),"")</f>
        <v/>
      </c>
      <c r="AA355" s="4" t="str">
        <f>IFERROR(IF(Q355="","",(IF(Q355&gt;2*VLOOKUP(F!$B355,E!$B$1:$AK$300,5,FALSE),1,0))),"")</f>
        <v/>
      </c>
      <c r="AB355" s="4" t="str">
        <f>IFERROR(IF(T355="","",(IF(T355&gt;2*VLOOKUP(F!$B355,E!$B$1:$AK$300,5,FALSE),1,0))),"")</f>
        <v/>
      </c>
      <c r="AC355" s="4" t="str">
        <f>IFERROR(IF(W355="","",(IF(W355&gt;2*VLOOKUP(F!$B355,E!$B$1:$AK$300,5,FALSE),1,0))),"")</f>
        <v/>
      </c>
      <c r="AE355" s="4" t="str">
        <f>IFERROR(IF(Q355="","",(IF(Q355&gt;VLOOKUP(F!$B355,E!$B$1:$AK$300,6,FALSE)+VLOOKUP(F!$B355,E!$B$1:$AK$300,5,FALSE),1,0))),"")</f>
        <v/>
      </c>
      <c r="AF355" s="4" t="str">
        <f>IFERROR(IF(T355="","",(IF(T355&gt;VLOOKUP(F!$B355,E!$B$1:$AK$300,6,FALSE)+VLOOKUP(F!$B355,E!$B$1:$AK$300,5,FALSE),1,0))),"")</f>
        <v/>
      </c>
      <c r="AG355" s="4" t="str">
        <f>IFERROR(IF(W355="","",(IF(W355&gt;VLOOKUP(F!$B355,E!$B$1:$AK$300,6,FALSE)+VLOOKUP(F!$B355,E!$B$1:$AK$300,5,FALSE),1,0))),"")</f>
        <v/>
      </c>
      <c r="AI355" s="6" t="str">
        <f t="shared" si="127"/>
        <v>--</v>
      </c>
      <c r="AJ355" s="6" t="str">
        <f>IF(AI355="--","--",IF(F!$D355=131,IF(I355=-1,"rg",IF(I355="","--",IF(I355*1000&lt;1,FIXED(I355*1000,3),IF(I355*1000&lt;10,FIXED(I355*1000,2),(IF(I355*1000&lt;100,FIXED(I355*1000,1),IF(I355*1000&lt;1000,FIXED(I355*1000,0),MROUND(I355*1000,10)))))))),IF(I355=-1,"rg",IF(I355="","--",IF(I355&lt;1,FIXED(I355,3),IF(I355&lt;10,FIXED(I355,2),(IF(I355&lt;100,FIXED(I355,1),IF(I355&lt;1000,FIXED(I355,0),MROUND(I355,10))))))))))</f>
        <v>--</v>
      </c>
      <c r="AK355" s="6" t="str">
        <f t="shared" si="128"/>
        <v>--</v>
      </c>
      <c r="AL355" s="6" t="str">
        <f>IF(AK355="--","--",IF(F!$D355=131,IF(K355=-1,"rg",IF(K355="","--",IF(K355*1000&lt;1,FIXED(K355*1000,3),IF(K355*1000&lt;10,FIXED(K355*1000,2),(IF(K355*1000&lt;100,FIXED(K355*1000,1),IF(K355*1000&lt;1000,FIXED(K355*1000,0),MROUND(K355*1000,10)))))))),IF(K355=-1,"rg",IF(K355="","--",IF(K355&lt;1,FIXED(K355,3),IF(K355&lt;10,FIXED(K355,2),(IF(K355&lt;100,FIXED(K355,1),IF(K355&lt;1000,FIXED(K355,0),MROUND(K355,10))))))))))</f>
        <v>--</v>
      </c>
      <c r="AM355" s="6" t="str">
        <f t="shared" si="129"/>
        <v>--</v>
      </c>
      <c r="AN355" s="6" t="str">
        <f>IF(AM355="--","--",IF(F!$D355=131,IF(M355=-1,"rg",IF(M355="","--",IF(M355*1000&lt;1,FIXED(M355*1000,3),IF(M355*1000&lt;10,FIXED(M355*1000,2),(IF(M355*1000&lt;100,FIXED(M355*1000,1),IF(M355*1000&lt;1000,FIXED(M355*1000,0),MROUND(M355*1000,10)))))))),IF(M355=-1,"rg",IF(M355="","--",IF(M355&lt;1,FIXED(M355,3),IF(M355&lt;10,FIXED(M355,2),(IF(M355&lt;100,FIXED(M355,1),IF(M355&lt;1000,FIXED(M355,0),MROUND(M355,10))))))))))</f>
        <v>--</v>
      </c>
      <c r="AP355" s="6" t="str">
        <f t="shared" si="116"/>
        <v>--</v>
      </c>
      <c r="AQ355" s="6" t="str">
        <f t="shared" si="117"/>
        <v/>
      </c>
      <c r="AR355" s="6" t="str">
        <f t="shared" si="118"/>
        <v>--</v>
      </c>
      <c r="AS355" s="6" t="str">
        <f t="shared" si="119"/>
        <v/>
      </c>
      <c r="AT355" s="6" t="str">
        <f t="shared" si="120"/>
        <v/>
      </c>
      <c r="AU355" s="6" t="str">
        <f>IFERROR(IF(AR355="--","",IF(HLOOKUP(SMALL($Q$4:$Y$4,3),$Q$4:$Y$501,ROW(AP355)-3,FALSE)=0,"",IF(HLOOKUP(SMALL($Q$4:$Y$4,3),$Q$4:$Y$501,ROW(AP355)-3,FALSE)="nee",VLOOKUP("De kwaliteitseis emissiearme grond (maximale concentratie) wordt overschreden.",H!$O$10:'H'!$P$59,2,FALSE),""))),"")</f>
        <v/>
      </c>
      <c r="AV355" s="6" t="str">
        <f t="shared" si="110"/>
        <v>--</v>
      </c>
      <c r="AW355" s="6" t="str">
        <f t="shared" si="111"/>
        <v/>
      </c>
      <c r="AX355" s="6" t="str">
        <f t="shared" si="112"/>
        <v>--</v>
      </c>
      <c r="AY355" s="6" t="str">
        <f t="shared" si="121"/>
        <v/>
      </c>
      <c r="AZ355" s="6" t="str">
        <f t="shared" si="122"/>
        <v/>
      </c>
      <c r="BA355" s="6" t="str">
        <f>IFERROR(IF(AR355="--","",IF(HLOOKUP(SMALL($Q$4:$Y$4,6),$Q$4:$Y$501,ROW(AP355)-3,FALSE)=0,"",IF(HLOOKUP(SMALL($Q$4:$Y$4,6),$Q$4:$Y$501,ROW(AP355)-3,FALSE)="nee",VLOOKUP("De kwaliteitseis emissiearme grond (maximale concentratie) wordt overschreden.",H!$O$10:'H'!$P$59,2,FALSE),""))),"")</f>
        <v/>
      </c>
      <c r="BB355" s="6" t="str">
        <f t="shared" si="113"/>
        <v>--</v>
      </c>
      <c r="BC355" s="6" t="str">
        <f t="shared" si="114"/>
        <v/>
      </c>
      <c r="BD355" s="6" t="str">
        <f t="shared" si="115"/>
        <v>--</v>
      </c>
      <c r="BE355" s="6" t="str">
        <f t="shared" si="123"/>
        <v/>
      </c>
      <c r="BF355" s="6" t="str">
        <f t="shared" si="124"/>
        <v/>
      </c>
      <c r="BG355" s="4" t="str">
        <f>IFERROR(IF(AR355="--","",IF(HLOOKUP(SMALL($Q$4:$Y$4,9),$Q$4:$Y$501,ROW(AP355)-3,FALSE)=0,"",IF(HLOOKUP(SMALL($Q$4:$Y$4,9),$Q$4:$Y$501,ROW(AP355)-3,FALSE)="nee",VLOOKUP("De kwaliteitseis emissiearme grond (maximale concentratie) wordt overschreden.",H!$O$10:'H'!$P$59,2,FALSE),""))),"")</f>
        <v/>
      </c>
    </row>
    <row r="356" spans="1:59" x14ac:dyDescent="0.2">
      <c r="A356" s="4" t="str">
        <f>F!A356</f>
        <v>PFOSA</v>
      </c>
      <c r="B356" s="6">
        <f>IF(ISNUMBER(F!E356)=FALSE,"--",IF(F!E356=0,"--",F!E356))</f>
        <v>0.1</v>
      </c>
      <c r="C356" s="6" t="str">
        <f>IF(B356="--","",F!F356)</f>
        <v>&lt;</v>
      </c>
      <c r="D356" s="6">
        <f>IF(ISNUMBER(F!G356)=FALSE,"--",IF(F!G356=0,"--",F!G356))</f>
        <v>0.1</v>
      </c>
      <c r="E356" s="6" t="str">
        <f>IF(D356="--","",F!H356)</f>
        <v>&lt;</v>
      </c>
      <c r="F356" s="6">
        <f>IF(ISNUMBER(F!I356)=FALSE,"--",IF(F!I356=0,"--",F!I356))</f>
        <v>0.1</v>
      </c>
      <c r="G356" s="6" t="str">
        <f>IF(F356="--","",F!J356)</f>
        <v>&lt;</v>
      </c>
      <c r="H356" s="6"/>
      <c r="I356" s="16">
        <f>IF(F!Z356=0,-1,F!AV356)</f>
        <v>-1</v>
      </c>
      <c r="J356" s="6"/>
      <c r="K356" s="16">
        <f>IF(F!AC356=0,-1,F!AX356)</f>
        <v>-1</v>
      </c>
      <c r="L356" s="6"/>
      <c r="M356" s="16">
        <f>IF(F!AF356=0,-1,F!AZ356)</f>
        <v>-1</v>
      </c>
      <c r="N356" s="6"/>
      <c r="P356" s="4" t="str">
        <f>IFERROR(IF(AND(VLOOKUP(F!$B356,E!$B$1:$AK$300,5,FALSE)&lt;&gt;1000000000,VLOOKUP(F!$B356,E!$B$1:$AK$300,6,FALSE)=1000000000,VLOOKUP(F!$B356,E!$B$1:$AK$300,7,FALSE)=1000000000,VLOOKUP(F!$B356,E!$B$1:$AK$300,8,FALSE)=1000000000,VLOOKUP(F!$B356,E!$B$1:$AK$300,9,FALSE)=1000000000),"toetsen alleen LN",IF(AND(VLOOKUP(F!$B356,E!$B$1:$AK$300,5,FALSE)=1000000000,VLOOKUP(F!$B356,E!$B$1:$AK$300,6,FALSE)=1000000000,VLOOKUP(F!$B356,E!$B$1:$AK$300,7,FALSE)=1000000000,VLOOKUP(F!$B356,E!$B$1:$AK$300,8,FALSE)&lt;&gt;1000000000,VLOOKUP(F!$B356,E!$B$1:$AK$300,9,FALSE)&lt;&gt;1000000000),"toetsen alleen MV en SV",IF(AND(VLOOKUP(F!$B356,E!$B$1:$AK$300,5,FALSE)&lt;&gt;1000000000,VLOOKUP(F!$B356,E!$B$1:$AK$300,6,FALSE)&lt;&gt;1000000000,VLOOKUP(F!$B356,E!$B$1:$AK$300,7,FALSE)&lt;&gt;1000000000,VLOOKUP(F!$B356,E!$B$1:$AK$300,8,FALSE)=1000000000,VLOOKUP(F!$B356,E!$B$1:$AK$300,9,FALSE)=1000000000),"toetsen geen MV en SV",IF(VLOOKUP(F!$B356,E!$B$1:$AK$300,5,FALSE)+VLOOKUP(F!$B356,E!$B$1:$AK$300,6,FALSE)+VLOOKUP(F!$B356,E!$B$1:$AK$300,7,FALSE)+VLOOKUP(F!$B356,E!$B$1:$AK$300,8,FALSE)&lt;&gt;4000000000,"toetsen",IF(VLOOKUP(F!$B356,E!$B$1:$AK$300,12,FALSE)&lt;&gt;1000000000,"toetsen alleen IW","niet toetsen"))))),"")</f>
        <v>toetsen</v>
      </c>
      <c r="Q356" s="6">
        <f t="shared" si="130"/>
        <v>-1</v>
      </c>
      <c r="R356" s="5" t="str">
        <f>IF($B356="--","",IF($P356="toetsen",toetsen(F!$B356,Q356),IF($P356="toetsen alleen IW",toetsen_alleen_IW(F!$B356,Q356),IF($P356="toetsen alleen LN",toetsen_alleen_LN(F!$B356,Q356),IF($P356="toetsen geen MV en SV",toetsen_geen_MV_en_SV(F!$B356,Q356),IF($P356="toetsen alleen MV en SV",toetsen_alleen_MV_en_SV(F!$B356,Q356),""))))))</f>
        <v>-</v>
      </c>
      <c r="S356" s="5" t="str">
        <f>IF($P356="toetsen",IF(OR(Q356="",VLOOKUP(F!$B356,E!$B$1:$AK$300,10,FALSE)=1000000000),"",IF(Q356&lt;=VLOOKUP(F!$B356,E!$B$1:$AK$300,10,FALSE),"ja","nee")),"")</f>
        <v>ja</v>
      </c>
      <c r="T356" s="78">
        <f t="shared" si="125"/>
        <v>-1</v>
      </c>
      <c r="U356" s="5" t="str">
        <f>IF($D356="--","",IF($P356="toetsen",toetsen(F!$B356,T356),IF($P356="toetsen alleen IW",toetsen_alleen_IW(F!$B356,T356),IF($P356="toetsen alleen LN",toetsen_alleen_LN(F!$B356,T356),IF($P356="toetsen geen MV en SV",toetsen_geen_MV_en_SV(F!$B356,T356),IF($P356="toetsen alleen MV en SV",toetsen_alleen_MV_en_SV(F!$B356,T356),""))))))</f>
        <v>-</v>
      </c>
      <c r="V356" s="5" t="str">
        <f>IF($P356="toetsen",IF(OR(T356="",VLOOKUP(F!$B356,E!$B$1:$AK$300,10,FALSE)=1000000000),"",IF(T356&lt;=VLOOKUP(F!$B356,E!$B$1:$AK$300,10,FALSE),"ja","nee")),"")</f>
        <v>ja</v>
      </c>
      <c r="W356" s="6">
        <f t="shared" si="126"/>
        <v>-1</v>
      </c>
      <c r="X356" s="5" t="str">
        <f>IF($F356="--","",IF($P356="toetsen",toetsen(F!$B356,W356),IF($P356="toetsen alleen IW",toetsen_alleen_IW(F!$B356,W356),IF($P356="toetsen alleen LN",toetsen_alleen_LN(F!$B356,W356),IF($P356="toetsen geen MV en SV",toetsen_geen_MV_en_SV(F!$B356,W356),IF($P356="toetsen alleen MV en SV",toetsen_alleen_MV_en_SV(F!$B356,W356),""))))))</f>
        <v>-</v>
      </c>
      <c r="Y356" s="5" t="str">
        <f>IF($P356="toetsen",IF(OR(W356="",VLOOKUP(F!$B356,E!$B$1:$AK$300,10,FALSE)=1000000000),"",IF(W356&lt;=VLOOKUP(F!$B356,E!$B$1:$AK$300,10,FALSE),"ja","nee")),"")</f>
        <v>ja</v>
      </c>
      <c r="AA356" s="4">
        <f>IFERROR(IF(Q356="","",(IF(Q356&gt;2*VLOOKUP(F!$B356,E!$B$1:$AK$300,5,FALSE),1,0))),"")</f>
        <v>0</v>
      </c>
      <c r="AB356" s="4">
        <f>IFERROR(IF(T356="","",(IF(T356&gt;2*VLOOKUP(F!$B356,E!$B$1:$AK$300,5,FALSE),1,0))),"")</f>
        <v>0</v>
      </c>
      <c r="AC356" s="4">
        <f>IFERROR(IF(W356="","",(IF(W356&gt;2*VLOOKUP(F!$B356,E!$B$1:$AK$300,5,FALSE),1,0))),"")</f>
        <v>0</v>
      </c>
      <c r="AE356" s="4">
        <f>IFERROR(IF(Q356="","",(IF(Q356&gt;VLOOKUP(F!$B356,E!$B$1:$AK$300,6,FALSE)+VLOOKUP(F!$B356,E!$B$1:$AK$300,5,FALSE),1,0))),"")</f>
        <v>0</v>
      </c>
      <c r="AF356" s="4">
        <f>IFERROR(IF(T356="","",(IF(T356&gt;VLOOKUP(F!$B356,E!$B$1:$AK$300,6,FALSE)+VLOOKUP(F!$B356,E!$B$1:$AK$300,5,FALSE),1,0))),"")</f>
        <v>0</v>
      </c>
      <c r="AG356" s="4">
        <f>IFERROR(IF(W356="","",(IF(W356&gt;VLOOKUP(F!$B356,E!$B$1:$AK$300,6,FALSE)+VLOOKUP(F!$B356,E!$B$1:$AK$300,5,FALSE),1,0))),"")</f>
        <v>0</v>
      </c>
      <c r="AI356" s="6" t="str">
        <f t="shared" si="127"/>
        <v>0,10</v>
      </c>
      <c r="AJ356" s="6" t="str">
        <f>IF(AI356="--","--",IF(F!$D356=131,IF(I356=-1,"rg",IF(I356="","--",IF(I356*1000&lt;1,FIXED(I356*1000,3),IF(I356*1000&lt;10,FIXED(I356*1000,2),(IF(I356*1000&lt;100,FIXED(I356*1000,1),IF(I356*1000&lt;1000,FIXED(I356*1000,0),MROUND(I356*1000,10)))))))),IF(I356=-1,"rg",IF(I356="","--",IF(I356&lt;1,FIXED(I356,3),IF(I356&lt;10,FIXED(I356,2),(IF(I356&lt;100,FIXED(I356,1),IF(I356&lt;1000,FIXED(I356,0),MROUND(I356,10))))))))))</f>
        <v>rg</v>
      </c>
      <c r="AK356" s="6" t="str">
        <f t="shared" si="128"/>
        <v>0,10</v>
      </c>
      <c r="AL356" s="6" t="str">
        <f>IF(AK356="--","--",IF(F!$D356=131,IF(K356=-1,"rg",IF(K356="","--",IF(K356*1000&lt;1,FIXED(K356*1000,3),IF(K356*1000&lt;10,FIXED(K356*1000,2),(IF(K356*1000&lt;100,FIXED(K356*1000,1),IF(K356*1000&lt;1000,FIXED(K356*1000,0),MROUND(K356*1000,10)))))))),IF(K356=-1,"rg",IF(K356="","--",IF(K356&lt;1,FIXED(K356,3),IF(K356&lt;10,FIXED(K356,2),(IF(K356&lt;100,FIXED(K356,1),IF(K356&lt;1000,FIXED(K356,0),MROUND(K356,10))))))))))</f>
        <v>rg</v>
      </c>
      <c r="AM356" s="6" t="str">
        <f t="shared" si="129"/>
        <v>0,10</v>
      </c>
      <c r="AN356" s="6" t="str">
        <f>IF(AM356="--","--",IF(F!$D356=131,IF(M356=-1,"rg",IF(M356="","--",IF(M356*1000&lt;1,FIXED(M356*1000,3),IF(M356*1000&lt;10,FIXED(M356*1000,2),(IF(M356*1000&lt;100,FIXED(M356*1000,1),IF(M356*1000&lt;1000,FIXED(M356*1000,0),MROUND(M356*1000,10)))))))),IF(M356=-1,"rg",IF(M356="","--",IF(M356&lt;1,FIXED(M356,3),IF(M356&lt;10,FIXED(M356,2),(IF(M356&lt;100,FIXED(M356,1),IF(M356&lt;1000,FIXED(M356,0),MROUND(M356,10))))))))))</f>
        <v>rg</v>
      </c>
      <c r="AP356" s="6" t="str">
        <f t="shared" si="116"/>
        <v>0,10</v>
      </c>
      <c r="AQ356" s="6" t="str">
        <f t="shared" si="117"/>
        <v>&lt;</v>
      </c>
      <c r="AR356" s="6" t="str">
        <f t="shared" si="118"/>
        <v>rg</v>
      </c>
      <c r="AS356" s="6" t="str">
        <f t="shared" si="119"/>
        <v>&lt;</v>
      </c>
      <c r="AT356" s="6" t="str">
        <f t="shared" si="120"/>
        <v>-</v>
      </c>
      <c r="AU356" s="6" t="str">
        <f>IFERROR(IF(AR356="--","",IF(HLOOKUP(SMALL($Q$4:$Y$4,3),$Q$4:$Y$501,ROW(AP356)-3,FALSE)=0,"",IF(HLOOKUP(SMALL($Q$4:$Y$4,3),$Q$4:$Y$501,ROW(AP356)-3,FALSE)="nee",VLOOKUP("De kwaliteitseis emissiearme grond (maximale concentratie) wordt overschreden.",H!$O$10:'H'!$P$59,2,FALSE),""))),"")</f>
        <v/>
      </c>
      <c r="AV356" s="6" t="str">
        <f t="shared" si="110"/>
        <v>0,10</v>
      </c>
      <c r="AW356" s="6" t="str">
        <f t="shared" si="111"/>
        <v>&lt;</v>
      </c>
      <c r="AX356" s="6" t="str">
        <f t="shared" si="112"/>
        <v>rg</v>
      </c>
      <c r="AY356" s="6" t="str">
        <f t="shared" si="121"/>
        <v>&lt;</v>
      </c>
      <c r="AZ356" s="6" t="str">
        <f t="shared" si="122"/>
        <v>-</v>
      </c>
      <c r="BA356" s="6" t="str">
        <f>IFERROR(IF(AR356="--","",IF(HLOOKUP(SMALL($Q$4:$Y$4,6),$Q$4:$Y$501,ROW(AP356)-3,FALSE)=0,"",IF(HLOOKUP(SMALL($Q$4:$Y$4,6),$Q$4:$Y$501,ROW(AP356)-3,FALSE)="nee",VLOOKUP("De kwaliteitseis emissiearme grond (maximale concentratie) wordt overschreden.",H!$O$10:'H'!$P$59,2,FALSE),""))),"")</f>
        <v/>
      </c>
      <c r="BB356" s="6" t="str">
        <f t="shared" si="113"/>
        <v>0,10</v>
      </c>
      <c r="BC356" s="6" t="str">
        <f t="shared" si="114"/>
        <v>&lt;</v>
      </c>
      <c r="BD356" s="6" t="str">
        <f t="shared" si="115"/>
        <v>rg</v>
      </c>
      <c r="BE356" s="6" t="str">
        <f t="shared" si="123"/>
        <v>&lt;</v>
      </c>
      <c r="BF356" s="6" t="str">
        <f t="shared" si="124"/>
        <v>-</v>
      </c>
      <c r="BG356" s="4" t="str">
        <f>IFERROR(IF(AR356="--","",IF(HLOOKUP(SMALL($Q$4:$Y$4,9),$Q$4:$Y$501,ROW(AP356)-3,FALSE)=0,"",IF(HLOOKUP(SMALL($Q$4:$Y$4,9),$Q$4:$Y$501,ROW(AP356)-3,FALSE)="nee",VLOOKUP("De kwaliteitseis emissiearme grond (maximale concentratie) wordt overschreden.",H!$O$10:'H'!$P$59,2,FALSE),""))),"")</f>
        <v/>
      </c>
    </row>
    <row r="357" spans="1:59" x14ac:dyDescent="0.2">
      <c r="A357" s="4" t="str">
        <f>F!A357</f>
        <v>N-MeFOSA</v>
      </c>
      <c r="B357" s="6" t="str">
        <f>IF(ISNUMBER(F!E357)=FALSE,"--",IF(F!E357=0,"--",F!E357))</f>
        <v>--</v>
      </c>
      <c r="C357" s="6" t="str">
        <f>IF(B357="--","",F!F357)</f>
        <v/>
      </c>
      <c r="D357" s="6" t="str">
        <f>IF(ISNUMBER(F!G357)=FALSE,"--",IF(F!G357=0,"--",F!G357))</f>
        <v>--</v>
      </c>
      <c r="E357" s="6" t="str">
        <f>IF(D357="--","",F!H357)</f>
        <v/>
      </c>
      <c r="F357" s="6" t="str">
        <f>IF(ISNUMBER(F!I357)=FALSE,"--",IF(F!I357=0,"--",F!I357))</f>
        <v>--</v>
      </c>
      <c r="G357" s="6" t="str">
        <f>IF(F357="--","",F!J357)</f>
        <v/>
      </c>
      <c r="H357" s="6"/>
      <c r="I357" s="16" t="str">
        <f>IF(F!Z357=0,-1,F!AV357)</f>
        <v/>
      </c>
      <c r="J357" s="6"/>
      <c r="K357" s="16" t="str">
        <f>IF(F!AC357=0,-1,F!AX357)</f>
        <v/>
      </c>
      <c r="L357" s="6"/>
      <c r="M357" s="16" t="str">
        <f>IF(F!AF357=0,-1,F!AZ357)</f>
        <v/>
      </c>
      <c r="N357" s="6"/>
      <c r="P357" s="4" t="str">
        <f>IFERROR(IF(AND(VLOOKUP(F!$B357,E!$B$1:$AK$300,5,FALSE)&lt;&gt;1000000000,VLOOKUP(F!$B357,E!$B$1:$AK$300,6,FALSE)=1000000000,VLOOKUP(F!$B357,E!$B$1:$AK$300,7,FALSE)=1000000000,VLOOKUP(F!$B357,E!$B$1:$AK$300,8,FALSE)=1000000000,VLOOKUP(F!$B357,E!$B$1:$AK$300,9,FALSE)=1000000000),"toetsen alleen LN",IF(AND(VLOOKUP(F!$B357,E!$B$1:$AK$300,5,FALSE)=1000000000,VLOOKUP(F!$B357,E!$B$1:$AK$300,6,FALSE)=1000000000,VLOOKUP(F!$B357,E!$B$1:$AK$300,7,FALSE)=1000000000,VLOOKUP(F!$B357,E!$B$1:$AK$300,8,FALSE)&lt;&gt;1000000000,VLOOKUP(F!$B357,E!$B$1:$AK$300,9,FALSE)&lt;&gt;1000000000),"toetsen alleen MV en SV",IF(AND(VLOOKUP(F!$B357,E!$B$1:$AK$300,5,FALSE)&lt;&gt;1000000000,VLOOKUP(F!$B357,E!$B$1:$AK$300,6,FALSE)&lt;&gt;1000000000,VLOOKUP(F!$B357,E!$B$1:$AK$300,7,FALSE)&lt;&gt;1000000000,VLOOKUP(F!$B357,E!$B$1:$AK$300,8,FALSE)=1000000000,VLOOKUP(F!$B357,E!$B$1:$AK$300,9,FALSE)=1000000000),"toetsen geen MV en SV",IF(VLOOKUP(F!$B357,E!$B$1:$AK$300,5,FALSE)+VLOOKUP(F!$B357,E!$B$1:$AK$300,6,FALSE)+VLOOKUP(F!$B357,E!$B$1:$AK$300,7,FALSE)+VLOOKUP(F!$B357,E!$B$1:$AK$300,8,FALSE)&lt;&gt;4000000000,"toetsen",IF(VLOOKUP(F!$B357,E!$B$1:$AK$300,12,FALSE)&lt;&gt;1000000000,"toetsen alleen IW","niet toetsen"))))),"")</f>
        <v>toetsen</v>
      </c>
      <c r="Q357" s="6" t="str">
        <f t="shared" si="130"/>
        <v/>
      </c>
      <c r="R357" s="5" t="str">
        <f>IF($B357="--","",IF($P357="toetsen",toetsen(F!$B357,Q357),IF($P357="toetsen alleen IW",toetsen_alleen_IW(F!$B357,Q357),IF($P357="toetsen alleen LN",toetsen_alleen_LN(F!$B357,Q357),IF($P357="toetsen geen MV en SV",toetsen_geen_MV_en_SV(F!$B357,Q357),IF($P357="toetsen alleen MV en SV",toetsen_alleen_MV_en_SV(F!$B357,Q357),""))))))</f>
        <v/>
      </c>
      <c r="S357" s="5" t="str">
        <f>IF($P357="toetsen",IF(OR(Q357="",VLOOKUP(F!$B357,E!$B$1:$AK$300,10,FALSE)=1000000000),"",IF(Q357&lt;=VLOOKUP(F!$B357,E!$B$1:$AK$300,10,FALSE),"ja","nee")),"")</f>
        <v/>
      </c>
      <c r="T357" s="78" t="str">
        <f t="shared" si="125"/>
        <v/>
      </c>
      <c r="U357" s="5" t="str">
        <f>IF($D357="--","",IF($P357="toetsen",toetsen(F!$B357,T357),IF($P357="toetsen alleen IW",toetsen_alleen_IW(F!$B357,T357),IF($P357="toetsen alleen LN",toetsen_alleen_LN(F!$B357,T357),IF($P357="toetsen geen MV en SV",toetsen_geen_MV_en_SV(F!$B357,T357),IF($P357="toetsen alleen MV en SV",toetsen_alleen_MV_en_SV(F!$B357,T357),""))))))</f>
        <v/>
      </c>
      <c r="V357" s="5" t="str">
        <f>IF($P357="toetsen",IF(OR(T357="",VLOOKUP(F!$B357,E!$B$1:$AK$300,10,FALSE)=1000000000),"",IF(T357&lt;=VLOOKUP(F!$B357,E!$B$1:$AK$300,10,FALSE),"ja","nee")),"")</f>
        <v/>
      </c>
      <c r="W357" s="6" t="str">
        <f t="shared" si="126"/>
        <v/>
      </c>
      <c r="X357" s="5" t="str">
        <f>IF($F357="--","",IF($P357="toetsen",toetsen(F!$B357,W357),IF($P357="toetsen alleen IW",toetsen_alleen_IW(F!$B357,W357),IF($P357="toetsen alleen LN",toetsen_alleen_LN(F!$B357,W357),IF($P357="toetsen geen MV en SV",toetsen_geen_MV_en_SV(F!$B357,W357),IF($P357="toetsen alleen MV en SV",toetsen_alleen_MV_en_SV(F!$B357,W357),""))))))</f>
        <v/>
      </c>
      <c r="Y357" s="5" t="str">
        <f>IF($P357="toetsen",IF(OR(W357="",VLOOKUP(F!$B357,E!$B$1:$AK$300,10,FALSE)=1000000000),"",IF(W357&lt;=VLOOKUP(F!$B357,E!$B$1:$AK$300,10,FALSE),"ja","nee")),"")</f>
        <v/>
      </c>
      <c r="AA357" s="4" t="str">
        <f>IFERROR(IF(Q357="","",(IF(Q357&gt;2*VLOOKUP(F!$B357,E!$B$1:$AK$300,5,FALSE),1,0))),"")</f>
        <v/>
      </c>
      <c r="AB357" s="4" t="str">
        <f>IFERROR(IF(T357="","",(IF(T357&gt;2*VLOOKUP(F!$B357,E!$B$1:$AK$300,5,FALSE),1,0))),"")</f>
        <v/>
      </c>
      <c r="AC357" s="4" t="str">
        <f>IFERROR(IF(W357="","",(IF(W357&gt;2*VLOOKUP(F!$B357,E!$B$1:$AK$300,5,FALSE),1,0))),"")</f>
        <v/>
      </c>
      <c r="AE357" s="4" t="str">
        <f>IFERROR(IF(Q357="","",(IF(Q357&gt;VLOOKUP(F!$B357,E!$B$1:$AK$300,6,FALSE)+VLOOKUP(F!$B357,E!$B$1:$AK$300,5,FALSE),1,0))),"")</f>
        <v/>
      </c>
      <c r="AF357" s="4" t="str">
        <f>IFERROR(IF(T357="","",(IF(T357&gt;VLOOKUP(F!$B357,E!$B$1:$AK$300,6,FALSE)+VLOOKUP(F!$B357,E!$B$1:$AK$300,5,FALSE),1,0))),"")</f>
        <v/>
      </c>
      <c r="AG357" s="4" t="str">
        <f>IFERROR(IF(W357="","",(IF(W357&gt;VLOOKUP(F!$B357,E!$B$1:$AK$300,6,FALSE)+VLOOKUP(F!$B357,E!$B$1:$AK$300,5,FALSE),1,0))),"")</f>
        <v/>
      </c>
      <c r="AI357" s="6" t="str">
        <f t="shared" si="127"/>
        <v>--</v>
      </c>
      <c r="AJ357" s="6" t="str">
        <f>IF(AI357="--","--",IF(F!$D357=131,IF(I357=-1,"rg",IF(I357="","--",IF(I357*1000&lt;1,FIXED(I357*1000,3),IF(I357*1000&lt;10,FIXED(I357*1000,2),(IF(I357*1000&lt;100,FIXED(I357*1000,1),IF(I357*1000&lt;1000,FIXED(I357*1000,0),MROUND(I357*1000,10)))))))),IF(I357=-1,"rg",IF(I357="","--",IF(I357&lt;1,FIXED(I357,3),IF(I357&lt;10,FIXED(I357,2),(IF(I357&lt;100,FIXED(I357,1),IF(I357&lt;1000,FIXED(I357,0),MROUND(I357,10))))))))))</f>
        <v>--</v>
      </c>
      <c r="AK357" s="6" t="str">
        <f t="shared" si="128"/>
        <v>--</v>
      </c>
      <c r="AL357" s="6" t="str">
        <f>IF(AK357="--","--",IF(F!$D357=131,IF(K357=-1,"rg",IF(K357="","--",IF(K357*1000&lt;1,FIXED(K357*1000,3),IF(K357*1000&lt;10,FIXED(K357*1000,2),(IF(K357*1000&lt;100,FIXED(K357*1000,1),IF(K357*1000&lt;1000,FIXED(K357*1000,0),MROUND(K357*1000,10)))))))),IF(K357=-1,"rg",IF(K357="","--",IF(K357&lt;1,FIXED(K357,3),IF(K357&lt;10,FIXED(K357,2),(IF(K357&lt;100,FIXED(K357,1),IF(K357&lt;1000,FIXED(K357,0),MROUND(K357,10))))))))))</f>
        <v>--</v>
      </c>
      <c r="AM357" s="6" t="str">
        <f t="shared" si="129"/>
        <v>--</v>
      </c>
      <c r="AN357" s="6" t="str">
        <f>IF(AM357="--","--",IF(F!$D357=131,IF(M357=-1,"rg",IF(M357="","--",IF(M357*1000&lt;1,FIXED(M357*1000,3),IF(M357*1000&lt;10,FIXED(M357*1000,2),(IF(M357*1000&lt;100,FIXED(M357*1000,1),IF(M357*1000&lt;1000,FIXED(M357*1000,0),MROUND(M357*1000,10)))))))),IF(M357=-1,"rg",IF(M357="","--",IF(M357&lt;1,FIXED(M357,3),IF(M357&lt;10,FIXED(M357,2),(IF(M357&lt;100,FIXED(M357,1),IF(M357&lt;1000,FIXED(M357,0),MROUND(M357,10))))))))))</f>
        <v>--</v>
      </c>
      <c r="AP357" s="6" t="str">
        <f t="shared" si="116"/>
        <v>--</v>
      </c>
      <c r="AQ357" s="6" t="str">
        <f t="shared" si="117"/>
        <v/>
      </c>
      <c r="AR357" s="6" t="str">
        <f t="shared" si="118"/>
        <v>--</v>
      </c>
      <c r="AS357" s="6" t="str">
        <f t="shared" si="119"/>
        <v/>
      </c>
      <c r="AT357" s="6" t="str">
        <f t="shared" si="120"/>
        <v/>
      </c>
      <c r="AU357" s="6" t="str">
        <f>IFERROR(IF(AR357="--","",IF(HLOOKUP(SMALL($Q$4:$Y$4,3),$Q$4:$Y$501,ROW(AP357)-3,FALSE)=0,"",IF(HLOOKUP(SMALL($Q$4:$Y$4,3),$Q$4:$Y$501,ROW(AP357)-3,FALSE)="nee",VLOOKUP("De kwaliteitseis emissiearme grond (maximale concentratie) wordt overschreden.",H!$O$10:'H'!$P$59,2,FALSE),""))),"")</f>
        <v/>
      </c>
      <c r="AV357" s="6" t="str">
        <f t="shared" si="110"/>
        <v>--</v>
      </c>
      <c r="AW357" s="6" t="str">
        <f t="shared" si="111"/>
        <v/>
      </c>
      <c r="AX357" s="6" t="str">
        <f t="shared" si="112"/>
        <v>--</v>
      </c>
      <c r="AY357" s="6" t="str">
        <f t="shared" si="121"/>
        <v/>
      </c>
      <c r="AZ357" s="6" t="str">
        <f t="shared" si="122"/>
        <v/>
      </c>
      <c r="BA357" s="6" t="str">
        <f>IFERROR(IF(AR357="--","",IF(HLOOKUP(SMALL($Q$4:$Y$4,6),$Q$4:$Y$501,ROW(AP357)-3,FALSE)=0,"",IF(HLOOKUP(SMALL($Q$4:$Y$4,6),$Q$4:$Y$501,ROW(AP357)-3,FALSE)="nee",VLOOKUP("De kwaliteitseis emissiearme grond (maximale concentratie) wordt overschreden.",H!$O$10:'H'!$P$59,2,FALSE),""))),"")</f>
        <v/>
      </c>
      <c r="BB357" s="6" t="str">
        <f t="shared" si="113"/>
        <v>--</v>
      </c>
      <c r="BC357" s="6" t="str">
        <f t="shared" si="114"/>
        <v/>
      </c>
      <c r="BD357" s="6" t="str">
        <f t="shared" si="115"/>
        <v>--</v>
      </c>
      <c r="BE357" s="6" t="str">
        <f t="shared" si="123"/>
        <v/>
      </c>
      <c r="BF357" s="6" t="str">
        <f t="shared" si="124"/>
        <v/>
      </c>
      <c r="BG357" s="4" t="str">
        <f>IFERROR(IF(AR357="--","",IF(HLOOKUP(SMALL($Q$4:$Y$4,9),$Q$4:$Y$501,ROW(AP357)-3,FALSE)=0,"",IF(HLOOKUP(SMALL($Q$4:$Y$4,9),$Q$4:$Y$501,ROW(AP357)-3,FALSE)="nee",VLOOKUP("De kwaliteitseis emissiearme grond (maximale concentratie) wordt overschreden.",H!$O$10:'H'!$P$59,2,FALSE),""))),"")</f>
        <v/>
      </c>
    </row>
    <row r="358" spans="1:59" x14ac:dyDescent="0.2">
      <c r="A358" s="4" t="str">
        <f>F!A358</f>
        <v>8:2 diPAP</v>
      </c>
      <c r="B358" s="6" t="str">
        <f>IF(ISNUMBER(F!E358)=FALSE,"--",IF(F!E358=0,"--",F!E358))</f>
        <v>--</v>
      </c>
      <c r="C358" s="6" t="str">
        <f>IF(B358="--","",F!F358)</f>
        <v/>
      </c>
      <c r="D358" s="6" t="str">
        <f>IF(ISNUMBER(F!G358)=FALSE,"--",IF(F!G358=0,"--",F!G358))</f>
        <v>--</v>
      </c>
      <c r="E358" s="6" t="str">
        <f>IF(D358="--","",F!H358)</f>
        <v/>
      </c>
      <c r="F358" s="6" t="str">
        <f>IF(ISNUMBER(F!I358)=FALSE,"--",IF(F!I358=0,"--",F!I358))</f>
        <v>--</v>
      </c>
      <c r="G358" s="6" t="str">
        <f>IF(F358="--","",F!J358)</f>
        <v/>
      </c>
      <c r="H358" s="6"/>
      <c r="I358" s="16" t="str">
        <f>IF(F!Z358=0,-1,F!AV358)</f>
        <v/>
      </c>
      <c r="J358" s="6"/>
      <c r="K358" s="16" t="str">
        <f>IF(F!AC358=0,-1,F!AX358)</f>
        <v/>
      </c>
      <c r="L358" s="6"/>
      <c r="M358" s="16" t="str">
        <f>IF(F!AF358=0,-1,F!AZ358)</f>
        <v/>
      </c>
      <c r="N358" s="6"/>
      <c r="P358" s="4" t="str">
        <f>IFERROR(IF(AND(VLOOKUP(F!$B358,E!$B$1:$AK$300,5,FALSE)&lt;&gt;1000000000,VLOOKUP(F!$B358,E!$B$1:$AK$300,6,FALSE)=1000000000,VLOOKUP(F!$B358,E!$B$1:$AK$300,7,FALSE)=1000000000,VLOOKUP(F!$B358,E!$B$1:$AK$300,8,FALSE)=1000000000,VLOOKUP(F!$B358,E!$B$1:$AK$300,9,FALSE)=1000000000),"toetsen alleen LN",IF(AND(VLOOKUP(F!$B358,E!$B$1:$AK$300,5,FALSE)=1000000000,VLOOKUP(F!$B358,E!$B$1:$AK$300,6,FALSE)=1000000000,VLOOKUP(F!$B358,E!$B$1:$AK$300,7,FALSE)=1000000000,VLOOKUP(F!$B358,E!$B$1:$AK$300,8,FALSE)&lt;&gt;1000000000,VLOOKUP(F!$B358,E!$B$1:$AK$300,9,FALSE)&lt;&gt;1000000000),"toetsen alleen MV en SV",IF(AND(VLOOKUP(F!$B358,E!$B$1:$AK$300,5,FALSE)&lt;&gt;1000000000,VLOOKUP(F!$B358,E!$B$1:$AK$300,6,FALSE)&lt;&gt;1000000000,VLOOKUP(F!$B358,E!$B$1:$AK$300,7,FALSE)&lt;&gt;1000000000,VLOOKUP(F!$B358,E!$B$1:$AK$300,8,FALSE)=1000000000,VLOOKUP(F!$B358,E!$B$1:$AK$300,9,FALSE)=1000000000),"toetsen geen MV en SV",IF(VLOOKUP(F!$B358,E!$B$1:$AK$300,5,FALSE)+VLOOKUP(F!$B358,E!$B$1:$AK$300,6,FALSE)+VLOOKUP(F!$B358,E!$B$1:$AK$300,7,FALSE)+VLOOKUP(F!$B358,E!$B$1:$AK$300,8,FALSE)&lt;&gt;4000000000,"toetsen",IF(VLOOKUP(F!$B358,E!$B$1:$AK$300,12,FALSE)&lt;&gt;1000000000,"toetsen alleen IW","niet toetsen"))))),"")</f>
        <v>toetsen</v>
      </c>
      <c r="Q358" s="6" t="str">
        <f t="shared" si="130"/>
        <v/>
      </c>
      <c r="R358" s="5" t="str">
        <f>IF($B358="--","",IF($P358="toetsen",toetsen(F!$B358,Q358),IF($P358="toetsen alleen IW",toetsen_alleen_IW(F!$B358,Q358),IF($P358="toetsen alleen LN",toetsen_alleen_LN(F!$B358,Q358),IF($P358="toetsen geen MV en SV",toetsen_geen_MV_en_SV(F!$B358,Q358),IF($P358="toetsen alleen MV en SV",toetsen_alleen_MV_en_SV(F!$B358,Q358),""))))))</f>
        <v/>
      </c>
      <c r="S358" s="5" t="str">
        <f>IF($P358="toetsen",IF(OR(Q358="",VLOOKUP(F!$B358,E!$B$1:$AK$300,10,FALSE)=1000000000),"",IF(Q358&lt;=VLOOKUP(F!$B358,E!$B$1:$AK$300,10,FALSE),"ja","nee")),"")</f>
        <v/>
      </c>
      <c r="T358" s="78" t="str">
        <f t="shared" si="125"/>
        <v/>
      </c>
      <c r="U358" s="5" t="str">
        <f>IF($D358="--","",IF($P358="toetsen",toetsen(F!$B358,T358),IF($P358="toetsen alleen IW",toetsen_alleen_IW(F!$B358,T358),IF($P358="toetsen alleen LN",toetsen_alleen_LN(F!$B358,T358),IF($P358="toetsen geen MV en SV",toetsen_geen_MV_en_SV(F!$B358,T358),IF($P358="toetsen alleen MV en SV",toetsen_alleen_MV_en_SV(F!$B358,T358),""))))))</f>
        <v/>
      </c>
      <c r="V358" s="5" t="str">
        <f>IF($P358="toetsen",IF(OR(T358="",VLOOKUP(F!$B358,E!$B$1:$AK$300,10,FALSE)=1000000000),"",IF(T358&lt;=VLOOKUP(F!$B358,E!$B$1:$AK$300,10,FALSE),"ja","nee")),"")</f>
        <v/>
      </c>
      <c r="W358" s="6" t="str">
        <f t="shared" si="126"/>
        <v/>
      </c>
      <c r="X358" s="5" t="str">
        <f>IF($F358="--","",IF($P358="toetsen",toetsen(F!$B358,W358),IF($P358="toetsen alleen IW",toetsen_alleen_IW(F!$B358,W358),IF($P358="toetsen alleen LN",toetsen_alleen_LN(F!$B358,W358),IF($P358="toetsen geen MV en SV",toetsen_geen_MV_en_SV(F!$B358,W358),IF($P358="toetsen alleen MV en SV",toetsen_alleen_MV_en_SV(F!$B358,W358),""))))))</f>
        <v/>
      </c>
      <c r="Y358" s="5" t="str">
        <f>IF($P358="toetsen",IF(OR(W358="",VLOOKUP(F!$B358,E!$B$1:$AK$300,10,FALSE)=1000000000),"",IF(W358&lt;=VLOOKUP(F!$B358,E!$B$1:$AK$300,10,FALSE),"ja","nee")),"")</f>
        <v/>
      </c>
      <c r="AA358" s="4" t="str">
        <f>IFERROR(IF(Q358="","",(IF(Q358&gt;2*VLOOKUP(F!$B358,E!$B$1:$AK$300,5,FALSE),1,0))),"")</f>
        <v/>
      </c>
      <c r="AB358" s="4" t="str">
        <f>IFERROR(IF(T358="","",(IF(T358&gt;2*VLOOKUP(F!$B358,E!$B$1:$AK$300,5,FALSE),1,0))),"")</f>
        <v/>
      </c>
      <c r="AC358" s="4" t="str">
        <f>IFERROR(IF(W358="","",(IF(W358&gt;2*VLOOKUP(F!$B358,E!$B$1:$AK$300,5,FALSE),1,0))),"")</f>
        <v/>
      </c>
      <c r="AE358" s="4" t="str">
        <f>IFERROR(IF(Q358="","",(IF(Q358&gt;VLOOKUP(F!$B358,E!$B$1:$AK$300,6,FALSE)+VLOOKUP(F!$B358,E!$B$1:$AK$300,5,FALSE),1,0))),"")</f>
        <v/>
      </c>
      <c r="AF358" s="4" t="str">
        <f>IFERROR(IF(T358="","",(IF(T358&gt;VLOOKUP(F!$B358,E!$B$1:$AK$300,6,FALSE)+VLOOKUP(F!$B358,E!$B$1:$AK$300,5,FALSE),1,0))),"")</f>
        <v/>
      </c>
      <c r="AG358" s="4" t="str">
        <f>IFERROR(IF(W358="","",(IF(W358&gt;VLOOKUP(F!$B358,E!$B$1:$AK$300,6,FALSE)+VLOOKUP(F!$B358,E!$B$1:$AK$300,5,FALSE),1,0))),"")</f>
        <v/>
      </c>
      <c r="AI358" s="6" t="str">
        <f t="shared" si="127"/>
        <v>--</v>
      </c>
      <c r="AJ358" s="6" t="str">
        <f>IF(AI358="--","--",IF(F!$D358=131,IF(I358=-1,"rg",IF(I358="","--",IF(I358*1000&lt;1,FIXED(I358*1000,3),IF(I358*1000&lt;10,FIXED(I358*1000,2),(IF(I358*1000&lt;100,FIXED(I358*1000,1),IF(I358*1000&lt;1000,FIXED(I358*1000,0),MROUND(I358*1000,10)))))))),IF(I358=-1,"rg",IF(I358="","--",IF(I358&lt;1,FIXED(I358,3),IF(I358&lt;10,FIXED(I358,2),(IF(I358&lt;100,FIXED(I358,1),IF(I358&lt;1000,FIXED(I358,0),MROUND(I358,10))))))))))</f>
        <v>--</v>
      </c>
      <c r="AK358" s="6" t="str">
        <f t="shared" si="128"/>
        <v>--</v>
      </c>
      <c r="AL358" s="6" t="str">
        <f>IF(AK358="--","--",IF(F!$D358=131,IF(K358=-1,"rg",IF(K358="","--",IF(K358*1000&lt;1,FIXED(K358*1000,3),IF(K358*1000&lt;10,FIXED(K358*1000,2),(IF(K358*1000&lt;100,FIXED(K358*1000,1),IF(K358*1000&lt;1000,FIXED(K358*1000,0),MROUND(K358*1000,10)))))))),IF(K358=-1,"rg",IF(K358="","--",IF(K358&lt;1,FIXED(K358,3),IF(K358&lt;10,FIXED(K358,2),(IF(K358&lt;100,FIXED(K358,1),IF(K358&lt;1000,FIXED(K358,0),MROUND(K358,10))))))))))</f>
        <v>--</v>
      </c>
      <c r="AM358" s="6" t="str">
        <f t="shared" si="129"/>
        <v>--</v>
      </c>
      <c r="AN358" s="6" t="str">
        <f>IF(AM358="--","--",IF(F!$D358=131,IF(M358=-1,"rg",IF(M358="","--",IF(M358*1000&lt;1,FIXED(M358*1000,3),IF(M358*1000&lt;10,FIXED(M358*1000,2),(IF(M358*1000&lt;100,FIXED(M358*1000,1),IF(M358*1000&lt;1000,FIXED(M358*1000,0),MROUND(M358*1000,10)))))))),IF(M358=-1,"rg",IF(M358="","--",IF(M358&lt;1,FIXED(M358,3),IF(M358&lt;10,FIXED(M358,2),(IF(M358&lt;100,FIXED(M358,1),IF(M358&lt;1000,FIXED(M358,0),MROUND(M358,10))))))))))</f>
        <v>--</v>
      </c>
      <c r="AP358" s="6" t="str">
        <f t="shared" si="116"/>
        <v>--</v>
      </c>
      <c r="AQ358" s="6" t="str">
        <f t="shared" si="117"/>
        <v/>
      </c>
      <c r="AR358" s="6" t="str">
        <f t="shared" si="118"/>
        <v>--</v>
      </c>
      <c r="AS358" s="6" t="str">
        <f t="shared" si="119"/>
        <v/>
      </c>
      <c r="AT358" s="6" t="str">
        <f t="shared" si="120"/>
        <v/>
      </c>
      <c r="AU358" s="6" t="str">
        <f>IFERROR(IF(AR358="--","",IF(HLOOKUP(SMALL($Q$4:$Y$4,3),$Q$4:$Y$501,ROW(AP358)-3,FALSE)=0,"",IF(HLOOKUP(SMALL($Q$4:$Y$4,3),$Q$4:$Y$501,ROW(AP358)-3,FALSE)="nee",VLOOKUP("De kwaliteitseis emissiearme grond (maximale concentratie) wordt overschreden.",H!$O$10:'H'!$P$59,2,FALSE),""))),"")</f>
        <v/>
      </c>
      <c r="AV358" s="6" t="str">
        <f t="shared" si="110"/>
        <v>--</v>
      </c>
      <c r="AW358" s="6" t="str">
        <f t="shared" si="111"/>
        <v/>
      </c>
      <c r="AX358" s="6" t="str">
        <f t="shared" si="112"/>
        <v>--</v>
      </c>
      <c r="AY358" s="6" t="str">
        <f t="shared" si="121"/>
        <v/>
      </c>
      <c r="AZ358" s="6" t="str">
        <f t="shared" si="122"/>
        <v/>
      </c>
      <c r="BA358" s="6" t="str">
        <f>IFERROR(IF(AR358="--","",IF(HLOOKUP(SMALL($Q$4:$Y$4,6),$Q$4:$Y$501,ROW(AP358)-3,FALSE)=0,"",IF(HLOOKUP(SMALL($Q$4:$Y$4,6),$Q$4:$Y$501,ROW(AP358)-3,FALSE)="nee",VLOOKUP("De kwaliteitseis emissiearme grond (maximale concentratie) wordt overschreden.",H!$O$10:'H'!$P$59,2,FALSE),""))),"")</f>
        <v/>
      </c>
      <c r="BB358" s="6" t="str">
        <f t="shared" si="113"/>
        <v>--</v>
      </c>
      <c r="BC358" s="6" t="str">
        <f t="shared" si="114"/>
        <v/>
      </c>
      <c r="BD358" s="6" t="str">
        <f t="shared" si="115"/>
        <v>--</v>
      </c>
      <c r="BE358" s="6" t="str">
        <f t="shared" si="123"/>
        <v/>
      </c>
      <c r="BF358" s="6" t="str">
        <f t="shared" si="124"/>
        <v/>
      </c>
      <c r="BG358" s="4" t="str">
        <f>IFERROR(IF(AR358="--","",IF(HLOOKUP(SMALL($Q$4:$Y$4,9),$Q$4:$Y$501,ROW(AP358)-3,FALSE)=0,"",IF(HLOOKUP(SMALL($Q$4:$Y$4,9),$Q$4:$Y$501,ROW(AP358)-3,FALSE)="nee",VLOOKUP("De kwaliteitseis emissiearme grond (maximale concentratie) wordt overschreden.",H!$O$10:'H'!$P$59,2,FALSE),""))),"")</f>
        <v/>
      </c>
    </row>
    <row r="359" spans="1:59" x14ac:dyDescent="0.2">
      <c r="A359" s="4" t="str">
        <f>F!A359</f>
        <v>HFPO-DA / FRD-903 (GenX)</v>
      </c>
      <c r="B359" s="6" t="str">
        <f>IF(ISNUMBER(F!E359)=FALSE,"--",IF(F!E359=0,"--",F!E359))</f>
        <v>--</v>
      </c>
      <c r="C359" s="6" t="str">
        <f>IF(B359="--","",F!F359)</f>
        <v/>
      </c>
      <c r="D359" s="6" t="str">
        <f>IF(ISNUMBER(F!G359)=FALSE,"--",IF(F!G359=0,"--",F!G359))</f>
        <v>--</v>
      </c>
      <c r="E359" s="6" t="str">
        <f>IF(D359="--","",F!H359)</f>
        <v/>
      </c>
      <c r="F359" s="6" t="str">
        <f>IF(ISNUMBER(F!I359)=FALSE,"--",IF(F!I359=0,"--",F!I359))</f>
        <v>--</v>
      </c>
      <c r="G359" s="6" t="str">
        <f>IF(F359="--","",F!J359)</f>
        <v/>
      </c>
      <c r="H359" s="6"/>
      <c r="I359" s="16" t="str">
        <f>IF(F!Z359=0,-1,F!AV359)</f>
        <v/>
      </c>
      <c r="J359" s="6"/>
      <c r="K359" s="16" t="str">
        <f>IF(F!AC359=0,-1,F!AX359)</f>
        <v/>
      </c>
      <c r="L359" s="6"/>
      <c r="M359" s="16" t="str">
        <f>IF(F!AF359=0,-1,F!AZ359)</f>
        <v/>
      </c>
      <c r="N359" s="6"/>
      <c r="P359" s="4" t="str">
        <f>IFERROR(IF(AND(VLOOKUP(F!$B359,E!$B$1:$AK$300,5,FALSE)&lt;&gt;1000000000,VLOOKUP(F!$B359,E!$B$1:$AK$300,6,FALSE)=1000000000,VLOOKUP(F!$B359,E!$B$1:$AK$300,7,FALSE)=1000000000,VLOOKUP(F!$B359,E!$B$1:$AK$300,8,FALSE)=1000000000,VLOOKUP(F!$B359,E!$B$1:$AK$300,9,FALSE)=1000000000),"toetsen alleen LN",IF(AND(VLOOKUP(F!$B359,E!$B$1:$AK$300,5,FALSE)=1000000000,VLOOKUP(F!$B359,E!$B$1:$AK$300,6,FALSE)=1000000000,VLOOKUP(F!$B359,E!$B$1:$AK$300,7,FALSE)=1000000000,VLOOKUP(F!$B359,E!$B$1:$AK$300,8,FALSE)&lt;&gt;1000000000,VLOOKUP(F!$B359,E!$B$1:$AK$300,9,FALSE)&lt;&gt;1000000000),"toetsen alleen MV en SV",IF(AND(VLOOKUP(F!$B359,E!$B$1:$AK$300,5,FALSE)&lt;&gt;1000000000,VLOOKUP(F!$B359,E!$B$1:$AK$300,6,FALSE)&lt;&gt;1000000000,VLOOKUP(F!$B359,E!$B$1:$AK$300,7,FALSE)&lt;&gt;1000000000,VLOOKUP(F!$B359,E!$B$1:$AK$300,8,FALSE)=1000000000,VLOOKUP(F!$B359,E!$B$1:$AK$300,9,FALSE)=1000000000),"toetsen geen MV en SV",IF(VLOOKUP(F!$B359,E!$B$1:$AK$300,5,FALSE)+VLOOKUP(F!$B359,E!$B$1:$AK$300,6,FALSE)+VLOOKUP(F!$B359,E!$B$1:$AK$300,7,FALSE)+VLOOKUP(F!$B359,E!$B$1:$AK$300,8,FALSE)&lt;&gt;4000000000,"toetsen",IF(VLOOKUP(F!$B359,E!$B$1:$AK$300,12,FALSE)&lt;&gt;1000000000,"toetsen alleen IW","niet toetsen"))))),"")</f>
        <v>toetsen</v>
      </c>
      <c r="Q359" s="6" t="str">
        <f t="shared" si="130"/>
        <v/>
      </c>
      <c r="R359" s="5" t="str">
        <f>IF($B359="--","",IF($P359="toetsen",toetsen(F!$B359,Q359),IF($P359="toetsen alleen IW",toetsen_alleen_IW(F!$B359,Q359),IF($P359="toetsen alleen LN",toetsen_alleen_LN(F!$B359,Q359),IF($P359="toetsen geen MV en SV",toetsen_geen_MV_en_SV(F!$B359,Q359),IF($P359="toetsen alleen MV en SV",toetsen_alleen_MV_en_SV(F!$B359,Q359),""))))))</f>
        <v/>
      </c>
      <c r="S359" s="5" t="str">
        <f>IF($P359="toetsen",IF(OR(Q359="",VLOOKUP(F!$B359,E!$B$1:$AK$300,10,FALSE)=1000000000),"",IF(Q359&lt;=VLOOKUP(F!$B359,E!$B$1:$AK$300,10,FALSE),"ja","nee")),"")</f>
        <v/>
      </c>
      <c r="T359" s="78" t="str">
        <f t="shared" si="125"/>
        <v/>
      </c>
      <c r="U359" s="5" t="str">
        <f>IF($D359="--","",IF($P359="toetsen",toetsen(F!$B359,T359),IF($P359="toetsen alleen IW",toetsen_alleen_IW(F!$B359,T359),IF($P359="toetsen alleen LN",toetsen_alleen_LN(F!$B359,T359),IF($P359="toetsen geen MV en SV",toetsen_geen_MV_en_SV(F!$B359,T359),IF($P359="toetsen alleen MV en SV",toetsen_alleen_MV_en_SV(F!$B359,T359),""))))))</f>
        <v/>
      </c>
      <c r="V359" s="5" t="str">
        <f>IF($P359="toetsen",IF(OR(T359="",VLOOKUP(F!$B359,E!$B$1:$AK$300,10,FALSE)=1000000000),"",IF(T359&lt;=VLOOKUP(F!$B359,E!$B$1:$AK$300,10,FALSE),"ja","nee")),"")</f>
        <v/>
      </c>
      <c r="W359" s="6" t="str">
        <f t="shared" si="126"/>
        <v/>
      </c>
      <c r="X359" s="5" t="str">
        <f>IF($F359="--","",IF($P359="toetsen",toetsen(F!$B359,W359),IF($P359="toetsen alleen IW",toetsen_alleen_IW(F!$B359,W359),IF($P359="toetsen alleen LN",toetsen_alleen_LN(F!$B359,W359),IF($P359="toetsen geen MV en SV",toetsen_geen_MV_en_SV(F!$B359,W359),IF($P359="toetsen alleen MV en SV",toetsen_alleen_MV_en_SV(F!$B359,W359),""))))))</f>
        <v/>
      </c>
      <c r="Y359" s="5" t="str">
        <f>IF($P359="toetsen",IF(OR(W359="",VLOOKUP(F!$B359,E!$B$1:$AK$300,10,FALSE)=1000000000),"",IF(W359&lt;=VLOOKUP(F!$B359,E!$B$1:$AK$300,10,FALSE),"ja","nee")),"")</f>
        <v/>
      </c>
      <c r="AA359" s="4" t="str">
        <f>IFERROR(IF(Q359="","",(IF(Q359&gt;2*VLOOKUP(F!$B359,E!$B$1:$AK$300,5,FALSE),1,0))),"")</f>
        <v/>
      </c>
      <c r="AB359" s="4" t="str">
        <f>IFERROR(IF(T359="","",(IF(T359&gt;2*VLOOKUP(F!$B359,E!$B$1:$AK$300,5,FALSE),1,0))),"")</f>
        <v/>
      </c>
      <c r="AC359" s="4" t="str">
        <f>IFERROR(IF(W359="","",(IF(W359&gt;2*VLOOKUP(F!$B359,E!$B$1:$AK$300,5,FALSE),1,0))),"")</f>
        <v/>
      </c>
      <c r="AE359" s="4" t="str">
        <f>IFERROR(IF(Q359="","",(IF(Q359&gt;VLOOKUP(F!$B359,E!$B$1:$AK$300,6,FALSE)+VLOOKUP(F!$B359,E!$B$1:$AK$300,5,FALSE),1,0))),"")</f>
        <v/>
      </c>
      <c r="AF359" s="4" t="str">
        <f>IFERROR(IF(T359="","",(IF(T359&gt;VLOOKUP(F!$B359,E!$B$1:$AK$300,6,FALSE)+VLOOKUP(F!$B359,E!$B$1:$AK$300,5,FALSE),1,0))),"")</f>
        <v/>
      </c>
      <c r="AG359" s="4" t="str">
        <f>IFERROR(IF(W359="","",(IF(W359&gt;VLOOKUP(F!$B359,E!$B$1:$AK$300,6,FALSE)+VLOOKUP(F!$B359,E!$B$1:$AK$300,5,FALSE),1,0))),"")</f>
        <v/>
      </c>
      <c r="AI359" s="6" t="str">
        <f t="shared" si="127"/>
        <v>--</v>
      </c>
      <c r="AJ359" s="6" t="str">
        <f>IF(AI359="--","--",IF(F!$D359=131,IF(I359=-1,"rg",IF(I359="","--",IF(I359*1000&lt;1,FIXED(I359*1000,3),IF(I359*1000&lt;10,FIXED(I359*1000,2),(IF(I359*1000&lt;100,FIXED(I359*1000,1),IF(I359*1000&lt;1000,FIXED(I359*1000,0),MROUND(I359*1000,10)))))))),IF(I359=-1,"rg",IF(I359="","--",IF(I359&lt;1,FIXED(I359,3),IF(I359&lt;10,FIXED(I359,2),(IF(I359&lt;100,FIXED(I359,1),IF(I359&lt;1000,FIXED(I359,0),MROUND(I359,10))))))))))</f>
        <v>--</v>
      </c>
      <c r="AK359" s="6" t="str">
        <f t="shared" si="128"/>
        <v>--</v>
      </c>
      <c r="AL359" s="6" t="str">
        <f>IF(AK359="--","--",IF(F!$D359=131,IF(K359=-1,"rg",IF(K359="","--",IF(K359*1000&lt;1,FIXED(K359*1000,3),IF(K359*1000&lt;10,FIXED(K359*1000,2),(IF(K359*1000&lt;100,FIXED(K359*1000,1),IF(K359*1000&lt;1000,FIXED(K359*1000,0),MROUND(K359*1000,10)))))))),IF(K359=-1,"rg",IF(K359="","--",IF(K359&lt;1,FIXED(K359,3),IF(K359&lt;10,FIXED(K359,2),(IF(K359&lt;100,FIXED(K359,1),IF(K359&lt;1000,FIXED(K359,0),MROUND(K359,10))))))))))</f>
        <v>--</v>
      </c>
      <c r="AM359" s="6" t="str">
        <f t="shared" si="129"/>
        <v>--</v>
      </c>
      <c r="AN359" s="6" t="str">
        <f>IF(AM359="--","--",IF(F!$D359=131,IF(M359=-1,"rg",IF(M359="","--",IF(M359*1000&lt;1,FIXED(M359*1000,3),IF(M359*1000&lt;10,FIXED(M359*1000,2),(IF(M359*1000&lt;100,FIXED(M359*1000,1),IF(M359*1000&lt;1000,FIXED(M359*1000,0),MROUND(M359*1000,10)))))))),IF(M359=-1,"rg",IF(M359="","--",IF(M359&lt;1,FIXED(M359,3),IF(M359&lt;10,FIXED(M359,2),(IF(M359&lt;100,FIXED(M359,1),IF(M359&lt;1000,FIXED(M359,0),MROUND(M359,10))))))))))</f>
        <v>--</v>
      </c>
      <c r="AP359" s="6" t="str">
        <f t="shared" si="116"/>
        <v>--</v>
      </c>
      <c r="AQ359" s="6" t="str">
        <f t="shared" si="117"/>
        <v/>
      </c>
      <c r="AR359" s="6" t="str">
        <f t="shared" si="118"/>
        <v>--</v>
      </c>
      <c r="AS359" s="6" t="str">
        <f t="shared" si="119"/>
        <v/>
      </c>
      <c r="AT359" s="6" t="str">
        <f t="shared" si="120"/>
        <v/>
      </c>
      <c r="AU359" s="6" t="str">
        <f>IFERROR(IF(AR359="--","",IF(HLOOKUP(SMALL($Q$4:$Y$4,3),$Q$4:$Y$501,ROW(AP359)-3,FALSE)=0,"",IF(HLOOKUP(SMALL($Q$4:$Y$4,3),$Q$4:$Y$501,ROW(AP359)-3,FALSE)="nee",VLOOKUP("De kwaliteitseis emissiearme grond (maximale concentratie) wordt overschreden.",H!$O$10:'H'!$P$59,2,FALSE),""))),"")</f>
        <v/>
      </c>
      <c r="AV359" s="6" t="str">
        <f t="shared" si="110"/>
        <v>--</v>
      </c>
      <c r="AW359" s="6" t="str">
        <f t="shared" si="111"/>
        <v/>
      </c>
      <c r="AX359" s="6" t="str">
        <f t="shared" si="112"/>
        <v>--</v>
      </c>
      <c r="AY359" s="6" t="str">
        <f t="shared" si="121"/>
        <v/>
      </c>
      <c r="AZ359" s="6" t="str">
        <f t="shared" si="122"/>
        <v/>
      </c>
      <c r="BA359" s="6" t="str">
        <f>IFERROR(IF(AR359="--","",IF(HLOOKUP(SMALL($Q$4:$Y$4,6),$Q$4:$Y$501,ROW(AP359)-3,FALSE)=0,"",IF(HLOOKUP(SMALL($Q$4:$Y$4,6),$Q$4:$Y$501,ROW(AP359)-3,FALSE)="nee",VLOOKUP("De kwaliteitseis emissiearme grond (maximale concentratie) wordt overschreden.",H!$O$10:'H'!$P$59,2,FALSE),""))),"")</f>
        <v/>
      </c>
      <c r="BB359" s="6" t="str">
        <f t="shared" si="113"/>
        <v>--</v>
      </c>
      <c r="BC359" s="6" t="str">
        <f t="shared" si="114"/>
        <v/>
      </c>
      <c r="BD359" s="6" t="str">
        <f t="shared" si="115"/>
        <v>--</v>
      </c>
      <c r="BE359" s="6" t="str">
        <f t="shared" si="123"/>
        <v/>
      </c>
      <c r="BF359" s="6" t="str">
        <f t="shared" si="124"/>
        <v/>
      </c>
      <c r="BG359" s="4" t="str">
        <f>IFERROR(IF(AR359="--","",IF(HLOOKUP(SMALL($Q$4:$Y$4,9),$Q$4:$Y$501,ROW(AP359)-3,FALSE)=0,"",IF(HLOOKUP(SMALL($Q$4:$Y$4,9),$Q$4:$Y$501,ROW(AP359)-3,FALSE)="nee",VLOOKUP("De kwaliteitseis emissiearme grond (maximale concentratie) wordt overschreden.",H!$O$10:'H'!$P$59,2,FALSE),""))),"")</f>
        <v/>
      </c>
    </row>
    <row r="360" spans="1:59" x14ac:dyDescent="0.2">
      <c r="A360" s="4" t="str">
        <f>F!A360</f>
        <v>Som PFAS</v>
      </c>
      <c r="B360" s="6">
        <f>IF(ISNUMBER(F!E360)=FALSE,"--",IF(F!E360=0,"--",F!E360))</f>
        <v>0.60000000000000009</v>
      </c>
      <c r="C360" s="6" t="str">
        <f>IF(B360="--","",F!F360)</f>
        <v/>
      </c>
      <c r="D360" s="6">
        <f>IF(ISNUMBER(F!G360)=FALSE,"--",IF(F!G360=0,"--",F!G360))</f>
        <v>62.199999999999996</v>
      </c>
      <c r="E360" s="6" t="str">
        <f>IF(D360="--","",F!H360)</f>
        <v/>
      </c>
      <c r="F360" s="6">
        <f>IF(ISNUMBER(F!I360)=FALSE,"--",IF(F!I360=0,"--",F!I360))</f>
        <v>1.5</v>
      </c>
      <c r="G360" s="6" t="str">
        <f>IF(F360="--","",F!J360)</f>
        <v/>
      </c>
      <c r="H360" s="6"/>
      <c r="I360" s="16">
        <f>IF(F!Z360=0,-1,F!AV360)</f>
        <v>0.60000000000000009</v>
      </c>
      <c r="J360" s="6"/>
      <c r="K360" s="16">
        <f>IF(F!AC360=0,-1,F!AX360)</f>
        <v>62.199999999999996</v>
      </c>
      <c r="L360" s="6"/>
      <c r="M360" s="16">
        <f>IF(F!AF360=0,-1,F!AZ360)</f>
        <v>1.5</v>
      </c>
      <c r="N360" s="6"/>
      <c r="P360" s="4" t="str">
        <f>IFERROR(IF(AND(VLOOKUP(F!$B360,E!$B$1:$AK$300,5,FALSE)&lt;&gt;1000000000,VLOOKUP(F!$B360,E!$B$1:$AK$300,6,FALSE)=1000000000,VLOOKUP(F!$B360,E!$B$1:$AK$300,7,FALSE)=1000000000,VLOOKUP(F!$B360,E!$B$1:$AK$300,8,FALSE)=1000000000,VLOOKUP(F!$B360,E!$B$1:$AK$300,9,FALSE)=1000000000),"toetsen alleen LN",IF(AND(VLOOKUP(F!$B360,E!$B$1:$AK$300,5,FALSE)=1000000000,VLOOKUP(F!$B360,E!$B$1:$AK$300,6,FALSE)=1000000000,VLOOKUP(F!$B360,E!$B$1:$AK$300,7,FALSE)=1000000000,VLOOKUP(F!$B360,E!$B$1:$AK$300,8,FALSE)&lt;&gt;1000000000,VLOOKUP(F!$B360,E!$B$1:$AK$300,9,FALSE)&lt;&gt;1000000000),"toetsen alleen MV en SV",IF(AND(VLOOKUP(F!$B360,E!$B$1:$AK$300,5,FALSE)&lt;&gt;1000000000,VLOOKUP(F!$B360,E!$B$1:$AK$300,6,FALSE)&lt;&gt;1000000000,VLOOKUP(F!$B360,E!$B$1:$AK$300,7,FALSE)&lt;&gt;1000000000,VLOOKUP(F!$B360,E!$B$1:$AK$300,8,FALSE)=1000000000,VLOOKUP(F!$B360,E!$B$1:$AK$300,9,FALSE)=1000000000),"toetsen geen MV en SV",IF(VLOOKUP(F!$B360,E!$B$1:$AK$300,5,FALSE)+VLOOKUP(F!$B360,E!$B$1:$AK$300,6,FALSE)+VLOOKUP(F!$B360,E!$B$1:$AK$300,7,FALSE)+VLOOKUP(F!$B360,E!$B$1:$AK$300,8,FALSE)&lt;&gt;4000000000,"toetsen",IF(VLOOKUP(F!$B360,E!$B$1:$AK$300,12,FALSE)&lt;&gt;1000000000,"toetsen alleen IW","niet toetsen"))))),"")</f>
        <v>niet toetsen</v>
      </c>
      <c r="Q360" s="6">
        <f t="shared" si="130"/>
        <v>0.60000000000000009</v>
      </c>
      <c r="R360" s="5" t="str">
        <f>IF($B360="--","",IF($P360="toetsen",toetsen(F!$B360,Q360),IF($P360="toetsen alleen IW",toetsen_alleen_IW(F!$B360,Q360),IF($P360="toetsen alleen LN",toetsen_alleen_LN(F!$B360,Q360),IF($P360="toetsen geen MV en SV",toetsen_geen_MV_en_SV(F!$B360,Q360),IF($P360="toetsen alleen MV en SV",toetsen_alleen_MV_en_SV(F!$B360,Q360),""))))))</f>
        <v/>
      </c>
      <c r="S360" s="5" t="str">
        <f>IF($P360="toetsen",IF(OR(Q360="",VLOOKUP(F!$B360,E!$B$1:$AK$300,10,FALSE)=1000000000),"",IF(Q360&lt;=VLOOKUP(F!$B360,E!$B$1:$AK$300,10,FALSE),"ja","nee")),"")</f>
        <v/>
      </c>
      <c r="T360" s="78">
        <f t="shared" si="125"/>
        <v>62.199999999999996</v>
      </c>
      <c r="U360" s="5" t="str">
        <f>IF($D360="--","",IF($P360="toetsen",toetsen(F!$B360,T360),IF($P360="toetsen alleen IW",toetsen_alleen_IW(F!$B360,T360),IF($P360="toetsen alleen LN",toetsen_alleen_LN(F!$B360,T360),IF($P360="toetsen geen MV en SV",toetsen_geen_MV_en_SV(F!$B360,T360),IF($P360="toetsen alleen MV en SV",toetsen_alleen_MV_en_SV(F!$B360,T360),""))))))</f>
        <v/>
      </c>
      <c r="V360" s="5" t="str">
        <f>IF($P360="toetsen",IF(OR(T360="",VLOOKUP(F!$B360,E!$B$1:$AK$300,10,FALSE)=1000000000),"",IF(T360&lt;=VLOOKUP(F!$B360,E!$B$1:$AK$300,10,FALSE),"ja","nee")),"")</f>
        <v/>
      </c>
      <c r="W360" s="6">
        <f t="shared" si="126"/>
        <v>1.5</v>
      </c>
      <c r="X360" s="5" t="str">
        <f>IF($F360="--","",IF($P360="toetsen",toetsen(F!$B360,W360),IF($P360="toetsen alleen IW",toetsen_alleen_IW(F!$B360,W360),IF($P360="toetsen alleen LN",toetsen_alleen_LN(F!$B360,W360),IF($P360="toetsen geen MV en SV",toetsen_geen_MV_en_SV(F!$B360,W360),IF($P360="toetsen alleen MV en SV",toetsen_alleen_MV_en_SV(F!$B360,W360),""))))))</f>
        <v/>
      </c>
      <c r="Y360" s="5" t="str">
        <f>IF($P360="toetsen",IF(OR(W360="",VLOOKUP(F!$B360,E!$B$1:$AK$300,10,FALSE)=1000000000),"",IF(W360&lt;=VLOOKUP(F!$B360,E!$B$1:$AK$300,10,FALSE),"ja","nee")),"")</f>
        <v/>
      </c>
      <c r="AA360" s="4">
        <f>IFERROR(IF(Q360="","",(IF(Q360&gt;2*VLOOKUP(F!$B360,E!$B$1:$AK$300,5,FALSE),1,0))),"")</f>
        <v>0</v>
      </c>
      <c r="AB360" s="4">
        <f>IFERROR(IF(T360="","",(IF(T360&gt;2*VLOOKUP(F!$B360,E!$B$1:$AK$300,5,FALSE),1,0))),"")</f>
        <v>0</v>
      </c>
      <c r="AC360" s="4">
        <f>IFERROR(IF(W360="","",(IF(W360&gt;2*VLOOKUP(F!$B360,E!$B$1:$AK$300,5,FALSE),1,0))),"")</f>
        <v>0</v>
      </c>
      <c r="AE360" s="4">
        <f>IFERROR(IF(Q360="","",(IF(Q360&gt;VLOOKUP(F!$B360,E!$B$1:$AK$300,6,FALSE)+VLOOKUP(F!$B360,E!$B$1:$AK$300,5,FALSE),1,0))),"")</f>
        <v>0</v>
      </c>
      <c r="AF360" s="4">
        <f>IFERROR(IF(T360="","",(IF(T360&gt;VLOOKUP(F!$B360,E!$B$1:$AK$300,6,FALSE)+VLOOKUP(F!$B360,E!$B$1:$AK$300,5,FALSE),1,0))),"")</f>
        <v>0</v>
      </c>
      <c r="AG360" s="4">
        <f>IFERROR(IF(W360="","",(IF(W360&gt;VLOOKUP(F!$B360,E!$B$1:$AK$300,6,FALSE)+VLOOKUP(F!$B360,E!$B$1:$AK$300,5,FALSE),1,0))),"")</f>
        <v>0</v>
      </c>
      <c r="AI360" s="6" t="str">
        <f t="shared" si="127"/>
        <v>0,60</v>
      </c>
      <c r="AJ360" s="6" t="str">
        <f>IF(AI360="--","--",IF(F!$D360=131,IF(I360=-1,"rg",IF(I360="","--",IF(I360*1000&lt;1,FIXED(I360*1000,3),IF(I360*1000&lt;10,FIXED(I360*1000,2),(IF(I360*1000&lt;100,FIXED(I360*1000,1),IF(I360*1000&lt;1000,FIXED(I360*1000,0),MROUND(I360*1000,10)))))))),IF(I360=-1,"rg",IF(I360="","--",IF(I360&lt;1,FIXED(I360,3),IF(I360&lt;10,FIXED(I360,2),(IF(I360&lt;100,FIXED(I360,1),IF(I360&lt;1000,FIXED(I360,0),MROUND(I360,10))))))))))</f>
        <v>0,600</v>
      </c>
      <c r="AK360" s="6" t="str">
        <f t="shared" si="128"/>
        <v>62</v>
      </c>
      <c r="AL360" s="6" t="str">
        <f>IF(AK360="--","--",IF(F!$D360=131,IF(K360=-1,"rg",IF(K360="","--",IF(K360*1000&lt;1,FIXED(K360*1000,3),IF(K360*1000&lt;10,FIXED(K360*1000,2),(IF(K360*1000&lt;100,FIXED(K360*1000,1),IF(K360*1000&lt;1000,FIXED(K360*1000,0),MROUND(K360*1000,10)))))))),IF(K360=-1,"rg",IF(K360="","--",IF(K360&lt;1,FIXED(K360,3),IF(K360&lt;10,FIXED(K360,2),(IF(K360&lt;100,FIXED(K360,1),IF(K360&lt;1000,FIXED(K360,0),MROUND(K360,10))))))))))</f>
        <v>62,2</v>
      </c>
      <c r="AM360" s="6" t="str">
        <f t="shared" si="129"/>
        <v>1,5</v>
      </c>
      <c r="AN360" s="6" t="str">
        <f>IF(AM360="--","--",IF(F!$D360=131,IF(M360=-1,"rg",IF(M360="","--",IF(M360*1000&lt;1,FIXED(M360*1000,3),IF(M360*1000&lt;10,FIXED(M360*1000,2),(IF(M360*1000&lt;100,FIXED(M360*1000,1),IF(M360*1000&lt;1000,FIXED(M360*1000,0),MROUND(M360*1000,10)))))))),IF(M360=-1,"rg",IF(M360="","--",IF(M360&lt;1,FIXED(M360,3),IF(M360&lt;10,FIXED(M360,2),(IF(M360&lt;100,FIXED(M360,1),IF(M360&lt;1000,FIXED(M360,0),MROUND(M360,10))))))))))</f>
        <v>1,50</v>
      </c>
      <c r="AP360" s="6" t="str">
        <f t="shared" si="116"/>
        <v>0,60</v>
      </c>
      <c r="AQ360" s="6" t="str">
        <f t="shared" si="117"/>
        <v/>
      </c>
      <c r="AR360" s="6" t="str">
        <f t="shared" si="118"/>
        <v>0,600</v>
      </c>
      <c r="AS360" s="6" t="str">
        <f t="shared" si="119"/>
        <v/>
      </c>
      <c r="AT360" s="6" t="str">
        <f t="shared" si="120"/>
        <v/>
      </c>
      <c r="AU360" s="6" t="str">
        <f>IFERROR(IF(AR360="--","",IF(HLOOKUP(SMALL($Q$4:$Y$4,3),$Q$4:$Y$501,ROW(AP360)-3,FALSE)=0,"",IF(HLOOKUP(SMALL($Q$4:$Y$4,3),$Q$4:$Y$501,ROW(AP360)-3,FALSE)="nee",VLOOKUP("De kwaliteitseis emissiearme grond (maximale concentratie) wordt overschreden.",H!$O$10:'H'!$P$59,2,FALSE),""))),"")</f>
        <v/>
      </c>
      <c r="AV360" s="6" t="str">
        <f t="shared" si="110"/>
        <v>62</v>
      </c>
      <c r="AW360" s="6" t="str">
        <f t="shared" si="111"/>
        <v/>
      </c>
      <c r="AX360" s="6" t="str">
        <f t="shared" si="112"/>
        <v>62,2</v>
      </c>
      <c r="AY360" s="6" t="str">
        <f t="shared" si="121"/>
        <v/>
      </c>
      <c r="AZ360" s="6" t="str">
        <f t="shared" si="122"/>
        <v/>
      </c>
      <c r="BA360" s="6" t="str">
        <f>IFERROR(IF(AR360="--","",IF(HLOOKUP(SMALL($Q$4:$Y$4,6),$Q$4:$Y$501,ROW(AP360)-3,FALSE)=0,"",IF(HLOOKUP(SMALL($Q$4:$Y$4,6),$Q$4:$Y$501,ROW(AP360)-3,FALSE)="nee",VLOOKUP("De kwaliteitseis emissiearme grond (maximale concentratie) wordt overschreden.",H!$O$10:'H'!$P$59,2,FALSE),""))),"")</f>
        <v/>
      </c>
      <c r="BB360" s="6" t="str">
        <f t="shared" si="113"/>
        <v>1,5</v>
      </c>
      <c r="BC360" s="6" t="str">
        <f t="shared" si="114"/>
        <v/>
      </c>
      <c r="BD360" s="6" t="str">
        <f t="shared" si="115"/>
        <v>1,50</v>
      </c>
      <c r="BE360" s="6" t="str">
        <f t="shared" si="123"/>
        <v/>
      </c>
      <c r="BF360" s="6" t="str">
        <f t="shared" si="124"/>
        <v/>
      </c>
      <c r="BG360" s="4" t="str">
        <f>IFERROR(IF(AR360="--","",IF(HLOOKUP(SMALL($Q$4:$Y$4,9),$Q$4:$Y$501,ROW(AP360)-3,FALSE)=0,"",IF(HLOOKUP(SMALL($Q$4:$Y$4,9),$Q$4:$Y$501,ROW(AP360)-3,FALSE)="nee",VLOOKUP("De kwaliteitseis emissiearme grond (maximale concentratie) wordt overschreden.",H!$O$10:'H'!$P$59,2,FALSE),""))),"")</f>
        <v/>
      </c>
    </row>
    <row r="361" spans="1:59" x14ac:dyDescent="0.2">
      <c r="A361" s="4" t="str">
        <f>F!A361</f>
        <v>Som PFAS excl. PFOS/PFOA</v>
      </c>
      <c r="B361" s="6" t="str">
        <f>IF(ISNUMBER(F!E361)=FALSE,"--",IF(F!E361=0,"--",F!E361))</f>
        <v>--</v>
      </c>
      <c r="C361" s="6" t="str">
        <f>IF(B361="--","",F!F361)</f>
        <v/>
      </c>
      <c r="D361" s="6" t="str">
        <f>IF(ISNUMBER(F!G361)=FALSE,"--",IF(F!G361=0,"--",F!G361))</f>
        <v>--</v>
      </c>
      <c r="E361" s="6" t="str">
        <f>IF(D361="--","",F!H361)</f>
        <v/>
      </c>
      <c r="F361" s="6" t="str">
        <f>IF(ISNUMBER(F!I361)=FALSE,"--",IF(F!I361=0,"--",F!I361))</f>
        <v>--</v>
      </c>
      <c r="G361" s="6" t="str">
        <f>IF(F361="--","",F!J361)</f>
        <v/>
      </c>
      <c r="H361" s="6"/>
      <c r="I361" s="16" t="str">
        <f>IF(F!Z361=0,-1,F!AV361)</f>
        <v/>
      </c>
      <c r="J361" s="6"/>
      <c r="K361" s="16" t="str">
        <f>IF(F!AC361=0,-1,F!AX361)</f>
        <v/>
      </c>
      <c r="L361" s="6"/>
      <c r="M361" s="16" t="str">
        <f>IF(F!AF361=0,-1,F!AZ361)</f>
        <v/>
      </c>
      <c r="N361" s="6"/>
      <c r="P361" s="4" t="str">
        <f>IFERROR(IF(AND(VLOOKUP(F!$B361,E!$B$1:$AK$300,5,FALSE)&lt;&gt;1000000000,VLOOKUP(F!$B361,E!$B$1:$AK$300,6,FALSE)=1000000000,VLOOKUP(F!$B361,E!$B$1:$AK$300,7,FALSE)=1000000000,VLOOKUP(F!$B361,E!$B$1:$AK$300,8,FALSE)=1000000000,VLOOKUP(F!$B361,E!$B$1:$AK$300,9,FALSE)=1000000000),"toetsen alleen LN",IF(AND(VLOOKUP(F!$B361,E!$B$1:$AK$300,5,FALSE)=1000000000,VLOOKUP(F!$B361,E!$B$1:$AK$300,6,FALSE)=1000000000,VLOOKUP(F!$B361,E!$B$1:$AK$300,7,FALSE)=1000000000,VLOOKUP(F!$B361,E!$B$1:$AK$300,8,FALSE)&lt;&gt;1000000000,VLOOKUP(F!$B361,E!$B$1:$AK$300,9,FALSE)&lt;&gt;1000000000),"toetsen alleen MV en SV",IF(AND(VLOOKUP(F!$B361,E!$B$1:$AK$300,5,FALSE)&lt;&gt;1000000000,VLOOKUP(F!$B361,E!$B$1:$AK$300,6,FALSE)&lt;&gt;1000000000,VLOOKUP(F!$B361,E!$B$1:$AK$300,7,FALSE)&lt;&gt;1000000000,VLOOKUP(F!$B361,E!$B$1:$AK$300,8,FALSE)=1000000000,VLOOKUP(F!$B361,E!$B$1:$AK$300,9,FALSE)=1000000000),"toetsen geen MV en SV",IF(VLOOKUP(F!$B361,E!$B$1:$AK$300,5,FALSE)+VLOOKUP(F!$B361,E!$B$1:$AK$300,6,FALSE)+VLOOKUP(F!$B361,E!$B$1:$AK$300,7,FALSE)+VLOOKUP(F!$B361,E!$B$1:$AK$300,8,FALSE)&lt;&gt;4000000000,"toetsen",IF(VLOOKUP(F!$B361,E!$B$1:$AK$300,12,FALSE)&lt;&gt;1000000000,"toetsen alleen IW","niet toetsen"))))),"")</f>
        <v>niet toetsen</v>
      </c>
      <c r="Q361" s="6" t="str">
        <f t="shared" si="130"/>
        <v/>
      </c>
      <c r="R361" s="5" t="str">
        <f>IF($B361="--","",IF($P361="toetsen",toetsen(F!$B361,Q361),IF($P361="toetsen alleen IW",toetsen_alleen_IW(F!$B361,Q361),IF($P361="toetsen alleen LN",toetsen_alleen_LN(F!$B361,Q361),IF($P361="toetsen geen MV en SV",toetsen_geen_MV_en_SV(F!$B361,Q361),IF($P361="toetsen alleen MV en SV",toetsen_alleen_MV_en_SV(F!$B361,Q361),""))))))</f>
        <v/>
      </c>
      <c r="S361" s="5" t="str">
        <f>IF($P361="toetsen",IF(OR(Q361="",VLOOKUP(F!$B361,E!$B$1:$AK$300,10,FALSE)=1000000000),"",IF(Q361&lt;=VLOOKUP(F!$B361,E!$B$1:$AK$300,10,FALSE),"ja","nee")),"")</f>
        <v/>
      </c>
      <c r="T361" s="78" t="str">
        <f t="shared" si="125"/>
        <v/>
      </c>
      <c r="U361" s="5" t="str">
        <f>IF($D361="--","",IF($P361="toetsen",toetsen(F!$B361,T361),IF($P361="toetsen alleen IW",toetsen_alleen_IW(F!$B361,T361),IF($P361="toetsen alleen LN",toetsen_alleen_LN(F!$B361,T361),IF($P361="toetsen geen MV en SV",toetsen_geen_MV_en_SV(F!$B361,T361),IF($P361="toetsen alleen MV en SV",toetsen_alleen_MV_en_SV(F!$B361,T361),""))))))</f>
        <v/>
      </c>
      <c r="V361" s="5" t="str">
        <f>IF($P361="toetsen",IF(OR(T361="",VLOOKUP(F!$B361,E!$B$1:$AK$300,10,FALSE)=1000000000),"",IF(T361&lt;=VLOOKUP(F!$B361,E!$B$1:$AK$300,10,FALSE),"ja","nee")),"")</f>
        <v/>
      </c>
      <c r="W361" s="6" t="str">
        <f t="shared" si="126"/>
        <v/>
      </c>
      <c r="X361" s="5" t="str">
        <f>IF($F361="--","",IF($P361="toetsen",toetsen(F!$B361,W361),IF($P361="toetsen alleen IW",toetsen_alleen_IW(F!$B361,W361),IF($P361="toetsen alleen LN",toetsen_alleen_LN(F!$B361,W361),IF($P361="toetsen geen MV en SV",toetsen_geen_MV_en_SV(F!$B361,W361),IF($P361="toetsen alleen MV en SV",toetsen_alleen_MV_en_SV(F!$B361,W361),""))))))</f>
        <v/>
      </c>
      <c r="Y361" s="5" t="str">
        <f>IF($P361="toetsen",IF(OR(W361="",VLOOKUP(F!$B361,E!$B$1:$AK$300,10,FALSE)=1000000000),"",IF(W361&lt;=VLOOKUP(F!$B361,E!$B$1:$AK$300,10,FALSE),"ja","nee")),"")</f>
        <v/>
      </c>
      <c r="AA361" s="4" t="str">
        <f>IFERROR(IF(Q361="","",(IF(Q361&gt;2*VLOOKUP(F!$B361,E!$B$1:$AK$300,5,FALSE),1,0))),"")</f>
        <v/>
      </c>
      <c r="AB361" s="4" t="str">
        <f>IFERROR(IF(T361="","",(IF(T361&gt;2*VLOOKUP(F!$B361,E!$B$1:$AK$300,5,FALSE),1,0))),"")</f>
        <v/>
      </c>
      <c r="AC361" s="4" t="str">
        <f>IFERROR(IF(W361="","",(IF(W361&gt;2*VLOOKUP(F!$B361,E!$B$1:$AK$300,5,FALSE),1,0))),"")</f>
        <v/>
      </c>
      <c r="AE361" s="4" t="str">
        <f>IFERROR(IF(Q361="","",(IF(Q361&gt;VLOOKUP(F!$B361,E!$B$1:$AK$300,6,FALSE)+VLOOKUP(F!$B361,E!$B$1:$AK$300,5,FALSE),1,0))),"")</f>
        <v/>
      </c>
      <c r="AF361" s="4" t="str">
        <f>IFERROR(IF(T361="","",(IF(T361&gt;VLOOKUP(F!$B361,E!$B$1:$AK$300,6,FALSE)+VLOOKUP(F!$B361,E!$B$1:$AK$300,5,FALSE),1,0))),"")</f>
        <v/>
      </c>
      <c r="AG361" s="4" t="str">
        <f>IFERROR(IF(W361="","",(IF(W361&gt;VLOOKUP(F!$B361,E!$B$1:$AK$300,6,FALSE)+VLOOKUP(F!$B361,E!$B$1:$AK$300,5,FALSE),1,0))),"")</f>
        <v/>
      </c>
      <c r="AI361" s="6" t="str">
        <f t="shared" si="127"/>
        <v>--</v>
      </c>
      <c r="AJ361" s="6" t="str">
        <f>IF(AI361="--","--",IF(F!$D361=131,IF(I361=-1,"rg",IF(I361="","--",IF(I361*1000&lt;1,FIXED(I361*1000,3),IF(I361*1000&lt;10,FIXED(I361*1000,2),(IF(I361*1000&lt;100,FIXED(I361*1000,1),IF(I361*1000&lt;1000,FIXED(I361*1000,0),MROUND(I361*1000,10)))))))),IF(I361=-1,"rg",IF(I361="","--",IF(I361&lt;1,FIXED(I361,3),IF(I361&lt;10,FIXED(I361,2),(IF(I361&lt;100,FIXED(I361,1),IF(I361&lt;1000,FIXED(I361,0),MROUND(I361,10))))))))))</f>
        <v>--</v>
      </c>
      <c r="AK361" s="6" t="str">
        <f t="shared" si="128"/>
        <v>--</v>
      </c>
      <c r="AL361" s="6" t="str">
        <f>IF(AK361="--","--",IF(F!$D361=131,IF(K361=-1,"rg",IF(K361="","--",IF(K361*1000&lt;1,FIXED(K361*1000,3),IF(K361*1000&lt;10,FIXED(K361*1000,2),(IF(K361*1000&lt;100,FIXED(K361*1000,1),IF(K361*1000&lt;1000,FIXED(K361*1000,0),MROUND(K361*1000,10)))))))),IF(K361=-1,"rg",IF(K361="","--",IF(K361&lt;1,FIXED(K361,3),IF(K361&lt;10,FIXED(K361,2),(IF(K361&lt;100,FIXED(K361,1),IF(K361&lt;1000,FIXED(K361,0),MROUND(K361,10))))))))))</f>
        <v>--</v>
      </c>
      <c r="AM361" s="6" t="str">
        <f t="shared" si="129"/>
        <v>--</v>
      </c>
      <c r="AN361" s="6" t="str">
        <f>IF(AM361="--","--",IF(F!$D361=131,IF(M361=-1,"rg",IF(M361="","--",IF(M361*1000&lt;1,FIXED(M361*1000,3),IF(M361*1000&lt;10,FIXED(M361*1000,2),(IF(M361*1000&lt;100,FIXED(M361*1000,1),IF(M361*1000&lt;1000,FIXED(M361*1000,0),MROUND(M361*1000,10)))))))),IF(M361=-1,"rg",IF(M361="","--",IF(M361&lt;1,FIXED(M361,3),IF(M361&lt;10,FIXED(M361,2),(IF(M361&lt;100,FIXED(M361,1),IF(M361&lt;1000,FIXED(M361,0),MROUND(M361,10))))))))))</f>
        <v>--</v>
      </c>
      <c r="AP361" s="6" t="str">
        <f t="shared" si="116"/>
        <v>--</v>
      </c>
      <c r="AQ361" s="6" t="str">
        <f t="shared" si="117"/>
        <v/>
      </c>
      <c r="AR361" s="6" t="str">
        <f t="shared" si="118"/>
        <v>--</v>
      </c>
      <c r="AS361" s="6" t="str">
        <f t="shared" si="119"/>
        <v/>
      </c>
      <c r="AT361" s="6" t="str">
        <f t="shared" si="120"/>
        <v/>
      </c>
      <c r="AU361" s="6" t="str">
        <f>IFERROR(IF(AR361="--","",IF(HLOOKUP(SMALL($Q$4:$Y$4,3),$Q$4:$Y$501,ROW(AP361)-3,FALSE)=0,"",IF(HLOOKUP(SMALL($Q$4:$Y$4,3),$Q$4:$Y$501,ROW(AP361)-3,FALSE)="nee",VLOOKUP("De kwaliteitseis emissiearme grond (maximale concentratie) wordt overschreden.",H!$O$10:'H'!$P$59,2,FALSE),""))),"")</f>
        <v/>
      </c>
      <c r="AV361" s="6" t="str">
        <f t="shared" si="110"/>
        <v>--</v>
      </c>
      <c r="AW361" s="6" t="str">
        <f t="shared" si="111"/>
        <v/>
      </c>
      <c r="AX361" s="6" t="str">
        <f t="shared" si="112"/>
        <v>--</v>
      </c>
      <c r="AY361" s="6" t="str">
        <f t="shared" si="121"/>
        <v/>
      </c>
      <c r="AZ361" s="6" t="str">
        <f t="shared" si="122"/>
        <v/>
      </c>
      <c r="BA361" s="6" t="str">
        <f>IFERROR(IF(AR361="--","",IF(HLOOKUP(SMALL($Q$4:$Y$4,6),$Q$4:$Y$501,ROW(AP361)-3,FALSE)=0,"",IF(HLOOKUP(SMALL($Q$4:$Y$4,6),$Q$4:$Y$501,ROW(AP361)-3,FALSE)="nee",VLOOKUP("De kwaliteitseis emissiearme grond (maximale concentratie) wordt overschreden.",H!$O$10:'H'!$P$59,2,FALSE),""))),"")</f>
        <v/>
      </c>
      <c r="BB361" s="6" t="str">
        <f t="shared" si="113"/>
        <v>--</v>
      </c>
      <c r="BC361" s="6" t="str">
        <f t="shared" si="114"/>
        <v/>
      </c>
      <c r="BD361" s="6" t="str">
        <f t="shared" si="115"/>
        <v>--</v>
      </c>
      <c r="BE361" s="6" t="str">
        <f t="shared" si="123"/>
        <v/>
      </c>
      <c r="BF361" s="6" t="str">
        <f t="shared" si="124"/>
        <v/>
      </c>
      <c r="BG361" s="4" t="str">
        <f>IFERROR(IF(AR361="--","",IF(HLOOKUP(SMALL($Q$4:$Y$4,9),$Q$4:$Y$501,ROW(AP361)-3,FALSE)=0,"",IF(HLOOKUP(SMALL($Q$4:$Y$4,9),$Q$4:$Y$501,ROW(AP361)-3,FALSE)="nee",VLOOKUP("De kwaliteitseis emissiearme grond (maximale concentratie) wordt overschreden.",H!$O$10:'H'!$P$59,2,FALSE),""))),"")</f>
        <v/>
      </c>
    </row>
    <row r="362" spans="1:59" x14ac:dyDescent="0.2">
      <c r="A362" s="4" t="str">
        <f>F!A362</f>
        <v>Asbest</v>
      </c>
      <c r="B362" s="6" t="str">
        <f>IF(ISNUMBER(F!E362)=FALSE,"--",IF(F!E362=0,"--",F!E362))</f>
        <v>--</v>
      </c>
      <c r="C362" s="6" t="str">
        <f>IF(B362="--","",F!F362)</f>
        <v/>
      </c>
      <c r="D362" s="6" t="str">
        <f>IF(ISNUMBER(F!G362)=FALSE,"--",IF(F!G362=0,"--",F!G362))</f>
        <v>--</v>
      </c>
      <c r="E362" s="6" t="str">
        <f>IF(D362="--","",F!H362)</f>
        <v/>
      </c>
      <c r="F362" s="6" t="str">
        <f>IF(ISNUMBER(F!I362)=FALSE,"--",IF(F!I362=0,"--",F!I362))</f>
        <v>--</v>
      </c>
      <c r="G362" s="6" t="str">
        <f>IF(F362="--","",F!J362)</f>
        <v/>
      </c>
      <c r="H362" s="6"/>
      <c r="I362" s="6" t="str">
        <f>IF(F!Z362=-1,-1,F!AV362)</f>
        <v/>
      </c>
      <c r="J362" s="6"/>
      <c r="K362" s="6">
        <f>IF(F!AC362=-1,-1,F!AX362)</f>
        <v>0</v>
      </c>
      <c r="L362" s="6"/>
      <c r="M362" s="6">
        <f>IF(F!AF362=-1,-1,F!AZ362)</f>
        <v>0</v>
      </c>
      <c r="N362" s="6"/>
      <c r="P362" s="4" t="str">
        <f>IFERROR(IF(AND(VLOOKUP(F!$B362,E!$B$1:$AK$300,5,FALSE)&lt;&gt;1000000000,VLOOKUP(F!$B362,E!$B$1:$AK$300,6,FALSE)=1000000000,VLOOKUP(F!$B362,E!$B$1:$AK$300,7,FALSE)=1000000000,VLOOKUP(F!$B362,E!$B$1:$AK$300,8,FALSE)=1000000000,VLOOKUP(F!$B362,E!$B$1:$AK$300,9,FALSE)=1000000000),"toetsen alleen LN",IF(AND(VLOOKUP(F!$B362,E!$B$1:$AK$300,5,FALSE)=1000000000,VLOOKUP(F!$B362,E!$B$1:$AK$300,6,FALSE)=1000000000,VLOOKUP(F!$B362,E!$B$1:$AK$300,7,FALSE)=1000000000,VLOOKUP(F!$B362,E!$B$1:$AK$300,8,FALSE)&lt;&gt;1000000000,VLOOKUP(F!$B362,E!$B$1:$AK$300,9,FALSE)&lt;&gt;1000000000),"toetsen alleen MV en SV",IF(AND(VLOOKUP(F!$B362,E!$B$1:$AK$300,5,FALSE)&lt;&gt;1000000000,VLOOKUP(F!$B362,E!$B$1:$AK$300,6,FALSE)&lt;&gt;1000000000,VLOOKUP(F!$B362,E!$B$1:$AK$300,7,FALSE)&lt;&gt;1000000000,VLOOKUP(F!$B362,E!$B$1:$AK$300,8,FALSE)=1000000000,VLOOKUP(F!$B362,E!$B$1:$AK$300,9,FALSE)=1000000000),"toetsen geen MV en SV",IF(VLOOKUP(F!$B362,E!$B$1:$AK$300,5,FALSE)+VLOOKUP(F!$B362,E!$B$1:$AK$300,6,FALSE)+VLOOKUP(F!$B362,E!$B$1:$AK$300,7,FALSE)+VLOOKUP(F!$B362,E!$B$1:$AK$300,8,FALSE)&lt;&gt;4000000000,"toetsen",IF(VLOOKUP(F!$B362,E!$B$1:$AK$300,12,FALSE)&lt;&gt;1000000000,"toetsen alleen IW","niet toetsen"))))),"")</f>
        <v>toetsen</v>
      </c>
      <c r="Q362" s="6" t="str">
        <f t="shared" si="130"/>
        <v/>
      </c>
      <c r="R362" s="5" t="str">
        <f>IF($B362="--","",IF($P362="toetsen",toetsen(F!$B362,Q362),IF($P362="toetsen alleen IW",toetsen_alleen_IW(F!$B362,Q362),IF($P362="toetsen alleen LN",toetsen_alleen_LN(F!$B362,Q362),IF($P362="toetsen geen MV en SV",toetsen_geen_MV_en_SV(F!$B362,Q362),IF($P362="toetsen alleen MV en SV",toetsen_alleen_MV_en_SV(F!$B362,Q362),""))))))</f>
        <v/>
      </c>
      <c r="S362" s="5" t="str">
        <f>IF($P362="toetsen",IF(OR(Q362="",VLOOKUP(F!$B362,E!$B$1:$AK$300,10,FALSE)=1000000000),"",IF(Q362&lt;=VLOOKUP(F!$B362,E!$B$1:$AK$300,10,FALSE),"ja","nee")),"")</f>
        <v/>
      </c>
      <c r="T362" s="78">
        <f t="shared" si="125"/>
        <v>0</v>
      </c>
      <c r="U362" s="5" t="str">
        <f>IF($D362="--","",IF($P362="toetsen",toetsen(F!$B362,T362),IF($P362="toetsen alleen IW",toetsen_alleen_IW(F!$B362,T362),IF($P362="toetsen alleen LN",toetsen_alleen_LN(F!$B362,T362),IF($P362="toetsen geen MV en SV",toetsen_geen_MV_en_SV(F!$B362,T362),IF($P362="toetsen alleen MV en SV",toetsen_alleen_MV_en_SV(F!$B362,T362),""))))))</f>
        <v/>
      </c>
      <c r="V362" s="5" t="str">
        <f>IF($P362="toetsen",IF(OR(T362="",VLOOKUP(F!$B362,E!$B$1:$AK$300,10,FALSE)=1000000000),"",IF(T362&lt;=VLOOKUP(F!$B362,E!$B$1:$AK$300,10,FALSE),"ja","nee")),"")</f>
        <v/>
      </c>
      <c r="W362" s="6">
        <f t="shared" si="126"/>
        <v>0</v>
      </c>
      <c r="X362" s="5" t="str">
        <f>IF($F362="--","",IF($P362="toetsen",toetsen(F!$B362,W362),IF($P362="toetsen alleen IW",toetsen_alleen_IW(F!$B362,W362),IF($P362="toetsen alleen LN",toetsen_alleen_LN(F!$B362,W362),IF($P362="toetsen geen MV en SV",toetsen_geen_MV_en_SV(F!$B362,W362),IF($P362="toetsen alleen MV en SV",toetsen_alleen_MV_en_SV(F!$B362,W362),""))))))</f>
        <v/>
      </c>
      <c r="Y362" s="5" t="str">
        <f>IF($P362="toetsen",IF(OR(W362="",VLOOKUP(F!$B362,E!$B$1:$AK$300,10,FALSE)=1000000000),"",IF(W362&lt;=VLOOKUP(F!$B362,E!$B$1:$AK$300,10,FALSE),"ja","nee")),"")</f>
        <v/>
      </c>
      <c r="AA362" s="4" t="str">
        <f>IFERROR(IF(Q362="","",(IF(Q362&gt;2*VLOOKUP(F!$B362,E!$B$1:$AK$300,5,FALSE),1,0))),"")</f>
        <v/>
      </c>
      <c r="AB362" s="4">
        <f>IFERROR(IF(T362="","",(IF(T362&gt;2*VLOOKUP(F!$B362,E!$B$1:$AK$300,5,FALSE),1,0))),"")</f>
        <v>0</v>
      </c>
      <c r="AC362" s="4">
        <f>IFERROR(IF(W362="","",(IF(W362&gt;2*VLOOKUP(F!$B362,E!$B$1:$AK$300,5,FALSE),1,0))),"")</f>
        <v>0</v>
      </c>
      <c r="AE362" s="4" t="str">
        <f>IFERROR(IF(Q362="","",(IF(Q362&gt;VLOOKUP(F!$B362,E!$B$1:$AK$300,6,FALSE)+VLOOKUP(F!$B362,E!$B$1:$AK$300,5,FALSE),1,0))),"")</f>
        <v/>
      </c>
      <c r="AF362" s="4">
        <f>IFERROR(IF(T362="","",(IF(T362&gt;VLOOKUP(F!$B362,E!$B$1:$AK$300,6,FALSE)+VLOOKUP(F!$B362,E!$B$1:$AK$300,5,FALSE),1,0))),"")</f>
        <v>0</v>
      </c>
      <c r="AG362" s="4">
        <f>IFERROR(IF(W362="","",(IF(W362&gt;VLOOKUP(F!$B362,E!$B$1:$AK$300,6,FALSE)+VLOOKUP(F!$B362,E!$B$1:$AK$300,5,FALSE),1,0))),"")</f>
        <v>0</v>
      </c>
      <c r="AI362" s="6" t="str">
        <f t="shared" si="127"/>
        <v>--</v>
      </c>
      <c r="AJ362" s="6" t="str">
        <f>IF(AI362="--","--",IF(F!$D362=131,IF(I362=-1,"rg",IF(I362="","--",IF(I362*1000&lt;1,FIXED(I362*1000,3),IF(I362*1000&lt;10,FIXED(I362*1000,2),(IF(I362*1000&lt;100,FIXED(I362*1000,1),IF(I362*1000&lt;1000,FIXED(I362*1000,0),MROUND(I362*1000,10)))))))),IF(I362=-1,"rg",IF(I362="","--",IF(I362&lt;1,FIXED(I362,3),IF(I362&lt;10,FIXED(I362,2),(IF(I362&lt;100,FIXED(I362,1),IF(I362&lt;1000,FIXED(I362,0),MROUND(I362,10))))))))))</f>
        <v>--</v>
      </c>
      <c r="AK362" s="6" t="str">
        <f t="shared" si="128"/>
        <v>--</v>
      </c>
      <c r="AL362" s="6" t="str">
        <f>IF(AK362="--","--",IF(F!$D362=131,IF(K362=-1,"rg",IF(K362="","--",IF(K362*1000&lt;1,FIXED(K362*1000,3),IF(K362*1000&lt;10,FIXED(K362*1000,2),(IF(K362*1000&lt;100,FIXED(K362*1000,1),IF(K362*1000&lt;1000,FIXED(K362*1000,0),MROUND(K362*1000,10)))))))),IF(K362=-1,"rg",IF(K362="","--",IF(K362&lt;1,FIXED(K362,3),IF(K362&lt;10,FIXED(K362,2),(IF(K362&lt;100,FIXED(K362,1),IF(K362&lt;1000,FIXED(K362,0),MROUND(K362,10))))))))))</f>
        <v>--</v>
      </c>
      <c r="AM362" s="6" t="str">
        <f t="shared" si="129"/>
        <v>--</v>
      </c>
      <c r="AN362" s="6" t="str">
        <f>IF(AM362="--","--",IF(F!$D362=131,IF(M362=-1,"rg",IF(M362="","--",IF(M362*1000&lt;1,FIXED(M362*1000,3),IF(M362*1000&lt;10,FIXED(M362*1000,2),(IF(M362*1000&lt;100,FIXED(M362*1000,1),IF(M362*1000&lt;1000,FIXED(M362*1000,0),MROUND(M362*1000,10)))))))),IF(M362=-1,"rg",IF(M362="","--",IF(M362&lt;1,FIXED(M362,3),IF(M362&lt;10,FIXED(M362,2),(IF(M362&lt;100,FIXED(M362,1),IF(M362&lt;1000,FIXED(M362,0),MROUND(M362,10))))))))))</f>
        <v>--</v>
      </c>
      <c r="AP362" s="6" t="str">
        <f t="shared" si="116"/>
        <v>--</v>
      </c>
      <c r="AQ362" s="6" t="str">
        <f t="shared" si="117"/>
        <v/>
      </c>
      <c r="AR362" s="6" t="str">
        <f t="shared" si="118"/>
        <v>--</v>
      </c>
      <c r="AS362" s="6" t="str">
        <f t="shared" si="119"/>
        <v/>
      </c>
      <c r="AT362" s="6" t="str">
        <f t="shared" si="120"/>
        <v/>
      </c>
      <c r="AU362" s="6" t="str">
        <f>IFERROR(IF(AR362="--","",IF(HLOOKUP(SMALL($Q$4:$Y$4,3),$Q$4:$Y$501,ROW(AP362)-3,FALSE)=0,"",IF(HLOOKUP(SMALL($Q$4:$Y$4,3),$Q$4:$Y$501,ROW(AP362)-3,FALSE)="nee",VLOOKUP("De kwaliteitseis emissiearme grond (maximale concentratie) wordt overschreden.",H!$O$10:'H'!$P$59,2,FALSE),""))),"")</f>
        <v/>
      </c>
      <c r="AV362" s="6" t="str">
        <f t="shared" si="110"/>
        <v>--</v>
      </c>
      <c r="AW362" s="6" t="str">
        <f t="shared" si="111"/>
        <v/>
      </c>
      <c r="AX362" s="6" t="str">
        <f t="shared" si="112"/>
        <v>--</v>
      </c>
      <c r="AY362" s="6" t="str">
        <f t="shared" si="121"/>
        <v/>
      </c>
      <c r="AZ362" s="6" t="str">
        <f t="shared" si="122"/>
        <v/>
      </c>
      <c r="BA362" s="6" t="str">
        <f>IFERROR(IF(AR362="--","",IF(HLOOKUP(SMALL($Q$4:$Y$4,6),$Q$4:$Y$501,ROW(AP362)-3,FALSE)=0,"",IF(HLOOKUP(SMALL($Q$4:$Y$4,6),$Q$4:$Y$501,ROW(AP362)-3,FALSE)="nee",VLOOKUP("De kwaliteitseis emissiearme grond (maximale concentratie) wordt overschreden.",H!$O$10:'H'!$P$59,2,FALSE),""))),"")</f>
        <v/>
      </c>
      <c r="BB362" s="6" t="str">
        <f t="shared" si="113"/>
        <v>--</v>
      </c>
      <c r="BC362" s="6" t="str">
        <f t="shared" si="114"/>
        <v/>
      </c>
      <c r="BD362" s="6" t="str">
        <f t="shared" si="115"/>
        <v>--</v>
      </c>
      <c r="BE362" s="6" t="str">
        <f t="shared" si="123"/>
        <v/>
      </c>
      <c r="BF362" s="6" t="str">
        <f t="shared" si="124"/>
        <v/>
      </c>
      <c r="BG362" s="4" t="str">
        <f>IFERROR(IF(AR362="--","",IF(HLOOKUP(SMALL($Q$4:$Y$4,9),$Q$4:$Y$501,ROW(AP362)-3,FALSE)=0,"",IF(HLOOKUP(SMALL($Q$4:$Y$4,9),$Q$4:$Y$501,ROW(AP362)-3,FALSE)="nee",VLOOKUP("De kwaliteitseis emissiearme grond (maximale concentratie) wordt overschreden.",H!$O$10:'H'!$P$59,2,FALSE),""))),"")</f>
        <v/>
      </c>
    </row>
    <row r="363" spans="1:59" x14ac:dyDescent="0.2">
      <c r="A363" s="4" t="str">
        <f>F!A363</f>
        <v>Cycolhexanon</v>
      </c>
      <c r="B363" s="6" t="str">
        <f>IF(ISNUMBER(F!E363)=FALSE,"--",IF(F!E363=0,"--",F!E363))</f>
        <v>--</v>
      </c>
      <c r="C363" s="6" t="str">
        <f>IF(B363="--","",F!F363)</f>
        <v/>
      </c>
      <c r="D363" s="6" t="str">
        <f>IF(ISNUMBER(F!G363)=FALSE,"--",IF(F!G363=0,"--",F!G363))</f>
        <v>--</v>
      </c>
      <c r="E363" s="6" t="str">
        <f>IF(D363="--","",F!H363)</f>
        <v/>
      </c>
      <c r="F363" s="6" t="str">
        <f>IF(ISNUMBER(F!I363)=FALSE,"--",IF(F!I363=0,"--",F!I363))</f>
        <v>--</v>
      </c>
      <c r="G363" s="6" t="str">
        <f>IF(F363="--","",F!J363)</f>
        <v/>
      </c>
      <c r="I363" s="6" t="str">
        <f>IF(F!Z363=-1,-1,F!AV363)</f>
        <v/>
      </c>
      <c r="K363" s="6" t="str">
        <f>IF(F!AC363=-1,-1,F!AX363)</f>
        <v/>
      </c>
      <c r="M363" s="6" t="str">
        <f>IF(F!AF363=-1,-1,F!AZ363)</f>
        <v/>
      </c>
      <c r="P363" s="4" t="str">
        <f>IFERROR(IF(AND(VLOOKUP(F!$B363,E!$B$1:$AK$300,5,FALSE)&lt;&gt;1000000000,VLOOKUP(F!$B363,E!$B$1:$AK$300,6,FALSE)=1000000000,VLOOKUP(F!$B363,E!$B$1:$AK$300,7,FALSE)=1000000000,VLOOKUP(F!$B363,E!$B$1:$AK$300,8,FALSE)=1000000000,VLOOKUP(F!$B363,E!$B$1:$AK$300,9,FALSE)=1000000000),"toetsen alleen LN",IF(AND(VLOOKUP(F!$B363,E!$B$1:$AK$300,5,FALSE)=1000000000,VLOOKUP(F!$B363,E!$B$1:$AK$300,6,FALSE)=1000000000,VLOOKUP(F!$B363,E!$B$1:$AK$300,7,FALSE)=1000000000,VLOOKUP(F!$B363,E!$B$1:$AK$300,8,FALSE)&lt;&gt;1000000000,VLOOKUP(F!$B363,E!$B$1:$AK$300,9,FALSE)&lt;&gt;1000000000),"toetsen alleen MV en SV",IF(AND(VLOOKUP(F!$B363,E!$B$1:$AK$300,5,FALSE)&lt;&gt;1000000000,VLOOKUP(F!$B363,E!$B$1:$AK$300,6,FALSE)&lt;&gt;1000000000,VLOOKUP(F!$B363,E!$B$1:$AK$300,7,FALSE)&lt;&gt;1000000000,VLOOKUP(F!$B363,E!$B$1:$AK$300,8,FALSE)=1000000000,VLOOKUP(F!$B363,E!$B$1:$AK$300,9,FALSE)=1000000000),"toetsen geen MV en SV",IF(VLOOKUP(F!$B363,E!$B$1:$AK$300,5,FALSE)+VLOOKUP(F!$B363,E!$B$1:$AK$300,6,FALSE)+VLOOKUP(F!$B363,E!$B$1:$AK$300,7,FALSE)+VLOOKUP(F!$B363,E!$B$1:$AK$300,8,FALSE)&lt;&gt;4000000000,"toetsen",IF(VLOOKUP(F!$B363,E!$B$1:$AK$300,12,FALSE)&lt;&gt;1000000000,"toetsen alleen IW","niet toetsen"))))),"")</f>
        <v>toetsen</v>
      </c>
      <c r="Q363" s="6" t="str">
        <f t="shared" si="130"/>
        <v/>
      </c>
      <c r="R363" s="5" t="str">
        <f>IF($B363="--","",IF($P363="toetsen",toetsen(F!$B363,Q363),IF($P363="toetsen alleen IW",toetsen_alleen_IW(F!$B363,Q363),IF($P363="toetsen alleen LN",toetsen_alleen_LN(F!$B363,Q363),IF($P363="toetsen geen MV en SV",toetsen_geen_MV_en_SV(F!$B363,Q363),IF($P363="toetsen alleen MV en SV",toetsen_alleen_MV_en_SV(F!$B363,Q363),""))))))</f>
        <v/>
      </c>
      <c r="S363" s="5" t="str">
        <f>IF($P363="toetsen",IF(OR(Q363="",VLOOKUP(F!$B363,E!$B$1:$AK$300,10,FALSE)=1000000000),"",IF(Q363&lt;=VLOOKUP(F!$B363,E!$B$1:$AK$300,10,FALSE),"ja","nee")),"")</f>
        <v/>
      </c>
      <c r="T363" s="78" t="str">
        <f t="shared" si="125"/>
        <v/>
      </c>
      <c r="U363" s="5" t="str">
        <f>IF($D363="--","",IF($P363="toetsen",toetsen(F!$B363,T363),IF($P363="toetsen alleen IW",toetsen_alleen_IW(F!$B363,T363),IF($P363="toetsen alleen LN",toetsen_alleen_LN(F!$B363,T363),IF($P363="toetsen geen MV en SV",toetsen_geen_MV_en_SV(F!$B363,T363),IF($P363="toetsen alleen MV en SV",toetsen_alleen_MV_en_SV(F!$B363,T363),""))))))</f>
        <v/>
      </c>
      <c r="V363" s="5" t="str">
        <f>IF($P363="toetsen",IF(OR(T363="",VLOOKUP(F!$B363,E!$B$1:$AK$300,10,FALSE)=1000000000),"",IF(T363&lt;=VLOOKUP(F!$B363,E!$B$1:$AK$300,10,FALSE),"ja","nee")),"")</f>
        <v/>
      </c>
      <c r="W363" s="6" t="str">
        <f t="shared" si="126"/>
        <v/>
      </c>
      <c r="X363" s="5" t="str">
        <f>IF($F363="--","",IF($P363="toetsen",toetsen(F!$B363,W363),IF($P363="toetsen alleen IW",toetsen_alleen_IW(F!$B363,W363),IF($P363="toetsen alleen LN",toetsen_alleen_LN(F!$B363,W363),IF($P363="toetsen geen MV en SV",toetsen_geen_MV_en_SV(F!$B363,W363),IF($P363="toetsen alleen MV en SV",toetsen_alleen_MV_en_SV(F!$B363,W363),""))))))</f>
        <v/>
      </c>
      <c r="Y363" s="5" t="str">
        <f>IF($P363="toetsen",IF(OR(W363="",VLOOKUP(F!$B363,E!$B$1:$AK$300,10,FALSE)=1000000000),"",IF(W363&lt;=VLOOKUP(F!$B363,E!$B$1:$AK$300,10,FALSE),"ja","nee")),"")</f>
        <v/>
      </c>
      <c r="AA363" s="4" t="str">
        <f>IFERROR(IF(Q363="","",(IF(Q363&gt;2*VLOOKUP(F!$B363,E!$B$1:$AK$300,5,FALSE),1,0))),"")</f>
        <v/>
      </c>
      <c r="AB363" s="4" t="str">
        <f>IFERROR(IF(T363="","",(IF(T363&gt;2*VLOOKUP(F!$B363,E!$B$1:$AK$300,5,FALSE),1,0))),"")</f>
        <v/>
      </c>
      <c r="AC363" s="4" t="str">
        <f>IFERROR(IF(W363="","",(IF(W363&gt;2*VLOOKUP(F!$B363,E!$B$1:$AK$300,5,FALSE),1,0))),"")</f>
        <v/>
      </c>
      <c r="AE363" s="4" t="str">
        <f>IFERROR(IF(Q363="","",(IF(Q363&gt;VLOOKUP(F!$B363,E!$B$1:$AK$300,6,FALSE)+VLOOKUP(F!$B363,E!$B$1:$AK$300,5,FALSE),1,0))),"")</f>
        <v/>
      </c>
      <c r="AF363" s="4" t="str">
        <f>IFERROR(IF(T363="","",(IF(T363&gt;VLOOKUP(F!$B363,E!$B$1:$AK$300,6,FALSE)+VLOOKUP(F!$B363,E!$B$1:$AK$300,5,FALSE),1,0))),"")</f>
        <v/>
      </c>
      <c r="AG363" s="4" t="str">
        <f>IFERROR(IF(W363="","",(IF(W363&gt;VLOOKUP(F!$B363,E!$B$1:$AK$300,6,FALSE)+VLOOKUP(F!$B363,E!$B$1:$AK$300,5,FALSE),1,0))),"")</f>
        <v/>
      </c>
      <c r="AI363" s="6" t="str">
        <f t="shared" si="127"/>
        <v>--</v>
      </c>
      <c r="AJ363" s="6" t="str">
        <f>IF(AI363="--","--",IF(F!$D363=131,IF(I363=-1,"rg",IF(I363="","--",IF(I363*1000&lt;1,FIXED(I363*1000,3),IF(I363*1000&lt;10,FIXED(I363*1000,2),(IF(I363*1000&lt;100,FIXED(I363*1000,1),IF(I363*1000&lt;1000,FIXED(I363*1000,0),MROUND(I363*1000,10)))))))),IF(I363=-1,"rg",IF(I363="","--",IF(I363&lt;1,FIXED(I363,3),IF(I363&lt;10,FIXED(I363,2),(IF(I363&lt;100,FIXED(I363,1),IF(I363&lt;1000,FIXED(I363,0),MROUND(I363,10))))))))))</f>
        <v>--</v>
      </c>
      <c r="AK363" s="6" t="str">
        <f t="shared" si="128"/>
        <v>--</v>
      </c>
      <c r="AL363" s="6" t="str">
        <f>IF(AK363="--","--",IF(F!$D363=131,IF(K363=-1,"rg",IF(K363="","--",IF(K363*1000&lt;1,FIXED(K363*1000,3),IF(K363*1000&lt;10,FIXED(K363*1000,2),(IF(K363*1000&lt;100,FIXED(K363*1000,1),IF(K363*1000&lt;1000,FIXED(K363*1000,0),MROUND(K363*1000,10)))))))),IF(K363=-1,"rg",IF(K363="","--",IF(K363&lt;1,FIXED(K363,3),IF(K363&lt;10,FIXED(K363,2),(IF(K363&lt;100,FIXED(K363,1),IF(K363&lt;1000,FIXED(K363,0),MROUND(K363,10))))))))))</f>
        <v>--</v>
      </c>
      <c r="AM363" s="6" t="str">
        <f t="shared" si="129"/>
        <v>--</v>
      </c>
      <c r="AN363" s="6" t="str">
        <f>IF(AM363="--","--",IF(F!$D363=131,IF(M363=-1,"rg",IF(M363="","--",IF(M363*1000&lt;1,FIXED(M363*1000,3),IF(M363*1000&lt;10,FIXED(M363*1000,2),(IF(M363*1000&lt;100,FIXED(M363*1000,1),IF(M363*1000&lt;1000,FIXED(M363*1000,0),MROUND(M363*1000,10)))))))),IF(M363=-1,"rg",IF(M363="","--",IF(M363&lt;1,FIXED(M363,3),IF(M363&lt;10,FIXED(M363,2),(IF(M363&lt;100,FIXED(M363,1),IF(M363&lt;1000,FIXED(M363,0),MROUND(M363,10))))))))))</f>
        <v>--</v>
      </c>
      <c r="AP363" s="6" t="str">
        <f t="shared" si="116"/>
        <v>--</v>
      </c>
      <c r="AQ363" s="6" t="str">
        <f t="shared" si="117"/>
        <v/>
      </c>
      <c r="AR363" s="6" t="str">
        <f t="shared" si="118"/>
        <v>--</v>
      </c>
      <c r="AS363" s="6" t="str">
        <f t="shared" si="119"/>
        <v/>
      </c>
      <c r="AT363" s="6" t="str">
        <f t="shared" si="120"/>
        <v/>
      </c>
      <c r="AU363" s="6" t="str">
        <f>IFERROR(IF(AR363="--","",IF(HLOOKUP(SMALL($Q$4:$Y$4,3),$Q$4:$Y$501,ROW(AP363)-3,FALSE)=0,"",IF(HLOOKUP(SMALL($Q$4:$Y$4,3),$Q$4:$Y$501,ROW(AP363)-3,FALSE)="nee",VLOOKUP("De kwaliteitseis emissiearme grond (maximale concentratie) wordt overschreden.",H!$O$10:'H'!$P$59,2,FALSE),""))),"")</f>
        <v/>
      </c>
      <c r="AV363" s="6" t="str">
        <f t="shared" si="110"/>
        <v>--</v>
      </c>
      <c r="AW363" s="6" t="str">
        <f t="shared" si="111"/>
        <v/>
      </c>
      <c r="AX363" s="6" t="str">
        <f t="shared" si="112"/>
        <v>--</v>
      </c>
      <c r="AY363" s="6" t="str">
        <f t="shared" si="121"/>
        <v/>
      </c>
      <c r="AZ363" s="6" t="str">
        <f t="shared" si="122"/>
        <v/>
      </c>
      <c r="BA363" s="6" t="str">
        <f>IFERROR(IF(AR363="--","",IF(HLOOKUP(SMALL($Q$4:$Y$4,6),$Q$4:$Y$501,ROW(AP363)-3,FALSE)=0,"",IF(HLOOKUP(SMALL($Q$4:$Y$4,6),$Q$4:$Y$501,ROW(AP363)-3,FALSE)="nee",VLOOKUP("De kwaliteitseis emissiearme grond (maximale concentratie) wordt overschreden.",H!$O$10:'H'!$P$59,2,FALSE),""))),"")</f>
        <v/>
      </c>
      <c r="BB363" s="6" t="str">
        <f t="shared" si="113"/>
        <v>--</v>
      </c>
      <c r="BC363" s="6" t="str">
        <f t="shared" si="114"/>
        <v/>
      </c>
      <c r="BD363" s="6" t="str">
        <f t="shared" si="115"/>
        <v>--</v>
      </c>
      <c r="BE363" s="6" t="str">
        <f t="shared" si="123"/>
        <v/>
      </c>
      <c r="BF363" s="6" t="str">
        <f t="shared" si="124"/>
        <v/>
      </c>
      <c r="BG363" s="4" t="str">
        <f>IFERROR(IF(AR363="--","",IF(HLOOKUP(SMALL($Q$4:$Y$4,9),$Q$4:$Y$501,ROW(AP363)-3,FALSE)=0,"",IF(HLOOKUP(SMALL($Q$4:$Y$4,9),$Q$4:$Y$501,ROW(AP363)-3,FALSE)="nee",VLOOKUP("De kwaliteitseis emissiearme grond (maximale concentratie) wordt overschreden.",H!$O$10:'H'!$P$59,2,FALSE),""))),"")</f>
        <v/>
      </c>
    </row>
    <row r="364" spans="1:59" x14ac:dyDescent="0.2">
      <c r="A364" s="4" t="str">
        <f>F!A364</f>
        <v>Pyridine</v>
      </c>
      <c r="B364" s="6" t="str">
        <f>IF(ISNUMBER(F!E364)=FALSE,"--",IF(F!E364=0,"--",F!E364))</f>
        <v>--</v>
      </c>
      <c r="C364" s="6" t="str">
        <f>IF(B364="--","",F!F364)</f>
        <v/>
      </c>
      <c r="D364" s="6" t="str">
        <f>IF(ISNUMBER(F!G364)=FALSE,"--",IF(F!G364=0,"--",F!G364))</f>
        <v>--</v>
      </c>
      <c r="E364" s="6" t="str">
        <f>IF(D364="--","",F!H364)</f>
        <v/>
      </c>
      <c r="F364" s="6" t="str">
        <f>IF(ISNUMBER(F!I364)=FALSE,"--",IF(F!I364=0,"--",F!I364))</f>
        <v>--</v>
      </c>
      <c r="G364" s="6" t="str">
        <f>IF(F364="--","",F!J364)</f>
        <v/>
      </c>
      <c r="I364" s="6" t="str">
        <f>IF(F!Z364=-1,-1,F!AV364)</f>
        <v/>
      </c>
      <c r="K364" s="6" t="str">
        <f>IF(F!AC364=-1,-1,F!AX364)</f>
        <v/>
      </c>
      <c r="M364" s="6" t="str">
        <f>IF(F!AF364=-1,-1,F!AZ364)</f>
        <v/>
      </c>
      <c r="P364" s="4" t="str">
        <f>IFERROR(IF(AND(VLOOKUP(F!$B364,E!$B$1:$AK$300,5,FALSE)&lt;&gt;1000000000,VLOOKUP(F!$B364,E!$B$1:$AK$300,6,FALSE)=1000000000,VLOOKUP(F!$B364,E!$B$1:$AK$300,7,FALSE)=1000000000,VLOOKUP(F!$B364,E!$B$1:$AK$300,8,FALSE)=1000000000,VLOOKUP(F!$B364,E!$B$1:$AK$300,9,FALSE)=1000000000),"toetsen alleen LN",IF(AND(VLOOKUP(F!$B364,E!$B$1:$AK$300,5,FALSE)=1000000000,VLOOKUP(F!$B364,E!$B$1:$AK$300,6,FALSE)=1000000000,VLOOKUP(F!$B364,E!$B$1:$AK$300,7,FALSE)=1000000000,VLOOKUP(F!$B364,E!$B$1:$AK$300,8,FALSE)&lt;&gt;1000000000,VLOOKUP(F!$B364,E!$B$1:$AK$300,9,FALSE)&lt;&gt;1000000000),"toetsen alleen MV en SV",IF(AND(VLOOKUP(F!$B364,E!$B$1:$AK$300,5,FALSE)&lt;&gt;1000000000,VLOOKUP(F!$B364,E!$B$1:$AK$300,6,FALSE)&lt;&gt;1000000000,VLOOKUP(F!$B364,E!$B$1:$AK$300,7,FALSE)&lt;&gt;1000000000,VLOOKUP(F!$B364,E!$B$1:$AK$300,8,FALSE)=1000000000,VLOOKUP(F!$B364,E!$B$1:$AK$300,9,FALSE)=1000000000),"toetsen geen MV en SV",IF(VLOOKUP(F!$B364,E!$B$1:$AK$300,5,FALSE)+VLOOKUP(F!$B364,E!$B$1:$AK$300,6,FALSE)+VLOOKUP(F!$B364,E!$B$1:$AK$300,7,FALSE)+VLOOKUP(F!$B364,E!$B$1:$AK$300,8,FALSE)&lt;&gt;4000000000,"toetsen",IF(VLOOKUP(F!$B364,E!$B$1:$AK$300,12,FALSE)&lt;&gt;1000000000,"toetsen alleen IW","niet toetsen"))))),"")</f>
        <v>toetsen</v>
      </c>
      <c r="Q364" s="6" t="str">
        <f t="shared" si="130"/>
        <v/>
      </c>
      <c r="R364" s="5" t="str">
        <f>IF($B364="--","",IF($P364="toetsen",toetsen(F!$B364,Q364),IF($P364="toetsen alleen IW",toetsen_alleen_IW(F!$B364,Q364),IF($P364="toetsen alleen LN",toetsen_alleen_LN(F!$B364,Q364),IF($P364="toetsen geen MV en SV",toetsen_geen_MV_en_SV(F!$B364,Q364),IF($P364="toetsen alleen MV en SV",toetsen_alleen_MV_en_SV(F!$B364,Q364),""))))))</f>
        <v/>
      </c>
      <c r="S364" s="5" t="str">
        <f>IF($P364="toetsen",IF(OR(Q364="",VLOOKUP(F!$B364,E!$B$1:$AK$300,10,FALSE)=1000000000),"",IF(Q364&lt;=VLOOKUP(F!$B364,E!$B$1:$AK$300,10,FALSE),"ja","nee")),"")</f>
        <v/>
      </c>
      <c r="T364" s="78" t="str">
        <f t="shared" si="125"/>
        <v/>
      </c>
      <c r="U364" s="5" t="str">
        <f>IF($D364="--","",IF($P364="toetsen",toetsen(F!$B364,T364),IF($P364="toetsen alleen IW",toetsen_alleen_IW(F!$B364,T364),IF($P364="toetsen alleen LN",toetsen_alleen_LN(F!$B364,T364),IF($P364="toetsen geen MV en SV",toetsen_geen_MV_en_SV(F!$B364,T364),IF($P364="toetsen alleen MV en SV",toetsen_alleen_MV_en_SV(F!$B364,T364),""))))))</f>
        <v/>
      </c>
      <c r="V364" s="5" t="str">
        <f>IF($P364="toetsen",IF(OR(T364="",VLOOKUP(F!$B364,E!$B$1:$AK$300,10,FALSE)=1000000000),"",IF(T364&lt;=VLOOKUP(F!$B364,E!$B$1:$AK$300,10,FALSE),"ja","nee")),"")</f>
        <v/>
      </c>
      <c r="W364" s="6" t="str">
        <f t="shared" si="126"/>
        <v/>
      </c>
      <c r="X364" s="5" t="str">
        <f>IF($F364="--","",IF($P364="toetsen",toetsen(F!$B364,W364),IF($P364="toetsen alleen IW",toetsen_alleen_IW(F!$B364,W364),IF($P364="toetsen alleen LN",toetsen_alleen_LN(F!$B364,W364),IF($P364="toetsen geen MV en SV",toetsen_geen_MV_en_SV(F!$B364,W364),IF($P364="toetsen alleen MV en SV",toetsen_alleen_MV_en_SV(F!$B364,W364),""))))))</f>
        <v/>
      </c>
      <c r="Y364" s="5" t="str">
        <f>IF($P364="toetsen",IF(OR(W364="",VLOOKUP(F!$B364,E!$B$1:$AK$300,10,FALSE)=1000000000),"",IF(W364&lt;=VLOOKUP(F!$B364,E!$B$1:$AK$300,10,FALSE),"ja","nee")),"")</f>
        <v/>
      </c>
      <c r="AA364" s="4" t="str">
        <f>IFERROR(IF(Q364="","",(IF(Q364&gt;2*VLOOKUP(F!$B364,E!$B$1:$AK$300,5,FALSE),1,0))),"")</f>
        <v/>
      </c>
      <c r="AB364" s="4" t="str">
        <f>IFERROR(IF(T364="","",(IF(T364&gt;2*VLOOKUP(F!$B364,E!$B$1:$AK$300,5,FALSE),1,0))),"")</f>
        <v/>
      </c>
      <c r="AC364" s="4" t="str">
        <f>IFERROR(IF(W364="","",(IF(W364&gt;2*VLOOKUP(F!$B364,E!$B$1:$AK$300,5,FALSE),1,0))),"")</f>
        <v/>
      </c>
      <c r="AE364" s="4" t="str">
        <f>IFERROR(IF(Q364="","",(IF(Q364&gt;VLOOKUP(F!$B364,E!$B$1:$AK$300,6,FALSE)+VLOOKUP(F!$B364,E!$B$1:$AK$300,5,FALSE),1,0))),"")</f>
        <v/>
      </c>
      <c r="AF364" s="4" t="str">
        <f>IFERROR(IF(T364="","",(IF(T364&gt;VLOOKUP(F!$B364,E!$B$1:$AK$300,6,FALSE)+VLOOKUP(F!$B364,E!$B$1:$AK$300,5,FALSE),1,0))),"")</f>
        <v/>
      </c>
      <c r="AG364" s="4" t="str">
        <f>IFERROR(IF(W364="","",(IF(W364&gt;VLOOKUP(F!$B364,E!$B$1:$AK$300,6,FALSE)+VLOOKUP(F!$B364,E!$B$1:$AK$300,5,FALSE),1,0))),"")</f>
        <v/>
      </c>
      <c r="AI364" s="6" t="str">
        <f t="shared" si="127"/>
        <v>--</v>
      </c>
      <c r="AJ364" s="6" t="str">
        <f>IF(AI364="--","--",IF(F!$D364=131,IF(I364=-1,"rg",IF(I364="","--",IF(I364*1000&lt;1,FIXED(I364*1000,3),IF(I364*1000&lt;10,FIXED(I364*1000,2),(IF(I364*1000&lt;100,FIXED(I364*1000,1),IF(I364*1000&lt;1000,FIXED(I364*1000,0),MROUND(I364*1000,10)))))))),IF(I364=-1,"rg",IF(I364="","--",IF(I364&lt;1,FIXED(I364,3),IF(I364&lt;10,FIXED(I364,2),(IF(I364&lt;100,FIXED(I364,1),IF(I364&lt;1000,FIXED(I364,0),MROUND(I364,10))))))))))</f>
        <v>--</v>
      </c>
      <c r="AK364" s="6" t="str">
        <f t="shared" si="128"/>
        <v>--</v>
      </c>
      <c r="AL364" s="6" t="str">
        <f>IF(AK364="--","--",IF(F!$D364=131,IF(K364=-1,"rg",IF(K364="","--",IF(K364*1000&lt;1,FIXED(K364*1000,3),IF(K364*1000&lt;10,FIXED(K364*1000,2),(IF(K364*1000&lt;100,FIXED(K364*1000,1),IF(K364*1000&lt;1000,FIXED(K364*1000,0),MROUND(K364*1000,10)))))))),IF(K364=-1,"rg",IF(K364="","--",IF(K364&lt;1,FIXED(K364,3),IF(K364&lt;10,FIXED(K364,2),(IF(K364&lt;100,FIXED(K364,1),IF(K364&lt;1000,FIXED(K364,0),MROUND(K364,10))))))))))</f>
        <v>--</v>
      </c>
      <c r="AM364" s="6" t="str">
        <f t="shared" si="129"/>
        <v>--</v>
      </c>
      <c r="AN364" s="6" t="str">
        <f>IF(AM364="--","--",IF(F!$D364=131,IF(M364=-1,"rg",IF(M364="","--",IF(M364*1000&lt;1,FIXED(M364*1000,3),IF(M364*1000&lt;10,FIXED(M364*1000,2),(IF(M364*1000&lt;100,FIXED(M364*1000,1),IF(M364*1000&lt;1000,FIXED(M364*1000,0),MROUND(M364*1000,10)))))))),IF(M364=-1,"rg",IF(M364="","--",IF(M364&lt;1,FIXED(M364,3),IF(M364&lt;10,FIXED(M364,2),(IF(M364&lt;100,FIXED(M364,1),IF(M364&lt;1000,FIXED(M364,0),MROUND(M364,10))))))))))</f>
        <v>--</v>
      </c>
      <c r="AP364" s="6" t="str">
        <f t="shared" si="116"/>
        <v>--</v>
      </c>
      <c r="AQ364" s="6" t="str">
        <f t="shared" si="117"/>
        <v/>
      </c>
      <c r="AR364" s="6" t="str">
        <f t="shared" si="118"/>
        <v>--</v>
      </c>
      <c r="AS364" s="6" t="str">
        <f t="shared" si="119"/>
        <v/>
      </c>
      <c r="AT364" s="6" t="str">
        <f t="shared" si="120"/>
        <v/>
      </c>
      <c r="AU364" s="6" t="str">
        <f>IFERROR(IF(AR364="--","",IF(HLOOKUP(SMALL($Q$4:$Y$4,3),$Q$4:$Y$501,ROW(AP364)-3,FALSE)=0,"",IF(HLOOKUP(SMALL($Q$4:$Y$4,3),$Q$4:$Y$501,ROW(AP364)-3,FALSE)="nee",VLOOKUP("De kwaliteitseis emissiearme grond (maximale concentratie) wordt overschreden.",H!$O$10:'H'!$P$59,2,FALSE),""))),"")</f>
        <v/>
      </c>
      <c r="AV364" s="6" t="str">
        <f t="shared" si="110"/>
        <v>--</v>
      </c>
      <c r="AW364" s="6" t="str">
        <f t="shared" si="111"/>
        <v/>
      </c>
      <c r="AX364" s="6" t="str">
        <f t="shared" si="112"/>
        <v>--</v>
      </c>
      <c r="AY364" s="6" t="str">
        <f t="shared" si="121"/>
        <v/>
      </c>
      <c r="AZ364" s="6" t="str">
        <f t="shared" si="122"/>
        <v/>
      </c>
      <c r="BA364" s="6" t="str">
        <f>IFERROR(IF(AR364="--","",IF(HLOOKUP(SMALL($Q$4:$Y$4,6),$Q$4:$Y$501,ROW(AP364)-3,FALSE)=0,"",IF(HLOOKUP(SMALL($Q$4:$Y$4,6),$Q$4:$Y$501,ROW(AP364)-3,FALSE)="nee",VLOOKUP("De kwaliteitseis emissiearme grond (maximale concentratie) wordt overschreden.",H!$O$10:'H'!$P$59,2,FALSE),""))),"")</f>
        <v/>
      </c>
      <c r="BB364" s="6" t="str">
        <f t="shared" si="113"/>
        <v>--</v>
      </c>
      <c r="BC364" s="6" t="str">
        <f t="shared" si="114"/>
        <v/>
      </c>
      <c r="BD364" s="6" t="str">
        <f t="shared" si="115"/>
        <v>--</v>
      </c>
      <c r="BE364" s="6" t="str">
        <f t="shared" si="123"/>
        <v/>
      </c>
      <c r="BF364" s="6" t="str">
        <f t="shared" si="124"/>
        <v/>
      </c>
      <c r="BG364" s="4" t="str">
        <f>IFERROR(IF(AR364="--","",IF(HLOOKUP(SMALL($Q$4:$Y$4,9),$Q$4:$Y$501,ROW(AP364)-3,FALSE)=0,"",IF(HLOOKUP(SMALL($Q$4:$Y$4,9),$Q$4:$Y$501,ROW(AP364)-3,FALSE)="nee",VLOOKUP("De kwaliteitseis emissiearme grond (maximale concentratie) wordt overschreden.",H!$O$10:'H'!$P$59,2,FALSE),""))),"")</f>
        <v/>
      </c>
    </row>
    <row r="365" spans="1:59" x14ac:dyDescent="0.2">
      <c r="A365" s="4" t="str">
        <f>F!A365</f>
        <v>Tetrahydrofuran</v>
      </c>
      <c r="B365" s="6" t="str">
        <f>IF(ISNUMBER(F!E365)=FALSE,"--",IF(F!E365=0,"--",F!E365))</f>
        <v>--</v>
      </c>
      <c r="C365" s="6" t="str">
        <f>IF(B365="--","",F!F365)</f>
        <v/>
      </c>
      <c r="D365" s="6" t="str">
        <f>IF(ISNUMBER(F!G365)=FALSE,"--",IF(F!G365=0,"--",F!G365))</f>
        <v>--</v>
      </c>
      <c r="E365" s="6" t="str">
        <f>IF(D365="--","",F!H365)</f>
        <v/>
      </c>
      <c r="F365" s="6" t="str">
        <f>IF(ISNUMBER(F!I365)=FALSE,"--",IF(F!I365=0,"--",F!I365))</f>
        <v>--</v>
      </c>
      <c r="G365" s="6" t="str">
        <f>IF(F365="--","",F!J365)</f>
        <v/>
      </c>
      <c r="I365" s="6" t="str">
        <f>IF(F!Z365=-1,-1,F!AV365)</f>
        <v/>
      </c>
      <c r="K365" s="6" t="str">
        <f>IF(F!AC365=-1,-1,F!AX365)</f>
        <v/>
      </c>
      <c r="M365" s="6" t="str">
        <f>IF(F!AF365=-1,-1,F!AZ365)</f>
        <v/>
      </c>
      <c r="O365" s="6"/>
      <c r="P365" s="4" t="str">
        <f>IFERROR(IF(AND(VLOOKUP(F!$B365,E!$B$1:$AK$300,5,FALSE)&lt;&gt;1000000000,VLOOKUP(F!$B365,E!$B$1:$AK$300,6,FALSE)=1000000000,VLOOKUP(F!$B365,E!$B$1:$AK$300,7,FALSE)=1000000000,VLOOKUP(F!$B365,E!$B$1:$AK$300,8,FALSE)=1000000000,VLOOKUP(F!$B365,E!$B$1:$AK$300,9,FALSE)=1000000000),"toetsen alleen LN",IF(AND(VLOOKUP(F!$B365,E!$B$1:$AK$300,5,FALSE)=1000000000,VLOOKUP(F!$B365,E!$B$1:$AK$300,6,FALSE)=1000000000,VLOOKUP(F!$B365,E!$B$1:$AK$300,7,FALSE)=1000000000,VLOOKUP(F!$B365,E!$B$1:$AK$300,8,FALSE)&lt;&gt;1000000000,VLOOKUP(F!$B365,E!$B$1:$AK$300,9,FALSE)&lt;&gt;1000000000),"toetsen alleen MV en SV",IF(AND(VLOOKUP(F!$B365,E!$B$1:$AK$300,5,FALSE)&lt;&gt;1000000000,VLOOKUP(F!$B365,E!$B$1:$AK$300,6,FALSE)&lt;&gt;1000000000,VLOOKUP(F!$B365,E!$B$1:$AK$300,7,FALSE)&lt;&gt;1000000000,VLOOKUP(F!$B365,E!$B$1:$AK$300,8,FALSE)=1000000000,VLOOKUP(F!$B365,E!$B$1:$AK$300,9,FALSE)=1000000000),"toetsen geen MV en SV",IF(VLOOKUP(F!$B365,E!$B$1:$AK$300,5,FALSE)+VLOOKUP(F!$B365,E!$B$1:$AK$300,6,FALSE)+VLOOKUP(F!$B365,E!$B$1:$AK$300,7,FALSE)+VLOOKUP(F!$B365,E!$B$1:$AK$300,8,FALSE)&lt;&gt;4000000000,"toetsen",IF(VLOOKUP(F!$B365,E!$B$1:$AK$300,12,FALSE)&lt;&gt;1000000000,"toetsen alleen IW","niet toetsen"))))),"")</f>
        <v>toetsen</v>
      </c>
      <c r="Q365" s="6" t="str">
        <f t="shared" si="130"/>
        <v/>
      </c>
      <c r="R365" s="5" t="str">
        <f>IF($B365="--","",IF($P365="toetsen",toetsen(F!$B365,Q365),IF($P365="toetsen alleen IW",toetsen_alleen_IW(F!$B365,Q365),IF($P365="toetsen alleen LN",toetsen_alleen_LN(F!$B365,Q365),IF($P365="toetsen geen MV en SV",toetsen_geen_MV_en_SV(F!$B365,Q365),IF($P365="toetsen alleen MV en SV",toetsen_alleen_MV_en_SV(F!$B365,Q365),""))))))</f>
        <v/>
      </c>
      <c r="S365" s="5" t="str">
        <f>IF($P365="toetsen",IF(OR(Q365="",VLOOKUP(F!$B365,E!$B$1:$AK$300,10,FALSE)=1000000000),"",IF(Q365&lt;=VLOOKUP(F!$B365,E!$B$1:$AK$300,10,FALSE),"ja","nee")),"")</f>
        <v/>
      </c>
      <c r="T365" s="78" t="str">
        <f t="shared" si="125"/>
        <v/>
      </c>
      <c r="U365" s="5" t="str">
        <f>IF($D365="--","",IF($P365="toetsen",toetsen(F!$B365,T365),IF($P365="toetsen alleen IW",toetsen_alleen_IW(F!$B365,T365),IF($P365="toetsen alleen LN",toetsen_alleen_LN(F!$B365,T365),IF($P365="toetsen geen MV en SV",toetsen_geen_MV_en_SV(F!$B365,T365),IF($P365="toetsen alleen MV en SV",toetsen_alleen_MV_en_SV(F!$B365,T365),""))))))</f>
        <v/>
      </c>
      <c r="V365" s="5" t="str">
        <f>IF($P365="toetsen",IF(OR(T365="",VLOOKUP(F!$B365,E!$B$1:$AK$300,10,FALSE)=1000000000),"",IF(T365&lt;=VLOOKUP(F!$B365,E!$B$1:$AK$300,10,FALSE),"ja","nee")),"")</f>
        <v/>
      </c>
      <c r="W365" s="6" t="str">
        <f t="shared" si="126"/>
        <v/>
      </c>
      <c r="X365" s="5" t="str">
        <f>IF($F365="--","",IF($P365="toetsen",toetsen(F!$B365,W365),IF($P365="toetsen alleen IW",toetsen_alleen_IW(F!$B365,W365),IF($P365="toetsen alleen LN",toetsen_alleen_LN(F!$B365,W365),IF($P365="toetsen geen MV en SV",toetsen_geen_MV_en_SV(F!$B365,W365),IF($P365="toetsen alleen MV en SV",toetsen_alleen_MV_en_SV(F!$B365,W365),""))))))</f>
        <v/>
      </c>
      <c r="Y365" s="5" t="str">
        <f>IF($P365="toetsen",IF(OR(W365="",VLOOKUP(F!$B365,E!$B$1:$AK$300,10,FALSE)=1000000000),"",IF(W365&lt;=VLOOKUP(F!$B365,E!$B$1:$AK$300,10,FALSE),"ja","nee")),"")</f>
        <v/>
      </c>
      <c r="AA365" s="4" t="str">
        <f>IFERROR(IF(Q365="","",(IF(Q365&gt;2*VLOOKUP(F!$B365,E!$B$1:$AK$300,5,FALSE),1,0))),"")</f>
        <v/>
      </c>
      <c r="AB365" s="4" t="str">
        <f>IFERROR(IF(T365="","",(IF(T365&gt;2*VLOOKUP(F!$B365,E!$B$1:$AK$300,5,FALSE),1,0))),"")</f>
        <v/>
      </c>
      <c r="AC365" s="4" t="str">
        <f>IFERROR(IF(W365="","",(IF(W365&gt;2*VLOOKUP(F!$B365,E!$B$1:$AK$300,5,FALSE),1,0))),"")</f>
        <v/>
      </c>
      <c r="AE365" s="4" t="str">
        <f>IFERROR(IF(Q365="","",(IF(Q365&gt;VLOOKUP(F!$B365,E!$B$1:$AK$300,6,FALSE)+VLOOKUP(F!$B365,E!$B$1:$AK$300,5,FALSE),1,0))),"")</f>
        <v/>
      </c>
      <c r="AF365" s="4" t="str">
        <f>IFERROR(IF(T365="","",(IF(T365&gt;VLOOKUP(F!$B365,E!$B$1:$AK$300,6,FALSE)+VLOOKUP(F!$B365,E!$B$1:$AK$300,5,FALSE),1,0))),"")</f>
        <v/>
      </c>
      <c r="AG365" s="4" t="str">
        <f>IFERROR(IF(W365="","",(IF(W365&gt;VLOOKUP(F!$B365,E!$B$1:$AK$300,6,FALSE)+VLOOKUP(F!$B365,E!$B$1:$AK$300,5,FALSE),1,0))),"")</f>
        <v/>
      </c>
      <c r="AI365" s="6" t="str">
        <f t="shared" si="127"/>
        <v>--</v>
      </c>
      <c r="AJ365" s="6" t="str">
        <f>IF(AI365="--","--",IF(F!$D365=131,IF(I365=-1,"rg",IF(I365="","--",IF(I365*1000&lt;1,FIXED(I365*1000,3),IF(I365*1000&lt;10,FIXED(I365*1000,2),(IF(I365*1000&lt;100,FIXED(I365*1000,1),IF(I365*1000&lt;1000,FIXED(I365*1000,0),MROUND(I365*1000,10)))))))),IF(I365=-1,"rg",IF(I365="","--",IF(I365&lt;1,FIXED(I365,3),IF(I365&lt;10,FIXED(I365,2),(IF(I365&lt;100,FIXED(I365,1),IF(I365&lt;1000,FIXED(I365,0),MROUND(I365,10))))))))))</f>
        <v>--</v>
      </c>
      <c r="AK365" s="6" t="str">
        <f t="shared" si="128"/>
        <v>--</v>
      </c>
      <c r="AL365" s="6" t="str">
        <f>IF(AK365="--","--",IF(F!$D365=131,IF(K365=-1,"rg",IF(K365="","--",IF(K365*1000&lt;1,FIXED(K365*1000,3),IF(K365*1000&lt;10,FIXED(K365*1000,2),(IF(K365*1000&lt;100,FIXED(K365*1000,1),IF(K365*1000&lt;1000,FIXED(K365*1000,0),MROUND(K365*1000,10)))))))),IF(K365=-1,"rg",IF(K365="","--",IF(K365&lt;1,FIXED(K365,3),IF(K365&lt;10,FIXED(K365,2),(IF(K365&lt;100,FIXED(K365,1),IF(K365&lt;1000,FIXED(K365,0),MROUND(K365,10))))))))))</f>
        <v>--</v>
      </c>
      <c r="AM365" s="6" t="str">
        <f t="shared" si="129"/>
        <v>--</v>
      </c>
      <c r="AN365" s="6" t="str">
        <f>IF(AM365="--","--",IF(F!$D365=131,IF(M365=-1,"rg",IF(M365="","--",IF(M365*1000&lt;1,FIXED(M365*1000,3),IF(M365*1000&lt;10,FIXED(M365*1000,2),(IF(M365*1000&lt;100,FIXED(M365*1000,1),IF(M365*1000&lt;1000,FIXED(M365*1000,0),MROUND(M365*1000,10)))))))),IF(M365=-1,"rg",IF(M365="","--",IF(M365&lt;1,FIXED(M365,3),IF(M365&lt;10,FIXED(M365,2),(IF(M365&lt;100,FIXED(M365,1),IF(M365&lt;1000,FIXED(M365,0),MROUND(M365,10))))))))))</f>
        <v>--</v>
      </c>
      <c r="AP365" s="6" t="str">
        <f t="shared" si="116"/>
        <v>--</v>
      </c>
      <c r="AQ365" s="6" t="str">
        <f t="shared" si="117"/>
        <v/>
      </c>
      <c r="AR365" s="6" t="str">
        <f t="shared" si="118"/>
        <v>--</v>
      </c>
      <c r="AS365" s="6" t="str">
        <f t="shared" si="119"/>
        <v/>
      </c>
      <c r="AT365" s="6" t="str">
        <f t="shared" si="120"/>
        <v/>
      </c>
      <c r="AU365" s="6" t="str">
        <f>IFERROR(IF(AR365="--","",IF(HLOOKUP(SMALL($Q$4:$Y$4,3),$Q$4:$Y$501,ROW(AP365)-3,FALSE)=0,"",IF(HLOOKUP(SMALL($Q$4:$Y$4,3),$Q$4:$Y$501,ROW(AP365)-3,FALSE)="nee",VLOOKUP("De kwaliteitseis emissiearme grond (maximale concentratie) wordt overschreden.",H!$O$10:'H'!$P$59,2,FALSE),""))),"")</f>
        <v/>
      </c>
      <c r="AV365" s="6" t="str">
        <f t="shared" si="110"/>
        <v>--</v>
      </c>
      <c r="AW365" s="6" t="str">
        <f t="shared" si="111"/>
        <v/>
      </c>
      <c r="AX365" s="6" t="str">
        <f t="shared" si="112"/>
        <v>--</v>
      </c>
      <c r="AY365" s="6" t="str">
        <f t="shared" si="121"/>
        <v/>
      </c>
      <c r="AZ365" s="6" t="str">
        <f t="shared" si="122"/>
        <v/>
      </c>
      <c r="BA365" s="6" t="str">
        <f>IFERROR(IF(AR365="--","",IF(HLOOKUP(SMALL($Q$4:$Y$4,6),$Q$4:$Y$501,ROW(AP365)-3,FALSE)=0,"",IF(HLOOKUP(SMALL($Q$4:$Y$4,6),$Q$4:$Y$501,ROW(AP365)-3,FALSE)="nee",VLOOKUP("De kwaliteitseis emissiearme grond (maximale concentratie) wordt overschreden.",H!$O$10:'H'!$P$59,2,FALSE),""))),"")</f>
        <v/>
      </c>
      <c r="BB365" s="6" t="str">
        <f t="shared" si="113"/>
        <v>--</v>
      </c>
      <c r="BC365" s="6" t="str">
        <f t="shared" si="114"/>
        <v/>
      </c>
      <c r="BD365" s="6" t="str">
        <f t="shared" si="115"/>
        <v>--</v>
      </c>
      <c r="BE365" s="6" t="str">
        <f t="shared" si="123"/>
        <v/>
      </c>
      <c r="BF365" s="6" t="str">
        <f t="shared" si="124"/>
        <v/>
      </c>
      <c r="BG365" s="4" t="str">
        <f>IFERROR(IF(AR365="--","",IF(HLOOKUP(SMALL($Q$4:$Y$4,9),$Q$4:$Y$501,ROW(AP365)-3,FALSE)=0,"",IF(HLOOKUP(SMALL($Q$4:$Y$4,9),$Q$4:$Y$501,ROW(AP365)-3,FALSE)="nee",VLOOKUP("De kwaliteitseis emissiearme grond (maximale concentratie) wordt overschreden.",H!$O$10:'H'!$P$59,2,FALSE),""))),"")</f>
        <v/>
      </c>
    </row>
    <row r="366" spans="1:59" x14ac:dyDescent="0.2">
      <c r="A366" s="4" t="str">
        <f>F!A366</f>
        <v>Tetrahydrothiofeen</v>
      </c>
      <c r="B366" s="6" t="str">
        <f>IF(ISNUMBER(F!E366)=FALSE,"--",IF(F!E366=0,"--",F!E366))</f>
        <v>--</v>
      </c>
      <c r="C366" s="6" t="str">
        <f>IF(B366="--","",F!F366)</f>
        <v/>
      </c>
      <c r="D366" s="6" t="str">
        <f>IF(ISNUMBER(F!G366)=FALSE,"--",IF(F!G366=0,"--",F!G366))</f>
        <v>--</v>
      </c>
      <c r="E366" s="6" t="str">
        <f>IF(D366="--","",F!H366)</f>
        <v/>
      </c>
      <c r="F366" s="6" t="str">
        <f>IF(ISNUMBER(F!I366)=FALSE,"--",IF(F!I366=0,"--",F!I366))</f>
        <v>--</v>
      </c>
      <c r="G366" s="6" t="str">
        <f>IF(F366="--","",F!J366)</f>
        <v/>
      </c>
      <c r="I366" s="6" t="str">
        <f>IF(F!Z366=-1,-1,F!AV366)</f>
        <v/>
      </c>
      <c r="K366" s="6" t="str">
        <f>IF(F!AC366=-1,-1,F!AX366)</f>
        <v/>
      </c>
      <c r="M366" s="6" t="str">
        <f>IF(F!AF366=-1,-1,F!AZ366)</f>
        <v/>
      </c>
      <c r="O366" s="6"/>
      <c r="P366" s="4" t="str">
        <f>IFERROR(IF(AND(VLOOKUP(F!$B366,E!$B$1:$AK$300,5,FALSE)&lt;&gt;1000000000,VLOOKUP(F!$B366,E!$B$1:$AK$300,6,FALSE)=1000000000,VLOOKUP(F!$B366,E!$B$1:$AK$300,7,FALSE)=1000000000,VLOOKUP(F!$B366,E!$B$1:$AK$300,8,FALSE)=1000000000,VLOOKUP(F!$B366,E!$B$1:$AK$300,9,FALSE)=1000000000),"toetsen alleen LN",IF(AND(VLOOKUP(F!$B366,E!$B$1:$AK$300,5,FALSE)=1000000000,VLOOKUP(F!$B366,E!$B$1:$AK$300,6,FALSE)=1000000000,VLOOKUP(F!$B366,E!$B$1:$AK$300,7,FALSE)=1000000000,VLOOKUP(F!$B366,E!$B$1:$AK$300,8,FALSE)&lt;&gt;1000000000,VLOOKUP(F!$B366,E!$B$1:$AK$300,9,FALSE)&lt;&gt;1000000000),"toetsen alleen MV en SV",IF(AND(VLOOKUP(F!$B366,E!$B$1:$AK$300,5,FALSE)&lt;&gt;1000000000,VLOOKUP(F!$B366,E!$B$1:$AK$300,6,FALSE)&lt;&gt;1000000000,VLOOKUP(F!$B366,E!$B$1:$AK$300,7,FALSE)&lt;&gt;1000000000,VLOOKUP(F!$B366,E!$B$1:$AK$300,8,FALSE)=1000000000,VLOOKUP(F!$B366,E!$B$1:$AK$300,9,FALSE)=1000000000),"toetsen geen MV en SV",IF(VLOOKUP(F!$B366,E!$B$1:$AK$300,5,FALSE)+VLOOKUP(F!$B366,E!$B$1:$AK$300,6,FALSE)+VLOOKUP(F!$B366,E!$B$1:$AK$300,7,FALSE)+VLOOKUP(F!$B366,E!$B$1:$AK$300,8,FALSE)&lt;&gt;4000000000,"toetsen",IF(VLOOKUP(F!$B366,E!$B$1:$AK$300,12,FALSE)&lt;&gt;1000000000,"toetsen alleen IW","niet toetsen"))))),"")</f>
        <v>toetsen</v>
      </c>
      <c r="Q366" s="6" t="str">
        <f t="shared" si="130"/>
        <v/>
      </c>
      <c r="R366" s="5" t="str">
        <f>IF($B366="--","",IF($P366="toetsen",toetsen(F!$B366,Q366),IF($P366="toetsen alleen IW",toetsen_alleen_IW(F!$B366,Q366),IF($P366="toetsen alleen LN",toetsen_alleen_LN(F!$B366,Q366),IF($P366="toetsen geen MV en SV",toetsen_geen_MV_en_SV(F!$B366,Q366),IF($P366="toetsen alleen MV en SV",toetsen_alleen_MV_en_SV(F!$B366,Q366),""))))))</f>
        <v/>
      </c>
      <c r="S366" s="5" t="str">
        <f>IF($P366="toetsen",IF(OR(Q366="",VLOOKUP(F!$B366,E!$B$1:$AK$300,10,FALSE)=1000000000),"",IF(Q366&lt;=VLOOKUP(F!$B366,E!$B$1:$AK$300,10,FALSE),"ja","nee")),"")</f>
        <v/>
      </c>
      <c r="T366" s="78" t="str">
        <f t="shared" si="125"/>
        <v/>
      </c>
      <c r="U366" s="5" t="str">
        <f>IF($D366="--","",IF($P366="toetsen",toetsen(F!$B366,T366),IF($P366="toetsen alleen IW",toetsen_alleen_IW(F!$B366,T366),IF($P366="toetsen alleen LN",toetsen_alleen_LN(F!$B366,T366),IF($P366="toetsen geen MV en SV",toetsen_geen_MV_en_SV(F!$B366,T366),IF($P366="toetsen alleen MV en SV",toetsen_alleen_MV_en_SV(F!$B366,T366),""))))))</f>
        <v/>
      </c>
      <c r="V366" s="5" t="str">
        <f>IF($P366="toetsen",IF(OR(T366="",VLOOKUP(F!$B366,E!$B$1:$AK$300,10,FALSE)=1000000000),"",IF(T366&lt;=VLOOKUP(F!$B366,E!$B$1:$AK$300,10,FALSE),"ja","nee")),"")</f>
        <v/>
      </c>
      <c r="W366" s="6" t="str">
        <f t="shared" si="126"/>
        <v/>
      </c>
      <c r="X366" s="5" t="str">
        <f>IF($F366="--","",IF($P366="toetsen",toetsen(F!$B366,W366),IF($P366="toetsen alleen IW",toetsen_alleen_IW(F!$B366,W366),IF($P366="toetsen alleen LN",toetsen_alleen_LN(F!$B366,W366),IF($P366="toetsen geen MV en SV",toetsen_geen_MV_en_SV(F!$B366,W366),IF($P366="toetsen alleen MV en SV",toetsen_alleen_MV_en_SV(F!$B366,W366),""))))))</f>
        <v/>
      </c>
      <c r="Y366" s="5" t="str">
        <f>IF($P366="toetsen",IF(OR(W366="",VLOOKUP(F!$B366,E!$B$1:$AK$300,10,FALSE)=1000000000),"",IF(W366&lt;=VLOOKUP(F!$B366,E!$B$1:$AK$300,10,FALSE),"ja","nee")),"")</f>
        <v/>
      </c>
      <c r="AA366" s="4" t="str">
        <f>IFERROR(IF(Q366="","",(IF(Q366&gt;2*VLOOKUP(F!$B366,E!$B$1:$AK$300,5,FALSE),1,0))),"")</f>
        <v/>
      </c>
      <c r="AB366" s="4" t="str">
        <f>IFERROR(IF(T366="","",(IF(T366&gt;2*VLOOKUP(F!$B366,E!$B$1:$AK$300,5,FALSE),1,0))),"")</f>
        <v/>
      </c>
      <c r="AC366" s="4" t="str">
        <f>IFERROR(IF(W366="","",(IF(W366&gt;2*VLOOKUP(F!$B366,E!$B$1:$AK$300,5,FALSE),1,0))),"")</f>
        <v/>
      </c>
      <c r="AE366" s="4" t="str">
        <f>IFERROR(IF(Q366="","",(IF(Q366&gt;VLOOKUP(F!$B366,E!$B$1:$AK$300,6,FALSE)+VLOOKUP(F!$B366,E!$B$1:$AK$300,5,FALSE),1,0))),"")</f>
        <v/>
      </c>
      <c r="AF366" s="4" t="str">
        <f>IFERROR(IF(T366="","",(IF(T366&gt;VLOOKUP(F!$B366,E!$B$1:$AK$300,6,FALSE)+VLOOKUP(F!$B366,E!$B$1:$AK$300,5,FALSE),1,0))),"")</f>
        <v/>
      </c>
      <c r="AG366" s="4" t="str">
        <f>IFERROR(IF(W366="","",(IF(W366&gt;VLOOKUP(F!$B366,E!$B$1:$AK$300,6,FALSE)+VLOOKUP(F!$B366,E!$B$1:$AK$300,5,FALSE),1,0))),"")</f>
        <v/>
      </c>
      <c r="AI366" s="6" t="str">
        <f t="shared" si="127"/>
        <v>--</v>
      </c>
      <c r="AJ366" s="6" t="str">
        <f>IF(AI366="--","--",IF(F!$D366=131,IF(I366=-1,"rg",IF(I366="","--",IF(I366*1000&lt;1,FIXED(I366*1000,3),IF(I366*1000&lt;10,FIXED(I366*1000,2),(IF(I366*1000&lt;100,FIXED(I366*1000,1),IF(I366*1000&lt;1000,FIXED(I366*1000,0),MROUND(I366*1000,10)))))))),IF(I366=-1,"rg",IF(I366="","--",IF(I366&lt;1,FIXED(I366,3),IF(I366&lt;10,FIXED(I366,2),(IF(I366&lt;100,FIXED(I366,1),IF(I366&lt;1000,FIXED(I366,0),MROUND(I366,10))))))))))</f>
        <v>--</v>
      </c>
      <c r="AK366" s="6" t="str">
        <f t="shared" si="128"/>
        <v>--</v>
      </c>
      <c r="AL366" s="6" t="str">
        <f>IF(AK366="--","--",IF(F!$D366=131,IF(K366=-1,"rg",IF(K366="","--",IF(K366*1000&lt;1,FIXED(K366*1000,3),IF(K366*1000&lt;10,FIXED(K366*1000,2),(IF(K366*1000&lt;100,FIXED(K366*1000,1),IF(K366*1000&lt;1000,FIXED(K366*1000,0),MROUND(K366*1000,10)))))))),IF(K366=-1,"rg",IF(K366="","--",IF(K366&lt;1,FIXED(K366,3),IF(K366&lt;10,FIXED(K366,2),(IF(K366&lt;100,FIXED(K366,1),IF(K366&lt;1000,FIXED(K366,0),MROUND(K366,10))))))))))</f>
        <v>--</v>
      </c>
      <c r="AM366" s="6" t="str">
        <f t="shared" si="129"/>
        <v>--</v>
      </c>
      <c r="AN366" s="6" t="str">
        <f>IF(AM366="--","--",IF(F!$D366=131,IF(M366=-1,"rg",IF(M366="","--",IF(M366*1000&lt;1,FIXED(M366*1000,3),IF(M366*1000&lt;10,FIXED(M366*1000,2),(IF(M366*1000&lt;100,FIXED(M366*1000,1),IF(M366*1000&lt;1000,FIXED(M366*1000,0),MROUND(M366*1000,10)))))))),IF(M366=-1,"rg",IF(M366="","--",IF(M366&lt;1,FIXED(M366,3),IF(M366&lt;10,FIXED(M366,2),(IF(M366&lt;100,FIXED(M366,1),IF(M366&lt;1000,FIXED(M366,0),MROUND(M366,10))))))))))</f>
        <v>--</v>
      </c>
      <c r="AP366" s="6" t="str">
        <f t="shared" si="116"/>
        <v>--</v>
      </c>
      <c r="AQ366" s="6" t="str">
        <f t="shared" si="117"/>
        <v/>
      </c>
      <c r="AR366" s="6" t="str">
        <f t="shared" si="118"/>
        <v>--</v>
      </c>
      <c r="AS366" s="6" t="str">
        <f t="shared" si="119"/>
        <v/>
      </c>
      <c r="AT366" s="6" t="str">
        <f t="shared" si="120"/>
        <v/>
      </c>
      <c r="AU366" s="6" t="str">
        <f>IFERROR(IF(AR366="--","",IF(HLOOKUP(SMALL($Q$4:$Y$4,3),$Q$4:$Y$501,ROW(AP366)-3,FALSE)=0,"",IF(HLOOKUP(SMALL($Q$4:$Y$4,3),$Q$4:$Y$501,ROW(AP366)-3,FALSE)="nee",VLOOKUP("De kwaliteitseis emissiearme grond (maximale concentratie) wordt overschreden.",H!$O$10:'H'!$P$59,2,FALSE),""))),"")</f>
        <v/>
      </c>
      <c r="AV366" s="6" t="str">
        <f t="shared" si="110"/>
        <v>--</v>
      </c>
      <c r="AW366" s="6" t="str">
        <f t="shared" si="111"/>
        <v/>
      </c>
      <c r="AX366" s="6" t="str">
        <f t="shared" si="112"/>
        <v>--</v>
      </c>
      <c r="AY366" s="6" t="str">
        <f t="shared" si="121"/>
        <v/>
      </c>
      <c r="AZ366" s="6" t="str">
        <f t="shared" si="122"/>
        <v/>
      </c>
      <c r="BA366" s="6" t="str">
        <f>IFERROR(IF(AR366="--","",IF(HLOOKUP(SMALL($Q$4:$Y$4,6),$Q$4:$Y$501,ROW(AP366)-3,FALSE)=0,"",IF(HLOOKUP(SMALL($Q$4:$Y$4,6),$Q$4:$Y$501,ROW(AP366)-3,FALSE)="nee",VLOOKUP("De kwaliteitseis emissiearme grond (maximale concentratie) wordt overschreden.",H!$O$10:'H'!$P$59,2,FALSE),""))),"")</f>
        <v/>
      </c>
      <c r="BB366" s="6" t="str">
        <f t="shared" si="113"/>
        <v>--</v>
      </c>
      <c r="BC366" s="6" t="str">
        <f t="shared" si="114"/>
        <v/>
      </c>
      <c r="BD366" s="6" t="str">
        <f t="shared" si="115"/>
        <v>--</v>
      </c>
      <c r="BE366" s="6" t="str">
        <f t="shared" si="123"/>
        <v/>
      </c>
      <c r="BF366" s="6" t="str">
        <f t="shared" si="124"/>
        <v/>
      </c>
      <c r="BG366" s="4" t="str">
        <f>IFERROR(IF(AR366="--","",IF(HLOOKUP(SMALL($Q$4:$Y$4,9),$Q$4:$Y$501,ROW(AP366)-3,FALSE)=0,"",IF(HLOOKUP(SMALL($Q$4:$Y$4,9),$Q$4:$Y$501,ROW(AP366)-3,FALSE)="nee",VLOOKUP("De kwaliteitseis emissiearme grond (maximale concentratie) wordt overschreden.",H!$O$10:'H'!$P$59,2,FALSE),""))),"")</f>
        <v/>
      </c>
    </row>
    <row r="367" spans="1:59" x14ac:dyDescent="0.2">
      <c r="A367" s="4" t="str">
        <f>F!A367</f>
        <v>Acrylonitril</v>
      </c>
      <c r="B367" s="6" t="str">
        <f>IF(ISNUMBER(F!E367)=FALSE,"--",IF(F!E367=0,"--",F!E367))</f>
        <v>--</v>
      </c>
      <c r="C367" s="6" t="str">
        <f>IF(B367="--","",F!F367)</f>
        <v/>
      </c>
      <c r="D367" s="6" t="str">
        <f>IF(ISNUMBER(F!G367)=FALSE,"--",IF(F!G367=0,"--",F!G367))</f>
        <v>--</v>
      </c>
      <c r="E367" s="6" t="str">
        <f>IF(D367="--","",F!H367)</f>
        <v/>
      </c>
      <c r="F367" s="6" t="str">
        <f>IF(ISNUMBER(F!I367)=FALSE,"--",IF(F!I367=0,"--",F!I367))</f>
        <v>--</v>
      </c>
      <c r="G367" s="6" t="str">
        <f>IF(F367="--","",F!J367)</f>
        <v/>
      </c>
      <c r="H367" s="6"/>
      <c r="I367" s="6" t="str">
        <f>IF(F!Z367=-1,-1,F!AV367)</f>
        <v/>
      </c>
      <c r="J367" s="6"/>
      <c r="K367" s="6" t="str">
        <f>IF(F!AC367=-1,-1,F!AX367)</f>
        <v/>
      </c>
      <c r="L367" s="6"/>
      <c r="M367" s="6" t="str">
        <f>IF(F!AF367=-1,-1,F!AZ367)</f>
        <v/>
      </c>
      <c r="N367" s="6"/>
      <c r="O367" s="6"/>
      <c r="P367" s="4" t="str">
        <f>IFERROR(IF(AND(VLOOKUP(F!$B367,E!$B$1:$AK$300,5,FALSE)&lt;&gt;1000000000,VLOOKUP(F!$B367,E!$B$1:$AK$300,6,FALSE)=1000000000,VLOOKUP(F!$B367,E!$B$1:$AK$300,7,FALSE)=1000000000,VLOOKUP(F!$B367,E!$B$1:$AK$300,8,FALSE)=1000000000,VLOOKUP(F!$B367,E!$B$1:$AK$300,9,FALSE)=1000000000),"toetsen alleen LN",IF(AND(VLOOKUP(F!$B367,E!$B$1:$AK$300,5,FALSE)=1000000000,VLOOKUP(F!$B367,E!$B$1:$AK$300,6,FALSE)=1000000000,VLOOKUP(F!$B367,E!$B$1:$AK$300,7,FALSE)=1000000000,VLOOKUP(F!$B367,E!$B$1:$AK$300,8,FALSE)&lt;&gt;1000000000,VLOOKUP(F!$B367,E!$B$1:$AK$300,9,FALSE)&lt;&gt;1000000000),"toetsen alleen MV en SV",IF(AND(VLOOKUP(F!$B367,E!$B$1:$AK$300,5,FALSE)&lt;&gt;1000000000,VLOOKUP(F!$B367,E!$B$1:$AK$300,6,FALSE)&lt;&gt;1000000000,VLOOKUP(F!$B367,E!$B$1:$AK$300,7,FALSE)&lt;&gt;1000000000,VLOOKUP(F!$B367,E!$B$1:$AK$300,8,FALSE)=1000000000,VLOOKUP(F!$B367,E!$B$1:$AK$300,9,FALSE)=1000000000),"toetsen geen MV en SV",IF(VLOOKUP(F!$B367,E!$B$1:$AK$300,5,FALSE)+VLOOKUP(F!$B367,E!$B$1:$AK$300,6,FALSE)+VLOOKUP(F!$B367,E!$B$1:$AK$300,7,FALSE)+VLOOKUP(F!$B367,E!$B$1:$AK$300,8,FALSE)&lt;&gt;4000000000,"toetsen",IF(VLOOKUP(F!$B367,E!$B$1:$AK$300,12,FALSE)&lt;&gt;1000000000,"toetsen alleen IW","niet toetsen"))))),"")</f>
        <v>toetsen geen MV en SV</v>
      </c>
      <c r="Q367" s="6" t="str">
        <f t="shared" si="130"/>
        <v/>
      </c>
      <c r="R367" s="5" t="str">
        <f>IF($B367="--","",IF($P367="toetsen",toetsen(F!$B367,Q367),IF($P367="toetsen alleen IW",toetsen_alleen_IW(F!$B367,Q367),IF($P367="toetsen alleen LN",toetsen_alleen_LN(F!$B367,Q367),IF($P367="toetsen geen MV en SV",toetsen_geen_MV_en_SV(F!$B367,Q367),IF($P367="toetsen alleen MV en SV",toetsen_alleen_MV_en_SV(F!$B367,Q367),""))))))</f>
        <v/>
      </c>
      <c r="S367" s="5" t="str">
        <f>IF($P367="toetsen",IF(OR(Q367="",VLOOKUP(F!$B367,E!$B$1:$AK$300,10,FALSE)=1000000000),"",IF(Q367&lt;=VLOOKUP(F!$B367,E!$B$1:$AK$300,10,FALSE),"ja","nee")),"")</f>
        <v/>
      </c>
      <c r="T367" s="78" t="str">
        <f t="shared" si="125"/>
        <v/>
      </c>
      <c r="U367" s="5" t="str">
        <f>IF($D367="--","",IF($P367="toetsen",toetsen(F!$B367,T367),IF($P367="toetsen alleen IW",toetsen_alleen_IW(F!$B367,T367),IF($P367="toetsen alleen LN",toetsen_alleen_LN(F!$B367,T367),IF($P367="toetsen geen MV en SV",toetsen_geen_MV_en_SV(F!$B367,T367),IF($P367="toetsen alleen MV en SV",toetsen_alleen_MV_en_SV(F!$B367,T367),""))))))</f>
        <v/>
      </c>
      <c r="V367" s="5" t="str">
        <f>IF($P367="toetsen",IF(OR(T367="",VLOOKUP(F!$B367,E!$B$1:$AK$300,10,FALSE)=1000000000),"",IF(T367&lt;=VLOOKUP(F!$B367,E!$B$1:$AK$300,10,FALSE),"ja","nee")),"")</f>
        <v/>
      </c>
      <c r="W367" s="6" t="str">
        <f t="shared" si="126"/>
        <v/>
      </c>
      <c r="X367" s="5" t="str">
        <f>IF($F367="--","",IF($P367="toetsen",toetsen(F!$B367,W367),IF($P367="toetsen alleen IW",toetsen_alleen_IW(F!$B367,W367),IF($P367="toetsen alleen LN",toetsen_alleen_LN(F!$B367,W367),IF($P367="toetsen geen MV en SV",toetsen_geen_MV_en_SV(F!$B367,W367),IF($P367="toetsen alleen MV en SV",toetsen_alleen_MV_en_SV(F!$B367,W367),""))))))</f>
        <v/>
      </c>
      <c r="Y367" s="5" t="str">
        <f>IF($P367="toetsen",IF(OR(W367="",VLOOKUP(F!$B367,E!$B$1:$AK$300,10,FALSE)=1000000000),"",IF(W367&lt;=VLOOKUP(F!$B367,E!$B$1:$AK$300,10,FALSE),"ja","nee")),"")</f>
        <v/>
      </c>
      <c r="AA367" s="4" t="str">
        <f>IFERROR(IF(Q367="","",(IF(Q367&gt;2*VLOOKUP(F!$B367,E!$B$1:$AK$300,5,FALSE),1,0))),"")</f>
        <v/>
      </c>
      <c r="AB367" s="4" t="str">
        <f>IFERROR(IF(T367="","",(IF(T367&gt;2*VLOOKUP(F!$B367,E!$B$1:$AK$300,5,FALSE),1,0))),"")</f>
        <v/>
      </c>
      <c r="AC367" s="4" t="str">
        <f>IFERROR(IF(W367="","",(IF(W367&gt;2*VLOOKUP(F!$B367,E!$B$1:$AK$300,5,FALSE),1,0))),"")</f>
        <v/>
      </c>
      <c r="AE367" s="4" t="str">
        <f>IFERROR(IF(Q367="","",(IF(Q367&gt;VLOOKUP(F!$B367,E!$B$1:$AK$300,6,FALSE)+VLOOKUP(F!$B367,E!$B$1:$AK$300,5,FALSE),1,0))),"")</f>
        <v/>
      </c>
      <c r="AF367" s="4" t="str">
        <f>IFERROR(IF(T367="","",(IF(T367&gt;VLOOKUP(F!$B367,E!$B$1:$AK$300,6,FALSE)+VLOOKUP(F!$B367,E!$B$1:$AK$300,5,FALSE),1,0))),"")</f>
        <v/>
      </c>
      <c r="AG367" s="4" t="str">
        <f>IFERROR(IF(W367="","",(IF(W367&gt;VLOOKUP(F!$B367,E!$B$1:$AK$300,6,FALSE)+VLOOKUP(F!$B367,E!$B$1:$AK$300,5,FALSE),1,0))),"")</f>
        <v/>
      </c>
      <c r="AI367" s="6" t="str">
        <f t="shared" si="127"/>
        <v>--</v>
      </c>
      <c r="AJ367" s="6" t="str">
        <f>IF(AI367="--","--",IF(F!$D367=131,IF(I367=-1,"rg",IF(I367="","--",IF(I367*1000&lt;1,FIXED(I367*1000,3),IF(I367*1000&lt;10,FIXED(I367*1000,2),(IF(I367*1000&lt;100,FIXED(I367*1000,1),IF(I367*1000&lt;1000,FIXED(I367*1000,0),MROUND(I367*1000,10)))))))),IF(I367=-1,"rg",IF(I367="","--",IF(I367&lt;1,FIXED(I367,3),IF(I367&lt;10,FIXED(I367,2),(IF(I367&lt;100,FIXED(I367,1),IF(I367&lt;1000,FIXED(I367,0),MROUND(I367,10))))))))))</f>
        <v>--</v>
      </c>
      <c r="AK367" s="6" t="str">
        <f t="shared" si="128"/>
        <v>--</v>
      </c>
      <c r="AL367" s="6" t="str">
        <f>IF(AK367="--","--",IF(F!$D367=131,IF(K367=-1,"rg",IF(K367="","--",IF(K367*1000&lt;1,FIXED(K367*1000,3),IF(K367*1000&lt;10,FIXED(K367*1000,2),(IF(K367*1000&lt;100,FIXED(K367*1000,1),IF(K367*1000&lt;1000,FIXED(K367*1000,0),MROUND(K367*1000,10)))))))),IF(K367=-1,"rg",IF(K367="","--",IF(K367&lt;1,FIXED(K367,3),IF(K367&lt;10,FIXED(K367,2),(IF(K367&lt;100,FIXED(K367,1),IF(K367&lt;1000,FIXED(K367,0),MROUND(K367,10))))))))))</f>
        <v>--</v>
      </c>
      <c r="AM367" s="6" t="str">
        <f t="shared" si="129"/>
        <v>--</v>
      </c>
      <c r="AN367" s="6" t="str">
        <f>IF(AM367="--","--",IF(F!$D367=131,IF(M367=-1,"rg",IF(M367="","--",IF(M367*1000&lt;1,FIXED(M367*1000,3),IF(M367*1000&lt;10,FIXED(M367*1000,2),(IF(M367*1000&lt;100,FIXED(M367*1000,1),IF(M367*1000&lt;1000,FIXED(M367*1000,0),MROUND(M367*1000,10)))))))),IF(M367=-1,"rg",IF(M367="","--",IF(M367&lt;1,FIXED(M367,3),IF(M367&lt;10,FIXED(M367,2),(IF(M367&lt;100,FIXED(M367,1),IF(M367&lt;1000,FIXED(M367,0),MROUND(M367,10))))))))))</f>
        <v>--</v>
      </c>
      <c r="AP367" s="6" t="str">
        <f t="shared" si="116"/>
        <v>--</v>
      </c>
      <c r="AQ367" s="6" t="str">
        <f t="shared" si="117"/>
        <v/>
      </c>
      <c r="AR367" s="6" t="str">
        <f t="shared" si="118"/>
        <v>--</v>
      </c>
      <c r="AS367" s="6" t="str">
        <f t="shared" si="119"/>
        <v/>
      </c>
      <c r="AT367" s="6" t="str">
        <f t="shared" si="120"/>
        <v/>
      </c>
      <c r="AU367" s="6" t="str">
        <f>IFERROR(IF(AR367="--","",IF(HLOOKUP(SMALL($Q$4:$Y$4,3),$Q$4:$Y$501,ROW(AP367)-3,FALSE)=0,"",IF(HLOOKUP(SMALL($Q$4:$Y$4,3),$Q$4:$Y$501,ROW(AP367)-3,FALSE)="nee",VLOOKUP("De kwaliteitseis emissiearme grond (maximale concentratie) wordt overschreden.",H!$O$10:'H'!$P$59,2,FALSE),""))),"")</f>
        <v/>
      </c>
      <c r="AV367" s="6" t="str">
        <f t="shared" si="110"/>
        <v>--</v>
      </c>
      <c r="AW367" s="6" t="str">
        <f t="shared" si="111"/>
        <v/>
      </c>
      <c r="AX367" s="6" t="str">
        <f t="shared" si="112"/>
        <v>--</v>
      </c>
      <c r="AY367" s="6" t="str">
        <f t="shared" si="121"/>
        <v/>
      </c>
      <c r="AZ367" s="6" t="str">
        <f t="shared" si="122"/>
        <v/>
      </c>
      <c r="BA367" s="6" t="str">
        <f>IFERROR(IF(AR367="--","",IF(HLOOKUP(SMALL($Q$4:$Y$4,6),$Q$4:$Y$501,ROW(AP367)-3,FALSE)=0,"",IF(HLOOKUP(SMALL($Q$4:$Y$4,6),$Q$4:$Y$501,ROW(AP367)-3,FALSE)="nee",VLOOKUP("De kwaliteitseis emissiearme grond (maximale concentratie) wordt overschreden.",H!$O$10:'H'!$P$59,2,FALSE),""))),"")</f>
        <v/>
      </c>
      <c r="BB367" s="6" t="str">
        <f t="shared" si="113"/>
        <v>--</v>
      </c>
      <c r="BC367" s="6" t="str">
        <f t="shared" si="114"/>
        <v/>
      </c>
      <c r="BD367" s="6" t="str">
        <f t="shared" si="115"/>
        <v>--</v>
      </c>
      <c r="BE367" s="6" t="str">
        <f t="shared" si="123"/>
        <v/>
      </c>
      <c r="BF367" s="6" t="str">
        <f t="shared" si="124"/>
        <v/>
      </c>
      <c r="BG367" s="4" t="str">
        <f>IFERROR(IF(AR367="--","",IF(HLOOKUP(SMALL($Q$4:$Y$4,9),$Q$4:$Y$501,ROW(AP367)-3,FALSE)=0,"",IF(HLOOKUP(SMALL($Q$4:$Y$4,9),$Q$4:$Y$501,ROW(AP367)-3,FALSE)="nee",VLOOKUP("De kwaliteitseis emissiearme grond (maximale concentratie) wordt overschreden.",H!$O$10:'H'!$P$59,2,FALSE),""))),"")</f>
        <v/>
      </c>
    </row>
    <row r="368" spans="1:59" x14ac:dyDescent="0.2">
      <c r="A368" s="4" t="str">
        <f>F!A368</f>
        <v>Formaldehyde</v>
      </c>
      <c r="B368" s="6" t="str">
        <f>IF(ISNUMBER(F!E368)=FALSE,"--",IF(F!E368=0,"--",F!E368))</f>
        <v>--</v>
      </c>
      <c r="C368" s="6" t="str">
        <f>IF(B368="--","",F!F368)</f>
        <v/>
      </c>
      <c r="D368" s="6" t="str">
        <f>IF(ISNUMBER(F!G368)=FALSE,"--",IF(F!G368=0,"--",F!G368))</f>
        <v>--</v>
      </c>
      <c r="E368" s="6" t="str">
        <f>IF(D368="--","",F!H368)</f>
        <v/>
      </c>
      <c r="F368" s="6" t="str">
        <f>IF(ISNUMBER(F!I368)=FALSE,"--",IF(F!I368=0,"--",F!I368))</f>
        <v>--</v>
      </c>
      <c r="G368" s="6" t="str">
        <f>IF(F368="--","",F!J368)</f>
        <v/>
      </c>
      <c r="I368" s="6" t="str">
        <f>IF(F!Z368=-1,-1,F!AV368)</f>
        <v/>
      </c>
      <c r="K368" s="6">
        <f>IF(F!AC368=-1,-1,F!AX368)</f>
        <v>0</v>
      </c>
      <c r="M368" s="6" t="str">
        <f>IF(F!AF368=-1,-1,F!AZ368)</f>
        <v/>
      </c>
      <c r="O368" s="6"/>
      <c r="P368" s="4" t="str">
        <f>IFERROR(IF(AND(VLOOKUP(F!$B368,E!$B$1:$AK$300,5,FALSE)&lt;&gt;1000000000,VLOOKUP(F!$B368,E!$B$1:$AK$300,6,FALSE)=1000000000,VLOOKUP(F!$B368,E!$B$1:$AK$300,7,FALSE)=1000000000,VLOOKUP(F!$B368,E!$B$1:$AK$300,8,FALSE)=1000000000,VLOOKUP(F!$B368,E!$B$1:$AK$300,9,FALSE)=1000000000),"toetsen alleen LN",IF(AND(VLOOKUP(F!$B368,E!$B$1:$AK$300,5,FALSE)=1000000000,VLOOKUP(F!$B368,E!$B$1:$AK$300,6,FALSE)=1000000000,VLOOKUP(F!$B368,E!$B$1:$AK$300,7,FALSE)=1000000000,VLOOKUP(F!$B368,E!$B$1:$AK$300,8,FALSE)&lt;&gt;1000000000,VLOOKUP(F!$B368,E!$B$1:$AK$300,9,FALSE)&lt;&gt;1000000000),"toetsen alleen MV en SV",IF(AND(VLOOKUP(F!$B368,E!$B$1:$AK$300,5,FALSE)&lt;&gt;1000000000,VLOOKUP(F!$B368,E!$B$1:$AK$300,6,FALSE)&lt;&gt;1000000000,VLOOKUP(F!$B368,E!$B$1:$AK$300,7,FALSE)&lt;&gt;1000000000,VLOOKUP(F!$B368,E!$B$1:$AK$300,8,FALSE)=1000000000,VLOOKUP(F!$B368,E!$B$1:$AK$300,9,FALSE)=1000000000),"toetsen geen MV en SV",IF(VLOOKUP(F!$B368,E!$B$1:$AK$300,5,FALSE)+VLOOKUP(F!$B368,E!$B$1:$AK$300,6,FALSE)+VLOOKUP(F!$B368,E!$B$1:$AK$300,7,FALSE)+VLOOKUP(F!$B368,E!$B$1:$AK$300,8,FALSE)&lt;&gt;4000000000,"toetsen",IF(VLOOKUP(F!$B368,E!$B$1:$AK$300,12,FALSE)&lt;&gt;1000000000,"toetsen alleen IW","niet toetsen"))))),"")</f>
        <v>toetsen geen MV en SV</v>
      </c>
      <c r="Q368" s="6" t="str">
        <f t="shared" si="130"/>
        <v/>
      </c>
      <c r="R368" s="5" t="str">
        <f>IF($B368="--","",IF($P368="toetsen",toetsen(F!$B368,Q368),IF($P368="toetsen alleen IW",toetsen_alleen_IW(F!$B368,Q368),IF($P368="toetsen alleen LN",toetsen_alleen_LN(F!$B368,Q368),IF($P368="toetsen geen MV en SV",toetsen_geen_MV_en_SV(F!$B368,Q368),IF($P368="toetsen alleen MV en SV",toetsen_alleen_MV_en_SV(F!$B368,Q368),""))))))</f>
        <v/>
      </c>
      <c r="S368" s="5" t="str">
        <f>IF($P368="toetsen",IF(OR(Q368="",VLOOKUP(F!$B368,E!$B$1:$AK$300,10,FALSE)=1000000000),"",IF(Q368&lt;=VLOOKUP(F!$B368,E!$B$1:$AK$300,10,FALSE),"ja","nee")),"")</f>
        <v/>
      </c>
      <c r="T368" s="78">
        <f t="shared" si="125"/>
        <v>0</v>
      </c>
      <c r="U368" s="5" t="str">
        <f>IF($D368="--","",IF($P368="toetsen",toetsen(F!$B368,T368),IF($P368="toetsen alleen IW",toetsen_alleen_IW(F!$B368,T368),IF($P368="toetsen alleen LN",toetsen_alleen_LN(F!$B368,T368),IF($P368="toetsen geen MV en SV",toetsen_geen_MV_en_SV(F!$B368,T368),IF($P368="toetsen alleen MV en SV",toetsen_alleen_MV_en_SV(F!$B368,T368),""))))))</f>
        <v/>
      </c>
      <c r="V368" s="5" t="str">
        <f>IF($P368="toetsen",IF(OR(T368="",VLOOKUP(F!$B368,E!$B$1:$AK$300,10,FALSE)=1000000000),"",IF(T368&lt;=VLOOKUP(F!$B368,E!$B$1:$AK$300,10,FALSE),"ja","nee")),"")</f>
        <v/>
      </c>
      <c r="W368" s="6" t="str">
        <f t="shared" si="126"/>
        <v/>
      </c>
      <c r="X368" s="5" t="str">
        <f>IF($F368="--","",IF($P368="toetsen",toetsen(F!$B368,W368),IF($P368="toetsen alleen IW",toetsen_alleen_IW(F!$B368,W368),IF($P368="toetsen alleen LN",toetsen_alleen_LN(F!$B368,W368),IF($P368="toetsen geen MV en SV",toetsen_geen_MV_en_SV(F!$B368,W368),IF($P368="toetsen alleen MV en SV",toetsen_alleen_MV_en_SV(F!$B368,W368),""))))))</f>
        <v/>
      </c>
      <c r="Y368" s="5" t="str">
        <f>IF($P368="toetsen",IF(OR(W368="",VLOOKUP(F!$B368,E!$B$1:$AK$300,10,FALSE)=1000000000),"",IF(W368&lt;=VLOOKUP(F!$B368,E!$B$1:$AK$300,10,FALSE),"ja","nee")),"")</f>
        <v/>
      </c>
      <c r="AA368" s="4" t="str">
        <f>IFERROR(IF(Q368="","",(IF(Q368&gt;2*VLOOKUP(F!$B368,E!$B$1:$AK$300,5,FALSE),1,0))),"")</f>
        <v/>
      </c>
      <c r="AB368" s="4">
        <f>IFERROR(IF(T368="","",(IF(T368&gt;2*VLOOKUP(F!$B368,E!$B$1:$AK$300,5,FALSE),1,0))),"")</f>
        <v>0</v>
      </c>
      <c r="AC368" s="4" t="str">
        <f>IFERROR(IF(W368="","",(IF(W368&gt;2*VLOOKUP(F!$B368,E!$B$1:$AK$300,5,FALSE),1,0))),"")</f>
        <v/>
      </c>
      <c r="AE368" s="4" t="str">
        <f>IFERROR(IF(Q368="","",(IF(Q368&gt;VLOOKUP(F!$B368,E!$B$1:$AK$300,6,FALSE)+VLOOKUP(F!$B368,E!$B$1:$AK$300,5,FALSE),1,0))),"")</f>
        <v/>
      </c>
      <c r="AF368" s="4">
        <f>IFERROR(IF(T368="","",(IF(T368&gt;VLOOKUP(F!$B368,E!$B$1:$AK$300,6,FALSE)+VLOOKUP(F!$B368,E!$B$1:$AK$300,5,FALSE),1,0))),"")</f>
        <v>0</v>
      </c>
      <c r="AG368" s="4" t="str">
        <f>IFERROR(IF(W368="","",(IF(W368&gt;VLOOKUP(F!$B368,E!$B$1:$AK$300,6,FALSE)+VLOOKUP(F!$B368,E!$B$1:$AK$300,5,FALSE),1,0))),"")</f>
        <v/>
      </c>
      <c r="AI368" s="6" t="str">
        <f t="shared" si="127"/>
        <v>--</v>
      </c>
      <c r="AJ368" s="6" t="str">
        <f>IF(AI368="--","--",IF(F!$D368=131,IF(I368=-1,"rg",IF(I368="","--",IF(I368*1000&lt;1,FIXED(I368*1000,3),IF(I368*1000&lt;10,FIXED(I368*1000,2),(IF(I368*1000&lt;100,FIXED(I368*1000,1),IF(I368*1000&lt;1000,FIXED(I368*1000,0),MROUND(I368*1000,10)))))))),IF(I368=-1,"rg",IF(I368="","--",IF(I368&lt;1,FIXED(I368,3),IF(I368&lt;10,FIXED(I368,2),(IF(I368&lt;100,FIXED(I368,1),IF(I368&lt;1000,FIXED(I368,0),MROUND(I368,10))))))))))</f>
        <v>--</v>
      </c>
      <c r="AK368" s="6" t="str">
        <f t="shared" si="128"/>
        <v>--</v>
      </c>
      <c r="AL368" s="6" t="str">
        <f>IF(AK368="--","--",IF(F!$D368=131,IF(K368=-1,"rg",IF(K368="","--",IF(K368*1000&lt;1,FIXED(K368*1000,3),IF(K368*1000&lt;10,FIXED(K368*1000,2),(IF(K368*1000&lt;100,FIXED(K368*1000,1),IF(K368*1000&lt;1000,FIXED(K368*1000,0),MROUND(K368*1000,10)))))))),IF(K368=-1,"rg",IF(K368="","--",IF(K368&lt;1,FIXED(K368,3),IF(K368&lt;10,FIXED(K368,2),(IF(K368&lt;100,FIXED(K368,1),IF(K368&lt;1000,FIXED(K368,0),MROUND(K368,10))))))))))</f>
        <v>--</v>
      </c>
      <c r="AM368" s="6" t="str">
        <f t="shared" si="129"/>
        <v>--</v>
      </c>
      <c r="AN368" s="6" t="str">
        <f>IF(AM368="--","--",IF(F!$D368=131,IF(M368=-1,"rg",IF(M368="","--",IF(M368*1000&lt;1,FIXED(M368*1000,3),IF(M368*1000&lt;10,FIXED(M368*1000,2),(IF(M368*1000&lt;100,FIXED(M368*1000,1),IF(M368*1000&lt;1000,FIXED(M368*1000,0),MROUND(M368*1000,10)))))))),IF(M368=-1,"rg",IF(M368="","--",IF(M368&lt;1,FIXED(M368,3),IF(M368&lt;10,FIXED(M368,2),(IF(M368&lt;100,FIXED(M368,1),IF(M368&lt;1000,FIXED(M368,0),MROUND(M368,10))))))))))</f>
        <v>--</v>
      </c>
      <c r="AP368" s="6" t="str">
        <f t="shared" si="116"/>
        <v>--</v>
      </c>
      <c r="AQ368" s="6" t="str">
        <f t="shared" si="117"/>
        <v/>
      </c>
      <c r="AR368" s="6" t="str">
        <f t="shared" si="118"/>
        <v>--</v>
      </c>
      <c r="AS368" s="6" t="str">
        <f t="shared" si="119"/>
        <v/>
      </c>
      <c r="AT368" s="6" t="str">
        <f t="shared" si="120"/>
        <v/>
      </c>
      <c r="AU368" s="6" t="str">
        <f>IFERROR(IF(AR368="--","",IF(HLOOKUP(SMALL($Q$4:$Y$4,3),$Q$4:$Y$501,ROW(AP368)-3,FALSE)=0,"",IF(HLOOKUP(SMALL($Q$4:$Y$4,3),$Q$4:$Y$501,ROW(AP368)-3,FALSE)="nee",VLOOKUP("De kwaliteitseis emissiearme grond (maximale concentratie) wordt overschreden.",H!$O$10:'H'!$P$59,2,FALSE),""))),"")</f>
        <v/>
      </c>
      <c r="AV368" s="6" t="str">
        <f t="shared" si="110"/>
        <v>--</v>
      </c>
      <c r="AW368" s="6" t="str">
        <f t="shared" si="111"/>
        <v/>
      </c>
      <c r="AX368" s="6" t="str">
        <f t="shared" si="112"/>
        <v>--</v>
      </c>
      <c r="AY368" s="6" t="str">
        <f t="shared" si="121"/>
        <v/>
      </c>
      <c r="AZ368" s="6" t="str">
        <f t="shared" si="122"/>
        <v/>
      </c>
      <c r="BA368" s="6" t="str">
        <f>IFERROR(IF(AR368="--","",IF(HLOOKUP(SMALL($Q$4:$Y$4,6),$Q$4:$Y$501,ROW(AP368)-3,FALSE)=0,"",IF(HLOOKUP(SMALL($Q$4:$Y$4,6),$Q$4:$Y$501,ROW(AP368)-3,FALSE)="nee",VLOOKUP("De kwaliteitseis emissiearme grond (maximale concentratie) wordt overschreden.",H!$O$10:'H'!$P$59,2,FALSE),""))),"")</f>
        <v/>
      </c>
      <c r="BB368" s="6" t="str">
        <f t="shared" si="113"/>
        <v>--</v>
      </c>
      <c r="BC368" s="6" t="str">
        <f t="shared" si="114"/>
        <v/>
      </c>
      <c r="BD368" s="6" t="str">
        <f t="shared" si="115"/>
        <v>--</v>
      </c>
      <c r="BE368" s="6" t="str">
        <f t="shared" si="123"/>
        <v/>
      </c>
      <c r="BF368" s="6" t="str">
        <f t="shared" si="124"/>
        <v/>
      </c>
      <c r="BG368" s="4" t="str">
        <f>IFERROR(IF(AR368="--","",IF(HLOOKUP(SMALL($Q$4:$Y$4,9),$Q$4:$Y$501,ROW(AP368)-3,FALSE)=0,"",IF(HLOOKUP(SMALL($Q$4:$Y$4,9),$Q$4:$Y$501,ROW(AP368)-3,FALSE)="nee",VLOOKUP("De kwaliteitseis emissiearme grond (maximale concentratie) wordt overschreden.",H!$O$10:'H'!$P$59,2,FALSE),""))),"")</f>
        <v/>
      </c>
    </row>
    <row r="369" spans="1:54" x14ac:dyDescent="0.2">
      <c r="O369" s="6"/>
    </row>
    <row r="370" spans="1:54" x14ac:dyDescent="0.2">
      <c r="A370" s="4" t="s">
        <v>821</v>
      </c>
      <c r="O370" s="6"/>
      <c r="AI370" s="6" t="str">
        <f>H!B42</f>
        <v>industrie</v>
      </c>
      <c r="AK370" s="6" t="str">
        <f>H!D42</f>
        <v>wonen</v>
      </c>
      <c r="AM370" s="6" t="str">
        <f>H!F42</f>
        <v>landbouw / natuur</v>
      </c>
      <c r="AP370" s="6" t="str">
        <f t="shared" si="116"/>
        <v>industrie</v>
      </c>
      <c r="AR370" s="6"/>
      <c r="AV370" s="6" t="str">
        <f t="shared" si="110"/>
        <v>wonen</v>
      </c>
      <c r="BB370" s="6" t="str">
        <f t="shared" si="113"/>
        <v>landbouw / natuur</v>
      </c>
    </row>
    <row r="371" spans="1:54" x14ac:dyDescent="0.2">
      <c r="A371" s="4" t="s">
        <v>820</v>
      </c>
      <c r="O371" s="6"/>
      <c r="AI371" s="6" t="str">
        <f>H!B43</f>
        <v>landbouw / natuur</v>
      </c>
      <c r="AK371" s="6" t="str">
        <f>H!D43</f>
        <v>matig verontreinigd</v>
      </c>
      <c r="AM371" s="6" t="str">
        <f>H!F43</f>
        <v>landbouw / natuur</v>
      </c>
      <c r="AP371" s="6" t="str">
        <f t="shared" si="116"/>
        <v>landbouw / natuur</v>
      </c>
      <c r="AR371" s="6"/>
      <c r="AV371" s="6" t="str">
        <f t="shared" si="110"/>
        <v>matig verontreinigd</v>
      </c>
      <c r="BB371" s="6" t="str">
        <f t="shared" si="113"/>
        <v>landbouw / natuur</v>
      </c>
    </row>
    <row r="372" spans="1:54" x14ac:dyDescent="0.2">
      <c r="A372" s="4" t="s">
        <v>2144</v>
      </c>
      <c r="O372" s="6"/>
      <c r="AI372" s="6" t="str">
        <f>H!B44</f>
        <v>industrie</v>
      </c>
      <c r="AK372" s="6" t="str">
        <f>H!D44</f>
        <v>matig verontreinigd</v>
      </c>
      <c r="AM372" s="6" t="str">
        <f>H!F44</f>
        <v>landbouw / natuur</v>
      </c>
      <c r="AP372" s="6" t="str">
        <f t="shared" si="116"/>
        <v>industrie</v>
      </c>
      <c r="AR372" s="6"/>
      <c r="AV372" s="6" t="str">
        <f t="shared" si="110"/>
        <v>matig verontreinigd</v>
      </c>
      <c r="BB372" s="6" t="str">
        <f t="shared" si="113"/>
        <v>landbouw / natuur</v>
      </c>
    </row>
    <row r="373" spans="1:54" x14ac:dyDescent="0.2">
      <c r="A373" s="4" t="s">
        <v>221</v>
      </c>
      <c r="O373" s="6"/>
      <c r="AI373" s="6" t="str">
        <f>H!B45</f>
        <v>ja</v>
      </c>
      <c r="AK373" s="6" t="str">
        <f>H!D45</f>
        <v>nee</v>
      </c>
      <c r="AM373" s="6" t="str">
        <f>H!F45</f>
        <v>ja</v>
      </c>
      <c r="AP373" s="6" t="str">
        <f t="shared" si="116"/>
        <v>ja</v>
      </c>
      <c r="AV373" s="6" t="str">
        <f t="shared" si="110"/>
        <v>nee</v>
      </c>
      <c r="BB373" s="6" t="str">
        <f t="shared" si="113"/>
        <v>ja</v>
      </c>
    </row>
    <row r="374" spans="1:54" x14ac:dyDescent="0.2">
      <c r="O374" s="6"/>
    </row>
    <row r="375" spans="1:54" x14ac:dyDescent="0.2">
      <c r="O375" s="6"/>
    </row>
    <row r="376" spans="1:54" x14ac:dyDescent="0.2">
      <c r="O376" s="6"/>
    </row>
    <row r="377" spans="1:54" x14ac:dyDescent="0.2">
      <c r="O377" s="6"/>
    </row>
    <row r="378" spans="1:54" x14ac:dyDescent="0.2">
      <c r="O378" s="6"/>
    </row>
    <row r="379" spans="1:54" x14ac:dyDescent="0.2">
      <c r="O379" s="6"/>
      <c r="P379" s="5"/>
      <c r="Q379" s="24"/>
      <c r="R379" s="24"/>
      <c r="S379" s="6"/>
      <c r="T379" s="6"/>
      <c r="U379" s="4"/>
      <c r="W379" s="5"/>
      <c r="X379" s="4"/>
      <c r="Z379" s="5"/>
      <c r="AA379" s="5"/>
      <c r="AB379" s="5"/>
      <c r="AH379" s="6"/>
      <c r="AI379" s="5"/>
      <c r="AJ379" s="5"/>
      <c r="AK379" s="4"/>
      <c r="AL379" s="4"/>
      <c r="AM379" s="4"/>
      <c r="AN379" s="4"/>
      <c r="AO379" s="5"/>
      <c r="AP379" s="6"/>
      <c r="AQ379" s="6"/>
      <c r="AR379" s="6"/>
      <c r="AS379" s="6"/>
    </row>
    <row r="380" spans="1:54" x14ac:dyDescent="0.2">
      <c r="O380" s="6"/>
      <c r="P380" s="5"/>
      <c r="Q380" s="24"/>
      <c r="R380" s="24"/>
      <c r="S380" s="6"/>
      <c r="T380" s="6"/>
      <c r="U380" s="4"/>
      <c r="W380" s="5"/>
      <c r="X380" s="4"/>
      <c r="Z380" s="5"/>
      <c r="AA380" s="5"/>
      <c r="AB380" s="5"/>
      <c r="AH380" s="6"/>
      <c r="AI380" s="5"/>
      <c r="AJ380" s="5"/>
      <c r="AK380" s="4"/>
      <c r="AL380" s="4"/>
      <c r="AM380" s="4"/>
      <c r="AN380" s="4"/>
      <c r="AO380" s="5"/>
      <c r="AP380" s="6"/>
      <c r="AQ380" s="6"/>
      <c r="AR380" s="6"/>
      <c r="AS380" s="6"/>
    </row>
    <row r="381" spans="1:54" x14ac:dyDescent="0.2">
      <c r="O381" s="6"/>
      <c r="P381" s="5"/>
      <c r="Q381" s="5"/>
      <c r="R381" s="24"/>
      <c r="S381" s="24"/>
      <c r="T381" s="6"/>
      <c r="U381" s="4"/>
      <c r="V381" s="4"/>
      <c r="W381" s="5"/>
      <c r="Y381" s="4"/>
      <c r="Z381" s="5"/>
      <c r="AA381" s="5"/>
      <c r="AB381" s="5"/>
      <c r="AC381" s="5"/>
      <c r="AD381" s="5"/>
      <c r="AE381" s="5"/>
      <c r="AF381" s="5"/>
      <c r="AG381" s="5"/>
      <c r="AI381" s="5"/>
      <c r="AJ381" s="5"/>
      <c r="AK381" s="5"/>
      <c r="AL381" s="5"/>
      <c r="AM381" s="4"/>
      <c r="AN381" s="4"/>
      <c r="AP381" s="6"/>
      <c r="AQ381" s="6"/>
      <c r="AR381" s="6"/>
      <c r="AS381" s="6"/>
      <c r="AT381" s="6"/>
      <c r="AU381" s="6"/>
      <c r="AV381" s="6"/>
    </row>
    <row r="382" spans="1:54" x14ac:dyDescent="0.2">
      <c r="O382" s="6"/>
      <c r="P382" s="5"/>
      <c r="Q382" s="5"/>
      <c r="R382" s="24"/>
      <c r="S382" s="24"/>
      <c r="T382" s="6"/>
      <c r="U382" s="4"/>
      <c r="V382" s="4"/>
      <c r="W382" s="5"/>
      <c r="Y382" s="4"/>
      <c r="Z382" s="5"/>
      <c r="AA382" s="5"/>
      <c r="AB382" s="5"/>
      <c r="AC382" s="5"/>
      <c r="AD382" s="5"/>
      <c r="AE382" s="5"/>
      <c r="AF382" s="5"/>
      <c r="AG382" s="5"/>
      <c r="AI382" s="5"/>
      <c r="AJ382" s="5"/>
      <c r="AK382" s="5"/>
      <c r="AL382" s="5"/>
      <c r="AM382" s="4"/>
      <c r="AN382" s="4"/>
      <c r="AP382" s="6"/>
      <c r="AQ382" s="6"/>
      <c r="AR382" s="6"/>
      <c r="AS382" s="6"/>
      <c r="AT382" s="6"/>
      <c r="AU382" s="6"/>
      <c r="AV382" s="6"/>
    </row>
    <row r="383" spans="1:54" x14ac:dyDescent="0.2">
      <c r="O383" s="6"/>
      <c r="P383" s="5"/>
      <c r="Q383" s="5"/>
      <c r="R383" s="24"/>
      <c r="S383" s="24"/>
      <c r="T383" s="6"/>
      <c r="U383" s="4"/>
      <c r="V383" s="4"/>
      <c r="W383" s="5"/>
      <c r="Y383" s="4"/>
      <c r="Z383" s="5"/>
      <c r="AA383" s="5"/>
      <c r="AB383" s="5"/>
      <c r="AC383" s="5"/>
      <c r="AD383" s="5"/>
      <c r="AE383" s="5"/>
      <c r="AF383" s="5"/>
      <c r="AG383" s="5"/>
      <c r="AI383" s="5"/>
      <c r="AJ383" s="5"/>
      <c r="AK383" s="5"/>
      <c r="AL383" s="5"/>
      <c r="AM383" s="4"/>
      <c r="AN383" s="4"/>
      <c r="AP383" s="6"/>
      <c r="AQ383" s="6"/>
      <c r="AR383" s="6"/>
      <c r="AS383" s="6"/>
      <c r="AT383" s="6"/>
      <c r="AU383" s="6"/>
      <c r="AV383" s="6"/>
    </row>
    <row r="384" spans="1:54" x14ac:dyDescent="0.2">
      <c r="O384" s="6"/>
      <c r="P384" s="5"/>
      <c r="Q384" s="5"/>
      <c r="R384" s="24"/>
      <c r="S384" s="24"/>
      <c r="T384" s="6"/>
      <c r="U384" s="4"/>
      <c r="V384" s="4"/>
      <c r="W384" s="5"/>
      <c r="Y384" s="4"/>
      <c r="Z384" s="5"/>
      <c r="AA384" s="5"/>
      <c r="AB384" s="5"/>
      <c r="AC384" s="5"/>
      <c r="AD384" s="5"/>
      <c r="AE384" s="5"/>
      <c r="AF384" s="5"/>
      <c r="AG384" s="5"/>
      <c r="AI384" s="5"/>
      <c r="AJ384" s="5"/>
      <c r="AK384" s="5"/>
      <c r="AL384" s="5"/>
      <c r="AM384" s="4"/>
      <c r="AN384" s="4"/>
      <c r="AP384" s="6"/>
      <c r="AQ384" s="6"/>
      <c r="AR384" s="6"/>
      <c r="AS384" s="6"/>
      <c r="AT384" s="6"/>
      <c r="AU384" s="6"/>
      <c r="AV384" s="6"/>
    </row>
    <row r="385" spans="15:48" x14ac:dyDescent="0.2">
      <c r="O385" s="6"/>
      <c r="P385" s="5"/>
      <c r="Q385" s="5"/>
      <c r="R385" s="24"/>
      <c r="S385" s="24"/>
      <c r="T385" s="6"/>
      <c r="U385" s="4"/>
      <c r="V385" s="4"/>
      <c r="W385" s="5"/>
      <c r="Y385" s="4"/>
      <c r="Z385" s="5"/>
      <c r="AA385" s="5"/>
      <c r="AB385" s="5"/>
      <c r="AC385" s="5"/>
      <c r="AD385" s="5"/>
      <c r="AE385" s="5"/>
      <c r="AF385" s="5"/>
      <c r="AG385" s="5"/>
      <c r="AI385" s="5"/>
      <c r="AJ385" s="5"/>
      <c r="AK385" s="5"/>
      <c r="AL385" s="5"/>
      <c r="AM385" s="4"/>
      <c r="AN385" s="4"/>
      <c r="AP385" s="6"/>
      <c r="AQ385" s="6"/>
      <c r="AR385" s="6"/>
      <c r="AS385" s="6"/>
      <c r="AT385" s="6"/>
      <c r="AU385" s="6"/>
      <c r="AV385" s="6"/>
    </row>
    <row r="386" spans="15:48" x14ac:dyDescent="0.2">
      <c r="O386" s="6"/>
      <c r="P386" s="24"/>
      <c r="Q386" s="24"/>
      <c r="R386" s="24"/>
      <c r="S386" s="24"/>
      <c r="T386" s="6"/>
      <c r="U386" s="4"/>
      <c r="V386" s="4"/>
      <c r="W386" s="5"/>
      <c r="Y386" s="4"/>
      <c r="Z386" s="5"/>
      <c r="AA386" s="5"/>
      <c r="AB386" s="5"/>
      <c r="AC386" s="5"/>
      <c r="AD386" s="5"/>
      <c r="AE386" s="5"/>
      <c r="AF386" s="5"/>
      <c r="AG386" s="5"/>
      <c r="AI386" s="5"/>
      <c r="AJ386" s="5"/>
      <c r="AK386" s="5"/>
      <c r="AL386" s="5"/>
      <c r="AM386" s="4"/>
      <c r="AN386" s="4"/>
      <c r="AP386" s="6"/>
      <c r="AQ386" s="6"/>
      <c r="AR386" s="6"/>
      <c r="AS386" s="6"/>
      <c r="AT386" s="6"/>
      <c r="AU386" s="6"/>
      <c r="AV386" s="6"/>
    </row>
    <row r="387" spans="15:48" x14ac:dyDescent="0.2">
      <c r="O387" s="6"/>
      <c r="P387" s="24"/>
      <c r="Q387" s="24"/>
      <c r="R387" s="24"/>
      <c r="S387" s="6"/>
      <c r="U387" s="4"/>
      <c r="W387" s="5"/>
      <c r="X387" s="4"/>
      <c r="Z387" s="5"/>
      <c r="AA387" s="5"/>
      <c r="AC387" s="6"/>
      <c r="AD387" s="6"/>
      <c r="AE387" s="6"/>
      <c r="AF387" s="6"/>
      <c r="AG387" s="6"/>
      <c r="AH387" s="6"/>
      <c r="AI387" s="4"/>
      <c r="AJ387" s="4"/>
      <c r="AK387" s="4"/>
      <c r="AL387" s="4"/>
      <c r="AM387" s="5"/>
      <c r="AN387" s="5"/>
      <c r="AO387" s="5"/>
      <c r="AP387" s="6"/>
    </row>
    <row r="388" spans="15:48" x14ac:dyDescent="0.2">
      <c r="O388" s="6"/>
      <c r="P388" s="24"/>
      <c r="Q388" s="6"/>
      <c r="R388" s="4"/>
      <c r="S388" s="4"/>
      <c r="T388" s="5"/>
      <c r="V388" s="4"/>
      <c r="W388" s="5"/>
      <c r="Y388" s="4"/>
      <c r="Z388" s="5"/>
      <c r="AA388" s="6"/>
      <c r="AB388" s="6"/>
      <c r="AI388" s="5"/>
      <c r="AJ388" s="5"/>
      <c r="AK388" s="5"/>
      <c r="AL388" s="5"/>
      <c r="AM388" s="4"/>
      <c r="AN388" s="4"/>
      <c r="AO388" s="6"/>
    </row>
    <row r="389" spans="15:48" x14ac:dyDescent="0.2">
      <c r="O389" s="6"/>
      <c r="P389" s="24"/>
      <c r="Q389" s="6"/>
      <c r="R389" s="4"/>
      <c r="S389" s="4"/>
      <c r="T389" s="5"/>
      <c r="V389" s="4"/>
      <c r="W389" s="5"/>
      <c r="Y389" s="4"/>
      <c r="Z389" s="5"/>
      <c r="AA389" s="6"/>
      <c r="AB389" s="6"/>
      <c r="AI389" s="5"/>
      <c r="AJ389" s="5"/>
      <c r="AK389" s="5"/>
      <c r="AL389" s="5"/>
      <c r="AM389" s="4"/>
      <c r="AN389" s="4"/>
      <c r="AO389" s="6"/>
    </row>
    <row r="390" spans="15:48" x14ac:dyDescent="0.2">
      <c r="O390" s="6"/>
      <c r="P390" s="24"/>
      <c r="Q390" s="6"/>
      <c r="R390" s="4"/>
      <c r="S390" s="4"/>
      <c r="T390" s="5"/>
      <c r="V390" s="4"/>
      <c r="W390" s="5"/>
      <c r="Y390" s="4"/>
      <c r="Z390" s="5"/>
      <c r="AA390" s="6"/>
      <c r="AB390" s="6"/>
      <c r="AI390" s="5"/>
      <c r="AJ390" s="5"/>
      <c r="AK390" s="5"/>
      <c r="AL390" s="5"/>
      <c r="AM390" s="4"/>
      <c r="AN390" s="4"/>
      <c r="AO390" s="6"/>
    </row>
    <row r="391" spans="15:48" x14ac:dyDescent="0.2">
      <c r="O391" s="6"/>
      <c r="P391" s="6"/>
      <c r="Q391" s="6"/>
      <c r="R391" s="4"/>
      <c r="T391" s="5"/>
      <c r="U391" s="4"/>
      <c r="W391" s="5"/>
      <c r="X391" s="4"/>
      <c r="Z391" s="5"/>
      <c r="AA391" s="6"/>
      <c r="AI391" s="5"/>
      <c r="AJ391" s="5"/>
      <c r="AK391" s="4"/>
      <c r="AL391" s="4"/>
      <c r="AO391" s="6"/>
    </row>
    <row r="392" spans="15:48" x14ac:dyDescent="0.2">
      <c r="O392" s="6"/>
      <c r="P392" s="6"/>
      <c r="Q392" s="6"/>
      <c r="R392" s="4"/>
      <c r="T392" s="5"/>
      <c r="U392" s="4"/>
      <c r="W392" s="5"/>
      <c r="X392" s="4"/>
      <c r="Z392" s="5"/>
      <c r="AA392" s="6"/>
      <c r="AI392" s="5"/>
      <c r="AJ392" s="5"/>
      <c r="AK392" s="4"/>
      <c r="AL392" s="4"/>
      <c r="AO392" s="6"/>
    </row>
    <row r="393" spans="15:48" x14ac:dyDescent="0.2">
      <c r="O393" s="6"/>
    </row>
    <row r="394" spans="15:48" x14ac:dyDescent="0.2">
      <c r="O394" s="6"/>
      <c r="R394" s="4"/>
      <c r="S394" s="4"/>
      <c r="U394" s="4"/>
      <c r="V394" s="4"/>
      <c r="X394" s="4"/>
      <c r="Y394" s="4"/>
      <c r="AI394" s="4"/>
      <c r="AJ394" s="4"/>
      <c r="AK394" s="4"/>
      <c r="AL394" s="4"/>
      <c r="AM394" s="4"/>
      <c r="AN394" s="4"/>
    </row>
    <row r="395" spans="15:48" x14ac:dyDescent="0.2">
      <c r="O395" s="6"/>
      <c r="R395" s="4"/>
      <c r="S395" s="4"/>
      <c r="U395" s="4"/>
      <c r="V395" s="4"/>
      <c r="X395" s="4"/>
      <c r="Y395" s="4"/>
      <c r="AI395" s="4"/>
      <c r="AJ395" s="4"/>
      <c r="AK395" s="4"/>
      <c r="AL395" s="4"/>
      <c r="AM395" s="4"/>
      <c r="AN395" s="4"/>
    </row>
    <row r="396" spans="15:48" x14ac:dyDescent="0.2">
      <c r="O396" s="6"/>
      <c r="R396" s="4"/>
      <c r="S396" s="4"/>
      <c r="U396" s="4"/>
      <c r="V396" s="4"/>
      <c r="X396" s="4"/>
      <c r="Y396" s="4"/>
      <c r="AI396" s="4"/>
      <c r="AJ396" s="4"/>
      <c r="AK396" s="4"/>
      <c r="AL396" s="4"/>
      <c r="AM396" s="4"/>
      <c r="AN396" s="4"/>
    </row>
    <row r="397" spans="15:48" x14ac:dyDescent="0.2">
      <c r="O397" s="6"/>
      <c r="R397" s="4"/>
      <c r="S397" s="4"/>
      <c r="U397" s="4"/>
      <c r="V397" s="4"/>
      <c r="X397" s="4"/>
      <c r="Y397" s="4"/>
      <c r="AI397" s="4"/>
      <c r="AJ397" s="4"/>
      <c r="AK397" s="4"/>
      <c r="AL397" s="4"/>
      <c r="AM397" s="4"/>
      <c r="AN397" s="4"/>
    </row>
    <row r="398" spans="15:48" x14ac:dyDescent="0.2">
      <c r="O398" s="6"/>
      <c r="R398" s="4"/>
      <c r="S398" s="4"/>
      <c r="U398" s="4"/>
      <c r="V398" s="4"/>
      <c r="X398" s="4"/>
      <c r="Y398" s="4"/>
      <c r="AI398" s="4"/>
      <c r="AJ398" s="4"/>
      <c r="AK398" s="4"/>
      <c r="AL398" s="4"/>
      <c r="AM398" s="4"/>
      <c r="AN398" s="4"/>
    </row>
    <row r="399" spans="15:48" x14ac:dyDescent="0.2">
      <c r="O399" s="6"/>
      <c r="R399" s="4"/>
      <c r="S399" s="4"/>
      <c r="U399" s="4"/>
      <c r="V399" s="4"/>
      <c r="X399" s="4"/>
      <c r="Y399" s="4"/>
      <c r="AI399" s="4"/>
      <c r="AJ399" s="4"/>
      <c r="AK399" s="4"/>
      <c r="AL399" s="4"/>
      <c r="AM399" s="4"/>
      <c r="AN399" s="4"/>
    </row>
    <row r="400" spans="15:48" x14ac:dyDescent="0.2">
      <c r="R400" s="4"/>
      <c r="S400" s="4"/>
      <c r="U400" s="4"/>
      <c r="V400" s="4"/>
      <c r="X400" s="4"/>
      <c r="Y400" s="4"/>
      <c r="AI400" s="4"/>
      <c r="AJ400" s="4"/>
      <c r="AK400" s="4"/>
      <c r="AL400" s="4"/>
      <c r="AM400" s="4"/>
      <c r="AN400" s="4"/>
    </row>
    <row r="401" spans="18:40" x14ac:dyDescent="0.2">
      <c r="R401" s="4"/>
      <c r="S401" s="4"/>
      <c r="U401" s="4"/>
      <c r="V401" s="4"/>
      <c r="X401" s="4"/>
      <c r="Y401" s="4"/>
      <c r="AI401" s="4"/>
      <c r="AJ401" s="4"/>
      <c r="AK401" s="4"/>
      <c r="AL401" s="4"/>
      <c r="AM401" s="4"/>
      <c r="AN401" s="4"/>
    </row>
    <row r="402" spans="18:40" x14ac:dyDescent="0.2">
      <c r="R402" s="4"/>
      <c r="S402" s="4"/>
      <c r="U402" s="4"/>
      <c r="V402" s="4"/>
      <c r="X402" s="4"/>
      <c r="Y402" s="4"/>
      <c r="AI402" s="4"/>
      <c r="AJ402" s="4"/>
      <c r="AK402" s="4"/>
      <c r="AL402" s="4"/>
      <c r="AM402" s="4"/>
      <c r="AN402" s="4"/>
    </row>
    <row r="403" spans="18:40" x14ac:dyDescent="0.2">
      <c r="R403" s="4"/>
      <c r="S403" s="4"/>
      <c r="U403" s="4"/>
      <c r="V403" s="4"/>
      <c r="X403" s="4"/>
      <c r="Y403" s="4"/>
      <c r="AI403" s="4"/>
      <c r="AJ403" s="4"/>
      <c r="AK403" s="4"/>
      <c r="AL403" s="4"/>
      <c r="AM403" s="4"/>
      <c r="AN403" s="4"/>
    </row>
    <row r="404" spans="18:40" x14ac:dyDescent="0.2">
      <c r="R404" s="4"/>
      <c r="S404" s="4"/>
      <c r="U404" s="4"/>
      <c r="V404" s="4"/>
      <c r="X404" s="4"/>
      <c r="Y404" s="4"/>
      <c r="AI404" s="4"/>
      <c r="AJ404" s="4"/>
      <c r="AK404" s="4"/>
      <c r="AL404" s="4"/>
      <c r="AM404" s="4"/>
      <c r="AN404" s="4"/>
    </row>
    <row r="405" spans="18:40" x14ac:dyDescent="0.2">
      <c r="R405" s="4"/>
      <c r="S405" s="4"/>
      <c r="U405" s="4"/>
      <c r="V405" s="4"/>
      <c r="X405" s="4"/>
      <c r="Y405" s="4"/>
      <c r="AI405" s="4"/>
      <c r="AJ405" s="4"/>
      <c r="AK405" s="4"/>
      <c r="AL405" s="4"/>
      <c r="AM405" s="4"/>
      <c r="AN405" s="4"/>
    </row>
    <row r="406" spans="18:40" x14ac:dyDescent="0.2">
      <c r="R406" s="4"/>
      <c r="S406" s="4"/>
      <c r="U406" s="4"/>
      <c r="V406" s="4"/>
      <c r="X406" s="4"/>
      <c r="Y406" s="4"/>
      <c r="AI406" s="4"/>
      <c r="AJ406" s="4"/>
      <c r="AK406" s="4"/>
      <c r="AL406" s="4"/>
      <c r="AM406" s="4"/>
      <c r="AN406" s="4"/>
    </row>
    <row r="408" spans="18:40" x14ac:dyDescent="0.2">
      <c r="R408" s="4"/>
      <c r="S408" s="4"/>
      <c r="U408" s="4"/>
      <c r="V408" s="4"/>
      <c r="X408" s="4"/>
      <c r="Y408" s="4"/>
      <c r="AI408" s="4"/>
      <c r="AJ408" s="4"/>
      <c r="AK408" s="4"/>
      <c r="AL408" s="4"/>
      <c r="AM408" s="4"/>
      <c r="AN408" s="4"/>
    </row>
    <row r="409" spans="18:40" x14ac:dyDescent="0.2">
      <c r="R409" s="4"/>
      <c r="S409" s="4"/>
      <c r="U409" s="4"/>
      <c r="V409" s="4"/>
      <c r="X409" s="4"/>
      <c r="Y409" s="4"/>
      <c r="AI409" s="4"/>
      <c r="AJ409" s="4"/>
      <c r="AK409" s="4"/>
      <c r="AL409" s="4"/>
      <c r="AM409" s="4"/>
      <c r="AN409" s="4"/>
    </row>
    <row r="410" spans="18:40" x14ac:dyDescent="0.2">
      <c r="R410" s="4"/>
      <c r="S410" s="4"/>
      <c r="U410" s="4"/>
      <c r="V410" s="4"/>
      <c r="X410" s="4"/>
      <c r="Y410" s="4"/>
      <c r="AI410" s="4"/>
      <c r="AJ410" s="4"/>
      <c r="AK410" s="4"/>
      <c r="AL410" s="4"/>
      <c r="AM410" s="4"/>
      <c r="AN410" s="4"/>
    </row>
    <row r="411" spans="18:40" x14ac:dyDescent="0.2">
      <c r="R411" s="4"/>
      <c r="S411" s="4"/>
      <c r="U411" s="4"/>
      <c r="V411" s="4"/>
      <c r="X411" s="4"/>
      <c r="Y411" s="4"/>
      <c r="AI411" s="4"/>
      <c r="AJ411" s="4"/>
      <c r="AK411" s="4"/>
      <c r="AL411" s="4"/>
      <c r="AM411" s="4"/>
      <c r="AN411" s="4"/>
    </row>
    <row r="412" spans="18:40" x14ac:dyDescent="0.2">
      <c r="R412" s="4"/>
      <c r="S412" s="4"/>
      <c r="U412" s="4"/>
      <c r="V412" s="4"/>
      <c r="X412" s="4"/>
      <c r="Y412" s="4"/>
      <c r="AI412" s="4"/>
      <c r="AJ412" s="4"/>
      <c r="AK412" s="4"/>
      <c r="AL412" s="4"/>
      <c r="AM412" s="4"/>
      <c r="AN412" s="4"/>
    </row>
    <row r="413" spans="18:40" x14ac:dyDescent="0.2">
      <c r="R413" s="4"/>
      <c r="S413" s="4"/>
      <c r="U413" s="4"/>
      <c r="V413" s="4"/>
      <c r="X413" s="4"/>
      <c r="Y413" s="4"/>
      <c r="AI413" s="4"/>
      <c r="AJ413" s="4"/>
      <c r="AK413" s="4"/>
      <c r="AL413" s="4"/>
      <c r="AM413" s="4"/>
      <c r="AN413" s="4"/>
    </row>
    <row r="414" spans="18:40" x14ac:dyDescent="0.2">
      <c r="R414" s="4"/>
      <c r="S414" s="4"/>
      <c r="U414" s="4"/>
      <c r="V414" s="4"/>
      <c r="X414" s="4"/>
      <c r="Y414" s="4"/>
      <c r="AI414" s="4"/>
      <c r="AJ414" s="4"/>
      <c r="AK414" s="4"/>
      <c r="AL414" s="4"/>
      <c r="AM414" s="4"/>
      <c r="AN414" s="4"/>
    </row>
    <row r="415" spans="18:40" x14ac:dyDescent="0.2">
      <c r="R415" s="4"/>
      <c r="S415" s="4"/>
      <c r="U415" s="4"/>
      <c r="V415" s="4"/>
      <c r="X415" s="4"/>
      <c r="Y415" s="4"/>
      <c r="AI415" s="4"/>
      <c r="AJ415" s="4"/>
      <c r="AK415" s="4"/>
      <c r="AL415" s="4"/>
      <c r="AM415" s="4"/>
      <c r="AN415" s="4"/>
    </row>
  </sheetData>
  <sheetProtection selectLockedCells="1"/>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FA4A3-2132-469F-9489-20C2FE5F2264}">
  <sheetPr codeName="Blad9">
    <tabColor theme="5" tint="-0.249977111117893"/>
  </sheetPr>
  <dimension ref="A2:AF107"/>
  <sheetViews>
    <sheetView workbookViewId="0">
      <selection activeCell="B5" sqref="B5"/>
    </sheetView>
  </sheetViews>
  <sheetFormatPr defaultColWidth="8.85546875" defaultRowHeight="11.25" x14ac:dyDescent="0.2"/>
  <cols>
    <col min="1" max="1" width="38.42578125" style="4" customWidth="1"/>
    <col min="2" max="2" width="15.7109375" style="6" customWidth="1"/>
    <col min="3" max="3" width="4.7109375" style="4" customWidth="1"/>
    <col min="4" max="4" width="15.7109375" style="6" customWidth="1"/>
    <col min="5" max="5" width="4.7109375" style="4" customWidth="1"/>
    <col min="6" max="6" width="15.7109375" style="6" customWidth="1"/>
    <col min="7" max="7" width="8.85546875" style="4"/>
    <col min="8" max="8" width="9" style="4" bestFit="1" customWidth="1"/>
    <col min="9" max="9" width="8.85546875" style="4"/>
    <col min="10" max="10" width="9" style="4" bestFit="1" customWidth="1"/>
    <col min="11" max="12" width="8.85546875" style="4"/>
    <col min="13" max="14" width="8.85546875" style="5"/>
    <col min="15" max="15" width="75.140625" style="4" customWidth="1"/>
    <col min="16" max="18" width="8.85546875" style="4"/>
    <col min="19" max="19" width="12" style="5" customWidth="1"/>
    <col min="20" max="16384" width="8.85546875" style="4"/>
  </cols>
  <sheetData>
    <row r="2" spans="1:32" x14ac:dyDescent="0.2">
      <c r="A2" s="4" t="s">
        <v>2059</v>
      </c>
      <c r="B2" s="24" t="str">
        <f>IF(OR(gemeentecode="GM9999",E!A2&lt;&gt;""),"Generiek",Invoer!S4)</f>
        <v>Haarlemmermeer</v>
      </c>
      <c r="N2" s="97" t="s">
        <v>910</v>
      </c>
      <c r="O2" s="95"/>
      <c r="P2" s="95"/>
      <c r="Q2" s="95"/>
      <c r="R2" s="95"/>
      <c r="S2" s="96"/>
      <c r="T2" s="95"/>
      <c r="U2" s="95"/>
      <c r="V2" s="95"/>
      <c r="W2" s="95"/>
      <c r="X2" s="95"/>
      <c r="Y2" s="95"/>
      <c r="Z2" s="95"/>
      <c r="AA2" s="95"/>
      <c r="AB2" s="95"/>
      <c r="AC2" s="95"/>
      <c r="AD2" s="95"/>
    </row>
    <row r="3" spans="1:32" x14ac:dyDescent="0.2">
      <c r="A3" s="4" t="s">
        <v>2060</v>
      </c>
      <c r="B3" s="24" t="str">
        <f>IF(OR(gemeentecode="GM9999",Invoer!$T$6=TRUE,E!A2&lt;&gt;""),"Toetsing: generiek",CONCATENATE("Toetsing: gemeente ",B2))</f>
        <v>Toetsing: gemeente Haarlemmermeer</v>
      </c>
      <c r="N3" s="96"/>
      <c r="O3" s="95"/>
      <c r="P3" s="95"/>
      <c r="Q3" s="95"/>
      <c r="R3" s="95"/>
      <c r="S3" s="96"/>
      <c r="T3" s="95"/>
      <c r="U3" s="95"/>
      <c r="V3" s="95"/>
      <c r="W3" s="95"/>
      <c r="X3" s="95"/>
      <c r="Y3" s="95"/>
      <c r="Z3" s="95"/>
      <c r="AA3" s="95"/>
      <c r="AB3" s="95"/>
      <c r="AC3" s="95"/>
      <c r="AD3" s="95"/>
    </row>
    <row r="4" spans="1:32" x14ac:dyDescent="0.2">
      <c r="A4" s="4" t="s">
        <v>2154</v>
      </c>
      <c r="B4" s="24" t="str">
        <f>IF(B2="Generiek","(generiek beleid)",CONCATENATE("(waarden geldend in de gemeente ",B2,")"))</f>
        <v>(waarden geldend in de gemeente Haarlemmermeer)</v>
      </c>
      <c r="N4" s="96" t="s">
        <v>45</v>
      </c>
      <c r="O4" s="95" t="s">
        <v>2133</v>
      </c>
      <c r="P4" s="95"/>
      <c r="Q4" s="95"/>
      <c r="R4" s="95"/>
      <c r="S4" s="96"/>
      <c r="T4" s="95"/>
      <c r="U4" s="95"/>
      <c r="V4" s="95"/>
      <c r="W4" s="95"/>
      <c r="X4" s="95"/>
      <c r="Y4" s="95"/>
      <c r="Z4" s="95"/>
      <c r="AA4" s="95"/>
      <c r="AB4" s="95"/>
      <c r="AC4" s="95"/>
      <c r="AD4" s="95"/>
    </row>
    <row r="5" spans="1:32" x14ac:dyDescent="0.2">
      <c r="N5" s="96" t="s">
        <v>46</v>
      </c>
      <c r="O5" s="95" t="s">
        <v>2132</v>
      </c>
      <c r="P5" s="95"/>
      <c r="Q5" s="95"/>
      <c r="R5" s="95"/>
      <c r="S5" s="96"/>
      <c r="T5" s="95"/>
      <c r="U5" s="95"/>
      <c r="V5" s="95"/>
      <c r="W5" s="95"/>
      <c r="X5" s="95"/>
      <c r="Y5" s="95"/>
      <c r="Z5" s="95"/>
      <c r="AA5" s="95"/>
      <c r="AB5" s="95"/>
      <c r="AC5" s="95"/>
      <c r="AD5" s="95"/>
    </row>
    <row r="6" spans="1:32" x14ac:dyDescent="0.2">
      <c r="A6" s="4" t="s">
        <v>2080</v>
      </c>
      <c r="B6" s="91" t="str">
        <f>Invoer!C18</f>
        <v>MMA01</v>
      </c>
      <c r="D6" s="91" t="str">
        <f>Invoer!E18</f>
        <v>MMA02</v>
      </c>
      <c r="F6" s="91" t="str">
        <f>Invoer!G18</f>
        <v>MMA03</v>
      </c>
      <c r="N6" s="96" t="s">
        <v>47</v>
      </c>
      <c r="O6" s="95" t="s">
        <v>2131</v>
      </c>
      <c r="P6" s="95"/>
      <c r="Q6" s="95"/>
      <c r="R6" s="95"/>
      <c r="S6" s="96"/>
      <c r="T6" s="95"/>
      <c r="U6" s="95"/>
      <c r="V6" s="95"/>
      <c r="W6" s="95"/>
      <c r="X6" s="95"/>
      <c r="Y6" s="95"/>
      <c r="Z6" s="95"/>
      <c r="AA6" s="95"/>
      <c r="AB6" s="95"/>
      <c r="AC6" s="95"/>
      <c r="AD6" s="95"/>
    </row>
    <row r="7" spans="1:32" x14ac:dyDescent="0.2">
      <c r="N7" s="96" t="s">
        <v>48</v>
      </c>
      <c r="O7" s="95" t="s">
        <v>2130</v>
      </c>
      <c r="P7" s="95"/>
      <c r="Q7" s="95"/>
      <c r="R7" s="95"/>
      <c r="S7" s="96"/>
      <c r="T7" s="95"/>
      <c r="U7" s="95"/>
      <c r="V7" s="95"/>
      <c r="W7" s="95"/>
      <c r="X7" s="95"/>
      <c r="Y7" s="95"/>
      <c r="Z7" s="95"/>
      <c r="AA7" s="95"/>
      <c r="AB7" s="95"/>
      <c r="AC7" s="95"/>
      <c r="AD7" s="95"/>
    </row>
    <row r="8" spans="1:32" x14ac:dyDescent="0.2">
      <c r="A8" s="4" t="s">
        <v>265</v>
      </c>
      <c r="B8" s="6">
        <f>COUNTA(G!R12:R326,G!R362:R368)-COUNTBLANK(G!R12:R326)-COUNTBLANK(G!R362:R368)</f>
        <v>12</v>
      </c>
      <c r="D8" s="6">
        <f>COUNTA(G!U12:U326,G!U362:U368)-COUNTBLANK(G!U12:U326)-COUNTBLANK(G!U362:U368)</f>
        <v>12</v>
      </c>
      <c r="F8" s="6">
        <f>COUNTA(G!X12:X326,G!X362:X368)-COUNTBLANK(G!X12:X326)-COUNTBLANK(G!X362:X368)</f>
        <v>12</v>
      </c>
      <c r="N8" s="96" t="s">
        <v>819</v>
      </c>
      <c r="O8" s="95" t="s">
        <v>2129</v>
      </c>
      <c r="P8" s="95"/>
      <c r="Q8" s="95"/>
      <c r="R8" s="95" t="s">
        <v>2136</v>
      </c>
      <c r="S8" s="96"/>
      <c r="T8" s="95"/>
      <c r="U8" s="97"/>
      <c r="V8" s="97"/>
      <c r="W8" s="97"/>
      <c r="X8" s="97"/>
      <c r="Y8" s="95"/>
      <c r="Z8" s="95"/>
      <c r="AA8" s="95"/>
      <c r="AB8" s="96"/>
      <c r="AC8" s="96"/>
      <c r="AD8" s="97"/>
      <c r="AE8" s="24"/>
      <c r="AF8" s="24"/>
    </row>
    <row r="9" spans="1:32" x14ac:dyDescent="0.2">
      <c r="A9" s="4" t="s">
        <v>2094</v>
      </c>
      <c r="B9" s="6">
        <f>IF(B8&lt;2,0,(IF(B8&lt;7,1,(IF(B8&lt;16,2,(IF(B8&lt;27,3,(IF(B8&lt;37,4,5)))))))))</f>
        <v>2</v>
      </c>
      <c r="D9" s="6">
        <f>IF(D8&lt;2,0,(IF(D8&lt;7,1,(IF(D8&lt;16,2,(IF(D8&lt;27,3,(IF(D8&lt;37,4,5)))))))))</f>
        <v>2</v>
      </c>
      <c r="F9" s="6">
        <f>IF(F8&lt;2,0,(IF(F8&lt;7,1,(IF(F8&lt;16,2,(IF(F8&lt;27,3,(IF(F8&lt;37,4,5)))))))))</f>
        <v>2</v>
      </c>
      <c r="N9" s="96"/>
      <c r="O9" s="95"/>
      <c r="P9" s="95"/>
      <c r="Q9" s="95"/>
      <c r="R9" s="95"/>
      <c r="S9" s="96"/>
      <c r="T9" s="95"/>
      <c r="U9" s="95"/>
      <c r="V9" s="95"/>
      <c r="W9" s="95"/>
      <c r="X9" s="95"/>
      <c r="Y9" s="95"/>
      <c r="Z9" s="95"/>
      <c r="AA9" s="95"/>
      <c r="AB9" s="95"/>
      <c r="AC9" s="95"/>
      <c r="AD9" s="95"/>
    </row>
    <row r="10" spans="1:32" x14ac:dyDescent="0.2">
      <c r="A10" s="4" t="s">
        <v>2092</v>
      </c>
      <c r="B10" s="6">
        <f>IF(B8&lt;7,0,(IF(B8&lt;16,2,(IF(B8&lt;27,3,(IF(B8&lt;37,4,5)))))))</f>
        <v>2</v>
      </c>
      <c r="D10" s="6">
        <f>IF(D8&lt;7,0,(IF(D8&lt;16,2,(IF(D8&lt;27,3,(IF(D8&lt;37,4,5)))))))</f>
        <v>2</v>
      </c>
      <c r="F10" s="6">
        <f>IF(F8&lt;7,0,(IF(F8&lt;16,2,(IF(F8&lt;27,3,(IF(F8&lt;37,4,5)))))))</f>
        <v>2</v>
      </c>
      <c r="M10" s="94"/>
      <c r="N10" s="96" t="str">
        <f>IF(O10="","","(1)")</f>
        <v>(1)</v>
      </c>
      <c r="O10" s="95" t="str">
        <f>IFERROR(VLOOKUP(SMALL($R$11:$R$60,1),$R$11:$T$60,3,FALSE),"")</f>
        <v>Omgerekend naar standaardbodem (organische stof = 10 gew.%ds en lutum = 25 gew.%ds).</v>
      </c>
      <c r="P10" s="95" t="str">
        <f>N10</f>
        <v>(1)</v>
      </c>
      <c r="Q10" s="95"/>
      <c r="R10" s="95"/>
      <c r="S10" s="96" t="s">
        <v>2137</v>
      </c>
      <c r="T10" s="95" t="s">
        <v>2138</v>
      </c>
      <c r="U10" s="95"/>
      <c r="V10" s="95"/>
      <c r="W10" s="95"/>
      <c r="X10" s="95"/>
      <c r="Y10" s="95"/>
      <c r="Z10" s="95"/>
      <c r="AA10" s="95"/>
      <c r="AB10" s="95"/>
      <c r="AC10" s="95"/>
      <c r="AD10" s="95"/>
    </row>
    <row r="11" spans="1:32" x14ac:dyDescent="0.2">
      <c r="A11" s="4" t="s">
        <v>58</v>
      </c>
      <c r="B11" s="6" t="str">
        <f>IF(COUNT(F!E14,F!E16,F!E21:'F'!E23,F!E26:'F'!E28,F!E32:'F'!E42,F!E49:'F'!E57,F!E248)-COUNTIF((F!E14),0)-COUNTIF((F!E16),0)-COUNTIF((F!E21:'F'!E23),0)-COUNTIF((F!E26:'F'!E28),0)-COUNTIF((F!E32:'F'!E42),0)-COUNTIF((F!E49:'F'!E57),0)-COUNTIF((F!E248),0)=29,"ja","nee")</f>
        <v>ja</v>
      </c>
      <c r="C11" s="6"/>
      <c r="D11" s="6" t="str">
        <f>IF(COUNT(F!G14,F!G16,F!G21:'F'!G23,F!G26:'F'!G28,F!G32:'F'!G42,F!G49:'F'!G57,F!G248)-COUNTIF((F!G14),0)-COUNTIF((F!G16),0)-COUNTIF((F!G21:'F'!G23),0)-COUNTIF((F!G26:'F'!G28),0)-COUNTIF((F!G32:'F'!G42),0)-COUNTIF((F!G49:'F'!G57),0)-COUNTIF((F!G248),0)=29,"ja","nee")</f>
        <v>ja</v>
      </c>
      <c r="E11" s="6"/>
      <c r="F11" s="6" t="str">
        <f>IF(COUNT(F!I14,F!I16,F!I21:'F'!I23,F!I26:'F'!I28,F!I32:'F'!I42,F!I49:'F'!I57,F!I248)-COUNTIF((F!I14),0)-COUNTIF((F!I16),0)-COUNTIF((F!I21:'F'!I23),0)-COUNTIF((F!I26:'F'!I28),0)-COUNTIF((F!I32:'F'!I42),0)-COUNTIF((F!I49:'F'!I57),0)-COUNTIF((F!I248),0)=29,"ja","nee")</f>
        <v>ja</v>
      </c>
      <c r="G11" s="6"/>
      <c r="H11" s="6"/>
      <c r="I11" s="6"/>
      <c r="J11" s="6"/>
      <c r="N11" s="96" t="str">
        <f>IF(O11="","","(2)")</f>
        <v>(2)</v>
      </c>
      <c r="O11" s="95" t="str">
        <f>IFERROR(VLOOKUP(SMALL($R$11:$R$60,2),$R$11:$T$60,3,FALSE),"")</f>
        <v>Indeling in kwaliteitsklassen ten behoeve van hergebruik van de grond.</v>
      </c>
      <c r="P11" s="95" t="str">
        <f t="shared" ref="P11:P59" si="0">N11</f>
        <v>(2)</v>
      </c>
      <c r="Q11" s="95"/>
      <c r="R11" s="95">
        <f>IF(S11="ja",1,"")</f>
        <v>1</v>
      </c>
      <c r="S11" s="96" t="s">
        <v>2146</v>
      </c>
      <c r="T11" s="95" t="s">
        <v>177</v>
      </c>
      <c r="U11" s="95"/>
      <c r="V11" s="95"/>
      <c r="W11" s="95"/>
      <c r="X11" s="95"/>
      <c r="Y11" s="95"/>
      <c r="Z11" s="95"/>
      <c r="AA11" s="95"/>
      <c r="AB11" s="95"/>
      <c r="AC11" s="95"/>
      <c r="AD11" s="95"/>
    </row>
    <row r="12" spans="1:32" x14ac:dyDescent="0.2">
      <c r="A12" s="4" t="s">
        <v>2081</v>
      </c>
      <c r="B12" s="6">
        <f>COUNTIF((G!R12:'G'!R326),"●●●●")+COUNTIF((G!R362:'G'!R368),"●●●●")</f>
        <v>0</v>
      </c>
      <c r="D12" s="6">
        <f>COUNTIF((G!U12:'G'!U326),"●●●●")+COUNTIF((G!U362:'G'!U368),"●●●●")</f>
        <v>0</v>
      </c>
      <c r="F12" s="6">
        <f>COUNTIF((G!X12:'G'!X326),"●●●●")+COUNTIF((G!X362:'G'!X368),"●●●●")</f>
        <v>0</v>
      </c>
      <c r="K12" s="6"/>
      <c r="N12" s="96" t="str">
        <f>IF(O12="","","(3)")</f>
        <v>(3)</v>
      </c>
      <c r="O12" s="95" t="str">
        <f>IFERROR(VLOOKUP(SMALL($R$11:$R$60,3),$R$11:$T$60,3,FALSE),"")</f>
        <v>De kwaliteitseis emissiearme grond (maximale concentratie) wordt overschreden.</v>
      </c>
      <c r="P12" s="95" t="str">
        <f t="shared" si="0"/>
        <v>(3)</v>
      </c>
      <c r="Q12" s="95"/>
      <c r="R12" s="95">
        <f>IF(S12="ja",2,"")</f>
        <v>2</v>
      </c>
      <c r="S12" s="96" t="str">
        <f>IF(OR(AND($B$40="--",$D$40="--",$F$40="--",$B$43="--",$D$43="--",$F$43="--"),Invoer!$T$30=FALSE),"nee","ja")</f>
        <v>ja</v>
      </c>
      <c r="T12" s="95" t="s">
        <v>2414</v>
      </c>
      <c r="U12" s="95"/>
      <c r="V12" s="95"/>
      <c r="W12" s="95"/>
      <c r="X12" s="95"/>
      <c r="Y12" s="95"/>
      <c r="Z12" s="95"/>
      <c r="AA12" s="95"/>
      <c r="AB12" s="95"/>
      <c r="AC12" s="95"/>
      <c r="AD12" s="95"/>
    </row>
    <row r="13" spans="1:32" x14ac:dyDescent="0.2">
      <c r="A13" s="4" t="s">
        <v>2082</v>
      </c>
      <c r="B13" s="6">
        <f>COUNTIF((G!R12:'G'!R326),"●●●")+COUNTIF((G!R362:'G'!R368),"●●●")</f>
        <v>0</v>
      </c>
      <c r="D13" s="6">
        <f>COUNTIF((G!U12:'G'!U326),"●●●")+COUNTIF((G!U362:'G'!U368),"●●●")</f>
        <v>0</v>
      </c>
      <c r="F13" s="6">
        <f>COUNTIF((G!X12:'G'!X326),"●●●")+COUNTIF((G!X362:'G'!X368),"●●●")</f>
        <v>0</v>
      </c>
      <c r="N13" s="96" t="str">
        <f>IF(O13="","","(4)")</f>
        <v/>
      </c>
      <c r="O13" s="95" t="str">
        <f>IFERROR(VLOOKUP(SMALL($R$11:$R$60,4),$R$11:$T$60,3,FALSE),"")</f>
        <v/>
      </c>
      <c r="P13" s="95" t="str">
        <f t="shared" si="0"/>
        <v/>
      </c>
      <c r="Q13" s="95"/>
      <c r="R13" s="95" t="str">
        <f>IF(S13="ja",3,"")</f>
        <v/>
      </c>
      <c r="S13" s="96" t="str">
        <f>IF(OR(AND($B$41="--",$D$41="--",$F$41="--",$B$43="--",$D$43="--",$F$43="--"),Invoer!$S$30=FALSE),"nee","ja")</f>
        <v>nee</v>
      </c>
      <c r="T13" s="95" t="s">
        <v>2415</v>
      </c>
      <c r="U13" s="95"/>
      <c r="V13" s="95"/>
      <c r="W13" s="95"/>
      <c r="X13" s="95"/>
      <c r="Y13" s="95"/>
      <c r="Z13" s="95"/>
      <c r="AA13" s="95"/>
      <c r="AB13" s="95"/>
      <c r="AC13" s="95"/>
      <c r="AD13" s="95"/>
    </row>
    <row r="14" spans="1:32" x14ac:dyDescent="0.2">
      <c r="A14" s="4" t="s">
        <v>2083</v>
      </c>
      <c r="B14" s="6">
        <f>COUNTIF((G!R12:'G'!R326),"●●")+COUNTIF((G!R362:'G'!R368),"●●")</f>
        <v>3</v>
      </c>
      <c r="D14" s="6">
        <f>COUNTIF((G!U12:'G'!U326),"●●")+COUNTIF((G!U362:'G'!U368),"●●")</f>
        <v>0</v>
      </c>
      <c r="F14" s="6">
        <f>COUNTIF((G!X12:'G'!X326),"●●")+COUNTIF((G!X362:'G'!X368),"●●")</f>
        <v>0</v>
      </c>
      <c r="N14" s="96" t="str">
        <f>IF(O14="","","(5)")</f>
        <v/>
      </c>
      <c r="O14" s="95" t="str">
        <f>IFERROR(VLOOKUP(SMALL($R$11:$R$60,5),$R$11:$T$60,3,FALSE),"")</f>
        <v/>
      </c>
      <c r="P14" s="95" t="str">
        <f t="shared" si="0"/>
        <v/>
      </c>
      <c r="Q14" s="95"/>
      <c r="R14" s="95">
        <f>IF(S14="ja",4,"")</f>
        <v>4</v>
      </c>
      <c r="S14" s="96" t="str">
        <f>IF(B19+D19+F19&gt;0,"ja","nee")</f>
        <v>ja</v>
      </c>
      <c r="T14" s="97" t="s">
        <v>2151</v>
      </c>
      <c r="U14" s="95"/>
      <c r="V14" s="95"/>
      <c r="W14" s="95"/>
      <c r="X14" s="95"/>
      <c r="Y14" s="95"/>
      <c r="Z14" s="95"/>
      <c r="AA14" s="95"/>
      <c r="AB14" s="95"/>
      <c r="AC14" s="95"/>
      <c r="AD14" s="95"/>
    </row>
    <row r="15" spans="1:32" x14ac:dyDescent="0.2">
      <c r="A15" s="4" t="s">
        <v>2084</v>
      </c>
      <c r="B15" s="6">
        <f>COUNTIF((G!R12:'G'!R326),"●")+COUNTIF((G!R362:'G'!R368),"●")</f>
        <v>0</v>
      </c>
      <c r="D15" s="6">
        <f>COUNTIF((G!U12:'G'!U326),"●")+COUNTIF((G!U362:'G'!U368),"●")</f>
        <v>2</v>
      </c>
      <c r="F15" s="6">
        <f>COUNTIF((G!X12:'G'!X326),"●")+COUNTIF((G!X362:'G'!X368),"●")</f>
        <v>0</v>
      </c>
      <c r="N15" s="96" t="str">
        <f>IF(O15="","","(6)")</f>
        <v/>
      </c>
      <c r="O15" s="95" t="str">
        <f>IFERROR(VLOOKUP(SMALL($R$11:$R$60,6),$R$11:$T$60,3,FALSE),"")</f>
        <v/>
      </c>
      <c r="P15" s="95" t="str">
        <f t="shared" si="0"/>
        <v/>
      </c>
      <c r="Q15" s="95"/>
      <c r="R15" s="95" t="str">
        <f>IF(S15="ja",5,"")</f>
        <v/>
      </c>
      <c r="S15" s="96"/>
      <c r="T15" s="95"/>
      <c r="U15" s="95"/>
      <c r="V15" s="95"/>
      <c r="W15" s="95"/>
      <c r="X15" s="95"/>
      <c r="Y15" s="95"/>
      <c r="Z15" s="95"/>
      <c r="AA15" s="95"/>
      <c r="AB15" s="95"/>
      <c r="AC15" s="95"/>
      <c r="AD15" s="95"/>
    </row>
    <row r="16" spans="1:32" x14ac:dyDescent="0.2">
      <c r="A16" s="4" t="s">
        <v>2085</v>
      </c>
      <c r="B16" s="6">
        <f>COUNTIF((G!R12:'G'!R326),"●●")+COUNTIF((G!R362:'G'!R368),"●●")-COUNTIF(G!R28,"●●")</f>
        <v>3</v>
      </c>
      <c r="D16" s="6">
        <f>COUNTIF((G!U12:'G'!U326),"●●")+COUNTIF((G!U362:'G'!U368),"●●")-COUNTIF(G!U28,"●●")</f>
        <v>0</v>
      </c>
      <c r="F16" s="6">
        <f>COUNTIF((G!X12:'G'!X326),"●●")+COUNTIF((G!X362:'G'!X368),"●●")-COUNTIF(G!X28,"●●")</f>
        <v>0</v>
      </c>
      <c r="N16" s="96" t="str">
        <f>IF(O16="","","(7)")</f>
        <v/>
      </c>
      <c r="O16" s="95" t="str">
        <f>IFERROR(VLOOKUP(SMALL($R$11:$R$60,7),$R$11:$T$60,3,FALSE),"")</f>
        <v/>
      </c>
      <c r="P16" s="95" t="str">
        <f t="shared" si="0"/>
        <v/>
      </c>
      <c r="Q16" s="95"/>
      <c r="R16" s="95" t="str">
        <f>IF(S16="ja",6,"")</f>
        <v/>
      </c>
      <c r="S16" s="96"/>
      <c r="T16" s="95"/>
      <c r="U16" s="95"/>
      <c r="V16" s="95"/>
      <c r="W16" s="95"/>
      <c r="X16" s="95"/>
      <c r="Y16" s="95"/>
      <c r="Z16" s="95"/>
      <c r="AA16" s="95"/>
      <c r="AB16" s="95"/>
      <c r="AC16" s="95"/>
      <c r="AD16" s="95"/>
    </row>
    <row r="17" spans="1:30" x14ac:dyDescent="0.2">
      <c r="A17" s="4" t="s">
        <v>2086</v>
      </c>
      <c r="B17" s="6">
        <f>SUM(G!AA12:AA326,G!AA362:AA368)</f>
        <v>2</v>
      </c>
      <c r="D17" s="6">
        <f>SUM(G!AB12:AB326,G!AB362:AB368)</f>
        <v>1</v>
      </c>
      <c r="F17" s="6">
        <f>SUM(G!AC12:AC326,G!AC362:AC368)</f>
        <v>0</v>
      </c>
      <c r="N17" s="96" t="str">
        <f>IF(O17="","","(8)")</f>
        <v/>
      </c>
      <c r="O17" s="95" t="str">
        <f>IFERROR(VLOOKUP(SMALL($R$11:$R$60,8),$R$11:$T$60,3,FALSE),"")</f>
        <v/>
      </c>
      <c r="P17" s="95" t="str">
        <f t="shared" si="0"/>
        <v/>
      </c>
      <c r="Q17" s="95"/>
      <c r="R17" s="95" t="str">
        <f>IF(S17="ja",7,"")</f>
        <v/>
      </c>
      <c r="S17" s="96"/>
      <c r="T17" s="95"/>
      <c r="U17" s="95"/>
      <c r="V17" s="95"/>
      <c r="W17" s="95"/>
      <c r="X17" s="95"/>
      <c r="Y17" s="95"/>
      <c r="Z17" s="95"/>
      <c r="AA17" s="95"/>
      <c r="AB17" s="95"/>
      <c r="AC17" s="95"/>
      <c r="AD17" s="95"/>
    </row>
    <row r="18" spans="1:30" x14ac:dyDescent="0.2">
      <c r="A18" s="4" t="s">
        <v>2090</v>
      </c>
      <c r="B18" s="6">
        <f>SUM(G!AE12:AE326,G!AE362:AE368)</f>
        <v>2</v>
      </c>
      <c r="D18" s="6">
        <f>SUM(G!AF12:AF326,G!AF362:AF368)</f>
        <v>0</v>
      </c>
      <c r="F18" s="6">
        <f>SUM(G!AG12:AG326,G!AG362:AG368)</f>
        <v>0</v>
      </c>
      <c r="N18" s="96" t="str">
        <f>IF(O18="","","(9)")</f>
        <v/>
      </c>
      <c r="O18" s="95" t="str">
        <f>IFERROR(VLOOKUP(SMALL($R$11:$R$60,9),$R$11:$T$60,3,FALSE),"")</f>
        <v/>
      </c>
      <c r="P18" s="95" t="str">
        <f t="shared" si="0"/>
        <v/>
      </c>
      <c r="Q18" s="95"/>
      <c r="R18" s="95" t="str">
        <f>IF(S18="ja",8,"")</f>
        <v/>
      </c>
      <c r="S18" s="96"/>
      <c r="T18" s="95"/>
      <c r="U18" s="95"/>
      <c r="V18" s="95"/>
      <c r="W18" s="95"/>
      <c r="X18" s="95"/>
      <c r="Y18" s="95"/>
      <c r="Z18" s="95"/>
      <c r="AA18" s="95"/>
      <c r="AB18" s="95"/>
      <c r="AC18" s="95"/>
      <c r="AD18" s="95"/>
    </row>
    <row r="19" spans="1:30" x14ac:dyDescent="0.2">
      <c r="A19" s="4" t="s">
        <v>2142</v>
      </c>
      <c r="B19" s="6">
        <f>COUNTIF(G!S12:'G'!S368,"nee")</f>
        <v>0</v>
      </c>
      <c r="D19" s="6">
        <f>COUNTIF(G!V12:'G'!V368,"nee")</f>
        <v>2</v>
      </c>
      <c r="F19" s="6">
        <f>COUNTIF(G!Y12:'G'!Y368,"nee")</f>
        <v>0</v>
      </c>
      <c r="N19" s="96" t="str">
        <f>IF(O19="","","(10)")</f>
        <v/>
      </c>
      <c r="O19" s="95" t="str">
        <f>IFERROR(VLOOKUP(SMALL($R$11:$R$60,10),$R$11:$T$60,3,FALSE),"")</f>
        <v/>
      </c>
      <c r="P19" s="95" t="str">
        <f t="shared" si="0"/>
        <v/>
      </c>
      <c r="Q19" s="95"/>
      <c r="R19" s="95" t="str">
        <f>IF(S19="ja",9,"")</f>
        <v/>
      </c>
      <c r="S19" s="96"/>
      <c r="T19" s="95"/>
      <c r="U19" s="95"/>
      <c r="V19" s="95"/>
      <c r="W19" s="95"/>
      <c r="X19" s="95"/>
      <c r="Y19" s="95"/>
      <c r="Z19" s="95"/>
      <c r="AA19" s="95"/>
      <c r="AB19" s="95"/>
      <c r="AC19" s="95"/>
      <c r="AD19" s="95"/>
    </row>
    <row r="20" spans="1:30" x14ac:dyDescent="0.2">
      <c r="A20" s="4" t="s">
        <v>2088</v>
      </c>
      <c r="B20" s="6" t="str">
        <f>IF(G!Q28&lt;=2*VLOOKUP(F!$B28,E!$B$1:$AK$300,5,FALSE),"ja","nee")</f>
        <v>ja</v>
      </c>
      <c r="D20" s="6" t="str">
        <f>IF(G!T28&lt;=2*VLOOKUP(F!$B28,E!$B$1:$AK$300,5,FALSE),"ja","nee")</f>
        <v>ja</v>
      </c>
      <c r="F20" s="6" t="str">
        <f>IF(G!W28&lt;=2*VLOOKUP(F!$B28,E!$B$1:$AK$300,5,FALSE),"ja","nee")</f>
        <v>ja</v>
      </c>
      <c r="N20" s="96" t="str">
        <f>IF(O20="","","(11)")</f>
        <v/>
      </c>
      <c r="O20" s="95" t="str">
        <f>IFERROR(VLOOKUP(SMALL($R$11:$R$60,11),$R$11:$T$60,3,FALSE),"")</f>
        <v/>
      </c>
      <c r="P20" s="95" t="str">
        <f t="shared" si="0"/>
        <v/>
      </c>
      <c r="Q20" s="95"/>
      <c r="R20" s="95" t="str">
        <f>IF(S20="ja",10,"")</f>
        <v/>
      </c>
      <c r="S20" s="96"/>
      <c r="T20" s="95"/>
      <c r="U20" s="95"/>
      <c r="V20" s="95"/>
      <c r="W20" s="95"/>
      <c r="X20" s="95"/>
      <c r="Y20" s="95"/>
      <c r="Z20" s="95"/>
      <c r="AA20" s="95"/>
      <c r="AB20" s="95"/>
      <c r="AC20" s="95"/>
      <c r="AD20" s="95"/>
    </row>
    <row r="21" spans="1:30" x14ac:dyDescent="0.2">
      <c r="A21" s="4" t="s">
        <v>2093</v>
      </c>
      <c r="B21" s="6" t="str">
        <f>IF(AND(B13=0,B16=0,B17=0,B15&lt;=B9,B20="ja"),"ja","nee")</f>
        <v>nee</v>
      </c>
      <c r="D21" s="6" t="str">
        <f>IF(AND(D13=0,D16=0,D17=0,D15&lt;=D9,D20="ja"),"ja","nee")</f>
        <v>nee</v>
      </c>
      <c r="F21" s="6" t="str">
        <f>IF(AND(F13=0,F16=0,F17=0,F15&lt;=F9,F20="ja"),"ja","nee")</f>
        <v>ja</v>
      </c>
      <c r="N21" s="96" t="str">
        <f>IF(O21="","","(12)")</f>
        <v/>
      </c>
      <c r="O21" s="95" t="str">
        <f>IFERROR(VLOOKUP(SMALL($R$11:$R$60,12),$R$11:$T$60,3,FALSE),"")</f>
        <v/>
      </c>
      <c r="P21" s="95" t="str">
        <f t="shared" si="0"/>
        <v/>
      </c>
      <c r="Q21" s="95"/>
      <c r="R21" s="95" t="str">
        <f>IF(S21="ja",11,"")</f>
        <v/>
      </c>
      <c r="S21" s="96"/>
      <c r="T21" s="95"/>
      <c r="U21" s="95"/>
      <c r="V21" s="95"/>
      <c r="W21" s="95"/>
      <c r="X21" s="95"/>
      <c r="Y21" s="95"/>
      <c r="Z21" s="95"/>
      <c r="AA21" s="95"/>
      <c r="AB21" s="95"/>
      <c r="AC21" s="95"/>
      <c r="AD21" s="95"/>
    </row>
    <row r="22" spans="1:30" x14ac:dyDescent="0.2">
      <c r="A22" s="4" t="s">
        <v>2089</v>
      </c>
      <c r="B22" s="6" t="str">
        <f>IF(AND(B14&lt;=B10,B18=0,B13=0),"ja","nee")</f>
        <v>nee</v>
      </c>
      <c r="D22" s="6" t="str">
        <f>IF(AND(D14&lt;=D10,D18=0,D13=0),"ja","nee")</f>
        <v>ja</v>
      </c>
      <c r="F22" s="6" t="str">
        <f>IF(AND(F14&lt;=F10,F18=0,F13=0),"ja","nee")</f>
        <v>ja</v>
      </c>
      <c r="N22" s="96" t="str">
        <f>IF(O22="","","(13)")</f>
        <v/>
      </c>
      <c r="O22" s="95" t="str">
        <f>IFERROR(VLOOKUP(SMALL($R$11:$R$60,13),$R$11:$T$60,3,FALSE),"")</f>
        <v/>
      </c>
      <c r="P22" s="95" t="str">
        <f t="shared" si="0"/>
        <v/>
      </c>
      <c r="Q22" s="95"/>
      <c r="R22" s="95" t="str">
        <f>IF(S22="ja",12,"")</f>
        <v/>
      </c>
      <c r="S22" s="96"/>
      <c r="T22" s="95"/>
      <c r="U22" s="95"/>
      <c r="V22" s="95"/>
      <c r="W22" s="95"/>
      <c r="X22" s="95"/>
      <c r="Y22" s="95"/>
      <c r="Z22" s="95"/>
      <c r="AA22" s="95"/>
      <c r="AB22" s="95"/>
      <c r="AC22" s="95"/>
      <c r="AD22" s="95"/>
    </row>
    <row r="23" spans="1:30" x14ac:dyDescent="0.2">
      <c r="A23" s="4" t="s">
        <v>2095</v>
      </c>
      <c r="B23" s="6" t="str">
        <f>IF(B12&gt;=1,"ja","nee")</f>
        <v>nee</v>
      </c>
      <c r="D23" s="6" t="str">
        <f>IF(D12&gt;=1,"ja","nee")</f>
        <v>nee</v>
      </c>
      <c r="F23" s="6" t="str">
        <f>IF(F12&gt;=1,"ja","nee")</f>
        <v>nee</v>
      </c>
      <c r="N23" s="96" t="str">
        <f>IF(O23="","","(14)")</f>
        <v/>
      </c>
      <c r="O23" s="95" t="str">
        <f>IFERROR(VLOOKUP(SMALL($R$11:$R$60,14),$R$11:$T$60,3,FALSE),"")</f>
        <v/>
      </c>
      <c r="P23" s="95" t="str">
        <f t="shared" si="0"/>
        <v/>
      </c>
      <c r="Q23" s="95"/>
      <c r="R23" s="95" t="str">
        <f>IF(S23="ja",13,"")</f>
        <v/>
      </c>
      <c r="S23" s="96"/>
      <c r="T23" s="95"/>
      <c r="U23" s="95"/>
      <c r="V23" s="95"/>
      <c r="W23" s="95"/>
      <c r="X23" s="95"/>
      <c r="Y23" s="95"/>
      <c r="Z23" s="95"/>
      <c r="AA23" s="95"/>
      <c r="AB23" s="95"/>
      <c r="AC23" s="95"/>
      <c r="AD23" s="95"/>
    </row>
    <row r="24" spans="1:30" x14ac:dyDescent="0.2">
      <c r="A24" s="4" t="s">
        <v>2096</v>
      </c>
      <c r="B24" s="6" t="str">
        <f>IF(AND(B23="nee",B13&gt;=1),"ja","nee")</f>
        <v>nee</v>
      </c>
      <c r="D24" s="6" t="str">
        <f>IF(AND(D23="nee",D13&gt;=1),"ja","nee")</f>
        <v>nee</v>
      </c>
      <c r="F24" s="6" t="str">
        <f>IF(AND(F23="nee",F13&gt;=1),"ja","nee")</f>
        <v>nee</v>
      </c>
      <c r="N24" s="96" t="str">
        <f>IF(O24="","","(15)")</f>
        <v/>
      </c>
      <c r="O24" s="95" t="str">
        <f>IFERROR(VLOOKUP(SMALL($R$11:$R$60,15),$R$11:$T$60,3,FALSE),"")</f>
        <v/>
      </c>
      <c r="P24" s="95" t="str">
        <f t="shared" si="0"/>
        <v/>
      </c>
      <c r="Q24" s="95"/>
      <c r="R24" s="95" t="str">
        <f>IF(S24="ja",14,"")</f>
        <v/>
      </c>
      <c r="S24" s="96"/>
      <c r="T24" s="95"/>
      <c r="U24" s="95"/>
      <c r="V24" s="95"/>
      <c r="W24" s="95"/>
      <c r="X24" s="95"/>
      <c r="Y24" s="95"/>
      <c r="Z24" s="95"/>
      <c r="AA24" s="95"/>
      <c r="AB24" s="95"/>
      <c r="AC24" s="95"/>
      <c r="AD24" s="95"/>
    </row>
    <row r="25" spans="1:30" x14ac:dyDescent="0.2">
      <c r="A25" s="4" t="s">
        <v>2100</v>
      </c>
      <c r="B25" s="6" t="str">
        <f>IF(AND(B23="nee",B24="nee",B16&gt;=1),"ja",IF(AND(B23="nee",G!R28="●●",B21="nee"),"ja","nee"))</f>
        <v>ja</v>
      </c>
      <c r="D25" s="6" t="str">
        <f>IF(AND(D23="nee",D16&gt;=1),"ja",IF(AND(D23="nee",G!U28="●●",D21="nee"),"ja","nee"))</f>
        <v>nee</v>
      </c>
      <c r="F25" s="6" t="str">
        <f>IF(AND(F23="nee",F16&gt;=1),"ja",IF(AND(F23="nee",G!X28="●●",F21="nee"),"ja","nee"))</f>
        <v>nee</v>
      </c>
      <c r="J25" s="4" t="str">
        <f>LOOKUP("(3)",N10:N20)</f>
        <v/>
      </c>
      <c r="N25" s="96" t="str">
        <f>IF(O25="","","(16)")</f>
        <v/>
      </c>
      <c r="O25" s="95" t="str">
        <f>IFERROR(VLOOKUP(SMALL($R$11:$R$60,16),$R$11:$T$60,3,FALSE),"")</f>
        <v/>
      </c>
      <c r="P25" s="95" t="str">
        <f t="shared" si="0"/>
        <v/>
      </c>
      <c r="Q25" s="95"/>
      <c r="R25" s="95" t="str">
        <f>IF(S25="ja",15,"")</f>
        <v/>
      </c>
      <c r="S25" s="96"/>
      <c r="T25" s="95"/>
      <c r="U25" s="95"/>
      <c r="V25" s="95"/>
      <c r="W25" s="95"/>
      <c r="X25" s="95"/>
      <c r="Y25" s="95"/>
      <c r="Z25" s="95"/>
      <c r="AA25" s="95"/>
      <c r="AB25" s="95"/>
      <c r="AC25" s="95"/>
      <c r="AD25" s="95"/>
    </row>
    <row r="26" spans="1:30" x14ac:dyDescent="0.2">
      <c r="A26" s="4" t="s">
        <v>2101</v>
      </c>
      <c r="B26" s="6" t="str">
        <f>IF(AND(B23="nee",B24="nee",B16&gt;=1,B22="nee"),"ja",IF(AND(B23="nee",G!R28="●●",B21="nee",B22="nee"),"ja","nee"))</f>
        <v>ja</v>
      </c>
      <c r="D26" s="6" t="str">
        <f>IF(AND(D23="nee",D24="nee",D16&gt;=1,D22="nee"),"ja",IF(AND(D23="nee",G!U28="●●",D21="nee",D22="nee"),"ja","nee"))</f>
        <v>nee</v>
      </c>
      <c r="F26" s="6" t="str">
        <f>IF(AND(F23="nee",F24="nee",F16&gt;=1,F22="nee"),"ja",IF(AND(F23="nee",G!X28="●●",F21="nee",F22="nee"),"ja","nee"))</f>
        <v>nee</v>
      </c>
      <c r="N26" s="96" t="str">
        <f>IF(O26="","","(17)")</f>
        <v/>
      </c>
      <c r="O26" s="95" t="str">
        <f>IFERROR(VLOOKUP(SMALL($R$11:$R$60,17),$R$11:$T$60,3,FALSE),"")</f>
        <v/>
      </c>
      <c r="P26" s="95" t="str">
        <f t="shared" si="0"/>
        <v/>
      </c>
      <c r="Q26" s="95"/>
      <c r="R26" s="95" t="str">
        <f>IF(S26="ja",16,"")</f>
        <v/>
      </c>
      <c r="S26" s="96"/>
      <c r="T26" s="95"/>
      <c r="U26" s="95"/>
      <c r="V26" s="95"/>
      <c r="W26" s="95"/>
      <c r="X26" s="95"/>
      <c r="Y26" s="95"/>
      <c r="Z26" s="95"/>
      <c r="AA26" s="95"/>
      <c r="AB26" s="95"/>
      <c r="AC26" s="95"/>
      <c r="AD26" s="95"/>
    </row>
    <row r="27" spans="1:30" x14ac:dyDescent="0.2">
      <c r="A27" s="4" t="s">
        <v>2099</v>
      </c>
      <c r="B27" s="6" t="str">
        <f>IF(AND(B23="nee",B24="nee",B25="nee",B21="nee",B15&gt;=1),"ja","nee")</f>
        <v>nee</v>
      </c>
      <c r="D27" s="6" t="str">
        <f>IF(AND(D23="nee",D24="nee",D25="nee",D21="nee",D15&gt;=1),"ja","nee")</f>
        <v>ja</v>
      </c>
      <c r="F27" s="6" t="str">
        <f>IF(AND(F23="nee",F24="nee",F25="nee",F21="nee",F15&gt;=1),"ja","nee")</f>
        <v>nee</v>
      </c>
      <c r="N27" s="96" t="str">
        <f>IF(O27="","","(18)")</f>
        <v/>
      </c>
      <c r="O27" s="95" t="str">
        <f>IFERROR(VLOOKUP(SMALL($R$11:$R$60,18),$R$11:$T$60,3,FALSE),"")</f>
        <v/>
      </c>
      <c r="P27" s="95" t="str">
        <f t="shared" si="0"/>
        <v/>
      </c>
      <c r="Q27" s="95"/>
      <c r="R27" s="95" t="str">
        <f>IF(S27="ja",17,"")</f>
        <v/>
      </c>
      <c r="S27" s="96"/>
      <c r="T27" s="95"/>
      <c r="U27" s="95"/>
      <c r="V27" s="95"/>
      <c r="W27" s="95"/>
      <c r="X27" s="95"/>
      <c r="Y27" s="95"/>
      <c r="Z27" s="95"/>
      <c r="AA27" s="95"/>
      <c r="AB27" s="95"/>
      <c r="AC27" s="95"/>
      <c r="AD27" s="95"/>
    </row>
    <row r="28" spans="1:30" x14ac:dyDescent="0.2">
      <c r="A28" s="4" t="s">
        <v>2098</v>
      </c>
      <c r="B28" s="6" t="str">
        <f>IF(AND(B23="nee",B24="nee",B26="nee",B21="nee",B15&gt;=1),"ja","nee")</f>
        <v>nee</v>
      </c>
      <c r="D28" s="6" t="str">
        <f>IF(AND(D23="nee",D24="nee",D26="nee",D21="nee",D15&gt;=1),"ja","nee")</f>
        <v>ja</v>
      </c>
      <c r="F28" s="6" t="str">
        <f>IF(AND(F23="nee",F24="nee",F26="nee",F21="nee",F15&gt;=1),"ja","nee")</f>
        <v>nee</v>
      </c>
      <c r="N28" s="96" t="str">
        <f>IF(O28="","","(19)")</f>
        <v/>
      </c>
      <c r="O28" s="95" t="str">
        <f>IFERROR(VLOOKUP(SMALL($R$11:$R$60,19),$R$11:$T$60,3,FALSE),"")</f>
        <v/>
      </c>
      <c r="P28" s="95" t="str">
        <f t="shared" si="0"/>
        <v/>
      </c>
      <c r="Q28" s="95"/>
      <c r="R28" s="95" t="str">
        <f>IF(S28="ja",18,"")</f>
        <v/>
      </c>
      <c r="S28" s="96"/>
      <c r="T28" s="95"/>
      <c r="U28" s="95"/>
      <c r="V28" s="95"/>
      <c r="W28" s="95"/>
      <c r="X28" s="95"/>
      <c r="Y28" s="95"/>
      <c r="Z28" s="95"/>
      <c r="AA28" s="95"/>
      <c r="AB28" s="95"/>
      <c r="AC28" s="95"/>
      <c r="AD28" s="95"/>
    </row>
    <row r="29" spans="1:30" x14ac:dyDescent="0.2">
      <c r="A29" s="4" t="s">
        <v>2097</v>
      </c>
      <c r="B29" s="6" t="str">
        <f>IF(AND(B23="nee",B24="nee",B25="nee",B27="nee"),"ja","nee")</f>
        <v>nee</v>
      </c>
      <c r="D29" s="6" t="str">
        <f>IF(AND(D23="nee",D24="nee",D25="nee",D27="nee"),"ja","nee")</f>
        <v>nee</v>
      </c>
      <c r="F29" s="6" t="str">
        <f>IF(AND(F23="nee",F24="nee",F25="nee",F27="nee"),"ja","nee")</f>
        <v>ja</v>
      </c>
      <c r="N29" s="96" t="str">
        <f>IF(O29="","","(20)")</f>
        <v/>
      </c>
      <c r="O29" s="95" t="str">
        <f>IFERROR(VLOOKUP(SMALL($R$11:$R$60,20),$R$11:$T$60,3,FALSE),"")</f>
        <v/>
      </c>
      <c r="P29" s="95" t="str">
        <f t="shared" si="0"/>
        <v/>
      </c>
      <c r="Q29" s="95"/>
      <c r="R29" s="95" t="str">
        <f>IF(S29="ja",19,"")</f>
        <v/>
      </c>
      <c r="S29" s="96"/>
      <c r="T29" s="95"/>
      <c r="U29" s="95"/>
      <c r="V29" s="95"/>
      <c r="W29" s="95"/>
      <c r="X29" s="95"/>
      <c r="Y29" s="95"/>
      <c r="Z29" s="95"/>
      <c r="AA29" s="95"/>
      <c r="AB29" s="95"/>
      <c r="AC29" s="95"/>
      <c r="AD29" s="95"/>
    </row>
    <row r="30" spans="1:30" x14ac:dyDescent="0.2">
      <c r="A30" s="4" t="s">
        <v>266</v>
      </c>
      <c r="B30" s="6" t="str">
        <f>IF(35-COUNTIF(G!AI327:AI361,"--")=0,"nee","ja")</f>
        <v>ja</v>
      </c>
      <c r="D30" s="6" t="str">
        <f>IF(35-COUNTIF(G!AK327:AK361,"--")=0,"nee","ja")</f>
        <v>ja</v>
      </c>
      <c r="F30" s="6" t="str">
        <f>IF(35-COUNTIF(G!AM327:AM361,"--")=0,"nee","ja")</f>
        <v>ja</v>
      </c>
      <c r="N30" s="96" t="str">
        <f>IF(O30="","","(21)")</f>
        <v/>
      </c>
      <c r="O30" s="95" t="str">
        <f>IFERROR(VLOOKUP(SMALL($R$11:$R$60,21),$R$11:$T$60,3,FALSE),"")</f>
        <v/>
      </c>
      <c r="P30" s="95" t="str">
        <f t="shared" si="0"/>
        <v/>
      </c>
      <c r="Q30" s="95"/>
      <c r="R30" s="95" t="str">
        <f>IF(S30="ja",21,"")</f>
        <v/>
      </c>
      <c r="S30" s="96"/>
      <c r="T30" s="95"/>
      <c r="U30" s="95"/>
      <c r="V30" s="95"/>
      <c r="W30" s="95"/>
      <c r="X30" s="95"/>
      <c r="Y30" s="95"/>
      <c r="Z30" s="95"/>
      <c r="AA30" s="95"/>
      <c r="AB30" s="95"/>
      <c r="AC30" s="95"/>
      <c r="AD30" s="95"/>
    </row>
    <row r="31" spans="1:30" x14ac:dyDescent="0.2">
      <c r="A31" s="4" t="s">
        <v>2107</v>
      </c>
      <c r="B31" s="6">
        <f>COUNTIF((G!R327:'G'!R361),"●●●●")</f>
        <v>0</v>
      </c>
      <c r="D31" s="6">
        <f>COUNTIF((G!U327:'G'!U361),"●●●●")</f>
        <v>0</v>
      </c>
      <c r="F31" s="6">
        <f>COUNTIF((G!X327:'G'!X361),"●●●●")</f>
        <v>0</v>
      </c>
      <c r="N31" s="96" t="str">
        <f>IF(O31="","","(22)")</f>
        <v/>
      </c>
      <c r="O31" s="95" t="str">
        <f>IFERROR(VLOOKUP(SMALL($R$11:$R$60,22),$R$11:$T$60,3,FALSE),"")</f>
        <v/>
      </c>
      <c r="P31" s="95" t="str">
        <f t="shared" si="0"/>
        <v/>
      </c>
      <c r="Q31" s="95"/>
      <c r="R31" s="95" t="str">
        <f>IF(S31="ja",22,"")</f>
        <v/>
      </c>
      <c r="S31" s="96"/>
      <c r="T31" s="95"/>
      <c r="U31" s="95"/>
      <c r="V31" s="95"/>
      <c r="W31" s="95"/>
      <c r="X31" s="95"/>
      <c r="Y31" s="95"/>
      <c r="Z31" s="95"/>
      <c r="AA31" s="95"/>
      <c r="AB31" s="95"/>
      <c r="AC31" s="95"/>
      <c r="AD31" s="95"/>
    </row>
    <row r="32" spans="1:30" x14ac:dyDescent="0.2">
      <c r="A32" s="4" t="s">
        <v>2108</v>
      </c>
      <c r="B32" s="6">
        <f>COUNTIF((G!R327:'G'!R361),"●●●")</f>
        <v>0</v>
      </c>
      <c r="D32" s="6">
        <f>COUNTIF((G!U327:'G'!U361),"●●●")</f>
        <v>2</v>
      </c>
      <c r="F32" s="6">
        <f>COUNTIF((G!X327:'G'!X361),"●●●")</f>
        <v>0</v>
      </c>
      <c r="N32" s="96" t="str">
        <f>IF(O32="","","(23)")</f>
        <v/>
      </c>
      <c r="O32" s="95" t="str">
        <f>IFERROR(VLOOKUP(SMALL($R$11:$R$60,23),$R$11:$T$60,3,FALSE),"")</f>
        <v/>
      </c>
      <c r="P32" s="95" t="str">
        <f t="shared" si="0"/>
        <v/>
      </c>
      <c r="Q32" s="95"/>
      <c r="R32" s="95" t="str">
        <f>IF(S32="ja",23,"")</f>
        <v/>
      </c>
      <c r="S32" s="96"/>
      <c r="T32" s="95"/>
      <c r="U32" s="95"/>
      <c r="V32" s="95"/>
      <c r="W32" s="95"/>
      <c r="X32" s="95"/>
      <c r="Y32" s="95"/>
      <c r="Z32" s="95"/>
      <c r="AA32" s="95"/>
      <c r="AB32" s="95"/>
      <c r="AC32" s="95"/>
      <c r="AD32" s="95"/>
    </row>
    <row r="33" spans="1:30" x14ac:dyDescent="0.2">
      <c r="A33" s="4" t="s">
        <v>2109</v>
      </c>
      <c r="B33" s="6">
        <f>COUNTIF((G!R327:'G'!R361),"●●")</f>
        <v>0</v>
      </c>
      <c r="D33" s="6">
        <f>COUNTIF((G!U327:'G'!U361),"●●")</f>
        <v>0</v>
      </c>
      <c r="F33" s="6">
        <f>COUNTIF((G!X327:'G'!X361),"●●")</f>
        <v>0</v>
      </c>
      <c r="N33" s="96" t="str">
        <f>IF(O33="","","(24)")</f>
        <v/>
      </c>
      <c r="O33" s="95" t="str">
        <f>IFERROR(VLOOKUP(SMALL($R$11:$R$60,24),$R$11:$T$60,3,FALSE),"")</f>
        <v/>
      </c>
      <c r="P33" s="95" t="str">
        <f t="shared" si="0"/>
        <v/>
      </c>
      <c r="Q33" s="95"/>
      <c r="R33" s="95" t="str">
        <f>IF(S33="ja",24,"")</f>
        <v/>
      </c>
      <c r="S33" s="96"/>
      <c r="T33" s="95"/>
      <c r="U33" s="95"/>
      <c r="V33" s="95"/>
      <c r="W33" s="95"/>
      <c r="X33" s="95"/>
      <c r="Y33" s="95"/>
      <c r="Z33" s="95"/>
      <c r="AA33" s="95"/>
      <c r="AB33" s="95"/>
      <c r="AC33" s="95"/>
      <c r="AD33" s="95"/>
    </row>
    <row r="34" spans="1:30" x14ac:dyDescent="0.2">
      <c r="A34" s="4" t="s">
        <v>2110</v>
      </c>
      <c r="B34" s="6">
        <f>COUNTIF((G!R327:'G'!R361),"●")</f>
        <v>0</v>
      </c>
      <c r="D34" s="6">
        <f>COUNTIF((G!U327:'G'!U361),"●")</f>
        <v>1</v>
      </c>
      <c r="F34" s="6">
        <f>COUNTIF((G!X327:'G'!X361),"●")</f>
        <v>0</v>
      </c>
      <c r="N34" s="96" t="str">
        <f>IF(O34="","","(25)")</f>
        <v/>
      </c>
      <c r="O34" s="95" t="str">
        <f>IFERROR(VLOOKUP(SMALL($R$11:$R$60,25),$R$11:$T$60,3,FALSE),"")</f>
        <v/>
      </c>
      <c r="P34" s="95" t="str">
        <f t="shared" si="0"/>
        <v/>
      </c>
      <c r="Q34" s="95"/>
      <c r="R34" s="95" t="str">
        <f>IF(S34="ja",25,"")</f>
        <v/>
      </c>
      <c r="S34" s="96"/>
      <c r="T34" s="95"/>
      <c r="U34" s="95"/>
      <c r="V34" s="95"/>
      <c r="W34" s="95"/>
      <c r="X34" s="95"/>
      <c r="Y34" s="95"/>
      <c r="Z34" s="95"/>
      <c r="AA34" s="95"/>
      <c r="AB34" s="95"/>
      <c r="AC34" s="95"/>
      <c r="AD34" s="95"/>
    </row>
    <row r="35" spans="1:30" x14ac:dyDescent="0.2">
      <c r="A35" s="4" t="s">
        <v>2106</v>
      </c>
      <c r="B35" s="6" t="str">
        <f>IF(B30="ja",IF(B31&gt;=1,"ja","nee"),"n.v.t.")</f>
        <v>nee</v>
      </c>
      <c r="D35" s="6" t="str">
        <f>IF(D30="ja",IF(D31&gt;=1,"ja","nee"),"n.v.t.")</f>
        <v>nee</v>
      </c>
      <c r="F35" s="6" t="str">
        <f>IF(F30="ja",IF(F31&gt;=1,"ja","nee"),"n.v.t.")</f>
        <v>nee</v>
      </c>
      <c r="N35" s="96" t="str">
        <f>IF(O35="","","(26)")</f>
        <v/>
      </c>
      <c r="O35" s="95" t="str">
        <f>IFERROR(VLOOKUP(SMALL($R$11:$R$60,26),$R$11:$T$60,3,FALSE),"")</f>
        <v/>
      </c>
      <c r="P35" s="95" t="str">
        <f t="shared" si="0"/>
        <v/>
      </c>
      <c r="Q35" s="95"/>
      <c r="R35" s="95" t="str">
        <f>IF(S35="ja",26,"")</f>
        <v/>
      </c>
      <c r="S35" s="96"/>
      <c r="T35" s="95"/>
      <c r="U35" s="95"/>
      <c r="V35" s="95"/>
      <c r="W35" s="95"/>
      <c r="X35" s="95"/>
      <c r="Y35" s="95"/>
      <c r="Z35" s="95"/>
      <c r="AA35" s="95"/>
      <c r="AB35" s="95"/>
      <c r="AC35" s="95"/>
      <c r="AD35" s="95"/>
    </row>
    <row r="36" spans="1:30" x14ac:dyDescent="0.2">
      <c r="A36" s="4" t="s">
        <v>2111</v>
      </c>
      <c r="B36" s="6" t="str">
        <f>IF(B30="ja",IF(AND(B35="nee",B32&gt;=1),"ja","nee"),"n.v.t.")</f>
        <v>nee</v>
      </c>
      <c r="D36" s="6" t="str">
        <f>IF(D30="ja",IF(AND(D35="nee",D32&gt;=1),"ja","nee"),"n.v.t.")</f>
        <v>ja</v>
      </c>
      <c r="F36" s="6" t="str">
        <f>IF(F30="ja",IF(AND(F35="nee",F32&gt;=1),"ja","nee"),"n.v.t.")</f>
        <v>nee</v>
      </c>
      <c r="N36" s="96" t="str">
        <f>IF(O36="","","(27)")</f>
        <v/>
      </c>
      <c r="O36" s="95" t="str">
        <f>IFERROR(VLOOKUP(SMALL($R$11:$R$60,27),$R$11:$T$60,3,FALSE),"")</f>
        <v/>
      </c>
      <c r="P36" s="95" t="str">
        <f t="shared" si="0"/>
        <v/>
      </c>
      <c r="Q36" s="95"/>
      <c r="R36" s="95" t="str">
        <f>IF(S36="ja",27,"")</f>
        <v/>
      </c>
      <c r="S36" s="96"/>
      <c r="T36" s="95"/>
      <c r="U36" s="95"/>
      <c r="V36" s="95"/>
      <c r="W36" s="95"/>
      <c r="X36" s="95"/>
      <c r="Y36" s="95"/>
      <c r="Z36" s="95"/>
      <c r="AA36" s="95"/>
      <c r="AB36" s="95"/>
      <c r="AC36" s="95"/>
      <c r="AD36" s="95"/>
    </row>
    <row r="37" spans="1:30" x14ac:dyDescent="0.2">
      <c r="A37" s="4" t="s">
        <v>2112</v>
      </c>
      <c r="B37" s="6" t="str">
        <f>IF(B30="ja",IF(AND(B35="nee",B36="nee",B33&gt;=1),"ja","nee"),"n.v.t.")</f>
        <v>nee</v>
      </c>
      <c r="D37" s="6" t="str">
        <f>IF(D30="ja",IF(AND(D35="nee",D36="nee",D33&gt;=1),"ja","nee"),"n.v.t.")</f>
        <v>nee</v>
      </c>
      <c r="F37" s="6" t="str">
        <f>IF(F30="ja",IF(AND(F35="nee",F36="nee",F33&gt;=1),"ja","nee"),"n.v.t.")</f>
        <v>nee</v>
      </c>
      <c r="N37" s="96" t="str">
        <f>IF(O37="","","(28)")</f>
        <v/>
      </c>
      <c r="O37" s="95" t="str">
        <f>IFERROR(VLOOKUP(SMALL($R$11:$R$60,28),$R$11:$T$60,3,FALSE),"")</f>
        <v/>
      </c>
      <c r="P37" s="95" t="str">
        <f t="shared" si="0"/>
        <v/>
      </c>
      <c r="Q37" s="95"/>
      <c r="R37" s="95" t="str">
        <f>IF(S37="ja",28,"")</f>
        <v/>
      </c>
      <c r="S37" s="96"/>
      <c r="T37" s="95"/>
      <c r="U37" s="95"/>
      <c r="V37" s="95"/>
      <c r="W37" s="95"/>
      <c r="X37" s="95"/>
      <c r="Y37" s="95"/>
      <c r="Z37" s="95"/>
      <c r="AA37" s="95"/>
      <c r="AB37" s="95"/>
      <c r="AC37" s="95"/>
      <c r="AD37" s="95"/>
    </row>
    <row r="38" spans="1:30" x14ac:dyDescent="0.2">
      <c r="A38" s="4" t="s">
        <v>2113</v>
      </c>
      <c r="B38" s="6" t="str">
        <f>IF(B30="ja",IF(AND(B35="nee",B36="nee",B37="nee",B34&gt;=1),"ja","nee"),"n.v.t.")</f>
        <v>nee</v>
      </c>
      <c r="D38" s="6" t="str">
        <f>IF(D30="ja",IF(AND(D35="nee",D36="nee",D37="nee",D34&gt;=1),"ja","nee"),"n.v.t.")</f>
        <v>nee</v>
      </c>
      <c r="F38" s="6" t="str">
        <f>IF(F30="ja",IF(AND(F35="nee",F36="nee",F37="nee",F34&gt;=1),"ja","nee"),"n.v.t.")</f>
        <v>nee</v>
      </c>
      <c r="N38" s="96" t="str">
        <f>IF(O38="","","(29)")</f>
        <v/>
      </c>
      <c r="O38" s="95" t="str">
        <f>IFERROR(VLOOKUP(SMALL($R$11:$R$60,29),$R$11:$T$60,3,FALSE),"")</f>
        <v/>
      </c>
      <c r="P38" s="95" t="str">
        <f t="shared" si="0"/>
        <v/>
      </c>
      <c r="Q38" s="95"/>
      <c r="R38" s="95" t="str">
        <f t="shared" ref="R38" si="1">IF(S38="ja",20,"")</f>
        <v/>
      </c>
      <c r="S38" s="96"/>
      <c r="T38" s="95"/>
      <c r="U38" s="95"/>
      <c r="V38" s="95"/>
      <c r="W38" s="95"/>
      <c r="X38" s="95"/>
      <c r="Y38" s="95"/>
      <c r="Z38" s="95"/>
      <c r="AA38" s="95"/>
      <c r="AB38" s="95"/>
      <c r="AC38" s="95"/>
      <c r="AD38" s="95"/>
    </row>
    <row r="39" spans="1:30" x14ac:dyDescent="0.2">
      <c r="A39" s="4" t="s">
        <v>2114</v>
      </c>
      <c r="B39" s="6" t="str">
        <f>IF(B30="ja",IF(AND(B35="nee",B36="nee",B37="nee",B38="nee"),"ja","nee"),"n.v.t.")</f>
        <v>ja</v>
      </c>
      <c r="D39" s="6" t="str">
        <f>IF(D30="ja",IF(AND(D35="nee",D36="nee",D37="nee",D38="nee"),"ja","nee"),"n.v.t.")</f>
        <v>nee</v>
      </c>
      <c r="F39" s="6" t="str">
        <f>IF(F30="ja",IF(AND(F35="nee",F36="nee",F37="nee",F38="nee"),"ja","nee"),"n.v.t.")</f>
        <v>ja</v>
      </c>
      <c r="N39" s="96" t="str">
        <f>IF(O39="","","(30)")</f>
        <v/>
      </c>
      <c r="O39" s="95" t="str">
        <f>IFERROR(VLOOKUP(SMALL($R$11:$R$60,30),$R$11:$T$60,3,FALSE),"")</f>
        <v/>
      </c>
      <c r="P39" s="95" t="str">
        <f t="shared" si="0"/>
        <v/>
      </c>
      <c r="Q39" s="95"/>
      <c r="R39" s="95" t="str">
        <f>IF(S39="ja",29,"")</f>
        <v/>
      </c>
      <c r="S39" s="96"/>
      <c r="T39" s="95"/>
      <c r="U39" s="95"/>
      <c r="V39" s="95"/>
      <c r="W39" s="95"/>
      <c r="X39" s="95"/>
      <c r="Y39" s="95"/>
      <c r="Z39" s="95"/>
      <c r="AA39" s="95"/>
      <c r="AB39" s="95"/>
      <c r="AC39" s="95"/>
      <c r="AD39" s="95"/>
    </row>
    <row r="40" spans="1:30" x14ac:dyDescent="0.2">
      <c r="A40" s="4" t="s">
        <v>2115</v>
      </c>
      <c r="B40" s="6" t="str">
        <f>IF(B23="ja","sterk verontreinigd",IF(B11="nee","geen indeling mogelijk",IF(B24="ja","matig verontreinigd",IF(B25="ja","industrie",IF(B27="ja","wonen","landbouw / natuur")))))</f>
        <v>industrie</v>
      </c>
      <c r="D40" s="6" t="str">
        <f>IF(D23="ja","sterk verontreinigd",IF(D11="nee","geen indeling mogelijk",IF(D24="ja","matig verontreinigd",IF(D25="ja","industrie",IF(D27="ja","wonen","landbouw / natuur")))))</f>
        <v>wonen</v>
      </c>
      <c r="F40" s="6" t="str">
        <f>IF(F23="ja","sterk verontreinigd",IF(F11="nee","geen indeling mogelijk",IF(F24="ja","matig verontreinigd",IF(F25="ja","industrie",IF(F27="ja","wonen","landbouw / natuur")))))</f>
        <v>landbouw / natuur</v>
      </c>
      <c r="N40" s="96" t="str">
        <f>IF(O40="","","(31)")</f>
        <v/>
      </c>
      <c r="O40" s="95" t="str">
        <f>IFERROR(VLOOKUP(SMALL($R$11:$R$60,31),$R$11:$T$60,3,FALSE),"")</f>
        <v/>
      </c>
      <c r="P40" s="95" t="str">
        <f t="shared" si="0"/>
        <v/>
      </c>
      <c r="Q40" s="95"/>
      <c r="R40" s="95" t="str">
        <f>IF(S40="ja",30,"")</f>
        <v/>
      </c>
      <c r="S40" s="96"/>
      <c r="T40" s="95"/>
      <c r="U40" s="95"/>
      <c r="V40" s="95"/>
      <c r="W40" s="95"/>
      <c r="X40" s="95"/>
      <c r="Y40" s="95"/>
      <c r="Z40" s="95"/>
      <c r="AA40" s="95"/>
      <c r="AB40" s="95"/>
      <c r="AC40" s="95"/>
      <c r="AD40" s="95"/>
    </row>
    <row r="41" spans="1:30" x14ac:dyDescent="0.2">
      <c r="A41" s="4" t="s">
        <v>2116</v>
      </c>
      <c r="B41" s="6" t="str">
        <f>IF(B23="ja","sterk verontreinigd",IF(B11="nee","geen indeling mogelijk",IF(B24="ja","matig verontreinigd",IF(B26="ja","industrie",IF(B28="ja","wonen","landbouw / natuur")))))</f>
        <v>industrie</v>
      </c>
      <c r="D41" s="6" t="str">
        <f>IF(D23="ja","sterk verontreinigd",IF(D11="nee","geen indeling mogelijk",IF(D24="ja","matig verontreinigd",IF(D26="ja","industrie",IF(D28="ja","wonen","landbouw / natuur")))))</f>
        <v>wonen</v>
      </c>
      <c r="F41" s="6" t="str">
        <f>IF(F23="ja","sterk verontreinigd",IF(F11="nee","geen indeling mogelijk",IF(F24="ja","matig verontreinigd",IF(F26="ja","industrie",IF(F28="ja","wonen","landbouw / natuur")))))</f>
        <v>landbouw / natuur</v>
      </c>
      <c r="N41" s="96" t="str">
        <f>IF(O41="","","(32)")</f>
        <v/>
      </c>
      <c r="O41" s="95" t="str">
        <f>IFERROR(VLOOKUP(SMALL($R$11:$R$60,32),$R$11:$T$60,3,FALSE),"")</f>
        <v/>
      </c>
      <c r="P41" s="95" t="str">
        <f t="shared" si="0"/>
        <v/>
      </c>
      <c r="Q41" s="95"/>
      <c r="R41" s="95" t="str">
        <f>IF(S41="ja",31,"")</f>
        <v/>
      </c>
      <c r="S41" s="96"/>
      <c r="T41" s="95"/>
      <c r="U41" s="95"/>
      <c r="V41" s="95"/>
      <c r="W41" s="95"/>
      <c r="X41" s="95"/>
      <c r="Y41" s="95"/>
      <c r="Z41" s="95"/>
      <c r="AA41" s="95"/>
      <c r="AB41" s="95"/>
      <c r="AC41" s="95"/>
      <c r="AD41" s="95"/>
    </row>
    <row r="42" spans="1:30" x14ac:dyDescent="0.2">
      <c r="A42" s="4" t="s">
        <v>2119</v>
      </c>
      <c r="B42" s="6" t="str">
        <f>IF(Invoer!S30=TRUE,B41,B40)</f>
        <v>industrie</v>
      </c>
      <c r="D42" s="6" t="str">
        <f>IF(Invoer!U30=TRUE,D41,D40)</f>
        <v>wonen</v>
      </c>
      <c r="F42" s="6" t="str">
        <f>IF(Invoer!W30=TRUE,F41,F40)</f>
        <v>landbouw / natuur</v>
      </c>
      <c r="N42" s="96" t="str">
        <f>IF(O42="","","(33)")</f>
        <v/>
      </c>
      <c r="O42" s="95" t="str">
        <f>IFERROR(VLOOKUP(SMALL($R$11:$R$60,33),$R$11:$T$60,3,FALSE),"")</f>
        <v/>
      </c>
      <c r="P42" s="95" t="str">
        <f t="shared" si="0"/>
        <v/>
      </c>
      <c r="Q42" s="95"/>
      <c r="R42" s="95" t="str">
        <f>IF(S42="ja",32,"")</f>
        <v/>
      </c>
      <c r="S42" s="96"/>
      <c r="T42" s="95"/>
      <c r="U42" s="95"/>
      <c r="V42" s="95"/>
      <c r="W42" s="95"/>
      <c r="X42" s="95"/>
      <c r="Y42" s="95"/>
      <c r="Z42" s="95"/>
      <c r="AA42" s="95"/>
      <c r="AB42" s="95"/>
      <c r="AC42" s="95"/>
      <c r="AD42" s="95"/>
    </row>
    <row r="43" spans="1:30" x14ac:dyDescent="0.2">
      <c r="A43" s="4" t="s">
        <v>2120</v>
      </c>
      <c r="B43" s="6" t="str">
        <f>IF(B35="ja","sterk verontreinigd",IF(B30="nee","--",IF(B36="ja","matig verontreinigd",IF(B37="ja","industrie",IF(B38="ja","wonen","landbouw / natuur")))))</f>
        <v>landbouw / natuur</v>
      </c>
      <c r="D43" s="6" t="str">
        <f>IF(D35="ja","sterk verontreinigd",IF(D30="nee","--",IF(D36="ja","matig verontreinigd",IF(D37="ja","industrie",IF(D38="ja","wonen","landbouw / natuur")))))</f>
        <v>matig verontreinigd</v>
      </c>
      <c r="F43" s="6" t="str">
        <f>IF(F35="ja","sterk verontreinigd",IF(F30="nee","--",IF(F36="ja","matig verontreinigd",IF(F37="ja","industrie",IF(F38="ja","wonen","landbouw / natuur")))))</f>
        <v>landbouw / natuur</v>
      </c>
      <c r="N43" s="96" t="str">
        <f>IF(O43="","","(34)")</f>
        <v/>
      </c>
      <c r="O43" s="95" t="str">
        <f>IFERROR(VLOOKUP(SMALL($R$11:$R$60,34),$R$11:$T$60,3,FALSE),"")</f>
        <v/>
      </c>
      <c r="P43" s="95" t="str">
        <f t="shared" si="0"/>
        <v/>
      </c>
      <c r="Q43" s="95"/>
      <c r="R43" s="95" t="str">
        <f>IF(S43="ja",33,"")</f>
        <v/>
      </c>
      <c r="S43" s="96"/>
      <c r="T43" s="95"/>
      <c r="U43" s="95"/>
      <c r="V43" s="95"/>
      <c r="W43" s="95"/>
      <c r="X43" s="95"/>
      <c r="Y43" s="95"/>
      <c r="Z43" s="95"/>
      <c r="AA43" s="95"/>
      <c r="AB43" s="95"/>
      <c r="AC43" s="95"/>
      <c r="AD43" s="95"/>
    </row>
    <row r="44" spans="1:30" x14ac:dyDescent="0.2">
      <c r="A44" s="4" t="s">
        <v>2143</v>
      </c>
      <c r="B44" s="6" t="str">
        <f>IF(OR(B42="--",B43="--"),"--",IF(OR(B42="sterk verontreinigd",B43="sterk verontreinigd"),"sterk verontreinigd",IF(B42="geen indeling mogelijk","geen indeling mogelijk",IF(OR(B42="matig verontreinigd",B43="matig verontreinigd"),"matig verontreinigd",IF(OR(B42="industrie",B43="industrie"),"industrie",IF(OR(B42="wonen",B43="wonen"),"wonen","landbouw / natuur"))))))</f>
        <v>industrie</v>
      </c>
      <c r="D44" s="6" t="str">
        <f>IF(OR(D42="--",D43="--"),"--",IF(OR(D42="sterk verontreinigd",D43="sterk verontreinigd"),"sterk verontreinigd",IF(D42="geen indeling mogelijk","geen indeling mogelijk",IF(OR(D42="matig verontreinigd",D43="matig verontreinigd"),"matig verontreinigd",IF(OR(D42="industrie",D43="industrie"),"industrie",IF(OR(D42="wonen",D43="wonen"),"wonen","landbouw / natuur"))))))</f>
        <v>matig verontreinigd</v>
      </c>
      <c r="F44" s="6" t="str">
        <f>IF(OR(F42="--",F43="--"),"--",IF(OR(F42="sterk verontreinigd",F43="sterk verontreinigd"),"sterk verontreinigd",IF(F42="geen indeling mogelijk","geen indeling mogelijk",IF(OR(F42="matig verontreinigd",F43="matig verontreinigd"),"matig verontreinigd",IF(OR(F42="industrie",F43="industrie"),"industrie",IF(OR(F42="wonen",F43="wonen"),"wonen","landbouw / natuur"))))))</f>
        <v>landbouw / natuur</v>
      </c>
      <c r="N44" s="96" t="str">
        <f>IF(O44="","","(35)")</f>
        <v/>
      </c>
      <c r="O44" s="95" t="str">
        <f>IFERROR(VLOOKUP(SMALL($R$11:$R$60,35),$R$11:$T$60,3,FALSE),"")</f>
        <v/>
      </c>
      <c r="P44" s="95" t="str">
        <f t="shared" si="0"/>
        <v/>
      </c>
      <c r="Q44" s="95"/>
      <c r="R44" s="95" t="str">
        <f>IF(S44="ja",34,"")</f>
        <v/>
      </c>
      <c r="S44" s="96"/>
      <c r="T44" s="95"/>
      <c r="U44" s="95"/>
      <c r="V44" s="95"/>
      <c r="W44" s="95"/>
      <c r="X44" s="95"/>
      <c r="Y44" s="95"/>
      <c r="Z44" s="95"/>
      <c r="AA44" s="95"/>
      <c r="AB44" s="95"/>
      <c r="AC44" s="95"/>
      <c r="AD44" s="95"/>
    </row>
    <row r="45" spans="1:30" x14ac:dyDescent="0.2">
      <c r="A45" s="4" t="s">
        <v>2141</v>
      </c>
      <c r="B45" s="6" t="str">
        <f>IF(OR(B23="ja",B24="ja",B35="ja",B36="ja"),"nee",IF(B11="ja",IF(B19=0,"ja","afhankelijk van emissie"),"geen indeling mogelijk"))</f>
        <v>ja</v>
      </c>
      <c r="D45" s="6" t="str">
        <f>IF(OR(D23="ja",D24="ja",D35="ja",D36="ja"),"nee",IF(D11="ja",IF(D19=0,"ja","afhankelijk van emissie"),"geen indeling mogelijk"))</f>
        <v>nee</v>
      </c>
      <c r="F45" s="6" t="str">
        <f>IF(OR(F23="ja",F24="ja",F35="ja",F36="ja"),"nee",IF(F11="ja",IF(F19=0,"ja","afhankelijk van emissie"),"geen indeling mogelijk"))</f>
        <v>ja</v>
      </c>
      <c r="N45" s="96" t="str">
        <f>IF(O45="","","(36)")</f>
        <v/>
      </c>
      <c r="O45" s="95" t="str">
        <f>IFERROR(VLOOKUP(SMALL($R$11:$R$60,36),$R$11:$T$60,3,FALSE),"")</f>
        <v/>
      </c>
      <c r="P45" s="95" t="str">
        <f t="shared" si="0"/>
        <v/>
      </c>
      <c r="Q45" s="95"/>
      <c r="R45" s="95" t="str">
        <f>IF(S45="ja",35,"")</f>
        <v/>
      </c>
      <c r="S45" s="96"/>
      <c r="T45" s="95"/>
      <c r="U45" s="95"/>
      <c r="V45" s="95"/>
      <c r="W45" s="95"/>
      <c r="X45" s="95"/>
      <c r="Y45" s="95"/>
      <c r="Z45" s="95"/>
      <c r="AA45" s="95"/>
      <c r="AB45" s="95"/>
      <c r="AC45" s="95"/>
      <c r="AD45" s="95"/>
    </row>
    <row r="46" spans="1:30" x14ac:dyDescent="0.2">
      <c r="N46" s="96" t="str">
        <f>IF(O46="","","(37)")</f>
        <v/>
      </c>
      <c r="O46" s="95" t="str">
        <f>IFERROR(VLOOKUP(SMALL($R$11:$R$60,37),$R$11:$T$60,3,FALSE),"")</f>
        <v/>
      </c>
      <c r="P46" s="95" t="str">
        <f t="shared" si="0"/>
        <v/>
      </c>
      <c r="Q46" s="95"/>
      <c r="R46" s="95" t="str">
        <f>IF(S46="ja",36,"")</f>
        <v/>
      </c>
      <c r="S46" s="96"/>
      <c r="T46" s="95"/>
      <c r="U46" s="95"/>
      <c r="V46" s="95"/>
      <c r="W46" s="95"/>
      <c r="X46" s="95"/>
      <c r="Y46" s="95"/>
      <c r="Z46" s="95"/>
      <c r="AA46" s="95"/>
      <c r="AB46" s="95"/>
      <c r="AC46" s="95"/>
      <c r="AD46" s="95"/>
    </row>
    <row r="47" spans="1:30" x14ac:dyDescent="0.2">
      <c r="N47" s="96" t="str">
        <f>IF(O47="","","(38)")</f>
        <v/>
      </c>
      <c r="O47" s="95" t="str">
        <f>IFERROR(VLOOKUP(SMALL($R$11:$R$60,38),$R$11:$T$60,3,FALSE),"")</f>
        <v/>
      </c>
      <c r="P47" s="95" t="str">
        <f t="shared" si="0"/>
        <v/>
      </c>
      <c r="Q47" s="95"/>
      <c r="R47" s="95" t="str">
        <f>IF(S47="ja",37,"")</f>
        <v/>
      </c>
      <c r="S47" s="96"/>
      <c r="T47" s="95"/>
      <c r="U47" s="95"/>
      <c r="V47" s="95"/>
      <c r="W47" s="95"/>
      <c r="X47" s="95"/>
      <c r="Y47" s="95"/>
      <c r="Z47" s="95"/>
      <c r="AA47" s="95"/>
      <c r="AB47" s="95"/>
      <c r="AC47" s="95"/>
      <c r="AD47" s="95"/>
    </row>
    <row r="48" spans="1:30" x14ac:dyDescent="0.2">
      <c r="N48" s="96" t="str">
        <f>IF(O48="","","(39)")</f>
        <v/>
      </c>
      <c r="O48" s="95" t="str">
        <f>IFERROR(VLOOKUP(SMALL($R$11:$R$60,39),$R$11:$T$60,3,FALSE),"")</f>
        <v/>
      </c>
      <c r="P48" s="95" t="str">
        <f t="shared" si="0"/>
        <v/>
      </c>
      <c r="Q48" s="95"/>
      <c r="R48" s="95" t="str">
        <f>IF(S48="ja",38,"")</f>
        <v/>
      </c>
      <c r="S48" s="96"/>
      <c r="T48" s="95"/>
      <c r="U48" s="95"/>
      <c r="V48" s="95"/>
      <c r="W48" s="95"/>
      <c r="X48" s="95"/>
      <c r="Y48" s="95"/>
      <c r="Z48" s="95"/>
      <c r="AA48" s="95"/>
      <c r="AB48" s="95"/>
      <c r="AC48" s="95"/>
      <c r="AD48" s="95"/>
    </row>
    <row r="49" spans="1:30" x14ac:dyDescent="0.2">
      <c r="N49" s="96" t="str">
        <f>IF(O49="","","(40)")</f>
        <v/>
      </c>
      <c r="O49" s="95" t="str">
        <f>IFERROR(VLOOKUP(SMALL($R$11:$R$60,40),$R$11:$T$60,3,FALSE),"")</f>
        <v/>
      </c>
      <c r="P49" s="95" t="str">
        <f t="shared" si="0"/>
        <v/>
      </c>
      <c r="Q49" s="95"/>
      <c r="R49" s="95" t="str">
        <f>IF(S49="ja",39,"")</f>
        <v/>
      </c>
      <c r="S49" s="96"/>
      <c r="T49" s="95"/>
      <c r="U49" s="95"/>
      <c r="V49" s="95"/>
      <c r="W49" s="95"/>
      <c r="X49" s="95"/>
      <c r="Y49" s="95"/>
      <c r="Z49" s="95"/>
      <c r="AA49" s="95"/>
      <c r="AB49" s="95"/>
      <c r="AC49" s="95"/>
      <c r="AD49" s="95"/>
    </row>
    <row r="50" spans="1:30" x14ac:dyDescent="0.2">
      <c r="N50" s="96" t="str">
        <f>IF(O50="","","(41)")</f>
        <v/>
      </c>
      <c r="O50" s="95" t="str">
        <f>IFERROR(VLOOKUP(SMALL($R$11:$R$60,41),$R$11:$T$60,3,FALSE),"")</f>
        <v/>
      </c>
      <c r="P50" s="95" t="str">
        <f t="shared" si="0"/>
        <v/>
      </c>
      <c r="Q50" s="95"/>
      <c r="R50" s="95" t="str">
        <f>IF(S50="ja",40,"")</f>
        <v/>
      </c>
      <c r="S50" s="96"/>
      <c r="T50" s="95"/>
      <c r="U50" s="95"/>
      <c r="V50" s="95"/>
      <c r="W50" s="95"/>
      <c r="X50" s="95"/>
      <c r="Y50" s="95"/>
      <c r="Z50" s="95"/>
      <c r="AA50" s="95"/>
      <c r="AB50" s="95"/>
      <c r="AC50" s="95"/>
      <c r="AD50" s="95"/>
    </row>
    <row r="51" spans="1:30" x14ac:dyDescent="0.2">
      <c r="N51" s="96" t="str">
        <f>IF(O51="","","(42)")</f>
        <v/>
      </c>
      <c r="O51" s="95" t="str">
        <f>IFERROR(VLOOKUP(SMALL($R$11:$R$60,42),$R$11:$T$60,3,FALSE),"")</f>
        <v/>
      </c>
      <c r="P51" s="95" t="str">
        <f t="shared" si="0"/>
        <v/>
      </c>
      <c r="Q51" s="95"/>
      <c r="R51" s="95" t="str">
        <f>IF(S51="ja",41,"")</f>
        <v/>
      </c>
      <c r="S51" s="96"/>
      <c r="T51" s="95"/>
      <c r="U51" s="95"/>
      <c r="V51" s="95"/>
      <c r="W51" s="95"/>
      <c r="X51" s="95"/>
      <c r="Y51" s="95"/>
      <c r="Z51" s="95"/>
      <c r="AA51" s="95"/>
      <c r="AB51" s="95"/>
      <c r="AC51" s="95"/>
      <c r="AD51" s="95"/>
    </row>
    <row r="52" spans="1:30" x14ac:dyDescent="0.2">
      <c r="N52" s="96" t="str">
        <f>IF(O52="","","(43)")</f>
        <v/>
      </c>
      <c r="O52" s="95" t="str">
        <f>IFERROR(VLOOKUP(SMALL($R$11:$R$60,43),$R$11:$T$60,3,FALSE),"")</f>
        <v/>
      </c>
      <c r="P52" s="95" t="str">
        <f t="shared" si="0"/>
        <v/>
      </c>
      <c r="Q52" s="95"/>
      <c r="R52" s="95" t="str">
        <f>IF(S52="ja",42,"")</f>
        <v/>
      </c>
      <c r="S52" s="96"/>
      <c r="T52" s="95"/>
      <c r="U52" s="95"/>
      <c r="V52" s="95"/>
      <c r="W52" s="95"/>
      <c r="X52" s="95"/>
      <c r="Y52" s="95"/>
      <c r="Z52" s="95"/>
      <c r="AA52" s="95"/>
      <c r="AB52" s="95"/>
      <c r="AC52" s="95"/>
      <c r="AD52" s="95"/>
    </row>
    <row r="53" spans="1:30" x14ac:dyDescent="0.2">
      <c r="N53" s="96" t="str">
        <f>IF(O53="","","(44)")</f>
        <v/>
      </c>
      <c r="O53" s="95" t="str">
        <f>IFERROR(VLOOKUP(SMALL($R$11:$R$60,44),$R$11:$T$60,3,FALSE),"")</f>
        <v/>
      </c>
      <c r="P53" s="95" t="str">
        <f t="shared" si="0"/>
        <v/>
      </c>
      <c r="Q53" s="95"/>
      <c r="R53" s="95" t="str">
        <f>IF(S53="ja",43,"")</f>
        <v/>
      </c>
      <c r="S53" s="96"/>
      <c r="T53" s="95"/>
      <c r="U53" s="95"/>
      <c r="V53" s="95"/>
      <c r="W53" s="95"/>
      <c r="X53" s="95"/>
      <c r="Y53" s="95"/>
      <c r="Z53" s="95"/>
      <c r="AA53" s="95"/>
      <c r="AB53" s="95"/>
      <c r="AC53" s="95"/>
      <c r="AD53" s="95"/>
    </row>
    <row r="54" spans="1:30" x14ac:dyDescent="0.2">
      <c r="N54" s="96" t="str">
        <f>IF(O54="","","(45)")</f>
        <v/>
      </c>
      <c r="O54" s="95" t="str">
        <f>IFERROR(VLOOKUP(SMALL($R$11:$R$60,45),$R$11:$T$60,3,FALSE),"")</f>
        <v/>
      </c>
      <c r="P54" s="95" t="str">
        <f t="shared" si="0"/>
        <v/>
      </c>
      <c r="Q54" s="95"/>
      <c r="R54" s="95" t="str">
        <f>IF(S54="ja",44,"")</f>
        <v/>
      </c>
      <c r="S54" s="96"/>
      <c r="T54" s="95"/>
      <c r="U54" s="95"/>
      <c r="V54" s="95"/>
      <c r="W54" s="95"/>
      <c r="X54" s="95"/>
      <c r="Y54" s="95"/>
      <c r="Z54" s="95"/>
      <c r="AA54" s="95"/>
      <c r="AB54" s="95"/>
      <c r="AC54" s="95"/>
      <c r="AD54" s="95"/>
    </row>
    <row r="55" spans="1:30" x14ac:dyDescent="0.2">
      <c r="N55" s="96" t="str">
        <f>IF(O55="","","(46)")</f>
        <v/>
      </c>
      <c r="O55" s="95" t="str">
        <f>IFERROR(VLOOKUP(SMALL($R$11:$R$60,46),$R$11:$T$60,3,FALSE),"")</f>
        <v/>
      </c>
      <c r="P55" s="95" t="str">
        <f t="shared" si="0"/>
        <v/>
      </c>
      <c r="Q55" s="95"/>
      <c r="R55" s="95" t="str">
        <f>IF(S55="ja",45,"")</f>
        <v/>
      </c>
      <c r="S55" s="96"/>
      <c r="T55" s="95"/>
      <c r="U55" s="95"/>
      <c r="V55" s="95"/>
      <c r="W55" s="95"/>
      <c r="X55" s="95"/>
      <c r="Y55" s="95"/>
      <c r="Z55" s="95"/>
      <c r="AA55" s="95"/>
      <c r="AB55" s="95"/>
      <c r="AC55" s="95"/>
      <c r="AD55" s="95"/>
    </row>
    <row r="56" spans="1:30" x14ac:dyDescent="0.2">
      <c r="N56" s="96" t="str">
        <f>IF(O56="","","(47)")</f>
        <v/>
      </c>
      <c r="O56" s="95" t="str">
        <f>IFERROR(VLOOKUP(SMALL($R$11:$R$60,47),$R$11:$T$60,3,FALSE),"")</f>
        <v/>
      </c>
      <c r="P56" s="95" t="str">
        <f t="shared" si="0"/>
        <v/>
      </c>
      <c r="Q56" s="95"/>
      <c r="R56" s="95" t="str">
        <f>IF(S56="ja",46,"")</f>
        <v/>
      </c>
      <c r="S56" s="96"/>
      <c r="T56" s="95"/>
      <c r="U56" s="95"/>
      <c r="V56" s="95"/>
      <c r="W56" s="95"/>
      <c r="X56" s="95"/>
      <c r="Y56" s="95"/>
      <c r="Z56" s="95"/>
      <c r="AA56" s="95"/>
      <c r="AB56" s="95"/>
      <c r="AC56" s="95"/>
      <c r="AD56" s="95"/>
    </row>
    <row r="57" spans="1:30" x14ac:dyDescent="0.2">
      <c r="N57" s="96" t="str">
        <f>IF(O57="","","(48)")</f>
        <v/>
      </c>
      <c r="O57" s="95" t="str">
        <f>IFERROR(VLOOKUP(SMALL($R$11:$R$60,48),$R$11:$T$60,3,FALSE),"")</f>
        <v/>
      </c>
      <c r="P57" s="95" t="str">
        <f t="shared" si="0"/>
        <v/>
      </c>
      <c r="Q57" s="95"/>
      <c r="R57" s="95" t="str">
        <f>IF(S57="ja",47,"")</f>
        <v/>
      </c>
      <c r="S57" s="96"/>
      <c r="T57" s="95"/>
      <c r="U57" s="95"/>
      <c r="V57" s="95"/>
      <c r="W57" s="95"/>
      <c r="X57" s="95"/>
      <c r="Y57" s="95"/>
      <c r="Z57" s="95"/>
      <c r="AA57" s="95"/>
      <c r="AB57" s="95"/>
      <c r="AC57" s="95"/>
      <c r="AD57" s="95"/>
    </row>
    <row r="58" spans="1:30" x14ac:dyDescent="0.2">
      <c r="A58" s="4" t="s">
        <v>2102</v>
      </c>
      <c r="N58" s="96" t="str">
        <f>IF(O58="","","(49)")</f>
        <v/>
      </c>
      <c r="O58" s="95" t="str">
        <f>IFERROR(VLOOKUP(SMALL($R$11:$R$60,49),$R$11:$T$60,3,FALSE),"")</f>
        <v/>
      </c>
      <c r="P58" s="95" t="str">
        <f t="shared" si="0"/>
        <v/>
      </c>
      <c r="Q58" s="95"/>
      <c r="R58" s="95" t="str">
        <f>IF(S58="ja",48,"")</f>
        <v/>
      </c>
      <c r="S58" s="96"/>
      <c r="T58" s="95"/>
      <c r="U58" s="95"/>
      <c r="V58" s="95"/>
      <c r="W58" s="95"/>
      <c r="X58" s="95"/>
      <c r="Y58" s="95"/>
      <c r="Z58" s="95"/>
      <c r="AA58" s="95"/>
      <c r="AB58" s="95"/>
      <c r="AC58" s="95"/>
      <c r="AD58" s="95"/>
    </row>
    <row r="59" spans="1:30" x14ac:dyDescent="0.2">
      <c r="A59" s="65" t="s">
        <v>2104</v>
      </c>
      <c r="N59" s="96" t="str">
        <f>IF(O59="","","(50)")</f>
        <v/>
      </c>
      <c r="O59" s="95" t="str">
        <f>IFERROR(VLOOKUP(SMALL($R$11:$R$60,50),$R$11:$T$60,3,FALSE),"")</f>
        <v/>
      </c>
      <c r="P59" s="95" t="str">
        <f t="shared" si="0"/>
        <v/>
      </c>
      <c r="Q59" s="95"/>
      <c r="R59" s="95" t="str">
        <f>IF(S59="ja",49,"")</f>
        <v/>
      </c>
      <c r="S59" s="96"/>
      <c r="T59" s="95"/>
      <c r="U59" s="95"/>
      <c r="V59" s="95"/>
      <c r="W59" s="95"/>
      <c r="X59" s="95"/>
      <c r="Y59" s="95"/>
      <c r="Z59" s="95"/>
      <c r="AA59" s="95"/>
      <c r="AB59" s="95"/>
      <c r="AC59" s="95"/>
      <c r="AD59" s="95"/>
    </row>
    <row r="60" spans="1:30" x14ac:dyDescent="0.2">
      <c r="A60" s="65" t="s">
        <v>2103</v>
      </c>
      <c r="R60" s="4" t="str">
        <f>IF(S60="ja",50,"")</f>
        <v/>
      </c>
    </row>
    <row r="61" spans="1:30" x14ac:dyDescent="0.2">
      <c r="A61" s="65" t="s">
        <v>2105</v>
      </c>
    </row>
    <row r="77" spans="5:10" x14ac:dyDescent="0.2">
      <c r="E77" s="6"/>
      <c r="G77" s="6"/>
      <c r="H77" s="6"/>
      <c r="I77" s="6"/>
      <c r="J77" s="6"/>
    </row>
    <row r="78" spans="5:10" x14ac:dyDescent="0.2">
      <c r="E78" s="6"/>
      <c r="G78" s="6"/>
      <c r="H78" s="6"/>
      <c r="I78" s="6"/>
      <c r="J78" s="6"/>
    </row>
    <row r="79" spans="5:10" x14ac:dyDescent="0.2">
      <c r="E79" s="6"/>
      <c r="G79" s="6"/>
      <c r="H79" s="6"/>
      <c r="I79" s="6"/>
      <c r="J79" s="6"/>
    </row>
    <row r="80" spans="5:10" x14ac:dyDescent="0.2">
      <c r="E80" s="6"/>
      <c r="G80" s="6"/>
      <c r="H80" s="6"/>
      <c r="I80" s="6"/>
      <c r="J80" s="6"/>
    </row>
    <row r="81" spans="1:18" x14ac:dyDescent="0.2">
      <c r="A81" s="6"/>
      <c r="C81" s="6"/>
      <c r="E81" s="6"/>
      <c r="G81" s="6"/>
      <c r="H81" s="6"/>
      <c r="I81" s="6"/>
      <c r="J81" s="6"/>
    </row>
    <row r="82" spans="1:18" x14ac:dyDescent="0.2">
      <c r="E82" s="6"/>
      <c r="G82" s="6"/>
      <c r="H82" s="6"/>
      <c r="I82" s="6"/>
      <c r="J82" s="6"/>
      <c r="R82" s="6"/>
    </row>
    <row r="83" spans="1:18" x14ac:dyDescent="0.2">
      <c r="E83" s="6"/>
      <c r="G83" s="6"/>
      <c r="H83" s="6"/>
      <c r="I83" s="6"/>
      <c r="J83" s="6"/>
      <c r="R83" s="6"/>
    </row>
    <row r="84" spans="1:18" x14ac:dyDescent="0.2">
      <c r="E84" s="6"/>
      <c r="G84" s="6"/>
      <c r="H84" s="6"/>
      <c r="I84" s="6"/>
      <c r="J84" s="6"/>
      <c r="R84" s="6"/>
    </row>
    <row r="85" spans="1:18" x14ac:dyDescent="0.2">
      <c r="E85" s="6"/>
      <c r="G85" s="6"/>
      <c r="H85" s="6"/>
      <c r="I85" s="6"/>
      <c r="J85" s="6"/>
      <c r="R85" s="6"/>
    </row>
    <row r="86" spans="1:18" x14ac:dyDescent="0.2">
      <c r="E86" s="6"/>
      <c r="G86" s="6"/>
      <c r="H86" s="6"/>
      <c r="I86" s="6"/>
      <c r="J86" s="6"/>
      <c r="R86" s="6"/>
    </row>
    <row r="87" spans="1:18" x14ac:dyDescent="0.2">
      <c r="E87" s="6"/>
      <c r="G87" s="6"/>
      <c r="H87" s="6"/>
      <c r="I87" s="6"/>
      <c r="J87" s="6"/>
      <c r="R87" s="6"/>
    </row>
    <row r="88" spans="1:18" x14ac:dyDescent="0.2">
      <c r="E88" s="6"/>
      <c r="G88" s="6"/>
      <c r="H88" s="6"/>
      <c r="I88" s="6"/>
      <c r="J88" s="6"/>
      <c r="R88" s="6"/>
    </row>
    <row r="89" spans="1:18" x14ac:dyDescent="0.2">
      <c r="E89" s="6"/>
      <c r="G89" s="6"/>
      <c r="H89" s="6"/>
      <c r="I89" s="6"/>
      <c r="J89" s="6"/>
      <c r="R89" s="6"/>
    </row>
    <row r="90" spans="1:18" x14ac:dyDescent="0.2">
      <c r="E90" s="6"/>
      <c r="G90" s="6"/>
      <c r="H90" s="6"/>
      <c r="I90" s="6"/>
      <c r="J90" s="6"/>
      <c r="R90" s="6"/>
    </row>
    <row r="91" spans="1:18" x14ac:dyDescent="0.2">
      <c r="E91" s="6"/>
      <c r="G91" s="6"/>
      <c r="H91" s="6"/>
      <c r="I91" s="6"/>
      <c r="J91" s="6"/>
      <c r="R91" s="6"/>
    </row>
    <row r="92" spans="1:18" x14ac:dyDescent="0.2">
      <c r="E92" s="6"/>
      <c r="G92" s="6"/>
      <c r="H92" s="6"/>
      <c r="I92" s="6"/>
      <c r="J92" s="6"/>
      <c r="R92" s="6"/>
    </row>
    <row r="93" spans="1:18" x14ac:dyDescent="0.2">
      <c r="E93" s="6"/>
      <c r="G93" s="6"/>
      <c r="H93" s="6"/>
      <c r="I93" s="6"/>
      <c r="J93" s="6"/>
      <c r="R93" s="6"/>
    </row>
    <row r="94" spans="1:18" x14ac:dyDescent="0.2">
      <c r="E94" s="6"/>
      <c r="G94" s="6"/>
      <c r="H94" s="6"/>
      <c r="I94" s="6"/>
      <c r="J94" s="6"/>
      <c r="R94" s="6"/>
    </row>
    <row r="95" spans="1:18" x14ac:dyDescent="0.2">
      <c r="E95" s="6"/>
      <c r="G95" s="6"/>
      <c r="H95" s="6"/>
      <c r="I95" s="6"/>
      <c r="J95" s="6"/>
      <c r="R95" s="6"/>
    </row>
    <row r="96" spans="1:18" x14ac:dyDescent="0.2">
      <c r="E96" s="6"/>
      <c r="G96" s="6"/>
      <c r="H96" s="6"/>
      <c r="I96" s="6"/>
      <c r="J96" s="6"/>
      <c r="R96" s="6"/>
    </row>
    <row r="97" spans="5:18" x14ac:dyDescent="0.2">
      <c r="E97" s="6"/>
      <c r="G97" s="6"/>
      <c r="H97" s="6"/>
      <c r="I97" s="6"/>
      <c r="J97" s="6"/>
      <c r="R97" s="6"/>
    </row>
    <row r="98" spans="5:18" x14ac:dyDescent="0.2">
      <c r="E98" s="6"/>
      <c r="G98" s="6"/>
      <c r="H98" s="6"/>
      <c r="I98" s="6"/>
      <c r="J98" s="6"/>
      <c r="R98" s="6"/>
    </row>
    <row r="99" spans="5:18" x14ac:dyDescent="0.2">
      <c r="E99" s="6"/>
      <c r="G99" s="6"/>
      <c r="H99" s="6"/>
      <c r="I99" s="6"/>
      <c r="J99" s="6"/>
      <c r="R99" s="6"/>
    </row>
    <row r="100" spans="5:18" x14ac:dyDescent="0.2">
      <c r="E100" s="6"/>
      <c r="G100" s="6"/>
      <c r="H100" s="6"/>
      <c r="I100" s="6"/>
      <c r="J100" s="6"/>
      <c r="R100" s="6"/>
    </row>
    <row r="101" spans="5:18" x14ac:dyDescent="0.2">
      <c r="E101" s="6"/>
      <c r="G101" s="6"/>
      <c r="H101" s="6"/>
      <c r="I101" s="6"/>
      <c r="J101" s="6"/>
      <c r="R101" s="6"/>
    </row>
    <row r="102" spans="5:18" x14ac:dyDescent="0.2">
      <c r="E102" s="6"/>
      <c r="G102" s="6"/>
      <c r="H102" s="6"/>
      <c r="I102" s="6"/>
      <c r="J102" s="6"/>
      <c r="R102" s="6"/>
    </row>
    <row r="103" spans="5:18" x14ac:dyDescent="0.2">
      <c r="E103" s="6"/>
      <c r="G103" s="6"/>
      <c r="H103" s="6"/>
      <c r="I103" s="6"/>
      <c r="J103" s="6"/>
      <c r="R103" s="6"/>
    </row>
    <row r="104" spans="5:18" x14ac:dyDescent="0.2">
      <c r="E104" s="6"/>
      <c r="G104" s="6"/>
      <c r="H104" s="6"/>
      <c r="I104" s="6"/>
      <c r="J104" s="6"/>
      <c r="R104" s="6"/>
    </row>
    <row r="105" spans="5:18" x14ac:dyDescent="0.2">
      <c r="E105" s="6"/>
      <c r="G105" s="6"/>
      <c r="H105" s="6"/>
      <c r="I105" s="6"/>
      <c r="J105" s="6"/>
      <c r="R105" s="6"/>
    </row>
    <row r="106" spans="5:18" x14ac:dyDescent="0.2">
      <c r="E106" s="6"/>
      <c r="G106" s="6"/>
      <c r="H106" s="6"/>
      <c r="I106" s="6"/>
      <c r="J106" s="6"/>
    </row>
    <row r="107" spans="5:18" x14ac:dyDescent="0.2">
      <c r="E107" s="6"/>
      <c r="G107" s="6"/>
      <c r="H107" s="6"/>
      <c r="I107" s="6"/>
      <c r="J107" s="6"/>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2FFF39-3EA8-43D4-B7DE-1D35740CDD55}">
  <sheetPr codeName="Blad12">
    <tabColor theme="5" tint="-0.249977111117893"/>
  </sheetPr>
  <dimension ref="A1:F344"/>
  <sheetViews>
    <sheetView workbookViewId="0"/>
  </sheetViews>
  <sheetFormatPr defaultColWidth="8.85546875" defaultRowHeight="11.25" x14ac:dyDescent="0.2"/>
  <cols>
    <col min="1" max="1" width="13" style="86" customWidth="1"/>
    <col min="2" max="2" width="13.140625" style="86" customWidth="1"/>
    <col min="3" max="3" width="20.42578125" style="86" customWidth="1"/>
    <col min="4" max="4" width="10.28515625" style="86" customWidth="1"/>
    <col min="5" max="5" width="10.42578125" style="86" customWidth="1"/>
    <col min="6" max="6" width="13.140625" style="86" customWidth="1"/>
    <col min="7" max="16384" width="8.85546875" style="86"/>
  </cols>
  <sheetData>
    <row r="1" spans="1:6" x14ac:dyDescent="0.2">
      <c r="A1" s="86" t="s">
        <v>577</v>
      </c>
      <c r="B1" s="86" t="s">
        <v>945</v>
      </c>
      <c r="C1" s="86" t="s">
        <v>578</v>
      </c>
      <c r="D1" s="86" t="s">
        <v>579</v>
      </c>
      <c r="E1" s="86" t="s">
        <v>946</v>
      </c>
      <c r="F1" s="86" t="s">
        <v>580</v>
      </c>
    </row>
    <row r="2" spans="1:6" x14ac:dyDescent="0.2">
      <c r="A2" s="86" t="s">
        <v>2400</v>
      </c>
      <c r="B2" s="86" t="s">
        <v>2401</v>
      </c>
      <c r="C2" s="86" t="s">
        <v>2402</v>
      </c>
      <c r="D2" s="86" t="s">
        <v>2403</v>
      </c>
      <c r="E2" s="86" t="s">
        <v>2404</v>
      </c>
      <c r="F2" s="86" t="s">
        <v>2402</v>
      </c>
    </row>
    <row r="3" spans="1:6" x14ac:dyDescent="0.2">
      <c r="A3" s="86" t="s">
        <v>1791</v>
      </c>
      <c r="B3" s="86" t="s">
        <v>1792</v>
      </c>
      <c r="C3" s="86" t="s">
        <v>1793</v>
      </c>
      <c r="D3" s="86" t="s">
        <v>1009</v>
      </c>
      <c r="E3" s="86" t="s">
        <v>1010</v>
      </c>
      <c r="F3" s="86" t="s">
        <v>1011</v>
      </c>
    </row>
    <row r="4" spans="1:6" x14ac:dyDescent="0.2">
      <c r="A4" s="86" t="s">
        <v>1275</v>
      </c>
      <c r="B4" s="86" t="s">
        <v>1276</v>
      </c>
      <c r="C4" s="86" t="s">
        <v>1277</v>
      </c>
      <c r="D4" s="86" t="s">
        <v>1278</v>
      </c>
      <c r="E4" s="86" t="s">
        <v>1279</v>
      </c>
      <c r="F4" s="86" t="s">
        <v>1280</v>
      </c>
    </row>
    <row r="5" spans="1:6" x14ac:dyDescent="0.2">
      <c r="A5" s="86" t="s">
        <v>1087</v>
      </c>
      <c r="B5" s="86" t="s">
        <v>1088</v>
      </c>
      <c r="C5" s="86" t="s">
        <v>1089</v>
      </c>
      <c r="D5" s="86" t="s">
        <v>1090</v>
      </c>
      <c r="E5" s="86" t="s">
        <v>1091</v>
      </c>
      <c r="F5" s="86" t="s">
        <v>1092</v>
      </c>
    </row>
    <row r="6" spans="1:6" x14ac:dyDescent="0.2">
      <c r="A6" s="86" t="s">
        <v>967</v>
      </c>
      <c r="B6" s="86" t="s">
        <v>968</v>
      </c>
      <c r="C6" s="86" t="s">
        <v>969</v>
      </c>
      <c r="D6" s="86" t="s">
        <v>970</v>
      </c>
      <c r="E6" s="86" t="s">
        <v>971</v>
      </c>
      <c r="F6" s="86" t="s">
        <v>972</v>
      </c>
    </row>
    <row r="7" spans="1:6" x14ac:dyDescent="0.2">
      <c r="A7" s="86" t="s">
        <v>1383</v>
      </c>
      <c r="B7" s="86" t="s">
        <v>1384</v>
      </c>
      <c r="C7" s="86" t="s">
        <v>1385</v>
      </c>
      <c r="D7" s="86" t="s">
        <v>1386</v>
      </c>
      <c r="E7" s="86" t="s">
        <v>1387</v>
      </c>
      <c r="F7" s="86" t="s">
        <v>1388</v>
      </c>
    </row>
    <row r="8" spans="1:6" x14ac:dyDescent="0.2">
      <c r="A8" s="86" t="s">
        <v>1476</v>
      </c>
      <c r="B8" s="86" t="s">
        <v>1477</v>
      </c>
      <c r="C8" s="86" t="s">
        <v>1478</v>
      </c>
      <c r="D8" s="86" t="s">
        <v>1386</v>
      </c>
      <c r="E8" s="86" t="s">
        <v>1387</v>
      </c>
      <c r="F8" s="86" t="s">
        <v>1388</v>
      </c>
    </row>
    <row r="9" spans="1:6" x14ac:dyDescent="0.2">
      <c r="A9" s="86" t="s">
        <v>1281</v>
      </c>
      <c r="B9" s="86" t="s">
        <v>1282</v>
      </c>
      <c r="C9" s="86" t="s">
        <v>1283</v>
      </c>
      <c r="D9" s="86" t="s">
        <v>1278</v>
      </c>
      <c r="E9" s="86" t="s">
        <v>1279</v>
      </c>
      <c r="F9" s="86" t="s">
        <v>1280</v>
      </c>
    </row>
    <row r="10" spans="1:6" x14ac:dyDescent="0.2">
      <c r="A10" s="86" t="s">
        <v>1024</v>
      </c>
      <c r="B10" s="86" t="s">
        <v>1025</v>
      </c>
      <c r="C10" s="86" t="s">
        <v>1026</v>
      </c>
      <c r="D10" s="86" t="s">
        <v>1027</v>
      </c>
      <c r="E10" s="86" t="s">
        <v>1028</v>
      </c>
      <c r="F10" s="86" t="s">
        <v>1029</v>
      </c>
    </row>
    <row r="11" spans="1:6" x14ac:dyDescent="0.2">
      <c r="A11" s="86" t="s">
        <v>952</v>
      </c>
      <c r="B11" s="86" t="s">
        <v>953</v>
      </c>
      <c r="C11" s="86" t="s">
        <v>954</v>
      </c>
      <c r="D11" s="86" t="s">
        <v>955</v>
      </c>
      <c r="E11" s="86" t="s">
        <v>956</v>
      </c>
      <c r="F11" s="86" t="s">
        <v>957</v>
      </c>
    </row>
    <row r="12" spans="1:6" x14ac:dyDescent="0.2">
      <c r="A12" s="86" t="s">
        <v>1389</v>
      </c>
      <c r="B12" s="86" t="s">
        <v>1390</v>
      </c>
      <c r="C12" s="86" t="s">
        <v>1391</v>
      </c>
      <c r="D12" s="86" t="s">
        <v>1386</v>
      </c>
      <c r="E12" s="86" t="s">
        <v>1387</v>
      </c>
      <c r="F12" s="86" t="s">
        <v>1388</v>
      </c>
    </row>
    <row r="13" spans="1:6" x14ac:dyDescent="0.2">
      <c r="A13" s="86" t="s">
        <v>1839</v>
      </c>
      <c r="B13" s="86" t="s">
        <v>1840</v>
      </c>
      <c r="C13" s="86" t="s">
        <v>1841</v>
      </c>
      <c r="D13" s="86" t="s">
        <v>1548</v>
      </c>
      <c r="E13" s="86" t="s">
        <v>1549</v>
      </c>
      <c r="F13" s="86" t="s">
        <v>1550</v>
      </c>
    </row>
    <row r="14" spans="1:6" x14ac:dyDescent="0.2">
      <c r="A14" s="86" t="s">
        <v>1968</v>
      </c>
      <c r="B14" s="86" t="s">
        <v>1969</v>
      </c>
      <c r="C14" s="86" t="s">
        <v>1970</v>
      </c>
      <c r="D14" s="86" t="s">
        <v>1548</v>
      </c>
      <c r="E14" s="86" t="s">
        <v>1549</v>
      </c>
      <c r="F14" s="86" t="s">
        <v>1550</v>
      </c>
    </row>
    <row r="15" spans="1:6" x14ac:dyDescent="0.2">
      <c r="A15" s="86" t="s">
        <v>973</v>
      </c>
      <c r="B15" s="86" t="s">
        <v>974</v>
      </c>
      <c r="C15" s="86" t="s">
        <v>975</v>
      </c>
      <c r="D15" s="86" t="s">
        <v>970</v>
      </c>
      <c r="E15" s="86" t="s">
        <v>971</v>
      </c>
      <c r="F15" s="86" t="s">
        <v>972</v>
      </c>
    </row>
    <row r="16" spans="1:6" x14ac:dyDescent="0.2">
      <c r="A16" s="86" t="s">
        <v>1213</v>
      </c>
      <c r="B16" s="86" t="s">
        <v>1214</v>
      </c>
      <c r="C16" s="86" t="s">
        <v>1215</v>
      </c>
      <c r="D16" s="86" t="s">
        <v>1216</v>
      </c>
      <c r="E16" s="86" t="s">
        <v>1217</v>
      </c>
      <c r="F16" s="86" t="s">
        <v>1218</v>
      </c>
    </row>
    <row r="17" spans="1:6" x14ac:dyDescent="0.2">
      <c r="A17" s="86" t="s">
        <v>1284</v>
      </c>
      <c r="B17" s="86" t="s">
        <v>1285</v>
      </c>
      <c r="C17" s="86" t="s">
        <v>1286</v>
      </c>
      <c r="D17" s="86" t="s">
        <v>1278</v>
      </c>
      <c r="E17" s="86" t="s">
        <v>1279</v>
      </c>
      <c r="F17" s="86" t="s">
        <v>1280</v>
      </c>
    </row>
    <row r="18" spans="1:6" x14ac:dyDescent="0.2">
      <c r="A18" s="86" t="s">
        <v>1287</v>
      </c>
      <c r="B18" s="86" t="s">
        <v>1288</v>
      </c>
      <c r="C18" s="86" t="s">
        <v>1289</v>
      </c>
      <c r="D18" s="86" t="s">
        <v>1278</v>
      </c>
      <c r="E18" s="86" t="s">
        <v>1279</v>
      </c>
      <c r="F18" s="86" t="s">
        <v>1280</v>
      </c>
    </row>
    <row r="19" spans="1:6" x14ac:dyDescent="0.2">
      <c r="A19" s="86" t="s">
        <v>1093</v>
      </c>
      <c r="B19" s="86" t="s">
        <v>1094</v>
      </c>
      <c r="C19" s="86" t="s">
        <v>1095</v>
      </c>
      <c r="D19" s="86" t="s">
        <v>1090</v>
      </c>
      <c r="E19" s="86" t="s">
        <v>1091</v>
      </c>
      <c r="F19" s="86" t="s">
        <v>1092</v>
      </c>
    </row>
    <row r="20" spans="1:6" x14ac:dyDescent="0.2">
      <c r="A20" s="86" t="s">
        <v>1096</v>
      </c>
      <c r="B20" s="86" t="s">
        <v>1097</v>
      </c>
      <c r="C20" s="86" t="s">
        <v>1098</v>
      </c>
      <c r="D20" s="86" t="s">
        <v>1090</v>
      </c>
      <c r="E20" s="86" t="s">
        <v>1091</v>
      </c>
      <c r="F20" s="86" t="s">
        <v>1092</v>
      </c>
    </row>
    <row r="21" spans="1:6" x14ac:dyDescent="0.2">
      <c r="A21" s="86" t="s">
        <v>1006</v>
      </c>
      <c r="B21" s="86" t="s">
        <v>1007</v>
      </c>
      <c r="C21" s="86" t="s">
        <v>1008</v>
      </c>
      <c r="D21" s="86" t="s">
        <v>1009</v>
      </c>
      <c r="E21" s="86" t="s">
        <v>1010</v>
      </c>
      <c r="F21" s="86" t="s">
        <v>1011</v>
      </c>
    </row>
    <row r="22" spans="1:6" x14ac:dyDescent="0.2">
      <c r="A22" s="86" t="s">
        <v>1545</v>
      </c>
      <c r="B22" s="86" t="s">
        <v>1546</v>
      </c>
      <c r="C22" s="86" t="s">
        <v>1547</v>
      </c>
      <c r="D22" s="86" t="s">
        <v>1548</v>
      </c>
      <c r="E22" s="86" t="s">
        <v>1549</v>
      </c>
      <c r="F22" s="86" t="s">
        <v>1550</v>
      </c>
    </row>
    <row r="23" spans="1:6" x14ac:dyDescent="0.2">
      <c r="A23" s="86" t="s">
        <v>1551</v>
      </c>
      <c r="B23" s="86" t="s">
        <v>1552</v>
      </c>
      <c r="C23" s="86" t="s">
        <v>1553</v>
      </c>
      <c r="D23" s="86" t="s">
        <v>1548</v>
      </c>
      <c r="E23" s="86" t="s">
        <v>1549</v>
      </c>
      <c r="F23" s="86" t="s">
        <v>1550</v>
      </c>
    </row>
    <row r="24" spans="1:6" x14ac:dyDescent="0.2">
      <c r="A24" s="86" t="s">
        <v>1219</v>
      </c>
      <c r="B24" s="86" t="s">
        <v>1220</v>
      </c>
      <c r="C24" s="86" t="s">
        <v>1221</v>
      </c>
      <c r="D24" s="86" t="s">
        <v>1216</v>
      </c>
      <c r="E24" s="86" t="s">
        <v>1217</v>
      </c>
      <c r="F24" s="86" t="s">
        <v>1218</v>
      </c>
    </row>
    <row r="25" spans="1:6" x14ac:dyDescent="0.2">
      <c r="A25" s="86" t="s">
        <v>1392</v>
      </c>
      <c r="B25" s="86" t="s">
        <v>1393</v>
      </c>
      <c r="C25" s="86" t="s">
        <v>1394</v>
      </c>
      <c r="D25" s="86" t="s">
        <v>1386</v>
      </c>
      <c r="E25" s="86" t="s">
        <v>1387</v>
      </c>
      <c r="F25" s="86" t="s">
        <v>1388</v>
      </c>
    </row>
    <row r="26" spans="1:6" x14ac:dyDescent="0.2">
      <c r="A26" s="86" t="s">
        <v>1099</v>
      </c>
      <c r="B26" s="86" t="s">
        <v>1100</v>
      </c>
      <c r="C26" s="86" t="s">
        <v>1101</v>
      </c>
      <c r="D26" s="86" t="s">
        <v>1090</v>
      </c>
      <c r="E26" s="86" t="s">
        <v>1091</v>
      </c>
      <c r="F26" s="86" t="s">
        <v>1092</v>
      </c>
    </row>
    <row r="27" spans="1:6" x14ac:dyDescent="0.2">
      <c r="A27" s="86" t="s">
        <v>1677</v>
      </c>
      <c r="B27" s="86" t="s">
        <v>1678</v>
      </c>
      <c r="C27" s="86" t="s">
        <v>1679</v>
      </c>
      <c r="D27" s="86" t="s">
        <v>1674</v>
      </c>
      <c r="E27" s="86" t="s">
        <v>1675</v>
      </c>
      <c r="F27" s="86" t="s">
        <v>1676</v>
      </c>
    </row>
    <row r="28" spans="1:6" x14ac:dyDescent="0.2">
      <c r="A28" s="86" t="s">
        <v>1962</v>
      </c>
      <c r="B28" s="86" t="s">
        <v>1963</v>
      </c>
      <c r="C28" s="86" t="s">
        <v>1964</v>
      </c>
      <c r="D28" s="86" t="s">
        <v>1674</v>
      </c>
      <c r="E28" s="86" t="s">
        <v>1675</v>
      </c>
      <c r="F28" s="86" t="s">
        <v>1676</v>
      </c>
    </row>
    <row r="29" spans="1:6" x14ac:dyDescent="0.2">
      <c r="A29" s="86" t="s">
        <v>1680</v>
      </c>
      <c r="B29" s="86" t="s">
        <v>1681</v>
      </c>
      <c r="C29" s="86" t="s">
        <v>1682</v>
      </c>
      <c r="D29" s="86" t="s">
        <v>1674</v>
      </c>
      <c r="E29" s="86" t="s">
        <v>1675</v>
      </c>
      <c r="F29" s="86" t="s">
        <v>1676</v>
      </c>
    </row>
    <row r="30" spans="1:6" x14ac:dyDescent="0.2">
      <c r="A30" s="86" t="s">
        <v>1947</v>
      </c>
      <c r="B30" s="86" t="s">
        <v>1948</v>
      </c>
      <c r="C30" s="86" t="s">
        <v>1949</v>
      </c>
      <c r="D30" s="86" t="s">
        <v>1090</v>
      </c>
      <c r="E30" s="86" t="s">
        <v>1091</v>
      </c>
      <c r="F30" s="86" t="s">
        <v>1092</v>
      </c>
    </row>
    <row r="31" spans="1:6" x14ac:dyDescent="0.2">
      <c r="A31" s="86" t="s">
        <v>1842</v>
      </c>
      <c r="B31" s="86" t="s">
        <v>1843</v>
      </c>
      <c r="C31" s="86" t="s">
        <v>1844</v>
      </c>
      <c r="D31" s="86" t="s">
        <v>1548</v>
      </c>
      <c r="E31" s="86" t="s">
        <v>1549</v>
      </c>
      <c r="F31" s="86" t="s">
        <v>1550</v>
      </c>
    </row>
    <row r="32" spans="1:6" x14ac:dyDescent="0.2">
      <c r="A32" s="86" t="s">
        <v>1683</v>
      </c>
      <c r="B32" s="86" t="s">
        <v>1684</v>
      </c>
      <c r="C32" s="86" t="s">
        <v>1685</v>
      </c>
      <c r="D32" s="86" t="s">
        <v>1674</v>
      </c>
      <c r="E32" s="86" t="s">
        <v>1675</v>
      </c>
      <c r="F32" s="86" t="s">
        <v>1676</v>
      </c>
    </row>
    <row r="33" spans="1:6" x14ac:dyDescent="0.2">
      <c r="A33" s="86" t="s">
        <v>1290</v>
      </c>
      <c r="B33" s="86" t="s">
        <v>1291</v>
      </c>
      <c r="C33" s="86" t="s">
        <v>1292</v>
      </c>
      <c r="D33" s="86" t="s">
        <v>1278</v>
      </c>
      <c r="E33" s="86" t="s">
        <v>1279</v>
      </c>
      <c r="F33" s="86" t="s">
        <v>1280</v>
      </c>
    </row>
    <row r="34" spans="1:6" x14ac:dyDescent="0.2">
      <c r="A34" s="86" t="s">
        <v>1554</v>
      </c>
      <c r="B34" s="86" t="s">
        <v>1555</v>
      </c>
      <c r="C34" s="86" t="s">
        <v>1556</v>
      </c>
      <c r="D34" s="86" t="s">
        <v>1548</v>
      </c>
      <c r="E34" s="86" t="s">
        <v>1549</v>
      </c>
      <c r="F34" s="86" t="s">
        <v>1550</v>
      </c>
    </row>
    <row r="35" spans="1:6" x14ac:dyDescent="0.2">
      <c r="A35" s="86" t="s">
        <v>1884</v>
      </c>
      <c r="B35" s="86" t="s">
        <v>1885</v>
      </c>
      <c r="C35" s="86" t="s">
        <v>1886</v>
      </c>
      <c r="D35" s="86" t="s">
        <v>1090</v>
      </c>
      <c r="E35" s="86" t="s">
        <v>1091</v>
      </c>
      <c r="F35" s="86" t="s">
        <v>1092</v>
      </c>
    </row>
    <row r="36" spans="1:6" x14ac:dyDescent="0.2">
      <c r="A36" s="86" t="s">
        <v>1836</v>
      </c>
      <c r="B36" s="86" t="s">
        <v>1837</v>
      </c>
      <c r="C36" s="86" t="s">
        <v>1838</v>
      </c>
      <c r="D36" s="86" t="s">
        <v>1548</v>
      </c>
      <c r="E36" s="86" t="s">
        <v>1549</v>
      </c>
      <c r="F36" s="86" t="s">
        <v>1550</v>
      </c>
    </row>
    <row r="37" spans="1:6" x14ac:dyDescent="0.2">
      <c r="A37" s="86" t="s">
        <v>1557</v>
      </c>
      <c r="B37" s="86" t="s">
        <v>1558</v>
      </c>
      <c r="C37" s="86" t="s">
        <v>1559</v>
      </c>
      <c r="D37" s="86" t="s">
        <v>1548</v>
      </c>
      <c r="E37" s="86" t="s">
        <v>1549</v>
      </c>
      <c r="F37" s="86" t="s">
        <v>1550</v>
      </c>
    </row>
    <row r="38" spans="1:6" x14ac:dyDescent="0.2">
      <c r="A38" s="86" t="s">
        <v>1102</v>
      </c>
      <c r="B38" s="86" t="s">
        <v>1103</v>
      </c>
      <c r="C38" s="86" t="s">
        <v>1104</v>
      </c>
      <c r="D38" s="86" t="s">
        <v>1090</v>
      </c>
      <c r="E38" s="86" t="s">
        <v>1091</v>
      </c>
      <c r="F38" s="86" t="s">
        <v>1092</v>
      </c>
    </row>
    <row r="39" spans="1:6" x14ac:dyDescent="0.2">
      <c r="A39" s="86" t="s">
        <v>1293</v>
      </c>
      <c r="B39" s="86" t="s">
        <v>1294</v>
      </c>
      <c r="C39" s="86" t="s">
        <v>1295</v>
      </c>
      <c r="D39" s="86" t="s">
        <v>1278</v>
      </c>
      <c r="E39" s="86" t="s">
        <v>1279</v>
      </c>
      <c r="F39" s="86" t="s">
        <v>1280</v>
      </c>
    </row>
    <row r="40" spans="1:6" x14ac:dyDescent="0.2">
      <c r="A40" s="86" t="s">
        <v>1845</v>
      </c>
      <c r="B40" s="86" t="s">
        <v>1846</v>
      </c>
      <c r="C40" s="86" t="s">
        <v>1847</v>
      </c>
      <c r="D40" s="86" t="s">
        <v>1548</v>
      </c>
      <c r="E40" s="86" t="s">
        <v>1549</v>
      </c>
      <c r="F40" s="86" t="s">
        <v>1550</v>
      </c>
    </row>
    <row r="41" spans="1:6" x14ac:dyDescent="0.2">
      <c r="A41" s="86" t="s">
        <v>1296</v>
      </c>
      <c r="B41" s="86" t="s">
        <v>1297</v>
      </c>
      <c r="C41" s="86" t="s">
        <v>1298</v>
      </c>
      <c r="D41" s="86" t="s">
        <v>1278</v>
      </c>
      <c r="E41" s="86" t="s">
        <v>1279</v>
      </c>
      <c r="F41" s="86" t="s">
        <v>1280</v>
      </c>
    </row>
    <row r="42" spans="1:6" x14ac:dyDescent="0.2">
      <c r="A42" s="86" t="s">
        <v>1299</v>
      </c>
      <c r="B42" s="86" t="s">
        <v>1300</v>
      </c>
      <c r="C42" s="86" t="s">
        <v>1301</v>
      </c>
      <c r="D42" s="86" t="s">
        <v>1278</v>
      </c>
      <c r="E42" s="86" t="s">
        <v>1279</v>
      </c>
      <c r="F42" s="86" t="s">
        <v>1280</v>
      </c>
    </row>
    <row r="43" spans="1:6" x14ac:dyDescent="0.2">
      <c r="A43" s="86" t="s">
        <v>1914</v>
      </c>
      <c r="B43" s="86" t="s">
        <v>1915</v>
      </c>
      <c r="C43" s="86" t="s">
        <v>1916</v>
      </c>
      <c r="D43" s="86" t="s">
        <v>1386</v>
      </c>
      <c r="E43" s="86" t="s">
        <v>1387</v>
      </c>
      <c r="F43" s="86" t="s">
        <v>1388</v>
      </c>
    </row>
    <row r="44" spans="1:6" x14ac:dyDescent="0.2">
      <c r="A44" s="86" t="s">
        <v>1560</v>
      </c>
      <c r="B44" s="86" t="s">
        <v>1561</v>
      </c>
      <c r="C44" s="86" t="s">
        <v>1562</v>
      </c>
      <c r="D44" s="86" t="s">
        <v>1548</v>
      </c>
      <c r="E44" s="86" t="s">
        <v>1549</v>
      </c>
      <c r="F44" s="86" t="s">
        <v>1550</v>
      </c>
    </row>
    <row r="45" spans="1:6" x14ac:dyDescent="0.2">
      <c r="A45" s="86" t="s">
        <v>1794</v>
      </c>
      <c r="B45" s="86" t="s">
        <v>1795</v>
      </c>
      <c r="C45" s="86" t="s">
        <v>1796</v>
      </c>
      <c r="D45" s="86" t="s">
        <v>1009</v>
      </c>
      <c r="E45" s="86" t="s">
        <v>1010</v>
      </c>
      <c r="F45" s="86" t="s">
        <v>1011</v>
      </c>
    </row>
    <row r="46" spans="1:6" x14ac:dyDescent="0.2">
      <c r="A46" s="86" t="s">
        <v>1030</v>
      </c>
      <c r="B46" s="86" t="s">
        <v>1031</v>
      </c>
      <c r="C46" s="86" t="s">
        <v>1032</v>
      </c>
      <c r="D46" s="86" t="s">
        <v>1027</v>
      </c>
      <c r="E46" s="86" t="s">
        <v>1028</v>
      </c>
      <c r="F46" s="86" t="s">
        <v>1029</v>
      </c>
    </row>
    <row r="47" spans="1:6" x14ac:dyDescent="0.2">
      <c r="A47" s="86" t="s">
        <v>1503</v>
      </c>
      <c r="B47" s="86" t="s">
        <v>1504</v>
      </c>
      <c r="C47" s="86" t="s">
        <v>1505</v>
      </c>
      <c r="D47" s="86" t="s">
        <v>1506</v>
      </c>
      <c r="E47" s="86" t="s">
        <v>1507</v>
      </c>
      <c r="F47" s="86" t="s">
        <v>1508</v>
      </c>
    </row>
    <row r="48" spans="1:6" x14ac:dyDescent="0.2">
      <c r="A48" s="86" t="s">
        <v>1563</v>
      </c>
      <c r="B48" s="86" t="s">
        <v>1564</v>
      </c>
      <c r="C48" s="86" t="s">
        <v>1565</v>
      </c>
      <c r="D48" s="86" t="s">
        <v>1548</v>
      </c>
      <c r="E48" s="86" t="s">
        <v>1549</v>
      </c>
      <c r="F48" s="86" t="s">
        <v>1550</v>
      </c>
    </row>
    <row r="49" spans="1:6" x14ac:dyDescent="0.2">
      <c r="A49" s="86" t="s">
        <v>1566</v>
      </c>
      <c r="B49" s="86" t="s">
        <v>1567</v>
      </c>
      <c r="C49" s="86" t="s">
        <v>1568</v>
      </c>
      <c r="D49" s="86" t="s">
        <v>1548</v>
      </c>
      <c r="E49" s="86" t="s">
        <v>1549</v>
      </c>
      <c r="F49" s="86" t="s">
        <v>1550</v>
      </c>
    </row>
    <row r="50" spans="1:6" x14ac:dyDescent="0.2">
      <c r="A50" s="86" t="s">
        <v>1887</v>
      </c>
      <c r="B50" s="86" t="s">
        <v>1888</v>
      </c>
      <c r="C50" s="86" t="s">
        <v>1889</v>
      </c>
      <c r="D50" s="86" t="s">
        <v>1090</v>
      </c>
      <c r="E50" s="86" t="s">
        <v>1091</v>
      </c>
      <c r="F50" s="86" t="s">
        <v>1092</v>
      </c>
    </row>
    <row r="51" spans="1:6" x14ac:dyDescent="0.2">
      <c r="A51" s="86" t="s">
        <v>1105</v>
      </c>
      <c r="B51" s="86" t="s">
        <v>1106</v>
      </c>
      <c r="C51" s="86" t="s">
        <v>1107</v>
      </c>
      <c r="D51" s="86" t="s">
        <v>1090</v>
      </c>
      <c r="E51" s="86" t="s">
        <v>1091</v>
      </c>
      <c r="F51" s="86" t="s">
        <v>1092</v>
      </c>
    </row>
    <row r="52" spans="1:6" x14ac:dyDescent="0.2">
      <c r="A52" s="86" t="s">
        <v>1686</v>
      </c>
      <c r="B52" s="86" t="s">
        <v>1687</v>
      </c>
      <c r="C52" s="86" t="s">
        <v>1688</v>
      </c>
      <c r="D52" s="86" t="s">
        <v>1674</v>
      </c>
      <c r="E52" s="86" t="s">
        <v>1675</v>
      </c>
      <c r="F52" s="86" t="s">
        <v>1676</v>
      </c>
    </row>
    <row r="53" spans="1:6" x14ac:dyDescent="0.2">
      <c r="A53" s="86" t="s">
        <v>1225</v>
      </c>
      <c r="B53" s="86" t="s">
        <v>1226</v>
      </c>
      <c r="C53" s="86" t="s">
        <v>1227</v>
      </c>
      <c r="D53" s="86" t="s">
        <v>1216</v>
      </c>
      <c r="E53" s="86" t="s">
        <v>1217</v>
      </c>
      <c r="F53" s="86" t="s">
        <v>1218</v>
      </c>
    </row>
    <row r="54" spans="1:6" x14ac:dyDescent="0.2">
      <c r="A54" s="86" t="s">
        <v>1228</v>
      </c>
      <c r="B54" s="86" t="s">
        <v>1229</v>
      </c>
      <c r="C54" s="86" t="s">
        <v>1230</v>
      </c>
      <c r="D54" s="86" t="s">
        <v>1216</v>
      </c>
      <c r="E54" s="86" t="s">
        <v>1217</v>
      </c>
      <c r="F54" s="86" t="s">
        <v>1218</v>
      </c>
    </row>
    <row r="55" spans="1:6" x14ac:dyDescent="0.2">
      <c r="A55" s="86" t="s">
        <v>1108</v>
      </c>
      <c r="B55" s="86" t="s">
        <v>1109</v>
      </c>
      <c r="C55" s="86" t="s">
        <v>1110</v>
      </c>
      <c r="D55" s="86" t="s">
        <v>1090</v>
      </c>
      <c r="E55" s="86" t="s">
        <v>1091</v>
      </c>
      <c r="F55" s="86" t="s">
        <v>1092</v>
      </c>
    </row>
    <row r="56" spans="1:6" x14ac:dyDescent="0.2">
      <c r="A56" s="86" t="s">
        <v>1398</v>
      </c>
      <c r="B56" s="86" t="s">
        <v>1399</v>
      </c>
      <c r="C56" s="86" t="s">
        <v>1400</v>
      </c>
      <c r="D56" s="86" t="s">
        <v>1386</v>
      </c>
      <c r="E56" s="86" t="s">
        <v>1387</v>
      </c>
      <c r="F56" s="86" t="s">
        <v>1388</v>
      </c>
    </row>
    <row r="57" spans="1:6" x14ac:dyDescent="0.2">
      <c r="A57" s="86" t="s">
        <v>1302</v>
      </c>
      <c r="B57" s="86" t="s">
        <v>1303</v>
      </c>
      <c r="C57" s="86" t="s">
        <v>1304</v>
      </c>
      <c r="D57" s="86" t="s">
        <v>1278</v>
      </c>
      <c r="E57" s="86" t="s">
        <v>1279</v>
      </c>
      <c r="F57" s="86" t="s">
        <v>1280</v>
      </c>
    </row>
    <row r="58" spans="1:6" x14ac:dyDescent="0.2">
      <c r="A58" s="86" t="s">
        <v>1012</v>
      </c>
      <c r="B58" s="86" t="s">
        <v>1013</v>
      </c>
      <c r="C58" s="86" t="s">
        <v>1014</v>
      </c>
      <c r="D58" s="86" t="s">
        <v>1009</v>
      </c>
      <c r="E58" s="86" t="s">
        <v>1010</v>
      </c>
      <c r="F58" s="86" t="s">
        <v>1011</v>
      </c>
    </row>
    <row r="59" spans="1:6" x14ac:dyDescent="0.2">
      <c r="A59" s="86" t="s">
        <v>1818</v>
      </c>
      <c r="B59" s="86" t="s">
        <v>1819</v>
      </c>
      <c r="C59" s="86" t="s">
        <v>1820</v>
      </c>
      <c r="D59" s="86" t="s">
        <v>1548</v>
      </c>
      <c r="E59" s="86" t="s">
        <v>1549</v>
      </c>
      <c r="F59" s="86" t="s">
        <v>1550</v>
      </c>
    </row>
    <row r="60" spans="1:6" x14ac:dyDescent="0.2">
      <c r="A60" s="86" t="s">
        <v>1111</v>
      </c>
      <c r="B60" s="86" t="s">
        <v>1112</v>
      </c>
      <c r="C60" s="86" t="s">
        <v>1113</v>
      </c>
      <c r="D60" s="86" t="s">
        <v>1090</v>
      </c>
      <c r="E60" s="86" t="s">
        <v>1091</v>
      </c>
      <c r="F60" s="86" t="s">
        <v>1092</v>
      </c>
    </row>
    <row r="61" spans="1:6" x14ac:dyDescent="0.2">
      <c r="A61" s="86" t="s">
        <v>1033</v>
      </c>
      <c r="B61" s="86" t="s">
        <v>1034</v>
      </c>
      <c r="C61" s="86" t="s">
        <v>1035</v>
      </c>
      <c r="D61" s="86" t="s">
        <v>1027</v>
      </c>
      <c r="E61" s="86" t="s">
        <v>1028</v>
      </c>
      <c r="F61" s="86" t="s">
        <v>1029</v>
      </c>
    </row>
    <row r="62" spans="1:6" x14ac:dyDescent="0.2">
      <c r="A62" s="86" t="s">
        <v>1896</v>
      </c>
      <c r="B62" s="86" t="s">
        <v>1897</v>
      </c>
      <c r="C62" s="86" t="s">
        <v>1898</v>
      </c>
      <c r="D62" s="86" t="s">
        <v>970</v>
      </c>
      <c r="E62" s="86" t="s">
        <v>971</v>
      </c>
      <c r="F62" s="86" t="s">
        <v>972</v>
      </c>
    </row>
    <row r="63" spans="1:6" x14ac:dyDescent="0.2">
      <c r="A63" s="86" t="s">
        <v>1222</v>
      </c>
      <c r="B63" s="86" t="s">
        <v>1223</v>
      </c>
      <c r="C63" s="86" t="s">
        <v>1224</v>
      </c>
      <c r="D63" s="86" t="s">
        <v>1216</v>
      </c>
      <c r="E63" s="86" t="s">
        <v>1217</v>
      </c>
      <c r="F63" s="86" t="s">
        <v>1218</v>
      </c>
    </row>
    <row r="64" spans="1:6" x14ac:dyDescent="0.2">
      <c r="A64" s="86" t="s">
        <v>1941</v>
      </c>
      <c r="B64" s="86" t="s">
        <v>1942</v>
      </c>
      <c r="C64" s="86" t="s">
        <v>1943</v>
      </c>
      <c r="D64" s="86" t="s">
        <v>970</v>
      </c>
      <c r="E64" s="86" t="s">
        <v>971</v>
      </c>
      <c r="F64" s="86" t="s">
        <v>972</v>
      </c>
    </row>
    <row r="65" spans="1:6" x14ac:dyDescent="0.2">
      <c r="A65" s="86" t="s">
        <v>1539</v>
      </c>
      <c r="B65" s="86" t="s">
        <v>1540</v>
      </c>
      <c r="C65" s="86" t="s">
        <v>1541</v>
      </c>
      <c r="D65" s="86" t="s">
        <v>1216</v>
      </c>
      <c r="E65" s="86" t="s">
        <v>1217</v>
      </c>
      <c r="F65" s="86" t="s">
        <v>1218</v>
      </c>
    </row>
    <row r="66" spans="1:6" x14ac:dyDescent="0.2">
      <c r="A66" s="86" t="s">
        <v>1797</v>
      </c>
      <c r="B66" s="86" t="s">
        <v>1798</v>
      </c>
      <c r="C66" s="86" t="s">
        <v>1799</v>
      </c>
      <c r="D66" s="86" t="s">
        <v>1009</v>
      </c>
      <c r="E66" s="86" t="s">
        <v>1010</v>
      </c>
      <c r="F66" s="86" t="s">
        <v>1011</v>
      </c>
    </row>
    <row r="67" spans="1:6" x14ac:dyDescent="0.2">
      <c r="A67" s="86" t="s">
        <v>1401</v>
      </c>
      <c r="B67" s="86" t="s">
        <v>1402</v>
      </c>
      <c r="C67" s="86" t="s">
        <v>1403</v>
      </c>
      <c r="D67" s="86" t="s">
        <v>1386</v>
      </c>
      <c r="E67" s="86" t="s">
        <v>1387</v>
      </c>
      <c r="F67" s="86" t="s">
        <v>1388</v>
      </c>
    </row>
    <row r="68" spans="1:6" x14ac:dyDescent="0.2">
      <c r="A68" s="86" t="s">
        <v>1329</v>
      </c>
      <c r="B68" s="86" t="s">
        <v>1330</v>
      </c>
      <c r="C68" s="86" t="s">
        <v>1331</v>
      </c>
      <c r="D68" s="86" t="s">
        <v>1278</v>
      </c>
      <c r="E68" s="86" t="s">
        <v>1279</v>
      </c>
      <c r="F68" s="86" t="s">
        <v>1280</v>
      </c>
    </row>
    <row r="69" spans="1:6" x14ac:dyDescent="0.2">
      <c r="A69" s="86" t="s">
        <v>1569</v>
      </c>
      <c r="B69" s="86" t="s">
        <v>1570</v>
      </c>
      <c r="C69" s="86" t="s">
        <v>1571</v>
      </c>
      <c r="D69" s="86" t="s">
        <v>1548</v>
      </c>
      <c r="E69" s="86" t="s">
        <v>1549</v>
      </c>
      <c r="F69" s="86" t="s">
        <v>1550</v>
      </c>
    </row>
    <row r="70" spans="1:6" x14ac:dyDescent="0.2">
      <c r="A70" s="86" t="s">
        <v>1036</v>
      </c>
      <c r="B70" s="86" t="s">
        <v>1037</v>
      </c>
      <c r="C70" s="86" t="s">
        <v>1038</v>
      </c>
      <c r="D70" s="86" t="s">
        <v>1027</v>
      </c>
      <c r="E70" s="86" t="s">
        <v>1028</v>
      </c>
      <c r="F70" s="86" t="s">
        <v>1029</v>
      </c>
    </row>
    <row r="71" spans="1:6" x14ac:dyDescent="0.2">
      <c r="A71" s="86" t="s">
        <v>1305</v>
      </c>
      <c r="B71" s="86" t="s">
        <v>1306</v>
      </c>
      <c r="C71" s="86" t="s">
        <v>1307</v>
      </c>
      <c r="D71" s="86" t="s">
        <v>1278</v>
      </c>
      <c r="E71" s="86" t="s">
        <v>1279</v>
      </c>
      <c r="F71" s="86" t="s">
        <v>1280</v>
      </c>
    </row>
    <row r="72" spans="1:6" x14ac:dyDescent="0.2">
      <c r="A72" s="86" t="s">
        <v>1995</v>
      </c>
      <c r="B72" s="86" t="s">
        <v>1996</v>
      </c>
      <c r="C72" s="86" t="s">
        <v>1997</v>
      </c>
      <c r="D72" s="86" t="s">
        <v>1278</v>
      </c>
      <c r="E72" s="86" t="s">
        <v>1279</v>
      </c>
      <c r="F72" s="86" t="s">
        <v>1280</v>
      </c>
    </row>
    <row r="73" spans="1:6" x14ac:dyDescent="0.2">
      <c r="A73" s="86" t="s">
        <v>1875</v>
      </c>
      <c r="B73" s="86" t="s">
        <v>1876</v>
      </c>
      <c r="C73" s="86" t="s">
        <v>1877</v>
      </c>
      <c r="D73" s="86" t="s">
        <v>1027</v>
      </c>
      <c r="E73" s="86" t="s">
        <v>1028</v>
      </c>
      <c r="F73" s="86" t="s">
        <v>1029</v>
      </c>
    </row>
    <row r="74" spans="1:6" x14ac:dyDescent="0.2">
      <c r="A74" s="86" t="s">
        <v>1114</v>
      </c>
      <c r="B74" s="86" t="s">
        <v>1115</v>
      </c>
      <c r="C74" s="86" t="s">
        <v>1116</v>
      </c>
      <c r="D74" s="86" t="s">
        <v>1090</v>
      </c>
      <c r="E74" s="86" t="s">
        <v>1091</v>
      </c>
      <c r="F74" s="86" t="s">
        <v>1092</v>
      </c>
    </row>
    <row r="75" spans="1:6" x14ac:dyDescent="0.2">
      <c r="A75" s="86" t="s">
        <v>1117</v>
      </c>
      <c r="B75" s="86" t="s">
        <v>1118</v>
      </c>
      <c r="C75" s="86" t="s">
        <v>1119</v>
      </c>
      <c r="D75" s="86" t="s">
        <v>1090</v>
      </c>
      <c r="E75" s="86" t="s">
        <v>1091</v>
      </c>
      <c r="F75" s="86" t="s">
        <v>1092</v>
      </c>
    </row>
    <row r="76" spans="1:6" x14ac:dyDescent="0.2">
      <c r="A76" s="86" t="s">
        <v>1575</v>
      </c>
      <c r="B76" s="86" t="s">
        <v>1576</v>
      </c>
      <c r="C76" s="86" t="s">
        <v>1577</v>
      </c>
      <c r="D76" s="86" t="s">
        <v>1548</v>
      </c>
      <c r="E76" s="86" t="s">
        <v>1549</v>
      </c>
      <c r="F76" s="86" t="s">
        <v>1550</v>
      </c>
    </row>
    <row r="77" spans="1:6" x14ac:dyDescent="0.2">
      <c r="A77" s="86" t="s">
        <v>1404</v>
      </c>
      <c r="B77" s="86" t="s">
        <v>1405</v>
      </c>
      <c r="C77" s="86" t="s">
        <v>1406</v>
      </c>
      <c r="D77" s="86" t="s">
        <v>1386</v>
      </c>
      <c r="E77" s="86" t="s">
        <v>1387</v>
      </c>
      <c r="F77" s="86" t="s">
        <v>1388</v>
      </c>
    </row>
    <row r="78" spans="1:6" x14ac:dyDescent="0.2">
      <c r="A78" s="86" t="s">
        <v>1395</v>
      </c>
      <c r="B78" s="86" t="s">
        <v>1396</v>
      </c>
      <c r="C78" s="86" t="s">
        <v>1397</v>
      </c>
      <c r="D78" s="86" t="s">
        <v>1278</v>
      </c>
      <c r="E78" s="86" t="s">
        <v>1279</v>
      </c>
      <c r="F78" s="86" t="s">
        <v>1280</v>
      </c>
    </row>
    <row r="79" spans="1:6" x14ac:dyDescent="0.2">
      <c r="A79" s="86" t="s">
        <v>1833</v>
      </c>
      <c r="B79" s="86" t="s">
        <v>1834</v>
      </c>
      <c r="C79" s="86" t="s">
        <v>1835</v>
      </c>
      <c r="D79" s="86" t="s">
        <v>1548</v>
      </c>
      <c r="E79" s="86" t="s">
        <v>1549</v>
      </c>
      <c r="F79" s="86" t="s">
        <v>1550</v>
      </c>
    </row>
    <row r="80" spans="1:6" x14ac:dyDescent="0.2">
      <c r="A80" s="86" t="s">
        <v>1210</v>
      </c>
      <c r="B80" s="86" t="s">
        <v>1211</v>
      </c>
      <c r="C80" s="86" t="s">
        <v>1212</v>
      </c>
      <c r="D80" s="86" t="s">
        <v>955</v>
      </c>
      <c r="E80" s="86" t="s">
        <v>956</v>
      </c>
      <c r="F80" s="86" t="s">
        <v>957</v>
      </c>
    </row>
    <row r="81" spans="1:6" x14ac:dyDescent="0.2">
      <c r="A81" s="86" t="s">
        <v>1120</v>
      </c>
      <c r="B81" s="86" t="s">
        <v>1121</v>
      </c>
      <c r="C81" s="86" t="s">
        <v>1122</v>
      </c>
      <c r="D81" s="86" t="s">
        <v>1090</v>
      </c>
      <c r="E81" s="86" t="s">
        <v>1091</v>
      </c>
      <c r="F81" s="86" t="s">
        <v>1092</v>
      </c>
    </row>
    <row r="82" spans="1:6" x14ac:dyDescent="0.2">
      <c r="A82" s="86" t="s">
        <v>1123</v>
      </c>
      <c r="B82" s="86" t="s">
        <v>1124</v>
      </c>
      <c r="C82" s="86" t="s">
        <v>1125</v>
      </c>
      <c r="D82" s="86" t="s">
        <v>1090</v>
      </c>
      <c r="E82" s="86" t="s">
        <v>1091</v>
      </c>
      <c r="F82" s="86" t="s">
        <v>1092</v>
      </c>
    </row>
    <row r="83" spans="1:6" x14ac:dyDescent="0.2">
      <c r="A83" s="86" t="s">
        <v>1827</v>
      </c>
      <c r="B83" s="86" t="s">
        <v>1828</v>
      </c>
      <c r="C83" s="86" t="s">
        <v>1829</v>
      </c>
      <c r="D83" s="86" t="s">
        <v>1674</v>
      </c>
      <c r="E83" s="86" t="s">
        <v>1675</v>
      </c>
      <c r="F83" s="86" t="s">
        <v>1676</v>
      </c>
    </row>
    <row r="84" spans="1:6" x14ac:dyDescent="0.2">
      <c r="A84" s="86" t="s">
        <v>1308</v>
      </c>
      <c r="B84" s="86" t="s">
        <v>1309</v>
      </c>
      <c r="C84" s="86" t="s">
        <v>1310</v>
      </c>
      <c r="D84" s="86" t="s">
        <v>1278</v>
      </c>
      <c r="E84" s="86" t="s">
        <v>1279</v>
      </c>
      <c r="F84" s="86" t="s">
        <v>1280</v>
      </c>
    </row>
    <row r="85" spans="1:6" x14ac:dyDescent="0.2">
      <c r="A85" s="86" t="s">
        <v>1126</v>
      </c>
      <c r="B85" s="86" t="s">
        <v>1127</v>
      </c>
      <c r="C85" s="86" t="s">
        <v>1128</v>
      </c>
      <c r="D85" s="86" t="s">
        <v>1090</v>
      </c>
      <c r="E85" s="86" t="s">
        <v>1091</v>
      </c>
      <c r="F85" s="86" t="s">
        <v>1092</v>
      </c>
    </row>
    <row r="86" spans="1:6" x14ac:dyDescent="0.2">
      <c r="A86" s="86" t="s">
        <v>1231</v>
      </c>
      <c r="B86" s="86" t="s">
        <v>1232</v>
      </c>
      <c r="C86" s="86" t="s">
        <v>1233</v>
      </c>
      <c r="D86" s="86" t="s">
        <v>1216</v>
      </c>
      <c r="E86" s="86" t="s">
        <v>1217</v>
      </c>
      <c r="F86" s="86" t="s">
        <v>1218</v>
      </c>
    </row>
    <row r="87" spans="1:6" x14ac:dyDescent="0.2">
      <c r="A87" s="86" t="s">
        <v>1992</v>
      </c>
      <c r="B87" s="86" t="s">
        <v>1993</v>
      </c>
      <c r="C87" s="86" t="s">
        <v>1994</v>
      </c>
      <c r="D87" s="86" t="s">
        <v>950</v>
      </c>
      <c r="E87" s="86" t="s">
        <v>951</v>
      </c>
      <c r="F87" s="86" t="s">
        <v>949</v>
      </c>
    </row>
    <row r="88" spans="1:6" x14ac:dyDescent="0.2">
      <c r="A88" s="86" t="s">
        <v>1578</v>
      </c>
      <c r="B88" s="86" t="s">
        <v>1579</v>
      </c>
      <c r="C88" s="86" t="s">
        <v>1580</v>
      </c>
      <c r="D88" s="86" t="s">
        <v>1548</v>
      </c>
      <c r="E88" s="86" t="s">
        <v>1549</v>
      </c>
      <c r="F88" s="86" t="s">
        <v>1550</v>
      </c>
    </row>
    <row r="89" spans="1:6" x14ac:dyDescent="0.2">
      <c r="A89" s="86" t="s">
        <v>1917</v>
      </c>
      <c r="B89" s="86" t="s">
        <v>1918</v>
      </c>
      <c r="C89" s="86" t="s">
        <v>1919</v>
      </c>
      <c r="D89" s="86" t="s">
        <v>1674</v>
      </c>
      <c r="E89" s="86" t="s">
        <v>1675</v>
      </c>
      <c r="F89" s="86" t="s">
        <v>1676</v>
      </c>
    </row>
    <row r="90" spans="1:6" x14ac:dyDescent="0.2">
      <c r="A90" s="86" t="s">
        <v>1581</v>
      </c>
      <c r="B90" s="86" t="s">
        <v>1582</v>
      </c>
      <c r="C90" s="86" t="s">
        <v>1583</v>
      </c>
      <c r="D90" s="86" t="s">
        <v>1548</v>
      </c>
      <c r="E90" s="86" t="s">
        <v>1549</v>
      </c>
      <c r="F90" s="86" t="s">
        <v>1550</v>
      </c>
    </row>
    <row r="91" spans="1:6" x14ac:dyDescent="0.2">
      <c r="A91" s="86" t="s">
        <v>1129</v>
      </c>
      <c r="B91" s="86" t="s">
        <v>1130</v>
      </c>
      <c r="C91" s="86" t="s">
        <v>1131</v>
      </c>
      <c r="D91" s="86" t="s">
        <v>1090</v>
      </c>
      <c r="E91" s="86" t="s">
        <v>1091</v>
      </c>
      <c r="F91" s="86" t="s">
        <v>1092</v>
      </c>
    </row>
    <row r="92" spans="1:6" x14ac:dyDescent="0.2">
      <c r="A92" s="86" t="s">
        <v>1015</v>
      </c>
      <c r="B92" s="86" t="s">
        <v>1016</v>
      </c>
      <c r="C92" s="86" t="s">
        <v>1017</v>
      </c>
      <c r="D92" s="86" t="s">
        <v>1009</v>
      </c>
      <c r="E92" s="86" t="s">
        <v>1010</v>
      </c>
      <c r="F92" s="86" t="s">
        <v>1011</v>
      </c>
    </row>
    <row r="93" spans="1:6" x14ac:dyDescent="0.2">
      <c r="A93" s="86" t="s">
        <v>1311</v>
      </c>
      <c r="B93" s="86" t="s">
        <v>1312</v>
      </c>
      <c r="C93" s="86" t="s">
        <v>1313</v>
      </c>
      <c r="D93" s="86" t="s">
        <v>1278</v>
      </c>
      <c r="E93" s="86" t="s">
        <v>1279</v>
      </c>
      <c r="F93" s="86" t="s">
        <v>1280</v>
      </c>
    </row>
    <row r="94" spans="1:6" x14ac:dyDescent="0.2">
      <c r="A94" s="86" t="s">
        <v>1039</v>
      </c>
      <c r="B94" s="86" t="s">
        <v>1040</v>
      </c>
      <c r="C94" s="86" t="s">
        <v>1041</v>
      </c>
      <c r="D94" s="86" t="s">
        <v>1027</v>
      </c>
      <c r="E94" s="86" t="s">
        <v>1028</v>
      </c>
      <c r="F94" s="86" t="s">
        <v>1029</v>
      </c>
    </row>
    <row r="95" spans="1:6" x14ac:dyDescent="0.2">
      <c r="A95" s="86" t="s">
        <v>1132</v>
      </c>
      <c r="B95" s="86" t="s">
        <v>1133</v>
      </c>
      <c r="C95" s="86" t="s">
        <v>1134</v>
      </c>
      <c r="D95" s="86" t="s">
        <v>1090</v>
      </c>
      <c r="E95" s="86" t="s">
        <v>1091</v>
      </c>
      <c r="F95" s="86" t="s">
        <v>1092</v>
      </c>
    </row>
    <row r="96" spans="1:6" x14ac:dyDescent="0.2">
      <c r="A96" s="86" t="s">
        <v>1135</v>
      </c>
      <c r="B96" s="86" t="s">
        <v>1136</v>
      </c>
      <c r="C96" s="86" t="s">
        <v>1137</v>
      </c>
      <c r="D96" s="86" t="s">
        <v>1090</v>
      </c>
      <c r="E96" s="86" t="s">
        <v>1091</v>
      </c>
      <c r="F96" s="86" t="s">
        <v>1092</v>
      </c>
    </row>
    <row r="97" spans="1:6" x14ac:dyDescent="0.2">
      <c r="A97" s="86" t="s">
        <v>1584</v>
      </c>
      <c r="B97" s="86" t="s">
        <v>1585</v>
      </c>
      <c r="C97" s="86" t="s">
        <v>1586</v>
      </c>
      <c r="D97" s="86" t="s">
        <v>1548</v>
      </c>
      <c r="E97" s="86" t="s">
        <v>1549</v>
      </c>
      <c r="F97" s="86" t="s">
        <v>1550</v>
      </c>
    </row>
    <row r="98" spans="1:6" x14ac:dyDescent="0.2">
      <c r="A98" s="86" t="s">
        <v>1587</v>
      </c>
      <c r="B98" s="86" t="s">
        <v>1588</v>
      </c>
      <c r="C98" s="86" t="s">
        <v>1589</v>
      </c>
      <c r="D98" s="86" t="s">
        <v>1548</v>
      </c>
      <c r="E98" s="86" t="s">
        <v>1549</v>
      </c>
      <c r="F98" s="86" t="s">
        <v>1550</v>
      </c>
    </row>
    <row r="99" spans="1:6" x14ac:dyDescent="0.2">
      <c r="A99" s="86" t="s">
        <v>1869</v>
      </c>
      <c r="B99" s="86" t="s">
        <v>1870</v>
      </c>
      <c r="C99" s="86" t="s">
        <v>1871</v>
      </c>
      <c r="D99" s="86" t="s">
        <v>1548</v>
      </c>
      <c r="E99" s="86" t="s">
        <v>1549</v>
      </c>
      <c r="F99" s="86" t="s">
        <v>1550</v>
      </c>
    </row>
    <row r="100" spans="1:6" x14ac:dyDescent="0.2">
      <c r="A100" s="86" t="s">
        <v>1767</v>
      </c>
      <c r="B100" s="86" t="s">
        <v>1768</v>
      </c>
      <c r="C100" s="86" t="s">
        <v>1769</v>
      </c>
      <c r="D100" s="86" t="s">
        <v>1548</v>
      </c>
      <c r="E100" s="86" t="s">
        <v>1549</v>
      </c>
      <c r="F100" s="86" t="s">
        <v>1550</v>
      </c>
    </row>
    <row r="101" spans="1:6" x14ac:dyDescent="0.2">
      <c r="A101" s="86" t="s">
        <v>1689</v>
      </c>
      <c r="B101" s="86" t="s">
        <v>1690</v>
      </c>
      <c r="C101" s="86" t="s">
        <v>1691</v>
      </c>
      <c r="D101" s="86" t="s">
        <v>1674</v>
      </c>
      <c r="E101" s="86" t="s">
        <v>1675</v>
      </c>
      <c r="F101" s="86" t="s">
        <v>1676</v>
      </c>
    </row>
    <row r="102" spans="1:6" x14ac:dyDescent="0.2">
      <c r="A102" s="86" t="s">
        <v>1590</v>
      </c>
      <c r="B102" s="86" t="s">
        <v>1591</v>
      </c>
      <c r="C102" s="86" t="s">
        <v>1592</v>
      </c>
      <c r="D102" s="86" t="s">
        <v>1548</v>
      </c>
      <c r="E102" s="86" t="s">
        <v>1549</v>
      </c>
      <c r="F102" s="86" t="s">
        <v>1550</v>
      </c>
    </row>
    <row r="103" spans="1:6" x14ac:dyDescent="0.2">
      <c r="A103" s="86" t="s">
        <v>1929</v>
      </c>
      <c r="B103" s="86" t="s">
        <v>1930</v>
      </c>
      <c r="C103" s="86" t="s">
        <v>1931</v>
      </c>
      <c r="D103" s="86" t="s">
        <v>1386</v>
      </c>
      <c r="E103" s="86" t="s">
        <v>1387</v>
      </c>
      <c r="F103" s="86" t="s">
        <v>1388</v>
      </c>
    </row>
    <row r="104" spans="1:6" x14ac:dyDescent="0.2">
      <c r="A104" s="86" t="s">
        <v>1509</v>
      </c>
      <c r="B104" s="86" t="s">
        <v>1510</v>
      </c>
      <c r="C104" s="86" t="s">
        <v>1511</v>
      </c>
      <c r="D104" s="86" t="s">
        <v>1506</v>
      </c>
      <c r="E104" s="86" t="s">
        <v>1507</v>
      </c>
      <c r="F104" s="86" t="s">
        <v>1508</v>
      </c>
    </row>
    <row r="105" spans="1:6" x14ac:dyDescent="0.2">
      <c r="A105" s="86" t="s">
        <v>1593</v>
      </c>
      <c r="B105" s="86" t="s">
        <v>1594</v>
      </c>
      <c r="C105" s="86" t="s">
        <v>1595</v>
      </c>
      <c r="D105" s="86" t="s">
        <v>1548</v>
      </c>
      <c r="E105" s="86" t="s">
        <v>1549</v>
      </c>
      <c r="F105" s="86" t="s">
        <v>1550</v>
      </c>
    </row>
    <row r="106" spans="1:6" x14ac:dyDescent="0.2">
      <c r="A106" s="86" t="s">
        <v>1944</v>
      </c>
      <c r="B106" s="86" t="s">
        <v>1945</v>
      </c>
      <c r="C106" s="86" t="s">
        <v>1946</v>
      </c>
      <c r="D106" s="86" t="s">
        <v>1278</v>
      </c>
      <c r="E106" s="86" t="s">
        <v>1279</v>
      </c>
      <c r="F106" s="86" t="s">
        <v>1280</v>
      </c>
    </row>
    <row r="107" spans="1:6" x14ac:dyDescent="0.2">
      <c r="A107" s="86" t="s">
        <v>1407</v>
      </c>
      <c r="B107" s="86" t="s">
        <v>1408</v>
      </c>
      <c r="C107" s="86" t="s">
        <v>1409</v>
      </c>
      <c r="D107" s="86" t="s">
        <v>1386</v>
      </c>
      <c r="E107" s="86" t="s">
        <v>1387</v>
      </c>
      <c r="F107" s="86" t="s">
        <v>1388</v>
      </c>
    </row>
    <row r="108" spans="1:6" x14ac:dyDescent="0.2">
      <c r="A108" s="86" t="s">
        <v>1410</v>
      </c>
      <c r="B108" s="86" t="s">
        <v>1411</v>
      </c>
      <c r="C108" s="86" t="s">
        <v>1412</v>
      </c>
      <c r="D108" s="86" t="s">
        <v>1386</v>
      </c>
      <c r="E108" s="86" t="s">
        <v>1387</v>
      </c>
      <c r="F108" s="86" t="s">
        <v>1388</v>
      </c>
    </row>
    <row r="109" spans="1:6" x14ac:dyDescent="0.2">
      <c r="A109" s="86" t="s">
        <v>947</v>
      </c>
      <c r="B109" s="86" t="s">
        <v>948</v>
      </c>
      <c r="C109" s="86" t="s">
        <v>949</v>
      </c>
      <c r="D109" s="86" t="s">
        <v>950</v>
      </c>
      <c r="E109" s="86" t="s">
        <v>951</v>
      </c>
      <c r="F109" s="86" t="s">
        <v>949</v>
      </c>
    </row>
    <row r="110" spans="1:6" x14ac:dyDescent="0.2">
      <c r="A110" s="86" t="s">
        <v>1848</v>
      </c>
      <c r="B110" s="86" t="s">
        <v>1849</v>
      </c>
      <c r="C110" s="86" t="s">
        <v>1850</v>
      </c>
      <c r="D110" s="86" t="s">
        <v>1674</v>
      </c>
      <c r="E110" s="86" t="s">
        <v>1675</v>
      </c>
      <c r="F110" s="86" t="s">
        <v>1676</v>
      </c>
    </row>
    <row r="111" spans="1:6" x14ac:dyDescent="0.2">
      <c r="A111" s="86" t="s">
        <v>1042</v>
      </c>
      <c r="B111" s="86" t="s">
        <v>1043</v>
      </c>
      <c r="C111" s="86" t="s">
        <v>1044</v>
      </c>
      <c r="D111" s="86" t="s">
        <v>1027</v>
      </c>
      <c r="E111" s="86" t="s">
        <v>1028</v>
      </c>
      <c r="F111" s="86" t="s">
        <v>1029</v>
      </c>
    </row>
    <row r="112" spans="1:6" x14ac:dyDescent="0.2">
      <c r="A112" s="86" t="s">
        <v>1314</v>
      </c>
      <c r="B112" s="86" t="s">
        <v>1315</v>
      </c>
      <c r="C112" s="86" t="s">
        <v>1316</v>
      </c>
      <c r="D112" s="86" t="s">
        <v>1278</v>
      </c>
      <c r="E112" s="86" t="s">
        <v>1279</v>
      </c>
      <c r="F112" s="86" t="s">
        <v>1280</v>
      </c>
    </row>
    <row r="113" spans="1:6" x14ac:dyDescent="0.2">
      <c r="A113" s="86" t="s">
        <v>1317</v>
      </c>
      <c r="B113" s="86" t="s">
        <v>1318</v>
      </c>
      <c r="C113" s="86" t="s">
        <v>1319</v>
      </c>
      <c r="D113" s="86" t="s">
        <v>1278</v>
      </c>
      <c r="E113" s="86" t="s">
        <v>1279</v>
      </c>
      <c r="F113" s="86" t="s">
        <v>1280</v>
      </c>
    </row>
    <row r="114" spans="1:6" x14ac:dyDescent="0.2">
      <c r="A114" s="86" t="s">
        <v>1770</v>
      </c>
      <c r="B114" s="86" t="s">
        <v>1771</v>
      </c>
      <c r="C114" s="86" t="s">
        <v>1772</v>
      </c>
      <c r="D114" s="86" t="s">
        <v>1548</v>
      </c>
      <c r="E114" s="86" t="s">
        <v>1549</v>
      </c>
      <c r="F114" s="86" t="s">
        <v>1550</v>
      </c>
    </row>
    <row r="115" spans="1:6" x14ac:dyDescent="0.2">
      <c r="A115" s="86" t="s">
        <v>1045</v>
      </c>
      <c r="B115" s="86" t="s">
        <v>1046</v>
      </c>
      <c r="C115" s="86" t="s">
        <v>1047</v>
      </c>
      <c r="D115" s="86" t="s">
        <v>1027</v>
      </c>
      <c r="E115" s="86" t="s">
        <v>1028</v>
      </c>
      <c r="F115" s="86" t="s">
        <v>1029</v>
      </c>
    </row>
    <row r="116" spans="1:6" x14ac:dyDescent="0.2">
      <c r="A116" s="86" t="s">
        <v>1138</v>
      </c>
      <c r="B116" s="86" t="s">
        <v>1139</v>
      </c>
      <c r="C116" s="86" t="s">
        <v>1140</v>
      </c>
      <c r="D116" s="86" t="s">
        <v>1090</v>
      </c>
      <c r="E116" s="86" t="s">
        <v>1091</v>
      </c>
      <c r="F116" s="86" t="s">
        <v>1092</v>
      </c>
    </row>
    <row r="117" spans="1:6" x14ac:dyDescent="0.2">
      <c r="A117" s="86" t="s">
        <v>1416</v>
      </c>
      <c r="B117" s="86" t="s">
        <v>1417</v>
      </c>
      <c r="C117" s="86" t="s">
        <v>1418</v>
      </c>
      <c r="D117" s="86" t="s">
        <v>1386</v>
      </c>
      <c r="E117" s="86" t="s">
        <v>1387</v>
      </c>
      <c r="F117" s="86" t="s">
        <v>1388</v>
      </c>
    </row>
    <row r="118" spans="1:6" x14ac:dyDescent="0.2">
      <c r="A118" s="86" t="s">
        <v>976</v>
      </c>
      <c r="B118" s="86" t="s">
        <v>977</v>
      </c>
      <c r="C118" s="86" t="s">
        <v>978</v>
      </c>
      <c r="D118" s="86" t="s">
        <v>970</v>
      </c>
      <c r="E118" s="86" t="s">
        <v>971</v>
      </c>
      <c r="F118" s="86" t="s">
        <v>972</v>
      </c>
    </row>
    <row r="119" spans="1:6" x14ac:dyDescent="0.2">
      <c r="A119" s="86" t="s">
        <v>1141</v>
      </c>
      <c r="B119" s="86" t="s">
        <v>1142</v>
      </c>
      <c r="C119" s="86" t="s">
        <v>1143</v>
      </c>
      <c r="D119" s="86" t="s">
        <v>1090</v>
      </c>
      <c r="E119" s="86" t="s">
        <v>1091</v>
      </c>
      <c r="F119" s="86" t="s">
        <v>1092</v>
      </c>
    </row>
    <row r="120" spans="1:6" x14ac:dyDescent="0.2">
      <c r="A120" s="86" t="s">
        <v>1320</v>
      </c>
      <c r="B120" s="86" t="s">
        <v>1321</v>
      </c>
      <c r="C120" s="86" t="s">
        <v>1322</v>
      </c>
      <c r="D120" s="86" t="s">
        <v>1278</v>
      </c>
      <c r="E120" s="86" t="s">
        <v>1279</v>
      </c>
      <c r="F120" s="86" t="s">
        <v>1280</v>
      </c>
    </row>
    <row r="121" spans="1:6" x14ac:dyDescent="0.2">
      <c r="A121" s="86" t="s">
        <v>1323</v>
      </c>
      <c r="B121" s="86" t="s">
        <v>1324</v>
      </c>
      <c r="C121" s="86" t="s">
        <v>1325</v>
      </c>
      <c r="D121" s="86" t="s">
        <v>1278</v>
      </c>
      <c r="E121" s="86" t="s">
        <v>1279</v>
      </c>
      <c r="F121" s="86" t="s">
        <v>1280</v>
      </c>
    </row>
    <row r="122" spans="1:6" x14ac:dyDescent="0.2">
      <c r="A122" s="86" t="s">
        <v>1144</v>
      </c>
      <c r="B122" s="86" t="s">
        <v>1145</v>
      </c>
      <c r="C122" s="86" t="s">
        <v>1146</v>
      </c>
      <c r="D122" s="86" t="s">
        <v>1090</v>
      </c>
      <c r="E122" s="86" t="s">
        <v>1091</v>
      </c>
      <c r="F122" s="86" t="s">
        <v>1092</v>
      </c>
    </row>
    <row r="123" spans="1:6" x14ac:dyDescent="0.2">
      <c r="A123" s="86" t="s">
        <v>979</v>
      </c>
      <c r="B123" s="86" t="s">
        <v>980</v>
      </c>
      <c r="C123" s="86" t="s">
        <v>981</v>
      </c>
      <c r="D123" s="86" t="s">
        <v>970</v>
      </c>
      <c r="E123" s="86" t="s">
        <v>971</v>
      </c>
      <c r="F123" s="86" t="s">
        <v>972</v>
      </c>
    </row>
    <row r="124" spans="1:6" x14ac:dyDescent="0.2">
      <c r="A124" s="86" t="s">
        <v>1692</v>
      </c>
      <c r="B124" s="86" t="s">
        <v>1693</v>
      </c>
      <c r="C124" s="86" t="s">
        <v>1694</v>
      </c>
      <c r="D124" s="86" t="s">
        <v>1674</v>
      </c>
      <c r="E124" s="86" t="s">
        <v>1675</v>
      </c>
      <c r="F124" s="86" t="s">
        <v>1676</v>
      </c>
    </row>
    <row r="125" spans="1:6" x14ac:dyDescent="0.2">
      <c r="A125" s="86" t="s">
        <v>1773</v>
      </c>
      <c r="B125" s="86" t="s">
        <v>1774</v>
      </c>
      <c r="C125" s="86" t="s">
        <v>1775</v>
      </c>
      <c r="D125" s="86" t="s">
        <v>1548</v>
      </c>
      <c r="E125" s="86" t="s">
        <v>1549</v>
      </c>
      <c r="F125" s="86" t="s">
        <v>1550</v>
      </c>
    </row>
    <row r="126" spans="1:6" x14ac:dyDescent="0.2">
      <c r="A126" s="86" t="s">
        <v>1326</v>
      </c>
      <c r="B126" s="86" t="s">
        <v>1327</v>
      </c>
      <c r="C126" s="86" t="s">
        <v>1328</v>
      </c>
      <c r="D126" s="86" t="s">
        <v>1278</v>
      </c>
      <c r="E126" s="86" t="s">
        <v>1279</v>
      </c>
      <c r="F126" s="86" t="s">
        <v>1280</v>
      </c>
    </row>
    <row r="127" spans="1:6" x14ac:dyDescent="0.2">
      <c r="A127" s="86" t="s">
        <v>1048</v>
      </c>
      <c r="B127" s="86" t="s">
        <v>1049</v>
      </c>
      <c r="C127" s="86" t="s">
        <v>1050</v>
      </c>
      <c r="D127" s="86" t="s">
        <v>1027</v>
      </c>
      <c r="E127" s="86" t="s">
        <v>1028</v>
      </c>
      <c r="F127" s="86" t="s">
        <v>1029</v>
      </c>
    </row>
    <row r="128" spans="1:6" x14ac:dyDescent="0.2">
      <c r="A128" s="86" t="s">
        <v>1596</v>
      </c>
      <c r="B128" s="86" t="s">
        <v>1597</v>
      </c>
      <c r="C128" s="86" t="s">
        <v>1598</v>
      </c>
      <c r="D128" s="86" t="s">
        <v>1548</v>
      </c>
      <c r="E128" s="86" t="s">
        <v>1549</v>
      </c>
      <c r="F128" s="86" t="s">
        <v>1550</v>
      </c>
    </row>
    <row r="129" spans="1:6" x14ac:dyDescent="0.2">
      <c r="A129" s="86" t="s">
        <v>1419</v>
      </c>
      <c r="B129" s="86" t="s">
        <v>1420</v>
      </c>
      <c r="C129" s="86" t="s">
        <v>1421</v>
      </c>
      <c r="D129" s="86" t="s">
        <v>1386</v>
      </c>
      <c r="E129" s="86" t="s">
        <v>1387</v>
      </c>
      <c r="F129" s="86" t="s">
        <v>1388</v>
      </c>
    </row>
    <row r="130" spans="1:6" x14ac:dyDescent="0.2">
      <c r="A130" s="86" t="s">
        <v>1051</v>
      </c>
      <c r="B130" s="86" t="s">
        <v>1052</v>
      </c>
      <c r="C130" s="86" t="s">
        <v>1053</v>
      </c>
      <c r="D130" s="86" t="s">
        <v>1027</v>
      </c>
      <c r="E130" s="86" t="s">
        <v>1028</v>
      </c>
      <c r="F130" s="86" t="s">
        <v>1029</v>
      </c>
    </row>
    <row r="131" spans="1:6" x14ac:dyDescent="0.2">
      <c r="A131" s="86" t="s">
        <v>1980</v>
      </c>
      <c r="B131" s="86" t="s">
        <v>1981</v>
      </c>
      <c r="C131" s="86" t="s">
        <v>1982</v>
      </c>
      <c r="D131" s="86" t="s">
        <v>950</v>
      </c>
      <c r="E131" s="86" t="s">
        <v>951</v>
      </c>
      <c r="F131" s="86" t="s">
        <v>949</v>
      </c>
    </row>
    <row r="132" spans="1:6" x14ac:dyDescent="0.2">
      <c r="A132" s="86" t="s">
        <v>1147</v>
      </c>
      <c r="B132" s="86" t="s">
        <v>1148</v>
      </c>
      <c r="C132" s="86" t="s">
        <v>1149</v>
      </c>
      <c r="D132" s="86" t="s">
        <v>1090</v>
      </c>
      <c r="E132" s="86" t="s">
        <v>1091</v>
      </c>
      <c r="F132" s="86" t="s">
        <v>1092</v>
      </c>
    </row>
    <row r="133" spans="1:6" x14ac:dyDescent="0.2">
      <c r="A133" s="86" t="s">
        <v>1602</v>
      </c>
      <c r="B133" s="86" t="s">
        <v>1603</v>
      </c>
      <c r="C133" s="86" t="s">
        <v>1604</v>
      </c>
      <c r="D133" s="86" t="s">
        <v>1548</v>
      </c>
      <c r="E133" s="86" t="s">
        <v>1549</v>
      </c>
      <c r="F133" s="86" t="s">
        <v>1550</v>
      </c>
    </row>
    <row r="134" spans="1:6" x14ac:dyDescent="0.2">
      <c r="A134" s="86" t="s">
        <v>1425</v>
      </c>
      <c r="B134" s="86" t="s">
        <v>1426</v>
      </c>
      <c r="C134" s="86" t="s">
        <v>1427</v>
      </c>
      <c r="D134" s="86" t="s">
        <v>1386</v>
      </c>
      <c r="E134" s="86" t="s">
        <v>1387</v>
      </c>
      <c r="F134" s="86" t="s">
        <v>1388</v>
      </c>
    </row>
    <row r="135" spans="1:6" x14ac:dyDescent="0.2">
      <c r="A135" s="86" t="s">
        <v>1605</v>
      </c>
      <c r="B135" s="86" t="s">
        <v>1606</v>
      </c>
      <c r="C135" s="86" t="s">
        <v>1607</v>
      </c>
      <c r="D135" s="86" t="s">
        <v>1548</v>
      </c>
      <c r="E135" s="86" t="s">
        <v>1549</v>
      </c>
      <c r="F135" s="86" t="s">
        <v>1550</v>
      </c>
    </row>
    <row r="136" spans="1:6" x14ac:dyDescent="0.2">
      <c r="A136" s="86" t="s">
        <v>1332</v>
      </c>
      <c r="B136" s="86" t="s">
        <v>1333</v>
      </c>
      <c r="C136" s="86" t="s">
        <v>1334</v>
      </c>
      <c r="D136" s="86" t="s">
        <v>1278</v>
      </c>
      <c r="E136" s="86" t="s">
        <v>1279</v>
      </c>
      <c r="F136" s="86" t="s">
        <v>1280</v>
      </c>
    </row>
    <row r="137" spans="1:6" x14ac:dyDescent="0.2">
      <c r="A137" s="86" t="s">
        <v>1977</v>
      </c>
      <c r="B137" s="86" t="s">
        <v>1978</v>
      </c>
      <c r="C137" s="86" t="s">
        <v>1979</v>
      </c>
      <c r="D137" s="86" t="s">
        <v>1386</v>
      </c>
      <c r="E137" s="86" t="s">
        <v>1387</v>
      </c>
      <c r="F137" s="86" t="s">
        <v>1388</v>
      </c>
    </row>
    <row r="138" spans="1:6" x14ac:dyDescent="0.2">
      <c r="A138" s="86" t="s">
        <v>1860</v>
      </c>
      <c r="B138" s="86" t="s">
        <v>1861</v>
      </c>
      <c r="C138" s="86" t="s">
        <v>1862</v>
      </c>
      <c r="D138" s="86" t="s">
        <v>1027</v>
      </c>
      <c r="E138" s="86" t="s">
        <v>1028</v>
      </c>
      <c r="F138" s="86" t="s">
        <v>1029</v>
      </c>
    </row>
    <row r="139" spans="1:6" x14ac:dyDescent="0.2">
      <c r="A139" s="86" t="s">
        <v>1923</v>
      </c>
      <c r="B139" s="86" t="s">
        <v>1924</v>
      </c>
      <c r="C139" s="86" t="s">
        <v>1925</v>
      </c>
      <c r="D139" s="86" t="s">
        <v>1278</v>
      </c>
      <c r="E139" s="86" t="s">
        <v>1279</v>
      </c>
      <c r="F139" s="86" t="s">
        <v>1280</v>
      </c>
    </row>
    <row r="140" spans="1:6" x14ac:dyDescent="0.2">
      <c r="A140" s="86" t="s">
        <v>1018</v>
      </c>
      <c r="B140" s="86" t="s">
        <v>1019</v>
      </c>
      <c r="C140" s="86" t="s">
        <v>1020</v>
      </c>
      <c r="D140" s="86" t="s">
        <v>1009</v>
      </c>
      <c r="E140" s="86" t="s">
        <v>1010</v>
      </c>
      <c r="F140" s="86" t="s">
        <v>1011</v>
      </c>
    </row>
    <row r="141" spans="1:6" x14ac:dyDescent="0.2">
      <c r="A141" s="86" t="s">
        <v>1335</v>
      </c>
      <c r="B141" s="86" t="s">
        <v>1336</v>
      </c>
      <c r="C141" s="86" t="s">
        <v>1337</v>
      </c>
      <c r="D141" s="86" t="s">
        <v>1278</v>
      </c>
      <c r="E141" s="86" t="s">
        <v>1279</v>
      </c>
      <c r="F141" s="86" t="s">
        <v>1280</v>
      </c>
    </row>
    <row r="142" spans="1:6" x14ac:dyDescent="0.2">
      <c r="A142" s="86" t="s">
        <v>1740</v>
      </c>
      <c r="B142" s="86" t="s">
        <v>1741</v>
      </c>
      <c r="C142" s="86" t="s">
        <v>1742</v>
      </c>
      <c r="D142" s="86" t="s">
        <v>1674</v>
      </c>
      <c r="E142" s="86" t="s">
        <v>1675</v>
      </c>
      <c r="F142" s="86" t="s">
        <v>1676</v>
      </c>
    </row>
    <row r="143" spans="1:6" x14ac:dyDescent="0.2">
      <c r="A143" s="86" t="s">
        <v>1234</v>
      </c>
      <c r="B143" s="86" t="s">
        <v>1235</v>
      </c>
      <c r="C143" s="86" t="s">
        <v>1236</v>
      </c>
      <c r="D143" s="86" t="s">
        <v>1216</v>
      </c>
      <c r="E143" s="86" t="s">
        <v>1217</v>
      </c>
      <c r="F143" s="86" t="s">
        <v>1218</v>
      </c>
    </row>
    <row r="144" spans="1:6" x14ac:dyDescent="0.2">
      <c r="A144" s="86" t="s">
        <v>1338</v>
      </c>
      <c r="B144" s="86" t="s">
        <v>1339</v>
      </c>
      <c r="C144" s="86" t="s">
        <v>1340</v>
      </c>
      <c r="D144" s="86" t="s">
        <v>1278</v>
      </c>
      <c r="E144" s="86" t="s">
        <v>1279</v>
      </c>
      <c r="F144" s="86" t="s">
        <v>1280</v>
      </c>
    </row>
    <row r="145" spans="1:6" x14ac:dyDescent="0.2">
      <c r="A145" s="86" t="s">
        <v>1515</v>
      </c>
      <c r="B145" s="86" t="s">
        <v>1516</v>
      </c>
      <c r="C145" s="86" t="s">
        <v>1517</v>
      </c>
      <c r="D145" s="86" t="s">
        <v>1506</v>
      </c>
      <c r="E145" s="86" t="s">
        <v>1507</v>
      </c>
      <c r="F145" s="86" t="s">
        <v>1508</v>
      </c>
    </row>
    <row r="146" spans="1:6" x14ac:dyDescent="0.2">
      <c r="A146" s="86" t="s">
        <v>1266</v>
      </c>
      <c r="B146" s="86" t="s">
        <v>1267</v>
      </c>
      <c r="C146" s="86" t="s">
        <v>1268</v>
      </c>
      <c r="D146" s="86" t="s">
        <v>1216</v>
      </c>
      <c r="E146" s="86" t="s">
        <v>1217</v>
      </c>
      <c r="F146" s="86" t="s">
        <v>1218</v>
      </c>
    </row>
    <row r="147" spans="1:6" x14ac:dyDescent="0.2">
      <c r="A147" s="86" t="s">
        <v>1893</v>
      </c>
      <c r="B147" s="86" t="s">
        <v>1894</v>
      </c>
      <c r="C147" s="86" t="s">
        <v>1895</v>
      </c>
      <c r="D147" s="86" t="s">
        <v>1386</v>
      </c>
      <c r="E147" s="86" t="s">
        <v>1387</v>
      </c>
      <c r="F147" s="86" t="s">
        <v>1388</v>
      </c>
    </row>
    <row r="148" spans="1:6" x14ac:dyDescent="0.2">
      <c r="A148" s="86" t="s">
        <v>1054</v>
      </c>
      <c r="B148" s="86" t="s">
        <v>1055</v>
      </c>
      <c r="C148" s="86" t="s">
        <v>1056</v>
      </c>
      <c r="D148" s="86" t="s">
        <v>1027</v>
      </c>
      <c r="E148" s="86" t="s">
        <v>1028</v>
      </c>
      <c r="F148" s="86" t="s">
        <v>1029</v>
      </c>
    </row>
    <row r="149" spans="1:6" x14ac:dyDescent="0.2">
      <c r="A149" s="86" t="s">
        <v>1518</v>
      </c>
      <c r="B149" s="86" t="s">
        <v>1519</v>
      </c>
      <c r="C149" s="86" t="s">
        <v>1520</v>
      </c>
      <c r="D149" s="86" t="s">
        <v>1506</v>
      </c>
      <c r="E149" s="86" t="s">
        <v>1507</v>
      </c>
      <c r="F149" s="86" t="s">
        <v>1508</v>
      </c>
    </row>
    <row r="150" spans="1:6" x14ac:dyDescent="0.2">
      <c r="A150" s="86" t="s">
        <v>1428</v>
      </c>
      <c r="B150" s="86" t="s">
        <v>1429</v>
      </c>
      <c r="C150" s="86" t="s">
        <v>1430</v>
      </c>
      <c r="D150" s="86" t="s">
        <v>1386</v>
      </c>
      <c r="E150" s="86" t="s">
        <v>1387</v>
      </c>
      <c r="F150" s="86" t="s">
        <v>1388</v>
      </c>
    </row>
    <row r="151" spans="1:6" x14ac:dyDescent="0.2">
      <c r="A151" s="86" t="s">
        <v>1695</v>
      </c>
      <c r="B151" s="86" t="s">
        <v>1696</v>
      </c>
      <c r="C151" s="86" t="s">
        <v>1697</v>
      </c>
      <c r="D151" s="86" t="s">
        <v>1674</v>
      </c>
      <c r="E151" s="86" t="s">
        <v>1675</v>
      </c>
      <c r="F151" s="86" t="s">
        <v>1676</v>
      </c>
    </row>
    <row r="152" spans="1:6" x14ac:dyDescent="0.2">
      <c r="A152" s="86" t="s">
        <v>1755</v>
      </c>
      <c r="B152" s="86" t="s">
        <v>1756</v>
      </c>
      <c r="C152" s="86" t="s">
        <v>1757</v>
      </c>
      <c r="D152" s="86" t="s">
        <v>1278</v>
      </c>
      <c r="E152" s="86" t="s">
        <v>1279</v>
      </c>
      <c r="F152" s="86" t="s">
        <v>1280</v>
      </c>
    </row>
    <row r="153" spans="1:6" x14ac:dyDescent="0.2">
      <c r="A153" s="86" t="s">
        <v>1431</v>
      </c>
      <c r="B153" s="86" t="s">
        <v>1432</v>
      </c>
      <c r="C153" s="86" t="s">
        <v>1433</v>
      </c>
      <c r="D153" s="86" t="s">
        <v>1386</v>
      </c>
      <c r="E153" s="86" t="s">
        <v>1387</v>
      </c>
      <c r="F153" s="86" t="s">
        <v>1388</v>
      </c>
    </row>
    <row r="154" spans="1:6" x14ac:dyDescent="0.2">
      <c r="A154" s="86" t="s">
        <v>1938</v>
      </c>
      <c r="B154" s="86" t="s">
        <v>1939</v>
      </c>
      <c r="C154" s="86" t="s">
        <v>1940</v>
      </c>
      <c r="D154" s="86" t="s">
        <v>1386</v>
      </c>
      <c r="E154" s="86" t="s">
        <v>1387</v>
      </c>
      <c r="F154" s="86" t="s">
        <v>1388</v>
      </c>
    </row>
    <row r="155" spans="1:6" x14ac:dyDescent="0.2">
      <c r="A155" s="86" t="s">
        <v>1776</v>
      </c>
      <c r="B155" s="86" t="s">
        <v>1777</v>
      </c>
      <c r="C155" s="86" t="s">
        <v>1778</v>
      </c>
      <c r="D155" s="86" t="s">
        <v>1548</v>
      </c>
      <c r="E155" s="86" t="s">
        <v>1549</v>
      </c>
      <c r="F155" s="86" t="s">
        <v>1550</v>
      </c>
    </row>
    <row r="156" spans="1:6" x14ac:dyDescent="0.2">
      <c r="A156" s="86" t="s">
        <v>1998</v>
      </c>
      <c r="B156" s="86" t="s">
        <v>1999</v>
      </c>
      <c r="C156" s="86" t="s">
        <v>2000</v>
      </c>
      <c r="D156" s="86" t="s">
        <v>1548</v>
      </c>
      <c r="E156" s="86" t="s">
        <v>1549</v>
      </c>
      <c r="F156" s="86" t="s">
        <v>1550</v>
      </c>
    </row>
    <row r="157" spans="1:6" x14ac:dyDescent="0.2">
      <c r="A157" s="86" t="s">
        <v>1671</v>
      </c>
      <c r="B157" s="86" t="s">
        <v>1672</v>
      </c>
      <c r="C157" s="86" t="s">
        <v>1673</v>
      </c>
      <c r="D157" s="86" t="s">
        <v>1674</v>
      </c>
      <c r="E157" s="86" t="s">
        <v>1675</v>
      </c>
      <c r="F157" s="86" t="s">
        <v>1676</v>
      </c>
    </row>
    <row r="158" spans="1:6" x14ac:dyDescent="0.2">
      <c r="A158" s="86" t="s">
        <v>1341</v>
      </c>
      <c r="B158" s="86" t="s">
        <v>1342</v>
      </c>
      <c r="C158" s="86" t="s">
        <v>1343</v>
      </c>
      <c r="D158" s="86" t="s">
        <v>1278</v>
      </c>
      <c r="E158" s="86" t="s">
        <v>1279</v>
      </c>
      <c r="F158" s="86" t="s">
        <v>1280</v>
      </c>
    </row>
    <row r="159" spans="1:6" x14ac:dyDescent="0.2">
      <c r="A159" s="86" t="s">
        <v>1758</v>
      </c>
      <c r="B159" s="86" t="s">
        <v>1759</v>
      </c>
      <c r="C159" s="86" t="s">
        <v>1760</v>
      </c>
      <c r="D159" s="86" t="s">
        <v>1386</v>
      </c>
      <c r="E159" s="86" t="s">
        <v>1387</v>
      </c>
      <c r="F159" s="86" t="s">
        <v>1388</v>
      </c>
    </row>
    <row r="160" spans="1:6" x14ac:dyDescent="0.2">
      <c r="A160" s="86" t="s">
        <v>1344</v>
      </c>
      <c r="B160" s="86" t="s">
        <v>1345</v>
      </c>
      <c r="C160" s="86" t="s">
        <v>1346</v>
      </c>
      <c r="D160" s="86" t="s">
        <v>1278</v>
      </c>
      <c r="E160" s="86" t="s">
        <v>1279</v>
      </c>
      <c r="F160" s="86" t="s">
        <v>1280</v>
      </c>
    </row>
    <row r="161" spans="1:6" x14ac:dyDescent="0.2">
      <c r="A161" s="86" t="s">
        <v>982</v>
      </c>
      <c r="B161" s="86" t="s">
        <v>983</v>
      </c>
      <c r="C161" s="86" t="s">
        <v>984</v>
      </c>
      <c r="D161" s="86" t="s">
        <v>970</v>
      </c>
      <c r="E161" s="86" t="s">
        <v>971</v>
      </c>
      <c r="F161" s="86" t="s">
        <v>972</v>
      </c>
    </row>
    <row r="162" spans="1:6" x14ac:dyDescent="0.2">
      <c r="A162" s="86" t="s">
        <v>1434</v>
      </c>
      <c r="B162" s="86" t="s">
        <v>1435</v>
      </c>
      <c r="C162" s="86" t="s">
        <v>1436</v>
      </c>
      <c r="D162" s="86" t="s">
        <v>1386</v>
      </c>
      <c r="E162" s="86" t="s">
        <v>1387</v>
      </c>
      <c r="F162" s="86" t="s">
        <v>1388</v>
      </c>
    </row>
    <row r="163" spans="1:6" x14ac:dyDescent="0.2">
      <c r="A163" s="86" t="s">
        <v>1437</v>
      </c>
      <c r="B163" s="86" t="s">
        <v>1438</v>
      </c>
      <c r="C163" s="86" t="s">
        <v>1439</v>
      </c>
      <c r="D163" s="86" t="s">
        <v>1386</v>
      </c>
      <c r="E163" s="86" t="s">
        <v>1387</v>
      </c>
      <c r="F163" s="86" t="s">
        <v>1388</v>
      </c>
    </row>
    <row r="164" spans="1:6" x14ac:dyDescent="0.2">
      <c r="A164" s="86" t="s">
        <v>1926</v>
      </c>
      <c r="B164" s="86" t="s">
        <v>1927</v>
      </c>
      <c r="C164" s="86" t="s">
        <v>1928</v>
      </c>
      <c r="D164" s="86" t="s">
        <v>1386</v>
      </c>
      <c r="E164" s="86" t="s">
        <v>1387</v>
      </c>
      <c r="F164" s="86" t="s">
        <v>1388</v>
      </c>
    </row>
    <row r="165" spans="1:6" x14ac:dyDescent="0.2">
      <c r="A165" s="86" t="s">
        <v>1737</v>
      </c>
      <c r="B165" s="86" t="s">
        <v>1738</v>
      </c>
      <c r="C165" s="86" t="s">
        <v>1739</v>
      </c>
      <c r="D165" s="86" t="s">
        <v>955</v>
      </c>
      <c r="E165" s="86" t="s">
        <v>956</v>
      </c>
      <c r="F165" s="86" t="s">
        <v>957</v>
      </c>
    </row>
    <row r="166" spans="1:6" x14ac:dyDescent="0.2">
      <c r="A166" s="86" t="s">
        <v>1761</v>
      </c>
      <c r="B166" s="86" t="s">
        <v>1762</v>
      </c>
      <c r="C166" s="86" t="s">
        <v>1763</v>
      </c>
      <c r="D166" s="86" t="s">
        <v>1674</v>
      </c>
      <c r="E166" s="86" t="s">
        <v>1675</v>
      </c>
      <c r="F166" s="86" t="s">
        <v>1676</v>
      </c>
    </row>
    <row r="167" spans="1:6" x14ac:dyDescent="0.2">
      <c r="A167" s="86" t="s">
        <v>1237</v>
      </c>
      <c r="B167" s="86" t="s">
        <v>1238</v>
      </c>
      <c r="C167" s="86" t="s">
        <v>1239</v>
      </c>
      <c r="D167" s="86" t="s">
        <v>1216</v>
      </c>
      <c r="E167" s="86" t="s">
        <v>1217</v>
      </c>
      <c r="F167" s="86" t="s">
        <v>1218</v>
      </c>
    </row>
    <row r="168" spans="1:6" x14ac:dyDescent="0.2">
      <c r="A168" s="86" t="s">
        <v>1815</v>
      </c>
      <c r="B168" s="86" t="s">
        <v>1816</v>
      </c>
      <c r="C168" s="86" t="s">
        <v>1817</v>
      </c>
      <c r="D168" s="86" t="s">
        <v>1090</v>
      </c>
      <c r="E168" s="86" t="s">
        <v>1091</v>
      </c>
      <c r="F168" s="86" t="s">
        <v>1092</v>
      </c>
    </row>
    <row r="169" spans="1:6" x14ac:dyDescent="0.2">
      <c r="A169" s="86" t="s">
        <v>1440</v>
      </c>
      <c r="B169" s="86" t="s">
        <v>1441</v>
      </c>
      <c r="C169" s="86" t="s">
        <v>1442</v>
      </c>
      <c r="D169" s="86" t="s">
        <v>1386</v>
      </c>
      <c r="E169" s="86" t="s">
        <v>1387</v>
      </c>
      <c r="F169" s="86" t="s">
        <v>1388</v>
      </c>
    </row>
    <row r="170" spans="1:6" x14ac:dyDescent="0.2">
      <c r="A170" s="86" t="s">
        <v>1150</v>
      </c>
      <c r="B170" s="86" t="s">
        <v>1151</v>
      </c>
      <c r="C170" s="86" t="s">
        <v>1152</v>
      </c>
      <c r="D170" s="86" t="s">
        <v>1090</v>
      </c>
      <c r="E170" s="86" t="s">
        <v>1091</v>
      </c>
      <c r="F170" s="86" t="s">
        <v>1092</v>
      </c>
    </row>
    <row r="171" spans="1:6" x14ac:dyDescent="0.2">
      <c r="A171" s="86" t="s">
        <v>1608</v>
      </c>
      <c r="B171" s="86" t="s">
        <v>1609</v>
      </c>
      <c r="C171" s="86" t="s">
        <v>1610</v>
      </c>
      <c r="D171" s="86" t="s">
        <v>1548</v>
      </c>
      <c r="E171" s="86" t="s">
        <v>1549</v>
      </c>
      <c r="F171" s="86" t="s">
        <v>1550</v>
      </c>
    </row>
    <row r="172" spans="1:6" x14ac:dyDescent="0.2">
      <c r="A172" s="86" t="s">
        <v>1240</v>
      </c>
      <c r="B172" s="86" t="s">
        <v>1241</v>
      </c>
      <c r="C172" s="86" t="s">
        <v>1242</v>
      </c>
      <c r="D172" s="86" t="s">
        <v>1216</v>
      </c>
      <c r="E172" s="86" t="s">
        <v>1217</v>
      </c>
      <c r="F172" s="86" t="s">
        <v>1218</v>
      </c>
    </row>
    <row r="173" spans="1:6" x14ac:dyDescent="0.2">
      <c r="A173" s="86" t="s">
        <v>1057</v>
      </c>
      <c r="B173" s="86" t="s">
        <v>1058</v>
      </c>
      <c r="C173" s="86" t="s">
        <v>1059</v>
      </c>
      <c r="D173" s="86" t="s">
        <v>1027</v>
      </c>
      <c r="E173" s="86" t="s">
        <v>1028</v>
      </c>
      <c r="F173" s="86" t="s">
        <v>1029</v>
      </c>
    </row>
    <row r="174" spans="1:6" x14ac:dyDescent="0.2">
      <c r="A174" s="86" t="s">
        <v>1153</v>
      </c>
      <c r="B174" s="86" t="s">
        <v>1154</v>
      </c>
      <c r="C174" s="86" t="s">
        <v>1155</v>
      </c>
      <c r="D174" s="86" t="s">
        <v>1090</v>
      </c>
      <c r="E174" s="86" t="s">
        <v>1091</v>
      </c>
      <c r="F174" s="86" t="s">
        <v>1092</v>
      </c>
    </row>
    <row r="175" spans="1:6" x14ac:dyDescent="0.2">
      <c r="A175" s="86" t="s">
        <v>1764</v>
      </c>
      <c r="B175" s="86" t="s">
        <v>1765</v>
      </c>
      <c r="C175" s="86" t="s">
        <v>1766</v>
      </c>
      <c r="D175" s="86" t="s">
        <v>1674</v>
      </c>
      <c r="E175" s="86" t="s">
        <v>1675</v>
      </c>
      <c r="F175" s="86" t="s">
        <v>1676</v>
      </c>
    </row>
    <row r="176" spans="1:6" x14ac:dyDescent="0.2">
      <c r="A176" s="86" t="s">
        <v>2001</v>
      </c>
      <c r="B176" s="86" t="s">
        <v>2002</v>
      </c>
      <c r="C176" s="86" t="s">
        <v>2003</v>
      </c>
      <c r="D176" s="86" t="s">
        <v>1548</v>
      </c>
      <c r="E176" s="86" t="s">
        <v>1549</v>
      </c>
      <c r="F176" s="86" t="s">
        <v>1550</v>
      </c>
    </row>
    <row r="177" spans="1:6" x14ac:dyDescent="0.2">
      <c r="A177" s="86" t="s">
        <v>1443</v>
      </c>
      <c r="B177" s="86" t="s">
        <v>1444</v>
      </c>
      <c r="C177" s="86" t="s">
        <v>1445</v>
      </c>
      <c r="D177" s="86" t="s">
        <v>1386</v>
      </c>
      <c r="E177" s="86" t="s">
        <v>1387</v>
      </c>
      <c r="F177" s="86" t="s">
        <v>1388</v>
      </c>
    </row>
    <row r="178" spans="1:6" x14ac:dyDescent="0.2">
      <c r="A178" s="86" t="s">
        <v>1698</v>
      </c>
      <c r="B178" s="86" t="s">
        <v>1699</v>
      </c>
      <c r="C178" s="86" t="s">
        <v>1700</v>
      </c>
      <c r="D178" s="86" t="s">
        <v>1674</v>
      </c>
      <c r="E178" s="86" t="s">
        <v>1675</v>
      </c>
      <c r="F178" s="86" t="s">
        <v>1676</v>
      </c>
    </row>
    <row r="179" spans="1:6" x14ac:dyDescent="0.2">
      <c r="A179" s="86" t="s">
        <v>1347</v>
      </c>
      <c r="B179" s="86" t="s">
        <v>1348</v>
      </c>
      <c r="C179" s="86" t="s">
        <v>1349</v>
      </c>
      <c r="D179" s="86" t="s">
        <v>1278</v>
      </c>
      <c r="E179" s="86" t="s">
        <v>1279</v>
      </c>
      <c r="F179" s="86" t="s">
        <v>1280</v>
      </c>
    </row>
    <row r="180" spans="1:6" x14ac:dyDescent="0.2">
      <c r="A180" s="86" t="s">
        <v>1701</v>
      </c>
      <c r="B180" s="86" t="s">
        <v>1702</v>
      </c>
      <c r="C180" s="86" t="s">
        <v>1703</v>
      </c>
      <c r="D180" s="86" t="s">
        <v>1674</v>
      </c>
      <c r="E180" s="86" t="s">
        <v>1675</v>
      </c>
      <c r="F180" s="86" t="s">
        <v>1676</v>
      </c>
    </row>
    <row r="181" spans="1:6" x14ac:dyDescent="0.2">
      <c r="A181" s="86" t="s">
        <v>1950</v>
      </c>
      <c r="B181" s="86" t="s">
        <v>1951</v>
      </c>
      <c r="C181" s="86" t="s">
        <v>1952</v>
      </c>
      <c r="D181" s="86" t="s">
        <v>1548</v>
      </c>
      <c r="E181" s="86" t="s">
        <v>1549</v>
      </c>
      <c r="F181" s="86" t="s">
        <v>1550</v>
      </c>
    </row>
    <row r="182" spans="1:6" x14ac:dyDescent="0.2">
      <c r="A182" s="86" t="s">
        <v>1021</v>
      </c>
      <c r="B182" s="86" t="s">
        <v>1022</v>
      </c>
      <c r="C182" s="86" t="s">
        <v>1023</v>
      </c>
      <c r="D182" s="86" t="s">
        <v>1009</v>
      </c>
      <c r="E182" s="86" t="s">
        <v>1010</v>
      </c>
      <c r="F182" s="86" t="s">
        <v>1011</v>
      </c>
    </row>
    <row r="183" spans="1:6" x14ac:dyDescent="0.2">
      <c r="A183" s="86" t="s">
        <v>1521</v>
      </c>
      <c r="B183" s="86" t="s">
        <v>1522</v>
      </c>
      <c r="C183" s="86" t="s">
        <v>1523</v>
      </c>
      <c r="D183" s="86" t="s">
        <v>1506</v>
      </c>
      <c r="E183" s="86" t="s">
        <v>1507</v>
      </c>
      <c r="F183" s="86" t="s">
        <v>1508</v>
      </c>
    </row>
    <row r="184" spans="1:6" x14ac:dyDescent="0.2">
      <c r="A184" s="86" t="s">
        <v>1881</v>
      </c>
      <c r="B184" s="86" t="s">
        <v>1882</v>
      </c>
      <c r="C184" s="86" t="s">
        <v>1883</v>
      </c>
      <c r="D184" s="86" t="s">
        <v>1386</v>
      </c>
      <c r="E184" s="86" t="s">
        <v>1387</v>
      </c>
      <c r="F184" s="86" t="s">
        <v>1388</v>
      </c>
    </row>
    <row r="185" spans="1:6" x14ac:dyDescent="0.2">
      <c r="A185" s="86" t="s">
        <v>1854</v>
      </c>
      <c r="B185" s="86" t="s">
        <v>1855</v>
      </c>
      <c r="C185" s="86" t="s">
        <v>1856</v>
      </c>
      <c r="D185" s="86" t="s">
        <v>1009</v>
      </c>
      <c r="E185" s="86" t="s">
        <v>1010</v>
      </c>
      <c r="F185" s="86" t="s">
        <v>1011</v>
      </c>
    </row>
    <row r="186" spans="1:6" x14ac:dyDescent="0.2">
      <c r="A186" s="86" t="s">
        <v>1959</v>
      </c>
      <c r="B186" s="86" t="s">
        <v>1960</v>
      </c>
      <c r="C186" s="86" t="s">
        <v>1961</v>
      </c>
      <c r="D186" s="86" t="s">
        <v>950</v>
      </c>
      <c r="E186" s="86" t="s">
        <v>951</v>
      </c>
      <c r="F186" s="86" t="s">
        <v>949</v>
      </c>
    </row>
    <row r="187" spans="1:6" x14ac:dyDescent="0.2">
      <c r="A187" s="86" t="s">
        <v>1824</v>
      </c>
      <c r="B187" s="86" t="s">
        <v>1825</v>
      </c>
      <c r="C187" s="86" t="s">
        <v>1826</v>
      </c>
      <c r="D187" s="86" t="s">
        <v>1548</v>
      </c>
      <c r="E187" s="86" t="s">
        <v>1549</v>
      </c>
      <c r="F187" s="86" t="s">
        <v>1550</v>
      </c>
    </row>
    <row r="188" spans="1:6" x14ac:dyDescent="0.2">
      <c r="A188" s="86" t="s">
        <v>1989</v>
      </c>
      <c r="B188" s="86" t="s">
        <v>1990</v>
      </c>
      <c r="C188" s="86" t="s">
        <v>1991</v>
      </c>
      <c r="D188" s="86" t="s">
        <v>1386</v>
      </c>
      <c r="E188" s="86" t="s">
        <v>1387</v>
      </c>
      <c r="F188" s="86" t="s">
        <v>1388</v>
      </c>
    </row>
    <row r="189" spans="1:6" x14ac:dyDescent="0.2">
      <c r="A189" s="86" t="s">
        <v>1965</v>
      </c>
      <c r="B189" s="86" t="s">
        <v>1966</v>
      </c>
      <c r="C189" s="86" t="s">
        <v>1967</v>
      </c>
      <c r="D189" s="86" t="s">
        <v>1090</v>
      </c>
      <c r="E189" s="86" t="s">
        <v>1091</v>
      </c>
      <c r="F189" s="86" t="s">
        <v>1092</v>
      </c>
    </row>
    <row r="190" spans="1:6" x14ac:dyDescent="0.2">
      <c r="A190" s="86" t="s">
        <v>1243</v>
      </c>
      <c r="B190" s="86" t="s">
        <v>1244</v>
      </c>
      <c r="C190" s="86" t="s">
        <v>1245</v>
      </c>
      <c r="D190" s="86" t="s">
        <v>1216</v>
      </c>
      <c r="E190" s="86" t="s">
        <v>1217</v>
      </c>
      <c r="F190" s="86" t="s">
        <v>1218</v>
      </c>
    </row>
    <row r="191" spans="1:6" x14ac:dyDescent="0.2">
      <c r="A191" s="86" t="s">
        <v>1704</v>
      </c>
      <c r="B191" s="86" t="s">
        <v>1705</v>
      </c>
      <c r="C191" s="86" t="s">
        <v>1706</v>
      </c>
      <c r="D191" s="86" t="s">
        <v>1674</v>
      </c>
      <c r="E191" s="86" t="s">
        <v>1675</v>
      </c>
      <c r="F191" s="86" t="s">
        <v>1676</v>
      </c>
    </row>
    <row r="192" spans="1:6" x14ac:dyDescent="0.2">
      <c r="A192" s="86" t="s">
        <v>1863</v>
      </c>
      <c r="B192" s="86" t="s">
        <v>1864</v>
      </c>
      <c r="C192" s="86" t="s">
        <v>1865</v>
      </c>
      <c r="D192" s="86" t="s">
        <v>1090</v>
      </c>
      <c r="E192" s="86" t="s">
        <v>1091</v>
      </c>
      <c r="F192" s="86" t="s">
        <v>1092</v>
      </c>
    </row>
    <row r="193" spans="1:6" x14ac:dyDescent="0.2">
      <c r="A193" s="86" t="s">
        <v>1707</v>
      </c>
      <c r="B193" s="86" t="s">
        <v>1708</v>
      </c>
      <c r="C193" s="86" t="s">
        <v>1709</v>
      </c>
      <c r="D193" s="86" t="s">
        <v>1674</v>
      </c>
      <c r="E193" s="86" t="s">
        <v>1675</v>
      </c>
      <c r="F193" s="86" t="s">
        <v>1676</v>
      </c>
    </row>
    <row r="194" spans="1:6" x14ac:dyDescent="0.2">
      <c r="A194" s="86" t="s">
        <v>1272</v>
      </c>
      <c r="B194" s="86" t="s">
        <v>1273</v>
      </c>
      <c r="C194" s="86" t="s">
        <v>1274</v>
      </c>
      <c r="D194" s="86" t="s">
        <v>1216</v>
      </c>
      <c r="E194" s="86" t="s">
        <v>1217</v>
      </c>
      <c r="F194" s="86" t="s">
        <v>1218</v>
      </c>
    </row>
    <row r="195" spans="1:6" x14ac:dyDescent="0.2">
      <c r="A195" s="86" t="s">
        <v>1446</v>
      </c>
      <c r="B195" s="86" t="s">
        <v>1447</v>
      </c>
      <c r="C195" s="86" t="s">
        <v>1448</v>
      </c>
      <c r="D195" s="86" t="s">
        <v>1386</v>
      </c>
      <c r="E195" s="86" t="s">
        <v>1387</v>
      </c>
      <c r="F195" s="86" t="s">
        <v>1388</v>
      </c>
    </row>
    <row r="196" spans="1:6" x14ac:dyDescent="0.2">
      <c r="A196" s="86" t="s">
        <v>1156</v>
      </c>
      <c r="B196" s="86" t="s">
        <v>1157</v>
      </c>
      <c r="C196" s="86" t="s">
        <v>1158</v>
      </c>
      <c r="D196" s="86" t="s">
        <v>1090</v>
      </c>
      <c r="E196" s="86" t="s">
        <v>1091</v>
      </c>
      <c r="F196" s="86" t="s">
        <v>1092</v>
      </c>
    </row>
    <row r="197" spans="1:6" x14ac:dyDescent="0.2">
      <c r="A197" s="86" t="s">
        <v>1159</v>
      </c>
      <c r="B197" s="86" t="s">
        <v>1160</v>
      </c>
      <c r="C197" s="86" t="s">
        <v>1161</v>
      </c>
      <c r="D197" s="86" t="s">
        <v>1090</v>
      </c>
      <c r="E197" s="86" t="s">
        <v>1091</v>
      </c>
      <c r="F197" s="86" t="s">
        <v>1092</v>
      </c>
    </row>
    <row r="198" spans="1:6" x14ac:dyDescent="0.2">
      <c r="A198" s="86" t="s">
        <v>1935</v>
      </c>
      <c r="B198" s="86" t="s">
        <v>1936</v>
      </c>
      <c r="C198" s="86" t="s">
        <v>1937</v>
      </c>
      <c r="D198" s="86" t="s">
        <v>1386</v>
      </c>
      <c r="E198" s="86" t="s">
        <v>1387</v>
      </c>
      <c r="F198" s="86" t="s">
        <v>1388</v>
      </c>
    </row>
    <row r="199" spans="1:6" x14ac:dyDescent="0.2">
      <c r="A199" s="86" t="s">
        <v>1986</v>
      </c>
      <c r="B199" s="86" t="s">
        <v>1987</v>
      </c>
      <c r="C199" s="86" t="s">
        <v>1988</v>
      </c>
      <c r="D199" s="86" t="s">
        <v>970</v>
      </c>
      <c r="E199" s="86" t="s">
        <v>971</v>
      </c>
      <c r="F199" s="86" t="s">
        <v>972</v>
      </c>
    </row>
    <row r="200" spans="1:6" x14ac:dyDescent="0.2">
      <c r="A200" s="86" t="s">
        <v>1800</v>
      </c>
      <c r="B200" s="86" t="s">
        <v>1801</v>
      </c>
      <c r="C200" s="86" t="s">
        <v>1802</v>
      </c>
      <c r="D200" s="86" t="s">
        <v>1506</v>
      </c>
      <c r="E200" s="86" t="s">
        <v>1507</v>
      </c>
      <c r="F200" s="86" t="s">
        <v>1508</v>
      </c>
    </row>
    <row r="201" spans="1:6" x14ac:dyDescent="0.2">
      <c r="A201" s="86" t="s">
        <v>1806</v>
      </c>
      <c r="B201" s="86" t="s">
        <v>1807</v>
      </c>
      <c r="C201" s="86" t="s">
        <v>1808</v>
      </c>
      <c r="D201" s="86" t="s">
        <v>1009</v>
      </c>
      <c r="E201" s="86" t="s">
        <v>1010</v>
      </c>
      <c r="F201" s="86" t="s">
        <v>1011</v>
      </c>
    </row>
    <row r="202" spans="1:6" x14ac:dyDescent="0.2">
      <c r="A202" s="86" t="s">
        <v>1060</v>
      </c>
      <c r="B202" s="86" t="s">
        <v>1061</v>
      </c>
      <c r="C202" s="86" t="s">
        <v>1062</v>
      </c>
      <c r="D202" s="86" t="s">
        <v>955</v>
      </c>
      <c r="E202" s="86" t="s">
        <v>956</v>
      </c>
      <c r="F202" s="86" t="s">
        <v>957</v>
      </c>
    </row>
    <row r="203" spans="1:6" x14ac:dyDescent="0.2">
      <c r="A203" s="86" t="s">
        <v>1449</v>
      </c>
      <c r="B203" s="86" t="s">
        <v>1450</v>
      </c>
      <c r="C203" s="86" t="s">
        <v>1451</v>
      </c>
      <c r="D203" s="86" t="s">
        <v>1386</v>
      </c>
      <c r="E203" s="86" t="s">
        <v>1387</v>
      </c>
      <c r="F203" s="86" t="s">
        <v>1388</v>
      </c>
    </row>
    <row r="204" spans="1:6" x14ac:dyDescent="0.2">
      <c r="A204" s="86" t="s">
        <v>1611</v>
      </c>
      <c r="B204" s="86" t="s">
        <v>1612</v>
      </c>
      <c r="C204" s="86" t="s">
        <v>1613</v>
      </c>
      <c r="D204" s="86" t="s">
        <v>1548</v>
      </c>
      <c r="E204" s="86" t="s">
        <v>1549</v>
      </c>
      <c r="F204" s="86" t="s">
        <v>1550</v>
      </c>
    </row>
    <row r="205" spans="1:6" x14ac:dyDescent="0.2">
      <c r="A205" s="86" t="s">
        <v>1207</v>
      </c>
      <c r="B205" s="86" t="s">
        <v>1208</v>
      </c>
      <c r="C205" s="86" t="s">
        <v>1209</v>
      </c>
      <c r="D205" s="86" t="s">
        <v>1090</v>
      </c>
      <c r="E205" s="86" t="s">
        <v>1091</v>
      </c>
      <c r="F205" s="86" t="s">
        <v>1092</v>
      </c>
    </row>
    <row r="206" spans="1:6" x14ac:dyDescent="0.2">
      <c r="A206" s="86" t="s">
        <v>1452</v>
      </c>
      <c r="B206" s="86" t="s">
        <v>1453</v>
      </c>
      <c r="C206" s="86" t="s">
        <v>1454</v>
      </c>
      <c r="D206" s="86" t="s">
        <v>1386</v>
      </c>
      <c r="E206" s="86" t="s">
        <v>1387</v>
      </c>
      <c r="F206" s="86" t="s">
        <v>1388</v>
      </c>
    </row>
    <row r="207" spans="1:6" x14ac:dyDescent="0.2">
      <c r="A207" s="86" t="s">
        <v>1614</v>
      </c>
      <c r="B207" s="86" t="s">
        <v>1615</v>
      </c>
      <c r="C207" s="86" t="s">
        <v>1616</v>
      </c>
      <c r="D207" s="86" t="s">
        <v>1548</v>
      </c>
      <c r="E207" s="86" t="s">
        <v>1549</v>
      </c>
      <c r="F207" s="86" t="s">
        <v>1550</v>
      </c>
    </row>
    <row r="208" spans="1:6" x14ac:dyDescent="0.2">
      <c r="A208" s="86" t="s">
        <v>1617</v>
      </c>
      <c r="B208" s="86" t="s">
        <v>1618</v>
      </c>
      <c r="C208" s="86" t="s">
        <v>1619</v>
      </c>
      <c r="D208" s="86" t="s">
        <v>1548</v>
      </c>
      <c r="E208" s="86" t="s">
        <v>1549</v>
      </c>
      <c r="F208" s="86" t="s">
        <v>1550</v>
      </c>
    </row>
    <row r="209" spans="1:6" x14ac:dyDescent="0.2">
      <c r="A209" s="86" t="s">
        <v>1905</v>
      </c>
      <c r="B209" s="86" t="s">
        <v>1906</v>
      </c>
      <c r="C209" s="86" t="s">
        <v>1907</v>
      </c>
      <c r="D209" s="86" t="s">
        <v>950</v>
      </c>
      <c r="E209" s="86" t="s">
        <v>951</v>
      </c>
      <c r="F209" s="86" t="s">
        <v>949</v>
      </c>
    </row>
    <row r="210" spans="1:6" x14ac:dyDescent="0.2">
      <c r="A210" s="86" t="s">
        <v>1162</v>
      </c>
      <c r="B210" s="86" t="s">
        <v>1163</v>
      </c>
      <c r="C210" s="86" t="s">
        <v>1164</v>
      </c>
      <c r="D210" s="86" t="s">
        <v>1090</v>
      </c>
      <c r="E210" s="86" t="s">
        <v>1091</v>
      </c>
      <c r="F210" s="86" t="s">
        <v>1092</v>
      </c>
    </row>
    <row r="211" spans="1:6" x14ac:dyDescent="0.2">
      <c r="A211" s="86" t="s">
        <v>1063</v>
      </c>
      <c r="B211" s="86" t="s">
        <v>1064</v>
      </c>
      <c r="C211" s="86" t="s">
        <v>1065</v>
      </c>
      <c r="D211" s="86" t="s">
        <v>1027</v>
      </c>
      <c r="E211" s="86" t="s">
        <v>1028</v>
      </c>
      <c r="F211" s="86" t="s">
        <v>1029</v>
      </c>
    </row>
    <row r="212" spans="1:6" x14ac:dyDescent="0.2">
      <c r="A212" s="86" t="s">
        <v>1872</v>
      </c>
      <c r="B212" s="86" t="s">
        <v>1873</v>
      </c>
      <c r="C212" s="86" t="s">
        <v>1874</v>
      </c>
      <c r="D212" s="86" t="s">
        <v>1027</v>
      </c>
      <c r="E212" s="86" t="s">
        <v>1028</v>
      </c>
      <c r="F212" s="86" t="s">
        <v>1029</v>
      </c>
    </row>
    <row r="213" spans="1:6" x14ac:dyDescent="0.2">
      <c r="A213" s="86" t="s">
        <v>1066</v>
      </c>
      <c r="B213" s="86" t="s">
        <v>1067</v>
      </c>
      <c r="C213" s="86" t="s">
        <v>1068</v>
      </c>
      <c r="D213" s="86" t="s">
        <v>1027</v>
      </c>
      <c r="E213" s="86" t="s">
        <v>1028</v>
      </c>
      <c r="F213" s="86" t="s">
        <v>1029</v>
      </c>
    </row>
    <row r="214" spans="1:6" x14ac:dyDescent="0.2">
      <c r="A214" s="86" t="s">
        <v>1752</v>
      </c>
      <c r="B214" s="86" t="s">
        <v>1753</v>
      </c>
      <c r="C214" s="86" t="s">
        <v>1754</v>
      </c>
      <c r="D214" s="86" t="s">
        <v>1090</v>
      </c>
      <c r="E214" s="86" t="s">
        <v>1091</v>
      </c>
      <c r="F214" s="86" t="s">
        <v>1092</v>
      </c>
    </row>
    <row r="215" spans="1:6" x14ac:dyDescent="0.2">
      <c r="A215" s="86" t="s">
        <v>1620</v>
      </c>
      <c r="B215" s="86" t="s">
        <v>1621</v>
      </c>
      <c r="C215" s="86" t="s">
        <v>1622</v>
      </c>
      <c r="D215" s="86" t="s">
        <v>1548</v>
      </c>
      <c r="E215" s="86" t="s">
        <v>1549</v>
      </c>
      <c r="F215" s="86" t="s">
        <v>1550</v>
      </c>
    </row>
    <row r="216" spans="1:6" x14ac:dyDescent="0.2">
      <c r="A216" s="86" t="s">
        <v>985</v>
      </c>
      <c r="B216" s="86" t="s">
        <v>986</v>
      </c>
      <c r="C216" s="86" t="s">
        <v>987</v>
      </c>
      <c r="D216" s="86" t="s">
        <v>970</v>
      </c>
      <c r="E216" s="86" t="s">
        <v>971</v>
      </c>
      <c r="F216" s="86" t="s">
        <v>972</v>
      </c>
    </row>
    <row r="217" spans="1:6" x14ac:dyDescent="0.2">
      <c r="A217" s="86" t="s">
        <v>1350</v>
      </c>
      <c r="B217" s="86" t="s">
        <v>1351</v>
      </c>
      <c r="C217" s="86" t="s">
        <v>1352</v>
      </c>
      <c r="D217" s="86" t="s">
        <v>1278</v>
      </c>
      <c r="E217" s="86" t="s">
        <v>1279</v>
      </c>
      <c r="F217" s="86" t="s">
        <v>1280</v>
      </c>
    </row>
    <row r="218" spans="1:6" x14ac:dyDescent="0.2">
      <c r="A218" s="86" t="s">
        <v>1353</v>
      </c>
      <c r="B218" s="86" t="s">
        <v>1354</v>
      </c>
      <c r="C218" s="86" t="s">
        <v>1355</v>
      </c>
      <c r="D218" s="86" t="s">
        <v>1278</v>
      </c>
      <c r="E218" s="86" t="s">
        <v>1279</v>
      </c>
      <c r="F218" s="86" t="s">
        <v>1280</v>
      </c>
    </row>
    <row r="219" spans="1:6" x14ac:dyDescent="0.2">
      <c r="A219" s="86" t="s">
        <v>988</v>
      </c>
      <c r="B219" s="86" t="s">
        <v>989</v>
      </c>
      <c r="C219" s="86" t="s">
        <v>990</v>
      </c>
      <c r="D219" s="86" t="s">
        <v>970</v>
      </c>
      <c r="E219" s="86" t="s">
        <v>971</v>
      </c>
      <c r="F219" s="86" t="s">
        <v>972</v>
      </c>
    </row>
    <row r="220" spans="1:6" x14ac:dyDescent="0.2">
      <c r="A220" s="86" t="s">
        <v>1623</v>
      </c>
      <c r="B220" s="86" t="s">
        <v>1624</v>
      </c>
      <c r="C220" s="86" t="s">
        <v>1625</v>
      </c>
      <c r="D220" s="86" t="s">
        <v>1548</v>
      </c>
      <c r="E220" s="86" t="s">
        <v>1549</v>
      </c>
      <c r="F220" s="86" t="s">
        <v>1550</v>
      </c>
    </row>
    <row r="221" spans="1:6" x14ac:dyDescent="0.2">
      <c r="A221" s="86" t="s">
        <v>1743</v>
      </c>
      <c r="B221" s="86" t="s">
        <v>1744</v>
      </c>
      <c r="C221" s="86" t="s">
        <v>1745</v>
      </c>
      <c r="D221" s="86" t="s">
        <v>1090</v>
      </c>
      <c r="E221" s="86" t="s">
        <v>1091</v>
      </c>
      <c r="F221" s="86" t="s">
        <v>1092</v>
      </c>
    </row>
    <row r="222" spans="1:6" x14ac:dyDescent="0.2">
      <c r="A222" s="86" t="s">
        <v>1356</v>
      </c>
      <c r="B222" s="86" t="s">
        <v>1357</v>
      </c>
      <c r="C222" s="86" t="s">
        <v>1358</v>
      </c>
      <c r="D222" s="86" t="s">
        <v>1278</v>
      </c>
      <c r="E222" s="86" t="s">
        <v>1279</v>
      </c>
      <c r="F222" s="86" t="s">
        <v>1280</v>
      </c>
    </row>
    <row r="223" spans="1:6" x14ac:dyDescent="0.2">
      <c r="A223" s="86" t="s">
        <v>1455</v>
      </c>
      <c r="B223" s="86" t="s">
        <v>1456</v>
      </c>
      <c r="C223" s="86" t="s">
        <v>1457</v>
      </c>
      <c r="D223" s="86" t="s">
        <v>1216</v>
      </c>
      <c r="E223" s="86" t="s">
        <v>1217</v>
      </c>
      <c r="F223" s="86" t="s">
        <v>1218</v>
      </c>
    </row>
    <row r="224" spans="1:6" x14ac:dyDescent="0.2">
      <c r="A224" s="86" t="s">
        <v>1857</v>
      </c>
      <c r="B224" s="86" t="s">
        <v>1858</v>
      </c>
      <c r="C224" s="86" t="s">
        <v>1859</v>
      </c>
      <c r="D224" s="86" t="s">
        <v>1090</v>
      </c>
      <c r="E224" s="86" t="s">
        <v>1091</v>
      </c>
      <c r="F224" s="86" t="s">
        <v>1092</v>
      </c>
    </row>
    <row r="225" spans="1:6" x14ac:dyDescent="0.2">
      <c r="A225" s="86" t="s">
        <v>1458</v>
      </c>
      <c r="B225" s="86" t="s">
        <v>1459</v>
      </c>
      <c r="C225" s="86" t="s">
        <v>1460</v>
      </c>
      <c r="D225" s="86" t="s">
        <v>1386</v>
      </c>
      <c r="E225" s="86" t="s">
        <v>1387</v>
      </c>
      <c r="F225" s="86" t="s">
        <v>1388</v>
      </c>
    </row>
    <row r="226" spans="1:6" x14ac:dyDescent="0.2">
      <c r="A226" s="86" t="s">
        <v>1902</v>
      </c>
      <c r="B226" s="86" t="s">
        <v>1903</v>
      </c>
      <c r="C226" s="86" t="s">
        <v>1904</v>
      </c>
      <c r="D226" s="86" t="s">
        <v>1674</v>
      </c>
      <c r="E226" s="86" t="s">
        <v>1675</v>
      </c>
      <c r="F226" s="86" t="s">
        <v>1676</v>
      </c>
    </row>
    <row r="227" spans="1:6" x14ac:dyDescent="0.2">
      <c r="A227" s="86" t="s">
        <v>1572</v>
      </c>
      <c r="B227" s="86" t="s">
        <v>1573</v>
      </c>
      <c r="C227" s="86" t="s">
        <v>1574</v>
      </c>
      <c r="D227" s="86" t="s">
        <v>950</v>
      </c>
      <c r="E227" s="86" t="s">
        <v>951</v>
      </c>
      <c r="F227" s="86" t="s">
        <v>949</v>
      </c>
    </row>
    <row r="228" spans="1:6" x14ac:dyDescent="0.2">
      <c r="A228" s="86" t="s">
        <v>1932</v>
      </c>
      <c r="B228" s="86" t="s">
        <v>1933</v>
      </c>
      <c r="C228" s="86" t="s">
        <v>1934</v>
      </c>
      <c r="D228" s="86" t="s">
        <v>1386</v>
      </c>
      <c r="E228" s="86" t="s">
        <v>1387</v>
      </c>
      <c r="F228" s="86" t="s">
        <v>1388</v>
      </c>
    </row>
    <row r="229" spans="1:6" x14ac:dyDescent="0.2">
      <c r="A229" s="86" t="s">
        <v>1359</v>
      </c>
      <c r="B229" s="86" t="s">
        <v>1360</v>
      </c>
      <c r="C229" s="86" t="s">
        <v>1361</v>
      </c>
      <c r="D229" s="86" t="s">
        <v>1278</v>
      </c>
      <c r="E229" s="86" t="s">
        <v>1279</v>
      </c>
      <c r="F229" s="86" t="s">
        <v>1280</v>
      </c>
    </row>
    <row r="230" spans="1:6" x14ac:dyDescent="0.2">
      <c r="A230" s="86" t="s">
        <v>1165</v>
      </c>
      <c r="B230" s="86" t="s">
        <v>1166</v>
      </c>
      <c r="C230" s="86" t="s">
        <v>1167</v>
      </c>
      <c r="D230" s="86" t="s">
        <v>1090</v>
      </c>
      <c r="E230" s="86" t="s">
        <v>1091</v>
      </c>
      <c r="F230" s="86" t="s">
        <v>1092</v>
      </c>
    </row>
    <row r="231" spans="1:6" x14ac:dyDescent="0.2">
      <c r="A231" s="86" t="s">
        <v>1069</v>
      </c>
      <c r="B231" s="86" t="s">
        <v>1070</v>
      </c>
      <c r="C231" s="86" t="s">
        <v>1071</v>
      </c>
      <c r="D231" s="86" t="s">
        <v>1027</v>
      </c>
      <c r="E231" s="86" t="s">
        <v>1028</v>
      </c>
      <c r="F231" s="86" t="s">
        <v>1029</v>
      </c>
    </row>
    <row r="232" spans="1:6" x14ac:dyDescent="0.2">
      <c r="A232" s="86" t="s">
        <v>1524</v>
      </c>
      <c r="B232" s="86" t="s">
        <v>1525</v>
      </c>
      <c r="C232" s="86" t="s">
        <v>1526</v>
      </c>
      <c r="D232" s="86" t="s">
        <v>1506</v>
      </c>
      <c r="E232" s="86" t="s">
        <v>1507</v>
      </c>
      <c r="F232" s="86" t="s">
        <v>1508</v>
      </c>
    </row>
    <row r="233" spans="1:6" x14ac:dyDescent="0.2">
      <c r="A233" s="86" t="s">
        <v>1168</v>
      </c>
      <c r="B233" s="86" t="s">
        <v>1169</v>
      </c>
      <c r="C233" s="86" t="s">
        <v>1170</v>
      </c>
      <c r="D233" s="86" t="s">
        <v>1090</v>
      </c>
      <c r="E233" s="86" t="s">
        <v>1091</v>
      </c>
      <c r="F233" s="86" t="s">
        <v>1092</v>
      </c>
    </row>
    <row r="234" spans="1:6" x14ac:dyDescent="0.2">
      <c r="A234" s="86" t="s">
        <v>1246</v>
      </c>
      <c r="B234" s="86" t="s">
        <v>1247</v>
      </c>
      <c r="C234" s="86" t="s">
        <v>1248</v>
      </c>
      <c r="D234" s="86" t="s">
        <v>1216</v>
      </c>
      <c r="E234" s="86" t="s">
        <v>1217</v>
      </c>
      <c r="F234" s="86" t="s">
        <v>1218</v>
      </c>
    </row>
    <row r="235" spans="1:6" x14ac:dyDescent="0.2">
      <c r="A235" s="86" t="s">
        <v>1779</v>
      </c>
      <c r="B235" s="86" t="s">
        <v>1780</v>
      </c>
      <c r="C235" s="86" t="s">
        <v>1781</v>
      </c>
      <c r="D235" s="86" t="s">
        <v>1548</v>
      </c>
      <c r="E235" s="86" t="s">
        <v>1549</v>
      </c>
      <c r="F235" s="86" t="s">
        <v>1550</v>
      </c>
    </row>
    <row r="236" spans="1:6" x14ac:dyDescent="0.2">
      <c r="A236" s="86" t="s">
        <v>1171</v>
      </c>
      <c r="B236" s="86" t="s">
        <v>1172</v>
      </c>
      <c r="C236" s="86" t="s">
        <v>1173</v>
      </c>
      <c r="D236" s="86" t="s">
        <v>1090</v>
      </c>
      <c r="E236" s="86" t="s">
        <v>1091</v>
      </c>
      <c r="F236" s="86" t="s">
        <v>1092</v>
      </c>
    </row>
    <row r="237" spans="1:6" x14ac:dyDescent="0.2">
      <c r="A237" s="86" t="s">
        <v>1249</v>
      </c>
      <c r="B237" s="86" t="s">
        <v>1250</v>
      </c>
      <c r="C237" s="86" t="s">
        <v>1251</v>
      </c>
      <c r="D237" s="86" t="s">
        <v>1216</v>
      </c>
      <c r="E237" s="86" t="s">
        <v>1217</v>
      </c>
      <c r="F237" s="86" t="s">
        <v>1218</v>
      </c>
    </row>
    <row r="238" spans="1:6" x14ac:dyDescent="0.2">
      <c r="A238" s="86" t="s">
        <v>1461</v>
      </c>
      <c r="B238" s="86" t="s">
        <v>1462</v>
      </c>
      <c r="C238" s="86" t="s">
        <v>1463</v>
      </c>
      <c r="D238" s="86" t="s">
        <v>1386</v>
      </c>
      <c r="E238" s="86" t="s">
        <v>1387</v>
      </c>
      <c r="F238" s="86" t="s">
        <v>1388</v>
      </c>
    </row>
    <row r="239" spans="1:6" x14ac:dyDescent="0.2">
      <c r="A239" s="86" t="s">
        <v>1866</v>
      </c>
      <c r="B239" s="86" t="s">
        <v>1867</v>
      </c>
      <c r="C239" s="86" t="s">
        <v>1868</v>
      </c>
      <c r="D239" s="86" t="s">
        <v>1027</v>
      </c>
      <c r="E239" s="86" t="s">
        <v>1028</v>
      </c>
      <c r="F239" s="86" t="s">
        <v>1029</v>
      </c>
    </row>
    <row r="240" spans="1:6" x14ac:dyDescent="0.2">
      <c r="A240" s="86" t="s">
        <v>1467</v>
      </c>
      <c r="B240" s="86" t="s">
        <v>1468</v>
      </c>
      <c r="C240" s="86" t="s">
        <v>1469</v>
      </c>
      <c r="D240" s="86" t="s">
        <v>1386</v>
      </c>
      <c r="E240" s="86" t="s">
        <v>1387</v>
      </c>
      <c r="F240" s="86" t="s">
        <v>1388</v>
      </c>
    </row>
    <row r="241" spans="1:6" x14ac:dyDescent="0.2">
      <c r="A241" s="86" t="s">
        <v>1782</v>
      </c>
      <c r="B241" s="86" t="s">
        <v>1783</v>
      </c>
      <c r="C241" s="86" t="s">
        <v>1784</v>
      </c>
      <c r="D241" s="86" t="s">
        <v>1674</v>
      </c>
      <c r="E241" s="86" t="s">
        <v>1675</v>
      </c>
      <c r="F241" s="86" t="s">
        <v>1676</v>
      </c>
    </row>
    <row r="242" spans="1:6" x14ac:dyDescent="0.2">
      <c r="A242" s="86" t="s">
        <v>1710</v>
      </c>
      <c r="B242" s="86" t="s">
        <v>1711</v>
      </c>
      <c r="C242" s="86" t="s">
        <v>1712</v>
      </c>
      <c r="D242" s="86" t="s">
        <v>1674</v>
      </c>
      <c r="E242" s="86" t="s">
        <v>1675</v>
      </c>
      <c r="F242" s="86" t="s">
        <v>1676</v>
      </c>
    </row>
    <row r="243" spans="1:6" x14ac:dyDescent="0.2">
      <c r="A243" s="86" t="s">
        <v>1785</v>
      </c>
      <c r="B243" s="86" t="s">
        <v>1786</v>
      </c>
      <c r="C243" s="86" t="s">
        <v>1787</v>
      </c>
      <c r="D243" s="86" t="s">
        <v>1548</v>
      </c>
      <c r="E243" s="86" t="s">
        <v>1549</v>
      </c>
      <c r="F243" s="86" t="s">
        <v>1550</v>
      </c>
    </row>
    <row r="244" spans="1:6" x14ac:dyDescent="0.2">
      <c r="A244" s="86" t="s">
        <v>1464</v>
      </c>
      <c r="B244" s="86" t="s">
        <v>1465</v>
      </c>
      <c r="C244" s="86" t="s">
        <v>1466</v>
      </c>
      <c r="D244" s="86" t="s">
        <v>1386</v>
      </c>
      <c r="E244" s="86" t="s">
        <v>1387</v>
      </c>
      <c r="F244" s="86" t="s">
        <v>1388</v>
      </c>
    </row>
    <row r="245" spans="1:6" x14ac:dyDescent="0.2">
      <c r="A245" s="86" t="s">
        <v>1174</v>
      </c>
      <c r="B245" s="86" t="s">
        <v>1175</v>
      </c>
      <c r="C245" s="86" t="s">
        <v>1176</v>
      </c>
      <c r="D245" s="86" t="s">
        <v>1090</v>
      </c>
      <c r="E245" s="86" t="s">
        <v>1091</v>
      </c>
      <c r="F245" s="86" t="s">
        <v>1092</v>
      </c>
    </row>
    <row r="246" spans="1:6" x14ac:dyDescent="0.2">
      <c r="A246" s="86" t="s">
        <v>1626</v>
      </c>
      <c r="B246" s="86" t="s">
        <v>1627</v>
      </c>
      <c r="C246" s="86" t="s">
        <v>1628</v>
      </c>
      <c r="D246" s="86" t="s">
        <v>1548</v>
      </c>
      <c r="E246" s="86" t="s">
        <v>1549</v>
      </c>
      <c r="F246" s="86" t="s">
        <v>1550</v>
      </c>
    </row>
    <row r="247" spans="1:6" x14ac:dyDescent="0.2">
      <c r="A247" s="86" t="s">
        <v>1362</v>
      </c>
      <c r="B247" s="86" t="s">
        <v>1363</v>
      </c>
      <c r="C247" s="86" t="s">
        <v>1364</v>
      </c>
      <c r="D247" s="86" t="s">
        <v>1278</v>
      </c>
      <c r="E247" s="86" t="s">
        <v>1279</v>
      </c>
      <c r="F247" s="86" t="s">
        <v>1280</v>
      </c>
    </row>
    <row r="248" spans="1:6" x14ac:dyDescent="0.2">
      <c r="A248" s="86" t="s">
        <v>1177</v>
      </c>
      <c r="B248" s="86" t="s">
        <v>1178</v>
      </c>
      <c r="C248" s="86" t="s">
        <v>1179</v>
      </c>
      <c r="D248" s="86" t="s">
        <v>1090</v>
      </c>
      <c r="E248" s="86" t="s">
        <v>1091</v>
      </c>
      <c r="F248" s="86" t="s">
        <v>1092</v>
      </c>
    </row>
    <row r="249" spans="1:6" x14ac:dyDescent="0.2">
      <c r="A249" s="86" t="s">
        <v>1470</v>
      </c>
      <c r="B249" s="86" t="s">
        <v>1471</v>
      </c>
      <c r="C249" s="86" t="s">
        <v>1472</v>
      </c>
      <c r="D249" s="86" t="s">
        <v>1386</v>
      </c>
      <c r="E249" s="86" t="s">
        <v>1387</v>
      </c>
      <c r="F249" s="86" t="s">
        <v>1388</v>
      </c>
    </row>
    <row r="250" spans="1:6" x14ac:dyDescent="0.2">
      <c r="A250" s="86" t="s">
        <v>991</v>
      </c>
      <c r="B250" s="86" t="s">
        <v>992</v>
      </c>
      <c r="C250" s="86" t="s">
        <v>993</v>
      </c>
      <c r="D250" s="86" t="s">
        <v>970</v>
      </c>
      <c r="E250" s="86" t="s">
        <v>971</v>
      </c>
      <c r="F250" s="86" t="s">
        <v>972</v>
      </c>
    </row>
    <row r="251" spans="1:6" x14ac:dyDescent="0.2">
      <c r="A251" s="86" t="s">
        <v>1788</v>
      </c>
      <c r="B251" s="86" t="s">
        <v>1789</v>
      </c>
      <c r="C251" s="86" t="s">
        <v>1790</v>
      </c>
      <c r="D251" s="86" t="s">
        <v>1506</v>
      </c>
      <c r="E251" s="86" t="s">
        <v>1507</v>
      </c>
      <c r="F251" s="86" t="s">
        <v>1508</v>
      </c>
    </row>
    <row r="252" spans="1:6" x14ac:dyDescent="0.2">
      <c r="A252" s="86" t="s">
        <v>1413</v>
      </c>
      <c r="B252" s="86" t="s">
        <v>1414</v>
      </c>
      <c r="C252" s="86" t="s">
        <v>1415</v>
      </c>
      <c r="D252" s="86" t="s">
        <v>1386</v>
      </c>
      <c r="E252" s="86" t="s">
        <v>1387</v>
      </c>
      <c r="F252" s="86" t="s">
        <v>1388</v>
      </c>
    </row>
    <row r="253" spans="1:6" x14ac:dyDescent="0.2">
      <c r="A253" s="86" t="s">
        <v>1599</v>
      </c>
      <c r="B253" s="86" t="s">
        <v>1600</v>
      </c>
      <c r="C253" s="86" t="s">
        <v>1601</v>
      </c>
      <c r="D253" s="86" t="s">
        <v>1548</v>
      </c>
      <c r="E253" s="86" t="s">
        <v>1549</v>
      </c>
      <c r="F253" s="86" t="s">
        <v>1550</v>
      </c>
    </row>
    <row r="254" spans="1:6" x14ac:dyDescent="0.2">
      <c r="A254" s="86" t="s">
        <v>1713</v>
      </c>
      <c r="B254" s="86" t="s">
        <v>1714</v>
      </c>
      <c r="C254" s="86" t="s">
        <v>1715</v>
      </c>
      <c r="D254" s="86" t="s">
        <v>1674</v>
      </c>
      <c r="E254" s="86" t="s">
        <v>1675</v>
      </c>
      <c r="F254" s="86" t="s">
        <v>1676</v>
      </c>
    </row>
    <row r="255" spans="1:6" x14ac:dyDescent="0.2">
      <c r="A255" s="86" t="s">
        <v>1629</v>
      </c>
      <c r="B255" s="86" t="s">
        <v>1630</v>
      </c>
      <c r="C255" s="86" t="s">
        <v>1631</v>
      </c>
      <c r="D255" s="86" t="s">
        <v>1548</v>
      </c>
      <c r="E255" s="86" t="s">
        <v>1549</v>
      </c>
      <c r="F255" s="86" t="s">
        <v>1550</v>
      </c>
    </row>
    <row r="256" spans="1:6" x14ac:dyDescent="0.2">
      <c r="A256" s="86" t="s">
        <v>1890</v>
      </c>
      <c r="B256" s="86" t="s">
        <v>1891</v>
      </c>
      <c r="C256" s="86" t="s">
        <v>1892</v>
      </c>
      <c r="D256" s="86" t="s">
        <v>1674</v>
      </c>
      <c r="E256" s="86" t="s">
        <v>1675</v>
      </c>
      <c r="F256" s="86" t="s">
        <v>1676</v>
      </c>
    </row>
    <row r="257" spans="1:6" x14ac:dyDescent="0.2">
      <c r="A257" s="86" t="s">
        <v>1473</v>
      </c>
      <c r="B257" s="86" t="s">
        <v>1474</v>
      </c>
      <c r="C257" s="86" t="s">
        <v>1475</v>
      </c>
      <c r="D257" s="86" t="s">
        <v>1386</v>
      </c>
      <c r="E257" s="86" t="s">
        <v>1387</v>
      </c>
      <c r="F257" s="86" t="s">
        <v>1388</v>
      </c>
    </row>
    <row r="258" spans="1:6" x14ac:dyDescent="0.2">
      <c r="A258" s="86" t="s">
        <v>1830</v>
      </c>
      <c r="B258" s="86" t="s">
        <v>1831</v>
      </c>
      <c r="C258" s="86" t="s">
        <v>1832</v>
      </c>
      <c r="D258" s="86" t="s">
        <v>1506</v>
      </c>
      <c r="E258" s="86" t="s">
        <v>1507</v>
      </c>
      <c r="F258" s="86" t="s">
        <v>1508</v>
      </c>
    </row>
    <row r="259" spans="1:6" x14ac:dyDescent="0.2">
      <c r="A259" s="86" t="s">
        <v>994</v>
      </c>
      <c r="B259" s="86" t="s">
        <v>995</v>
      </c>
      <c r="C259" s="86" t="s">
        <v>996</v>
      </c>
      <c r="D259" s="86" t="s">
        <v>970</v>
      </c>
      <c r="E259" s="86" t="s">
        <v>971</v>
      </c>
      <c r="F259" s="86" t="s">
        <v>972</v>
      </c>
    </row>
    <row r="260" spans="1:6" x14ac:dyDescent="0.2">
      <c r="A260" s="86" t="s">
        <v>1252</v>
      </c>
      <c r="B260" s="86" t="s">
        <v>1253</v>
      </c>
      <c r="C260" s="86" t="s">
        <v>1254</v>
      </c>
      <c r="D260" s="86" t="s">
        <v>1216</v>
      </c>
      <c r="E260" s="86" t="s">
        <v>1217</v>
      </c>
      <c r="F260" s="86" t="s">
        <v>1218</v>
      </c>
    </row>
    <row r="261" spans="1:6" x14ac:dyDescent="0.2">
      <c r="A261" s="86" t="s">
        <v>1632</v>
      </c>
      <c r="B261" s="86" t="s">
        <v>1633</v>
      </c>
      <c r="C261" s="86" t="s">
        <v>1634</v>
      </c>
      <c r="D261" s="86" t="s">
        <v>1548</v>
      </c>
      <c r="E261" s="86" t="s">
        <v>1549</v>
      </c>
      <c r="F261" s="86" t="s">
        <v>1550</v>
      </c>
    </row>
    <row r="262" spans="1:6" x14ac:dyDescent="0.2">
      <c r="A262" s="86" t="s">
        <v>1635</v>
      </c>
      <c r="B262" s="86" t="s">
        <v>1636</v>
      </c>
      <c r="C262" s="86" t="s">
        <v>1637</v>
      </c>
      <c r="D262" s="86" t="s">
        <v>1548</v>
      </c>
      <c r="E262" s="86" t="s">
        <v>1549</v>
      </c>
      <c r="F262" s="86" t="s">
        <v>1550</v>
      </c>
    </row>
    <row r="263" spans="1:6" x14ac:dyDescent="0.2">
      <c r="A263" s="86" t="s">
        <v>958</v>
      </c>
      <c r="B263" s="86" t="s">
        <v>959</v>
      </c>
      <c r="C263" s="86" t="s">
        <v>960</v>
      </c>
      <c r="D263" s="86" t="s">
        <v>950</v>
      </c>
      <c r="E263" s="86" t="s">
        <v>951</v>
      </c>
      <c r="F263" s="86" t="s">
        <v>949</v>
      </c>
    </row>
    <row r="264" spans="1:6" x14ac:dyDescent="0.2">
      <c r="A264" s="86" t="s">
        <v>1072</v>
      </c>
      <c r="B264" s="86" t="s">
        <v>1073</v>
      </c>
      <c r="C264" s="86" t="s">
        <v>1074</v>
      </c>
      <c r="D264" s="86" t="s">
        <v>1027</v>
      </c>
      <c r="E264" s="86" t="s">
        <v>1028</v>
      </c>
      <c r="F264" s="86" t="s">
        <v>1029</v>
      </c>
    </row>
    <row r="265" spans="1:6" x14ac:dyDescent="0.2">
      <c r="A265" s="86" t="s">
        <v>1422</v>
      </c>
      <c r="B265" s="86" t="s">
        <v>1423</v>
      </c>
      <c r="C265" s="86" t="s">
        <v>1424</v>
      </c>
      <c r="D265" s="86" t="s">
        <v>1278</v>
      </c>
      <c r="E265" s="86" t="s">
        <v>1279</v>
      </c>
      <c r="F265" s="86" t="s">
        <v>1280</v>
      </c>
    </row>
    <row r="266" spans="1:6" x14ac:dyDescent="0.2">
      <c r="A266" s="86" t="s">
        <v>1638</v>
      </c>
      <c r="B266" s="86" t="s">
        <v>1639</v>
      </c>
      <c r="C266" s="86" t="s">
        <v>1640</v>
      </c>
      <c r="D266" s="86" t="s">
        <v>1548</v>
      </c>
      <c r="E266" s="86" t="s">
        <v>1549</v>
      </c>
      <c r="F266" s="86" t="s">
        <v>1550</v>
      </c>
    </row>
    <row r="267" spans="1:6" x14ac:dyDescent="0.2">
      <c r="A267" s="86" t="s">
        <v>1821</v>
      </c>
      <c r="B267" s="86" t="s">
        <v>1822</v>
      </c>
      <c r="C267" s="86" t="s">
        <v>1823</v>
      </c>
      <c r="D267" s="86" t="s">
        <v>1027</v>
      </c>
      <c r="E267" s="86" t="s">
        <v>1028</v>
      </c>
      <c r="F267" s="86" t="s">
        <v>1029</v>
      </c>
    </row>
    <row r="268" spans="1:6" x14ac:dyDescent="0.2">
      <c r="A268" s="86" t="s">
        <v>1716</v>
      </c>
      <c r="B268" s="86" t="s">
        <v>1717</v>
      </c>
      <c r="C268" s="86" t="s">
        <v>1718</v>
      </c>
      <c r="D268" s="86" t="s">
        <v>1674</v>
      </c>
      <c r="E268" s="86" t="s">
        <v>1675</v>
      </c>
      <c r="F268" s="86" t="s">
        <v>1676</v>
      </c>
    </row>
    <row r="269" spans="1:6" x14ac:dyDescent="0.2">
      <c r="A269" s="86" t="s">
        <v>1920</v>
      </c>
      <c r="B269" s="86" t="s">
        <v>1921</v>
      </c>
      <c r="C269" s="86" t="s">
        <v>1922</v>
      </c>
      <c r="D269" s="86" t="s">
        <v>1216</v>
      </c>
      <c r="E269" s="86" t="s">
        <v>1217</v>
      </c>
      <c r="F269" s="86" t="s">
        <v>1218</v>
      </c>
    </row>
    <row r="270" spans="1:6" x14ac:dyDescent="0.2">
      <c r="A270" s="86" t="s">
        <v>1911</v>
      </c>
      <c r="B270" s="86" t="s">
        <v>1912</v>
      </c>
      <c r="C270" s="86" t="s">
        <v>1913</v>
      </c>
      <c r="D270" s="86" t="s">
        <v>970</v>
      </c>
      <c r="E270" s="86" t="s">
        <v>971</v>
      </c>
      <c r="F270" s="86" t="s">
        <v>972</v>
      </c>
    </row>
    <row r="271" spans="1:6" x14ac:dyDescent="0.2">
      <c r="A271" s="86" t="s">
        <v>1527</v>
      </c>
      <c r="B271" s="86" t="s">
        <v>1528</v>
      </c>
      <c r="C271" s="86" t="s">
        <v>1529</v>
      </c>
      <c r="D271" s="86" t="s">
        <v>1506</v>
      </c>
      <c r="E271" s="86" t="s">
        <v>1507</v>
      </c>
      <c r="F271" s="86" t="s">
        <v>1508</v>
      </c>
    </row>
    <row r="272" spans="1:6" x14ac:dyDescent="0.2">
      <c r="A272" s="86" t="s">
        <v>997</v>
      </c>
      <c r="B272" s="86" t="s">
        <v>998</v>
      </c>
      <c r="C272" s="86" t="s">
        <v>999</v>
      </c>
      <c r="D272" s="86" t="s">
        <v>970</v>
      </c>
      <c r="E272" s="86" t="s">
        <v>971</v>
      </c>
      <c r="F272" s="86" t="s">
        <v>972</v>
      </c>
    </row>
    <row r="273" spans="1:6" x14ac:dyDescent="0.2">
      <c r="A273" s="86" t="s">
        <v>1365</v>
      </c>
      <c r="B273" s="86" t="s">
        <v>1366</v>
      </c>
      <c r="C273" s="86" t="s">
        <v>1367</v>
      </c>
      <c r="D273" s="86" t="s">
        <v>1278</v>
      </c>
      <c r="E273" s="86" t="s">
        <v>1279</v>
      </c>
      <c r="F273" s="86" t="s">
        <v>1280</v>
      </c>
    </row>
    <row r="274" spans="1:6" x14ac:dyDescent="0.2">
      <c r="A274" s="86" t="s">
        <v>1746</v>
      </c>
      <c r="B274" s="86" t="s">
        <v>1747</v>
      </c>
      <c r="C274" s="86" t="s">
        <v>1748</v>
      </c>
      <c r="D274" s="86" t="s">
        <v>1386</v>
      </c>
      <c r="E274" s="86" t="s">
        <v>1387</v>
      </c>
      <c r="F274" s="86" t="s">
        <v>1388</v>
      </c>
    </row>
    <row r="275" spans="1:6" x14ac:dyDescent="0.2">
      <c r="A275" s="86" t="s">
        <v>1530</v>
      </c>
      <c r="B275" s="86" t="s">
        <v>1531</v>
      </c>
      <c r="C275" s="86" t="s">
        <v>1532</v>
      </c>
      <c r="D275" s="86" t="s">
        <v>1506</v>
      </c>
      <c r="E275" s="86" t="s">
        <v>1507</v>
      </c>
      <c r="F275" s="86" t="s">
        <v>1508</v>
      </c>
    </row>
    <row r="276" spans="1:6" x14ac:dyDescent="0.2">
      <c r="A276" s="86" t="s">
        <v>1180</v>
      </c>
      <c r="B276" s="86" t="s">
        <v>1181</v>
      </c>
      <c r="C276" s="86" t="s">
        <v>1182</v>
      </c>
      <c r="D276" s="86" t="s">
        <v>1090</v>
      </c>
      <c r="E276" s="86" t="s">
        <v>1091</v>
      </c>
      <c r="F276" s="86" t="s">
        <v>1092</v>
      </c>
    </row>
    <row r="277" spans="1:6" x14ac:dyDescent="0.2">
      <c r="A277" s="86" t="s">
        <v>1644</v>
      </c>
      <c r="B277" s="86" t="s">
        <v>1645</v>
      </c>
      <c r="C277" s="86" t="s">
        <v>1646</v>
      </c>
      <c r="D277" s="86" t="s">
        <v>1548</v>
      </c>
      <c r="E277" s="86" t="s">
        <v>1549</v>
      </c>
      <c r="F277" s="86" t="s">
        <v>1550</v>
      </c>
    </row>
    <row r="278" spans="1:6" x14ac:dyDescent="0.2">
      <c r="A278" s="86" t="s">
        <v>1075</v>
      </c>
      <c r="B278" s="86" t="s">
        <v>1076</v>
      </c>
      <c r="C278" s="86" t="s">
        <v>1077</v>
      </c>
      <c r="D278" s="86" t="s">
        <v>1027</v>
      </c>
      <c r="E278" s="86" t="s">
        <v>1028</v>
      </c>
      <c r="F278" s="86" t="s">
        <v>1029</v>
      </c>
    </row>
    <row r="279" spans="1:6" x14ac:dyDescent="0.2">
      <c r="A279" s="86" t="s">
        <v>1809</v>
      </c>
      <c r="B279" s="86" t="s">
        <v>1810</v>
      </c>
      <c r="C279" s="86" t="s">
        <v>1811</v>
      </c>
      <c r="D279" s="86" t="s">
        <v>1027</v>
      </c>
      <c r="E279" s="86" t="s">
        <v>1028</v>
      </c>
      <c r="F279" s="86" t="s">
        <v>1029</v>
      </c>
    </row>
    <row r="280" spans="1:6" x14ac:dyDescent="0.2">
      <c r="A280" s="86" t="s">
        <v>1851</v>
      </c>
      <c r="B280" s="86" t="s">
        <v>1852</v>
      </c>
      <c r="C280" s="86" t="s">
        <v>1853</v>
      </c>
      <c r="D280" s="86" t="s">
        <v>1009</v>
      </c>
      <c r="E280" s="86" t="s">
        <v>1010</v>
      </c>
      <c r="F280" s="86" t="s">
        <v>1011</v>
      </c>
    </row>
    <row r="281" spans="1:6" x14ac:dyDescent="0.2">
      <c r="A281" s="86" t="s">
        <v>1542</v>
      </c>
      <c r="B281" s="86" t="s">
        <v>1543</v>
      </c>
      <c r="C281" s="86" t="s">
        <v>1544</v>
      </c>
      <c r="D281" s="86" t="s">
        <v>970</v>
      </c>
      <c r="E281" s="86" t="s">
        <v>971</v>
      </c>
      <c r="F281" s="86" t="s">
        <v>972</v>
      </c>
    </row>
    <row r="282" spans="1:6" x14ac:dyDescent="0.2">
      <c r="A282" s="86" t="s">
        <v>1368</v>
      </c>
      <c r="B282" s="86" t="s">
        <v>1369</v>
      </c>
      <c r="C282" s="86" t="s">
        <v>1370</v>
      </c>
      <c r="D282" s="86" t="s">
        <v>1278</v>
      </c>
      <c r="E282" s="86" t="s">
        <v>1279</v>
      </c>
      <c r="F282" s="86" t="s">
        <v>1280</v>
      </c>
    </row>
    <row r="283" spans="1:6" x14ac:dyDescent="0.2">
      <c r="A283" s="86" t="s">
        <v>1371</v>
      </c>
      <c r="B283" s="86" t="s">
        <v>1372</v>
      </c>
      <c r="C283" s="86" t="s">
        <v>1373</v>
      </c>
      <c r="D283" s="86" t="s">
        <v>1278</v>
      </c>
      <c r="E283" s="86" t="s">
        <v>1279</v>
      </c>
      <c r="F283" s="86" t="s">
        <v>1280</v>
      </c>
    </row>
    <row r="284" spans="1:6" x14ac:dyDescent="0.2">
      <c r="A284" s="86" t="s">
        <v>1078</v>
      </c>
      <c r="B284" s="86" t="s">
        <v>1079</v>
      </c>
      <c r="C284" s="86" t="s">
        <v>1080</v>
      </c>
      <c r="D284" s="86" t="s">
        <v>955</v>
      </c>
      <c r="E284" s="86" t="s">
        <v>956</v>
      </c>
      <c r="F284" s="86" t="s">
        <v>957</v>
      </c>
    </row>
    <row r="285" spans="1:6" x14ac:dyDescent="0.2">
      <c r="A285" s="86" t="s">
        <v>1255</v>
      </c>
      <c r="B285" s="86" t="s">
        <v>1256</v>
      </c>
      <c r="C285" s="86" t="s">
        <v>1218</v>
      </c>
      <c r="D285" s="86" t="s">
        <v>1216</v>
      </c>
      <c r="E285" s="86" t="s">
        <v>1217</v>
      </c>
      <c r="F285" s="86" t="s">
        <v>1218</v>
      </c>
    </row>
    <row r="286" spans="1:6" x14ac:dyDescent="0.2">
      <c r="A286" s="86" t="s">
        <v>1749</v>
      </c>
      <c r="B286" s="86" t="s">
        <v>1750</v>
      </c>
      <c r="C286" s="86" t="s">
        <v>1751</v>
      </c>
      <c r="D286" s="86" t="s">
        <v>1216</v>
      </c>
      <c r="E286" s="86" t="s">
        <v>1217</v>
      </c>
      <c r="F286" s="86" t="s">
        <v>1218</v>
      </c>
    </row>
    <row r="287" spans="1:6" x14ac:dyDescent="0.2">
      <c r="A287" s="86" t="s">
        <v>1719</v>
      </c>
      <c r="B287" s="86" t="s">
        <v>1720</v>
      </c>
      <c r="C287" s="86" t="s">
        <v>1721</v>
      </c>
      <c r="D287" s="86" t="s">
        <v>1674</v>
      </c>
      <c r="E287" s="86" t="s">
        <v>1675</v>
      </c>
      <c r="F287" s="86" t="s">
        <v>1676</v>
      </c>
    </row>
    <row r="288" spans="1:6" x14ac:dyDescent="0.2">
      <c r="A288" s="86" t="s">
        <v>1734</v>
      </c>
      <c r="B288" s="86" t="s">
        <v>1735</v>
      </c>
      <c r="C288" s="86" t="s">
        <v>1736</v>
      </c>
      <c r="D288" s="86" t="s">
        <v>1674</v>
      </c>
      <c r="E288" s="86" t="s">
        <v>1675</v>
      </c>
      <c r="F288" s="86" t="s">
        <v>1676</v>
      </c>
    </row>
    <row r="289" spans="1:6" x14ac:dyDescent="0.2">
      <c r="A289" s="86" t="s">
        <v>1647</v>
      </c>
      <c r="B289" s="86" t="s">
        <v>1648</v>
      </c>
      <c r="C289" s="86" t="s">
        <v>1649</v>
      </c>
      <c r="D289" s="86" t="s">
        <v>1548</v>
      </c>
      <c r="E289" s="86" t="s">
        <v>1549</v>
      </c>
      <c r="F289" s="86" t="s">
        <v>1550</v>
      </c>
    </row>
    <row r="290" spans="1:6" x14ac:dyDescent="0.2">
      <c r="A290" s="86" t="s">
        <v>961</v>
      </c>
      <c r="B290" s="86" t="s">
        <v>962</v>
      </c>
      <c r="C290" s="86" t="s">
        <v>963</v>
      </c>
      <c r="D290" s="86" t="s">
        <v>950</v>
      </c>
      <c r="E290" s="86" t="s">
        <v>951</v>
      </c>
      <c r="F290" s="86" t="s">
        <v>949</v>
      </c>
    </row>
    <row r="291" spans="1:6" x14ac:dyDescent="0.2">
      <c r="A291" s="86" t="s">
        <v>1257</v>
      </c>
      <c r="B291" s="86" t="s">
        <v>1258</v>
      </c>
      <c r="C291" s="86" t="s">
        <v>1259</v>
      </c>
      <c r="D291" s="86" t="s">
        <v>1216</v>
      </c>
      <c r="E291" s="86" t="s">
        <v>1217</v>
      </c>
      <c r="F291" s="86" t="s">
        <v>1218</v>
      </c>
    </row>
    <row r="292" spans="1:6" x14ac:dyDescent="0.2">
      <c r="A292" s="86" t="s">
        <v>1533</v>
      </c>
      <c r="B292" s="86" t="s">
        <v>1534</v>
      </c>
      <c r="C292" s="86" t="s">
        <v>1535</v>
      </c>
      <c r="D292" s="86" t="s">
        <v>1506</v>
      </c>
      <c r="E292" s="86" t="s">
        <v>1507</v>
      </c>
      <c r="F292" s="86" t="s">
        <v>1508</v>
      </c>
    </row>
    <row r="293" spans="1:6" x14ac:dyDescent="0.2">
      <c r="A293" s="86" t="s">
        <v>1650</v>
      </c>
      <c r="B293" s="86" t="s">
        <v>1651</v>
      </c>
      <c r="C293" s="86" t="s">
        <v>1652</v>
      </c>
      <c r="D293" s="86" t="s">
        <v>1548</v>
      </c>
      <c r="E293" s="86" t="s">
        <v>1549</v>
      </c>
      <c r="F293" s="86" t="s">
        <v>1550</v>
      </c>
    </row>
    <row r="294" spans="1:6" x14ac:dyDescent="0.2">
      <c r="A294" s="86" t="s">
        <v>1374</v>
      </c>
      <c r="B294" s="86" t="s">
        <v>1375</v>
      </c>
      <c r="C294" s="86" t="s">
        <v>1376</v>
      </c>
      <c r="D294" s="86" t="s">
        <v>1278</v>
      </c>
      <c r="E294" s="86" t="s">
        <v>1279</v>
      </c>
      <c r="F294" s="86" t="s">
        <v>1280</v>
      </c>
    </row>
    <row r="295" spans="1:6" x14ac:dyDescent="0.2">
      <c r="A295" s="86" t="s">
        <v>1722</v>
      </c>
      <c r="B295" s="86" t="s">
        <v>1723</v>
      </c>
      <c r="C295" s="86" t="s">
        <v>1724</v>
      </c>
      <c r="D295" s="86" t="s">
        <v>1674</v>
      </c>
      <c r="E295" s="86" t="s">
        <v>1675</v>
      </c>
      <c r="F295" s="86" t="s">
        <v>1676</v>
      </c>
    </row>
    <row r="296" spans="1:6" x14ac:dyDescent="0.2">
      <c r="A296" s="86" t="s">
        <v>1725</v>
      </c>
      <c r="B296" s="86" t="s">
        <v>1726</v>
      </c>
      <c r="C296" s="86" t="s">
        <v>1727</v>
      </c>
      <c r="D296" s="86" t="s">
        <v>1674</v>
      </c>
      <c r="E296" s="86" t="s">
        <v>1675</v>
      </c>
      <c r="F296" s="86" t="s">
        <v>1676</v>
      </c>
    </row>
    <row r="297" spans="1:6" x14ac:dyDescent="0.2">
      <c r="A297" s="86" t="s">
        <v>1974</v>
      </c>
      <c r="B297" s="86" t="s">
        <v>1975</v>
      </c>
      <c r="C297" s="86" t="s">
        <v>1976</v>
      </c>
      <c r="D297" s="86" t="s">
        <v>1216</v>
      </c>
      <c r="E297" s="86" t="s">
        <v>1217</v>
      </c>
      <c r="F297" s="86" t="s">
        <v>1218</v>
      </c>
    </row>
    <row r="298" spans="1:6" x14ac:dyDescent="0.2">
      <c r="A298" s="86" t="s">
        <v>1479</v>
      </c>
      <c r="B298" s="86" t="s">
        <v>1480</v>
      </c>
      <c r="C298" s="86" t="s">
        <v>1481</v>
      </c>
      <c r="D298" s="86" t="s">
        <v>1386</v>
      </c>
      <c r="E298" s="86" t="s">
        <v>1387</v>
      </c>
      <c r="F298" s="86" t="s">
        <v>1388</v>
      </c>
    </row>
    <row r="299" spans="1:6" x14ac:dyDescent="0.2">
      <c r="A299" s="86" t="s">
        <v>1000</v>
      </c>
      <c r="B299" s="86" t="s">
        <v>1001</v>
      </c>
      <c r="C299" s="86" t="s">
        <v>1002</v>
      </c>
      <c r="D299" s="86" t="s">
        <v>970</v>
      </c>
      <c r="E299" s="86" t="s">
        <v>971</v>
      </c>
      <c r="F299" s="86" t="s">
        <v>972</v>
      </c>
    </row>
    <row r="300" spans="1:6" x14ac:dyDescent="0.2">
      <c r="A300" s="86" t="s">
        <v>1536</v>
      </c>
      <c r="B300" s="86" t="s">
        <v>1537</v>
      </c>
      <c r="C300" s="86" t="s">
        <v>1538</v>
      </c>
      <c r="D300" s="86" t="s">
        <v>1506</v>
      </c>
      <c r="E300" s="86" t="s">
        <v>1507</v>
      </c>
      <c r="F300" s="86" t="s">
        <v>1508</v>
      </c>
    </row>
    <row r="301" spans="1:6" x14ac:dyDescent="0.2">
      <c r="A301" s="86" t="s">
        <v>1728</v>
      </c>
      <c r="B301" s="86" t="s">
        <v>1729</v>
      </c>
      <c r="C301" s="86" t="s">
        <v>1730</v>
      </c>
      <c r="D301" s="86" t="s">
        <v>1674</v>
      </c>
      <c r="E301" s="86" t="s">
        <v>1675</v>
      </c>
      <c r="F301" s="86" t="s">
        <v>1676</v>
      </c>
    </row>
    <row r="302" spans="1:6" x14ac:dyDescent="0.2">
      <c r="A302" s="86" t="s">
        <v>2004</v>
      </c>
      <c r="B302" s="86" t="s">
        <v>2005</v>
      </c>
      <c r="C302" s="86" t="s">
        <v>2006</v>
      </c>
      <c r="D302" s="86" t="s">
        <v>1386</v>
      </c>
      <c r="E302" s="86" t="s">
        <v>1387</v>
      </c>
      <c r="F302" s="86" t="s">
        <v>1388</v>
      </c>
    </row>
    <row r="303" spans="1:6" x14ac:dyDescent="0.2">
      <c r="A303" s="86" t="s">
        <v>1482</v>
      </c>
      <c r="B303" s="86" t="s">
        <v>1483</v>
      </c>
      <c r="C303" s="86" t="s">
        <v>1484</v>
      </c>
      <c r="D303" s="86" t="s">
        <v>1386</v>
      </c>
      <c r="E303" s="86" t="s">
        <v>1387</v>
      </c>
      <c r="F303" s="86" t="s">
        <v>1388</v>
      </c>
    </row>
    <row r="304" spans="1:6" x14ac:dyDescent="0.2">
      <c r="A304" s="86" t="s">
        <v>1183</v>
      </c>
      <c r="B304" s="86" t="s">
        <v>1184</v>
      </c>
      <c r="C304" s="86" t="s">
        <v>1185</v>
      </c>
      <c r="D304" s="86" t="s">
        <v>1090</v>
      </c>
      <c r="E304" s="86" t="s">
        <v>1091</v>
      </c>
      <c r="F304" s="86" t="s">
        <v>1092</v>
      </c>
    </row>
    <row r="305" spans="1:6" x14ac:dyDescent="0.2">
      <c r="A305" s="86" t="s">
        <v>1653</v>
      </c>
      <c r="B305" s="86" t="s">
        <v>1654</v>
      </c>
      <c r="C305" s="86" t="s">
        <v>1655</v>
      </c>
      <c r="D305" s="86" t="s">
        <v>1548</v>
      </c>
      <c r="E305" s="86" t="s">
        <v>1549</v>
      </c>
      <c r="F305" s="86" t="s">
        <v>1550</v>
      </c>
    </row>
    <row r="306" spans="1:6" x14ac:dyDescent="0.2">
      <c r="A306" s="86" t="s">
        <v>1953</v>
      </c>
      <c r="B306" s="86" t="s">
        <v>1954</v>
      </c>
      <c r="C306" s="86" t="s">
        <v>1955</v>
      </c>
      <c r="D306" s="86" t="s">
        <v>970</v>
      </c>
      <c r="E306" s="86" t="s">
        <v>971</v>
      </c>
      <c r="F306" s="86" t="s">
        <v>972</v>
      </c>
    </row>
    <row r="307" spans="1:6" x14ac:dyDescent="0.2">
      <c r="A307" s="86" t="s">
        <v>1656</v>
      </c>
      <c r="B307" s="86" t="s">
        <v>1657</v>
      </c>
      <c r="C307" s="86" t="s">
        <v>1658</v>
      </c>
      <c r="D307" s="86" t="s">
        <v>1548</v>
      </c>
      <c r="E307" s="86" t="s">
        <v>1549</v>
      </c>
      <c r="F307" s="86" t="s">
        <v>1550</v>
      </c>
    </row>
    <row r="308" spans="1:6" x14ac:dyDescent="0.2">
      <c r="A308" s="86" t="s">
        <v>1659</v>
      </c>
      <c r="B308" s="86" t="s">
        <v>1660</v>
      </c>
      <c r="C308" s="86" t="s">
        <v>1661</v>
      </c>
      <c r="D308" s="86" t="s">
        <v>1548</v>
      </c>
      <c r="E308" s="86" t="s">
        <v>1549</v>
      </c>
      <c r="F308" s="86" t="s">
        <v>1550</v>
      </c>
    </row>
    <row r="309" spans="1:6" x14ac:dyDescent="0.2">
      <c r="A309" s="86" t="s">
        <v>1485</v>
      </c>
      <c r="B309" s="86" t="s">
        <v>1486</v>
      </c>
      <c r="C309" s="86" t="s">
        <v>1487</v>
      </c>
      <c r="D309" s="86" t="s">
        <v>1386</v>
      </c>
      <c r="E309" s="86" t="s">
        <v>1387</v>
      </c>
      <c r="F309" s="86" t="s">
        <v>1388</v>
      </c>
    </row>
    <row r="310" spans="1:6" x14ac:dyDescent="0.2">
      <c r="A310" s="86" t="s">
        <v>1186</v>
      </c>
      <c r="B310" s="86" t="s">
        <v>1187</v>
      </c>
      <c r="C310" s="86" t="s">
        <v>1188</v>
      </c>
      <c r="D310" s="86" t="s">
        <v>1090</v>
      </c>
      <c r="E310" s="86" t="s">
        <v>1091</v>
      </c>
      <c r="F310" s="86" t="s">
        <v>1092</v>
      </c>
    </row>
    <row r="311" spans="1:6" x14ac:dyDescent="0.2">
      <c r="A311" s="86" t="s">
        <v>1488</v>
      </c>
      <c r="B311" s="86" t="s">
        <v>1489</v>
      </c>
      <c r="C311" s="86" t="s">
        <v>1490</v>
      </c>
      <c r="D311" s="86" t="s">
        <v>1386</v>
      </c>
      <c r="E311" s="86" t="s">
        <v>1387</v>
      </c>
      <c r="F311" s="86" t="s">
        <v>1388</v>
      </c>
    </row>
    <row r="312" spans="1:6" x14ac:dyDescent="0.2">
      <c r="A312" s="86" t="s">
        <v>1641</v>
      </c>
      <c r="B312" s="86" t="s">
        <v>1642</v>
      </c>
      <c r="C312" s="86" t="s">
        <v>1643</v>
      </c>
      <c r="D312" s="86" t="s">
        <v>1278</v>
      </c>
      <c r="E312" s="86" t="s">
        <v>1279</v>
      </c>
      <c r="F312" s="86" t="s">
        <v>1280</v>
      </c>
    </row>
    <row r="313" spans="1:6" x14ac:dyDescent="0.2">
      <c r="A313" s="86" t="s">
        <v>1731</v>
      </c>
      <c r="B313" s="86" t="s">
        <v>1732</v>
      </c>
      <c r="C313" s="86" t="s">
        <v>1733</v>
      </c>
      <c r="D313" s="86" t="s">
        <v>1674</v>
      </c>
      <c r="E313" s="86" t="s">
        <v>1675</v>
      </c>
      <c r="F313" s="86" t="s">
        <v>1676</v>
      </c>
    </row>
    <row r="314" spans="1:6" x14ac:dyDescent="0.2">
      <c r="A314" s="86" t="s">
        <v>1971</v>
      </c>
      <c r="B314" s="86" t="s">
        <v>1972</v>
      </c>
      <c r="C314" s="86" t="s">
        <v>1973</v>
      </c>
      <c r="D314" s="86" t="s">
        <v>1090</v>
      </c>
      <c r="E314" s="86" t="s">
        <v>1091</v>
      </c>
      <c r="F314" s="86" t="s">
        <v>1092</v>
      </c>
    </row>
    <row r="315" spans="1:6" x14ac:dyDescent="0.2">
      <c r="A315" s="86" t="s">
        <v>1512</v>
      </c>
      <c r="B315" s="86" t="s">
        <v>1513</v>
      </c>
      <c r="C315" s="86" t="s">
        <v>1514</v>
      </c>
      <c r="D315" s="86" t="s">
        <v>1090</v>
      </c>
      <c r="E315" s="86" t="s">
        <v>1091</v>
      </c>
      <c r="F315" s="86" t="s">
        <v>1092</v>
      </c>
    </row>
    <row r="316" spans="1:6" x14ac:dyDescent="0.2">
      <c r="A316" s="86" t="s">
        <v>1983</v>
      </c>
      <c r="B316" s="86" t="s">
        <v>1984</v>
      </c>
      <c r="C316" s="86" t="s">
        <v>1985</v>
      </c>
      <c r="D316" s="86" t="s">
        <v>950</v>
      </c>
      <c r="E316" s="86" t="s">
        <v>951</v>
      </c>
      <c r="F316" s="86" t="s">
        <v>949</v>
      </c>
    </row>
    <row r="317" spans="1:6" x14ac:dyDescent="0.2">
      <c r="A317" s="86" t="s">
        <v>1812</v>
      </c>
      <c r="B317" s="86" t="s">
        <v>1813</v>
      </c>
      <c r="C317" s="86" t="s">
        <v>1814</v>
      </c>
      <c r="D317" s="86" t="s">
        <v>1009</v>
      </c>
      <c r="E317" s="86" t="s">
        <v>1010</v>
      </c>
      <c r="F317" s="86" t="s">
        <v>1011</v>
      </c>
    </row>
    <row r="318" spans="1:6" x14ac:dyDescent="0.2">
      <c r="A318" s="86" t="s">
        <v>1189</v>
      </c>
      <c r="B318" s="86" t="s">
        <v>1190</v>
      </c>
      <c r="C318" s="86" t="s">
        <v>1191</v>
      </c>
      <c r="D318" s="86" t="s">
        <v>1090</v>
      </c>
      <c r="E318" s="86" t="s">
        <v>1091</v>
      </c>
      <c r="F318" s="86" t="s">
        <v>1092</v>
      </c>
    </row>
    <row r="319" spans="1:6" x14ac:dyDescent="0.2">
      <c r="A319" s="86" t="s">
        <v>1956</v>
      </c>
      <c r="B319" s="86" t="s">
        <v>1957</v>
      </c>
      <c r="C319" s="86" t="s">
        <v>1958</v>
      </c>
      <c r="D319" s="86" t="s">
        <v>950</v>
      </c>
      <c r="E319" s="86" t="s">
        <v>951</v>
      </c>
      <c r="F319" s="86" t="s">
        <v>949</v>
      </c>
    </row>
    <row r="320" spans="1:6" x14ac:dyDescent="0.2">
      <c r="A320" s="86" t="s">
        <v>1878</v>
      </c>
      <c r="B320" s="86" t="s">
        <v>1879</v>
      </c>
      <c r="C320" s="86" t="s">
        <v>1880</v>
      </c>
      <c r="D320" s="86" t="s">
        <v>1386</v>
      </c>
      <c r="E320" s="86" t="s">
        <v>1387</v>
      </c>
      <c r="F320" s="86" t="s">
        <v>1388</v>
      </c>
    </row>
    <row r="321" spans="1:6" x14ac:dyDescent="0.2">
      <c r="A321" s="86" t="s">
        <v>1003</v>
      </c>
      <c r="B321" s="86" t="s">
        <v>1004</v>
      </c>
      <c r="C321" s="86" t="s">
        <v>1005</v>
      </c>
      <c r="D321" s="86" t="s">
        <v>970</v>
      </c>
      <c r="E321" s="86" t="s">
        <v>971</v>
      </c>
      <c r="F321" s="86" t="s">
        <v>972</v>
      </c>
    </row>
    <row r="322" spans="1:6" x14ac:dyDescent="0.2">
      <c r="A322" s="86" t="s">
        <v>1081</v>
      </c>
      <c r="B322" s="86" t="s">
        <v>1082</v>
      </c>
      <c r="C322" s="86" t="s">
        <v>1083</v>
      </c>
      <c r="D322" s="86" t="s">
        <v>1027</v>
      </c>
      <c r="E322" s="86" t="s">
        <v>1028</v>
      </c>
      <c r="F322" s="86" t="s">
        <v>1029</v>
      </c>
    </row>
    <row r="323" spans="1:6" x14ac:dyDescent="0.2">
      <c r="A323" s="86" t="s">
        <v>1195</v>
      </c>
      <c r="B323" s="86" t="s">
        <v>1196</v>
      </c>
      <c r="C323" s="86" t="s">
        <v>1197</v>
      </c>
      <c r="D323" s="86" t="s">
        <v>1090</v>
      </c>
      <c r="E323" s="86" t="s">
        <v>1091</v>
      </c>
      <c r="F323" s="86" t="s">
        <v>1092</v>
      </c>
    </row>
    <row r="324" spans="1:6" x14ac:dyDescent="0.2">
      <c r="A324" s="86" t="s">
        <v>1803</v>
      </c>
      <c r="B324" s="86" t="s">
        <v>1804</v>
      </c>
      <c r="C324" s="86" t="s">
        <v>1805</v>
      </c>
      <c r="D324" s="86" t="s">
        <v>1278</v>
      </c>
      <c r="E324" s="86" t="s">
        <v>1279</v>
      </c>
      <c r="F324" s="86" t="s">
        <v>1280</v>
      </c>
    </row>
    <row r="325" spans="1:6" x14ac:dyDescent="0.2">
      <c r="A325" s="86" t="s">
        <v>1263</v>
      </c>
      <c r="B325" s="86" t="s">
        <v>1264</v>
      </c>
      <c r="C325" s="86" t="s">
        <v>1265</v>
      </c>
      <c r="D325" s="86" t="s">
        <v>1216</v>
      </c>
      <c r="E325" s="86" t="s">
        <v>1217</v>
      </c>
      <c r="F325" s="86" t="s">
        <v>1218</v>
      </c>
    </row>
    <row r="326" spans="1:6" x14ac:dyDescent="0.2">
      <c r="A326" s="86" t="s">
        <v>1192</v>
      </c>
      <c r="B326" s="86" t="s">
        <v>1193</v>
      </c>
      <c r="C326" s="86" t="s">
        <v>1194</v>
      </c>
      <c r="D326" s="86" t="s">
        <v>1090</v>
      </c>
      <c r="E326" s="86" t="s">
        <v>1091</v>
      </c>
      <c r="F326" s="86" t="s">
        <v>1092</v>
      </c>
    </row>
    <row r="327" spans="1:6" x14ac:dyDescent="0.2">
      <c r="A327" s="86" t="s">
        <v>1662</v>
      </c>
      <c r="B327" s="86" t="s">
        <v>1663</v>
      </c>
      <c r="C327" s="86" t="s">
        <v>1664</v>
      </c>
      <c r="D327" s="86" t="s">
        <v>1548</v>
      </c>
      <c r="E327" s="86" t="s">
        <v>1549</v>
      </c>
      <c r="F327" s="86" t="s">
        <v>1550</v>
      </c>
    </row>
    <row r="328" spans="1:6" x14ac:dyDescent="0.2">
      <c r="A328" s="86" t="s">
        <v>1491</v>
      </c>
      <c r="B328" s="86" t="s">
        <v>1492</v>
      </c>
      <c r="C328" s="86" t="s">
        <v>1493</v>
      </c>
      <c r="D328" s="86" t="s">
        <v>1216</v>
      </c>
      <c r="E328" s="86" t="s">
        <v>1217</v>
      </c>
      <c r="F328" s="86" t="s">
        <v>1218</v>
      </c>
    </row>
    <row r="329" spans="1:6" x14ac:dyDescent="0.2">
      <c r="A329" s="86" t="s">
        <v>1668</v>
      </c>
      <c r="B329" s="86" t="s">
        <v>1669</v>
      </c>
      <c r="C329" s="86" t="s">
        <v>1670</v>
      </c>
      <c r="D329" s="86" t="s">
        <v>1278</v>
      </c>
      <c r="E329" s="86" t="s">
        <v>1279</v>
      </c>
      <c r="F329" s="86" t="s">
        <v>1280</v>
      </c>
    </row>
    <row r="330" spans="1:6" x14ac:dyDescent="0.2">
      <c r="A330" s="86" t="s">
        <v>1260</v>
      </c>
      <c r="B330" s="86" t="s">
        <v>1261</v>
      </c>
      <c r="C330" s="86" t="s">
        <v>1262</v>
      </c>
      <c r="D330" s="86" t="s">
        <v>1216</v>
      </c>
      <c r="E330" s="86" t="s">
        <v>1217</v>
      </c>
      <c r="F330" s="86" t="s">
        <v>1218</v>
      </c>
    </row>
    <row r="331" spans="1:6" x14ac:dyDescent="0.2">
      <c r="A331" s="86" t="s">
        <v>1380</v>
      </c>
      <c r="B331" s="86" t="s">
        <v>1381</v>
      </c>
      <c r="C331" s="86" t="s">
        <v>1382</v>
      </c>
      <c r="D331" s="86" t="s">
        <v>1278</v>
      </c>
      <c r="E331" s="86" t="s">
        <v>1279</v>
      </c>
      <c r="F331" s="86" t="s">
        <v>1280</v>
      </c>
    </row>
    <row r="332" spans="1:6" x14ac:dyDescent="0.2">
      <c r="A332" s="86" t="s">
        <v>1198</v>
      </c>
      <c r="B332" s="86" t="s">
        <v>1199</v>
      </c>
      <c r="C332" s="86" t="s">
        <v>1200</v>
      </c>
      <c r="D332" s="86" t="s">
        <v>1090</v>
      </c>
      <c r="E332" s="86" t="s">
        <v>1091</v>
      </c>
      <c r="F332" s="86" t="s">
        <v>1092</v>
      </c>
    </row>
    <row r="333" spans="1:6" x14ac:dyDescent="0.2">
      <c r="A333" s="86" t="s">
        <v>1377</v>
      </c>
      <c r="B333" s="86" t="s">
        <v>1378</v>
      </c>
      <c r="C333" s="86" t="s">
        <v>1379</v>
      </c>
      <c r="D333" s="86" t="s">
        <v>1278</v>
      </c>
      <c r="E333" s="86" t="s">
        <v>1279</v>
      </c>
      <c r="F333" s="86" t="s">
        <v>1280</v>
      </c>
    </row>
    <row r="334" spans="1:6" x14ac:dyDescent="0.2">
      <c r="A334" s="86" t="s">
        <v>964</v>
      </c>
      <c r="B334" s="86" t="s">
        <v>965</v>
      </c>
      <c r="C334" s="86" t="s">
        <v>966</v>
      </c>
      <c r="D334" s="86" t="s">
        <v>955</v>
      </c>
      <c r="E334" s="86" t="s">
        <v>956</v>
      </c>
      <c r="F334" s="86" t="s">
        <v>957</v>
      </c>
    </row>
    <row r="335" spans="1:6" x14ac:dyDescent="0.2">
      <c r="A335" s="86" t="s">
        <v>1269</v>
      </c>
      <c r="B335" s="86" t="s">
        <v>1270</v>
      </c>
      <c r="C335" s="86" t="s">
        <v>1271</v>
      </c>
      <c r="D335" s="86" t="s">
        <v>1216</v>
      </c>
      <c r="E335" s="86" t="s">
        <v>1217</v>
      </c>
      <c r="F335" s="86" t="s">
        <v>1218</v>
      </c>
    </row>
    <row r="336" spans="1:6" x14ac:dyDescent="0.2">
      <c r="A336" s="86" t="s">
        <v>1201</v>
      </c>
      <c r="B336" s="86" t="s">
        <v>1202</v>
      </c>
      <c r="C336" s="86" t="s">
        <v>1203</v>
      </c>
      <c r="D336" s="86" t="s">
        <v>1090</v>
      </c>
      <c r="E336" s="86" t="s">
        <v>1091</v>
      </c>
      <c r="F336" s="86" t="s">
        <v>1092</v>
      </c>
    </row>
    <row r="337" spans="1:6" x14ac:dyDescent="0.2">
      <c r="A337" s="86" t="s">
        <v>1494</v>
      </c>
      <c r="B337" s="86" t="s">
        <v>1495</v>
      </c>
      <c r="C337" s="86" t="s">
        <v>1496</v>
      </c>
      <c r="D337" s="86" t="s">
        <v>1386</v>
      </c>
      <c r="E337" s="86" t="s">
        <v>1387</v>
      </c>
      <c r="F337" s="86" t="s">
        <v>1388</v>
      </c>
    </row>
    <row r="338" spans="1:6" x14ac:dyDescent="0.2">
      <c r="A338" s="86" t="s">
        <v>1497</v>
      </c>
      <c r="B338" s="86" t="s">
        <v>1498</v>
      </c>
      <c r="C338" s="86" t="s">
        <v>1499</v>
      </c>
      <c r="D338" s="86" t="s">
        <v>1386</v>
      </c>
      <c r="E338" s="86" t="s">
        <v>1387</v>
      </c>
      <c r="F338" s="86" t="s">
        <v>1388</v>
      </c>
    </row>
    <row r="339" spans="1:6" x14ac:dyDescent="0.2">
      <c r="A339" s="86" t="s">
        <v>1899</v>
      </c>
      <c r="B339" s="86" t="s">
        <v>1900</v>
      </c>
      <c r="C339" s="86" t="s">
        <v>1901</v>
      </c>
      <c r="D339" s="86" t="s">
        <v>1386</v>
      </c>
      <c r="E339" s="86" t="s">
        <v>1387</v>
      </c>
      <c r="F339" s="86" t="s">
        <v>1388</v>
      </c>
    </row>
    <row r="340" spans="1:6" x14ac:dyDescent="0.2">
      <c r="A340" s="86" t="s">
        <v>1665</v>
      </c>
      <c r="B340" s="86" t="s">
        <v>1666</v>
      </c>
      <c r="C340" s="86" t="s">
        <v>1667</v>
      </c>
      <c r="D340" s="86" t="s">
        <v>1548</v>
      </c>
      <c r="E340" s="86" t="s">
        <v>1549</v>
      </c>
      <c r="F340" s="86" t="s">
        <v>1550</v>
      </c>
    </row>
    <row r="341" spans="1:6" x14ac:dyDescent="0.2">
      <c r="A341" s="86" t="s">
        <v>1204</v>
      </c>
      <c r="B341" s="86" t="s">
        <v>1205</v>
      </c>
      <c r="C341" s="86" t="s">
        <v>1206</v>
      </c>
      <c r="D341" s="86" t="s">
        <v>1090</v>
      </c>
      <c r="E341" s="86" t="s">
        <v>1091</v>
      </c>
      <c r="F341" s="86" t="s">
        <v>1092</v>
      </c>
    </row>
    <row r="342" spans="1:6" x14ac:dyDescent="0.2">
      <c r="A342" s="86" t="s">
        <v>1908</v>
      </c>
      <c r="B342" s="86" t="s">
        <v>1909</v>
      </c>
      <c r="C342" s="86" t="s">
        <v>1910</v>
      </c>
      <c r="D342" s="86" t="s">
        <v>1027</v>
      </c>
      <c r="E342" s="86" t="s">
        <v>1028</v>
      </c>
      <c r="F342" s="86" t="s">
        <v>1029</v>
      </c>
    </row>
    <row r="343" spans="1:6" x14ac:dyDescent="0.2">
      <c r="A343" s="86" t="s">
        <v>1500</v>
      </c>
      <c r="B343" s="86" t="s">
        <v>1501</v>
      </c>
      <c r="C343" s="86" t="s">
        <v>1502</v>
      </c>
      <c r="D343" s="86" t="s">
        <v>1386</v>
      </c>
      <c r="E343" s="86" t="s">
        <v>1387</v>
      </c>
      <c r="F343" s="86" t="s">
        <v>1388</v>
      </c>
    </row>
    <row r="344" spans="1:6" x14ac:dyDescent="0.2">
      <c r="A344" s="86" t="s">
        <v>1084</v>
      </c>
      <c r="B344" s="86" t="s">
        <v>1085</v>
      </c>
      <c r="C344" s="86" t="s">
        <v>1086</v>
      </c>
      <c r="D344" s="86" t="s">
        <v>1027</v>
      </c>
      <c r="E344" s="86" t="s">
        <v>1028</v>
      </c>
      <c r="F344" s="86" t="s">
        <v>1029</v>
      </c>
    </row>
  </sheetData>
  <sortState xmlns:xlrd2="http://schemas.microsoft.com/office/spreadsheetml/2017/richdata2" ref="A3:F344">
    <sortCondition ref="C3:C344"/>
  </sortState>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6E6BC2-9A02-4168-B8F2-99889B03C5E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15</vt:i4>
      </vt:variant>
      <vt:variant>
        <vt:lpstr>Benoemde bereiken</vt:lpstr>
      </vt:variant>
      <vt:variant>
        <vt:i4>18</vt:i4>
      </vt:variant>
    </vt:vector>
  </HeadingPairs>
  <TitlesOfParts>
    <vt:vector size="33" baseType="lpstr">
      <vt:lpstr>Invoer</vt:lpstr>
      <vt:lpstr>Tabel</vt:lpstr>
      <vt:lpstr>Overschrijdingen</vt:lpstr>
      <vt:lpstr>Toetsingswaarden</vt:lpstr>
      <vt:lpstr>Versie</vt:lpstr>
      <vt:lpstr>Instructie</vt:lpstr>
      <vt:lpstr>A</vt:lpstr>
      <vt:lpstr>B</vt:lpstr>
      <vt:lpstr>C</vt:lpstr>
      <vt:lpstr>D</vt:lpstr>
      <vt:lpstr>E</vt:lpstr>
      <vt:lpstr>F</vt:lpstr>
      <vt:lpstr>G</vt:lpstr>
      <vt:lpstr>H</vt:lpstr>
      <vt:lpstr>I</vt:lpstr>
      <vt:lpstr>A!_11299520</vt:lpstr>
      <vt:lpstr>B!_11299520</vt:lpstr>
      <vt:lpstr>A!_11299520_1</vt:lpstr>
      <vt:lpstr>B!_11299520_1</vt:lpstr>
      <vt:lpstr>A!_11299520_2</vt:lpstr>
      <vt:lpstr>B!_11299520_2</vt:lpstr>
      <vt:lpstr>A!_11299520_3</vt:lpstr>
      <vt:lpstr>B!_11299520_3</vt:lpstr>
      <vt:lpstr>A!_11299520_4</vt:lpstr>
      <vt:lpstr>B!_11299520_4</vt:lpstr>
      <vt:lpstr>A!_1LR11299520</vt:lpstr>
      <vt:lpstr>B!_1LR11299520</vt:lpstr>
      <vt:lpstr>Toetsingswaarden!Afdrukbereik</vt:lpstr>
      <vt:lpstr>Overschrijdingen!Afdruktitels</vt:lpstr>
      <vt:lpstr>Tabel!Afdruktitels</vt:lpstr>
      <vt:lpstr>Toetsingswaarden!Afdruktitels</vt:lpstr>
      <vt:lpstr>gemeentecode</vt:lpstr>
      <vt:lpstr>RFTW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Vincent Schriever - Terrascan</dc:creator>
  <cp:lastModifiedBy>Vincent Schriever - Terrascan</cp:lastModifiedBy>
  <cp:lastPrinted>2025-08-25T06:18:10Z</cp:lastPrinted>
  <dcterms:created xsi:type="dcterms:W3CDTF">2008-05-15T11:56:05Z</dcterms:created>
  <dcterms:modified xsi:type="dcterms:W3CDTF">2025-09-10T11:55:14Z</dcterms:modified>
</cp:coreProperties>
</file>